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syahidhalid\Syahid_PC\Analytics - FAD\08. Expected Credit Loss\"/>
    </mc:Choice>
  </mc:AlternateContent>
  <xr:revisionPtr revIDLastSave="0" documentId="13_ncr:1_{C74E9D5E-3464-4FC0-8F30-6CD08E7B96F9}" xr6:coauthVersionLast="47" xr6:coauthVersionMax="47" xr10:uidLastSave="{00000000-0000-0000-0000-000000000000}"/>
  <bookViews>
    <workbookView xWindow="28680" yWindow="-120" windowWidth="29040" windowHeight="15720" tabRatio="775" activeTab="7"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Dec-24" sheetId="7" r:id="rId8"/>
    <sheet name="Manual" sheetId="8" state="hidden" r:id="rId9"/>
  </sheets>
  <externalReferences>
    <externalReference r:id="rId10"/>
    <externalReference r:id="rId11"/>
    <externalReference r:id="rId12"/>
  </externalReferences>
  <definedNames>
    <definedName name="_xlnm._FilterDatabase" localSheetId="2" hidden="1">Active!$B$7:$AY$173</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Active!$A$1:$AR$21800</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Active!$B$7:$AX$195</definedName>
    <definedName name="Z_7ED0AA5D_A642_4B37_A3F1_F0461E5F976E_.wvu.FilterData" localSheetId="3" hidden="1">ECL!$G$28:$G$509</definedName>
    <definedName name="Z_7ED0AA5D_A642_4B37_A3F1_F0461E5F976E_.wvu.PrintArea" localSheetId="2" hidden="1">Active!$A$1:$AR$21800</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78" i="2" l="1"/>
  <c r="AS178" i="2"/>
  <c r="D26" i="7" l="1"/>
  <c r="C26" i="7"/>
  <c r="AM11" i="2" l="1"/>
  <c r="AN11" i="2"/>
  <c r="AO11" i="2"/>
  <c r="AP11" i="2"/>
  <c r="AG11" i="2"/>
  <c r="AH11" i="2"/>
  <c r="AI11" i="2"/>
  <c r="AJ11" i="2"/>
  <c r="AY58" i="2"/>
  <c r="AQ11" i="2" l="1"/>
  <c r="AK11" i="2"/>
  <c r="AY60" i="2"/>
  <c r="AY59" i="2"/>
  <c r="AG139" i="2"/>
  <c r="AH139" i="2"/>
  <c r="AI139" i="2"/>
  <c r="AJ139" i="2"/>
  <c r="AM139" i="2"/>
  <c r="AN139" i="2"/>
  <c r="AO139" i="2"/>
  <c r="AP139" i="2"/>
  <c r="AV139" i="2"/>
  <c r="AW139" i="2" s="1"/>
  <c r="AG140" i="2"/>
  <c r="AH140" i="2"/>
  <c r="AI140" i="2"/>
  <c r="AJ140" i="2"/>
  <c r="AM140" i="2"/>
  <c r="AN140" i="2"/>
  <c r="AO140" i="2"/>
  <c r="AP140" i="2"/>
  <c r="AV140" i="2"/>
  <c r="AW140" i="2" s="1"/>
  <c r="AG141" i="2"/>
  <c r="AH141" i="2"/>
  <c r="AI141" i="2"/>
  <c r="AJ141" i="2"/>
  <c r="AM141" i="2"/>
  <c r="AN141" i="2"/>
  <c r="AO141" i="2"/>
  <c r="AP141" i="2"/>
  <c r="AV141" i="2"/>
  <c r="AW141" i="2" s="1"/>
  <c r="AG142" i="2"/>
  <c r="AH142" i="2"/>
  <c r="AI142" i="2"/>
  <c r="AJ142" i="2"/>
  <c r="AM142" i="2"/>
  <c r="AN142" i="2"/>
  <c r="AO142" i="2"/>
  <c r="AP142" i="2"/>
  <c r="AV142" i="2"/>
  <c r="AW142" i="2" s="1"/>
  <c r="AG143" i="2"/>
  <c r="AH143" i="2"/>
  <c r="AI143" i="2"/>
  <c r="AJ143" i="2"/>
  <c r="AM143" i="2"/>
  <c r="AN143" i="2"/>
  <c r="AO143" i="2"/>
  <c r="AP143" i="2"/>
  <c r="AV143" i="2"/>
  <c r="AW143" i="2" s="1"/>
  <c r="AG144" i="2"/>
  <c r="AH144" i="2"/>
  <c r="AI144" i="2"/>
  <c r="AJ144" i="2"/>
  <c r="AM144" i="2"/>
  <c r="AN144" i="2"/>
  <c r="AO144" i="2"/>
  <c r="AP144" i="2"/>
  <c r="AV144" i="2"/>
  <c r="AW144" i="2" s="1"/>
  <c r="AG145" i="2"/>
  <c r="AH145" i="2"/>
  <c r="AI145" i="2"/>
  <c r="AJ145" i="2"/>
  <c r="AM145" i="2"/>
  <c r="AN145" i="2"/>
  <c r="AO145" i="2"/>
  <c r="AP145" i="2"/>
  <c r="AV145" i="2"/>
  <c r="AW145" i="2" s="1"/>
  <c r="AG146" i="2"/>
  <c r="AH146" i="2"/>
  <c r="AI146" i="2"/>
  <c r="AJ146" i="2"/>
  <c r="AM146" i="2"/>
  <c r="AN146" i="2"/>
  <c r="AO146" i="2"/>
  <c r="AP146" i="2"/>
  <c r="AV146" i="2"/>
  <c r="AW146" i="2" s="1"/>
  <c r="AG147" i="2"/>
  <c r="AH147" i="2"/>
  <c r="AI147" i="2"/>
  <c r="AJ147" i="2"/>
  <c r="AM147" i="2"/>
  <c r="AN147" i="2"/>
  <c r="AO147" i="2"/>
  <c r="AP147" i="2"/>
  <c r="AV147" i="2"/>
  <c r="AW147" i="2" s="1"/>
  <c r="AG148" i="2"/>
  <c r="AH148" i="2"/>
  <c r="AI148" i="2"/>
  <c r="AJ148" i="2"/>
  <c r="AM148" i="2"/>
  <c r="AN148" i="2"/>
  <c r="AO148" i="2"/>
  <c r="AP148" i="2"/>
  <c r="AV148" i="2"/>
  <c r="AW148" i="2" s="1"/>
  <c r="AG149" i="2"/>
  <c r="AH149" i="2"/>
  <c r="AI149" i="2"/>
  <c r="AJ149" i="2"/>
  <c r="AM149" i="2"/>
  <c r="AN149" i="2"/>
  <c r="AO149" i="2"/>
  <c r="AP149" i="2"/>
  <c r="AV149" i="2"/>
  <c r="AW149" i="2" s="1"/>
  <c r="AG150" i="2"/>
  <c r="AH150" i="2"/>
  <c r="AI150" i="2"/>
  <c r="AJ150" i="2"/>
  <c r="AM150" i="2"/>
  <c r="AN150" i="2"/>
  <c r="AO150" i="2"/>
  <c r="AP150" i="2"/>
  <c r="AV150" i="2"/>
  <c r="AW150" i="2" s="1"/>
  <c r="AG151" i="2"/>
  <c r="AH151" i="2"/>
  <c r="AI151" i="2"/>
  <c r="AJ151" i="2"/>
  <c r="AM151" i="2"/>
  <c r="AN151" i="2"/>
  <c r="AO151" i="2"/>
  <c r="AP151" i="2"/>
  <c r="AV151" i="2"/>
  <c r="AW151" i="2" s="1"/>
  <c r="AG152" i="2"/>
  <c r="AH152" i="2"/>
  <c r="AI152" i="2"/>
  <c r="AJ152" i="2"/>
  <c r="AM152" i="2"/>
  <c r="AN152" i="2"/>
  <c r="AO152" i="2"/>
  <c r="AP152" i="2"/>
  <c r="AV152" i="2"/>
  <c r="AW152" i="2" s="1"/>
  <c r="AG153" i="2"/>
  <c r="AH153" i="2"/>
  <c r="AI153" i="2"/>
  <c r="AJ153" i="2"/>
  <c r="AM153" i="2"/>
  <c r="AN153" i="2"/>
  <c r="AO153" i="2"/>
  <c r="AP153" i="2"/>
  <c r="AV153" i="2"/>
  <c r="AW153" i="2" s="1"/>
  <c r="AH138" i="2"/>
  <c r="AI138" i="2"/>
  <c r="AJ138" i="2"/>
  <c r="AG135" i="2"/>
  <c r="AG136" i="2"/>
  <c r="AG137" i="2"/>
  <c r="AG138" i="2"/>
  <c r="AG154" i="2"/>
  <c r="AG155" i="2"/>
  <c r="AM52" i="2"/>
  <c r="AM53" i="2"/>
  <c r="AM54" i="2"/>
  <c r="AM55" i="2"/>
  <c r="AM56" i="2"/>
  <c r="E3" i="3"/>
  <c r="F3" i="3"/>
  <c r="AQ140" i="2" l="1"/>
  <c r="AQ139" i="2"/>
  <c r="AQ141" i="2"/>
  <c r="AQ144" i="2"/>
  <c r="AK149" i="2"/>
  <c r="AK150" i="2"/>
  <c r="AQ143" i="2"/>
  <c r="AQ145" i="2"/>
  <c r="AK138" i="2"/>
  <c r="AK145" i="2"/>
  <c r="AK144" i="2"/>
  <c r="AK143" i="2"/>
  <c r="AQ150" i="2"/>
  <c r="AQ142" i="2"/>
  <c r="AQ152" i="2"/>
  <c r="AQ153" i="2"/>
  <c r="AK142" i="2"/>
  <c r="AK146" i="2"/>
  <c r="AQ151" i="2"/>
  <c r="AK148" i="2"/>
  <c r="AQ146" i="2"/>
  <c r="AK153" i="2"/>
  <c r="AK151" i="2"/>
  <c r="AQ147" i="2"/>
  <c r="AK152" i="2"/>
  <c r="AQ148" i="2"/>
  <c r="AK147" i="2"/>
  <c r="AQ149" i="2"/>
  <c r="AK141" i="2"/>
  <c r="AK140" i="2"/>
  <c r="AK139" i="2"/>
  <c r="AM25" i="2"/>
  <c r="AG25" i="2"/>
  <c r="AR144" i="2" l="1"/>
  <c r="AR152" i="2"/>
  <c r="AR139" i="2"/>
  <c r="AR140" i="2"/>
  <c r="AR151" i="2"/>
  <c r="AR141" i="2"/>
  <c r="AR150" i="2"/>
  <c r="AR147" i="2"/>
  <c r="AR143" i="2"/>
  <c r="AR153" i="2"/>
  <c r="AR142" i="2"/>
  <c r="AR146" i="2"/>
  <c r="AR145" i="2"/>
  <c r="AR149" i="2"/>
  <c r="AR148" i="2"/>
  <c r="AN52" i="2"/>
  <c r="AO52" i="2"/>
  <c r="AP52" i="2"/>
  <c r="AN53" i="2"/>
  <c r="AO53" i="2"/>
  <c r="AP53" i="2"/>
  <c r="AN54" i="2"/>
  <c r="AO54" i="2"/>
  <c r="AP54" i="2"/>
  <c r="AG123" i="2"/>
  <c r="AH123" i="2"/>
  <c r="AI123" i="2"/>
  <c r="AJ123" i="2"/>
  <c r="AM123" i="2"/>
  <c r="AN123" i="2"/>
  <c r="AO123" i="2"/>
  <c r="AP123" i="2"/>
  <c r="AV123" i="2"/>
  <c r="AW123" i="2" s="1"/>
  <c r="AG124" i="2"/>
  <c r="AH124" i="2"/>
  <c r="AI124" i="2"/>
  <c r="AJ124" i="2"/>
  <c r="AM124" i="2"/>
  <c r="AN124" i="2"/>
  <c r="AO124" i="2"/>
  <c r="AP124" i="2"/>
  <c r="AV124" i="2"/>
  <c r="AW124" i="2" s="1"/>
  <c r="AG125" i="2"/>
  <c r="AH125" i="2"/>
  <c r="AI125" i="2"/>
  <c r="AJ125" i="2"/>
  <c r="AM125" i="2"/>
  <c r="AN125" i="2"/>
  <c r="AO125" i="2"/>
  <c r="AP125" i="2"/>
  <c r="AV125" i="2"/>
  <c r="AW125" i="2" s="1"/>
  <c r="AG126" i="2"/>
  <c r="AH126" i="2"/>
  <c r="AI126" i="2"/>
  <c r="AJ126" i="2"/>
  <c r="AM126" i="2"/>
  <c r="AN126" i="2"/>
  <c r="AO126" i="2"/>
  <c r="AP126" i="2"/>
  <c r="AV126" i="2"/>
  <c r="AW126" i="2" s="1"/>
  <c r="AG127" i="2"/>
  <c r="AH127" i="2"/>
  <c r="AI127" i="2"/>
  <c r="AJ127" i="2"/>
  <c r="AM127" i="2"/>
  <c r="AN127" i="2"/>
  <c r="AO127" i="2"/>
  <c r="AP127" i="2"/>
  <c r="AV127" i="2"/>
  <c r="AW127" i="2" s="1"/>
  <c r="AG128" i="2"/>
  <c r="AH128" i="2"/>
  <c r="AI128" i="2"/>
  <c r="AJ128" i="2"/>
  <c r="AM128" i="2"/>
  <c r="AN128" i="2"/>
  <c r="AO128" i="2"/>
  <c r="AP128" i="2"/>
  <c r="AV128" i="2"/>
  <c r="AW128" i="2" s="1"/>
  <c r="AG129" i="2"/>
  <c r="AH129" i="2"/>
  <c r="AI129" i="2"/>
  <c r="AJ129" i="2"/>
  <c r="AM129" i="2"/>
  <c r="AN129" i="2"/>
  <c r="AO129" i="2"/>
  <c r="AP129" i="2"/>
  <c r="AV129" i="2"/>
  <c r="AW129" i="2" s="1"/>
  <c r="AG130" i="2"/>
  <c r="AH130" i="2"/>
  <c r="AI130" i="2"/>
  <c r="AJ130" i="2"/>
  <c r="AM130" i="2"/>
  <c r="AN130" i="2"/>
  <c r="AO130" i="2"/>
  <c r="AP130" i="2"/>
  <c r="AV130" i="2"/>
  <c r="AW130" i="2" s="1"/>
  <c r="AG131" i="2"/>
  <c r="AH131" i="2"/>
  <c r="AI131" i="2"/>
  <c r="AJ131" i="2"/>
  <c r="AM131" i="2"/>
  <c r="AN131" i="2"/>
  <c r="AO131" i="2"/>
  <c r="AP131" i="2"/>
  <c r="AV131" i="2"/>
  <c r="AW131" i="2" s="1"/>
  <c r="AG132" i="2"/>
  <c r="AH132" i="2"/>
  <c r="AI132" i="2"/>
  <c r="AJ132" i="2"/>
  <c r="AM132" i="2"/>
  <c r="AN132" i="2"/>
  <c r="AO132" i="2"/>
  <c r="AP132" i="2"/>
  <c r="AV132" i="2"/>
  <c r="AW132" i="2" s="1"/>
  <c r="AG133" i="2"/>
  <c r="AH133" i="2"/>
  <c r="AI133" i="2"/>
  <c r="AJ133" i="2"/>
  <c r="AM133" i="2"/>
  <c r="AN133" i="2"/>
  <c r="AO133" i="2"/>
  <c r="AP133" i="2"/>
  <c r="AV133" i="2"/>
  <c r="AW133" i="2" s="1"/>
  <c r="AG134" i="2"/>
  <c r="AH134" i="2"/>
  <c r="AI134" i="2"/>
  <c r="AJ134" i="2"/>
  <c r="AM134" i="2"/>
  <c r="AN134" i="2"/>
  <c r="AO134" i="2"/>
  <c r="AP134" i="2"/>
  <c r="AV134" i="2"/>
  <c r="AW134" i="2" s="1"/>
  <c r="AH135" i="2"/>
  <c r="AI135" i="2"/>
  <c r="AJ135" i="2"/>
  <c r="AM135" i="2"/>
  <c r="AN135" i="2"/>
  <c r="AO135" i="2"/>
  <c r="AP135" i="2"/>
  <c r="AV135" i="2"/>
  <c r="AW135" i="2" s="1"/>
  <c r="AH136" i="2"/>
  <c r="AI136" i="2"/>
  <c r="AJ136" i="2"/>
  <c r="AM136" i="2"/>
  <c r="AN136" i="2"/>
  <c r="AO136" i="2"/>
  <c r="AP136" i="2"/>
  <c r="AV136" i="2"/>
  <c r="AW136" i="2" s="1"/>
  <c r="AH137" i="2"/>
  <c r="AI137" i="2"/>
  <c r="AJ137" i="2"/>
  <c r="AM137" i="2"/>
  <c r="AN137" i="2"/>
  <c r="AO137" i="2"/>
  <c r="AP137" i="2"/>
  <c r="AV137" i="2"/>
  <c r="AW137" i="2" s="1"/>
  <c r="AM138" i="2"/>
  <c r="AN138" i="2"/>
  <c r="AO138" i="2"/>
  <c r="AP138" i="2"/>
  <c r="AV138" i="2"/>
  <c r="AW138" i="2" s="1"/>
  <c r="AH154" i="2"/>
  <c r="AI154" i="2"/>
  <c r="AJ154" i="2"/>
  <c r="AM154" i="2"/>
  <c r="AN154" i="2"/>
  <c r="AO154" i="2"/>
  <c r="AP154" i="2"/>
  <c r="AV154" i="2"/>
  <c r="AW154" i="2" s="1"/>
  <c r="AH155" i="2"/>
  <c r="AI155" i="2"/>
  <c r="AJ155" i="2"/>
  <c r="AM155" i="2"/>
  <c r="AN155" i="2"/>
  <c r="AO155" i="2"/>
  <c r="AP155" i="2"/>
  <c r="AV155" i="2"/>
  <c r="AW155" i="2" s="1"/>
  <c r="AG156" i="2"/>
  <c r="AH156" i="2"/>
  <c r="AI156" i="2"/>
  <c r="AJ156" i="2"/>
  <c r="AM156" i="2"/>
  <c r="AN156" i="2"/>
  <c r="AO156" i="2"/>
  <c r="AP156" i="2"/>
  <c r="AV156" i="2"/>
  <c r="AW156" i="2" s="1"/>
  <c r="AG157" i="2"/>
  <c r="AH157" i="2"/>
  <c r="AI157" i="2"/>
  <c r="AJ157" i="2"/>
  <c r="AM157" i="2"/>
  <c r="AN157" i="2"/>
  <c r="AO157" i="2"/>
  <c r="AP157" i="2"/>
  <c r="AV157" i="2"/>
  <c r="AW157" i="2" s="1"/>
  <c r="AG158" i="2"/>
  <c r="AH158" i="2"/>
  <c r="AI158" i="2"/>
  <c r="AJ158" i="2"/>
  <c r="AM158" i="2"/>
  <c r="AN158" i="2"/>
  <c r="AO158" i="2"/>
  <c r="AP158" i="2"/>
  <c r="AV158" i="2"/>
  <c r="AW158" i="2" s="1"/>
  <c r="AM41" i="2"/>
  <c r="AN41" i="2"/>
  <c r="AO41" i="2"/>
  <c r="AP41" i="2"/>
  <c r="AM42" i="2"/>
  <c r="AN42" i="2"/>
  <c r="AO42" i="2"/>
  <c r="AP42" i="2"/>
  <c r="AM43" i="2"/>
  <c r="AN43" i="2"/>
  <c r="AO43" i="2"/>
  <c r="AP43" i="2"/>
  <c r="AM24" i="2"/>
  <c r="AG24" i="2"/>
  <c r="AM40" i="2"/>
  <c r="AN40" i="2"/>
  <c r="AO40" i="2"/>
  <c r="AP40" i="2"/>
  <c r="H178" i="2"/>
  <c r="D19" i="3"/>
  <c r="AP45" i="2"/>
  <c r="AM44" i="2"/>
  <c r="AN44" i="2"/>
  <c r="AO44" i="2"/>
  <c r="AP44" i="2"/>
  <c r="AM45" i="2"/>
  <c r="AN45" i="2"/>
  <c r="AO45" i="2"/>
  <c r="AK130" i="2" l="1"/>
  <c r="AK155" i="2"/>
  <c r="AK129" i="2"/>
  <c r="AK128" i="2"/>
  <c r="AK125" i="2"/>
  <c r="AQ125" i="2"/>
  <c r="AQ124" i="2"/>
  <c r="AQ123" i="2"/>
  <c r="AQ137" i="2"/>
  <c r="AQ133" i="2"/>
  <c r="AK126" i="2"/>
  <c r="AK127" i="2"/>
  <c r="AK132" i="2"/>
  <c r="AQ134" i="2"/>
  <c r="AK137" i="2"/>
  <c r="AK133" i="2"/>
  <c r="AQ135" i="2"/>
  <c r="AK134" i="2"/>
  <c r="AK154" i="2"/>
  <c r="AQ157" i="2"/>
  <c r="AK135" i="2"/>
  <c r="AQ136" i="2"/>
  <c r="AQ132" i="2"/>
  <c r="AQ158" i="2"/>
  <c r="AQ126" i="2"/>
  <c r="AQ127" i="2"/>
  <c r="AQ128" i="2"/>
  <c r="AQ138" i="2"/>
  <c r="AQ154" i="2"/>
  <c r="AQ129" i="2"/>
  <c r="AQ131" i="2"/>
  <c r="AQ156" i="2"/>
  <c r="AQ155" i="2"/>
  <c r="AQ130" i="2"/>
  <c r="AK124" i="2"/>
  <c r="AK156" i="2"/>
  <c r="AK123" i="2"/>
  <c r="AK158" i="2"/>
  <c r="AK157" i="2"/>
  <c r="AK136" i="2"/>
  <c r="AK131" i="2"/>
  <c r="AQ43" i="2"/>
  <c r="AQ42" i="2"/>
  <c r="AQ41" i="2"/>
  <c r="AQ40" i="2"/>
  <c r="AQ45" i="2"/>
  <c r="AQ44" i="2"/>
  <c r="AP161" i="2"/>
  <c r="AP160" i="2"/>
  <c r="M168" i="2"/>
  <c r="K168" i="2"/>
  <c r="I168" i="2"/>
  <c r="H168" i="2"/>
  <c r="AV113" i="2"/>
  <c r="AV114" i="2"/>
  <c r="AV115" i="2"/>
  <c r="AV116" i="2"/>
  <c r="AV117" i="2"/>
  <c r="AV118" i="2"/>
  <c r="AV119" i="2"/>
  <c r="AV120" i="2"/>
  <c r="AV121" i="2"/>
  <c r="AV122" i="2"/>
  <c r="AX139" i="2"/>
  <c r="AX153" i="2"/>
  <c r="AX154" i="2"/>
  <c r="AX156" i="2"/>
  <c r="AX157" i="2"/>
  <c r="AX158" i="2"/>
  <c r="AV159" i="2"/>
  <c r="AV162" i="2"/>
  <c r="AV163" i="2"/>
  <c r="AV164" i="2"/>
  <c r="AX164" i="2" s="1"/>
  <c r="AV165" i="2"/>
  <c r="AX165" i="2" s="1"/>
  <c r="AV166" i="2"/>
  <c r="AX166" i="2" s="1"/>
  <c r="AG9" i="2"/>
  <c r="AH9" i="2"/>
  <c r="AI9" i="2"/>
  <c r="AJ9" i="2"/>
  <c r="AM9" i="2"/>
  <c r="AN9" i="2"/>
  <c r="AO9" i="2"/>
  <c r="AP9" i="2"/>
  <c r="AG10" i="2"/>
  <c r="AH10" i="2"/>
  <c r="AI10" i="2"/>
  <c r="AJ10" i="2"/>
  <c r="AM10" i="2"/>
  <c r="AN10" i="2"/>
  <c r="AO10" i="2"/>
  <c r="AP10"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G19" i="2"/>
  <c r="AH19" i="2"/>
  <c r="AI19" i="2"/>
  <c r="AJ19" i="2"/>
  <c r="AM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H24" i="2"/>
  <c r="AI24" i="2"/>
  <c r="AJ24" i="2"/>
  <c r="AN24" i="2"/>
  <c r="AO24" i="2"/>
  <c r="AP24" i="2"/>
  <c r="AH25" i="2"/>
  <c r="AI25" i="2"/>
  <c r="AJ25" i="2"/>
  <c r="AN25" i="2"/>
  <c r="AO25" i="2"/>
  <c r="AP25" i="2"/>
  <c r="AG26" i="2"/>
  <c r="AH26" i="2"/>
  <c r="AI26" i="2"/>
  <c r="AJ26" i="2"/>
  <c r="AM26" i="2"/>
  <c r="AN26" i="2"/>
  <c r="AO26" i="2"/>
  <c r="AP26" i="2"/>
  <c r="AG27" i="2"/>
  <c r="AH27" i="2"/>
  <c r="AI27" i="2"/>
  <c r="AJ27" i="2"/>
  <c r="AM27" i="2"/>
  <c r="AN27" i="2"/>
  <c r="AO27" i="2"/>
  <c r="AP27" i="2"/>
  <c r="AG28" i="2"/>
  <c r="AH28" i="2"/>
  <c r="AI28" i="2"/>
  <c r="AJ28" i="2"/>
  <c r="AM28" i="2"/>
  <c r="AN28" i="2"/>
  <c r="AO28" i="2"/>
  <c r="AP28" i="2"/>
  <c r="AG29" i="2"/>
  <c r="AH29" i="2"/>
  <c r="AI29" i="2"/>
  <c r="AJ29" i="2"/>
  <c r="AM29" i="2"/>
  <c r="AN29" i="2"/>
  <c r="AO29" i="2"/>
  <c r="AP29" i="2"/>
  <c r="AG30" i="2"/>
  <c r="AH30" i="2"/>
  <c r="AI30" i="2"/>
  <c r="AJ30" i="2"/>
  <c r="AM30" i="2"/>
  <c r="AN30" i="2"/>
  <c r="AO30" i="2"/>
  <c r="AP30" i="2"/>
  <c r="AG31" i="2"/>
  <c r="AH31" i="2"/>
  <c r="AI31" i="2"/>
  <c r="AJ31" i="2"/>
  <c r="AM31" i="2"/>
  <c r="AN31" i="2"/>
  <c r="AO31" i="2"/>
  <c r="AP31" i="2"/>
  <c r="AG32" i="2"/>
  <c r="AH32" i="2"/>
  <c r="AI32" i="2"/>
  <c r="AJ32" i="2"/>
  <c r="AM32" i="2"/>
  <c r="AN32" i="2"/>
  <c r="AO32" i="2"/>
  <c r="AP32" i="2"/>
  <c r="AG33" i="2"/>
  <c r="AH33" i="2"/>
  <c r="AI33" i="2"/>
  <c r="AJ33" i="2"/>
  <c r="AM33" i="2"/>
  <c r="AN33" i="2"/>
  <c r="AO33" i="2"/>
  <c r="AP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G41" i="2"/>
  <c r="AH41" i="2"/>
  <c r="AI41" i="2"/>
  <c r="AJ41" i="2"/>
  <c r="AG42" i="2"/>
  <c r="AH42" i="2"/>
  <c r="AI42" i="2"/>
  <c r="AJ42" i="2"/>
  <c r="AG43" i="2"/>
  <c r="AH43" i="2"/>
  <c r="AI43" i="2"/>
  <c r="AJ43" i="2"/>
  <c r="AG44" i="2"/>
  <c r="AH44" i="2"/>
  <c r="AI44" i="2"/>
  <c r="AJ44" i="2"/>
  <c r="AG45" i="2"/>
  <c r="AH45" i="2"/>
  <c r="AI45" i="2"/>
  <c r="AJ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G52" i="2"/>
  <c r="AH52" i="2"/>
  <c r="AI52" i="2"/>
  <c r="AJ52" i="2"/>
  <c r="AG53" i="2"/>
  <c r="AH53" i="2"/>
  <c r="AI53" i="2"/>
  <c r="AJ53" i="2"/>
  <c r="AG54" i="2"/>
  <c r="AH54" i="2"/>
  <c r="AI54" i="2"/>
  <c r="AJ54" i="2"/>
  <c r="AG55" i="2"/>
  <c r="AH55" i="2"/>
  <c r="AI55" i="2"/>
  <c r="AJ55" i="2"/>
  <c r="AN55" i="2"/>
  <c r="AO55" i="2"/>
  <c r="AP55" i="2"/>
  <c r="AG56" i="2"/>
  <c r="AH56" i="2"/>
  <c r="AI56" i="2"/>
  <c r="AJ56" i="2"/>
  <c r="AN56" i="2"/>
  <c r="AO56" i="2"/>
  <c r="AP56" i="2"/>
  <c r="AG57" i="2"/>
  <c r="AH57" i="2"/>
  <c r="AI57" i="2"/>
  <c r="AJ57" i="2"/>
  <c r="AM57" i="2"/>
  <c r="AN57" i="2"/>
  <c r="AO57" i="2"/>
  <c r="AP57" i="2"/>
  <c r="AG58" i="2"/>
  <c r="AH58" i="2"/>
  <c r="AI58" i="2"/>
  <c r="AJ58" i="2"/>
  <c r="AN58" i="2"/>
  <c r="AO58" i="2"/>
  <c r="AP58" i="2"/>
  <c r="AG59" i="2"/>
  <c r="AH59" i="2"/>
  <c r="AI59" i="2"/>
  <c r="AJ59" i="2"/>
  <c r="AN59" i="2"/>
  <c r="AO59" i="2"/>
  <c r="AP59" i="2"/>
  <c r="AG60" i="2"/>
  <c r="AH60" i="2"/>
  <c r="AI60" i="2"/>
  <c r="AJ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G92" i="2"/>
  <c r="AH92" i="2"/>
  <c r="AI92" i="2"/>
  <c r="AJ92" i="2"/>
  <c r="AM92" i="2"/>
  <c r="AN92" i="2"/>
  <c r="AO92" i="2"/>
  <c r="AP92" i="2"/>
  <c r="AG93" i="2"/>
  <c r="AH93" i="2"/>
  <c r="AI93" i="2"/>
  <c r="AJ93" i="2"/>
  <c r="AM93" i="2"/>
  <c r="AN93" i="2"/>
  <c r="AO93" i="2"/>
  <c r="AP93" i="2"/>
  <c r="AG94" i="2"/>
  <c r="AH94" i="2"/>
  <c r="AI94" i="2"/>
  <c r="AJ94" i="2"/>
  <c r="AM94" i="2"/>
  <c r="AN94" i="2"/>
  <c r="AO94" i="2"/>
  <c r="AP94" i="2"/>
  <c r="AG95" i="2"/>
  <c r="AH95" i="2"/>
  <c r="AI95" i="2"/>
  <c r="AJ95" i="2"/>
  <c r="AM95" i="2"/>
  <c r="AN95" i="2"/>
  <c r="AO95" i="2"/>
  <c r="AP95" i="2"/>
  <c r="AG96" i="2"/>
  <c r="AH96" i="2"/>
  <c r="AI96" i="2"/>
  <c r="AJ96" i="2"/>
  <c r="AM96" i="2"/>
  <c r="AN96" i="2"/>
  <c r="AO96" i="2"/>
  <c r="AP96" i="2"/>
  <c r="AG97" i="2"/>
  <c r="AH97" i="2"/>
  <c r="AI97" i="2"/>
  <c r="AJ97" i="2"/>
  <c r="AM97" i="2"/>
  <c r="AN97" i="2"/>
  <c r="AO97" i="2"/>
  <c r="AP97" i="2"/>
  <c r="AG98" i="2"/>
  <c r="AH98" i="2"/>
  <c r="AI98" i="2"/>
  <c r="AJ98" i="2"/>
  <c r="AM98" i="2"/>
  <c r="AN98" i="2"/>
  <c r="AO98" i="2"/>
  <c r="AP98" i="2"/>
  <c r="AG99" i="2"/>
  <c r="AH99" i="2"/>
  <c r="AI99" i="2"/>
  <c r="AJ99" i="2"/>
  <c r="AM99" i="2"/>
  <c r="AN99" i="2"/>
  <c r="AO99" i="2"/>
  <c r="AP99" i="2"/>
  <c r="AG100" i="2"/>
  <c r="AH100" i="2"/>
  <c r="AI100" i="2"/>
  <c r="AJ100" i="2"/>
  <c r="AM100" i="2"/>
  <c r="AN100" i="2"/>
  <c r="AO100" i="2"/>
  <c r="AP100" i="2"/>
  <c r="AG101" i="2"/>
  <c r="AH101" i="2"/>
  <c r="AI101" i="2"/>
  <c r="AJ101" i="2"/>
  <c r="AM101" i="2"/>
  <c r="AN101" i="2"/>
  <c r="AO101" i="2"/>
  <c r="AP101" i="2"/>
  <c r="AG102" i="2"/>
  <c r="AH102" i="2"/>
  <c r="AI102" i="2"/>
  <c r="AJ102" i="2"/>
  <c r="AM102" i="2"/>
  <c r="AN102" i="2"/>
  <c r="AO102" i="2"/>
  <c r="AP102" i="2"/>
  <c r="AG103" i="2"/>
  <c r="AH103" i="2"/>
  <c r="AI103" i="2"/>
  <c r="AJ103" i="2"/>
  <c r="AM103" i="2"/>
  <c r="AN103" i="2"/>
  <c r="AO103" i="2"/>
  <c r="AP103" i="2"/>
  <c r="AG104" i="2"/>
  <c r="AH104" i="2"/>
  <c r="AI104" i="2"/>
  <c r="AJ104" i="2"/>
  <c r="AM104" i="2"/>
  <c r="AN104" i="2"/>
  <c r="AO104" i="2"/>
  <c r="AP104" i="2"/>
  <c r="AG105" i="2"/>
  <c r="AH105" i="2"/>
  <c r="AI105" i="2"/>
  <c r="AJ105" i="2"/>
  <c r="AM105" i="2"/>
  <c r="AN105" i="2"/>
  <c r="AO105" i="2"/>
  <c r="AP105" i="2"/>
  <c r="AG106" i="2"/>
  <c r="AH106" i="2"/>
  <c r="AI106" i="2"/>
  <c r="AJ106" i="2"/>
  <c r="AM106" i="2"/>
  <c r="AN106" i="2"/>
  <c r="AO106" i="2"/>
  <c r="AP106" i="2"/>
  <c r="AG107" i="2"/>
  <c r="AH107" i="2"/>
  <c r="AI107" i="2"/>
  <c r="AJ107" i="2"/>
  <c r="AM107" i="2"/>
  <c r="AN107" i="2"/>
  <c r="AO107" i="2"/>
  <c r="AP107" i="2"/>
  <c r="AG108" i="2"/>
  <c r="AH108" i="2"/>
  <c r="AI108" i="2"/>
  <c r="AJ108" i="2"/>
  <c r="AM108" i="2"/>
  <c r="AN108" i="2"/>
  <c r="AO108" i="2"/>
  <c r="AP108" i="2"/>
  <c r="AG109" i="2"/>
  <c r="AH109" i="2"/>
  <c r="AI109" i="2"/>
  <c r="AJ109" i="2"/>
  <c r="AM109" i="2"/>
  <c r="AN109" i="2"/>
  <c r="AO109" i="2"/>
  <c r="AP109" i="2"/>
  <c r="AG110" i="2"/>
  <c r="AH110" i="2"/>
  <c r="AI110" i="2"/>
  <c r="AJ110" i="2"/>
  <c r="AM110" i="2"/>
  <c r="AN110" i="2"/>
  <c r="AO110" i="2"/>
  <c r="AP110" i="2"/>
  <c r="AG111" i="2"/>
  <c r="AH111" i="2"/>
  <c r="AI111" i="2"/>
  <c r="AJ111" i="2"/>
  <c r="AM111" i="2"/>
  <c r="AN111" i="2"/>
  <c r="AO111" i="2"/>
  <c r="AP111" i="2"/>
  <c r="AG112" i="2"/>
  <c r="AH112" i="2"/>
  <c r="AI112" i="2"/>
  <c r="AJ112" i="2"/>
  <c r="AM112" i="2"/>
  <c r="AN112" i="2"/>
  <c r="AO112" i="2"/>
  <c r="AP112" i="2"/>
  <c r="AG113" i="2"/>
  <c r="AH113" i="2"/>
  <c r="AI113" i="2"/>
  <c r="AJ113" i="2"/>
  <c r="AM113" i="2"/>
  <c r="AN113" i="2"/>
  <c r="AO113" i="2"/>
  <c r="AP113" i="2"/>
  <c r="AG114" i="2"/>
  <c r="AH114" i="2"/>
  <c r="AI114" i="2"/>
  <c r="AJ114" i="2"/>
  <c r="AM114" i="2"/>
  <c r="AN114" i="2"/>
  <c r="AO114" i="2"/>
  <c r="AP114" i="2"/>
  <c r="AG115" i="2"/>
  <c r="AH115" i="2"/>
  <c r="AI115" i="2"/>
  <c r="AJ115" i="2"/>
  <c r="AM115" i="2"/>
  <c r="AN115" i="2"/>
  <c r="AO115" i="2"/>
  <c r="AP115" i="2"/>
  <c r="AG116" i="2"/>
  <c r="AH116" i="2"/>
  <c r="AI116" i="2"/>
  <c r="AJ116" i="2"/>
  <c r="AM116" i="2"/>
  <c r="AN116" i="2"/>
  <c r="AO116" i="2"/>
  <c r="AP116" i="2"/>
  <c r="AG117" i="2"/>
  <c r="AH117" i="2"/>
  <c r="AI117" i="2"/>
  <c r="AJ117" i="2"/>
  <c r="AM117" i="2"/>
  <c r="AN117" i="2"/>
  <c r="AO117" i="2"/>
  <c r="AP117" i="2"/>
  <c r="AG118" i="2"/>
  <c r="AH118" i="2"/>
  <c r="AI118" i="2"/>
  <c r="AJ118" i="2"/>
  <c r="AM118" i="2"/>
  <c r="AN118" i="2"/>
  <c r="AO118" i="2"/>
  <c r="AP118" i="2"/>
  <c r="AG119" i="2"/>
  <c r="AH119" i="2"/>
  <c r="AI119" i="2"/>
  <c r="AJ119" i="2"/>
  <c r="AM119" i="2"/>
  <c r="AN119" i="2"/>
  <c r="AO119" i="2"/>
  <c r="AP119" i="2"/>
  <c r="AG120" i="2"/>
  <c r="AH120" i="2"/>
  <c r="AI120" i="2"/>
  <c r="AJ120" i="2"/>
  <c r="AM120" i="2"/>
  <c r="AN120" i="2"/>
  <c r="AO120" i="2"/>
  <c r="AP120" i="2"/>
  <c r="AG121" i="2"/>
  <c r="AH121" i="2"/>
  <c r="AI121" i="2"/>
  <c r="AJ121" i="2"/>
  <c r="AM121" i="2"/>
  <c r="AN121" i="2"/>
  <c r="AO121" i="2"/>
  <c r="AP121" i="2"/>
  <c r="AG122" i="2"/>
  <c r="AH122" i="2"/>
  <c r="AI122" i="2"/>
  <c r="AJ122" i="2"/>
  <c r="AM122" i="2"/>
  <c r="AN122" i="2"/>
  <c r="AO122" i="2"/>
  <c r="AP122" i="2"/>
  <c r="AG159" i="2"/>
  <c r="AH159" i="2"/>
  <c r="AI159" i="2"/>
  <c r="AJ159" i="2"/>
  <c r="AM159" i="2"/>
  <c r="AN159" i="2"/>
  <c r="AO159" i="2"/>
  <c r="AP159" i="2"/>
  <c r="AG160" i="2"/>
  <c r="AH160" i="2"/>
  <c r="AI160" i="2"/>
  <c r="AM160" i="2"/>
  <c r="AN160" i="2"/>
  <c r="AO160" i="2"/>
  <c r="AG161" i="2"/>
  <c r="AH161" i="2"/>
  <c r="AI161" i="2"/>
  <c r="AJ161" i="2"/>
  <c r="AM161" i="2"/>
  <c r="AN161" i="2"/>
  <c r="AO161" i="2"/>
  <c r="AG162" i="2"/>
  <c r="AH162" i="2"/>
  <c r="AI162" i="2"/>
  <c r="AJ162" i="2"/>
  <c r="AM162" i="2"/>
  <c r="AN162" i="2"/>
  <c r="AO162" i="2"/>
  <c r="AP162" i="2"/>
  <c r="AG163" i="2"/>
  <c r="AH163" i="2"/>
  <c r="AI163" i="2"/>
  <c r="AJ163" i="2"/>
  <c r="AM163" i="2"/>
  <c r="AN163" i="2"/>
  <c r="AO163" i="2"/>
  <c r="AP163" i="2"/>
  <c r="AG164" i="2"/>
  <c r="AH164" i="2"/>
  <c r="AI164" i="2"/>
  <c r="AJ164" i="2"/>
  <c r="AM164" i="2"/>
  <c r="AN164" i="2"/>
  <c r="AO164" i="2"/>
  <c r="AP164" i="2"/>
  <c r="AG165" i="2"/>
  <c r="AH165" i="2"/>
  <c r="AI165" i="2"/>
  <c r="AJ165" i="2"/>
  <c r="AM165" i="2"/>
  <c r="AN165" i="2"/>
  <c r="AO165" i="2"/>
  <c r="AP165" i="2"/>
  <c r="AG166" i="2"/>
  <c r="AH166" i="2"/>
  <c r="AI166" i="2"/>
  <c r="AJ166" i="2"/>
  <c r="AM166" i="2"/>
  <c r="AN166" i="2"/>
  <c r="AO166" i="2"/>
  <c r="AP166" i="2"/>
  <c r="AX163" i="2" l="1"/>
  <c r="AW163" i="2"/>
  <c r="AX162" i="2"/>
  <c r="AW162" i="2"/>
  <c r="AX159" i="2"/>
  <c r="AW159" i="2"/>
  <c r="AR131" i="2"/>
  <c r="AR129" i="2"/>
  <c r="AR127" i="2"/>
  <c r="AR124" i="2"/>
  <c r="AR125" i="2"/>
  <c r="AR133" i="2"/>
  <c r="AR137" i="2"/>
  <c r="AR128" i="2"/>
  <c r="AR123" i="2"/>
  <c r="AR126" i="2"/>
  <c r="AR135" i="2"/>
  <c r="AR157" i="2"/>
  <c r="AR130" i="2"/>
  <c r="AR158" i="2"/>
  <c r="AR155" i="2"/>
  <c r="AR132" i="2"/>
  <c r="AR134" i="2"/>
  <c r="AR154" i="2"/>
  <c r="AR138" i="2"/>
  <c r="AR156" i="2"/>
  <c r="AR136" i="2"/>
  <c r="AX114" i="2"/>
  <c r="AW114" i="2"/>
  <c r="AX113" i="2"/>
  <c r="AW113" i="2"/>
  <c r="AX119" i="2"/>
  <c r="AW119" i="2"/>
  <c r="AX118" i="2"/>
  <c r="AW118" i="2"/>
  <c r="AX121" i="2"/>
  <c r="AW121" i="2"/>
  <c r="AX117" i="2"/>
  <c r="AW117" i="2"/>
  <c r="AX116" i="2"/>
  <c r="AW116" i="2"/>
  <c r="AX122" i="2"/>
  <c r="AW122" i="2"/>
  <c r="AX120" i="2"/>
  <c r="AW120" i="2"/>
  <c r="AX115" i="2"/>
  <c r="AW115" i="2"/>
  <c r="AW166" i="2"/>
  <c r="AW165" i="2"/>
  <c r="AW164" i="2"/>
  <c r="AR44" i="2"/>
  <c r="AR45" i="2"/>
  <c r="AX123" i="2"/>
  <c r="AX155" i="2"/>
  <c r="AQ57" i="2"/>
  <c r="AK166" i="2"/>
  <c r="AV161" i="2"/>
  <c r="AW161" i="2" s="1"/>
  <c r="AV160" i="2"/>
  <c r="AW160" i="2" s="1"/>
  <c r="AJ160" i="2"/>
  <c r="AK160" i="2" s="1"/>
  <c r="AQ161" i="2"/>
  <c r="AQ118" i="2"/>
  <c r="AQ97" i="2"/>
  <c r="AQ85" i="2"/>
  <c r="AK164" i="2"/>
  <c r="AK41" i="2"/>
  <c r="AK32" i="2"/>
  <c r="AK29" i="2"/>
  <c r="AQ120" i="2"/>
  <c r="AQ117" i="2"/>
  <c r="AQ72" i="2"/>
  <c r="AQ33" i="2"/>
  <c r="AQ69" i="2"/>
  <c r="AQ121" i="2"/>
  <c r="AQ73" i="2"/>
  <c r="AQ159" i="2"/>
  <c r="AK113" i="2"/>
  <c r="AK114" i="2"/>
  <c r="AK120" i="2"/>
  <c r="AK161" i="2"/>
  <c r="AK101" i="2"/>
  <c r="AQ119" i="2"/>
  <c r="AK115" i="2"/>
  <c r="AQ160" i="2"/>
  <c r="AK165" i="2"/>
  <c r="AK94" i="2"/>
  <c r="AK116" i="2"/>
  <c r="AQ114" i="2"/>
  <c r="AK112" i="2"/>
  <c r="AQ110" i="2"/>
  <c r="AQ109" i="2"/>
  <c r="AQ108" i="2"/>
  <c r="AQ107" i="2"/>
  <c r="AK107" i="2"/>
  <c r="AQ106" i="2"/>
  <c r="AQ105" i="2"/>
  <c r="AK104" i="2"/>
  <c r="AK103" i="2"/>
  <c r="AK102" i="2"/>
  <c r="AQ102" i="2"/>
  <c r="AK100" i="2"/>
  <c r="AQ99" i="2"/>
  <c r="AK99" i="2"/>
  <c r="AQ96" i="2"/>
  <c r="AQ95" i="2"/>
  <c r="AQ94" i="2"/>
  <c r="AQ93" i="2"/>
  <c r="AK92" i="2"/>
  <c r="AK91" i="2"/>
  <c r="AK90" i="2"/>
  <c r="AK89" i="2"/>
  <c r="AK88" i="2"/>
  <c r="AQ87" i="2"/>
  <c r="AQ86" i="2"/>
  <c r="AQ84" i="2"/>
  <c r="AQ83" i="2"/>
  <c r="AQ82" i="2"/>
  <c r="AQ81" i="2"/>
  <c r="AK81" i="2"/>
  <c r="AK80" i="2"/>
  <c r="AK79" i="2"/>
  <c r="AK78" i="2"/>
  <c r="AK77" i="2"/>
  <c r="AK76" i="2"/>
  <c r="AQ75" i="2"/>
  <c r="AQ74" i="2"/>
  <c r="AK74" i="2"/>
  <c r="AQ71" i="2"/>
  <c r="AQ70" i="2"/>
  <c r="AK68" i="2"/>
  <c r="AK67" i="2"/>
  <c r="AK66" i="2"/>
  <c r="AK65" i="2"/>
  <c r="AK64" i="2"/>
  <c r="AQ63" i="2"/>
  <c r="AK61" i="2"/>
  <c r="AQ61" i="2"/>
  <c r="AK56" i="2"/>
  <c r="AK55" i="2"/>
  <c r="AK54" i="2"/>
  <c r="AK53" i="2"/>
  <c r="AK52" i="2"/>
  <c r="AQ50" i="2"/>
  <c r="AQ49" i="2"/>
  <c r="AQ48" i="2"/>
  <c r="AK48" i="2"/>
  <c r="AQ47" i="2"/>
  <c r="AQ46" i="2"/>
  <c r="AK44" i="2"/>
  <c r="AK43" i="2"/>
  <c r="AK42" i="2"/>
  <c r="AK40" i="2"/>
  <c r="AQ37" i="2"/>
  <c r="AQ36" i="2"/>
  <c r="AQ35" i="2"/>
  <c r="AK35" i="2"/>
  <c r="AQ34" i="2"/>
  <c r="AQ31" i="2"/>
  <c r="AK31" i="2"/>
  <c r="AK30" i="2"/>
  <c r="AK28" i="2"/>
  <c r="AK27" i="2"/>
  <c r="AQ25" i="2"/>
  <c r="AQ24" i="2"/>
  <c r="AQ23" i="2"/>
  <c r="AQ22" i="2"/>
  <c r="AK22" i="2"/>
  <c r="AQ21" i="2"/>
  <c r="AK20" i="2"/>
  <c r="AQ19" i="2"/>
  <c r="AK19" i="2"/>
  <c r="AK18" i="2"/>
  <c r="AK17" i="2"/>
  <c r="AK16" i="2"/>
  <c r="AQ13" i="2"/>
  <c r="AQ12" i="2"/>
  <c r="AQ10" i="2"/>
  <c r="AQ9" i="2"/>
  <c r="AQ163" i="2"/>
  <c r="AQ115" i="2"/>
  <c r="AQ103" i="2"/>
  <c r="AQ55" i="2"/>
  <c r="AQ28" i="2"/>
  <c r="AQ16" i="2"/>
  <c r="AQ79" i="2"/>
  <c r="AQ67" i="2"/>
  <c r="AQ112" i="2"/>
  <c r="AQ88" i="2"/>
  <c r="AQ32" i="2"/>
  <c r="AQ20" i="2"/>
  <c r="AQ64" i="2"/>
  <c r="AQ29" i="2"/>
  <c r="AQ26" i="2"/>
  <c r="AQ17" i="2"/>
  <c r="AQ68" i="2"/>
  <c r="AQ56" i="2"/>
  <c r="AQ162" i="2"/>
  <c r="AQ113" i="2"/>
  <c r="AQ101" i="2"/>
  <c r="AQ89" i="2"/>
  <c r="AQ38" i="2"/>
  <c r="AQ80" i="2"/>
  <c r="AQ77" i="2"/>
  <c r="AQ91" i="2"/>
  <c r="AQ100" i="2"/>
  <c r="AQ164" i="2"/>
  <c r="AQ14" i="2"/>
  <c r="AQ165" i="2"/>
  <c r="AQ122" i="2"/>
  <c r="AQ98" i="2"/>
  <c r="AQ65" i="2"/>
  <c r="AQ62" i="2"/>
  <c r="AQ30" i="2"/>
  <c r="AQ18" i="2"/>
  <c r="AQ104" i="2"/>
  <c r="AQ116" i="2"/>
  <c r="AQ90" i="2"/>
  <c r="AQ39" i="2"/>
  <c r="AQ27" i="2"/>
  <c r="AQ15" i="2"/>
  <c r="AQ76" i="2"/>
  <c r="AQ92" i="2"/>
  <c r="AQ166" i="2"/>
  <c r="AQ111" i="2"/>
  <c r="AQ78" i="2"/>
  <c r="AQ66" i="2"/>
  <c r="AQ51" i="2"/>
  <c r="AK121" i="2"/>
  <c r="AK23" i="2"/>
  <c r="AK122" i="2"/>
  <c r="AK96" i="2"/>
  <c r="AK110" i="2"/>
  <c r="AK97" i="2"/>
  <c r="AK84" i="2"/>
  <c r="AK71" i="2"/>
  <c r="AK63" i="2"/>
  <c r="AK58" i="2"/>
  <c r="AK38" i="2"/>
  <c r="AK25" i="2"/>
  <c r="AK12" i="2"/>
  <c r="AK105" i="2"/>
  <c r="AK33" i="2"/>
  <c r="AK21" i="2"/>
  <c r="AK87" i="2"/>
  <c r="AK49" i="2"/>
  <c r="AK15" i="2"/>
  <c r="AK57" i="2"/>
  <c r="AK109" i="2"/>
  <c r="AK83" i="2"/>
  <c r="AK75" i="2"/>
  <c r="AK50" i="2"/>
  <c r="AK24" i="2"/>
  <c r="AK118" i="2"/>
  <c r="AK85" i="2"/>
  <c r="AK72" i="2"/>
  <c r="AK59" i="2"/>
  <c r="AK51" i="2"/>
  <c r="AK26" i="2"/>
  <c r="AK13" i="2"/>
  <c r="AK93" i="2"/>
  <c r="AK108" i="2"/>
  <c r="AK82" i="2"/>
  <c r="AK10" i="2"/>
  <c r="AK117" i="2"/>
  <c r="AK98" i="2"/>
  <c r="AK119" i="2"/>
  <c r="AK111" i="2"/>
  <c r="AK106" i="2"/>
  <c r="AK86" i="2"/>
  <c r="AK73" i="2"/>
  <c r="AK69" i="2"/>
  <c r="AK60" i="2"/>
  <c r="AK47" i="2"/>
  <c r="AK39" i="2"/>
  <c r="AK34" i="2"/>
  <c r="AK14" i="2"/>
  <c r="AK162" i="2"/>
  <c r="AK95" i="2"/>
  <c r="AK62" i="2"/>
  <c r="AK36" i="2"/>
  <c r="AK70" i="2"/>
  <c r="AK37" i="2"/>
  <c r="AK45" i="2"/>
  <c r="AK163" i="2"/>
  <c r="AK159" i="2"/>
  <c r="AK46" i="2"/>
  <c r="AK9" i="2"/>
  <c r="AR62" i="2" l="1"/>
  <c r="AR64" i="2"/>
  <c r="AR102" i="2"/>
  <c r="AR114" i="2"/>
  <c r="AR98" i="2"/>
  <c r="AR35" i="2"/>
  <c r="AR10" i="2"/>
  <c r="AR36" i="2"/>
  <c r="AR11" i="2"/>
  <c r="AR90" i="2"/>
  <c r="AR24" i="2"/>
  <c r="AR56" i="2"/>
  <c r="AR70" i="2"/>
  <c r="AR82" i="2"/>
  <c r="AR95" i="2"/>
  <c r="AR107" i="2"/>
  <c r="AR57" i="2"/>
  <c r="AR92" i="2"/>
  <c r="AR19" i="2"/>
  <c r="AR121" i="2"/>
  <c r="AR161" i="2"/>
  <c r="AR15" i="2"/>
  <c r="AR21" i="2"/>
  <c r="AR122" i="2"/>
  <c r="AR50" i="2"/>
  <c r="AR88" i="2"/>
  <c r="AR37" i="2"/>
  <c r="AR106" i="2"/>
  <c r="AR162" i="2"/>
  <c r="AR16" i="2"/>
  <c r="AR83" i="2"/>
  <c r="AR96" i="2"/>
  <c r="AR108" i="2"/>
  <c r="AR80" i="2"/>
  <c r="AR118" i="2"/>
  <c r="AR76" i="2"/>
  <c r="AR48" i="2"/>
  <c r="AR69" i="2"/>
  <c r="AR20" i="2"/>
  <c r="AR49" i="2"/>
  <c r="AR33" i="2"/>
  <c r="AR9" i="2"/>
  <c r="AR72" i="2"/>
  <c r="AR112" i="2"/>
  <c r="AR93" i="2"/>
  <c r="AR120" i="2"/>
  <c r="AR14" i="2"/>
  <c r="AR94" i="2"/>
  <c r="AR66" i="2"/>
  <c r="AR79" i="2"/>
  <c r="AR104" i="2"/>
  <c r="AR84" i="2"/>
  <c r="AR160" i="2"/>
  <c r="AR115" i="2"/>
  <c r="AR119" i="2"/>
  <c r="AR38" i="2"/>
  <c r="AR63" i="2"/>
  <c r="AR89" i="2"/>
  <c r="AR101" i="2"/>
  <c r="AR113" i="2"/>
  <c r="AR117" i="2"/>
  <c r="AR165" i="2"/>
  <c r="AR23" i="2"/>
  <c r="AR51" i="2"/>
  <c r="AR67" i="2"/>
  <c r="AR164" i="2"/>
  <c r="AR25" i="2"/>
  <c r="AR31" i="2"/>
  <c r="AR65" i="2"/>
  <c r="AR34" i="2"/>
  <c r="AR163" i="2"/>
  <c r="AR27" i="2"/>
  <c r="AR32" i="2"/>
  <c r="AR39" i="2"/>
  <c r="AR22" i="2"/>
  <c r="AR105" i="2"/>
  <c r="AR12" i="2"/>
  <c r="AR81" i="2"/>
  <c r="AR116" i="2"/>
  <c r="AR13" i="2"/>
  <c r="AR78" i="2"/>
  <c r="AR100" i="2"/>
  <c r="AR68" i="2"/>
  <c r="AR71" i="2"/>
  <c r="AR111" i="2"/>
  <c r="AR91" i="2"/>
  <c r="AR17" i="2"/>
  <c r="AR28" i="2"/>
  <c r="AR109" i="2"/>
  <c r="AR18" i="2"/>
  <c r="AR26" i="2"/>
  <c r="AR55" i="2"/>
  <c r="AR46" i="2"/>
  <c r="AR74" i="2"/>
  <c r="AR86" i="2"/>
  <c r="AR99" i="2"/>
  <c r="AR110" i="2"/>
  <c r="AR159" i="2"/>
  <c r="AR85" i="2"/>
  <c r="AR166" i="2"/>
  <c r="AR30" i="2"/>
  <c r="AR77" i="2"/>
  <c r="AR29" i="2"/>
  <c r="AR103" i="2"/>
  <c r="AR47" i="2"/>
  <c r="AR61" i="2"/>
  <c r="AR75" i="2"/>
  <c r="AR87" i="2"/>
  <c r="AR73" i="2"/>
  <c r="AR97" i="2"/>
  <c r="AX160" i="2"/>
  <c r="AX161" i="2"/>
  <c r="J4" i="9" l="1"/>
  <c r="AV97" i="2" l="1"/>
  <c r="AW97" i="2" s="1"/>
  <c r="AV98" i="2"/>
  <c r="AW98" i="2" s="1"/>
  <c r="AV99" i="2"/>
  <c r="AW99" i="2" s="1"/>
  <c r="AV100" i="2"/>
  <c r="AW100" i="2" s="1"/>
  <c r="AV101" i="2"/>
  <c r="AW101" i="2" s="1"/>
  <c r="AV102" i="2"/>
  <c r="AW102" i="2" s="1"/>
  <c r="AV103" i="2"/>
  <c r="AW103" i="2" s="1"/>
  <c r="AV104" i="2"/>
  <c r="AW104" i="2" s="1"/>
  <c r="AV105" i="2"/>
  <c r="AW105" i="2" s="1"/>
  <c r="AG167" i="2"/>
  <c r="AH167" i="2"/>
  <c r="AI167" i="2"/>
  <c r="AJ167" i="2"/>
  <c r="AM167" i="2"/>
  <c r="AN167" i="2"/>
  <c r="AO167" i="2"/>
  <c r="AP167" i="2"/>
  <c r="K2" i="2"/>
  <c r="K3" i="2" s="1"/>
  <c r="AX105" i="2" l="1"/>
  <c r="AX104" i="2"/>
  <c r="AX103" i="2"/>
  <c r="AX102" i="2"/>
  <c r="AX101" i="2"/>
  <c r="AX100" i="2"/>
  <c r="AX99" i="2"/>
  <c r="AX98" i="2"/>
  <c r="AX97" i="2"/>
  <c r="AQ167" i="2"/>
  <c r="AK167" i="2"/>
  <c r="AV109" i="2" l="1"/>
  <c r="AW109" i="2" s="1"/>
  <c r="AV110" i="2"/>
  <c r="AW110" i="2" s="1"/>
  <c r="AV111" i="2"/>
  <c r="AW111" i="2" s="1"/>
  <c r="AV112" i="2"/>
  <c r="AW112" i="2" s="1"/>
  <c r="AX112" i="2" l="1"/>
  <c r="AX111" i="2"/>
  <c r="AX110" i="2"/>
  <c r="AX109" i="2"/>
  <c r="AV92" i="2"/>
  <c r="AW92" i="2" s="1"/>
  <c r="AV93" i="2"/>
  <c r="AW93" i="2" s="1"/>
  <c r="AV94" i="2"/>
  <c r="AW94" i="2" s="1"/>
  <c r="AV95" i="2"/>
  <c r="AW95" i="2" s="1"/>
  <c r="AV96" i="2"/>
  <c r="AW96" i="2" s="1"/>
  <c r="AV106" i="2"/>
  <c r="AW106" i="2" s="1"/>
  <c r="AV107" i="2"/>
  <c r="AW107" i="2" s="1"/>
  <c r="AV108" i="2"/>
  <c r="AW108" i="2" s="1"/>
  <c r="H173" i="2"/>
  <c r="I173" i="2" s="1"/>
  <c r="AX94" i="2" l="1"/>
  <c r="AX93" i="2"/>
  <c r="AX92" i="2"/>
  <c r="AX107" i="2"/>
  <c r="AX106" i="2"/>
  <c r="AX96" i="2"/>
  <c r="AX95" i="2"/>
  <c r="AX108" i="2"/>
  <c r="AQ178" i="2"/>
  <c r="AV82" i="2"/>
  <c r="AW82" i="2" s="1"/>
  <c r="AV83" i="2"/>
  <c r="AW83" i="2" s="1"/>
  <c r="AV84" i="2"/>
  <c r="AW84" i="2" s="1"/>
  <c r="AV85" i="2"/>
  <c r="AW85" i="2" s="1"/>
  <c r="AV86" i="2"/>
  <c r="AW86" i="2" s="1"/>
  <c r="AV87" i="2"/>
  <c r="AW87" i="2" s="1"/>
  <c r="AV88" i="2"/>
  <c r="AW88" i="2" s="1"/>
  <c r="AV89" i="2"/>
  <c r="AW89" i="2" s="1"/>
  <c r="AV90" i="2"/>
  <c r="AW90" i="2" s="1"/>
  <c r="AV91" i="2"/>
  <c r="AW91" i="2" s="1"/>
  <c r="AX86" i="2" l="1"/>
  <c r="AX82" i="2"/>
  <c r="AX87" i="2"/>
  <c r="AX85" i="2"/>
  <c r="AX84" i="2"/>
  <c r="AX83" i="2"/>
  <c r="AX91" i="2"/>
  <c r="AX90" i="2"/>
  <c r="AX89" i="2"/>
  <c r="AX88" i="2"/>
  <c r="AM169" i="2"/>
  <c r="AS3" i="2" l="1"/>
  <c r="AV80" i="2" l="1"/>
  <c r="AW80" i="2" s="1"/>
  <c r="AV78" i="2"/>
  <c r="AW78" i="2" s="1"/>
  <c r="AV79" i="2"/>
  <c r="AW79" i="2" s="1"/>
  <c r="AX79" i="2" l="1"/>
  <c r="AX78" i="2"/>
  <c r="AX80" i="2"/>
  <c r="AQ175" i="2"/>
  <c r="AV73" i="2" l="1"/>
  <c r="AW73" i="2" s="1"/>
  <c r="AV74" i="2"/>
  <c r="AW74" i="2" s="1"/>
  <c r="AV75" i="2"/>
  <c r="AW75" i="2" s="1"/>
  <c r="AV76" i="2"/>
  <c r="AW76" i="2" s="1"/>
  <c r="AV77" i="2"/>
  <c r="AW77" i="2" s="1"/>
  <c r="AV81" i="2"/>
  <c r="AW81" i="2" s="1"/>
  <c r="AX74" i="2" l="1"/>
  <c r="AX81" i="2"/>
  <c r="AX77" i="2"/>
  <c r="AX76" i="2"/>
  <c r="AX75" i="2"/>
  <c r="AX73" i="2"/>
  <c r="AV38" i="2"/>
  <c r="AW38" i="2" s="1"/>
  <c r="AV9" i="2"/>
  <c r="AW9" i="2" s="1"/>
  <c r="AV10" i="2"/>
  <c r="AW10" i="2" s="1"/>
  <c r="AV11" i="2"/>
  <c r="AW11" i="2" s="1"/>
  <c r="AV12" i="2"/>
  <c r="AW12" i="2" s="1"/>
  <c r="AV13" i="2"/>
  <c r="AW13" i="2" s="1"/>
  <c r="AV14" i="2"/>
  <c r="AW14" i="2" s="1"/>
  <c r="AV15" i="2"/>
  <c r="AW15" i="2" s="1"/>
  <c r="AV16" i="2"/>
  <c r="AW16" i="2" s="1"/>
  <c r="AV17" i="2"/>
  <c r="AW17" i="2" s="1"/>
  <c r="AV18" i="2"/>
  <c r="AW18" i="2" s="1"/>
  <c r="AV19" i="2"/>
  <c r="AW19" i="2" s="1"/>
  <c r="AV20" i="2"/>
  <c r="AW20" i="2" s="1"/>
  <c r="AV21" i="2"/>
  <c r="AW21" i="2" s="1"/>
  <c r="AV22" i="2"/>
  <c r="AW22" i="2" s="1"/>
  <c r="AV23" i="2"/>
  <c r="AW23" i="2" s="1"/>
  <c r="AV24" i="2"/>
  <c r="AW24" i="2" s="1"/>
  <c r="AV25" i="2"/>
  <c r="AW25" i="2" s="1"/>
  <c r="AV26" i="2"/>
  <c r="AW26" i="2" s="1"/>
  <c r="AV27" i="2"/>
  <c r="AW27" i="2" s="1"/>
  <c r="AV28" i="2"/>
  <c r="AW28" i="2" s="1"/>
  <c r="AV29" i="2"/>
  <c r="AW29" i="2" s="1"/>
  <c r="AV30" i="2"/>
  <c r="AW30" i="2" s="1"/>
  <c r="AV31" i="2"/>
  <c r="AW31" i="2" s="1"/>
  <c r="AV32" i="2"/>
  <c r="AW32" i="2" s="1"/>
  <c r="AV33" i="2"/>
  <c r="AW33" i="2" s="1"/>
  <c r="AV34" i="2"/>
  <c r="AW34" i="2" s="1"/>
  <c r="AV35" i="2"/>
  <c r="AW35" i="2" s="1"/>
  <c r="AV36" i="2"/>
  <c r="AW36" i="2" s="1"/>
  <c r="AV37" i="2"/>
  <c r="AW37" i="2" s="1"/>
  <c r="AV39" i="2"/>
  <c r="AW39" i="2" s="1"/>
  <c r="AV40" i="2"/>
  <c r="AW40" i="2" s="1"/>
  <c r="AV41" i="2"/>
  <c r="AW41" i="2" s="1"/>
  <c r="AV42" i="2"/>
  <c r="AW42" i="2" s="1"/>
  <c r="AV43" i="2"/>
  <c r="AW43" i="2" s="1"/>
  <c r="AV44" i="2"/>
  <c r="AW44" i="2" s="1"/>
  <c r="AV45" i="2"/>
  <c r="AW45" i="2" s="1"/>
  <c r="AV46" i="2"/>
  <c r="AW46" i="2" s="1"/>
  <c r="AV47" i="2"/>
  <c r="AW47" i="2" s="1"/>
  <c r="AV48" i="2"/>
  <c r="AW48" i="2" s="1"/>
  <c r="AV49" i="2"/>
  <c r="AW49" i="2" s="1"/>
  <c r="AV50" i="2"/>
  <c r="AW50" i="2" s="1"/>
  <c r="AV51" i="2"/>
  <c r="AW51" i="2" s="1"/>
  <c r="AV52" i="2"/>
  <c r="AW52" i="2" s="1"/>
  <c r="AV53" i="2"/>
  <c r="AW53" i="2" s="1"/>
  <c r="AV54" i="2"/>
  <c r="AW54" i="2" s="1"/>
  <c r="AV55" i="2"/>
  <c r="AW55" i="2" s="1"/>
  <c r="AV56" i="2"/>
  <c r="AW56" i="2" s="1"/>
  <c r="AV57" i="2"/>
  <c r="AW57" i="2" s="1"/>
  <c r="AV58" i="2"/>
  <c r="AW58" i="2" s="1"/>
  <c r="AV59" i="2"/>
  <c r="AW59" i="2" s="1"/>
  <c r="AV60" i="2"/>
  <c r="AW60" i="2" s="1"/>
  <c r="AV61" i="2"/>
  <c r="AW61" i="2" s="1"/>
  <c r="AV62" i="2"/>
  <c r="AW62" i="2" s="1"/>
  <c r="AV63" i="2"/>
  <c r="AW63" i="2" s="1"/>
  <c r="AV64" i="2"/>
  <c r="AW64" i="2" s="1"/>
  <c r="AV65" i="2"/>
  <c r="AW65" i="2" s="1"/>
  <c r="AV66" i="2"/>
  <c r="AW66" i="2" s="1"/>
  <c r="AV67" i="2"/>
  <c r="AW67" i="2" s="1"/>
  <c r="AV68" i="2"/>
  <c r="AW68" i="2" s="1"/>
  <c r="AV69" i="2"/>
  <c r="AW69" i="2" s="1"/>
  <c r="AV70" i="2"/>
  <c r="AW70" i="2" s="1"/>
  <c r="AV71" i="2"/>
  <c r="AW71" i="2" s="1"/>
  <c r="AV72" i="2"/>
  <c r="AW72" i="2" s="1"/>
  <c r="AV8" i="2"/>
  <c r="AX8" i="2" s="1"/>
  <c r="AX56" i="2" l="1"/>
  <c r="AX31" i="2"/>
  <c r="AX19" i="2"/>
  <c r="AX67" i="2"/>
  <c r="AX43" i="2"/>
  <c r="AX18" i="2"/>
  <c r="AX54" i="2"/>
  <c r="AX29" i="2"/>
  <c r="AX17" i="2"/>
  <c r="AX65" i="2"/>
  <c r="AX52" i="2"/>
  <c r="AX40" i="2"/>
  <c r="AX27" i="2"/>
  <c r="AX15" i="2"/>
  <c r="AX39" i="2"/>
  <c r="AX37" i="2"/>
  <c r="AX13" i="2"/>
  <c r="AX68" i="2"/>
  <c r="AX44" i="2"/>
  <c r="AX55" i="2"/>
  <c r="AX30" i="2"/>
  <c r="AX66" i="2"/>
  <c r="AX42" i="2"/>
  <c r="AX53" i="2"/>
  <c r="AX41" i="2"/>
  <c r="AX28" i="2"/>
  <c r="AX16" i="2"/>
  <c r="AX64" i="2"/>
  <c r="AX63" i="2"/>
  <c r="AX51" i="2"/>
  <c r="AX26" i="2"/>
  <c r="AX14" i="2"/>
  <c r="AX62" i="2"/>
  <c r="AX50" i="2"/>
  <c r="AX25" i="2"/>
  <c r="AX61" i="2"/>
  <c r="AX49" i="2"/>
  <c r="AX36" i="2"/>
  <c r="AX24" i="2"/>
  <c r="AX12" i="2"/>
  <c r="AX72" i="2"/>
  <c r="AX60" i="2"/>
  <c r="AX48" i="2"/>
  <c r="AX35" i="2"/>
  <c r="AX23" i="2"/>
  <c r="AX11" i="2"/>
  <c r="AX71" i="2"/>
  <c r="AX59" i="2"/>
  <c r="AX47" i="2"/>
  <c r="AX34" i="2"/>
  <c r="AX22" i="2"/>
  <c r="AX10" i="2"/>
  <c r="AX70" i="2"/>
  <c r="AX58" i="2"/>
  <c r="AX46" i="2"/>
  <c r="AX33" i="2"/>
  <c r="AX21" i="2"/>
  <c r="AX9" i="2"/>
  <c r="AX69" i="2"/>
  <c r="AX57" i="2"/>
  <c r="AX45" i="2"/>
  <c r="AX32" i="2"/>
  <c r="AX20" i="2"/>
  <c r="AX38" i="2"/>
  <c r="C10" i="5"/>
  <c r="J6" i="9" l="1"/>
  <c r="J5" i="9"/>
  <c r="D31" i="9" l="1"/>
  <c r="N11" i="9"/>
  <c r="J7" i="9"/>
  <c r="D25" i="9" l="1"/>
  <c r="D39" i="9" s="1"/>
  <c r="J8" i="9"/>
  <c r="J13" i="9"/>
  <c r="J15" i="9"/>
  <c r="Z9" i="5" l="1"/>
  <c r="Z10" i="5"/>
  <c r="Z8" i="5"/>
  <c r="AG8" i="2" l="1"/>
  <c r="AH8" i="2"/>
  <c r="AI8" i="2"/>
  <c r="AJ8" i="2"/>
  <c r="AM8" i="2"/>
  <c r="AN8" i="2"/>
  <c r="AN168" i="2" s="1"/>
  <c r="AO8" i="2"/>
  <c r="AO168" i="2" s="1"/>
  <c r="AP8" i="2"/>
  <c r="AP168" i="2" s="1"/>
  <c r="K7" i="1"/>
  <c r="AK8" i="2" l="1"/>
  <c r="AQ8" i="2"/>
  <c r="AQ203" i="2" l="1"/>
  <c r="AR8" i="2"/>
  <c r="C3" i="7" l="1"/>
  <c r="AW8" i="2" l="1"/>
  <c r="J173" i="2" l="1"/>
  <c r="E5" i="7" l="1"/>
  <c r="E6" i="7"/>
  <c r="E7" i="7"/>
  <c r="E8" i="7"/>
  <c r="E9" i="7"/>
  <c r="E10" i="7"/>
  <c r="E11" i="7"/>
  <c r="E12" i="7"/>
  <c r="E13" i="7"/>
  <c r="E14" i="7"/>
  <c r="E15" i="7"/>
  <c r="E16" i="7"/>
  <c r="E17" i="7"/>
  <c r="E18" i="7"/>
  <c r="E19" i="7"/>
  <c r="E20" i="7"/>
  <c r="E21" i="7"/>
  <c r="E22" i="7"/>
  <c r="E23" i="7"/>
  <c r="E24" i="7"/>
  <c r="E4" i="7"/>
  <c r="J10" i="1" l="1"/>
  <c r="I10" i="1"/>
  <c r="D107" i="1" s="1"/>
  <c r="K9" i="1"/>
  <c r="K8" i="1"/>
  <c r="L7" i="1"/>
  <c r="M7" i="1" s="1"/>
  <c r="N7" i="1" l="1"/>
  <c r="K10" i="1"/>
  <c r="D98" i="1" s="1"/>
  <c r="D81" i="1"/>
  <c r="D102" i="1" s="1"/>
  <c r="D110" i="1"/>
  <c r="D99" i="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V179" i="2" l="1"/>
  <c r="AQ176" i="2"/>
  <c r="AV180" i="2" l="1"/>
  <c r="AG3" i="2" l="1"/>
  <c r="D17" i="3"/>
  <c r="AH3" i="2"/>
  <c r="AI3" i="2"/>
  <c r="AJ3" i="2"/>
  <c r="AN3" i="2"/>
  <c r="AP3" i="2"/>
  <c r="AP1" i="2" s="1"/>
  <c r="C94" i="8"/>
  <c r="C82" i="8"/>
  <c r="C70" i="8"/>
  <c r="C72" i="8" s="1"/>
  <c r="E72" i="8" s="1"/>
  <c r="C58" i="8"/>
  <c r="C46" i="8"/>
  <c r="E46" i="8" s="1"/>
  <c r="C34" i="8"/>
  <c r="C36" i="8" s="1"/>
  <c r="E36" i="8" s="1"/>
  <c r="C22" i="8"/>
  <c r="C24" i="8" s="1"/>
  <c r="E24" i="8" s="1"/>
  <c r="C11" i="8"/>
  <c r="E11" i="8" s="1"/>
  <c r="E22" i="8"/>
  <c r="D2" i="3"/>
  <c r="D6" i="3" s="1"/>
  <c r="V37" i="5"/>
  <c r="U37" i="5"/>
  <c r="T37" i="5"/>
  <c r="S37" i="5"/>
  <c r="R37" i="5"/>
  <c r="Q37" i="5"/>
  <c r="P37" i="5"/>
  <c r="O37" i="5"/>
  <c r="EY89" i="5" s="1"/>
  <c r="N37" i="5"/>
  <c r="M37" i="5"/>
  <c r="EA89" i="5" s="1"/>
  <c r="L37" i="5"/>
  <c r="DR89" i="5" s="1"/>
  <c r="K37" i="5"/>
  <c r="J37" i="5"/>
  <c r="I37" i="5"/>
  <c r="H37" i="5"/>
  <c r="BO89" i="5" s="1"/>
  <c r="G37" i="5"/>
  <c r="F37" i="5"/>
  <c r="E37" i="5"/>
  <c r="AD89" i="5" s="1"/>
  <c r="D37" i="5"/>
  <c r="V36" i="5"/>
  <c r="U36" i="5"/>
  <c r="T36" i="5"/>
  <c r="S36" i="5"/>
  <c r="R36" i="5"/>
  <c r="Q36" i="5"/>
  <c r="P36" i="5"/>
  <c r="FE88" i="5" s="1"/>
  <c r="O36" i="5"/>
  <c r="N36" i="5"/>
  <c r="M36" i="5"/>
  <c r="L36" i="5"/>
  <c r="K36" i="5"/>
  <c r="J36" i="5"/>
  <c r="CS88" i="5" s="1"/>
  <c r="I36" i="5"/>
  <c r="CD88" i="5" s="1"/>
  <c r="H36" i="5"/>
  <c r="G36" i="5"/>
  <c r="F36" i="5"/>
  <c r="E36" i="5"/>
  <c r="AJ88" i="5" s="1"/>
  <c r="D36" i="5"/>
  <c r="V35" i="5"/>
  <c r="U35" i="5"/>
  <c r="T35" i="5"/>
  <c r="S35" i="5"/>
  <c r="R35" i="5"/>
  <c r="Q35" i="5"/>
  <c r="P35" i="5"/>
  <c r="O35" i="5"/>
  <c r="EZ87" i="5" s="1"/>
  <c r="N35" i="5"/>
  <c r="EH87" i="5" s="1"/>
  <c r="M35" i="5"/>
  <c r="L35" i="5"/>
  <c r="K35" i="5"/>
  <c r="CX87" i="5" s="1"/>
  <c r="J35" i="5"/>
  <c r="I35" i="5"/>
  <c r="H35" i="5"/>
  <c r="BR87" i="5" s="1"/>
  <c r="G35" i="5"/>
  <c r="AY87" i="5" s="1"/>
  <c r="F35" i="5"/>
  <c r="E35" i="5"/>
  <c r="AJ87" i="5" s="1"/>
  <c r="D35" i="5"/>
  <c r="V34" i="5"/>
  <c r="U34" i="5"/>
  <c r="T34" i="5"/>
  <c r="S34" i="5"/>
  <c r="R34" i="5"/>
  <c r="Q34" i="5"/>
  <c r="FU86" i="5" s="1"/>
  <c r="P34" i="5"/>
  <c r="FF86" i="5" s="1"/>
  <c r="O34" i="5"/>
  <c r="N34" i="5"/>
  <c r="EK86" i="5" s="1"/>
  <c r="M34" i="5"/>
  <c r="L34" i="5"/>
  <c r="K34" i="5"/>
  <c r="CY86" i="5" s="1"/>
  <c r="J34" i="5"/>
  <c r="CO86" i="5" s="1"/>
  <c r="I34" i="5"/>
  <c r="CH86" i="5" s="1"/>
  <c r="H34" i="5"/>
  <c r="G34" i="5"/>
  <c r="F34" i="5"/>
  <c r="E34" i="5"/>
  <c r="D34" i="5"/>
  <c r="R86" i="5" s="1"/>
  <c r="V33" i="5"/>
  <c r="U33" i="5"/>
  <c r="T33" i="5"/>
  <c r="S33" i="5"/>
  <c r="R33" i="5"/>
  <c r="Q33" i="5"/>
  <c r="FV85" i="5" s="1"/>
  <c r="P33" i="5"/>
  <c r="FN85" i="5" s="1"/>
  <c r="O33" i="5"/>
  <c r="N33" i="5"/>
  <c r="EP85" i="5" s="1"/>
  <c r="M33" i="5"/>
  <c r="L33" i="5"/>
  <c r="DP85" i="5" s="1"/>
  <c r="K33" i="5"/>
  <c r="CY85" i="5" s="1"/>
  <c r="J33" i="5"/>
  <c r="I33" i="5"/>
  <c r="CE85" i="5" s="1"/>
  <c r="H33" i="5"/>
  <c r="G33" i="5"/>
  <c r="BH85" i="5" s="1"/>
  <c r="F33" i="5"/>
  <c r="E33" i="5"/>
  <c r="D33" i="5"/>
  <c r="V32" i="5"/>
  <c r="U32" i="5"/>
  <c r="T32" i="5"/>
  <c r="S32" i="5"/>
  <c r="R32" i="5"/>
  <c r="Q32" i="5"/>
  <c r="FV84" i="5" s="1"/>
  <c r="P32" i="5"/>
  <c r="FM84" i="5" s="1"/>
  <c r="O32" i="5"/>
  <c r="N32" i="5"/>
  <c r="M32" i="5"/>
  <c r="L32" i="5"/>
  <c r="K32" i="5"/>
  <c r="J32" i="5"/>
  <c r="CN84" i="5"/>
  <c r="I32" i="5"/>
  <c r="H32" i="5"/>
  <c r="BM84" i="5" s="1"/>
  <c r="G32" i="5"/>
  <c r="AZ84" i="5" s="1"/>
  <c r="F32" i="5"/>
  <c r="AS84" i="5" s="1"/>
  <c r="E32" i="5"/>
  <c r="AE84" i="5" s="1"/>
  <c r="D32" i="5"/>
  <c r="V31" i="5"/>
  <c r="U31" i="5"/>
  <c r="T31" i="5"/>
  <c r="S31" i="5"/>
  <c r="R31" i="5"/>
  <c r="Q31" i="5"/>
  <c r="P31" i="5"/>
  <c r="O31" i="5"/>
  <c r="EY83" i="5" s="1"/>
  <c r="N31" i="5"/>
  <c r="EN83" i="5" s="1"/>
  <c r="EG83" i="5"/>
  <c r="M31" i="5"/>
  <c r="EB83" i="5" s="1"/>
  <c r="L31" i="5"/>
  <c r="K31" i="5"/>
  <c r="J31" i="5"/>
  <c r="I31" i="5"/>
  <c r="CB83" i="5" s="1"/>
  <c r="H31" i="5"/>
  <c r="G31" i="5"/>
  <c r="F31" i="5"/>
  <c r="AW83" i="5" s="1"/>
  <c r="E31" i="5"/>
  <c r="D31" i="5"/>
  <c r="V30" i="5"/>
  <c r="U30" i="5"/>
  <c r="T30" i="5"/>
  <c r="S30" i="5"/>
  <c r="R30" i="5"/>
  <c r="Q30" i="5"/>
  <c r="FW82" i="5" s="1"/>
  <c r="P30" i="5"/>
  <c r="O30" i="5"/>
  <c r="N30" i="5"/>
  <c r="EG82" i="5" s="1"/>
  <c r="M30" i="5"/>
  <c r="DX82" i="5" s="1"/>
  <c r="L30" i="5"/>
  <c r="DK82" i="5" s="1"/>
  <c r="K30" i="5"/>
  <c r="CY82" i="5" s="1"/>
  <c r="J30" i="5"/>
  <c r="I30" i="5"/>
  <c r="H30" i="5"/>
  <c r="BO82" i="5" s="1"/>
  <c r="G30" i="5"/>
  <c r="AZ82" i="5" s="1"/>
  <c r="F30" i="5"/>
  <c r="E30" i="5"/>
  <c r="D30" i="5"/>
  <c r="V29" i="5"/>
  <c r="U29" i="5"/>
  <c r="T29" i="5"/>
  <c r="S29" i="5"/>
  <c r="R29" i="5"/>
  <c r="Q29" i="5"/>
  <c r="P29" i="5"/>
  <c r="O29" i="5"/>
  <c r="N29" i="5"/>
  <c r="EI81" i="5" s="1"/>
  <c r="M29" i="5"/>
  <c r="ED81" i="5" s="1"/>
  <c r="L29" i="5"/>
  <c r="K29" i="5"/>
  <c r="J29" i="5"/>
  <c r="I29" i="5"/>
  <c r="CH81" i="5" s="1"/>
  <c r="H29" i="5"/>
  <c r="BU81" i="5" s="1"/>
  <c r="G29" i="5"/>
  <c r="F29" i="5"/>
  <c r="E29" i="5"/>
  <c r="AL81" i="5" s="1"/>
  <c r="D29" i="5"/>
  <c r="C37" i="5"/>
  <c r="G89" i="5" s="1"/>
  <c r="C36" i="5"/>
  <c r="C35" i="5"/>
  <c r="C34" i="5"/>
  <c r="C33" i="5"/>
  <c r="F85" i="5" s="1"/>
  <c r="C32" i="5"/>
  <c r="E84" i="5" s="1"/>
  <c r="C31" i="5"/>
  <c r="E83" i="5" s="1"/>
  <c r="C30" i="5"/>
  <c r="F82" i="5" s="1"/>
  <c r="C29"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N87"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DM81" i="5"/>
  <c r="DJ81" i="5"/>
  <c r="AJ82" i="5"/>
  <c r="CP83" i="5"/>
  <c r="EX82" i="5"/>
  <c r="DX84" i="5"/>
  <c r="FI87" i="5"/>
  <c r="FE87" i="5"/>
  <c r="FL87" i="5"/>
  <c r="FH87" i="5"/>
  <c r="FD87" i="5"/>
  <c r="DY84" i="5"/>
  <c r="EY87" i="5"/>
  <c r="FJ87" i="5"/>
  <c r="DZ84" i="5"/>
  <c r="AW82" i="5"/>
  <c r="DA83" i="5"/>
  <c r="DT81" i="5"/>
  <c r="DQ82" i="5"/>
  <c r="K86" i="5"/>
  <c r="N86" i="5"/>
  <c r="F86" i="5"/>
  <c r="L86" i="5"/>
  <c r="DP81" i="5"/>
  <c r="DL81" i="5"/>
  <c r="DH81" i="5"/>
  <c r="AE82" i="5"/>
  <c r="AA82" i="5"/>
  <c r="AL82" i="5"/>
  <c r="AH82" i="5"/>
  <c r="AD82" i="5"/>
  <c r="CQ83" i="5"/>
  <c r="CR83" i="5"/>
  <c r="CL83" i="5"/>
  <c r="BI84" i="5"/>
  <c r="BD84" i="5"/>
  <c r="BH84" i="5"/>
  <c r="BB84" i="5"/>
  <c r="AF82" i="5"/>
  <c r="CY81" i="5"/>
  <c r="N81" i="5"/>
  <c r="CU81" i="5"/>
  <c r="EL83" i="5"/>
  <c r="DU81" i="5"/>
  <c r="AQ82" i="5"/>
  <c r="CU83" i="5"/>
  <c r="DC83" i="5"/>
  <c r="CA81" i="5"/>
  <c r="DX81" i="5"/>
  <c r="AM82" i="5"/>
  <c r="AU82" i="5"/>
  <c r="CY83" i="5"/>
  <c r="BR88" i="5"/>
  <c r="CE81" i="5"/>
  <c r="DW81" i="5"/>
  <c r="AS82" i="5"/>
  <c r="BE85" i="5"/>
  <c r="DR86" i="5"/>
  <c r="DN86" i="5"/>
  <c r="DJ86" i="5"/>
  <c r="DP86" i="5"/>
  <c r="DQ86" i="5"/>
  <c r="DI86" i="5"/>
  <c r="AL87" i="5"/>
  <c r="AG87" i="5"/>
  <c r="FT87" i="5"/>
  <c r="CO88" i="5"/>
  <c r="FB89" i="5"/>
  <c r="EX89" i="5"/>
  <c r="ET89" i="5"/>
  <c r="EZ89" i="5"/>
  <c r="EV89" i="5"/>
  <c r="ER89" i="5"/>
  <c r="EW89" i="5"/>
  <c r="FA89" i="5"/>
  <c r="ES89" i="5"/>
  <c r="Z82" i="5"/>
  <c r="AP82" i="5"/>
  <c r="AT82" i="5"/>
  <c r="CD83" i="5"/>
  <c r="DF83" i="5"/>
  <c r="BJ85" i="5"/>
  <c r="DK86" i="5"/>
  <c r="EF84" i="5"/>
  <c r="DO86" i="5"/>
  <c r="EQ89" i="5"/>
  <c r="AK85" i="5"/>
  <c r="AG85" i="5"/>
  <c r="AA85" i="5"/>
  <c r="CT86" i="5"/>
  <c r="CL86" i="5"/>
  <c r="CR86" i="5"/>
  <c r="CN86" i="5"/>
  <c r="CJ86" i="5"/>
  <c r="CK86" i="5"/>
  <c r="EW87" i="5"/>
  <c r="FA87" i="5"/>
  <c r="BO88" i="5"/>
  <c r="BQ88" i="5"/>
  <c r="BM88" i="5"/>
  <c r="BT88" i="5"/>
  <c r="EC89" i="5"/>
  <c r="FT89" i="5"/>
  <c r="AR82" i="5"/>
  <c r="BX83" i="5"/>
  <c r="CV83" i="5"/>
  <c r="CZ83" i="5"/>
  <c r="CL84" i="5"/>
  <c r="CT84" i="5"/>
  <c r="EP84" i="5"/>
  <c r="AD85" i="5"/>
  <c r="AL85" i="5"/>
  <c r="EU89" i="5"/>
  <c r="M82" i="5"/>
  <c r="E86" i="5"/>
  <c r="M86" i="5"/>
  <c r="C86" i="5"/>
  <c r="G86"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s="1"/>
  <c r="I56" i="5"/>
  <c r="H56" i="5"/>
  <c r="BV108" i="5" s="1"/>
  <c r="G56" i="5"/>
  <c r="BC108" i="5" s="1"/>
  <c r="F56" i="5"/>
  <c r="E56" i="5"/>
  <c r="AJ108" i="5" s="1"/>
  <c r="D56" i="5"/>
  <c r="Z108" i="5" s="1"/>
  <c r="C56" i="5"/>
  <c r="K55" i="5"/>
  <c r="J55" i="5"/>
  <c r="CS107" i="5" s="1"/>
  <c r="I55" i="5"/>
  <c r="CF107" i="5" s="1"/>
  <c r="H55" i="5"/>
  <c r="BO107" i="5" s="1"/>
  <c r="G55" i="5"/>
  <c r="F55" i="5"/>
  <c r="E55" i="5"/>
  <c r="D55" i="5"/>
  <c r="V107" i="5" s="1"/>
  <c r="C55" i="5"/>
  <c r="K54" i="5"/>
  <c r="DC106" i="5" s="1"/>
  <c r="J54" i="5"/>
  <c r="CP106" i="5" s="1"/>
  <c r="I54" i="5"/>
  <c r="H54" i="5"/>
  <c r="BK106" i="5" s="1"/>
  <c r="G54" i="5"/>
  <c r="F54" i="5"/>
  <c r="E54" i="5"/>
  <c r="AJ106" i="5" s="1"/>
  <c r="D54" i="5"/>
  <c r="C54" i="5"/>
  <c r="D106" i="5" s="1"/>
  <c r="K53" i="5"/>
  <c r="J53" i="5"/>
  <c r="I53" i="5"/>
  <c r="CE105" i="5" s="1"/>
  <c r="H53" i="5"/>
  <c r="G53" i="5"/>
  <c r="F53" i="5"/>
  <c r="E53" i="5"/>
  <c r="D53" i="5"/>
  <c r="X105" i="5" s="1"/>
  <c r="C53" i="5"/>
  <c r="N105" i="5" s="1"/>
  <c r="K52" i="5"/>
  <c r="DD104" i="5" s="1"/>
  <c r="J52" i="5"/>
  <c r="I52" i="5"/>
  <c r="H52" i="5"/>
  <c r="BP104" i="5" s="1"/>
  <c r="G52" i="5"/>
  <c r="BH104" i="5" s="1"/>
  <c r="F52" i="5"/>
  <c r="E52" i="5"/>
  <c r="AH104" i="5" s="1"/>
  <c r="D52" i="5"/>
  <c r="C52" i="5"/>
  <c r="K51" i="5"/>
  <c r="J51" i="5"/>
  <c r="I51" i="5"/>
  <c r="CE103" i="5" s="1"/>
  <c r="H51" i="5"/>
  <c r="G51" i="5"/>
  <c r="AZ103" i="5" s="1"/>
  <c r="F51" i="5"/>
  <c r="AQ103" i="5" s="1"/>
  <c r="E51" i="5"/>
  <c r="AF103" i="5" s="1"/>
  <c r="D51" i="5"/>
  <c r="C51" i="5"/>
  <c r="N103" i="5" s="1"/>
  <c r="K50" i="5"/>
  <c r="CX102" i="5" s="1"/>
  <c r="J50" i="5"/>
  <c r="I50" i="5"/>
  <c r="H50" i="5"/>
  <c r="G50" i="5"/>
  <c r="F50" i="5"/>
  <c r="E50" i="5"/>
  <c r="D50" i="5"/>
  <c r="C50" i="5"/>
  <c r="H102" i="5" s="1"/>
  <c r="K49" i="5"/>
  <c r="J49" i="5"/>
  <c r="I49" i="5"/>
  <c r="H49" i="5"/>
  <c r="G49" i="5"/>
  <c r="BH101" i="5" s="1"/>
  <c r="F49" i="5"/>
  <c r="E49" i="5"/>
  <c r="D49" i="5"/>
  <c r="C49" i="5"/>
  <c r="K48" i="5"/>
  <c r="CZ100" i="5" s="1"/>
  <c r="J48" i="5"/>
  <c r="I48" i="5"/>
  <c r="BZ100" i="5" s="1"/>
  <c r="H48" i="5"/>
  <c r="BL100" i="5" s="1"/>
  <c r="G48" i="5"/>
  <c r="BB100" i="5" s="1"/>
  <c r="F48" i="5"/>
  <c r="E48" i="5"/>
  <c r="D48" i="5"/>
  <c r="Z100" i="5" s="1"/>
  <c r="C48" i="5"/>
  <c r="K47" i="5"/>
  <c r="J47" i="5"/>
  <c r="I47" i="5"/>
  <c r="BX99" i="5" s="1"/>
  <c r="H47" i="5"/>
  <c r="BU99" i="5" s="1"/>
  <c r="G47" i="5"/>
  <c r="AZ99" i="5" s="1"/>
  <c r="F47" i="5"/>
  <c r="E47" i="5"/>
  <c r="AL99" i="5" s="1"/>
  <c r="D47" i="5"/>
  <c r="X99" i="5" s="1"/>
  <c r="C47" i="5"/>
  <c r="K46" i="5"/>
  <c r="J46" i="5"/>
  <c r="CK98" i="5" s="1"/>
  <c r="I46" i="5"/>
  <c r="H46" i="5"/>
  <c r="G46" i="5"/>
  <c r="BA98" i="5" s="1"/>
  <c r="F46" i="5"/>
  <c r="E46" i="5"/>
  <c r="D46" i="5"/>
  <c r="P98" i="5" s="1"/>
  <c r="C46" i="5"/>
  <c r="K45" i="5"/>
  <c r="CU97" i="5" s="1"/>
  <c r="J45" i="5"/>
  <c r="I45" i="5"/>
  <c r="BY97" i="5" s="1"/>
  <c r="H45" i="5"/>
  <c r="G45" i="5"/>
  <c r="F45" i="5"/>
  <c r="E45" i="5"/>
  <c r="AI97" i="5" s="1"/>
  <c r="D45" i="5"/>
  <c r="Q97" i="5" s="1"/>
  <c r="C45" i="5"/>
  <c r="K44" i="5"/>
  <c r="J44" i="5"/>
  <c r="I44" i="5"/>
  <c r="CG96" i="5" s="1"/>
  <c r="H44" i="5"/>
  <c r="BS96" i="5" s="1"/>
  <c r="G44" i="5"/>
  <c r="BG96" i="5" s="1"/>
  <c r="F44" i="5"/>
  <c r="E44" i="5"/>
  <c r="AB96" i="5" s="1"/>
  <c r="D44" i="5"/>
  <c r="C44" i="5"/>
  <c r="L96" i="5" s="1"/>
  <c r="K43" i="5"/>
  <c r="J43" i="5"/>
  <c r="CK95" i="5" s="1"/>
  <c r="I43" i="5"/>
  <c r="CB95" i="5" s="1"/>
  <c r="H43" i="5"/>
  <c r="G43" i="5"/>
  <c r="F43" i="5"/>
  <c r="E43" i="5"/>
  <c r="D43" i="5"/>
  <c r="O95" i="5" s="1"/>
  <c r="C43" i="5"/>
  <c r="K42" i="5"/>
  <c r="J42" i="5"/>
  <c r="CN94" i="5" s="1"/>
  <c r="I42" i="5"/>
  <c r="H42" i="5"/>
  <c r="G42" i="5"/>
  <c r="F42" i="5"/>
  <c r="AR94" i="5" s="1"/>
  <c r="E42" i="5"/>
  <c r="D42" i="5"/>
  <c r="Y94" i="5" s="1"/>
  <c r="C42" i="5"/>
  <c r="K41" i="5"/>
  <c r="J41" i="5"/>
  <c r="I41" i="5"/>
  <c r="BW93" i="5" s="1"/>
  <c r="H41" i="5"/>
  <c r="BN93" i="5" s="1"/>
  <c r="G41" i="5"/>
  <c r="F41" i="5"/>
  <c r="AX93" i="5" s="1"/>
  <c r="E41" i="5"/>
  <c r="AC93" i="5" s="1"/>
  <c r="D41" i="5"/>
  <c r="W93" i="5" s="1"/>
  <c r="C41" i="5"/>
  <c r="K40" i="5"/>
  <c r="CX92" i="5" s="1"/>
  <c r="J40" i="5"/>
  <c r="I40" i="5"/>
  <c r="CD92" i="5" s="1"/>
  <c r="H40" i="5"/>
  <c r="BT92" i="5" s="1"/>
  <c r="G40" i="5"/>
  <c r="F40" i="5"/>
  <c r="AN92" i="5" s="1"/>
  <c r="E40" i="5"/>
  <c r="AE92" i="5" s="1"/>
  <c r="D40" i="5"/>
  <c r="Z92" i="5" s="1"/>
  <c r="C40"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J100" i="5"/>
  <c r="K96" i="5"/>
  <c r="R101" i="5"/>
  <c r="AV92" i="5"/>
  <c r="AW92" i="5"/>
  <c r="AX96" i="5"/>
  <c r="J92" i="5"/>
  <c r="AO96" i="5"/>
  <c r="W97" i="5"/>
  <c r="BN99" i="5"/>
  <c r="BT94" i="5"/>
  <c r="U104" i="5"/>
  <c r="AT105" i="5"/>
  <c r="AP105" i="5"/>
  <c r="AV105" i="5"/>
  <c r="AR105" i="5"/>
  <c r="AN105" i="5"/>
  <c r="AW105" i="5"/>
  <c r="AO105" i="5"/>
  <c r="CT99" i="5"/>
  <c r="P92" i="5"/>
  <c r="CS105" i="5"/>
  <c r="AM101" i="5"/>
  <c r="BD93" i="5"/>
  <c r="CH94" i="5"/>
  <c r="CD94" i="5"/>
  <c r="BX94" i="5"/>
  <c r="BD97" i="5"/>
  <c r="AZ97" i="5"/>
  <c r="BI97" i="5"/>
  <c r="DF103" i="5"/>
  <c r="DB103" i="5"/>
  <c r="CX103" i="5"/>
  <c r="DD103" i="5"/>
  <c r="DE103" i="5"/>
  <c r="DC103" i="5"/>
  <c r="K105" i="5"/>
  <c r="CH106" i="5"/>
  <c r="CB106" i="5"/>
  <c r="CC106" i="5"/>
  <c r="CG106" i="5"/>
  <c r="BY106" i="5"/>
  <c r="CE106" i="5"/>
  <c r="CE94" i="5"/>
  <c r="AU101" i="5"/>
  <c r="AY105" i="5"/>
  <c r="BW94" i="5"/>
  <c r="BW106" i="5"/>
  <c r="CL93" i="5"/>
  <c r="R96" i="5"/>
  <c r="X96" i="5"/>
  <c r="BT98" i="5"/>
  <c r="BM98" i="5"/>
  <c r="BO98" i="5"/>
  <c r="BV98" i="5"/>
  <c r="BK98" i="5"/>
  <c r="BS98" i="5"/>
  <c r="CR99" i="5"/>
  <c r="CN99" i="5"/>
  <c r="CJ99" i="5"/>
  <c r="CM99" i="5"/>
  <c r="AV101" i="5"/>
  <c r="AW101" i="5"/>
  <c r="AQ101" i="5"/>
  <c r="BV102" i="5"/>
  <c r="BR102" i="5"/>
  <c r="BN102" i="5"/>
  <c r="BT102" i="5"/>
  <c r="BM102" i="5"/>
  <c r="BS102" i="5"/>
  <c r="BO102" i="5"/>
  <c r="CK103" i="5"/>
  <c r="BR106" i="5"/>
  <c r="BS106" i="5"/>
  <c r="CN107" i="5"/>
  <c r="CJ107" i="5"/>
  <c r="BN98" i="5"/>
  <c r="E95" i="5"/>
  <c r="DB95" i="5"/>
  <c r="CX95" i="5"/>
  <c r="DD95" i="5"/>
  <c r="CZ95" i="5"/>
  <c r="CV95" i="5"/>
  <c r="DE95" i="5"/>
  <c r="CW95" i="5"/>
  <c r="D97" i="5"/>
  <c r="M97" i="5"/>
  <c r="CB98" i="5"/>
  <c r="BX98" i="5"/>
  <c r="CH98" i="5"/>
  <c r="CC98" i="5"/>
  <c r="BW98" i="5"/>
  <c r="CE98" i="5"/>
  <c r="BZ98" i="5"/>
  <c r="AD100" i="5"/>
  <c r="L101" i="5"/>
  <c r="BC101" i="5"/>
  <c r="BA101" i="5"/>
  <c r="AD104" i="5"/>
  <c r="AJ104" i="5"/>
  <c r="AF104" i="5"/>
  <c r="AB104" i="5"/>
  <c r="BG105" i="5"/>
  <c r="DF107" i="5"/>
  <c r="CV107" i="5"/>
  <c r="CW107" i="5"/>
  <c r="Q92" i="5"/>
  <c r="C95" i="5"/>
  <c r="O96" i="5"/>
  <c r="G97" i="5"/>
  <c r="G92" i="5"/>
  <c r="CB93" i="5"/>
  <c r="M96" i="5"/>
  <c r="DB98" i="5"/>
  <c r="L100" i="5"/>
  <c r="H100" i="5"/>
  <c r="D100" i="5"/>
  <c r="K100" i="5"/>
  <c r="F100" i="5"/>
  <c r="N100" i="5"/>
  <c r="I100" i="5"/>
  <c r="M100" i="5"/>
  <c r="BH100" i="5"/>
  <c r="AZ100" i="5"/>
  <c r="BG100" i="5"/>
  <c r="AJ101" i="5"/>
  <c r="AF101" i="5"/>
  <c r="AB101" i="5"/>
  <c r="AI101" i="5"/>
  <c r="AD101" i="5"/>
  <c r="AA101" i="5"/>
  <c r="AH101" i="5"/>
  <c r="BJ102" i="5"/>
  <c r="CH103" i="5"/>
  <c r="CF103" i="5"/>
  <c r="CB103" i="5"/>
  <c r="BX103" i="5"/>
  <c r="CC103" i="5"/>
  <c r="CG103" i="5"/>
  <c r="AL105" i="5"/>
  <c r="AH105" i="5"/>
  <c r="AJ105" i="5"/>
  <c r="AF105" i="5"/>
  <c r="AB105" i="5"/>
  <c r="AG105" i="5"/>
  <c r="AK105" i="5"/>
  <c r="AC105" i="5"/>
  <c r="AE105" i="5"/>
  <c r="BE106" i="5"/>
  <c r="BI106" i="5"/>
  <c r="DB106" i="5"/>
  <c r="CX106" i="5"/>
  <c r="H108" i="5"/>
  <c r="D108" i="5"/>
  <c r="C108" i="5"/>
  <c r="BF108" i="5"/>
  <c r="BF92" i="5"/>
  <c r="CQ93" i="5"/>
  <c r="CA94" i="5"/>
  <c r="CU95" i="5"/>
  <c r="I96" i="5"/>
  <c r="AO97" i="5"/>
  <c r="AY97" i="5"/>
  <c r="AK101" i="5"/>
  <c r="BK102" i="5"/>
  <c r="O104" i="5"/>
  <c r="G105" i="5"/>
  <c r="AI105" i="5"/>
  <c r="CA106" i="5"/>
  <c r="AV98" i="5"/>
  <c r="AR98" i="5"/>
  <c r="P101" i="5"/>
  <c r="CJ102" i="5"/>
  <c r="BT105" i="5"/>
  <c r="R107" i="5"/>
  <c r="AR96" i="5"/>
  <c r="AV96" i="5"/>
  <c r="P97" i="5"/>
  <c r="AO98" i="5"/>
  <c r="AT98" i="5"/>
  <c r="Q101" i="5"/>
  <c r="CO102" i="5"/>
  <c r="CO106" i="5"/>
  <c r="U107" i="5"/>
  <c r="AP96" i="5"/>
  <c r="R97" i="5"/>
  <c r="AW98" i="5"/>
  <c r="CM9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V181" i="2" s="1"/>
  <c r="D7" i="3"/>
  <c r="D8" i="3"/>
  <c r="R510" i="3"/>
  <c r="D20" i="3"/>
  <c r="D18" i="3"/>
  <c r="D10" i="3"/>
  <c r="D16" i="3"/>
  <c r="D14" i="3"/>
  <c r="D5" i="3"/>
  <c r="K39" i="5"/>
  <c r="J39" i="5"/>
  <c r="CQ91" i="5" s="1"/>
  <c r="I39" i="5"/>
  <c r="BY91" i="5" s="1"/>
  <c r="H39" i="5"/>
  <c r="BQ91" i="5" s="1"/>
  <c r="G39" i="5"/>
  <c r="F39" i="5"/>
  <c r="AX91" i="5" s="1"/>
  <c r="E39" i="5"/>
  <c r="AJ91" i="5" s="1"/>
  <c r="D39" i="5"/>
  <c r="O91" i="5" s="1"/>
  <c r="C39" i="5"/>
  <c r="G91" i="5" s="1"/>
  <c r="K27" i="5"/>
  <c r="CV79" i="5" s="1"/>
  <c r="J27" i="5"/>
  <c r="CK79" i="5" s="1"/>
  <c r="I27" i="5"/>
  <c r="CC79" i="5" s="1"/>
  <c r="H27" i="5"/>
  <c r="BQ79" i="5" s="1"/>
  <c r="G27" i="5"/>
  <c r="F27" i="5"/>
  <c r="AW79" i="5" s="1"/>
  <c r="E27" i="5"/>
  <c r="AK79" i="5" s="1"/>
  <c r="D27" i="5"/>
  <c r="W79" i="5" s="1"/>
  <c r="C27" i="5"/>
  <c r="D79" i="5" s="1"/>
  <c r="K26" i="5"/>
  <c r="DC78" i="5" s="1"/>
  <c r="J26" i="5"/>
  <c r="CM78" i="5" s="1"/>
  <c r="I26" i="5"/>
  <c r="BY78" i="5" s="1"/>
  <c r="H26" i="5"/>
  <c r="G26" i="5"/>
  <c r="BC78" i="5" s="1"/>
  <c r="F26" i="5"/>
  <c r="AX78" i="5" s="1"/>
  <c r="E26" i="5"/>
  <c r="D26" i="5"/>
  <c r="C26" i="5"/>
  <c r="E78" i="5" s="1"/>
  <c r="K25" i="5"/>
  <c r="CY77" i="5" s="1"/>
  <c r="J25" i="5"/>
  <c r="I25" i="5"/>
  <c r="H25" i="5"/>
  <c r="BT77" i="5" s="1"/>
  <c r="G25" i="5"/>
  <c r="F25" i="5"/>
  <c r="E25" i="5"/>
  <c r="AE77" i="5" s="1"/>
  <c r="D25" i="5"/>
  <c r="C25" i="5"/>
  <c r="K24" i="5"/>
  <c r="CU76" i="5" s="1"/>
  <c r="J24" i="5"/>
  <c r="CS76" i="5" s="1"/>
  <c r="I24" i="5"/>
  <c r="H24" i="5"/>
  <c r="G24" i="5"/>
  <c r="F24" i="5"/>
  <c r="E24" i="5"/>
  <c r="D24" i="5"/>
  <c r="C24" i="5"/>
  <c r="E76" i="5" s="1"/>
  <c r="K23" i="5"/>
  <c r="DD75" i="5" s="1"/>
  <c r="J23" i="5"/>
  <c r="I23" i="5"/>
  <c r="CD75" i="5" s="1"/>
  <c r="H23" i="5"/>
  <c r="G23" i="5"/>
  <c r="F23" i="5"/>
  <c r="AU75" i="5" s="1"/>
  <c r="E23" i="5"/>
  <c r="D23" i="5"/>
  <c r="S75" i="5" s="1"/>
  <c r="C23" i="5"/>
  <c r="K22" i="5"/>
  <c r="DB74" i="5" s="1"/>
  <c r="J22" i="5"/>
  <c r="CM74" i="5" s="1"/>
  <c r="I22" i="5"/>
  <c r="CE74" i="5" s="1"/>
  <c r="H22" i="5"/>
  <c r="BQ74" i="5" s="1"/>
  <c r="G22" i="5"/>
  <c r="F22" i="5"/>
  <c r="E22" i="5"/>
  <c r="AL74" i="5" s="1"/>
  <c r="D22" i="5"/>
  <c r="Z74" i="5" s="1"/>
  <c r="C22" i="5"/>
  <c r="D74" i="5" s="1"/>
  <c r="K21" i="5"/>
  <c r="DB73" i="5" s="1"/>
  <c r="J21" i="5"/>
  <c r="I21" i="5"/>
  <c r="CG73" i="5" s="1"/>
  <c r="H21" i="5"/>
  <c r="BO73" i="5" s="1"/>
  <c r="G21" i="5"/>
  <c r="BJ73" i="5" s="1"/>
  <c r="F21" i="5"/>
  <c r="E21" i="5"/>
  <c r="D21" i="5"/>
  <c r="C21" i="5"/>
  <c r="K20" i="5"/>
  <c r="J20" i="5"/>
  <c r="CP72" i="5" s="1"/>
  <c r="I20" i="5"/>
  <c r="BZ72" i="5" s="1"/>
  <c r="H20" i="5"/>
  <c r="BV72" i="5" s="1"/>
  <c r="G20" i="5"/>
  <c r="F20" i="5"/>
  <c r="E20" i="5"/>
  <c r="AK72" i="5" s="1"/>
  <c r="D20" i="5"/>
  <c r="Y72" i="5" s="1"/>
  <c r="C20" i="5"/>
  <c r="L72" i="5" s="1"/>
  <c r="K19" i="5"/>
  <c r="DA71" i="5" s="1"/>
  <c r="J19" i="5"/>
  <c r="I19" i="5"/>
  <c r="CF71" i="5" s="1"/>
  <c r="H19" i="5"/>
  <c r="BR71" i="5" s="1"/>
  <c r="G19" i="5"/>
  <c r="BD71" i="5" s="1"/>
  <c r="F19" i="5"/>
  <c r="AT71" i="5" s="1"/>
  <c r="E19" i="5"/>
  <c r="D19" i="5"/>
  <c r="S71" i="5" s="1"/>
  <c r="C19" i="5"/>
  <c r="H71" i="5" s="1"/>
  <c r="V17" i="5"/>
  <c r="U17" i="5"/>
  <c r="T17" i="5"/>
  <c r="S17" i="5"/>
  <c r="R17" i="5"/>
  <c r="Q17" i="5"/>
  <c r="P17" i="5"/>
  <c r="FC69" i="5" s="1"/>
  <c r="O17" i="5"/>
  <c r="EX69" i="5" s="1"/>
  <c r="N17" i="5"/>
  <c r="M17" i="5"/>
  <c r="L17" i="5"/>
  <c r="DQ69" i="5" s="1"/>
  <c r="K17" i="5"/>
  <c r="DA69" i="5" s="1"/>
  <c r="J17" i="5"/>
  <c r="I17" i="5"/>
  <c r="CG69" i="5" s="1"/>
  <c r="H17" i="5"/>
  <c r="G17" i="5"/>
  <c r="BG69" i="5" s="1"/>
  <c r="F17" i="5"/>
  <c r="AR69" i="5" s="1"/>
  <c r="E17" i="5"/>
  <c r="AD69" i="5" s="1"/>
  <c r="D17" i="5"/>
  <c r="C17" i="5"/>
  <c r="L69" i="5" s="1"/>
  <c r="V16" i="5"/>
  <c r="U16" i="5"/>
  <c r="T16" i="5"/>
  <c r="S16" i="5"/>
  <c r="R16" i="5"/>
  <c r="Q16" i="5"/>
  <c r="FT68" i="5" s="1"/>
  <c r="P16" i="5"/>
  <c r="O16" i="5"/>
  <c r="EQ68" i="5" s="1"/>
  <c r="N16" i="5"/>
  <c r="EF68" i="5" s="1"/>
  <c r="M16" i="5"/>
  <c r="EC68" i="5" s="1"/>
  <c r="L16" i="5"/>
  <c r="DJ68" i="5" s="1"/>
  <c r="K16" i="5"/>
  <c r="J16" i="5"/>
  <c r="I16" i="5"/>
  <c r="H16" i="5"/>
  <c r="BV68" i="5" s="1"/>
  <c r="G16" i="5"/>
  <c r="F16" i="5"/>
  <c r="AT68" i="5" s="1"/>
  <c r="E16" i="5"/>
  <c r="AI68" i="5" s="1"/>
  <c r="D16" i="5"/>
  <c r="C16" i="5"/>
  <c r="D68" i="5" s="1"/>
  <c r="V15" i="5"/>
  <c r="U15" i="5"/>
  <c r="T15" i="5"/>
  <c r="S15" i="5"/>
  <c r="R15" i="5"/>
  <c r="Q15" i="5"/>
  <c r="P15" i="5"/>
  <c r="FF67" i="5" s="1"/>
  <c r="O15" i="5"/>
  <c r="N15" i="5"/>
  <c r="EL67" i="5" s="1"/>
  <c r="M15" i="5"/>
  <c r="ED67" i="5" s="1"/>
  <c r="L15" i="5"/>
  <c r="DN67" i="5" s="1"/>
  <c r="K15" i="5"/>
  <c r="J15" i="5"/>
  <c r="CN67" i="5" s="1"/>
  <c r="I15" i="5"/>
  <c r="CH67" i="5" s="1"/>
  <c r="H15" i="5"/>
  <c r="G15" i="5"/>
  <c r="BD67" i="5" s="1"/>
  <c r="F15" i="5"/>
  <c r="AV67" i="5" s="1"/>
  <c r="E15" i="5"/>
  <c r="D15" i="5"/>
  <c r="R67" i="5" s="1"/>
  <c r="C15" i="5"/>
  <c r="L67" i="5" s="1"/>
  <c r="V14" i="5"/>
  <c r="U14" i="5"/>
  <c r="T14" i="5"/>
  <c r="S14" i="5"/>
  <c r="R14" i="5"/>
  <c r="Q14" i="5"/>
  <c r="FW66" i="5" s="1"/>
  <c r="P14" i="5"/>
  <c r="O14" i="5"/>
  <c r="N14" i="5"/>
  <c r="EJ66" i="5" s="1"/>
  <c r="M14" i="5"/>
  <c r="DZ66" i="5" s="1"/>
  <c r="L14" i="5"/>
  <c r="DH66" i="5" s="1"/>
  <c r="K14" i="5"/>
  <c r="J14" i="5"/>
  <c r="CO66" i="5" s="1"/>
  <c r="I14" i="5"/>
  <c r="H14" i="5"/>
  <c r="BT66" i="5" s="1"/>
  <c r="G14" i="5"/>
  <c r="F14" i="5"/>
  <c r="E14" i="5"/>
  <c r="AF66" i="5" s="1"/>
  <c r="D14" i="5"/>
  <c r="X66" i="5" s="1"/>
  <c r="C14" i="5"/>
  <c r="D66" i="5" s="1"/>
  <c r="V13" i="5"/>
  <c r="U13" i="5"/>
  <c r="T13" i="5"/>
  <c r="S13" i="5"/>
  <c r="R13" i="5"/>
  <c r="Q13" i="5"/>
  <c r="FY65" i="5" s="1"/>
  <c r="P13" i="5"/>
  <c r="FF65" i="5" s="1"/>
  <c r="O13" i="5"/>
  <c r="N13" i="5"/>
  <c r="M13" i="5"/>
  <c r="DY65" i="5" s="1"/>
  <c r="L13" i="5"/>
  <c r="K13" i="5"/>
  <c r="J13" i="5"/>
  <c r="I13" i="5"/>
  <c r="H13" i="5"/>
  <c r="BU65" i="5" s="1"/>
  <c r="G13" i="5"/>
  <c r="AZ65" i="5" s="1"/>
  <c r="F13" i="5"/>
  <c r="AV65" i="5" s="1"/>
  <c r="E13" i="5"/>
  <c r="AB65" i="5" s="1"/>
  <c r="D13" i="5"/>
  <c r="X65" i="5" s="1"/>
  <c r="C13" i="5"/>
  <c r="V12" i="5"/>
  <c r="U12" i="5"/>
  <c r="T12" i="5"/>
  <c r="S12" i="5"/>
  <c r="R12" i="5"/>
  <c r="Q12" i="5"/>
  <c r="FP64" i="5" s="1"/>
  <c r="P12" i="5"/>
  <c r="O12" i="5"/>
  <c r="ES64" i="5" s="1"/>
  <c r="N12" i="5"/>
  <c r="EG64" i="5" s="1"/>
  <c r="M12" i="5"/>
  <c r="EA64" i="5" s="1"/>
  <c r="L12" i="5"/>
  <c r="DM64" i="5" s="1"/>
  <c r="K12" i="5"/>
  <c r="J12" i="5"/>
  <c r="I12" i="5"/>
  <c r="CB64" i="5" s="1"/>
  <c r="H12" i="5"/>
  <c r="BP64" i="5" s="1"/>
  <c r="G12" i="5"/>
  <c r="F12" i="5"/>
  <c r="AV64" i="5" s="1"/>
  <c r="E12" i="5"/>
  <c r="AE64" i="5" s="1"/>
  <c r="D12" i="5"/>
  <c r="R64" i="5" s="1"/>
  <c r="C12" i="5"/>
  <c r="L64" i="5" s="1"/>
  <c r="V11" i="5"/>
  <c r="U11" i="5"/>
  <c r="T11" i="5"/>
  <c r="S11" i="5"/>
  <c r="R11" i="5"/>
  <c r="Q11" i="5"/>
  <c r="P11" i="5"/>
  <c r="O11" i="5"/>
  <c r="N11" i="5"/>
  <c r="M11" i="5"/>
  <c r="L11" i="5"/>
  <c r="DP63" i="5" s="1"/>
  <c r="K11" i="5"/>
  <c r="CX63" i="5" s="1"/>
  <c r="J11" i="5"/>
  <c r="CM63" i="5" s="1"/>
  <c r="I11" i="5"/>
  <c r="CD63" i="5" s="1"/>
  <c r="H11" i="5"/>
  <c r="G11" i="5"/>
  <c r="F11" i="5"/>
  <c r="E11" i="5"/>
  <c r="AL63" i="5" s="1"/>
  <c r="D11" i="5"/>
  <c r="C11" i="5"/>
  <c r="V10" i="5"/>
  <c r="U10" i="5"/>
  <c r="T10" i="5"/>
  <c r="S10" i="5"/>
  <c r="R10" i="5"/>
  <c r="Q10" i="5"/>
  <c r="FV62" i="5" s="1"/>
  <c r="P10" i="5"/>
  <c r="O10" i="5"/>
  <c r="N10" i="5"/>
  <c r="EH62" i="5" s="1"/>
  <c r="M10" i="5"/>
  <c r="L10" i="5"/>
  <c r="K10" i="5"/>
  <c r="DE62" i="5" s="1"/>
  <c r="J10" i="5"/>
  <c r="I10" i="5"/>
  <c r="CF62" i="5" s="1"/>
  <c r="H10" i="5"/>
  <c r="G10" i="5"/>
  <c r="BB62" i="5" s="1"/>
  <c r="F10" i="5"/>
  <c r="E10" i="5"/>
  <c r="AF62" i="5" s="1"/>
  <c r="D10" i="5"/>
  <c r="V9" i="5"/>
  <c r="U9" i="5"/>
  <c r="T9" i="5"/>
  <c r="S9" i="5"/>
  <c r="R9" i="5"/>
  <c r="Q9" i="5"/>
  <c r="P9" i="5"/>
  <c r="FN61" i="5" s="1"/>
  <c r="O9" i="5"/>
  <c r="ET61" i="5" s="1"/>
  <c r="N9" i="5"/>
  <c r="M9" i="5"/>
  <c r="DX61" i="5" s="1"/>
  <c r="L9" i="5"/>
  <c r="DH61" i="5" s="1"/>
  <c r="K9" i="5"/>
  <c r="J9" i="5"/>
  <c r="I9" i="5"/>
  <c r="CE61" i="5" s="1"/>
  <c r="H9" i="5"/>
  <c r="BO61" i="5" s="1"/>
  <c r="G9" i="5"/>
  <c r="F9" i="5"/>
  <c r="AT61" i="5" s="1"/>
  <c r="E9" i="5"/>
  <c r="D9" i="5"/>
  <c r="C9" i="5"/>
  <c r="F61" i="5" s="1"/>
  <c r="L56" i="5"/>
  <c r="L54" i="5"/>
  <c r="L52" i="5"/>
  <c r="DQ104" i="5" s="1"/>
  <c r="L50" i="5"/>
  <c r="DI102" i="5" s="1"/>
  <c r="L48" i="5"/>
  <c r="DO100" i="5" s="1"/>
  <c r="L46" i="5"/>
  <c r="DR98" i="5" s="1"/>
  <c r="L44" i="5"/>
  <c r="DG96" i="5" s="1"/>
  <c r="L42" i="5"/>
  <c r="DO94" i="5" s="1"/>
  <c r="L40" i="5"/>
  <c r="DP92" i="5" s="1"/>
  <c r="L55" i="5"/>
  <c r="L45" i="5"/>
  <c r="DL97" i="5" s="1"/>
  <c r="L53" i="5"/>
  <c r="DI105" i="5" s="1"/>
  <c r="L51" i="5"/>
  <c r="L49" i="5"/>
  <c r="DJ101" i="5" s="1"/>
  <c r="L47" i="5"/>
  <c r="L43" i="5"/>
  <c r="DO95" i="5" s="1"/>
  <c r="L41" i="5"/>
  <c r="DQ93" i="5" s="1"/>
  <c r="FJ69" i="5"/>
  <c r="FD69" i="5"/>
  <c r="EV65" i="5"/>
  <c r="FA69" i="5"/>
  <c r="L19" i="5"/>
  <c r="L20" i="5"/>
  <c r="L21" i="5"/>
  <c r="DO73" i="5" s="1"/>
  <c r="L22" i="5"/>
  <c r="L23" i="5"/>
  <c r="DI75" i="5" s="1"/>
  <c r="L24" i="5"/>
  <c r="DI76" i="5" s="1"/>
  <c r="L25" i="5"/>
  <c r="DN77" i="5" s="1"/>
  <c r="L26" i="5"/>
  <c r="DJ78" i="5" s="1"/>
  <c r="L27" i="5"/>
  <c r="DH79" i="5" s="1"/>
  <c r="L39" i="5"/>
  <c r="D2" i="5"/>
  <c r="E2" i="5" s="1"/>
  <c r="F2" i="5" s="1"/>
  <c r="G2" i="5" s="1"/>
  <c r="H2" i="5" s="1"/>
  <c r="I2" i="5" s="1"/>
  <c r="J2" i="5" s="1"/>
  <c r="K2" i="5" s="1"/>
  <c r="L2" i="5" s="1"/>
  <c r="M2" i="5" s="1"/>
  <c r="N2" i="5" s="1"/>
  <c r="O2" i="5" s="1"/>
  <c r="P2" i="5" s="1"/>
  <c r="Q2" i="5" s="1"/>
  <c r="R2" i="5" s="1"/>
  <c r="S2" i="5" s="1"/>
  <c r="T2" i="5" s="1"/>
  <c r="U2" i="5" s="1"/>
  <c r="V2" i="5" s="1"/>
  <c r="DO97" i="5"/>
  <c r="M56" i="5"/>
  <c r="EB108" i="5" s="1"/>
  <c r="M52" i="5"/>
  <c r="DU104" i="5" s="1"/>
  <c r="M48" i="5"/>
  <c r="M44" i="5"/>
  <c r="M54" i="5"/>
  <c r="EA106" i="5" s="1"/>
  <c r="M42" i="5"/>
  <c r="M55" i="5"/>
  <c r="M51" i="5"/>
  <c r="DS103" i="5" s="1"/>
  <c r="M47" i="5"/>
  <c r="M43" i="5"/>
  <c r="M39" i="5"/>
  <c r="DZ91" i="5" s="1"/>
  <c r="M50" i="5"/>
  <c r="EA102" i="5" s="1"/>
  <c r="M53" i="5"/>
  <c r="M49" i="5"/>
  <c r="EA101" i="5" s="1"/>
  <c r="M45" i="5"/>
  <c r="M41" i="5"/>
  <c r="DU93" i="5" s="1"/>
  <c r="M40" i="5"/>
  <c r="M46" i="5"/>
  <c r="ED98" i="5" s="1"/>
  <c r="M27" i="5"/>
  <c r="EA79" i="5" s="1"/>
  <c r="M26" i="5"/>
  <c r="DW78" i="5" s="1"/>
  <c r="M25" i="5"/>
  <c r="DZ77" i="5" s="1"/>
  <c r="M24" i="5"/>
  <c r="DX76" i="5" s="1"/>
  <c r="M23" i="5"/>
  <c r="DS75" i="5" s="1"/>
  <c r="M22" i="5"/>
  <c r="M21" i="5"/>
  <c r="M20" i="5"/>
  <c r="M19"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J79" i="5"/>
  <c r="DR77" i="5"/>
  <c r="DP77" i="5"/>
  <c r="DO77" i="5"/>
  <c r="DM77" i="5"/>
  <c r="DL77" i="5"/>
  <c r="AI77" i="5"/>
  <c r="CO76" i="5"/>
  <c r="AD76" i="5"/>
  <c r="O76" i="5"/>
  <c r="DA75" i="5"/>
  <c r="CY75" i="5"/>
  <c r="CW75" i="5"/>
  <c r="BM75" i="5"/>
  <c r="BL75" i="5"/>
  <c r="BK75" i="5"/>
  <c r="AY75" i="5"/>
  <c r="CF74" i="5"/>
  <c r="CA74" i="5"/>
  <c r="BT74" i="5"/>
  <c r="BK74" i="5"/>
  <c r="BB74" i="5"/>
  <c r="AZ74" i="5"/>
  <c r="AN74" i="5"/>
  <c r="X74" i="5"/>
  <c r="S74" i="5"/>
  <c r="DL73" i="5"/>
  <c r="DK73" i="5"/>
  <c r="DJ73" i="5"/>
  <c r="DI73" i="5"/>
  <c r="AV73" i="5"/>
  <c r="AI73" i="5"/>
  <c r="AH73" i="5"/>
  <c r="AE73" i="5"/>
  <c r="AD73" i="5"/>
  <c r="AC73" i="5"/>
  <c r="AB73" i="5"/>
  <c r="U73" i="5"/>
  <c r="Q73" i="5"/>
  <c r="CZ72" i="5"/>
  <c r="CX72" i="5"/>
  <c r="CW72" i="5"/>
  <c r="CV72" i="5"/>
  <c r="CU72" i="5"/>
  <c r="J72" i="5"/>
  <c r="D72" i="5"/>
  <c r="DE71" i="5"/>
  <c r="CU71" i="5"/>
  <c r="CQ71" i="5"/>
  <c r="CN71" i="5"/>
  <c r="CL71" i="5"/>
  <c r="CC71" i="5"/>
  <c r="BS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N69" i="5"/>
  <c r="BL69" i="5"/>
  <c r="AW69" i="5"/>
  <c r="AT69" i="5"/>
  <c r="AM69" i="5"/>
  <c r="AI69" i="5"/>
  <c r="AH69" i="5"/>
  <c r="W69" i="5"/>
  <c r="U69" i="5"/>
  <c r="N69" i="5"/>
  <c r="M69" i="5"/>
  <c r="K69" i="5"/>
  <c r="J69" i="5"/>
  <c r="D69" i="5"/>
  <c r="DN68" i="5"/>
  <c r="DM68" i="5"/>
  <c r="DK68" i="5"/>
  <c r="CG68" i="5"/>
  <c r="BY68" i="5"/>
  <c r="P68" i="5"/>
  <c r="N68" i="5"/>
  <c r="L68" i="5"/>
  <c r="I68" i="5"/>
  <c r="F68" i="5"/>
  <c r="DP67" i="5"/>
  <c r="DB67" i="5"/>
  <c r="DA67" i="5"/>
  <c r="CY67" i="5"/>
  <c r="CX67" i="5"/>
  <c r="CW67" i="5"/>
  <c r="CV67" i="5"/>
  <c r="CU67" i="5"/>
  <c r="CT67" i="5"/>
  <c r="CI67" i="5"/>
  <c r="BO67" i="5"/>
  <c r="BN67" i="5"/>
  <c r="DI66" i="5"/>
  <c r="DF66" i="5"/>
  <c r="BY66" i="5"/>
  <c r="BN66" i="5"/>
  <c r="BL66" i="5"/>
  <c r="BJ66" i="5"/>
  <c r="BI66" i="5"/>
  <c r="BH66" i="5"/>
  <c r="BF66" i="5"/>
  <c r="BE66" i="5"/>
  <c r="BA66" i="5"/>
  <c r="AY66" i="5"/>
  <c r="AW66" i="5"/>
  <c r="AT66" i="5"/>
  <c r="AS66" i="5"/>
  <c r="AO66" i="5"/>
  <c r="AN66" i="5"/>
  <c r="Y66" i="5"/>
  <c r="T66" i="5"/>
  <c r="S66" i="5"/>
  <c r="O66" i="5"/>
  <c r="N66" i="5"/>
  <c r="G66" i="5"/>
  <c r="F66" i="5"/>
  <c r="E66" i="5"/>
  <c r="DR65" i="5"/>
  <c r="DO65" i="5"/>
  <c r="CW65" i="5"/>
  <c r="BO65" i="5"/>
  <c r="BM65" i="5"/>
  <c r="AK65" i="5"/>
  <c r="R65" i="5"/>
  <c r="P65" i="5"/>
  <c r="N65" i="5"/>
  <c r="M65" i="5"/>
  <c r="L65" i="5"/>
  <c r="K65" i="5"/>
  <c r="J65" i="5"/>
  <c r="F65" i="5"/>
  <c r="E65" i="5"/>
  <c r="DP64" i="5"/>
  <c r="DN64" i="5"/>
  <c r="DJ64" i="5"/>
  <c r="DH64" i="5"/>
  <c r="DF64" i="5"/>
  <c r="DE64" i="5"/>
  <c r="DD64" i="5"/>
  <c r="CZ64" i="5"/>
  <c r="CX64" i="5"/>
  <c r="CV64" i="5"/>
  <c r="CU64" i="5"/>
  <c r="CT64" i="5"/>
  <c r="CN64" i="5"/>
  <c r="CL64" i="5"/>
  <c r="CG64" i="5"/>
  <c r="CF64" i="5"/>
  <c r="BZ64" i="5"/>
  <c r="BT64" i="5"/>
  <c r="BS64" i="5"/>
  <c r="BR64" i="5"/>
  <c r="BQ64" i="5"/>
  <c r="BN64" i="5"/>
  <c r="BK64" i="5"/>
  <c r="CW63" i="5"/>
  <c r="BN63" i="5"/>
  <c r="BL63" i="5"/>
  <c r="BI63" i="5"/>
  <c r="BH63" i="5"/>
  <c r="BG63" i="5"/>
  <c r="BF63" i="5"/>
  <c r="BE63" i="5"/>
  <c r="BD63" i="5"/>
  <c r="BC63" i="5"/>
  <c r="AY63" i="5"/>
  <c r="AX63" i="5"/>
  <c r="AV63" i="5"/>
  <c r="AU63" i="5"/>
  <c r="AR63" i="5"/>
  <c r="AN63" i="5"/>
  <c r="AM63" i="5"/>
  <c r="AK63" i="5"/>
  <c r="AH63" i="5"/>
  <c r="AG63" i="5"/>
  <c r="AE63" i="5"/>
  <c r="AD63" i="5"/>
  <c r="Y63" i="5"/>
  <c r="X63" i="5"/>
  <c r="W63" i="5"/>
  <c r="V63" i="5"/>
  <c r="U63" i="5"/>
  <c r="T63" i="5"/>
  <c r="E63" i="5"/>
  <c r="DM62" i="5"/>
  <c r="DL62" i="5"/>
  <c r="DK62" i="5"/>
  <c r="DI62" i="5"/>
  <c r="DH62" i="5"/>
  <c r="DF62" i="5"/>
  <c r="X62" i="5"/>
  <c r="V62" i="5"/>
  <c r="R62" i="5"/>
  <c r="P62" i="5"/>
  <c r="N62" i="5"/>
  <c r="M62" i="5"/>
  <c r="L62" i="5"/>
  <c r="K62" i="5"/>
  <c r="J62" i="5"/>
  <c r="I62" i="5"/>
  <c r="H62" i="5"/>
  <c r="G62" i="5"/>
  <c r="F62" i="5"/>
  <c r="E62" i="5"/>
  <c r="D62" i="5"/>
  <c r="C62" i="5"/>
  <c r="DF61" i="5"/>
  <c r="DE61" i="5"/>
  <c r="DB61" i="5"/>
  <c r="DA61" i="5"/>
  <c r="CY61" i="5"/>
  <c r="CX61" i="5"/>
  <c r="CW61" i="5"/>
  <c r="CV61" i="5"/>
  <c r="CU61" i="5"/>
  <c r="CT61" i="5"/>
  <c r="CR61" i="5"/>
  <c r="CO61" i="5"/>
  <c r="CN61" i="5"/>
  <c r="CL61" i="5"/>
  <c r="CJ61" i="5"/>
  <c r="CI61" i="5"/>
  <c r="BV61" i="5"/>
  <c r="BQ61" i="5"/>
  <c r="BP61" i="5"/>
  <c r="BN61" i="5"/>
  <c r="BM61" i="5"/>
  <c r="BL61" i="5"/>
  <c r="BJ61" i="5"/>
  <c r="BD61" i="5"/>
  <c r="BC61" i="5"/>
  <c r="N56" i="5"/>
  <c r="EI108" i="5" s="1"/>
  <c r="N55" i="5"/>
  <c r="EP107" i="5" s="1"/>
  <c r="N54" i="5"/>
  <c r="EK106" i="5" s="1"/>
  <c r="N53" i="5"/>
  <c r="EE105" i="5" s="1"/>
  <c r="N52" i="5"/>
  <c r="EG104" i="5" s="1"/>
  <c r="N51" i="5"/>
  <c r="EN103" i="5" s="1"/>
  <c r="N50" i="5"/>
  <c r="N49" i="5"/>
  <c r="EK101" i="5" s="1"/>
  <c r="N48" i="5"/>
  <c r="N47" i="5"/>
  <c r="N46" i="5"/>
  <c r="EI98" i="5" s="1"/>
  <c r="N45" i="5"/>
  <c r="N44" i="5"/>
  <c r="EL96" i="5" s="1"/>
  <c r="N43" i="5"/>
  <c r="EE95" i="5" s="1"/>
  <c r="N42" i="5"/>
  <c r="EN94" i="5" s="1"/>
  <c r="N41" i="5"/>
  <c r="EM93" i="5" s="1"/>
  <c r="N40" i="5"/>
  <c r="EM92" i="5" s="1"/>
  <c r="N39" i="5"/>
  <c r="EL91" i="5" s="1"/>
  <c r="EA91" i="5"/>
  <c r="DX91" i="5"/>
  <c r="EC107" i="5"/>
  <c r="DZ107" i="5"/>
  <c r="DT100" i="5"/>
  <c r="DU100" i="5"/>
  <c r="EA103" i="5"/>
  <c r="DX103" i="5"/>
  <c r="DU103" i="5"/>
  <c r="DY103" i="5"/>
  <c r="ED103" i="5"/>
  <c r="EB98" i="5"/>
  <c r="EB94" i="5"/>
  <c r="DS99" i="5"/>
  <c r="EA99" i="5"/>
  <c r="DT99" i="5"/>
  <c r="DX99" i="5"/>
  <c r="EB99" i="5"/>
  <c r="DU99" i="5"/>
  <c r="EC99" i="5"/>
  <c r="DU79" i="5"/>
  <c r="DX79" i="5"/>
  <c r="DT79" i="5"/>
  <c r="ED79" i="5"/>
  <c r="EB77" i="5"/>
  <c r="ED77" i="5"/>
  <c r="ED78" i="5"/>
  <c r="DZ78" i="5"/>
  <c r="DV78" i="5"/>
  <c r="DU78" i="5"/>
  <c r="DY72" i="5"/>
  <c r="ED76" i="5"/>
  <c r="N27" i="5"/>
  <c r="EL79" i="5" s="1"/>
  <c r="N26" i="5"/>
  <c r="N25" i="5"/>
  <c r="EJ77" i="5" s="1"/>
  <c r="N24" i="5"/>
  <c r="N23" i="5"/>
  <c r="N22" i="5"/>
  <c r="EP74" i="5" s="1"/>
  <c r="N21" i="5"/>
  <c r="EN73" i="5" s="1"/>
  <c r="N20" i="5"/>
  <c r="EF72" i="5" s="1"/>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O55" i="5"/>
  <c r="EY107" i="5" s="1"/>
  <c r="O54" i="5"/>
  <c r="EV106" i="5" s="1"/>
  <c r="O53" i="5"/>
  <c r="EU105" i="5" s="1"/>
  <c r="O52" i="5"/>
  <c r="ET104" i="5" s="1"/>
  <c r="O51" i="5"/>
  <c r="EV103" i="5" s="1"/>
  <c r="O50" i="5"/>
  <c r="ES102" i="5" s="1"/>
  <c r="O49" i="5"/>
  <c r="ET101" i="5" s="1"/>
  <c r="O48" i="5"/>
  <c r="O47" i="5"/>
  <c r="EX99" i="5" s="1"/>
  <c r="O46" i="5"/>
  <c r="EQ98" i="5" s="1"/>
  <c r="O45" i="5"/>
  <c r="O44" i="5"/>
  <c r="EQ96" i="5" s="1"/>
  <c r="O43" i="5"/>
  <c r="EQ95" i="5" s="1"/>
  <c r="O42" i="5"/>
  <c r="ET94" i="5" s="1"/>
  <c r="O41" i="5"/>
  <c r="O40" i="5"/>
  <c r="O39" i="5"/>
  <c r="EP98" i="5"/>
  <c r="EE98" i="5"/>
  <c r="EJ95" i="5"/>
  <c r="EH95" i="5"/>
  <c r="EL95" i="5"/>
  <c r="EH103" i="5"/>
  <c r="EE97" i="5"/>
  <c r="EO97" i="5"/>
  <c r="EG97" i="5"/>
  <c r="EG100" i="5"/>
  <c r="EH100" i="5"/>
  <c r="EF108" i="5"/>
  <c r="EE108" i="5"/>
  <c r="EE78" i="5"/>
  <c r="EO78" i="5"/>
  <c r="EK78" i="5"/>
  <c r="EH78" i="5"/>
  <c r="EL78" i="5"/>
  <c r="EP78" i="5"/>
  <c r="EJ78" i="5"/>
  <c r="EN78" i="5"/>
  <c r="EO72" i="5"/>
  <c r="EK72" i="5"/>
  <c r="EG72" i="5"/>
  <c r="O27" i="5"/>
  <c r="EV79" i="5" s="1"/>
  <c r="O26" i="5"/>
  <c r="EX78" i="5" s="1"/>
  <c r="O25" i="5"/>
  <c r="O24" i="5"/>
  <c r="O23" i="5"/>
  <c r="EV75" i="5" s="1"/>
  <c r="O22" i="5"/>
  <c r="EV74" i="5" s="1"/>
  <c r="O21" i="5"/>
  <c r="EQ73" i="5" s="1"/>
  <c r="O20" i="5"/>
  <c r="ET72" i="5" s="1"/>
  <c r="O19" i="5"/>
  <c r="FB71" i="5" s="1"/>
  <c r="P56" i="5"/>
  <c r="P55" i="5"/>
  <c r="FH107" i="5" s="1"/>
  <c r="P54" i="5"/>
  <c r="P53" i="5"/>
  <c r="FD105" i="5" s="1"/>
  <c r="P52" i="5"/>
  <c r="FH104" i="5" s="1"/>
  <c r="P51" i="5"/>
  <c r="FI103" i="5" s="1"/>
  <c r="P50" i="5"/>
  <c r="P49" i="5"/>
  <c r="FG101" i="5" s="1"/>
  <c r="P48" i="5"/>
  <c r="FI100" i="5" s="1"/>
  <c r="P47" i="5"/>
  <c r="FE99" i="5" s="1"/>
  <c r="P46" i="5"/>
  <c r="FJ98" i="5" s="1"/>
  <c r="P45" i="5"/>
  <c r="FE97" i="5" s="1"/>
  <c r="P44" i="5"/>
  <c r="P43" i="5"/>
  <c r="FL95" i="5" s="1"/>
  <c r="P42" i="5"/>
  <c r="FN94" i="5" s="1"/>
  <c r="P41" i="5"/>
  <c r="FJ93" i="5" s="1"/>
  <c r="P40" i="5"/>
  <c r="FD92" i="5" s="1"/>
  <c r="P39" i="5"/>
  <c r="FD91" i="5" s="1"/>
  <c r="EY102" i="5"/>
  <c r="ES95" i="5"/>
  <c r="EV99" i="5"/>
  <c r="ES108" i="5"/>
  <c r="EX108" i="5"/>
  <c r="P27" i="5"/>
  <c r="FJ79" i="5" s="1"/>
  <c r="P26" i="5"/>
  <c r="P25" i="5"/>
  <c r="FN77" i="5" s="1"/>
  <c r="P24" i="5"/>
  <c r="FF76" i="5" s="1"/>
  <c r="P23" i="5"/>
  <c r="FH75" i="5" s="1"/>
  <c r="P22" i="5"/>
  <c r="FK74" i="5" s="1"/>
  <c r="P21" i="5"/>
  <c r="P20" i="5"/>
  <c r="FL72" i="5" s="1"/>
  <c r="P19" i="5"/>
  <c r="FL71" i="5" s="1"/>
  <c r="FL98" i="5"/>
  <c r="FH98" i="5"/>
  <c r="FM102" i="5"/>
  <c r="Q56" i="5"/>
  <c r="FR108" i="5" s="1"/>
  <c r="Q55" i="5"/>
  <c r="FT107" i="5" s="1"/>
  <c r="Q54" i="5"/>
  <c r="FX106" i="5" s="1"/>
  <c r="Q53" i="5"/>
  <c r="Q52" i="5"/>
  <c r="FR104" i="5" s="1"/>
  <c r="Q51" i="5"/>
  <c r="FX103" i="5" s="1"/>
  <c r="Q50" i="5"/>
  <c r="FP102" i="5" s="1"/>
  <c r="Q49" i="5"/>
  <c r="FX101" i="5" s="1"/>
  <c r="Q48" i="5"/>
  <c r="FU100" i="5" s="1"/>
  <c r="Q47" i="5"/>
  <c r="FP99" i="5" s="1"/>
  <c r="Q46" i="5"/>
  <c r="FR98" i="5" s="1"/>
  <c r="Q45" i="5"/>
  <c r="FU97" i="5" s="1"/>
  <c r="Q44" i="5"/>
  <c r="Q43" i="5"/>
  <c r="FX95" i="5" s="1"/>
  <c r="Q42" i="5"/>
  <c r="Q41" i="5"/>
  <c r="FW93" i="5" s="1"/>
  <c r="Q40" i="5"/>
  <c r="FR92" i="5" s="1"/>
  <c r="Q39" i="5"/>
  <c r="FV91" i="5" s="1"/>
  <c r="FH108" i="5"/>
  <c r="FN108" i="5"/>
  <c r="FC72" i="5"/>
  <c r="FD73" i="5"/>
  <c r="Q27" i="5"/>
  <c r="FU79" i="5" s="1"/>
  <c r="Q26" i="5"/>
  <c r="FY78" i="5" s="1"/>
  <c r="Q25" i="5"/>
  <c r="FQ77" i="5" s="1"/>
  <c r="Q24" i="5"/>
  <c r="Q23" i="5"/>
  <c r="FO75" i="5" s="1"/>
  <c r="Q22" i="5"/>
  <c r="FO74" i="5" s="1"/>
  <c r="Q21" i="5"/>
  <c r="Q20" i="5"/>
  <c r="FU72" i="5" s="1"/>
  <c r="Q19" i="5"/>
  <c r="FW71" i="5" s="1"/>
  <c r="S510" i="3"/>
  <c r="FW104" i="5"/>
  <c r="FQ73" i="5"/>
  <c r="FW73" i="5"/>
  <c r="FR77" i="5"/>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Z66" i="5" l="1"/>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s="1"/>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s="1"/>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D9" i="3"/>
  <c r="AP170" i="2"/>
  <c r="AP172"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AX179" i="2"/>
  <c r="AX178"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29" i="3"/>
  <c r="C30" i="3" s="1"/>
  <c r="D30" i="3" s="1"/>
  <c r="N30" i="3" s="1"/>
  <c r="AK3" i="2"/>
  <c r="AN170" i="2" l="1"/>
  <c r="AN171" i="2" s="1"/>
  <c r="Q30" i="3"/>
  <c r="D29" i="3"/>
  <c r="H29"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C31" i="3"/>
  <c r="D31" i="3" s="1"/>
  <c r="M30" i="3"/>
  <c r="R30" i="3" s="1"/>
  <c r="L30" i="3"/>
  <c r="N31" i="3" l="1"/>
  <c r="C32" i="3"/>
  <c r="D32" i="3" s="1"/>
  <c r="N32" i="3" s="1"/>
  <c r="M31" i="3"/>
  <c r="R31" i="3" s="1"/>
  <c r="Q31" i="3"/>
  <c r="L31" i="3"/>
  <c r="C33" i="3" l="1"/>
  <c r="C34" i="3" s="1"/>
  <c r="Q32" i="3"/>
  <c r="M32" i="3"/>
  <c r="R32" i="3" s="1"/>
  <c r="L32" i="3"/>
  <c r="D33" i="3" l="1"/>
  <c r="C35" i="3"/>
  <c r="D34" i="3"/>
  <c r="L33" i="3" l="1"/>
  <c r="N33" i="3"/>
  <c r="Q33" i="3"/>
  <c r="M33" i="3"/>
  <c r="R33" i="3" s="1"/>
  <c r="C36" i="3"/>
  <c r="D35" i="3"/>
  <c r="N34" i="3"/>
  <c r="M34" i="3"/>
  <c r="R34" i="3" s="1"/>
  <c r="L34" i="3"/>
  <c r="Q34" i="3"/>
  <c r="C37" i="3" l="1"/>
  <c r="D36" i="3"/>
  <c r="L35" i="3"/>
  <c r="M35" i="3"/>
  <c r="R35" i="3" s="1"/>
  <c r="Q35" i="3"/>
  <c r="N35" i="3"/>
  <c r="D37" i="3" l="1"/>
  <c r="C38" i="3"/>
  <c r="M36" i="3"/>
  <c r="R36" i="3" s="1"/>
  <c r="N36" i="3"/>
  <c r="L36" i="3"/>
  <c r="Q36" i="3"/>
  <c r="M37" i="3" l="1"/>
  <c r="R37" i="3" s="1"/>
  <c r="L37" i="3"/>
  <c r="N37" i="3"/>
  <c r="Q37" i="3"/>
  <c r="C39" i="3"/>
  <c r="D38" i="3"/>
  <c r="C40" i="3" l="1"/>
  <c r="D39" i="3"/>
  <c r="Q38" i="3"/>
  <c r="N38" i="3"/>
  <c r="L38" i="3"/>
  <c r="M38" i="3"/>
  <c r="R38" i="3" s="1"/>
  <c r="C41" i="3" l="1"/>
  <c r="D40" i="3"/>
  <c r="M39" i="3"/>
  <c r="R39" i="3" s="1"/>
  <c r="L39" i="3"/>
  <c r="Q39" i="3"/>
  <c r="N39" i="3"/>
  <c r="C42" i="3" l="1"/>
  <c r="D41" i="3"/>
  <c r="N41" i="3" s="1"/>
  <c r="L40" i="3"/>
  <c r="M40" i="3"/>
  <c r="R40" i="3" s="1"/>
  <c r="Q40" i="3"/>
  <c r="N40" i="3"/>
  <c r="C43" i="3" l="1"/>
  <c r="D42" i="3"/>
  <c r="M41" i="3"/>
  <c r="R41" i="3" s="1"/>
  <c r="Q41" i="3"/>
  <c r="L41" i="3"/>
  <c r="W28" i="3" l="1"/>
  <c r="C44" i="3"/>
  <c r="D43" i="3"/>
  <c r="L42" i="3"/>
  <c r="M42" i="3"/>
  <c r="R42" i="3" s="1"/>
  <c r="N42" i="3"/>
  <c r="Q42" i="3"/>
  <c r="C45" i="3" l="1"/>
  <c r="D44" i="3"/>
  <c r="L43" i="3"/>
  <c r="Q43" i="3"/>
  <c r="M43" i="3"/>
  <c r="R43" i="3" s="1"/>
  <c r="N43" i="3"/>
  <c r="D45" i="3" l="1"/>
  <c r="C46" i="3"/>
  <c r="M44" i="3"/>
  <c r="R44" i="3" s="1"/>
  <c r="L44" i="3"/>
  <c r="Q44" i="3"/>
  <c r="N44" i="3"/>
  <c r="Q45" i="3" l="1"/>
  <c r="N45" i="3"/>
  <c r="L45" i="3"/>
  <c r="M45" i="3"/>
  <c r="R45" i="3" s="1"/>
  <c r="D46" i="3"/>
  <c r="C47" i="3"/>
  <c r="C48" i="3" l="1"/>
  <c r="D47" i="3"/>
  <c r="Q46" i="3"/>
  <c r="N46" i="3"/>
  <c r="M46" i="3"/>
  <c r="R46" i="3" s="1"/>
  <c r="L46" i="3"/>
  <c r="D48" i="3" l="1"/>
  <c r="C49" i="3"/>
  <c r="Q47" i="3"/>
  <c r="M47" i="3"/>
  <c r="R47" i="3" s="1"/>
  <c r="L47" i="3"/>
  <c r="N47" i="3"/>
  <c r="M48" i="3" l="1"/>
  <c r="R48" i="3" s="1"/>
  <c r="Q48" i="3"/>
  <c r="L48" i="3"/>
  <c r="N48" i="3"/>
  <c r="D49" i="3"/>
  <c r="C50" i="3"/>
  <c r="N49" i="3" l="1"/>
  <c r="Q49" i="3"/>
  <c r="L49" i="3"/>
  <c r="M49" i="3"/>
  <c r="R49" i="3" s="1"/>
  <c r="D50" i="3"/>
  <c r="C51" i="3"/>
  <c r="Q50" i="3" l="1"/>
  <c r="M50" i="3"/>
  <c r="R50" i="3" s="1"/>
  <c r="N50" i="3"/>
  <c r="L50" i="3"/>
  <c r="C52" i="3"/>
  <c r="D51" i="3"/>
  <c r="D52" i="3" l="1"/>
  <c r="C53" i="3"/>
  <c r="N51" i="3"/>
  <c r="M51" i="3"/>
  <c r="R51" i="3" s="1"/>
  <c r="Q51" i="3"/>
  <c r="L51" i="3"/>
  <c r="N52" i="3" l="1"/>
  <c r="Q52" i="3"/>
  <c r="M52" i="3"/>
  <c r="R52" i="3" s="1"/>
  <c r="L52" i="3"/>
  <c r="C54" i="3"/>
  <c r="D53" i="3"/>
  <c r="D54" i="3" l="1"/>
  <c r="C55" i="3"/>
  <c r="Q53" i="3"/>
  <c r="L53" i="3"/>
  <c r="N53" i="3"/>
  <c r="M53" i="3"/>
  <c r="R53" i="3" s="1"/>
  <c r="M54" i="3" l="1"/>
  <c r="R54" i="3" s="1"/>
  <c r="L54" i="3"/>
  <c r="Q54" i="3"/>
  <c r="N54" i="3"/>
  <c r="D55" i="3"/>
  <c r="C56" i="3"/>
  <c r="C57" i="3" l="1"/>
  <c r="D56" i="3"/>
  <c r="M55" i="3"/>
  <c r="R55" i="3" s="1"/>
  <c r="N55" i="3"/>
  <c r="L55" i="3"/>
  <c r="Q55" i="3"/>
  <c r="M56" i="3" l="1"/>
  <c r="R56" i="3" s="1"/>
  <c r="Q56" i="3"/>
  <c r="N56" i="3"/>
  <c r="L56" i="3"/>
  <c r="D57" i="3"/>
  <c r="C58" i="3"/>
  <c r="C59" i="3" l="1"/>
  <c r="D58" i="3"/>
  <c r="L57" i="3"/>
  <c r="N57" i="3"/>
  <c r="M57" i="3"/>
  <c r="R57" i="3" s="1"/>
  <c r="Q57" i="3"/>
  <c r="C60" i="3" l="1"/>
  <c r="D59" i="3"/>
  <c r="N58" i="3"/>
  <c r="M58" i="3"/>
  <c r="R58" i="3" s="1"/>
  <c r="L58" i="3"/>
  <c r="Q58" i="3"/>
  <c r="C61" i="3" l="1"/>
  <c r="D60" i="3"/>
  <c r="N59" i="3"/>
  <c r="L59" i="3"/>
  <c r="M59" i="3"/>
  <c r="R59" i="3" s="1"/>
  <c r="Q59" i="3"/>
  <c r="D61" i="3" l="1"/>
  <c r="C62" i="3"/>
  <c r="M60" i="3"/>
  <c r="R60" i="3" s="1"/>
  <c r="L60" i="3"/>
  <c r="Q60" i="3"/>
  <c r="N60" i="3"/>
  <c r="M61" i="3" l="1"/>
  <c r="R61" i="3" s="1"/>
  <c r="Q61" i="3"/>
  <c r="L61" i="3"/>
  <c r="N61" i="3"/>
  <c r="C63" i="3"/>
  <c r="D62" i="3"/>
  <c r="Q62" i="3" l="1"/>
  <c r="L62" i="3"/>
  <c r="M62" i="3"/>
  <c r="R62" i="3" s="1"/>
  <c r="N62" i="3"/>
  <c r="C64" i="3"/>
  <c r="D63" i="3"/>
  <c r="C65" i="3" l="1"/>
  <c r="D64" i="3"/>
  <c r="M63" i="3"/>
  <c r="R63" i="3" s="1"/>
  <c r="N63" i="3"/>
  <c r="Q63" i="3"/>
  <c r="L63" i="3"/>
  <c r="C66" i="3" l="1"/>
  <c r="D65" i="3"/>
  <c r="Q64" i="3"/>
  <c r="M64" i="3"/>
  <c r="R64" i="3" s="1"/>
  <c r="L64" i="3"/>
  <c r="N64" i="3"/>
  <c r="D66" i="3" l="1"/>
  <c r="C67" i="3"/>
  <c r="Q65" i="3"/>
  <c r="N65" i="3"/>
  <c r="L65" i="3"/>
  <c r="M65" i="3"/>
  <c r="R65" i="3" s="1"/>
  <c r="Q66" i="3" l="1"/>
  <c r="N66" i="3"/>
  <c r="M66" i="3"/>
  <c r="R66" i="3" s="1"/>
  <c r="L66" i="3"/>
  <c r="D67" i="3"/>
  <c r="C68" i="3"/>
  <c r="Q67" i="3" l="1"/>
  <c r="N67" i="3"/>
  <c r="M67" i="3"/>
  <c r="R67" i="3" s="1"/>
  <c r="L67" i="3"/>
  <c r="D68" i="3"/>
  <c r="C69" i="3"/>
  <c r="L68" i="3" l="1"/>
  <c r="Q68" i="3"/>
  <c r="M68" i="3"/>
  <c r="R68" i="3" s="1"/>
  <c r="N68" i="3"/>
  <c r="C70" i="3"/>
  <c r="D69" i="3"/>
  <c r="C71" i="3" l="1"/>
  <c r="D70" i="3"/>
  <c r="M69" i="3"/>
  <c r="R69" i="3" s="1"/>
  <c r="N69" i="3"/>
  <c r="Q69" i="3"/>
  <c r="L69" i="3"/>
  <c r="D71" i="3" l="1"/>
  <c r="C72" i="3"/>
  <c r="M70" i="3"/>
  <c r="R70" i="3" s="1"/>
  <c r="Q70" i="3"/>
  <c r="L70" i="3"/>
  <c r="N70" i="3"/>
  <c r="M71" i="3" l="1"/>
  <c r="R71" i="3" s="1"/>
  <c r="N71" i="3"/>
  <c r="L71" i="3"/>
  <c r="Q71" i="3"/>
  <c r="D72" i="3"/>
  <c r="C73" i="3"/>
  <c r="N72" i="3" l="1"/>
  <c r="L72" i="3"/>
  <c r="M72" i="3"/>
  <c r="R72" i="3" s="1"/>
  <c r="Q72" i="3"/>
  <c r="D73" i="3"/>
  <c r="C74" i="3"/>
  <c r="Q73" i="3" l="1"/>
  <c r="M73" i="3"/>
  <c r="R73" i="3" s="1"/>
  <c r="L73" i="3"/>
  <c r="N73" i="3"/>
  <c r="C75" i="3"/>
  <c r="D74" i="3"/>
  <c r="L74" i="3" l="1"/>
  <c r="Q74" i="3"/>
  <c r="M74" i="3"/>
  <c r="R74" i="3" s="1"/>
  <c r="N74" i="3"/>
  <c r="D75" i="3"/>
  <c r="C76" i="3"/>
  <c r="N75" i="3" l="1"/>
  <c r="Q75" i="3"/>
  <c r="L75" i="3"/>
  <c r="M75" i="3"/>
  <c r="R75" i="3" s="1"/>
  <c r="C77" i="3"/>
  <c r="D76" i="3"/>
  <c r="D77" i="3" l="1"/>
  <c r="C78" i="3"/>
  <c r="M76" i="3"/>
  <c r="R76" i="3" s="1"/>
  <c r="L76" i="3"/>
  <c r="Q76" i="3"/>
  <c r="N76" i="3"/>
  <c r="Q77" i="3" l="1"/>
  <c r="L77" i="3"/>
  <c r="M77" i="3"/>
  <c r="R77" i="3" s="1"/>
  <c r="N77" i="3"/>
  <c r="C79" i="3"/>
  <c r="D78" i="3"/>
  <c r="D79" i="3" l="1"/>
  <c r="C80" i="3"/>
  <c r="Q78" i="3"/>
  <c r="M78" i="3"/>
  <c r="R78" i="3" s="1"/>
  <c r="N78" i="3"/>
  <c r="L78" i="3"/>
  <c r="Q79" i="3" l="1"/>
  <c r="T79" i="3" s="1"/>
  <c r="L79" i="3"/>
  <c r="N79" i="3"/>
  <c r="M79" i="3"/>
  <c r="R79" i="3" s="1"/>
  <c r="D80" i="3"/>
  <c r="C81" i="3"/>
  <c r="D81" i="3" l="1"/>
  <c r="C82" i="3"/>
  <c r="L80" i="3"/>
  <c r="M80" i="3"/>
  <c r="R80" i="3" s="1"/>
  <c r="Q80" i="3"/>
  <c r="N80" i="3"/>
  <c r="N81" i="3" l="1"/>
  <c r="Q81" i="3"/>
  <c r="M81" i="3"/>
  <c r="R81" i="3" s="1"/>
  <c r="L81" i="3"/>
  <c r="C83" i="3"/>
  <c r="D82" i="3"/>
  <c r="D83" i="3" l="1"/>
  <c r="C84" i="3"/>
  <c r="L82" i="3"/>
  <c r="Q82" i="3"/>
  <c r="M82" i="3"/>
  <c r="R82" i="3" s="1"/>
  <c r="N82" i="3"/>
  <c r="Q83" i="3" l="1"/>
  <c r="M83" i="3"/>
  <c r="R83" i="3" s="1"/>
  <c r="N83" i="3"/>
  <c r="L83" i="3"/>
  <c r="C85" i="3"/>
  <c r="D84" i="3"/>
  <c r="C86" i="3" l="1"/>
  <c r="D85" i="3"/>
  <c r="N84" i="3"/>
  <c r="L84" i="3"/>
  <c r="M84" i="3"/>
  <c r="R84" i="3" s="1"/>
  <c r="Q84" i="3"/>
  <c r="C87" i="3" l="1"/>
  <c r="D86" i="3"/>
  <c r="M85" i="3"/>
  <c r="R85" i="3" s="1"/>
  <c r="Q85" i="3"/>
  <c r="L85" i="3"/>
  <c r="N85" i="3"/>
  <c r="D87" i="3" l="1"/>
  <c r="C88" i="3"/>
  <c r="L86" i="3"/>
  <c r="N86" i="3"/>
  <c r="Q86" i="3"/>
  <c r="M86" i="3"/>
  <c r="R86" i="3" s="1"/>
  <c r="M87" i="3" l="1"/>
  <c r="R87" i="3" s="1"/>
  <c r="N87" i="3"/>
  <c r="L87" i="3"/>
  <c r="Q87" i="3"/>
  <c r="D88" i="3"/>
  <c r="C89" i="3"/>
  <c r="Q88" i="3" l="1"/>
  <c r="M88" i="3"/>
  <c r="R88" i="3" s="1"/>
  <c r="N88" i="3"/>
  <c r="L88" i="3"/>
  <c r="C90" i="3"/>
  <c r="D89" i="3"/>
  <c r="C91" i="3" l="1"/>
  <c r="D90" i="3"/>
  <c r="N89" i="3"/>
  <c r="Q89" i="3"/>
  <c r="M89" i="3"/>
  <c r="R89" i="3" s="1"/>
  <c r="L89" i="3"/>
  <c r="C92" i="3" l="1"/>
  <c r="D91" i="3"/>
  <c r="Q90" i="3"/>
  <c r="L90" i="3"/>
  <c r="M90" i="3"/>
  <c r="R90" i="3" s="1"/>
  <c r="N90" i="3"/>
  <c r="D92" i="3" l="1"/>
  <c r="C93" i="3"/>
  <c r="M91" i="3"/>
  <c r="R91" i="3" s="1"/>
  <c r="Q91" i="3"/>
  <c r="L91" i="3"/>
  <c r="N91" i="3"/>
  <c r="M92" i="3" l="1"/>
  <c r="R92" i="3" s="1"/>
  <c r="Q92" i="3"/>
  <c r="L92" i="3"/>
  <c r="N92" i="3"/>
  <c r="D93" i="3"/>
  <c r="C94" i="3"/>
  <c r="C95" i="3" l="1"/>
  <c r="D94" i="3"/>
  <c r="N93" i="3"/>
  <c r="M93" i="3"/>
  <c r="R93" i="3" s="1"/>
  <c r="L93" i="3"/>
  <c r="Q93" i="3"/>
  <c r="C96" i="3" l="1"/>
  <c r="D95" i="3"/>
  <c r="N94" i="3"/>
  <c r="L94" i="3"/>
  <c r="M94" i="3"/>
  <c r="R94" i="3" s="1"/>
  <c r="Q94" i="3"/>
  <c r="D96" i="3" l="1"/>
  <c r="C97" i="3"/>
  <c r="L95" i="3"/>
  <c r="Q95" i="3"/>
  <c r="N95" i="3"/>
  <c r="M95" i="3"/>
  <c r="R95" i="3" s="1"/>
  <c r="Q96" i="3" l="1"/>
  <c r="M96" i="3"/>
  <c r="R96" i="3" s="1"/>
  <c r="L96" i="3"/>
  <c r="N96" i="3"/>
  <c r="C98" i="3"/>
  <c r="D97" i="3"/>
  <c r="D98" i="3" l="1"/>
  <c r="C99" i="3"/>
  <c r="Q97" i="3"/>
  <c r="N97" i="3"/>
  <c r="M97" i="3"/>
  <c r="R97" i="3" s="1"/>
  <c r="L97" i="3"/>
  <c r="M98" i="3" l="1"/>
  <c r="R98" i="3" s="1"/>
  <c r="N98" i="3"/>
  <c r="L98" i="3"/>
  <c r="Q98" i="3"/>
  <c r="C100" i="3"/>
  <c r="D99" i="3"/>
  <c r="C101" i="3" l="1"/>
  <c r="D100" i="3"/>
  <c r="N99" i="3"/>
  <c r="Q99" i="3"/>
  <c r="M99" i="3"/>
  <c r="R99" i="3" s="1"/>
  <c r="L99" i="3"/>
  <c r="C102" i="3" l="1"/>
  <c r="D101" i="3"/>
  <c r="L100" i="3"/>
  <c r="N100" i="3"/>
  <c r="Q100" i="3"/>
  <c r="M100" i="3"/>
  <c r="R100" i="3" s="1"/>
  <c r="C103" i="3" l="1"/>
  <c r="D102" i="3"/>
  <c r="Q102" i="3" s="1"/>
  <c r="Q101" i="3"/>
  <c r="N101" i="3"/>
  <c r="M101" i="3"/>
  <c r="R101" i="3" s="1"/>
  <c r="L101" i="3"/>
  <c r="D103" i="3" l="1"/>
  <c r="Q103" i="3" s="1"/>
  <c r="C104" i="3"/>
  <c r="L102" i="3"/>
  <c r="N102" i="3"/>
  <c r="M102" i="3"/>
  <c r="R102" i="3" s="1"/>
  <c r="N103" i="3" l="1"/>
  <c r="M103" i="3"/>
  <c r="R103" i="3" s="1"/>
  <c r="L103" i="3"/>
  <c r="C105" i="3"/>
  <c r="D104" i="3"/>
  <c r="Q104" i="3" s="1"/>
  <c r="D105" i="3" l="1"/>
  <c r="Q105" i="3" s="1"/>
  <c r="C106" i="3"/>
  <c r="L104" i="3"/>
  <c r="N104" i="3"/>
  <c r="M104" i="3"/>
  <c r="R104" i="3" s="1"/>
  <c r="L105" i="3" l="1"/>
  <c r="N105" i="3"/>
  <c r="M105" i="3"/>
  <c r="R105" i="3" s="1"/>
  <c r="C107" i="3"/>
  <c r="D106" i="3"/>
  <c r="Q106" i="3" s="1"/>
  <c r="C108" i="3" l="1"/>
  <c r="D107" i="3"/>
  <c r="L106" i="3"/>
  <c r="M106" i="3"/>
  <c r="R106" i="3" s="1"/>
  <c r="N106" i="3"/>
  <c r="C109" i="3" l="1"/>
  <c r="D108" i="3"/>
  <c r="N107" i="3"/>
  <c r="M107" i="3"/>
  <c r="R107" i="3" s="1"/>
  <c r="L107" i="3"/>
  <c r="Q107" i="3"/>
  <c r="C110" i="3" l="1"/>
  <c r="D109" i="3"/>
  <c r="M108" i="3"/>
  <c r="R108" i="3" s="1"/>
  <c r="N108" i="3"/>
  <c r="Q108" i="3"/>
  <c r="L108" i="3"/>
  <c r="C111" i="3" l="1"/>
  <c r="D110" i="3"/>
  <c r="L109" i="3"/>
  <c r="N109" i="3"/>
  <c r="Q109" i="3"/>
  <c r="M109" i="3"/>
  <c r="R109" i="3" s="1"/>
  <c r="C112" i="3" l="1"/>
  <c r="D111" i="3"/>
  <c r="Q110" i="3"/>
  <c r="L110" i="3"/>
  <c r="M110" i="3"/>
  <c r="R110" i="3" s="1"/>
  <c r="N110" i="3"/>
  <c r="D112" i="3" l="1"/>
  <c r="C113" i="3"/>
  <c r="L111" i="3"/>
  <c r="M111" i="3"/>
  <c r="R111" i="3" s="1"/>
  <c r="Q111" i="3"/>
  <c r="N111" i="3"/>
  <c r="M112" i="3" l="1"/>
  <c r="R112" i="3" s="1"/>
  <c r="Q112" i="3"/>
  <c r="L112" i="3"/>
  <c r="N112" i="3"/>
  <c r="C114" i="3"/>
  <c r="D113" i="3"/>
  <c r="C115" i="3" l="1"/>
  <c r="D114" i="3"/>
  <c r="M113" i="3"/>
  <c r="R113" i="3" s="1"/>
  <c r="L113" i="3"/>
  <c r="N113" i="3"/>
  <c r="Q113" i="3"/>
  <c r="C116" i="3" l="1"/>
  <c r="D115" i="3"/>
  <c r="N114" i="3"/>
  <c r="Q114" i="3"/>
  <c r="L114" i="3"/>
  <c r="M114" i="3"/>
  <c r="R114" i="3" s="1"/>
  <c r="D116" i="3" l="1"/>
  <c r="C117" i="3"/>
  <c r="Q115" i="3"/>
  <c r="M115" i="3"/>
  <c r="R115" i="3" s="1"/>
  <c r="L115" i="3"/>
  <c r="N115" i="3"/>
  <c r="M116" i="3" l="1"/>
  <c r="R116" i="3" s="1"/>
  <c r="Q116" i="3"/>
  <c r="N116" i="3"/>
  <c r="L116" i="3"/>
  <c r="D117" i="3"/>
  <c r="C118" i="3"/>
  <c r="Q117" i="3" l="1"/>
  <c r="L117" i="3"/>
  <c r="N117" i="3"/>
  <c r="M117" i="3"/>
  <c r="R117" i="3" s="1"/>
  <c r="C119" i="3"/>
  <c r="D118" i="3"/>
  <c r="C120" i="3" l="1"/>
  <c r="D119" i="3"/>
  <c r="L118" i="3"/>
  <c r="M118" i="3"/>
  <c r="R118" i="3" s="1"/>
  <c r="Q118" i="3"/>
  <c r="N118" i="3"/>
  <c r="C121" i="3" l="1"/>
  <c r="D120" i="3"/>
  <c r="L119" i="3"/>
  <c r="Q119" i="3"/>
  <c r="M119" i="3"/>
  <c r="R119" i="3" s="1"/>
  <c r="N119" i="3"/>
  <c r="D121" i="3" l="1"/>
  <c r="C122" i="3"/>
  <c r="L120" i="3"/>
  <c r="Q120" i="3"/>
  <c r="M120" i="3"/>
  <c r="R120" i="3" s="1"/>
  <c r="N120" i="3"/>
  <c r="M121" i="3" l="1"/>
  <c r="R121" i="3" s="1"/>
  <c r="Q121" i="3"/>
  <c r="L121" i="3"/>
  <c r="N121" i="3"/>
  <c r="C123" i="3"/>
  <c r="D122" i="3"/>
  <c r="D123" i="3" l="1"/>
  <c r="C124" i="3"/>
  <c r="M122" i="3"/>
  <c r="R122" i="3" s="1"/>
  <c r="N122" i="3"/>
  <c r="L122" i="3"/>
  <c r="Q122" i="3"/>
  <c r="Q123" i="3" l="1"/>
  <c r="N123" i="3"/>
  <c r="L123" i="3"/>
  <c r="M123" i="3"/>
  <c r="R123" i="3" s="1"/>
  <c r="D124" i="3"/>
  <c r="C125" i="3"/>
  <c r="N124" i="3" l="1"/>
  <c r="M124" i="3"/>
  <c r="R124" i="3" s="1"/>
  <c r="L124" i="3"/>
  <c r="Q124" i="3"/>
  <c r="C126" i="3"/>
  <c r="D125" i="3"/>
  <c r="C127" i="3" l="1"/>
  <c r="D126" i="3"/>
  <c r="M125" i="3"/>
  <c r="R125" i="3" s="1"/>
  <c r="N125" i="3"/>
  <c r="Q125" i="3"/>
  <c r="L125" i="3"/>
  <c r="D127" i="3" l="1"/>
  <c r="C128" i="3"/>
  <c r="Q126" i="3"/>
  <c r="M126" i="3"/>
  <c r="R126" i="3" s="1"/>
  <c r="L126" i="3"/>
  <c r="N126" i="3"/>
  <c r="M127" i="3" l="1"/>
  <c r="R127" i="3" s="1"/>
  <c r="Q127" i="3"/>
  <c r="N127" i="3"/>
  <c r="L127" i="3"/>
  <c r="C129" i="3"/>
  <c r="D128" i="3"/>
  <c r="D129" i="3" l="1"/>
  <c r="C130" i="3"/>
  <c r="M128" i="3"/>
  <c r="R128" i="3" s="1"/>
  <c r="Q128" i="3"/>
  <c r="L128" i="3"/>
  <c r="N128" i="3"/>
  <c r="N129" i="3" l="1"/>
  <c r="Q129" i="3"/>
  <c r="L129" i="3"/>
  <c r="M129" i="3"/>
  <c r="R129" i="3" s="1"/>
  <c r="C131" i="3"/>
  <c r="D130" i="3"/>
  <c r="Q130" i="3" l="1"/>
  <c r="M130" i="3"/>
  <c r="R130" i="3" s="1"/>
  <c r="N130" i="3"/>
  <c r="L130" i="3"/>
  <c r="D131" i="3"/>
  <c r="C132" i="3"/>
  <c r="M131" i="3" l="1"/>
  <c r="R131" i="3" s="1"/>
  <c r="N131" i="3"/>
  <c r="L131" i="3"/>
  <c r="Q131" i="3"/>
  <c r="C133" i="3"/>
  <c r="D132" i="3"/>
  <c r="L132" i="3" l="1"/>
  <c r="M132" i="3"/>
  <c r="R132" i="3" s="1"/>
  <c r="Q132" i="3"/>
  <c r="N132" i="3"/>
  <c r="C134" i="3"/>
  <c r="D133" i="3"/>
  <c r="D134" i="3" l="1"/>
  <c r="C135" i="3"/>
  <c r="L133" i="3"/>
  <c r="N133" i="3"/>
  <c r="M133" i="3"/>
  <c r="R133" i="3" s="1"/>
  <c r="Q133" i="3"/>
  <c r="Q134" i="3" l="1"/>
  <c r="M134" i="3"/>
  <c r="R134" i="3" s="1"/>
  <c r="N134" i="3"/>
  <c r="L134" i="3"/>
  <c r="C136" i="3"/>
  <c r="D135" i="3"/>
  <c r="D136" i="3" l="1"/>
  <c r="C137" i="3"/>
  <c r="M135" i="3"/>
  <c r="R135" i="3" s="1"/>
  <c r="Q135" i="3"/>
  <c r="N135" i="3"/>
  <c r="L135" i="3"/>
  <c r="Q136" i="3" l="1"/>
  <c r="N136" i="3"/>
  <c r="L136" i="3"/>
  <c r="M136" i="3"/>
  <c r="R136" i="3" s="1"/>
  <c r="D137" i="3"/>
  <c r="C138" i="3"/>
  <c r="N137" i="3" l="1"/>
  <c r="Q137" i="3"/>
  <c r="M137" i="3"/>
  <c r="R137" i="3" s="1"/>
  <c r="L137" i="3"/>
  <c r="C139" i="3"/>
  <c r="D138" i="3"/>
  <c r="C140" i="3" l="1"/>
  <c r="D139" i="3"/>
  <c r="N138" i="3"/>
  <c r="Q138" i="3"/>
  <c r="L138" i="3"/>
  <c r="M138" i="3"/>
  <c r="R138" i="3" s="1"/>
  <c r="C141" i="3" l="1"/>
  <c r="D140" i="3"/>
  <c r="M139" i="3"/>
  <c r="R139" i="3" s="1"/>
  <c r="Q139" i="3"/>
  <c r="N139" i="3"/>
  <c r="L139" i="3"/>
  <c r="C142" i="3" l="1"/>
  <c r="D141" i="3"/>
  <c r="Q140" i="3"/>
  <c r="M140" i="3"/>
  <c r="R140" i="3" s="1"/>
  <c r="L140" i="3"/>
  <c r="N140" i="3"/>
  <c r="D142" i="3" l="1"/>
  <c r="C143" i="3"/>
  <c r="Q141" i="3"/>
  <c r="M141" i="3"/>
  <c r="R141" i="3" s="1"/>
  <c r="N141" i="3"/>
  <c r="L141" i="3"/>
  <c r="Q142" i="3" l="1"/>
  <c r="M142" i="3"/>
  <c r="R142" i="3" s="1"/>
  <c r="N142" i="3"/>
  <c r="L142" i="3"/>
  <c r="C144" i="3"/>
  <c r="D143" i="3"/>
  <c r="C145" i="3" l="1"/>
  <c r="D144" i="3"/>
  <c r="M143" i="3"/>
  <c r="R143" i="3" s="1"/>
  <c r="Q143" i="3"/>
  <c r="N143" i="3"/>
  <c r="L143" i="3"/>
  <c r="C146" i="3" l="1"/>
  <c r="D145" i="3"/>
  <c r="M144" i="3"/>
  <c r="R144" i="3" s="1"/>
  <c r="N144" i="3"/>
  <c r="L144" i="3"/>
  <c r="Q144" i="3"/>
  <c r="C147" i="3" l="1"/>
  <c r="D146" i="3"/>
  <c r="L145" i="3"/>
  <c r="N145" i="3"/>
  <c r="M145" i="3"/>
  <c r="R145" i="3" s="1"/>
  <c r="Q145" i="3"/>
  <c r="C148" i="3" l="1"/>
  <c r="D147" i="3"/>
  <c r="N146" i="3"/>
  <c r="Q146" i="3"/>
  <c r="L146" i="3"/>
  <c r="M146" i="3"/>
  <c r="R146" i="3" s="1"/>
  <c r="C149" i="3" l="1"/>
  <c r="D148" i="3"/>
  <c r="M147" i="3"/>
  <c r="R147" i="3" s="1"/>
  <c r="Q147" i="3"/>
  <c r="L147" i="3"/>
  <c r="N147" i="3"/>
  <c r="C150" i="3" l="1"/>
  <c r="D149" i="3"/>
  <c r="N148" i="3"/>
  <c r="Q148" i="3"/>
  <c r="L148" i="3"/>
  <c r="M148" i="3"/>
  <c r="R148" i="3" s="1"/>
  <c r="D150" i="3" l="1"/>
  <c r="C151" i="3"/>
  <c r="N149" i="3"/>
  <c r="M149" i="3"/>
  <c r="R149" i="3" s="1"/>
  <c r="Q149" i="3"/>
  <c r="L149" i="3"/>
  <c r="N150" i="3" l="1"/>
  <c r="Q150" i="3"/>
  <c r="L150" i="3"/>
  <c r="M150" i="3"/>
  <c r="R150" i="3" s="1"/>
  <c r="C152" i="3"/>
  <c r="D151" i="3"/>
  <c r="L151" i="3" l="1"/>
  <c r="Q151" i="3"/>
  <c r="M151" i="3"/>
  <c r="R151" i="3" s="1"/>
  <c r="N151" i="3"/>
  <c r="D152" i="3"/>
  <c r="C153" i="3"/>
  <c r="L152" i="3" l="1"/>
  <c r="M152" i="3"/>
  <c r="R152" i="3" s="1"/>
  <c r="Q152" i="3"/>
  <c r="N152" i="3"/>
  <c r="C154" i="3"/>
  <c r="D153" i="3"/>
  <c r="D154" i="3" l="1"/>
  <c r="C155" i="3"/>
  <c r="L153" i="3"/>
  <c r="N153" i="3"/>
  <c r="Q153" i="3"/>
  <c r="M153" i="3"/>
  <c r="R153" i="3" s="1"/>
  <c r="N154" i="3" l="1"/>
  <c r="L154" i="3"/>
  <c r="M154" i="3"/>
  <c r="R154" i="3" s="1"/>
  <c r="Q154" i="3"/>
  <c r="C156" i="3"/>
  <c r="D155" i="3"/>
  <c r="C157" i="3" l="1"/>
  <c r="D156" i="3"/>
  <c r="N155" i="3"/>
  <c r="L155" i="3"/>
  <c r="Q155" i="3"/>
  <c r="M155" i="3"/>
  <c r="R155" i="3" s="1"/>
  <c r="C158" i="3" l="1"/>
  <c r="D157" i="3"/>
  <c r="Q156" i="3"/>
  <c r="M156" i="3"/>
  <c r="R156" i="3" s="1"/>
  <c r="L156" i="3"/>
  <c r="N156" i="3"/>
  <c r="D158" i="3" l="1"/>
  <c r="C159" i="3"/>
  <c r="L157" i="3"/>
  <c r="N157" i="3"/>
  <c r="Q157" i="3"/>
  <c r="M157" i="3"/>
  <c r="R157" i="3" s="1"/>
  <c r="N158" i="3" l="1"/>
  <c r="L158" i="3"/>
  <c r="Q158" i="3"/>
  <c r="M158" i="3"/>
  <c r="R158" i="3" s="1"/>
  <c r="C160" i="3"/>
  <c r="D159" i="3"/>
  <c r="D160" i="3" l="1"/>
  <c r="C161" i="3"/>
  <c r="L159" i="3"/>
  <c r="Q159" i="3"/>
  <c r="M159" i="3"/>
  <c r="R159" i="3" s="1"/>
  <c r="N159" i="3"/>
  <c r="L160" i="3" l="1"/>
  <c r="Q160" i="3"/>
  <c r="M160" i="3"/>
  <c r="R160" i="3" s="1"/>
  <c r="N160" i="3"/>
  <c r="D161" i="3"/>
  <c r="C162" i="3"/>
  <c r="N161" i="3" l="1"/>
  <c r="Q161" i="3"/>
  <c r="M161" i="3"/>
  <c r="R161" i="3" s="1"/>
  <c r="L161" i="3"/>
  <c r="D162" i="3"/>
  <c r="C163" i="3"/>
  <c r="M162" i="3" l="1"/>
  <c r="R162" i="3" s="1"/>
  <c r="L162" i="3"/>
  <c r="Q162" i="3"/>
  <c r="N162" i="3"/>
  <c r="C164" i="3"/>
  <c r="D163" i="3"/>
  <c r="C165" i="3" l="1"/>
  <c r="D164" i="3"/>
  <c r="M163" i="3"/>
  <c r="R163" i="3" s="1"/>
  <c r="L163" i="3"/>
  <c r="Q163" i="3"/>
  <c r="N163" i="3"/>
  <c r="C166" i="3" l="1"/>
  <c r="D165" i="3"/>
  <c r="Q164" i="3"/>
  <c r="N164" i="3"/>
  <c r="L164" i="3"/>
  <c r="M164" i="3"/>
  <c r="R164" i="3" s="1"/>
  <c r="D166" i="3" l="1"/>
  <c r="C167" i="3"/>
  <c r="L165" i="3"/>
  <c r="N165" i="3"/>
  <c r="Q165" i="3"/>
  <c r="M165" i="3"/>
  <c r="R165" i="3" s="1"/>
  <c r="M166" i="3" l="1"/>
  <c r="R166" i="3" s="1"/>
  <c r="N166" i="3"/>
  <c r="Q166" i="3"/>
  <c r="L166" i="3"/>
  <c r="C168" i="3"/>
  <c r="D167" i="3"/>
  <c r="D168" i="3" l="1"/>
  <c r="C169" i="3"/>
  <c r="Q167" i="3"/>
  <c r="N167" i="3"/>
  <c r="L167" i="3"/>
  <c r="M167" i="3"/>
  <c r="R167" i="3" s="1"/>
  <c r="N168" i="3" l="1"/>
  <c r="Q168" i="3"/>
  <c r="M168" i="3"/>
  <c r="R168" i="3" s="1"/>
  <c r="L168" i="3"/>
  <c r="C170" i="3"/>
  <c r="D169" i="3"/>
  <c r="N169" i="3" l="1"/>
  <c r="Q169" i="3"/>
  <c r="M169" i="3"/>
  <c r="R169" i="3" s="1"/>
  <c r="L169" i="3"/>
  <c r="D170" i="3"/>
  <c r="C171" i="3"/>
  <c r="M170" i="3" l="1"/>
  <c r="R170" i="3" s="1"/>
  <c r="N170" i="3"/>
  <c r="Q170" i="3"/>
  <c r="L170" i="3"/>
  <c r="C172" i="3"/>
  <c r="D171" i="3"/>
  <c r="C173" i="3" l="1"/>
  <c r="D172" i="3"/>
  <c r="M171" i="3"/>
  <c r="R171" i="3" s="1"/>
  <c r="N171" i="3"/>
  <c r="Q171" i="3"/>
  <c r="L171" i="3"/>
  <c r="D173" i="3" l="1"/>
  <c r="C174" i="3"/>
  <c r="Q172" i="3"/>
  <c r="M172" i="3"/>
  <c r="R172" i="3" s="1"/>
  <c r="L172" i="3"/>
  <c r="N172" i="3"/>
  <c r="Q173" i="3" l="1"/>
  <c r="M173" i="3"/>
  <c r="R173" i="3" s="1"/>
  <c r="L173" i="3"/>
  <c r="N173" i="3"/>
  <c r="D174" i="3"/>
  <c r="C175" i="3"/>
  <c r="N174" i="3" l="1"/>
  <c r="Q174" i="3"/>
  <c r="L174" i="3"/>
  <c r="M174" i="3"/>
  <c r="R174" i="3" s="1"/>
  <c r="D175" i="3"/>
  <c r="C176" i="3"/>
  <c r="M175" i="3" l="1"/>
  <c r="R175" i="3" s="1"/>
  <c r="N175" i="3"/>
  <c r="L175" i="3"/>
  <c r="Q175" i="3"/>
  <c r="C177" i="3"/>
  <c r="D176" i="3"/>
  <c r="C178" i="3" l="1"/>
  <c r="D177" i="3"/>
  <c r="L176" i="3"/>
  <c r="Q176" i="3"/>
  <c r="N176" i="3"/>
  <c r="M176" i="3"/>
  <c r="R176" i="3" s="1"/>
  <c r="C179" i="3" l="1"/>
  <c r="D178" i="3"/>
  <c r="M177" i="3"/>
  <c r="R177" i="3" s="1"/>
  <c r="L177" i="3"/>
  <c r="N177" i="3"/>
  <c r="Q177" i="3"/>
  <c r="C180" i="3" l="1"/>
  <c r="D179" i="3"/>
  <c r="M178" i="3"/>
  <c r="R178" i="3" s="1"/>
  <c r="N178" i="3"/>
  <c r="Q178" i="3"/>
  <c r="L178" i="3"/>
  <c r="D180" i="3" l="1"/>
  <c r="C181" i="3"/>
  <c r="Q179" i="3"/>
  <c r="M179" i="3"/>
  <c r="R179" i="3" s="1"/>
  <c r="N179" i="3"/>
  <c r="L179" i="3"/>
  <c r="M180" i="3" l="1"/>
  <c r="R180" i="3" s="1"/>
  <c r="N180" i="3"/>
  <c r="Q180" i="3"/>
  <c r="L180" i="3"/>
  <c r="C182" i="3"/>
  <c r="D181" i="3"/>
  <c r="C183" i="3" l="1"/>
  <c r="D182" i="3"/>
  <c r="M181" i="3"/>
  <c r="R181" i="3" s="1"/>
  <c r="L181" i="3"/>
  <c r="Q181" i="3"/>
  <c r="N181" i="3"/>
  <c r="C184" i="3" l="1"/>
  <c r="D183" i="3"/>
  <c r="M182" i="3"/>
  <c r="R182" i="3" s="1"/>
  <c r="N182" i="3"/>
  <c r="L182" i="3"/>
  <c r="Q182" i="3"/>
  <c r="C185" i="3" l="1"/>
  <c r="D184" i="3"/>
  <c r="N183" i="3"/>
  <c r="L183" i="3"/>
  <c r="Q183" i="3"/>
  <c r="M183" i="3"/>
  <c r="R183" i="3" s="1"/>
  <c r="C186" i="3" l="1"/>
  <c r="D185" i="3"/>
  <c r="N184" i="3"/>
  <c r="L184" i="3"/>
  <c r="M184" i="3"/>
  <c r="R184" i="3" s="1"/>
  <c r="Q184" i="3"/>
  <c r="C187" i="3" l="1"/>
  <c r="D186" i="3"/>
  <c r="M185" i="3"/>
  <c r="R185" i="3" s="1"/>
  <c r="L185" i="3"/>
  <c r="N185" i="3"/>
  <c r="Q185" i="3"/>
  <c r="C188" i="3" l="1"/>
  <c r="D187" i="3"/>
  <c r="M186" i="3"/>
  <c r="R186" i="3" s="1"/>
  <c r="Q186" i="3"/>
  <c r="N186" i="3"/>
  <c r="L186" i="3"/>
  <c r="C189" i="3" l="1"/>
  <c r="D188" i="3"/>
  <c r="L187" i="3"/>
  <c r="M187" i="3"/>
  <c r="R187" i="3" s="1"/>
  <c r="Q187" i="3"/>
  <c r="N187" i="3"/>
  <c r="D189" i="3" l="1"/>
  <c r="C190" i="3"/>
  <c r="N188" i="3"/>
  <c r="M188" i="3"/>
  <c r="R188" i="3" s="1"/>
  <c r="L188" i="3"/>
  <c r="Q188" i="3"/>
  <c r="N189" i="3" l="1"/>
  <c r="M189" i="3"/>
  <c r="R189" i="3" s="1"/>
  <c r="Q189" i="3"/>
  <c r="L189" i="3"/>
  <c r="C191" i="3"/>
  <c r="D190" i="3"/>
  <c r="C192" i="3" l="1"/>
  <c r="D191" i="3"/>
  <c r="Q190" i="3"/>
  <c r="M190" i="3"/>
  <c r="R190" i="3" s="1"/>
  <c r="N190" i="3"/>
  <c r="L190" i="3"/>
  <c r="D192" i="3" l="1"/>
  <c r="C193" i="3"/>
  <c r="Q191" i="3"/>
  <c r="M191" i="3"/>
  <c r="R191" i="3" s="1"/>
  <c r="L191" i="3"/>
  <c r="N191" i="3"/>
  <c r="L192" i="3" l="1"/>
  <c r="M192" i="3"/>
  <c r="R192" i="3" s="1"/>
  <c r="Q192" i="3"/>
  <c r="N192" i="3"/>
  <c r="C194" i="3"/>
  <c r="D193" i="3"/>
  <c r="M193" i="3" l="1"/>
  <c r="R193" i="3" s="1"/>
  <c r="L193" i="3"/>
  <c r="N193" i="3"/>
  <c r="Q193" i="3"/>
  <c r="C195" i="3"/>
  <c r="D194" i="3"/>
  <c r="D195" i="3" l="1"/>
  <c r="C196" i="3"/>
  <c r="M194" i="3"/>
  <c r="R194" i="3" s="1"/>
  <c r="L194" i="3"/>
  <c r="Q194" i="3"/>
  <c r="N194" i="3"/>
  <c r="M195" i="3" l="1"/>
  <c r="R195" i="3" s="1"/>
  <c r="L195" i="3"/>
  <c r="N195" i="3"/>
  <c r="Q195" i="3"/>
  <c r="D196" i="3"/>
  <c r="C197" i="3"/>
  <c r="D197" i="3" l="1"/>
  <c r="C198" i="3"/>
  <c r="M196" i="3"/>
  <c r="R196" i="3" s="1"/>
  <c r="Q196" i="3"/>
  <c r="N196" i="3"/>
  <c r="L196" i="3"/>
  <c r="Q197" i="3" l="1"/>
  <c r="M197" i="3"/>
  <c r="R197" i="3" s="1"/>
  <c r="N197" i="3"/>
  <c r="L197" i="3"/>
  <c r="C199" i="3"/>
  <c r="D198" i="3"/>
  <c r="D199" i="3" l="1"/>
  <c r="C200" i="3"/>
  <c r="M198" i="3"/>
  <c r="R198" i="3" s="1"/>
  <c r="N198" i="3"/>
  <c r="Q198" i="3"/>
  <c r="L198" i="3"/>
  <c r="M199" i="3" l="1"/>
  <c r="R199" i="3" s="1"/>
  <c r="Q199" i="3"/>
  <c r="N199" i="3"/>
  <c r="L199" i="3"/>
  <c r="C201" i="3"/>
  <c r="D200" i="3"/>
  <c r="D201" i="3" l="1"/>
  <c r="C202" i="3"/>
  <c r="N200" i="3"/>
  <c r="L200" i="3"/>
  <c r="Q200" i="3"/>
  <c r="M200" i="3"/>
  <c r="R200" i="3" s="1"/>
  <c r="Q201" i="3" l="1"/>
  <c r="M201" i="3"/>
  <c r="R201" i="3" s="1"/>
  <c r="N201" i="3"/>
  <c r="L201" i="3"/>
  <c r="C203" i="3"/>
  <c r="D202" i="3"/>
  <c r="M202" i="3" l="1"/>
  <c r="R202" i="3" s="1"/>
  <c r="Q202" i="3"/>
  <c r="N202" i="3"/>
  <c r="L202" i="3"/>
  <c r="D203" i="3"/>
  <c r="C204" i="3"/>
  <c r="M203" i="3" l="1"/>
  <c r="R203" i="3" s="1"/>
  <c r="Q203" i="3"/>
  <c r="L203" i="3"/>
  <c r="N203" i="3"/>
  <c r="D204" i="3"/>
  <c r="C205" i="3"/>
  <c r="N204" i="3" l="1"/>
  <c r="Q204" i="3"/>
  <c r="M204" i="3"/>
  <c r="R204" i="3" s="1"/>
  <c r="L204" i="3"/>
  <c r="D205" i="3"/>
  <c r="C206" i="3"/>
  <c r="Q205" i="3" l="1"/>
  <c r="M205" i="3"/>
  <c r="R205" i="3" s="1"/>
  <c r="N205" i="3"/>
  <c r="L205" i="3"/>
  <c r="C207" i="3"/>
  <c r="D206" i="3"/>
  <c r="C208" i="3" l="1"/>
  <c r="D207" i="3"/>
  <c r="M206" i="3"/>
  <c r="R206" i="3" s="1"/>
  <c r="N206" i="3"/>
  <c r="Q206" i="3"/>
  <c r="L206" i="3"/>
  <c r="C209" i="3" l="1"/>
  <c r="D208" i="3"/>
  <c r="L207" i="3"/>
  <c r="Q207" i="3"/>
  <c r="M207" i="3"/>
  <c r="R207" i="3" s="1"/>
  <c r="N207" i="3"/>
  <c r="D209" i="3" l="1"/>
  <c r="C210" i="3"/>
  <c r="Q208" i="3"/>
  <c r="M208" i="3"/>
  <c r="R208" i="3" s="1"/>
  <c r="N208" i="3"/>
  <c r="L208" i="3"/>
  <c r="Q209" i="3" l="1"/>
  <c r="L209" i="3"/>
  <c r="M209" i="3"/>
  <c r="R209" i="3" s="1"/>
  <c r="N209" i="3"/>
  <c r="C211" i="3"/>
  <c r="D210" i="3"/>
  <c r="M210" i="3" l="1"/>
  <c r="R210" i="3" s="1"/>
  <c r="L210" i="3"/>
  <c r="Q210" i="3"/>
  <c r="N210" i="3"/>
  <c r="C212" i="3"/>
  <c r="D211" i="3"/>
  <c r="C213" i="3" l="1"/>
  <c r="D212" i="3"/>
  <c r="Q211" i="3"/>
  <c r="M211" i="3"/>
  <c r="R211" i="3" s="1"/>
  <c r="N211" i="3"/>
  <c r="L211" i="3"/>
  <c r="D213" i="3" l="1"/>
  <c r="C214" i="3"/>
  <c r="Q212" i="3"/>
  <c r="M212" i="3"/>
  <c r="R212" i="3" s="1"/>
  <c r="N212" i="3"/>
  <c r="L212" i="3"/>
  <c r="L213" i="3" l="1"/>
  <c r="N213" i="3"/>
  <c r="Q213" i="3"/>
  <c r="M213" i="3"/>
  <c r="R213" i="3" s="1"/>
  <c r="C215" i="3"/>
  <c r="D214" i="3"/>
  <c r="C216" i="3" l="1"/>
  <c r="D215" i="3"/>
  <c r="M214" i="3"/>
  <c r="R214" i="3" s="1"/>
  <c r="N214" i="3"/>
  <c r="L214" i="3"/>
  <c r="Q214" i="3"/>
  <c r="C217" i="3" l="1"/>
  <c r="D216" i="3"/>
  <c r="Q215" i="3"/>
  <c r="M215" i="3"/>
  <c r="R215" i="3" s="1"/>
  <c r="N215" i="3"/>
  <c r="L215" i="3"/>
  <c r="D217" i="3" l="1"/>
  <c r="C218" i="3"/>
  <c r="N216" i="3"/>
  <c r="L216" i="3"/>
  <c r="Q216" i="3"/>
  <c r="M216" i="3"/>
  <c r="R216" i="3" s="1"/>
  <c r="M217" i="3" l="1"/>
  <c r="R217" i="3" s="1"/>
  <c r="L217" i="3"/>
  <c r="N217" i="3"/>
  <c r="Q217" i="3"/>
  <c r="C219" i="3"/>
  <c r="D218" i="3"/>
  <c r="D219" i="3" l="1"/>
  <c r="C220" i="3"/>
  <c r="L218" i="3"/>
  <c r="M218" i="3"/>
  <c r="R218" i="3" s="1"/>
  <c r="Q218" i="3"/>
  <c r="N218" i="3"/>
  <c r="Q219" i="3" l="1"/>
  <c r="N219" i="3"/>
  <c r="L219" i="3"/>
  <c r="M219" i="3"/>
  <c r="R219" i="3" s="1"/>
  <c r="D220" i="3"/>
  <c r="C221" i="3"/>
  <c r="D221" i="3" l="1"/>
  <c r="C222" i="3"/>
  <c r="N220" i="3"/>
  <c r="Q220" i="3"/>
  <c r="L220" i="3"/>
  <c r="M220" i="3"/>
  <c r="R220" i="3" s="1"/>
  <c r="Q221" i="3" l="1"/>
  <c r="M221" i="3"/>
  <c r="R221" i="3" s="1"/>
  <c r="L221" i="3"/>
  <c r="N221" i="3"/>
  <c r="C223" i="3"/>
  <c r="D222" i="3"/>
  <c r="C224" i="3" l="1"/>
  <c r="D223" i="3"/>
  <c r="Q222" i="3"/>
  <c r="N222" i="3"/>
  <c r="M222" i="3"/>
  <c r="R222" i="3" s="1"/>
  <c r="L222" i="3"/>
  <c r="C225" i="3" l="1"/>
  <c r="D224" i="3"/>
  <c r="M223" i="3"/>
  <c r="R223" i="3" s="1"/>
  <c r="N223" i="3"/>
  <c r="Q223" i="3"/>
  <c r="L223" i="3"/>
  <c r="D225" i="3" l="1"/>
  <c r="C226" i="3"/>
  <c r="N224" i="3"/>
  <c r="L224" i="3"/>
  <c r="Q224" i="3"/>
  <c r="M224" i="3"/>
  <c r="R224" i="3" s="1"/>
  <c r="Q225" i="3" l="1"/>
  <c r="M225" i="3"/>
  <c r="R225" i="3" s="1"/>
  <c r="N225" i="3"/>
  <c r="L225" i="3"/>
  <c r="C227" i="3"/>
  <c r="D226" i="3"/>
  <c r="D227" i="3" l="1"/>
  <c r="C228" i="3"/>
  <c r="M226" i="3"/>
  <c r="R226" i="3" s="1"/>
  <c r="Q226" i="3"/>
  <c r="N226" i="3"/>
  <c r="L226" i="3"/>
  <c r="M227" i="3" l="1"/>
  <c r="R227" i="3" s="1"/>
  <c r="L227" i="3"/>
  <c r="N227" i="3"/>
  <c r="Q227" i="3"/>
  <c r="C229" i="3"/>
  <c r="D228" i="3"/>
  <c r="N228" i="3" l="1"/>
  <c r="L228" i="3"/>
  <c r="M228" i="3"/>
  <c r="R228" i="3" s="1"/>
  <c r="Q228" i="3"/>
  <c r="C230" i="3"/>
  <c r="D229" i="3"/>
  <c r="C231" i="3" l="1"/>
  <c r="D230" i="3"/>
  <c r="M229" i="3"/>
  <c r="R229" i="3" s="1"/>
  <c r="L229" i="3"/>
  <c r="N229" i="3"/>
  <c r="Q229" i="3"/>
  <c r="D231" i="3" l="1"/>
  <c r="C232" i="3"/>
  <c r="M230" i="3"/>
  <c r="R230" i="3" s="1"/>
  <c r="N230" i="3"/>
  <c r="Q230" i="3"/>
  <c r="L230" i="3"/>
  <c r="Q231" i="3" l="1"/>
  <c r="N231" i="3"/>
  <c r="L231" i="3"/>
  <c r="M231" i="3"/>
  <c r="R231" i="3" s="1"/>
  <c r="C233" i="3"/>
  <c r="D232" i="3"/>
  <c r="D233" i="3" l="1"/>
  <c r="C234" i="3"/>
  <c r="N232" i="3"/>
  <c r="L232" i="3"/>
  <c r="Q232" i="3"/>
  <c r="M232" i="3"/>
  <c r="R232" i="3" s="1"/>
  <c r="N233" i="3" l="1"/>
  <c r="L233" i="3"/>
  <c r="M233" i="3"/>
  <c r="R233" i="3" s="1"/>
  <c r="Q233" i="3"/>
  <c r="C235" i="3"/>
  <c r="D234" i="3"/>
  <c r="C236" i="3" l="1"/>
  <c r="D235" i="3"/>
  <c r="L234" i="3"/>
  <c r="M234" i="3"/>
  <c r="R234" i="3" s="1"/>
  <c r="N234" i="3"/>
  <c r="Q234" i="3"/>
  <c r="C237" i="3" l="1"/>
  <c r="D236" i="3"/>
  <c r="Q235" i="3"/>
  <c r="N235" i="3"/>
  <c r="L235" i="3"/>
  <c r="M235" i="3"/>
  <c r="R235" i="3" s="1"/>
  <c r="D237" i="3" l="1"/>
  <c r="C238" i="3"/>
  <c r="L236" i="3"/>
  <c r="N236" i="3"/>
  <c r="Q236" i="3"/>
  <c r="M236" i="3"/>
  <c r="R236" i="3" s="1"/>
  <c r="F237" i="3" l="1"/>
  <c r="Q237" i="3"/>
  <c r="N237" i="3"/>
  <c r="M237" i="3"/>
  <c r="R237" i="3" s="1"/>
  <c r="E237" i="3"/>
  <c r="L237" i="3"/>
  <c r="C239" i="3"/>
  <c r="D238" i="3"/>
  <c r="D239" i="3" l="1"/>
  <c r="C240" i="3"/>
  <c r="L238" i="3"/>
  <c r="M238" i="3"/>
  <c r="R238" i="3" s="1"/>
  <c r="F238" i="3"/>
  <c r="N238" i="3"/>
  <c r="E238" i="3"/>
  <c r="Q238" i="3"/>
  <c r="E239" i="3" l="1"/>
  <c r="Q239" i="3"/>
  <c r="N239" i="3"/>
  <c r="L239" i="3"/>
  <c r="M239" i="3"/>
  <c r="R239" i="3" s="1"/>
  <c r="F239" i="3"/>
  <c r="D240" i="3"/>
  <c r="C241" i="3"/>
  <c r="Q240" i="3" l="1"/>
  <c r="E240" i="3"/>
  <c r="N240" i="3"/>
  <c r="F240" i="3"/>
  <c r="L240" i="3"/>
  <c r="M240" i="3"/>
  <c r="R240" i="3" s="1"/>
  <c r="D241" i="3"/>
  <c r="C242" i="3"/>
  <c r="F241" i="3" l="1"/>
  <c r="N241" i="3"/>
  <c r="M241" i="3"/>
  <c r="R241" i="3" s="1"/>
  <c r="E241" i="3"/>
  <c r="L241" i="3"/>
  <c r="Q241" i="3"/>
  <c r="C243" i="3"/>
  <c r="D242" i="3"/>
  <c r="C244" i="3" l="1"/>
  <c r="D243" i="3"/>
  <c r="L242" i="3"/>
  <c r="Q242" i="3"/>
  <c r="M242" i="3"/>
  <c r="R242" i="3" s="1"/>
  <c r="F242" i="3"/>
  <c r="N242" i="3"/>
  <c r="E242" i="3"/>
  <c r="C245" i="3" l="1"/>
  <c r="D244" i="3"/>
  <c r="E243" i="3"/>
  <c r="Q243" i="3"/>
  <c r="M243" i="3"/>
  <c r="R243" i="3" s="1"/>
  <c r="L243" i="3"/>
  <c r="N243" i="3"/>
  <c r="F243" i="3"/>
  <c r="D245" i="3" l="1"/>
  <c r="C246" i="3"/>
  <c r="F244" i="3"/>
  <c r="L244" i="3"/>
  <c r="M244" i="3"/>
  <c r="R244" i="3" s="1"/>
  <c r="Q244" i="3"/>
  <c r="N244" i="3"/>
  <c r="E244" i="3"/>
  <c r="F245" i="3" l="1"/>
  <c r="N245" i="3"/>
  <c r="M245" i="3"/>
  <c r="R245" i="3" s="1"/>
  <c r="E245" i="3"/>
  <c r="Q245" i="3"/>
  <c r="L245" i="3"/>
  <c r="C247" i="3"/>
  <c r="D246" i="3"/>
  <c r="C248" i="3" l="1"/>
  <c r="D247" i="3"/>
  <c r="L246" i="3"/>
  <c r="Q246" i="3"/>
  <c r="M246" i="3"/>
  <c r="R246" i="3" s="1"/>
  <c r="F246" i="3"/>
  <c r="N246" i="3"/>
  <c r="E246" i="3"/>
  <c r="C249" i="3" l="1"/>
  <c r="D248" i="3"/>
  <c r="E247" i="3"/>
  <c r="Q247" i="3"/>
  <c r="N247" i="3"/>
  <c r="L247" i="3"/>
  <c r="M247" i="3"/>
  <c r="R247" i="3" s="1"/>
  <c r="F247" i="3"/>
  <c r="D249" i="3" l="1"/>
  <c r="C250" i="3"/>
  <c r="F248" i="3"/>
  <c r="L248" i="3"/>
  <c r="M248" i="3"/>
  <c r="R248" i="3" s="1"/>
  <c r="E248" i="3"/>
  <c r="Q248" i="3"/>
  <c r="N248" i="3"/>
  <c r="M249" i="3" l="1"/>
  <c r="R249" i="3" s="1"/>
  <c r="E249" i="3"/>
  <c r="L249" i="3"/>
  <c r="Q249" i="3"/>
  <c r="F249" i="3"/>
  <c r="N249" i="3"/>
  <c r="C251" i="3"/>
  <c r="D250" i="3"/>
  <c r="C252" i="3" l="1"/>
  <c r="D251" i="3"/>
  <c r="L250" i="3"/>
  <c r="Q250" i="3"/>
  <c r="M250" i="3"/>
  <c r="R250" i="3" s="1"/>
  <c r="F250" i="3"/>
  <c r="E250" i="3"/>
  <c r="N250" i="3"/>
  <c r="C253" i="3" l="1"/>
  <c r="D252" i="3"/>
  <c r="E251" i="3"/>
  <c r="Q251" i="3"/>
  <c r="N251" i="3"/>
  <c r="L251" i="3"/>
  <c r="F251" i="3"/>
  <c r="M251" i="3"/>
  <c r="R251" i="3" s="1"/>
  <c r="D253" i="3" l="1"/>
  <c r="C254" i="3"/>
  <c r="F252" i="3"/>
  <c r="L252" i="3"/>
  <c r="N252" i="3"/>
  <c r="M252" i="3"/>
  <c r="R252" i="3" s="1"/>
  <c r="E252" i="3"/>
  <c r="Q252" i="3"/>
  <c r="F253" i="3" l="1"/>
  <c r="N253" i="3"/>
  <c r="M253" i="3"/>
  <c r="R253" i="3" s="1"/>
  <c r="L253" i="3"/>
  <c r="Q253" i="3"/>
  <c r="E253" i="3"/>
  <c r="C255" i="3"/>
  <c r="D254" i="3"/>
  <c r="C256" i="3" l="1"/>
  <c r="D255" i="3"/>
  <c r="L254" i="3"/>
  <c r="Q254" i="3"/>
  <c r="E254" i="3"/>
  <c r="M254" i="3"/>
  <c r="R254" i="3" s="1"/>
  <c r="F254" i="3"/>
  <c r="N254" i="3"/>
  <c r="C257" i="3" l="1"/>
  <c r="D256" i="3"/>
  <c r="E255" i="3"/>
  <c r="Q255" i="3"/>
  <c r="L255" i="3"/>
  <c r="M255" i="3"/>
  <c r="R255" i="3" s="1"/>
  <c r="F255" i="3"/>
  <c r="N255" i="3"/>
  <c r="C258" i="3" l="1"/>
  <c r="D257" i="3"/>
  <c r="L256" i="3"/>
  <c r="M256" i="3"/>
  <c r="R256" i="3" s="1"/>
  <c r="E256" i="3"/>
  <c r="F256" i="3"/>
  <c r="Q256" i="3"/>
  <c r="N256" i="3"/>
  <c r="C259" i="3" l="1"/>
  <c r="D258" i="3"/>
  <c r="F257" i="3"/>
  <c r="M257" i="3"/>
  <c r="R257" i="3" s="1"/>
  <c r="L257" i="3"/>
  <c r="Q257" i="3"/>
  <c r="N257" i="3"/>
  <c r="E257" i="3"/>
  <c r="C260" i="3" l="1"/>
  <c r="D259" i="3"/>
  <c r="M258" i="3"/>
  <c r="R258" i="3" s="1"/>
  <c r="E258" i="3"/>
  <c r="L258" i="3"/>
  <c r="Q258" i="3"/>
  <c r="F258" i="3"/>
  <c r="N258" i="3"/>
  <c r="C261" i="3" l="1"/>
  <c r="D260" i="3"/>
  <c r="E259" i="3"/>
  <c r="Q259" i="3"/>
  <c r="M259" i="3"/>
  <c r="R259" i="3" s="1"/>
  <c r="L259" i="3"/>
  <c r="N259" i="3"/>
  <c r="F259" i="3"/>
  <c r="C262" i="3" l="1"/>
  <c r="D261" i="3"/>
  <c r="Q260" i="3"/>
  <c r="E260" i="3"/>
  <c r="F260" i="3"/>
  <c r="N260" i="3"/>
  <c r="M260" i="3"/>
  <c r="R260" i="3" s="1"/>
  <c r="L260" i="3"/>
  <c r="C263" i="3" l="1"/>
  <c r="D262" i="3"/>
  <c r="M261" i="3"/>
  <c r="R261" i="3" s="1"/>
  <c r="E261" i="3"/>
  <c r="N261" i="3"/>
  <c r="L261" i="3"/>
  <c r="F261" i="3"/>
  <c r="Q261" i="3"/>
  <c r="D263" i="3" l="1"/>
  <c r="C264" i="3"/>
  <c r="Q262" i="3"/>
  <c r="N262" i="3"/>
  <c r="L262" i="3"/>
  <c r="F262" i="3"/>
  <c r="E262" i="3"/>
  <c r="M262" i="3"/>
  <c r="R262" i="3" s="1"/>
  <c r="N263" i="3" l="1"/>
  <c r="M263" i="3"/>
  <c r="R263" i="3" s="1"/>
  <c r="L263" i="3"/>
  <c r="E263" i="3"/>
  <c r="F263" i="3"/>
  <c r="Q263" i="3"/>
  <c r="D264" i="3"/>
  <c r="C265" i="3"/>
  <c r="F264" i="3" l="1"/>
  <c r="N264" i="3"/>
  <c r="M264" i="3"/>
  <c r="R264" i="3" s="1"/>
  <c r="Q264" i="3"/>
  <c r="L264" i="3"/>
  <c r="E264" i="3"/>
  <c r="C266" i="3"/>
  <c r="D265" i="3"/>
  <c r="D266" i="3" l="1"/>
  <c r="C267" i="3"/>
  <c r="M265" i="3"/>
  <c r="R265" i="3" s="1"/>
  <c r="L265" i="3"/>
  <c r="N265" i="3"/>
  <c r="Q265" i="3"/>
  <c r="E265" i="3"/>
  <c r="F265" i="3"/>
  <c r="Q266" i="3" l="1"/>
  <c r="F266" i="3"/>
  <c r="M266" i="3"/>
  <c r="R266" i="3" s="1"/>
  <c r="E266" i="3"/>
  <c r="N266" i="3"/>
  <c r="L266" i="3"/>
  <c r="C268" i="3"/>
  <c r="D267" i="3"/>
  <c r="D268" i="3" l="1"/>
  <c r="C269" i="3"/>
  <c r="F267" i="3"/>
  <c r="L267" i="3"/>
  <c r="M267" i="3"/>
  <c r="R267" i="3" s="1"/>
  <c r="E267" i="3"/>
  <c r="Q267" i="3"/>
  <c r="N267" i="3"/>
  <c r="M268" i="3" l="1"/>
  <c r="R268" i="3" s="1"/>
  <c r="E268" i="3"/>
  <c r="N268" i="3"/>
  <c r="F268" i="3"/>
  <c r="L268" i="3"/>
  <c r="Q268" i="3"/>
  <c r="C270" i="3"/>
  <c r="D269" i="3"/>
  <c r="D270" i="3" l="1"/>
  <c r="C271" i="3"/>
  <c r="M269" i="3"/>
  <c r="R269" i="3" s="1"/>
  <c r="N269" i="3"/>
  <c r="E269" i="3"/>
  <c r="Q269" i="3"/>
  <c r="F269" i="3"/>
  <c r="L269" i="3"/>
  <c r="M270" i="3" l="1"/>
  <c r="R270" i="3" s="1"/>
  <c r="Q270" i="3"/>
  <c r="E270" i="3"/>
  <c r="L270" i="3"/>
  <c r="N270" i="3"/>
  <c r="F270" i="3"/>
  <c r="C272" i="3"/>
  <c r="D271" i="3"/>
  <c r="F271" i="3" l="1"/>
  <c r="E271" i="3"/>
  <c r="N271" i="3"/>
  <c r="Q271" i="3"/>
  <c r="L271" i="3"/>
  <c r="M271" i="3"/>
  <c r="R271" i="3" s="1"/>
  <c r="D272" i="3"/>
  <c r="C273" i="3"/>
  <c r="N272" i="3" l="1"/>
  <c r="M272" i="3"/>
  <c r="R272" i="3" s="1"/>
  <c r="E272" i="3"/>
  <c r="L272" i="3"/>
  <c r="Q272" i="3"/>
  <c r="F272" i="3"/>
  <c r="C274" i="3"/>
  <c r="D273" i="3"/>
  <c r="C275" i="3" l="1"/>
  <c r="D274" i="3"/>
  <c r="N273" i="3"/>
  <c r="L273" i="3"/>
  <c r="M273" i="3"/>
  <c r="R273" i="3" s="1"/>
  <c r="F273" i="3"/>
  <c r="E273" i="3"/>
  <c r="Q273" i="3"/>
  <c r="D275" i="3" l="1"/>
  <c r="C276" i="3"/>
  <c r="Q274" i="3"/>
  <c r="M274" i="3"/>
  <c r="R274" i="3" s="1"/>
  <c r="F274" i="3"/>
  <c r="N274" i="3"/>
  <c r="L274" i="3"/>
  <c r="E274" i="3"/>
  <c r="Q275" i="3" l="1"/>
  <c r="F275" i="3"/>
  <c r="N275" i="3"/>
  <c r="E275" i="3"/>
  <c r="L275" i="3"/>
  <c r="M275" i="3"/>
  <c r="R275" i="3" s="1"/>
  <c r="D276" i="3"/>
  <c r="C277" i="3"/>
  <c r="M276" i="3" l="1"/>
  <c r="R276" i="3" s="1"/>
  <c r="N276" i="3"/>
  <c r="E276" i="3"/>
  <c r="Q276" i="3"/>
  <c r="L276" i="3"/>
  <c r="F276" i="3"/>
  <c r="D277" i="3"/>
  <c r="C278" i="3"/>
  <c r="C279" i="3" l="1"/>
  <c r="D278" i="3"/>
  <c r="L277" i="3"/>
  <c r="N277" i="3"/>
  <c r="M277" i="3"/>
  <c r="R277" i="3" s="1"/>
  <c r="F277" i="3"/>
  <c r="Q277" i="3"/>
  <c r="E277" i="3"/>
  <c r="D279" i="3" l="1"/>
  <c r="C280" i="3"/>
  <c r="E278" i="3"/>
  <c r="N278" i="3"/>
  <c r="Q278" i="3"/>
  <c r="M278" i="3"/>
  <c r="R278" i="3" s="1"/>
  <c r="F278" i="3"/>
  <c r="L278" i="3"/>
  <c r="L279" i="3" l="1"/>
  <c r="E279" i="3"/>
  <c r="F279" i="3"/>
  <c r="M279" i="3"/>
  <c r="R279" i="3" s="1"/>
  <c r="N279" i="3"/>
  <c r="Q279" i="3"/>
  <c r="D280" i="3"/>
  <c r="C281" i="3"/>
  <c r="E280" i="3" l="1"/>
  <c r="M280" i="3"/>
  <c r="R280" i="3" s="1"/>
  <c r="L280" i="3"/>
  <c r="Q280" i="3"/>
  <c r="F280" i="3"/>
  <c r="N280" i="3"/>
  <c r="C282" i="3"/>
  <c r="D281" i="3"/>
  <c r="C283" i="3" l="1"/>
  <c r="D282" i="3"/>
  <c r="M281" i="3"/>
  <c r="R281" i="3" s="1"/>
  <c r="Q281" i="3"/>
  <c r="N281" i="3"/>
  <c r="E281" i="3"/>
  <c r="L281" i="3"/>
  <c r="F281" i="3"/>
  <c r="C284" i="3" l="1"/>
  <c r="D283" i="3"/>
  <c r="E282" i="3"/>
  <c r="M282" i="3"/>
  <c r="R282" i="3" s="1"/>
  <c r="L282" i="3"/>
  <c r="Q282" i="3"/>
  <c r="F282" i="3"/>
  <c r="N282" i="3"/>
  <c r="F283" i="3" l="1"/>
  <c r="L283" i="3"/>
  <c r="M283" i="3"/>
  <c r="R283" i="3" s="1"/>
  <c r="E283" i="3"/>
  <c r="N283" i="3"/>
  <c r="Q283" i="3"/>
  <c r="D284" i="3"/>
  <c r="C285" i="3"/>
  <c r="N284" i="3" l="1"/>
  <c r="Q284" i="3"/>
  <c r="L284" i="3"/>
  <c r="F284" i="3"/>
  <c r="E284" i="3"/>
  <c r="M284" i="3"/>
  <c r="R284" i="3" s="1"/>
  <c r="C286" i="3"/>
  <c r="D285" i="3"/>
  <c r="D286" i="3" l="1"/>
  <c r="C287" i="3"/>
  <c r="L285" i="3"/>
  <c r="N285" i="3"/>
  <c r="E285" i="3"/>
  <c r="Q285" i="3"/>
  <c r="F285" i="3"/>
  <c r="M285" i="3"/>
  <c r="R285" i="3" s="1"/>
  <c r="M286" i="3" l="1"/>
  <c r="R286" i="3" s="1"/>
  <c r="F286" i="3"/>
  <c r="N286" i="3"/>
  <c r="L286" i="3"/>
  <c r="Q286" i="3"/>
  <c r="E286" i="3"/>
  <c r="C288" i="3"/>
  <c r="D287" i="3"/>
  <c r="C289" i="3" l="1"/>
  <c r="D288" i="3"/>
  <c r="F287" i="3"/>
  <c r="E287" i="3"/>
  <c r="N287" i="3"/>
  <c r="L287" i="3"/>
  <c r="M287" i="3"/>
  <c r="R287" i="3" s="1"/>
  <c r="Q287" i="3"/>
  <c r="C290" i="3" l="1"/>
  <c r="D289" i="3"/>
  <c r="N288" i="3"/>
  <c r="L288" i="3"/>
  <c r="E288" i="3"/>
  <c r="M288" i="3"/>
  <c r="R288" i="3" s="1"/>
  <c r="F288" i="3"/>
  <c r="Q288" i="3"/>
  <c r="C291" i="3" l="1"/>
  <c r="D290" i="3"/>
  <c r="N289" i="3"/>
  <c r="E289" i="3"/>
  <c r="L289" i="3"/>
  <c r="Q289" i="3"/>
  <c r="F289" i="3"/>
  <c r="M289" i="3"/>
  <c r="R289" i="3" s="1"/>
  <c r="D291" i="3" l="1"/>
  <c r="C292" i="3"/>
  <c r="N290" i="3"/>
  <c r="F290" i="3"/>
  <c r="L290" i="3"/>
  <c r="E290" i="3"/>
  <c r="M290" i="3"/>
  <c r="R290" i="3" s="1"/>
  <c r="Q290" i="3"/>
  <c r="E291" i="3" l="1"/>
  <c r="M291" i="3"/>
  <c r="R291" i="3" s="1"/>
  <c r="Q291" i="3"/>
  <c r="F291" i="3"/>
  <c r="N291" i="3"/>
  <c r="L291" i="3"/>
  <c r="D292" i="3"/>
  <c r="C293" i="3"/>
  <c r="M292" i="3" l="1"/>
  <c r="R292" i="3" s="1"/>
  <c r="F292" i="3"/>
  <c r="E292" i="3"/>
  <c r="Q292" i="3"/>
  <c r="L292" i="3"/>
  <c r="N292" i="3"/>
  <c r="C294" i="3"/>
  <c r="D293" i="3"/>
  <c r="C295" i="3" l="1"/>
  <c r="D294" i="3"/>
  <c r="Q293" i="3"/>
  <c r="M293" i="3"/>
  <c r="R293" i="3" s="1"/>
  <c r="F293" i="3"/>
  <c r="E293" i="3"/>
  <c r="N293" i="3"/>
  <c r="L293" i="3"/>
  <c r="C296" i="3" l="1"/>
  <c r="D295" i="3"/>
  <c r="E294" i="3"/>
  <c r="F294" i="3"/>
  <c r="Q294" i="3"/>
  <c r="N294" i="3"/>
  <c r="M294" i="3"/>
  <c r="R294" i="3" s="1"/>
  <c r="L294" i="3"/>
  <c r="F295" i="3" l="1"/>
  <c r="Q295" i="3"/>
  <c r="E295" i="3"/>
  <c r="N295" i="3"/>
  <c r="L295" i="3"/>
  <c r="M295" i="3"/>
  <c r="R295" i="3" s="1"/>
  <c r="D296" i="3"/>
  <c r="C297" i="3"/>
  <c r="C298" i="3" l="1"/>
  <c r="D297" i="3"/>
  <c r="Q296" i="3"/>
  <c r="F296" i="3"/>
  <c r="E296" i="3"/>
  <c r="M296" i="3"/>
  <c r="R296" i="3" s="1"/>
  <c r="N296" i="3"/>
  <c r="L296" i="3"/>
  <c r="D298" i="3" l="1"/>
  <c r="C299" i="3"/>
  <c r="L297" i="3"/>
  <c r="M297" i="3"/>
  <c r="R297" i="3" s="1"/>
  <c r="F297" i="3"/>
  <c r="Q297" i="3"/>
  <c r="E297" i="3"/>
  <c r="N297" i="3"/>
  <c r="L298" i="3" l="1"/>
  <c r="M298" i="3"/>
  <c r="R298" i="3" s="1"/>
  <c r="N298" i="3"/>
  <c r="Q298" i="3"/>
  <c r="F298" i="3"/>
  <c r="E298" i="3"/>
  <c r="C300" i="3"/>
  <c r="D299" i="3"/>
  <c r="C301" i="3" l="1"/>
  <c r="D300" i="3"/>
  <c r="F299" i="3"/>
  <c r="M299" i="3"/>
  <c r="R299" i="3" s="1"/>
  <c r="L299" i="3"/>
  <c r="E299" i="3"/>
  <c r="Q299" i="3"/>
  <c r="N299" i="3"/>
  <c r="Q300" i="3" l="1"/>
  <c r="E300" i="3"/>
  <c r="F300" i="3"/>
  <c r="N300" i="3"/>
  <c r="M300" i="3"/>
  <c r="R300" i="3" s="1"/>
  <c r="L300" i="3"/>
  <c r="C302" i="3"/>
  <c r="D301" i="3"/>
  <c r="E301" i="3" l="1"/>
  <c r="F301" i="3"/>
  <c r="N301" i="3"/>
  <c r="L301" i="3"/>
  <c r="M301" i="3"/>
  <c r="R301" i="3" s="1"/>
  <c r="Q301" i="3"/>
  <c r="D302" i="3"/>
  <c r="C303" i="3"/>
  <c r="M302" i="3" l="1"/>
  <c r="R302" i="3" s="1"/>
  <c r="F302" i="3"/>
  <c r="E302" i="3"/>
  <c r="L302" i="3"/>
  <c r="N302" i="3"/>
  <c r="Q302" i="3"/>
  <c r="C304" i="3"/>
  <c r="D303" i="3"/>
  <c r="D304" i="3" l="1"/>
  <c r="C305" i="3"/>
  <c r="F303" i="3"/>
  <c r="L303" i="3"/>
  <c r="Q303" i="3"/>
  <c r="E303" i="3"/>
  <c r="M303" i="3"/>
  <c r="R303" i="3" s="1"/>
  <c r="N303" i="3"/>
  <c r="M304" i="3" l="1"/>
  <c r="R304" i="3" s="1"/>
  <c r="Q304" i="3"/>
  <c r="L304" i="3"/>
  <c r="E304" i="3"/>
  <c r="N304" i="3"/>
  <c r="F304" i="3"/>
  <c r="D305" i="3"/>
  <c r="C306" i="3"/>
  <c r="Q305" i="3" l="1"/>
  <c r="E305" i="3"/>
  <c r="M305" i="3"/>
  <c r="R305" i="3" s="1"/>
  <c r="N305" i="3"/>
  <c r="F305" i="3"/>
  <c r="L305" i="3"/>
  <c r="C307" i="3"/>
  <c r="D306" i="3"/>
  <c r="D307" i="3" l="1"/>
  <c r="C308" i="3"/>
  <c r="E306" i="3"/>
  <c r="L306" i="3"/>
  <c r="F306" i="3"/>
  <c r="Q306" i="3"/>
  <c r="M306" i="3"/>
  <c r="R306" i="3" s="1"/>
  <c r="N306" i="3"/>
  <c r="E307" i="3" l="1"/>
  <c r="F307" i="3"/>
  <c r="N307" i="3"/>
  <c r="M307" i="3"/>
  <c r="R307" i="3" s="1"/>
  <c r="L307" i="3"/>
  <c r="Q307" i="3"/>
  <c r="C309" i="3"/>
  <c r="D308" i="3"/>
  <c r="C310" i="3" l="1"/>
  <c r="D309" i="3"/>
  <c r="N308" i="3"/>
  <c r="L308" i="3"/>
  <c r="F308" i="3"/>
  <c r="M308" i="3"/>
  <c r="R308" i="3" s="1"/>
  <c r="Q308" i="3"/>
  <c r="E308" i="3"/>
  <c r="C311" i="3" l="1"/>
  <c r="D310" i="3"/>
  <c r="Q309" i="3"/>
  <c r="M309" i="3"/>
  <c r="R309" i="3" s="1"/>
  <c r="F309" i="3"/>
  <c r="E309" i="3"/>
  <c r="L309" i="3"/>
  <c r="N309" i="3"/>
  <c r="C312" i="3" l="1"/>
  <c r="D311" i="3"/>
  <c r="E310" i="3"/>
  <c r="F310" i="3"/>
  <c r="Q310" i="3"/>
  <c r="M310" i="3"/>
  <c r="R310" i="3" s="1"/>
  <c r="N310" i="3"/>
  <c r="L310" i="3"/>
  <c r="D312" i="3" l="1"/>
  <c r="C313" i="3"/>
  <c r="L311" i="3"/>
  <c r="N311" i="3"/>
  <c r="M311" i="3"/>
  <c r="R311" i="3" s="1"/>
  <c r="E311" i="3"/>
  <c r="Q311" i="3"/>
  <c r="F311" i="3"/>
  <c r="Q312" i="3" l="1"/>
  <c r="N312" i="3"/>
  <c r="F312" i="3"/>
  <c r="L312" i="3"/>
  <c r="E312" i="3"/>
  <c r="M312" i="3"/>
  <c r="R312" i="3" s="1"/>
  <c r="C314" i="3"/>
  <c r="D313" i="3"/>
  <c r="F313" i="3" l="1"/>
  <c r="N313" i="3"/>
  <c r="M313" i="3"/>
  <c r="R313" i="3" s="1"/>
  <c r="E313" i="3"/>
  <c r="L313" i="3"/>
  <c r="Q313" i="3"/>
  <c r="D314" i="3"/>
  <c r="C315" i="3"/>
  <c r="E314" i="3" l="1"/>
  <c r="Q314" i="3"/>
  <c r="N314" i="3"/>
  <c r="F314" i="3"/>
  <c r="M314" i="3"/>
  <c r="R314" i="3" s="1"/>
  <c r="L314" i="3"/>
  <c r="C316" i="3"/>
  <c r="D315" i="3"/>
  <c r="C317" i="3" l="1"/>
  <c r="D316" i="3"/>
  <c r="N315" i="3"/>
  <c r="Q315" i="3"/>
  <c r="E315" i="3"/>
  <c r="L315" i="3"/>
  <c r="M315" i="3"/>
  <c r="R315" i="3" s="1"/>
  <c r="F315" i="3"/>
  <c r="C318" i="3" l="1"/>
  <c r="D317" i="3"/>
  <c r="E316" i="3"/>
  <c r="Q316" i="3"/>
  <c r="M316" i="3"/>
  <c r="R316" i="3" s="1"/>
  <c r="N316" i="3"/>
  <c r="F316" i="3"/>
  <c r="L316" i="3"/>
  <c r="D318" i="3" l="1"/>
  <c r="C319" i="3"/>
  <c r="M317" i="3"/>
  <c r="R317" i="3" s="1"/>
  <c r="E317" i="3"/>
  <c r="F317" i="3"/>
  <c r="Q317" i="3"/>
  <c r="N317" i="3"/>
  <c r="L317" i="3"/>
  <c r="E318" i="3" l="1"/>
  <c r="Q318" i="3"/>
  <c r="M318" i="3"/>
  <c r="R318" i="3" s="1"/>
  <c r="N318" i="3"/>
  <c r="F318" i="3"/>
  <c r="L318" i="3"/>
  <c r="C320" i="3"/>
  <c r="D319" i="3"/>
  <c r="C321" i="3" l="1"/>
  <c r="D320" i="3"/>
  <c r="N319" i="3"/>
  <c r="Q319" i="3"/>
  <c r="E319" i="3"/>
  <c r="M319" i="3"/>
  <c r="R319" i="3" s="1"/>
  <c r="F319" i="3"/>
  <c r="L319" i="3"/>
  <c r="C322" i="3" l="1"/>
  <c r="D321" i="3"/>
  <c r="N320" i="3"/>
  <c r="F320" i="3"/>
  <c r="L320" i="3"/>
  <c r="E320" i="3"/>
  <c r="M320" i="3"/>
  <c r="R320" i="3" s="1"/>
  <c r="Q320" i="3"/>
  <c r="D322" i="3" l="1"/>
  <c r="C323" i="3"/>
  <c r="F321" i="3"/>
  <c r="N321" i="3"/>
  <c r="L321" i="3"/>
  <c r="Q321" i="3"/>
  <c r="E321" i="3"/>
  <c r="M321" i="3"/>
  <c r="R321" i="3" s="1"/>
  <c r="M322" i="3" l="1"/>
  <c r="R322" i="3" s="1"/>
  <c r="F322" i="3"/>
  <c r="L322" i="3"/>
  <c r="N322" i="3"/>
  <c r="E322" i="3"/>
  <c r="Q322" i="3"/>
  <c r="C324" i="3"/>
  <c r="D323" i="3"/>
  <c r="C325" i="3" l="1"/>
  <c r="D324" i="3"/>
  <c r="Q323" i="3"/>
  <c r="M323" i="3"/>
  <c r="R323" i="3" s="1"/>
  <c r="E323" i="3"/>
  <c r="F323" i="3"/>
  <c r="L323" i="3"/>
  <c r="N323" i="3"/>
  <c r="C326" i="3" l="1"/>
  <c r="D325" i="3"/>
  <c r="E324" i="3"/>
  <c r="Q324" i="3"/>
  <c r="M324" i="3"/>
  <c r="R324" i="3" s="1"/>
  <c r="N324" i="3"/>
  <c r="F324" i="3"/>
  <c r="L324" i="3"/>
  <c r="C327" i="3" l="1"/>
  <c r="D326" i="3"/>
  <c r="F325" i="3"/>
  <c r="N325" i="3"/>
  <c r="L325" i="3"/>
  <c r="E325" i="3"/>
  <c r="M325" i="3"/>
  <c r="R325" i="3" s="1"/>
  <c r="Q325" i="3"/>
  <c r="C328" i="3" l="1"/>
  <c r="D327" i="3"/>
  <c r="L326" i="3"/>
  <c r="E326" i="3"/>
  <c r="M326" i="3"/>
  <c r="R326" i="3" s="1"/>
  <c r="Q326" i="3"/>
  <c r="N326" i="3"/>
  <c r="F326" i="3"/>
  <c r="D328" i="3" l="1"/>
  <c r="C329" i="3"/>
  <c r="N327" i="3"/>
  <c r="M327" i="3"/>
  <c r="R327" i="3" s="1"/>
  <c r="Q327" i="3"/>
  <c r="E327" i="3"/>
  <c r="F327" i="3"/>
  <c r="L327" i="3"/>
  <c r="Q328" i="3" l="1"/>
  <c r="N328" i="3"/>
  <c r="F328" i="3"/>
  <c r="L328" i="3"/>
  <c r="M328" i="3"/>
  <c r="R328" i="3" s="1"/>
  <c r="E328" i="3"/>
  <c r="D329" i="3"/>
  <c r="C330" i="3"/>
  <c r="E329" i="3" l="1"/>
  <c r="Q329" i="3"/>
  <c r="M329" i="3"/>
  <c r="R329" i="3" s="1"/>
  <c r="F329" i="3"/>
  <c r="L329" i="3"/>
  <c r="N329" i="3"/>
  <c r="D330" i="3"/>
  <c r="C331" i="3"/>
  <c r="C332" i="3" l="1"/>
  <c r="D331" i="3"/>
  <c r="E330" i="3"/>
  <c r="Q330" i="3"/>
  <c r="M330" i="3"/>
  <c r="R330" i="3" s="1"/>
  <c r="N330" i="3"/>
  <c r="F330" i="3"/>
  <c r="L330" i="3"/>
  <c r="D332" i="3" l="1"/>
  <c r="C333" i="3"/>
  <c r="L331" i="3"/>
  <c r="N331" i="3"/>
  <c r="Q331" i="3"/>
  <c r="E331" i="3"/>
  <c r="F331" i="3"/>
  <c r="M331" i="3"/>
  <c r="R331" i="3" s="1"/>
  <c r="Q332" i="3" l="1"/>
  <c r="N332" i="3"/>
  <c r="F332" i="3"/>
  <c r="E332" i="3"/>
  <c r="L332" i="3"/>
  <c r="M332" i="3"/>
  <c r="R332" i="3" s="1"/>
  <c r="C334" i="3"/>
  <c r="D333" i="3"/>
  <c r="D334" i="3" l="1"/>
  <c r="C335" i="3"/>
  <c r="F333" i="3"/>
  <c r="N333" i="3"/>
  <c r="L333" i="3"/>
  <c r="Q333" i="3"/>
  <c r="M333" i="3"/>
  <c r="R333" i="3" s="1"/>
  <c r="E333" i="3"/>
  <c r="E334" i="3" l="1"/>
  <c r="L334" i="3"/>
  <c r="Q334" i="3"/>
  <c r="M334" i="3"/>
  <c r="R334" i="3" s="1"/>
  <c r="N334" i="3"/>
  <c r="F334" i="3"/>
  <c r="C336" i="3"/>
  <c r="D335" i="3"/>
  <c r="C337" i="3" l="1"/>
  <c r="D336" i="3"/>
  <c r="L335" i="3"/>
  <c r="N335" i="3"/>
  <c r="E335" i="3"/>
  <c r="M335" i="3"/>
  <c r="R335" i="3" s="1"/>
  <c r="Q335" i="3"/>
  <c r="F335" i="3"/>
  <c r="D337" i="3" l="1"/>
  <c r="C338" i="3"/>
  <c r="E336" i="3"/>
  <c r="Q336" i="3"/>
  <c r="M336" i="3"/>
  <c r="R336" i="3" s="1"/>
  <c r="N336" i="3"/>
  <c r="L336" i="3"/>
  <c r="F336" i="3"/>
  <c r="M337" i="3" l="1"/>
  <c r="R337" i="3" s="1"/>
  <c r="F337" i="3"/>
  <c r="Q337" i="3"/>
  <c r="E337" i="3"/>
  <c r="N337" i="3"/>
  <c r="L337" i="3"/>
  <c r="D338" i="3"/>
  <c r="C339" i="3"/>
  <c r="E338" i="3" l="1"/>
  <c r="Q338" i="3"/>
  <c r="M338" i="3"/>
  <c r="R338" i="3" s="1"/>
  <c r="L338" i="3"/>
  <c r="F338" i="3"/>
  <c r="N338" i="3"/>
  <c r="C340" i="3"/>
  <c r="D339" i="3"/>
  <c r="D340" i="3" l="1"/>
  <c r="C341" i="3"/>
  <c r="L339" i="3"/>
  <c r="N339" i="3"/>
  <c r="Q339" i="3"/>
  <c r="E339" i="3"/>
  <c r="M339" i="3"/>
  <c r="R339" i="3" s="1"/>
  <c r="F339" i="3"/>
  <c r="Q340" i="3" l="1"/>
  <c r="N340" i="3"/>
  <c r="F340" i="3"/>
  <c r="L340" i="3"/>
  <c r="E340" i="3"/>
  <c r="M340" i="3"/>
  <c r="R340" i="3" s="1"/>
  <c r="D341" i="3"/>
  <c r="C342" i="3"/>
  <c r="E341" i="3" l="1"/>
  <c r="M341" i="3"/>
  <c r="R341" i="3" s="1"/>
  <c r="Q341" i="3"/>
  <c r="N341" i="3"/>
  <c r="F341" i="3"/>
  <c r="L341" i="3"/>
  <c r="C343" i="3"/>
  <c r="D342" i="3"/>
  <c r="C344" i="3" l="1"/>
  <c r="D343" i="3"/>
  <c r="L342" i="3"/>
  <c r="E342" i="3"/>
  <c r="M342" i="3"/>
  <c r="R342" i="3" s="1"/>
  <c r="Q342" i="3"/>
  <c r="F342" i="3"/>
  <c r="N342" i="3"/>
  <c r="C345" i="3" l="1"/>
  <c r="D344" i="3"/>
  <c r="N343" i="3"/>
  <c r="M343" i="3"/>
  <c r="R343" i="3" s="1"/>
  <c r="F343" i="3"/>
  <c r="L343" i="3"/>
  <c r="Q343" i="3"/>
  <c r="E343" i="3"/>
  <c r="D345" i="3" l="1"/>
  <c r="C346" i="3"/>
  <c r="N344" i="3"/>
  <c r="F344" i="3"/>
  <c r="L344" i="3"/>
  <c r="Q344" i="3"/>
  <c r="E344" i="3"/>
  <c r="M344" i="3"/>
  <c r="R344" i="3" s="1"/>
  <c r="N345" i="3" l="1"/>
  <c r="E345" i="3"/>
  <c r="Q345" i="3"/>
  <c r="F345" i="3"/>
  <c r="L345" i="3"/>
  <c r="M345" i="3"/>
  <c r="R345" i="3" s="1"/>
  <c r="D346" i="3"/>
  <c r="C347" i="3"/>
  <c r="E346" i="3" l="1"/>
  <c r="Q346" i="3"/>
  <c r="M346" i="3"/>
  <c r="R346" i="3" s="1"/>
  <c r="N346" i="3"/>
  <c r="F346" i="3"/>
  <c r="L346" i="3"/>
  <c r="C348" i="3"/>
  <c r="D347" i="3"/>
  <c r="C349" i="3" l="1"/>
  <c r="D348" i="3"/>
  <c r="L347" i="3"/>
  <c r="N347" i="3"/>
  <c r="E347" i="3"/>
  <c r="Q347" i="3"/>
  <c r="M347" i="3"/>
  <c r="R347" i="3" s="1"/>
  <c r="F347" i="3"/>
  <c r="D349" i="3" l="1"/>
  <c r="C350" i="3"/>
  <c r="E348" i="3"/>
  <c r="M348" i="3"/>
  <c r="R348" i="3" s="1"/>
  <c r="N348" i="3"/>
  <c r="Q348" i="3"/>
  <c r="F348" i="3"/>
  <c r="L348" i="3"/>
  <c r="E349" i="3" l="1"/>
  <c r="M349" i="3"/>
  <c r="R349" i="3" s="1"/>
  <c r="L349" i="3"/>
  <c r="F349" i="3"/>
  <c r="Q349" i="3"/>
  <c r="N349" i="3"/>
  <c r="D350" i="3"/>
  <c r="C351" i="3"/>
  <c r="Q350" i="3" l="1"/>
  <c r="M350" i="3"/>
  <c r="R350" i="3" s="1"/>
  <c r="N350" i="3"/>
  <c r="F350" i="3"/>
  <c r="E350" i="3"/>
  <c r="L350" i="3"/>
  <c r="D351" i="3"/>
  <c r="C352" i="3"/>
  <c r="L351" i="3" l="1"/>
  <c r="N351" i="3"/>
  <c r="M351" i="3"/>
  <c r="R351" i="3" s="1"/>
  <c r="E351" i="3"/>
  <c r="Q351" i="3"/>
  <c r="F351" i="3"/>
  <c r="C353" i="3"/>
  <c r="D352" i="3"/>
  <c r="C354" i="3" l="1"/>
  <c r="D353" i="3"/>
  <c r="E352" i="3"/>
  <c r="Q352" i="3"/>
  <c r="M352" i="3"/>
  <c r="R352" i="3" s="1"/>
  <c r="F352" i="3"/>
  <c r="L352" i="3"/>
  <c r="N352" i="3"/>
  <c r="C355" i="3" l="1"/>
  <c r="D354" i="3"/>
  <c r="F353" i="3"/>
  <c r="M353" i="3"/>
  <c r="R353" i="3" s="1"/>
  <c r="N353" i="3"/>
  <c r="E353" i="3"/>
  <c r="Q353" i="3"/>
  <c r="L353" i="3"/>
  <c r="D355" i="3" l="1"/>
  <c r="C356" i="3"/>
  <c r="L354" i="3"/>
  <c r="N354" i="3"/>
  <c r="E354" i="3"/>
  <c r="Q354" i="3"/>
  <c r="M354" i="3"/>
  <c r="R354" i="3" s="1"/>
  <c r="F354" i="3"/>
  <c r="L355" i="3" l="1"/>
  <c r="N355" i="3"/>
  <c r="E355" i="3"/>
  <c r="Q355" i="3"/>
  <c r="M355" i="3"/>
  <c r="R355" i="3" s="1"/>
  <c r="F355" i="3"/>
  <c r="C357" i="3"/>
  <c r="D356" i="3"/>
  <c r="C358" i="3" l="1"/>
  <c r="D357" i="3"/>
  <c r="N356" i="3"/>
  <c r="F356" i="3"/>
  <c r="L356" i="3"/>
  <c r="E356" i="3"/>
  <c r="M356" i="3"/>
  <c r="R356" i="3" s="1"/>
  <c r="Q356" i="3"/>
  <c r="D358" i="3" l="1"/>
  <c r="C359" i="3"/>
  <c r="F357" i="3"/>
  <c r="N357" i="3"/>
  <c r="E357" i="3"/>
  <c r="L357" i="3"/>
  <c r="Q357" i="3"/>
  <c r="M357" i="3"/>
  <c r="R357" i="3" s="1"/>
  <c r="E358" i="3" l="1"/>
  <c r="Q358" i="3"/>
  <c r="M358" i="3"/>
  <c r="R358" i="3" s="1"/>
  <c r="F358" i="3"/>
  <c r="L358" i="3"/>
  <c r="N358" i="3"/>
  <c r="C360" i="3"/>
  <c r="D359" i="3"/>
  <c r="C361" i="3" l="1"/>
  <c r="D360" i="3"/>
  <c r="L359" i="3"/>
  <c r="N359" i="3"/>
  <c r="E359" i="3"/>
  <c r="Q359" i="3"/>
  <c r="M359" i="3"/>
  <c r="R359" i="3" s="1"/>
  <c r="F359" i="3"/>
  <c r="C362" i="3" l="1"/>
  <c r="D361" i="3"/>
  <c r="E360" i="3"/>
  <c r="Q360" i="3"/>
  <c r="M360" i="3"/>
  <c r="R360" i="3" s="1"/>
  <c r="N360" i="3"/>
  <c r="F360" i="3"/>
  <c r="L360" i="3"/>
  <c r="D362" i="3" l="1"/>
  <c r="C363" i="3"/>
  <c r="F361" i="3"/>
  <c r="M361" i="3"/>
  <c r="R361" i="3" s="1"/>
  <c r="N361" i="3"/>
  <c r="L361" i="3"/>
  <c r="E361" i="3"/>
  <c r="Q361" i="3"/>
  <c r="E362" i="3" l="1"/>
  <c r="F362" i="3"/>
  <c r="Q362" i="3"/>
  <c r="M362" i="3"/>
  <c r="R362" i="3" s="1"/>
  <c r="N362" i="3"/>
  <c r="L362" i="3"/>
  <c r="C364" i="3"/>
  <c r="D363" i="3"/>
  <c r="L363" i="3" l="1"/>
  <c r="N363" i="3"/>
  <c r="E363" i="3"/>
  <c r="Q363" i="3"/>
  <c r="F363" i="3"/>
  <c r="M363" i="3"/>
  <c r="R363" i="3" s="1"/>
  <c r="C365" i="3"/>
  <c r="D364" i="3"/>
  <c r="D365" i="3" l="1"/>
  <c r="C366" i="3"/>
  <c r="E364" i="3"/>
  <c r="M364" i="3"/>
  <c r="R364" i="3" s="1"/>
  <c r="Q364" i="3"/>
  <c r="N364" i="3"/>
  <c r="F364" i="3"/>
  <c r="L364" i="3"/>
  <c r="N365" i="3" l="1"/>
  <c r="Q365" i="3"/>
  <c r="E365" i="3"/>
  <c r="F365" i="3"/>
  <c r="M365" i="3"/>
  <c r="R365" i="3" s="1"/>
  <c r="L365" i="3"/>
  <c r="D366" i="3"/>
  <c r="C367" i="3"/>
  <c r="E366" i="3" l="1"/>
  <c r="M366" i="3"/>
  <c r="R366" i="3" s="1"/>
  <c r="L366" i="3"/>
  <c r="Q366" i="3"/>
  <c r="N366" i="3"/>
  <c r="F366" i="3"/>
  <c r="C368" i="3"/>
  <c r="D367" i="3"/>
  <c r="C369" i="3" l="1"/>
  <c r="D368" i="3"/>
  <c r="L367" i="3"/>
  <c r="N367" i="3"/>
  <c r="E367" i="3"/>
  <c r="Q367" i="3"/>
  <c r="M367" i="3"/>
  <c r="R367" i="3" s="1"/>
  <c r="F367" i="3"/>
  <c r="C370" i="3" l="1"/>
  <c r="D369" i="3"/>
  <c r="E368" i="3"/>
  <c r="Q368" i="3"/>
  <c r="M368" i="3"/>
  <c r="R368" i="3" s="1"/>
  <c r="N368" i="3"/>
  <c r="F368" i="3"/>
  <c r="L368" i="3"/>
  <c r="C371" i="3" l="1"/>
  <c r="D370" i="3"/>
  <c r="F369" i="3"/>
  <c r="N369" i="3"/>
  <c r="L369" i="3"/>
  <c r="E369" i="3"/>
  <c r="Q369" i="3"/>
  <c r="M369" i="3"/>
  <c r="R369" i="3" s="1"/>
  <c r="C372" i="3" l="1"/>
  <c r="D371" i="3"/>
  <c r="M370" i="3"/>
  <c r="R370" i="3" s="1"/>
  <c r="F370" i="3"/>
  <c r="Q370" i="3"/>
  <c r="L370" i="3"/>
  <c r="E370" i="3"/>
  <c r="N370" i="3"/>
  <c r="C373" i="3" l="1"/>
  <c r="D372" i="3"/>
  <c r="L371" i="3"/>
  <c r="N371" i="3"/>
  <c r="E371" i="3"/>
  <c r="Q371" i="3"/>
  <c r="M371" i="3"/>
  <c r="R371" i="3" s="1"/>
  <c r="F371" i="3"/>
  <c r="C374" i="3" l="1"/>
  <c r="D373" i="3"/>
  <c r="E372" i="3"/>
  <c r="Q372" i="3"/>
  <c r="M372" i="3"/>
  <c r="R372" i="3" s="1"/>
  <c r="N372" i="3"/>
  <c r="F372" i="3"/>
  <c r="L372" i="3"/>
  <c r="D374" i="3" l="1"/>
  <c r="C375" i="3"/>
  <c r="F373" i="3"/>
  <c r="N373" i="3"/>
  <c r="L373" i="3"/>
  <c r="Q373" i="3"/>
  <c r="M373" i="3"/>
  <c r="R373" i="3" s="1"/>
  <c r="E373" i="3"/>
  <c r="E374" i="3" l="1"/>
  <c r="F374" i="3"/>
  <c r="Q374" i="3"/>
  <c r="M374" i="3"/>
  <c r="R374" i="3" s="1"/>
  <c r="N374" i="3"/>
  <c r="L374" i="3"/>
  <c r="C376" i="3"/>
  <c r="D375" i="3"/>
  <c r="C377" i="3" l="1"/>
  <c r="D376" i="3"/>
  <c r="N375" i="3"/>
  <c r="Q375" i="3"/>
  <c r="E375" i="3"/>
  <c r="F375" i="3"/>
  <c r="L375" i="3"/>
  <c r="M375" i="3"/>
  <c r="R375" i="3" s="1"/>
  <c r="D377" i="3" l="1"/>
  <c r="C378" i="3"/>
  <c r="E376" i="3"/>
  <c r="Q376" i="3"/>
  <c r="M376" i="3"/>
  <c r="R376" i="3" s="1"/>
  <c r="N376" i="3"/>
  <c r="L376" i="3"/>
  <c r="F376" i="3"/>
  <c r="N377" i="3" l="1"/>
  <c r="Q377" i="3"/>
  <c r="E377" i="3"/>
  <c r="F377" i="3"/>
  <c r="M377" i="3"/>
  <c r="R377" i="3" s="1"/>
  <c r="L377" i="3"/>
  <c r="D378" i="3"/>
  <c r="C379" i="3"/>
  <c r="E378" i="3" l="1"/>
  <c r="Q378" i="3"/>
  <c r="M378" i="3"/>
  <c r="R378" i="3" s="1"/>
  <c r="N378" i="3"/>
  <c r="F378" i="3"/>
  <c r="L378" i="3"/>
  <c r="C380" i="3"/>
  <c r="D379" i="3"/>
  <c r="C381" i="3" l="1"/>
  <c r="D380" i="3"/>
  <c r="N379" i="3"/>
  <c r="M379" i="3"/>
  <c r="R379" i="3" s="1"/>
  <c r="F379" i="3"/>
  <c r="Q379" i="3"/>
  <c r="E379" i="3"/>
  <c r="L379" i="3"/>
  <c r="C382" i="3" l="1"/>
  <c r="D381" i="3"/>
  <c r="E380" i="3"/>
  <c r="Q380" i="3"/>
  <c r="M380" i="3"/>
  <c r="R380" i="3" s="1"/>
  <c r="N380" i="3"/>
  <c r="F380" i="3"/>
  <c r="L380" i="3"/>
  <c r="C383" i="3" l="1"/>
  <c r="D382" i="3"/>
  <c r="E381" i="3"/>
  <c r="Q381" i="3"/>
  <c r="M381" i="3"/>
  <c r="R381" i="3" s="1"/>
  <c r="F381" i="3"/>
  <c r="N381" i="3"/>
  <c r="L381" i="3"/>
  <c r="C384" i="3" l="1"/>
  <c r="D383" i="3"/>
  <c r="N382" i="3"/>
  <c r="E382" i="3"/>
  <c r="M382" i="3"/>
  <c r="R382" i="3" s="1"/>
  <c r="F382" i="3"/>
  <c r="L382" i="3"/>
  <c r="Q382" i="3"/>
  <c r="C385" i="3" l="1"/>
  <c r="D384" i="3"/>
  <c r="N383" i="3"/>
  <c r="E383" i="3"/>
  <c r="M383" i="3"/>
  <c r="R383" i="3" s="1"/>
  <c r="Q383" i="3"/>
  <c r="F383" i="3"/>
  <c r="L383" i="3"/>
  <c r="C386" i="3" l="1"/>
  <c r="D385" i="3"/>
  <c r="E384" i="3"/>
  <c r="N384" i="3"/>
  <c r="Q384" i="3"/>
  <c r="L384" i="3"/>
  <c r="M384" i="3"/>
  <c r="R384" i="3" s="1"/>
  <c r="F384" i="3"/>
  <c r="D386" i="3" l="1"/>
  <c r="C387" i="3"/>
  <c r="F385" i="3"/>
  <c r="L385" i="3"/>
  <c r="M385" i="3"/>
  <c r="R385" i="3" s="1"/>
  <c r="E385" i="3"/>
  <c r="N385" i="3"/>
  <c r="Q385" i="3"/>
  <c r="M386" i="3" l="1"/>
  <c r="R386" i="3" s="1"/>
  <c r="E386" i="3"/>
  <c r="L386" i="3"/>
  <c r="Q386" i="3"/>
  <c r="N386" i="3"/>
  <c r="F386" i="3"/>
  <c r="C388" i="3"/>
  <c r="D387" i="3"/>
  <c r="D388" i="3" l="1"/>
  <c r="C389" i="3"/>
  <c r="L387" i="3"/>
  <c r="E387" i="3"/>
  <c r="Q387" i="3"/>
  <c r="F387" i="3"/>
  <c r="M387" i="3"/>
  <c r="R387" i="3" s="1"/>
  <c r="N387" i="3"/>
  <c r="L388" i="3" l="1"/>
  <c r="M388" i="3"/>
  <c r="R388" i="3" s="1"/>
  <c r="F388" i="3"/>
  <c r="Q388" i="3"/>
  <c r="N388" i="3"/>
  <c r="E388" i="3"/>
  <c r="C390" i="3"/>
  <c r="D389" i="3"/>
  <c r="D390" i="3" l="1"/>
  <c r="C391" i="3"/>
  <c r="F389" i="3"/>
  <c r="L389" i="3"/>
  <c r="M389" i="3"/>
  <c r="R389" i="3" s="1"/>
  <c r="E389" i="3"/>
  <c r="N389" i="3"/>
  <c r="Q389" i="3"/>
  <c r="F390" i="3" l="1"/>
  <c r="M390" i="3"/>
  <c r="R390" i="3" s="1"/>
  <c r="N390" i="3"/>
  <c r="E390" i="3"/>
  <c r="Q390" i="3"/>
  <c r="L390" i="3"/>
  <c r="C392" i="3"/>
  <c r="D391" i="3"/>
  <c r="D392" i="3" l="1"/>
  <c r="C393" i="3"/>
  <c r="M391" i="3"/>
  <c r="R391" i="3" s="1"/>
  <c r="E391" i="3"/>
  <c r="L391" i="3"/>
  <c r="Q391" i="3"/>
  <c r="F391" i="3"/>
  <c r="N391" i="3"/>
  <c r="L392" i="3" l="1"/>
  <c r="F392" i="3"/>
  <c r="M392" i="3"/>
  <c r="R392" i="3" s="1"/>
  <c r="Q392" i="3"/>
  <c r="N392" i="3"/>
  <c r="E392" i="3"/>
  <c r="D393" i="3"/>
  <c r="C394" i="3"/>
  <c r="D394" i="3" l="1"/>
  <c r="C395" i="3"/>
  <c r="N393" i="3"/>
  <c r="E393" i="3"/>
  <c r="M393" i="3"/>
  <c r="R393" i="3" s="1"/>
  <c r="F393" i="3"/>
  <c r="L393" i="3"/>
  <c r="Q393" i="3"/>
  <c r="F394" i="3" l="1"/>
  <c r="M394" i="3"/>
  <c r="R394" i="3" s="1"/>
  <c r="N394" i="3"/>
  <c r="E394" i="3"/>
  <c r="Q394" i="3"/>
  <c r="L394" i="3"/>
  <c r="C396" i="3"/>
  <c r="D395" i="3"/>
  <c r="M395" i="3" l="1"/>
  <c r="R395" i="3" s="1"/>
  <c r="E395" i="3"/>
  <c r="L395" i="3"/>
  <c r="Q395" i="3"/>
  <c r="F395" i="3"/>
  <c r="N395" i="3"/>
  <c r="D396" i="3"/>
  <c r="C397" i="3"/>
  <c r="Q396" i="3" l="1"/>
  <c r="E396" i="3"/>
  <c r="N396" i="3"/>
  <c r="L396" i="3"/>
  <c r="M396" i="3"/>
  <c r="R396" i="3" s="1"/>
  <c r="F396" i="3"/>
  <c r="C398" i="3"/>
  <c r="D397" i="3"/>
  <c r="F397" i="3" l="1"/>
  <c r="L397" i="3"/>
  <c r="M397" i="3"/>
  <c r="R397" i="3" s="1"/>
  <c r="N397" i="3"/>
  <c r="E397" i="3"/>
  <c r="Q397" i="3"/>
  <c r="D398" i="3"/>
  <c r="C399" i="3"/>
  <c r="C400" i="3" l="1"/>
  <c r="D399" i="3"/>
  <c r="M398" i="3"/>
  <c r="R398" i="3" s="1"/>
  <c r="E398" i="3"/>
  <c r="L398" i="3"/>
  <c r="Q398" i="3"/>
  <c r="F398" i="3"/>
  <c r="N398" i="3"/>
  <c r="D400" i="3" l="1"/>
  <c r="C401" i="3"/>
  <c r="L399" i="3"/>
  <c r="Q399" i="3"/>
  <c r="M399" i="3"/>
  <c r="R399" i="3" s="1"/>
  <c r="F399" i="3"/>
  <c r="N399" i="3"/>
  <c r="E399" i="3"/>
  <c r="L400" i="3" l="1"/>
  <c r="Q400" i="3"/>
  <c r="F400" i="3"/>
  <c r="N400" i="3"/>
  <c r="M400" i="3"/>
  <c r="R400" i="3" s="1"/>
  <c r="E400" i="3"/>
  <c r="C402" i="3"/>
  <c r="D401" i="3"/>
  <c r="D402" i="3" l="1"/>
  <c r="C403" i="3"/>
  <c r="F401" i="3"/>
  <c r="L401" i="3"/>
  <c r="M401" i="3"/>
  <c r="R401" i="3" s="1"/>
  <c r="E401" i="3"/>
  <c r="N401" i="3"/>
  <c r="Q401" i="3"/>
  <c r="F402" i="3" l="1"/>
  <c r="M402" i="3"/>
  <c r="R402" i="3" s="1"/>
  <c r="E402" i="3"/>
  <c r="L402" i="3"/>
  <c r="N402" i="3"/>
  <c r="Q402" i="3"/>
  <c r="C404" i="3"/>
  <c r="D403" i="3"/>
  <c r="L403" i="3" l="1"/>
  <c r="Q403" i="3"/>
  <c r="M403" i="3"/>
  <c r="R403" i="3" s="1"/>
  <c r="F403" i="3"/>
  <c r="E403" i="3"/>
  <c r="N403" i="3"/>
  <c r="C405" i="3"/>
  <c r="D404" i="3"/>
  <c r="D405" i="3" l="1"/>
  <c r="C406" i="3"/>
  <c r="L404" i="3"/>
  <c r="N404" i="3"/>
  <c r="F404" i="3"/>
  <c r="E404" i="3"/>
  <c r="M404" i="3"/>
  <c r="R404" i="3" s="1"/>
  <c r="Q404" i="3"/>
  <c r="Q405" i="3" l="1"/>
  <c r="E405" i="3"/>
  <c r="N405" i="3"/>
  <c r="L405" i="3"/>
  <c r="F405" i="3"/>
  <c r="M405" i="3"/>
  <c r="R405" i="3" s="1"/>
  <c r="D406" i="3"/>
  <c r="C407" i="3"/>
  <c r="F406" i="3" l="1"/>
  <c r="N406" i="3"/>
  <c r="M406" i="3"/>
  <c r="R406" i="3" s="1"/>
  <c r="E406" i="3"/>
  <c r="L406" i="3"/>
  <c r="Q406" i="3"/>
  <c r="C408" i="3"/>
  <c r="D407" i="3"/>
  <c r="D408" i="3" l="1"/>
  <c r="C409" i="3"/>
  <c r="L407" i="3"/>
  <c r="Q407" i="3"/>
  <c r="M407" i="3"/>
  <c r="R407" i="3" s="1"/>
  <c r="F407" i="3"/>
  <c r="N407" i="3"/>
  <c r="E407" i="3"/>
  <c r="L408" i="3" l="1"/>
  <c r="M408" i="3"/>
  <c r="R408" i="3" s="1"/>
  <c r="F408" i="3"/>
  <c r="E408" i="3"/>
  <c r="N408" i="3"/>
  <c r="Q408" i="3"/>
  <c r="C410" i="3"/>
  <c r="D409" i="3"/>
  <c r="Q409" i="3" l="1"/>
  <c r="F409" i="3"/>
  <c r="M409" i="3"/>
  <c r="R409" i="3" s="1"/>
  <c r="N409" i="3"/>
  <c r="L409" i="3"/>
  <c r="E409" i="3"/>
  <c r="C411" i="3"/>
  <c r="D410" i="3"/>
  <c r="D411" i="3" l="1"/>
  <c r="C412" i="3"/>
  <c r="E410" i="3"/>
  <c r="F410" i="3"/>
  <c r="L410" i="3"/>
  <c r="N410" i="3"/>
  <c r="Q410" i="3"/>
  <c r="M410" i="3"/>
  <c r="R410" i="3" s="1"/>
  <c r="M411" i="3" l="1"/>
  <c r="R411" i="3" s="1"/>
  <c r="E411" i="3"/>
  <c r="L411" i="3"/>
  <c r="N411" i="3"/>
  <c r="F411" i="3"/>
  <c r="Q411" i="3"/>
  <c r="C413" i="3"/>
  <c r="D412" i="3"/>
  <c r="F412" i="3" l="1"/>
  <c r="E412" i="3"/>
  <c r="Q412" i="3"/>
  <c r="N412" i="3"/>
  <c r="M412" i="3"/>
  <c r="R412" i="3" s="1"/>
  <c r="L412" i="3"/>
  <c r="D413" i="3"/>
  <c r="C414" i="3"/>
  <c r="N413" i="3" l="1"/>
  <c r="M413" i="3"/>
  <c r="R413" i="3" s="1"/>
  <c r="L413" i="3"/>
  <c r="Q413" i="3"/>
  <c r="E413" i="3"/>
  <c r="F413" i="3"/>
  <c r="C415" i="3"/>
  <c r="D414" i="3"/>
  <c r="C416" i="3" l="1"/>
  <c r="D415" i="3"/>
  <c r="M414" i="3"/>
  <c r="R414" i="3" s="1"/>
  <c r="L414" i="3"/>
  <c r="Q414" i="3"/>
  <c r="F414" i="3"/>
  <c r="N414" i="3"/>
  <c r="E414" i="3"/>
  <c r="C417" i="3" l="1"/>
  <c r="D416" i="3"/>
  <c r="Q415" i="3"/>
  <c r="L415" i="3"/>
  <c r="N415" i="3"/>
  <c r="F415" i="3"/>
  <c r="M415" i="3"/>
  <c r="R415" i="3" s="1"/>
  <c r="E415" i="3"/>
  <c r="D417" i="3" l="1"/>
  <c r="C418" i="3"/>
  <c r="F416" i="3"/>
  <c r="N416" i="3"/>
  <c r="M416" i="3"/>
  <c r="R416" i="3" s="1"/>
  <c r="L416" i="3"/>
  <c r="Q416" i="3"/>
  <c r="E416" i="3"/>
  <c r="N417" i="3" l="1"/>
  <c r="E417" i="3"/>
  <c r="Q417" i="3"/>
  <c r="L417" i="3"/>
  <c r="F417" i="3"/>
  <c r="M417" i="3"/>
  <c r="R417" i="3" s="1"/>
  <c r="D418" i="3"/>
  <c r="C419" i="3"/>
  <c r="E418" i="3" l="1"/>
  <c r="M418" i="3"/>
  <c r="R418" i="3" s="1"/>
  <c r="L418" i="3"/>
  <c r="F418" i="3"/>
  <c r="N418" i="3"/>
  <c r="Q418" i="3"/>
  <c r="C420" i="3"/>
  <c r="D419" i="3"/>
  <c r="C421" i="3" l="1"/>
  <c r="D420" i="3"/>
  <c r="E419" i="3"/>
  <c r="M419" i="3"/>
  <c r="R419" i="3" s="1"/>
  <c r="Q419" i="3"/>
  <c r="F419" i="3"/>
  <c r="N419" i="3"/>
  <c r="L419" i="3"/>
  <c r="D421" i="3" l="1"/>
  <c r="C422" i="3"/>
  <c r="F420" i="3"/>
  <c r="M420" i="3"/>
  <c r="R420" i="3" s="1"/>
  <c r="Q420" i="3"/>
  <c r="N420" i="3"/>
  <c r="L420" i="3"/>
  <c r="E420" i="3"/>
  <c r="N421" i="3" l="1"/>
  <c r="M421" i="3"/>
  <c r="R421" i="3" s="1"/>
  <c r="L421" i="3"/>
  <c r="E421" i="3"/>
  <c r="Q421" i="3"/>
  <c r="F421" i="3"/>
  <c r="C423" i="3"/>
  <c r="D422" i="3"/>
  <c r="F422" i="3" l="1"/>
  <c r="M422" i="3"/>
  <c r="R422" i="3" s="1"/>
  <c r="Q422" i="3"/>
  <c r="L422" i="3"/>
  <c r="E422" i="3"/>
  <c r="N422" i="3"/>
  <c r="D423" i="3"/>
  <c r="C424" i="3"/>
  <c r="Q423" i="3" l="1"/>
  <c r="F423" i="3"/>
  <c r="M423" i="3"/>
  <c r="R423" i="3" s="1"/>
  <c r="L423" i="3"/>
  <c r="N423" i="3"/>
  <c r="E423" i="3"/>
  <c r="C425" i="3"/>
  <c r="D424" i="3"/>
  <c r="F424" i="3" l="1"/>
  <c r="N424" i="3"/>
  <c r="L424" i="3"/>
  <c r="E424" i="3"/>
  <c r="M424" i="3"/>
  <c r="R424" i="3" s="1"/>
  <c r="Q424" i="3"/>
  <c r="D425" i="3"/>
  <c r="C426" i="3"/>
  <c r="M425" i="3" l="1"/>
  <c r="R425" i="3" s="1"/>
  <c r="N425" i="3"/>
  <c r="F425" i="3"/>
  <c r="Q425" i="3"/>
  <c r="E425" i="3"/>
  <c r="L425" i="3"/>
  <c r="D426" i="3"/>
  <c r="C427" i="3"/>
  <c r="E426" i="3" l="1"/>
  <c r="F426" i="3"/>
  <c r="L426" i="3"/>
  <c r="N426" i="3"/>
  <c r="Q426" i="3"/>
  <c r="M426" i="3"/>
  <c r="R426" i="3" s="1"/>
  <c r="D427" i="3"/>
  <c r="C428" i="3"/>
  <c r="F427" i="3" l="1"/>
  <c r="M427" i="3"/>
  <c r="R427" i="3" s="1"/>
  <c r="N427" i="3"/>
  <c r="E427" i="3"/>
  <c r="L427" i="3"/>
  <c r="Q427" i="3"/>
  <c r="C429" i="3"/>
  <c r="D428" i="3"/>
  <c r="D429" i="3" l="1"/>
  <c r="C430" i="3"/>
  <c r="F428" i="3"/>
  <c r="E428" i="3"/>
  <c r="L428" i="3"/>
  <c r="N428" i="3"/>
  <c r="M428" i="3"/>
  <c r="R428" i="3" s="1"/>
  <c r="Q428" i="3"/>
  <c r="M429" i="3" l="1"/>
  <c r="R429" i="3" s="1"/>
  <c r="L429" i="3"/>
  <c r="Q429" i="3"/>
  <c r="E429" i="3"/>
  <c r="N429" i="3"/>
  <c r="F429" i="3"/>
  <c r="D430" i="3"/>
  <c r="C431" i="3"/>
  <c r="M430" i="3" l="1"/>
  <c r="R430" i="3" s="1"/>
  <c r="L430" i="3"/>
  <c r="Q430" i="3"/>
  <c r="F430" i="3"/>
  <c r="N430" i="3"/>
  <c r="E430" i="3"/>
  <c r="C432" i="3"/>
  <c r="D431" i="3"/>
  <c r="D432" i="3" l="1"/>
  <c r="C433" i="3"/>
  <c r="E431" i="3"/>
  <c r="Q431" i="3"/>
  <c r="L431" i="3"/>
  <c r="N431" i="3"/>
  <c r="F431" i="3"/>
  <c r="M431" i="3"/>
  <c r="R431" i="3" s="1"/>
  <c r="F432" i="3" l="1"/>
  <c r="N432" i="3"/>
  <c r="M432" i="3"/>
  <c r="R432" i="3" s="1"/>
  <c r="L432" i="3"/>
  <c r="Q432" i="3"/>
  <c r="E432" i="3"/>
  <c r="D433" i="3"/>
  <c r="C434" i="3"/>
  <c r="N433" i="3" l="1"/>
  <c r="E433" i="3"/>
  <c r="Q433" i="3"/>
  <c r="L433" i="3"/>
  <c r="F433" i="3"/>
  <c r="M433" i="3"/>
  <c r="R433" i="3" s="1"/>
  <c r="C435" i="3"/>
  <c r="D434" i="3"/>
  <c r="D435" i="3" l="1"/>
  <c r="C436" i="3"/>
  <c r="Q434" i="3"/>
  <c r="F434" i="3"/>
  <c r="E434" i="3"/>
  <c r="M434" i="3"/>
  <c r="R434" i="3" s="1"/>
  <c r="N434" i="3"/>
  <c r="L434" i="3"/>
  <c r="E435" i="3" l="1"/>
  <c r="M435" i="3"/>
  <c r="R435" i="3" s="1"/>
  <c r="Q435" i="3"/>
  <c r="L435" i="3"/>
  <c r="F435" i="3"/>
  <c r="N435" i="3"/>
  <c r="C437" i="3"/>
  <c r="D436" i="3"/>
  <c r="D437" i="3" l="1"/>
  <c r="C438" i="3"/>
  <c r="F436" i="3"/>
  <c r="M436" i="3"/>
  <c r="R436" i="3" s="1"/>
  <c r="Q436" i="3"/>
  <c r="L436" i="3"/>
  <c r="N436" i="3"/>
  <c r="E436" i="3"/>
  <c r="F437" i="3" l="1"/>
  <c r="M437" i="3"/>
  <c r="R437" i="3" s="1"/>
  <c r="L437" i="3"/>
  <c r="E437" i="3"/>
  <c r="Q437" i="3"/>
  <c r="N437" i="3"/>
  <c r="C439" i="3"/>
  <c r="D438" i="3"/>
  <c r="D439" i="3" l="1"/>
  <c r="C440" i="3"/>
  <c r="F438" i="3"/>
  <c r="M438" i="3"/>
  <c r="R438" i="3" s="1"/>
  <c r="Q438" i="3"/>
  <c r="N438" i="3"/>
  <c r="E438" i="3"/>
  <c r="L438" i="3"/>
  <c r="Q439" i="3" l="1"/>
  <c r="N439" i="3"/>
  <c r="L439" i="3"/>
  <c r="F439" i="3"/>
  <c r="M439" i="3"/>
  <c r="R439" i="3" s="1"/>
  <c r="E439" i="3"/>
  <c r="C441" i="3"/>
  <c r="D440" i="3"/>
  <c r="C442" i="3" l="1"/>
  <c r="D441" i="3"/>
  <c r="F440" i="3"/>
  <c r="N440" i="3"/>
  <c r="Q440" i="3"/>
  <c r="E440" i="3"/>
  <c r="M440" i="3"/>
  <c r="R440" i="3" s="1"/>
  <c r="L440" i="3"/>
  <c r="D442" i="3" l="1"/>
  <c r="C443" i="3"/>
  <c r="E441" i="3"/>
  <c r="M441" i="3"/>
  <c r="R441" i="3" s="1"/>
  <c r="N441" i="3"/>
  <c r="F441" i="3"/>
  <c r="L441" i="3"/>
  <c r="Q441" i="3"/>
  <c r="L442" i="3" l="1"/>
  <c r="N442" i="3"/>
  <c r="Q442" i="3"/>
  <c r="M442" i="3"/>
  <c r="R442" i="3" s="1"/>
  <c r="E442" i="3"/>
  <c r="F442" i="3"/>
  <c r="C444" i="3"/>
  <c r="D443" i="3"/>
  <c r="C445" i="3" l="1"/>
  <c r="D444" i="3"/>
  <c r="F443" i="3"/>
  <c r="N443" i="3"/>
  <c r="L443" i="3"/>
  <c r="M443" i="3"/>
  <c r="R443" i="3" s="1"/>
  <c r="Q443" i="3"/>
  <c r="E443" i="3"/>
  <c r="C446" i="3" l="1"/>
  <c r="D445" i="3"/>
  <c r="F444" i="3"/>
  <c r="E444" i="3"/>
  <c r="Q444" i="3"/>
  <c r="N444" i="3"/>
  <c r="M444" i="3"/>
  <c r="R444" i="3" s="1"/>
  <c r="L444" i="3"/>
  <c r="D446" i="3" l="1"/>
  <c r="C447" i="3"/>
  <c r="L445" i="3"/>
  <c r="M445" i="3"/>
  <c r="R445" i="3" s="1"/>
  <c r="E445" i="3"/>
  <c r="Q445" i="3"/>
  <c r="N445" i="3"/>
  <c r="F445" i="3"/>
  <c r="N446" i="3" l="1"/>
  <c r="E446" i="3"/>
  <c r="M446" i="3"/>
  <c r="R446" i="3" s="1"/>
  <c r="L446" i="3"/>
  <c r="Q446" i="3"/>
  <c r="F446" i="3"/>
  <c r="C448" i="3"/>
  <c r="D447" i="3"/>
  <c r="D448" i="3" l="1"/>
  <c r="C449" i="3"/>
  <c r="E447" i="3"/>
  <c r="Q447" i="3"/>
  <c r="L447" i="3"/>
  <c r="F447" i="3"/>
  <c r="N447" i="3"/>
  <c r="M447" i="3"/>
  <c r="R447" i="3" s="1"/>
  <c r="F448" i="3" l="1"/>
  <c r="N448" i="3"/>
  <c r="M448" i="3"/>
  <c r="R448" i="3" s="1"/>
  <c r="L448" i="3"/>
  <c r="Q448" i="3"/>
  <c r="E448" i="3"/>
  <c r="D449" i="3"/>
  <c r="C450" i="3"/>
  <c r="Q449" i="3" l="1"/>
  <c r="E449" i="3"/>
  <c r="M449" i="3"/>
  <c r="R449" i="3" s="1"/>
  <c r="L449" i="3"/>
  <c r="F449" i="3"/>
  <c r="N449" i="3"/>
  <c r="C451" i="3"/>
  <c r="D450" i="3"/>
  <c r="C452" i="3" l="1"/>
  <c r="D451" i="3"/>
  <c r="Q450" i="3"/>
  <c r="F450" i="3"/>
  <c r="M450" i="3"/>
  <c r="R450" i="3" s="1"/>
  <c r="L450" i="3"/>
  <c r="N450" i="3"/>
  <c r="E450" i="3"/>
  <c r="C453" i="3" l="1"/>
  <c r="D452" i="3"/>
  <c r="E451" i="3"/>
  <c r="M451" i="3"/>
  <c r="R451" i="3" s="1"/>
  <c r="L451" i="3"/>
  <c r="Q451" i="3"/>
  <c r="F451" i="3"/>
  <c r="N451" i="3"/>
  <c r="D453" i="3" l="1"/>
  <c r="C454" i="3"/>
  <c r="F452" i="3"/>
  <c r="M452" i="3"/>
  <c r="R452" i="3" s="1"/>
  <c r="Q452" i="3"/>
  <c r="N452" i="3"/>
  <c r="L452" i="3"/>
  <c r="E452" i="3"/>
  <c r="N453" i="3" l="1"/>
  <c r="M453" i="3"/>
  <c r="R453" i="3" s="1"/>
  <c r="Q453" i="3"/>
  <c r="L453" i="3"/>
  <c r="E453" i="3"/>
  <c r="F453" i="3"/>
  <c r="C455" i="3"/>
  <c r="D454" i="3"/>
  <c r="F454" i="3" l="1"/>
  <c r="M454" i="3"/>
  <c r="R454" i="3" s="1"/>
  <c r="E454" i="3"/>
  <c r="Q454" i="3"/>
  <c r="N454" i="3"/>
  <c r="L454" i="3"/>
  <c r="D455" i="3"/>
  <c r="C456" i="3"/>
  <c r="Q455" i="3" l="1"/>
  <c r="F455" i="3"/>
  <c r="E455" i="3"/>
  <c r="L455" i="3"/>
  <c r="M455" i="3"/>
  <c r="R455" i="3" s="1"/>
  <c r="N455" i="3"/>
  <c r="D456" i="3"/>
  <c r="C457" i="3"/>
  <c r="F456" i="3" l="1"/>
  <c r="L456" i="3"/>
  <c r="N456" i="3"/>
  <c r="M456" i="3"/>
  <c r="R456" i="3" s="1"/>
  <c r="Q456" i="3"/>
  <c r="E456" i="3"/>
  <c r="D457" i="3"/>
  <c r="C458" i="3"/>
  <c r="Q457" i="3" l="1"/>
  <c r="E457" i="3"/>
  <c r="M457" i="3"/>
  <c r="R457" i="3" s="1"/>
  <c r="N457" i="3"/>
  <c r="F457" i="3"/>
  <c r="L457" i="3"/>
  <c r="C459" i="3"/>
  <c r="D458" i="3"/>
  <c r="D459" i="3" l="1"/>
  <c r="C460" i="3"/>
  <c r="L458" i="3"/>
  <c r="N458" i="3"/>
  <c r="M458" i="3"/>
  <c r="R458" i="3" s="1"/>
  <c r="F458" i="3"/>
  <c r="E458" i="3"/>
  <c r="Q458" i="3"/>
  <c r="M459" i="3" l="1"/>
  <c r="R459" i="3" s="1"/>
  <c r="F459" i="3"/>
  <c r="E459" i="3"/>
  <c r="L459" i="3"/>
  <c r="N459" i="3"/>
  <c r="Q459" i="3"/>
  <c r="C461" i="3"/>
  <c r="D460" i="3"/>
  <c r="D461" i="3" l="1"/>
  <c r="C462" i="3"/>
  <c r="F460" i="3"/>
  <c r="L460" i="3"/>
  <c r="Q460" i="3"/>
  <c r="E460" i="3"/>
  <c r="M460" i="3"/>
  <c r="R460" i="3" s="1"/>
  <c r="N460" i="3"/>
  <c r="C463" i="3" l="1"/>
  <c r="D462" i="3"/>
  <c r="E461" i="3"/>
  <c r="M461" i="3"/>
  <c r="R461" i="3" s="1"/>
  <c r="Q461" i="3"/>
  <c r="F461" i="3"/>
  <c r="L461" i="3"/>
  <c r="N461" i="3"/>
  <c r="C464" i="3" l="1"/>
  <c r="D463" i="3"/>
  <c r="M462" i="3"/>
  <c r="R462" i="3" s="1"/>
  <c r="L462" i="3"/>
  <c r="F462" i="3"/>
  <c r="N462" i="3"/>
  <c r="E462" i="3"/>
  <c r="Q462" i="3"/>
  <c r="E463" i="3" l="1"/>
  <c r="F463" i="3"/>
  <c r="Q463" i="3"/>
  <c r="L463" i="3"/>
  <c r="N463" i="3"/>
  <c r="M463" i="3"/>
  <c r="R463" i="3" s="1"/>
  <c r="D464" i="3"/>
  <c r="C465" i="3"/>
  <c r="F464" i="3" l="1"/>
  <c r="N464" i="3"/>
  <c r="M464" i="3"/>
  <c r="R464" i="3" s="1"/>
  <c r="E464" i="3"/>
  <c r="L464" i="3"/>
  <c r="Q464" i="3"/>
  <c r="D465" i="3"/>
  <c r="C466" i="3"/>
  <c r="N465" i="3" l="1"/>
  <c r="E465" i="3"/>
  <c r="Q465" i="3"/>
  <c r="M465" i="3"/>
  <c r="R465" i="3" s="1"/>
  <c r="L465" i="3"/>
  <c r="F465" i="3"/>
  <c r="D466" i="3"/>
  <c r="C467" i="3"/>
  <c r="E466" i="3" l="1"/>
  <c r="M466" i="3"/>
  <c r="R466" i="3" s="1"/>
  <c r="L466" i="3"/>
  <c r="N466" i="3"/>
  <c r="F466" i="3"/>
  <c r="Q466" i="3"/>
  <c r="C468" i="3"/>
  <c r="D467" i="3"/>
  <c r="E467" i="3" l="1"/>
  <c r="M467" i="3"/>
  <c r="R467" i="3" s="1"/>
  <c r="Q467" i="3"/>
  <c r="N467" i="3"/>
  <c r="L467" i="3"/>
  <c r="F467" i="3"/>
  <c r="D468" i="3"/>
  <c r="C469" i="3"/>
  <c r="N468" i="3" l="1"/>
  <c r="M468" i="3"/>
  <c r="R468" i="3" s="1"/>
  <c r="E468" i="3"/>
  <c r="L468" i="3"/>
  <c r="Q468" i="3"/>
  <c r="F468" i="3"/>
  <c r="D469" i="3"/>
  <c r="C470" i="3"/>
  <c r="F469" i="3" l="1"/>
  <c r="N469" i="3"/>
  <c r="M469" i="3"/>
  <c r="R469" i="3" s="1"/>
  <c r="L469" i="3"/>
  <c r="Q469" i="3"/>
  <c r="E469" i="3"/>
  <c r="C471" i="3"/>
  <c r="D470" i="3"/>
  <c r="M470" i="3" l="1"/>
  <c r="R470" i="3" s="1"/>
  <c r="Q470" i="3"/>
  <c r="E470" i="3"/>
  <c r="N470" i="3"/>
  <c r="F470" i="3"/>
  <c r="L470" i="3"/>
  <c r="C472" i="3"/>
  <c r="D471" i="3"/>
  <c r="C473" i="3" l="1"/>
  <c r="D472" i="3"/>
  <c r="E471" i="3"/>
  <c r="Q471" i="3"/>
  <c r="N471" i="3"/>
  <c r="F471" i="3"/>
  <c r="L471" i="3"/>
  <c r="M471" i="3"/>
  <c r="R471" i="3" s="1"/>
  <c r="D473" i="3" l="1"/>
  <c r="C474" i="3"/>
  <c r="F472" i="3"/>
  <c r="N472" i="3"/>
  <c r="E472" i="3"/>
  <c r="M472" i="3"/>
  <c r="R472" i="3" s="1"/>
  <c r="Q472" i="3"/>
  <c r="L472" i="3"/>
  <c r="Q473" i="3" l="1"/>
  <c r="E473" i="3"/>
  <c r="L473" i="3"/>
  <c r="F473" i="3"/>
  <c r="M473" i="3"/>
  <c r="R473" i="3" s="1"/>
  <c r="N473" i="3"/>
  <c r="C475" i="3"/>
  <c r="D474" i="3"/>
  <c r="D475" i="3" l="1"/>
  <c r="C476" i="3"/>
  <c r="E474" i="3"/>
  <c r="L474" i="3"/>
  <c r="N474" i="3"/>
  <c r="M474" i="3"/>
  <c r="R474" i="3" s="1"/>
  <c r="F474" i="3"/>
  <c r="Q474" i="3"/>
  <c r="M475" i="3" l="1"/>
  <c r="R475" i="3" s="1"/>
  <c r="F475" i="3"/>
  <c r="N475" i="3"/>
  <c r="L475" i="3"/>
  <c r="Q475" i="3"/>
  <c r="E475" i="3"/>
  <c r="C477" i="3"/>
  <c r="D476" i="3"/>
  <c r="F476" i="3" l="1"/>
  <c r="M476" i="3"/>
  <c r="R476" i="3" s="1"/>
  <c r="Q476" i="3"/>
  <c r="L476" i="3"/>
  <c r="N476" i="3"/>
  <c r="E476" i="3"/>
  <c r="D477" i="3"/>
  <c r="C478" i="3"/>
  <c r="N477" i="3" l="1"/>
  <c r="L477" i="3"/>
  <c r="E477" i="3"/>
  <c r="M477" i="3"/>
  <c r="R477" i="3" s="1"/>
  <c r="Q477" i="3"/>
  <c r="F477" i="3"/>
  <c r="D478" i="3"/>
  <c r="C479" i="3"/>
  <c r="C480" i="3" l="1"/>
  <c r="D479" i="3"/>
  <c r="M478" i="3"/>
  <c r="R478" i="3" s="1"/>
  <c r="N478" i="3"/>
  <c r="F478" i="3"/>
  <c r="E478" i="3"/>
  <c r="Q478" i="3"/>
  <c r="L478" i="3"/>
  <c r="C481" i="3" l="1"/>
  <c r="D480" i="3"/>
  <c r="E479" i="3"/>
  <c r="Q479" i="3"/>
  <c r="F479" i="3"/>
  <c r="N479" i="3"/>
  <c r="M479" i="3"/>
  <c r="R479" i="3" s="1"/>
  <c r="L479" i="3"/>
  <c r="D481" i="3" l="1"/>
  <c r="C482" i="3"/>
  <c r="F480" i="3"/>
  <c r="N480" i="3"/>
  <c r="M480" i="3"/>
  <c r="R480" i="3" s="1"/>
  <c r="E480" i="3"/>
  <c r="L480" i="3"/>
  <c r="Q480" i="3"/>
  <c r="F481" i="3" l="1"/>
  <c r="M481" i="3"/>
  <c r="R481" i="3" s="1"/>
  <c r="N481" i="3"/>
  <c r="E481" i="3"/>
  <c r="Q481" i="3"/>
  <c r="L481" i="3"/>
  <c r="C483" i="3"/>
  <c r="D482" i="3"/>
  <c r="D483" i="3" l="1"/>
  <c r="C484" i="3"/>
  <c r="Q482" i="3"/>
  <c r="E482" i="3"/>
  <c r="L482" i="3"/>
  <c r="N482" i="3"/>
  <c r="M482" i="3"/>
  <c r="R482" i="3" s="1"/>
  <c r="F482" i="3"/>
  <c r="E483" i="3" l="1"/>
  <c r="Q483" i="3"/>
  <c r="F483" i="3"/>
  <c r="M483" i="3"/>
  <c r="R483" i="3" s="1"/>
  <c r="N483" i="3"/>
  <c r="L483" i="3"/>
  <c r="C485" i="3"/>
  <c r="D484" i="3"/>
  <c r="D485" i="3" l="1"/>
  <c r="C486" i="3"/>
  <c r="F484" i="3"/>
  <c r="N484" i="3"/>
  <c r="M484" i="3"/>
  <c r="R484" i="3" s="1"/>
  <c r="Q484" i="3"/>
  <c r="E484" i="3"/>
  <c r="L484" i="3"/>
  <c r="F485" i="3" l="1"/>
  <c r="E485" i="3"/>
  <c r="M485" i="3"/>
  <c r="R485" i="3" s="1"/>
  <c r="L485" i="3"/>
  <c r="N485" i="3"/>
  <c r="Q485" i="3"/>
  <c r="C487" i="3"/>
  <c r="D486" i="3"/>
  <c r="C488" i="3" l="1"/>
  <c r="D487" i="3"/>
  <c r="N486" i="3"/>
  <c r="F486" i="3"/>
  <c r="L486" i="3"/>
  <c r="Q486" i="3"/>
  <c r="E486" i="3"/>
  <c r="M486" i="3"/>
  <c r="R486" i="3" s="1"/>
  <c r="C489" i="3" l="1"/>
  <c r="D488" i="3"/>
  <c r="E487" i="3"/>
  <c r="M487" i="3"/>
  <c r="R487" i="3" s="1"/>
  <c r="Q487" i="3"/>
  <c r="L487" i="3"/>
  <c r="N487" i="3"/>
  <c r="F487" i="3"/>
  <c r="D489" i="3" l="1"/>
  <c r="C490" i="3"/>
  <c r="F488" i="3"/>
  <c r="E488" i="3"/>
  <c r="N488" i="3"/>
  <c r="L488" i="3"/>
  <c r="Q488" i="3"/>
  <c r="M488" i="3"/>
  <c r="R488" i="3" s="1"/>
  <c r="N489" i="3" l="1"/>
  <c r="F489" i="3"/>
  <c r="E489" i="3"/>
  <c r="L489" i="3"/>
  <c r="M489" i="3"/>
  <c r="R489" i="3" s="1"/>
  <c r="Q489" i="3"/>
  <c r="D490" i="3"/>
  <c r="C491" i="3"/>
  <c r="E490" i="3" l="1"/>
  <c r="F490" i="3"/>
  <c r="L490" i="3"/>
  <c r="Q490" i="3"/>
  <c r="N490" i="3"/>
  <c r="M490" i="3"/>
  <c r="R490" i="3" s="1"/>
  <c r="D491" i="3"/>
  <c r="C492" i="3"/>
  <c r="C493" i="3" l="1"/>
  <c r="D492" i="3"/>
  <c r="M491" i="3"/>
  <c r="R491" i="3" s="1"/>
  <c r="F491" i="3"/>
  <c r="E491" i="3"/>
  <c r="L491" i="3"/>
  <c r="N491" i="3"/>
  <c r="Q491" i="3"/>
  <c r="D493" i="3" l="1"/>
  <c r="C494" i="3"/>
  <c r="F492" i="3"/>
  <c r="L492" i="3"/>
  <c r="M492" i="3"/>
  <c r="R492" i="3" s="1"/>
  <c r="E492" i="3"/>
  <c r="Q492" i="3"/>
  <c r="N492" i="3"/>
  <c r="M493" i="3" l="1"/>
  <c r="R493" i="3" s="1"/>
  <c r="E493" i="3"/>
  <c r="Q493" i="3"/>
  <c r="N493" i="3"/>
  <c r="F493" i="3"/>
  <c r="L493" i="3"/>
  <c r="C495" i="3"/>
  <c r="D494" i="3"/>
  <c r="N494" i="3" l="1"/>
  <c r="M494" i="3"/>
  <c r="R494" i="3" s="1"/>
  <c r="F494" i="3"/>
  <c r="Q494" i="3"/>
  <c r="L494" i="3"/>
  <c r="E494" i="3"/>
  <c r="D495" i="3"/>
  <c r="C496" i="3"/>
  <c r="M495" i="3" l="1"/>
  <c r="R495" i="3" s="1"/>
  <c r="F495" i="3"/>
  <c r="L495" i="3"/>
  <c r="N495" i="3"/>
  <c r="E495" i="3"/>
  <c r="Q495" i="3"/>
  <c r="D496" i="3"/>
  <c r="C497" i="3"/>
  <c r="L496" i="3" l="1"/>
  <c r="E496" i="3"/>
  <c r="Q496" i="3"/>
  <c r="F496" i="3"/>
  <c r="M496" i="3"/>
  <c r="R496" i="3" s="1"/>
  <c r="N496" i="3"/>
  <c r="D497" i="3"/>
  <c r="C498" i="3"/>
  <c r="E497" i="3" l="1"/>
  <c r="M497" i="3"/>
  <c r="R497" i="3" s="1"/>
  <c r="F497" i="3"/>
  <c r="Q497" i="3"/>
  <c r="N497" i="3"/>
  <c r="L497" i="3"/>
  <c r="C499" i="3"/>
  <c r="D498" i="3"/>
  <c r="C500" i="3" l="1"/>
  <c r="D499" i="3"/>
  <c r="M498" i="3"/>
  <c r="R498" i="3" s="1"/>
  <c r="Q498" i="3"/>
  <c r="E498" i="3"/>
  <c r="L498" i="3"/>
  <c r="F498" i="3"/>
  <c r="N498" i="3"/>
  <c r="C501" i="3" l="1"/>
  <c r="D500" i="3"/>
  <c r="E499" i="3"/>
  <c r="Q499" i="3"/>
  <c r="F499" i="3"/>
  <c r="N499" i="3"/>
  <c r="L499" i="3"/>
  <c r="M499" i="3"/>
  <c r="R499" i="3" s="1"/>
  <c r="C502" i="3" l="1"/>
  <c r="D501" i="3"/>
  <c r="L500" i="3"/>
  <c r="F500" i="3"/>
  <c r="N500" i="3"/>
  <c r="M500" i="3"/>
  <c r="R500" i="3" s="1"/>
  <c r="Q500" i="3"/>
  <c r="E500" i="3"/>
  <c r="C503" i="3" l="1"/>
  <c r="D502" i="3"/>
  <c r="F501" i="3"/>
  <c r="M501" i="3"/>
  <c r="R501" i="3" s="1"/>
  <c r="N501" i="3"/>
  <c r="E501" i="3"/>
  <c r="Q501" i="3"/>
  <c r="L501" i="3"/>
  <c r="D503" i="3" l="1"/>
  <c r="C504" i="3"/>
  <c r="F502" i="3"/>
  <c r="N502" i="3"/>
  <c r="E502" i="3"/>
  <c r="Q502" i="3"/>
  <c r="M502" i="3"/>
  <c r="R502" i="3" s="1"/>
  <c r="L502" i="3"/>
  <c r="M503" i="3" l="1"/>
  <c r="R503" i="3" s="1"/>
  <c r="E503" i="3"/>
  <c r="F503" i="3"/>
  <c r="N503" i="3"/>
  <c r="Q503" i="3"/>
  <c r="L503" i="3"/>
  <c r="C505" i="3"/>
  <c r="D504" i="3"/>
  <c r="D505" i="3" l="1"/>
  <c r="C506" i="3"/>
  <c r="M504" i="3"/>
  <c r="R504" i="3" s="1"/>
  <c r="F504" i="3"/>
  <c r="Q504" i="3"/>
  <c r="N504" i="3"/>
  <c r="L504" i="3"/>
  <c r="E504" i="3"/>
  <c r="F505" i="3" l="1"/>
  <c r="Q505" i="3"/>
  <c r="N505" i="3"/>
  <c r="M505" i="3"/>
  <c r="R505" i="3" s="1"/>
  <c r="E505" i="3"/>
  <c r="L505" i="3"/>
  <c r="D506" i="3"/>
  <c r="C507" i="3"/>
  <c r="N506" i="3" l="1"/>
  <c r="E506" i="3"/>
  <c r="M506" i="3"/>
  <c r="R506" i="3" s="1"/>
  <c r="F506" i="3"/>
  <c r="L506" i="3"/>
  <c r="Q506" i="3"/>
  <c r="D507" i="3"/>
  <c r="C508" i="3"/>
  <c r="E507" i="3" l="1"/>
  <c r="Q507" i="3"/>
  <c r="N507" i="3"/>
  <c r="M507" i="3"/>
  <c r="R507" i="3" s="1"/>
  <c r="L507" i="3"/>
  <c r="F507" i="3"/>
  <c r="C509" i="3"/>
  <c r="D509" i="3" s="1"/>
  <c r="D508" i="3"/>
  <c r="N509" i="3" l="1"/>
  <c r="Q509" i="3"/>
  <c r="M509" i="3"/>
  <c r="R509" i="3" s="1"/>
  <c r="L509" i="3"/>
  <c r="E509" i="3"/>
  <c r="F509" i="3"/>
  <c r="M508" i="3"/>
  <c r="R508" i="3" s="1"/>
  <c r="N508" i="3"/>
  <c r="Q508" i="3"/>
  <c r="L508" i="3"/>
  <c r="F508" i="3"/>
  <c r="E508" i="3"/>
  <c r="AO3" i="2" l="1"/>
  <c r="AO169" i="2" l="1"/>
  <c r="AQ169" i="2" s="1"/>
  <c r="AO1" i="2"/>
  <c r="AO170" i="2" l="1"/>
  <c r="AO172" i="2" l="1"/>
  <c r="AO171" i="2"/>
  <c r="D15" i="3" l="1"/>
  <c r="D12" i="3"/>
  <c r="D13" i="3"/>
  <c r="E132" i="3" l="1"/>
  <c r="E133" i="3"/>
  <c r="E135" i="3"/>
  <c r="E136" i="3"/>
  <c r="E138" i="3"/>
  <c r="E139" i="3"/>
  <c r="E141" i="3"/>
  <c r="E142" i="3"/>
  <c r="E144" i="3"/>
  <c r="E145" i="3"/>
  <c r="E147" i="3"/>
  <c r="E148" i="3"/>
  <c r="E150" i="3"/>
  <c r="E151" i="3"/>
  <c r="E152" i="3"/>
  <c r="E153" i="3"/>
  <c r="E154" i="3"/>
  <c r="E156" i="3"/>
  <c r="E157" i="3"/>
  <c r="E158" i="3"/>
  <c r="E159" i="3"/>
  <c r="E160" i="3"/>
  <c r="E162" i="3"/>
  <c r="E163" i="3"/>
  <c r="E164" i="3"/>
  <c r="E165" i="3"/>
  <c r="E166" i="3"/>
  <c r="E168" i="3"/>
  <c r="E169" i="3"/>
  <c r="E170" i="3"/>
  <c r="E171" i="3"/>
  <c r="E172" i="3"/>
  <c r="E174" i="3"/>
  <c r="E175" i="3"/>
  <c r="E176" i="3"/>
  <c r="E177" i="3"/>
  <c r="E178" i="3"/>
  <c r="E180" i="3"/>
  <c r="E181" i="3"/>
  <c r="E182" i="3"/>
  <c r="E183" i="3"/>
  <c r="E184" i="3"/>
  <c r="E186" i="3"/>
  <c r="E187" i="3"/>
  <c r="E188" i="3"/>
  <c r="E189" i="3"/>
  <c r="E190" i="3"/>
  <c r="E192" i="3"/>
  <c r="E193" i="3"/>
  <c r="E194" i="3"/>
  <c r="E195" i="3"/>
  <c r="E196" i="3"/>
  <c r="E198" i="3"/>
  <c r="E199" i="3"/>
  <c r="E200" i="3"/>
  <c r="E201" i="3"/>
  <c r="E202"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F132" i="3"/>
  <c r="F133" i="3"/>
  <c r="F135" i="3"/>
  <c r="F136" i="3"/>
  <c r="F138" i="3"/>
  <c r="F139" i="3"/>
  <c r="F141" i="3"/>
  <c r="F142" i="3"/>
  <c r="F144" i="3"/>
  <c r="F145" i="3"/>
  <c r="F147" i="3"/>
  <c r="F148" i="3"/>
  <c r="F150" i="3"/>
  <c r="F151" i="3"/>
  <c r="F153" i="3"/>
  <c r="F154" i="3"/>
  <c r="F156" i="3"/>
  <c r="F157" i="3"/>
  <c r="F159" i="3"/>
  <c r="F160" i="3"/>
  <c r="F162" i="3"/>
  <c r="F163" i="3"/>
  <c r="F165" i="3"/>
  <c r="F166" i="3"/>
  <c r="F168" i="3"/>
  <c r="F169" i="3"/>
  <c r="F171" i="3"/>
  <c r="F172" i="3"/>
  <c r="F174" i="3"/>
  <c r="F175" i="3"/>
  <c r="F177" i="3"/>
  <c r="F178" i="3"/>
  <c r="F180" i="3"/>
  <c r="F181" i="3"/>
  <c r="F183" i="3"/>
  <c r="F184" i="3"/>
  <c r="F186" i="3"/>
  <c r="F187" i="3"/>
  <c r="F189" i="3"/>
  <c r="F190" i="3"/>
  <c r="F192" i="3"/>
  <c r="F193" i="3"/>
  <c r="F195" i="3"/>
  <c r="F196" i="3"/>
  <c r="F198" i="3"/>
  <c r="F199" i="3"/>
  <c r="F201" i="3"/>
  <c r="F202"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E120" i="3"/>
  <c r="E121" i="3"/>
  <c r="E123" i="3"/>
  <c r="E124" i="3"/>
  <c r="E126" i="3"/>
  <c r="E127" i="3"/>
  <c r="E129" i="3"/>
  <c r="E130" i="3"/>
  <c r="F120" i="3"/>
  <c r="F121" i="3"/>
  <c r="F123" i="3"/>
  <c r="F124" i="3"/>
  <c r="F126" i="3"/>
  <c r="F127" i="3"/>
  <c r="F129" i="3"/>
  <c r="F130" i="3"/>
  <c r="E122" i="3"/>
  <c r="E128" i="3"/>
  <c r="E134" i="3"/>
  <c r="E140" i="3"/>
  <c r="E146" i="3"/>
  <c r="E125" i="3"/>
  <c r="E131" i="3"/>
  <c r="E137" i="3"/>
  <c r="E143" i="3"/>
  <c r="E149" i="3"/>
  <c r="E155" i="3"/>
  <c r="E161" i="3"/>
  <c r="E167" i="3"/>
  <c r="E173" i="3"/>
  <c r="E179" i="3"/>
  <c r="E185" i="3"/>
  <c r="E191" i="3"/>
  <c r="E197" i="3"/>
  <c r="E203" i="3"/>
  <c r="F122" i="3"/>
  <c r="F125" i="3"/>
  <c r="F128" i="3"/>
  <c r="F131" i="3"/>
  <c r="F134" i="3"/>
  <c r="F137" i="3"/>
  <c r="F140" i="3"/>
  <c r="F143" i="3"/>
  <c r="F146" i="3"/>
  <c r="F149" i="3"/>
  <c r="F152" i="3"/>
  <c r="F155" i="3"/>
  <c r="F158" i="3"/>
  <c r="F161" i="3"/>
  <c r="F164" i="3"/>
  <c r="F167" i="3"/>
  <c r="F170" i="3"/>
  <c r="F173" i="3"/>
  <c r="F176" i="3"/>
  <c r="F179" i="3"/>
  <c r="F182" i="3"/>
  <c r="F185" i="3"/>
  <c r="F188" i="3"/>
  <c r="F191" i="3"/>
  <c r="F194" i="3"/>
  <c r="F197" i="3"/>
  <c r="F200" i="3"/>
  <c r="F203" i="3"/>
  <c r="E99" i="3"/>
  <c r="E100" i="3"/>
  <c r="E101" i="3"/>
  <c r="E102" i="3"/>
  <c r="E103" i="3"/>
  <c r="E104" i="3"/>
  <c r="E105" i="3"/>
  <c r="E106" i="3"/>
  <c r="E107" i="3"/>
  <c r="E108" i="3"/>
  <c r="E109" i="3"/>
  <c r="E110" i="3"/>
  <c r="E111" i="3"/>
  <c r="E112" i="3"/>
  <c r="E113" i="3"/>
  <c r="E114" i="3"/>
  <c r="E115" i="3"/>
  <c r="E116" i="3"/>
  <c r="E117" i="3"/>
  <c r="E118" i="3"/>
  <c r="E119" i="3"/>
  <c r="F99" i="3"/>
  <c r="F100" i="3"/>
  <c r="F101" i="3"/>
  <c r="F102" i="3"/>
  <c r="F103" i="3"/>
  <c r="F104" i="3"/>
  <c r="F105" i="3"/>
  <c r="F106" i="3"/>
  <c r="F107" i="3"/>
  <c r="F108" i="3"/>
  <c r="F109" i="3"/>
  <c r="F110" i="3"/>
  <c r="F111" i="3"/>
  <c r="F112" i="3"/>
  <c r="F113" i="3"/>
  <c r="F114" i="3"/>
  <c r="F115" i="3"/>
  <c r="F116" i="3"/>
  <c r="F117" i="3"/>
  <c r="F118" i="3"/>
  <c r="F119" i="3"/>
  <c r="E86" i="3"/>
  <c r="E87" i="3"/>
  <c r="E88" i="3"/>
  <c r="E89" i="3"/>
  <c r="E90" i="3"/>
  <c r="E91" i="3"/>
  <c r="E92" i="3"/>
  <c r="E93" i="3"/>
  <c r="E94" i="3"/>
  <c r="E95" i="3"/>
  <c r="E96" i="3"/>
  <c r="E97" i="3"/>
  <c r="E98" i="3"/>
  <c r="F86" i="3"/>
  <c r="F87" i="3"/>
  <c r="F88" i="3"/>
  <c r="F89" i="3"/>
  <c r="F90" i="3"/>
  <c r="F91" i="3"/>
  <c r="F92" i="3"/>
  <c r="F93" i="3"/>
  <c r="F94" i="3"/>
  <c r="F95" i="3"/>
  <c r="F96" i="3"/>
  <c r="F97" i="3"/>
  <c r="F98" i="3"/>
  <c r="E41" i="3"/>
  <c r="E30" i="3"/>
  <c r="E31" i="3"/>
  <c r="E32" i="3"/>
  <c r="E34" i="3"/>
  <c r="E33" i="3"/>
  <c r="E35" i="3"/>
  <c r="E36" i="3"/>
  <c r="E37" i="3"/>
  <c r="E38" i="3"/>
  <c r="E39" i="3"/>
  <c r="E40"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F41" i="3"/>
  <c r="F30" i="3"/>
  <c r="F31" i="3"/>
  <c r="F32" i="3"/>
  <c r="F33" i="3"/>
  <c r="F34" i="3"/>
  <c r="F35" i="3"/>
  <c r="F36" i="3"/>
  <c r="F37" i="3"/>
  <c r="F38" i="3"/>
  <c r="F39" i="3"/>
  <c r="F40"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D11" i="3"/>
  <c r="I29" i="3" s="1"/>
  <c r="G30" i="3" l="1"/>
  <c r="I30" i="3" s="1"/>
  <c r="S25" i="3"/>
  <c r="K29" i="3"/>
  <c r="G31" i="3" l="1"/>
  <c r="I31" i="3" s="1"/>
  <c r="G32" i="3" s="1"/>
  <c r="K30" i="3"/>
  <c r="O29" i="3"/>
  <c r="S29" i="3"/>
  <c r="T25" i="3"/>
  <c r="Z25" i="3" s="1"/>
  <c r="Y25" i="3"/>
  <c r="K31" i="3" l="1"/>
  <c r="I32" i="3"/>
  <c r="G33" i="3" s="1"/>
  <c r="S30" i="3"/>
  <c r="O30" i="3"/>
  <c r="U30" i="3" l="1"/>
  <c r="K32" i="3"/>
  <c r="I33" i="3"/>
  <c r="G34" i="3" s="1"/>
  <c r="O31" i="3"/>
  <c r="S31" i="3"/>
  <c r="U31" i="3" s="1"/>
  <c r="K33" i="3" l="1"/>
  <c r="I34" i="3"/>
  <c r="G35" i="3" s="1"/>
  <c r="O32" i="3"/>
  <c r="S32" i="3"/>
  <c r="U32" i="3" s="1"/>
  <c r="K34" i="3" l="1"/>
  <c r="I35" i="3"/>
  <c r="G36" i="3" s="1"/>
  <c r="S33" i="3"/>
  <c r="U33" i="3" s="1"/>
  <c r="O33" i="3"/>
  <c r="K35" i="3" l="1"/>
  <c r="I36" i="3"/>
  <c r="G37" i="3" s="1"/>
  <c r="O34" i="3"/>
  <c r="S34" i="3"/>
  <c r="U34" i="3" s="1"/>
  <c r="K36" i="3" l="1"/>
  <c r="I37" i="3"/>
  <c r="G38" i="3" s="1"/>
  <c r="S35" i="3"/>
  <c r="U35" i="3" s="1"/>
  <c r="O35" i="3"/>
  <c r="K37" i="3" l="1"/>
  <c r="I38" i="3"/>
  <c r="G39" i="3" s="1"/>
  <c r="O36" i="3"/>
  <c r="S36" i="3"/>
  <c r="U36" i="3" s="1"/>
  <c r="K38" i="3" l="1"/>
  <c r="I39" i="3"/>
  <c r="G40" i="3" s="1"/>
  <c r="O37" i="3"/>
  <c r="S37" i="3"/>
  <c r="U37" i="3" s="1"/>
  <c r="K39" i="3" l="1"/>
  <c r="I40" i="3"/>
  <c r="G41" i="3" s="1"/>
  <c r="S38" i="3"/>
  <c r="U38" i="3" s="1"/>
  <c r="O38" i="3"/>
  <c r="K40" i="3" l="1"/>
  <c r="I41" i="3"/>
  <c r="O39" i="3"/>
  <c r="S39" i="3"/>
  <c r="U39" i="3" s="1"/>
  <c r="G42" i="3" l="1"/>
  <c r="I42" i="3" s="1"/>
  <c r="G43" i="3" s="1"/>
  <c r="K41" i="3"/>
  <c r="O40" i="3"/>
  <c r="S40" i="3"/>
  <c r="U40" i="3" s="1"/>
  <c r="S41" i="3" l="1"/>
  <c r="O41" i="3"/>
  <c r="S23" i="3" s="1"/>
  <c r="Y23" i="3" s="1"/>
  <c r="K42" i="3"/>
  <c r="I43" i="3"/>
  <c r="G44" i="3" s="1"/>
  <c r="K43" i="3" l="1"/>
  <c r="I44" i="3"/>
  <c r="G45" i="3" s="1"/>
  <c r="O42" i="3"/>
  <c r="S42" i="3"/>
  <c r="T23" i="3"/>
  <c r="Z23" i="3" s="1"/>
  <c r="U41" i="3"/>
  <c r="K44" i="3" l="1"/>
  <c r="I45" i="3"/>
  <c r="G46" i="3" s="1"/>
  <c r="S43" i="3"/>
  <c r="O43" i="3"/>
  <c r="K45" i="3" l="1"/>
  <c r="I46" i="3"/>
  <c r="G47" i="3" s="1"/>
  <c r="S44" i="3"/>
  <c r="O44" i="3"/>
  <c r="K46" i="3" l="1"/>
  <c r="I47" i="3"/>
  <c r="G48" i="3" s="1"/>
  <c r="S45" i="3"/>
  <c r="O45" i="3"/>
  <c r="K47" i="3" l="1"/>
  <c r="I48" i="3"/>
  <c r="O46" i="3"/>
  <c r="S46" i="3"/>
  <c r="G49" i="3" l="1"/>
  <c r="I49" i="3" s="1"/>
  <c r="G50" i="3" s="1"/>
  <c r="K48" i="3"/>
  <c r="S47" i="3"/>
  <c r="O47" i="3"/>
  <c r="S48" i="3" l="1"/>
  <c r="O48" i="3"/>
  <c r="K49" i="3"/>
  <c r="I50" i="3"/>
  <c r="G51" i="3" s="1"/>
  <c r="K50" i="3" l="1"/>
  <c r="I51" i="3"/>
  <c r="G52" i="3" s="1"/>
  <c r="S49" i="3"/>
  <c r="O49" i="3"/>
  <c r="K51" i="3" l="1"/>
  <c r="I52" i="3"/>
  <c r="G53" i="3" s="1"/>
  <c r="S50" i="3"/>
  <c r="O50" i="3"/>
  <c r="K52" i="3" l="1"/>
  <c r="I53" i="3"/>
  <c r="G54" i="3" s="1"/>
  <c r="S51" i="3"/>
  <c r="O51" i="3"/>
  <c r="K53" i="3" l="1"/>
  <c r="I54" i="3"/>
  <c r="G55" i="3" s="1"/>
  <c r="S52" i="3"/>
  <c r="O52" i="3"/>
  <c r="K54" i="3" l="1"/>
  <c r="I55" i="3"/>
  <c r="G56" i="3" s="1"/>
  <c r="O53" i="3"/>
  <c r="S53" i="3"/>
  <c r="K55" i="3" l="1"/>
  <c r="I56" i="3"/>
  <c r="G57" i="3" s="1"/>
  <c r="S54" i="3"/>
  <c r="O54" i="3"/>
  <c r="K56" i="3" l="1"/>
  <c r="I57" i="3"/>
  <c r="G58" i="3" s="1"/>
  <c r="O55" i="3"/>
  <c r="S55" i="3"/>
  <c r="K57" i="3" l="1"/>
  <c r="I58" i="3"/>
  <c r="S56" i="3"/>
  <c r="O56" i="3"/>
  <c r="G59" i="3" l="1"/>
  <c r="I59" i="3" s="1"/>
  <c r="G60" i="3" s="1"/>
  <c r="K58" i="3"/>
  <c r="O57" i="3"/>
  <c r="S57" i="3"/>
  <c r="O58" i="3" l="1"/>
  <c r="S58" i="3"/>
  <c r="K59" i="3"/>
  <c r="I60" i="3"/>
  <c r="G61" i="3" l="1"/>
  <c r="I61" i="3" s="1"/>
  <c r="G62" i="3" s="1"/>
  <c r="K60" i="3"/>
  <c r="S59" i="3"/>
  <c r="O59" i="3"/>
  <c r="K61" i="3" l="1"/>
  <c r="I62" i="3"/>
  <c r="G63" i="3" s="1"/>
  <c r="S60" i="3"/>
  <c r="O60" i="3"/>
  <c r="K62" i="3" l="1"/>
  <c r="I63" i="3"/>
  <c r="O61" i="3"/>
  <c r="S61" i="3"/>
  <c r="G64" i="3" l="1"/>
  <c r="I64" i="3" s="1"/>
  <c r="G65" i="3" s="1"/>
  <c r="K63" i="3"/>
  <c r="O62" i="3"/>
  <c r="S62" i="3"/>
  <c r="K64" i="3" l="1"/>
  <c r="I65" i="3"/>
  <c r="S63" i="3"/>
  <c r="O63" i="3"/>
  <c r="G66" i="3" l="1"/>
  <c r="I66" i="3" s="1"/>
  <c r="G67" i="3" s="1"/>
  <c r="K65" i="3"/>
  <c r="O64" i="3"/>
  <c r="S64" i="3"/>
  <c r="K66" i="3" l="1"/>
  <c r="I67" i="3"/>
  <c r="O65" i="3"/>
  <c r="S65" i="3"/>
  <c r="G68" i="3" l="1"/>
  <c r="I68" i="3" s="1"/>
  <c r="G69" i="3" s="1"/>
  <c r="K67" i="3"/>
  <c r="S66" i="3"/>
  <c r="O66" i="3"/>
  <c r="S67" i="3" l="1"/>
  <c r="O67" i="3"/>
  <c r="K68" i="3"/>
  <c r="I69" i="3"/>
  <c r="G70" i="3" l="1"/>
  <c r="I70" i="3" s="1"/>
  <c r="G71" i="3" s="1"/>
  <c r="K69" i="3"/>
  <c r="O68" i="3"/>
  <c r="S68" i="3"/>
  <c r="O69" i="3" l="1"/>
  <c r="S69" i="3"/>
  <c r="K70" i="3"/>
  <c r="I71" i="3"/>
  <c r="G72" i="3" s="1"/>
  <c r="K71" i="3" l="1"/>
  <c r="I72" i="3"/>
  <c r="G73" i="3" s="1"/>
  <c r="O70" i="3"/>
  <c r="S70" i="3"/>
  <c r="K72" i="3" l="1"/>
  <c r="I73" i="3"/>
  <c r="G74" i="3" s="1"/>
  <c r="S71" i="3"/>
  <c r="O71" i="3"/>
  <c r="K73" i="3" l="1"/>
  <c r="I74" i="3"/>
  <c r="G75" i="3" s="1"/>
  <c r="O72" i="3"/>
  <c r="S72" i="3"/>
  <c r="K74" i="3" l="1"/>
  <c r="I75" i="3"/>
  <c r="G76" i="3" s="1"/>
  <c r="O73" i="3"/>
  <c r="S73" i="3"/>
  <c r="K75" i="3" l="1"/>
  <c r="I76" i="3"/>
  <c r="G77" i="3" s="1"/>
  <c r="O74" i="3"/>
  <c r="S74" i="3"/>
  <c r="K76" i="3" l="1"/>
  <c r="I77" i="3"/>
  <c r="G78" i="3" s="1"/>
  <c r="O75" i="3"/>
  <c r="S75" i="3"/>
  <c r="K77" i="3" l="1"/>
  <c r="I78" i="3"/>
  <c r="G79" i="3" s="1"/>
  <c r="O76" i="3"/>
  <c r="S76" i="3"/>
  <c r="K78" i="3" l="1"/>
  <c r="I79" i="3"/>
  <c r="G80" i="3" s="1"/>
  <c r="O77" i="3"/>
  <c r="S77" i="3"/>
  <c r="K79" i="3" l="1"/>
  <c r="I80" i="3"/>
  <c r="G81" i="3" s="1"/>
  <c r="S78" i="3"/>
  <c r="O78" i="3"/>
  <c r="K80" i="3" l="1"/>
  <c r="I81" i="3"/>
  <c r="O79" i="3"/>
  <c r="S79" i="3"/>
  <c r="G82" i="3" l="1"/>
  <c r="I82" i="3" s="1"/>
  <c r="K81" i="3"/>
  <c r="O80" i="3"/>
  <c r="S80" i="3"/>
  <c r="G83" i="3" l="1"/>
  <c r="I83" i="3" s="1"/>
  <c r="K82" i="3"/>
  <c r="S81" i="3"/>
  <c r="O81" i="3"/>
  <c r="G84" i="3" l="1"/>
  <c r="I84" i="3" s="1"/>
  <c r="K83" i="3"/>
  <c r="S82" i="3"/>
  <c r="O82" i="3"/>
  <c r="S83" i="3" l="1"/>
  <c r="O83" i="3"/>
  <c r="G85" i="3"/>
  <c r="I85" i="3" s="1"/>
  <c r="K84" i="3"/>
  <c r="G86" i="3" l="1"/>
  <c r="I86" i="3" s="1"/>
  <c r="K85" i="3"/>
  <c r="S84" i="3"/>
  <c r="O84" i="3"/>
  <c r="G87" i="3" l="1"/>
  <c r="I87" i="3" s="1"/>
  <c r="K86" i="3"/>
  <c r="O85" i="3"/>
  <c r="S85" i="3"/>
  <c r="G88" i="3" l="1"/>
  <c r="I88" i="3" s="1"/>
  <c r="K87" i="3"/>
  <c r="S86" i="3"/>
  <c r="O86" i="3"/>
  <c r="S87" i="3" l="1"/>
  <c r="O87" i="3"/>
  <c r="G89" i="3"/>
  <c r="I89" i="3" s="1"/>
  <c r="K88" i="3"/>
  <c r="G90" i="3" l="1"/>
  <c r="I90" i="3" s="1"/>
  <c r="K89" i="3"/>
  <c r="S88" i="3"/>
  <c r="O88" i="3"/>
  <c r="S89" i="3" l="1"/>
  <c r="O89" i="3"/>
  <c r="G91" i="3"/>
  <c r="I91" i="3" s="1"/>
  <c r="K90" i="3"/>
  <c r="G92" i="3" l="1"/>
  <c r="I92" i="3" s="1"/>
  <c r="K91" i="3"/>
  <c r="S90" i="3"/>
  <c r="O90" i="3"/>
  <c r="G93" i="3" l="1"/>
  <c r="I93" i="3" s="1"/>
  <c r="K92" i="3"/>
  <c r="S91" i="3"/>
  <c r="O91" i="3"/>
  <c r="G94" i="3" l="1"/>
  <c r="I94" i="3" s="1"/>
  <c r="K93" i="3"/>
  <c r="O92" i="3"/>
  <c r="S92" i="3"/>
  <c r="G95" i="3" l="1"/>
  <c r="I95" i="3" s="1"/>
  <c r="K94" i="3"/>
  <c r="S93" i="3"/>
  <c r="O93" i="3"/>
  <c r="G96" i="3" l="1"/>
  <c r="I96" i="3" s="1"/>
  <c r="K95" i="3"/>
  <c r="O94" i="3"/>
  <c r="S94" i="3"/>
  <c r="S95" i="3" l="1"/>
  <c r="O95" i="3"/>
  <c r="G97" i="3"/>
  <c r="I97" i="3" s="1"/>
  <c r="K96" i="3"/>
  <c r="G98" i="3" l="1"/>
  <c r="I98" i="3" s="1"/>
  <c r="K97" i="3"/>
  <c r="S96" i="3"/>
  <c r="O96" i="3"/>
  <c r="S97" i="3" l="1"/>
  <c r="O97" i="3"/>
  <c r="G99" i="3"/>
  <c r="I99" i="3" s="1"/>
  <c r="K98" i="3"/>
  <c r="S98" i="3" l="1"/>
  <c r="O98" i="3"/>
  <c r="G100" i="3"/>
  <c r="I100" i="3" s="1"/>
  <c r="K99" i="3"/>
  <c r="G101" i="3" l="1"/>
  <c r="I101" i="3" s="1"/>
  <c r="K100" i="3"/>
  <c r="S99" i="3"/>
  <c r="O99" i="3"/>
  <c r="S100" i="3" l="1"/>
  <c r="O100" i="3"/>
  <c r="G102" i="3"/>
  <c r="I102" i="3" s="1"/>
  <c r="K101" i="3"/>
  <c r="S101" i="3" l="1"/>
  <c r="O101" i="3"/>
  <c r="G103" i="3"/>
  <c r="I103" i="3" s="1"/>
  <c r="K102" i="3"/>
  <c r="G104" i="3" l="1"/>
  <c r="I104" i="3" s="1"/>
  <c r="K103" i="3"/>
  <c r="O102" i="3"/>
  <c r="S102" i="3"/>
  <c r="G105" i="3" l="1"/>
  <c r="I105" i="3" s="1"/>
  <c r="K104" i="3"/>
  <c r="O103" i="3"/>
  <c r="S103" i="3"/>
  <c r="G106" i="3" l="1"/>
  <c r="I106" i="3" s="1"/>
  <c r="K105" i="3"/>
  <c r="S104" i="3"/>
  <c r="O104" i="3"/>
  <c r="S105" i="3" l="1"/>
  <c r="O105" i="3"/>
  <c r="G107" i="3"/>
  <c r="I107" i="3" s="1"/>
  <c r="K106" i="3"/>
  <c r="G108" i="3" l="1"/>
  <c r="I108" i="3" s="1"/>
  <c r="K107" i="3"/>
  <c r="O106" i="3"/>
  <c r="S106" i="3"/>
  <c r="O107" i="3" l="1"/>
  <c r="S107" i="3"/>
  <c r="G109" i="3"/>
  <c r="I109" i="3" s="1"/>
  <c r="K108" i="3"/>
  <c r="O108" i="3" l="1"/>
  <c r="S108" i="3"/>
  <c r="G110" i="3"/>
  <c r="I110" i="3" s="1"/>
  <c r="K109" i="3"/>
  <c r="O109" i="3" l="1"/>
  <c r="S109" i="3"/>
  <c r="G111" i="3"/>
  <c r="I111" i="3" s="1"/>
  <c r="K110" i="3"/>
  <c r="O110" i="3" l="1"/>
  <c r="S110" i="3"/>
  <c r="G112" i="3"/>
  <c r="I112" i="3" s="1"/>
  <c r="K111" i="3"/>
  <c r="G113" i="3" l="1"/>
  <c r="I113" i="3" s="1"/>
  <c r="K112" i="3"/>
  <c r="S111" i="3"/>
  <c r="O111" i="3"/>
  <c r="G114" i="3" l="1"/>
  <c r="I114" i="3" s="1"/>
  <c r="K113" i="3"/>
  <c r="S112" i="3"/>
  <c r="O112" i="3"/>
  <c r="G115" i="3" l="1"/>
  <c r="I115" i="3" s="1"/>
  <c r="K114" i="3"/>
  <c r="S113" i="3"/>
  <c r="O113" i="3"/>
  <c r="G116" i="3" l="1"/>
  <c r="I116" i="3" s="1"/>
  <c r="K115" i="3"/>
  <c r="O114" i="3"/>
  <c r="S114" i="3"/>
  <c r="G117" i="3" l="1"/>
  <c r="I117" i="3" s="1"/>
  <c r="K116" i="3"/>
  <c r="O115" i="3"/>
  <c r="S115" i="3"/>
  <c r="G118" i="3" l="1"/>
  <c r="I118" i="3" s="1"/>
  <c r="K117" i="3"/>
  <c r="O116" i="3"/>
  <c r="S116" i="3"/>
  <c r="G119" i="3" l="1"/>
  <c r="I119" i="3" s="1"/>
  <c r="K118" i="3"/>
  <c r="O117" i="3"/>
  <c r="S117" i="3"/>
  <c r="G120" i="3" l="1"/>
  <c r="I120" i="3" s="1"/>
  <c r="K119" i="3"/>
  <c r="S118" i="3"/>
  <c r="O118" i="3"/>
  <c r="G121" i="3" l="1"/>
  <c r="I121" i="3" s="1"/>
  <c r="K120" i="3"/>
  <c r="S119" i="3"/>
  <c r="O119" i="3"/>
  <c r="G122" i="3" l="1"/>
  <c r="I122" i="3" s="1"/>
  <c r="K121" i="3"/>
  <c r="S120" i="3"/>
  <c r="O120" i="3"/>
  <c r="G123" i="3" l="1"/>
  <c r="I123" i="3" s="1"/>
  <c r="K122" i="3"/>
  <c r="O121" i="3"/>
  <c r="S121" i="3"/>
  <c r="S122" i="3" l="1"/>
  <c r="O122" i="3"/>
  <c r="G124" i="3"/>
  <c r="I124" i="3" s="1"/>
  <c r="K123" i="3"/>
  <c r="G125" i="3" l="1"/>
  <c r="I125" i="3" s="1"/>
  <c r="K124" i="3"/>
  <c r="S123" i="3"/>
  <c r="O123" i="3"/>
  <c r="G126" i="3" l="1"/>
  <c r="I126" i="3" s="1"/>
  <c r="K125" i="3"/>
  <c r="S124" i="3"/>
  <c r="O124" i="3"/>
  <c r="S125" i="3" l="1"/>
  <c r="O125" i="3"/>
  <c r="G127" i="3"/>
  <c r="I127" i="3" s="1"/>
  <c r="K126" i="3"/>
  <c r="G128" i="3" l="1"/>
  <c r="I128" i="3" s="1"/>
  <c r="K127" i="3"/>
  <c r="S126" i="3"/>
  <c r="O126" i="3"/>
  <c r="G129" i="3" l="1"/>
  <c r="I129" i="3" s="1"/>
  <c r="K128" i="3"/>
  <c r="O127" i="3"/>
  <c r="S127" i="3"/>
  <c r="G130" i="3" l="1"/>
  <c r="I130" i="3" s="1"/>
  <c r="K129" i="3"/>
  <c r="S128" i="3"/>
  <c r="O128" i="3"/>
  <c r="G131" i="3" l="1"/>
  <c r="I131" i="3" s="1"/>
  <c r="K130" i="3"/>
  <c r="O129" i="3"/>
  <c r="S129" i="3"/>
  <c r="O130" i="3" l="1"/>
  <c r="S130" i="3"/>
  <c r="G132" i="3"/>
  <c r="I132" i="3" s="1"/>
  <c r="K131" i="3"/>
  <c r="S131" i="3" l="1"/>
  <c r="O131" i="3"/>
  <c r="G133" i="3"/>
  <c r="I133" i="3" s="1"/>
  <c r="K132" i="3"/>
  <c r="G134" i="3" l="1"/>
  <c r="I134" i="3" s="1"/>
  <c r="K133" i="3"/>
  <c r="S132" i="3"/>
  <c r="O132" i="3"/>
  <c r="G135" i="3" l="1"/>
  <c r="I135" i="3" s="1"/>
  <c r="K134" i="3"/>
  <c r="S133" i="3"/>
  <c r="O133" i="3"/>
  <c r="G136" i="3" l="1"/>
  <c r="I136" i="3" s="1"/>
  <c r="K135" i="3"/>
  <c r="O134" i="3"/>
  <c r="S134" i="3"/>
  <c r="S135" i="3" l="1"/>
  <c r="O135" i="3"/>
  <c r="G137" i="3"/>
  <c r="I137" i="3" s="1"/>
  <c r="K136" i="3"/>
  <c r="G138" i="3" l="1"/>
  <c r="I138" i="3" s="1"/>
  <c r="K137" i="3"/>
  <c r="S136" i="3"/>
  <c r="O136" i="3"/>
  <c r="G139" i="3" l="1"/>
  <c r="I139" i="3" s="1"/>
  <c r="K138" i="3"/>
  <c r="O137" i="3"/>
  <c r="S137" i="3"/>
  <c r="S138" i="3" l="1"/>
  <c r="O138" i="3"/>
  <c r="G140" i="3"/>
  <c r="I140" i="3" s="1"/>
  <c r="K139" i="3"/>
  <c r="G141" i="3" l="1"/>
  <c r="I141" i="3" s="1"/>
  <c r="K140" i="3"/>
  <c r="S139" i="3"/>
  <c r="O139" i="3"/>
  <c r="O140" i="3" l="1"/>
  <c r="S140" i="3"/>
  <c r="G142" i="3"/>
  <c r="I142" i="3" s="1"/>
  <c r="K141" i="3"/>
  <c r="G143" i="3" l="1"/>
  <c r="I143" i="3" s="1"/>
  <c r="K142" i="3"/>
  <c r="O141" i="3"/>
  <c r="S141" i="3"/>
  <c r="G144" i="3" l="1"/>
  <c r="I144" i="3" s="1"/>
  <c r="K143" i="3"/>
  <c r="S142" i="3"/>
  <c r="O142" i="3"/>
  <c r="G145" i="3" l="1"/>
  <c r="I145" i="3" s="1"/>
  <c r="K144" i="3"/>
  <c r="S143" i="3"/>
  <c r="O143" i="3"/>
  <c r="S144" i="3" l="1"/>
  <c r="O144" i="3"/>
  <c r="G146" i="3"/>
  <c r="I146" i="3" s="1"/>
  <c r="K145" i="3"/>
  <c r="G147" i="3" l="1"/>
  <c r="I147" i="3" s="1"/>
  <c r="K146" i="3"/>
  <c r="S145" i="3"/>
  <c r="O145" i="3"/>
  <c r="G148" i="3" l="1"/>
  <c r="I148" i="3" s="1"/>
  <c r="K147" i="3"/>
  <c r="O146" i="3"/>
  <c r="S146" i="3"/>
  <c r="S147" i="3" l="1"/>
  <c r="O147" i="3"/>
  <c r="G149" i="3"/>
  <c r="I149" i="3" s="1"/>
  <c r="K148" i="3"/>
  <c r="G150" i="3" l="1"/>
  <c r="I150" i="3" s="1"/>
  <c r="K149" i="3"/>
  <c r="O148" i="3"/>
  <c r="S148" i="3"/>
  <c r="O149" i="3" l="1"/>
  <c r="S149" i="3"/>
  <c r="G151" i="3"/>
  <c r="I151" i="3" s="1"/>
  <c r="K150" i="3"/>
  <c r="S150" i="3" l="1"/>
  <c r="O150" i="3"/>
  <c r="G152" i="3"/>
  <c r="I152" i="3" s="1"/>
  <c r="K151" i="3"/>
  <c r="G153" i="3" l="1"/>
  <c r="I153" i="3" s="1"/>
  <c r="K152" i="3"/>
  <c r="O151" i="3"/>
  <c r="S151" i="3"/>
  <c r="G154" i="3" l="1"/>
  <c r="I154" i="3" s="1"/>
  <c r="K153" i="3"/>
  <c r="S152" i="3"/>
  <c r="O152" i="3"/>
  <c r="G155" i="3" l="1"/>
  <c r="I155" i="3" s="1"/>
  <c r="K154" i="3"/>
  <c r="O153" i="3"/>
  <c r="S153" i="3"/>
  <c r="G156" i="3" l="1"/>
  <c r="I156" i="3" s="1"/>
  <c r="K155" i="3"/>
  <c r="O154" i="3"/>
  <c r="S154" i="3"/>
  <c r="O155" i="3" l="1"/>
  <c r="S155" i="3"/>
  <c r="G157" i="3"/>
  <c r="I157" i="3" s="1"/>
  <c r="K156" i="3"/>
  <c r="G158" i="3" l="1"/>
  <c r="I158" i="3" s="1"/>
  <c r="K157" i="3"/>
  <c r="S156" i="3"/>
  <c r="O156" i="3"/>
  <c r="O157" i="3" l="1"/>
  <c r="S157" i="3"/>
  <c r="G159" i="3"/>
  <c r="I159" i="3" s="1"/>
  <c r="K158" i="3"/>
  <c r="G160" i="3" l="1"/>
  <c r="I160" i="3" s="1"/>
  <c r="K159" i="3"/>
  <c r="O158" i="3"/>
  <c r="S158" i="3"/>
  <c r="G161" i="3" l="1"/>
  <c r="I161" i="3" s="1"/>
  <c r="K160" i="3"/>
  <c r="S159" i="3"/>
  <c r="O159" i="3"/>
  <c r="G162" i="3" l="1"/>
  <c r="I162" i="3" s="1"/>
  <c r="K161" i="3"/>
  <c r="O160" i="3"/>
  <c r="S160" i="3"/>
  <c r="O161" i="3" l="1"/>
  <c r="S161" i="3"/>
  <c r="G163" i="3"/>
  <c r="I163" i="3" s="1"/>
  <c r="K162" i="3"/>
  <c r="S162" i="3" l="1"/>
  <c r="O162" i="3"/>
  <c r="G164" i="3"/>
  <c r="I164" i="3" s="1"/>
  <c r="K163" i="3"/>
  <c r="O163" i="3" l="1"/>
  <c r="S163" i="3"/>
  <c r="G165" i="3"/>
  <c r="I165" i="3" s="1"/>
  <c r="K164" i="3"/>
  <c r="G166" i="3" l="1"/>
  <c r="I166" i="3" s="1"/>
  <c r="K165" i="3"/>
  <c r="S164" i="3"/>
  <c r="O164" i="3"/>
  <c r="S165" i="3" l="1"/>
  <c r="O165" i="3"/>
  <c r="G167" i="3"/>
  <c r="I167" i="3" s="1"/>
  <c r="K166" i="3"/>
  <c r="G168" i="3" l="1"/>
  <c r="I168" i="3" s="1"/>
  <c r="K167" i="3"/>
  <c r="S166" i="3"/>
  <c r="O166" i="3"/>
  <c r="G169" i="3" l="1"/>
  <c r="I169" i="3" s="1"/>
  <c r="K168" i="3"/>
  <c r="O167" i="3"/>
  <c r="S167" i="3"/>
  <c r="G170" i="3" l="1"/>
  <c r="I170" i="3" s="1"/>
  <c r="K169" i="3"/>
  <c r="O168" i="3"/>
  <c r="S168" i="3"/>
  <c r="G171" i="3" l="1"/>
  <c r="I171" i="3" s="1"/>
  <c r="K170" i="3"/>
  <c r="O169" i="3"/>
  <c r="S169" i="3"/>
  <c r="G172" i="3" l="1"/>
  <c r="I172" i="3" s="1"/>
  <c r="K171" i="3"/>
  <c r="O170" i="3"/>
  <c r="S170" i="3"/>
  <c r="O171" i="3" l="1"/>
  <c r="S171" i="3"/>
  <c r="G173" i="3"/>
  <c r="I173" i="3" s="1"/>
  <c r="K172" i="3"/>
  <c r="G174" i="3" l="1"/>
  <c r="I174" i="3" s="1"/>
  <c r="K173" i="3"/>
  <c r="S172" i="3"/>
  <c r="O172" i="3"/>
  <c r="G175" i="3" l="1"/>
  <c r="I175" i="3" s="1"/>
  <c r="K174" i="3"/>
  <c r="O173" i="3"/>
  <c r="S173" i="3"/>
  <c r="G176" i="3" l="1"/>
  <c r="I176" i="3" s="1"/>
  <c r="K175" i="3"/>
  <c r="O174" i="3"/>
  <c r="S174" i="3"/>
  <c r="G177" i="3" l="1"/>
  <c r="I177" i="3" s="1"/>
  <c r="K176" i="3"/>
  <c r="S175" i="3"/>
  <c r="O175" i="3"/>
  <c r="G178" i="3" l="1"/>
  <c r="I178" i="3" s="1"/>
  <c r="K177" i="3"/>
  <c r="O176" i="3"/>
  <c r="S176" i="3"/>
  <c r="S177" i="3" l="1"/>
  <c r="O177" i="3"/>
  <c r="G179" i="3"/>
  <c r="I179" i="3" s="1"/>
  <c r="K178" i="3"/>
  <c r="G180" i="3" l="1"/>
  <c r="I180" i="3" s="1"/>
  <c r="K179" i="3"/>
  <c r="S178" i="3"/>
  <c r="O178" i="3"/>
  <c r="G181" i="3" l="1"/>
  <c r="I181" i="3" s="1"/>
  <c r="K180" i="3"/>
  <c r="O179" i="3"/>
  <c r="S179" i="3"/>
  <c r="O180" i="3" l="1"/>
  <c r="S180" i="3"/>
  <c r="G182" i="3"/>
  <c r="I182" i="3" s="1"/>
  <c r="K181" i="3"/>
  <c r="S181" i="3" l="1"/>
  <c r="O181" i="3"/>
  <c r="G183" i="3"/>
  <c r="I183" i="3" s="1"/>
  <c r="K182" i="3"/>
  <c r="G184" i="3" l="1"/>
  <c r="I184" i="3" s="1"/>
  <c r="K183" i="3"/>
  <c r="S182" i="3"/>
  <c r="O182" i="3"/>
  <c r="G185" i="3" l="1"/>
  <c r="I185" i="3" s="1"/>
  <c r="K184" i="3"/>
  <c r="O183" i="3"/>
  <c r="S183" i="3"/>
  <c r="G186" i="3" l="1"/>
  <c r="I186" i="3" s="1"/>
  <c r="K185" i="3"/>
  <c r="O184" i="3"/>
  <c r="S184" i="3"/>
  <c r="O185" i="3" l="1"/>
  <c r="S185" i="3"/>
  <c r="G187" i="3"/>
  <c r="I187" i="3" s="1"/>
  <c r="K186" i="3"/>
  <c r="S186" i="3" l="1"/>
  <c r="O186" i="3"/>
  <c r="G188" i="3"/>
  <c r="I188" i="3" s="1"/>
  <c r="K187" i="3"/>
  <c r="G189" i="3" l="1"/>
  <c r="I189" i="3" s="1"/>
  <c r="K188" i="3"/>
  <c r="S187" i="3"/>
  <c r="O187" i="3"/>
  <c r="G190" i="3" l="1"/>
  <c r="I190" i="3" s="1"/>
  <c r="K189" i="3"/>
  <c r="S188" i="3"/>
  <c r="O188" i="3"/>
  <c r="G191" i="3" l="1"/>
  <c r="I191" i="3" s="1"/>
  <c r="K190" i="3"/>
  <c r="S189" i="3"/>
  <c r="O189" i="3"/>
  <c r="G192" i="3" l="1"/>
  <c r="I192" i="3" s="1"/>
  <c r="K191" i="3"/>
  <c r="S190" i="3"/>
  <c r="O190" i="3"/>
  <c r="G193" i="3" l="1"/>
  <c r="I193" i="3" s="1"/>
  <c r="K192" i="3"/>
  <c r="O191" i="3"/>
  <c r="S191" i="3"/>
  <c r="S192" i="3" l="1"/>
  <c r="O192" i="3"/>
  <c r="G194" i="3"/>
  <c r="I194" i="3" s="1"/>
  <c r="K193" i="3"/>
  <c r="S193" i="3" l="1"/>
  <c r="O193" i="3"/>
  <c r="G195" i="3"/>
  <c r="I195" i="3" s="1"/>
  <c r="K194" i="3"/>
  <c r="S194" i="3" l="1"/>
  <c r="O194" i="3"/>
  <c r="G196" i="3"/>
  <c r="I196" i="3" s="1"/>
  <c r="K195" i="3"/>
  <c r="G197" i="3" l="1"/>
  <c r="I197" i="3" s="1"/>
  <c r="K196" i="3"/>
  <c r="S195" i="3"/>
  <c r="O195" i="3"/>
  <c r="S196" i="3" l="1"/>
  <c r="O196" i="3"/>
  <c r="G198" i="3"/>
  <c r="I198" i="3" s="1"/>
  <c r="K197" i="3"/>
  <c r="G199" i="3" l="1"/>
  <c r="I199" i="3" s="1"/>
  <c r="K198" i="3"/>
  <c r="S197" i="3"/>
  <c r="O197" i="3"/>
  <c r="O198" i="3" l="1"/>
  <c r="S198" i="3"/>
  <c r="G200" i="3"/>
  <c r="I200" i="3" s="1"/>
  <c r="K199" i="3"/>
  <c r="G201" i="3" l="1"/>
  <c r="I201" i="3" s="1"/>
  <c r="K200" i="3"/>
  <c r="S199" i="3"/>
  <c r="O199" i="3"/>
  <c r="S200" i="3" l="1"/>
  <c r="O200" i="3"/>
  <c r="G202" i="3"/>
  <c r="I202" i="3" s="1"/>
  <c r="K201" i="3"/>
  <c r="O201" i="3" l="1"/>
  <c r="S201" i="3"/>
  <c r="G203" i="3"/>
  <c r="I203" i="3" s="1"/>
  <c r="K202" i="3"/>
  <c r="S202" i="3" l="1"/>
  <c r="O202" i="3"/>
  <c r="G204" i="3"/>
  <c r="I204" i="3" s="1"/>
  <c r="K203" i="3"/>
  <c r="G205" i="3" l="1"/>
  <c r="I205" i="3" s="1"/>
  <c r="K204" i="3"/>
  <c r="S203" i="3"/>
  <c r="O203" i="3"/>
  <c r="G206" i="3" l="1"/>
  <c r="I206" i="3" s="1"/>
  <c r="K205" i="3"/>
  <c r="S204" i="3"/>
  <c r="O204" i="3"/>
  <c r="G207" i="3" l="1"/>
  <c r="I207" i="3" s="1"/>
  <c r="K206" i="3"/>
  <c r="O205" i="3"/>
  <c r="S205" i="3"/>
  <c r="S206" i="3" l="1"/>
  <c r="O206" i="3"/>
  <c r="G208" i="3"/>
  <c r="I208" i="3" s="1"/>
  <c r="K207" i="3"/>
  <c r="S207" i="3" l="1"/>
  <c r="O207" i="3"/>
  <c r="G209" i="3"/>
  <c r="I209" i="3" s="1"/>
  <c r="K208" i="3"/>
  <c r="G210" i="3" l="1"/>
  <c r="I210" i="3" s="1"/>
  <c r="K209" i="3"/>
  <c r="O208" i="3"/>
  <c r="S208" i="3"/>
  <c r="G211" i="3" l="1"/>
  <c r="I211" i="3" s="1"/>
  <c r="K210" i="3"/>
  <c r="S209" i="3"/>
  <c r="O209" i="3"/>
  <c r="O210" i="3" l="1"/>
  <c r="S210" i="3"/>
  <c r="G212" i="3"/>
  <c r="I212" i="3" s="1"/>
  <c r="K211" i="3"/>
  <c r="O211" i="3" l="1"/>
  <c r="S211" i="3"/>
  <c r="G213" i="3"/>
  <c r="I213" i="3" s="1"/>
  <c r="K212" i="3"/>
  <c r="G214" i="3" l="1"/>
  <c r="I214" i="3" s="1"/>
  <c r="K213" i="3"/>
  <c r="O212" i="3"/>
  <c r="S212" i="3"/>
  <c r="O213" i="3" l="1"/>
  <c r="S213" i="3"/>
  <c r="G215" i="3"/>
  <c r="I215" i="3" s="1"/>
  <c r="K214" i="3"/>
  <c r="S214" i="3" l="1"/>
  <c r="O214" i="3"/>
  <c r="G216" i="3"/>
  <c r="I216" i="3" s="1"/>
  <c r="K215" i="3"/>
  <c r="G217" i="3" l="1"/>
  <c r="I217" i="3" s="1"/>
  <c r="K216" i="3"/>
  <c r="S215" i="3"/>
  <c r="O215" i="3"/>
  <c r="S216" i="3" l="1"/>
  <c r="O216" i="3"/>
  <c r="G218" i="3"/>
  <c r="I218" i="3" s="1"/>
  <c r="K217" i="3"/>
  <c r="G219" i="3" l="1"/>
  <c r="I219" i="3" s="1"/>
  <c r="K218" i="3"/>
  <c r="S217" i="3"/>
  <c r="O217" i="3"/>
  <c r="O218" i="3" l="1"/>
  <c r="S218" i="3"/>
  <c r="G220" i="3"/>
  <c r="I220" i="3" s="1"/>
  <c r="K219" i="3"/>
  <c r="G221" i="3" l="1"/>
  <c r="I221" i="3" s="1"/>
  <c r="K220" i="3"/>
  <c r="O219" i="3"/>
  <c r="S219" i="3"/>
  <c r="G222" i="3" l="1"/>
  <c r="I222" i="3" s="1"/>
  <c r="K221" i="3"/>
  <c r="O220" i="3"/>
  <c r="S220" i="3"/>
  <c r="G223" i="3" l="1"/>
  <c r="I223" i="3" s="1"/>
  <c r="K222" i="3"/>
  <c r="O221" i="3"/>
  <c r="S221" i="3"/>
  <c r="S222" i="3" l="1"/>
  <c r="O222" i="3"/>
  <c r="G224" i="3"/>
  <c r="I224" i="3" s="1"/>
  <c r="K223" i="3"/>
  <c r="G225" i="3" l="1"/>
  <c r="I225" i="3" s="1"/>
  <c r="K224" i="3"/>
  <c r="O223" i="3"/>
  <c r="S223" i="3"/>
  <c r="S224" i="3" l="1"/>
  <c r="O224" i="3"/>
  <c r="G226" i="3"/>
  <c r="I226" i="3" s="1"/>
  <c r="K225" i="3"/>
  <c r="O225" i="3" l="1"/>
  <c r="S225" i="3"/>
  <c r="G227" i="3"/>
  <c r="I227" i="3" s="1"/>
  <c r="K226" i="3"/>
  <c r="S226" i="3" l="1"/>
  <c r="O226" i="3"/>
  <c r="G228" i="3"/>
  <c r="I228" i="3" s="1"/>
  <c r="K227" i="3"/>
  <c r="G229" i="3" l="1"/>
  <c r="I229" i="3" s="1"/>
  <c r="K228" i="3"/>
  <c r="S227" i="3"/>
  <c r="O227" i="3"/>
  <c r="S228" i="3" l="1"/>
  <c r="O228" i="3"/>
  <c r="G230" i="3"/>
  <c r="I230" i="3" s="1"/>
  <c r="K229" i="3"/>
  <c r="G231" i="3" l="1"/>
  <c r="I231" i="3" s="1"/>
  <c r="K230" i="3"/>
  <c r="S229" i="3"/>
  <c r="O229" i="3"/>
  <c r="S230" i="3" l="1"/>
  <c r="O230" i="3"/>
  <c r="G232" i="3"/>
  <c r="I232" i="3" s="1"/>
  <c r="K231" i="3"/>
  <c r="G233" i="3" l="1"/>
  <c r="I233" i="3" s="1"/>
  <c r="K232" i="3"/>
  <c r="S231" i="3"/>
  <c r="O231" i="3"/>
  <c r="O232" i="3" l="1"/>
  <c r="S232" i="3"/>
  <c r="G234" i="3"/>
  <c r="I234" i="3" s="1"/>
  <c r="K233" i="3"/>
  <c r="S233" i="3" l="1"/>
  <c r="O233" i="3"/>
  <c r="G235" i="3"/>
  <c r="I235" i="3" s="1"/>
  <c r="K234" i="3"/>
  <c r="G236" i="3" l="1"/>
  <c r="I236" i="3" s="1"/>
  <c r="K235" i="3"/>
  <c r="O234" i="3"/>
  <c r="S234" i="3"/>
  <c r="G237" i="3" l="1"/>
  <c r="I237" i="3" s="1"/>
  <c r="K236" i="3"/>
  <c r="S235" i="3"/>
  <c r="O235" i="3"/>
  <c r="S236" i="3" l="1"/>
  <c r="O236" i="3"/>
  <c r="G238" i="3"/>
  <c r="I238" i="3" s="1"/>
  <c r="K237" i="3"/>
  <c r="S237" i="3" l="1"/>
  <c r="O237" i="3"/>
  <c r="G239" i="3"/>
  <c r="I239" i="3" s="1"/>
  <c r="K238" i="3"/>
  <c r="G240" i="3" l="1"/>
  <c r="I240" i="3" s="1"/>
  <c r="K239" i="3"/>
  <c r="O238" i="3"/>
  <c r="S238" i="3"/>
  <c r="G241" i="3" l="1"/>
  <c r="I241" i="3" s="1"/>
  <c r="K240" i="3"/>
  <c r="O239" i="3"/>
  <c r="S239" i="3"/>
  <c r="S240" i="3" l="1"/>
  <c r="O240" i="3"/>
  <c r="G242" i="3"/>
  <c r="I242" i="3" s="1"/>
  <c r="K241" i="3"/>
  <c r="G243" i="3" l="1"/>
  <c r="I243" i="3" s="1"/>
  <c r="K242" i="3"/>
  <c r="S241" i="3"/>
  <c r="O241" i="3"/>
  <c r="G244" i="3" l="1"/>
  <c r="I244" i="3" s="1"/>
  <c r="K243" i="3"/>
  <c r="S242" i="3"/>
  <c r="O242" i="3"/>
  <c r="G245" i="3" l="1"/>
  <c r="I245" i="3" s="1"/>
  <c r="K244" i="3"/>
  <c r="S243" i="3"/>
  <c r="O243" i="3"/>
  <c r="G246" i="3" l="1"/>
  <c r="I246" i="3" s="1"/>
  <c r="K245" i="3"/>
  <c r="S244" i="3"/>
  <c r="O244" i="3"/>
  <c r="O245" i="3" l="1"/>
  <c r="S245" i="3"/>
  <c r="G247" i="3"/>
  <c r="I247" i="3" s="1"/>
  <c r="K246" i="3"/>
  <c r="G248" i="3" l="1"/>
  <c r="I248" i="3" s="1"/>
  <c r="K247" i="3"/>
  <c r="S246" i="3"/>
  <c r="O246" i="3"/>
  <c r="G249" i="3" l="1"/>
  <c r="I249" i="3" s="1"/>
  <c r="K248" i="3"/>
  <c r="O247" i="3"/>
  <c r="S247" i="3"/>
  <c r="G250" i="3" l="1"/>
  <c r="I250" i="3" s="1"/>
  <c r="K249" i="3"/>
  <c r="O248" i="3"/>
  <c r="S248" i="3"/>
  <c r="G251" i="3" l="1"/>
  <c r="I251" i="3" s="1"/>
  <c r="K250" i="3"/>
  <c r="O249" i="3"/>
  <c r="S249" i="3"/>
  <c r="S250" i="3" l="1"/>
  <c r="O250" i="3"/>
  <c r="G252" i="3"/>
  <c r="I252" i="3" s="1"/>
  <c r="K251" i="3"/>
  <c r="O251" i="3" l="1"/>
  <c r="S251" i="3"/>
  <c r="G253" i="3"/>
  <c r="I253" i="3" s="1"/>
  <c r="K252" i="3"/>
  <c r="O252" i="3" l="1"/>
  <c r="S252" i="3"/>
  <c r="G254" i="3"/>
  <c r="I254" i="3" s="1"/>
  <c r="K253" i="3"/>
  <c r="G255" i="3" l="1"/>
  <c r="I255" i="3" s="1"/>
  <c r="K254" i="3"/>
  <c r="S253" i="3"/>
  <c r="O253" i="3"/>
  <c r="G256" i="3" l="1"/>
  <c r="I256" i="3" s="1"/>
  <c r="K255" i="3"/>
  <c r="O254" i="3"/>
  <c r="S254" i="3"/>
  <c r="O255" i="3" l="1"/>
  <c r="S255" i="3"/>
  <c r="G257" i="3"/>
  <c r="I257" i="3" s="1"/>
  <c r="K256" i="3"/>
  <c r="G258" i="3" l="1"/>
  <c r="I258" i="3" s="1"/>
  <c r="K257" i="3"/>
  <c r="O256" i="3"/>
  <c r="S256" i="3"/>
  <c r="O257" i="3" l="1"/>
  <c r="S257" i="3"/>
  <c r="G259" i="3"/>
  <c r="I259" i="3" s="1"/>
  <c r="K258" i="3"/>
  <c r="S258" i="3" l="1"/>
  <c r="O258" i="3"/>
  <c r="G260" i="3"/>
  <c r="I260" i="3" s="1"/>
  <c r="K259" i="3"/>
  <c r="G261" i="3" l="1"/>
  <c r="I261" i="3" s="1"/>
  <c r="K260" i="3"/>
  <c r="S259" i="3"/>
  <c r="O259" i="3"/>
  <c r="G262" i="3" l="1"/>
  <c r="I262" i="3" s="1"/>
  <c r="K261" i="3"/>
  <c r="O260" i="3"/>
  <c r="S260" i="3"/>
  <c r="O261" i="3" l="1"/>
  <c r="S261" i="3"/>
  <c r="G263" i="3"/>
  <c r="I263" i="3" s="1"/>
  <c r="K262" i="3"/>
  <c r="O262" i="3" l="1"/>
  <c r="S262" i="3"/>
  <c r="G264" i="3"/>
  <c r="I264" i="3" s="1"/>
  <c r="K263" i="3"/>
  <c r="G265" i="3" l="1"/>
  <c r="I265" i="3" s="1"/>
  <c r="K264" i="3"/>
  <c r="S263" i="3"/>
  <c r="O263" i="3"/>
  <c r="G266" i="3" l="1"/>
  <c r="I266" i="3" s="1"/>
  <c r="K265" i="3"/>
  <c r="S264" i="3"/>
  <c r="O264" i="3"/>
  <c r="G267" i="3" l="1"/>
  <c r="I267" i="3" s="1"/>
  <c r="K266" i="3"/>
  <c r="O265" i="3"/>
  <c r="S265" i="3"/>
  <c r="G268" i="3" l="1"/>
  <c r="I268" i="3" s="1"/>
  <c r="K267" i="3"/>
  <c r="O266" i="3"/>
  <c r="S266" i="3"/>
  <c r="G269" i="3" l="1"/>
  <c r="I269" i="3" s="1"/>
  <c r="K268" i="3"/>
  <c r="O267" i="3"/>
  <c r="S267" i="3"/>
  <c r="G270" i="3" l="1"/>
  <c r="I270" i="3" s="1"/>
  <c r="K269" i="3"/>
  <c r="O268" i="3"/>
  <c r="S268" i="3"/>
  <c r="G271" i="3" l="1"/>
  <c r="I271" i="3" s="1"/>
  <c r="K270" i="3"/>
  <c r="O269" i="3"/>
  <c r="S269" i="3"/>
  <c r="G272" i="3" l="1"/>
  <c r="I272" i="3" s="1"/>
  <c r="K271" i="3"/>
  <c r="O270" i="3"/>
  <c r="S270" i="3"/>
  <c r="G273" i="3" l="1"/>
  <c r="I273" i="3" s="1"/>
  <c r="K272" i="3"/>
  <c r="O271" i="3"/>
  <c r="S271" i="3"/>
  <c r="G274" i="3" l="1"/>
  <c r="I274" i="3" s="1"/>
  <c r="K273" i="3"/>
  <c r="O272" i="3"/>
  <c r="S272" i="3"/>
  <c r="G275" i="3" l="1"/>
  <c r="I275" i="3" s="1"/>
  <c r="K274" i="3"/>
  <c r="S273" i="3"/>
  <c r="O273" i="3"/>
  <c r="S274" i="3" l="1"/>
  <c r="O274" i="3"/>
  <c r="G276" i="3"/>
  <c r="I276" i="3" s="1"/>
  <c r="K275" i="3"/>
  <c r="G277" i="3" l="1"/>
  <c r="I277" i="3" s="1"/>
  <c r="K276" i="3"/>
  <c r="O275" i="3"/>
  <c r="S275" i="3"/>
  <c r="O276" i="3" l="1"/>
  <c r="S276" i="3"/>
  <c r="G278" i="3"/>
  <c r="I278" i="3" s="1"/>
  <c r="K277" i="3"/>
  <c r="G279" i="3" l="1"/>
  <c r="I279" i="3" s="1"/>
  <c r="K278" i="3"/>
  <c r="S277" i="3"/>
  <c r="O277" i="3"/>
  <c r="G280" i="3" l="1"/>
  <c r="I280" i="3" s="1"/>
  <c r="K279" i="3"/>
  <c r="O278" i="3"/>
  <c r="S278" i="3"/>
  <c r="G281" i="3" l="1"/>
  <c r="I281" i="3" s="1"/>
  <c r="K280" i="3"/>
  <c r="O279" i="3"/>
  <c r="S279" i="3"/>
  <c r="G282" i="3" l="1"/>
  <c r="I282" i="3" s="1"/>
  <c r="K281" i="3"/>
  <c r="S280" i="3"/>
  <c r="O280" i="3"/>
  <c r="G283" i="3" l="1"/>
  <c r="I283" i="3" s="1"/>
  <c r="K282" i="3"/>
  <c r="S281" i="3"/>
  <c r="O281" i="3"/>
  <c r="O282" i="3" l="1"/>
  <c r="S282" i="3"/>
  <c r="G284" i="3"/>
  <c r="I284" i="3" s="1"/>
  <c r="K283" i="3"/>
  <c r="G285" i="3" l="1"/>
  <c r="I285" i="3" s="1"/>
  <c r="K284" i="3"/>
  <c r="S283" i="3"/>
  <c r="O283" i="3"/>
  <c r="G286" i="3" l="1"/>
  <c r="I286" i="3" s="1"/>
  <c r="K285" i="3"/>
  <c r="S284" i="3"/>
  <c r="O284" i="3"/>
  <c r="G287" i="3" l="1"/>
  <c r="I287" i="3" s="1"/>
  <c r="K286" i="3"/>
  <c r="S285" i="3"/>
  <c r="O285" i="3"/>
  <c r="G288" i="3" l="1"/>
  <c r="I288" i="3" s="1"/>
  <c r="K287" i="3"/>
  <c r="O286" i="3"/>
  <c r="S286" i="3"/>
  <c r="G289" i="3" l="1"/>
  <c r="I289" i="3" s="1"/>
  <c r="K288" i="3"/>
  <c r="O287" i="3"/>
  <c r="S287" i="3"/>
  <c r="S288" i="3" l="1"/>
  <c r="O288" i="3"/>
  <c r="G290" i="3"/>
  <c r="I290" i="3" s="1"/>
  <c r="K289" i="3"/>
  <c r="O289" i="3" l="1"/>
  <c r="S289" i="3"/>
  <c r="G291" i="3"/>
  <c r="I291" i="3" s="1"/>
  <c r="K290" i="3"/>
  <c r="G292" i="3" l="1"/>
  <c r="I292" i="3" s="1"/>
  <c r="K291" i="3"/>
  <c r="O290" i="3"/>
  <c r="S290" i="3"/>
  <c r="S291" i="3" l="1"/>
  <c r="O291" i="3"/>
  <c r="G293" i="3"/>
  <c r="I293" i="3" s="1"/>
  <c r="K292" i="3"/>
  <c r="G294" i="3" l="1"/>
  <c r="I294" i="3" s="1"/>
  <c r="K293" i="3"/>
  <c r="S292" i="3"/>
  <c r="O292" i="3"/>
  <c r="G295" i="3" l="1"/>
  <c r="I295" i="3" s="1"/>
  <c r="K294" i="3"/>
  <c r="O293" i="3"/>
  <c r="S293" i="3"/>
  <c r="G296" i="3" l="1"/>
  <c r="I296" i="3" s="1"/>
  <c r="K295" i="3"/>
  <c r="S294" i="3"/>
  <c r="O294" i="3"/>
  <c r="G297" i="3" l="1"/>
  <c r="I297" i="3" s="1"/>
  <c r="K296" i="3"/>
  <c r="O295" i="3"/>
  <c r="S295" i="3"/>
  <c r="S296" i="3" l="1"/>
  <c r="O296" i="3"/>
  <c r="G298" i="3"/>
  <c r="I298" i="3" s="1"/>
  <c r="K297" i="3"/>
  <c r="G299" i="3" l="1"/>
  <c r="I299" i="3" s="1"/>
  <c r="K298" i="3"/>
  <c r="S297" i="3"/>
  <c r="O297" i="3"/>
  <c r="G300" i="3" l="1"/>
  <c r="I300" i="3" s="1"/>
  <c r="K299" i="3"/>
  <c r="O298" i="3"/>
  <c r="S298" i="3"/>
  <c r="G301" i="3" l="1"/>
  <c r="I301" i="3" s="1"/>
  <c r="K300" i="3"/>
  <c r="O299" i="3"/>
  <c r="S299" i="3"/>
  <c r="G302" i="3" l="1"/>
  <c r="I302" i="3" s="1"/>
  <c r="K301" i="3"/>
  <c r="O300" i="3"/>
  <c r="S300" i="3"/>
  <c r="G303" i="3" l="1"/>
  <c r="I303" i="3" s="1"/>
  <c r="K302" i="3"/>
  <c r="S301" i="3"/>
  <c r="O301" i="3"/>
  <c r="S302" i="3" l="1"/>
  <c r="O302" i="3"/>
  <c r="G304" i="3"/>
  <c r="I304" i="3" s="1"/>
  <c r="K303" i="3"/>
  <c r="S303" i="3" l="1"/>
  <c r="O303" i="3"/>
  <c r="G305" i="3"/>
  <c r="I305" i="3" s="1"/>
  <c r="K304" i="3"/>
  <c r="G306" i="3" l="1"/>
  <c r="I306" i="3" s="1"/>
  <c r="K305" i="3"/>
  <c r="O304" i="3"/>
  <c r="S304" i="3"/>
  <c r="G307" i="3" l="1"/>
  <c r="I307" i="3" s="1"/>
  <c r="K306" i="3"/>
  <c r="O305" i="3"/>
  <c r="S305" i="3"/>
  <c r="S306" i="3" l="1"/>
  <c r="O306" i="3"/>
  <c r="G308" i="3"/>
  <c r="I308" i="3" s="1"/>
  <c r="K307" i="3"/>
  <c r="G309" i="3" l="1"/>
  <c r="I309" i="3" s="1"/>
  <c r="K308" i="3"/>
  <c r="S307" i="3"/>
  <c r="O307" i="3"/>
  <c r="O308" i="3" l="1"/>
  <c r="S308" i="3"/>
  <c r="G310" i="3"/>
  <c r="I310" i="3" s="1"/>
  <c r="K309" i="3"/>
  <c r="O309" i="3" l="1"/>
  <c r="S309" i="3"/>
  <c r="G311" i="3"/>
  <c r="I311" i="3" s="1"/>
  <c r="K310" i="3"/>
  <c r="G312" i="3" l="1"/>
  <c r="I312" i="3" s="1"/>
  <c r="K311" i="3"/>
  <c r="S310" i="3"/>
  <c r="O310" i="3"/>
  <c r="G313" i="3" l="1"/>
  <c r="I313" i="3" s="1"/>
  <c r="K312" i="3"/>
  <c r="O311" i="3"/>
  <c r="S311" i="3"/>
  <c r="G314" i="3" l="1"/>
  <c r="I314" i="3" s="1"/>
  <c r="K313" i="3"/>
  <c r="S312" i="3"/>
  <c r="O312" i="3"/>
  <c r="G315" i="3" l="1"/>
  <c r="I315" i="3" s="1"/>
  <c r="K314" i="3"/>
  <c r="S313" i="3"/>
  <c r="O313" i="3"/>
  <c r="G316" i="3" l="1"/>
  <c r="I316" i="3" s="1"/>
  <c r="K315" i="3"/>
  <c r="O314" i="3"/>
  <c r="S314" i="3"/>
  <c r="G317" i="3" l="1"/>
  <c r="I317" i="3" s="1"/>
  <c r="K316" i="3"/>
  <c r="O315" i="3"/>
  <c r="S315" i="3"/>
  <c r="G318" i="3" l="1"/>
  <c r="I318" i="3" s="1"/>
  <c r="K317" i="3"/>
  <c r="O316" i="3"/>
  <c r="S316" i="3"/>
  <c r="G319" i="3" l="1"/>
  <c r="I319" i="3" s="1"/>
  <c r="K318" i="3"/>
  <c r="O317" i="3"/>
  <c r="S317" i="3"/>
  <c r="G320" i="3" l="1"/>
  <c r="I320" i="3" s="1"/>
  <c r="K319" i="3"/>
  <c r="O318" i="3"/>
  <c r="S318" i="3"/>
  <c r="G321" i="3" l="1"/>
  <c r="I321" i="3" s="1"/>
  <c r="K320" i="3"/>
  <c r="S319" i="3"/>
  <c r="O319" i="3"/>
  <c r="G322" i="3" l="1"/>
  <c r="I322" i="3" s="1"/>
  <c r="K321" i="3"/>
  <c r="S320" i="3"/>
  <c r="O320" i="3"/>
  <c r="G323" i="3" l="1"/>
  <c r="I323" i="3" s="1"/>
  <c r="K322" i="3"/>
  <c r="S321" i="3"/>
  <c r="O321" i="3"/>
  <c r="G324" i="3" l="1"/>
  <c r="I324" i="3" s="1"/>
  <c r="K323" i="3"/>
  <c r="O322" i="3"/>
  <c r="S322" i="3"/>
  <c r="G325" i="3" l="1"/>
  <c r="I325" i="3" s="1"/>
  <c r="K324" i="3"/>
  <c r="O323" i="3"/>
  <c r="S323" i="3"/>
  <c r="G326" i="3" l="1"/>
  <c r="I326" i="3" s="1"/>
  <c r="K325" i="3"/>
  <c r="O324" i="3"/>
  <c r="S324" i="3"/>
  <c r="G327" i="3" l="1"/>
  <c r="I327" i="3" s="1"/>
  <c r="K326" i="3"/>
  <c r="S325" i="3"/>
  <c r="O325" i="3"/>
  <c r="G328" i="3" l="1"/>
  <c r="I328" i="3" s="1"/>
  <c r="K327" i="3"/>
  <c r="O326" i="3"/>
  <c r="S326" i="3"/>
  <c r="G329" i="3" l="1"/>
  <c r="I329" i="3" s="1"/>
  <c r="K328" i="3"/>
  <c r="S327" i="3"/>
  <c r="O327" i="3"/>
  <c r="G330" i="3" l="1"/>
  <c r="I330" i="3" s="1"/>
  <c r="K329" i="3"/>
  <c r="O328" i="3"/>
  <c r="S328" i="3"/>
  <c r="G331" i="3" l="1"/>
  <c r="I331" i="3" s="1"/>
  <c r="K330" i="3"/>
  <c r="O329" i="3"/>
  <c r="S329" i="3"/>
  <c r="G332" i="3" l="1"/>
  <c r="I332" i="3" s="1"/>
  <c r="K331" i="3"/>
  <c r="S330" i="3"/>
  <c r="O330" i="3"/>
  <c r="G333" i="3" l="1"/>
  <c r="I333" i="3" s="1"/>
  <c r="K332" i="3"/>
  <c r="O331" i="3"/>
  <c r="S331" i="3"/>
  <c r="G334" i="3" l="1"/>
  <c r="I334" i="3" s="1"/>
  <c r="K333" i="3"/>
  <c r="O332" i="3"/>
  <c r="S332" i="3"/>
  <c r="G335" i="3" l="1"/>
  <c r="I335" i="3" s="1"/>
  <c r="K334" i="3"/>
  <c r="O333" i="3"/>
  <c r="S333" i="3"/>
  <c r="G336" i="3" l="1"/>
  <c r="I336" i="3" s="1"/>
  <c r="K335" i="3"/>
  <c r="O334" i="3"/>
  <c r="S334" i="3"/>
  <c r="G337" i="3" l="1"/>
  <c r="I337" i="3" s="1"/>
  <c r="K336" i="3"/>
  <c r="S335" i="3"/>
  <c r="O335" i="3"/>
  <c r="G338" i="3" l="1"/>
  <c r="I338" i="3" s="1"/>
  <c r="K337" i="3"/>
  <c r="O336" i="3"/>
  <c r="S336" i="3"/>
  <c r="G339" i="3" l="1"/>
  <c r="I339" i="3" s="1"/>
  <c r="K338" i="3"/>
  <c r="S337" i="3"/>
  <c r="O337" i="3"/>
  <c r="G340" i="3" l="1"/>
  <c r="I340" i="3" s="1"/>
  <c r="K339" i="3"/>
  <c r="O338" i="3"/>
  <c r="S338" i="3"/>
  <c r="G341" i="3" l="1"/>
  <c r="I341" i="3" s="1"/>
  <c r="K340" i="3"/>
  <c r="O339" i="3"/>
  <c r="S339" i="3"/>
  <c r="G342" i="3" l="1"/>
  <c r="I342" i="3" s="1"/>
  <c r="K341" i="3"/>
  <c r="O340" i="3"/>
  <c r="S340" i="3"/>
  <c r="G343" i="3" l="1"/>
  <c r="I343" i="3" s="1"/>
  <c r="K342" i="3"/>
  <c r="S341" i="3"/>
  <c r="O341" i="3"/>
  <c r="G344" i="3" l="1"/>
  <c r="I344" i="3" s="1"/>
  <c r="K343" i="3"/>
  <c r="O342" i="3"/>
  <c r="S342" i="3"/>
  <c r="G345" i="3" l="1"/>
  <c r="I345" i="3" s="1"/>
  <c r="K344" i="3"/>
  <c r="S343" i="3"/>
  <c r="O343" i="3"/>
  <c r="G346" i="3" l="1"/>
  <c r="I346" i="3" s="1"/>
  <c r="K345" i="3"/>
  <c r="O344" i="3"/>
  <c r="S344" i="3"/>
  <c r="G347" i="3" l="1"/>
  <c r="I347" i="3" s="1"/>
  <c r="K346" i="3"/>
  <c r="O345" i="3"/>
  <c r="S345" i="3"/>
  <c r="G348" i="3" l="1"/>
  <c r="I348" i="3" s="1"/>
  <c r="K347" i="3"/>
  <c r="O346" i="3"/>
  <c r="S346" i="3"/>
  <c r="G349" i="3" l="1"/>
  <c r="I349" i="3" s="1"/>
  <c r="K348" i="3"/>
  <c r="S347" i="3"/>
  <c r="O347" i="3"/>
  <c r="G350" i="3" l="1"/>
  <c r="I350" i="3" s="1"/>
  <c r="K349" i="3"/>
  <c r="O348" i="3"/>
  <c r="S348" i="3"/>
  <c r="S349" i="3" l="1"/>
  <c r="O349" i="3"/>
  <c r="G351" i="3"/>
  <c r="I351" i="3" s="1"/>
  <c r="K350" i="3"/>
  <c r="G352" i="3" l="1"/>
  <c r="I352" i="3" s="1"/>
  <c r="K351" i="3"/>
  <c r="O350" i="3"/>
  <c r="S350" i="3"/>
  <c r="O351" i="3" l="1"/>
  <c r="S351" i="3"/>
  <c r="G353" i="3"/>
  <c r="I353" i="3" s="1"/>
  <c r="K352" i="3"/>
  <c r="G354" i="3" l="1"/>
  <c r="I354" i="3" s="1"/>
  <c r="K353" i="3"/>
  <c r="O352" i="3"/>
  <c r="S352" i="3"/>
  <c r="G355" i="3" l="1"/>
  <c r="I355" i="3" s="1"/>
  <c r="K354" i="3"/>
  <c r="O353" i="3"/>
  <c r="S353" i="3"/>
  <c r="S354" i="3" l="1"/>
  <c r="O354" i="3"/>
  <c r="G356" i="3"/>
  <c r="I356" i="3" s="1"/>
  <c r="K355" i="3"/>
  <c r="G357" i="3" l="1"/>
  <c r="I357" i="3" s="1"/>
  <c r="K356" i="3"/>
  <c r="O355" i="3"/>
  <c r="S355" i="3"/>
  <c r="G358" i="3" l="1"/>
  <c r="I358" i="3" s="1"/>
  <c r="K357" i="3"/>
  <c r="S356" i="3"/>
  <c r="O356" i="3"/>
  <c r="O357" i="3" l="1"/>
  <c r="S357" i="3"/>
  <c r="G359" i="3"/>
  <c r="I359" i="3" s="1"/>
  <c r="K358" i="3"/>
  <c r="G360" i="3" l="1"/>
  <c r="I360" i="3" s="1"/>
  <c r="K359" i="3"/>
  <c r="S358" i="3"/>
  <c r="O358" i="3"/>
  <c r="G361" i="3" l="1"/>
  <c r="I361" i="3" s="1"/>
  <c r="K360" i="3"/>
  <c r="S359" i="3"/>
  <c r="O359" i="3"/>
  <c r="G362" i="3" l="1"/>
  <c r="I362" i="3" s="1"/>
  <c r="K361" i="3"/>
  <c r="O360" i="3"/>
  <c r="S360" i="3"/>
  <c r="G363" i="3" l="1"/>
  <c r="I363" i="3" s="1"/>
  <c r="K362" i="3"/>
  <c r="S361" i="3"/>
  <c r="O361" i="3"/>
  <c r="O362" i="3" l="1"/>
  <c r="S362" i="3"/>
  <c r="G364" i="3"/>
  <c r="I364" i="3" s="1"/>
  <c r="K363" i="3"/>
  <c r="G365" i="3" l="1"/>
  <c r="I365" i="3" s="1"/>
  <c r="K364" i="3"/>
  <c r="S363" i="3"/>
  <c r="O363" i="3"/>
  <c r="G366" i="3" l="1"/>
  <c r="I366" i="3" s="1"/>
  <c r="K365" i="3"/>
  <c r="O364" i="3"/>
  <c r="S364" i="3"/>
  <c r="O365" i="3" l="1"/>
  <c r="S365" i="3"/>
  <c r="G367" i="3"/>
  <c r="I367" i="3" s="1"/>
  <c r="K366" i="3"/>
  <c r="O366" i="3" l="1"/>
  <c r="S366" i="3"/>
  <c r="G368" i="3"/>
  <c r="I368" i="3" s="1"/>
  <c r="K367" i="3"/>
  <c r="S367" i="3" l="1"/>
  <c r="O367" i="3"/>
  <c r="G369" i="3"/>
  <c r="I369" i="3" s="1"/>
  <c r="K368" i="3"/>
  <c r="G370" i="3" l="1"/>
  <c r="I370" i="3" s="1"/>
  <c r="K369" i="3"/>
  <c r="O368" i="3"/>
  <c r="S368" i="3"/>
  <c r="G371" i="3" l="1"/>
  <c r="I371" i="3" s="1"/>
  <c r="K370" i="3"/>
  <c r="S369" i="3"/>
  <c r="O369" i="3"/>
  <c r="S370" i="3" l="1"/>
  <c r="O370" i="3"/>
  <c r="G372" i="3"/>
  <c r="I372" i="3" s="1"/>
  <c r="K371" i="3"/>
  <c r="S371" i="3" l="1"/>
  <c r="O371" i="3"/>
  <c r="G373" i="3"/>
  <c r="I373" i="3" s="1"/>
  <c r="K372" i="3"/>
  <c r="O372" i="3" l="1"/>
  <c r="S372" i="3"/>
  <c r="G374" i="3"/>
  <c r="I374" i="3" s="1"/>
  <c r="K373" i="3"/>
  <c r="O373" i="3" l="1"/>
  <c r="S373" i="3"/>
  <c r="G375" i="3"/>
  <c r="I375" i="3" s="1"/>
  <c r="K374" i="3"/>
  <c r="O374" i="3" l="1"/>
  <c r="S374" i="3"/>
  <c r="G376" i="3"/>
  <c r="I376" i="3" s="1"/>
  <c r="K375" i="3"/>
  <c r="G377" i="3" l="1"/>
  <c r="I377" i="3" s="1"/>
  <c r="K376" i="3"/>
  <c r="S375" i="3"/>
  <c r="O375" i="3"/>
  <c r="G378" i="3" l="1"/>
  <c r="I378" i="3" s="1"/>
  <c r="K377" i="3"/>
  <c r="O376" i="3"/>
  <c r="S376" i="3"/>
  <c r="G379" i="3" l="1"/>
  <c r="I379" i="3" s="1"/>
  <c r="K378" i="3"/>
  <c r="S377" i="3"/>
  <c r="O377" i="3"/>
  <c r="G380" i="3" l="1"/>
  <c r="I380" i="3" s="1"/>
  <c r="K379" i="3"/>
  <c r="O378" i="3"/>
  <c r="S378" i="3"/>
  <c r="G381" i="3" l="1"/>
  <c r="I381" i="3" s="1"/>
  <c r="K380" i="3"/>
  <c r="S379" i="3"/>
  <c r="O379" i="3"/>
  <c r="G382" i="3" l="1"/>
  <c r="I382" i="3" s="1"/>
  <c r="K381" i="3"/>
  <c r="O380" i="3"/>
  <c r="S380" i="3"/>
  <c r="G383" i="3" l="1"/>
  <c r="I383" i="3" s="1"/>
  <c r="K382" i="3"/>
  <c r="O381" i="3"/>
  <c r="S381" i="3"/>
  <c r="G384" i="3" l="1"/>
  <c r="I384" i="3" s="1"/>
  <c r="K383" i="3"/>
  <c r="S382" i="3"/>
  <c r="O382" i="3"/>
  <c r="G385" i="3" l="1"/>
  <c r="I385" i="3" s="1"/>
  <c r="K384" i="3"/>
  <c r="O383" i="3"/>
  <c r="S383" i="3"/>
  <c r="O384" i="3" l="1"/>
  <c r="S384" i="3"/>
  <c r="G386" i="3"/>
  <c r="I386" i="3" s="1"/>
  <c r="K385" i="3"/>
  <c r="O385" i="3" l="1"/>
  <c r="S385" i="3"/>
  <c r="G387" i="3"/>
  <c r="I387" i="3" s="1"/>
  <c r="K386" i="3"/>
  <c r="G388" i="3" l="1"/>
  <c r="I388" i="3" s="1"/>
  <c r="K387" i="3"/>
  <c r="O386" i="3"/>
  <c r="S386" i="3"/>
  <c r="G389" i="3" l="1"/>
  <c r="I389" i="3" s="1"/>
  <c r="K388" i="3"/>
  <c r="O387" i="3"/>
  <c r="S387" i="3"/>
  <c r="O388" i="3" l="1"/>
  <c r="S388" i="3"/>
  <c r="G390" i="3"/>
  <c r="I390" i="3" s="1"/>
  <c r="K389" i="3"/>
  <c r="G391" i="3" l="1"/>
  <c r="I391" i="3" s="1"/>
  <c r="K390" i="3"/>
  <c r="O389" i="3"/>
  <c r="S389" i="3"/>
  <c r="G392" i="3" l="1"/>
  <c r="I392" i="3" s="1"/>
  <c r="K391" i="3"/>
  <c r="S390" i="3"/>
  <c r="O390" i="3"/>
  <c r="O391" i="3" l="1"/>
  <c r="S391" i="3"/>
  <c r="G393" i="3"/>
  <c r="I393" i="3" s="1"/>
  <c r="K392" i="3"/>
  <c r="G394" i="3" l="1"/>
  <c r="I394" i="3" s="1"/>
  <c r="K393" i="3"/>
  <c r="O392" i="3"/>
  <c r="S392" i="3"/>
  <c r="G395" i="3" l="1"/>
  <c r="I395" i="3" s="1"/>
  <c r="K394" i="3"/>
  <c r="O393" i="3"/>
  <c r="S393" i="3"/>
  <c r="G396" i="3" l="1"/>
  <c r="I396" i="3" s="1"/>
  <c r="K395" i="3"/>
  <c r="S394" i="3"/>
  <c r="O394" i="3"/>
  <c r="G397" i="3" l="1"/>
  <c r="I397" i="3" s="1"/>
  <c r="K396" i="3"/>
  <c r="S395" i="3"/>
  <c r="O395" i="3"/>
  <c r="G398" i="3" l="1"/>
  <c r="I398" i="3" s="1"/>
  <c r="K397" i="3"/>
  <c r="O396" i="3"/>
  <c r="S396" i="3"/>
  <c r="O397" i="3" l="1"/>
  <c r="S397" i="3"/>
  <c r="G399" i="3"/>
  <c r="I399" i="3" s="1"/>
  <c r="K398" i="3"/>
  <c r="O398" i="3" l="1"/>
  <c r="S398" i="3"/>
  <c r="G400" i="3"/>
  <c r="I400" i="3" s="1"/>
  <c r="K399" i="3"/>
  <c r="G401" i="3" l="1"/>
  <c r="I401" i="3" s="1"/>
  <c r="K400" i="3"/>
  <c r="S399" i="3"/>
  <c r="O399" i="3"/>
  <c r="G402" i="3" l="1"/>
  <c r="I402" i="3" s="1"/>
  <c r="K401" i="3"/>
  <c r="O400" i="3"/>
  <c r="S400" i="3"/>
  <c r="G403" i="3" l="1"/>
  <c r="I403" i="3" s="1"/>
  <c r="K402" i="3"/>
  <c r="S401" i="3"/>
  <c r="O401" i="3"/>
  <c r="G404" i="3" l="1"/>
  <c r="I404" i="3" s="1"/>
  <c r="K403" i="3"/>
  <c r="S402" i="3"/>
  <c r="O402" i="3"/>
  <c r="G405" i="3" l="1"/>
  <c r="I405" i="3" s="1"/>
  <c r="K404" i="3"/>
  <c r="O403" i="3"/>
  <c r="S403" i="3"/>
  <c r="G406" i="3" l="1"/>
  <c r="I406" i="3" s="1"/>
  <c r="K405" i="3"/>
  <c r="S404" i="3"/>
  <c r="O404" i="3"/>
  <c r="G407" i="3" l="1"/>
  <c r="I407" i="3" s="1"/>
  <c r="K406" i="3"/>
  <c r="O405" i="3"/>
  <c r="S405" i="3"/>
  <c r="G408" i="3" l="1"/>
  <c r="I408" i="3" s="1"/>
  <c r="K407" i="3"/>
  <c r="S406" i="3"/>
  <c r="O406" i="3"/>
  <c r="G409" i="3" l="1"/>
  <c r="I409" i="3" s="1"/>
  <c r="K408" i="3"/>
  <c r="O407" i="3"/>
  <c r="S407" i="3"/>
  <c r="S408" i="3" l="1"/>
  <c r="O408" i="3"/>
  <c r="G410" i="3"/>
  <c r="I410" i="3" s="1"/>
  <c r="K409" i="3"/>
  <c r="G411" i="3" l="1"/>
  <c r="I411" i="3" s="1"/>
  <c r="K410" i="3"/>
  <c r="O409" i="3"/>
  <c r="S409" i="3"/>
  <c r="G412" i="3" l="1"/>
  <c r="I412" i="3" s="1"/>
  <c r="K411" i="3"/>
  <c r="S410" i="3"/>
  <c r="O410" i="3"/>
  <c r="S411" i="3" l="1"/>
  <c r="O411" i="3"/>
  <c r="G413" i="3"/>
  <c r="I413" i="3" s="1"/>
  <c r="K412" i="3"/>
  <c r="G414" i="3" l="1"/>
  <c r="I414" i="3" s="1"/>
  <c r="K413" i="3"/>
  <c r="O412" i="3"/>
  <c r="S412" i="3"/>
  <c r="G415" i="3" l="1"/>
  <c r="I415" i="3" s="1"/>
  <c r="K414" i="3"/>
  <c r="S413" i="3"/>
  <c r="O413" i="3"/>
  <c r="G416" i="3" l="1"/>
  <c r="I416" i="3" s="1"/>
  <c r="K415" i="3"/>
  <c r="S414" i="3"/>
  <c r="O414" i="3"/>
  <c r="G417" i="3" l="1"/>
  <c r="I417" i="3" s="1"/>
  <c r="K416" i="3"/>
  <c r="O415" i="3"/>
  <c r="S415" i="3"/>
  <c r="G418" i="3" l="1"/>
  <c r="I418" i="3" s="1"/>
  <c r="K417" i="3"/>
  <c r="O416" i="3"/>
  <c r="S416" i="3"/>
  <c r="G419" i="3" l="1"/>
  <c r="I419" i="3" s="1"/>
  <c r="K418" i="3"/>
  <c r="O417" i="3"/>
  <c r="S417" i="3"/>
  <c r="G420" i="3" l="1"/>
  <c r="I420" i="3" s="1"/>
  <c r="K419" i="3"/>
  <c r="S418" i="3"/>
  <c r="O418" i="3"/>
  <c r="O419" i="3" l="1"/>
  <c r="S419" i="3"/>
  <c r="G421" i="3"/>
  <c r="I421" i="3" s="1"/>
  <c r="K420" i="3"/>
  <c r="S420" i="3" l="1"/>
  <c r="O420" i="3"/>
  <c r="G422" i="3"/>
  <c r="I422" i="3" s="1"/>
  <c r="K421" i="3"/>
  <c r="G423" i="3" l="1"/>
  <c r="I423" i="3" s="1"/>
  <c r="K422" i="3"/>
  <c r="O421" i="3"/>
  <c r="S421" i="3"/>
  <c r="G424" i="3" l="1"/>
  <c r="I424" i="3" s="1"/>
  <c r="K423" i="3"/>
  <c r="O422" i="3"/>
  <c r="S422" i="3"/>
  <c r="O423" i="3" l="1"/>
  <c r="S423" i="3"/>
  <c r="G425" i="3"/>
  <c r="I425" i="3" s="1"/>
  <c r="K424" i="3"/>
  <c r="G426" i="3" l="1"/>
  <c r="I426" i="3" s="1"/>
  <c r="K425" i="3"/>
  <c r="O424" i="3"/>
  <c r="S424" i="3"/>
  <c r="G427" i="3" l="1"/>
  <c r="I427" i="3" s="1"/>
  <c r="K426" i="3"/>
  <c r="O425" i="3"/>
  <c r="S425" i="3"/>
  <c r="G428" i="3" l="1"/>
  <c r="I428" i="3" s="1"/>
  <c r="K427" i="3"/>
  <c r="O426" i="3"/>
  <c r="S426" i="3"/>
  <c r="S427" i="3" l="1"/>
  <c r="O427" i="3"/>
  <c r="G429" i="3"/>
  <c r="I429" i="3" s="1"/>
  <c r="K428" i="3"/>
  <c r="G430" i="3" l="1"/>
  <c r="I430" i="3" s="1"/>
  <c r="K429" i="3"/>
  <c r="S428" i="3"/>
  <c r="O428" i="3"/>
  <c r="G431" i="3" l="1"/>
  <c r="I431" i="3" s="1"/>
  <c r="K430" i="3"/>
  <c r="O429" i="3"/>
  <c r="S429" i="3"/>
  <c r="G432" i="3" l="1"/>
  <c r="I432" i="3" s="1"/>
  <c r="K431" i="3"/>
  <c r="O430" i="3"/>
  <c r="S430" i="3"/>
  <c r="G433" i="3" l="1"/>
  <c r="I433" i="3" s="1"/>
  <c r="K432" i="3"/>
  <c r="S431" i="3"/>
  <c r="O431" i="3"/>
  <c r="O432" i="3" l="1"/>
  <c r="S432" i="3"/>
  <c r="G434" i="3"/>
  <c r="I434" i="3" s="1"/>
  <c r="K433" i="3"/>
  <c r="G435" i="3" l="1"/>
  <c r="I435" i="3" s="1"/>
  <c r="K434" i="3"/>
  <c r="O433" i="3"/>
  <c r="S433" i="3"/>
  <c r="S434" i="3" l="1"/>
  <c r="O434" i="3"/>
  <c r="G436" i="3"/>
  <c r="I436" i="3" s="1"/>
  <c r="K435" i="3"/>
  <c r="G437" i="3" l="1"/>
  <c r="I437" i="3" s="1"/>
  <c r="K436" i="3"/>
  <c r="S435" i="3"/>
  <c r="O435" i="3"/>
  <c r="G438" i="3" l="1"/>
  <c r="I438" i="3" s="1"/>
  <c r="K437" i="3"/>
  <c r="S436" i="3"/>
  <c r="O436" i="3"/>
  <c r="G439" i="3" l="1"/>
  <c r="I439" i="3" s="1"/>
  <c r="K438" i="3"/>
  <c r="S437" i="3"/>
  <c r="O437" i="3"/>
  <c r="G440" i="3" l="1"/>
  <c r="I440" i="3" s="1"/>
  <c r="K439" i="3"/>
  <c r="O438" i="3"/>
  <c r="S438" i="3"/>
  <c r="S439" i="3" l="1"/>
  <c r="O439" i="3"/>
  <c r="G441" i="3"/>
  <c r="I441" i="3" s="1"/>
  <c r="K440" i="3"/>
  <c r="G442" i="3" l="1"/>
  <c r="I442" i="3" s="1"/>
  <c r="K441" i="3"/>
  <c r="S440" i="3"/>
  <c r="O440" i="3"/>
  <c r="G443" i="3" l="1"/>
  <c r="I443" i="3" s="1"/>
  <c r="K442" i="3"/>
  <c r="O441" i="3"/>
  <c r="S441" i="3"/>
  <c r="G444" i="3" l="1"/>
  <c r="I444" i="3" s="1"/>
  <c r="K443" i="3"/>
  <c r="O442" i="3"/>
  <c r="S442" i="3"/>
  <c r="O443" i="3" l="1"/>
  <c r="S443" i="3"/>
  <c r="G445" i="3"/>
  <c r="I445" i="3" s="1"/>
  <c r="K444" i="3"/>
  <c r="G446" i="3" l="1"/>
  <c r="I446" i="3" s="1"/>
  <c r="K445" i="3"/>
  <c r="O444" i="3"/>
  <c r="S444" i="3"/>
  <c r="G447" i="3" l="1"/>
  <c r="I447" i="3" s="1"/>
  <c r="K446" i="3"/>
  <c r="O445" i="3"/>
  <c r="S445" i="3"/>
  <c r="G448" i="3" l="1"/>
  <c r="I448" i="3" s="1"/>
  <c r="K447" i="3"/>
  <c r="S446" i="3"/>
  <c r="O446" i="3"/>
  <c r="G449" i="3" l="1"/>
  <c r="I449" i="3" s="1"/>
  <c r="K448" i="3"/>
  <c r="S447" i="3"/>
  <c r="O447" i="3"/>
  <c r="G450" i="3" l="1"/>
  <c r="I450" i="3" s="1"/>
  <c r="K449" i="3"/>
  <c r="O448" i="3"/>
  <c r="S448" i="3"/>
  <c r="O449" i="3" l="1"/>
  <c r="S449" i="3"/>
  <c r="G451" i="3"/>
  <c r="I451" i="3" s="1"/>
  <c r="K450" i="3"/>
  <c r="G452" i="3" l="1"/>
  <c r="I452" i="3" s="1"/>
  <c r="K451" i="3"/>
  <c r="O450" i="3"/>
  <c r="S450" i="3"/>
  <c r="O451" i="3" l="1"/>
  <c r="S451" i="3"/>
  <c r="G453" i="3"/>
  <c r="I453" i="3" s="1"/>
  <c r="K452" i="3"/>
  <c r="G454" i="3" l="1"/>
  <c r="I454" i="3" s="1"/>
  <c r="K453" i="3"/>
  <c r="O452" i="3"/>
  <c r="S452" i="3"/>
  <c r="G455" i="3" l="1"/>
  <c r="I455" i="3" s="1"/>
  <c r="K454" i="3"/>
  <c r="O453" i="3"/>
  <c r="S453" i="3"/>
  <c r="O454" i="3" l="1"/>
  <c r="S454" i="3"/>
  <c r="G456" i="3"/>
  <c r="I456" i="3" s="1"/>
  <c r="K455" i="3"/>
  <c r="G457" i="3" l="1"/>
  <c r="I457" i="3" s="1"/>
  <c r="K456" i="3"/>
  <c r="S455" i="3"/>
  <c r="O455" i="3"/>
  <c r="G458" i="3" l="1"/>
  <c r="I458" i="3" s="1"/>
  <c r="K457" i="3"/>
  <c r="O456" i="3"/>
  <c r="S456" i="3"/>
  <c r="O457" i="3" l="1"/>
  <c r="S457" i="3"/>
  <c r="G459" i="3"/>
  <c r="I459" i="3" s="1"/>
  <c r="K458" i="3"/>
  <c r="O458" i="3" l="1"/>
  <c r="S458" i="3"/>
  <c r="G460" i="3"/>
  <c r="I460" i="3" s="1"/>
  <c r="K459" i="3"/>
  <c r="G461" i="3" l="1"/>
  <c r="I461" i="3" s="1"/>
  <c r="K460" i="3"/>
  <c r="O459" i="3"/>
  <c r="S459" i="3"/>
  <c r="G462" i="3" l="1"/>
  <c r="I462" i="3" s="1"/>
  <c r="K461" i="3"/>
  <c r="S460" i="3"/>
  <c r="O460" i="3"/>
  <c r="S461" i="3" l="1"/>
  <c r="O461" i="3"/>
  <c r="G463" i="3"/>
  <c r="I463" i="3" s="1"/>
  <c r="K462" i="3"/>
  <c r="S462" i="3" l="1"/>
  <c r="O462" i="3"/>
  <c r="G464" i="3"/>
  <c r="I464" i="3" s="1"/>
  <c r="K463" i="3"/>
  <c r="G465" i="3" l="1"/>
  <c r="I465" i="3" s="1"/>
  <c r="K464" i="3"/>
  <c r="O463" i="3"/>
  <c r="S463" i="3"/>
  <c r="O464" i="3" l="1"/>
  <c r="S464" i="3"/>
  <c r="G466" i="3"/>
  <c r="I466" i="3" s="1"/>
  <c r="K465" i="3"/>
  <c r="S465" i="3" l="1"/>
  <c r="O465" i="3"/>
  <c r="G467" i="3"/>
  <c r="I467" i="3" s="1"/>
  <c r="K466" i="3"/>
  <c r="O466" i="3" l="1"/>
  <c r="S466" i="3"/>
  <c r="G468" i="3"/>
  <c r="I468" i="3" s="1"/>
  <c r="K467" i="3"/>
  <c r="G469" i="3" l="1"/>
  <c r="I469" i="3" s="1"/>
  <c r="K468" i="3"/>
  <c r="S467" i="3"/>
  <c r="O467" i="3"/>
  <c r="O468" i="3" l="1"/>
  <c r="S468" i="3"/>
  <c r="G470" i="3"/>
  <c r="I470" i="3" s="1"/>
  <c r="K469" i="3"/>
  <c r="G471" i="3" l="1"/>
  <c r="I471" i="3" s="1"/>
  <c r="K470" i="3"/>
  <c r="O469" i="3"/>
  <c r="S469" i="3"/>
  <c r="S470" i="3" l="1"/>
  <c r="O470" i="3"/>
  <c r="G472" i="3"/>
  <c r="I472" i="3" s="1"/>
  <c r="K471" i="3"/>
  <c r="O471" i="3" l="1"/>
  <c r="S471" i="3"/>
  <c r="G473" i="3"/>
  <c r="I473" i="3" s="1"/>
  <c r="K472" i="3"/>
  <c r="O472" i="3" l="1"/>
  <c r="S472" i="3"/>
  <c r="G474" i="3"/>
  <c r="I474" i="3" s="1"/>
  <c r="K473" i="3"/>
  <c r="G475" i="3" l="1"/>
  <c r="I475" i="3" s="1"/>
  <c r="K474" i="3"/>
  <c r="S473" i="3"/>
  <c r="O473" i="3"/>
  <c r="S474" i="3" l="1"/>
  <c r="O474" i="3"/>
  <c r="G476" i="3"/>
  <c r="I476" i="3" s="1"/>
  <c r="K475" i="3"/>
  <c r="G477" i="3" l="1"/>
  <c r="I477" i="3" s="1"/>
  <c r="K476" i="3"/>
  <c r="O475" i="3"/>
  <c r="S475" i="3"/>
  <c r="G478" i="3" l="1"/>
  <c r="I478" i="3" s="1"/>
  <c r="K477" i="3"/>
  <c r="S476" i="3"/>
  <c r="O476" i="3"/>
  <c r="G479" i="3" l="1"/>
  <c r="I479" i="3" s="1"/>
  <c r="K478" i="3"/>
  <c r="S477" i="3"/>
  <c r="O477" i="3"/>
  <c r="G480" i="3" l="1"/>
  <c r="I480" i="3" s="1"/>
  <c r="K479" i="3"/>
  <c r="O478" i="3"/>
  <c r="S478" i="3"/>
  <c r="G481" i="3" l="1"/>
  <c r="I481" i="3" s="1"/>
  <c r="K480" i="3"/>
  <c r="O479" i="3"/>
  <c r="S479" i="3"/>
  <c r="G482" i="3" l="1"/>
  <c r="I482" i="3" s="1"/>
  <c r="K481" i="3"/>
  <c r="S480" i="3"/>
  <c r="O480" i="3"/>
  <c r="G483" i="3" l="1"/>
  <c r="I483" i="3" s="1"/>
  <c r="K482" i="3"/>
  <c r="O481" i="3"/>
  <c r="S481" i="3"/>
  <c r="G484" i="3" l="1"/>
  <c r="I484" i="3" s="1"/>
  <c r="K483" i="3"/>
  <c r="S482" i="3"/>
  <c r="O482" i="3"/>
  <c r="G485" i="3" l="1"/>
  <c r="I485" i="3" s="1"/>
  <c r="K484" i="3"/>
  <c r="O483" i="3"/>
  <c r="S483" i="3"/>
  <c r="G486" i="3" l="1"/>
  <c r="I486" i="3" s="1"/>
  <c r="K485" i="3"/>
  <c r="O484" i="3"/>
  <c r="S484" i="3"/>
  <c r="G487" i="3" l="1"/>
  <c r="I487" i="3" s="1"/>
  <c r="K486" i="3"/>
  <c r="O485" i="3"/>
  <c r="S485" i="3"/>
  <c r="G488" i="3" l="1"/>
  <c r="I488" i="3" s="1"/>
  <c r="K487" i="3"/>
  <c r="O486" i="3"/>
  <c r="S486" i="3"/>
  <c r="G489" i="3" l="1"/>
  <c r="I489" i="3" s="1"/>
  <c r="K488" i="3"/>
  <c r="S487" i="3"/>
  <c r="O487" i="3"/>
  <c r="G490" i="3" l="1"/>
  <c r="I490" i="3" s="1"/>
  <c r="K489" i="3"/>
  <c r="O488" i="3"/>
  <c r="S488" i="3"/>
  <c r="G491" i="3" l="1"/>
  <c r="I491" i="3" s="1"/>
  <c r="K490" i="3"/>
  <c r="S489" i="3"/>
  <c r="O489" i="3"/>
  <c r="G492" i="3" l="1"/>
  <c r="I492" i="3" s="1"/>
  <c r="K491" i="3"/>
  <c r="O490" i="3"/>
  <c r="S490" i="3"/>
  <c r="G493" i="3" l="1"/>
  <c r="I493" i="3" s="1"/>
  <c r="K492" i="3"/>
  <c r="O491" i="3"/>
  <c r="S491" i="3"/>
  <c r="G494" i="3" l="1"/>
  <c r="I494" i="3" s="1"/>
  <c r="K493" i="3"/>
  <c r="S492" i="3"/>
  <c r="O492" i="3"/>
  <c r="G495" i="3" l="1"/>
  <c r="I495" i="3" s="1"/>
  <c r="K494" i="3"/>
  <c r="O493" i="3"/>
  <c r="S493" i="3"/>
  <c r="G496" i="3" l="1"/>
  <c r="I496" i="3" s="1"/>
  <c r="K495" i="3"/>
  <c r="O494" i="3"/>
  <c r="S494" i="3"/>
  <c r="G497" i="3" l="1"/>
  <c r="I497" i="3" s="1"/>
  <c r="K496" i="3"/>
  <c r="O495" i="3"/>
  <c r="S495" i="3"/>
  <c r="G498" i="3" l="1"/>
  <c r="I498" i="3" s="1"/>
  <c r="K497" i="3"/>
  <c r="S496" i="3"/>
  <c r="O496" i="3"/>
  <c r="G499" i="3" l="1"/>
  <c r="I499" i="3" s="1"/>
  <c r="K498" i="3"/>
  <c r="O497" i="3"/>
  <c r="S497" i="3"/>
  <c r="G500" i="3" l="1"/>
  <c r="I500" i="3" s="1"/>
  <c r="K499" i="3"/>
  <c r="O498" i="3"/>
  <c r="S498" i="3"/>
  <c r="G501" i="3" l="1"/>
  <c r="I501" i="3" s="1"/>
  <c r="K500" i="3"/>
  <c r="S499" i="3"/>
  <c r="O499" i="3"/>
  <c r="G502" i="3" l="1"/>
  <c r="I502" i="3" s="1"/>
  <c r="K501" i="3"/>
  <c r="O500" i="3"/>
  <c r="S500" i="3"/>
  <c r="G503" i="3" l="1"/>
  <c r="I503" i="3" s="1"/>
  <c r="K502" i="3"/>
  <c r="S501" i="3"/>
  <c r="O501" i="3"/>
  <c r="G504" i="3" l="1"/>
  <c r="I504" i="3" s="1"/>
  <c r="K503" i="3"/>
  <c r="O502" i="3"/>
  <c r="S502" i="3"/>
  <c r="G505" i="3" l="1"/>
  <c r="I505" i="3" s="1"/>
  <c r="K504" i="3"/>
  <c r="O503" i="3"/>
  <c r="S503" i="3"/>
  <c r="G506" i="3" l="1"/>
  <c r="I506" i="3" s="1"/>
  <c r="K505" i="3"/>
  <c r="O504" i="3"/>
  <c r="S504" i="3"/>
  <c r="G507" i="3" l="1"/>
  <c r="I507" i="3" s="1"/>
  <c r="K506" i="3"/>
  <c r="S505" i="3"/>
  <c r="O505" i="3"/>
  <c r="G508" i="3" l="1"/>
  <c r="I508" i="3" s="1"/>
  <c r="G509" i="3" s="1"/>
  <c r="K507" i="3"/>
  <c r="O506" i="3"/>
  <c r="S506" i="3"/>
  <c r="K508" i="3" l="1"/>
  <c r="I509" i="3"/>
  <c r="K509" i="3" s="1"/>
  <c r="O507" i="3"/>
  <c r="S507" i="3"/>
  <c r="S509" i="3" l="1"/>
  <c r="O509" i="3"/>
  <c r="O508" i="3"/>
  <c r="S508" i="3"/>
  <c r="S24" i="3" l="1"/>
  <c r="Y24" i="3" s="1"/>
  <c r="T24" i="3"/>
  <c r="Z24" i="3" s="1"/>
  <c r="AR40" i="2" l="1"/>
  <c r="AQ54" i="2" l="1"/>
  <c r="AQ53" i="2"/>
  <c r="AQ52" i="2"/>
  <c r="AN193" i="2" l="1"/>
  <c r="AR52" i="2"/>
  <c r="AR53" i="2"/>
  <c r="AR54" i="2"/>
  <c r="AR42" i="2" l="1"/>
  <c r="AR43" i="2"/>
  <c r="AR41" i="2"/>
  <c r="AP184" i="2" l="1"/>
  <c r="I5" i="9" l="1"/>
  <c r="K5" i="9" s="1"/>
  <c r="AQ184" i="2"/>
  <c r="AP185" i="2"/>
  <c r="AQ185" i="2" l="1"/>
  <c r="I6" i="9"/>
  <c r="K6" i="9" s="1"/>
  <c r="L5" i="9"/>
  <c r="AR184" i="2"/>
  <c r="AS184" i="2" s="1"/>
  <c r="M5" i="9" l="1"/>
  <c r="N5" i="9"/>
  <c r="L6" i="9"/>
  <c r="AR185" i="2"/>
  <c r="AS185" i="2" s="1"/>
  <c r="M6" i="9" l="1"/>
  <c r="N6" i="9"/>
  <c r="O5" i="9"/>
  <c r="P5" i="9"/>
  <c r="R5" i="9" l="1"/>
  <c r="Q5" i="9"/>
  <c r="AM59" i="2" s="1"/>
  <c r="O6" i="9"/>
  <c r="P6" i="9"/>
  <c r="Q6" i="9" l="1"/>
  <c r="AM60" i="2" s="1"/>
  <c r="R6" i="9"/>
  <c r="AQ59" i="2"/>
  <c r="AZ59" i="2"/>
  <c r="AR59" i="2" l="1"/>
  <c r="AZ60" i="2"/>
  <c r="AQ60" i="2"/>
  <c r="AN192" i="2" s="1"/>
  <c r="AR60" i="2" l="1"/>
  <c r="AT133" i="2"/>
  <c r="AT91" i="2"/>
  <c r="AT107" i="2"/>
  <c r="AT112" i="2"/>
  <c r="AT114" i="2"/>
  <c r="AT116" i="2"/>
  <c r="AT106" i="2"/>
  <c r="AT110" i="2"/>
  <c r="AT115" i="2"/>
  <c r="AT113" i="2"/>
  <c r="AT117" i="2"/>
  <c r="AT104" i="2"/>
  <c r="AT103" i="2"/>
  <c r="AT99" i="2"/>
  <c r="AT102" i="2"/>
  <c r="AT98" i="2"/>
  <c r="AT101" i="2"/>
  <c r="AT100" i="2"/>
  <c r="AT97" i="2"/>
  <c r="AT96" i="2"/>
  <c r="AT92" i="2"/>
  <c r="AT39" i="2"/>
  <c r="AT88" i="2"/>
  <c r="AT149" i="2"/>
  <c r="AT33" i="2"/>
  <c r="AT42" i="2"/>
  <c r="AT46" i="2"/>
  <c r="AT49" i="2"/>
  <c r="AT50" i="2"/>
  <c r="AT22" i="2"/>
  <c r="AT44" i="2"/>
  <c r="AT60" i="2"/>
  <c r="AT43" i="2"/>
  <c r="AT51" i="2"/>
  <c r="AT38" i="2"/>
  <c r="AT32" i="2"/>
  <c r="AT30" i="2"/>
  <c r="AT57" i="2"/>
  <c r="AT59" i="2"/>
  <c r="AT53" i="2" l="1"/>
  <c r="AT27" i="2"/>
  <c r="AT158" i="2"/>
  <c r="AT56" i="2"/>
  <c r="AT29" i="2"/>
  <c r="AT8" i="2"/>
  <c r="AT12" i="2"/>
  <c r="AT150" i="2"/>
  <c r="AT13" i="2"/>
  <c r="AT160" i="2"/>
  <c r="AT162" i="2"/>
  <c r="AT165" i="2"/>
  <c r="AT136" i="2"/>
  <c r="AT11" i="2"/>
  <c r="AT137" i="2"/>
  <c r="AT159" i="2"/>
  <c r="AT166" i="2"/>
  <c r="AT84" i="2"/>
  <c r="AT26" i="2"/>
  <c r="AT25" i="2"/>
  <c r="AT164" i="2"/>
  <c r="AT154" i="2"/>
  <c r="AT35" i="2"/>
  <c r="AT161" i="2"/>
  <c r="AT157" i="2"/>
  <c r="AT93" i="2"/>
  <c r="AT52" i="2"/>
  <c r="AT82" i="2"/>
  <c r="AP183" i="2"/>
  <c r="AT80" i="2"/>
  <c r="AT130" i="2"/>
  <c r="AT41" i="2"/>
  <c r="AT139" i="2"/>
  <c r="AT40" i="2"/>
  <c r="AT47" i="2"/>
  <c r="AT127" i="2"/>
  <c r="AT58" i="2"/>
  <c r="AT14" i="2"/>
  <c r="AT75" i="2"/>
  <c r="AT73" i="2"/>
  <c r="AT34" i="2"/>
  <c r="AT21" i="2"/>
  <c r="AT138" i="2"/>
  <c r="AT36" i="2"/>
  <c r="AT19" i="2"/>
  <c r="AT151" i="2"/>
  <c r="AT78" i="2"/>
  <c r="AT61" i="2"/>
  <c r="AT17" i="2"/>
  <c r="AT83" i="2"/>
  <c r="AT111" i="2"/>
  <c r="AT146" i="2"/>
  <c r="AT143" i="2"/>
  <c r="AT153" i="2"/>
  <c r="AT64" i="2"/>
  <c r="AT142" i="2"/>
  <c r="AT145" i="2"/>
  <c r="AT71" i="2"/>
  <c r="AT144" i="2"/>
  <c r="AT135" i="2"/>
  <c r="AT119" i="2"/>
  <c r="AT156" i="2"/>
  <c r="AT123" i="2"/>
  <c r="AT16" i="2"/>
  <c r="AT28" i="2"/>
  <c r="AT163" i="2"/>
  <c r="AT122" i="2"/>
  <c r="AT131" i="2"/>
  <c r="AT18" i="2"/>
  <c r="AT69" i="2"/>
  <c r="AT31" i="2"/>
  <c r="AT105" i="2"/>
  <c r="AT9" i="2"/>
  <c r="AT129" i="2"/>
  <c r="AT152" i="2"/>
  <c r="AT125" i="2"/>
  <c r="AT76" i="2"/>
  <c r="AT87" i="2"/>
  <c r="AT62" i="2"/>
  <c r="AT108" i="2"/>
  <c r="AT155" i="2"/>
  <c r="AT72" i="2"/>
  <c r="AT45" i="2"/>
  <c r="AT85" i="2"/>
  <c r="AT81" i="2"/>
  <c r="AT67" i="2"/>
  <c r="AT140" i="2"/>
  <c r="AT95" i="2"/>
  <c r="AT148" i="2"/>
  <c r="AT147" i="2"/>
  <c r="AT55" i="2"/>
  <c r="AT126" i="2"/>
  <c r="AT15" i="2"/>
  <c r="AT23" i="2"/>
  <c r="AT109" i="2"/>
  <c r="AT90" i="2"/>
  <c r="AT24" i="2"/>
  <c r="AT70" i="2"/>
  <c r="AT94" i="2"/>
  <c r="AT20" i="2"/>
  <c r="AT68" i="2"/>
  <c r="AT132" i="2"/>
  <c r="AT63" i="2"/>
  <c r="AT89" i="2"/>
  <c r="AT141" i="2"/>
  <c r="AT128" i="2"/>
  <c r="AT65" i="2"/>
  <c r="AT86" i="2"/>
  <c r="AT48" i="2"/>
  <c r="AT77" i="2"/>
  <c r="AT66" i="2"/>
  <c r="AT120" i="2"/>
  <c r="AT74" i="2"/>
  <c r="AT37" i="2"/>
  <c r="AT10" i="2"/>
  <c r="AT54" i="2"/>
  <c r="AT124" i="2"/>
  <c r="AT121" i="2"/>
  <c r="AT118" i="2"/>
  <c r="AT79" i="2"/>
  <c r="AT134" i="2"/>
  <c r="AQ183" i="2" l="1"/>
  <c r="AP186" i="2"/>
  <c r="AP187" i="2" s="1"/>
  <c r="I4" i="9"/>
  <c r="AS171" i="2"/>
  <c r="AS169" i="2"/>
  <c r="K169" i="2"/>
  <c r="M169" i="2"/>
  <c r="I169" i="2"/>
  <c r="I7" i="9" l="1"/>
  <c r="K4" i="9"/>
  <c r="L4" i="9"/>
  <c r="AR183" i="2"/>
  <c r="AS183" i="2" s="1"/>
  <c r="AQ186" i="2"/>
  <c r="H169" i="2"/>
  <c r="M4" i="9" l="1"/>
  <c r="L7" i="9"/>
  <c r="N4" i="9"/>
  <c r="K7" i="9"/>
  <c r="K11" i="9"/>
  <c r="D22" i="9"/>
  <c r="M11" i="9"/>
  <c r="I8" i="9"/>
  <c r="I13" i="9"/>
  <c r="J16" i="9"/>
  <c r="E23" i="9" l="1"/>
  <c r="D24" i="9"/>
  <c r="D26" i="9" s="1"/>
  <c r="E26" i="9" s="1"/>
  <c r="E25" i="9"/>
  <c r="D30" i="9"/>
  <c r="K13" i="9"/>
  <c r="M7" i="9"/>
  <c r="M13" i="9" s="1"/>
  <c r="L15" i="9"/>
  <c r="L16" i="9" s="1"/>
  <c r="L13" i="9"/>
  <c r="L8" i="9"/>
  <c r="D33" i="9"/>
  <c r="O4" i="9"/>
  <c r="N7" i="9"/>
  <c r="P4" i="9"/>
  <c r="AQ187" i="2"/>
  <c r="E33" i="9" l="1"/>
  <c r="P7" i="9"/>
  <c r="Q7" i="9" s="1"/>
  <c r="D38" i="9"/>
  <c r="O7" i="9"/>
  <c r="N13" i="9"/>
  <c r="E36" i="9"/>
  <c r="E31" i="9"/>
  <c r="D32" i="9"/>
  <c r="D34" i="9" s="1"/>
  <c r="E34" i="9" s="1"/>
  <c r="Q4" i="9"/>
  <c r="AM58" i="2" s="1"/>
  <c r="R4" i="9"/>
  <c r="AZ58" i="2" l="1"/>
  <c r="AQ58" i="2"/>
  <c r="AS179" i="2" s="1"/>
  <c r="AM168" i="2"/>
  <c r="AM170" i="2" s="1"/>
  <c r="AM3" i="2"/>
  <c r="AM1" i="2" s="1"/>
  <c r="AQ1" i="2" s="1"/>
  <c r="E38" i="9"/>
  <c r="D40" i="9"/>
  <c r="D41" i="9" s="1"/>
  <c r="AM171" i="2" l="1"/>
  <c r="AM172" i="2"/>
  <c r="AR58" i="2"/>
  <c r="AQ3" i="2"/>
  <c r="AQ168" i="2"/>
  <c r="AQ170" i="2" s="1"/>
  <c r="AQ171" i="2" s="1"/>
  <c r="AN191" i="2"/>
  <c r="AS170" i="2"/>
  <c r="AO191" i="2" l="1"/>
  <c r="AO193" i="2"/>
  <c r="AO192" i="2"/>
  <c r="AS180" i="2"/>
  <c r="AU179" i="2" s="1"/>
  <c r="AQ172" i="2"/>
  <c r="AS181" i="2" l="1"/>
  <c r="AU17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sharedStrings.xml><?xml version="1.0" encoding="utf-8"?>
<sst xmlns="http://schemas.openxmlformats.org/spreadsheetml/2006/main" count="2561" uniqueCount="609">
  <si>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</si>
  <si>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</si>
  <si>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</si>
  <si>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</si>
  <si>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</si>
  <si>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</si>
  <si>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</si>
  <si>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</si>
  <si>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</si>
  <si>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</si>
  <si>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</si>
  <si>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</si>
  <si>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</si>
  <si>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</si>
  <si>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</si>
  <si>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</si>
  <si>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</si>
  <si>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</si>
  <si>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</si>
  <si>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</si>
  <si>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</si>
  <si>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</si>
  <si>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</si>
  <si>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</si>
  <si>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</si>
  <si>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</si>
  <si>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</si>
  <si>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</si>
  <si>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</si>
  <si>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</si>
  <si>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</si>
  <si>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</si>
  <si>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</si>
  <si>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</si>
  <si>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</si>
  <si>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</si>
  <si>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</si>
  <si>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</si>
  <si>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</si>
  <si>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</si>
  <si>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</si>
  <si>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</si>
  <si>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</si>
  <si>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</si>
  <si>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</si>
  <si>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</si>
  <si>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</si>
  <si>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</si>
  <si>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</si>
  <si>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</si>
  <si>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</si>
  <si>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</si>
  <si>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</si>
  <si>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</si>
  <si>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</si>
  <si>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</si>
  <si>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</si>
  <si>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</si>
  <si>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</si>
  <si>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</si>
  <si>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</si>
  <si>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</si>
  <si>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</si>
  <si>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</si>
  <si>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</si>
  <si>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</si>
  <si>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</si>
  <si>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</si>
  <si>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</si>
  <si>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</si>
  <si>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</si>
  <si>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</si>
  <si>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</si>
  <si>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</si>
  <si>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</si>
  <si>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</si>
  <si>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</si>
  <si>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</si>
  <si>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</si>
  <si>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</si>
  <si>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</si>
  <si>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</si>
  <si>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</si>
  <si>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</si>
  <si>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</si>
  <si>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</si>
  <si>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</si>
  <si>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</si>
  <si>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</si>
  <si>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</si>
  <si>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</si>
  <si>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</si>
  <si>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</si>
  <si>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</si>
  <si>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</si>
  <si>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</si>
  <si>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</si>
  <si>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</si>
  <si>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</si>
  <si>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</si>
  <si>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</si>
  <si>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</si>
  <si>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</si>
  <si>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</si>
  <si>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</si>
  <si>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</si>
  <si>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</si>
  <si>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</si>
  <si>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</si>
  <si>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</si>
  <si>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</si>
  <si>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</si>
  <si>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</si>
  <si>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</si>
  <si>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</si>
  <si>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</si>
  <si>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</si>
  <si>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</si>
  <si>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</si>
  <si>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</si>
  <si>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</si>
  <si>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</si>
  <si>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</si>
  <si>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</si>
  <si>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x</t>
  </si>
  <si>
    <t>Stage 3</t>
  </si>
  <si>
    <t>Stage 2 (MIA)</t>
  </si>
  <si>
    <t>Stage 2 (Watchlist)</t>
  </si>
  <si>
    <t>Total</t>
  </si>
  <si>
    <t>T/F</t>
  </si>
  <si>
    <t>EXIM Account No.</t>
  </si>
  <si>
    <t>Trade/Non-Trade (On/Off)</t>
  </si>
  <si>
    <t>Actual PD Segment 
(Dec-24)</t>
  </si>
  <si>
    <t>MO PD segment</t>
  </si>
  <si>
    <t>Notches</t>
  </si>
  <si>
    <t>Remarks</t>
  </si>
  <si>
    <t>Aemulus Corporation Sdn Bhd</t>
  </si>
  <si>
    <t>Non-revolving</t>
  </si>
  <si>
    <t>Monthly</t>
  </si>
  <si>
    <t>Local</t>
  </si>
  <si>
    <t>No</t>
  </si>
  <si>
    <t>Corporate</t>
  </si>
  <si>
    <t>3308-01137-107-0390-00</t>
  </si>
  <si>
    <t>Aescomed Healthcare Sdn Bhd</t>
  </si>
  <si>
    <t>Revolving</t>
  </si>
  <si>
    <t>Bullet</t>
  </si>
  <si>
    <t>L:PD6</t>
  </si>
  <si>
    <t>3308-01137-110-0329-00</t>
  </si>
  <si>
    <t>Agro 19 Berhad</t>
  </si>
  <si>
    <t>L:PD4</t>
  </si>
  <si>
    <t>3308-01137-132-0310-00</t>
  </si>
  <si>
    <t>Agro 19 Berhad 2</t>
  </si>
  <si>
    <t>3308-01137-110-0363-00</t>
  </si>
  <si>
    <t>AMC Cincaria Sdn Bhd</t>
  </si>
  <si>
    <t>3308-01137-110-0331-00</t>
  </si>
  <si>
    <t>Amcorp Properties Berhad</t>
  </si>
  <si>
    <t>Semi Annually</t>
  </si>
  <si>
    <t>O:PD5</t>
  </si>
  <si>
    <t>Unsecured</t>
  </si>
  <si>
    <t>Overseas</t>
  </si>
  <si>
    <t>GBP</t>
  </si>
  <si>
    <t>3308-03137-102-0389-00</t>
  </si>
  <si>
    <t>Ann Joo Integrated Steel Sdn Bhd</t>
  </si>
  <si>
    <t>3308-01137-110-0356-00</t>
  </si>
  <si>
    <t>Bhavani Foods (M) Sdn Bhd</t>
  </si>
  <si>
    <t>3308-01137-110-0328-00</t>
  </si>
  <si>
    <t>3308-01137-107-0316-00</t>
  </si>
  <si>
    <t>Bio Eneco Sdn Bhd</t>
  </si>
  <si>
    <t>3308-01137-110-0262-00</t>
  </si>
  <si>
    <t>Boustead Petroleum Marketing Sdn Bhd</t>
  </si>
  <si>
    <t>-</t>
  </si>
  <si>
    <t>USD</t>
  </si>
  <si>
    <t>3308-02137-121-0294-00</t>
  </si>
  <si>
    <t>Boustead Petroleum Marketing Sdn Bhd (SF-i)</t>
  </si>
  <si>
    <t>3308-02137-110-0355-00</t>
  </si>
  <si>
    <t>EXIM/BHP/SBLC/24/011(3)</t>
  </si>
  <si>
    <t>Boustead Petroleum Marketing Sdn Bhd/SBLC/24/011(3)</t>
  </si>
  <si>
    <t>Bumi Armada Holdings Labuan Limited</t>
  </si>
  <si>
    <t>Quarterly</t>
  </si>
  <si>
    <t>3308-02138-200-0300-00</t>
  </si>
  <si>
    <t>Bumi Armada Holdings Labuan Ltd 2</t>
  </si>
  <si>
    <t>3308-02138-107-0352-00</t>
  </si>
  <si>
    <t>Choon Eng (Sarawak) Sdn Bhd</t>
  </si>
  <si>
    <t>3308-01137-110-0345-00</t>
  </si>
  <si>
    <t>Energy Equipment Tech Sdn Bhd - ACE Programme</t>
  </si>
  <si>
    <t>3308-01137-113-0319-00</t>
  </si>
  <si>
    <t>Fathopes Energy Sdn Bhd</t>
  </si>
  <si>
    <t>3308-01137-110-0388-01</t>
  </si>
  <si>
    <t>Fathopes Energy Sdn Bhd 2</t>
  </si>
  <si>
    <t>3308-01137-110-0388-02</t>
  </si>
  <si>
    <t>FGV Capital Sdn Bhd</t>
  </si>
  <si>
    <t>3308-01137-110-0113-00</t>
  </si>
  <si>
    <t>Gemilang Coachwork Sdn Bhd</t>
  </si>
  <si>
    <t>3308-01137-110-0350-00</t>
  </si>
  <si>
    <t>Glide Technology Sdn Bhd</t>
  </si>
  <si>
    <t>3308-01137-110-0344-00</t>
  </si>
  <si>
    <t>3308-01137-107-0337-00</t>
  </si>
  <si>
    <t>Global Tower Corporation Pty Ltd</t>
  </si>
  <si>
    <t>3308-02036-121-0362-00</t>
  </si>
  <si>
    <t>Global Tower Corporation Pty Ltd (OPF-i1)</t>
  </si>
  <si>
    <t>O:PD6</t>
  </si>
  <si>
    <t>3308-02036-101-0372-00</t>
  </si>
  <si>
    <t xml:space="preserve">Helms Geomarine Sdn Bhd </t>
  </si>
  <si>
    <t>L:PD3</t>
  </si>
  <si>
    <t>3308-01137-107-0327-00</t>
  </si>
  <si>
    <t>Hernan Corporation Sdn Bhd</t>
  </si>
  <si>
    <t>3308-02137-120-0334-00</t>
  </si>
  <si>
    <t>Hextar Global Berhad</t>
  </si>
  <si>
    <t>3308-02137-107-0391-00</t>
  </si>
  <si>
    <t>Hy-Fresh Industries Sdn Bhd</t>
  </si>
  <si>
    <t>3308-01137-131-0374-00</t>
  </si>
  <si>
    <t>Ignis Environment Initiatives Sdn Bhd</t>
  </si>
  <si>
    <t>3308-01137-121-0378-00</t>
  </si>
  <si>
    <t>Ignis Environment Initiatives Sdn Bhd - TF-i1</t>
  </si>
  <si>
    <t>3308-01137-107-0376-00</t>
  </si>
  <si>
    <t>Ignis Environment Initiatives Sdn Bhd - TF-i2</t>
  </si>
  <si>
    <t>3308-01137-107-0377-00</t>
  </si>
  <si>
    <t>Impact Metal Resources Sdn Bhd</t>
  </si>
  <si>
    <t>3308-01137-110-0339-00</t>
  </si>
  <si>
    <t>Impact Metal Resources Sdn Bhd 2</t>
  </si>
  <si>
    <t>3308-01137-110-0379-00</t>
  </si>
  <si>
    <t>Istanbul Sabiha Gocken Uluslararasi</t>
  </si>
  <si>
    <t>EUR</t>
  </si>
  <si>
    <t>3308-04230-202-0098-00</t>
  </si>
  <si>
    <t>Jland Australia Pty Ltd - TF-i</t>
  </si>
  <si>
    <t>O:PD4</t>
  </si>
  <si>
    <t>AUD</t>
  </si>
  <si>
    <t>3308-05013-107-0299-01</t>
  </si>
  <si>
    <t>Kian Joo Cans Distribution Sdn Bhd</t>
  </si>
  <si>
    <t>3308-01137-107-0335-00</t>
  </si>
  <si>
    <t>Klitz Vibrant Imported Kitchens Sdn Bhd</t>
  </si>
  <si>
    <t>3308-01137-110-0346-00</t>
  </si>
  <si>
    <t>KR Travel &amp; Tours Sdn Bhd</t>
  </si>
  <si>
    <t>3308-01137-107-0348-00</t>
  </si>
  <si>
    <t>Kyoto Energy Ventures Sdn Bhd</t>
  </si>
  <si>
    <t>3308-01137-110-0358-00</t>
  </si>
  <si>
    <t>Malaysia Steel Works (KL) Bhd (SF-I 2)</t>
  </si>
  <si>
    <t>3308-01137-110-0381-00</t>
  </si>
  <si>
    <t>Marine Creation Sdn Bhd (TF-i.TR1)</t>
  </si>
  <si>
    <t>3308-01137-107-0369-01</t>
  </si>
  <si>
    <t>Marine Creation Sdn Bhd (TF-i.TR2)</t>
  </si>
  <si>
    <t>3308-01137-107-0369-02</t>
  </si>
  <si>
    <t>Marine Creation Sdn Bhd (TF-i.TR3)</t>
  </si>
  <si>
    <t>3308-01137-107-0369-03</t>
  </si>
  <si>
    <t>Marine Creation Sdn Bhd (TF-i.TR4)</t>
  </si>
  <si>
    <t>3308-01137-107-0369-04</t>
  </si>
  <si>
    <t>Marine Creation Sdn Bhd (TF-i.TR5)</t>
  </si>
  <si>
    <t>3308-01137-107-0369-05</t>
  </si>
  <si>
    <t>Mewah Oils Sdn Bhd</t>
  </si>
  <si>
    <t>3308-01137-110-0117-00</t>
  </si>
  <si>
    <t>Mewah Oleo Industries Sdn Bhd</t>
  </si>
  <si>
    <t>3308-01137-110-0111-00</t>
  </si>
  <si>
    <t>MKRS Bumi (M) Sdn Bhd</t>
  </si>
  <si>
    <t>3308-01137-107-0387-00</t>
  </si>
  <si>
    <t xml:space="preserve">Ocean 21 Offshore Sdn Bhd </t>
  </si>
  <si>
    <t>3308-01137-107-0384-00</t>
  </si>
  <si>
    <t>OM Materials (Sarawak) Sdn Bhd</t>
  </si>
  <si>
    <t>3308-02137-211-0088-00</t>
  </si>
  <si>
    <r>
      <rPr>
        <sz val="10"/>
        <color theme="1"/>
        <rFont val="Calibri"/>
        <family val="2"/>
      </rPr>
      <t>•</t>
    </r>
    <r>
      <rPr>
        <sz val="7"/>
        <color theme="1"/>
        <rFont val="Calibri"/>
        <family val="2"/>
      </rPr>
      <t xml:space="preserve"> OM Materials base ECL amount convert to RM</t>
    </r>
  </si>
  <si>
    <t>OM Materials (Sarawak) Sdn Bhd (LOAN 1)</t>
  </si>
  <si>
    <t>3308-02137-201-0056-01</t>
  </si>
  <si>
    <t>OM Materials (Sarawak) Sdn Bhd (LOAN 2)</t>
  </si>
  <si>
    <t>3308-02137-201-0056-02</t>
  </si>
  <si>
    <t>EXIM/OMS/BG(FG)/24/013(1)</t>
  </si>
  <si>
    <t>OM Materials (Sarawak) Sdn Bhd/BG(FG)/24/013(1)</t>
  </si>
  <si>
    <t>EXIM/OMS/BG(FG)/24/071</t>
  </si>
  <si>
    <t>OM Materials (Sarawak) Sdn Bhd/BG(FG)/24/071</t>
  </si>
  <si>
    <t>EXIM/OMS/BG(FG)/24/072</t>
  </si>
  <si>
    <t>OM Materials (Sarawak) Sdn Bhd/BG(FG)/24/072</t>
  </si>
  <si>
    <t>EXIM/OMS/BG(FG)/24/073</t>
  </si>
  <si>
    <t>OM Materials (Sarawak) Sdn Bhd/BG(FG)/24/073</t>
  </si>
  <si>
    <t>EXIM/OMS/BG(FG)/24/074</t>
  </si>
  <si>
    <t>OM Materials (Sarawak) Sdn Bhd/BG(FG)/24/074</t>
  </si>
  <si>
    <t>EXIM/OMS/BG(FG)/24/075</t>
  </si>
  <si>
    <t>OM Materials (Sarawak) Sdn Bhd/BG(FG)/24/075</t>
  </si>
  <si>
    <t>EXIM/OMS/BG(FG)/24/076</t>
  </si>
  <si>
    <t>OM Materials (Sarawak) Sdn Bhd/BG(FG)/24/076</t>
  </si>
  <si>
    <t>EXIM/OMS/BG(FG)/24/082</t>
  </si>
  <si>
    <t>OM Materials (Sarawak) Sdn Bhd/BG(FG)/24/082</t>
  </si>
  <si>
    <t>EXIM/OMS/BG(FG)/24/083</t>
  </si>
  <si>
    <t>OM Materials (Sarawak) Sdn Bhd/BG(FG)/24/083</t>
  </si>
  <si>
    <t>EXIM/OMS/BG(FG)/24/084</t>
  </si>
  <si>
    <t>OM Materials (Sarawak) Sdn Bhd/BG(FG)/24/084</t>
  </si>
  <si>
    <t>EXIM/OMS/BG(FG)/24/085</t>
  </si>
  <si>
    <t>OM Materials (Sarawak) Sdn Bhd/BG(FG)/24/085</t>
  </si>
  <si>
    <t>EXIM/OMS/BG(FG)/24/086</t>
  </si>
  <si>
    <t>OM Materials (Sarawak) Sdn Bhd/BG(FG)/24/086</t>
  </si>
  <si>
    <t>EXIM/OMS/SBLC/24/067</t>
  </si>
  <si>
    <t>OM MATERIALS (SARAWAK) SDN BHD/SBLC/24/067</t>
  </si>
  <si>
    <t>EXIM/OMS/SBLC/24/068</t>
  </si>
  <si>
    <t>OM MATERIALS (SARAWAK) SDN BHD/SBLC/24/068</t>
  </si>
  <si>
    <t>EXIM/OMS/SBLC/24/077</t>
  </si>
  <si>
    <t>OM MATERIALS (SARAWAK) SDN BHD/SBLC/24/077</t>
  </si>
  <si>
    <t>EXIM/OMS/SBLC/24/088</t>
  </si>
  <si>
    <t>OM MATERIALS (SARAWAK) SDN BHD/SBLC/24/088</t>
  </si>
  <si>
    <t>EXIM/OMS/SBLC/24/089</t>
  </si>
  <si>
    <t>OM MATERIALS (SARAWAK) SDN BHD/SBLC/24/089</t>
  </si>
  <si>
    <t>EXIM/OMS/SBLC/24/090</t>
  </si>
  <si>
    <t>OM MATERIALS (SARAWAK) SDN BHD/SBLC/24/090</t>
  </si>
  <si>
    <t>EXIM/OMS/SBLC/24/091</t>
  </si>
  <si>
    <t>OM MATERIALS (SARAWAK) SDN BHD/SBLC/24/091</t>
  </si>
  <si>
    <t>EXIM/OMS/SBLC/24/093</t>
  </si>
  <si>
    <t>OM MATERIALS (SARAWAK) SDN BHD/SBLC/24/093</t>
  </si>
  <si>
    <t>EXIM/OMS/SBLC/24/094</t>
  </si>
  <si>
    <t>OM MATERIALS (SARAWAK) SDN BHD/SBLC/24/094</t>
  </si>
  <si>
    <t>EXIM/OMS/SBLC/24/095</t>
  </si>
  <si>
    <t>OM MATERIALS (SARAWAK) SDN BHD/SBLC/24/095</t>
  </si>
  <si>
    <t>Pertama Ferroalloys Sdn Bhd - Islamic</t>
  </si>
  <si>
    <t>3308-02137-112-0361-00</t>
  </si>
  <si>
    <t>EXIM/PFSB/BG-1/24/064</t>
  </si>
  <si>
    <t>Pertama Ferroalloys Sdn Bhd /BG-1/24/064</t>
  </si>
  <si>
    <t>Perusahaan Otomobil Nasional Sdn Bhd-Conv</t>
  </si>
  <si>
    <t>3308-01137-212-0075-00</t>
  </si>
  <si>
    <t>Perusahaan Otomobil Nasional Sdn Bhd-Islamic</t>
  </si>
  <si>
    <t>3308-01137-113-0076-00</t>
  </si>
  <si>
    <t>Pipesway Furniture Sdn Bhd</t>
  </si>
  <si>
    <t>3308-01137-110-0373-00</t>
  </si>
  <si>
    <t>PT Envirotech Akva Indonesia</t>
  </si>
  <si>
    <t>3308-02105-201-0302-00</t>
  </si>
  <si>
    <t>PTS Goldkist Industries Sdn Bhd</t>
  </si>
  <si>
    <t>3308-01137-110-0311-00</t>
  </si>
  <si>
    <t>Purebleach Sdn Bhd</t>
  </si>
  <si>
    <t>3308-01137-110-0392-00</t>
  </si>
  <si>
    <t>3308-01137-107-0365-00</t>
  </si>
  <si>
    <t>Radysis Asia Sdn Bhd</t>
  </si>
  <si>
    <t>3308-01137-107-0312-00</t>
  </si>
  <si>
    <t>Rizman Ruzaini Creation (M) Sdn Bhd</t>
  </si>
  <si>
    <t>O:PD7</t>
  </si>
  <si>
    <t>3308-01137-107-0385-03</t>
  </si>
  <si>
    <t>Rizman Ruzaini Creations (M) Sdn Bhd</t>
  </si>
  <si>
    <t>3308-01137-121-0386-00</t>
  </si>
  <si>
    <t>RR Industries Sdn Bhd</t>
  </si>
  <si>
    <t>3308-01137-110-0375-00</t>
  </si>
  <si>
    <t>RR Industries Sdn Bhd TF-i (Tranche 1)</t>
  </si>
  <si>
    <t>3308-01137-107-0357-01</t>
  </si>
  <si>
    <t>S P Setia Berhad (SPSB0002)</t>
  </si>
  <si>
    <t>3308-03137-107-0279-00</t>
  </si>
  <si>
    <t>Sarawak Petchem Sdn Bhd</t>
  </si>
  <si>
    <t xml:space="preserve">3308-02137-200-0301-00 </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</si>
  <si>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</si>
  <si>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</si>
  <si>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</si>
  <si>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</si>
  <si>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</si>
  <si>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</si>
  <si>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</si>
  <si>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</si>
  <si>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</si>
  <si>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</si>
  <si>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</si>
  <si>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</si>
  <si>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</si>
  <si>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3308-01137-110-0340-00</t>
  </si>
  <si>
    <t>3308-01137-107-0326-00</t>
  </si>
  <si>
    <t>Sky Blue Media Sdn Bhd</t>
  </si>
  <si>
    <t>3308-02137-107-0349-00</t>
  </si>
  <si>
    <t>Southeast Asia Fruits Industry Sdn Bhd</t>
  </si>
  <si>
    <t>3308-01137-110-0354-00</t>
  </si>
  <si>
    <t>Sri Dayaa Manufacturing Sdn Bhd</t>
  </si>
  <si>
    <t>3308-01137-110-0292-00</t>
  </si>
  <si>
    <t>3308-01137-107-0293-00</t>
  </si>
  <si>
    <t>Sri Kayu Maju Sdn Bhd</t>
  </si>
  <si>
    <t>3308-01137-110-0368-00</t>
  </si>
  <si>
    <t>Tabco Food Services Sdn Bhd</t>
  </si>
  <si>
    <t>O:PD3</t>
  </si>
  <si>
    <t>3308-05137-107-0347-00</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</si>
  <si>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</si>
  <si>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</si>
  <si>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</si>
  <si>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</si>
  <si>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</si>
  <si>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</si>
  <si>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</si>
  <si>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</si>
  <si>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Teras Budi Sdn Bhd</t>
  </si>
  <si>
    <t>3308-01137-107-0336-00</t>
  </si>
  <si>
    <t xml:space="preserve">Thai Aroi Rice Vermicelli Company Limited </t>
  </si>
  <si>
    <t>3308-01224-107-0370-00</t>
  </si>
  <si>
    <t>Tiong Nam Logistics Sdn Bhd (TF-i2)</t>
  </si>
  <si>
    <t>3308-01137-107-0303-02</t>
  </si>
  <si>
    <t>Tiong Nam Logistics Solutions Sdn Bhd - TF-i1</t>
  </si>
  <si>
    <t>3308-01137-107-0303-01</t>
  </si>
  <si>
    <t>Tristar Global Sdn Bhd</t>
  </si>
  <si>
    <t>3308-01137-110-0342-00</t>
  </si>
  <si>
    <t>UB Acrylic (M) Sdn Bhd</t>
  </si>
  <si>
    <t>3308-01137-110-0343-00</t>
  </si>
  <si>
    <t>Urban Pinnacle Sdn Bhd - TF-i1</t>
  </si>
  <si>
    <t>3308-01137-107-0321-00</t>
  </si>
  <si>
    <t>Urban Pinnacle Sdn Bhd - TF-i2</t>
  </si>
  <si>
    <t>3308-01137-107-0317-00</t>
  </si>
  <si>
    <t>Urban Pinnacle Sdn Bhd - TF-i3</t>
  </si>
  <si>
    <t>3308-01137-107-0318-00</t>
  </si>
  <si>
    <t>Urban Pinnacle Sdn Bhd - TF-i4</t>
  </si>
  <si>
    <t>3308-01137-107-0324-00</t>
  </si>
  <si>
    <t>Whitex Garments Sdn Bhd</t>
  </si>
  <si>
    <t>3308-02137-110-0023-00</t>
  </si>
  <si>
    <t>3308-02137-101-0270-00</t>
  </si>
  <si>
    <t>Whitex Garments Sdn Bhd (SF-i 2)</t>
  </si>
  <si>
    <t>3308-01137-110-0351-00</t>
  </si>
  <si>
    <t>Whitex Garments Sdn Bhd (SF-i 3)</t>
  </si>
  <si>
    <t>3308-02137-110-0359-00</t>
  </si>
  <si>
    <t>WSA Venture Australia (M) Sdn Bhd</t>
  </si>
  <si>
    <t>3308-02137-112-0237-00</t>
  </si>
  <si>
    <t>3308-02137-112-0248-00</t>
  </si>
  <si>
    <t>WSA Venture Australia (M) Sdn Bhd (SF-i)</t>
  </si>
  <si>
    <t>3308-02137-120-0290-00</t>
  </si>
  <si>
    <t>WSA Venture Australia (M) Sdn Bhd (LC/TR-i)</t>
  </si>
  <si>
    <t>3308-02137-122-0291-00</t>
  </si>
  <si>
    <t>YH Polymer Sdn Bhd</t>
  </si>
  <si>
    <t>3308-01137-110-0382-00</t>
  </si>
  <si>
    <t>3308-01137-107-0383-00</t>
  </si>
  <si>
    <t>Yinson International Pte Ltd</t>
  </si>
  <si>
    <t>3308-02205-101-0250-00</t>
  </si>
  <si>
    <t>Zaid Ibrahim &amp; Co</t>
  </si>
  <si>
    <t>3308-01137-121-0284-00</t>
  </si>
  <si>
    <t>Asia Cargo Network Sdn Bhd</t>
  </si>
  <si>
    <t>Yes</t>
  </si>
  <si>
    <t>3308-01137-121-0315-00</t>
  </si>
  <si>
    <t>Asia Cargo Network Sdn Bhd - TF-i</t>
  </si>
  <si>
    <t>3308-01137-107-0314-00</t>
  </si>
  <si>
    <t>EXIM/ACN/BG/23/102</t>
  </si>
  <si>
    <t>Asia Cargo Network Sdn Bhd/BG/23/102</t>
  </si>
  <si>
    <t>Bertambest Sdn Bhd</t>
  </si>
  <si>
    <t>3308-01137-110-0341-00</t>
  </si>
  <si>
    <t>Biforst Logistics Sdn Bhd (TF-i1)</t>
  </si>
  <si>
    <t>3308-01137-107-0305-00</t>
  </si>
  <si>
    <t>Biforst Logistics Sdn Bhd (TF-i2)</t>
  </si>
  <si>
    <t>3308-01137-107-0306-00</t>
  </si>
  <si>
    <t>Biforst Logistics Sdn Bhd (TF-i3)</t>
  </si>
  <si>
    <t>3308-01137-107-0307-00</t>
  </si>
  <si>
    <t>Biforst Logistics Sdn Bhd (TF-i5)</t>
  </si>
  <si>
    <t>3308-01137-107-0309-00</t>
  </si>
  <si>
    <t>Cahya Mata Phosphates Industries Sdn Bhd (formerly known as Malaysian Phosphate Additives (Sarawak) S/B)</t>
  </si>
  <si>
    <t>3308-02137-101-0246-00</t>
  </si>
  <si>
    <t>Gaia Plas Sdn Bhd</t>
  </si>
  <si>
    <t>3308-01137-110-0364-00</t>
  </si>
  <si>
    <t xml:space="preserve">Gaia Plas Sdn Bhd </t>
  </si>
  <si>
    <t>3308-01137-107-0360-00</t>
  </si>
  <si>
    <t>Ingress Industrial (M) Sdn Bhd</t>
  </si>
  <si>
    <t>3308-01137-107-0273-00</t>
  </si>
  <si>
    <t>Ingress Industrial (Malaysia) Sdn Bhd</t>
  </si>
  <si>
    <t>3308-02137-110-0332-00</t>
  </si>
  <si>
    <t>Joyeria Kohinoor Sdn Bhd - SRF</t>
  </si>
  <si>
    <t>3308-01137-107-0255-00</t>
  </si>
  <si>
    <t>Joyeria Kohinoor Sdn Bhd - TF-i1</t>
  </si>
  <si>
    <t>3308-01137-107-0277-00</t>
  </si>
  <si>
    <t>Joyeria Kohinoor Sdn Bhd - TF-i2</t>
  </si>
  <si>
    <t>3308-01137-107-0278-00</t>
  </si>
  <si>
    <t>Ministry Of Finance - Lao Pdr (MOF Lao0002)</t>
  </si>
  <si>
    <t>CCC</t>
  </si>
  <si>
    <t>Sovereign</t>
  </si>
  <si>
    <t>3308-02123-205-0204-00</t>
  </si>
  <si>
    <t>CCC-</t>
  </si>
  <si>
    <t>Nautilus Tug &amp; Towage Sdn Bhd</t>
  </si>
  <si>
    <t>3308-02137-107-0052-00</t>
  </si>
  <si>
    <t>Probase Eswatini (Pty) Ltd</t>
  </si>
  <si>
    <t>3308-02218-104-0254-00</t>
  </si>
  <si>
    <t>PWN Excellence Sdn Bhd (TF-i 1)</t>
  </si>
  <si>
    <t>L:PD9</t>
  </si>
  <si>
    <t>3308-01137-107-0209-01</t>
  </si>
  <si>
    <t>PWN Excellence Sdn Bhd (TF-i 3)</t>
  </si>
  <si>
    <t>3308-01137-107-0209-03</t>
  </si>
  <si>
    <t xml:space="preserve">SMH Rail India Sdn Bhd </t>
  </si>
  <si>
    <t>3308-02137-107-0320-00</t>
  </si>
  <si>
    <t xml:space="preserve">SMH Rail Sdn Bhd - SMH0006 </t>
  </si>
  <si>
    <t>3308-01137-107-0281-00</t>
  </si>
  <si>
    <t>SMH Rail Sdn Bhd - SMH0007</t>
  </si>
  <si>
    <t>3308-02137-104-0289-00</t>
  </si>
  <si>
    <t>SMH Rail Thailand Sdn Bhd</t>
  </si>
  <si>
    <t>3308-02137-107-0239-00</t>
  </si>
  <si>
    <t>The Republic Of Iraq</t>
  </si>
  <si>
    <t>CCC+</t>
  </si>
  <si>
    <t>3308-02107-200-0008-00</t>
  </si>
  <si>
    <t>The Republic Of Seychelles</t>
  </si>
  <si>
    <t>BB-</t>
  </si>
  <si>
    <t>3308-02203-200-0020-00</t>
  </si>
  <si>
    <t xml:space="preserve">Uzma Kuala Muda Sdn Bhd TF-i </t>
  </si>
  <si>
    <t>3308-01137-107-0296-02</t>
  </si>
  <si>
    <t>Regular Acc. Dec-24</t>
  </si>
  <si>
    <t>Check</t>
  </si>
  <si>
    <t>Irregular Acc. Dec-24</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</si>
  <si>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</si>
  <si>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</si>
  <si>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</si>
  <si>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</si>
  <si>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</si>
  <si>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</si>
  <si>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</si>
  <si>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</si>
  <si>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</si>
  <si>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</si>
  <si>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</si>
  <si>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</si>
  <si>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</si>
  <si>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</si>
  <si>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</si>
  <si>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PWN Excellence Sdn Bhd</t>
  </si>
  <si>
    <t>Watch List</t>
  </si>
  <si>
    <t>• The customer has not yet completed the FYE 2022 audited account. Nonetheless, the aforementioned customer has been assigned an MO rating since 2020.</t>
  </si>
  <si>
    <t>- Time Start</t>
  </si>
  <si>
    <t>- Time End</t>
  </si>
  <si>
    <t>MO Accs.</t>
  </si>
  <si>
    <t>No MO Accs.</t>
  </si>
  <si>
    <t>GL (RM)</t>
  </si>
  <si>
    <t>ECL (RM)</t>
  </si>
  <si>
    <t>Om Materials (Sarawak) Sdn Bhd (LOAN 1)</t>
  </si>
  <si>
    <t>Om Materials (Sarawak) Sdn Bhd (LOAN 2)</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</si>
  <si>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</si>
  <si>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</si>
  <si>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</si>
  <si>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</si>
  <si>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</si>
  <si>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</si>
  <si>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</si>
  <si>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</si>
  <si>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</si>
  <si>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</si>
  <si>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</si>
  <si>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</si>
  <si>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</si>
  <si>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</si>
  <si>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</si>
  <si>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</si>
  <si>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</si>
  <si>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</si>
  <si>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</si>
  <si>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</si>
  <si>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</si>
  <si>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</si>
  <si>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</si>
  <si>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</si>
  <si>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</si>
  <si>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</si>
  <si>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</si>
  <si>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</si>
  <si>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</si>
  <si>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</si>
  <si>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</si>
  <si>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</si>
  <si>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L:PD2</t>
  </si>
  <si>
    <t>L:PD8</t>
  </si>
  <si>
    <t>L:PD10</t>
  </si>
  <si>
    <t>O:PD1</t>
  </si>
  <si>
    <t>O:PD2</t>
  </si>
  <si>
    <t>O:PD8</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</si>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</sst>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389">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166" fontId="41" fillId="0" borderId="0" xfId="44" applyFont="1" applyAlignment="1">
      <alignment horizontal="left" vertical="center"/>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166" fontId="23" fillId="34" borderId="0" xfId="44" applyFont="1" applyFill="1" applyAlignment="1" applyProtection="1">
      <alignment horizontal="left" vertical="center"/>
      <protection locked="0"/>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170"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0" fontId="41" fillId="0" borderId="0" xfId="0" applyFont="1" applyAlignment="1">
      <alignment horizontal="left" vertical="center" indent="1"/>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23" fillId="34" borderId="0" xfId="44" applyFont="1" applyFill="1" applyAlignment="1" applyProtection="1">
      <alignment vertical="center"/>
    </xf>
    <xf numFmtId="0" fontId="14" fillId="34" borderId="0" xfId="0" applyFont="1" applyFill="1" applyAlignment="1">
      <alignment horizontal="left" vertical="center" indent="1"/>
    </xf>
    <xf numFmtId="166" fontId="14" fillId="34" borderId="0" xfId="44" applyFont="1" applyFill="1" applyAlignment="1" applyProtection="1">
      <alignment vertical="center"/>
    </xf>
    <xf numFmtId="170" fontId="23" fillId="34" borderId="0" xfId="44" applyNumberFormat="1" applyFont="1" applyFill="1" applyAlignment="1" applyProtection="1">
      <alignment vertical="center"/>
    </xf>
    <xf numFmtId="170" fontId="14" fillId="0" borderId="0" xfId="44" applyNumberFormat="1" applyFont="1" applyFill="1" applyAlignment="1" applyProtection="1">
      <alignment vertical="center"/>
    </xf>
    <xf numFmtId="0" fontId="0" fillId="0" borderId="0" xfId="0" applyAlignment="1">
      <alignment horizontal="left" vertical="center" indent="1"/>
    </xf>
    <xf numFmtId="166" fontId="0" fillId="0" borderId="0" xfId="44" applyFont="1" applyFill="1" applyAlignment="1" applyProtection="1">
      <alignment vertical="center"/>
    </xf>
    <xf numFmtId="174" fontId="14" fillId="34" borderId="0" xfId="0" applyNumberFormat="1" applyFont="1" applyFill="1" applyAlignment="1">
      <alignment horizontal="center" vertical="center"/>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3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174</xdr:row>
      <xdr:rowOff>794</xdr:rowOff>
    </xdr:from>
    <xdr:to>
      <xdr:col>41</xdr:col>
      <xdr:colOff>955673</xdr:colOff>
      <xdr:row>176</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7</xdr:row>
      <xdr:rowOff>0</xdr:rowOff>
    </xdr:from>
    <xdr:to>
      <xdr:col>3</xdr:col>
      <xdr:colOff>68580</xdr:colOff>
      <xdr:row>12</xdr:row>
      <xdr:rowOff>7620</xdr:rowOff>
    </xdr:to>
    <xdr:pic>
      <xdr:nvPicPr>
        <xdr:cNvPr id="2" name="Picture 1">
          <a:extLst>
            <a:ext uri="{FF2B5EF4-FFF2-40B4-BE49-F238E27FC236}">
              <a16:creationId xmlns:a16="http://schemas.microsoft.com/office/drawing/2014/main" id="{0FA7209F-A53C-705D-CD8E-A81F5F73A8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1226820"/>
          <a:ext cx="1630680" cy="883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 Id="rId1"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 Id="rId1"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
      <sheetName val="Dbase Oct-24 (MFRS9)"/>
      <sheetName val="Dbase Nov-24 (MFRS9)"/>
      <sheetName val="Dbase Dec-24 (MFRS9)"/>
      <sheetName val="Consol (Working)"/>
      <sheetName val="Financial Collateral"/>
      <sheetName val="PMOs Collateral"/>
      <sheetName val="Consol FC Oct-24"/>
      <sheetName val="Yinson Boronia"/>
      <sheetName val="Sheet1"/>
      <sheetName val="Reconcile FinColl"/>
      <sheetName val="Reconcile PMOsColl"/>
    </sheetNames>
    <sheetDataSet>
      <sheetData sheetId="0"/>
      <sheetData sheetId="1"/>
      <sheetData sheetId="2"/>
      <sheetData sheetId="3"/>
      <sheetData sheetId="4"/>
      <sheetData sheetId="5"/>
      <sheetData sheetId="6"/>
      <sheetData sheetId="7"/>
      <sheetData sheetId="8"/>
      <sheetData sheetId="9">
        <row r="5">
          <cell r="C5" t="str">
            <v>3308-01137-107-0390-00</v>
          </cell>
          <cell r="AI5" t="str">
            <v>Non Trade</v>
          </cell>
        </row>
        <row r="6">
          <cell r="C6" t="str">
            <v>3308-01137-110-0329-00</v>
          </cell>
          <cell r="AI6" t="str">
            <v>Trade(On)</v>
          </cell>
        </row>
        <row r="7">
          <cell r="C7" t="str">
            <v>3308-01137-132-0310-00</v>
          </cell>
          <cell r="AI7" t="str">
            <v>Trade(On)</v>
          </cell>
        </row>
        <row r="8">
          <cell r="C8" t="str">
            <v>3308-01137-110-0363-00</v>
          </cell>
          <cell r="AI8" t="str">
            <v>Trade(On)</v>
          </cell>
        </row>
        <row r="9">
          <cell r="C9" t="str">
            <v>3308-01137-110-0331-00</v>
          </cell>
          <cell r="AI9" t="str">
            <v>Trade(On)</v>
          </cell>
        </row>
        <row r="10">
          <cell r="C10" t="str">
            <v>3308-03137-102-0389-00</v>
          </cell>
          <cell r="AI10" t="str">
            <v>Non Trade</v>
          </cell>
        </row>
        <row r="11">
          <cell r="C11" t="str">
            <v>3308-01137-110-0356-00</v>
          </cell>
          <cell r="AI11" t="str">
            <v>Trade(On)</v>
          </cell>
        </row>
        <row r="12">
          <cell r="C12" t="str">
            <v>3308-01137-110-0328-00</v>
          </cell>
          <cell r="AI12" t="str">
            <v>Trade(On)</v>
          </cell>
        </row>
        <row r="13">
          <cell r="C13" t="str">
            <v>3308-01137-107-0316-00</v>
          </cell>
          <cell r="AI13" t="str">
            <v>Non Trade</v>
          </cell>
        </row>
        <row r="14">
          <cell r="C14" t="str">
            <v>3308-01137-110-0262-00</v>
          </cell>
          <cell r="AI14" t="str">
            <v>Trade(On)</v>
          </cell>
        </row>
        <row r="15">
          <cell r="C15" t="str">
            <v>3308-02137-121-0294-00</v>
          </cell>
          <cell r="AI15" t="str">
            <v>Trade(On)</v>
          </cell>
        </row>
        <row r="16">
          <cell r="C16" t="str">
            <v>3308-02137-110-0355-00</v>
          </cell>
          <cell r="AI16" t="str">
            <v>Trade(On)</v>
          </cell>
        </row>
        <row r="17">
          <cell r="C17" t="str">
            <v>EXIM/BHP/SBLC/24/011(3)</v>
          </cell>
          <cell r="AI17" t="str">
            <v>Trade(Off)</v>
          </cell>
        </row>
        <row r="18">
          <cell r="C18" t="str">
            <v>3308-02138-200-0300-00</v>
          </cell>
          <cell r="AI18" t="str">
            <v>Non Trade</v>
          </cell>
        </row>
        <row r="19">
          <cell r="C19" t="str">
            <v>3308-02138-107-0352-00</v>
          </cell>
          <cell r="AI19" t="str">
            <v>Non Trade</v>
          </cell>
        </row>
        <row r="20">
          <cell r="C20" t="str">
            <v>3308-01137-110-0345-00</v>
          </cell>
          <cell r="AI20" t="str">
            <v>Trade(On)</v>
          </cell>
        </row>
        <row r="21">
          <cell r="C21" t="str">
            <v>3308-01137-113-0319-00</v>
          </cell>
          <cell r="AI21" t="str">
            <v>Trade(On)</v>
          </cell>
        </row>
        <row r="22">
          <cell r="C22" t="str">
            <v>3308-01137-110-0388-01</v>
          </cell>
          <cell r="AI22" t="str">
            <v>Trade(On)</v>
          </cell>
        </row>
        <row r="23">
          <cell r="C23" t="str">
            <v>3308-01137-110-0388-02</v>
          </cell>
          <cell r="AI23" t="str">
            <v>Trade(On)</v>
          </cell>
        </row>
        <row r="24">
          <cell r="C24" t="str">
            <v>3308-01137-110-0113-00</v>
          </cell>
          <cell r="AI24" t="str">
            <v>Trade(On)</v>
          </cell>
        </row>
        <row r="25">
          <cell r="C25" t="str">
            <v>3308-01137-110-0350-00</v>
          </cell>
          <cell r="AI25" t="str">
            <v>Trade(On)</v>
          </cell>
        </row>
        <row r="26">
          <cell r="C26" t="str">
            <v>3308-01137-110-0344-00</v>
          </cell>
          <cell r="AI26" t="str">
            <v>Trade(On)</v>
          </cell>
        </row>
        <row r="27">
          <cell r="C27" t="str">
            <v>3308-01137-107-0337-00</v>
          </cell>
          <cell r="AI27" t="str">
            <v>Non Trade</v>
          </cell>
        </row>
        <row r="28">
          <cell r="C28" t="str">
            <v>3308-02036-121-0362-00</v>
          </cell>
          <cell r="AI28" t="str">
            <v>Trade(On)</v>
          </cell>
        </row>
        <row r="29">
          <cell r="C29" t="str">
            <v>3308-02036-101-0372-00</v>
          </cell>
          <cell r="AI29" t="str">
            <v>Non Trade</v>
          </cell>
        </row>
        <row r="30">
          <cell r="C30" t="str">
            <v>3308-01137-107-0327-00</v>
          </cell>
          <cell r="AI30" t="str">
            <v>Non Trade</v>
          </cell>
        </row>
        <row r="31">
          <cell r="C31" t="str">
            <v>3308-02137-120-0334-00</v>
          </cell>
          <cell r="AI31" t="str">
            <v>Trade(On)</v>
          </cell>
        </row>
        <row r="32">
          <cell r="C32" t="str">
            <v>3308-02137-107-0391-00</v>
          </cell>
          <cell r="AI32" t="str">
            <v>Non Trade</v>
          </cell>
        </row>
        <row r="33">
          <cell r="C33" t="str">
            <v>3308-01137-131-0374-00</v>
          </cell>
          <cell r="AI33" t="str">
            <v>Trade(On)</v>
          </cell>
        </row>
        <row r="34">
          <cell r="C34" t="str">
            <v>3308-01137-121-0378-00</v>
          </cell>
          <cell r="AI34" t="str">
            <v>Trade(On)</v>
          </cell>
        </row>
        <row r="35">
          <cell r="C35" t="str">
            <v>3308-01137-107-0376-00</v>
          </cell>
          <cell r="AI35" t="str">
            <v>Non Trade</v>
          </cell>
        </row>
        <row r="36">
          <cell r="C36" t="str">
            <v>3308-01137-107-0377-00</v>
          </cell>
          <cell r="AI36" t="str">
            <v>Non Trade</v>
          </cell>
        </row>
        <row r="37">
          <cell r="C37" t="str">
            <v>3308-01137-110-0339-00</v>
          </cell>
          <cell r="AI37" t="str">
            <v>Trade(On)</v>
          </cell>
        </row>
        <row r="38">
          <cell r="C38" t="str">
            <v>3308-01137-110-0379-00</v>
          </cell>
          <cell r="AI38" t="str">
            <v>Trade(On)</v>
          </cell>
        </row>
        <row r="39">
          <cell r="C39" t="str">
            <v>3308-04230-202-0098-00</v>
          </cell>
          <cell r="AI39" t="str">
            <v>Non Trade</v>
          </cell>
        </row>
        <row r="40">
          <cell r="C40" t="str">
            <v>3308-05013-107-0299-01</v>
          </cell>
          <cell r="AI40" t="str">
            <v>Non Trade</v>
          </cell>
        </row>
        <row r="41">
          <cell r="C41" t="str">
            <v>3308-01137-107-0335-00</v>
          </cell>
          <cell r="AI41" t="str">
            <v>Non Trade</v>
          </cell>
        </row>
        <row r="42">
          <cell r="C42" t="str">
            <v>3308-01137-110-0346-00</v>
          </cell>
          <cell r="AI42" t="str">
            <v>Trade(On)</v>
          </cell>
        </row>
        <row r="43">
          <cell r="C43" t="str">
            <v>3308-01137-107-0348-00</v>
          </cell>
          <cell r="AI43" t="str">
            <v>Non Trade</v>
          </cell>
        </row>
        <row r="44">
          <cell r="C44" t="str">
            <v>3308-01137-110-0358-00</v>
          </cell>
          <cell r="AI44" t="str">
            <v>Trade(On)</v>
          </cell>
        </row>
        <row r="45">
          <cell r="C45" t="str">
            <v>3308-01137-110-0381-00</v>
          </cell>
          <cell r="AI45" t="str">
            <v>Trade(On)</v>
          </cell>
        </row>
        <row r="46">
          <cell r="C46" t="str">
            <v>3308-01137-107-0369-01</v>
          </cell>
          <cell r="AI46" t="str">
            <v>Non Trade</v>
          </cell>
        </row>
        <row r="47">
          <cell r="C47" t="str">
            <v>3308-01137-107-0369-02</v>
          </cell>
          <cell r="AI47" t="str">
            <v>Non Trade</v>
          </cell>
        </row>
        <row r="48">
          <cell r="C48" t="str">
            <v>3308-01137-107-0369-03</v>
          </cell>
          <cell r="AI48" t="str">
            <v>Non Trade</v>
          </cell>
        </row>
        <row r="49">
          <cell r="C49" t="str">
            <v>3308-01137-107-0369-04</v>
          </cell>
          <cell r="AI49" t="str">
            <v>Non Trade</v>
          </cell>
        </row>
        <row r="50">
          <cell r="C50" t="str">
            <v>3308-01137-107-0369-05</v>
          </cell>
          <cell r="AI50" t="str">
            <v>Non Trade</v>
          </cell>
        </row>
        <row r="51">
          <cell r="C51" t="str">
            <v>3308-01137-110-0117-00</v>
          </cell>
          <cell r="AI51" t="str">
            <v>Trade(On)</v>
          </cell>
        </row>
        <row r="52">
          <cell r="C52" t="str">
            <v>3308-01137-110-0111-00</v>
          </cell>
          <cell r="AI52" t="str">
            <v>Trade(On)</v>
          </cell>
        </row>
        <row r="53">
          <cell r="C53" t="str">
            <v>3308-01137-107-0387-00</v>
          </cell>
          <cell r="AI53" t="str">
            <v>Non Trade</v>
          </cell>
        </row>
        <row r="54">
          <cell r="C54" t="str">
            <v>3308-01137-107-0384-00</v>
          </cell>
          <cell r="AI54" t="str">
            <v>Non Trade</v>
          </cell>
        </row>
        <row r="55">
          <cell r="C55" t="str">
            <v>3308-02137-211-0088-00</v>
          </cell>
          <cell r="J55">
            <v>82897137.149999991</v>
          </cell>
          <cell r="AI55" t="str">
            <v>Trade(On)</v>
          </cell>
        </row>
        <row r="56">
          <cell r="C56" t="str">
            <v>3308-02137-201-0056-01</v>
          </cell>
          <cell r="J56">
            <v>60323350.113955013</v>
          </cell>
          <cell r="AI56" t="str">
            <v>Non Trade</v>
          </cell>
        </row>
        <row r="57">
          <cell r="C57" t="str">
            <v>3308-02137-201-0056-02</v>
          </cell>
          <cell r="J57">
            <v>83944044.325325981</v>
          </cell>
          <cell r="AI57" t="str">
            <v>Non Trade</v>
          </cell>
        </row>
        <row r="58">
          <cell r="C58" t="str">
            <v>EXIM/OMS/BG(FG)/24/013(1)</v>
          </cell>
          <cell r="AI58" t="str">
            <v>Trade(Off)</v>
          </cell>
        </row>
        <row r="59">
          <cell r="C59" t="str">
            <v>EXIM/OMS/BG(FG)/24/071</v>
          </cell>
          <cell r="AI59" t="str">
            <v>Trade(Off)</v>
          </cell>
        </row>
        <row r="60">
          <cell r="C60" t="str">
            <v>EXIM/OMS/BG(FG)/24/072</v>
          </cell>
          <cell r="AI60" t="str">
            <v>Trade(Off)</v>
          </cell>
        </row>
        <row r="61">
          <cell r="C61" t="str">
            <v>EXIM/OMS/BG(FG)/24/073</v>
          </cell>
          <cell r="AI61" t="str">
            <v>Trade(Off)</v>
          </cell>
        </row>
        <row r="62">
          <cell r="C62" t="str">
            <v>EXIM/OMS/BG(FG)/24/074</v>
          </cell>
          <cell r="AI62" t="str">
            <v>Trade(Off)</v>
          </cell>
        </row>
        <row r="63">
          <cell r="C63" t="str">
            <v>EXIM/OMS/BG(FG)/24/075</v>
          </cell>
          <cell r="AI63" t="str">
            <v>Trade(Off)</v>
          </cell>
        </row>
        <row r="64">
          <cell r="C64" t="str">
            <v>EXIM/OMS/BG(FG)/24/076</v>
          </cell>
          <cell r="AI64" t="str">
            <v>Trade(Off)</v>
          </cell>
        </row>
        <row r="65">
          <cell r="C65" t="str">
            <v>EXIM/OMS/BG(FG)/24/082</v>
          </cell>
          <cell r="AI65" t="str">
            <v>Trade(Off)</v>
          </cell>
        </row>
        <row r="66">
          <cell r="C66" t="str">
            <v>EXIM/OMS/BG(FG)/24/083</v>
          </cell>
          <cell r="AI66" t="str">
            <v>Trade(Off)</v>
          </cell>
        </row>
        <row r="67">
          <cell r="C67" t="str">
            <v>EXIM/OMS/BG(FG)/24/084</v>
          </cell>
          <cell r="AI67" t="str">
            <v>Trade(Off)</v>
          </cell>
        </row>
        <row r="68">
          <cell r="C68" t="str">
            <v>EXIM/OMS/BG(FG)/24/085</v>
          </cell>
          <cell r="AI68" t="str">
            <v>Trade(Off)</v>
          </cell>
        </row>
        <row r="69">
          <cell r="C69" t="str">
            <v>EXIM/OMS/BG(FG)/24/086</v>
          </cell>
          <cell r="AI69" t="str">
            <v>Trade(Off)</v>
          </cell>
        </row>
        <row r="70">
          <cell r="C70" t="str">
            <v>EXIM/OMS/SBLC/24/067</v>
          </cell>
          <cell r="AI70" t="str">
            <v>Trade(Off)</v>
          </cell>
        </row>
        <row r="71">
          <cell r="C71" t="str">
            <v>EXIM/OMS/SBLC/24/068</v>
          </cell>
          <cell r="AI71" t="str">
            <v>Trade(Off)</v>
          </cell>
        </row>
        <row r="72">
          <cell r="C72" t="str">
            <v>EXIM/OMS/SBLC/24/077</v>
          </cell>
          <cell r="AI72" t="str">
            <v>Trade(Off)</v>
          </cell>
        </row>
        <row r="73">
          <cell r="C73" t="str">
            <v>EXIM/OMS/SBLC/24/088</v>
          </cell>
          <cell r="AI73" t="str">
            <v>Trade(Off)</v>
          </cell>
        </row>
        <row r="74">
          <cell r="C74" t="str">
            <v>EXIM/OMS/SBLC/24/089</v>
          </cell>
          <cell r="AI74" t="str">
            <v>Trade(Off)</v>
          </cell>
        </row>
        <row r="75">
          <cell r="C75" t="str">
            <v>EXIM/OMS/SBLC/24/090</v>
          </cell>
          <cell r="AI75" t="str">
            <v>Trade(Off)</v>
          </cell>
        </row>
        <row r="76">
          <cell r="C76" t="str">
            <v>EXIM/OMS/SBLC/24/091</v>
          </cell>
          <cell r="AI76" t="str">
            <v>Trade(Off)</v>
          </cell>
        </row>
        <row r="77">
          <cell r="C77" t="str">
            <v>EXIM/OMS/SBLC/24/093</v>
          </cell>
          <cell r="AI77" t="str">
            <v>Trade(Off)</v>
          </cell>
        </row>
        <row r="78">
          <cell r="C78" t="str">
            <v>EXIM/OMS/SBLC/24/094</v>
          </cell>
          <cell r="AI78" t="str">
            <v>Trade(Off)</v>
          </cell>
        </row>
        <row r="79">
          <cell r="C79" t="str">
            <v>EXIM/OMS/SBLC/24/095</v>
          </cell>
          <cell r="AI79" t="str">
            <v>Trade(Off)</v>
          </cell>
        </row>
        <row r="80">
          <cell r="C80" t="str">
            <v>3308-02137-112-0361-00</v>
          </cell>
          <cell r="AI80" t="str">
            <v>Trade(On)</v>
          </cell>
        </row>
        <row r="81">
          <cell r="C81" t="str">
            <v>EXIM/PFSB/BG-1/24/064</v>
          </cell>
          <cell r="AI81" t="str">
            <v>Trade(Off)</v>
          </cell>
        </row>
        <row r="82">
          <cell r="C82" t="str">
            <v>3308-01137-212-0075-00</v>
          </cell>
          <cell r="AI82" t="str">
            <v>Trade(On)</v>
          </cell>
        </row>
        <row r="83">
          <cell r="C83" t="str">
            <v>3308-01137-113-0076-00</v>
          </cell>
          <cell r="AI83" t="str">
            <v>Trade(On)</v>
          </cell>
        </row>
        <row r="84">
          <cell r="C84" t="str">
            <v>3308-01137-110-0373-00</v>
          </cell>
          <cell r="AI84" t="str">
            <v>Trade(On)</v>
          </cell>
        </row>
        <row r="85">
          <cell r="C85" t="str">
            <v>3308-02105-201-0302-00</v>
          </cell>
          <cell r="AI85" t="str">
            <v>Non Trade</v>
          </cell>
        </row>
        <row r="86">
          <cell r="C86" t="str">
            <v>3308-01137-110-0311-00</v>
          </cell>
          <cell r="AI86" t="str">
            <v>Trade(On)</v>
          </cell>
        </row>
        <row r="87">
          <cell r="C87" t="str">
            <v>3308-01137-110-0392-00</v>
          </cell>
          <cell r="AI87" t="str">
            <v>Trade(On)</v>
          </cell>
        </row>
        <row r="88">
          <cell r="C88" t="str">
            <v>3308-01137-107-0365-00</v>
          </cell>
          <cell r="AI88" t="str">
            <v>Non Trade</v>
          </cell>
        </row>
        <row r="89">
          <cell r="C89" t="str">
            <v>3308-01137-107-0312-00</v>
          </cell>
          <cell r="AI89" t="str">
            <v>Non Trade</v>
          </cell>
        </row>
        <row r="90">
          <cell r="C90" t="str">
            <v>3308-01137-107-0385-03</v>
          </cell>
          <cell r="AI90" t="str">
            <v>Non Trade</v>
          </cell>
        </row>
        <row r="91">
          <cell r="C91" t="str">
            <v>3308-01137-121-0386-00</v>
          </cell>
          <cell r="AI91" t="str">
            <v>Trade(On)</v>
          </cell>
        </row>
        <row r="92">
          <cell r="C92" t="str">
            <v>3308-01137-110-0375-00</v>
          </cell>
          <cell r="AI92" t="str">
            <v>Trade(On)</v>
          </cell>
        </row>
        <row r="93">
          <cell r="C93" t="str">
            <v>3308-01137-107-0357-01</v>
          </cell>
          <cell r="AI93" t="str">
            <v>Non Trade</v>
          </cell>
        </row>
        <row r="94">
          <cell r="C94" t="str">
            <v>3308-03137-107-0279-00</v>
          </cell>
          <cell r="AI94" t="str">
            <v>Non Trade</v>
          </cell>
        </row>
        <row r="95">
          <cell r="C95" t="str">
            <v xml:space="preserve">3308-02137-200-0301-00 </v>
          </cell>
          <cell r="AI95" t="str">
            <v>Non Trade</v>
          </cell>
        </row>
        <row r="96">
          <cell r="C96" t="str">
            <v>3308-02205-201-0285-00</v>
          </cell>
          <cell r="AI96" t="str">
            <v>Non Trade</v>
          </cell>
        </row>
        <row r="97">
          <cell r="C97" t="str">
            <v>3308-02205-201-0287-00</v>
          </cell>
          <cell r="AI97" t="str">
            <v>Non Trade</v>
          </cell>
        </row>
        <row r="98">
          <cell r="C98" t="str">
            <v>3308-02205-201-0286-00</v>
          </cell>
          <cell r="AI98" t="str">
            <v>Non Trade</v>
          </cell>
        </row>
        <row r="99">
          <cell r="C99" t="str">
            <v>3308-02205-201-0288-00</v>
          </cell>
          <cell r="AI99" t="str">
            <v>Non Trade</v>
          </cell>
        </row>
        <row r="100">
          <cell r="C100" t="str">
            <v>3308-02205-201-0283-00</v>
          </cell>
          <cell r="AI100" t="str">
            <v>Non Trade</v>
          </cell>
        </row>
        <row r="101">
          <cell r="C101" t="str">
            <v>3308-02205-201-0282-00</v>
          </cell>
          <cell r="AI101" t="str">
            <v>Non Trade</v>
          </cell>
        </row>
        <row r="102">
          <cell r="C102" t="str">
            <v>3308-01137-110-0340-00</v>
          </cell>
          <cell r="AI102" t="str">
            <v>Trade(On)</v>
          </cell>
        </row>
        <row r="103">
          <cell r="C103" t="str">
            <v>3308-01137-107-0326-00</v>
          </cell>
          <cell r="AI103" t="str">
            <v>Non Trade</v>
          </cell>
        </row>
        <row r="104">
          <cell r="C104" t="str">
            <v>3308-02137-107-0349-00</v>
          </cell>
          <cell r="AI104" t="str">
            <v>Non Trade</v>
          </cell>
        </row>
        <row r="105">
          <cell r="C105" t="str">
            <v>3308-01137-110-0354-00</v>
          </cell>
          <cell r="AI105" t="str">
            <v>Trade(On)</v>
          </cell>
        </row>
        <row r="106">
          <cell r="C106" t="str">
            <v>3308-01137-110-0292-00</v>
          </cell>
          <cell r="AI106" t="str">
            <v>Trade(On)</v>
          </cell>
        </row>
        <row r="107">
          <cell r="C107" t="str">
            <v>3308-01137-107-0293-00</v>
          </cell>
          <cell r="AI107" t="str">
            <v>Non Trade</v>
          </cell>
        </row>
        <row r="108">
          <cell r="C108" t="str">
            <v>3308-01137-110-0368-00</v>
          </cell>
          <cell r="AI108" t="str">
            <v>Trade(On)</v>
          </cell>
        </row>
        <row r="109">
          <cell r="C109" t="str">
            <v>3308-05137-107-0347-00</v>
          </cell>
          <cell r="AI109" t="str">
            <v>Non Trade</v>
          </cell>
        </row>
        <row r="110">
          <cell r="C110" t="str">
            <v>3308-01137-107-0275-01</v>
          </cell>
          <cell r="AI110" t="str">
            <v>Non Trade</v>
          </cell>
        </row>
        <row r="111">
          <cell r="C111" t="str">
            <v>3308-01137-107-0275-02</v>
          </cell>
          <cell r="AI111" t="str">
            <v>Non Trade</v>
          </cell>
        </row>
        <row r="112">
          <cell r="C112" t="str">
            <v>3308-01137-107-0275-03</v>
          </cell>
          <cell r="AI112" t="str">
            <v>Non Trade</v>
          </cell>
        </row>
        <row r="113">
          <cell r="C113" t="str">
            <v>3308-01137-107-0275-04</v>
          </cell>
          <cell r="AI113" t="str">
            <v>Non Trade</v>
          </cell>
        </row>
        <row r="114">
          <cell r="C114" t="str">
            <v>3308-01137-107-0336-00</v>
          </cell>
          <cell r="AI114" t="str">
            <v>Non Trade</v>
          </cell>
        </row>
        <row r="115">
          <cell r="C115" t="str">
            <v>3308-01224-107-0370-00</v>
          </cell>
          <cell r="AI115" t="str">
            <v>Non Trade</v>
          </cell>
        </row>
        <row r="116">
          <cell r="C116" t="str">
            <v>3308-01137-107-0303-02</v>
          </cell>
          <cell r="AI116" t="str">
            <v>Non Trade</v>
          </cell>
        </row>
        <row r="117">
          <cell r="C117" t="str">
            <v>3308-01137-107-0303-01</v>
          </cell>
          <cell r="AI117" t="str">
            <v>Non Trade</v>
          </cell>
        </row>
        <row r="118">
          <cell r="C118" t="str">
            <v>3308-01137-110-0342-00</v>
          </cell>
          <cell r="AI118" t="str">
            <v>Trade(On)</v>
          </cell>
        </row>
        <row r="119">
          <cell r="C119" t="str">
            <v>3308-01137-110-0343-00</v>
          </cell>
          <cell r="AI119" t="str">
            <v>Trade(On)</v>
          </cell>
        </row>
        <row r="120">
          <cell r="C120" t="str">
            <v>3308-01137-107-0321-00</v>
          </cell>
          <cell r="AI120" t="str">
            <v>Non Trade</v>
          </cell>
        </row>
        <row r="121">
          <cell r="C121" t="str">
            <v>3308-01137-107-0317-00</v>
          </cell>
          <cell r="AI121" t="str">
            <v>Non Trade</v>
          </cell>
        </row>
        <row r="122">
          <cell r="C122" t="str">
            <v>3308-01137-107-0318-00</v>
          </cell>
          <cell r="AI122" t="str">
            <v>Non Trade</v>
          </cell>
        </row>
        <row r="123">
          <cell r="C123" t="str">
            <v>3308-01137-107-0324-00</v>
          </cell>
          <cell r="AI123" t="str">
            <v>Non Trade</v>
          </cell>
        </row>
        <row r="124">
          <cell r="C124" t="str">
            <v>3308-02137-110-0023-00</v>
          </cell>
          <cell r="AI124" t="str">
            <v>Trade(On)</v>
          </cell>
        </row>
        <row r="125">
          <cell r="C125" t="str">
            <v>3308-02137-101-0270-00</v>
          </cell>
          <cell r="AI125" t="str">
            <v>Non Trade</v>
          </cell>
        </row>
        <row r="126">
          <cell r="C126" t="str">
            <v>3308-01137-110-0351-00</v>
          </cell>
          <cell r="AI126" t="str">
            <v>Trade(On)</v>
          </cell>
        </row>
        <row r="127">
          <cell r="C127" t="str">
            <v>3308-02137-110-0359-00</v>
          </cell>
          <cell r="AI127" t="str">
            <v>Trade(On)</v>
          </cell>
        </row>
        <row r="128">
          <cell r="C128" t="str">
            <v>3308-02137-112-0237-00</v>
          </cell>
          <cell r="AI128" t="str">
            <v>Trade(On)</v>
          </cell>
        </row>
        <row r="129">
          <cell r="C129" t="str">
            <v>3308-02137-112-0248-00</v>
          </cell>
          <cell r="AI129" t="str">
            <v>Trade(On)</v>
          </cell>
        </row>
        <row r="130">
          <cell r="C130" t="str">
            <v>3308-02137-120-0290-00</v>
          </cell>
          <cell r="AI130" t="str">
            <v>Trade(On)</v>
          </cell>
        </row>
        <row r="131">
          <cell r="C131" t="str">
            <v>3308-02137-122-0291-00</v>
          </cell>
          <cell r="AI131" t="str">
            <v>Trade(On)</v>
          </cell>
        </row>
        <row r="132">
          <cell r="C132" t="str">
            <v>3308-01137-110-0382-00</v>
          </cell>
          <cell r="AI132" t="str">
            <v>Trade(On)</v>
          </cell>
        </row>
        <row r="133">
          <cell r="C133" t="str">
            <v>3308-01137-107-0383-00</v>
          </cell>
          <cell r="AI133" t="str">
            <v>Non Trade</v>
          </cell>
        </row>
        <row r="134">
          <cell r="C134" t="str">
            <v>3308-02205-101-0250-00</v>
          </cell>
          <cell r="AI134" t="str">
            <v>Non Trade</v>
          </cell>
        </row>
        <row r="135">
          <cell r="C135" t="str">
            <v>3308-01137-121-0284-00</v>
          </cell>
          <cell r="AI135" t="str">
            <v>Trade(On)</v>
          </cell>
        </row>
        <row r="136">
          <cell r="C136" t="str">
            <v>3308-01137-121-0315-00</v>
          </cell>
          <cell r="AI136" t="str">
            <v>Trade(On)</v>
          </cell>
        </row>
        <row r="137">
          <cell r="C137" t="str">
            <v>3308-01137-107-0314-00</v>
          </cell>
          <cell r="AI137" t="str">
            <v>Non Trade</v>
          </cell>
        </row>
        <row r="138">
          <cell r="C138" t="str">
            <v>EXIM/ACN/BG/23/102</v>
          </cell>
          <cell r="AI138" t="str">
            <v>Trade(Off)</v>
          </cell>
        </row>
        <row r="139">
          <cell r="C139" t="str">
            <v>3308-01137-110-0341-00</v>
          </cell>
          <cell r="AI139" t="str">
            <v>Trade(On)</v>
          </cell>
        </row>
        <row r="140">
          <cell r="C140" t="str">
            <v>3308-01137-107-0305-00</v>
          </cell>
          <cell r="AI140" t="str">
            <v>Non Trade</v>
          </cell>
        </row>
        <row r="141">
          <cell r="C141" t="str">
            <v>3308-01137-107-0306-00</v>
          </cell>
          <cell r="AI141" t="str">
            <v>Non Trade</v>
          </cell>
        </row>
        <row r="142">
          <cell r="C142" t="str">
            <v>3308-01137-107-0307-00</v>
          </cell>
          <cell r="AI142" t="str">
            <v>Non Trade</v>
          </cell>
        </row>
        <row r="143">
          <cell r="C143" t="str">
            <v>3308-01137-107-0309-00</v>
          </cell>
          <cell r="AI143" t="str">
            <v>Non Trade</v>
          </cell>
        </row>
        <row r="144">
          <cell r="C144" t="str">
            <v>3308-02137-101-0246-00</v>
          </cell>
          <cell r="AI144" t="str">
            <v>Non Trade</v>
          </cell>
        </row>
        <row r="145">
          <cell r="C145" t="str">
            <v>3308-01137-110-0364-00</v>
          </cell>
          <cell r="AI145" t="str">
            <v>Trade(On)</v>
          </cell>
        </row>
        <row r="146">
          <cell r="C146" t="str">
            <v>3308-01137-107-0360-00</v>
          </cell>
          <cell r="AI146" t="str">
            <v>Non Trade</v>
          </cell>
        </row>
        <row r="147">
          <cell r="C147" t="str">
            <v>3308-01137-107-0273-00</v>
          </cell>
          <cell r="AI147" t="str">
            <v>Non Trade</v>
          </cell>
        </row>
        <row r="148">
          <cell r="C148" t="str">
            <v>3308-02137-110-0332-00</v>
          </cell>
          <cell r="AI148" t="str">
            <v>Trade(On)</v>
          </cell>
        </row>
        <row r="149">
          <cell r="C149" t="str">
            <v>3308-01137-107-0255-00</v>
          </cell>
          <cell r="AI149" t="str">
            <v>Non Trade</v>
          </cell>
        </row>
        <row r="150">
          <cell r="C150" t="str">
            <v>3308-01137-107-0277-00</v>
          </cell>
          <cell r="AI150" t="str">
            <v>Non Trade</v>
          </cell>
        </row>
        <row r="151">
          <cell r="C151" t="str">
            <v>3308-01137-107-0278-00</v>
          </cell>
          <cell r="AI151" t="str">
            <v>Non Trade</v>
          </cell>
        </row>
        <row r="152">
          <cell r="C152" t="str">
            <v>3308-02123-205-0204-00</v>
          </cell>
          <cell r="AI152" t="str">
            <v>Non Trade</v>
          </cell>
        </row>
        <row r="153">
          <cell r="C153" t="str">
            <v>3308-02137-107-0052-00</v>
          </cell>
          <cell r="AI153" t="str">
            <v>Non Trade</v>
          </cell>
        </row>
        <row r="154">
          <cell r="C154" t="str">
            <v>3308-02218-104-0254-00</v>
          </cell>
          <cell r="AI154" t="str">
            <v>Non Trade</v>
          </cell>
        </row>
        <row r="155">
          <cell r="C155" t="str">
            <v>3308-01137-107-0209-01</v>
          </cell>
          <cell r="AI155" t="str">
            <v>Non Trade</v>
          </cell>
        </row>
        <row r="156">
          <cell r="C156" t="str">
            <v>3308-01137-107-0209-03</v>
          </cell>
          <cell r="AI156" t="str">
            <v>Non Trade</v>
          </cell>
        </row>
        <row r="157">
          <cell r="C157" t="str">
            <v>3308-02137-107-0320-00</v>
          </cell>
          <cell r="AI157" t="str">
            <v>Non Trade</v>
          </cell>
        </row>
        <row r="158">
          <cell r="C158" t="str">
            <v>3308-01137-107-0281-00</v>
          </cell>
          <cell r="AI158" t="str">
            <v>Non Trade</v>
          </cell>
        </row>
        <row r="159">
          <cell r="C159" t="str">
            <v>3308-02137-104-0289-00</v>
          </cell>
          <cell r="AI159" t="str">
            <v>Non Trade</v>
          </cell>
        </row>
        <row r="160">
          <cell r="C160" t="str">
            <v>3308-02137-107-0239-00</v>
          </cell>
          <cell r="AI160" t="str">
            <v>Non Trade</v>
          </cell>
        </row>
        <row r="161">
          <cell r="C161" t="str">
            <v>3308-02107-200-0008-00</v>
          </cell>
          <cell r="AI161" t="str">
            <v>Non Trade</v>
          </cell>
        </row>
        <row r="162">
          <cell r="C162" t="str">
            <v>3308-02203-200-0020-00</v>
          </cell>
          <cell r="AI162" t="str">
            <v>Non Trade</v>
          </cell>
        </row>
        <row r="163">
          <cell r="C163" t="str">
            <v>3308-01137-107-0296-02</v>
          </cell>
          <cell r="AI163" t="str">
            <v>Non Trade</v>
          </cell>
        </row>
        <row r="165">
          <cell r="K165">
            <v>1401851689.4589915</v>
          </cell>
          <cell r="L165">
            <v>446692399.84000003</v>
          </cell>
          <cell r="N165">
            <v>14534125.44843718</v>
          </cell>
          <cell r="Q165">
            <v>580280253.82999992</v>
          </cell>
        </row>
      </sheetData>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Yinson Boronia"/>
      <sheetName val="FX"/>
      <sheetName val="Dash"/>
      <sheetName val="Dbase Nov-24 (MFRS9)"/>
      <sheetName val="Dbase Dec-24 (MFRS9)"/>
      <sheetName val="SBLC &amp; GTEE Dec-24"/>
      <sheetName val="OFA Dec-24"/>
      <sheetName val="Financial Collateral"/>
      <sheetName val="Valuation Dec-24"/>
      <sheetName val="PMOs Collateral"/>
    </sheetNames>
    <sheetDataSet>
      <sheetData sheetId="0"/>
      <sheetData sheetId="1">
        <row r="4">
          <cell r="N4">
            <v>1.2089570000000001</v>
          </cell>
          <cell r="O4">
            <v>1.21852</v>
          </cell>
        </row>
        <row r="5">
          <cell r="N5">
            <v>2.8904999999999998</v>
          </cell>
          <cell r="O5">
            <v>2.7816999999999998</v>
          </cell>
        </row>
        <row r="6">
          <cell r="N6">
            <v>2.3961199999999998</v>
          </cell>
          <cell r="O6">
            <v>2.3778299999999999</v>
          </cell>
        </row>
        <row r="7">
          <cell r="N7">
            <v>3.3149999999999999</v>
          </cell>
          <cell r="O7">
            <v>3.2877999999999998</v>
          </cell>
        </row>
        <row r="8">
          <cell r="N8">
            <v>4.6936</v>
          </cell>
          <cell r="O8">
            <v>4.6626000000000003</v>
          </cell>
        </row>
        <row r="9">
          <cell r="N9">
            <v>5.6414</v>
          </cell>
          <cell r="O9">
            <v>5.6185</v>
          </cell>
        </row>
        <row r="10">
          <cell r="N10">
            <v>0.57052000000000003</v>
          </cell>
          <cell r="O10">
            <v>0.57642400000000005</v>
          </cell>
        </row>
        <row r="11">
          <cell r="N11">
            <v>2.8000000000000003E-4</v>
          </cell>
          <cell r="O11">
            <v>2.7799999999999998E-4</v>
          </cell>
        </row>
        <row r="12">
          <cell r="N12">
            <v>5.2553000000000002E-2</v>
          </cell>
          <cell r="O12">
            <v>5.2287E-2</v>
          </cell>
        </row>
        <row r="13">
          <cell r="N13">
            <v>6.2655000000000003</v>
          </cell>
          <cell r="O13">
            <v>6.2976999999999999</v>
          </cell>
        </row>
        <row r="14">
          <cell r="N14">
            <v>2.9565000000000001E-2</v>
          </cell>
          <cell r="O14">
            <v>2.8660999999999999E-2</v>
          </cell>
        </row>
        <row r="15">
          <cell r="N15">
            <v>0.90441000000000005</v>
          </cell>
          <cell r="O15">
            <v>1.5180000000000001E-2</v>
          </cell>
        </row>
        <row r="16">
          <cell r="N16">
            <v>0.90441000000000005</v>
          </cell>
          <cell r="O16">
            <v>0.90356999999999998</v>
          </cell>
        </row>
        <row r="17">
          <cell r="N17">
            <v>1</v>
          </cell>
          <cell r="O17">
            <v>1</v>
          </cell>
        </row>
        <row r="18">
          <cell r="N18">
            <v>1.1827700000000001</v>
          </cell>
          <cell r="O18">
            <v>1.17879</v>
          </cell>
        </row>
        <row r="19">
          <cell r="N19">
            <v>1.182037</v>
          </cell>
          <cell r="O19">
            <v>1.1914019999999999</v>
          </cell>
        </row>
        <row r="20">
          <cell r="N20">
            <v>3.3149999999999999</v>
          </cell>
          <cell r="O20">
            <v>3.2877999999999998</v>
          </cell>
        </row>
        <row r="21">
          <cell r="N21">
            <v>0.129744</v>
          </cell>
          <cell r="O21">
            <v>0.130662</v>
          </cell>
        </row>
        <row r="22">
          <cell r="N22">
            <v>4.4405000000000001</v>
          </cell>
          <cell r="O22">
            <v>4.4755000000000003</v>
          </cell>
        </row>
        <row r="23">
          <cell r="N23">
            <v>1.7500000000000003E-4</v>
          </cell>
          <cell r="O23">
            <v>1.7600000000000002E-4</v>
          </cell>
        </row>
        <row r="24">
          <cell r="N24">
            <v>0.24446999999999999</v>
          </cell>
          <cell r="O24">
            <v>0.23813000000000001</v>
          </cell>
        </row>
      </sheetData>
      <sheetData sheetId="2"/>
      <sheetData sheetId="3"/>
      <sheetData sheetId="4"/>
      <sheetData sheetId="5"/>
      <sheetData sheetId="6"/>
      <sheetData sheetId="7"/>
      <sheetData sheetId="8"/>
      <sheetData sheetId="9"/>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B13" sqref="B13:G15"/>
    </sheetView>
  </sheetViews>
  <sheetFormatPr defaultRowHeight="15" x14ac:dyDescent="0.25"/>
  <cols>
    <col min="1" max="1" width="4.7109375" customWidth="1"/>
    <col min="3" max="3" width="32.7109375" customWidth="1"/>
    <col min="4" max="4" width="32.7109375" bestFit="1" customWidth="1"/>
    <col min="5" max="5" width="22.28515625" customWidth="1"/>
    <col min="6" max="6" width="14.28515625" bestFit="1" customWidth="1"/>
    <col min="9" max="9" width="15.28515625" bestFit="1" customWidth="1"/>
    <col min="10" max="10" width="14.28515625" bestFit="1" customWidth="1"/>
    <col min="11" max="11" width="11.140625" customWidth="1"/>
    <col min="12" max="12" width="14.28515625" bestFit="1" customWidth="1"/>
    <col min="13" max="13" width="8.140625" bestFit="1" customWidth="1"/>
    <col min="14" max="14" width="14.28515625" bestFit="1" customWidth="1"/>
  </cols>
  <sheetData>
    <row r="1" spans="1:29" x14ac:dyDescent="0.25">
      <c r="A1" s="21" t="s">
        <v>0</v>
      </c>
    </row>
    <row r="2" spans="1:29" x14ac:dyDescent="0.25">
      <c r="A2" s="21" t="s">
        <v>1</v>
      </c>
    </row>
    <row r="3" spans="1:29" x14ac:dyDescent="0.25">
      <c r="A3" s="21" t="s">
        <v>2</v>
      </c>
    </row>
    <row r="5" spans="1:29" ht="15.75" thickBot="1" x14ac:dyDescent="0.3"/>
    <row r="6" spans="1:29" ht="30" x14ac:dyDescent="0.25">
      <c r="B6" s="22"/>
      <c r="C6" s="23" t="s">
        <v>3</v>
      </c>
      <c r="D6" s="23" t="s">
        <v>4</v>
      </c>
      <c r="E6" s="23" t="s">
        <v>5</v>
      </c>
      <c r="F6" s="23"/>
      <c r="G6" s="24" t="s">
        <v>6</v>
      </c>
      <c r="H6" s="24" t="s">
        <v>7</v>
      </c>
      <c r="I6" s="25" t="s">
        <v>8</v>
      </c>
      <c r="J6" s="26" t="s">
        <v>9</v>
      </c>
      <c r="K6" s="27" t="s">
        <v>10</v>
      </c>
      <c r="L6" s="26" t="s">
        <v>11</v>
      </c>
      <c r="M6" s="27" t="s">
        <v>12</v>
      </c>
      <c r="N6" s="28" t="s">
        <v>13</v>
      </c>
    </row>
    <row r="7" spans="1:29" x14ac:dyDescent="0.25">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25">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75" thickBot="1" x14ac:dyDescent="0.3">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75" thickBot="1" x14ac:dyDescent="0.3">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25">
      <c r="A12" s="21" t="s">
        <v>22</v>
      </c>
      <c r="N12" s="44"/>
    </row>
    <row r="13" spans="1:29" x14ac:dyDescent="0.25">
      <c r="A13" s="45" t="s">
        <v>23</v>
      </c>
      <c r="B13" s="378" t="s">
        <v>24</v>
      </c>
      <c r="C13" s="378"/>
      <c r="D13" s="378"/>
      <c r="E13" s="378"/>
      <c r="F13" s="378"/>
      <c r="G13" s="378"/>
    </row>
    <row r="14" spans="1:29" x14ac:dyDescent="0.25">
      <c r="A14" s="45"/>
      <c r="B14" s="378"/>
      <c r="C14" s="378"/>
      <c r="D14" s="378"/>
      <c r="E14" s="378"/>
      <c r="F14" s="378"/>
      <c r="G14" s="378"/>
    </row>
    <row r="15" spans="1:29" x14ac:dyDescent="0.25">
      <c r="A15" s="45" t="s">
        <v>25</v>
      </c>
      <c r="B15" t="s">
        <v>26</v>
      </c>
    </row>
    <row r="16" spans="1:29" x14ac:dyDescent="0.25">
      <c r="A16" s="45" t="s">
        <v>27</v>
      </c>
      <c r="B16" t="s">
        <v>28</v>
      </c>
    </row>
    <row r="17" spans="1:2" x14ac:dyDescent="0.25">
      <c r="A17" s="45" t="s">
        <v>29</v>
      </c>
      <c r="B17" t="s">
        <v>30</v>
      </c>
    </row>
    <row r="18" spans="1:2" x14ac:dyDescent="0.25">
      <c r="A18" s="45" t="s">
        <v>31</v>
      </c>
      <c r="B18" t="s">
        <v>32</v>
      </c>
    </row>
    <row r="19" spans="1:2" x14ac:dyDescent="0.25">
      <c r="A19" s="45" t="s">
        <v>33</v>
      </c>
      <c r="B19" t="s">
        <v>34</v>
      </c>
    </row>
    <row r="20" spans="1:2" x14ac:dyDescent="0.25">
      <c r="A20" s="45" t="s">
        <v>35</v>
      </c>
      <c r="B20" t="s">
        <v>36</v>
      </c>
    </row>
    <row r="21" spans="1:2" x14ac:dyDescent="0.25">
      <c r="A21" s="45" t="s">
        <v>37</v>
      </c>
      <c r="B21" t="s">
        <v>38</v>
      </c>
    </row>
    <row r="22" spans="1:2" x14ac:dyDescent="0.25">
      <c r="A22" s="45" t="s">
        <v>39</v>
      </c>
      <c r="B22" t="s">
        <v>40</v>
      </c>
    </row>
    <row r="23" spans="1:2" x14ac:dyDescent="0.25">
      <c r="A23" s="45" t="s">
        <v>41</v>
      </c>
      <c r="B23" t="s">
        <v>42</v>
      </c>
    </row>
    <row r="25" spans="1:2" x14ac:dyDescent="0.25">
      <c r="A25" s="46" t="s">
        <v>43</v>
      </c>
    </row>
    <row r="34" spans="2:7" x14ac:dyDescent="0.25">
      <c r="B34" s="379" t="s">
        <v>44</v>
      </c>
      <c r="C34" s="380"/>
      <c r="D34" s="380"/>
      <c r="E34" s="380"/>
      <c r="F34" s="380"/>
      <c r="G34" s="380"/>
    </row>
    <row r="35" spans="2:7" x14ac:dyDescent="0.25">
      <c r="B35" s="380"/>
      <c r="C35" s="380"/>
      <c r="D35" s="380"/>
      <c r="E35" s="380"/>
      <c r="F35" s="380"/>
      <c r="G35" s="380"/>
    </row>
    <row r="36" spans="2:7" x14ac:dyDescent="0.25">
      <c r="B36" s="380"/>
      <c r="C36" s="380"/>
      <c r="D36" s="380"/>
      <c r="E36" s="380"/>
      <c r="F36" s="380"/>
      <c r="G36" s="380"/>
    </row>
    <row r="37" spans="2:7" x14ac:dyDescent="0.25">
      <c r="B37" s="380"/>
      <c r="C37" s="380"/>
      <c r="D37" s="380"/>
      <c r="E37" s="380"/>
      <c r="F37" s="380"/>
      <c r="G37" s="380"/>
    </row>
    <row r="38" spans="2:7" x14ac:dyDescent="0.25">
      <c r="B38" s="381" t="s">
        <v>45</v>
      </c>
      <c r="C38" s="381"/>
      <c r="D38" s="381"/>
      <c r="E38" s="381"/>
      <c r="F38" s="381"/>
      <c r="G38" s="381"/>
    </row>
    <row r="39" spans="2:7" x14ac:dyDescent="0.25">
      <c r="B39" s="381"/>
      <c r="C39" s="381"/>
      <c r="D39" s="381"/>
      <c r="E39" s="381"/>
      <c r="F39" s="381"/>
      <c r="G39" s="381"/>
    </row>
    <row r="40" spans="2:7" x14ac:dyDescent="0.25">
      <c r="B40" s="381"/>
      <c r="C40" s="381"/>
      <c r="D40" s="381"/>
      <c r="E40" s="381"/>
      <c r="F40" s="381"/>
      <c r="G40" s="381"/>
    </row>
    <row r="42" spans="2:7" x14ac:dyDescent="0.25">
      <c r="B42" s="21" t="s">
        <v>46</v>
      </c>
    </row>
    <row r="43" spans="2:7" x14ac:dyDescent="0.25">
      <c r="B43" s="380" t="s">
        <v>47</v>
      </c>
      <c r="C43" s="380"/>
      <c r="D43" s="380"/>
      <c r="E43" s="380"/>
      <c r="F43" s="380"/>
      <c r="G43" s="380"/>
    </row>
    <row r="44" spans="2:7" x14ac:dyDescent="0.25">
      <c r="B44" s="380"/>
      <c r="C44" s="380"/>
      <c r="D44" s="380"/>
      <c r="E44" s="380"/>
      <c r="F44" s="380"/>
      <c r="G44" s="380"/>
    </row>
    <row r="45" spans="2:7" x14ac:dyDescent="0.25">
      <c r="B45" s="380"/>
      <c r="C45" s="380"/>
      <c r="D45" s="380"/>
      <c r="E45" s="380"/>
      <c r="F45" s="380"/>
      <c r="G45" s="380"/>
    </row>
    <row r="47" spans="2:7" x14ac:dyDescent="0.25">
      <c r="B47" t="s">
        <v>48</v>
      </c>
    </row>
    <row r="66" spans="1:7" x14ac:dyDescent="0.25">
      <c r="A66" s="21" t="s">
        <v>49</v>
      </c>
    </row>
    <row r="68" spans="1:7" x14ac:dyDescent="0.25">
      <c r="B68" s="378" t="s">
        <v>50</v>
      </c>
      <c r="C68" s="378"/>
      <c r="D68" s="378"/>
      <c r="E68" s="378"/>
      <c r="F68" s="378"/>
      <c r="G68" s="378"/>
    </row>
    <row r="69" spans="1:7" x14ac:dyDescent="0.25">
      <c r="B69" s="378"/>
      <c r="C69" s="378"/>
      <c r="D69" s="378"/>
      <c r="E69" s="378"/>
      <c r="F69" s="378"/>
      <c r="G69" s="378"/>
    </row>
    <row r="70" spans="1:7" x14ac:dyDescent="0.25">
      <c r="B70" s="378"/>
      <c r="C70" s="378"/>
      <c r="D70" s="378"/>
      <c r="E70" s="378"/>
      <c r="F70" s="378"/>
      <c r="G70" s="378"/>
    </row>
    <row r="71" spans="1:7" x14ac:dyDescent="0.25">
      <c r="B71" s="378"/>
      <c r="C71" s="378"/>
      <c r="D71" s="378"/>
      <c r="E71" s="378"/>
      <c r="F71" s="378"/>
      <c r="G71" s="378"/>
    </row>
    <row r="72" spans="1:7" x14ac:dyDescent="0.25">
      <c r="B72" s="378"/>
      <c r="C72" s="378"/>
      <c r="D72" s="378"/>
      <c r="E72" s="378"/>
      <c r="F72" s="378"/>
      <c r="G72" s="378"/>
    </row>
    <row r="73" spans="1:7" x14ac:dyDescent="0.25">
      <c r="B73" s="378"/>
      <c r="C73" s="378"/>
      <c r="D73" s="378"/>
      <c r="E73" s="378"/>
      <c r="F73" s="378"/>
      <c r="G73" s="378"/>
    </row>
    <row r="74" spans="1:7" x14ac:dyDescent="0.25">
      <c r="B74" s="378"/>
      <c r="C74" s="378"/>
      <c r="D74" s="378"/>
      <c r="E74" s="378"/>
      <c r="F74" s="378"/>
      <c r="G74" s="378"/>
    </row>
    <row r="76" spans="1:7" x14ac:dyDescent="0.25">
      <c r="B76" s="378" t="s">
        <v>51</v>
      </c>
      <c r="C76" s="378"/>
      <c r="D76" s="378"/>
      <c r="E76" s="378"/>
      <c r="F76" s="378"/>
      <c r="G76" s="378"/>
    </row>
    <row r="77" spans="1:7" x14ac:dyDescent="0.25">
      <c r="B77" s="378"/>
      <c r="C77" s="378"/>
      <c r="D77" s="378"/>
      <c r="E77" s="378"/>
      <c r="F77" s="378"/>
      <c r="G77" s="378"/>
    </row>
    <row r="78" spans="1:7" x14ac:dyDescent="0.25">
      <c r="B78" s="378"/>
      <c r="C78" s="378"/>
      <c r="D78" s="378"/>
      <c r="E78" s="378"/>
      <c r="F78" s="378"/>
      <c r="G78" s="378"/>
    </row>
    <row r="79" spans="1:7" x14ac:dyDescent="0.25">
      <c r="B79" s="378"/>
      <c r="C79" s="378"/>
      <c r="D79" s="378"/>
      <c r="E79" s="378"/>
      <c r="F79" s="378"/>
      <c r="G79" s="378"/>
    </row>
    <row r="80" spans="1:7" x14ac:dyDescent="0.25">
      <c r="D80" s="47" t="s">
        <v>52</v>
      </c>
      <c r="E80" s="47" t="s">
        <v>53</v>
      </c>
    </row>
    <row r="81" spans="2:7" x14ac:dyDescent="0.25">
      <c r="C81" t="s">
        <v>54</v>
      </c>
      <c r="D81" s="44">
        <f>I10</f>
        <v>329743583.43999994</v>
      </c>
    </row>
    <row r="82" spans="2:7" x14ac:dyDescent="0.25">
      <c r="C82" t="s">
        <v>55</v>
      </c>
      <c r="D82" s="48">
        <v>76119647.939999998</v>
      </c>
      <c r="E82" s="49">
        <f>D82/D81</f>
        <v>0.23084497094952786</v>
      </c>
    </row>
    <row r="83" spans="2:7" x14ac:dyDescent="0.25">
      <c r="C83" s="21" t="s">
        <v>56</v>
      </c>
      <c r="D83" s="50">
        <f>D81-D82</f>
        <v>253623935.49999994</v>
      </c>
      <c r="E83" s="49"/>
    </row>
    <row r="84" spans="2:7" x14ac:dyDescent="0.25">
      <c r="C84" t="s">
        <v>57</v>
      </c>
      <c r="D84" s="44">
        <f>J10</f>
        <v>40621489.64766106</v>
      </c>
      <c r="E84" s="49">
        <f>D84/D81</f>
        <v>0.12319114514339757</v>
      </c>
    </row>
    <row r="85" spans="2:7" x14ac:dyDescent="0.25">
      <c r="C85" s="21" t="s">
        <v>58</v>
      </c>
      <c r="D85" s="51">
        <f>D83-D84</f>
        <v>213002445.85233888</v>
      </c>
      <c r="E85" s="49">
        <f>D85/D81</f>
        <v>0.6459638839070746</v>
      </c>
    </row>
    <row r="88" spans="2:7" x14ac:dyDescent="0.25">
      <c r="B88" s="378" t="s">
        <v>59</v>
      </c>
      <c r="C88" s="378"/>
      <c r="D88" s="378"/>
      <c r="E88" s="378"/>
      <c r="F88" s="378"/>
      <c r="G88" s="378"/>
    </row>
    <row r="89" spans="2:7" x14ac:dyDescent="0.25">
      <c r="B89" s="378"/>
      <c r="C89" s="378"/>
      <c r="D89" s="378"/>
      <c r="E89" s="378"/>
      <c r="F89" s="378"/>
      <c r="G89" s="378"/>
    </row>
    <row r="90" spans="2:7" x14ac:dyDescent="0.25">
      <c r="B90" s="378"/>
      <c r="C90" s="378"/>
      <c r="D90" s="378"/>
      <c r="E90" s="378"/>
      <c r="F90" s="378"/>
      <c r="G90" s="378"/>
    </row>
    <row r="91" spans="2:7" x14ac:dyDescent="0.25">
      <c r="B91" s="378"/>
      <c r="C91" s="378"/>
      <c r="D91" s="378"/>
      <c r="E91" s="378"/>
      <c r="F91" s="378"/>
      <c r="G91" s="378"/>
    </row>
    <row r="92" spans="2:7" x14ac:dyDescent="0.25">
      <c r="B92" s="378"/>
      <c r="C92" s="378"/>
      <c r="D92" s="378"/>
      <c r="E92" s="378"/>
      <c r="F92" s="378"/>
      <c r="G92" s="378"/>
    </row>
    <row r="93" spans="2:7" x14ac:dyDescent="0.25">
      <c r="B93" s="378"/>
      <c r="C93" s="378"/>
      <c r="D93" s="378"/>
      <c r="E93" s="378"/>
      <c r="F93" s="378"/>
      <c r="G93" s="378"/>
    </row>
    <row r="95" spans="2:7" x14ac:dyDescent="0.25">
      <c r="B95" t="s">
        <v>60</v>
      </c>
    </row>
    <row r="97" spans="3:6" x14ac:dyDescent="0.25">
      <c r="C97" t="s">
        <v>61</v>
      </c>
      <c r="D97" s="52">
        <v>0.33047714418015633</v>
      </c>
    </row>
    <row r="98" spans="3:6" ht="30" x14ac:dyDescent="0.25">
      <c r="C98" s="53" t="s">
        <v>62</v>
      </c>
      <c r="D98" s="54">
        <f>K10</f>
        <v>0.12319114514339757</v>
      </c>
    </row>
    <row r="99" spans="3:6" ht="15.75" thickBot="1" x14ac:dyDescent="0.3">
      <c r="C99" s="53"/>
      <c r="D99" s="55">
        <f>D97-D98</f>
        <v>0.20728599903675876</v>
      </c>
    </row>
    <row r="101" spans="3:6" x14ac:dyDescent="0.25">
      <c r="C101" s="47"/>
      <c r="D101" s="47" t="s">
        <v>52</v>
      </c>
    </row>
    <row r="102" spans="3:6" ht="60" x14ac:dyDescent="0.25">
      <c r="C102" s="56" t="s">
        <v>63</v>
      </c>
      <c r="D102" s="57">
        <f>D81-I7</f>
        <v>276143574.31999993</v>
      </c>
      <c r="E102" s="58" t="s">
        <v>64</v>
      </c>
    </row>
    <row r="103" spans="3:6" x14ac:dyDescent="0.25">
      <c r="C103" s="59" t="s">
        <v>65</v>
      </c>
      <c r="D103" s="60">
        <f>D99</f>
        <v>0.20728599903675876</v>
      </c>
    </row>
    <row r="104" spans="3:6" ht="15.75" thickBot="1" x14ac:dyDescent="0.3">
      <c r="C104" s="61" t="s">
        <v>66</v>
      </c>
      <c r="D104" s="62">
        <f>D102*D103</f>
        <v>57240696.680502631</v>
      </c>
    </row>
    <row r="106" spans="3:6" x14ac:dyDescent="0.25">
      <c r="C106" s="47"/>
      <c r="D106" s="47" t="s">
        <v>52</v>
      </c>
      <c r="E106" s="47" t="s">
        <v>53</v>
      </c>
    </row>
    <row r="107" spans="3:6" x14ac:dyDescent="0.25">
      <c r="C107" t="s">
        <v>54</v>
      </c>
      <c r="D107" s="44">
        <f>I10</f>
        <v>329743583.43999994</v>
      </c>
    </row>
    <row r="108" spans="3:6" x14ac:dyDescent="0.25">
      <c r="C108" t="s">
        <v>5</v>
      </c>
      <c r="D108" s="48">
        <v>-76119647.939999998</v>
      </c>
      <c r="E108" s="49">
        <f>-D108/D107</f>
        <v>0.23084497094952786</v>
      </c>
    </row>
    <row r="109" spans="3:6" x14ac:dyDescent="0.25">
      <c r="C109" s="21" t="s">
        <v>56</v>
      </c>
      <c r="D109" s="50">
        <f>SUM(D107:D108)</f>
        <v>253623935.49999994</v>
      </c>
      <c r="E109" s="49"/>
    </row>
    <row r="110" spans="3:6" x14ac:dyDescent="0.25">
      <c r="C110" t="s">
        <v>67</v>
      </c>
      <c r="D110" s="44">
        <f>J10</f>
        <v>40621489.64766106</v>
      </c>
      <c r="E110" s="49">
        <f>D110/D107</f>
        <v>0.12319114514339757</v>
      </c>
    </row>
    <row r="111" spans="3:6" x14ac:dyDescent="0.25">
      <c r="C111" s="21" t="s">
        <v>58</v>
      </c>
      <c r="D111" s="50">
        <f>D109-D110</f>
        <v>213002445.85233888</v>
      </c>
      <c r="E111" s="49">
        <f>D111/D107</f>
        <v>0.6459638839070746</v>
      </c>
    </row>
    <row r="112" spans="3:6" x14ac:dyDescent="0.25">
      <c r="C112" t="s">
        <v>68</v>
      </c>
      <c r="D112" s="44">
        <f>D104</f>
        <v>57240696.680502631</v>
      </c>
      <c r="E112" s="49">
        <f>D112/D107</f>
        <v>0.1735915406854858</v>
      </c>
      <c r="F112" s="44"/>
    </row>
    <row r="113" spans="1:5" ht="15.75" thickBot="1" x14ac:dyDescent="0.3">
      <c r="C113" s="21" t="s">
        <v>69</v>
      </c>
      <c r="D113" s="63">
        <f>D111-D112</f>
        <v>155761749.17183626</v>
      </c>
      <c r="E113" s="49">
        <f>D113/D107</f>
        <v>0.47237234322158883</v>
      </c>
    </row>
    <row r="116" spans="1:5" x14ac:dyDescent="0.25">
      <c r="B116" s="378" t="s">
        <v>70</v>
      </c>
      <c r="C116" s="378"/>
      <c r="D116" s="378"/>
      <c r="E116" s="378"/>
    </row>
    <row r="117" spans="1:5" x14ac:dyDescent="0.25">
      <c r="B117" s="378"/>
      <c r="C117" s="378"/>
      <c r="D117" s="378"/>
      <c r="E117" s="378"/>
    </row>
    <row r="118" spans="1:5" x14ac:dyDescent="0.25">
      <c r="B118" s="378"/>
      <c r="C118" s="378"/>
      <c r="D118" s="378"/>
      <c r="E118" s="378"/>
    </row>
    <row r="119" spans="1:5" x14ac:dyDescent="0.25">
      <c r="B119" s="378"/>
      <c r="C119" s="378"/>
      <c r="D119" s="378"/>
      <c r="E119" s="378"/>
    </row>
    <row r="120" spans="1:5" x14ac:dyDescent="0.25">
      <c r="B120" s="378"/>
      <c r="C120" s="378"/>
      <c r="D120" s="378"/>
      <c r="E120" s="378"/>
    </row>
    <row r="123" spans="1:5" x14ac:dyDescent="0.25">
      <c r="A123" s="21" t="s">
        <v>71</v>
      </c>
    </row>
    <row r="124" spans="1:5" x14ac:dyDescent="0.25">
      <c r="B124" t="s">
        <v>72</v>
      </c>
    </row>
  </sheetData>
  <sheetProtection algorithmName="SHA-512" hashValue="bRyyWWECnWsWlOH8Xo5j98IDFdAra3Td2CbWYsiQmcptlLRSY8khukjU74TXkdbYyIERK2eVxQ2SHWvxoR1MLA==" saltValue="hGR28Oe7CUibelIxoaq5Yg=="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3"/>
  <sheetViews>
    <sheetView showGridLines="0" zoomScale="75" zoomScaleNormal="75" workbookViewId="0">
      <selection activeCell="N48" sqref="N48"/>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28515625" bestFit="1" customWidth="1"/>
    <col min="11" max="11" width="9.5703125" customWidth="1"/>
    <col min="12" max="12" width="14.5703125" bestFit="1" customWidth="1"/>
    <col min="13" max="13" width="8.5703125" customWidth="1"/>
    <col min="14" max="14" width="14.140625" bestFit="1" customWidth="1"/>
    <col min="16" max="17" width="14.140625" bestFit="1" customWidth="1"/>
  </cols>
  <sheetData>
    <row r="2" spans="2:18" ht="15.75" thickBot="1" x14ac:dyDescent="0.3">
      <c r="I2" s="314">
        <v>45566</v>
      </c>
      <c r="Q2" s="305" t="s">
        <v>73</v>
      </c>
    </row>
    <row r="3" spans="2:18" s="291" customFormat="1" ht="45" x14ac:dyDescent="0.25">
      <c r="B3" s="308"/>
      <c r="C3" s="309" t="s">
        <v>3</v>
      </c>
      <c r="D3" s="309" t="s">
        <v>4</v>
      </c>
      <c r="E3" s="309" t="s">
        <v>5</v>
      </c>
      <c r="F3" s="309"/>
      <c r="G3" s="310" t="s">
        <v>6</v>
      </c>
      <c r="H3" s="310" t="s">
        <v>7</v>
      </c>
      <c r="I3" s="311" t="s">
        <v>8</v>
      </c>
      <c r="J3" s="312" t="s">
        <v>9</v>
      </c>
      <c r="K3" s="313" t="s">
        <v>10</v>
      </c>
      <c r="L3" s="312" t="s">
        <v>11</v>
      </c>
      <c r="M3" s="313" t="s">
        <v>74</v>
      </c>
      <c r="N3" s="292" t="s">
        <v>75</v>
      </c>
      <c r="P3" s="306" t="s">
        <v>76</v>
      </c>
      <c r="Q3" s="293" t="s">
        <v>77</v>
      </c>
    </row>
    <row r="4" spans="2:18" s="316" customFormat="1" ht="19.899999999999999" customHeight="1" x14ac:dyDescent="0.25">
      <c r="B4" s="315">
        <v>500724</v>
      </c>
      <c r="C4" s="337" t="s">
        <v>14</v>
      </c>
      <c r="D4" s="337" t="s">
        <v>15</v>
      </c>
      <c r="E4" s="337" t="s">
        <v>16</v>
      </c>
      <c r="F4" s="337" t="s">
        <v>17</v>
      </c>
      <c r="G4" s="316" t="s">
        <v>18</v>
      </c>
      <c r="H4" s="316" t="s">
        <v>19</v>
      </c>
      <c r="I4" s="317">
        <f>Active!AP183</f>
        <v>82897137.149999991</v>
      </c>
      <c r="J4" s="318">
        <f>Active!AY58</f>
        <v>72185.012936792642</v>
      </c>
      <c r="K4" s="319">
        <f>J4/I4</f>
        <v>8.707781163320023E-4</v>
      </c>
      <c r="L4" s="320">
        <f>Active!AQ183</f>
        <v>223059.69285752156</v>
      </c>
      <c r="M4" s="321">
        <f>L4/I4</f>
        <v>2.6908009193840005E-3</v>
      </c>
      <c r="N4" s="322">
        <f>L4-J4</f>
        <v>150874.6799207289</v>
      </c>
      <c r="O4" s="323">
        <f>N4/L4</f>
        <v>0.67638701545733526</v>
      </c>
      <c r="P4" s="324">
        <f>N4/2</f>
        <v>75437.33996036445</v>
      </c>
      <c r="Q4" s="325">
        <f>P4+J4</f>
        <v>147622.35289715708</v>
      </c>
      <c r="R4" s="323">
        <f>P4/N4</f>
        <v>0.5</v>
      </c>
    </row>
    <row r="5" spans="2:18" s="316" customFormat="1" ht="19.899999999999999" customHeight="1" x14ac:dyDescent="0.25">
      <c r="B5" s="315">
        <v>500640</v>
      </c>
      <c r="C5" s="337" t="s">
        <v>14</v>
      </c>
      <c r="D5" s="337" t="s">
        <v>15</v>
      </c>
      <c r="E5" s="337" t="s">
        <v>20</v>
      </c>
      <c r="F5" s="337" t="s">
        <v>17</v>
      </c>
      <c r="G5" s="316" t="s">
        <v>18</v>
      </c>
      <c r="H5" s="316" t="s">
        <v>19</v>
      </c>
      <c r="I5" s="317">
        <f>Active!AP184</f>
        <v>60323350.113955013</v>
      </c>
      <c r="J5" s="318">
        <f>Active!AY59</f>
        <v>2042167.7102458228</v>
      </c>
      <c r="K5" s="319">
        <f>J5/I5</f>
        <v>3.3853685287505181E-2</v>
      </c>
      <c r="L5" s="320">
        <f>Active!AQ184</f>
        <v>21365520.827277243</v>
      </c>
      <c r="M5" s="321">
        <f>L5/I5</f>
        <v>0.35418326049392623</v>
      </c>
      <c r="N5" s="322">
        <f>L5-J5</f>
        <v>19323353.117031422</v>
      </c>
      <c r="O5" s="323">
        <f t="shared" ref="O5:O6" si="0">N5/L5</f>
        <v>0.90441760223141399</v>
      </c>
      <c r="P5" s="324">
        <f t="shared" ref="P5:P6" si="1">N5/2</f>
        <v>9661676.5585157108</v>
      </c>
      <c r="Q5" s="325">
        <f t="shared" ref="Q5:Q7" si="2">P5+J5</f>
        <v>11703844.268761534</v>
      </c>
      <c r="R5" s="323">
        <f t="shared" ref="R5:R6" si="3">P5/N5</f>
        <v>0.5</v>
      </c>
    </row>
    <row r="6" spans="2:18" s="316" customFormat="1" ht="19.899999999999999" customHeight="1" thickBot="1" x14ac:dyDescent="0.3">
      <c r="B6" s="326">
        <v>500642</v>
      </c>
      <c r="C6" s="338" t="s">
        <v>14</v>
      </c>
      <c r="D6" s="338" t="s">
        <v>15</v>
      </c>
      <c r="E6" s="338" t="s">
        <v>20</v>
      </c>
      <c r="F6" s="338" t="s">
        <v>17</v>
      </c>
      <c r="G6" s="327" t="s">
        <v>18</v>
      </c>
      <c r="H6" s="327" t="s">
        <v>19</v>
      </c>
      <c r="I6" s="317">
        <f>Active!AP185</f>
        <v>83944044.325325981</v>
      </c>
      <c r="J6" s="318">
        <f>Active!AY60</f>
        <v>2914697.0957965921</v>
      </c>
      <c r="K6" s="319">
        <f>J6/I6</f>
        <v>3.4721904564195813E-2</v>
      </c>
      <c r="L6" s="320">
        <f>Active!AQ185</f>
        <v>29685398.278391439</v>
      </c>
      <c r="M6" s="321">
        <f>L6/I6</f>
        <v>0.35363316739118955</v>
      </c>
      <c r="N6" s="322">
        <f>L6-J6</f>
        <v>26770701.182594847</v>
      </c>
      <c r="O6" s="323">
        <f t="shared" si="0"/>
        <v>0.90181377832756737</v>
      </c>
      <c r="P6" s="324">
        <f t="shared" si="1"/>
        <v>13385350.591297423</v>
      </c>
      <c r="Q6" s="325">
        <f t="shared" si="2"/>
        <v>16300047.687094016</v>
      </c>
      <c r="R6" s="323">
        <f t="shared" si="3"/>
        <v>0.5</v>
      </c>
    </row>
    <row r="7" spans="2:18" s="316" customFormat="1" ht="19.899999999999999" customHeight="1" thickBot="1" x14ac:dyDescent="0.3">
      <c r="G7" s="328" t="s">
        <v>21</v>
      </c>
      <c r="I7" s="329">
        <f>SUM(I4:I6)</f>
        <v>227164531.58928096</v>
      </c>
      <c r="J7" s="330">
        <f>SUM(J4:J6)</f>
        <v>5029049.8189792074</v>
      </c>
      <c r="K7" s="331">
        <f>J7/I7</f>
        <v>2.2138358412711421E-2</v>
      </c>
      <c r="L7" s="332">
        <f>SUM(L4:L6)</f>
        <v>51273978.798526205</v>
      </c>
      <c r="M7" s="333">
        <f>L7/I7</f>
        <v>0.22571295985251261</v>
      </c>
      <c r="N7" s="334">
        <f>SUM(N4:N6)</f>
        <v>46244928.979546994</v>
      </c>
      <c r="O7" s="323">
        <f>N7/L7</f>
        <v>0.90191808912001648</v>
      </c>
      <c r="P7" s="335">
        <f>N7/2</f>
        <v>23122464.489773497</v>
      </c>
      <c r="Q7" s="336">
        <f t="shared" si="2"/>
        <v>28151514.308752704</v>
      </c>
    </row>
    <row r="8" spans="2:18" x14ac:dyDescent="0.25">
      <c r="I8" t="b">
        <f>I7=Active!AP186</f>
        <v>1</v>
      </c>
      <c r="J8" t="b">
        <f>J7=SUM(Active!$AY$58:$AY$60)</f>
        <v>1</v>
      </c>
      <c r="L8" t="b">
        <f>L7=Active!AQ186</f>
        <v>1</v>
      </c>
      <c r="Q8" s="294"/>
      <c r="R8" s="301"/>
    </row>
    <row r="10" spans="2:18" ht="30.75" hidden="1" outlineLevel="1" thickBot="1" x14ac:dyDescent="0.3">
      <c r="B10" s="22"/>
      <c r="C10" s="23" t="s">
        <v>3</v>
      </c>
      <c r="D10" s="23" t="s">
        <v>4</v>
      </c>
      <c r="E10" s="23" t="s">
        <v>5</v>
      </c>
      <c r="F10" s="23"/>
      <c r="G10" s="24" t="s">
        <v>6</v>
      </c>
      <c r="H10" s="24" t="s">
        <v>7</v>
      </c>
      <c r="I10" s="25" t="s">
        <v>8</v>
      </c>
      <c r="J10" s="26" t="s">
        <v>9</v>
      </c>
      <c r="K10" s="27" t="s">
        <v>10</v>
      </c>
      <c r="L10" s="26" t="s">
        <v>11</v>
      </c>
      <c r="M10" s="27" t="s">
        <v>12</v>
      </c>
      <c r="N10" s="28" t="s">
        <v>13</v>
      </c>
    </row>
    <row r="11" spans="2:18" ht="15.75" hidden="1" outlineLevel="1" thickBot="1" x14ac:dyDescent="0.3">
      <c r="B11" t="s">
        <v>78</v>
      </c>
      <c r="C11" t="s">
        <v>14</v>
      </c>
      <c r="D11" t="s">
        <v>15</v>
      </c>
      <c r="E11" t="s">
        <v>20</v>
      </c>
      <c r="F11" t="s">
        <v>17</v>
      </c>
      <c r="G11" t="s">
        <v>18</v>
      </c>
      <c r="H11" t="s">
        <v>19</v>
      </c>
      <c r="I11" s="296">
        <v>0</v>
      </c>
      <c r="J11" s="297">
        <v>1202235.2350923452</v>
      </c>
      <c r="K11" s="298">
        <f>J11/I7</f>
        <v>5.2923545180284387E-3</v>
      </c>
      <c r="L11" s="299">
        <v>3592811.1991549963</v>
      </c>
      <c r="M11" s="42">
        <f>L11/I7</f>
        <v>1.5815898608902937E-2</v>
      </c>
      <c r="N11" s="300">
        <f>L11-J11</f>
        <v>2390575.9640626512</v>
      </c>
    </row>
    <row r="12" spans="2:18" hidden="1" outlineLevel="1" x14ac:dyDescent="0.25"/>
    <row r="13" spans="2:18" hidden="1" outlineLevel="1" x14ac:dyDescent="0.25">
      <c r="I13" s="294">
        <f t="shared" ref="I13:N13" si="4">I7+I11</f>
        <v>227164531.58928096</v>
      </c>
      <c r="J13" s="294">
        <f t="shared" si="4"/>
        <v>6231285.0540715531</v>
      </c>
      <c r="K13" s="301">
        <f t="shared" si="4"/>
        <v>2.743071293073986E-2</v>
      </c>
      <c r="L13" s="294">
        <f t="shared" si="4"/>
        <v>54866789.997681201</v>
      </c>
      <c r="M13" s="301">
        <f t="shared" si="4"/>
        <v>0.24152885846141553</v>
      </c>
      <c r="N13" s="294">
        <f t="shared" si="4"/>
        <v>48635504.943609647</v>
      </c>
    </row>
    <row r="14" spans="2:18" hidden="1" outlineLevel="1" x14ac:dyDescent="0.25"/>
    <row r="15" spans="2:18" hidden="1" outlineLevel="1" x14ac:dyDescent="0.25">
      <c r="J15" s="294">
        <f>J7+J11</f>
        <v>6231285.0540715531</v>
      </c>
      <c r="L15" s="294">
        <f>L7+L11</f>
        <v>54866789.997681201</v>
      </c>
    </row>
    <row r="16" spans="2:18" hidden="1" outlineLevel="1" x14ac:dyDescent="0.25">
      <c r="J16" s="301">
        <f>J15/I7</f>
        <v>2.7430712930739863E-2</v>
      </c>
      <c r="K16" s="301"/>
      <c r="L16" s="301">
        <f>L15/I7</f>
        <v>0.24152885846141553</v>
      </c>
    </row>
    <row r="17" spans="2:12" hidden="1" outlineLevel="1" x14ac:dyDescent="0.25"/>
    <row r="18" spans="2:12" hidden="1" outlineLevel="1" x14ac:dyDescent="0.25">
      <c r="B18" s="382" t="s">
        <v>79</v>
      </c>
      <c r="C18" s="382"/>
      <c r="D18" s="382"/>
      <c r="E18" s="382"/>
      <c r="F18" s="382"/>
      <c r="G18" s="382"/>
      <c r="H18" s="382"/>
      <c r="I18" s="382"/>
      <c r="J18" s="382"/>
      <c r="K18" s="382"/>
      <c r="L18" s="382"/>
    </row>
    <row r="19" spans="2:12" hidden="1" outlineLevel="1" x14ac:dyDescent="0.25">
      <c r="B19" s="382"/>
      <c r="C19" s="382"/>
      <c r="D19" s="382"/>
      <c r="E19" s="382"/>
      <c r="F19" s="382"/>
      <c r="G19" s="382"/>
      <c r="H19" s="382"/>
      <c r="I19" s="382"/>
      <c r="J19" s="382"/>
      <c r="K19" s="382"/>
      <c r="L19" s="382"/>
    </row>
    <row r="20" spans="2:12" hidden="1" outlineLevel="1" x14ac:dyDescent="0.25"/>
    <row r="21" spans="2:12" hidden="1" outlineLevel="1" x14ac:dyDescent="0.25">
      <c r="D21" s="47" t="s">
        <v>80</v>
      </c>
      <c r="E21" s="47" t="s">
        <v>53</v>
      </c>
    </row>
    <row r="22" spans="2:12" hidden="1" outlineLevel="1" x14ac:dyDescent="0.25">
      <c r="C22" t="s">
        <v>54</v>
      </c>
      <c r="D22" s="44">
        <f>I7</f>
        <v>227164531.58928096</v>
      </c>
    </row>
    <row r="23" spans="2:12" hidden="1" outlineLevel="1" x14ac:dyDescent="0.25">
      <c r="C23" t="s">
        <v>55</v>
      </c>
      <c r="D23" s="48">
        <v>151961201.54259998</v>
      </c>
      <c r="E23" s="49">
        <f>D23/D22</f>
        <v>0.66894774672548596</v>
      </c>
      <c r="F23" s="302"/>
      <c r="G23" s="49"/>
    </row>
    <row r="24" spans="2:12" hidden="1" outlineLevel="1" x14ac:dyDescent="0.25">
      <c r="C24" s="21" t="s">
        <v>56</v>
      </c>
      <c r="D24" s="50">
        <f>D22-D23</f>
        <v>75203330.046680987</v>
      </c>
      <c r="E24" s="49"/>
    </row>
    <row r="25" spans="2:12" hidden="1" outlineLevel="1" x14ac:dyDescent="0.25">
      <c r="C25" t="s">
        <v>81</v>
      </c>
      <c r="D25" s="44">
        <f>J7</f>
        <v>5029049.8189792074</v>
      </c>
      <c r="E25" s="49">
        <f>D25/D22</f>
        <v>2.2138358412711421E-2</v>
      </c>
      <c r="F25" s="52"/>
    </row>
    <row r="26" spans="2:12" hidden="1" outlineLevel="1" x14ac:dyDescent="0.25">
      <c r="C26" s="21" t="s">
        <v>58</v>
      </c>
      <c r="D26" s="51">
        <f>D24-D25</f>
        <v>70174280.227701783</v>
      </c>
      <c r="E26" s="49">
        <f>D26/D22</f>
        <v>0.30891389486180265</v>
      </c>
    </row>
    <row r="27" spans="2:12" hidden="1" outlineLevel="1" x14ac:dyDescent="0.25"/>
    <row r="28" spans="2:12" hidden="1" outlineLevel="1" x14ac:dyDescent="0.25">
      <c r="D28" s="294"/>
      <c r="E28" s="52"/>
      <c r="F28" s="294"/>
    </row>
    <row r="29" spans="2:12" hidden="1" outlineLevel="1" x14ac:dyDescent="0.25">
      <c r="D29" s="47" t="s">
        <v>82</v>
      </c>
      <c r="E29" s="47" t="s">
        <v>53</v>
      </c>
    </row>
    <row r="30" spans="2:12" hidden="1" outlineLevel="1" x14ac:dyDescent="0.25">
      <c r="C30" t="s">
        <v>54</v>
      </c>
      <c r="D30" s="44">
        <f>D22</f>
        <v>227164531.58928096</v>
      </c>
    </row>
    <row r="31" spans="2:12" hidden="1" outlineLevel="1" x14ac:dyDescent="0.25">
      <c r="C31" t="s">
        <v>55</v>
      </c>
      <c r="D31" s="44">
        <f>D23</f>
        <v>151961201.54259998</v>
      </c>
      <c r="E31" s="49">
        <f>D31/D30</f>
        <v>0.66894774672548596</v>
      </c>
    </row>
    <row r="32" spans="2:12" hidden="1" outlineLevel="1" x14ac:dyDescent="0.25">
      <c r="C32" s="21" t="s">
        <v>56</v>
      </c>
      <c r="D32" s="50">
        <f>D30-D31</f>
        <v>75203330.046680987</v>
      </c>
    </row>
    <row r="33" spans="3:12" hidden="1" outlineLevel="1" x14ac:dyDescent="0.25">
      <c r="C33" t="s">
        <v>83</v>
      </c>
      <c r="D33" s="44">
        <f>L7</f>
        <v>51273978.798526205</v>
      </c>
      <c r="E33" s="49">
        <f>D33/D30</f>
        <v>0.22571295985251261</v>
      </c>
    </row>
    <row r="34" spans="3:12" hidden="1" outlineLevel="1" x14ac:dyDescent="0.25">
      <c r="C34" s="21" t="s">
        <v>58</v>
      </c>
      <c r="D34" s="51">
        <f>D32-D33</f>
        <v>23929351.248154782</v>
      </c>
      <c r="E34" s="49">
        <f>D34/D30</f>
        <v>0.10533929342200143</v>
      </c>
      <c r="F34" s="52"/>
    </row>
    <row r="35" spans="3:12" hidden="1" outlineLevel="1" x14ac:dyDescent="0.25">
      <c r="E35" s="49"/>
    </row>
    <row r="36" spans="3:12" hidden="1" outlineLevel="1" x14ac:dyDescent="0.25">
      <c r="C36" s="21" t="s">
        <v>84</v>
      </c>
      <c r="D36" s="303">
        <v>35469820.934006035</v>
      </c>
      <c r="E36" s="304">
        <f>D36/N7</f>
        <v>0.76699914383463474</v>
      </c>
      <c r="F36" s="49" t="s">
        <v>85</v>
      </c>
    </row>
    <row r="37" spans="3:12" hidden="1" outlineLevel="1" x14ac:dyDescent="0.25"/>
    <row r="38" spans="3:12" hidden="1" outlineLevel="1" x14ac:dyDescent="0.25">
      <c r="C38" t="s">
        <v>86</v>
      </c>
      <c r="D38" s="294">
        <f>N7-D36</f>
        <v>10775108.045540959</v>
      </c>
      <c r="E38" s="301">
        <f>D38/N7</f>
        <v>0.2330008561653652</v>
      </c>
    </row>
    <row r="39" spans="3:12" hidden="1" outlineLevel="1" x14ac:dyDescent="0.25">
      <c r="C39" t="s">
        <v>87</v>
      </c>
      <c r="D39" s="44">
        <f>D25</f>
        <v>5029049.8189792074</v>
      </c>
    </row>
    <row r="40" spans="3:12" hidden="1" outlineLevel="1" x14ac:dyDescent="0.25">
      <c r="C40" s="21" t="s">
        <v>88</v>
      </c>
      <c r="D40" s="295">
        <f>SUM(D38:D39)</f>
        <v>15804157.864520166</v>
      </c>
    </row>
    <row r="41" spans="3:12" hidden="1" outlineLevel="1" x14ac:dyDescent="0.25">
      <c r="C41" t="s">
        <v>89</v>
      </c>
      <c r="D41" s="301">
        <f>D40/D22</f>
        <v>6.9571414841708076E-2</v>
      </c>
      <c r="E41" s="382" t="s">
        <v>90</v>
      </c>
      <c r="F41" s="382"/>
      <c r="G41" s="382"/>
      <c r="H41" s="382"/>
      <c r="I41" s="382"/>
      <c r="J41" s="382"/>
      <c r="K41" s="382"/>
      <c r="L41" s="382"/>
    </row>
    <row r="42" spans="3:12" hidden="1" outlineLevel="1" x14ac:dyDescent="0.25">
      <c r="E42" s="382"/>
      <c r="F42" s="382"/>
      <c r="G42" s="382"/>
      <c r="H42" s="382"/>
      <c r="I42" s="382"/>
      <c r="J42" s="382"/>
      <c r="K42" s="382"/>
      <c r="L42" s="382"/>
    </row>
    <row r="43" spans="3:12" collapsed="1" x14ac:dyDescent="0.25"/>
  </sheetData>
  <sheetProtection algorithmName="SHA-512" hashValue="s3GpKjkDx5Zwzw9L8uC3WoQxM7j4qMFu6HhhBY79TXP7BJXtirMdRzE6h8UbIUIx63rQi+pYKLhPXcaQ5tTkew==" saltValue="BKnaHG3f33wfTek+Jmw1dg==" spinCount="100000" sheet="1" objects="1" scenarios="1"/>
  <mergeCells count="2">
    <mergeCell ref="B18:L19"/>
    <mergeCell ref="E41:L42"/>
  </mergeCells>
  <conditionalFormatting sqref="I8:N8">
    <cfRule type="containsText" dxfId="35" priority="1" operator="containsText" text="TRUE">
      <formula>NOT(ISERROR(SEARCH("TRUE",I8)))</formula>
    </cfRule>
    <cfRule type="containsText" dxfId="34" priority="2" operator="containsText" text="FALSE">
      <formula>NOT(ISERROR(SEARCH("FALSE",I8)))</formula>
    </cfRule>
  </conditionalFormatting>
  <pageMargins left="0.7" right="0.7" top="0.75" bottom="0.75" header="0.3" footer="0.3"/>
  <pageSetup orientation="portrait" r:id="rId1"/>
  <ignoredErrors>
    <ignoredError sqref="K7:M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C52452"/>
  <sheetViews>
    <sheetView zoomScale="70" zoomScaleNormal="70" zoomScaleSheetLayoutView="96" workbookViewId="0">
      <pane xSplit="3" ySplit="8" topLeftCell="P9" activePane="bottomRight" state="frozen"/>
      <selection pane="topRight" activeCell="D1" sqref="D1"/>
      <selection pane="bottomLeft" activeCell="A9" sqref="A9"/>
      <selection pane="bottomRight" activeCell="A11" sqref="A11"/>
    </sheetView>
  </sheetViews>
  <sheetFormatPr defaultColWidth="9.140625" defaultRowHeight="15.75" customHeight="1" outlineLevelCol="1" x14ac:dyDescent="0.25"/>
  <cols>
    <col min="1" max="1" width="4.140625" style="64" customWidth="1"/>
    <col min="2" max="2" width="14" style="64" customWidth="1"/>
    <col min="3" max="3" width="40.42578125" style="64" customWidth="1"/>
    <col min="4" max="4" width="11.7109375" style="64" customWidth="1" outlineLevel="1"/>
    <col min="5" max="5" width="10.28515625" style="64" customWidth="1" outlineLevel="1"/>
    <col min="6" max="6" width="12.7109375" style="64" customWidth="1" outlineLevel="1"/>
    <col min="7" max="7" width="16.85546875" style="64" customWidth="1" outlineLevel="1"/>
    <col min="8" max="8" width="17.140625" style="67" customWidth="1" outlineLevel="1"/>
    <col min="9" max="12" width="16.85546875" style="67" customWidth="1" outlineLevel="1"/>
    <col min="13" max="13" width="17" style="64" customWidth="1" outlineLevel="1"/>
    <col min="14" max="14" width="11.5703125" style="64" customWidth="1" outlineLevel="1"/>
    <col min="15" max="15" width="11.85546875" style="64" customWidth="1" outlineLevel="1"/>
    <col min="16" max="16" width="19.28515625" style="64" customWidth="1" outlineLevel="1"/>
    <col min="17" max="17" width="8" style="64" customWidth="1" outlineLevel="1"/>
    <col min="18" max="18" width="12.7109375" style="64" customWidth="1" outlineLevel="1"/>
    <col min="19" max="19" width="12.5703125" style="64" customWidth="1" outlineLevel="1"/>
    <col min="20" max="20" width="9" style="106" customWidth="1" outlineLevel="1"/>
    <col min="21" max="21" width="11.5703125" style="106" customWidth="1" outlineLevel="1"/>
    <col min="22" max="22" width="12.42578125" style="64" customWidth="1" outlineLevel="1"/>
    <col min="23" max="23" width="9" style="64" customWidth="1"/>
    <col min="24" max="24" width="4" style="64" customWidth="1"/>
    <col min="25" max="25" width="14.5703125" style="67" customWidth="1"/>
    <col min="26" max="26" width="13.85546875" style="67" customWidth="1"/>
    <col min="27" max="27" width="13.7109375" style="67" customWidth="1"/>
    <col min="28" max="28" width="4.85546875" style="67" customWidth="1"/>
    <col min="29" max="29" width="14.5703125" style="67" customWidth="1"/>
    <col min="30" max="30" width="13.85546875" style="67" customWidth="1"/>
    <col min="31" max="31" width="13.7109375" style="67" customWidth="1"/>
    <col min="32" max="32" width="4.85546875" style="67" customWidth="1" outlineLevel="1"/>
    <col min="33" max="36" width="15.7109375" style="67" customWidth="1" outlineLevel="1"/>
    <col min="37" max="37" width="15.7109375" style="114" customWidth="1" outlineLevel="1"/>
    <col min="38" max="38" width="4" style="67" customWidth="1" outlineLevel="1"/>
    <col min="39" max="42" width="15.7109375" style="67" customWidth="1" outlineLevel="1"/>
    <col min="43" max="43" width="15.7109375" style="115" customWidth="1" outlineLevel="1"/>
    <col min="44" max="44" width="6.85546875" style="66" customWidth="1" outlineLevel="1"/>
    <col min="45" max="45" width="29.7109375" style="66" customWidth="1" outlineLevel="1"/>
    <col min="46" max="47" width="12.28515625" style="66" customWidth="1" outlineLevel="1"/>
    <col min="48" max="48" width="12.5703125" style="73" customWidth="1" outlineLevel="1"/>
    <col min="49" max="49" width="3.7109375" style="73" customWidth="1" outlineLevel="1"/>
    <col min="50" max="50" width="9.140625" style="74" customWidth="1" outlineLevel="1"/>
    <col min="51" max="51" width="16.7109375" style="73" customWidth="1"/>
    <col min="52" max="52" width="13.5703125" style="66" bestFit="1" customWidth="1"/>
    <col min="53" max="16384" width="9.140625" style="66"/>
  </cols>
  <sheetData>
    <row r="1" spans="1:55" s="64" customFormat="1" ht="15.75" customHeight="1" x14ac:dyDescent="0.25">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AM3+AV1</f>
        <v>125910181.24652755</v>
      </c>
      <c r="AN1" s="110"/>
      <c r="AO1" s="110">
        <f>AN3+AO3+AV2</f>
        <v>73979162.227071434</v>
      </c>
      <c r="AP1" s="65">
        <f>AP3</f>
        <v>0</v>
      </c>
      <c r="AQ1" s="108">
        <f>SUM(AM1:AP1)</f>
        <v>199889343.47359899</v>
      </c>
      <c r="AT1" s="383" t="s">
        <v>92</v>
      </c>
      <c r="AU1" s="66" t="s">
        <v>93</v>
      </c>
      <c r="AV1" s="190"/>
      <c r="AW1" s="65"/>
      <c r="AX1" s="68"/>
      <c r="AY1" s="65"/>
    </row>
    <row r="2" spans="1:55" s="64" customFormat="1" ht="15.75" customHeight="1" x14ac:dyDescent="0.25">
      <c r="B2" s="107" t="s">
        <v>94</v>
      </c>
      <c r="C2" s="111">
        <v>45657</v>
      </c>
      <c r="D2" s="66" t="str">
        <f>IF(C2="","",TEXT(C2,"dddd"))</f>
        <v>Tuesday</v>
      </c>
      <c r="G2" s="112">
        <v>0.46354166666666669</v>
      </c>
      <c r="H2" s="67"/>
      <c r="I2" s="67"/>
      <c r="J2" s="112"/>
      <c r="K2" s="67" t="e">
        <f>#REF!+#REF!</f>
        <v>#REF!</v>
      </c>
      <c r="L2" s="67"/>
      <c r="T2" s="106"/>
      <c r="U2" s="106"/>
      <c r="Y2" s="67"/>
      <c r="Z2" s="67"/>
      <c r="AA2" s="67"/>
      <c r="AB2" s="67"/>
      <c r="AC2" s="67"/>
      <c r="AD2" s="67"/>
      <c r="AE2" s="113">
        <v>0.56552083333333336</v>
      </c>
      <c r="AF2" s="67"/>
      <c r="AG2" s="67"/>
      <c r="AH2" s="67"/>
      <c r="AI2" s="67"/>
      <c r="AJ2" s="67"/>
      <c r="AK2" s="114"/>
      <c r="AL2" s="67"/>
      <c r="AM2" s="67"/>
      <c r="AN2" s="67"/>
      <c r="AO2" s="67"/>
      <c r="AP2" s="67"/>
      <c r="AQ2" s="115"/>
      <c r="AS2" s="280"/>
      <c r="AT2" s="383"/>
      <c r="AU2" s="66" t="s">
        <v>95</v>
      </c>
      <c r="AV2" s="346"/>
      <c r="AW2" s="70"/>
      <c r="AX2" s="71"/>
      <c r="AY2" s="72"/>
    </row>
    <row r="3" spans="1:55" s="64" customFormat="1" ht="15.75" customHeight="1" x14ac:dyDescent="0.25">
      <c r="B3" s="107" t="s">
        <v>96</v>
      </c>
      <c r="C3" s="116">
        <f>COUNTA($B$8:$B$1048576)</f>
        <v>159</v>
      </c>
      <c r="G3" s="112">
        <v>0.46408564814814812</v>
      </c>
      <c r="H3" s="67"/>
      <c r="I3" s="67"/>
      <c r="K3" s="67" t="e">
        <f>K2-'[1]Dbase Feb-24 (Final-Revised)'!$AC$290</f>
        <v>#REF!</v>
      </c>
      <c r="L3" s="67"/>
      <c r="T3" s="106"/>
      <c r="U3" s="106"/>
      <c r="Y3" s="67"/>
      <c r="Z3" s="67"/>
      <c r="AA3" s="67"/>
      <c r="AB3" s="67"/>
      <c r="AC3" s="67"/>
      <c r="AD3" s="67"/>
      <c r="AE3" s="113">
        <v>0.5655324074074074</v>
      </c>
      <c r="AF3" s="114"/>
      <c r="AG3" s="117">
        <f>SUM(AG8:AG167)</f>
        <v>102169501.84277883</v>
      </c>
      <c r="AH3" s="117">
        <f>SUM(AH8:AH167)</f>
        <v>91400.749800525067</v>
      </c>
      <c r="AI3" s="117">
        <f>SUM(AI8:AI167)</f>
        <v>71098149.578465641</v>
      </c>
      <c r="AJ3" s="117">
        <f>SUM(AJ8:AJ167)</f>
        <v>0</v>
      </c>
      <c r="AK3" s="117">
        <f>SUM(AK8:AK167)</f>
        <v>173359052.17104501</v>
      </c>
      <c r="AL3" s="114"/>
      <c r="AM3" s="118">
        <f>SUM(AM8:AM167)</f>
        <v>125910181.24652755</v>
      </c>
      <c r="AN3" s="118">
        <f>SUM(AN8:AN167)</f>
        <v>95332.576138571618</v>
      </c>
      <c r="AO3" s="118">
        <f>SUM(AO8:AO167)</f>
        <v>73883829.650932863</v>
      </c>
      <c r="AP3" s="118">
        <f>SUM(AP8:AP167)</f>
        <v>0</v>
      </c>
      <c r="AQ3" s="270">
        <f>SUM(AQ8:AQ167)</f>
        <v>199889343.47359893</v>
      </c>
      <c r="AS3" s="66">
        <f>AQ80+AQ81</f>
        <v>92183.323915663059</v>
      </c>
      <c r="AV3" s="73"/>
      <c r="AW3" s="73"/>
      <c r="AX3" s="74"/>
      <c r="AY3" s="73"/>
    </row>
    <row r="4" spans="1:55" s="64" customFormat="1" ht="15.75" customHeight="1" x14ac:dyDescent="0.25">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5"/>
      <c r="AV4" s="73"/>
      <c r="AW4" s="73"/>
      <c r="AX4" s="74"/>
      <c r="AY4" s="73"/>
    </row>
    <row r="5" spans="1:55" s="77" customFormat="1" ht="15.75" customHeight="1" x14ac:dyDescent="0.25">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3">
        <v>42</v>
      </c>
      <c r="AR5" s="78"/>
      <c r="AS5" s="79"/>
      <c r="AT5" s="80"/>
      <c r="AU5" s="78"/>
      <c r="AV5" s="78"/>
      <c r="AW5" s="78"/>
      <c r="AX5" s="79"/>
      <c r="AY5" s="78"/>
    </row>
    <row r="6" spans="1:55" s="64" customFormat="1" ht="15.75" customHeight="1" x14ac:dyDescent="0.25">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386" t="s">
        <v>99</v>
      </c>
      <c r="Z6" s="386"/>
      <c r="AA6" s="386"/>
      <c r="AB6" s="128"/>
      <c r="AC6" s="386" t="s">
        <v>99</v>
      </c>
      <c r="AD6" s="386"/>
      <c r="AE6" s="386"/>
      <c r="AF6" s="67"/>
      <c r="AG6" s="384" t="s">
        <v>100</v>
      </c>
      <c r="AH6" s="384"/>
      <c r="AI6" s="384"/>
      <c r="AJ6" s="384"/>
      <c r="AK6" s="384"/>
      <c r="AL6" s="114"/>
      <c r="AM6" s="384" t="s">
        <v>100</v>
      </c>
      <c r="AN6" s="384"/>
      <c r="AO6" s="384"/>
      <c r="AP6" s="384"/>
      <c r="AQ6" s="385"/>
      <c r="AR6" s="75"/>
      <c r="AS6" s="75"/>
      <c r="AT6" s="75"/>
      <c r="AU6" s="75"/>
      <c r="AV6" s="81" t="s">
        <v>101</v>
      </c>
      <c r="AW6" s="81"/>
      <c r="AX6" s="81"/>
      <c r="AY6" s="81"/>
      <c r="AZ6" s="82"/>
      <c r="BA6" s="82"/>
      <c r="BB6" s="82"/>
      <c r="BC6" s="82"/>
    </row>
    <row r="7" spans="1:55" s="83" customFormat="1" ht="47.25" customHeight="1" x14ac:dyDescent="0.25">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t="s">
        <v>124</v>
      </c>
      <c r="Y7" s="132" t="s">
        <v>93</v>
      </c>
      <c r="Z7" s="132" t="s">
        <v>95</v>
      </c>
      <c r="AA7" s="132" t="s">
        <v>125</v>
      </c>
      <c r="AB7" s="133" t="s">
        <v>124</v>
      </c>
      <c r="AC7" s="134" t="s">
        <v>93</v>
      </c>
      <c r="AD7" s="134" t="s">
        <v>95</v>
      </c>
      <c r="AE7" s="134" t="s">
        <v>125</v>
      </c>
      <c r="AF7" s="135"/>
      <c r="AG7" s="136" t="s">
        <v>93</v>
      </c>
      <c r="AH7" s="136" t="s">
        <v>126</v>
      </c>
      <c r="AI7" s="136" t="s">
        <v>127</v>
      </c>
      <c r="AJ7" s="136" t="s">
        <v>125</v>
      </c>
      <c r="AK7" s="136" t="s">
        <v>128</v>
      </c>
      <c r="AL7" s="133"/>
      <c r="AM7" s="134" t="s">
        <v>93</v>
      </c>
      <c r="AN7" s="134" t="s">
        <v>126</v>
      </c>
      <c r="AO7" s="134" t="s">
        <v>127</v>
      </c>
      <c r="AP7" s="134" t="s">
        <v>125</v>
      </c>
      <c r="AQ7" s="137" t="s">
        <v>128</v>
      </c>
      <c r="AR7" s="85" t="s">
        <v>129</v>
      </c>
      <c r="AS7" s="84" t="s">
        <v>130</v>
      </c>
      <c r="AT7" s="85" t="s">
        <v>131</v>
      </c>
      <c r="AU7" s="85" t="s">
        <v>132</v>
      </c>
      <c r="AV7" s="85" t="s">
        <v>133</v>
      </c>
      <c r="AW7" s="85" t="s">
        <v>129</v>
      </c>
      <c r="AX7" s="86" t="s">
        <v>134</v>
      </c>
      <c r="AY7" s="85" t="s">
        <v>135</v>
      </c>
    </row>
    <row r="8" spans="1:55" ht="15.75" customHeight="1" x14ac:dyDescent="0.25">
      <c r="A8" s="87">
        <v>1</v>
      </c>
      <c r="B8" s="366">
        <v>501180</v>
      </c>
      <c r="C8" s="104" t="s">
        <v>136</v>
      </c>
      <c r="D8" s="367">
        <v>45657</v>
      </c>
      <c r="E8" s="367">
        <v>47483</v>
      </c>
      <c r="F8" s="367">
        <v>47483</v>
      </c>
      <c r="G8" s="103" t="s">
        <v>137</v>
      </c>
      <c r="H8" s="101">
        <v>914286.03999999992</v>
      </c>
      <c r="I8" s="101">
        <v>15298.93</v>
      </c>
      <c r="J8" s="103" t="s">
        <v>138</v>
      </c>
      <c r="K8" s="101">
        <v>1690.59</v>
      </c>
      <c r="L8" s="103" t="s">
        <v>138</v>
      </c>
      <c r="M8" s="101">
        <v>4085826.66</v>
      </c>
      <c r="N8" s="102">
        <v>4.4999999999999998E-2</v>
      </c>
      <c r="O8" s="348" t="s">
        <v>19</v>
      </c>
      <c r="P8" s="103" t="s">
        <v>20</v>
      </c>
      <c r="Q8" s="269">
        <v>0.39539999999999997</v>
      </c>
      <c r="R8" s="103" t="s">
        <v>139</v>
      </c>
      <c r="S8" s="368" t="s">
        <v>100</v>
      </c>
      <c r="T8" s="368">
        <v>0</v>
      </c>
      <c r="U8" s="103" t="s">
        <v>140</v>
      </c>
      <c r="V8" s="103" t="s">
        <v>141</v>
      </c>
      <c r="W8" s="369">
        <v>1</v>
      </c>
      <c r="Y8" s="173">
        <v>156423.24017721863</v>
      </c>
      <c r="Z8" s="173">
        <v>272878.58534580842</v>
      </c>
      <c r="AA8" s="173">
        <v>361508.70021599997</v>
      </c>
      <c r="AC8" s="174">
        <v>156423.24017721863</v>
      </c>
      <c r="AD8" s="174">
        <v>282765.02978455328</v>
      </c>
      <c r="AE8" s="174">
        <v>361508.70021599997</v>
      </c>
      <c r="AF8" s="138"/>
      <c r="AG8" s="175">
        <f t="shared" ref="AG8" si="0">IF(AND(T8=0,U8="No"),Y8*W8,0)</f>
        <v>156423.24017721863</v>
      </c>
      <c r="AH8" s="175">
        <f t="shared" ref="AH8" si="1">IF(T8&gt;30,Z8*W8,0)</f>
        <v>0</v>
      </c>
      <c r="AI8" s="175">
        <f t="shared" ref="AI8" si="2">IF(AND(T8&lt;=30,U8="Yes"),Z8*W8,0)</f>
        <v>0</v>
      </c>
      <c r="AJ8" s="175">
        <f t="shared" ref="AJ8" si="3">IF(OR(O8="O:PD10",O8="L:PD10",O8="Default"),AA8*W8,0)</f>
        <v>0</v>
      </c>
      <c r="AK8" s="176">
        <f t="shared" ref="AK8" si="4">SUM(AG8:AJ8)</f>
        <v>156423.24017721863</v>
      </c>
      <c r="AM8" s="174">
        <f t="shared" ref="AM8" si="5">IF(AND(T8=0,U8="No"),AC8*W8,0)</f>
        <v>156423.24017721863</v>
      </c>
      <c r="AN8" s="174">
        <f t="shared" ref="AN8" si="6">IF(T8&gt;30,AD8*W8,0)</f>
        <v>0</v>
      </c>
      <c r="AO8" s="174">
        <f t="shared" ref="AO8" si="7">IF(AND(T8&lt;=30,U8="Yes"),AD8*W8,0)</f>
        <v>0</v>
      </c>
      <c r="AP8" s="174">
        <f t="shared" ref="AP8" si="8">IF(OR(O8="O:PD10",O8="L:PD10",O8="Default"),AE8*W8,0)</f>
        <v>0</v>
      </c>
      <c r="AQ8" s="268">
        <f t="shared" ref="AQ8" si="9">SUM(AM8:AP8)</f>
        <v>156423.24017721863</v>
      </c>
      <c r="AR8" s="87" t="str">
        <f t="shared" ref="AR8" si="10">IF(AQ8=0,"F","T")</f>
        <v>T</v>
      </c>
      <c r="AS8" s="271" t="s">
        <v>142</v>
      </c>
      <c r="AT8" s="88" t="str">
        <f>_xlfn.XLOOKUP($AS8,'[2]Consol (Working)'!$C$5:$C$163,'[2]Consol (Working)'!$AI$5:$AI$163,,0)</f>
        <v>Non Trade</v>
      </c>
      <c r="AU8" s="88" t="s">
        <v>19</v>
      </c>
      <c r="AV8" s="72" t="str">
        <f t="shared" ref="AV8:AV39" si="11">O8</f>
        <v>L:PD7</v>
      </c>
      <c r="AW8" s="89" t="str">
        <f t="shared" ref="AW8:AW71" si="12">IF(AU8="","",IF(AV8=AU8,"T","F"))</f>
        <v>T</v>
      </c>
      <c r="AX8" s="90">
        <f t="shared" ref="AX8:AX71" si="13">IFERROR(RIGHT(AV8,1)-RIGHT(AU8,1),0)</f>
        <v>0</v>
      </c>
      <c r="AY8" s="281"/>
    </row>
    <row r="9" spans="1:55" ht="15.75" customHeight="1" x14ac:dyDescent="0.25">
      <c r="A9" s="87">
        <v>2</v>
      </c>
      <c r="B9" s="366">
        <v>501125</v>
      </c>
      <c r="C9" s="104" t="s">
        <v>143</v>
      </c>
      <c r="D9" s="367">
        <v>45366</v>
      </c>
      <c r="E9" s="367">
        <v>46022</v>
      </c>
      <c r="F9" s="367">
        <v>46022</v>
      </c>
      <c r="G9" s="103" t="s">
        <v>144</v>
      </c>
      <c r="H9" s="101">
        <v>1319148.3799999899</v>
      </c>
      <c r="I9" s="101">
        <v>1317926.3999999999</v>
      </c>
      <c r="J9" s="103" t="s">
        <v>145</v>
      </c>
      <c r="K9" s="101">
        <v>20116.04</v>
      </c>
      <c r="L9" s="103" t="s">
        <v>145</v>
      </c>
      <c r="M9" s="101">
        <v>682073.60000000009</v>
      </c>
      <c r="N9" s="102">
        <v>5.8200000000000002E-2</v>
      </c>
      <c r="O9" s="348" t="s">
        <v>146</v>
      </c>
      <c r="P9" s="103" t="s">
        <v>20</v>
      </c>
      <c r="Q9" s="269">
        <v>0.39539999999999997</v>
      </c>
      <c r="R9" s="103" t="s">
        <v>139</v>
      </c>
      <c r="S9" s="368" t="s">
        <v>100</v>
      </c>
      <c r="T9" s="368">
        <v>0</v>
      </c>
      <c r="U9" s="103" t="s">
        <v>140</v>
      </c>
      <c r="V9" s="103" t="s">
        <v>141</v>
      </c>
      <c r="W9" s="369">
        <v>1</v>
      </c>
      <c r="Y9" s="173">
        <v>63947.251347437588</v>
      </c>
      <c r="Z9" s="173">
        <v>63947.251347437588</v>
      </c>
      <c r="AA9" s="173">
        <v>521591.26945199596</v>
      </c>
      <c r="AC9" s="174">
        <v>63947.251347437588</v>
      </c>
      <c r="AD9" s="174">
        <v>63947.251347437588</v>
      </c>
      <c r="AE9" s="174">
        <v>521591.26945199596</v>
      </c>
      <c r="AF9" s="138"/>
      <c r="AG9" s="175">
        <f t="shared" ref="AG9:AG72" si="14">IF(AND(T9=0,U9="No"),Y9*W9,0)</f>
        <v>63947.251347437588</v>
      </c>
      <c r="AH9" s="175">
        <f t="shared" ref="AH9:AH72" si="15">IF(T9&gt;30,Z9*W9,0)</f>
        <v>0</v>
      </c>
      <c r="AI9" s="175">
        <f t="shared" ref="AI9:AI72" si="16">IF(AND(T9&lt;=30,U9="Yes"),Z9*W9,0)</f>
        <v>0</v>
      </c>
      <c r="AJ9" s="175">
        <f t="shared" ref="AJ9:AJ72" si="17">IF(OR(O9="O:PD10",O9="L:PD10",O9="Default"),AA9*W9,0)</f>
        <v>0</v>
      </c>
      <c r="AK9" s="176">
        <f t="shared" ref="AK9:AK72" si="18">SUM(AG9:AJ9)</f>
        <v>63947.251347437588</v>
      </c>
      <c r="AM9" s="174">
        <f t="shared" ref="AM9:AM72" si="19">IF(AND(T9=0,U9="No"),AC9*W9,0)</f>
        <v>63947.251347437588</v>
      </c>
      <c r="AN9" s="174">
        <f t="shared" ref="AN9:AN72" si="20">IF(T9&gt;30,AD9*W9,0)</f>
        <v>0</v>
      </c>
      <c r="AO9" s="174">
        <f t="shared" ref="AO9:AO72" si="21">IF(AND(T9&lt;=30,U9="Yes"),AD9*W9,0)</f>
        <v>0</v>
      </c>
      <c r="AP9" s="174">
        <f t="shared" ref="AP9:AP72" si="22">IF(OR(O9="O:PD10",O9="L:PD10",O9="Default"),AE9*W9,0)</f>
        <v>0</v>
      </c>
      <c r="AQ9" s="268">
        <f t="shared" ref="AQ9:AQ72" si="23">SUM(AM9:AP9)</f>
        <v>63947.251347437588</v>
      </c>
      <c r="AR9" s="87" t="str">
        <f t="shared" ref="AR9:AR72" si="24">IF(AQ9=0,"F","T")</f>
        <v>T</v>
      </c>
      <c r="AS9" s="271" t="s">
        <v>147</v>
      </c>
      <c r="AT9" s="88" t="str">
        <f>_xlfn.XLOOKUP($AS9,'[2]Consol (Working)'!$C$5:$C$163,'[2]Consol (Working)'!$AI$5:$AI$163,,0)</f>
        <v>Trade(On)</v>
      </c>
      <c r="AU9" s="88" t="s">
        <v>146</v>
      </c>
      <c r="AV9" s="72" t="str">
        <f t="shared" si="11"/>
        <v>L:PD6</v>
      </c>
      <c r="AW9" s="89" t="str">
        <f t="shared" si="12"/>
        <v>T</v>
      </c>
      <c r="AX9" s="90">
        <f t="shared" si="13"/>
        <v>0</v>
      </c>
      <c r="AY9" s="282"/>
    </row>
    <row r="10" spans="1:55" ht="15.75" customHeight="1" x14ac:dyDescent="0.25">
      <c r="A10" s="87">
        <v>3</v>
      </c>
      <c r="B10" s="366">
        <v>501111</v>
      </c>
      <c r="C10" s="104" t="s">
        <v>148</v>
      </c>
      <c r="D10" s="367">
        <v>45232</v>
      </c>
      <c r="E10" s="367">
        <v>46022</v>
      </c>
      <c r="F10" s="367">
        <v>46022</v>
      </c>
      <c r="G10" s="103" t="s">
        <v>144</v>
      </c>
      <c r="H10" s="101">
        <v>10009436.01</v>
      </c>
      <c r="I10" s="101">
        <v>9996198.2000000011</v>
      </c>
      <c r="J10" s="103" t="s">
        <v>145</v>
      </c>
      <c r="K10" s="101">
        <v>132525.15</v>
      </c>
      <c r="L10" s="103" t="s">
        <v>145</v>
      </c>
      <c r="M10" s="101">
        <v>3801.7999999988824</v>
      </c>
      <c r="N10" s="102">
        <v>6.5000000000000002E-2</v>
      </c>
      <c r="O10" s="348" t="s">
        <v>149</v>
      </c>
      <c r="P10" s="103" t="s">
        <v>20</v>
      </c>
      <c r="Q10" s="269">
        <v>0.39539999999999997</v>
      </c>
      <c r="R10" s="103" t="s">
        <v>139</v>
      </c>
      <c r="S10" s="368" t="s">
        <v>100</v>
      </c>
      <c r="T10" s="368">
        <v>0</v>
      </c>
      <c r="U10" s="103" t="s">
        <v>140</v>
      </c>
      <c r="V10" s="103" t="s">
        <v>141</v>
      </c>
      <c r="W10" s="369">
        <v>1</v>
      </c>
      <c r="Y10" s="173">
        <v>163447.25132991321</v>
      </c>
      <c r="Z10" s="173">
        <v>163447.25132991321</v>
      </c>
      <c r="AA10" s="173">
        <v>3957730.9983539996</v>
      </c>
      <c r="AC10" s="174">
        <v>163447.25132991321</v>
      </c>
      <c r="AD10" s="174">
        <v>163447.25132991321</v>
      </c>
      <c r="AE10" s="174">
        <v>3957730.9983539996</v>
      </c>
      <c r="AF10" s="138"/>
      <c r="AG10" s="175">
        <f t="shared" si="14"/>
        <v>163447.25132991321</v>
      </c>
      <c r="AH10" s="175">
        <f t="shared" si="15"/>
        <v>0</v>
      </c>
      <c r="AI10" s="175">
        <f t="shared" si="16"/>
        <v>0</v>
      </c>
      <c r="AJ10" s="175">
        <f t="shared" si="17"/>
        <v>0</v>
      </c>
      <c r="AK10" s="176">
        <f t="shared" si="18"/>
        <v>163447.25132991321</v>
      </c>
      <c r="AM10" s="174">
        <f t="shared" si="19"/>
        <v>163447.25132991321</v>
      </c>
      <c r="AN10" s="174">
        <f t="shared" si="20"/>
        <v>0</v>
      </c>
      <c r="AO10" s="174">
        <f t="shared" si="21"/>
        <v>0</v>
      </c>
      <c r="AP10" s="174">
        <f t="shared" si="22"/>
        <v>0</v>
      </c>
      <c r="AQ10" s="268">
        <f t="shared" si="23"/>
        <v>163447.25132991321</v>
      </c>
      <c r="AR10" s="87" t="str">
        <f t="shared" si="24"/>
        <v>T</v>
      </c>
      <c r="AS10" s="271" t="s">
        <v>150</v>
      </c>
      <c r="AT10" s="88" t="str">
        <f>_xlfn.XLOOKUP($AS10,'[2]Consol (Working)'!$C$5:$C$163,'[2]Consol (Working)'!$AI$5:$AI$163,,0)</f>
        <v>Trade(On)</v>
      </c>
      <c r="AU10" s="88" t="s">
        <v>149</v>
      </c>
      <c r="AV10" s="72" t="str">
        <f t="shared" si="11"/>
        <v>L:PD4</v>
      </c>
      <c r="AW10" s="89" t="str">
        <f t="shared" si="12"/>
        <v>T</v>
      </c>
      <c r="AX10" s="90">
        <f t="shared" si="13"/>
        <v>0</v>
      </c>
      <c r="AY10" s="281"/>
    </row>
    <row r="11" spans="1:55" ht="15.75" customHeight="1" x14ac:dyDescent="0.25">
      <c r="A11" s="87">
        <v>4</v>
      </c>
      <c r="B11" s="366">
        <v>501172</v>
      </c>
      <c r="C11" s="104" t="s">
        <v>151</v>
      </c>
      <c r="D11" s="367">
        <v>45565</v>
      </c>
      <c r="E11" s="367">
        <v>46022</v>
      </c>
      <c r="F11" s="367">
        <v>46022</v>
      </c>
      <c r="G11" s="103" t="s">
        <v>144</v>
      </c>
      <c r="H11" s="101">
        <v>23963322.129999902</v>
      </c>
      <c r="I11" s="101">
        <v>23737606.760000002</v>
      </c>
      <c r="J11" s="103" t="s">
        <v>145</v>
      </c>
      <c r="K11" s="101">
        <v>379933.07041801367</v>
      </c>
      <c r="L11" s="103" t="s">
        <v>145</v>
      </c>
      <c r="M11" s="101">
        <v>6262393.2399999984</v>
      </c>
      <c r="N11" s="102">
        <v>7.9799999999999996E-2</v>
      </c>
      <c r="O11" s="348" t="s">
        <v>149</v>
      </c>
      <c r="P11" s="103" t="s">
        <v>20</v>
      </c>
      <c r="Q11" s="269">
        <v>0.39539999999999997</v>
      </c>
      <c r="R11" s="103" t="s">
        <v>139</v>
      </c>
      <c r="S11" s="368" t="s">
        <v>100</v>
      </c>
      <c r="T11" s="368">
        <v>0</v>
      </c>
      <c r="U11" s="103" t="s">
        <v>140</v>
      </c>
      <c r="V11" s="103" t="s">
        <v>141</v>
      </c>
      <c r="W11" s="369">
        <v>1</v>
      </c>
      <c r="Y11" s="173">
        <v>443026.11202103464</v>
      </c>
      <c r="Z11" s="173">
        <v>443026.11202103464</v>
      </c>
      <c r="AA11" s="173">
        <v>9475097.5702019613</v>
      </c>
      <c r="AC11" s="174">
        <v>443026.11202103464</v>
      </c>
      <c r="AD11" s="174">
        <v>443026.11202103464</v>
      </c>
      <c r="AE11" s="174">
        <v>9475097.5702019613</v>
      </c>
      <c r="AF11" s="138"/>
      <c r="AG11" s="175">
        <f t="shared" ref="AG11" si="25">IF(AND(T11=0,U11="No"),Y11*W11,0)</f>
        <v>443026.11202103464</v>
      </c>
      <c r="AH11" s="175">
        <f t="shared" ref="AH11" si="26">IF(T11&gt;30,Z11*W11,0)</f>
        <v>0</v>
      </c>
      <c r="AI11" s="175">
        <f t="shared" ref="AI11" si="27">IF(AND(T11&lt;=30,U11="Yes"),Z11*W11,0)</f>
        <v>0</v>
      </c>
      <c r="AJ11" s="175">
        <f t="shared" ref="AJ11" si="28">IF(OR(O11="O:PD10",O11="L:PD10",O11="Default"),AA11*W11,0)</f>
        <v>0</v>
      </c>
      <c r="AK11" s="176">
        <f t="shared" ref="AK11" si="29">SUM(AG11:AJ11)</f>
        <v>443026.11202103464</v>
      </c>
      <c r="AM11" s="174">
        <f t="shared" ref="AM11" si="30">IF(AND(T11=0,U11="No"),AC11*W11,0)</f>
        <v>443026.11202103464</v>
      </c>
      <c r="AN11" s="174">
        <f t="shared" ref="AN11" si="31">IF(T11&gt;30,AD11*W11,0)</f>
        <v>0</v>
      </c>
      <c r="AO11" s="174">
        <f t="shared" ref="AO11" si="32">IF(AND(T11&lt;=30,U11="Yes"),AD11*W11,0)</f>
        <v>0</v>
      </c>
      <c r="AP11" s="174">
        <f t="shared" ref="AP11" si="33">IF(OR(O11="O:PD10",O11="L:PD10",O11="Default"),AE11*W11,0)</f>
        <v>0</v>
      </c>
      <c r="AQ11" s="268">
        <f t="shared" ref="AQ11" si="34">SUM(AM11:AP11)</f>
        <v>443026.11202103464</v>
      </c>
      <c r="AR11" s="87" t="str">
        <f t="shared" si="24"/>
        <v>T</v>
      </c>
      <c r="AS11" s="271" t="s">
        <v>152</v>
      </c>
      <c r="AT11" s="88" t="str">
        <f>_xlfn.XLOOKUP($AS11,'[2]Consol (Working)'!$C$5:$C$163,'[2]Consol (Working)'!$AI$5:$AI$163,,0)</f>
        <v>Trade(On)</v>
      </c>
      <c r="AU11" s="88" t="s">
        <v>149</v>
      </c>
      <c r="AV11" s="72" t="str">
        <f t="shared" si="11"/>
        <v>L:PD4</v>
      </c>
      <c r="AW11" s="89" t="str">
        <f t="shared" si="12"/>
        <v>T</v>
      </c>
      <c r="AX11" s="90">
        <f t="shared" si="13"/>
        <v>0</v>
      </c>
      <c r="AY11" s="281"/>
    </row>
    <row r="12" spans="1:55" ht="15.75" customHeight="1" x14ac:dyDescent="0.25">
      <c r="A12" s="87">
        <v>5</v>
      </c>
      <c r="B12" s="366">
        <v>501129</v>
      </c>
      <c r="C12" s="104" t="s">
        <v>153</v>
      </c>
      <c r="D12" s="367">
        <v>45377</v>
      </c>
      <c r="E12" s="367">
        <v>46022</v>
      </c>
      <c r="F12" s="367">
        <v>46022</v>
      </c>
      <c r="G12" s="103" t="s">
        <v>144</v>
      </c>
      <c r="H12" s="101">
        <v>763306.96</v>
      </c>
      <c r="I12" s="101">
        <v>760494.87000000011</v>
      </c>
      <c r="J12" s="103" t="s">
        <v>145</v>
      </c>
      <c r="K12" s="101">
        <v>6878.4199999999992</v>
      </c>
      <c r="L12" s="103" t="s">
        <v>145</v>
      </c>
      <c r="M12" s="101">
        <v>6239505.1299999999</v>
      </c>
      <c r="N12" s="102">
        <v>5.7500000000000002E-2</v>
      </c>
      <c r="O12" s="348" t="s">
        <v>18</v>
      </c>
      <c r="P12" s="103" t="s">
        <v>20</v>
      </c>
      <c r="Q12" s="269">
        <v>0.39539999999999997</v>
      </c>
      <c r="R12" s="103" t="s">
        <v>139</v>
      </c>
      <c r="S12" s="368" t="s">
        <v>100</v>
      </c>
      <c r="T12" s="368">
        <v>0</v>
      </c>
      <c r="U12" s="103" t="s">
        <v>140</v>
      </c>
      <c r="V12" s="103" t="s">
        <v>141</v>
      </c>
      <c r="W12" s="369">
        <v>1</v>
      </c>
      <c r="Y12" s="173">
        <v>155379.29968189821</v>
      </c>
      <c r="Z12" s="173">
        <v>155379.29968189821</v>
      </c>
      <c r="AA12" s="173">
        <v>301811.57198399998</v>
      </c>
      <c r="AC12" s="174">
        <v>155379.29968189821</v>
      </c>
      <c r="AD12" s="174">
        <v>155379.29968189821</v>
      </c>
      <c r="AE12" s="174">
        <v>301811.57198399998</v>
      </c>
      <c r="AF12" s="138"/>
      <c r="AG12" s="175">
        <f t="shared" si="14"/>
        <v>155379.29968189821</v>
      </c>
      <c r="AH12" s="175">
        <f t="shared" si="15"/>
        <v>0</v>
      </c>
      <c r="AI12" s="175">
        <f t="shared" si="16"/>
        <v>0</v>
      </c>
      <c r="AJ12" s="175">
        <f t="shared" si="17"/>
        <v>0</v>
      </c>
      <c r="AK12" s="176">
        <f t="shared" si="18"/>
        <v>155379.29968189821</v>
      </c>
      <c r="AM12" s="174">
        <f t="shared" si="19"/>
        <v>155379.29968189821</v>
      </c>
      <c r="AN12" s="174">
        <f t="shared" si="20"/>
        <v>0</v>
      </c>
      <c r="AO12" s="174">
        <f t="shared" si="21"/>
        <v>0</v>
      </c>
      <c r="AP12" s="174">
        <f t="shared" si="22"/>
        <v>0</v>
      </c>
      <c r="AQ12" s="268">
        <f t="shared" si="23"/>
        <v>155379.29968189821</v>
      </c>
      <c r="AR12" s="87" t="str">
        <f t="shared" si="24"/>
        <v>T</v>
      </c>
      <c r="AS12" s="271" t="s">
        <v>154</v>
      </c>
      <c r="AT12" s="88" t="str">
        <f>_xlfn.XLOOKUP($AS12,'[2]Consol (Working)'!$C$5:$C$163,'[2]Consol (Working)'!$AI$5:$AI$163,,0)</f>
        <v>Trade(On)</v>
      </c>
      <c r="AU12" s="88" t="s">
        <v>18</v>
      </c>
      <c r="AV12" s="72" t="str">
        <f t="shared" si="11"/>
        <v>L:PD5</v>
      </c>
      <c r="AW12" s="89" t="str">
        <f t="shared" si="12"/>
        <v>T</v>
      </c>
      <c r="AX12" s="90">
        <f t="shared" si="13"/>
        <v>0</v>
      </c>
      <c r="AY12" s="281"/>
    </row>
    <row r="13" spans="1:55" ht="15.75" customHeight="1" x14ac:dyDescent="0.25">
      <c r="A13" s="87">
        <v>6</v>
      </c>
      <c r="B13" s="366">
        <v>501209</v>
      </c>
      <c r="C13" s="104" t="s">
        <v>155</v>
      </c>
      <c r="D13" s="367">
        <v>45656</v>
      </c>
      <c r="E13" s="367">
        <v>47482</v>
      </c>
      <c r="F13" s="367">
        <v>47482</v>
      </c>
      <c r="G13" s="103" t="s">
        <v>137</v>
      </c>
      <c r="H13" s="101">
        <v>6502685.6901308177</v>
      </c>
      <c r="I13" s="101">
        <v>162500</v>
      </c>
      <c r="J13" s="103" t="s">
        <v>156</v>
      </c>
      <c r="K13" s="101">
        <v>41628.239999999998</v>
      </c>
      <c r="L13" s="103" t="s">
        <v>138</v>
      </c>
      <c r="M13" s="101">
        <v>20000000</v>
      </c>
      <c r="N13" s="102">
        <v>7.5406000000000001E-2</v>
      </c>
      <c r="O13" s="348" t="s">
        <v>157</v>
      </c>
      <c r="P13" s="103" t="s">
        <v>158</v>
      </c>
      <c r="Q13" s="269">
        <v>0.80820000000000003</v>
      </c>
      <c r="R13" s="103" t="s">
        <v>159</v>
      </c>
      <c r="S13" s="368" t="s">
        <v>160</v>
      </c>
      <c r="T13" s="368">
        <v>0</v>
      </c>
      <c r="U13" s="103" t="s">
        <v>140</v>
      </c>
      <c r="V13" s="103" t="s">
        <v>141</v>
      </c>
      <c r="W13" s="369">
        <v>5.6185</v>
      </c>
      <c r="Y13" s="173">
        <v>950355.44286971772</v>
      </c>
      <c r="Z13" s="173">
        <v>2530246.9718978787</v>
      </c>
      <c r="AA13" s="173">
        <v>5255470.5747637274</v>
      </c>
      <c r="AC13" s="174">
        <v>950355.44286971772</v>
      </c>
      <c r="AD13" s="174">
        <v>2693125.1591156027</v>
      </c>
      <c r="AE13" s="174">
        <v>5255470.5747637274</v>
      </c>
      <c r="AF13" s="138"/>
      <c r="AG13" s="175">
        <f t="shared" si="14"/>
        <v>5339572.0557635091</v>
      </c>
      <c r="AH13" s="175">
        <f t="shared" si="15"/>
        <v>0</v>
      </c>
      <c r="AI13" s="175">
        <f t="shared" si="16"/>
        <v>0</v>
      </c>
      <c r="AJ13" s="175">
        <f t="shared" si="17"/>
        <v>0</v>
      </c>
      <c r="AK13" s="176">
        <f t="shared" si="18"/>
        <v>5339572.0557635091</v>
      </c>
      <c r="AM13" s="174">
        <f t="shared" si="19"/>
        <v>5339572.0557635091</v>
      </c>
      <c r="AN13" s="174">
        <f t="shared" si="20"/>
        <v>0</v>
      </c>
      <c r="AO13" s="174">
        <f t="shared" si="21"/>
        <v>0</v>
      </c>
      <c r="AP13" s="174">
        <f t="shared" si="22"/>
        <v>0</v>
      </c>
      <c r="AQ13" s="268">
        <f t="shared" si="23"/>
        <v>5339572.0557635091</v>
      </c>
      <c r="AR13" s="87" t="str">
        <f t="shared" si="24"/>
        <v>T</v>
      </c>
      <c r="AS13" s="271" t="s">
        <v>161</v>
      </c>
      <c r="AT13" s="88" t="str">
        <f>_xlfn.XLOOKUP($AS13,'[2]Consol (Working)'!$C$5:$C$163,'[2]Consol (Working)'!$AI$5:$AI$163,,0)</f>
        <v>Non Trade</v>
      </c>
      <c r="AU13" s="88" t="s">
        <v>157</v>
      </c>
      <c r="AV13" s="72" t="str">
        <f t="shared" si="11"/>
        <v>O:PD5</v>
      </c>
      <c r="AW13" s="89" t="str">
        <f t="shared" si="12"/>
        <v>T</v>
      </c>
      <c r="AX13" s="90">
        <f t="shared" si="13"/>
        <v>0</v>
      </c>
    </row>
    <row r="14" spans="1:55" ht="15.75" customHeight="1" x14ac:dyDescent="0.25">
      <c r="A14" s="87">
        <v>7</v>
      </c>
      <c r="B14" s="366">
        <v>501161</v>
      </c>
      <c r="C14" s="104" t="s">
        <v>162</v>
      </c>
      <c r="D14" s="367">
        <v>45538</v>
      </c>
      <c r="E14" s="367">
        <v>46022</v>
      </c>
      <c r="F14" s="367">
        <v>46022</v>
      </c>
      <c r="G14" s="103" t="s">
        <v>144</v>
      </c>
      <c r="H14" s="101">
        <v>1963366.4699999997</v>
      </c>
      <c r="I14" s="101">
        <v>1959868.69</v>
      </c>
      <c r="J14" s="103" t="s">
        <v>145</v>
      </c>
      <c r="K14" s="101">
        <v>38672.164366287667</v>
      </c>
      <c r="L14" s="103" t="s">
        <v>145</v>
      </c>
      <c r="M14" s="101">
        <v>48040131.310000002</v>
      </c>
      <c r="N14" s="102">
        <v>4.8899999999999999E-2</v>
      </c>
      <c r="O14" s="348" t="s">
        <v>18</v>
      </c>
      <c r="P14" s="103" t="s">
        <v>158</v>
      </c>
      <c r="Q14" s="269">
        <v>0.80820000000000003</v>
      </c>
      <c r="R14" s="103" t="s">
        <v>139</v>
      </c>
      <c r="S14" s="368" t="s">
        <v>100</v>
      </c>
      <c r="T14" s="368">
        <v>0</v>
      </c>
      <c r="U14" s="103" t="s">
        <v>140</v>
      </c>
      <c r="V14" s="103" t="s">
        <v>141</v>
      </c>
      <c r="W14" s="369">
        <v>1</v>
      </c>
      <c r="Y14" s="173">
        <v>2151967.7472525006</v>
      </c>
      <c r="Z14" s="173">
        <v>2151967.7472525006</v>
      </c>
      <c r="AA14" s="173">
        <v>1586792.7810539999</v>
      </c>
      <c r="AC14" s="174">
        <v>2151967.7472525006</v>
      </c>
      <c r="AD14" s="174">
        <v>2151967.7472525006</v>
      </c>
      <c r="AE14" s="174">
        <v>1586792.7810539999</v>
      </c>
      <c r="AF14" s="138"/>
      <c r="AG14" s="175">
        <f t="shared" si="14"/>
        <v>2151967.7472525006</v>
      </c>
      <c r="AH14" s="175">
        <f t="shared" si="15"/>
        <v>0</v>
      </c>
      <c r="AI14" s="175">
        <f t="shared" si="16"/>
        <v>0</v>
      </c>
      <c r="AJ14" s="175">
        <f t="shared" si="17"/>
        <v>0</v>
      </c>
      <c r="AK14" s="176">
        <f t="shared" si="18"/>
        <v>2151967.7472525006</v>
      </c>
      <c r="AM14" s="174">
        <f t="shared" si="19"/>
        <v>2151967.7472525006</v>
      </c>
      <c r="AN14" s="174">
        <f t="shared" si="20"/>
        <v>0</v>
      </c>
      <c r="AO14" s="174">
        <f t="shared" si="21"/>
        <v>0</v>
      </c>
      <c r="AP14" s="174">
        <f t="shared" si="22"/>
        <v>0</v>
      </c>
      <c r="AQ14" s="268">
        <f t="shared" si="23"/>
        <v>2151967.7472525006</v>
      </c>
      <c r="AR14" s="87" t="str">
        <f t="shared" si="24"/>
        <v>T</v>
      </c>
      <c r="AS14" s="271" t="s">
        <v>163</v>
      </c>
      <c r="AT14" s="88" t="str">
        <f>_xlfn.XLOOKUP($AS14,'[2]Consol (Working)'!$C$5:$C$163,'[2]Consol (Working)'!$AI$5:$AI$163,,0)</f>
        <v>Trade(On)</v>
      </c>
      <c r="AU14" s="88" t="s">
        <v>18</v>
      </c>
      <c r="AV14" s="72" t="str">
        <f t="shared" si="11"/>
        <v>L:PD5</v>
      </c>
      <c r="AW14" s="89" t="str">
        <f t="shared" si="12"/>
        <v>T</v>
      </c>
      <c r="AX14" s="90">
        <f t="shared" si="13"/>
        <v>0</v>
      </c>
    </row>
    <row r="15" spans="1:55" ht="15.75" customHeight="1" x14ac:dyDescent="0.25">
      <c r="A15" s="87">
        <v>8</v>
      </c>
      <c r="B15" s="366">
        <v>501131</v>
      </c>
      <c r="C15" s="104" t="s">
        <v>164</v>
      </c>
      <c r="D15" s="367">
        <v>45364</v>
      </c>
      <c r="E15" s="367">
        <v>46022</v>
      </c>
      <c r="F15" s="367">
        <v>46022</v>
      </c>
      <c r="G15" s="103" t="s">
        <v>144</v>
      </c>
      <c r="H15" s="101">
        <v>194765.06999999902</v>
      </c>
      <c r="I15" s="101">
        <v>194487.4</v>
      </c>
      <c r="J15" s="103" t="s">
        <v>145</v>
      </c>
      <c r="K15" s="101">
        <v>3486.23</v>
      </c>
      <c r="L15" s="103" t="s">
        <v>145</v>
      </c>
      <c r="M15" s="101">
        <v>1805512.6</v>
      </c>
      <c r="N15" s="102">
        <v>5.79E-2</v>
      </c>
      <c r="O15" s="348" t="s">
        <v>146</v>
      </c>
      <c r="P15" s="103" t="s">
        <v>16</v>
      </c>
      <c r="Q15" s="269">
        <v>8.8999999999999999E-3</v>
      </c>
      <c r="R15" s="103" t="s">
        <v>139</v>
      </c>
      <c r="S15" s="368" t="s">
        <v>100</v>
      </c>
      <c r="T15" s="368">
        <v>0</v>
      </c>
      <c r="U15" s="103" t="s">
        <v>140</v>
      </c>
      <c r="V15" s="103" t="s">
        <v>141</v>
      </c>
      <c r="W15" s="369">
        <v>1</v>
      </c>
      <c r="Y15" s="173">
        <v>989.46516010865548</v>
      </c>
      <c r="Z15" s="173">
        <v>989.46516010865548</v>
      </c>
      <c r="AA15" s="173">
        <v>1733.4091229999913</v>
      </c>
      <c r="AC15" s="174">
        <v>989.46516010865548</v>
      </c>
      <c r="AD15" s="174">
        <v>989.46516010865548</v>
      </c>
      <c r="AE15" s="174">
        <v>1733.4091229999913</v>
      </c>
      <c r="AF15" s="138"/>
      <c r="AG15" s="175">
        <f t="shared" si="14"/>
        <v>989.46516010865548</v>
      </c>
      <c r="AH15" s="175">
        <f t="shared" si="15"/>
        <v>0</v>
      </c>
      <c r="AI15" s="175">
        <f t="shared" si="16"/>
        <v>0</v>
      </c>
      <c r="AJ15" s="175">
        <f t="shared" si="17"/>
        <v>0</v>
      </c>
      <c r="AK15" s="176">
        <f t="shared" si="18"/>
        <v>989.46516010865548</v>
      </c>
      <c r="AM15" s="174">
        <f t="shared" si="19"/>
        <v>989.46516010865548</v>
      </c>
      <c r="AN15" s="174">
        <f t="shared" si="20"/>
        <v>0</v>
      </c>
      <c r="AO15" s="174">
        <f t="shared" si="21"/>
        <v>0</v>
      </c>
      <c r="AP15" s="174">
        <f t="shared" si="22"/>
        <v>0</v>
      </c>
      <c r="AQ15" s="268">
        <f t="shared" si="23"/>
        <v>989.46516010865548</v>
      </c>
      <c r="AR15" s="87" t="str">
        <f t="shared" si="24"/>
        <v>T</v>
      </c>
      <c r="AS15" s="271" t="s">
        <v>165</v>
      </c>
      <c r="AT15" s="88" t="str">
        <f>_xlfn.XLOOKUP($AS15,'[2]Consol (Working)'!$C$5:$C$163,'[2]Consol (Working)'!$AI$5:$AI$163,,0)</f>
        <v>Trade(On)</v>
      </c>
      <c r="AU15" s="88" t="s">
        <v>146</v>
      </c>
      <c r="AV15" s="72" t="str">
        <f t="shared" si="11"/>
        <v>L:PD6</v>
      </c>
      <c r="AW15" s="89" t="str">
        <f t="shared" si="12"/>
        <v>T</v>
      </c>
      <c r="AX15" s="90">
        <f t="shared" si="13"/>
        <v>0</v>
      </c>
    </row>
    <row r="16" spans="1:55" ht="15.75" customHeight="1" x14ac:dyDescent="0.25">
      <c r="A16" s="87">
        <v>9</v>
      </c>
      <c r="B16" s="366">
        <v>501114</v>
      </c>
      <c r="C16" s="104" t="s">
        <v>164</v>
      </c>
      <c r="D16" s="367">
        <v>45286</v>
      </c>
      <c r="E16" s="367">
        <v>47113</v>
      </c>
      <c r="F16" s="367">
        <v>47113</v>
      </c>
      <c r="G16" s="103" t="s">
        <v>137</v>
      </c>
      <c r="H16" s="101">
        <v>1641130.57</v>
      </c>
      <c r="I16" s="101">
        <v>30593.89</v>
      </c>
      <c r="J16" s="103" t="s">
        <v>138</v>
      </c>
      <c r="K16" s="101">
        <v>7394.79</v>
      </c>
      <c r="L16" s="103" t="s">
        <v>138</v>
      </c>
      <c r="M16" s="101">
        <v>0</v>
      </c>
      <c r="N16" s="102">
        <v>5.3100000000000001E-2</v>
      </c>
      <c r="O16" s="348" t="s">
        <v>146</v>
      </c>
      <c r="P16" s="103" t="s">
        <v>16</v>
      </c>
      <c r="Q16" s="269">
        <v>8.8999999999999999E-3</v>
      </c>
      <c r="R16" s="103" t="s">
        <v>139</v>
      </c>
      <c r="S16" s="368" t="s">
        <v>100</v>
      </c>
      <c r="T16" s="368">
        <v>0</v>
      </c>
      <c r="U16" s="103" t="s">
        <v>140</v>
      </c>
      <c r="V16" s="103" t="s">
        <v>141</v>
      </c>
      <c r="W16" s="369">
        <v>1</v>
      </c>
      <c r="Y16" s="173">
        <v>1301.376787870669</v>
      </c>
      <c r="Z16" s="173">
        <v>1982.0534785733653</v>
      </c>
      <c r="AA16" s="173">
        <v>14606.062073000001</v>
      </c>
      <c r="AC16" s="174">
        <v>1301.376787870669</v>
      </c>
      <c r="AD16" s="174">
        <v>2069.9172220400083</v>
      </c>
      <c r="AE16" s="174">
        <v>14606.062073000001</v>
      </c>
      <c r="AF16" s="138"/>
      <c r="AG16" s="175">
        <f t="shared" si="14"/>
        <v>1301.376787870669</v>
      </c>
      <c r="AH16" s="175">
        <f t="shared" si="15"/>
        <v>0</v>
      </c>
      <c r="AI16" s="175">
        <f t="shared" si="16"/>
        <v>0</v>
      </c>
      <c r="AJ16" s="175">
        <f t="shared" si="17"/>
        <v>0</v>
      </c>
      <c r="AK16" s="176">
        <f t="shared" si="18"/>
        <v>1301.376787870669</v>
      </c>
      <c r="AM16" s="174">
        <f t="shared" si="19"/>
        <v>1301.376787870669</v>
      </c>
      <c r="AN16" s="174">
        <f t="shared" si="20"/>
        <v>0</v>
      </c>
      <c r="AO16" s="174">
        <f t="shared" si="21"/>
        <v>0</v>
      </c>
      <c r="AP16" s="174">
        <f t="shared" si="22"/>
        <v>0</v>
      </c>
      <c r="AQ16" s="268">
        <f t="shared" si="23"/>
        <v>1301.376787870669</v>
      </c>
      <c r="AR16" s="87" t="str">
        <f t="shared" si="24"/>
        <v>T</v>
      </c>
      <c r="AS16" s="271" t="s">
        <v>166</v>
      </c>
      <c r="AT16" s="88" t="str">
        <f>_xlfn.XLOOKUP($AS16,'[2]Consol (Working)'!$C$5:$C$163,'[2]Consol (Working)'!$AI$5:$AI$163,,0)</f>
        <v>Non Trade</v>
      </c>
      <c r="AU16" s="88" t="s">
        <v>146</v>
      </c>
      <c r="AV16" s="72" t="str">
        <f t="shared" si="11"/>
        <v>L:PD6</v>
      </c>
      <c r="AW16" s="89" t="str">
        <f t="shared" si="12"/>
        <v>T</v>
      </c>
      <c r="AX16" s="90">
        <f t="shared" si="13"/>
        <v>0</v>
      </c>
    </row>
    <row r="17" spans="1:51" ht="15.75" customHeight="1" x14ac:dyDescent="0.25">
      <c r="A17" s="87">
        <v>10</v>
      </c>
      <c r="B17" s="366">
        <v>501035</v>
      </c>
      <c r="C17" s="104" t="s">
        <v>167</v>
      </c>
      <c r="D17" s="367">
        <v>44196</v>
      </c>
      <c r="E17" s="367">
        <v>46022</v>
      </c>
      <c r="F17" s="367">
        <v>46022</v>
      </c>
      <c r="G17" s="103" t="s">
        <v>144</v>
      </c>
      <c r="H17" s="101">
        <v>0</v>
      </c>
      <c r="I17" s="101">
        <v>0</v>
      </c>
      <c r="J17" s="103" t="s">
        <v>145</v>
      </c>
      <c r="K17" s="101">
        <v>0</v>
      </c>
      <c r="L17" s="103" t="s">
        <v>145</v>
      </c>
      <c r="M17" s="101">
        <v>7000000</v>
      </c>
      <c r="N17" s="102">
        <v>8.2699999999999996E-2</v>
      </c>
      <c r="O17" s="348" t="s">
        <v>149</v>
      </c>
      <c r="P17" s="103" t="s">
        <v>16</v>
      </c>
      <c r="Q17" s="269">
        <v>8.8999999999999999E-3</v>
      </c>
      <c r="R17" s="103" t="s">
        <v>139</v>
      </c>
      <c r="S17" s="368" t="s">
        <v>100</v>
      </c>
      <c r="T17" s="368">
        <v>0</v>
      </c>
      <c r="U17" s="103" t="s">
        <v>140</v>
      </c>
      <c r="V17" s="103" t="s">
        <v>141</v>
      </c>
      <c r="W17" s="369">
        <v>1</v>
      </c>
      <c r="Y17" s="173">
        <v>1367.2752988758509</v>
      </c>
      <c r="Z17" s="173">
        <v>1367.2752988758509</v>
      </c>
      <c r="AA17" s="173">
        <v>0</v>
      </c>
      <c r="AC17" s="174">
        <v>1367.2752988758509</v>
      </c>
      <c r="AD17" s="174">
        <v>1367.2752988758509</v>
      </c>
      <c r="AE17" s="174">
        <v>0</v>
      </c>
      <c r="AF17" s="138"/>
      <c r="AG17" s="175">
        <f t="shared" si="14"/>
        <v>1367.2752988758509</v>
      </c>
      <c r="AH17" s="175">
        <f t="shared" si="15"/>
        <v>0</v>
      </c>
      <c r="AI17" s="175">
        <f t="shared" si="16"/>
        <v>0</v>
      </c>
      <c r="AJ17" s="175">
        <f t="shared" si="17"/>
        <v>0</v>
      </c>
      <c r="AK17" s="176">
        <f t="shared" si="18"/>
        <v>1367.2752988758509</v>
      </c>
      <c r="AM17" s="174">
        <f t="shared" si="19"/>
        <v>1367.2752988758509</v>
      </c>
      <c r="AN17" s="174">
        <f t="shared" si="20"/>
        <v>0</v>
      </c>
      <c r="AO17" s="174">
        <f t="shared" si="21"/>
        <v>0</v>
      </c>
      <c r="AP17" s="174">
        <f t="shared" si="22"/>
        <v>0</v>
      </c>
      <c r="AQ17" s="268">
        <f t="shared" si="23"/>
        <v>1367.2752988758509</v>
      </c>
      <c r="AR17" s="87" t="str">
        <f t="shared" si="24"/>
        <v>T</v>
      </c>
      <c r="AS17" s="271" t="s">
        <v>168</v>
      </c>
      <c r="AT17" s="88" t="str">
        <f>_xlfn.XLOOKUP($AS17,'[2]Consol (Working)'!$C$5:$C$163,'[2]Consol (Working)'!$AI$5:$AI$163,,0)</f>
        <v>Trade(On)</v>
      </c>
      <c r="AU17" s="88" t="s">
        <v>149</v>
      </c>
      <c r="AV17" s="72" t="str">
        <f t="shared" si="11"/>
        <v>L:PD4</v>
      </c>
      <c r="AW17" s="89" t="str">
        <f t="shared" si="12"/>
        <v>T</v>
      </c>
      <c r="AX17" s="90">
        <f t="shared" si="13"/>
        <v>0</v>
      </c>
    </row>
    <row r="18" spans="1:51" ht="15.75" customHeight="1" x14ac:dyDescent="0.25">
      <c r="A18" s="87">
        <v>11</v>
      </c>
      <c r="B18" s="366">
        <v>501086</v>
      </c>
      <c r="C18" s="104" t="s">
        <v>169</v>
      </c>
      <c r="D18" s="367">
        <v>45187</v>
      </c>
      <c r="E18" s="367">
        <v>46022</v>
      </c>
      <c r="F18" s="367">
        <v>46022</v>
      </c>
      <c r="G18" s="103" t="s">
        <v>144</v>
      </c>
      <c r="H18" s="101">
        <v>0</v>
      </c>
      <c r="I18" s="101" t="s">
        <v>170</v>
      </c>
      <c r="J18" s="103" t="s">
        <v>145</v>
      </c>
      <c r="K18" s="101" t="s">
        <v>170</v>
      </c>
      <c r="L18" s="103" t="s">
        <v>145</v>
      </c>
      <c r="M18" s="101">
        <v>5000000</v>
      </c>
      <c r="N18" s="102">
        <v>8.6544800000000005E-2</v>
      </c>
      <c r="O18" s="348" t="s">
        <v>18</v>
      </c>
      <c r="P18" s="103" t="s">
        <v>158</v>
      </c>
      <c r="Q18" s="269">
        <v>0.80820000000000003</v>
      </c>
      <c r="R18" s="103" t="s">
        <v>139</v>
      </c>
      <c r="S18" s="368" t="s">
        <v>171</v>
      </c>
      <c r="T18" s="368">
        <v>0</v>
      </c>
      <c r="U18" s="103" t="s">
        <v>140</v>
      </c>
      <c r="V18" s="103" t="s">
        <v>141</v>
      </c>
      <c r="W18" s="369">
        <v>4.4755000000000003</v>
      </c>
      <c r="Y18" s="173">
        <v>203478.52576876074</v>
      </c>
      <c r="Z18" s="173">
        <v>203478.52576876074</v>
      </c>
      <c r="AA18" s="173">
        <v>0</v>
      </c>
      <c r="AC18" s="174">
        <v>203478.52576876074</v>
      </c>
      <c r="AD18" s="174">
        <v>203478.52576876074</v>
      </c>
      <c r="AE18" s="174">
        <v>0</v>
      </c>
      <c r="AF18" s="138"/>
      <c r="AG18" s="175">
        <f t="shared" si="14"/>
        <v>910668.14207808871</v>
      </c>
      <c r="AH18" s="175">
        <f t="shared" si="15"/>
        <v>0</v>
      </c>
      <c r="AI18" s="175">
        <f t="shared" si="16"/>
        <v>0</v>
      </c>
      <c r="AJ18" s="175">
        <f t="shared" si="17"/>
        <v>0</v>
      </c>
      <c r="AK18" s="176">
        <f t="shared" si="18"/>
        <v>910668.14207808871</v>
      </c>
      <c r="AM18" s="174">
        <f t="shared" si="19"/>
        <v>910668.14207808871</v>
      </c>
      <c r="AN18" s="174">
        <f t="shared" si="20"/>
        <v>0</v>
      </c>
      <c r="AO18" s="174">
        <f t="shared" si="21"/>
        <v>0</v>
      </c>
      <c r="AP18" s="174">
        <f t="shared" si="22"/>
        <v>0</v>
      </c>
      <c r="AQ18" s="268">
        <f t="shared" si="23"/>
        <v>910668.14207808871</v>
      </c>
      <c r="AR18" s="87" t="str">
        <f t="shared" si="24"/>
        <v>T</v>
      </c>
      <c r="AS18" s="271" t="s">
        <v>172</v>
      </c>
      <c r="AT18" s="88" t="str">
        <f>_xlfn.XLOOKUP($AS18,'[2]Consol (Working)'!$C$5:$C$163,'[2]Consol (Working)'!$AI$5:$AI$163,,0)</f>
        <v>Trade(On)</v>
      </c>
      <c r="AU18" s="88" t="s">
        <v>18</v>
      </c>
      <c r="AV18" s="72" t="str">
        <f t="shared" si="11"/>
        <v>L:PD5</v>
      </c>
      <c r="AW18" s="89" t="str">
        <f t="shared" si="12"/>
        <v>T</v>
      </c>
      <c r="AX18" s="90">
        <f t="shared" si="13"/>
        <v>0</v>
      </c>
    </row>
    <row r="19" spans="1:51" ht="15.75" customHeight="1" x14ac:dyDescent="0.25">
      <c r="A19" s="87">
        <v>12</v>
      </c>
      <c r="B19" s="366">
        <v>501156</v>
      </c>
      <c r="C19" s="104" t="s">
        <v>173</v>
      </c>
      <c r="D19" s="367">
        <v>45506</v>
      </c>
      <c r="E19" s="367">
        <v>46022</v>
      </c>
      <c r="F19" s="367">
        <v>46022</v>
      </c>
      <c r="G19" s="103" t="s">
        <v>144</v>
      </c>
      <c r="H19" s="101">
        <v>0</v>
      </c>
      <c r="I19" s="101">
        <v>0</v>
      </c>
      <c r="J19" s="103" t="s">
        <v>145</v>
      </c>
      <c r="K19" s="101">
        <v>0</v>
      </c>
      <c r="L19" s="103" t="s">
        <v>145</v>
      </c>
      <c r="M19" s="101">
        <v>10000000</v>
      </c>
      <c r="N19" s="102">
        <v>8.8499999999999995E-2</v>
      </c>
      <c r="O19" s="348" t="s">
        <v>18</v>
      </c>
      <c r="P19" s="103" t="s">
        <v>158</v>
      </c>
      <c r="Q19" s="269">
        <v>0.80820000000000003</v>
      </c>
      <c r="R19" s="103" t="s">
        <v>139</v>
      </c>
      <c r="S19" s="368" t="s">
        <v>171</v>
      </c>
      <c r="T19" s="368">
        <v>0</v>
      </c>
      <c r="U19" s="103" t="s">
        <v>140</v>
      </c>
      <c r="V19" s="103" t="s">
        <v>141</v>
      </c>
      <c r="W19" s="369">
        <v>4.4755000000000003</v>
      </c>
      <c r="Y19" s="173">
        <v>406498.8178716487</v>
      </c>
      <c r="Z19" s="173">
        <v>406498.8178716487</v>
      </c>
      <c r="AA19" s="173">
        <v>0</v>
      </c>
      <c r="AC19" s="174">
        <v>406498.8178716487</v>
      </c>
      <c r="AD19" s="174">
        <v>406498.8178716487</v>
      </c>
      <c r="AE19" s="174">
        <v>0</v>
      </c>
      <c r="AF19" s="138"/>
      <c r="AG19" s="175">
        <f t="shared" si="14"/>
        <v>1819285.4593845638</v>
      </c>
      <c r="AH19" s="175">
        <f t="shared" si="15"/>
        <v>0</v>
      </c>
      <c r="AI19" s="175">
        <f t="shared" si="16"/>
        <v>0</v>
      </c>
      <c r="AJ19" s="175">
        <f t="shared" si="17"/>
        <v>0</v>
      </c>
      <c r="AK19" s="176">
        <f t="shared" si="18"/>
        <v>1819285.4593845638</v>
      </c>
      <c r="AM19" s="174">
        <f t="shared" si="19"/>
        <v>1819285.4593845638</v>
      </c>
      <c r="AN19" s="174">
        <f t="shared" si="20"/>
        <v>0</v>
      </c>
      <c r="AO19" s="174">
        <f t="shared" si="21"/>
        <v>0</v>
      </c>
      <c r="AP19" s="174">
        <f t="shared" si="22"/>
        <v>0</v>
      </c>
      <c r="AQ19" s="268">
        <f t="shared" si="23"/>
        <v>1819285.4593845638</v>
      </c>
      <c r="AR19" s="87" t="str">
        <f t="shared" si="24"/>
        <v>T</v>
      </c>
      <c r="AS19" s="271" t="s">
        <v>174</v>
      </c>
      <c r="AT19" s="88" t="str">
        <f>_xlfn.XLOOKUP($AS19,'[2]Consol (Working)'!$C$5:$C$163,'[2]Consol (Working)'!$AI$5:$AI$163,,0)</f>
        <v>Trade(On)</v>
      </c>
      <c r="AU19" s="88" t="s">
        <v>18</v>
      </c>
      <c r="AV19" s="72" t="str">
        <f t="shared" si="11"/>
        <v>L:PD5</v>
      </c>
      <c r="AW19" s="89" t="str">
        <f t="shared" si="12"/>
        <v>T</v>
      </c>
      <c r="AX19" s="90">
        <f t="shared" si="13"/>
        <v>0</v>
      </c>
      <c r="AY19" s="281"/>
    </row>
    <row r="20" spans="1:51" ht="15.75" customHeight="1" x14ac:dyDescent="0.25">
      <c r="A20" s="87">
        <v>13</v>
      </c>
      <c r="B20" s="366" t="s">
        <v>175</v>
      </c>
      <c r="C20" s="104" t="s">
        <v>176</v>
      </c>
      <c r="D20" s="367">
        <v>45618</v>
      </c>
      <c r="E20" s="367">
        <v>46022</v>
      </c>
      <c r="F20" s="367">
        <v>46022</v>
      </c>
      <c r="G20" s="103" t="s">
        <v>144</v>
      </c>
      <c r="H20" s="101">
        <v>0</v>
      </c>
      <c r="I20" s="101">
        <v>0</v>
      </c>
      <c r="J20" s="103">
        <v>0</v>
      </c>
      <c r="K20" s="101">
        <v>0</v>
      </c>
      <c r="L20" s="103">
        <v>0</v>
      </c>
      <c r="M20" s="101">
        <v>2000000</v>
      </c>
      <c r="N20" s="102">
        <v>0.01</v>
      </c>
      <c r="O20" s="348" t="s">
        <v>18</v>
      </c>
      <c r="P20" s="103" t="s">
        <v>158</v>
      </c>
      <c r="Q20" s="269">
        <v>0.80820000000000003</v>
      </c>
      <c r="R20" s="103" t="s">
        <v>139</v>
      </c>
      <c r="S20" s="368" t="s">
        <v>171</v>
      </c>
      <c r="T20" s="368">
        <v>0</v>
      </c>
      <c r="U20" s="103" t="s">
        <v>140</v>
      </c>
      <c r="V20" s="103" t="s">
        <v>141</v>
      </c>
      <c r="W20" s="369">
        <v>4.4755000000000003</v>
      </c>
      <c r="Y20" s="173">
        <v>85216.045571608091</v>
      </c>
      <c r="Z20" s="173">
        <v>85216.045571608091</v>
      </c>
      <c r="AA20" s="173">
        <v>0</v>
      </c>
      <c r="AC20" s="174">
        <v>85216.045571608091</v>
      </c>
      <c r="AD20" s="174">
        <v>85216.045571608091</v>
      </c>
      <c r="AE20" s="174">
        <v>0</v>
      </c>
      <c r="AF20" s="138"/>
      <c r="AG20" s="175">
        <f t="shared" si="14"/>
        <v>381384.41195573204</v>
      </c>
      <c r="AH20" s="175">
        <f t="shared" si="15"/>
        <v>0</v>
      </c>
      <c r="AI20" s="175">
        <f t="shared" si="16"/>
        <v>0</v>
      </c>
      <c r="AJ20" s="175">
        <f t="shared" si="17"/>
        <v>0</v>
      </c>
      <c r="AK20" s="176">
        <f t="shared" si="18"/>
        <v>381384.41195573204</v>
      </c>
      <c r="AM20" s="174">
        <f t="shared" si="19"/>
        <v>381384.41195573204</v>
      </c>
      <c r="AN20" s="174">
        <f t="shared" si="20"/>
        <v>0</v>
      </c>
      <c r="AO20" s="174">
        <f t="shared" si="21"/>
        <v>0</v>
      </c>
      <c r="AP20" s="174">
        <f t="shared" si="22"/>
        <v>0</v>
      </c>
      <c r="AQ20" s="268">
        <f t="shared" si="23"/>
        <v>381384.41195573204</v>
      </c>
      <c r="AR20" s="87" t="str">
        <f t="shared" si="24"/>
        <v>T</v>
      </c>
      <c r="AS20" s="271" t="s">
        <v>175</v>
      </c>
      <c r="AT20" s="88" t="str">
        <f>_xlfn.XLOOKUP($AS20,'[2]Consol (Working)'!$C$5:$C$163,'[2]Consol (Working)'!$AI$5:$AI$163,,0)</f>
        <v>Trade(Off)</v>
      </c>
      <c r="AU20" s="88" t="s">
        <v>18</v>
      </c>
      <c r="AV20" s="72" t="str">
        <f t="shared" si="11"/>
        <v>L:PD5</v>
      </c>
      <c r="AW20" s="89" t="str">
        <f t="shared" si="12"/>
        <v>T</v>
      </c>
      <c r="AX20" s="90">
        <f t="shared" si="13"/>
        <v>0</v>
      </c>
    </row>
    <row r="21" spans="1:51" ht="15.75" customHeight="1" x14ac:dyDescent="0.25">
      <c r="A21" s="87">
        <v>14</v>
      </c>
      <c r="B21" s="366">
        <v>501100</v>
      </c>
      <c r="C21" s="104" t="s">
        <v>177</v>
      </c>
      <c r="D21" s="367">
        <v>45209</v>
      </c>
      <c r="E21" s="367">
        <v>47021</v>
      </c>
      <c r="F21" s="367">
        <v>47021</v>
      </c>
      <c r="G21" s="103" t="s">
        <v>137</v>
      </c>
      <c r="H21" s="101">
        <v>19423860.359736342</v>
      </c>
      <c r="I21" s="101">
        <v>1000000</v>
      </c>
      <c r="J21" s="103" t="s">
        <v>178</v>
      </c>
      <c r="K21" s="101">
        <v>469821.13</v>
      </c>
      <c r="L21" s="103" t="s">
        <v>178</v>
      </c>
      <c r="M21" s="101">
        <v>0</v>
      </c>
      <c r="N21" s="102">
        <v>9.6759499999999998E-2</v>
      </c>
      <c r="O21" s="348" t="s">
        <v>149</v>
      </c>
      <c r="P21" s="103" t="s">
        <v>20</v>
      </c>
      <c r="Q21" s="269">
        <v>0.39539999999999997</v>
      </c>
      <c r="R21" s="103" t="s">
        <v>139</v>
      </c>
      <c r="S21" s="368" t="s">
        <v>171</v>
      </c>
      <c r="T21" s="368">
        <v>0</v>
      </c>
      <c r="U21" s="103" t="s">
        <v>140</v>
      </c>
      <c r="V21" s="103" t="s">
        <v>141</v>
      </c>
      <c r="W21" s="369">
        <v>4.4755000000000003</v>
      </c>
      <c r="Y21" s="173">
        <v>293248.29030306713</v>
      </c>
      <c r="Z21" s="173">
        <v>363946.16439090384</v>
      </c>
      <c r="AA21" s="173">
        <v>7680194.3862397494</v>
      </c>
      <c r="AC21" s="174">
        <v>293248.29030306713</v>
      </c>
      <c r="AD21" s="174">
        <v>373622.73106794222</v>
      </c>
      <c r="AE21" s="174">
        <v>7680194.3862397494</v>
      </c>
      <c r="AF21" s="138"/>
      <c r="AG21" s="175">
        <f t="shared" si="14"/>
        <v>1312432.723251377</v>
      </c>
      <c r="AH21" s="175">
        <f t="shared" si="15"/>
        <v>0</v>
      </c>
      <c r="AI21" s="175">
        <f t="shared" si="16"/>
        <v>0</v>
      </c>
      <c r="AJ21" s="175">
        <f t="shared" si="17"/>
        <v>0</v>
      </c>
      <c r="AK21" s="176">
        <f t="shared" si="18"/>
        <v>1312432.723251377</v>
      </c>
      <c r="AM21" s="174">
        <f t="shared" si="19"/>
        <v>1312432.723251377</v>
      </c>
      <c r="AN21" s="174">
        <f t="shared" si="20"/>
        <v>0</v>
      </c>
      <c r="AO21" s="174">
        <f t="shared" si="21"/>
        <v>0</v>
      </c>
      <c r="AP21" s="174">
        <f t="shared" si="22"/>
        <v>0</v>
      </c>
      <c r="AQ21" s="268">
        <f t="shared" si="23"/>
        <v>1312432.723251377</v>
      </c>
      <c r="AR21" s="87" t="str">
        <f t="shared" si="24"/>
        <v>T</v>
      </c>
      <c r="AS21" s="271" t="s">
        <v>179</v>
      </c>
      <c r="AT21" s="88" t="str">
        <f>_xlfn.XLOOKUP($AS21,'[2]Consol (Working)'!$C$5:$C$163,'[2]Consol (Working)'!$AI$5:$AI$163,,0)</f>
        <v>Non Trade</v>
      </c>
      <c r="AU21" s="88" t="s">
        <v>149</v>
      </c>
      <c r="AV21" s="72" t="str">
        <f t="shared" si="11"/>
        <v>L:PD4</v>
      </c>
      <c r="AW21" s="89" t="str">
        <f t="shared" si="12"/>
        <v>T</v>
      </c>
      <c r="AX21" s="90">
        <f t="shared" si="13"/>
        <v>0</v>
      </c>
    </row>
    <row r="22" spans="1:51" ht="15.75" customHeight="1" x14ac:dyDescent="0.25">
      <c r="A22" s="87">
        <v>15</v>
      </c>
      <c r="B22" s="366">
        <v>501159</v>
      </c>
      <c r="C22" s="104" t="s">
        <v>180</v>
      </c>
      <c r="D22" s="367">
        <v>45538</v>
      </c>
      <c r="E22" s="367">
        <v>47729</v>
      </c>
      <c r="F22" s="367">
        <v>47729</v>
      </c>
      <c r="G22" s="103" t="s">
        <v>137</v>
      </c>
      <c r="H22" s="101">
        <v>18827533.895654116</v>
      </c>
      <c r="I22" s="101">
        <v>750000</v>
      </c>
      <c r="J22" s="103" t="s">
        <v>178</v>
      </c>
      <c r="K22" s="101">
        <v>395794.85</v>
      </c>
      <c r="L22" s="103" t="s">
        <v>178</v>
      </c>
      <c r="M22" s="101">
        <v>0</v>
      </c>
      <c r="N22" s="102">
        <v>8.4662000000000001E-2</v>
      </c>
      <c r="O22" s="348" t="s">
        <v>149</v>
      </c>
      <c r="P22" s="103" t="s">
        <v>20</v>
      </c>
      <c r="Q22" s="269">
        <v>0.39539999999999997</v>
      </c>
      <c r="R22" s="103" t="s">
        <v>139</v>
      </c>
      <c r="S22" s="368" t="s">
        <v>171</v>
      </c>
      <c r="T22" s="368">
        <v>0</v>
      </c>
      <c r="U22" s="103" t="s">
        <v>140</v>
      </c>
      <c r="V22" s="103" t="s">
        <v>141</v>
      </c>
      <c r="W22" s="369">
        <v>4.4755000000000003</v>
      </c>
      <c r="Y22" s="173">
        <v>294584.82597220351</v>
      </c>
      <c r="Z22" s="173">
        <v>382014.0908581047</v>
      </c>
      <c r="AA22" s="173">
        <v>7444406.9023416368</v>
      </c>
      <c r="AC22" s="174">
        <v>294584.82597220351</v>
      </c>
      <c r="AD22" s="174">
        <v>393550.41443596623</v>
      </c>
      <c r="AE22" s="174">
        <v>7444406.9023416368</v>
      </c>
      <c r="AF22" s="138"/>
      <c r="AG22" s="175">
        <f t="shared" si="14"/>
        <v>1318414.388638597</v>
      </c>
      <c r="AH22" s="175">
        <f t="shared" si="15"/>
        <v>0</v>
      </c>
      <c r="AI22" s="175">
        <f t="shared" si="16"/>
        <v>0</v>
      </c>
      <c r="AJ22" s="175">
        <f t="shared" si="17"/>
        <v>0</v>
      </c>
      <c r="AK22" s="176">
        <f t="shared" si="18"/>
        <v>1318414.388638597</v>
      </c>
      <c r="AM22" s="174">
        <f t="shared" si="19"/>
        <v>1318414.388638597</v>
      </c>
      <c r="AN22" s="174">
        <f t="shared" si="20"/>
        <v>0</v>
      </c>
      <c r="AO22" s="174">
        <f t="shared" si="21"/>
        <v>0</v>
      </c>
      <c r="AP22" s="174">
        <f t="shared" si="22"/>
        <v>0</v>
      </c>
      <c r="AQ22" s="268">
        <f t="shared" si="23"/>
        <v>1318414.388638597</v>
      </c>
      <c r="AR22" s="87" t="str">
        <f t="shared" si="24"/>
        <v>T</v>
      </c>
      <c r="AS22" s="271" t="s">
        <v>181</v>
      </c>
      <c r="AT22" s="88" t="str">
        <f>_xlfn.XLOOKUP($AS22,'[2]Consol (Working)'!$C$5:$C$163,'[2]Consol (Working)'!$AI$5:$AI$163,,0)</f>
        <v>Non Trade</v>
      </c>
      <c r="AU22" s="88" t="s">
        <v>149</v>
      </c>
      <c r="AV22" s="72" t="str">
        <f t="shared" si="11"/>
        <v>L:PD4</v>
      </c>
      <c r="AW22" s="89" t="str">
        <f t="shared" si="12"/>
        <v>T</v>
      </c>
      <c r="AX22" s="90">
        <f t="shared" si="13"/>
        <v>0</v>
      </c>
    </row>
    <row r="23" spans="1:51" ht="15.75" customHeight="1" x14ac:dyDescent="0.25">
      <c r="A23" s="87">
        <v>16</v>
      </c>
      <c r="B23" s="366">
        <v>501142</v>
      </c>
      <c r="C23" s="104" t="s">
        <v>182</v>
      </c>
      <c r="D23" s="367">
        <v>45498</v>
      </c>
      <c r="E23" s="367">
        <v>46022</v>
      </c>
      <c r="F23" s="367">
        <v>46022</v>
      </c>
      <c r="G23" s="103" t="s">
        <v>144</v>
      </c>
      <c r="H23" s="101">
        <v>2696484.36</v>
      </c>
      <c r="I23" s="101">
        <v>2671841.46</v>
      </c>
      <c r="J23" s="103" t="s">
        <v>145</v>
      </c>
      <c r="K23" s="101">
        <v>47823.684203616438</v>
      </c>
      <c r="L23" s="103" t="s">
        <v>145</v>
      </c>
      <c r="M23" s="101">
        <v>4328158.54</v>
      </c>
      <c r="N23" s="102">
        <v>5.5399999999999998E-2</v>
      </c>
      <c r="O23" s="348" t="s">
        <v>149</v>
      </c>
      <c r="P23" s="103" t="s">
        <v>20</v>
      </c>
      <c r="Q23" s="269">
        <v>0.39539999999999997</v>
      </c>
      <c r="R23" s="103" t="s">
        <v>139</v>
      </c>
      <c r="S23" s="368" t="s">
        <v>100</v>
      </c>
      <c r="T23" s="368">
        <v>0</v>
      </c>
      <c r="U23" s="103" t="s">
        <v>140</v>
      </c>
      <c r="V23" s="103" t="s">
        <v>141</v>
      </c>
      <c r="W23" s="369">
        <v>1</v>
      </c>
      <c r="Y23" s="173">
        <v>82387.163774025103</v>
      </c>
      <c r="Z23" s="173">
        <v>82387.163774025103</v>
      </c>
      <c r="AA23" s="173">
        <v>1066189.9159439998</v>
      </c>
      <c r="AC23" s="174">
        <v>82387.163774025103</v>
      </c>
      <c r="AD23" s="174">
        <v>82387.163774025103</v>
      </c>
      <c r="AE23" s="174">
        <v>1066189.9159439998</v>
      </c>
      <c r="AF23" s="138"/>
      <c r="AG23" s="175">
        <f t="shared" si="14"/>
        <v>82387.163774025103</v>
      </c>
      <c r="AH23" s="175">
        <f t="shared" si="15"/>
        <v>0</v>
      </c>
      <c r="AI23" s="175">
        <f t="shared" si="16"/>
        <v>0</v>
      </c>
      <c r="AJ23" s="175">
        <f t="shared" si="17"/>
        <v>0</v>
      </c>
      <c r="AK23" s="176">
        <f t="shared" si="18"/>
        <v>82387.163774025103</v>
      </c>
      <c r="AM23" s="174">
        <f t="shared" si="19"/>
        <v>82387.163774025103</v>
      </c>
      <c r="AN23" s="174">
        <f t="shared" si="20"/>
        <v>0</v>
      </c>
      <c r="AO23" s="174">
        <f t="shared" si="21"/>
        <v>0</v>
      </c>
      <c r="AP23" s="174">
        <f t="shared" si="22"/>
        <v>0</v>
      </c>
      <c r="AQ23" s="268">
        <f t="shared" si="23"/>
        <v>82387.163774025103</v>
      </c>
      <c r="AR23" s="87" t="str">
        <f t="shared" si="24"/>
        <v>T</v>
      </c>
      <c r="AS23" s="271" t="s">
        <v>183</v>
      </c>
      <c r="AT23" s="88" t="str">
        <f>_xlfn.XLOOKUP($AS23,'[2]Consol (Working)'!$C$5:$C$163,'[2]Consol (Working)'!$AI$5:$AI$163,,0)</f>
        <v>Trade(On)</v>
      </c>
      <c r="AU23" s="88" t="s">
        <v>149</v>
      </c>
      <c r="AV23" s="72" t="str">
        <f t="shared" si="11"/>
        <v>L:PD4</v>
      </c>
      <c r="AW23" s="89" t="str">
        <f t="shared" si="12"/>
        <v>T</v>
      </c>
      <c r="AX23" s="90">
        <f t="shared" si="13"/>
        <v>0</v>
      </c>
      <c r="AY23" s="281"/>
    </row>
    <row r="24" spans="1:51" ht="15.75" customHeight="1" x14ac:dyDescent="0.25">
      <c r="A24" s="87">
        <v>17</v>
      </c>
      <c r="B24" s="366">
        <v>501112</v>
      </c>
      <c r="C24" s="104" t="s">
        <v>184</v>
      </c>
      <c r="D24" s="367">
        <v>45240</v>
      </c>
      <c r="E24" s="367">
        <v>46022</v>
      </c>
      <c r="F24" s="367">
        <v>46022</v>
      </c>
      <c r="G24" s="103" t="s">
        <v>144</v>
      </c>
      <c r="H24" s="101">
        <v>0</v>
      </c>
      <c r="I24" s="101">
        <v>0</v>
      </c>
      <c r="J24" s="103" t="s">
        <v>145</v>
      </c>
      <c r="K24" s="101">
        <v>0</v>
      </c>
      <c r="L24" s="103" t="s">
        <v>145</v>
      </c>
      <c r="M24" s="101">
        <v>10000000</v>
      </c>
      <c r="N24" s="102">
        <v>5.33E-2</v>
      </c>
      <c r="O24" s="348" t="s">
        <v>149</v>
      </c>
      <c r="P24" s="103" t="s">
        <v>158</v>
      </c>
      <c r="Q24" s="269">
        <v>0.80820000000000003</v>
      </c>
      <c r="R24" s="103" t="s">
        <v>139</v>
      </c>
      <c r="S24" s="368" t="s">
        <v>100</v>
      </c>
      <c r="T24" s="368">
        <v>0</v>
      </c>
      <c r="U24" s="103" t="s">
        <v>140</v>
      </c>
      <c r="V24" s="103" t="s">
        <v>141</v>
      </c>
      <c r="W24" s="369">
        <v>1</v>
      </c>
      <c r="Y24" s="173">
        <v>180480.73496399421</v>
      </c>
      <c r="Z24" s="173">
        <v>180480.73496399421</v>
      </c>
      <c r="AA24" s="173">
        <v>0</v>
      </c>
      <c r="AC24" s="174">
        <v>180480.73496399421</v>
      </c>
      <c r="AD24" s="174">
        <v>180480.73496399421</v>
      </c>
      <c r="AE24" s="174">
        <v>0</v>
      </c>
      <c r="AF24" s="138"/>
      <c r="AG24" s="175">
        <f>IF(AND(T24&lt;30,U24="No"),Y24*W24,0)</f>
        <v>180480.73496399421</v>
      </c>
      <c r="AH24" s="175">
        <f t="shared" si="15"/>
        <v>0</v>
      </c>
      <c r="AI24" s="175">
        <f t="shared" si="16"/>
        <v>0</v>
      </c>
      <c r="AJ24" s="175">
        <f t="shared" si="17"/>
        <v>0</v>
      </c>
      <c r="AK24" s="176">
        <f t="shared" si="18"/>
        <v>180480.73496399421</v>
      </c>
      <c r="AM24" s="174">
        <f>IF(AND(T24&lt;30,U24="No"),AC24*W24,0)</f>
        <v>180480.73496399421</v>
      </c>
      <c r="AN24" s="174">
        <f t="shared" si="20"/>
        <v>0</v>
      </c>
      <c r="AO24" s="174">
        <f t="shared" si="21"/>
        <v>0</v>
      </c>
      <c r="AP24" s="174">
        <f t="shared" si="22"/>
        <v>0</v>
      </c>
      <c r="AQ24" s="268">
        <f t="shared" si="23"/>
        <v>180480.73496399421</v>
      </c>
      <c r="AR24" s="87" t="str">
        <f t="shared" si="24"/>
        <v>T</v>
      </c>
      <c r="AS24" s="271" t="s">
        <v>185</v>
      </c>
      <c r="AT24" s="88" t="str">
        <f>_xlfn.XLOOKUP($AS24,'[2]Consol (Working)'!$C$5:$C$163,'[2]Consol (Working)'!$AI$5:$AI$163,,0)</f>
        <v>Trade(On)</v>
      </c>
      <c r="AU24" s="88" t="s">
        <v>149</v>
      </c>
      <c r="AV24" s="72" t="str">
        <f t="shared" si="11"/>
        <v>L:PD4</v>
      </c>
      <c r="AW24" s="89" t="str">
        <f t="shared" si="12"/>
        <v>T</v>
      </c>
      <c r="AX24" s="90">
        <f t="shared" si="13"/>
        <v>0</v>
      </c>
      <c r="AY24" s="281"/>
    </row>
    <row r="25" spans="1:51" ht="15.75" customHeight="1" x14ac:dyDescent="0.25">
      <c r="A25" s="87">
        <v>18</v>
      </c>
      <c r="B25" s="366">
        <v>501181</v>
      </c>
      <c r="C25" s="104" t="s">
        <v>186</v>
      </c>
      <c r="D25" s="367">
        <v>45645</v>
      </c>
      <c r="E25" s="367">
        <v>46022</v>
      </c>
      <c r="F25" s="367">
        <v>46022</v>
      </c>
      <c r="G25" s="103" t="s">
        <v>144</v>
      </c>
      <c r="H25" s="101">
        <v>7710089.6200000001</v>
      </c>
      <c r="I25" s="101">
        <v>7694859.9500000002</v>
      </c>
      <c r="J25" s="103" t="s">
        <v>145</v>
      </c>
      <c r="K25" s="101">
        <v>69573.448849383567</v>
      </c>
      <c r="L25" s="103" t="s">
        <v>145</v>
      </c>
      <c r="M25" s="101">
        <v>2305140.0499999998</v>
      </c>
      <c r="N25" s="102">
        <v>5.7500000000000002E-2</v>
      </c>
      <c r="O25" s="348" t="s">
        <v>146</v>
      </c>
      <c r="P25" s="103" t="s">
        <v>20</v>
      </c>
      <c r="Q25" s="269">
        <v>0.39539999999999997</v>
      </c>
      <c r="R25" s="103" t="s">
        <v>139</v>
      </c>
      <c r="S25" s="368" t="s">
        <v>100</v>
      </c>
      <c r="T25" s="368">
        <v>0</v>
      </c>
      <c r="U25" s="103" t="s">
        <v>140</v>
      </c>
      <c r="V25" s="103" t="s">
        <v>141</v>
      </c>
      <c r="W25" s="369">
        <v>1</v>
      </c>
      <c r="Y25" s="173">
        <v>339832.92008569563</v>
      </c>
      <c r="Z25" s="173">
        <v>339832.92008569563</v>
      </c>
      <c r="AA25" s="173">
        <v>3048569.4357479997</v>
      </c>
      <c r="AC25" s="174">
        <v>339832.92008569563</v>
      </c>
      <c r="AD25" s="174">
        <v>339832.92008569563</v>
      </c>
      <c r="AE25" s="174">
        <v>3048569.4357479997</v>
      </c>
      <c r="AF25" s="138"/>
      <c r="AG25" s="175">
        <f>IF(AND(T25&lt;30,U25="No"),Y25*W25,0)</f>
        <v>339832.92008569563</v>
      </c>
      <c r="AH25" s="175">
        <f t="shared" si="15"/>
        <v>0</v>
      </c>
      <c r="AI25" s="175">
        <f t="shared" si="16"/>
        <v>0</v>
      </c>
      <c r="AJ25" s="175">
        <f t="shared" si="17"/>
        <v>0</v>
      </c>
      <c r="AK25" s="176">
        <f t="shared" si="18"/>
        <v>339832.92008569563</v>
      </c>
      <c r="AM25" s="174">
        <f>IF(AND(T25&lt;30,U25="No"),AC25*W25,0)</f>
        <v>339832.92008569563</v>
      </c>
      <c r="AN25" s="174">
        <f t="shared" si="20"/>
        <v>0</v>
      </c>
      <c r="AO25" s="174">
        <f t="shared" si="21"/>
        <v>0</v>
      </c>
      <c r="AP25" s="174">
        <f t="shared" si="22"/>
        <v>0</v>
      </c>
      <c r="AQ25" s="268">
        <f t="shared" si="23"/>
        <v>339832.92008569563</v>
      </c>
      <c r="AR25" s="87" t="str">
        <f t="shared" si="24"/>
        <v>T</v>
      </c>
      <c r="AS25" s="271" t="s">
        <v>187</v>
      </c>
      <c r="AT25" s="88" t="str">
        <f>_xlfn.XLOOKUP($AS25,'[2]Consol (Working)'!$C$5:$C$163,'[2]Consol (Working)'!$AI$5:$AI$163,,0)</f>
        <v>Trade(On)</v>
      </c>
      <c r="AU25" s="88" t="s">
        <v>146</v>
      </c>
      <c r="AV25" s="72" t="str">
        <f t="shared" si="11"/>
        <v>L:PD6</v>
      </c>
      <c r="AW25" s="89" t="str">
        <f t="shared" si="12"/>
        <v>T</v>
      </c>
      <c r="AX25" s="90">
        <f t="shared" si="13"/>
        <v>0</v>
      </c>
      <c r="AY25" s="281"/>
    </row>
    <row r="26" spans="1:51" ht="15.75" customHeight="1" x14ac:dyDescent="0.25">
      <c r="A26" s="87">
        <v>19</v>
      </c>
      <c r="B26" s="366">
        <v>501208</v>
      </c>
      <c r="C26" s="104" t="s">
        <v>188</v>
      </c>
      <c r="D26" s="367">
        <v>45646</v>
      </c>
      <c r="E26" s="367">
        <v>46022</v>
      </c>
      <c r="F26" s="367">
        <v>46022</v>
      </c>
      <c r="G26" s="103" t="s">
        <v>144</v>
      </c>
      <c r="H26" s="101">
        <v>4863695.8699999992</v>
      </c>
      <c r="I26" s="101">
        <v>4852130.5199999996</v>
      </c>
      <c r="J26" s="103" t="s">
        <v>145</v>
      </c>
      <c r="K26" s="101">
        <v>71319.671889863006</v>
      </c>
      <c r="L26" s="103" t="s">
        <v>145</v>
      </c>
      <c r="M26" s="101">
        <v>5147869.4800000004</v>
      </c>
      <c r="N26" s="102">
        <v>7.2499999999999995E-2</v>
      </c>
      <c r="O26" s="348" t="s">
        <v>146</v>
      </c>
      <c r="P26" s="103" t="s">
        <v>20</v>
      </c>
      <c r="Q26" s="269">
        <v>0.39539999999999997</v>
      </c>
      <c r="R26" s="103" t="s">
        <v>139</v>
      </c>
      <c r="S26" s="368" t="s">
        <v>100</v>
      </c>
      <c r="T26" s="368">
        <v>0</v>
      </c>
      <c r="U26" s="103" t="s">
        <v>140</v>
      </c>
      <c r="V26" s="103" t="s">
        <v>141</v>
      </c>
      <c r="W26" s="369">
        <v>1</v>
      </c>
      <c r="Y26" s="173">
        <v>286998.92767444492</v>
      </c>
      <c r="Z26" s="173">
        <v>286998.92767444492</v>
      </c>
      <c r="AA26" s="173">
        <v>1923105.3469979996</v>
      </c>
      <c r="AC26" s="174">
        <v>286998.92767444492</v>
      </c>
      <c r="AD26" s="174">
        <v>286998.92767444492</v>
      </c>
      <c r="AE26" s="174">
        <v>1923105.3469979996</v>
      </c>
      <c r="AF26" s="138"/>
      <c r="AG26" s="175">
        <f t="shared" si="14"/>
        <v>286998.92767444492</v>
      </c>
      <c r="AH26" s="175">
        <f t="shared" si="15"/>
        <v>0</v>
      </c>
      <c r="AI26" s="175">
        <f t="shared" si="16"/>
        <v>0</v>
      </c>
      <c r="AJ26" s="175">
        <f t="shared" si="17"/>
        <v>0</v>
      </c>
      <c r="AK26" s="176">
        <f t="shared" si="18"/>
        <v>286998.92767444492</v>
      </c>
      <c r="AM26" s="174">
        <f t="shared" si="19"/>
        <v>286998.92767444492</v>
      </c>
      <c r="AN26" s="174">
        <f t="shared" si="20"/>
        <v>0</v>
      </c>
      <c r="AO26" s="174">
        <f t="shared" si="21"/>
        <v>0</v>
      </c>
      <c r="AP26" s="174">
        <f t="shared" si="22"/>
        <v>0</v>
      </c>
      <c r="AQ26" s="268">
        <f t="shared" si="23"/>
        <v>286998.92767444492</v>
      </c>
      <c r="AR26" s="87" t="str">
        <f t="shared" si="24"/>
        <v>T</v>
      </c>
      <c r="AS26" s="271" t="s">
        <v>189</v>
      </c>
      <c r="AT26" s="88" t="str">
        <f>_xlfn.XLOOKUP($AS26,'[2]Consol (Working)'!$C$5:$C$163,'[2]Consol (Working)'!$AI$5:$AI$163,,0)</f>
        <v>Trade(On)</v>
      </c>
      <c r="AU26" s="88" t="s">
        <v>146</v>
      </c>
      <c r="AV26" s="72" t="str">
        <f t="shared" si="11"/>
        <v>L:PD6</v>
      </c>
      <c r="AW26" s="89" t="str">
        <f t="shared" si="12"/>
        <v>T</v>
      </c>
      <c r="AX26" s="90">
        <f t="shared" si="13"/>
        <v>0</v>
      </c>
      <c r="AY26" s="281"/>
    </row>
    <row r="27" spans="1:51" ht="15.75" customHeight="1" x14ac:dyDescent="0.25">
      <c r="A27" s="87">
        <v>20</v>
      </c>
      <c r="B27" s="366">
        <v>500784</v>
      </c>
      <c r="C27" s="104" t="s">
        <v>190</v>
      </c>
      <c r="D27" s="367">
        <v>42184</v>
      </c>
      <c r="E27" s="367">
        <v>46022</v>
      </c>
      <c r="F27" s="367">
        <v>46022</v>
      </c>
      <c r="G27" s="103" t="s">
        <v>144</v>
      </c>
      <c r="H27" s="101">
        <v>100237170.68000001</v>
      </c>
      <c r="I27" s="101">
        <v>100000000</v>
      </c>
      <c r="J27" s="103" t="s">
        <v>145</v>
      </c>
      <c r="K27" s="101">
        <v>444657.53424657532</v>
      </c>
      <c r="L27" s="103" t="s">
        <v>145</v>
      </c>
      <c r="M27" s="101">
        <v>150000000</v>
      </c>
      <c r="N27" s="102">
        <v>5.4100000000000002E-2</v>
      </c>
      <c r="O27" s="348" t="s">
        <v>149</v>
      </c>
      <c r="P27" s="103" t="s">
        <v>158</v>
      </c>
      <c r="Q27" s="269">
        <v>0.80820000000000003</v>
      </c>
      <c r="R27" s="103" t="s">
        <v>139</v>
      </c>
      <c r="S27" s="368" t="s">
        <v>100</v>
      </c>
      <c r="T27" s="368">
        <v>0</v>
      </c>
      <c r="U27" s="103" t="s">
        <v>140</v>
      </c>
      <c r="V27" s="103" t="s">
        <v>141</v>
      </c>
      <c r="W27" s="369">
        <v>1</v>
      </c>
      <c r="Y27" s="173">
        <v>6067783.5861206334</v>
      </c>
      <c r="Z27" s="173">
        <v>6067783.5861206334</v>
      </c>
      <c r="AA27" s="173">
        <v>81011681.343576014</v>
      </c>
      <c r="AC27" s="174">
        <v>6067783.5861206334</v>
      </c>
      <c r="AD27" s="174">
        <v>6067783.5861206334</v>
      </c>
      <c r="AE27" s="174">
        <v>81011681.343576014</v>
      </c>
      <c r="AF27" s="138"/>
      <c r="AG27" s="175">
        <f t="shared" si="14"/>
        <v>6067783.5861206334</v>
      </c>
      <c r="AH27" s="175">
        <f t="shared" si="15"/>
        <v>0</v>
      </c>
      <c r="AI27" s="175">
        <f t="shared" si="16"/>
        <v>0</v>
      </c>
      <c r="AJ27" s="175">
        <f t="shared" si="17"/>
        <v>0</v>
      </c>
      <c r="AK27" s="176">
        <f t="shared" si="18"/>
        <v>6067783.5861206334</v>
      </c>
      <c r="AM27" s="174">
        <f t="shared" si="19"/>
        <v>6067783.5861206334</v>
      </c>
      <c r="AN27" s="174">
        <f t="shared" si="20"/>
        <v>0</v>
      </c>
      <c r="AO27" s="174">
        <f t="shared" si="21"/>
        <v>0</v>
      </c>
      <c r="AP27" s="174">
        <f t="shared" si="22"/>
        <v>0</v>
      </c>
      <c r="AQ27" s="268">
        <f t="shared" si="23"/>
        <v>6067783.5861206334</v>
      </c>
      <c r="AR27" s="87" t="str">
        <f t="shared" si="24"/>
        <v>T</v>
      </c>
      <c r="AS27" s="271" t="s">
        <v>191</v>
      </c>
      <c r="AT27" s="88" t="str">
        <f>_xlfn.XLOOKUP($AS27,'[2]Consol (Working)'!$C$5:$C$163,'[2]Consol (Working)'!$AI$5:$AI$163,,0)</f>
        <v>Trade(On)</v>
      </c>
      <c r="AU27" s="88" t="s">
        <v>149</v>
      </c>
      <c r="AV27" s="72" t="str">
        <f t="shared" si="11"/>
        <v>L:PD4</v>
      </c>
      <c r="AW27" s="89" t="str">
        <f t="shared" si="12"/>
        <v>T</v>
      </c>
      <c r="AX27" s="90">
        <f t="shared" si="13"/>
        <v>0</v>
      </c>
    </row>
    <row r="28" spans="1:51" ht="15.75" customHeight="1" x14ac:dyDescent="0.25">
      <c r="A28" s="87">
        <v>21</v>
      </c>
      <c r="B28" s="366">
        <v>501147</v>
      </c>
      <c r="C28" s="104" t="s">
        <v>192</v>
      </c>
      <c r="D28" s="367">
        <v>45506</v>
      </c>
      <c r="E28" s="367">
        <v>46022</v>
      </c>
      <c r="F28" s="367">
        <v>46022</v>
      </c>
      <c r="G28" s="103" t="s">
        <v>144</v>
      </c>
      <c r="H28" s="101">
        <v>4357914.24</v>
      </c>
      <c r="I28" s="101">
        <v>4309043.62</v>
      </c>
      <c r="J28" s="103" t="s">
        <v>145</v>
      </c>
      <c r="K28" s="101">
        <v>88444.760017994515</v>
      </c>
      <c r="L28" s="103" t="s">
        <v>145</v>
      </c>
      <c r="M28" s="101">
        <v>690956.37999999989</v>
      </c>
      <c r="N28" s="102">
        <v>7.7499999999999999E-2</v>
      </c>
      <c r="O28" s="348" t="s">
        <v>146</v>
      </c>
      <c r="P28" s="103" t="s">
        <v>20</v>
      </c>
      <c r="Q28" s="269">
        <v>0.39539999999999997</v>
      </c>
      <c r="R28" s="103" t="s">
        <v>139</v>
      </c>
      <c r="S28" s="368" t="s">
        <v>100</v>
      </c>
      <c r="T28" s="368">
        <v>0</v>
      </c>
      <c r="U28" s="103" t="s">
        <v>140</v>
      </c>
      <c r="V28" s="103" t="s">
        <v>141</v>
      </c>
      <c r="W28" s="369">
        <v>1</v>
      </c>
      <c r="Y28" s="173">
        <v>178025.21573515687</v>
      </c>
      <c r="Z28" s="173">
        <v>178025.21573515687</v>
      </c>
      <c r="AA28" s="173">
        <v>1723119.2904960001</v>
      </c>
      <c r="AC28" s="174">
        <v>178025.21573515687</v>
      </c>
      <c r="AD28" s="174">
        <v>178025.21573515687</v>
      </c>
      <c r="AE28" s="174">
        <v>1723119.2904960001</v>
      </c>
      <c r="AF28" s="138"/>
      <c r="AG28" s="175">
        <f t="shared" si="14"/>
        <v>178025.21573515687</v>
      </c>
      <c r="AH28" s="175">
        <f t="shared" si="15"/>
        <v>0</v>
      </c>
      <c r="AI28" s="175">
        <f t="shared" si="16"/>
        <v>0</v>
      </c>
      <c r="AJ28" s="175">
        <f t="shared" si="17"/>
        <v>0</v>
      </c>
      <c r="AK28" s="176">
        <f t="shared" si="18"/>
        <v>178025.21573515687</v>
      </c>
      <c r="AM28" s="174">
        <f t="shared" si="19"/>
        <v>178025.21573515687</v>
      </c>
      <c r="AN28" s="174">
        <f t="shared" si="20"/>
        <v>0</v>
      </c>
      <c r="AO28" s="174">
        <f t="shared" si="21"/>
        <v>0</v>
      </c>
      <c r="AP28" s="174">
        <f t="shared" si="22"/>
        <v>0</v>
      </c>
      <c r="AQ28" s="268">
        <f t="shared" si="23"/>
        <v>178025.21573515687</v>
      </c>
      <c r="AR28" s="87" t="str">
        <f t="shared" si="24"/>
        <v>T</v>
      </c>
      <c r="AS28" s="271" t="s">
        <v>193</v>
      </c>
      <c r="AT28" s="88" t="str">
        <f>_xlfn.XLOOKUP($AS28,'[2]Consol (Working)'!$C$5:$C$163,'[2]Consol (Working)'!$AI$5:$AI$163,,0)</f>
        <v>Trade(On)</v>
      </c>
      <c r="AU28" s="88" t="s">
        <v>146</v>
      </c>
      <c r="AV28" s="72" t="str">
        <f t="shared" si="11"/>
        <v>L:PD6</v>
      </c>
      <c r="AW28" s="89" t="str">
        <f t="shared" si="12"/>
        <v>T</v>
      </c>
      <c r="AX28" s="90">
        <f t="shared" si="13"/>
        <v>0</v>
      </c>
    </row>
    <row r="29" spans="1:51" ht="15.75" customHeight="1" x14ac:dyDescent="0.25">
      <c r="A29" s="87">
        <v>22</v>
      </c>
      <c r="B29" s="366">
        <v>501149</v>
      </c>
      <c r="C29" s="104" t="s">
        <v>194</v>
      </c>
      <c r="D29" s="367">
        <v>45483</v>
      </c>
      <c r="E29" s="367">
        <v>46022</v>
      </c>
      <c r="F29" s="367">
        <v>46022</v>
      </c>
      <c r="G29" s="103" t="s">
        <v>144</v>
      </c>
      <c r="H29" s="101">
        <v>1969687.19</v>
      </c>
      <c r="I29" s="101">
        <v>1959589.9700000002</v>
      </c>
      <c r="J29" s="103" t="s">
        <v>145</v>
      </c>
      <c r="K29" s="101">
        <v>36152.458548997267</v>
      </c>
      <c r="L29" s="103" t="s">
        <v>145</v>
      </c>
      <c r="M29" s="101">
        <v>1040410.0299999998</v>
      </c>
      <c r="N29" s="102">
        <v>6.2899999999999998E-2</v>
      </c>
      <c r="O29" s="348" t="s">
        <v>146</v>
      </c>
      <c r="P29" s="103" t="s">
        <v>16</v>
      </c>
      <c r="Q29" s="269">
        <v>8.8999999999999999E-3</v>
      </c>
      <c r="R29" s="103" t="s">
        <v>139</v>
      </c>
      <c r="S29" s="368" t="s">
        <v>100</v>
      </c>
      <c r="T29" s="368">
        <v>0</v>
      </c>
      <c r="U29" s="103" t="s">
        <v>140</v>
      </c>
      <c r="V29" s="103" t="s">
        <v>141</v>
      </c>
      <c r="W29" s="369">
        <v>1</v>
      </c>
      <c r="Y29" s="173">
        <v>2154.2805855414108</v>
      </c>
      <c r="Z29" s="173">
        <v>2154.2805855414108</v>
      </c>
      <c r="AA29" s="173">
        <v>17530.215991000001</v>
      </c>
      <c r="AC29" s="174">
        <v>2154.2805855414108</v>
      </c>
      <c r="AD29" s="174">
        <v>2154.2805855414108</v>
      </c>
      <c r="AE29" s="174">
        <v>17530.215991000001</v>
      </c>
      <c r="AF29" s="138"/>
      <c r="AG29" s="175">
        <f t="shared" si="14"/>
        <v>2154.2805855414108</v>
      </c>
      <c r="AH29" s="175">
        <f t="shared" si="15"/>
        <v>0</v>
      </c>
      <c r="AI29" s="175">
        <f t="shared" si="16"/>
        <v>0</v>
      </c>
      <c r="AJ29" s="175">
        <f t="shared" si="17"/>
        <v>0</v>
      </c>
      <c r="AK29" s="176">
        <f t="shared" si="18"/>
        <v>2154.2805855414108</v>
      </c>
      <c r="AM29" s="174">
        <f t="shared" si="19"/>
        <v>2154.2805855414108</v>
      </c>
      <c r="AN29" s="174">
        <f t="shared" si="20"/>
        <v>0</v>
      </c>
      <c r="AO29" s="174">
        <f t="shared" si="21"/>
        <v>0</v>
      </c>
      <c r="AP29" s="174">
        <f t="shared" si="22"/>
        <v>0</v>
      </c>
      <c r="AQ29" s="268">
        <f t="shared" si="23"/>
        <v>2154.2805855414108</v>
      </c>
      <c r="AR29" s="87" t="str">
        <f t="shared" si="24"/>
        <v>T</v>
      </c>
      <c r="AS29" s="271" t="s">
        <v>195</v>
      </c>
      <c r="AT29" s="88" t="str">
        <f>_xlfn.XLOOKUP($AS29,'[2]Consol (Working)'!$C$5:$C$163,'[2]Consol (Working)'!$AI$5:$AI$163,,0)</f>
        <v>Trade(On)</v>
      </c>
      <c r="AU29" s="88" t="s">
        <v>146</v>
      </c>
      <c r="AV29" s="72" t="str">
        <f t="shared" si="11"/>
        <v>L:PD6</v>
      </c>
      <c r="AW29" s="89" t="str">
        <f t="shared" si="12"/>
        <v>T</v>
      </c>
      <c r="AX29" s="90">
        <f t="shared" si="13"/>
        <v>0</v>
      </c>
    </row>
    <row r="30" spans="1:51" ht="15.75" customHeight="1" x14ac:dyDescent="0.25">
      <c r="A30" s="87">
        <v>23</v>
      </c>
      <c r="B30" s="366">
        <v>501141</v>
      </c>
      <c r="C30" s="104" t="s">
        <v>194</v>
      </c>
      <c r="D30" s="367">
        <v>45464</v>
      </c>
      <c r="E30" s="367">
        <v>47290</v>
      </c>
      <c r="F30" s="367">
        <v>47290</v>
      </c>
      <c r="G30" s="103" t="s">
        <v>137</v>
      </c>
      <c r="H30" s="101">
        <v>1826157.95</v>
      </c>
      <c r="I30" s="101">
        <v>29450.66</v>
      </c>
      <c r="J30" s="103" t="s">
        <v>138</v>
      </c>
      <c r="K30" s="101">
        <v>8995.4599999999991</v>
      </c>
      <c r="L30" s="103" t="s">
        <v>138</v>
      </c>
      <c r="M30" s="101">
        <v>0</v>
      </c>
      <c r="N30" s="102">
        <v>5.8099999999999999E-2</v>
      </c>
      <c r="O30" s="348" t="s">
        <v>146</v>
      </c>
      <c r="P30" s="103" t="s">
        <v>16</v>
      </c>
      <c r="Q30" s="269">
        <v>8.8999999999999999E-3</v>
      </c>
      <c r="R30" s="103" t="s">
        <v>139</v>
      </c>
      <c r="S30" s="368" t="s">
        <v>100</v>
      </c>
      <c r="T30" s="368">
        <v>0</v>
      </c>
      <c r="U30" s="103" t="s">
        <v>140</v>
      </c>
      <c r="V30" s="103" t="s">
        <v>141</v>
      </c>
      <c r="W30" s="369">
        <v>1</v>
      </c>
      <c r="Y30" s="173">
        <v>1467.1337705843564</v>
      </c>
      <c r="Z30" s="173">
        <v>2326.4461213164736</v>
      </c>
      <c r="AA30" s="173">
        <v>16252.805754999999</v>
      </c>
      <c r="AC30" s="174">
        <v>1467.1337705843564</v>
      </c>
      <c r="AD30" s="174">
        <v>2434.0803600603094</v>
      </c>
      <c r="AE30" s="174">
        <v>16252.805754999999</v>
      </c>
      <c r="AF30" s="138"/>
      <c r="AG30" s="175">
        <f t="shared" si="14"/>
        <v>1467.1337705843564</v>
      </c>
      <c r="AH30" s="175">
        <f t="shared" si="15"/>
        <v>0</v>
      </c>
      <c r="AI30" s="175">
        <f t="shared" si="16"/>
        <v>0</v>
      </c>
      <c r="AJ30" s="175">
        <f t="shared" si="17"/>
        <v>0</v>
      </c>
      <c r="AK30" s="176">
        <f t="shared" si="18"/>
        <v>1467.1337705843564</v>
      </c>
      <c r="AM30" s="174">
        <f t="shared" si="19"/>
        <v>1467.1337705843564</v>
      </c>
      <c r="AN30" s="174">
        <f t="shared" si="20"/>
        <v>0</v>
      </c>
      <c r="AO30" s="174">
        <f t="shared" si="21"/>
        <v>0</v>
      </c>
      <c r="AP30" s="174">
        <f t="shared" si="22"/>
        <v>0</v>
      </c>
      <c r="AQ30" s="268">
        <f t="shared" si="23"/>
        <v>1467.1337705843564</v>
      </c>
      <c r="AR30" s="87" t="str">
        <f t="shared" si="24"/>
        <v>T</v>
      </c>
      <c r="AS30" s="271" t="s">
        <v>196</v>
      </c>
      <c r="AT30" s="88" t="str">
        <f>_xlfn.XLOOKUP($AS30,'[2]Consol (Working)'!$C$5:$C$163,'[2]Consol (Working)'!$AI$5:$AI$163,,0)</f>
        <v>Non Trade</v>
      </c>
      <c r="AU30" s="88" t="s">
        <v>146</v>
      </c>
      <c r="AV30" s="72" t="str">
        <f t="shared" si="11"/>
        <v>L:PD6</v>
      </c>
      <c r="AW30" s="89" t="str">
        <f t="shared" si="12"/>
        <v>T</v>
      </c>
      <c r="AX30" s="90">
        <f t="shared" si="13"/>
        <v>0</v>
      </c>
    </row>
    <row r="31" spans="1:51" ht="15.75" customHeight="1" x14ac:dyDescent="0.25">
      <c r="A31" s="87">
        <v>24</v>
      </c>
      <c r="B31" s="366">
        <v>501171</v>
      </c>
      <c r="C31" s="104" t="s">
        <v>197</v>
      </c>
      <c r="D31" s="367">
        <v>45567</v>
      </c>
      <c r="E31" s="367">
        <v>46022</v>
      </c>
      <c r="F31" s="367">
        <v>46022</v>
      </c>
      <c r="G31" s="103" t="s">
        <v>144</v>
      </c>
      <c r="H31" s="101">
        <v>237424.20958551893</v>
      </c>
      <c r="I31" s="101">
        <v>235905</v>
      </c>
      <c r="J31" s="103" t="s">
        <v>145</v>
      </c>
      <c r="K31" s="101">
        <v>1463.46</v>
      </c>
      <c r="L31" s="103" t="s">
        <v>145</v>
      </c>
      <c r="M31" s="101">
        <v>1364095</v>
      </c>
      <c r="N31" s="102">
        <v>8.6300000000000002E-2</v>
      </c>
      <c r="O31" s="348" t="s">
        <v>146</v>
      </c>
      <c r="P31" s="103" t="s">
        <v>20</v>
      </c>
      <c r="Q31" s="269">
        <v>0.39539999999999997</v>
      </c>
      <c r="R31" s="103" t="s">
        <v>139</v>
      </c>
      <c r="S31" s="368" t="s">
        <v>171</v>
      </c>
      <c r="T31" s="368">
        <v>0</v>
      </c>
      <c r="U31" s="103" t="s">
        <v>140</v>
      </c>
      <c r="V31" s="103" t="s">
        <v>141</v>
      </c>
      <c r="W31" s="369">
        <v>4.4755000000000003</v>
      </c>
      <c r="Y31" s="173">
        <v>36073.091808363017</v>
      </c>
      <c r="Z31" s="173">
        <v>36073.091808363017</v>
      </c>
      <c r="AA31" s="173">
        <v>93877.53247011418</v>
      </c>
      <c r="AC31" s="174">
        <v>36073.091808363017</v>
      </c>
      <c r="AD31" s="174">
        <v>36073.091808363017</v>
      </c>
      <c r="AE31" s="174">
        <v>93877.53247011418</v>
      </c>
      <c r="AF31" s="138"/>
      <c r="AG31" s="175">
        <f t="shared" si="14"/>
        <v>161445.12238832869</v>
      </c>
      <c r="AH31" s="175">
        <f t="shared" si="15"/>
        <v>0</v>
      </c>
      <c r="AI31" s="175">
        <f t="shared" si="16"/>
        <v>0</v>
      </c>
      <c r="AJ31" s="175">
        <f t="shared" si="17"/>
        <v>0</v>
      </c>
      <c r="AK31" s="176">
        <f t="shared" si="18"/>
        <v>161445.12238832869</v>
      </c>
      <c r="AM31" s="174">
        <f t="shared" si="19"/>
        <v>161445.12238832869</v>
      </c>
      <c r="AN31" s="174">
        <f t="shared" si="20"/>
        <v>0</v>
      </c>
      <c r="AO31" s="174">
        <f t="shared" si="21"/>
        <v>0</v>
      </c>
      <c r="AP31" s="174">
        <f t="shared" si="22"/>
        <v>0</v>
      </c>
      <c r="AQ31" s="268">
        <f t="shared" si="23"/>
        <v>161445.12238832869</v>
      </c>
      <c r="AR31" s="87" t="str">
        <f t="shared" si="24"/>
        <v>T</v>
      </c>
      <c r="AS31" s="271" t="s">
        <v>198</v>
      </c>
      <c r="AT31" s="88" t="str">
        <f>_xlfn.XLOOKUP($AS31,'[2]Consol (Working)'!$C$5:$C$163,'[2]Consol (Working)'!$AI$5:$AI$163,,0)</f>
        <v>Trade(On)</v>
      </c>
      <c r="AU31" s="88" t="s">
        <v>146</v>
      </c>
      <c r="AV31" s="72" t="str">
        <f t="shared" si="11"/>
        <v>L:PD6</v>
      </c>
      <c r="AW31" s="89" t="str">
        <f t="shared" si="12"/>
        <v>T</v>
      </c>
      <c r="AX31" s="90">
        <f t="shared" si="13"/>
        <v>0</v>
      </c>
    </row>
    <row r="32" spans="1:51" ht="15.75" customHeight="1" x14ac:dyDescent="0.25">
      <c r="A32" s="87">
        <v>25</v>
      </c>
      <c r="B32" s="366">
        <v>501190</v>
      </c>
      <c r="C32" s="104" t="s">
        <v>199</v>
      </c>
      <c r="D32" s="367">
        <v>45603</v>
      </c>
      <c r="E32" s="367">
        <v>48525</v>
      </c>
      <c r="F32" s="367">
        <v>48525</v>
      </c>
      <c r="G32" s="103" t="s">
        <v>137</v>
      </c>
      <c r="H32" s="101">
        <v>1518983.0410010056</v>
      </c>
      <c r="I32" s="101">
        <v>19404.009999999998</v>
      </c>
      <c r="J32" s="103" t="s">
        <v>138</v>
      </c>
      <c r="K32" s="101">
        <v>10508.16</v>
      </c>
      <c r="L32" s="103" t="s">
        <v>138</v>
      </c>
      <c r="M32" s="101">
        <v>4916486.9000000004</v>
      </c>
      <c r="N32" s="102">
        <v>8.5300000000000001E-2</v>
      </c>
      <c r="O32" s="68" t="s">
        <v>200</v>
      </c>
      <c r="P32" s="103" t="s">
        <v>20</v>
      </c>
      <c r="Q32" s="269">
        <v>0.39539999999999997</v>
      </c>
      <c r="R32" s="103" t="s">
        <v>159</v>
      </c>
      <c r="S32" s="368" t="s">
        <v>171</v>
      </c>
      <c r="T32" s="368">
        <v>0</v>
      </c>
      <c r="U32" s="103" t="s">
        <v>140</v>
      </c>
      <c r="V32" s="103" t="s">
        <v>141</v>
      </c>
      <c r="W32" s="369">
        <v>4.4755000000000003</v>
      </c>
      <c r="Y32" s="173">
        <v>93105.105085177813</v>
      </c>
      <c r="Z32" s="173">
        <v>221307.17134441785</v>
      </c>
      <c r="AA32" s="173">
        <v>600605.89441179752</v>
      </c>
      <c r="AC32" s="174">
        <v>93105.105085177813</v>
      </c>
      <c r="AD32" s="174">
        <v>234257.5846717103</v>
      </c>
      <c r="AE32" s="174">
        <v>600605.89441179752</v>
      </c>
      <c r="AF32" s="138"/>
      <c r="AG32" s="175">
        <f t="shared" si="14"/>
        <v>416691.89780871331</v>
      </c>
      <c r="AH32" s="175">
        <f t="shared" si="15"/>
        <v>0</v>
      </c>
      <c r="AI32" s="175">
        <f t="shared" si="16"/>
        <v>0</v>
      </c>
      <c r="AJ32" s="175">
        <f t="shared" si="17"/>
        <v>0</v>
      </c>
      <c r="AK32" s="176">
        <f t="shared" si="18"/>
        <v>416691.89780871331</v>
      </c>
      <c r="AM32" s="174">
        <f t="shared" si="19"/>
        <v>416691.89780871331</v>
      </c>
      <c r="AN32" s="174">
        <f t="shared" si="20"/>
        <v>0</v>
      </c>
      <c r="AO32" s="174">
        <f t="shared" si="21"/>
        <v>0</v>
      </c>
      <c r="AP32" s="174">
        <f t="shared" si="22"/>
        <v>0</v>
      </c>
      <c r="AQ32" s="268">
        <f t="shared" si="23"/>
        <v>416691.89780871331</v>
      </c>
      <c r="AR32" s="87" t="str">
        <f t="shared" si="24"/>
        <v>T</v>
      </c>
      <c r="AS32" s="271" t="s">
        <v>201</v>
      </c>
      <c r="AT32" s="88" t="str">
        <f>_xlfn.XLOOKUP($AS32,'[2]Consol (Working)'!$C$5:$C$163,'[2]Consol (Working)'!$AI$5:$AI$163,,0)</f>
        <v>Non Trade</v>
      </c>
      <c r="AU32" s="88" t="s">
        <v>200</v>
      </c>
      <c r="AV32" s="72" t="str">
        <f t="shared" si="11"/>
        <v>O:PD6</v>
      </c>
      <c r="AW32" s="89" t="str">
        <f t="shared" si="12"/>
        <v>T</v>
      </c>
      <c r="AX32" s="90">
        <f t="shared" si="13"/>
        <v>0</v>
      </c>
    </row>
    <row r="33" spans="1:50" ht="15.75" customHeight="1" x14ac:dyDescent="0.25">
      <c r="A33" s="87">
        <v>26</v>
      </c>
      <c r="B33" s="366">
        <v>501130</v>
      </c>
      <c r="C33" s="104" t="s">
        <v>202</v>
      </c>
      <c r="D33" s="367">
        <v>45356</v>
      </c>
      <c r="E33" s="367">
        <v>46451</v>
      </c>
      <c r="F33" s="367">
        <v>46451</v>
      </c>
      <c r="G33" s="103" t="s">
        <v>137</v>
      </c>
      <c r="H33" s="101">
        <v>3803535.6199999996</v>
      </c>
      <c r="I33" s="101">
        <v>130501.07</v>
      </c>
      <c r="J33" s="103" t="s">
        <v>138</v>
      </c>
      <c r="K33" s="101">
        <v>20286.45</v>
      </c>
      <c r="L33" s="103" t="s">
        <v>138</v>
      </c>
      <c r="M33" s="101">
        <v>825837.98</v>
      </c>
      <c r="N33" s="102">
        <v>6.3100000000000003E-2</v>
      </c>
      <c r="O33" s="348" t="s">
        <v>203</v>
      </c>
      <c r="P33" s="103" t="s">
        <v>16</v>
      </c>
      <c r="Q33" s="269">
        <v>8.8999999999999999E-3</v>
      </c>
      <c r="R33" s="103" t="s">
        <v>139</v>
      </c>
      <c r="S33" s="368" t="s">
        <v>100</v>
      </c>
      <c r="T33" s="368">
        <v>0</v>
      </c>
      <c r="U33" s="103" t="s">
        <v>140</v>
      </c>
      <c r="V33" s="103" t="s">
        <v>141</v>
      </c>
      <c r="W33" s="369">
        <v>1</v>
      </c>
      <c r="Y33" s="173">
        <v>1212.4208173019524</v>
      </c>
      <c r="Z33" s="173">
        <v>1423.9590907281281</v>
      </c>
      <c r="AA33" s="173">
        <v>33851.467017999996</v>
      </c>
      <c r="AC33" s="174">
        <v>1212.4208173019524</v>
      </c>
      <c r="AD33" s="174">
        <v>1454.5200806215539</v>
      </c>
      <c r="AE33" s="174">
        <v>33851.467017999996</v>
      </c>
      <c r="AF33" s="138"/>
      <c r="AG33" s="175">
        <f t="shared" si="14"/>
        <v>1212.4208173019524</v>
      </c>
      <c r="AH33" s="175">
        <f t="shared" si="15"/>
        <v>0</v>
      </c>
      <c r="AI33" s="175">
        <f t="shared" si="16"/>
        <v>0</v>
      </c>
      <c r="AJ33" s="175">
        <f t="shared" si="17"/>
        <v>0</v>
      </c>
      <c r="AK33" s="176">
        <f t="shared" si="18"/>
        <v>1212.4208173019524</v>
      </c>
      <c r="AM33" s="174">
        <f t="shared" si="19"/>
        <v>1212.4208173019524</v>
      </c>
      <c r="AN33" s="174">
        <f t="shared" si="20"/>
        <v>0</v>
      </c>
      <c r="AO33" s="174">
        <f t="shared" si="21"/>
        <v>0</v>
      </c>
      <c r="AP33" s="174">
        <f t="shared" si="22"/>
        <v>0</v>
      </c>
      <c r="AQ33" s="268">
        <f t="shared" si="23"/>
        <v>1212.4208173019524</v>
      </c>
      <c r="AR33" s="87" t="str">
        <f t="shared" si="24"/>
        <v>T</v>
      </c>
      <c r="AS33" s="271" t="s">
        <v>204</v>
      </c>
      <c r="AT33" s="88" t="str">
        <f>_xlfn.XLOOKUP($AS33,'[2]Consol (Working)'!$C$5:$C$163,'[2]Consol (Working)'!$AI$5:$AI$163,,0)</f>
        <v>Non Trade</v>
      </c>
      <c r="AU33" s="88" t="s">
        <v>203</v>
      </c>
      <c r="AV33" s="72" t="str">
        <f t="shared" si="11"/>
        <v>L:PD3</v>
      </c>
      <c r="AW33" s="89" t="str">
        <f t="shared" si="12"/>
        <v>T</v>
      </c>
      <c r="AX33" s="90">
        <f t="shared" si="13"/>
        <v>0</v>
      </c>
    </row>
    <row r="34" spans="1:50" ht="15.75" customHeight="1" x14ac:dyDescent="0.25">
      <c r="A34" s="87">
        <v>27</v>
      </c>
      <c r="B34" s="366">
        <v>501128</v>
      </c>
      <c r="C34" s="104" t="s">
        <v>205</v>
      </c>
      <c r="D34" s="367">
        <v>45412</v>
      </c>
      <c r="E34" s="367">
        <v>46022</v>
      </c>
      <c r="F34" s="367">
        <v>46022</v>
      </c>
      <c r="G34" s="103" t="s">
        <v>144</v>
      </c>
      <c r="H34" s="101">
        <v>338190.25583733432</v>
      </c>
      <c r="I34" s="101">
        <v>337741.75</v>
      </c>
      <c r="J34" s="103" t="s">
        <v>145</v>
      </c>
      <c r="K34" s="101">
        <v>13466.493056000001</v>
      </c>
      <c r="L34" s="103" t="s">
        <v>145</v>
      </c>
      <c r="M34" s="101">
        <v>3562258.25</v>
      </c>
      <c r="N34" s="102">
        <v>7.9699999999999993E-2</v>
      </c>
      <c r="O34" s="348" t="s">
        <v>146</v>
      </c>
      <c r="P34" s="103" t="s">
        <v>20</v>
      </c>
      <c r="Q34" s="269">
        <v>0.39539999999999997</v>
      </c>
      <c r="R34" s="103" t="s">
        <v>139</v>
      </c>
      <c r="S34" s="368" t="s">
        <v>171</v>
      </c>
      <c r="T34" s="368">
        <v>0</v>
      </c>
      <c r="U34" s="103" t="s">
        <v>140</v>
      </c>
      <c r="V34" s="103" t="s">
        <v>141</v>
      </c>
      <c r="W34" s="369">
        <v>4.4755000000000003</v>
      </c>
      <c r="Y34" s="173">
        <v>83934.932260839472</v>
      </c>
      <c r="Z34" s="173">
        <v>83934.932260839472</v>
      </c>
      <c r="AA34" s="173">
        <v>133720.42715808199</v>
      </c>
      <c r="AC34" s="174">
        <v>83934.932260839472</v>
      </c>
      <c r="AD34" s="174">
        <v>83934.932260839472</v>
      </c>
      <c r="AE34" s="174">
        <v>133720.42715808199</v>
      </c>
      <c r="AF34" s="138"/>
      <c r="AG34" s="175">
        <f t="shared" si="14"/>
        <v>375650.7893333871</v>
      </c>
      <c r="AH34" s="175">
        <f t="shared" si="15"/>
        <v>0</v>
      </c>
      <c r="AI34" s="175">
        <f t="shared" si="16"/>
        <v>0</v>
      </c>
      <c r="AJ34" s="175">
        <f t="shared" si="17"/>
        <v>0</v>
      </c>
      <c r="AK34" s="176">
        <f t="shared" si="18"/>
        <v>375650.7893333871</v>
      </c>
      <c r="AM34" s="174">
        <f t="shared" si="19"/>
        <v>375650.7893333871</v>
      </c>
      <c r="AN34" s="174">
        <f t="shared" si="20"/>
        <v>0</v>
      </c>
      <c r="AO34" s="174">
        <f t="shared" si="21"/>
        <v>0</v>
      </c>
      <c r="AP34" s="174">
        <f t="shared" si="22"/>
        <v>0</v>
      </c>
      <c r="AQ34" s="268">
        <f t="shared" si="23"/>
        <v>375650.7893333871</v>
      </c>
      <c r="AR34" s="87" t="str">
        <f t="shared" si="24"/>
        <v>T</v>
      </c>
      <c r="AS34" s="271" t="s">
        <v>206</v>
      </c>
      <c r="AT34" s="88" t="str">
        <f>_xlfn.XLOOKUP($AS34,'[2]Consol (Working)'!$C$5:$C$163,'[2]Consol (Working)'!$AI$5:$AI$163,,0)</f>
        <v>Trade(On)</v>
      </c>
      <c r="AU34" s="88" t="s">
        <v>146</v>
      </c>
      <c r="AV34" s="72" t="str">
        <f t="shared" si="11"/>
        <v>L:PD6</v>
      </c>
      <c r="AW34" s="89" t="str">
        <f t="shared" si="12"/>
        <v>T</v>
      </c>
      <c r="AX34" s="90">
        <f t="shared" si="13"/>
        <v>0</v>
      </c>
    </row>
    <row r="35" spans="1:50" ht="15.75" customHeight="1" x14ac:dyDescent="0.25">
      <c r="A35" s="87">
        <v>28</v>
      </c>
      <c r="B35" s="366">
        <v>501210</v>
      </c>
      <c r="C35" s="104" t="s">
        <v>207</v>
      </c>
      <c r="D35" s="367">
        <v>45657</v>
      </c>
      <c r="E35" s="367">
        <v>47483</v>
      </c>
      <c r="F35" s="367">
        <v>47483</v>
      </c>
      <c r="G35" s="103" t="s">
        <v>137</v>
      </c>
      <c r="H35" s="101">
        <v>10174749.23919115</v>
      </c>
      <c r="I35" s="101">
        <v>136013</v>
      </c>
      <c r="J35" s="103" t="s">
        <v>138</v>
      </c>
      <c r="K35" s="101">
        <v>70339.87</v>
      </c>
      <c r="L35" s="103" t="s">
        <v>138</v>
      </c>
      <c r="M35" s="101">
        <v>0</v>
      </c>
      <c r="N35" s="102">
        <v>8.0299999999999996E-2</v>
      </c>
      <c r="O35" s="68" t="s">
        <v>18</v>
      </c>
      <c r="P35" s="103" t="s">
        <v>20</v>
      </c>
      <c r="Q35" s="269">
        <v>0.39539999999999997</v>
      </c>
      <c r="R35" s="103" t="s">
        <v>139</v>
      </c>
      <c r="S35" s="368" t="s">
        <v>171</v>
      </c>
      <c r="T35" s="368">
        <v>0</v>
      </c>
      <c r="U35" s="103" t="s">
        <v>140</v>
      </c>
      <c r="V35" s="103" t="s">
        <v>141</v>
      </c>
      <c r="W35" s="369">
        <v>4.4755000000000003</v>
      </c>
      <c r="Y35" s="173">
        <v>361428.77764209185</v>
      </c>
      <c r="Z35" s="173">
        <v>576414.89332416782</v>
      </c>
      <c r="AA35" s="173">
        <v>4023095.8491761805</v>
      </c>
      <c r="AC35" s="174">
        <v>361428.77764209185</v>
      </c>
      <c r="AD35" s="174">
        <v>603102.35452017549</v>
      </c>
      <c r="AE35" s="174">
        <v>4023095.8491761805</v>
      </c>
      <c r="AF35" s="138"/>
      <c r="AG35" s="175">
        <f t="shared" si="14"/>
        <v>1617574.4943371823</v>
      </c>
      <c r="AH35" s="175">
        <f t="shared" si="15"/>
        <v>0</v>
      </c>
      <c r="AI35" s="175">
        <f t="shared" si="16"/>
        <v>0</v>
      </c>
      <c r="AJ35" s="175">
        <f t="shared" si="17"/>
        <v>0</v>
      </c>
      <c r="AK35" s="176">
        <f t="shared" si="18"/>
        <v>1617574.4943371823</v>
      </c>
      <c r="AM35" s="174">
        <f t="shared" si="19"/>
        <v>1617574.4943371823</v>
      </c>
      <c r="AN35" s="174">
        <f t="shared" si="20"/>
        <v>0</v>
      </c>
      <c r="AO35" s="174">
        <f t="shared" si="21"/>
        <v>0</v>
      </c>
      <c r="AP35" s="174">
        <f t="shared" si="22"/>
        <v>0</v>
      </c>
      <c r="AQ35" s="268">
        <f t="shared" si="23"/>
        <v>1617574.4943371823</v>
      </c>
      <c r="AR35" s="87" t="str">
        <f t="shared" si="24"/>
        <v>T</v>
      </c>
      <c r="AS35" s="271" t="s">
        <v>208</v>
      </c>
      <c r="AT35" s="88" t="str">
        <f>_xlfn.XLOOKUP($AS35,'[2]Consol (Working)'!$C$5:$C$163,'[2]Consol (Working)'!$AI$5:$AI$163,,0)</f>
        <v>Non Trade</v>
      </c>
      <c r="AU35" s="88" t="s">
        <v>18</v>
      </c>
      <c r="AV35" s="72" t="str">
        <f t="shared" si="11"/>
        <v>L:PD5</v>
      </c>
      <c r="AW35" s="89" t="str">
        <f t="shared" si="12"/>
        <v>T</v>
      </c>
      <c r="AX35" s="90">
        <f t="shared" si="13"/>
        <v>0</v>
      </c>
    </row>
    <row r="36" spans="1:50" ht="15.75" customHeight="1" x14ac:dyDescent="0.25">
      <c r="A36" s="87">
        <v>29</v>
      </c>
      <c r="B36" s="366">
        <v>501194</v>
      </c>
      <c r="C36" s="104" t="s">
        <v>209</v>
      </c>
      <c r="D36" s="367">
        <v>45597</v>
      </c>
      <c r="E36" s="367">
        <v>46022</v>
      </c>
      <c r="F36" s="367">
        <v>46022</v>
      </c>
      <c r="G36" s="103" t="s">
        <v>144</v>
      </c>
      <c r="H36" s="101">
        <v>21580457.57</v>
      </c>
      <c r="I36" s="101">
        <v>21417488.210000001</v>
      </c>
      <c r="J36" s="103" t="s">
        <v>145</v>
      </c>
      <c r="K36" s="101">
        <v>541475.43969865737</v>
      </c>
      <c r="L36" s="103" t="s">
        <v>145</v>
      </c>
      <c r="M36" s="101">
        <v>8582511.7899999991</v>
      </c>
      <c r="N36" s="102">
        <v>7.6399999999999996E-2</v>
      </c>
      <c r="O36" s="348" t="s">
        <v>18</v>
      </c>
      <c r="P36" s="103" t="s">
        <v>20</v>
      </c>
      <c r="Q36" s="269">
        <v>0.39539999999999997</v>
      </c>
      <c r="R36" s="103" t="s">
        <v>139</v>
      </c>
      <c r="S36" s="368" t="s">
        <v>100</v>
      </c>
      <c r="T36" s="368">
        <v>0</v>
      </c>
      <c r="U36" s="103" t="s">
        <v>140</v>
      </c>
      <c r="V36" s="103" t="s">
        <v>141</v>
      </c>
      <c r="W36" s="369">
        <v>1</v>
      </c>
      <c r="Y36" s="173">
        <v>985388.16133730533</v>
      </c>
      <c r="Z36" s="173">
        <v>985388.16133730533</v>
      </c>
      <c r="AA36" s="173">
        <v>8532912.9231780004</v>
      </c>
      <c r="AC36" s="174">
        <v>985388.16133730533</v>
      </c>
      <c r="AD36" s="174">
        <v>985388.16133730533</v>
      </c>
      <c r="AE36" s="174">
        <v>8532912.9231780004</v>
      </c>
      <c r="AF36" s="138"/>
      <c r="AG36" s="175">
        <f t="shared" si="14"/>
        <v>985388.16133730533</v>
      </c>
      <c r="AH36" s="175">
        <f t="shared" si="15"/>
        <v>0</v>
      </c>
      <c r="AI36" s="175">
        <f t="shared" si="16"/>
        <v>0</v>
      </c>
      <c r="AJ36" s="175">
        <f t="shared" si="17"/>
        <v>0</v>
      </c>
      <c r="AK36" s="176">
        <f t="shared" si="18"/>
        <v>985388.16133730533</v>
      </c>
      <c r="AM36" s="174">
        <f t="shared" si="19"/>
        <v>985388.16133730533</v>
      </c>
      <c r="AN36" s="174">
        <f t="shared" si="20"/>
        <v>0</v>
      </c>
      <c r="AO36" s="174">
        <f t="shared" si="21"/>
        <v>0</v>
      </c>
      <c r="AP36" s="174">
        <f t="shared" si="22"/>
        <v>0</v>
      </c>
      <c r="AQ36" s="268">
        <f t="shared" si="23"/>
        <v>985388.16133730533</v>
      </c>
      <c r="AR36" s="87" t="str">
        <f t="shared" si="24"/>
        <v>T</v>
      </c>
      <c r="AS36" s="271" t="s">
        <v>210</v>
      </c>
      <c r="AT36" s="88" t="str">
        <f>_xlfn.XLOOKUP($AS36,'[2]Consol (Working)'!$C$5:$C$163,'[2]Consol (Working)'!$AI$5:$AI$163,,0)</f>
        <v>Trade(On)</v>
      </c>
      <c r="AU36" s="88" t="s">
        <v>18</v>
      </c>
      <c r="AV36" s="72" t="str">
        <f t="shared" si="11"/>
        <v>L:PD5</v>
      </c>
      <c r="AW36" s="89" t="str">
        <f t="shared" si="12"/>
        <v>T</v>
      </c>
      <c r="AX36" s="90">
        <f t="shared" si="13"/>
        <v>0</v>
      </c>
    </row>
    <row r="37" spans="1:50" ht="15.6" customHeight="1" x14ac:dyDescent="0.25">
      <c r="A37" s="87">
        <v>30</v>
      </c>
      <c r="B37" s="366">
        <v>501200</v>
      </c>
      <c r="C37" s="104" t="s">
        <v>211</v>
      </c>
      <c r="D37" s="367">
        <v>45621</v>
      </c>
      <c r="E37" s="367">
        <v>46022</v>
      </c>
      <c r="F37" s="367">
        <v>46022</v>
      </c>
      <c r="G37" s="103" t="s">
        <v>144</v>
      </c>
      <c r="H37" s="101">
        <v>500780.53999999899</v>
      </c>
      <c r="I37" s="101">
        <v>500000</v>
      </c>
      <c r="J37" s="103" t="s">
        <v>145</v>
      </c>
      <c r="K37" s="101">
        <v>3345.21</v>
      </c>
      <c r="L37" s="103" t="s">
        <v>145</v>
      </c>
      <c r="M37" s="101">
        <v>0</v>
      </c>
      <c r="N37" s="102">
        <v>8.14E-2</v>
      </c>
      <c r="O37" s="348" t="s">
        <v>18</v>
      </c>
      <c r="P37" s="103" t="s">
        <v>20</v>
      </c>
      <c r="Q37" s="269">
        <v>0.39539999999999997</v>
      </c>
      <c r="R37" s="103" t="s">
        <v>139</v>
      </c>
      <c r="S37" s="368" t="s">
        <v>100</v>
      </c>
      <c r="T37" s="368">
        <v>0</v>
      </c>
      <c r="U37" s="103" t="s">
        <v>140</v>
      </c>
      <c r="V37" s="103" t="s">
        <v>141</v>
      </c>
      <c r="W37" s="369">
        <v>1</v>
      </c>
      <c r="Y37" s="173">
        <v>18835.260148816269</v>
      </c>
      <c r="Z37" s="173">
        <v>18835.260148816269</v>
      </c>
      <c r="AA37" s="173">
        <v>198008.62551599959</v>
      </c>
      <c r="AC37" s="174">
        <v>18835.260148816269</v>
      </c>
      <c r="AD37" s="174">
        <v>18835.260148816269</v>
      </c>
      <c r="AE37" s="174">
        <v>198008.62551599959</v>
      </c>
      <c r="AF37" s="138"/>
      <c r="AG37" s="175">
        <f t="shared" si="14"/>
        <v>18835.260148816269</v>
      </c>
      <c r="AH37" s="175">
        <f t="shared" si="15"/>
        <v>0</v>
      </c>
      <c r="AI37" s="175">
        <f t="shared" si="16"/>
        <v>0</v>
      </c>
      <c r="AJ37" s="175">
        <f t="shared" si="17"/>
        <v>0</v>
      </c>
      <c r="AK37" s="176">
        <f t="shared" si="18"/>
        <v>18835.260148816269</v>
      </c>
      <c r="AM37" s="174">
        <f t="shared" si="19"/>
        <v>18835.260148816269</v>
      </c>
      <c r="AN37" s="174">
        <f t="shared" si="20"/>
        <v>0</v>
      </c>
      <c r="AO37" s="174">
        <f t="shared" si="21"/>
        <v>0</v>
      </c>
      <c r="AP37" s="174">
        <f t="shared" si="22"/>
        <v>0</v>
      </c>
      <c r="AQ37" s="268">
        <f t="shared" si="23"/>
        <v>18835.260148816269</v>
      </c>
      <c r="AR37" s="87" t="str">
        <f t="shared" si="24"/>
        <v>T</v>
      </c>
      <c r="AS37" s="271" t="s">
        <v>212</v>
      </c>
      <c r="AT37" s="88" t="str">
        <f>_xlfn.XLOOKUP($AS37,'[2]Consol (Working)'!$C$5:$C$163,'[2]Consol (Working)'!$AI$5:$AI$163,,0)</f>
        <v>Trade(On)</v>
      </c>
      <c r="AU37" s="88" t="s">
        <v>18</v>
      </c>
      <c r="AV37" s="72" t="str">
        <f t="shared" si="11"/>
        <v>L:PD5</v>
      </c>
      <c r="AW37" s="89" t="str">
        <f t="shared" si="12"/>
        <v>T</v>
      </c>
      <c r="AX37" s="90">
        <f t="shared" si="13"/>
        <v>0</v>
      </c>
    </row>
    <row r="38" spans="1:50" ht="15.75" customHeight="1" x14ac:dyDescent="0.25">
      <c r="A38" s="87">
        <v>31</v>
      </c>
      <c r="B38" s="366">
        <v>501191</v>
      </c>
      <c r="C38" s="104" t="s">
        <v>213</v>
      </c>
      <c r="D38" s="367">
        <v>45622</v>
      </c>
      <c r="E38" s="367">
        <v>47813</v>
      </c>
      <c r="F38" s="367">
        <v>47813</v>
      </c>
      <c r="G38" s="103" t="s">
        <v>137</v>
      </c>
      <c r="H38" s="101">
        <v>2936803.07</v>
      </c>
      <c r="I38" s="101">
        <v>41920.83</v>
      </c>
      <c r="J38" s="103" t="s">
        <v>138</v>
      </c>
      <c r="K38" s="101">
        <v>15722.54</v>
      </c>
      <c r="L38" s="103" t="s">
        <v>138</v>
      </c>
      <c r="M38" s="101">
        <v>6846240</v>
      </c>
      <c r="N38" s="102">
        <v>6.3100000000000003E-2</v>
      </c>
      <c r="O38" s="348" t="s">
        <v>18</v>
      </c>
      <c r="P38" s="103" t="s">
        <v>20</v>
      </c>
      <c r="Q38" s="269">
        <v>0.39539999999999997</v>
      </c>
      <c r="R38" s="103" t="s">
        <v>139</v>
      </c>
      <c r="S38" s="368" t="s">
        <v>100</v>
      </c>
      <c r="T38" s="368">
        <v>0</v>
      </c>
      <c r="U38" s="103" t="s">
        <v>140</v>
      </c>
      <c r="V38" s="103" t="s">
        <v>141</v>
      </c>
      <c r="W38" s="369">
        <v>1</v>
      </c>
      <c r="Y38" s="173">
        <v>130722.67201103775</v>
      </c>
      <c r="Z38" s="173">
        <v>412327.0670074409</v>
      </c>
      <c r="AA38" s="173">
        <v>1161211.9338779999</v>
      </c>
      <c r="AC38" s="174">
        <v>130722.67201103775</v>
      </c>
      <c r="AD38" s="174">
        <v>436449.61832558899</v>
      </c>
      <c r="AE38" s="174">
        <v>1161211.9338779999</v>
      </c>
      <c r="AF38" s="138"/>
      <c r="AG38" s="175">
        <f t="shared" si="14"/>
        <v>130722.67201103775</v>
      </c>
      <c r="AH38" s="175">
        <f t="shared" si="15"/>
        <v>0</v>
      </c>
      <c r="AI38" s="175">
        <f t="shared" si="16"/>
        <v>0</v>
      </c>
      <c r="AJ38" s="175">
        <f t="shared" si="17"/>
        <v>0</v>
      </c>
      <c r="AK38" s="176">
        <f t="shared" si="18"/>
        <v>130722.67201103775</v>
      </c>
      <c r="AM38" s="174">
        <f t="shared" si="19"/>
        <v>130722.67201103775</v>
      </c>
      <c r="AN38" s="174">
        <f t="shared" si="20"/>
        <v>0</v>
      </c>
      <c r="AO38" s="174">
        <f t="shared" si="21"/>
        <v>0</v>
      </c>
      <c r="AP38" s="174">
        <f t="shared" si="22"/>
        <v>0</v>
      </c>
      <c r="AQ38" s="268">
        <f t="shared" si="23"/>
        <v>130722.67201103775</v>
      </c>
      <c r="AR38" s="87" t="str">
        <f t="shared" si="24"/>
        <v>T</v>
      </c>
      <c r="AS38" s="271" t="s">
        <v>214</v>
      </c>
      <c r="AT38" s="88" t="str">
        <f>_xlfn.XLOOKUP($AS38,'[2]Consol (Working)'!$C$5:$C$163,'[2]Consol (Working)'!$AI$5:$AI$163,,0)</f>
        <v>Non Trade</v>
      </c>
      <c r="AU38" s="88" t="s">
        <v>18</v>
      </c>
      <c r="AV38" s="72" t="str">
        <f t="shared" si="11"/>
        <v>L:PD5</v>
      </c>
      <c r="AW38" s="89" t="str">
        <f t="shared" si="12"/>
        <v>T</v>
      </c>
      <c r="AX38" s="90">
        <f t="shared" si="13"/>
        <v>0</v>
      </c>
    </row>
    <row r="39" spans="1:50" ht="15.75" customHeight="1" x14ac:dyDescent="0.25">
      <c r="A39" s="87">
        <v>32</v>
      </c>
      <c r="B39" s="366">
        <v>501192</v>
      </c>
      <c r="C39" s="104" t="s">
        <v>215</v>
      </c>
      <c r="D39" s="367">
        <v>45622</v>
      </c>
      <c r="E39" s="367">
        <v>47813</v>
      </c>
      <c r="F39" s="367">
        <v>47813</v>
      </c>
      <c r="G39" s="103" t="s">
        <v>137</v>
      </c>
      <c r="H39" s="101">
        <v>4406289.7</v>
      </c>
      <c r="I39" s="101">
        <v>60570.5</v>
      </c>
      <c r="J39" s="103" t="s">
        <v>138</v>
      </c>
      <c r="K39" s="101">
        <v>29190.11</v>
      </c>
      <c r="L39" s="103" t="s">
        <v>138</v>
      </c>
      <c r="M39" s="101">
        <v>9819360</v>
      </c>
      <c r="N39" s="102">
        <v>7.8100000000000003E-2</v>
      </c>
      <c r="O39" s="348" t="s">
        <v>18</v>
      </c>
      <c r="P39" s="103" t="s">
        <v>20</v>
      </c>
      <c r="Q39" s="269">
        <v>0.39539999999999997</v>
      </c>
      <c r="R39" s="103" t="s">
        <v>139</v>
      </c>
      <c r="S39" s="368" t="s">
        <v>100</v>
      </c>
      <c r="T39" s="368">
        <v>0</v>
      </c>
      <c r="U39" s="103" t="s">
        <v>140</v>
      </c>
      <c r="V39" s="103" t="s">
        <v>141</v>
      </c>
      <c r="W39" s="369">
        <v>1</v>
      </c>
      <c r="Y39" s="173">
        <v>192179.86132495644</v>
      </c>
      <c r="Z39" s="173">
        <v>575486.17846256343</v>
      </c>
      <c r="AA39" s="173">
        <v>1742246.94738</v>
      </c>
      <c r="AC39" s="174">
        <v>192179.86132495644</v>
      </c>
      <c r="AD39" s="174">
        <v>608869.68292083975</v>
      </c>
      <c r="AE39" s="174">
        <v>1742246.94738</v>
      </c>
      <c r="AF39" s="138"/>
      <c r="AG39" s="175">
        <f t="shared" si="14"/>
        <v>192179.86132495644</v>
      </c>
      <c r="AH39" s="175">
        <f t="shared" si="15"/>
        <v>0</v>
      </c>
      <c r="AI39" s="175">
        <f t="shared" si="16"/>
        <v>0</v>
      </c>
      <c r="AJ39" s="175">
        <f t="shared" si="17"/>
        <v>0</v>
      </c>
      <c r="AK39" s="176">
        <f t="shared" si="18"/>
        <v>192179.86132495644</v>
      </c>
      <c r="AM39" s="174">
        <f t="shared" si="19"/>
        <v>192179.86132495644</v>
      </c>
      <c r="AN39" s="174">
        <f t="shared" si="20"/>
        <v>0</v>
      </c>
      <c r="AO39" s="174">
        <f t="shared" si="21"/>
        <v>0</v>
      </c>
      <c r="AP39" s="174">
        <f t="shared" si="22"/>
        <v>0</v>
      </c>
      <c r="AQ39" s="268">
        <f t="shared" si="23"/>
        <v>192179.86132495644</v>
      </c>
      <c r="AR39" s="87" t="str">
        <f t="shared" si="24"/>
        <v>T</v>
      </c>
      <c r="AS39" s="271" t="s">
        <v>216</v>
      </c>
      <c r="AT39" s="88" t="str">
        <f>_xlfn.XLOOKUP($AS39,'[2]Consol (Working)'!$C$5:$C$163,'[2]Consol (Working)'!$AI$5:$AI$163,,0)</f>
        <v>Non Trade</v>
      </c>
      <c r="AU39" s="88" t="s">
        <v>18</v>
      </c>
      <c r="AV39" s="72" t="str">
        <f t="shared" si="11"/>
        <v>L:PD5</v>
      </c>
      <c r="AW39" s="89" t="str">
        <f t="shared" si="12"/>
        <v>T</v>
      </c>
      <c r="AX39" s="90">
        <f t="shared" si="13"/>
        <v>0</v>
      </c>
    </row>
    <row r="40" spans="1:50" ht="15.75" customHeight="1" x14ac:dyDescent="0.25">
      <c r="A40" s="87">
        <v>33</v>
      </c>
      <c r="B40" s="366">
        <v>501140</v>
      </c>
      <c r="C40" s="104" t="s">
        <v>217</v>
      </c>
      <c r="D40" s="367">
        <v>45461</v>
      </c>
      <c r="E40" s="367">
        <v>46022</v>
      </c>
      <c r="F40" s="367">
        <v>46022</v>
      </c>
      <c r="G40" s="103" t="s">
        <v>144</v>
      </c>
      <c r="H40" s="101">
        <v>3021112.4099999997</v>
      </c>
      <c r="I40" s="101">
        <v>3000000</v>
      </c>
      <c r="J40" s="103" t="s">
        <v>145</v>
      </c>
      <c r="K40" s="101">
        <v>54506.323130934252</v>
      </c>
      <c r="L40" s="103" t="s">
        <v>145</v>
      </c>
      <c r="M40" s="101">
        <v>0</v>
      </c>
      <c r="N40" s="102">
        <v>5.79E-2</v>
      </c>
      <c r="O40" s="348" t="s">
        <v>146</v>
      </c>
      <c r="P40" s="103" t="s">
        <v>20</v>
      </c>
      <c r="Q40" s="269">
        <v>0.39539999999999997</v>
      </c>
      <c r="R40" s="103" t="s">
        <v>139</v>
      </c>
      <c r="S40" s="368" t="s">
        <v>100</v>
      </c>
      <c r="T40" s="368">
        <v>0</v>
      </c>
      <c r="U40" s="103" t="s">
        <v>140</v>
      </c>
      <c r="V40" s="103" t="s">
        <v>141</v>
      </c>
      <c r="W40" s="369">
        <v>1</v>
      </c>
      <c r="Y40" s="173">
        <v>114846.92959997877</v>
      </c>
      <c r="Z40" s="173">
        <v>114846.92959997877</v>
      </c>
      <c r="AA40" s="173">
        <v>1194547.8469139999</v>
      </c>
      <c r="AC40" s="174">
        <v>114846.92959997877</v>
      </c>
      <c r="AD40" s="174">
        <v>114846.92959997877</v>
      </c>
      <c r="AE40" s="174">
        <v>1194547.8469139999</v>
      </c>
      <c r="AF40" s="138"/>
      <c r="AG40" s="175">
        <f t="shared" si="14"/>
        <v>114846.92959997877</v>
      </c>
      <c r="AH40" s="175">
        <f t="shared" si="15"/>
        <v>0</v>
      </c>
      <c r="AI40" s="175">
        <f t="shared" si="16"/>
        <v>0</v>
      </c>
      <c r="AJ40" s="175">
        <f t="shared" si="17"/>
        <v>0</v>
      </c>
      <c r="AK40" s="176">
        <f t="shared" si="18"/>
        <v>114846.92959997877</v>
      </c>
      <c r="AM40" s="174">
        <f t="shared" ref="AM40" si="35">IF(AND(T40=0,U40="No"),AC40*W40,0)</f>
        <v>114846.92959997877</v>
      </c>
      <c r="AN40" s="174">
        <f t="shared" ref="AN40" si="36">IF(T40&gt;30,AD40*W40,0)</f>
        <v>0</v>
      </c>
      <c r="AO40" s="174">
        <f t="shared" ref="AO40" si="37">IF(AND(T40&lt;=30,U40="Yes"),AD40*W40,0)</f>
        <v>0</v>
      </c>
      <c r="AP40" s="174">
        <f t="shared" ref="AP40" si="38">IF(OR(O40="O:PD10",O40="L:PD10",O40="Default"),AE40*W40,0)</f>
        <v>0</v>
      </c>
      <c r="AQ40" s="268">
        <f t="shared" ref="AQ40" si="39">SUM(AM40:AP40)</f>
        <v>114846.92959997877</v>
      </c>
      <c r="AR40" s="87" t="str">
        <f t="shared" ref="AR40:AR45" si="40">IF(AQ40=0,"F","T")</f>
        <v>T</v>
      </c>
      <c r="AS40" s="271" t="s">
        <v>218</v>
      </c>
      <c r="AT40" s="88" t="str">
        <f>_xlfn.XLOOKUP($AS40,'[2]Consol (Working)'!$C$5:$C$163,'[2]Consol (Working)'!$AI$5:$AI$163,,0)</f>
        <v>Trade(On)</v>
      </c>
      <c r="AU40" s="88" t="s">
        <v>146</v>
      </c>
      <c r="AV40" s="72" t="str">
        <f t="shared" ref="AV40:AV71" si="41">O40</f>
        <v>L:PD6</v>
      </c>
      <c r="AW40" s="89" t="str">
        <f t="shared" si="12"/>
        <v>T</v>
      </c>
      <c r="AX40" s="90">
        <f t="shared" si="13"/>
        <v>0</v>
      </c>
    </row>
    <row r="41" spans="1:50" ht="15.75" customHeight="1" x14ac:dyDescent="0.25">
      <c r="A41" s="87">
        <v>34</v>
      </c>
      <c r="B41" s="366">
        <v>501195</v>
      </c>
      <c r="C41" s="104" t="s">
        <v>219</v>
      </c>
      <c r="D41" s="367">
        <v>45618</v>
      </c>
      <c r="E41" s="367">
        <v>46022</v>
      </c>
      <c r="F41" s="367">
        <v>46022</v>
      </c>
      <c r="G41" s="103" t="s">
        <v>144</v>
      </c>
      <c r="H41" s="101">
        <v>7027485.98999999</v>
      </c>
      <c r="I41" s="101">
        <v>6988143.5299999993</v>
      </c>
      <c r="J41" s="103" t="s">
        <v>145</v>
      </c>
      <c r="K41" s="101">
        <v>124734.92</v>
      </c>
      <c r="L41" s="103" t="s">
        <v>145</v>
      </c>
      <c r="M41" s="101">
        <v>11856.470000000671</v>
      </c>
      <c r="N41" s="102">
        <v>5.7799999999999997E-2</v>
      </c>
      <c r="O41" s="68" t="s">
        <v>146</v>
      </c>
      <c r="P41" s="103" t="s">
        <v>20</v>
      </c>
      <c r="Q41" s="269">
        <v>0.39539999999999997</v>
      </c>
      <c r="R41" s="103" t="s">
        <v>139</v>
      </c>
      <c r="S41" s="368" t="s">
        <v>100</v>
      </c>
      <c r="T41" s="368">
        <v>0</v>
      </c>
      <c r="U41" s="103" t="s">
        <v>140</v>
      </c>
      <c r="V41" s="103" t="s">
        <v>141</v>
      </c>
      <c r="W41" s="369">
        <v>1</v>
      </c>
      <c r="Y41" s="173">
        <v>267400.68122011982</v>
      </c>
      <c r="Z41" s="173">
        <v>267400.68122011982</v>
      </c>
      <c r="AA41" s="173">
        <v>2778667.9604459959</v>
      </c>
      <c r="AC41" s="174">
        <v>267400.68122011982</v>
      </c>
      <c r="AD41" s="174">
        <v>267400.68122011982</v>
      </c>
      <c r="AE41" s="174">
        <v>2778667.9604459959</v>
      </c>
      <c r="AF41" s="138"/>
      <c r="AG41" s="175">
        <f t="shared" si="14"/>
        <v>267400.68122011982</v>
      </c>
      <c r="AH41" s="175">
        <f t="shared" si="15"/>
        <v>0</v>
      </c>
      <c r="AI41" s="175">
        <f t="shared" si="16"/>
        <v>0</v>
      </c>
      <c r="AJ41" s="175">
        <f t="shared" si="17"/>
        <v>0</v>
      </c>
      <c r="AK41" s="176">
        <f t="shared" si="18"/>
        <v>267400.68122011982</v>
      </c>
      <c r="AM41" s="174">
        <f t="shared" ref="AM41:AM43" si="42">IF(AND(T41=0,U41="No"),AC41*W41,0)</f>
        <v>267400.68122011982</v>
      </c>
      <c r="AN41" s="174">
        <f t="shared" ref="AN41:AN43" si="43">IF(T41&gt;30,AD41*W41,0)</f>
        <v>0</v>
      </c>
      <c r="AO41" s="174">
        <f t="shared" ref="AO41:AO43" si="44">IF(AND(T41&lt;=30,U41="Yes"),AD41*W41,0)</f>
        <v>0</v>
      </c>
      <c r="AP41" s="174">
        <f t="shared" ref="AP41:AP43" si="45">IF(OR(O41="O:PD10",O41="L:PD10",O41="Default"),AE41*W41,0)</f>
        <v>0</v>
      </c>
      <c r="AQ41" s="268">
        <f t="shared" ref="AQ41:AQ43" si="46">SUM(AM41:AP41)</f>
        <v>267400.68122011982</v>
      </c>
      <c r="AR41" s="87" t="str">
        <f t="shared" si="40"/>
        <v>T</v>
      </c>
      <c r="AS41" s="271" t="s">
        <v>220</v>
      </c>
      <c r="AT41" s="88" t="str">
        <f>_xlfn.XLOOKUP($AS41,'[2]Consol (Working)'!$C$5:$C$163,'[2]Consol (Working)'!$AI$5:$AI$163,,0)</f>
        <v>Trade(On)</v>
      </c>
      <c r="AU41" s="88" t="s">
        <v>146</v>
      </c>
      <c r="AV41" s="72" t="str">
        <f t="shared" si="41"/>
        <v>L:PD6</v>
      </c>
      <c r="AW41" s="89" t="str">
        <f t="shared" si="12"/>
        <v>T</v>
      </c>
      <c r="AX41" s="90">
        <f t="shared" si="13"/>
        <v>0</v>
      </c>
    </row>
    <row r="42" spans="1:50" ht="15.75" customHeight="1" x14ac:dyDescent="0.25">
      <c r="A42" s="87">
        <v>35</v>
      </c>
      <c r="B42" s="366">
        <v>500749</v>
      </c>
      <c r="C42" s="104" t="s">
        <v>221</v>
      </c>
      <c r="D42" s="367">
        <v>42030</v>
      </c>
      <c r="E42" s="367">
        <v>46015</v>
      </c>
      <c r="F42" s="367">
        <v>46015</v>
      </c>
      <c r="G42" s="103" t="s">
        <v>137</v>
      </c>
      <c r="H42" s="101">
        <v>22023902.14309698</v>
      </c>
      <c r="I42" s="101">
        <v>3500000</v>
      </c>
      <c r="J42" s="103" t="s">
        <v>156</v>
      </c>
      <c r="K42" s="101">
        <v>741963.4444444445</v>
      </c>
      <c r="L42" s="103" t="s">
        <v>156</v>
      </c>
      <c r="M42" s="101">
        <v>0</v>
      </c>
      <c r="N42" s="102">
        <v>5.6044499999999997E-2</v>
      </c>
      <c r="O42" s="68" t="s">
        <v>200</v>
      </c>
      <c r="P42" s="103" t="s">
        <v>20</v>
      </c>
      <c r="Q42" s="269">
        <v>0.39539999999999997</v>
      </c>
      <c r="R42" s="103" t="s">
        <v>159</v>
      </c>
      <c r="S42" s="368" t="s">
        <v>222</v>
      </c>
      <c r="T42" s="368">
        <v>0</v>
      </c>
      <c r="U42" s="103" t="s">
        <v>140</v>
      </c>
      <c r="V42" s="103" t="s">
        <v>141</v>
      </c>
      <c r="W42" s="369">
        <v>4.6626000000000003</v>
      </c>
      <c r="Y42" s="173">
        <v>1045018.3703581251</v>
      </c>
      <c r="Z42" s="173">
        <v>1045018.3703581251</v>
      </c>
      <c r="AA42" s="173">
        <v>8708250.9073805455</v>
      </c>
      <c r="AC42" s="174">
        <v>1045018.3703581251</v>
      </c>
      <c r="AD42" s="174">
        <v>1045018.3703581251</v>
      </c>
      <c r="AE42" s="174">
        <v>8708250.9073805455</v>
      </c>
      <c r="AF42" s="138"/>
      <c r="AG42" s="175">
        <f t="shared" si="14"/>
        <v>4872502.6536317943</v>
      </c>
      <c r="AH42" s="175">
        <f t="shared" si="15"/>
        <v>0</v>
      </c>
      <c r="AI42" s="175">
        <f t="shared" si="16"/>
        <v>0</v>
      </c>
      <c r="AJ42" s="175">
        <f t="shared" si="17"/>
        <v>0</v>
      </c>
      <c r="AK42" s="176">
        <f t="shared" si="18"/>
        <v>4872502.6536317943</v>
      </c>
      <c r="AM42" s="174">
        <f t="shared" si="42"/>
        <v>4872502.6536317943</v>
      </c>
      <c r="AN42" s="174">
        <f t="shared" si="43"/>
        <v>0</v>
      </c>
      <c r="AO42" s="174">
        <f t="shared" si="44"/>
        <v>0</v>
      </c>
      <c r="AP42" s="174">
        <f t="shared" si="45"/>
        <v>0</v>
      </c>
      <c r="AQ42" s="268">
        <f t="shared" si="46"/>
        <v>4872502.6536317943</v>
      </c>
      <c r="AR42" s="87" t="str">
        <f t="shared" si="40"/>
        <v>T</v>
      </c>
      <c r="AS42" s="271" t="s">
        <v>223</v>
      </c>
      <c r="AT42" s="88" t="str">
        <f>_xlfn.XLOOKUP($AS42,'[2]Consol (Working)'!$C$5:$C$163,'[2]Consol (Working)'!$AI$5:$AI$163,,0)</f>
        <v>Non Trade</v>
      </c>
      <c r="AU42" s="88" t="s">
        <v>200</v>
      </c>
      <c r="AV42" s="72" t="str">
        <f t="shared" si="41"/>
        <v>O:PD6</v>
      </c>
      <c r="AW42" s="89" t="str">
        <f t="shared" si="12"/>
        <v>T</v>
      </c>
      <c r="AX42" s="90">
        <f t="shared" si="13"/>
        <v>0</v>
      </c>
    </row>
    <row r="43" spans="1:50" ht="15.75" customHeight="1" x14ac:dyDescent="0.25">
      <c r="A43" s="87">
        <v>36</v>
      </c>
      <c r="B43" s="366">
        <v>501099</v>
      </c>
      <c r="C43" s="104" t="s">
        <v>224</v>
      </c>
      <c r="D43" s="367">
        <v>45202</v>
      </c>
      <c r="E43" s="367">
        <v>46115</v>
      </c>
      <c r="F43" s="367">
        <v>46115</v>
      </c>
      <c r="G43" s="103" t="s">
        <v>137</v>
      </c>
      <c r="H43" s="101">
        <v>5223270.2484092461</v>
      </c>
      <c r="I43" s="101">
        <v>5200000</v>
      </c>
      <c r="J43" s="103" t="s">
        <v>145</v>
      </c>
      <c r="K43" s="101">
        <v>36538.67</v>
      </c>
      <c r="L43" s="103" t="s">
        <v>138</v>
      </c>
      <c r="M43" s="101">
        <v>400000</v>
      </c>
      <c r="N43" s="102">
        <v>8.1600000000000006E-2</v>
      </c>
      <c r="O43" s="68" t="s">
        <v>225</v>
      </c>
      <c r="P43" s="103" t="s">
        <v>16</v>
      </c>
      <c r="Q43" s="269">
        <v>8.8999999999999999E-3</v>
      </c>
      <c r="R43" s="103" t="s">
        <v>159</v>
      </c>
      <c r="S43" s="368" t="s">
        <v>226</v>
      </c>
      <c r="T43" s="368">
        <v>0</v>
      </c>
      <c r="U43" s="103" t="s">
        <v>140</v>
      </c>
      <c r="V43" s="103" t="s">
        <v>141</v>
      </c>
      <c r="W43" s="369">
        <v>2.7816999999999998</v>
      </c>
      <c r="Y43" s="173">
        <v>4786.765937778513</v>
      </c>
      <c r="Z43" s="173">
        <v>5540.7538916253297</v>
      </c>
      <c r="AA43" s="173">
        <v>46487.105210842288</v>
      </c>
      <c r="AC43" s="174">
        <v>4786.765937778513</v>
      </c>
      <c r="AD43" s="174">
        <v>5621.4685395962451</v>
      </c>
      <c r="AE43" s="174">
        <v>46487.105210842288</v>
      </c>
      <c r="AF43" s="138"/>
      <c r="AG43" s="175">
        <f t="shared" si="14"/>
        <v>13315.34680911849</v>
      </c>
      <c r="AH43" s="175">
        <f t="shared" si="15"/>
        <v>0</v>
      </c>
      <c r="AI43" s="175">
        <f t="shared" si="16"/>
        <v>0</v>
      </c>
      <c r="AJ43" s="175">
        <f t="shared" si="17"/>
        <v>0</v>
      </c>
      <c r="AK43" s="176">
        <f t="shared" si="18"/>
        <v>13315.34680911849</v>
      </c>
      <c r="AM43" s="174">
        <f t="shared" si="42"/>
        <v>13315.34680911849</v>
      </c>
      <c r="AN43" s="174">
        <f t="shared" si="43"/>
        <v>0</v>
      </c>
      <c r="AO43" s="174">
        <f t="shared" si="44"/>
        <v>0</v>
      </c>
      <c r="AP43" s="174">
        <f t="shared" si="45"/>
        <v>0</v>
      </c>
      <c r="AQ43" s="268">
        <f t="shared" si="46"/>
        <v>13315.34680911849</v>
      </c>
      <c r="AR43" s="87" t="str">
        <f t="shared" si="40"/>
        <v>T</v>
      </c>
      <c r="AS43" s="271" t="s">
        <v>227</v>
      </c>
      <c r="AT43" s="88" t="str">
        <f>_xlfn.XLOOKUP($AS43,'[2]Consol (Working)'!$C$5:$C$163,'[2]Consol (Working)'!$AI$5:$AI$163,,0)</f>
        <v>Non Trade</v>
      </c>
      <c r="AU43" s="88" t="s">
        <v>225</v>
      </c>
      <c r="AV43" s="72" t="str">
        <f t="shared" si="41"/>
        <v>O:PD4</v>
      </c>
      <c r="AW43" s="89" t="str">
        <f t="shared" si="12"/>
        <v>T</v>
      </c>
      <c r="AX43" s="90">
        <f t="shared" si="13"/>
        <v>0</v>
      </c>
    </row>
    <row r="44" spans="1:50" ht="15.75" customHeight="1" x14ac:dyDescent="0.25">
      <c r="A44" s="87">
        <v>37</v>
      </c>
      <c r="B44" s="366">
        <v>501146</v>
      </c>
      <c r="C44" s="104" t="s">
        <v>228</v>
      </c>
      <c r="D44" s="367">
        <v>45471</v>
      </c>
      <c r="E44" s="367">
        <v>48393</v>
      </c>
      <c r="F44" s="367">
        <v>48393</v>
      </c>
      <c r="G44" s="103" t="s">
        <v>137</v>
      </c>
      <c r="H44" s="101">
        <v>250734726.03999999</v>
      </c>
      <c r="I44" s="101">
        <v>2083000</v>
      </c>
      <c r="J44" s="103" t="s">
        <v>138</v>
      </c>
      <c r="K44" s="101">
        <v>1339794.52</v>
      </c>
      <c r="L44" s="103" t="s">
        <v>138</v>
      </c>
      <c r="M44" s="101">
        <v>0</v>
      </c>
      <c r="N44" s="102">
        <v>6.3100000000000003E-2</v>
      </c>
      <c r="O44" s="68" t="s">
        <v>146</v>
      </c>
      <c r="P44" s="103" t="s">
        <v>20</v>
      </c>
      <c r="Q44" s="269">
        <v>0.39539999999999997</v>
      </c>
      <c r="R44" s="103" t="s">
        <v>139</v>
      </c>
      <c r="S44" s="368" t="s">
        <v>100</v>
      </c>
      <c r="T44" s="368">
        <v>0</v>
      </c>
      <c r="U44" s="103" t="s">
        <v>140</v>
      </c>
      <c r="V44" s="103" t="s">
        <v>141</v>
      </c>
      <c r="W44" s="369">
        <v>1</v>
      </c>
      <c r="Y44" s="173">
        <v>9410593.9638574664</v>
      </c>
      <c r="Z44" s="173">
        <v>17946840.848102234</v>
      </c>
      <c r="AA44" s="173">
        <v>99140510.676215991</v>
      </c>
      <c r="AC44" s="174">
        <v>9410593.9638574664</v>
      </c>
      <c r="AD44" s="174">
        <v>18869602.799090326</v>
      </c>
      <c r="AE44" s="174">
        <v>99140510.676215991</v>
      </c>
      <c r="AF44" s="138"/>
      <c r="AG44" s="175">
        <f t="shared" si="14"/>
        <v>9410593.9638574664</v>
      </c>
      <c r="AH44" s="175">
        <f t="shared" si="15"/>
        <v>0</v>
      </c>
      <c r="AI44" s="175">
        <f t="shared" si="16"/>
        <v>0</v>
      </c>
      <c r="AJ44" s="175">
        <f t="shared" si="17"/>
        <v>0</v>
      </c>
      <c r="AK44" s="176">
        <f t="shared" si="18"/>
        <v>9410593.9638574664</v>
      </c>
      <c r="AM44" s="174">
        <f t="shared" ref="AM44:AM45" si="47">IF(AND(T44=0,U44="No"),AC44*W44,0)</f>
        <v>9410593.9638574664</v>
      </c>
      <c r="AN44" s="174">
        <f t="shared" ref="AN44:AN45" si="48">IF(T44&gt;30,AD44*W44,0)</f>
        <v>0</v>
      </c>
      <c r="AO44" s="174">
        <f t="shared" ref="AO44:AO45" si="49">IF(AND(T44&lt;=30,U44="Yes"),AD44*W44,0)</f>
        <v>0</v>
      </c>
      <c r="AP44" s="174">
        <f t="shared" ref="AP44:AP45" si="50">IF(OR(O44="O:PD10",O44="L:PD10",O44="Default"),AE44*W44,0)</f>
        <v>0</v>
      </c>
      <c r="AQ44" s="268">
        <f t="shared" ref="AQ44:AQ45" si="51">SUM(AM44:AP44)</f>
        <v>9410593.9638574664</v>
      </c>
      <c r="AR44" s="87" t="str">
        <f t="shared" si="40"/>
        <v>T</v>
      </c>
      <c r="AS44" s="271" t="s">
        <v>229</v>
      </c>
      <c r="AT44" s="88" t="str">
        <f>_xlfn.XLOOKUP($AS44,'[2]Consol (Working)'!$C$5:$C$163,'[2]Consol (Working)'!$AI$5:$AI$163,,0)</f>
        <v>Non Trade</v>
      </c>
      <c r="AU44" s="88" t="s">
        <v>146</v>
      </c>
      <c r="AV44" s="72" t="str">
        <f t="shared" si="41"/>
        <v>L:PD6</v>
      </c>
      <c r="AW44" s="89" t="str">
        <f t="shared" si="12"/>
        <v>T</v>
      </c>
      <c r="AX44" s="90">
        <f t="shared" si="13"/>
        <v>0</v>
      </c>
    </row>
    <row r="45" spans="1:50" ht="15.75" customHeight="1" x14ac:dyDescent="0.25">
      <c r="A45" s="87">
        <v>38</v>
      </c>
      <c r="B45" s="366">
        <v>501145</v>
      </c>
      <c r="C45" s="104" t="s">
        <v>230</v>
      </c>
      <c r="D45" s="367">
        <v>45504</v>
      </c>
      <c r="E45" s="367">
        <v>46022</v>
      </c>
      <c r="F45" s="367">
        <v>46022</v>
      </c>
      <c r="G45" s="103" t="s">
        <v>144</v>
      </c>
      <c r="H45" s="101">
        <v>1084039.55999999</v>
      </c>
      <c r="I45" s="101">
        <v>1078520.8700000001</v>
      </c>
      <c r="J45" s="103" t="s">
        <v>145</v>
      </c>
      <c r="K45" s="101">
        <v>15113.77</v>
      </c>
      <c r="L45" s="103" t="s">
        <v>145</v>
      </c>
      <c r="M45" s="101">
        <v>3921479.13</v>
      </c>
      <c r="N45" s="102">
        <v>6.1400000000000003E-2</v>
      </c>
      <c r="O45" s="68" t="s">
        <v>146</v>
      </c>
      <c r="P45" s="103" t="s">
        <v>20</v>
      </c>
      <c r="Q45" s="269">
        <v>0.39539999999999997</v>
      </c>
      <c r="R45" s="103" t="s">
        <v>139</v>
      </c>
      <c r="S45" s="368" t="s">
        <v>100</v>
      </c>
      <c r="T45" s="368">
        <v>0</v>
      </c>
      <c r="U45" s="103" t="s">
        <v>140</v>
      </c>
      <c r="V45" s="103" t="s">
        <v>141</v>
      </c>
      <c r="W45" s="369">
        <v>1</v>
      </c>
      <c r="Y45" s="173">
        <v>120374.46792258536</v>
      </c>
      <c r="Z45" s="173">
        <v>120374.46792258536</v>
      </c>
      <c r="AA45" s="173">
        <v>428629.24202399602</v>
      </c>
      <c r="AC45" s="174">
        <v>120374.46792258536</v>
      </c>
      <c r="AD45" s="174">
        <v>120374.46792258536</v>
      </c>
      <c r="AE45" s="174">
        <v>428629.24202399602</v>
      </c>
      <c r="AF45" s="138"/>
      <c r="AG45" s="175">
        <f t="shared" si="14"/>
        <v>120374.46792258536</v>
      </c>
      <c r="AH45" s="175">
        <f t="shared" si="15"/>
        <v>0</v>
      </c>
      <c r="AI45" s="175">
        <f t="shared" si="16"/>
        <v>0</v>
      </c>
      <c r="AJ45" s="175">
        <f t="shared" si="17"/>
        <v>0</v>
      </c>
      <c r="AK45" s="176">
        <f t="shared" si="18"/>
        <v>120374.46792258536</v>
      </c>
      <c r="AM45" s="174">
        <f t="shared" si="47"/>
        <v>120374.46792258536</v>
      </c>
      <c r="AN45" s="174">
        <f t="shared" si="48"/>
        <v>0</v>
      </c>
      <c r="AO45" s="174">
        <f t="shared" si="49"/>
        <v>0</v>
      </c>
      <c r="AP45" s="174">
        <f t="shared" si="50"/>
        <v>0</v>
      </c>
      <c r="AQ45" s="268">
        <f t="shared" si="51"/>
        <v>120374.46792258536</v>
      </c>
      <c r="AR45" s="87" t="str">
        <f t="shared" si="40"/>
        <v>T</v>
      </c>
      <c r="AS45" s="271" t="s">
        <v>231</v>
      </c>
      <c r="AT45" s="88" t="str">
        <f>_xlfn.XLOOKUP($AS45,'[2]Consol (Working)'!$C$5:$C$163,'[2]Consol (Working)'!$AI$5:$AI$163,,0)</f>
        <v>Trade(On)</v>
      </c>
      <c r="AU45" s="88" t="s">
        <v>146</v>
      </c>
      <c r="AV45" s="72" t="str">
        <f t="shared" si="41"/>
        <v>L:PD6</v>
      </c>
      <c r="AW45" s="89" t="str">
        <f t="shared" si="12"/>
        <v>T</v>
      </c>
      <c r="AX45" s="90">
        <f t="shared" si="13"/>
        <v>0</v>
      </c>
    </row>
    <row r="46" spans="1:50" ht="15.75" customHeight="1" x14ac:dyDescent="0.25">
      <c r="A46" s="87">
        <v>39</v>
      </c>
      <c r="B46" s="366">
        <v>501150</v>
      </c>
      <c r="C46" s="104" t="s">
        <v>232</v>
      </c>
      <c r="D46" s="367">
        <v>45513</v>
      </c>
      <c r="E46" s="367">
        <v>47339</v>
      </c>
      <c r="F46" s="367">
        <v>47339</v>
      </c>
      <c r="G46" s="103" t="s">
        <v>137</v>
      </c>
      <c r="H46" s="101">
        <v>1419561.8699999999</v>
      </c>
      <c r="I46" s="101">
        <v>21414.31</v>
      </c>
      <c r="J46" s="103" t="s">
        <v>138</v>
      </c>
      <c r="K46" s="101">
        <v>8184.11</v>
      </c>
      <c r="L46" s="103" t="s">
        <v>138</v>
      </c>
      <c r="M46" s="101">
        <v>0</v>
      </c>
      <c r="N46" s="102">
        <v>6.8099999999999994E-2</v>
      </c>
      <c r="O46" s="68" t="s">
        <v>18</v>
      </c>
      <c r="P46" s="103" t="s">
        <v>16</v>
      </c>
      <c r="Q46" s="269">
        <v>8.8999999999999999E-3</v>
      </c>
      <c r="R46" s="103" t="s">
        <v>139</v>
      </c>
      <c r="S46" s="368" t="s">
        <v>100</v>
      </c>
      <c r="T46" s="368">
        <v>0</v>
      </c>
      <c r="U46" s="103" t="s">
        <v>140</v>
      </c>
      <c r="V46" s="103" t="s">
        <v>141</v>
      </c>
      <c r="W46" s="369">
        <v>1</v>
      </c>
      <c r="Y46" s="173">
        <v>1136.7913378504534</v>
      </c>
      <c r="Z46" s="173">
        <v>1801.6832965265805</v>
      </c>
      <c r="AA46" s="173">
        <v>12634.100642999998</v>
      </c>
      <c r="AC46" s="174">
        <v>1136.7913378504534</v>
      </c>
      <c r="AD46" s="174">
        <v>1884.8224717431026</v>
      </c>
      <c r="AE46" s="174">
        <v>12634.100642999998</v>
      </c>
      <c r="AF46" s="138"/>
      <c r="AG46" s="175">
        <f t="shared" si="14"/>
        <v>1136.7913378504534</v>
      </c>
      <c r="AH46" s="175">
        <f t="shared" si="15"/>
        <v>0</v>
      </c>
      <c r="AI46" s="175">
        <f t="shared" si="16"/>
        <v>0</v>
      </c>
      <c r="AJ46" s="175">
        <f t="shared" si="17"/>
        <v>0</v>
      </c>
      <c r="AK46" s="176">
        <f t="shared" si="18"/>
        <v>1136.7913378504534</v>
      </c>
      <c r="AM46" s="174">
        <f t="shared" si="19"/>
        <v>1136.7913378504534</v>
      </c>
      <c r="AN46" s="174">
        <f t="shared" si="20"/>
        <v>0</v>
      </c>
      <c r="AO46" s="174">
        <f t="shared" si="21"/>
        <v>0</v>
      </c>
      <c r="AP46" s="174">
        <f t="shared" si="22"/>
        <v>0</v>
      </c>
      <c r="AQ46" s="268">
        <f t="shared" si="23"/>
        <v>1136.7913378504534</v>
      </c>
      <c r="AR46" s="87" t="str">
        <f t="shared" si="24"/>
        <v>T</v>
      </c>
      <c r="AS46" s="271" t="s">
        <v>233</v>
      </c>
      <c r="AT46" s="88" t="str">
        <f>_xlfn.XLOOKUP($AS46,'[2]Consol (Working)'!$C$5:$C$163,'[2]Consol (Working)'!$AI$5:$AI$163,,0)</f>
        <v>Non Trade</v>
      </c>
      <c r="AU46" s="88" t="s">
        <v>18</v>
      </c>
      <c r="AV46" s="72" t="str">
        <f t="shared" si="41"/>
        <v>L:PD5</v>
      </c>
      <c r="AW46" s="89" t="str">
        <f t="shared" si="12"/>
        <v>T</v>
      </c>
      <c r="AX46" s="90">
        <f t="shared" si="13"/>
        <v>0</v>
      </c>
    </row>
    <row r="47" spans="1:50" ht="15.75" customHeight="1" x14ac:dyDescent="0.25">
      <c r="A47" s="87">
        <v>40</v>
      </c>
      <c r="B47" s="366">
        <v>501160</v>
      </c>
      <c r="C47" s="104" t="s">
        <v>234</v>
      </c>
      <c r="D47" s="367">
        <v>45548</v>
      </c>
      <c r="E47" s="367">
        <v>46022</v>
      </c>
      <c r="F47" s="367">
        <v>46022</v>
      </c>
      <c r="G47" s="103" t="s">
        <v>144</v>
      </c>
      <c r="H47" s="101">
        <v>4588259.5435813703</v>
      </c>
      <c r="I47" s="101">
        <v>4561696.8699999992</v>
      </c>
      <c r="J47" s="103" t="s">
        <v>145</v>
      </c>
      <c r="K47" s="101">
        <v>51848.779999999992</v>
      </c>
      <c r="L47" s="103" t="s">
        <v>145</v>
      </c>
      <c r="M47" s="101">
        <v>438303.13000000082</v>
      </c>
      <c r="N47" s="102">
        <v>0.04</v>
      </c>
      <c r="O47" s="68" t="s">
        <v>19</v>
      </c>
      <c r="P47" s="103" t="s">
        <v>16</v>
      </c>
      <c r="Q47" s="269">
        <v>8.8999999999999999E-3</v>
      </c>
      <c r="R47" s="103" t="s">
        <v>139</v>
      </c>
      <c r="S47" s="368" t="s">
        <v>100</v>
      </c>
      <c r="T47" s="368">
        <v>0</v>
      </c>
      <c r="U47" s="103" t="s">
        <v>140</v>
      </c>
      <c r="V47" s="103" t="s">
        <v>141</v>
      </c>
      <c r="W47" s="369">
        <v>1</v>
      </c>
      <c r="Y47" s="173">
        <v>12940.546573463484</v>
      </c>
      <c r="Z47" s="173">
        <v>12940.546573463484</v>
      </c>
      <c r="AA47" s="173">
        <v>40835.509937874194</v>
      </c>
      <c r="AC47" s="174">
        <v>12940.546573463484</v>
      </c>
      <c r="AD47" s="174">
        <v>12940.546573463484</v>
      </c>
      <c r="AE47" s="174">
        <v>40835.509937874194</v>
      </c>
      <c r="AF47" s="138"/>
      <c r="AG47" s="175">
        <f t="shared" si="14"/>
        <v>12940.546573463484</v>
      </c>
      <c r="AH47" s="175">
        <f t="shared" si="15"/>
        <v>0</v>
      </c>
      <c r="AI47" s="175">
        <f t="shared" si="16"/>
        <v>0</v>
      </c>
      <c r="AJ47" s="175">
        <f t="shared" si="17"/>
        <v>0</v>
      </c>
      <c r="AK47" s="176">
        <f t="shared" si="18"/>
        <v>12940.546573463484</v>
      </c>
      <c r="AM47" s="174">
        <f t="shared" si="19"/>
        <v>12940.546573463484</v>
      </c>
      <c r="AN47" s="174">
        <f t="shared" si="20"/>
        <v>0</v>
      </c>
      <c r="AO47" s="174">
        <f t="shared" si="21"/>
        <v>0</v>
      </c>
      <c r="AP47" s="174">
        <f t="shared" si="22"/>
        <v>0</v>
      </c>
      <c r="AQ47" s="268">
        <f t="shared" si="23"/>
        <v>12940.546573463484</v>
      </c>
      <c r="AR47" s="87" t="str">
        <f t="shared" si="24"/>
        <v>T</v>
      </c>
      <c r="AS47" s="271" t="s">
        <v>235</v>
      </c>
      <c r="AT47" s="88" t="str">
        <f>_xlfn.XLOOKUP($AS47,'[2]Consol (Working)'!$C$5:$C$163,'[2]Consol (Working)'!$AI$5:$AI$163,,0)</f>
        <v>Trade(On)</v>
      </c>
      <c r="AU47" s="88" t="s">
        <v>19</v>
      </c>
      <c r="AV47" s="72" t="str">
        <f t="shared" si="41"/>
        <v>L:PD7</v>
      </c>
      <c r="AW47" s="89" t="str">
        <f t="shared" si="12"/>
        <v>T</v>
      </c>
      <c r="AX47" s="90">
        <f t="shared" si="13"/>
        <v>0</v>
      </c>
    </row>
    <row r="48" spans="1:50" ht="15.75" customHeight="1" x14ac:dyDescent="0.25">
      <c r="A48" s="87">
        <v>41</v>
      </c>
      <c r="B48" s="366">
        <v>501201</v>
      </c>
      <c r="C48" s="104" t="s">
        <v>236</v>
      </c>
      <c r="D48" s="367">
        <v>45618</v>
      </c>
      <c r="E48" s="367">
        <v>46022</v>
      </c>
      <c r="F48" s="367">
        <v>46022</v>
      </c>
      <c r="G48" s="103" t="s">
        <v>144</v>
      </c>
      <c r="H48" s="101">
        <v>20159195.27</v>
      </c>
      <c r="I48" s="101">
        <v>19998588.449999999</v>
      </c>
      <c r="J48" s="103" t="s">
        <v>145</v>
      </c>
      <c r="K48" s="101">
        <v>485669.71295048774</v>
      </c>
      <c r="L48" s="103" t="s">
        <v>145</v>
      </c>
      <c r="M48" s="101">
        <v>20001411.550000001</v>
      </c>
      <c r="N48" s="102">
        <v>7.6399999999999996E-2</v>
      </c>
      <c r="O48" s="68" t="s">
        <v>146</v>
      </c>
      <c r="P48" s="103" t="s">
        <v>158</v>
      </c>
      <c r="Q48" s="269">
        <v>0.80820000000000003</v>
      </c>
      <c r="R48" s="103" t="s">
        <v>139</v>
      </c>
      <c r="S48" s="368" t="s">
        <v>100</v>
      </c>
      <c r="T48" s="368">
        <v>0</v>
      </c>
      <c r="U48" s="103" t="s">
        <v>140</v>
      </c>
      <c r="V48" s="103" t="s">
        <v>141</v>
      </c>
      <c r="W48" s="369">
        <v>1</v>
      </c>
      <c r="Y48" s="173">
        <v>2372070.1082062451</v>
      </c>
      <c r="Z48" s="173">
        <v>2372070.1082062451</v>
      </c>
      <c r="AA48" s="173">
        <v>16292661.617214</v>
      </c>
      <c r="AC48" s="174">
        <v>2372070.1082062451</v>
      </c>
      <c r="AD48" s="174">
        <v>2372070.1082062451</v>
      </c>
      <c r="AE48" s="174">
        <v>16292661.617214</v>
      </c>
      <c r="AF48" s="138"/>
      <c r="AG48" s="175">
        <f t="shared" si="14"/>
        <v>2372070.1082062451</v>
      </c>
      <c r="AH48" s="175">
        <f t="shared" si="15"/>
        <v>0</v>
      </c>
      <c r="AI48" s="175">
        <f t="shared" si="16"/>
        <v>0</v>
      </c>
      <c r="AJ48" s="175">
        <f t="shared" si="17"/>
        <v>0</v>
      </c>
      <c r="AK48" s="176">
        <f t="shared" si="18"/>
        <v>2372070.1082062451</v>
      </c>
      <c r="AM48" s="174">
        <f t="shared" si="19"/>
        <v>2372070.1082062451</v>
      </c>
      <c r="AN48" s="174">
        <f t="shared" si="20"/>
        <v>0</v>
      </c>
      <c r="AO48" s="174">
        <f t="shared" si="21"/>
        <v>0</v>
      </c>
      <c r="AP48" s="174">
        <f t="shared" si="22"/>
        <v>0</v>
      </c>
      <c r="AQ48" s="268">
        <f t="shared" si="23"/>
        <v>2372070.1082062451</v>
      </c>
      <c r="AR48" s="87" t="str">
        <f t="shared" si="24"/>
        <v>T</v>
      </c>
      <c r="AS48" s="271" t="s">
        <v>237</v>
      </c>
      <c r="AT48" s="88" t="str">
        <f>_xlfn.XLOOKUP($AS48,'[2]Consol (Working)'!$C$5:$C$163,'[2]Consol (Working)'!$AI$5:$AI$163,,0)</f>
        <v>Trade(On)</v>
      </c>
      <c r="AU48" s="88" t="s">
        <v>146</v>
      </c>
      <c r="AV48" s="72" t="str">
        <f t="shared" si="41"/>
        <v>L:PD6</v>
      </c>
      <c r="AW48" s="89" t="str">
        <f t="shared" si="12"/>
        <v>T</v>
      </c>
      <c r="AX48" s="90">
        <f t="shared" si="13"/>
        <v>0</v>
      </c>
    </row>
    <row r="49" spans="1:53" ht="15.75" customHeight="1" x14ac:dyDescent="0.25">
      <c r="A49" s="87">
        <v>42</v>
      </c>
      <c r="B49" s="366">
        <v>501176</v>
      </c>
      <c r="C49" s="104" t="s">
        <v>238</v>
      </c>
      <c r="D49" s="367">
        <v>45607</v>
      </c>
      <c r="E49" s="367">
        <v>46337</v>
      </c>
      <c r="F49" s="367">
        <v>46337</v>
      </c>
      <c r="G49" s="103" t="s">
        <v>137</v>
      </c>
      <c r="H49" s="101">
        <v>963724.80999999994</v>
      </c>
      <c r="I49" s="101">
        <v>39540.050000000003</v>
      </c>
      <c r="J49" s="103" t="s">
        <v>138</v>
      </c>
      <c r="K49" s="101">
        <v>4742.6899999999996</v>
      </c>
      <c r="L49" s="103" t="s">
        <v>138</v>
      </c>
      <c r="M49" s="101">
        <v>0</v>
      </c>
      <c r="N49" s="102">
        <v>5.8099999999999999E-2</v>
      </c>
      <c r="O49" s="68" t="s">
        <v>18</v>
      </c>
      <c r="P49" s="103" t="s">
        <v>16</v>
      </c>
      <c r="Q49" s="269">
        <v>8.8999999999999999E-3</v>
      </c>
      <c r="R49" s="103" t="s">
        <v>139</v>
      </c>
      <c r="S49" s="368" t="s">
        <v>100</v>
      </c>
      <c r="T49" s="368">
        <v>0</v>
      </c>
      <c r="U49" s="103" t="s">
        <v>140</v>
      </c>
      <c r="V49" s="103" t="s">
        <v>141</v>
      </c>
      <c r="W49" s="369">
        <v>1</v>
      </c>
      <c r="Y49" s="173">
        <v>633.44578657466536</v>
      </c>
      <c r="Z49" s="173">
        <v>716.89738516386569</v>
      </c>
      <c r="AA49" s="173">
        <v>8577.1508089999988</v>
      </c>
      <c r="AC49" s="174">
        <v>633.44578657466536</v>
      </c>
      <c r="AD49" s="174">
        <v>729.317385678498</v>
      </c>
      <c r="AE49" s="174">
        <v>8577.1508089999988</v>
      </c>
      <c r="AF49" s="138"/>
      <c r="AG49" s="175">
        <f t="shared" si="14"/>
        <v>633.44578657466536</v>
      </c>
      <c r="AH49" s="175">
        <f t="shared" si="15"/>
        <v>0</v>
      </c>
      <c r="AI49" s="175">
        <f t="shared" si="16"/>
        <v>0</v>
      </c>
      <c r="AJ49" s="175">
        <f t="shared" si="17"/>
        <v>0</v>
      </c>
      <c r="AK49" s="176">
        <f t="shared" si="18"/>
        <v>633.44578657466536</v>
      </c>
      <c r="AM49" s="174">
        <f t="shared" si="19"/>
        <v>633.44578657466536</v>
      </c>
      <c r="AN49" s="174">
        <f t="shared" si="20"/>
        <v>0</v>
      </c>
      <c r="AO49" s="174">
        <f t="shared" si="21"/>
        <v>0</v>
      </c>
      <c r="AP49" s="174">
        <f t="shared" si="22"/>
        <v>0</v>
      </c>
      <c r="AQ49" s="268">
        <f t="shared" si="23"/>
        <v>633.44578657466536</v>
      </c>
      <c r="AR49" s="87" t="str">
        <f t="shared" si="24"/>
        <v>T</v>
      </c>
      <c r="AS49" s="271" t="s">
        <v>239</v>
      </c>
      <c r="AT49" s="88" t="str">
        <f>_xlfn.XLOOKUP($AS49,'[2]Consol (Working)'!$C$5:$C$163,'[2]Consol (Working)'!$AI$5:$AI$163,,0)</f>
        <v>Non Trade</v>
      </c>
      <c r="AU49" s="88" t="s">
        <v>18</v>
      </c>
      <c r="AV49" s="72" t="str">
        <f t="shared" si="41"/>
        <v>L:PD5</v>
      </c>
      <c r="AW49" s="89" t="str">
        <f t="shared" si="12"/>
        <v>T</v>
      </c>
      <c r="AX49" s="90">
        <f t="shared" si="13"/>
        <v>0</v>
      </c>
      <c r="AY49" s="281"/>
    </row>
    <row r="50" spans="1:53" ht="15.75" customHeight="1" x14ac:dyDescent="0.25">
      <c r="A50" s="87">
        <v>43</v>
      </c>
      <c r="B50" s="366">
        <v>501186</v>
      </c>
      <c r="C50" s="104" t="s">
        <v>240</v>
      </c>
      <c r="D50" s="367">
        <v>45607</v>
      </c>
      <c r="E50" s="367">
        <v>46337</v>
      </c>
      <c r="F50" s="367">
        <v>46337</v>
      </c>
      <c r="G50" s="103" t="s">
        <v>137</v>
      </c>
      <c r="H50" s="101">
        <v>963724.80999999994</v>
      </c>
      <c r="I50" s="101">
        <v>39540.050000000003</v>
      </c>
      <c r="J50" s="103" t="s">
        <v>138</v>
      </c>
      <c r="K50" s="101">
        <v>4742.6899999999996</v>
      </c>
      <c r="L50" s="103" t="s">
        <v>138</v>
      </c>
      <c r="M50" s="101">
        <v>0</v>
      </c>
      <c r="N50" s="102">
        <v>5.8099999999999999E-2</v>
      </c>
      <c r="O50" s="68" t="s">
        <v>18</v>
      </c>
      <c r="P50" s="103" t="s">
        <v>16</v>
      </c>
      <c r="Q50" s="269">
        <v>8.8999999999999999E-3</v>
      </c>
      <c r="R50" s="103" t="s">
        <v>139</v>
      </c>
      <c r="S50" s="368" t="s">
        <v>100</v>
      </c>
      <c r="T50" s="368">
        <v>0</v>
      </c>
      <c r="U50" s="103" t="s">
        <v>140</v>
      </c>
      <c r="V50" s="103" t="s">
        <v>141</v>
      </c>
      <c r="W50" s="369">
        <v>1</v>
      </c>
      <c r="Y50" s="173">
        <v>633.44578657466536</v>
      </c>
      <c r="Z50" s="173">
        <v>716.89738516386569</v>
      </c>
      <c r="AA50" s="173">
        <v>8577.1508089999988</v>
      </c>
      <c r="AC50" s="174">
        <v>633.44578657466536</v>
      </c>
      <c r="AD50" s="174">
        <v>729.317385678498</v>
      </c>
      <c r="AE50" s="174">
        <v>8577.1508089999988</v>
      </c>
      <c r="AF50" s="138"/>
      <c r="AG50" s="175">
        <f t="shared" si="14"/>
        <v>633.44578657466536</v>
      </c>
      <c r="AH50" s="175">
        <f t="shared" si="15"/>
        <v>0</v>
      </c>
      <c r="AI50" s="175">
        <f t="shared" si="16"/>
        <v>0</v>
      </c>
      <c r="AJ50" s="175">
        <f t="shared" si="17"/>
        <v>0</v>
      </c>
      <c r="AK50" s="176">
        <f t="shared" si="18"/>
        <v>633.44578657466536</v>
      </c>
      <c r="AM50" s="174">
        <f t="shared" si="19"/>
        <v>633.44578657466536</v>
      </c>
      <c r="AN50" s="174">
        <f t="shared" si="20"/>
        <v>0</v>
      </c>
      <c r="AO50" s="174">
        <f t="shared" si="21"/>
        <v>0</v>
      </c>
      <c r="AP50" s="174">
        <f t="shared" si="22"/>
        <v>0</v>
      </c>
      <c r="AQ50" s="268">
        <f t="shared" si="23"/>
        <v>633.44578657466536</v>
      </c>
      <c r="AR50" s="87" t="str">
        <f t="shared" si="24"/>
        <v>T</v>
      </c>
      <c r="AS50" s="271" t="s">
        <v>241</v>
      </c>
      <c r="AT50" s="88" t="str">
        <f>_xlfn.XLOOKUP($AS50,'[2]Consol (Working)'!$C$5:$C$163,'[2]Consol (Working)'!$AI$5:$AI$163,,0)</f>
        <v>Non Trade</v>
      </c>
      <c r="AU50" s="88" t="s">
        <v>18</v>
      </c>
      <c r="AV50" s="72" t="str">
        <f t="shared" si="41"/>
        <v>L:PD5</v>
      </c>
      <c r="AW50" s="89" t="str">
        <f t="shared" si="12"/>
        <v>T</v>
      </c>
      <c r="AX50" s="90">
        <f t="shared" si="13"/>
        <v>0</v>
      </c>
      <c r="AY50" s="281"/>
    </row>
    <row r="51" spans="1:53" ht="15.75" customHeight="1" x14ac:dyDescent="0.25">
      <c r="A51" s="87">
        <v>44</v>
      </c>
      <c r="B51" s="375">
        <v>501187</v>
      </c>
      <c r="C51" s="376" t="s">
        <v>242</v>
      </c>
      <c r="D51" s="367">
        <v>45607</v>
      </c>
      <c r="E51" s="367">
        <v>46337</v>
      </c>
      <c r="F51" s="367">
        <v>46337</v>
      </c>
      <c r="G51" s="103" t="s">
        <v>137</v>
      </c>
      <c r="H51" s="101">
        <v>963724.80999999994</v>
      </c>
      <c r="I51" s="101">
        <v>39540.050000000003</v>
      </c>
      <c r="J51" s="103" t="s">
        <v>138</v>
      </c>
      <c r="K51" s="101">
        <v>4742.6899999999996</v>
      </c>
      <c r="L51" s="103" t="s">
        <v>138</v>
      </c>
      <c r="M51" s="101">
        <v>0</v>
      </c>
      <c r="N51" s="102">
        <v>5.8099999999999999E-2</v>
      </c>
      <c r="O51" s="68" t="s">
        <v>18</v>
      </c>
      <c r="P51" s="103" t="s">
        <v>16</v>
      </c>
      <c r="Q51" s="269">
        <v>8.8999999999999999E-3</v>
      </c>
      <c r="R51" s="103" t="s">
        <v>139</v>
      </c>
      <c r="S51" s="368" t="s">
        <v>100</v>
      </c>
      <c r="T51" s="368">
        <v>0</v>
      </c>
      <c r="U51" s="103" t="s">
        <v>140</v>
      </c>
      <c r="V51" s="103" t="s">
        <v>141</v>
      </c>
      <c r="W51" s="369">
        <v>1</v>
      </c>
      <c r="Y51" s="173">
        <v>633.44578657466536</v>
      </c>
      <c r="Z51" s="173">
        <v>716.89738516386569</v>
      </c>
      <c r="AA51" s="173">
        <v>8577.1508089999988</v>
      </c>
      <c r="AC51" s="174">
        <v>633.44578657466536</v>
      </c>
      <c r="AD51" s="174">
        <v>729.317385678498</v>
      </c>
      <c r="AE51" s="174">
        <v>8577.1508089999988</v>
      </c>
      <c r="AF51" s="138"/>
      <c r="AG51" s="175">
        <f t="shared" si="14"/>
        <v>633.44578657466536</v>
      </c>
      <c r="AH51" s="175">
        <f t="shared" si="15"/>
        <v>0</v>
      </c>
      <c r="AI51" s="175">
        <f t="shared" si="16"/>
        <v>0</v>
      </c>
      <c r="AJ51" s="175">
        <f t="shared" si="17"/>
        <v>0</v>
      </c>
      <c r="AK51" s="176">
        <f t="shared" si="18"/>
        <v>633.44578657466536</v>
      </c>
      <c r="AM51" s="174">
        <f t="shared" si="19"/>
        <v>633.44578657466536</v>
      </c>
      <c r="AN51" s="174">
        <f t="shared" si="20"/>
        <v>0</v>
      </c>
      <c r="AO51" s="174">
        <f t="shared" si="21"/>
        <v>0</v>
      </c>
      <c r="AP51" s="174">
        <f t="shared" si="22"/>
        <v>0</v>
      </c>
      <c r="AQ51" s="268">
        <f t="shared" si="23"/>
        <v>633.44578657466536</v>
      </c>
      <c r="AR51" s="87" t="str">
        <f t="shared" si="24"/>
        <v>T</v>
      </c>
      <c r="AS51" s="271" t="s">
        <v>243</v>
      </c>
      <c r="AT51" s="88" t="str">
        <f>_xlfn.XLOOKUP($AS51,'[2]Consol (Working)'!$C$5:$C$163,'[2]Consol (Working)'!$AI$5:$AI$163,,0)</f>
        <v>Non Trade</v>
      </c>
      <c r="AU51" s="88" t="s">
        <v>18</v>
      </c>
      <c r="AV51" s="72" t="str">
        <f t="shared" si="41"/>
        <v>L:PD5</v>
      </c>
      <c r="AW51" s="89" t="str">
        <f t="shared" si="12"/>
        <v>T</v>
      </c>
      <c r="AX51" s="90">
        <f t="shared" si="13"/>
        <v>0</v>
      </c>
      <c r="AY51" s="281"/>
    </row>
    <row r="52" spans="1:53" ht="15.75" customHeight="1" x14ac:dyDescent="0.25">
      <c r="A52" s="87">
        <v>45</v>
      </c>
      <c r="B52" s="375">
        <v>501204</v>
      </c>
      <c r="C52" s="376" t="s">
        <v>244</v>
      </c>
      <c r="D52" s="367">
        <v>45635</v>
      </c>
      <c r="E52" s="367">
        <v>46365</v>
      </c>
      <c r="F52" s="367">
        <v>46365</v>
      </c>
      <c r="G52" s="103" t="s">
        <v>137</v>
      </c>
      <c r="H52" s="101">
        <v>1003661.1</v>
      </c>
      <c r="I52" s="101">
        <v>38433.49</v>
      </c>
      <c r="J52" s="103" t="s">
        <v>138</v>
      </c>
      <c r="K52" s="101">
        <v>5889.59</v>
      </c>
      <c r="L52" s="103" t="s">
        <v>138</v>
      </c>
      <c r="M52" s="374">
        <v>0</v>
      </c>
      <c r="N52" s="102">
        <v>5.8099999999999999E-2</v>
      </c>
      <c r="O52" s="68" t="s">
        <v>18</v>
      </c>
      <c r="P52" s="103" t="s">
        <v>16</v>
      </c>
      <c r="Q52" s="269">
        <v>8.8999999999999999E-3</v>
      </c>
      <c r="R52" s="103" t="s">
        <v>139</v>
      </c>
      <c r="S52" s="368" t="s">
        <v>100</v>
      </c>
      <c r="T52" s="368">
        <v>0</v>
      </c>
      <c r="U52" s="103" t="s">
        <v>140</v>
      </c>
      <c r="V52" s="103" t="s">
        <v>141</v>
      </c>
      <c r="W52" s="369">
        <v>1</v>
      </c>
      <c r="Y52" s="173">
        <v>670.22809409746628</v>
      </c>
      <c r="Z52" s="173">
        <v>770.17010092111047</v>
      </c>
      <c r="AA52" s="173">
        <v>8932.5837900000006</v>
      </c>
      <c r="AC52" s="174">
        <v>670.22809409746628</v>
      </c>
      <c r="AD52" s="174">
        <v>785.01745120074929</v>
      </c>
      <c r="AE52" s="174">
        <v>8932.5837900000006</v>
      </c>
      <c r="AF52" s="138"/>
      <c r="AG52" s="175">
        <f t="shared" si="14"/>
        <v>670.22809409746628</v>
      </c>
      <c r="AH52" s="175">
        <f t="shared" si="15"/>
        <v>0</v>
      </c>
      <c r="AI52" s="175">
        <f t="shared" si="16"/>
        <v>0</v>
      </c>
      <c r="AJ52" s="175">
        <f t="shared" si="17"/>
        <v>0</v>
      </c>
      <c r="AK52" s="176">
        <f t="shared" si="18"/>
        <v>670.22809409746628</v>
      </c>
      <c r="AM52" s="174">
        <f t="shared" si="19"/>
        <v>670.22809409746628</v>
      </c>
      <c r="AN52" s="174">
        <f t="shared" ref="AN52:AN54" si="52">IF(T52&gt;30,AD52*W52,0)</f>
        <v>0</v>
      </c>
      <c r="AO52" s="174">
        <f t="shared" ref="AO52:AO54" si="53">IF(AND(T52&lt;=30,U52="Yes"),AD52*W52,0)</f>
        <v>0</v>
      </c>
      <c r="AP52" s="174">
        <f t="shared" ref="AP52:AP54" si="54">IF(OR(O52="O:PD10",O52="L:PD10",O52="Default"),AE52*W52,0)</f>
        <v>0</v>
      </c>
      <c r="AQ52" s="268">
        <f t="shared" ref="AQ52:AQ54" si="55">SUM(AM52:AP52)</f>
        <v>670.22809409746628</v>
      </c>
      <c r="AR52" s="87" t="str">
        <f t="shared" ref="AR52:AR54" si="56">IF(AQ52=0,"F","T")</f>
        <v>T</v>
      </c>
      <c r="AS52" s="271" t="s">
        <v>245</v>
      </c>
      <c r="AT52" s="88" t="str">
        <f>_xlfn.XLOOKUP($AS52,'[2]Consol (Working)'!$C$5:$C$163,'[2]Consol (Working)'!$AI$5:$AI$163,,0)</f>
        <v>Non Trade</v>
      </c>
      <c r="AU52" s="88" t="s">
        <v>18</v>
      </c>
      <c r="AV52" s="72" t="str">
        <f t="shared" si="41"/>
        <v>L:PD5</v>
      </c>
      <c r="AW52" s="89" t="str">
        <f t="shared" si="12"/>
        <v>T</v>
      </c>
      <c r="AX52" s="90">
        <f t="shared" si="13"/>
        <v>0</v>
      </c>
    </row>
    <row r="53" spans="1:53" ht="15.75" customHeight="1" x14ac:dyDescent="0.25">
      <c r="A53" s="87">
        <v>46</v>
      </c>
      <c r="B53" s="375">
        <v>501205</v>
      </c>
      <c r="C53" s="376" t="s">
        <v>246</v>
      </c>
      <c r="D53" s="367">
        <v>45635</v>
      </c>
      <c r="E53" s="367">
        <v>46365</v>
      </c>
      <c r="F53" s="367">
        <v>46365</v>
      </c>
      <c r="G53" s="103" t="s">
        <v>137</v>
      </c>
      <c r="H53" s="101">
        <v>1003661.1</v>
      </c>
      <c r="I53" s="101">
        <v>38433.49</v>
      </c>
      <c r="J53" s="103" t="s">
        <v>138</v>
      </c>
      <c r="K53" s="101">
        <v>5889.59</v>
      </c>
      <c r="L53" s="103" t="s">
        <v>138</v>
      </c>
      <c r="M53" s="101">
        <v>0</v>
      </c>
      <c r="N53" s="102">
        <v>5.8099999999999999E-2</v>
      </c>
      <c r="O53" s="68" t="s">
        <v>18</v>
      </c>
      <c r="P53" s="103" t="s">
        <v>16</v>
      </c>
      <c r="Q53" s="269">
        <v>8.8999999999999999E-3</v>
      </c>
      <c r="R53" s="103" t="s">
        <v>139</v>
      </c>
      <c r="S53" s="368" t="s">
        <v>100</v>
      </c>
      <c r="T53" s="368">
        <v>0</v>
      </c>
      <c r="U53" s="103" t="s">
        <v>140</v>
      </c>
      <c r="V53" s="103" t="s">
        <v>141</v>
      </c>
      <c r="W53" s="369">
        <v>1</v>
      </c>
      <c r="Y53" s="173">
        <v>670.22809409746628</v>
      </c>
      <c r="Z53" s="173">
        <v>770.17010092111047</v>
      </c>
      <c r="AA53" s="173">
        <v>8932.5837900000006</v>
      </c>
      <c r="AC53" s="174">
        <v>670.22809409746628</v>
      </c>
      <c r="AD53" s="174">
        <v>785.01745120074929</v>
      </c>
      <c r="AE53" s="174">
        <v>8932.5837900000006</v>
      </c>
      <c r="AF53" s="138"/>
      <c r="AG53" s="175">
        <f t="shared" si="14"/>
        <v>670.22809409746628</v>
      </c>
      <c r="AH53" s="175">
        <f t="shared" si="15"/>
        <v>0</v>
      </c>
      <c r="AI53" s="175">
        <f t="shared" si="16"/>
        <v>0</v>
      </c>
      <c r="AJ53" s="175">
        <f t="shared" si="17"/>
        <v>0</v>
      </c>
      <c r="AK53" s="176">
        <f t="shared" si="18"/>
        <v>670.22809409746628</v>
      </c>
      <c r="AM53" s="174">
        <f t="shared" si="19"/>
        <v>670.22809409746628</v>
      </c>
      <c r="AN53" s="174">
        <f t="shared" si="52"/>
        <v>0</v>
      </c>
      <c r="AO53" s="174">
        <f t="shared" si="53"/>
        <v>0</v>
      </c>
      <c r="AP53" s="174">
        <f t="shared" si="54"/>
        <v>0</v>
      </c>
      <c r="AQ53" s="268">
        <f t="shared" si="55"/>
        <v>670.22809409746628</v>
      </c>
      <c r="AR53" s="87" t="str">
        <f t="shared" si="56"/>
        <v>T</v>
      </c>
      <c r="AS53" s="271" t="s">
        <v>247</v>
      </c>
      <c r="AT53" s="88" t="str">
        <f>_xlfn.XLOOKUP($AS53,'[2]Consol (Working)'!$C$5:$C$163,'[2]Consol (Working)'!$AI$5:$AI$163,,0)</f>
        <v>Non Trade</v>
      </c>
      <c r="AU53" s="88" t="s">
        <v>18</v>
      </c>
      <c r="AV53" s="72" t="str">
        <f t="shared" si="41"/>
        <v>L:PD5</v>
      </c>
      <c r="AW53" s="89" t="str">
        <f t="shared" si="12"/>
        <v>T</v>
      </c>
      <c r="AX53" s="90">
        <f t="shared" si="13"/>
        <v>0</v>
      </c>
    </row>
    <row r="54" spans="1:53" ht="15.75" customHeight="1" x14ac:dyDescent="0.25">
      <c r="A54" s="87">
        <v>47</v>
      </c>
      <c r="B54" s="375">
        <v>500790</v>
      </c>
      <c r="C54" s="376" t="s">
        <v>248</v>
      </c>
      <c r="D54" s="367">
        <v>42262</v>
      </c>
      <c r="E54" s="367">
        <v>46022</v>
      </c>
      <c r="F54" s="367">
        <v>46022</v>
      </c>
      <c r="G54" s="103" t="s">
        <v>144</v>
      </c>
      <c r="H54" s="101">
        <v>20134138.489999998</v>
      </c>
      <c r="I54" s="101">
        <v>20000000</v>
      </c>
      <c r="J54" s="103" t="s">
        <v>145</v>
      </c>
      <c r="K54" s="101">
        <v>293426.57999999996</v>
      </c>
      <c r="L54" s="103" t="s">
        <v>145</v>
      </c>
      <c r="M54" s="101">
        <v>30000000</v>
      </c>
      <c r="N54" s="102">
        <v>6.1499999999999999E-2</v>
      </c>
      <c r="O54" s="68" t="s">
        <v>18</v>
      </c>
      <c r="P54" s="103" t="s">
        <v>158</v>
      </c>
      <c r="Q54" s="269">
        <v>0.80820000000000003</v>
      </c>
      <c r="R54" s="103" t="s">
        <v>139</v>
      </c>
      <c r="S54" s="368" t="s">
        <v>100</v>
      </c>
      <c r="T54" s="368">
        <v>0</v>
      </c>
      <c r="U54" s="103" t="s">
        <v>140</v>
      </c>
      <c r="V54" s="103" t="s">
        <v>141</v>
      </c>
      <c r="W54" s="369">
        <v>1</v>
      </c>
      <c r="Y54" s="173">
        <v>2800754.5931668337</v>
      </c>
      <c r="Z54" s="173">
        <v>2800754.5931668337</v>
      </c>
      <c r="AA54" s="173">
        <v>16272410.727618</v>
      </c>
      <c r="AC54" s="174">
        <v>2800754.5931668337</v>
      </c>
      <c r="AD54" s="174">
        <v>2800754.5931668337</v>
      </c>
      <c r="AE54" s="174">
        <v>16272410.727618</v>
      </c>
      <c r="AF54" s="138"/>
      <c r="AG54" s="175">
        <f t="shared" si="14"/>
        <v>2800754.5931668337</v>
      </c>
      <c r="AH54" s="175">
        <f t="shared" si="15"/>
        <v>0</v>
      </c>
      <c r="AI54" s="175">
        <f t="shared" si="16"/>
        <v>0</v>
      </c>
      <c r="AJ54" s="175">
        <f t="shared" si="17"/>
        <v>0</v>
      </c>
      <c r="AK54" s="176">
        <f t="shared" si="18"/>
        <v>2800754.5931668337</v>
      </c>
      <c r="AM54" s="174">
        <f t="shared" si="19"/>
        <v>2800754.5931668337</v>
      </c>
      <c r="AN54" s="174">
        <f t="shared" si="52"/>
        <v>0</v>
      </c>
      <c r="AO54" s="174">
        <f t="shared" si="53"/>
        <v>0</v>
      </c>
      <c r="AP54" s="174">
        <f t="shared" si="54"/>
        <v>0</v>
      </c>
      <c r="AQ54" s="268">
        <f t="shared" si="55"/>
        <v>2800754.5931668337</v>
      </c>
      <c r="AR54" s="87" t="str">
        <f t="shared" si="56"/>
        <v>T</v>
      </c>
      <c r="AS54" s="271" t="s">
        <v>249</v>
      </c>
      <c r="AT54" s="88" t="str">
        <f>_xlfn.XLOOKUP($AS54,'[2]Consol (Working)'!$C$5:$C$163,'[2]Consol (Working)'!$AI$5:$AI$163,,0)</f>
        <v>Trade(On)</v>
      </c>
      <c r="AU54" s="88" t="s">
        <v>18</v>
      </c>
      <c r="AV54" s="72" t="str">
        <f t="shared" si="41"/>
        <v>L:PD5</v>
      </c>
      <c r="AW54" s="89" t="str">
        <f t="shared" si="12"/>
        <v>T</v>
      </c>
      <c r="AX54" s="90">
        <f t="shared" si="13"/>
        <v>0</v>
      </c>
    </row>
    <row r="55" spans="1:53" ht="15.75" customHeight="1" x14ac:dyDescent="0.25">
      <c r="A55" s="87">
        <v>48</v>
      </c>
      <c r="B55" s="375">
        <v>500783</v>
      </c>
      <c r="C55" s="376" t="s">
        <v>250</v>
      </c>
      <c r="D55" s="367">
        <v>42167</v>
      </c>
      <c r="E55" s="367">
        <v>46022</v>
      </c>
      <c r="F55" s="367">
        <v>46022</v>
      </c>
      <c r="G55" s="103" t="s">
        <v>144</v>
      </c>
      <c r="H55" s="101">
        <v>8009981.6500000004</v>
      </c>
      <c r="I55" s="101">
        <v>8000000</v>
      </c>
      <c r="J55" s="103" t="s">
        <v>145</v>
      </c>
      <c r="K55" s="101">
        <v>35529.86</v>
      </c>
      <c r="L55" s="103" t="s">
        <v>145</v>
      </c>
      <c r="M55" s="101">
        <v>12000000</v>
      </c>
      <c r="N55" s="102">
        <v>6.0600000000000001E-2</v>
      </c>
      <c r="O55" s="68" t="s">
        <v>146</v>
      </c>
      <c r="P55" s="103" t="s">
        <v>158</v>
      </c>
      <c r="Q55" s="269">
        <v>0.80820000000000003</v>
      </c>
      <c r="R55" s="103" t="s">
        <v>139</v>
      </c>
      <c r="S55" s="368" t="s">
        <v>100</v>
      </c>
      <c r="T55" s="368">
        <v>0</v>
      </c>
      <c r="U55" s="103" t="s">
        <v>140</v>
      </c>
      <c r="V55" s="103" t="s">
        <v>141</v>
      </c>
      <c r="W55" s="369">
        <v>1</v>
      </c>
      <c r="Y55" s="173">
        <v>1117433.8837585691</v>
      </c>
      <c r="Z55" s="173">
        <v>1117433.8837585691</v>
      </c>
      <c r="AA55" s="173">
        <v>6473667.1695300005</v>
      </c>
      <c r="AC55" s="174">
        <v>1117433.8837585691</v>
      </c>
      <c r="AD55" s="174">
        <v>1117433.8837585691</v>
      </c>
      <c r="AE55" s="174">
        <v>6473667.1695300005</v>
      </c>
      <c r="AF55" s="138"/>
      <c r="AG55" s="175">
        <f t="shared" si="14"/>
        <v>1117433.8837585691</v>
      </c>
      <c r="AH55" s="175">
        <f t="shared" si="15"/>
        <v>0</v>
      </c>
      <c r="AI55" s="175">
        <f t="shared" si="16"/>
        <v>0</v>
      </c>
      <c r="AJ55" s="175">
        <f t="shared" si="17"/>
        <v>0</v>
      </c>
      <c r="AK55" s="176">
        <f t="shared" si="18"/>
        <v>1117433.8837585691</v>
      </c>
      <c r="AM55" s="174">
        <f t="shared" si="19"/>
        <v>1117433.8837585691</v>
      </c>
      <c r="AN55" s="174">
        <f t="shared" si="20"/>
        <v>0</v>
      </c>
      <c r="AO55" s="174">
        <f t="shared" si="21"/>
        <v>0</v>
      </c>
      <c r="AP55" s="174">
        <f t="shared" si="22"/>
        <v>0</v>
      </c>
      <c r="AQ55" s="268">
        <f t="shared" si="23"/>
        <v>1117433.8837585691</v>
      </c>
      <c r="AR55" s="87" t="str">
        <f t="shared" si="24"/>
        <v>T</v>
      </c>
      <c r="AS55" s="271" t="s">
        <v>251</v>
      </c>
      <c r="AT55" s="88" t="str">
        <f>_xlfn.XLOOKUP($AS55,'[2]Consol (Working)'!$C$5:$C$163,'[2]Consol (Working)'!$AI$5:$AI$163,,0)</f>
        <v>Trade(On)</v>
      </c>
      <c r="AU55" s="88" t="s">
        <v>146</v>
      </c>
      <c r="AV55" s="72" t="str">
        <f t="shared" si="41"/>
        <v>L:PD6</v>
      </c>
      <c r="AW55" s="89" t="str">
        <f t="shared" si="12"/>
        <v>T</v>
      </c>
      <c r="AX55" s="90">
        <f t="shared" si="13"/>
        <v>0</v>
      </c>
      <c r="AY55" s="281"/>
    </row>
    <row r="56" spans="1:53" ht="15.75" customHeight="1" x14ac:dyDescent="0.25">
      <c r="A56" s="87">
        <v>49</v>
      </c>
      <c r="B56" s="366">
        <v>501174</v>
      </c>
      <c r="C56" s="104" t="s">
        <v>252</v>
      </c>
      <c r="D56" s="367">
        <v>45631</v>
      </c>
      <c r="E56" s="367">
        <v>47457</v>
      </c>
      <c r="F56" s="367">
        <v>47457</v>
      </c>
      <c r="G56" s="103" t="s">
        <v>137</v>
      </c>
      <c r="H56" s="101">
        <v>2252460.5700000003</v>
      </c>
      <c r="I56" s="101">
        <v>39209.410000000003</v>
      </c>
      <c r="J56" s="103" t="s">
        <v>138</v>
      </c>
      <c r="K56" s="101">
        <v>9635.7099999999991</v>
      </c>
      <c r="L56" s="103" t="s">
        <v>138</v>
      </c>
      <c r="M56" s="101">
        <v>3752165.86</v>
      </c>
      <c r="N56" s="102">
        <v>5.8099999999999999E-2</v>
      </c>
      <c r="O56" s="68" t="s">
        <v>157</v>
      </c>
      <c r="P56" s="103" t="s">
        <v>158</v>
      </c>
      <c r="Q56" s="269">
        <v>0.80820000000000003</v>
      </c>
      <c r="R56" s="103" t="s">
        <v>159</v>
      </c>
      <c r="S56" s="368" t="s">
        <v>100</v>
      </c>
      <c r="T56" s="368">
        <v>0</v>
      </c>
      <c r="U56" s="103" t="s">
        <v>140</v>
      </c>
      <c r="V56" s="103" t="s">
        <v>141</v>
      </c>
      <c r="W56" s="369">
        <v>1</v>
      </c>
      <c r="Y56" s="173">
        <v>272365.365854626</v>
      </c>
      <c r="Z56" s="173">
        <v>582036.27451486792</v>
      </c>
      <c r="AA56" s="173">
        <v>1820438.6326740002</v>
      </c>
      <c r="AC56" s="174">
        <v>272365.365854626</v>
      </c>
      <c r="AD56" s="174">
        <v>614620.20806892798</v>
      </c>
      <c r="AE56" s="174">
        <v>1820438.6326740002</v>
      </c>
      <c r="AF56" s="138"/>
      <c r="AG56" s="175">
        <f t="shared" si="14"/>
        <v>272365.365854626</v>
      </c>
      <c r="AH56" s="175">
        <f t="shared" si="15"/>
        <v>0</v>
      </c>
      <c r="AI56" s="175">
        <f t="shared" si="16"/>
        <v>0</v>
      </c>
      <c r="AJ56" s="175">
        <f t="shared" si="17"/>
        <v>0</v>
      </c>
      <c r="AK56" s="176">
        <f t="shared" si="18"/>
        <v>272365.365854626</v>
      </c>
      <c r="AM56" s="174">
        <f t="shared" si="19"/>
        <v>272365.365854626</v>
      </c>
      <c r="AN56" s="174">
        <f t="shared" si="20"/>
        <v>0</v>
      </c>
      <c r="AO56" s="174">
        <f t="shared" si="21"/>
        <v>0</v>
      </c>
      <c r="AP56" s="174">
        <f t="shared" si="22"/>
        <v>0</v>
      </c>
      <c r="AQ56" s="268">
        <f t="shared" si="23"/>
        <v>272365.365854626</v>
      </c>
      <c r="AR56" s="87" t="str">
        <f t="shared" si="24"/>
        <v>T</v>
      </c>
      <c r="AS56" s="271" t="s">
        <v>253</v>
      </c>
      <c r="AT56" s="88" t="str">
        <f>_xlfn.XLOOKUP($AS56,'[2]Consol (Working)'!$C$5:$C$163,'[2]Consol (Working)'!$AI$5:$AI$163,,0)</f>
        <v>Non Trade</v>
      </c>
      <c r="AU56" s="88" t="s">
        <v>157</v>
      </c>
      <c r="AV56" s="72" t="str">
        <f t="shared" si="41"/>
        <v>O:PD5</v>
      </c>
      <c r="AW56" s="89" t="str">
        <f t="shared" si="12"/>
        <v>T</v>
      </c>
      <c r="AX56" s="90">
        <f t="shared" si="13"/>
        <v>0</v>
      </c>
      <c r="AY56" s="281"/>
    </row>
    <row r="57" spans="1:53" ht="15.75" customHeight="1" x14ac:dyDescent="0.25">
      <c r="A57" s="87">
        <v>50</v>
      </c>
      <c r="B57" s="366">
        <v>501188</v>
      </c>
      <c r="C57" s="104" t="s">
        <v>254</v>
      </c>
      <c r="D57" s="367">
        <v>45623</v>
      </c>
      <c r="E57" s="367">
        <v>47084</v>
      </c>
      <c r="F57" s="367">
        <v>47084</v>
      </c>
      <c r="G57" s="103" t="s">
        <v>137</v>
      </c>
      <c r="H57" s="101">
        <v>2789355.56</v>
      </c>
      <c r="I57" s="101">
        <v>52472.93</v>
      </c>
      <c r="J57" s="103" t="s">
        <v>138</v>
      </c>
      <c r="K57" s="101">
        <v>12390.2</v>
      </c>
      <c r="L57" s="103" t="s">
        <v>138</v>
      </c>
      <c r="M57" s="101">
        <v>0</v>
      </c>
      <c r="N57" s="102">
        <v>5.3100000000000001E-2</v>
      </c>
      <c r="O57" s="68" t="s">
        <v>18</v>
      </c>
      <c r="P57" s="103" t="s">
        <v>16</v>
      </c>
      <c r="Q57" s="269">
        <v>8.8999999999999999E-3</v>
      </c>
      <c r="R57" s="103" t="s">
        <v>139</v>
      </c>
      <c r="S57" s="368" t="s">
        <v>100</v>
      </c>
      <c r="T57" s="368">
        <v>0</v>
      </c>
      <c r="U57" s="103" t="s">
        <v>140</v>
      </c>
      <c r="V57" s="103" t="s">
        <v>141</v>
      </c>
      <c r="W57" s="369">
        <v>1</v>
      </c>
      <c r="Y57" s="173">
        <v>2210.1516661946575</v>
      </c>
      <c r="Z57" s="173">
        <v>3359.1340780299665</v>
      </c>
      <c r="AA57" s="173">
        <v>24825.264483999999</v>
      </c>
      <c r="AC57" s="174">
        <v>2210.1516661946575</v>
      </c>
      <c r="AD57" s="174">
        <v>3507.6717895221082</v>
      </c>
      <c r="AE57" s="174">
        <v>24825.264483999999</v>
      </c>
      <c r="AF57" s="138"/>
      <c r="AG57" s="175">
        <f t="shared" si="14"/>
        <v>2210.1516661946575</v>
      </c>
      <c r="AH57" s="175">
        <f t="shared" si="15"/>
        <v>0</v>
      </c>
      <c r="AI57" s="175">
        <f t="shared" si="16"/>
        <v>0</v>
      </c>
      <c r="AJ57" s="175">
        <f t="shared" si="17"/>
        <v>0</v>
      </c>
      <c r="AK57" s="176">
        <f t="shared" si="18"/>
        <v>2210.1516661946575</v>
      </c>
      <c r="AM57" s="174">
        <f t="shared" si="19"/>
        <v>2210.1516661946575</v>
      </c>
      <c r="AN57" s="174">
        <f t="shared" si="20"/>
        <v>0</v>
      </c>
      <c r="AO57" s="174">
        <f t="shared" si="21"/>
        <v>0</v>
      </c>
      <c r="AP57" s="174">
        <f t="shared" si="22"/>
        <v>0</v>
      </c>
      <c r="AQ57" s="268">
        <f t="shared" si="23"/>
        <v>2210.1516661946575</v>
      </c>
      <c r="AR57" s="87" t="str">
        <f t="shared" si="24"/>
        <v>T</v>
      </c>
      <c r="AS57" s="271" t="s">
        <v>255</v>
      </c>
      <c r="AT57" s="88" t="str">
        <f>_xlfn.XLOOKUP($AS57,'[2]Consol (Working)'!$C$5:$C$163,'[2]Consol (Working)'!$AI$5:$AI$163,,0)</f>
        <v>Non Trade</v>
      </c>
      <c r="AU57" s="88" t="s">
        <v>18</v>
      </c>
      <c r="AV57" s="72" t="str">
        <f t="shared" si="41"/>
        <v>L:PD5</v>
      </c>
      <c r="AW57" s="89" t="str">
        <f t="shared" si="12"/>
        <v>T</v>
      </c>
      <c r="AX57" s="90">
        <f t="shared" si="13"/>
        <v>0</v>
      </c>
      <c r="AY57" s="281"/>
    </row>
    <row r="58" spans="1:53" ht="15.75" customHeight="1" x14ac:dyDescent="0.25">
      <c r="A58" s="87">
        <v>51</v>
      </c>
      <c r="B58" s="371">
        <v>500724</v>
      </c>
      <c r="C58" s="372" t="s">
        <v>256</v>
      </c>
      <c r="D58" s="367">
        <v>42552</v>
      </c>
      <c r="E58" s="367">
        <v>46022</v>
      </c>
      <c r="F58" s="367">
        <v>46022</v>
      </c>
      <c r="G58" s="103" t="s">
        <v>144</v>
      </c>
      <c r="H58" s="101">
        <v>18522430.376494244</v>
      </c>
      <c r="I58" s="101">
        <v>18443988.419999998</v>
      </c>
      <c r="J58" s="103" t="s">
        <v>145</v>
      </c>
      <c r="K58" s="101">
        <v>322354.83</v>
      </c>
      <c r="L58" s="103" t="s">
        <v>145</v>
      </c>
      <c r="M58" s="101">
        <v>965609.05000000168</v>
      </c>
      <c r="N58" s="102">
        <v>7.9500000000000001E-2</v>
      </c>
      <c r="O58" s="68" t="s">
        <v>18</v>
      </c>
      <c r="P58" s="103" t="s">
        <v>16</v>
      </c>
      <c r="Q58" s="269">
        <v>8.8999999999999999E-3</v>
      </c>
      <c r="R58" s="103" t="s">
        <v>139</v>
      </c>
      <c r="S58" s="368" t="s">
        <v>171</v>
      </c>
      <c r="T58" s="368">
        <v>0</v>
      </c>
      <c r="U58" s="103" t="s">
        <v>140</v>
      </c>
      <c r="V58" s="103" t="s">
        <v>141</v>
      </c>
      <c r="W58" s="369">
        <v>4.4755000000000003</v>
      </c>
      <c r="Y58" s="173">
        <v>16128.927033134318</v>
      </c>
      <c r="Z58" s="173">
        <v>16128.927033134318</v>
      </c>
      <c r="AA58" s="173">
        <v>164849.63035079878</v>
      </c>
      <c r="AC58" s="174">
        <v>16128.927033134318</v>
      </c>
      <c r="AD58" s="174">
        <v>16128.927033134318</v>
      </c>
      <c r="AE58" s="174">
        <v>164849.63035079878</v>
      </c>
      <c r="AF58" s="138"/>
      <c r="AG58" s="175">
        <f t="shared" si="14"/>
        <v>72185.012936792642</v>
      </c>
      <c r="AH58" s="175">
        <f t="shared" si="15"/>
        <v>0</v>
      </c>
      <c r="AI58" s="175">
        <f t="shared" si="16"/>
        <v>0</v>
      </c>
      <c r="AJ58" s="175">
        <f t="shared" si="17"/>
        <v>0</v>
      </c>
      <c r="AK58" s="176">
        <f t="shared" si="18"/>
        <v>72185.012936792642</v>
      </c>
      <c r="AM58" s="373">
        <f>'OM Materials - Revised ECL'!Q4</f>
        <v>147622.35289715708</v>
      </c>
      <c r="AN58" s="174">
        <f t="shared" si="20"/>
        <v>0</v>
      </c>
      <c r="AO58" s="174">
        <f t="shared" si="21"/>
        <v>0</v>
      </c>
      <c r="AP58" s="174">
        <f t="shared" si="22"/>
        <v>0</v>
      </c>
      <c r="AQ58" s="268">
        <f t="shared" si="23"/>
        <v>147622.35289715708</v>
      </c>
      <c r="AR58" s="87" t="str">
        <f t="shared" si="24"/>
        <v>T</v>
      </c>
      <c r="AS58" s="271" t="s">
        <v>257</v>
      </c>
      <c r="AT58" s="88" t="str">
        <f>_xlfn.XLOOKUP($AS58,'[2]Consol (Working)'!$C$5:$C$163,'[2]Consol (Working)'!$AI$5:$AI$163,,0)</f>
        <v>Trade(On)</v>
      </c>
      <c r="AU58" s="88" t="s">
        <v>18</v>
      </c>
      <c r="AV58" s="72" t="str">
        <f t="shared" si="41"/>
        <v>L:PD5</v>
      </c>
      <c r="AW58" s="89" t="str">
        <f t="shared" si="12"/>
        <v>T</v>
      </c>
      <c r="AX58" s="90">
        <f t="shared" si="13"/>
        <v>0</v>
      </c>
      <c r="AY58" s="307">
        <f>AD58*W58</f>
        <v>72185.012936792642</v>
      </c>
      <c r="AZ58" s="66" t="b">
        <f>AM58='OM Materials - Revised ECL'!Q4</f>
        <v>1</v>
      </c>
      <c r="BA58" s="339" t="s">
        <v>258</v>
      </c>
    </row>
    <row r="59" spans="1:53" ht="15.75" customHeight="1" x14ac:dyDescent="0.25">
      <c r="A59" s="87">
        <v>52</v>
      </c>
      <c r="B59" s="371">
        <v>500640</v>
      </c>
      <c r="C59" s="372" t="s">
        <v>259</v>
      </c>
      <c r="D59" s="367">
        <v>41467</v>
      </c>
      <c r="E59" s="367">
        <v>46387</v>
      </c>
      <c r="F59" s="367">
        <v>46387</v>
      </c>
      <c r="G59" s="103" t="s">
        <v>137</v>
      </c>
      <c r="H59" s="101">
        <v>13478572.252028827</v>
      </c>
      <c r="I59" s="101">
        <v>1744991.95</v>
      </c>
      <c r="J59" s="103" t="s">
        <v>178</v>
      </c>
      <c r="K59" s="101">
        <v>279352.30386834621</v>
      </c>
      <c r="L59" s="103" t="s">
        <v>178</v>
      </c>
      <c r="M59" s="101">
        <v>0</v>
      </c>
      <c r="N59" s="102">
        <v>8.5903900000000005E-2</v>
      </c>
      <c r="O59" s="68" t="s">
        <v>18</v>
      </c>
      <c r="P59" s="103" t="s">
        <v>20</v>
      </c>
      <c r="Q59" s="269">
        <v>0.39539999999999997</v>
      </c>
      <c r="R59" s="103" t="s">
        <v>139</v>
      </c>
      <c r="S59" s="368" t="s">
        <v>171</v>
      </c>
      <c r="T59" s="368">
        <v>0</v>
      </c>
      <c r="U59" s="103" t="s">
        <v>140</v>
      </c>
      <c r="V59" s="103" t="s">
        <v>141</v>
      </c>
      <c r="W59" s="369">
        <v>4.4755000000000003</v>
      </c>
      <c r="Y59" s="173">
        <v>402282.62321382586</v>
      </c>
      <c r="Z59" s="173">
        <v>449293.64748429606</v>
      </c>
      <c r="AA59" s="173">
        <v>5329427.4684521975</v>
      </c>
      <c r="AC59" s="174">
        <v>402282.62321382586</v>
      </c>
      <c r="AD59" s="174">
        <v>456299.34314508381</v>
      </c>
      <c r="AE59" s="174">
        <v>5329427.4684521975</v>
      </c>
      <c r="AF59" s="138"/>
      <c r="AG59" s="175">
        <f t="shared" si="14"/>
        <v>1800415.8801934777</v>
      </c>
      <c r="AH59" s="175">
        <f t="shared" si="15"/>
        <v>0</v>
      </c>
      <c r="AI59" s="175">
        <f t="shared" si="16"/>
        <v>0</v>
      </c>
      <c r="AJ59" s="175">
        <f t="shared" si="17"/>
        <v>0</v>
      </c>
      <c r="AK59" s="176">
        <f t="shared" si="18"/>
        <v>1800415.8801934777</v>
      </c>
      <c r="AM59" s="373">
        <f>'OM Materials - Revised ECL'!Q5</f>
        <v>11703844.268761534</v>
      </c>
      <c r="AN59" s="174">
        <f t="shared" si="20"/>
        <v>0</v>
      </c>
      <c r="AO59" s="174">
        <f t="shared" si="21"/>
        <v>0</v>
      </c>
      <c r="AP59" s="174">
        <f t="shared" si="22"/>
        <v>0</v>
      </c>
      <c r="AQ59" s="268">
        <f t="shared" si="23"/>
        <v>11703844.268761534</v>
      </c>
      <c r="AR59" s="87" t="str">
        <f t="shared" si="24"/>
        <v>T</v>
      </c>
      <c r="AS59" s="271" t="s">
        <v>260</v>
      </c>
      <c r="AT59" s="88" t="str">
        <f>_xlfn.XLOOKUP($AS59,'[2]Consol (Working)'!$C$5:$C$163,'[2]Consol (Working)'!$AI$5:$AI$163,,0)</f>
        <v>Non Trade</v>
      </c>
      <c r="AU59" s="88" t="s">
        <v>18</v>
      </c>
      <c r="AV59" s="72" t="str">
        <f t="shared" si="41"/>
        <v>L:PD5</v>
      </c>
      <c r="AW59" s="89" t="str">
        <f t="shared" si="12"/>
        <v>T</v>
      </c>
      <c r="AX59" s="90">
        <f t="shared" si="13"/>
        <v>0</v>
      </c>
      <c r="AY59" s="307">
        <f>AD59*W59</f>
        <v>2042167.7102458228</v>
      </c>
      <c r="AZ59" s="66" t="b">
        <f>AM59='OM Materials - Revised ECL'!Q5</f>
        <v>1</v>
      </c>
      <c r="BA59" s="339" t="s">
        <v>258</v>
      </c>
    </row>
    <row r="60" spans="1:53" ht="15.75" customHeight="1" x14ac:dyDescent="0.25">
      <c r="A60" s="87">
        <v>53</v>
      </c>
      <c r="B60" s="371">
        <v>500642</v>
      </c>
      <c r="C60" s="372" t="s">
        <v>261</v>
      </c>
      <c r="D60" s="367">
        <v>41467</v>
      </c>
      <c r="E60" s="367">
        <v>46387</v>
      </c>
      <c r="F60" s="367">
        <v>46387</v>
      </c>
      <c r="G60" s="103" t="s">
        <v>137</v>
      </c>
      <c r="H60" s="101">
        <v>18756349.977728963</v>
      </c>
      <c r="I60" s="101">
        <v>2325757.87</v>
      </c>
      <c r="J60" s="103" t="s">
        <v>178</v>
      </c>
      <c r="K60" s="101">
        <v>389039.60909309977</v>
      </c>
      <c r="L60" s="103" t="s">
        <v>178</v>
      </c>
      <c r="M60" s="101">
        <v>0</v>
      </c>
      <c r="N60" s="102">
        <v>8.5903900000000005E-2</v>
      </c>
      <c r="O60" s="68" t="s">
        <v>18</v>
      </c>
      <c r="P60" s="103" t="s">
        <v>20</v>
      </c>
      <c r="Q60" s="269">
        <v>0.39539999999999997</v>
      </c>
      <c r="R60" s="103" t="s">
        <v>139</v>
      </c>
      <c r="S60" s="368" t="s">
        <v>171</v>
      </c>
      <c r="T60" s="368">
        <v>0</v>
      </c>
      <c r="U60" s="103" t="s">
        <v>140</v>
      </c>
      <c r="V60" s="103" t="s">
        <v>141</v>
      </c>
      <c r="W60" s="369">
        <v>4.4755000000000003</v>
      </c>
      <c r="Y60" s="173">
        <v>567139.76357361593</v>
      </c>
      <c r="Z60" s="173">
        <v>640355.78341527004</v>
      </c>
      <c r="AA60" s="173">
        <v>7416260.7811940312</v>
      </c>
      <c r="AC60" s="174">
        <v>567139.76357361593</v>
      </c>
      <c r="AD60" s="174">
        <v>651256.19389936142</v>
      </c>
      <c r="AE60" s="174">
        <v>7416260.7811940312</v>
      </c>
      <c r="AF60" s="138"/>
      <c r="AG60" s="175">
        <f t="shared" si="14"/>
        <v>2538234.0118737184</v>
      </c>
      <c r="AH60" s="175">
        <f t="shared" si="15"/>
        <v>0</v>
      </c>
      <c r="AI60" s="175">
        <f t="shared" si="16"/>
        <v>0</v>
      </c>
      <c r="AJ60" s="175">
        <f t="shared" si="17"/>
        <v>0</v>
      </c>
      <c r="AK60" s="176">
        <f t="shared" si="18"/>
        <v>2538234.0118737184</v>
      </c>
      <c r="AM60" s="373">
        <f>'OM Materials - Revised ECL'!Q6</f>
        <v>16300047.687094016</v>
      </c>
      <c r="AN60" s="174">
        <f t="shared" si="20"/>
        <v>0</v>
      </c>
      <c r="AO60" s="174">
        <f t="shared" si="21"/>
        <v>0</v>
      </c>
      <c r="AP60" s="174">
        <f t="shared" si="22"/>
        <v>0</v>
      </c>
      <c r="AQ60" s="268">
        <f t="shared" si="23"/>
        <v>16300047.687094016</v>
      </c>
      <c r="AR60" s="87" t="str">
        <f t="shared" si="24"/>
        <v>T</v>
      </c>
      <c r="AS60" s="271" t="s">
        <v>262</v>
      </c>
      <c r="AT60" s="88" t="str">
        <f>_xlfn.XLOOKUP($AS60,'[2]Consol (Working)'!$C$5:$C$163,'[2]Consol (Working)'!$AI$5:$AI$163,,0)</f>
        <v>Non Trade</v>
      </c>
      <c r="AU60" s="88" t="s">
        <v>18</v>
      </c>
      <c r="AV60" s="72" t="str">
        <f t="shared" si="41"/>
        <v>L:PD5</v>
      </c>
      <c r="AW60" s="89" t="str">
        <f t="shared" si="12"/>
        <v>T</v>
      </c>
      <c r="AX60" s="90">
        <f t="shared" si="13"/>
        <v>0</v>
      </c>
      <c r="AY60" s="307">
        <f>AD60*W60</f>
        <v>2914697.0957965921</v>
      </c>
      <c r="AZ60" s="66" t="b">
        <f>AM60='OM Materials - Revised ECL'!Q6</f>
        <v>1</v>
      </c>
      <c r="BA60" s="339" t="s">
        <v>258</v>
      </c>
    </row>
    <row r="61" spans="1:53" ht="15.75" customHeight="1" x14ac:dyDescent="0.25">
      <c r="A61" s="87">
        <v>54</v>
      </c>
      <c r="B61" s="366" t="s">
        <v>263</v>
      </c>
      <c r="C61" s="104" t="s">
        <v>264</v>
      </c>
      <c r="D61" s="367">
        <v>45620</v>
      </c>
      <c r="E61" s="367">
        <v>46022</v>
      </c>
      <c r="F61" s="367">
        <v>46022</v>
      </c>
      <c r="G61" s="103" t="s">
        <v>144</v>
      </c>
      <c r="H61" s="101">
        <v>0</v>
      </c>
      <c r="I61" s="101">
        <v>0</v>
      </c>
      <c r="J61" s="103">
        <v>0</v>
      </c>
      <c r="K61" s="101">
        <v>0</v>
      </c>
      <c r="L61" s="103">
        <v>0</v>
      </c>
      <c r="M61" s="101">
        <v>710165</v>
      </c>
      <c r="N61" s="102">
        <v>1.2E-2</v>
      </c>
      <c r="O61" s="68" t="s">
        <v>18</v>
      </c>
      <c r="P61" s="103" t="s">
        <v>20</v>
      </c>
      <c r="Q61" s="269">
        <v>0.39539999999999997</v>
      </c>
      <c r="R61" s="103" t="s">
        <v>139</v>
      </c>
      <c r="S61" s="368" t="s">
        <v>100</v>
      </c>
      <c r="T61" s="368">
        <v>0</v>
      </c>
      <c r="U61" s="103" t="s">
        <v>140</v>
      </c>
      <c r="V61" s="103" t="s">
        <v>141</v>
      </c>
      <c r="W61" s="369">
        <v>1</v>
      </c>
      <c r="Y61" s="173">
        <v>14785.187857898916</v>
      </c>
      <c r="Z61" s="173">
        <v>14785.187857898916</v>
      </c>
      <c r="AA61" s="173">
        <v>0</v>
      </c>
      <c r="AC61" s="174">
        <v>14785.187857898916</v>
      </c>
      <c r="AD61" s="174">
        <v>14785.187857898916</v>
      </c>
      <c r="AE61" s="174">
        <v>0</v>
      </c>
      <c r="AF61" s="138"/>
      <c r="AG61" s="175">
        <f t="shared" si="14"/>
        <v>14785.187857898916</v>
      </c>
      <c r="AH61" s="175">
        <f t="shared" si="15"/>
        <v>0</v>
      </c>
      <c r="AI61" s="175">
        <f t="shared" si="16"/>
        <v>0</v>
      </c>
      <c r="AJ61" s="175">
        <f t="shared" si="17"/>
        <v>0</v>
      </c>
      <c r="AK61" s="176">
        <f t="shared" si="18"/>
        <v>14785.187857898916</v>
      </c>
      <c r="AM61" s="174">
        <f t="shared" si="19"/>
        <v>14785.187857898916</v>
      </c>
      <c r="AN61" s="174">
        <f t="shared" si="20"/>
        <v>0</v>
      </c>
      <c r="AO61" s="174">
        <f t="shared" si="21"/>
        <v>0</v>
      </c>
      <c r="AP61" s="174">
        <f t="shared" si="22"/>
        <v>0</v>
      </c>
      <c r="AQ61" s="268">
        <f t="shared" si="23"/>
        <v>14785.187857898916</v>
      </c>
      <c r="AR61" s="87" t="str">
        <f t="shared" si="24"/>
        <v>T</v>
      </c>
      <c r="AS61" s="271" t="s">
        <v>263</v>
      </c>
      <c r="AT61" s="88" t="str">
        <f>_xlfn.XLOOKUP($AS61,'[2]Consol (Working)'!$C$5:$C$163,'[2]Consol (Working)'!$AI$5:$AI$163,,0)</f>
        <v>Trade(Off)</v>
      </c>
      <c r="AU61" s="88" t="s">
        <v>18</v>
      </c>
      <c r="AV61" s="72" t="str">
        <f t="shared" si="41"/>
        <v>L:PD5</v>
      </c>
      <c r="AW61" s="89" t="str">
        <f t="shared" si="12"/>
        <v>T</v>
      </c>
      <c r="AX61" s="90">
        <f t="shared" si="13"/>
        <v>0</v>
      </c>
      <c r="AY61" s="281"/>
    </row>
    <row r="62" spans="1:53" ht="15.75" customHeight="1" x14ac:dyDescent="0.25">
      <c r="A62" s="87">
        <v>55</v>
      </c>
      <c r="B62" s="366" t="s">
        <v>265</v>
      </c>
      <c r="C62" s="104" t="s">
        <v>266</v>
      </c>
      <c r="D62" s="367">
        <v>45603</v>
      </c>
      <c r="E62" s="367">
        <v>46022</v>
      </c>
      <c r="F62" s="367">
        <v>46022</v>
      </c>
      <c r="G62" s="103" t="s">
        <v>144</v>
      </c>
      <c r="H62" s="101">
        <v>0</v>
      </c>
      <c r="I62" s="101">
        <v>0</v>
      </c>
      <c r="J62" s="103">
        <v>0</v>
      </c>
      <c r="K62" s="101">
        <v>0</v>
      </c>
      <c r="L62" s="103">
        <v>0</v>
      </c>
      <c r="M62" s="101">
        <v>2100000</v>
      </c>
      <c r="N62" s="102">
        <v>1.2E-2</v>
      </c>
      <c r="O62" s="68" t="s">
        <v>18</v>
      </c>
      <c r="P62" s="103" t="s">
        <v>20</v>
      </c>
      <c r="Q62" s="269">
        <v>0.39539999999999997</v>
      </c>
      <c r="R62" s="103" t="s">
        <v>139</v>
      </c>
      <c r="S62" s="368" t="s">
        <v>100</v>
      </c>
      <c r="T62" s="368">
        <v>0</v>
      </c>
      <c r="U62" s="103" t="s">
        <v>140</v>
      </c>
      <c r="V62" s="103" t="s">
        <v>141</v>
      </c>
      <c r="W62" s="369">
        <v>1</v>
      </c>
      <c r="Y62" s="173">
        <v>43720.676887184978</v>
      </c>
      <c r="Z62" s="173">
        <v>43720.676887184978</v>
      </c>
      <c r="AA62" s="173">
        <v>0</v>
      </c>
      <c r="AC62" s="174">
        <v>43720.676887184978</v>
      </c>
      <c r="AD62" s="174">
        <v>43720.676887184978</v>
      </c>
      <c r="AE62" s="174">
        <v>0</v>
      </c>
      <c r="AF62" s="138"/>
      <c r="AG62" s="175">
        <f t="shared" si="14"/>
        <v>43720.676887184978</v>
      </c>
      <c r="AH62" s="175">
        <f t="shared" si="15"/>
        <v>0</v>
      </c>
      <c r="AI62" s="175">
        <f t="shared" si="16"/>
        <v>0</v>
      </c>
      <c r="AJ62" s="175">
        <f t="shared" si="17"/>
        <v>0</v>
      </c>
      <c r="AK62" s="176">
        <f t="shared" si="18"/>
        <v>43720.676887184978</v>
      </c>
      <c r="AM62" s="174">
        <f t="shared" si="19"/>
        <v>43720.676887184978</v>
      </c>
      <c r="AN62" s="174">
        <f t="shared" si="20"/>
        <v>0</v>
      </c>
      <c r="AO62" s="174">
        <f t="shared" si="21"/>
        <v>0</v>
      </c>
      <c r="AP62" s="174">
        <f t="shared" si="22"/>
        <v>0</v>
      </c>
      <c r="AQ62" s="268">
        <f t="shared" si="23"/>
        <v>43720.676887184978</v>
      </c>
      <c r="AR62" s="87" t="str">
        <f t="shared" si="24"/>
        <v>T</v>
      </c>
      <c r="AS62" s="271" t="s">
        <v>265</v>
      </c>
      <c r="AT62" s="88" t="str">
        <f>_xlfn.XLOOKUP($AS62,'[2]Consol (Working)'!$C$5:$C$163,'[2]Consol (Working)'!$AI$5:$AI$163,,0)</f>
        <v>Trade(Off)</v>
      </c>
      <c r="AU62" s="88" t="s">
        <v>18</v>
      </c>
      <c r="AV62" s="72" t="str">
        <f t="shared" si="41"/>
        <v>L:PD5</v>
      </c>
      <c r="AW62" s="89" t="str">
        <f t="shared" si="12"/>
        <v>T</v>
      </c>
      <c r="AX62" s="90">
        <f t="shared" si="13"/>
        <v>0</v>
      </c>
      <c r="AY62" s="281"/>
    </row>
    <row r="63" spans="1:53" ht="15.75" customHeight="1" x14ac:dyDescent="0.25">
      <c r="A63" s="87">
        <v>56</v>
      </c>
      <c r="B63" s="366" t="s">
        <v>267</v>
      </c>
      <c r="C63" s="104" t="s">
        <v>268</v>
      </c>
      <c r="D63" s="367">
        <v>45603</v>
      </c>
      <c r="E63" s="367">
        <v>46022</v>
      </c>
      <c r="F63" s="367">
        <v>46022</v>
      </c>
      <c r="G63" s="103" t="s">
        <v>144</v>
      </c>
      <c r="H63" s="101">
        <v>0</v>
      </c>
      <c r="I63" s="101">
        <v>0</v>
      </c>
      <c r="J63" s="103">
        <v>0</v>
      </c>
      <c r="K63" s="101">
        <v>0</v>
      </c>
      <c r="L63" s="103">
        <v>0</v>
      </c>
      <c r="M63" s="101">
        <v>4200000</v>
      </c>
      <c r="N63" s="102">
        <v>1.2E-2</v>
      </c>
      <c r="O63" s="68" t="s">
        <v>18</v>
      </c>
      <c r="P63" s="103" t="s">
        <v>20</v>
      </c>
      <c r="Q63" s="269">
        <v>0.39539999999999997</v>
      </c>
      <c r="R63" s="103" t="s">
        <v>139</v>
      </c>
      <c r="S63" s="368" t="s">
        <v>100</v>
      </c>
      <c r="T63" s="368">
        <v>0</v>
      </c>
      <c r="U63" s="103" t="s">
        <v>140</v>
      </c>
      <c r="V63" s="103" t="s">
        <v>141</v>
      </c>
      <c r="W63" s="369">
        <v>1</v>
      </c>
      <c r="Y63" s="173">
        <v>87441.353774369956</v>
      </c>
      <c r="Z63" s="173">
        <v>87441.353774369956</v>
      </c>
      <c r="AA63" s="173">
        <v>0</v>
      </c>
      <c r="AC63" s="174">
        <v>87441.353774369956</v>
      </c>
      <c r="AD63" s="174">
        <v>87441.353774369956</v>
      </c>
      <c r="AE63" s="174">
        <v>0</v>
      </c>
      <c r="AF63" s="138"/>
      <c r="AG63" s="175">
        <f t="shared" si="14"/>
        <v>87441.353774369956</v>
      </c>
      <c r="AH63" s="175">
        <f t="shared" si="15"/>
        <v>0</v>
      </c>
      <c r="AI63" s="175">
        <f t="shared" si="16"/>
        <v>0</v>
      </c>
      <c r="AJ63" s="175">
        <f t="shared" si="17"/>
        <v>0</v>
      </c>
      <c r="AK63" s="176">
        <f t="shared" si="18"/>
        <v>87441.353774369956</v>
      </c>
      <c r="AM63" s="174">
        <f t="shared" si="19"/>
        <v>87441.353774369956</v>
      </c>
      <c r="AN63" s="174">
        <f t="shared" si="20"/>
        <v>0</v>
      </c>
      <c r="AO63" s="174">
        <f t="shared" si="21"/>
        <v>0</v>
      </c>
      <c r="AP63" s="174">
        <f t="shared" si="22"/>
        <v>0</v>
      </c>
      <c r="AQ63" s="268">
        <f t="shared" si="23"/>
        <v>87441.353774369956</v>
      </c>
      <c r="AR63" s="87" t="str">
        <f t="shared" si="24"/>
        <v>T</v>
      </c>
      <c r="AS63" s="271" t="s">
        <v>267</v>
      </c>
      <c r="AT63" s="88" t="str">
        <f>_xlfn.XLOOKUP($AS63,'[2]Consol (Working)'!$C$5:$C$163,'[2]Consol (Working)'!$AI$5:$AI$163,,0)</f>
        <v>Trade(Off)</v>
      </c>
      <c r="AU63" s="88" t="s">
        <v>18</v>
      </c>
      <c r="AV63" s="72" t="str">
        <f t="shared" si="41"/>
        <v>L:PD5</v>
      </c>
      <c r="AW63" s="89" t="str">
        <f t="shared" si="12"/>
        <v>T</v>
      </c>
      <c r="AX63" s="90">
        <f t="shared" si="13"/>
        <v>0</v>
      </c>
      <c r="AY63" s="281"/>
    </row>
    <row r="64" spans="1:53" ht="15.75" customHeight="1" x14ac:dyDescent="0.25">
      <c r="A64" s="87">
        <v>57</v>
      </c>
      <c r="B64" s="366" t="s">
        <v>269</v>
      </c>
      <c r="C64" s="104" t="s">
        <v>270</v>
      </c>
      <c r="D64" s="367">
        <v>45603</v>
      </c>
      <c r="E64" s="367">
        <v>46022</v>
      </c>
      <c r="F64" s="367">
        <v>46022</v>
      </c>
      <c r="G64" s="103" t="s">
        <v>144</v>
      </c>
      <c r="H64" s="101">
        <v>0</v>
      </c>
      <c r="I64" s="101">
        <v>0</v>
      </c>
      <c r="J64" s="103">
        <v>0</v>
      </c>
      <c r="K64" s="101">
        <v>0</v>
      </c>
      <c r="L64" s="103">
        <v>0</v>
      </c>
      <c r="M64" s="101">
        <v>15400000</v>
      </c>
      <c r="N64" s="102">
        <v>1.2E-2</v>
      </c>
      <c r="O64" s="68" t="s">
        <v>18</v>
      </c>
      <c r="P64" s="103" t="s">
        <v>20</v>
      </c>
      <c r="Q64" s="269">
        <v>0.39539999999999997</v>
      </c>
      <c r="R64" s="103" t="s">
        <v>139</v>
      </c>
      <c r="S64" s="368" t="s">
        <v>100</v>
      </c>
      <c r="T64" s="368">
        <v>0</v>
      </c>
      <c r="U64" s="103" t="s">
        <v>140</v>
      </c>
      <c r="V64" s="103" t="s">
        <v>141</v>
      </c>
      <c r="W64" s="369">
        <v>1</v>
      </c>
      <c r="Y64" s="173">
        <v>320618.29717268993</v>
      </c>
      <c r="Z64" s="173">
        <v>320618.29717268993</v>
      </c>
      <c r="AA64" s="173">
        <v>0</v>
      </c>
      <c r="AC64" s="174">
        <v>320618.29717268993</v>
      </c>
      <c r="AD64" s="174">
        <v>320618.29717268993</v>
      </c>
      <c r="AE64" s="174">
        <v>0</v>
      </c>
      <c r="AF64" s="138"/>
      <c r="AG64" s="175">
        <f t="shared" si="14"/>
        <v>320618.29717268993</v>
      </c>
      <c r="AH64" s="175">
        <f t="shared" si="15"/>
        <v>0</v>
      </c>
      <c r="AI64" s="175">
        <f t="shared" si="16"/>
        <v>0</v>
      </c>
      <c r="AJ64" s="175">
        <f t="shared" si="17"/>
        <v>0</v>
      </c>
      <c r="AK64" s="176">
        <f t="shared" si="18"/>
        <v>320618.29717268993</v>
      </c>
      <c r="AM64" s="174">
        <f t="shared" si="19"/>
        <v>320618.29717268993</v>
      </c>
      <c r="AN64" s="174">
        <f t="shared" si="20"/>
        <v>0</v>
      </c>
      <c r="AO64" s="174">
        <f t="shared" si="21"/>
        <v>0</v>
      </c>
      <c r="AP64" s="174">
        <f t="shared" si="22"/>
        <v>0</v>
      </c>
      <c r="AQ64" s="268">
        <f t="shared" si="23"/>
        <v>320618.29717268993</v>
      </c>
      <c r="AR64" s="87" t="str">
        <f t="shared" si="24"/>
        <v>T</v>
      </c>
      <c r="AS64" s="271" t="s">
        <v>269</v>
      </c>
      <c r="AT64" s="88" t="str">
        <f>_xlfn.XLOOKUP($AS64,'[2]Consol (Working)'!$C$5:$C$163,'[2]Consol (Working)'!$AI$5:$AI$163,,0)</f>
        <v>Trade(Off)</v>
      </c>
      <c r="AU64" s="88" t="s">
        <v>18</v>
      </c>
      <c r="AV64" s="72" t="str">
        <f t="shared" si="41"/>
        <v>L:PD5</v>
      </c>
      <c r="AW64" s="89" t="str">
        <f t="shared" si="12"/>
        <v>T</v>
      </c>
      <c r="AX64" s="90">
        <f t="shared" si="13"/>
        <v>0</v>
      </c>
      <c r="AY64" s="281"/>
    </row>
    <row r="65" spans="1:51" ht="15.75" customHeight="1" x14ac:dyDescent="0.25">
      <c r="A65" s="87">
        <v>58</v>
      </c>
      <c r="B65" s="366" t="s">
        <v>271</v>
      </c>
      <c r="C65" s="104" t="s">
        <v>272</v>
      </c>
      <c r="D65" s="367">
        <v>45603</v>
      </c>
      <c r="E65" s="367">
        <v>46022</v>
      </c>
      <c r="F65" s="367">
        <v>46022</v>
      </c>
      <c r="G65" s="103" t="s">
        <v>144</v>
      </c>
      <c r="H65" s="101">
        <v>0</v>
      </c>
      <c r="I65" s="101">
        <v>0</v>
      </c>
      <c r="J65" s="103">
        <v>0</v>
      </c>
      <c r="K65" s="101">
        <v>0</v>
      </c>
      <c r="L65" s="103">
        <v>0</v>
      </c>
      <c r="M65" s="101">
        <v>3300000</v>
      </c>
      <c r="N65" s="102">
        <v>1.2E-2</v>
      </c>
      <c r="O65" s="68" t="s">
        <v>18</v>
      </c>
      <c r="P65" s="103" t="s">
        <v>20</v>
      </c>
      <c r="Q65" s="269">
        <v>0.39539999999999997</v>
      </c>
      <c r="R65" s="103" t="s">
        <v>139</v>
      </c>
      <c r="S65" s="368" t="s">
        <v>100</v>
      </c>
      <c r="T65" s="368">
        <v>0</v>
      </c>
      <c r="U65" s="103" t="s">
        <v>140</v>
      </c>
      <c r="V65" s="103" t="s">
        <v>141</v>
      </c>
      <c r="W65" s="369">
        <v>1</v>
      </c>
      <c r="Y65" s="173">
        <v>68703.920822719258</v>
      </c>
      <c r="Z65" s="173">
        <v>68703.920822719258</v>
      </c>
      <c r="AA65" s="173">
        <v>0</v>
      </c>
      <c r="AC65" s="174">
        <v>68703.920822719258</v>
      </c>
      <c r="AD65" s="174">
        <v>68703.920822719258</v>
      </c>
      <c r="AE65" s="174">
        <v>0</v>
      </c>
      <c r="AF65" s="138"/>
      <c r="AG65" s="175">
        <f t="shared" si="14"/>
        <v>68703.920822719258</v>
      </c>
      <c r="AH65" s="175">
        <f t="shared" si="15"/>
        <v>0</v>
      </c>
      <c r="AI65" s="175">
        <f t="shared" si="16"/>
        <v>0</v>
      </c>
      <c r="AJ65" s="175">
        <f t="shared" si="17"/>
        <v>0</v>
      </c>
      <c r="AK65" s="176">
        <f t="shared" si="18"/>
        <v>68703.920822719258</v>
      </c>
      <c r="AM65" s="174">
        <f t="shared" si="19"/>
        <v>68703.920822719258</v>
      </c>
      <c r="AN65" s="174">
        <f t="shared" si="20"/>
        <v>0</v>
      </c>
      <c r="AO65" s="174">
        <f t="shared" si="21"/>
        <v>0</v>
      </c>
      <c r="AP65" s="174">
        <f t="shared" si="22"/>
        <v>0</v>
      </c>
      <c r="AQ65" s="268">
        <f t="shared" si="23"/>
        <v>68703.920822719258</v>
      </c>
      <c r="AR65" s="87" t="str">
        <f t="shared" si="24"/>
        <v>T</v>
      </c>
      <c r="AS65" s="271" t="s">
        <v>271</v>
      </c>
      <c r="AT65" s="88" t="str">
        <f>_xlfn.XLOOKUP($AS65,'[2]Consol (Working)'!$C$5:$C$163,'[2]Consol (Working)'!$AI$5:$AI$163,,0)</f>
        <v>Trade(Off)</v>
      </c>
      <c r="AU65" s="88" t="s">
        <v>18</v>
      </c>
      <c r="AV65" s="72" t="str">
        <f t="shared" si="41"/>
        <v>L:PD5</v>
      </c>
      <c r="AW65" s="89" t="str">
        <f t="shared" si="12"/>
        <v>T</v>
      </c>
      <c r="AX65" s="90">
        <f t="shared" si="13"/>
        <v>0</v>
      </c>
      <c r="AY65" s="281"/>
    </row>
    <row r="66" spans="1:51" ht="15.75" customHeight="1" x14ac:dyDescent="0.25">
      <c r="A66" s="87">
        <v>59</v>
      </c>
      <c r="B66" s="366" t="s">
        <v>273</v>
      </c>
      <c r="C66" s="104" t="s">
        <v>274</v>
      </c>
      <c r="D66" s="367">
        <v>45603</v>
      </c>
      <c r="E66" s="367">
        <v>46022</v>
      </c>
      <c r="F66" s="367">
        <v>46022</v>
      </c>
      <c r="G66" s="103" t="s">
        <v>144</v>
      </c>
      <c r="H66" s="101">
        <v>0</v>
      </c>
      <c r="I66" s="101">
        <v>0</v>
      </c>
      <c r="J66" s="103">
        <v>0</v>
      </c>
      <c r="K66" s="101">
        <v>0</v>
      </c>
      <c r="L66" s="103">
        <v>0</v>
      </c>
      <c r="M66" s="101">
        <v>3000000</v>
      </c>
      <c r="N66" s="102">
        <v>1.2E-2</v>
      </c>
      <c r="O66" s="68" t="s">
        <v>18</v>
      </c>
      <c r="P66" s="103" t="s">
        <v>20</v>
      </c>
      <c r="Q66" s="269">
        <v>0.39539999999999997</v>
      </c>
      <c r="R66" s="103" t="s">
        <v>139</v>
      </c>
      <c r="S66" s="368" t="s">
        <v>100</v>
      </c>
      <c r="T66" s="368">
        <v>0</v>
      </c>
      <c r="U66" s="103" t="s">
        <v>140</v>
      </c>
      <c r="V66" s="103" t="s">
        <v>141</v>
      </c>
      <c r="W66" s="369">
        <v>1</v>
      </c>
      <c r="Y66" s="173">
        <v>62458.109838835677</v>
      </c>
      <c r="Z66" s="173">
        <v>62458.109838835677</v>
      </c>
      <c r="AA66" s="173">
        <v>0</v>
      </c>
      <c r="AC66" s="174">
        <v>62458.109838835677</v>
      </c>
      <c r="AD66" s="174">
        <v>62458.109838835677</v>
      </c>
      <c r="AE66" s="174">
        <v>0</v>
      </c>
      <c r="AF66" s="138"/>
      <c r="AG66" s="175">
        <f t="shared" si="14"/>
        <v>62458.109838835677</v>
      </c>
      <c r="AH66" s="175">
        <f t="shared" si="15"/>
        <v>0</v>
      </c>
      <c r="AI66" s="175">
        <f t="shared" si="16"/>
        <v>0</v>
      </c>
      <c r="AJ66" s="175">
        <f t="shared" si="17"/>
        <v>0</v>
      </c>
      <c r="AK66" s="176">
        <f t="shared" si="18"/>
        <v>62458.109838835677</v>
      </c>
      <c r="AM66" s="174">
        <f t="shared" si="19"/>
        <v>62458.109838835677</v>
      </c>
      <c r="AN66" s="174">
        <f t="shared" si="20"/>
        <v>0</v>
      </c>
      <c r="AO66" s="174">
        <f t="shared" si="21"/>
        <v>0</v>
      </c>
      <c r="AP66" s="174">
        <f t="shared" si="22"/>
        <v>0</v>
      </c>
      <c r="AQ66" s="268">
        <f t="shared" si="23"/>
        <v>62458.109838835677</v>
      </c>
      <c r="AR66" s="87" t="str">
        <f t="shared" si="24"/>
        <v>T</v>
      </c>
      <c r="AS66" s="271" t="s">
        <v>273</v>
      </c>
      <c r="AT66" s="88" t="str">
        <f>_xlfn.XLOOKUP($AS66,'[2]Consol (Working)'!$C$5:$C$163,'[2]Consol (Working)'!$AI$5:$AI$163,,0)</f>
        <v>Trade(Off)</v>
      </c>
      <c r="AU66" s="88" t="s">
        <v>18</v>
      </c>
      <c r="AV66" s="72" t="str">
        <f t="shared" si="41"/>
        <v>L:PD5</v>
      </c>
      <c r="AW66" s="89" t="str">
        <f t="shared" si="12"/>
        <v>T</v>
      </c>
      <c r="AX66" s="90">
        <f t="shared" si="13"/>
        <v>0</v>
      </c>
    </row>
    <row r="67" spans="1:51" ht="15.75" customHeight="1" x14ac:dyDescent="0.25">
      <c r="A67" s="87">
        <v>60</v>
      </c>
      <c r="B67" s="366" t="s">
        <v>275</v>
      </c>
      <c r="C67" s="104" t="s">
        <v>276</v>
      </c>
      <c r="D67" s="367">
        <v>45603</v>
      </c>
      <c r="E67" s="367">
        <v>46022</v>
      </c>
      <c r="F67" s="367">
        <v>46022</v>
      </c>
      <c r="G67" s="103" t="s">
        <v>144</v>
      </c>
      <c r="H67" s="101">
        <v>0</v>
      </c>
      <c r="I67" s="101">
        <v>0</v>
      </c>
      <c r="J67" s="103">
        <v>0</v>
      </c>
      <c r="K67" s="101">
        <v>0</v>
      </c>
      <c r="L67" s="103">
        <v>0</v>
      </c>
      <c r="M67" s="101">
        <v>7500000</v>
      </c>
      <c r="N67" s="102">
        <v>1.2E-2</v>
      </c>
      <c r="O67" s="68" t="s">
        <v>18</v>
      </c>
      <c r="P67" s="103" t="s">
        <v>20</v>
      </c>
      <c r="Q67" s="269">
        <v>0.39539999999999997</v>
      </c>
      <c r="R67" s="103" t="s">
        <v>139</v>
      </c>
      <c r="S67" s="368" t="s">
        <v>100</v>
      </c>
      <c r="T67" s="368">
        <v>0</v>
      </c>
      <c r="U67" s="103" t="s">
        <v>140</v>
      </c>
      <c r="V67" s="103" t="s">
        <v>141</v>
      </c>
      <c r="W67" s="369">
        <v>1</v>
      </c>
      <c r="Y67" s="173">
        <v>156145.27459708921</v>
      </c>
      <c r="Z67" s="173">
        <v>156145.27459708921</v>
      </c>
      <c r="AA67" s="173">
        <v>0</v>
      </c>
      <c r="AC67" s="174">
        <v>156145.27459708921</v>
      </c>
      <c r="AD67" s="174">
        <v>156145.27459708921</v>
      </c>
      <c r="AE67" s="174">
        <v>0</v>
      </c>
      <c r="AF67" s="138"/>
      <c r="AG67" s="175">
        <f t="shared" si="14"/>
        <v>156145.27459708921</v>
      </c>
      <c r="AH67" s="175">
        <f t="shared" si="15"/>
        <v>0</v>
      </c>
      <c r="AI67" s="175">
        <f t="shared" si="16"/>
        <v>0</v>
      </c>
      <c r="AJ67" s="175">
        <f t="shared" si="17"/>
        <v>0</v>
      </c>
      <c r="AK67" s="176">
        <f t="shared" si="18"/>
        <v>156145.27459708921</v>
      </c>
      <c r="AM67" s="174">
        <f t="shared" si="19"/>
        <v>156145.27459708921</v>
      </c>
      <c r="AN67" s="174">
        <f t="shared" si="20"/>
        <v>0</v>
      </c>
      <c r="AO67" s="174">
        <f t="shared" si="21"/>
        <v>0</v>
      </c>
      <c r="AP67" s="174">
        <f t="shared" si="22"/>
        <v>0</v>
      </c>
      <c r="AQ67" s="268">
        <f t="shared" si="23"/>
        <v>156145.27459708921</v>
      </c>
      <c r="AR67" s="87" t="str">
        <f t="shared" si="24"/>
        <v>T</v>
      </c>
      <c r="AS67" s="271" t="s">
        <v>275</v>
      </c>
      <c r="AT67" s="88" t="str">
        <f>_xlfn.XLOOKUP($AS67,'[2]Consol (Working)'!$C$5:$C$163,'[2]Consol (Working)'!$AI$5:$AI$163,,0)</f>
        <v>Trade(Off)</v>
      </c>
      <c r="AU67" s="88" t="s">
        <v>18</v>
      </c>
      <c r="AV67" s="72" t="str">
        <f t="shared" si="41"/>
        <v>L:PD5</v>
      </c>
      <c r="AW67" s="89" t="str">
        <f t="shared" si="12"/>
        <v>T</v>
      </c>
      <c r="AX67" s="90">
        <f t="shared" si="13"/>
        <v>0</v>
      </c>
      <c r="AY67" s="281"/>
    </row>
    <row r="68" spans="1:51" ht="15.75" customHeight="1" x14ac:dyDescent="0.25">
      <c r="A68" s="87">
        <v>61</v>
      </c>
      <c r="B68" s="366" t="s">
        <v>277</v>
      </c>
      <c r="C68" s="104" t="s">
        <v>278</v>
      </c>
      <c r="D68" s="367">
        <v>45621</v>
      </c>
      <c r="E68" s="367">
        <v>46022</v>
      </c>
      <c r="F68" s="367">
        <v>46022</v>
      </c>
      <c r="G68" s="103" t="s">
        <v>144</v>
      </c>
      <c r="H68" s="101">
        <v>0</v>
      </c>
      <c r="I68" s="101">
        <v>0</v>
      </c>
      <c r="J68" s="103">
        <v>0</v>
      </c>
      <c r="K68" s="101">
        <v>0</v>
      </c>
      <c r="L68" s="103">
        <v>0</v>
      </c>
      <c r="M68" s="101">
        <v>1125000</v>
      </c>
      <c r="N68" s="102">
        <v>1.2E-2</v>
      </c>
      <c r="O68" s="68" t="s">
        <v>18</v>
      </c>
      <c r="P68" s="103" t="s">
        <v>20</v>
      </c>
      <c r="Q68" s="269">
        <v>0.39539999999999997</v>
      </c>
      <c r="R68" s="103" t="s">
        <v>139</v>
      </c>
      <c r="S68" s="368" t="s">
        <v>100</v>
      </c>
      <c r="T68" s="368">
        <v>0</v>
      </c>
      <c r="U68" s="103" t="s">
        <v>140</v>
      </c>
      <c r="V68" s="103" t="s">
        <v>141</v>
      </c>
      <c r="W68" s="369">
        <v>1</v>
      </c>
      <c r="Y68" s="173">
        <v>23421.791189563384</v>
      </c>
      <c r="Z68" s="173">
        <v>23421.791189563384</v>
      </c>
      <c r="AA68" s="173">
        <v>0</v>
      </c>
      <c r="AC68" s="174">
        <v>23421.791189563384</v>
      </c>
      <c r="AD68" s="174">
        <v>23421.791189563384</v>
      </c>
      <c r="AE68" s="174">
        <v>0</v>
      </c>
      <c r="AF68" s="138"/>
      <c r="AG68" s="175">
        <f t="shared" si="14"/>
        <v>23421.791189563384</v>
      </c>
      <c r="AH68" s="175">
        <f t="shared" si="15"/>
        <v>0</v>
      </c>
      <c r="AI68" s="175">
        <f t="shared" si="16"/>
        <v>0</v>
      </c>
      <c r="AJ68" s="175">
        <f t="shared" si="17"/>
        <v>0</v>
      </c>
      <c r="AK68" s="176">
        <f t="shared" si="18"/>
        <v>23421.791189563384</v>
      </c>
      <c r="AM68" s="174">
        <f t="shared" si="19"/>
        <v>23421.791189563384</v>
      </c>
      <c r="AN68" s="174">
        <f t="shared" si="20"/>
        <v>0</v>
      </c>
      <c r="AO68" s="174">
        <f t="shared" si="21"/>
        <v>0</v>
      </c>
      <c r="AP68" s="174">
        <f t="shared" si="22"/>
        <v>0</v>
      </c>
      <c r="AQ68" s="268">
        <f t="shared" si="23"/>
        <v>23421.791189563384</v>
      </c>
      <c r="AR68" s="87" t="str">
        <f t="shared" si="24"/>
        <v>T</v>
      </c>
      <c r="AS68" s="271" t="s">
        <v>277</v>
      </c>
      <c r="AT68" s="88" t="str">
        <f>_xlfn.XLOOKUP($AS68,'[2]Consol (Working)'!$C$5:$C$163,'[2]Consol (Working)'!$AI$5:$AI$163,,0)</f>
        <v>Trade(Off)</v>
      </c>
      <c r="AU68" s="88" t="s">
        <v>18</v>
      </c>
      <c r="AV68" s="72" t="str">
        <f t="shared" si="41"/>
        <v>L:PD5</v>
      </c>
      <c r="AW68" s="89" t="str">
        <f t="shared" si="12"/>
        <v>T</v>
      </c>
      <c r="AX68" s="90">
        <f t="shared" si="13"/>
        <v>0</v>
      </c>
    </row>
    <row r="69" spans="1:51" ht="15.75" customHeight="1" x14ac:dyDescent="0.25">
      <c r="A69" s="87">
        <v>62</v>
      </c>
      <c r="B69" s="366" t="s">
        <v>279</v>
      </c>
      <c r="C69" s="104" t="s">
        <v>280</v>
      </c>
      <c r="D69" s="367">
        <v>45621</v>
      </c>
      <c r="E69" s="367">
        <v>46022</v>
      </c>
      <c r="F69" s="367">
        <v>46022</v>
      </c>
      <c r="G69" s="103" t="s">
        <v>144</v>
      </c>
      <c r="H69" s="101">
        <v>0</v>
      </c>
      <c r="I69" s="101">
        <v>0</v>
      </c>
      <c r="J69" s="103">
        <v>0</v>
      </c>
      <c r="K69" s="101">
        <v>0</v>
      </c>
      <c r="L69" s="103">
        <v>0</v>
      </c>
      <c r="M69" s="101">
        <v>75000</v>
      </c>
      <c r="N69" s="102">
        <v>1.2E-2</v>
      </c>
      <c r="O69" s="68" t="s">
        <v>18</v>
      </c>
      <c r="P69" s="103" t="s">
        <v>20</v>
      </c>
      <c r="Q69" s="269">
        <v>0.39539999999999997</v>
      </c>
      <c r="R69" s="103" t="s">
        <v>139</v>
      </c>
      <c r="S69" s="368" t="s">
        <v>100</v>
      </c>
      <c r="T69" s="368">
        <v>0</v>
      </c>
      <c r="U69" s="103" t="s">
        <v>140</v>
      </c>
      <c r="V69" s="103" t="s">
        <v>141</v>
      </c>
      <c r="W69" s="369">
        <v>1</v>
      </c>
      <c r="Y69" s="173">
        <v>1561.4527459708922</v>
      </c>
      <c r="Z69" s="173">
        <v>1561.4527459708922</v>
      </c>
      <c r="AA69" s="173">
        <v>0</v>
      </c>
      <c r="AC69" s="174">
        <v>1561.4527459708922</v>
      </c>
      <c r="AD69" s="174">
        <v>1561.4527459708922</v>
      </c>
      <c r="AE69" s="174">
        <v>0</v>
      </c>
      <c r="AF69" s="138"/>
      <c r="AG69" s="175">
        <f t="shared" si="14"/>
        <v>1561.4527459708922</v>
      </c>
      <c r="AH69" s="175">
        <f t="shared" si="15"/>
        <v>0</v>
      </c>
      <c r="AI69" s="175">
        <f t="shared" si="16"/>
        <v>0</v>
      </c>
      <c r="AJ69" s="175">
        <f t="shared" si="17"/>
        <v>0</v>
      </c>
      <c r="AK69" s="176">
        <f t="shared" si="18"/>
        <v>1561.4527459708922</v>
      </c>
      <c r="AM69" s="174">
        <f t="shared" si="19"/>
        <v>1561.4527459708922</v>
      </c>
      <c r="AN69" s="174">
        <f t="shared" si="20"/>
        <v>0</v>
      </c>
      <c r="AO69" s="174">
        <f t="shared" si="21"/>
        <v>0</v>
      </c>
      <c r="AP69" s="174">
        <f t="shared" si="22"/>
        <v>0</v>
      </c>
      <c r="AQ69" s="268">
        <f t="shared" si="23"/>
        <v>1561.4527459708922</v>
      </c>
      <c r="AR69" s="87" t="str">
        <f t="shared" si="24"/>
        <v>T</v>
      </c>
      <c r="AS69" s="271" t="s">
        <v>279</v>
      </c>
      <c r="AT69" s="88" t="str">
        <f>_xlfn.XLOOKUP($AS69,'[2]Consol (Working)'!$C$5:$C$163,'[2]Consol (Working)'!$AI$5:$AI$163,,0)</f>
        <v>Trade(Off)</v>
      </c>
      <c r="AU69" s="88" t="s">
        <v>18</v>
      </c>
      <c r="AV69" s="72" t="str">
        <f t="shared" si="41"/>
        <v>L:PD5</v>
      </c>
      <c r="AW69" s="89" t="str">
        <f t="shared" si="12"/>
        <v>T</v>
      </c>
      <c r="AX69" s="90">
        <f t="shared" si="13"/>
        <v>0</v>
      </c>
    </row>
    <row r="70" spans="1:51" ht="15.75" customHeight="1" x14ac:dyDescent="0.25">
      <c r="A70" s="87">
        <v>63</v>
      </c>
      <c r="B70" s="366" t="s">
        <v>281</v>
      </c>
      <c r="C70" s="104" t="s">
        <v>282</v>
      </c>
      <c r="D70" s="367">
        <v>45621</v>
      </c>
      <c r="E70" s="367">
        <v>46022</v>
      </c>
      <c r="F70" s="367">
        <v>46022</v>
      </c>
      <c r="G70" s="103" t="s">
        <v>144</v>
      </c>
      <c r="H70" s="101">
        <v>0</v>
      </c>
      <c r="I70" s="101">
        <v>0</v>
      </c>
      <c r="J70" s="103">
        <v>0</v>
      </c>
      <c r="K70" s="101">
        <v>0</v>
      </c>
      <c r="L70" s="103">
        <v>0</v>
      </c>
      <c r="M70" s="101">
        <v>50000</v>
      </c>
      <c r="N70" s="102">
        <v>1.2E-2</v>
      </c>
      <c r="O70" s="68" t="s">
        <v>18</v>
      </c>
      <c r="P70" s="103" t="s">
        <v>20</v>
      </c>
      <c r="Q70" s="269">
        <v>0.39539999999999997</v>
      </c>
      <c r="R70" s="103" t="s">
        <v>139</v>
      </c>
      <c r="S70" s="368" t="s">
        <v>100</v>
      </c>
      <c r="T70" s="368">
        <v>0</v>
      </c>
      <c r="U70" s="103" t="s">
        <v>140</v>
      </c>
      <c r="V70" s="103" t="s">
        <v>141</v>
      </c>
      <c r="W70" s="369">
        <v>1</v>
      </c>
      <c r="Y70" s="173">
        <v>1040.9684973139281</v>
      </c>
      <c r="Z70" s="173">
        <v>1040.9684973139281</v>
      </c>
      <c r="AA70" s="173">
        <v>0</v>
      </c>
      <c r="AC70" s="174">
        <v>1040.9684973139281</v>
      </c>
      <c r="AD70" s="174">
        <v>1040.9684973139281</v>
      </c>
      <c r="AE70" s="174">
        <v>0</v>
      </c>
      <c r="AF70" s="138"/>
      <c r="AG70" s="175">
        <f t="shared" si="14"/>
        <v>1040.9684973139281</v>
      </c>
      <c r="AH70" s="175">
        <f t="shared" si="15"/>
        <v>0</v>
      </c>
      <c r="AI70" s="175">
        <f t="shared" si="16"/>
        <v>0</v>
      </c>
      <c r="AJ70" s="175">
        <f t="shared" si="17"/>
        <v>0</v>
      </c>
      <c r="AK70" s="176">
        <f t="shared" si="18"/>
        <v>1040.9684973139281</v>
      </c>
      <c r="AM70" s="174">
        <f t="shared" si="19"/>
        <v>1040.9684973139281</v>
      </c>
      <c r="AN70" s="174">
        <f t="shared" si="20"/>
        <v>0</v>
      </c>
      <c r="AO70" s="174">
        <f t="shared" si="21"/>
        <v>0</v>
      </c>
      <c r="AP70" s="174">
        <f t="shared" si="22"/>
        <v>0</v>
      </c>
      <c r="AQ70" s="268">
        <f t="shared" si="23"/>
        <v>1040.9684973139281</v>
      </c>
      <c r="AR70" s="87" t="str">
        <f t="shared" si="24"/>
        <v>T</v>
      </c>
      <c r="AS70" s="271" t="s">
        <v>281</v>
      </c>
      <c r="AT70" s="88" t="str">
        <f>_xlfn.XLOOKUP($AS70,'[2]Consol (Working)'!$C$5:$C$163,'[2]Consol (Working)'!$AI$5:$AI$163,,0)</f>
        <v>Trade(Off)</v>
      </c>
      <c r="AU70" s="88" t="s">
        <v>18</v>
      </c>
      <c r="AV70" s="72" t="str">
        <f t="shared" si="41"/>
        <v>L:PD5</v>
      </c>
      <c r="AW70" s="89" t="str">
        <f t="shared" si="12"/>
        <v>T</v>
      </c>
      <c r="AX70" s="90">
        <f t="shared" si="13"/>
        <v>0</v>
      </c>
      <c r="AY70" s="281"/>
    </row>
    <row r="71" spans="1:51" ht="15.75" customHeight="1" x14ac:dyDescent="0.25">
      <c r="A71" s="87">
        <v>64</v>
      </c>
      <c r="B71" s="366" t="s">
        <v>283</v>
      </c>
      <c r="C71" s="104" t="s">
        <v>284</v>
      </c>
      <c r="D71" s="367">
        <v>45621</v>
      </c>
      <c r="E71" s="367">
        <v>46022</v>
      </c>
      <c r="F71" s="367">
        <v>46022</v>
      </c>
      <c r="G71" s="103" t="s">
        <v>144</v>
      </c>
      <c r="H71" s="101">
        <v>0</v>
      </c>
      <c r="I71" s="101">
        <v>0</v>
      </c>
      <c r="J71" s="103">
        <v>0</v>
      </c>
      <c r="K71" s="101">
        <v>0</v>
      </c>
      <c r="L71" s="103">
        <v>0</v>
      </c>
      <c r="M71" s="101">
        <v>50000</v>
      </c>
      <c r="N71" s="102">
        <v>1.2E-2</v>
      </c>
      <c r="O71" s="348" t="s">
        <v>18</v>
      </c>
      <c r="P71" s="103" t="s">
        <v>20</v>
      </c>
      <c r="Q71" s="269">
        <v>0.39539999999999997</v>
      </c>
      <c r="R71" s="103" t="s">
        <v>139</v>
      </c>
      <c r="S71" s="368" t="s">
        <v>100</v>
      </c>
      <c r="T71" s="368">
        <v>0</v>
      </c>
      <c r="U71" s="103" t="s">
        <v>140</v>
      </c>
      <c r="V71" s="103" t="s">
        <v>141</v>
      </c>
      <c r="W71" s="369">
        <v>1</v>
      </c>
      <c r="Y71" s="173">
        <v>1040.9684973139281</v>
      </c>
      <c r="Z71" s="173">
        <v>1040.9684973139281</v>
      </c>
      <c r="AA71" s="173">
        <v>0</v>
      </c>
      <c r="AC71" s="174">
        <v>1040.9684973139281</v>
      </c>
      <c r="AD71" s="174">
        <v>1040.9684973139281</v>
      </c>
      <c r="AE71" s="174">
        <v>0</v>
      </c>
      <c r="AF71" s="138"/>
      <c r="AG71" s="175">
        <f t="shared" si="14"/>
        <v>1040.9684973139281</v>
      </c>
      <c r="AH71" s="175">
        <f t="shared" si="15"/>
        <v>0</v>
      </c>
      <c r="AI71" s="175">
        <f t="shared" si="16"/>
        <v>0</v>
      </c>
      <c r="AJ71" s="175">
        <f t="shared" si="17"/>
        <v>0</v>
      </c>
      <c r="AK71" s="176">
        <f t="shared" si="18"/>
        <v>1040.9684973139281</v>
      </c>
      <c r="AM71" s="174">
        <f t="shared" si="19"/>
        <v>1040.9684973139281</v>
      </c>
      <c r="AN71" s="174">
        <f t="shared" si="20"/>
        <v>0</v>
      </c>
      <c r="AO71" s="174">
        <f t="shared" si="21"/>
        <v>0</v>
      </c>
      <c r="AP71" s="174">
        <f t="shared" si="22"/>
        <v>0</v>
      </c>
      <c r="AQ71" s="268">
        <f t="shared" si="23"/>
        <v>1040.9684973139281</v>
      </c>
      <c r="AR71" s="87" t="str">
        <f t="shared" si="24"/>
        <v>T</v>
      </c>
      <c r="AS71" s="271" t="s">
        <v>283</v>
      </c>
      <c r="AT71" s="88" t="str">
        <f>_xlfn.XLOOKUP($AS71,'[2]Consol (Working)'!$C$5:$C$163,'[2]Consol (Working)'!$AI$5:$AI$163,,0)</f>
        <v>Trade(Off)</v>
      </c>
      <c r="AU71" s="88" t="s">
        <v>18</v>
      </c>
      <c r="AV71" s="72" t="str">
        <f t="shared" si="41"/>
        <v>L:PD5</v>
      </c>
      <c r="AW71" s="89" t="str">
        <f t="shared" si="12"/>
        <v>T</v>
      </c>
      <c r="AX71" s="90">
        <f t="shared" si="13"/>
        <v>0</v>
      </c>
      <c r="AY71" s="345"/>
    </row>
    <row r="72" spans="1:51" ht="15.75" customHeight="1" x14ac:dyDescent="0.25">
      <c r="A72" s="87">
        <v>65</v>
      </c>
      <c r="B72" s="366" t="s">
        <v>285</v>
      </c>
      <c r="C72" s="104" t="s">
        <v>286</v>
      </c>
      <c r="D72" s="367">
        <v>45621</v>
      </c>
      <c r="E72" s="367">
        <v>46022</v>
      </c>
      <c r="F72" s="367">
        <v>46022</v>
      </c>
      <c r="G72" s="103" t="s">
        <v>144</v>
      </c>
      <c r="H72" s="101">
        <v>0</v>
      </c>
      <c r="I72" s="101">
        <v>0</v>
      </c>
      <c r="J72" s="103">
        <v>0</v>
      </c>
      <c r="K72" s="101">
        <v>0</v>
      </c>
      <c r="L72" s="103">
        <v>0</v>
      </c>
      <c r="M72" s="101">
        <v>225000</v>
      </c>
      <c r="N72" s="102">
        <v>1.2E-2</v>
      </c>
      <c r="O72" s="348" t="s">
        <v>18</v>
      </c>
      <c r="P72" s="103" t="s">
        <v>20</v>
      </c>
      <c r="Q72" s="269">
        <v>0.39539999999999997</v>
      </c>
      <c r="R72" s="103" t="s">
        <v>139</v>
      </c>
      <c r="S72" s="368" t="s">
        <v>100</v>
      </c>
      <c r="T72" s="368">
        <v>0</v>
      </c>
      <c r="U72" s="103" t="s">
        <v>140</v>
      </c>
      <c r="V72" s="103" t="s">
        <v>141</v>
      </c>
      <c r="W72" s="369">
        <v>1</v>
      </c>
      <c r="Y72" s="173">
        <v>4684.3582379126774</v>
      </c>
      <c r="Z72" s="173">
        <v>4684.3582379126774</v>
      </c>
      <c r="AA72" s="173">
        <v>0</v>
      </c>
      <c r="AC72" s="174">
        <v>4684.3582379126774</v>
      </c>
      <c r="AD72" s="174">
        <v>4684.3582379126774</v>
      </c>
      <c r="AE72" s="174">
        <v>0</v>
      </c>
      <c r="AF72" s="138"/>
      <c r="AG72" s="175">
        <f t="shared" si="14"/>
        <v>4684.3582379126774</v>
      </c>
      <c r="AH72" s="175">
        <f t="shared" si="15"/>
        <v>0</v>
      </c>
      <c r="AI72" s="175">
        <f t="shared" si="16"/>
        <v>0</v>
      </c>
      <c r="AJ72" s="175">
        <f t="shared" si="17"/>
        <v>0</v>
      </c>
      <c r="AK72" s="176">
        <f t="shared" si="18"/>
        <v>4684.3582379126774</v>
      </c>
      <c r="AM72" s="174">
        <f t="shared" si="19"/>
        <v>4684.3582379126774</v>
      </c>
      <c r="AN72" s="174">
        <f t="shared" si="20"/>
        <v>0</v>
      </c>
      <c r="AO72" s="174">
        <f t="shared" si="21"/>
        <v>0</v>
      </c>
      <c r="AP72" s="174">
        <f t="shared" si="22"/>
        <v>0</v>
      </c>
      <c r="AQ72" s="268">
        <f t="shared" si="23"/>
        <v>4684.3582379126774</v>
      </c>
      <c r="AR72" s="87" t="str">
        <f t="shared" si="24"/>
        <v>T</v>
      </c>
      <c r="AS72" s="271" t="s">
        <v>285</v>
      </c>
      <c r="AT72" s="88" t="str">
        <f>_xlfn.XLOOKUP($AS72,'[2]Consol (Working)'!$C$5:$C$163,'[2]Consol (Working)'!$AI$5:$AI$163,,0)</f>
        <v>Trade(Off)</v>
      </c>
      <c r="AU72" s="88" t="s">
        <v>18</v>
      </c>
      <c r="AV72" s="72" t="str">
        <f t="shared" ref="AV72:AV91" si="57">O72</f>
        <v>L:PD5</v>
      </c>
      <c r="AW72" s="89" t="str">
        <f t="shared" ref="AW72:AW135" si="58">IF(AU72="","",IF(AV72=AU72,"T","F"))</f>
        <v>T</v>
      </c>
      <c r="AX72" s="90">
        <f t="shared" ref="AX72:AX112" si="59">IFERROR(RIGHT(AV72,1)-RIGHT(AU72,1),0)</f>
        <v>0</v>
      </c>
      <c r="AY72" s="281"/>
    </row>
    <row r="73" spans="1:51" ht="15.75" customHeight="1" x14ac:dyDescent="0.25">
      <c r="A73" s="87">
        <v>66</v>
      </c>
      <c r="B73" s="366" t="s">
        <v>287</v>
      </c>
      <c r="C73" s="104" t="s">
        <v>288</v>
      </c>
      <c r="D73" s="367">
        <v>45589</v>
      </c>
      <c r="E73" s="367">
        <v>46022</v>
      </c>
      <c r="F73" s="367">
        <v>46022</v>
      </c>
      <c r="G73" s="103" t="s">
        <v>144</v>
      </c>
      <c r="H73" s="101">
        <v>0</v>
      </c>
      <c r="I73" s="101">
        <v>0</v>
      </c>
      <c r="J73" s="103">
        <v>0</v>
      </c>
      <c r="K73" s="101">
        <v>0</v>
      </c>
      <c r="L73" s="103">
        <v>0</v>
      </c>
      <c r="M73" s="101">
        <v>43079.1</v>
      </c>
      <c r="N73" s="102">
        <v>1.2E-2</v>
      </c>
      <c r="O73" s="348" t="s">
        <v>18</v>
      </c>
      <c r="P73" s="103" t="s">
        <v>20</v>
      </c>
      <c r="Q73" s="269">
        <v>0.39539999999999997</v>
      </c>
      <c r="R73" s="103" t="s">
        <v>139</v>
      </c>
      <c r="S73" s="368" t="s">
        <v>171</v>
      </c>
      <c r="T73" s="368">
        <v>0</v>
      </c>
      <c r="U73" s="103" t="s">
        <v>140</v>
      </c>
      <c r="V73" s="103" t="s">
        <v>141</v>
      </c>
      <c r="W73" s="369">
        <v>4.4755000000000003</v>
      </c>
      <c r="Y73" s="173">
        <v>896.87971985272895</v>
      </c>
      <c r="Z73" s="173">
        <v>896.87971985272895</v>
      </c>
      <c r="AA73" s="173">
        <v>0</v>
      </c>
      <c r="AC73" s="174">
        <v>896.87971985272895</v>
      </c>
      <c r="AD73" s="174">
        <v>896.87971985272895</v>
      </c>
      <c r="AE73" s="174">
        <v>0</v>
      </c>
      <c r="AF73" s="138"/>
      <c r="AG73" s="175">
        <f t="shared" ref="AG73:AG164" si="60">IF(AND(T73=0,U73="No"),Y73*W73,0)</f>
        <v>4013.9851862008886</v>
      </c>
      <c r="AH73" s="175">
        <f t="shared" ref="AH73:AH164" si="61">IF(T73&gt;30,Z73*W73,0)</f>
        <v>0</v>
      </c>
      <c r="AI73" s="175">
        <f t="shared" ref="AI73:AI164" si="62">IF(AND(T73&lt;=30,U73="Yes"),Z73*W73,0)</f>
        <v>0</v>
      </c>
      <c r="AJ73" s="175">
        <f t="shared" ref="AJ73:AJ164" si="63">IF(OR(O73="O:PD10",O73="L:PD10",O73="Default"),AA73*W73,0)</f>
        <v>0</v>
      </c>
      <c r="AK73" s="176">
        <f t="shared" ref="AK73:AK164" si="64">SUM(AG73:AJ73)</f>
        <v>4013.9851862008886</v>
      </c>
      <c r="AM73" s="174">
        <f t="shared" ref="AM73:AM164" si="65">IF(AND(T73=0,U73="No"),AC73*W73,0)</f>
        <v>4013.9851862008886</v>
      </c>
      <c r="AN73" s="174">
        <f t="shared" ref="AN73:AN164" si="66">IF(T73&gt;30,AD73*W73,0)</f>
        <v>0</v>
      </c>
      <c r="AO73" s="174">
        <f t="shared" ref="AO73:AO164" si="67">IF(AND(T73&lt;=30,U73="Yes"),AD73*W73,0)</f>
        <v>0</v>
      </c>
      <c r="AP73" s="174">
        <f t="shared" ref="AP73:AP164" si="68">IF(OR(O73="O:PD10",O73="L:PD10",O73="Default"),AE73*W73,0)</f>
        <v>0</v>
      </c>
      <c r="AQ73" s="268">
        <f t="shared" ref="AQ73:AQ164" si="69">SUM(AM73:AP73)</f>
        <v>4013.9851862008886</v>
      </c>
      <c r="AR73" s="87" t="str">
        <f t="shared" ref="AR73:AR164" si="70">IF(AQ73=0,"F","T")</f>
        <v>T</v>
      </c>
      <c r="AS73" s="271" t="s">
        <v>287</v>
      </c>
      <c r="AT73" s="88" t="str">
        <f>_xlfn.XLOOKUP($AS73,'[2]Consol (Working)'!$C$5:$C$163,'[2]Consol (Working)'!$AI$5:$AI$163,,0)</f>
        <v>Trade(Off)</v>
      </c>
      <c r="AU73" s="88" t="s">
        <v>18</v>
      </c>
      <c r="AV73" s="72" t="str">
        <f t="shared" si="57"/>
        <v>L:PD5</v>
      </c>
      <c r="AW73" s="89" t="str">
        <f t="shared" si="58"/>
        <v>T</v>
      </c>
      <c r="AX73" s="90">
        <f t="shared" si="59"/>
        <v>0</v>
      </c>
      <c r="AY73" s="281"/>
    </row>
    <row r="74" spans="1:51" ht="15.75" customHeight="1" x14ac:dyDescent="0.25">
      <c r="A74" s="87">
        <v>67</v>
      </c>
      <c r="B74" s="366" t="s">
        <v>289</v>
      </c>
      <c r="C74" s="104" t="s">
        <v>290</v>
      </c>
      <c r="D74" s="367">
        <v>45589</v>
      </c>
      <c r="E74" s="367">
        <v>46022</v>
      </c>
      <c r="F74" s="367">
        <v>46022</v>
      </c>
      <c r="G74" s="103" t="s">
        <v>144</v>
      </c>
      <c r="H74" s="101">
        <v>0</v>
      </c>
      <c r="I74" s="101">
        <v>0</v>
      </c>
      <c r="J74" s="103">
        <v>0</v>
      </c>
      <c r="K74" s="101">
        <v>0</v>
      </c>
      <c r="L74" s="103">
        <v>0</v>
      </c>
      <c r="M74" s="101">
        <v>83291.95</v>
      </c>
      <c r="N74" s="102">
        <v>1.2E-2</v>
      </c>
      <c r="O74" s="348" t="s">
        <v>18</v>
      </c>
      <c r="P74" s="103" t="s">
        <v>20</v>
      </c>
      <c r="Q74" s="269">
        <v>0.39539999999999997</v>
      </c>
      <c r="R74" s="103" t="s">
        <v>139</v>
      </c>
      <c r="S74" s="368" t="s">
        <v>171</v>
      </c>
      <c r="T74" s="368">
        <v>0</v>
      </c>
      <c r="U74" s="103" t="s">
        <v>140</v>
      </c>
      <c r="V74" s="103" t="s">
        <v>141</v>
      </c>
      <c r="W74" s="369">
        <v>4.4755000000000003</v>
      </c>
      <c r="Y74" s="173">
        <v>1734.0859205969368</v>
      </c>
      <c r="Z74" s="173">
        <v>1734.0859205969368</v>
      </c>
      <c r="AA74" s="173">
        <v>0</v>
      </c>
      <c r="AC74" s="174">
        <v>1734.0859205969368</v>
      </c>
      <c r="AD74" s="174">
        <v>1734.0859205969368</v>
      </c>
      <c r="AE74" s="174">
        <v>0</v>
      </c>
      <c r="AF74" s="138"/>
      <c r="AG74" s="175">
        <f t="shared" si="60"/>
        <v>7760.9015376315911</v>
      </c>
      <c r="AH74" s="175">
        <f t="shared" si="61"/>
        <v>0</v>
      </c>
      <c r="AI74" s="175">
        <f t="shared" si="62"/>
        <v>0</v>
      </c>
      <c r="AJ74" s="175">
        <f t="shared" si="63"/>
        <v>0</v>
      </c>
      <c r="AK74" s="176">
        <f t="shared" si="64"/>
        <v>7760.9015376315911</v>
      </c>
      <c r="AM74" s="174">
        <f t="shared" si="65"/>
        <v>7760.9015376315911</v>
      </c>
      <c r="AN74" s="174">
        <f t="shared" si="66"/>
        <v>0</v>
      </c>
      <c r="AO74" s="174">
        <f t="shared" si="67"/>
        <v>0</v>
      </c>
      <c r="AP74" s="174">
        <f t="shared" si="68"/>
        <v>0</v>
      </c>
      <c r="AQ74" s="268">
        <f t="shared" si="69"/>
        <v>7760.9015376315911</v>
      </c>
      <c r="AR74" s="87" t="str">
        <f t="shared" si="70"/>
        <v>T</v>
      </c>
      <c r="AS74" s="271" t="s">
        <v>289</v>
      </c>
      <c r="AT74" s="88" t="str">
        <f>_xlfn.XLOOKUP($AS74,'[2]Consol (Working)'!$C$5:$C$163,'[2]Consol (Working)'!$AI$5:$AI$163,,0)</f>
        <v>Trade(Off)</v>
      </c>
      <c r="AU74" s="88" t="s">
        <v>18</v>
      </c>
      <c r="AV74" s="72" t="str">
        <f t="shared" si="57"/>
        <v>L:PD5</v>
      </c>
      <c r="AW74" s="89" t="str">
        <f t="shared" si="58"/>
        <v>T</v>
      </c>
      <c r="AX74" s="90">
        <f t="shared" si="59"/>
        <v>0</v>
      </c>
      <c r="AY74" s="281"/>
    </row>
    <row r="75" spans="1:51" ht="15.75" customHeight="1" x14ac:dyDescent="0.25">
      <c r="A75" s="87">
        <v>68</v>
      </c>
      <c r="B75" s="366" t="s">
        <v>291</v>
      </c>
      <c r="C75" s="104" t="s">
        <v>292</v>
      </c>
      <c r="D75" s="367">
        <v>45609</v>
      </c>
      <c r="E75" s="367">
        <v>46022</v>
      </c>
      <c r="F75" s="367">
        <v>46022</v>
      </c>
      <c r="G75" s="103" t="s">
        <v>144</v>
      </c>
      <c r="H75" s="101">
        <v>0</v>
      </c>
      <c r="I75" s="101">
        <v>0</v>
      </c>
      <c r="J75" s="103">
        <v>0</v>
      </c>
      <c r="K75" s="101">
        <v>0</v>
      </c>
      <c r="L75" s="103">
        <v>0</v>
      </c>
      <c r="M75" s="101">
        <v>2662939.52</v>
      </c>
      <c r="N75" s="102">
        <v>1.2E-2</v>
      </c>
      <c r="O75" s="68" t="s">
        <v>18</v>
      </c>
      <c r="P75" s="103" t="s">
        <v>20</v>
      </c>
      <c r="Q75" s="269">
        <v>0.39539999999999997</v>
      </c>
      <c r="R75" s="103" t="s">
        <v>139</v>
      </c>
      <c r="S75" s="368" t="s">
        <v>171</v>
      </c>
      <c r="T75" s="368">
        <v>0</v>
      </c>
      <c r="U75" s="103" t="s">
        <v>140</v>
      </c>
      <c r="V75" s="103" t="s">
        <v>141</v>
      </c>
      <c r="W75" s="369">
        <v>4.4755000000000003</v>
      </c>
      <c r="Y75" s="173">
        <v>55440.723011445472</v>
      </c>
      <c r="Z75" s="173">
        <v>55440.723011445472</v>
      </c>
      <c r="AA75" s="173">
        <v>0</v>
      </c>
      <c r="AC75" s="174">
        <v>55440.723011445472</v>
      </c>
      <c r="AD75" s="174">
        <v>55440.723011445472</v>
      </c>
      <c r="AE75" s="174">
        <v>0</v>
      </c>
      <c r="AF75" s="138"/>
      <c r="AG75" s="175">
        <f t="shared" si="60"/>
        <v>248124.95583772424</v>
      </c>
      <c r="AH75" s="175">
        <f t="shared" si="61"/>
        <v>0</v>
      </c>
      <c r="AI75" s="175">
        <f t="shared" si="62"/>
        <v>0</v>
      </c>
      <c r="AJ75" s="175">
        <f t="shared" si="63"/>
        <v>0</v>
      </c>
      <c r="AK75" s="176">
        <f t="shared" si="64"/>
        <v>248124.95583772424</v>
      </c>
      <c r="AM75" s="174">
        <f t="shared" si="65"/>
        <v>248124.95583772424</v>
      </c>
      <c r="AN75" s="174">
        <f t="shared" si="66"/>
        <v>0</v>
      </c>
      <c r="AO75" s="174">
        <f t="shared" si="67"/>
        <v>0</v>
      </c>
      <c r="AP75" s="174">
        <f t="shared" si="68"/>
        <v>0</v>
      </c>
      <c r="AQ75" s="268">
        <f t="shared" si="69"/>
        <v>248124.95583772424</v>
      </c>
      <c r="AR75" s="87" t="str">
        <f t="shared" si="70"/>
        <v>T</v>
      </c>
      <c r="AS75" s="271" t="s">
        <v>291</v>
      </c>
      <c r="AT75" s="88" t="str">
        <f>_xlfn.XLOOKUP($AS75,'[2]Consol (Working)'!$C$5:$C$163,'[2]Consol (Working)'!$AI$5:$AI$163,,0)</f>
        <v>Trade(Off)</v>
      </c>
      <c r="AU75" s="88" t="s">
        <v>18</v>
      </c>
      <c r="AV75" s="72" t="str">
        <f t="shared" si="57"/>
        <v>L:PD5</v>
      </c>
      <c r="AW75" s="89" t="str">
        <f t="shared" si="58"/>
        <v>T</v>
      </c>
      <c r="AX75" s="90">
        <f t="shared" si="59"/>
        <v>0</v>
      </c>
    </row>
    <row r="76" spans="1:51" ht="15.75" customHeight="1" x14ac:dyDescent="0.25">
      <c r="A76" s="87">
        <v>69</v>
      </c>
      <c r="B76" s="366" t="s">
        <v>293</v>
      </c>
      <c r="C76" s="104" t="s">
        <v>294</v>
      </c>
      <c r="D76" s="367">
        <v>45618</v>
      </c>
      <c r="E76" s="367">
        <v>46022</v>
      </c>
      <c r="F76" s="367">
        <v>46022</v>
      </c>
      <c r="G76" s="103" t="s">
        <v>144</v>
      </c>
      <c r="H76" s="101">
        <v>0</v>
      </c>
      <c r="I76" s="101">
        <v>0</v>
      </c>
      <c r="J76" s="103">
        <v>0</v>
      </c>
      <c r="K76" s="101">
        <v>0</v>
      </c>
      <c r="L76" s="103">
        <v>0</v>
      </c>
      <c r="M76" s="101">
        <v>857028.06</v>
      </c>
      <c r="N76" s="102">
        <v>1.2E-2</v>
      </c>
      <c r="O76" s="68" t="s">
        <v>18</v>
      </c>
      <c r="P76" s="103" t="s">
        <v>20</v>
      </c>
      <c r="Q76" s="269">
        <v>0.39539999999999997</v>
      </c>
      <c r="R76" s="103" t="s">
        <v>139</v>
      </c>
      <c r="S76" s="368" t="s">
        <v>171</v>
      </c>
      <c r="T76" s="368">
        <v>0</v>
      </c>
      <c r="U76" s="103" t="s">
        <v>140</v>
      </c>
      <c r="V76" s="103" t="s">
        <v>141</v>
      </c>
      <c r="W76" s="369">
        <v>4.4755000000000003</v>
      </c>
      <c r="Y76" s="173">
        <v>17842.784235481427</v>
      </c>
      <c r="Z76" s="173">
        <v>17842.784235481427</v>
      </c>
      <c r="AA76" s="173">
        <v>0</v>
      </c>
      <c r="AC76" s="174">
        <v>17842.784235481427</v>
      </c>
      <c r="AD76" s="174">
        <v>17842.784235481427</v>
      </c>
      <c r="AE76" s="174">
        <v>0</v>
      </c>
      <c r="AF76" s="138"/>
      <c r="AG76" s="175">
        <f t="shared" si="60"/>
        <v>79855.380845897133</v>
      </c>
      <c r="AH76" s="175">
        <f t="shared" si="61"/>
        <v>0</v>
      </c>
      <c r="AI76" s="175">
        <f t="shared" si="62"/>
        <v>0</v>
      </c>
      <c r="AJ76" s="175">
        <f t="shared" si="63"/>
        <v>0</v>
      </c>
      <c r="AK76" s="176">
        <f t="shared" si="64"/>
        <v>79855.380845897133</v>
      </c>
      <c r="AM76" s="174">
        <f t="shared" si="65"/>
        <v>79855.380845897133</v>
      </c>
      <c r="AN76" s="174">
        <f t="shared" si="66"/>
        <v>0</v>
      </c>
      <c r="AO76" s="174">
        <f t="shared" si="67"/>
        <v>0</v>
      </c>
      <c r="AP76" s="174">
        <f t="shared" si="68"/>
        <v>0</v>
      </c>
      <c r="AQ76" s="268">
        <f t="shared" si="69"/>
        <v>79855.380845897133</v>
      </c>
      <c r="AR76" s="87" t="str">
        <f t="shared" si="70"/>
        <v>T</v>
      </c>
      <c r="AS76" s="271" t="s">
        <v>293</v>
      </c>
      <c r="AT76" s="88" t="str">
        <f>_xlfn.XLOOKUP($AS76,'[2]Consol (Working)'!$C$5:$C$163,'[2]Consol (Working)'!$AI$5:$AI$163,,0)</f>
        <v>Trade(Off)</v>
      </c>
      <c r="AU76" s="88" t="s">
        <v>18</v>
      </c>
      <c r="AV76" s="72" t="str">
        <f t="shared" si="57"/>
        <v>L:PD5</v>
      </c>
      <c r="AW76" s="89" t="str">
        <f t="shared" si="58"/>
        <v>T</v>
      </c>
      <c r="AX76" s="90">
        <f t="shared" si="59"/>
        <v>0</v>
      </c>
    </row>
    <row r="77" spans="1:51" ht="15.75" customHeight="1" x14ac:dyDescent="0.25">
      <c r="A77" s="87">
        <v>70</v>
      </c>
      <c r="B77" s="366" t="s">
        <v>295</v>
      </c>
      <c r="C77" s="104" t="s">
        <v>296</v>
      </c>
      <c r="D77" s="367">
        <v>45623</v>
      </c>
      <c r="E77" s="367">
        <v>46022</v>
      </c>
      <c r="F77" s="367">
        <v>46022</v>
      </c>
      <c r="G77" s="103" t="s">
        <v>144</v>
      </c>
      <c r="H77" s="101">
        <v>0</v>
      </c>
      <c r="I77" s="101">
        <v>0</v>
      </c>
      <c r="J77" s="103">
        <v>0</v>
      </c>
      <c r="K77" s="101">
        <v>0</v>
      </c>
      <c r="L77" s="103">
        <v>0</v>
      </c>
      <c r="M77" s="101">
        <v>276981.89</v>
      </c>
      <c r="N77" s="102">
        <v>1.2E-2</v>
      </c>
      <c r="O77" s="68" t="s">
        <v>18</v>
      </c>
      <c r="P77" s="103" t="s">
        <v>20</v>
      </c>
      <c r="Q77" s="269">
        <v>0.39539999999999997</v>
      </c>
      <c r="R77" s="103" t="s">
        <v>139</v>
      </c>
      <c r="S77" s="368" t="s">
        <v>171</v>
      </c>
      <c r="T77" s="368">
        <v>0</v>
      </c>
      <c r="U77" s="103" t="s">
        <v>140</v>
      </c>
      <c r="V77" s="103" t="s">
        <v>141</v>
      </c>
      <c r="W77" s="369">
        <v>4.4755000000000003</v>
      </c>
      <c r="Y77" s="173">
        <v>5766.5884363294354</v>
      </c>
      <c r="Z77" s="173">
        <v>5766.5884363294354</v>
      </c>
      <c r="AA77" s="173">
        <v>0</v>
      </c>
      <c r="AC77" s="174">
        <v>5766.5884363294354</v>
      </c>
      <c r="AD77" s="174">
        <v>5766.5884363294354</v>
      </c>
      <c r="AE77" s="174">
        <v>0</v>
      </c>
      <c r="AF77" s="138"/>
      <c r="AG77" s="175">
        <f t="shared" si="60"/>
        <v>25808.366546792389</v>
      </c>
      <c r="AH77" s="175">
        <f t="shared" si="61"/>
        <v>0</v>
      </c>
      <c r="AI77" s="175">
        <f t="shared" si="62"/>
        <v>0</v>
      </c>
      <c r="AJ77" s="175">
        <f t="shared" si="63"/>
        <v>0</v>
      </c>
      <c r="AK77" s="176">
        <f t="shared" si="64"/>
        <v>25808.366546792389</v>
      </c>
      <c r="AM77" s="174">
        <f t="shared" si="65"/>
        <v>25808.366546792389</v>
      </c>
      <c r="AN77" s="174">
        <f t="shared" si="66"/>
        <v>0</v>
      </c>
      <c r="AO77" s="174">
        <f t="shared" si="67"/>
        <v>0</v>
      </c>
      <c r="AP77" s="174">
        <f t="shared" si="68"/>
        <v>0</v>
      </c>
      <c r="AQ77" s="268">
        <f t="shared" si="69"/>
        <v>25808.366546792389</v>
      </c>
      <c r="AR77" s="87" t="str">
        <f t="shared" si="70"/>
        <v>T</v>
      </c>
      <c r="AS77" s="271" t="s">
        <v>295</v>
      </c>
      <c r="AT77" s="88" t="str">
        <f>_xlfn.XLOOKUP($AS77,'[2]Consol (Working)'!$C$5:$C$163,'[2]Consol (Working)'!$AI$5:$AI$163,,0)</f>
        <v>Trade(Off)</v>
      </c>
      <c r="AU77" s="88" t="s">
        <v>18</v>
      </c>
      <c r="AV77" s="72" t="str">
        <f t="shared" si="57"/>
        <v>L:PD5</v>
      </c>
      <c r="AW77" s="89" t="str">
        <f t="shared" si="58"/>
        <v>T</v>
      </c>
      <c r="AX77" s="90">
        <f t="shared" si="59"/>
        <v>0</v>
      </c>
    </row>
    <row r="78" spans="1:51" ht="15.75" customHeight="1" x14ac:dyDescent="0.25">
      <c r="A78" s="87">
        <v>71</v>
      </c>
      <c r="B78" s="366" t="s">
        <v>297</v>
      </c>
      <c r="C78" s="104" t="s">
        <v>298</v>
      </c>
      <c r="D78" s="367">
        <v>45623</v>
      </c>
      <c r="E78" s="367">
        <v>46022</v>
      </c>
      <c r="F78" s="367">
        <v>46022</v>
      </c>
      <c r="G78" s="103" t="s">
        <v>144</v>
      </c>
      <c r="H78" s="101">
        <v>0</v>
      </c>
      <c r="I78" s="101">
        <v>0</v>
      </c>
      <c r="J78" s="103">
        <v>0</v>
      </c>
      <c r="K78" s="101">
        <v>0</v>
      </c>
      <c r="L78" s="103">
        <v>0</v>
      </c>
      <c r="M78" s="101">
        <v>111686.25</v>
      </c>
      <c r="N78" s="102">
        <v>1.2E-2</v>
      </c>
      <c r="O78" s="68" t="s">
        <v>18</v>
      </c>
      <c r="P78" s="103" t="s">
        <v>20</v>
      </c>
      <c r="Q78" s="269">
        <v>0.39539999999999997</v>
      </c>
      <c r="R78" s="103" t="s">
        <v>139</v>
      </c>
      <c r="S78" s="368" t="s">
        <v>171</v>
      </c>
      <c r="T78" s="368">
        <v>0</v>
      </c>
      <c r="U78" s="103" t="s">
        <v>140</v>
      </c>
      <c r="V78" s="103" t="s">
        <v>141</v>
      </c>
      <c r="W78" s="369">
        <v>4.4755000000000003</v>
      </c>
      <c r="Y78" s="173">
        <v>2325.2373566625547</v>
      </c>
      <c r="Z78" s="173">
        <v>2325.2373566625547</v>
      </c>
      <c r="AA78" s="173">
        <v>0</v>
      </c>
      <c r="AC78" s="174">
        <v>2325.2373566625547</v>
      </c>
      <c r="AD78" s="174">
        <v>2325.2373566625547</v>
      </c>
      <c r="AE78" s="174">
        <v>0</v>
      </c>
      <c r="AF78" s="138"/>
      <c r="AG78" s="175">
        <f t="shared" si="60"/>
        <v>10406.599789743264</v>
      </c>
      <c r="AH78" s="175">
        <f t="shared" si="61"/>
        <v>0</v>
      </c>
      <c r="AI78" s="175">
        <f t="shared" si="62"/>
        <v>0</v>
      </c>
      <c r="AJ78" s="175">
        <f t="shared" si="63"/>
        <v>0</v>
      </c>
      <c r="AK78" s="176">
        <f t="shared" si="64"/>
        <v>10406.599789743264</v>
      </c>
      <c r="AM78" s="174">
        <f t="shared" si="65"/>
        <v>10406.599789743264</v>
      </c>
      <c r="AN78" s="174">
        <f t="shared" si="66"/>
        <v>0</v>
      </c>
      <c r="AO78" s="174">
        <f t="shared" si="67"/>
        <v>0</v>
      </c>
      <c r="AP78" s="174">
        <f t="shared" si="68"/>
        <v>0</v>
      </c>
      <c r="AQ78" s="268">
        <f t="shared" si="69"/>
        <v>10406.599789743264</v>
      </c>
      <c r="AR78" s="87" t="str">
        <f t="shared" si="70"/>
        <v>T</v>
      </c>
      <c r="AS78" s="271" t="s">
        <v>297</v>
      </c>
      <c r="AT78" s="88" t="str">
        <f>_xlfn.XLOOKUP($AS78,'[2]Consol (Working)'!$C$5:$C$163,'[2]Consol (Working)'!$AI$5:$AI$163,,0)</f>
        <v>Trade(Off)</v>
      </c>
      <c r="AU78" s="88" t="s">
        <v>18</v>
      </c>
      <c r="AV78" s="72" t="str">
        <f t="shared" si="57"/>
        <v>L:PD5</v>
      </c>
      <c r="AW78" s="89" t="str">
        <f t="shared" si="58"/>
        <v>T</v>
      </c>
      <c r="AX78" s="90">
        <f t="shared" si="59"/>
        <v>0</v>
      </c>
    </row>
    <row r="79" spans="1:51" ht="15.75" customHeight="1" x14ac:dyDescent="0.25">
      <c r="A79" s="87">
        <v>72</v>
      </c>
      <c r="B79" s="366" t="s">
        <v>299</v>
      </c>
      <c r="C79" s="104" t="s">
        <v>300</v>
      </c>
      <c r="D79" s="367">
        <v>45631</v>
      </c>
      <c r="E79" s="367">
        <v>46022</v>
      </c>
      <c r="F79" s="367">
        <v>46022</v>
      </c>
      <c r="G79" s="103" t="s">
        <v>144</v>
      </c>
      <c r="H79" s="101">
        <v>0</v>
      </c>
      <c r="I79" s="101">
        <v>0</v>
      </c>
      <c r="J79" s="103">
        <v>0</v>
      </c>
      <c r="K79" s="101">
        <v>0</v>
      </c>
      <c r="L79" s="103">
        <v>0</v>
      </c>
      <c r="M79" s="101">
        <v>1832518.97</v>
      </c>
      <c r="N79" s="102">
        <v>1.2E-2</v>
      </c>
      <c r="O79" s="68" t="s">
        <v>18</v>
      </c>
      <c r="P79" s="103" t="s">
        <v>20</v>
      </c>
      <c r="Q79" s="269">
        <v>0.39539999999999997</v>
      </c>
      <c r="R79" s="103" t="s">
        <v>139</v>
      </c>
      <c r="S79" s="368" t="s">
        <v>171</v>
      </c>
      <c r="T79" s="368">
        <v>0</v>
      </c>
      <c r="U79" s="103" t="s">
        <v>140</v>
      </c>
      <c r="V79" s="103" t="s">
        <v>141</v>
      </c>
      <c r="W79" s="369">
        <v>4.4755000000000003</v>
      </c>
      <c r="Y79" s="173">
        <v>38151.890370003355</v>
      </c>
      <c r="Z79" s="173">
        <v>38151.890370003355</v>
      </c>
      <c r="AA79" s="173">
        <v>0</v>
      </c>
      <c r="AC79" s="174">
        <v>38151.890370003355</v>
      </c>
      <c r="AD79" s="174">
        <v>38151.890370003355</v>
      </c>
      <c r="AE79" s="174">
        <v>0</v>
      </c>
      <c r="AF79" s="138"/>
      <c r="AG79" s="175">
        <f t="shared" si="60"/>
        <v>170748.78535095003</v>
      </c>
      <c r="AH79" s="175">
        <f t="shared" si="61"/>
        <v>0</v>
      </c>
      <c r="AI79" s="175">
        <f t="shared" si="62"/>
        <v>0</v>
      </c>
      <c r="AJ79" s="175">
        <f t="shared" si="63"/>
        <v>0</v>
      </c>
      <c r="AK79" s="176">
        <f t="shared" si="64"/>
        <v>170748.78535095003</v>
      </c>
      <c r="AM79" s="174">
        <f t="shared" si="65"/>
        <v>170748.78535095003</v>
      </c>
      <c r="AN79" s="174">
        <f t="shared" si="66"/>
        <v>0</v>
      </c>
      <c r="AO79" s="174">
        <f t="shared" si="67"/>
        <v>0</v>
      </c>
      <c r="AP79" s="174">
        <f t="shared" si="68"/>
        <v>0</v>
      </c>
      <c r="AQ79" s="268">
        <f t="shared" si="69"/>
        <v>170748.78535095003</v>
      </c>
      <c r="AR79" s="87" t="str">
        <f t="shared" si="70"/>
        <v>T</v>
      </c>
      <c r="AS79" s="271" t="s">
        <v>299</v>
      </c>
      <c r="AT79" s="88" t="str">
        <f>_xlfn.XLOOKUP($AS79,'[2]Consol (Working)'!$C$5:$C$163,'[2]Consol (Working)'!$AI$5:$AI$163,,0)</f>
        <v>Trade(Off)</v>
      </c>
      <c r="AU79" s="88" t="s">
        <v>18</v>
      </c>
      <c r="AV79" s="72" t="str">
        <f t="shared" si="57"/>
        <v>L:PD5</v>
      </c>
      <c r="AW79" s="89" t="str">
        <f t="shared" si="58"/>
        <v>T</v>
      </c>
      <c r="AX79" s="90">
        <f t="shared" si="59"/>
        <v>0</v>
      </c>
    </row>
    <row r="80" spans="1:51" ht="15.75" customHeight="1" x14ac:dyDescent="0.25">
      <c r="A80" s="87">
        <v>73</v>
      </c>
      <c r="B80" s="366" t="s">
        <v>301</v>
      </c>
      <c r="C80" s="104" t="s">
        <v>302</v>
      </c>
      <c r="D80" s="367">
        <v>45637</v>
      </c>
      <c r="E80" s="367">
        <v>46022</v>
      </c>
      <c r="F80" s="367">
        <v>46022</v>
      </c>
      <c r="G80" s="103" t="s">
        <v>144</v>
      </c>
      <c r="H80" s="101">
        <v>0</v>
      </c>
      <c r="I80" s="101">
        <v>0</v>
      </c>
      <c r="J80" s="103">
        <v>0</v>
      </c>
      <c r="K80" s="101">
        <v>0</v>
      </c>
      <c r="L80" s="103">
        <v>0</v>
      </c>
      <c r="M80" s="101">
        <v>289490.75</v>
      </c>
      <c r="N80" s="102">
        <v>1.2E-2</v>
      </c>
      <c r="O80" s="68" t="s">
        <v>18</v>
      </c>
      <c r="P80" s="103" t="s">
        <v>20</v>
      </c>
      <c r="Q80" s="269">
        <v>0.39539999999999997</v>
      </c>
      <c r="R80" s="103" t="s">
        <v>139</v>
      </c>
      <c r="S80" s="368" t="s">
        <v>171</v>
      </c>
      <c r="T80" s="368">
        <v>0</v>
      </c>
      <c r="U80" s="103" t="s">
        <v>140</v>
      </c>
      <c r="V80" s="103" t="s">
        <v>141</v>
      </c>
      <c r="W80" s="369">
        <v>4.4755000000000003</v>
      </c>
      <c r="Y80" s="173">
        <v>6027.0150202756404</v>
      </c>
      <c r="Z80" s="173">
        <v>6027.0150202756404</v>
      </c>
      <c r="AA80" s="173">
        <v>0</v>
      </c>
      <c r="AC80" s="174">
        <v>6027.0150202756404</v>
      </c>
      <c r="AD80" s="174">
        <v>6027.0150202756404</v>
      </c>
      <c r="AE80" s="174">
        <v>0</v>
      </c>
      <c r="AF80" s="138"/>
      <c r="AG80" s="175">
        <f t="shared" si="60"/>
        <v>26973.905723243632</v>
      </c>
      <c r="AH80" s="175">
        <f t="shared" si="61"/>
        <v>0</v>
      </c>
      <c r="AI80" s="175">
        <f t="shared" si="62"/>
        <v>0</v>
      </c>
      <c r="AJ80" s="175">
        <f t="shared" si="63"/>
        <v>0</v>
      </c>
      <c r="AK80" s="176">
        <f t="shared" si="64"/>
        <v>26973.905723243632</v>
      </c>
      <c r="AM80" s="174">
        <f t="shared" si="65"/>
        <v>26973.905723243632</v>
      </c>
      <c r="AN80" s="174">
        <f t="shared" si="66"/>
        <v>0</v>
      </c>
      <c r="AO80" s="174">
        <f t="shared" si="67"/>
        <v>0</v>
      </c>
      <c r="AP80" s="174">
        <f t="shared" si="68"/>
        <v>0</v>
      </c>
      <c r="AQ80" s="268">
        <f t="shared" si="69"/>
        <v>26973.905723243632</v>
      </c>
      <c r="AR80" s="87" t="str">
        <f t="shared" si="70"/>
        <v>T</v>
      </c>
      <c r="AS80" s="271" t="s">
        <v>301</v>
      </c>
      <c r="AT80" s="88" t="str">
        <f>_xlfn.XLOOKUP($AS80,'[2]Consol (Working)'!$C$5:$C$163,'[2]Consol (Working)'!$AI$5:$AI$163,,0)</f>
        <v>Trade(Off)</v>
      </c>
      <c r="AU80" s="88" t="s">
        <v>18</v>
      </c>
      <c r="AV80" s="72" t="str">
        <f t="shared" si="57"/>
        <v>L:PD5</v>
      </c>
      <c r="AW80" s="89" t="str">
        <f t="shared" si="58"/>
        <v>T</v>
      </c>
      <c r="AX80" s="90">
        <f t="shared" si="59"/>
        <v>0</v>
      </c>
    </row>
    <row r="81" spans="1:51" ht="15.75" customHeight="1" x14ac:dyDescent="0.25">
      <c r="A81" s="87">
        <v>74</v>
      </c>
      <c r="B81" s="366" t="s">
        <v>303</v>
      </c>
      <c r="C81" s="104" t="s">
        <v>304</v>
      </c>
      <c r="D81" s="367">
        <v>45644</v>
      </c>
      <c r="E81" s="367">
        <v>46022</v>
      </c>
      <c r="F81" s="367">
        <v>46022</v>
      </c>
      <c r="G81" s="103" t="s">
        <v>144</v>
      </c>
      <c r="H81" s="101">
        <v>0</v>
      </c>
      <c r="I81" s="101">
        <v>0</v>
      </c>
      <c r="J81" s="103">
        <v>0</v>
      </c>
      <c r="K81" s="101">
        <v>0</v>
      </c>
      <c r="L81" s="103">
        <v>0</v>
      </c>
      <c r="M81" s="101">
        <v>699843.9</v>
      </c>
      <c r="N81" s="102">
        <v>1.2E-2</v>
      </c>
      <c r="O81" s="348" t="s">
        <v>18</v>
      </c>
      <c r="P81" s="103" t="s">
        <v>20</v>
      </c>
      <c r="Q81" s="269">
        <v>0.39539999999999997</v>
      </c>
      <c r="R81" s="103" t="s">
        <v>139</v>
      </c>
      <c r="S81" s="368" t="s">
        <v>171</v>
      </c>
      <c r="T81" s="368">
        <v>0</v>
      </c>
      <c r="U81" s="103" t="s">
        <v>140</v>
      </c>
      <c r="V81" s="103" t="s">
        <v>141</v>
      </c>
      <c r="W81" s="369">
        <v>4.4755000000000003</v>
      </c>
      <c r="Y81" s="173">
        <v>14570.309058746379</v>
      </c>
      <c r="Z81" s="173">
        <v>14570.309058746379</v>
      </c>
      <c r="AA81" s="173">
        <v>0</v>
      </c>
      <c r="AC81" s="174">
        <v>14570.309058746379</v>
      </c>
      <c r="AD81" s="174">
        <v>14570.309058746379</v>
      </c>
      <c r="AE81" s="174">
        <v>0</v>
      </c>
      <c r="AF81" s="138"/>
      <c r="AG81" s="175">
        <f t="shared" si="60"/>
        <v>65209.418192419427</v>
      </c>
      <c r="AH81" s="175">
        <f t="shared" si="61"/>
        <v>0</v>
      </c>
      <c r="AI81" s="175">
        <f t="shared" si="62"/>
        <v>0</v>
      </c>
      <c r="AJ81" s="175">
        <f t="shared" si="63"/>
        <v>0</v>
      </c>
      <c r="AK81" s="176">
        <f t="shared" si="64"/>
        <v>65209.418192419427</v>
      </c>
      <c r="AM81" s="174">
        <f t="shared" si="65"/>
        <v>65209.418192419427</v>
      </c>
      <c r="AN81" s="174">
        <f t="shared" si="66"/>
        <v>0</v>
      </c>
      <c r="AO81" s="174">
        <f t="shared" si="67"/>
        <v>0</v>
      </c>
      <c r="AP81" s="174">
        <f t="shared" si="68"/>
        <v>0</v>
      </c>
      <c r="AQ81" s="268">
        <f t="shared" si="69"/>
        <v>65209.418192419427</v>
      </c>
      <c r="AR81" s="87" t="str">
        <f t="shared" si="70"/>
        <v>T</v>
      </c>
      <c r="AS81" s="271" t="s">
        <v>303</v>
      </c>
      <c r="AT81" s="88" t="str">
        <f>_xlfn.XLOOKUP($AS81,'[2]Consol (Working)'!$C$5:$C$163,'[2]Consol (Working)'!$AI$5:$AI$163,,0)</f>
        <v>Trade(Off)</v>
      </c>
      <c r="AU81" s="88" t="s">
        <v>18</v>
      </c>
      <c r="AV81" s="72" t="str">
        <f t="shared" si="57"/>
        <v>L:PD5</v>
      </c>
      <c r="AW81" s="89" t="str">
        <f t="shared" si="58"/>
        <v>T</v>
      </c>
      <c r="AX81" s="90">
        <f t="shared" si="59"/>
        <v>0</v>
      </c>
    </row>
    <row r="82" spans="1:51" ht="15.75" customHeight="1" x14ac:dyDescent="0.25">
      <c r="A82" s="87">
        <v>75</v>
      </c>
      <c r="B82" s="366" t="s">
        <v>305</v>
      </c>
      <c r="C82" s="104" t="s">
        <v>306</v>
      </c>
      <c r="D82" s="367">
        <v>45644</v>
      </c>
      <c r="E82" s="367">
        <v>46022</v>
      </c>
      <c r="F82" s="367">
        <v>46022</v>
      </c>
      <c r="G82" s="103" t="s">
        <v>144</v>
      </c>
      <c r="H82" s="101">
        <v>0</v>
      </c>
      <c r="I82" s="101">
        <v>0</v>
      </c>
      <c r="J82" s="103">
        <v>0</v>
      </c>
      <c r="K82" s="101">
        <v>0</v>
      </c>
      <c r="L82" s="103">
        <v>0</v>
      </c>
      <c r="M82" s="101">
        <v>1433542.14</v>
      </c>
      <c r="N82" s="102">
        <v>1.2E-2</v>
      </c>
      <c r="O82" s="348" t="s">
        <v>18</v>
      </c>
      <c r="P82" s="103" t="s">
        <v>20</v>
      </c>
      <c r="Q82" s="269">
        <v>0.39539999999999997</v>
      </c>
      <c r="R82" s="103" t="s">
        <v>139</v>
      </c>
      <c r="S82" s="368" t="s">
        <v>171</v>
      </c>
      <c r="T82" s="368">
        <v>0</v>
      </c>
      <c r="U82" s="103" t="s">
        <v>140</v>
      </c>
      <c r="V82" s="103" t="s">
        <v>141</v>
      </c>
      <c r="W82" s="369">
        <v>4.4755000000000003</v>
      </c>
      <c r="Y82" s="173">
        <v>29845.444146239854</v>
      </c>
      <c r="Z82" s="173">
        <v>29845.444146239854</v>
      </c>
      <c r="AA82" s="173">
        <v>0</v>
      </c>
      <c r="AC82" s="174">
        <v>29845.444146239854</v>
      </c>
      <c r="AD82" s="174">
        <v>29845.444146239854</v>
      </c>
      <c r="AE82" s="174">
        <v>0</v>
      </c>
      <c r="AF82" s="138"/>
      <c r="AG82" s="175">
        <f t="shared" si="60"/>
        <v>133573.28527649646</v>
      </c>
      <c r="AH82" s="175">
        <f t="shared" si="61"/>
        <v>0</v>
      </c>
      <c r="AI82" s="175">
        <f t="shared" si="62"/>
        <v>0</v>
      </c>
      <c r="AJ82" s="175">
        <f t="shared" si="63"/>
        <v>0</v>
      </c>
      <c r="AK82" s="176">
        <f t="shared" si="64"/>
        <v>133573.28527649646</v>
      </c>
      <c r="AM82" s="174">
        <f t="shared" si="65"/>
        <v>133573.28527649646</v>
      </c>
      <c r="AN82" s="174">
        <f t="shared" si="66"/>
        <v>0</v>
      </c>
      <c r="AO82" s="174">
        <f t="shared" si="67"/>
        <v>0</v>
      </c>
      <c r="AP82" s="174">
        <f t="shared" si="68"/>
        <v>0</v>
      </c>
      <c r="AQ82" s="268">
        <f t="shared" si="69"/>
        <v>133573.28527649646</v>
      </c>
      <c r="AR82" s="87" t="str">
        <f t="shared" si="70"/>
        <v>T</v>
      </c>
      <c r="AS82" s="271" t="s">
        <v>305</v>
      </c>
      <c r="AT82" s="88" t="str">
        <f>_xlfn.XLOOKUP($AS82,'[2]Consol (Working)'!$C$5:$C$163,'[2]Consol (Working)'!$AI$5:$AI$163,,0)</f>
        <v>Trade(Off)</v>
      </c>
      <c r="AU82" s="88" t="s">
        <v>18</v>
      </c>
      <c r="AV82" s="72" t="str">
        <f t="shared" si="57"/>
        <v>L:PD5</v>
      </c>
      <c r="AW82" s="89" t="str">
        <f t="shared" si="58"/>
        <v>T</v>
      </c>
      <c r="AX82" s="90">
        <f t="shared" si="59"/>
        <v>0</v>
      </c>
      <c r="AY82" s="281"/>
    </row>
    <row r="83" spans="1:51" ht="15.75" customHeight="1" x14ac:dyDescent="0.25">
      <c r="A83" s="87">
        <v>76</v>
      </c>
      <c r="B83" s="366">
        <v>501168</v>
      </c>
      <c r="C83" s="104" t="s">
        <v>307</v>
      </c>
      <c r="D83" s="367">
        <v>45547</v>
      </c>
      <c r="E83" s="367">
        <v>46022</v>
      </c>
      <c r="F83" s="367">
        <v>46022</v>
      </c>
      <c r="G83" s="103" t="s">
        <v>144</v>
      </c>
      <c r="H83" s="101">
        <v>30105476.994749185</v>
      </c>
      <c r="I83" s="101">
        <v>29799048.909999996</v>
      </c>
      <c r="J83" s="103" t="s">
        <v>145</v>
      </c>
      <c r="K83" s="101">
        <v>439137.08967052773</v>
      </c>
      <c r="L83" s="103" t="s">
        <v>145</v>
      </c>
      <c r="M83" s="101">
        <v>200951.09000000358</v>
      </c>
      <c r="N83" s="102">
        <v>8.8099999999999998E-2</v>
      </c>
      <c r="O83" s="348" t="s">
        <v>146</v>
      </c>
      <c r="P83" s="103" t="s">
        <v>20</v>
      </c>
      <c r="Q83" s="269">
        <v>0.39539999999999997</v>
      </c>
      <c r="R83" s="103" t="s">
        <v>139</v>
      </c>
      <c r="S83" s="368" t="s">
        <v>171</v>
      </c>
      <c r="T83" s="368">
        <v>0</v>
      </c>
      <c r="U83" s="103" t="s">
        <v>140</v>
      </c>
      <c r="V83" s="103" t="s">
        <v>141</v>
      </c>
      <c r="W83" s="369">
        <v>4.4755000000000003</v>
      </c>
      <c r="Y83" s="173">
        <v>1132938.1055380434</v>
      </c>
      <c r="Z83" s="173">
        <v>1132938.1055380434</v>
      </c>
      <c r="AA83" s="173">
        <v>11903705.603723828</v>
      </c>
      <c r="AC83" s="174">
        <v>1132938.1055380434</v>
      </c>
      <c r="AD83" s="174">
        <v>1132938.1055380434</v>
      </c>
      <c r="AE83" s="174">
        <v>11903705.603723828</v>
      </c>
      <c r="AF83" s="138"/>
      <c r="AG83" s="175">
        <f t="shared" si="60"/>
        <v>5070464.491335514</v>
      </c>
      <c r="AH83" s="175">
        <f t="shared" si="61"/>
        <v>0</v>
      </c>
      <c r="AI83" s="175">
        <f t="shared" si="62"/>
        <v>0</v>
      </c>
      <c r="AJ83" s="175">
        <f t="shared" si="63"/>
        <v>0</v>
      </c>
      <c r="AK83" s="176">
        <f t="shared" si="64"/>
        <v>5070464.491335514</v>
      </c>
      <c r="AM83" s="174">
        <f t="shared" si="65"/>
        <v>5070464.491335514</v>
      </c>
      <c r="AN83" s="174">
        <f t="shared" si="66"/>
        <v>0</v>
      </c>
      <c r="AO83" s="174">
        <f t="shared" si="67"/>
        <v>0</v>
      </c>
      <c r="AP83" s="174">
        <f t="shared" si="68"/>
        <v>0</v>
      </c>
      <c r="AQ83" s="268">
        <f t="shared" si="69"/>
        <v>5070464.491335514</v>
      </c>
      <c r="AR83" s="87" t="str">
        <f t="shared" si="70"/>
        <v>T</v>
      </c>
      <c r="AS83" s="271" t="s">
        <v>308</v>
      </c>
      <c r="AT83" s="88" t="str">
        <f>_xlfn.XLOOKUP($AS83,'[2]Consol (Working)'!$C$5:$C$163,'[2]Consol (Working)'!$AI$5:$AI$163,,0)</f>
        <v>Trade(On)</v>
      </c>
      <c r="AU83" s="88" t="s">
        <v>146</v>
      </c>
      <c r="AV83" s="72" t="str">
        <f t="shared" si="57"/>
        <v>L:PD6</v>
      </c>
      <c r="AW83" s="89" t="str">
        <f t="shared" si="58"/>
        <v>T</v>
      </c>
      <c r="AX83" s="90">
        <f t="shared" si="59"/>
        <v>0</v>
      </c>
      <c r="AY83" s="281"/>
    </row>
    <row r="84" spans="1:51" ht="15.75" customHeight="1" x14ac:dyDescent="0.25">
      <c r="A84" s="87">
        <v>77</v>
      </c>
      <c r="B84" s="366" t="s">
        <v>309</v>
      </c>
      <c r="C84" s="104" t="s">
        <v>310</v>
      </c>
      <c r="D84" s="367">
        <v>45585</v>
      </c>
      <c r="E84" s="367">
        <v>46022</v>
      </c>
      <c r="F84" s="367">
        <v>46022</v>
      </c>
      <c r="G84" s="103" t="s">
        <v>144</v>
      </c>
      <c r="H84" s="101">
        <v>0</v>
      </c>
      <c r="I84" s="101">
        <v>0</v>
      </c>
      <c r="J84" s="103">
        <v>0</v>
      </c>
      <c r="K84" s="101">
        <v>0</v>
      </c>
      <c r="L84" s="103">
        <v>0</v>
      </c>
      <c r="M84" s="101">
        <v>37000000</v>
      </c>
      <c r="N84" s="102">
        <v>1.4999999999999999E-2</v>
      </c>
      <c r="O84" s="348" t="s">
        <v>146</v>
      </c>
      <c r="P84" s="103" t="s">
        <v>20</v>
      </c>
      <c r="Q84" s="269">
        <v>0.39539999999999997</v>
      </c>
      <c r="R84" s="103" t="s">
        <v>139</v>
      </c>
      <c r="S84" s="368" t="s">
        <v>100</v>
      </c>
      <c r="T84" s="368">
        <v>0</v>
      </c>
      <c r="U84" s="103" t="s">
        <v>140</v>
      </c>
      <c r="V84" s="103" t="s">
        <v>141</v>
      </c>
      <c r="W84" s="369">
        <v>1</v>
      </c>
      <c r="Y84" s="173">
        <v>768880.85355930892</v>
      </c>
      <c r="Z84" s="173">
        <v>768880.85355930892</v>
      </c>
      <c r="AA84" s="173">
        <v>0</v>
      </c>
      <c r="AC84" s="174">
        <v>768880.85355930892</v>
      </c>
      <c r="AD84" s="174">
        <v>768880.85355930892</v>
      </c>
      <c r="AE84" s="174">
        <v>0</v>
      </c>
      <c r="AF84" s="138"/>
      <c r="AG84" s="175">
        <f t="shared" si="60"/>
        <v>768880.85355930892</v>
      </c>
      <c r="AH84" s="175">
        <f t="shared" si="61"/>
        <v>0</v>
      </c>
      <c r="AI84" s="175">
        <f t="shared" si="62"/>
        <v>0</v>
      </c>
      <c r="AJ84" s="175">
        <f t="shared" si="63"/>
        <v>0</v>
      </c>
      <c r="AK84" s="176">
        <f t="shared" si="64"/>
        <v>768880.85355930892</v>
      </c>
      <c r="AM84" s="174">
        <f t="shared" si="65"/>
        <v>768880.85355930892</v>
      </c>
      <c r="AN84" s="174">
        <f t="shared" si="66"/>
        <v>0</v>
      </c>
      <c r="AO84" s="174">
        <f t="shared" si="67"/>
        <v>0</v>
      </c>
      <c r="AP84" s="174">
        <f t="shared" si="68"/>
        <v>0</v>
      </c>
      <c r="AQ84" s="268">
        <f t="shared" si="69"/>
        <v>768880.85355930892</v>
      </c>
      <c r="AR84" s="87" t="str">
        <f t="shared" si="70"/>
        <v>T</v>
      </c>
      <c r="AS84" s="271" t="s">
        <v>309</v>
      </c>
      <c r="AT84" s="88" t="str">
        <f>_xlfn.XLOOKUP($AS84,'[2]Consol (Working)'!$C$5:$C$163,'[2]Consol (Working)'!$AI$5:$AI$163,,0)</f>
        <v>Trade(Off)</v>
      </c>
      <c r="AU84" s="88" t="s">
        <v>146</v>
      </c>
      <c r="AV84" s="72" t="str">
        <f t="shared" si="57"/>
        <v>L:PD6</v>
      </c>
      <c r="AW84" s="89" t="str">
        <f t="shared" si="58"/>
        <v>T</v>
      </c>
      <c r="AX84" s="90">
        <f t="shared" si="59"/>
        <v>0</v>
      </c>
      <c r="AY84" s="281"/>
    </row>
    <row r="85" spans="1:51" ht="15.75" customHeight="1" x14ac:dyDescent="0.25">
      <c r="A85" s="87">
        <v>78</v>
      </c>
      <c r="B85" s="366">
        <v>500693</v>
      </c>
      <c r="C85" s="104" t="s">
        <v>311</v>
      </c>
      <c r="D85" s="367">
        <v>42520</v>
      </c>
      <c r="E85" s="367">
        <v>46022</v>
      </c>
      <c r="F85" s="367">
        <v>46022</v>
      </c>
      <c r="G85" s="103" t="s">
        <v>144</v>
      </c>
      <c r="H85" s="101">
        <v>680677.23999999894</v>
      </c>
      <c r="I85" s="101">
        <v>680677.24</v>
      </c>
      <c r="J85" s="103" t="s">
        <v>145</v>
      </c>
      <c r="K85" s="101">
        <v>7214.23</v>
      </c>
      <c r="L85" s="103" t="s">
        <v>145</v>
      </c>
      <c r="M85" s="101">
        <v>888825.51242342882</v>
      </c>
      <c r="N85" s="102">
        <v>6.7500000000000004E-2</v>
      </c>
      <c r="O85" s="348" t="s">
        <v>18</v>
      </c>
      <c r="P85" s="103" t="s">
        <v>158</v>
      </c>
      <c r="Q85" s="269">
        <v>0.80820000000000003</v>
      </c>
      <c r="R85" s="103" t="s">
        <v>139</v>
      </c>
      <c r="S85" s="368" t="s">
        <v>100</v>
      </c>
      <c r="T85" s="368">
        <v>0</v>
      </c>
      <c r="U85" s="103" t="s">
        <v>140</v>
      </c>
      <c r="V85" s="103" t="s">
        <v>141</v>
      </c>
      <c r="W85" s="369">
        <v>1</v>
      </c>
      <c r="Y85" s="173">
        <v>89233.58468666175</v>
      </c>
      <c r="Z85" s="173">
        <v>89233.58468666175</v>
      </c>
      <c r="AA85" s="173">
        <v>550123.34536799917</v>
      </c>
      <c r="AC85" s="174">
        <v>89233.58468666175</v>
      </c>
      <c r="AD85" s="174">
        <v>89233.58468666175</v>
      </c>
      <c r="AE85" s="174">
        <v>550123.34536799917</v>
      </c>
      <c r="AF85" s="138"/>
      <c r="AG85" s="175">
        <f t="shared" si="60"/>
        <v>89233.58468666175</v>
      </c>
      <c r="AH85" s="175">
        <f t="shared" si="61"/>
        <v>0</v>
      </c>
      <c r="AI85" s="175">
        <f t="shared" si="62"/>
        <v>0</v>
      </c>
      <c r="AJ85" s="175">
        <f t="shared" si="63"/>
        <v>0</v>
      </c>
      <c r="AK85" s="176">
        <f t="shared" si="64"/>
        <v>89233.58468666175</v>
      </c>
      <c r="AM85" s="174">
        <f t="shared" si="65"/>
        <v>89233.58468666175</v>
      </c>
      <c r="AN85" s="174">
        <f t="shared" si="66"/>
        <v>0</v>
      </c>
      <c r="AO85" s="174">
        <f t="shared" si="67"/>
        <v>0</v>
      </c>
      <c r="AP85" s="174">
        <f t="shared" si="68"/>
        <v>0</v>
      </c>
      <c r="AQ85" s="268">
        <f t="shared" si="69"/>
        <v>89233.58468666175</v>
      </c>
      <c r="AR85" s="87" t="str">
        <f t="shared" si="70"/>
        <v>T</v>
      </c>
      <c r="AS85" s="271" t="s">
        <v>312</v>
      </c>
      <c r="AT85" s="88" t="str">
        <f>_xlfn.XLOOKUP($AS85,'[2]Consol (Working)'!$C$5:$C$163,'[2]Consol (Working)'!$AI$5:$AI$163,,0)</f>
        <v>Trade(On)</v>
      </c>
      <c r="AU85" s="88" t="s">
        <v>18</v>
      </c>
      <c r="AV85" s="72" t="str">
        <f t="shared" si="57"/>
        <v>L:PD5</v>
      </c>
      <c r="AW85" s="89" t="str">
        <f t="shared" si="58"/>
        <v>T</v>
      </c>
      <c r="AX85" s="90">
        <f t="shared" si="59"/>
        <v>0</v>
      </c>
      <c r="AY85" s="281"/>
    </row>
    <row r="86" spans="1:51" ht="15.75" customHeight="1" x14ac:dyDescent="0.25">
      <c r="A86" s="87">
        <v>79</v>
      </c>
      <c r="B86" s="366">
        <v>500694</v>
      </c>
      <c r="C86" s="104" t="s">
        <v>313</v>
      </c>
      <c r="D86" s="367">
        <v>42520</v>
      </c>
      <c r="E86" s="367">
        <v>46022</v>
      </c>
      <c r="F86" s="367">
        <v>46022</v>
      </c>
      <c r="G86" s="103" t="s">
        <v>144</v>
      </c>
      <c r="H86" s="101">
        <v>21003809.739999902</v>
      </c>
      <c r="I86" s="101">
        <v>21003809.739999998</v>
      </c>
      <c r="J86" s="103" t="s">
        <v>145</v>
      </c>
      <c r="K86" s="101">
        <v>215959.35719499394</v>
      </c>
      <c r="L86" s="103" t="s">
        <v>145</v>
      </c>
      <c r="M86" s="101">
        <v>27426687.507576577</v>
      </c>
      <c r="N86" s="102">
        <v>6.7500000000000004E-2</v>
      </c>
      <c r="O86" s="348" t="s">
        <v>18</v>
      </c>
      <c r="P86" s="103" t="s">
        <v>158</v>
      </c>
      <c r="Q86" s="269">
        <v>0.80820000000000003</v>
      </c>
      <c r="R86" s="103" t="s">
        <v>139</v>
      </c>
      <c r="S86" s="368" t="s">
        <v>100</v>
      </c>
      <c r="T86" s="368">
        <v>0</v>
      </c>
      <c r="U86" s="103" t="s">
        <v>140</v>
      </c>
      <c r="V86" s="103" t="s">
        <v>141</v>
      </c>
      <c r="W86" s="369">
        <v>1</v>
      </c>
      <c r="Y86" s="173">
        <v>2753500.6682121726</v>
      </c>
      <c r="Z86" s="173">
        <v>2753500.6682121726</v>
      </c>
      <c r="AA86" s="173">
        <v>16975279.031867921</v>
      </c>
      <c r="AC86" s="174">
        <v>2753500.6682121726</v>
      </c>
      <c r="AD86" s="174">
        <v>2753500.6682121726</v>
      </c>
      <c r="AE86" s="174">
        <v>16975279.031867921</v>
      </c>
      <c r="AF86" s="138"/>
      <c r="AG86" s="175">
        <f t="shared" si="60"/>
        <v>2753500.6682121726</v>
      </c>
      <c r="AH86" s="175">
        <f t="shared" si="61"/>
        <v>0</v>
      </c>
      <c r="AI86" s="175">
        <f t="shared" si="62"/>
        <v>0</v>
      </c>
      <c r="AJ86" s="175">
        <f t="shared" si="63"/>
        <v>0</v>
      </c>
      <c r="AK86" s="176">
        <f t="shared" si="64"/>
        <v>2753500.6682121726</v>
      </c>
      <c r="AM86" s="174">
        <f t="shared" si="65"/>
        <v>2753500.6682121726</v>
      </c>
      <c r="AN86" s="174">
        <f t="shared" si="66"/>
        <v>0</v>
      </c>
      <c r="AO86" s="174">
        <f t="shared" si="67"/>
        <v>0</v>
      </c>
      <c r="AP86" s="174">
        <f t="shared" si="68"/>
        <v>0</v>
      </c>
      <c r="AQ86" s="268">
        <f t="shared" si="69"/>
        <v>2753500.6682121726</v>
      </c>
      <c r="AR86" s="87" t="str">
        <f t="shared" si="70"/>
        <v>T</v>
      </c>
      <c r="AS86" s="271" t="s">
        <v>314</v>
      </c>
      <c r="AT86" s="88" t="str">
        <f>_xlfn.XLOOKUP($AS86,'[2]Consol (Working)'!$C$5:$C$163,'[2]Consol (Working)'!$AI$5:$AI$163,,0)</f>
        <v>Trade(On)</v>
      </c>
      <c r="AU86" s="88" t="s">
        <v>18</v>
      </c>
      <c r="AV86" s="72" t="str">
        <f t="shared" si="57"/>
        <v>L:PD5</v>
      </c>
      <c r="AW86" s="89" t="str">
        <f t="shared" si="58"/>
        <v>T</v>
      </c>
      <c r="AX86" s="90">
        <f t="shared" si="59"/>
        <v>0</v>
      </c>
      <c r="AY86" s="281"/>
    </row>
    <row r="87" spans="1:51" ht="15.75" customHeight="1" x14ac:dyDescent="0.25">
      <c r="A87" s="87">
        <v>80</v>
      </c>
      <c r="B87" s="366">
        <v>501175</v>
      </c>
      <c r="C87" s="104" t="s">
        <v>315</v>
      </c>
      <c r="D87" s="367">
        <v>45597</v>
      </c>
      <c r="E87" s="367">
        <v>46022</v>
      </c>
      <c r="F87" s="367">
        <v>46022</v>
      </c>
      <c r="G87" s="103" t="s">
        <v>144</v>
      </c>
      <c r="H87" s="101">
        <v>1610246.5753424657</v>
      </c>
      <c r="I87" s="101">
        <v>1600000</v>
      </c>
      <c r="J87" s="103" t="s">
        <v>145</v>
      </c>
      <c r="K87" s="101">
        <v>23288.679999999997</v>
      </c>
      <c r="L87" s="103" t="s">
        <v>145</v>
      </c>
      <c r="M87" s="101">
        <v>1400000</v>
      </c>
      <c r="N87" s="102">
        <v>0.05</v>
      </c>
      <c r="O87" s="348" t="s">
        <v>146</v>
      </c>
      <c r="P87" s="103" t="s">
        <v>20</v>
      </c>
      <c r="Q87" s="269">
        <v>0.39539999999999997</v>
      </c>
      <c r="R87" s="103" t="s">
        <v>139</v>
      </c>
      <c r="S87" s="368" t="s">
        <v>100</v>
      </c>
      <c r="T87" s="368">
        <v>0</v>
      </c>
      <c r="U87" s="103" t="s">
        <v>140</v>
      </c>
      <c r="V87" s="103" t="s">
        <v>141</v>
      </c>
      <c r="W87" s="369">
        <v>1</v>
      </c>
      <c r="Y87" s="173">
        <v>89915.257862018654</v>
      </c>
      <c r="Z87" s="173">
        <v>89915.257862018654</v>
      </c>
      <c r="AA87" s="173">
        <v>636691.49589041085</v>
      </c>
      <c r="AC87" s="174">
        <v>89915.257862018654</v>
      </c>
      <c r="AD87" s="174">
        <v>89915.257862018654</v>
      </c>
      <c r="AE87" s="174">
        <v>636691.49589041085</v>
      </c>
      <c r="AF87" s="138"/>
      <c r="AG87" s="175">
        <f t="shared" si="60"/>
        <v>89915.257862018654</v>
      </c>
      <c r="AH87" s="175">
        <f t="shared" si="61"/>
        <v>0</v>
      </c>
      <c r="AI87" s="175">
        <f t="shared" si="62"/>
        <v>0</v>
      </c>
      <c r="AJ87" s="175">
        <f t="shared" si="63"/>
        <v>0</v>
      </c>
      <c r="AK87" s="176">
        <f t="shared" si="64"/>
        <v>89915.257862018654</v>
      </c>
      <c r="AM87" s="174">
        <f t="shared" si="65"/>
        <v>89915.257862018654</v>
      </c>
      <c r="AN87" s="174">
        <f t="shared" si="66"/>
        <v>0</v>
      </c>
      <c r="AO87" s="174">
        <f t="shared" si="67"/>
        <v>0</v>
      </c>
      <c r="AP87" s="174">
        <f t="shared" si="68"/>
        <v>0</v>
      </c>
      <c r="AQ87" s="268">
        <f t="shared" si="69"/>
        <v>89915.257862018654</v>
      </c>
      <c r="AR87" s="87" t="str">
        <f t="shared" si="70"/>
        <v>T</v>
      </c>
      <c r="AS87" s="271" t="s">
        <v>316</v>
      </c>
      <c r="AT87" s="88" t="str">
        <f>_xlfn.XLOOKUP($AS87,'[2]Consol (Working)'!$C$5:$C$163,'[2]Consol (Working)'!$AI$5:$AI$163,,0)</f>
        <v>Trade(On)</v>
      </c>
      <c r="AU87" s="88" t="s">
        <v>146</v>
      </c>
      <c r="AV87" s="72" t="str">
        <f t="shared" si="57"/>
        <v>L:PD6</v>
      </c>
      <c r="AW87" s="89" t="str">
        <f t="shared" si="58"/>
        <v>T</v>
      </c>
      <c r="AX87" s="90">
        <f t="shared" si="59"/>
        <v>0</v>
      </c>
      <c r="AY87" s="281"/>
    </row>
    <row r="88" spans="1:51" ht="15.75" customHeight="1" x14ac:dyDescent="0.25">
      <c r="A88" s="87">
        <v>81</v>
      </c>
      <c r="B88" s="366">
        <v>501096</v>
      </c>
      <c r="C88" s="104" t="s">
        <v>317</v>
      </c>
      <c r="D88" s="367">
        <v>45219</v>
      </c>
      <c r="E88" s="367">
        <v>48141</v>
      </c>
      <c r="F88" s="367">
        <v>48141</v>
      </c>
      <c r="G88" s="103" t="s">
        <v>137</v>
      </c>
      <c r="H88" s="101">
        <v>5876995.698804603</v>
      </c>
      <c r="I88" s="101">
        <v>51299.24</v>
      </c>
      <c r="J88" s="103" t="s">
        <v>138</v>
      </c>
      <c r="K88" s="101">
        <v>43195.78</v>
      </c>
      <c r="L88" s="103" t="s">
        <v>138</v>
      </c>
      <c r="M88" s="101">
        <v>0</v>
      </c>
      <c r="N88" s="102">
        <v>8.5699999999999998E-2</v>
      </c>
      <c r="O88" s="348" t="s">
        <v>225</v>
      </c>
      <c r="P88" s="103" t="s">
        <v>20</v>
      </c>
      <c r="Q88" s="269">
        <v>0.39539999999999997</v>
      </c>
      <c r="R88" s="103" t="s">
        <v>159</v>
      </c>
      <c r="S88" s="368" t="s">
        <v>171</v>
      </c>
      <c r="T88" s="368">
        <v>0</v>
      </c>
      <c r="U88" s="103" t="s">
        <v>140</v>
      </c>
      <c r="V88" s="103" t="s">
        <v>141</v>
      </c>
      <c r="W88" s="369">
        <v>4.4755000000000003</v>
      </c>
      <c r="Y88" s="173">
        <v>217631.76053677598</v>
      </c>
      <c r="Z88" s="173">
        <v>327221.61346330383</v>
      </c>
      <c r="AA88" s="173">
        <v>2323764.0993073396</v>
      </c>
      <c r="AC88" s="174">
        <v>217631.76053677598</v>
      </c>
      <c r="AD88" s="174">
        <v>338894.15080901043</v>
      </c>
      <c r="AE88" s="174">
        <v>2323764.0993073396</v>
      </c>
      <c r="AF88" s="138"/>
      <c r="AG88" s="175">
        <f t="shared" si="60"/>
        <v>974010.94428234093</v>
      </c>
      <c r="AH88" s="175">
        <f t="shared" si="61"/>
        <v>0</v>
      </c>
      <c r="AI88" s="175">
        <f t="shared" si="62"/>
        <v>0</v>
      </c>
      <c r="AJ88" s="175">
        <f t="shared" si="63"/>
        <v>0</v>
      </c>
      <c r="AK88" s="176">
        <f t="shared" si="64"/>
        <v>974010.94428234093</v>
      </c>
      <c r="AM88" s="174">
        <f t="shared" si="65"/>
        <v>974010.94428234093</v>
      </c>
      <c r="AN88" s="174">
        <f t="shared" si="66"/>
        <v>0</v>
      </c>
      <c r="AO88" s="174">
        <f t="shared" si="67"/>
        <v>0</v>
      </c>
      <c r="AP88" s="174">
        <f t="shared" si="68"/>
        <v>0</v>
      </c>
      <c r="AQ88" s="268">
        <f t="shared" si="69"/>
        <v>974010.94428234093</v>
      </c>
      <c r="AR88" s="87" t="str">
        <f t="shared" si="70"/>
        <v>T</v>
      </c>
      <c r="AS88" s="271" t="s">
        <v>318</v>
      </c>
      <c r="AT88" s="88" t="str">
        <f>_xlfn.XLOOKUP($AS88,'[2]Consol (Working)'!$C$5:$C$163,'[2]Consol (Working)'!$AI$5:$AI$163,,0)</f>
        <v>Non Trade</v>
      </c>
      <c r="AU88" s="88" t="s">
        <v>225</v>
      </c>
      <c r="AV88" s="72" t="str">
        <f t="shared" si="57"/>
        <v>O:PD4</v>
      </c>
      <c r="AW88" s="89" t="str">
        <f t="shared" si="58"/>
        <v>T</v>
      </c>
      <c r="AX88" s="90">
        <f t="shared" si="59"/>
        <v>0</v>
      </c>
      <c r="AY88" s="281"/>
    </row>
    <row r="89" spans="1:51" ht="15.75" customHeight="1" x14ac:dyDescent="0.25">
      <c r="A89" s="87">
        <v>82</v>
      </c>
      <c r="B89" s="366">
        <v>501110</v>
      </c>
      <c r="C89" s="104" t="s">
        <v>319</v>
      </c>
      <c r="D89" s="367">
        <v>45245</v>
      </c>
      <c r="E89" s="367">
        <v>46022</v>
      </c>
      <c r="F89" s="367">
        <v>46022</v>
      </c>
      <c r="G89" s="103" t="s">
        <v>144</v>
      </c>
      <c r="H89" s="101">
        <v>7758217.52999999</v>
      </c>
      <c r="I89" s="101">
        <v>7725890.6299999999</v>
      </c>
      <c r="J89" s="103" t="s">
        <v>145</v>
      </c>
      <c r="K89" s="101">
        <v>194715.94909844932</v>
      </c>
      <c r="L89" s="103" t="s">
        <v>145</v>
      </c>
      <c r="M89" s="101">
        <v>274109.37000000011</v>
      </c>
      <c r="N89" s="102">
        <v>7.7899999999999997E-2</v>
      </c>
      <c r="O89" s="348" t="s">
        <v>146</v>
      </c>
      <c r="P89" s="103" t="s">
        <v>20</v>
      </c>
      <c r="Q89" s="269">
        <v>0.39539999999999997</v>
      </c>
      <c r="R89" s="103" t="s">
        <v>139</v>
      </c>
      <c r="S89" s="368" t="s">
        <v>100</v>
      </c>
      <c r="T89" s="368">
        <v>0</v>
      </c>
      <c r="U89" s="103" t="s">
        <v>140</v>
      </c>
      <c r="V89" s="103" t="s">
        <v>141</v>
      </c>
      <c r="W89" s="369">
        <v>1</v>
      </c>
      <c r="Y89" s="173">
        <v>297744.01227511233</v>
      </c>
      <c r="Z89" s="173">
        <v>297744.01227511233</v>
      </c>
      <c r="AA89" s="173">
        <v>3067599.2113619959</v>
      </c>
      <c r="AC89" s="174">
        <v>297744.01227511233</v>
      </c>
      <c r="AD89" s="174">
        <v>297744.01227511233</v>
      </c>
      <c r="AE89" s="174">
        <v>3067599.2113619959</v>
      </c>
      <c r="AF89" s="138"/>
      <c r="AG89" s="175">
        <f t="shared" si="60"/>
        <v>297744.01227511233</v>
      </c>
      <c r="AH89" s="175">
        <f t="shared" si="61"/>
        <v>0</v>
      </c>
      <c r="AI89" s="175">
        <f t="shared" si="62"/>
        <v>0</v>
      </c>
      <c r="AJ89" s="175">
        <f t="shared" si="63"/>
        <v>0</v>
      </c>
      <c r="AK89" s="176">
        <f t="shared" si="64"/>
        <v>297744.01227511233</v>
      </c>
      <c r="AM89" s="174">
        <f t="shared" si="65"/>
        <v>297744.01227511233</v>
      </c>
      <c r="AN89" s="174">
        <f t="shared" si="66"/>
        <v>0</v>
      </c>
      <c r="AO89" s="174">
        <f t="shared" si="67"/>
        <v>0</v>
      </c>
      <c r="AP89" s="174">
        <f t="shared" si="68"/>
        <v>0</v>
      </c>
      <c r="AQ89" s="268">
        <f t="shared" si="69"/>
        <v>297744.01227511233</v>
      </c>
      <c r="AR89" s="87" t="str">
        <f t="shared" si="70"/>
        <v>T</v>
      </c>
      <c r="AS89" s="271" t="s">
        <v>320</v>
      </c>
      <c r="AT89" s="88" t="str">
        <f>_xlfn.XLOOKUP($AS89,'[2]Consol (Working)'!$C$5:$C$163,'[2]Consol (Working)'!$AI$5:$AI$163,,0)</f>
        <v>Trade(On)</v>
      </c>
      <c r="AU89" s="88" t="s">
        <v>146</v>
      </c>
      <c r="AV89" s="72" t="str">
        <f t="shared" si="57"/>
        <v>L:PD6</v>
      </c>
      <c r="AW89" s="89" t="str">
        <f t="shared" si="58"/>
        <v>T</v>
      </c>
      <c r="AX89" s="90">
        <f t="shared" si="59"/>
        <v>0</v>
      </c>
      <c r="AY89" s="281"/>
    </row>
    <row r="90" spans="1:51" ht="15.75" customHeight="1" x14ac:dyDescent="0.25">
      <c r="A90" s="87">
        <v>83</v>
      </c>
      <c r="B90" s="366">
        <v>501169</v>
      </c>
      <c r="C90" s="104" t="s">
        <v>321</v>
      </c>
      <c r="D90" s="367">
        <v>45646</v>
      </c>
      <c r="E90" s="367">
        <v>46022</v>
      </c>
      <c r="F90" s="367">
        <v>46022</v>
      </c>
      <c r="G90" s="103" t="s">
        <v>144</v>
      </c>
      <c r="H90" s="101">
        <v>65439.89589041096</v>
      </c>
      <c r="I90" s="101">
        <v>65332.5</v>
      </c>
      <c r="J90" s="103" t="s">
        <v>145</v>
      </c>
      <c r="K90" s="101">
        <v>939.71</v>
      </c>
      <c r="L90" s="103" t="s">
        <v>145</v>
      </c>
      <c r="M90" s="101">
        <v>1434667.5</v>
      </c>
      <c r="N90" s="102">
        <v>0.05</v>
      </c>
      <c r="O90" s="348" t="s">
        <v>146</v>
      </c>
      <c r="P90" s="103" t="s">
        <v>158</v>
      </c>
      <c r="Q90" s="269">
        <v>0.80820000000000003</v>
      </c>
      <c r="R90" s="103" t="s">
        <v>139</v>
      </c>
      <c r="S90" s="368" t="s">
        <v>100</v>
      </c>
      <c r="T90" s="368">
        <v>0</v>
      </c>
      <c r="U90" s="103" t="s">
        <v>140</v>
      </c>
      <c r="V90" s="103" t="s">
        <v>141</v>
      </c>
      <c r="W90" s="369">
        <v>1</v>
      </c>
      <c r="Y90" s="173">
        <v>64755.365907067862</v>
      </c>
      <c r="Z90" s="173">
        <v>64755.365907067862</v>
      </c>
      <c r="AA90" s="173">
        <v>52888.523858630142</v>
      </c>
      <c r="AC90" s="174">
        <v>64755.365907067862</v>
      </c>
      <c r="AD90" s="174">
        <v>64755.365907067862</v>
      </c>
      <c r="AE90" s="174">
        <v>52888.523858630142</v>
      </c>
      <c r="AF90" s="138"/>
      <c r="AG90" s="175">
        <f t="shared" si="60"/>
        <v>64755.365907067862</v>
      </c>
      <c r="AH90" s="175">
        <f t="shared" si="61"/>
        <v>0</v>
      </c>
      <c r="AI90" s="175">
        <f t="shared" si="62"/>
        <v>0</v>
      </c>
      <c r="AJ90" s="175">
        <f t="shared" si="63"/>
        <v>0</v>
      </c>
      <c r="AK90" s="176">
        <f t="shared" si="64"/>
        <v>64755.365907067862</v>
      </c>
      <c r="AM90" s="174">
        <f t="shared" si="65"/>
        <v>64755.365907067862</v>
      </c>
      <c r="AN90" s="174">
        <f t="shared" si="66"/>
        <v>0</v>
      </c>
      <c r="AO90" s="174">
        <f t="shared" si="67"/>
        <v>0</v>
      </c>
      <c r="AP90" s="174">
        <f t="shared" si="68"/>
        <v>0</v>
      </c>
      <c r="AQ90" s="268">
        <f t="shared" si="69"/>
        <v>64755.365907067862</v>
      </c>
      <c r="AR90" s="87" t="str">
        <f t="shared" si="70"/>
        <v>T</v>
      </c>
      <c r="AS90" s="271" t="s">
        <v>322</v>
      </c>
      <c r="AT90" s="88" t="str">
        <f>_xlfn.XLOOKUP($AS90,'[2]Consol (Working)'!$C$5:$C$163,'[2]Consol (Working)'!$AI$5:$AI$163,,0)</f>
        <v>Trade(On)</v>
      </c>
      <c r="AU90" s="88" t="s">
        <v>146</v>
      </c>
      <c r="AV90" s="72" t="str">
        <f t="shared" si="57"/>
        <v>L:PD6</v>
      </c>
      <c r="AW90" s="89" t="str">
        <f t="shared" si="58"/>
        <v>T</v>
      </c>
      <c r="AX90" s="90">
        <f t="shared" si="59"/>
        <v>0</v>
      </c>
      <c r="AY90" s="281"/>
    </row>
    <row r="91" spans="1:51" ht="15.75" customHeight="1" x14ac:dyDescent="0.25">
      <c r="A91" s="87">
        <v>84</v>
      </c>
      <c r="B91" s="366">
        <v>501170</v>
      </c>
      <c r="C91" s="104" t="s">
        <v>321</v>
      </c>
      <c r="D91" s="367">
        <v>45576</v>
      </c>
      <c r="E91" s="367">
        <v>47402</v>
      </c>
      <c r="F91" s="367">
        <v>47402</v>
      </c>
      <c r="G91" s="103" t="s">
        <v>137</v>
      </c>
      <c r="H91" s="101">
        <v>486672.39999999903</v>
      </c>
      <c r="I91" s="101">
        <v>7375.06</v>
      </c>
      <c r="J91" s="103" t="s">
        <v>138</v>
      </c>
      <c r="K91" s="101">
        <v>2060.7600000000002</v>
      </c>
      <c r="L91" s="103" t="s">
        <v>138</v>
      </c>
      <c r="M91" s="101">
        <v>0</v>
      </c>
      <c r="N91" s="102">
        <v>0.05</v>
      </c>
      <c r="O91" s="348" t="s">
        <v>146</v>
      </c>
      <c r="P91" s="103" t="s">
        <v>158</v>
      </c>
      <c r="Q91" s="269">
        <v>0.80820000000000003</v>
      </c>
      <c r="R91" s="103" t="s">
        <v>139</v>
      </c>
      <c r="S91" s="368" t="s">
        <v>100</v>
      </c>
      <c r="T91" s="368">
        <v>0</v>
      </c>
      <c r="U91" s="103" t="s">
        <v>140</v>
      </c>
      <c r="V91" s="103" t="s">
        <v>141</v>
      </c>
      <c r="W91" s="369">
        <v>1</v>
      </c>
      <c r="Y91" s="173">
        <v>36076.720431926893</v>
      </c>
      <c r="Z91" s="173">
        <v>59608.320451904001</v>
      </c>
      <c r="AA91" s="173">
        <v>393328.63367999921</v>
      </c>
      <c r="AC91" s="174">
        <v>36076.720431926893</v>
      </c>
      <c r="AD91" s="174">
        <v>62472.007736860862</v>
      </c>
      <c r="AE91" s="174">
        <v>393328.63367999921</v>
      </c>
      <c r="AF91" s="138"/>
      <c r="AG91" s="175">
        <f t="shared" si="60"/>
        <v>36076.720431926893</v>
      </c>
      <c r="AH91" s="175">
        <f t="shared" si="61"/>
        <v>0</v>
      </c>
      <c r="AI91" s="175">
        <f t="shared" si="62"/>
        <v>0</v>
      </c>
      <c r="AJ91" s="175">
        <f t="shared" si="63"/>
        <v>0</v>
      </c>
      <c r="AK91" s="176">
        <f t="shared" si="64"/>
        <v>36076.720431926893</v>
      </c>
      <c r="AM91" s="174">
        <f t="shared" si="65"/>
        <v>36076.720431926893</v>
      </c>
      <c r="AN91" s="174">
        <f t="shared" si="66"/>
        <v>0</v>
      </c>
      <c r="AO91" s="174">
        <f t="shared" si="67"/>
        <v>0</v>
      </c>
      <c r="AP91" s="174">
        <f t="shared" si="68"/>
        <v>0</v>
      </c>
      <c r="AQ91" s="268">
        <f t="shared" si="69"/>
        <v>36076.720431926893</v>
      </c>
      <c r="AR91" s="87" t="str">
        <f t="shared" si="70"/>
        <v>T</v>
      </c>
      <c r="AS91" s="271" t="s">
        <v>323</v>
      </c>
      <c r="AT91" s="88" t="str">
        <f>_xlfn.XLOOKUP($AS91,'[2]Consol (Working)'!$C$5:$C$163,'[2]Consol (Working)'!$AI$5:$AI$163,,0)</f>
        <v>Non Trade</v>
      </c>
      <c r="AU91" s="88" t="s">
        <v>146</v>
      </c>
      <c r="AV91" s="72" t="str">
        <f t="shared" si="57"/>
        <v>L:PD6</v>
      </c>
      <c r="AW91" s="89" t="str">
        <f t="shared" si="58"/>
        <v>T</v>
      </c>
      <c r="AX91" s="90">
        <f t="shared" si="59"/>
        <v>0</v>
      </c>
      <c r="AY91" s="281"/>
    </row>
    <row r="92" spans="1:51" ht="15.75" customHeight="1" x14ac:dyDescent="0.25">
      <c r="A92" s="87">
        <v>85</v>
      </c>
      <c r="B92" s="366">
        <v>501118</v>
      </c>
      <c r="C92" s="104" t="s">
        <v>324</v>
      </c>
      <c r="D92" s="367">
        <v>45282</v>
      </c>
      <c r="E92" s="367">
        <v>47109</v>
      </c>
      <c r="F92" s="367">
        <v>47109</v>
      </c>
      <c r="G92" s="103" t="s">
        <v>137</v>
      </c>
      <c r="H92" s="101">
        <v>4451068.3099999996</v>
      </c>
      <c r="I92" s="101">
        <v>84812.69</v>
      </c>
      <c r="J92" s="103" t="s">
        <v>138</v>
      </c>
      <c r="K92" s="101">
        <v>15031.01</v>
      </c>
      <c r="L92" s="103" t="s">
        <v>138</v>
      </c>
      <c r="M92" s="101">
        <v>0</v>
      </c>
      <c r="N92" s="102">
        <v>0.04</v>
      </c>
      <c r="O92" s="348" t="s">
        <v>146</v>
      </c>
      <c r="P92" s="103" t="s">
        <v>20</v>
      </c>
      <c r="Q92" s="269">
        <v>0.39539999999999997</v>
      </c>
      <c r="R92" s="103" t="s">
        <v>139</v>
      </c>
      <c r="S92" s="368" t="s">
        <v>100</v>
      </c>
      <c r="T92" s="368">
        <v>0</v>
      </c>
      <c r="U92" s="103" t="s">
        <v>140</v>
      </c>
      <c r="V92" s="103" t="s">
        <v>141</v>
      </c>
      <c r="W92" s="369">
        <v>1</v>
      </c>
      <c r="Y92" s="173">
        <v>158633.48796771918</v>
      </c>
      <c r="Z92" s="173">
        <v>246489.4132989916</v>
      </c>
      <c r="AA92" s="173">
        <v>1759952.4097739998</v>
      </c>
      <c r="AC92" s="174">
        <v>158633.48796771918</v>
      </c>
      <c r="AD92" s="174">
        <v>257698.81996166447</v>
      </c>
      <c r="AE92" s="174">
        <v>1759952.4097739998</v>
      </c>
      <c r="AF92" s="138"/>
      <c r="AG92" s="175">
        <f t="shared" si="60"/>
        <v>158633.48796771918</v>
      </c>
      <c r="AH92" s="175">
        <f t="shared" si="61"/>
        <v>0</v>
      </c>
      <c r="AI92" s="175">
        <f t="shared" si="62"/>
        <v>0</v>
      </c>
      <c r="AJ92" s="175">
        <f t="shared" si="63"/>
        <v>0</v>
      </c>
      <c r="AK92" s="176">
        <f t="shared" si="64"/>
        <v>158633.48796771918</v>
      </c>
      <c r="AM92" s="174">
        <f t="shared" si="65"/>
        <v>158633.48796771918</v>
      </c>
      <c r="AN92" s="174">
        <f t="shared" si="66"/>
        <v>0</v>
      </c>
      <c r="AO92" s="174">
        <f t="shared" si="67"/>
        <v>0</v>
      </c>
      <c r="AP92" s="174">
        <f t="shared" si="68"/>
        <v>0</v>
      </c>
      <c r="AQ92" s="268">
        <f t="shared" si="69"/>
        <v>158633.48796771918</v>
      </c>
      <c r="AR92" s="87" t="str">
        <f t="shared" si="70"/>
        <v>T</v>
      </c>
      <c r="AS92" s="271" t="s">
        <v>325</v>
      </c>
      <c r="AT92" s="88" t="str">
        <f>_xlfn.XLOOKUP($AS92,'[2]Consol (Working)'!$C$5:$C$163,'[2]Consol (Working)'!$AI$5:$AI$163,,0)</f>
        <v>Non Trade</v>
      </c>
      <c r="AU92" s="88" t="s">
        <v>146</v>
      </c>
      <c r="AV92" s="72" t="str">
        <f t="shared" ref="AV92:AV112" si="71">O92</f>
        <v>L:PD6</v>
      </c>
      <c r="AW92" s="89" t="str">
        <f t="shared" si="58"/>
        <v>T</v>
      </c>
      <c r="AX92" s="90">
        <f t="shared" si="59"/>
        <v>0</v>
      </c>
      <c r="AY92" s="281"/>
    </row>
    <row r="93" spans="1:51" ht="15.75" customHeight="1" x14ac:dyDescent="0.25">
      <c r="A93" s="87">
        <v>86</v>
      </c>
      <c r="B93" s="366">
        <v>501203</v>
      </c>
      <c r="C93" s="104" t="s">
        <v>326</v>
      </c>
      <c r="D93" s="367">
        <v>45628</v>
      </c>
      <c r="E93" s="377">
        <v>48184</v>
      </c>
      <c r="F93" s="377">
        <v>48184</v>
      </c>
      <c r="G93" s="103" t="s">
        <v>137</v>
      </c>
      <c r="H93" s="101">
        <v>1789774.8299999998</v>
      </c>
      <c r="I93" s="101">
        <v>18972.330000000002</v>
      </c>
      <c r="J93" s="103" t="s">
        <v>138</v>
      </c>
      <c r="K93" s="101">
        <v>8789.7099999999991</v>
      </c>
      <c r="L93" s="103" t="s">
        <v>138</v>
      </c>
      <c r="M93" s="101">
        <v>1218731.3400000001</v>
      </c>
      <c r="N93" s="102">
        <v>5.8099999999999999E-2</v>
      </c>
      <c r="O93" s="348" t="s">
        <v>327</v>
      </c>
      <c r="P93" s="103" t="s">
        <v>16</v>
      </c>
      <c r="Q93" s="269">
        <v>8.8999999999999999E-3</v>
      </c>
      <c r="R93" s="103" t="s">
        <v>159</v>
      </c>
      <c r="S93" s="368" t="s">
        <v>100</v>
      </c>
      <c r="T93" s="368">
        <v>0</v>
      </c>
      <c r="U93" s="103" t="s">
        <v>140</v>
      </c>
      <c r="V93" s="103" t="s">
        <v>141</v>
      </c>
      <c r="W93" s="369">
        <v>1</v>
      </c>
      <c r="Y93" s="173">
        <v>5346.676302736827</v>
      </c>
      <c r="Z93" s="173">
        <v>6780.7003054284451</v>
      </c>
      <c r="AA93" s="173">
        <v>15928.995986999998</v>
      </c>
      <c r="AC93" s="174">
        <v>5346.676302736827</v>
      </c>
      <c r="AD93" s="174">
        <v>6931.6384391163128</v>
      </c>
      <c r="AE93" s="174">
        <v>15928.995986999998</v>
      </c>
      <c r="AF93" s="138"/>
      <c r="AG93" s="175">
        <f t="shared" si="60"/>
        <v>5346.676302736827</v>
      </c>
      <c r="AH93" s="175">
        <f t="shared" si="61"/>
        <v>0</v>
      </c>
      <c r="AI93" s="175">
        <f t="shared" si="62"/>
        <v>0</v>
      </c>
      <c r="AJ93" s="175">
        <f t="shared" si="63"/>
        <v>0</v>
      </c>
      <c r="AK93" s="176">
        <f t="shared" si="64"/>
        <v>5346.676302736827</v>
      </c>
      <c r="AM93" s="174">
        <f t="shared" si="65"/>
        <v>5346.676302736827</v>
      </c>
      <c r="AN93" s="174">
        <f t="shared" si="66"/>
        <v>0</v>
      </c>
      <c r="AO93" s="174">
        <f t="shared" si="67"/>
        <v>0</v>
      </c>
      <c r="AP93" s="174">
        <f t="shared" si="68"/>
        <v>0</v>
      </c>
      <c r="AQ93" s="268">
        <f t="shared" si="69"/>
        <v>5346.676302736827</v>
      </c>
      <c r="AR93" s="87" t="str">
        <f t="shared" si="70"/>
        <v>T</v>
      </c>
      <c r="AS93" s="271" t="s">
        <v>328</v>
      </c>
      <c r="AT93" s="88" t="str">
        <f>_xlfn.XLOOKUP($AS93,'[2]Consol (Working)'!$C$5:$C$163,'[2]Consol (Working)'!$AI$5:$AI$163,,0)</f>
        <v>Non Trade</v>
      </c>
      <c r="AU93" s="88" t="s">
        <v>327</v>
      </c>
      <c r="AV93" s="72" t="str">
        <f t="shared" si="71"/>
        <v>O:PD7</v>
      </c>
      <c r="AW93" s="89" t="str">
        <f t="shared" si="58"/>
        <v>T</v>
      </c>
      <c r="AX93" s="90">
        <f t="shared" si="59"/>
        <v>0</v>
      </c>
      <c r="AY93" s="281"/>
    </row>
    <row r="94" spans="1:51" ht="15.75" customHeight="1" x14ac:dyDescent="0.25">
      <c r="A94" s="87">
        <v>87</v>
      </c>
      <c r="B94" s="366">
        <v>501206</v>
      </c>
      <c r="C94" s="104" t="s">
        <v>329</v>
      </c>
      <c r="D94" s="367">
        <v>45639</v>
      </c>
      <c r="E94" s="367">
        <v>46022</v>
      </c>
      <c r="F94" s="367">
        <v>46022</v>
      </c>
      <c r="G94" s="103" t="s">
        <v>144</v>
      </c>
      <c r="H94" s="101">
        <v>1001776.94</v>
      </c>
      <c r="I94" s="101">
        <v>998941.71</v>
      </c>
      <c r="J94" s="103" t="s">
        <v>145</v>
      </c>
      <c r="K94" s="101">
        <v>0</v>
      </c>
      <c r="L94" s="103" t="s">
        <v>145</v>
      </c>
      <c r="M94" s="101">
        <v>1058.2900000000373</v>
      </c>
      <c r="N94" s="102">
        <v>6.2899999999999998E-2</v>
      </c>
      <c r="O94" s="348" t="s">
        <v>19</v>
      </c>
      <c r="P94" s="103" t="s">
        <v>16</v>
      </c>
      <c r="Q94" s="269">
        <v>8.8999999999999999E-3</v>
      </c>
      <c r="R94" s="103" t="s">
        <v>139</v>
      </c>
      <c r="S94" s="368" t="s">
        <v>100</v>
      </c>
      <c r="T94" s="368">
        <v>0</v>
      </c>
      <c r="U94" s="103" t="s">
        <v>140</v>
      </c>
      <c r="V94" s="103" t="s">
        <v>141</v>
      </c>
      <c r="W94" s="369">
        <v>1</v>
      </c>
      <c r="Y94" s="173">
        <v>2667.8015542380072</v>
      </c>
      <c r="Z94" s="173">
        <v>2667.8015542380072</v>
      </c>
      <c r="AA94" s="173">
        <v>8915.8147659999995</v>
      </c>
      <c r="AC94" s="174">
        <v>2667.8015542380072</v>
      </c>
      <c r="AD94" s="174">
        <v>2667.8015542380072</v>
      </c>
      <c r="AE94" s="174">
        <v>8915.8147659999995</v>
      </c>
      <c r="AF94" s="138"/>
      <c r="AG94" s="175">
        <f t="shared" si="60"/>
        <v>2667.8015542380072</v>
      </c>
      <c r="AH94" s="175">
        <f t="shared" si="61"/>
        <v>0</v>
      </c>
      <c r="AI94" s="175">
        <f t="shared" si="62"/>
        <v>0</v>
      </c>
      <c r="AJ94" s="175">
        <f t="shared" si="63"/>
        <v>0</v>
      </c>
      <c r="AK94" s="176">
        <f t="shared" si="64"/>
        <v>2667.8015542380072</v>
      </c>
      <c r="AM94" s="174">
        <f t="shared" si="65"/>
        <v>2667.8015542380072</v>
      </c>
      <c r="AN94" s="174">
        <f t="shared" si="66"/>
        <v>0</v>
      </c>
      <c r="AO94" s="174">
        <f t="shared" si="67"/>
        <v>0</v>
      </c>
      <c r="AP94" s="174">
        <f t="shared" si="68"/>
        <v>0</v>
      </c>
      <c r="AQ94" s="268">
        <f t="shared" si="69"/>
        <v>2667.8015542380072</v>
      </c>
      <c r="AR94" s="87" t="str">
        <f t="shared" si="70"/>
        <v>T</v>
      </c>
      <c r="AS94" s="271" t="s">
        <v>330</v>
      </c>
      <c r="AT94" s="88" t="str">
        <f>_xlfn.XLOOKUP($AS94,'[2]Consol (Working)'!$C$5:$C$163,'[2]Consol (Working)'!$AI$5:$AI$163,,0)</f>
        <v>Trade(On)</v>
      </c>
      <c r="AU94" s="88" t="s">
        <v>19</v>
      </c>
      <c r="AV94" s="72" t="str">
        <f t="shared" si="71"/>
        <v>L:PD7</v>
      </c>
      <c r="AW94" s="89" t="str">
        <f t="shared" si="58"/>
        <v>T</v>
      </c>
      <c r="AX94" s="90">
        <f t="shared" si="59"/>
        <v>0</v>
      </c>
      <c r="AY94" s="281"/>
    </row>
    <row r="95" spans="1:51" ht="15.75" customHeight="1" x14ac:dyDescent="0.25">
      <c r="A95" s="87">
        <v>88</v>
      </c>
      <c r="B95" s="366">
        <v>501166</v>
      </c>
      <c r="C95" s="104" t="s">
        <v>331</v>
      </c>
      <c r="D95" s="367">
        <v>45609</v>
      </c>
      <c r="E95" s="367">
        <v>46022</v>
      </c>
      <c r="F95" s="367">
        <v>46022</v>
      </c>
      <c r="G95" s="103" t="s">
        <v>144</v>
      </c>
      <c r="H95" s="101">
        <v>317850.16999999899</v>
      </c>
      <c r="I95" s="101">
        <v>317600</v>
      </c>
      <c r="J95" s="103" t="s">
        <v>145</v>
      </c>
      <c r="K95" s="101">
        <v>2479.8399999999997</v>
      </c>
      <c r="L95" s="103" t="s">
        <v>145</v>
      </c>
      <c r="M95" s="101">
        <v>4682400</v>
      </c>
      <c r="N95" s="102">
        <v>5.7500000000000002E-2</v>
      </c>
      <c r="O95" s="348" t="s">
        <v>19</v>
      </c>
      <c r="P95" s="103" t="s">
        <v>20</v>
      </c>
      <c r="Q95" s="269">
        <v>0.39539999999999997</v>
      </c>
      <c r="R95" s="103" t="s">
        <v>139</v>
      </c>
      <c r="S95" s="368" t="s">
        <v>100</v>
      </c>
      <c r="T95" s="368">
        <v>0</v>
      </c>
      <c r="U95" s="103" t="s">
        <v>140</v>
      </c>
      <c r="V95" s="103" t="s">
        <v>141</v>
      </c>
      <c r="W95" s="369">
        <v>1</v>
      </c>
      <c r="Y95" s="173">
        <v>321237.27777962876</v>
      </c>
      <c r="Z95" s="173">
        <v>321237.27777962876</v>
      </c>
      <c r="AA95" s="173">
        <v>125677.95721799959</v>
      </c>
      <c r="AC95" s="174">
        <v>321237.27777962876</v>
      </c>
      <c r="AD95" s="174">
        <v>321237.27777962876</v>
      </c>
      <c r="AE95" s="174">
        <v>125677.95721799959</v>
      </c>
      <c r="AF95" s="138"/>
      <c r="AG95" s="175">
        <f t="shared" si="60"/>
        <v>321237.27777962876</v>
      </c>
      <c r="AH95" s="175">
        <f t="shared" si="61"/>
        <v>0</v>
      </c>
      <c r="AI95" s="175">
        <f t="shared" si="62"/>
        <v>0</v>
      </c>
      <c r="AJ95" s="175">
        <f t="shared" si="63"/>
        <v>0</v>
      </c>
      <c r="AK95" s="176">
        <f t="shared" si="64"/>
        <v>321237.27777962876</v>
      </c>
      <c r="AM95" s="174">
        <f t="shared" si="65"/>
        <v>321237.27777962876</v>
      </c>
      <c r="AN95" s="174">
        <f t="shared" si="66"/>
        <v>0</v>
      </c>
      <c r="AO95" s="174">
        <f t="shared" si="67"/>
        <v>0</v>
      </c>
      <c r="AP95" s="174">
        <f t="shared" si="68"/>
        <v>0</v>
      </c>
      <c r="AQ95" s="268">
        <f t="shared" si="69"/>
        <v>321237.27777962876</v>
      </c>
      <c r="AR95" s="87" t="str">
        <f t="shared" si="70"/>
        <v>T</v>
      </c>
      <c r="AS95" s="271" t="s">
        <v>332</v>
      </c>
      <c r="AT95" s="88" t="str">
        <f>_xlfn.XLOOKUP($AS95,'[2]Consol (Working)'!$C$5:$C$163,'[2]Consol (Working)'!$AI$5:$AI$163,,0)</f>
        <v>Trade(On)</v>
      </c>
      <c r="AU95" s="88" t="s">
        <v>19</v>
      </c>
      <c r="AV95" s="72" t="str">
        <f t="shared" si="71"/>
        <v>L:PD7</v>
      </c>
      <c r="AW95" s="89" t="str">
        <f t="shared" si="58"/>
        <v>T</v>
      </c>
      <c r="AX95" s="90">
        <f t="shared" si="59"/>
        <v>0</v>
      </c>
      <c r="AY95" s="281"/>
    </row>
    <row r="96" spans="1:51" ht="15.75" customHeight="1" x14ac:dyDescent="0.25">
      <c r="A96" s="87">
        <v>89</v>
      </c>
      <c r="B96" s="366">
        <v>501173</v>
      </c>
      <c r="C96" s="104" t="s">
        <v>333</v>
      </c>
      <c r="D96" s="367">
        <v>45562</v>
      </c>
      <c r="E96" s="367">
        <v>47388</v>
      </c>
      <c r="F96" s="367">
        <v>47388</v>
      </c>
      <c r="G96" s="103" t="s">
        <v>137</v>
      </c>
      <c r="H96" s="101">
        <v>1001679.6799999999</v>
      </c>
      <c r="I96" s="101">
        <v>15513.64</v>
      </c>
      <c r="J96" s="103" t="s">
        <v>138</v>
      </c>
      <c r="K96" s="101">
        <v>4250.8</v>
      </c>
      <c r="L96" s="103" t="s">
        <v>138</v>
      </c>
      <c r="M96" s="101">
        <v>520577.12</v>
      </c>
      <c r="N96" s="102">
        <v>0.05</v>
      </c>
      <c r="O96" s="348" t="s">
        <v>19</v>
      </c>
      <c r="P96" s="103" t="s">
        <v>20</v>
      </c>
      <c r="Q96" s="269">
        <v>0.39539999999999997</v>
      </c>
      <c r="R96" s="103" t="s">
        <v>139</v>
      </c>
      <c r="S96" s="368" t="s">
        <v>100</v>
      </c>
      <c r="T96" s="368">
        <v>0</v>
      </c>
      <c r="U96" s="103" t="s">
        <v>140</v>
      </c>
      <c r="V96" s="103" t="s">
        <v>141</v>
      </c>
      <c r="W96" s="369">
        <v>1</v>
      </c>
      <c r="Y96" s="173">
        <v>119502.12791828855</v>
      </c>
      <c r="Z96" s="173">
        <v>148837.91828950882</v>
      </c>
      <c r="AA96" s="173">
        <v>396064.14547199995</v>
      </c>
      <c r="AC96" s="174">
        <v>119502.12791828855</v>
      </c>
      <c r="AD96" s="174">
        <v>151958.26120850779</v>
      </c>
      <c r="AE96" s="174">
        <v>396064.14547199995</v>
      </c>
      <c r="AF96" s="138"/>
      <c r="AG96" s="175">
        <f t="shared" si="60"/>
        <v>119502.12791828855</v>
      </c>
      <c r="AH96" s="175">
        <f t="shared" si="61"/>
        <v>0</v>
      </c>
      <c r="AI96" s="175">
        <f t="shared" si="62"/>
        <v>0</v>
      </c>
      <c r="AJ96" s="175">
        <f t="shared" si="63"/>
        <v>0</v>
      </c>
      <c r="AK96" s="176">
        <f t="shared" si="64"/>
        <v>119502.12791828855</v>
      </c>
      <c r="AM96" s="174">
        <f t="shared" si="65"/>
        <v>119502.12791828855</v>
      </c>
      <c r="AN96" s="174">
        <f t="shared" si="66"/>
        <v>0</v>
      </c>
      <c r="AO96" s="174">
        <f t="shared" si="67"/>
        <v>0</v>
      </c>
      <c r="AP96" s="174">
        <f t="shared" si="68"/>
        <v>0</v>
      </c>
      <c r="AQ96" s="268">
        <f t="shared" si="69"/>
        <v>119502.12791828855</v>
      </c>
      <c r="AR96" s="87" t="str">
        <f t="shared" si="70"/>
        <v>T</v>
      </c>
      <c r="AS96" s="271" t="s">
        <v>334</v>
      </c>
      <c r="AT96" s="88" t="str">
        <f>_xlfn.XLOOKUP($AS96,'[2]Consol (Working)'!$C$5:$C$163,'[2]Consol (Working)'!$AI$5:$AI$163,,0)</f>
        <v>Non Trade</v>
      </c>
      <c r="AU96" s="88" t="s">
        <v>19</v>
      </c>
      <c r="AV96" s="72" t="str">
        <f t="shared" si="71"/>
        <v>L:PD7</v>
      </c>
      <c r="AW96" s="89" t="str">
        <f t="shared" si="58"/>
        <v>T</v>
      </c>
      <c r="AX96" s="90">
        <f t="shared" si="59"/>
        <v>0</v>
      </c>
      <c r="AY96" s="281"/>
    </row>
    <row r="97" spans="1:51" ht="15.75" customHeight="1" x14ac:dyDescent="0.25">
      <c r="A97" s="87">
        <v>90</v>
      </c>
      <c r="B97" s="366">
        <v>501066</v>
      </c>
      <c r="C97" s="104" t="s">
        <v>335</v>
      </c>
      <c r="D97" s="367">
        <v>44876</v>
      </c>
      <c r="E97" s="367">
        <v>45976</v>
      </c>
      <c r="F97" s="367">
        <v>45976</v>
      </c>
      <c r="G97" s="103" t="s">
        <v>137</v>
      </c>
      <c r="H97" s="101">
        <v>35206346.750912167</v>
      </c>
      <c r="I97" s="101">
        <v>35073683</v>
      </c>
      <c r="J97" s="103" t="s">
        <v>145</v>
      </c>
      <c r="K97" s="101">
        <v>241916.26</v>
      </c>
      <c r="L97" s="103" t="s">
        <v>138</v>
      </c>
      <c r="M97" s="101">
        <v>0</v>
      </c>
      <c r="N97" s="102">
        <v>8.1211000000000005E-2</v>
      </c>
      <c r="O97" s="348" t="s">
        <v>203</v>
      </c>
      <c r="P97" s="103" t="s">
        <v>158</v>
      </c>
      <c r="Q97" s="269">
        <v>0.80820000000000003</v>
      </c>
      <c r="R97" s="103" t="s">
        <v>139</v>
      </c>
      <c r="S97" s="368" t="s">
        <v>160</v>
      </c>
      <c r="T97" s="368">
        <v>0</v>
      </c>
      <c r="U97" s="103" t="s">
        <v>140</v>
      </c>
      <c r="V97" s="103" t="s">
        <v>141</v>
      </c>
      <c r="W97" s="369">
        <v>5.6185</v>
      </c>
      <c r="Y97" s="173">
        <v>1026002.417954594</v>
      </c>
      <c r="Z97" s="173">
        <v>1026002.417954594</v>
      </c>
      <c r="AA97" s="173">
        <v>28453769.444087215</v>
      </c>
      <c r="AC97" s="174">
        <v>1026002.417954594</v>
      </c>
      <c r="AD97" s="174">
        <v>1026002.417954594</v>
      </c>
      <c r="AE97" s="174">
        <v>28453769.444087215</v>
      </c>
      <c r="AF97" s="138"/>
      <c r="AG97" s="175">
        <f t="shared" si="60"/>
        <v>5764594.5852778861</v>
      </c>
      <c r="AH97" s="175">
        <f t="shared" si="61"/>
        <v>0</v>
      </c>
      <c r="AI97" s="175">
        <f t="shared" si="62"/>
        <v>0</v>
      </c>
      <c r="AJ97" s="175">
        <f t="shared" si="63"/>
        <v>0</v>
      </c>
      <c r="AK97" s="176">
        <f t="shared" si="64"/>
        <v>5764594.5852778861</v>
      </c>
      <c r="AM97" s="174">
        <f t="shared" si="65"/>
        <v>5764594.5852778861</v>
      </c>
      <c r="AN97" s="174">
        <f t="shared" si="66"/>
        <v>0</v>
      </c>
      <c r="AO97" s="174">
        <f t="shared" si="67"/>
        <v>0</v>
      </c>
      <c r="AP97" s="174">
        <f t="shared" si="68"/>
        <v>0</v>
      </c>
      <c r="AQ97" s="268">
        <f t="shared" si="69"/>
        <v>5764594.5852778861</v>
      </c>
      <c r="AR97" s="87" t="str">
        <f t="shared" si="70"/>
        <v>T</v>
      </c>
      <c r="AS97" s="271" t="s">
        <v>336</v>
      </c>
      <c r="AT97" s="88" t="str">
        <f>_xlfn.XLOOKUP($AS97,'[2]Consol (Working)'!$C$5:$C$163,'[2]Consol (Working)'!$AI$5:$AI$163,,0)</f>
        <v>Non Trade</v>
      </c>
      <c r="AU97" s="88" t="s">
        <v>203</v>
      </c>
      <c r="AV97" s="72" t="str">
        <f t="shared" ref="AV97:AV105" si="72">O97</f>
        <v>L:PD3</v>
      </c>
      <c r="AW97" s="89" t="str">
        <f t="shared" si="58"/>
        <v>T</v>
      </c>
      <c r="AX97" s="90">
        <f t="shared" si="59"/>
        <v>0</v>
      </c>
      <c r="AY97" s="281"/>
    </row>
    <row r="98" spans="1:51" ht="15.75" customHeight="1" x14ac:dyDescent="0.25">
      <c r="A98" s="87">
        <v>91</v>
      </c>
      <c r="B98" s="366">
        <v>501098</v>
      </c>
      <c r="C98" s="104" t="s">
        <v>337</v>
      </c>
      <c r="D98" s="367">
        <v>45224</v>
      </c>
      <c r="E98" s="367">
        <v>50704</v>
      </c>
      <c r="F98" s="367">
        <v>50704</v>
      </c>
      <c r="G98" s="103" t="s">
        <v>137</v>
      </c>
      <c r="H98" s="101">
        <v>15235920.008937549</v>
      </c>
      <c r="I98" s="101">
        <v>939598.03</v>
      </c>
      <c r="J98" s="103" t="s">
        <v>156</v>
      </c>
      <c r="K98" s="101">
        <v>282696.92</v>
      </c>
      <c r="L98" s="103" t="s">
        <v>178</v>
      </c>
      <c r="M98" s="101">
        <v>0</v>
      </c>
      <c r="N98" s="102">
        <v>7.1258699999999994E-2</v>
      </c>
      <c r="O98" s="348" t="s">
        <v>18</v>
      </c>
      <c r="P98" s="103" t="s">
        <v>20</v>
      </c>
      <c r="Q98" s="269">
        <v>0.39539999999999997</v>
      </c>
      <c r="R98" s="103" t="s">
        <v>139</v>
      </c>
      <c r="S98" s="368" t="s">
        <v>171</v>
      </c>
      <c r="T98" s="368">
        <v>0</v>
      </c>
      <c r="U98" s="103" t="s">
        <v>140</v>
      </c>
      <c r="V98" s="103" t="s">
        <v>141</v>
      </c>
      <c r="W98" s="369">
        <v>4.4755000000000003</v>
      </c>
      <c r="Y98" s="173">
        <v>578384.36629518482</v>
      </c>
      <c r="Z98" s="173">
        <v>1026884.666619773</v>
      </c>
      <c r="AA98" s="173">
        <v>6024282.7715339065</v>
      </c>
      <c r="AC98" s="174">
        <v>578384.36629518482</v>
      </c>
      <c r="AD98" s="174">
        <v>1078093.8083447558</v>
      </c>
      <c r="AE98" s="174">
        <v>6024282.7715339065</v>
      </c>
      <c r="AF98" s="138"/>
      <c r="AG98" s="175">
        <f t="shared" si="60"/>
        <v>2588559.2313540997</v>
      </c>
      <c r="AH98" s="175">
        <f t="shared" si="61"/>
        <v>0</v>
      </c>
      <c r="AI98" s="175">
        <f t="shared" si="62"/>
        <v>0</v>
      </c>
      <c r="AJ98" s="175">
        <f t="shared" si="63"/>
        <v>0</v>
      </c>
      <c r="AK98" s="176">
        <f t="shared" si="64"/>
        <v>2588559.2313540997</v>
      </c>
      <c r="AM98" s="174">
        <f t="shared" si="65"/>
        <v>2588559.2313540997</v>
      </c>
      <c r="AN98" s="174">
        <f t="shared" si="66"/>
        <v>0</v>
      </c>
      <c r="AO98" s="174">
        <f t="shared" si="67"/>
        <v>0</v>
      </c>
      <c r="AP98" s="174">
        <f t="shared" si="68"/>
        <v>0</v>
      </c>
      <c r="AQ98" s="268">
        <f t="shared" si="69"/>
        <v>2588559.2313540997</v>
      </c>
      <c r="AR98" s="87" t="str">
        <f t="shared" si="70"/>
        <v>T</v>
      </c>
      <c r="AS98" s="271" t="s">
        <v>338</v>
      </c>
      <c r="AT98" s="88" t="str">
        <f>_xlfn.XLOOKUP($AS98,'[2]Consol (Working)'!$C$5:$C$163,'[2]Consol (Working)'!$AI$5:$AI$163,,0)</f>
        <v>Non Trade</v>
      </c>
      <c r="AU98" s="88" t="s">
        <v>18</v>
      </c>
      <c r="AV98" s="72" t="str">
        <f t="shared" si="72"/>
        <v>L:PD5</v>
      </c>
      <c r="AW98" s="89" t="str">
        <f t="shared" si="58"/>
        <v>T</v>
      </c>
      <c r="AX98" s="90">
        <f t="shared" si="59"/>
        <v>0</v>
      </c>
      <c r="AY98" s="281"/>
    </row>
    <row r="99" spans="1:51" ht="15.75" customHeight="1" x14ac:dyDescent="0.25">
      <c r="A99" s="87">
        <v>92</v>
      </c>
      <c r="B99" s="366">
        <v>501075</v>
      </c>
      <c r="C99" s="104" t="s">
        <v>339</v>
      </c>
      <c r="D99" s="367">
        <v>45033</v>
      </c>
      <c r="E99" s="367">
        <v>49051</v>
      </c>
      <c r="F99" s="367">
        <v>49051</v>
      </c>
      <c r="G99" s="103" t="s">
        <v>137</v>
      </c>
      <c r="H99" s="101">
        <v>5984204.1112724831</v>
      </c>
      <c r="I99" s="101">
        <v>126072.12</v>
      </c>
      <c r="J99" s="103" t="s">
        <v>178</v>
      </c>
      <c r="K99" s="101">
        <v>107718.75</v>
      </c>
      <c r="L99" s="103" t="s">
        <v>178</v>
      </c>
      <c r="M99" s="101">
        <v>0</v>
      </c>
      <c r="N99" s="102">
        <v>7.1499999999999994E-2</v>
      </c>
      <c r="O99" s="348" t="s">
        <v>157</v>
      </c>
      <c r="P99" s="103" t="s">
        <v>20</v>
      </c>
      <c r="Q99" s="269">
        <v>0.39539999999999997</v>
      </c>
      <c r="R99" s="103" t="s">
        <v>159</v>
      </c>
      <c r="S99" s="368" t="s">
        <v>171</v>
      </c>
      <c r="T99" s="368">
        <v>0</v>
      </c>
      <c r="U99" s="103" t="s">
        <v>140</v>
      </c>
      <c r="V99" s="103" t="s">
        <v>141</v>
      </c>
      <c r="W99" s="369">
        <v>4.4755000000000003</v>
      </c>
      <c r="Y99" s="173">
        <v>315529.98342771339</v>
      </c>
      <c r="Z99" s="173">
        <v>534354.96743446239</v>
      </c>
      <c r="AA99" s="173">
        <v>2366154.3055971395</v>
      </c>
      <c r="AC99" s="174">
        <v>315529.98342771339</v>
      </c>
      <c r="AD99" s="174">
        <v>558205.17130860209</v>
      </c>
      <c r="AE99" s="174">
        <v>2366154.3055971395</v>
      </c>
      <c r="AF99" s="138"/>
      <c r="AG99" s="175">
        <f t="shared" si="60"/>
        <v>1412154.4408307313</v>
      </c>
      <c r="AH99" s="175">
        <f t="shared" si="61"/>
        <v>0</v>
      </c>
      <c r="AI99" s="175">
        <f t="shared" si="62"/>
        <v>0</v>
      </c>
      <c r="AJ99" s="175">
        <f t="shared" si="63"/>
        <v>0</v>
      </c>
      <c r="AK99" s="176">
        <f t="shared" si="64"/>
        <v>1412154.4408307313</v>
      </c>
      <c r="AM99" s="174">
        <f t="shared" si="65"/>
        <v>1412154.4408307313</v>
      </c>
      <c r="AN99" s="174">
        <f t="shared" si="66"/>
        <v>0</v>
      </c>
      <c r="AO99" s="174">
        <f t="shared" si="67"/>
        <v>0</v>
      </c>
      <c r="AP99" s="174">
        <f t="shared" si="68"/>
        <v>0</v>
      </c>
      <c r="AQ99" s="268">
        <f t="shared" si="69"/>
        <v>1412154.4408307313</v>
      </c>
      <c r="AR99" s="87" t="str">
        <f t="shared" si="70"/>
        <v>T</v>
      </c>
      <c r="AS99" s="271" t="s">
        <v>340</v>
      </c>
      <c r="AT99" s="88" t="str">
        <f>_xlfn.XLOOKUP($AS99,'[2]Consol (Working)'!$C$5:$C$163,'[2]Consol (Working)'!$AI$5:$AI$163,,0)</f>
        <v>Non Trade</v>
      </c>
      <c r="AU99" s="88" t="s">
        <v>157</v>
      </c>
      <c r="AV99" s="72" t="str">
        <f t="shared" si="72"/>
        <v>O:PD5</v>
      </c>
      <c r="AW99" s="89" t="str">
        <f t="shared" si="58"/>
        <v>T</v>
      </c>
      <c r="AX99" s="90">
        <f t="shared" si="59"/>
        <v>0</v>
      </c>
      <c r="AY99" s="281"/>
    </row>
    <row r="100" spans="1:51" ht="15.75" customHeight="1" x14ac:dyDescent="0.25">
      <c r="A100" s="87">
        <v>93</v>
      </c>
      <c r="B100" s="366">
        <v>501077</v>
      </c>
      <c r="C100" s="104" t="s">
        <v>341</v>
      </c>
      <c r="D100" s="367">
        <v>45033</v>
      </c>
      <c r="E100" s="367">
        <v>49051</v>
      </c>
      <c r="F100" s="367">
        <v>49051</v>
      </c>
      <c r="G100" s="103" t="s">
        <v>137</v>
      </c>
      <c r="H100" s="101">
        <v>6129128.3275611661</v>
      </c>
      <c r="I100" s="101">
        <v>130322.57</v>
      </c>
      <c r="J100" s="103" t="s">
        <v>178</v>
      </c>
      <c r="K100" s="101">
        <v>110327.46</v>
      </c>
      <c r="L100" s="103" t="s">
        <v>178</v>
      </c>
      <c r="M100" s="101">
        <v>0</v>
      </c>
      <c r="N100" s="102">
        <v>7.1499999999999994E-2</v>
      </c>
      <c r="O100" s="348" t="s">
        <v>157</v>
      </c>
      <c r="P100" s="103" t="s">
        <v>20</v>
      </c>
      <c r="Q100" s="269">
        <v>0.39539999999999997</v>
      </c>
      <c r="R100" s="103" t="s">
        <v>159</v>
      </c>
      <c r="S100" s="368" t="s">
        <v>171</v>
      </c>
      <c r="T100" s="368">
        <v>0</v>
      </c>
      <c r="U100" s="103" t="s">
        <v>140</v>
      </c>
      <c r="V100" s="103" t="s">
        <v>141</v>
      </c>
      <c r="W100" s="369">
        <v>4.4755000000000003</v>
      </c>
      <c r="Y100" s="173">
        <v>323052.46366179595</v>
      </c>
      <c r="Z100" s="173">
        <v>546488.30699644831</v>
      </c>
      <c r="AA100" s="173">
        <v>2423457.3407176849</v>
      </c>
      <c r="AC100" s="174">
        <v>323052.46366179595</v>
      </c>
      <c r="AD100" s="174">
        <v>570852.16130706994</v>
      </c>
      <c r="AE100" s="174">
        <v>2423457.3407176849</v>
      </c>
      <c r="AF100" s="138"/>
      <c r="AG100" s="175">
        <f t="shared" si="60"/>
        <v>1445821.3011183678</v>
      </c>
      <c r="AH100" s="175">
        <f t="shared" si="61"/>
        <v>0</v>
      </c>
      <c r="AI100" s="175">
        <f t="shared" si="62"/>
        <v>0</v>
      </c>
      <c r="AJ100" s="175">
        <f t="shared" si="63"/>
        <v>0</v>
      </c>
      <c r="AK100" s="176">
        <f t="shared" si="64"/>
        <v>1445821.3011183678</v>
      </c>
      <c r="AM100" s="174">
        <f t="shared" si="65"/>
        <v>1445821.3011183678</v>
      </c>
      <c r="AN100" s="174">
        <f t="shared" si="66"/>
        <v>0</v>
      </c>
      <c r="AO100" s="174">
        <f t="shared" si="67"/>
        <v>0</v>
      </c>
      <c r="AP100" s="174">
        <f t="shared" si="68"/>
        <v>0</v>
      </c>
      <c r="AQ100" s="268">
        <f t="shared" si="69"/>
        <v>1445821.3011183678</v>
      </c>
      <c r="AR100" s="87" t="str">
        <f t="shared" si="70"/>
        <v>T</v>
      </c>
      <c r="AS100" s="271" t="s">
        <v>342</v>
      </c>
      <c r="AT100" s="88" t="str">
        <f>_xlfn.XLOOKUP($AS100,'[2]Consol (Working)'!$C$5:$C$163,'[2]Consol (Working)'!$AI$5:$AI$163,,0)</f>
        <v>Non Trade</v>
      </c>
      <c r="AU100" s="88" t="s">
        <v>157</v>
      </c>
      <c r="AV100" s="72" t="str">
        <f t="shared" si="72"/>
        <v>O:PD5</v>
      </c>
      <c r="AW100" s="89" t="str">
        <f t="shared" si="58"/>
        <v>T</v>
      </c>
      <c r="AX100" s="90">
        <f t="shared" si="59"/>
        <v>0</v>
      </c>
      <c r="AY100" s="281"/>
    </row>
    <row r="101" spans="1:51" ht="15.75" customHeight="1" x14ac:dyDescent="0.25">
      <c r="A101" s="87">
        <v>94</v>
      </c>
      <c r="B101" s="366">
        <v>501076</v>
      </c>
      <c r="C101" s="104" t="s">
        <v>343</v>
      </c>
      <c r="D101" s="367">
        <v>45033</v>
      </c>
      <c r="E101" s="367">
        <v>49051</v>
      </c>
      <c r="F101" s="367">
        <v>49051</v>
      </c>
      <c r="G101" s="103" t="s">
        <v>137</v>
      </c>
      <c r="H101" s="101">
        <v>5978424.8441514913</v>
      </c>
      <c r="I101" s="101">
        <v>126148.01</v>
      </c>
      <c r="J101" s="103" t="s">
        <v>178</v>
      </c>
      <c r="K101" s="101">
        <v>107614.72</v>
      </c>
      <c r="L101" s="103" t="s">
        <v>178</v>
      </c>
      <c r="M101" s="101">
        <v>0</v>
      </c>
      <c r="N101" s="102">
        <v>7.1499999999999994E-2</v>
      </c>
      <c r="O101" s="348" t="s">
        <v>157</v>
      </c>
      <c r="P101" s="103" t="s">
        <v>20</v>
      </c>
      <c r="Q101" s="269">
        <v>0.39539999999999997</v>
      </c>
      <c r="R101" s="103" t="s">
        <v>159</v>
      </c>
      <c r="S101" s="368" t="s">
        <v>171</v>
      </c>
      <c r="T101" s="368">
        <v>0</v>
      </c>
      <c r="U101" s="103" t="s">
        <v>140</v>
      </c>
      <c r="V101" s="103" t="s">
        <v>141</v>
      </c>
      <c r="W101" s="369">
        <v>4.4755000000000003</v>
      </c>
      <c r="Y101" s="173">
        <v>315205.6212859191</v>
      </c>
      <c r="Z101" s="173">
        <v>533705.60006088158</v>
      </c>
      <c r="AA101" s="173">
        <v>2363869.1833774997</v>
      </c>
      <c r="AC101" s="174">
        <v>315205.6212859191</v>
      </c>
      <c r="AD101" s="174">
        <v>557522.21380637842</v>
      </c>
      <c r="AE101" s="174">
        <v>2363869.1833774997</v>
      </c>
      <c r="AF101" s="138"/>
      <c r="AG101" s="175">
        <f t="shared" si="60"/>
        <v>1410702.758065131</v>
      </c>
      <c r="AH101" s="175">
        <f t="shared" si="61"/>
        <v>0</v>
      </c>
      <c r="AI101" s="175">
        <f t="shared" si="62"/>
        <v>0</v>
      </c>
      <c r="AJ101" s="175">
        <f t="shared" si="63"/>
        <v>0</v>
      </c>
      <c r="AK101" s="176">
        <f t="shared" si="64"/>
        <v>1410702.758065131</v>
      </c>
      <c r="AM101" s="174">
        <f t="shared" si="65"/>
        <v>1410702.758065131</v>
      </c>
      <c r="AN101" s="174">
        <f t="shared" si="66"/>
        <v>0</v>
      </c>
      <c r="AO101" s="174">
        <f t="shared" si="67"/>
        <v>0</v>
      </c>
      <c r="AP101" s="174">
        <f t="shared" si="68"/>
        <v>0</v>
      </c>
      <c r="AQ101" s="268">
        <f t="shared" si="69"/>
        <v>1410702.758065131</v>
      </c>
      <c r="AR101" s="87" t="str">
        <f t="shared" si="70"/>
        <v>T</v>
      </c>
      <c r="AS101" s="271" t="s">
        <v>344</v>
      </c>
      <c r="AT101" s="88" t="str">
        <f>_xlfn.XLOOKUP($AS101,'[2]Consol (Working)'!$C$5:$C$163,'[2]Consol (Working)'!$AI$5:$AI$163,,0)</f>
        <v>Non Trade</v>
      </c>
      <c r="AU101" s="88" t="s">
        <v>157</v>
      </c>
      <c r="AV101" s="72" t="str">
        <f t="shared" si="72"/>
        <v>O:PD5</v>
      </c>
      <c r="AW101" s="89" t="str">
        <f t="shared" si="58"/>
        <v>T</v>
      </c>
      <c r="AX101" s="90">
        <f t="shared" si="59"/>
        <v>0</v>
      </c>
      <c r="AY101" s="281"/>
    </row>
    <row r="102" spans="1:51" ht="15.75" customHeight="1" x14ac:dyDescent="0.25">
      <c r="A102" s="87">
        <v>95</v>
      </c>
      <c r="B102" s="366">
        <v>501078</v>
      </c>
      <c r="C102" s="104" t="s">
        <v>345</v>
      </c>
      <c r="D102" s="367">
        <v>45033</v>
      </c>
      <c r="E102" s="367">
        <v>49051</v>
      </c>
      <c r="F102" s="367">
        <v>49051</v>
      </c>
      <c r="G102" s="103" t="s">
        <v>137</v>
      </c>
      <c r="H102" s="101">
        <v>5978424.8441514913</v>
      </c>
      <c r="I102" s="101">
        <v>126148.01</v>
      </c>
      <c r="J102" s="103" t="s">
        <v>178</v>
      </c>
      <c r="K102" s="101">
        <v>107614.72</v>
      </c>
      <c r="L102" s="103" t="s">
        <v>178</v>
      </c>
      <c r="M102" s="101">
        <v>0</v>
      </c>
      <c r="N102" s="102">
        <v>7.1499999999999994E-2</v>
      </c>
      <c r="O102" s="348" t="s">
        <v>157</v>
      </c>
      <c r="P102" s="103" t="s">
        <v>20</v>
      </c>
      <c r="Q102" s="269">
        <v>0.39539999999999997</v>
      </c>
      <c r="R102" s="103" t="s">
        <v>159</v>
      </c>
      <c r="S102" s="368" t="s">
        <v>171</v>
      </c>
      <c r="T102" s="368">
        <v>0</v>
      </c>
      <c r="U102" s="103" t="s">
        <v>140</v>
      </c>
      <c r="V102" s="103" t="s">
        <v>141</v>
      </c>
      <c r="W102" s="369">
        <v>4.4755000000000003</v>
      </c>
      <c r="Y102" s="173">
        <v>315205.6212859191</v>
      </c>
      <c r="Z102" s="173">
        <v>533705.60006088158</v>
      </c>
      <c r="AA102" s="173">
        <v>2363869.1833774997</v>
      </c>
      <c r="AC102" s="174">
        <v>315205.6212859191</v>
      </c>
      <c r="AD102" s="174">
        <v>557522.21380637842</v>
      </c>
      <c r="AE102" s="174">
        <v>2363869.1833774997</v>
      </c>
      <c r="AF102" s="138"/>
      <c r="AG102" s="175">
        <f t="shared" si="60"/>
        <v>1410702.758065131</v>
      </c>
      <c r="AH102" s="175">
        <f t="shared" si="61"/>
        <v>0</v>
      </c>
      <c r="AI102" s="175">
        <f t="shared" si="62"/>
        <v>0</v>
      </c>
      <c r="AJ102" s="175">
        <f t="shared" si="63"/>
        <v>0</v>
      </c>
      <c r="AK102" s="176">
        <f t="shared" si="64"/>
        <v>1410702.758065131</v>
      </c>
      <c r="AM102" s="174">
        <f t="shared" si="65"/>
        <v>1410702.758065131</v>
      </c>
      <c r="AN102" s="174">
        <f t="shared" si="66"/>
        <v>0</v>
      </c>
      <c r="AO102" s="174">
        <f t="shared" si="67"/>
        <v>0</v>
      </c>
      <c r="AP102" s="174">
        <f t="shared" si="68"/>
        <v>0</v>
      </c>
      <c r="AQ102" s="268">
        <f t="shared" si="69"/>
        <v>1410702.758065131</v>
      </c>
      <c r="AR102" s="87" t="str">
        <f t="shared" si="70"/>
        <v>T</v>
      </c>
      <c r="AS102" s="271" t="s">
        <v>346</v>
      </c>
      <c r="AT102" s="88" t="str">
        <f>_xlfn.XLOOKUP($AS102,'[2]Consol (Working)'!$C$5:$C$163,'[2]Consol (Working)'!$AI$5:$AI$163,,0)</f>
        <v>Non Trade</v>
      </c>
      <c r="AU102" s="88" t="s">
        <v>157</v>
      </c>
      <c r="AV102" s="72" t="str">
        <f t="shared" si="72"/>
        <v>O:PD5</v>
      </c>
      <c r="AW102" s="89" t="str">
        <f t="shared" si="58"/>
        <v>T</v>
      </c>
      <c r="AX102" s="90">
        <f t="shared" si="59"/>
        <v>0</v>
      </c>
      <c r="AY102" s="281"/>
    </row>
    <row r="103" spans="1:51" ht="15.75" customHeight="1" x14ac:dyDescent="0.25">
      <c r="A103" s="87">
        <v>96</v>
      </c>
      <c r="B103" s="366">
        <v>501072</v>
      </c>
      <c r="C103" s="104" t="s">
        <v>347</v>
      </c>
      <c r="D103" s="367">
        <v>44972</v>
      </c>
      <c r="E103" s="367">
        <v>48990</v>
      </c>
      <c r="F103" s="367">
        <v>48990</v>
      </c>
      <c r="G103" s="103" t="s">
        <v>137</v>
      </c>
      <c r="H103" s="101">
        <v>5963806.9824600592</v>
      </c>
      <c r="I103" s="101">
        <v>131916.5</v>
      </c>
      <c r="J103" s="103" t="s">
        <v>178</v>
      </c>
      <c r="K103" s="101">
        <v>111175.79</v>
      </c>
      <c r="L103" s="103" t="s">
        <v>178</v>
      </c>
      <c r="M103" s="101">
        <v>0</v>
      </c>
      <c r="N103" s="102">
        <v>7.1300000000000002E-2</v>
      </c>
      <c r="O103" s="68" t="s">
        <v>157</v>
      </c>
      <c r="P103" s="103" t="s">
        <v>20</v>
      </c>
      <c r="Q103" s="269">
        <v>0.39539999999999997</v>
      </c>
      <c r="R103" s="103" t="s">
        <v>159</v>
      </c>
      <c r="S103" s="368" t="s">
        <v>171</v>
      </c>
      <c r="T103" s="368">
        <v>0</v>
      </c>
      <c r="U103" s="103" t="s">
        <v>140</v>
      </c>
      <c r="V103" s="103" t="s">
        <v>141</v>
      </c>
      <c r="W103" s="369">
        <v>4.4755000000000003</v>
      </c>
      <c r="Y103" s="173">
        <v>313480.71830709901</v>
      </c>
      <c r="Z103" s="173">
        <v>525871.74857588008</v>
      </c>
      <c r="AA103" s="173">
        <v>2358089.2808647072</v>
      </c>
      <c r="AC103" s="174">
        <v>313480.71830709901</v>
      </c>
      <c r="AD103" s="174">
        <v>549113.16304881161</v>
      </c>
      <c r="AE103" s="174">
        <v>2358089.2808647072</v>
      </c>
      <c r="AF103" s="138"/>
      <c r="AG103" s="175">
        <f t="shared" si="60"/>
        <v>1402982.9547834217</v>
      </c>
      <c r="AH103" s="175">
        <f t="shared" si="61"/>
        <v>0</v>
      </c>
      <c r="AI103" s="175">
        <f t="shared" si="62"/>
        <v>0</v>
      </c>
      <c r="AJ103" s="175">
        <f t="shared" si="63"/>
        <v>0</v>
      </c>
      <c r="AK103" s="176">
        <f t="shared" si="64"/>
        <v>1402982.9547834217</v>
      </c>
      <c r="AM103" s="174">
        <f t="shared" si="65"/>
        <v>1402982.9547834217</v>
      </c>
      <c r="AN103" s="174">
        <f t="shared" si="66"/>
        <v>0</v>
      </c>
      <c r="AO103" s="174">
        <f t="shared" si="67"/>
        <v>0</v>
      </c>
      <c r="AP103" s="174">
        <f t="shared" si="68"/>
        <v>0</v>
      </c>
      <c r="AQ103" s="268">
        <f t="shared" si="69"/>
        <v>1402982.9547834217</v>
      </c>
      <c r="AR103" s="87" t="str">
        <f t="shared" si="70"/>
        <v>T</v>
      </c>
      <c r="AS103" s="271" t="s">
        <v>348</v>
      </c>
      <c r="AT103" s="88" t="str">
        <f>_xlfn.XLOOKUP($AS103,'[2]Consol (Working)'!$C$5:$C$163,'[2]Consol (Working)'!$AI$5:$AI$163,,0)</f>
        <v>Non Trade</v>
      </c>
      <c r="AU103" s="88" t="s">
        <v>157</v>
      </c>
      <c r="AV103" s="72" t="str">
        <f t="shared" si="72"/>
        <v>O:PD5</v>
      </c>
      <c r="AW103" s="89" t="str">
        <f t="shared" si="58"/>
        <v>T</v>
      </c>
      <c r="AX103" s="90">
        <f t="shared" si="59"/>
        <v>0</v>
      </c>
      <c r="AY103" s="281"/>
    </row>
    <row r="104" spans="1:51" ht="15.75" customHeight="1" x14ac:dyDescent="0.25">
      <c r="A104" s="87">
        <v>97</v>
      </c>
      <c r="B104" s="366">
        <v>501073</v>
      </c>
      <c r="C104" s="104" t="s">
        <v>349</v>
      </c>
      <c r="D104" s="367">
        <v>44972</v>
      </c>
      <c r="E104" s="367">
        <v>48990</v>
      </c>
      <c r="F104" s="367">
        <v>48990</v>
      </c>
      <c r="G104" s="103" t="s">
        <v>137</v>
      </c>
      <c r="H104" s="101">
        <v>5968020.4155960223</v>
      </c>
      <c r="I104" s="101">
        <v>134573.04999999999</v>
      </c>
      <c r="J104" s="103" t="s">
        <v>178</v>
      </c>
      <c r="K104" s="101">
        <v>111254.34</v>
      </c>
      <c r="L104" s="103" t="s">
        <v>178</v>
      </c>
      <c r="M104" s="101">
        <v>0</v>
      </c>
      <c r="N104" s="102">
        <v>7.1300000000000002E-2</v>
      </c>
      <c r="O104" s="68" t="s">
        <v>157</v>
      </c>
      <c r="P104" s="103" t="s">
        <v>20</v>
      </c>
      <c r="Q104" s="269">
        <v>0.39539999999999997</v>
      </c>
      <c r="R104" s="103" t="s">
        <v>159</v>
      </c>
      <c r="S104" s="368" t="s">
        <v>171</v>
      </c>
      <c r="T104" s="368">
        <v>0</v>
      </c>
      <c r="U104" s="103" t="s">
        <v>140</v>
      </c>
      <c r="V104" s="103" t="s">
        <v>141</v>
      </c>
      <c r="W104" s="369">
        <v>4.4755000000000003</v>
      </c>
      <c r="Y104" s="173">
        <v>313447.46429993142</v>
      </c>
      <c r="Z104" s="173">
        <v>524533.79798596201</v>
      </c>
      <c r="AA104" s="173">
        <v>2359755.2723266669</v>
      </c>
      <c r="AC104" s="174">
        <v>313447.46429993142</v>
      </c>
      <c r="AD104" s="174">
        <v>547656.35342309135</v>
      </c>
      <c r="AE104" s="174">
        <v>2359755.2723266669</v>
      </c>
      <c r="AF104" s="138"/>
      <c r="AG104" s="175">
        <f t="shared" si="60"/>
        <v>1402834.1264743432</v>
      </c>
      <c r="AH104" s="175">
        <f t="shared" si="61"/>
        <v>0</v>
      </c>
      <c r="AI104" s="175">
        <f t="shared" si="62"/>
        <v>0</v>
      </c>
      <c r="AJ104" s="175">
        <f t="shared" si="63"/>
        <v>0</v>
      </c>
      <c r="AK104" s="176">
        <f t="shared" si="64"/>
        <v>1402834.1264743432</v>
      </c>
      <c r="AM104" s="174">
        <f t="shared" si="65"/>
        <v>1402834.1264743432</v>
      </c>
      <c r="AN104" s="174">
        <f t="shared" si="66"/>
        <v>0</v>
      </c>
      <c r="AO104" s="174">
        <f t="shared" si="67"/>
        <v>0</v>
      </c>
      <c r="AP104" s="174">
        <f t="shared" si="68"/>
        <v>0</v>
      </c>
      <c r="AQ104" s="268">
        <f t="shared" si="69"/>
        <v>1402834.1264743432</v>
      </c>
      <c r="AR104" s="87" t="str">
        <f t="shared" si="70"/>
        <v>T</v>
      </c>
      <c r="AS104" s="271" t="s">
        <v>350</v>
      </c>
      <c r="AT104" s="88" t="str">
        <f>_xlfn.XLOOKUP($AS104,'[2]Consol (Working)'!$C$5:$C$163,'[2]Consol (Working)'!$AI$5:$AI$163,,0)</f>
        <v>Non Trade</v>
      </c>
      <c r="AU104" s="88" t="s">
        <v>157</v>
      </c>
      <c r="AV104" s="72" t="str">
        <f t="shared" si="72"/>
        <v>O:PD5</v>
      </c>
      <c r="AW104" s="89" t="str">
        <f t="shared" si="58"/>
        <v>T</v>
      </c>
      <c r="AX104" s="90">
        <f t="shared" si="59"/>
        <v>0</v>
      </c>
      <c r="AY104" s="281"/>
    </row>
    <row r="105" spans="1:51" ht="15.75" customHeight="1" x14ac:dyDescent="0.25">
      <c r="A105" s="87">
        <v>98</v>
      </c>
      <c r="B105" s="366">
        <v>501124</v>
      </c>
      <c r="C105" s="104" t="s">
        <v>351</v>
      </c>
      <c r="D105" s="367">
        <v>45456</v>
      </c>
      <c r="E105" s="367">
        <v>46022</v>
      </c>
      <c r="F105" s="367">
        <v>46022</v>
      </c>
      <c r="G105" s="103" t="s">
        <v>144</v>
      </c>
      <c r="H105" s="101">
        <v>0</v>
      </c>
      <c r="I105" s="101">
        <v>0</v>
      </c>
      <c r="J105" s="103" t="s">
        <v>145</v>
      </c>
      <c r="K105" s="101">
        <v>0</v>
      </c>
      <c r="L105" s="103" t="s">
        <v>145</v>
      </c>
      <c r="M105" s="101">
        <v>11000000</v>
      </c>
      <c r="N105" s="102">
        <v>0</v>
      </c>
      <c r="O105" s="348" t="s">
        <v>146</v>
      </c>
      <c r="P105" s="103" t="s">
        <v>20</v>
      </c>
      <c r="Q105" s="269">
        <v>0.39539999999999997</v>
      </c>
      <c r="R105" s="103" t="s">
        <v>139</v>
      </c>
      <c r="S105" s="368" t="s">
        <v>100</v>
      </c>
      <c r="T105" s="368">
        <v>0</v>
      </c>
      <c r="U105" s="103" t="s">
        <v>140</v>
      </c>
      <c r="V105" s="103" t="s">
        <v>141</v>
      </c>
      <c r="W105" s="369">
        <v>1</v>
      </c>
      <c r="Y105" s="173">
        <v>230742.44304992032</v>
      </c>
      <c r="Z105" s="173">
        <v>230742.44304992032</v>
      </c>
      <c r="AA105" s="173">
        <v>0</v>
      </c>
      <c r="AC105" s="174">
        <v>230742.44304992032</v>
      </c>
      <c r="AD105" s="174">
        <v>230742.44304992032</v>
      </c>
      <c r="AE105" s="174">
        <v>0</v>
      </c>
      <c r="AF105" s="138"/>
      <c r="AG105" s="175">
        <f t="shared" si="60"/>
        <v>230742.44304992032</v>
      </c>
      <c r="AH105" s="175">
        <f t="shared" si="61"/>
        <v>0</v>
      </c>
      <c r="AI105" s="175">
        <f t="shared" si="62"/>
        <v>0</v>
      </c>
      <c r="AJ105" s="175">
        <f t="shared" si="63"/>
        <v>0</v>
      </c>
      <c r="AK105" s="176">
        <f t="shared" si="64"/>
        <v>230742.44304992032</v>
      </c>
      <c r="AM105" s="174">
        <f t="shared" si="65"/>
        <v>230742.44304992032</v>
      </c>
      <c r="AN105" s="174">
        <f t="shared" si="66"/>
        <v>0</v>
      </c>
      <c r="AO105" s="174">
        <f t="shared" si="67"/>
        <v>0</v>
      </c>
      <c r="AP105" s="174">
        <f t="shared" si="68"/>
        <v>0</v>
      </c>
      <c r="AQ105" s="268">
        <f t="shared" si="69"/>
        <v>230742.44304992032</v>
      </c>
      <c r="AR105" s="87" t="str">
        <f t="shared" si="70"/>
        <v>T</v>
      </c>
      <c r="AS105" s="271" t="s">
        <v>352</v>
      </c>
      <c r="AT105" s="88" t="str">
        <f>_xlfn.XLOOKUP($AS105,'[2]Consol (Working)'!$C$5:$C$163,'[2]Consol (Working)'!$AI$5:$AI$163,,0)</f>
        <v>Trade(On)</v>
      </c>
      <c r="AU105" s="88" t="s">
        <v>146</v>
      </c>
      <c r="AV105" s="72" t="str">
        <f t="shared" si="72"/>
        <v>L:PD6</v>
      </c>
      <c r="AW105" s="89" t="str">
        <f t="shared" si="58"/>
        <v>T</v>
      </c>
      <c r="AX105" s="90">
        <f t="shared" si="59"/>
        <v>0</v>
      </c>
      <c r="AY105" s="281"/>
    </row>
    <row r="106" spans="1:51" ht="15.75" customHeight="1" x14ac:dyDescent="0.25">
      <c r="A106" s="87">
        <v>99</v>
      </c>
      <c r="B106" s="366">
        <v>501127</v>
      </c>
      <c r="C106" s="104" t="s">
        <v>351</v>
      </c>
      <c r="D106" s="367">
        <v>45336</v>
      </c>
      <c r="E106" s="367">
        <v>47163</v>
      </c>
      <c r="F106" s="367">
        <v>47163</v>
      </c>
      <c r="G106" s="103" t="s">
        <v>137</v>
      </c>
      <c r="H106" s="101">
        <v>1634600.22</v>
      </c>
      <c r="I106" s="101">
        <v>28093.67</v>
      </c>
      <c r="J106" s="103" t="s">
        <v>138</v>
      </c>
      <c r="K106" s="101">
        <v>9424.3700000000008</v>
      </c>
      <c r="L106" s="103" t="s">
        <v>138</v>
      </c>
      <c r="M106" s="101">
        <v>0</v>
      </c>
      <c r="N106" s="102">
        <v>6.8099999999999994E-2</v>
      </c>
      <c r="O106" s="68" t="s">
        <v>200</v>
      </c>
      <c r="P106" s="103" t="s">
        <v>20</v>
      </c>
      <c r="Q106" s="269">
        <v>0.39539999999999997</v>
      </c>
      <c r="R106" s="103" t="s">
        <v>159</v>
      </c>
      <c r="S106" s="368" t="s">
        <v>100</v>
      </c>
      <c r="T106" s="368">
        <v>0</v>
      </c>
      <c r="U106" s="103" t="s">
        <v>140</v>
      </c>
      <c r="V106" s="103" t="s">
        <v>141</v>
      </c>
      <c r="W106" s="369">
        <v>1</v>
      </c>
      <c r="Y106" s="173">
        <v>79336.781548007944</v>
      </c>
      <c r="Z106" s="173">
        <v>113913.95333727993</v>
      </c>
      <c r="AA106" s="173">
        <v>646320.92698799993</v>
      </c>
      <c r="AC106" s="174">
        <v>79336.781548007944</v>
      </c>
      <c r="AD106" s="174">
        <v>117830.91136176715</v>
      </c>
      <c r="AE106" s="174">
        <v>646320.92698799993</v>
      </c>
      <c r="AF106" s="138"/>
      <c r="AG106" s="175">
        <f t="shared" si="60"/>
        <v>79336.781548007944</v>
      </c>
      <c r="AH106" s="175">
        <f t="shared" si="61"/>
        <v>0</v>
      </c>
      <c r="AI106" s="175">
        <f t="shared" si="62"/>
        <v>0</v>
      </c>
      <c r="AJ106" s="175">
        <f t="shared" si="63"/>
        <v>0</v>
      </c>
      <c r="AK106" s="176">
        <f t="shared" si="64"/>
        <v>79336.781548007944</v>
      </c>
      <c r="AM106" s="174">
        <f t="shared" si="65"/>
        <v>79336.781548007944</v>
      </c>
      <c r="AN106" s="174">
        <f t="shared" si="66"/>
        <v>0</v>
      </c>
      <c r="AO106" s="174">
        <f t="shared" si="67"/>
        <v>0</v>
      </c>
      <c r="AP106" s="174">
        <f t="shared" si="68"/>
        <v>0</v>
      </c>
      <c r="AQ106" s="268">
        <f t="shared" si="69"/>
        <v>79336.781548007944</v>
      </c>
      <c r="AR106" s="87" t="str">
        <f t="shared" si="70"/>
        <v>T</v>
      </c>
      <c r="AS106" s="271" t="s">
        <v>353</v>
      </c>
      <c r="AT106" s="88" t="str">
        <f>_xlfn.XLOOKUP($AS106,'[2]Consol (Working)'!$C$5:$C$163,'[2]Consol (Working)'!$AI$5:$AI$163,,0)</f>
        <v>Non Trade</v>
      </c>
      <c r="AU106" s="88" t="s">
        <v>200</v>
      </c>
      <c r="AV106" s="72" t="str">
        <f t="shared" si="71"/>
        <v>O:PD6</v>
      </c>
      <c r="AW106" s="89" t="str">
        <f t="shared" si="58"/>
        <v>T</v>
      </c>
      <c r="AX106" s="90">
        <f t="shared" si="59"/>
        <v>0</v>
      </c>
      <c r="AY106" s="281"/>
    </row>
    <row r="107" spans="1:51" ht="15.75" customHeight="1" x14ac:dyDescent="0.25">
      <c r="A107" s="87">
        <v>100</v>
      </c>
      <c r="B107" s="366">
        <v>501155</v>
      </c>
      <c r="C107" s="104" t="s">
        <v>354</v>
      </c>
      <c r="D107" s="367">
        <v>45530</v>
      </c>
      <c r="E107" s="367">
        <v>47356</v>
      </c>
      <c r="F107" s="367">
        <v>47356</v>
      </c>
      <c r="G107" s="103" t="s">
        <v>137</v>
      </c>
      <c r="H107" s="101">
        <v>451738.93643168139</v>
      </c>
      <c r="I107" s="101">
        <v>7340.51</v>
      </c>
      <c r="J107" s="103" t="s">
        <v>138</v>
      </c>
      <c r="K107" s="101">
        <v>2547.81</v>
      </c>
      <c r="L107" s="103" t="s">
        <v>138</v>
      </c>
      <c r="M107" s="101">
        <v>1660658.25</v>
      </c>
      <c r="N107" s="102">
        <v>6.5699999999999995E-2</v>
      </c>
      <c r="O107" s="68" t="s">
        <v>225</v>
      </c>
      <c r="P107" s="103" t="s">
        <v>20</v>
      </c>
      <c r="Q107" s="269">
        <v>0.39539999999999997</v>
      </c>
      <c r="R107" s="103" t="s">
        <v>159</v>
      </c>
      <c r="S107" s="368" t="s">
        <v>171</v>
      </c>
      <c r="T107" s="368">
        <v>0</v>
      </c>
      <c r="U107" s="103" t="s">
        <v>140</v>
      </c>
      <c r="V107" s="103" t="s">
        <v>141</v>
      </c>
      <c r="W107" s="369">
        <v>4.4755000000000003</v>
      </c>
      <c r="Y107" s="173">
        <v>23997.567544741367</v>
      </c>
      <c r="Z107" s="173">
        <v>47329.415876840569</v>
      </c>
      <c r="AA107" s="173">
        <v>178617.57546508682</v>
      </c>
      <c r="AC107" s="174">
        <v>23997.567544741367</v>
      </c>
      <c r="AD107" s="174">
        <v>49845.631004118892</v>
      </c>
      <c r="AE107" s="174">
        <v>178617.57546508682</v>
      </c>
      <c r="AF107" s="138"/>
      <c r="AG107" s="175">
        <f t="shared" si="60"/>
        <v>107401.11354649</v>
      </c>
      <c r="AH107" s="175">
        <f t="shared" si="61"/>
        <v>0</v>
      </c>
      <c r="AI107" s="175">
        <f t="shared" si="62"/>
        <v>0</v>
      </c>
      <c r="AJ107" s="175">
        <f t="shared" si="63"/>
        <v>0</v>
      </c>
      <c r="AK107" s="176">
        <f t="shared" si="64"/>
        <v>107401.11354649</v>
      </c>
      <c r="AM107" s="174">
        <f t="shared" si="65"/>
        <v>107401.11354649</v>
      </c>
      <c r="AN107" s="174">
        <f t="shared" si="66"/>
        <v>0</v>
      </c>
      <c r="AO107" s="174">
        <f t="shared" si="67"/>
        <v>0</v>
      </c>
      <c r="AP107" s="174">
        <f t="shared" si="68"/>
        <v>0</v>
      </c>
      <c r="AQ107" s="268">
        <f t="shared" si="69"/>
        <v>107401.11354649</v>
      </c>
      <c r="AR107" s="87" t="str">
        <f t="shared" si="70"/>
        <v>T</v>
      </c>
      <c r="AS107" s="271" t="s">
        <v>355</v>
      </c>
      <c r="AT107" s="88" t="str">
        <f>_xlfn.XLOOKUP($AS107,'[2]Consol (Working)'!$C$5:$C$163,'[2]Consol (Working)'!$AI$5:$AI$163,,0)</f>
        <v>Non Trade</v>
      </c>
      <c r="AU107" s="88" t="s">
        <v>225</v>
      </c>
      <c r="AV107" s="72" t="str">
        <f t="shared" si="71"/>
        <v>O:PD4</v>
      </c>
      <c r="AW107" s="89" t="str">
        <f t="shared" si="58"/>
        <v>T</v>
      </c>
      <c r="AX107" s="90">
        <f t="shared" si="59"/>
        <v>0</v>
      </c>
      <c r="AY107" s="281"/>
    </row>
    <row r="108" spans="1:51" ht="15.75" customHeight="1" x14ac:dyDescent="0.25">
      <c r="A108" s="87">
        <v>101</v>
      </c>
      <c r="B108" s="366">
        <v>501148</v>
      </c>
      <c r="C108" s="104" t="s">
        <v>356</v>
      </c>
      <c r="D108" s="367">
        <v>45534</v>
      </c>
      <c r="E108" s="367">
        <v>46022</v>
      </c>
      <c r="F108" s="367">
        <v>46022</v>
      </c>
      <c r="G108" s="103" t="s">
        <v>144</v>
      </c>
      <c r="H108" s="101">
        <v>1374635.38</v>
      </c>
      <c r="I108" s="101">
        <v>1359984</v>
      </c>
      <c r="J108" s="103" t="s">
        <v>145</v>
      </c>
      <c r="K108" s="101">
        <v>34597.52313205479</v>
      </c>
      <c r="L108" s="103" t="s">
        <v>145</v>
      </c>
      <c r="M108" s="101">
        <v>1640016</v>
      </c>
      <c r="N108" s="102">
        <v>5.6899999999999999E-2</v>
      </c>
      <c r="O108" s="348" t="s">
        <v>149</v>
      </c>
      <c r="P108" s="103" t="s">
        <v>20</v>
      </c>
      <c r="Q108" s="269">
        <v>0.39539999999999997</v>
      </c>
      <c r="R108" s="103" t="s">
        <v>139</v>
      </c>
      <c r="S108" s="368" t="s">
        <v>100</v>
      </c>
      <c r="T108" s="368">
        <v>0</v>
      </c>
      <c r="U108" s="103" t="s">
        <v>140</v>
      </c>
      <c r="V108" s="103" t="s">
        <v>141</v>
      </c>
      <c r="W108" s="369">
        <v>1</v>
      </c>
      <c r="Y108" s="173">
        <v>36976.195683152226</v>
      </c>
      <c r="Z108" s="173">
        <v>36976.195683152226</v>
      </c>
      <c r="AA108" s="173">
        <v>543530.82925199997</v>
      </c>
      <c r="AC108" s="174">
        <v>36976.195683152226</v>
      </c>
      <c r="AD108" s="174">
        <v>36976.195683152226</v>
      </c>
      <c r="AE108" s="174">
        <v>543530.82925199997</v>
      </c>
      <c r="AF108" s="138"/>
      <c r="AG108" s="175">
        <f t="shared" si="60"/>
        <v>36976.195683152226</v>
      </c>
      <c r="AH108" s="175">
        <f t="shared" si="61"/>
        <v>0</v>
      </c>
      <c r="AI108" s="175">
        <f t="shared" si="62"/>
        <v>0</v>
      </c>
      <c r="AJ108" s="175">
        <f t="shared" si="63"/>
        <v>0</v>
      </c>
      <c r="AK108" s="176">
        <f t="shared" si="64"/>
        <v>36976.195683152226</v>
      </c>
      <c r="AM108" s="174">
        <f t="shared" si="65"/>
        <v>36976.195683152226</v>
      </c>
      <c r="AN108" s="174">
        <f t="shared" si="66"/>
        <v>0</v>
      </c>
      <c r="AO108" s="174">
        <f t="shared" si="67"/>
        <v>0</v>
      </c>
      <c r="AP108" s="174">
        <f t="shared" si="68"/>
        <v>0</v>
      </c>
      <c r="AQ108" s="268">
        <f t="shared" si="69"/>
        <v>36976.195683152226</v>
      </c>
      <c r="AR108" s="87" t="str">
        <f t="shared" si="70"/>
        <v>T</v>
      </c>
      <c r="AS108" s="271" t="s">
        <v>357</v>
      </c>
      <c r="AT108" s="88" t="str">
        <f>_xlfn.XLOOKUP($AS108,'[2]Consol (Working)'!$C$5:$C$163,'[2]Consol (Working)'!$AI$5:$AI$163,,0)</f>
        <v>Trade(On)</v>
      </c>
      <c r="AU108" s="88" t="s">
        <v>149</v>
      </c>
      <c r="AV108" s="72" t="str">
        <f t="shared" si="71"/>
        <v>L:PD4</v>
      </c>
      <c r="AW108" s="89" t="str">
        <f t="shared" si="58"/>
        <v>T</v>
      </c>
      <c r="AX108" s="90">
        <f t="shared" si="59"/>
        <v>0</v>
      </c>
      <c r="AY108" s="281"/>
    </row>
    <row r="109" spans="1:51" ht="15.75" customHeight="1" x14ac:dyDescent="0.25">
      <c r="A109" s="87">
        <v>102</v>
      </c>
      <c r="B109" s="366">
        <v>501080</v>
      </c>
      <c r="C109" s="104" t="s">
        <v>358</v>
      </c>
      <c r="D109" s="367">
        <v>45135</v>
      </c>
      <c r="E109" s="367">
        <v>46022</v>
      </c>
      <c r="F109" s="367">
        <v>46022</v>
      </c>
      <c r="G109" s="103" t="s">
        <v>144</v>
      </c>
      <c r="H109" s="101">
        <v>2017640.72</v>
      </c>
      <c r="I109" s="101">
        <v>1993270</v>
      </c>
      <c r="J109" s="103" t="s">
        <v>145</v>
      </c>
      <c r="K109" s="101">
        <v>44768.662723287671</v>
      </c>
      <c r="L109" s="103" t="s">
        <v>145</v>
      </c>
      <c r="M109" s="101">
        <v>6730</v>
      </c>
      <c r="N109" s="102">
        <v>7.2700000000000001E-2</v>
      </c>
      <c r="O109" s="348" t="s">
        <v>146</v>
      </c>
      <c r="P109" s="103" t="s">
        <v>16</v>
      </c>
      <c r="Q109" s="269">
        <v>8.8999999999999999E-3</v>
      </c>
      <c r="R109" s="103" t="s">
        <v>139</v>
      </c>
      <c r="S109" s="368" t="s">
        <v>100</v>
      </c>
      <c r="T109" s="368">
        <v>0</v>
      </c>
      <c r="U109" s="103" t="s">
        <v>140</v>
      </c>
      <c r="V109" s="103" t="s">
        <v>141</v>
      </c>
      <c r="W109" s="369">
        <v>1</v>
      </c>
      <c r="Y109" s="173">
        <v>1717.8712458817824</v>
      </c>
      <c r="Z109" s="173">
        <v>1717.8712458817824</v>
      </c>
      <c r="AA109" s="173">
        <v>17957.002408</v>
      </c>
      <c r="AC109" s="174">
        <v>1717.8712458817824</v>
      </c>
      <c r="AD109" s="174">
        <v>1717.8712458817824</v>
      </c>
      <c r="AE109" s="174">
        <v>17957.002408</v>
      </c>
      <c r="AF109" s="138"/>
      <c r="AG109" s="175">
        <f t="shared" si="60"/>
        <v>1717.8712458817824</v>
      </c>
      <c r="AH109" s="175">
        <f t="shared" si="61"/>
        <v>0</v>
      </c>
      <c r="AI109" s="175">
        <f t="shared" si="62"/>
        <v>0</v>
      </c>
      <c r="AJ109" s="175">
        <f t="shared" si="63"/>
        <v>0</v>
      </c>
      <c r="AK109" s="176">
        <f t="shared" si="64"/>
        <v>1717.8712458817824</v>
      </c>
      <c r="AM109" s="174">
        <f t="shared" si="65"/>
        <v>1717.8712458817824</v>
      </c>
      <c r="AN109" s="174">
        <f t="shared" si="66"/>
        <v>0</v>
      </c>
      <c r="AO109" s="174">
        <f t="shared" si="67"/>
        <v>0</v>
      </c>
      <c r="AP109" s="174">
        <f t="shared" si="68"/>
        <v>0</v>
      </c>
      <c r="AQ109" s="268">
        <f t="shared" si="69"/>
        <v>1717.8712458817824</v>
      </c>
      <c r="AR109" s="87" t="str">
        <f t="shared" si="70"/>
        <v>T</v>
      </c>
      <c r="AS109" s="271" t="s">
        <v>359</v>
      </c>
      <c r="AT109" s="88" t="str">
        <f>_xlfn.XLOOKUP($AS109,'[2]Consol (Working)'!$C$5:$C$163,'[2]Consol (Working)'!$AI$5:$AI$163,,0)</f>
        <v>Trade(On)</v>
      </c>
      <c r="AU109" s="88" t="s">
        <v>146</v>
      </c>
      <c r="AV109" s="72" t="str">
        <f t="shared" si="71"/>
        <v>L:PD6</v>
      </c>
      <c r="AW109" s="89" t="str">
        <f t="shared" si="58"/>
        <v>T</v>
      </c>
      <c r="AX109" s="90">
        <f t="shared" si="59"/>
        <v>0</v>
      </c>
      <c r="AY109" s="281"/>
    </row>
    <row r="110" spans="1:51" ht="15.75" customHeight="1" x14ac:dyDescent="0.25">
      <c r="A110" s="87">
        <v>103</v>
      </c>
      <c r="B110" s="366">
        <v>501090</v>
      </c>
      <c r="C110" s="104" t="s">
        <v>358</v>
      </c>
      <c r="D110" s="367">
        <v>45160</v>
      </c>
      <c r="E110" s="367">
        <v>46987</v>
      </c>
      <c r="F110" s="367">
        <v>46987</v>
      </c>
      <c r="G110" s="103" t="s">
        <v>137</v>
      </c>
      <c r="H110" s="101">
        <v>1136815.1199999999</v>
      </c>
      <c r="I110" s="101">
        <v>23892.55</v>
      </c>
      <c r="J110" s="103" t="s">
        <v>138</v>
      </c>
      <c r="K110" s="101">
        <v>3854.69</v>
      </c>
      <c r="L110" s="103" t="s">
        <v>138</v>
      </c>
      <c r="M110" s="101">
        <v>0</v>
      </c>
      <c r="N110" s="102">
        <v>0.04</v>
      </c>
      <c r="O110" s="348" t="s">
        <v>146</v>
      </c>
      <c r="P110" s="103" t="s">
        <v>16</v>
      </c>
      <c r="Q110" s="269">
        <v>8.8999999999999999E-3</v>
      </c>
      <c r="R110" s="103" t="s">
        <v>139</v>
      </c>
      <c r="S110" s="368" t="s">
        <v>100</v>
      </c>
      <c r="T110" s="368">
        <v>0</v>
      </c>
      <c r="U110" s="103" t="s">
        <v>140</v>
      </c>
      <c r="V110" s="103" t="s">
        <v>141</v>
      </c>
      <c r="W110" s="369">
        <v>1</v>
      </c>
      <c r="Y110" s="173">
        <v>898.61327558554876</v>
      </c>
      <c r="Z110" s="173">
        <v>1343.195516548119</v>
      </c>
      <c r="AA110" s="173">
        <v>10117.654567999998</v>
      </c>
      <c r="AC110" s="174">
        <v>898.61327558554876</v>
      </c>
      <c r="AD110" s="174">
        <v>1401.4792568311641</v>
      </c>
      <c r="AE110" s="174">
        <v>10117.654567999998</v>
      </c>
      <c r="AF110" s="138"/>
      <c r="AG110" s="175">
        <f t="shared" si="60"/>
        <v>898.61327558554876</v>
      </c>
      <c r="AH110" s="175">
        <f t="shared" si="61"/>
        <v>0</v>
      </c>
      <c r="AI110" s="175">
        <f t="shared" si="62"/>
        <v>0</v>
      </c>
      <c r="AJ110" s="175">
        <f t="shared" si="63"/>
        <v>0</v>
      </c>
      <c r="AK110" s="176">
        <f t="shared" si="64"/>
        <v>898.61327558554876</v>
      </c>
      <c r="AM110" s="174">
        <f t="shared" si="65"/>
        <v>898.61327558554876</v>
      </c>
      <c r="AN110" s="174">
        <f t="shared" si="66"/>
        <v>0</v>
      </c>
      <c r="AO110" s="174">
        <f t="shared" si="67"/>
        <v>0</v>
      </c>
      <c r="AP110" s="174">
        <f t="shared" si="68"/>
        <v>0</v>
      </c>
      <c r="AQ110" s="268">
        <f t="shared" si="69"/>
        <v>898.61327558554876</v>
      </c>
      <c r="AR110" s="87" t="str">
        <f t="shared" si="70"/>
        <v>T</v>
      </c>
      <c r="AS110" s="271" t="s">
        <v>360</v>
      </c>
      <c r="AT110" s="88" t="str">
        <f>_xlfn.XLOOKUP($AS110,'[2]Consol (Working)'!$C$5:$C$163,'[2]Consol (Working)'!$AI$5:$AI$163,,0)</f>
        <v>Non Trade</v>
      </c>
      <c r="AU110" s="88" t="s">
        <v>146</v>
      </c>
      <c r="AV110" s="72" t="str">
        <f t="shared" si="71"/>
        <v>L:PD6</v>
      </c>
      <c r="AW110" s="89" t="str">
        <f t="shared" si="58"/>
        <v>T</v>
      </c>
      <c r="AX110" s="90">
        <f t="shared" si="59"/>
        <v>0</v>
      </c>
      <c r="AY110" s="281"/>
    </row>
    <row r="111" spans="1:51" ht="15.75" customHeight="1" x14ac:dyDescent="0.25">
      <c r="A111" s="87">
        <v>104</v>
      </c>
      <c r="B111" s="366">
        <v>501152</v>
      </c>
      <c r="C111" s="104" t="s">
        <v>361</v>
      </c>
      <c r="D111" s="367">
        <v>45589</v>
      </c>
      <c r="E111" s="367">
        <v>46022</v>
      </c>
      <c r="F111" s="367">
        <v>46022</v>
      </c>
      <c r="G111" s="103" t="s">
        <v>144</v>
      </c>
      <c r="H111" s="101">
        <v>1117018.07</v>
      </c>
      <c r="I111" s="101">
        <v>1109087.2</v>
      </c>
      <c r="J111" s="103" t="s">
        <v>145</v>
      </c>
      <c r="K111" s="101">
        <v>22348.633335890408</v>
      </c>
      <c r="L111" s="103" t="s">
        <v>145</v>
      </c>
      <c r="M111" s="101">
        <v>290912.80000000005</v>
      </c>
      <c r="N111" s="102">
        <v>5.7799999999999997E-2</v>
      </c>
      <c r="O111" s="348" t="s">
        <v>18</v>
      </c>
      <c r="P111" s="103" t="s">
        <v>16</v>
      </c>
      <c r="Q111" s="269">
        <v>8.8999999999999999E-3</v>
      </c>
      <c r="R111" s="103" t="s">
        <v>139</v>
      </c>
      <c r="S111" s="368" t="s">
        <v>100</v>
      </c>
      <c r="T111" s="368">
        <v>0</v>
      </c>
      <c r="U111" s="103" t="s">
        <v>140</v>
      </c>
      <c r="V111" s="103" t="s">
        <v>141</v>
      </c>
      <c r="W111" s="369">
        <v>1</v>
      </c>
      <c r="Y111" s="173">
        <v>1088.4247933647921</v>
      </c>
      <c r="Z111" s="173">
        <v>1088.4247933647921</v>
      </c>
      <c r="AA111" s="173">
        <v>9941.4608230000013</v>
      </c>
      <c r="AC111" s="174">
        <v>1088.4247933647921</v>
      </c>
      <c r="AD111" s="174">
        <v>1088.4247933647921</v>
      </c>
      <c r="AE111" s="174">
        <v>9941.4608230000013</v>
      </c>
      <c r="AF111" s="138"/>
      <c r="AG111" s="175">
        <f t="shared" si="60"/>
        <v>1088.4247933647921</v>
      </c>
      <c r="AH111" s="175">
        <f t="shared" si="61"/>
        <v>0</v>
      </c>
      <c r="AI111" s="175">
        <f t="shared" si="62"/>
        <v>0</v>
      </c>
      <c r="AJ111" s="175">
        <f t="shared" si="63"/>
        <v>0</v>
      </c>
      <c r="AK111" s="176">
        <f t="shared" si="64"/>
        <v>1088.4247933647921</v>
      </c>
      <c r="AM111" s="174">
        <f t="shared" si="65"/>
        <v>1088.4247933647921</v>
      </c>
      <c r="AN111" s="174">
        <f t="shared" si="66"/>
        <v>0</v>
      </c>
      <c r="AO111" s="174">
        <f t="shared" si="67"/>
        <v>0</v>
      </c>
      <c r="AP111" s="174">
        <f t="shared" si="68"/>
        <v>0</v>
      </c>
      <c r="AQ111" s="268">
        <f t="shared" si="69"/>
        <v>1088.4247933647921</v>
      </c>
      <c r="AR111" s="87" t="str">
        <f t="shared" si="70"/>
        <v>T</v>
      </c>
      <c r="AS111" s="271" t="s">
        <v>362</v>
      </c>
      <c r="AT111" s="88" t="str">
        <f>_xlfn.XLOOKUP($AS111,'[2]Consol (Working)'!$C$5:$C$163,'[2]Consol (Working)'!$AI$5:$AI$163,,0)</f>
        <v>Trade(On)</v>
      </c>
      <c r="AU111" s="88" t="s">
        <v>18</v>
      </c>
      <c r="AV111" s="72" t="str">
        <f t="shared" si="71"/>
        <v>L:PD5</v>
      </c>
      <c r="AW111" s="89" t="str">
        <f t="shared" si="58"/>
        <v>T</v>
      </c>
      <c r="AX111" s="90">
        <f t="shared" si="59"/>
        <v>0</v>
      </c>
      <c r="AY111" s="281"/>
    </row>
    <row r="112" spans="1:51" ht="15.75" customHeight="1" x14ac:dyDescent="0.25">
      <c r="A112" s="87">
        <v>105</v>
      </c>
      <c r="B112" s="366">
        <v>501158</v>
      </c>
      <c r="C112" s="104" t="s">
        <v>363</v>
      </c>
      <c r="D112" s="367">
        <v>45509</v>
      </c>
      <c r="E112" s="367">
        <v>47335</v>
      </c>
      <c r="F112" s="367">
        <v>47335</v>
      </c>
      <c r="G112" s="103" t="s">
        <v>137</v>
      </c>
      <c r="H112" s="101">
        <v>1393919.5168422188</v>
      </c>
      <c r="I112" s="101">
        <v>19904.18</v>
      </c>
      <c r="J112" s="103" t="s">
        <v>138</v>
      </c>
      <c r="K112" s="101">
        <v>9673.26</v>
      </c>
      <c r="L112" s="103" t="s">
        <v>138</v>
      </c>
      <c r="M112" s="101">
        <v>0</v>
      </c>
      <c r="N112" s="102">
        <v>7.5600000000000001E-2</v>
      </c>
      <c r="O112" s="348" t="s">
        <v>364</v>
      </c>
      <c r="P112" s="103" t="s">
        <v>20</v>
      </c>
      <c r="Q112" s="269">
        <v>0.39539999999999997</v>
      </c>
      <c r="R112" s="103" t="s">
        <v>159</v>
      </c>
      <c r="S112" s="368" t="s">
        <v>226</v>
      </c>
      <c r="T112" s="368">
        <v>0</v>
      </c>
      <c r="U112" s="103" t="s">
        <v>140</v>
      </c>
      <c r="V112" s="103" t="s">
        <v>141</v>
      </c>
      <c r="W112" s="369">
        <v>2.7816999999999998</v>
      </c>
      <c r="Y112" s="173">
        <v>19475.033872351967</v>
      </c>
      <c r="Z112" s="173">
        <v>36253.719465800568</v>
      </c>
      <c r="AA112" s="173">
        <v>551155.77695941331</v>
      </c>
      <c r="AC112" s="174">
        <v>19475.033872351967</v>
      </c>
      <c r="AD112" s="174">
        <v>38110.54820135644</v>
      </c>
      <c r="AE112" s="174">
        <v>551155.77695941331</v>
      </c>
      <c r="AF112" s="138"/>
      <c r="AG112" s="175">
        <f t="shared" si="60"/>
        <v>54173.701722721467</v>
      </c>
      <c r="AH112" s="175">
        <f t="shared" si="61"/>
        <v>0</v>
      </c>
      <c r="AI112" s="175">
        <f t="shared" si="62"/>
        <v>0</v>
      </c>
      <c r="AJ112" s="175">
        <f t="shared" si="63"/>
        <v>0</v>
      </c>
      <c r="AK112" s="176">
        <f t="shared" si="64"/>
        <v>54173.701722721467</v>
      </c>
      <c r="AM112" s="174">
        <f t="shared" si="65"/>
        <v>54173.701722721467</v>
      </c>
      <c r="AN112" s="174">
        <f t="shared" si="66"/>
        <v>0</v>
      </c>
      <c r="AO112" s="174">
        <f t="shared" si="67"/>
        <v>0</v>
      </c>
      <c r="AP112" s="174">
        <f t="shared" si="68"/>
        <v>0</v>
      </c>
      <c r="AQ112" s="268">
        <f t="shared" si="69"/>
        <v>54173.701722721467</v>
      </c>
      <c r="AR112" s="87" t="str">
        <f t="shared" si="70"/>
        <v>T</v>
      </c>
      <c r="AS112" s="271" t="s">
        <v>365</v>
      </c>
      <c r="AT112" s="88" t="str">
        <f>_xlfn.XLOOKUP($AS112,'[2]Consol (Working)'!$C$5:$C$163,'[2]Consol (Working)'!$AI$5:$AI$163,,0)</f>
        <v>Non Trade</v>
      </c>
      <c r="AU112" s="88" t="s">
        <v>364</v>
      </c>
      <c r="AV112" s="72" t="str">
        <f t="shared" si="71"/>
        <v>O:PD3</v>
      </c>
      <c r="AW112" s="89" t="str">
        <f t="shared" si="58"/>
        <v>T</v>
      </c>
      <c r="AX112" s="90">
        <f t="shared" si="59"/>
        <v>0</v>
      </c>
      <c r="AY112" s="281"/>
    </row>
    <row r="113" spans="1:51" ht="15.75" customHeight="1" x14ac:dyDescent="0.25">
      <c r="A113" s="87">
        <v>106</v>
      </c>
      <c r="B113" s="366">
        <v>501056</v>
      </c>
      <c r="C113" s="104" t="s">
        <v>366</v>
      </c>
      <c r="D113" s="367">
        <v>44645</v>
      </c>
      <c r="E113" s="367">
        <v>47567</v>
      </c>
      <c r="F113" s="367">
        <v>47567</v>
      </c>
      <c r="G113" s="103" t="s">
        <v>137</v>
      </c>
      <c r="H113" s="101">
        <v>315112.57</v>
      </c>
      <c r="I113" s="101">
        <v>4024.35</v>
      </c>
      <c r="J113" s="103" t="s">
        <v>138</v>
      </c>
      <c r="K113" s="101">
        <v>2073.3200000000002</v>
      </c>
      <c r="L113" s="103" t="s">
        <v>138</v>
      </c>
      <c r="M113" s="101">
        <v>0</v>
      </c>
      <c r="N113" s="102">
        <v>7.7585000000000001E-2</v>
      </c>
      <c r="O113" s="348" t="s">
        <v>157</v>
      </c>
      <c r="P113" s="103" t="s">
        <v>16</v>
      </c>
      <c r="Q113" s="269">
        <v>8.8999999999999999E-3</v>
      </c>
      <c r="R113" s="103" t="s">
        <v>159</v>
      </c>
      <c r="S113" s="368" t="s">
        <v>100</v>
      </c>
      <c r="T113" s="368">
        <v>0</v>
      </c>
      <c r="U113" s="103" t="s">
        <v>140</v>
      </c>
      <c r="V113" s="103" t="s">
        <v>141</v>
      </c>
      <c r="W113" s="369">
        <v>1</v>
      </c>
      <c r="Y113" s="173">
        <v>351.79219549067938</v>
      </c>
      <c r="Z113" s="173">
        <v>532.193043196958</v>
      </c>
      <c r="AA113" s="173">
        <v>2804.5018730000002</v>
      </c>
      <c r="AC113" s="174">
        <v>351.79219549067938</v>
      </c>
      <c r="AD113" s="174">
        <v>552.59318915132599</v>
      </c>
      <c r="AE113" s="174">
        <v>2804.5018730000002</v>
      </c>
      <c r="AF113" s="138"/>
      <c r="AG113" s="175">
        <f t="shared" si="60"/>
        <v>351.79219549067938</v>
      </c>
      <c r="AH113" s="175">
        <f t="shared" si="61"/>
        <v>0</v>
      </c>
      <c r="AI113" s="175">
        <f t="shared" si="62"/>
        <v>0</v>
      </c>
      <c r="AJ113" s="175">
        <f t="shared" si="63"/>
        <v>0</v>
      </c>
      <c r="AK113" s="176">
        <f t="shared" si="64"/>
        <v>351.79219549067938</v>
      </c>
      <c r="AM113" s="174">
        <f t="shared" si="65"/>
        <v>351.79219549067938</v>
      </c>
      <c r="AN113" s="174">
        <f t="shared" si="66"/>
        <v>0</v>
      </c>
      <c r="AO113" s="174">
        <f t="shared" si="67"/>
        <v>0</v>
      </c>
      <c r="AP113" s="174">
        <f t="shared" si="68"/>
        <v>0</v>
      </c>
      <c r="AQ113" s="268">
        <f t="shared" si="69"/>
        <v>351.79219549067938</v>
      </c>
      <c r="AR113" s="87" t="str">
        <f t="shared" si="70"/>
        <v>T</v>
      </c>
      <c r="AS113" s="271" t="s">
        <v>367</v>
      </c>
      <c r="AT113" s="88" t="str">
        <f>_xlfn.XLOOKUP($AS113,'[2]Consol (Working)'!$C$5:$C$163,'[2]Consol (Working)'!$AI$5:$AI$163,,0)</f>
        <v>Non Trade</v>
      </c>
      <c r="AU113" s="88" t="s">
        <v>157</v>
      </c>
      <c r="AV113" s="72" t="str">
        <f t="shared" ref="AV113:AV166" si="73">O113</f>
        <v>O:PD5</v>
      </c>
      <c r="AW113" s="89" t="str">
        <f t="shared" si="58"/>
        <v>T</v>
      </c>
      <c r="AX113" s="90">
        <f t="shared" ref="AX113:AX166" si="74">IFERROR(RIGHT(AV113,1)-RIGHT(AU113,1),0)</f>
        <v>0</v>
      </c>
      <c r="AY113" s="281"/>
    </row>
    <row r="114" spans="1:51" ht="15.75" customHeight="1" x14ac:dyDescent="0.25">
      <c r="A114" s="87">
        <v>107</v>
      </c>
      <c r="B114" s="366">
        <v>501057</v>
      </c>
      <c r="C114" s="104" t="s">
        <v>368</v>
      </c>
      <c r="D114" s="367">
        <v>44645</v>
      </c>
      <c r="E114" s="367">
        <v>47567</v>
      </c>
      <c r="F114" s="367">
        <v>47567</v>
      </c>
      <c r="G114" s="103" t="s">
        <v>137</v>
      </c>
      <c r="H114" s="101">
        <v>392714.52</v>
      </c>
      <c r="I114" s="101">
        <v>5015.42</v>
      </c>
      <c r="J114" s="103" t="s">
        <v>138</v>
      </c>
      <c r="K114" s="101">
        <v>2583.91</v>
      </c>
      <c r="L114" s="103" t="s">
        <v>138</v>
      </c>
      <c r="M114" s="101">
        <v>0</v>
      </c>
      <c r="N114" s="102">
        <v>7.7585000000000001E-2</v>
      </c>
      <c r="O114" s="348" t="s">
        <v>157</v>
      </c>
      <c r="P114" s="103" t="s">
        <v>16</v>
      </c>
      <c r="Q114" s="269">
        <v>8.8999999999999999E-3</v>
      </c>
      <c r="R114" s="103" t="s">
        <v>159</v>
      </c>
      <c r="S114" s="368" t="s">
        <v>100</v>
      </c>
      <c r="T114" s="368">
        <v>0</v>
      </c>
      <c r="U114" s="103" t="s">
        <v>140</v>
      </c>
      <c r="V114" s="103" t="s">
        <v>141</v>
      </c>
      <c r="W114" s="369">
        <v>1</v>
      </c>
      <c r="Y114" s="173">
        <v>438.42711939442955</v>
      </c>
      <c r="Z114" s="173">
        <v>663.25472839222277</v>
      </c>
      <c r="AA114" s="173">
        <v>3495.159228</v>
      </c>
      <c r="AC114" s="174">
        <v>438.42711939442955</v>
      </c>
      <c r="AD114" s="174">
        <v>688.67875587820083</v>
      </c>
      <c r="AE114" s="174">
        <v>3495.159228</v>
      </c>
      <c r="AF114" s="138"/>
      <c r="AG114" s="175">
        <f t="shared" si="60"/>
        <v>438.42711939442955</v>
      </c>
      <c r="AH114" s="175">
        <f t="shared" si="61"/>
        <v>0</v>
      </c>
      <c r="AI114" s="175">
        <f t="shared" si="62"/>
        <v>0</v>
      </c>
      <c r="AJ114" s="175">
        <f t="shared" si="63"/>
        <v>0</v>
      </c>
      <c r="AK114" s="176">
        <f t="shared" si="64"/>
        <v>438.42711939442955</v>
      </c>
      <c r="AM114" s="174">
        <f t="shared" si="65"/>
        <v>438.42711939442955</v>
      </c>
      <c r="AN114" s="174">
        <f t="shared" si="66"/>
        <v>0</v>
      </c>
      <c r="AO114" s="174">
        <f t="shared" si="67"/>
        <v>0</v>
      </c>
      <c r="AP114" s="174">
        <f t="shared" si="68"/>
        <v>0</v>
      </c>
      <c r="AQ114" s="268">
        <f t="shared" si="69"/>
        <v>438.42711939442955</v>
      </c>
      <c r="AR114" s="87" t="str">
        <f t="shared" si="70"/>
        <v>T</v>
      </c>
      <c r="AS114" s="271" t="s">
        <v>369</v>
      </c>
      <c r="AT114" s="88" t="str">
        <f>_xlfn.XLOOKUP($AS114,'[2]Consol (Working)'!$C$5:$C$163,'[2]Consol (Working)'!$AI$5:$AI$163,,0)</f>
        <v>Non Trade</v>
      </c>
      <c r="AU114" s="88" t="s">
        <v>157</v>
      </c>
      <c r="AV114" s="72" t="str">
        <f t="shared" si="73"/>
        <v>O:PD5</v>
      </c>
      <c r="AW114" s="89" t="str">
        <f t="shared" si="58"/>
        <v>T</v>
      </c>
      <c r="AX114" s="90">
        <f t="shared" si="74"/>
        <v>0</v>
      </c>
      <c r="AY114" s="281"/>
    </row>
    <row r="115" spans="1:51" ht="15.75" customHeight="1" x14ac:dyDescent="0.25">
      <c r="A115" s="87">
        <v>108</v>
      </c>
      <c r="B115" s="366">
        <v>501058</v>
      </c>
      <c r="C115" s="104" t="s">
        <v>370</v>
      </c>
      <c r="D115" s="367">
        <v>44645</v>
      </c>
      <c r="E115" s="367">
        <v>47567</v>
      </c>
      <c r="F115" s="367">
        <v>47567</v>
      </c>
      <c r="G115" s="103" t="s">
        <v>137</v>
      </c>
      <c r="H115" s="101">
        <v>240391.41</v>
      </c>
      <c r="I115" s="101">
        <v>3070.08</v>
      </c>
      <c r="J115" s="103" t="s">
        <v>138</v>
      </c>
      <c r="K115" s="101">
        <v>1581.68</v>
      </c>
      <c r="L115" s="103" t="s">
        <v>138</v>
      </c>
      <c r="M115" s="101">
        <v>0</v>
      </c>
      <c r="N115" s="102">
        <v>7.7585000000000001E-2</v>
      </c>
      <c r="O115" s="348" t="s">
        <v>157</v>
      </c>
      <c r="P115" s="103" t="s">
        <v>16</v>
      </c>
      <c r="Q115" s="269">
        <v>8.8999999999999999E-3</v>
      </c>
      <c r="R115" s="103" t="s">
        <v>159</v>
      </c>
      <c r="S115" s="368" t="s">
        <v>100</v>
      </c>
      <c r="T115" s="368">
        <v>0</v>
      </c>
      <c r="U115" s="103" t="s">
        <v>140</v>
      </c>
      <c r="V115" s="103" t="s">
        <v>141</v>
      </c>
      <c r="W115" s="369">
        <v>1</v>
      </c>
      <c r="Y115" s="173">
        <v>268.37335446801075</v>
      </c>
      <c r="Z115" s="173">
        <v>405.99654354279522</v>
      </c>
      <c r="AA115" s="173">
        <v>2139.483549</v>
      </c>
      <c r="AC115" s="174">
        <v>268.37335446801075</v>
      </c>
      <c r="AD115" s="174">
        <v>421.55929297942492</v>
      </c>
      <c r="AE115" s="174">
        <v>2139.483549</v>
      </c>
      <c r="AF115" s="138"/>
      <c r="AG115" s="175">
        <f t="shared" si="60"/>
        <v>268.37335446801075</v>
      </c>
      <c r="AH115" s="175">
        <f t="shared" si="61"/>
        <v>0</v>
      </c>
      <c r="AI115" s="175">
        <f t="shared" si="62"/>
        <v>0</v>
      </c>
      <c r="AJ115" s="175">
        <f t="shared" si="63"/>
        <v>0</v>
      </c>
      <c r="AK115" s="176">
        <f t="shared" si="64"/>
        <v>268.37335446801075</v>
      </c>
      <c r="AM115" s="174">
        <f t="shared" si="65"/>
        <v>268.37335446801075</v>
      </c>
      <c r="AN115" s="174">
        <f t="shared" si="66"/>
        <v>0</v>
      </c>
      <c r="AO115" s="174">
        <f t="shared" si="67"/>
        <v>0</v>
      </c>
      <c r="AP115" s="174">
        <f t="shared" si="68"/>
        <v>0</v>
      </c>
      <c r="AQ115" s="268">
        <f t="shared" si="69"/>
        <v>268.37335446801075</v>
      </c>
      <c r="AR115" s="87" t="str">
        <f t="shared" si="70"/>
        <v>T</v>
      </c>
      <c r="AS115" s="271" t="s">
        <v>371</v>
      </c>
      <c r="AT115" s="88" t="str">
        <f>_xlfn.XLOOKUP($AS115,'[2]Consol (Working)'!$C$5:$C$163,'[2]Consol (Working)'!$AI$5:$AI$163,,0)</f>
        <v>Non Trade</v>
      </c>
      <c r="AU115" s="88" t="s">
        <v>157</v>
      </c>
      <c r="AV115" s="72" t="str">
        <f t="shared" si="73"/>
        <v>O:PD5</v>
      </c>
      <c r="AW115" s="89" t="str">
        <f t="shared" si="58"/>
        <v>T</v>
      </c>
      <c r="AX115" s="90">
        <f t="shared" si="74"/>
        <v>0</v>
      </c>
      <c r="AY115" s="281"/>
    </row>
    <row r="116" spans="1:51" ht="15.75" customHeight="1" x14ac:dyDescent="0.25">
      <c r="A116" s="87">
        <v>109</v>
      </c>
      <c r="B116" s="366">
        <v>501071</v>
      </c>
      <c r="C116" s="104" t="s">
        <v>372</v>
      </c>
      <c r="D116" s="367">
        <v>44964</v>
      </c>
      <c r="E116" s="367">
        <v>47886</v>
      </c>
      <c r="F116" s="367">
        <v>47886</v>
      </c>
      <c r="G116" s="103" t="s">
        <v>137</v>
      </c>
      <c r="H116" s="101">
        <v>287593.47999999899</v>
      </c>
      <c r="I116" s="101">
        <v>3047.04</v>
      </c>
      <c r="J116" s="103" t="s">
        <v>138</v>
      </c>
      <c r="K116" s="101">
        <v>1892.26</v>
      </c>
      <c r="L116" s="103" t="s">
        <v>138</v>
      </c>
      <c r="M116" s="101">
        <v>0</v>
      </c>
      <c r="N116" s="102">
        <v>7.7585000000000001E-2</v>
      </c>
      <c r="O116" s="348" t="s">
        <v>157</v>
      </c>
      <c r="P116" s="103" t="s">
        <v>16</v>
      </c>
      <c r="Q116" s="269">
        <v>8.8999999999999999E-3</v>
      </c>
      <c r="R116" s="103" t="s">
        <v>159</v>
      </c>
      <c r="S116" s="368" t="s">
        <v>100</v>
      </c>
      <c r="T116" s="368">
        <v>0</v>
      </c>
      <c r="U116" s="103" t="s">
        <v>140</v>
      </c>
      <c r="V116" s="103" t="s">
        <v>141</v>
      </c>
      <c r="W116" s="369">
        <v>1</v>
      </c>
      <c r="Y116" s="173">
        <v>326.05228878595585</v>
      </c>
      <c r="Z116" s="173">
        <v>511.02780589652286</v>
      </c>
      <c r="AA116" s="173">
        <v>2559.5819719999909</v>
      </c>
      <c r="AC116" s="174">
        <v>326.05228878595585</v>
      </c>
      <c r="AD116" s="174">
        <v>531.7772753118121</v>
      </c>
      <c r="AE116" s="174">
        <v>2559.5819719999909</v>
      </c>
      <c r="AF116" s="138"/>
      <c r="AG116" s="175">
        <f t="shared" si="60"/>
        <v>326.05228878595585</v>
      </c>
      <c r="AH116" s="175">
        <f t="shared" si="61"/>
        <v>0</v>
      </c>
      <c r="AI116" s="175">
        <f t="shared" si="62"/>
        <v>0</v>
      </c>
      <c r="AJ116" s="175">
        <f t="shared" si="63"/>
        <v>0</v>
      </c>
      <c r="AK116" s="176">
        <f t="shared" si="64"/>
        <v>326.05228878595585</v>
      </c>
      <c r="AM116" s="174">
        <f t="shared" si="65"/>
        <v>326.05228878595585</v>
      </c>
      <c r="AN116" s="174">
        <f t="shared" si="66"/>
        <v>0</v>
      </c>
      <c r="AO116" s="174">
        <f t="shared" si="67"/>
        <v>0</v>
      </c>
      <c r="AP116" s="174">
        <f t="shared" si="68"/>
        <v>0</v>
      </c>
      <c r="AQ116" s="268">
        <f t="shared" si="69"/>
        <v>326.05228878595585</v>
      </c>
      <c r="AR116" s="87" t="str">
        <f t="shared" si="70"/>
        <v>T</v>
      </c>
      <c r="AS116" s="271" t="s">
        <v>373</v>
      </c>
      <c r="AT116" s="88" t="str">
        <f>_xlfn.XLOOKUP($AS116,'[2]Consol (Working)'!$C$5:$C$163,'[2]Consol (Working)'!$AI$5:$AI$163,,0)</f>
        <v>Non Trade</v>
      </c>
      <c r="AU116" s="88" t="s">
        <v>157</v>
      </c>
      <c r="AV116" s="72" t="str">
        <f t="shared" si="73"/>
        <v>O:PD5</v>
      </c>
      <c r="AW116" s="89" t="str">
        <f t="shared" si="58"/>
        <v>T</v>
      </c>
      <c r="AX116" s="90">
        <f t="shared" si="74"/>
        <v>0</v>
      </c>
      <c r="AY116" s="281"/>
    </row>
    <row r="117" spans="1:51" ht="15.75" customHeight="1" x14ac:dyDescent="0.25">
      <c r="A117" s="87">
        <v>110</v>
      </c>
      <c r="B117" s="366">
        <v>501136</v>
      </c>
      <c r="C117" s="104" t="s">
        <v>374</v>
      </c>
      <c r="D117" s="367">
        <v>45468</v>
      </c>
      <c r="E117" s="367">
        <v>46563</v>
      </c>
      <c r="F117" s="367">
        <v>46563</v>
      </c>
      <c r="G117" s="103" t="s">
        <v>137</v>
      </c>
      <c r="H117" s="101">
        <v>2760610.05</v>
      </c>
      <c r="I117" s="101">
        <v>82457.72</v>
      </c>
      <c r="J117" s="103" t="s">
        <v>138</v>
      </c>
      <c r="K117" s="101">
        <v>19803.419999999998</v>
      </c>
      <c r="L117" s="103" t="s">
        <v>138</v>
      </c>
      <c r="M117" s="101">
        <v>95861.679999999702</v>
      </c>
      <c r="N117" s="102">
        <v>8.4599999999999995E-2</v>
      </c>
      <c r="O117" s="348" t="s">
        <v>18</v>
      </c>
      <c r="P117" s="103" t="s">
        <v>16</v>
      </c>
      <c r="Q117" s="269">
        <v>8.8999999999999999E-3</v>
      </c>
      <c r="R117" s="103" t="s">
        <v>139</v>
      </c>
      <c r="S117" s="368" t="s">
        <v>100</v>
      </c>
      <c r="T117" s="368">
        <v>0</v>
      </c>
      <c r="U117" s="103" t="s">
        <v>140</v>
      </c>
      <c r="V117" s="103" t="s">
        <v>141</v>
      </c>
      <c r="W117" s="369">
        <v>1</v>
      </c>
      <c r="Y117" s="173">
        <v>1954.3110941977891</v>
      </c>
      <c r="Z117" s="173">
        <v>2435.737985094906</v>
      </c>
      <c r="AA117" s="173">
        <v>24569.429444999998</v>
      </c>
      <c r="AC117" s="174">
        <v>1954.3110941977891</v>
      </c>
      <c r="AD117" s="174">
        <v>2505.7376768181584</v>
      </c>
      <c r="AE117" s="174">
        <v>24569.429444999998</v>
      </c>
      <c r="AF117" s="138"/>
      <c r="AG117" s="175">
        <f t="shared" si="60"/>
        <v>1954.3110941977891</v>
      </c>
      <c r="AH117" s="175">
        <f t="shared" si="61"/>
        <v>0</v>
      </c>
      <c r="AI117" s="175">
        <f t="shared" si="62"/>
        <v>0</v>
      </c>
      <c r="AJ117" s="175">
        <f t="shared" si="63"/>
        <v>0</v>
      </c>
      <c r="AK117" s="176">
        <f t="shared" si="64"/>
        <v>1954.3110941977891</v>
      </c>
      <c r="AM117" s="174">
        <f t="shared" si="65"/>
        <v>1954.3110941977891</v>
      </c>
      <c r="AN117" s="174">
        <f t="shared" si="66"/>
        <v>0</v>
      </c>
      <c r="AO117" s="174">
        <f t="shared" si="67"/>
        <v>0</v>
      </c>
      <c r="AP117" s="174">
        <f t="shared" si="68"/>
        <v>0</v>
      </c>
      <c r="AQ117" s="268">
        <f t="shared" si="69"/>
        <v>1954.3110941977891</v>
      </c>
      <c r="AR117" s="87" t="str">
        <f t="shared" si="70"/>
        <v>T</v>
      </c>
      <c r="AS117" s="271" t="s">
        <v>375</v>
      </c>
      <c r="AT117" s="88" t="str">
        <f>_xlfn.XLOOKUP($AS117,'[2]Consol (Working)'!$C$5:$C$163,'[2]Consol (Working)'!$AI$5:$AI$163,,0)</f>
        <v>Non Trade</v>
      </c>
      <c r="AU117" s="88" t="s">
        <v>18</v>
      </c>
      <c r="AV117" s="72" t="str">
        <f t="shared" si="73"/>
        <v>L:PD5</v>
      </c>
      <c r="AW117" s="89" t="str">
        <f t="shared" si="58"/>
        <v>T</v>
      </c>
      <c r="AX117" s="90">
        <f t="shared" si="74"/>
        <v>0</v>
      </c>
      <c r="AY117" s="281"/>
    </row>
    <row r="118" spans="1:51" ht="15.75" customHeight="1" x14ac:dyDescent="0.25">
      <c r="A118" s="87">
        <v>111</v>
      </c>
      <c r="B118" s="366">
        <v>501182</v>
      </c>
      <c r="C118" s="104" t="s">
        <v>376</v>
      </c>
      <c r="D118" s="367">
        <v>45595</v>
      </c>
      <c r="E118" s="367">
        <v>47421</v>
      </c>
      <c r="F118" s="367">
        <v>47421</v>
      </c>
      <c r="G118" s="103" t="s">
        <v>137</v>
      </c>
      <c r="H118" s="101">
        <v>3501306.03</v>
      </c>
      <c r="I118" s="101">
        <v>55845.919999999998</v>
      </c>
      <c r="J118" s="103" t="s">
        <v>138</v>
      </c>
      <c r="K118" s="101">
        <v>20243.419999999998</v>
      </c>
      <c r="L118" s="103" t="s">
        <v>138</v>
      </c>
      <c r="M118" s="101">
        <v>0</v>
      </c>
      <c r="N118" s="102">
        <v>6.8099999999999994E-2</v>
      </c>
      <c r="O118" s="348" t="s">
        <v>18</v>
      </c>
      <c r="P118" s="103" t="s">
        <v>20</v>
      </c>
      <c r="Q118" s="269">
        <v>0.39539999999999997</v>
      </c>
      <c r="R118" s="103">
        <v>0</v>
      </c>
      <c r="S118" s="368" t="s">
        <v>100</v>
      </c>
      <c r="T118" s="368">
        <v>0</v>
      </c>
      <c r="U118" s="103" t="s">
        <v>140</v>
      </c>
      <c r="V118" s="103" t="s">
        <v>141</v>
      </c>
      <c r="W118" s="369">
        <v>1</v>
      </c>
      <c r="Y118" s="173">
        <v>123767.65103701322</v>
      </c>
      <c r="Z118" s="173">
        <v>192611.97366911691</v>
      </c>
      <c r="AA118" s="173">
        <v>1384416.4042619998</v>
      </c>
      <c r="AC118" s="174">
        <v>123767.65103701322</v>
      </c>
      <c r="AD118" s="174">
        <v>201336.31265720582</v>
      </c>
      <c r="AE118" s="174">
        <v>1384416.4042619998</v>
      </c>
      <c r="AF118" s="138"/>
      <c r="AG118" s="175">
        <f t="shared" si="60"/>
        <v>123767.65103701322</v>
      </c>
      <c r="AH118" s="175">
        <f t="shared" si="61"/>
        <v>0</v>
      </c>
      <c r="AI118" s="175">
        <f t="shared" si="62"/>
        <v>0</v>
      </c>
      <c r="AJ118" s="175">
        <f t="shared" si="63"/>
        <v>0</v>
      </c>
      <c r="AK118" s="176">
        <f t="shared" si="64"/>
        <v>123767.65103701322</v>
      </c>
      <c r="AM118" s="174">
        <f t="shared" si="65"/>
        <v>123767.65103701322</v>
      </c>
      <c r="AN118" s="174">
        <f t="shared" si="66"/>
        <v>0</v>
      </c>
      <c r="AO118" s="174">
        <f t="shared" si="67"/>
        <v>0</v>
      </c>
      <c r="AP118" s="174">
        <f t="shared" si="68"/>
        <v>0</v>
      </c>
      <c r="AQ118" s="268">
        <f t="shared" si="69"/>
        <v>123767.65103701322</v>
      </c>
      <c r="AR118" s="87" t="str">
        <f t="shared" si="70"/>
        <v>T</v>
      </c>
      <c r="AS118" s="271" t="s">
        <v>377</v>
      </c>
      <c r="AT118" s="88" t="str">
        <f>_xlfn.XLOOKUP($AS118,'[2]Consol (Working)'!$C$5:$C$163,'[2]Consol (Working)'!$AI$5:$AI$163,,0)</f>
        <v>Non Trade</v>
      </c>
      <c r="AU118" s="88" t="s">
        <v>18</v>
      </c>
      <c r="AV118" s="72" t="str">
        <f t="shared" si="73"/>
        <v>L:PD5</v>
      </c>
      <c r="AW118" s="89" t="str">
        <f t="shared" si="58"/>
        <v>T</v>
      </c>
      <c r="AX118" s="90">
        <f t="shared" si="74"/>
        <v>0</v>
      </c>
      <c r="AY118" s="281"/>
    </row>
    <row r="119" spans="1:51" ht="15.75" customHeight="1" x14ac:dyDescent="0.25">
      <c r="A119" s="87">
        <v>112</v>
      </c>
      <c r="B119" s="366">
        <v>501193</v>
      </c>
      <c r="C119" s="104" t="s">
        <v>378</v>
      </c>
      <c r="D119" s="367">
        <v>45604</v>
      </c>
      <c r="E119" s="367">
        <v>48891</v>
      </c>
      <c r="F119" s="367">
        <v>48891</v>
      </c>
      <c r="G119" s="103" t="s">
        <v>137</v>
      </c>
      <c r="H119" s="101">
        <v>2554020.79</v>
      </c>
      <c r="I119" s="101">
        <v>28322.94</v>
      </c>
      <c r="J119" s="103" t="s">
        <v>138</v>
      </c>
      <c r="K119" s="101">
        <v>9414.2900000000009</v>
      </c>
      <c r="L119" s="103" t="s">
        <v>138</v>
      </c>
      <c r="M119" s="101">
        <v>7450935.0800000001</v>
      </c>
      <c r="N119" s="102">
        <v>4.5600000000000002E-2</v>
      </c>
      <c r="O119" s="348" t="s">
        <v>18</v>
      </c>
      <c r="P119" s="103" t="s">
        <v>20</v>
      </c>
      <c r="Q119" s="269">
        <v>0.39539999999999997</v>
      </c>
      <c r="R119" s="103" t="s">
        <v>139</v>
      </c>
      <c r="S119" s="368" t="s">
        <v>100</v>
      </c>
      <c r="T119" s="368">
        <v>0</v>
      </c>
      <c r="U119" s="103" t="s">
        <v>140</v>
      </c>
      <c r="V119" s="103" t="s">
        <v>141</v>
      </c>
      <c r="W119" s="369">
        <v>1</v>
      </c>
      <c r="Y119" s="173">
        <v>114222.65875814256</v>
      </c>
      <c r="Z119" s="173">
        <v>468577.46386003587</v>
      </c>
      <c r="AA119" s="173">
        <v>1009859.8203659999</v>
      </c>
      <c r="AC119" s="174">
        <v>114222.65875814256</v>
      </c>
      <c r="AD119" s="174">
        <v>493712.2264120105</v>
      </c>
      <c r="AE119" s="174">
        <v>1009859.8203659999</v>
      </c>
      <c r="AF119" s="138"/>
      <c r="AG119" s="175">
        <f t="shared" si="60"/>
        <v>114222.65875814256</v>
      </c>
      <c r="AH119" s="175">
        <f t="shared" si="61"/>
        <v>0</v>
      </c>
      <c r="AI119" s="175">
        <f t="shared" si="62"/>
        <v>0</v>
      </c>
      <c r="AJ119" s="175">
        <f t="shared" si="63"/>
        <v>0</v>
      </c>
      <c r="AK119" s="176">
        <f t="shared" si="64"/>
        <v>114222.65875814256</v>
      </c>
      <c r="AM119" s="174">
        <f t="shared" si="65"/>
        <v>114222.65875814256</v>
      </c>
      <c r="AN119" s="174">
        <f t="shared" si="66"/>
        <v>0</v>
      </c>
      <c r="AO119" s="174">
        <f t="shared" si="67"/>
        <v>0</v>
      </c>
      <c r="AP119" s="174">
        <f t="shared" si="68"/>
        <v>0</v>
      </c>
      <c r="AQ119" s="268">
        <f t="shared" si="69"/>
        <v>114222.65875814256</v>
      </c>
      <c r="AR119" s="87" t="str">
        <f t="shared" si="70"/>
        <v>T</v>
      </c>
      <c r="AS119" s="271" t="s">
        <v>379</v>
      </c>
      <c r="AT119" s="88" t="str">
        <f>_xlfn.XLOOKUP($AS119,'[2]Consol (Working)'!$C$5:$C$163,'[2]Consol (Working)'!$AI$5:$AI$163,,0)</f>
        <v>Non Trade</v>
      </c>
      <c r="AU119" s="88" t="s">
        <v>18</v>
      </c>
      <c r="AV119" s="72" t="str">
        <f t="shared" si="73"/>
        <v>L:PD5</v>
      </c>
      <c r="AW119" s="89" t="str">
        <f t="shared" si="58"/>
        <v>T</v>
      </c>
      <c r="AX119" s="90">
        <f t="shared" si="74"/>
        <v>0</v>
      </c>
      <c r="AY119" s="281"/>
    </row>
    <row r="120" spans="1:51" ht="15.75" customHeight="1" x14ac:dyDescent="0.25">
      <c r="A120" s="87">
        <v>113</v>
      </c>
      <c r="B120" s="366">
        <v>501097</v>
      </c>
      <c r="C120" s="104" t="s">
        <v>380</v>
      </c>
      <c r="D120" s="367">
        <v>45223</v>
      </c>
      <c r="E120" s="367">
        <v>48511</v>
      </c>
      <c r="F120" s="367">
        <v>48511</v>
      </c>
      <c r="G120" s="103" t="s">
        <v>137</v>
      </c>
      <c r="H120" s="101">
        <v>2102102.79</v>
      </c>
      <c r="I120" s="101">
        <v>23290.959999999999</v>
      </c>
      <c r="J120" s="103" t="s">
        <v>138</v>
      </c>
      <c r="K120" s="101">
        <v>10788.76</v>
      </c>
      <c r="L120" s="103" t="s">
        <v>138</v>
      </c>
      <c r="M120" s="101">
        <v>0</v>
      </c>
      <c r="N120" s="102">
        <v>6.0600000000000001E-2</v>
      </c>
      <c r="O120" s="348" t="s">
        <v>18</v>
      </c>
      <c r="P120" s="103" t="s">
        <v>20</v>
      </c>
      <c r="Q120" s="269">
        <v>0.39539999999999997</v>
      </c>
      <c r="R120" s="103" t="s">
        <v>139</v>
      </c>
      <c r="S120" s="368" t="s">
        <v>100</v>
      </c>
      <c r="T120" s="368">
        <v>0</v>
      </c>
      <c r="U120" s="103" t="s">
        <v>140</v>
      </c>
      <c r="V120" s="103" t="s">
        <v>141</v>
      </c>
      <c r="W120" s="369">
        <v>1</v>
      </c>
      <c r="Y120" s="173">
        <v>77589.666676255074</v>
      </c>
      <c r="Z120" s="173">
        <v>137822.97197725112</v>
      </c>
      <c r="AA120" s="173">
        <v>831171.44316599995</v>
      </c>
      <c r="AC120" s="174">
        <v>77589.666676255074</v>
      </c>
      <c r="AD120" s="174">
        <v>144718.87124657113</v>
      </c>
      <c r="AE120" s="174">
        <v>831171.44316599995</v>
      </c>
      <c r="AF120" s="138"/>
      <c r="AG120" s="175">
        <f t="shared" si="60"/>
        <v>77589.666676255074</v>
      </c>
      <c r="AH120" s="175">
        <f t="shared" si="61"/>
        <v>0</v>
      </c>
      <c r="AI120" s="175">
        <f t="shared" si="62"/>
        <v>0</v>
      </c>
      <c r="AJ120" s="175">
        <f t="shared" si="63"/>
        <v>0</v>
      </c>
      <c r="AK120" s="176">
        <f t="shared" si="64"/>
        <v>77589.666676255074</v>
      </c>
      <c r="AM120" s="174">
        <f t="shared" si="65"/>
        <v>77589.666676255074</v>
      </c>
      <c r="AN120" s="174">
        <f t="shared" si="66"/>
        <v>0</v>
      </c>
      <c r="AO120" s="174">
        <f t="shared" si="67"/>
        <v>0</v>
      </c>
      <c r="AP120" s="174">
        <f t="shared" si="68"/>
        <v>0</v>
      </c>
      <c r="AQ120" s="268">
        <f t="shared" si="69"/>
        <v>77589.666676255074</v>
      </c>
      <c r="AR120" s="87" t="str">
        <f t="shared" si="70"/>
        <v>T</v>
      </c>
      <c r="AS120" s="271" t="s">
        <v>381</v>
      </c>
      <c r="AT120" s="88" t="str">
        <f>_xlfn.XLOOKUP($AS120,'[2]Consol (Working)'!$C$5:$C$163,'[2]Consol (Working)'!$AI$5:$AI$163,,0)</f>
        <v>Non Trade</v>
      </c>
      <c r="AU120" s="88" t="s">
        <v>18</v>
      </c>
      <c r="AV120" s="72" t="str">
        <f t="shared" si="73"/>
        <v>L:PD5</v>
      </c>
      <c r="AW120" s="89" t="str">
        <f t="shared" si="58"/>
        <v>T</v>
      </c>
      <c r="AX120" s="90">
        <f t="shared" si="74"/>
        <v>0</v>
      </c>
      <c r="AY120" s="281"/>
    </row>
    <row r="121" spans="1:51" ht="15.75" customHeight="1" x14ac:dyDescent="0.25">
      <c r="A121" s="87">
        <v>114</v>
      </c>
      <c r="B121" s="366">
        <v>501119</v>
      </c>
      <c r="C121" s="104" t="s">
        <v>382</v>
      </c>
      <c r="D121" s="367">
        <v>45471</v>
      </c>
      <c r="E121" s="367">
        <v>46022</v>
      </c>
      <c r="F121" s="367">
        <v>46022</v>
      </c>
      <c r="G121" s="103" t="s">
        <v>144</v>
      </c>
      <c r="H121" s="101">
        <v>0</v>
      </c>
      <c r="I121" s="101">
        <v>0</v>
      </c>
      <c r="J121" s="103" t="s">
        <v>145</v>
      </c>
      <c r="K121" s="101">
        <v>0</v>
      </c>
      <c r="L121" s="103" t="s">
        <v>145</v>
      </c>
      <c r="M121" s="101">
        <v>6000000</v>
      </c>
      <c r="N121" s="102">
        <v>0</v>
      </c>
      <c r="O121" s="348" t="s">
        <v>203</v>
      </c>
      <c r="P121" s="103" t="s">
        <v>20</v>
      </c>
      <c r="Q121" s="269">
        <v>0.39539999999999997</v>
      </c>
      <c r="R121" s="103" t="s">
        <v>139</v>
      </c>
      <c r="S121" s="368" t="s">
        <v>100</v>
      </c>
      <c r="T121" s="368">
        <v>0</v>
      </c>
      <c r="U121" s="103" t="s">
        <v>140</v>
      </c>
      <c r="V121" s="103" t="s">
        <v>141</v>
      </c>
      <c r="W121" s="369">
        <v>1</v>
      </c>
      <c r="Y121" s="173">
        <v>54748.944360578382</v>
      </c>
      <c r="Z121" s="173">
        <v>54748.944360578382</v>
      </c>
      <c r="AA121" s="173">
        <v>0</v>
      </c>
      <c r="AC121" s="174">
        <v>54748.944360578382</v>
      </c>
      <c r="AD121" s="174">
        <v>54748.944360578382</v>
      </c>
      <c r="AE121" s="174">
        <v>0</v>
      </c>
      <c r="AF121" s="138"/>
      <c r="AG121" s="175">
        <f t="shared" si="60"/>
        <v>54748.944360578382</v>
      </c>
      <c r="AH121" s="175">
        <f t="shared" si="61"/>
        <v>0</v>
      </c>
      <c r="AI121" s="175">
        <f t="shared" si="62"/>
        <v>0</v>
      </c>
      <c r="AJ121" s="175">
        <f t="shared" si="63"/>
        <v>0</v>
      </c>
      <c r="AK121" s="176">
        <f t="shared" si="64"/>
        <v>54748.944360578382</v>
      </c>
      <c r="AM121" s="174">
        <f t="shared" si="65"/>
        <v>54748.944360578382</v>
      </c>
      <c r="AN121" s="174">
        <f t="shared" si="66"/>
        <v>0</v>
      </c>
      <c r="AO121" s="174">
        <f t="shared" si="67"/>
        <v>0</v>
      </c>
      <c r="AP121" s="174">
        <f t="shared" si="68"/>
        <v>0</v>
      </c>
      <c r="AQ121" s="268">
        <f t="shared" si="69"/>
        <v>54748.944360578382</v>
      </c>
      <c r="AR121" s="87" t="str">
        <f t="shared" si="70"/>
        <v>T</v>
      </c>
      <c r="AS121" s="271" t="s">
        <v>383</v>
      </c>
      <c r="AT121" s="88" t="str">
        <f>_xlfn.XLOOKUP($AS121,'[2]Consol (Working)'!$C$5:$C$163,'[2]Consol (Working)'!$AI$5:$AI$163,,0)</f>
        <v>Trade(On)</v>
      </c>
      <c r="AU121" s="88" t="s">
        <v>203</v>
      </c>
      <c r="AV121" s="72" t="str">
        <f t="shared" si="73"/>
        <v>L:PD3</v>
      </c>
      <c r="AW121" s="89" t="str">
        <f t="shared" si="58"/>
        <v>T</v>
      </c>
      <c r="AX121" s="90">
        <f t="shared" si="74"/>
        <v>0</v>
      </c>
      <c r="AY121" s="281"/>
    </row>
    <row r="122" spans="1:51" ht="15.75" customHeight="1" x14ac:dyDescent="0.25">
      <c r="A122" s="87">
        <v>115</v>
      </c>
      <c r="B122" s="366">
        <v>501134</v>
      </c>
      <c r="C122" s="104" t="s">
        <v>384</v>
      </c>
      <c r="D122" s="367">
        <v>45476</v>
      </c>
      <c r="E122" s="367">
        <v>46022</v>
      </c>
      <c r="F122" s="367">
        <v>46022</v>
      </c>
      <c r="G122" s="103" t="s">
        <v>144</v>
      </c>
      <c r="H122" s="101">
        <v>1527289.81</v>
      </c>
      <c r="I122" s="101">
        <v>1493256.95</v>
      </c>
      <c r="J122" s="103" t="s">
        <v>145</v>
      </c>
      <c r="K122" s="101">
        <v>59192.630472821926</v>
      </c>
      <c r="L122" s="103" t="s">
        <v>145</v>
      </c>
      <c r="M122" s="101">
        <v>506743.05000000005</v>
      </c>
      <c r="N122" s="102">
        <v>8.7900000000000006E-2</v>
      </c>
      <c r="O122" s="348" t="s">
        <v>146</v>
      </c>
      <c r="P122" s="103" t="s">
        <v>20</v>
      </c>
      <c r="Q122" s="269">
        <v>0.39539999999999997</v>
      </c>
      <c r="R122" s="103" t="s">
        <v>139</v>
      </c>
      <c r="S122" s="368" t="s">
        <v>100</v>
      </c>
      <c r="T122" s="368">
        <v>0</v>
      </c>
      <c r="U122" s="103" t="s">
        <v>140</v>
      </c>
      <c r="V122" s="103" t="s">
        <v>141</v>
      </c>
      <c r="W122" s="369">
        <v>1</v>
      </c>
      <c r="Y122" s="173">
        <v>67358.98551652694</v>
      </c>
      <c r="Z122" s="173">
        <v>67358.98551652694</v>
      </c>
      <c r="AA122" s="173">
        <v>603890.39087400003</v>
      </c>
      <c r="AC122" s="174">
        <v>67358.98551652694</v>
      </c>
      <c r="AD122" s="174">
        <v>67358.98551652694</v>
      </c>
      <c r="AE122" s="174">
        <v>603890.39087400003</v>
      </c>
      <c r="AF122" s="138"/>
      <c r="AG122" s="175">
        <f t="shared" si="60"/>
        <v>67358.98551652694</v>
      </c>
      <c r="AH122" s="175">
        <f t="shared" si="61"/>
        <v>0</v>
      </c>
      <c r="AI122" s="175">
        <f t="shared" si="62"/>
        <v>0</v>
      </c>
      <c r="AJ122" s="175">
        <f t="shared" si="63"/>
        <v>0</v>
      </c>
      <c r="AK122" s="176">
        <f t="shared" si="64"/>
        <v>67358.98551652694</v>
      </c>
      <c r="AM122" s="174">
        <f t="shared" si="65"/>
        <v>67358.98551652694</v>
      </c>
      <c r="AN122" s="174">
        <f t="shared" si="66"/>
        <v>0</v>
      </c>
      <c r="AO122" s="174">
        <f t="shared" si="67"/>
        <v>0</v>
      </c>
      <c r="AP122" s="174">
        <f t="shared" si="68"/>
        <v>0</v>
      </c>
      <c r="AQ122" s="268">
        <f t="shared" si="69"/>
        <v>67358.98551652694</v>
      </c>
      <c r="AR122" s="87" t="str">
        <f t="shared" si="70"/>
        <v>T</v>
      </c>
      <c r="AS122" s="271" t="s">
        <v>385</v>
      </c>
      <c r="AT122" s="88" t="str">
        <f>_xlfn.XLOOKUP($AS122,'[2]Consol (Working)'!$C$5:$C$163,'[2]Consol (Working)'!$AI$5:$AI$163,,0)</f>
        <v>Trade(On)</v>
      </c>
      <c r="AU122" s="88" t="s">
        <v>146</v>
      </c>
      <c r="AV122" s="72" t="str">
        <f t="shared" si="73"/>
        <v>L:PD6</v>
      </c>
      <c r="AW122" s="89" t="str">
        <f t="shared" si="58"/>
        <v>T</v>
      </c>
      <c r="AX122" s="90">
        <f t="shared" si="74"/>
        <v>0</v>
      </c>
      <c r="AY122" s="281"/>
    </row>
    <row r="123" spans="1:51" ht="15.75" customHeight="1" x14ac:dyDescent="0.25">
      <c r="A123" s="87">
        <v>116</v>
      </c>
      <c r="B123" s="366">
        <v>501120</v>
      </c>
      <c r="C123" s="104" t="s">
        <v>386</v>
      </c>
      <c r="D123" s="367">
        <v>45306</v>
      </c>
      <c r="E123" s="367">
        <v>47133</v>
      </c>
      <c r="F123" s="367">
        <v>47133</v>
      </c>
      <c r="G123" s="103" t="s">
        <v>137</v>
      </c>
      <c r="H123" s="101">
        <v>32770278.129999898</v>
      </c>
      <c r="I123" s="101">
        <v>666666.67000000004</v>
      </c>
      <c r="J123" s="103" t="s">
        <v>138</v>
      </c>
      <c r="K123" s="101">
        <v>188938.63</v>
      </c>
      <c r="L123" s="103" t="s">
        <v>138</v>
      </c>
      <c r="M123" s="101">
        <v>0</v>
      </c>
      <c r="N123" s="102">
        <v>6.8099999999999994E-2</v>
      </c>
      <c r="O123" s="348" t="s">
        <v>18</v>
      </c>
      <c r="P123" s="103" t="s">
        <v>20</v>
      </c>
      <c r="Q123" s="269">
        <v>0.39539999999999997</v>
      </c>
      <c r="R123" s="103" t="s">
        <v>139</v>
      </c>
      <c r="S123" s="368" t="s">
        <v>100</v>
      </c>
      <c r="T123" s="368">
        <v>0</v>
      </c>
      <c r="U123" s="103" t="s">
        <v>140</v>
      </c>
      <c r="V123" s="103" t="s">
        <v>141</v>
      </c>
      <c r="W123" s="369">
        <v>1</v>
      </c>
      <c r="Y123" s="173">
        <v>1121233.8302380294</v>
      </c>
      <c r="Z123" s="173">
        <v>1609282.7444137936</v>
      </c>
      <c r="AA123" s="173">
        <v>12957367.972601959</v>
      </c>
      <c r="AC123" s="174">
        <v>1121233.8302380294</v>
      </c>
      <c r="AD123" s="174">
        <v>1674717.1634377264</v>
      </c>
      <c r="AE123" s="174">
        <v>12957367.972601959</v>
      </c>
      <c r="AF123" s="138"/>
      <c r="AG123" s="175">
        <f t="shared" ref="AG123:AG158" si="75">IF(AND(T123=0,U123="No"),Y123*W123,0)</f>
        <v>1121233.8302380294</v>
      </c>
      <c r="AH123" s="175">
        <f t="shared" ref="AH123:AH158" si="76">IF(T123&gt;30,Z123*W123,0)</f>
        <v>0</v>
      </c>
      <c r="AI123" s="175">
        <f t="shared" ref="AI123:AI158" si="77">IF(AND(T123&lt;=30,U123="Yes"),Z123*W123,0)</f>
        <v>0</v>
      </c>
      <c r="AJ123" s="175">
        <f t="shared" ref="AJ123:AJ158" si="78">IF(OR(O123="O:PD10",O123="L:PD10",O123="Default"),AA123*W123,0)</f>
        <v>0</v>
      </c>
      <c r="AK123" s="176">
        <f t="shared" ref="AK123:AK158" si="79">SUM(AG123:AJ123)</f>
        <v>1121233.8302380294</v>
      </c>
      <c r="AM123" s="174">
        <f t="shared" ref="AM123:AM158" si="80">IF(AND(T123=0,U123="No"),AC123*W123,0)</f>
        <v>1121233.8302380294</v>
      </c>
      <c r="AN123" s="174">
        <f t="shared" ref="AN123:AN158" si="81">IF(T123&gt;30,AD123*W123,0)</f>
        <v>0</v>
      </c>
      <c r="AO123" s="174">
        <f t="shared" ref="AO123:AO158" si="82">IF(AND(T123&lt;=30,U123="Yes"),AD123*W123,0)</f>
        <v>0</v>
      </c>
      <c r="AP123" s="174">
        <f t="shared" ref="AP123:AP158" si="83">IF(OR(O123="O:PD10",O123="L:PD10",O123="Default"),AE123*W123,0)</f>
        <v>0</v>
      </c>
      <c r="AQ123" s="268">
        <f t="shared" ref="AQ123:AQ158" si="84">SUM(AM123:AP123)</f>
        <v>1121233.8302380294</v>
      </c>
      <c r="AR123" s="87" t="str">
        <f t="shared" ref="AR123:AR158" si="85">IF(AQ123=0,"F","T")</f>
        <v>T</v>
      </c>
      <c r="AS123" s="271" t="s">
        <v>387</v>
      </c>
      <c r="AT123" s="88" t="str">
        <f>_xlfn.XLOOKUP($AS123,'[2]Consol (Working)'!$C$5:$C$163,'[2]Consol (Working)'!$AI$5:$AI$163,,0)</f>
        <v>Non Trade</v>
      </c>
      <c r="AU123" s="88" t="s">
        <v>18</v>
      </c>
      <c r="AV123" s="72" t="str">
        <f t="shared" ref="AV123:AV158" si="86">O123</f>
        <v>L:PD5</v>
      </c>
      <c r="AW123" s="89" t="str">
        <f t="shared" si="58"/>
        <v>T</v>
      </c>
      <c r="AX123" s="90">
        <f t="shared" si="74"/>
        <v>0</v>
      </c>
      <c r="AY123" s="281"/>
    </row>
    <row r="124" spans="1:51" ht="15.75" customHeight="1" x14ac:dyDescent="0.25">
      <c r="A124" s="87">
        <v>117</v>
      </c>
      <c r="B124" s="366">
        <v>501121</v>
      </c>
      <c r="C124" s="104" t="s">
        <v>388</v>
      </c>
      <c r="D124" s="367">
        <v>45296</v>
      </c>
      <c r="E124" s="367">
        <v>47123</v>
      </c>
      <c r="F124" s="367">
        <v>47123</v>
      </c>
      <c r="G124" s="103" t="s">
        <v>137</v>
      </c>
      <c r="H124" s="101">
        <v>40905220.149999999</v>
      </c>
      <c r="I124" s="101">
        <v>832160.98</v>
      </c>
      <c r="J124" s="103" t="s">
        <v>138</v>
      </c>
      <c r="K124" s="101">
        <v>235841.03</v>
      </c>
      <c r="L124" s="103" t="s">
        <v>138</v>
      </c>
      <c r="M124" s="101">
        <v>0</v>
      </c>
      <c r="N124" s="102">
        <v>6.8099999999999994E-2</v>
      </c>
      <c r="O124" s="348" t="s">
        <v>18</v>
      </c>
      <c r="P124" s="103" t="s">
        <v>20</v>
      </c>
      <c r="Q124" s="269">
        <v>0.39539999999999997</v>
      </c>
      <c r="R124" s="103" t="s">
        <v>139</v>
      </c>
      <c r="S124" s="368" t="s">
        <v>100</v>
      </c>
      <c r="T124" s="368">
        <v>0</v>
      </c>
      <c r="U124" s="103" t="s">
        <v>140</v>
      </c>
      <c r="V124" s="103" t="s">
        <v>141</v>
      </c>
      <c r="W124" s="369">
        <v>1</v>
      </c>
      <c r="Y124" s="173">
        <v>1399570.566582755</v>
      </c>
      <c r="Z124" s="173">
        <v>2008773.4679029586</v>
      </c>
      <c r="AA124" s="173">
        <v>16173924.047309998</v>
      </c>
      <c r="AC124" s="174">
        <v>1399570.566582755</v>
      </c>
      <c r="AD124" s="174">
        <v>2090451.4240967426</v>
      </c>
      <c r="AE124" s="174">
        <v>16173924.047309998</v>
      </c>
      <c r="AF124" s="138"/>
      <c r="AG124" s="175">
        <f t="shared" si="75"/>
        <v>1399570.566582755</v>
      </c>
      <c r="AH124" s="175">
        <f t="shared" si="76"/>
        <v>0</v>
      </c>
      <c r="AI124" s="175">
        <f t="shared" si="77"/>
        <v>0</v>
      </c>
      <c r="AJ124" s="175">
        <f t="shared" si="78"/>
        <v>0</v>
      </c>
      <c r="AK124" s="176">
        <f t="shared" si="79"/>
        <v>1399570.566582755</v>
      </c>
      <c r="AM124" s="174">
        <f t="shared" si="80"/>
        <v>1399570.566582755</v>
      </c>
      <c r="AN124" s="174">
        <f t="shared" si="81"/>
        <v>0</v>
      </c>
      <c r="AO124" s="174">
        <f t="shared" si="82"/>
        <v>0</v>
      </c>
      <c r="AP124" s="174">
        <f t="shared" si="83"/>
        <v>0</v>
      </c>
      <c r="AQ124" s="268">
        <f t="shared" si="84"/>
        <v>1399570.566582755</v>
      </c>
      <c r="AR124" s="87" t="str">
        <f t="shared" si="85"/>
        <v>T</v>
      </c>
      <c r="AS124" s="271" t="s">
        <v>389</v>
      </c>
      <c r="AT124" s="88" t="str">
        <f>_xlfn.XLOOKUP($AS124,'[2]Consol (Working)'!$C$5:$C$163,'[2]Consol (Working)'!$AI$5:$AI$163,,0)</f>
        <v>Non Trade</v>
      </c>
      <c r="AU124" s="88" t="s">
        <v>18</v>
      </c>
      <c r="AV124" s="72" t="str">
        <f t="shared" si="86"/>
        <v>L:PD5</v>
      </c>
      <c r="AW124" s="89" t="str">
        <f t="shared" si="58"/>
        <v>T</v>
      </c>
      <c r="AX124" s="90"/>
      <c r="AY124" s="281"/>
    </row>
    <row r="125" spans="1:51" ht="15.75" customHeight="1" x14ac:dyDescent="0.25">
      <c r="A125" s="87">
        <v>118</v>
      </c>
      <c r="B125" s="366">
        <v>501122</v>
      </c>
      <c r="C125" s="104" t="s">
        <v>390</v>
      </c>
      <c r="D125" s="367">
        <v>45296</v>
      </c>
      <c r="E125" s="367">
        <v>47123</v>
      </c>
      <c r="F125" s="367">
        <v>47123</v>
      </c>
      <c r="G125" s="103" t="s">
        <v>137</v>
      </c>
      <c r="H125" s="101">
        <v>16392746.399999999</v>
      </c>
      <c r="I125" s="101">
        <v>333333.33</v>
      </c>
      <c r="J125" s="103" t="s">
        <v>138</v>
      </c>
      <c r="K125" s="101">
        <v>108341.46</v>
      </c>
      <c r="L125" s="103" t="s">
        <v>138</v>
      </c>
      <c r="M125" s="101">
        <v>0</v>
      </c>
      <c r="N125" s="102">
        <v>7.8100000000000003E-2</v>
      </c>
      <c r="O125" s="348" t="s">
        <v>18</v>
      </c>
      <c r="P125" s="103" t="s">
        <v>20</v>
      </c>
      <c r="Q125" s="269">
        <v>0.39539999999999997</v>
      </c>
      <c r="R125" s="103" t="s">
        <v>139</v>
      </c>
      <c r="S125" s="368" t="s">
        <v>100</v>
      </c>
      <c r="T125" s="368">
        <v>0</v>
      </c>
      <c r="U125" s="103" t="s">
        <v>140</v>
      </c>
      <c r="V125" s="103" t="s">
        <v>141</v>
      </c>
      <c r="W125" s="369">
        <v>1</v>
      </c>
      <c r="Y125" s="173">
        <v>554785.60030910629</v>
      </c>
      <c r="Z125" s="173">
        <v>782729.06527824979</v>
      </c>
      <c r="AA125" s="173">
        <v>6481691.9265599987</v>
      </c>
      <c r="AC125" s="174">
        <v>554785.60030910629</v>
      </c>
      <c r="AD125" s="174">
        <v>813584.73814652627</v>
      </c>
      <c r="AE125" s="174">
        <v>6481691.9265599987</v>
      </c>
      <c r="AF125" s="138"/>
      <c r="AG125" s="175">
        <f t="shared" si="75"/>
        <v>554785.60030910629</v>
      </c>
      <c r="AH125" s="175">
        <f t="shared" si="76"/>
        <v>0</v>
      </c>
      <c r="AI125" s="175">
        <f t="shared" si="77"/>
        <v>0</v>
      </c>
      <c r="AJ125" s="175">
        <f t="shared" si="78"/>
        <v>0</v>
      </c>
      <c r="AK125" s="176">
        <f t="shared" si="79"/>
        <v>554785.60030910629</v>
      </c>
      <c r="AM125" s="174">
        <f t="shared" si="80"/>
        <v>554785.60030910629</v>
      </c>
      <c r="AN125" s="174">
        <f t="shared" si="81"/>
        <v>0</v>
      </c>
      <c r="AO125" s="174">
        <f t="shared" si="82"/>
        <v>0</v>
      </c>
      <c r="AP125" s="174">
        <f t="shared" si="83"/>
        <v>0</v>
      </c>
      <c r="AQ125" s="268">
        <f t="shared" si="84"/>
        <v>554785.60030910629</v>
      </c>
      <c r="AR125" s="87" t="str">
        <f t="shared" si="85"/>
        <v>T</v>
      </c>
      <c r="AS125" s="271" t="s">
        <v>391</v>
      </c>
      <c r="AT125" s="88" t="str">
        <f>_xlfn.XLOOKUP($AS125,'[2]Consol (Working)'!$C$5:$C$163,'[2]Consol (Working)'!$AI$5:$AI$163,,0)</f>
        <v>Non Trade</v>
      </c>
      <c r="AU125" s="88" t="s">
        <v>18</v>
      </c>
      <c r="AV125" s="72" t="str">
        <f t="shared" si="86"/>
        <v>L:PD5</v>
      </c>
      <c r="AW125" s="89" t="str">
        <f t="shared" si="58"/>
        <v>T</v>
      </c>
      <c r="AX125" s="90"/>
      <c r="AY125" s="281"/>
    </row>
    <row r="126" spans="1:51" ht="15.75" customHeight="1" x14ac:dyDescent="0.25">
      <c r="A126" s="87">
        <v>119</v>
      </c>
      <c r="B126" s="366">
        <v>501126</v>
      </c>
      <c r="C126" s="104" t="s">
        <v>392</v>
      </c>
      <c r="D126" s="367">
        <v>45330</v>
      </c>
      <c r="E126" s="367">
        <v>47157</v>
      </c>
      <c r="F126" s="367">
        <v>47157</v>
      </c>
      <c r="G126" s="103" t="s">
        <v>137</v>
      </c>
      <c r="H126" s="101">
        <v>8361705.4699999997</v>
      </c>
      <c r="I126" s="101">
        <v>166666.67000000001</v>
      </c>
      <c r="J126" s="103" t="s">
        <v>138</v>
      </c>
      <c r="K126" s="101">
        <v>51737.440000000002</v>
      </c>
      <c r="L126" s="103" t="s">
        <v>138</v>
      </c>
      <c r="M126" s="101">
        <v>0</v>
      </c>
      <c r="N126" s="102">
        <v>7.3099999999999998E-2</v>
      </c>
      <c r="O126" s="348" t="s">
        <v>18</v>
      </c>
      <c r="P126" s="103" t="s">
        <v>20</v>
      </c>
      <c r="Q126" s="269">
        <v>0.39539999999999997</v>
      </c>
      <c r="R126" s="103" t="s">
        <v>139</v>
      </c>
      <c r="S126" s="368" t="s">
        <v>100</v>
      </c>
      <c r="T126" s="368">
        <v>0</v>
      </c>
      <c r="U126" s="103" t="s">
        <v>140</v>
      </c>
      <c r="V126" s="103" t="s">
        <v>141</v>
      </c>
      <c r="W126" s="369">
        <v>1</v>
      </c>
      <c r="Y126" s="173">
        <v>285414.58501800802</v>
      </c>
      <c r="Z126" s="173">
        <v>408890.56391965511</v>
      </c>
      <c r="AA126" s="173">
        <v>3306218.3428379996</v>
      </c>
      <c r="AC126" s="174">
        <v>285414.58501800802</v>
      </c>
      <c r="AD126" s="174">
        <v>425453.18348671071</v>
      </c>
      <c r="AE126" s="174">
        <v>3306218.3428379996</v>
      </c>
      <c r="AF126" s="138"/>
      <c r="AG126" s="175">
        <f t="shared" si="75"/>
        <v>285414.58501800802</v>
      </c>
      <c r="AH126" s="175">
        <f t="shared" si="76"/>
        <v>0</v>
      </c>
      <c r="AI126" s="175">
        <f t="shared" si="77"/>
        <v>0</v>
      </c>
      <c r="AJ126" s="175">
        <f t="shared" si="78"/>
        <v>0</v>
      </c>
      <c r="AK126" s="176">
        <f t="shared" si="79"/>
        <v>285414.58501800802</v>
      </c>
      <c r="AM126" s="174">
        <f t="shared" si="80"/>
        <v>285414.58501800802</v>
      </c>
      <c r="AN126" s="174">
        <f t="shared" si="81"/>
        <v>0</v>
      </c>
      <c r="AO126" s="174">
        <f t="shared" si="82"/>
        <v>0</v>
      </c>
      <c r="AP126" s="174">
        <f t="shared" si="83"/>
        <v>0</v>
      </c>
      <c r="AQ126" s="268">
        <f t="shared" si="84"/>
        <v>285414.58501800802</v>
      </c>
      <c r="AR126" s="87" t="str">
        <f t="shared" si="85"/>
        <v>T</v>
      </c>
      <c r="AS126" s="271" t="s">
        <v>393</v>
      </c>
      <c r="AT126" s="88" t="str">
        <f>_xlfn.XLOOKUP($AS126,'[2]Consol (Working)'!$C$5:$C$163,'[2]Consol (Working)'!$AI$5:$AI$163,,0)</f>
        <v>Non Trade</v>
      </c>
      <c r="AU126" s="88" t="s">
        <v>18</v>
      </c>
      <c r="AV126" s="72" t="str">
        <f t="shared" si="86"/>
        <v>L:PD5</v>
      </c>
      <c r="AW126" s="89" t="str">
        <f t="shared" si="58"/>
        <v>T</v>
      </c>
      <c r="AX126" s="90"/>
      <c r="AY126" s="281"/>
    </row>
    <row r="127" spans="1:51" ht="15.75" customHeight="1" x14ac:dyDescent="0.25">
      <c r="A127" s="87">
        <v>120</v>
      </c>
      <c r="B127" s="366">
        <v>500605</v>
      </c>
      <c r="C127" s="104" t="s">
        <v>394</v>
      </c>
      <c r="D127" s="367">
        <v>42670</v>
      </c>
      <c r="E127" s="367">
        <v>46022</v>
      </c>
      <c r="F127" s="367">
        <v>46022</v>
      </c>
      <c r="G127" s="103" t="s">
        <v>144</v>
      </c>
      <c r="H127" s="101">
        <v>7119338.0115238298</v>
      </c>
      <c r="I127" s="101">
        <v>6999112.7299999995</v>
      </c>
      <c r="J127" s="103" t="s">
        <v>145</v>
      </c>
      <c r="K127" s="101">
        <v>239542.63833333339</v>
      </c>
      <c r="L127" s="103" t="s">
        <v>145</v>
      </c>
      <c r="M127" s="101">
        <v>887.27000000048429</v>
      </c>
      <c r="N127" s="102">
        <v>9.2100000000000001E-2</v>
      </c>
      <c r="O127" s="348" t="s">
        <v>19</v>
      </c>
      <c r="P127" s="103" t="s">
        <v>20</v>
      </c>
      <c r="Q127" s="269">
        <v>0.39539999999999997</v>
      </c>
      <c r="R127" s="103" t="s">
        <v>139</v>
      </c>
      <c r="S127" s="368" t="s">
        <v>171</v>
      </c>
      <c r="T127" s="368">
        <v>0</v>
      </c>
      <c r="U127" s="103" t="s">
        <v>140</v>
      </c>
      <c r="V127" s="103" t="s">
        <v>141</v>
      </c>
      <c r="W127" s="369">
        <v>4.4755000000000003</v>
      </c>
      <c r="Y127" s="173">
        <v>831367.7303780308</v>
      </c>
      <c r="Z127" s="173">
        <v>831367.7303780308</v>
      </c>
      <c r="AA127" s="173">
        <v>2814986.249756522</v>
      </c>
      <c r="AC127" s="174">
        <v>831367.7303780308</v>
      </c>
      <c r="AD127" s="174">
        <v>831367.7303780308</v>
      </c>
      <c r="AE127" s="174">
        <v>2814986.249756522</v>
      </c>
      <c r="AF127" s="138"/>
      <c r="AG127" s="175">
        <f t="shared" si="75"/>
        <v>3720786.2773068771</v>
      </c>
      <c r="AH127" s="175">
        <f t="shared" si="76"/>
        <v>0</v>
      </c>
      <c r="AI127" s="175">
        <f t="shared" si="77"/>
        <v>0</v>
      </c>
      <c r="AJ127" s="175">
        <f t="shared" si="78"/>
        <v>0</v>
      </c>
      <c r="AK127" s="176">
        <f t="shared" si="79"/>
        <v>3720786.2773068771</v>
      </c>
      <c r="AM127" s="174">
        <f t="shared" si="80"/>
        <v>3720786.2773068771</v>
      </c>
      <c r="AN127" s="174">
        <f t="shared" si="81"/>
        <v>0</v>
      </c>
      <c r="AO127" s="174">
        <f t="shared" si="82"/>
        <v>0</v>
      </c>
      <c r="AP127" s="174">
        <f t="shared" si="83"/>
        <v>0</v>
      </c>
      <c r="AQ127" s="268">
        <f t="shared" si="84"/>
        <v>3720786.2773068771</v>
      </c>
      <c r="AR127" s="87" t="str">
        <f t="shared" si="85"/>
        <v>T</v>
      </c>
      <c r="AS127" s="271" t="s">
        <v>395</v>
      </c>
      <c r="AT127" s="88" t="str">
        <f>_xlfn.XLOOKUP($AS127,'[2]Consol (Working)'!$C$5:$C$163,'[2]Consol (Working)'!$AI$5:$AI$163,,0)</f>
        <v>Trade(On)</v>
      </c>
      <c r="AU127" s="88" t="s">
        <v>19</v>
      </c>
      <c r="AV127" s="72" t="str">
        <f t="shared" si="86"/>
        <v>L:PD7</v>
      </c>
      <c r="AW127" s="89" t="str">
        <f t="shared" si="58"/>
        <v>T</v>
      </c>
      <c r="AX127" s="90"/>
      <c r="AY127" s="281"/>
    </row>
    <row r="128" spans="1:51" ht="15.75" customHeight="1" x14ac:dyDescent="0.25">
      <c r="A128" s="87">
        <v>121</v>
      </c>
      <c r="B128" s="366">
        <v>501049</v>
      </c>
      <c r="C128" s="104" t="s">
        <v>394</v>
      </c>
      <c r="D128" s="367">
        <v>44489</v>
      </c>
      <c r="E128" s="367">
        <v>48141</v>
      </c>
      <c r="F128" s="367">
        <v>48141</v>
      </c>
      <c r="G128" s="103" t="s">
        <v>137</v>
      </c>
      <c r="H128" s="101">
        <v>12547311.672438834</v>
      </c>
      <c r="I128" s="101">
        <v>106412.1</v>
      </c>
      <c r="J128" s="103" t="s">
        <v>138</v>
      </c>
      <c r="K128" s="101">
        <v>100058.35</v>
      </c>
      <c r="L128" s="103" t="s">
        <v>138</v>
      </c>
      <c r="M128" s="101">
        <v>0</v>
      </c>
      <c r="N128" s="102">
        <v>9.2999999999999999E-2</v>
      </c>
      <c r="O128" s="348" t="s">
        <v>19</v>
      </c>
      <c r="P128" s="103" t="s">
        <v>20</v>
      </c>
      <c r="Q128" s="269">
        <v>0.39539999999999997</v>
      </c>
      <c r="R128" s="103" t="s">
        <v>139</v>
      </c>
      <c r="S128" s="368" t="s">
        <v>171</v>
      </c>
      <c r="T128" s="368">
        <v>0</v>
      </c>
      <c r="U128" s="103" t="s">
        <v>140</v>
      </c>
      <c r="V128" s="103" t="s">
        <v>141</v>
      </c>
      <c r="W128" s="369">
        <v>4.4755000000000003</v>
      </c>
      <c r="Y128" s="173">
        <v>1412701.3200378399</v>
      </c>
      <c r="Z128" s="173">
        <v>1661408.131288372</v>
      </c>
      <c r="AA128" s="173">
        <v>4961207.0352823148</v>
      </c>
      <c r="AC128" s="174">
        <v>1412701.3200378399</v>
      </c>
      <c r="AD128" s="174">
        <v>1690242.2639434314</v>
      </c>
      <c r="AE128" s="174">
        <v>4961207.0352823148</v>
      </c>
      <c r="AF128" s="138"/>
      <c r="AG128" s="175">
        <f t="shared" si="75"/>
        <v>6322544.7578293532</v>
      </c>
      <c r="AH128" s="175">
        <f t="shared" si="76"/>
        <v>0</v>
      </c>
      <c r="AI128" s="175">
        <f t="shared" si="77"/>
        <v>0</v>
      </c>
      <c r="AJ128" s="175">
        <f t="shared" si="78"/>
        <v>0</v>
      </c>
      <c r="AK128" s="176">
        <f t="shared" si="79"/>
        <v>6322544.7578293532</v>
      </c>
      <c r="AM128" s="174">
        <f t="shared" si="80"/>
        <v>6322544.7578293532</v>
      </c>
      <c r="AN128" s="174">
        <f t="shared" si="81"/>
        <v>0</v>
      </c>
      <c r="AO128" s="174">
        <f t="shared" si="82"/>
        <v>0</v>
      </c>
      <c r="AP128" s="174">
        <f t="shared" si="83"/>
        <v>0</v>
      </c>
      <c r="AQ128" s="268">
        <f t="shared" si="84"/>
        <v>6322544.7578293532</v>
      </c>
      <c r="AR128" s="87" t="str">
        <f t="shared" si="85"/>
        <v>T</v>
      </c>
      <c r="AS128" s="271" t="s">
        <v>396</v>
      </c>
      <c r="AT128" s="88" t="str">
        <f>_xlfn.XLOOKUP($AS128,'[2]Consol (Working)'!$C$5:$C$163,'[2]Consol (Working)'!$AI$5:$AI$163,,0)</f>
        <v>Non Trade</v>
      </c>
      <c r="AU128" s="88" t="s">
        <v>19</v>
      </c>
      <c r="AV128" s="72" t="str">
        <f t="shared" si="86"/>
        <v>L:PD7</v>
      </c>
      <c r="AW128" s="89" t="str">
        <f t="shared" si="58"/>
        <v>T</v>
      </c>
      <c r="AX128" s="90"/>
      <c r="AY128" s="281"/>
    </row>
    <row r="129" spans="1:51" ht="15.75" customHeight="1" x14ac:dyDescent="0.25">
      <c r="A129" s="87">
        <v>122</v>
      </c>
      <c r="B129" s="366">
        <v>501157</v>
      </c>
      <c r="C129" s="104" t="s">
        <v>397</v>
      </c>
      <c r="D129" s="367">
        <v>45517</v>
      </c>
      <c r="E129" s="367">
        <v>46022</v>
      </c>
      <c r="F129" s="367">
        <v>46022</v>
      </c>
      <c r="G129" s="103" t="s">
        <v>144</v>
      </c>
      <c r="H129" s="101">
        <v>8087133.240978661</v>
      </c>
      <c r="I129" s="101">
        <v>7978000</v>
      </c>
      <c r="J129" s="103" t="s">
        <v>145</v>
      </c>
      <c r="K129" s="101">
        <v>259838.93500000003</v>
      </c>
      <c r="L129" s="103" t="s">
        <v>145</v>
      </c>
      <c r="M129" s="101">
        <v>22000</v>
      </c>
      <c r="N129" s="102">
        <v>9.2200000000000004E-2</v>
      </c>
      <c r="O129" s="348" t="s">
        <v>19</v>
      </c>
      <c r="P129" s="103" t="s">
        <v>20</v>
      </c>
      <c r="Q129" s="269">
        <v>0.39539999999999997</v>
      </c>
      <c r="R129" s="103" t="s">
        <v>139</v>
      </c>
      <c r="S129" s="368" t="s">
        <v>171</v>
      </c>
      <c r="T129" s="368">
        <v>0</v>
      </c>
      <c r="U129" s="103" t="s">
        <v>140</v>
      </c>
      <c r="V129" s="103" t="s">
        <v>141</v>
      </c>
      <c r="W129" s="369">
        <v>4.4755000000000003</v>
      </c>
      <c r="Y129" s="173">
        <v>945589.26341972547</v>
      </c>
      <c r="Z129" s="173">
        <v>945589.26341972547</v>
      </c>
      <c r="AA129" s="173">
        <v>3197652.4834829625</v>
      </c>
      <c r="AC129" s="174">
        <v>945589.26341972547</v>
      </c>
      <c r="AD129" s="174">
        <v>945589.26341972547</v>
      </c>
      <c r="AE129" s="174">
        <v>3197652.4834829625</v>
      </c>
      <c r="AF129" s="138"/>
      <c r="AG129" s="175">
        <f t="shared" si="75"/>
        <v>4231984.7484349813</v>
      </c>
      <c r="AH129" s="175">
        <f t="shared" si="76"/>
        <v>0</v>
      </c>
      <c r="AI129" s="175">
        <f t="shared" si="77"/>
        <v>0</v>
      </c>
      <c r="AJ129" s="175">
        <f t="shared" si="78"/>
        <v>0</v>
      </c>
      <c r="AK129" s="176">
        <f t="shared" si="79"/>
        <v>4231984.7484349813</v>
      </c>
      <c r="AM129" s="174">
        <f t="shared" si="80"/>
        <v>4231984.7484349813</v>
      </c>
      <c r="AN129" s="174">
        <f t="shared" si="81"/>
        <v>0</v>
      </c>
      <c r="AO129" s="174">
        <f t="shared" si="82"/>
        <v>0</v>
      </c>
      <c r="AP129" s="174">
        <f t="shared" si="83"/>
        <v>0</v>
      </c>
      <c r="AQ129" s="268">
        <f t="shared" si="84"/>
        <v>4231984.7484349813</v>
      </c>
      <c r="AR129" s="87" t="str">
        <f t="shared" si="85"/>
        <v>T</v>
      </c>
      <c r="AS129" s="271" t="s">
        <v>398</v>
      </c>
      <c r="AT129" s="88" t="str">
        <f>_xlfn.XLOOKUP($AS129,'[2]Consol (Working)'!$C$5:$C$163,'[2]Consol (Working)'!$AI$5:$AI$163,,0)</f>
        <v>Trade(On)</v>
      </c>
      <c r="AU129" s="88" t="s">
        <v>19</v>
      </c>
      <c r="AV129" s="72" t="str">
        <f t="shared" si="86"/>
        <v>L:PD7</v>
      </c>
      <c r="AW129" s="89" t="str">
        <f t="shared" si="58"/>
        <v>T</v>
      </c>
      <c r="AX129" s="90"/>
      <c r="AY129" s="281"/>
    </row>
    <row r="130" spans="1:51" ht="15.75" customHeight="1" x14ac:dyDescent="0.25">
      <c r="A130" s="87">
        <v>123</v>
      </c>
      <c r="B130" s="366">
        <v>501167</v>
      </c>
      <c r="C130" s="104" t="s">
        <v>399</v>
      </c>
      <c r="D130" s="367">
        <v>45548</v>
      </c>
      <c r="E130" s="367">
        <v>46022</v>
      </c>
      <c r="F130" s="367">
        <v>46022</v>
      </c>
      <c r="G130" s="103" t="s">
        <v>144</v>
      </c>
      <c r="H130" s="101">
        <v>2041898.013629762</v>
      </c>
      <c r="I130" s="101">
        <v>2000000</v>
      </c>
      <c r="J130" s="103" t="s">
        <v>145</v>
      </c>
      <c r="K130" s="101">
        <v>60205.62</v>
      </c>
      <c r="L130" s="103" t="s">
        <v>145</v>
      </c>
      <c r="M130" s="101">
        <v>0</v>
      </c>
      <c r="N130" s="102">
        <v>7.8899999999999998E-2</v>
      </c>
      <c r="O130" s="348" t="s">
        <v>19</v>
      </c>
      <c r="P130" s="103" t="s">
        <v>20</v>
      </c>
      <c r="Q130" s="269">
        <v>0.39539999999999997</v>
      </c>
      <c r="R130" s="103" t="s">
        <v>139</v>
      </c>
      <c r="S130" s="368" t="s">
        <v>171</v>
      </c>
      <c r="T130" s="368">
        <v>0</v>
      </c>
      <c r="U130" s="103" t="s">
        <v>140</v>
      </c>
      <c r="V130" s="103" t="s">
        <v>141</v>
      </c>
      <c r="W130" s="369">
        <v>4.4755000000000003</v>
      </c>
      <c r="Y130" s="173">
        <v>239779.07512727968</v>
      </c>
      <c r="Z130" s="173">
        <v>239779.07512727968</v>
      </c>
      <c r="AA130" s="173">
        <v>807366.47458920779</v>
      </c>
      <c r="AC130" s="174">
        <v>239779.07512727968</v>
      </c>
      <c r="AD130" s="174">
        <v>239779.07512727968</v>
      </c>
      <c r="AE130" s="174">
        <v>807366.47458920779</v>
      </c>
      <c r="AF130" s="138"/>
      <c r="AG130" s="175">
        <f t="shared" si="75"/>
        <v>1073131.2507321401</v>
      </c>
      <c r="AH130" s="175">
        <f t="shared" si="76"/>
        <v>0</v>
      </c>
      <c r="AI130" s="175">
        <f t="shared" si="77"/>
        <v>0</v>
      </c>
      <c r="AJ130" s="175">
        <f t="shared" si="78"/>
        <v>0</v>
      </c>
      <c r="AK130" s="176">
        <f t="shared" si="79"/>
        <v>1073131.2507321401</v>
      </c>
      <c r="AM130" s="174">
        <f t="shared" si="80"/>
        <v>1073131.2507321401</v>
      </c>
      <c r="AN130" s="174">
        <f t="shared" si="81"/>
        <v>0</v>
      </c>
      <c r="AO130" s="174">
        <f t="shared" si="82"/>
        <v>0</v>
      </c>
      <c r="AP130" s="174">
        <f t="shared" si="83"/>
        <v>0</v>
      </c>
      <c r="AQ130" s="268">
        <f t="shared" si="84"/>
        <v>1073131.2507321401</v>
      </c>
      <c r="AR130" s="87" t="str">
        <f t="shared" si="85"/>
        <v>T</v>
      </c>
      <c r="AS130" s="271" t="s">
        <v>400</v>
      </c>
      <c r="AT130" s="88" t="str">
        <f>_xlfn.XLOOKUP($AS130,'[2]Consol (Working)'!$C$5:$C$163,'[2]Consol (Working)'!$AI$5:$AI$163,,0)</f>
        <v>Trade(On)</v>
      </c>
      <c r="AU130" s="88" t="s">
        <v>19</v>
      </c>
      <c r="AV130" s="72" t="str">
        <f t="shared" si="86"/>
        <v>L:PD7</v>
      </c>
      <c r="AW130" s="89" t="str">
        <f t="shared" si="58"/>
        <v>T</v>
      </c>
      <c r="AX130" s="90"/>
      <c r="AY130" s="281"/>
    </row>
    <row r="131" spans="1:51" ht="15.75" customHeight="1" x14ac:dyDescent="0.25">
      <c r="A131" s="87">
        <v>124</v>
      </c>
      <c r="B131" s="366">
        <v>500986</v>
      </c>
      <c r="C131" s="104" t="s">
        <v>401</v>
      </c>
      <c r="D131" s="367">
        <v>43539</v>
      </c>
      <c r="E131" s="367">
        <v>46022</v>
      </c>
      <c r="F131" s="367">
        <v>46022</v>
      </c>
      <c r="G131" s="103" t="s">
        <v>144</v>
      </c>
      <c r="H131" s="101">
        <v>237243.75898782234</v>
      </c>
      <c r="I131" s="101">
        <v>221707.25</v>
      </c>
      <c r="J131" s="103" t="s">
        <v>145</v>
      </c>
      <c r="K131" s="101">
        <v>7660.8261241944456</v>
      </c>
      <c r="L131" s="103" t="s">
        <v>145</v>
      </c>
      <c r="M131" s="101">
        <v>1000492.75</v>
      </c>
      <c r="N131" s="102">
        <v>8.5000000000000006E-2</v>
      </c>
      <c r="O131" s="348" t="s">
        <v>203</v>
      </c>
      <c r="P131" s="103" t="s">
        <v>20</v>
      </c>
      <c r="Q131" s="269">
        <v>0.39539999999999997</v>
      </c>
      <c r="R131" s="103" t="s">
        <v>139</v>
      </c>
      <c r="S131" s="368" t="s">
        <v>171</v>
      </c>
      <c r="T131" s="368">
        <v>0</v>
      </c>
      <c r="U131" s="103" t="s">
        <v>140</v>
      </c>
      <c r="V131" s="103" t="s">
        <v>141</v>
      </c>
      <c r="W131" s="369">
        <v>4.4755000000000003</v>
      </c>
      <c r="Y131" s="173">
        <v>12508.510056179672</v>
      </c>
      <c r="Z131" s="173">
        <v>12508.510056179672</v>
      </c>
      <c r="AA131" s="173">
        <v>93806.182303784939</v>
      </c>
      <c r="AC131" s="174">
        <v>12508.510056179672</v>
      </c>
      <c r="AD131" s="174">
        <v>12508.510056179672</v>
      </c>
      <c r="AE131" s="174">
        <v>93806.182303784939</v>
      </c>
      <c r="AF131" s="138"/>
      <c r="AG131" s="175">
        <f t="shared" si="75"/>
        <v>55981.836756432123</v>
      </c>
      <c r="AH131" s="175">
        <f t="shared" si="76"/>
        <v>0</v>
      </c>
      <c r="AI131" s="175">
        <f t="shared" si="77"/>
        <v>0</v>
      </c>
      <c r="AJ131" s="175">
        <f t="shared" si="78"/>
        <v>0</v>
      </c>
      <c r="AK131" s="176">
        <f t="shared" si="79"/>
        <v>55981.836756432123</v>
      </c>
      <c r="AM131" s="174">
        <f t="shared" si="80"/>
        <v>55981.836756432123</v>
      </c>
      <c r="AN131" s="174">
        <f t="shared" si="81"/>
        <v>0</v>
      </c>
      <c r="AO131" s="174">
        <f t="shared" si="82"/>
        <v>0</v>
      </c>
      <c r="AP131" s="174">
        <f t="shared" si="83"/>
        <v>0</v>
      </c>
      <c r="AQ131" s="268">
        <f t="shared" si="84"/>
        <v>55981.836756432123</v>
      </c>
      <c r="AR131" s="87" t="str">
        <f t="shared" si="85"/>
        <v>T</v>
      </c>
      <c r="AS131" s="271" t="s">
        <v>402</v>
      </c>
      <c r="AT131" s="88" t="str">
        <f>_xlfn.XLOOKUP($AS131,'[2]Consol (Working)'!$C$5:$C$163,'[2]Consol (Working)'!$AI$5:$AI$163,,0)</f>
        <v>Trade(On)</v>
      </c>
      <c r="AU131" s="88" t="s">
        <v>203</v>
      </c>
      <c r="AV131" s="72" t="str">
        <f t="shared" si="86"/>
        <v>L:PD3</v>
      </c>
      <c r="AW131" s="89" t="str">
        <f t="shared" si="58"/>
        <v>T</v>
      </c>
      <c r="AX131" s="90"/>
      <c r="AY131" s="281"/>
    </row>
    <row r="132" spans="1:51" ht="15.75" customHeight="1" x14ac:dyDescent="0.25">
      <c r="A132" s="87">
        <v>125</v>
      </c>
      <c r="B132" s="366">
        <v>501015</v>
      </c>
      <c r="C132" s="104" t="s">
        <v>401</v>
      </c>
      <c r="D132" s="367">
        <v>43725</v>
      </c>
      <c r="E132" s="367">
        <v>46022</v>
      </c>
      <c r="F132" s="367">
        <v>46022</v>
      </c>
      <c r="G132" s="103" t="s">
        <v>144</v>
      </c>
      <c r="H132" s="101">
        <v>16095.681901463829</v>
      </c>
      <c r="I132" s="101">
        <v>0</v>
      </c>
      <c r="J132" s="103" t="s">
        <v>145</v>
      </c>
      <c r="K132" s="101">
        <v>0</v>
      </c>
      <c r="L132" s="103" t="s">
        <v>145</v>
      </c>
      <c r="M132" s="101">
        <v>733323</v>
      </c>
      <c r="N132" s="102">
        <v>8.4099999999999994E-2</v>
      </c>
      <c r="O132" s="348" t="s">
        <v>203</v>
      </c>
      <c r="P132" s="103" t="s">
        <v>20</v>
      </c>
      <c r="Q132" s="269">
        <v>0.39539999999999997</v>
      </c>
      <c r="R132" s="103" t="s">
        <v>139</v>
      </c>
      <c r="S132" s="368" t="s">
        <v>171</v>
      </c>
      <c r="T132" s="368">
        <v>0</v>
      </c>
      <c r="U132" s="103" t="s">
        <v>140</v>
      </c>
      <c r="V132" s="103" t="s">
        <v>141</v>
      </c>
      <c r="W132" s="369">
        <v>4.4755000000000003</v>
      </c>
      <c r="Y132" s="173">
        <v>6618.8779846010193</v>
      </c>
      <c r="Z132" s="173">
        <v>6618.8779846010193</v>
      </c>
      <c r="AA132" s="173">
        <v>6364.2326238387977</v>
      </c>
      <c r="AC132" s="174">
        <v>6618.8779846010193</v>
      </c>
      <c r="AD132" s="174">
        <v>6618.8779846010193</v>
      </c>
      <c r="AE132" s="174">
        <v>6364.2326238387977</v>
      </c>
      <c r="AF132" s="138"/>
      <c r="AG132" s="175">
        <f t="shared" si="75"/>
        <v>29622.788420081863</v>
      </c>
      <c r="AH132" s="175">
        <f t="shared" si="76"/>
        <v>0</v>
      </c>
      <c r="AI132" s="175">
        <f t="shared" si="77"/>
        <v>0</v>
      </c>
      <c r="AJ132" s="175">
        <f t="shared" si="78"/>
        <v>0</v>
      </c>
      <c r="AK132" s="176">
        <f t="shared" si="79"/>
        <v>29622.788420081863</v>
      </c>
      <c r="AM132" s="174">
        <f t="shared" si="80"/>
        <v>29622.788420081863</v>
      </c>
      <c r="AN132" s="174">
        <f t="shared" si="81"/>
        <v>0</v>
      </c>
      <c r="AO132" s="174">
        <f t="shared" si="82"/>
        <v>0</v>
      </c>
      <c r="AP132" s="174">
        <f t="shared" si="83"/>
        <v>0</v>
      </c>
      <c r="AQ132" s="268">
        <f t="shared" si="84"/>
        <v>29622.788420081863</v>
      </c>
      <c r="AR132" s="87" t="str">
        <f t="shared" si="85"/>
        <v>T</v>
      </c>
      <c r="AS132" s="271" t="s">
        <v>403</v>
      </c>
      <c r="AT132" s="88" t="str">
        <f>_xlfn.XLOOKUP($AS132,'[2]Consol (Working)'!$C$5:$C$163,'[2]Consol (Working)'!$AI$5:$AI$163,,0)</f>
        <v>Trade(On)</v>
      </c>
      <c r="AU132" s="88" t="s">
        <v>203</v>
      </c>
      <c r="AV132" s="72" t="str">
        <f t="shared" si="86"/>
        <v>L:PD3</v>
      </c>
      <c r="AW132" s="89" t="str">
        <f t="shared" si="58"/>
        <v>T</v>
      </c>
      <c r="AX132" s="90"/>
      <c r="AY132" s="281"/>
    </row>
    <row r="133" spans="1:51" ht="15.75" customHeight="1" x14ac:dyDescent="0.25">
      <c r="A133" s="87">
        <v>126</v>
      </c>
      <c r="B133" s="366">
        <v>501092</v>
      </c>
      <c r="C133" s="104" t="s">
        <v>404</v>
      </c>
      <c r="D133" s="367">
        <v>45163</v>
      </c>
      <c r="E133" s="367">
        <v>46022</v>
      </c>
      <c r="F133" s="367">
        <v>46022</v>
      </c>
      <c r="G133" s="103" t="s">
        <v>144</v>
      </c>
      <c r="H133" s="101">
        <v>60423.449893866593</v>
      </c>
      <c r="I133" s="101">
        <v>0</v>
      </c>
      <c r="J133" s="103" t="s">
        <v>145</v>
      </c>
      <c r="K133" s="101">
        <v>0</v>
      </c>
      <c r="L133" s="103" t="s">
        <v>145</v>
      </c>
      <c r="M133" s="101">
        <v>0</v>
      </c>
      <c r="N133" s="102">
        <v>0.1011</v>
      </c>
      <c r="O133" s="348" t="s">
        <v>203</v>
      </c>
      <c r="P133" s="103" t="s">
        <v>20</v>
      </c>
      <c r="Q133" s="269">
        <v>0.39539999999999997</v>
      </c>
      <c r="R133" s="103" t="s">
        <v>139</v>
      </c>
      <c r="S133" s="368" t="s">
        <v>171</v>
      </c>
      <c r="T133" s="368">
        <v>0</v>
      </c>
      <c r="U133" s="103" t="s">
        <v>140</v>
      </c>
      <c r="V133" s="103" t="s">
        <v>141</v>
      </c>
      <c r="W133" s="369">
        <v>4.4755000000000003</v>
      </c>
      <c r="Y133" s="173">
        <v>970.52942353672222</v>
      </c>
      <c r="Z133" s="173">
        <v>970.52942353672222</v>
      </c>
      <c r="AA133" s="173">
        <v>23891.43208803485</v>
      </c>
      <c r="AC133" s="174">
        <v>970.52942353672222</v>
      </c>
      <c r="AD133" s="174">
        <v>970.52942353672222</v>
      </c>
      <c r="AE133" s="174">
        <v>23891.43208803485</v>
      </c>
      <c r="AF133" s="138"/>
      <c r="AG133" s="175">
        <f t="shared" si="75"/>
        <v>4343.604435038601</v>
      </c>
      <c r="AH133" s="175">
        <f t="shared" si="76"/>
        <v>0</v>
      </c>
      <c r="AI133" s="175">
        <f t="shared" si="77"/>
        <v>0</v>
      </c>
      <c r="AJ133" s="175">
        <f t="shared" si="78"/>
        <v>0</v>
      </c>
      <c r="AK133" s="176">
        <f t="shared" si="79"/>
        <v>4343.604435038601</v>
      </c>
      <c r="AM133" s="174">
        <f t="shared" si="80"/>
        <v>4343.604435038601</v>
      </c>
      <c r="AN133" s="174">
        <f t="shared" si="81"/>
        <v>0</v>
      </c>
      <c r="AO133" s="174">
        <f t="shared" si="82"/>
        <v>0</v>
      </c>
      <c r="AP133" s="174">
        <f t="shared" si="83"/>
        <v>0</v>
      </c>
      <c r="AQ133" s="268">
        <f t="shared" si="84"/>
        <v>4343.604435038601</v>
      </c>
      <c r="AR133" s="87" t="str">
        <f t="shared" si="85"/>
        <v>T</v>
      </c>
      <c r="AS133" s="271" t="s">
        <v>405</v>
      </c>
      <c r="AT133" s="88" t="str">
        <f>_xlfn.XLOOKUP($AS133,'[2]Consol (Working)'!$C$5:$C$163,'[2]Consol (Working)'!$AI$5:$AI$163,,0)</f>
        <v>Trade(On)</v>
      </c>
      <c r="AU133" s="88" t="s">
        <v>203</v>
      </c>
      <c r="AV133" s="72" t="str">
        <f t="shared" si="86"/>
        <v>L:PD3</v>
      </c>
      <c r="AW133" s="89" t="str">
        <f t="shared" si="58"/>
        <v>T</v>
      </c>
      <c r="AX133" s="90"/>
      <c r="AY133" s="281"/>
    </row>
    <row r="134" spans="1:51" ht="15.75" customHeight="1" x14ac:dyDescent="0.25">
      <c r="A134" s="87">
        <v>127</v>
      </c>
      <c r="B134" s="366">
        <v>501085</v>
      </c>
      <c r="C134" s="104" t="s">
        <v>406</v>
      </c>
      <c r="D134" s="367">
        <v>45099</v>
      </c>
      <c r="E134" s="367">
        <v>46022</v>
      </c>
      <c r="F134" s="367">
        <v>46022</v>
      </c>
      <c r="G134" s="103" t="s">
        <v>144</v>
      </c>
      <c r="H134" s="101">
        <v>190213.75935649622</v>
      </c>
      <c r="I134" s="101">
        <v>246069.9</v>
      </c>
      <c r="J134" s="103" t="s">
        <v>145</v>
      </c>
      <c r="K134" s="101">
        <v>9411.83</v>
      </c>
      <c r="L134" s="103" t="s">
        <v>145</v>
      </c>
      <c r="M134" s="101">
        <v>1753925</v>
      </c>
      <c r="N134" s="102">
        <v>9.1200000000000003E-2</v>
      </c>
      <c r="O134" s="348" t="s">
        <v>203</v>
      </c>
      <c r="P134" s="103" t="s">
        <v>20</v>
      </c>
      <c r="Q134" s="269">
        <v>0.39539999999999997</v>
      </c>
      <c r="R134" s="103" t="s">
        <v>139</v>
      </c>
      <c r="S134" s="368" t="s">
        <v>171</v>
      </c>
      <c r="T134" s="368">
        <v>0</v>
      </c>
      <c r="U134" s="103" t="s">
        <v>140</v>
      </c>
      <c r="V134" s="103" t="s">
        <v>141</v>
      </c>
      <c r="W134" s="369">
        <v>4.4755000000000003</v>
      </c>
      <c r="Y134" s="173">
        <v>18213.957168710433</v>
      </c>
      <c r="Z134" s="173">
        <v>18213.957168710433</v>
      </c>
      <c r="AA134" s="173">
        <v>75210.520449558593</v>
      </c>
      <c r="AC134" s="174">
        <v>18213.957168710433</v>
      </c>
      <c r="AD134" s="174">
        <v>18213.957168710433</v>
      </c>
      <c r="AE134" s="174">
        <v>75210.520449558593</v>
      </c>
      <c r="AF134" s="138"/>
      <c r="AG134" s="175">
        <f t="shared" si="75"/>
        <v>81516.565308563542</v>
      </c>
      <c r="AH134" s="175">
        <f t="shared" si="76"/>
        <v>0</v>
      </c>
      <c r="AI134" s="175">
        <f t="shared" si="77"/>
        <v>0</v>
      </c>
      <c r="AJ134" s="175">
        <f t="shared" si="78"/>
        <v>0</v>
      </c>
      <c r="AK134" s="176">
        <f t="shared" si="79"/>
        <v>81516.565308563542</v>
      </c>
      <c r="AM134" s="174">
        <f t="shared" si="80"/>
        <v>81516.565308563542</v>
      </c>
      <c r="AN134" s="174">
        <f t="shared" si="81"/>
        <v>0</v>
      </c>
      <c r="AO134" s="174">
        <f t="shared" si="82"/>
        <v>0</v>
      </c>
      <c r="AP134" s="174">
        <f t="shared" si="83"/>
        <v>0</v>
      </c>
      <c r="AQ134" s="268">
        <f t="shared" si="84"/>
        <v>81516.565308563542</v>
      </c>
      <c r="AR134" s="87" t="str">
        <f t="shared" si="85"/>
        <v>T</v>
      </c>
      <c r="AS134" s="271" t="s">
        <v>407</v>
      </c>
      <c r="AT134" s="88" t="str">
        <f>_xlfn.XLOOKUP($AS134,'[2]Consol (Working)'!$C$5:$C$163,'[2]Consol (Working)'!$AI$5:$AI$163,,0)</f>
        <v>Trade(On)</v>
      </c>
      <c r="AU134" s="88" t="s">
        <v>203</v>
      </c>
      <c r="AV134" s="72" t="str">
        <f t="shared" si="86"/>
        <v>L:PD3</v>
      </c>
      <c r="AW134" s="89" t="str">
        <f t="shared" si="58"/>
        <v>T</v>
      </c>
      <c r="AX134" s="90"/>
      <c r="AY134" s="281"/>
    </row>
    <row r="135" spans="1:51" ht="15.75" customHeight="1" x14ac:dyDescent="0.25">
      <c r="A135" s="87">
        <v>128</v>
      </c>
      <c r="B135" s="366">
        <v>501197</v>
      </c>
      <c r="C135" s="104" t="s">
        <v>408</v>
      </c>
      <c r="D135" s="367">
        <v>45618</v>
      </c>
      <c r="E135" s="367">
        <v>46022</v>
      </c>
      <c r="F135" s="367">
        <v>46022</v>
      </c>
      <c r="G135" s="103" t="s">
        <v>144</v>
      </c>
      <c r="H135" s="101">
        <v>6039781.7000000002</v>
      </c>
      <c r="I135" s="101">
        <v>5999867.0299999993</v>
      </c>
      <c r="J135" s="103" t="s">
        <v>145</v>
      </c>
      <c r="K135" s="101">
        <v>156596.70000000001</v>
      </c>
      <c r="L135" s="103" t="s">
        <v>145</v>
      </c>
      <c r="M135" s="101">
        <v>132.97000000067055</v>
      </c>
      <c r="N135" s="102">
        <v>6.6900000000000001E-2</v>
      </c>
      <c r="O135" s="348" t="s">
        <v>146</v>
      </c>
      <c r="P135" s="103" t="s">
        <v>20</v>
      </c>
      <c r="Q135" s="269">
        <v>0.39539999999999997</v>
      </c>
      <c r="R135" s="103" t="s">
        <v>139</v>
      </c>
      <c r="S135" s="368" t="s">
        <v>100</v>
      </c>
      <c r="T135" s="368">
        <v>0</v>
      </c>
      <c r="U135" s="103" t="s">
        <v>140</v>
      </c>
      <c r="V135" s="103" t="s">
        <v>141</v>
      </c>
      <c r="W135" s="369">
        <v>1</v>
      </c>
      <c r="Y135" s="173">
        <v>228661.22196616846</v>
      </c>
      <c r="Z135" s="173">
        <v>228661.22196616846</v>
      </c>
      <c r="AA135" s="173">
        <v>2388129.6841799999</v>
      </c>
      <c r="AC135" s="174">
        <v>228661.22196616846</v>
      </c>
      <c r="AD135" s="174">
        <v>228661.22196616846</v>
      </c>
      <c r="AE135" s="174">
        <v>2388129.6841799999</v>
      </c>
      <c r="AF135" s="138"/>
      <c r="AG135" s="175">
        <f t="shared" si="75"/>
        <v>228661.22196616846</v>
      </c>
      <c r="AH135" s="175">
        <f t="shared" si="76"/>
        <v>0</v>
      </c>
      <c r="AI135" s="175">
        <f t="shared" si="77"/>
        <v>0</v>
      </c>
      <c r="AJ135" s="175">
        <f t="shared" si="78"/>
        <v>0</v>
      </c>
      <c r="AK135" s="176">
        <f t="shared" si="79"/>
        <v>228661.22196616846</v>
      </c>
      <c r="AM135" s="174">
        <f t="shared" si="80"/>
        <v>228661.22196616846</v>
      </c>
      <c r="AN135" s="174">
        <f t="shared" si="81"/>
        <v>0</v>
      </c>
      <c r="AO135" s="174">
        <f t="shared" si="82"/>
        <v>0</v>
      </c>
      <c r="AP135" s="174">
        <f t="shared" si="83"/>
        <v>0</v>
      </c>
      <c r="AQ135" s="268">
        <f t="shared" si="84"/>
        <v>228661.22196616846</v>
      </c>
      <c r="AR135" s="87" t="str">
        <f t="shared" si="85"/>
        <v>T</v>
      </c>
      <c r="AS135" s="271" t="s">
        <v>409</v>
      </c>
      <c r="AT135" s="88" t="str">
        <f>_xlfn.XLOOKUP($AS135,'[2]Consol (Working)'!$C$5:$C$163,'[2]Consol (Working)'!$AI$5:$AI$163,,0)</f>
        <v>Trade(On)</v>
      </c>
      <c r="AU135" s="88" t="s">
        <v>146</v>
      </c>
      <c r="AV135" s="72" t="str">
        <f t="shared" si="86"/>
        <v>L:PD6</v>
      </c>
      <c r="AW135" s="89" t="str">
        <f t="shared" si="58"/>
        <v>T</v>
      </c>
      <c r="AX135" s="90"/>
      <c r="AY135" s="281"/>
    </row>
    <row r="136" spans="1:51" ht="15.75" customHeight="1" x14ac:dyDescent="0.25">
      <c r="A136" s="87">
        <v>129</v>
      </c>
      <c r="B136" s="366">
        <v>501198</v>
      </c>
      <c r="C136" s="104" t="s">
        <v>408</v>
      </c>
      <c r="D136" s="367">
        <v>45646</v>
      </c>
      <c r="E136" s="367">
        <v>46741</v>
      </c>
      <c r="F136" s="367">
        <v>46741</v>
      </c>
      <c r="G136" s="103" t="s">
        <v>137</v>
      </c>
      <c r="H136" s="101">
        <v>1252593.1499999999</v>
      </c>
      <c r="I136" s="101">
        <v>32526.78</v>
      </c>
      <c r="J136" s="103" t="s">
        <v>138</v>
      </c>
      <c r="K136" s="101">
        <v>5618.49</v>
      </c>
      <c r="L136" s="103" t="s">
        <v>138</v>
      </c>
      <c r="M136" s="101">
        <v>0</v>
      </c>
      <c r="N136" s="102">
        <v>6.3100000000000003E-2</v>
      </c>
      <c r="O136" s="348" t="s">
        <v>146</v>
      </c>
      <c r="P136" s="103" t="s">
        <v>20</v>
      </c>
      <c r="Q136" s="269">
        <v>0.39539999999999997</v>
      </c>
      <c r="R136" s="103" t="s">
        <v>139</v>
      </c>
      <c r="S136" s="368" t="s">
        <v>100</v>
      </c>
      <c r="T136" s="368">
        <v>0</v>
      </c>
      <c r="U136" s="103" t="s">
        <v>140</v>
      </c>
      <c r="V136" s="103" t="s">
        <v>141</v>
      </c>
      <c r="W136" s="369">
        <v>1</v>
      </c>
      <c r="Y136" s="173">
        <v>41542.744699903407</v>
      </c>
      <c r="Z136" s="173">
        <v>55776.994921593323</v>
      </c>
      <c r="AA136" s="173">
        <v>495275.33150999993</v>
      </c>
      <c r="AC136" s="174">
        <v>41542.744699903407</v>
      </c>
      <c r="AD136" s="174">
        <v>57766.629572567086</v>
      </c>
      <c r="AE136" s="174">
        <v>495275.33150999993</v>
      </c>
      <c r="AF136" s="138"/>
      <c r="AG136" s="175">
        <f t="shared" si="75"/>
        <v>41542.744699903407</v>
      </c>
      <c r="AH136" s="175">
        <f t="shared" si="76"/>
        <v>0</v>
      </c>
      <c r="AI136" s="175">
        <f t="shared" si="77"/>
        <v>0</v>
      </c>
      <c r="AJ136" s="175">
        <f t="shared" si="78"/>
        <v>0</v>
      </c>
      <c r="AK136" s="176">
        <f t="shared" si="79"/>
        <v>41542.744699903407</v>
      </c>
      <c r="AM136" s="174">
        <f t="shared" si="80"/>
        <v>41542.744699903407</v>
      </c>
      <c r="AN136" s="174">
        <f t="shared" si="81"/>
        <v>0</v>
      </c>
      <c r="AO136" s="174">
        <f t="shared" si="82"/>
        <v>0</v>
      </c>
      <c r="AP136" s="174">
        <f t="shared" si="83"/>
        <v>0</v>
      </c>
      <c r="AQ136" s="268">
        <f t="shared" si="84"/>
        <v>41542.744699903407</v>
      </c>
      <c r="AR136" s="87" t="str">
        <f t="shared" si="85"/>
        <v>T</v>
      </c>
      <c r="AS136" s="271" t="s">
        <v>410</v>
      </c>
      <c r="AT136" s="88" t="str">
        <f>_xlfn.XLOOKUP($AS136,'[2]Consol (Working)'!$C$5:$C$163,'[2]Consol (Working)'!$AI$5:$AI$163,,0)</f>
        <v>Non Trade</v>
      </c>
      <c r="AU136" s="88" t="s">
        <v>146</v>
      </c>
      <c r="AV136" s="72" t="str">
        <f t="shared" si="86"/>
        <v>L:PD6</v>
      </c>
      <c r="AW136" s="89" t="str">
        <f t="shared" ref="AW136:AW163" si="87">IF(AU136="","",IF(AV136=AU136,"T","F"))</f>
        <v>T</v>
      </c>
      <c r="AX136" s="90"/>
      <c r="AY136" s="281"/>
    </row>
    <row r="137" spans="1:51" ht="15.75" customHeight="1" x14ac:dyDescent="0.25">
      <c r="A137" s="87">
        <v>130</v>
      </c>
      <c r="B137" s="366">
        <v>501017</v>
      </c>
      <c r="C137" s="104" t="s">
        <v>411</v>
      </c>
      <c r="D137" s="367">
        <v>43769</v>
      </c>
      <c r="E137" s="367">
        <v>45961</v>
      </c>
      <c r="F137" s="367">
        <v>45961</v>
      </c>
      <c r="G137" s="103" t="s">
        <v>137</v>
      </c>
      <c r="H137" s="101">
        <v>4698502.8618012778</v>
      </c>
      <c r="I137" s="101">
        <v>1114090.3699999999</v>
      </c>
      <c r="J137" s="103" t="s">
        <v>178</v>
      </c>
      <c r="K137" s="101">
        <v>109674.76</v>
      </c>
      <c r="L137" s="103" t="s">
        <v>178</v>
      </c>
      <c r="M137" s="101">
        <v>0</v>
      </c>
      <c r="N137" s="102">
        <v>9.2799999999999994E-2</v>
      </c>
      <c r="O137" s="348" t="s">
        <v>327</v>
      </c>
      <c r="P137" s="103" t="s">
        <v>20</v>
      </c>
      <c r="Q137" s="269">
        <v>0.39539999999999997</v>
      </c>
      <c r="R137" s="103" t="s">
        <v>159</v>
      </c>
      <c r="S137" s="368" t="s">
        <v>171</v>
      </c>
      <c r="T137" s="368">
        <v>0</v>
      </c>
      <c r="U137" s="103" t="s">
        <v>140</v>
      </c>
      <c r="V137" s="103" t="s">
        <v>141</v>
      </c>
      <c r="W137" s="369">
        <v>4.4755000000000003</v>
      </c>
      <c r="Y137" s="173">
        <v>348359.27266956627</v>
      </c>
      <c r="Z137" s="173">
        <v>348359.27266956627</v>
      </c>
      <c r="AA137" s="173">
        <v>1857788.0315562251</v>
      </c>
      <c r="AC137" s="174">
        <v>348359.27266956627</v>
      </c>
      <c r="AD137" s="174">
        <v>348359.27266956627</v>
      </c>
      <c r="AE137" s="174">
        <v>1857788.0315562251</v>
      </c>
      <c r="AF137" s="138"/>
      <c r="AG137" s="175">
        <f t="shared" si="75"/>
        <v>1559081.9248326439</v>
      </c>
      <c r="AH137" s="175">
        <f t="shared" si="76"/>
        <v>0</v>
      </c>
      <c r="AI137" s="175">
        <f t="shared" si="77"/>
        <v>0</v>
      </c>
      <c r="AJ137" s="175">
        <f t="shared" si="78"/>
        <v>0</v>
      </c>
      <c r="AK137" s="176">
        <f t="shared" si="79"/>
        <v>1559081.9248326439</v>
      </c>
      <c r="AM137" s="174">
        <f t="shared" si="80"/>
        <v>1559081.9248326439</v>
      </c>
      <c r="AN137" s="174">
        <f t="shared" si="81"/>
        <v>0</v>
      </c>
      <c r="AO137" s="174">
        <f t="shared" si="82"/>
        <v>0</v>
      </c>
      <c r="AP137" s="174">
        <f t="shared" si="83"/>
        <v>0</v>
      </c>
      <c r="AQ137" s="268">
        <f t="shared" si="84"/>
        <v>1559081.9248326439</v>
      </c>
      <c r="AR137" s="87" t="str">
        <f t="shared" si="85"/>
        <v>T</v>
      </c>
      <c r="AS137" s="271" t="s">
        <v>412</v>
      </c>
      <c r="AT137" s="88" t="str">
        <f>_xlfn.XLOOKUP($AS137,'[2]Consol (Working)'!$C$5:$C$163,'[2]Consol (Working)'!$AI$5:$AI$163,,0)</f>
        <v>Non Trade</v>
      </c>
      <c r="AU137" s="88" t="s">
        <v>327</v>
      </c>
      <c r="AV137" s="72" t="str">
        <f t="shared" si="86"/>
        <v>O:PD7</v>
      </c>
      <c r="AW137" s="89" t="str">
        <f t="shared" si="87"/>
        <v>T</v>
      </c>
      <c r="AX137" s="90"/>
      <c r="AY137" s="281"/>
    </row>
    <row r="138" spans="1:51" ht="15.75" customHeight="1" x14ac:dyDescent="0.25">
      <c r="A138" s="87">
        <v>131</v>
      </c>
      <c r="B138" s="366">
        <v>500995</v>
      </c>
      <c r="C138" s="104" t="s">
        <v>413</v>
      </c>
      <c r="D138" s="367">
        <v>42731</v>
      </c>
      <c r="E138" s="367">
        <v>46022</v>
      </c>
      <c r="F138" s="367">
        <v>46022</v>
      </c>
      <c r="G138" s="103" t="s">
        <v>144</v>
      </c>
      <c r="H138" s="101">
        <v>8114367.3199999994</v>
      </c>
      <c r="I138" s="101">
        <v>8000000</v>
      </c>
      <c r="J138" s="103" t="s">
        <v>145</v>
      </c>
      <c r="K138" s="101">
        <v>260077.41616438355</v>
      </c>
      <c r="L138" s="103" t="s">
        <v>145</v>
      </c>
      <c r="M138" s="101">
        <v>0</v>
      </c>
      <c r="N138" s="102">
        <v>6.7900000000000002E-2</v>
      </c>
      <c r="O138" s="348" t="s">
        <v>18</v>
      </c>
      <c r="P138" s="103" t="s">
        <v>20</v>
      </c>
      <c r="Q138" s="269">
        <v>0.39539999999999997</v>
      </c>
      <c r="R138" s="103" t="s">
        <v>139</v>
      </c>
      <c r="S138" s="368" t="s">
        <v>100</v>
      </c>
      <c r="T138" s="368">
        <v>0</v>
      </c>
      <c r="U138" s="103" t="s">
        <v>140</v>
      </c>
      <c r="V138" s="103" t="s">
        <v>141</v>
      </c>
      <c r="W138" s="369">
        <v>1</v>
      </c>
      <c r="Y138" s="173">
        <v>307060.13769035827</v>
      </c>
      <c r="Z138" s="173">
        <v>307060.13769035827</v>
      </c>
      <c r="AA138" s="173">
        <v>3208420.8383279997</v>
      </c>
      <c r="AC138" s="174">
        <v>307060.13769035827</v>
      </c>
      <c r="AD138" s="174">
        <v>307060.13769035827</v>
      </c>
      <c r="AE138" s="174">
        <v>3208420.8383279997</v>
      </c>
      <c r="AF138" s="138"/>
      <c r="AG138" s="175">
        <f t="shared" si="75"/>
        <v>307060.13769035827</v>
      </c>
      <c r="AH138" s="175">
        <f t="shared" si="76"/>
        <v>0</v>
      </c>
      <c r="AI138" s="175">
        <f t="shared" si="77"/>
        <v>0</v>
      </c>
      <c r="AJ138" s="175">
        <f t="shared" si="78"/>
        <v>0</v>
      </c>
      <c r="AK138" s="176">
        <f t="shared" si="79"/>
        <v>307060.13769035827</v>
      </c>
      <c r="AM138" s="174">
        <f t="shared" si="80"/>
        <v>307060.13769035827</v>
      </c>
      <c r="AN138" s="174">
        <f t="shared" si="81"/>
        <v>0</v>
      </c>
      <c r="AO138" s="174">
        <f t="shared" si="82"/>
        <v>0</v>
      </c>
      <c r="AP138" s="174">
        <f t="shared" si="83"/>
        <v>0</v>
      </c>
      <c r="AQ138" s="268">
        <f t="shared" si="84"/>
        <v>307060.13769035827</v>
      </c>
      <c r="AR138" s="87" t="str">
        <f t="shared" si="85"/>
        <v>T</v>
      </c>
      <c r="AS138" s="271" t="s">
        <v>414</v>
      </c>
      <c r="AT138" s="88" t="str">
        <f>_xlfn.XLOOKUP($AS138,'[2]Consol (Working)'!$C$5:$C$163,'[2]Consol (Working)'!$AI$5:$AI$163,,0)</f>
        <v>Trade(On)</v>
      </c>
      <c r="AU138" s="88" t="s">
        <v>18</v>
      </c>
      <c r="AV138" s="72" t="str">
        <f t="shared" si="86"/>
        <v>L:PD5</v>
      </c>
      <c r="AW138" s="89" t="str">
        <f t="shared" si="87"/>
        <v>T</v>
      </c>
      <c r="AX138" s="90"/>
      <c r="AY138" s="281"/>
    </row>
    <row r="139" spans="1:51" ht="15.75" customHeight="1" x14ac:dyDescent="0.25">
      <c r="A139" s="87">
        <v>132</v>
      </c>
      <c r="B139" s="366">
        <v>501117</v>
      </c>
      <c r="C139" s="104" t="s">
        <v>415</v>
      </c>
      <c r="D139" s="367">
        <v>45289</v>
      </c>
      <c r="E139" s="367">
        <v>46022</v>
      </c>
      <c r="F139" s="367">
        <v>46022</v>
      </c>
      <c r="G139" s="103" t="s">
        <v>144</v>
      </c>
      <c r="H139" s="101">
        <v>10086033.35</v>
      </c>
      <c r="I139" s="101">
        <v>10000000</v>
      </c>
      <c r="J139" s="103" t="s">
        <v>145</v>
      </c>
      <c r="K139" s="101">
        <v>82619.179999999993</v>
      </c>
      <c r="L139" s="103" t="s">
        <v>145</v>
      </c>
      <c r="M139" s="101">
        <v>0</v>
      </c>
      <c r="N139" s="102">
        <v>7.1099999999999997E-2</v>
      </c>
      <c r="O139" s="348" t="s">
        <v>18</v>
      </c>
      <c r="P139" s="103" t="s">
        <v>16</v>
      </c>
      <c r="Q139" s="269">
        <v>8.8999999999999999E-3</v>
      </c>
      <c r="R139" s="103" t="s">
        <v>139</v>
      </c>
      <c r="S139" s="368" t="s">
        <v>100</v>
      </c>
      <c r="T139" s="368">
        <v>5</v>
      </c>
      <c r="U139" s="103" t="s">
        <v>416</v>
      </c>
      <c r="V139" s="103" t="s">
        <v>141</v>
      </c>
      <c r="W139" s="369">
        <v>1</v>
      </c>
      <c r="Y139" s="173">
        <v>8578.5168295845579</v>
      </c>
      <c r="Z139" s="173">
        <v>8578.5168295845579</v>
      </c>
      <c r="AA139" s="173">
        <v>89765.696815000003</v>
      </c>
      <c r="AC139" s="174">
        <v>8578.5168295845579</v>
      </c>
      <c r="AD139" s="174">
        <v>8578.5168295845579</v>
      </c>
      <c r="AE139" s="174">
        <v>89765.696815000003</v>
      </c>
      <c r="AF139" s="138"/>
      <c r="AG139" s="175">
        <f t="shared" ref="AG139:AG153" si="88">IF(AND(T139=0,U139="No"),Y139*W139,0)</f>
        <v>0</v>
      </c>
      <c r="AH139" s="175">
        <f t="shared" ref="AH139:AH153" si="89">IF(T139&gt;30,Z139*W139,0)</f>
        <v>0</v>
      </c>
      <c r="AI139" s="175">
        <f t="shared" ref="AI139:AI153" si="90">IF(AND(T139&lt;=30,U139="Yes"),Z139*W139,0)</f>
        <v>8578.5168295845579</v>
      </c>
      <c r="AJ139" s="175">
        <f t="shared" ref="AJ139:AJ153" si="91">IF(OR(O139="O:PD10",O139="L:PD10",O139="Default"),AA139*W139,0)</f>
        <v>0</v>
      </c>
      <c r="AK139" s="176">
        <f t="shared" ref="AK139:AK153" si="92">SUM(AG139:AJ139)</f>
        <v>8578.5168295845579</v>
      </c>
      <c r="AM139" s="174">
        <f t="shared" ref="AM139:AM153" si="93">IF(AND(T139=0,U139="No"),AC139*W139,0)</f>
        <v>0</v>
      </c>
      <c r="AN139" s="174">
        <f t="shared" ref="AN139:AN153" si="94">IF(T139&gt;30,AD139*W139,0)</f>
        <v>0</v>
      </c>
      <c r="AO139" s="174">
        <f t="shared" ref="AO139:AO153" si="95">IF(AND(T139&lt;=30,U139="Yes"),AD139*W139,0)</f>
        <v>8578.5168295845579</v>
      </c>
      <c r="AP139" s="174">
        <f t="shared" ref="AP139:AP153" si="96">IF(OR(O139="O:PD10",O139="L:PD10",O139="Default"),AE139*W139,0)</f>
        <v>0</v>
      </c>
      <c r="AQ139" s="268">
        <f t="shared" ref="AQ139:AQ153" si="97">SUM(AM139:AP139)</f>
        <v>8578.5168295845579</v>
      </c>
      <c r="AR139" s="87" t="str">
        <f t="shared" ref="AR139:AR153" si="98">IF(AQ139=0,"F","T")</f>
        <v>T</v>
      </c>
      <c r="AS139" s="271" t="s">
        <v>417</v>
      </c>
      <c r="AT139" s="88" t="str">
        <f>_xlfn.XLOOKUP($AS139,'[2]Consol (Working)'!$C$5:$C$163,'[2]Consol (Working)'!$AI$5:$AI$163,,0)</f>
        <v>Trade(On)</v>
      </c>
      <c r="AU139" s="88" t="s">
        <v>18</v>
      </c>
      <c r="AV139" s="72" t="str">
        <f t="shared" ref="AV139:AV153" si="99">O139</f>
        <v>L:PD5</v>
      </c>
      <c r="AW139" s="89" t="str">
        <f t="shared" si="87"/>
        <v>T</v>
      </c>
      <c r="AX139" s="90">
        <f t="shared" si="74"/>
        <v>0</v>
      </c>
      <c r="AY139" s="281"/>
    </row>
    <row r="140" spans="1:51" ht="15.75" customHeight="1" x14ac:dyDescent="0.25">
      <c r="A140" s="87">
        <v>133</v>
      </c>
      <c r="B140" s="366">
        <v>501116</v>
      </c>
      <c r="C140" s="104" t="s">
        <v>418</v>
      </c>
      <c r="D140" s="367">
        <v>45280</v>
      </c>
      <c r="E140" s="367">
        <v>47107</v>
      </c>
      <c r="F140" s="367">
        <v>47107</v>
      </c>
      <c r="G140" s="103" t="s">
        <v>137</v>
      </c>
      <c r="H140" s="101">
        <v>74197622.699999899</v>
      </c>
      <c r="I140" s="101">
        <v>1220701.54</v>
      </c>
      <c r="J140" s="103" t="s">
        <v>138</v>
      </c>
      <c r="K140" s="101">
        <v>459298.46</v>
      </c>
      <c r="L140" s="103" t="s">
        <v>138</v>
      </c>
      <c r="M140" s="101">
        <v>0</v>
      </c>
      <c r="N140" s="102">
        <v>7.5600000000000001E-2</v>
      </c>
      <c r="O140" s="348" t="s">
        <v>18</v>
      </c>
      <c r="P140" s="103" t="s">
        <v>16</v>
      </c>
      <c r="Q140" s="269">
        <v>8.8999999999999999E-3</v>
      </c>
      <c r="R140" s="103" t="s">
        <v>139</v>
      </c>
      <c r="S140" s="368" t="s">
        <v>100</v>
      </c>
      <c r="T140" s="368">
        <v>47</v>
      </c>
      <c r="U140" s="103" t="s">
        <v>416</v>
      </c>
      <c r="V140" s="103" t="s">
        <v>141</v>
      </c>
      <c r="W140" s="369">
        <v>1</v>
      </c>
      <c r="Y140" s="173">
        <v>58438.500400315184</v>
      </c>
      <c r="Z140" s="173">
        <v>89037.115220099222</v>
      </c>
      <c r="AA140" s="173">
        <v>660358.84202999913</v>
      </c>
      <c r="AC140" s="174">
        <v>58438.500400315184</v>
      </c>
      <c r="AD140" s="174">
        <v>92968.941558145772</v>
      </c>
      <c r="AE140" s="174">
        <v>660358.84202999913</v>
      </c>
      <c r="AF140" s="138"/>
      <c r="AG140" s="175">
        <f t="shared" si="88"/>
        <v>0</v>
      </c>
      <c r="AH140" s="175">
        <f t="shared" si="89"/>
        <v>89037.115220099222</v>
      </c>
      <c r="AI140" s="175">
        <f t="shared" si="90"/>
        <v>0</v>
      </c>
      <c r="AJ140" s="175">
        <f t="shared" si="91"/>
        <v>0</v>
      </c>
      <c r="AK140" s="176">
        <f t="shared" si="92"/>
        <v>89037.115220099222</v>
      </c>
      <c r="AM140" s="174">
        <f t="shared" si="93"/>
        <v>0</v>
      </c>
      <c r="AN140" s="174">
        <f t="shared" si="94"/>
        <v>92968.941558145772</v>
      </c>
      <c r="AO140" s="174">
        <f t="shared" si="95"/>
        <v>0</v>
      </c>
      <c r="AP140" s="174">
        <f t="shared" si="96"/>
        <v>0</v>
      </c>
      <c r="AQ140" s="268">
        <f t="shared" si="97"/>
        <v>92968.941558145772</v>
      </c>
      <c r="AR140" s="87" t="str">
        <f t="shared" si="98"/>
        <v>T</v>
      </c>
      <c r="AS140" s="271" t="s">
        <v>419</v>
      </c>
      <c r="AT140" s="88" t="str">
        <f>_xlfn.XLOOKUP($AS140,'[2]Consol (Working)'!$C$5:$C$163,'[2]Consol (Working)'!$AI$5:$AI$163,,0)</f>
        <v>Non Trade</v>
      </c>
      <c r="AU140" s="88" t="s">
        <v>18</v>
      </c>
      <c r="AV140" s="72" t="str">
        <f t="shared" si="99"/>
        <v>L:PD5</v>
      </c>
      <c r="AW140" s="89" t="str">
        <f t="shared" si="87"/>
        <v>T</v>
      </c>
      <c r="AX140" s="90"/>
      <c r="AY140" s="281"/>
    </row>
    <row r="141" spans="1:51" ht="15.75" customHeight="1" x14ac:dyDescent="0.25">
      <c r="A141" s="87">
        <v>134</v>
      </c>
      <c r="B141" s="366" t="s">
        <v>420</v>
      </c>
      <c r="C141" s="104" t="s">
        <v>421</v>
      </c>
      <c r="D141" s="367">
        <v>45300</v>
      </c>
      <c r="E141" s="367">
        <v>46022</v>
      </c>
      <c r="F141" s="367">
        <v>46022</v>
      </c>
      <c r="G141" s="103" t="s">
        <v>144</v>
      </c>
      <c r="H141" s="101">
        <v>0</v>
      </c>
      <c r="I141" s="101">
        <v>0</v>
      </c>
      <c r="J141" s="103">
        <v>0</v>
      </c>
      <c r="K141" s="101">
        <v>0</v>
      </c>
      <c r="L141" s="103">
        <v>0</v>
      </c>
      <c r="M141" s="101">
        <v>2000000</v>
      </c>
      <c r="N141" s="102">
        <v>1.4999999999999999E-2</v>
      </c>
      <c r="O141" s="348" t="s">
        <v>18</v>
      </c>
      <c r="P141" s="103" t="s">
        <v>16</v>
      </c>
      <c r="Q141" s="269">
        <v>8.8999999999999999E-3</v>
      </c>
      <c r="R141" s="103" t="s">
        <v>139</v>
      </c>
      <c r="S141" s="368" t="s">
        <v>100</v>
      </c>
      <c r="T141" s="368">
        <v>0</v>
      </c>
      <c r="U141" s="103" t="s">
        <v>416</v>
      </c>
      <c r="V141" s="103" t="s">
        <v>141</v>
      </c>
      <c r="W141" s="369">
        <v>1</v>
      </c>
      <c r="Y141" s="173">
        <v>935.49325304212664</v>
      </c>
      <c r="Z141" s="173">
        <v>935.49325304212664</v>
      </c>
      <c r="AA141" s="173">
        <v>0</v>
      </c>
      <c r="AC141" s="174">
        <v>935.49325304212664</v>
      </c>
      <c r="AD141" s="174">
        <v>935.49325304212664</v>
      </c>
      <c r="AE141" s="174">
        <v>0</v>
      </c>
      <c r="AF141" s="138"/>
      <c r="AG141" s="175">
        <f t="shared" si="88"/>
        <v>0</v>
      </c>
      <c r="AH141" s="175">
        <f t="shared" si="89"/>
        <v>0</v>
      </c>
      <c r="AI141" s="175">
        <f t="shared" si="90"/>
        <v>935.49325304212664</v>
      </c>
      <c r="AJ141" s="175">
        <f t="shared" si="91"/>
        <v>0</v>
      </c>
      <c r="AK141" s="176">
        <f t="shared" si="92"/>
        <v>935.49325304212664</v>
      </c>
      <c r="AM141" s="174">
        <f t="shared" si="93"/>
        <v>0</v>
      </c>
      <c r="AN141" s="174">
        <f t="shared" si="94"/>
        <v>0</v>
      </c>
      <c r="AO141" s="174">
        <f t="shared" si="95"/>
        <v>935.49325304212664</v>
      </c>
      <c r="AP141" s="174">
        <f t="shared" si="96"/>
        <v>0</v>
      </c>
      <c r="AQ141" s="268">
        <f t="shared" si="97"/>
        <v>935.49325304212664</v>
      </c>
      <c r="AR141" s="87" t="str">
        <f t="shared" si="98"/>
        <v>T</v>
      </c>
      <c r="AS141" s="271" t="s">
        <v>420</v>
      </c>
      <c r="AT141" s="88" t="str">
        <f>_xlfn.XLOOKUP($AS141,'[2]Consol (Working)'!$C$5:$C$163,'[2]Consol (Working)'!$AI$5:$AI$163,,0)</f>
        <v>Trade(Off)</v>
      </c>
      <c r="AU141" s="88" t="s">
        <v>18</v>
      </c>
      <c r="AV141" s="72" t="str">
        <f t="shared" si="99"/>
        <v>L:PD5</v>
      </c>
      <c r="AW141" s="89" t="str">
        <f t="shared" si="87"/>
        <v>T</v>
      </c>
      <c r="AX141" s="90"/>
      <c r="AY141" s="281"/>
    </row>
    <row r="142" spans="1:51" ht="15.75" customHeight="1" x14ac:dyDescent="0.25">
      <c r="A142" s="87">
        <v>135</v>
      </c>
      <c r="B142" s="366">
        <v>501137</v>
      </c>
      <c r="C142" s="104" t="s">
        <v>422</v>
      </c>
      <c r="D142" s="367">
        <v>45471</v>
      </c>
      <c r="E142" s="367">
        <v>46022</v>
      </c>
      <c r="F142" s="367">
        <v>46022</v>
      </c>
      <c r="G142" s="103" t="s">
        <v>144</v>
      </c>
      <c r="H142" s="101">
        <v>41645.379999999997</v>
      </c>
      <c r="I142" s="101">
        <v>41500</v>
      </c>
      <c r="J142" s="103" t="s">
        <v>145</v>
      </c>
      <c r="K142" s="101">
        <v>290.77</v>
      </c>
      <c r="L142" s="103" t="s">
        <v>145</v>
      </c>
      <c r="M142" s="101">
        <v>1458500</v>
      </c>
      <c r="N142" s="102">
        <v>6.7299999999999999E-2</v>
      </c>
      <c r="O142" s="348" t="s">
        <v>146</v>
      </c>
      <c r="P142" s="103" t="s">
        <v>20</v>
      </c>
      <c r="Q142" s="269">
        <v>0.39539999999999997</v>
      </c>
      <c r="R142" s="103" t="s">
        <v>139</v>
      </c>
      <c r="S142" s="368" t="s">
        <v>100</v>
      </c>
      <c r="T142" s="368">
        <v>0</v>
      </c>
      <c r="U142" s="103" t="s">
        <v>416</v>
      </c>
      <c r="V142" s="103" t="s">
        <v>141</v>
      </c>
      <c r="W142" s="369">
        <v>1</v>
      </c>
      <c r="Y142" s="173">
        <v>30942.054238529912</v>
      </c>
      <c r="Z142" s="173">
        <v>30942.054238529912</v>
      </c>
      <c r="AA142" s="173">
        <v>16466.583251999997</v>
      </c>
      <c r="AC142" s="174">
        <v>30942.054238529912</v>
      </c>
      <c r="AD142" s="174">
        <v>30942.054238529912</v>
      </c>
      <c r="AE142" s="174">
        <v>16466.583251999997</v>
      </c>
      <c r="AF142" s="138"/>
      <c r="AG142" s="175">
        <f t="shared" si="88"/>
        <v>0</v>
      </c>
      <c r="AH142" s="175">
        <f t="shared" si="89"/>
        <v>0</v>
      </c>
      <c r="AI142" s="175">
        <f t="shared" si="90"/>
        <v>30942.054238529912</v>
      </c>
      <c r="AJ142" s="175">
        <f t="shared" si="91"/>
        <v>0</v>
      </c>
      <c r="AK142" s="176">
        <f t="shared" si="92"/>
        <v>30942.054238529912</v>
      </c>
      <c r="AM142" s="174">
        <f t="shared" si="93"/>
        <v>0</v>
      </c>
      <c r="AN142" s="174">
        <f t="shared" si="94"/>
        <v>0</v>
      </c>
      <c r="AO142" s="174">
        <f t="shared" si="95"/>
        <v>30942.054238529912</v>
      </c>
      <c r="AP142" s="174">
        <f t="shared" si="96"/>
        <v>0</v>
      </c>
      <c r="AQ142" s="268">
        <f t="shared" si="97"/>
        <v>30942.054238529912</v>
      </c>
      <c r="AR142" s="87" t="str">
        <f t="shared" si="98"/>
        <v>T</v>
      </c>
      <c r="AS142" s="271" t="s">
        <v>423</v>
      </c>
      <c r="AT142" s="88" t="str">
        <f>_xlfn.XLOOKUP($AS142,'[2]Consol (Working)'!$C$5:$C$163,'[2]Consol (Working)'!$AI$5:$AI$163,,0)</f>
        <v>Trade(On)</v>
      </c>
      <c r="AU142" s="88" t="s">
        <v>146</v>
      </c>
      <c r="AV142" s="72" t="str">
        <f t="shared" si="99"/>
        <v>L:PD6</v>
      </c>
      <c r="AW142" s="89" t="str">
        <f t="shared" si="87"/>
        <v>T</v>
      </c>
      <c r="AX142" s="90"/>
      <c r="AY142" s="281"/>
    </row>
    <row r="143" spans="1:51" ht="15.75" customHeight="1" x14ac:dyDescent="0.25">
      <c r="A143" s="87">
        <v>136</v>
      </c>
      <c r="B143" s="366">
        <v>501106</v>
      </c>
      <c r="C143" s="104" t="s">
        <v>424</v>
      </c>
      <c r="D143" s="367">
        <v>45239</v>
      </c>
      <c r="E143" s="367">
        <v>47066</v>
      </c>
      <c r="F143" s="367">
        <v>47066</v>
      </c>
      <c r="G143" s="103" t="s">
        <v>137</v>
      </c>
      <c r="H143" s="101">
        <v>1610694.2299999897</v>
      </c>
      <c r="I143" s="101">
        <v>29670.75</v>
      </c>
      <c r="J143" s="103" t="s">
        <v>138</v>
      </c>
      <c r="K143" s="101">
        <v>9487.75</v>
      </c>
      <c r="L143" s="103" t="s">
        <v>138</v>
      </c>
      <c r="M143" s="101">
        <v>0</v>
      </c>
      <c r="N143" s="102">
        <v>6.9584999999999994E-2</v>
      </c>
      <c r="O143" s="348" t="s">
        <v>157</v>
      </c>
      <c r="P143" s="103" t="s">
        <v>20</v>
      </c>
      <c r="Q143" s="269">
        <v>0.39539999999999997</v>
      </c>
      <c r="R143" s="103" t="s">
        <v>159</v>
      </c>
      <c r="S143" s="368" t="s">
        <v>100</v>
      </c>
      <c r="T143" s="368">
        <v>0</v>
      </c>
      <c r="U143" s="103" t="s">
        <v>416</v>
      </c>
      <c r="V143" s="103" t="s">
        <v>141</v>
      </c>
      <c r="W143" s="369">
        <v>1</v>
      </c>
      <c r="Y143" s="173">
        <v>77344.643443378474</v>
      </c>
      <c r="Z143" s="173">
        <v>108816.57760529616</v>
      </c>
      <c r="AA143" s="173">
        <v>636868.49854199588</v>
      </c>
      <c r="AC143" s="174">
        <v>77344.643443378474</v>
      </c>
      <c r="AD143" s="174">
        <v>112371.30099154297</v>
      </c>
      <c r="AE143" s="174">
        <v>636868.49854199588</v>
      </c>
      <c r="AF143" s="138"/>
      <c r="AG143" s="175">
        <f t="shared" si="88"/>
        <v>0</v>
      </c>
      <c r="AH143" s="175">
        <f t="shared" si="89"/>
        <v>0</v>
      </c>
      <c r="AI143" s="175">
        <f t="shared" si="90"/>
        <v>108816.57760529616</v>
      </c>
      <c r="AJ143" s="175">
        <f t="shared" si="91"/>
        <v>0</v>
      </c>
      <c r="AK143" s="176">
        <f t="shared" si="92"/>
        <v>108816.57760529616</v>
      </c>
      <c r="AM143" s="174">
        <f t="shared" si="93"/>
        <v>0</v>
      </c>
      <c r="AN143" s="174">
        <f t="shared" si="94"/>
        <v>0</v>
      </c>
      <c r="AO143" s="174">
        <f t="shared" si="95"/>
        <v>112371.30099154297</v>
      </c>
      <c r="AP143" s="174">
        <f t="shared" si="96"/>
        <v>0</v>
      </c>
      <c r="AQ143" s="268">
        <f t="shared" si="97"/>
        <v>112371.30099154297</v>
      </c>
      <c r="AR143" s="87" t="str">
        <f t="shared" si="98"/>
        <v>T</v>
      </c>
      <c r="AS143" s="271" t="s">
        <v>425</v>
      </c>
      <c r="AT143" s="88" t="str">
        <f>_xlfn.XLOOKUP($AS143,'[2]Consol (Working)'!$C$5:$C$163,'[2]Consol (Working)'!$AI$5:$AI$163,,0)</f>
        <v>Non Trade</v>
      </c>
      <c r="AU143" s="88" t="s">
        <v>157</v>
      </c>
      <c r="AV143" s="72" t="str">
        <f t="shared" si="99"/>
        <v>O:PD5</v>
      </c>
      <c r="AW143" s="89" t="str">
        <f t="shared" si="87"/>
        <v>T</v>
      </c>
      <c r="AX143" s="90"/>
      <c r="AY143" s="281"/>
    </row>
    <row r="144" spans="1:51" ht="15.75" customHeight="1" x14ac:dyDescent="0.25">
      <c r="A144" s="87">
        <v>137</v>
      </c>
      <c r="B144" s="366">
        <v>501107</v>
      </c>
      <c r="C144" s="104" t="s">
        <v>426</v>
      </c>
      <c r="D144" s="367">
        <v>45239</v>
      </c>
      <c r="E144" s="367">
        <v>47066</v>
      </c>
      <c r="F144" s="367">
        <v>47066</v>
      </c>
      <c r="G144" s="103" t="s">
        <v>137</v>
      </c>
      <c r="H144" s="101">
        <v>1601695.9199999901</v>
      </c>
      <c r="I144" s="101">
        <v>29505</v>
      </c>
      <c r="J144" s="103" t="s">
        <v>138</v>
      </c>
      <c r="K144" s="101">
        <v>9434.74</v>
      </c>
      <c r="L144" s="103" t="s">
        <v>138</v>
      </c>
      <c r="M144" s="101">
        <v>0</v>
      </c>
      <c r="N144" s="102">
        <v>6.9584999999999994E-2</v>
      </c>
      <c r="O144" s="348" t="s">
        <v>157</v>
      </c>
      <c r="P144" s="103" t="s">
        <v>20</v>
      </c>
      <c r="Q144" s="269">
        <v>0.39539999999999997</v>
      </c>
      <c r="R144" s="103" t="s">
        <v>159</v>
      </c>
      <c r="S144" s="368" t="s">
        <v>100</v>
      </c>
      <c r="T144" s="368">
        <v>0</v>
      </c>
      <c r="U144" s="103" t="s">
        <v>416</v>
      </c>
      <c r="V144" s="103" t="s">
        <v>141</v>
      </c>
      <c r="W144" s="369">
        <v>1</v>
      </c>
      <c r="Y144" s="173">
        <v>76912.54851779122</v>
      </c>
      <c r="Z144" s="173">
        <v>108208.6580760994</v>
      </c>
      <c r="AA144" s="173">
        <v>633310.56676799606</v>
      </c>
      <c r="AC144" s="174">
        <v>76912.54851779122</v>
      </c>
      <c r="AD144" s="174">
        <v>111743.52223187771</v>
      </c>
      <c r="AE144" s="174">
        <v>633310.56676799606</v>
      </c>
      <c r="AF144" s="138"/>
      <c r="AG144" s="175">
        <f t="shared" si="88"/>
        <v>0</v>
      </c>
      <c r="AH144" s="175">
        <f t="shared" si="89"/>
        <v>0</v>
      </c>
      <c r="AI144" s="175">
        <f t="shared" si="90"/>
        <v>108208.6580760994</v>
      </c>
      <c r="AJ144" s="175">
        <f t="shared" si="91"/>
        <v>0</v>
      </c>
      <c r="AK144" s="176">
        <f t="shared" si="92"/>
        <v>108208.6580760994</v>
      </c>
      <c r="AM144" s="174">
        <f t="shared" si="93"/>
        <v>0</v>
      </c>
      <c r="AN144" s="174">
        <f t="shared" si="94"/>
        <v>0</v>
      </c>
      <c r="AO144" s="174">
        <f t="shared" si="95"/>
        <v>111743.52223187771</v>
      </c>
      <c r="AP144" s="174">
        <f t="shared" si="96"/>
        <v>0</v>
      </c>
      <c r="AQ144" s="268">
        <f t="shared" si="97"/>
        <v>111743.52223187771</v>
      </c>
      <c r="AR144" s="87" t="str">
        <f t="shared" si="98"/>
        <v>T</v>
      </c>
      <c r="AS144" s="271" t="s">
        <v>427</v>
      </c>
      <c r="AT144" s="88" t="str">
        <f>_xlfn.XLOOKUP($AS144,'[2]Consol (Working)'!$C$5:$C$163,'[2]Consol (Working)'!$AI$5:$AI$163,,0)</f>
        <v>Non Trade</v>
      </c>
      <c r="AU144" s="88" t="s">
        <v>157</v>
      </c>
      <c r="AV144" s="72" t="str">
        <f t="shared" si="99"/>
        <v>O:PD5</v>
      </c>
      <c r="AW144" s="89" t="str">
        <f t="shared" si="87"/>
        <v>T</v>
      </c>
      <c r="AX144" s="90"/>
      <c r="AY144" s="281"/>
    </row>
    <row r="145" spans="1:51" ht="15.75" customHeight="1" x14ac:dyDescent="0.25">
      <c r="A145" s="87">
        <v>138</v>
      </c>
      <c r="B145" s="366">
        <v>501108</v>
      </c>
      <c r="C145" s="104" t="s">
        <v>428</v>
      </c>
      <c r="D145" s="367">
        <v>45239</v>
      </c>
      <c r="E145" s="367">
        <v>47066</v>
      </c>
      <c r="F145" s="367">
        <v>47066</v>
      </c>
      <c r="G145" s="103" t="s">
        <v>137</v>
      </c>
      <c r="H145" s="101">
        <v>611883.86</v>
      </c>
      <c r="I145" s="101">
        <v>11271.57</v>
      </c>
      <c r="J145" s="103" t="s">
        <v>138</v>
      </c>
      <c r="K145" s="101">
        <v>3604.28</v>
      </c>
      <c r="L145" s="103" t="s">
        <v>138</v>
      </c>
      <c r="M145" s="101">
        <v>0</v>
      </c>
      <c r="N145" s="102">
        <v>6.9584999999999994E-2</v>
      </c>
      <c r="O145" s="348" t="s">
        <v>157</v>
      </c>
      <c r="P145" s="103" t="s">
        <v>20</v>
      </c>
      <c r="Q145" s="269">
        <v>0.39539999999999997</v>
      </c>
      <c r="R145" s="103" t="s">
        <v>159</v>
      </c>
      <c r="S145" s="368" t="s">
        <v>100</v>
      </c>
      <c r="T145" s="368">
        <v>0</v>
      </c>
      <c r="U145" s="103" t="s">
        <v>416</v>
      </c>
      <c r="V145" s="103" t="s">
        <v>141</v>
      </c>
      <c r="W145" s="369">
        <v>1</v>
      </c>
      <c r="Y145" s="173">
        <v>29382.325381504284</v>
      </c>
      <c r="Z145" s="173">
        <v>41338.150147842483</v>
      </c>
      <c r="AA145" s="173">
        <v>241938.87824399999</v>
      </c>
      <c r="AC145" s="174">
        <v>29382.325381504284</v>
      </c>
      <c r="AD145" s="174">
        <v>42688.548590217753</v>
      </c>
      <c r="AE145" s="174">
        <v>241938.87824399999</v>
      </c>
      <c r="AF145" s="138"/>
      <c r="AG145" s="175">
        <f t="shared" si="88"/>
        <v>0</v>
      </c>
      <c r="AH145" s="175">
        <f t="shared" si="89"/>
        <v>0</v>
      </c>
      <c r="AI145" s="175">
        <f t="shared" si="90"/>
        <v>41338.150147842483</v>
      </c>
      <c r="AJ145" s="175">
        <f t="shared" si="91"/>
        <v>0</v>
      </c>
      <c r="AK145" s="176">
        <f t="shared" si="92"/>
        <v>41338.150147842483</v>
      </c>
      <c r="AM145" s="174">
        <f t="shared" si="93"/>
        <v>0</v>
      </c>
      <c r="AN145" s="174">
        <f t="shared" si="94"/>
        <v>0</v>
      </c>
      <c r="AO145" s="174">
        <f t="shared" si="95"/>
        <v>42688.548590217753</v>
      </c>
      <c r="AP145" s="174">
        <f t="shared" si="96"/>
        <v>0</v>
      </c>
      <c r="AQ145" s="268">
        <f t="shared" si="97"/>
        <v>42688.548590217753</v>
      </c>
      <c r="AR145" s="87" t="str">
        <f t="shared" si="98"/>
        <v>T</v>
      </c>
      <c r="AS145" s="271" t="s">
        <v>429</v>
      </c>
      <c r="AT145" s="88" t="str">
        <f>_xlfn.XLOOKUP($AS145,'[2]Consol (Working)'!$C$5:$C$163,'[2]Consol (Working)'!$AI$5:$AI$163,,0)</f>
        <v>Non Trade</v>
      </c>
      <c r="AU145" s="88" t="s">
        <v>157</v>
      </c>
      <c r="AV145" s="72" t="str">
        <f t="shared" si="99"/>
        <v>O:PD5</v>
      </c>
      <c r="AW145" s="89" t="str">
        <f t="shared" si="87"/>
        <v>T</v>
      </c>
      <c r="AX145" s="90"/>
      <c r="AY145" s="281"/>
    </row>
    <row r="146" spans="1:51" ht="15.75" customHeight="1" x14ac:dyDescent="0.25">
      <c r="A146" s="87">
        <v>139</v>
      </c>
      <c r="B146" s="366">
        <v>501109</v>
      </c>
      <c r="C146" s="104" t="s">
        <v>430</v>
      </c>
      <c r="D146" s="367">
        <v>45239</v>
      </c>
      <c r="E146" s="367">
        <v>47066</v>
      </c>
      <c r="F146" s="367">
        <v>47066</v>
      </c>
      <c r="G146" s="103" t="s">
        <v>137</v>
      </c>
      <c r="H146" s="101">
        <v>1621396.5999999898</v>
      </c>
      <c r="I146" s="101">
        <v>29709.919999999998</v>
      </c>
      <c r="J146" s="103" t="s">
        <v>138</v>
      </c>
      <c r="K146" s="101">
        <v>9892.76</v>
      </c>
      <c r="L146" s="103" t="s">
        <v>138</v>
      </c>
      <c r="M146" s="101">
        <v>0</v>
      </c>
      <c r="N146" s="102">
        <v>7.2065000000000004E-2</v>
      </c>
      <c r="O146" s="348" t="s">
        <v>157</v>
      </c>
      <c r="P146" s="103" t="s">
        <v>20</v>
      </c>
      <c r="Q146" s="269">
        <v>0.39539999999999997</v>
      </c>
      <c r="R146" s="103" t="s">
        <v>159</v>
      </c>
      <c r="S146" s="368" t="s">
        <v>100</v>
      </c>
      <c r="T146" s="368">
        <v>0</v>
      </c>
      <c r="U146" s="103" t="s">
        <v>416</v>
      </c>
      <c r="V146" s="103" t="s">
        <v>141</v>
      </c>
      <c r="W146" s="369">
        <v>1</v>
      </c>
      <c r="Y146" s="173">
        <v>77704.592292441564</v>
      </c>
      <c r="Z146" s="173">
        <v>109057.08098487655</v>
      </c>
      <c r="AA146" s="173">
        <v>641100.21563999599</v>
      </c>
      <c r="AC146" s="174">
        <v>77704.592292441564</v>
      </c>
      <c r="AD146" s="174">
        <v>112596.76793741372</v>
      </c>
      <c r="AE146" s="174">
        <v>641100.21563999599</v>
      </c>
      <c r="AF146" s="138"/>
      <c r="AG146" s="175">
        <f t="shared" si="88"/>
        <v>0</v>
      </c>
      <c r="AH146" s="175">
        <f t="shared" si="89"/>
        <v>0</v>
      </c>
      <c r="AI146" s="175">
        <f t="shared" si="90"/>
        <v>109057.08098487655</v>
      </c>
      <c r="AJ146" s="175">
        <f t="shared" si="91"/>
        <v>0</v>
      </c>
      <c r="AK146" s="176">
        <f t="shared" si="92"/>
        <v>109057.08098487655</v>
      </c>
      <c r="AM146" s="174">
        <f t="shared" si="93"/>
        <v>0</v>
      </c>
      <c r="AN146" s="174">
        <f t="shared" si="94"/>
        <v>0</v>
      </c>
      <c r="AO146" s="174">
        <f t="shared" si="95"/>
        <v>112596.76793741372</v>
      </c>
      <c r="AP146" s="174">
        <f t="shared" si="96"/>
        <v>0</v>
      </c>
      <c r="AQ146" s="268">
        <f t="shared" si="97"/>
        <v>112596.76793741372</v>
      </c>
      <c r="AR146" s="87" t="str">
        <f t="shared" si="98"/>
        <v>T</v>
      </c>
      <c r="AS146" s="271" t="s">
        <v>431</v>
      </c>
      <c r="AT146" s="88" t="str">
        <f>_xlfn.XLOOKUP($AS146,'[2]Consol (Working)'!$C$5:$C$163,'[2]Consol (Working)'!$AI$5:$AI$163,,0)</f>
        <v>Non Trade</v>
      </c>
      <c r="AU146" s="88" t="s">
        <v>157</v>
      </c>
      <c r="AV146" s="72" t="str">
        <f t="shared" si="99"/>
        <v>O:PD5</v>
      </c>
      <c r="AW146" s="89" t="str">
        <f t="shared" si="87"/>
        <v>T</v>
      </c>
      <c r="AX146" s="90"/>
      <c r="AY146" s="281"/>
    </row>
    <row r="147" spans="1:51" ht="15.75" customHeight="1" x14ac:dyDescent="0.25">
      <c r="A147" s="87">
        <v>140</v>
      </c>
      <c r="B147" s="366">
        <v>501010</v>
      </c>
      <c r="C147" s="104" t="s">
        <v>432</v>
      </c>
      <c r="D147" s="367">
        <v>43663</v>
      </c>
      <c r="E147" s="367">
        <v>46405</v>
      </c>
      <c r="F147" s="367">
        <v>46405</v>
      </c>
      <c r="G147" s="103" t="s">
        <v>137</v>
      </c>
      <c r="H147" s="101">
        <v>9186629.2703024726</v>
      </c>
      <c r="I147" s="101">
        <v>1000000</v>
      </c>
      <c r="J147" s="103" t="s">
        <v>178</v>
      </c>
      <c r="K147" s="101">
        <v>66293.350000000006</v>
      </c>
      <c r="L147" s="103" t="s">
        <v>138</v>
      </c>
      <c r="M147" s="101">
        <v>0</v>
      </c>
      <c r="N147" s="102">
        <v>8.4199999999999997E-2</v>
      </c>
      <c r="O147" s="348" t="s">
        <v>18</v>
      </c>
      <c r="P147" s="103" t="s">
        <v>20</v>
      </c>
      <c r="Q147" s="269">
        <v>0.39539999999999997</v>
      </c>
      <c r="R147" s="103" t="s">
        <v>139</v>
      </c>
      <c r="S147" s="368" t="s">
        <v>171</v>
      </c>
      <c r="T147" s="368">
        <v>0</v>
      </c>
      <c r="U147" s="103" t="s">
        <v>416</v>
      </c>
      <c r="V147" s="103" t="s">
        <v>141</v>
      </c>
      <c r="W147" s="369">
        <v>4.4755000000000003</v>
      </c>
      <c r="Y147" s="173">
        <v>284665.55210257776</v>
      </c>
      <c r="Z147" s="173">
        <v>333309.14041212044</v>
      </c>
      <c r="AA147" s="173">
        <v>3632393.2134775976</v>
      </c>
      <c r="AC147" s="174">
        <v>284665.55210257776</v>
      </c>
      <c r="AD147" s="174">
        <v>340517.26150455064</v>
      </c>
      <c r="AE147" s="174">
        <v>3632393.2134775976</v>
      </c>
      <c r="AF147" s="138"/>
      <c r="AG147" s="175">
        <f t="shared" si="88"/>
        <v>0</v>
      </c>
      <c r="AH147" s="175">
        <f t="shared" si="89"/>
        <v>0</v>
      </c>
      <c r="AI147" s="175">
        <f t="shared" si="90"/>
        <v>1491725.0579144452</v>
      </c>
      <c r="AJ147" s="175">
        <f t="shared" si="91"/>
        <v>0</v>
      </c>
      <c r="AK147" s="176">
        <f t="shared" si="92"/>
        <v>1491725.0579144452</v>
      </c>
      <c r="AM147" s="174">
        <f t="shared" si="93"/>
        <v>0</v>
      </c>
      <c r="AN147" s="174">
        <f t="shared" si="94"/>
        <v>0</v>
      </c>
      <c r="AO147" s="174">
        <f t="shared" si="95"/>
        <v>1523985.0038636164</v>
      </c>
      <c r="AP147" s="174">
        <f t="shared" si="96"/>
        <v>0</v>
      </c>
      <c r="AQ147" s="268">
        <f t="shared" si="97"/>
        <v>1523985.0038636164</v>
      </c>
      <c r="AR147" s="87" t="str">
        <f t="shared" si="98"/>
        <v>T</v>
      </c>
      <c r="AS147" s="271" t="s">
        <v>433</v>
      </c>
      <c r="AT147" s="88" t="str">
        <f>_xlfn.XLOOKUP($AS147,'[2]Consol (Working)'!$C$5:$C$163,'[2]Consol (Working)'!$AI$5:$AI$163,,0)</f>
        <v>Non Trade</v>
      </c>
      <c r="AU147" s="88" t="s">
        <v>18</v>
      </c>
      <c r="AV147" s="72" t="str">
        <f t="shared" si="99"/>
        <v>L:PD5</v>
      </c>
      <c r="AW147" s="89" t="str">
        <f t="shared" si="87"/>
        <v>T</v>
      </c>
      <c r="AX147" s="90"/>
      <c r="AY147" s="281"/>
    </row>
    <row r="148" spans="1:51" ht="15.75" customHeight="1" x14ac:dyDescent="0.25">
      <c r="A148" s="87">
        <v>141</v>
      </c>
      <c r="B148" s="366">
        <v>501163</v>
      </c>
      <c r="C148" s="104" t="s">
        <v>434</v>
      </c>
      <c r="D148" s="367">
        <v>45562</v>
      </c>
      <c r="E148" s="367">
        <v>46022</v>
      </c>
      <c r="F148" s="367">
        <v>46022</v>
      </c>
      <c r="G148" s="103" t="s">
        <v>144</v>
      </c>
      <c r="H148" s="101">
        <v>2456873.4499999997</v>
      </c>
      <c r="I148" s="101">
        <v>2430172.61</v>
      </c>
      <c r="J148" s="103" t="s">
        <v>145</v>
      </c>
      <c r="K148" s="101">
        <v>21915.880326027396</v>
      </c>
      <c r="L148" s="103" t="s">
        <v>145</v>
      </c>
      <c r="M148" s="101">
        <v>569827.39000000013</v>
      </c>
      <c r="N148" s="102">
        <v>5.6399999999999999E-2</v>
      </c>
      <c r="O148" s="348" t="s">
        <v>146</v>
      </c>
      <c r="P148" s="103" t="s">
        <v>16</v>
      </c>
      <c r="Q148" s="269">
        <v>8.8999999999999999E-3</v>
      </c>
      <c r="R148" s="103" t="s">
        <v>139</v>
      </c>
      <c r="S148" s="368" t="s">
        <v>100</v>
      </c>
      <c r="T148" s="368">
        <v>64</v>
      </c>
      <c r="U148" s="103" t="s">
        <v>416</v>
      </c>
      <c r="V148" s="103" t="s">
        <v>141</v>
      </c>
      <c r="W148" s="369">
        <v>1</v>
      </c>
      <c r="Y148" s="173">
        <v>2363.6345804258463</v>
      </c>
      <c r="Z148" s="173">
        <v>2363.6345804258463</v>
      </c>
      <c r="AA148" s="173">
        <v>21866.173704999997</v>
      </c>
      <c r="AC148" s="174">
        <v>2363.6345804258463</v>
      </c>
      <c r="AD148" s="174">
        <v>2363.6345804258463</v>
      </c>
      <c r="AE148" s="174">
        <v>21866.173704999997</v>
      </c>
      <c r="AF148" s="138"/>
      <c r="AG148" s="175">
        <f t="shared" si="88"/>
        <v>0</v>
      </c>
      <c r="AH148" s="175">
        <f t="shared" si="89"/>
        <v>2363.6345804258463</v>
      </c>
      <c r="AI148" s="175">
        <f t="shared" si="90"/>
        <v>0</v>
      </c>
      <c r="AJ148" s="175">
        <f t="shared" si="91"/>
        <v>0</v>
      </c>
      <c r="AK148" s="176">
        <f t="shared" si="92"/>
        <v>2363.6345804258463</v>
      </c>
      <c r="AM148" s="174">
        <f t="shared" si="93"/>
        <v>0</v>
      </c>
      <c r="AN148" s="174">
        <f t="shared" si="94"/>
        <v>2363.6345804258463</v>
      </c>
      <c r="AO148" s="174">
        <f t="shared" si="95"/>
        <v>0</v>
      </c>
      <c r="AP148" s="174">
        <f t="shared" si="96"/>
        <v>0</v>
      </c>
      <c r="AQ148" s="268">
        <f t="shared" si="97"/>
        <v>2363.6345804258463</v>
      </c>
      <c r="AR148" s="87" t="str">
        <f t="shared" si="98"/>
        <v>T</v>
      </c>
      <c r="AS148" s="271" t="s">
        <v>435</v>
      </c>
      <c r="AT148" s="88" t="str">
        <f>_xlfn.XLOOKUP($AS148,'[2]Consol (Working)'!$C$5:$C$163,'[2]Consol (Working)'!$AI$5:$AI$163,,0)</f>
        <v>Trade(On)</v>
      </c>
      <c r="AU148" s="88" t="s">
        <v>146</v>
      </c>
      <c r="AV148" s="72" t="str">
        <f t="shared" si="99"/>
        <v>L:PD6</v>
      </c>
      <c r="AW148" s="89" t="str">
        <f t="shared" si="87"/>
        <v>T</v>
      </c>
      <c r="AX148" s="90"/>
      <c r="AY148" s="281"/>
    </row>
    <row r="149" spans="1:51" ht="15.75" customHeight="1" x14ac:dyDescent="0.25">
      <c r="A149" s="87">
        <v>142</v>
      </c>
      <c r="B149" s="366">
        <v>501162</v>
      </c>
      <c r="C149" s="104" t="s">
        <v>436</v>
      </c>
      <c r="D149" s="367">
        <v>45561</v>
      </c>
      <c r="E149" s="367">
        <v>48117</v>
      </c>
      <c r="F149" s="367">
        <v>48117</v>
      </c>
      <c r="G149" s="103" t="s">
        <v>137</v>
      </c>
      <c r="H149" s="101">
        <v>970297.62000000011</v>
      </c>
      <c r="I149" s="101">
        <v>9722.56</v>
      </c>
      <c r="J149" s="103" t="s">
        <v>138</v>
      </c>
      <c r="K149" s="101">
        <v>4301.66</v>
      </c>
      <c r="L149" s="103" t="s">
        <v>138</v>
      </c>
      <c r="M149" s="101">
        <v>22712.5</v>
      </c>
      <c r="N149" s="102">
        <v>5.3100000000000001E-2</v>
      </c>
      <c r="O149" s="348" t="s">
        <v>146</v>
      </c>
      <c r="P149" s="103" t="s">
        <v>16</v>
      </c>
      <c r="Q149" s="269">
        <v>8.8999999999999999E-3</v>
      </c>
      <c r="R149" s="103" t="s">
        <v>139</v>
      </c>
      <c r="S149" s="368" t="s">
        <v>100</v>
      </c>
      <c r="T149" s="368">
        <v>17</v>
      </c>
      <c r="U149" s="103" t="s">
        <v>416</v>
      </c>
      <c r="V149" s="103" t="s">
        <v>141</v>
      </c>
      <c r="W149" s="369">
        <v>1</v>
      </c>
      <c r="Y149" s="173">
        <v>820.7425806216944</v>
      </c>
      <c r="Z149" s="173">
        <v>1553.6677105835231</v>
      </c>
      <c r="AA149" s="173">
        <v>8635.6488180000015</v>
      </c>
      <c r="AC149" s="174">
        <v>820.7425806216944</v>
      </c>
      <c r="AD149" s="174">
        <v>1633.5858300543296</v>
      </c>
      <c r="AE149" s="174">
        <v>8635.6488180000015</v>
      </c>
      <c r="AF149" s="138"/>
      <c r="AG149" s="175">
        <f t="shared" si="88"/>
        <v>0</v>
      </c>
      <c r="AH149" s="175">
        <f t="shared" si="89"/>
        <v>0</v>
      </c>
      <c r="AI149" s="175">
        <f t="shared" si="90"/>
        <v>1553.6677105835231</v>
      </c>
      <c r="AJ149" s="175">
        <f t="shared" si="91"/>
        <v>0</v>
      </c>
      <c r="AK149" s="176">
        <f t="shared" si="92"/>
        <v>1553.6677105835231</v>
      </c>
      <c r="AM149" s="174">
        <f t="shared" si="93"/>
        <v>0</v>
      </c>
      <c r="AN149" s="174">
        <f t="shared" si="94"/>
        <v>0</v>
      </c>
      <c r="AO149" s="174">
        <f t="shared" si="95"/>
        <v>1633.5858300543296</v>
      </c>
      <c r="AP149" s="174">
        <f t="shared" si="96"/>
        <v>0</v>
      </c>
      <c r="AQ149" s="268">
        <f t="shared" si="97"/>
        <v>1633.5858300543296</v>
      </c>
      <c r="AR149" s="87" t="str">
        <f t="shared" si="98"/>
        <v>T</v>
      </c>
      <c r="AS149" s="271" t="s">
        <v>437</v>
      </c>
      <c r="AT149" s="88" t="str">
        <f>_xlfn.XLOOKUP($AS149,'[2]Consol (Working)'!$C$5:$C$163,'[2]Consol (Working)'!$AI$5:$AI$163,,0)</f>
        <v>Non Trade</v>
      </c>
      <c r="AU149" s="88" t="s">
        <v>146</v>
      </c>
      <c r="AV149" s="72" t="str">
        <f t="shared" si="99"/>
        <v>L:PD6</v>
      </c>
      <c r="AW149" s="89" t="str">
        <f t="shared" si="87"/>
        <v>T</v>
      </c>
      <c r="AX149" s="90"/>
      <c r="AY149" s="281"/>
    </row>
    <row r="150" spans="1:51" ht="15.75" customHeight="1" x14ac:dyDescent="0.25">
      <c r="A150" s="87">
        <v>143</v>
      </c>
      <c r="B150" s="366">
        <v>501050</v>
      </c>
      <c r="C150" s="104" t="s">
        <v>438</v>
      </c>
      <c r="D150" s="367">
        <v>44589</v>
      </c>
      <c r="E150" s="367">
        <v>48607</v>
      </c>
      <c r="F150" s="367">
        <v>48607</v>
      </c>
      <c r="G150" s="103" t="s">
        <v>137</v>
      </c>
      <c r="H150" s="101">
        <v>107681852.28309968</v>
      </c>
      <c r="I150" s="101">
        <v>1219508</v>
      </c>
      <c r="J150" s="103" t="s">
        <v>178</v>
      </c>
      <c r="K150" s="101">
        <v>631532.03</v>
      </c>
      <c r="L150" s="103" t="s">
        <v>138</v>
      </c>
      <c r="M150" s="101">
        <v>0</v>
      </c>
      <c r="N150" s="102">
        <v>6.8099999999999994E-2</v>
      </c>
      <c r="O150" s="348" t="s">
        <v>157</v>
      </c>
      <c r="P150" s="103" t="s">
        <v>20</v>
      </c>
      <c r="Q150" s="269">
        <v>0.39539999999999997</v>
      </c>
      <c r="R150" s="103" t="s">
        <v>159</v>
      </c>
      <c r="S150" s="368" t="s">
        <v>100</v>
      </c>
      <c r="T150" s="368">
        <v>0</v>
      </c>
      <c r="U150" s="103" t="s">
        <v>416</v>
      </c>
      <c r="V150" s="103" t="s">
        <v>141</v>
      </c>
      <c r="W150" s="369">
        <v>1</v>
      </c>
      <c r="Y150" s="173">
        <v>5759695.3954271786</v>
      </c>
      <c r="Z150" s="173">
        <v>10348344.247556021</v>
      </c>
      <c r="AA150" s="173">
        <v>42577404.392737612</v>
      </c>
      <c r="AC150" s="174">
        <v>5759695.3954271786</v>
      </c>
      <c r="AD150" s="174">
        <v>10838434.315235863</v>
      </c>
      <c r="AE150" s="174">
        <v>42577404.392737612</v>
      </c>
      <c r="AF150" s="138"/>
      <c r="AG150" s="175">
        <f t="shared" si="88"/>
        <v>0</v>
      </c>
      <c r="AH150" s="175">
        <f t="shared" si="89"/>
        <v>0</v>
      </c>
      <c r="AI150" s="175">
        <f t="shared" si="90"/>
        <v>10348344.247556021</v>
      </c>
      <c r="AJ150" s="175">
        <f t="shared" si="91"/>
        <v>0</v>
      </c>
      <c r="AK150" s="176">
        <f t="shared" si="92"/>
        <v>10348344.247556021</v>
      </c>
      <c r="AM150" s="174">
        <f t="shared" si="93"/>
        <v>0</v>
      </c>
      <c r="AN150" s="174">
        <f t="shared" si="94"/>
        <v>0</v>
      </c>
      <c r="AO150" s="174">
        <f t="shared" si="95"/>
        <v>10838434.315235863</v>
      </c>
      <c r="AP150" s="174">
        <f t="shared" si="96"/>
        <v>0</v>
      </c>
      <c r="AQ150" s="268">
        <f t="shared" si="97"/>
        <v>10838434.315235863</v>
      </c>
      <c r="AR150" s="87" t="str">
        <f t="shared" si="98"/>
        <v>T</v>
      </c>
      <c r="AS150" s="271" t="s">
        <v>439</v>
      </c>
      <c r="AT150" s="88" t="str">
        <f>_xlfn.XLOOKUP($AS150,'[2]Consol (Working)'!$C$5:$C$163,'[2]Consol (Working)'!$AI$5:$AI$163,,0)</f>
        <v>Non Trade</v>
      </c>
      <c r="AU150" s="88" t="s">
        <v>157</v>
      </c>
      <c r="AV150" s="72" t="str">
        <f t="shared" si="99"/>
        <v>O:PD5</v>
      </c>
      <c r="AW150" s="89" t="str">
        <f t="shared" si="87"/>
        <v>T</v>
      </c>
      <c r="AX150" s="90"/>
      <c r="AY150" s="281"/>
    </row>
    <row r="151" spans="1:51" ht="15.75" customHeight="1" x14ac:dyDescent="0.25">
      <c r="A151" s="87">
        <v>144</v>
      </c>
      <c r="B151" s="366">
        <v>501133</v>
      </c>
      <c r="C151" s="104" t="s">
        <v>440</v>
      </c>
      <c r="D151" s="367">
        <v>45378</v>
      </c>
      <c r="E151" s="367">
        <v>46022</v>
      </c>
      <c r="F151" s="367">
        <v>46022</v>
      </c>
      <c r="G151" s="103" t="s">
        <v>144</v>
      </c>
      <c r="H151" s="101">
        <v>2341089.817897419</v>
      </c>
      <c r="I151" s="101">
        <v>2332300.21</v>
      </c>
      <c r="J151" s="103" t="s">
        <v>145</v>
      </c>
      <c r="K151" s="101">
        <v>35466.99807851667</v>
      </c>
      <c r="L151" s="103" t="s">
        <v>145</v>
      </c>
      <c r="M151" s="101">
        <v>1667699.79</v>
      </c>
      <c r="N151" s="102">
        <v>9.1700000000000004E-2</v>
      </c>
      <c r="O151" s="348" t="s">
        <v>18</v>
      </c>
      <c r="P151" s="103" t="s">
        <v>20</v>
      </c>
      <c r="Q151" s="269">
        <v>0.39539999999999997</v>
      </c>
      <c r="R151" s="103" t="s">
        <v>139</v>
      </c>
      <c r="S151" s="368" t="s">
        <v>171</v>
      </c>
      <c r="T151" s="368">
        <v>0</v>
      </c>
      <c r="U151" s="103" t="s">
        <v>416</v>
      </c>
      <c r="V151" s="103" t="s">
        <v>141</v>
      </c>
      <c r="W151" s="369">
        <v>4.4755000000000003</v>
      </c>
      <c r="Y151" s="173">
        <v>120754.7705311996</v>
      </c>
      <c r="Z151" s="173">
        <v>120754.7705311996</v>
      </c>
      <c r="AA151" s="173">
        <v>925666.91399663943</v>
      </c>
      <c r="AC151" s="174">
        <v>120754.7705311996</v>
      </c>
      <c r="AD151" s="174">
        <v>120754.7705311996</v>
      </c>
      <c r="AE151" s="174">
        <v>925666.91399663943</v>
      </c>
      <c r="AF151" s="138"/>
      <c r="AG151" s="175">
        <f t="shared" si="88"/>
        <v>0</v>
      </c>
      <c r="AH151" s="175">
        <f t="shared" si="89"/>
        <v>0</v>
      </c>
      <c r="AI151" s="175">
        <f t="shared" si="90"/>
        <v>540437.97551238385</v>
      </c>
      <c r="AJ151" s="175">
        <f t="shared" si="91"/>
        <v>0</v>
      </c>
      <c r="AK151" s="176">
        <f t="shared" si="92"/>
        <v>540437.97551238385</v>
      </c>
      <c r="AM151" s="174">
        <f t="shared" si="93"/>
        <v>0</v>
      </c>
      <c r="AN151" s="174">
        <f t="shared" si="94"/>
        <v>0</v>
      </c>
      <c r="AO151" s="174">
        <f t="shared" si="95"/>
        <v>540437.97551238385</v>
      </c>
      <c r="AP151" s="174">
        <f t="shared" si="96"/>
        <v>0</v>
      </c>
      <c r="AQ151" s="268">
        <f t="shared" si="97"/>
        <v>540437.97551238385</v>
      </c>
      <c r="AR151" s="87" t="str">
        <f t="shared" si="98"/>
        <v>T</v>
      </c>
      <c r="AS151" s="271" t="s">
        <v>441</v>
      </c>
      <c r="AT151" s="88" t="str">
        <f>_xlfn.XLOOKUP($AS151,'[2]Consol (Working)'!$C$5:$C$163,'[2]Consol (Working)'!$AI$5:$AI$163,,0)</f>
        <v>Trade(On)</v>
      </c>
      <c r="AU151" s="88" t="s">
        <v>18</v>
      </c>
      <c r="AV151" s="72" t="str">
        <f t="shared" si="99"/>
        <v>L:PD5</v>
      </c>
      <c r="AW151" s="89" t="str">
        <f t="shared" si="87"/>
        <v>T</v>
      </c>
      <c r="AX151" s="90"/>
      <c r="AY151" s="281"/>
    </row>
    <row r="152" spans="1:51" ht="15.75" customHeight="1" x14ac:dyDescent="0.25">
      <c r="A152" s="87">
        <v>145</v>
      </c>
      <c r="B152" s="366">
        <v>501027</v>
      </c>
      <c r="C152" s="104" t="s">
        <v>442</v>
      </c>
      <c r="D152" s="367">
        <v>44103</v>
      </c>
      <c r="E152" s="367">
        <v>46110</v>
      </c>
      <c r="F152" s="367">
        <v>46110</v>
      </c>
      <c r="G152" s="103" t="s">
        <v>137</v>
      </c>
      <c r="H152" s="101">
        <v>131631.75</v>
      </c>
      <c r="I152" s="101">
        <v>6964.18</v>
      </c>
      <c r="J152" s="103" t="s">
        <v>138</v>
      </c>
      <c r="K152" s="101">
        <v>431.82</v>
      </c>
      <c r="L152" s="103" t="s">
        <v>138</v>
      </c>
      <c r="M152" s="101">
        <v>0</v>
      </c>
      <c r="N152" s="102">
        <v>3.5000000000000003E-2</v>
      </c>
      <c r="O152" s="348" t="s">
        <v>146</v>
      </c>
      <c r="P152" s="103" t="s">
        <v>20</v>
      </c>
      <c r="Q152" s="269">
        <v>0.39539999999999997</v>
      </c>
      <c r="R152" s="103" t="s">
        <v>139</v>
      </c>
      <c r="S152" s="368" t="s">
        <v>100</v>
      </c>
      <c r="T152" s="368">
        <v>0</v>
      </c>
      <c r="U152" s="103" t="s">
        <v>416</v>
      </c>
      <c r="V152" s="103" t="s">
        <v>141</v>
      </c>
      <c r="W152" s="369">
        <v>1</v>
      </c>
      <c r="Y152" s="173">
        <v>3526.5254163923205</v>
      </c>
      <c r="Z152" s="173">
        <v>3656.5593745823999</v>
      </c>
      <c r="AA152" s="173">
        <v>52047.193949999993</v>
      </c>
      <c r="AC152" s="174">
        <v>3526.5254163923205</v>
      </c>
      <c r="AD152" s="174">
        <v>3676.1709657733109</v>
      </c>
      <c r="AE152" s="174">
        <v>52047.193949999993</v>
      </c>
      <c r="AF152" s="138"/>
      <c r="AG152" s="175">
        <f t="shared" si="88"/>
        <v>0</v>
      </c>
      <c r="AH152" s="175">
        <f t="shared" si="89"/>
        <v>0</v>
      </c>
      <c r="AI152" s="175">
        <f t="shared" si="90"/>
        <v>3656.5593745823999</v>
      </c>
      <c r="AJ152" s="175">
        <f t="shared" si="91"/>
        <v>0</v>
      </c>
      <c r="AK152" s="176">
        <f t="shared" si="92"/>
        <v>3656.5593745823999</v>
      </c>
      <c r="AM152" s="174">
        <f t="shared" si="93"/>
        <v>0</v>
      </c>
      <c r="AN152" s="174">
        <f t="shared" si="94"/>
        <v>0</v>
      </c>
      <c r="AO152" s="174">
        <f t="shared" si="95"/>
        <v>3676.1709657733109</v>
      </c>
      <c r="AP152" s="174">
        <f t="shared" si="96"/>
        <v>0</v>
      </c>
      <c r="AQ152" s="268">
        <f t="shared" si="97"/>
        <v>3676.1709657733109</v>
      </c>
      <c r="AR152" s="87" t="str">
        <f t="shared" si="98"/>
        <v>T</v>
      </c>
      <c r="AS152" s="271" t="s">
        <v>443</v>
      </c>
      <c r="AT152" s="88" t="str">
        <f>_xlfn.XLOOKUP($AS152,'[2]Consol (Working)'!$C$5:$C$163,'[2]Consol (Working)'!$AI$5:$AI$163,,0)</f>
        <v>Non Trade</v>
      </c>
      <c r="AU152" s="88" t="s">
        <v>146</v>
      </c>
      <c r="AV152" s="72" t="str">
        <f t="shared" si="99"/>
        <v>L:PD6</v>
      </c>
      <c r="AW152" s="89" t="str">
        <f t="shared" si="87"/>
        <v>T</v>
      </c>
      <c r="AX152" s="90"/>
      <c r="AY152" s="281"/>
    </row>
    <row r="153" spans="1:51" ht="15.75" customHeight="1" x14ac:dyDescent="0.25">
      <c r="A153" s="87">
        <v>146</v>
      </c>
      <c r="B153" s="366">
        <v>501060</v>
      </c>
      <c r="C153" s="104" t="s">
        <v>444</v>
      </c>
      <c r="D153" s="367">
        <v>44757</v>
      </c>
      <c r="E153" s="367">
        <v>46949</v>
      </c>
      <c r="F153" s="367">
        <v>46949</v>
      </c>
      <c r="G153" s="103" t="s">
        <v>137</v>
      </c>
      <c r="H153" s="101">
        <v>2701123.31</v>
      </c>
      <c r="I153" s="101">
        <v>18050.59</v>
      </c>
      <c r="J153" s="103" t="s">
        <v>138</v>
      </c>
      <c r="K153" s="101">
        <v>16949.41</v>
      </c>
      <c r="L153" s="103" t="s">
        <v>138</v>
      </c>
      <c r="M153" s="101">
        <v>0</v>
      </c>
      <c r="N153" s="102">
        <v>7.3099999999999998E-2</v>
      </c>
      <c r="O153" s="348" t="s">
        <v>146</v>
      </c>
      <c r="P153" s="103" t="s">
        <v>20</v>
      </c>
      <c r="Q153" s="269">
        <v>0.39539999999999997</v>
      </c>
      <c r="R153" s="103" t="s">
        <v>139</v>
      </c>
      <c r="S153" s="368" t="s">
        <v>100</v>
      </c>
      <c r="T153" s="368">
        <v>0</v>
      </c>
      <c r="U153" s="103" t="s">
        <v>416</v>
      </c>
      <c r="V153" s="103" t="s">
        <v>141</v>
      </c>
      <c r="W153" s="369">
        <v>1</v>
      </c>
      <c r="Y153" s="173">
        <v>101379.78177266935</v>
      </c>
      <c r="Z153" s="173">
        <v>179768.62378014173</v>
      </c>
      <c r="AA153" s="173">
        <v>1068024.156774</v>
      </c>
      <c r="AC153" s="174">
        <v>101379.78177266935</v>
      </c>
      <c r="AD153" s="174">
        <v>189110.58442194187</v>
      </c>
      <c r="AE153" s="174">
        <v>1068024.156774</v>
      </c>
      <c r="AF153" s="138"/>
      <c r="AG153" s="175">
        <f t="shared" si="88"/>
        <v>0</v>
      </c>
      <c r="AH153" s="175">
        <f t="shared" si="89"/>
        <v>0</v>
      </c>
      <c r="AI153" s="175">
        <f t="shared" si="90"/>
        <v>179768.62378014173</v>
      </c>
      <c r="AJ153" s="175">
        <f t="shared" si="91"/>
        <v>0</v>
      </c>
      <c r="AK153" s="176">
        <f t="shared" si="92"/>
        <v>179768.62378014173</v>
      </c>
      <c r="AM153" s="174">
        <f t="shared" si="93"/>
        <v>0</v>
      </c>
      <c r="AN153" s="174">
        <f t="shared" si="94"/>
        <v>0</v>
      </c>
      <c r="AO153" s="174">
        <f t="shared" si="95"/>
        <v>189110.58442194187</v>
      </c>
      <c r="AP153" s="174">
        <f t="shared" si="96"/>
        <v>0</v>
      </c>
      <c r="AQ153" s="268">
        <f t="shared" si="97"/>
        <v>189110.58442194187</v>
      </c>
      <c r="AR153" s="87" t="str">
        <f t="shared" si="98"/>
        <v>T</v>
      </c>
      <c r="AS153" s="271" t="s">
        <v>445</v>
      </c>
      <c r="AT153" s="88" t="str">
        <f>_xlfn.XLOOKUP($AS153,'[2]Consol (Working)'!$C$5:$C$163,'[2]Consol (Working)'!$AI$5:$AI$163,,0)</f>
        <v>Non Trade</v>
      </c>
      <c r="AU153" s="88" t="s">
        <v>146</v>
      </c>
      <c r="AV153" s="72" t="str">
        <f t="shared" si="99"/>
        <v>L:PD6</v>
      </c>
      <c r="AW153" s="89" t="str">
        <f t="shared" si="87"/>
        <v>T</v>
      </c>
      <c r="AX153" s="90">
        <f t="shared" si="74"/>
        <v>0</v>
      </c>
      <c r="AY153" s="281"/>
    </row>
    <row r="154" spans="1:51" ht="15.75" customHeight="1" x14ac:dyDescent="0.25">
      <c r="A154" s="87">
        <v>147</v>
      </c>
      <c r="B154" s="366">
        <v>501061</v>
      </c>
      <c r="C154" s="104" t="s">
        <v>446</v>
      </c>
      <c r="D154" s="367">
        <v>44757</v>
      </c>
      <c r="E154" s="367">
        <v>46949</v>
      </c>
      <c r="F154" s="367">
        <v>46949</v>
      </c>
      <c r="G154" s="103" t="s">
        <v>137</v>
      </c>
      <c r="H154" s="101">
        <v>1290118.6999999997</v>
      </c>
      <c r="I154" s="101">
        <v>11605.9</v>
      </c>
      <c r="J154" s="103" t="s">
        <v>138</v>
      </c>
      <c r="K154" s="101">
        <v>8394.1</v>
      </c>
      <c r="L154" s="103" t="s">
        <v>138</v>
      </c>
      <c r="M154" s="101">
        <v>0</v>
      </c>
      <c r="N154" s="102">
        <v>7.3099999999999998E-2</v>
      </c>
      <c r="O154" s="348" t="s">
        <v>146</v>
      </c>
      <c r="P154" s="103" t="s">
        <v>20</v>
      </c>
      <c r="Q154" s="269">
        <v>0.39539999999999997</v>
      </c>
      <c r="R154" s="103" t="s">
        <v>139</v>
      </c>
      <c r="S154" s="368" t="s">
        <v>100</v>
      </c>
      <c r="T154" s="368">
        <v>0</v>
      </c>
      <c r="U154" s="103" t="s">
        <v>416</v>
      </c>
      <c r="V154" s="103" t="s">
        <v>141</v>
      </c>
      <c r="W154" s="369">
        <v>1</v>
      </c>
      <c r="Y154" s="173">
        <v>47573.476037199893</v>
      </c>
      <c r="Z154" s="173">
        <v>81403.079864602551</v>
      </c>
      <c r="AA154" s="173">
        <v>510112.93397999986</v>
      </c>
      <c r="AC154" s="174">
        <v>47573.476037199893</v>
      </c>
      <c r="AD154" s="174">
        <v>85493.231124882572</v>
      </c>
      <c r="AE154" s="174">
        <v>510112.93397999986</v>
      </c>
      <c r="AF154" s="138"/>
      <c r="AG154" s="175">
        <f t="shared" si="75"/>
        <v>0</v>
      </c>
      <c r="AH154" s="175">
        <f t="shared" si="76"/>
        <v>0</v>
      </c>
      <c r="AI154" s="175">
        <f t="shared" si="77"/>
        <v>81403.079864602551</v>
      </c>
      <c r="AJ154" s="175">
        <f t="shared" si="78"/>
        <v>0</v>
      </c>
      <c r="AK154" s="176">
        <f t="shared" si="79"/>
        <v>81403.079864602551</v>
      </c>
      <c r="AM154" s="174">
        <f t="shared" si="80"/>
        <v>0</v>
      </c>
      <c r="AN154" s="174">
        <f t="shared" si="81"/>
        <v>0</v>
      </c>
      <c r="AO154" s="174">
        <f t="shared" si="82"/>
        <v>85493.231124882572</v>
      </c>
      <c r="AP154" s="174">
        <f t="shared" si="83"/>
        <v>0</v>
      </c>
      <c r="AQ154" s="268">
        <f t="shared" si="84"/>
        <v>85493.231124882572</v>
      </c>
      <c r="AR154" s="87" t="str">
        <f t="shared" si="85"/>
        <v>T</v>
      </c>
      <c r="AS154" s="271" t="s">
        <v>447</v>
      </c>
      <c r="AT154" s="88" t="str">
        <f>_xlfn.XLOOKUP($AS154,'[2]Consol (Working)'!$C$5:$C$163,'[2]Consol (Working)'!$AI$5:$AI$163,,0)</f>
        <v>Non Trade</v>
      </c>
      <c r="AU154" s="88" t="s">
        <v>146</v>
      </c>
      <c r="AV154" s="72" t="str">
        <f t="shared" si="86"/>
        <v>L:PD6</v>
      </c>
      <c r="AW154" s="89" t="str">
        <f t="shared" si="87"/>
        <v>T</v>
      </c>
      <c r="AX154" s="90">
        <f t="shared" si="74"/>
        <v>0</v>
      </c>
      <c r="AY154" s="281"/>
    </row>
    <row r="155" spans="1:51" ht="15.75" customHeight="1" x14ac:dyDescent="0.25">
      <c r="A155" s="87">
        <v>148</v>
      </c>
      <c r="B155" s="366">
        <v>500937</v>
      </c>
      <c r="C155" s="104" t="s">
        <v>448</v>
      </c>
      <c r="D155" s="367">
        <v>43049</v>
      </c>
      <c r="E155" s="367">
        <v>47797</v>
      </c>
      <c r="F155" s="367">
        <v>47797</v>
      </c>
      <c r="G155" s="103" t="s">
        <v>137</v>
      </c>
      <c r="H155" s="101">
        <v>42485939.991062447</v>
      </c>
      <c r="I155" s="101">
        <v>1750000</v>
      </c>
      <c r="J155" s="103" t="s">
        <v>178</v>
      </c>
      <c r="K155" s="101">
        <v>859740</v>
      </c>
      <c r="L155" s="103" t="s">
        <v>178</v>
      </c>
      <c r="M155" s="101">
        <v>0</v>
      </c>
      <c r="N155" s="102">
        <v>8.0100000000000005E-2</v>
      </c>
      <c r="O155" s="370" t="s">
        <v>449</v>
      </c>
      <c r="P155" s="103" t="s">
        <v>158</v>
      </c>
      <c r="Q155" s="269">
        <v>0.54</v>
      </c>
      <c r="R155" s="103" t="s">
        <v>159</v>
      </c>
      <c r="S155" s="368" t="s">
        <v>171</v>
      </c>
      <c r="T155" s="368">
        <v>0</v>
      </c>
      <c r="U155" s="103" t="s">
        <v>416</v>
      </c>
      <c r="V155" s="103" t="s">
        <v>450</v>
      </c>
      <c r="W155" s="369">
        <v>4.4755000000000003</v>
      </c>
      <c r="Y155" s="173">
        <v>6249680.4964665435</v>
      </c>
      <c r="Z155" s="173">
        <v>9565332.2235038504</v>
      </c>
      <c r="AA155" s="173">
        <v>22942407.595173724</v>
      </c>
      <c r="AC155" s="174">
        <v>6249680.4964665435</v>
      </c>
      <c r="AD155" s="174">
        <v>9941650.2338622175</v>
      </c>
      <c r="AE155" s="174">
        <v>22942407.595173724</v>
      </c>
      <c r="AF155" s="138"/>
      <c r="AG155" s="175">
        <f t="shared" si="75"/>
        <v>0</v>
      </c>
      <c r="AH155" s="175">
        <f t="shared" si="76"/>
        <v>0</v>
      </c>
      <c r="AI155" s="175">
        <f t="shared" si="77"/>
        <v>42809644.366291486</v>
      </c>
      <c r="AJ155" s="175">
        <f t="shared" si="78"/>
        <v>0</v>
      </c>
      <c r="AK155" s="176">
        <f t="shared" si="79"/>
        <v>42809644.366291486</v>
      </c>
      <c r="AM155" s="174">
        <f t="shared" si="80"/>
        <v>0</v>
      </c>
      <c r="AN155" s="174">
        <f t="shared" si="81"/>
        <v>0</v>
      </c>
      <c r="AO155" s="174">
        <f t="shared" si="82"/>
        <v>44493855.621650361</v>
      </c>
      <c r="AP155" s="174">
        <f t="shared" si="83"/>
        <v>0</v>
      </c>
      <c r="AQ155" s="268">
        <f t="shared" si="84"/>
        <v>44493855.621650361</v>
      </c>
      <c r="AR155" s="87" t="str">
        <f t="shared" si="85"/>
        <v>T</v>
      </c>
      <c r="AS155" s="271" t="s">
        <v>451</v>
      </c>
      <c r="AT155" s="88" t="str">
        <f>_xlfn.XLOOKUP($AS155,'[2]Consol (Working)'!$C$5:$C$163,'[2]Consol (Working)'!$AI$5:$AI$163,,0)</f>
        <v>Non Trade</v>
      </c>
      <c r="AU155" s="88" t="s">
        <v>452</v>
      </c>
      <c r="AV155" s="72" t="str">
        <f t="shared" si="86"/>
        <v>CCC</v>
      </c>
      <c r="AW155" s="89" t="str">
        <f t="shared" si="87"/>
        <v>F</v>
      </c>
      <c r="AX155" s="90">
        <f t="shared" si="74"/>
        <v>0</v>
      </c>
      <c r="AY155" s="281"/>
    </row>
    <row r="156" spans="1:51" ht="15.75" customHeight="1" x14ac:dyDescent="0.25">
      <c r="A156" s="87">
        <v>149</v>
      </c>
      <c r="B156" s="366">
        <v>500633</v>
      </c>
      <c r="C156" s="104" t="s">
        <v>453</v>
      </c>
      <c r="D156" s="367">
        <v>41430</v>
      </c>
      <c r="E156" s="367">
        <v>45813</v>
      </c>
      <c r="F156" s="367">
        <v>45813</v>
      </c>
      <c r="G156" s="103" t="s">
        <v>137</v>
      </c>
      <c r="H156" s="101">
        <v>2744344.7439200734</v>
      </c>
      <c r="I156" s="101">
        <v>444682.37</v>
      </c>
      <c r="J156" s="103" t="s">
        <v>138</v>
      </c>
      <c r="K156" s="101">
        <v>21579.55</v>
      </c>
      <c r="L156" s="103" t="s">
        <v>138</v>
      </c>
      <c r="M156" s="101">
        <v>0</v>
      </c>
      <c r="N156" s="102">
        <v>9.1999999999999998E-2</v>
      </c>
      <c r="O156" s="348" t="s">
        <v>146</v>
      </c>
      <c r="P156" s="103" t="s">
        <v>16</v>
      </c>
      <c r="Q156" s="269">
        <v>8.8999999999999999E-3</v>
      </c>
      <c r="R156" s="103" t="s">
        <v>139</v>
      </c>
      <c r="S156" s="368" t="s">
        <v>171</v>
      </c>
      <c r="T156" s="368">
        <v>0</v>
      </c>
      <c r="U156" s="103" t="s">
        <v>416</v>
      </c>
      <c r="V156" s="103" t="s">
        <v>141</v>
      </c>
      <c r="W156" s="369">
        <v>4.4755000000000003</v>
      </c>
      <c r="Y156" s="173">
        <v>547.666614390885</v>
      </c>
      <c r="Z156" s="173">
        <v>547.666614390885</v>
      </c>
      <c r="AA156" s="173">
        <v>24424.668220888652</v>
      </c>
      <c r="AC156" s="174">
        <v>547.666614390885</v>
      </c>
      <c r="AD156" s="174">
        <v>547.666614390885</v>
      </c>
      <c r="AE156" s="174">
        <v>24424.668220888652</v>
      </c>
      <c r="AF156" s="138"/>
      <c r="AG156" s="175">
        <f t="shared" si="75"/>
        <v>0</v>
      </c>
      <c r="AH156" s="175">
        <f t="shared" si="76"/>
        <v>0</v>
      </c>
      <c r="AI156" s="175">
        <f t="shared" si="77"/>
        <v>2451.081932706406</v>
      </c>
      <c r="AJ156" s="175">
        <f t="shared" si="78"/>
        <v>0</v>
      </c>
      <c r="AK156" s="176">
        <f t="shared" si="79"/>
        <v>2451.081932706406</v>
      </c>
      <c r="AM156" s="174">
        <f t="shared" si="80"/>
        <v>0</v>
      </c>
      <c r="AN156" s="174">
        <f t="shared" si="81"/>
        <v>0</v>
      </c>
      <c r="AO156" s="174">
        <f t="shared" si="82"/>
        <v>2451.081932706406</v>
      </c>
      <c r="AP156" s="174">
        <f t="shared" si="83"/>
        <v>0</v>
      </c>
      <c r="AQ156" s="268">
        <f t="shared" si="84"/>
        <v>2451.081932706406</v>
      </c>
      <c r="AR156" s="87" t="str">
        <f t="shared" si="85"/>
        <v>T</v>
      </c>
      <c r="AS156" s="271" t="s">
        <v>454</v>
      </c>
      <c r="AT156" s="88" t="str">
        <f>_xlfn.XLOOKUP($AS156,'[2]Consol (Working)'!$C$5:$C$163,'[2]Consol (Working)'!$AI$5:$AI$163,,0)</f>
        <v>Non Trade</v>
      </c>
      <c r="AU156" s="88" t="s">
        <v>146</v>
      </c>
      <c r="AV156" s="72" t="str">
        <f t="shared" si="86"/>
        <v>L:PD6</v>
      </c>
      <c r="AW156" s="89" t="str">
        <f t="shared" si="87"/>
        <v>T</v>
      </c>
      <c r="AX156" s="90">
        <f t="shared" si="74"/>
        <v>0</v>
      </c>
      <c r="AY156" s="281"/>
    </row>
    <row r="157" spans="1:51" ht="15.75" customHeight="1" x14ac:dyDescent="0.25">
      <c r="A157" s="87">
        <v>150</v>
      </c>
      <c r="B157" s="366">
        <v>501026</v>
      </c>
      <c r="C157" s="104" t="s">
        <v>455</v>
      </c>
      <c r="D157" s="367">
        <v>44040</v>
      </c>
      <c r="E157" s="367">
        <v>45962</v>
      </c>
      <c r="F157" s="367">
        <v>45962</v>
      </c>
      <c r="G157" s="103" t="s">
        <v>137</v>
      </c>
      <c r="H157" s="101">
        <v>3428458.0016491697</v>
      </c>
      <c r="I157" s="101">
        <v>1700000</v>
      </c>
      <c r="J157" s="103" t="s">
        <v>156</v>
      </c>
      <c r="K157" s="101">
        <v>28458</v>
      </c>
      <c r="L157" s="103" t="s">
        <v>138</v>
      </c>
      <c r="M157" s="101">
        <v>0</v>
      </c>
      <c r="N157" s="102">
        <v>9.7199999999999995E-2</v>
      </c>
      <c r="O157" s="348" t="s">
        <v>327</v>
      </c>
      <c r="P157" s="103" t="s">
        <v>20</v>
      </c>
      <c r="Q157" s="269">
        <v>0.39539999999999997</v>
      </c>
      <c r="R157" s="103" t="s">
        <v>159</v>
      </c>
      <c r="S157" s="368" t="s">
        <v>171</v>
      </c>
      <c r="T157" s="368">
        <v>0</v>
      </c>
      <c r="U157" s="103" t="s">
        <v>416</v>
      </c>
      <c r="V157" s="103" t="s">
        <v>141</v>
      </c>
      <c r="W157" s="369">
        <v>4.4755000000000003</v>
      </c>
      <c r="Y157" s="173">
        <v>299513.53886759561</v>
      </c>
      <c r="Z157" s="173">
        <v>299513.53886759561</v>
      </c>
      <c r="AA157" s="173">
        <v>1355612.2938520815</v>
      </c>
      <c r="AC157" s="174">
        <v>299513.53886759561</v>
      </c>
      <c r="AD157" s="174">
        <v>299513.53886759561</v>
      </c>
      <c r="AE157" s="174">
        <v>1355612.2938520815</v>
      </c>
      <c r="AF157" s="138"/>
      <c r="AG157" s="175">
        <f t="shared" si="75"/>
        <v>0</v>
      </c>
      <c r="AH157" s="175">
        <f t="shared" si="76"/>
        <v>0</v>
      </c>
      <c r="AI157" s="175">
        <f t="shared" si="77"/>
        <v>1340472.8432019241</v>
      </c>
      <c r="AJ157" s="175">
        <f t="shared" si="78"/>
        <v>0</v>
      </c>
      <c r="AK157" s="176">
        <f t="shared" si="79"/>
        <v>1340472.8432019241</v>
      </c>
      <c r="AM157" s="174">
        <f t="shared" si="80"/>
        <v>0</v>
      </c>
      <c r="AN157" s="174">
        <f t="shared" si="81"/>
        <v>0</v>
      </c>
      <c r="AO157" s="174">
        <f t="shared" si="82"/>
        <v>1340472.8432019241</v>
      </c>
      <c r="AP157" s="174">
        <f t="shared" si="83"/>
        <v>0</v>
      </c>
      <c r="AQ157" s="268">
        <f t="shared" si="84"/>
        <v>1340472.8432019241</v>
      </c>
      <c r="AR157" s="87" t="str">
        <f t="shared" si="85"/>
        <v>T</v>
      </c>
      <c r="AS157" s="271" t="s">
        <v>456</v>
      </c>
      <c r="AT157" s="88" t="str">
        <f>_xlfn.XLOOKUP($AS157,'[2]Consol (Working)'!$C$5:$C$163,'[2]Consol (Working)'!$AI$5:$AI$163,,0)</f>
        <v>Non Trade</v>
      </c>
      <c r="AU157" s="88" t="s">
        <v>327</v>
      </c>
      <c r="AV157" s="72" t="str">
        <f t="shared" si="86"/>
        <v>O:PD7</v>
      </c>
      <c r="AW157" s="89" t="str">
        <f t="shared" si="87"/>
        <v>T</v>
      </c>
      <c r="AX157" s="90">
        <f t="shared" si="74"/>
        <v>0</v>
      </c>
      <c r="AY157" s="281"/>
    </row>
    <row r="158" spans="1:51" ht="15.75" customHeight="1" x14ac:dyDescent="0.25">
      <c r="A158" s="87">
        <v>151</v>
      </c>
      <c r="B158" s="366">
        <v>500941</v>
      </c>
      <c r="C158" s="104" t="s">
        <v>457</v>
      </c>
      <c r="D158" s="367">
        <v>43091</v>
      </c>
      <c r="E158" s="367">
        <v>45922</v>
      </c>
      <c r="F158" s="367">
        <v>45922</v>
      </c>
      <c r="G158" s="103" t="s">
        <v>137</v>
      </c>
      <c r="H158" s="101">
        <v>9759687.3793020155</v>
      </c>
      <c r="I158" s="101">
        <v>1006918.87</v>
      </c>
      <c r="J158" s="103" t="s">
        <v>138</v>
      </c>
      <c r="K158" s="101">
        <v>96930.25</v>
      </c>
      <c r="L158" s="103" t="s">
        <v>138</v>
      </c>
      <c r="M158" s="101">
        <v>0</v>
      </c>
      <c r="N158" s="102">
        <v>6.7100000000000007E-2</v>
      </c>
      <c r="O158" s="164" t="s">
        <v>458</v>
      </c>
      <c r="P158" s="103" t="s">
        <v>20</v>
      </c>
      <c r="Q158" s="269">
        <v>0.39539999999999997</v>
      </c>
      <c r="R158" s="103" t="s">
        <v>139</v>
      </c>
      <c r="S158" s="368" t="s">
        <v>100</v>
      </c>
      <c r="T158" s="368">
        <v>0</v>
      </c>
      <c r="U158" s="103" t="s">
        <v>416</v>
      </c>
      <c r="V158" s="103" t="s">
        <v>141</v>
      </c>
      <c r="W158" s="369">
        <v>1</v>
      </c>
      <c r="Y158" s="173">
        <v>454889.59048431518</v>
      </c>
      <c r="Z158" s="173">
        <v>454889.59048431518</v>
      </c>
      <c r="AA158" s="173">
        <v>3858980.3897760166</v>
      </c>
      <c r="AC158" s="174">
        <v>454889.59048431518</v>
      </c>
      <c r="AD158" s="174">
        <v>454889.59048431518</v>
      </c>
      <c r="AE158" s="174">
        <v>3858980.3897760166</v>
      </c>
      <c r="AF158" s="138"/>
      <c r="AG158" s="175">
        <f t="shared" si="75"/>
        <v>0</v>
      </c>
      <c r="AH158" s="175">
        <f t="shared" si="76"/>
        <v>0</v>
      </c>
      <c r="AI158" s="175">
        <f t="shared" si="77"/>
        <v>454889.59048431518</v>
      </c>
      <c r="AJ158" s="175">
        <f t="shared" si="78"/>
        <v>0</v>
      </c>
      <c r="AK158" s="176">
        <f t="shared" si="79"/>
        <v>454889.59048431518</v>
      </c>
      <c r="AM158" s="174">
        <f t="shared" si="80"/>
        <v>0</v>
      </c>
      <c r="AN158" s="174">
        <f t="shared" si="81"/>
        <v>0</v>
      </c>
      <c r="AO158" s="174">
        <f t="shared" si="82"/>
        <v>454889.59048431518</v>
      </c>
      <c r="AP158" s="174">
        <f t="shared" si="83"/>
        <v>0</v>
      </c>
      <c r="AQ158" s="268">
        <f t="shared" si="84"/>
        <v>454889.59048431518</v>
      </c>
      <c r="AR158" s="87" t="str">
        <f t="shared" si="85"/>
        <v>T</v>
      </c>
      <c r="AS158" s="271" t="s">
        <v>459</v>
      </c>
      <c r="AT158" s="88" t="str">
        <f>_xlfn.XLOOKUP($AS158,'[2]Consol (Working)'!$C$5:$C$163,'[2]Consol (Working)'!$AI$5:$AI$163,,0)</f>
        <v>Non Trade</v>
      </c>
      <c r="AU158" s="88" t="s">
        <v>19</v>
      </c>
      <c r="AV158" s="72" t="str">
        <f t="shared" si="86"/>
        <v>L:PD9</v>
      </c>
      <c r="AW158" s="89" t="str">
        <f t="shared" si="87"/>
        <v>F</v>
      </c>
      <c r="AX158" s="90">
        <f t="shared" si="74"/>
        <v>2</v>
      </c>
      <c r="AY158" s="281"/>
    </row>
    <row r="159" spans="1:51" ht="15.75" customHeight="1" x14ac:dyDescent="0.25">
      <c r="A159" s="87">
        <v>152</v>
      </c>
      <c r="B159" s="366">
        <v>500943</v>
      </c>
      <c r="C159" s="104" t="s">
        <v>460</v>
      </c>
      <c r="D159" s="367">
        <v>43091</v>
      </c>
      <c r="E159" s="367">
        <v>47748</v>
      </c>
      <c r="F159" s="367">
        <v>47748</v>
      </c>
      <c r="G159" s="103" t="s">
        <v>137</v>
      </c>
      <c r="H159" s="101">
        <v>16788994.41377588</v>
      </c>
      <c r="I159" s="101">
        <v>186580.68</v>
      </c>
      <c r="J159" s="103" t="s">
        <v>138</v>
      </c>
      <c r="K159" s="101">
        <v>111080.89</v>
      </c>
      <c r="L159" s="103" t="s">
        <v>138</v>
      </c>
      <c r="M159" s="101">
        <v>29285927.110000003</v>
      </c>
      <c r="N159" s="102">
        <v>6.7100000000000007E-2</v>
      </c>
      <c r="O159" s="164" t="s">
        <v>458</v>
      </c>
      <c r="P159" s="103" t="s">
        <v>20</v>
      </c>
      <c r="Q159" s="269">
        <v>0.39539999999999997</v>
      </c>
      <c r="R159" s="103" t="s">
        <v>139</v>
      </c>
      <c r="S159" s="368" t="s">
        <v>100</v>
      </c>
      <c r="T159" s="368">
        <v>0</v>
      </c>
      <c r="U159" s="103" t="s">
        <v>416</v>
      </c>
      <c r="V159" s="103" t="s">
        <v>141</v>
      </c>
      <c r="W159" s="369">
        <v>1</v>
      </c>
      <c r="Y159" s="173">
        <v>2220045.8031054474</v>
      </c>
      <c r="Z159" s="173">
        <v>3228218.8578337622</v>
      </c>
      <c r="AA159" s="173">
        <v>6638368.3912069825</v>
      </c>
      <c r="AC159" s="174">
        <v>2220045.8031054474</v>
      </c>
      <c r="AD159" s="174">
        <v>3317625.1012367127</v>
      </c>
      <c r="AE159" s="174">
        <v>6638368.3912069825</v>
      </c>
      <c r="AF159" s="138"/>
      <c r="AG159" s="175">
        <f t="shared" si="60"/>
        <v>0</v>
      </c>
      <c r="AH159" s="175">
        <f t="shared" si="61"/>
        <v>0</v>
      </c>
      <c r="AI159" s="175">
        <f t="shared" si="62"/>
        <v>3228218.8578337622</v>
      </c>
      <c r="AJ159" s="175">
        <f t="shared" si="63"/>
        <v>0</v>
      </c>
      <c r="AK159" s="176">
        <f t="shared" si="64"/>
        <v>3228218.8578337622</v>
      </c>
      <c r="AM159" s="174">
        <f t="shared" si="65"/>
        <v>0</v>
      </c>
      <c r="AN159" s="174">
        <f t="shared" si="66"/>
        <v>0</v>
      </c>
      <c r="AO159" s="174">
        <f t="shared" si="67"/>
        <v>3317625.1012367127</v>
      </c>
      <c r="AP159" s="174">
        <f t="shared" si="68"/>
        <v>0</v>
      </c>
      <c r="AQ159" s="268">
        <f t="shared" si="69"/>
        <v>3317625.1012367127</v>
      </c>
      <c r="AR159" s="87" t="str">
        <f t="shared" si="70"/>
        <v>T</v>
      </c>
      <c r="AS159" s="271" t="s">
        <v>461</v>
      </c>
      <c r="AT159" s="88" t="str">
        <f>_xlfn.XLOOKUP($AS159,'[2]Consol (Working)'!$C$5:$C$163,'[2]Consol (Working)'!$AI$5:$AI$163,,0)</f>
        <v>Non Trade</v>
      </c>
      <c r="AU159" s="88" t="s">
        <v>19</v>
      </c>
      <c r="AV159" s="72" t="str">
        <f t="shared" si="73"/>
        <v>L:PD9</v>
      </c>
      <c r="AW159" s="89" t="str">
        <f t="shared" si="87"/>
        <v>F</v>
      </c>
      <c r="AX159" s="90">
        <f t="shared" si="74"/>
        <v>2</v>
      </c>
      <c r="AY159" s="281"/>
    </row>
    <row r="160" spans="1:51" ht="15.75" customHeight="1" x14ac:dyDescent="0.25">
      <c r="A160" s="87">
        <v>153</v>
      </c>
      <c r="B160" s="366">
        <v>501115</v>
      </c>
      <c r="C160" s="104" t="s">
        <v>462</v>
      </c>
      <c r="D160" s="367">
        <v>45286</v>
      </c>
      <c r="E160" s="367">
        <v>47295</v>
      </c>
      <c r="F160" s="367">
        <v>47295</v>
      </c>
      <c r="G160" s="103" t="s">
        <v>137</v>
      </c>
      <c r="H160" s="101">
        <v>1478353.3973857667</v>
      </c>
      <c r="I160" s="101">
        <v>21037.95</v>
      </c>
      <c r="J160" s="103" t="s">
        <v>138</v>
      </c>
      <c r="K160" s="101">
        <v>13073.92</v>
      </c>
      <c r="L160" s="103" t="s">
        <v>138</v>
      </c>
      <c r="M160" s="374">
        <v>0</v>
      </c>
      <c r="N160" s="102">
        <v>0.1032</v>
      </c>
      <c r="O160" s="68" t="s">
        <v>200</v>
      </c>
      <c r="P160" s="103" t="s">
        <v>20</v>
      </c>
      <c r="Q160" s="269">
        <v>0.39539999999999997</v>
      </c>
      <c r="R160" s="103" t="s">
        <v>159</v>
      </c>
      <c r="S160" s="368" t="s">
        <v>171</v>
      </c>
      <c r="T160" s="368">
        <v>0</v>
      </c>
      <c r="U160" s="103" t="s">
        <v>416</v>
      </c>
      <c r="V160" s="103" t="s">
        <v>141</v>
      </c>
      <c r="W160" s="369">
        <v>4.4755000000000003</v>
      </c>
      <c r="Y160" s="173">
        <v>70556.302112192279</v>
      </c>
      <c r="Z160" s="173">
        <v>99923.025274434156</v>
      </c>
      <c r="AA160" s="173">
        <v>584540.93332633213</v>
      </c>
      <c r="AC160" s="174">
        <v>70556.302112192279</v>
      </c>
      <c r="AD160" s="174">
        <v>103244.07264329636</v>
      </c>
      <c r="AE160" s="174">
        <v>584540.93332633213</v>
      </c>
      <c r="AF160" s="138"/>
      <c r="AG160" s="175">
        <f t="shared" si="60"/>
        <v>0</v>
      </c>
      <c r="AH160" s="175">
        <f t="shared" si="61"/>
        <v>0</v>
      </c>
      <c r="AI160" s="175">
        <f t="shared" si="62"/>
        <v>447205.49961573008</v>
      </c>
      <c r="AJ160" s="175">
        <f t="shared" si="63"/>
        <v>0</v>
      </c>
      <c r="AK160" s="176">
        <f t="shared" si="64"/>
        <v>447205.49961573008</v>
      </c>
      <c r="AM160" s="174">
        <f t="shared" si="65"/>
        <v>0</v>
      </c>
      <c r="AN160" s="174">
        <f t="shared" si="66"/>
        <v>0</v>
      </c>
      <c r="AO160" s="174">
        <f t="shared" si="67"/>
        <v>462068.84711507289</v>
      </c>
      <c r="AP160" s="174">
        <f t="shared" si="68"/>
        <v>0</v>
      </c>
      <c r="AQ160" s="268">
        <f t="shared" si="69"/>
        <v>462068.84711507289</v>
      </c>
      <c r="AR160" s="87" t="str">
        <f t="shared" si="70"/>
        <v>T</v>
      </c>
      <c r="AS160" s="271" t="s">
        <v>463</v>
      </c>
      <c r="AT160" s="88" t="str">
        <f>_xlfn.XLOOKUP($AS160,'[2]Consol (Working)'!$C$5:$C$163,'[2]Consol (Working)'!$AI$5:$AI$163,,0)</f>
        <v>Non Trade</v>
      </c>
      <c r="AU160" s="88" t="s">
        <v>200</v>
      </c>
      <c r="AV160" s="72" t="str">
        <f t="shared" si="73"/>
        <v>O:PD6</v>
      </c>
      <c r="AW160" s="89" t="str">
        <f t="shared" si="87"/>
        <v>T</v>
      </c>
      <c r="AX160" s="90">
        <f t="shared" si="74"/>
        <v>0</v>
      </c>
      <c r="AY160" s="281"/>
    </row>
    <row r="161" spans="1:51" ht="15.75" customHeight="1" x14ac:dyDescent="0.25">
      <c r="A161" s="87">
        <v>154</v>
      </c>
      <c r="B161" s="366">
        <v>501070</v>
      </c>
      <c r="C161" s="104" t="s">
        <v>464</v>
      </c>
      <c r="D161" s="367">
        <v>44956</v>
      </c>
      <c r="E161" s="367">
        <v>47513</v>
      </c>
      <c r="F161" s="367">
        <v>47513</v>
      </c>
      <c r="G161" s="103" t="s">
        <v>137</v>
      </c>
      <c r="H161" s="101">
        <v>6180421.1200000001</v>
      </c>
      <c r="I161" s="101">
        <v>80452.479999999996</v>
      </c>
      <c r="J161" s="103" t="s">
        <v>138</v>
      </c>
      <c r="K161" s="101">
        <v>43295.79</v>
      </c>
      <c r="L161" s="103" t="s">
        <v>138</v>
      </c>
      <c r="M161" s="374">
        <v>0</v>
      </c>
      <c r="N161" s="102">
        <v>8.2799999999999999E-2</v>
      </c>
      <c r="O161" s="68" t="s">
        <v>146</v>
      </c>
      <c r="P161" s="103" t="s">
        <v>20</v>
      </c>
      <c r="Q161" s="269">
        <v>0.39539999999999997</v>
      </c>
      <c r="R161" s="103" t="s">
        <v>139</v>
      </c>
      <c r="S161" s="368" t="s">
        <v>100</v>
      </c>
      <c r="T161" s="368">
        <v>0</v>
      </c>
      <c r="U161" s="103" t="s">
        <v>416</v>
      </c>
      <c r="V161" s="103" t="s">
        <v>141</v>
      </c>
      <c r="W161" s="369">
        <v>1</v>
      </c>
      <c r="Y161" s="173">
        <v>219697.55488784239</v>
      </c>
      <c r="Z161" s="173">
        <v>351876.76685625588</v>
      </c>
      <c r="AA161" s="173">
        <v>2443738.5108479997</v>
      </c>
      <c r="AC161" s="174">
        <v>219697.55488784239</v>
      </c>
      <c r="AD161" s="174">
        <v>368223.51348776906</v>
      </c>
      <c r="AE161" s="174">
        <v>2443738.5108479997</v>
      </c>
      <c r="AF161" s="138"/>
      <c r="AG161" s="175">
        <f t="shared" si="60"/>
        <v>0</v>
      </c>
      <c r="AH161" s="175">
        <f t="shared" si="61"/>
        <v>0</v>
      </c>
      <c r="AI161" s="175">
        <f t="shared" si="62"/>
        <v>351876.76685625588</v>
      </c>
      <c r="AJ161" s="175">
        <f t="shared" si="63"/>
        <v>0</v>
      </c>
      <c r="AK161" s="176">
        <f t="shared" si="64"/>
        <v>351876.76685625588</v>
      </c>
      <c r="AM161" s="174">
        <f t="shared" si="65"/>
        <v>0</v>
      </c>
      <c r="AN161" s="174">
        <f t="shared" si="66"/>
        <v>0</v>
      </c>
      <c r="AO161" s="174">
        <f t="shared" si="67"/>
        <v>368223.51348776906</v>
      </c>
      <c r="AP161" s="174">
        <f t="shared" si="68"/>
        <v>0</v>
      </c>
      <c r="AQ161" s="268">
        <f t="shared" si="69"/>
        <v>368223.51348776906</v>
      </c>
      <c r="AR161" s="87" t="str">
        <f t="shared" si="70"/>
        <v>T</v>
      </c>
      <c r="AS161" s="271" t="s">
        <v>465</v>
      </c>
      <c r="AT161" s="88" t="str">
        <f>_xlfn.XLOOKUP($AS161,'[2]Consol (Working)'!$C$5:$C$163,'[2]Consol (Working)'!$AI$5:$AI$163,,0)</f>
        <v>Non Trade</v>
      </c>
      <c r="AU161" s="88" t="s">
        <v>146</v>
      </c>
      <c r="AV161" s="72" t="str">
        <f t="shared" si="73"/>
        <v>L:PD6</v>
      </c>
      <c r="AW161" s="89" t="str">
        <f t="shared" si="87"/>
        <v>T</v>
      </c>
      <c r="AX161" s="90">
        <f t="shared" si="74"/>
        <v>0</v>
      </c>
      <c r="AY161" s="281"/>
    </row>
    <row r="162" spans="1:51" ht="15.75" customHeight="1" x14ac:dyDescent="0.25">
      <c r="A162" s="87">
        <v>155</v>
      </c>
      <c r="B162" s="366">
        <v>501079</v>
      </c>
      <c r="C162" s="104" t="s">
        <v>466</v>
      </c>
      <c r="D162" s="367">
        <v>45035</v>
      </c>
      <c r="E162" s="367">
        <v>46131</v>
      </c>
      <c r="F162" s="367">
        <v>46131</v>
      </c>
      <c r="G162" s="103" t="s">
        <v>137</v>
      </c>
      <c r="H162" s="101">
        <v>7345566.5914422739</v>
      </c>
      <c r="I162" s="101">
        <v>425688.08</v>
      </c>
      <c r="J162" s="103" t="s">
        <v>138</v>
      </c>
      <c r="K162" s="101">
        <v>64961.03</v>
      </c>
      <c r="L162" s="103" t="s">
        <v>138</v>
      </c>
      <c r="M162" s="374">
        <v>0</v>
      </c>
      <c r="N162" s="102">
        <v>0.1032</v>
      </c>
      <c r="O162" s="348" t="s">
        <v>200</v>
      </c>
      <c r="P162" s="103" t="s">
        <v>20</v>
      </c>
      <c r="Q162" s="269">
        <v>0.39539999999999997</v>
      </c>
      <c r="R162" s="103" t="s">
        <v>159</v>
      </c>
      <c r="S162" s="368" t="s">
        <v>171</v>
      </c>
      <c r="T162" s="368">
        <v>0</v>
      </c>
      <c r="U162" s="103" t="s">
        <v>416</v>
      </c>
      <c r="V162" s="103" t="s">
        <v>141</v>
      </c>
      <c r="W162" s="369">
        <v>4.4755000000000003</v>
      </c>
      <c r="Y162" s="173">
        <v>238782.4849732132</v>
      </c>
      <c r="Z162" s="173">
        <v>242192.05338546395</v>
      </c>
      <c r="AA162" s="173">
        <v>2904437.0302562751</v>
      </c>
      <c r="AC162" s="174">
        <v>238782.4849732132</v>
      </c>
      <c r="AD162" s="174">
        <v>242559.87964918392</v>
      </c>
      <c r="AE162" s="174">
        <v>2904437.0302562751</v>
      </c>
      <c r="AF162" s="138"/>
      <c r="AG162" s="175">
        <f t="shared" si="60"/>
        <v>0</v>
      </c>
      <c r="AH162" s="175">
        <f t="shared" si="61"/>
        <v>0</v>
      </c>
      <c r="AI162" s="175">
        <f t="shared" si="62"/>
        <v>1083930.5349266441</v>
      </c>
      <c r="AJ162" s="175">
        <f t="shared" si="63"/>
        <v>0</v>
      </c>
      <c r="AK162" s="176">
        <f t="shared" si="64"/>
        <v>1083930.5349266441</v>
      </c>
      <c r="AM162" s="174">
        <f t="shared" si="65"/>
        <v>0</v>
      </c>
      <c r="AN162" s="174">
        <f t="shared" si="66"/>
        <v>0</v>
      </c>
      <c r="AO162" s="174">
        <f t="shared" si="67"/>
        <v>1085576.7413699226</v>
      </c>
      <c r="AP162" s="174">
        <f t="shared" si="68"/>
        <v>0</v>
      </c>
      <c r="AQ162" s="268">
        <f t="shared" si="69"/>
        <v>1085576.7413699226</v>
      </c>
      <c r="AR162" s="87" t="str">
        <f t="shared" si="70"/>
        <v>T</v>
      </c>
      <c r="AS162" s="271" t="s">
        <v>467</v>
      </c>
      <c r="AT162" s="88" t="str">
        <f>_xlfn.XLOOKUP($AS162,'[2]Consol (Working)'!$C$5:$C$163,'[2]Consol (Working)'!$AI$5:$AI$163,,0)</f>
        <v>Non Trade</v>
      </c>
      <c r="AU162" s="88" t="s">
        <v>200</v>
      </c>
      <c r="AV162" s="72" t="str">
        <f t="shared" si="73"/>
        <v>O:PD6</v>
      </c>
      <c r="AW162" s="89" t="str">
        <f t="shared" si="87"/>
        <v>T</v>
      </c>
      <c r="AX162" s="90">
        <f t="shared" si="74"/>
        <v>0</v>
      </c>
      <c r="AY162" s="281"/>
    </row>
    <row r="163" spans="1:51" ht="15.75" customHeight="1" x14ac:dyDescent="0.25">
      <c r="A163" s="87">
        <v>156</v>
      </c>
      <c r="B163" s="366">
        <v>501006</v>
      </c>
      <c r="C163" s="104" t="s">
        <v>468</v>
      </c>
      <c r="D163" s="367">
        <v>43593</v>
      </c>
      <c r="E163" s="367">
        <v>45969</v>
      </c>
      <c r="F163" s="367">
        <v>45969</v>
      </c>
      <c r="G163" s="103" t="s">
        <v>137</v>
      </c>
      <c r="H163" s="101">
        <v>975850.26451234473</v>
      </c>
      <c r="I163" s="101">
        <v>83621.89</v>
      </c>
      <c r="J163" s="103" t="s">
        <v>138</v>
      </c>
      <c r="K163" s="101">
        <v>8979.48</v>
      </c>
      <c r="L163" s="103" t="s">
        <v>138</v>
      </c>
      <c r="M163" s="101">
        <v>0</v>
      </c>
      <c r="N163" s="102">
        <v>0.1014</v>
      </c>
      <c r="O163" s="348" t="s">
        <v>157</v>
      </c>
      <c r="P163" s="103" t="s">
        <v>20</v>
      </c>
      <c r="Q163" s="269">
        <v>0.39539999999999997</v>
      </c>
      <c r="R163" s="103" t="s">
        <v>159</v>
      </c>
      <c r="S163" s="368" t="s">
        <v>171</v>
      </c>
      <c r="T163" s="368">
        <v>0</v>
      </c>
      <c r="U163" s="103" t="s">
        <v>416</v>
      </c>
      <c r="V163" s="103" t="s">
        <v>141</v>
      </c>
      <c r="W163" s="369">
        <v>4.4755000000000003</v>
      </c>
      <c r="Y163" s="173">
        <v>22925.722355792066</v>
      </c>
      <c r="Z163" s="173">
        <v>22925.722355792066</v>
      </c>
      <c r="AA163" s="173">
        <v>385851.1945881811</v>
      </c>
      <c r="AC163" s="174">
        <v>22925.722355792066</v>
      </c>
      <c r="AD163" s="174">
        <v>22925.722355792066</v>
      </c>
      <c r="AE163" s="174">
        <v>385851.1945881811</v>
      </c>
      <c r="AF163" s="138"/>
      <c r="AG163" s="175">
        <f t="shared" si="60"/>
        <v>0</v>
      </c>
      <c r="AH163" s="175">
        <f t="shared" si="61"/>
        <v>0</v>
      </c>
      <c r="AI163" s="175">
        <f t="shared" si="62"/>
        <v>102604.0704033474</v>
      </c>
      <c r="AJ163" s="175">
        <f t="shared" si="63"/>
        <v>0</v>
      </c>
      <c r="AK163" s="176">
        <f t="shared" si="64"/>
        <v>102604.0704033474</v>
      </c>
      <c r="AM163" s="174">
        <f t="shared" si="65"/>
        <v>0</v>
      </c>
      <c r="AN163" s="174">
        <f t="shared" si="66"/>
        <v>0</v>
      </c>
      <c r="AO163" s="174">
        <f t="shared" si="67"/>
        <v>102604.0704033474</v>
      </c>
      <c r="AP163" s="174">
        <f t="shared" si="68"/>
        <v>0</v>
      </c>
      <c r="AQ163" s="268">
        <f t="shared" si="69"/>
        <v>102604.0704033474</v>
      </c>
      <c r="AR163" s="87" t="str">
        <f t="shared" si="70"/>
        <v>T</v>
      </c>
      <c r="AS163" s="271" t="s">
        <v>469</v>
      </c>
      <c r="AT163" s="88" t="str">
        <f>_xlfn.XLOOKUP($AS163,'[2]Consol (Working)'!$C$5:$C$163,'[2]Consol (Working)'!$AI$5:$AI$163,,0)</f>
        <v>Non Trade</v>
      </c>
      <c r="AU163" s="88" t="s">
        <v>157</v>
      </c>
      <c r="AV163" s="72" t="str">
        <f t="shared" si="73"/>
        <v>O:PD5</v>
      </c>
      <c r="AW163" s="89" t="str">
        <f t="shared" si="87"/>
        <v>T</v>
      </c>
      <c r="AX163" s="90">
        <f t="shared" si="74"/>
        <v>0</v>
      </c>
      <c r="AY163" s="281"/>
    </row>
    <row r="164" spans="1:51" ht="15.75" customHeight="1" x14ac:dyDescent="0.25">
      <c r="A164" s="87">
        <v>157</v>
      </c>
      <c r="B164" s="366">
        <v>500400</v>
      </c>
      <c r="C164" s="104" t="s">
        <v>470</v>
      </c>
      <c r="D164" s="367">
        <v>39799</v>
      </c>
      <c r="E164" s="367">
        <v>46813</v>
      </c>
      <c r="F164" s="367">
        <v>46813</v>
      </c>
      <c r="G164" s="103" t="s">
        <v>137</v>
      </c>
      <c r="H164" s="101">
        <v>272645.4161546196</v>
      </c>
      <c r="I164" s="101">
        <v>38310.82</v>
      </c>
      <c r="J164" s="103" t="s">
        <v>156</v>
      </c>
      <c r="K164" s="101">
        <v>6704.39</v>
      </c>
      <c r="L164" s="103" t="s">
        <v>156</v>
      </c>
      <c r="M164" s="101">
        <v>0</v>
      </c>
      <c r="N164" s="102">
        <v>0.05</v>
      </c>
      <c r="O164" s="348" t="s">
        <v>471</v>
      </c>
      <c r="P164" s="103" t="s">
        <v>158</v>
      </c>
      <c r="Q164" s="269">
        <v>0.54</v>
      </c>
      <c r="R164" s="103" t="s">
        <v>159</v>
      </c>
      <c r="S164" s="368" t="s">
        <v>171</v>
      </c>
      <c r="T164" s="368">
        <v>0</v>
      </c>
      <c r="U164" s="103" t="s">
        <v>416</v>
      </c>
      <c r="V164" s="103" t="s">
        <v>450</v>
      </c>
      <c r="W164" s="369">
        <v>4.4755000000000003</v>
      </c>
      <c r="Y164" s="173">
        <v>12755.830229259309</v>
      </c>
      <c r="Z164" s="173">
        <v>22209.89345057153</v>
      </c>
      <c r="AA164" s="173">
        <v>147228.5247234946</v>
      </c>
      <c r="AC164" s="174">
        <v>12755.830229259309</v>
      </c>
      <c r="AD164" s="174">
        <v>23302.010898170331</v>
      </c>
      <c r="AE164" s="174">
        <v>147228.5247234946</v>
      </c>
      <c r="AF164" s="138"/>
      <c r="AG164" s="175">
        <f t="shared" si="60"/>
        <v>0</v>
      </c>
      <c r="AH164" s="175">
        <f t="shared" si="61"/>
        <v>0</v>
      </c>
      <c r="AI164" s="175">
        <f t="shared" si="62"/>
        <v>99400.378138032887</v>
      </c>
      <c r="AJ164" s="175">
        <f t="shared" si="63"/>
        <v>0</v>
      </c>
      <c r="AK164" s="176">
        <f t="shared" si="64"/>
        <v>99400.378138032887</v>
      </c>
      <c r="AM164" s="174">
        <f t="shared" si="65"/>
        <v>0</v>
      </c>
      <c r="AN164" s="174">
        <f t="shared" si="66"/>
        <v>0</v>
      </c>
      <c r="AO164" s="174">
        <f t="shared" si="67"/>
        <v>104288.14977476132</v>
      </c>
      <c r="AP164" s="174">
        <f t="shared" si="68"/>
        <v>0</v>
      </c>
      <c r="AQ164" s="268">
        <f t="shared" si="69"/>
        <v>104288.14977476132</v>
      </c>
      <c r="AR164" s="87" t="str">
        <f t="shared" si="70"/>
        <v>T</v>
      </c>
      <c r="AS164" s="271" t="s">
        <v>472</v>
      </c>
      <c r="AT164" s="88" t="str">
        <f>_xlfn.XLOOKUP($AS164,'[2]Consol (Working)'!$C$5:$C$163,'[2]Consol (Working)'!$AI$5:$AI$163,,0)</f>
        <v>Non Trade</v>
      </c>
      <c r="AU164" s="88" t="s">
        <v>471</v>
      </c>
      <c r="AV164" s="72" t="str">
        <f t="shared" si="73"/>
        <v>CCC+</v>
      </c>
      <c r="AW164" s="89" t="str">
        <f t="shared" ref="AW164:AW166" si="100">IF(AU164="","",IF(AV164=AU164,"T","F"))</f>
        <v>T</v>
      </c>
      <c r="AX164" s="90">
        <f t="shared" si="74"/>
        <v>0</v>
      </c>
      <c r="AY164" s="281"/>
    </row>
    <row r="165" spans="1:51" ht="15.75" customHeight="1" x14ac:dyDescent="0.25">
      <c r="A165" s="87">
        <v>158</v>
      </c>
      <c r="B165" s="366">
        <v>500401</v>
      </c>
      <c r="C165" s="104" t="s">
        <v>473</v>
      </c>
      <c r="D165" s="367">
        <v>39994</v>
      </c>
      <c r="E165" s="367">
        <v>46583</v>
      </c>
      <c r="F165" s="367">
        <v>46583</v>
      </c>
      <c r="G165" s="103" t="s">
        <v>137</v>
      </c>
      <c r="H165" s="101">
        <v>2693731.3640933968</v>
      </c>
      <c r="I165" s="101">
        <v>382131.16</v>
      </c>
      <c r="J165" s="103" t="s">
        <v>156</v>
      </c>
      <c r="K165" s="101">
        <v>40171.65</v>
      </c>
      <c r="L165" s="103" t="s">
        <v>156</v>
      </c>
      <c r="M165" s="101">
        <v>0</v>
      </c>
      <c r="N165" s="102">
        <v>0.03</v>
      </c>
      <c r="O165" s="348" t="s">
        <v>474</v>
      </c>
      <c r="P165" s="103" t="s">
        <v>158</v>
      </c>
      <c r="Q165" s="269">
        <v>0.54</v>
      </c>
      <c r="R165" s="103" t="s">
        <v>159</v>
      </c>
      <c r="S165" s="368" t="s">
        <v>171</v>
      </c>
      <c r="T165" s="368">
        <v>0</v>
      </c>
      <c r="U165" s="103" t="s">
        <v>416</v>
      </c>
      <c r="V165" s="103" t="s">
        <v>450</v>
      </c>
      <c r="W165" s="369">
        <v>4.4755000000000003</v>
      </c>
      <c r="Y165" s="173">
        <v>12809.735187778626</v>
      </c>
      <c r="Z165" s="173">
        <v>26484.49602810491</v>
      </c>
      <c r="AA165" s="173">
        <v>1454614.9366104344</v>
      </c>
      <c r="AC165" s="174">
        <v>12809.735187778626</v>
      </c>
      <c r="AD165" s="174">
        <v>28054.636007600555</v>
      </c>
      <c r="AE165" s="174">
        <v>1454614.9366104344</v>
      </c>
      <c r="AF165" s="138"/>
      <c r="AG165" s="175">
        <f t="shared" ref="AG165:AG166" si="101">IF(AND(T165=0,U165="No"),Y165*W165,0)</f>
        <v>0</v>
      </c>
      <c r="AH165" s="175">
        <f t="shared" ref="AH165:AH166" si="102">IF(T165&gt;30,Z165*W165,0)</f>
        <v>0</v>
      </c>
      <c r="AI165" s="175">
        <f t="shared" ref="AI165:AI166" si="103">IF(AND(T165&lt;=30,U165="Yes"),Z165*W165,0)</f>
        <v>118531.36197378353</v>
      </c>
      <c r="AJ165" s="175">
        <f t="shared" ref="AJ165:AJ166" si="104">IF(OR(O165="O:PD10",O165="L:PD10",O165="Default"),AA165*W165,0)</f>
        <v>0</v>
      </c>
      <c r="AK165" s="176">
        <f t="shared" ref="AK165:AK166" si="105">SUM(AG165:AJ165)</f>
        <v>118531.36197378353</v>
      </c>
      <c r="AM165" s="174">
        <f t="shared" ref="AM165:AM166" si="106">IF(AND(T165=0,U165="No"),AC165*W165,0)</f>
        <v>0</v>
      </c>
      <c r="AN165" s="174">
        <f t="shared" ref="AN165:AN166" si="107">IF(T165&gt;30,AD165*W165,0)</f>
        <v>0</v>
      </c>
      <c r="AO165" s="174">
        <f t="shared" ref="AO165:AO166" si="108">IF(AND(T165&lt;=30,U165="Yes"),AD165*W165,0)</f>
        <v>125558.52345201629</v>
      </c>
      <c r="AP165" s="174">
        <f t="shared" ref="AP165:AP166" si="109">IF(OR(O165="O:PD10",O165="L:PD10",O165="Default"),AE165*W165,0)</f>
        <v>0</v>
      </c>
      <c r="AQ165" s="268">
        <f t="shared" ref="AQ165:AQ166" si="110">SUM(AM165:AP165)</f>
        <v>125558.52345201629</v>
      </c>
      <c r="AR165" s="87" t="str">
        <f t="shared" ref="AR165:AR166" si="111">IF(AQ165=0,"F","T")</f>
        <v>T</v>
      </c>
      <c r="AS165" s="271" t="s">
        <v>475</v>
      </c>
      <c r="AT165" s="88" t="str">
        <f>_xlfn.XLOOKUP($AS165,'[2]Consol (Working)'!$C$5:$C$163,'[2]Consol (Working)'!$AI$5:$AI$163,,0)</f>
        <v>Non Trade</v>
      </c>
      <c r="AU165" s="88" t="s">
        <v>474</v>
      </c>
      <c r="AV165" s="72" t="str">
        <f t="shared" si="73"/>
        <v>BB-</v>
      </c>
      <c r="AW165" s="89" t="str">
        <f t="shared" si="100"/>
        <v>T</v>
      </c>
      <c r="AX165" s="90">
        <f t="shared" si="74"/>
        <v>0</v>
      </c>
      <c r="AY165" s="281"/>
    </row>
    <row r="166" spans="1:51" ht="15.75" customHeight="1" x14ac:dyDescent="0.25">
      <c r="A166" s="87">
        <v>159</v>
      </c>
      <c r="B166" s="366">
        <v>501091</v>
      </c>
      <c r="C166" s="104" t="s">
        <v>476</v>
      </c>
      <c r="D166" s="367">
        <v>45198</v>
      </c>
      <c r="E166" s="367">
        <v>51704</v>
      </c>
      <c r="F166" s="367">
        <v>51704</v>
      </c>
      <c r="G166" s="103" t="s">
        <v>137</v>
      </c>
      <c r="H166" s="101">
        <v>98126190.748304009</v>
      </c>
      <c r="I166" s="101">
        <v>533333</v>
      </c>
      <c r="J166" s="103" t="s">
        <v>138</v>
      </c>
      <c r="K166" s="101">
        <v>496726.65</v>
      </c>
      <c r="L166" s="103" t="s">
        <v>138</v>
      </c>
      <c r="M166" s="101">
        <v>0</v>
      </c>
      <c r="N166" s="102">
        <v>6.1199999999999997E-2</v>
      </c>
      <c r="O166" s="348" t="s">
        <v>18</v>
      </c>
      <c r="P166" s="103" t="s">
        <v>20</v>
      </c>
      <c r="Q166" s="269">
        <v>0.39539999999999997</v>
      </c>
      <c r="R166" s="103" t="s">
        <v>139</v>
      </c>
      <c r="S166" s="368" t="s">
        <v>100</v>
      </c>
      <c r="T166" s="368">
        <v>0</v>
      </c>
      <c r="U166" s="103" t="s">
        <v>416</v>
      </c>
      <c r="V166" s="103" t="s">
        <v>141</v>
      </c>
      <c r="W166" s="369">
        <v>1</v>
      </c>
      <c r="Y166" s="173">
        <v>3766768.0281350594</v>
      </c>
      <c r="Z166" s="173">
        <v>8004158.4839596283</v>
      </c>
      <c r="AA166" s="173">
        <v>38799095.821879402</v>
      </c>
      <c r="AC166" s="174">
        <v>3766768.0281350594</v>
      </c>
      <c r="AD166" s="174">
        <v>8423588.4957972448</v>
      </c>
      <c r="AE166" s="174">
        <v>38799095.821879402</v>
      </c>
      <c r="AF166" s="138"/>
      <c r="AG166" s="175">
        <f t="shared" si="101"/>
        <v>0</v>
      </c>
      <c r="AH166" s="175">
        <f t="shared" si="102"/>
        <v>0</v>
      </c>
      <c r="AI166" s="175">
        <f t="shared" si="103"/>
        <v>8004158.4839596283</v>
      </c>
      <c r="AJ166" s="175">
        <f t="shared" si="104"/>
        <v>0</v>
      </c>
      <c r="AK166" s="176">
        <f t="shared" si="105"/>
        <v>8004158.4839596283</v>
      </c>
      <c r="AM166" s="174">
        <f t="shared" si="106"/>
        <v>0</v>
      </c>
      <c r="AN166" s="174">
        <f t="shared" si="107"/>
        <v>0</v>
      </c>
      <c r="AO166" s="174">
        <f t="shared" si="108"/>
        <v>8423588.4957972448</v>
      </c>
      <c r="AP166" s="174">
        <f t="shared" si="109"/>
        <v>0</v>
      </c>
      <c r="AQ166" s="268">
        <f t="shared" si="110"/>
        <v>8423588.4957972448</v>
      </c>
      <c r="AR166" s="87" t="str">
        <f t="shared" si="111"/>
        <v>T</v>
      </c>
      <c r="AS166" s="271" t="s">
        <v>477</v>
      </c>
      <c r="AT166" s="88" t="str">
        <f>_xlfn.XLOOKUP($AS166,'[2]Consol (Working)'!$C$5:$C$163,'[2]Consol (Working)'!$AI$5:$AI$163,,0)</f>
        <v>Non Trade</v>
      </c>
      <c r="AU166" s="88" t="s">
        <v>18</v>
      </c>
      <c r="AV166" s="72" t="str">
        <f t="shared" si="73"/>
        <v>L:PD5</v>
      </c>
      <c r="AW166" s="89" t="str">
        <f t="shared" si="100"/>
        <v>T</v>
      </c>
      <c r="AX166" s="90">
        <f t="shared" si="74"/>
        <v>0</v>
      </c>
      <c r="AY166" s="281"/>
    </row>
    <row r="167" spans="1:51" ht="15.75" customHeight="1" x14ac:dyDescent="0.25">
      <c r="A167" s="87"/>
      <c r="B167" s="209"/>
      <c r="C167" s="210"/>
      <c r="D167" s="211"/>
      <c r="E167" s="211"/>
      <c r="F167" s="211"/>
      <c r="G167" s="212"/>
      <c r="H167" s="213"/>
      <c r="I167" s="213"/>
      <c r="J167" s="212"/>
      <c r="K167" s="213"/>
      <c r="L167" s="212"/>
      <c r="M167" s="214"/>
      <c r="N167" s="215"/>
      <c r="O167" s="273"/>
      <c r="P167" s="216"/>
      <c r="Q167" s="217"/>
      <c r="R167" s="212"/>
      <c r="S167" s="218"/>
      <c r="T167" s="219"/>
      <c r="U167" s="212"/>
      <c r="V167" s="212"/>
      <c r="W167" s="220"/>
      <c r="Y167" s="173"/>
      <c r="Z167" s="173"/>
      <c r="AA167" s="173"/>
      <c r="AC167" s="174"/>
      <c r="AD167" s="174"/>
      <c r="AE167" s="174"/>
      <c r="AF167" s="138"/>
      <c r="AG167" s="175">
        <f t="shared" ref="AG167" si="112">IF(AND(T167=0,U167="No"),Y167*W167,0)</f>
        <v>0</v>
      </c>
      <c r="AH167" s="175">
        <f t="shared" ref="AH167" si="113">IF(T167&gt;30,Z167*W167,0)</f>
        <v>0</v>
      </c>
      <c r="AI167" s="175">
        <f t="shared" ref="AI167" si="114">IF(AND(T167&lt;=30,U167="Yes"),Z167*W167,0)</f>
        <v>0</v>
      </c>
      <c r="AJ167" s="175">
        <f t="shared" ref="AJ167" si="115">IF(OR(O167="O:PD10",O167="L:PD10",O167="Default"),AA167*W167,0)</f>
        <v>0</v>
      </c>
      <c r="AK167" s="176">
        <f t="shared" ref="AK167" si="116">SUM(AG167:AJ167)</f>
        <v>0</v>
      </c>
      <c r="AM167" s="174">
        <f t="shared" ref="AM167" si="117">IF(AND(T167=0,U167="No"),AC167*W167,0)</f>
        <v>0</v>
      </c>
      <c r="AN167" s="174">
        <f t="shared" ref="AN167" si="118">IF(T167&gt;30,AD167*W167,0)</f>
        <v>0</v>
      </c>
      <c r="AO167" s="174">
        <f t="shared" ref="AO167" si="119">IF(AND(T167&lt;=30,U167="Yes"),AD167*W167,0)</f>
        <v>0</v>
      </c>
      <c r="AP167" s="174">
        <f t="shared" ref="AP167" si="120">IF(OR(O167="O:PD10",O167="L:PD10",O167="Default"),AE167*W167,0)</f>
        <v>0</v>
      </c>
      <c r="AQ167" s="268">
        <f t="shared" ref="AQ167" si="121">SUM(AM167:AP167)</f>
        <v>0</v>
      </c>
      <c r="AR167" s="87"/>
      <c r="AS167" s="88"/>
      <c r="AT167" s="88"/>
      <c r="AU167" s="88"/>
      <c r="AV167" s="72"/>
      <c r="AW167" s="89"/>
      <c r="AX167" s="90"/>
      <c r="AY167" s="281"/>
    </row>
    <row r="168" spans="1:51" ht="15.75" customHeight="1" x14ac:dyDescent="0.25">
      <c r="B168" s="106"/>
      <c r="C168" s="106"/>
      <c r="D168" s="139"/>
      <c r="E168" s="140"/>
      <c r="F168" s="140"/>
      <c r="G168" s="140"/>
      <c r="H168" s="114">
        <f>SUM(H8:H166)</f>
        <v>1401851689.4589915</v>
      </c>
      <c r="I168" s="114">
        <f>SUM(I8:I166)</f>
        <v>446692399.84000003</v>
      </c>
      <c r="J168" s="114"/>
      <c r="K168" s="114">
        <f>SUM(K8:K166)</f>
        <v>14534125.44843718</v>
      </c>
      <c r="L168" s="114"/>
      <c r="M168" s="114">
        <f>SUM(M8:M166)</f>
        <v>580280253.82999992</v>
      </c>
      <c r="N168" s="141"/>
      <c r="O168" s="141"/>
      <c r="P168" s="142"/>
      <c r="Q168" s="142"/>
      <c r="R168" s="142"/>
      <c r="S168" s="139"/>
      <c r="AC168" s="114"/>
      <c r="AD168" s="114"/>
      <c r="AK168" s="143" t="s">
        <v>478</v>
      </c>
      <c r="AM168" s="66">
        <f>SUM(AM8:AM167)</f>
        <v>125910181.24652755</v>
      </c>
      <c r="AN168" s="66">
        <f>SUM(AN8:AN167)</f>
        <v>95332.576138571618</v>
      </c>
      <c r="AO168" s="66">
        <f>SUM(AO8:AO167)</f>
        <v>73883829.650932863</v>
      </c>
      <c r="AP168" s="66">
        <f>SUM(AP8:AP167)</f>
        <v>0</v>
      </c>
      <c r="AQ168" s="115">
        <f>SUM(AQ8:AQ167)</f>
        <v>199889343.47359893</v>
      </c>
      <c r="AU168" s="88"/>
      <c r="AV168" s="72"/>
      <c r="AY168" s="74"/>
    </row>
    <row r="169" spans="1:51" ht="15.75" customHeight="1" x14ac:dyDescent="0.25">
      <c r="B169" s="106"/>
      <c r="C169" s="106"/>
      <c r="D169" s="139"/>
      <c r="E169" s="140"/>
      <c r="F169" s="140"/>
      <c r="G169" s="144" t="s">
        <v>479</v>
      </c>
      <c r="H169" s="145" t="b">
        <f>H168='[2]Consol (Working)'!$K$165</f>
        <v>1</v>
      </c>
      <c r="I169" s="267" t="b">
        <f>I168='[2]Consol (Working)'!$L$165</f>
        <v>1</v>
      </c>
      <c r="J169" s="267"/>
      <c r="K169" s="267" t="b">
        <f>K168='[2]Consol (Working)'!$N$165</f>
        <v>1</v>
      </c>
      <c r="L169" s="145"/>
      <c r="M169" s="146" t="b">
        <f>M168='[2]Consol (Working)'!$Q$165</f>
        <v>1</v>
      </c>
      <c r="N169" s="141"/>
      <c r="O169" s="141"/>
      <c r="P169" s="142"/>
      <c r="Q169" s="142"/>
      <c r="R169" s="142"/>
      <c r="S169" s="139"/>
      <c r="AC169" s="66"/>
      <c r="AD169" s="66"/>
      <c r="AE169" s="66"/>
      <c r="AK169" s="143" t="s">
        <v>480</v>
      </c>
      <c r="AM169" s="66">
        <f>AV1</f>
        <v>0</v>
      </c>
      <c r="AN169" s="66">
        <v>0</v>
      </c>
      <c r="AO169" s="66">
        <f>AV2</f>
        <v>0</v>
      </c>
      <c r="AP169" s="66">
        <v>0</v>
      </c>
      <c r="AQ169" s="115">
        <f>SUM(AM169:AP169)</f>
        <v>0</v>
      </c>
      <c r="AS169" s="66">
        <f>SUMIF($AT$8:$AT$112,AT169,$AQ$8:$AQ$112)</f>
        <v>71440981.610213816</v>
      </c>
      <c r="AT169" s="66" t="s">
        <v>481</v>
      </c>
      <c r="AU169" s="88"/>
      <c r="AV169" s="72"/>
      <c r="AW169" s="91"/>
      <c r="AX169" s="91"/>
    </row>
    <row r="170" spans="1:51" ht="15.75" customHeight="1" x14ac:dyDescent="0.25">
      <c r="B170" s="106"/>
      <c r="C170" s="106"/>
      <c r="D170" s="139"/>
      <c r="E170" s="140"/>
      <c r="F170" s="140"/>
      <c r="G170" s="140"/>
      <c r="M170" s="76"/>
      <c r="N170" s="141"/>
      <c r="O170" s="141"/>
      <c r="P170" s="142"/>
      <c r="Q170" s="142"/>
      <c r="R170" s="142"/>
      <c r="S170" s="139"/>
      <c r="AC170" s="66"/>
      <c r="AD170" s="66"/>
      <c r="AE170" s="66"/>
      <c r="AK170" s="147" t="s">
        <v>128</v>
      </c>
      <c r="AL170" s="148"/>
      <c r="AM170" s="284">
        <f>SUM(AM168:AM169)</f>
        <v>125910181.24652755</v>
      </c>
      <c r="AN170" s="284">
        <f t="shared" ref="AN170:AP170" si="122">SUM(AN168:AN169)</f>
        <v>95332.576138571618</v>
      </c>
      <c r="AO170" s="284">
        <f>SUM(AO168:AO169)</f>
        <v>73883829.650932863</v>
      </c>
      <c r="AP170" s="284">
        <f t="shared" si="122"/>
        <v>0</v>
      </c>
      <c r="AQ170" s="284">
        <f>SUM(AQ168:AQ169)</f>
        <v>199889343.47359893</v>
      </c>
      <c r="AS170" s="66">
        <f>SUMIF($AT$8:$AT$112,AT170,$AQ$8:$AQ$112)</f>
        <v>30302547.123431433</v>
      </c>
      <c r="AT170" s="66" t="s">
        <v>482</v>
      </c>
      <c r="AU170" s="88"/>
      <c r="AV170" s="72"/>
    </row>
    <row r="171" spans="1:51" ht="15.75" customHeight="1" x14ac:dyDescent="0.25">
      <c r="B171" s="106"/>
      <c r="C171" s="106"/>
      <c r="D171" s="287" t="s">
        <v>483</v>
      </c>
      <c r="E171" s="140"/>
      <c r="F171" s="140"/>
      <c r="G171" s="288"/>
      <c r="M171" s="140"/>
      <c r="N171" s="141"/>
      <c r="O171" s="141"/>
      <c r="P171" s="142"/>
      <c r="Q171" s="142"/>
      <c r="R171" s="142"/>
      <c r="S171" s="139"/>
      <c r="AC171" s="66"/>
      <c r="AE171" s="66"/>
      <c r="AK171" s="149" t="s">
        <v>479</v>
      </c>
      <c r="AL171" s="150"/>
      <c r="AM171" s="285">
        <f>AM170-SUM(AM3+AV1)</f>
        <v>0</v>
      </c>
      <c r="AN171" s="285">
        <f>AN170-AN3</f>
        <v>0</v>
      </c>
      <c r="AO171" s="285">
        <f>AO170-SUM(AO3+AV2)</f>
        <v>0</v>
      </c>
      <c r="AP171" s="285"/>
      <c r="AQ171" s="285">
        <f>AQ170-AQ1</f>
        <v>0</v>
      </c>
      <c r="AS171" s="66">
        <f>SUMIF($AT$8:$AT$112,AT171,$AQ$8:$AQ$112)</f>
        <v>2708363.2099210033</v>
      </c>
      <c r="AT171" s="66" t="s">
        <v>484</v>
      </c>
      <c r="AU171" s="88"/>
      <c r="AV171" s="72"/>
    </row>
    <row r="172" spans="1:51" ht="31.5" customHeight="1" x14ac:dyDescent="0.25">
      <c r="B172" s="106"/>
      <c r="C172" s="151" t="s">
        <v>485</v>
      </c>
      <c r="D172" s="152" t="s">
        <v>486</v>
      </c>
      <c r="E172" s="153" t="s">
        <v>487</v>
      </c>
      <c r="F172" s="154" t="s">
        <v>488</v>
      </c>
      <c r="G172" s="155" t="s">
        <v>489</v>
      </c>
      <c r="H172" s="156" t="s">
        <v>490</v>
      </c>
      <c r="I172" s="157" t="s">
        <v>491</v>
      </c>
      <c r="K172" s="208" t="s">
        <v>492</v>
      </c>
      <c r="L172" s="208" t="s">
        <v>493</v>
      </c>
      <c r="M172" s="274" t="s">
        <v>494</v>
      </c>
      <c r="N172" s="141"/>
      <c r="O172" s="141"/>
      <c r="P172" s="142"/>
      <c r="Q172" s="142"/>
      <c r="R172" s="142"/>
      <c r="S172" s="139"/>
      <c r="AK172" s="158" t="s">
        <v>495</v>
      </c>
      <c r="AL172" s="69"/>
      <c r="AM172" s="108">
        <f>AM170</f>
        <v>125910181.24652755</v>
      </c>
      <c r="AN172" s="108"/>
      <c r="AO172" s="108">
        <f>SUM(AN170:AO170)</f>
        <v>73979162.227071434</v>
      </c>
      <c r="AP172" s="108">
        <f>AP170</f>
        <v>0</v>
      </c>
      <c r="AQ172" s="108">
        <f>SUM(AM172:AP172)</f>
        <v>199889343.47359899</v>
      </c>
    </row>
    <row r="173" spans="1:51" ht="15.75" customHeight="1" x14ac:dyDescent="0.25">
      <c r="B173" s="159"/>
      <c r="C173" s="160" t="s">
        <v>496</v>
      </c>
      <c r="D173" s="161" t="s">
        <v>149</v>
      </c>
      <c r="E173" s="162" t="s">
        <v>146</v>
      </c>
      <c r="F173" s="160" t="s">
        <v>497</v>
      </c>
      <c r="G173" s="340" t="s">
        <v>19</v>
      </c>
      <c r="H173" s="163" t="str">
        <f>IF(OR(CONCATENATE(LEFT($G173,1),":PD"&amp;RIGHT($G173,1)+2)="L:PD10",CONCATENATE(LEFT($G173,1),":PD"&amp;RIGHT($G173,1)+2)="O:PD10",CONCATENATE(LEFT($G173,1),":PD"&amp;RIGHT($G173,1)+2)="L:PD11",CONCATENATE(LEFT($G173,1),":PD"&amp;RIGHT($G173,1)+2)="O:PD11"),CONCATENATE(LEFT($G173,1)&amp;":PD9"),CONCATENATE(LEFT($G173,1),":PD"&amp;RIGHT($G173,1)+2))</f>
        <v>L:PD9</v>
      </c>
      <c r="I173" s="164" t="str">
        <f>IF(H173="","",H173)</f>
        <v>L:PD9</v>
      </c>
      <c r="J173" s="165">
        <f>IFERROR(RIGHT(I173,1)-RIGHT(G173,1),"")</f>
        <v>2</v>
      </c>
      <c r="K173" s="272">
        <v>44252</v>
      </c>
      <c r="L173" s="272"/>
      <c r="M173" s="349">
        <v>45261</v>
      </c>
      <c r="N173" s="347" t="s">
        <v>498</v>
      </c>
      <c r="O173" s="341"/>
      <c r="P173" s="342"/>
      <c r="Q173" s="342"/>
      <c r="R173" s="342"/>
      <c r="S173" s="343"/>
      <c r="T173" s="344"/>
      <c r="U173" s="344"/>
      <c r="V173" s="354"/>
      <c r="W173" s="354"/>
      <c r="AM173" s="290"/>
      <c r="AN173" s="290"/>
      <c r="AO173" s="290"/>
      <c r="AP173" s="290"/>
      <c r="AQ173" s="290">
        <v>232091186.88920924</v>
      </c>
    </row>
    <row r="174" spans="1:51" ht="15.75" customHeight="1" x14ac:dyDescent="0.25">
      <c r="B174" s="159"/>
      <c r="H174" s="65"/>
      <c r="I174" s="65"/>
      <c r="P174" s="352"/>
      <c r="Q174" s="352"/>
      <c r="R174" s="352"/>
      <c r="S174" s="353"/>
      <c r="AQ174" s="67"/>
    </row>
    <row r="175" spans="1:51" ht="15.75" customHeight="1" x14ac:dyDescent="0.25">
      <c r="B175" s="159"/>
      <c r="C175" s="73"/>
      <c r="D175" s="72"/>
      <c r="E175" s="355"/>
      <c r="F175" s="73"/>
      <c r="G175" s="73"/>
      <c r="H175" s="356"/>
      <c r="I175" s="357"/>
      <c r="J175" s="165"/>
      <c r="K175" s="272"/>
      <c r="L175" s="272"/>
      <c r="M175" s="275"/>
      <c r="N175" s="350"/>
      <c r="O175" s="273"/>
      <c r="P175" s="142"/>
      <c r="Q175" s="142"/>
      <c r="R175" s="142"/>
      <c r="S175" s="139"/>
      <c r="Y175" s="65"/>
      <c r="Z175" s="65"/>
      <c r="AA175" s="65"/>
      <c r="AB175" s="65"/>
      <c r="AC175" s="65"/>
      <c r="AN175" s="66"/>
      <c r="AQ175" s="113">
        <f>G2</f>
        <v>0.46354166666666669</v>
      </c>
      <c r="AR175" s="92" t="s">
        <v>499</v>
      </c>
    </row>
    <row r="176" spans="1:51" ht="15.75" customHeight="1" x14ac:dyDescent="0.25">
      <c r="B176" s="159"/>
      <c r="C176" s="73"/>
      <c r="D176" s="72"/>
      <c r="E176" s="355"/>
      <c r="F176" s="73"/>
      <c r="G176" s="73"/>
      <c r="H176" s="356"/>
      <c r="I176" s="357"/>
      <c r="M176" s="140"/>
      <c r="N176" s="351"/>
      <c r="O176" s="273"/>
      <c r="P176" s="142"/>
      <c r="Q176" s="142"/>
      <c r="R176" s="142"/>
      <c r="S176" s="139"/>
      <c r="Y176" s="65"/>
      <c r="Z176" s="65"/>
      <c r="AA176" s="65"/>
      <c r="AB176" s="65"/>
      <c r="AC176" s="65"/>
      <c r="AQ176" s="113">
        <f>G3</f>
        <v>0.46408564814814812</v>
      </c>
      <c r="AR176" s="92" t="s">
        <v>500</v>
      </c>
    </row>
    <row r="177" spans="2:51" ht="15.75" customHeight="1" x14ac:dyDescent="0.25">
      <c r="B177" s="159"/>
      <c r="C177" s="106"/>
      <c r="D177" s="139"/>
      <c r="E177" s="140"/>
      <c r="F177" s="140"/>
      <c r="G177" s="140"/>
      <c r="H177" s="65"/>
      <c r="I177" s="65"/>
      <c r="M177" s="140"/>
      <c r="N177" s="277"/>
      <c r="O177" s="273"/>
      <c r="Q177" s="142"/>
      <c r="R177" s="142"/>
      <c r="S177" s="139"/>
      <c r="Y177" s="65"/>
      <c r="Z177" s="65"/>
      <c r="AA177" s="65"/>
      <c r="AB177" s="65"/>
      <c r="AC177" s="65"/>
      <c r="AQ177" s="114"/>
    </row>
    <row r="178" spans="2:51" ht="15.75" customHeight="1" x14ac:dyDescent="0.25">
      <c r="B178" s="159"/>
      <c r="C178" s="73"/>
      <c r="D178" s="139"/>
      <c r="E178" s="140"/>
      <c r="F178" s="140"/>
      <c r="G178" s="140"/>
      <c r="H178" s="65">
        <f>H20*W20</f>
        <v>0</v>
      </c>
      <c r="I178" s="65"/>
      <c r="M178" s="140"/>
      <c r="N178" s="277"/>
      <c r="O178" s="273"/>
      <c r="P178" s="142"/>
      <c r="Q178" s="142"/>
      <c r="R178" s="142"/>
      <c r="S178" s="139"/>
      <c r="AJ178" s="114"/>
      <c r="AM178" s="65"/>
      <c r="AN178" s="358"/>
      <c r="AO178" s="358"/>
      <c r="AP178" s="358"/>
      <c r="AQ178" s="115">
        <f>AQ110+AQ111+AQ112</f>
        <v>56160.739791671811</v>
      </c>
      <c r="AS178" s="67">
        <f>SUMIF($AW$8:$AW$112,"F",$AQ$8:$AQ$112)</f>
        <v>0</v>
      </c>
      <c r="AT178" s="66" t="s">
        <v>501</v>
      </c>
      <c r="AU178" s="93">
        <f>AS178/$AS$180</f>
        <v>0</v>
      </c>
      <c r="AV178" s="94">
        <f>COUNTIF($AW$8:$AW$112,"F")</f>
        <v>0</v>
      </c>
      <c r="AX178" s="95">
        <f>AV178/SUM($AV$178:$AV$179)</f>
        <v>0</v>
      </c>
    </row>
    <row r="179" spans="2:51" ht="15.75" customHeight="1" x14ac:dyDescent="0.25">
      <c r="B179" s="159"/>
      <c r="C179" s="106"/>
      <c r="D179" s="139"/>
      <c r="E179" s="140"/>
      <c r="F179" s="140"/>
      <c r="G179" s="140"/>
      <c r="H179" s="65"/>
      <c r="I179" s="65"/>
      <c r="M179" s="140"/>
      <c r="N179" s="276"/>
      <c r="O179" s="273"/>
      <c r="P179" s="142"/>
      <c r="Q179" s="142"/>
      <c r="R179" s="142"/>
      <c r="S179" s="139"/>
      <c r="AM179" s="65"/>
      <c r="AN179" s="73"/>
      <c r="AO179" s="73"/>
      <c r="AP179" s="359"/>
      <c r="AS179" s="67">
        <f>SUMIF($AW$8:$AW$112,"T",$AQ$8:$AQ$112)+AV1</f>
        <v>104451891.94356626</v>
      </c>
      <c r="AT179" s="66" t="s">
        <v>502</v>
      </c>
      <c r="AU179" s="93">
        <f>AS179/$AS$180</f>
        <v>1</v>
      </c>
      <c r="AV179" s="96">
        <f>COUNTIF($AW$8:$AW$112,"T")</f>
        <v>105</v>
      </c>
      <c r="AX179" s="95">
        <f>AV179/SUM($AV$178:$AV$179)</f>
        <v>1</v>
      </c>
    </row>
    <row r="180" spans="2:51" ht="15.75" customHeight="1" thickBot="1" x14ac:dyDescent="0.3">
      <c r="B180" s="159"/>
      <c r="C180" s="106"/>
      <c r="D180" s="139"/>
      <c r="E180" s="140"/>
      <c r="F180" s="140"/>
      <c r="G180" s="140"/>
      <c r="M180" s="140"/>
      <c r="N180" s="276"/>
      <c r="O180" s="273"/>
      <c r="P180" s="142"/>
      <c r="Q180" s="142"/>
      <c r="R180" s="142"/>
      <c r="S180" s="139"/>
      <c r="AS180" s="97">
        <f>SUM(AS178:AS179)</f>
        <v>104451891.94356626</v>
      </c>
      <c r="AV180" s="98">
        <f>SUM(AV178:AV179)</f>
        <v>105</v>
      </c>
    </row>
    <row r="181" spans="2:51" ht="15.75" customHeight="1" thickTop="1" x14ac:dyDescent="0.25">
      <c r="B181" s="159"/>
      <c r="C181" s="106"/>
      <c r="D181" s="139"/>
      <c r="E181" s="140"/>
      <c r="F181" s="140"/>
      <c r="G181" s="140"/>
      <c r="M181" s="140"/>
      <c r="N181" s="276"/>
      <c r="O181" s="273"/>
      <c r="P181" s="142"/>
      <c r="Q181" s="142"/>
      <c r="R181" s="142"/>
      <c r="S181" s="139"/>
      <c r="AS181" s="66" t="b">
        <f>AS180=AQ172</f>
        <v>0</v>
      </c>
      <c r="AV181" s="73" t="b">
        <f>AV180=C3</f>
        <v>0</v>
      </c>
    </row>
    <row r="182" spans="2:51" ht="15.75" customHeight="1" x14ac:dyDescent="0.25">
      <c r="B182" s="159"/>
      <c r="C182" s="106"/>
      <c r="D182" s="139"/>
      <c r="E182" s="140"/>
      <c r="F182" s="140"/>
      <c r="G182" s="140"/>
      <c r="M182" s="140"/>
      <c r="N182" s="141"/>
      <c r="O182" s="141"/>
      <c r="P182" s="142"/>
      <c r="Q182" s="142"/>
      <c r="R182" s="142"/>
      <c r="S182" s="139"/>
      <c r="AP182" s="208" t="s">
        <v>503</v>
      </c>
      <c r="AQ182" s="208" t="s">
        <v>504</v>
      </c>
    </row>
    <row r="183" spans="2:51" ht="15.75" customHeight="1" x14ac:dyDescent="0.25">
      <c r="B183" s="159"/>
      <c r="C183" s="106"/>
      <c r="D183" s="139"/>
      <c r="E183" s="140"/>
      <c r="F183" s="140"/>
      <c r="G183" s="140"/>
      <c r="M183" s="140"/>
      <c r="N183" s="141"/>
      <c r="O183" s="141"/>
      <c r="P183" s="142"/>
      <c r="Q183" s="142"/>
      <c r="R183" s="142"/>
      <c r="S183" s="139"/>
      <c r="AK183" s="165">
        <v>500724</v>
      </c>
      <c r="AM183" s="66" t="s">
        <v>256</v>
      </c>
      <c r="AN183" s="166" t="s">
        <v>18</v>
      </c>
      <c r="AO183" s="166" t="s">
        <v>140</v>
      </c>
      <c r="AP183" s="221">
        <f>'[2]Consol (Working)'!$J$55</f>
        <v>82897137.149999991</v>
      </c>
      <c r="AQ183" s="69">
        <f>AP183*'Proposed working'!M7</f>
        <v>223059.69285752156</v>
      </c>
      <c r="AR183" s="99">
        <f>AQ183/AP183</f>
        <v>2.6908009193840005E-3</v>
      </c>
      <c r="AS183" s="66" t="b">
        <f>AR183='Proposed working'!M7</f>
        <v>1</v>
      </c>
    </row>
    <row r="184" spans="2:51" ht="15.75" customHeight="1" x14ac:dyDescent="0.25">
      <c r="B184" s="159"/>
      <c r="C184" s="106"/>
      <c r="D184" s="139"/>
      <c r="E184" s="140"/>
      <c r="F184" s="140"/>
      <c r="G184" s="140"/>
      <c r="M184" s="140"/>
      <c r="N184" s="141"/>
      <c r="O184" s="141"/>
      <c r="P184" s="142"/>
      <c r="Q184" s="142"/>
      <c r="R184" s="142"/>
      <c r="S184" s="139"/>
      <c r="AK184" s="165">
        <v>500640</v>
      </c>
      <c r="AM184" s="66" t="s">
        <v>505</v>
      </c>
      <c r="AN184" s="166" t="s">
        <v>18</v>
      </c>
      <c r="AO184" s="166" t="s">
        <v>140</v>
      </c>
      <c r="AP184" s="221">
        <f>'[2]Consol (Working)'!$J$56</f>
        <v>60323350.113955013</v>
      </c>
      <c r="AQ184" s="69">
        <f>AP184*'Proposed working'!M8</f>
        <v>21365520.827277243</v>
      </c>
      <c r="AR184" s="99">
        <f t="shared" ref="AR184:AR185" si="123">AQ184/AP184</f>
        <v>0.35418326049392623</v>
      </c>
      <c r="AS184" s="66" t="b">
        <f>AR184='Proposed working'!M8</f>
        <v>1</v>
      </c>
    </row>
    <row r="185" spans="2:51" ht="15.75" customHeight="1" x14ac:dyDescent="0.25">
      <c r="B185" s="106"/>
      <c r="C185" s="106"/>
      <c r="D185" s="139"/>
      <c r="E185" s="140"/>
      <c r="F185" s="140"/>
      <c r="G185" s="140"/>
      <c r="M185" s="140"/>
      <c r="N185" s="141"/>
      <c r="O185" s="141"/>
      <c r="P185" s="142"/>
      <c r="Q185" s="142"/>
      <c r="R185" s="142"/>
      <c r="S185" s="139"/>
      <c r="AK185" s="165">
        <v>500642</v>
      </c>
      <c r="AM185" s="66" t="s">
        <v>506</v>
      </c>
      <c r="AN185" s="166" t="s">
        <v>18</v>
      </c>
      <c r="AO185" s="166" t="s">
        <v>140</v>
      </c>
      <c r="AP185" s="221">
        <f>'[2]Consol (Working)'!$J$57</f>
        <v>83944044.325325981</v>
      </c>
      <c r="AQ185" s="69">
        <f>AP185*'Proposed working'!M9</f>
        <v>29685398.278391439</v>
      </c>
      <c r="AR185" s="99">
        <f t="shared" si="123"/>
        <v>0.35363316739118955</v>
      </c>
      <c r="AS185" s="66" t="b">
        <f>AR185='Proposed working'!M9</f>
        <v>1</v>
      </c>
      <c r="AY185" s="73" t="s">
        <v>507</v>
      </c>
    </row>
    <row r="186" spans="2:51" ht="15.75" customHeight="1" x14ac:dyDescent="0.25">
      <c r="B186" s="106"/>
      <c r="C186" s="106"/>
      <c r="D186" s="139"/>
      <c r="E186" s="140"/>
      <c r="F186" s="140"/>
      <c r="G186" s="140"/>
      <c r="M186" s="140"/>
      <c r="N186" s="141"/>
      <c r="O186" s="141"/>
      <c r="P186" s="142"/>
      <c r="Q186" s="142"/>
      <c r="R186" s="142"/>
      <c r="S186" s="139"/>
      <c r="AP186" s="114">
        <f>SUBTOTAL(9,AP183:AP185)</f>
        <v>227164531.58928096</v>
      </c>
      <c r="AQ186" s="114">
        <f>SUM(AQ183:AQ185)</f>
        <v>51273978.798526205</v>
      </c>
      <c r="AR186" s="99"/>
    </row>
    <row r="187" spans="2:51" ht="15.75" customHeight="1" x14ac:dyDescent="0.25">
      <c r="B187" s="106"/>
      <c r="C187" s="106"/>
      <c r="D187" s="139"/>
      <c r="E187" s="140"/>
      <c r="F187" s="140"/>
      <c r="G187" s="140"/>
      <c r="M187" s="140"/>
      <c r="N187" s="141"/>
      <c r="O187" s="141"/>
      <c r="P187" s="142"/>
      <c r="Q187" s="142"/>
      <c r="R187" s="142"/>
      <c r="S187" s="139"/>
      <c r="AP187" s="67" t="b">
        <f>AP186=SUM('[2]Consol (Working)'!$J$55+'[2]Consol (Working)'!$J$56+'[2]Consol (Working)'!$J$57)</f>
        <v>1</v>
      </c>
      <c r="AQ187" s="67" t="b">
        <f>AQ186='OM Materials - Revised ECL'!L7</f>
        <v>1</v>
      </c>
    </row>
    <row r="188" spans="2:51" ht="15.75" customHeight="1" x14ac:dyDescent="0.25">
      <c r="B188" s="106"/>
      <c r="C188" s="106"/>
      <c r="D188" s="139"/>
      <c r="E188" s="140"/>
      <c r="F188" s="140"/>
      <c r="G188" s="140"/>
      <c r="M188" s="140"/>
      <c r="N188" s="141"/>
      <c r="O188" s="141"/>
      <c r="Q188" s="142"/>
      <c r="R188" s="142"/>
      <c r="S188" s="139"/>
      <c r="AQ188" s="114"/>
    </row>
    <row r="189" spans="2:51" ht="15.75" customHeight="1" x14ac:dyDescent="0.25">
      <c r="B189" s="106"/>
      <c r="C189" s="106"/>
      <c r="D189" s="139"/>
      <c r="E189" s="140"/>
      <c r="F189" s="140"/>
      <c r="G189" s="140"/>
      <c r="M189" s="140"/>
      <c r="N189" s="141"/>
      <c r="O189" s="141"/>
      <c r="P189" s="142"/>
      <c r="Q189" s="142"/>
      <c r="R189" s="142"/>
      <c r="S189" s="139"/>
      <c r="AQ189" s="114"/>
    </row>
    <row r="190" spans="2:51" ht="15.75" customHeight="1" x14ac:dyDescent="0.25">
      <c r="B190" s="106"/>
      <c r="C190" s="106"/>
      <c r="D190" s="139"/>
      <c r="E190" s="140"/>
      <c r="F190" s="140"/>
      <c r="G190" s="140"/>
      <c r="M190" s="140"/>
      <c r="N190" s="141"/>
      <c r="O190" s="141"/>
      <c r="P190" s="142"/>
      <c r="Q190" s="142"/>
      <c r="R190" s="142"/>
      <c r="S190" s="139"/>
      <c r="AQ190" s="114"/>
    </row>
    <row r="191" spans="2:51" ht="15.75" customHeight="1" x14ac:dyDescent="0.25">
      <c r="B191" s="106"/>
      <c r="C191" s="106"/>
      <c r="D191" s="139"/>
      <c r="E191" s="140"/>
      <c r="F191" s="140"/>
      <c r="G191" s="140"/>
      <c r="M191" s="140"/>
      <c r="N191" s="289"/>
      <c r="O191" s="141"/>
      <c r="P191" s="142"/>
      <c r="Q191" s="142"/>
      <c r="R191" s="142"/>
      <c r="S191" s="139"/>
      <c r="AM191" s="67" t="s">
        <v>16</v>
      </c>
      <c r="AN191" s="67">
        <f>SUMIF($P$8:$P$112,AM191,$AQ$8:$AQ$112)</f>
        <v>200677.32242379297</v>
      </c>
      <c r="AO191" s="99">
        <f>AN191/SUM($AN$191:$AN$193)</f>
        <v>1.9212416231983223E-3</v>
      </c>
      <c r="AQ191" s="114"/>
    </row>
    <row r="192" spans="2:51" ht="15.75" customHeight="1" x14ac:dyDescent="0.25">
      <c r="B192" s="159"/>
      <c r="C192" s="106"/>
      <c r="D192" s="139"/>
      <c r="E192" s="140"/>
      <c r="F192" s="140"/>
      <c r="G192" s="140"/>
      <c r="M192" s="140"/>
      <c r="N192" s="289"/>
      <c r="O192" s="141"/>
      <c r="P192" s="142"/>
      <c r="Q192" s="142"/>
      <c r="R192" s="142"/>
      <c r="S192" s="139"/>
      <c r="AM192" s="67" t="s">
        <v>20</v>
      </c>
      <c r="AN192" s="67">
        <f>SUMIF($P$8:$P$112,AM192,$AQ$8:$AQ$112)</f>
        <v>72129287.60812144</v>
      </c>
      <c r="AO192" s="99">
        <f t="shared" ref="AO192:AO193" si="124">AN192/SUM($AN$191:$AN$193)</f>
        <v>0.69055032193281662</v>
      </c>
      <c r="AQ192" s="114"/>
    </row>
    <row r="193" spans="2:43" ht="15.75" customHeight="1" x14ac:dyDescent="0.25">
      <c r="B193" s="159"/>
      <c r="C193" s="106"/>
      <c r="D193" s="139"/>
      <c r="E193" s="140"/>
      <c r="F193" s="140"/>
      <c r="G193" s="140"/>
      <c r="M193" s="140"/>
      <c r="N193" s="289"/>
      <c r="O193" s="141"/>
      <c r="P193" s="142"/>
      <c r="Q193" s="142"/>
      <c r="R193" s="142"/>
      <c r="S193" s="139"/>
      <c r="AM193" s="67" t="s">
        <v>158</v>
      </c>
      <c r="AN193" s="67">
        <f>SUMIF($P$8:$P$112,AM193,$AQ$8:$AQ$112)+AV1</f>
        <v>32121927.013021011</v>
      </c>
      <c r="AO193" s="99">
        <f t="shared" si="124"/>
        <v>0.30752843644398514</v>
      </c>
      <c r="AQ193" s="114"/>
    </row>
    <row r="194" spans="2:43" ht="15.75" customHeight="1" x14ac:dyDescent="0.25">
      <c r="B194" s="159"/>
      <c r="C194" s="106"/>
      <c r="D194" s="139"/>
      <c r="E194" s="140"/>
      <c r="F194" s="140"/>
      <c r="G194" s="140"/>
      <c r="M194" s="140"/>
      <c r="N194" s="289"/>
      <c r="O194" s="141"/>
      <c r="P194" s="142"/>
      <c r="Q194" s="142"/>
      <c r="R194" s="142"/>
      <c r="S194" s="139"/>
      <c r="AQ194" s="114"/>
    </row>
    <row r="195" spans="2:43" ht="15.75" customHeight="1" x14ac:dyDescent="0.25">
      <c r="B195" s="159"/>
      <c r="C195" s="106"/>
      <c r="D195" s="139"/>
      <c r="E195" s="140"/>
      <c r="F195" s="140"/>
      <c r="G195" s="140"/>
      <c r="M195" s="140"/>
      <c r="N195" s="289"/>
      <c r="O195" s="141"/>
      <c r="P195" s="142"/>
      <c r="Q195" s="142"/>
      <c r="R195" s="142"/>
      <c r="S195" s="139"/>
      <c r="AQ195" s="114"/>
    </row>
    <row r="196" spans="2:43" ht="15.75" customHeight="1" x14ac:dyDescent="0.25">
      <c r="B196" s="106"/>
      <c r="C196" s="106"/>
      <c r="D196" s="139"/>
      <c r="E196" s="140"/>
      <c r="F196" s="140"/>
      <c r="G196" s="140"/>
      <c r="M196" s="140"/>
      <c r="N196" s="141"/>
      <c r="O196" s="141"/>
      <c r="P196" s="142"/>
      <c r="Q196" s="142"/>
      <c r="R196" s="142"/>
      <c r="S196" s="139"/>
    </row>
    <row r="197" spans="2:43" ht="15.75" customHeight="1" x14ac:dyDescent="0.25">
      <c r="B197" s="106"/>
      <c r="C197" s="106"/>
      <c r="D197" s="139"/>
      <c r="E197" s="140"/>
      <c r="F197" s="140"/>
      <c r="G197" s="140"/>
      <c r="M197" s="140"/>
      <c r="N197" s="141"/>
      <c r="O197" s="141"/>
      <c r="P197" s="142"/>
      <c r="Q197" s="142"/>
      <c r="R197" s="142"/>
      <c r="S197" s="139"/>
    </row>
    <row r="198" spans="2:43" ht="15.75" customHeight="1" x14ac:dyDescent="0.25">
      <c r="B198" s="106"/>
      <c r="C198" s="106"/>
      <c r="D198" s="139"/>
      <c r="E198" s="140"/>
      <c r="F198" s="140"/>
      <c r="G198" s="140"/>
      <c r="M198" s="140"/>
      <c r="N198" s="141"/>
      <c r="O198" s="141"/>
      <c r="P198" s="142"/>
      <c r="Q198" s="142"/>
      <c r="R198" s="142"/>
      <c r="S198" s="139"/>
    </row>
    <row r="199" spans="2:43" ht="15.75" customHeight="1" x14ac:dyDescent="0.25">
      <c r="B199" s="106"/>
      <c r="C199" s="106"/>
      <c r="D199" s="139"/>
      <c r="E199" s="140"/>
      <c r="F199" s="140"/>
      <c r="G199" s="140"/>
      <c r="M199" s="140"/>
      <c r="N199" s="141"/>
      <c r="O199" s="141"/>
      <c r="P199" s="142"/>
      <c r="Q199" s="142"/>
      <c r="R199" s="142"/>
      <c r="S199" s="139"/>
    </row>
    <row r="200" spans="2:43" ht="15.75" customHeight="1" x14ac:dyDescent="0.25">
      <c r="B200" s="106"/>
      <c r="C200" s="106"/>
      <c r="D200" s="139"/>
      <c r="E200" s="140"/>
      <c r="F200" s="140"/>
      <c r="G200" s="140"/>
      <c r="M200" s="140"/>
      <c r="N200" s="141"/>
      <c r="O200" s="141"/>
      <c r="P200" s="142"/>
      <c r="Q200" s="142"/>
      <c r="R200" s="142"/>
      <c r="S200" s="139"/>
    </row>
    <row r="201" spans="2:43" ht="15.75" customHeight="1" x14ac:dyDescent="0.25">
      <c r="B201" s="106"/>
      <c r="C201" s="106"/>
      <c r="D201" s="139"/>
      <c r="E201" s="140"/>
      <c r="F201" s="140"/>
      <c r="G201" s="140"/>
      <c r="M201" s="140"/>
      <c r="N201" s="141"/>
      <c r="O201" s="141"/>
      <c r="P201" s="142"/>
      <c r="Q201" s="142"/>
      <c r="R201" s="142"/>
      <c r="S201" s="139"/>
    </row>
    <row r="202" spans="2:43" ht="15.75" customHeight="1" x14ac:dyDescent="0.25">
      <c r="B202" s="106"/>
      <c r="C202" s="106"/>
      <c r="D202" s="139"/>
      <c r="E202" s="140"/>
      <c r="F202" s="140"/>
      <c r="G202" s="140"/>
      <c r="M202" s="140"/>
      <c r="N202" s="141"/>
      <c r="O202" s="141"/>
      <c r="P202" s="142"/>
      <c r="Q202" s="142"/>
      <c r="R202" s="142"/>
      <c r="S202" s="139"/>
    </row>
    <row r="203" spans="2:43" ht="15.75" customHeight="1" x14ac:dyDescent="0.25">
      <c r="B203" s="106"/>
      <c r="C203" s="106"/>
      <c r="D203" s="139"/>
      <c r="E203" s="140"/>
      <c r="F203" s="140"/>
      <c r="G203" s="140"/>
      <c r="M203" s="140"/>
      <c r="N203" s="141"/>
      <c r="O203" s="141"/>
      <c r="P203" s="142"/>
      <c r="Q203" s="142"/>
      <c r="R203" s="142"/>
      <c r="S203" s="139"/>
      <c r="AQ203" s="115">
        <f>AQ25</f>
        <v>339832.92008569563</v>
      </c>
    </row>
    <row r="204" spans="2:43" ht="15.75" customHeight="1" x14ac:dyDescent="0.25">
      <c r="B204" s="106"/>
      <c r="C204" s="106"/>
      <c r="D204" s="139"/>
      <c r="E204" s="140"/>
      <c r="F204" s="140"/>
      <c r="G204" s="140"/>
      <c r="M204" s="140"/>
      <c r="N204" s="141"/>
      <c r="O204" s="141"/>
      <c r="P204" s="142"/>
      <c r="Q204" s="142"/>
      <c r="R204" s="142"/>
      <c r="S204" s="139"/>
    </row>
    <row r="205" spans="2:43" ht="15.75" customHeight="1" x14ac:dyDescent="0.25">
      <c r="B205" s="106"/>
      <c r="C205" s="106"/>
      <c r="D205" s="139"/>
      <c r="E205" s="140"/>
      <c r="F205" s="140"/>
      <c r="G205" s="140"/>
      <c r="M205" s="140"/>
      <c r="N205" s="141"/>
      <c r="O205" s="141"/>
      <c r="P205" s="142"/>
      <c r="Q205" s="142"/>
      <c r="R205" s="142"/>
      <c r="S205" s="139"/>
    </row>
    <row r="206" spans="2:43" ht="15.75" customHeight="1" x14ac:dyDescent="0.25">
      <c r="B206" s="106"/>
      <c r="C206" s="106"/>
      <c r="D206" s="139"/>
      <c r="E206" s="140"/>
      <c r="F206" s="140"/>
      <c r="G206" s="140"/>
      <c r="M206" s="140"/>
      <c r="N206" s="141"/>
      <c r="O206" s="141"/>
      <c r="P206" s="142"/>
      <c r="Q206" s="142"/>
      <c r="R206" s="142"/>
      <c r="S206" s="139"/>
    </row>
    <row r="207" spans="2:43" ht="15.75" customHeight="1" x14ac:dyDescent="0.25">
      <c r="B207" s="106"/>
      <c r="C207" s="106"/>
      <c r="D207" s="139"/>
      <c r="E207" s="140"/>
      <c r="F207" s="140"/>
      <c r="G207" s="140"/>
      <c r="M207" s="140"/>
      <c r="N207" s="141"/>
      <c r="O207" s="141"/>
      <c r="P207" s="142"/>
      <c r="Q207" s="142"/>
      <c r="R207" s="142"/>
      <c r="S207" s="139"/>
    </row>
    <row r="208" spans="2:43" ht="15.75" customHeight="1" x14ac:dyDescent="0.25">
      <c r="B208" s="106"/>
      <c r="C208" s="106"/>
      <c r="D208" s="139"/>
      <c r="E208" s="140"/>
      <c r="F208" s="140"/>
      <c r="G208" s="140"/>
      <c r="M208" s="140"/>
      <c r="N208" s="141"/>
      <c r="O208" s="141"/>
      <c r="P208" s="142"/>
      <c r="Q208" s="142"/>
      <c r="R208" s="142"/>
      <c r="S208" s="139"/>
    </row>
    <row r="209" spans="2:19" ht="15.75" customHeight="1" x14ac:dyDescent="0.25">
      <c r="B209" s="106"/>
      <c r="C209" s="106"/>
      <c r="D209" s="139"/>
      <c r="E209" s="140"/>
      <c r="F209" s="140"/>
      <c r="G209" s="140"/>
      <c r="M209" s="140"/>
      <c r="N209" s="141"/>
      <c r="O209" s="141"/>
      <c r="P209" s="142"/>
      <c r="Q209" s="142"/>
      <c r="R209" s="142"/>
      <c r="S209" s="139"/>
    </row>
    <row r="210" spans="2:19" ht="15.75" customHeight="1" x14ac:dyDescent="0.25">
      <c r="B210" s="106"/>
      <c r="C210" s="106"/>
      <c r="D210" s="139"/>
      <c r="E210" s="140"/>
      <c r="F210" s="140"/>
      <c r="G210" s="140"/>
      <c r="M210" s="140"/>
      <c r="N210" s="141"/>
      <c r="O210" s="141"/>
      <c r="P210" s="142"/>
      <c r="Q210" s="142"/>
      <c r="R210" s="142"/>
      <c r="S210" s="139"/>
    </row>
    <row r="211" spans="2:19" ht="15.75" customHeight="1" x14ac:dyDescent="0.25">
      <c r="B211" s="106"/>
      <c r="C211" s="106"/>
      <c r="D211" s="139"/>
      <c r="E211" s="140"/>
      <c r="F211" s="140"/>
      <c r="G211" s="140"/>
      <c r="M211" s="140"/>
      <c r="N211" s="141"/>
      <c r="O211" s="141"/>
      <c r="P211" s="142"/>
      <c r="Q211" s="142"/>
      <c r="R211" s="142"/>
      <c r="S211" s="139"/>
    </row>
    <row r="212" spans="2:19" ht="15.75" customHeight="1" x14ac:dyDescent="0.25">
      <c r="B212" s="106"/>
      <c r="C212" s="106"/>
      <c r="D212" s="139"/>
      <c r="E212" s="140"/>
      <c r="F212" s="140"/>
      <c r="G212" s="140"/>
      <c r="M212" s="140"/>
      <c r="N212" s="141"/>
      <c r="O212" s="141"/>
      <c r="P212" s="142"/>
      <c r="Q212" s="142"/>
      <c r="R212" s="142"/>
      <c r="S212" s="139"/>
    </row>
    <row r="213" spans="2:19" ht="15.75" customHeight="1" x14ac:dyDescent="0.25">
      <c r="B213" s="106"/>
      <c r="C213" s="106"/>
      <c r="D213" s="139"/>
      <c r="E213" s="140"/>
      <c r="F213" s="140"/>
      <c r="G213" s="140"/>
      <c r="M213" s="140"/>
      <c r="N213" s="141"/>
      <c r="O213" s="141"/>
      <c r="P213" s="142"/>
      <c r="Q213" s="142"/>
      <c r="R213" s="142"/>
      <c r="S213" s="139"/>
    </row>
    <row r="214" spans="2:19" ht="15.75" customHeight="1" x14ac:dyDescent="0.25">
      <c r="B214" s="106"/>
      <c r="C214" s="106"/>
      <c r="D214" s="139"/>
      <c r="E214" s="140"/>
      <c r="F214" s="140"/>
      <c r="G214" s="140"/>
      <c r="M214" s="140"/>
      <c r="N214" s="141"/>
      <c r="O214" s="141"/>
      <c r="P214" s="142"/>
      <c r="Q214" s="142"/>
      <c r="R214" s="142"/>
      <c r="S214" s="139"/>
    </row>
    <row r="215" spans="2:19" ht="15.75" customHeight="1" x14ac:dyDescent="0.25">
      <c r="B215" s="106"/>
      <c r="C215" s="106"/>
      <c r="D215" s="139"/>
      <c r="E215" s="140"/>
      <c r="F215" s="140"/>
      <c r="G215" s="140"/>
      <c r="M215" s="140"/>
      <c r="N215" s="141"/>
      <c r="O215" s="141"/>
      <c r="P215" s="142"/>
      <c r="Q215" s="142"/>
      <c r="R215" s="142"/>
      <c r="S215" s="139"/>
    </row>
    <row r="216" spans="2:19" ht="15.75" customHeight="1" x14ac:dyDescent="0.25">
      <c r="B216" s="106"/>
      <c r="C216" s="106"/>
      <c r="D216" s="139"/>
      <c r="E216" s="140"/>
      <c r="F216" s="140"/>
      <c r="G216" s="140"/>
      <c r="M216" s="140"/>
      <c r="N216" s="141"/>
      <c r="O216" s="141"/>
      <c r="P216" s="142"/>
      <c r="Q216" s="142"/>
      <c r="R216" s="142"/>
      <c r="S216" s="139"/>
    </row>
    <row r="217" spans="2:19" ht="15.75" customHeight="1" x14ac:dyDescent="0.25">
      <c r="B217" s="106"/>
      <c r="C217" s="106"/>
      <c r="D217" s="139"/>
      <c r="E217" s="140"/>
      <c r="F217" s="140"/>
      <c r="G217" s="140"/>
      <c r="M217" s="140"/>
      <c r="N217" s="141"/>
      <c r="O217" s="141"/>
      <c r="P217" s="142"/>
      <c r="Q217" s="142"/>
      <c r="R217" s="142"/>
      <c r="S217" s="139"/>
    </row>
    <row r="218" spans="2:19" ht="15.75" customHeight="1" x14ac:dyDescent="0.25">
      <c r="B218" s="106"/>
      <c r="C218" s="106"/>
      <c r="D218" s="139"/>
      <c r="E218" s="140"/>
      <c r="F218" s="140"/>
      <c r="G218" s="140"/>
      <c r="M218" s="140"/>
      <c r="N218" s="141"/>
      <c r="O218" s="141"/>
      <c r="P218" s="142"/>
      <c r="Q218" s="142"/>
      <c r="R218" s="142"/>
      <c r="S218" s="139"/>
    </row>
    <row r="219" spans="2:19" ht="15.75" customHeight="1" x14ac:dyDescent="0.25">
      <c r="B219" s="106"/>
      <c r="C219" s="106"/>
      <c r="D219" s="139"/>
      <c r="E219" s="140"/>
      <c r="F219" s="140"/>
      <c r="G219" s="140"/>
      <c r="M219" s="140"/>
      <c r="N219" s="141"/>
      <c r="O219" s="141"/>
      <c r="P219" s="142"/>
      <c r="Q219" s="142"/>
      <c r="R219" s="142"/>
      <c r="S219" s="139"/>
    </row>
    <row r="220" spans="2:19" ht="15.75" customHeight="1" x14ac:dyDescent="0.25">
      <c r="B220" s="106"/>
      <c r="C220" s="106"/>
      <c r="D220" s="139"/>
      <c r="E220" s="140"/>
      <c r="F220" s="140"/>
      <c r="G220" s="140"/>
      <c r="M220" s="140"/>
      <c r="N220" s="141"/>
      <c r="O220" s="141"/>
      <c r="P220" s="142"/>
      <c r="Q220" s="142"/>
      <c r="R220" s="142"/>
      <c r="S220" s="139"/>
    </row>
    <row r="221" spans="2:19" ht="15.75" customHeight="1" x14ac:dyDescent="0.25">
      <c r="B221" s="106"/>
      <c r="C221" s="106"/>
      <c r="D221" s="139"/>
      <c r="E221" s="140"/>
      <c r="F221" s="140"/>
      <c r="G221" s="140"/>
      <c r="M221" s="140"/>
      <c r="N221" s="141"/>
      <c r="O221" s="141"/>
      <c r="P221" s="142"/>
      <c r="Q221" s="142"/>
      <c r="R221" s="142"/>
      <c r="S221" s="139"/>
    </row>
    <row r="222" spans="2:19" ht="15.75" customHeight="1" x14ac:dyDescent="0.25">
      <c r="B222" s="106"/>
      <c r="C222" s="106"/>
      <c r="D222" s="139"/>
      <c r="E222" s="140"/>
      <c r="F222" s="140"/>
      <c r="G222" s="140"/>
      <c r="M222" s="140"/>
      <c r="N222" s="141"/>
      <c r="O222" s="141"/>
      <c r="P222" s="142"/>
      <c r="Q222" s="142"/>
      <c r="R222" s="142"/>
      <c r="S222" s="139"/>
    </row>
    <row r="223" spans="2:19" ht="15.75" customHeight="1" x14ac:dyDescent="0.25">
      <c r="B223" s="106"/>
      <c r="C223" s="106"/>
      <c r="D223" s="139"/>
      <c r="E223" s="140"/>
      <c r="F223" s="140"/>
      <c r="G223" s="140"/>
      <c r="M223" s="140"/>
      <c r="N223" s="141"/>
      <c r="O223" s="141"/>
      <c r="P223" s="142"/>
      <c r="Q223" s="142"/>
      <c r="R223" s="142"/>
      <c r="S223" s="139"/>
    </row>
    <row r="224" spans="2:19" ht="15.75" customHeight="1" x14ac:dyDescent="0.25">
      <c r="B224" s="106"/>
      <c r="C224" s="106"/>
      <c r="D224" s="139"/>
      <c r="E224" s="140"/>
      <c r="F224" s="140"/>
      <c r="G224" s="140"/>
      <c r="M224" s="140"/>
      <c r="N224" s="141"/>
      <c r="O224" s="141"/>
      <c r="P224" s="142"/>
      <c r="Q224" s="142"/>
      <c r="R224" s="142"/>
      <c r="S224" s="139"/>
    </row>
    <row r="225" spans="2:19" ht="15.75" customHeight="1" x14ac:dyDescent="0.25">
      <c r="B225" s="106"/>
      <c r="C225" s="106"/>
      <c r="D225" s="139"/>
      <c r="E225" s="140"/>
      <c r="F225" s="140"/>
      <c r="G225" s="140"/>
      <c r="M225" s="140"/>
      <c r="N225" s="141"/>
      <c r="O225" s="141"/>
      <c r="P225" s="142"/>
      <c r="Q225" s="142"/>
      <c r="R225" s="142"/>
      <c r="S225" s="139"/>
    </row>
    <row r="226" spans="2:19" ht="15.75" customHeight="1" x14ac:dyDescent="0.25">
      <c r="B226" s="106"/>
      <c r="C226" s="106"/>
      <c r="D226" s="139"/>
      <c r="E226" s="140"/>
      <c r="F226" s="140"/>
      <c r="G226" s="140"/>
      <c r="M226" s="140"/>
      <c r="N226" s="141"/>
      <c r="O226" s="141"/>
      <c r="P226" s="142"/>
      <c r="Q226" s="142"/>
      <c r="R226" s="142"/>
      <c r="S226" s="139"/>
    </row>
    <row r="227" spans="2:19" ht="15.75" customHeight="1" x14ac:dyDescent="0.25">
      <c r="B227" s="106"/>
      <c r="C227" s="106"/>
      <c r="D227" s="139"/>
      <c r="E227" s="140"/>
      <c r="F227" s="140"/>
      <c r="G227" s="140"/>
      <c r="M227" s="140"/>
      <c r="N227" s="141"/>
      <c r="O227" s="141"/>
      <c r="P227" s="142"/>
      <c r="Q227" s="142"/>
      <c r="R227" s="142"/>
      <c r="S227" s="139"/>
    </row>
    <row r="228" spans="2:19" ht="15.75" customHeight="1" x14ac:dyDescent="0.25">
      <c r="B228" s="106"/>
      <c r="C228" s="106"/>
      <c r="D228" s="139"/>
      <c r="E228" s="140"/>
      <c r="F228" s="140"/>
      <c r="G228" s="140"/>
      <c r="M228" s="140"/>
      <c r="N228" s="141"/>
      <c r="O228" s="141"/>
      <c r="P228" s="142"/>
      <c r="Q228" s="142"/>
      <c r="R228" s="142"/>
      <c r="S228" s="139"/>
    </row>
    <row r="229" spans="2:19" ht="15.75" customHeight="1" x14ac:dyDescent="0.25">
      <c r="B229" s="106"/>
      <c r="C229" s="106"/>
      <c r="D229" s="139"/>
      <c r="E229" s="140"/>
      <c r="F229" s="140"/>
      <c r="G229" s="140"/>
      <c r="M229" s="140"/>
      <c r="N229" s="141"/>
      <c r="O229" s="141"/>
      <c r="P229" s="142"/>
      <c r="Q229" s="142"/>
      <c r="R229" s="142"/>
      <c r="S229" s="139"/>
    </row>
    <row r="230" spans="2:19" ht="15.75" customHeight="1" x14ac:dyDescent="0.25">
      <c r="B230" s="106"/>
      <c r="C230" s="106"/>
      <c r="D230" s="139"/>
      <c r="E230" s="140"/>
      <c r="F230" s="140"/>
      <c r="G230" s="140"/>
      <c r="M230" s="140"/>
      <c r="N230" s="141"/>
      <c r="O230" s="141"/>
      <c r="P230" s="142"/>
      <c r="Q230" s="142"/>
      <c r="R230" s="142"/>
      <c r="S230" s="139"/>
    </row>
    <row r="231" spans="2:19" ht="15.75" customHeight="1" x14ac:dyDescent="0.25">
      <c r="B231" s="106"/>
      <c r="C231" s="106"/>
      <c r="D231" s="139"/>
      <c r="E231" s="140"/>
      <c r="F231" s="140"/>
      <c r="G231" s="140"/>
      <c r="M231" s="140"/>
      <c r="N231" s="141"/>
      <c r="O231" s="141"/>
      <c r="P231" s="142"/>
      <c r="Q231" s="142"/>
      <c r="R231" s="142"/>
      <c r="S231" s="139"/>
    </row>
    <row r="232" spans="2:19" ht="15.75" customHeight="1" x14ac:dyDescent="0.25">
      <c r="B232" s="106"/>
      <c r="C232" s="106"/>
      <c r="D232" s="139"/>
      <c r="E232" s="140"/>
      <c r="F232" s="140"/>
      <c r="G232" s="140"/>
      <c r="M232" s="140"/>
      <c r="N232" s="141"/>
      <c r="O232" s="141"/>
      <c r="P232" s="142"/>
      <c r="Q232" s="142"/>
      <c r="R232" s="142"/>
      <c r="S232" s="139"/>
    </row>
    <row r="233" spans="2:19" ht="15.75" customHeight="1" x14ac:dyDescent="0.25">
      <c r="B233" s="106"/>
      <c r="C233" s="106"/>
      <c r="D233" s="139"/>
      <c r="E233" s="140"/>
      <c r="F233" s="140"/>
      <c r="G233" s="140"/>
      <c r="M233" s="140"/>
      <c r="N233" s="141"/>
      <c r="O233" s="141"/>
      <c r="P233" s="142"/>
      <c r="Q233" s="142"/>
      <c r="R233" s="142"/>
      <c r="S233" s="139"/>
    </row>
    <row r="234" spans="2:19" ht="15.75" customHeight="1" x14ac:dyDescent="0.25">
      <c r="B234" s="106"/>
      <c r="C234" s="106"/>
      <c r="D234" s="139"/>
      <c r="E234" s="140"/>
      <c r="F234" s="140"/>
      <c r="G234" s="140"/>
      <c r="M234" s="140"/>
      <c r="N234" s="141"/>
      <c r="O234" s="141"/>
      <c r="P234" s="142"/>
      <c r="Q234" s="142"/>
      <c r="R234" s="142"/>
      <c r="S234" s="139"/>
    </row>
    <row r="235" spans="2:19" ht="15.75" customHeight="1" x14ac:dyDescent="0.25">
      <c r="B235" s="106"/>
      <c r="C235" s="106"/>
      <c r="D235" s="139"/>
      <c r="E235" s="140"/>
      <c r="F235" s="140"/>
      <c r="G235" s="140"/>
      <c r="M235" s="140"/>
      <c r="N235" s="141"/>
      <c r="O235" s="141"/>
      <c r="P235" s="142"/>
      <c r="Q235" s="142"/>
      <c r="R235" s="142"/>
      <c r="S235" s="139"/>
    </row>
    <row r="236" spans="2:19" ht="15.75" customHeight="1" x14ac:dyDescent="0.25">
      <c r="B236" s="106"/>
      <c r="C236" s="106"/>
      <c r="D236" s="139"/>
      <c r="E236" s="140"/>
      <c r="F236" s="140"/>
      <c r="G236" s="140"/>
      <c r="M236" s="140"/>
      <c r="N236" s="141"/>
      <c r="O236" s="141"/>
      <c r="P236" s="142"/>
      <c r="Q236" s="142"/>
      <c r="R236" s="142"/>
      <c r="S236" s="139"/>
    </row>
    <row r="237" spans="2:19" ht="15.75" customHeight="1" x14ac:dyDescent="0.25">
      <c r="B237" s="106"/>
      <c r="C237" s="106"/>
      <c r="D237" s="139"/>
      <c r="E237" s="140"/>
      <c r="F237" s="140"/>
      <c r="G237" s="140"/>
      <c r="M237" s="140"/>
      <c r="N237" s="141"/>
      <c r="O237" s="141"/>
      <c r="P237" s="142"/>
      <c r="Q237" s="142"/>
      <c r="R237" s="142"/>
      <c r="S237" s="139"/>
    </row>
    <row r="238" spans="2:19" ht="15.75" customHeight="1" x14ac:dyDescent="0.25">
      <c r="B238" s="106"/>
      <c r="C238" s="106"/>
      <c r="D238" s="139"/>
      <c r="E238" s="140"/>
      <c r="F238" s="140"/>
      <c r="G238" s="140"/>
      <c r="M238" s="140"/>
      <c r="N238" s="141"/>
      <c r="O238" s="141"/>
      <c r="P238" s="142"/>
      <c r="Q238" s="142"/>
      <c r="R238" s="142"/>
      <c r="S238" s="139"/>
    </row>
    <row r="239" spans="2:19" ht="15.75" customHeight="1" x14ac:dyDescent="0.25">
      <c r="B239" s="106"/>
      <c r="C239" s="106"/>
      <c r="D239" s="139"/>
      <c r="E239" s="140"/>
      <c r="F239" s="140"/>
      <c r="G239" s="140"/>
      <c r="M239" s="140"/>
      <c r="N239" s="141"/>
      <c r="O239" s="141"/>
      <c r="P239" s="142"/>
      <c r="Q239" s="142"/>
      <c r="R239" s="142"/>
      <c r="S239" s="139"/>
    </row>
    <row r="240" spans="2:19" ht="15.75" customHeight="1" x14ac:dyDescent="0.25">
      <c r="B240" s="106"/>
      <c r="C240" s="106"/>
      <c r="D240" s="139"/>
      <c r="E240" s="140"/>
      <c r="F240" s="140"/>
      <c r="G240" s="140"/>
      <c r="M240" s="140"/>
      <c r="N240" s="141"/>
      <c r="O240" s="141"/>
      <c r="P240" s="142"/>
      <c r="Q240" s="142"/>
      <c r="R240" s="142"/>
      <c r="S240" s="139"/>
    </row>
    <row r="241" spans="2:19" ht="15.75" customHeight="1" x14ac:dyDescent="0.25">
      <c r="B241" s="106"/>
      <c r="C241" s="106"/>
      <c r="D241" s="139"/>
      <c r="E241" s="140"/>
      <c r="F241" s="140"/>
      <c r="G241" s="140"/>
      <c r="M241" s="140"/>
      <c r="N241" s="141"/>
      <c r="O241" s="141"/>
      <c r="P241" s="142"/>
      <c r="Q241" s="142"/>
      <c r="R241" s="142"/>
      <c r="S241" s="139"/>
    </row>
    <row r="242" spans="2:19" ht="15.75" customHeight="1" x14ac:dyDescent="0.25">
      <c r="B242" s="106"/>
      <c r="C242" s="106"/>
      <c r="D242" s="139"/>
      <c r="E242" s="140"/>
      <c r="F242" s="140"/>
      <c r="G242" s="140"/>
      <c r="M242" s="140"/>
      <c r="N242" s="141"/>
      <c r="O242" s="141"/>
      <c r="P242" s="142"/>
      <c r="Q242" s="142"/>
      <c r="R242" s="142"/>
      <c r="S242" s="139"/>
    </row>
    <row r="243" spans="2:19" ht="15.75" customHeight="1" x14ac:dyDescent="0.25">
      <c r="B243" s="106"/>
      <c r="C243" s="106"/>
      <c r="D243" s="139"/>
      <c r="E243" s="140"/>
      <c r="F243" s="140"/>
      <c r="G243" s="140"/>
      <c r="M243" s="140"/>
      <c r="N243" s="141"/>
      <c r="O243" s="141"/>
      <c r="P243" s="142"/>
      <c r="Q243" s="142"/>
      <c r="R243" s="142"/>
      <c r="S243" s="139"/>
    </row>
    <row r="244" spans="2:19" ht="15.75" customHeight="1" x14ac:dyDescent="0.25">
      <c r="B244" s="106"/>
      <c r="C244" s="106"/>
      <c r="D244" s="139"/>
      <c r="E244" s="140"/>
      <c r="F244" s="140"/>
      <c r="G244" s="140"/>
      <c r="M244" s="140"/>
      <c r="N244" s="141"/>
      <c r="O244" s="141"/>
      <c r="P244" s="142"/>
      <c r="Q244" s="142"/>
      <c r="R244" s="142"/>
      <c r="S244" s="139"/>
    </row>
    <row r="245" spans="2:19" ht="15.75" customHeight="1" x14ac:dyDescent="0.25">
      <c r="B245" s="106"/>
      <c r="C245" s="106"/>
      <c r="D245" s="139"/>
      <c r="E245" s="140"/>
      <c r="F245" s="140"/>
      <c r="G245" s="140"/>
      <c r="M245" s="140"/>
      <c r="N245" s="141"/>
      <c r="O245" s="141"/>
      <c r="P245" s="142"/>
      <c r="Q245" s="142"/>
      <c r="R245" s="142"/>
      <c r="S245" s="139"/>
    </row>
    <row r="246" spans="2:19" ht="15.75" customHeight="1" x14ac:dyDescent="0.25">
      <c r="B246" s="106"/>
      <c r="C246" s="106"/>
      <c r="D246" s="139"/>
      <c r="E246" s="140"/>
      <c r="F246" s="140"/>
      <c r="G246" s="140"/>
      <c r="M246" s="140"/>
      <c r="N246" s="141"/>
      <c r="O246" s="141"/>
      <c r="P246" s="142"/>
      <c r="Q246" s="142"/>
      <c r="R246" s="142"/>
      <c r="S246" s="139"/>
    </row>
    <row r="247" spans="2:19" ht="15.75" customHeight="1" x14ac:dyDescent="0.25">
      <c r="B247" s="106"/>
      <c r="C247" s="106"/>
      <c r="D247" s="139"/>
      <c r="E247" s="140"/>
      <c r="F247" s="140"/>
      <c r="G247" s="140"/>
      <c r="M247" s="140"/>
      <c r="N247" s="141"/>
      <c r="O247" s="141"/>
      <c r="P247" s="142"/>
      <c r="Q247" s="142"/>
      <c r="R247" s="142"/>
      <c r="S247" s="139"/>
    </row>
    <row r="248" spans="2:19" ht="15.75" customHeight="1" x14ac:dyDescent="0.25">
      <c r="B248" s="106"/>
      <c r="C248" s="106"/>
      <c r="D248" s="139"/>
      <c r="E248" s="140"/>
      <c r="F248" s="140"/>
      <c r="G248" s="140"/>
      <c r="M248" s="140"/>
      <c r="N248" s="141"/>
      <c r="O248" s="141"/>
      <c r="P248" s="142"/>
      <c r="Q248" s="142"/>
      <c r="R248" s="142"/>
      <c r="S248" s="139"/>
    </row>
    <row r="249" spans="2:19" ht="15.75" customHeight="1" x14ac:dyDescent="0.25">
      <c r="B249" s="106"/>
      <c r="C249" s="106"/>
      <c r="D249" s="139"/>
      <c r="E249" s="140"/>
      <c r="F249" s="140"/>
      <c r="G249" s="140"/>
      <c r="M249" s="140"/>
      <c r="N249" s="141"/>
      <c r="O249" s="141"/>
      <c r="P249" s="142"/>
      <c r="Q249" s="142"/>
      <c r="R249" s="142"/>
      <c r="S249" s="139"/>
    </row>
    <row r="250" spans="2:19" ht="15.75" customHeight="1" x14ac:dyDescent="0.25">
      <c r="B250" s="106"/>
      <c r="C250" s="106"/>
      <c r="D250" s="139"/>
      <c r="E250" s="140"/>
      <c r="F250" s="140"/>
      <c r="G250" s="140"/>
      <c r="M250" s="140"/>
      <c r="N250" s="141"/>
      <c r="O250" s="141"/>
      <c r="P250" s="142"/>
      <c r="Q250" s="142"/>
      <c r="R250" s="142"/>
      <c r="S250" s="139"/>
    </row>
    <row r="251" spans="2:19" ht="15.75" customHeight="1" x14ac:dyDescent="0.25">
      <c r="B251" s="106"/>
      <c r="C251" s="106"/>
      <c r="D251" s="139"/>
      <c r="E251" s="140"/>
      <c r="F251" s="140"/>
      <c r="G251" s="140"/>
      <c r="M251" s="140"/>
      <c r="N251" s="141"/>
      <c r="O251" s="141"/>
      <c r="P251" s="142"/>
      <c r="Q251" s="142"/>
      <c r="R251" s="142"/>
      <c r="S251" s="139"/>
    </row>
    <row r="252" spans="2:19" ht="15.75" customHeight="1" x14ac:dyDescent="0.25">
      <c r="B252" s="106"/>
      <c r="C252" s="106"/>
      <c r="D252" s="139"/>
      <c r="E252" s="140"/>
      <c r="F252" s="140"/>
      <c r="G252" s="140"/>
      <c r="M252" s="140"/>
      <c r="N252" s="141"/>
      <c r="O252" s="141"/>
      <c r="P252" s="142"/>
      <c r="Q252" s="142"/>
      <c r="R252" s="142"/>
      <c r="S252" s="139"/>
    </row>
    <row r="253" spans="2:19" ht="15.75" customHeight="1" x14ac:dyDescent="0.25">
      <c r="B253" s="106"/>
      <c r="C253" s="106"/>
      <c r="D253" s="139"/>
      <c r="E253" s="140"/>
      <c r="F253" s="140"/>
      <c r="G253" s="140"/>
      <c r="M253" s="140"/>
      <c r="N253" s="141"/>
      <c r="O253" s="141"/>
      <c r="P253" s="142"/>
      <c r="Q253" s="142"/>
      <c r="R253" s="142"/>
      <c r="S253" s="139"/>
    </row>
    <row r="254" spans="2:19" ht="15.75" customHeight="1" x14ac:dyDescent="0.25">
      <c r="B254" s="106"/>
      <c r="C254" s="106"/>
      <c r="D254" s="139"/>
      <c r="E254" s="140"/>
      <c r="F254" s="140"/>
      <c r="G254" s="140"/>
      <c r="M254" s="140"/>
      <c r="N254" s="141"/>
      <c r="O254" s="141"/>
      <c r="P254" s="142"/>
      <c r="Q254" s="142"/>
      <c r="R254" s="142"/>
      <c r="S254" s="139"/>
    </row>
    <row r="255" spans="2:19" ht="15.75" customHeight="1" x14ac:dyDescent="0.25">
      <c r="B255" s="106"/>
      <c r="C255" s="106"/>
      <c r="D255" s="139"/>
      <c r="E255" s="140"/>
      <c r="F255" s="140"/>
      <c r="G255" s="140"/>
      <c r="M255" s="140"/>
      <c r="N255" s="141"/>
      <c r="O255" s="141"/>
      <c r="P255" s="142"/>
      <c r="Q255" s="142"/>
      <c r="R255" s="142"/>
      <c r="S255" s="139"/>
    </row>
    <row r="256" spans="2:19" ht="15.75" customHeight="1" x14ac:dyDescent="0.25">
      <c r="B256" s="106"/>
      <c r="C256" s="106"/>
      <c r="D256" s="139"/>
      <c r="E256" s="140"/>
      <c r="F256" s="140"/>
      <c r="G256" s="140"/>
      <c r="M256" s="140"/>
      <c r="N256" s="141"/>
      <c r="O256" s="141"/>
      <c r="P256" s="142"/>
      <c r="Q256" s="142"/>
      <c r="R256" s="142"/>
      <c r="S256" s="139"/>
    </row>
    <row r="257" spans="2:19" ht="15.75" customHeight="1" x14ac:dyDescent="0.25">
      <c r="B257" s="106"/>
      <c r="C257" s="106"/>
      <c r="D257" s="139"/>
      <c r="E257" s="140"/>
      <c r="F257" s="140"/>
      <c r="G257" s="140"/>
      <c r="M257" s="140"/>
      <c r="N257" s="141"/>
      <c r="O257" s="141"/>
      <c r="P257" s="142"/>
      <c r="Q257" s="142"/>
      <c r="R257" s="142"/>
      <c r="S257" s="139"/>
    </row>
    <row r="258" spans="2:19" ht="15.75" customHeight="1" x14ac:dyDescent="0.25">
      <c r="B258" s="106"/>
      <c r="C258" s="106"/>
      <c r="D258" s="139"/>
      <c r="E258" s="140"/>
      <c r="F258" s="140"/>
      <c r="G258" s="140"/>
      <c r="M258" s="140"/>
      <c r="N258" s="141"/>
      <c r="O258" s="141"/>
      <c r="P258" s="142"/>
      <c r="Q258" s="142"/>
      <c r="R258" s="142"/>
      <c r="S258" s="139"/>
    </row>
    <row r="259" spans="2:19" ht="15.75" customHeight="1" x14ac:dyDescent="0.25">
      <c r="B259" s="106"/>
      <c r="C259" s="106"/>
      <c r="D259" s="139"/>
      <c r="E259" s="140"/>
      <c r="F259" s="140"/>
      <c r="G259" s="140"/>
      <c r="M259" s="140"/>
      <c r="N259" s="141"/>
      <c r="O259" s="141"/>
      <c r="P259" s="142"/>
      <c r="Q259" s="142"/>
      <c r="R259" s="142"/>
      <c r="S259" s="139"/>
    </row>
    <row r="260" spans="2:19" ht="15.75" customHeight="1" x14ac:dyDescent="0.25">
      <c r="B260" s="106"/>
      <c r="C260" s="106"/>
      <c r="D260" s="139"/>
      <c r="E260" s="140"/>
      <c r="F260" s="140"/>
      <c r="G260" s="140"/>
      <c r="M260" s="140"/>
      <c r="N260" s="141"/>
      <c r="O260" s="141"/>
      <c r="P260" s="142"/>
      <c r="Q260" s="142"/>
      <c r="R260" s="142"/>
      <c r="S260" s="139"/>
    </row>
    <row r="261" spans="2:19" ht="15.75" customHeight="1" x14ac:dyDescent="0.25">
      <c r="B261" s="106"/>
      <c r="C261" s="106"/>
      <c r="D261" s="139"/>
      <c r="E261" s="140"/>
      <c r="F261" s="140"/>
      <c r="G261" s="140"/>
      <c r="M261" s="140"/>
      <c r="N261" s="141"/>
      <c r="O261" s="141"/>
      <c r="P261" s="142"/>
      <c r="Q261" s="142"/>
      <c r="R261" s="142"/>
      <c r="S261" s="139"/>
    </row>
    <row r="262" spans="2:19" ht="15.75" customHeight="1" x14ac:dyDescent="0.25">
      <c r="B262" s="106"/>
      <c r="C262" s="106"/>
      <c r="D262" s="139"/>
      <c r="E262" s="140"/>
      <c r="F262" s="140"/>
      <c r="G262" s="140"/>
      <c r="M262" s="140"/>
      <c r="N262" s="141"/>
      <c r="O262" s="141"/>
      <c r="P262" s="142"/>
      <c r="Q262" s="142"/>
      <c r="R262" s="142"/>
      <c r="S262" s="139"/>
    </row>
    <row r="263" spans="2:19" ht="15.75" customHeight="1" x14ac:dyDescent="0.25">
      <c r="B263" s="106"/>
      <c r="C263" s="106"/>
      <c r="D263" s="139"/>
      <c r="E263" s="140"/>
      <c r="F263" s="140"/>
      <c r="G263" s="140"/>
      <c r="M263" s="140"/>
      <c r="N263" s="141"/>
      <c r="O263" s="141"/>
      <c r="P263" s="142"/>
      <c r="Q263" s="142"/>
      <c r="R263" s="142"/>
      <c r="S263" s="139"/>
    </row>
    <row r="264" spans="2:19" ht="15.75" customHeight="1" x14ac:dyDescent="0.25">
      <c r="B264" s="106"/>
      <c r="C264" s="106"/>
      <c r="D264" s="139"/>
      <c r="E264" s="140"/>
      <c r="F264" s="140"/>
      <c r="G264" s="140"/>
      <c r="M264" s="140"/>
      <c r="N264" s="141"/>
      <c r="O264" s="141"/>
      <c r="P264" s="142"/>
      <c r="Q264" s="142"/>
      <c r="R264" s="142"/>
      <c r="S264" s="139"/>
    </row>
    <row r="265" spans="2:19" ht="15.75" customHeight="1" x14ac:dyDescent="0.25">
      <c r="B265" s="106"/>
      <c r="C265" s="106"/>
      <c r="D265" s="139"/>
      <c r="E265" s="140"/>
      <c r="F265" s="140"/>
      <c r="G265" s="140"/>
      <c r="M265" s="140"/>
      <c r="N265" s="141"/>
      <c r="O265" s="141"/>
      <c r="P265" s="142"/>
      <c r="Q265" s="142"/>
      <c r="R265" s="142"/>
      <c r="S265" s="139"/>
    </row>
    <row r="266" spans="2:19" ht="15.75" customHeight="1" x14ac:dyDescent="0.25">
      <c r="B266" s="106"/>
      <c r="C266" s="106"/>
      <c r="D266" s="139"/>
      <c r="E266" s="140"/>
      <c r="F266" s="140"/>
      <c r="G266" s="140"/>
      <c r="M266" s="140"/>
      <c r="N266" s="141"/>
      <c r="O266" s="141"/>
      <c r="P266" s="142"/>
      <c r="Q266" s="142"/>
      <c r="R266" s="142"/>
      <c r="S266" s="139"/>
    </row>
    <row r="267" spans="2:19" ht="15.75" customHeight="1" x14ac:dyDescent="0.25">
      <c r="B267" s="106"/>
      <c r="C267" s="106"/>
      <c r="D267" s="139"/>
      <c r="E267" s="140"/>
      <c r="F267" s="140"/>
      <c r="G267" s="140"/>
      <c r="M267" s="140"/>
      <c r="N267" s="141"/>
      <c r="O267" s="141"/>
      <c r="P267" s="142"/>
      <c r="Q267" s="142"/>
      <c r="R267" s="142"/>
      <c r="S267" s="139"/>
    </row>
    <row r="268" spans="2:19" ht="15.75" customHeight="1" x14ac:dyDescent="0.25">
      <c r="B268" s="106"/>
      <c r="C268" s="106"/>
      <c r="D268" s="139"/>
      <c r="E268" s="140"/>
      <c r="F268" s="140"/>
      <c r="G268" s="140"/>
      <c r="M268" s="140"/>
      <c r="N268" s="141"/>
      <c r="O268" s="141"/>
      <c r="P268" s="142"/>
      <c r="Q268" s="142"/>
      <c r="R268" s="142"/>
      <c r="S268" s="139"/>
    </row>
    <row r="269" spans="2:19" ht="15.75" customHeight="1" x14ac:dyDescent="0.25">
      <c r="B269" s="106"/>
      <c r="C269" s="106"/>
      <c r="D269" s="139"/>
      <c r="E269" s="140"/>
      <c r="F269" s="140"/>
      <c r="G269" s="140"/>
      <c r="M269" s="140"/>
      <c r="N269" s="141"/>
      <c r="O269" s="141"/>
      <c r="P269" s="142"/>
      <c r="Q269" s="142"/>
      <c r="R269" s="142"/>
      <c r="S269" s="139"/>
    </row>
    <row r="270" spans="2:19" ht="15.75" customHeight="1" x14ac:dyDescent="0.25">
      <c r="B270" s="106"/>
      <c r="C270" s="106"/>
      <c r="D270" s="139"/>
      <c r="E270" s="140"/>
      <c r="F270" s="140"/>
      <c r="G270" s="140"/>
      <c r="M270" s="140"/>
      <c r="N270" s="141"/>
      <c r="O270" s="141"/>
      <c r="P270" s="142"/>
      <c r="Q270" s="142"/>
      <c r="R270" s="142"/>
      <c r="S270" s="139"/>
    </row>
    <row r="271" spans="2:19" ht="15.75" customHeight="1" x14ac:dyDescent="0.25">
      <c r="B271" s="106"/>
      <c r="C271" s="106"/>
      <c r="D271" s="139"/>
      <c r="E271" s="140"/>
      <c r="F271" s="140"/>
      <c r="G271" s="140"/>
      <c r="M271" s="140"/>
      <c r="N271" s="141"/>
      <c r="O271" s="141"/>
      <c r="P271" s="142"/>
      <c r="Q271" s="142"/>
      <c r="R271" s="142"/>
      <c r="S271" s="139"/>
    </row>
    <row r="272" spans="2:19" ht="15.75" customHeight="1" x14ac:dyDescent="0.25">
      <c r="B272" s="106"/>
      <c r="C272" s="106"/>
      <c r="D272" s="139"/>
      <c r="E272" s="140"/>
      <c r="F272" s="140"/>
      <c r="G272" s="140"/>
      <c r="M272" s="140"/>
      <c r="N272" s="141"/>
      <c r="O272" s="141"/>
      <c r="P272" s="142"/>
      <c r="Q272" s="142"/>
      <c r="R272" s="142"/>
      <c r="S272" s="139"/>
    </row>
    <row r="273" spans="2:19" ht="15.75" customHeight="1" x14ac:dyDescent="0.25">
      <c r="B273" s="106"/>
      <c r="C273" s="106"/>
      <c r="D273" s="139"/>
      <c r="E273" s="140"/>
      <c r="F273" s="140"/>
      <c r="G273" s="140"/>
      <c r="M273" s="140"/>
      <c r="N273" s="141"/>
      <c r="O273" s="141"/>
      <c r="P273" s="142"/>
      <c r="Q273" s="142"/>
      <c r="R273" s="142"/>
      <c r="S273" s="139"/>
    </row>
    <row r="274" spans="2:19" ht="15.75" customHeight="1" x14ac:dyDescent="0.25">
      <c r="B274" s="106"/>
      <c r="C274" s="106"/>
      <c r="D274" s="139"/>
      <c r="E274" s="140"/>
      <c r="F274" s="140"/>
      <c r="G274" s="140"/>
      <c r="M274" s="140"/>
      <c r="N274" s="141"/>
      <c r="O274" s="141"/>
      <c r="P274" s="142"/>
      <c r="Q274" s="142"/>
      <c r="R274" s="142"/>
      <c r="S274" s="139"/>
    </row>
    <row r="275" spans="2:19" ht="15.75" customHeight="1" x14ac:dyDescent="0.25">
      <c r="B275" s="106"/>
      <c r="C275" s="106"/>
      <c r="D275" s="139"/>
      <c r="E275" s="140"/>
      <c r="F275" s="140"/>
      <c r="G275" s="140"/>
      <c r="M275" s="140"/>
      <c r="N275" s="141"/>
      <c r="O275" s="141"/>
      <c r="P275" s="142"/>
      <c r="Q275" s="142"/>
      <c r="R275" s="142"/>
      <c r="S275" s="139"/>
    </row>
    <row r="276" spans="2:19" ht="15.75" customHeight="1" x14ac:dyDescent="0.25">
      <c r="B276" s="106"/>
      <c r="C276" s="106"/>
      <c r="D276" s="139"/>
      <c r="E276" s="140"/>
      <c r="F276" s="140"/>
      <c r="G276" s="140"/>
      <c r="M276" s="140"/>
      <c r="N276" s="141"/>
      <c r="O276" s="141"/>
      <c r="P276" s="142"/>
      <c r="Q276" s="142"/>
      <c r="R276" s="142"/>
      <c r="S276" s="139"/>
    </row>
    <row r="277" spans="2:19" ht="15.75" customHeight="1" x14ac:dyDescent="0.25">
      <c r="B277" s="106"/>
      <c r="C277" s="106"/>
      <c r="D277" s="139"/>
      <c r="E277" s="140"/>
      <c r="F277" s="140"/>
      <c r="G277" s="140"/>
      <c r="M277" s="140"/>
      <c r="N277" s="141"/>
      <c r="O277" s="141"/>
      <c r="P277" s="142"/>
      <c r="Q277" s="142"/>
      <c r="R277" s="142"/>
      <c r="S277" s="139"/>
    </row>
    <row r="278" spans="2:19" ht="15.75" customHeight="1" x14ac:dyDescent="0.25">
      <c r="B278" s="106"/>
      <c r="C278" s="106"/>
      <c r="D278" s="139"/>
      <c r="E278" s="140"/>
      <c r="F278" s="140"/>
      <c r="G278" s="140"/>
      <c r="M278" s="140"/>
      <c r="N278" s="141"/>
      <c r="O278" s="141"/>
      <c r="P278" s="142"/>
      <c r="Q278" s="142"/>
      <c r="R278" s="142"/>
      <c r="S278" s="139"/>
    </row>
    <row r="279" spans="2:19" ht="15.75" customHeight="1" x14ac:dyDescent="0.25">
      <c r="B279" s="106"/>
      <c r="C279" s="106"/>
      <c r="D279" s="139"/>
      <c r="E279" s="140"/>
      <c r="F279" s="140"/>
      <c r="G279" s="140"/>
      <c r="M279" s="140"/>
      <c r="N279" s="141"/>
      <c r="O279" s="141"/>
      <c r="P279" s="142"/>
      <c r="Q279" s="142"/>
      <c r="R279" s="142"/>
      <c r="S279" s="139"/>
    </row>
    <row r="280" spans="2:19" ht="15.75" customHeight="1" x14ac:dyDescent="0.25">
      <c r="B280" s="106"/>
      <c r="C280" s="106"/>
      <c r="D280" s="139"/>
      <c r="E280" s="140"/>
      <c r="F280" s="140"/>
      <c r="G280" s="140"/>
      <c r="M280" s="140"/>
      <c r="N280" s="141"/>
      <c r="O280" s="141"/>
      <c r="P280" s="142"/>
      <c r="Q280" s="142"/>
      <c r="R280" s="142"/>
      <c r="S280" s="139"/>
    </row>
    <row r="281" spans="2:19" ht="15.75" customHeight="1" x14ac:dyDescent="0.25">
      <c r="B281" s="106"/>
      <c r="C281" s="106"/>
      <c r="D281" s="139"/>
      <c r="E281" s="140"/>
      <c r="F281" s="140"/>
      <c r="G281" s="140"/>
      <c r="M281" s="140"/>
      <c r="N281" s="141"/>
      <c r="O281" s="141"/>
      <c r="P281" s="142"/>
      <c r="Q281" s="142"/>
      <c r="R281" s="142"/>
      <c r="S281" s="139"/>
    </row>
    <row r="282" spans="2:19" ht="15.75" customHeight="1" x14ac:dyDescent="0.25">
      <c r="B282" s="106"/>
      <c r="C282" s="106"/>
      <c r="D282" s="139"/>
      <c r="E282" s="140"/>
      <c r="F282" s="140"/>
      <c r="G282" s="140"/>
      <c r="M282" s="140"/>
      <c r="N282" s="141"/>
      <c r="O282" s="141"/>
      <c r="P282" s="142"/>
      <c r="Q282" s="142"/>
      <c r="R282" s="142"/>
      <c r="S282" s="139"/>
    </row>
    <row r="283" spans="2:19" ht="15.75" customHeight="1" x14ac:dyDescent="0.25">
      <c r="B283" s="106"/>
      <c r="C283" s="106"/>
      <c r="D283" s="139"/>
      <c r="E283" s="140"/>
      <c r="F283" s="140"/>
      <c r="G283" s="140"/>
      <c r="M283" s="140"/>
      <c r="N283" s="141"/>
      <c r="O283" s="141"/>
      <c r="P283" s="142"/>
      <c r="Q283" s="142"/>
      <c r="R283" s="142"/>
      <c r="S283" s="139"/>
    </row>
    <row r="284" spans="2:19" ht="15.75" customHeight="1" x14ac:dyDescent="0.25">
      <c r="B284" s="106"/>
      <c r="C284" s="106"/>
      <c r="D284" s="139"/>
      <c r="E284" s="140"/>
      <c r="F284" s="140"/>
      <c r="G284" s="140"/>
      <c r="M284" s="140"/>
      <c r="N284" s="141"/>
      <c r="O284" s="141"/>
      <c r="P284" s="142"/>
      <c r="Q284" s="142"/>
      <c r="R284" s="142"/>
      <c r="S284" s="139"/>
    </row>
    <row r="285" spans="2:19" ht="15.75" customHeight="1" x14ac:dyDescent="0.25">
      <c r="B285" s="106"/>
      <c r="C285" s="106"/>
      <c r="D285" s="139"/>
      <c r="E285" s="140"/>
      <c r="F285" s="140"/>
      <c r="G285" s="140"/>
      <c r="M285" s="140"/>
      <c r="N285" s="141"/>
      <c r="O285" s="141"/>
      <c r="P285" s="142"/>
      <c r="Q285" s="142"/>
      <c r="R285" s="142"/>
      <c r="S285" s="139"/>
    </row>
    <row r="286" spans="2:19" ht="15.75" customHeight="1" x14ac:dyDescent="0.25">
      <c r="B286" s="106"/>
      <c r="C286" s="106"/>
      <c r="D286" s="139"/>
      <c r="E286" s="140"/>
      <c r="F286" s="140"/>
      <c r="G286" s="140"/>
      <c r="M286" s="140"/>
      <c r="N286" s="141"/>
      <c r="O286" s="141"/>
      <c r="P286" s="142"/>
      <c r="Q286" s="142"/>
      <c r="R286" s="142"/>
      <c r="S286" s="139"/>
    </row>
    <row r="287" spans="2:19" ht="15.75" customHeight="1" x14ac:dyDescent="0.25">
      <c r="B287" s="106"/>
      <c r="C287" s="106"/>
      <c r="D287" s="139"/>
      <c r="E287" s="140"/>
      <c r="F287" s="140"/>
      <c r="G287" s="140"/>
      <c r="M287" s="140"/>
      <c r="N287" s="141"/>
      <c r="O287" s="141"/>
      <c r="P287" s="142"/>
      <c r="Q287" s="142"/>
      <c r="R287" s="142"/>
      <c r="S287" s="139"/>
    </row>
    <row r="288" spans="2:19" ht="15.75" customHeight="1" x14ac:dyDescent="0.25">
      <c r="B288" s="106"/>
      <c r="C288" s="106"/>
      <c r="D288" s="139"/>
      <c r="E288" s="140"/>
      <c r="F288" s="140"/>
      <c r="G288" s="140"/>
      <c r="M288" s="140"/>
      <c r="N288" s="141"/>
      <c r="O288" s="141"/>
      <c r="P288" s="142"/>
      <c r="Q288" s="142"/>
      <c r="R288" s="142"/>
      <c r="S288" s="139"/>
    </row>
    <row r="289" spans="2:19" ht="15.75" customHeight="1" x14ac:dyDescent="0.25">
      <c r="B289" s="106"/>
      <c r="C289" s="106"/>
      <c r="D289" s="139"/>
      <c r="E289" s="140"/>
      <c r="F289" s="140"/>
      <c r="G289" s="140"/>
      <c r="M289" s="140"/>
      <c r="N289" s="141"/>
      <c r="O289" s="141"/>
      <c r="P289" s="142"/>
      <c r="Q289" s="142"/>
      <c r="R289" s="142"/>
      <c r="S289" s="139"/>
    </row>
    <row r="290" spans="2:19" ht="15.75" customHeight="1" x14ac:dyDescent="0.25">
      <c r="B290" s="106"/>
      <c r="C290" s="106"/>
      <c r="D290" s="139"/>
      <c r="E290" s="140"/>
      <c r="F290" s="140"/>
      <c r="G290" s="140"/>
      <c r="M290" s="140"/>
      <c r="N290" s="141"/>
      <c r="O290" s="141"/>
      <c r="P290" s="142"/>
      <c r="Q290" s="142"/>
      <c r="R290" s="142"/>
      <c r="S290" s="139"/>
    </row>
    <row r="291" spans="2:19" ht="15.75" customHeight="1" x14ac:dyDescent="0.25">
      <c r="B291" s="106"/>
      <c r="C291" s="106"/>
      <c r="D291" s="139"/>
      <c r="E291" s="140"/>
      <c r="F291" s="140"/>
      <c r="G291" s="140"/>
      <c r="M291" s="140"/>
      <c r="N291" s="141"/>
      <c r="O291" s="141"/>
      <c r="P291" s="142"/>
      <c r="Q291" s="142"/>
      <c r="R291" s="142"/>
      <c r="S291" s="139"/>
    </row>
    <row r="292" spans="2:19" ht="15.75" customHeight="1" x14ac:dyDescent="0.25">
      <c r="B292" s="106"/>
      <c r="C292" s="106"/>
      <c r="D292" s="139"/>
      <c r="E292" s="140"/>
      <c r="F292" s="140"/>
      <c r="G292" s="140"/>
      <c r="M292" s="140"/>
      <c r="N292" s="141"/>
      <c r="O292" s="141"/>
      <c r="P292" s="142"/>
      <c r="Q292" s="142"/>
      <c r="R292" s="142"/>
      <c r="S292" s="139"/>
    </row>
    <row r="293" spans="2:19" ht="15.75" customHeight="1" x14ac:dyDescent="0.25">
      <c r="B293" s="106"/>
      <c r="C293" s="106"/>
      <c r="D293" s="139"/>
      <c r="E293" s="140"/>
      <c r="F293" s="140"/>
      <c r="G293" s="140"/>
      <c r="M293" s="140"/>
      <c r="N293" s="141"/>
      <c r="O293" s="141"/>
      <c r="P293" s="142"/>
      <c r="Q293" s="142"/>
      <c r="R293" s="142"/>
      <c r="S293" s="139"/>
    </row>
    <row r="294" spans="2:19" ht="15.75" customHeight="1" x14ac:dyDescent="0.25">
      <c r="B294" s="106"/>
      <c r="C294" s="106"/>
      <c r="D294" s="139"/>
      <c r="E294" s="140"/>
      <c r="F294" s="140"/>
      <c r="G294" s="140"/>
      <c r="M294" s="140"/>
      <c r="N294" s="141"/>
      <c r="O294" s="141"/>
      <c r="P294" s="142"/>
      <c r="Q294" s="142"/>
      <c r="R294" s="142"/>
      <c r="S294" s="139"/>
    </row>
    <row r="295" spans="2:19" ht="15.75" customHeight="1" x14ac:dyDescent="0.25">
      <c r="B295" s="106"/>
      <c r="C295" s="106"/>
      <c r="D295" s="139"/>
      <c r="E295" s="140"/>
      <c r="F295" s="140"/>
      <c r="G295" s="140"/>
      <c r="M295" s="140"/>
      <c r="N295" s="141"/>
      <c r="O295" s="141"/>
      <c r="P295" s="142"/>
      <c r="Q295" s="142"/>
      <c r="R295" s="142"/>
      <c r="S295" s="139"/>
    </row>
    <row r="296" spans="2:19" ht="15.75" customHeight="1" x14ac:dyDescent="0.25">
      <c r="B296" s="106"/>
      <c r="C296" s="106"/>
      <c r="D296" s="139"/>
      <c r="E296" s="140"/>
      <c r="F296" s="140"/>
      <c r="G296" s="140"/>
      <c r="M296" s="140"/>
      <c r="N296" s="141"/>
      <c r="O296" s="141"/>
      <c r="P296" s="142"/>
      <c r="Q296" s="142"/>
      <c r="R296" s="142"/>
      <c r="S296" s="139"/>
    </row>
    <row r="297" spans="2:19" ht="15.75" customHeight="1" x14ac:dyDescent="0.25">
      <c r="B297" s="106"/>
      <c r="C297" s="106"/>
      <c r="D297" s="139"/>
      <c r="E297" s="140"/>
      <c r="F297" s="140"/>
      <c r="G297" s="140"/>
      <c r="M297" s="140"/>
      <c r="N297" s="141"/>
      <c r="O297" s="141"/>
      <c r="P297" s="142"/>
      <c r="Q297" s="142"/>
      <c r="R297" s="142"/>
      <c r="S297" s="139"/>
    </row>
    <row r="298" spans="2:19" ht="15.75" customHeight="1" x14ac:dyDescent="0.25">
      <c r="B298" s="106"/>
      <c r="C298" s="106"/>
      <c r="D298" s="139"/>
      <c r="E298" s="140"/>
      <c r="F298" s="140"/>
      <c r="G298" s="140"/>
      <c r="M298" s="140"/>
      <c r="N298" s="141"/>
      <c r="O298" s="141"/>
      <c r="P298" s="142"/>
      <c r="Q298" s="142"/>
      <c r="R298" s="142"/>
      <c r="S298" s="139"/>
    </row>
    <row r="299" spans="2:19" ht="15.75" customHeight="1" x14ac:dyDescent="0.25">
      <c r="B299" s="106"/>
      <c r="C299" s="106"/>
      <c r="D299" s="139"/>
      <c r="E299" s="140"/>
      <c r="F299" s="140"/>
      <c r="G299" s="140"/>
      <c r="M299" s="140"/>
      <c r="N299" s="141"/>
      <c r="O299" s="141"/>
      <c r="P299" s="142"/>
      <c r="Q299" s="142"/>
      <c r="R299" s="142"/>
      <c r="S299" s="139"/>
    </row>
    <row r="300" spans="2:19" ht="15.75" customHeight="1" x14ac:dyDescent="0.25">
      <c r="B300" s="106"/>
      <c r="C300" s="106"/>
      <c r="D300" s="139"/>
      <c r="E300" s="140"/>
      <c r="F300" s="140"/>
      <c r="G300" s="140"/>
      <c r="M300" s="140"/>
      <c r="N300" s="141"/>
      <c r="O300" s="141"/>
      <c r="P300" s="142"/>
      <c r="Q300" s="142"/>
      <c r="R300" s="142"/>
      <c r="S300" s="139"/>
    </row>
    <row r="301" spans="2:19" ht="15.75" customHeight="1" x14ac:dyDescent="0.25">
      <c r="B301" s="106"/>
      <c r="C301" s="106"/>
      <c r="D301" s="139"/>
      <c r="E301" s="140"/>
      <c r="F301" s="140"/>
      <c r="G301" s="140"/>
      <c r="M301" s="140"/>
      <c r="N301" s="141"/>
      <c r="O301" s="141"/>
      <c r="P301" s="142"/>
      <c r="Q301" s="142"/>
      <c r="R301" s="142"/>
      <c r="S301" s="139"/>
    </row>
    <row r="302" spans="2:19" ht="15.75" customHeight="1" x14ac:dyDescent="0.25">
      <c r="B302" s="106"/>
      <c r="C302" s="106"/>
      <c r="D302" s="139"/>
      <c r="E302" s="140"/>
      <c r="F302" s="140"/>
      <c r="G302" s="140"/>
      <c r="M302" s="140"/>
      <c r="N302" s="141"/>
      <c r="O302" s="141"/>
      <c r="P302" s="142"/>
      <c r="Q302" s="142"/>
      <c r="R302" s="142"/>
      <c r="S302" s="139"/>
    </row>
    <row r="303" spans="2:19" ht="15.75" customHeight="1" x14ac:dyDescent="0.25">
      <c r="B303" s="106"/>
      <c r="C303" s="106"/>
      <c r="D303" s="139"/>
      <c r="E303" s="140"/>
      <c r="F303" s="140"/>
      <c r="G303" s="140"/>
      <c r="M303" s="140"/>
      <c r="N303" s="141"/>
      <c r="O303" s="141"/>
      <c r="P303" s="142"/>
      <c r="Q303" s="142"/>
      <c r="R303" s="142"/>
      <c r="S303" s="139"/>
    </row>
    <row r="304" spans="2:19" ht="15.75" customHeight="1" x14ac:dyDescent="0.25">
      <c r="B304" s="106"/>
      <c r="C304" s="106"/>
      <c r="D304" s="139"/>
      <c r="E304" s="140"/>
      <c r="F304" s="140"/>
      <c r="G304" s="140"/>
      <c r="M304" s="140"/>
      <c r="N304" s="141"/>
      <c r="O304" s="141"/>
      <c r="P304" s="142"/>
      <c r="Q304" s="142"/>
      <c r="R304" s="142"/>
      <c r="S304" s="139"/>
    </row>
    <row r="305" spans="2:19" ht="15.75" customHeight="1" x14ac:dyDescent="0.25">
      <c r="B305" s="106"/>
      <c r="C305" s="106"/>
      <c r="D305" s="139"/>
      <c r="E305" s="140"/>
      <c r="F305" s="140"/>
      <c r="G305" s="140"/>
      <c r="M305" s="140"/>
      <c r="N305" s="141"/>
      <c r="O305" s="141"/>
      <c r="P305" s="142"/>
      <c r="Q305" s="142"/>
      <c r="R305" s="142"/>
      <c r="S305" s="139"/>
    </row>
    <row r="306" spans="2:19" ht="15.75" customHeight="1" x14ac:dyDescent="0.25">
      <c r="B306" s="106"/>
      <c r="C306" s="106"/>
      <c r="D306" s="139"/>
      <c r="E306" s="140"/>
      <c r="F306" s="140"/>
      <c r="G306" s="140"/>
      <c r="M306" s="140"/>
      <c r="N306" s="141"/>
      <c r="O306" s="141"/>
      <c r="P306" s="142"/>
      <c r="Q306" s="142"/>
      <c r="R306" s="142"/>
      <c r="S306" s="139"/>
    </row>
    <row r="307" spans="2:19" ht="15.75" customHeight="1" x14ac:dyDescent="0.25">
      <c r="B307" s="106"/>
      <c r="C307" s="106"/>
      <c r="D307" s="139"/>
      <c r="E307" s="140"/>
      <c r="F307" s="140"/>
      <c r="G307" s="140"/>
      <c r="M307" s="140"/>
      <c r="N307" s="141"/>
      <c r="O307" s="141"/>
      <c r="P307" s="142"/>
      <c r="Q307" s="142"/>
      <c r="R307" s="142"/>
      <c r="S307" s="139"/>
    </row>
    <row r="308" spans="2:19" ht="15.75" customHeight="1" x14ac:dyDescent="0.25">
      <c r="B308" s="106"/>
      <c r="C308" s="106"/>
      <c r="D308" s="139"/>
      <c r="E308" s="140"/>
      <c r="F308" s="140"/>
      <c r="G308" s="140"/>
      <c r="M308" s="140"/>
      <c r="N308" s="141"/>
      <c r="O308" s="141"/>
      <c r="P308" s="142"/>
      <c r="Q308" s="142"/>
      <c r="R308" s="142"/>
      <c r="S308" s="139"/>
    </row>
    <row r="309" spans="2:19" ht="15.75" customHeight="1" x14ac:dyDescent="0.25">
      <c r="B309" s="106"/>
      <c r="C309" s="106"/>
      <c r="D309" s="139"/>
      <c r="E309" s="140"/>
      <c r="F309" s="140"/>
      <c r="G309" s="140"/>
      <c r="M309" s="140"/>
      <c r="N309" s="141"/>
      <c r="O309" s="141"/>
      <c r="P309" s="142"/>
      <c r="Q309" s="142"/>
      <c r="R309" s="142"/>
      <c r="S309" s="139"/>
    </row>
    <row r="310" spans="2:19" ht="15.75" customHeight="1" x14ac:dyDescent="0.25">
      <c r="B310" s="106"/>
      <c r="C310" s="106"/>
      <c r="D310" s="139"/>
      <c r="E310" s="140"/>
      <c r="F310" s="140"/>
      <c r="G310" s="140"/>
      <c r="M310" s="140"/>
      <c r="N310" s="141"/>
      <c r="O310" s="141"/>
      <c r="P310" s="142"/>
      <c r="Q310" s="142"/>
      <c r="R310" s="142"/>
      <c r="S310" s="139"/>
    </row>
    <row r="311" spans="2:19" ht="15.75" customHeight="1" x14ac:dyDescent="0.25">
      <c r="B311" s="106"/>
      <c r="C311" s="106"/>
      <c r="D311" s="139"/>
      <c r="E311" s="140"/>
      <c r="F311" s="140"/>
      <c r="G311" s="140"/>
      <c r="M311" s="140"/>
      <c r="N311" s="141"/>
      <c r="O311" s="141"/>
      <c r="P311" s="142"/>
      <c r="Q311" s="142"/>
      <c r="R311" s="142"/>
      <c r="S311" s="139"/>
    </row>
    <row r="312" spans="2:19" ht="15.75" customHeight="1" x14ac:dyDescent="0.25">
      <c r="B312" s="106"/>
      <c r="C312" s="106"/>
      <c r="D312" s="139"/>
      <c r="E312" s="140"/>
      <c r="F312" s="140"/>
      <c r="G312" s="140"/>
      <c r="M312" s="140"/>
      <c r="N312" s="141"/>
      <c r="O312" s="141"/>
      <c r="P312" s="142"/>
      <c r="Q312" s="142"/>
      <c r="R312" s="142"/>
      <c r="S312" s="139"/>
    </row>
    <row r="313" spans="2:19" ht="15.75" customHeight="1" x14ac:dyDescent="0.25">
      <c r="B313" s="106"/>
      <c r="C313" s="106"/>
      <c r="D313" s="139"/>
      <c r="E313" s="140"/>
      <c r="F313" s="140"/>
      <c r="G313" s="140"/>
      <c r="M313" s="140"/>
      <c r="N313" s="141"/>
      <c r="O313" s="141"/>
      <c r="P313" s="142"/>
      <c r="Q313" s="142"/>
      <c r="R313" s="142"/>
      <c r="S313" s="139"/>
    </row>
    <row r="314" spans="2:19" ht="15.75" customHeight="1" x14ac:dyDescent="0.25">
      <c r="B314" s="106"/>
      <c r="C314" s="106"/>
      <c r="D314" s="139"/>
      <c r="E314" s="140"/>
      <c r="F314" s="140"/>
      <c r="G314" s="140"/>
      <c r="M314" s="140"/>
      <c r="N314" s="141"/>
      <c r="O314" s="141"/>
      <c r="P314" s="142"/>
      <c r="Q314" s="142"/>
      <c r="R314" s="142"/>
      <c r="S314" s="139"/>
    </row>
    <row r="315" spans="2:19" ht="15.75" customHeight="1" x14ac:dyDescent="0.25">
      <c r="B315" s="106"/>
      <c r="C315" s="106"/>
      <c r="D315" s="139"/>
      <c r="E315" s="140"/>
      <c r="F315" s="140"/>
      <c r="G315" s="140"/>
      <c r="M315" s="140"/>
      <c r="N315" s="141"/>
      <c r="O315" s="141"/>
      <c r="P315" s="142"/>
      <c r="Q315" s="142"/>
      <c r="R315" s="142"/>
      <c r="S315" s="139"/>
    </row>
    <row r="316" spans="2:19" ht="15.75" customHeight="1" x14ac:dyDescent="0.25">
      <c r="B316" s="106"/>
      <c r="C316" s="106"/>
      <c r="D316" s="139"/>
      <c r="E316" s="140"/>
      <c r="F316" s="140"/>
      <c r="G316" s="140"/>
      <c r="M316" s="140"/>
      <c r="N316" s="141"/>
      <c r="O316" s="141"/>
      <c r="P316" s="142"/>
      <c r="Q316" s="142"/>
      <c r="R316" s="142"/>
      <c r="S316" s="139"/>
    </row>
    <row r="317" spans="2:19" ht="15.75" customHeight="1" x14ac:dyDescent="0.25">
      <c r="B317" s="106"/>
      <c r="C317" s="106"/>
      <c r="D317" s="139"/>
      <c r="E317" s="140"/>
      <c r="F317" s="140"/>
      <c r="G317" s="140"/>
      <c r="M317" s="140"/>
      <c r="N317" s="141"/>
      <c r="O317" s="141"/>
      <c r="P317" s="142"/>
      <c r="Q317" s="142"/>
      <c r="R317" s="142"/>
      <c r="S317" s="139"/>
    </row>
    <row r="318" spans="2:19" ht="15.75" customHeight="1" x14ac:dyDescent="0.25">
      <c r="B318" s="106"/>
      <c r="C318" s="106"/>
      <c r="D318" s="139"/>
      <c r="E318" s="140"/>
      <c r="F318" s="140"/>
      <c r="G318" s="140"/>
      <c r="M318" s="140"/>
      <c r="N318" s="141"/>
      <c r="O318" s="141"/>
      <c r="P318" s="142"/>
      <c r="Q318" s="142"/>
      <c r="R318" s="142"/>
      <c r="S318" s="139"/>
    </row>
    <row r="319" spans="2:19" ht="15.75" customHeight="1" x14ac:dyDescent="0.25">
      <c r="B319" s="106"/>
      <c r="C319" s="106"/>
      <c r="D319" s="139"/>
      <c r="E319" s="140"/>
      <c r="F319" s="140"/>
      <c r="G319" s="140"/>
      <c r="M319" s="140"/>
      <c r="N319" s="141"/>
      <c r="O319" s="141"/>
      <c r="P319" s="142"/>
      <c r="Q319" s="142"/>
      <c r="R319" s="142"/>
      <c r="S319" s="139"/>
    </row>
    <row r="320" spans="2:19" ht="15.75" customHeight="1" x14ac:dyDescent="0.25">
      <c r="B320" s="106"/>
      <c r="C320" s="106"/>
      <c r="D320" s="139"/>
      <c r="E320" s="140"/>
      <c r="F320" s="140"/>
      <c r="G320" s="140"/>
      <c r="M320" s="140"/>
      <c r="N320" s="141"/>
      <c r="O320" s="141"/>
      <c r="P320" s="142"/>
      <c r="Q320" s="142"/>
      <c r="R320" s="142"/>
      <c r="S320" s="139"/>
    </row>
    <row r="321" spans="2:19" ht="15.75" customHeight="1" x14ac:dyDescent="0.25">
      <c r="B321" s="106"/>
      <c r="C321" s="106"/>
      <c r="D321" s="139"/>
      <c r="E321" s="140"/>
      <c r="F321" s="140"/>
      <c r="G321" s="140"/>
      <c r="M321" s="140"/>
      <c r="N321" s="141"/>
      <c r="O321" s="141"/>
      <c r="P321" s="142"/>
      <c r="Q321" s="142"/>
      <c r="R321" s="142"/>
      <c r="S321" s="139"/>
    </row>
    <row r="322" spans="2:19" ht="15.75" customHeight="1" x14ac:dyDescent="0.25">
      <c r="B322" s="106"/>
      <c r="C322" s="106"/>
      <c r="D322" s="139"/>
      <c r="E322" s="140"/>
      <c r="F322" s="140"/>
      <c r="G322" s="140"/>
      <c r="M322" s="140"/>
      <c r="N322" s="141"/>
      <c r="O322" s="141"/>
      <c r="P322" s="142"/>
      <c r="Q322" s="142"/>
      <c r="R322" s="142"/>
      <c r="S322" s="139"/>
    </row>
    <row r="323" spans="2:19" ht="15.75" customHeight="1" x14ac:dyDescent="0.25">
      <c r="B323" s="106"/>
      <c r="C323" s="106"/>
      <c r="D323" s="139"/>
      <c r="E323" s="140"/>
      <c r="F323" s="140"/>
      <c r="G323" s="140"/>
      <c r="M323" s="140"/>
      <c r="N323" s="141"/>
      <c r="O323" s="141"/>
      <c r="P323" s="142"/>
      <c r="Q323" s="142"/>
      <c r="R323" s="142"/>
      <c r="S323" s="139"/>
    </row>
    <row r="324" spans="2:19" ht="15.75" customHeight="1" x14ac:dyDescent="0.25">
      <c r="B324" s="106"/>
      <c r="C324" s="106"/>
      <c r="D324" s="139"/>
      <c r="E324" s="140"/>
      <c r="F324" s="140"/>
      <c r="G324" s="140"/>
      <c r="M324" s="140"/>
      <c r="N324" s="141"/>
      <c r="O324" s="141"/>
      <c r="P324" s="142"/>
      <c r="Q324" s="142"/>
      <c r="R324" s="142"/>
      <c r="S324" s="139"/>
    </row>
    <row r="325" spans="2:19" ht="15.75" customHeight="1" x14ac:dyDescent="0.25">
      <c r="B325" s="106"/>
      <c r="C325" s="106"/>
      <c r="D325" s="139"/>
      <c r="E325" s="140"/>
      <c r="F325" s="140"/>
      <c r="G325" s="140"/>
      <c r="M325" s="140"/>
      <c r="N325" s="141"/>
      <c r="O325" s="141"/>
      <c r="P325" s="142"/>
      <c r="Q325" s="142"/>
      <c r="R325" s="142"/>
      <c r="S325" s="139"/>
    </row>
    <row r="326" spans="2:19" ht="15.75" customHeight="1" x14ac:dyDescent="0.25">
      <c r="B326" s="106"/>
      <c r="C326" s="106"/>
      <c r="D326" s="139"/>
      <c r="E326" s="140"/>
      <c r="F326" s="140"/>
      <c r="G326" s="140"/>
      <c r="M326" s="140"/>
      <c r="N326" s="141"/>
      <c r="O326" s="141"/>
      <c r="P326" s="142"/>
      <c r="Q326" s="142"/>
      <c r="R326" s="142"/>
      <c r="S326" s="139"/>
    </row>
    <row r="327" spans="2:19" ht="15.75" customHeight="1" x14ac:dyDescent="0.25">
      <c r="B327" s="106"/>
      <c r="C327" s="106"/>
      <c r="D327" s="139"/>
      <c r="E327" s="140"/>
      <c r="F327" s="140"/>
      <c r="G327" s="140"/>
      <c r="M327" s="140"/>
      <c r="N327" s="141"/>
      <c r="O327" s="141"/>
      <c r="P327" s="142"/>
      <c r="Q327" s="142"/>
      <c r="R327" s="142"/>
      <c r="S327" s="139"/>
    </row>
    <row r="328" spans="2:19" ht="15.75" customHeight="1" x14ac:dyDescent="0.25">
      <c r="B328" s="106"/>
      <c r="C328" s="106"/>
      <c r="D328" s="139"/>
      <c r="E328" s="140"/>
      <c r="F328" s="140"/>
      <c r="G328" s="140"/>
      <c r="M328" s="140"/>
      <c r="N328" s="141"/>
      <c r="O328" s="141"/>
      <c r="P328" s="142"/>
      <c r="Q328" s="142"/>
      <c r="R328" s="142"/>
      <c r="S328" s="139"/>
    </row>
    <row r="329" spans="2:19" ht="15.75" customHeight="1" x14ac:dyDescent="0.25">
      <c r="B329" s="106"/>
      <c r="C329" s="106"/>
      <c r="D329" s="139"/>
      <c r="E329" s="140"/>
      <c r="F329" s="140"/>
      <c r="G329" s="140"/>
      <c r="M329" s="140"/>
      <c r="N329" s="141"/>
      <c r="O329" s="141"/>
      <c r="P329" s="142"/>
      <c r="Q329" s="142"/>
      <c r="R329" s="142"/>
      <c r="S329" s="139"/>
    </row>
    <row r="330" spans="2:19" ht="15.75" customHeight="1" x14ac:dyDescent="0.25">
      <c r="B330" s="106"/>
      <c r="C330" s="106"/>
      <c r="D330" s="139"/>
      <c r="E330" s="140"/>
      <c r="F330" s="140"/>
      <c r="G330" s="140"/>
      <c r="M330" s="140"/>
      <c r="N330" s="141"/>
      <c r="O330" s="141"/>
      <c r="P330" s="142"/>
      <c r="Q330" s="142"/>
      <c r="R330" s="142"/>
      <c r="S330" s="139"/>
    </row>
    <row r="331" spans="2:19" ht="15.75" customHeight="1" x14ac:dyDescent="0.25">
      <c r="B331" s="106"/>
      <c r="C331" s="106"/>
      <c r="D331" s="139"/>
      <c r="E331" s="140"/>
      <c r="F331" s="140"/>
      <c r="G331" s="140"/>
      <c r="M331" s="140"/>
      <c r="N331" s="141"/>
      <c r="O331" s="141"/>
      <c r="P331" s="142"/>
      <c r="Q331" s="142"/>
      <c r="R331" s="142"/>
      <c r="S331" s="139"/>
    </row>
    <row r="332" spans="2:19" ht="15.75" customHeight="1" x14ac:dyDescent="0.25">
      <c r="B332" s="106"/>
      <c r="C332" s="106"/>
      <c r="D332" s="139"/>
      <c r="E332" s="140"/>
      <c r="F332" s="140"/>
      <c r="G332" s="140"/>
      <c r="M332" s="140"/>
      <c r="N332" s="141"/>
      <c r="O332" s="141"/>
      <c r="P332" s="142"/>
      <c r="Q332" s="142"/>
      <c r="R332" s="142"/>
      <c r="S332" s="139"/>
    </row>
    <row r="333" spans="2:19" ht="15.75" customHeight="1" x14ac:dyDescent="0.25">
      <c r="B333" s="106"/>
      <c r="C333" s="106"/>
      <c r="D333" s="139"/>
      <c r="E333" s="140"/>
      <c r="F333" s="140"/>
      <c r="G333" s="140"/>
      <c r="M333" s="140"/>
      <c r="N333" s="141"/>
      <c r="O333" s="141"/>
      <c r="P333" s="142"/>
      <c r="Q333" s="142"/>
      <c r="R333" s="142"/>
      <c r="S333" s="139"/>
    </row>
    <row r="334" spans="2:19" ht="15.75" customHeight="1" x14ac:dyDescent="0.25">
      <c r="B334" s="106"/>
      <c r="C334" s="106"/>
      <c r="D334" s="139"/>
      <c r="E334" s="140"/>
      <c r="F334" s="140"/>
      <c r="G334" s="140"/>
      <c r="M334" s="140"/>
      <c r="N334" s="141"/>
      <c r="O334" s="141"/>
      <c r="P334" s="142"/>
      <c r="Q334" s="142"/>
      <c r="R334" s="142"/>
      <c r="S334" s="139"/>
    </row>
    <row r="335" spans="2:19" ht="15.75" customHeight="1" x14ac:dyDescent="0.25">
      <c r="B335" s="106"/>
      <c r="C335" s="106"/>
      <c r="D335" s="139"/>
      <c r="E335" s="140"/>
      <c r="F335" s="140"/>
      <c r="G335" s="140"/>
      <c r="M335" s="140"/>
      <c r="N335" s="141"/>
      <c r="O335" s="141"/>
      <c r="P335" s="142"/>
      <c r="Q335" s="142"/>
      <c r="R335" s="142"/>
      <c r="S335" s="139"/>
    </row>
    <row r="336" spans="2:19" ht="15.75" customHeight="1" x14ac:dyDescent="0.25">
      <c r="B336" s="106"/>
      <c r="C336" s="106"/>
      <c r="D336" s="139"/>
      <c r="E336" s="140"/>
      <c r="F336" s="140"/>
      <c r="G336" s="140"/>
      <c r="M336" s="140"/>
      <c r="N336" s="141"/>
      <c r="O336" s="141"/>
      <c r="P336" s="142"/>
      <c r="Q336" s="142"/>
      <c r="R336" s="142"/>
      <c r="S336" s="139"/>
    </row>
    <row r="337" spans="2:19" ht="15.75" customHeight="1" x14ac:dyDescent="0.25">
      <c r="B337" s="106"/>
      <c r="C337" s="106"/>
      <c r="D337" s="139"/>
      <c r="E337" s="140"/>
      <c r="F337" s="140"/>
      <c r="G337" s="140"/>
      <c r="M337" s="140"/>
      <c r="N337" s="141"/>
      <c r="O337" s="141"/>
      <c r="P337" s="142"/>
      <c r="Q337" s="142"/>
      <c r="R337" s="142"/>
      <c r="S337" s="139"/>
    </row>
    <row r="338" spans="2:19" ht="15.75" customHeight="1" x14ac:dyDescent="0.25">
      <c r="B338" s="106"/>
      <c r="C338" s="106"/>
      <c r="D338" s="139"/>
      <c r="E338" s="140"/>
      <c r="F338" s="140"/>
      <c r="G338" s="140"/>
      <c r="M338" s="140"/>
      <c r="N338" s="141"/>
      <c r="O338" s="141"/>
      <c r="P338" s="142"/>
      <c r="Q338" s="142"/>
      <c r="R338" s="142"/>
      <c r="S338" s="139"/>
    </row>
    <row r="339" spans="2:19" ht="15.75" customHeight="1" x14ac:dyDescent="0.25">
      <c r="B339" s="106"/>
      <c r="C339" s="106"/>
      <c r="D339" s="139"/>
      <c r="E339" s="140"/>
      <c r="F339" s="140"/>
      <c r="G339" s="140"/>
      <c r="M339" s="140"/>
      <c r="N339" s="141"/>
      <c r="O339" s="141"/>
      <c r="P339" s="142"/>
      <c r="Q339" s="142"/>
      <c r="R339" s="142"/>
      <c r="S339" s="139"/>
    </row>
    <row r="340" spans="2:19" ht="15.75" customHeight="1" x14ac:dyDescent="0.25">
      <c r="B340" s="106"/>
      <c r="C340" s="106"/>
      <c r="D340" s="139"/>
      <c r="E340" s="140"/>
      <c r="F340" s="140"/>
      <c r="G340" s="140"/>
      <c r="M340" s="140"/>
      <c r="N340" s="141"/>
      <c r="O340" s="141"/>
      <c r="P340" s="142"/>
      <c r="Q340" s="142"/>
      <c r="R340" s="142"/>
      <c r="S340" s="139"/>
    </row>
    <row r="341" spans="2:19" ht="15.75" customHeight="1" x14ac:dyDescent="0.25">
      <c r="B341" s="106"/>
      <c r="C341" s="106"/>
      <c r="D341" s="139"/>
      <c r="E341" s="140"/>
      <c r="F341" s="140"/>
      <c r="G341" s="140"/>
      <c r="M341" s="140"/>
      <c r="N341" s="141"/>
      <c r="O341" s="141"/>
      <c r="P341" s="142"/>
      <c r="Q341" s="142"/>
      <c r="R341" s="142"/>
      <c r="S341" s="139"/>
    </row>
    <row r="342" spans="2:19" ht="15.75" customHeight="1" x14ac:dyDescent="0.25">
      <c r="B342" s="106"/>
      <c r="C342" s="106"/>
      <c r="D342" s="139"/>
      <c r="E342" s="140"/>
      <c r="F342" s="140"/>
      <c r="G342" s="140"/>
      <c r="M342" s="140"/>
      <c r="N342" s="141"/>
      <c r="O342" s="141"/>
      <c r="P342" s="142"/>
      <c r="Q342" s="142"/>
      <c r="R342" s="142"/>
      <c r="S342" s="139"/>
    </row>
    <row r="343" spans="2:19" ht="15.75" customHeight="1" x14ac:dyDescent="0.25">
      <c r="B343" s="106"/>
      <c r="C343" s="106"/>
      <c r="D343" s="139"/>
      <c r="E343" s="140"/>
      <c r="F343" s="140"/>
      <c r="G343" s="140"/>
      <c r="M343" s="140"/>
      <c r="N343" s="141"/>
      <c r="O343" s="141"/>
      <c r="P343" s="142"/>
      <c r="Q343" s="142"/>
      <c r="R343" s="142"/>
      <c r="S343" s="139"/>
    </row>
    <row r="344" spans="2:19" ht="15.75" customHeight="1" x14ac:dyDescent="0.25">
      <c r="B344" s="106"/>
      <c r="C344" s="106"/>
      <c r="D344" s="139"/>
      <c r="E344" s="140"/>
      <c r="F344" s="140"/>
      <c r="G344" s="140"/>
      <c r="M344" s="140"/>
      <c r="N344" s="141"/>
      <c r="O344" s="141"/>
      <c r="P344" s="142"/>
      <c r="Q344" s="142"/>
      <c r="R344" s="142"/>
      <c r="S344" s="139"/>
    </row>
    <row r="345" spans="2:19" ht="15.75" customHeight="1" x14ac:dyDescent="0.25">
      <c r="B345" s="106"/>
      <c r="C345" s="106"/>
      <c r="D345" s="139"/>
      <c r="E345" s="140"/>
      <c r="F345" s="140"/>
      <c r="G345" s="140"/>
      <c r="M345" s="140"/>
      <c r="N345" s="141"/>
      <c r="O345" s="141"/>
      <c r="P345" s="142"/>
      <c r="Q345" s="142"/>
      <c r="R345" s="142"/>
      <c r="S345" s="139"/>
    </row>
    <row r="346" spans="2:19" ht="15.75" customHeight="1" x14ac:dyDescent="0.25">
      <c r="B346" s="106"/>
      <c r="C346" s="106"/>
      <c r="D346" s="139"/>
      <c r="E346" s="140"/>
      <c r="F346" s="140"/>
      <c r="G346" s="140"/>
      <c r="M346" s="140"/>
      <c r="N346" s="141"/>
      <c r="O346" s="141"/>
      <c r="P346" s="142"/>
      <c r="Q346" s="142"/>
      <c r="R346" s="142"/>
      <c r="S346" s="139"/>
    </row>
    <row r="347" spans="2:19" ht="15.75" customHeight="1" x14ac:dyDescent="0.25">
      <c r="B347" s="106"/>
      <c r="C347" s="106"/>
      <c r="D347" s="139"/>
      <c r="E347" s="140"/>
      <c r="F347" s="140"/>
      <c r="G347" s="140"/>
      <c r="M347" s="140"/>
      <c r="N347" s="141"/>
      <c r="O347" s="141"/>
      <c r="P347" s="142"/>
      <c r="Q347" s="142"/>
      <c r="R347" s="142"/>
      <c r="S347" s="139"/>
    </row>
    <row r="348" spans="2:19" ht="15.75" customHeight="1" x14ac:dyDescent="0.25">
      <c r="B348" s="106"/>
      <c r="C348" s="106"/>
      <c r="D348" s="139"/>
      <c r="E348" s="140"/>
      <c r="F348" s="140"/>
      <c r="G348" s="140"/>
      <c r="M348" s="140"/>
      <c r="N348" s="141"/>
      <c r="O348" s="141"/>
      <c r="P348" s="142"/>
      <c r="Q348" s="142"/>
      <c r="R348" s="142"/>
      <c r="S348" s="139"/>
    </row>
    <row r="349" spans="2:19" ht="15.75" customHeight="1" x14ac:dyDescent="0.25">
      <c r="B349" s="106"/>
      <c r="C349" s="106"/>
      <c r="D349" s="139"/>
      <c r="E349" s="140"/>
      <c r="F349" s="140"/>
      <c r="G349" s="140"/>
      <c r="M349" s="140"/>
      <c r="N349" s="141"/>
      <c r="O349" s="141"/>
      <c r="P349" s="142"/>
      <c r="Q349" s="142"/>
      <c r="R349" s="142"/>
      <c r="S349" s="139"/>
    </row>
    <row r="350" spans="2:19" ht="15.75" customHeight="1" x14ac:dyDescent="0.25">
      <c r="B350" s="106"/>
      <c r="C350" s="106"/>
      <c r="D350" s="139"/>
      <c r="E350" s="140"/>
      <c r="F350" s="140"/>
      <c r="G350" s="140"/>
      <c r="M350" s="140"/>
      <c r="N350" s="141"/>
      <c r="O350" s="141"/>
      <c r="P350" s="142"/>
      <c r="Q350" s="142"/>
      <c r="R350" s="142"/>
      <c r="S350" s="139"/>
    </row>
    <row r="351" spans="2:19" ht="15.75" customHeight="1" x14ac:dyDescent="0.25">
      <c r="B351" s="106"/>
      <c r="C351" s="106"/>
      <c r="D351" s="139"/>
      <c r="E351" s="140"/>
      <c r="F351" s="140"/>
      <c r="G351" s="140"/>
      <c r="M351" s="140"/>
      <c r="N351" s="141"/>
      <c r="O351" s="141"/>
      <c r="P351" s="142"/>
      <c r="Q351" s="142"/>
      <c r="R351" s="142"/>
      <c r="S351" s="139"/>
    </row>
    <row r="352" spans="2:19" ht="15.75" customHeight="1" x14ac:dyDescent="0.25">
      <c r="B352" s="106"/>
      <c r="C352" s="106"/>
      <c r="D352" s="139"/>
      <c r="E352" s="140"/>
      <c r="F352" s="140"/>
      <c r="G352" s="140"/>
      <c r="M352" s="140"/>
      <c r="N352" s="141"/>
      <c r="O352" s="141"/>
      <c r="P352" s="142"/>
      <c r="Q352" s="142"/>
      <c r="R352" s="142"/>
      <c r="S352" s="139"/>
    </row>
    <row r="353" spans="2:19" ht="15.75" customHeight="1" x14ac:dyDescent="0.25">
      <c r="B353" s="106"/>
      <c r="C353" s="106"/>
      <c r="D353" s="139"/>
      <c r="E353" s="140"/>
      <c r="F353" s="140"/>
      <c r="G353" s="140"/>
      <c r="M353" s="140"/>
      <c r="N353" s="141"/>
      <c r="O353" s="141"/>
      <c r="P353" s="142"/>
      <c r="Q353" s="142"/>
      <c r="R353" s="142"/>
      <c r="S353" s="139"/>
    </row>
    <row r="354" spans="2:19" ht="15.75" customHeight="1" x14ac:dyDescent="0.25">
      <c r="B354" s="106"/>
      <c r="C354" s="106"/>
      <c r="D354" s="139"/>
      <c r="E354" s="140"/>
      <c r="F354" s="140"/>
      <c r="G354" s="140"/>
      <c r="M354" s="140"/>
      <c r="N354" s="141"/>
      <c r="O354" s="141"/>
      <c r="P354" s="142"/>
      <c r="Q354" s="142"/>
      <c r="R354" s="142"/>
      <c r="S354" s="139"/>
    </row>
    <row r="355" spans="2:19" ht="15.75" customHeight="1" x14ac:dyDescent="0.25">
      <c r="B355" s="106"/>
      <c r="C355" s="106"/>
      <c r="D355" s="139"/>
      <c r="E355" s="140"/>
      <c r="F355" s="140"/>
      <c r="G355" s="140"/>
      <c r="M355" s="140"/>
      <c r="N355" s="141"/>
      <c r="O355" s="141"/>
      <c r="P355" s="142"/>
      <c r="Q355" s="142"/>
      <c r="R355" s="142"/>
      <c r="S355" s="139"/>
    </row>
    <row r="356" spans="2:19" ht="15.75" customHeight="1" x14ac:dyDescent="0.25">
      <c r="B356" s="106"/>
      <c r="C356" s="106"/>
      <c r="D356" s="139"/>
      <c r="E356" s="140"/>
      <c r="F356" s="140"/>
      <c r="G356" s="140"/>
      <c r="M356" s="140"/>
      <c r="N356" s="141"/>
      <c r="O356" s="141"/>
      <c r="P356" s="142"/>
      <c r="Q356" s="142"/>
      <c r="R356" s="142"/>
      <c r="S356" s="139"/>
    </row>
    <row r="357" spans="2:19" ht="15.75" customHeight="1" x14ac:dyDescent="0.25">
      <c r="B357" s="106"/>
      <c r="C357" s="106"/>
      <c r="D357" s="139"/>
      <c r="E357" s="140"/>
      <c r="F357" s="140"/>
      <c r="G357" s="140"/>
      <c r="M357" s="140"/>
      <c r="N357" s="141"/>
      <c r="O357" s="141"/>
      <c r="P357" s="142"/>
      <c r="Q357" s="142"/>
      <c r="R357" s="142"/>
      <c r="S357" s="139"/>
    </row>
    <row r="358" spans="2:19" ht="15.75" customHeight="1" x14ac:dyDescent="0.25">
      <c r="B358" s="106"/>
      <c r="C358" s="106"/>
      <c r="D358" s="139"/>
      <c r="E358" s="140"/>
      <c r="F358" s="140"/>
      <c r="G358" s="140"/>
      <c r="M358" s="140"/>
      <c r="N358" s="141"/>
      <c r="O358" s="141"/>
      <c r="P358" s="142"/>
      <c r="Q358" s="142"/>
      <c r="R358" s="142"/>
      <c r="S358" s="139"/>
    </row>
    <row r="359" spans="2:19" ht="15.75" customHeight="1" x14ac:dyDescent="0.25">
      <c r="B359" s="106"/>
      <c r="C359" s="106"/>
      <c r="D359" s="139"/>
      <c r="E359" s="140"/>
      <c r="F359" s="140"/>
      <c r="G359" s="140"/>
      <c r="M359" s="140"/>
      <c r="N359" s="141"/>
      <c r="O359" s="141"/>
      <c r="P359" s="142"/>
      <c r="Q359" s="142"/>
      <c r="R359" s="142"/>
      <c r="S359" s="139"/>
    </row>
    <row r="360" spans="2:19" ht="15.75" customHeight="1" x14ac:dyDescent="0.25">
      <c r="B360" s="106"/>
      <c r="C360" s="106"/>
      <c r="D360" s="139"/>
      <c r="E360" s="140"/>
      <c r="F360" s="140"/>
      <c r="G360" s="140"/>
      <c r="M360" s="140"/>
      <c r="N360" s="141"/>
      <c r="O360" s="141"/>
      <c r="P360" s="142"/>
      <c r="Q360" s="142"/>
      <c r="R360" s="142"/>
      <c r="S360" s="139"/>
    </row>
    <row r="361" spans="2:19" ht="15.75" customHeight="1" x14ac:dyDescent="0.25">
      <c r="B361" s="106"/>
      <c r="C361" s="106"/>
      <c r="D361" s="139"/>
      <c r="E361" s="140"/>
      <c r="F361" s="140"/>
      <c r="G361" s="140"/>
      <c r="M361" s="140"/>
      <c r="N361" s="141"/>
      <c r="O361" s="141"/>
      <c r="P361" s="142"/>
      <c r="Q361" s="142"/>
      <c r="R361" s="142"/>
      <c r="S361" s="139"/>
    </row>
    <row r="362" spans="2:19" ht="15.75" customHeight="1" x14ac:dyDescent="0.25">
      <c r="B362" s="106"/>
      <c r="C362" s="106"/>
      <c r="D362" s="139"/>
      <c r="E362" s="140"/>
      <c r="F362" s="140"/>
      <c r="G362" s="140"/>
      <c r="M362" s="140"/>
      <c r="N362" s="141"/>
      <c r="O362" s="141"/>
      <c r="P362" s="142"/>
      <c r="Q362" s="142"/>
      <c r="R362" s="142"/>
      <c r="S362" s="139"/>
    </row>
    <row r="363" spans="2:19" ht="15.75" customHeight="1" x14ac:dyDescent="0.25">
      <c r="B363" s="106"/>
      <c r="C363" s="106"/>
      <c r="D363" s="139"/>
      <c r="E363" s="140"/>
      <c r="F363" s="140"/>
      <c r="G363" s="140"/>
      <c r="M363" s="140"/>
      <c r="N363" s="141"/>
      <c r="O363" s="141"/>
      <c r="P363" s="142"/>
      <c r="Q363" s="142"/>
      <c r="R363" s="142"/>
      <c r="S363" s="139"/>
    </row>
    <row r="364" spans="2:19" ht="15.75" customHeight="1" x14ac:dyDescent="0.25">
      <c r="B364" s="106"/>
      <c r="C364" s="106"/>
      <c r="D364" s="139"/>
      <c r="E364" s="140"/>
      <c r="F364" s="140"/>
      <c r="G364" s="140"/>
      <c r="M364" s="140"/>
      <c r="N364" s="141"/>
      <c r="O364" s="141"/>
      <c r="P364" s="142"/>
      <c r="Q364" s="142"/>
      <c r="R364" s="142"/>
      <c r="S364" s="139"/>
    </row>
    <row r="365" spans="2:19" ht="15.75" customHeight="1" x14ac:dyDescent="0.25">
      <c r="B365" s="106"/>
      <c r="C365" s="106"/>
      <c r="D365" s="139"/>
      <c r="E365" s="140"/>
      <c r="F365" s="140"/>
      <c r="G365" s="140"/>
      <c r="M365" s="140"/>
      <c r="N365" s="141"/>
      <c r="O365" s="141"/>
      <c r="P365" s="142"/>
      <c r="Q365" s="142"/>
      <c r="R365" s="142"/>
      <c r="S365" s="139"/>
    </row>
    <row r="366" spans="2:19" ht="15.75" customHeight="1" x14ac:dyDescent="0.25">
      <c r="B366" s="106"/>
      <c r="C366" s="106"/>
      <c r="D366" s="139"/>
      <c r="E366" s="140"/>
      <c r="F366" s="140"/>
      <c r="G366" s="140"/>
      <c r="M366" s="140"/>
      <c r="N366" s="141"/>
      <c r="O366" s="141"/>
      <c r="P366" s="142"/>
      <c r="Q366" s="142"/>
      <c r="R366" s="142"/>
      <c r="S366" s="139"/>
    </row>
    <row r="367" spans="2:19" ht="15.75" customHeight="1" x14ac:dyDescent="0.25">
      <c r="B367" s="106"/>
      <c r="C367" s="106"/>
      <c r="D367" s="139"/>
      <c r="E367" s="140"/>
      <c r="F367" s="140"/>
      <c r="G367" s="140"/>
      <c r="M367" s="140"/>
      <c r="N367" s="141"/>
      <c r="O367" s="141"/>
      <c r="P367" s="142"/>
      <c r="Q367" s="142"/>
      <c r="R367" s="142"/>
      <c r="S367" s="139"/>
    </row>
    <row r="368" spans="2:19" ht="15.75" customHeight="1" x14ac:dyDescent="0.25">
      <c r="B368" s="106"/>
      <c r="C368" s="106"/>
      <c r="D368" s="139"/>
      <c r="E368" s="140"/>
      <c r="F368" s="140"/>
      <c r="G368" s="140"/>
      <c r="M368" s="140"/>
      <c r="N368" s="141"/>
      <c r="O368" s="141"/>
      <c r="P368" s="142"/>
      <c r="Q368" s="142"/>
      <c r="R368" s="142"/>
      <c r="S368" s="139"/>
    </row>
    <row r="369" spans="2:19" ht="15.75" customHeight="1" x14ac:dyDescent="0.25">
      <c r="B369" s="106"/>
      <c r="C369" s="106"/>
      <c r="D369" s="139"/>
      <c r="E369" s="140"/>
      <c r="F369" s="140"/>
      <c r="G369" s="140"/>
      <c r="M369" s="140"/>
      <c r="N369" s="141"/>
      <c r="O369" s="141"/>
      <c r="P369" s="142"/>
      <c r="Q369" s="142"/>
      <c r="R369" s="142"/>
      <c r="S369" s="139"/>
    </row>
    <row r="370" spans="2:19" ht="15.75" customHeight="1" x14ac:dyDescent="0.25">
      <c r="B370" s="106"/>
      <c r="C370" s="106"/>
      <c r="D370" s="139"/>
      <c r="E370" s="140"/>
      <c r="F370" s="140"/>
      <c r="G370" s="140"/>
      <c r="M370" s="140"/>
      <c r="N370" s="141"/>
      <c r="O370" s="141"/>
      <c r="P370" s="142"/>
      <c r="Q370" s="142"/>
      <c r="R370" s="142"/>
      <c r="S370" s="139"/>
    </row>
    <row r="371" spans="2:19" ht="15.75" customHeight="1" x14ac:dyDescent="0.25">
      <c r="B371" s="106"/>
      <c r="C371" s="106"/>
      <c r="D371" s="139"/>
      <c r="E371" s="140"/>
      <c r="F371" s="140"/>
      <c r="G371" s="140"/>
      <c r="M371" s="140"/>
      <c r="N371" s="141"/>
      <c r="O371" s="141"/>
      <c r="P371" s="142"/>
      <c r="Q371" s="142"/>
      <c r="R371" s="142"/>
      <c r="S371" s="139"/>
    </row>
    <row r="372" spans="2:19" ht="15.75" customHeight="1" x14ac:dyDescent="0.25">
      <c r="B372" s="106"/>
      <c r="C372" s="106"/>
      <c r="D372" s="139"/>
      <c r="E372" s="140"/>
      <c r="F372" s="140"/>
      <c r="G372" s="140"/>
      <c r="M372" s="140"/>
      <c r="N372" s="141"/>
      <c r="O372" s="141"/>
      <c r="P372" s="142"/>
      <c r="Q372" s="142"/>
      <c r="R372" s="142"/>
      <c r="S372" s="139"/>
    </row>
    <row r="373" spans="2:19" ht="15.75" customHeight="1" x14ac:dyDescent="0.25">
      <c r="B373" s="106"/>
      <c r="C373" s="106"/>
      <c r="D373" s="139"/>
      <c r="E373" s="140"/>
      <c r="F373" s="140"/>
      <c r="G373" s="140"/>
      <c r="M373" s="140"/>
      <c r="N373" s="141"/>
      <c r="O373" s="141"/>
      <c r="P373" s="142"/>
      <c r="Q373" s="142"/>
      <c r="R373" s="142"/>
      <c r="S373" s="139"/>
    </row>
    <row r="374" spans="2:19" ht="15.75" customHeight="1" x14ac:dyDescent="0.25">
      <c r="B374" s="106"/>
      <c r="C374" s="106"/>
      <c r="D374" s="139"/>
      <c r="E374" s="140"/>
      <c r="F374" s="140"/>
      <c r="G374" s="140"/>
      <c r="M374" s="140"/>
      <c r="N374" s="141"/>
      <c r="O374" s="141"/>
      <c r="P374" s="142"/>
      <c r="Q374" s="142"/>
      <c r="R374" s="142"/>
      <c r="S374" s="139"/>
    </row>
    <row r="375" spans="2:19" ht="15.75" customHeight="1" x14ac:dyDescent="0.25">
      <c r="B375" s="106"/>
      <c r="C375" s="106"/>
      <c r="D375" s="139"/>
      <c r="E375" s="140"/>
      <c r="F375" s="140"/>
      <c r="G375" s="140"/>
      <c r="M375" s="140"/>
      <c r="N375" s="141"/>
      <c r="O375" s="141"/>
      <c r="P375" s="142"/>
      <c r="Q375" s="142"/>
      <c r="R375" s="142"/>
      <c r="S375" s="139"/>
    </row>
    <row r="376" spans="2:19" ht="15.75" customHeight="1" x14ac:dyDescent="0.25">
      <c r="B376" s="106"/>
      <c r="C376" s="106"/>
      <c r="D376" s="139"/>
      <c r="E376" s="140"/>
      <c r="F376" s="140"/>
      <c r="G376" s="140"/>
      <c r="M376" s="140"/>
      <c r="N376" s="141"/>
      <c r="O376" s="141"/>
      <c r="P376" s="142"/>
      <c r="Q376" s="142"/>
      <c r="R376" s="142"/>
      <c r="S376" s="139"/>
    </row>
    <row r="377" spans="2:19" ht="15.75" customHeight="1" x14ac:dyDescent="0.25">
      <c r="B377" s="106"/>
      <c r="C377" s="106"/>
      <c r="D377" s="139"/>
      <c r="E377" s="140"/>
      <c r="F377" s="140"/>
      <c r="G377" s="140"/>
      <c r="M377" s="140"/>
      <c r="N377" s="141"/>
      <c r="O377" s="141"/>
      <c r="P377" s="142"/>
      <c r="Q377" s="142"/>
      <c r="R377" s="142"/>
      <c r="S377" s="139"/>
    </row>
    <row r="378" spans="2:19" ht="15.75" customHeight="1" x14ac:dyDescent="0.25">
      <c r="B378" s="106"/>
      <c r="C378" s="106"/>
      <c r="D378" s="139"/>
      <c r="E378" s="140"/>
      <c r="F378" s="140"/>
      <c r="G378" s="140"/>
      <c r="M378" s="140"/>
      <c r="N378" s="141"/>
      <c r="O378" s="141"/>
      <c r="P378" s="142"/>
      <c r="Q378" s="142"/>
      <c r="R378" s="142"/>
      <c r="S378" s="139"/>
    </row>
    <row r="379" spans="2:19" ht="15.75" customHeight="1" x14ac:dyDescent="0.25">
      <c r="B379" s="106"/>
      <c r="C379" s="106"/>
      <c r="D379" s="139"/>
      <c r="E379" s="140"/>
      <c r="F379" s="140"/>
      <c r="G379" s="140"/>
      <c r="M379" s="140"/>
      <c r="N379" s="141"/>
      <c r="O379" s="141"/>
      <c r="P379" s="142"/>
      <c r="Q379" s="142"/>
      <c r="R379" s="142"/>
      <c r="S379" s="139"/>
    </row>
    <row r="380" spans="2:19" ht="15.75" customHeight="1" x14ac:dyDescent="0.25">
      <c r="B380" s="106"/>
      <c r="C380" s="106"/>
      <c r="D380" s="139"/>
      <c r="E380" s="140"/>
      <c r="F380" s="140"/>
      <c r="G380" s="140"/>
      <c r="M380" s="140"/>
      <c r="N380" s="141"/>
      <c r="O380" s="141"/>
      <c r="P380" s="142"/>
      <c r="Q380" s="142"/>
      <c r="R380" s="142"/>
      <c r="S380" s="139"/>
    </row>
    <row r="381" spans="2:19" ht="15.75" customHeight="1" x14ac:dyDescent="0.25">
      <c r="B381" s="106"/>
      <c r="C381" s="106"/>
      <c r="D381" s="139"/>
      <c r="E381" s="140"/>
      <c r="F381" s="140"/>
      <c r="G381" s="140"/>
      <c r="M381" s="140"/>
      <c r="N381" s="141"/>
      <c r="O381" s="141"/>
      <c r="P381" s="142"/>
      <c r="Q381" s="142"/>
      <c r="R381" s="142"/>
      <c r="S381" s="139"/>
    </row>
    <row r="382" spans="2:19" ht="15.75" customHeight="1" x14ac:dyDescent="0.25">
      <c r="B382" s="106"/>
      <c r="C382" s="106"/>
      <c r="D382" s="139"/>
      <c r="E382" s="140"/>
      <c r="F382" s="140"/>
      <c r="G382" s="140"/>
      <c r="M382" s="140"/>
      <c r="N382" s="141"/>
      <c r="O382" s="141"/>
      <c r="P382" s="142"/>
      <c r="Q382" s="142"/>
      <c r="R382" s="142"/>
      <c r="S382" s="139"/>
    </row>
    <row r="383" spans="2:19" ht="15.75" customHeight="1" x14ac:dyDescent="0.25">
      <c r="B383" s="106"/>
      <c r="C383" s="106"/>
      <c r="D383" s="139"/>
      <c r="E383" s="140"/>
      <c r="F383" s="140"/>
      <c r="G383" s="140"/>
      <c r="M383" s="140"/>
      <c r="N383" s="141"/>
      <c r="O383" s="141"/>
      <c r="P383" s="142"/>
      <c r="Q383" s="142"/>
      <c r="R383" s="142"/>
      <c r="S383" s="139"/>
    </row>
    <row r="384" spans="2:19" ht="15.75" customHeight="1" x14ac:dyDescent="0.25">
      <c r="B384" s="106"/>
      <c r="C384" s="106"/>
      <c r="D384" s="139"/>
      <c r="E384" s="140"/>
      <c r="F384" s="140"/>
      <c r="G384" s="140"/>
      <c r="M384" s="140"/>
      <c r="N384" s="141"/>
      <c r="O384" s="141"/>
      <c r="P384" s="142"/>
      <c r="Q384" s="142"/>
      <c r="R384" s="142"/>
      <c r="S384" s="139"/>
    </row>
    <row r="385" spans="2:19" ht="15.75" customHeight="1" x14ac:dyDescent="0.25">
      <c r="B385" s="106"/>
      <c r="C385" s="106"/>
      <c r="D385" s="139"/>
      <c r="E385" s="140"/>
      <c r="F385" s="140"/>
      <c r="G385" s="140"/>
      <c r="M385" s="140"/>
      <c r="N385" s="141"/>
      <c r="O385" s="141"/>
      <c r="P385" s="142"/>
      <c r="Q385" s="142"/>
      <c r="R385" s="142"/>
      <c r="S385" s="139"/>
    </row>
    <row r="386" spans="2:19" ht="15.75" customHeight="1" x14ac:dyDescent="0.25">
      <c r="B386" s="106"/>
      <c r="C386" s="106"/>
      <c r="D386" s="139"/>
      <c r="E386" s="140"/>
      <c r="F386" s="140"/>
      <c r="G386" s="140"/>
      <c r="M386" s="140"/>
      <c r="N386" s="141"/>
      <c r="O386" s="141"/>
      <c r="P386" s="142"/>
      <c r="Q386" s="142"/>
      <c r="R386" s="142"/>
      <c r="S386" s="139"/>
    </row>
    <row r="387" spans="2:19" ht="15.75" customHeight="1" x14ac:dyDescent="0.25">
      <c r="B387" s="106"/>
      <c r="C387" s="106"/>
      <c r="D387" s="139"/>
      <c r="E387" s="140"/>
      <c r="F387" s="140"/>
      <c r="G387" s="140"/>
      <c r="M387" s="140"/>
      <c r="N387" s="141"/>
      <c r="O387" s="141"/>
      <c r="P387" s="142"/>
      <c r="Q387" s="142"/>
      <c r="R387" s="142"/>
      <c r="S387" s="139"/>
    </row>
    <row r="388" spans="2:19" ht="15.75" customHeight="1" x14ac:dyDescent="0.25">
      <c r="B388" s="106"/>
      <c r="C388" s="106"/>
      <c r="D388" s="139"/>
      <c r="E388" s="140"/>
      <c r="F388" s="140"/>
      <c r="G388" s="140"/>
      <c r="M388" s="140"/>
      <c r="N388" s="141"/>
      <c r="O388" s="141"/>
      <c r="P388" s="142"/>
      <c r="Q388" s="142"/>
      <c r="R388" s="142"/>
      <c r="S388" s="139"/>
    </row>
    <row r="389" spans="2:19" ht="15.75" customHeight="1" x14ac:dyDescent="0.25">
      <c r="B389" s="106"/>
      <c r="C389" s="106"/>
      <c r="D389" s="139"/>
      <c r="E389" s="140"/>
      <c r="F389" s="140"/>
      <c r="G389" s="140"/>
      <c r="M389" s="140"/>
      <c r="N389" s="141"/>
      <c r="O389" s="141"/>
      <c r="P389" s="142"/>
      <c r="Q389" s="142"/>
      <c r="R389" s="142"/>
      <c r="S389" s="139"/>
    </row>
    <row r="390" spans="2:19" ht="15.75" customHeight="1" x14ac:dyDescent="0.25">
      <c r="B390" s="106"/>
      <c r="C390" s="106"/>
      <c r="D390" s="139"/>
      <c r="E390" s="140"/>
      <c r="F390" s="140"/>
      <c r="G390" s="140"/>
      <c r="M390" s="140"/>
      <c r="N390" s="141"/>
      <c r="O390" s="141"/>
      <c r="P390" s="142"/>
      <c r="Q390" s="142"/>
      <c r="R390" s="142"/>
      <c r="S390" s="139"/>
    </row>
    <row r="391" spans="2:19" ht="15.75" customHeight="1" x14ac:dyDescent="0.25">
      <c r="B391" s="106"/>
      <c r="C391" s="106"/>
      <c r="D391" s="139"/>
      <c r="E391" s="140"/>
      <c r="F391" s="140"/>
      <c r="G391" s="140"/>
      <c r="M391" s="140"/>
      <c r="N391" s="141"/>
      <c r="O391" s="141"/>
      <c r="P391" s="142"/>
      <c r="Q391" s="142"/>
      <c r="R391" s="142"/>
      <c r="S391" s="139"/>
    </row>
    <row r="392" spans="2:19" ht="15.75" customHeight="1" x14ac:dyDescent="0.25">
      <c r="B392" s="106"/>
      <c r="C392" s="106"/>
      <c r="D392" s="139"/>
      <c r="E392" s="140"/>
      <c r="F392" s="140"/>
      <c r="G392" s="140"/>
      <c r="M392" s="140"/>
      <c r="N392" s="141"/>
      <c r="O392" s="141"/>
      <c r="P392" s="142"/>
      <c r="Q392" s="142"/>
      <c r="R392" s="142"/>
      <c r="S392" s="139"/>
    </row>
    <row r="393" spans="2:19" ht="15.75" customHeight="1" x14ac:dyDescent="0.25">
      <c r="B393" s="106"/>
      <c r="C393" s="106"/>
      <c r="D393" s="139"/>
      <c r="E393" s="140"/>
      <c r="F393" s="140"/>
      <c r="G393" s="140"/>
      <c r="M393" s="140"/>
      <c r="N393" s="141"/>
      <c r="O393" s="141"/>
      <c r="P393" s="142"/>
      <c r="Q393" s="142"/>
      <c r="R393" s="142"/>
      <c r="S393" s="139"/>
    </row>
    <row r="394" spans="2:19" ht="15.75" customHeight="1" x14ac:dyDescent="0.25">
      <c r="B394" s="106"/>
      <c r="C394" s="106"/>
      <c r="D394" s="139"/>
      <c r="E394" s="140"/>
      <c r="F394" s="140"/>
      <c r="G394" s="140"/>
      <c r="M394" s="140"/>
      <c r="N394" s="141"/>
      <c r="O394" s="141"/>
      <c r="P394" s="142"/>
      <c r="Q394" s="142"/>
      <c r="R394" s="142"/>
      <c r="S394" s="139"/>
    </row>
    <row r="395" spans="2:19" ht="15.75" customHeight="1" x14ac:dyDescent="0.25">
      <c r="B395" s="106"/>
      <c r="C395" s="106"/>
      <c r="D395" s="139"/>
      <c r="E395" s="140"/>
      <c r="F395" s="140"/>
      <c r="G395" s="140"/>
      <c r="M395" s="140"/>
      <c r="N395" s="141"/>
      <c r="O395" s="141"/>
      <c r="P395" s="142"/>
      <c r="Q395" s="142"/>
      <c r="R395" s="142"/>
      <c r="S395" s="139"/>
    </row>
    <row r="396" spans="2:19" ht="15.75" customHeight="1" x14ac:dyDescent="0.25">
      <c r="B396" s="106"/>
      <c r="C396" s="106"/>
      <c r="D396" s="139"/>
      <c r="E396" s="140"/>
      <c r="F396" s="140"/>
      <c r="G396" s="140"/>
      <c r="M396" s="140"/>
      <c r="N396" s="141"/>
      <c r="O396" s="141"/>
      <c r="P396" s="142"/>
      <c r="Q396" s="142"/>
      <c r="R396" s="142"/>
      <c r="S396" s="139"/>
    </row>
    <row r="397" spans="2:19" ht="15.75" customHeight="1" x14ac:dyDescent="0.25">
      <c r="B397" s="106"/>
      <c r="C397" s="106"/>
      <c r="D397" s="139"/>
      <c r="E397" s="140"/>
      <c r="F397" s="140"/>
      <c r="G397" s="140"/>
      <c r="M397" s="140"/>
      <c r="N397" s="141"/>
      <c r="O397" s="141"/>
      <c r="P397" s="142"/>
      <c r="Q397" s="142"/>
      <c r="R397" s="142"/>
      <c r="S397" s="139"/>
    </row>
    <row r="398" spans="2:19" ht="15.75" customHeight="1" x14ac:dyDescent="0.25">
      <c r="B398" s="106"/>
      <c r="C398" s="106"/>
      <c r="D398" s="139"/>
      <c r="E398" s="140"/>
      <c r="F398" s="140"/>
      <c r="G398" s="140"/>
      <c r="M398" s="140"/>
      <c r="N398" s="141"/>
      <c r="O398" s="141"/>
      <c r="P398" s="142"/>
      <c r="Q398" s="142"/>
      <c r="R398" s="142"/>
      <c r="S398" s="139"/>
    </row>
    <row r="399" spans="2:19" ht="15.75" customHeight="1" x14ac:dyDescent="0.25">
      <c r="B399" s="106"/>
      <c r="C399" s="106"/>
      <c r="D399" s="139"/>
      <c r="E399" s="140"/>
      <c r="F399" s="140"/>
      <c r="G399" s="140"/>
      <c r="M399" s="140"/>
      <c r="N399" s="141"/>
      <c r="O399" s="141"/>
      <c r="P399" s="142"/>
      <c r="Q399" s="142"/>
      <c r="R399" s="142"/>
      <c r="S399" s="139"/>
    </row>
    <row r="400" spans="2:19" ht="15.75" customHeight="1" x14ac:dyDescent="0.25">
      <c r="B400" s="106"/>
      <c r="C400" s="106"/>
      <c r="D400" s="139"/>
      <c r="E400" s="140"/>
      <c r="F400" s="140"/>
      <c r="G400" s="140"/>
      <c r="M400" s="140"/>
      <c r="N400" s="141"/>
      <c r="O400" s="141"/>
      <c r="P400" s="142"/>
      <c r="Q400" s="142"/>
      <c r="R400" s="142"/>
      <c r="S400" s="139"/>
    </row>
    <row r="401" spans="2:19" ht="15.75" customHeight="1" x14ac:dyDescent="0.25">
      <c r="B401" s="106"/>
      <c r="C401" s="106"/>
      <c r="D401" s="139"/>
      <c r="E401" s="140"/>
      <c r="F401" s="140"/>
      <c r="G401" s="140"/>
      <c r="M401" s="140"/>
      <c r="N401" s="141"/>
      <c r="O401" s="141"/>
      <c r="P401" s="142"/>
      <c r="Q401" s="142"/>
      <c r="R401" s="142"/>
      <c r="S401" s="139"/>
    </row>
    <row r="402" spans="2:19" ht="15.75" customHeight="1" x14ac:dyDescent="0.25">
      <c r="B402" s="106"/>
      <c r="C402" s="106"/>
      <c r="D402" s="139"/>
      <c r="E402" s="140"/>
      <c r="F402" s="140"/>
      <c r="G402" s="140"/>
      <c r="M402" s="140"/>
      <c r="N402" s="141"/>
      <c r="O402" s="141"/>
      <c r="P402" s="142"/>
      <c r="Q402" s="142"/>
      <c r="R402" s="142"/>
      <c r="S402" s="139"/>
    </row>
    <row r="403" spans="2:19" ht="15.75" customHeight="1" x14ac:dyDescent="0.25">
      <c r="B403" s="106"/>
      <c r="C403" s="106"/>
      <c r="D403" s="139"/>
      <c r="E403" s="140"/>
      <c r="F403" s="140"/>
      <c r="G403" s="140"/>
      <c r="M403" s="140"/>
      <c r="N403" s="141"/>
      <c r="O403" s="141"/>
      <c r="P403" s="142"/>
      <c r="Q403" s="142"/>
      <c r="R403" s="142"/>
      <c r="S403" s="139"/>
    </row>
    <row r="404" spans="2:19" ht="15.75" customHeight="1" x14ac:dyDescent="0.25">
      <c r="B404" s="106"/>
      <c r="C404" s="106"/>
      <c r="D404" s="139"/>
      <c r="E404" s="140"/>
      <c r="F404" s="140"/>
      <c r="G404" s="140"/>
      <c r="M404" s="140"/>
      <c r="N404" s="141"/>
      <c r="O404" s="141"/>
      <c r="P404" s="142"/>
      <c r="Q404" s="142"/>
      <c r="R404" s="142"/>
      <c r="S404" s="139"/>
    </row>
    <row r="405" spans="2:19" ht="15.75" customHeight="1" x14ac:dyDescent="0.25">
      <c r="B405" s="106"/>
      <c r="C405" s="106"/>
      <c r="D405" s="139"/>
      <c r="E405" s="140"/>
      <c r="F405" s="140"/>
      <c r="G405" s="140"/>
      <c r="M405" s="140"/>
      <c r="N405" s="141"/>
      <c r="O405" s="141"/>
      <c r="P405" s="142"/>
      <c r="Q405" s="142"/>
      <c r="R405" s="142"/>
      <c r="S405" s="139"/>
    </row>
    <row r="406" spans="2:19" ht="15.75" customHeight="1" x14ac:dyDescent="0.25">
      <c r="B406" s="106"/>
      <c r="C406" s="106"/>
      <c r="D406" s="139"/>
      <c r="E406" s="140"/>
      <c r="F406" s="140"/>
      <c r="G406" s="140"/>
      <c r="M406" s="140"/>
      <c r="N406" s="141"/>
      <c r="O406" s="141"/>
      <c r="P406" s="142"/>
      <c r="Q406" s="142"/>
      <c r="R406" s="142"/>
      <c r="S406" s="139"/>
    </row>
    <row r="407" spans="2:19" ht="15.75" customHeight="1" x14ac:dyDescent="0.25">
      <c r="B407" s="106"/>
      <c r="C407" s="106"/>
      <c r="D407" s="139"/>
      <c r="E407" s="140"/>
      <c r="F407" s="140"/>
      <c r="G407" s="140"/>
      <c r="M407" s="140"/>
      <c r="N407" s="141"/>
      <c r="O407" s="141"/>
      <c r="P407" s="142"/>
      <c r="Q407" s="142"/>
      <c r="R407" s="142"/>
      <c r="S407" s="139"/>
    </row>
    <row r="408" spans="2:19" ht="15.75" customHeight="1" x14ac:dyDescent="0.25">
      <c r="B408" s="106"/>
      <c r="C408" s="106"/>
      <c r="D408" s="139"/>
      <c r="E408" s="140"/>
      <c r="F408" s="140"/>
      <c r="G408" s="140"/>
      <c r="M408" s="140"/>
      <c r="N408" s="141"/>
      <c r="O408" s="141"/>
      <c r="P408" s="142"/>
      <c r="Q408" s="142"/>
      <c r="R408" s="142"/>
      <c r="S408" s="139"/>
    </row>
    <row r="409" spans="2:19" ht="15.75" customHeight="1" x14ac:dyDescent="0.25">
      <c r="B409" s="106"/>
      <c r="C409" s="106"/>
      <c r="D409" s="139"/>
      <c r="E409" s="140"/>
      <c r="F409" s="140"/>
      <c r="G409" s="140"/>
      <c r="M409" s="140"/>
      <c r="N409" s="141"/>
      <c r="O409" s="141"/>
      <c r="P409" s="142"/>
      <c r="Q409" s="142"/>
      <c r="R409" s="142"/>
      <c r="S409" s="139"/>
    </row>
    <row r="410" spans="2:19" ht="15.75" customHeight="1" x14ac:dyDescent="0.25">
      <c r="B410" s="106"/>
      <c r="C410" s="106"/>
      <c r="D410" s="139"/>
      <c r="E410" s="140"/>
      <c r="F410" s="140"/>
      <c r="G410" s="140"/>
      <c r="M410" s="140"/>
      <c r="N410" s="141"/>
      <c r="O410" s="141"/>
      <c r="P410" s="142"/>
      <c r="Q410" s="142"/>
      <c r="R410" s="142"/>
      <c r="S410" s="139"/>
    </row>
    <row r="411" spans="2:19" ht="15.75" customHeight="1" x14ac:dyDescent="0.25">
      <c r="B411" s="106"/>
      <c r="C411" s="106"/>
      <c r="D411" s="139"/>
      <c r="E411" s="140"/>
      <c r="F411" s="140"/>
      <c r="G411" s="140"/>
      <c r="M411" s="140"/>
      <c r="N411" s="141"/>
      <c r="O411" s="141"/>
      <c r="P411" s="142"/>
      <c r="Q411" s="142"/>
      <c r="R411" s="142"/>
      <c r="S411" s="139"/>
    </row>
    <row r="412" spans="2:19" ht="15.75" customHeight="1" x14ac:dyDescent="0.25">
      <c r="B412" s="106"/>
      <c r="C412" s="106"/>
      <c r="D412" s="139"/>
      <c r="E412" s="140"/>
      <c r="F412" s="140"/>
      <c r="G412" s="140"/>
      <c r="M412" s="140"/>
      <c r="N412" s="141"/>
      <c r="O412" s="141"/>
      <c r="P412" s="142"/>
      <c r="Q412" s="142"/>
      <c r="R412" s="142"/>
      <c r="S412" s="139"/>
    </row>
    <row r="413" spans="2:19" ht="15.75" customHeight="1" x14ac:dyDescent="0.25">
      <c r="B413" s="106"/>
      <c r="C413" s="106"/>
      <c r="D413" s="139"/>
      <c r="E413" s="140"/>
      <c r="F413" s="140"/>
      <c r="G413" s="140"/>
      <c r="M413" s="140"/>
      <c r="N413" s="141"/>
      <c r="O413" s="141"/>
      <c r="P413" s="142"/>
      <c r="Q413" s="142"/>
      <c r="R413" s="142"/>
      <c r="S413" s="139"/>
    </row>
    <row r="414" spans="2:19" ht="15.75" customHeight="1" x14ac:dyDescent="0.25">
      <c r="B414" s="106"/>
      <c r="C414" s="106"/>
      <c r="D414" s="139"/>
      <c r="E414" s="140"/>
      <c r="F414" s="140"/>
      <c r="G414" s="140"/>
      <c r="M414" s="140"/>
      <c r="N414" s="141"/>
      <c r="O414" s="141"/>
      <c r="P414" s="142"/>
      <c r="Q414" s="142"/>
      <c r="R414" s="142"/>
      <c r="S414" s="139"/>
    </row>
    <row r="415" spans="2:19" ht="15.75" customHeight="1" x14ac:dyDescent="0.25">
      <c r="B415" s="106"/>
      <c r="C415" s="106"/>
      <c r="D415" s="139"/>
      <c r="E415" s="140"/>
      <c r="F415" s="140"/>
      <c r="G415" s="140"/>
      <c r="M415" s="140"/>
      <c r="N415" s="141"/>
      <c r="O415" s="141"/>
      <c r="P415" s="142"/>
      <c r="Q415" s="142"/>
      <c r="R415" s="142"/>
      <c r="S415" s="139"/>
    </row>
    <row r="416" spans="2:19" ht="15.75" customHeight="1" x14ac:dyDescent="0.25">
      <c r="B416" s="106"/>
      <c r="C416" s="106"/>
      <c r="D416" s="139"/>
      <c r="E416" s="140"/>
      <c r="F416" s="140"/>
      <c r="G416" s="140"/>
      <c r="M416" s="140"/>
      <c r="N416" s="141"/>
      <c r="O416" s="141"/>
      <c r="P416" s="142"/>
      <c r="Q416" s="142"/>
      <c r="R416" s="142"/>
      <c r="S416" s="139"/>
    </row>
    <row r="417" spans="2:19" ht="15.75" customHeight="1" x14ac:dyDescent="0.25">
      <c r="B417" s="106"/>
      <c r="C417" s="106"/>
      <c r="D417" s="139"/>
      <c r="E417" s="140"/>
      <c r="F417" s="140"/>
      <c r="G417" s="140"/>
      <c r="M417" s="140"/>
      <c r="N417" s="141"/>
      <c r="O417" s="141"/>
      <c r="P417" s="142"/>
      <c r="Q417" s="142"/>
      <c r="R417" s="142"/>
      <c r="S417" s="139"/>
    </row>
    <row r="418" spans="2:19" ht="15.75" customHeight="1" x14ac:dyDescent="0.25">
      <c r="B418" s="106"/>
      <c r="C418" s="106"/>
      <c r="D418" s="139"/>
      <c r="E418" s="140"/>
      <c r="F418" s="140"/>
      <c r="G418" s="140"/>
      <c r="M418" s="140"/>
      <c r="N418" s="141"/>
      <c r="O418" s="141"/>
      <c r="P418" s="142"/>
      <c r="Q418" s="142"/>
      <c r="R418" s="142"/>
      <c r="S418" s="139"/>
    </row>
    <row r="419" spans="2:19" ht="15.75" customHeight="1" x14ac:dyDescent="0.25">
      <c r="B419" s="106"/>
      <c r="C419" s="106"/>
      <c r="D419" s="139"/>
      <c r="E419" s="140"/>
      <c r="F419" s="140"/>
      <c r="G419" s="140"/>
      <c r="M419" s="140"/>
      <c r="N419" s="141"/>
      <c r="O419" s="141"/>
      <c r="P419" s="142"/>
      <c r="Q419" s="142"/>
      <c r="R419" s="142"/>
      <c r="S419" s="139"/>
    </row>
    <row r="420" spans="2:19" ht="15.75" customHeight="1" x14ac:dyDescent="0.25">
      <c r="B420" s="106"/>
      <c r="C420" s="106"/>
      <c r="D420" s="139"/>
      <c r="E420" s="140"/>
      <c r="F420" s="140"/>
      <c r="G420" s="140"/>
      <c r="M420" s="140"/>
      <c r="N420" s="141"/>
      <c r="O420" s="141"/>
      <c r="P420" s="142"/>
      <c r="Q420" s="142"/>
      <c r="R420" s="142"/>
      <c r="S420" s="139"/>
    </row>
    <row r="421" spans="2:19" ht="15.75" customHeight="1" x14ac:dyDescent="0.25">
      <c r="B421" s="106"/>
      <c r="C421" s="106"/>
      <c r="D421" s="139"/>
      <c r="E421" s="140"/>
      <c r="F421" s="140"/>
      <c r="G421" s="140"/>
      <c r="M421" s="140"/>
      <c r="N421" s="141"/>
      <c r="O421" s="141"/>
      <c r="P421" s="142"/>
      <c r="Q421" s="142"/>
      <c r="R421" s="142"/>
      <c r="S421" s="139"/>
    </row>
    <row r="422" spans="2:19" ht="15.75" customHeight="1" x14ac:dyDescent="0.25">
      <c r="B422" s="106"/>
      <c r="C422" s="106"/>
      <c r="D422" s="139"/>
      <c r="E422" s="140"/>
      <c r="F422" s="140"/>
      <c r="G422" s="140"/>
      <c r="M422" s="140"/>
      <c r="N422" s="141"/>
      <c r="O422" s="141"/>
      <c r="P422" s="142"/>
      <c r="Q422" s="142"/>
      <c r="R422" s="142"/>
      <c r="S422" s="139"/>
    </row>
    <row r="423" spans="2:19" ht="15.75" customHeight="1" x14ac:dyDescent="0.25">
      <c r="B423" s="106"/>
      <c r="C423" s="106"/>
      <c r="D423" s="139"/>
      <c r="E423" s="140"/>
      <c r="F423" s="140"/>
      <c r="G423" s="140"/>
      <c r="M423" s="140"/>
      <c r="N423" s="141"/>
      <c r="O423" s="141"/>
      <c r="P423" s="142"/>
      <c r="Q423" s="142"/>
      <c r="R423" s="142"/>
      <c r="S423" s="139"/>
    </row>
    <row r="424" spans="2:19" ht="15.75" customHeight="1" x14ac:dyDescent="0.25">
      <c r="B424" s="106"/>
      <c r="C424" s="106"/>
      <c r="D424" s="139"/>
      <c r="E424" s="140"/>
      <c r="F424" s="140"/>
      <c r="G424" s="140"/>
      <c r="M424" s="140"/>
      <c r="N424" s="141"/>
      <c r="O424" s="141"/>
      <c r="P424" s="142"/>
      <c r="Q424" s="142"/>
      <c r="R424" s="142"/>
      <c r="S424" s="139"/>
    </row>
    <row r="425" spans="2:19" ht="15.75" customHeight="1" x14ac:dyDescent="0.25">
      <c r="B425" s="106"/>
      <c r="C425" s="106"/>
      <c r="D425" s="139"/>
      <c r="E425" s="140"/>
      <c r="F425" s="140"/>
      <c r="G425" s="140"/>
      <c r="M425" s="140"/>
      <c r="N425" s="141"/>
      <c r="O425" s="141"/>
      <c r="P425" s="142"/>
      <c r="Q425" s="142"/>
      <c r="R425" s="142"/>
      <c r="S425" s="139"/>
    </row>
    <row r="426" spans="2:19" ht="15.75" customHeight="1" x14ac:dyDescent="0.25">
      <c r="B426" s="106"/>
      <c r="C426" s="106"/>
      <c r="D426" s="139"/>
      <c r="E426" s="140"/>
      <c r="F426" s="140"/>
      <c r="G426" s="140"/>
      <c r="M426" s="140"/>
      <c r="N426" s="141"/>
      <c r="O426" s="141"/>
      <c r="P426" s="142"/>
      <c r="Q426" s="142"/>
      <c r="R426" s="142"/>
      <c r="S426" s="139"/>
    </row>
    <row r="427" spans="2:19" ht="15.75" customHeight="1" x14ac:dyDescent="0.25">
      <c r="B427" s="106"/>
      <c r="C427" s="106"/>
      <c r="D427" s="139"/>
      <c r="E427" s="140"/>
      <c r="F427" s="140"/>
      <c r="G427" s="140"/>
      <c r="M427" s="140"/>
      <c r="N427" s="141"/>
      <c r="O427" s="141"/>
      <c r="P427" s="142"/>
      <c r="Q427" s="142"/>
      <c r="R427" s="142"/>
      <c r="S427" s="139"/>
    </row>
    <row r="428" spans="2:19" ht="15.75" customHeight="1" x14ac:dyDescent="0.25">
      <c r="B428" s="106"/>
      <c r="C428" s="106"/>
      <c r="D428" s="139"/>
      <c r="E428" s="140"/>
      <c r="F428" s="140"/>
      <c r="G428" s="140"/>
      <c r="M428" s="140"/>
      <c r="N428" s="141"/>
      <c r="O428" s="141"/>
      <c r="P428" s="142"/>
      <c r="Q428" s="142"/>
      <c r="R428" s="142"/>
      <c r="S428" s="139"/>
    </row>
    <row r="429" spans="2:19" ht="15.75" customHeight="1" x14ac:dyDescent="0.25">
      <c r="B429" s="106"/>
      <c r="C429" s="106"/>
      <c r="D429" s="139"/>
      <c r="E429" s="140"/>
      <c r="F429" s="140"/>
      <c r="G429" s="140"/>
      <c r="M429" s="140"/>
      <c r="N429" s="141"/>
      <c r="O429" s="141"/>
      <c r="P429" s="142"/>
      <c r="Q429" s="142"/>
      <c r="R429" s="142"/>
      <c r="S429" s="139"/>
    </row>
    <row r="430" spans="2:19" ht="15.75" customHeight="1" x14ac:dyDescent="0.25">
      <c r="B430" s="106"/>
      <c r="C430" s="106"/>
      <c r="D430" s="139"/>
      <c r="E430" s="140"/>
      <c r="F430" s="140"/>
      <c r="G430" s="140"/>
      <c r="M430" s="140"/>
      <c r="N430" s="141"/>
      <c r="O430" s="141"/>
      <c r="P430" s="142"/>
      <c r="Q430" s="142"/>
      <c r="R430" s="142"/>
      <c r="S430" s="139"/>
    </row>
    <row r="431" spans="2:19" ht="15.75" customHeight="1" x14ac:dyDescent="0.25">
      <c r="B431" s="106"/>
      <c r="C431" s="106"/>
      <c r="D431" s="139"/>
      <c r="E431" s="140"/>
      <c r="F431" s="140"/>
      <c r="G431" s="140"/>
      <c r="M431" s="140"/>
      <c r="N431" s="141"/>
      <c r="O431" s="141"/>
      <c r="P431" s="142"/>
      <c r="Q431" s="142"/>
      <c r="R431" s="142"/>
      <c r="S431" s="139"/>
    </row>
    <row r="432" spans="2:19" ht="15.75" customHeight="1" x14ac:dyDescent="0.25">
      <c r="B432" s="106"/>
      <c r="C432" s="106"/>
      <c r="D432" s="139"/>
      <c r="E432" s="140"/>
      <c r="F432" s="140"/>
      <c r="G432" s="140"/>
      <c r="M432" s="140"/>
      <c r="N432" s="141"/>
      <c r="O432" s="141"/>
      <c r="P432" s="142"/>
      <c r="Q432" s="142"/>
      <c r="R432" s="142"/>
      <c r="S432" s="139"/>
    </row>
    <row r="433" spans="2:19" ht="15.75" customHeight="1" x14ac:dyDescent="0.25">
      <c r="B433" s="106"/>
      <c r="C433" s="106"/>
      <c r="D433" s="139"/>
      <c r="E433" s="140"/>
      <c r="F433" s="140"/>
      <c r="G433" s="140"/>
      <c r="M433" s="140"/>
      <c r="N433" s="141"/>
      <c r="O433" s="141"/>
      <c r="P433" s="142"/>
      <c r="Q433" s="142"/>
      <c r="R433" s="142"/>
      <c r="S433" s="139"/>
    </row>
    <row r="434" spans="2:19" ht="15.75" customHeight="1" x14ac:dyDescent="0.25">
      <c r="B434" s="106"/>
      <c r="C434" s="106"/>
      <c r="D434" s="139"/>
      <c r="E434" s="140"/>
      <c r="F434" s="140"/>
      <c r="G434" s="140"/>
      <c r="M434" s="140"/>
      <c r="N434" s="141"/>
      <c r="O434" s="141"/>
      <c r="P434" s="142"/>
      <c r="Q434" s="142"/>
      <c r="R434" s="142"/>
      <c r="S434" s="139"/>
    </row>
    <row r="435" spans="2:19" ht="15.75" customHeight="1" x14ac:dyDescent="0.25">
      <c r="B435" s="106"/>
      <c r="C435" s="106"/>
      <c r="D435" s="139"/>
      <c r="E435" s="140"/>
      <c r="F435" s="140"/>
      <c r="G435" s="140"/>
      <c r="M435" s="140"/>
      <c r="N435" s="141"/>
      <c r="O435" s="141"/>
      <c r="P435" s="142"/>
      <c r="Q435" s="142"/>
      <c r="R435" s="142"/>
      <c r="S435" s="139"/>
    </row>
    <row r="436" spans="2:19" ht="15.75" customHeight="1" x14ac:dyDescent="0.25">
      <c r="B436" s="106"/>
      <c r="C436" s="106"/>
      <c r="D436" s="139"/>
      <c r="E436" s="140"/>
      <c r="F436" s="140"/>
      <c r="G436" s="140"/>
      <c r="M436" s="140"/>
      <c r="N436" s="141"/>
      <c r="O436" s="141"/>
      <c r="P436" s="142"/>
      <c r="Q436" s="142"/>
      <c r="R436" s="142"/>
      <c r="S436" s="139"/>
    </row>
    <row r="437" spans="2:19" ht="15.75" customHeight="1" x14ac:dyDescent="0.25">
      <c r="B437" s="106"/>
      <c r="C437" s="106"/>
      <c r="D437" s="139"/>
      <c r="E437" s="140"/>
      <c r="F437" s="140"/>
      <c r="G437" s="140"/>
      <c r="M437" s="140"/>
      <c r="N437" s="141"/>
      <c r="O437" s="141"/>
      <c r="P437" s="142"/>
      <c r="Q437" s="142"/>
      <c r="R437" s="142"/>
      <c r="S437" s="139"/>
    </row>
    <row r="438" spans="2:19" ht="15.75" customHeight="1" x14ac:dyDescent="0.25">
      <c r="B438" s="106"/>
      <c r="C438" s="106"/>
      <c r="D438" s="139"/>
      <c r="E438" s="140"/>
      <c r="F438" s="140"/>
      <c r="G438" s="140"/>
      <c r="M438" s="140"/>
      <c r="N438" s="141"/>
      <c r="O438" s="141"/>
      <c r="P438" s="142"/>
      <c r="Q438" s="142"/>
      <c r="R438" s="142"/>
      <c r="S438" s="139"/>
    </row>
    <row r="439" spans="2:19" ht="15.75" customHeight="1" x14ac:dyDescent="0.25">
      <c r="B439" s="106"/>
      <c r="C439" s="106"/>
      <c r="D439" s="139"/>
      <c r="E439" s="140"/>
      <c r="F439" s="140"/>
      <c r="G439" s="140"/>
      <c r="M439" s="140"/>
      <c r="N439" s="141"/>
      <c r="O439" s="141"/>
      <c r="P439" s="142"/>
      <c r="Q439" s="142"/>
      <c r="R439" s="142"/>
      <c r="S439" s="139"/>
    </row>
    <row r="440" spans="2:19" ht="15.75" customHeight="1" x14ac:dyDescent="0.25">
      <c r="B440" s="106"/>
      <c r="C440" s="106"/>
      <c r="D440" s="139"/>
      <c r="E440" s="140"/>
      <c r="F440" s="140"/>
      <c r="G440" s="140"/>
      <c r="M440" s="140"/>
      <c r="N440" s="141"/>
      <c r="O440" s="141"/>
      <c r="P440" s="142"/>
      <c r="Q440" s="142"/>
      <c r="R440" s="142"/>
      <c r="S440" s="139"/>
    </row>
    <row r="441" spans="2:19" ht="15.75" customHeight="1" x14ac:dyDescent="0.25">
      <c r="B441" s="106"/>
      <c r="C441" s="106"/>
      <c r="D441" s="139"/>
      <c r="E441" s="140"/>
      <c r="F441" s="140"/>
      <c r="G441" s="140"/>
      <c r="M441" s="140"/>
      <c r="N441" s="141"/>
      <c r="O441" s="141"/>
      <c r="P441" s="142"/>
      <c r="Q441" s="142"/>
      <c r="R441" s="142"/>
      <c r="S441" s="139"/>
    </row>
    <row r="442" spans="2:19" ht="15.75" customHeight="1" x14ac:dyDescent="0.25">
      <c r="B442" s="106"/>
      <c r="C442" s="106"/>
      <c r="D442" s="139"/>
      <c r="E442" s="140"/>
      <c r="F442" s="140"/>
      <c r="G442" s="140"/>
      <c r="M442" s="140"/>
      <c r="N442" s="141"/>
      <c r="O442" s="141"/>
      <c r="P442" s="142"/>
      <c r="Q442" s="142"/>
      <c r="R442" s="142"/>
      <c r="S442" s="139"/>
    </row>
    <row r="443" spans="2:19" ht="15.75" customHeight="1" x14ac:dyDescent="0.25">
      <c r="B443" s="106"/>
      <c r="C443" s="106"/>
      <c r="D443" s="139"/>
      <c r="E443" s="140"/>
      <c r="F443" s="140"/>
      <c r="G443" s="140"/>
      <c r="M443" s="140"/>
      <c r="N443" s="141"/>
      <c r="O443" s="141"/>
      <c r="P443" s="142"/>
      <c r="Q443" s="142"/>
      <c r="R443" s="142"/>
      <c r="S443" s="139"/>
    </row>
    <row r="444" spans="2:19" ht="15.75" customHeight="1" x14ac:dyDescent="0.25">
      <c r="B444" s="106"/>
      <c r="C444" s="106"/>
      <c r="D444" s="139"/>
      <c r="E444" s="140"/>
      <c r="F444" s="140"/>
      <c r="G444" s="140"/>
      <c r="M444" s="140"/>
      <c r="N444" s="141"/>
      <c r="O444" s="141"/>
      <c r="P444" s="142"/>
      <c r="Q444" s="142"/>
      <c r="R444" s="142"/>
      <c r="S444" s="139"/>
    </row>
    <row r="445" spans="2:19" ht="15.75" customHeight="1" x14ac:dyDescent="0.25">
      <c r="B445" s="106"/>
      <c r="C445" s="106"/>
      <c r="D445" s="139"/>
      <c r="E445" s="140"/>
      <c r="F445" s="140"/>
      <c r="G445" s="140"/>
      <c r="M445" s="140"/>
      <c r="N445" s="141"/>
      <c r="O445" s="141"/>
      <c r="P445" s="142"/>
      <c r="Q445" s="142"/>
      <c r="R445" s="142"/>
      <c r="S445" s="139"/>
    </row>
    <row r="446" spans="2:19" ht="15.75" customHeight="1" x14ac:dyDescent="0.25">
      <c r="B446" s="106"/>
      <c r="C446" s="106"/>
      <c r="D446" s="139"/>
      <c r="E446" s="140"/>
      <c r="F446" s="140"/>
      <c r="G446" s="140"/>
      <c r="M446" s="140"/>
      <c r="N446" s="141"/>
      <c r="O446" s="141"/>
      <c r="P446" s="142"/>
      <c r="Q446" s="142"/>
      <c r="R446" s="142"/>
      <c r="S446" s="139"/>
    </row>
    <row r="447" spans="2:19" ht="15.75" customHeight="1" x14ac:dyDescent="0.25">
      <c r="B447" s="106"/>
      <c r="C447" s="106"/>
      <c r="D447" s="139"/>
      <c r="E447" s="140"/>
      <c r="F447" s="140"/>
      <c r="G447" s="140"/>
      <c r="M447" s="140"/>
      <c r="N447" s="141"/>
      <c r="O447" s="141"/>
      <c r="P447" s="142"/>
      <c r="Q447" s="142"/>
      <c r="R447" s="142"/>
      <c r="S447" s="139"/>
    </row>
    <row r="448" spans="2:19" ht="15.75" customHeight="1" x14ac:dyDescent="0.25">
      <c r="B448" s="106"/>
      <c r="C448" s="106"/>
      <c r="D448" s="139"/>
      <c r="E448" s="140"/>
      <c r="F448" s="140"/>
      <c r="G448" s="140"/>
      <c r="M448" s="140"/>
      <c r="N448" s="141"/>
      <c r="O448" s="141"/>
      <c r="P448" s="142"/>
      <c r="Q448" s="142"/>
      <c r="R448" s="142"/>
      <c r="S448" s="139"/>
    </row>
    <row r="449" spans="2:19" ht="15.75" customHeight="1" x14ac:dyDescent="0.25">
      <c r="B449" s="106"/>
      <c r="C449" s="106"/>
      <c r="D449" s="139"/>
      <c r="E449" s="140"/>
      <c r="F449" s="140"/>
      <c r="G449" s="140"/>
      <c r="M449" s="140"/>
      <c r="N449" s="141"/>
      <c r="O449" s="141"/>
      <c r="P449" s="142"/>
      <c r="Q449" s="142"/>
      <c r="R449" s="142"/>
      <c r="S449" s="139"/>
    </row>
    <row r="450" spans="2:19" ht="15.75" customHeight="1" x14ac:dyDescent="0.25">
      <c r="B450" s="106"/>
      <c r="C450" s="106"/>
      <c r="D450" s="139"/>
      <c r="E450" s="140"/>
      <c r="F450" s="140"/>
      <c r="G450" s="140"/>
      <c r="M450" s="140"/>
      <c r="N450" s="141"/>
      <c r="O450" s="141"/>
      <c r="P450" s="142"/>
      <c r="Q450" s="142"/>
      <c r="R450" s="142"/>
      <c r="S450" s="139"/>
    </row>
    <row r="451" spans="2:19" ht="15.75" customHeight="1" x14ac:dyDescent="0.25">
      <c r="B451" s="106"/>
      <c r="C451" s="106"/>
      <c r="D451" s="139"/>
      <c r="E451" s="140"/>
      <c r="F451" s="140"/>
      <c r="G451" s="140"/>
      <c r="M451" s="140"/>
      <c r="N451" s="141"/>
      <c r="O451" s="141"/>
      <c r="P451" s="142"/>
      <c r="Q451" s="142"/>
      <c r="R451" s="142"/>
      <c r="S451" s="139"/>
    </row>
    <row r="452" spans="2:19" ht="15.75" customHeight="1" x14ac:dyDescent="0.25">
      <c r="B452" s="106"/>
      <c r="C452" s="106"/>
      <c r="D452" s="139"/>
      <c r="E452" s="140"/>
      <c r="F452" s="140"/>
      <c r="G452" s="140"/>
      <c r="M452" s="140"/>
      <c r="N452" s="141"/>
      <c r="O452" s="141"/>
      <c r="P452" s="142"/>
      <c r="Q452" s="142"/>
      <c r="R452" s="142"/>
      <c r="S452" s="139"/>
    </row>
    <row r="453" spans="2:19" ht="15.75" customHeight="1" x14ac:dyDescent="0.25">
      <c r="B453" s="106"/>
      <c r="C453" s="106"/>
      <c r="D453" s="139"/>
      <c r="E453" s="140"/>
      <c r="F453" s="140"/>
      <c r="G453" s="140"/>
      <c r="M453" s="140"/>
      <c r="N453" s="141"/>
      <c r="O453" s="141"/>
      <c r="P453" s="142"/>
      <c r="Q453" s="142"/>
      <c r="R453" s="142"/>
      <c r="S453" s="139"/>
    </row>
    <row r="454" spans="2:19" ht="15.75" customHeight="1" x14ac:dyDescent="0.25">
      <c r="B454" s="106"/>
      <c r="C454" s="106"/>
      <c r="D454" s="139"/>
      <c r="E454" s="140"/>
      <c r="F454" s="140"/>
      <c r="G454" s="140"/>
      <c r="M454" s="140"/>
      <c r="N454" s="141"/>
      <c r="O454" s="141"/>
      <c r="P454" s="142"/>
      <c r="Q454" s="142"/>
      <c r="R454" s="142"/>
      <c r="S454" s="139"/>
    </row>
    <row r="455" spans="2:19" ht="15.75" customHeight="1" x14ac:dyDescent="0.25">
      <c r="B455" s="106"/>
      <c r="C455" s="106"/>
      <c r="D455" s="139"/>
      <c r="E455" s="140"/>
      <c r="F455" s="140"/>
      <c r="G455" s="140"/>
      <c r="M455" s="140"/>
      <c r="N455" s="141"/>
      <c r="O455" s="141"/>
      <c r="P455" s="142"/>
      <c r="Q455" s="142"/>
      <c r="R455" s="142"/>
      <c r="S455" s="139"/>
    </row>
    <row r="456" spans="2:19" ht="15.75" customHeight="1" x14ac:dyDescent="0.25">
      <c r="B456" s="106"/>
      <c r="C456" s="106"/>
      <c r="D456" s="139"/>
      <c r="E456" s="140"/>
      <c r="F456" s="140"/>
      <c r="G456" s="140"/>
      <c r="M456" s="140"/>
      <c r="N456" s="141"/>
      <c r="O456" s="141"/>
      <c r="P456" s="142"/>
      <c r="Q456" s="142"/>
      <c r="R456" s="142"/>
      <c r="S456" s="139"/>
    </row>
    <row r="457" spans="2:19" ht="15.75" customHeight="1" x14ac:dyDescent="0.25">
      <c r="B457" s="106"/>
      <c r="C457" s="106"/>
      <c r="D457" s="139"/>
      <c r="E457" s="140"/>
      <c r="F457" s="140"/>
      <c r="G457" s="140"/>
      <c r="M457" s="140"/>
      <c r="N457" s="141"/>
      <c r="O457" s="141"/>
      <c r="P457" s="142"/>
      <c r="Q457" s="142"/>
      <c r="R457" s="142"/>
      <c r="S457" s="139"/>
    </row>
    <row r="458" spans="2:19" ht="15.75" customHeight="1" x14ac:dyDescent="0.25">
      <c r="B458" s="106"/>
      <c r="C458" s="106"/>
      <c r="D458" s="139"/>
      <c r="E458" s="140"/>
      <c r="F458" s="140"/>
      <c r="G458" s="140"/>
      <c r="M458" s="140"/>
      <c r="N458" s="141"/>
      <c r="O458" s="141"/>
      <c r="P458" s="142"/>
      <c r="Q458" s="142"/>
      <c r="R458" s="142"/>
      <c r="S458" s="139"/>
    </row>
    <row r="459" spans="2:19" ht="15.75" customHeight="1" x14ac:dyDescent="0.25">
      <c r="B459" s="106"/>
      <c r="C459" s="106"/>
      <c r="D459" s="139"/>
      <c r="E459" s="140"/>
      <c r="F459" s="140"/>
      <c r="G459" s="140"/>
      <c r="M459" s="140"/>
      <c r="N459" s="141"/>
      <c r="O459" s="141"/>
      <c r="P459" s="142"/>
      <c r="Q459" s="142"/>
      <c r="R459" s="142"/>
      <c r="S459" s="139"/>
    </row>
    <row r="460" spans="2:19" ht="15.75" customHeight="1" x14ac:dyDescent="0.25">
      <c r="B460" s="106"/>
      <c r="C460" s="106"/>
      <c r="D460" s="139"/>
      <c r="E460" s="140"/>
      <c r="F460" s="140"/>
      <c r="G460" s="140"/>
      <c r="M460" s="140"/>
      <c r="N460" s="141"/>
      <c r="O460" s="141"/>
      <c r="P460" s="142"/>
      <c r="Q460" s="142"/>
      <c r="R460" s="142"/>
      <c r="S460" s="139"/>
    </row>
    <row r="461" spans="2:19" ht="15.75" customHeight="1" x14ac:dyDescent="0.25">
      <c r="B461" s="106"/>
      <c r="C461" s="106"/>
      <c r="D461" s="139"/>
      <c r="E461" s="140"/>
      <c r="F461" s="140"/>
      <c r="G461" s="140"/>
      <c r="M461" s="140"/>
      <c r="N461" s="141"/>
      <c r="O461" s="141"/>
      <c r="P461" s="142"/>
      <c r="Q461" s="142"/>
      <c r="R461" s="142"/>
      <c r="S461" s="139"/>
    </row>
    <row r="462" spans="2:19" ht="15.75" customHeight="1" x14ac:dyDescent="0.25">
      <c r="B462" s="106"/>
      <c r="C462" s="106"/>
      <c r="D462" s="139"/>
      <c r="E462" s="140"/>
      <c r="F462" s="140"/>
      <c r="G462" s="140"/>
      <c r="M462" s="140"/>
      <c r="N462" s="141"/>
      <c r="O462" s="141"/>
      <c r="P462" s="142"/>
      <c r="Q462" s="142"/>
      <c r="R462" s="142"/>
      <c r="S462" s="139"/>
    </row>
    <row r="463" spans="2:19" ht="15.75" customHeight="1" x14ac:dyDescent="0.25">
      <c r="B463" s="106"/>
      <c r="C463" s="106"/>
      <c r="D463" s="139"/>
      <c r="E463" s="140"/>
      <c r="F463" s="140"/>
      <c r="G463" s="140"/>
      <c r="M463" s="140"/>
      <c r="N463" s="141"/>
      <c r="O463" s="141"/>
      <c r="P463" s="142"/>
      <c r="Q463" s="142"/>
      <c r="R463" s="142"/>
      <c r="S463" s="139"/>
    </row>
    <row r="464" spans="2:19" ht="15.75" customHeight="1" x14ac:dyDescent="0.25">
      <c r="B464" s="106"/>
      <c r="C464" s="106"/>
      <c r="D464" s="139"/>
      <c r="E464" s="140"/>
      <c r="F464" s="140"/>
      <c r="G464" s="140"/>
      <c r="M464" s="140"/>
      <c r="N464" s="141"/>
      <c r="O464" s="141"/>
      <c r="P464" s="142"/>
      <c r="Q464" s="142"/>
      <c r="R464" s="142"/>
      <c r="S464" s="139"/>
    </row>
    <row r="465" spans="2:19" ht="15.75" customHeight="1" x14ac:dyDescent="0.25">
      <c r="B465" s="106"/>
      <c r="C465" s="106"/>
      <c r="D465" s="139"/>
      <c r="E465" s="140"/>
      <c r="F465" s="140"/>
      <c r="G465" s="140"/>
      <c r="M465" s="140"/>
      <c r="N465" s="141"/>
      <c r="O465" s="141"/>
      <c r="P465" s="142"/>
      <c r="Q465" s="142"/>
      <c r="R465" s="142"/>
      <c r="S465" s="139"/>
    </row>
    <row r="466" spans="2:19" ht="15.75" customHeight="1" x14ac:dyDescent="0.25">
      <c r="B466" s="106"/>
      <c r="C466" s="106"/>
      <c r="D466" s="139"/>
      <c r="E466" s="140"/>
      <c r="F466" s="140"/>
      <c r="G466" s="140"/>
      <c r="M466" s="140"/>
      <c r="N466" s="141"/>
      <c r="O466" s="141"/>
      <c r="P466" s="142"/>
      <c r="Q466" s="142"/>
      <c r="R466" s="142"/>
      <c r="S466" s="139"/>
    </row>
    <row r="467" spans="2:19" ht="15.75" customHeight="1" x14ac:dyDescent="0.25">
      <c r="B467" s="106"/>
      <c r="C467" s="106"/>
      <c r="D467" s="139"/>
      <c r="E467" s="140"/>
      <c r="F467" s="140"/>
      <c r="G467" s="140"/>
      <c r="M467" s="140"/>
      <c r="N467" s="141"/>
      <c r="O467" s="141"/>
      <c r="P467" s="142"/>
      <c r="Q467" s="142"/>
      <c r="R467" s="142"/>
      <c r="S467" s="139"/>
    </row>
    <row r="468" spans="2:19" ht="15.75" customHeight="1" x14ac:dyDescent="0.25">
      <c r="B468" s="106"/>
      <c r="C468" s="106"/>
      <c r="D468" s="139"/>
      <c r="E468" s="140"/>
      <c r="F468" s="140"/>
      <c r="G468" s="140"/>
      <c r="M468" s="140"/>
      <c r="N468" s="141"/>
      <c r="O468" s="141"/>
      <c r="P468" s="142"/>
      <c r="Q468" s="142"/>
      <c r="R468" s="142"/>
      <c r="S468" s="139"/>
    </row>
    <row r="469" spans="2:19" ht="15.75" customHeight="1" x14ac:dyDescent="0.25">
      <c r="B469" s="106"/>
      <c r="C469" s="106"/>
      <c r="D469" s="139"/>
      <c r="E469" s="140"/>
      <c r="F469" s="140"/>
      <c r="G469" s="140"/>
      <c r="M469" s="140"/>
      <c r="N469" s="141"/>
      <c r="O469" s="141"/>
      <c r="P469" s="142"/>
      <c r="Q469" s="142"/>
      <c r="R469" s="142"/>
      <c r="S469" s="139"/>
    </row>
    <row r="470" spans="2:19" ht="15.75" customHeight="1" x14ac:dyDescent="0.25">
      <c r="B470" s="106"/>
      <c r="C470" s="106"/>
      <c r="D470" s="139"/>
      <c r="E470" s="140"/>
      <c r="F470" s="140"/>
      <c r="G470" s="140"/>
      <c r="M470" s="140"/>
      <c r="N470" s="141"/>
      <c r="O470" s="141"/>
      <c r="P470" s="142"/>
      <c r="Q470" s="142"/>
      <c r="R470" s="142"/>
      <c r="S470" s="139"/>
    </row>
    <row r="471" spans="2:19" ht="15.75" customHeight="1" x14ac:dyDescent="0.25">
      <c r="B471" s="106"/>
      <c r="C471" s="106"/>
      <c r="D471" s="139"/>
      <c r="E471" s="140"/>
      <c r="F471" s="140"/>
      <c r="G471" s="140"/>
      <c r="M471" s="140"/>
      <c r="N471" s="141"/>
      <c r="O471" s="141"/>
      <c r="P471" s="142"/>
      <c r="Q471" s="142"/>
      <c r="R471" s="142"/>
      <c r="S471" s="139"/>
    </row>
    <row r="472" spans="2:19" ht="15.75" customHeight="1" x14ac:dyDescent="0.25">
      <c r="B472" s="106"/>
      <c r="C472" s="106"/>
      <c r="D472" s="139"/>
      <c r="E472" s="140"/>
      <c r="F472" s="140"/>
      <c r="G472" s="140"/>
      <c r="M472" s="140"/>
      <c r="N472" s="141"/>
      <c r="O472" s="141"/>
      <c r="P472" s="142"/>
      <c r="Q472" s="142"/>
      <c r="R472" s="142"/>
      <c r="S472" s="139"/>
    </row>
    <row r="473" spans="2:19" ht="15.75" customHeight="1" x14ac:dyDescent="0.25">
      <c r="B473" s="106"/>
      <c r="C473" s="106"/>
      <c r="D473" s="139"/>
      <c r="E473" s="140"/>
      <c r="F473" s="140"/>
      <c r="G473" s="140"/>
      <c r="M473" s="140"/>
      <c r="N473" s="141"/>
      <c r="O473" s="141"/>
      <c r="P473" s="142"/>
      <c r="Q473" s="142"/>
      <c r="R473" s="142"/>
      <c r="S473" s="139"/>
    </row>
    <row r="474" spans="2:19" ht="15.75" customHeight="1" x14ac:dyDescent="0.25">
      <c r="B474" s="106"/>
      <c r="C474" s="106"/>
      <c r="D474" s="139"/>
      <c r="E474" s="140"/>
      <c r="F474" s="140"/>
      <c r="G474" s="140"/>
      <c r="M474" s="140"/>
      <c r="N474" s="141"/>
      <c r="O474" s="141"/>
      <c r="P474" s="142"/>
      <c r="Q474" s="142"/>
      <c r="R474" s="142"/>
      <c r="S474" s="139"/>
    </row>
    <row r="475" spans="2:19" ht="15.75" customHeight="1" x14ac:dyDescent="0.25">
      <c r="B475" s="106"/>
      <c r="C475" s="106"/>
      <c r="D475" s="139"/>
      <c r="E475" s="140"/>
      <c r="F475" s="140"/>
      <c r="G475" s="140"/>
      <c r="M475" s="140"/>
      <c r="N475" s="141"/>
      <c r="O475" s="141"/>
      <c r="P475" s="142"/>
      <c r="Q475" s="142"/>
      <c r="R475" s="142"/>
      <c r="S475" s="139"/>
    </row>
    <row r="476" spans="2:19" ht="15.75" customHeight="1" x14ac:dyDescent="0.25">
      <c r="B476" s="106"/>
      <c r="C476" s="106"/>
      <c r="D476" s="139"/>
      <c r="E476" s="140"/>
      <c r="F476" s="140"/>
      <c r="G476" s="140"/>
      <c r="M476" s="140"/>
      <c r="N476" s="141"/>
      <c r="O476" s="141"/>
      <c r="P476" s="142"/>
      <c r="Q476" s="142"/>
      <c r="R476" s="142"/>
      <c r="S476" s="139"/>
    </row>
    <row r="477" spans="2:19" ht="15.75" customHeight="1" x14ac:dyDescent="0.25">
      <c r="B477" s="106"/>
      <c r="C477" s="106"/>
      <c r="D477" s="139"/>
      <c r="E477" s="140"/>
      <c r="F477" s="140"/>
      <c r="G477" s="140"/>
      <c r="M477" s="140"/>
      <c r="N477" s="141"/>
      <c r="O477" s="141"/>
      <c r="P477" s="142"/>
      <c r="Q477" s="142"/>
      <c r="R477" s="142"/>
      <c r="S477" s="139"/>
    </row>
    <row r="478" spans="2:19" ht="15.75" customHeight="1" x14ac:dyDescent="0.25">
      <c r="B478" s="106"/>
      <c r="C478" s="106"/>
      <c r="D478" s="139"/>
      <c r="E478" s="140"/>
      <c r="F478" s="140"/>
      <c r="G478" s="140"/>
      <c r="M478" s="140"/>
      <c r="N478" s="141"/>
      <c r="O478" s="141"/>
      <c r="P478" s="142"/>
      <c r="Q478" s="142"/>
      <c r="R478" s="142"/>
      <c r="S478" s="139"/>
    </row>
    <row r="479" spans="2:19" ht="15.75" customHeight="1" x14ac:dyDescent="0.25">
      <c r="B479" s="106"/>
      <c r="C479" s="106"/>
      <c r="D479" s="139"/>
      <c r="E479" s="140"/>
      <c r="F479" s="140"/>
      <c r="G479" s="140"/>
      <c r="M479" s="140"/>
      <c r="N479" s="141"/>
      <c r="O479" s="141"/>
      <c r="P479" s="142"/>
      <c r="Q479" s="142"/>
      <c r="R479" s="142"/>
      <c r="S479" s="139"/>
    </row>
    <row r="480" spans="2:19" ht="15.75" customHeight="1" x14ac:dyDescent="0.25">
      <c r="B480" s="106"/>
      <c r="C480" s="106"/>
      <c r="D480" s="139"/>
      <c r="E480" s="140"/>
      <c r="F480" s="140"/>
      <c r="G480" s="140"/>
      <c r="M480" s="140"/>
      <c r="N480" s="141"/>
      <c r="O480" s="141"/>
      <c r="P480" s="142"/>
      <c r="Q480" s="142"/>
      <c r="R480" s="142"/>
      <c r="S480" s="139"/>
    </row>
    <row r="481" spans="2:19" ht="15.75" customHeight="1" x14ac:dyDescent="0.25">
      <c r="B481" s="106"/>
      <c r="C481" s="106"/>
      <c r="D481" s="139"/>
      <c r="E481" s="140"/>
      <c r="F481" s="140"/>
      <c r="G481" s="140"/>
      <c r="M481" s="140"/>
      <c r="N481" s="141"/>
      <c r="O481" s="141"/>
      <c r="P481" s="142"/>
      <c r="Q481" s="142"/>
      <c r="R481" s="142"/>
      <c r="S481" s="139"/>
    </row>
    <row r="482" spans="2:19" ht="15.75" customHeight="1" x14ac:dyDescent="0.25">
      <c r="B482" s="106"/>
      <c r="C482" s="106"/>
      <c r="D482" s="139"/>
      <c r="E482" s="140"/>
      <c r="F482" s="140"/>
      <c r="G482" s="140"/>
      <c r="M482" s="140"/>
      <c r="N482" s="141"/>
      <c r="O482" s="141"/>
      <c r="P482" s="142"/>
      <c r="Q482" s="142"/>
      <c r="R482" s="142"/>
      <c r="S482" s="139"/>
    </row>
    <row r="483" spans="2:19" ht="15.75" customHeight="1" x14ac:dyDescent="0.25">
      <c r="B483" s="106"/>
      <c r="C483" s="106"/>
      <c r="D483" s="139"/>
      <c r="E483" s="140"/>
      <c r="F483" s="140"/>
      <c r="G483" s="140"/>
      <c r="M483" s="140"/>
      <c r="N483" s="141"/>
      <c r="O483" s="141"/>
      <c r="P483" s="142"/>
      <c r="Q483" s="142"/>
      <c r="R483" s="142"/>
      <c r="S483" s="139"/>
    </row>
    <row r="484" spans="2:19" ht="15.75" customHeight="1" x14ac:dyDescent="0.25">
      <c r="B484" s="106"/>
      <c r="C484" s="106"/>
      <c r="D484" s="139"/>
      <c r="E484" s="140"/>
      <c r="F484" s="140"/>
      <c r="G484" s="140"/>
      <c r="M484" s="140"/>
      <c r="N484" s="141"/>
      <c r="O484" s="141"/>
      <c r="P484" s="142"/>
      <c r="Q484" s="142"/>
      <c r="R484" s="142"/>
      <c r="S484" s="139"/>
    </row>
    <row r="485" spans="2:19" ht="15.75" customHeight="1" x14ac:dyDescent="0.25">
      <c r="B485" s="106"/>
      <c r="C485" s="106"/>
      <c r="D485" s="139"/>
      <c r="E485" s="140"/>
      <c r="F485" s="140"/>
      <c r="G485" s="140"/>
      <c r="M485" s="140"/>
      <c r="N485" s="141"/>
      <c r="O485" s="141"/>
      <c r="P485" s="142"/>
      <c r="Q485" s="142"/>
      <c r="R485" s="142"/>
      <c r="S485" s="139"/>
    </row>
    <row r="486" spans="2:19" ht="15.75" customHeight="1" x14ac:dyDescent="0.25">
      <c r="B486" s="106"/>
      <c r="C486" s="106"/>
      <c r="D486" s="139"/>
      <c r="E486" s="140"/>
      <c r="F486" s="140"/>
      <c r="G486" s="140"/>
      <c r="M486" s="140"/>
      <c r="N486" s="141"/>
      <c r="O486" s="141"/>
      <c r="P486" s="142"/>
      <c r="Q486" s="142"/>
      <c r="R486" s="142"/>
      <c r="S486" s="139"/>
    </row>
    <row r="487" spans="2:19" ht="15.75" customHeight="1" x14ac:dyDescent="0.25">
      <c r="B487" s="106"/>
      <c r="C487" s="106"/>
      <c r="D487" s="139"/>
      <c r="E487" s="140"/>
      <c r="F487" s="140"/>
      <c r="G487" s="140"/>
      <c r="M487" s="140"/>
      <c r="N487" s="141"/>
      <c r="O487" s="141"/>
      <c r="P487" s="142"/>
      <c r="Q487" s="142"/>
      <c r="R487" s="142"/>
      <c r="S487" s="139"/>
    </row>
    <row r="488" spans="2:19" ht="15.75" customHeight="1" x14ac:dyDescent="0.25">
      <c r="B488" s="106"/>
      <c r="C488" s="106"/>
      <c r="D488" s="139"/>
      <c r="E488" s="140"/>
      <c r="F488" s="140"/>
      <c r="G488" s="140"/>
      <c r="M488" s="140"/>
      <c r="N488" s="141"/>
      <c r="O488" s="141"/>
      <c r="P488" s="142"/>
      <c r="Q488" s="142"/>
      <c r="R488" s="142"/>
      <c r="S488" s="139"/>
    </row>
    <row r="489" spans="2:19" ht="15.75" customHeight="1" x14ac:dyDescent="0.25">
      <c r="B489" s="106"/>
      <c r="C489" s="106"/>
      <c r="D489" s="139"/>
      <c r="E489" s="140"/>
      <c r="F489" s="140"/>
      <c r="G489" s="140"/>
      <c r="M489" s="140"/>
      <c r="N489" s="141"/>
      <c r="O489" s="141"/>
      <c r="P489" s="142"/>
      <c r="Q489" s="142"/>
      <c r="R489" s="142"/>
      <c r="S489" s="139"/>
    </row>
    <row r="490" spans="2:19" ht="15.75" customHeight="1" x14ac:dyDescent="0.25">
      <c r="B490" s="106"/>
      <c r="C490" s="106"/>
      <c r="D490" s="139"/>
      <c r="E490" s="140"/>
      <c r="F490" s="140"/>
      <c r="G490" s="140"/>
      <c r="M490" s="140"/>
      <c r="N490" s="141"/>
      <c r="O490" s="141"/>
      <c r="P490" s="142"/>
      <c r="Q490" s="142"/>
      <c r="R490" s="142"/>
      <c r="S490" s="139"/>
    </row>
    <row r="491" spans="2:19" ht="15.75" customHeight="1" x14ac:dyDescent="0.25">
      <c r="B491" s="106"/>
      <c r="C491" s="106"/>
      <c r="D491" s="139"/>
      <c r="E491" s="140"/>
      <c r="F491" s="140"/>
      <c r="G491" s="140"/>
      <c r="M491" s="140"/>
      <c r="N491" s="141"/>
      <c r="O491" s="141"/>
      <c r="P491" s="142"/>
      <c r="Q491" s="142"/>
      <c r="R491" s="142"/>
      <c r="S491" s="139"/>
    </row>
    <row r="492" spans="2:19" ht="15.75" customHeight="1" x14ac:dyDescent="0.25">
      <c r="B492" s="106"/>
      <c r="C492" s="106"/>
      <c r="D492" s="139"/>
      <c r="E492" s="140"/>
      <c r="F492" s="140"/>
      <c r="G492" s="140"/>
      <c r="M492" s="140"/>
      <c r="N492" s="141"/>
      <c r="O492" s="141"/>
      <c r="P492" s="142"/>
      <c r="Q492" s="142"/>
      <c r="R492" s="142"/>
      <c r="S492" s="139"/>
    </row>
    <row r="493" spans="2:19" ht="15.75" customHeight="1" x14ac:dyDescent="0.25">
      <c r="B493" s="106"/>
      <c r="C493" s="106"/>
      <c r="D493" s="139"/>
      <c r="E493" s="140"/>
      <c r="F493" s="140"/>
      <c r="G493" s="140"/>
      <c r="M493" s="140"/>
      <c r="N493" s="141"/>
      <c r="O493" s="141"/>
      <c r="P493" s="142"/>
      <c r="Q493" s="142"/>
      <c r="R493" s="142"/>
      <c r="S493" s="139"/>
    </row>
    <row r="494" spans="2:19" ht="15.75" customHeight="1" x14ac:dyDescent="0.25">
      <c r="B494" s="106"/>
      <c r="C494" s="106"/>
      <c r="D494" s="139"/>
      <c r="E494" s="140"/>
      <c r="F494" s="140"/>
      <c r="G494" s="140"/>
      <c r="M494" s="140"/>
      <c r="N494" s="141"/>
      <c r="O494" s="141"/>
      <c r="P494" s="142"/>
      <c r="Q494" s="142"/>
      <c r="R494" s="142"/>
      <c r="S494" s="139"/>
    </row>
    <row r="495" spans="2:19" ht="15.75" customHeight="1" x14ac:dyDescent="0.25">
      <c r="B495" s="106"/>
      <c r="C495" s="106"/>
      <c r="D495" s="139"/>
      <c r="E495" s="140"/>
      <c r="F495" s="140"/>
      <c r="G495" s="140"/>
      <c r="M495" s="140"/>
      <c r="N495" s="141"/>
      <c r="O495" s="141"/>
      <c r="P495" s="142"/>
      <c r="Q495" s="142"/>
      <c r="R495" s="142"/>
      <c r="S495" s="139"/>
    </row>
    <row r="496" spans="2:19" ht="15.75" customHeight="1" x14ac:dyDescent="0.25">
      <c r="B496" s="106"/>
      <c r="C496" s="106"/>
      <c r="D496" s="139"/>
      <c r="E496" s="140"/>
      <c r="F496" s="140"/>
      <c r="G496" s="140"/>
      <c r="M496" s="140"/>
      <c r="N496" s="141"/>
      <c r="O496" s="141"/>
      <c r="P496" s="142"/>
      <c r="Q496" s="142"/>
      <c r="R496" s="142"/>
      <c r="S496" s="139"/>
    </row>
    <row r="497" spans="2:19" ht="15.75" customHeight="1" x14ac:dyDescent="0.25">
      <c r="B497" s="106"/>
      <c r="C497" s="106"/>
      <c r="D497" s="139"/>
      <c r="E497" s="140"/>
      <c r="F497" s="140"/>
      <c r="G497" s="140"/>
      <c r="M497" s="140"/>
      <c r="N497" s="141"/>
      <c r="O497" s="141"/>
      <c r="P497" s="142"/>
      <c r="Q497" s="142"/>
      <c r="R497" s="142"/>
      <c r="S497" s="139"/>
    </row>
    <row r="498" spans="2:19" ht="15.75" customHeight="1" x14ac:dyDescent="0.25">
      <c r="B498" s="106"/>
      <c r="C498" s="106"/>
      <c r="D498" s="139"/>
      <c r="E498" s="140"/>
      <c r="F498" s="140"/>
      <c r="G498" s="140"/>
      <c r="M498" s="140"/>
      <c r="N498" s="141"/>
      <c r="O498" s="141"/>
      <c r="P498" s="142"/>
      <c r="Q498" s="142"/>
      <c r="R498" s="142"/>
      <c r="S498" s="139"/>
    </row>
    <row r="499" spans="2:19" ht="15.75" customHeight="1" x14ac:dyDescent="0.25">
      <c r="B499" s="106"/>
      <c r="C499" s="106"/>
      <c r="D499" s="139"/>
      <c r="E499" s="140"/>
      <c r="F499" s="140"/>
      <c r="G499" s="140"/>
      <c r="M499" s="140"/>
      <c r="N499" s="141"/>
      <c r="O499" s="141"/>
      <c r="P499" s="142"/>
      <c r="Q499" s="142"/>
      <c r="R499" s="142"/>
      <c r="S499" s="139"/>
    </row>
    <row r="500" spans="2:19" ht="15.75" customHeight="1" x14ac:dyDescent="0.25">
      <c r="B500" s="106"/>
      <c r="C500" s="106"/>
      <c r="D500" s="139"/>
      <c r="E500" s="140"/>
      <c r="F500" s="140"/>
      <c r="G500" s="140"/>
      <c r="M500" s="140"/>
      <c r="N500" s="141"/>
      <c r="O500" s="141"/>
      <c r="P500" s="142"/>
      <c r="Q500" s="142"/>
      <c r="R500" s="142"/>
      <c r="S500" s="139"/>
    </row>
    <row r="501" spans="2:19" ht="15.75" customHeight="1" x14ac:dyDescent="0.25">
      <c r="B501" s="106"/>
      <c r="C501" s="106"/>
      <c r="D501" s="139"/>
      <c r="E501" s="140"/>
      <c r="F501" s="140"/>
      <c r="G501" s="140"/>
      <c r="M501" s="140"/>
      <c r="N501" s="141"/>
      <c r="O501" s="141"/>
      <c r="P501" s="142"/>
      <c r="Q501" s="142"/>
      <c r="R501" s="142"/>
      <c r="S501" s="139"/>
    </row>
    <row r="502" spans="2:19" ht="15.75" customHeight="1" x14ac:dyDescent="0.25">
      <c r="B502" s="106"/>
      <c r="C502" s="106"/>
      <c r="D502" s="139"/>
      <c r="E502" s="140"/>
      <c r="F502" s="140"/>
      <c r="G502" s="140"/>
      <c r="M502" s="140"/>
      <c r="N502" s="141"/>
      <c r="O502" s="141"/>
      <c r="P502" s="142"/>
      <c r="Q502" s="142"/>
      <c r="R502" s="142"/>
      <c r="S502" s="139"/>
    </row>
    <row r="503" spans="2:19" ht="15.75" customHeight="1" x14ac:dyDescent="0.25">
      <c r="B503" s="106"/>
      <c r="C503" s="106"/>
      <c r="D503" s="139"/>
      <c r="E503" s="140"/>
      <c r="F503" s="140"/>
      <c r="G503" s="140"/>
      <c r="M503" s="140"/>
      <c r="N503" s="141"/>
      <c r="O503" s="141"/>
      <c r="P503" s="142"/>
      <c r="Q503" s="142"/>
      <c r="R503" s="142"/>
      <c r="S503" s="139"/>
    </row>
    <row r="504" spans="2:19" ht="15.75" customHeight="1" x14ac:dyDescent="0.25">
      <c r="B504" s="106"/>
      <c r="C504" s="106"/>
      <c r="D504" s="139"/>
      <c r="E504" s="140"/>
      <c r="F504" s="140"/>
      <c r="G504" s="140"/>
      <c r="M504" s="140"/>
      <c r="N504" s="141"/>
      <c r="O504" s="141"/>
      <c r="P504" s="142"/>
      <c r="Q504" s="142"/>
      <c r="R504" s="142"/>
      <c r="S504" s="139"/>
    </row>
    <row r="505" spans="2:19" ht="15.75" customHeight="1" x14ac:dyDescent="0.25">
      <c r="B505" s="106"/>
      <c r="C505" s="106"/>
      <c r="D505" s="139"/>
      <c r="E505" s="140"/>
      <c r="F505" s="140"/>
      <c r="G505" s="140"/>
      <c r="M505" s="140"/>
      <c r="N505" s="141"/>
      <c r="O505" s="141"/>
      <c r="P505" s="142"/>
      <c r="Q505" s="142"/>
      <c r="R505" s="142"/>
      <c r="S505" s="139"/>
    </row>
    <row r="506" spans="2:19" ht="15.75" customHeight="1" x14ac:dyDescent="0.25">
      <c r="B506" s="106"/>
      <c r="C506" s="106"/>
      <c r="D506" s="139"/>
      <c r="E506" s="140"/>
      <c r="F506" s="140"/>
      <c r="G506" s="140"/>
      <c r="M506" s="140"/>
      <c r="N506" s="141"/>
      <c r="O506" s="141"/>
      <c r="P506" s="142"/>
      <c r="Q506" s="142"/>
      <c r="R506" s="142"/>
      <c r="S506" s="139"/>
    </row>
    <row r="507" spans="2:19" ht="15.75" customHeight="1" x14ac:dyDescent="0.25">
      <c r="B507" s="106"/>
      <c r="C507" s="106"/>
      <c r="D507" s="139"/>
      <c r="E507" s="140"/>
      <c r="F507" s="140"/>
      <c r="G507" s="140"/>
      <c r="M507" s="140"/>
      <c r="N507" s="141"/>
      <c r="O507" s="141"/>
      <c r="P507" s="142"/>
      <c r="Q507" s="142"/>
      <c r="R507" s="142"/>
      <c r="S507" s="139"/>
    </row>
    <row r="508" spans="2:19" ht="15.75" customHeight="1" x14ac:dyDescent="0.25">
      <c r="B508" s="106"/>
      <c r="C508" s="106"/>
      <c r="D508" s="139"/>
      <c r="E508" s="140"/>
      <c r="F508" s="140"/>
      <c r="G508" s="140"/>
      <c r="M508" s="140"/>
      <c r="N508" s="141"/>
      <c r="O508" s="141"/>
      <c r="P508" s="142"/>
      <c r="Q508" s="142"/>
      <c r="R508" s="142"/>
      <c r="S508" s="139"/>
    </row>
    <row r="509" spans="2:19" ht="15.75" customHeight="1" x14ac:dyDescent="0.25">
      <c r="B509" s="106"/>
      <c r="C509" s="106"/>
      <c r="D509" s="139"/>
      <c r="E509" s="140"/>
      <c r="F509" s="140"/>
      <c r="G509" s="140"/>
      <c r="M509" s="140"/>
      <c r="N509" s="141"/>
      <c r="O509" s="141"/>
      <c r="P509" s="142"/>
      <c r="Q509" s="142"/>
      <c r="R509" s="142"/>
      <c r="S509" s="139"/>
    </row>
    <row r="510" spans="2:19" ht="15.75" customHeight="1" x14ac:dyDescent="0.25">
      <c r="B510" s="106"/>
      <c r="C510" s="106"/>
      <c r="D510" s="139"/>
      <c r="E510" s="140"/>
      <c r="F510" s="140"/>
      <c r="G510" s="140"/>
      <c r="M510" s="140"/>
      <c r="N510" s="141"/>
      <c r="O510" s="141"/>
      <c r="P510" s="142"/>
      <c r="Q510" s="142"/>
      <c r="R510" s="142"/>
      <c r="S510" s="139"/>
    </row>
    <row r="511" spans="2:19" ht="15.75" customHeight="1" x14ac:dyDescent="0.25">
      <c r="B511" s="106"/>
      <c r="C511" s="106"/>
      <c r="D511" s="139"/>
      <c r="E511" s="140"/>
      <c r="F511" s="140"/>
      <c r="G511" s="140"/>
      <c r="M511" s="140"/>
      <c r="N511" s="141"/>
      <c r="O511" s="141"/>
      <c r="P511" s="142"/>
      <c r="Q511" s="142"/>
      <c r="R511" s="142"/>
      <c r="S511" s="139"/>
    </row>
    <row r="512" spans="2:19" ht="15.75" customHeight="1" x14ac:dyDescent="0.25">
      <c r="B512" s="106"/>
      <c r="C512" s="106"/>
      <c r="D512" s="139"/>
      <c r="E512" s="140"/>
      <c r="F512" s="140"/>
      <c r="G512" s="140"/>
      <c r="M512" s="140"/>
      <c r="N512" s="141"/>
      <c r="O512" s="141"/>
      <c r="P512" s="142"/>
      <c r="Q512" s="142"/>
      <c r="R512" s="142"/>
      <c r="S512" s="139"/>
    </row>
    <row r="513" spans="2:19" ht="15.75" customHeight="1" x14ac:dyDescent="0.25">
      <c r="B513" s="106"/>
      <c r="C513" s="106"/>
      <c r="D513" s="139"/>
      <c r="E513" s="140"/>
      <c r="F513" s="140"/>
      <c r="G513" s="140"/>
      <c r="M513" s="140"/>
      <c r="N513" s="141"/>
      <c r="O513" s="141"/>
      <c r="P513" s="142"/>
      <c r="Q513" s="142"/>
      <c r="R513" s="142"/>
      <c r="S513" s="139"/>
    </row>
    <row r="514" spans="2:19" ht="15.75" customHeight="1" x14ac:dyDescent="0.25">
      <c r="B514" s="106"/>
      <c r="C514" s="106"/>
      <c r="D514" s="139"/>
      <c r="E514" s="140"/>
      <c r="F514" s="140"/>
      <c r="G514" s="140"/>
      <c r="M514" s="140"/>
      <c r="N514" s="141"/>
      <c r="O514" s="141"/>
      <c r="P514" s="142"/>
      <c r="Q514" s="142"/>
      <c r="R514" s="142"/>
      <c r="S514" s="139"/>
    </row>
    <row r="515" spans="2:19" ht="15.75" customHeight="1" x14ac:dyDescent="0.25">
      <c r="B515" s="106"/>
      <c r="C515" s="106"/>
      <c r="D515" s="139"/>
      <c r="E515" s="140"/>
      <c r="F515" s="140"/>
      <c r="G515" s="140"/>
      <c r="M515" s="140"/>
      <c r="N515" s="141"/>
      <c r="O515" s="141"/>
      <c r="P515" s="142"/>
      <c r="Q515" s="142"/>
      <c r="R515" s="142"/>
      <c r="S515" s="139"/>
    </row>
    <row r="516" spans="2:19" ht="15.75" customHeight="1" x14ac:dyDescent="0.25">
      <c r="B516" s="106"/>
      <c r="C516" s="106"/>
      <c r="D516" s="139"/>
      <c r="E516" s="140"/>
      <c r="F516" s="140"/>
      <c r="G516" s="140"/>
      <c r="M516" s="140"/>
      <c r="N516" s="141"/>
      <c r="O516" s="141"/>
      <c r="P516" s="142"/>
      <c r="Q516" s="142"/>
      <c r="R516" s="142"/>
      <c r="S516" s="139"/>
    </row>
    <row r="517" spans="2:19" ht="15.75" customHeight="1" x14ac:dyDescent="0.25">
      <c r="B517" s="106"/>
      <c r="C517" s="106"/>
      <c r="D517" s="139"/>
      <c r="E517" s="140"/>
      <c r="F517" s="140"/>
      <c r="G517" s="140"/>
      <c r="M517" s="140"/>
      <c r="N517" s="141"/>
      <c r="O517" s="141"/>
      <c r="P517" s="142"/>
      <c r="Q517" s="142"/>
      <c r="R517" s="142"/>
      <c r="S517" s="139"/>
    </row>
    <row r="518" spans="2:19" ht="15.75" customHeight="1" x14ac:dyDescent="0.25">
      <c r="B518" s="106"/>
      <c r="C518" s="106"/>
      <c r="D518" s="139"/>
      <c r="E518" s="140"/>
      <c r="F518" s="140"/>
      <c r="G518" s="140"/>
      <c r="M518" s="140"/>
      <c r="N518" s="141"/>
      <c r="O518" s="141"/>
      <c r="P518" s="142"/>
      <c r="Q518" s="142"/>
      <c r="R518" s="142"/>
      <c r="S518" s="139"/>
    </row>
    <row r="519" spans="2:19" ht="15.75" customHeight="1" x14ac:dyDescent="0.25">
      <c r="B519" s="106"/>
      <c r="C519" s="106"/>
      <c r="D519" s="139"/>
      <c r="E519" s="140"/>
      <c r="F519" s="140"/>
      <c r="G519" s="140"/>
      <c r="M519" s="140"/>
      <c r="N519" s="141"/>
      <c r="O519" s="141"/>
      <c r="P519" s="142"/>
      <c r="Q519" s="142"/>
      <c r="R519" s="142"/>
      <c r="S519" s="139"/>
    </row>
    <row r="520" spans="2:19" ht="15.75" customHeight="1" x14ac:dyDescent="0.25">
      <c r="B520" s="106"/>
      <c r="C520" s="106"/>
      <c r="D520" s="139"/>
      <c r="E520" s="140"/>
      <c r="F520" s="140"/>
      <c r="G520" s="140"/>
      <c r="M520" s="140"/>
      <c r="N520" s="141"/>
      <c r="O520" s="141"/>
      <c r="P520" s="142"/>
      <c r="Q520" s="142"/>
      <c r="R520" s="142"/>
      <c r="S520" s="139"/>
    </row>
    <row r="521" spans="2:19" ht="15.75" customHeight="1" x14ac:dyDescent="0.25">
      <c r="B521" s="106"/>
      <c r="C521" s="106"/>
      <c r="D521" s="139"/>
      <c r="E521" s="140"/>
      <c r="F521" s="140"/>
      <c r="G521" s="140"/>
      <c r="M521" s="140"/>
      <c r="N521" s="141"/>
      <c r="O521" s="141"/>
      <c r="P521" s="142"/>
      <c r="Q521" s="142"/>
      <c r="R521" s="142"/>
      <c r="S521" s="139"/>
    </row>
    <row r="522" spans="2:19" ht="15.75" customHeight="1" x14ac:dyDescent="0.25">
      <c r="B522" s="106"/>
      <c r="C522" s="106"/>
      <c r="D522" s="139"/>
      <c r="E522" s="140"/>
      <c r="F522" s="140"/>
      <c r="G522" s="140"/>
      <c r="M522" s="140"/>
      <c r="N522" s="141"/>
      <c r="O522" s="141"/>
      <c r="P522" s="142"/>
      <c r="Q522" s="142"/>
      <c r="R522" s="142"/>
      <c r="S522" s="139"/>
    </row>
    <row r="523" spans="2:19" ht="15.75" customHeight="1" x14ac:dyDescent="0.25">
      <c r="B523" s="106"/>
      <c r="C523" s="106"/>
      <c r="D523" s="139"/>
      <c r="E523" s="140"/>
      <c r="F523" s="140"/>
      <c r="G523" s="140"/>
      <c r="M523" s="140"/>
      <c r="N523" s="141"/>
      <c r="O523" s="141"/>
      <c r="P523" s="142"/>
      <c r="Q523" s="142"/>
      <c r="R523" s="142"/>
      <c r="S523" s="139"/>
    </row>
    <row r="524" spans="2:19" ht="15.75" customHeight="1" x14ac:dyDescent="0.25">
      <c r="B524" s="106"/>
      <c r="C524" s="106"/>
      <c r="D524" s="139"/>
      <c r="E524" s="140"/>
      <c r="F524" s="140"/>
      <c r="G524" s="140"/>
      <c r="M524" s="140"/>
      <c r="N524" s="141"/>
      <c r="O524" s="141"/>
      <c r="P524" s="142"/>
      <c r="Q524" s="142"/>
      <c r="R524" s="142"/>
      <c r="S524" s="139"/>
    </row>
    <row r="525" spans="2:19" ht="15.75" customHeight="1" x14ac:dyDescent="0.25">
      <c r="B525" s="106"/>
      <c r="C525" s="106"/>
      <c r="D525" s="139"/>
      <c r="E525" s="140"/>
      <c r="F525" s="140"/>
      <c r="G525" s="140"/>
      <c r="M525" s="140"/>
      <c r="N525" s="141"/>
      <c r="O525" s="141"/>
      <c r="P525" s="142"/>
      <c r="Q525" s="142"/>
      <c r="R525" s="142"/>
      <c r="S525" s="139"/>
    </row>
    <row r="526" spans="2:19" ht="15.75" customHeight="1" x14ac:dyDescent="0.25">
      <c r="B526" s="106"/>
      <c r="C526" s="106"/>
      <c r="D526" s="139"/>
      <c r="E526" s="140"/>
      <c r="F526" s="140"/>
      <c r="G526" s="140"/>
      <c r="M526" s="140"/>
      <c r="N526" s="141"/>
      <c r="O526" s="141"/>
      <c r="P526" s="142"/>
      <c r="Q526" s="142"/>
      <c r="R526" s="142"/>
      <c r="S526" s="139"/>
    </row>
    <row r="527" spans="2:19" ht="15.75" customHeight="1" x14ac:dyDescent="0.25">
      <c r="B527" s="106"/>
      <c r="C527" s="106"/>
      <c r="D527" s="139"/>
      <c r="E527" s="140"/>
      <c r="F527" s="140"/>
      <c r="G527" s="140"/>
      <c r="M527" s="140"/>
      <c r="N527" s="141"/>
      <c r="O527" s="141"/>
      <c r="P527" s="142"/>
      <c r="Q527" s="142"/>
      <c r="R527" s="142"/>
      <c r="S527" s="139"/>
    </row>
    <row r="528" spans="2:19" ht="15.75" customHeight="1" x14ac:dyDescent="0.25">
      <c r="B528" s="106"/>
      <c r="C528" s="106"/>
      <c r="D528" s="139"/>
      <c r="E528" s="140"/>
      <c r="F528" s="140"/>
      <c r="G528" s="140"/>
      <c r="M528" s="140"/>
      <c r="N528" s="141"/>
      <c r="O528" s="141"/>
      <c r="P528" s="142"/>
      <c r="Q528" s="142"/>
      <c r="R528" s="142"/>
      <c r="S528" s="139"/>
    </row>
    <row r="529" spans="2:19" ht="15.75" customHeight="1" x14ac:dyDescent="0.25">
      <c r="B529" s="106"/>
      <c r="C529" s="106"/>
      <c r="D529" s="139"/>
      <c r="E529" s="140"/>
      <c r="F529" s="140"/>
      <c r="G529" s="140"/>
      <c r="M529" s="140"/>
      <c r="N529" s="141"/>
      <c r="O529" s="141"/>
      <c r="P529" s="142"/>
      <c r="Q529" s="142"/>
      <c r="R529" s="142"/>
      <c r="S529" s="139"/>
    </row>
    <row r="530" spans="2:19" ht="15.75" customHeight="1" x14ac:dyDescent="0.25">
      <c r="B530" s="106"/>
      <c r="C530" s="106"/>
      <c r="D530" s="139"/>
      <c r="E530" s="140"/>
      <c r="F530" s="140"/>
      <c r="G530" s="140"/>
      <c r="M530" s="140"/>
      <c r="N530" s="141"/>
      <c r="O530" s="141"/>
      <c r="P530" s="142"/>
      <c r="Q530" s="142"/>
      <c r="R530" s="142"/>
      <c r="S530" s="139"/>
    </row>
    <row r="531" spans="2:19" ht="15.75" customHeight="1" x14ac:dyDescent="0.25">
      <c r="B531" s="106"/>
      <c r="C531" s="106"/>
      <c r="D531" s="139"/>
      <c r="E531" s="140"/>
      <c r="F531" s="140"/>
      <c r="G531" s="140"/>
      <c r="M531" s="140"/>
      <c r="N531" s="141"/>
      <c r="O531" s="141"/>
      <c r="P531" s="142"/>
      <c r="Q531" s="142"/>
      <c r="R531" s="142"/>
      <c r="S531" s="139"/>
    </row>
    <row r="532" spans="2:19" ht="15.75" customHeight="1" x14ac:dyDescent="0.25">
      <c r="B532" s="106"/>
      <c r="C532" s="106"/>
      <c r="D532" s="139"/>
      <c r="E532" s="140"/>
      <c r="F532" s="140"/>
      <c r="G532" s="140"/>
      <c r="M532" s="140"/>
      <c r="N532" s="141"/>
      <c r="O532" s="141"/>
      <c r="P532" s="142"/>
      <c r="Q532" s="142"/>
      <c r="R532" s="142"/>
      <c r="S532" s="139"/>
    </row>
    <row r="533" spans="2:19" ht="15.75" customHeight="1" x14ac:dyDescent="0.25">
      <c r="B533" s="106"/>
      <c r="C533" s="106"/>
      <c r="D533" s="139"/>
      <c r="E533" s="140"/>
      <c r="F533" s="140"/>
      <c r="G533" s="140"/>
      <c r="M533" s="140"/>
      <c r="N533" s="141"/>
      <c r="O533" s="141"/>
      <c r="P533" s="142"/>
      <c r="Q533" s="142"/>
      <c r="R533" s="142"/>
      <c r="S533" s="139"/>
    </row>
    <row r="534" spans="2:19" ht="15.75" customHeight="1" x14ac:dyDescent="0.25">
      <c r="B534" s="106"/>
      <c r="C534" s="106"/>
      <c r="D534" s="139"/>
      <c r="E534" s="140"/>
      <c r="F534" s="140"/>
      <c r="G534" s="140"/>
      <c r="M534" s="140"/>
      <c r="N534" s="141"/>
      <c r="O534" s="141"/>
      <c r="P534" s="142"/>
      <c r="Q534" s="142"/>
      <c r="R534" s="142"/>
      <c r="S534" s="139"/>
    </row>
    <row r="535" spans="2:19" ht="15.75" customHeight="1" x14ac:dyDescent="0.25">
      <c r="B535" s="106"/>
      <c r="C535" s="106"/>
      <c r="D535" s="139"/>
      <c r="E535" s="140"/>
      <c r="F535" s="140"/>
      <c r="G535" s="140"/>
      <c r="M535" s="140"/>
      <c r="N535" s="141"/>
      <c r="O535" s="141"/>
      <c r="P535" s="142"/>
      <c r="Q535" s="142"/>
      <c r="R535" s="142"/>
      <c r="S535" s="139"/>
    </row>
    <row r="536" spans="2:19" ht="15.75" customHeight="1" x14ac:dyDescent="0.25">
      <c r="B536" s="106"/>
      <c r="C536" s="106"/>
      <c r="D536" s="139"/>
      <c r="E536" s="140"/>
      <c r="F536" s="140"/>
      <c r="G536" s="140"/>
      <c r="M536" s="140"/>
      <c r="N536" s="141"/>
      <c r="O536" s="141"/>
      <c r="P536" s="142"/>
      <c r="Q536" s="142"/>
      <c r="R536" s="142"/>
      <c r="S536" s="139"/>
    </row>
    <row r="537" spans="2:19" ht="15.75" customHeight="1" x14ac:dyDescent="0.25">
      <c r="B537" s="106"/>
      <c r="C537" s="106"/>
      <c r="D537" s="139"/>
      <c r="E537" s="140"/>
      <c r="F537" s="140"/>
      <c r="G537" s="140"/>
      <c r="M537" s="140"/>
      <c r="N537" s="141"/>
      <c r="O537" s="141"/>
      <c r="P537" s="142"/>
      <c r="Q537" s="142"/>
      <c r="R537" s="142"/>
      <c r="S537" s="139"/>
    </row>
    <row r="538" spans="2:19" ht="15.75" customHeight="1" x14ac:dyDescent="0.25">
      <c r="B538" s="106"/>
      <c r="C538" s="106"/>
      <c r="D538" s="139"/>
      <c r="E538" s="140"/>
      <c r="F538" s="140"/>
      <c r="G538" s="140"/>
      <c r="M538" s="140"/>
      <c r="N538" s="141"/>
      <c r="O538" s="141"/>
      <c r="P538" s="142"/>
      <c r="Q538" s="142"/>
      <c r="R538" s="142"/>
      <c r="S538" s="139"/>
    </row>
    <row r="539" spans="2:19" ht="15.75" customHeight="1" x14ac:dyDescent="0.25">
      <c r="B539" s="106"/>
      <c r="C539" s="106"/>
      <c r="D539" s="139"/>
      <c r="E539" s="140"/>
      <c r="F539" s="140"/>
      <c r="G539" s="140"/>
      <c r="M539" s="140"/>
      <c r="N539" s="141"/>
      <c r="O539" s="141"/>
      <c r="P539" s="142"/>
      <c r="Q539" s="142"/>
      <c r="R539" s="142"/>
      <c r="S539" s="139"/>
    </row>
    <row r="540" spans="2:19" ht="15.75" customHeight="1" x14ac:dyDescent="0.25">
      <c r="B540" s="106"/>
      <c r="C540" s="106"/>
      <c r="D540" s="139"/>
      <c r="E540" s="140"/>
      <c r="F540" s="140"/>
      <c r="G540" s="140"/>
      <c r="M540" s="140"/>
      <c r="N540" s="141"/>
      <c r="O540" s="141"/>
      <c r="P540" s="142"/>
      <c r="Q540" s="142"/>
      <c r="R540" s="142"/>
      <c r="S540" s="139"/>
    </row>
    <row r="541" spans="2:19" ht="15.75" customHeight="1" x14ac:dyDescent="0.25">
      <c r="B541" s="106"/>
      <c r="C541" s="106"/>
      <c r="D541" s="139"/>
      <c r="E541" s="140"/>
      <c r="F541" s="140"/>
      <c r="G541" s="140"/>
      <c r="M541" s="140"/>
      <c r="N541" s="141"/>
      <c r="O541" s="141"/>
      <c r="P541" s="142"/>
      <c r="Q541" s="142"/>
      <c r="R541" s="142"/>
      <c r="S541" s="139"/>
    </row>
    <row r="542" spans="2:19" ht="15.75" customHeight="1" x14ac:dyDescent="0.25">
      <c r="B542" s="106"/>
      <c r="C542" s="106"/>
      <c r="D542" s="139"/>
      <c r="E542" s="140"/>
      <c r="F542" s="140"/>
      <c r="G542" s="140"/>
      <c r="M542" s="140"/>
      <c r="N542" s="141"/>
      <c r="O542" s="141"/>
      <c r="P542" s="142"/>
      <c r="Q542" s="142"/>
      <c r="R542" s="142"/>
      <c r="S542" s="139"/>
    </row>
    <row r="543" spans="2:19" ht="15.75" customHeight="1" x14ac:dyDescent="0.25">
      <c r="B543" s="106"/>
      <c r="C543" s="106"/>
      <c r="D543" s="139"/>
      <c r="E543" s="140"/>
      <c r="F543" s="140"/>
      <c r="G543" s="140"/>
      <c r="M543" s="140"/>
      <c r="N543" s="141"/>
      <c r="O543" s="141"/>
      <c r="P543" s="142"/>
      <c r="Q543" s="142"/>
      <c r="R543" s="142"/>
      <c r="S543" s="139"/>
    </row>
    <row r="544" spans="2:19" ht="15.75" customHeight="1" x14ac:dyDescent="0.25">
      <c r="B544" s="106"/>
      <c r="C544" s="106"/>
      <c r="D544" s="139"/>
      <c r="E544" s="140"/>
      <c r="F544" s="140"/>
      <c r="G544" s="140"/>
      <c r="M544" s="140"/>
      <c r="N544" s="141"/>
      <c r="O544" s="141"/>
      <c r="P544" s="142"/>
      <c r="Q544" s="142"/>
      <c r="R544" s="142"/>
      <c r="S544" s="139"/>
    </row>
    <row r="545" spans="2:19" ht="15.75" customHeight="1" x14ac:dyDescent="0.25">
      <c r="B545" s="106"/>
      <c r="C545" s="106"/>
      <c r="D545" s="139"/>
      <c r="E545" s="140"/>
      <c r="F545" s="140"/>
      <c r="G545" s="140"/>
      <c r="M545" s="140"/>
      <c r="N545" s="141"/>
      <c r="O545" s="141"/>
      <c r="P545" s="142"/>
      <c r="Q545" s="142"/>
      <c r="R545" s="142"/>
      <c r="S545" s="139"/>
    </row>
    <row r="546" spans="2:19" ht="15.75" customHeight="1" x14ac:dyDescent="0.25">
      <c r="B546" s="106"/>
      <c r="C546" s="106"/>
      <c r="D546" s="139"/>
      <c r="E546" s="140"/>
      <c r="F546" s="140"/>
      <c r="G546" s="140"/>
      <c r="M546" s="140"/>
      <c r="N546" s="141"/>
      <c r="O546" s="141"/>
      <c r="P546" s="142"/>
      <c r="Q546" s="142"/>
      <c r="R546" s="142"/>
      <c r="S546" s="139"/>
    </row>
    <row r="547" spans="2:19" ht="15.75" customHeight="1" x14ac:dyDescent="0.25">
      <c r="B547" s="106"/>
      <c r="C547" s="106"/>
      <c r="D547" s="139"/>
      <c r="E547" s="140"/>
      <c r="F547" s="140"/>
      <c r="G547" s="140"/>
      <c r="M547" s="140"/>
      <c r="N547" s="141"/>
      <c r="O547" s="141"/>
      <c r="P547" s="142"/>
      <c r="Q547" s="142"/>
      <c r="R547" s="142"/>
      <c r="S547" s="139"/>
    </row>
    <row r="548" spans="2:19" ht="15.75" customHeight="1" x14ac:dyDescent="0.25">
      <c r="B548" s="106"/>
      <c r="C548" s="106"/>
      <c r="D548" s="139"/>
      <c r="E548" s="140"/>
      <c r="F548" s="140"/>
      <c r="G548" s="140"/>
      <c r="M548" s="140"/>
      <c r="N548" s="141"/>
      <c r="O548" s="141"/>
      <c r="P548" s="142"/>
      <c r="Q548" s="142"/>
      <c r="R548" s="142"/>
      <c r="S548" s="139"/>
    </row>
    <row r="549" spans="2:19" ht="15.75" customHeight="1" x14ac:dyDescent="0.25">
      <c r="B549" s="106"/>
      <c r="C549" s="106"/>
      <c r="D549" s="139"/>
      <c r="E549" s="140"/>
      <c r="F549" s="140"/>
      <c r="G549" s="140"/>
      <c r="M549" s="140"/>
      <c r="N549" s="141"/>
      <c r="O549" s="141"/>
      <c r="P549" s="142"/>
      <c r="Q549" s="142"/>
      <c r="R549" s="142"/>
      <c r="S549" s="139"/>
    </row>
    <row r="550" spans="2:19" ht="15.75" customHeight="1" x14ac:dyDescent="0.25">
      <c r="B550" s="106"/>
      <c r="C550" s="106"/>
      <c r="D550" s="139"/>
      <c r="E550" s="140"/>
      <c r="F550" s="140"/>
      <c r="G550" s="140"/>
      <c r="M550" s="140"/>
      <c r="N550" s="141"/>
      <c r="O550" s="141"/>
      <c r="P550" s="142"/>
      <c r="Q550" s="142"/>
      <c r="R550" s="142"/>
      <c r="S550" s="139"/>
    </row>
    <row r="551" spans="2:19" ht="15.75" customHeight="1" x14ac:dyDescent="0.25">
      <c r="B551" s="106"/>
      <c r="C551" s="106"/>
      <c r="D551" s="139"/>
      <c r="E551" s="140"/>
      <c r="F551" s="140"/>
      <c r="G551" s="140"/>
      <c r="M551" s="140"/>
      <c r="N551" s="141"/>
      <c r="O551" s="141"/>
      <c r="P551" s="142"/>
      <c r="Q551" s="142"/>
      <c r="R551" s="142"/>
      <c r="S551" s="139"/>
    </row>
    <row r="552" spans="2:19" ht="15.75" customHeight="1" x14ac:dyDescent="0.25">
      <c r="B552" s="106"/>
      <c r="C552" s="106"/>
      <c r="D552" s="139"/>
      <c r="E552" s="140"/>
      <c r="F552" s="140"/>
      <c r="G552" s="140"/>
      <c r="M552" s="140"/>
      <c r="N552" s="141"/>
      <c r="O552" s="141"/>
      <c r="P552" s="142"/>
      <c r="Q552" s="142"/>
      <c r="R552" s="142"/>
      <c r="S552" s="139"/>
    </row>
    <row r="553" spans="2:19" ht="15.75" customHeight="1" x14ac:dyDescent="0.25">
      <c r="B553" s="106"/>
      <c r="C553" s="106"/>
      <c r="D553" s="139"/>
      <c r="E553" s="140"/>
      <c r="F553" s="140"/>
      <c r="G553" s="140"/>
      <c r="M553" s="140"/>
      <c r="N553" s="141"/>
      <c r="O553" s="141"/>
      <c r="P553" s="142"/>
      <c r="Q553" s="142"/>
      <c r="R553" s="142"/>
      <c r="S553" s="139"/>
    </row>
    <row r="554" spans="2:19" ht="15.75" customHeight="1" x14ac:dyDescent="0.25">
      <c r="B554" s="106"/>
      <c r="C554" s="106"/>
      <c r="D554" s="139"/>
      <c r="E554" s="140"/>
      <c r="F554" s="140"/>
      <c r="G554" s="140"/>
      <c r="M554" s="140"/>
      <c r="N554" s="141"/>
      <c r="O554" s="141"/>
      <c r="P554" s="142"/>
      <c r="Q554" s="142"/>
      <c r="R554" s="142"/>
      <c r="S554" s="139"/>
    </row>
    <row r="555" spans="2:19" ht="15.75" customHeight="1" x14ac:dyDescent="0.25">
      <c r="B555" s="106"/>
      <c r="C555" s="106"/>
      <c r="D555" s="139"/>
      <c r="E555" s="140"/>
      <c r="F555" s="140"/>
      <c r="G555" s="140"/>
      <c r="M555" s="140"/>
      <c r="N555" s="141"/>
      <c r="O555" s="141"/>
      <c r="P555" s="142"/>
      <c r="Q555" s="142"/>
      <c r="R555" s="142"/>
      <c r="S555" s="139"/>
    </row>
    <row r="556" spans="2:19" ht="15.75" customHeight="1" x14ac:dyDescent="0.25">
      <c r="B556" s="106"/>
      <c r="C556" s="106"/>
      <c r="D556" s="139"/>
      <c r="E556" s="140"/>
      <c r="F556" s="140"/>
      <c r="G556" s="140"/>
      <c r="M556" s="140"/>
      <c r="N556" s="141"/>
      <c r="O556" s="141"/>
      <c r="P556" s="142"/>
      <c r="Q556" s="142"/>
      <c r="R556" s="142"/>
      <c r="S556" s="139"/>
    </row>
    <row r="557" spans="2:19" ht="15.75" customHeight="1" x14ac:dyDescent="0.25">
      <c r="B557" s="106"/>
      <c r="C557" s="106"/>
      <c r="D557" s="139"/>
      <c r="E557" s="140"/>
      <c r="F557" s="140"/>
      <c r="G557" s="140"/>
      <c r="M557" s="140"/>
      <c r="N557" s="141"/>
      <c r="O557" s="141"/>
      <c r="P557" s="142"/>
      <c r="Q557" s="142"/>
      <c r="R557" s="142"/>
      <c r="S557" s="139"/>
    </row>
    <row r="558" spans="2:19" ht="15.75" customHeight="1" x14ac:dyDescent="0.25">
      <c r="B558" s="106"/>
      <c r="C558" s="106"/>
      <c r="D558" s="139"/>
      <c r="E558" s="140"/>
      <c r="F558" s="140"/>
      <c r="G558" s="140"/>
      <c r="M558" s="140"/>
      <c r="N558" s="141"/>
      <c r="O558" s="141"/>
      <c r="P558" s="142"/>
      <c r="Q558" s="142"/>
      <c r="R558" s="142"/>
      <c r="S558" s="139"/>
    </row>
    <row r="559" spans="2:19" ht="15.75" customHeight="1" x14ac:dyDescent="0.25">
      <c r="B559" s="106"/>
      <c r="C559" s="106"/>
      <c r="D559" s="139"/>
      <c r="E559" s="140"/>
      <c r="F559" s="140"/>
      <c r="G559" s="140"/>
      <c r="M559" s="140"/>
      <c r="N559" s="141"/>
      <c r="O559" s="141"/>
      <c r="P559" s="142"/>
      <c r="Q559" s="142"/>
      <c r="R559" s="142"/>
      <c r="S559" s="139"/>
    </row>
    <row r="560" spans="2:19" ht="15.75" customHeight="1" x14ac:dyDescent="0.25">
      <c r="B560" s="106"/>
      <c r="C560" s="106"/>
      <c r="D560" s="139"/>
      <c r="E560" s="140"/>
      <c r="F560" s="140"/>
      <c r="G560" s="140"/>
      <c r="M560" s="140"/>
      <c r="N560" s="141"/>
      <c r="O560" s="141"/>
      <c r="P560" s="142"/>
      <c r="Q560" s="142"/>
      <c r="R560" s="142"/>
      <c r="S560" s="139"/>
    </row>
    <row r="561" spans="2:19" ht="15.75" customHeight="1" x14ac:dyDescent="0.25">
      <c r="B561" s="106"/>
      <c r="C561" s="106"/>
      <c r="D561" s="139"/>
      <c r="E561" s="140"/>
      <c r="F561" s="140"/>
      <c r="G561" s="140"/>
      <c r="M561" s="140"/>
      <c r="N561" s="141"/>
      <c r="O561" s="141"/>
      <c r="P561" s="142"/>
      <c r="Q561" s="142"/>
      <c r="R561" s="142"/>
      <c r="S561" s="139"/>
    </row>
    <row r="562" spans="2:19" ht="15.75" customHeight="1" x14ac:dyDescent="0.25">
      <c r="B562" s="106"/>
      <c r="C562" s="106"/>
      <c r="D562" s="139"/>
      <c r="E562" s="140"/>
      <c r="F562" s="140"/>
      <c r="G562" s="140"/>
      <c r="M562" s="140"/>
      <c r="N562" s="141"/>
      <c r="O562" s="141"/>
      <c r="P562" s="142"/>
      <c r="Q562" s="142"/>
      <c r="R562" s="142"/>
      <c r="S562" s="139"/>
    </row>
    <row r="563" spans="2:19" ht="15.75" customHeight="1" x14ac:dyDescent="0.25">
      <c r="B563" s="106"/>
      <c r="C563" s="106"/>
      <c r="D563" s="139"/>
      <c r="E563" s="140"/>
      <c r="F563" s="140"/>
      <c r="G563" s="140"/>
      <c r="M563" s="140"/>
      <c r="N563" s="141"/>
      <c r="O563" s="141"/>
      <c r="P563" s="142"/>
      <c r="Q563" s="142"/>
      <c r="R563" s="142"/>
      <c r="S563" s="139"/>
    </row>
    <row r="564" spans="2:19" ht="15.75" customHeight="1" x14ac:dyDescent="0.25">
      <c r="B564" s="106"/>
      <c r="C564" s="106"/>
      <c r="D564" s="139"/>
      <c r="E564" s="140"/>
      <c r="F564" s="140"/>
      <c r="G564" s="140"/>
      <c r="M564" s="140"/>
      <c r="N564" s="141"/>
      <c r="O564" s="141"/>
      <c r="P564" s="142"/>
      <c r="Q564" s="142"/>
      <c r="R564" s="142"/>
      <c r="S564" s="139"/>
    </row>
    <row r="565" spans="2:19" ht="15.75" customHeight="1" x14ac:dyDescent="0.25">
      <c r="B565" s="106"/>
      <c r="C565" s="106"/>
      <c r="D565" s="139"/>
      <c r="E565" s="140"/>
      <c r="F565" s="140"/>
      <c r="G565" s="140"/>
      <c r="M565" s="140"/>
      <c r="N565" s="141"/>
      <c r="O565" s="141"/>
      <c r="P565" s="142"/>
      <c r="Q565" s="142"/>
      <c r="R565" s="142"/>
      <c r="S565" s="139"/>
    </row>
    <row r="566" spans="2:19" ht="15.75" customHeight="1" x14ac:dyDescent="0.25">
      <c r="B566" s="106"/>
      <c r="C566" s="106"/>
      <c r="D566" s="139"/>
      <c r="E566" s="140"/>
      <c r="F566" s="140"/>
      <c r="G566" s="140"/>
      <c r="M566" s="140"/>
      <c r="N566" s="141"/>
      <c r="O566" s="141"/>
      <c r="P566" s="142"/>
      <c r="Q566" s="142"/>
      <c r="R566" s="142"/>
      <c r="S566" s="139"/>
    </row>
    <row r="567" spans="2:19" ht="15.75" customHeight="1" x14ac:dyDescent="0.25">
      <c r="B567" s="106"/>
      <c r="C567" s="106"/>
      <c r="D567" s="139"/>
      <c r="E567" s="140"/>
      <c r="F567" s="140"/>
      <c r="G567" s="140"/>
      <c r="M567" s="140"/>
      <c r="N567" s="141"/>
      <c r="O567" s="141"/>
      <c r="P567" s="142"/>
      <c r="Q567" s="142"/>
      <c r="R567" s="142"/>
      <c r="S567" s="139"/>
    </row>
    <row r="568" spans="2:19" ht="15.75" customHeight="1" x14ac:dyDescent="0.25">
      <c r="B568" s="106"/>
      <c r="C568" s="106"/>
      <c r="D568" s="139"/>
      <c r="E568" s="140"/>
      <c r="F568" s="140"/>
      <c r="G568" s="140"/>
      <c r="M568" s="140"/>
      <c r="N568" s="141"/>
      <c r="O568" s="141"/>
      <c r="P568" s="142"/>
      <c r="Q568" s="142"/>
      <c r="R568" s="142"/>
      <c r="S568" s="139"/>
    </row>
    <row r="569" spans="2:19" ht="15.75" customHeight="1" x14ac:dyDescent="0.25">
      <c r="B569" s="106"/>
      <c r="C569" s="106"/>
      <c r="D569" s="139"/>
      <c r="E569" s="140"/>
      <c r="F569" s="140"/>
      <c r="G569" s="140"/>
      <c r="M569" s="140"/>
      <c r="N569" s="141"/>
      <c r="O569" s="141"/>
      <c r="P569" s="142"/>
      <c r="Q569" s="142"/>
      <c r="R569" s="142"/>
      <c r="S569" s="139"/>
    </row>
    <row r="570" spans="2:19" ht="15.75" customHeight="1" x14ac:dyDescent="0.25">
      <c r="B570" s="106"/>
      <c r="C570" s="106"/>
      <c r="D570" s="139"/>
      <c r="E570" s="140"/>
      <c r="F570" s="140"/>
      <c r="G570" s="140"/>
      <c r="M570" s="140"/>
      <c r="N570" s="141"/>
      <c r="O570" s="141"/>
      <c r="P570" s="142"/>
      <c r="Q570" s="142"/>
      <c r="R570" s="142"/>
      <c r="S570" s="139"/>
    </row>
    <row r="571" spans="2:19" ht="15.75" customHeight="1" x14ac:dyDescent="0.25">
      <c r="B571" s="106"/>
      <c r="C571" s="106"/>
      <c r="D571" s="139"/>
      <c r="E571" s="140"/>
      <c r="F571" s="140"/>
      <c r="G571" s="140"/>
      <c r="M571" s="140"/>
      <c r="N571" s="141"/>
      <c r="O571" s="141"/>
      <c r="P571" s="142"/>
      <c r="Q571" s="142"/>
      <c r="R571" s="142"/>
      <c r="S571" s="139"/>
    </row>
    <row r="572" spans="2:19" ht="15.75" customHeight="1" x14ac:dyDescent="0.25">
      <c r="B572" s="106"/>
      <c r="C572" s="106"/>
      <c r="D572" s="139"/>
      <c r="E572" s="140"/>
      <c r="F572" s="140"/>
      <c r="G572" s="140"/>
      <c r="M572" s="140"/>
      <c r="N572" s="141"/>
      <c r="O572" s="141"/>
      <c r="P572" s="142"/>
      <c r="Q572" s="142"/>
      <c r="R572" s="142"/>
      <c r="S572" s="139"/>
    </row>
    <row r="573" spans="2:19" ht="15.75" customHeight="1" x14ac:dyDescent="0.25">
      <c r="B573" s="106"/>
      <c r="C573" s="106"/>
      <c r="D573" s="139"/>
      <c r="E573" s="140"/>
      <c r="F573" s="140"/>
      <c r="G573" s="140"/>
      <c r="M573" s="140"/>
      <c r="N573" s="141"/>
      <c r="O573" s="141"/>
      <c r="P573" s="142"/>
      <c r="Q573" s="142"/>
      <c r="R573" s="142"/>
      <c r="S573" s="139"/>
    </row>
    <row r="574" spans="2:19" ht="15.75" customHeight="1" x14ac:dyDescent="0.25">
      <c r="B574" s="106"/>
      <c r="C574" s="106"/>
      <c r="D574" s="139"/>
      <c r="E574" s="140"/>
      <c r="F574" s="140"/>
      <c r="G574" s="140"/>
      <c r="M574" s="140"/>
      <c r="N574" s="141"/>
      <c r="O574" s="141"/>
      <c r="P574" s="142"/>
      <c r="Q574" s="142"/>
      <c r="R574" s="142"/>
      <c r="S574" s="139"/>
    </row>
    <row r="575" spans="2:19" ht="15.75" customHeight="1" x14ac:dyDescent="0.25">
      <c r="B575" s="106"/>
      <c r="C575" s="106"/>
      <c r="D575" s="139"/>
      <c r="E575" s="140"/>
      <c r="F575" s="140"/>
      <c r="G575" s="140"/>
      <c r="M575" s="140"/>
      <c r="N575" s="141"/>
      <c r="O575" s="141"/>
      <c r="P575" s="142"/>
      <c r="Q575" s="142"/>
      <c r="R575" s="142"/>
      <c r="S575" s="139"/>
    </row>
    <row r="576" spans="2:19" ht="15.75" customHeight="1" x14ac:dyDescent="0.25">
      <c r="B576" s="106"/>
      <c r="C576" s="106"/>
      <c r="D576" s="139"/>
      <c r="E576" s="140"/>
      <c r="F576" s="140"/>
      <c r="G576" s="140"/>
      <c r="M576" s="140"/>
      <c r="N576" s="141"/>
      <c r="O576" s="141"/>
      <c r="P576" s="142"/>
      <c r="Q576" s="142"/>
      <c r="R576" s="142"/>
      <c r="S576" s="139"/>
    </row>
    <row r="577" spans="2:19" ht="15.75" customHeight="1" x14ac:dyDescent="0.25">
      <c r="B577" s="106"/>
      <c r="C577" s="106"/>
      <c r="D577" s="139"/>
      <c r="E577" s="140"/>
      <c r="F577" s="140"/>
      <c r="G577" s="140"/>
      <c r="M577" s="140"/>
      <c r="N577" s="141"/>
      <c r="O577" s="141"/>
      <c r="P577" s="142"/>
      <c r="Q577" s="142"/>
      <c r="R577" s="142"/>
      <c r="S577" s="139"/>
    </row>
    <row r="578" spans="2:19" ht="15.75" customHeight="1" x14ac:dyDescent="0.25">
      <c r="B578" s="106"/>
      <c r="C578" s="106"/>
      <c r="D578" s="139"/>
      <c r="E578" s="140"/>
      <c r="F578" s="140"/>
      <c r="G578" s="140"/>
      <c r="M578" s="140"/>
      <c r="N578" s="141"/>
      <c r="O578" s="141"/>
      <c r="P578" s="142"/>
      <c r="Q578" s="142"/>
      <c r="R578" s="142"/>
      <c r="S578" s="139"/>
    </row>
    <row r="579" spans="2:19" ht="15.75" customHeight="1" x14ac:dyDescent="0.25">
      <c r="B579" s="106"/>
      <c r="C579" s="106"/>
      <c r="D579" s="139"/>
      <c r="E579" s="140"/>
      <c r="F579" s="140"/>
      <c r="G579" s="140"/>
      <c r="M579" s="140"/>
      <c r="N579" s="141"/>
      <c r="O579" s="141"/>
      <c r="P579" s="142"/>
      <c r="Q579" s="142"/>
      <c r="R579" s="142"/>
      <c r="S579" s="139"/>
    </row>
    <row r="580" spans="2:19" ht="15.75" customHeight="1" x14ac:dyDescent="0.25">
      <c r="B580" s="106"/>
      <c r="C580" s="106"/>
      <c r="D580" s="139"/>
      <c r="E580" s="140"/>
      <c r="F580" s="140"/>
      <c r="G580" s="140"/>
      <c r="M580" s="140"/>
      <c r="N580" s="141"/>
      <c r="O580" s="141"/>
      <c r="P580" s="142"/>
      <c r="Q580" s="142"/>
      <c r="R580" s="142"/>
      <c r="S580" s="139"/>
    </row>
    <row r="581" spans="2:19" ht="15.75" customHeight="1" x14ac:dyDescent="0.25">
      <c r="B581" s="106"/>
      <c r="C581" s="106"/>
      <c r="D581" s="139"/>
      <c r="E581" s="140"/>
      <c r="F581" s="140"/>
      <c r="G581" s="140"/>
      <c r="M581" s="140"/>
      <c r="N581" s="141"/>
      <c r="O581" s="141"/>
      <c r="P581" s="142"/>
      <c r="Q581" s="142"/>
      <c r="R581" s="142"/>
      <c r="S581" s="139"/>
    </row>
    <row r="582" spans="2:19" ht="15.75" customHeight="1" x14ac:dyDescent="0.25">
      <c r="B582" s="106"/>
      <c r="C582" s="106"/>
      <c r="D582" s="139"/>
      <c r="E582" s="140"/>
      <c r="F582" s="140"/>
      <c r="G582" s="140"/>
      <c r="M582" s="140"/>
      <c r="N582" s="141"/>
      <c r="O582" s="141"/>
      <c r="P582" s="142"/>
      <c r="Q582" s="142"/>
      <c r="R582" s="142"/>
      <c r="S582" s="139"/>
    </row>
    <row r="583" spans="2:19" ht="15.75" customHeight="1" x14ac:dyDescent="0.25">
      <c r="B583" s="106"/>
      <c r="C583" s="106"/>
      <c r="D583" s="139"/>
      <c r="E583" s="140"/>
      <c r="F583" s="140"/>
      <c r="G583" s="140"/>
      <c r="M583" s="140"/>
      <c r="N583" s="141"/>
      <c r="O583" s="141"/>
      <c r="P583" s="142"/>
      <c r="Q583" s="142"/>
      <c r="R583" s="142"/>
      <c r="S583" s="139"/>
    </row>
    <row r="584" spans="2:19" ht="15.75" customHeight="1" x14ac:dyDescent="0.25">
      <c r="B584" s="106"/>
      <c r="C584" s="106"/>
      <c r="D584" s="139"/>
      <c r="E584" s="140"/>
      <c r="F584" s="140"/>
      <c r="G584" s="140"/>
      <c r="M584" s="140"/>
      <c r="N584" s="141"/>
      <c r="O584" s="141"/>
      <c r="P584" s="142"/>
      <c r="Q584" s="142"/>
      <c r="R584" s="142"/>
      <c r="S584" s="139"/>
    </row>
    <row r="585" spans="2:19" ht="15.75" customHeight="1" x14ac:dyDescent="0.25">
      <c r="B585" s="106"/>
      <c r="C585" s="106"/>
      <c r="D585" s="139"/>
      <c r="E585" s="140"/>
      <c r="F585" s="140"/>
      <c r="G585" s="140"/>
      <c r="M585" s="140"/>
      <c r="N585" s="141"/>
      <c r="O585" s="141"/>
      <c r="P585" s="142"/>
      <c r="Q585" s="142"/>
      <c r="R585" s="142"/>
      <c r="S585" s="139"/>
    </row>
    <row r="586" spans="2:19" ht="15.75" customHeight="1" x14ac:dyDescent="0.25">
      <c r="B586" s="106"/>
      <c r="C586" s="106"/>
      <c r="D586" s="139"/>
      <c r="E586" s="140"/>
      <c r="F586" s="140"/>
      <c r="G586" s="140"/>
      <c r="M586" s="140"/>
      <c r="N586" s="141"/>
      <c r="O586" s="141"/>
      <c r="P586" s="142"/>
      <c r="Q586" s="142"/>
      <c r="R586" s="142"/>
      <c r="S586" s="139"/>
    </row>
    <row r="587" spans="2:19" ht="15.75" customHeight="1" x14ac:dyDescent="0.25">
      <c r="B587" s="106"/>
      <c r="C587" s="106"/>
      <c r="D587" s="139"/>
      <c r="E587" s="140"/>
      <c r="F587" s="140"/>
      <c r="G587" s="140"/>
      <c r="M587" s="140"/>
      <c r="N587" s="141"/>
      <c r="O587" s="141"/>
      <c r="P587" s="142"/>
      <c r="Q587" s="142"/>
      <c r="R587" s="142"/>
      <c r="S587" s="139"/>
    </row>
    <row r="588" spans="2:19" ht="15.75" customHeight="1" x14ac:dyDescent="0.25">
      <c r="B588" s="106"/>
      <c r="C588" s="106"/>
      <c r="D588" s="139"/>
      <c r="E588" s="140"/>
      <c r="F588" s="140"/>
      <c r="G588" s="140"/>
      <c r="M588" s="140"/>
      <c r="N588" s="141"/>
      <c r="O588" s="141"/>
      <c r="P588" s="142"/>
      <c r="Q588" s="142"/>
      <c r="R588" s="142"/>
      <c r="S588" s="139"/>
    </row>
    <row r="589" spans="2:19" ht="15.75" customHeight="1" x14ac:dyDescent="0.25">
      <c r="B589" s="106"/>
      <c r="C589" s="106"/>
      <c r="D589" s="139"/>
      <c r="E589" s="140"/>
      <c r="F589" s="140"/>
      <c r="G589" s="140"/>
      <c r="M589" s="140"/>
      <c r="N589" s="141"/>
      <c r="O589" s="141"/>
      <c r="P589" s="142"/>
      <c r="Q589" s="142"/>
      <c r="R589" s="142"/>
      <c r="S589" s="139"/>
    </row>
    <row r="590" spans="2:19" ht="15.75" customHeight="1" x14ac:dyDescent="0.25">
      <c r="B590" s="106"/>
      <c r="C590" s="106"/>
      <c r="D590" s="139"/>
      <c r="E590" s="140"/>
      <c r="F590" s="140"/>
      <c r="G590" s="140"/>
      <c r="M590" s="140"/>
      <c r="N590" s="141"/>
      <c r="O590" s="141"/>
      <c r="P590" s="142"/>
      <c r="Q590" s="142"/>
      <c r="R590" s="142"/>
      <c r="S590" s="139"/>
    </row>
    <row r="591" spans="2:19" ht="15.75" customHeight="1" x14ac:dyDescent="0.25">
      <c r="B591" s="106"/>
      <c r="C591" s="106"/>
      <c r="D591" s="139"/>
      <c r="E591" s="140"/>
      <c r="F591" s="140"/>
      <c r="G591" s="140"/>
      <c r="M591" s="140"/>
      <c r="N591" s="141"/>
      <c r="O591" s="141"/>
      <c r="P591" s="142"/>
      <c r="Q591" s="142"/>
      <c r="R591" s="142"/>
      <c r="S591" s="139"/>
    </row>
    <row r="592" spans="2:19" ht="15.75" customHeight="1" x14ac:dyDescent="0.25">
      <c r="B592" s="106"/>
      <c r="C592" s="106"/>
      <c r="D592" s="139"/>
      <c r="E592" s="140"/>
      <c r="F592" s="140"/>
      <c r="G592" s="140"/>
      <c r="M592" s="140"/>
      <c r="N592" s="141"/>
      <c r="O592" s="141"/>
      <c r="P592" s="142"/>
      <c r="Q592" s="142"/>
      <c r="R592" s="142"/>
      <c r="S592" s="139"/>
    </row>
    <row r="593" spans="2:19" ht="15.75" customHeight="1" x14ac:dyDescent="0.25">
      <c r="B593" s="106"/>
      <c r="C593" s="106"/>
      <c r="D593" s="139"/>
      <c r="E593" s="140"/>
      <c r="F593" s="140"/>
      <c r="G593" s="140"/>
      <c r="M593" s="140"/>
      <c r="N593" s="141"/>
      <c r="O593" s="141"/>
      <c r="P593" s="142"/>
      <c r="Q593" s="142"/>
      <c r="R593" s="142"/>
      <c r="S593" s="139"/>
    </row>
    <row r="594" spans="2:19" ht="15.75" customHeight="1" x14ac:dyDescent="0.25">
      <c r="B594" s="106"/>
      <c r="C594" s="106"/>
      <c r="D594" s="139"/>
      <c r="E594" s="140"/>
      <c r="F594" s="140"/>
      <c r="G594" s="140"/>
      <c r="M594" s="140"/>
      <c r="N594" s="141"/>
      <c r="O594" s="141"/>
      <c r="P594" s="142"/>
      <c r="Q594" s="142"/>
      <c r="R594" s="142"/>
      <c r="S594" s="139"/>
    </row>
    <row r="595" spans="2:19" ht="15.75" customHeight="1" x14ac:dyDescent="0.25">
      <c r="B595" s="106"/>
      <c r="C595" s="106"/>
      <c r="D595" s="139"/>
      <c r="E595" s="140"/>
      <c r="F595" s="140"/>
      <c r="G595" s="140"/>
      <c r="M595" s="140"/>
      <c r="N595" s="141"/>
      <c r="O595" s="141"/>
      <c r="P595" s="142"/>
      <c r="Q595" s="142"/>
      <c r="R595" s="142"/>
      <c r="S595" s="139"/>
    </row>
    <row r="596" spans="2:19" ht="15.75" customHeight="1" x14ac:dyDescent="0.25">
      <c r="B596" s="106"/>
      <c r="C596" s="106"/>
      <c r="D596" s="139"/>
      <c r="E596" s="140"/>
      <c r="F596" s="140"/>
      <c r="G596" s="140"/>
      <c r="M596" s="140"/>
      <c r="N596" s="141"/>
      <c r="O596" s="141"/>
      <c r="P596" s="142"/>
      <c r="Q596" s="142"/>
      <c r="R596" s="142"/>
      <c r="S596" s="139"/>
    </row>
    <row r="597" spans="2:19" ht="15.75" customHeight="1" x14ac:dyDescent="0.25">
      <c r="B597" s="106"/>
      <c r="C597" s="106"/>
      <c r="D597" s="139"/>
      <c r="E597" s="140"/>
      <c r="F597" s="140"/>
      <c r="G597" s="140"/>
      <c r="M597" s="140"/>
      <c r="N597" s="141"/>
      <c r="O597" s="141"/>
      <c r="P597" s="142"/>
      <c r="Q597" s="142"/>
      <c r="R597" s="142"/>
      <c r="S597" s="139"/>
    </row>
    <row r="598" spans="2:19" ht="15.75" customHeight="1" x14ac:dyDescent="0.25">
      <c r="B598" s="106"/>
      <c r="C598" s="106"/>
      <c r="D598" s="139"/>
      <c r="E598" s="140"/>
      <c r="F598" s="140"/>
      <c r="G598" s="140"/>
      <c r="M598" s="140"/>
      <c r="N598" s="141"/>
      <c r="O598" s="141"/>
      <c r="P598" s="142"/>
      <c r="Q598" s="142"/>
      <c r="R598" s="142"/>
      <c r="S598" s="139"/>
    </row>
    <row r="599" spans="2:19" ht="15.75" customHeight="1" x14ac:dyDescent="0.25">
      <c r="B599" s="106"/>
      <c r="C599" s="106"/>
      <c r="D599" s="139"/>
      <c r="E599" s="140"/>
      <c r="F599" s="140"/>
      <c r="G599" s="140"/>
      <c r="M599" s="140"/>
      <c r="N599" s="141"/>
      <c r="O599" s="141"/>
      <c r="P599" s="142"/>
      <c r="Q599" s="142"/>
      <c r="R599" s="142"/>
      <c r="S599" s="139"/>
    </row>
    <row r="600" spans="2:19" ht="15.75" customHeight="1" x14ac:dyDescent="0.25">
      <c r="B600" s="106"/>
      <c r="C600" s="106"/>
      <c r="D600" s="139"/>
      <c r="E600" s="140"/>
      <c r="F600" s="140"/>
      <c r="G600" s="140"/>
      <c r="M600" s="140"/>
      <c r="N600" s="141"/>
      <c r="O600" s="141"/>
      <c r="P600" s="142"/>
      <c r="Q600" s="142"/>
      <c r="R600" s="142"/>
      <c r="S600" s="139"/>
    </row>
    <row r="601" spans="2:19" ht="15.75" customHeight="1" x14ac:dyDescent="0.25">
      <c r="B601" s="106"/>
      <c r="C601" s="106"/>
      <c r="D601" s="139"/>
      <c r="E601" s="140"/>
      <c r="F601" s="140"/>
      <c r="G601" s="140"/>
      <c r="M601" s="140"/>
      <c r="N601" s="141"/>
      <c r="O601" s="141"/>
      <c r="P601" s="142"/>
      <c r="Q601" s="142"/>
      <c r="R601" s="142"/>
      <c r="S601" s="139"/>
    </row>
    <row r="602" spans="2:19" ht="15.75" customHeight="1" x14ac:dyDescent="0.25">
      <c r="B602" s="106"/>
      <c r="C602" s="106"/>
      <c r="D602" s="139"/>
      <c r="E602" s="140"/>
      <c r="F602" s="140"/>
      <c r="G602" s="140"/>
      <c r="M602" s="140"/>
      <c r="N602" s="141"/>
      <c r="O602" s="141"/>
      <c r="P602" s="142"/>
      <c r="Q602" s="142"/>
      <c r="R602" s="142"/>
      <c r="S602" s="139"/>
    </row>
    <row r="603" spans="2:19" ht="15.75" customHeight="1" x14ac:dyDescent="0.25">
      <c r="B603" s="106"/>
      <c r="C603" s="106"/>
      <c r="D603" s="139"/>
      <c r="E603" s="140"/>
      <c r="F603" s="140"/>
      <c r="G603" s="140"/>
      <c r="M603" s="140"/>
      <c r="N603" s="141"/>
      <c r="O603" s="141"/>
      <c r="P603" s="142"/>
      <c r="Q603" s="142"/>
      <c r="R603" s="142"/>
      <c r="S603" s="139"/>
    </row>
    <row r="604" spans="2:19" ht="15.75" customHeight="1" x14ac:dyDescent="0.25">
      <c r="B604" s="106"/>
      <c r="C604" s="106"/>
      <c r="D604" s="139"/>
      <c r="E604" s="140"/>
      <c r="F604" s="140"/>
      <c r="G604" s="140"/>
      <c r="M604" s="140"/>
      <c r="N604" s="141"/>
      <c r="O604" s="141"/>
      <c r="P604" s="142"/>
      <c r="Q604" s="142"/>
      <c r="R604" s="142"/>
      <c r="S604" s="139"/>
    </row>
    <row r="605" spans="2:19" ht="15.75" customHeight="1" x14ac:dyDescent="0.25">
      <c r="B605" s="106"/>
      <c r="C605" s="106"/>
      <c r="D605" s="139"/>
      <c r="E605" s="140"/>
      <c r="F605" s="140"/>
      <c r="G605" s="140"/>
      <c r="M605" s="140"/>
      <c r="N605" s="141"/>
      <c r="O605" s="141"/>
      <c r="P605" s="142"/>
      <c r="Q605" s="142"/>
      <c r="R605" s="142"/>
      <c r="S605" s="139"/>
    </row>
    <row r="606" spans="2:19" ht="15.75" customHeight="1" x14ac:dyDescent="0.25">
      <c r="B606" s="106"/>
      <c r="C606" s="106"/>
      <c r="D606" s="139"/>
      <c r="E606" s="140"/>
      <c r="F606" s="140"/>
      <c r="G606" s="140"/>
      <c r="M606" s="140"/>
      <c r="N606" s="141"/>
      <c r="O606" s="141"/>
      <c r="P606" s="142"/>
      <c r="Q606" s="142"/>
      <c r="R606" s="142"/>
      <c r="S606" s="139"/>
    </row>
    <row r="607" spans="2:19" ht="15.75" customHeight="1" x14ac:dyDescent="0.25">
      <c r="B607" s="106"/>
      <c r="C607" s="106"/>
      <c r="D607" s="139"/>
      <c r="E607" s="140"/>
      <c r="F607" s="140"/>
      <c r="G607" s="140"/>
      <c r="M607" s="140"/>
      <c r="N607" s="141"/>
      <c r="O607" s="141"/>
      <c r="P607" s="142"/>
      <c r="Q607" s="142"/>
      <c r="R607" s="142"/>
      <c r="S607" s="139"/>
    </row>
    <row r="608" spans="2:19" ht="15.75" customHeight="1" x14ac:dyDescent="0.25">
      <c r="B608" s="106"/>
      <c r="C608" s="106"/>
      <c r="D608" s="139"/>
      <c r="E608" s="140"/>
      <c r="F608" s="140"/>
      <c r="G608" s="140"/>
      <c r="M608" s="140"/>
      <c r="N608" s="141"/>
      <c r="O608" s="141"/>
      <c r="P608" s="142"/>
      <c r="Q608" s="142"/>
      <c r="R608" s="142"/>
      <c r="S608" s="139"/>
    </row>
    <row r="609" spans="2:19" ht="15.75" customHeight="1" x14ac:dyDescent="0.25">
      <c r="B609" s="106"/>
      <c r="C609" s="106"/>
      <c r="D609" s="139"/>
      <c r="E609" s="140"/>
      <c r="F609" s="140"/>
      <c r="G609" s="140"/>
      <c r="M609" s="140"/>
      <c r="N609" s="141"/>
      <c r="O609" s="141"/>
      <c r="P609" s="142"/>
      <c r="Q609" s="142"/>
      <c r="R609" s="142"/>
      <c r="S609" s="139"/>
    </row>
    <row r="610" spans="2:19" ht="15.75" customHeight="1" x14ac:dyDescent="0.25">
      <c r="B610" s="106"/>
      <c r="C610" s="106"/>
      <c r="D610" s="139"/>
      <c r="E610" s="140"/>
      <c r="F610" s="140"/>
      <c r="G610" s="140"/>
      <c r="M610" s="140"/>
      <c r="N610" s="141"/>
      <c r="O610" s="141"/>
      <c r="P610" s="142"/>
      <c r="Q610" s="142"/>
      <c r="R610" s="142"/>
      <c r="S610" s="139"/>
    </row>
    <row r="611" spans="2:19" ht="15.75" customHeight="1" x14ac:dyDescent="0.25">
      <c r="B611" s="106"/>
      <c r="C611" s="106"/>
      <c r="D611" s="139"/>
      <c r="E611" s="140"/>
      <c r="F611" s="140"/>
      <c r="G611" s="140"/>
      <c r="M611" s="140"/>
      <c r="N611" s="141"/>
      <c r="O611" s="141"/>
      <c r="P611" s="142"/>
      <c r="Q611" s="142"/>
      <c r="R611" s="142"/>
      <c r="S611" s="139"/>
    </row>
    <row r="612" spans="2:19" ht="15.75" customHeight="1" x14ac:dyDescent="0.25">
      <c r="B612" s="106"/>
      <c r="C612" s="106"/>
      <c r="D612" s="139"/>
      <c r="E612" s="140"/>
      <c r="F612" s="140"/>
      <c r="G612" s="140"/>
      <c r="M612" s="140"/>
      <c r="N612" s="141"/>
      <c r="O612" s="141"/>
      <c r="P612" s="142"/>
      <c r="Q612" s="142"/>
      <c r="R612" s="142"/>
      <c r="S612" s="139"/>
    </row>
    <row r="613" spans="2:19" ht="15.75" customHeight="1" x14ac:dyDescent="0.25">
      <c r="B613" s="106"/>
      <c r="C613" s="106"/>
      <c r="D613" s="139"/>
      <c r="E613" s="140"/>
      <c r="F613" s="140"/>
      <c r="G613" s="140"/>
      <c r="M613" s="140"/>
      <c r="N613" s="141"/>
      <c r="O613" s="141"/>
      <c r="P613" s="142"/>
      <c r="Q613" s="142"/>
      <c r="R613" s="142"/>
      <c r="S613" s="139"/>
    </row>
    <row r="614" spans="2:19" ht="15.75" customHeight="1" x14ac:dyDescent="0.25">
      <c r="B614" s="106"/>
      <c r="C614" s="106"/>
      <c r="D614" s="139"/>
      <c r="E614" s="140"/>
      <c r="F614" s="140"/>
      <c r="G614" s="140"/>
      <c r="M614" s="140"/>
      <c r="N614" s="141"/>
      <c r="O614" s="141"/>
      <c r="P614" s="142"/>
      <c r="Q614" s="142"/>
      <c r="R614" s="142"/>
      <c r="S614" s="139"/>
    </row>
    <row r="615" spans="2:19" ht="15.75" customHeight="1" x14ac:dyDescent="0.25">
      <c r="B615" s="106"/>
      <c r="C615" s="106"/>
      <c r="D615" s="139"/>
      <c r="E615" s="140"/>
      <c r="F615" s="140"/>
      <c r="G615" s="140"/>
      <c r="M615" s="140"/>
      <c r="N615" s="141"/>
      <c r="O615" s="141"/>
      <c r="P615" s="142"/>
      <c r="Q615" s="142"/>
      <c r="R615" s="142"/>
      <c r="S615" s="139"/>
    </row>
    <row r="616" spans="2:19" ht="15.75" customHeight="1" x14ac:dyDescent="0.25">
      <c r="B616" s="106"/>
      <c r="C616" s="106"/>
      <c r="D616" s="139"/>
      <c r="E616" s="140"/>
      <c r="F616" s="140"/>
      <c r="G616" s="140"/>
      <c r="M616" s="140"/>
      <c r="N616" s="141"/>
      <c r="O616" s="141"/>
      <c r="P616" s="142"/>
      <c r="Q616" s="142"/>
      <c r="R616" s="142"/>
      <c r="S616" s="139"/>
    </row>
    <row r="617" spans="2:19" ht="15.75" customHeight="1" x14ac:dyDescent="0.25">
      <c r="B617" s="106"/>
      <c r="C617" s="106"/>
      <c r="D617" s="139"/>
      <c r="E617" s="140"/>
      <c r="F617" s="140"/>
      <c r="G617" s="140"/>
      <c r="M617" s="140"/>
      <c r="N617" s="141"/>
      <c r="O617" s="141"/>
      <c r="P617" s="142"/>
      <c r="Q617" s="142"/>
      <c r="R617" s="142"/>
      <c r="S617" s="139"/>
    </row>
    <row r="618" spans="2:19" ht="15.75" customHeight="1" x14ac:dyDescent="0.25">
      <c r="B618" s="106"/>
      <c r="C618" s="106"/>
      <c r="D618" s="139"/>
      <c r="E618" s="140"/>
      <c r="F618" s="140"/>
      <c r="G618" s="140"/>
      <c r="M618" s="140"/>
      <c r="N618" s="141"/>
      <c r="O618" s="141"/>
      <c r="P618" s="142"/>
      <c r="Q618" s="142"/>
      <c r="R618" s="142"/>
      <c r="S618" s="139"/>
    </row>
    <row r="619" spans="2:19" ht="15.75" customHeight="1" x14ac:dyDescent="0.25">
      <c r="B619" s="106"/>
      <c r="C619" s="106"/>
      <c r="D619" s="139"/>
      <c r="E619" s="140"/>
      <c r="F619" s="140"/>
      <c r="G619" s="140"/>
      <c r="M619" s="140"/>
      <c r="N619" s="141"/>
      <c r="O619" s="141"/>
      <c r="P619" s="142"/>
      <c r="Q619" s="142"/>
      <c r="R619" s="142"/>
      <c r="S619" s="139"/>
    </row>
    <row r="620" spans="2:19" ht="15.75" customHeight="1" x14ac:dyDescent="0.25">
      <c r="B620" s="106"/>
      <c r="C620" s="106"/>
      <c r="D620" s="139"/>
      <c r="E620" s="140"/>
      <c r="F620" s="140"/>
      <c r="G620" s="140"/>
      <c r="M620" s="140"/>
      <c r="N620" s="141"/>
      <c r="O620" s="141"/>
      <c r="P620" s="142"/>
      <c r="Q620" s="142"/>
      <c r="R620" s="142"/>
      <c r="S620" s="139"/>
    </row>
    <row r="621" spans="2:19" ht="15.75" customHeight="1" x14ac:dyDescent="0.25">
      <c r="B621" s="106"/>
      <c r="C621" s="106"/>
      <c r="D621" s="139"/>
      <c r="E621" s="140"/>
      <c r="F621" s="140"/>
      <c r="G621" s="140"/>
      <c r="M621" s="140"/>
      <c r="N621" s="141"/>
      <c r="O621" s="141"/>
      <c r="P621" s="142"/>
      <c r="Q621" s="142"/>
      <c r="R621" s="142"/>
      <c r="S621" s="139"/>
    </row>
    <row r="622" spans="2:19" ht="15.75" customHeight="1" x14ac:dyDescent="0.25">
      <c r="B622" s="106"/>
      <c r="C622" s="106"/>
      <c r="D622" s="139"/>
      <c r="E622" s="140"/>
      <c r="F622" s="140"/>
      <c r="G622" s="140"/>
      <c r="M622" s="140"/>
      <c r="N622" s="141"/>
      <c r="O622" s="141"/>
      <c r="P622" s="142"/>
      <c r="Q622" s="142"/>
      <c r="R622" s="142"/>
      <c r="S622" s="139"/>
    </row>
    <row r="623" spans="2:19" ht="15.75" customHeight="1" x14ac:dyDescent="0.25">
      <c r="B623" s="106"/>
      <c r="C623" s="106"/>
      <c r="D623" s="139"/>
      <c r="E623" s="140"/>
      <c r="F623" s="140"/>
      <c r="G623" s="140"/>
      <c r="M623" s="140"/>
      <c r="N623" s="141"/>
      <c r="O623" s="141"/>
      <c r="P623" s="142"/>
      <c r="Q623" s="142"/>
      <c r="R623" s="142"/>
      <c r="S623" s="139"/>
    </row>
    <row r="624" spans="2:19" ht="15.75" customHeight="1" x14ac:dyDescent="0.25">
      <c r="B624" s="106"/>
      <c r="C624" s="106"/>
      <c r="D624" s="139"/>
      <c r="E624" s="140"/>
      <c r="F624" s="140"/>
      <c r="G624" s="140"/>
      <c r="M624" s="140"/>
      <c r="N624" s="141"/>
      <c r="O624" s="141"/>
      <c r="P624" s="142"/>
      <c r="Q624" s="142"/>
      <c r="R624" s="142"/>
      <c r="S624" s="139"/>
    </row>
    <row r="625" spans="2:19" ht="15.75" customHeight="1" x14ac:dyDescent="0.25">
      <c r="B625" s="106"/>
      <c r="C625" s="106"/>
      <c r="D625" s="139"/>
      <c r="E625" s="140"/>
      <c r="F625" s="140"/>
      <c r="G625" s="140"/>
      <c r="M625" s="140"/>
      <c r="N625" s="141"/>
      <c r="O625" s="141"/>
      <c r="P625" s="142"/>
      <c r="Q625" s="142"/>
      <c r="R625" s="142"/>
      <c r="S625" s="139"/>
    </row>
    <row r="626" spans="2:19" ht="15.75" customHeight="1" x14ac:dyDescent="0.25">
      <c r="B626" s="106"/>
      <c r="C626" s="106"/>
      <c r="D626" s="139"/>
      <c r="E626" s="140"/>
      <c r="F626" s="140"/>
      <c r="G626" s="140"/>
      <c r="M626" s="140"/>
      <c r="N626" s="141"/>
      <c r="O626" s="141"/>
      <c r="P626" s="142"/>
      <c r="Q626" s="142"/>
      <c r="R626" s="142"/>
      <c r="S626" s="139"/>
    </row>
    <row r="627" spans="2:19" ht="15.75" customHeight="1" x14ac:dyDescent="0.25">
      <c r="B627" s="106"/>
      <c r="C627" s="106"/>
      <c r="D627" s="139"/>
      <c r="E627" s="140"/>
      <c r="F627" s="140"/>
      <c r="G627" s="140"/>
      <c r="M627" s="140"/>
      <c r="N627" s="141"/>
      <c r="O627" s="141"/>
      <c r="P627" s="142"/>
      <c r="Q627" s="142"/>
      <c r="R627" s="142"/>
      <c r="S627" s="139"/>
    </row>
    <row r="628" spans="2:19" ht="15.75" customHeight="1" x14ac:dyDescent="0.25">
      <c r="B628" s="106"/>
      <c r="C628" s="106"/>
      <c r="D628" s="139"/>
      <c r="E628" s="140"/>
      <c r="F628" s="140"/>
      <c r="G628" s="140"/>
      <c r="M628" s="140"/>
      <c r="N628" s="141"/>
      <c r="O628" s="141"/>
      <c r="P628" s="142"/>
      <c r="Q628" s="142"/>
      <c r="R628" s="142"/>
      <c r="S628" s="139"/>
    </row>
    <row r="629" spans="2:19" ht="15.75" customHeight="1" x14ac:dyDescent="0.25">
      <c r="B629" s="106"/>
      <c r="C629" s="106"/>
      <c r="D629" s="139"/>
      <c r="E629" s="140"/>
      <c r="F629" s="140"/>
      <c r="G629" s="140"/>
      <c r="M629" s="140"/>
      <c r="N629" s="141"/>
      <c r="O629" s="141"/>
      <c r="P629" s="142"/>
      <c r="Q629" s="142"/>
      <c r="R629" s="142"/>
      <c r="S629" s="139"/>
    </row>
    <row r="630" spans="2:19" ht="15.75" customHeight="1" x14ac:dyDescent="0.25">
      <c r="B630" s="106"/>
      <c r="C630" s="106"/>
      <c r="D630" s="139"/>
      <c r="E630" s="140"/>
      <c r="F630" s="140"/>
      <c r="G630" s="140"/>
      <c r="M630" s="140"/>
      <c r="N630" s="141"/>
      <c r="O630" s="141"/>
      <c r="P630" s="142"/>
      <c r="Q630" s="142"/>
      <c r="R630" s="142"/>
      <c r="S630" s="139"/>
    </row>
    <row r="631" spans="2:19" ht="15.75" customHeight="1" x14ac:dyDescent="0.25">
      <c r="B631" s="106"/>
      <c r="C631" s="106"/>
      <c r="D631" s="139"/>
      <c r="E631" s="140"/>
      <c r="F631" s="140"/>
      <c r="G631" s="140"/>
      <c r="M631" s="140"/>
      <c r="N631" s="141"/>
      <c r="O631" s="141"/>
      <c r="P631" s="142"/>
      <c r="Q631" s="142"/>
      <c r="R631" s="142"/>
      <c r="S631" s="139"/>
    </row>
    <row r="632" spans="2:19" ht="15.75" customHeight="1" x14ac:dyDescent="0.25">
      <c r="B632" s="106"/>
      <c r="C632" s="106"/>
      <c r="D632" s="139"/>
      <c r="E632" s="140"/>
      <c r="F632" s="140"/>
      <c r="G632" s="140"/>
      <c r="M632" s="140"/>
      <c r="N632" s="141"/>
      <c r="O632" s="141"/>
      <c r="P632" s="142"/>
      <c r="Q632" s="142"/>
      <c r="R632" s="142"/>
      <c r="S632" s="139"/>
    </row>
    <row r="633" spans="2:19" ht="15.75" customHeight="1" x14ac:dyDescent="0.25">
      <c r="B633" s="106"/>
      <c r="C633" s="106"/>
      <c r="D633" s="139"/>
      <c r="E633" s="140"/>
      <c r="F633" s="140"/>
      <c r="G633" s="140"/>
      <c r="M633" s="140"/>
      <c r="N633" s="141"/>
      <c r="O633" s="141"/>
      <c r="P633" s="142"/>
      <c r="Q633" s="142"/>
      <c r="R633" s="142"/>
      <c r="S633" s="139"/>
    </row>
    <row r="634" spans="2:19" ht="15.75" customHeight="1" x14ac:dyDescent="0.25">
      <c r="B634" s="106"/>
      <c r="C634" s="106"/>
      <c r="D634" s="139"/>
      <c r="E634" s="140"/>
      <c r="F634" s="140"/>
      <c r="G634" s="140"/>
      <c r="M634" s="140"/>
      <c r="N634" s="141"/>
      <c r="O634" s="141"/>
      <c r="P634" s="142"/>
      <c r="Q634" s="142"/>
      <c r="R634" s="142"/>
      <c r="S634" s="139"/>
    </row>
    <row r="635" spans="2:19" ht="15.75" customHeight="1" x14ac:dyDescent="0.25">
      <c r="B635" s="106"/>
      <c r="C635" s="106"/>
      <c r="D635" s="139"/>
      <c r="E635" s="140"/>
      <c r="F635" s="140"/>
      <c r="G635" s="140"/>
      <c r="M635" s="140"/>
      <c r="N635" s="141"/>
      <c r="O635" s="141"/>
      <c r="P635" s="142"/>
      <c r="Q635" s="142"/>
      <c r="R635" s="142"/>
      <c r="S635" s="139"/>
    </row>
    <row r="636" spans="2:19" ht="15.75" customHeight="1" x14ac:dyDescent="0.25">
      <c r="B636" s="106"/>
      <c r="C636" s="106"/>
      <c r="D636" s="139"/>
      <c r="E636" s="140"/>
      <c r="F636" s="140"/>
      <c r="G636" s="140"/>
      <c r="M636" s="140"/>
      <c r="N636" s="141"/>
      <c r="O636" s="141"/>
      <c r="P636" s="142"/>
      <c r="Q636" s="142"/>
      <c r="R636" s="142"/>
      <c r="S636" s="139"/>
    </row>
    <row r="637" spans="2:19" ht="15.75" customHeight="1" x14ac:dyDescent="0.25">
      <c r="B637" s="106"/>
      <c r="C637" s="106"/>
      <c r="D637" s="139"/>
      <c r="E637" s="140"/>
      <c r="F637" s="140"/>
      <c r="G637" s="140"/>
      <c r="M637" s="140"/>
      <c r="N637" s="141"/>
      <c r="O637" s="141"/>
      <c r="P637" s="142"/>
      <c r="Q637" s="142"/>
      <c r="R637" s="142"/>
      <c r="S637" s="139"/>
    </row>
    <row r="638" spans="2:19" ht="15.75" customHeight="1" x14ac:dyDescent="0.25">
      <c r="B638" s="106"/>
      <c r="C638" s="106"/>
      <c r="D638" s="139"/>
      <c r="E638" s="140"/>
      <c r="F638" s="140"/>
      <c r="G638" s="140"/>
      <c r="M638" s="140"/>
      <c r="N638" s="141"/>
      <c r="O638" s="141"/>
      <c r="P638" s="142"/>
      <c r="Q638" s="142"/>
      <c r="R638" s="142"/>
      <c r="S638" s="139"/>
    </row>
    <row r="639" spans="2:19" ht="15.75" customHeight="1" x14ac:dyDescent="0.25">
      <c r="B639" s="106"/>
      <c r="C639" s="106"/>
      <c r="D639" s="139"/>
      <c r="E639" s="140"/>
      <c r="F639" s="140"/>
      <c r="G639" s="140"/>
      <c r="M639" s="140"/>
      <c r="N639" s="141"/>
      <c r="O639" s="141"/>
      <c r="P639" s="142"/>
      <c r="Q639" s="142"/>
      <c r="R639" s="142"/>
      <c r="S639" s="139"/>
    </row>
    <row r="640" spans="2:19" ht="15.75" customHeight="1" x14ac:dyDescent="0.25">
      <c r="B640" s="106"/>
      <c r="C640" s="106"/>
      <c r="D640" s="139"/>
      <c r="E640" s="140"/>
      <c r="F640" s="140"/>
      <c r="G640" s="140"/>
      <c r="M640" s="140"/>
      <c r="N640" s="141"/>
      <c r="O640" s="141"/>
      <c r="P640" s="142"/>
      <c r="Q640" s="142"/>
      <c r="R640" s="142"/>
      <c r="S640" s="139"/>
    </row>
    <row r="641" spans="2:19" ht="15.75" customHeight="1" x14ac:dyDescent="0.25">
      <c r="B641" s="106"/>
      <c r="C641" s="106"/>
      <c r="D641" s="139"/>
      <c r="E641" s="140"/>
      <c r="F641" s="140"/>
      <c r="G641" s="140"/>
      <c r="M641" s="140"/>
      <c r="N641" s="141"/>
      <c r="O641" s="141"/>
      <c r="P641" s="142"/>
      <c r="Q641" s="142"/>
      <c r="R641" s="142"/>
      <c r="S641" s="139"/>
    </row>
    <row r="642" spans="2:19" ht="15.75" customHeight="1" x14ac:dyDescent="0.25">
      <c r="B642" s="106"/>
      <c r="C642" s="106"/>
      <c r="D642" s="139"/>
      <c r="E642" s="140"/>
      <c r="F642" s="140"/>
      <c r="G642" s="140"/>
      <c r="M642" s="140"/>
      <c r="N642" s="141"/>
      <c r="O642" s="141"/>
      <c r="P642" s="142"/>
      <c r="Q642" s="142"/>
      <c r="R642" s="142"/>
      <c r="S642" s="139"/>
    </row>
    <row r="643" spans="2:19" ht="15.75" customHeight="1" x14ac:dyDescent="0.25">
      <c r="B643" s="106"/>
      <c r="C643" s="106"/>
      <c r="D643" s="139"/>
      <c r="E643" s="140"/>
      <c r="F643" s="140"/>
      <c r="G643" s="140"/>
      <c r="M643" s="140"/>
      <c r="N643" s="141"/>
      <c r="O643" s="141"/>
      <c r="P643" s="142"/>
      <c r="Q643" s="142"/>
      <c r="R643" s="142"/>
      <c r="S643" s="139"/>
    </row>
    <row r="644" spans="2:19" ht="15.75" customHeight="1" x14ac:dyDescent="0.25">
      <c r="B644" s="106"/>
      <c r="C644" s="106"/>
      <c r="D644" s="139"/>
      <c r="E644" s="140"/>
      <c r="F644" s="140"/>
      <c r="G644" s="140"/>
      <c r="M644" s="140"/>
      <c r="N644" s="141"/>
      <c r="O644" s="141"/>
      <c r="P644" s="142"/>
      <c r="Q644" s="142"/>
      <c r="R644" s="142"/>
      <c r="S644" s="139"/>
    </row>
    <row r="645" spans="2:19" ht="15.75" customHeight="1" x14ac:dyDescent="0.25">
      <c r="B645" s="106"/>
      <c r="C645" s="106"/>
      <c r="D645" s="139"/>
      <c r="E645" s="140"/>
      <c r="F645" s="140"/>
      <c r="G645" s="140"/>
      <c r="M645" s="140"/>
      <c r="N645" s="141"/>
      <c r="O645" s="141"/>
      <c r="P645" s="142"/>
      <c r="Q645" s="142"/>
      <c r="R645" s="142"/>
      <c r="S645" s="139"/>
    </row>
    <row r="646" spans="2:19" ht="15.75" customHeight="1" x14ac:dyDescent="0.25">
      <c r="B646" s="106"/>
      <c r="C646" s="106"/>
      <c r="D646" s="139"/>
      <c r="E646" s="140"/>
      <c r="F646" s="140"/>
      <c r="G646" s="140"/>
      <c r="M646" s="140"/>
      <c r="N646" s="141"/>
      <c r="O646" s="141"/>
      <c r="P646" s="142"/>
      <c r="Q646" s="142"/>
      <c r="R646" s="142"/>
      <c r="S646" s="139"/>
    </row>
    <row r="647" spans="2:19" ht="15.75" customHeight="1" x14ac:dyDescent="0.25">
      <c r="B647" s="106"/>
      <c r="C647" s="106"/>
      <c r="D647" s="139"/>
      <c r="E647" s="140"/>
      <c r="F647" s="140"/>
      <c r="G647" s="140"/>
      <c r="M647" s="140"/>
      <c r="N647" s="141"/>
      <c r="O647" s="141"/>
      <c r="P647" s="142"/>
      <c r="Q647" s="142"/>
      <c r="R647" s="142"/>
      <c r="S647" s="139"/>
    </row>
    <row r="648" spans="2:19" ht="15.75" customHeight="1" x14ac:dyDescent="0.25">
      <c r="B648" s="106"/>
      <c r="C648" s="106"/>
      <c r="D648" s="139"/>
      <c r="E648" s="140"/>
      <c r="F648" s="140"/>
      <c r="G648" s="140"/>
      <c r="M648" s="140"/>
      <c r="N648" s="141"/>
      <c r="O648" s="141"/>
      <c r="P648" s="142"/>
      <c r="Q648" s="142"/>
      <c r="R648" s="142"/>
      <c r="S648" s="139"/>
    </row>
    <row r="649" spans="2:19" ht="15.75" customHeight="1" x14ac:dyDescent="0.25">
      <c r="B649" s="106"/>
      <c r="C649" s="106"/>
      <c r="D649" s="139"/>
      <c r="E649" s="140"/>
      <c r="F649" s="140"/>
      <c r="G649" s="140"/>
      <c r="M649" s="140"/>
      <c r="N649" s="141"/>
      <c r="O649" s="141"/>
      <c r="P649" s="142"/>
      <c r="Q649" s="142"/>
      <c r="R649" s="142"/>
      <c r="S649" s="139"/>
    </row>
    <row r="650" spans="2:19" ht="15.75" customHeight="1" x14ac:dyDescent="0.25">
      <c r="B650" s="106"/>
      <c r="C650" s="106"/>
      <c r="D650" s="139"/>
      <c r="E650" s="140"/>
      <c r="F650" s="140"/>
      <c r="G650" s="140"/>
      <c r="M650" s="140"/>
      <c r="N650" s="141"/>
      <c r="O650" s="141"/>
      <c r="P650" s="142"/>
      <c r="Q650" s="142"/>
      <c r="R650" s="142"/>
      <c r="S650" s="139"/>
    </row>
    <row r="651" spans="2:19" ht="15.75" customHeight="1" x14ac:dyDescent="0.25">
      <c r="B651" s="106"/>
      <c r="C651" s="106"/>
      <c r="D651" s="139"/>
      <c r="E651" s="140"/>
      <c r="F651" s="140"/>
      <c r="G651" s="140"/>
      <c r="M651" s="140"/>
      <c r="N651" s="141"/>
      <c r="O651" s="141"/>
      <c r="P651" s="142"/>
      <c r="Q651" s="142"/>
      <c r="R651" s="142"/>
      <c r="S651" s="139"/>
    </row>
    <row r="652" spans="2:19" ht="15.75" customHeight="1" x14ac:dyDescent="0.25">
      <c r="B652" s="106"/>
      <c r="C652" s="106"/>
      <c r="D652" s="139"/>
      <c r="E652" s="140"/>
      <c r="F652" s="140"/>
      <c r="G652" s="140"/>
      <c r="M652" s="140"/>
      <c r="N652" s="141"/>
      <c r="O652" s="141"/>
      <c r="P652" s="142"/>
      <c r="Q652" s="142"/>
      <c r="R652" s="142"/>
      <c r="S652" s="139"/>
    </row>
    <row r="653" spans="2:19" ht="15.75" customHeight="1" x14ac:dyDescent="0.25">
      <c r="B653" s="106"/>
      <c r="C653" s="106"/>
      <c r="D653" s="139"/>
      <c r="E653" s="140"/>
      <c r="F653" s="140"/>
      <c r="G653" s="140"/>
      <c r="M653" s="140"/>
      <c r="N653" s="141"/>
      <c r="O653" s="141"/>
      <c r="P653" s="142"/>
      <c r="Q653" s="142"/>
      <c r="R653" s="142"/>
      <c r="S653" s="139"/>
    </row>
    <row r="654" spans="2:19" ht="15.75" customHeight="1" x14ac:dyDescent="0.25">
      <c r="B654" s="106"/>
      <c r="C654" s="106"/>
      <c r="D654" s="139"/>
      <c r="E654" s="140"/>
      <c r="F654" s="140"/>
      <c r="G654" s="140"/>
      <c r="M654" s="140"/>
      <c r="N654" s="141"/>
      <c r="O654" s="141"/>
      <c r="P654" s="142"/>
      <c r="Q654" s="142"/>
      <c r="R654" s="142"/>
      <c r="S654" s="139"/>
    </row>
    <row r="655" spans="2:19" ht="15.75" customHeight="1" x14ac:dyDescent="0.25">
      <c r="B655" s="106"/>
      <c r="C655" s="106"/>
      <c r="D655" s="139"/>
      <c r="E655" s="140"/>
      <c r="F655" s="140"/>
      <c r="G655" s="140"/>
      <c r="M655" s="140"/>
      <c r="N655" s="141"/>
      <c r="O655" s="141"/>
      <c r="P655" s="142"/>
      <c r="Q655" s="142"/>
      <c r="R655" s="142"/>
      <c r="S655" s="139"/>
    </row>
    <row r="656" spans="2:19" ht="15.75" customHeight="1" x14ac:dyDescent="0.25">
      <c r="B656" s="106"/>
      <c r="C656" s="106"/>
      <c r="D656" s="139"/>
      <c r="E656" s="140"/>
      <c r="F656" s="140"/>
      <c r="G656" s="140"/>
      <c r="M656" s="140"/>
      <c r="N656" s="141"/>
      <c r="O656" s="141"/>
      <c r="P656" s="142"/>
      <c r="Q656" s="142"/>
      <c r="R656" s="142"/>
      <c r="S656" s="139"/>
    </row>
    <row r="657" spans="2:19" ht="15.75" customHeight="1" x14ac:dyDescent="0.25">
      <c r="B657" s="106"/>
      <c r="C657" s="106"/>
      <c r="D657" s="139"/>
      <c r="E657" s="140"/>
      <c r="F657" s="140"/>
      <c r="G657" s="140"/>
      <c r="M657" s="140"/>
      <c r="N657" s="141"/>
      <c r="O657" s="141"/>
      <c r="P657" s="142"/>
      <c r="Q657" s="142"/>
      <c r="R657" s="142"/>
      <c r="S657" s="139"/>
    </row>
    <row r="658" spans="2:19" ht="15.75" customHeight="1" x14ac:dyDescent="0.25">
      <c r="B658" s="106"/>
      <c r="C658" s="106"/>
      <c r="D658" s="139"/>
      <c r="E658" s="140"/>
      <c r="F658" s="140"/>
      <c r="G658" s="140"/>
      <c r="M658" s="140"/>
      <c r="N658" s="141"/>
      <c r="O658" s="141"/>
      <c r="P658" s="142"/>
      <c r="Q658" s="142"/>
      <c r="R658" s="142"/>
      <c r="S658" s="139"/>
    </row>
    <row r="659" spans="2:19" ht="15.75" customHeight="1" x14ac:dyDescent="0.25">
      <c r="B659" s="106"/>
      <c r="C659" s="106"/>
      <c r="D659" s="139"/>
      <c r="E659" s="140"/>
      <c r="F659" s="140"/>
      <c r="G659" s="140"/>
      <c r="M659" s="140"/>
      <c r="N659" s="141"/>
      <c r="O659" s="141"/>
      <c r="P659" s="142"/>
      <c r="Q659" s="142"/>
      <c r="R659" s="142"/>
      <c r="S659" s="139"/>
    </row>
    <row r="660" spans="2:19" ht="15.75" customHeight="1" x14ac:dyDescent="0.25">
      <c r="B660" s="106"/>
      <c r="C660" s="106"/>
      <c r="D660" s="139"/>
      <c r="E660" s="140"/>
      <c r="F660" s="140"/>
      <c r="G660" s="140"/>
      <c r="M660" s="140"/>
      <c r="N660" s="141"/>
      <c r="O660" s="141"/>
      <c r="P660" s="142"/>
      <c r="Q660" s="142"/>
      <c r="R660" s="142"/>
      <c r="S660" s="139"/>
    </row>
    <row r="661" spans="2:19" ht="15.75" customHeight="1" x14ac:dyDescent="0.25">
      <c r="B661" s="106"/>
      <c r="C661" s="106"/>
      <c r="D661" s="139"/>
      <c r="E661" s="140"/>
      <c r="F661" s="140"/>
      <c r="G661" s="140"/>
      <c r="M661" s="140"/>
      <c r="N661" s="141"/>
      <c r="O661" s="141"/>
      <c r="P661" s="142"/>
      <c r="Q661" s="142"/>
      <c r="R661" s="142"/>
      <c r="S661" s="139"/>
    </row>
    <row r="662" spans="2:19" ht="15.75" customHeight="1" x14ac:dyDescent="0.25">
      <c r="B662" s="106"/>
      <c r="C662" s="106"/>
      <c r="D662" s="139"/>
      <c r="E662" s="140"/>
      <c r="F662" s="140"/>
      <c r="G662" s="140"/>
      <c r="M662" s="140"/>
      <c r="N662" s="141"/>
      <c r="O662" s="141"/>
      <c r="P662" s="142"/>
      <c r="Q662" s="142"/>
      <c r="R662" s="142"/>
      <c r="S662" s="139"/>
    </row>
    <row r="663" spans="2:19" ht="15.75" customHeight="1" x14ac:dyDescent="0.25">
      <c r="B663" s="106"/>
      <c r="C663" s="106"/>
      <c r="D663" s="139"/>
      <c r="E663" s="140"/>
      <c r="F663" s="140"/>
      <c r="G663" s="140"/>
      <c r="M663" s="140"/>
      <c r="N663" s="141"/>
      <c r="O663" s="141"/>
      <c r="P663" s="142"/>
      <c r="Q663" s="142"/>
      <c r="R663" s="142"/>
      <c r="S663" s="139"/>
    </row>
    <row r="664" spans="2:19" ht="15.75" customHeight="1" x14ac:dyDescent="0.25">
      <c r="B664" s="106"/>
      <c r="C664" s="106"/>
      <c r="D664" s="139"/>
      <c r="E664" s="140"/>
      <c r="F664" s="140"/>
      <c r="G664" s="140"/>
      <c r="M664" s="140"/>
      <c r="N664" s="141"/>
      <c r="O664" s="141"/>
      <c r="P664" s="142"/>
      <c r="Q664" s="142"/>
      <c r="R664" s="142"/>
      <c r="S664" s="139"/>
    </row>
    <row r="665" spans="2:19" ht="15.75" customHeight="1" x14ac:dyDescent="0.25">
      <c r="B665" s="106"/>
      <c r="C665" s="106"/>
      <c r="D665" s="139"/>
      <c r="E665" s="140"/>
      <c r="F665" s="140"/>
      <c r="G665" s="140"/>
      <c r="M665" s="140"/>
      <c r="N665" s="141"/>
      <c r="O665" s="141"/>
      <c r="P665" s="142"/>
      <c r="Q665" s="142"/>
      <c r="R665" s="142"/>
      <c r="S665" s="139"/>
    </row>
    <row r="666" spans="2:19" ht="15.75" customHeight="1" x14ac:dyDescent="0.25">
      <c r="B666" s="106"/>
      <c r="C666" s="106"/>
      <c r="D666" s="139"/>
      <c r="E666" s="140"/>
      <c r="F666" s="140"/>
      <c r="G666" s="140"/>
      <c r="M666" s="140"/>
      <c r="N666" s="141"/>
      <c r="O666" s="141"/>
      <c r="P666" s="142"/>
      <c r="Q666" s="142"/>
      <c r="R666" s="142"/>
      <c r="S666" s="139"/>
    </row>
    <row r="667" spans="2:19" ht="15.75" customHeight="1" x14ac:dyDescent="0.25">
      <c r="B667" s="106"/>
      <c r="C667" s="106"/>
      <c r="D667" s="139"/>
      <c r="E667" s="140"/>
      <c r="F667" s="140"/>
      <c r="G667" s="140"/>
      <c r="M667" s="140"/>
      <c r="N667" s="141"/>
      <c r="O667" s="141"/>
      <c r="P667" s="142"/>
      <c r="Q667" s="142"/>
      <c r="R667" s="142"/>
      <c r="S667" s="139"/>
    </row>
    <row r="668" spans="2:19" ht="15.75" customHeight="1" x14ac:dyDescent="0.25">
      <c r="B668" s="106"/>
      <c r="C668" s="106"/>
      <c r="D668" s="139"/>
      <c r="E668" s="140"/>
      <c r="F668" s="140"/>
      <c r="G668" s="140"/>
      <c r="M668" s="140"/>
      <c r="N668" s="141"/>
      <c r="O668" s="141"/>
      <c r="P668" s="142"/>
      <c r="Q668" s="142"/>
      <c r="R668" s="142"/>
      <c r="S668" s="139"/>
    </row>
    <row r="669" spans="2:19" ht="15.75" customHeight="1" x14ac:dyDescent="0.25">
      <c r="B669" s="106"/>
      <c r="C669" s="106"/>
      <c r="D669" s="139"/>
      <c r="E669" s="140"/>
      <c r="F669" s="140"/>
      <c r="G669" s="140"/>
      <c r="M669" s="140"/>
      <c r="N669" s="141"/>
      <c r="O669" s="141"/>
      <c r="P669" s="142"/>
      <c r="Q669" s="142"/>
      <c r="R669" s="142"/>
      <c r="S669" s="139"/>
    </row>
    <row r="670" spans="2:19" ht="15.75" customHeight="1" x14ac:dyDescent="0.25">
      <c r="B670" s="106"/>
      <c r="C670" s="106"/>
      <c r="D670" s="139"/>
      <c r="E670" s="140"/>
      <c r="F670" s="140"/>
      <c r="G670" s="140"/>
      <c r="M670" s="140"/>
      <c r="N670" s="141"/>
      <c r="O670" s="141"/>
      <c r="P670" s="142"/>
      <c r="Q670" s="142"/>
      <c r="R670" s="142"/>
      <c r="S670" s="139"/>
    </row>
    <row r="671" spans="2:19" ht="15.75" customHeight="1" x14ac:dyDescent="0.25">
      <c r="B671" s="106"/>
      <c r="C671" s="106"/>
      <c r="D671" s="139"/>
      <c r="E671" s="140"/>
      <c r="F671" s="140"/>
      <c r="G671" s="140"/>
      <c r="M671" s="140"/>
      <c r="N671" s="141"/>
      <c r="O671" s="141"/>
      <c r="P671" s="142"/>
      <c r="Q671" s="142"/>
      <c r="R671" s="142"/>
      <c r="S671" s="139"/>
    </row>
    <row r="672" spans="2:19" ht="15.75" customHeight="1" x14ac:dyDescent="0.25">
      <c r="B672" s="106"/>
      <c r="C672" s="106"/>
      <c r="D672" s="139"/>
      <c r="E672" s="140"/>
      <c r="F672" s="140"/>
      <c r="G672" s="140"/>
      <c r="M672" s="140"/>
      <c r="N672" s="141"/>
      <c r="O672" s="141"/>
      <c r="P672" s="142"/>
      <c r="Q672" s="142"/>
      <c r="R672" s="142"/>
      <c r="S672" s="139"/>
    </row>
    <row r="673" spans="2:19" ht="15.75" customHeight="1" x14ac:dyDescent="0.25">
      <c r="B673" s="106"/>
      <c r="C673" s="106"/>
      <c r="D673" s="139"/>
      <c r="E673" s="140"/>
      <c r="F673" s="140"/>
      <c r="G673" s="140"/>
      <c r="M673" s="140"/>
      <c r="N673" s="141"/>
      <c r="O673" s="141"/>
      <c r="P673" s="142"/>
      <c r="Q673" s="142"/>
      <c r="R673" s="142"/>
      <c r="S673" s="139"/>
    </row>
    <row r="674" spans="2:19" ht="15.75" customHeight="1" x14ac:dyDescent="0.25">
      <c r="B674" s="106"/>
      <c r="C674" s="106"/>
      <c r="D674" s="139"/>
      <c r="E674" s="140"/>
      <c r="F674" s="140"/>
      <c r="G674" s="140"/>
      <c r="M674" s="140"/>
      <c r="N674" s="141"/>
      <c r="O674" s="141"/>
      <c r="P674" s="142"/>
      <c r="Q674" s="142"/>
      <c r="R674" s="142"/>
      <c r="S674" s="139"/>
    </row>
    <row r="675" spans="2:19" ht="15.75" customHeight="1" x14ac:dyDescent="0.25">
      <c r="B675" s="106"/>
      <c r="C675" s="106"/>
      <c r="D675" s="139"/>
      <c r="E675" s="140"/>
      <c r="F675" s="140"/>
      <c r="G675" s="140"/>
      <c r="M675" s="140"/>
      <c r="N675" s="141"/>
      <c r="O675" s="141"/>
      <c r="P675" s="142"/>
      <c r="Q675" s="142"/>
      <c r="R675" s="142"/>
      <c r="S675" s="139"/>
    </row>
    <row r="676" spans="2:19" ht="15.75" customHeight="1" x14ac:dyDescent="0.25">
      <c r="B676" s="106"/>
      <c r="C676" s="106"/>
      <c r="D676" s="139"/>
      <c r="E676" s="140"/>
      <c r="F676" s="140"/>
      <c r="G676" s="140"/>
      <c r="M676" s="140"/>
      <c r="N676" s="141"/>
      <c r="O676" s="141"/>
      <c r="P676" s="142"/>
      <c r="Q676" s="142"/>
      <c r="R676" s="142"/>
      <c r="S676" s="139"/>
    </row>
    <row r="677" spans="2:19" ht="15.75" customHeight="1" x14ac:dyDescent="0.25">
      <c r="B677" s="106"/>
      <c r="C677" s="106"/>
      <c r="D677" s="139"/>
      <c r="E677" s="140"/>
      <c r="F677" s="140"/>
      <c r="G677" s="140"/>
      <c r="M677" s="140"/>
      <c r="N677" s="141"/>
      <c r="O677" s="141"/>
      <c r="P677" s="142"/>
      <c r="Q677" s="142"/>
      <c r="R677" s="142"/>
      <c r="S677" s="139"/>
    </row>
    <row r="678" spans="2:19" ht="15.75" customHeight="1" x14ac:dyDescent="0.25">
      <c r="B678" s="106"/>
      <c r="C678" s="106"/>
      <c r="D678" s="139"/>
      <c r="E678" s="140"/>
      <c r="F678" s="140"/>
      <c r="G678" s="140"/>
      <c r="M678" s="140"/>
      <c r="N678" s="141"/>
      <c r="O678" s="141"/>
      <c r="P678" s="142"/>
      <c r="Q678" s="142"/>
      <c r="R678" s="142"/>
      <c r="S678" s="139"/>
    </row>
    <row r="679" spans="2:19" ht="15.75" customHeight="1" x14ac:dyDescent="0.25">
      <c r="B679" s="106"/>
      <c r="C679" s="106"/>
      <c r="D679" s="139"/>
      <c r="E679" s="140"/>
      <c r="F679" s="140"/>
      <c r="G679" s="140"/>
      <c r="M679" s="140"/>
      <c r="N679" s="141"/>
      <c r="O679" s="141"/>
      <c r="P679" s="142"/>
      <c r="Q679" s="142"/>
      <c r="R679" s="142"/>
      <c r="S679" s="139"/>
    </row>
    <row r="680" spans="2:19" ht="15.75" customHeight="1" x14ac:dyDescent="0.25">
      <c r="B680" s="106"/>
      <c r="C680" s="106"/>
      <c r="D680" s="139"/>
      <c r="E680" s="140"/>
      <c r="F680" s="140"/>
      <c r="G680" s="140"/>
      <c r="M680" s="140"/>
      <c r="N680" s="141"/>
      <c r="O680" s="141"/>
      <c r="P680" s="142"/>
      <c r="Q680" s="142"/>
      <c r="R680" s="142"/>
      <c r="S680" s="139"/>
    </row>
    <row r="681" spans="2:19" ht="15.75" customHeight="1" x14ac:dyDescent="0.25">
      <c r="B681" s="106"/>
      <c r="C681" s="106"/>
      <c r="D681" s="139"/>
      <c r="E681" s="140"/>
      <c r="F681" s="140"/>
      <c r="G681" s="140"/>
      <c r="M681" s="140"/>
      <c r="N681" s="141"/>
      <c r="O681" s="141"/>
      <c r="P681" s="142"/>
      <c r="Q681" s="142"/>
      <c r="R681" s="142"/>
      <c r="S681" s="139"/>
    </row>
    <row r="682" spans="2:19" ht="15.75" customHeight="1" x14ac:dyDescent="0.25">
      <c r="B682" s="106"/>
      <c r="C682" s="106"/>
      <c r="D682" s="139"/>
      <c r="E682" s="140"/>
      <c r="F682" s="140"/>
      <c r="G682" s="140"/>
      <c r="M682" s="140"/>
      <c r="N682" s="141"/>
      <c r="O682" s="141"/>
      <c r="P682" s="142"/>
      <c r="Q682" s="142"/>
      <c r="R682" s="142"/>
      <c r="S682" s="139"/>
    </row>
    <row r="683" spans="2:19" ht="15.75" customHeight="1" x14ac:dyDescent="0.25">
      <c r="B683" s="106"/>
      <c r="C683" s="106"/>
      <c r="D683" s="139"/>
      <c r="E683" s="140"/>
      <c r="F683" s="140"/>
      <c r="G683" s="140"/>
      <c r="M683" s="140"/>
      <c r="N683" s="141"/>
      <c r="O683" s="141"/>
      <c r="P683" s="142"/>
      <c r="Q683" s="142"/>
      <c r="R683" s="142"/>
      <c r="S683" s="139"/>
    </row>
    <row r="684" spans="2:19" ht="15.75" customHeight="1" x14ac:dyDescent="0.25">
      <c r="B684" s="106"/>
      <c r="C684" s="106"/>
      <c r="D684" s="139"/>
      <c r="E684" s="140"/>
      <c r="F684" s="140"/>
      <c r="G684" s="140"/>
      <c r="M684" s="140"/>
      <c r="N684" s="167"/>
      <c r="O684" s="167"/>
      <c r="P684" s="142"/>
      <c r="Q684" s="142"/>
      <c r="R684" s="142"/>
      <c r="S684" s="139"/>
    </row>
    <row r="685" spans="2:19" ht="15.75" customHeight="1" x14ac:dyDescent="0.25">
      <c r="B685" s="106"/>
      <c r="C685" s="106"/>
      <c r="D685" s="139"/>
      <c r="E685" s="140"/>
      <c r="F685" s="140"/>
      <c r="G685" s="140"/>
      <c r="M685" s="140"/>
      <c r="N685" s="167"/>
      <c r="O685" s="167"/>
      <c r="P685" s="142"/>
      <c r="Q685" s="142"/>
      <c r="R685" s="142"/>
      <c r="S685" s="139"/>
    </row>
    <row r="686" spans="2:19" ht="15.75" customHeight="1" x14ac:dyDescent="0.25">
      <c r="B686" s="106"/>
      <c r="C686" s="106"/>
      <c r="D686" s="139"/>
      <c r="E686" s="140"/>
      <c r="F686" s="140"/>
      <c r="G686" s="140"/>
      <c r="M686" s="140"/>
      <c r="N686" s="167"/>
      <c r="O686" s="167"/>
      <c r="P686" s="142"/>
      <c r="Q686" s="142"/>
      <c r="R686" s="142"/>
      <c r="S686" s="139"/>
    </row>
    <row r="687" spans="2:19" ht="15.75" customHeight="1" x14ac:dyDescent="0.25">
      <c r="B687" s="106"/>
      <c r="C687" s="106"/>
      <c r="D687" s="139"/>
      <c r="E687" s="140"/>
      <c r="F687" s="140"/>
      <c r="G687" s="140"/>
      <c r="M687" s="140"/>
      <c r="N687" s="167"/>
      <c r="O687" s="167"/>
      <c r="P687" s="142"/>
      <c r="Q687" s="142"/>
      <c r="R687" s="142"/>
      <c r="S687" s="139"/>
    </row>
    <row r="688" spans="2:19" ht="15.75" customHeight="1" x14ac:dyDescent="0.25">
      <c r="B688" s="106"/>
      <c r="C688" s="106"/>
      <c r="D688" s="139"/>
      <c r="E688" s="140"/>
      <c r="F688" s="140"/>
      <c r="G688" s="140"/>
      <c r="M688" s="140"/>
      <c r="N688" s="167"/>
      <c r="O688" s="167"/>
      <c r="P688" s="142"/>
      <c r="Q688" s="142"/>
      <c r="R688" s="142"/>
      <c r="S688" s="139"/>
    </row>
    <row r="689" spans="2:19" ht="15.75" customHeight="1" x14ac:dyDescent="0.25">
      <c r="B689" s="106"/>
      <c r="C689" s="106"/>
      <c r="D689" s="139"/>
      <c r="E689" s="140"/>
      <c r="F689" s="140"/>
      <c r="G689" s="140"/>
      <c r="M689" s="140"/>
      <c r="N689" s="167"/>
      <c r="O689" s="167"/>
      <c r="P689" s="142"/>
      <c r="Q689" s="142"/>
      <c r="R689" s="142"/>
      <c r="S689" s="139"/>
    </row>
    <row r="690" spans="2:19" ht="15.75" customHeight="1" x14ac:dyDescent="0.25">
      <c r="B690" s="106"/>
      <c r="C690" s="106"/>
      <c r="D690" s="139"/>
      <c r="E690" s="140"/>
      <c r="F690" s="140"/>
      <c r="G690" s="140"/>
      <c r="M690" s="140"/>
      <c r="N690" s="167"/>
      <c r="O690" s="167"/>
      <c r="P690" s="142"/>
      <c r="Q690" s="142"/>
      <c r="R690" s="142"/>
      <c r="S690" s="139"/>
    </row>
    <row r="691" spans="2:19" ht="15.75" customHeight="1" x14ac:dyDescent="0.25">
      <c r="B691" s="106"/>
      <c r="C691" s="106"/>
      <c r="D691" s="139"/>
      <c r="E691" s="140"/>
      <c r="F691" s="140"/>
      <c r="G691" s="140"/>
      <c r="M691" s="140"/>
      <c r="N691" s="167"/>
      <c r="O691" s="167"/>
      <c r="P691" s="142"/>
      <c r="Q691" s="142"/>
      <c r="R691" s="142"/>
      <c r="S691" s="139"/>
    </row>
    <row r="692" spans="2:19" ht="15.75" customHeight="1" x14ac:dyDescent="0.25">
      <c r="B692" s="106"/>
      <c r="C692" s="106"/>
      <c r="D692" s="139"/>
      <c r="E692" s="140"/>
      <c r="F692" s="140"/>
      <c r="G692" s="140"/>
      <c r="M692" s="140"/>
      <c r="N692" s="167"/>
      <c r="O692" s="167"/>
      <c r="P692" s="142"/>
      <c r="Q692" s="142"/>
      <c r="R692" s="142"/>
      <c r="S692" s="139"/>
    </row>
    <row r="693" spans="2:19" ht="15.75" customHeight="1" x14ac:dyDescent="0.25">
      <c r="B693" s="106"/>
      <c r="C693" s="106"/>
      <c r="D693" s="139"/>
      <c r="E693" s="140"/>
      <c r="F693" s="140"/>
      <c r="G693" s="140"/>
      <c r="M693" s="140"/>
      <c r="N693" s="167"/>
      <c r="O693" s="167"/>
      <c r="P693" s="142"/>
      <c r="Q693" s="142"/>
      <c r="R693" s="142"/>
      <c r="S693" s="139"/>
    </row>
    <row r="694" spans="2:19" ht="15.75" customHeight="1" x14ac:dyDescent="0.25">
      <c r="B694" s="106"/>
      <c r="C694" s="106"/>
      <c r="D694" s="139"/>
      <c r="E694" s="140"/>
      <c r="F694" s="140"/>
      <c r="G694" s="140"/>
      <c r="M694" s="140"/>
      <c r="N694" s="167"/>
      <c r="O694" s="167"/>
      <c r="P694" s="142"/>
      <c r="Q694" s="142"/>
      <c r="R694" s="142"/>
      <c r="S694" s="139"/>
    </row>
    <row r="695" spans="2:19" ht="15.75" customHeight="1" x14ac:dyDescent="0.25">
      <c r="B695" s="106"/>
      <c r="C695" s="106"/>
      <c r="D695" s="139"/>
      <c r="E695" s="140"/>
      <c r="F695" s="140"/>
      <c r="G695" s="140"/>
      <c r="M695" s="140"/>
      <c r="N695" s="167"/>
      <c r="O695" s="167"/>
      <c r="P695" s="142"/>
      <c r="Q695" s="142"/>
      <c r="R695" s="142"/>
      <c r="S695" s="139"/>
    </row>
    <row r="696" spans="2:19" ht="15.75" customHeight="1" x14ac:dyDescent="0.25">
      <c r="B696" s="106"/>
      <c r="C696" s="106"/>
      <c r="D696" s="139"/>
      <c r="E696" s="140"/>
      <c r="F696" s="140"/>
      <c r="G696" s="140"/>
      <c r="M696" s="140"/>
      <c r="N696" s="167"/>
      <c r="O696" s="167"/>
      <c r="P696" s="142"/>
      <c r="Q696" s="142"/>
      <c r="R696" s="142"/>
      <c r="S696" s="139"/>
    </row>
    <row r="697" spans="2:19" ht="15.75" customHeight="1" x14ac:dyDescent="0.25">
      <c r="B697" s="106"/>
      <c r="C697" s="106"/>
      <c r="D697" s="139"/>
      <c r="E697" s="140"/>
      <c r="F697" s="140"/>
      <c r="G697" s="140"/>
      <c r="M697" s="140"/>
      <c r="N697" s="167"/>
      <c r="O697" s="167"/>
      <c r="P697" s="142"/>
      <c r="Q697" s="142"/>
      <c r="R697" s="142"/>
      <c r="S697" s="139"/>
    </row>
    <row r="698" spans="2:19" ht="15.75" customHeight="1" x14ac:dyDescent="0.25">
      <c r="B698" s="106"/>
      <c r="C698" s="106"/>
      <c r="D698" s="139"/>
      <c r="E698" s="140"/>
      <c r="F698" s="140"/>
      <c r="G698" s="140"/>
      <c r="M698" s="140"/>
      <c r="N698" s="167"/>
      <c r="O698" s="167"/>
      <c r="P698" s="142"/>
      <c r="Q698" s="142"/>
      <c r="R698" s="142"/>
      <c r="S698" s="139"/>
    </row>
    <row r="699" spans="2:19" ht="15.75" customHeight="1" x14ac:dyDescent="0.25">
      <c r="B699" s="106"/>
      <c r="C699" s="106"/>
      <c r="D699" s="139"/>
      <c r="E699" s="140"/>
      <c r="F699" s="140"/>
      <c r="G699" s="140"/>
      <c r="M699" s="140"/>
      <c r="N699" s="167"/>
      <c r="O699" s="167"/>
      <c r="P699" s="142"/>
      <c r="Q699" s="142"/>
      <c r="R699" s="142"/>
      <c r="S699" s="139"/>
    </row>
    <row r="700" spans="2:19" ht="15.75" customHeight="1" x14ac:dyDescent="0.25">
      <c r="B700" s="106"/>
      <c r="C700" s="106"/>
      <c r="D700" s="139"/>
      <c r="E700" s="140"/>
      <c r="F700" s="140"/>
      <c r="G700" s="140"/>
      <c r="M700" s="140"/>
      <c r="N700" s="167"/>
      <c r="O700" s="167"/>
      <c r="P700" s="142"/>
      <c r="Q700" s="142"/>
      <c r="R700" s="142"/>
      <c r="S700" s="139"/>
    </row>
    <row r="701" spans="2:19" ht="15.75" customHeight="1" x14ac:dyDescent="0.25">
      <c r="B701" s="106"/>
      <c r="C701" s="106"/>
      <c r="D701" s="139"/>
      <c r="E701" s="140"/>
      <c r="F701" s="140"/>
      <c r="G701" s="140"/>
      <c r="M701" s="140"/>
      <c r="N701" s="167"/>
      <c r="O701" s="167"/>
      <c r="P701" s="142"/>
      <c r="Q701" s="142"/>
      <c r="R701" s="142"/>
      <c r="S701" s="139"/>
    </row>
    <row r="702" spans="2:19" ht="15.75" customHeight="1" x14ac:dyDescent="0.25">
      <c r="B702" s="106"/>
      <c r="C702" s="106"/>
      <c r="D702" s="139"/>
      <c r="E702" s="140"/>
      <c r="F702" s="140"/>
      <c r="G702" s="140"/>
      <c r="M702" s="140"/>
      <c r="N702" s="167"/>
      <c r="O702" s="167"/>
      <c r="P702" s="142"/>
      <c r="Q702" s="142"/>
      <c r="R702" s="142"/>
      <c r="S702" s="139"/>
    </row>
    <row r="703" spans="2:19" ht="15.75" customHeight="1" x14ac:dyDescent="0.25">
      <c r="B703" s="106"/>
      <c r="C703" s="106"/>
      <c r="D703" s="139"/>
      <c r="E703" s="140"/>
      <c r="F703" s="140"/>
      <c r="G703" s="140"/>
      <c r="M703" s="140"/>
      <c r="N703" s="167"/>
      <c r="O703" s="167"/>
      <c r="P703" s="142"/>
      <c r="Q703" s="142"/>
      <c r="R703" s="142"/>
      <c r="S703" s="139"/>
    </row>
    <row r="704" spans="2:19" ht="15.75" customHeight="1" x14ac:dyDescent="0.25">
      <c r="B704" s="106"/>
      <c r="C704" s="106"/>
      <c r="D704" s="139"/>
      <c r="E704" s="140"/>
      <c r="F704" s="140"/>
      <c r="G704" s="140"/>
      <c r="M704" s="140"/>
      <c r="N704" s="167"/>
      <c r="O704" s="167"/>
      <c r="P704" s="142"/>
      <c r="Q704" s="142"/>
      <c r="R704" s="142"/>
      <c r="S704" s="139"/>
    </row>
    <row r="705" spans="2:19" ht="15.75" customHeight="1" x14ac:dyDescent="0.25">
      <c r="B705" s="106"/>
      <c r="C705" s="106"/>
      <c r="D705" s="139"/>
      <c r="E705" s="140"/>
      <c r="F705" s="140"/>
      <c r="G705" s="140"/>
      <c r="M705" s="140"/>
      <c r="N705" s="167"/>
      <c r="O705" s="167"/>
      <c r="P705" s="142"/>
      <c r="Q705" s="142"/>
      <c r="R705" s="142"/>
      <c r="S705" s="139"/>
    </row>
    <row r="706" spans="2:19" ht="15.75" customHeight="1" x14ac:dyDescent="0.25">
      <c r="B706" s="106"/>
      <c r="C706" s="106"/>
      <c r="D706" s="139"/>
      <c r="E706" s="140"/>
      <c r="F706" s="140"/>
      <c r="G706" s="140"/>
      <c r="M706" s="140"/>
      <c r="N706" s="167"/>
      <c r="O706" s="167"/>
      <c r="P706" s="142"/>
      <c r="Q706" s="142"/>
      <c r="R706" s="142"/>
      <c r="S706" s="139"/>
    </row>
    <row r="707" spans="2:19" ht="15.75" customHeight="1" x14ac:dyDescent="0.25">
      <c r="B707" s="106"/>
      <c r="C707" s="106"/>
      <c r="D707" s="139"/>
      <c r="E707" s="140"/>
      <c r="F707" s="140"/>
      <c r="G707" s="140"/>
      <c r="M707" s="140"/>
      <c r="N707" s="167"/>
      <c r="O707" s="167"/>
      <c r="P707" s="142"/>
      <c r="Q707" s="142"/>
      <c r="R707" s="142"/>
      <c r="S707" s="139"/>
    </row>
    <row r="708" spans="2:19" ht="15.75" customHeight="1" x14ac:dyDescent="0.25">
      <c r="B708" s="106"/>
      <c r="C708" s="106"/>
      <c r="D708" s="139"/>
      <c r="E708" s="140"/>
      <c r="F708" s="140"/>
      <c r="G708" s="140"/>
      <c r="M708" s="140"/>
      <c r="N708" s="167"/>
      <c r="O708" s="167"/>
      <c r="P708" s="142"/>
      <c r="Q708" s="142"/>
      <c r="R708" s="142"/>
      <c r="S708" s="139"/>
    </row>
    <row r="709" spans="2:19" ht="15.75" customHeight="1" x14ac:dyDescent="0.25">
      <c r="B709" s="106"/>
      <c r="C709" s="106"/>
      <c r="D709" s="139"/>
      <c r="E709" s="140"/>
      <c r="F709" s="140"/>
      <c r="G709" s="140"/>
      <c r="M709" s="140"/>
      <c r="N709" s="167"/>
      <c r="O709" s="167"/>
      <c r="P709" s="142"/>
      <c r="Q709" s="142"/>
      <c r="R709" s="142"/>
      <c r="S709" s="139"/>
    </row>
    <row r="710" spans="2:19" ht="15.75" customHeight="1" x14ac:dyDescent="0.25">
      <c r="B710" s="106"/>
      <c r="C710" s="106"/>
      <c r="D710" s="139"/>
      <c r="E710" s="140"/>
      <c r="F710" s="140"/>
      <c r="G710" s="140"/>
      <c r="M710" s="140"/>
      <c r="N710" s="167"/>
      <c r="O710" s="167"/>
      <c r="P710" s="142"/>
      <c r="Q710" s="142"/>
      <c r="R710" s="142"/>
      <c r="S710" s="139"/>
    </row>
    <row r="711" spans="2:19" ht="15.75" customHeight="1" x14ac:dyDescent="0.25">
      <c r="B711" s="106"/>
      <c r="C711" s="106"/>
      <c r="D711" s="139"/>
      <c r="E711" s="140"/>
      <c r="F711" s="140"/>
      <c r="G711" s="140"/>
      <c r="M711" s="140"/>
      <c r="N711" s="167"/>
      <c r="O711" s="167"/>
      <c r="P711" s="142"/>
      <c r="Q711" s="142"/>
      <c r="R711" s="142"/>
      <c r="S711" s="139"/>
    </row>
    <row r="712" spans="2:19" ht="15.75" customHeight="1" x14ac:dyDescent="0.25">
      <c r="B712" s="106"/>
      <c r="C712" s="106"/>
      <c r="D712" s="139"/>
      <c r="E712" s="140"/>
      <c r="F712" s="140"/>
      <c r="G712" s="140"/>
      <c r="M712" s="140"/>
      <c r="N712" s="167"/>
      <c r="O712" s="167"/>
      <c r="P712" s="142"/>
      <c r="Q712" s="142"/>
      <c r="R712" s="142"/>
      <c r="S712" s="139"/>
    </row>
    <row r="713" spans="2:19" ht="15.75" customHeight="1" x14ac:dyDescent="0.25">
      <c r="B713" s="106"/>
      <c r="C713" s="106"/>
      <c r="D713" s="139"/>
      <c r="E713" s="140"/>
      <c r="F713" s="140"/>
      <c r="G713" s="140"/>
      <c r="M713" s="140"/>
      <c r="N713" s="167"/>
      <c r="O713" s="167"/>
      <c r="P713" s="142"/>
      <c r="Q713" s="142"/>
      <c r="R713" s="142"/>
      <c r="S713" s="139"/>
    </row>
    <row r="714" spans="2:19" ht="15.75" customHeight="1" x14ac:dyDescent="0.25">
      <c r="B714" s="106"/>
      <c r="C714" s="106"/>
      <c r="D714" s="139"/>
      <c r="E714" s="140"/>
      <c r="F714" s="140"/>
      <c r="G714" s="140"/>
      <c r="M714" s="140"/>
      <c r="N714" s="167"/>
      <c r="O714" s="167"/>
      <c r="P714" s="142"/>
      <c r="Q714" s="142"/>
      <c r="R714" s="142"/>
      <c r="S714" s="139"/>
    </row>
    <row r="715" spans="2:19" ht="15.75" customHeight="1" x14ac:dyDescent="0.25">
      <c r="B715" s="106"/>
      <c r="C715" s="106"/>
      <c r="D715" s="139"/>
      <c r="E715" s="140"/>
      <c r="F715" s="140"/>
      <c r="G715" s="140"/>
      <c r="M715" s="140"/>
      <c r="N715" s="167"/>
      <c r="O715" s="167"/>
      <c r="P715" s="142"/>
      <c r="Q715" s="142"/>
      <c r="R715" s="142"/>
      <c r="S715" s="139"/>
    </row>
    <row r="716" spans="2:19" ht="15.75" customHeight="1" x14ac:dyDescent="0.25">
      <c r="B716" s="106"/>
      <c r="C716" s="106"/>
      <c r="D716" s="139"/>
      <c r="E716" s="140"/>
      <c r="F716" s="140"/>
      <c r="G716" s="140"/>
      <c r="M716" s="140"/>
      <c r="N716" s="167"/>
      <c r="O716" s="167"/>
      <c r="P716" s="142"/>
      <c r="Q716" s="142"/>
      <c r="R716" s="142"/>
      <c r="S716" s="139"/>
    </row>
    <row r="717" spans="2:19" ht="15.75" customHeight="1" x14ac:dyDescent="0.25">
      <c r="B717" s="106"/>
      <c r="C717" s="106"/>
      <c r="D717" s="139"/>
      <c r="E717" s="140"/>
      <c r="F717" s="140"/>
      <c r="G717" s="140"/>
      <c r="M717" s="140"/>
      <c r="N717" s="167"/>
      <c r="O717" s="167"/>
      <c r="P717" s="142"/>
      <c r="Q717" s="142"/>
      <c r="R717" s="142"/>
      <c r="S717" s="139"/>
    </row>
    <row r="718" spans="2:19" ht="15.75" customHeight="1" x14ac:dyDescent="0.25">
      <c r="B718" s="106"/>
      <c r="C718" s="106"/>
      <c r="D718" s="139"/>
      <c r="E718" s="140"/>
      <c r="F718" s="140"/>
      <c r="G718" s="140"/>
      <c r="M718" s="140"/>
      <c r="N718" s="167"/>
      <c r="O718" s="167"/>
      <c r="P718" s="142"/>
      <c r="Q718" s="142"/>
      <c r="R718" s="142"/>
      <c r="S718" s="139"/>
    </row>
    <row r="719" spans="2:19" ht="15.75" customHeight="1" x14ac:dyDescent="0.25">
      <c r="B719" s="106"/>
      <c r="C719" s="106"/>
      <c r="D719" s="139"/>
      <c r="E719" s="140"/>
      <c r="F719" s="140"/>
      <c r="G719" s="140"/>
      <c r="M719" s="140"/>
      <c r="N719" s="167"/>
      <c r="O719" s="167"/>
      <c r="P719" s="142"/>
      <c r="Q719" s="142"/>
      <c r="R719" s="142"/>
      <c r="S719" s="139"/>
    </row>
    <row r="720" spans="2:19" ht="15.75" customHeight="1" x14ac:dyDescent="0.25">
      <c r="B720" s="106"/>
      <c r="C720" s="106"/>
      <c r="D720" s="139"/>
      <c r="E720" s="140"/>
      <c r="F720" s="140"/>
      <c r="G720" s="140"/>
      <c r="M720" s="140"/>
      <c r="N720" s="167"/>
      <c r="O720" s="167"/>
      <c r="P720" s="142"/>
      <c r="Q720" s="142"/>
      <c r="R720" s="142"/>
      <c r="S720" s="139"/>
    </row>
    <row r="721" spans="2:19" ht="15.75" customHeight="1" x14ac:dyDescent="0.25">
      <c r="B721" s="106"/>
      <c r="C721" s="106"/>
      <c r="D721" s="139"/>
      <c r="E721" s="140"/>
      <c r="F721" s="140"/>
      <c r="G721" s="140"/>
      <c r="M721" s="140"/>
      <c r="N721" s="167"/>
      <c r="O721" s="167"/>
      <c r="P721" s="142"/>
      <c r="Q721" s="142"/>
      <c r="R721" s="142"/>
      <c r="S721" s="139"/>
    </row>
    <row r="722" spans="2:19" ht="15.75" customHeight="1" x14ac:dyDescent="0.25">
      <c r="B722" s="106"/>
      <c r="C722" s="106"/>
      <c r="D722" s="139"/>
      <c r="E722" s="140"/>
      <c r="F722" s="140"/>
      <c r="G722" s="140"/>
      <c r="M722" s="140"/>
      <c r="N722" s="167"/>
      <c r="O722" s="167"/>
      <c r="P722" s="142"/>
      <c r="Q722" s="142"/>
      <c r="R722" s="142"/>
      <c r="S722" s="139"/>
    </row>
    <row r="723" spans="2:19" ht="15.75" customHeight="1" x14ac:dyDescent="0.25">
      <c r="B723" s="106"/>
      <c r="C723" s="106"/>
      <c r="D723" s="139"/>
      <c r="E723" s="140"/>
      <c r="F723" s="140"/>
      <c r="G723" s="140"/>
      <c r="M723" s="140"/>
      <c r="N723" s="167"/>
      <c r="O723" s="167"/>
      <c r="P723" s="142"/>
      <c r="Q723" s="142"/>
      <c r="R723" s="142"/>
      <c r="S723" s="139"/>
    </row>
    <row r="724" spans="2:19" ht="15.75" customHeight="1" x14ac:dyDescent="0.25">
      <c r="B724" s="106"/>
      <c r="C724" s="106"/>
      <c r="D724" s="139"/>
      <c r="E724" s="140"/>
      <c r="F724" s="140"/>
      <c r="G724" s="140"/>
      <c r="M724" s="140"/>
      <c r="N724" s="167"/>
      <c r="O724" s="167"/>
      <c r="P724" s="142"/>
      <c r="Q724" s="142"/>
      <c r="R724" s="142"/>
      <c r="S724" s="139"/>
    </row>
    <row r="725" spans="2:19" ht="15.75" customHeight="1" x14ac:dyDescent="0.25">
      <c r="B725" s="106"/>
      <c r="C725" s="106"/>
      <c r="D725" s="139"/>
      <c r="E725" s="140"/>
      <c r="F725" s="140"/>
      <c r="G725" s="140"/>
      <c r="M725" s="140"/>
      <c r="N725" s="167"/>
      <c r="O725" s="167"/>
      <c r="P725" s="142"/>
      <c r="Q725" s="142"/>
      <c r="R725" s="142"/>
      <c r="S725" s="139"/>
    </row>
    <row r="726" spans="2:19" ht="15.75" customHeight="1" x14ac:dyDescent="0.25">
      <c r="B726" s="106"/>
      <c r="C726" s="106"/>
      <c r="D726" s="139"/>
      <c r="E726" s="140"/>
      <c r="F726" s="140"/>
      <c r="G726" s="140"/>
      <c r="M726" s="140"/>
      <c r="N726" s="167"/>
      <c r="O726" s="167"/>
      <c r="P726" s="142"/>
      <c r="Q726" s="142"/>
      <c r="R726" s="142"/>
      <c r="S726" s="139"/>
    </row>
    <row r="727" spans="2:19" ht="15.75" customHeight="1" x14ac:dyDescent="0.25">
      <c r="B727" s="106"/>
      <c r="C727" s="106"/>
      <c r="D727" s="139"/>
      <c r="E727" s="140"/>
      <c r="F727" s="140"/>
      <c r="G727" s="140"/>
      <c r="M727" s="140"/>
      <c r="N727" s="167"/>
      <c r="O727" s="167"/>
      <c r="P727" s="142"/>
      <c r="Q727" s="142"/>
      <c r="R727" s="142"/>
      <c r="S727" s="139"/>
    </row>
    <row r="728" spans="2:19" ht="15.75" customHeight="1" x14ac:dyDescent="0.25">
      <c r="B728" s="106"/>
      <c r="C728" s="106"/>
      <c r="D728" s="139"/>
      <c r="E728" s="140"/>
      <c r="F728" s="140"/>
      <c r="G728" s="140"/>
      <c r="M728" s="140"/>
      <c r="N728" s="167"/>
      <c r="O728" s="167"/>
      <c r="P728" s="142"/>
      <c r="Q728" s="142"/>
      <c r="R728" s="142"/>
      <c r="S728" s="139"/>
    </row>
    <row r="729" spans="2:19" ht="15.75" customHeight="1" x14ac:dyDescent="0.25">
      <c r="B729" s="106"/>
      <c r="C729" s="106"/>
      <c r="D729" s="139"/>
      <c r="E729" s="140"/>
      <c r="F729" s="140"/>
      <c r="G729" s="140"/>
      <c r="M729" s="140"/>
      <c r="N729" s="167"/>
      <c r="O729" s="167"/>
      <c r="P729" s="142"/>
      <c r="Q729" s="142"/>
      <c r="R729" s="142"/>
      <c r="S729" s="139"/>
    </row>
    <row r="730" spans="2:19" ht="15.75" customHeight="1" x14ac:dyDescent="0.25">
      <c r="B730" s="106"/>
      <c r="C730" s="106"/>
      <c r="D730" s="139"/>
      <c r="E730" s="140"/>
      <c r="F730" s="140"/>
      <c r="G730" s="140"/>
      <c r="M730" s="140"/>
      <c r="N730" s="167"/>
      <c r="O730" s="167"/>
      <c r="P730" s="142"/>
      <c r="Q730" s="142"/>
      <c r="R730" s="142"/>
      <c r="S730" s="139"/>
    </row>
    <row r="731" spans="2:19" ht="15.75" customHeight="1" x14ac:dyDescent="0.25">
      <c r="B731" s="106"/>
      <c r="C731" s="106"/>
      <c r="D731" s="139"/>
      <c r="E731" s="140"/>
      <c r="F731" s="140"/>
      <c r="G731" s="140"/>
      <c r="M731" s="140"/>
      <c r="N731" s="167"/>
      <c r="O731" s="167"/>
      <c r="P731" s="142"/>
      <c r="Q731" s="142"/>
      <c r="R731" s="142"/>
      <c r="S731" s="139"/>
    </row>
    <row r="732" spans="2:19" ht="15.75" customHeight="1" x14ac:dyDescent="0.25">
      <c r="B732" s="106"/>
      <c r="C732" s="106"/>
      <c r="D732" s="139"/>
      <c r="E732" s="140"/>
      <c r="F732" s="140"/>
      <c r="G732" s="140"/>
      <c r="M732" s="140"/>
      <c r="N732" s="167"/>
      <c r="O732" s="167"/>
      <c r="P732" s="142"/>
      <c r="Q732" s="142"/>
      <c r="R732" s="142"/>
      <c r="S732" s="139"/>
    </row>
    <row r="733" spans="2:19" ht="15.75" customHeight="1" x14ac:dyDescent="0.25">
      <c r="B733" s="106"/>
      <c r="C733" s="106"/>
      <c r="D733" s="139"/>
      <c r="E733" s="140"/>
      <c r="F733" s="140"/>
      <c r="G733" s="140"/>
      <c r="M733" s="140"/>
      <c r="N733" s="167"/>
      <c r="O733" s="167"/>
      <c r="P733" s="142"/>
      <c r="Q733" s="142"/>
      <c r="R733" s="142"/>
      <c r="S733" s="139"/>
    </row>
    <row r="734" spans="2:19" ht="15.75" customHeight="1" x14ac:dyDescent="0.25">
      <c r="B734" s="106"/>
      <c r="C734" s="106"/>
      <c r="D734" s="139"/>
      <c r="E734" s="140"/>
      <c r="F734" s="140"/>
      <c r="G734" s="140"/>
      <c r="M734" s="140"/>
      <c r="N734" s="167"/>
      <c r="O734" s="167"/>
      <c r="P734" s="142"/>
      <c r="Q734" s="142"/>
      <c r="R734" s="142"/>
      <c r="S734" s="139"/>
    </row>
    <row r="735" spans="2:19" ht="15.75" customHeight="1" x14ac:dyDescent="0.25">
      <c r="B735" s="106"/>
      <c r="C735" s="106"/>
      <c r="D735" s="139"/>
      <c r="E735" s="140"/>
      <c r="F735" s="140"/>
      <c r="G735" s="140"/>
      <c r="M735" s="140"/>
      <c r="N735" s="167"/>
      <c r="O735" s="167"/>
      <c r="P735" s="142"/>
      <c r="Q735" s="142"/>
      <c r="R735" s="142"/>
      <c r="S735" s="139"/>
    </row>
    <row r="736" spans="2:19" ht="15.75" customHeight="1" x14ac:dyDescent="0.25">
      <c r="B736" s="106"/>
      <c r="C736" s="106"/>
      <c r="D736" s="139"/>
      <c r="E736" s="140"/>
      <c r="F736" s="140"/>
      <c r="G736" s="140"/>
      <c r="M736" s="140"/>
      <c r="N736" s="167"/>
      <c r="O736" s="167"/>
      <c r="P736" s="142"/>
      <c r="Q736" s="142"/>
      <c r="R736" s="142"/>
      <c r="S736" s="139"/>
    </row>
    <row r="737" spans="2:19" ht="15.75" customHeight="1" x14ac:dyDescent="0.25">
      <c r="B737" s="106"/>
      <c r="C737" s="106"/>
      <c r="D737" s="139"/>
      <c r="E737" s="140"/>
      <c r="F737" s="140"/>
      <c r="G737" s="140"/>
      <c r="M737" s="140"/>
      <c r="N737" s="167"/>
      <c r="O737" s="167"/>
      <c r="P737" s="142"/>
      <c r="Q737" s="142"/>
      <c r="R737" s="142"/>
      <c r="S737" s="139"/>
    </row>
    <row r="738" spans="2:19" ht="15.75" customHeight="1" x14ac:dyDescent="0.25">
      <c r="B738" s="106"/>
      <c r="C738" s="106"/>
      <c r="D738" s="139"/>
      <c r="E738" s="140"/>
      <c r="F738" s="140"/>
      <c r="G738" s="140"/>
      <c r="M738" s="140"/>
      <c r="N738" s="167"/>
      <c r="O738" s="167"/>
      <c r="P738" s="142"/>
      <c r="Q738" s="142"/>
      <c r="R738" s="142"/>
      <c r="S738" s="139"/>
    </row>
    <row r="739" spans="2:19" ht="15.75" customHeight="1" x14ac:dyDescent="0.25">
      <c r="B739" s="106"/>
      <c r="C739" s="106"/>
      <c r="D739" s="139"/>
      <c r="E739" s="140"/>
      <c r="F739" s="140"/>
      <c r="G739" s="140"/>
      <c r="M739" s="140"/>
      <c r="N739" s="167"/>
      <c r="O739" s="167"/>
      <c r="P739" s="142"/>
      <c r="Q739" s="142"/>
      <c r="R739" s="142"/>
      <c r="S739" s="139"/>
    </row>
    <row r="740" spans="2:19" ht="15.75" customHeight="1" x14ac:dyDescent="0.25">
      <c r="B740" s="106"/>
      <c r="C740" s="106"/>
      <c r="D740" s="139"/>
      <c r="E740" s="140"/>
      <c r="F740" s="140"/>
      <c r="G740" s="140"/>
      <c r="M740" s="140"/>
      <c r="N740" s="167"/>
      <c r="O740" s="167"/>
      <c r="P740" s="142"/>
      <c r="Q740" s="142"/>
      <c r="R740" s="142"/>
      <c r="S740" s="139"/>
    </row>
    <row r="741" spans="2:19" ht="15.75" customHeight="1" x14ac:dyDescent="0.25">
      <c r="B741" s="106"/>
      <c r="C741" s="106"/>
      <c r="D741" s="139"/>
      <c r="E741" s="140"/>
      <c r="F741" s="140"/>
      <c r="G741" s="140"/>
      <c r="M741" s="140"/>
      <c r="N741" s="167"/>
      <c r="O741" s="167"/>
      <c r="P741" s="142"/>
      <c r="Q741" s="142"/>
      <c r="R741" s="142"/>
      <c r="S741" s="139"/>
    </row>
    <row r="742" spans="2:19" ht="15.75" customHeight="1" x14ac:dyDescent="0.25">
      <c r="B742" s="106"/>
      <c r="C742" s="106"/>
      <c r="D742" s="139"/>
      <c r="E742" s="140"/>
      <c r="F742" s="140"/>
      <c r="G742" s="140"/>
      <c r="M742" s="140"/>
      <c r="N742" s="167"/>
      <c r="O742" s="167"/>
      <c r="P742" s="142"/>
      <c r="Q742" s="142"/>
      <c r="R742" s="142"/>
      <c r="S742" s="139"/>
    </row>
    <row r="743" spans="2:19" ht="15.75" customHeight="1" x14ac:dyDescent="0.25">
      <c r="B743" s="106"/>
      <c r="C743" s="106"/>
      <c r="D743" s="139"/>
      <c r="E743" s="140"/>
      <c r="F743" s="140"/>
      <c r="G743" s="140"/>
      <c r="M743" s="140"/>
      <c r="N743" s="167"/>
      <c r="O743" s="167"/>
      <c r="P743" s="142"/>
      <c r="Q743" s="142"/>
      <c r="R743" s="142"/>
      <c r="S743" s="139"/>
    </row>
    <row r="744" spans="2:19" ht="15.75" customHeight="1" x14ac:dyDescent="0.25">
      <c r="B744" s="106"/>
      <c r="C744" s="106"/>
      <c r="D744" s="139"/>
      <c r="E744" s="140"/>
      <c r="F744" s="140"/>
      <c r="G744" s="140"/>
      <c r="M744" s="140"/>
      <c r="N744" s="167"/>
      <c r="O744" s="167"/>
      <c r="P744" s="142"/>
      <c r="Q744" s="142"/>
      <c r="R744" s="142"/>
      <c r="S744" s="139"/>
    </row>
    <row r="745" spans="2:19" ht="15.75" customHeight="1" x14ac:dyDescent="0.25">
      <c r="B745" s="106"/>
      <c r="C745" s="106"/>
      <c r="D745" s="139"/>
      <c r="E745" s="140"/>
      <c r="F745" s="140"/>
      <c r="G745" s="140"/>
      <c r="M745" s="140"/>
      <c r="N745" s="167"/>
      <c r="O745" s="167"/>
      <c r="P745" s="142"/>
      <c r="Q745" s="142"/>
      <c r="R745" s="142"/>
      <c r="S745" s="139"/>
    </row>
    <row r="746" spans="2:19" ht="15.75" customHeight="1" x14ac:dyDescent="0.25">
      <c r="B746" s="106"/>
      <c r="C746" s="106"/>
      <c r="D746" s="139"/>
      <c r="E746" s="140"/>
      <c r="F746" s="140"/>
      <c r="G746" s="140"/>
      <c r="M746" s="140"/>
      <c r="N746" s="167"/>
      <c r="O746" s="167"/>
      <c r="P746" s="142"/>
      <c r="Q746" s="142"/>
      <c r="R746" s="142"/>
      <c r="S746" s="139"/>
    </row>
    <row r="747" spans="2:19" ht="15.75" customHeight="1" x14ac:dyDescent="0.25">
      <c r="B747" s="106"/>
      <c r="C747" s="106"/>
      <c r="D747" s="139"/>
      <c r="E747" s="140"/>
      <c r="F747" s="140"/>
      <c r="G747" s="140"/>
      <c r="M747" s="140"/>
      <c r="N747" s="167"/>
      <c r="O747" s="167"/>
      <c r="P747" s="142"/>
      <c r="Q747" s="142"/>
      <c r="R747" s="142"/>
      <c r="S747" s="139"/>
    </row>
    <row r="748" spans="2:19" ht="15.75" customHeight="1" x14ac:dyDescent="0.25">
      <c r="B748" s="106"/>
      <c r="C748" s="106"/>
      <c r="D748" s="139"/>
      <c r="E748" s="140"/>
      <c r="F748" s="140"/>
      <c r="G748" s="140"/>
      <c r="M748" s="140"/>
      <c r="N748" s="167"/>
      <c r="O748" s="167"/>
      <c r="P748" s="142"/>
      <c r="Q748" s="142"/>
      <c r="R748" s="142"/>
      <c r="S748" s="139"/>
    </row>
    <row r="749" spans="2:19" ht="15.75" customHeight="1" x14ac:dyDescent="0.25">
      <c r="B749" s="106"/>
      <c r="C749" s="106"/>
      <c r="D749" s="139"/>
      <c r="E749" s="140"/>
      <c r="F749" s="140"/>
      <c r="G749" s="140"/>
      <c r="M749" s="140"/>
      <c r="N749" s="167"/>
      <c r="O749" s="167"/>
      <c r="P749" s="142"/>
      <c r="Q749" s="142"/>
      <c r="R749" s="142"/>
      <c r="S749" s="139"/>
    </row>
    <row r="750" spans="2:19" ht="15.75" customHeight="1" x14ac:dyDescent="0.25">
      <c r="B750" s="106"/>
      <c r="C750" s="106"/>
      <c r="D750" s="139"/>
      <c r="E750" s="140"/>
      <c r="F750" s="140"/>
      <c r="G750" s="140"/>
      <c r="M750" s="140"/>
      <c r="N750" s="167"/>
      <c r="O750" s="167"/>
      <c r="P750" s="142"/>
      <c r="Q750" s="142"/>
      <c r="R750" s="142"/>
      <c r="S750" s="139"/>
    </row>
    <row r="751" spans="2:19" ht="15.75" customHeight="1" x14ac:dyDescent="0.25">
      <c r="B751" s="106"/>
      <c r="C751" s="106"/>
      <c r="D751" s="139"/>
      <c r="E751" s="140"/>
      <c r="F751" s="140"/>
      <c r="G751" s="140"/>
      <c r="M751" s="140"/>
      <c r="N751" s="167"/>
      <c r="O751" s="167"/>
      <c r="P751" s="142"/>
      <c r="Q751" s="142"/>
      <c r="R751" s="142"/>
      <c r="S751" s="139"/>
    </row>
    <row r="752" spans="2:19" ht="15.75" customHeight="1" x14ac:dyDescent="0.25">
      <c r="B752" s="106"/>
      <c r="C752" s="106"/>
      <c r="D752" s="139"/>
      <c r="E752" s="140"/>
      <c r="F752" s="140"/>
      <c r="G752" s="140"/>
      <c r="M752" s="140"/>
      <c r="N752" s="167"/>
      <c r="O752" s="167"/>
      <c r="P752" s="142"/>
      <c r="Q752" s="142"/>
      <c r="R752" s="142"/>
      <c r="S752" s="139"/>
    </row>
    <row r="753" spans="2:19" ht="15.75" customHeight="1" x14ac:dyDescent="0.25">
      <c r="B753" s="106"/>
      <c r="C753" s="106"/>
      <c r="D753" s="139"/>
      <c r="E753" s="140"/>
      <c r="F753" s="140"/>
      <c r="G753" s="140"/>
      <c r="M753" s="140"/>
      <c r="N753" s="167"/>
      <c r="O753" s="167"/>
      <c r="P753" s="142"/>
      <c r="Q753" s="142"/>
      <c r="R753" s="142"/>
      <c r="S753" s="139"/>
    </row>
    <row r="754" spans="2:19" ht="15.75" customHeight="1" x14ac:dyDescent="0.25">
      <c r="B754" s="106"/>
      <c r="C754" s="106"/>
      <c r="D754" s="139"/>
      <c r="E754" s="140"/>
      <c r="F754" s="140"/>
      <c r="G754" s="140"/>
      <c r="M754" s="140"/>
      <c r="N754" s="167"/>
      <c r="O754" s="167"/>
      <c r="P754" s="142"/>
      <c r="Q754" s="142"/>
      <c r="R754" s="142"/>
      <c r="S754" s="139"/>
    </row>
    <row r="755" spans="2:19" ht="15.75" customHeight="1" x14ac:dyDescent="0.25">
      <c r="B755" s="106"/>
      <c r="C755" s="106"/>
      <c r="D755" s="139"/>
      <c r="E755" s="140"/>
      <c r="F755" s="140"/>
      <c r="G755" s="140"/>
      <c r="M755" s="140"/>
      <c r="N755" s="167"/>
      <c r="O755" s="167"/>
      <c r="P755" s="142"/>
      <c r="Q755" s="142"/>
      <c r="R755" s="142"/>
      <c r="S755" s="139"/>
    </row>
    <row r="756" spans="2:19" ht="15.75" customHeight="1" x14ac:dyDescent="0.25">
      <c r="B756" s="106"/>
      <c r="C756" s="106"/>
      <c r="D756" s="139"/>
      <c r="E756" s="140"/>
      <c r="F756" s="140"/>
      <c r="G756" s="140"/>
      <c r="M756" s="140"/>
      <c r="N756" s="167"/>
      <c r="O756" s="167"/>
      <c r="P756" s="142"/>
      <c r="Q756" s="142"/>
      <c r="R756" s="142"/>
      <c r="S756" s="139"/>
    </row>
    <row r="757" spans="2:19" ht="15.75" customHeight="1" x14ac:dyDescent="0.25">
      <c r="B757" s="106"/>
      <c r="C757" s="106"/>
      <c r="D757" s="139"/>
      <c r="E757" s="140"/>
      <c r="F757" s="140"/>
      <c r="G757" s="140"/>
      <c r="M757" s="140"/>
      <c r="N757" s="167"/>
      <c r="O757" s="167"/>
      <c r="P757" s="142"/>
      <c r="Q757" s="142"/>
      <c r="R757" s="142"/>
      <c r="S757" s="139"/>
    </row>
    <row r="758" spans="2:19" ht="15.75" customHeight="1" x14ac:dyDescent="0.25">
      <c r="B758" s="106"/>
      <c r="C758" s="106"/>
      <c r="D758" s="139"/>
      <c r="E758" s="140"/>
      <c r="F758" s="140"/>
      <c r="G758" s="140"/>
      <c r="M758" s="140"/>
      <c r="N758" s="167"/>
      <c r="O758" s="167"/>
      <c r="P758" s="142"/>
      <c r="Q758" s="142"/>
      <c r="R758" s="142"/>
      <c r="S758" s="139"/>
    </row>
    <row r="759" spans="2:19" ht="15.75" customHeight="1" x14ac:dyDescent="0.25">
      <c r="B759" s="106"/>
      <c r="C759" s="106"/>
      <c r="D759" s="139"/>
      <c r="E759" s="140"/>
      <c r="F759" s="140"/>
      <c r="G759" s="140"/>
      <c r="M759" s="140"/>
      <c r="N759" s="167"/>
      <c r="O759" s="167"/>
      <c r="P759" s="142"/>
      <c r="Q759" s="142"/>
      <c r="R759" s="142"/>
      <c r="S759" s="139"/>
    </row>
    <row r="760" spans="2:19" ht="15.75" customHeight="1" x14ac:dyDescent="0.25">
      <c r="B760" s="106"/>
      <c r="C760" s="106"/>
      <c r="D760" s="139"/>
      <c r="E760" s="140"/>
      <c r="F760" s="140"/>
      <c r="G760" s="140"/>
      <c r="M760" s="140"/>
      <c r="N760" s="167"/>
      <c r="O760" s="167"/>
      <c r="P760" s="142"/>
      <c r="Q760" s="142"/>
      <c r="R760" s="142"/>
      <c r="S760" s="139"/>
    </row>
    <row r="761" spans="2:19" ht="15.75" customHeight="1" x14ac:dyDescent="0.25">
      <c r="B761" s="106"/>
      <c r="C761" s="106"/>
      <c r="D761" s="139"/>
      <c r="E761" s="140"/>
      <c r="F761" s="140"/>
      <c r="G761" s="140"/>
      <c r="M761" s="140"/>
      <c r="N761" s="167"/>
      <c r="O761" s="167"/>
      <c r="P761" s="142"/>
      <c r="Q761" s="142"/>
      <c r="R761" s="142"/>
      <c r="S761" s="139"/>
    </row>
    <row r="762" spans="2:19" ht="15.75" customHeight="1" x14ac:dyDescent="0.25">
      <c r="B762" s="106"/>
      <c r="C762" s="106"/>
      <c r="D762" s="139"/>
      <c r="E762" s="140"/>
      <c r="F762" s="140"/>
      <c r="G762" s="140"/>
      <c r="M762" s="140"/>
      <c r="N762" s="167"/>
      <c r="O762" s="167"/>
      <c r="P762" s="142"/>
      <c r="Q762" s="142"/>
      <c r="R762" s="142"/>
      <c r="S762" s="139"/>
    </row>
    <row r="763" spans="2:19" ht="15.75" customHeight="1" x14ac:dyDescent="0.25">
      <c r="B763" s="106"/>
      <c r="C763" s="106"/>
      <c r="D763" s="139"/>
      <c r="E763" s="140"/>
      <c r="F763" s="140"/>
      <c r="G763" s="140"/>
      <c r="M763" s="140"/>
      <c r="N763" s="167"/>
      <c r="O763" s="167"/>
      <c r="P763" s="142"/>
      <c r="Q763" s="142"/>
      <c r="R763" s="142"/>
      <c r="S763" s="139"/>
    </row>
    <row r="764" spans="2:19" ht="15.75" customHeight="1" x14ac:dyDescent="0.25">
      <c r="B764" s="106"/>
      <c r="C764" s="106"/>
      <c r="D764" s="139"/>
      <c r="E764" s="140"/>
      <c r="F764" s="140"/>
      <c r="G764" s="140"/>
      <c r="M764" s="140"/>
      <c r="N764" s="167"/>
      <c r="O764" s="167"/>
      <c r="P764" s="142"/>
      <c r="Q764" s="142"/>
      <c r="R764" s="142"/>
      <c r="S764" s="139"/>
    </row>
    <row r="765" spans="2:19" ht="15.75" customHeight="1" x14ac:dyDescent="0.25">
      <c r="B765" s="106"/>
      <c r="C765" s="106"/>
      <c r="D765" s="139"/>
      <c r="E765" s="140"/>
      <c r="F765" s="140"/>
      <c r="G765" s="140"/>
      <c r="M765" s="140"/>
      <c r="N765" s="167"/>
      <c r="O765" s="167"/>
      <c r="P765" s="142"/>
      <c r="Q765" s="142"/>
      <c r="R765" s="142"/>
      <c r="S765" s="139"/>
    </row>
    <row r="766" spans="2:19" ht="15.75" customHeight="1" x14ac:dyDescent="0.25">
      <c r="B766" s="106"/>
      <c r="C766" s="106"/>
      <c r="D766" s="139"/>
      <c r="E766" s="140"/>
      <c r="F766" s="140"/>
      <c r="G766" s="140"/>
      <c r="M766" s="140"/>
      <c r="N766" s="167"/>
      <c r="O766" s="167"/>
      <c r="P766" s="142"/>
      <c r="Q766" s="142"/>
      <c r="R766" s="142"/>
      <c r="S766" s="139"/>
    </row>
    <row r="767" spans="2:19" ht="15.75" customHeight="1" x14ac:dyDescent="0.25">
      <c r="B767" s="106"/>
      <c r="C767" s="106"/>
      <c r="D767" s="139"/>
      <c r="E767" s="140"/>
      <c r="F767" s="140"/>
      <c r="G767" s="140"/>
      <c r="M767" s="140"/>
      <c r="N767" s="167"/>
      <c r="O767" s="167"/>
      <c r="P767" s="142"/>
      <c r="Q767" s="142"/>
      <c r="R767" s="142"/>
      <c r="S767" s="139"/>
    </row>
    <row r="768" spans="2:19" ht="15.75" customHeight="1" x14ac:dyDescent="0.25">
      <c r="B768" s="106"/>
      <c r="C768" s="106"/>
      <c r="D768" s="139"/>
      <c r="E768" s="140"/>
      <c r="F768" s="140"/>
      <c r="G768" s="140"/>
      <c r="M768" s="140"/>
      <c r="N768" s="167"/>
      <c r="O768" s="167"/>
      <c r="P768" s="142"/>
      <c r="Q768" s="142"/>
      <c r="R768" s="142"/>
      <c r="S768" s="139"/>
    </row>
    <row r="769" spans="2:19" ht="15.75" customHeight="1" x14ac:dyDescent="0.25">
      <c r="B769" s="106"/>
      <c r="C769" s="106"/>
      <c r="D769" s="139"/>
      <c r="E769" s="140"/>
      <c r="F769" s="140"/>
      <c r="G769" s="140"/>
      <c r="M769" s="140"/>
      <c r="N769" s="167"/>
      <c r="O769" s="167"/>
      <c r="P769" s="142"/>
      <c r="Q769" s="142"/>
      <c r="R769" s="142"/>
      <c r="S769" s="139"/>
    </row>
    <row r="770" spans="2:19" ht="15.75" customHeight="1" x14ac:dyDescent="0.25">
      <c r="B770" s="106"/>
      <c r="C770" s="106"/>
      <c r="D770" s="139"/>
      <c r="E770" s="140"/>
      <c r="F770" s="140"/>
      <c r="G770" s="140"/>
      <c r="M770" s="140"/>
      <c r="N770" s="167"/>
      <c r="O770" s="167"/>
      <c r="P770" s="142"/>
      <c r="Q770" s="142"/>
      <c r="R770" s="142"/>
      <c r="S770" s="139"/>
    </row>
    <row r="771" spans="2:19" ht="15.75" customHeight="1" x14ac:dyDescent="0.25">
      <c r="B771" s="106"/>
      <c r="C771" s="106"/>
      <c r="D771" s="139"/>
      <c r="E771" s="140"/>
      <c r="F771" s="140"/>
      <c r="G771" s="140"/>
      <c r="M771" s="140"/>
      <c r="N771" s="167"/>
      <c r="O771" s="167"/>
      <c r="P771" s="142"/>
      <c r="Q771" s="142"/>
      <c r="R771" s="142"/>
      <c r="S771" s="139"/>
    </row>
    <row r="772" spans="2:19" ht="15.75" customHeight="1" x14ac:dyDescent="0.25">
      <c r="B772" s="106"/>
      <c r="C772" s="106"/>
      <c r="D772" s="139"/>
      <c r="E772" s="140"/>
      <c r="F772" s="140"/>
      <c r="G772" s="140"/>
      <c r="M772" s="140"/>
      <c r="N772" s="167"/>
      <c r="O772" s="167"/>
      <c r="P772" s="142"/>
      <c r="Q772" s="142"/>
      <c r="R772" s="142"/>
      <c r="S772" s="139"/>
    </row>
    <row r="773" spans="2:19" ht="15.75" customHeight="1" x14ac:dyDescent="0.25">
      <c r="B773" s="106"/>
      <c r="C773" s="106"/>
      <c r="D773" s="139"/>
      <c r="E773" s="140"/>
      <c r="F773" s="140"/>
      <c r="G773" s="140"/>
      <c r="M773" s="140"/>
      <c r="N773" s="167"/>
      <c r="O773" s="167"/>
      <c r="P773" s="142"/>
      <c r="Q773" s="142"/>
      <c r="R773" s="142"/>
      <c r="S773" s="139"/>
    </row>
    <row r="774" spans="2:19" ht="15.75" customHeight="1" x14ac:dyDescent="0.25">
      <c r="B774" s="106"/>
      <c r="C774" s="106"/>
      <c r="D774" s="139"/>
      <c r="E774" s="140"/>
      <c r="F774" s="140"/>
      <c r="G774" s="140"/>
      <c r="M774" s="140"/>
      <c r="N774" s="167"/>
      <c r="O774" s="167"/>
      <c r="P774" s="142"/>
      <c r="Q774" s="142"/>
      <c r="R774" s="142"/>
      <c r="S774" s="139"/>
    </row>
    <row r="775" spans="2:19" ht="15.75" customHeight="1" x14ac:dyDescent="0.25">
      <c r="B775" s="106"/>
      <c r="C775" s="106"/>
      <c r="D775" s="139"/>
      <c r="E775" s="140"/>
      <c r="F775" s="140"/>
      <c r="G775" s="140"/>
      <c r="M775" s="140"/>
      <c r="N775" s="167"/>
      <c r="O775" s="167"/>
      <c r="P775" s="142"/>
      <c r="Q775" s="142"/>
      <c r="R775" s="142"/>
      <c r="S775" s="139"/>
    </row>
    <row r="776" spans="2:19" ht="15.75" customHeight="1" x14ac:dyDescent="0.25">
      <c r="B776" s="106"/>
      <c r="C776" s="106"/>
      <c r="D776" s="139"/>
      <c r="E776" s="140"/>
      <c r="F776" s="140"/>
      <c r="G776" s="140"/>
      <c r="M776" s="140"/>
      <c r="N776" s="167"/>
      <c r="O776" s="167"/>
      <c r="P776" s="142"/>
      <c r="Q776" s="142"/>
      <c r="R776" s="142"/>
      <c r="S776" s="139"/>
    </row>
    <row r="777" spans="2:19" ht="15.75" customHeight="1" x14ac:dyDescent="0.25">
      <c r="B777" s="106"/>
      <c r="C777" s="106"/>
      <c r="D777" s="139"/>
      <c r="E777" s="140"/>
      <c r="F777" s="140"/>
      <c r="G777" s="140"/>
      <c r="M777" s="140"/>
      <c r="N777" s="167"/>
      <c r="O777" s="167"/>
      <c r="P777" s="142"/>
      <c r="Q777" s="142"/>
      <c r="R777" s="142"/>
      <c r="S777" s="139"/>
    </row>
    <row r="778" spans="2:19" ht="15.75" customHeight="1" x14ac:dyDescent="0.25">
      <c r="B778" s="106"/>
      <c r="C778" s="106"/>
      <c r="D778" s="139"/>
      <c r="E778" s="140"/>
      <c r="F778" s="140"/>
      <c r="G778" s="140"/>
      <c r="M778" s="140"/>
      <c r="N778" s="167"/>
      <c r="O778" s="167"/>
      <c r="P778" s="142"/>
      <c r="Q778" s="142"/>
      <c r="R778" s="142"/>
      <c r="S778" s="139"/>
    </row>
    <row r="779" spans="2:19" ht="15.75" customHeight="1" x14ac:dyDescent="0.25">
      <c r="B779" s="106"/>
      <c r="C779" s="106"/>
      <c r="D779" s="139"/>
      <c r="E779" s="140"/>
      <c r="F779" s="140"/>
      <c r="G779" s="140"/>
      <c r="M779" s="140"/>
      <c r="N779" s="167"/>
      <c r="O779" s="167"/>
      <c r="P779" s="142"/>
      <c r="Q779" s="142"/>
      <c r="R779" s="142"/>
      <c r="S779" s="139"/>
    </row>
    <row r="780" spans="2:19" ht="15.75" customHeight="1" x14ac:dyDescent="0.25">
      <c r="B780" s="106"/>
      <c r="C780" s="106"/>
      <c r="D780" s="139"/>
      <c r="E780" s="140"/>
      <c r="F780" s="140"/>
      <c r="G780" s="140"/>
      <c r="M780" s="140"/>
      <c r="N780" s="167"/>
      <c r="O780" s="167"/>
      <c r="P780" s="142"/>
      <c r="Q780" s="142"/>
      <c r="R780" s="142"/>
      <c r="S780" s="139"/>
    </row>
    <row r="781" spans="2:19" ht="15.75" customHeight="1" x14ac:dyDescent="0.25">
      <c r="B781" s="106"/>
      <c r="C781" s="106"/>
      <c r="D781" s="139"/>
      <c r="E781" s="140"/>
      <c r="F781" s="140"/>
      <c r="G781" s="140"/>
      <c r="M781" s="140"/>
      <c r="N781" s="167"/>
      <c r="O781" s="167"/>
      <c r="P781" s="142"/>
      <c r="Q781" s="142"/>
      <c r="R781" s="142"/>
      <c r="S781" s="139"/>
    </row>
    <row r="782" spans="2:19" ht="15.75" customHeight="1" x14ac:dyDescent="0.25">
      <c r="B782" s="106"/>
      <c r="C782" s="106"/>
      <c r="D782" s="139"/>
      <c r="E782" s="140"/>
      <c r="F782" s="140"/>
      <c r="G782" s="140"/>
      <c r="M782" s="140"/>
      <c r="N782" s="167"/>
      <c r="O782" s="167"/>
      <c r="P782" s="142"/>
      <c r="Q782" s="142"/>
      <c r="R782" s="142"/>
      <c r="S782" s="139"/>
    </row>
    <row r="783" spans="2:19" ht="15.75" customHeight="1" x14ac:dyDescent="0.25">
      <c r="B783" s="106"/>
      <c r="C783" s="106"/>
      <c r="D783" s="139"/>
      <c r="E783" s="140"/>
      <c r="F783" s="140"/>
      <c r="G783" s="140"/>
      <c r="M783" s="140"/>
      <c r="N783" s="167"/>
      <c r="O783" s="167"/>
      <c r="P783" s="142"/>
      <c r="Q783" s="142"/>
      <c r="R783" s="142"/>
      <c r="S783" s="139"/>
    </row>
    <row r="784" spans="2:19" ht="15.75" customHeight="1" x14ac:dyDescent="0.25">
      <c r="B784" s="106"/>
      <c r="C784" s="106"/>
      <c r="D784" s="139"/>
      <c r="E784" s="140"/>
      <c r="F784" s="140"/>
      <c r="G784" s="140"/>
      <c r="M784" s="140"/>
      <c r="N784" s="167"/>
      <c r="O784" s="167"/>
      <c r="P784" s="142"/>
      <c r="Q784" s="142"/>
      <c r="R784" s="142"/>
      <c r="S784" s="139"/>
    </row>
    <row r="785" spans="2:19" ht="15.75" customHeight="1" x14ac:dyDescent="0.25">
      <c r="B785" s="106"/>
      <c r="C785" s="106"/>
      <c r="D785" s="139"/>
      <c r="E785" s="140"/>
      <c r="F785" s="140"/>
      <c r="G785" s="140"/>
      <c r="M785" s="140"/>
      <c r="N785" s="167"/>
      <c r="O785" s="167"/>
      <c r="P785" s="142"/>
      <c r="Q785" s="142"/>
      <c r="R785" s="142"/>
      <c r="S785" s="139"/>
    </row>
    <row r="786" spans="2:19" ht="15.75" customHeight="1" x14ac:dyDescent="0.25">
      <c r="B786" s="106"/>
      <c r="C786" s="106"/>
      <c r="D786" s="139"/>
      <c r="E786" s="140"/>
      <c r="F786" s="140"/>
      <c r="G786" s="140"/>
      <c r="M786" s="140"/>
      <c r="N786" s="167"/>
      <c r="O786" s="167"/>
      <c r="P786" s="142"/>
      <c r="Q786" s="142"/>
      <c r="R786" s="142"/>
      <c r="S786" s="139"/>
    </row>
    <row r="787" spans="2:19" ht="15.75" customHeight="1" x14ac:dyDescent="0.25">
      <c r="B787" s="106"/>
      <c r="C787" s="106"/>
      <c r="D787" s="139"/>
      <c r="E787" s="140"/>
      <c r="F787" s="140"/>
      <c r="G787" s="140"/>
      <c r="M787" s="140"/>
      <c r="N787" s="167"/>
      <c r="O787" s="167"/>
      <c r="P787" s="142"/>
      <c r="Q787" s="142"/>
      <c r="R787" s="142"/>
      <c r="S787" s="139"/>
    </row>
    <row r="788" spans="2:19" ht="15.75" customHeight="1" x14ac:dyDescent="0.25">
      <c r="B788" s="106"/>
      <c r="C788" s="106"/>
      <c r="D788" s="139"/>
      <c r="E788" s="140"/>
      <c r="F788" s="140"/>
      <c r="G788" s="140"/>
      <c r="M788" s="140"/>
      <c r="N788" s="167"/>
      <c r="O788" s="167"/>
      <c r="P788" s="142"/>
      <c r="Q788" s="142"/>
      <c r="R788" s="142"/>
      <c r="S788" s="139"/>
    </row>
    <row r="789" spans="2:19" ht="15.75" customHeight="1" x14ac:dyDescent="0.25">
      <c r="B789" s="106"/>
      <c r="C789" s="106"/>
      <c r="D789" s="139"/>
      <c r="E789" s="140"/>
      <c r="F789" s="140"/>
      <c r="G789" s="140"/>
      <c r="M789" s="140"/>
      <c r="N789" s="167"/>
      <c r="O789" s="167"/>
      <c r="P789" s="142"/>
      <c r="Q789" s="142"/>
      <c r="R789" s="142"/>
      <c r="S789" s="139"/>
    </row>
    <row r="790" spans="2:19" ht="15.75" customHeight="1" x14ac:dyDescent="0.25">
      <c r="B790" s="106"/>
      <c r="C790" s="106"/>
      <c r="D790" s="139"/>
      <c r="E790" s="140"/>
      <c r="F790" s="140"/>
      <c r="G790" s="140"/>
      <c r="M790" s="140"/>
      <c r="N790" s="167"/>
      <c r="O790" s="167"/>
      <c r="P790" s="142"/>
      <c r="Q790" s="142"/>
      <c r="R790" s="142"/>
      <c r="S790" s="139"/>
    </row>
    <row r="791" spans="2:19" ht="15.75" customHeight="1" x14ac:dyDescent="0.25">
      <c r="B791" s="106"/>
      <c r="C791" s="106"/>
      <c r="D791" s="139"/>
      <c r="E791" s="140"/>
      <c r="F791" s="140"/>
      <c r="G791" s="140"/>
      <c r="M791" s="140"/>
      <c r="N791" s="167"/>
      <c r="O791" s="167"/>
      <c r="P791" s="142"/>
      <c r="Q791" s="142"/>
      <c r="R791" s="142"/>
      <c r="S791" s="139"/>
    </row>
    <row r="792" spans="2:19" ht="15.75" customHeight="1" x14ac:dyDescent="0.25">
      <c r="B792" s="106"/>
      <c r="C792" s="106"/>
      <c r="D792" s="139"/>
      <c r="E792" s="140"/>
      <c r="F792" s="140"/>
      <c r="G792" s="140"/>
      <c r="M792" s="140"/>
      <c r="N792" s="167"/>
      <c r="O792" s="167"/>
      <c r="P792" s="142"/>
      <c r="Q792" s="142"/>
      <c r="R792" s="142"/>
      <c r="S792" s="139"/>
    </row>
    <row r="793" spans="2:19" ht="15.75" customHeight="1" x14ac:dyDescent="0.25">
      <c r="B793" s="106"/>
      <c r="C793" s="106"/>
      <c r="D793" s="139"/>
      <c r="E793" s="140"/>
      <c r="F793" s="140"/>
      <c r="G793" s="140"/>
      <c r="M793" s="140"/>
      <c r="N793" s="167"/>
      <c r="O793" s="167"/>
      <c r="P793" s="142"/>
      <c r="Q793" s="142"/>
      <c r="R793" s="142"/>
      <c r="S793" s="139"/>
    </row>
    <row r="794" spans="2:19" ht="15.75" customHeight="1" x14ac:dyDescent="0.25">
      <c r="B794" s="106"/>
      <c r="C794" s="106"/>
      <c r="D794" s="139"/>
      <c r="E794" s="140"/>
      <c r="F794" s="140"/>
      <c r="G794" s="140"/>
      <c r="M794" s="140"/>
      <c r="N794" s="167"/>
      <c r="O794" s="167"/>
      <c r="P794" s="142"/>
      <c r="Q794" s="142"/>
      <c r="R794" s="142"/>
      <c r="S794" s="139"/>
    </row>
    <row r="795" spans="2:19" ht="15.75" customHeight="1" x14ac:dyDescent="0.25">
      <c r="B795" s="106"/>
      <c r="C795" s="106"/>
      <c r="D795" s="139"/>
      <c r="E795" s="140"/>
      <c r="F795" s="140"/>
      <c r="G795" s="140"/>
      <c r="M795" s="140"/>
      <c r="N795" s="167"/>
      <c r="O795" s="167"/>
      <c r="P795" s="142"/>
      <c r="Q795" s="142"/>
      <c r="R795" s="142"/>
      <c r="S795" s="139"/>
    </row>
    <row r="796" spans="2:19" ht="15.75" customHeight="1" x14ac:dyDescent="0.25">
      <c r="B796" s="106"/>
      <c r="C796" s="106"/>
      <c r="D796" s="139"/>
      <c r="E796" s="140"/>
      <c r="F796" s="140"/>
      <c r="G796" s="140"/>
      <c r="M796" s="140"/>
      <c r="N796" s="167"/>
      <c r="O796" s="167"/>
      <c r="P796" s="142"/>
      <c r="Q796" s="142"/>
      <c r="R796" s="142"/>
      <c r="S796" s="139"/>
    </row>
    <row r="797" spans="2:19" ht="15.75" customHeight="1" x14ac:dyDescent="0.25">
      <c r="B797" s="106"/>
      <c r="C797" s="106"/>
      <c r="D797" s="139"/>
      <c r="E797" s="140"/>
      <c r="F797" s="140"/>
      <c r="G797" s="140"/>
      <c r="M797" s="140"/>
      <c r="N797" s="167"/>
      <c r="O797" s="167"/>
      <c r="P797" s="142"/>
      <c r="Q797" s="142"/>
      <c r="R797" s="142"/>
      <c r="S797" s="139"/>
    </row>
    <row r="798" spans="2:19" ht="15.75" customHeight="1" x14ac:dyDescent="0.25">
      <c r="B798" s="106"/>
      <c r="C798" s="106"/>
      <c r="D798" s="139"/>
      <c r="E798" s="140"/>
      <c r="F798" s="140"/>
      <c r="G798" s="140"/>
      <c r="M798" s="140"/>
      <c r="N798" s="167"/>
      <c r="O798" s="167"/>
      <c r="P798" s="142"/>
      <c r="Q798" s="142"/>
      <c r="R798" s="142"/>
      <c r="S798" s="139"/>
    </row>
    <row r="799" spans="2:19" ht="15.75" customHeight="1" x14ac:dyDescent="0.25">
      <c r="B799" s="106"/>
      <c r="C799" s="106"/>
      <c r="D799" s="139"/>
      <c r="E799" s="140"/>
      <c r="F799" s="140"/>
      <c r="G799" s="140"/>
      <c r="M799" s="140"/>
      <c r="N799" s="167"/>
      <c r="O799" s="167"/>
      <c r="P799" s="142"/>
      <c r="Q799" s="142"/>
      <c r="R799" s="142"/>
      <c r="S799" s="139"/>
    </row>
    <row r="800" spans="2:19" ht="15.75" customHeight="1" x14ac:dyDescent="0.25">
      <c r="B800" s="106"/>
      <c r="C800" s="106"/>
      <c r="D800" s="139"/>
      <c r="E800" s="140"/>
      <c r="F800" s="140"/>
      <c r="G800" s="140"/>
      <c r="M800" s="140"/>
      <c r="N800" s="167"/>
      <c r="O800" s="167"/>
      <c r="P800" s="142"/>
      <c r="Q800" s="142"/>
      <c r="R800" s="142"/>
      <c r="S800" s="139"/>
    </row>
    <row r="801" spans="2:19" ht="15.75" customHeight="1" x14ac:dyDescent="0.25">
      <c r="B801" s="106"/>
      <c r="C801" s="106"/>
      <c r="D801" s="139"/>
      <c r="E801" s="140"/>
      <c r="F801" s="140"/>
      <c r="G801" s="140"/>
      <c r="M801" s="140"/>
      <c r="N801" s="167"/>
      <c r="O801" s="167"/>
      <c r="P801" s="142"/>
      <c r="Q801" s="142"/>
      <c r="R801" s="142"/>
      <c r="S801" s="139"/>
    </row>
    <row r="802" spans="2:19" ht="15.75" customHeight="1" x14ac:dyDescent="0.25">
      <c r="B802" s="106"/>
      <c r="C802" s="106"/>
      <c r="D802" s="139"/>
      <c r="E802" s="140"/>
      <c r="F802" s="140"/>
      <c r="G802" s="140"/>
      <c r="M802" s="140"/>
      <c r="N802" s="167"/>
      <c r="O802" s="167"/>
      <c r="P802" s="142"/>
      <c r="Q802" s="142"/>
      <c r="R802" s="142"/>
      <c r="S802" s="139"/>
    </row>
    <row r="803" spans="2:19" ht="15.75" customHeight="1" x14ac:dyDescent="0.25">
      <c r="B803" s="106"/>
      <c r="C803" s="106"/>
      <c r="D803" s="139"/>
      <c r="E803" s="140"/>
      <c r="F803" s="140"/>
      <c r="G803" s="140"/>
      <c r="M803" s="140"/>
      <c r="N803" s="167"/>
      <c r="O803" s="167"/>
      <c r="P803" s="142"/>
      <c r="Q803" s="142"/>
      <c r="R803" s="142"/>
      <c r="S803" s="139"/>
    </row>
    <row r="804" spans="2:19" ht="15.75" customHeight="1" x14ac:dyDescent="0.25">
      <c r="B804" s="106"/>
      <c r="C804" s="106"/>
      <c r="D804" s="139"/>
      <c r="E804" s="140"/>
      <c r="F804" s="140"/>
      <c r="G804" s="140"/>
      <c r="M804" s="140"/>
      <c r="N804" s="167"/>
      <c r="O804" s="167"/>
      <c r="P804" s="142"/>
      <c r="Q804" s="142"/>
      <c r="R804" s="142"/>
      <c r="S804" s="139"/>
    </row>
    <row r="805" spans="2:19" ht="15.75" customHeight="1" x14ac:dyDescent="0.25">
      <c r="B805" s="106"/>
      <c r="C805" s="106"/>
      <c r="D805" s="139"/>
      <c r="E805" s="140"/>
      <c r="F805" s="140"/>
      <c r="G805" s="140"/>
      <c r="M805" s="140"/>
      <c r="N805" s="167"/>
      <c r="O805" s="167"/>
      <c r="P805" s="142"/>
      <c r="Q805" s="142"/>
      <c r="R805" s="142"/>
      <c r="S805" s="139"/>
    </row>
    <row r="806" spans="2:19" ht="15.75" customHeight="1" x14ac:dyDescent="0.25">
      <c r="B806" s="106"/>
      <c r="C806" s="106"/>
      <c r="D806" s="139"/>
      <c r="E806" s="140"/>
      <c r="F806" s="140"/>
      <c r="G806" s="140"/>
      <c r="M806" s="140"/>
      <c r="N806" s="167"/>
      <c r="O806" s="167"/>
      <c r="P806" s="142"/>
      <c r="Q806" s="142"/>
      <c r="R806" s="142"/>
      <c r="S806" s="139"/>
    </row>
    <row r="807" spans="2:19" ht="15.75" customHeight="1" x14ac:dyDescent="0.25">
      <c r="B807" s="106"/>
      <c r="C807" s="106"/>
      <c r="D807" s="139"/>
      <c r="E807" s="140"/>
      <c r="F807" s="140"/>
      <c r="G807" s="140"/>
      <c r="M807" s="140"/>
      <c r="N807" s="167"/>
      <c r="O807" s="167"/>
      <c r="P807" s="142"/>
      <c r="Q807" s="142"/>
      <c r="R807" s="142"/>
      <c r="S807" s="139"/>
    </row>
    <row r="808" spans="2:19" ht="15.75" customHeight="1" x14ac:dyDescent="0.25">
      <c r="B808" s="106"/>
      <c r="C808" s="106"/>
      <c r="D808" s="139"/>
      <c r="E808" s="140"/>
      <c r="F808" s="140"/>
      <c r="G808" s="140"/>
      <c r="M808" s="140"/>
      <c r="N808" s="167"/>
      <c r="O808" s="167"/>
      <c r="P808" s="142"/>
      <c r="Q808" s="142"/>
      <c r="R808" s="142"/>
      <c r="S808" s="139"/>
    </row>
    <row r="809" spans="2:19" ht="15.75" customHeight="1" x14ac:dyDescent="0.25">
      <c r="B809" s="106"/>
      <c r="C809" s="106"/>
      <c r="D809" s="139"/>
      <c r="E809" s="140"/>
      <c r="F809" s="140"/>
      <c r="G809" s="140"/>
      <c r="M809" s="140"/>
      <c r="N809" s="167"/>
      <c r="O809" s="167"/>
      <c r="P809" s="142"/>
      <c r="Q809" s="142"/>
      <c r="R809" s="142"/>
      <c r="S809" s="139"/>
    </row>
    <row r="810" spans="2:19" ht="15.75" customHeight="1" x14ac:dyDescent="0.25">
      <c r="B810" s="106"/>
      <c r="C810" s="106"/>
      <c r="D810" s="139"/>
      <c r="E810" s="140"/>
      <c r="F810" s="140"/>
      <c r="G810" s="140"/>
      <c r="M810" s="140"/>
      <c r="N810" s="167"/>
      <c r="O810" s="167"/>
      <c r="P810" s="142"/>
      <c r="Q810" s="142"/>
      <c r="R810" s="142"/>
      <c r="S810" s="139"/>
    </row>
    <row r="811" spans="2:19" ht="15.75" customHeight="1" x14ac:dyDescent="0.25">
      <c r="B811" s="106"/>
      <c r="C811" s="106"/>
      <c r="D811" s="139"/>
      <c r="E811" s="140"/>
      <c r="F811" s="140"/>
      <c r="G811" s="140"/>
      <c r="M811" s="140"/>
      <c r="N811" s="167"/>
      <c r="O811" s="167"/>
      <c r="P811" s="142"/>
      <c r="Q811" s="142"/>
      <c r="R811" s="142"/>
      <c r="S811" s="139"/>
    </row>
    <row r="812" spans="2:19" ht="15.75" customHeight="1" x14ac:dyDescent="0.25">
      <c r="B812" s="106"/>
      <c r="C812" s="106"/>
      <c r="D812" s="139"/>
      <c r="E812" s="140"/>
      <c r="F812" s="140"/>
      <c r="G812" s="140"/>
      <c r="M812" s="140"/>
      <c r="N812" s="167"/>
      <c r="O812" s="167"/>
      <c r="P812" s="142"/>
      <c r="Q812" s="142"/>
      <c r="R812" s="142"/>
      <c r="S812" s="139"/>
    </row>
    <row r="813" spans="2:19" ht="15.75" customHeight="1" x14ac:dyDescent="0.25">
      <c r="B813" s="106"/>
      <c r="C813" s="106"/>
      <c r="D813" s="139"/>
      <c r="E813" s="140"/>
      <c r="F813" s="140"/>
      <c r="G813" s="140"/>
      <c r="M813" s="140"/>
      <c r="N813" s="167"/>
      <c r="O813" s="167"/>
      <c r="P813" s="142"/>
      <c r="Q813" s="142"/>
      <c r="R813" s="142"/>
      <c r="S813" s="139"/>
    </row>
    <row r="814" spans="2:19" ht="15.75" customHeight="1" x14ac:dyDescent="0.25">
      <c r="B814" s="106"/>
      <c r="C814" s="106"/>
      <c r="D814" s="139"/>
      <c r="E814" s="140"/>
      <c r="F814" s="140"/>
      <c r="G814" s="140"/>
      <c r="M814" s="140"/>
      <c r="N814" s="167"/>
      <c r="O814" s="167"/>
      <c r="P814" s="142"/>
      <c r="Q814" s="142"/>
      <c r="R814" s="142"/>
      <c r="S814" s="139"/>
    </row>
    <row r="815" spans="2:19" ht="15.75" customHeight="1" x14ac:dyDescent="0.25">
      <c r="B815" s="106"/>
      <c r="C815" s="106"/>
      <c r="D815" s="139"/>
      <c r="E815" s="140"/>
      <c r="F815" s="140"/>
      <c r="G815" s="140"/>
      <c r="M815" s="140"/>
      <c r="N815" s="167"/>
      <c r="O815" s="167"/>
      <c r="P815" s="142"/>
      <c r="Q815" s="142"/>
      <c r="R815" s="142"/>
      <c r="S815" s="139"/>
    </row>
    <row r="816" spans="2:19" ht="15.75" customHeight="1" x14ac:dyDescent="0.25">
      <c r="B816" s="106"/>
      <c r="C816" s="106"/>
      <c r="D816" s="139"/>
      <c r="E816" s="140"/>
      <c r="F816" s="140"/>
      <c r="G816" s="140"/>
      <c r="M816" s="140"/>
      <c r="N816" s="167"/>
      <c r="O816" s="167"/>
      <c r="P816" s="142"/>
      <c r="Q816" s="142"/>
      <c r="R816" s="142"/>
      <c r="S816" s="139"/>
    </row>
    <row r="817" spans="2:19" ht="15.75" customHeight="1" x14ac:dyDescent="0.25">
      <c r="B817" s="106"/>
      <c r="C817" s="106"/>
      <c r="D817" s="139"/>
      <c r="E817" s="140"/>
      <c r="F817" s="140"/>
      <c r="G817" s="140"/>
      <c r="M817" s="140"/>
      <c r="N817" s="167"/>
      <c r="O817" s="167"/>
      <c r="P817" s="142"/>
      <c r="Q817" s="142"/>
      <c r="R817" s="142"/>
      <c r="S817" s="139"/>
    </row>
    <row r="818" spans="2:19" ht="15.75" customHeight="1" x14ac:dyDescent="0.25">
      <c r="B818" s="106"/>
      <c r="C818" s="106"/>
      <c r="D818" s="139"/>
      <c r="E818" s="140"/>
      <c r="F818" s="140"/>
      <c r="G818" s="140"/>
      <c r="M818" s="140"/>
      <c r="N818" s="167"/>
      <c r="O818" s="167"/>
      <c r="P818" s="142"/>
      <c r="Q818" s="142"/>
      <c r="R818" s="142"/>
      <c r="S818" s="139"/>
    </row>
    <row r="819" spans="2:19" ht="15.75" customHeight="1" x14ac:dyDescent="0.25">
      <c r="B819" s="106"/>
      <c r="C819" s="106"/>
      <c r="D819" s="139"/>
      <c r="E819" s="140"/>
      <c r="F819" s="140"/>
      <c r="G819" s="140"/>
      <c r="M819" s="140"/>
      <c r="N819" s="167"/>
      <c r="O819" s="167"/>
      <c r="P819" s="142"/>
      <c r="Q819" s="142"/>
      <c r="R819" s="142"/>
      <c r="S819" s="139"/>
    </row>
    <row r="820" spans="2:19" ht="15.75" customHeight="1" x14ac:dyDescent="0.25">
      <c r="B820" s="106"/>
      <c r="C820" s="106"/>
      <c r="D820" s="139"/>
      <c r="E820" s="140"/>
      <c r="F820" s="140"/>
      <c r="G820" s="140"/>
      <c r="M820" s="140"/>
      <c r="N820" s="167"/>
      <c r="O820" s="167"/>
      <c r="P820" s="142"/>
      <c r="Q820" s="142"/>
      <c r="R820" s="142"/>
      <c r="S820" s="139"/>
    </row>
    <row r="821" spans="2:19" ht="15.75" customHeight="1" x14ac:dyDescent="0.25">
      <c r="B821" s="106"/>
      <c r="C821" s="106"/>
      <c r="D821" s="139"/>
      <c r="E821" s="140"/>
      <c r="F821" s="140"/>
      <c r="G821" s="140"/>
      <c r="M821" s="140"/>
      <c r="N821" s="167"/>
      <c r="O821" s="167"/>
      <c r="P821" s="142"/>
      <c r="Q821" s="142"/>
      <c r="R821" s="142"/>
      <c r="S821" s="139"/>
    </row>
    <row r="822" spans="2:19" ht="15.75" customHeight="1" x14ac:dyDescent="0.25">
      <c r="B822" s="106"/>
      <c r="C822" s="106"/>
      <c r="D822" s="139"/>
      <c r="E822" s="140"/>
      <c r="F822" s="140"/>
      <c r="G822" s="140"/>
      <c r="M822" s="140"/>
      <c r="N822" s="167"/>
      <c r="O822" s="167"/>
      <c r="P822" s="142"/>
      <c r="Q822" s="142"/>
      <c r="R822" s="142"/>
      <c r="S822" s="139"/>
    </row>
    <row r="823" spans="2:19" ht="15.75" customHeight="1" x14ac:dyDescent="0.25">
      <c r="B823" s="106"/>
      <c r="C823" s="106"/>
      <c r="D823" s="139"/>
      <c r="E823" s="140"/>
      <c r="F823" s="140"/>
      <c r="G823" s="140"/>
      <c r="M823" s="140"/>
      <c r="N823" s="167"/>
      <c r="O823" s="167"/>
      <c r="P823" s="142"/>
      <c r="Q823" s="142"/>
      <c r="R823" s="142"/>
      <c r="S823" s="139"/>
    </row>
    <row r="824" spans="2:19" ht="15.75" customHeight="1" x14ac:dyDescent="0.25">
      <c r="B824" s="106"/>
      <c r="C824" s="106"/>
      <c r="D824" s="139"/>
      <c r="E824" s="140"/>
      <c r="F824" s="140"/>
      <c r="G824" s="140"/>
      <c r="M824" s="140"/>
      <c r="N824" s="167"/>
      <c r="O824" s="167"/>
      <c r="P824" s="142"/>
      <c r="Q824" s="142"/>
      <c r="R824" s="142"/>
      <c r="S824" s="139"/>
    </row>
    <row r="825" spans="2:19" ht="15.75" customHeight="1" x14ac:dyDescent="0.25">
      <c r="B825" s="106"/>
      <c r="C825" s="106"/>
      <c r="D825" s="139"/>
      <c r="E825" s="140"/>
      <c r="F825" s="140"/>
      <c r="G825" s="140"/>
      <c r="M825" s="140"/>
      <c r="N825" s="167"/>
      <c r="O825" s="167"/>
      <c r="P825" s="142"/>
      <c r="Q825" s="142"/>
      <c r="R825" s="142"/>
      <c r="S825" s="139"/>
    </row>
    <row r="826" spans="2:19" ht="15.75" customHeight="1" x14ac:dyDescent="0.25">
      <c r="B826" s="106"/>
      <c r="C826" s="106"/>
      <c r="D826" s="139"/>
      <c r="E826" s="140"/>
      <c r="F826" s="140"/>
      <c r="G826" s="140"/>
      <c r="M826" s="140"/>
      <c r="N826" s="167"/>
      <c r="O826" s="167"/>
      <c r="P826" s="142"/>
      <c r="Q826" s="142"/>
      <c r="R826" s="142"/>
      <c r="S826" s="139"/>
    </row>
    <row r="827" spans="2:19" ht="15.75" customHeight="1" x14ac:dyDescent="0.25">
      <c r="B827" s="106"/>
      <c r="C827" s="106"/>
      <c r="D827" s="139"/>
      <c r="E827" s="140"/>
      <c r="F827" s="140"/>
      <c r="G827" s="140"/>
      <c r="M827" s="140"/>
      <c r="N827" s="167"/>
      <c r="O827" s="167"/>
      <c r="P827" s="142"/>
      <c r="Q827" s="142"/>
      <c r="R827" s="142"/>
      <c r="S827" s="139"/>
    </row>
    <row r="828" spans="2:19" ht="15.75" customHeight="1" x14ac:dyDescent="0.25">
      <c r="B828" s="106"/>
      <c r="C828" s="106"/>
      <c r="D828" s="139"/>
      <c r="E828" s="140"/>
      <c r="F828" s="140"/>
      <c r="G828" s="140"/>
      <c r="M828" s="140"/>
      <c r="N828" s="167"/>
      <c r="O828" s="167"/>
      <c r="P828" s="142"/>
      <c r="Q828" s="142"/>
      <c r="R828" s="142"/>
      <c r="S828" s="139"/>
    </row>
    <row r="829" spans="2:19" ht="15.75" customHeight="1" x14ac:dyDescent="0.25">
      <c r="B829" s="106"/>
      <c r="C829" s="106"/>
      <c r="D829" s="139"/>
      <c r="E829" s="140"/>
      <c r="F829" s="140"/>
      <c r="G829" s="140"/>
      <c r="M829" s="140"/>
      <c r="N829" s="167"/>
      <c r="O829" s="167"/>
      <c r="P829" s="142"/>
      <c r="Q829" s="142"/>
      <c r="R829" s="142"/>
      <c r="S829" s="139"/>
    </row>
    <row r="830" spans="2:19" ht="15.75" customHeight="1" x14ac:dyDescent="0.25">
      <c r="B830" s="106"/>
      <c r="C830" s="106"/>
      <c r="D830" s="139"/>
      <c r="E830" s="140"/>
      <c r="F830" s="140"/>
      <c r="G830" s="140"/>
      <c r="M830" s="140"/>
      <c r="N830" s="167"/>
      <c r="O830" s="167"/>
      <c r="P830" s="142"/>
      <c r="Q830" s="142"/>
      <c r="R830" s="142"/>
      <c r="S830" s="139"/>
    </row>
    <row r="831" spans="2:19" ht="15.75" customHeight="1" x14ac:dyDescent="0.25">
      <c r="B831" s="106"/>
      <c r="C831" s="106"/>
      <c r="D831" s="139"/>
      <c r="E831" s="140"/>
      <c r="F831" s="140"/>
      <c r="G831" s="140"/>
      <c r="M831" s="140"/>
      <c r="N831" s="167"/>
      <c r="O831" s="167"/>
      <c r="P831" s="142"/>
      <c r="Q831" s="142"/>
      <c r="R831" s="142"/>
      <c r="S831" s="139"/>
    </row>
    <row r="832" spans="2:19" ht="15.75" customHeight="1" x14ac:dyDescent="0.25">
      <c r="B832" s="106"/>
      <c r="C832" s="106"/>
      <c r="D832" s="139"/>
      <c r="E832" s="140"/>
      <c r="F832" s="140"/>
      <c r="G832" s="140"/>
      <c r="M832" s="140"/>
      <c r="N832" s="167"/>
      <c r="O832" s="167"/>
      <c r="P832" s="142"/>
      <c r="Q832" s="142"/>
      <c r="R832" s="142"/>
      <c r="S832" s="139"/>
    </row>
    <row r="833" spans="2:19" ht="15.75" customHeight="1" x14ac:dyDescent="0.25">
      <c r="B833" s="106"/>
      <c r="C833" s="106"/>
      <c r="D833" s="139"/>
      <c r="E833" s="140"/>
      <c r="F833" s="140"/>
      <c r="G833" s="140"/>
      <c r="M833" s="140"/>
      <c r="N833" s="167"/>
      <c r="O833" s="167"/>
      <c r="P833" s="142"/>
      <c r="Q833" s="142"/>
      <c r="R833" s="142"/>
      <c r="S833" s="139"/>
    </row>
    <row r="834" spans="2:19" ht="15.75" customHeight="1" x14ac:dyDescent="0.25">
      <c r="B834" s="106"/>
      <c r="C834" s="106"/>
      <c r="D834" s="139"/>
      <c r="E834" s="140"/>
      <c r="F834" s="140"/>
      <c r="G834" s="140"/>
      <c r="M834" s="140"/>
      <c r="N834" s="167"/>
      <c r="O834" s="167"/>
      <c r="P834" s="142"/>
      <c r="Q834" s="142"/>
      <c r="R834" s="142"/>
      <c r="S834" s="139"/>
    </row>
    <row r="835" spans="2:19" ht="15.75" customHeight="1" x14ac:dyDescent="0.25">
      <c r="B835" s="106"/>
      <c r="C835" s="106"/>
      <c r="D835" s="139"/>
      <c r="E835" s="140"/>
      <c r="F835" s="140"/>
      <c r="G835" s="140"/>
      <c r="M835" s="140"/>
      <c r="N835" s="167"/>
      <c r="O835" s="167"/>
      <c r="P835" s="142"/>
      <c r="Q835" s="142"/>
      <c r="R835" s="142"/>
      <c r="S835" s="139"/>
    </row>
    <row r="836" spans="2:19" ht="15.75" customHeight="1" x14ac:dyDescent="0.25">
      <c r="B836" s="106"/>
      <c r="C836" s="106"/>
      <c r="D836" s="139"/>
      <c r="E836" s="140"/>
      <c r="F836" s="140"/>
      <c r="G836" s="140"/>
      <c r="M836" s="140"/>
      <c r="N836" s="167"/>
      <c r="O836" s="167"/>
      <c r="P836" s="142"/>
      <c r="Q836" s="142"/>
      <c r="R836" s="142"/>
      <c r="S836" s="139"/>
    </row>
    <row r="837" spans="2:19" ht="15.75" customHeight="1" x14ac:dyDescent="0.25">
      <c r="B837" s="106"/>
      <c r="C837" s="106"/>
      <c r="D837" s="139"/>
      <c r="E837" s="140"/>
      <c r="F837" s="140"/>
      <c r="G837" s="140"/>
      <c r="M837" s="140"/>
      <c r="N837" s="167"/>
      <c r="O837" s="167"/>
      <c r="P837" s="142"/>
      <c r="Q837" s="142"/>
      <c r="R837" s="142"/>
      <c r="S837" s="139"/>
    </row>
    <row r="838" spans="2:19" ht="15.75" customHeight="1" x14ac:dyDescent="0.25">
      <c r="B838" s="106"/>
      <c r="C838" s="106"/>
      <c r="D838" s="139"/>
      <c r="E838" s="140"/>
      <c r="F838" s="140"/>
      <c r="G838" s="140"/>
      <c r="M838" s="140"/>
      <c r="N838" s="167"/>
      <c r="O838" s="167"/>
      <c r="P838" s="142"/>
      <c r="Q838" s="142"/>
      <c r="R838" s="142"/>
      <c r="S838" s="139"/>
    </row>
    <row r="839" spans="2:19" ht="15.75" customHeight="1" x14ac:dyDescent="0.25">
      <c r="B839" s="106"/>
      <c r="C839" s="106"/>
      <c r="D839" s="139"/>
      <c r="E839" s="140"/>
      <c r="F839" s="140"/>
      <c r="G839" s="140"/>
      <c r="M839" s="140"/>
      <c r="N839" s="167"/>
      <c r="O839" s="167"/>
      <c r="P839" s="142"/>
      <c r="Q839" s="142"/>
      <c r="R839" s="142"/>
      <c r="S839" s="139"/>
    </row>
    <row r="840" spans="2:19" ht="15.75" customHeight="1" x14ac:dyDescent="0.25">
      <c r="B840" s="106"/>
      <c r="C840" s="106"/>
      <c r="D840" s="139"/>
      <c r="E840" s="140"/>
      <c r="F840" s="140"/>
      <c r="G840" s="140"/>
      <c r="M840" s="140"/>
      <c r="N840" s="167"/>
      <c r="O840" s="167"/>
      <c r="P840" s="142"/>
      <c r="Q840" s="142"/>
      <c r="R840" s="142"/>
      <c r="S840" s="139"/>
    </row>
    <row r="841" spans="2:19" ht="15.75" customHeight="1" x14ac:dyDescent="0.25">
      <c r="B841" s="106"/>
      <c r="C841" s="106"/>
      <c r="D841" s="139"/>
      <c r="E841" s="140"/>
      <c r="F841" s="140"/>
      <c r="G841" s="140"/>
      <c r="M841" s="140"/>
      <c r="N841" s="167"/>
      <c r="O841" s="167"/>
      <c r="P841" s="142"/>
      <c r="Q841" s="142"/>
      <c r="R841" s="142"/>
      <c r="S841" s="139"/>
    </row>
    <row r="842" spans="2:19" ht="15.75" customHeight="1" x14ac:dyDescent="0.25">
      <c r="B842" s="106"/>
      <c r="C842" s="106"/>
      <c r="D842" s="139"/>
      <c r="E842" s="140"/>
      <c r="F842" s="140"/>
      <c r="G842" s="140"/>
      <c r="M842" s="140"/>
      <c r="N842" s="167"/>
      <c r="O842" s="167"/>
      <c r="P842" s="142"/>
      <c r="Q842" s="142"/>
      <c r="R842" s="142"/>
      <c r="S842" s="139"/>
    </row>
    <row r="843" spans="2:19" ht="15.75" customHeight="1" x14ac:dyDescent="0.25">
      <c r="B843" s="106"/>
      <c r="C843" s="106"/>
      <c r="D843" s="139"/>
      <c r="E843" s="140"/>
      <c r="F843" s="140"/>
      <c r="G843" s="140"/>
      <c r="M843" s="140"/>
      <c r="N843" s="167"/>
      <c r="O843" s="167"/>
      <c r="P843" s="142"/>
      <c r="Q843" s="142"/>
      <c r="R843" s="142"/>
      <c r="S843" s="139"/>
    </row>
    <row r="844" spans="2:19" ht="15.75" customHeight="1" x14ac:dyDescent="0.25">
      <c r="B844" s="106"/>
      <c r="C844" s="106"/>
      <c r="D844" s="139"/>
      <c r="E844" s="140"/>
      <c r="F844" s="140"/>
      <c r="G844" s="140"/>
      <c r="M844" s="140"/>
      <c r="N844" s="167"/>
      <c r="O844" s="167"/>
      <c r="P844" s="142"/>
      <c r="Q844" s="142"/>
      <c r="R844" s="142"/>
      <c r="S844" s="139"/>
    </row>
    <row r="845" spans="2:19" ht="15.75" customHeight="1" x14ac:dyDescent="0.25">
      <c r="B845" s="106"/>
      <c r="C845" s="106"/>
      <c r="D845" s="139"/>
      <c r="E845" s="140"/>
      <c r="F845" s="140"/>
      <c r="G845" s="140"/>
      <c r="M845" s="140"/>
      <c r="N845" s="167"/>
      <c r="O845" s="167"/>
      <c r="P845" s="142"/>
      <c r="Q845" s="142"/>
      <c r="R845" s="142"/>
      <c r="S845" s="139"/>
    </row>
    <row r="846" spans="2:19" ht="15.75" customHeight="1" x14ac:dyDescent="0.25">
      <c r="B846" s="106"/>
      <c r="C846" s="106"/>
      <c r="D846" s="139"/>
      <c r="E846" s="140"/>
      <c r="F846" s="140"/>
      <c r="G846" s="140"/>
      <c r="M846" s="140"/>
      <c r="N846" s="167"/>
      <c r="O846" s="167"/>
      <c r="P846" s="142"/>
      <c r="Q846" s="142"/>
      <c r="R846" s="142"/>
      <c r="S846" s="139"/>
    </row>
    <row r="847" spans="2:19" ht="15.75" customHeight="1" x14ac:dyDescent="0.25">
      <c r="B847" s="106"/>
      <c r="C847" s="106"/>
      <c r="D847" s="139"/>
      <c r="E847" s="140"/>
      <c r="F847" s="140"/>
      <c r="G847" s="140"/>
      <c r="M847" s="140"/>
      <c r="N847" s="167"/>
      <c r="O847" s="167"/>
      <c r="P847" s="142"/>
      <c r="Q847" s="142"/>
      <c r="R847" s="142"/>
      <c r="S847" s="139"/>
    </row>
    <row r="848" spans="2:19" ht="15.75" customHeight="1" x14ac:dyDescent="0.25">
      <c r="B848" s="106"/>
      <c r="C848" s="106"/>
      <c r="D848" s="139"/>
      <c r="E848" s="140"/>
      <c r="F848" s="140"/>
      <c r="G848" s="140"/>
      <c r="M848" s="140"/>
      <c r="N848" s="167"/>
      <c r="O848" s="167"/>
      <c r="P848" s="142"/>
      <c r="Q848" s="142"/>
      <c r="R848" s="142"/>
      <c r="S848" s="139"/>
    </row>
    <row r="849" spans="2:19" ht="15.75" customHeight="1" x14ac:dyDescent="0.25">
      <c r="B849" s="106"/>
      <c r="C849" s="106"/>
      <c r="D849" s="139"/>
      <c r="E849" s="140"/>
      <c r="F849" s="140"/>
      <c r="G849" s="140"/>
      <c r="M849" s="140"/>
      <c r="N849" s="167"/>
      <c r="O849" s="167"/>
      <c r="P849" s="142"/>
      <c r="Q849" s="142"/>
      <c r="R849" s="142"/>
      <c r="S849" s="139"/>
    </row>
    <row r="850" spans="2:19" ht="15.75" customHeight="1" x14ac:dyDescent="0.25">
      <c r="B850" s="106"/>
      <c r="C850" s="106"/>
      <c r="D850" s="139"/>
      <c r="E850" s="140"/>
      <c r="F850" s="140"/>
      <c r="G850" s="140"/>
      <c r="M850" s="140"/>
      <c r="N850" s="167"/>
      <c r="O850" s="167"/>
      <c r="P850" s="142"/>
      <c r="Q850" s="142"/>
      <c r="R850" s="142"/>
      <c r="S850" s="139"/>
    </row>
    <row r="851" spans="2:19" ht="15.75" customHeight="1" x14ac:dyDescent="0.25">
      <c r="B851" s="106"/>
      <c r="C851" s="106"/>
      <c r="D851" s="139"/>
      <c r="E851" s="140"/>
      <c r="F851" s="140"/>
      <c r="G851" s="140"/>
      <c r="M851" s="140"/>
      <c r="N851" s="167"/>
      <c r="O851" s="167"/>
      <c r="P851" s="142"/>
      <c r="Q851" s="142"/>
      <c r="R851" s="142"/>
      <c r="S851" s="139"/>
    </row>
    <row r="852" spans="2:19" ht="15.75" customHeight="1" x14ac:dyDescent="0.25">
      <c r="B852" s="106"/>
      <c r="C852" s="106"/>
      <c r="D852" s="139"/>
      <c r="E852" s="140"/>
      <c r="F852" s="140"/>
      <c r="G852" s="140"/>
      <c r="M852" s="140"/>
      <c r="N852" s="167"/>
      <c r="O852" s="167"/>
      <c r="P852" s="142"/>
      <c r="Q852" s="142"/>
      <c r="R852" s="142"/>
      <c r="S852" s="139"/>
    </row>
    <row r="853" spans="2:19" ht="15.75" customHeight="1" x14ac:dyDescent="0.25">
      <c r="B853" s="106"/>
      <c r="C853" s="106"/>
      <c r="D853" s="139"/>
      <c r="E853" s="140"/>
      <c r="F853" s="140"/>
      <c r="G853" s="140"/>
      <c r="M853" s="140"/>
      <c r="N853" s="167"/>
      <c r="O853" s="167"/>
      <c r="P853" s="142"/>
      <c r="Q853" s="142"/>
      <c r="R853" s="142"/>
      <c r="S853" s="139"/>
    </row>
    <row r="854" spans="2:19" ht="15.75" customHeight="1" x14ac:dyDescent="0.25">
      <c r="B854" s="106"/>
      <c r="C854" s="106"/>
      <c r="D854" s="139"/>
      <c r="E854" s="140"/>
      <c r="F854" s="140"/>
      <c r="G854" s="140"/>
      <c r="M854" s="140"/>
      <c r="N854" s="167"/>
      <c r="O854" s="167"/>
      <c r="P854" s="142"/>
      <c r="Q854" s="142"/>
      <c r="R854" s="142"/>
      <c r="S854" s="139"/>
    </row>
    <row r="855" spans="2:19" ht="15.75" customHeight="1" x14ac:dyDescent="0.25">
      <c r="B855" s="106"/>
      <c r="C855" s="106"/>
      <c r="D855" s="139"/>
      <c r="E855" s="140"/>
      <c r="F855" s="140"/>
      <c r="G855" s="140"/>
      <c r="M855" s="140"/>
      <c r="N855" s="167"/>
      <c r="O855" s="167"/>
      <c r="P855" s="142"/>
      <c r="Q855" s="142"/>
      <c r="R855" s="142"/>
      <c r="S855" s="139"/>
    </row>
    <row r="856" spans="2:19" ht="15.75" customHeight="1" x14ac:dyDescent="0.25">
      <c r="B856" s="106"/>
      <c r="C856" s="106"/>
      <c r="D856" s="139"/>
      <c r="E856" s="140"/>
      <c r="F856" s="140"/>
      <c r="G856" s="140"/>
      <c r="M856" s="140"/>
      <c r="N856" s="167"/>
      <c r="O856" s="167"/>
      <c r="P856" s="142"/>
      <c r="Q856" s="142"/>
      <c r="R856" s="142"/>
      <c r="S856" s="139"/>
    </row>
    <row r="857" spans="2:19" ht="15.75" customHeight="1" x14ac:dyDescent="0.25">
      <c r="B857" s="106"/>
      <c r="C857" s="106"/>
      <c r="D857" s="139"/>
      <c r="E857" s="140"/>
      <c r="F857" s="140"/>
      <c r="G857" s="140"/>
      <c r="M857" s="140"/>
      <c r="N857" s="167"/>
      <c r="O857" s="167"/>
      <c r="P857" s="142"/>
      <c r="Q857" s="142"/>
      <c r="R857" s="142"/>
      <c r="S857" s="139"/>
    </row>
    <row r="858" spans="2:19" ht="15.75" customHeight="1" x14ac:dyDescent="0.25">
      <c r="B858" s="106"/>
      <c r="C858" s="106"/>
      <c r="D858" s="139"/>
      <c r="E858" s="140"/>
      <c r="F858" s="140"/>
      <c r="G858" s="140"/>
      <c r="M858" s="140"/>
      <c r="N858" s="167"/>
      <c r="O858" s="167"/>
      <c r="P858" s="142"/>
      <c r="Q858" s="142"/>
      <c r="R858" s="142"/>
      <c r="S858" s="139"/>
    </row>
    <row r="859" spans="2:19" ht="15.75" customHeight="1" x14ac:dyDescent="0.25">
      <c r="B859" s="106"/>
      <c r="C859" s="106"/>
      <c r="D859" s="139"/>
      <c r="E859" s="140"/>
      <c r="F859" s="140"/>
      <c r="G859" s="140"/>
      <c r="M859" s="140"/>
      <c r="N859" s="167"/>
      <c r="O859" s="167"/>
      <c r="P859" s="142"/>
      <c r="Q859" s="142"/>
      <c r="R859" s="142"/>
      <c r="S859" s="139"/>
    </row>
    <row r="860" spans="2:19" ht="15.75" customHeight="1" x14ac:dyDescent="0.25">
      <c r="B860" s="106"/>
      <c r="C860" s="106"/>
      <c r="D860" s="139"/>
      <c r="E860" s="140"/>
      <c r="F860" s="140"/>
      <c r="G860" s="140"/>
      <c r="M860" s="140"/>
      <c r="N860" s="167"/>
      <c r="O860" s="167"/>
      <c r="P860" s="142"/>
      <c r="Q860" s="142"/>
      <c r="R860" s="142"/>
      <c r="S860" s="139"/>
    </row>
    <row r="861" spans="2:19" ht="15.75" customHeight="1" x14ac:dyDescent="0.25">
      <c r="B861" s="106"/>
      <c r="C861" s="106"/>
      <c r="D861" s="139"/>
      <c r="E861" s="140"/>
      <c r="F861" s="140"/>
      <c r="G861" s="140"/>
      <c r="M861" s="140"/>
      <c r="N861" s="167"/>
      <c r="O861" s="167"/>
      <c r="P861" s="142"/>
      <c r="Q861" s="142"/>
      <c r="R861" s="142"/>
      <c r="S861" s="139"/>
    </row>
    <row r="862" spans="2:19" ht="15.75" customHeight="1" x14ac:dyDescent="0.25">
      <c r="B862" s="106"/>
      <c r="C862" s="106"/>
      <c r="D862" s="139"/>
      <c r="E862" s="140"/>
      <c r="F862" s="140"/>
      <c r="G862" s="140"/>
      <c r="M862" s="140"/>
      <c r="N862" s="167"/>
      <c r="O862" s="167"/>
      <c r="P862" s="142"/>
      <c r="Q862" s="142"/>
      <c r="R862" s="142"/>
      <c r="S862" s="139"/>
    </row>
    <row r="863" spans="2:19" ht="15.75" customHeight="1" x14ac:dyDescent="0.25">
      <c r="B863" s="106"/>
      <c r="C863" s="106"/>
      <c r="D863" s="139"/>
      <c r="E863" s="140"/>
      <c r="F863" s="140"/>
      <c r="G863" s="140"/>
      <c r="M863" s="140"/>
      <c r="N863" s="167"/>
      <c r="O863" s="167"/>
      <c r="P863" s="142"/>
      <c r="Q863" s="142"/>
      <c r="R863" s="142"/>
      <c r="S863" s="139"/>
    </row>
    <row r="864" spans="2:19" ht="15.75" customHeight="1" x14ac:dyDescent="0.25">
      <c r="B864" s="106"/>
      <c r="C864" s="106"/>
      <c r="D864" s="139"/>
      <c r="E864" s="140"/>
      <c r="F864" s="140"/>
      <c r="G864" s="140"/>
      <c r="M864" s="140"/>
      <c r="N864" s="167"/>
      <c r="O864" s="167"/>
      <c r="P864" s="142"/>
      <c r="Q864" s="142"/>
      <c r="R864" s="142"/>
      <c r="S864" s="139"/>
    </row>
    <row r="865" spans="2:19" ht="15.75" customHeight="1" x14ac:dyDescent="0.25">
      <c r="B865" s="106"/>
      <c r="C865" s="106"/>
      <c r="D865" s="139"/>
      <c r="E865" s="140"/>
      <c r="F865" s="140"/>
      <c r="G865" s="140"/>
      <c r="M865" s="140"/>
      <c r="N865" s="167"/>
      <c r="O865" s="167"/>
      <c r="P865" s="142"/>
      <c r="Q865" s="142"/>
      <c r="R865" s="142"/>
      <c r="S865" s="139"/>
    </row>
    <row r="866" spans="2:19" ht="15.75" customHeight="1" x14ac:dyDescent="0.25">
      <c r="B866" s="106"/>
      <c r="C866" s="106"/>
      <c r="D866" s="139"/>
      <c r="E866" s="140"/>
      <c r="F866" s="140"/>
      <c r="G866" s="140"/>
      <c r="M866" s="140"/>
      <c r="N866" s="167"/>
      <c r="O866" s="167"/>
      <c r="P866" s="142"/>
      <c r="Q866" s="142"/>
      <c r="R866" s="142"/>
      <c r="S866" s="139"/>
    </row>
    <row r="867" spans="2:19" ht="15.75" customHeight="1" x14ac:dyDescent="0.25">
      <c r="B867" s="106"/>
      <c r="C867" s="106"/>
      <c r="D867" s="139"/>
      <c r="E867" s="140"/>
      <c r="F867" s="140"/>
      <c r="G867" s="140"/>
      <c r="M867" s="140"/>
      <c r="N867" s="167"/>
      <c r="O867" s="167"/>
      <c r="P867" s="142"/>
      <c r="Q867" s="142"/>
      <c r="R867" s="142"/>
      <c r="S867" s="139"/>
    </row>
    <row r="868" spans="2:19" ht="15.75" customHeight="1" x14ac:dyDescent="0.25">
      <c r="B868" s="106"/>
      <c r="C868" s="106"/>
      <c r="D868" s="139"/>
      <c r="E868" s="140"/>
      <c r="F868" s="140"/>
      <c r="G868" s="140"/>
      <c r="M868" s="140"/>
      <c r="N868" s="167"/>
      <c r="O868" s="167"/>
      <c r="P868" s="142"/>
      <c r="Q868" s="142"/>
      <c r="R868" s="142"/>
      <c r="S868" s="139"/>
    </row>
    <row r="869" spans="2:19" ht="15.75" customHeight="1" x14ac:dyDescent="0.25">
      <c r="B869" s="106"/>
      <c r="C869" s="106"/>
      <c r="D869" s="139"/>
      <c r="E869" s="140"/>
      <c r="F869" s="140"/>
      <c r="G869" s="140"/>
      <c r="M869" s="140"/>
      <c r="N869" s="167"/>
      <c r="O869" s="167"/>
      <c r="P869" s="142"/>
      <c r="Q869" s="142"/>
      <c r="R869" s="142"/>
      <c r="S869" s="139"/>
    </row>
    <row r="870" spans="2:19" ht="15.75" customHeight="1" x14ac:dyDescent="0.25">
      <c r="B870" s="106"/>
      <c r="C870" s="106"/>
      <c r="D870" s="139"/>
      <c r="E870" s="140"/>
      <c r="F870" s="140"/>
      <c r="G870" s="140"/>
      <c r="M870" s="140"/>
      <c r="N870" s="167"/>
      <c r="O870" s="167"/>
      <c r="P870" s="142"/>
      <c r="Q870" s="142"/>
      <c r="R870" s="142"/>
      <c r="S870" s="139"/>
    </row>
    <row r="871" spans="2:19" ht="15.75" customHeight="1" x14ac:dyDescent="0.25">
      <c r="B871" s="106"/>
      <c r="C871" s="106"/>
      <c r="D871" s="139"/>
      <c r="E871" s="140"/>
      <c r="F871" s="140"/>
      <c r="G871" s="140"/>
      <c r="M871" s="140"/>
      <c r="N871" s="167"/>
      <c r="O871" s="167"/>
      <c r="P871" s="142"/>
      <c r="Q871" s="142"/>
      <c r="R871" s="142"/>
      <c r="S871" s="139"/>
    </row>
    <row r="872" spans="2:19" ht="15.75" customHeight="1" x14ac:dyDescent="0.25">
      <c r="B872" s="106"/>
      <c r="C872" s="106"/>
      <c r="D872" s="139"/>
      <c r="E872" s="140"/>
      <c r="F872" s="140"/>
      <c r="G872" s="140"/>
      <c r="M872" s="140"/>
      <c r="N872" s="167"/>
      <c r="O872" s="167"/>
      <c r="P872" s="142"/>
      <c r="Q872" s="142"/>
      <c r="R872" s="142"/>
      <c r="S872" s="139"/>
    </row>
    <row r="873" spans="2:19" ht="15.75" customHeight="1" x14ac:dyDescent="0.25">
      <c r="B873" s="106"/>
      <c r="C873" s="106"/>
      <c r="D873" s="139"/>
      <c r="E873" s="140"/>
      <c r="F873" s="140"/>
      <c r="G873" s="140"/>
      <c r="M873" s="140"/>
      <c r="N873" s="167"/>
      <c r="O873" s="167"/>
      <c r="P873" s="142"/>
      <c r="Q873" s="142"/>
      <c r="R873" s="142"/>
      <c r="S873" s="139"/>
    </row>
    <row r="874" spans="2:19" ht="15.75" customHeight="1" x14ac:dyDescent="0.25">
      <c r="B874" s="106"/>
      <c r="C874" s="106"/>
      <c r="D874" s="139"/>
      <c r="E874" s="140"/>
      <c r="F874" s="140"/>
      <c r="G874" s="140"/>
      <c r="M874" s="140"/>
      <c r="N874" s="167"/>
      <c r="O874" s="167"/>
      <c r="P874" s="142"/>
      <c r="Q874" s="142"/>
      <c r="R874" s="142"/>
      <c r="S874" s="139"/>
    </row>
    <row r="875" spans="2:19" ht="15.75" customHeight="1" x14ac:dyDescent="0.25">
      <c r="B875" s="106"/>
      <c r="C875" s="106"/>
      <c r="D875" s="139"/>
      <c r="E875" s="140"/>
      <c r="F875" s="140"/>
      <c r="G875" s="140"/>
      <c r="M875" s="140"/>
      <c r="N875" s="167"/>
      <c r="O875" s="167"/>
      <c r="P875" s="142"/>
      <c r="Q875" s="142"/>
      <c r="R875" s="142"/>
      <c r="S875" s="139"/>
    </row>
    <row r="876" spans="2:19" ht="15.75" customHeight="1" x14ac:dyDescent="0.25">
      <c r="B876" s="106"/>
      <c r="C876" s="106"/>
      <c r="D876" s="139"/>
      <c r="E876" s="140"/>
      <c r="F876" s="140"/>
      <c r="G876" s="140"/>
      <c r="M876" s="140"/>
      <c r="N876" s="167"/>
      <c r="O876" s="167"/>
      <c r="P876" s="142"/>
      <c r="Q876" s="142"/>
      <c r="R876" s="142"/>
      <c r="S876" s="139"/>
    </row>
    <row r="877" spans="2:19" ht="15.75" customHeight="1" x14ac:dyDescent="0.25">
      <c r="B877" s="106"/>
      <c r="C877" s="106"/>
      <c r="D877" s="139"/>
      <c r="E877" s="140"/>
      <c r="F877" s="140"/>
      <c r="G877" s="140"/>
      <c r="M877" s="140"/>
      <c r="N877" s="167"/>
      <c r="O877" s="167"/>
      <c r="P877" s="142"/>
      <c r="Q877" s="142"/>
      <c r="R877" s="142"/>
      <c r="S877" s="139"/>
    </row>
    <row r="878" spans="2:19" ht="15.75" customHeight="1" x14ac:dyDescent="0.25">
      <c r="B878" s="106"/>
      <c r="C878" s="106"/>
      <c r="D878" s="139"/>
      <c r="E878" s="140"/>
      <c r="F878" s="140"/>
      <c r="G878" s="140"/>
      <c r="M878" s="140"/>
      <c r="N878" s="167"/>
      <c r="O878" s="167"/>
      <c r="P878" s="142"/>
      <c r="Q878" s="142"/>
      <c r="R878" s="142"/>
      <c r="S878" s="139"/>
    </row>
    <row r="879" spans="2:19" ht="15.75" customHeight="1" x14ac:dyDescent="0.25">
      <c r="B879" s="106"/>
      <c r="C879" s="106"/>
      <c r="D879" s="139"/>
      <c r="E879" s="140"/>
      <c r="F879" s="140"/>
      <c r="G879" s="140"/>
      <c r="M879" s="140"/>
      <c r="N879" s="167"/>
      <c r="O879" s="167"/>
      <c r="P879" s="142"/>
      <c r="Q879" s="142"/>
      <c r="R879" s="142"/>
      <c r="S879" s="139"/>
    </row>
    <row r="880" spans="2:19" ht="15.75" customHeight="1" x14ac:dyDescent="0.25">
      <c r="B880" s="106"/>
      <c r="C880" s="106"/>
      <c r="D880" s="139"/>
      <c r="E880" s="140"/>
      <c r="F880" s="140"/>
      <c r="G880" s="140"/>
      <c r="M880" s="140"/>
      <c r="N880" s="167"/>
      <c r="O880" s="167"/>
      <c r="P880" s="142"/>
      <c r="Q880" s="142"/>
      <c r="R880" s="142"/>
      <c r="S880" s="139"/>
    </row>
    <row r="881" spans="2:19" ht="15.75" customHeight="1" x14ac:dyDescent="0.25">
      <c r="B881" s="106"/>
      <c r="C881" s="106"/>
      <c r="D881" s="139"/>
      <c r="E881" s="140"/>
      <c r="F881" s="140"/>
      <c r="G881" s="140"/>
      <c r="M881" s="140"/>
      <c r="N881" s="167"/>
      <c r="O881" s="167"/>
      <c r="P881" s="142"/>
      <c r="Q881" s="142"/>
      <c r="R881" s="142"/>
      <c r="S881" s="139"/>
    </row>
    <row r="882" spans="2:19" ht="15.75" customHeight="1" x14ac:dyDescent="0.25">
      <c r="B882" s="106"/>
      <c r="C882" s="106"/>
      <c r="D882" s="139"/>
      <c r="E882" s="140"/>
      <c r="F882" s="140"/>
      <c r="G882" s="140"/>
      <c r="M882" s="140"/>
      <c r="N882" s="167"/>
      <c r="O882" s="167"/>
      <c r="P882" s="142"/>
      <c r="Q882" s="142"/>
      <c r="R882" s="142"/>
      <c r="S882" s="139"/>
    </row>
    <row r="883" spans="2:19" ht="15.75" customHeight="1" x14ac:dyDescent="0.25">
      <c r="B883" s="106"/>
      <c r="C883" s="106"/>
      <c r="D883" s="139"/>
      <c r="E883" s="140"/>
      <c r="F883" s="140"/>
      <c r="G883" s="140"/>
      <c r="M883" s="140"/>
      <c r="N883" s="167"/>
      <c r="O883" s="167"/>
      <c r="P883" s="142"/>
      <c r="Q883" s="142"/>
      <c r="R883" s="142"/>
      <c r="S883" s="139"/>
    </row>
    <row r="884" spans="2:19" ht="15.75" customHeight="1" x14ac:dyDescent="0.25">
      <c r="B884" s="106"/>
      <c r="C884" s="106"/>
      <c r="D884" s="139"/>
      <c r="E884" s="140"/>
      <c r="F884" s="140"/>
      <c r="G884" s="140"/>
      <c r="M884" s="140"/>
      <c r="N884" s="167"/>
      <c r="O884" s="167"/>
      <c r="P884" s="142"/>
      <c r="Q884" s="142"/>
      <c r="R884" s="142"/>
      <c r="S884" s="139"/>
    </row>
    <row r="885" spans="2:19" ht="15.75" customHeight="1" x14ac:dyDescent="0.25">
      <c r="B885" s="106"/>
      <c r="C885" s="106"/>
      <c r="D885" s="139"/>
      <c r="E885" s="140"/>
      <c r="F885" s="140"/>
      <c r="G885" s="140"/>
      <c r="M885" s="140"/>
      <c r="N885" s="167"/>
      <c r="O885" s="167"/>
      <c r="P885" s="142"/>
      <c r="Q885" s="142"/>
      <c r="R885" s="142"/>
      <c r="S885" s="139"/>
    </row>
    <row r="886" spans="2:19" ht="15.75" customHeight="1" x14ac:dyDescent="0.25">
      <c r="B886" s="106"/>
      <c r="C886" s="106"/>
      <c r="D886" s="139"/>
      <c r="E886" s="140"/>
      <c r="F886" s="140"/>
      <c r="G886" s="140"/>
      <c r="M886" s="140"/>
      <c r="N886" s="167"/>
      <c r="O886" s="167"/>
      <c r="P886" s="142"/>
      <c r="Q886" s="142"/>
      <c r="R886" s="142"/>
      <c r="S886" s="139"/>
    </row>
    <row r="887" spans="2:19" ht="15.75" customHeight="1" x14ac:dyDescent="0.25">
      <c r="B887" s="106"/>
      <c r="C887" s="106"/>
      <c r="D887" s="139"/>
      <c r="E887" s="140"/>
      <c r="F887" s="140"/>
      <c r="G887" s="140"/>
      <c r="M887" s="140"/>
      <c r="N887" s="167"/>
      <c r="O887" s="167"/>
      <c r="P887" s="142"/>
      <c r="Q887" s="142"/>
      <c r="R887" s="142"/>
      <c r="S887" s="139"/>
    </row>
    <row r="888" spans="2:19" ht="15.75" customHeight="1" x14ac:dyDescent="0.25">
      <c r="B888" s="106"/>
      <c r="C888" s="106"/>
      <c r="D888" s="139"/>
      <c r="E888" s="140"/>
      <c r="F888" s="140"/>
      <c r="G888" s="140"/>
      <c r="M888" s="140"/>
      <c r="N888" s="167"/>
      <c r="O888" s="167"/>
      <c r="P888" s="142"/>
      <c r="Q888" s="142"/>
      <c r="R888" s="142"/>
      <c r="S888" s="139"/>
    </row>
    <row r="889" spans="2:19" ht="15.75" customHeight="1" x14ac:dyDescent="0.25">
      <c r="B889" s="106"/>
      <c r="C889" s="106"/>
      <c r="D889" s="139"/>
      <c r="E889" s="140"/>
      <c r="F889" s="140"/>
      <c r="G889" s="140"/>
      <c r="M889" s="140"/>
      <c r="N889" s="167"/>
      <c r="O889" s="167"/>
      <c r="P889" s="142"/>
      <c r="Q889" s="142"/>
      <c r="R889" s="142"/>
      <c r="S889" s="139"/>
    </row>
    <row r="890" spans="2:19" ht="15.75" customHeight="1" x14ac:dyDescent="0.25">
      <c r="B890" s="106"/>
      <c r="C890" s="106"/>
      <c r="D890" s="139"/>
      <c r="E890" s="140"/>
      <c r="F890" s="140"/>
      <c r="G890" s="140"/>
      <c r="M890" s="140"/>
      <c r="N890" s="167"/>
      <c r="O890" s="167"/>
      <c r="P890" s="142"/>
      <c r="Q890" s="142"/>
      <c r="R890" s="142"/>
      <c r="S890" s="139"/>
    </row>
    <row r="891" spans="2:19" ht="15.75" customHeight="1" x14ac:dyDescent="0.25">
      <c r="B891" s="106"/>
      <c r="C891" s="106"/>
      <c r="D891" s="139"/>
      <c r="E891" s="140"/>
      <c r="F891" s="140"/>
      <c r="G891" s="140"/>
      <c r="M891" s="140"/>
      <c r="N891" s="167"/>
      <c r="O891" s="167"/>
      <c r="P891" s="142"/>
      <c r="Q891" s="142"/>
      <c r="R891" s="142"/>
      <c r="S891" s="139"/>
    </row>
    <row r="892" spans="2:19" ht="15.75" customHeight="1" x14ac:dyDescent="0.25">
      <c r="B892" s="106"/>
      <c r="C892" s="106"/>
      <c r="D892" s="139"/>
      <c r="E892" s="140"/>
      <c r="F892" s="140"/>
      <c r="G892" s="140"/>
      <c r="M892" s="140"/>
      <c r="N892" s="167"/>
      <c r="O892" s="167"/>
      <c r="P892" s="142"/>
      <c r="Q892" s="142"/>
      <c r="R892" s="142"/>
      <c r="S892" s="139"/>
    </row>
    <row r="893" spans="2:19" ht="15.75" customHeight="1" x14ac:dyDescent="0.25">
      <c r="B893" s="106"/>
      <c r="C893" s="106"/>
      <c r="D893" s="139"/>
      <c r="E893" s="140"/>
      <c r="F893" s="140"/>
      <c r="G893" s="140"/>
      <c r="M893" s="140"/>
      <c r="N893" s="167"/>
      <c r="O893" s="167"/>
      <c r="P893" s="142"/>
      <c r="Q893" s="142"/>
      <c r="R893" s="142"/>
      <c r="S893" s="139"/>
    </row>
    <row r="894" spans="2:19" ht="15.75" customHeight="1" x14ac:dyDescent="0.25">
      <c r="B894" s="106"/>
      <c r="C894" s="106"/>
      <c r="D894" s="139"/>
      <c r="E894" s="140"/>
      <c r="F894" s="140"/>
      <c r="G894" s="140"/>
      <c r="M894" s="140"/>
      <c r="N894" s="167"/>
      <c r="O894" s="167"/>
      <c r="P894" s="142"/>
      <c r="Q894" s="142"/>
      <c r="R894" s="142"/>
      <c r="S894" s="139"/>
    </row>
    <row r="895" spans="2:19" ht="15.75" customHeight="1" x14ac:dyDescent="0.25">
      <c r="B895" s="106"/>
      <c r="C895" s="106"/>
      <c r="D895" s="139"/>
      <c r="E895" s="140"/>
      <c r="F895" s="140"/>
      <c r="G895" s="140"/>
      <c r="M895" s="140"/>
      <c r="N895" s="167"/>
      <c r="O895" s="167"/>
      <c r="P895" s="142"/>
      <c r="Q895" s="142"/>
      <c r="R895" s="142"/>
      <c r="S895" s="139"/>
    </row>
    <row r="896" spans="2:19" ht="15.75" customHeight="1" x14ac:dyDescent="0.25">
      <c r="B896" s="106"/>
      <c r="C896" s="106"/>
      <c r="D896" s="139"/>
      <c r="E896" s="140"/>
      <c r="F896" s="140"/>
      <c r="G896" s="140"/>
      <c r="M896" s="140"/>
      <c r="N896" s="167"/>
      <c r="O896" s="167"/>
      <c r="P896" s="142"/>
      <c r="Q896" s="142"/>
      <c r="R896" s="142"/>
      <c r="S896" s="139"/>
    </row>
    <row r="897" spans="2:19" ht="15.75" customHeight="1" x14ac:dyDescent="0.25">
      <c r="B897" s="106"/>
      <c r="C897" s="106"/>
      <c r="D897" s="139"/>
      <c r="E897" s="140"/>
      <c r="F897" s="140"/>
      <c r="G897" s="140"/>
      <c r="M897" s="140"/>
      <c r="N897" s="167"/>
      <c r="O897" s="167"/>
      <c r="P897" s="142"/>
      <c r="Q897" s="142"/>
      <c r="R897" s="142"/>
      <c r="S897" s="139"/>
    </row>
    <row r="898" spans="2:19" ht="15.75" customHeight="1" x14ac:dyDescent="0.25">
      <c r="B898" s="106"/>
      <c r="C898" s="106"/>
      <c r="D898" s="139"/>
      <c r="E898" s="140"/>
      <c r="F898" s="140"/>
      <c r="G898" s="140"/>
      <c r="M898" s="140"/>
      <c r="N898" s="167"/>
      <c r="O898" s="167"/>
      <c r="P898" s="142"/>
      <c r="Q898" s="142"/>
      <c r="R898" s="142"/>
      <c r="S898" s="139"/>
    </row>
    <row r="899" spans="2:19" ht="15.75" customHeight="1" x14ac:dyDescent="0.25">
      <c r="B899" s="106"/>
      <c r="C899" s="106"/>
      <c r="D899" s="139"/>
      <c r="E899" s="140"/>
      <c r="F899" s="140"/>
      <c r="G899" s="140"/>
      <c r="M899" s="140"/>
      <c r="N899" s="167"/>
      <c r="O899" s="167"/>
      <c r="P899" s="142"/>
      <c r="Q899" s="142"/>
      <c r="R899" s="142"/>
      <c r="S899" s="139"/>
    </row>
    <row r="900" spans="2:19" ht="15.75" customHeight="1" x14ac:dyDescent="0.25">
      <c r="B900" s="106"/>
      <c r="C900" s="106"/>
      <c r="D900" s="139"/>
      <c r="E900" s="140"/>
      <c r="F900" s="140"/>
      <c r="G900" s="140"/>
      <c r="M900" s="140"/>
      <c r="N900" s="167"/>
      <c r="O900" s="167"/>
      <c r="P900" s="142"/>
      <c r="Q900" s="142"/>
      <c r="R900" s="142"/>
      <c r="S900" s="139"/>
    </row>
    <row r="901" spans="2:19" ht="15.75" customHeight="1" x14ac:dyDescent="0.25">
      <c r="B901" s="106"/>
      <c r="C901" s="106"/>
      <c r="D901" s="139"/>
      <c r="E901" s="140"/>
      <c r="F901" s="140"/>
      <c r="G901" s="140"/>
      <c r="M901" s="140"/>
      <c r="N901" s="167"/>
      <c r="O901" s="167"/>
      <c r="P901" s="142"/>
      <c r="Q901" s="142"/>
      <c r="R901" s="142"/>
      <c r="S901" s="139"/>
    </row>
    <row r="902" spans="2:19" ht="15.75" customHeight="1" x14ac:dyDescent="0.25">
      <c r="B902" s="106"/>
      <c r="C902" s="106"/>
      <c r="D902" s="139"/>
      <c r="E902" s="140"/>
      <c r="F902" s="140"/>
      <c r="G902" s="140"/>
      <c r="M902" s="140"/>
      <c r="N902" s="167"/>
      <c r="O902" s="167"/>
      <c r="P902" s="142"/>
      <c r="Q902" s="142"/>
      <c r="R902" s="142"/>
      <c r="S902" s="139"/>
    </row>
    <row r="903" spans="2:19" ht="15.75" customHeight="1" x14ac:dyDescent="0.25">
      <c r="B903" s="106"/>
      <c r="C903" s="106"/>
      <c r="D903" s="139"/>
      <c r="E903" s="140"/>
      <c r="F903" s="140"/>
      <c r="G903" s="140"/>
      <c r="M903" s="140"/>
      <c r="N903" s="167"/>
      <c r="O903" s="167"/>
      <c r="P903" s="142"/>
      <c r="Q903" s="142"/>
      <c r="R903" s="142"/>
      <c r="S903" s="139"/>
    </row>
    <row r="904" spans="2:19" ht="15.75" customHeight="1" x14ac:dyDescent="0.25">
      <c r="B904" s="106"/>
      <c r="C904" s="106"/>
      <c r="D904" s="139"/>
      <c r="E904" s="140"/>
      <c r="F904" s="140"/>
      <c r="G904" s="140"/>
      <c r="M904" s="140"/>
      <c r="N904" s="167"/>
      <c r="O904" s="167"/>
      <c r="P904" s="142"/>
      <c r="Q904" s="142"/>
      <c r="R904" s="142"/>
      <c r="S904" s="139"/>
    </row>
    <row r="905" spans="2:19" ht="15.75" customHeight="1" x14ac:dyDescent="0.25">
      <c r="B905" s="106"/>
      <c r="C905" s="106"/>
      <c r="D905" s="139"/>
      <c r="E905" s="140"/>
      <c r="F905" s="140"/>
      <c r="G905" s="140"/>
      <c r="M905" s="140"/>
      <c r="N905" s="167"/>
      <c r="O905" s="167"/>
      <c r="P905" s="142"/>
      <c r="Q905" s="142"/>
      <c r="R905" s="142"/>
      <c r="S905" s="139"/>
    </row>
    <row r="906" spans="2:19" ht="15.75" customHeight="1" x14ac:dyDescent="0.25">
      <c r="B906" s="106"/>
      <c r="C906" s="106"/>
      <c r="D906" s="139"/>
      <c r="E906" s="140"/>
      <c r="F906" s="140"/>
      <c r="G906" s="140"/>
      <c r="M906" s="140"/>
      <c r="N906" s="167"/>
      <c r="O906" s="167"/>
      <c r="P906" s="142"/>
      <c r="Q906" s="142"/>
      <c r="R906" s="142"/>
      <c r="S906" s="139"/>
    </row>
    <row r="907" spans="2:19" ht="15.75" customHeight="1" x14ac:dyDescent="0.25">
      <c r="B907" s="106"/>
      <c r="C907" s="106"/>
      <c r="D907" s="139"/>
      <c r="E907" s="140"/>
      <c r="F907" s="140"/>
      <c r="G907" s="140"/>
      <c r="M907" s="140"/>
      <c r="N907" s="167"/>
      <c r="O907" s="167"/>
      <c r="P907" s="142"/>
      <c r="Q907" s="142"/>
      <c r="R907" s="142"/>
      <c r="S907" s="139"/>
    </row>
    <row r="908" spans="2:19" ht="15.75" customHeight="1" x14ac:dyDescent="0.25">
      <c r="B908" s="106"/>
      <c r="C908" s="106"/>
      <c r="D908" s="139"/>
      <c r="E908" s="140"/>
      <c r="F908" s="140"/>
      <c r="G908" s="140"/>
      <c r="M908" s="140"/>
      <c r="N908" s="167"/>
      <c r="O908" s="167"/>
      <c r="P908" s="142"/>
      <c r="Q908" s="142"/>
      <c r="R908" s="142"/>
      <c r="S908" s="139"/>
    </row>
    <row r="909" spans="2:19" ht="15.75" customHeight="1" x14ac:dyDescent="0.25">
      <c r="B909" s="106"/>
      <c r="C909" s="106"/>
      <c r="D909" s="139"/>
      <c r="E909" s="140"/>
      <c r="F909" s="140"/>
      <c r="G909" s="140"/>
      <c r="M909" s="140"/>
      <c r="N909" s="167"/>
      <c r="O909" s="167"/>
      <c r="P909" s="142"/>
      <c r="Q909" s="142"/>
      <c r="R909" s="142"/>
      <c r="S909" s="139"/>
    </row>
    <row r="910" spans="2:19" ht="15.75" customHeight="1" x14ac:dyDescent="0.25">
      <c r="B910" s="106"/>
      <c r="C910" s="106"/>
      <c r="D910" s="139"/>
      <c r="E910" s="140"/>
      <c r="F910" s="140"/>
      <c r="G910" s="140"/>
      <c r="M910" s="140"/>
      <c r="N910" s="167"/>
      <c r="O910" s="167"/>
      <c r="P910" s="142"/>
      <c r="Q910" s="142"/>
      <c r="R910" s="142"/>
      <c r="S910" s="139"/>
    </row>
    <row r="911" spans="2:19" ht="15.75" customHeight="1" x14ac:dyDescent="0.25">
      <c r="B911" s="106"/>
      <c r="C911" s="106"/>
      <c r="D911" s="139"/>
      <c r="E911" s="140"/>
      <c r="F911" s="140"/>
      <c r="G911" s="140"/>
      <c r="M911" s="140"/>
      <c r="N911" s="167"/>
      <c r="O911" s="167"/>
      <c r="P911" s="142"/>
      <c r="Q911" s="142"/>
      <c r="R911" s="142"/>
      <c r="S911" s="139"/>
    </row>
    <row r="912" spans="2:19" ht="15.75" customHeight="1" x14ac:dyDescent="0.25">
      <c r="B912" s="106"/>
      <c r="C912" s="106"/>
      <c r="D912" s="139"/>
      <c r="E912" s="140"/>
      <c r="F912" s="140"/>
      <c r="G912" s="140"/>
      <c r="M912" s="140"/>
      <c r="N912" s="167"/>
      <c r="O912" s="167"/>
      <c r="P912" s="142"/>
      <c r="Q912" s="142"/>
      <c r="R912" s="142"/>
      <c r="S912" s="139"/>
    </row>
    <row r="913" spans="2:19" ht="15.75" customHeight="1" x14ac:dyDescent="0.25">
      <c r="B913" s="106"/>
      <c r="C913" s="106"/>
      <c r="D913" s="139"/>
      <c r="E913" s="140"/>
      <c r="F913" s="140"/>
      <c r="G913" s="140"/>
      <c r="M913" s="140"/>
      <c r="N913" s="167"/>
      <c r="O913" s="167"/>
      <c r="P913" s="142"/>
      <c r="Q913" s="142"/>
      <c r="R913" s="142"/>
      <c r="S913" s="139"/>
    </row>
    <row r="914" spans="2:19" ht="15.75" customHeight="1" x14ac:dyDescent="0.25">
      <c r="B914" s="106"/>
      <c r="C914" s="106"/>
      <c r="D914" s="139"/>
      <c r="E914" s="140"/>
      <c r="F914" s="140"/>
      <c r="G914" s="140"/>
      <c r="M914" s="140"/>
      <c r="N914" s="167"/>
      <c r="O914" s="167"/>
      <c r="P914" s="142"/>
      <c r="Q914" s="142"/>
      <c r="R914" s="142"/>
      <c r="S914" s="139"/>
    </row>
    <row r="915" spans="2:19" ht="15.75" customHeight="1" x14ac:dyDescent="0.25">
      <c r="B915" s="106"/>
      <c r="C915" s="106"/>
      <c r="D915" s="139"/>
      <c r="E915" s="140"/>
      <c r="F915" s="140"/>
      <c r="G915" s="140"/>
      <c r="M915" s="140"/>
      <c r="N915" s="167"/>
      <c r="O915" s="167"/>
      <c r="P915" s="142"/>
      <c r="Q915" s="142"/>
      <c r="R915" s="142"/>
      <c r="S915" s="139"/>
    </row>
    <row r="916" spans="2:19" ht="15.75" customHeight="1" x14ac:dyDescent="0.25">
      <c r="B916" s="106"/>
      <c r="C916" s="106"/>
      <c r="D916" s="139"/>
      <c r="E916" s="140"/>
      <c r="F916" s="140"/>
      <c r="G916" s="140"/>
      <c r="M916" s="140"/>
      <c r="N916" s="167"/>
      <c r="O916" s="167"/>
      <c r="P916" s="142"/>
      <c r="Q916" s="142"/>
      <c r="R916" s="142"/>
      <c r="S916" s="139"/>
    </row>
    <row r="917" spans="2:19" ht="15.75" customHeight="1" x14ac:dyDescent="0.25">
      <c r="B917" s="106"/>
      <c r="C917" s="106"/>
      <c r="D917" s="139"/>
      <c r="E917" s="140"/>
      <c r="F917" s="140"/>
      <c r="G917" s="140"/>
      <c r="M917" s="140"/>
      <c r="N917" s="167"/>
      <c r="O917" s="167"/>
      <c r="P917" s="142"/>
      <c r="Q917" s="142"/>
      <c r="R917" s="142"/>
      <c r="S917" s="139"/>
    </row>
    <row r="918" spans="2:19" ht="15.75" customHeight="1" x14ac:dyDescent="0.25">
      <c r="B918" s="106"/>
      <c r="C918" s="106"/>
      <c r="D918" s="139"/>
      <c r="E918" s="140"/>
      <c r="F918" s="140"/>
      <c r="G918" s="140"/>
      <c r="M918" s="140"/>
      <c r="N918" s="167"/>
      <c r="O918" s="167"/>
      <c r="P918" s="142"/>
      <c r="Q918" s="142"/>
      <c r="R918" s="142"/>
      <c r="S918" s="139"/>
    </row>
    <row r="919" spans="2:19" ht="15.75" customHeight="1" x14ac:dyDescent="0.25">
      <c r="B919" s="106"/>
      <c r="C919" s="106"/>
      <c r="D919" s="139"/>
      <c r="E919" s="140"/>
      <c r="F919" s="140"/>
      <c r="G919" s="140"/>
      <c r="M919" s="140"/>
      <c r="N919" s="167"/>
      <c r="O919" s="167"/>
      <c r="P919" s="142"/>
      <c r="Q919" s="142"/>
      <c r="R919" s="142"/>
      <c r="S919" s="139"/>
    </row>
    <row r="920" spans="2:19" ht="15.75" customHeight="1" x14ac:dyDescent="0.25">
      <c r="B920" s="106"/>
      <c r="C920" s="106"/>
      <c r="D920" s="139"/>
      <c r="E920" s="140"/>
      <c r="F920" s="140"/>
      <c r="G920" s="140"/>
      <c r="M920" s="140"/>
      <c r="N920" s="167"/>
      <c r="O920" s="167"/>
      <c r="P920" s="142"/>
      <c r="Q920" s="142"/>
      <c r="R920" s="142"/>
      <c r="S920" s="139"/>
    </row>
    <row r="921" spans="2:19" ht="15.75" customHeight="1" x14ac:dyDescent="0.25">
      <c r="B921" s="106"/>
      <c r="C921" s="106"/>
      <c r="D921" s="139"/>
      <c r="E921" s="140"/>
      <c r="F921" s="140"/>
      <c r="G921" s="140"/>
      <c r="M921" s="140"/>
      <c r="N921" s="167"/>
      <c r="O921" s="167"/>
      <c r="P921" s="142"/>
      <c r="Q921" s="142"/>
      <c r="R921" s="142"/>
      <c r="S921" s="139"/>
    </row>
    <row r="922" spans="2:19" ht="15.75" customHeight="1" x14ac:dyDescent="0.25">
      <c r="B922" s="106"/>
      <c r="C922" s="106"/>
      <c r="D922" s="139"/>
      <c r="E922" s="140"/>
      <c r="F922" s="140"/>
      <c r="G922" s="140"/>
      <c r="M922" s="140"/>
      <c r="N922" s="167"/>
      <c r="O922" s="167"/>
      <c r="P922" s="142"/>
      <c r="Q922" s="142"/>
      <c r="R922" s="142"/>
      <c r="S922" s="139"/>
    </row>
    <row r="923" spans="2:19" ht="15.75" customHeight="1" x14ac:dyDescent="0.25">
      <c r="B923" s="106"/>
      <c r="C923" s="106"/>
      <c r="D923" s="139"/>
      <c r="E923" s="140"/>
      <c r="F923" s="140"/>
      <c r="G923" s="140"/>
      <c r="M923" s="140"/>
      <c r="N923" s="167"/>
      <c r="O923" s="167"/>
      <c r="P923" s="142"/>
      <c r="Q923" s="142"/>
      <c r="R923" s="142"/>
      <c r="S923" s="139"/>
    </row>
    <row r="924" spans="2:19" ht="15.75" customHeight="1" x14ac:dyDescent="0.25">
      <c r="B924" s="106"/>
      <c r="C924" s="106"/>
      <c r="D924" s="139"/>
      <c r="E924" s="140"/>
      <c r="F924" s="140"/>
      <c r="G924" s="140"/>
      <c r="M924" s="140"/>
      <c r="N924" s="167"/>
      <c r="O924" s="167"/>
      <c r="P924" s="142"/>
      <c r="Q924" s="142"/>
      <c r="R924" s="142"/>
      <c r="S924" s="139"/>
    </row>
    <row r="925" spans="2:19" ht="15.75" customHeight="1" x14ac:dyDescent="0.25">
      <c r="B925" s="106"/>
      <c r="C925" s="106"/>
      <c r="D925" s="139"/>
      <c r="E925" s="140"/>
      <c r="F925" s="140"/>
      <c r="G925" s="140"/>
      <c r="M925" s="140"/>
      <c r="N925" s="167"/>
      <c r="O925" s="167"/>
      <c r="P925" s="142"/>
      <c r="Q925" s="142"/>
      <c r="R925" s="142"/>
      <c r="S925" s="139"/>
    </row>
    <row r="926" spans="2:19" ht="15.75" customHeight="1" x14ac:dyDescent="0.25">
      <c r="B926" s="106"/>
      <c r="C926" s="106"/>
      <c r="D926" s="139"/>
      <c r="E926" s="140"/>
      <c r="F926" s="140"/>
      <c r="G926" s="140"/>
      <c r="M926" s="140"/>
      <c r="N926" s="167"/>
      <c r="O926" s="167"/>
      <c r="P926" s="142"/>
      <c r="Q926" s="142"/>
      <c r="R926" s="142"/>
      <c r="S926" s="139"/>
    </row>
    <row r="927" spans="2:19" ht="15.75" customHeight="1" x14ac:dyDescent="0.25">
      <c r="B927" s="106"/>
      <c r="C927" s="106"/>
      <c r="D927" s="139"/>
      <c r="E927" s="140"/>
      <c r="F927" s="140"/>
      <c r="G927" s="140"/>
      <c r="M927" s="140"/>
      <c r="N927" s="167"/>
      <c r="O927" s="167"/>
      <c r="P927" s="142"/>
      <c r="Q927" s="142"/>
      <c r="R927" s="142"/>
      <c r="S927" s="139"/>
    </row>
    <row r="928" spans="2:19" ht="15.75" customHeight="1" x14ac:dyDescent="0.25">
      <c r="B928" s="106"/>
      <c r="C928" s="106"/>
      <c r="D928" s="139"/>
      <c r="E928" s="140"/>
      <c r="F928" s="140"/>
      <c r="G928" s="140"/>
      <c r="M928" s="140"/>
      <c r="N928" s="167"/>
      <c r="O928" s="167"/>
      <c r="P928" s="142"/>
      <c r="Q928" s="142"/>
      <c r="R928" s="142"/>
      <c r="S928" s="139"/>
    </row>
    <row r="929" spans="2:19" ht="15.75" customHeight="1" x14ac:dyDescent="0.25">
      <c r="B929" s="106"/>
      <c r="C929" s="106"/>
      <c r="D929" s="139"/>
      <c r="E929" s="140"/>
      <c r="F929" s="140"/>
      <c r="G929" s="140"/>
      <c r="M929" s="140"/>
      <c r="N929" s="167"/>
      <c r="O929" s="167"/>
      <c r="P929" s="142"/>
      <c r="Q929" s="142"/>
      <c r="R929" s="142"/>
      <c r="S929" s="139"/>
    </row>
    <row r="930" spans="2:19" ht="15.75" customHeight="1" x14ac:dyDescent="0.25">
      <c r="B930" s="106"/>
      <c r="C930" s="106"/>
      <c r="D930" s="139"/>
      <c r="E930" s="140"/>
      <c r="F930" s="140"/>
      <c r="G930" s="140"/>
      <c r="M930" s="140"/>
      <c r="N930" s="167"/>
      <c r="O930" s="167"/>
      <c r="P930" s="142"/>
      <c r="Q930" s="142"/>
      <c r="R930" s="142"/>
      <c r="S930" s="139"/>
    </row>
    <row r="931" spans="2:19" ht="15.75" customHeight="1" x14ac:dyDescent="0.25">
      <c r="B931" s="106"/>
      <c r="C931" s="106"/>
      <c r="D931" s="139"/>
      <c r="E931" s="140"/>
      <c r="F931" s="140"/>
      <c r="G931" s="140"/>
      <c r="M931" s="140"/>
      <c r="N931" s="167"/>
      <c r="O931" s="167"/>
      <c r="P931" s="142"/>
      <c r="Q931" s="142"/>
      <c r="R931" s="142"/>
      <c r="S931" s="139"/>
    </row>
    <row r="932" spans="2:19" ht="15.75" customHeight="1" x14ac:dyDescent="0.25">
      <c r="B932" s="106"/>
      <c r="C932" s="106"/>
      <c r="D932" s="139"/>
      <c r="E932" s="140"/>
      <c r="F932" s="140"/>
      <c r="G932" s="140"/>
      <c r="M932" s="140"/>
      <c r="N932" s="167"/>
      <c r="O932" s="167"/>
      <c r="P932" s="142"/>
      <c r="Q932" s="142"/>
      <c r="R932" s="142"/>
      <c r="S932" s="139"/>
    </row>
    <row r="933" spans="2:19" ht="15.75" customHeight="1" x14ac:dyDescent="0.25">
      <c r="B933" s="106"/>
      <c r="C933" s="106"/>
      <c r="D933" s="139"/>
      <c r="E933" s="140"/>
      <c r="F933" s="140"/>
      <c r="G933" s="140"/>
      <c r="M933" s="140"/>
      <c r="N933" s="167"/>
      <c r="O933" s="167"/>
      <c r="P933" s="142"/>
      <c r="Q933" s="142"/>
      <c r="R933" s="142"/>
      <c r="S933" s="139"/>
    </row>
    <row r="934" spans="2:19" ht="15.75" customHeight="1" x14ac:dyDescent="0.25">
      <c r="B934" s="106"/>
      <c r="C934" s="106"/>
      <c r="D934" s="139"/>
      <c r="E934" s="140"/>
      <c r="F934" s="140"/>
      <c r="G934" s="140"/>
      <c r="M934" s="140"/>
      <c r="N934" s="167"/>
      <c r="O934" s="167"/>
      <c r="P934" s="142"/>
      <c r="Q934" s="142"/>
      <c r="R934" s="142"/>
      <c r="S934" s="139"/>
    </row>
    <row r="935" spans="2:19" ht="15.75" customHeight="1" x14ac:dyDescent="0.25">
      <c r="B935" s="106"/>
      <c r="C935" s="106"/>
      <c r="D935" s="139"/>
      <c r="E935" s="140"/>
      <c r="F935" s="140"/>
      <c r="G935" s="140"/>
      <c r="M935" s="140"/>
      <c r="N935" s="167"/>
      <c r="O935" s="167"/>
      <c r="P935" s="142"/>
      <c r="Q935" s="142"/>
      <c r="R935" s="142"/>
      <c r="S935" s="139"/>
    </row>
    <row r="936" spans="2:19" ht="15.75" customHeight="1" x14ac:dyDescent="0.25">
      <c r="B936" s="106"/>
      <c r="C936" s="106"/>
      <c r="D936" s="139"/>
      <c r="E936" s="140"/>
      <c r="F936" s="140"/>
      <c r="G936" s="140"/>
      <c r="M936" s="140"/>
      <c r="N936" s="167"/>
      <c r="O936" s="167"/>
      <c r="P936" s="142"/>
      <c r="Q936" s="142"/>
      <c r="R936" s="142"/>
      <c r="S936" s="139"/>
    </row>
    <row r="937" spans="2:19" ht="15.75" customHeight="1" x14ac:dyDescent="0.25">
      <c r="B937" s="106"/>
      <c r="C937" s="106"/>
      <c r="D937" s="139"/>
      <c r="E937" s="140"/>
      <c r="F937" s="140"/>
      <c r="G937" s="140"/>
      <c r="M937" s="140"/>
      <c r="N937" s="167"/>
      <c r="O937" s="167"/>
      <c r="P937" s="142"/>
      <c r="Q937" s="142"/>
      <c r="R937" s="142"/>
      <c r="S937" s="139"/>
    </row>
    <row r="938" spans="2:19" ht="15.75" customHeight="1" x14ac:dyDescent="0.25">
      <c r="B938" s="106"/>
      <c r="C938" s="106"/>
      <c r="D938" s="139"/>
      <c r="E938" s="140"/>
      <c r="F938" s="140"/>
      <c r="G938" s="140"/>
      <c r="M938" s="140"/>
      <c r="N938" s="167"/>
      <c r="O938" s="167"/>
      <c r="P938" s="142"/>
      <c r="Q938" s="142"/>
      <c r="R938" s="142"/>
      <c r="S938" s="139"/>
    </row>
    <row r="939" spans="2:19" ht="15.75" customHeight="1" x14ac:dyDescent="0.25">
      <c r="B939" s="106"/>
      <c r="C939" s="106"/>
      <c r="D939" s="139"/>
      <c r="E939" s="140"/>
      <c r="F939" s="140"/>
      <c r="G939" s="140"/>
      <c r="M939" s="140"/>
      <c r="N939" s="167"/>
      <c r="O939" s="167"/>
      <c r="P939" s="142"/>
      <c r="Q939" s="142"/>
      <c r="R939" s="142"/>
      <c r="S939" s="139"/>
    </row>
    <row r="940" spans="2:19" ht="15.75" customHeight="1" x14ac:dyDescent="0.25">
      <c r="B940" s="106"/>
      <c r="C940" s="106"/>
      <c r="D940" s="139"/>
      <c r="E940" s="140"/>
      <c r="F940" s="140"/>
      <c r="G940" s="140"/>
      <c r="M940" s="140"/>
      <c r="N940" s="167"/>
      <c r="O940" s="167"/>
      <c r="P940" s="142"/>
      <c r="Q940" s="142"/>
      <c r="R940" s="142"/>
      <c r="S940" s="139"/>
    </row>
    <row r="941" spans="2:19" ht="15.75" customHeight="1" x14ac:dyDescent="0.25">
      <c r="B941" s="106"/>
      <c r="C941" s="106"/>
      <c r="D941" s="139"/>
      <c r="E941" s="140"/>
      <c r="F941" s="140"/>
      <c r="G941" s="140"/>
      <c r="M941" s="140"/>
      <c r="N941" s="167"/>
      <c r="O941" s="167"/>
      <c r="P941" s="142"/>
      <c r="Q941" s="142"/>
      <c r="R941" s="142"/>
      <c r="S941" s="139"/>
    </row>
    <row r="942" spans="2:19" ht="15.75" customHeight="1" x14ac:dyDescent="0.25">
      <c r="B942" s="106"/>
      <c r="C942" s="106"/>
      <c r="D942" s="139"/>
      <c r="E942" s="140"/>
      <c r="F942" s="140"/>
      <c r="G942" s="140"/>
      <c r="M942" s="140"/>
      <c r="N942" s="167"/>
      <c r="O942" s="167"/>
      <c r="P942" s="142"/>
      <c r="Q942" s="142"/>
      <c r="R942" s="142"/>
      <c r="S942" s="139"/>
    </row>
    <row r="943" spans="2:19" ht="15.75" customHeight="1" x14ac:dyDescent="0.25">
      <c r="B943" s="106"/>
      <c r="C943" s="106"/>
      <c r="D943" s="139"/>
      <c r="E943" s="140"/>
      <c r="F943" s="140"/>
      <c r="G943" s="140"/>
      <c r="M943" s="140"/>
      <c r="N943" s="167"/>
      <c r="O943" s="167"/>
      <c r="P943" s="142"/>
      <c r="Q943" s="142"/>
      <c r="R943" s="142"/>
      <c r="S943" s="139"/>
    </row>
    <row r="944" spans="2:19" ht="15.75" customHeight="1" x14ac:dyDescent="0.25">
      <c r="B944" s="106"/>
      <c r="C944" s="106"/>
      <c r="D944" s="139"/>
      <c r="E944" s="140"/>
      <c r="F944" s="140"/>
      <c r="G944" s="140"/>
      <c r="M944" s="140"/>
      <c r="N944" s="167"/>
      <c r="O944" s="167"/>
      <c r="P944" s="142"/>
      <c r="Q944" s="142"/>
      <c r="R944" s="142"/>
      <c r="S944" s="139"/>
    </row>
    <row r="945" spans="2:19" ht="15.75" customHeight="1" x14ac:dyDescent="0.25">
      <c r="B945" s="106"/>
      <c r="C945" s="106"/>
      <c r="D945" s="139"/>
      <c r="E945" s="140"/>
      <c r="F945" s="140"/>
      <c r="G945" s="140"/>
      <c r="M945" s="140"/>
      <c r="N945" s="167"/>
      <c r="O945" s="167"/>
      <c r="P945" s="142"/>
      <c r="Q945" s="142"/>
      <c r="R945" s="142"/>
      <c r="S945" s="139"/>
    </row>
    <row r="946" spans="2:19" ht="15.75" customHeight="1" x14ac:dyDescent="0.25">
      <c r="B946" s="106"/>
      <c r="C946" s="106"/>
      <c r="D946" s="139"/>
      <c r="E946" s="140"/>
      <c r="F946" s="140"/>
      <c r="G946" s="140"/>
      <c r="M946" s="140"/>
      <c r="N946" s="167"/>
      <c r="O946" s="167"/>
      <c r="P946" s="142"/>
      <c r="Q946" s="142"/>
      <c r="R946" s="142"/>
      <c r="S946" s="139"/>
    </row>
    <row r="947" spans="2:19" ht="15.75" customHeight="1" x14ac:dyDescent="0.25">
      <c r="B947" s="106"/>
      <c r="C947" s="106"/>
      <c r="D947" s="139"/>
      <c r="E947" s="140"/>
      <c r="F947" s="140"/>
      <c r="G947" s="140"/>
      <c r="M947" s="140"/>
      <c r="N947" s="167"/>
      <c r="O947" s="167"/>
      <c r="P947" s="142"/>
      <c r="Q947" s="142"/>
      <c r="R947" s="142"/>
      <c r="S947" s="139"/>
    </row>
    <row r="948" spans="2:19" ht="15.75" customHeight="1" x14ac:dyDescent="0.25">
      <c r="B948" s="106"/>
      <c r="C948" s="106"/>
      <c r="D948" s="139"/>
      <c r="E948" s="140"/>
      <c r="F948" s="140"/>
      <c r="G948" s="140"/>
      <c r="M948" s="140"/>
      <c r="N948" s="167"/>
      <c r="O948" s="167"/>
      <c r="P948" s="142"/>
      <c r="Q948" s="142"/>
      <c r="R948" s="142"/>
      <c r="S948" s="139"/>
    </row>
    <row r="949" spans="2:19" ht="15.75" customHeight="1" x14ac:dyDescent="0.25">
      <c r="B949" s="106"/>
      <c r="C949" s="106"/>
      <c r="D949" s="139"/>
      <c r="E949" s="140"/>
      <c r="F949" s="140"/>
      <c r="G949" s="140"/>
      <c r="M949" s="140"/>
      <c r="N949" s="167"/>
      <c r="O949" s="167"/>
      <c r="P949" s="142"/>
      <c r="Q949" s="142"/>
      <c r="R949" s="142"/>
      <c r="S949" s="139"/>
    </row>
    <row r="950" spans="2:19" ht="15.75" customHeight="1" x14ac:dyDescent="0.25">
      <c r="B950" s="106"/>
      <c r="C950" s="106"/>
      <c r="D950" s="139"/>
      <c r="E950" s="140"/>
      <c r="F950" s="140"/>
      <c r="G950" s="140"/>
      <c r="M950" s="140"/>
      <c r="N950" s="167"/>
      <c r="O950" s="167"/>
      <c r="P950" s="142"/>
      <c r="Q950" s="142"/>
      <c r="R950" s="142"/>
      <c r="S950" s="139"/>
    </row>
    <row r="951" spans="2:19" ht="15.75" customHeight="1" x14ac:dyDescent="0.25">
      <c r="B951" s="106"/>
      <c r="C951" s="106"/>
      <c r="D951" s="139"/>
      <c r="E951" s="140"/>
      <c r="F951" s="140"/>
      <c r="G951" s="140"/>
      <c r="M951" s="140"/>
      <c r="N951" s="167"/>
      <c r="O951" s="167"/>
      <c r="P951" s="142"/>
      <c r="Q951" s="142"/>
      <c r="R951" s="142"/>
      <c r="S951" s="139"/>
    </row>
    <row r="952" spans="2:19" ht="15.75" customHeight="1" x14ac:dyDescent="0.25">
      <c r="B952" s="106"/>
      <c r="C952" s="106"/>
      <c r="D952" s="139"/>
      <c r="E952" s="140"/>
      <c r="F952" s="140"/>
      <c r="G952" s="140"/>
      <c r="M952" s="140"/>
      <c r="N952" s="167"/>
      <c r="O952" s="167"/>
      <c r="P952" s="142"/>
      <c r="Q952" s="142"/>
      <c r="R952" s="142"/>
      <c r="S952" s="139"/>
    </row>
    <row r="953" spans="2:19" ht="15.75" customHeight="1" x14ac:dyDescent="0.25">
      <c r="B953" s="106"/>
      <c r="C953" s="106"/>
      <c r="D953" s="139"/>
      <c r="E953" s="140"/>
      <c r="F953" s="140"/>
      <c r="G953" s="140"/>
      <c r="M953" s="140"/>
      <c r="N953" s="167"/>
      <c r="O953" s="167"/>
      <c r="P953" s="142"/>
      <c r="Q953" s="142"/>
      <c r="R953" s="142"/>
      <c r="S953" s="139"/>
    </row>
    <row r="954" spans="2:19" ht="15.75" customHeight="1" x14ac:dyDescent="0.25">
      <c r="B954" s="106"/>
      <c r="C954" s="106"/>
      <c r="D954" s="139"/>
      <c r="E954" s="140"/>
      <c r="F954" s="140"/>
      <c r="G954" s="140"/>
      <c r="M954" s="140"/>
      <c r="N954" s="167"/>
      <c r="O954" s="167"/>
      <c r="P954" s="142"/>
      <c r="Q954" s="142"/>
      <c r="R954" s="142"/>
      <c r="S954" s="139"/>
    </row>
    <row r="955" spans="2:19" ht="15.75" customHeight="1" x14ac:dyDescent="0.25">
      <c r="B955" s="106"/>
      <c r="C955" s="106"/>
      <c r="D955" s="139"/>
      <c r="E955" s="140"/>
      <c r="F955" s="140"/>
      <c r="G955" s="140"/>
      <c r="M955" s="140"/>
      <c r="N955" s="167"/>
      <c r="O955" s="167"/>
      <c r="P955" s="142"/>
      <c r="Q955" s="142"/>
      <c r="R955" s="142"/>
      <c r="S955" s="139"/>
    </row>
    <row r="956" spans="2:19" ht="15.75" customHeight="1" x14ac:dyDescent="0.25">
      <c r="B956" s="106"/>
      <c r="C956" s="106"/>
      <c r="D956" s="139"/>
      <c r="E956" s="140"/>
      <c r="F956" s="140"/>
      <c r="G956" s="140"/>
      <c r="M956" s="140"/>
      <c r="N956" s="167"/>
      <c r="O956" s="167"/>
      <c r="P956" s="142"/>
      <c r="Q956" s="142"/>
      <c r="R956" s="142"/>
      <c r="S956" s="139"/>
    </row>
    <row r="957" spans="2:19" ht="15.75" customHeight="1" x14ac:dyDescent="0.25">
      <c r="B957" s="106"/>
      <c r="C957" s="106"/>
      <c r="D957" s="139"/>
      <c r="E957" s="140"/>
      <c r="F957" s="140"/>
      <c r="G957" s="140"/>
      <c r="M957" s="140"/>
      <c r="N957" s="167"/>
      <c r="O957" s="167"/>
      <c r="P957" s="142"/>
      <c r="Q957" s="142"/>
      <c r="R957" s="142"/>
      <c r="S957" s="139"/>
    </row>
    <row r="958" spans="2:19" ht="15.75" customHeight="1" x14ac:dyDescent="0.25">
      <c r="B958" s="106"/>
      <c r="C958" s="106"/>
      <c r="D958" s="139"/>
      <c r="E958" s="140"/>
      <c r="F958" s="140"/>
      <c r="G958" s="140"/>
      <c r="M958" s="140"/>
      <c r="N958" s="167"/>
      <c r="O958" s="167"/>
      <c r="P958" s="142"/>
      <c r="Q958" s="142"/>
      <c r="R958" s="142"/>
      <c r="S958" s="139"/>
    </row>
    <row r="959" spans="2:19" ht="15.75" customHeight="1" x14ac:dyDescent="0.25">
      <c r="B959" s="106"/>
      <c r="C959" s="106"/>
      <c r="D959" s="139"/>
      <c r="E959" s="140"/>
      <c r="F959" s="140"/>
      <c r="G959" s="140"/>
      <c r="M959" s="140"/>
      <c r="N959" s="167"/>
      <c r="O959" s="167"/>
      <c r="P959" s="142"/>
      <c r="Q959" s="142"/>
      <c r="R959" s="142"/>
      <c r="S959" s="139"/>
    </row>
    <row r="960" spans="2:19" ht="15.75" customHeight="1" x14ac:dyDescent="0.25">
      <c r="B960" s="106"/>
      <c r="C960" s="106"/>
      <c r="D960" s="139"/>
      <c r="E960" s="140"/>
      <c r="F960" s="140"/>
      <c r="G960" s="140"/>
      <c r="M960" s="140"/>
      <c r="N960" s="167"/>
      <c r="O960" s="167"/>
      <c r="P960" s="142"/>
      <c r="Q960" s="142"/>
      <c r="R960" s="142"/>
      <c r="S960" s="139"/>
    </row>
    <row r="961" spans="2:19" ht="15.75" customHeight="1" x14ac:dyDescent="0.25">
      <c r="B961" s="106"/>
      <c r="C961" s="106"/>
      <c r="D961" s="139"/>
      <c r="E961" s="140"/>
      <c r="F961" s="140"/>
      <c r="G961" s="140"/>
      <c r="M961" s="140"/>
      <c r="N961" s="167"/>
      <c r="O961" s="167"/>
      <c r="P961" s="142"/>
      <c r="Q961" s="142"/>
      <c r="R961" s="142"/>
      <c r="S961" s="139"/>
    </row>
    <row r="962" spans="2:19" ht="15.75" customHeight="1" x14ac:dyDescent="0.25">
      <c r="B962" s="106"/>
      <c r="C962" s="106"/>
      <c r="D962" s="139"/>
      <c r="E962" s="140"/>
      <c r="F962" s="140"/>
      <c r="G962" s="140"/>
      <c r="M962" s="140"/>
      <c r="N962" s="167"/>
      <c r="O962" s="167"/>
      <c r="P962" s="142"/>
      <c r="Q962" s="142"/>
      <c r="R962" s="142"/>
      <c r="S962" s="139"/>
    </row>
    <row r="963" spans="2:19" ht="15.75" customHeight="1" x14ac:dyDescent="0.25">
      <c r="B963" s="106"/>
      <c r="C963" s="106"/>
      <c r="D963" s="139"/>
      <c r="E963" s="140"/>
      <c r="F963" s="140"/>
      <c r="G963" s="140"/>
      <c r="M963" s="140"/>
      <c r="N963" s="167"/>
      <c r="O963" s="167"/>
      <c r="P963" s="142"/>
      <c r="Q963" s="142"/>
      <c r="R963" s="142"/>
      <c r="S963" s="139"/>
    </row>
    <row r="964" spans="2:19" ht="15.75" customHeight="1" x14ac:dyDescent="0.25">
      <c r="B964" s="106"/>
      <c r="C964" s="106"/>
      <c r="D964" s="139"/>
      <c r="E964" s="140"/>
      <c r="F964" s="140"/>
      <c r="G964" s="140"/>
      <c r="M964" s="140"/>
      <c r="N964" s="167"/>
      <c r="O964" s="167"/>
      <c r="P964" s="142"/>
      <c r="Q964" s="142"/>
      <c r="R964" s="142"/>
      <c r="S964" s="139"/>
    </row>
    <row r="965" spans="2:19" ht="15.75" customHeight="1" x14ac:dyDescent="0.25">
      <c r="B965" s="106"/>
      <c r="C965" s="106"/>
      <c r="D965" s="139"/>
      <c r="E965" s="140"/>
      <c r="F965" s="140"/>
      <c r="G965" s="140"/>
      <c r="M965" s="140"/>
      <c r="N965" s="167"/>
      <c r="O965" s="167"/>
      <c r="P965" s="142"/>
      <c r="Q965" s="142"/>
      <c r="R965" s="142"/>
      <c r="S965" s="139"/>
    </row>
    <row r="966" spans="2:19" ht="15.75" customHeight="1" x14ac:dyDescent="0.25">
      <c r="B966" s="106"/>
      <c r="C966" s="106"/>
      <c r="D966" s="139"/>
      <c r="E966" s="140"/>
      <c r="F966" s="140"/>
      <c r="G966" s="140"/>
      <c r="M966" s="140"/>
      <c r="N966" s="167"/>
      <c r="O966" s="167"/>
      <c r="P966" s="142"/>
      <c r="Q966" s="142"/>
      <c r="R966" s="142"/>
      <c r="S966" s="139"/>
    </row>
    <row r="967" spans="2:19" ht="15.75" customHeight="1" x14ac:dyDescent="0.25">
      <c r="B967" s="106"/>
      <c r="C967" s="106"/>
      <c r="D967" s="139"/>
      <c r="E967" s="140"/>
      <c r="F967" s="140"/>
      <c r="G967" s="140"/>
      <c r="M967" s="140"/>
      <c r="N967" s="167"/>
      <c r="O967" s="167"/>
      <c r="P967" s="142"/>
      <c r="Q967" s="142"/>
      <c r="R967" s="142"/>
      <c r="S967" s="139"/>
    </row>
    <row r="968" spans="2:19" ht="15.75" customHeight="1" x14ac:dyDescent="0.25">
      <c r="B968" s="106"/>
      <c r="C968" s="106"/>
      <c r="D968" s="139"/>
      <c r="E968" s="140"/>
      <c r="F968" s="140"/>
      <c r="G968" s="140"/>
      <c r="M968" s="140"/>
      <c r="N968" s="167"/>
      <c r="O968" s="167"/>
      <c r="P968" s="142"/>
      <c r="Q968" s="142"/>
      <c r="R968" s="142"/>
      <c r="S968" s="139"/>
    </row>
    <row r="969" spans="2:19" ht="15.75" customHeight="1" x14ac:dyDescent="0.25">
      <c r="B969" s="106"/>
      <c r="C969" s="106"/>
      <c r="D969" s="139"/>
      <c r="E969" s="140"/>
      <c r="F969" s="140"/>
      <c r="G969" s="140"/>
      <c r="M969" s="140"/>
      <c r="N969" s="167"/>
      <c r="O969" s="167"/>
      <c r="P969" s="142"/>
      <c r="Q969" s="142"/>
      <c r="R969" s="142"/>
      <c r="S969" s="139"/>
    </row>
    <row r="970" spans="2:19" ht="15.75" customHeight="1" x14ac:dyDescent="0.25">
      <c r="B970" s="106"/>
      <c r="C970" s="106"/>
      <c r="D970" s="139"/>
      <c r="E970" s="140"/>
      <c r="F970" s="140"/>
      <c r="G970" s="140"/>
      <c r="M970" s="140"/>
      <c r="N970" s="167"/>
      <c r="O970" s="167"/>
      <c r="P970" s="142"/>
      <c r="Q970" s="142"/>
      <c r="R970" s="142"/>
      <c r="S970" s="139"/>
    </row>
    <row r="971" spans="2:19" ht="15.75" customHeight="1" x14ac:dyDescent="0.25">
      <c r="B971" s="106"/>
      <c r="C971" s="106"/>
      <c r="D971" s="139"/>
      <c r="E971" s="140"/>
      <c r="F971" s="140"/>
      <c r="G971" s="140"/>
      <c r="M971" s="140"/>
      <c r="N971" s="167"/>
      <c r="O971" s="167"/>
      <c r="P971" s="142"/>
      <c r="Q971" s="142"/>
      <c r="R971" s="142"/>
      <c r="S971" s="139"/>
    </row>
    <row r="972" spans="2:19" ht="15.75" customHeight="1" x14ac:dyDescent="0.25">
      <c r="B972" s="106"/>
      <c r="C972" s="106"/>
      <c r="D972" s="139"/>
      <c r="E972" s="140"/>
      <c r="F972" s="140"/>
      <c r="G972" s="140"/>
      <c r="M972" s="140"/>
      <c r="N972" s="167"/>
      <c r="O972" s="167"/>
      <c r="P972" s="142"/>
      <c r="Q972" s="142"/>
      <c r="R972" s="142"/>
      <c r="S972" s="139"/>
    </row>
    <row r="973" spans="2:19" ht="15.75" customHeight="1" x14ac:dyDescent="0.25">
      <c r="B973" s="106"/>
      <c r="C973" s="106"/>
      <c r="D973" s="139"/>
      <c r="E973" s="140"/>
      <c r="F973" s="140"/>
      <c r="G973" s="140"/>
      <c r="M973" s="140"/>
      <c r="N973" s="167"/>
      <c r="O973" s="167"/>
      <c r="P973" s="142"/>
      <c r="Q973" s="142"/>
      <c r="R973" s="142"/>
      <c r="S973" s="139"/>
    </row>
    <row r="974" spans="2:19" ht="15.75" customHeight="1" x14ac:dyDescent="0.25">
      <c r="B974" s="106"/>
      <c r="C974" s="106"/>
      <c r="D974" s="139"/>
      <c r="E974" s="140"/>
      <c r="F974" s="140"/>
      <c r="G974" s="140"/>
      <c r="M974" s="140"/>
      <c r="N974" s="167"/>
      <c r="O974" s="167"/>
      <c r="P974" s="142"/>
      <c r="Q974" s="142"/>
      <c r="R974" s="142"/>
      <c r="S974" s="139"/>
    </row>
    <row r="975" spans="2:19" ht="15.75" customHeight="1" x14ac:dyDescent="0.25">
      <c r="B975" s="106"/>
      <c r="C975" s="106"/>
      <c r="D975" s="139"/>
      <c r="E975" s="140"/>
      <c r="F975" s="140"/>
      <c r="G975" s="140"/>
      <c r="M975" s="140"/>
      <c r="N975" s="167"/>
      <c r="O975" s="167"/>
      <c r="P975" s="142"/>
      <c r="Q975" s="142"/>
      <c r="R975" s="142"/>
      <c r="S975" s="139"/>
    </row>
    <row r="976" spans="2:19" ht="15.75" customHeight="1" x14ac:dyDescent="0.25">
      <c r="B976" s="106"/>
      <c r="C976" s="106"/>
      <c r="D976" s="139"/>
      <c r="E976" s="140"/>
      <c r="F976" s="140"/>
      <c r="G976" s="140"/>
      <c r="M976" s="140"/>
      <c r="N976" s="167"/>
      <c r="O976" s="167"/>
      <c r="P976" s="142"/>
      <c r="Q976" s="142"/>
      <c r="R976" s="142"/>
      <c r="S976" s="139"/>
    </row>
    <row r="977" spans="2:19" ht="15.75" customHeight="1" x14ac:dyDescent="0.25">
      <c r="B977" s="106"/>
      <c r="C977" s="106"/>
      <c r="D977" s="139"/>
      <c r="E977" s="140"/>
      <c r="F977" s="140"/>
      <c r="G977" s="140"/>
      <c r="M977" s="140"/>
      <c r="N977" s="167"/>
      <c r="O977" s="167"/>
      <c r="P977" s="142"/>
      <c r="Q977" s="142"/>
      <c r="R977" s="142"/>
      <c r="S977" s="139"/>
    </row>
    <row r="978" spans="2:19" ht="15.75" customHeight="1" x14ac:dyDescent="0.25">
      <c r="B978" s="106"/>
      <c r="C978" s="106"/>
      <c r="D978" s="139"/>
      <c r="E978" s="140"/>
      <c r="F978" s="140"/>
      <c r="G978" s="140"/>
      <c r="M978" s="140"/>
      <c r="N978" s="167"/>
      <c r="O978" s="167"/>
      <c r="P978" s="142"/>
      <c r="Q978" s="142"/>
      <c r="R978" s="142"/>
      <c r="S978" s="139"/>
    </row>
    <row r="979" spans="2:19" ht="15.75" customHeight="1" x14ac:dyDescent="0.25">
      <c r="B979" s="106"/>
      <c r="C979" s="106"/>
      <c r="D979" s="139"/>
      <c r="E979" s="140"/>
      <c r="F979" s="140"/>
      <c r="G979" s="140"/>
      <c r="M979" s="140"/>
      <c r="N979" s="167"/>
      <c r="O979" s="167"/>
      <c r="P979" s="142"/>
      <c r="Q979" s="142"/>
      <c r="R979" s="142"/>
      <c r="S979" s="139"/>
    </row>
    <row r="980" spans="2:19" ht="15.75" customHeight="1" x14ac:dyDescent="0.25">
      <c r="B980" s="106"/>
      <c r="C980" s="106"/>
      <c r="D980" s="139"/>
      <c r="E980" s="140"/>
      <c r="F980" s="140"/>
      <c r="G980" s="140"/>
      <c r="M980" s="140"/>
      <c r="N980" s="167"/>
      <c r="O980" s="167"/>
      <c r="P980" s="142"/>
      <c r="Q980" s="142"/>
      <c r="R980" s="142"/>
      <c r="S980" s="139"/>
    </row>
    <row r="981" spans="2:19" ht="15.75" customHeight="1" x14ac:dyDescent="0.25">
      <c r="B981" s="106"/>
      <c r="C981" s="106"/>
      <c r="D981" s="139"/>
      <c r="E981" s="140"/>
      <c r="F981" s="140"/>
      <c r="G981" s="140"/>
      <c r="M981" s="140"/>
      <c r="N981" s="167"/>
      <c r="O981" s="167"/>
      <c r="P981" s="142"/>
      <c r="Q981" s="142"/>
      <c r="R981" s="142"/>
      <c r="S981" s="139"/>
    </row>
    <row r="982" spans="2:19" ht="15.75" customHeight="1" x14ac:dyDescent="0.25">
      <c r="B982" s="106"/>
      <c r="C982" s="106"/>
      <c r="D982" s="139"/>
      <c r="E982" s="140"/>
      <c r="F982" s="140"/>
      <c r="G982" s="140"/>
      <c r="M982" s="140"/>
      <c r="N982" s="167"/>
      <c r="O982" s="167"/>
      <c r="P982" s="142"/>
      <c r="Q982" s="142"/>
      <c r="R982" s="142"/>
      <c r="S982" s="139"/>
    </row>
    <row r="983" spans="2:19" ht="15.75" customHeight="1" x14ac:dyDescent="0.25">
      <c r="B983" s="106"/>
      <c r="C983" s="106"/>
      <c r="D983" s="139"/>
      <c r="E983" s="140"/>
      <c r="F983" s="140"/>
      <c r="G983" s="140"/>
      <c r="M983" s="140"/>
      <c r="N983" s="167"/>
      <c r="O983" s="167"/>
      <c r="P983" s="142"/>
      <c r="Q983" s="142"/>
      <c r="R983" s="142"/>
      <c r="S983" s="139"/>
    </row>
    <row r="984" spans="2:19" ht="15.75" customHeight="1" x14ac:dyDescent="0.25">
      <c r="B984" s="106"/>
      <c r="C984" s="106"/>
      <c r="D984" s="139"/>
      <c r="E984" s="140"/>
      <c r="F984" s="140"/>
      <c r="G984" s="140"/>
      <c r="M984" s="140"/>
      <c r="N984" s="167"/>
      <c r="O984" s="167"/>
      <c r="P984" s="142"/>
      <c r="Q984" s="142"/>
      <c r="R984" s="142"/>
      <c r="S984" s="139"/>
    </row>
    <row r="985" spans="2:19" ht="15.75" customHeight="1" x14ac:dyDescent="0.25">
      <c r="B985" s="106"/>
      <c r="C985" s="106"/>
      <c r="D985" s="139"/>
      <c r="E985" s="140"/>
      <c r="F985" s="140"/>
      <c r="G985" s="140"/>
      <c r="M985" s="140"/>
      <c r="N985" s="167"/>
      <c r="O985" s="167"/>
      <c r="P985" s="142"/>
      <c r="Q985" s="142"/>
      <c r="R985" s="142"/>
      <c r="S985" s="139"/>
    </row>
    <row r="986" spans="2:19" ht="15.75" customHeight="1" x14ac:dyDescent="0.25">
      <c r="B986" s="106"/>
      <c r="C986" s="106"/>
      <c r="D986" s="139"/>
      <c r="E986" s="140"/>
      <c r="F986" s="140"/>
      <c r="G986" s="140"/>
      <c r="M986" s="140"/>
      <c r="N986" s="167"/>
      <c r="O986" s="167"/>
      <c r="P986" s="142"/>
      <c r="Q986" s="142"/>
      <c r="R986" s="142"/>
      <c r="S986" s="139"/>
    </row>
    <row r="987" spans="2:19" ht="15.75" customHeight="1" x14ac:dyDescent="0.25">
      <c r="B987" s="106"/>
      <c r="C987" s="106"/>
      <c r="D987" s="139"/>
      <c r="E987" s="140"/>
      <c r="F987" s="140"/>
      <c r="G987" s="140"/>
      <c r="M987" s="140"/>
      <c r="N987" s="167"/>
      <c r="O987" s="167"/>
      <c r="P987" s="142"/>
      <c r="Q987" s="142"/>
      <c r="R987" s="142"/>
      <c r="S987" s="139"/>
    </row>
    <row r="988" spans="2:19" ht="15.75" customHeight="1" x14ac:dyDescent="0.25">
      <c r="B988" s="106"/>
      <c r="C988" s="106"/>
      <c r="D988" s="139"/>
      <c r="E988" s="140"/>
      <c r="F988" s="140"/>
      <c r="G988" s="140"/>
      <c r="M988" s="140"/>
      <c r="N988" s="167"/>
      <c r="O988" s="167"/>
      <c r="P988" s="142"/>
      <c r="Q988" s="142"/>
      <c r="R988" s="142"/>
      <c r="S988" s="139"/>
    </row>
    <row r="989" spans="2:19" ht="15.75" customHeight="1" x14ac:dyDescent="0.25">
      <c r="B989" s="106"/>
      <c r="C989" s="106"/>
      <c r="D989" s="139"/>
      <c r="E989" s="140"/>
      <c r="F989" s="140"/>
      <c r="G989" s="140"/>
      <c r="M989" s="140"/>
      <c r="N989" s="167"/>
      <c r="O989" s="167"/>
      <c r="P989" s="142"/>
      <c r="Q989" s="142"/>
      <c r="R989" s="142"/>
      <c r="S989" s="139"/>
    </row>
    <row r="990" spans="2:19" ht="15.75" customHeight="1" x14ac:dyDescent="0.25">
      <c r="B990" s="106"/>
      <c r="C990" s="106"/>
      <c r="D990" s="139"/>
      <c r="E990" s="140"/>
      <c r="F990" s="140"/>
      <c r="G990" s="140"/>
      <c r="M990" s="140"/>
      <c r="N990" s="167"/>
      <c r="O990" s="167"/>
      <c r="P990" s="142"/>
      <c r="Q990" s="142"/>
      <c r="R990" s="142"/>
      <c r="S990" s="139"/>
    </row>
    <row r="991" spans="2:19" ht="15.75" customHeight="1" x14ac:dyDescent="0.25">
      <c r="B991" s="106"/>
      <c r="C991" s="106"/>
      <c r="D991" s="139"/>
      <c r="E991" s="140"/>
      <c r="F991" s="140"/>
      <c r="G991" s="140"/>
      <c r="M991" s="140"/>
      <c r="N991" s="167"/>
      <c r="O991" s="167"/>
      <c r="P991" s="142"/>
      <c r="Q991" s="142"/>
      <c r="R991" s="142"/>
      <c r="S991" s="139"/>
    </row>
    <row r="992" spans="2:19" ht="15.75" customHeight="1" x14ac:dyDescent="0.25">
      <c r="B992" s="106"/>
      <c r="C992" s="106"/>
      <c r="D992" s="139"/>
      <c r="E992" s="140"/>
      <c r="F992" s="140"/>
      <c r="G992" s="140"/>
      <c r="M992" s="140"/>
      <c r="N992" s="167"/>
      <c r="O992" s="167"/>
      <c r="P992" s="142"/>
      <c r="Q992" s="142"/>
      <c r="R992" s="142"/>
      <c r="S992" s="139"/>
    </row>
    <row r="993" spans="2:19" ht="15.75" customHeight="1" x14ac:dyDescent="0.25">
      <c r="B993" s="106"/>
      <c r="C993" s="106"/>
      <c r="D993" s="139"/>
      <c r="E993" s="140"/>
      <c r="F993" s="140"/>
      <c r="G993" s="140"/>
      <c r="M993" s="140"/>
      <c r="N993" s="167"/>
      <c r="O993" s="167"/>
      <c r="P993" s="142"/>
      <c r="Q993" s="142"/>
      <c r="R993" s="142"/>
      <c r="S993" s="139"/>
    </row>
    <row r="994" spans="2:19" ht="15.75" customHeight="1" x14ac:dyDescent="0.25">
      <c r="B994" s="106"/>
      <c r="C994" s="106"/>
      <c r="D994" s="139"/>
      <c r="E994" s="140"/>
      <c r="F994" s="140"/>
      <c r="G994" s="140"/>
      <c r="M994" s="140"/>
      <c r="N994" s="167"/>
      <c r="O994" s="167"/>
      <c r="P994" s="142"/>
      <c r="Q994" s="142"/>
      <c r="R994" s="142"/>
      <c r="S994" s="139"/>
    </row>
    <row r="995" spans="2:19" ht="15.75" customHeight="1" x14ac:dyDescent="0.25">
      <c r="B995" s="106"/>
      <c r="C995" s="106"/>
      <c r="D995" s="139"/>
      <c r="E995" s="140"/>
      <c r="F995" s="140"/>
      <c r="G995" s="140"/>
      <c r="M995" s="140"/>
      <c r="N995" s="167"/>
      <c r="O995" s="167"/>
      <c r="P995" s="142"/>
      <c r="Q995" s="142"/>
      <c r="R995" s="142"/>
      <c r="S995" s="139"/>
    </row>
    <row r="996" spans="2:19" ht="15.75" customHeight="1" x14ac:dyDescent="0.25">
      <c r="B996" s="106"/>
      <c r="C996" s="106"/>
      <c r="D996" s="139"/>
      <c r="E996" s="140"/>
      <c r="F996" s="140"/>
      <c r="G996" s="140"/>
      <c r="M996" s="140"/>
      <c r="N996" s="167"/>
      <c r="O996" s="167"/>
      <c r="P996" s="142"/>
      <c r="Q996" s="142"/>
      <c r="R996" s="142"/>
      <c r="S996" s="139"/>
    </row>
    <row r="997" spans="2:19" ht="15.75" customHeight="1" x14ac:dyDescent="0.25">
      <c r="B997" s="106"/>
      <c r="C997" s="106"/>
      <c r="D997" s="139"/>
      <c r="E997" s="140"/>
      <c r="F997" s="140"/>
      <c r="G997" s="140"/>
      <c r="M997" s="140"/>
      <c r="N997" s="167"/>
      <c r="O997" s="167"/>
      <c r="P997" s="142"/>
      <c r="Q997" s="142"/>
      <c r="R997" s="142"/>
      <c r="S997" s="139"/>
    </row>
    <row r="998" spans="2:19" ht="15.75" customHeight="1" x14ac:dyDescent="0.25">
      <c r="B998" s="106"/>
      <c r="C998" s="106"/>
      <c r="D998" s="139"/>
      <c r="E998" s="140"/>
      <c r="F998" s="140"/>
      <c r="G998" s="140"/>
      <c r="M998" s="140"/>
      <c r="N998" s="167"/>
      <c r="O998" s="167"/>
      <c r="P998" s="142"/>
      <c r="Q998" s="142"/>
      <c r="R998" s="142"/>
      <c r="S998" s="139"/>
    </row>
    <row r="999" spans="2:19" ht="15.75" customHeight="1" x14ac:dyDescent="0.25">
      <c r="B999" s="106"/>
      <c r="C999" s="106"/>
      <c r="D999" s="139"/>
      <c r="E999" s="140"/>
      <c r="F999" s="140"/>
      <c r="G999" s="140"/>
      <c r="M999" s="140"/>
      <c r="N999" s="167"/>
      <c r="O999" s="167"/>
      <c r="P999" s="142"/>
      <c r="Q999" s="142"/>
      <c r="R999" s="142"/>
      <c r="S999" s="139"/>
    </row>
    <row r="1000" spans="2:19" ht="15.75" customHeight="1" x14ac:dyDescent="0.25">
      <c r="B1000" s="106"/>
      <c r="C1000" s="106"/>
      <c r="D1000" s="139"/>
      <c r="E1000" s="140"/>
      <c r="F1000" s="140"/>
      <c r="G1000" s="140"/>
      <c r="M1000" s="140"/>
      <c r="N1000" s="167"/>
      <c r="O1000" s="167"/>
      <c r="P1000" s="142"/>
      <c r="Q1000" s="142"/>
      <c r="R1000" s="142"/>
      <c r="S1000" s="139"/>
    </row>
    <row r="1001" spans="2:19" ht="15.75" customHeight="1" x14ac:dyDescent="0.25">
      <c r="B1001" s="106"/>
      <c r="C1001" s="106"/>
      <c r="D1001" s="139"/>
      <c r="E1001" s="140"/>
      <c r="F1001" s="140"/>
      <c r="G1001" s="140"/>
      <c r="M1001" s="140"/>
      <c r="N1001" s="167"/>
      <c r="O1001" s="167"/>
      <c r="P1001" s="142"/>
      <c r="Q1001" s="142"/>
      <c r="R1001" s="142"/>
      <c r="S1001" s="139"/>
    </row>
    <row r="1002" spans="2:19" ht="15.75" customHeight="1" x14ac:dyDescent="0.25">
      <c r="B1002" s="106"/>
      <c r="C1002" s="106"/>
      <c r="D1002" s="139"/>
      <c r="E1002" s="140"/>
      <c r="F1002" s="140"/>
      <c r="G1002" s="140"/>
      <c r="M1002" s="140"/>
      <c r="N1002" s="167"/>
      <c r="O1002" s="167"/>
      <c r="P1002" s="142"/>
      <c r="Q1002" s="142"/>
      <c r="R1002" s="142"/>
      <c r="S1002" s="139"/>
    </row>
    <row r="1003" spans="2:19" ht="15.75" customHeight="1" x14ac:dyDescent="0.25">
      <c r="B1003" s="106"/>
      <c r="C1003" s="106"/>
      <c r="D1003" s="139"/>
      <c r="E1003" s="140"/>
      <c r="F1003" s="140"/>
      <c r="G1003" s="140"/>
      <c r="M1003" s="140"/>
      <c r="N1003" s="167"/>
      <c r="O1003" s="167"/>
      <c r="P1003" s="142"/>
      <c r="Q1003" s="142"/>
      <c r="R1003" s="142"/>
      <c r="S1003" s="139"/>
    </row>
    <row r="1004" spans="2:19" ht="15.75" customHeight="1" x14ac:dyDescent="0.25">
      <c r="B1004" s="106"/>
      <c r="C1004" s="106"/>
      <c r="D1004" s="139"/>
      <c r="E1004" s="140"/>
      <c r="F1004" s="140"/>
      <c r="G1004" s="140"/>
      <c r="M1004" s="140"/>
      <c r="N1004" s="167"/>
      <c r="O1004" s="167"/>
      <c r="P1004" s="142"/>
      <c r="Q1004" s="142"/>
      <c r="R1004" s="142"/>
      <c r="S1004" s="139"/>
    </row>
    <row r="1005" spans="2:19" ht="15.75" customHeight="1" x14ac:dyDescent="0.25">
      <c r="B1005" s="106"/>
      <c r="C1005" s="106"/>
      <c r="D1005" s="139"/>
      <c r="E1005" s="140"/>
      <c r="F1005" s="140"/>
      <c r="G1005" s="140"/>
      <c r="M1005" s="140"/>
      <c r="N1005" s="167"/>
      <c r="O1005" s="167"/>
      <c r="P1005" s="142"/>
      <c r="Q1005" s="142"/>
      <c r="R1005" s="142"/>
      <c r="S1005" s="139"/>
    </row>
    <row r="1006" spans="2:19" ht="15.75" customHeight="1" x14ac:dyDescent="0.25">
      <c r="B1006" s="106"/>
      <c r="C1006" s="106"/>
      <c r="D1006" s="139"/>
      <c r="E1006" s="140"/>
      <c r="F1006" s="140"/>
      <c r="G1006" s="140"/>
      <c r="M1006" s="140"/>
      <c r="N1006" s="167"/>
      <c r="O1006" s="167"/>
      <c r="P1006" s="142"/>
      <c r="Q1006" s="142"/>
      <c r="R1006" s="142"/>
      <c r="S1006" s="139"/>
    </row>
    <row r="1007" spans="2:19" ht="15.75" customHeight="1" x14ac:dyDescent="0.25">
      <c r="B1007" s="106"/>
      <c r="C1007" s="106"/>
      <c r="D1007" s="139"/>
      <c r="E1007" s="140"/>
      <c r="F1007" s="140"/>
      <c r="G1007" s="140"/>
      <c r="M1007" s="140"/>
      <c r="N1007" s="167"/>
      <c r="O1007" s="167"/>
      <c r="P1007" s="142"/>
      <c r="Q1007" s="142"/>
      <c r="R1007" s="142"/>
      <c r="S1007" s="139"/>
    </row>
    <row r="1008" spans="2:19" ht="15.75" customHeight="1" x14ac:dyDescent="0.25">
      <c r="B1008" s="106"/>
      <c r="C1008" s="106"/>
      <c r="D1008" s="139"/>
      <c r="E1008" s="140"/>
      <c r="F1008" s="140"/>
      <c r="G1008" s="140"/>
      <c r="M1008" s="140"/>
      <c r="N1008" s="167"/>
      <c r="O1008" s="167"/>
      <c r="P1008" s="142"/>
      <c r="Q1008" s="142"/>
      <c r="R1008" s="142"/>
      <c r="S1008" s="139"/>
    </row>
    <row r="1009" spans="2:19" ht="15.75" customHeight="1" x14ac:dyDescent="0.25">
      <c r="B1009" s="106"/>
      <c r="C1009" s="106"/>
      <c r="D1009" s="139"/>
      <c r="E1009" s="140"/>
      <c r="F1009" s="140"/>
      <c r="G1009" s="140"/>
      <c r="M1009" s="140"/>
      <c r="N1009" s="167"/>
      <c r="O1009" s="167"/>
      <c r="P1009" s="142"/>
      <c r="Q1009" s="142"/>
      <c r="R1009" s="142"/>
      <c r="S1009" s="139"/>
    </row>
    <row r="1010" spans="2:19" ht="15.75" customHeight="1" x14ac:dyDescent="0.25">
      <c r="B1010" s="106"/>
      <c r="C1010" s="106"/>
      <c r="D1010" s="139"/>
      <c r="E1010" s="140"/>
      <c r="F1010" s="140"/>
      <c r="G1010" s="140"/>
      <c r="M1010" s="140"/>
      <c r="N1010" s="167"/>
      <c r="O1010" s="167"/>
      <c r="P1010" s="142"/>
      <c r="Q1010" s="142"/>
      <c r="R1010" s="142"/>
      <c r="S1010" s="139"/>
    </row>
    <row r="1011" spans="2:19" ht="15.75" customHeight="1" x14ac:dyDescent="0.25">
      <c r="B1011" s="106"/>
      <c r="C1011" s="106"/>
      <c r="D1011" s="139"/>
      <c r="E1011" s="140"/>
      <c r="F1011" s="140"/>
      <c r="G1011" s="140"/>
      <c r="M1011" s="140"/>
      <c r="N1011" s="167"/>
      <c r="O1011" s="167"/>
      <c r="P1011" s="142"/>
      <c r="Q1011" s="142"/>
      <c r="R1011" s="142"/>
      <c r="S1011" s="139"/>
    </row>
    <row r="1012" spans="2:19" ht="15.75" customHeight="1" x14ac:dyDescent="0.25">
      <c r="B1012" s="106"/>
      <c r="C1012" s="106"/>
      <c r="D1012" s="139"/>
      <c r="E1012" s="140"/>
      <c r="F1012" s="140"/>
      <c r="G1012" s="140"/>
      <c r="M1012" s="140"/>
      <c r="N1012" s="167"/>
      <c r="O1012" s="167"/>
      <c r="P1012" s="142"/>
      <c r="Q1012" s="142"/>
      <c r="R1012" s="142"/>
      <c r="S1012" s="139"/>
    </row>
    <row r="1013" spans="2:19" ht="15.75" customHeight="1" x14ac:dyDescent="0.25">
      <c r="B1013" s="106"/>
      <c r="C1013" s="106"/>
      <c r="D1013" s="139"/>
      <c r="E1013" s="140"/>
      <c r="F1013" s="140"/>
      <c r="G1013" s="140"/>
      <c r="M1013" s="140"/>
      <c r="N1013" s="167"/>
      <c r="O1013" s="167"/>
      <c r="P1013" s="142"/>
      <c r="Q1013" s="142"/>
      <c r="R1013" s="142"/>
      <c r="S1013" s="139"/>
    </row>
    <row r="1014" spans="2:19" ht="15.75" customHeight="1" x14ac:dyDescent="0.25">
      <c r="B1014" s="106"/>
      <c r="C1014" s="106"/>
      <c r="D1014" s="139"/>
      <c r="E1014" s="140"/>
      <c r="F1014" s="140"/>
      <c r="G1014" s="140"/>
      <c r="M1014" s="140"/>
      <c r="N1014" s="167"/>
      <c r="O1014" s="167"/>
      <c r="P1014" s="142"/>
      <c r="Q1014" s="142"/>
      <c r="R1014" s="142"/>
      <c r="S1014" s="139"/>
    </row>
    <row r="1015" spans="2:19" ht="15.75" customHeight="1" x14ac:dyDescent="0.25">
      <c r="B1015" s="106"/>
      <c r="C1015" s="106"/>
      <c r="D1015" s="139"/>
      <c r="E1015" s="140"/>
      <c r="F1015" s="140"/>
      <c r="G1015" s="140"/>
      <c r="M1015" s="140"/>
      <c r="N1015" s="167"/>
      <c r="O1015" s="167"/>
      <c r="P1015" s="142"/>
      <c r="Q1015" s="142"/>
      <c r="R1015" s="142"/>
      <c r="S1015" s="139"/>
    </row>
    <row r="1016" spans="2:19" ht="15.75" customHeight="1" x14ac:dyDescent="0.25">
      <c r="B1016" s="106"/>
      <c r="C1016" s="106"/>
      <c r="D1016" s="139"/>
      <c r="E1016" s="140"/>
      <c r="F1016" s="140"/>
      <c r="G1016" s="140"/>
      <c r="M1016" s="140"/>
      <c r="N1016" s="167"/>
      <c r="O1016" s="167"/>
      <c r="P1016" s="142"/>
      <c r="Q1016" s="142"/>
      <c r="R1016" s="142"/>
      <c r="S1016" s="139"/>
    </row>
    <row r="1017" spans="2:19" ht="15.75" customHeight="1" x14ac:dyDescent="0.25">
      <c r="B1017" s="106"/>
      <c r="C1017" s="106"/>
      <c r="D1017" s="139"/>
      <c r="E1017" s="140"/>
      <c r="F1017" s="140"/>
      <c r="G1017" s="140"/>
      <c r="M1017" s="140"/>
      <c r="N1017" s="167"/>
      <c r="O1017" s="167"/>
      <c r="P1017" s="142"/>
      <c r="Q1017" s="142"/>
      <c r="R1017" s="142"/>
      <c r="S1017" s="139"/>
    </row>
    <row r="1018" spans="2:19" ht="15.75" customHeight="1" x14ac:dyDescent="0.25">
      <c r="B1018" s="106"/>
      <c r="C1018" s="106"/>
      <c r="D1018" s="139"/>
      <c r="E1018" s="140"/>
      <c r="F1018" s="140"/>
      <c r="G1018" s="140"/>
      <c r="M1018" s="140"/>
      <c r="N1018" s="167"/>
      <c r="O1018" s="167"/>
      <c r="P1018" s="142"/>
      <c r="Q1018" s="142"/>
      <c r="R1018" s="142"/>
      <c r="S1018" s="139"/>
    </row>
    <row r="1019" spans="2:19" ht="15.75" customHeight="1" x14ac:dyDescent="0.25">
      <c r="B1019" s="106"/>
      <c r="C1019" s="106"/>
      <c r="D1019" s="139"/>
      <c r="E1019" s="140"/>
      <c r="F1019" s="140"/>
      <c r="G1019" s="140"/>
      <c r="M1019" s="140"/>
      <c r="N1019" s="167"/>
      <c r="O1019" s="167"/>
      <c r="P1019" s="142"/>
      <c r="Q1019" s="142"/>
      <c r="R1019" s="142"/>
      <c r="S1019" s="139"/>
    </row>
    <row r="1020" spans="2:19" ht="15.75" customHeight="1" x14ac:dyDescent="0.25">
      <c r="B1020" s="106"/>
      <c r="C1020" s="106"/>
      <c r="D1020" s="139"/>
      <c r="E1020" s="140"/>
      <c r="F1020" s="140"/>
      <c r="G1020" s="140"/>
      <c r="M1020" s="140"/>
      <c r="N1020" s="167"/>
      <c r="O1020" s="167"/>
      <c r="P1020" s="142"/>
      <c r="Q1020" s="142"/>
      <c r="R1020" s="142"/>
      <c r="S1020" s="139"/>
    </row>
    <row r="1021" spans="2:19" ht="15.75" customHeight="1" x14ac:dyDescent="0.25">
      <c r="B1021" s="106"/>
      <c r="C1021" s="106"/>
      <c r="D1021" s="139"/>
      <c r="E1021" s="140"/>
      <c r="F1021" s="140"/>
      <c r="G1021" s="140"/>
      <c r="M1021" s="140"/>
      <c r="N1021" s="167"/>
      <c r="O1021" s="167"/>
      <c r="P1021" s="142"/>
      <c r="Q1021" s="142"/>
      <c r="R1021" s="142"/>
      <c r="S1021" s="139"/>
    </row>
    <row r="1022" spans="2:19" ht="15.75" customHeight="1" x14ac:dyDescent="0.25">
      <c r="B1022" s="106"/>
      <c r="C1022" s="106"/>
      <c r="D1022" s="139"/>
      <c r="E1022" s="140"/>
      <c r="F1022" s="140"/>
      <c r="G1022" s="140"/>
      <c r="M1022" s="140"/>
      <c r="N1022" s="167"/>
      <c r="O1022" s="167"/>
      <c r="P1022" s="142"/>
      <c r="Q1022" s="142"/>
      <c r="R1022" s="142"/>
      <c r="S1022" s="139"/>
    </row>
    <row r="1023" spans="2:19" ht="15.75" customHeight="1" x14ac:dyDescent="0.25">
      <c r="B1023" s="106"/>
      <c r="C1023" s="106"/>
      <c r="D1023" s="139"/>
      <c r="E1023" s="140"/>
      <c r="F1023" s="140"/>
      <c r="G1023" s="140"/>
      <c r="M1023" s="140"/>
      <c r="N1023" s="167"/>
      <c r="O1023" s="167"/>
      <c r="P1023" s="142"/>
      <c r="Q1023" s="142"/>
      <c r="R1023" s="142"/>
      <c r="S1023" s="139"/>
    </row>
    <row r="1024" spans="2:19" ht="15.75" customHeight="1" x14ac:dyDescent="0.25">
      <c r="B1024" s="106"/>
      <c r="C1024" s="106"/>
      <c r="D1024" s="139"/>
      <c r="E1024" s="140"/>
      <c r="F1024" s="140"/>
      <c r="G1024" s="140"/>
      <c r="M1024" s="140"/>
      <c r="N1024" s="167"/>
      <c r="O1024" s="167"/>
      <c r="P1024" s="142"/>
      <c r="Q1024" s="142"/>
      <c r="R1024" s="142"/>
      <c r="S1024" s="139"/>
    </row>
    <row r="1025" spans="2:19" ht="15.75" customHeight="1" x14ac:dyDescent="0.25">
      <c r="B1025" s="106"/>
      <c r="C1025" s="106"/>
      <c r="D1025" s="139"/>
      <c r="E1025" s="140"/>
      <c r="F1025" s="140"/>
      <c r="G1025" s="140"/>
      <c r="M1025" s="140"/>
      <c r="N1025" s="167"/>
      <c r="O1025" s="167"/>
      <c r="P1025" s="142"/>
      <c r="Q1025" s="142"/>
      <c r="R1025" s="142"/>
      <c r="S1025" s="139"/>
    </row>
    <row r="1026" spans="2:19" ht="15.75" customHeight="1" x14ac:dyDescent="0.25">
      <c r="B1026" s="106"/>
      <c r="C1026" s="106"/>
      <c r="D1026" s="139"/>
      <c r="E1026" s="140"/>
      <c r="F1026" s="140"/>
      <c r="G1026" s="140"/>
      <c r="M1026" s="140"/>
      <c r="N1026" s="167"/>
      <c r="O1026" s="167"/>
      <c r="P1026" s="142"/>
      <c r="Q1026" s="142"/>
      <c r="R1026" s="142"/>
      <c r="S1026" s="139"/>
    </row>
    <row r="1027" spans="2:19" ht="15.75" customHeight="1" x14ac:dyDescent="0.25">
      <c r="B1027" s="106"/>
      <c r="C1027" s="106"/>
      <c r="D1027" s="139"/>
      <c r="E1027" s="140"/>
      <c r="F1027" s="140"/>
      <c r="G1027" s="140"/>
      <c r="M1027" s="140"/>
      <c r="N1027" s="167"/>
      <c r="O1027" s="167"/>
      <c r="P1027" s="142"/>
      <c r="Q1027" s="142"/>
      <c r="R1027" s="142"/>
      <c r="S1027" s="139"/>
    </row>
    <row r="1028" spans="2:19" ht="15.75" customHeight="1" x14ac:dyDescent="0.25">
      <c r="B1028" s="106"/>
      <c r="C1028" s="106"/>
      <c r="D1028" s="139"/>
      <c r="E1028" s="140"/>
      <c r="F1028" s="140"/>
      <c r="G1028" s="140"/>
      <c r="M1028" s="140"/>
      <c r="N1028" s="167"/>
      <c r="O1028" s="167"/>
      <c r="P1028" s="142"/>
      <c r="Q1028" s="142"/>
      <c r="R1028" s="142"/>
      <c r="S1028" s="139"/>
    </row>
    <row r="1029" spans="2:19" ht="15.75" customHeight="1" x14ac:dyDescent="0.25">
      <c r="B1029" s="106"/>
      <c r="C1029" s="106"/>
      <c r="D1029" s="139"/>
      <c r="E1029" s="140"/>
      <c r="F1029" s="140"/>
      <c r="G1029" s="140"/>
      <c r="M1029" s="140"/>
      <c r="N1029" s="167"/>
      <c r="O1029" s="167"/>
      <c r="P1029" s="142"/>
      <c r="Q1029" s="142"/>
      <c r="R1029" s="142"/>
      <c r="S1029" s="139"/>
    </row>
    <row r="1030" spans="2:19" ht="15.75" customHeight="1" x14ac:dyDescent="0.25">
      <c r="B1030" s="106"/>
      <c r="C1030" s="106"/>
      <c r="D1030" s="139"/>
      <c r="E1030" s="140"/>
      <c r="F1030" s="140"/>
      <c r="G1030" s="140"/>
      <c r="M1030" s="140"/>
      <c r="N1030" s="167"/>
      <c r="O1030" s="167"/>
      <c r="P1030" s="142"/>
      <c r="Q1030" s="142"/>
      <c r="R1030" s="142"/>
      <c r="S1030" s="139"/>
    </row>
    <row r="1031" spans="2:19" ht="15.75" customHeight="1" x14ac:dyDescent="0.25">
      <c r="B1031" s="106"/>
      <c r="C1031" s="106"/>
      <c r="D1031" s="139"/>
      <c r="E1031" s="140"/>
      <c r="F1031" s="140"/>
      <c r="G1031" s="140"/>
      <c r="M1031" s="140"/>
      <c r="N1031" s="167"/>
      <c r="O1031" s="167"/>
      <c r="P1031" s="142"/>
      <c r="Q1031" s="142"/>
      <c r="R1031" s="142"/>
      <c r="S1031" s="139"/>
    </row>
    <row r="1032" spans="2:19" ht="15.75" customHeight="1" x14ac:dyDescent="0.25">
      <c r="B1032" s="106"/>
      <c r="C1032" s="106"/>
      <c r="D1032" s="139"/>
      <c r="E1032" s="140"/>
      <c r="F1032" s="140"/>
      <c r="G1032" s="140"/>
      <c r="M1032" s="140"/>
      <c r="N1032" s="167"/>
      <c r="O1032" s="167"/>
      <c r="P1032" s="142"/>
      <c r="Q1032" s="142"/>
      <c r="R1032" s="142"/>
      <c r="S1032" s="139"/>
    </row>
    <row r="1033" spans="2:19" ht="15.75" customHeight="1" x14ac:dyDescent="0.25">
      <c r="B1033" s="106"/>
      <c r="C1033" s="106"/>
      <c r="D1033" s="139"/>
      <c r="E1033" s="140"/>
      <c r="F1033" s="140"/>
      <c r="G1033" s="140"/>
      <c r="M1033" s="140"/>
      <c r="N1033" s="167"/>
      <c r="O1033" s="167"/>
      <c r="P1033" s="142"/>
      <c r="Q1033" s="142"/>
      <c r="R1033" s="142"/>
      <c r="S1033" s="139"/>
    </row>
    <row r="1034" spans="2:19" ht="15.75" customHeight="1" x14ac:dyDescent="0.25">
      <c r="B1034" s="106"/>
      <c r="C1034" s="106"/>
      <c r="D1034" s="139"/>
      <c r="E1034" s="140"/>
      <c r="F1034" s="140"/>
      <c r="G1034" s="140"/>
      <c r="M1034" s="140"/>
      <c r="N1034" s="167"/>
      <c r="O1034" s="167"/>
      <c r="P1034" s="142"/>
      <c r="Q1034" s="142"/>
      <c r="R1034" s="142"/>
      <c r="S1034" s="139"/>
    </row>
    <row r="1035" spans="2:19" ht="15.75" customHeight="1" x14ac:dyDescent="0.25">
      <c r="B1035" s="106"/>
      <c r="C1035" s="106"/>
      <c r="D1035" s="139"/>
      <c r="E1035" s="140"/>
      <c r="F1035" s="140"/>
      <c r="G1035" s="140"/>
      <c r="M1035" s="140"/>
      <c r="N1035" s="167"/>
      <c r="O1035" s="167"/>
      <c r="P1035" s="142"/>
      <c r="Q1035" s="142"/>
      <c r="R1035" s="142"/>
      <c r="S1035" s="139"/>
    </row>
    <row r="1036" spans="2:19" ht="15.75" customHeight="1" x14ac:dyDescent="0.25">
      <c r="B1036" s="106"/>
      <c r="C1036" s="106"/>
      <c r="D1036" s="139"/>
      <c r="E1036" s="140"/>
      <c r="F1036" s="140"/>
      <c r="G1036" s="140"/>
      <c r="M1036" s="140"/>
      <c r="N1036" s="167"/>
      <c r="O1036" s="167"/>
      <c r="P1036" s="142"/>
      <c r="Q1036" s="142"/>
      <c r="R1036" s="142"/>
      <c r="S1036" s="139"/>
    </row>
    <row r="1037" spans="2:19" ht="15.75" customHeight="1" x14ac:dyDescent="0.25">
      <c r="B1037" s="106"/>
      <c r="C1037" s="106"/>
      <c r="D1037" s="139"/>
      <c r="E1037" s="140"/>
      <c r="F1037" s="140"/>
      <c r="G1037" s="140"/>
      <c r="M1037" s="140"/>
      <c r="N1037" s="167"/>
      <c r="O1037" s="167"/>
      <c r="P1037" s="142"/>
      <c r="Q1037" s="142"/>
      <c r="R1037" s="142"/>
      <c r="S1037" s="139"/>
    </row>
    <row r="1038" spans="2:19" ht="15.75" customHeight="1" x14ac:dyDescent="0.25">
      <c r="B1038" s="106"/>
      <c r="C1038" s="106"/>
      <c r="D1038" s="139"/>
      <c r="E1038" s="140"/>
      <c r="F1038" s="140"/>
      <c r="G1038" s="140"/>
      <c r="M1038" s="140"/>
      <c r="N1038" s="167"/>
      <c r="O1038" s="167"/>
      <c r="P1038" s="142"/>
      <c r="Q1038" s="142"/>
      <c r="R1038" s="142"/>
      <c r="S1038" s="139"/>
    </row>
    <row r="1039" spans="2:19" ht="15.75" customHeight="1" x14ac:dyDescent="0.25">
      <c r="B1039" s="106"/>
      <c r="C1039" s="106"/>
      <c r="D1039" s="139"/>
      <c r="E1039" s="140"/>
      <c r="F1039" s="140"/>
      <c r="G1039" s="140"/>
      <c r="M1039" s="140"/>
      <c r="N1039" s="167"/>
      <c r="O1039" s="167"/>
      <c r="P1039" s="142"/>
      <c r="Q1039" s="142"/>
      <c r="R1039" s="142"/>
      <c r="S1039" s="139"/>
    </row>
    <row r="1040" spans="2:19" ht="15.75" customHeight="1" x14ac:dyDescent="0.25">
      <c r="B1040" s="106"/>
      <c r="C1040" s="106"/>
      <c r="D1040" s="139"/>
      <c r="E1040" s="140"/>
      <c r="F1040" s="140"/>
      <c r="G1040" s="140"/>
      <c r="M1040" s="140"/>
      <c r="N1040" s="167"/>
      <c r="O1040" s="167"/>
      <c r="P1040" s="142"/>
      <c r="Q1040" s="142"/>
      <c r="R1040" s="142"/>
      <c r="S1040" s="139"/>
    </row>
    <row r="1041" spans="2:19" ht="15.75" customHeight="1" x14ac:dyDescent="0.25">
      <c r="B1041" s="106"/>
      <c r="C1041" s="106"/>
      <c r="D1041" s="139"/>
      <c r="E1041" s="140"/>
      <c r="F1041" s="140"/>
      <c r="G1041" s="140"/>
      <c r="M1041" s="140"/>
      <c r="N1041" s="167"/>
      <c r="O1041" s="167"/>
      <c r="P1041" s="142"/>
      <c r="Q1041" s="142"/>
      <c r="R1041" s="142"/>
      <c r="S1041" s="139"/>
    </row>
    <row r="1042" spans="2:19" ht="15.75" customHeight="1" x14ac:dyDescent="0.25">
      <c r="B1042" s="106"/>
      <c r="C1042" s="106"/>
      <c r="D1042" s="139"/>
      <c r="E1042" s="140"/>
      <c r="F1042" s="140"/>
      <c r="G1042" s="140"/>
      <c r="M1042" s="140"/>
      <c r="N1042" s="167"/>
      <c r="O1042" s="167"/>
      <c r="P1042" s="142"/>
      <c r="Q1042" s="142"/>
      <c r="R1042" s="142"/>
      <c r="S1042" s="139"/>
    </row>
    <row r="1043" spans="2:19" ht="15.75" customHeight="1" x14ac:dyDescent="0.25">
      <c r="B1043" s="106"/>
      <c r="C1043" s="106"/>
      <c r="D1043" s="139"/>
      <c r="E1043" s="140"/>
      <c r="F1043" s="140"/>
      <c r="G1043" s="140"/>
      <c r="M1043" s="140"/>
      <c r="N1043" s="167"/>
      <c r="O1043" s="167"/>
      <c r="P1043" s="142"/>
      <c r="Q1043" s="142"/>
      <c r="R1043" s="142"/>
      <c r="S1043" s="139"/>
    </row>
    <row r="1044" spans="2:19" ht="15.75" customHeight="1" x14ac:dyDescent="0.25">
      <c r="B1044" s="106"/>
      <c r="C1044" s="106"/>
      <c r="D1044" s="139"/>
      <c r="E1044" s="140"/>
      <c r="F1044" s="140"/>
      <c r="G1044" s="140"/>
      <c r="M1044" s="140"/>
      <c r="N1044" s="167"/>
      <c r="O1044" s="167"/>
      <c r="P1044" s="142"/>
      <c r="Q1044" s="142"/>
      <c r="R1044" s="142"/>
      <c r="S1044" s="139"/>
    </row>
    <row r="1045" spans="2:19" ht="15.75" customHeight="1" x14ac:dyDescent="0.25">
      <c r="B1045" s="106"/>
      <c r="C1045" s="106"/>
      <c r="D1045" s="139"/>
      <c r="E1045" s="140"/>
      <c r="F1045" s="140"/>
      <c r="G1045" s="140"/>
      <c r="M1045" s="140"/>
      <c r="N1045" s="167"/>
      <c r="O1045" s="167"/>
      <c r="P1045" s="142"/>
      <c r="Q1045" s="142"/>
      <c r="R1045" s="142"/>
      <c r="S1045" s="139"/>
    </row>
    <row r="1046" spans="2:19" ht="15.75" customHeight="1" x14ac:dyDescent="0.25">
      <c r="B1046" s="106"/>
      <c r="C1046" s="106"/>
      <c r="D1046" s="139"/>
      <c r="E1046" s="140"/>
      <c r="F1046" s="140"/>
      <c r="G1046" s="140"/>
      <c r="M1046" s="140"/>
      <c r="N1046" s="167"/>
      <c r="O1046" s="167"/>
      <c r="P1046" s="142"/>
      <c r="Q1046" s="142"/>
      <c r="R1046" s="142"/>
      <c r="S1046" s="139"/>
    </row>
    <row r="1047" spans="2:19" ht="15.75" customHeight="1" x14ac:dyDescent="0.25">
      <c r="B1047" s="106"/>
      <c r="C1047" s="106"/>
      <c r="D1047" s="139"/>
      <c r="E1047" s="140"/>
      <c r="F1047" s="140"/>
      <c r="G1047" s="140"/>
      <c r="M1047" s="140"/>
      <c r="N1047" s="167"/>
      <c r="O1047" s="167"/>
      <c r="P1047" s="142"/>
      <c r="Q1047" s="142"/>
      <c r="R1047" s="142"/>
      <c r="S1047" s="139"/>
    </row>
    <row r="1048" spans="2:19" ht="15.75" customHeight="1" x14ac:dyDescent="0.25">
      <c r="B1048" s="106"/>
      <c r="C1048" s="106"/>
      <c r="D1048" s="139"/>
      <c r="E1048" s="140"/>
      <c r="F1048" s="140"/>
      <c r="G1048" s="140"/>
      <c r="M1048" s="140"/>
      <c r="N1048" s="167"/>
      <c r="O1048" s="167"/>
      <c r="P1048" s="142"/>
      <c r="Q1048" s="142"/>
      <c r="R1048" s="142"/>
      <c r="S1048" s="139"/>
    </row>
    <row r="1049" spans="2:19" ht="15.75" customHeight="1" x14ac:dyDescent="0.25">
      <c r="B1049" s="106"/>
      <c r="C1049" s="106"/>
      <c r="D1049" s="139"/>
      <c r="E1049" s="140"/>
      <c r="F1049" s="140"/>
      <c r="G1049" s="140"/>
      <c r="M1049" s="140"/>
      <c r="N1049" s="167"/>
      <c r="O1049" s="167"/>
      <c r="P1049" s="142"/>
      <c r="Q1049" s="142"/>
      <c r="R1049" s="142"/>
      <c r="S1049" s="139"/>
    </row>
    <row r="1050" spans="2:19" ht="15.75" customHeight="1" x14ac:dyDescent="0.25">
      <c r="B1050" s="106"/>
      <c r="C1050" s="106"/>
      <c r="D1050" s="139"/>
      <c r="E1050" s="140"/>
      <c r="F1050" s="140"/>
      <c r="G1050" s="140"/>
      <c r="M1050" s="140"/>
      <c r="N1050" s="167"/>
      <c r="O1050" s="167"/>
      <c r="P1050" s="142"/>
      <c r="Q1050" s="142"/>
      <c r="R1050" s="142"/>
      <c r="S1050" s="139"/>
    </row>
    <row r="1051" spans="2:19" ht="15.75" customHeight="1" x14ac:dyDescent="0.25">
      <c r="B1051" s="106"/>
      <c r="C1051" s="106"/>
      <c r="D1051" s="139"/>
      <c r="E1051" s="140"/>
      <c r="F1051" s="140"/>
      <c r="G1051" s="140"/>
      <c r="M1051" s="140"/>
      <c r="N1051" s="167"/>
      <c r="O1051" s="167"/>
      <c r="P1051" s="142"/>
      <c r="Q1051" s="142"/>
      <c r="R1051" s="142"/>
      <c r="S1051" s="139"/>
    </row>
    <row r="1052" spans="2:19" ht="15.75" customHeight="1" x14ac:dyDescent="0.25">
      <c r="B1052" s="106"/>
      <c r="C1052" s="106"/>
      <c r="D1052" s="139"/>
      <c r="E1052" s="140"/>
      <c r="F1052" s="140"/>
      <c r="G1052" s="140"/>
      <c r="M1052" s="140"/>
      <c r="N1052" s="167"/>
      <c r="O1052" s="167"/>
      <c r="P1052" s="142"/>
      <c r="Q1052" s="142"/>
      <c r="R1052" s="142"/>
      <c r="S1052" s="139"/>
    </row>
    <row r="1053" spans="2:19" ht="15.75" customHeight="1" x14ac:dyDescent="0.25">
      <c r="B1053" s="106"/>
      <c r="C1053" s="106"/>
      <c r="D1053" s="139"/>
      <c r="E1053" s="140"/>
      <c r="F1053" s="140"/>
      <c r="G1053" s="140"/>
      <c r="M1053" s="140"/>
      <c r="N1053" s="167"/>
      <c r="O1053" s="167"/>
      <c r="P1053" s="142"/>
      <c r="Q1053" s="142"/>
      <c r="R1053" s="142"/>
      <c r="S1053" s="139"/>
    </row>
    <row r="1054" spans="2:19" ht="15.75" customHeight="1" x14ac:dyDescent="0.25">
      <c r="B1054" s="106"/>
      <c r="C1054" s="106"/>
      <c r="D1054" s="139"/>
      <c r="E1054" s="140"/>
      <c r="F1054" s="140"/>
      <c r="G1054" s="140"/>
      <c r="M1054" s="140"/>
      <c r="N1054" s="167"/>
      <c r="O1054" s="167"/>
      <c r="P1054" s="142"/>
      <c r="Q1054" s="142"/>
      <c r="R1054" s="142"/>
      <c r="S1054" s="139"/>
    </row>
    <row r="1055" spans="2:19" ht="15.75" customHeight="1" x14ac:dyDescent="0.25">
      <c r="B1055" s="106"/>
      <c r="C1055" s="106"/>
      <c r="D1055" s="139"/>
      <c r="E1055" s="140"/>
      <c r="F1055" s="140"/>
      <c r="G1055" s="140"/>
      <c r="M1055" s="140"/>
      <c r="N1055" s="167"/>
      <c r="O1055" s="167"/>
      <c r="P1055" s="142"/>
      <c r="Q1055" s="142"/>
      <c r="R1055" s="142"/>
      <c r="S1055" s="139"/>
    </row>
    <row r="1056" spans="2:19" ht="15.75" customHeight="1" x14ac:dyDescent="0.25">
      <c r="B1056" s="106"/>
      <c r="C1056" s="106"/>
      <c r="D1056" s="139"/>
      <c r="E1056" s="140"/>
      <c r="F1056" s="140"/>
      <c r="G1056" s="140"/>
      <c r="M1056" s="140"/>
      <c r="N1056" s="167"/>
      <c r="O1056" s="167"/>
      <c r="P1056" s="142"/>
      <c r="Q1056" s="142"/>
      <c r="R1056" s="142"/>
      <c r="S1056" s="139"/>
    </row>
    <row r="1057" spans="2:19" ht="15.75" customHeight="1" x14ac:dyDescent="0.25">
      <c r="B1057" s="106"/>
      <c r="C1057" s="106"/>
      <c r="D1057" s="139"/>
      <c r="E1057" s="140"/>
      <c r="F1057" s="140"/>
      <c r="G1057" s="140"/>
      <c r="M1057" s="140"/>
      <c r="N1057" s="167"/>
      <c r="O1057" s="167"/>
      <c r="P1057" s="142"/>
      <c r="Q1057" s="142"/>
      <c r="R1057" s="142"/>
      <c r="S1057" s="139"/>
    </row>
    <row r="1058" spans="2:19" ht="15.75" customHeight="1" x14ac:dyDescent="0.25">
      <c r="B1058" s="106"/>
      <c r="C1058" s="106"/>
      <c r="D1058" s="139"/>
      <c r="E1058" s="140"/>
      <c r="F1058" s="140"/>
      <c r="G1058" s="140"/>
      <c r="M1058" s="140"/>
      <c r="N1058" s="167"/>
      <c r="O1058" s="167"/>
      <c r="P1058" s="142"/>
      <c r="Q1058" s="142"/>
      <c r="R1058" s="142"/>
      <c r="S1058" s="139"/>
    </row>
    <row r="1059" spans="2:19" ht="15.75" customHeight="1" x14ac:dyDescent="0.25">
      <c r="B1059" s="106"/>
      <c r="C1059" s="106"/>
      <c r="D1059" s="139"/>
      <c r="E1059" s="140"/>
      <c r="F1059" s="140"/>
      <c r="G1059" s="140"/>
      <c r="M1059" s="140"/>
      <c r="N1059" s="167"/>
      <c r="O1059" s="167"/>
      <c r="P1059" s="142"/>
      <c r="Q1059" s="142"/>
      <c r="R1059" s="142"/>
      <c r="S1059" s="139"/>
    </row>
    <row r="1060" spans="2:19" ht="15.75" customHeight="1" x14ac:dyDescent="0.25">
      <c r="B1060" s="106"/>
      <c r="C1060" s="106"/>
      <c r="D1060" s="139"/>
      <c r="E1060" s="140"/>
      <c r="F1060" s="140"/>
      <c r="G1060" s="140"/>
      <c r="M1060" s="140"/>
      <c r="N1060" s="167"/>
      <c r="O1060" s="167"/>
      <c r="P1060" s="142"/>
      <c r="Q1060" s="142"/>
      <c r="R1060" s="142"/>
      <c r="S1060" s="139"/>
    </row>
    <row r="1061" spans="2:19" ht="15.75" customHeight="1" x14ac:dyDescent="0.25">
      <c r="B1061" s="106"/>
      <c r="C1061" s="106"/>
      <c r="D1061" s="139"/>
      <c r="E1061" s="140"/>
      <c r="F1061" s="140"/>
      <c r="G1061" s="140"/>
      <c r="M1061" s="140"/>
      <c r="N1061" s="167"/>
      <c r="O1061" s="167"/>
      <c r="P1061" s="142"/>
      <c r="Q1061" s="142"/>
      <c r="R1061" s="142"/>
      <c r="S1061" s="139"/>
    </row>
    <row r="1062" spans="2:19" ht="15.75" customHeight="1" x14ac:dyDescent="0.25">
      <c r="B1062" s="106"/>
      <c r="C1062" s="106"/>
      <c r="D1062" s="139"/>
      <c r="E1062" s="140"/>
      <c r="F1062" s="140"/>
      <c r="G1062" s="140"/>
      <c r="M1062" s="140"/>
      <c r="N1062" s="167"/>
      <c r="O1062" s="167"/>
      <c r="P1062" s="142"/>
      <c r="Q1062" s="142"/>
      <c r="R1062" s="142"/>
      <c r="S1062" s="139"/>
    </row>
    <row r="1063" spans="2:19" ht="15.75" customHeight="1" x14ac:dyDescent="0.25">
      <c r="B1063" s="106"/>
      <c r="C1063" s="106"/>
      <c r="D1063" s="139"/>
      <c r="E1063" s="140"/>
      <c r="F1063" s="140"/>
      <c r="G1063" s="140"/>
      <c r="M1063" s="140"/>
      <c r="N1063" s="167"/>
      <c r="O1063" s="167"/>
      <c r="P1063" s="142"/>
      <c r="Q1063" s="142"/>
      <c r="R1063" s="142"/>
      <c r="S1063" s="139"/>
    </row>
    <row r="1064" spans="2:19" ht="15.75" customHeight="1" x14ac:dyDescent="0.25">
      <c r="B1064" s="106"/>
      <c r="C1064" s="106"/>
      <c r="D1064" s="139"/>
      <c r="E1064" s="140"/>
      <c r="F1064" s="140"/>
      <c r="G1064" s="140"/>
      <c r="M1064" s="140"/>
      <c r="N1064" s="167"/>
      <c r="O1064" s="167"/>
      <c r="P1064" s="142"/>
      <c r="Q1064" s="142"/>
      <c r="R1064" s="142"/>
      <c r="S1064" s="139"/>
    </row>
    <row r="1065" spans="2:19" ht="15.75" customHeight="1" x14ac:dyDescent="0.25">
      <c r="B1065" s="106"/>
      <c r="C1065" s="106"/>
      <c r="D1065" s="139"/>
      <c r="E1065" s="140"/>
      <c r="F1065" s="140"/>
      <c r="G1065" s="140"/>
      <c r="M1065" s="140"/>
      <c r="N1065" s="167"/>
      <c r="O1065" s="167"/>
      <c r="P1065" s="142"/>
      <c r="Q1065" s="142"/>
      <c r="R1065" s="142"/>
      <c r="S1065" s="139"/>
    </row>
    <row r="1066" spans="2:19" ht="15.75" customHeight="1" x14ac:dyDescent="0.25">
      <c r="B1066" s="106"/>
      <c r="C1066" s="106"/>
      <c r="D1066" s="139"/>
      <c r="E1066" s="140"/>
      <c r="F1066" s="140"/>
      <c r="G1066" s="140"/>
      <c r="M1066" s="140"/>
      <c r="N1066" s="167"/>
      <c r="O1066" s="167"/>
      <c r="P1066" s="142"/>
      <c r="Q1066" s="142"/>
      <c r="R1066" s="142"/>
      <c r="S1066" s="139"/>
    </row>
    <row r="1067" spans="2:19" ht="15.75" customHeight="1" x14ac:dyDescent="0.25">
      <c r="B1067" s="106"/>
      <c r="C1067" s="106"/>
      <c r="D1067" s="139"/>
      <c r="E1067" s="140"/>
      <c r="F1067" s="140"/>
      <c r="G1067" s="140"/>
      <c r="M1067" s="140"/>
      <c r="N1067" s="167"/>
      <c r="O1067" s="167"/>
      <c r="P1067" s="142"/>
      <c r="Q1067" s="142"/>
      <c r="R1067" s="142"/>
      <c r="S1067" s="139"/>
    </row>
    <row r="1068" spans="2:19" ht="15.75" customHeight="1" x14ac:dyDescent="0.25">
      <c r="B1068" s="106"/>
      <c r="C1068" s="106"/>
      <c r="D1068" s="139"/>
      <c r="E1068" s="140"/>
      <c r="F1068" s="140"/>
      <c r="G1068" s="140"/>
      <c r="M1068" s="140"/>
      <c r="N1068" s="167"/>
      <c r="O1068" s="167"/>
      <c r="P1068" s="142"/>
      <c r="Q1068" s="142"/>
      <c r="R1068" s="142"/>
      <c r="S1068" s="139"/>
    </row>
    <row r="1069" spans="2:19" ht="15.75" customHeight="1" x14ac:dyDescent="0.25">
      <c r="B1069" s="106"/>
      <c r="C1069" s="106"/>
      <c r="D1069" s="139"/>
      <c r="E1069" s="140"/>
      <c r="F1069" s="140"/>
      <c r="G1069" s="140"/>
      <c r="M1069" s="140"/>
      <c r="N1069" s="167"/>
      <c r="O1069" s="167"/>
      <c r="P1069" s="142"/>
      <c r="Q1069" s="142"/>
      <c r="R1069" s="142"/>
      <c r="S1069" s="139"/>
    </row>
    <row r="1070" spans="2:19" ht="15.75" customHeight="1" x14ac:dyDescent="0.25">
      <c r="B1070" s="106"/>
      <c r="C1070" s="106"/>
      <c r="D1070" s="139"/>
      <c r="E1070" s="140"/>
      <c r="F1070" s="140"/>
      <c r="G1070" s="140"/>
      <c r="M1070" s="140"/>
      <c r="N1070" s="167"/>
      <c r="O1070" s="167"/>
      <c r="P1070" s="142"/>
      <c r="Q1070" s="142"/>
      <c r="R1070" s="142"/>
      <c r="S1070" s="139"/>
    </row>
    <row r="1071" spans="2:19" ht="15.75" customHeight="1" x14ac:dyDescent="0.25">
      <c r="B1071" s="106"/>
      <c r="C1071" s="106"/>
      <c r="D1071" s="139"/>
      <c r="E1071" s="140"/>
      <c r="F1071" s="140"/>
      <c r="G1071" s="140"/>
      <c r="M1071" s="140"/>
      <c r="N1071" s="167"/>
      <c r="O1071" s="167"/>
      <c r="P1071" s="142"/>
      <c r="Q1071" s="142"/>
      <c r="R1071" s="142"/>
      <c r="S1071" s="139"/>
    </row>
    <row r="1072" spans="2:19" ht="15.75" customHeight="1" x14ac:dyDescent="0.25">
      <c r="B1072" s="106"/>
      <c r="C1072" s="106"/>
      <c r="D1072" s="139"/>
      <c r="E1072" s="140"/>
      <c r="F1072" s="140"/>
      <c r="G1072" s="140"/>
      <c r="M1072" s="140"/>
      <c r="N1072" s="167"/>
      <c r="O1072" s="167"/>
      <c r="P1072" s="142"/>
      <c r="Q1072" s="142"/>
      <c r="R1072" s="142"/>
      <c r="S1072" s="139"/>
    </row>
    <row r="1073" spans="2:19" ht="15.75" customHeight="1" x14ac:dyDescent="0.25">
      <c r="B1073" s="106"/>
      <c r="C1073" s="106"/>
      <c r="D1073" s="139"/>
      <c r="E1073" s="140"/>
      <c r="F1073" s="140"/>
      <c r="G1073" s="140"/>
      <c r="M1073" s="140"/>
      <c r="N1073" s="167"/>
      <c r="O1073" s="167"/>
      <c r="P1073" s="142"/>
      <c r="Q1073" s="142"/>
      <c r="R1073" s="142"/>
      <c r="S1073" s="139"/>
    </row>
    <row r="1074" spans="2:19" ht="15.75" customHeight="1" x14ac:dyDescent="0.25">
      <c r="B1074" s="106"/>
      <c r="C1074" s="106"/>
      <c r="D1074" s="139"/>
      <c r="E1074" s="140"/>
      <c r="F1074" s="140"/>
      <c r="G1074" s="140"/>
      <c r="M1074" s="140"/>
      <c r="N1074" s="167"/>
      <c r="O1074" s="167"/>
      <c r="P1074" s="142"/>
      <c r="Q1074" s="142"/>
      <c r="R1074" s="142"/>
      <c r="S1074" s="139"/>
    </row>
    <row r="1075" spans="2:19" ht="15.75" customHeight="1" x14ac:dyDescent="0.25">
      <c r="B1075" s="106"/>
      <c r="C1075" s="106"/>
      <c r="D1075" s="139"/>
      <c r="E1075" s="140"/>
      <c r="F1075" s="140"/>
      <c r="G1075" s="140"/>
      <c r="M1075" s="140"/>
      <c r="N1075" s="167"/>
      <c r="O1075" s="167"/>
      <c r="P1075" s="142"/>
      <c r="Q1075" s="142"/>
      <c r="R1075" s="142"/>
      <c r="S1075" s="139"/>
    </row>
    <row r="1076" spans="2:19" ht="15.75" customHeight="1" x14ac:dyDescent="0.25">
      <c r="B1076" s="106"/>
      <c r="C1076" s="106"/>
      <c r="D1076" s="139"/>
      <c r="E1076" s="140"/>
      <c r="F1076" s="140"/>
      <c r="G1076" s="140"/>
      <c r="M1076" s="140"/>
      <c r="N1076" s="167"/>
      <c r="O1076" s="167"/>
      <c r="P1076" s="142"/>
      <c r="Q1076" s="142"/>
      <c r="R1076" s="142"/>
      <c r="S1076" s="139"/>
    </row>
    <row r="1077" spans="2:19" ht="15.75" customHeight="1" x14ac:dyDescent="0.25">
      <c r="B1077" s="106"/>
      <c r="C1077" s="106"/>
      <c r="D1077" s="139"/>
      <c r="E1077" s="140"/>
      <c r="F1077" s="140"/>
      <c r="G1077" s="140"/>
      <c r="M1077" s="140"/>
      <c r="N1077" s="167"/>
      <c r="O1077" s="167"/>
      <c r="P1077" s="142"/>
      <c r="Q1077" s="142"/>
      <c r="R1077" s="142"/>
      <c r="S1077" s="139"/>
    </row>
    <row r="1078" spans="2:19" ht="15.75" customHeight="1" x14ac:dyDescent="0.25">
      <c r="B1078" s="106"/>
      <c r="C1078" s="106"/>
      <c r="D1078" s="139"/>
      <c r="E1078" s="140"/>
      <c r="F1078" s="140"/>
      <c r="G1078" s="140"/>
      <c r="M1078" s="140"/>
      <c r="N1078" s="167"/>
      <c r="O1078" s="167"/>
      <c r="P1078" s="142"/>
      <c r="Q1078" s="142"/>
      <c r="R1078" s="142"/>
      <c r="S1078" s="139"/>
    </row>
    <row r="1079" spans="2:19" ht="15.75" customHeight="1" x14ac:dyDescent="0.25">
      <c r="B1079" s="106"/>
      <c r="C1079" s="106"/>
      <c r="D1079" s="139"/>
      <c r="E1079" s="140"/>
      <c r="F1079" s="140"/>
      <c r="G1079" s="140"/>
      <c r="M1079" s="140"/>
      <c r="N1079" s="167"/>
      <c r="O1079" s="167"/>
      <c r="P1079" s="142"/>
      <c r="Q1079" s="142"/>
      <c r="R1079" s="142"/>
      <c r="S1079" s="139"/>
    </row>
    <row r="1080" spans="2:19" ht="15.75" customHeight="1" x14ac:dyDescent="0.25">
      <c r="B1080" s="106"/>
      <c r="C1080" s="106"/>
      <c r="D1080" s="139"/>
      <c r="E1080" s="140"/>
      <c r="F1080" s="140"/>
      <c r="G1080" s="140"/>
      <c r="M1080" s="140"/>
      <c r="N1080" s="167"/>
      <c r="O1080" s="167"/>
      <c r="P1080" s="142"/>
      <c r="Q1080" s="142"/>
      <c r="R1080" s="142"/>
      <c r="S1080" s="139"/>
    </row>
    <row r="1081" spans="2:19" ht="15.75" customHeight="1" x14ac:dyDescent="0.25">
      <c r="B1081" s="106"/>
      <c r="C1081" s="106"/>
      <c r="D1081" s="139"/>
      <c r="E1081" s="140"/>
      <c r="F1081" s="140"/>
      <c r="G1081" s="140"/>
      <c r="M1081" s="140"/>
      <c r="N1081" s="167"/>
      <c r="O1081" s="167"/>
      <c r="P1081" s="142"/>
      <c r="Q1081" s="142"/>
      <c r="R1081" s="142"/>
      <c r="S1081" s="139"/>
    </row>
    <row r="1082" spans="2:19" ht="15.75" customHeight="1" x14ac:dyDescent="0.25">
      <c r="B1082" s="106"/>
      <c r="C1082" s="106"/>
      <c r="D1082" s="139"/>
      <c r="E1082" s="140"/>
      <c r="F1082" s="140"/>
      <c r="G1082" s="140"/>
      <c r="M1082" s="140"/>
      <c r="N1082" s="167"/>
      <c r="O1082" s="167"/>
      <c r="P1082" s="142"/>
      <c r="Q1082" s="142"/>
      <c r="R1082" s="142"/>
      <c r="S1082" s="139"/>
    </row>
    <row r="1083" spans="2:19" ht="15.75" customHeight="1" x14ac:dyDescent="0.25">
      <c r="B1083" s="106"/>
      <c r="C1083" s="106"/>
      <c r="D1083" s="139"/>
      <c r="E1083" s="140"/>
      <c r="F1083" s="140"/>
      <c r="G1083" s="140"/>
      <c r="M1083" s="140"/>
      <c r="N1083" s="167"/>
      <c r="O1083" s="167"/>
      <c r="P1083" s="142"/>
      <c r="Q1083" s="142"/>
      <c r="R1083" s="142"/>
      <c r="S1083" s="139"/>
    </row>
    <row r="1084" spans="2:19" ht="15.75" customHeight="1" x14ac:dyDescent="0.25">
      <c r="B1084" s="106"/>
      <c r="C1084" s="106"/>
      <c r="D1084" s="139"/>
      <c r="E1084" s="140"/>
      <c r="F1084" s="140"/>
      <c r="G1084" s="140"/>
      <c r="M1084" s="140"/>
      <c r="N1084" s="167"/>
      <c r="O1084" s="167"/>
      <c r="P1084" s="142"/>
      <c r="Q1084" s="142"/>
      <c r="R1084" s="142"/>
      <c r="S1084" s="139"/>
    </row>
    <row r="1085" spans="2:19" ht="15.75" customHeight="1" x14ac:dyDescent="0.25">
      <c r="B1085" s="106"/>
      <c r="C1085" s="106"/>
      <c r="D1085" s="139"/>
      <c r="E1085" s="140"/>
      <c r="F1085" s="140"/>
      <c r="G1085" s="140"/>
      <c r="M1085" s="140"/>
      <c r="N1085" s="167"/>
      <c r="O1085" s="167"/>
      <c r="P1085" s="142"/>
      <c r="Q1085" s="142"/>
      <c r="R1085" s="142"/>
      <c r="S1085" s="139"/>
    </row>
    <row r="1086" spans="2:19" ht="15.75" customHeight="1" x14ac:dyDescent="0.25">
      <c r="B1086" s="106"/>
      <c r="C1086" s="106"/>
      <c r="D1086" s="139"/>
      <c r="E1086" s="140"/>
      <c r="F1086" s="140"/>
      <c r="G1086" s="140"/>
      <c r="M1086" s="140"/>
      <c r="N1086" s="167"/>
      <c r="O1086" s="167"/>
      <c r="P1086" s="142"/>
      <c r="Q1086" s="142"/>
      <c r="R1086" s="142"/>
      <c r="S1086" s="139"/>
    </row>
    <row r="1087" spans="2:19" ht="15.75" customHeight="1" x14ac:dyDescent="0.25">
      <c r="B1087" s="106"/>
      <c r="C1087" s="106"/>
      <c r="D1087" s="139"/>
      <c r="E1087" s="140"/>
      <c r="F1087" s="140"/>
      <c r="G1087" s="140"/>
      <c r="M1087" s="140"/>
      <c r="N1087" s="167"/>
      <c r="O1087" s="167"/>
      <c r="P1087" s="142"/>
      <c r="Q1087" s="142"/>
      <c r="R1087" s="142"/>
      <c r="S1087" s="139"/>
    </row>
    <row r="1088" spans="2:19" ht="15.75" customHeight="1" x14ac:dyDescent="0.25">
      <c r="B1088" s="106"/>
      <c r="C1088" s="106"/>
      <c r="D1088" s="139"/>
      <c r="E1088" s="140"/>
      <c r="F1088" s="140"/>
      <c r="G1088" s="140"/>
      <c r="M1088" s="140"/>
      <c r="N1088" s="167"/>
      <c r="O1088" s="167"/>
      <c r="P1088" s="142"/>
      <c r="Q1088" s="142"/>
      <c r="R1088" s="142"/>
      <c r="S1088" s="139"/>
    </row>
    <row r="1089" spans="2:19" ht="15.75" customHeight="1" x14ac:dyDescent="0.25">
      <c r="B1089" s="106"/>
      <c r="C1089" s="106"/>
      <c r="D1089" s="139"/>
      <c r="E1089" s="140"/>
      <c r="F1089" s="140"/>
      <c r="G1089" s="140"/>
      <c r="M1089" s="140"/>
      <c r="N1089" s="167"/>
      <c r="O1089" s="167"/>
      <c r="P1089" s="142"/>
      <c r="Q1089" s="142"/>
      <c r="R1089" s="142"/>
      <c r="S1089" s="139"/>
    </row>
    <row r="1090" spans="2:19" ht="15.75" customHeight="1" x14ac:dyDescent="0.25">
      <c r="B1090" s="106"/>
      <c r="C1090" s="106"/>
      <c r="D1090" s="139"/>
      <c r="E1090" s="140"/>
      <c r="F1090" s="140"/>
      <c r="G1090" s="140"/>
      <c r="M1090" s="140"/>
      <c r="N1090" s="167"/>
      <c r="O1090" s="167"/>
      <c r="P1090" s="142"/>
      <c r="Q1090" s="142"/>
      <c r="R1090" s="142"/>
      <c r="S1090" s="139"/>
    </row>
    <row r="1091" spans="2:19" ht="15.75" customHeight="1" x14ac:dyDescent="0.25">
      <c r="B1091" s="106"/>
      <c r="C1091" s="106"/>
      <c r="D1091" s="139"/>
      <c r="E1091" s="140"/>
      <c r="F1091" s="140"/>
      <c r="G1091" s="140"/>
      <c r="M1091" s="140"/>
      <c r="N1091" s="167"/>
      <c r="O1091" s="167"/>
      <c r="P1091" s="142"/>
      <c r="Q1091" s="142"/>
      <c r="R1091" s="142"/>
      <c r="S1091" s="139"/>
    </row>
    <row r="1092" spans="2:19" ht="15.75" customHeight="1" x14ac:dyDescent="0.25">
      <c r="B1092" s="106"/>
      <c r="C1092" s="106"/>
      <c r="D1092" s="139"/>
      <c r="E1092" s="140"/>
      <c r="F1092" s="140"/>
      <c r="G1092" s="140"/>
      <c r="M1092" s="140"/>
      <c r="N1092" s="167"/>
      <c r="O1092" s="167"/>
      <c r="P1092" s="142"/>
      <c r="Q1092" s="142"/>
      <c r="R1092" s="142"/>
      <c r="S1092" s="139"/>
    </row>
    <row r="1093" spans="2:19" ht="15.75" customHeight="1" x14ac:dyDescent="0.25">
      <c r="B1093" s="106"/>
      <c r="C1093" s="106"/>
      <c r="D1093" s="139"/>
      <c r="E1093" s="140"/>
      <c r="F1093" s="140"/>
      <c r="G1093" s="140"/>
      <c r="M1093" s="140"/>
      <c r="N1093" s="167"/>
      <c r="O1093" s="167"/>
      <c r="P1093" s="142"/>
      <c r="Q1093" s="142"/>
      <c r="R1093" s="142"/>
      <c r="S1093" s="139"/>
    </row>
    <row r="1094" spans="2:19" ht="15.75" customHeight="1" x14ac:dyDescent="0.25">
      <c r="B1094" s="106"/>
      <c r="C1094" s="106"/>
      <c r="D1094" s="139"/>
      <c r="E1094" s="140"/>
      <c r="F1094" s="140"/>
      <c r="G1094" s="140"/>
      <c r="M1094" s="140"/>
      <c r="N1094" s="167"/>
      <c r="O1094" s="167"/>
      <c r="P1094" s="142"/>
      <c r="Q1094" s="142"/>
      <c r="R1094" s="142"/>
      <c r="S1094" s="139"/>
    </row>
    <row r="1095" spans="2:19" ht="15.75" customHeight="1" x14ac:dyDescent="0.25">
      <c r="B1095" s="106"/>
      <c r="C1095" s="106"/>
      <c r="D1095" s="139"/>
      <c r="E1095" s="140"/>
      <c r="F1095" s="140"/>
      <c r="G1095" s="140"/>
      <c r="M1095" s="140"/>
      <c r="N1095" s="167"/>
      <c r="O1095" s="167"/>
      <c r="P1095" s="142"/>
      <c r="Q1095" s="142"/>
      <c r="R1095" s="142"/>
      <c r="S1095" s="139"/>
    </row>
    <row r="1096" spans="2:19" ht="15.75" customHeight="1" x14ac:dyDescent="0.25">
      <c r="B1096" s="106"/>
      <c r="C1096" s="106"/>
      <c r="D1096" s="139"/>
      <c r="E1096" s="140"/>
      <c r="F1096" s="140"/>
      <c r="G1096" s="140"/>
      <c r="M1096" s="140"/>
      <c r="N1096" s="167"/>
      <c r="O1096" s="167"/>
      <c r="P1096" s="142"/>
      <c r="Q1096" s="142"/>
      <c r="R1096" s="142"/>
      <c r="S1096" s="139"/>
    </row>
    <row r="1097" spans="2:19" ht="15.75" customHeight="1" x14ac:dyDescent="0.25">
      <c r="B1097" s="106"/>
      <c r="C1097" s="106"/>
      <c r="D1097" s="139"/>
      <c r="E1097" s="140"/>
      <c r="F1097" s="140"/>
      <c r="G1097" s="140"/>
      <c r="M1097" s="140"/>
      <c r="N1097" s="167"/>
      <c r="O1097" s="167"/>
      <c r="P1097" s="142"/>
      <c r="Q1097" s="142"/>
      <c r="R1097" s="142"/>
      <c r="S1097" s="139"/>
    </row>
    <row r="1098" spans="2:19" ht="15.75" customHeight="1" x14ac:dyDescent="0.25">
      <c r="B1098" s="106"/>
      <c r="C1098" s="106"/>
      <c r="D1098" s="139"/>
      <c r="E1098" s="140"/>
      <c r="F1098" s="140"/>
      <c r="G1098" s="140"/>
      <c r="M1098" s="140"/>
      <c r="N1098" s="167"/>
      <c r="O1098" s="167"/>
      <c r="P1098" s="142"/>
      <c r="Q1098" s="142"/>
      <c r="R1098" s="142"/>
      <c r="S1098" s="139"/>
    </row>
    <row r="1099" spans="2:19" ht="15.75" customHeight="1" x14ac:dyDescent="0.25">
      <c r="B1099" s="106"/>
      <c r="C1099" s="106"/>
      <c r="D1099" s="139"/>
      <c r="E1099" s="140"/>
      <c r="F1099" s="140"/>
      <c r="G1099" s="140"/>
      <c r="M1099" s="140"/>
      <c r="N1099" s="167"/>
      <c r="O1099" s="167"/>
      <c r="P1099" s="142"/>
      <c r="Q1099" s="142"/>
      <c r="R1099" s="142"/>
      <c r="S1099" s="139"/>
    </row>
    <row r="1100" spans="2:19" ht="15.75" customHeight="1" x14ac:dyDescent="0.25">
      <c r="B1100" s="106"/>
      <c r="C1100" s="106"/>
      <c r="D1100" s="139"/>
      <c r="E1100" s="140"/>
      <c r="F1100" s="140"/>
      <c r="G1100" s="140"/>
      <c r="M1100" s="140"/>
      <c r="N1100" s="167"/>
      <c r="O1100" s="167"/>
      <c r="P1100" s="142"/>
      <c r="Q1100" s="142"/>
      <c r="R1100" s="142"/>
      <c r="S1100" s="139"/>
    </row>
    <row r="1101" spans="2:19" ht="15.75" customHeight="1" x14ac:dyDescent="0.25">
      <c r="B1101" s="106"/>
      <c r="C1101" s="106"/>
      <c r="D1101" s="139"/>
      <c r="E1101" s="140"/>
      <c r="F1101" s="140"/>
      <c r="G1101" s="140"/>
      <c r="M1101" s="140"/>
      <c r="N1101" s="167"/>
      <c r="O1101" s="167"/>
      <c r="P1101" s="142"/>
      <c r="Q1101" s="142"/>
      <c r="R1101" s="142"/>
      <c r="S1101" s="139"/>
    </row>
    <row r="1102" spans="2:19" ht="15.75" customHeight="1" x14ac:dyDescent="0.25">
      <c r="B1102" s="106"/>
      <c r="C1102" s="106"/>
      <c r="D1102" s="139"/>
      <c r="E1102" s="140"/>
      <c r="F1102" s="140"/>
      <c r="G1102" s="140"/>
      <c r="M1102" s="140"/>
      <c r="N1102" s="167"/>
      <c r="O1102" s="167"/>
      <c r="P1102" s="142"/>
      <c r="Q1102" s="142"/>
      <c r="R1102" s="142"/>
      <c r="S1102" s="139"/>
    </row>
    <row r="1103" spans="2:19" ht="15.75" customHeight="1" x14ac:dyDescent="0.25">
      <c r="B1103" s="106"/>
      <c r="C1103" s="106"/>
      <c r="D1103" s="139"/>
      <c r="E1103" s="140"/>
      <c r="F1103" s="140"/>
      <c r="G1103" s="140"/>
      <c r="M1103" s="140"/>
      <c r="N1103" s="167"/>
      <c r="O1103" s="167"/>
      <c r="P1103" s="142"/>
      <c r="Q1103" s="142"/>
      <c r="R1103" s="142"/>
      <c r="S1103" s="139"/>
    </row>
    <row r="1104" spans="2:19" ht="15.75" customHeight="1" x14ac:dyDescent="0.25">
      <c r="B1104" s="106"/>
      <c r="C1104" s="106"/>
      <c r="D1104" s="139"/>
      <c r="E1104" s="140"/>
      <c r="F1104" s="140"/>
      <c r="G1104" s="140"/>
      <c r="M1104" s="140"/>
      <c r="N1104" s="167"/>
      <c r="O1104" s="167"/>
      <c r="P1104" s="142"/>
      <c r="Q1104" s="142"/>
      <c r="R1104" s="142"/>
      <c r="S1104" s="139"/>
    </row>
    <row r="1105" spans="2:19" ht="15.75" customHeight="1" x14ac:dyDescent="0.25">
      <c r="B1105" s="106"/>
      <c r="C1105" s="106"/>
      <c r="D1105" s="139"/>
      <c r="E1105" s="140"/>
      <c r="F1105" s="140"/>
      <c r="G1105" s="140"/>
      <c r="M1105" s="140"/>
      <c r="N1105" s="167"/>
      <c r="O1105" s="167"/>
      <c r="P1105" s="142"/>
      <c r="Q1105" s="142"/>
      <c r="R1105" s="142"/>
      <c r="S1105" s="139"/>
    </row>
    <row r="1106" spans="2:19" ht="15.75" customHeight="1" x14ac:dyDescent="0.25">
      <c r="B1106" s="106"/>
      <c r="C1106" s="106"/>
      <c r="D1106" s="139"/>
      <c r="E1106" s="140"/>
      <c r="F1106" s="140"/>
      <c r="G1106" s="140"/>
      <c r="M1106" s="140"/>
      <c r="N1106" s="167"/>
      <c r="O1106" s="167"/>
      <c r="P1106" s="142"/>
      <c r="Q1106" s="142"/>
      <c r="R1106" s="142"/>
      <c r="S1106" s="139"/>
    </row>
    <row r="1107" spans="2:19" ht="15.75" customHeight="1" x14ac:dyDescent="0.25">
      <c r="B1107" s="106"/>
      <c r="C1107" s="106"/>
      <c r="D1107" s="139"/>
      <c r="E1107" s="140"/>
      <c r="F1107" s="140"/>
      <c r="G1107" s="140"/>
      <c r="M1107" s="140"/>
      <c r="N1107" s="167"/>
      <c r="O1107" s="167"/>
      <c r="P1107" s="142"/>
      <c r="Q1107" s="142"/>
      <c r="R1107" s="142"/>
      <c r="S1107" s="139"/>
    </row>
    <row r="1108" spans="2:19" ht="15.75" customHeight="1" x14ac:dyDescent="0.25">
      <c r="B1108" s="106"/>
      <c r="C1108" s="106"/>
      <c r="D1108" s="139"/>
      <c r="E1108" s="140"/>
      <c r="F1108" s="140"/>
      <c r="G1108" s="140"/>
      <c r="M1108" s="140"/>
      <c r="N1108" s="167"/>
      <c r="O1108" s="167"/>
      <c r="P1108" s="142"/>
      <c r="Q1108" s="142"/>
      <c r="R1108" s="142"/>
      <c r="S1108" s="139"/>
    </row>
    <row r="1109" spans="2:19" ht="15.75" customHeight="1" x14ac:dyDescent="0.25">
      <c r="B1109" s="106"/>
      <c r="C1109" s="106"/>
      <c r="D1109" s="139"/>
      <c r="E1109" s="140"/>
      <c r="F1109" s="140"/>
      <c r="G1109" s="140"/>
      <c r="M1109" s="140"/>
      <c r="N1109" s="167"/>
      <c r="O1109" s="167"/>
      <c r="P1109" s="142"/>
      <c r="Q1109" s="142"/>
      <c r="R1109" s="142"/>
      <c r="S1109" s="139"/>
    </row>
    <row r="1110" spans="2:19" ht="15.75" customHeight="1" x14ac:dyDescent="0.25">
      <c r="B1110" s="106"/>
      <c r="C1110" s="106"/>
      <c r="D1110" s="139"/>
      <c r="E1110" s="140"/>
      <c r="F1110" s="140"/>
      <c r="G1110" s="140"/>
      <c r="M1110" s="140"/>
      <c r="N1110" s="167"/>
      <c r="O1110" s="167"/>
      <c r="P1110" s="142"/>
      <c r="Q1110" s="142"/>
      <c r="R1110" s="142"/>
      <c r="S1110" s="139"/>
    </row>
    <row r="1111" spans="2:19" ht="15.75" customHeight="1" x14ac:dyDescent="0.25">
      <c r="B1111" s="106"/>
      <c r="C1111" s="106"/>
      <c r="D1111" s="139"/>
      <c r="E1111" s="140"/>
      <c r="F1111" s="140"/>
      <c r="G1111" s="140"/>
      <c r="M1111" s="140"/>
      <c r="N1111" s="167"/>
      <c r="O1111" s="167"/>
      <c r="P1111" s="142"/>
      <c r="Q1111" s="142"/>
      <c r="R1111" s="142"/>
      <c r="S1111" s="139"/>
    </row>
    <row r="1112" spans="2:19" ht="15.75" customHeight="1" x14ac:dyDescent="0.25">
      <c r="B1112" s="106"/>
      <c r="C1112" s="106"/>
      <c r="D1112" s="139"/>
      <c r="E1112" s="140"/>
      <c r="F1112" s="140"/>
      <c r="G1112" s="140"/>
      <c r="M1112" s="140"/>
      <c r="N1112" s="167"/>
      <c r="O1112" s="167"/>
      <c r="P1112" s="142"/>
      <c r="Q1112" s="142"/>
      <c r="R1112" s="142"/>
      <c r="S1112" s="139"/>
    </row>
    <row r="1113" spans="2:19" ht="15.75" customHeight="1" x14ac:dyDescent="0.25">
      <c r="B1113" s="106"/>
      <c r="C1113" s="106"/>
      <c r="D1113" s="139"/>
      <c r="E1113" s="140"/>
      <c r="F1113" s="140"/>
      <c r="G1113" s="140"/>
      <c r="M1113" s="140"/>
      <c r="N1113" s="167"/>
      <c r="O1113" s="167"/>
      <c r="P1113" s="142"/>
      <c r="Q1113" s="142"/>
      <c r="R1113" s="142"/>
      <c r="S1113" s="139"/>
    </row>
    <row r="1114" spans="2:19" ht="15.75" customHeight="1" x14ac:dyDescent="0.25">
      <c r="B1114" s="106"/>
      <c r="C1114" s="106"/>
      <c r="D1114" s="139"/>
      <c r="E1114" s="140"/>
      <c r="F1114" s="140"/>
      <c r="G1114" s="140"/>
      <c r="M1114" s="140"/>
      <c r="N1114" s="167"/>
      <c r="O1114" s="167"/>
      <c r="P1114" s="142"/>
      <c r="Q1114" s="142"/>
      <c r="R1114" s="142"/>
      <c r="S1114" s="139"/>
    </row>
    <row r="1115" spans="2:19" ht="15.75" customHeight="1" x14ac:dyDescent="0.25">
      <c r="B1115" s="106"/>
      <c r="C1115" s="106"/>
      <c r="D1115" s="139"/>
      <c r="E1115" s="140"/>
      <c r="F1115" s="140"/>
      <c r="G1115" s="140"/>
      <c r="M1115" s="140"/>
      <c r="N1115" s="167"/>
      <c r="O1115" s="167"/>
      <c r="P1115" s="142"/>
      <c r="Q1115" s="142"/>
      <c r="R1115" s="142"/>
      <c r="S1115" s="139"/>
    </row>
    <row r="1116" spans="2:19" ht="15.75" customHeight="1" x14ac:dyDescent="0.25">
      <c r="B1116" s="106"/>
      <c r="C1116" s="106"/>
      <c r="D1116" s="139"/>
      <c r="E1116" s="140"/>
      <c r="F1116" s="140"/>
      <c r="G1116" s="140"/>
      <c r="M1116" s="140"/>
      <c r="N1116" s="167"/>
      <c r="O1116" s="167"/>
      <c r="P1116" s="142"/>
      <c r="Q1116" s="142"/>
      <c r="R1116" s="142"/>
      <c r="S1116" s="139"/>
    </row>
    <row r="1117" spans="2:19" ht="15.75" customHeight="1" x14ac:dyDescent="0.25">
      <c r="B1117" s="106"/>
      <c r="C1117" s="106"/>
      <c r="D1117" s="139"/>
      <c r="E1117" s="140"/>
      <c r="F1117" s="140"/>
      <c r="G1117" s="140"/>
      <c r="M1117" s="140"/>
      <c r="N1117" s="167"/>
      <c r="O1117" s="167"/>
      <c r="P1117" s="142"/>
      <c r="Q1117" s="142"/>
      <c r="R1117" s="142"/>
      <c r="S1117" s="139"/>
    </row>
    <row r="1118" spans="2:19" ht="15.75" customHeight="1" x14ac:dyDescent="0.25">
      <c r="B1118" s="106"/>
      <c r="C1118" s="106"/>
      <c r="D1118" s="139"/>
      <c r="E1118" s="140"/>
      <c r="F1118" s="140"/>
      <c r="G1118" s="140"/>
      <c r="M1118" s="140"/>
      <c r="N1118" s="167"/>
      <c r="O1118" s="167"/>
      <c r="P1118" s="142"/>
      <c r="Q1118" s="142"/>
      <c r="R1118" s="142"/>
      <c r="S1118" s="139"/>
    </row>
    <row r="1119" spans="2:19" ht="15.75" customHeight="1" x14ac:dyDescent="0.25">
      <c r="B1119" s="106"/>
      <c r="C1119" s="106"/>
      <c r="D1119" s="139"/>
      <c r="E1119" s="140"/>
      <c r="F1119" s="140"/>
      <c r="G1119" s="140"/>
      <c r="M1119" s="140"/>
      <c r="N1119" s="167"/>
      <c r="O1119" s="167"/>
      <c r="P1119" s="142"/>
      <c r="Q1119" s="142"/>
      <c r="R1119" s="142"/>
      <c r="S1119" s="139"/>
    </row>
    <row r="1120" spans="2:19" ht="15.75" customHeight="1" x14ac:dyDescent="0.25">
      <c r="B1120" s="106"/>
      <c r="C1120" s="106"/>
      <c r="D1120" s="139"/>
      <c r="E1120" s="140"/>
      <c r="F1120" s="140"/>
      <c r="G1120" s="140"/>
      <c r="M1120" s="140"/>
      <c r="N1120" s="167"/>
      <c r="O1120" s="167"/>
      <c r="P1120" s="142"/>
      <c r="Q1120" s="142"/>
      <c r="R1120" s="142"/>
      <c r="S1120" s="139"/>
    </row>
    <row r="1121" spans="2:19" ht="15.75" customHeight="1" x14ac:dyDescent="0.25">
      <c r="B1121" s="106"/>
      <c r="C1121" s="106"/>
      <c r="D1121" s="139"/>
      <c r="E1121" s="140"/>
      <c r="F1121" s="140"/>
      <c r="G1121" s="140"/>
      <c r="M1121" s="140"/>
      <c r="N1121" s="167"/>
      <c r="O1121" s="167"/>
      <c r="P1121" s="142"/>
      <c r="Q1121" s="142"/>
      <c r="R1121" s="142"/>
      <c r="S1121" s="139"/>
    </row>
    <row r="1122" spans="2:19" ht="15.75" customHeight="1" x14ac:dyDescent="0.25">
      <c r="B1122" s="106"/>
      <c r="C1122" s="106"/>
      <c r="D1122" s="139"/>
      <c r="E1122" s="140"/>
      <c r="F1122" s="140"/>
      <c r="G1122" s="140"/>
      <c r="M1122" s="140"/>
      <c r="N1122" s="167"/>
      <c r="O1122" s="167"/>
      <c r="P1122" s="142"/>
      <c r="Q1122" s="142"/>
      <c r="R1122" s="142"/>
      <c r="S1122" s="139"/>
    </row>
    <row r="1123" spans="2:19" ht="15.75" customHeight="1" x14ac:dyDescent="0.25">
      <c r="B1123" s="106"/>
      <c r="C1123" s="106"/>
      <c r="D1123" s="139"/>
      <c r="E1123" s="140"/>
      <c r="F1123" s="140"/>
      <c r="G1123" s="140"/>
      <c r="M1123" s="140"/>
      <c r="N1123" s="167"/>
      <c r="O1123" s="167"/>
      <c r="P1123" s="142"/>
      <c r="Q1123" s="142"/>
      <c r="R1123" s="142"/>
      <c r="S1123" s="139"/>
    </row>
    <row r="1124" spans="2:19" ht="15.75" customHeight="1" x14ac:dyDescent="0.25">
      <c r="B1124" s="106"/>
      <c r="C1124" s="106"/>
      <c r="D1124" s="139"/>
      <c r="E1124" s="140"/>
      <c r="F1124" s="140"/>
      <c r="G1124" s="140"/>
      <c r="M1124" s="140"/>
      <c r="N1124" s="167"/>
      <c r="O1124" s="167"/>
      <c r="P1124" s="142"/>
      <c r="Q1124" s="142"/>
      <c r="R1124" s="142"/>
      <c r="S1124" s="139"/>
    </row>
    <row r="1125" spans="2:19" ht="15.75" customHeight="1" x14ac:dyDescent="0.25">
      <c r="B1125" s="106"/>
      <c r="C1125" s="106"/>
      <c r="D1125" s="139"/>
      <c r="E1125" s="140"/>
      <c r="F1125" s="140"/>
      <c r="G1125" s="140"/>
      <c r="M1125" s="140"/>
      <c r="N1125" s="167"/>
      <c r="O1125" s="167"/>
      <c r="P1125" s="142"/>
      <c r="Q1125" s="142"/>
      <c r="R1125" s="142"/>
      <c r="S1125" s="139"/>
    </row>
    <row r="1126" spans="2:19" ht="15.75" customHeight="1" x14ac:dyDescent="0.25">
      <c r="B1126" s="106"/>
      <c r="C1126" s="106"/>
      <c r="D1126" s="139"/>
      <c r="E1126" s="140"/>
      <c r="F1126" s="140"/>
      <c r="G1126" s="140"/>
      <c r="M1126" s="140"/>
      <c r="N1126" s="167"/>
      <c r="O1126" s="167"/>
      <c r="P1126" s="142"/>
      <c r="Q1126" s="142"/>
      <c r="R1126" s="142"/>
      <c r="S1126" s="139"/>
    </row>
    <row r="1127" spans="2:19" ht="15.75" customHeight="1" x14ac:dyDescent="0.25">
      <c r="B1127" s="106"/>
      <c r="C1127" s="106"/>
      <c r="D1127" s="139"/>
      <c r="E1127" s="140"/>
      <c r="F1127" s="140"/>
      <c r="G1127" s="140"/>
      <c r="M1127" s="140"/>
      <c r="N1127" s="167"/>
      <c r="O1127" s="167"/>
      <c r="P1127" s="142"/>
      <c r="Q1127" s="142"/>
      <c r="R1127" s="142"/>
      <c r="S1127" s="139"/>
    </row>
    <row r="1128" spans="2:19" ht="15.75" customHeight="1" x14ac:dyDescent="0.25">
      <c r="B1128" s="106"/>
      <c r="C1128" s="106"/>
      <c r="D1128" s="139"/>
      <c r="E1128" s="140"/>
      <c r="F1128" s="140"/>
      <c r="G1128" s="140"/>
      <c r="M1128" s="140"/>
      <c r="N1128" s="167"/>
      <c r="O1128" s="167"/>
      <c r="P1128" s="142"/>
      <c r="Q1128" s="142"/>
      <c r="R1128" s="142"/>
      <c r="S1128" s="139"/>
    </row>
    <row r="1129" spans="2:19" ht="15.75" customHeight="1" x14ac:dyDescent="0.25">
      <c r="B1129" s="106"/>
      <c r="C1129" s="106"/>
      <c r="D1129" s="139"/>
      <c r="E1129" s="140"/>
      <c r="F1129" s="140"/>
      <c r="G1129" s="140"/>
      <c r="M1129" s="140"/>
      <c r="N1129" s="167"/>
      <c r="O1129" s="167"/>
      <c r="P1129" s="142"/>
      <c r="Q1129" s="142"/>
      <c r="R1129" s="142"/>
      <c r="S1129" s="139"/>
    </row>
    <row r="1130" spans="2:19" ht="15.75" customHeight="1" x14ac:dyDescent="0.25">
      <c r="B1130" s="106"/>
      <c r="C1130" s="106"/>
      <c r="D1130" s="139"/>
      <c r="E1130" s="140"/>
      <c r="F1130" s="140"/>
      <c r="G1130" s="140"/>
      <c r="M1130" s="140"/>
      <c r="N1130" s="167"/>
      <c r="O1130" s="167"/>
      <c r="P1130" s="142"/>
      <c r="Q1130" s="142"/>
      <c r="R1130" s="142"/>
      <c r="S1130" s="139"/>
    </row>
    <row r="1131" spans="2:19" ht="15.75" customHeight="1" x14ac:dyDescent="0.25">
      <c r="B1131" s="106"/>
      <c r="C1131" s="106"/>
      <c r="D1131" s="139"/>
      <c r="E1131" s="140"/>
      <c r="F1131" s="140"/>
      <c r="G1131" s="140"/>
      <c r="M1131" s="140"/>
      <c r="N1131" s="167"/>
      <c r="O1131" s="167"/>
      <c r="P1131" s="142"/>
      <c r="Q1131" s="142"/>
      <c r="R1131" s="142"/>
      <c r="S1131" s="139"/>
    </row>
    <row r="1132" spans="2:19" ht="15.75" customHeight="1" x14ac:dyDescent="0.25">
      <c r="B1132" s="106"/>
      <c r="C1132" s="106"/>
      <c r="D1132" s="139"/>
      <c r="E1132" s="140"/>
      <c r="F1132" s="140"/>
      <c r="G1132" s="140"/>
      <c r="M1132" s="140"/>
      <c r="N1132" s="167"/>
      <c r="O1132" s="167"/>
      <c r="P1132" s="142"/>
      <c r="Q1132" s="142"/>
      <c r="R1132" s="142"/>
      <c r="S1132" s="139"/>
    </row>
    <row r="1133" spans="2:19" ht="15.75" customHeight="1" x14ac:dyDescent="0.25">
      <c r="B1133" s="106"/>
      <c r="C1133" s="106"/>
      <c r="D1133" s="139"/>
      <c r="E1133" s="140"/>
      <c r="F1133" s="140"/>
      <c r="G1133" s="140"/>
      <c r="M1133" s="140"/>
      <c r="N1133" s="167"/>
      <c r="O1133" s="167"/>
      <c r="P1133" s="142"/>
      <c r="Q1133" s="142"/>
      <c r="R1133" s="142"/>
      <c r="S1133" s="139"/>
    </row>
    <row r="1134" spans="2:19" ht="15.75" customHeight="1" x14ac:dyDescent="0.25">
      <c r="B1134" s="106"/>
      <c r="C1134" s="106"/>
      <c r="D1134" s="139"/>
      <c r="E1134" s="140"/>
      <c r="F1134" s="140"/>
      <c r="G1134" s="140"/>
      <c r="M1134" s="140"/>
      <c r="N1134" s="167"/>
      <c r="O1134" s="167"/>
      <c r="P1134" s="142"/>
      <c r="Q1134" s="142"/>
      <c r="R1134" s="142"/>
      <c r="S1134" s="139"/>
    </row>
    <row r="1135" spans="2:19" ht="15.75" customHeight="1" x14ac:dyDescent="0.25">
      <c r="B1135" s="106"/>
      <c r="C1135" s="106"/>
      <c r="D1135" s="139"/>
      <c r="E1135" s="140"/>
      <c r="F1135" s="140"/>
      <c r="G1135" s="140"/>
      <c r="M1135" s="140"/>
      <c r="N1135" s="167"/>
      <c r="O1135" s="167"/>
      <c r="P1135" s="142"/>
      <c r="Q1135" s="142"/>
      <c r="R1135" s="142"/>
      <c r="S1135" s="139"/>
    </row>
    <row r="1136" spans="2:19" ht="15.75" customHeight="1" x14ac:dyDescent="0.25">
      <c r="B1136" s="106"/>
      <c r="C1136" s="106"/>
      <c r="D1136" s="139"/>
      <c r="E1136" s="140"/>
      <c r="F1136" s="140"/>
      <c r="G1136" s="140"/>
      <c r="M1136" s="140"/>
      <c r="N1136" s="167"/>
      <c r="O1136" s="167"/>
      <c r="P1136" s="142"/>
      <c r="Q1136" s="142"/>
      <c r="R1136" s="142"/>
      <c r="S1136" s="139"/>
    </row>
    <row r="1137" spans="2:19" ht="15.75" customHeight="1" x14ac:dyDescent="0.25">
      <c r="B1137" s="106"/>
      <c r="C1137" s="106"/>
      <c r="D1137" s="139"/>
      <c r="E1137" s="140"/>
      <c r="F1137" s="140"/>
      <c r="G1137" s="140"/>
      <c r="M1137" s="140"/>
      <c r="N1137" s="167"/>
      <c r="O1137" s="167"/>
      <c r="P1137" s="142"/>
      <c r="Q1137" s="142"/>
      <c r="R1137" s="142"/>
      <c r="S1137" s="139"/>
    </row>
    <row r="1138" spans="2:19" ht="15.75" customHeight="1" x14ac:dyDescent="0.25">
      <c r="B1138" s="106"/>
      <c r="C1138" s="106"/>
      <c r="D1138" s="139"/>
      <c r="E1138" s="140"/>
      <c r="F1138" s="140"/>
      <c r="G1138" s="140"/>
      <c r="M1138" s="140"/>
      <c r="N1138" s="167"/>
      <c r="O1138" s="167"/>
      <c r="P1138" s="142"/>
      <c r="Q1138" s="142"/>
      <c r="R1138" s="142"/>
      <c r="S1138" s="139"/>
    </row>
    <row r="1139" spans="2:19" ht="15.75" customHeight="1" x14ac:dyDescent="0.25">
      <c r="B1139" s="106"/>
      <c r="C1139" s="106"/>
      <c r="D1139" s="139"/>
      <c r="E1139" s="140"/>
      <c r="F1139" s="140"/>
      <c r="G1139" s="140"/>
      <c r="M1139" s="140"/>
      <c r="N1139" s="167"/>
      <c r="O1139" s="167"/>
      <c r="P1139" s="142"/>
      <c r="Q1139" s="142"/>
      <c r="R1139" s="142"/>
      <c r="S1139" s="139"/>
    </row>
    <row r="1140" spans="2:19" ht="15.75" customHeight="1" x14ac:dyDescent="0.25">
      <c r="B1140" s="106"/>
      <c r="C1140" s="106"/>
      <c r="D1140" s="139"/>
      <c r="E1140" s="140"/>
      <c r="F1140" s="140"/>
      <c r="G1140" s="140"/>
      <c r="M1140" s="140"/>
      <c r="N1140" s="167"/>
      <c r="O1140" s="167"/>
      <c r="P1140" s="142"/>
      <c r="Q1140" s="142"/>
      <c r="R1140" s="142"/>
      <c r="S1140" s="139"/>
    </row>
    <row r="1141" spans="2:19" ht="15.75" customHeight="1" x14ac:dyDescent="0.25">
      <c r="B1141" s="106"/>
      <c r="C1141" s="106"/>
      <c r="D1141" s="139"/>
      <c r="E1141" s="140"/>
      <c r="F1141" s="140"/>
      <c r="G1141" s="140"/>
      <c r="M1141" s="140"/>
      <c r="N1141" s="167"/>
      <c r="O1141" s="167"/>
      <c r="P1141" s="142"/>
      <c r="Q1141" s="142"/>
      <c r="R1141" s="142"/>
      <c r="S1141" s="139"/>
    </row>
    <row r="1142" spans="2:19" ht="15.75" customHeight="1" x14ac:dyDescent="0.25">
      <c r="B1142" s="106"/>
      <c r="C1142" s="106"/>
      <c r="D1142" s="139"/>
      <c r="E1142" s="140"/>
      <c r="F1142" s="140"/>
      <c r="G1142" s="140"/>
      <c r="M1142" s="140"/>
      <c r="N1142" s="167"/>
      <c r="O1142" s="167"/>
      <c r="P1142" s="142"/>
      <c r="Q1142" s="142"/>
      <c r="R1142" s="142"/>
      <c r="S1142" s="139"/>
    </row>
    <row r="1143" spans="2:19" ht="15.75" customHeight="1" x14ac:dyDescent="0.25">
      <c r="B1143" s="106"/>
      <c r="C1143" s="106"/>
      <c r="D1143" s="139"/>
      <c r="E1143" s="140"/>
      <c r="F1143" s="140"/>
      <c r="G1143" s="140"/>
      <c r="M1143" s="140"/>
      <c r="N1143" s="167"/>
      <c r="O1143" s="167"/>
      <c r="P1143" s="142"/>
      <c r="Q1143" s="142"/>
      <c r="R1143" s="142"/>
      <c r="S1143" s="139"/>
    </row>
    <row r="1144" spans="2:19" ht="15.75" customHeight="1" x14ac:dyDescent="0.25">
      <c r="B1144" s="106"/>
      <c r="C1144" s="106"/>
      <c r="D1144" s="139"/>
      <c r="E1144" s="140"/>
      <c r="F1144" s="140"/>
      <c r="G1144" s="140"/>
      <c r="M1144" s="140"/>
      <c r="N1144" s="167"/>
      <c r="O1144" s="167"/>
      <c r="P1144" s="142"/>
      <c r="Q1144" s="142"/>
      <c r="R1144" s="142"/>
      <c r="S1144" s="139"/>
    </row>
    <row r="1145" spans="2:19" ht="15.75" customHeight="1" x14ac:dyDescent="0.25">
      <c r="B1145" s="106"/>
      <c r="C1145" s="106"/>
      <c r="D1145" s="139"/>
      <c r="E1145" s="140"/>
      <c r="F1145" s="140"/>
      <c r="G1145" s="140"/>
      <c r="M1145" s="140"/>
      <c r="N1145" s="167"/>
      <c r="O1145" s="167"/>
      <c r="P1145" s="142"/>
      <c r="Q1145" s="142"/>
      <c r="R1145" s="142"/>
      <c r="S1145" s="139"/>
    </row>
    <row r="1146" spans="2:19" ht="15.75" customHeight="1" x14ac:dyDescent="0.25">
      <c r="B1146" s="106"/>
      <c r="C1146" s="106"/>
      <c r="D1146" s="139"/>
      <c r="E1146" s="140"/>
      <c r="F1146" s="140"/>
      <c r="G1146" s="140"/>
      <c r="M1146" s="140"/>
      <c r="N1146" s="167"/>
      <c r="O1146" s="167"/>
      <c r="P1146" s="142"/>
      <c r="Q1146" s="142"/>
      <c r="R1146" s="142"/>
      <c r="S1146" s="139"/>
    </row>
    <row r="1147" spans="2:19" ht="15.75" customHeight="1" x14ac:dyDescent="0.25">
      <c r="B1147" s="106"/>
      <c r="C1147" s="106"/>
      <c r="D1147" s="139"/>
      <c r="E1147" s="140"/>
      <c r="F1147" s="140"/>
      <c r="G1147" s="140"/>
      <c r="M1147" s="140"/>
      <c r="N1147" s="167"/>
      <c r="O1147" s="167"/>
      <c r="P1147" s="142"/>
      <c r="Q1147" s="142"/>
      <c r="R1147" s="142"/>
      <c r="S1147" s="139"/>
    </row>
    <row r="1148" spans="2:19" ht="15.75" customHeight="1" x14ac:dyDescent="0.25">
      <c r="B1148" s="106"/>
      <c r="C1148" s="106"/>
      <c r="D1148" s="139"/>
      <c r="E1148" s="140"/>
      <c r="F1148" s="140"/>
      <c r="G1148" s="140"/>
      <c r="M1148" s="140"/>
      <c r="N1148" s="167"/>
      <c r="O1148" s="167"/>
      <c r="P1148" s="142"/>
      <c r="Q1148" s="142"/>
      <c r="R1148" s="142"/>
      <c r="S1148" s="139"/>
    </row>
    <row r="1149" spans="2:19" ht="15.75" customHeight="1" x14ac:dyDescent="0.25">
      <c r="B1149" s="106"/>
      <c r="C1149" s="106"/>
      <c r="D1149" s="139"/>
      <c r="E1149" s="140"/>
      <c r="F1149" s="140"/>
      <c r="G1149" s="140"/>
      <c r="M1149" s="140"/>
      <c r="N1149" s="167"/>
      <c r="O1149" s="167"/>
      <c r="P1149" s="142"/>
      <c r="Q1149" s="142"/>
      <c r="R1149" s="142"/>
      <c r="S1149" s="139"/>
    </row>
    <row r="1150" spans="2:19" ht="15.75" customHeight="1" x14ac:dyDescent="0.25">
      <c r="B1150" s="106"/>
      <c r="C1150" s="106"/>
      <c r="D1150" s="139"/>
      <c r="E1150" s="140"/>
      <c r="F1150" s="140"/>
      <c r="G1150" s="140"/>
      <c r="M1150" s="140"/>
      <c r="N1150" s="167"/>
      <c r="O1150" s="167"/>
      <c r="P1150" s="142"/>
      <c r="Q1150" s="142"/>
      <c r="R1150" s="142"/>
      <c r="S1150" s="139"/>
    </row>
    <row r="1151" spans="2:19" ht="15.75" customHeight="1" x14ac:dyDescent="0.25">
      <c r="B1151" s="106"/>
      <c r="C1151" s="106"/>
      <c r="D1151" s="139"/>
      <c r="E1151" s="140"/>
      <c r="F1151" s="140"/>
      <c r="G1151" s="140"/>
      <c r="M1151" s="140"/>
      <c r="N1151" s="167"/>
      <c r="O1151" s="167"/>
      <c r="P1151" s="142"/>
      <c r="Q1151" s="142"/>
      <c r="R1151" s="142"/>
      <c r="S1151" s="139"/>
    </row>
    <row r="1152" spans="2:19" ht="15.75" customHeight="1" x14ac:dyDescent="0.25">
      <c r="B1152" s="106"/>
      <c r="C1152" s="106"/>
      <c r="D1152" s="139"/>
      <c r="E1152" s="140"/>
      <c r="F1152" s="140"/>
      <c r="G1152" s="140"/>
      <c r="M1152" s="140"/>
      <c r="N1152" s="167"/>
      <c r="O1152" s="167"/>
      <c r="P1152" s="142"/>
      <c r="Q1152" s="142"/>
      <c r="R1152" s="142"/>
      <c r="S1152" s="139"/>
    </row>
    <row r="1153" spans="2:19" ht="15.75" customHeight="1" x14ac:dyDescent="0.25">
      <c r="B1153" s="106"/>
      <c r="C1153" s="106"/>
      <c r="D1153" s="139"/>
      <c r="E1153" s="140"/>
      <c r="F1153" s="140"/>
      <c r="G1153" s="140"/>
      <c r="M1153" s="140"/>
      <c r="N1153" s="167"/>
      <c r="O1153" s="167"/>
      <c r="P1153" s="142"/>
      <c r="Q1153" s="142"/>
      <c r="R1153" s="142"/>
      <c r="S1153" s="139"/>
    </row>
    <row r="1154" spans="2:19" ht="15.75" customHeight="1" x14ac:dyDescent="0.25">
      <c r="B1154" s="106"/>
      <c r="C1154" s="106"/>
      <c r="D1154" s="139"/>
      <c r="E1154" s="140"/>
      <c r="F1154" s="140"/>
      <c r="G1154" s="140"/>
      <c r="M1154" s="140"/>
      <c r="N1154" s="167"/>
      <c r="O1154" s="167"/>
      <c r="P1154" s="142"/>
      <c r="Q1154" s="142"/>
      <c r="R1154" s="142"/>
      <c r="S1154" s="139"/>
    </row>
    <row r="1155" spans="2:19" ht="15.75" customHeight="1" x14ac:dyDescent="0.25">
      <c r="B1155" s="106"/>
      <c r="C1155" s="106"/>
      <c r="D1155" s="139"/>
      <c r="E1155" s="140"/>
      <c r="F1155" s="140"/>
      <c r="G1155" s="140"/>
      <c r="M1155" s="140"/>
      <c r="N1155" s="167"/>
      <c r="O1155" s="167"/>
      <c r="P1155" s="142"/>
      <c r="Q1155" s="142"/>
      <c r="R1155" s="142"/>
      <c r="S1155" s="139"/>
    </row>
    <row r="1156" spans="2:19" ht="15.75" customHeight="1" x14ac:dyDescent="0.25">
      <c r="B1156" s="106"/>
      <c r="C1156" s="106"/>
      <c r="D1156" s="139"/>
      <c r="E1156" s="140"/>
      <c r="F1156" s="140"/>
      <c r="G1156" s="140"/>
      <c r="M1156" s="140"/>
      <c r="N1156" s="167"/>
      <c r="O1156" s="167"/>
      <c r="P1156" s="142"/>
      <c r="Q1156" s="142"/>
      <c r="R1156" s="142"/>
      <c r="S1156" s="139"/>
    </row>
    <row r="1157" spans="2:19" ht="15.75" customHeight="1" x14ac:dyDescent="0.25">
      <c r="B1157" s="106"/>
      <c r="C1157" s="106"/>
      <c r="D1157" s="139"/>
      <c r="E1157" s="140"/>
      <c r="F1157" s="140"/>
      <c r="G1157" s="140"/>
      <c r="M1157" s="140"/>
      <c r="N1157" s="167"/>
      <c r="O1157" s="167"/>
      <c r="P1157" s="142"/>
      <c r="Q1157" s="142"/>
      <c r="R1157" s="142"/>
      <c r="S1157" s="139"/>
    </row>
    <row r="1158" spans="2:19" ht="15.75" customHeight="1" x14ac:dyDescent="0.25">
      <c r="B1158" s="106"/>
      <c r="C1158" s="106"/>
      <c r="D1158" s="139"/>
      <c r="E1158" s="140"/>
      <c r="F1158" s="140"/>
      <c r="G1158" s="140"/>
      <c r="M1158" s="140"/>
      <c r="N1158" s="167"/>
      <c r="O1158" s="167"/>
      <c r="P1158" s="142"/>
      <c r="Q1158" s="142"/>
      <c r="R1158" s="142"/>
      <c r="S1158" s="139"/>
    </row>
    <row r="1159" spans="2:19" ht="15.75" customHeight="1" x14ac:dyDescent="0.25">
      <c r="B1159" s="106"/>
      <c r="C1159" s="106"/>
      <c r="D1159" s="139"/>
      <c r="E1159" s="140"/>
      <c r="F1159" s="140"/>
      <c r="G1159" s="140"/>
      <c r="M1159" s="140"/>
      <c r="N1159" s="167"/>
      <c r="O1159" s="167"/>
      <c r="P1159" s="142"/>
      <c r="Q1159" s="142"/>
      <c r="R1159" s="142"/>
      <c r="S1159" s="139"/>
    </row>
    <row r="1160" spans="2:19" ht="15.75" customHeight="1" x14ac:dyDescent="0.25">
      <c r="B1160" s="106"/>
      <c r="C1160" s="106"/>
      <c r="D1160" s="139"/>
      <c r="E1160" s="140"/>
      <c r="F1160" s="140"/>
      <c r="G1160" s="140"/>
      <c r="M1160" s="140"/>
      <c r="N1160" s="167"/>
      <c r="O1160" s="167"/>
      <c r="P1160" s="142"/>
      <c r="Q1160" s="142"/>
      <c r="R1160" s="142"/>
      <c r="S1160" s="139"/>
    </row>
    <row r="1161" spans="2:19" ht="15.75" customHeight="1" x14ac:dyDescent="0.25">
      <c r="B1161" s="106"/>
      <c r="C1161" s="106"/>
      <c r="D1161" s="139"/>
      <c r="E1161" s="140"/>
      <c r="F1161" s="140"/>
      <c r="G1161" s="140"/>
      <c r="M1161" s="140"/>
      <c r="N1161" s="167"/>
      <c r="O1161" s="167"/>
      <c r="P1161" s="142"/>
      <c r="Q1161" s="142"/>
      <c r="R1161" s="142"/>
      <c r="S1161" s="139"/>
    </row>
    <row r="1162" spans="2:19" ht="15.75" customHeight="1" x14ac:dyDescent="0.25">
      <c r="B1162" s="106"/>
      <c r="C1162" s="106"/>
      <c r="D1162" s="139"/>
      <c r="E1162" s="140"/>
      <c r="F1162" s="140"/>
      <c r="G1162" s="140"/>
      <c r="M1162" s="140"/>
      <c r="N1162" s="167"/>
      <c r="O1162" s="167"/>
      <c r="P1162" s="142"/>
      <c r="Q1162" s="142"/>
      <c r="R1162" s="142"/>
      <c r="S1162" s="139"/>
    </row>
    <row r="1163" spans="2:19" ht="15.75" customHeight="1" x14ac:dyDescent="0.25">
      <c r="B1163" s="106"/>
      <c r="C1163" s="106"/>
      <c r="D1163" s="139"/>
      <c r="E1163" s="140"/>
      <c r="F1163" s="140"/>
      <c r="G1163" s="140"/>
      <c r="M1163" s="140"/>
      <c r="N1163" s="167"/>
      <c r="O1163" s="167"/>
      <c r="P1163" s="142"/>
      <c r="Q1163" s="142"/>
      <c r="R1163" s="142"/>
      <c r="S1163" s="139"/>
    </row>
    <row r="1164" spans="2:19" ht="15.75" customHeight="1" x14ac:dyDescent="0.25">
      <c r="B1164" s="106"/>
      <c r="C1164" s="106"/>
      <c r="D1164" s="139"/>
      <c r="E1164" s="140"/>
      <c r="F1164" s="140"/>
      <c r="G1164" s="140"/>
      <c r="M1164" s="140"/>
      <c r="N1164" s="167"/>
      <c r="O1164" s="167"/>
      <c r="P1164" s="142"/>
      <c r="Q1164" s="142"/>
      <c r="R1164" s="142"/>
      <c r="S1164" s="139"/>
    </row>
    <row r="1165" spans="2:19" ht="15.75" customHeight="1" x14ac:dyDescent="0.25">
      <c r="B1165" s="106"/>
      <c r="C1165" s="106"/>
      <c r="D1165" s="139"/>
      <c r="E1165" s="140"/>
      <c r="F1165" s="140"/>
      <c r="G1165" s="140"/>
      <c r="M1165" s="140"/>
      <c r="N1165" s="167"/>
      <c r="O1165" s="167"/>
      <c r="P1165" s="142"/>
      <c r="Q1165" s="142"/>
      <c r="R1165" s="142"/>
      <c r="S1165" s="139"/>
    </row>
    <row r="1166" spans="2:19" ht="15.75" customHeight="1" x14ac:dyDescent="0.25">
      <c r="B1166" s="106"/>
      <c r="C1166" s="106"/>
      <c r="D1166" s="139"/>
      <c r="E1166" s="140"/>
      <c r="F1166" s="140"/>
      <c r="G1166" s="140"/>
      <c r="M1166" s="140"/>
      <c r="N1166" s="167"/>
      <c r="O1166" s="167"/>
      <c r="P1166" s="142"/>
      <c r="Q1166" s="142"/>
      <c r="R1166" s="142"/>
      <c r="S1166" s="139"/>
    </row>
    <row r="1167" spans="2:19" ht="15.75" customHeight="1" x14ac:dyDescent="0.25">
      <c r="B1167" s="106"/>
      <c r="C1167" s="106"/>
      <c r="D1167" s="139"/>
      <c r="E1167" s="140"/>
      <c r="F1167" s="140"/>
      <c r="G1167" s="140"/>
      <c r="M1167" s="140"/>
      <c r="N1167" s="167"/>
      <c r="O1167" s="167"/>
      <c r="P1167" s="142"/>
      <c r="Q1167" s="142"/>
      <c r="R1167" s="142"/>
      <c r="S1167" s="139"/>
    </row>
    <row r="1168" spans="2:19" ht="15.75" customHeight="1" x14ac:dyDescent="0.25">
      <c r="B1168" s="106"/>
      <c r="C1168" s="106"/>
      <c r="D1168" s="139"/>
      <c r="E1168" s="140"/>
      <c r="F1168" s="140"/>
      <c r="G1168" s="140"/>
      <c r="M1168" s="140"/>
      <c r="N1168" s="167"/>
      <c r="O1168" s="167"/>
      <c r="P1168" s="142"/>
      <c r="Q1168" s="142"/>
      <c r="R1168" s="142"/>
      <c r="S1168" s="139"/>
    </row>
    <row r="1169" spans="2:19" ht="15.75" customHeight="1" x14ac:dyDescent="0.25">
      <c r="B1169" s="106"/>
      <c r="C1169" s="106"/>
      <c r="D1169" s="139"/>
      <c r="E1169" s="140"/>
      <c r="F1169" s="140"/>
      <c r="G1169" s="140"/>
      <c r="M1169" s="140"/>
      <c r="N1169" s="167"/>
      <c r="O1169" s="167"/>
      <c r="P1169" s="142"/>
      <c r="Q1169" s="142"/>
      <c r="R1169" s="142"/>
      <c r="S1169" s="139"/>
    </row>
    <row r="1170" spans="2:19" ht="15.75" customHeight="1" x14ac:dyDescent="0.25">
      <c r="B1170" s="106"/>
      <c r="C1170" s="106"/>
      <c r="D1170" s="139"/>
      <c r="E1170" s="140"/>
      <c r="F1170" s="140"/>
      <c r="G1170" s="140"/>
      <c r="M1170" s="140"/>
      <c r="N1170" s="167"/>
      <c r="O1170" s="167"/>
      <c r="P1170" s="142"/>
      <c r="Q1170" s="142"/>
      <c r="R1170" s="142"/>
      <c r="S1170" s="139"/>
    </row>
    <row r="1171" spans="2:19" ht="15.75" customHeight="1" x14ac:dyDescent="0.25">
      <c r="B1171" s="106"/>
      <c r="C1171" s="106"/>
      <c r="D1171" s="139"/>
      <c r="E1171" s="140"/>
      <c r="F1171" s="140"/>
      <c r="G1171" s="140"/>
      <c r="M1171" s="140"/>
      <c r="N1171" s="167"/>
      <c r="O1171" s="167"/>
      <c r="P1171" s="142"/>
      <c r="Q1171" s="142"/>
      <c r="R1171" s="142"/>
      <c r="S1171" s="139"/>
    </row>
    <row r="1172" spans="2:19" ht="15.75" customHeight="1" x14ac:dyDescent="0.25">
      <c r="B1172" s="106"/>
      <c r="C1172" s="106"/>
      <c r="D1172" s="139"/>
      <c r="E1172" s="140"/>
      <c r="F1172" s="140"/>
      <c r="G1172" s="140"/>
      <c r="M1172" s="140"/>
      <c r="N1172" s="167"/>
      <c r="O1172" s="167"/>
      <c r="P1172" s="142"/>
      <c r="Q1172" s="142"/>
      <c r="R1172" s="142"/>
      <c r="S1172" s="139"/>
    </row>
    <row r="1173" spans="2:19" ht="15.75" customHeight="1" x14ac:dyDescent="0.25">
      <c r="B1173" s="106"/>
      <c r="C1173" s="106"/>
      <c r="D1173" s="139"/>
      <c r="E1173" s="140"/>
      <c r="F1173" s="140"/>
      <c r="G1173" s="140"/>
      <c r="M1173" s="140"/>
      <c r="N1173" s="167"/>
      <c r="O1173" s="167"/>
      <c r="P1173" s="142"/>
      <c r="Q1173" s="142"/>
      <c r="R1173" s="142"/>
      <c r="S1173" s="139"/>
    </row>
    <row r="1174" spans="2:19" ht="15.75" customHeight="1" x14ac:dyDescent="0.25">
      <c r="B1174" s="106"/>
      <c r="C1174" s="106"/>
      <c r="D1174" s="139"/>
      <c r="E1174" s="140"/>
      <c r="F1174" s="140"/>
      <c r="G1174" s="140"/>
      <c r="M1174" s="140"/>
      <c r="N1174" s="167"/>
      <c r="O1174" s="167"/>
      <c r="P1174" s="142"/>
      <c r="Q1174" s="142"/>
      <c r="R1174" s="142"/>
      <c r="S1174" s="139"/>
    </row>
    <row r="1175" spans="2:19" ht="15.75" customHeight="1" x14ac:dyDescent="0.25">
      <c r="B1175" s="106"/>
      <c r="C1175" s="106"/>
      <c r="D1175" s="139"/>
      <c r="E1175" s="140"/>
      <c r="F1175" s="140"/>
      <c r="G1175" s="140"/>
      <c r="M1175" s="140"/>
      <c r="N1175" s="167"/>
      <c r="O1175" s="167"/>
      <c r="P1175" s="142"/>
      <c r="Q1175" s="142"/>
      <c r="R1175" s="142"/>
      <c r="S1175" s="139"/>
    </row>
    <row r="1176" spans="2:19" ht="15.75" customHeight="1" x14ac:dyDescent="0.25">
      <c r="B1176" s="106"/>
      <c r="C1176" s="106"/>
      <c r="D1176" s="139"/>
      <c r="E1176" s="140"/>
      <c r="F1176" s="140"/>
      <c r="G1176" s="140"/>
      <c r="M1176" s="140"/>
      <c r="N1176" s="167"/>
      <c r="O1176" s="167"/>
      <c r="P1176" s="142"/>
      <c r="Q1176" s="142"/>
      <c r="R1176" s="142"/>
      <c r="S1176" s="139"/>
    </row>
    <row r="1177" spans="2:19" ht="15.75" customHeight="1" x14ac:dyDescent="0.25">
      <c r="B1177" s="106"/>
      <c r="C1177" s="106"/>
      <c r="D1177" s="139"/>
      <c r="E1177" s="140"/>
      <c r="F1177" s="140"/>
      <c r="G1177" s="140"/>
      <c r="M1177" s="140"/>
      <c r="N1177" s="167"/>
      <c r="O1177" s="167"/>
      <c r="P1177" s="142"/>
      <c r="Q1177" s="142"/>
      <c r="R1177" s="142"/>
      <c r="S1177" s="139"/>
    </row>
    <row r="1178" spans="2:19" ht="15.75" customHeight="1" x14ac:dyDescent="0.25">
      <c r="B1178" s="106"/>
      <c r="C1178" s="106"/>
      <c r="D1178" s="139"/>
      <c r="E1178" s="140"/>
      <c r="F1178" s="140"/>
      <c r="G1178" s="140"/>
      <c r="M1178" s="140"/>
      <c r="N1178" s="167"/>
      <c r="O1178" s="167"/>
      <c r="P1178" s="142"/>
      <c r="Q1178" s="142"/>
      <c r="R1178" s="142"/>
      <c r="S1178" s="139"/>
    </row>
    <row r="1179" spans="2:19" ht="15.75" customHeight="1" x14ac:dyDescent="0.25">
      <c r="B1179" s="106"/>
      <c r="C1179" s="106"/>
      <c r="D1179" s="139"/>
      <c r="E1179" s="140"/>
      <c r="F1179" s="140"/>
      <c r="G1179" s="140"/>
      <c r="M1179" s="140"/>
      <c r="N1179" s="167"/>
      <c r="O1179" s="167"/>
      <c r="P1179" s="142"/>
      <c r="Q1179" s="142"/>
      <c r="R1179" s="142"/>
      <c r="S1179" s="139"/>
    </row>
    <row r="1180" spans="2:19" ht="15.75" customHeight="1" x14ac:dyDescent="0.25">
      <c r="B1180" s="106"/>
      <c r="C1180" s="106"/>
      <c r="D1180" s="139"/>
      <c r="E1180" s="140"/>
      <c r="F1180" s="140"/>
      <c r="G1180" s="140"/>
      <c r="M1180" s="140"/>
      <c r="N1180" s="167"/>
      <c r="O1180" s="167"/>
      <c r="P1180" s="142"/>
      <c r="Q1180" s="142"/>
      <c r="R1180" s="142"/>
      <c r="S1180" s="139"/>
    </row>
    <row r="1181" spans="2:19" ht="15.75" customHeight="1" x14ac:dyDescent="0.25">
      <c r="B1181" s="106"/>
      <c r="C1181" s="106"/>
      <c r="D1181" s="139"/>
      <c r="E1181" s="140"/>
      <c r="F1181" s="140"/>
      <c r="G1181" s="140"/>
      <c r="M1181" s="140"/>
      <c r="N1181" s="167"/>
      <c r="O1181" s="167"/>
      <c r="P1181" s="142"/>
      <c r="Q1181" s="142"/>
      <c r="R1181" s="142"/>
      <c r="S1181" s="139"/>
    </row>
    <row r="1182" spans="2:19" ht="15.75" customHeight="1" x14ac:dyDescent="0.25">
      <c r="B1182" s="106"/>
      <c r="C1182" s="106"/>
      <c r="D1182" s="139"/>
      <c r="E1182" s="140"/>
      <c r="F1182" s="140"/>
      <c r="G1182" s="140"/>
      <c r="M1182" s="140"/>
      <c r="N1182" s="167"/>
      <c r="O1182" s="167"/>
      <c r="P1182" s="142"/>
      <c r="Q1182" s="142"/>
      <c r="R1182" s="142"/>
      <c r="S1182" s="139"/>
    </row>
    <row r="1183" spans="2:19" ht="15.75" customHeight="1" x14ac:dyDescent="0.25">
      <c r="B1183" s="106"/>
      <c r="C1183" s="106"/>
      <c r="D1183" s="139"/>
      <c r="E1183" s="140"/>
      <c r="F1183" s="140"/>
      <c r="G1183" s="140"/>
      <c r="M1183" s="140"/>
      <c r="N1183" s="167"/>
      <c r="O1183" s="167"/>
      <c r="P1183" s="142"/>
      <c r="Q1183" s="142"/>
      <c r="R1183" s="142"/>
      <c r="S1183" s="139"/>
    </row>
    <row r="1184" spans="2:19" ht="15.75" customHeight="1" x14ac:dyDescent="0.25">
      <c r="B1184" s="106"/>
      <c r="C1184" s="106"/>
      <c r="D1184" s="139"/>
      <c r="E1184" s="140"/>
      <c r="F1184" s="140"/>
      <c r="G1184" s="140"/>
      <c r="M1184" s="140"/>
      <c r="N1184" s="167"/>
      <c r="O1184" s="167"/>
      <c r="P1184" s="142"/>
      <c r="Q1184" s="142"/>
      <c r="R1184" s="142"/>
      <c r="S1184" s="139"/>
    </row>
    <row r="1185" spans="2:19" ht="15.75" customHeight="1" x14ac:dyDescent="0.25">
      <c r="B1185" s="106"/>
      <c r="C1185" s="106"/>
      <c r="D1185" s="139"/>
      <c r="E1185" s="140"/>
      <c r="F1185" s="140"/>
      <c r="G1185" s="140"/>
      <c r="M1185" s="140"/>
      <c r="N1185" s="167"/>
      <c r="O1185" s="167"/>
      <c r="P1185" s="142"/>
      <c r="Q1185" s="142"/>
      <c r="R1185" s="142"/>
      <c r="S1185" s="139"/>
    </row>
    <row r="1186" spans="2:19" ht="15.75" customHeight="1" x14ac:dyDescent="0.25">
      <c r="B1186" s="106"/>
      <c r="C1186" s="106"/>
      <c r="D1186" s="139"/>
      <c r="E1186" s="140"/>
      <c r="F1186" s="140"/>
      <c r="G1186" s="140"/>
      <c r="M1186" s="140"/>
      <c r="N1186" s="167"/>
      <c r="O1186" s="167"/>
      <c r="P1186" s="142"/>
      <c r="Q1186" s="142"/>
      <c r="R1186" s="142"/>
      <c r="S1186" s="139"/>
    </row>
    <row r="1187" spans="2:19" ht="15.75" customHeight="1" x14ac:dyDescent="0.25">
      <c r="B1187" s="106"/>
      <c r="C1187" s="106"/>
      <c r="D1187" s="139"/>
      <c r="E1187" s="140"/>
      <c r="F1187" s="140"/>
      <c r="G1187" s="140"/>
      <c r="M1187" s="140"/>
      <c r="N1187" s="167"/>
      <c r="O1187" s="167"/>
      <c r="P1187" s="142"/>
      <c r="Q1187" s="142"/>
      <c r="R1187" s="142"/>
      <c r="S1187" s="139"/>
    </row>
    <row r="1188" spans="2:19" ht="15.75" customHeight="1" x14ac:dyDescent="0.25">
      <c r="B1188" s="106"/>
      <c r="C1188" s="106"/>
      <c r="D1188" s="139"/>
      <c r="E1188" s="140"/>
      <c r="F1188" s="140"/>
      <c r="G1188" s="140"/>
      <c r="M1188" s="140"/>
      <c r="N1188" s="167"/>
      <c r="O1188" s="167"/>
      <c r="P1188" s="142"/>
      <c r="Q1188" s="142"/>
      <c r="R1188" s="142"/>
      <c r="S1188" s="139"/>
    </row>
    <row r="1189" spans="2:19" ht="15.75" customHeight="1" x14ac:dyDescent="0.25">
      <c r="B1189" s="106"/>
      <c r="C1189" s="106"/>
      <c r="D1189" s="139"/>
      <c r="E1189" s="140"/>
      <c r="F1189" s="140"/>
      <c r="G1189" s="140"/>
      <c r="M1189" s="140"/>
      <c r="N1189" s="167"/>
      <c r="O1189" s="167"/>
      <c r="P1189" s="142"/>
      <c r="Q1189" s="142"/>
      <c r="R1189" s="142"/>
      <c r="S1189" s="139"/>
    </row>
    <row r="1190" spans="2:19" ht="15.75" customHeight="1" x14ac:dyDescent="0.25">
      <c r="B1190" s="106"/>
      <c r="C1190" s="106"/>
      <c r="D1190" s="139"/>
      <c r="E1190" s="140"/>
      <c r="F1190" s="140"/>
      <c r="G1190" s="140"/>
      <c r="M1190" s="140"/>
      <c r="N1190" s="167"/>
      <c r="O1190" s="167"/>
      <c r="P1190" s="142"/>
      <c r="Q1190" s="142"/>
      <c r="R1190" s="142"/>
      <c r="S1190" s="139"/>
    </row>
    <row r="1191" spans="2:19" ht="15.75" customHeight="1" x14ac:dyDescent="0.25">
      <c r="B1191" s="106"/>
      <c r="C1191" s="106"/>
      <c r="D1191" s="139"/>
      <c r="E1191" s="140"/>
      <c r="F1191" s="140"/>
      <c r="G1191" s="140"/>
      <c r="M1191" s="140"/>
      <c r="N1191" s="167"/>
      <c r="O1191" s="167"/>
      <c r="P1191" s="142"/>
      <c r="Q1191" s="142"/>
      <c r="R1191" s="142"/>
      <c r="S1191" s="139"/>
    </row>
    <row r="1192" spans="2:19" ht="15.75" customHeight="1" x14ac:dyDescent="0.25">
      <c r="B1192" s="106"/>
      <c r="C1192" s="106"/>
      <c r="D1192" s="139"/>
      <c r="E1192" s="140"/>
      <c r="F1192" s="140"/>
      <c r="G1192" s="140"/>
      <c r="M1192" s="140"/>
      <c r="N1192" s="167"/>
      <c r="O1192" s="167"/>
      <c r="P1192" s="142"/>
      <c r="Q1192" s="142"/>
      <c r="R1192" s="142"/>
      <c r="S1192" s="139"/>
    </row>
    <row r="1193" spans="2:19" ht="15.75" customHeight="1" x14ac:dyDescent="0.25">
      <c r="B1193" s="106"/>
      <c r="C1193" s="106"/>
      <c r="D1193" s="139"/>
      <c r="E1193" s="140"/>
      <c r="F1193" s="140"/>
      <c r="G1193" s="140"/>
      <c r="M1193" s="140"/>
      <c r="N1193" s="167"/>
      <c r="O1193" s="167"/>
      <c r="P1193" s="142"/>
      <c r="Q1193" s="142"/>
      <c r="R1193" s="142"/>
      <c r="S1193" s="139"/>
    </row>
    <row r="1194" spans="2:19" ht="15.75" customHeight="1" x14ac:dyDescent="0.25">
      <c r="B1194" s="106"/>
      <c r="C1194" s="106"/>
      <c r="D1194" s="139"/>
      <c r="E1194" s="140"/>
      <c r="F1194" s="140"/>
      <c r="G1194" s="140"/>
      <c r="M1194" s="140"/>
      <c r="N1194" s="167"/>
      <c r="O1194" s="167"/>
      <c r="P1194" s="142"/>
      <c r="Q1194" s="142"/>
      <c r="R1194" s="142"/>
      <c r="S1194" s="139"/>
    </row>
    <row r="1195" spans="2:19" ht="15.75" customHeight="1" x14ac:dyDescent="0.25">
      <c r="B1195" s="106"/>
      <c r="C1195" s="106"/>
      <c r="D1195" s="139"/>
      <c r="E1195" s="140"/>
      <c r="F1195" s="140"/>
      <c r="G1195" s="140"/>
      <c r="M1195" s="140"/>
      <c r="N1195" s="167"/>
      <c r="O1195" s="167"/>
      <c r="P1195" s="142"/>
      <c r="Q1195" s="142"/>
      <c r="R1195" s="142"/>
      <c r="S1195" s="139"/>
    </row>
    <row r="1196" spans="2:19" ht="15.75" customHeight="1" x14ac:dyDescent="0.25">
      <c r="B1196" s="106"/>
      <c r="C1196" s="106"/>
      <c r="D1196" s="139"/>
      <c r="E1196" s="140"/>
      <c r="F1196" s="140"/>
      <c r="G1196" s="140"/>
      <c r="M1196" s="140"/>
      <c r="N1196" s="167"/>
      <c r="O1196" s="167"/>
      <c r="P1196" s="142"/>
      <c r="Q1196" s="142"/>
      <c r="R1196" s="142"/>
      <c r="S1196" s="139"/>
    </row>
    <row r="1197" spans="2:19" ht="15.75" customHeight="1" x14ac:dyDescent="0.25">
      <c r="B1197" s="106"/>
      <c r="C1197" s="106"/>
      <c r="D1197" s="139"/>
      <c r="E1197" s="140"/>
      <c r="F1197" s="140"/>
      <c r="G1197" s="140"/>
      <c r="M1197" s="140"/>
      <c r="N1197" s="167"/>
      <c r="O1197" s="167"/>
      <c r="P1197" s="142"/>
      <c r="Q1197" s="142"/>
      <c r="R1197" s="142"/>
      <c r="S1197" s="139"/>
    </row>
    <row r="1198" spans="2:19" ht="15.75" customHeight="1" x14ac:dyDescent="0.25">
      <c r="B1198" s="106"/>
      <c r="C1198" s="106"/>
      <c r="D1198" s="139"/>
      <c r="E1198" s="140"/>
      <c r="F1198" s="140"/>
      <c r="G1198" s="140"/>
      <c r="M1198" s="140"/>
      <c r="N1198" s="167"/>
      <c r="O1198" s="167"/>
      <c r="P1198" s="142"/>
      <c r="Q1198" s="142"/>
      <c r="R1198" s="142"/>
      <c r="S1198" s="139"/>
    </row>
    <row r="1199" spans="2:19" ht="15.75" customHeight="1" x14ac:dyDescent="0.25">
      <c r="B1199" s="106"/>
      <c r="C1199" s="106"/>
      <c r="D1199" s="139"/>
      <c r="E1199" s="140"/>
      <c r="F1199" s="140"/>
      <c r="G1199" s="140"/>
      <c r="M1199" s="140"/>
      <c r="N1199" s="167"/>
      <c r="O1199" s="167"/>
      <c r="P1199" s="142"/>
      <c r="Q1199" s="142"/>
      <c r="R1199" s="142"/>
      <c r="S1199" s="139"/>
    </row>
    <row r="1200" spans="2:19" ht="15.75" customHeight="1" x14ac:dyDescent="0.25">
      <c r="B1200" s="106"/>
      <c r="C1200" s="106"/>
      <c r="D1200" s="139"/>
      <c r="E1200" s="140"/>
      <c r="F1200" s="140"/>
      <c r="G1200" s="140"/>
      <c r="M1200" s="140"/>
      <c r="N1200" s="167"/>
      <c r="O1200" s="167"/>
      <c r="P1200" s="142"/>
      <c r="Q1200" s="142"/>
      <c r="R1200" s="142"/>
      <c r="S1200" s="139"/>
    </row>
    <row r="1201" spans="2:19" ht="15.75" customHeight="1" x14ac:dyDescent="0.25">
      <c r="B1201" s="106"/>
      <c r="C1201" s="106"/>
      <c r="D1201" s="139"/>
      <c r="E1201" s="140"/>
      <c r="F1201" s="140"/>
      <c r="G1201" s="140"/>
      <c r="M1201" s="140"/>
      <c r="N1201" s="167"/>
      <c r="O1201" s="167"/>
      <c r="P1201" s="142"/>
      <c r="Q1201" s="142"/>
      <c r="R1201" s="142"/>
      <c r="S1201" s="139"/>
    </row>
    <row r="1202" spans="2:19" ht="15.75" customHeight="1" x14ac:dyDescent="0.25">
      <c r="B1202" s="106"/>
      <c r="C1202" s="106"/>
      <c r="D1202" s="139"/>
      <c r="E1202" s="140"/>
      <c r="F1202" s="140"/>
      <c r="G1202" s="140"/>
      <c r="M1202" s="140"/>
      <c r="N1202" s="167"/>
      <c r="O1202" s="167"/>
      <c r="P1202" s="142"/>
      <c r="Q1202" s="142"/>
      <c r="R1202" s="142"/>
      <c r="S1202" s="139"/>
    </row>
    <row r="1203" spans="2:19" ht="15.75" customHeight="1" x14ac:dyDescent="0.25">
      <c r="B1203" s="106"/>
      <c r="C1203" s="106"/>
      <c r="D1203" s="139"/>
      <c r="E1203" s="140"/>
      <c r="F1203" s="140"/>
      <c r="G1203" s="140"/>
      <c r="M1203" s="140"/>
      <c r="N1203" s="167"/>
      <c r="O1203" s="167"/>
      <c r="P1203" s="142"/>
      <c r="Q1203" s="142"/>
      <c r="R1203" s="142"/>
      <c r="S1203" s="139"/>
    </row>
    <row r="1204" spans="2:19" ht="15.75" customHeight="1" x14ac:dyDescent="0.25">
      <c r="B1204" s="106"/>
      <c r="C1204" s="106"/>
      <c r="D1204" s="139"/>
      <c r="E1204" s="140"/>
      <c r="F1204" s="140"/>
      <c r="G1204" s="140"/>
      <c r="M1204" s="140"/>
      <c r="N1204" s="167"/>
      <c r="O1204" s="167"/>
      <c r="P1204" s="142"/>
      <c r="Q1204" s="142"/>
      <c r="R1204" s="142"/>
      <c r="S1204" s="139"/>
    </row>
    <row r="1205" spans="2:19" ht="15.75" customHeight="1" x14ac:dyDescent="0.25">
      <c r="B1205" s="106"/>
      <c r="C1205" s="106"/>
      <c r="D1205" s="139"/>
      <c r="E1205" s="140"/>
      <c r="F1205" s="140"/>
      <c r="G1205" s="140"/>
      <c r="M1205" s="140"/>
      <c r="N1205" s="167"/>
      <c r="O1205" s="167"/>
      <c r="P1205" s="142"/>
      <c r="Q1205" s="142"/>
      <c r="R1205" s="142"/>
      <c r="S1205" s="139"/>
    </row>
    <row r="1206" spans="2:19" ht="15.75" customHeight="1" x14ac:dyDescent="0.25">
      <c r="B1206" s="106"/>
      <c r="C1206" s="106"/>
      <c r="D1206" s="139"/>
      <c r="E1206" s="140"/>
      <c r="F1206" s="140"/>
      <c r="G1206" s="140"/>
      <c r="M1206" s="140"/>
      <c r="N1206" s="167"/>
      <c r="O1206" s="167"/>
      <c r="P1206" s="142"/>
      <c r="Q1206" s="142"/>
      <c r="R1206" s="142"/>
      <c r="S1206" s="139"/>
    </row>
    <row r="1207" spans="2:19" ht="15.75" customHeight="1" x14ac:dyDescent="0.25">
      <c r="B1207" s="106"/>
      <c r="C1207" s="106"/>
      <c r="D1207" s="139"/>
      <c r="E1207" s="140"/>
      <c r="F1207" s="140"/>
      <c r="G1207" s="140"/>
      <c r="M1207" s="140"/>
      <c r="N1207" s="167"/>
      <c r="O1207" s="167"/>
      <c r="P1207" s="142"/>
      <c r="Q1207" s="142"/>
      <c r="R1207" s="142"/>
      <c r="S1207" s="139"/>
    </row>
    <row r="1208" spans="2:19" ht="15.75" customHeight="1" x14ac:dyDescent="0.25">
      <c r="B1208" s="106"/>
      <c r="C1208" s="106"/>
      <c r="D1208" s="139"/>
      <c r="E1208" s="140"/>
      <c r="F1208" s="140"/>
      <c r="G1208" s="140"/>
      <c r="M1208" s="140"/>
      <c r="N1208" s="167"/>
      <c r="O1208" s="167"/>
      <c r="P1208" s="142"/>
      <c r="Q1208" s="142"/>
      <c r="R1208" s="142"/>
      <c r="S1208" s="139"/>
    </row>
    <row r="1209" spans="2:19" ht="15.75" customHeight="1" x14ac:dyDescent="0.25">
      <c r="B1209" s="106"/>
      <c r="C1209" s="106"/>
      <c r="D1209" s="139"/>
      <c r="E1209" s="140"/>
      <c r="F1209" s="140"/>
      <c r="G1209" s="140"/>
      <c r="M1209" s="140"/>
      <c r="N1209" s="167"/>
      <c r="O1209" s="167"/>
      <c r="P1209" s="142"/>
      <c r="Q1209" s="142"/>
      <c r="R1209" s="142"/>
      <c r="S1209" s="139"/>
    </row>
    <row r="1210" spans="2:19" ht="15.75" customHeight="1" x14ac:dyDescent="0.25">
      <c r="B1210" s="106"/>
      <c r="C1210" s="106"/>
      <c r="D1210" s="139"/>
      <c r="E1210" s="140"/>
      <c r="F1210" s="140"/>
      <c r="G1210" s="140"/>
      <c r="M1210" s="140"/>
      <c r="N1210" s="167"/>
      <c r="O1210" s="167"/>
      <c r="P1210" s="142"/>
      <c r="Q1210" s="142"/>
      <c r="R1210" s="142"/>
      <c r="S1210" s="139"/>
    </row>
    <row r="1211" spans="2:19" ht="15.75" customHeight="1" x14ac:dyDescent="0.25">
      <c r="B1211" s="106"/>
      <c r="C1211" s="106"/>
      <c r="D1211" s="139"/>
      <c r="E1211" s="140"/>
      <c r="F1211" s="140"/>
      <c r="G1211" s="140"/>
      <c r="M1211" s="140"/>
      <c r="N1211" s="167"/>
      <c r="O1211" s="167"/>
      <c r="P1211" s="142"/>
      <c r="Q1211" s="142"/>
      <c r="R1211" s="142"/>
      <c r="S1211" s="139"/>
    </row>
    <row r="1212" spans="2:19" ht="15.75" customHeight="1" x14ac:dyDescent="0.25">
      <c r="B1212" s="106"/>
      <c r="C1212" s="106"/>
      <c r="D1212" s="139"/>
      <c r="E1212" s="140"/>
      <c r="F1212" s="140"/>
      <c r="G1212" s="140"/>
      <c r="M1212" s="140"/>
      <c r="N1212" s="167"/>
      <c r="O1212" s="167"/>
      <c r="P1212" s="142"/>
      <c r="Q1212" s="142"/>
      <c r="R1212" s="142"/>
      <c r="S1212" s="139"/>
    </row>
    <row r="1213" spans="2:19" ht="15.75" customHeight="1" x14ac:dyDescent="0.25">
      <c r="B1213" s="106"/>
      <c r="C1213" s="106"/>
      <c r="D1213" s="139"/>
      <c r="E1213" s="140"/>
      <c r="F1213" s="140"/>
      <c r="G1213" s="140"/>
      <c r="M1213" s="140"/>
      <c r="N1213" s="167"/>
      <c r="O1213" s="167"/>
      <c r="P1213" s="142"/>
      <c r="Q1213" s="142"/>
      <c r="R1213" s="142"/>
      <c r="S1213" s="139"/>
    </row>
    <row r="1214" spans="2:19" ht="15.75" customHeight="1" x14ac:dyDescent="0.25">
      <c r="B1214" s="106"/>
      <c r="C1214" s="106"/>
      <c r="D1214" s="139"/>
      <c r="E1214" s="140"/>
      <c r="F1214" s="140"/>
      <c r="G1214" s="140"/>
      <c r="M1214" s="140"/>
      <c r="N1214" s="167"/>
      <c r="O1214" s="167"/>
      <c r="P1214" s="142"/>
      <c r="Q1214" s="142"/>
      <c r="R1214" s="142"/>
      <c r="S1214" s="139"/>
    </row>
    <row r="1215" spans="2:19" ht="15.75" customHeight="1" x14ac:dyDescent="0.25">
      <c r="B1215" s="106"/>
      <c r="C1215" s="106"/>
      <c r="D1215" s="139"/>
      <c r="E1215" s="140"/>
      <c r="F1215" s="140"/>
      <c r="G1215" s="140"/>
      <c r="M1215" s="140"/>
      <c r="N1215" s="167"/>
      <c r="O1215" s="167"/>
      <c r="P1215" s="142"/>
      <c r="Q1215" s="142"/>
      <c r="R1215" s="142"/>
      <c r="S1215" s="139"/>
    </row>
    <row r="1216" spans="2:19" ht="15.75" customHeight="1" x14ac:dyDescent="0.25">
      <c r="B1216" s="106"/>
      <c r="C1216" s="106"/>
      <c r="D1216" s="139"/>
      <c r="E1216" s="140"/>
      <c r="F1216" s="140"/>
      <c r="G1216" s="140"/>
      <c r="M1216" s="140"/>
      <c r="N1216" s="167"/>
      <c r="O1216" s="167"/>
      <c r="P1216" s="142"/>
      <c r="Q1216" s="142"/>
      <c r="R1216" s="142"/>
      <c r="S1216" s="139"/>
    </row>
    <row r="1217" spans="2:19" ht="15.75" customHeight="1" x14ac:dyDescent="0.25">
      <c r="B1217" s="106"/>
      <c r="C1217" s="106"/>
      <c r="D1217" s="139"/>
      <c r="E1217" s="140"/>
      <c r="F1217" s="140"/>
      <c r="G1217" s="140"/>
      <c r="M1217" s="140"/>
      <c r="N1217" s="167"/>
      <c r="O1217" s="167"/>
      <c r="P1217" s="142"/>
      <c r="Q1217" s="142"/>
      <c r="R1217" s="142"/>
      <c r="S1217" s="139"/>
    </row>
    <row r="1218" spans="2:19" ht="15.75" customHeight="1" x14ac:dyDescent="0.25">
      <c r="B1218" s="106"/>
      <c r="C1218" s="106"/>
      <c r="D1218" s="139"/>
      <c r="E1218" s="140"/>
      <c r="F1218" s="140"/>
      <c r="G1218" s="140"/>
      <c r="M1218" s="140"/>
      <c r="N1218" s="167"/>
      <c r="O1218" s="167"/>
      <c r="P1218" s="142"/>
      <c r="Q1218" s="142"/>
      <c r="R1218" s="142"/>
      <c r="S1218" s="139"/>
    </row>
    <row r="1219" spans="2:19" ht="15.75" customHeight="1" x14ac:dyDescent="0.25">
      <c r="B1219" s="106"/>
      <c r="C1219" s="106"/>
      <c r="D1219" s="139"/>
      <c r="E1219" s="140"/>
      <c r="F1219" s="140"/>
      <c r="G1219" s="140"/>
      <c r="M1219" s="140"/>
      <c r="N1219" s="167"/>
      <c r="O1219" s="167"/>
      <c r="P1219" s="142"/>
      <c r="Q1219" s="142"/>
      <c r="R1219" s="142"/>
      <c r="S1219" s="139"/>
    </row>
    <row r="1220" spans="2:19" ht="15.75" customHeight="1" x14ac:dyDescent="0.25">
      <c r="B1220" s="106"/>
      <c r="C1220" s="106"/>
      <c r="D1220" s="139"/>
      <c r="E1220" s="140"/>
      <c r="F1220" s="140"/>
      <c r="G1220" s="140"/>
      <c r="M1220" s="140"/>
      <c r="N1220" s="167"/>
      <c r="O1220" s="167"/>
      <c r="P1220" s="142"/>
      <c r="Q1220" s="142"/>
      <c r="R1220" s="142"/>
      <c r="S1220" s="139"/>
    </row>
    <row r="1221" spans="2:19" ht="15.75" customHeight="1" x14ac:dyDescent="0.25">
      <c r="B1221" s="106"/>
      <c r="C1221" s="106"/>
      <c r="D1221" s="139"/>
      <c r="E1221" s="140"/>
      <c r="F1221" s="140"/>
      <c r="G1221" s="140"/>
      <c r="M1221" s="140"/>
      <c r="N1221" s="167"/>
      <c r="O1221" s="167"/>
      <c r="P1221" s="142"/>
      <c r="Q1221" s="142"/>
      <c r="R1221" s="142"/>
      <c r="S1221" s="139"/>
    </row>
    <row r="1222" spans="2:19" ht="15.75" customHeight="1" x14ac:dyDescent="0.25">
      <c r="B1222" s="106"/>
      <c r="C1222" s="106"/>
      <c r="D1222" s="139"/>
      <c r="E1222" s="140"/>
      <c r="F1222" s="140"/>
      <c r="G1222" s="140"/>
      <c r="M1222" s="140"/>
      <c r="N1222" s="167"/>
      <c r="O1222" s="167"/>
      <c r="P1222" s="142"/>
      <c r="Q1222" s="142"/>
      <c r="R1222" s="142"/>
      <c r="S1222" s="139"/>
    </row>
    <row r="1223" spans="2:19" ht="15.75" customHeight="1" x14ac:dyDescent="0.25">
      <c r="B1223" s="106"/>
      <c r="C1223" s="106"/>
      <c r="D1223" s="139"/>
      <c r="E1223" s="140"/>
      <c r="F1223" s="140"/>
      <c r="G1223" s="140"/>
      <c r="M1223" s="140"/>
      <c r="N1223" s="167"/>
      <c r="O1223" s="167"/>
      <c r="P1223" s="142"/>
      <c r="Q1223" s="142"/>
      <c r="R1223" s="142"/>
      <c r="S1223" s="139"/>
    </row>
    <row r="1224" spans="2:19" ht="15.75" customHeight="1" x14ac:dyDescent="0.25">
      <c r="B1224" s="106"/>
      <c r="C1224" s="106"/>
      <c r="D1224" s="139"/>
      <c r="E1224" s="140"/>
      <c r="F1224" s="140"/>
      <c r="G1224" s="140"/>
      <c r="M1224" s="140"/>
      <c r="N1224" s="167"/>
      <c r="O1224" s="167"/>
      <c r="P1224" s="142"/>
      <c r="Q1224" s="142"/>
      <c r="R1224" s="142"/>
      <c r="S1224" s="139"/>
    </row>
    <row r="1225" spans="2:19" ht="15.75" customHeight="1" x14ac:dyDescent="0.25">
      <c r="B1225" s="106"/>
      <c r="C1225" s="106"/>
      <c r="D1225" s="139"/>
      <c r="E1225" s="140"/>
      <c r="F1225" s="140"/>
      <c r="G1225" s="140"/>
      <c r="M1225" s="140"/>
      <c r="N1225" s="167"/>
      <c r="O1225" s="167"/>
      <c r="P1225" s="142"/>
      <c r="Q1225" s="142"/>
      <c r="R1225" s="142"/>
      <c r="S1225" s="139"/>
    </row>
    <row r="1226" spans="2:19" ht="15.75" customHeight="1" x14ac:dyDescent="0.25">
      <c r="B1226" s="106"/>
      <c r="C1226" s="106"/>
      <c r="D1226" s="139"/>
      <c r="E1226" s="140"/>
      <c r="F1226" s="140"/>
      <c r="G1226" s="140"/>
      <c r="M1226" s="140"/>
      <c r="N1226" s="167"/>
      <c r="O1226" s="167"/>
      <c r="P1226" s="142"/>
      <c r="Q1226" s="142"/>
      <c r="R1226" s="142"/>
      <c r="S1226" s="139"/>
    </row>
    <row r="1227" spans="2:19" ht="15.75" customHeight="1" x14ac:dyDescent="0.25">
      <c r="B1227" s="106"/>
      <c r="C1227" s="106"/>
      <c r="D1227" s="139"/>
      <c r="E1227" s="140"/>
      <c r="F1227" s="140"/>
      <c r="G1227" s="140"/>
      <c r="M1227" s="140"/>
      <c r="N1227" s="167"/>
      <c r="O1227" s="167"/>
      <c r="P1227" s="142"/>
      <c r="Q1227" s="142"/>
      <c r="R1227" s="142"/>
      <c r="S1227" s="139"/>
    </row>
    <row r="1228" spans="2:19" ht="15.75" customHeight="1" x14ac:dyDescent="0.25">
      <c r="B1228" s="106"/>
      <c r="C1228" s="106"/>
      <c r="D1228" s="139"/>
      <c r="E1228" s="140"/>
      <c r="F1228" s="140"/>
      <c r="G1228" s="140"/>
      <c r="M1228" s="140"/>
      <c r="N1228" s="167"/>
      <c r="O1228" s="167"/>
      <c r="P1228" s="142"/>
      <c r="Q1228" s="142"/>
      <c r="R1228" s="142"/>
      <c r="S1228" s="139"/>
    </row>
    <row r="1229" spans="2:19" ht="15.75" customHeight="1" x14ac:dyDescent="0.25">
      <c r="B1229" s="106"/>
      <c r="C1229" s="106"/>
      <c r="D1229" s="139"/>
      <c r="E1229" s="140"/>
      <c r="F1229" s="140"/>
      <c r="G1229" s="140"/>
      <c r="M1229" s="140"/>
      <c r="N1229" s="167"/>
      <c r="O1229" s="167"/>
      <c r="P1229" s="142"/>
      <c r="Q1229" s="142"/>
      <c r="R1229" s="142"/>
      <c r="S1229" s="139"/>
    </row>
    <row r="1230" spans="2:19" ht="15.75" customHeight="1" x14ac:dyDescent="0.25">
      <c r="B1230" s="106"/>
      <c r="C1230" s="106"/>
      <c r="D1230" s="139"/>
      <c r="E1230" s="140"/>
      <c r="F1230" s="140"/>
      <c r="G1230" s="140"/>
      <c r="M1230" s="140"/>
      <c r="N1230" s="167"/>
      <c r="O1230" s="167"/>
      <c r="P1230" s="142"/>
      <c r="Q1230" s="142"/>
      <c r="R1230" s="142"/>
      <c r="S1230" s="139"/>
    </row>
    <row r="1231" spans="2:19" ht="15.75" customHeight="1" x14ac:dyDescent="0.25">
      <c r="B1231" s="106"/>
      <c r="C1231" s="106"/>
      <c r="D1231" s="139"/>
      <c r="E1231" s="140"/>
      <c r="F1231" s="140"/>
      <c r="G1231" s="140"/>
      <c r="M1231" s="140"/>
      <c r="N1231" s="167"/>
      <c r="O1231" s="167"/>
      <c r="P1231" s="142"/>
      <c r="Q1231" s="142"/>
      <c r="R1231" s="142"/>
      <c r="S1231" s="139"/>
    </row>
    <row r="1232" spans="2:19" ht="15.75" customHeight="1" x14ac:dyDescent="0.25">
      <c r="B1232" s="106"/>
      <c r="C1232" s="106"/>
      <c r="D1232" s="139"/>
      <c r="E1232" s="140"/>
      <c r="F1232" s="140"/>
      <c r="G1232" s="140"/>
      <c r="M1232" s="140"/>
      <c r="N1232" s="167"/>
      <c r="O1232" s="167"/>
      <c r="P1232" s="142"/>
      <c r="Q1232" s="142"/>
      <c r="R1232" s="142"/>
      <c r="S1232" s="139"/>
    </row>
    <row r="1233" spans="2:19" ht="15.75" customHeight="1" x14ac:dyDescent="0.25">
      <c r="B1233" s="106"/>
      <c r="C1233" s="106"/>
      <c r="D1233" s="139"/>
      <c r="E1233" s="140"/>
      <c r="F1233" s="140"/>
      <c r="G1233" s="140"/>
      <c r="M1233" s="140"/>
      <c r="N1233" s="167"/>
      <c r="O1233" s="167"/>
      <c r="P1233" s="142"/>
      <c r="Q1233" s="142"/>
      <c r="R1233" s="142"/>
      <c r="S1233" s="139"/>
    </row>
    <row r="1234" spans="2:19" ht="15.75" customHeight="1" x14ac:dyDescent="0.25">
      <c r="B1234" s="106"/>
      <c r="C1234" s="106"/>
      <c r="D1234" s="139"/>
      <c r="E1234" s="140"/>
      <c r="F1234" s="140"/>
      <c r="G1234" s="140"/>
      <c r="M1234" s="140"/>
      <c r="N1234" s="167"/>
      <c r="O1234" s="167"/>
      <c r="P1234" s="142"/>
      <c r="Q1234" s="142"/>
      <c r="R1234" s="142"/>
      <c r="S1234" s="139"/>
    </row>
    <row r="1235" spans="2:19" ht="15.75" customHeight="1" x14ac:dyDescent="0.25">
      <c r="B1235" s="106"/>
      <c r="C1235" s="106"/>
      <c r="D1235" s="139"/>
      <c r="E1235" s="140"/>
      <c r="F1235" s="140"/>
      <c r="G1235" s="140"/>
      <c r="M1235" s="140"/>
      <c r="N1235" s="167"/>
      <c r="O1235" s="167"/>
      <c r="P1235" s="142"/>
      <c r="Q1235" s="142"/>
      <c r="R1235" s="142"/>
      <c r="S1235" s="139"/>
    </row>
    <row r="1236" spans="2:19" ht="15.75" customHeight="1" x14ac:dyDescent="0.25">
      <c r="B1236" s="106"/>
      <c r="C1236" s="106"/>
      <c r="D1236" s="139"/>
      <c r="E1236" s="140"/>
      <c r="F1236" s="140"/>
      <c r="G1236" s="140"/>
      <c r="M1236" s="140"/>
      <c r="N1236" s="167"/>
      <c r="O1236" s="167"/>
      <c r="P1236" s="142"/>
      <c r="Q1236" s="142"/>
      <c r="R1236" s="142"/>
      <c r="S1236" s="139"/>
    </row>
    <row r="1237" spans="2:19" ht="15.75" customHeight="1" x14ac:dyDescent="0.25">
      <c r="B1237" s="106"/>
      <c r="C1237" s="106"/>
      <c r="D1237" s="139"/>
      <c r="E1237" s="140"/>
      <c r="F1237" s="140"/>
      <c r="G1237" s="140"/>
      <c r="M1237" s="140"/>
      <c r="N1237" s="167"/>
      <c r="O1237" s="167"/>
      <c r="P1237" s="142"/>
      <c r="Q1237" s="142"/>
      <c r="R1237" s="142"/>
      <c r="S1237" s="139"/>
    </row>
    <row r="1238" spans="2:19" ht="15.75" customHeight="1" x14ac:dyDescent="0.25">
      <c r="B1238" s="106"/>
      <c r="C1238" s="106"/>
      <c r="D1238" s="139"/>
      <c r="E1238" s="140"/>
      <c r="F1238" s="140"/>
      <c r="G1238" s="140"/>
      <c r="M1238" s="140"/>
      <c r="N1238" s="167"/>
      <c r="O1238" s="167"/>
      <c r="P1238" s="142"/>
      <c r="Q1238" s="142"/>
      <c r="R1238" s="142"/>
      <c r="S1238" s="139"/>
    </row>
    <row r="1239" spans="2:19" ht="15.75" customHeight="1" x14ac:dyDescent="0.25">
      <c r="B1239" s="106"/>
      <c r="C1239" s="106"/>
      <c r="D1239" s="139"/>
      <c r="E1239" s="140"/>
      <c r="F1239" s="140"/>
      <c r="G1239" s="140"/>
      <c r="M1239" s="140"/>
      <c r="N1239" s="167"/>
      <c r="O1239" s="167"/>
      <c r="P1239" s="142"/>
      <c r="Q1239" s="142"/>
      <c r="R1239" s="142"/>
      <c r="S1239" s="139"/>
    </row>
    <row r="1240" spans="2:19" ht="15.75" customHeight="1" x14ac:dyDescent="0.25">
      <c r="B1240" s="106"/>
      <c r="C1240" s="106"/>
      <c r="D1240" s="139"/>
      <c r="E1240" s="140"/>
      <c r="F1240" s="140"/>
      <c r="G1240" s="140"/>
      <c r="M1240" s="140"/>
      <c r="N1240" s="167"/>
      <c r="O1240" s="167"/>
      <c r="P1240" s="142"/>
      <c r="Q1240" s="142"/>
      <c r="R1240" s="142"/>
      <c r="S1240" s="139"/>
    </row>
    <row r="1241" spans="2:19" ht="15.75" customHeight="1" x14ac:dyDescent="0.25">
      <c r="B1241" s="106"/>
      <c r="C1241" s="106"/>
      <c r="D1241" s="139"/>
      <c r="E1241" s="140"/>
      <c r="F1241" s="140"/>
      <c r="G1241" s="140"/>
      <c r="M1241" s="140"/>
      <c r="N1241" s="167"/>
      <c r="O1241" s="167"/>
      <c r="P1241" s="142"/>
      <c r="Q1241" s="142"/>
      <c r="R1241" s="142"/>
      <c r="S1241" s="139"/>
    </row>
    <row r="1242" spans="2:19" ht="15.75" customHeight="1" x14ac:dyDescent="0.25">
      <c r="B1242" s="106"/>
      <c r="C1242" s="106"/>
      <c r="D1242" s="139"/>
      <c r="E1242" s="140"/>
      <c r="F1242" s="140"/>
      <c r="G1242" s="140"/>
      <c r="M1242" s="140"/>
      <c r="N1242" s="167"/>
      <c r="O1242" s="167"/>
      <c r="P1242" s="142"/>
      <c r="Q1242" s="142"/>
      <c r="R1242" s="142"/>
      <c r="S1242" s="139"/>
    </row>
    <row r="1243" spans="2:19" ht="15.75" customHeight="1" x14ac:dyDescent="0.25">
      <c r="B1243" s="106"/>
      <c r="C1243" s="106"/>
      <c r="D1243" s="139"/>
      <c r="E1243" s="140"/>
      <c r="F1243" s="140"/>
      <c r="G1243" s="140"/>
      <c r="M1243" s="140"/>
      <c r="N1243" s="167"/>
      <c r="O1243" s="167"/>
      <c r="P1243" s="142"/>
      <c r="Q1243" s="142"/>
      <c r="R1243" s="142"/>
      <c r="S1243" s="139"/>
    </row>
    <row r="1244" spans="2:19" ht="15.75" customHeight="1" x14ac:dyDescent="0.25">
      <c r="B1244" s="106"/>
      <c r="C1244" s="106"/>
      <c r="D1244" s="139"/>
      <c r="E1244" s="140"/>
      <c r="F1244" s="140"/>
      <c r="G1244" s="140"/>
      <c r="M1244" s="140"/>
      <c r="N1244" s="167"/>
      <c r="O1244" s="167"/>
      <c r="P1244" s="142"/>
      <c r="Q1244" s="142"/>
      <c r="R1244" s="142"/>
      <c r="S1244" s="139"/>
    </row>
    <row r="1245" spans="2:19" ht="15.75" customHeight="1" x14ac:dyDescent="0.25">
      <c r="B1245" s="106"/>
      <c r="C1245" s="106"/>
      <c r="D1245" s="139"/>
      <c r="E1245" s="140"/>
      <c r="F1245" s="140"/>
      <c r="G1245" s="140"/>
      <c r="M1245" s="140"/>
      <c r="N1245" s="167"/>
      <c r="O1245" s="167"/>
      <c r="P1245" s="142"/>
      <c r="Q1245" s="142"/>
      <c r="R1245" s="142"/>
      <c r="S1245" s="139"/>
    </row>
    <row r="1246" spans="2:19" ht="15.75" customHeight="1" x14ac:dyDescent="0.25">
      <c r="B1246" s="106"/>
      <c r="C1246" s="106"/>
      <c r="D1246" s="139"/>
      <c r="E1246" s="140"/>
      <c r="F1246" s="140"/>
      <c r="G1246" s="140"/>
      <c r="M1246" s="140"/>
      <c r="N1246" s="167"/>
      <c r="O1246" s="167"/>
      <c r="P1246" s="142"/>
      <c r="Q1246" s="142"/>
      <c r="R1246" s="142"/>
      <c r="S1246" s="139"/>
    </row>
    <row r="1247" spans="2:19" ht="15.75" customHeight="1" x14ac:dyDescent="0.25">
      <c r="B1247" s="106"/>
      <c r="C1247" s="106"/>
      <c r="D1247" s="139"/>
      <c r="E1247" s="140"/>
      <c r="F1247" s="140"/>
      <c r="G1247" s="140"/>
      <c r="M1247" s="140"/>
      <c r="N1247" s="167"/>
      <c r="O1247" s="167"/>
      <c r="P1247" s="142"/>
      <c r="Q1247" s="142"/>
      <c r="R1247" s="142"/>
      <c r="S1247" s="139"/>
    </row>
    <row r="1248" spans="2:19" ht="15.75" customHeight="1" x14ac:dyDescent="0.25">
      <c r="B1248" s="106"/>
      <c r="C1248" s="106"/>
      <c r="D1248" s="139"/>
      <c r="E1248" s="140"/>
      <c r="F1248" s="140"/>
      <c r="G1248" s="140"/>
      <c r="M1248" s="140"/>
      <c r="N1248" s="167"/>
      <c r="O1248" s="167"/>
      <c r="P1248" s="142"/>
      <c r="Q1248" s="142"/>
      <c r="R1248" s="142"/>
      <c r="S1248" s="139"/>
    </row>
    <row r="1249" spans="2:19" ht="15.75" customHeight="1" x14ac:dyDescent="0.25">
      <c r="B1249" s="106"/>
      <c r="C1249" s="106"/>
      <c r="D1249" s="139"/>
      <c r="E1249" s="140"/>
      <c r="F1249" s="140"/>
      <c r="G1249" s="140"/>
      <c r="M1249" s="140"/>
      <c r="N1249" s="167"/>
      <c r="O1249" s="167"/>
      <c r="P1249" s="142"/>
      <c r="Q1249" s="142"/>
      <c r="R1249" s="142"/>
      <c r="S1249" s="139"/>
    </row>
    <row r="1250" spans="2:19" ht="15.75" customHeight="1" x14ac:dyDescent="0.25">
      <c r="B1250" s="106"/>
      <c r="C1250" s="106"/>
      <c r="D1250" s="139"/>
      <c r="E1250" s="140"/>
      <c r="F1250" s="140"/>
      <c r="G1250" s="140"/>
      <c r="M1250" s="140"/>
      <c r="N1250" s="167"/>
      <c r="O1250" s="167"/>
      <c r="P1250" s="142"/>
      <c r="Q1250" s="142"/>
      <c r="R1250" s="142"/>
      <c r="S1250" s="139"/>
    </row>
    <row r="1251" spans="2:19" ht="15.75" customHeight="1" x14ac:dyDescent="0.25">
      <c r="B1251" s="106"/>
      <c r="C1251" s="106"/>
      <c r="D1251" s="139"/>
      <c r="E1251" s="140"/>
      <c r="F1251" s="140"/>
      <c r="G1251" s="140"/>
      <c r="M1251" s="140"/>
      <c r="N1251" s="167"/>
      <c r="O1251" s="167"/>
      <c r="P1251" s="142"/>
      <c r="Q1251" s="142"/>
      <c r="R1251" s="142"/>
      <c r="S1251" s="139"/>
    </row>
    <row r="1252" spans="2:19" ht="15.75" customHeight="1" x14ac:dyDescent="0.25">
      <c r="B1252" s="106"/>
      <c r="C1252" s="106"/>
      <c r="D1252" s="139"/>
      <c r="E1252" s="140"/>
      <c r="F1252" s="140"/>
      <c r="G1252" s="140"/>
      <c r="M1252" s="140"/>
      <c r="N1252" s="167"/>
      <c r="O1252" s="167"/>
      <c r="P1252" s="142"/>
      <c r="Q1252" s="142"/>
      <c r="R1252" s="142"/>
      <c r="S1252" s="139"/>
    </row>
    <row r="1253" spans="2:19" ht="15.75" customHeight="1" x14ac:dyDescent="0.25">
      <c r="B1253" s="106"/>
      <c r="C1253" s="106"/>
      <c r="D1253" s="139"/>
      <c r="E1253" s="140"/>
      <c r="F1253" s="140"/>
      <c r="G1253" s="140"/>
      <c r="M1253" s="140"/>
      <c r="N1253" s="167"/>
      <c r="O1253" s="167"/>
      <c r="P1253" s="142"/>
      <c r="Q1253" s="142"/>
      <c r="R1253" s="142"/>
      <c r="S1253" s="139"/>
    </row>
    <row r="1254" spans="2:19" ht="15.75" customHeight="1" x14ac:dyDescent="0.25">
      <c r="B1254" s="106"/>
      <c r="C1254" s="106"/>
      <c r="D1254" s="139"/>
      <c r="E1254" s="140"/>
      <c r="F1254" s="140"/>
      <c r="G1254" s="140"/>
      <c r="M1254" s="140"/>
      <c r="N1254" s="167"/>
      <c r="O1254" s="167"/>
      <c r="P1254" s="142"/>
      <c r="Q1254" s="142"/>
      <c r="R1254" s="142"/>
      <c r="S1254" s="139"/>
    </row>
    <row r="1255" spans="2:19" ht="15.75" customHeight="1" x14ac:dyDescent="0.25">
      <c r="B1255" s="106"/>
      <c r="C1255" s="106"/>
      <c r="D1255" s="139"/>
      <c r="E1255" s="140"/>
      <c r="F1255" s="140"/>
      <c r="G1255" s="140"/>
      <c r="M1255" s="140"/>
      <c r="N1255" s="167"/>
      <c r="O1255" s="167"/>
      <c r="P1255" s="142"/>
      <c r="Q1255" s="142"/>
      <c r="R1255" s="142"/>
      <c r="S1255" s="139"/>
    </row>
    <row r="1256" spans="2:19" ht="15.75" customHeight="1" x14ac:dyDescent="0.25">
      <c r="B1256" s="106"/>
      <c r="C1256" s="106"/>
      <c r="D1256" s="139"/>
      <c r="E1256" s="140"/>
      <c r="F1256" s="140"/>
      <c r="G1256" s="140"/>
      <c r="M1256" s="140"/>
      <c r="N1256" s="167"/>
      <c r="O1256" s="167"/>
      <c r="P1256" s="142"/>
      <c r="Q1256" s="142"/>
      <c r="R1256" s="142"/>
      <c r="S1256" s="139"/>
    </row>
    <row r="1257" spans="2:19" ht="15.75" customHeight="1" x14ac:dyDescent="0.25">
      <c r="B1257" s="106"/>
      <c r="C1257" s="106"/>
      <c r="D1257" s="139"/>
      <c r="E1257" s="140"/>
      <c r="F1257" s="140"/>
      <c r="G1257" s="140"/>
      <c r="M1257" s="140"/>
      <c r="N1257" s="167"/>
      <c r="O1257" s="167"/>
      <c r="P1257" s="142"/>
      <c r="Q1257" s="142"/>
      <c r="R1257" s="142"/>
      <c r="S1257" s="139"/>
    </row>
    <row r="1258" spans="2:19" ht="15.75" customHeight="1" x14ac:dyDescent="0.25">
      <c r="B1258" s="106"/>
      <c r="C1258" s="106"/>
      <c r="D1258" s="139"/>
      <c r="E1258" s="140"/>
      <c r="F1258" s="140"/>
      <c r="G1258" s="140"/>
      <c r="M1258" s="140"/>
      <c r="N1258" s="167"/>
      <c r="O1258" s="167"/>
      <c r="P1258" s="142"/>
      <c r="Q1258" s="142"/>
      <c r="R1258" s="142"/>
      <c r="S1258" s="139"/>
    </row>
    <row r="1259" spans="2:19" ht="15.75" customHeight="1" x14ac:dyDescent="0.25">
      <c r="B1259" s="106"/>
      <c r="C1259" s="106"/>
      <c r="D1259" s="139"/>
      <c r="E1259" s="140"/>
      <c r="F1259" s="140"/>
      <c r="G1259" s="140"/>
      <c r="M1259" s="140"/>
      <c r="N1259" s="167"/>
      <c r="O1259" s="167"/>
      <c r="P1259" s="142"/>
      <c r="Q1259" s="142"/>
      <c r="R1259" s="142"/>
      <c r="S1259" s="139"/>
    </row>
    <row r="1260" spans="2:19" ht="15.75" customHeight="1" x14ac:dyDescent="0.25">
      <c r="B1260" s="106"/>
      <c r="C1260" s="106"/>
      <c r="D1260" s="139"/>
      <c r="E1260" s="140"/>
      <c r="F1260" s="140"/>
      <c r="G1260" s="140"/>
      <c r="M1260" s="140"/>
      <c r="N1260" s="167"/>
      <c r="O1260" s="167"/>
      <c r="P1260" s="142"/>
      <c r="Q1260" s="142"/>
      <c r="R1260" s="142"/>
      <c r="S1260" s="139"/>
    </row>
    <row r="1261" spans="2:19" ht="15.75" customHeight="1" x14ac:dyDescent="0.25">
      <c r="B1261" s="106"/>
      <c r="C1261" s="106"/>
      <c r="D1261" s="139"/>
      <c r="E1261" s="140"/>
      <c r="F1261" s="140"/>
      <c r="G1261" s="140"/>
      <c r="M1261" s="140"/>
      <c r="N1261" s="167"/>
      <c r="O1261" s="167"/>
      <c r="P1261" s="142"/>
      <c r="Q1261" s="142"/>
      <c r="R1261" s="142"/>
      <c r="S1261" s="139"/>
    </row>
    <row r="1262" spans="2:19" ht="15.75" customHeight="1" x14ac:dyDescent="0.25">
      <c r="B1262" s="106"/>
      <c r="C1262" s="106"/>
      <c r="D1262" s="139"/>
      <c r="E1262" s="140"/>
      <c r="F1262" s="140"/>
      <c r="G1262" s="140"/>
      <c r="M1262" s="140"/>
      <c r="N1262" s="167"/>
      <c r="O1262" s="167"/>
      <c r="P1262" s="142"/>
      <c r="Q1262" s="142"/>
      <c r="R1262" s="142"/>
      <c r="S1262" s="139"/>
    </row>
    <row r="1263" spans="2:19" ht="15.75" customHeight="1" x14ac:dyDescent="0.25">
      <c r="B1263" s="106"/>
      <c r="C1263" s="106"/>
      <c r="D1263" s="139"/>
      <c r="E1263" s="140"/>
      <c r="F1263" s="140"/>
      <c r="G1263" s="140"/>
      <c r="M1263" s="140"/>
      <c r="N1263" s="167"/>
      <c r="O1263" s="167"/>
      <c r="P1263" s="142"/>
      <c r="Q1263" s="142"/>
      <c r="R1263" s="142"/>
      <c r="S1263" s="139"/>
    </row>
    <row r="1264" spans="2:19" ht="15.75" customHeight="1" x14ac:dyDescent="0.25">
      <c r="B1264" s="106"/>
      <c r="C1264" s="106"/>
      <c r="D1264" s="139"/>
      <c r="E1264" s="140"/>
      <c r="F1264" s="140"/>
      <c r="G1264" s="140"/>
      <c r="M1264" s="140"/>
      <c r="N1264" s="167"/>
      <c r="O1264" s="167"/>
      <c r="P1264" s="142"/>
      <c r="Q1264" s="142"/>
      <c r="R1264" s="142"/>
      <c r="S1264" s="139"/>
    </row>
    <row r="1265" spans="2:19" ht="15.75" customHeight="1" x14ac:dyDescent="0.25">
      <c r="B1265" s="106"/>
      <c r="C1265" s="106"/>
      <c r="D1265" s="139"/>
      <c r="E1265" s="140"/>
      <c r="F1265" s="140"/>
      <c r="G1265" s="140"/>
      <c r="M1265" s="140"/>
      <c r="N1265" s="167"/>
      <c r="O1265" s="167"/>
      <c r="P1265" s="142"/>
      <c r="Q1265" s="142"/>
      <c r="R1265" s="142"/>
      <c r="S1265" s="139"/>
    </row>
    <row r="1266" spans="2:19" ht="15.75" customHeight="1" x14ac:dyDescent="0.25">
      <c r="B1266" s="106"/>
      <c r="C1266" s="106"/>
      <c r="D1266" s="139"/>
      <c r="E1266" s="140"/>
      <c r="F1266" s="140"/>
      <c r="G1266" s="140"/>
      <c r="M1266" s="140"/>
      <c r="N1266" s="167"/>
      <c r="O1266" s="167"/>
      <c r="P1266" s="142"/>
      <c r="Q1266" s="142"/>
      <c r="R1266" s="142"/>
      <c r="S1266" s="139"/>
    </row>
    <row r="1267" spans="2:19" ht="15.75" customHeight="1" x14ac:dyDescent="0.25">
      <c r="B1267" s="106"/>
      <c r="C1267" s="106"/>
      <c r="D1267" s="139"/>
      <c r="E1267" s="140"/>
      <c r="F1267" s="140"/>
      <c r="G1267" s="140"/>
      <c r="M1267" s="140"/>
      <c r="N1267" s="167"/>
      <c r="O1267" s="167"/>
      <c r="P1267" s="142"/>
      <c r="Q1267" s="142"/>
      <c r="R1267" s="142"/>
      <c r="S1267" s="139"/>
    </row>
    <row r="1268" spans="2:19" ht="15.75" customHeight="1" x14ac:dyDescent="0.25">
      <c r="B1268" s="106"/>
      <c r="C1268" s="106"/>
      <c r="D1268" s="139"/>
      <c r="E1268" s="140"/>
      <c r="F1268" s="140"/>
      <c r="G1268" s="140"/>
      <c r="M1268" s="140"/>
      <c r="N1268" s="167"/>
      <c r="O1268" s="167"/>
      <c r="P1268" s="142"/>
      <c r="Q1268" s="142"/>
      <c r="R1268" s="142"/>
      <c r="S1268" s="139"/>
    </row>
    <row r="1269" spans="2:19" ht="15.75" customHeight="1" x14ac:dyDescent="0.25">
      <c r="B1269" s="106"/>
      <c r="C1269" s="106"/>
      <c r="D1269" s="139"/>
      <c r="E1269" s="140"/>
      <c r="F1269" s="140"/>
      <c r="G1269" s="140"/>
      <c r="M1269" s="140"/>
      <c r="N1269" s="167"/>
      <c r="O1269" s="167"/>
      <c r="P1269" s="142"/>
      <c r="Q1269" s="142"/>
      <c r="R1269" s="142"/>
      <c r="S1269" s="139"/>
    </row>
    <row r="1270" spans="2:19" ht="15.75" customHeight="1" x14ac:dyDescent="0.25">
      <c r="B1270" s="106"/>
      <c r="C1270" s="106"/>
      <c r="D1270" s="139"/>
      <c r="E1270" s="140"/>
      <c r="F1270" s="140"/>
      <c r="G1270" s="140"/>
      <c r="M1270" s="140"/>
      <c r="N1270" s="167"/>
      <c r="O1270" s="167"/>
      <c r="P1270" s="142"/>
      <c r="Q1270" s="142"/>
      <c r="R1270" s="142"/>
      <c r="S1270" s="139"/>
    </row>
    <row r="1271" spans="2:19" ht="15.75" customHeight="1" x14ac:dyDescent="0.25">
      <c r="B1271" s="106"/>
      <c r="C1271" s="106"/>
      <c r="D1271" s="139"/>
      <c r="E1271" s="140"/>
      <c r="F1271" s="140"/>
      <c r="G1271" s="140"/>
      <c r="M1271" s="140"/>
      <c r="N1271" s="167"/>
      <c r="O1271" s="167"/>
      <c r="P1271" s="142"/>
      <c r="Q1271" s="142"/>
      <c r="R1271" s="142"/>
      <c r="S1271" s="139"/>
    </row>
    <row r="1272" spans="2:19" ht="15.75" customHeight="1" x14ac:dyDescent="0.25">
      <c r="B1272" s="106"/>
      <c r="C1272" s="106"/>
      <c r="D1272" s="139"/>
      <c r="E1272" s="140"/>
      <c r="F1272" s="140"/>
      <c r="G1272" s="140"/>
      <c r="M1272" s="140"/>
      <c r="N1272" s="167"/>
      <c r="O1272" s="167"/>
      <c r="P1272" s="142"/>
      <c r="Q1272" s="142"/>
      <c r="R1272" s="142"/>
      <c r="S1272" s="139"/>
    </row>
    <row r="1273" spans="2:19" ht="15.75" customHeight="1" x14ac:dyDescent="0.25">
      <c r="B1273" s="106"/>
      <c r="C1273" s="106"/>
      <c r="D1273" s="139"/>
      <c r="E1273" s="140"/>
      <c r="F1273" s="140"/>
      <c r="G1273" s="140"/>
      <c r="M1273" s="140"/>
      <c r="N1273" s="167"/>
      <c r="O1273" s="167"/>
      <c r="P1273" s="142"/>
      <c r="Q1273" s="142"/>
      <c r="R1273" s="142"/>
      <c r="S1273" s="139"/>
    </row>
    <row r="1274" spans="2:19" ht="15.75" customHeight="1" x14ac:dyDescent="0.25">
      <c r="B1274" s="106"/>
      <c r="C1274" s="106"/>
      <c r="D1274" s="139"/>
      <c r="E1274" s="140"/>
      <c r="F1274" s="140"/>
      <c r="G1274" s="140"/>
      <c r="M1274" s="140"/>
      <c r="N1274" s="167"/>
      <c r="O1274" s="167"/>
      <c r="P1274" s="142"/>
      <c r="Q1274" s="142"/>
      <c r="R1274" s="142"/>
      <c r="S1274" s="139"/>
    </row>
    <row r="1275" spans="2:19" ht="15.75" customHeight="1" x14ac:dyDescent="0.25">
      <c r="B1275" s="106"/>
      <c r="C1275" s="106"/>
      <c r="D1275" s="139"/>
      <c r="E1275" s="140"/>
      <c r="F1275" s="140"/>
      <c r="G1275" s="140"/>
      <c r="M1275" s="140"/>
      <c r="N1275" s="167"/>
      <c r="O1275" s="167"/>
      <c r="P1275" s="142"/>
      <c r="Q1275" s="142"/>
      <c r="R1275" s="142"/>
      <c r="S1275" s="139"/>
    </row>
    <row r="1276" spans="2:19" ht="15.75" customHeight="1" x14ac:dyDescent="0.25">
      <c r="B1276" s="106"/>
      <c r="C1276" s="106"/>
      <c r="D1276" s="139"/>
      <c r="E1276" s="140"/>
      <c r="F1276" s="140"/>
      <c r="G1276" s="140"/>
      <c r="M1276" s="140"/>
      <c r="N1276" s="167"/>
      <c r="O1276" s="167"/>
      <c r="P1276" s="142"/>
      <c r="Q1276" s="142"/>
      <c r="R1276" s="142"/>
      <c r="S1276" s="139"/>
    </row>
    <row r="1277" spans="2:19" ht="15.75" customHeight="1" x14ac:dyDescent="0.25">
      <c r="B1277" s="106"/>
      <c r="C1277" s="106"/>
      <c r="D1277" s="139"/>
      <c r="E1277" s="140"/>
      <c r="F1277" s="140"/>
      <c r="G1277" s="140"/>
      <c r="M1277" s="140"/>
      <c r="N1277" s="167"/>
      <c r="O1277" s="167"/>
      <c r="P1277" s="142"/>
      <c r="Q1277" s="142"/>
      <c r="R1277" s="142"/>
      <c r="S1277" s="139"/>
    </row>
    <row r="1278" spans="2:19" ht="15.75" customHeight="1" x14ac:dyDescent="0.25">
      <c r="B1278" s="106"/>
      <c r="C1278" s="106"/>
      <c r="D1278" s="139"/>
      <c r="E1278" s="140"/>
      <c r="F1278" s="140"/>
      <c r="G1278" s="140"/>
      <c r="M1278" s="140"/>
      <c r="N1278" s="167"/>
      <c r="O1278" s="167"/>
      <c r="P1278" s="142"/>
      <c r="Q1278" s="142"/>
      <c r="R1278" s="142"/>
      <c r="S1278" s="139"/>
    </row>
    <row r="1279" spans="2:19" ht="15.75" customHeight="1" x14ac:dyDescent="0.25">
      <c r="B1279" s="106"/>
      <c r="C1279" s="106"/>
      <c r="D1279" s="139"/>
      <c r="E1279" s="140"/>
      <c r="F1279" s="140"/>
      <c r="G1279" s="140"/>
      <c r="M1279" s="140"/>
      <c r="N1279" s="167"/>
      <c r="O1279" s="167"/>
      <c r="P1279" s="142"/>
      <c r="Q1279" s="142"/>
      <c r="R1279" s="142"/>
      <c r="S1279" s="139"/>
    </row>
    <row r="1280" spans="2:19" ht="15.75" customHeight="1" x14ac:dyDescent="0.25">
      <c r="B1280" s="106"/>
      <c r="C1280" s="106"/>
      <c r="D1280" s="139"/>
      <c r="E1280" s="140"/>
      <c r="F1280" s="140"/>
      <c r="G1280" s="140"/>
      <c r="M1280" s="140"/>
      <c r="N1280" s="167"/>
      <c r="O1280" s="167"/>
      <c r="P1280" s="142"/>
      <c r="Q1280" s="142"/>
      <c r="R1280" s="142"/>
      <c r="S1280" s="139"/>
    </row>
    <row r="1281" spans="2:19" ht="15.75" customHeight="1" x14ac:dyDescent="0.25">
      <c r="B1281" s="106"/>
      <c r="C1281" s="106"/>
      <c r="D1281" s="139"/>
      <c r="E1281" s="140"/>
      <c r="F1281" s="140"/>
      <c r="G1281" s="140"/>
      <c r="M1281" s="140"/>
      <c r="N1281" s="167"/>
      <c r="O1281" s="167"/>
      <c r="P1281" s="142"/>
      <c r="Q1281" s="142"/>
      <c r="R1281" s="142"/>
      <c r="S1281" s="139"/>
    </row>
    <row r="1282" spans="2:19" ht="15.75" customHeight="1" x14ac:dyDescent="0.25">
      <c r="B1282" s="106"/>
      <c r="C1282" s="106"/>
      <c r="D1282" s="139"/>
      <c r="E1282" s="140"/>
      <c r="F1282" s="140"/>
      <c r="G1282" s="140"/>
      <c r="M1282" s="140"/>
      <c r="N1282" s="167"/>
      <c r="O1282" s="167"/>
      <c r="P1282" s="142"/>
      <c r="Q1282" s="142"/>
      <c r="R1282" s="142"/>
      <c r="S1282" s="139"/>
    </row>
    <row r="1283" spans="2:19" ht="15.75" customHeight="1" x14ac:dyDescent="0.25">
      <c r="B1283" s="106"/>
      <c r="C1283" s="106"/>
      <c r="D1283" s="139"/>
      <c r="E1283" s="140"/>
      <c r="F1283" s="140"/>
      <c r="G1283" s="140"/>
      <c r="M1283" s="140"/>
      <c r="N1283" s="167"/>
      <c r="O1283" s="167"/>
      <c r="P1283" s="142"/>
      <c r="Q1283" s="142"/>
      <c r="R1283" s="142"/>
      <c r="S1283" s="139"/>
    </row>
    <row r="1284" spans="2:19" ht="15.75" customHeight="1" x14ac:dyDescent="0.25">
      <c r="B1284" s="106"/>
      <c r="C1284" s="106"/>
      <c r="D1284" s="139"/>
      <c r="E1284" s="140"/>
      <c r="F1284" s="140"/>
      <c r="G1284" s="140"/>
      <c r="M1284" s="140"/>
      <c r="N1284" s="167"/>
      <c r="O1284" s="167"/>
      <c r="P1284" s="142"/>
      <c r="Q1284" s="142"/>
      <c r="R1284" s="142"/>
      <c r="S1284" s="139"/>
    </row>
    <row r="1285" spans="2:19" ht="15.75" customHeight="1" x14ac:dyDescent="0.25">
      <c r="B1285" s="106"/>
      <c r="C1285" s="106"/>
      <c r="D1285" s="139"/>
      <c r="E1285" s="140"/>
      <c r="F1285" s="140"/>
      <c r="G1285" s="140"/>
      <c r="M1285" s="140"/>
      <c r="N1285" s="167"/>
      <c r="O1285" s="167"/>
      <c r="P1285" s="142"/>
      <c r="Q1285" s="142"/>
      <c r="R1285" s="142"/>
      <c r="S1285" s="139"/>
    </row>
    <row r="1286" spans="2:19" ht="15.75" customHeight="1" x14ac:dyDescent="0.25">
      <c r="B1286" s="106"/>
      <c r="C1286" s="106"/>
      <c r="D1286" s="139"/>
      <c r="E1286" s="140"/>
      <c r="F1286" s="140"/>
      <c r="G1286" s="140"/>
      <c r="M1286" s="140"/>
      <c r="N1286" s="167"/>
      <c r="O1286" s="167"/>
      <c r="P1286" s="142"/>
      <c r="Q1286" s="142"/>
      <c r="R1286" s="142"/>
      <c r="S1286" s="139"/>
    </row>
    <row r="1287" spans="2:19" ht="15.75" customHeight="1" x14ac:dyDescent="0.25">
      <c r="B1287" s="106"/>
      <c r="C1287" s="106"/>
      <c r="D1287" s="139"/>
      <c r="E1287" s="140"/>
      <c r="F1287" s="140"/>
      <c r="G1287" s="140"/>
      <c r="M1287" s="140"/>
      <c r="N1287" s="167"/>
      <c r="O1287" s="167"/>
      <c r="P1287" s="142"/>
      <c r="Q1287" s="142"/>
      <c r="R1287" s="142"/>
      <c r="S1287" s="139"/>
    </row>
    <row r="1288" spans="2:19" ht="15.75" customHeight="1" x14ac:dyDescent="0.25">
      <c r="B1288" s="106"/>
      <c r="C1288" s="106"/>
      <c r="D1288" s="139"/>
      <c r="E1288" s="140"/>
      <c r="F1288" s="140"/>
      <c r="G1288" s="140"/>
      <c r="M1288" s="140"/>
      <c r="N1288" s="167"/>
      <c r="O1288" s="167"/>
      <c r="P1288" s="142"/>
      <c r="Q1288" s="142"/>
      <c r="R1288" s="142"/>
      <c r="S1288" s="139"/>
    </row>
    <row r="1289" spans="2:19" ht="15.75" customHeight="1" x14ac:dyDescent="0.25">
      <c r="B1289" s="106"/>
      <c r="C1289" s="106"/>
      <c r="D1289" s="139"/>
      <c r="E1289" s="140"/>
      <c r="F1289" s="140"/>
      <c r="G1289" s="140"/>
      <c r="M1289" s="140"/>
      <c r="N1289" s="167"/>
      <c r="O1289" s="167"/>
      <c r="P1289" s="142"/>
      <c r="Q1289" s="142"/>
      <c r="R1289" s="142"/>
      <c r="S1289" s="139"/>
    </row>
    <row r="1290" spans="2:19" ht="15.75" customHeight="1" x14ac:dyDescent="0.25">
      <c r="B1290" s="106"/>
      <c r="C1290" s="106"/>
      <c r="D1290" s="139"/>
      <c r="E1290" s="140"/>
      <c r="F1290" s="140"/>
      <c r="G1290" s="140"/>
      <c r="M1290" s="140"/>
      <c r="N1290" s="167"/>
      <c r="O1290" s="167"/>
      <c r="P1290" s="142"/>
      <c r="Q1290" s="142"/>
      <c r="R1290" s="142"/>
      <c r="S1290" s="139"/>
    </row>
    <row r="1291" spans="2:19" ht="15.75" customHeight="1" x14ac:dyDescent="0.25">
      <c r="B1291" s="106"/>
      <c r="C1291" s="106"/>
      <c r="D1291" s="139"/>
      <c r="E1291" s="140"/>
      <c r="F1291" s="140"/>
      <c r="G1291" s="140"/>
      <c r="M1291" s="140"/>
      <c r="N1291" s="167"/>
      <c r="O1291" s="167"/>
      <c r="P1291" s="142"/>
      <c r="Q1291" s="142"/>
      <c r="R1291" s="142"/>
      <c r="S1291" s="139"/>
    </row>
    <row r="1292" spans="2:19" ht="15.75" customHeight="1" x14ac:dyDescent="0.25">
      <c r="B1292" s="106"/>
      <c r="C1292" s="106"/>
      <c r="D1292" s="139"/>
      <c r="E1292" s="140"/>
      <c r="F1292" s="140"/>
      <c r="G1292" s="140"/>
      <c r="M1292" s="140"/>
      <c r="N1292" s="167"/>
      <c r="O1292" s="167"/>
      <c r="P1292" s="142"/>
      <c r="Q1292" s="142"/>
      <c r="R1292" s="142"/>
      <c r="S1292" s="139"/>
    </row>
    <row r="1293" spans="2:19" ht="15.75" customHeight="1" x14ac:dyDescent="0.25">
      <c r="B1293" s="106"/>
      <c r="C1293" s="106"/>
      <c r="D1293" s="139"/>
      <c r="E1293" s="140"/>
      <c r="F1293" s="140"/>
      <c r="G1293" s="140"/>
      <c r="M1293" s="140"/>
      <c r="N1293" s="167"/>
      <c r="O1293" s="167"/>
      <c r="P1293" s="142"/>
      <c r="Q1293" s="142"/>
      <c r="R1293" s="142"/>
      <c r="S1293" s="139"/>
    </row>
    <row r="1294" spans="2:19" ht="15.75" customHeight="1" x14ac:dyDescent="0.25">
      <c r="B1294" s="106"/>
      <c r="C1294" s="106"/>
      <c r="D1294" s="139"/>
      <c r="E1294" s="140"/>
      <c r="F1294" s="140"/>
      <c r="G1294" s="140"/>
      <c r="M1294" s="140"/>
      <c r="N1294" s="167"/>
      <c r="O1294" s="167"/>
      <c r="P1294" s="142"/>
      <c r="Q1294" s="142"/>
      <c r="R1294" s="142"/>
      <c r="S1294" s="139"/>
    </row>
    <row r="1295" spans="2:19" ht="15.75" customHeight="1" x14ac:dyDescent="0.25">
      <c r="B1295" s="106"/>
      <c r="C1295" s="106"/>
      <c r="D1295" s="139"/>
      <c r="E1295" s="140"/>
      <c r="F1295" s="140"/>
      <c r="G1295" s="140"/>
      <c r="M1295" s="140"/>
      <c r="N1295" s="167"/>
      <c r="O1295" s="167"/>
      <c r="P1295" s="142"/>
      <c r="Q1295" s="142"/>
      <c r="R1295" s="142"/>
      <c r="S1295" s="139"/>
    </row>
    <row r="1296" spans="2:19" ht="15.75" customHeight="1" x14ac:dyDescent="0.25">
      <c r="B1296" s="106"/>
      <c r="C1296" s="106"/>
      <c r="D1296" s="139"/>
      <c r="E1296" s="140"/>
      <c r="F1296" s="140"/>
      <c r="G1296" s="140"/>
      <c r="M1296" s="140"/>
      <c r="N1296" s="167"/>
      <c r="O1296" s="167"/>
      <c r="P1296" s="142"/>
      <c r="Q1296" s="142"/>
      <c r="R1296" s="142"/>
      <c r="S1296" s="139"/>
    </row>
    <row r="1297" spans="2:19" ht="15.75" customHeight="1" x14ac:dyDescent="0.25">
      <c r="B1297" s="106"/>
      <c r="C1297" s="106"/>
      <c r="D1297" s="139"/>
      <c r="E1297" s="140"/>
      <c r="F1297" s="140"/>
      <c r="G1297" s="140"/>
      <c r="M1297" s="140"/>
      <c r="N1297" s="167"/>
      <c r="O1297" s="167"/>
      <c r="P1297" s="142"/>
      <c r="Q1297" s="142"/>
      <c r="R1297" s="142"/>
      <c r="S1297" s="139"/>
    </row>
    <row r="1298" spans="2:19" ht="15.75" customHeight="1" x14ac:dyDescent="0.25">
      <c r="B1298" s="106"/>
      <c r="C1298" s="106"/>
      <c r="D1298" s="139"/>
      <c r="E1298" s="140"/>
      <c r="F1298" s="140"/>
      <c r="G1298" s="140"/>
      <c r="M1298" s="140"/>
      <c r="N1298" s="167"/>
      <c r="O1298" s="167"/>
      <c r="P1298" s="142"/>
      <c r="Q1298" s="142"/>
      <c r="R1298" s="142"/>
      <c r="S1298" s="139"/>
    </row>
    <row r="1299" spans="2:19" ht="15.75" customHeight="1" x14ac:dyDescent="0.25">
      <c r="B1299" s="106"/>
      <c r="C1299" s="106"/>
      <c r="D1299" s="139"/>
      <c r="E1299" s="140"/>
      <c r="F1299" s="140"/>
      <c r="G1299" s="140"/>
      <c r="M1299" s="140"/>
      <c r="N1299" s="167"/>
      <c r="O1299" s="167"/>
      <c r="P1299" s="142"/>
      <c r="Q1299" s="142"/>
      <c r="R1299" s="142"/>
      <c r="S1299" s="139"/>
    </row>
    <row r="1300" spans="2:19" ht="15.75" customHeight="1" x14ac:dyDescent="0.25">
      <c r="B1300" s="106"/>
      <c r="C1300" s="106"/>
      <c r="D1300" s="139"/>
      <c r="E1300" s="140"/>
      <c r="F1300" s="140"/>
      <c r="G1300" s="140"/>
      <c r="M1300" s="140"/>
      <c r="N1300" s="167"/>
      <c r="O1300" s="167"/>
      <c r="P1300" s="142"/>
      <c r="Q1300" s="142"/>
      <c r="R1300" s="142"/>
      <c r="S1300" s="139"/>
    </row>
    <row r="1301" spans="2:19" ht="15.75" customHeight="1" x14ac:dyDescent="0.25">
      <c r="B1301" s="106"/>
      <c r="C1301" s="106"/>
      <c r="D1301" s="139"/>
      <c r="E1301" s="140"/>
      <c r="F1301" s="140"/>
      <c r="G1301" s="140"/>
      <c r="M1301" s="140"/>
      <c r="N1301" s="167"/>
      <c r="O1301" s="167"/>
      <c r="P1301" s="142"/>
      <c r="Q1301" s="142"/>
      <c r="R1301" s="142"/>
      <c r="S1301" s="139"/>
    </row>
    <row r="1302" spans="2:19" ht="15.75" customHeight="1" x14ac:dyDescent="0.25">
      <c r="B1302" s="106"/>
      <c r="C1302" s="106"/>
      <c r="D1302" s="139"/>
      <c r="E1302" s="140"/>
      <c r="F1302" s="140"/>
      <c r="G1302" s="140"/>
      <c r="M1302" s="140"/>
      <c r="N1302" s="167"/>
      <c r="O1302" s="167"/>
      <c r="P1302" s="142"/>
      <c r="Q1302" s="142"/>
      <c r="R1302" s="142"/>
      <c r="S1302" s="139"/>
    </row>
    <row r="1303" spans="2:19" ht="15.75" customHeight="1" x14ac:dyDescent="0.25">
      <c r="B1303" s="106"/>
      <c r="C1303" s="106"/>
      <c r="D1303" s="139"/>
      <c r="E1303" s="140"/>
      <c r="F1303" s="140"/>
      <c r="G1303" s="140"/>
      <c r="M1303" s="140"/>
      <c r="N1303" s="167"/>
      <c r="O1303" s="167"/>
      <c r="P1303" s="142"/>
      <c r="Q1303" s="142"/>
      <c r="R1303" s="142"/>
      <c r="S1303" s="139"/>
    </row>
    <row r="1304" spans="2:19" ht="15.75" customHeight="1" x14ac:dyDescent="0.25">
      <c r="B1304" s="106"/>
      <c r="C1304" s="106"/>
      <c r="D1304" s="139"/>
      <c r="E1304" s="140"/>
      <c r="F1304" s="140"/>
      <c r="G1304" s="140"/>
      <c r="M1304" s="140"/>
      <c r="N1304" s="167"/>
      <c r="O1304" s="167"/>
      <c r="P1304" s="142"/>
      <c r="Q1304" s="142"/>
      <c r="R1304" s="142"/>
      <c r="S1304" s="139"/>
    </row>
    <row r="1305" spans="2:19" ht="15.75" customHeight="1" x14ac:dyDescent="0.25">
      <c r="B1305" s="106"/>
      <c r="C1305" s="106"/>
      <c r="D1305" s="139"/>
      <c r="E1305" s="140"/>
      <c r="F1305" s="140"/>
      <c r="G1305" s="140"/>
      <c r="M1305" s="140"/>
      <c r="N1305" s="167"/>
      <c r="O1305" s="167"/>
      <c r="P1305" s="142"/>
      <c r="Q1305" s="142"/>
      <c r="R1305" s="142"/>
      <c r="S1305" s="139"/>
    </row>
    <row r="1306" spans="2:19" ht="15.75" customHeight="1" x14ac:dyDescent="0.25">
      <c r="B1306" s="106"/>
      <c r="C1306" s="106"/>
      <c r="D1306" s="139"/>
      <c r="E1306" s="140"/>
      <c r="F1306" s="140"/>
      <c r="G1306" s="140"/>
      <c r="M1306" s="140"/>
      <c r="N1306" s="167"/>
      <c r="O1306" s="167"/>
      <c r="P1306" s="142"/>
      <c r="Q1306" s="142"/>
      <c r="R1306" s="142"/>
      <c r="S1306" s="139"/>
    </row>
    <row r="1307" spans="2:19" ht="15.75" customHeight="1" x14ac:dyDescent="0.25">
      <c r="B1307" s="106"/>
      <c r="C1307" s="106"/>
      <c r="D1307" s="139"/>
      <c r="E1307" s="140"/>
      <c r="F1307" s="140"/>
      <c r="G1307" s="140"/>
      <c r="M1307" s="140"/>
      <c r="N1307" s="167"/>
      <c r="O1307" s="167"/>
      <c r="P1307" s="142"/>
      <c r="Q1307" s="142"/>
      <c r="R1307" s="142"/>
      <c r="S1307" s="139"/>
    </row>
    <row r="1308" spans="2:19" ht="15.75" customHeight="1" x14ac:dyDescent="0.25">
      <c r="B1308" s="106"/>
      <c r="C1308" s="106"/>
      <c r="D1308" s="139"/>
      <c r="E1308" s="140"/>
      <c r="F1308" s="140"/>
      <c r="G1308" s="140"/>
      <c r="M1308" s="140"/>
      <c r="N1308" s="167"/>
      <c r="O1308" s="167"/>
      <c r="P1308" s="142"/>
      <c r="Q1308" s="142"/>
      <c r="R1308" s="142"/>
      <c r="S1308" s="139"/>
    </row>
    <row r="1309" spans="2:19" ht="15.75" customHeight="1" x14ac:dyDescent="0.25">
      <c r="B1309" s="106"/>
      <c r="C1309" s="106"/>
      <c r="D1309" s="139"/>
      <c r="E1309" s="140"/>
      <c r="F1309" s="140"/>
      <c r="G1309" s="140"/>
      <c r="M1309" s="140"/>
      <c r="N1309" s="167"/>
      <c r="O1309" s="167"/>
      <c r="P1309" s="142"/>
      <c r="Q1309" s="142"/>
      <c r="R1309" s="142"/>
      <c r="S1309" s="139"/>
    </row>
    <row r="1310" spans="2:19" ht="15.75" customHeight="1" x14ac:dyDescent="0.25">
      <c r="B1310" s="106"/>
      <c r="C1310" s="106"/>
      <c r="D1310" s="139"/>
      <c r="E1310" s="140"/>
      <c r="F1310" s="140"/>
      <c r="G1310" s="140"/>
      <c r="M1310" s="140"/>
      <c r="N1310" s="167"/>
      <c r="O1310" s="167"/>
      <c r="P1310" s="142"/>
      <c r="Q1310" s="142"/>
      <c r="R1310" s="142"/>
      <c r="S1310" s="139"/>
    </row>
    <row r="1311" spans="2:19" ht="15.75" customHeight="1" x14ac:dyDescent="0.25">
      <c r="B1311" s="106"/>
      <c r="C1311" s="106"/>
      <c r="D1311" s="139"/>
      <c r="E1311" s="140"/>
      <c r="F1311" s="140"/>
      <c r="G1311" s="140"/>
      <c r="M1311" s="140"/>
      <c r="N1311" s="167"/>
      <c r="O1311" s="167"/>
      <c r="P1311" s="142"/>
      <c r="Q1311" s="142"/>
      <c r="R1311" s="142"/>
      <c r="S1311" s="139"/>
    </row>
    <row r="1312" spans="2:19" ht="15.75" customHeight="1" x14ac:dyDescent="0.25">
      <c r="B1312" s="106"/>
      <c r="C1312" s="106"/>
      <c r="D1312" s="139"/>
      <c r="E1312" s="140"/>
      <c r="F1312" s="140"/>
      <c r="G1312" s="140"/>
      <c r="M1312" s="140"/>
      <c r="N1312" s="167"/>
      <c r="O1312" s="167"/>
      <c r="P1312" s="142"/>
      <c r="Q1312" s="142"/>
      <c r="R1312" s="142"/>
      <c r="S1312" s="139"/>
    </row>
    <row r="1313" spans="2:19" ht="15.75" customHeight="1" x14ac:dyDescent="0.25">
      <c r="B1313" s="106"/>
      <c r="C1313" s="106"/>
      <c r="D1313" s="139"/>
      <c r="E1313" s="140"/>
      <c r="F1313" s="140"/>
      <c r="G1313" s="140"/>
      <c r="M1313" s="140"/>
      <c r="N1313" s="167"/>
      <c r="O1313" s="167"/>
      <c r="P1313" s="142"/>
      <c r="Q1313" s="142"/>
      <c r="R1313" s="142"/>
      <c r="S1313" s="139"/>
    </row>
    <row r="1314" spans="2:19" ht="15.75" customHeight="1" x14ac:dyDescent="0.25">
      <c r="B1314" s="106"/>
      <c r="C1314" s="106"/>
      <c r="D1314" s="139"/>
      <c r="E1314" s="140"/>
      <c r="F1314" s="140"/>
      <c r="G1314" s="140"/>
      <c r="M1314" s="140"/>
      <c r="N1314" s="167"/>
      <c r="O1314" s="167"/>
      <c r="P1314" s="142"/>
      <c r="Q1314" s="142"/>
      <c r="R1314" s="142"/>
      <c r="S1314" s="139"/>
    </row>
    <row r="1315" spans="2:19" ht="15.75" customHeight="1" x14ac:dyDescent="0.25">
      <c r="B1315" s="106"/>
      <c r="C1315" s="106"/>
      <c r="D1315" s="139"/>
      <c r="E1315" s="140"/>
      <c r="F1315" s="140"/>
      <c r="G1315" s="140"/>
      <c r="M1315" s="140"/>
      <c r="N1315" s="167"/>
      <c r="O1315" s="167"/>
      <c r="P1315" s="142"/>
      <c r="Q1315" s="142"/>
      <c r="R1315" s="142"/>
      <c r="S1315" s="139"/>
    </row>
    <row r="1316" spans="2:19" ht="15.75" customHeight="1" x14ac:dyDescent="0.25">
      <c r="B1316" s="106"/>
      <c r="C1316" s="106"/>
      <c r="D1316" s="139"/>
      <c r="E1316" s="140"/>
      <c r="F1316" s="140"/>
      <c r="G1316" s="140"/>
      <c r="M1316" s="140"/>
      <c r="N1316" s="167"/>
      <c r="O1316" s="167"/>
      <c r="P1316" s="142"/>
      <c r="Q1316" s="142"/>
      <c r="R1316" s="142"/>
      <c r="S1316" s="139"/>
    </row>
    <row r="1317" spans="2:19" ht="15.75" customHeight="1" x14ac:dyDescent="0.25">
      <c r="B1317" s="106"/>
      <c r="C1317" s="106"/>
      <c r="D1317" s="139"/>
      <c r="E1317" s="140"/>
      <c r="F1317" s="140"/>
      <c r="G1317" s="140"/>
      <c r="M1317" s="140"/>
      <c r="N1317" s="167"/>
      <c r="O1317" s="167"/>
      <c r="P1317" s="142"/>
      <c r="Q1317" s="142"/>
      <c r="R1317" s="142"/>
      <c r="S1317" s="139"/>
    </row>
    <row r="1318" spans="2:19" ht="15.75" customHeight="1" x14ac:dyDescent="0.25">
      <c r="B1318" s="106"/>
      <c r="C1318" s="106"/>
      <c r="D1318" s="139"/>
      <c r="E1318" s="140"/>
      <c r="F1318" s="140"/>
      <c r="G1318" s="140"/>
      <c r="M1318" s="140"/>
      <c r="N1318" s="167"/>
      <c r="O1318" s="167"/>
      <c r="P1318" s="142"/>
      <c r="Q1318" s="142"/>
      <c r="R1318" s="142"/>
      <c r="S1318" s="139"/>
    </row>
    <row r="1319" spans="2:19" ht="15.75" customHeight="1" x14ac:dyDescent="0.25">
      <c r="B1319" s="106"/>
      <c r="C1319" s="106"/>
      <c r="D1319" s="139"/>
      <c r="E1319" s="140"/>
      <c r="F1319" s="140"/>
      <c r="G1319" s="140"/>
      <c r="M1319" s="140"/>
      <c r="N1319" s="167"/>
      <c r="O1319" s="167"/>
      <c r="P1319" s="142"/>
      <c r="Q1319" s="142"/>
      <c r="R1319" s="142"/>
      <c r="S1319" s="139"/>
    </row>
    <row r="1320" spans="2:19" ht="15.75" customHeight="1" x14ac:dyDescent="0.25">
      <c r="B1320" s="106"/>
      <c r="C1320" s="106"/>
      <c r="D1320" s="139"/>
      <c r="E1320" s="140"/>
      <c r="F1320" s="140"/>
      <c r="G1320" s="140"/>
      <c r="M1320" s="140"/>
      <c r="N1320" s="167"/>
      <c r="O1320" s="167"/>
      <c r="P1320" s="142"/>
      <c r="Q1320" s="142"/>
      <c r="R1320" s="142"/>
      <c r="S1320" s="139"/>
    </row>
    <row r="1321" spans="2:19" ht="15.75" customHeight="1" x14ac:dyDescent="0.25">
      <c r="B1321" s="106"/>
      <c r="C1321" s="106"/>
      <c r="D1321" s="139"/>
      <c r="E1321" s="140"/>
      <c r="F1321" s="140"/>
      <c r="G1321" s="140"/>
      <c r="M1321" s="140"/>
      <c r="N1321" s="167"/>
      <c r="O1321" s="167"/>
      <c r="P1321" s="142"/>
      <c r="Q1321" s="142"/>
      <c r="R1321" s="142"/>
      <c r="S1321" s="139"/>
    </row>
    <row r="1322" spans="2:19" ht="15.75" customHeight="1" x14ac:dyDescent="0.25">
      <c r="B1322" s="106"/>
      <c r="C1322" s="106"/>
      <c r="D1322" s="139"/>
      <c r="E1322" s="140"/>
      <c r="F1322" s="140"/>
      <c r="G1322" s="140"/>
      <c r="M1322" s="140"/>
      <c r="N1322" s="167"/>
      <c r="O1322" s="167"/>
      <c r="P1322" s="142"/>
      <c r="Q1322" s="142"/>
      <c r="R1322" s="142"/>
      <c r="S1322" s="139"/>
    </row>
    <row r="1323" spans="2:19" ht="15.75" customHeight="1" x14ac:dyDescent="0.25">
      <c r="B1323" s="106"/>
      <c r="C1323" s="106"/>
      <c r="D1323" s="139"/>
      <c r="E1323" s="140"/>
      <c r="F1323" s="140"/>
      <c r="G1323" s="140"/>
      <c r="M1323" s="140"/>
      <c r="N1323" s="167"/>
      <c r="O1323" s="167"/>
      <c r="P1323" s="142"/>
      <c r="Q1323" s="142"/>
      <c r="R1323" s="142"/>
      <c r="S1323" s="139"/>
    </row>
    <row r="1324" spans="2:19" ht="15.75" customHeight="1" x14ac:dyDescent="0.25">
      <c r="B1324" s="106"/>
      <c r="C1324" s="106"/>
      <c r="D1324" s="139"/>
      <c r="E1324" s="140"/>
      <c r="F1324" s="140"/>
      <c r="G1324" s="140"/>
      <c r="M1324" s="140"/>
      <c r="N1324" s="167"/>
      <c r="O1324" s="167"/>
      <c r="P1324" s="142"/>
      <c r="Q1324" s="142"/>
      <c r="R1324" s="142"/>
      <c r="S1324" s="139"/>
    </row>
    <row r="1325" spans="2:19" ht="15.75" customHeight="1" x14ac:dyDescent="0.25">
      <c r="B1325" s="106"/>
      <c r="C1325" s="106"/>
      <c r="D1325" s="139"/>
      <c r="E1325" s="140"/>
      <c r="F1325" s="140"/>
      <c r="G1325" s="140"/>
      <c r="M1325" s="140"/>
      <c r="N1325" s="167"/>
      <c r="O1325" s="167"/>
      <c r="P1325" s="142"/>
      <c r="Q1325" s="142"/>
      <c r="R1325" s="142"/>
      <c r="S1325" s="139"/>
    </row>
    <row r="1326" spans="2:19" ht="15.75" customHeight="1" x14ac:dyDescent="0.25">
      <c r="B1326" s="106"/>
      <c r="C1326" s="106"/>
      <c r="D1326" s="139"/>
      <c r="E1326" s="140"/>
      <c r="F1326" s="140"/>
      <c r="G1326" s="140"/>
      <c r="M1326" s="140"/>
      <c r="N1326" s="167"/>
      <c r="O1326" s="167"/>
      <c r="P1326" s="142"/>
      <c r="Q1326" s="142"/>
      <c r="R1326" s="142"/>
      <c r="S1326" s="139"/>
    </row>
    <row r="1327" spans="2:19" ht="15.75" customHeight="1" x14ac:dyDescent="0.25">
      <c r="B1327" s="106"/>
      <c r="C1327" s="106"/>
      <c r="D1327" s="139"/>
      <c r="E1327" s="140"/>
      <c r="F1327" s="140"/>
      <c r="G1327" s="140"/>
      <c r="M1327" s="140"/>
      <c r="N1327" s="167"/>
      <c r="O1327" s="167"/>
      <c r="P1327" s="142"/>
      <c r="Q1327" s="142"/>
      <c r="R1327" s="142"/>
      <c r="S1327" s="139"/>
    </row>
    <row r="1328" spans="2:19" ht="15.75" customHeight="1" x14ac:dyDescent="0.25">
      <c r="B1328" s="106"/>
      <c r="C1328" s="106"/>
      <c r="D1328" s="139"/>
      <c r="E1328" s="140"/>
      <c r="F1328" s="140"/>
      <c r="G1328" s="140"/>
      <c r="M1328" s="140"/>
      <c r="N1328" s="167"/>
      <c r="O1328" s="167"/>
      <c r="P1328" s="142"/>
      <c r="Q1328" s="142"/>
      <c r="R1328" s="142"/>
      <c r="S1328" s="139"/>
    </row>
    <row r="1329" spans="2:19" ht="15.75" customHeight="1" x14ac:dyDescent="0.25">
      <c r="B1329" s="106"/>
      <c r="C1329" s="106"/>
      <c r="D1329" s="139"/>
      <c r="E1329" s="140"/>
      <c r="F1329" s="140"/>
      <c r="G1329" s="140"/>
      <c r="M1329" s="140"/>
      <c r="N1329" s="167"/>
      <c r="O1329" s="167"/>
      <c r="P1329" s="142"/>
      <c r="Q1329" s="142"/>
      <c r="R1329" s="142"/>
      <c r="S1329" s="139"/>
    </row>
    <row r="1330" spans="2:19" ht="15.75" customHeight="1" x14ac:dyDescent="0.25">
      <c r="B1330" s="106"/>
      <c r="C1330" s="106"/>
      <c r="D1330" s="139"/>
      <c r="E1330" s="140"/>
      <c r="F1330" s="140"/>
      <c r="G1330" s="140"/>
      <c r="M1330" s="140"/>
      <c r="N1330" s="167"/>
      <c r="O1330" s="167"/>
      <c r="P1330" s="142"/>
      <c r="Q1330" s="142"/>
      <c r="R1330" s="142"/>
      <c r="S1330" s="139"/>
    </row>
    <row r="1331" spans="2:19" ht="15.75" customHeight="1" x14ac:dyDescent="0.25">
      <c r="B1331" s="106"/>
      <c r="C1331" s="106"/>
      <c r="D1331" s="139"/>
      <c r="E1331" s="140"/>
      <c r="F1331" s="140"/>
      <c r="G1331" s="140"/>
      <c r="M1331" s="140"/>
      <c r="N1331" s="167"/>
      <c r="O1331" s="167"/>
      <c r="P1331" s="142"/>
      <c r="Q1331" s="142"/>
      <c r="R1331" s="142"/>
      <c r="S1331" s="139"/>
    </row>
    <row r="1332" spans="2:19" ht="15.75" customHeight="1" x14ac:dyDescent="0.25">
      <c r="B1332" s="106"/>
      <c r="C1332" s="106"/>
      <c r="D1332" s="139"/>
      <c r="E1332" s="140"/>
      <c r="F1332" s="140"/>
      <c r="G1332" s="140"/>
      <c r="M1332" s="140"/>
      <c r="N1332" s="167"/>
      <c r="O1332" s="167"/>
      <c r="P1332" s="142"/>
      <c r="Q1332" s="142"/>
      <c r="R1332" s="142"/>
      <c r="S1332" s="139"/>
    </row>
    <row r="1333" spans="2:19" ht="15.75" customHeight="1" x14ac:dyDescent="0.25">
      <c r="B1333" s="106"/>
      <c r="C1333" s="106"/>
      <c r="D1333" s="139"/>
      <c r="E1333" s="140"/>
      <c r="F1333" s="140"/>
      <c r="G1333" s="140"/>
      <c r="M1333" s="140"/>
      <c r="N1333" s="167"/>
      <c r="O1333" s="167"/>
      <c r="P1333" s="142"/>
      <c r="Q1333" s="142"/>
      <c r="R1333" s="142"/>
      <c r="S1333" s="139"/>
    </row>
    <row r="1334" spans="2:19" ht="15.75" customHeight="1" x14ac:dyDescent="0.25">
      <c r="B1334" s="106"/>
      <c r="C1334" s="106"/>
      <c r="D1334" s="139"/>
      <c r="E1334" s="140"/>
      <c r="F1334" s="140"/>
      <c r="G1334" s="140"/>
      <c r="M1334" s="140"/>
      <c r="N1334" s="167"/>
      <c r="O1334" s="167"/>
      <c r="P1334" s="142"/>
      <c r="Q1334" s="142"/>
      <c r="R1334" s="142"/>
      <c r="S1334" s="139"/>
    </row>
    <row r="1335" spans="2:19" ht="15.75" customHeight="1" x14ac:dyDescent="0.25">
      <c r="B1335" s="106"/>
      <c r="C1335" s="106"/>
      <c r="D1335" s="139"/>
      <c r="E1335" s="140"/>
      <c r="F1335" s="140"/>
      <c r="G1335" s="140"/>
      <c r="M1335" s="140"/>
      <c r="N1335" s="167"/>
      <c r="O1335" s="167"/>
      <c r="P1335" s="142"/>
      <c r="Q1335" s="142"/>
      <c r="R1335" s="142"/>
      <c r="S1335" s="139"/>
    </row>
    <row r="1336" spans="2:19" ht="15.75" customHeight="1" x14ac:dyDescent="0.25">
      <c r="B1336" s="106"/>
      <c r="C1336" s="106"/>
      <c r="D1336" s="139"/>
      <c r="E1336" s="140"/>
      <c r="F1336" s="140"/>
      <c r="G1336" s="140"/>
      <c r="M1336" s="140"/>
      <c r="N1336" s="167"/>
      <c r="O1336" s="167"/>
      <c r="P1336" s="142"/>
      <c r="Q1336" s="142"/>
      <c r="R1336" s="142"/>
      <c r="S1336" s="139"/>
    </row>
    <row r="1337" spans="2:19" ht="15.75" customHeight="1" x14ac:dyDescent="0.25">
      <c r="B1337" s="106"/>
      <c r="C1337" s="106"/>
      <c r="D1337" s="139"/>
      <c r="E1337" s="140"/>
      <c r="F1337" s="140"/>
      <c r="G1337" s="140"/>
      <c r="M1337" s="140"/>
      <c r="N1337" s="167"/>
      <c r="O1337" s="167"/>
      <c r="P1337" s="142"/>
      <c r="Q1337" s="142"/>
      <c r="R1337" s="142"/>
      <c r="S1337" s="139"/>
    </row>
    <row r="1338" spans="2:19" ht="15.75" customHeight="1" x14ac:dyDescent="0.25">
      <c r="B1338" s="106"/>
      <c r="C1338" s="106"/>
      <c r="D1338" s="139"/>
      <c r="E1338" s="140"/>
      <c r="F1338" s="140"/>
      <c r="G1338" s="140"/>
      <c r="M1338" s="140"/>
      <c r="N1338" s="167"/>
      <c r="O1338" s="167"/>
      <c r="P1338" s="142"/>
      <c r="Q1338" s="142"/>
      <c r="R1338" s="142"/>
      <c r="S1338" s="139"/>
    </row>
    <row r="1339" spans="2:19" ht="15.75" customHeight="1" x14ac:dyDescent="0.25">
      <c r="B1339" s="106"/>
      <c r="C1339" s="106"/>
      <c r="D1339" s="139"/>
      <c r="E1339" s="140"/>
      <c r="F1339" s="140"/>
      <c r="G1339" s="140"/>
      <c r="M1339" s="140"/>
      <c r="N1339" s="167"/>
      <c r="O1339" s="167"/>
      <c r="P1339" s="142"/>
      <c r="Q1339" s="142"/>
      <c r="R1339" s="142"/>
      <c r="S1339" s="139"/>
    </row>
    <row r="1340" spans="2:19" ht="15.75" customHeight="1" x14ac:dyDescent="0.25">
      <c r="B1340" s="106"/>
      <c r="C1340" s="106"/>
      <c r="D1340" s="139"/>
      <c r="E1340" s="140"/>
      <c r="F1340" s="140"/>
      <c r="G1340" s="140"/>
      <c r="M1340" s="140"/>
      <c r="N1340" s="167"/>
      <c r="O1340" s="167"/>
      <c r="P1340" s="142"/>
      <c r="Q1340" s="142"/>
      <c r="R1340" s="142"/>
      <c r="S1340" s="139"/>
    </row>
    <row r="1341" spans="2:19" ht="15.75" customHeight="1" x14ac:dyDescent="0.25">
      <c r="B1341" s="106"/>
      <c r="C1341" s="106"/>
      <c r="D1341" s="139"/>
      <c r="E1341" s="140"/>
      <c r="F1341" s="140"/>
      <c r="G1341" s="140"/>
      <c r="M1341" s="140"/>
      <c r="N1341" s="167"/>
      <c r="O1341" s="167"/>
      <c r="P1341" s="142"/>
      <c r="Q1341" s="142"/>
      <c r="R1341" s="142"/>
      <c r="S1341" s="139"/>
    </row>
    <row r="1342" spans="2:19" ht="15.75" customHeight="1" x14ac:dyDescent="0.25">
      <c r="B1342" s="106"/>
      <c r="C1342" s="106"/>
      <c r="D1342" s="139"/>
      <c r="E1342" s="140"/>
      <c r="F1342" s="140"/>
      <c r="G1342" s="140"/>
      <c r="M1342" s="140"/>
      <c r="N1342" s="167"/>
      <c r="O1342" s="167"/>
      <c r="P1342" s="142"/>
      <c r="Q1342" s="142"/>
      <c r="R1342" s="142"/>
      <c r="S1342" s="139"/>
    </row>
    <row r="1343" spans="2:19" ht="15.75" customHeight="1" x14ac:dyDescent="0.25">
      <c r="B1343" s="106"/>
      <c r="C1343" s="106"/>
      <c r="D1343" s="139"/>
      <c r="E1343" s="140"/>
      <c r="F1343" s="140"/>
      <c r="G1343" s="140"/>
      <c r="M1343" s="140"/>
      <c r="N1343" s="167"/>
      <c r="O1343" s="167"/>
      <c r="P1343" s="142"/>
      <c r="Q1343" s="142"/>
      <c r="R1343" s="142"/>
      <c r="S1343" s="139"/>
    </row>
    <row r="1344" spans="2:19" ht="15.75" customHeight="1" x14ac:dyDescent="0.25">
      <c r="B1344" s="106"/>
      <c r="C1344" s="106"/>
      <c r="D1344" s="139"/>
      <c r="E1344" s="140"/>
      <c r="F1344" s="140"/>
      <c r="G1344" s="140"/>
      <c r="M1344" s="140"/>
      <c r="N1344" s="167"/>
      <c r="O1344" s="167"/>
      <c r="P1344" s="142"/>
      <c r="Q1344" s="142"/>
      <c r="R1344" s="142"/>
      <c r="S1344" s="139"/>
    </row>
    <row r="1345" spans="2:19" ht="15.75" customHeight="1" x14ac:dyDescent="0.25">
      <c r="B1345" s="106"/>
      <c r="C1345" s="106"/>
      <c r="D1345" s="139"/>
      <c r="E1345" s="140"/>
      <c r="F1345" s="140"/>
      <c r="G1345" s="140"/>
      <c r="M1345" s="140"/>
      <c r="N1345" s="167"/>
      <c r="O1345" s="167"/>
      <c r="P1345" s="142"/>
      <c r="Q1345" s="142"/>
      <c r="R1345" s="142"/>
      <c r="S1345" s="139"/>
    </row>
    <row r="1346" spans="2:19" ht="15.75" customHeight="1" x14ac:dyDescent="0.25">
      <c r="B1346" s="106"/>
      <c r="C1346" s="106"/>
      <c r="D1346" s="139"/>
      <c r="E1346" s="140"/>
      <c r="F1346" s="140"/>
      <c r="G1346" s="140"/>
      <c r="M1346" s="140"/>
      <c r="N1346" s="167"/>
      <c r="O1346" s="167"/>
      <c r="P1346" s="142"/>
      <c r="Q1346" s="142"/>
      <c r="R1346" s="142"/>
      <c r="S1346" s="139"/>
    </row>
    <row r="1347" spans="2:19" ht="15.75" customHeight="1" x14ac:dyDescent="0.25">
      <c r="B1347" s="106"/>
      <c r="C1347" s="106"/>
      <c r="D1347" s="139"/>
      <c r="E1347" s="140"/>
      <c r="F1347" s="140"/>
      <c r="G1347" s="140"/>
      <c r="M1347" s="140"/>
      <c r="N1347" s="167"/>
      <c r="O1347" s="167"/>
      <c r="P1347" s="142"/>
      <c r="Q1347" s="142"/>
      <c r="R1347" s="142"/>
      <c r="S1347" s="139"/>
    </row>
    <row r="1348" spans="2:19" ht="15.75" customHeight="1" x14ac:dyDescent="0.25">
      <c r="B1348" s="106"/>
      <c r="C1348" s="106"/>
      <c r="D1348" s="139"/>
      <c r="E1348" s="140"/>
      <c r="F1348" s="140"/>
      <c r="G1348" s="140"/>
      <c r="M1348" s="140"/>
      <c r="N1348" s="167"/>
      <c r="O1348" s="167"/>
      <c r="P1348" s="142"/>
      <c r="Q1348" s="142"/>
      <c r="R1348" s="142"/>
      <c r="S1348" s="139"/>
    </row>
    <row r="1349" spans="2:19" ht="15.75" customHeight="1" x14ac:dyDescent="0.25">
      <c r="B1349" s="106"/>
      <c r="C1349" s="106"/>
      <c r="D1349" s="139"/>
      <c r="E1349" s="140"/>
      <c r="F1349" s="140"/>
      <c r="G1349" s="140"/>
      <c r="M1349" s="140"/>
      <c r="N1349" s="167"/>
      <c r="O1349" s="167"/>
      <c r="P1349" s="142"/>
      <c r="Q1349" s="142"/>
      <c r="R1349" s="142"/>
      <c r="S1349" s="139"/>
    </row>
    <row r="1350" spans="2:19" ht="15.75" customHeight="1" x14ac:dyDescent="0.25">
      <c r="B1350" s="106"/>
      <c r="C1350" s="106"/>
      <c r="D1350" s="139"/>
      <c r="E1350" s="140"/>
      <c r="F1350" s="140"/>
      <c r="G1350" s="140"/>
      <c r="M1350" s="140"/>
      <c r="N1350" s="167"/>
      <c r="O1350" s="167"/>
      <c r="P1350" s="142"/>
      <c r="Q1350" s="142"/>
      <c r="R1350" s="142"/>
      <c r="S1350" s="139"/>
    </row>
    <row r="1351" spans="2:19" ht="15.75" customHeight="1" x14ac:dyDescent="0.25">
      <c r="B1351" s="106"/>
      <c r="C1351" s="106"/>
      <c r="D1351" s="139"/>
      <c r="E1351" s="140"/>
      <c r="F1351" s="140"/>
      <c r="G1351" s="140"/>
      <c r="M1351" s="140"/>
      <c r="N1351" s="167"/>
      <c r="O1351" s="167"/>
      <c r="P1351" s="142"/>
      <c r="Q1351" s="142"/>
      <c r="R1351" s="142"/>
      <c r="S1351" s="139"/>
    </row>
    <row r="1352" spans="2:19" ht="15.75" customHeight="1" x14ac:dyDescent="0.25">
      <c r="B1352" s="106"/>
      <c r="C1352" s="106"/>
      <c r="D1352" s="139"/>
      <c r="E1352" s="140"/>
      <c r="F1352" s="140"/>
      <c r="G1352" s="140"/>
      <c r="M1352" s="140"/>
      <c r="N1352" s="167"/>
      <c r="O1352" s="167"/>
      <c r="P1352" s="142"/>
      <c r="Q1352" s="142"/>
      <c r="R1352" s="142"/>
      <c r="S1352" s="139"/>
    </row>
    <row r="1353" spans="2:19" ht="15.75" customHeight="1" x14ac:dyDescent="0.25">
      <c r="B1353" s="106"/>
      <c r="C1353" s="106"/>
      <c r="D1353" s="139"/>
      <c r="E1353" s="140"/>
      <c r="F1353" s="140"/>
      <c r="G1353" s="140"/>
      <c r="M1353" s="140"/>
      <c r="N1353" s="167"/>
      <c r="O1353" s="167"/>
      <c r="P1353" s="142"/>
      <c r="Q1353" s="142"/>
      <c r="R1353" s="142"/>
      <c r="S1353" s="139"/>
    </row>
    <row r="1354" spans="2:19" ht="15.75" customHeight="1" x14ac:dyDescent="0.25">
      <c r="B1354" s="106"/>
      <c r="C1354" s="106"/>
      <c r="D1354" s="139"/>
      <c r="E1354" s="140"/>
      <c r="F1354" s="140"/>
      <c r="G1354" s="140"/>
      <c r="M1354" s="140"/>
      <c r="N1354" s="167"/>
      <c r="O1354" s="167"/>
      <c r="P1354" s="142"/>
      <c r="Q1354" s="142"/>
      <c r="R1354" s="142"/>
      <c r="S1354" s="139"/>
    </row>
    <row r="1355" spans="2:19" ht="15.75" customHeight="1" x14ac:dyDescent="0.25">
      <c r="B1355" s="106"/>
      <c r="C1355" s="106"/>
      <c r="D1355" s="139"/>
      <c r="E1355" s="140"/>
      <c r="F1355" s="140"/>
      <c r="G1355" s="140"/>
      <c r="M1355" s="140"/>
      <c r="N1355" s="167"/>
      <c r="O1355" s="167"/>
      <c r="P1355" s="142"/>
      <c r="Q1355" s="142"/>
      <c r="R1355" s="142"/>
      <c r="S1355" s="139"/>
    </row>
    <row r="1356" spans="2:19" ht="15.75" customHeight="1" x14ac:dyDescent="0.25">
      <c r="B1356" s="106"/>
      <c r="C1356" s="106"/>
      <c r="D1356" s="139"/>
      <c r="E1356" s="140"/>
      <c r="F1356" s="140"/>
      <c r="G1356" s="140"/>
      <c r="M1356" s="140"/>
      <c r="N1356" s="167"/>
      <c r="O1356" s="167"/>
      <c r="P1356" s="142"/>
      <c r="Q1356" s="142"/>
      <c r="R1356" s="142"/>
      <c r="S1356" s="139"/>
    </row>
    <row r="1357" spans="2:19" ht="15.75" customHeight="1" x14ac:dyDescent="0.25">
      <c r="B1357" s="106"/>
      <c r="C1357" s="106"/>
      <c r="D1357" s="139"/>
      <c r="E1357" s="140"/>
      <c r="F1357" s="140"/>
      <c r="G1357" s="140"/>
      <c r="M1357" s="140"/>
      <c r="N1357" s="167"/>
      <c r="O1357" s="167"/>
      <c r="P1357" s="142"/>
      <c r="Q1357" s="142"/>
      <c r="R1357" s="142"/>
      <c r="S1357" s="139"/>
    </row>
    <row r="1358" spans="2:19" ht="15.75" customHeight="1" x14ac:dyDescent="0.25">
      <c r="B1358" s="106"/>
      <c r="C1358" s="106"/>
      <c r="D1358" s="139"/>
      <c r="E1358" s="140"/>
      <c r="F1358" s="140"/>
      <c r="G1358" s="140"/>
      <c r="M1358" s="140"/>
      <c r="N1358" s="167"/>
      <c r="O1358" s="167"/>
      <c r="P1358" s="142"/>
      <c r="Q1358" s="142"/>
      <c r="R1358" s="142"/>
      <c r="S1358" s="139"/>
    </row>
    <row r="1359" spans="2:19" ht="15.75" customHeight="1" x14ac:dyDescent="0.25">
      <c r="B1359" s="106"/>
      <c r="C1359" s="106"/>
      <c r="D1359" s="139"/>
      <c r="E1359" s="140"/>
      <c r="F1359" s="140"/>
      <c r="G1359" s="140"/>
      <c r="M1359" s="140"/>
      <c r="N1359" s="167"/>
      <c r="O1359" s="167"/>
      <c r="P1359" s="142"/>
      <c r="Q1359" s="142"/>
      <c r="R1359" s="142"/>
      <c r="S1359" s="139"/>
    </row>
    <row r="1360" spans="2:19" ht="15.75" customHeight="1" x14ac:dyDescent="0.25">
      <c r="B1360" s="106"/>
      <c r="C1360" s="106"/>
      <c r="D1360" s="139"/>
      <c r="E1360" s="140"/>
      <c r="F1360" s="140"/>
      <c r="G1360" s="140"/>
      <c r="M1360" s="140"/>
      <c r="N1360" s="167"/>
      <c r="O1360" s="167"/>
      <c r="P1360" s="142"/>
      <c r="Q1360" s="142"/>
      <c r="R1360" s="142"/>
      <c r="S1360" s="139"/>
    </row>
    <row r="1361" spans="2:19" ht="15.75" customHeight="1" x14ac:dyDescent="0.25">
      <c r="B1361" s="106"/>
      <c r="C1361" s="106"/>
      <c r="D1361" s="139"/>
      <c r="E1361" s="140"/>
      <c r="F1361" s="140"/>
      <c r="G1361" s="140"/>
      <c r="M1361" s="140"/>
      <c r="N1361" s="167"/>
      <c r="O1361" s="167"/>
      <c r="P1361" s="142"/>
      <c r="Q1361" s="142"/>
      <c r="R1361" s="142"/>
      <c r="S1361" s="139"/>
    </row>
    <row r="1362" spans="2:19" ht="15.75" customHeight="1" x14ac:dyDescent="0.25">
      <c r="B1362" s="106"/>
      <c r="C1362" s="106"/>
      <c r="D1362" s="139"/>
      <c r="E1362" s="140"/>
      <c r="F1362" s="140"/>
      <c r="G1362" s="140"/>
      <c r="M1362" s="140"/>
      <c r="N1362" s="167"/>
      <c r="O1362" s="167"/>
      <c r="P1362" s="142"/>
      <c r="Q1362" s="142"/>
      <c r="R1362" s="142"/>
      <c r="S1362" s="139"/>
    </row>
    <row r="1363" spans="2:19" ht="15.75" customHeight="1" x14ac:dyDescent="0.25">
      <c r="B1363" s="106"/>
      <c r="C1363" s="106"/>
      <c r="D1363" s="139"/>
      <c r="E1363" s="140"/>
      <c r="F1363" s="140"/>
      <c r="G1363" s="140"/>
      <c r="M1363" s="140"/>
      <c r="N1363" s="167"/>
      <c r="O1363" s="167"/>
      <c r="P1363" s="142"/>
      <c r="Q1363" s="142"/>
      <c r="R1363" s="142"/>
      <c r="S1363" s="139"/>
    </row>
    <row r="1364" spans="2:19" ht="15.75" customHeight="1" x14ac:dyDescent="0.25">
      <c r="B1364" s="106"/>
      <c r="C1364" s="106"/>
      <c r="D1364" s="139"/>
      <c r="E1364" s="140"/>
      <c r="F1364" s="140"/>
      <c r="G1364" s="140"/>
      <c r="M1364" s="140"/>
      <c r="N1364" s="167"/>
      <c r="O1364" s="167"/>
      <c r="P1364" s="142"/>
      <c r="Q1364" s="142"/>
      <c r="R1364" s="142"/>
      <c r="S1364" s="139"/>
    </row>
    <row r="1365" spans="2:19" ht="15.75" customHeight="1" x14ac:dyDescent="0.25">
      <c r="B1365" s="106"/>
      <c r="C1365" s="106"/>
      <c r="D1365" s="139"/>
      <c r="E1365" s="140"/>
      <c r="F1365" s="140"/>
      <c r="G1365" s="140"/>
      <c r="M1365" s="140"/>
      <c r="N1365" s="167"/>
      <c r="O1365" s="167"/>
      <c r="P1365" s="142"/>
      <c r="Q1365" s="142"/>
      <c r="R1365" s="142"/>
      <c r="S1365" s="139"/>
    </row>
    <row r="1366" spans="2:19" ht="15.75" customHeight="1" x14ac:dyDescent="0.25">
      <c r="B1366" s="106"/>
      <c r="C1366" s="106"/>
      <c r="D1366" s="139"/>
      <c r="E1366" s="140"/>
      <c r="F1366" s="140"/>
      <c r="G1366" s="140"/>
      <c r="M1366" s="140"/>
      <c r="N1366" s="167"/>
      <c r="O1366" s="167"/>
      <c r="P1366" s="142"/>
      <c r="Q1366" s="142"/>
      <c r="R1366" s="142"/>
      <c r="S1366" s="139"/>
    </row>
    <row r="1367" spans="2:19" ht="15.75" customHeight="1" x14ac:dyDescent="0.25">
      <c r="B1367" s="106"/>
      <c r="C1367" s="106"/>
      <c r="D1367" s="139"/>
      <c r="E1367" s="140"/>
      <c r="F1367" s="140"/>
      <c r="G1367" s="140"/>
      <c r="M1367" s="140"/>
      <c r="N1367" s="167"/>
      <c r="O1367" s="167"/>
      <c r="P1367" s="142"/>
      <c r="Q1367" s="142"/>
      <c r="R1367" s="142"/>
      <c r="S1367" s="139"/>
    </row>
    <row r="1368" spans="2:19" ht="15.75" customHeight="1" x14ac:dyDescent="0.25">
      <c r="B1368" s="106"/>
      <c r="C1368" s="106"/>
      <c r="D1368" s="139"/>
      <c r="E1368" s="140"/>
      <c r="F1368" s="140"/>
      <c r="G1368" s="140"/>
      <c r="M1368" s="140"/>
      <c r="N1368" s="167"/>
      <c r="O1368" s="167"/>
      <c r="P1368" s="142"/>
      <c r="Q1368" s="142"/>
      <c r="R1368" s="142"/>
      <c r="S1368" s="139"/>
    </row>
    <row r="1369" spans="2:19" ht="15.75" customHeight="1" x14ac:dyDescent="0.25">
      <c r="B1369" s="106"/>
      <c r="C1369" s="106"/>
      <c r="D1369" s="139"/>
      <c r="E1369" s="140"/>
      <c r="F1369" s="140"/>
      <c r="G1369" s="140"/>
      <c r="M1369" s="140"/>
      <c r="N1369" s="167"/>
      <c r="O1369" s="167"/>
      <c r="P1369" s="142"/>
      <c r="Q1369" s="142"/>
      <c r="R1369" s="142"/>
      <c r="S1369" s="139"/>
    </row>
    <row r="1370" spans="2:19" ht="15.75" customHeight="1" x14ac:dyDescent="0.25">
      <c r="B1370" s="106"/>
      <c r="C1370" s="106"/>
      <c r="D1370" s="139"/>
      <c r="E1370" s="140"/>
      <c r="F1370" s="140"/>
      <c r="G1370" s="140"/>
      <c r="M1370" s="140"/>
      <c r="N1370" s="167"/>
      <c r="O1370" s="167"/>
      <c r="P1370" s="142"/>
      <c r="Q1370" s="142"/>
      <c r="R1370" s="142"/>
      <c r="S1370" s="139"/>
    </row>
    <row r="1371" spans="2:19" ht="15.75" customHeight="1" x14ac:dyDescent="0.25">
      <c r="B1371" s="106"/>
      <c r="C1371" s="106"/>
      <c r="D1371" s="139"/>
      <c r="E1371" s="140"/>
      <c r="F1371" s="140"/>
      <c r="G1371" s="140"/>
      <c r="M1371" s="140"/>
      <c r="N1371" s="167"/>
      <c r="O1371" s="167"/>
      <c r="P1371" s="142"/>
      <c r="Q1371" s="142"/>
      <c r="R1371" s="142"/>
      <c r="S1371" s="139"/>
    </row>
    <row r="1372" spans="2:19" ht="15.75" customHeight="1" x14ac:dyDescent="0.25">
      <c r="B1372" s="106"/>
      <c r="C1372" s="106"/>
      <c r="D1372" s="139"/>
      <c r="E1372" s="140"/>
      <c r="F1372" s="140"/>
      <c r="G1372" s="140"/>
      <c r="M1372" s="140"/>
      <c r="N1372" s="167"/>
      <c r="O1372" s="167"/>
      <c r="P1372" s="142"/>
      <c r="Q1372" s="142"/>
      <c r="R1372" s="142"/>
      <c r="S1372" s="139"/>
    </row>
    <row r="1373" spans="2:19" ht="15.75" customHeight="1" x14ac:dyDescent="0.25">
      <c r="B1373" s="106"/>
      <c r="C1373" s="106"/>
      <c r="D1373" s="139"/>
      <c r="E1373" s="140"/>
      <c r="F1373" s="140"/>
      <c r="G1373" s="140"/>
      <c r="M1373" s="140"/>
      <c r="N1373" s="167"/>
      <c r="O1373" s="167"/>
      <c r="P1373" s="142"/>
      <c r="Q1373" s="142"/>
      <c r="R1373" s="142"/>
      <c r="S1373" s="139"/>
    </row>
    <row r="1374" spans="2:19" ht="15.75" customHeight="1" x14ac:dyDescent="0.25">
      <c r="B1374" s="106"/>
      <c r="C1374" s="106"/>
      <c r="D1374" s="139"/>
      <c r="E1374" s="140"/>
      <c r="F1374" s="140"/>
      <c r="G1374" s="140"/>
      <c r="M1374" s="140"/>
      <c r="N1374" s="167"/>
      <c r="O1374" s="167"/>
      <c r="P1374" s="142"/>
      <c r="Q1374" s="142"/>
      <c r="R1374" s="142"/>
      <c r="S1374" s="139"/>
    </row>
    <row r="1375" spans="2:19" ht="15.75" customHeight="1" x14ac:dyDescent="0.25">
      <c r="B1375" s="106"/>
      <c r="C1375" s="106"/>
      <c r="D1375" s="139"/>
      <c r="E1375" s="140"/>
      <c r="F1375" s="140"/>
      <c r="G1375" s="140"/>
      <c r="M1375" s="140"/>
      <c r="N1375" s="167"/>
      <c r="O1375" s="167"/>
      <c r="P1375" s="142"/>
      <c r="Q1375" s="142"/>
      <c r="R1375" s="142"/>
      <c r="S1375" s="139"/>
    </row>
    <row r="1376" spans="2:19" ht="15.75" customHeight="1" x14ac:dyDescent="0.25">
      <c r="B1376" s="106"/>
      <c r="C1376" s="106"/>
      <c r="D1376" s="139"/>
      <c r="E1376" s="140"/>
      <c r="F1376" s="140"/>
      <c r="G1376" s="140"/>
      <c r="M1376" s="140"/>
      <c r="N1376" s="167"/>
      <c r="O1376" s="167"/>
      <c r="P1376" s="142"/>
      <c r="Q1376" s="142"/>
      <c r="R1376" s="142"/>
      <c r="S1376" s="139"/>
    </row>
    <row r="1377" spans="2:19" ht="15.75" customHeight="1" x14ac:dyDescent="0.25">
      <c r="B1377" s="106"/>
      <c r="C1377" s="106"/>
      <c r="D1377" s="139"/>
      <c r="E1377" s="140"/>
      <c r="F1377" s="140"/>
      <c r="G1377" s="140"/>
      <c r="M1377" s="140"/>
      <c r="N1377" s="167"/>
      <c r="O1377" s="167"/>
      <c r="P1377" s="142"/>
      <c r="Q1377" s="142"/>
      <c r="R1377" s="142"/>
      <c r="S1377" s="139"/>
    </row>
    <row r="1378" spans="2:19" ht="15.75" customHeight="1" x14ac:dyDescent="0.25">
      <c r="B1378" s="106"/>
      <c r="C1378" s="106"/>
      <c r="D1378" s="139"/>
      <c r="E1378" s="140"/>
      <c r="F1378" s="140"/>
      <c r="G1378" s="140"/>
      <c r="M1378" s="140"/>
      <c r="N1378" s="167"/>
      <c r="O1378" s="167"/>
      <c r="P1378" s="142"/>
      <c r="Q1378" s="142"/>
      <c r="R1378" s="142"/>
      <c r="S1378" s="139"/>
    </row>
    <row r="1379" spans="2:19" ht="15.75" customHeight="1" x14ac:dyDescent="0.25">
      <c r="B1379" s="106"/>
      <c r="C1379" s="106"/>
      <c r="D1379" s="139"/>
      <c r="E1379" s="140"/>
      <c r="F1379" s="140"/>
      <c r="G1379" s="140"/>
      <c r="M1379" s="140"/>
      <c r="N1379" s="167"/>
      <c r="O1379" s="167"/>
      <c r="P1379" s="142"/>
      <c r="Q1379" s="142"/>
      <c r="R1379" s="142"/>
      <c r="S1379" s="139"/>
    </row>
    <row r="1380" spans="2:19" ht="15.75" customHeight="1" x14ac:dyDescent="0.25">
      <c r="B1380" s="106"/>
      <c r="C1380" s="106"/>
      <c r="D1380" s="139"/>
      <c r="E1380" s="140"/>
      <c r="F1380" s="140"/>
      <c r="G1380" s="140"/>
      <c r="M1380" s="140"/>
      <c r="N1380" s="167"/>
      <c r="O1380" s="167"/>
      <c r="P1380" s="142"/>
      <c r="Q1380" s="142"/>
      <c r="R1380" s="142"/>
      <c r="S1380" s="139"/>
    </row>
    <row r="1381" spans="2:19" ht="15.75" customHeight="1" x14ac:dyDescent="0.25">
      <c r="B1381" s="106"/>
      <c r="C1381" s="106"/>
      <c r="D1381" s="139"/>
      <c r="E1381" s="140"/>
      <c r="F1381" s="140"/>
      <c r="G1381" s="140"/>
      <c r="M1381" s="140"/>
      <c r="N1381" s="167"/>
      <c r="O1381" s="167"/>
      <c r="P1381" s="142"/>
      <c r="Q1381" s="142"/>
      <c r="R1381" s="142"/>
      <c r="S1381" s="139"/>
    </row>
    <row r="1382" spans="2:19" ht="15.75" customHeight="1" x14ac:dyDescent="0.25">
      <c r="B1382" s="106"/>
      <c r="C1382" s="106"/>
      <c r="D1382" s="139"/>
      <c r="E1382" s="140"/>
      <c r="F1382" s="140"/>
      <c r="G1382" s="140"/>
      <c r="M1382" s="140"/>
      <c r="N1382" s="167"/>
      <c r="O1382" s="167"/>
      <c r="P1382" s="142"/>
      <c r="Q1382" s="142"/>
      <c r="R1382" s="142"/>
      <c r="S1382" s="139"/>
    </row>
    <row r="1383" spans="2:19" ht="15.75" customHeight="1" x14ac:dyDescent="0.25">
      <c r="B1383" s="106"/>
      <c r="C1383" s="106"/>
      <c r="D1383" s="139"/>
      <c r="E1383" s="140"/>
      <c r="F1383" s="140"/>
      <c r="G1383" s="140"/>
      <c r="M1383" s="140"/>
      <c r="N1383" s="167"/>
      <c r="O1383" s="167"/>
      <c r="P1383" s="142"/>
      <c r="Q1383" s="142"/>
      <c r="R1383" s="142"/>
      <c r="S1383" s="139"/>
    </row>
    <row r="1384" spans="2:19" ht="15.75" customHeight="1" x14ac:dyDescent="0.25">
      <c r="B1384" s="106"/>
      <c r="C1384" s="106"/>
      <c r="D1384" s="139"/>
      <c r="E1384" s="140"/>
      <c r="F1384" s="140"/>
      <c r="G1384" s="140"/>
      <c r="M1384" s="140"/>
      <c r="N1384" s="167"/>
      <c r="O1384" s="167"/>
      <c r="P1384" s="142"/>
      <c r="Q1384" s="142"/>
      <c r="R1384" s="142"/>
      <c r="S1384" s="139"/>
    </row>
    <row r="1385" spans="2:19" ht="15.75" customHeight="1" x14ac:dyDescent="0.25">
      <c r="B1385" s="106"/>
      <c r="C1385" s="106"/>
      <c r="D1385" s="139"/>
      <c r="E1385" s="140"/>
      <c r="F1385" s="140"/>
      <c r="G1385" s="140"/>
      <c r="M1385" s="140"/>
      <c r="N1385" s="167"/>
      <c r="O1385" s="167"/>
      <c r="P1385" s="142"/>
      <c r="Q1385" s="142"/>
      <c r="R1385" s="142"/>
      <c r="S1385" s="139"/>
    </row>
    <row r="1386" spans="2:19" ht="15.75" customHeight="1" x14ac:dyDescent="0.25">
      <c r="B1386" s="106"/>
      <c r="C1386" s="106"/>
      <c r="D1386" s="139"/>
      <c r="E1386" s="140"/>
      <c r="F1386" s="140"/>
      <c r="G1386" s="140"/>
      <c r="M1386" s="140"/>
      <c r="N1386" s="167"/>
      <c r="O1386" s="167"/>
      <c r="P1386" s="142"/>
      <c r="Q1386" s="142"/>
      <c r="R1386" s="142"/>
      <c r="S1386" s="139"/>
    </row>
    <row r="1387" spans="2:19" ht="15.75" customHeight="1" x14ac:dyDescent="0.25">
      <c r="B1387" s="106"/>
      <c r="C1387" s="106"/>
      <c r="D1387" s="139"/>
      <c r="E1387" s="140"/>
      <c r="F1387" s="140"/>
      <c r="G1387" s="140"/>
      <c r="M1387" s="140"/>
      <c r="N1387" s="167"/>
      <c r="O1387" s="167"/>
      <c r="P1387" s="142"/>
      <c r="Q1387" s="142"/>
      <c r="R1387" s="142"/>
      <c r="S1387" s="139"/>
    </row>
    <row r="1388" spans="2:19" ht="15.75" customHeight="1" x14ac:dyDescent="0.25">
      <c r="B1388" s="106"/>
      <c r="C1388" s="106"/>
      <c r="D1388" s="139"/>
      <c r="E1388" s="140"/>
      <c r="F1388" s="140"/>
      <c r="G1388" s="140"/>
      <c r="M1388" s="140"/>
      <c r="N1388" s="167"/>
      <c r="O1388" s="167"/>
      <c r="P1388" s="142"/>
      <c r="Q1388" s="142"/>
      <c r="R1388" s="142"/>
      <c r="S1388" s="139"/>
    </row>
    <row r="1389" spans="2:19" ht="15.75" customHeight="1" x14ac:dyDescent="0.25">
      <c r="B1389" s="106"/>
      <c r="C1389" s="106"/>
      <c r="D1389" s="139"/>
      <c r="E1389" s="140"/>
      <c r="F1389" s="140"/>
      <c r="G1389" s="140"/>
      <c r="M1389" s="140"/>
      <c r="N1389" s="167"/>
      <c r="O1389" s="167"/>
      <c r="P1389" s="142"/>
      <c r="Q1389" s="142"/>
      <c r="R1389" s="142"/>
      <c r="S1389" s="139"/>
    </row>
    <row r="1390" spans="2:19" ht="15.75" customHeight="1" x14ac:dyDescent="0.25">
      <c r="B1390" s="106"/>
      <c r="C1390" s="106"/>
      <c r="D1390" s="139"/>
      <c r="E1390" s="140"/>
      <c r="F1390" s="140"/>
      <c r="G1390" s="140"/>
      <c r="M1390" s="140"/>
      <c r="N1390" s="167"/>
      <c r="O1390" s="167"/>
      <c r="P1390" s="142"/>
      <c r="Q1390" s="142"/>
      <c r="R1390" s="142"/>
      <c r="S1390" s="139"/>
    </row>
    <row r="1391" spans="2:19" ht="15.75" customHeight="1" x14ac:dyDescent="0.25">
      <c r="B1391" s="106"/>
      <c r="C1391" s="106"/>
      <c r="D1391" s="139"/>
      <c r="E1391" s="140"/>
      <c r="F1391" s="140"/>
      <c r="G1391" s="140"/>
      <c r="M1391" s="140"/>
      <c r="N1391" s="167"/>
      <c r="O1391" s="167"/>
      <c r="P1391" s="142"/>
      <c r="Q1391" s="142"/>
      <c r="R1391" s="142"/>
      <c r="S1391" s="139"/>
    </row>
    <row r="1392" spans="2:19" ht="15.75" customHeight="1" x14ac:dyDescent="0.25">
      <c r="B1392" s="106"/>
      <c r="C1392" s="106"/>
      <c r="D1392" s="139"/>
      <c r="E1392" s="140"/>
      <c r="F1392" s="140"/>
      <c r="G1392" s="140"/>
      <c r="M1392" s="140"/>
      <c r="N1392" s="167"/>
      <c r="O1392" s="167"/>
      <c r="P1392" s="142"/>
      <c r="Q1392" s="142"/>
      <c r="R1392" s="142"/>
      <c r="S1392" s="139"/>
    </row>
    <row r="1393" spans="2:19" ht="15.75" customHeight="1" x14ac:dyDescent="0.25">
      <c r="B1393" s="106"/>
      <c r="C1393" s="106"/>
      <c r="D1393" s="139"/>
      <c r="E1393" s="140"/>
      <c r="F1393" s="140"/>
      <c r="G1393" s="140"/>
      <c r="M1393" s="140"/>
      <c r="N1393" s="167"/>
      <c r="O1393" s="167"/>
      <c r="P1393" s="142"/>
      <c r="Q1393" s="142"/>
      <c r="R1393" s="142"/>
      <c r="S1393" s="139"/>
    </row>
    <row r="1394" spans="2:19" ht="15.75" customHeight="1" x14ac:dyDescent="0.25">
      <c r="B1394" s="106"/>
      <c r="C1394" s="106"/>
      <c r="D1394" s="139"/>
      <c r="E1394" s="140"/>
      <c r="F1394" s="140"/>
      <c r="G1394" s="140"/>
      <c r="M1394" s="140"/>
      <c r="N1394" s="167"/>
      <c r="O1394" s="167"/>
      <c r="P1394" s="142"/>
      <c r="Q1394" s="142"/>
      <c r="R1394" s="142"/>
      <c r="S1394" s="139"/>
    </row>
    <row r="1395" spans="2:19" ht="15.75" customHeight="1" x14ac:dyDescent="0.25">
      <c r="B1395" s="106"/>
      <c r="C1395" s="106"/>
      <c r="D1395" s="139"/>
      <c r="E1395" s="140"/>
      <c r="F1395" s="140"/>
      <c r="G1395" s="140"/>
      <c r="M1395" s="140"/>
      <c r="N1395" s="167"/>
      <c r="O1395" s="167"/>
      <c r="P1395" s="142"/>
      <c r="Q1395" s="142"/>
      <c r="R1395" s="142"/>
      <c r="S1395" s="139"/>
    </row>
    <row r="1396" spans="2:19" ht="15.75" customHeight="1" x14ac:dyDescent="0.25">
      <c r="B1396" s="106"/>
      <c r="C1396" s="106"/>
      <c r="D1396" s="139"/>
      <c r="E1396" s="140"/>
      <c r="F1396" s="140"/>
      <c r="G1396" s="140"/>
      <c r="M1396" s="140"/>
      <c r="N1396" s="167"/>
      <c r="O1396" s="167"/>
      <c r="P1396" s="142"/>
      <c r="Q1396" s="142"/>
      <c r="R1396" s="142"/>
      <c r="S1396" s="139"/>
    </row>
    <row r="1397" spans="2:19" ht="15.75" customHeight="1" x14ac:dyDescent="0.25">
      <c r="B1397" s="106"/>
      <c r="C1397" s="106"/>
      <c r="D1397" s="139"/>
      <c r="E1397" s="140"/>
      <c r="F1397" s="140"/>
      <c r="G1397" s="140"/>
      <c r="M1397" s="140"/>
      <c r="N1397" s="167"/>
      <c r="O1397" s="167"/>
      <c r="P1397" s="142"/>
      <c r="Q1397" s="142"/>
      <c r="R1397" s="142"/>
      <c r="S1397" s="139"/>
    </row>
    <row r="1398" spans="2:19" ht="15.75" customHeight="1" x14ac:dyDescent="0.25">
      <c r="B1398" s="106"/>
      <c r="C1398" s="106"/>
      <c r="D1398" s="139"/>
      <c r="E1398" s="140"/>
      <c r="F1398" s="140"/>
      <c r="G1398" s="140"/>
      <c r="M1398" s="140"/>
      <c r="N1398" s="167"/>
      <c r="O1398" s="167"/>
      <c r="P1398" s="142"/>
      <c r="Q1398" s="142"/>
      <c r="R1398" s="142"/>
      <c r="S1398" s="139"/>
    </row>
    <row r="1399" spans="2:19" ht="15.75" customHeight="1" x14ac:dyDescent="0.25">
      <c r="B1399" s="106"/>
      <c r="C1399" s="106"/>
      <c r="D1399" s="139"/>
      <c r="E1399" s="140"/>
      <c r="F1399" s="140"/>
      <c r="G1399" s="140"/>
      <c r="M1399" s="140"/>
      <c r="N1399" s="167"/>
      <c r="O1399" s="167"/>
      <c r="P1399" s="142"/>
      <c r="Q1399" s="142"/>
      <c r="R1399" s="142"/>
      <c r="S1399" s="139"/>
    </row>
    <row r="1400" spans="2:19" ht="15.75" customHeight="1" x14ac:dyDescent="0.25">
      <c r="B1400" s="106"/>
      <c r="C1400" s="106"/>
      <c r="D1400" s="139"/>
      <c r="E1400" s="140"/>
      <c r="F1400" s="140"/>
      <c r="G1400" s="140"/>
      <c r="M1400" s="140"/>
      <c r="N1400" s="167"/>
      <c r="O1400" s="167"/>
      <c r="P1400" s="142"/>
      <c r="Q1400" s="142"/>
      <c r="R1400" s="142"/>
      <c r="S1400" s="139"/>
    </row>
    <row r="1401" spans="2:19" ht="15.75" customHeight="1" x14ac:dyDescent="0.25">
      <c r="B1401" s="106"/>
      <c r="C1401" s="106"/>
      <c r="D1401" s="139"/>
      <c r="E1401" s="140"/>
      <c r="F1401" s="140"/>
      <c r="G1401" s="140"/>
      <c r="M1401" s="140"/>
      <c r="N1401" s="167"/>
      <c r="O1401" s="167"/>
      <c r="P1401" s="142"/>
      <c r="Q1401" s="142"/>
      <c r="R1401" s="142"/>
      <c r="S1401" s="139"/>
    </row>
    <row r="1402" spans="2:19" ht="15.75" customHeight="1" x14ac:dyDescent="0.25">
      <c r="B1402" s="106"/>
      <c r="C1402" s="106"/>
      <c r="D1402" s="139"/>
      <c r="E1402" s="140"/>
      <c r="F1402" s="140"/>
      <c r="G1402" s="140"/>
      <c r="M1402" s="140"/>
      <c r="N1402" s="167"/>
      <c r="O1402" s="167"/>
      <c r="P1402" s="142"/>
      <c r="Q1402" s="142"/>
      <c r="R1402" s="142"/>
      <c r="S1402" s="139"/>
    </row>
    <row r="1403" spans="2:19" ht="15.75" customHeight="1" x14ac:dyDescent="0.25">
      <c r="B1403" s="106"/>
      <c r="C1403" s="106"/>
      <c r="D1403" s="139"/>
      <c r="E1403" s="140"/>
      <c r="F1403" s="140"/>
      <c r="G1403" s="140"/>
      <c r="M1403" s="140"/>
      <c r="N1403" s="167"/>
      <c r="O1403" s="167"/>
      <c r="P1403" s="142"/>
      <c r="Q1403" s="142"/>
      <c r="R1403" s="142"/>
      <c r="S1403" s="139"/>
    </row>
    <row r="1404" spans="2:19" ht="15.75" customHeight="1" x14ac:dyDescent="0.25">
      <c r="B1404" s="106"/>
      <c r="C1404" s="106"/>
      <c r="D1404" s="139"/>
      <c r="E1404" s="140"/>
      <c r="F1404" s="140"/>
      <c r="G1404" s="140"/>
      <c r="M1404" s="140"/>
      <c r="N1404" s="167"/>
      <c r="O1404" s="167"/>
      <c r="P1404" s="142"/>
      <c r="Q1404" s="142"/>
      <c r="R1404" s="142"/>
      <c r="S1404" s="139"/>
    </row>
    <row r="1405" spans="2:19" ht="15.75" customHeight="1" x14ac:dyDescent="0.25">
      <c r="B1405" s="106"/>
      <c r="C1405" s="106"/>
      <c r="D1405" s="139"/>
      <c r="E1405" s="140"/>
      <c r="F1405" s="140"/>
      <c r="G1405" s="140"/>
      <c r="M1405" s="140"/>
      <c r="N1405" s="167"/>
      <c r="O1405" s="167"/>
      <c r="P1405" s="142"/>
      <c r="Q1405" s="142"/>
      <c r="R1405" s="142"/>
      <c r="S1405" s="139"/>
    </row>
    <row r="1406" spans="2:19" ht="15.75" customHeight="1" x14ac:dyDescent="0.25">
      <c r="B1406" s="106"/>
      <c r="C1406" s="106"/>
      <c r="D1406" s="139"/>
      <c r="E1406" s="140"/>
      <c r="F1406" s="140"/>
      <c r="G1406" s="140"/>
      <c r="M1406" s="140"/>
      <c r="N1406" s="167"/>
      <c r="O1406" s="167"/>
      <c r="P1406" s="142"/>
      <c r="Q1406" s="142"/>
      <c r="R1406" s="142"/>
      <c r="S1406" s="139"/>
    </row>
    <row r="1407" spans="2:19" ht="15.75" customHeight="1" x14ac:dyDescent="0.25">
      <c r="B1407" s="106"/>
      <c r="C1407" s="106"/>
      <c r="D1407" s="139"/>
      <c r="E1407" s="140"/>
      <c r="F1407" s="140"/>
      <c r="G1407" s="140"/>
      <c r="M1407" s="140"/>
      <c r="N1407" s="167"/>
      <c r="O1407" s="167"/>
      <c r="P1407" s="142"/>
      <c r="Q1407" s="142"/>
      <c r="R1407" s="142"/>
      <c r="S1407" s="139"/>
    </row>
    <row r="1408" spans="2:19" ht="15.75" customHeight="1" x14ac:dyDescent="0.25">
      <c r="B1408" s="106"/>
      <c r="C1408" s="106"/>
      <c r="D1408" s="139"/>
      <c r="E1408" s="140"/>
      <c r="F1408" s="140"/>
      <c r="G1408" s="140"/>
      <c r="M1408" s="140"/>
      <c r="N1408" s="167"/>
      <c r="O1408" s="167"/>
      <c r="P1408" s="142"/>
      <c r="Q1408" s="142"/>
      <c r="R1408" s="142"/>
      <c r="S1408" s="139"/>
    </row>
    <row r="1409" spans="2:19" ht="15.75" customHeight="1" x14ac:dyDescent="0.25">
      <c r="B1409" s="106"/>
      <c r="C1409" s="106"/>
      <c r="D1409" s="139"/>
      <c r="E1409" s="140"/>
      <c r="F1409" s="140"/>
      <c r="G1409" s="140"/>
      <c r="M1409" s="140"/>
      <c r="N1409" s="167"/>
      <c r="O1409" s="167"/>
      <c r="P1409" s="142"/>
      <c r="Q1409" s="142"/>
      <c r="R1409" s="142"/>
      <c r="S1409" s="139"/>
    </row>
    <row r="1410" spans="2:19" ht="15.75" customHeight="1" x14ac:dyDescent="0.25">
      <c r="B1410" s="106"/>
      <c r="C1410" s="106"/>
      <c r="D1410" s="139"/>
      <c r="E1410" s="140"/>
      <c r="F1410" s="140"/>
      <c r="G1410" s="140"/>
      <c r="M1410" s="140"/>
      <c r="N1410" s="167"/>
      <c r="O1410" s="167"/>
      <c r="P1410" s="142"/>
      <c r="Q1410" s="142"/>
      <c r="R1410" s="142"/>
      <c r="S1410" s="139"/>
    </row>
    <row r="1411" spans="2:19" ht="15.75" customHeight="1" x14ac:dyDescent="0.25">
      <c r="B1411" s="106"/>
      <c r="C1411" s="106"/>
      <c r="D1411" s="139"/>
      <c r="E1411" s="140"/>
      <c r="F1411" s="140"/>
      <c r="G1411" s="140"/>
      <c r="M1411" s="140"/>
      <c r="N1411" s="167"/>
      <c r="O1411" s="167"/>
      <c r="P1411" s="142"/>
      <c r="Q1411" s="142"/>
      <c r="R1411" s="142"/>
      <c r="S1411" s="139"/>
    </row>
    <row r="1412" spans="2:19" ht="15.75" customHeight="1" x14ac:dyDescent="0.25">
      <c r="B1412" s="106"/>
      <c r="C1412" s="106"/>
      <c r="D1412" s="139"/>
      <c r="E1412" s="140"/>
      <c r="F1412" s="140"/>
      <c r="G1412" s="140"/>
      <c r="M1412" s="140"/>
      <c r="N1412" s="167"/>
      <c r="O1412" s="167"/>
      <c r="P1412" s="142"/>
      <c r="Q1412" s="142"/>
      <c r="R1412" s="142"/>
      <c r="S1412" s="139"/>
    </row>
    <row r="1413" spans="2:19" ht="15.75" customHeight="1" x14ac:dyDescent="0.25">
      <c r="B1413" s="106"/>
      <c r="C1413" s="106"/>
      <c r="D1413" s="139"/>
      <c r="E1413" s="140"/>
      <c r="F1413" s="140"/>
      <c r="G1413" s="140"/>
      <c r="M1413" s="140"/>
      <c r="N1413" s="167"/>
      <c r="O1413" s="167"/>
      <c r="P1413" s="142"/>
      <c r="Q1413" s="142"/>
      <c r="R1413" s="142"/>
      <c r="S1413" s="139"/>
    </row>
    <row r="1414" spans="2:19" ht="15.75" customHeight="1" x14ac:dyDescent="0.25">
      <c r="B1414" s="106"/>
      <c r="C1414" s="106"/>
      <c r="D1414" s="139"/>
      <c r="E1414" s="140"/>
      <c r="F1414" s="140"/>
      <c r="G1414" s="140"/>
      <c r="M1414" s="140"/>
      <c r="N1414" s="167"/>
      <c r="O1414" s="167"/>
      <c r="P1414" s="142"/>
      <c r="Q1414" s="142"/>
      <c r="R1414" s="142"/>
      <c r="S1414" s="139"/>
    </row>
    <row r="1415" spans="2:19" ht="15.75" customHeight="1" x14ac:dyDescent="0.25">
      <c r="B1415" s="106"/>
      <c r="C1415" s="106"/>
      <c r="D1415" s="139"/>
      <c r="E1415" s="140"/>
      <c r="F1415" s="140"/>
      <c r="G1415" s="140"/>
      <c r="M1415" s="140"/>
      <c r="N1415" s="167"/>
      <c r="O1415" s="167"/>
      <c r="P1415" s="142"/>
      <c r="Q1415" s="142"/>
      <c r="R1415" s="142"/>
      <c r="S1415" s="139"/>
    </row>
    <row r="1416" spans="2:19" ht="15.75" customHeight="1" x14ac:dyDescent="0.25">
      <c r="B1416" s="106"/>
      <c r="C1416" s="106"/>
      <c r="D1416" s="139"/>
      <c r="E1416" s="140"/>
      <c r="F1416" s="140"/>
      <c r="G1416" s="140"/>
      <c r="M1416" s="140"/>
      <c r="N1416" s="167"/>
      <c r="O1416" s="167"/>
      <c r="P1416" s="142"/>
      <c r="Q1416" s="142"/>
      <c r="R1416" s="142"/>
      <c r="S1416" s="139"/>
    </row>
    <row r="1417" spans="2:19" ht="15.75" customHeight="1" x14ac:dyDescent="0.25">
      <c r="B1417" s="106"/>
      <c r="C1417" s="106"/>
      <c r="D1417" s="139"/>
      <c r="E1417" s="140"/>
      <c r="F1417" s="140"/>
      <c r="G1417" s="140"/>
      <c r="M1417" s="140"/>
      <c r="N1417" s="167"/>
      <c r="O1417" s="167"/>
      <c r="P1417" s="142"/>
      <c r="Q1417" s="142"/>
      <c r="R1417" s="142"/>
      <c r="S1417" s="139"/>
    </row>
    <row r="1418" spans="2:19" ht="15.75" customHeight="1" x14ac:dyDescent="0.25">
      <c r="B1418" s="106"/>
      <c r="C1418" s="106"/>
      <c r="D1418" s="139"/>
      <c r="E1418" s="140"/>
      <c r="F1418" s="140"/>
      <c r="G1418" s="140"/>
      <c r="M1418" s="140"/>
      <c r="N1418" s="167"/>
      <c r="O1418" s="167"/>
      <c r="P1418" s="142"/>
      <c r="Q1418" s="142"/>
      <c r="R1418" s="142"/>
      <c r="S1418" s="139"/>
    </row>
    <row r="1419" spans="2:19" ht="15.75" customHeight="1" x14ac:dyDescent="0.25">
      <c r="B1419" s="106"/>
      <c r="C1419" s="106"/>
      <c r="D1419" s="139"/>
      <c r="E1419" s="140"/>
      <c r="F1419" s="140"/>
      <c r="G1419" s="140"/>
      <c r="M1419" s="140"/>
      <c r="N1419" s="167"/>
      <c r="O1419" s="167"/>
      <c r="P1419" s="142"/>
      <c r="Q1419" s="142"/>
      <c r="R1419" s="142"/>
      <c r="S1419" s="139"/>
    </row>
    <row r="1420" spans="2:19" ht="15.75" customHeight="1" x14ac:dyDescent="0.25">
      <c r="B1420" s="106"/>
      <c r="C1420" s="106"/>
      <c r="D1420" s="139"/>
      <c r="E1420" s="140"/>
      <c r="F1420" s="140"/>
      <c r="G1420" s="140"/>
      <c r="M1420" s="140"/>
      <c r="N1420" s="167"/>
      <c r="O1420" s="167"/>
      <c r="P1420" s="142"/>
      <c r="Q1420" s="142"/>
      <c r="R1420" s="142"/>
      <c r="S1420" s="139"/>
    </row>
    <row r="1421" spans="2:19" ht="15.75" customHeight="1" x14ac:dyDescent="0.25">
      <c r="B1421" s="106"/>
      <c r="C1421" s="106"/>
      <c r="D1421" s="139"/>
      <c r="E1421" s="140"/>
      <c r="F1421" s="140"/>
      <c r="G1421" s="140"/>
      <c r="M1421" s="140"/>
      <c r="N1421" s="167"/>
      <c r="O1421" s="167"/>
      <c r="P1421" s="142"/>
      <c r="Q1421" s="142"/>
      <c r="R1421" s="142"/>
      <c r="S1421" s="139"/>
    </row>
    <row r="1422" spans="2:19" ht="15.75" customHeight="1" x14ac:dyDescent="0.25">
      <c r="B1422" s="106"/>
      <c r="C1422" s="106"/>
      <c r="D1422" s="139"/>
      <c r="E1422" s="140"/>
      <c r="F1422" s="140"/>
      <c r="G1422" s="140"/>
      <c r="M1422" s="140"/>
      <c r="N1422" s="167"/>
      <c r="O1422" s="167"/>
      <c r="P1422" s="142"/>
      <c r="Q1422" s="142"/>
      <c r="R1422" s="142"/>
      <c r="S1422" s="139"/>
    </row>
    <row r="1423" spans="2:19" ht="15.75" customHeight="1" x14ac:dyDescent="0.25">
      <c r="B1423" s="106"/>
      <c r="C1423" s="106"/>
      <c r="D1423" s="139"/>
      <c r="E1423" s="140"/>
      <c r="F1423" s="140"/>
      <c r="G1423" s="140"/>
      <c r="M1423" s="140"/>
      <c r="N1423" s="167"/>
      <c r="O1423" s="167"/>
      <c r="P1423" s="142"/>
      <c r="Q1423" s="142"/>
      <c r="R1423" s="142"/>
      <c r="S1423" s="139"/>
    </row>
    <row r="1424" spans="2:19" ht="15.75" customHeight="1" x14ac:dyDescent="0.25">
      <c r="B1424" s="106"/>
      <c r="C1424" s="106"/>
      <c r="D1424" s="139"/>
      <c r="E1424" s="140"/>
      <c r="F1424" s="140"/>
      <c r="G1424" s="140"/>
      <c r="M1424" s="140"/>
      <c r="N1424" s="167"/>
      <c r="O1424" s="167"/>
      <c r="P1424" s="142"/>
      <c r="Q1424" s="142"/>
      <c r="R1424" s="142"/>
      <c r="S1424" s="139"/>
    </row>
    <row r="1425" spans="2:19" ht="15.75" customHeight="1" x14ac:dyDescent="0.25">
      <c r="B1425" s="106"/>
      <c r="C1425" s="106"/>
      <c r="D1425" s="139"/>
      <c r="E1425" s="140"/>
      <c r="F1425" s="140"/>
      <c r="G1425" s="140"/>
      <c r="M1425" s="140"/>
      <c r="N1425" s="167"/>
      <c r="O1425" s="167"/>
      <c r="P1425" s="142"/>
      <c r="Q1425" s="142"/>
      <c r="R1425" s="142"/>
      <c r="S1425" s="139"/>
    </row>
    <row r="1426" spans="2:19" ht="15.75" customHeight="1" x14ac:dyDescent="0.25">
      <c r="B1426" s="106"/>
      <c r="C1426" s="106"/>
      <c r="D1426" s="139"/>
      <c r="E1426" s="140"/>
      <c r="F1426" s="140"/>
      <c r="G1426" s="140"/>
      <c r="M1426" s="140"/>
      <c r="N1426" s="167"/>
      <c r="O1426" s="167"/>
      <c r="P1426" s="142"/>
      <c r="Q1426" s="142"/>
      <c r="R1426" s="142"/>
      <c r="S1426" s="139"/>
    </row>
    <row r="1427" spans="2:19" ht="15.75" customHeight="1" x14ac:dyDescent="0.25">
      <c r="B1427" s="106"/>
      <c r="C1427" s="106"/>
      <c r="D1427" s="139"/>
      <c r="E1427" s="140"/>
      <c r="F1427" s="140"/>
      <c r="G1427" s="140"/>
      <c r="M1427" s="140"/>
      <c r="N1427" s="167"/>
      <c r="O1427" s="167"/>
      <c r="P1427" s="142"/>
      <c r="Q1427" s="142"/>
      <c r="R1427" s="142"/>
      <c r="S1427" s="139"/>
    </row>
    <row r="1428" spans="2:19" ht="15.75" customHeight="1" x14ac:dyDescent="0.25">
      <c r="B1428" s="106"/>
      <c r="C1428" s="106"/>
      <c r="D1428" s="139"/>
      <c r="E1428" s="140"/>
      <c r="F1428" s="140"/>
      <c r="G1428" s="140"/>
      <c r="M1428" s="140"/>
      <c r="N1428" s="167"/>
      <c r="O1428" s="167"/>
      <c r="P1428" s="142"/>
      <c r="Q1428" s="142"/>
      <c r="R1428" s="142"/>
      <c r="S1428" s="139"/>
    </row>
    <row r="1429" spans="2:19" ht="15.75" customHeight="1" x14ac:dyDescent="0.25">
      <c r="B1429" s="106"/>
      <c r="C1429" s="106"/>
      <c r="D1429" s="139"/>
      <c r="E1429" s="140"/>
      <c r="F1429" s="140"/>
      <c r="G1429" s="140"/>
      <c r="M1429" s="140"/>
      <c r="N1429" s="167"/>
      <c r="O1429" s="167"/>
      <c r="P1429" s="142"/>
      <c r="Q1429" s="142"/>
      <c r="R1429" s="142"/>
      <c r="S1429" s="139"/>
    </row>
    <row r="1430" spans="2:19" ht="15.75" customHeight="1" x14ac:dyDescent="0.25">
      <c r="B1430" s="106"/>
      <c r="C1430" s="106"/>
      <c r="D1430" s="139"/>
      <c r="E1430" s="140"/>
      <c r="F1430" s="140"/>
      <c r="G1430" s="140"/>
      <c r="M1430" s="140"/>
      <c r="N1430" s="167"/>
      <c r="O1430" s="167"/>
      <c r="P1430" s="142"/>
      <c r="Q1430" s="142"/>
      <c r="R1430" s="142"/>
      <c r="S1430" s="139"/>
    </row>
    <row r="1431" spans="2:19" ht="15.75" customHeight="1" x14ac:dyDescent="0.25">
      <c r="B1431" s="106"/>
      <c r="C1431" s="106"/>
      <c r="D1431" s="139"/>
      <c r="E1431" s="140"/>
      <c r="F1431" s="140"/>
      <c r="G1431" s="140"/>
      <c r="M1431" s="140"/>
      <c r="N1431" s="167"/>
      <c r="O1431" s="167"/>
      <c r="P1431" s="142"/>
      <c r="Q1431" s="142"/>
      <c r="R1431" s="142"/>
      <c r="S1431" s="139"/>
    </row>
    <row r="1432" spans="2:19" ht="15.75" customHeight="1" x14ac:dyDescent="0.25">
      <c r="B1432" s="106"/>
      <c r="C1432" s="106"/>
      <c r="D1432" s="139"/>
      <c r="E1432" s="140"/>
      <c r="F1432" s="140"/>
      <c r="G1432" s="140"/>
      <c r="M1432" s="140"/>
      <c r="N1432" s="167"/>
      <c r="O1432" s="167"/>
      <c r="P1432" s="142"/>
      <c r="Q1432" s="142"/>
      <c r="R1432" s="142"/>
      <c r="S1432" s="139"/>
    </row>
    <row r="1433" spans="2:19" ht="15.75" customHeight="1" x14ac:dyDescent="0.25">
      <c r="B1433" s="106"/>
      <c r="C1433" s="106"/>
      <c r="D1433" s="139"/>
      <c r="E1433" s="140"/>
      <c r="F1433" s="140"/>
      <c r="G1433" s="140"/>
      <c r="M1433" s="140"/>
      <c r="N1433" s="167"/>
      <c r="O1433" s="167"/>
      <c r="P1433" s="142"/>
      <c r="Q1433" s="142"/>
      <c r="R1433" s="142"/>
      <c r="S1433" s="139"/>
    </row>
    <row r="1434" spans="2:19" ht="15.75" customHeight="1" x14ac:dyDescent="0.25">
      <c r="B1434" s="106"/>
      <c r="C1434" s="106"/>
      <c r="D1434" s="139"/>
      <c r="E1434" s="140"/>
      <c r="F1434" s="140"/>
      <c r="G1434" s="140"/>
      <c r="M1434" s="140"/>
      <c r="N1434" s="167"/>
      <c r="O1434" s="167"/>
      <c r="P1434" s="142"/>
      <c r="Q1434" s="142"/>
      <c r="R1434" s="142"/>
      <c r="S1434" s="139"/>
    </row>
    <row r="1435" spans="2:19" ht="15.75" customHeight="1" x14ac:dyDescent="0.25">
      <c r="B1435" s="106"/>
      <c r="C1435" s="106"/>
      <c r="D1435" s="139"/>
      <c r="E1435" s="140"/>
      <c r="F1435" s="140"/>
      <c r="G1435" s="140"/>
      <c r="M1435" s="140"/>
      <c r="N1435" s="167"/>
      <c r="O1435" s="167"/>
      <c r="P1435" s="142"/>
      <c r="Q1435" s="142"/>
      <c r="R1435" s="142"/>
      <c r="S1435" s="139"/>
    </row>
    <row r="1436" spans="2:19" ht="15.75" customHeight="1" x14ac:dyDescent="0.25">
      <c r="B1436" s="106"/>
      <c r="C1436" s="106"/>
      <c r="D1436" s="139"/>
      <c r="E1436" s="140"/>
      <c r="F1436" s="140"/>
      <c r="G1436" s="140"/>
      <c r="M1436" s="140"/>
      <c r="N1436" s="167"/>
      <c r="O1436" s="167"/>
      <c r="P1436" s="142"/>
      <c r="Q1436" s="142"/>
      <c r="R1436" s="142"/>
      <c r="S1436" s="139"/>
    </row>
    <row r="1437" spans="2:19" ht="15.75" customHeight="1" x14ac:dyDescent="0.25">
      <c r="B1437" s="106"/>
      <c r="C1437" s="106"/>
      <c r="D1437" s="139"/>
      <c r="E1437" s="140"/>
      <c r="F1437" s="140"/>
      <c r="G1437" s="140"/>
      <c r="M1437" s="140"/>
      <c r="N1437" s="167"/>
      <c r="O1437" s="167"/>
      <c r="P1437" s="142"/>
      <c r="Q1437" s="142"/>
      <c r="R1437" s="142"/>
      <c r="S1437" s="139"/>
    </row>
    <row r="1438" spans="2:19" ht="15.75" customHeight="1" x14ac:dyDescent="0.25">
      <c r="B1438" s="106"/>
      <c r="C1438" s="106"/>
      <c r="D1438" s="139"/>
      <c r="E1438" s="140"/>
      <c r="F1438" s="140"/>
      <c r="G1438" s="140"/>
      <c r="M1438" s="140"/>
      <c r="N1438" s="167"/>
      <c r="O1438" s="167"/>
      <c r="P1438" s="142"/>
      <c r="Q1438" s="142"/>
      <c r="R1438" s="142"/>
      <c r="S1438" s="139"/>
    </row>
    <row r="1439" spans="2:19" ht="15.75" customHeight="1" x14ac:dyDescent="0.25">
      <c r="B1439" s="106"/>
      <c r="C1439" s="106"/>
      <c r="D1439" s="139"/>
      <c r="E1439" s="140"/>
      <c r="F1439" s="140"/>
      <c r="G1439" s="140"/>
      <c r="M1439" s="140"/>
      <c r="N1439" s="167"/>
      <c r="O1439" s="167"/>
      <c r="P1439" s="142"/>
      <c r="Q1439" s="142"/>
      <c r="R1439" s="142"/>
      <c r="S1439" s="139"/>
    </row>
    <row r="1440" spans="2:19" ht="15.75" customHeight="1" x14ac:dyDescent="0.25">
      <c r="B1440" s="106"/>
      <c r="C1440" s="106"/>
      <c r="D1440" s="139"/>
      <c r="E1440" s="140"/>
      <c r="F1440" s="140"/>
      <c r="G1440" s="140"/>
      <c r="M1440" s="140"/>
      <c r="N1440" s="167"/>
      <c r="O1440" s="167"/>
      <c r="P1440" s="142"/>
      <c r="Q1440" s="142"/>
      <c r="R1440" s="142"/>
      <c r="S1440" s="139"/>
    </row>
    <row r="1441" spans="2:19" ht="15.75" customHeight="1" x14ac:dyDescent="0.25">
      <c r="B1441" s="106"/>
      <c r="C1441" s="106"/>
      <c r="D1441" s="139"/>
      <c r="E1441" s="140"/>
      <c r="F1441" s="140"/>
      <c r="G1441" s="140"/>
      <c r="M1441" s="140"/>
      <c r="N1441" s="167"/>
      <c r="O1441" s="167"/>
      <c r="P1441" s="142"/>
      <c r="Q1441" s="142"/>
      <c r="R1441" s="142"/>
      <c r="S1441" s="139"/>
    </row>
    <row r="1442" spans="2:19" ht="15.75" customHeight="1" x14ac:dyDescent="0.25">
      <c r="B1442" s="106"/>
      <c r="C1442" s="106"/>
      <c r="D1442" s="139"/>
      <c r="E1442" s="140"/>
      <c r="F1442" s="140"/>
      <c r="G1442" s="140"/>
      <c r="M1442" s="140"/>
      <c r="N1442" s="167"/>
      <c r="O1442" s="167"/>
      <c r="P1442" s="142"/>
      <c r="Q1442" s="142"/>
      <c r="R1442" s="142"/>
      <c r="S1442" s="139"/>
    </row>
    <row r="1443" spans="2:19" ht="15.75" customHeight="1" x14ac:dyDescent="0.25">
      <c r="B1443" s="106"/>
      <c r="C1443" s="106"/>
      <c r="D1443" s="139"/>
      <c r="E1443" s="140"/>
      <c r="F1443" s="140"/>
      <c r="G1443" s="140"/>
      <c r="M1443" s="140"/>
      <c r="N1443" s="167"/>
      <c r="O1443" s="167"/>
      <c r="P1443" s="142"/>
      <c r="Q1443" s="142"/>
      <c r="R1443" s="142"/>
      <c r="S1443" s="139"/>
    </row>
    <row r="1444" spans="2:19" ht="15.75" customHeight="1" x14ac:dyDescent="0.25">
      <c r="B1444" s="106"/>
      <c r="C1444" s="106"/>
      <c r="D1444" s="139"/>
      <c r="E1444" s="140"/>
      <c r="F1444" s="140"/>
      <c r="G1444" s="140"/>
      <c r="M1444" s="140"/>
      <c r="N1444" s="167"/>
      <c r="O1444" s="167"/>
      <c r="P1444" s="142"/>
      <c r="Q1444" s="142"/>
      <c r="R1444" s="142"/>
      <c r="S1444" s="139"/>
    </row>
    <row r="1445" spans="2:19" ht="15.75" customHeight="1" x14ac:dyDescent="0.25">
      <c r="B1445" s="106"/>
      <c r="C1445" s="106"/>
      <c r="D1445" s="139"/>
      <c r="E1445" s="140"/>
      <c r="F1445" s="140"/>
      <c r="G1445" s="140"/>
      <c r="M1445" s="140"/>
      <c r="N1445" s="167"/>
      <c r="O1445" s="167"/>
      <c r="P1445" s="142"/>
      <c r="Q1445" s="142"/>
      <c r="R1445" s="142"/>
      <c r="S1445" s="139"/>
    </row>
    <row r="1446" spans="2:19" ht="15.75" customHeight="1" x14ac:dyDescent="0.25">
      <c r="B1446" s="106"/>
      <c r="C1446" s="106"/>
      <c r="D1446" s="139"/>
      <c r="E1446" s="140"/>
      <c r="F1446" s="140"/>
      <c r="G1446" s="140"/>
      <c r="M1446" s="140"/>
      <c r="N1446" s="167"/>
      <c r="O1446" s="167"/>
      <c r="P1446" s="142"/>
      <c r="Q1446" s="142"/>
      <c r="R1446" s="142"/>
      <c r="S1446" s="139"/>
    </row>
    <row r="1447" spans="2:19" ht="15.75" customHeight="1" x14ac:dyDescent="0.25">
      <c r="B1447" s="106"/>
      <c r="C1447" s="106"/>
      <c r="D1447" s="139"/>
      <c r="E1447" s="140"/>
      <c r="F1447" s="140"/>
      <c r="G1447" s="140"/>
      <c r="M1447" s="140"/>
      <c r="N1447" s="167"/>
      <c r="O1447" s="167"/>
      <c r="P1447" s="142"/>
      <c r="Q1447" s="142"/>
      <c r="R1447" s="142"/>
      <c r="S1447" s="139"/>
    </row>
    <row r="1448" spans="2:19" ht="15.75" customHeight="1" x14ac:dyDescent="0.25">
      <c r="B1448" s="106"/>
      <c r="C1448" s="106"/>
      <c r="D1448" s="139"/>
      <c r="E1448" s="140"/>
      <c r="F1448" s="140"/>
      <c r="G1448" s="140"/>
      <c r="M1448" s="140"/>
      <c r="N1448" s="167"/>
      <c r="O1448" s="167"/>
      <c r="P1448" s="142"/>
      <c r="Q1448" s="142"/>
      <c r="R1448" s="142"/>
      <c r="S1448" s="139"/>
    </row>
    <row r="1449" spans="2:19" ht="15.75" customHeight="1" x14ac:dyDescent="0.25">
      <c r="B1449" s="106"/>
      <c r="C1449" s="106"/>
      <c r="D1449" s="139"/>
      <c r="E1449" s="140"/>
      <c r="F1449" s="140"/>
      <c r="G1449" s="140"/>
      <c r="M1449" s="140"/>
      <c r="N1449" s="167"/>
      <c r="O1449" s="167"/>
      <c r="P1449" s="142"/>
      <c r="Q1449" s="142"/>
      <c r="R1449" s="142"/>
      <c r="S1449" s="139"/>
    </row>
    <row r="1450" spans="2:19" ht="15.75" customHeight="1" x14ac:dyDescent="0.25">
      <c r="B1450" s="106"/>
      <c r="C1450" s="106"/>
      <c r="D1450" s="139"/>
      <c r="E1450" s="140"/>
      <c r="F1450" s="140"/>
      <c r="G1450" s="140"/>
      <c r="M1450" s="140"/>
      <c r="N1450" s="167"/>
      <c r="O1450" s="167"/>
      <c r="P1450" s="142"/>
      <c r="Q1450" s="142"/>
      <c r="R1450" s="142"/>
      <c r="S1450" s="139"/>
    </row>
    <row r="1451" spans="2:19" ht="15.75" customHeight="1" x14ac:dyDescent="0.25">
      <c r="B1451" s="106"/>
      <c r="C1451" s="106"/>
      <c r="D1451" s="139"/>
      <c r="E1451" s="140"/>
      <c r="F1451" s="140"/>
      <c r="G1451" s="140"/>
      <c r="M1451" s="140"/>
      <c r="N1451" s="167"/>
      <c r="O1451" s="167"/>
      <c r="P1451" s="142"/>
      <c r="Q1451" s="142"/>
      <c r="R1451" s="142"/>
      <c r="S1451" s="139"/>
    </row>
    <row r="1452" spans="2:19" ht="15.75" customHeight="1" x14ac:dyDescent="0.25">
      <c r="B1452" s="106"/>
      <c r="C1452" s="106"/>
      <c r="D1452" s="139"/>
      <c r="E1452" s="140"/>
      <c r="F1452" s="140"/>
      <c r="G1452" s="140"/>
      <c r="M1452" s="140"/>
      <c r="N1452" s="167"/>
      <c r="O1452" s="167"/>
      <c r="P1452" s="142"/>
      <c r="Q1452" s="142"/>
      <c r="R1452" s="142"/>
      <c r="S1452" s="139"/>
    </row>
    <row r="1453" spans="2:19" ht="15.75" customHeight="1" x14ac:dyDescent="0.25">
      <c r="B1453" s="106"/>
      <c r="C1453" s="106"/>
      <c r="D1453" s="139"/>
      <c r="E1453" s="140"/>
      <c r="F1453" s="140"/>
      <c r="G1453" s="140"/>
      <c r="M1453" s="140"/>
      <c r="N1453" s="167"/>
      <c r="O1453" s="167"/>
      <c r="P1453" s="142"/>
      <c r="Q1453" s="142"/>
      <c r="R1453" s="142"/>
      <c r="S1453" s="139"/>
    </row>
    <row r="1454" spans="2:19" ht="15.75" customHeight="1" x14ac:dyDescent="0.25">
      <c r="B1454" s="106"/>
      <c r="C1454" s="106"/>
      <c r="D1454" s="139"/>
      <c r="E1454" s="140"/>
      <c r="F1454" s="140"/>
      <c r="G1454" s="140"/>
      <c r="M1454" s="140"/>
      <c r="N1454" s="167"/>
      <c r="O1454" s="167"/>
      <c r="P1454" s="142"/>
      <c r="Q1454" s="142"/>
      <c r="R1454" s="142"/>
      <c r="S1454" s="139"/>
    </row>
    <row r="1455" spans="2:19" ht="15.75" customHeight="1" x14ac:dyDescent="0.25">
      <c r="B1455" s="106"/>
      <c r="C1455" s="106"/>
      <c r="D1455" s="139"/>
      <c r="E1455" s="140"/>
      <c r="F1455" s="140"/>
      <c r="G1455" s="140"/>
      <c r="M1455" s="140"/>
      <c r="N1455" s="167"/>
      <c r="O1455" s="167"/>
      <c r="P1455" s="142"/>
      <c r="Q1455" s="142"/>
      <c r="R1455" s="142"/>
      <c r="S1455" s="139"/>
    </row>
    <row r="1456" spans="2:19" ht="15.75" customHeight="1" x14ac:dyDescent="0.25">
      <c r="B1456" s="106"/>
      <c r="C1456" s="106"/>
      <c r="D1456" s="139"/>
      <c r="E1456" s="140"/>
      <c r="F1456" s="140"/>
      <c r="G1456" s="140"/>
      <c r="M1456" s="140"/>
      <c r="N1456" s="167"/>
      <c r="O1456" s="167"/>
      <c r="P1456" s="142"/>
      <c r="Q1456" s="142"/>
      <c r="R1456" s="142"/>
      <c r="S1456" s="139"/>
    </row>
    <row r="1457" spans="2:19" ht="15.75" customHeight="1" x14ac:dyDescent="0.25">
      <c r="B1457" s="106"/>
      <c r="C1457" s="106"/>
      <c r="D1457" s="139"/>
      <c r="E1457" s="140"/>
      <c r="F1457" s="140"/>
      <c r="G1457" s="140"/>
      <c r="M1457" s="140"/>
      <c r="N1457" s="167"/>
      <c r="O1457" s="167"/>
      <c r="P1457" s="142"/>
      <c r="Q1457" s="142"/>
      <c r="R1457" s="142"/>
      <c r="S1457" s="139"/>
    </row>
    <row r="1458" spans="2:19" ht="15.75" customHeight="1" x14ac:dyDescent="0.25">
      <c r="B1458" s="106"/>
      <c r="C1458" s="106"/>
      <c r="D1458" s="139"/>
      <c r="E1458" s="140"/>
      <c r="F1458" s="140"/>
      <c r="G1458" s="140"/>
      <c r="M1458" s="140"/>
      <c r="N1458" s="167"/>
      <c r="O1458" s="167"/>
      <c r="P1458" s="142"/>
      <c r="Q1458" s="142"/>
      <c r="R1458" s="142"/>
      <c r="S1458" s="139"/>
    </row>
    <row r="1459" spans="2:19" ht="15.75" customHeight="1" x14ac:dyDescent="0.25">
      <c r="B1459" s="106"/>
      <c r="C1459" s="106"/>
      <c r="D1459" s="139"/>
      <c r="E1459" s="140"/>
      <c r="F1459" s="140"/>
      <c r="G1459" s="140"/>
      <c r="M1459" s="140"/>
      <c r="N1459" s="167"/>
      <c r="O1459" s="167"/>
      <c r="P1459" s="142"/>
      <c r="Q1459" s="142"/>
      <c r="R1459" s="142"/>
      <c r="S1459" s="139"/>
    </row>
    <row r="1460" spans="2:19" ht="15.75" customHeight="1" x14ac:dyDescent="0.25">
      <c r="B1460" s="106"/>
      <c r="C1460" s="106"/>
      <c r="D1460" s="139"/>
      <c r="E1460" s="140"/>
      <c r="F1460" s="140"/>
      <c r="G1460" s="140"/>
      <c r="M1460" s="140"/>
      <c r="N1460" s="167"/>
      <c r="O1460" s="167"/>
      <c r="P1460" s="142"/>
      <c r="Q1460" s="142"/>
      <c r="R1460" s="142"/>
      <c r="S1460" s="139"/>
    </row>
    <row r="1461" spans="2:19" ht="15.75" customHeight="1" x14ac:dyDescent="0.25">
      <c r="B1461" s="106"/>
      <c r="C1461" s="106"/>
      <c r="D1461" s="139"/>
      <c r="E1461" s="140"/>
      <c r="F1461" s="140"/>
      <c r="G1461" s="140"/>
      <c r="M1461" s="140"/>
      <c r="N1461" s="167"/>
      <c r="O1461" s="167"/>
      <c r="P1461" s="142"/>
      <c r="Q1461" s="142"/>
      <c r="R1461" s="142"/>
      <c r="S1461" s="139"/>
    </row>
    <row r="1462" spans="2:19" ht="15.75" customHeight="1" x14ac:dyDescent="0.25">
      <c r="B1462" s="106"/>
      <c r="C1462" s="106"/>
      <c r="D1462" s="139"/>
      <c r="E1462" s="140"/>
      <c r="F1462" s="140"/>
      <c r="G1462" s="140"/>
      <c r="M1462" s="140"/>
      <c r="N1462" s="167"/>
      <c r="O1462" s="167"/>
      <c r="P1462" s="142"/>
      <c r="Q1462" s="142"/>
      <c r="R1462" s="142"/>
      <c r="S1462" s="139"/>
    </row>
    <row r="1463" spans="2:19" ht="15.75" customHeight="1" x14ac:dyDescent="0.25">
      <c r="B1463" s="106"/>
      <c r="C1463" s="106"/>
      <c r="D1463" s="139"/>
      <c r="E1463" s="140"/>
      <c r="F1463" s="140"/>
      <c r="G1463" s="140"/>
      <c r="M1463" s="140"/>
      <c r="N1463" s="167"/>
      <c r="O1463" s="167"/>
      <c r="P1463" s="142"/>
      <c r="Q1463" s="142"/>
      <c r="R1463" s="142"/>
      <c r="S1463" s="139"/>
    </row>
    <row r="1464" spans="2:19" ht="15.75" customHeight="1" x14ac:dyDescent="0.25">
      <c r="B1464" s="106"/>
      <c r="C1464" s="106"/>
      <c r="D1464" s="139"/>
      <c r="E1464" s="140"/>
      <c r="F1464" s="140"/>
      <c r="G1464" s="140"/>
      <c r="M1464" s="140"/>
      <c r="N1464" s="167"/>
      <c r="O1464" s="167"/>
      <c r="P1464" s="142"/>
      <c r="Q1464" s="142"/>
      <c r="R1464" s="142"/>
      <c r="S1464" s="139"/>
    </row>
    <row r="1465" spans="2:19" ht="15.75" customHeight="1" x14ac:dyDescent="0.25">
      <c r="B1465" s="106"/>
      <c r="C1465" s="106"/>
      <c r="D1465" s="139"/>
      <c r="E1465" s="140"/>
      <c r="F1465" s="140"/>
      <c r="G1465" s="140"/>
      <c r="M1465" s="140"/>
      <c r="N1465" s="167"/>
      <c r="O1465" s="167"/>
      <c r="P1465" s="142"/>
      <c r="Q1465" s="142"/>
      <c r="R1465" s="142"/>
      <c r="S1465" s="139"/>
    </row>
    <row r="1466" spans="2:19" ht="15.75" customHeight="1" x14ac:dyDescent="0.25">
      <c r="B1466" s="106"/>
      <c r="C1466" s="106"/>
      <c r="D1466" s="139"/>
      <c r="E1466" s="140"/>
      <c r="F1466" s="140"/>
      <c r="G1466" s="140"/>
      <c r="M1466" s="140"/>
      <c r="N1466" s="167"/>
      <c r="O1466" s="167"/>
      <c r="P1466" s="142"/>
      <c r="Q1466" s="142"/>
      <c r="R1466" s="142"/>
      <c r="S1466" s="139"/>
    </row>
    <row r="1467" spans="2:19" ht="15.75" customHeight="1" x14ac:dyDescent="0.25">
      <c r="B1467" s="106"/>
      <c r="C1467" s="106"/>
      <c r="D1467" s="139"/>
      <c r="E1467" s="140"/>
      <c r="F1467" s="140"/>
      <c r="G1467" s="140"/>
      <c r="M1467" s="140"/>
      <c r="N1467" s="167"/>
      <c r="O1467" s="167"/>
      <c r="P1467" s="142"/>
      <c r="Q1467" s="142"/>
      <c r="R1467" s="142"/>
      <c r="S1467" s="139"/>
    </row>
    <row r="1468" spans="2:19" ht="15.75" customHeight="1" x14ac:dyDescent="0.25">
      <c r="B1468" s="106"/>
      <c r="C1468" s="106"/>
      <c r="D1468" s="139"/>
      <c r="E1468" s="140"/>
      <c r="F1468" s="140"/>
      <c r="G1468" s="140"/>
      <c r="M1468" s="140"/>
      <c r="N1468" s="167"/>
      <c r="O1468" s="167"/>
      <c r="P1468" s="142"/>
      <c r="Q1468" s="142"/>
      <c r="R1468" s="142"/>
      <c r="S1468" s="139"/>
    </row>
    <row r="1469" spans="2:19" ht="15.75" customHeight="1" x14ac:dyDescent="0.25">
      <c r="B1469" s="106"/>
      <c r="C1469" s="106"/>
      <c r="D1469" s="139"/>
      <c r="E1469" s="140"/>
      <c r="F1469" s="140"/>
      <c r="G1469" s="140"/>
      <c r="M1469" s="140"/>
      <c r="N1469" s="167"/>
      <c r="O1469" s="167"/>
      <c r="P1469" s="142"/>
      <c r="Q1469" s="142"/>
      <c r="R1469" s="142"/>
      <c r="S1469" s="139"/>
    </row>
    <row r="1470" spans="2:19" ht="15.75" customHeight="1" x14ac:dyDescent="0.25">
      <c r="B1470" s="106"/>
      <c r="C1470" s="106"/>
      <c r="D1470" s="139"/>
      <c r="E1470" s="140"/>
      <c r="F1470" s="140"/>
      <c r="G1470" s="140"/>
      <c r="M1470" s="140"/>
      <c r="N1470" s="167"/>
      <c r="O1470" s="167"/>
      <c r="P1470" s="142"/>
      <c r="Q1470" s="142"/>
      <c r="R1470" s="142"/>
      <c r="S1470" s="139"/>
    </row>
    <row r="1471" spans="2:19" ht="15.75" customHeight="1" x14ac:dyDescent="0.25">
      <c r="B1471" s="106"/>
      <c r="C1471" s="106"/>
      <c r="D1471" s="139"/>
      <c r="E1471" s="140"/>
      <c r="F1471" s="140"/>
      <c r="G1471" s="140"/>
      <c r="M1471" s="140"/>
      <c r="N1471" s="167"/>
      <c r="O1471" s="167"/>
      <c r="P1471" s="142"/>
      <c r="Q1471" s="142"/>
      <c r="R1471" s="142"/>
      <c r="S1471" s="139"/>
    </row>
    <row r="1472" spans="2:19" ht="15.75" customHeight="1" x14ac:dyDescent="0.25">
      <c r="B1472" s="106"/>
      <c r="C1472" s="106"/>
      <c r="D1472" s="139"/>
      <c r="E1472" s="140"/>
      <c r="F1472" s="140"/>
      <c r="G1472" s="140"/>
      <c r="M1472" s="140"/>
      <c r="N1472" s="167"/>
      <c r="O1472" s="167"/>
      <c r="P1472" s="142"/>
      <c r="Q1472" s="142"/>
      <c r="R1472" s="142"/>
      <c r="S1472" s="139"/>
    </row>
    <row r="1473" spans="2:19" ht="15.75" customHeight="1" x14ac:dyDescent="0.25">
      <c r="B1473" s="106"/>
      <c r="C1473" s="106"/>
      <c r="D1473" s="139"/>
      <c r="E1473" s="140"/>
      <c r="F1473" s="140"/>
      <c r="G1473" s="140"/>
      <c r="M1473" s="140"/>
      <c r="N1473" s="167"/>
      <c r="O1473" s="167"/>
      <c r="P1473" s="142"/>
      <c r="Q1473" s="142"/>
      <c r="R1473" s="142"/>
      <c r="S1473" s="139"/>
    </row>
    <row r="1474" spans="2:19" ht="15.75" customHeight="1" x14ac:dyDescent="0.25">
      <c r="B1474" s="106"/>
      <c r="C1474" s="106"/>
      <c r="D1474" s="139"/>
      <c r="E1474" s="140"/>
      <c r="F1474" s="140"/>
      <c r="G1474" s="140"/>
      <c r="M1474" s="140"/>
      <c r="N1474" s="167"/>
      <c r="O1474" s="167"/>
      <c r="P1474" s="142"/>
      <c r="Q1474" s="142"/>
      <c r="R1474" s="142"/>
      <c r="S1474" s="139"/>
    </row>
    <row r="1475" spans="2:19" ht="15.75" customHeight="1" x14ac:dyDescent="0.25">
      <c r="B1475" s="106"/>
      <c r="C1475" s="106"/>
      <c r="D1475" s="139"/>
      <c r="E1475" s="140"/>
      <c r="F1475" s="140"/>
      <c r="G1475" s="140"/>
      <c r="M1475" s="140"/>
      <c r="N1475" s="167"/>
      <c r="O1475" s="167"/>
      <c r="P1475" s="142"/>
      <c r="Q1475" s="142"/>
      <c r="R1475" s="142"/>
      <c r="S1475" s="139"/>
    </row>
    <row r="1476" spans="2:19" ht="15.75" customHeight="1" x14ac:dyDescent="0.25">
      <c r="B1476" s="106"/>
      <c r="C1476" s="106"/>
      <c r="D1476" s="139"/>
      <c r="E1476" s="140"/>
      <c r="F1476" s="140"/>
      <c r="G1476" s="140"/>
      <c r="M1476" s="140"/>
      <c r="N1476" s="167"/>
      <c r="O1476" s="167"/>
      <c r="P1476" s="142"/>
      <c r="Q1476" s="142"/>
      <c r="R1476" s="142"/>
      <c r="S1476" s="139"/>
    </row>
    <row r="1477" spans="2:19" ht="15.75" customHeight="1" x14ac:dyDescent="0.25">
      <c r="B1477" s="106"/>
      <c r="C1477" s="106"/>
      <c r="D1477" s="139"/>
      <c r="E1477" s="140"/>
      <c r="F1477" s="140"/>
      <c r="G1477" s="140"/>
      <c r="M1477" s="140"/>
      <c r="N1477" s="167"/>
      <c r="O1477" s="167"/>
      <c r="P1477" s="142"/>
      <c r="Q1477" s="142"/>
      <c r="R1477" s="142"/>
      <c r="S1477" s="139"/>
    </row>
    <row r="1478" spans="2:19" ht="15.75" customHeight="1" x14ac:dyDescent="0.25">
      <c r="B1478" s="106"/>
      <c r="C1478" s="106"/>
      <c r="D1478" s="139"/>
      <c r="E1478" s="140"/>
      <c r="F1478" s="140"/>
      <c r="G1478" s="140"/>
      <c r="M1478" s="140"/>
      <c r="N1478" s="167"/>
      <c r="O1478" s="167"/>
      <c r="P1478" s="142"/>
      <c r="Q1478" s="142"/>
      <c r="R1478" s="142"/>
      <c r="S1478" s="139"/>
    </row>
    <row r="1479" spans="2:19" ht="15.75" customHeight="1" x14ac:dyDescent="0.25">
      <c r="B1479" s="106"/>
      <c r="C1479" s="106"/>
      <c r="D1479" s="139"/>
      <c r="E1479" s="140"/>
      <c r="F1479" s="140"/>
      <c r="G1479" s="140"/>
      <c r="M1479" s="140"/>
      <c r="N1479" s="167"/>
      <c r="O1479" s="167"/>
      <c r="P1479" s="142"/>
      <c r="Q1479" s="142"/>
      <c r="R1479" s="142"/>
      <c r="S1479" s="139"/>
    </row>
    <row r="1480" spans="2:19" ht="15.75" customHeight="1" x14ac:dyDescent="0.25">
      <c r="B1480" s="106"/>
      <c r="C1480" s="106"/>
      <c r="D1480" s="139"/>
      <c r="E1480" s="140"/>
      <c r="F1480" s="140"/>
      <c r="G1480" s="140"/>
      <c r="M1480" s="140"/>
      <c r="N1480" s="167"/>
      <c r="O1480" s="167"/>
      <c r="P1480" s="142"/>
      <c r="Q1480" s="142"/>
      <c r="R1480" s="142"/>
      <c r="S1480" s="139"/>
    </row>
    <row r="1481" spans="2:19" ht="15.75" customHeight="1" x14ac:dyDescent="0.25">
      <c r="B1481" s="106"/>
      <c r="C1481" s="106"/>
      <c r="D1481" s="139"/>
      <c r="E1481" s="140"/>
      <c r="F1481" s="140"/>
      <c r="G1481" s="140"/>
      <c r="M1481" s="140"/>
      <c r="N1481" s="167"/>
      <c r="O1481" s="167"/>
      <c r="P1481" s="142"/>
      <c r="Q1481" s="142"/>
      <c r="R1481" s="142"/>
      <c r="S1481" s="139"/>
    </row>
    <row r="1482" spans="2:19" ht="15.75" customHeight="1" x14ac:dyDescent="0.25">
      <c r="B1482" s="106"/>
      <c r="C1482" s="106"/>
      <c r="D1482" s="139"/>
      <c r="E1482" s="140"/>
      <c r="F1482" s="140"/>
      <c r="G1482" s="140"/>
      <c r="M1482" s="140"/>
      <c r="N1482" s="167"/>
      <c r="O1482" s="167"/>
      <c r="P1482" s="142"/>
      <c r="Q1482" s="142"/>
      <c r="R1482" s="142"/>
      <c r="S1482" s="139"/>
    </row>
    <row r="1483" spans="2:19" ht="15.75" customHeight="1" x14ac:dyDescent="0.25">
      <c r="B1483" s="106"/>
      <c r="C1483" s="106"/>
      <c r="D1483" s="139"/>
      <c r="E1483" s="140"/>
      <c r="F1483" s="140"/>
      <c r="G1483" s="140"/>
      <c r="M1483" s="140"/>
      <c r="N1483" s="167"/>
      <c r="O1483" s="167"/>
      <c r="P1483" s="142"/>
      <c r="Q1483" s="142"/>
      <c r="R1483" s="142"/>
      <c r="S1483" s="139"/>
    </row>
    <row r="1484" spans="2:19" ht="15.75" customHeight="1" x14ac:dyDescent="0.25">
      <c r="B1484" s="106"/>
      <c r="C1484" s="106"/>
      <c r="D1484" s="139"/>
      <c r="E1484" s="140"/>
      <c r="F1484" s="140"/>
      <c r="G1484" s="140"/>
      <c r="M1484" s="140"/>
      <c r="N1484" s="167"/>
      <c r="O1484" s="167"/>
      <c r="P1484" s="142"/>
      <c r="Q1484" s="142"/>
      <c r="R1484" s="142"/>
      <c r="S1484" s="139"/>
    </row>
    <row r="1485" spans="2:19" ht="15.75" customHeight="1" x14ac:dyDescent="0.25">
      <c r="B1485" s="106"/>
      <c r="C1485" s="106"/>
      <c r="D1485" s="139"/>
      <c r="E1485" s="140"/>
      <c r="F1485" s="140"/>
      <c r="G1485" s="140"/>
      <c r="M1485" s="140"/>
      <c r="N1485" s="167"/>
      <c r="O1485" s="167"/>
      <c r="P1485" s="142"/>
      <c r="Q1485" s="142"/>
      <c r="R1485" s="142"/>
      <c r="S1485" s="139"/>
    </row>
    <row r="1486" spans="2:19" ht="15.75" customHeight="1" x14ac:dyDescent="0.25">
      <c r="B1486" s="106"/>
      <c r="C1486" s="106"/>
      <c r="D1486" s="139"/>
      <c r="E1486" s="140"/>
      <c r="F1486" s="140"/>
      <c r="G1486" s="140"/>
      <c r="M1486" s="140"/>
      <c r="N1486" s="167"/>
      <c r="O1486" s="167"/>
      <c r="P1486" s="142"/>
      <c r="Q1486" s="142"/>
      <c r="R1486" s="142"/>
      <c r="S1486" s="139"/>
    </row>
    <row r="1487" spans="2:19" ht="15.75" customHeight="1" x14ac:dyDescent="0.25">
      <c r="B1487" s="106"/>
      <c r="C1487" s="106"/>
      <c r="D1487" s="139"/>
      <c r="E1487" s="140"/>
      <c r="F1487" s="140"/>
      <c r="G1487" s="140"/>
      <c r="M1487" s="140"/>
      <c r="N1487" s="167"/>
      <c r="O1487" s="167"/>
      <c r="P1487" s="142"/>
      <c r="Q1487" s="142"/>
      <c r="R1487" s="142"/>
      <c r="S1487" s="139"/>
    </row>
    <row r="1488" spans="2:19" ht="15.75" customHeight="1" x14ac:dyDescent="0.25">
      <c r="B1488" s="106"/>
      <c r="C1488" s="106"/>
      <c r="D1488" s="139"/>
      <c r="E1488" s="140"/>
      <c r="F1488" s="140"/>
      <c r="G1488" s="140"/>
      <c r="M1488" s="140"/>
      <c r="N1488" s="167"/>
      <c r="O1488" s="167"/>
      <c r="P1488" s="142"/>
      <c r="Q1488" s="142"/>
      <c r="R1488" s="142"/>
      <c r="S1488" s="139"/>
    </row>
    <row r="1489" spans="2:19" ht="15.75" customHeight="1" x14ac:dyDescent="0.25">
      <c r="B1489" s="106"/>
      <c r="C1489" s="106"/>
      <c r="D1489" s="139"/>
      <c r="E1489" s="140"/>
      <c r="F1489" s="140"/>
      <c r="G1489" s="140"/>
      <c r="M1489" s="140"/>
      <c r="N1489" s="167"/>
      <c r="O1489" s="167"/>
      <c r="P1489" s="142"/>
      <c r="Q1489" s="142"/>
      <c r="R1489" s="142"/>
      <c r="S1489" s="139"/>
    </row>
    <row r="1490" spans="2:19" ht="15.75" customHeight="1" x14ac:dyDescent="0.25">
      <c r="B1490" s="106"/>
      <c r="C1490" s="106"/>
      <c r="D1490" s="139"/>
      <c r="E1490" s="140"/>
      <c r="F1490" s="140"/>
      <c r="G1490" s="140"/>
      <c r="M1490" s="140"/>
      <c r="N1490" s="167"/>
      <c r="O1490" s="167"/>
      <c r="P1490" s="142"/>
      <c r="Q1490" s="142"/>
      <c r="R1490" s="142"/>
      <c r="S1490" s="139"/>
    </row>
    <row r="1491" spans="2:19" ht="15.75" customHeight="1" x14ac:dyDescent="0.25">
      <c r="B1491" s="106"/>
      <c r="C1491" s="106"/>
      <c r="D1491" s="139"/>
      <c r="E1491" s="140"/>
      <c r="F1491" s="140"/>
      <c r="G1491" s="140"/>
      <c r="M1491" s="140"/>
      <c r="N1491" s="167"/>
      <c r="O1491" s="167"/>
      <c r="P1491" s="142"/>
      <c r="Q1491" s="142"/>
      <c r="R1491" s="142"/>
      <c r="S1491" s="139"/>
    </row>
    <row r="1492" spans="2:19" ht="15.75" customHeight="1" x14ac:dyDescent="0.25">
      <c r="B1492" s="106"/>
      <c r="C1492" s="106"/>
      <c r="D1492" s="139"/>
      <c r="E1492" s="140"/>
      <c r="F1492" s="140"/>
      <c r="G1492" s="140"/>
      <c r="M1492" s="140"/>
      <c r="N1492" s="167"/>
      <c r="O1492" s="167"/>
      <c r="P1492" s="142"/>
      <c r="Q1492" s="142"/>
      <c r="R1492" s="142"/>
      <c r="S1492" s="139"/>
    </row>
    <row r="1493" spans="2:19" ht="15.75" customHeight="1" x14ac:dyDescent="0.25">
      <c r="B1493" s="106"/>
      <c r="C1493" s="106"/>
      <c r="D1493" s="139"/>
      <c r="E1493" s="140"/>
      <c r="F1493" s="140"/>
      <c r="G1493" s="140"/>
      <c r="M1493" s="140"/>
      <c r="N1493" s="167"/>
      <c r="O1493" s="167"/>
      <c r="P1493" s="142"/>
      <c r="Q1493" s="142"/>
      <c r="R1493" s="142"/>
      <c r="S1493" s="139"/>
    </row>
    <row r="1494" spans="2:19" ht="15.75" customHeight="1" x14ac:dyDescent="0.25">
      <c r="B1494" s="106"/>
      <c r="C1494" s="106"/>
      <c r="D1494" s="139"/>
      <c r="E1494" s="140"/>
      <c r="F1494" s="140"/>
      <c r="G1494" s="140"/>
      <c r="M1494" s="140"/>
      <c r="N1494" s="167"/>
      <c r="O1494" s="167"/>
      <c r="P1494" s="142"/>
      <c r="Q1494" s="142"/>
      <c r="R1494" s="142"/>
      <c r="S1494" s="139"/>
    </row>
    <row r="1495" spans="2:19" ht="15.75" customHeight="1" x14ac:dyDescent="0.25">
      <c r="B1495" s="106"/>
      <c r="C1495" s="106"/>
      <c r="D1495" s="139"/>
      <c r="E1495" s="140"/>
      <c r="F1495" s="140"/>
      <c r="G1495" s="140"/>
      <c r="M1495" s="140"/>
      <c r="N1495" s="167"/>
      <c r="O1495" s="167"/>
      <c r="P1495" s="142"/>
      <c r="Q1495" s="142"/>
      <c r="R1495" s="142"/>
      <c r="S1495" s="139"/>
    </row>
    <row r="1496" spans="2:19" ht="15.75" customHeight="1" x14ac:dyDescent="0.25">
      <c r="B1496" s="106"/>
      <c r="C1496" s="106"/>
      <c r="D1496" s="139"/>
      <c r="E1496" s="140"/>
      <c r="F1496" s="140"/>
      <c r="G1496" s="140"/>
      <c r="M1496" s="140"/>
      <c r="N1496" s="167"/>
      <c r="O1496" s="167"/>
      <c r="P1496" s="142"/>
      <c r="Q1496" s="142"/>
      <c r="R1496" s="142"/>
      <c r="S1496" s="139"/>
    </row>
    <row r="1497" spans="2:19" ht="15.75" customHeight="1" x14ac:dyDescent="0.25">
      <c r="B1497" s="106"/>
      <c r="C1497" s="106"/>
      <c r="D1497" s="139"/>
      <c r="E1497" s="140"/>
      <c r="F1497" s="140"/>
      <c r="G1497" s="140"/>
      <c r="M1497" s="140"/>
      <c r="N1497" s="167"/>
      <c r="O1497" s="167"/>
      <c r="P1497" s="142"/>
      <c r="Q1497" s="142"/>
      <c r="R1497" s="142"/>
      <c r="S1497" s="139"/>
    </row>
    <row r="1498" spans="2:19" ht="15.75" customHeight="1" x14ac:dyDescent="0.25">
      <c r="B1498" s="106"/>
      <c r="C1498" s="106"/>
      <c r="D1498" s="139"/>
      <c r="E1498" s="140"/>
      <c r="F1498" s="140"/>
      <c r="G1498" s="140"/>
      <c r="M1498" s="140"/>
      <c r="N1498" s="167"/>
      <c r="O1498" s="167"/>
      <c r="P1498" s="142"/>
      <c r="Q1498" s="142"/>
      <c r="R1498" s="142"/>
      <c r="S1498" s="139"/>
    </row>
    <row r="1499" spans="2:19" ht="15.75" customHeight="1" x14ac:dyDescent="0.25">
      <c r="B1499" s="106"/>
      <c r="C1499" s="106"/>
      <c r="D1499" s="139"/>
      <c r="E1499" s="140"/>
      <c r="F1499" s="140"/>
      <c r="G1499" s="140"/>
      <c r="M1499" s="140"/>
      <c r="N1499" s="167"/>
      <c r="O1499" s="167"/>
      <c r="P1499" s="142"/>
      <c r="Q1499" s="142"/>
      <c r="R1499" s="142"/>
      <c r="S1499" s="139"/>
    </row>
    <row r="1500" spans="2:19" ht="15.75" customHeight="1" x14ac:dyDescent="0.25">
      <c r="B1500" s="106"/>
      <c r="C1500" s="106"/>
      <c r="D1500" s="139"/>
      <c r="E1500" s="140"/>
      <c r="F1500" s="140"/>
      <c r="G1500" s="140"/>
      <c r="M1500" s="140"/>
      <c r="N1500" s="167"/>
      <c r="O1500" s="167"/>
      <c r="P1500" s="142"/>
      <c r="Q1500" s="142"/>
      <c r="R1500" s="142"/>
      <c r="S1500" s="139"/>
    </row>
    <row r="1501" spans="2:19" ht="15.75" customHeight="1" x14ac:dyDescent="0.25">
      <c r="B1501" s="106"/>
      <c r="C1501" s="106"/>
      <c r="D1501" s="139"/>
      <c r="E1501" s="140"/>
      <c r="F1501" s="140"/>
      <c r="G1501" s="140"/>
      <c r="M1501" s="140"/>
      <c r="N1501" s="167"/>
      <c r="O1501" s="167"/>
      <c r="P1501" s="142"/>
      <c r="Q1501" s="142"/>
      <c r="R1501" s="142"/>
      <c r="S1501" s="139"/>
    </row>
    <row r="1502" spans="2:19" ht="15.75" customHeight="1" x14ac:dyDescent="0.25">
      <c r="B1502" s="106"/>
      <c r="C1502" s="106"/>
      <c r="D1502" s="139"/>
      <c r="E1502" s="140"/>
      <c r="F1502" s="140"/>
      <c r="G1502" s="140"/>
      <c r="M1502" s="140"/>
      <c r="N1502" s="167"/>
      <c r="O1502" s="167"/>
      <c r="P1502" s="142"/>
      <c r="Q1502" s="142"/>
      <c r="R1502" s="142"/>
      <c r="S1502" s="139"/>
    </row>
    <row r="1503" spans="2:19" ht="15.75" customHeight="1" x14ac:dyDescent="0.25">
      <c r="B1503" s="106"/>
      <c r="C1503" s="106"/>
      <c r="D1503" s="139"/>
      <c r="E1503" s="140"/>
      <c r="F1503" s="140"/>
      <c r="G1503" s="140"/>
      <c r="M1503" s="140"/>
      <c r="N1503" s="167"/>
      <c r="O1503" s="167"/>
      <c r="P1503" s="142"/>
      <c r="Q1503" s="142"/>
      <c r="R1503" s="142"/>
      <c r="S1503" s="139"/>
    </row>
    <row r="1504" spans="2:19" ht="15.75" customHeight="1" x14ac:dyDescent="0.25">
      <c r="B1504" s="106"/>
      <c r="C1504" s="106"/>
      <c r="D1504" s="139"/>
      <c r="E1504" s="140"/>
      <c r="F1504" s="140"/>
      <c r="G1504" s="140"/>
      <c r="M1504" s="140"/>
      <c r="N1504" s="167"/>
      <c r="O1504" s="167"/>
      <c r="P1504" s="142"/>
      <c r="Q1504" s="142"/>
      <c r="R1504" s="142"/>
      <c r="S1504" s="139"/>
    </row>
    <row r="1505" spans="2:19" ht="15.75" customHeight="1" x14ac:dyDescent="0.25">
      <c r="B1505" s="106"/>
      <c r="C1505" s="106"/>
      <c r="D1505" s="139"/>
      <c r="E1505" s="140"/>
      <c r="F1505" s="140"/>
      <c r="G1505" s="140"/>
      <c r="M1505" s="140"/>
      <c r="N1505" s="167"/>
      <c r="O1505" s="167"/>
      <c r="P1505" s="142"/>
      <c r="Q1505" s="142"/>
      <c r="R1505" s="142"/>
      <c r="S1505" s="139"/>
    </row>
    <row r="1506" spans="2:19" ht="15.75" customHeight="1" x14ac:dyDescent="0.25">
      <c r="B1506" s="106"/>
      <c r="C1506" s="106"/>
      <c r="D1506" s="139"/>
      <c r="E1506" s="140"/>
      <c r="F1506" s="140"/>
      <c r="G1506" s="140"/>
      <c r="M1506" s="140"/>
      <c r="N1506" s="167"/>
      <c r="O1506" s="167"/>
      <c r="P1506" s="142"/>
      <c r="Q1506" s="142"/>
      <c r="R1506" s="142"/>
      <c r="S1506" s="139"/>
    </row>
    <row r="1507" spans="2:19" ht="15.75" customHeight="1" x14ac:dyDescent="0.25">
      <c r="B1507" s="106"/>
      <c r="C1507" s="106"/>
      <c r="D1507" s="139"/>
      <c r="E1507" s="140"/>
      <c r="F1507" s="140"/>
      <c r="G1507" s="140"/>
      <c r="M1507" s="140"/>
      <c r="N1507" s="167"/>
      <c r="O1507" s="167"/>
      <c r="P1507" s="142"/>
      <c r="Q1507" s="142"/>
      <c r="R1507" s="142"/>
      <c r="S1507" s="139"/>
    </row>
    <row r="1508" spans="2:19" ht="15.75" customHeight="1" x14ac:dyDescent="0.25">
      <c r="B1508" s="106"/>
      <c r="C1508" s="106"/>
      <c r="D1508" s="139"/>
      <c r="E1508" s="140"/>
      <c r="F1508" s="140"/>
      <c r="G1508" s="140"/>
      <c r="M1508" s="140"/>
      <c r="N1508" s="167"/>
      <c r="O1508" s="167"/>
      <c r="P1508" s="142"/>
      <c r="Q1508" s="142"/>
      <c r="R1508" s="142"/>
      <c r="S1508" s="139"/>
    </row>
    <row r="1509" spans="2:19" ht="15.75" customHeight="1" x14ac:dyDescent="0.25">
      <c r="B1509" s="106"/>
      <c r="C1509" s="106"/>
      <c r="D1509" s="139"/>
      <c r="E1509" s="140"/>
      <c r="F1509" s="140"/>
      <c r="G1509" s="140"/>
      <c r="M1509" s="140"/>
      <c r="N1509" s="167"/>
      <c r="O1509" s="167"/>
      <c r="P1509" s="142"/>
      <c r="Q1509" s="142"/>
      <c r="R1509" s="142"/>
      <c r="S1509" s="139"/>
    </row>
    <row r="1510" spans="2:19" ht="15.75" customHeight="1" x14ac:dyDescent="0.25">
      <c r="B1510" s="106"/>
      <c r="C1510" s="106"/>
      <c r="D1510" s="139"/>
      <c r="E1510" s="140"/>
      <c r="F1510" s="140"/>
      <c r="G1510" s="140"/>
      <c r="M1510" s="140"/>
      <c r="N1510" s="167"/>
      <c r="O1510" s="167"/>
      <c r="P1510" s="142"/>
      <c r="Q1510" s="142"/>
      <c r="R1510" s="142"/>
      <c r="S1510" s="139"/>
    </row>
    <row r="1511" spans="2:19" ht="15.75" customHeight="1" x14ac:dyDescent="0.25">
      <c r="B1511" s="106"/>
      <c r="C1511" s="106"/>
      <c r="D1511" s="139"/>
      <c r="E1511" s="140"/>
      <c r="F1511" s="140"/>
      <c r="G1511" s="140"/>
      <c r="M1511" s="140"/>
      <c r="N1511" s="167"/>
      <c r="O1511" s="167"/>
      <c r="P1511" s="142"/>
      <c r="Q1511" s="142"/>
      <c r="R1511" s="142"/>
      <c r="S1511" s="139"/>
    </row>
    <row r="1512" spans="2:19" ht="15.75" customHeight="1" x14ac:dyDescent="0.25">
      <c r="B1512" s="106"/>
      <c r="C1512" s="106"/>
      <c r="D1512" s="139"/>
      <c r="E1512" s="140"/>
      <c r="F1512" s="140"/>
      <c r="G1512" s="140"/>
      <c r="M1512" s="140"/>
      <c r="N1512" s="167"/>
      <c r="O1512" s="167"/>
      <c r="P1512" s="142"/>
      <c r="Q1512" s="142"/>
      <c r="R1512" s="142"/>
      <c r="S1512" s="139"/>
    </row>
    <row r="1513" spans="2:19" ht="15.75" customHeight="1" x14ac:dyDescent="0.25">
      <c r="B1513" s="106"/>
      <c r="C1513" s="106"/>
      <c r="D1513" s="139"/>
      <c r="E1513" s="140"/>
      <c r="F1513" s="140"/>
      <c r="G1513" s="140"/>
      <c r="M1513" s="140"/>
      <c r="N1513" s="167"/>
      <c r="O1513" s="167"/>
      <c r="P1513" s="142"/>
      <c r="Q1513" s="142"/>
      <c r="R1513" s="142"/>
      <c r="S1513" s="139"/>
    </row>
    <row r="1514" spans="2:19" ht="15.75" customHeight="1" x14ac:dyDescent="0.25">
      <c r="B1514" s="106"/>
      <c r="C1514" s="106"/>
      <c r="D1514" s="139"/>
      <c r="E1514" s="140"/>
      <c r="F1514" s="140"/>
      <c r="G1514" s="140"/>
      <c r="M1514" s="140"/>
      <c r="N1514" s="167"/>
      <c r="O1514" s="167"/>
      <c r="P1514" s="142"/>
      <c r="Q1514" s="142"/>
      <c r="R1514" s="142"/>
      <c r="S1514" s="139"/>
    </row>
    <row r="1515" spans="2:19" ht="15.75" customHeight="1" x14ac:dyDescent="0.25">
      <c r="B1515" s="106"/>
      <c r="C1515" s="106"/>
      <c r="D1515" s="139"/>
      <c r="E1515" s="140"/>
      <c r="F1515" s="140"/>
      <c r="G1515" s="140"/>
      <c r="M1515" s="140"/>
      <c r="N1515" s="167"/>
      <c r="O1515" s="167"/>
      <c r="P1515" s="142"/>
      <c r="Q1515" s="142"/>
      <c r="R1515" s="142"/>
      <c r="S1515" s="139"/>
    </row>
    <row r="1516" spans="2:19" ht="15.75" customHeight="1" x14ac:dyDescent="0.25">
      <c r="B1516" s="106"/>
      <c r="C1516" s="106"/>
      <c r="D1516" s="139"/>
      <c r="E1516" s="140"/>
      <c r="F1516" s="140"/>
      <c r="G1516" s="140"/>
      <c r="M1516" s="140"/>
      <c r="N1516" s="167"/>
      <c r="O1516" s="167"/>
      <c r="P1516" s="142"/>
      <c r="Q1516" s="142"/>
      <c r="R1516" s="142"/>
      <c r="S1516" s="139"/>
    </row>
    <row r="1517" spans="2:19" ht="15.75" customHeight="1" x14ac:dyDescent="0.25">
      <c r="B1517" s="106"/>
      <c r="C1517" s="106"/>
      <c r="D1517" s="139"/>
      <c r="E1517" s="140"/>
      <c r="F1517" s="140"/>
      <c r="G1517" s="140"/>
      <c r="M1517" s="140"/>
      <c r="N1517" s="167"/>
      <c r="O1517" s="167"/>
      <c r="P1517" s="142"/>
      <c r="Q1517" s="142"/>
      <c r="R1517" s="142"/>
      <c r="S1517" s="139"/>
    </row>
    <row r="1518" spans="2:19" ht="15.75" customHeight="1" x14ac:dyDescent="0.25">
      <c r="B1518" s="106"/>
      <c r="C1518" s="106"/>
      <c r="D1518" s="139"/>
      <c r="E1518" s="140"/>
      <c r="F1518" s="140"/>
      <c r="G1518" s="140"/>
      <c r="M1518" s="140"/>
      <c r="N1518" s="167"/>
      <c r="O1518" s="167"/>
      <c r="P1518" s="142"/>
      <c r="Q1518" s="142"/>
      <c r="R1518" s="142"/>
      <c r="S1518" s="139"/>
    </row>
    <row r="1519" spans="2:19" ht="15.75" customHeight="1" x14ac:dyDescent="0.25">
      <c r="B1519" s="106"/>
      <c r="C1519" s="106"/>
      <c r="D1519" s="139"/>
      <c r="E1519" s="140"/>
      <c r="F1519" s="140"/>
      <c r="G1519" s="140"/>
      <c r="M1519" s="140"/>
      <c r="N1519" s="167"/>
      <c r="O1519" s="167"/>
      <c r="P1519" s="142"/>
      <c r="Q1519" s="142"/>
      <c r="R1519" s="142"/>
      <c r="S1519" s="139"/>
    </row>
    <row r="1520" spans="2:19" ht="15.75" customHeight="1" x14ac:dyDescent="0.25">
      <c r="B1520" s="106"/>
      <c r="C1520" s="106"/>
      <c r="D1520" s="139"/>
      <c r="E1520" s="140"/>
      <c r="F1520" s="140"/>
      <c r="G1520" s="140"/>
      <c r="M1520" s="140"/>
      <c r="N1520" s="167"/>
      <c r="O1520" s="167"/>
      <c r="P1520" s="142"/>
      <c r="Q1520" s="142"/>
      <c r="R1520" s="142"/>
      <c r="S1520" s="139"/>
    </row>
    <row r="1521" spans="2:19" ht="15.75" customHeight="1" x14ac:dyDescent="0.25">
      <c r="B1521" s="106"/>
      <c r="C1521" s="106"/>
      <c r="D1521" s="139"/>
      <c r="E1521" s="140"/>
      <c r="F1521" s="140"/>
      <c r="G1521" s="140"/>
      <c r="M1521" s="140"/>
      <c r="N1521" s="167"/>
      <c r="O1521" s="167"/>
      <c r="P1521" s="142"/>
      <c r="Q1521" s="142"/>
      <c r="R1521" s="142"/>
      <c r="S1521" s="139"/>
    </row>
    <row r="1522" spans="2:19" ht="15.75" customHeight="1" x14ac:dyDescent="0.25">
      <c r="B1522" s="106"/>
      <c r="C1522" s="106"/>
      <c r="D1522" s="139"/>
      <c r="E1522" s="140"/>
      <c r="F1522" s="140"/>
      <c r="G1522" s="140"/>
      <c r="M1522" s="140"/>
      <c r="N1522" s="167"/>
      <c r="O1522" s="167"/>
      <c r="P1522" s="142"/>
      <c r="Q1522" s="142"/>
      <c r="R1522" s="142"/>
      <c r="S1522" s="139"/>
    </row>
    <row r="1523" spans="2:19" ht="15.75" customHeight="1" x14ac:dyDescent="0.25">
      <c r="B1523" s="106"/>
      <c r="C1523" s="106"/>
      <c r="D1523" s="139"/>
      <c r="E1523" s="140"/>
      <c r="F1523" s="140"/>
      <c r="G1523" s="140"/>
      <c r="M1523" s="140"/>
      <c r="N1523" s="167"/>
      <c r="O1523" s="167"/>
      <c r="P1523" s="142"/>
      <c r="Q1523" s="142"/>
      <c r="R1523" s="142"/>
      <c r="S1523" s="139"/>
    </row>
    <row r="1524" spans="2:19" ht="15.75" customHeight="1" x14ac:dyDescent="0.25">
      <c r="B1524" s="106"/>
      <c r="C1524" s="106"/>
      <c r="D1524" s="139"/>
      <c r="E1524" s="140"/>
      <c r="F1524" s="140"/>
      <c r="G1524" s="140"/>
      <c r="M1524" s="140"/>
      <c r="N1524" s="167"/>
      <c r="O1524" s="167"/>
      <c r="P1524" s="142"/>
      <c r="Q1524" s="142"/>
      <c r="R1524" s="142"/>
      <c r="S1524" s="139"/>
    </row>
    <row r="1525" spans="2:19" ht="15.75" customHeight="1" x14ac:dyDescent="0.25">
      <c r="B1525" s="106"/>
      <c r="C1525" s="106"/>
      <c r="D1525" s="139"/>
      <c r="E1525" s="140"/>
      <c r="F1525" s="140"/>
      <c r="G1525" s="140"/>
      <c r="M1525" s="140"/>
      <c r="N1525" s="167"/>
      <c r="O1525" s="167"/>
      <c r="P1525" s="142"/>
      <c r="Q1525" s="142"/>
      <c r="R1525" s="142"/>
      <c r="S1525" s="139"/>
    </row>
    <row r="1526" spans="2:19" ht="15.75" customHeight="1" x14ac:dyDescent="0.25">
      <c r="B1526" s="106"/>
      <c r="C1526" s="106"/>
      <c r="D1526" s="139"/>
      <c r="E1526" s="140"/>
      <c r="F1526" s="140"/>
      <c r="G1526" s="140"/>
      <c r="M1526" s="140"/>
      <c r="N1526" s="167"/>
      <c r="O1526" s="167"/>
      <c r="P1526" s="142"/>
      <c r="Q1526" s="142"/>
      <c r="R1526" s="142"/>
      <c r="S1526" s="139"/>
    </row>
    <row r="1527" spans="2:19" ht="15.75" customHeight="1" x14ac:dyDescent="0.25">
      <c r="B1527" s="106"/>
      <c r="C1527" s="106"/>
      <c r="D1527" s="139"/>
      <c r="E1527" s="140"/>
      <c r="F1527" s="140"/>
      <c r="G1527" s="140"/>
      <c r="M1527" s="140"/>
      <c r="N1527" s="167"/>
      <c r="O1527" s="167"/>
      <c r="P1527" s="142"/>
      <c r="Q1527" s="142"/>
      <c r="R1527" s="142"/>
      <c r="S1527" s="139"/>
    </row>
    <row r="1528" spans="2:19" ht="15.75" customHeight="1" x14ac:dyDescent="0.25">
      <c r="B1528" s="106"/>
      <c r="C1528" s="106"/>
      <c r="D1528" s="139"/>
      <c r="E1528" s="140"/>
      <c r="F1528" s="140"/>
      <c r="G1528" s="140"/>
      <c r="M1528" s="140"/>
      <c r="N1528" s="167"/>
      <c r="O1528" s="167"/>
      <c r="P1528" s="142"/>
      <c r="Q1528" s="142"/>
      <c r="R1528" s="142"/>
      <c r="S1528" s="139"/>
    </row>
    <row r="1529" spans="2:19" ht="15.75" customHeight="1" x14ac:dyDescent="0.25">
      <c r="B1529" s="106"/>
      <c r="C1529" s="106"/>
      <c r="D1529" s="139"/>
      <c r="E1529" s="140"/>
      <c r="F1529" s="140"/>
      <c r="G1529" s="140"/>
      <c r="M1529" s="140"/>
      <c r="N1529" s="167"/>
      <c r="O1529" s="167"/>
      <c r="P1529" s="142"/>
      <c r="Q1529" s="142"/>
      <c r="R1529" s="142"/>
      <c r="S1529" s="139"/>
    </row>
    <row r="1530" spans="2:19" ht="15.75" customHeight="1" x14ac:dyDescent="0.25">
      <c r="B1530" s="106"/>
      <c r="C1530" s="106"/>
      <c r="D1530" s="139"/>
      <c r="E1530" s="140"/>
      <c r="F1530" s="140"/>
      <c r="G1530" s="140"/>
      <c r="M1530" s="140"/>
      <c r="N1530" s="167"/>
      <c r="O1530" s="167"/>
      <c r="P1530" s="142"/>
      <c r="Q1530" s="142"/>
      <c r="R1530" s="142"/>
      <c r="S1530" s="139"/>
    </row>
    <row r="1531" spans="2:19" ht="15.75" customHeight="1" x14ac:dyDescent="0.25">
      <c r="B1531" s="106"/>
      <c r="C1531" s="106"/>
      <c r="D1531" s="139"/>
      <c r="E1531" s="140"/>
      <c r="F1531" s="140"/>
      <c r="G1531" s="140"/>
      <c r="M1531" s="140"/>
      <c r="N1531" s="167"/>
      <c r="O1531" s="167"/>
      <c r="P1531" s="142"/>
      <c r="Q1531" s="142"/>
      <c r="R1531" s="142"/>
      <c r="S1531" s="139"/>
    </row>
    <row r="1532" spans="2:19" ht="15.75" customHeight="1" x14ac:dyDescent="0.25">
      <c r="B1532" s="106"/>
      <c r="C1532" s="106"/>
      <c r="D1532" s="139"/>
      <c r="E1532" s="140"/>
      <c r="F1532" s="140"/>
      <c r="G1532" s="140"/>
      <c r="M1532" s="140"/>
      <c r="N1532" s="167"/>
      <c r="O1532" s="167"/>
      <c r="P1532" s="142"/>
      <c r="Q1532" s="142"/>
      <c r="R1532" s="142"/>
      <c r="S1532" s="139"/>
    </row>
    <row r="1533" spans="2:19" ht="15.75" customHeight="1" x14ac:dyDescent="0.25">
      <c r="B1533" s="106"/>
      <c r="C1533" s="106"/>
      <c r="D1533" s="139"/>
      <c r="E1533" s="140"/>
      <c r="F1533" s="140"/>
      <c r="G1533" s="140"/>
      <c r="M1533" s="140"/>
      <c r="N1533" s="167"/>
      <c r="O1533" s="167"/>
      <c r="P1533" s="142"/>
      <c r="Q1533" s="142"/>
      <c r="R1533" s="142"/>
      <c r="S1533" s="139"/>
    </row>
    <row r="1534" spans="2:19" ht="15.75" customHeight="1" x14ac:dyDescent="0.25">
      <c r="B1534" s="106"/>
      <c r="C1534" s="106"/>
      <c r="D1534" s="139"/>
      <c r="E1534" s="140"/>
      <c r="F1534" s="140"/>
      <c r="G1534" s="140"/>
      <c r="M1534" s="140"/>
      <c r="N1534" s="167"/>
      <c r="O1534" s="167"/>
      <c r="P1534" s="142"/>
      <c r="Q1534" s="142"/>
      <c r="R1534" s="142"/>
      <c r="S1534" s="139"/>
    </row>
    <row r="1535" spans="2:19" ht="15.75" customHeight="1" x14ac:dyDescent="0.25">
      <c r="B1535" s="106"/>
      <c r="C1535" s="106"/>
      <c r="D1535" s="139"/>
      <c r="E1535" s="140"/>
      <c r="F1535" s="140"/>
      <c r="G1535" s="140"/>
      <c r="M1535" s="140"/>
      <c r="N1535" s="167"/>
      <c r="O1535" s="167"/>
      <c r="P1535" s="142"/>
      <c r="Q1535" s="142"/>
      <c r="R1535" s="142"/>
      <c r="S1535" s="139"/>
    </row>
    <row r="1536" spans="2:19" ht="15.75" customHeight="1" x14ac:dyDescent="0.25">
      <c r="B1536" s="106"/>
      <c r="C1536" s="106"/>
      <c r="D1536" s="139"/>
      <c r="E1536" s="140"/>
      <c r="F1536" s="140"/>
      <c r="G1536" s="140"/>
      <c r="M1536" s="140"/>
      <c r="N1536" s="167"/>
      <c r="O1536" s="167"/>
      <c r="P1536" s="142"/>
      <c r="Q1536" s="142"/>
      <c r="R1536" s="142"/>
      <c r="S1536" s="139"/>
    </row>
    <row r="1537" spans="2:19" ht="15.75" customHeight="1" x14ac:dyDescent="0.25">
      <c r="B1537" s="106"/>
      <c r="C1537" s="106"/>
      <c r="D1537" s="139"/>
      <c r="E1537" s="140"/>
      <c r="F1537" s="140"/>
      <c r="G1537" s="140"/>
      <c r="M1537" s="140"/>
      <c r="N1537" s="167"/>
      <c r="O1537" s="167"/>
      <c r="P1537" s="142"/>
      <c r="Q1537" s="142"/>
      <c r="R1537" s="142"/>
      <c r="S1537" s="139"/>
    </row>
    <row r="1538" spans="2:19" ht="15.75" customHeight="1" x14ac:dyDescent="0.25">
      <c r="B1538" s="106"/>
      <c r="C1538" s="106"/>
      <c r="D1538" s="139"/>
      <c r="E1538" s="140"/>
      <c r="F1538" s="140"/>
      <c r="G1538" s="140"/>
      <c r="M1538" s="140"/>
      <c r="N1538" s="167"/>
      <c r="O1538" s="167"/>
      <c r="P1538" s="142"/>
      <c r="Q1538" s="142"/>
      <c r="R1538" s="142"/>
      <c r="S1538" s="139"/>
    </row>
    <row r="1539" spans="2:19" ht="15.75" customHeight="1" x14ac:dyDescent="0.25">
      <c r="B1539" s="106"/>
      <c r="C1539" s="106"/>
      <c r="D1539" s="139"/>
      <c r="E1539" s="140"/>
      <c r="F1539" s="140"/>
      <c r="G1539" s="140"/>
      <c r="M1539" s="140"/>
      <c r="N1539" s="167"/>
      <c r="O1539" s="167"/>
      <c r="P1539" s="142"/>
      <c r="Q1539" s="142"/>
      <c r="R1539" s="142"/>
      <c r="S1539" s="139"/>
    </row>
    <row r="1540" spans="2:19" ht="15.75" customHeight="1" x14ac:dyDescent="0.25">
      <c r="B1540" s="106"/>
      <c r="C1540" s="106"/>
      <c r="D1540" s="139"/>
      <c r="E1540" s="140"/>
      <c r="F1540" s="140"/>
      <c r="G1540" s="140"/>
      <c r="M1540" s="140"/>
      <c r="N1540" s="167"/>
      <c r="O1540" s="167"/>
      <c r="P1540" s="142"/>
      <c r="Q1540" s="142"/>
      <c r="R1540" s="142"/>
      <c r="S1540" s="139"/>
    </row>
    <row r="1541" spans="2:19" ht="15.75" customHeight="1" x14ac:dyDescent="0.25">
      <c r="B1541" s="106"/>
      <c r="C1541" s="106"/>
      <c r="D1541" s="139"/>
      <c r="E1541" s="140"/>
      <c r="F1541" s="140"/>
      <c r="G1541" s="140"/>
      <c r="M1541" s="140"/>
      <c r="N1541" s="167"/>
      <c r="O1541" s="167"/>
      <c r="P1541" s="142"/>
      <c r="Q1541" s="142"/>
      <c r="R1541" s="142"/>
      <c r="S1541" s="139"/>
    </row>
    <row r="1542" spans="2:19" ht="15.75" customHeight="1" x14ac:dyDescent="0.25">
      <c r="B1542" s="106"/>
      <c r="C1542" s="106"/>
      <c r="D1542" s="139"/>
      <c r="E1542" s="140"/>
      <c r="F1542" s="140"/>
      <c r="G1542" s="140"/>
      <c r="M1542" s="140"/>
      <c r="N1542" s="167"/>
      <c r="O1542" s="167"/>
      <c r="P1542" s="142"/>
      <c r="Q1542" s="142"/>
      <c r="R1542" s="142"/>
      <c r="S1542" s="139"/>
    </row>
    <row r="1543" spans="2:19" ht="15.75" customHeight="1" x14ac:dyDescent="0.25">
      <c r="B1543" s="106"/>
      <c r="C1543" s="106"/>
      <c r="D1543" s="139"/>
      <c r="E1543" s="140"/>
      <c r="F1543" s="140"/>
      <c r="G1543" s="140"/>
      <c r="M1543" s="140"/>
      <c r="N1543" s="167"/>
      <c r="O1543" s="167"/>
      <c r="P1543" s="142"/>
      <c r="Q1543" s="142"/>
      <c r="R1543" s="142"/>
      <c r="S1543" s="139"/>
    </row>
    <row r="1544" spans="2:19" ht="15.75" customHeight="1" x14ac:dyDescent="0.25">
      <c r="B1544" s="106"/>
      <c r="C1544" s="106"/>
      <c r="D1544" s="139"/>
      <c r="E1544" s="140"/>
      <c r="F1544" s="140"/>
      <c r="G1544" s="140"/>
      <c r="M1544" s="140"/>
      <c r="N1544" s="167"/>
      <c r="O1544" s="167"/>
      <c r="P1544" s="142"/>
      <c r="Q1544" s="142"/>
      <c r="R1544" s="142"/>
      <c r="S1544" s="139"/>
    </row>
    <row r="1545" spans="2:19" ht="15.75" customHeight="1" x14ac:dyDescent="0.25">
      <c r="B1545" s="106"/>
      <c r="C1545" s="106"/>
      <c r="D1545" s="139"/>
      <c r="E1545" s="140"/>
      <c r="F1545" s="140"/>
      <c r="G1545" s="140"/>
      <c r="M1545" s="140"/>
      <c r="N1545" s="167"/>
      <c r="O1545" s="167"/>
      <c r="P1545" s="142"/>
      <c r="Q1545" s="142"/>
      <c r="R1545" s="142"/>
      <c r="S1545" s="139"/>
    </row>
    <row r="1546" spans="2:19" ht="15.75" customHeight="1" x14ac:dyDescent="0.25">
      <c r="B1546" s="106"/>
      <c r="C1546" s="106"/>
      <c r="D1546" s="139"/>
      <c r="E1546" s="140"/>
      <c r="F1546" s="140"/>
      <c r="G1546" s="140"/>
      <c r="M1546" s="140"/>
      <c r="N1546" s="167"/>
      <c r="O1546" s="167"/>
      <c r="P1546" s="142"/>
      <c r="Q1546" s="142"/>
      <c r="R1546" s="142"/>
      <c r="S1546" s="139"/>
    </row>
    <row r="1547" spans="2:19" ht="15.75" customHeight="1" x14ac:dyDescent="0.25">
      <c r="B1547" s="106"/>
      <c r="C1547" s="106"/>
      <c r="D1547" s="139"/>
      <c r="E1547" s="140"/>
      <c r="F1547" s="140"/>
      <c r="G1547" s="140"/>
      <c r="M1547" s="140"/>
      <c r="N1547" s="167"/>
      <c r="O1547" s="167"/>
      <c r="P1547" s="142"/>
      <c r="Q1547" s="142"/>
      <c r="R1547" s="142"/>
      <c r="S1547" s="139"/>
    </row>
    <row r="1548" spans="2:19" ht="15.75" customHeight="1" x14ac:dyDescent="0.25">
      <c r="B1548" s="106"/>
      <c r="C1548" s="106"/>
      <c r="D1548" s="139"/>
      <c r="E1548" s="140"/>
      <c r="F1548" s="140"/>
      <c r="G1548" s="140"/>
      <c r="M1548" s="140"/>
      <c r="N1548" s="167"/>
      <c r="O1548" s="167"/>
      <c r="P1548" s="142"/>
      <c r="Q1548" s="142"/>
      <c r="R1548" s="142"/>
      <c r="S1548" s="139"/>
    </row>
    <row r="1549" spans="2:19" ht="15.75" customHeight="1" x14ac:dyDescent="0.25">
      <c r="B1549" s="106"/>
      <c r="C1549" s="106"/>
      <c r="D1549" s="139"/>
      <c r="E1549" s="140"/>
      <c r="F1549" s="140"/>
      <c r="G1549" s="140"/>
      <c r="M1549" s="140"/>
      <c r="N1549" s="167"/>
      <c r="O1549" s="167"/>
      <c r="P1549" s="142"/>
      <c r="Q1549" s="142"/>
      <c r="R1549" s="142"/>
      <c r="S1549" s="139"/>
    </row>
    <row r="1550" spans="2:19" ht="15.75" customHeight="1" x14ac:dyDescent="0.25">
      <c r="B1550" s="106"/>
      <c r="C1550" s="106"/>
      <c r="D1550" s="139"/>
      <c r="E1550" s="140"/>
      <c r="F1550" s="140"/>
      <c r="G1550" s="140"/>
      <c r="M1550" s="140"/>
      <c r="N1550" s="167"/>
      <c r="O1550" s="167"/>
      <c r="P1550" s="142"/>
      <c r="Q1550" s="142"/>
      <c r="R1550" s="142"/>
      <c r="S1550" s="139"/>
    </row>
    <row r="1551" spans="2:19" ht="15.75" customHeight="1" x14ac:dyDescent="0.25">
      <c r="B1551" s="106"/>
      <c r="C1551" s="106"/>
      <c r="D1551" s="139"/>
      <c r="E1551" s="140"/>
      <c r="F1551" s="140"/>
      <c r="G1551" s="140"/>
      <c r="M1551" s="140"/>
      <c r="N1551" s="167"/>
      <c r="O1551" s="167"/>
      <c r="P1551" s="142"/>
      <c r="Q1551" s="142"/>
      <c r="R1551" s="142"/>
      <c r="S1551" s="139"/>
    </row>
    <row r="1552" spans="2:19" ht="15.75" customHeight="1" x14ac:dyDescent="0.25">
      <c r="B1552" s="106"/>
      <c r="C1552" s="106"/>
      <c r="D1552" s="139"/>
      <c r="E1552" s="140"/>
      <c r="F1552" s="140"/>
      <c r="G1552" s="140"/>
      <c r="M1552" s="140"/>
      <c r="N1552" s="167"/>
      <c r="O1552" s="167"/>
      <c r="P1552" s="142"/>
      <c r="Q1552" s="142"/>
      <c r="R1552" s="142"/>
      <c r="S1552" s="139"/>
    </row>
    <row r="1553" spans="2:19" ht="15.75" customHeight="1" x14ac:dyDescent="0.25">
      <c r="B1553" s="106"/>
      <c r="C1553" s="106"/>
      <c r="D1553" s="139"/>
      <c r="E1553" s="140"/>
      <c r="F1553" s="140"/>
      <c r="G1553" s="140"/>
      <c r="M1553" s="140"/>
      <c r="N1553" s="167"/>
      <c r="O1553" s="167"/>
      <c r="P1553" s="142"/>
      <c r="Q1553" s="142"/>
      <c r="R1553" s="142"/>
      <c r="S1553" s="139"/>
    </row>
    <row r="1554" spans="2:19" ht="15.75" customHeight="1" x14ac:dyDescent="0.25">
      <c r="B1554" s="106"/>
      <c r="C1554" s="106"/>
      <c r="D1554" s="139"/>
      <c r="E1554" s="140"/>
      <c r="F1554" s="140"/>
      <c r="G1554" s="140"/>
      <c r="M1554" s="140"/>
      <c r="N1554" s="167"/>
      <c r="O1554" s="167"/>
      <c r="P1554" s="142"/>
      <c r="Q1554" s="142"/>
      <c r="R1554" s="142"/>
      <c r="S1554" s="139"/>
    </row>
    <row r="1555" spans="2:19" ht="15.75" customHeight="1" x14ac:dyDescent="0.25">
      <c r="B1555" s="106"/>
      <c r="C1555" s="106"/>
      <c r="D1555" s="139"/>
      <c r="E1555" s="140"/>
      <c r="F1555" s="140"/>
      <c r="G1555" s="140"/>
      <c r="M1555" s="140"/>
      <c r="N1555" s="167"/>
      <c r="O1555" s="167"/>
      <c r="P1555" s="142"/>
      <c r="Q1555" s="142"/>
      <c r="R1555" s="142"/>
      <c r="S1555" s="139"/>
    </row>
    <row r="1556" spans="2:19" ht="15.75" customHeight="1" x14ac:dyDescent="0.25">
      <c r="B1556" s="106"/>
      <c r="C1556" s="106"/>
      <c r="D1556" s="139"/>
      <c r="E1556" s="140"/>
      <c r="F1556" s="140"/>
      <c r="G1556" s="140"/>
      <c r="M1556" s="140"/>
      <c r="N1556" s="167"/>
      <c r="O1556" s="167"/>
      <c r="P1556" s="142"/>
      <c r="Q1556" s="142"/>
      <c r="R1556" s="142"/>
      <c r="S1556" s="139"/>
    </row>
    <row r="1557" spans="2:19" ht="15.75" customHeight="1" x14ac:dyDescent="0.25">
      <c r="B1557" s="106"/>
      <c r="C1557" s="106"/>
      <c r="D1557" s="139"/>
      <c r="E1557" s="140"/>
      <c r="F1557" s="140"/>
      <c r="G1557" s="140"/>
      <c r="M1557" s="140"/>
      <c r="N1557" s="167"/>
      <c r="O1557" s="167"/>
      <c r="P1557" s="142"/>
      <c r="Q1557" s="142"/>
      <c r="R1557" s="142"/>
      <c r="S1557" s="139"/>
    </row>
    <row r="1558" spans="2:19" ht="15.75" customHeight="1" x14ac:dyDescent="0.25">
      <c r="B1558" s="106"/>
      <c r="C1558" s="106"/>
      <c r="D1558" s="139"/>
      <c r="E1558" s="140"/>
      <c r="F1558" s="140"/>
      <c r="G1558" s="140"/>
      <c r="M1558" s="140"/>
      <c r="N1558" s="167"/>
      <c r="O1558" s="167"/>
      <c r="P1558" s="142"/>
      <c r="Q1558" s="142"/>
      <c r="R1558" s="142"/>
      <c r="S1558" s="139"/>
    </row>
    <row r="1559" spans="2:19" ht="15.75" customHeight="1" x14ac:dyDescent="0.25">
      <c r="B1559" s="106"/>
      <c r="C1559" s="106"/>
      <c r="D1559" s="139"/>
      <c r="E1559" s="140"/>
      <c r="F1559" s="140"/>
      <c r="G1559" s="140"/>
      <c r="M1559" s="140"/>
      <c r="N1559" s="167"/>
      <c r="O1559" s="167"/>
      <c r="P1559" s="142"/>
      <c r="Q1559" s="142"/>
      <c r="R1559" s="142"/>
      <c r="S1559" s="139"/>
    </row>
    <row r="1560" spans="2:19" ht="15.75" customHeight="1" x14ac:dyDescent="0.25">
      <c r="B1560" s="106"/>
      <c r="C1560" s="106"/>
      <c r="D1560" s="139"/>
      <c r="E1560" s="140"/>
      <c r="F1560" s="140"/>
      <c r="G1560" s="140"/>
      <c r="M1560" s="140"/>
      <c r="N1560" s="167"/>
      <c r="O1560" s="167"/>
      <c r="P1560" s="142"/>
      <c r="Q1560" s="142"/>
      <c r="R1560" s="142"/>
      <c r="S1560" s="139"/>
    </row>
    <row r="1561" spans="2:19" ht="15.75" customHeight="1" x14ac:dyDescent="0.25">
      <c r="B1561" s="106"/>
      <c r="C1561" s="106"/>
      <c r="D1561" s="139"/>
      <c r="E1561" s="140"/>
      <c r="F1561" s="140"/>
      <c r="G1561" s="140"/>
      <c r="M1561" s="140"/>
      <c r="N1561" s="167"/>
      <c r="O1561" s="167"/>
      <c r="P1561" s="142"/>
      <c r="Q1561" s="142"/>
      <c r="R1561" s="142"/>
      <c r="S1561" s="139"/>
    </row>
    <row r="1562" spans="2:19" ht="15.75" customHeight="1" x14ac:dyDescent="0.25">
      <c r="B1562" s="106"/>
      <c r="C1562" s="106"/>
      <c r="D1562" s="139"/>
      <c r="E1562" s="140"/>
      <c r="F1562" s="140"/>
      <c r="G1562" s="140"/>
      <c r="M1562" s="140"/>
      <c r="N1562" s="167"/>
      <c r="O1562" s="167"/>
      <c r="P1562" s="142"/>
      <c r="Q1562" s="142"/>
      <c r="R1562" s="142"/>
      <c r="S1562" s="139"/>
    </row>
    <row r="1563" spans="2:19" ht="15.75" customHeight="1" x14ac:dyDescent="0.25">
      <c r="B1563" s="106"/>
      <c r="C1563" s="106"/>
      <c r="D1563" s="139"/>
      <c r="E1563" s="140"/>
      <c r="F1563" s="140"/>
      <c r="G1563" s="140"/>
      <c r="M1563" s="140"/>
      <c r="N1563" s="167"/>
      <c r="O1563" s="167"/>
      <c r="P1563" s="142"/>
      <c r="Q1563" s="142"/>
      <c r="R1563" s="142"/>
      <c r="S1563" s="139"/>
    </row>
    <row r="1564" spans="2:19" ht="15.75" customHeight="1" x14ac:dyDescent="0.25">
      <c r="B1564" s="106"/>
      <c r="C1564" s="106"/>
      <c r="D1564" s="139"/>
      <c r="E1564" s="140"/>
      <c r="F1564" s="140"/>
      <c r="G1564" s="140"/>
      <c r="M1564" s="140"/>
      <c r="N1564" s="167"/>
      <c r="O1564" s="167"/>
      <c r="P1564" s="142"/>
      <c r="Q1564" s="142"/>
      <c r="R1564" s="142"/>
      <c r="S1564" s="139"/>
    </row>
    <row r="1565" spans="2:19" ht="15.75" customHeight="1" x14ac:dyDescent="0.25">
      <c r="B1565" s="106"/>
      <c r="C1565" s="106"/>
      <c r="D1565" s="139"/>
      <c r="E1565" s="140"/>
      <c r="F1565" s="140"/>
      <c r="G1565" s="140"/>
      <c r="M1565" s="140"/>
      <c r="N1565" s="167"/>
      <c r="O1565" s="167"/>
      <c r="P1565" s="142"/>
      <c r="Q1565" s="142"/>
      <c r="R1565" s="142"/>
      <c r="S1565" s="139"/>
    </row>
    <row r="1566" spans="2:19" ht="15.75" customHeight="1" x14ac:dyDescent="0.25">
      <c r="B1566" s="106"/>
      <c r="C1566" s="106"/>
      <c r="D1566" s="139"/>
      <c r="E1566" s="140"/>
      <c r="F1566" s="140"/>
      <c r="G1566" s="140"/>
      <c r="M1566" s="140"/>
      <c r="N1566" s="167"/>
      <c r="O1566" s="167"/>
      <c r="P1566" s="142"/>
      <c r="Q1566" s="142"/>
      <c r="R1566" s="142"/>
      <c r="S1566" s="139"/>
    </row>
    <row r="1567" spans="2:19" ht="15.75" customHeight="1" x14ac:dyDescent="0.25">
      <c r="B1567" s="106"/>
      <c r="C1567" s="106"/>
      <c r="D1567" s="139"/>
      <c r="E1567" s="140"/>
      <c r="F1567" s="140"/>
      <c r="G1567" s="140"/>
      <c r="M1567" s="140"/>
      <c r="N1567" s="167"/>
      <c r="O1567" s="167"/>
      <c r="P1567" s="142"/>
      <c r="Q1567" s="142"/>
      <c r="R1567" s="142"/>
      <c r="S1567" s="139"/>
    </row>
    <row r="1568" spans="2:19" ht="15.75" customHeight="1" x14ac:dyDescent="0.25">
      <c r="B1568" s="106"/>
      <c r="C1568" s="106"/>
      <c r="D1568" s="139"/>
      <c r="E1568" s="140"/>
      <c r="F1568" s="140"/>
      <c r="G1568" s="140"/>
      <c r="M1568" s="140"/>
      <c r="N1568" s="167"/>
      <c r="O1568" s="167"/>
      <c r="P1568" s="142"/>
      <c r="Q1568" s="142"/>
      <c r="R1568" s="142"/>
      <c r="S1568" s="139"/>
    </row>
    <row r="1569" spans="2:19" ht="15.75" customHeight="1" x14ac:dyDescent="0.25">
      <c r="B1569" s="106"/>
      <c r="C1569" s="106"/>
      <c r="D1569" s="139"/>
      <c r="E1569" s="140"/>
      <c r="F1569" s="140"/>
      <c r="G1569" s="140"/>
      <c r="M1569" s="140"/>
      <c r="N1569" s="167"/>
      <c r="O1569" s="167"/>
      <c r="P1569" s="142"/>
      <c r="Q1569" s="142"/>
      <c r="R1569" s="142"/>
      <c r="S1569" s="139"/>
    </row>
    <row r="1570" spans="2:19" ht="15.75" customHeight="1" x14ac:dyDescent="0.25">
      <c r="B1570" s="106"/>
      <c r="C1570" s="106"/>
      <c r="D1570" s="139"/>
      <c r="E1570" s="140"/>
      <c r="F1570" s="140"/>
      <c r="G1570" s="140"/>
      <c r="M1570" s="140"/>
      <c r="N1570" s="167"/>
      <c r="O1570" s="167"/>
      <c r="P1570" s="142"/>
      <c r="Q1570" s="142"/>
      <c r="R1570" s="142"/>
      <c r="S1570" s="139"/>
    </row>
    <row r="1571" spans="2:19" ht="15.75" customHeight="1" x14ac:dyDescent="0.25">
      <c r="B1571" s="106"/>
      <c r="C1571" s="106"/>
      <c r="D1571" s="139"/>
      <c r="E1571" s="140"/>
      <c r="F1571" s="140"/>
      <c r="G1571" s="140"/>
      <c r="M1571" s="140"/>
      <c r="N1571" s="167"/>
      <c r="O1571" s="167"/>
      <c r="P1571" s="142"/>
      <c r="Q1571" s="142"/>
      <c r="R1571" s="142"/>
      <c r="S1571" s="139"/>
    </row>
    <row r="1572" spans="2:19" ht="15.75" customHeight="1" x14ac:dyDescent="0.25">
      <c r="B1572" s="106"/>
      <c r="C1572" s="106"/>
      <c r="D1572" s="139"/>
      <c r="E1572" s="140"/>
      <c r="F1572" s="140"/>
      <c r="G1572" s="140"/>
      <c r="M1572" s="140"/>
      <c r="N1572" s="167"/>
      <c r="O1572" s="167"/>
      <c r="P1572" s="142"/>
      <c r="Q1572" s="142"/>
      <c r="R1572" s="142"/>
      <c r="S1572" s="139"/>
    </row>
    <row r="1573" spans="2:19" ht="15.75" customHeight="1" x14ac:dyDescent="0.25">
      <c r="B1573" s="106"/>
      <c r="C1573" s="106"/>
      <c r="D1573" s="139"/>
      <c r="E1573" s="140"/>
      <c r="F1573" s="140"/>
      <c r="G1573" s="140"/>
      <c r="M1573" s="140"/>
      <c r="N1573" s="167"/>
      <c r="O1573" s="167"/>
      <c r="P1573" s="142"/>
      <c r="Q1573" s="142"/>
      <c r="R1573" s="142"/>
      <c r="S1573" s="139"/>
    </row>
    <row r="1574" spans="2:19" ht="15.75" customHeight="1" x14ac:dyDescent="0.25">
      <c r="B1574" s="106"/>
      <c r="C1574" s="106"/>
      <c r="D1574" s="139"/>
      <c r="E1574" s="140"/>
      <c r="F1574" s="140"/>
      <c r="G1574" s="140"/>
      <c r="M1574" s="140"/>
      <c r="N1574" s="167"/>
      <c r="O1574" s="167"/>
      <c r="P1574" s="142"/>
      <c r="Q1574" s="142"/>
      <c r="R1574" s="142"/>
      <c r="S1574" s="139"/>
    </row>
    <row r="1575" spans="2:19" ht="15.75" customHeight="1" x14ac:dyDescent="0.25">
      <c r="B1575" s="106"/>
      <c r="C1575" s="106"/>
      <c r="D1575" s="139"/>
      <c r="E1575" s="140"/>
      <c r="F1575" s="140"/>
      <c r="G1575" s="140"/>
      <c r="M1575" s="140"/>
      <c r="N1575" s="167"/>
      <c r="O1575" s="167"/>
      <c r="P1575" s="142"/>
      <c r="Q1575" s="142"/>
      <c r="R1575" s="142"/>
      <c r="S1575" s="139"/>
    </row>
    <row r="1576" spans="2:19" ht="15.75" customHeight="1" x14ac:dyDescent="0.25">
      <c r="B1576" s="106"/>
      <c r="C1576" s="106"/>
      <c r="D1576" s="139"/>
      <c r="E1576" s="140"/>
      <c r="F1576" s="140"/>
      <c r="G1576" s="140"/>
      <c r="M1576" s="140"/>
      <c r="N1576" s="167"/>
      <c r="O1576" s="167"/>
      <c r="P1576" s="142"/>
      <c r="Q1576" s="142"/>
      <c r="R1576" s="142"/>
      <c r="S1576" s="139"/>
    </row>
    <row r="1577" spans="2:19" ht="15.75" customHeight="1" x14ac:dyDescent="0.25">
      <c r="B1577" s="106"/>
      <c r="C1577" s="106"/>
      <c r="D1577" s="139"/>
      <c r="E1577" s="140"/>
      <c r="F1577" s="140"/>
      <c r="G1577" s="140"/>
      <c r="M1577" s="140"/>
      <c r="N1577" s="167"/>
      <c r="O1577" s="167"/>
      <c r="P1577" s="142"/>
      <c r="Q1577" s="142"/>
      <c r="R1577" s="142"/>
      <c r="S1577" s="139"/>
    </row>
    <row r="1578" spans="2:19" ht="15.75" customHeight="1" x14ac:dyDescent="0.25">
      <c r="B1578" s="106"/>
      <c r="C1578" s="106"/>
      <c r="D1578" s="139"/>
      <c r="E1578" s="140"/>
      <c r="F1578" s="140"/>
      <c r="G1578" s="140"/>
      <c r="M1578" s="140"/>
      <c r="N1578" s="167"/>
      <c r="O1578" s="167"/>
      <c r="P1578" s="142"/>
      <c r="Q1578" s="142"/>
      <c r="R1578" s="142"/>
      <c r="S1578" s="139"/>
    </row>
    <row r="1579" spans="2:19" ht="15.75" customHeight="1" x14ac:dyDescent="0.25">
      <c r="B1579" s="106"/>
      <c r="C1579" s="106"/>
      <c r="D1579" s="139"/>
      <c r="E1579" s="140"/>
      <c r="F1579" s="140"/>
      <c r="G1579" s="140"/>
      <c r="M1579" s="140"/>
      <c r="N1579" s="167"/>
      <c r="O1579" s="167"/>
      <c r="P1579" s="142"/>
      <c r="Q1579" s="142"/>
      <c r="R1579" s="142"/>
      <c r="S1579" s="139"/>
    </row>
    <row r="1580" spans="2:19" ht="15.75" customHeight="1" x14ac:dyDescent="0.25">
      <c r="B1580" s="106"/>
      <c r="C1580" s="106"/>
      <c r="D1580" s="139"/>
      <c r="E1580" s="140"/>
      <c r="F1580" s="140"/>
      <c r="G1580" s="140"/>
      <c r="M1580" s="140"/>
      <c r="N1580" s="167"/>
      <c r="O1580" s="167"/>
      <c r="P1580" s="142"/>
      <c r="Q1580" s="142"/>
      <c r="R1580" s="142"/>
      <c r="S1580" s="139"/>
    </row>
    <row r="1581" spans="2:19" ht="15.75" customHeight="1" x14ac:dyDescent="0.25">
      <c r="B1581" s="106"/>
      <c r="C1581" s="106"/>
      <c r="D1581" s="139"/>
      <c r="E1581" s="140"/>
      <c r="F1581" s="140"/>
      <c r="G1581" s="140"/>
      <c r="M1581" s="140"/>
      <c r="N1581" s="167"/>
      <c r="O1581" s="167"/>
      <c r="P1581" s="142"/>
      <c r="Q1581" s="142"/>
      <c r="R1581" s="142"/>
      <c r="S1581" s="139"/>
    </row>
    <row r="1582" spans="2:19" ht="15.75" customHeight="1" x14ac:dyDescent="0.25">
      <c r="B1582" s="106"/>
      <c r="C1582" s="106"/>
      <c r="D1582" s="139"/>
      <c r="E1582" s="140"/>
      <c r="F1582" s="140"/>
      <c r="G1582" s="140"/>
      <c r="M1582" s="140"/>
      <c r="N1582" s="167"/>
      <c r="O1582" s="167"/>
      <c r="P1582" s="142"/>
      <c r="Q1582" s="142"/>
      <c r="R1582" s="142"/>
      <c r="S1582" s="139"/>
    </row>
    <row r="1583" spans="2:19" ht="15.75" customHeight="1" x14ac:dyDescent="0.25">
      <c r="B1583" s="106"/>
      <c r="C1583" s="106"/>
      <c r="D1583" s="139"/>
      <c r="E1583" s="140"/>
      <c r="F1583" s="140"/>
      <c r="G1583" s="140"/>
      <c r="M1583" s="140"/>
      <c r="N1583" s="167"/>
      <c r="O1583" s="167"/>
      <c r="P1583" s="142"/>
      <c r="Q1583" s="142"/>
      <c r="R1583" s="142"/>
      <c r="S1583" s="139"/>
    </row>
    <row r="1584" spans="2:19" ht="15.75" customHeight="1" x14ac:dyDescent="0.25">
      <c r="B1584" s="106"/>
      <c r="C1584" s="106"/>
      <c r="D1584" s="139"/>
      <c r="E1584" s="140"/>
      <c r="F1584" s="140"/>
      <c r="G1584" s="140"/>
      <c r="M1584" s="140"/>
      <c r="N1584" s="167"/>
      <c r="O1584" s="167"/>
      <c r="P1584" s="142"/>
      <c r="Q1584" s="142"/>
      <c r="R1584" s="142"/>
      <c r="S1584" s="139"/>
    </row>
    <row r="1585" spans="2:19" ht="15.75" customHeight="1" x14ac:dyDescent="0.25">
      <c r="B1585" s="106"/>
      <c r="C1585" s="106"/>
      <c r="D1585" s="139"/>
      <c r="E1585" s="140"/>
      <c r="F1585" s="140"/>
      <c r="G1585" s="140"/>
      <c r="M1585" s="140"/>
      <c r="N1585" s="167"/>
      <c r="O1585" s="167"/>
      <c r="P1585" s="142"/>
      <c r="Q1585" s="142"/>
      <c r="R1585" s="142"/>
      <c r="S1585" s="139"/>
    </row>
    <row r="1586" spans="2:19" ht="15.75" customHeight="1" x14ac:dyDescent="0.25">
      <c r="B1586" s="106"/>
      <c r="C1586" s="106"/>
      <c r="D1586" s="139"/>
      <c r="E1586" s="140"/>
      <c r="F1586" s="140"/>
      <c r="G1586" s="140"/>
      <c r="M1586" s="140"/>
      <c r="N1586" s="167"/>
      <c r="O1586" s="167"/>
      <c r="P1586" s="142"/>
      <c r="Q1586" s="142"/>
      <c r="R1586" s="142"/>
      <c r="S1586" s="139"/>
    </row>
    <row r="1587" spans="2:19" ht="15.75" customHeight="1" x14ac:dyDescent="0.25">
      <c r="B1587" s="106"/>
      <c r="C1587" s="106"/>
      <c r="D1587" s="139"/>
      <c r="E1587" s="140"/>
      <c r="F1587" s="140"/>
      <c r="G1587" s="140"/>
      <c r="M1587" s="140"/>
      <c r="N1587" s="167"/>
      <c r="O1587" s="167"/>
      <c r="P1587" s="142"/>
      <c r="Q1587" s="142"/>
      <c r="R1587" s="142"/>
      <c r="S1587" s="139"/>
    </row>
    <row r="1588" spans="2:19" ht="15.75" customHeight="1" x14ac:dyDescent="0.25">
      <c r="B1588" s="106"/>
      <c r="C1588" s="106"/>
      <c r="D1588" s="139"/>
      <c r="E1588" s="140"/>
      <c r="F1588" s="140"/>
      <c r="G1588" s="140"/>
      <c r="M1588" s="140"/>
      <c r="N1588" s="167"/>
      <c r="O1588" s="167"/>
      <c r="P1588" s="142"/>
      <c r="Q1588" s="142"/>
      <c r="R1588" s="142"/>
      <c r="S1588" s="139"/>
    </row>
    <row r="1589" spans="2:19" ht="15.75" customHeight="1" x14ac:dyDescent="0.25">
      <c r="B1589" s="106"/>
      <c r="C1589" s="106"/>
      <c r="D1589" s="139"/>
      <c r="E1589" s="140"/>
      <c r="F1589" s="140"/>
      <c r="G1589" s="140"/>
      <c r="M1589" s="140"/>
      <c r="N1589" s="167"/>
      <c r="O1589" s="167"/>
      <c r="P1589" s="142"/>
      <c r="Q1589" s="142"/>
      <c r="R1589" s="142"/>
      <c r="S1589" s="139"/>
    </row>
    <row r="1590" spans="2:19" ht="15.75" customHeight="1" x14ac:dyDescent="0.25">
      <c r="B1590" s="106"/>
      <c r="C1590" s="106"/>
      <c r="D1590" s="139"/>
      <c r="E1590" s="140"/>
      <c r="F1590" s="140"/>
      <c r="G1590" s="140"/>
      <c r="M1590" s="140"/>
      <c r="N1590" s="167"/>
      <c r="O1590" s="167"/>
      <c r="P1590" s="142"/>
      <c r="Q1590" s="142"/>
      <c r="R1590" s="142"/>
      <c r="S1590" s="139"/>
    </row>
    <row r="1591" spans="2:19" ht="15.75" customHeight="1" x14ac:dyDescent="0.25">
      <c r="B1591" s="106"/>
      <c r="C1591" s="106"/>
      <c r="D1591" s="139"/>
      <c r="E1591" s="140"/>
      <c r="F1591" s="140"/>
      <c r="G1591" s="140"/>
      <c r="M1591" s="140"/>
      <c r="N1591" s="167"/>
      <c r="O1591" s="167"/>
      <c r="P1591" s="142"/>
      <c r="Q1591" s="142"/>
      <c r="R1591" s="142"/>
      <c r="S1591" s="139"/>
    </row>
    <row r="1592" spans="2:19" ht="15.75" customHeight="1" x14ac:dyDescent="0.25">
      <c r="B1592" s="106"/>
      <c r="C1592" s="106"/>
      <c r="D1592" s="139"/>
      <c r="E1592" s="140"/>
      <c r="F1592" s="140"/>
      <c r="G1592" s="140"/>
      <c r="M1592" s="140"/>
      <c r="N1592" s="167"/>
      <c r="O1592" s="167"/>
      <c r="P1592" s="142"/>
      <c r="Q1592" s="142"/>
      <c r="R1592" s="142"/>
      <c r="S1592" s="139"/>
    </row>
    <row r="1593" spans="2:19" ht="15.75" customHeight="1" x14ac:dyDescent="0.25">
      <c r="B1593" s="106"/>
      <c r="C1593" s="106"/>
      <c r="D1593" s="139"/>
      <c r="E1593" s="140"/>
      <c r="F1593" s="140"/>
      <c r="G1593" s="140"/>
      <c r="M1593" s="140"/>
      <c r="N1593" s="167"/>
      <c r="O1593" s="167"/>
      <c r="P1593" s="142"/>
      <c r="Q1593" s="142"/>
      <c r="R1593" s="142"/>
      <c r="S1593" s="139"/>
    </row>
    <row r="1594" spans="2:19" ht="15.75" customHeight="1" x14ac:dyDescent="0.25">
      <c r="B1594" s="106"/>
      <c r="C1594" s="106"/>
      <c r="D1594" s="139"/>
      <c r="E1594" s="140"/>
      <c r="F1594" s="140"/>
      <c r="G1594" s="140"/>
      <c r="M1594" s="140"/>
      <c r="N1594" s="167"/>
      <c r="O1594" s="167"/>
      <c r="P1594" s="142"/>
      <c r="Q1594" s="142"/>
      <c r="R1594" s="142"/>
      <c r="S1594" s="139"/>
    </row>
    <row r="1595" spans="2:19" ht="15.75" customHeight="1" x14ac:dyDescent="0.25">
      <c r="B1595" s="106"/>
      <c r="C1595" s="106"/>
      <c r="D1595" s="139"/>
      <c r="E1595" s="140"/>
      <c r="F1595" s="140"/>
      <c r="G1595" s="140"/>
      <c r="M1595" s="140"/>
      <c r="N1595" s="167"/>
      <c r="O1595" s="167"/>
      <c r="P1595" s="142"/>
      <c r="Q1595" s="142"/>
      <c r="R1595" s="142"/>
      <c r="S1595" s="139"/>
    </row>
    <row r="1596" spans="2:19" ht="15.75" customHeight="1" x14ac:dyDescent="0.25">
      <c r="B1596" s="106"/>
      <c r="C1596" s="106"/>
      <c r="D1596" s="139"/>
      <c r="E1596" s="140"/>
      <c r="F1596" s="140"/>
      <c r="G1596" s="140"/>
      <c r="M1596" s="140"/>
      <c r="N1596" s="167"/>
      <c r="O1596" s="167"/>
      <c r="P1596" s="142"/>
      <c r="Q1596" s="142"/>
      <c r="R1596" s="142"/>
      <c r="S1596" s="139"/>
    </row>
    <row r="1597" spans="2:19" ht="15.75" customHeight="1" x14ac:dyDescent="0.25">
      <c r="B1597" s="106"/>
      <c r="C1597" s="106"/>
      <c r="D1597" s="139"/>
      <c r="E1597" s="140"/>
      <c r="F1597" s="140"/>
      <c r="G1597" s="140"/>
      <c r="M1597" s="140"/>
      <c r="N1597" s="167"/>
      <c r="O1597" s="167"/>
      <c r="P1597" s="142"/>
      <c r="Q1597" s="142"/>
      <c r="R1597" s="142"/>
      <c r="S1597" s="139"/>
    </row>
    <row r="1598" spans="2:19" ht="15.75" customHeight="1" x14ac:dyDescent="0.25">
      <c r="B1598" s="106"/>
      <c r="C1598" s="106"/>
      <c r="D1598" s="139"/>
      <c r="E1598" s="140"/>
      <c r="F1598" s="140"/>
      <c r="G1598" s="140"/>
      <c r="M1598" s="140"/>
      <c r="N1598" s="167"/>
      <c r="O1598" s="167"/>
      <c r="P1598" s="142"/>
      <c r="Q1598" s="142"/>
      <c r="R1598" s="142"/>
      <c r="S1598" s="139"/>
    </row>
    <row r="1599" spans="2:19" ht="15.75" customHeight="1" x14ac:dyDescent="0.25">
      <c r="B1599" s="106"/>
      <c r="C1599" s="106"/>
      <c r="D1599" s="139"/>
      <c r="E1599" s="140"/>
      <c r="F1599" s="140"/>
      <c r="G1599" s="140"/>
      <c r="M1599" s="140"/>
      <c r="N1599" s="167"/>
      <c r="O1599" s="167"/>
      <c r="P1599" s="142"/>
      <c r="Q1599" s="142"/>
      <c r="R1599" s="142"/>
      <c r="S1599" s="139"/>
    </row>
    <row r="1600" spans="2:19" ht="15.75" customHeight="1" x14ac:dyDescent="0.25">
      <c r="B1600" s="106"/>
      <c r="C1600" s="106"/>
      <c r="D1600" s="139"/>
      <c r="E1600" s="140"/>
      <c r="F1600" s="140"/>
      <c r="G1600" s="140"/>
      <c r="M1600" s="140"/>
      <c r="N1600" s="167"/>
      <c r="O1600" s="167"/>
      <c r="P1600" s="142"/>
      <c r="Q1600" s="142"/>
      <c r="R1600" s="142"/>
      <c r="S1600" s="139"/>
    </row>
    <row r="1601" spans="2:19" ht="15.75" customHeight="1" x14ac:dyDescent="0.25">
      <c r="B1601" s="106"/>
      <c r="C1601" s="106"/>
      <c r="D1601" s="139"/>
      <c r="E1601" s="140"/>
      <c r="F1601" s="140"/>
      <c r="G1601" s="140"/>
      <c r="M1601" s="140"/>
      <c r="N1601" s="167"/>
      <c r="O1601" s="167"/>
      <c r="P1601" s="142"/>
      <c r="Q1601" s="142"/>
      <c r="R1601" s="142"/>
      <c r="S1601" s="139"/>
    </row>
    <row r="1602" spans="2:19" ht="15.75" customHeight="1" x14ac:dyDescent="0.25">
      <c r="B1602" s="106"/>
      <c r="C1602" s="106"/>
      <c r="D1602" s="139"/>
      <c r="E1602" s="140"/>
      <c r="F1602" s="140"/>
      <c r="G1602" s="140"/>
      <c r="M1602" s="140"/>
      <c r="N1602" s="167"/>
      <c r="O1602" s="167"/>
      <c r="P1602" s="142"/>
      <c r="Q1602" s="142"/>
      <c r="R1602" s="142"/>
      <c r="S1602" s="139"/>
    </row>
    <row r="1603" spans="2:19" ht="15.75" customHeight="1" x14ac:dyDescent="0.25">
      <c r="B1603" s="106"/>
      <c r="C1603" s="106"/>
      <c r="D1603" s="139"/>
      <c r="E1603" s="140"/>
      <c r="F1603" s="140"/>
      <c r="G1603" s="140"/>
      <c r="M1603" s="140"/>
      <c r="N1603" s="167"/>
      <c r="O1603" s="167"/>
      <c r="P1603" s="142"/>
      <c r="Q1603" s="142"/>
      <c r="R1603" s="142"/>
      <c r="S1603" s="139"/>
    </row>
    <row r="1604" spans="2:19" ht="15.75" customHeight="1" x14ac:dyDescent="0.25">
      <c r="B1604" s="106"/>
      <c r="C1604" s="106"/>
      <c r="D1604" s="139"/>
      <c r="E1604" s="140"/>
      <c r="F1604" s="140"/>
      <c r="G1604" s="140"/>
      <c r="M1604" s="140"/>
      <c r="N1604" s="167"/>
      <c r="O1604" s="167"/>
      <c r="P1604" s="142"/>
      <c r="Q1604" s="142"/>
      <c r="R1604" s="142"/>
      <c r="S1604" s="139"/>
    </row>
    <row r="1605" spans="2:19" ht="15.75" customHeight="1" x14ac:dyDescent="0.25">
      <c r="B1605" s="106"/>
      <c r="C1605" s="106"/>
      <c r="D1605" s="139"/>
      <c r="E1605" s="140"/>
      <c r="F1605" s="140"/>
      <c r="G1605" s="140"/>
      <c r="M1605" s="140"/>
      <c r="N1605" s="167"/>
      <c r="O1605" s="167"/>
      <c r="P1605" s="142"/>
      <c r="Q1605" s="142"/>
      <c r="R1605" s="142"/>
      <c r="S1605" s="139"/>
    </row>
    <row r="1606" spans="2:19" ht="15.75" customHeight="1" x14ac:dyDescent="0.25">
      <c r="B1606" s="106"/>
      <c r="C1606" s="106"/>
      <c r="D1606" s="139"/>
      <c r="E1606" s="140"/>
      <c r="F1606" s="140"/>
      <c r="G1606" s="140"/>
      <c r="M1606" s="140"/>
      <c r="N1606" s="167"/>
      <c r="O1606" s="167"/>
      <c r="P1606" s="142"/>
      <c r="Q1606" s="142"/>
      <c r="R1606" s="142"/>
      <c r="S1606" s="139"/>
    </row>
    <row r="1607" spans="2:19" ht="15.75" customHeight="1" x14ac:dyDescent="0.25">
      <c r="B1607" s="106"/>
      <c r="C1607" s="106"/>
      <c r="D1607" s="139"/>
      <c r="E1607" s="140"/>
      <c r="F1607" s="140"/>
      <c r="G1607" s="140"/>
      <c r="M1607" s="140"/>
      <c r="N1607" s="167"/>
      <c r="O1607" s="167"/>
      <c r="P1607" s="142"/>
      <c r="Q1607" s="142"/>
      <c r="R1607" s="142"/>
      <c r="S1607" s="139"/>
    </row>
    <row r="1608" spans="2:19" ht="15.75" customHeight="1" x14ac:dyDescent="0.25">
      <c r="B1608" s="106"/>
      <c r="C1608" s="106"/>
      <c r="D1608" s="139"/>
      <c r="E1608" s="140"/>
      <c r="F1608" s="140"/>
      <c r="G1608" s="140"/>
      <c r="M1608" s="140"/>
      <c r="N1608" s="167"/>
      <c r="O1608" s="167"/>
      <c r="P1608" s="142"/>
      <c r="Q1608" s="142"/>
      <c r="R1608" s="142"/>
      <c r="S1608" s="139"/>
    </row>
    <row r="1609" spans="2:19" ht="15.75" customHeight="1" x14ac:dyDescent="0.25">
      <c r="B1609" s="106"/>
      <c r="C1609" s="106"/>
      <c r="D1609" s="139"/>
      <c r="E1609" s="140"/>
      <c r="F1609" s="140"/>
      <c r="G1609" s="140"/>
      <c r="M1609" s="140"/>
      <c r="N1609" s="167"/>
      <c r="O1609" s="167"/>
      <c r="P1609" s="142"/>
      <c r="Q1609" s="142"/>
      <c r="R1609" s="142"/>
      <c r="S1609" s="139"/>
    </row>
    <row r="1610" spans="2:19" ht="15.75" customHeight="1" x14ac:dyDescent="0.25">
      <c r="B1610" s="106"/>
      <c r="C1610" s="106"/>
      <c r="D1610" s="139"/>
      <c r="E1610" s="140"/>
      <c r="F1610" s="140"/>
      <c r="G1610" s="140"/>
      <c r="M1610" s="140"/>
      <c r="N1610" s="167"/>
      <c r="O1610" s="167"/>
      <c r="P1610" s="142"/>
      <c r="Q1610" s="142"/>
      <c r="R1610" s="142"/>
      <c r="S1610" s="139"/>
    </row>
    <row r="1611" spans="2:19" ht="15.75" customHeight="1" x14ac:dyDescent="0.25">
      <c r="B1611" s="106"/>
      <c r="C1611" s="106"/>
      <c r="D1611" s="139"/>
      <c r="E1611" s="140"/>
      <c r="F1611" s="140"/>
      <c r="G1611" s="140"/>
      <c r="M1611" s="140"/>
      <c r="N1611" s="167"/>
      <c r="O1611" s="167"/>
      <c r="P1611" s="142"/>
      <c r="Q1611" s="142"/>
      <c r="R1611" s="142"/>
      <c r="S1611" s="139"/>
    </row>
    <row r="1612" spans="2:19" ht="15.75" customHeight="1" x14ac:dyDescent="0.25">
      <c r="B1612" s="106"/>
      <c r="C1612" s="106"/>
      <c r="D1612" s="139"/>
      <c r="E1612" s="140"/>
      <c r="F1612" s="140"/>
      <c r="G1612" s="140"/>
      <c r="M1612" s="140"/>
      <c r="N1612" s="167"/>
      <c r="O1612" s="167"/>
      <c r="P1612" s="142"/>
      <c r="Q1612" s="142"/>
      <c r="R1612" s="142"/>
      <c r="S1612" s="139"/>
    </row>
    <row r="1613" spans="2:19" ht="15.75" customHeight="1" x14ac:dyDescent="0.25">
      <c r="B1613" s="106"/>
      <c r="C1613" s="106"/>
      <c r="D1613" s="139"/>
      <c r="E1613" s="140"/>
      <c r="F1613" s="140"/>
      <c r="G1613" s="140"/>
      <c r="M1613" s="140"/>
      <c r="N1613" s="167"/>
      <c r="O1613" s="167"/>
      <c r="P1613" s="142"/>
      <c r="Q1613" s="142"/>
      <c r="R1613" s="142"/>
      <c r="S1613" s="139"/>
    </row>
    <row r="1614" spans="2:19" ht="15.75" customHeight="1" x14ac:dyDescent="0.25">
      <c r="B1614" s="106"/>
      <c r="C1614" s="106"/>
      <c r="D1614" s="139"/>
      <c r="E1614" s="140"/>
      <c r="F1614" s="140"/>
      <c r="G1614" s="140"/>
      <c r="M1614" s="140"/>
      <c r="N1614" s="167"/>
      <c r="O1614" s="167"/>
      <c r="P1614" s="142"/>
      <c r="Q1614" s="142"/>
      <c r="R1614" s="142"/>
      <c r="S1614" s="139"/>
    </row>
    <row r="1615" spans="2:19" ht="15.75" customHeight="1" x14ac:dyDescent="0.25">
      <c r="B1615" s="106"/>
      <c r="C1615" s="106"/>
      <c r="D1615" s="139"/>
      <c r="E1615" s="140"/>
      <c r="F1615" s="140"/>
      <c r="G1615" s="140"/>
      <c r="M1615" s="140"/>
      <c r="N1615" s="167"/>
      <c r="O1615" s="167"/>
      <c r="P1615" s="142"/>
      <c r="Q1615" s="142"/>
      <c r="R1615" s="142"/>
      <c r="S1615" s="139"/>
    </row>
    <row r="1616" spans="2:19" ht="15.75" customHeight="1" x14ac:dyDescent="0.25">
      <c r="B1616" s="106"/>
      <c r="C1616" s="106"/>
      <c r="D1616" s="139"/>
      <c r="E1616" s="140"/>
      <c r="F1616" s="140"/>
      <c r="G1616" s="140"/>
      <c r="M1616" s="140"/>
      <c r="N1616" s="167"/>
      <c r="O1616" s="167"/>
      <c r="P1616" s="142"/>
      <c r="Q1616" s="142"/>
      <c r="R1616" s="142"/>
      <c r="S1616" s="139"/>
    </row>
    <row r="1617" spans="2:19" ht="15.75" customHeight="1" x14ac:dyDescent="0.25">
      <c r="B1617" s="106"/>
      <c r="C1617" s="106"/>
      <c r="D1617" s="139"/>
      <c r="E1617" s="140"/>
      <c r="F1617" s="140"/>
      <c r="G1617" s="140"/>
      <c r="M1617" s="140"/>
      <c r="N1617" s="167"/>
      <c r="O1617" s="167"/>
      <c r="P1617" s="142"/>
      <c r="Q1617" s="142"/>
      <c r="R1617" s="142"/>
      <c r="S1617" s="139"/>
    </row>
    <row r="1618" spans="2:19" ht="15.75" customHeight="1" x14ac:dyDescent="0.25">
      <c r="B1618" s="106"/>
      <c r="C1618" s="106"/>
      <c r="D1618" s="139"/>
      <c r="E1618" s="140"/>
      <c r="F1618" s="140"/>
      <c r="G1618" s="140"/>
      <c r="M1618" s="140"/>
      <c r="N1618" s="167"/>
      <c r="O1618" s="167"/>
      <c r="P1618" s="142"/>
      <c r="Q1618" s="142"/>
      <c r="R1618" s="142"/>
      <c r="S1618" s="139"/>
    </row>
    <row r="1619" spans="2:19" ht="15.75" customHeight="1" x14ac:dyDescent="0.25">
      <c r="B1619" s="106"/>
      <c r="C1619" s="106"/>
      <c r="D1619" s="139"/>
      <c r="E1619" s="140"/>
      <c r="F1619" s="140"/>
      <c r="G1619" s="140"/>
      <c r="M1619" s="140"/>
      <c r="N1619" s="167"/>
      <c r="O1619" s="167"/>
      <c r="P1619" s="142"/>
      <c r="Q1619" s="142"/>
      <c r="R1619" s="142"/>
      <c r="S1619" s="139"/>
    </row>
    <row r="1620" spans="2:19" ht="15.75" customHeight="1" x14ac:dyDescent="0.25">
      <c r="B1620" s="106"/>
      <c r="C1620" s="106"/>
      <c r="D1620" s="139"/>
      <c r="E1620" s="140"/>
      <c r="F1620" s="140"/>
      <c r="G1620" s="140"/>
      <c r="M1620" s="140"/>
      <c r="N1620" s="167"/>
      <c r="O1620" s="167"/>
      <c r="P1620" s="142"/>
      <c r="Q1620" s="142"/>
      <c r="R1620" s="142"/>
      <c r="S1620" s="139"/>
    </row>
    <row r="1621" spans="2:19" ht="15.75" customHeight="1" x14ac:dyDescent="0.25">
      <c r="B1621" s="106"/>
      <c r="C1621" s="106"/>
      <c r="D1621" s="139"/>
      <c r="E1621" s="140"/>
      <c r="F1621" s="140"/>
      <c r="G1621" s="140"/>
      <c r="M1621" s="140"/>
      <c r="N1621" s="167"/>
      <c r="O1621" s="167"/>
      <c r="P1621" s="142"/>
      <c r="Q1621" s="142"/>
      <c r="R1621" s="142"/>
      <c r="S1621" s="139"/>
    </row>
    <row r="1622" spans="2:19" ht="15.75" customHeight="1" x14ac:dyDescent="0.25">
      <c r="B1622" s="106"/>
      <c r="C1622" s="106"/>
      <c r="D1622" s="139"/>
      <c r="E1622" s="140"/>
      <c r="F1622" s="140"/>
      <c r="G1622" s="140"/>
      <c r="M1622" s="140"/>
      <c r="N1622" s="167"/>
      <c r="O1622" s="167"/>
      <c r="P1622" s="142"/>
      <c r="Q1622" s="142"/>
      <c r="R1622" s="142"/>
      <c r="S1622" s="139"/>
    </row>
    <row r="1623" spans="2:19" ht="15.75" customHeight="1" x14ac:dyDescent="0.25">
      <c r="B1623" s="106"/>
      <c r="C1623" s="106"/>
      <c r="D1623" s="139"/>
      <c r="E1623" s="140"/>
      <c r="F1623" s="140"/>
      <c r="G1623" s="140"/>
      <c r="M1623" s="140"/>
      <c r="N1623" s="167"/>
      <c r="O1623" s="167"/>
      <c r="P1623" s="142"/>
      <c r="Q1623" s="142"/>
      <c r="R1623" s="142"/>
      <c r="S1623" s="139"/>
    </row>
    <row r="1624" spans="2:19" ht="15.75" customHeight="1" x14ac:dyDescent="0.25">
      <c r="B1624" s="106"/>
      <c r="C1624" s="106"/>
      <c r="D1624" s="139"/>
      <c r="E1624" s="140"/>
      <c r="F1624" s="140"/>
      <c r="G1624" s="140"/>
      <c r="M1624" s="140"/>
      <c r="N1624" s="167"/>
      <c r="O1624" s="167"/>
      <c r="P1624" s="142"/>
      <c r="Q1624" s="142"/>
      <c r="R1624" s="142"/>
      <c r="S1624" s="139"/>
    </row>
    <row r="1625" spans="2:19" ht="15.75" customHeight="1" x14ac:dyDescent="0.25">
      <c r="B1625" s="106"/>
      <c r="C1625" s="106"/>
      <c r="D1625" s="139"/>
      <c r="E1625" s="140"/>
      <c r="F1625" s="140"/>
      <c r="G1625" s="140"/>
      <c r="M1625" s="140"/>
      <c r="N1625" s="167"/>
      <c r="O1625" s="167"/>
      <c r="P1625" s="142"/>
      <c r="Q1625" s="142"/>
      <c r="R1625" s="142"/>
      <c r="S1625" s="139"/>
    </row>
    <row r="1626" spans="2:19" ht="15.75" customHeight="1" x14ac:dyDescent="0.25">
      <c r="B1626" s="106"/>
      <c r="C1626" s="106"/>
      <c r="D1626" s="139"/>
      <c r="E1626" s="140"/>
      <c r="F1626" s="140"/>
      <c r="G1626" s="140"/>
      <c r="M1626" s="140"/>
      <c r="N1626" s="167"/>
      <c r="O1626" s="167"/>
      <c r="P1626" s="142"/>
      <c r="Q1626" s="142"/>
      <c r="R1626" s="142"/>
      <c r="S1626" s="139"/>
    </row>
    <row r="1627" spans="2:19" ht="15.75" customHeight="1" x14ac:dyDescent="0.25">
      <c r="B1627" s="106"/>
      <c r="C1627" s="106"/>
      <c r="D1627" s="139"/>
      <c r="E1627" s="140"/>
      <c r="F1627" s="140"/>
      <c r="G1627" s="140"/>
      <c r="M1627" s="140"/>
      <c r="N1627" s="167"/>
      <c r="O1627" s="167"/>
      <c r="P1627" s="142"/>
      <c r="Q1627" s="142"/>
      <c r="R1627" s="142"/>
      <c r="S1627" s="139"/>
    </row>
    <row r="1628" spans="2:19" ht="15.75" customHeight="1" x14ac:dyDescent="0.25">
      <c r="B1628" s="106"/>
      <c r="C1628" s="106"/>
      <c r="D1628" s="139"/>
      <c r="E1628" s="140"/>
      <c r="F1628" s="140"/>
      <c r="G1628" s="140"/>
      <c r="M1628" s="140"/>
      <c r="N1628" s="167"/>
      <c r="O1628" s="167"/>
      <c r="P1628" s="142"/>
      <c r="Q1628" s="142"/>
      <c r="R1628" s="142"/>
      <c r="S1628" s="139"/>
    </row>
    <row r="1629" spans="2:19" ht="15.75" customHeight="1" x14ac:dyDescent="0.25">
      <c r="B1629" s="106"/>
      <c r="C1629" s="106"/>
      <c r="D1629" s="139"/>
      <c r="E1629" s="140"/>
      <c r="F1629" s="140"/>
      <c r="G1629" s="140"/>
      <c r="M1629" s="140"/>
      <c r="N1629" s="167"/>
      <c r="O1629" s="167"/>
      <c r="P1629" s="142"/>
      <c r="Q1629" s="142"/>
      <c r="R1629" s="142"/>
      <c r="S1629" s="139"/>
    </row>
    <row r="1630" spans="2:19" ht="15.75" customHeight="1" x14ac:dyDescent="0.25">
      <c r="B1630" s="106"/>
      <c r="C1630" s="106"/>
      <c r="D1630" s="139"/>
      <c r="E1630" s="140"/>
      <c r="F1630" s="140"/>
      <c r="G1630" s="140"/>
      <c r="M1630" s="140"/>
      <c r="N1630" s="167"/>
      <c r="O1630" s="167"/>
      <c r="P1630" s="142"/>
      <c r="Q1630" s="142"/>
      <c r="R1630" s="142"/>
      <c r="S1630" s="139"/>
    </row>
    <row r="1631" spans="2:19" ht="15.75" customHeight="1" x14ac:dyDescent="0.25">
      <c r="B1631" s="106"/>
      <c r="C1631" s="106"/>
      <c r="D1631" s="139"/>
      <c r="E1631" s="140"/>
      <c r="F1631" s="140"/>
      <c r="G1631" s="140"/>
      <c r="M1631" s="140"/>
      <c r="N1631" s="167"/>
      <c r="O1631" s="167"/>
      <c r="P1631" s="142"/>
      <c r="Q1631" s="142"/>
      <c r="R1631" s="142"/>
      <c r="S1631" s="139"/>
    </row>
    <row r="1632" spans="2:19" ht="15.75" customHeight="1" x14ac:dyDescent="0.25">
      <c r="B1632" s="106"/>
      <c r="C1632" s="106"/>
      <c r="D1632" s="139"/>
      <c r="E1632" s="140"/>
      <c r="F1632" s="140"/>
      <c r="G1632" s="140"/>
      <c r="M1632" s="140"/>
      <c r="N1632" s="167"/>
      <c r="O1632" s="167"/>
      <c r="P1632" s="142"/>
      <c r="Q1632" s="142"/>
      <c r="R1632" s="142"/>
      <c r="S1632" s="139"/>
    </row>
    <row r="1633" spans="2:19" ht="15.75" customHeight="1" x14ac:dyDescent="0.25">
      <c r="B1633" s="106"/>
      <c r="C1633" s="106"/>
      <c r="D1633" s="139"/>
      <c r="E1633" s="140"/>
      <c r="F1633" s="140"/>
      <c r="G1633" s="140"/>
      <c r="M1633" s="140"/>
      <c r="N1633" s="167"/>
      <c r="O1633" s="167"/>
      <c r="P1633" s="142"/>
      <c r="Q1633" s="142"/>
      <c r="R1633" s="142"/>
      <c r="S1633" s="139"/>
    </row>
    <row r="1634" spans="2:19" ht="15.75" customHeight="1" x14ac:dyDescent="0.25">
      <c r="B1634" s="106"/>
      <c r="C1634" s="106"/>
      <c r="D1634" s="139"/>
      <c r="E1634" s="140"/>
      <c r="F1634" s="140"/>
      <c r="G1634" s="140"/>
      <c r="M1634" s="140"/>
      <c r="N1634" s="167"/>
      <c r="O1634" s="167"/>
      <c r="P1634" s="142"/>
      <c r="Q1634" s="142"/>
      <c r="R1634" s="142"/>
      <c r="S1634" s="139"/>
    </row>
    <row r="1635" spans="2:19" ht="15.75" customHeight="1" x14ac:dyDescent="0.25">
      <c r="B1635" s="106"/>
      <c r="C1635" s="106"/>
      <c r="D1635" s="139"/>
      <c r="E1635" s="140"/>
      <c r="F1635" s="140"/>
      <c r="G1635" s="140"/>
      <c r="M1635" s="140"/>
      <c r="N1635" s="167"/>
      <c r="O1635" s="167"/>
      <c r="P1635" s="142"/>
      <c r="Q1635" s="142"/>
      <c r="R1635" s="142"/>
      <c r="S1635" s="139"/>
    </row>
    <row r="1636" spans="2:19" ht="15.75" customHeight="1" x14ac:dyDescent="0.25">
      <c r="B1636" s="106"/>
      <c r="C1636" s="106"/>
      <c r="D1636" s="139"/>
      <c r="E1636" s="140"/>
      <c r="F1636" s="140"/>
      <c r="G1636" s="140"/>
      <c r="M1636" s="140"/>
      <c r="N1636" s="167"/>
      <c r="O1636" s="167"/>
      <c r="P1636" s="142"/>
      <c r="Q1636" s="142"/>
      <c r="R1636" s="142"/>
      <c r="S1636" s="139"/>
    </row>
    <row r="1637" spans="2:19" ht="15.75" customHeight="1" x14ac:dyDescent="0.25">
      <c r="B1637" s="106"/>
      <c r="C1637" s="106"/>
      <c r="D1637" s="139"/>
      <c r="E1637" s="140"/>
      <c r="F1637" s="140"/>
      <c r="G1637" s="140"/>
      <c r="M1637" s="140"/>
      <c r="N1637" s="167"/>
      <c r="O1637" s="167"/>
      <c r="P1637" s="142"/>
      <c r="Q1637" s="142"/>
      <c r="R1637" s="142"/>
      <c r="S1637" s="139"/>
    </row>
    <row r="1638" spans="2:19" ht="15.75" customHeight="1" x14ac:dyDescent="0.25">
      <c r="B1638" s="106"/>
      <c r="C1638" s="106"/>
      <c r="D1638" s="139"/>
      <c r="E1638" s="140"/>
      <c r="F1638" s="140"/>
      <c r="G1638" s="140"/>
      <c r="M1638" s="140"/>
      <c r="N1638" s="167"/>
      <c r="O1638" s="167"/>
      <c r="P1638" s="142"/>
      <c r="Q1638" s="142"/>
      <c r="R1638" s="142"/>
      <c r="S1638" s="139"/>
    </row>
    <row r="1639" spans="2:19" ht="15.75" customHeight="1" x14ac:dyDescent="0.25">
      <c r="B1639" s="106"/>
      <c r="C1639" s="106"/>
      <c r="D1639" s="139"/>
      <c r="E1639" s="140"/>
      <c r="F1639" s="140"/>
      <c r="G1639" s="140"/>
      <c r="M1639" s="140"/>
      <c r="N1639" s="167"/>
      <c r="O1639" s="167"/>
      <c r="P1639" s="142"/>
      <c r="Q1639" s="142"/>
      <c r="R1639" s="142"/>
      <c r="S1639" s="139"/>
    </row>
    <row r="1640" spans="2:19" ht="15.75" customHeight="1" x14ac:dyDescent="0.25">
      <c r="B1640" s="106"/>
      <c r="C1640" s="106"/>
      <c r="D1640" s="139"/>
      <c r="E1640" s="140"/>
      <c r="F1640" s="140"/>
      <c r="G1640" s="140"/>
      <c r="M1640" s="140"/>
      <c r="N1640" s="167"/>
      <c r="O1640" s="167"/>
      <c r="P1640" s="142"/>
      <c r="Q1640" s="142"/>
      <c r="R1640" s="142"/>
      <c r="S1640" s="139"/>
    </row>
    <row r="1641" spans="2:19" ht="15.75" customHeight="1" x14ac:dyDescent="0.25">
      <c r="B1641" s="106"/>
      <c r="C1641" s="106"/>
      <c r="D1641" s="139"/>
      <c r="E1641" s="140"/>
      <c r="F1641" s="140"/>
      <c r="G1641" s="140"/>
      <c r="M1641" s="140"/>
      <c r="N1641" s="167"/>
      <c r="O1641" s="167"/>
      <c r="P1641" s="142"/>
      <c r="Q1641" s="142"/>
      <c r="R1641" s="142"/>
      <c r="S1641" s="139"/>
    </row>
    <row r="1642" spans="2:19" ht="15.75" customHeight="1" x14ac:dyDescent="0.25">
      <c r="B1642" s="106"/>
      <c r="C1642" s="106"/>
      <c r="D1642" s="139"/>
      <c r="E1642" s="140"/>
      <c r="F1642" s="140"/>
      <c r="G1642" s="140"/>
      <c r="M1642" s="140"/>
      <c r="N1642" s="167"/>
      <c r="O1642" s="167"/>
      <c r="P1642" s="142"/>
      <c r="Q1642" s="142"/>
      <c r="R1642" s="142"/>
      <c r="S1642" s="139"/>
    </row>
    <row r="1643" spans="2:19" ht="15.75" customHeight="1" x14ac:dyDescent="0.25">
      <c r="B1643" s="106"/>
      <c r="C1643" s="106"/>
      <c r="D1643" s="139"/>
      <c r="E1643" s="140"/>
      <c r="F1643" s="140"/>
      <c r="G1643" s="140"/>
      <c r="M1643" s="140"/>
      <c r="N1643" s="167"/>
      <c r="O1643" s="167"/>
      <c r="P1643" s="142"/>
      <c r="Q1643" s="142"/>
      <c r="R1643" s="142"/>
      <c r="S1643" s="139"/>
    </row>
    <row r="1644" spans="2:19" ht="15.75" customHeight="1" x14ac:dyDescent="0.25">
      <c r="B1644" s="106"/>
      <c r="C1644" s="106"/>
      <c r="D1644" s="139"/>
      <c r="E1644" s="140"/>
      <c r="F1644" s="140"/>
      <c r="G1644" s="140"/>
      <c r="M1644" s="140"/>
      <c r="N1644" s="167"/>
      <c r="O1644" s="167"/>
      <c r="P1644" s="142"/>
      <c r="Q1644" s="142"/>
      <c r="R1644" s="142"/>
      <c r="S1644" s="139"/>
    </row>
    <row r="1645" spans="2:19" ht="15.75" customHeight="1" x14ac:dyDescent="0.25">
      <c r="B1645" s="106"/>
      <c r="C1645" s="106"/>
      <c r="D1645" s="139"/>
      <c r="E1645" s="140"/>
      <c r="F1645" s="140"/>
      <c r="G1645" s="140"/>
      <c r="M1645" s="140"/>
      <c r="N1645" s="167"/>
      <c r="O1645" s="167"/>
      <c r="P1645" s="142"/>
      <c r="Q1645" s="142"/>
      <c r="R1645" s="142"/>
      <c r="S1645" s="139"/>
    </row>
    <row r="1646" spans="2:19" ht="15.75" customHeight="1" x14ac:dyDescent="0.25">
      <c r="B1646" s="106"/>
      <c r="C1646" s="106"/>
      <c r="D1646" s="139"/>
      <c r="E1646" s="140"/>
      <c r="F1646" s="140"/>
      <c r="G1646" s="140"/>
      <c r="M1646" s="140"/>
      <c r="N1646" s="167"/>
      <c r="O1646" s="167"/>
      <c r="P1646" s="142"/>
      <c r="Q1646" s="142"/>
      <c r="R1646" s="142"/>
      <c r="S1646" s="139"/>
    </row>
    <row r="1647" spans="2:19" ht="15.75" customHeight="1" x14ac:dyDescent="0.25">
      <c r="B1647" s="106"/>
      <c r="C1647" s="106"/>
      <c r="D1647" s="139"/>
      <c r="E1647" s="140"/>
      <c r="F1647" s="140"/>
      <c r="G1647" s="140"/>
      <c r="M1647" s="140"/>
      <c r="N1647" s="167"/>
      <c r="O1647" s="167"/>
      <c r="P1647" s="142"/>
      <c r="Q1647" s="142"/>
      <c r="R1647" s="142"/>
      <c r="S1647" s="139"/>
    </row>
    <row r="1648" spans="2:19" ht="15.75" customHeight="1" x14ac:dyDescent="0.25">
      <c r="B1648" s="106"/>
      <c r="C1648" s="106"/>
      <c r="D1648" s="139"/>
      <c r="E1648" s="140"/>
      <c r="F1648" s="140"/>
      <c r="G1648" s="140"/>
      <c r="M1648" s="140"/>
      <c r="N1648" s="167"/>
      <c r="O1648" s="167"/>
      <c r="P1648" s="142"/>
      <c r="Q1648" s="142"/>
      <c r="R1648" s="142"/>
      <c r="S1648" s="139"/>
    </row>
    <row r="1649" spans="2:19" ht="15.75" customHeight="1" x14ac:dyDescent="0.25">
      <c r="B1649" s="106"/>
      <c r="C1649" s="106"/>
      <c r="D1649" s="139"/>
      <c r="E1649" s="140"/>
      <c r="F1649" s="140"/>
      <c r="G1649" s="140"/>
      <c r="M1649" s="140"/>
      <c r="N1649" s="167"/>
      <c r="O1649" s="167"/>
      <c r="P1649" s="142"/>
      <c r="Q1649" s="142"/>
      <c r="R1649" s="142"/>
      <c r="S1649" s="139"/>
    </row>
    <row r="1650" spans="2:19" ht="15.75" customHeight="1" x14ac:dyDescent="0.25">
      <c r="B1650" s="106"/>
      <c r="C1650" s="106"/>
      <c r="D1650" s="139"/>
      <c r="E1650" s="140"/>
      <c r="F1650" s="140"/>
      <c r="G1650" s="140"/>
      <c r="M1650" s="140"/>
      <c r="N1650" s="167"/>
      <c r="O1650" s="167"/>
      <c r="P1650" s="142"/>
      <c r="Q1650" s="142"/>
      <c r="R1650" s="142"/>
      <c r="S1650" s="139"/>
    </row>
    <row r="1651" spans="2:19" ht="15.75" customHeight="1" x14ac:dyDescent="0.25">
      <c r="B1651" s="106"/>
      <c r="C1651" s="106"/>
      <c r="D1651" s="139"/>
      <c r="E1651" s="140"/>
      <c r="F1651" s="140"/>
      <c r="G1651" s="140"/>
      <c r="M1651" s="140"/>
      <c r="N1651" s="167"/>
      <c r="O1651" s="167"/>
      <c r="P1651" s="142"/>
      <c r="Q1651" s="142"/>
      <c r="R1651" s="142"/>
      <c r="S1651" s="139"/>
    </row>
    <row r="1652" spans="2:19" ht="15.75" customHeight="1" x14ac:dyDescent="0.25">
      <c r="B1652" s="106"/>
      <c r="C1652" s="106"/>
      <c r="D1652" s="139"/>
      <c r="E1652" s="140"/>
      <c r="F1652" s="140"/>
      <c r="G1652" s="140"/>
      <c r="M1652" s="140"/>
      <c r="N1652" s="167"/>
      <c r="O1652" s="167"/>
      <c r="P1652" s="142"/>
      <c r="Q1652" s="142"/>
      <c r="R1652" s="142"/>
      <c r="S1652" s="139"/>
    </row>
    <row r="1653" spans="2:19" ht="15.75" customHeight="1" x14ac:dyDescent="0.25">
      <c r="B1653" s="106"/>
      <c r="C1653" s="106"/>
      <c r="D1653" s="139"/>
      <c r="E1653" s="140"/>
      <c r="F1653" s="140"/>
      <c r="G1653" s="140"/>
      <c r="M1653" s="140"/>
      <c r="N1653" s="167"/>
      <c r="O1653" s="167"/>
      <c r="P1653" s="142"/>
      <c r="Q1653" s="142"/>
      <c r="R1653" s="142"/>
      <c r="S1653" s="139"/>
    </row>
    <row r="1654" spans="2:19" ht="15.75" customHeight="1" x14ac:dyDescent="0.25">
      <c r="B1654" s="106"/>
      <c r="C1654" s="106"/>
      <c r="D1654" s="139"/>
      <c r="E1654" s="140"/>
      <c r="F1654" s="140"/>
      <c r="G1654" s="140"/>
      <c r="M1654" s="140"/>
      <c r="N1654" s="167"/>
      <c r="O1654" s="167"/>
      <c r="P1654" s="142"/>
      <c r="Q1654" s="142"/>
      <c r="R1654" s="142"/>
      <c r="S1654" s="139"/>
    </row>
    <row r="1655" spans="2:19" ht="15.75" customHeight="1" x14ac:dyDescent="0.25">
      <c r="B1655" s="106"/>
      <c r="C1655" s="106"/>
      <c r="D1655" s="139"/>
      <c r="E1655" s="140"/>
      <c r="F1655" s="140"/>
      <c r="G1655" s="140"/>
      <c r="M1655" s="140"/>
      <c r="N1655" s="167"/>
      <c r="O1655" s="167"/>
      <c r="P1655" s="142"/>
      <c r="Q1655" s="142"/>
      <c r="R1655" s="142"/>
      <c r="S1655" s="139"/>
    </row>
    <row r="1656" spans="2:19" ht="15.75" customHeight="1" x14ac:dyDescent="0.25">
      <c r="B1656" s="106"/>
      <c r="C1656" s="106"/>
      <c r="D1656" s="139"/>
      <c r="E1656" s="140"/>
      <c r="F1656" s="140"/>
      <c r="G1656" s="140"/>
      <c r="M1656" s="140"/>
      <c r="N1656" s="167"/>
      <c r="O1656" s="167"/>
      <c r="P1656" s="142"/>
      <c r="Q1656" s="142"/>
      <c r="R1656" s="142"/>
      <c r="S1656" s="139"/>
    </row>
    <row r="1657" spans="2:19" ht="15.75" customHeight="1" x14ac:dyDescent="0.25">
      <c r="B1657" s="106"/>
      <c r="C1657" s="106"/>
      <c r="D1657" s="139"/>
      <c r="E1657" s="140"/>
      <c r="F1657" s="140"/>
      <c r="G1657" s="140"/>
      <c r="M1657" s="140"/>
      <c r="N1657" s="167"/>
      <c r="O1657" s="167"/>
      <c r="P1657" s="142"/>
      <c r="Q1657" s="142"/>
      <c r="R1657" s="142"/>
      <c r="S1657" s="139"/>
    </row>
    <row r="1658" spans="2:19" ht="15.75" customHeight="1" x14ac:dyDescent="0.25">
      <c r="B1658" s="106"/>
      <c r="C1658" s="106"/>
      <c r="D1658" s="139"/>
      <c r="E1658" s="140"/>
      <c r="F1658" s="140"/>
      <c r="G1658" s="140"/>
      <c r="M1658" s="140"/>
      <c r="N1658" s="167"/>
      <c r="O1658" s="167"/>
      <c r="P1658" s="142"/>
      <c r="Q1658" s="142"/>
      <c r="R1658" s="142"/>
      <c r="S1658" s="139"/>
    </row>
    <row r="1659" spans="2:19" ht="15.75" customHeight="1" x14ac:dyDescent="0.25">
      <c r="B1659" s="106"/>
      <c r="C1659" s="106"/>
      <c r="D1659" s="139"/>
      <c r="E1659" s="140"/>
      <c r="F1659" s="140"/>
      <c r="G1659" s="140"/>
      <c r="M1659" s="140"/>
      <c r="N1659" s="167"/>
      <c r="O1659" s="167"/>
      <c r="P1659" s="142"/>
      <c r="Q1659" s="142"/>
      <c r="R1659" s="142"/>
      <c r="S1659" s="139"/>
    </row>
    <row r="1660" spans="2:19" ht="15.75" customHeight="1" x14ac:dyDescent="0.25">
      <c r="B1660" s="106"/>
      <c r="C1660" s="106"/>
      <c r="D1660" s="139"/>
      <c r="E1660" s="140"/>
      <c r="F1660" s="140"/>
      <c r="G1660" s="140"/>
      <c r="M1660" s="140"/>
      <c r="N1660" s="167"/>
      <c r="O1660" s="167"/>
      <c r="P1660" s="142"/>
      <c r="Q1660" s="142"/>
      <c r="R1660" s="142"/>
      <c r="S1660" s="139"/>
    </row>
    <row r="1661" spans="2:19" ht="15.75" customHeight="1" x14ac:dyDescent="0.25">
      <c r="B1661" s="106"/>
      <c r="C1661" s="106"/>
      <c r="D1661" s="139"/>
      <c r="E1661" s="140"/>
      <c r="F1661" s="140"/>
      <c r="G1661" s="140"/>
      <c r="M1661" s="140"/>
      <c r="N1661" s="167"/>
      <c r="O1661" s="167"/>
      <c r="P1661" s="142"/>
      <c r="Q1661" s="142"/>
      <c r="R1661" s="142"/>
      <c r="S1661" s="139"/>
    </row>
    <row r="1662" spans="2:19" ht="15.75" customHeight="1" x14ac:dyDescent="0.25">
      <c r="B1662" s="106"/>
      <c r="C1662" s="106"/>
      <c r="D1662" s="139"/>
      <c r="E1662" s="140"/>
      <c r="F1662" s="140"/>
      <c r="G1662" s="140"/>
      <c r="M1662" s="140"/>
      <c r="N1662" s="167"/>
      <c r="O1662" s="167"/>
      <c r="P1662" s="142"/>
      <c r="Q1662" s="142"/>
      <c r="R1662" s="142"/>
      <c r="S1662" s="139"/>
    </row>
    <row r="1663" spans="2:19" ht="15.75" customHeight="1" x14ac:dyDescent="0.25">
      <c r="B1663" s="106"/>
      <c r="C1663" s="106"/>
      <c r="D1663" s="139"/>
      <c r="E1663" s="140"/>
      <c r="F1663" s="140"/>
      <c r="G1663" s="140"/>
      <c r="M1663" s="140"/>
      <c r="N1663" s="167"/>
      <c r="O1663" s="167"/>
      <c r="P1663" s="142"/>
      <c r="Q1663" s="142"/>
      <c r="R1663" s="142"/>
      <c r="S1663" s="139"/>
    </row>
    <row r="1664" spans="2:19" ht="15.75" customHeight="1" x14ac:dyDescent="0.25">
      <c r="B1664" s="106"/>
      <c r="C1664" s="106"/>
      <c r="D1664" s="139"/>
      <c r="E1664" s="140"/>
      <c r="F1664" s="140"/>
      <c r="G1664" s="140"/>
      <c r="M1664" s="140"/>
      <c r="N1664" s="167"/>
      <c r="O1664" s="167"/>
      <c r="P1664" s="142"/>
      <c r="Q1664" s="142"/>
      <c r="R1664" s="142"/>
      <c r="S1664" s="139"/>
    </row>
    <row r="1665" spans="2:19" ht="15.75" customHeight="1" x14ac:dyDescent="0.25">
      <c r="B1665" s="106"/>
      <c r="C1665" s="106"/>
      <c r="D1665" s="139"/>
      <c r="E1665" s="140"/>
      <c r="F1665" s="140"/>
      <c r="G1665" s="140"/>
      <c r="M1665" s="140"/>
      <c r="N1665" s="167"/>
      <c r="O1665" s="167"/>
      <c r="P1665" s="142"/>
      <c r="Q1665" s="142"/>
      <c r="R1665" s="142"/>
      <c r="S1665" s="139"/>
    </row>
    <row r="1666" spans="2:19" ht="15.75" customHeight="1" x14ac:dyDescent="0.25">
      <c r="B1666" s="106"/>
      <c r="C1666" s="106"/>
      <c r="D1666" s="139"/>
      <c r="E1666" s="140"/>
      <c r="F1666" s="140"/>
      <c r="G1666" s="140"/>
      <c r="M1666" s="140"/>
      <c r="N1666" s="167"/>
      <c r="O1666" s="167"/>
      <c r="P1666" s="142"/>
      <c r="Q1666" s="142"/>
      <c r="R1666" s="142"/>
      <c r="S1666" s="139"/>
    </row>
    <row r="1667" spans="2:19" ht="15.75" customHeight="1" x14ac:dyDescent="0.25">
      <c r="B1667" s="106"/>
      <c r="C1667" s="106"/>
      <c r="D1667" s="139"/>
      <c r="E1667" s="140"/>
      <c r="F1667" s="140"/>
      <c r="G1667" s="140"/>
      <c r="M1667" s="140"/>
      <c r="N1667" s="167"/>
      <c r="O1667" s="167"/>
      <c r="P1667" s="142"/>
      <c r="Q1667" s="142"/>
      <c r="R1667" s="142"/>
      <c r="S1667" s="139"/>
    </row>
    <row r="1668" spans="2:19" ht="15.75" customHeight="1" x14ac:dyDescent="0.25">
      <c r="B1668" s="106"/>
      <c r="C1668" s="106"/>
      <c r="D1668" s="139"/>
      <c r="E1668" s="140"/>
      <c r="F1668" s="140"/>
      <c r="G1668" s="140"/>
      <c r="M1668" s="140"/>
      <c r="N1668" s="167"/>
      <c r="O1668" s="167"/>
      <c r="P1668" s="142"/>
      <c r="Q1668" s="142"/>
      <c r="R1668" s="142"/>
      <c r="S1668" s="139"/>
    </row>
    <row r="1669" spans="2:19" ht="15.75" customHeight="1" x14ac:dyDescent="0.25">
      <c r="B1669" s="106"/>
      <c r="C1669" s="106"/>
      <c r="D1669" s="139"/>
      <c r="E1669" s="140"/>
      <c r="F1669" s="140"/>
      <c r="G1669" s="140"/>
      <c r="M1669" s="140"/>
      <c r="N1669" s="167"/>
      <c r="O1669" s="167"/>
      <c r="P1669" s="142"/>
      <c r="Q1669" s="142"/>
      <c r="R1669" s="142"/>
      <c r="S1669" s="139"/>
    </row>
    <row r="1670" spans="2:19" ht="15.75" customHeight="1" x14ac:dyDescent="0.25">
      <c r="B1670" s="106"/>
      <c r="C1670" s="106"/>
      <c r="D1670" s="139"/>
      <c r="E1670" s="140"/>
      <c r="F1670" s="140"/>
      <c r="G1670" s="140"/>
      <c r="M1670" s="140"/>
      <c r="N1670" s="167"/>
      <c r="O1670" s="167"/>
      <c r="P1670" s="142"/>
      <c r="Q1670" s="142"/>
      <c r="R1670" s="142"/>
      <c r="S1670" s="139"/>
    </row>
    <row r="1671" spans="2:19" ht="15.75" customHeight="1" x14ac:dyDescent="0.25">
      <c r="B1671" s="106"/>
      <c r="C1671" s="106"/>
      <c r="D1671" s="139"/>
      <c r="E1671" s="140"/>
      <c r="F1671" s="140"/>
      <c r="G1671" s="140"/>
      <c r="M1671" s="140"/>
      <c r="N1671" s="167"/>
      <c r="O1671" s="167"/>
      <c r="P1671" s="142"/>
      <c r="Q1671" s="142"/>
      <c r="R1671" s="142"/>
      <c r="S1671" s="139"/>
    </row>
    <row r="1672" spans="2:19" ht="15.75" customHeight="1" x14ac:dyDescent="0.25">
      <c r="B1672" s="106"/>
      <c r="C1672" s="106"/>
      <c r="D1672" s="139"/>
      <c r="E1672" s="140"/>
      <c r="F1672" s="140"/>
      <c r="G1672" s="140"/>
      <c r="M1672" s="140"/>
      <c r="N1672" s="167"/>
      <c r="O1672" s="167"/>
      <c r="P1672" s="142"/>
      <c r="Q1672" s="142"/>
      <c r="R1672" s="142"/>
      <c r="S1672" s="139"/>
    </row>
    <row r="1673" spans="2:19" ht="15.75" customHeight="1" x14ac:dyDescent="0.25">
      <c r="B1673" s="106"/>
      <c r="C1673" s="106"/>
      <c r="D1673" s="139"/>
      <c r="E1673" s="140"/>
      <c r="F1673" s="140"/>
      <c r="G1673" s="140"/>
      <c r="M1673" s="140"/>
      <c r="N1673" s="167"/>
      <c r="O1673" s="167"/>
      <c r="P1673" s="142"/>
      <c r="Q1673" s="142"/>
      <c r="R1673" s="142"/>
      <c r="S1673" s="139"/>
    </row>
    <row r="1674" spans="2:19" ht="15.75" customHeight="1" x14ac:dyDescent="0.25">
      <c r="B1674" s="106"/>
      <c r="C1674" s="106"/>
      <c r="D1674" s="139"/>
      <c r="E1674" s="140"/>
      <c r="F1674" s="140"/>
      <c r="G1674" s="140"/>
      <c r="M1674" s="140"/>
      <c r="N1674" s="167"/>
      <c r="O1674" s="167"/>
      <c r="P1674" s="142"/>
      <c r="Q1674" s="142"/>
      <c r="R1674" s="142"/>
      <c r="S1674" s="139"/>
    </row>
    <row r="1675" spans="2:19" ht="15.75" customHeight="1" x14ac:dyDescent="0.25">
      <c r="B1675" s="106"/>
      <c r="C1675" s="106"/>
      <c r="D1675" s="139"/>
      <c r="E1675" s="140"/>
      <c r="F1675" s="140"/>
      <c r="G1675" s="140"/>
      <c r="M1675" s="140"/>
      <c r="N1675" s="167"/>
      <c r="O1675" s="167"/>
      <c r="P1675" s="142"/>
      <c r="Q1675" s="142"/>
      <c r="R1675" s="142"/>
      <c r="S1675" s="139"/>
    </row>
    <row r="1676" spans="2:19" ht="15.75" customHeight="1" x14ac:dyDescent="0.25">
      <c r="B1676" s="106"/>
      <c r="C1676" s="106"/>
      <c r="D1676" s="139"/>
      <c r="E1676" s="140"/>
      <c r="F1676" s="140"/>
      <c r="G1676" s="140"/>
      <c r="M1676" s="140"/>
      <c r="N1676" s="167"/>
      <c r="O1676" s="167"/>
      <c r="P1676" s="142"/>
      <c r="Q1676" s="142"/>
      <c r="R1676" s="142"/>
      <c r="S1676" s="139"/>
    </row>
    <row r="1677" spans="2:19" ht="15.75" customHeight="1" x14ac:dyDescent="0.25">
      <c r="B1677" s="106"/>
      <c r="C1677" s="106"/>
      <c r="D1677" s="139"/>
      <c r="E1677" s="140"/>
      <c r="F1677" s="140"/>
      <c r="G1677" s="140"/>
      <c r="M1677" s="140"/>
      <c r="N1677" s="167"/>
      <c r="O1677" s="167"/>
      <c r="P1677" s="142"/>
      <c r="Q1677" s="142"/>
      <c r="R1677" s="142"/>
      <c r="S1677" s="139"/>
    </row>
    <row r="1678" spans="2:19" ht="15.75" customHeight="1" x14ac:dyDescent="0.25">
      <c r="B1678" s="106"/>
      <c r="C1678" s="106"/>
      <c r="D1678" s="139"/>
      <c r="E1678" s="140"/>
      <c r="F1678" s="140"/>
      <c r="G1678" s="140"/>
      <c r="M1678" s="140"/>
      <c r="N1678" s="167"/>
      <c r="O1678" s="167"/>
      <c r="P1678" s="142"/>
      <c r="Q1678" s="142"/>
      <c r="R1678" s="142"/>
      <c r="S1678" s="139"/>
    </row>
    <row r="1679" spans="2:19" ht="15.75" customHeight="1" x14ac:dyDescent="0.25">
      <c r="B1679" s="106"/>
      <c r="C1679" s="106"/>
      <c r="D1679" s="139"/>
      <c r="E1679" s="140"/>
      <c r="F1679" s="140"/>
      <c r="G1679" s="140"/>
      <c r="M1679" s="140"/>
      <c r="N1679" s="167"/>
      <c r="O1679" s="167"/>
      <c r="P1679" s="142"/>
      <c r="Q1679" s="142"/>
      <c r="R1679" s="142"/>
      <c r="S1679" s="139"/>
    </row>
    <row r="1680" spans="2:19" ht="15.75" customHeight="1" x14ac:dyDescent="0.25">
      <c r="B1680" s="106"/>
      <c r="C1680" s="106"/>
      <c r="D1680" s="139"/>
      <c r="E1680" s="140"/>
      <c r="F1680" s="140"/>
      <c r="G1680" s="140"/>
      <c r="M1680" s="140"/>
      <c r="N1680" s="167"/>
      <c r="O1680" s="167"/>
      <c r="P1680" s="142"/>
      <c r="Q1680" s="142"/>
      <c r="R1680" s="142"/>
      <c r="S1680" s="139"/>
    </row>
    <row r="1681" spans="2:19" ht="15.75" customHeight="1" x14ac:dyDescent="0.25">
      <c r="B1681" s="106"/>
      <c r="C1681" s="106"/>
      <c r="D1681" s="139"/>
      <c r="E1681" s="140"/>
      <c r="F1681" s="140"/>
      <c r="G1681" s="140"/>
      <c r="M1681" s="140"/>
      <c r="N1681" s="167"/>
      <c r="O1681" s="167"/>
      <c r="P1681" s="142"/>
      <c r="Q1681" s="142"/>
      <c r="R1681" s="142"/>
      <c r="S1681" s="139"/>
    </row>
    <row r="1682" spans="2:19" ht="15.75" customHeight="1" x14ac:dyDescent="0.25">
      <c r="B1682" s="106"/>
      <c r="C1682" s="106"/>
      <c r="D1682" s="139"/>
      <c r="E1682" s="140"/>
      <c r="F1682" s="140"/>
      <c r="G1682" s="140"/>
      <c r="M1682" s="140"/>
      <c r="N1682" s="167"/>
      <c r="O1682" s="167"/>
      <c r="P1682" s="142"/>
      <c r="Q1682" s="142"/>
      <c r="R1682" s="142"/>
      <c r="S1682" s="139"/>
    </row>
    <row r="1683" spans="2:19" ht="15.75" customHeight="1" x14ac:dyDescent="0.25">
      <c r="B1683" s="106"/>
      <c r="C1683" s="106"/>
      <c r="D1683" s="139"/>
      <c r="E1683" s="140"/>
      <c r="F1683" s="140"/>
      <c r="G1683" s="140"/>
      <c r="M1683" s="140"/>
      <c r="N1683" s="167"/>
      <c r="O1683" s="167"/>
      <c r="P1683" s="142"/>
      <c r="Q1683" s="142"/>
      <c r="R1683" s="142"/>
      <c r="S1683" s="139"/>
    </row>
    <row r="1684" spans="2:19" ht="15.75" customHeight="1" x14ac:dyDescent="0.25">
      <c r="B1684" s="106"/>
      <c r="C1684" s="106"/>
      <c r="D1684" s="139"/>
      <c r="E1684" s="140"/>
      <c r="F1684" s="140"/>
      <c r="G1684" s="140"/>
      <c r="M1684" s="140"/>
      <c r="N1684" s="167"/>
      <c r="O1684" s="167"/>
      <c r="P1684" s="142"/>
      <c r="Q1684" s="142"/>
      <c r="R1684" s="142"/>
      <c r="S1684" s="139"/>
    </row>
    <row r="1685" spans="2:19" ht="15.75" customHeight="1" x14ac:dyDescent="0.25">
      <c r="B1685" s="106"/>
      <c r="C1685" s="106"/>
      <c r="D1685" s="139"/>
      <c r="E1685" s="140"/>
      <c r="F1685" s="140"/>
      <c r="G1685" s="140"/>
      <c r="M1685" s="140"/>
      <c r="N1685" s="167"/>
      <c r="O1685" s="167"/>
      <c r="P1685" s="142"/>
      <c r="Q1685" s="142"/>
      <c r="R1685" s="142"/>
      <c r="S1685" s="139"/>
    </row>
    <row r="1686" spans="2:19" ht="15.75" customHeight="1" x14ac:dyDescent="0.25">
      <c r="B1686" s="106"/>
      <c r="C1686" s="106"/>
      <c r="D1686" s="139"/>
      <c r="E1686" s="140"/>
      <c r="F1686" s="140"/>
      <c r="G1686" s="140"/>
      <c r="M1686" s="140"/>
      <c r="N1686" s="167"/>
      <c r="O1686" s="167"/>
      <c r="P1686" s="142"/>
      <c r="Q1686" s="142"/>
      <c r="R1686" s="142"/>
      <c r="S1686" s="139"/>
    </row>
    <row r="1687" spans="2:19" ht="15.75" customHeight="1" x14ac:dyDescent="0.25">
      <c r="B1687" s="106"/>
      <c r="C1687" s="106"/>
      <c r="D1687" s="139"/>
      <c r="E1687" s="140"/>
      <c r="F1687" s="140"/>
      <c r="G1687" s="140"/>
      <c r="M1687" s="140"/>
      <c r="N1687" s="167"/>
      <c r="O1687" s="167"/>
      <c r="P1687" s="142"/>
      <c r="Q1687" s="142"/>
      <c r="R1687" s="142"/>
      <c r="S1687" s="139"/>
    </row>
    <row r="1688" spans="2:19" ht="15.75" customHeight="1" x14ac:dyDescent="0.25">
      <c r="B1688" s="106"/>
      <c r="C1688" s="106"/>
      <c r="D1688" s="139"/>
      <c r="E1688" s="140"/>
      <c r="F1688" s="140"/>
      <c r="G1688" s="140"/>
      <c r="M1688" s="140"/>
      <c r="N1688" s="167"/>
      <c r="O1688" s="167"/>
      <c r="P1688" s="142"/>
      <c r="Q1688" s="142"/>
      <c r="R1688" s="142"/>
      <c r="S1688" s="139"/>
    </row>
    <row r="1689" spans="2:19" ht="15.75" customHeight="1" x14ac:dyDescent="0.25">
      <c r="B1689" s="106"/>
      <c r="C1689" s="106"/>
      <c r="D1689" s="139"/>
      <c r="E1689" s="140"/>
      <c r="F1689" s="140"/>
      <c r="G1689" s="140"/>
      <c r="M1689" s="140"/>
      <c r="N1689" s="167"/>
      <c r="O1689" s="167"/>
      <c r="P1689" s="142"/>
      <c r="Q1689" s="142"/>
      <c r="R1689" s="142"/>
      <c r="S1689" s="139"/>
    </row>
    <row r="1690" spans="2:19" ht="15.75" customHeight="1" x14ac:dyDescent="0.25">
      <c r="B1690" s="106"/>
      <c r="C1690" s="106"/>
      <c r="D1690" s="139"/>
      <c r="E1690" s="140"/>
      <c r="F1690" s="140"/>
      <c r="G1690" s="140"/>
      <c r="M1690" s="140"/>
      <c r="N1690" s="167"/>
      <c r="O1690" s="167"/>
      <c r="P1690" s="142"/>
      <c r="Q1690" s="142"/>
      <c r="R1690" s="142"/>
      <c r="S1690" s="139"/>
    </row>
    <row r="1691" spans="2:19" ht="15.75" customHeight="1" x14ac:dyDescent="0.25">
      <c r="B1691" s="106"/>
      <c r="C1691" s="106"/>
      <c r="D1691" s="139"/>
      <c r="E1691" s="140"/>
      <c r="F1691" s="140"/>
      <c r="G1691" s="140"/>
      <c r="M1691" s="140"/>
      <c r="N1691" s="167"/>
      <c r="O1691" s="167"/>
      <c r="P1691" s="142"/>
      <c r="Q1691" s="142"/>
      <c r="R1691" s="142"/>
      <c r="S1691" s="139"/>
    </row>
    <row r="1692" spans="2:19" ht="15.75" customHeight="1" x14ac:dyDescent="0.25">
      <c r="B1692" s="106"/>
      <c r="C1692" s="106"/>
      <c r="D1692" s="139"/>
      <c r="E1692" s="140"/>
      <c r="F1692" s="140"/>
      <c r="G1692" s="140"/>
      <c r="M1692" s="140"/>
      <c r="N1692" s="167"/>
      <c r="O1692" s="167"/>
      <c r="P1692" s="142"/>
      <c r="Q1692" s="142"/>
      <c r="R1692" s="142"/>
      <c r="S1692" s="139"/>
    </row>
    <row r="1693" spans="2:19" ht="15.75" customHeight="1" x14ac:dyDescent="0.25">
      <c r="B1693" s="106"/>
      <c r="C1693" s="106"/>
      <c r="D1693" s="139"/>
      <c r="E1693" s="140"/>
      <c r="F1693" s="140"/>
      <c r="G1693" s="140"/>
      <c r="M1693" s="140"/>
      <c r="N1693" s="167"/>
      <c r="O1693" s="167"/>
      <c r="P1693" s="142"/>
      <c r="Q1693" s="142"/>
      <c r="R1693" s="142"/>
      <c r="S1693" s="139"/>
    </row>
    <row r="1694" spans="2:19" ht="15.75" customHeight="1" x14ac:dyDescent="0.25">
      <c r="B1694" s="106"/>
      <c r="C1694" s="106"/>
      <c r="D1694" s="139"/>
      <c r="E1694" s="140"/>
      <c r="F1694" s="140"/>
      <c r="G1694" s="140"/>
      <c r="M1694" s="140"/>
      <c r="N1694" s="167"/>
      <c r="O1694" s="167"/>
      <c r="P1694" s="142"/>
      <c r="Q1694" s="142"/>
      <c r="R1694" s="142"/>
      <c r="S1694" s="139"/>
    </row>
    <row r="1695" spans="2:19" ht="15.75" customHeight="1" x14ac:dyDescent="0.25">
      <c r="B1695" s="106"/>
      <c r="C1695" s="106"/>
      <c r="D1695" s="139"/>
      <c r="E1695" s="140"/>
      <c r="F1695" s="140"/>
      <c r="G1695" s="140"/>
      <c r="M1695" s="140"/>
      <c r="N1695" s="167"/>
      <c r="O1695" s="167"/>
      <c r="P1695" s="142"/>
      <c r="Q1695" s="142"/>
      <c r="R1695" s="142"/>
      <c r="S1695" s="139"/>
    </row>
    <row r="1696" spans="2:19" ht="15.75" customHeight="1" x14ac:dyDescent="0.25">
      <c r="B1696" s="106"/>
      <c r="C1696" s="106"/>
      <c r="D1696" s="139"/>
      <c r="E1696" s="140"/>
      <c r="F1696" s="140"/>
      <c r="G1696" s="140"/>
      <c r="M1696" s="140"/>
      <c r="N1696" s="167"/>
      <c r="O1696" s="167"/>
      <c r="P1696" s="142"/>
      <c r="Q1696" s="142"/>
      <c r="R1696" s="142"/>
      <c r="S1696" s="139"/>
    </row>
    <row r="1697" spans="2:19" ht="15.75" customHeight="1" x14ac:dyDescent="0.25">
      <c r="B1697" s="106"/>
      <c r="C1697" s="106"/>
      <c r="D1697" s="139"/>
      <c r="E1697" s="140"/>
      <c r="F1697" s="140"/>
      <c r="G1697" s="140"/>
      <c r="M1697" s="140"/>
      <c r="N1697" s="167"/>
      <c r="O1697" s="167"/>
      <c r="P1697" s="142"/>
      <c r="Q1697" s="142"/>
      <c r="R1697" s="142"/>
      <c r="S1697" s="139"/>
    </row>
    <row r="1698" spans="2:19" ht="15.75" customHeight="1" x14ac:dyDescent="0.25">
      <c r="B1698" s="106"/>
      <c r="C1698" s="106"/>
      <c r="D1698" s="139"/>
      <c r="E1698" s="140"/>
      <c r="F1698" s="140"/>
      <c r="G1698" s="140"/>
      <c r="M1698" s="140"/>
      <c r="N1698" s="167"/>
      <c r="O1698" s="167"/>
      <c r="P1698" s="142"/>
      <c r="Q1698" s="142"/>
      <c r="R1698" s="142"/>
      <c r="S1698" s="139"/>
    </row>
    <row r="1699" spans="2:19" ht="15.75" customHeight="1" x14ac:dyDescent="0.25">
      <c r="B1699" s="106"/>
      <c r="C1699" s="106"/>
      <c r="D1699" s="139"/>
      <c r="E1699" s="140"/>
      <c r="F1699" s="140"/>
      <c r="G1699" s="140"/>
      <c r="M1699" s="140"/>
      <c r="N1699" s="167"/>
      <c r="O1699" s="167"/>
      <c r="P1699" s="142"/>
      <c r="Q1699" s="142"/>
      <c r="R1699" s="142"/>
      <c r="S1699" s="139"/>
    </row>
    <row r="1700" spans="2:19" ht="15.75" customHeight="1" x14ac:dyDescent="0.25">
      <c r="B1700" s="106"/>
      <c r="C1700" s="106"/>
      <c r="D1700" s="139"/>
      <c r="E1700" s="140"/>
      <c r="F1700" s="140"/>
      <c r="G1700" s="140"/>
      <c r="M1700" s="140"/>
      <c r="N1700" s="167"/>
      <c r="O1700" s="167"/>
      <c r="P1700" s="142"/>
      <c r="Q1700" s="142"/>
      <c r="R1700" s="142"/>
      <c r="S1700" s="139"/>
    </row>
    <row r="1701" spans="2:19" ht="15.75" customHeight="1" x14ac:dyDescent="0.25">
      <c r="B1701" s="106"/>
      <c r="C1701" s="106"/>
      <c r="D1701" s="139"/>
      <c r="E1701" s="140"/>
      <c r="F1701" s="140"/>
      <c r="G1701" s="140"/>
      <c r="M1701" s="140"/>
      <c r="N1701" s="167"/>
      <c r="O1701" s="167"/>
      <c r="P1701" s="142"/>
      <c r="Q1701" s="142"/>
      <c r="R1701" s="142"/>
      <c r="S1701" s="139"/>
    </row>
    <row r="1702" spans="2:19" ht="15.75" customHeight="1" x14ac:dyDescent="0.25">
      <c r="B1702" s="106"/>
      <c r="C1702" s="106"/>
      <c r="D1702" s="139"/>
      <c r="E1702" s="140"/>
      <c r="F1702" s="140"/>
      <c r="G1702" s="140"/>
      <c r="M1702" s="140"/>
      <c r="N1702" s="167"/>
      <c r="O1702" s="167"/>
      <c r="P1702" s="142"/>
      <c r="Q1702" s="142"/>
      <c r="R1702" s="142"/>
      <c r="S1702" s="139"/>
    </row>
    <row r="1703" spans="2:19" ht="15.75" customHeight="1" x14ac:dyDescent="0.25">
      <c r="B1703" s="106"/>
      <c r="C1703" s="106"/>
      <c r="D1703" s="139"/>
      <c r="E1703" s="140"/>
      <c r="F1703" s="140"/>
      <c r="G1703" s="140"/>
      <c r="M1703" s="140"/>
      <c r="N1703" s="167"/>
      <c r="O1703" s="167"/>
      <c r="P1703" s="142"/>
      <c r="Q1703" s="142"/>
      <c r="R1703" s="142"/>
      <c r="S1703" s="139"/>
    </row>
    <row r="1704" spans="2:19" ht="15.75" customHeight="1" x14ac:dyDescent="0.25">
      <c r="B1704" s="106"/>
      <c r="C1704" s="106"/>
      <c r="D1704" s="139"/>
      <c r="E1704" s="140"/>
      <c r="F1704" s="140"/>
      <c r="G1704" s="140"/>
      <c r="M1704" s="140"/>
      <c r="N1704" s="167"/>
      <c r="O1704" s="167"/>
      <c r="P1704" s="142"/>
      <c r="Q1704" s="142"/>
      <c r="R1704" s="142"/>
      <c r="S1704" s="139"/>
    </row>
    <row r="1705" spans="2:19" ht="15.75" customHeight="1" x14ac:dyDescent="0.25">
      <c r="B1705" s="106"/>
      <c r="C1705" s="106"/>
      <c r="D1705" s="139"/>
      <c r="E1705" s="140"/>
      <c r="F1705" s="140"/>
      <c r="G1705" s="140"/>
      <c r="M1705" s="140"/>
      <c r="N1705" s="167"/>
      <c r="O1705" s="167"/>
      <c r="P1705" s="142"/>
      <c r="Q1705" s="142"/>
      <c r="R1705" s="142"/>
      <c r="S1705" s="139"/>
    </row>
    <row r="1706" spans="2:19" ht="15.75" customHeight="1" x14ac:dyDescent="0.25">
      <c r="B1706" s="106"/>
      <c r="C1706" s="106"/>
      <c r="D1706" s="139"/>
      <c r="E1706" s="140"/>
      <c r="F1706" s="140"/>
      <c r="G1706" s="140"/>
      <c r="M1706" s="140"/>
      <c r="N1706" s="167"/>
      <c r="O1706" s="167"/>
      <c r="P1706" s="142"/>
      <c r="Q1706" s="142"/>
      <c r="R1706" s="142"/>
      <c r="S1706" s="139"/>
    </row>
    <row r="1707" spans="2:19" ht="15.75" customHeight="1" x14ac:dyDescent="0.25">
      <c r="B1707" s="106"/>
      <c r="C1707" s="106"/>
      <c r="D1707" s="139"/>
      <c r="E1707" s="140"/>
      <c r="F1707" s="140"/>
      <c r="G1707" s="140"/>
      <c r="M1707" s="140"/>
      <c r="N1707" s="167"/>
      <c r="O1707" s="167"/>
      <c r="P1707" s="142"/>
      <c r="Q1707" s="142"/>
      <c r="R1707" s="142"/>
      <c r="S1707" s="139"/>
    </row>
    <row r="1708" spans="2:19" ht="15.75" customHeight="1" x14ac:dyDescent="0.25">
      <c r="B1708" s="106"/>
      <c r="C1708" s="106"/>
      <c r="D1708" s="139"/>
      <c r="E1708" s="140"/>
      <c r="F1708" s="140"/>
      <c r="G1708" s="140"/>
      <c r="M1708" s="140"/>
      <c r="N1708" s="167"/>
      <c r="O1708" s="167"/>
      <c r="P1708" s="142"/>
      <c r="Q1708" s="142"/>
      <c r="R1708" s="142"/>
      <c r="S1708" s="139"/>
    </row>
    <row r="1709" spans="2:19" ht="15.75" customHeight="1" x14ac:dyDescent="0.25">
      <c r="B1709" s="106"/>
      <c r="C1709" s="106"/>
      <c r="D1709" s="139"/>
      <c r="E1709" s="140"/>
      <c r="F1709" s="140"/>
      <c r="G1709" s="140"/>
      <c r="M1709" s="140"/>
      <c r="N1709" s="167"/>
      <c r="O1709" s="167"/>
      <c r="P1709" s="142"/>
      <c r="Q1709" s="142"/>
      <c r="R1709" s="142"/>
      <c r="S1709" s="139"/>
    </row>
    <row r="1710" spans="2:19" ht="15.75" customHeight="1" x14ac:dyDescent="0.25">
      <c r="B1710" s="106"/>
      <c r="C1710" s="106"/>
      <c r="D1710" s="139"/>
      <c r="E1710" s="140"/>
      <c r="F1710" s="140"/>
      <c r="G1710" s="140"/>
      <c r="M1710" s="140"/>
      <c r="N1710" s="167"/>
      <c r="O1710" s="167"/>
      <c r="P1710" s="142"/>
      <c r="Q1710" s="142"/>
      <c r="R1710" s="142"/>
      <c r="S1710" s="139"/>
    </row>
    <row r="1711" spans="2:19" ht="15.75" customHeight="1" x14ac:dyDescent="0.25">
      <c r="B1711" s="106"/>
      <c r="C1711" s="106"/>
      <c r="D1711" s="139"/>
      <c r="E1711" s="140"/>
      <c r="F1711" s="140"/>
      <c r="G1711" s="140"/>
      <c r="M1711" s="140"/>
      <c r="N1711" s="167"/>
      <c r="O1711" s="167"/>
      <c r="P1711" s="142"/>
      <c r="Q1711" s="142"/>
      <c r="R1711" s="142"/>
      <c r="S1711" s="139"/>
    </row>
    <row r="1712" spans="2:19" ht="15.75" customHeight="1" x14ac:dyDescent="0.25">
      <c r="B1712" s="106"/>
      <c r="C1712" s="106"/>
      <c r="D1712" s="139"/>
      <c r="E1712" s="140"/>
      <c r="F1712" s="140"/>
      <c r="G1712" s="140"/>
      <c r="M1712" s="140"/>
      <c r="N1712" s="167"/>
      <c r="O1712" s="167"/>
      <c r="P1712" s="142"/>
      <c r="Q1712" s="142"/>
      <c r="R1712" s="142"/>
      <c r="S1712" s="139"/>
    </row>
    <row r="1713" spans="2:19" ht="15.75" customHeight="1" x14ac:dyDescent="0.25">
      <c r="B1713" s="106"/>
      <c r="C1713" s="106"/>
      <c r="D1713" s="139"/>
      <c r="E1713" s="140"/>
      <c r="F1713" s="140"/>
      <c r="G1713" s="140"/>
      <c r="M1713" s="140"/>
      <c r="N1713" s="167"/>
      <c r="O1713" s="167"/>
      <c r="P1713" s="142"/>
      <c r="Q1713" s="142"/>
      <c r="R1713" s="142"/>
      <c r="S1713" s="139"/>
    </row>
    <row r="1714" spans="2:19" ht="15.75" customHeight="1" x14ac:dyDescent="0.25">
      <c r="B1714" s="106"/>
      <c r="C1714" s="106"/>
      <c r="D1714" s="139"/>
      <c r="E1714" s="140"/>
      <c r="F1714" s="140"/>
      <c r="G1714" s="140"/>
      <c r="M1714" s="140"/>
      <c r="N1714" s="167"/>
      <c r="O1714" s="167"/>
      <c r="P1714" s="142"/>
      <c r="Q1714" s="142"/>
      <c r="R1714" s="142"/>
      <c r="S1714" s="139"/>
    </row>
    <row r="1715" spans="2:19" ht="15.75" customHeight="1" x14ac:dyDescent="0.25">
      <c r="B1715" s="106"/>
      <c r="C1715" s="106"/>
      <c r="D1715" s="139"/>
      <c r="E1715" s="140"/>
      <c r="F1715" s="140"/>
      <c r="G1715" s="140"/>
      <c r="M1715" s="140"/>
      <c r="N1715" s="167"/>
      <c r="O1715" s="167"/>
      <c r="P1715" s="142"/>
      <c r="Q1715" s="142"/>
      <c r="R1715" s="142"/>
      <c r="S1715" s="139"/>
    </row>
    <row r="1716" spans="2:19" ht="15.75" customHeight="1" x14ac:dyDescent="0.25">
      <c r="B1716" s="106"/>
      <c r="C1716" s="106"/>
      <c r="D1716" s="139"/>
      <c r="E1716" s="140"/>
      <c r="F1716" s="140"/>
      <c r="G1716" s="140"/>
      <c r="M1716" s="140"/>
      <c r="N1716" s="167"/>
      <c r="O1716" s="167"/>
      <c r="P1716" s="142"/>
      <c r="Q1716" s="142"/>
      <c r="R1716" s="142"/>
      <c r="S1716" s="139"/>
    </row>
    <row r="1717" spans="2:19" ht="15.75" customHeight="1" x14ac:dyDescent="0.25">
      <c r="B1717" s="106"/>
      <c r="C1717" s="106"/>
      <c r="D1717" s="139"/>
      <c r="E1717" s="140"/>
      <c r="F1717" s="140"/>
      <c r="G1717" s="140"/>
      <c r="M1717" s="140"/>
      <c r="N1717" s="167"/>
      <c r="O1717" s="167"/>
      <c r="P1717" s="142"/>
      <c r="Q1717" s="142"/>
      <c r="R1717" s="142"/>
      <c r="S1717" s="139"/>
    </row>
    <row r="1718" spans="2:19" ht="15.75" customHeight="1" x14ac:dyDescent="0.25">
      <c r="B1718" s="106"/>
      <c r="C1718" s="106"/>
      <c r="D1718" s="139"/>
      <c r="E1718" s="140"/>
      <c r="F1718" s="140"/>
      <c r="G1718" s="140"/>
      <c r="M1718" s="140"/>
      <c r="N1718" s="167"/>
      <c r="O1718" s="167"/>
      <c r="P1718" s="142"/>
      <c r="Q1718" s="142"/>
      <c r="R1718" s="142"/>
      <c r="S1718" s="139"/>
    </row>
    <row r="1719" spans="2:19" ht="15.75" customHeight="1" x14ac:dyDescent="0.25">
      <c r="B1719" s="106"/>
      <c r="C1719" s="106"/>
      <c r="D1719" s="139"/>
      <c r="E1719" s="140"/>
      <c r="F1719" s="140"/>
      <c r="G1719" s="140"/>
      <c r="M1719" s="140"/>
      <c r="N1719" s="167"/>
      <c r="O1719" s="167"/>
      <c r="P1719" s="142"/>
      <c r="Q1719" s="142"/>
      <c r="R1719" s="142"/>
      <c r="S1719" s="139"/>
    </row>
    <row r="1720" spans="2:19" ht="15.75" customHeight="1" x14ac:dyDescent="0.25">
      <c r="B1720" s="106"/>
      <c r="C1720" s="106"/>
      <c r="D1720" s="139"/>
      <c r="E1720" s="140"/>
      <c r="F1720" s="140"/>
      <c r="G1720" s="140"/>
      <c r="M1720" s="140"/>
      <c r="N1720" s="167"/>
      <c r="O1720" s="167"/>
      <c r="P1720" s="142"/>
      <c r="Q1720" s="142"/>
      <c r="R1720" s="142"/>
      <c r="S1720" s="139"/>
    </row>
    <row r="1721" spans="2:19" ht="15.75" customHeight="1" x14ac:dyDescent="0.25">
      <c r="B1721" s="106"/>
      <c r="C1721" s="106"/>
      <c r="D1721" s="139"/>
      <c r="E1721" s="140"/>
      <c r="F1721" s="140"/>
      <c r="G1721" s="140"/>
      <c r="M1721" s="140"/>
      <c r="N1721" s="167"/>
      <c r="O1721" s="167"/>
      <c r="P1721" s="142"/>
      <c r="Q1721" s="142"/>
      <c r="R1721" s="142"/>
      <c r="S1721" s="139"/>
    </row>
    <row r="1722" spans="2:19" ht="15.75" customHeight="1" x14ac:dyDescent="0.25">
      <c r="B1722" s="106"/>
      <c r="C1722" s="106"/>
      <c r="D1722" s="139"/>
      <c r="E1722" s="140"/>
      <c r="F1722" s="140"/>
      <c r="G1722" s="140"/>
      <c r="M1722" s="140"/>
      <c r="N1722" s="167"/>
      <c r="O1722" s="167"/>
      <c r="P1722" s="142"/>
      <c r="Q1722" s="142"/>
      <c r="R1722" s="142"/>
      <c r="S1722" s="139"/>
    </row>
    <row r="1723" spans="2:19" ht="15.75" customHeight="1" x14ac:dyDescent="0.25">
      <c r="B1723" s="106"/>
      <c r="C1723" s="106"/>
      <c r="D1723" s="139"/>
      <c r="E1723" s="140"/>
      <c r="F1723" s="140"/>
      <c r="G1723" s="140"/>
      <c r="M1723" s="140"/>
      <c r="N1723" s="167"/>
      <c r="O1723" s="167"/>
      <c r="P1723" s="142"/>
      <c r="Q1723" s="142"/>
      <c r="R1723" s="142"/>
      <c r="S1723" s="139"/>
    </row>
    <row r="1724" spans="2:19" ht="15.75" customHeight="1" x14ac:dyDescent="0.25">
      <c r="B1724" s="106"/>
      <c r="C1724" s="106"/>
      <c r="D1724" s="139"/>
      <c r="E1724" s="140"/>
      <c r="F1724" s="140"/>
      <c r="G1724" s="140"/>
      <c r="M1724" s="140"/>
      <c r="N1724" s="167"/>
      <c r="O1724" s="167"/>
      <c r="P1724" s="142"/>
      <c r="Q1724" s="142"/>
      <c r="R1724" s="142"/>
      <c r="S1724" s="139"/>
    </row>
    <row r="1725" spans="2:19" ht="15.75" customHeight="1" x14ac:dyDescent="0.25">
      <c r="B1725" s="106"/>
      <c r="C1725" s="106"/>
      <c r="D1725" s="139"/>
      <c r="E1725" s="140"/>
      <c r="F1725" s="140"/>
      <c r="G1725" s="140"/>
      <c r="M1725" s="140"/>
      <c r="N1725" s="167"/>
      <c r="O1725" s="167"/>
      <c r="P1725" s="142"/>
      <c r="Q1725" s="142"/>
      <c r="R1725" s="142"/>
      <c r="S1725" s="139"/>
    </row>
    <row r="1726" spans="2:19" ht="15.75" customHeight="1" x14ac:dyDescent="0.25">
      <c r="B1726" s="106"/>
      <c r="C1726" s="106"/>
      <c r="D1726" s="139"/>
      <c r="E1726" s="140"/>
      <c r="F1726" s="140"/>
      <c r="G1726" s="140"/>
      <c r="M1726" s="140"/>
      <c r="N1726" s="167"/>
      <c r="O1726" s="167"/>
      <c r="P1726" s="142"/>
      <c r="Q1726" s="142"/>
      <c r="R1726" s="142"/>
      <c r="S1726" s="139"/>
    </row>
    <row r="1727" spans="2:19" ht="15.75" customHeight="1" x14ac:dyDescent="0.25">
      <c r="B1727" s="106"/>
      <c r="C1727" s="106"/>
      <c r="D1727" s="139"/>
      <c r="E1727" s="140"/>
      <c r="F1727" s="140"/>
      <c r="G1727" s="140"/>
      <c r="M1727" s="140"/>
      <c r="N1727" s="167"/>
      <c r="O1727" s="167"/>
      <c r="P1727" s="142"/>
      <c r="Q1727" s="142"/>
      <c r="R1727" s="142"/>
      <c r="S1727" s="139"/>
    </row>
    <row r="1728" spans="2:19" ht="15.75" customHeight="1" x14ac:dyDescent="0.25">
      <c r="B1728" s="106"/>
      <c r="C1728" s="106"/>
      <c r="D1728" s="139"/>
      <c r="E1728" s="140"/>
      <c r="F1728" s="140"/>
      <c r="G1728" s="140"/>
      <c r="M1728" s="140"/>
      <c r="N1728" s="167"/>
      <c r="O1728" s="167"/>
      <c r="P1728" s="142"/>
      <c r="Q1728" s="142"/>
      <c r="R1728" s="142"/>
      <c r="S1728" s="139"/>
    </row>
    <row r="1729" spans="2:19" ht="15.75" customHeight="1" x14ac:dyDescent="0.25">
      <c r="B1729" s="106"/>
      <c r="C1729" s="106"/>
      <c r="D1729" s="139"/>
      <c r="E1729" s="140"/>
      <c r="F1729" s="140"/>
      <c r="G1729" s="140"/>
      <c r="M1729" s="140"/>
      <c r="N1729" s="167"/>
      <c r="O1729" s="167"/>
      <c r="P1729" s="142"/>
      <c r="Q1729" s="142"/>
      <c r="R1729" s="142"/>
      <c r="S1729" s="139"/>
    </row>
    <row r="1730" spans="2:19" ht="15.75" customHeight="1" x14ac:dyDescent="0.25">
      <c r="B1730" s="106"/>
      <c r="C1730" s="106"/>
      <c r="D1730" s="139"/>
      <c r="E1730" s="140"/>
      <c r="F1730" s="140"/>
      <c r="G1730" s="140"/>
      <c r="M1730" s="140"/>
      <c r="N1730" s="167"/>
      <c r="O1730" s="167"/>
      <c r="P1730" s="142"/>
      <c r="Q1730" s="142"/>
      <c r="R1730" s="142"/>
      <c r="S1730" s="139"/>
    </row>
    <row r="1731" spans="2:19" ht="15.75" customHeight="1" x14ac:dyDescent="0.25">
      <c r="B1731" s="106"/>
      <c r="C1731" s="106"/>
      <c r="D1731" s="139"/>
      <c r="E1731" s="140"/>
      <c r="F1731" s="140"/>
      <c r="G1731" s="140"/>
      <c r="M1731" s="140"/>
      <c r="N1731" s="167"/>
      <c r="O1731" s="167"/>
      <c r="P1731" s="142"/>
      <c r="Q1731" s="142"/>
      <c r="R1731" s="142"/>
      <c r="S1731" s="139"/>
    </row>
    <row r="1732" spans="2:19" ht="15.75" customHeight="1" x14ac:dyDescent="0.25">
      <c r="B1732" s="106"/>
      <c r="C1732" s="106"/>
      <c r="D1732" s="139"/>
      <c r="E1732" s="140"/>
      <c r="F1732" s="140"/>
      <c r="G1732" s="140"/>
      <c r="M1732" s="140"/>
      <c r="N1732" s="167"/>
      <c r="O1732" s="167"/>
      <c r="P1732" s="142"/>
      <c r="Q1732" s="142"/>
      <c r="R1732" s="142"/>
      <c r="S1732" s="139"/>
    </row>
    <row r="1733" spans="2:19" ht="15.75" customHeight="1" x14ac:dyDescent="0.25">
      <c r="B1733" s="106"/>
      <c r="C1733" s="106"/>
      <c r="D1733" s="139"/>
      <c r="E1733" s="140"/>
      <c r="F1733" s="140"/>
      <c r="G1733" s="140"/>
      <c r="M1733" s="140"/>
      <c r="N1733" s="167"/>
      <c r="O1733" s="167"/>
      <c r="P1733" s="142"/>
      <c r="Q1733" s="142"/>
      <c r="R1733" s="142"/>
      <c r="S1733" s="139"/>
    </row>
    <row r="1734" spans="2:19" ht="15.75" customHeight="1" x14ac:dyDescent="0.25">
      <c r="B1734" s="106"/>
      <c r="C1734" s="106"/>
      <c r="D1734" s="139"/>
      <c r="E1734" s="140"/>
      <c r="F1734" s="140"/>
      <c r="G1734" s="140"/>
      <c r="M1734" s="140"/>
      <c r="N1734" s="167"/>
      <c r="O1734" s="167"/>
      <c r="P1734" s="142"/>
      <c r="Q1734" s="142"/>
      <c r="R1734" s="142"/>
      <c r="S1734" s="139"/>
    </row>
    <row r="1735" spans="2:19" ht="15.75" customHeight="1" x14ac:dyDescent="0.25">
      <c r="B1735" s="106"/>
      <c r="C1735" s="106"/>
      <c r="D1735" s="139"/>
      <c r="E1735" s="140"/>
      <c r="F1735" s="140"/>
      <c r="G1735" s="140"/>
      <c r="M1735" s="140"/>
      <c r="N1735" s="167"/>
      <c r="O1735" s="167"/>
      <c r="P1735" s="142"/>
      <c r="Q1735" s="142"/>
      <c r="R1735" s="142"/>
      <c r="S1735" s="139"/>
    </row>
    <row r="1736" spans="2:19" ht="15.75" customHeight="1" x14ac:dyDescent="0.25">
      <c r="B1736" s="106"/>
      <c r="C1736" s="106"/>
      <c r="D1736" s="139"/>
      <c r="E1736" s="140"/>
      <c r="F1736" s="140"/>
      <c r="G1736" s="140"/>
      <c r="M1736" s="140"/>
      <c r="N1736" s="167"/>
      <c r="O1736" s="167"/>
      <c r="P1736" s="142"/>
      <c r="Q1736" s="142"/>
      <c r="R1736" s="142"/>
      <c r="S1736" s="139"/>
    </row>
    <row r="1737" spans="2:19" ht="15.75" customHeight="1" x14ac:dyDescent="0.25">
      <c r="B1737" s="106"/>
      <c r="C1737" s="106"/>
      <c r="D1737" s="139"/>
      <c r="E1737" s="140"/>
      <c r="F1737" s="140"/>
      <c r="G1737" s="140"/>
      <c r="M1737" s="140"/>
      <c r="N1737" s="167"/>
      <c r="O1737" s="167"/>
      <c r="P1737" s="142"/>
      <c r="Q1737" s="142"/>
      <c r="R1737" s="142"/>
      <c r="S1737" s="139"/>
    </row>
    <row r="1738" spans="2:19" ht="15.75" customHeight="1" x14ac:dyDescent="0.25">
      <c r="B1738" s="106"/>
      <c r="C1738" s="106"/>
      <c r="D1738" s="139"/>
      <c r="E1738" s="140"/>
      <c r="F1738" s="140"/>
      <c r="G1738" s="140"/>
      <c r="M1738" s="140"/>
      <c r="N1738" s="167"/>
      <c r="O1738" s="167"/>
      <c r="P1738" s="142"/>
      <c r="Q1738" s="142"/>
      <c r="R1738" s="142"/>
      <c r="S1738" s="139"/>
    </row>
    <row r="1739" spans="2:19" ht="15.75" customHeight="1" x14ac:dyDescent="0.25">
      <c r="B1739" s="106"/>
      <c r="C1739" s="106"/>
      <c r="D1739" s="139"/>
      <c r="E1739" s="140"/>
      <c r="F1739" s="140"/>
      <c r="G1739" s="140"/>
      <c r="M1739" s="140"/>
      <c r="N1739" s="167"/>
      <c r="O1739" s="167"/>
      <c r="P1739" s="142"/>
      <c r="Q1739" s="142"/>
      <c r="R1739" s="142"/>
      <c r="S1739" s="139"/>
    </row>
    <row r="1740" spans="2:19" ht="15.75" customHeight="1" x14ac:dyDescent="0.25">
      <c r="B1740" s="106"/>
      <c r="C1740" s="106"/>
      <c r="D1740" s="139"/>
      <c r="E1740" s="140"/>
      <c r="F1740" s="140"/>
      <c r="G1740" s="140"/>
      <c r="M1740" s="140"/>
      <c r="N1740" s="167"/>
      <c r="O1740" s="167"/>
      <c r="P1740" s="142"/>
      <c r="Q1740" s="142"/>
      <c r="R1740" s="142"/>
      <c r="S1740" s="139"/>
    </row>
    <row r="1741" spans="2:19" ht="15.75" customHeight="1" x14ac:dyDescent="0.25">
      <c r="B1741" s="106"/>
      <c r="C1741" s="106"/>
      <c r="D1741" s="139"/>
      <c r="E1741" s="140"/>
      <c r="F1741" s="140"/>
      <c r="G1741" s="140"/>
      <c r="M1741" s="140"/>
      <c r="N1741" s="167"/>
      <c r="O1741" s="167"/>
      <c r="P1741" s="142"/>
      <c r="Q1741" s="142"/>
      <c r="R1741" s="142"/>
      <c r="S1741" s="139"/>
    </row>
    <row r="1742" spans="2:19" ht="15.75" customHeight="1" x14ac:dyDescent="0.25">
      <c r="B1742" s="106"/>
      <c r="C1742" s="106"/>
      <c r="D1742" s="139"/>
      <c r="E1742" s="140"/>
      <c r="F1742" s="140"/>
      <c r="G1742" s="140"/>
      <c r="M1742" s="140"/>
      <c r="N1742" s="167"/>
      <c r="O1742" s="167"/>
      <c r="P1742" s="142"/>
      <c r="Q1742" s="142"/>
      <c r="R1742" s="142"/>
      <c r="S1742" s="139"/>
    </row>
    <row r="1743" spans="2:19" ht="15.75" customHeight="1" x14ac:dyDescent="0.25">
      <c r="B1743" s="106"/>
      <c r="C1743" s="106"/>
      <c r="D1743" s="139"/>
      <c r="E1743" s="140"/>
      <c r="F1743" s="140"/>
      <c r="G1743" s="140"/>
      <c r="M1743" s="140"/>
      <c r="N1743" s="167"/>
      <c r="O1743" s="167"/>
      <c r="P1743" s="142"/>
      <c r="Q1743" s="142"/>
      <c r="R1743" s="142"/>
      <c r="S1743" s="139"/>
    </row>
    <row r="1744" spans="2:19" ht="15.75" customHeight="1" x14ac:dyDescent="0.25">
      <c r="B1744" s="106"/>
      <c r="C1744" s="106"/>
      <c r="D1744" s="139"/>
      <c r="E1744" s="140"/>
      <c r="F1744" s="140"/>
      <c r="G1744" s="140"/>
      <c r="M1744" s="140"/>
      <c r="N1744" s="167"/>
      <c r="O1744" s="167"/>
      <c r="P1744" s="142"/>
      <c r="Q1744" s="142"/>
      <c r="R1744" s="142"/>
      <c r="S1744" s="139"/>
    </row>
    <row r="1745" spans="2:19" ht="15.75" customHeight="1" x14ac:dyDescent="0.25">
      <c r="B1745" s="106"/>
      <c r="C1745" s="106"/>
      <c r="D1745" s="139"/>
      <c r="E1745" s="140"/>
      <c r="F1745" s="140"/>
      <c r="G1745" s="140"/>
      <c r="M1745" s="140"/>
      <c r="N1745" s="167"/>
      <c r="O1745" s="167"/>
      <c r="P1745" s="142"/>
      <c r="Q1745" s="142"/>
      <c r="R1745" s="142"/>
      <c r="S1745" s="139"/>
    </row>
    <row r="1746" spans="2:19" ht="15.75" customHeight="1" x14ac:dyDescent="0.25">
      <c r="B1746" s="106"/>
      <c r="C1746" s="106"/>
      <c r="D1746" s="139"/>
      <c r="E1746" s="140"/>
      <c r="F1746" s="140"/>
      <c r="G1746" s="140"/>
      <c r="M1746" s="140"/>
      <c r="N1746" s="167"/>
      <c r="O1746" s="167"/>
      <c r="P1746" s="142"/>
      <c r="Q1746" s="142"/>
      <c r="R1746" s="142"/>
      <c r="S1746" s="139"/>
    </row>
    <row r="1747" spans="2:19" ht="15.75" customHeight="1" x14ac:dyDescent="0.25">
      <c r="B1747" s="106"/>
      <c r="C1747" s="106"/>
      <c r="D1747" s="139"/>
      <c r="E1747" s="140"/>
      <c r="F1747" s="140"/>
      <c r="G1747" s="140"/>
      <c r="M1747" s="140"/>
      <c r="N1747" s="167"/>
      <c r="O1747" s="167"/>
      <c r="P1747" s="142"/>
      <c r="Q1747" s="142"/>
      <c r="R1747" s="142"/>
      <c r="S1747" s="139"/>
    </row>
    <row r="1748" spans="2:19" ht="15.75" customHeight="1" x14ac:dyDescent="0.25">
      <c r="B1748" s="106"/>
      <c r="C1748" s="106"/>
      <c r="D1748" s="139"/>
      <c r="E1748" s="140"/>
      <c r="F1748" s="140"/>
      <c r="G1748" s="140"/>
      <c r="M1748" s="140"/>
      <c r="N1748" s="167"/>
      <c r="O1748" s="167"/>
      <c r="P1748" s="142"/>
      <c r="Q1748" s="142"/>
      <c r="R1748" s="142"/>
      <c r="S1748" s="139"/>
    </row>
    <row r="1749" spans="2:19" ht="15.75" customHeight="1" x14ac:dyDescent="0.25">
      <c r="B1749" s="106"/>
      <c r="C1749" s="106"/>
      <c r="D1749" s="139"/>
      <c r="E1749" s="140"/>
      <c r="F1749" s="140"/>
      <c r="G1749" s="140"/>
      <c r="M1749" s="140"/>
      <c r="N1749" s="167"/>
      <c r="O1749" s="167"/>
      <c r="P1749" s="142"/>
      <c r="Q1749" s="142"/>
      <c r="R1749" s="142"/>
      <c r="S1749" s="139"/>
    </row>
    <row r="1750" spans="2:19" ht="15.75" customHeight="1" x14ac:dyDescent="0.25">
      <c r="B1750" s="106"/>
      <c r="C1750" s="106"/>
      <c r="D1750" s="139"/>
      <c r="E1750" s="140"/>
      <c r="F1750" s="140"/>
      <c r="G1750" s="140"/>
      <c r="M1750" s="140"/>
      <c r="N1750" s="167"/>
      <c r="O1750" s="167"/>
      <c r="P1750" s="142"/>
      <c r="Q1750" s="142"/>
      <c r="R1750" s="142"/>
      <c r="S1750" s="139"/>
    </row>
    <row r="1751" spans="2:19" ht="15.75" customHeight="1" x14ac:dyDescent="0.25">
      <c r="B1751" s="106"/>
      <c r="C1751" s="106"/>
      <c r="D1751" s="139"/>
      <c r="E1751" s="140"/>
      <c r="F1751" s="140"/>
      <c r="G1751" s="140"/>
      <c r="M1751" s="140"/>
      <c r="N1751" s="167"/>
      <c r="O1751" s="167"/>
      <c r="P1751" s="142"/>
      <c r="Q1751" s="142"/>
      <c r="R1751" s="142"/>
      <c r="S1751" s="139"/>
    </row>
    <row r="1752" spans="2:19" ht="15.75" customHeight="1" x14ac:dyDescent="0.25">
      <c r="B1752" s="106"/>
      <c r="C1752" s="106"/>
      <c r="D1752" s="139"/>
      <c r="E1752" s="140"/>
      <c r="F1752" s="140"/>
      <c r="G1752" s="140"/>
      <c r="M1752" s="140"/>
      <c r="N1752" s="167"/>
      <c r="O1752" s="167"/>
      <c r="P1752" s="142"/>
      <c r="Q1752" s="142"/>
      <c r="R1752" s="142"/>
      <c r="S1752" s="139"/>
    </row>
    <row r="1753" spans="2:19" ht="15.75" customHeight="1" x14ac:dyDescent="0.25">
      <c r="B1753" s="106"/>
      <c r="C1753" s="106"/>
      <c r="D1753" s="139"/>
      <c r="E1753" s="140"/>
      <c r="F1753" s="140"/>
      <c r="G1753" s="140"/>
      <c r="M1753" s="140"/>
      <c r="N1753" s="167"/>
      <c r="O1753" s="167"/>
      <c r="P1753" s="142"/>
      <c r="Q1753" s="142"/>
      <c r="R1753" s="142"/>
      <c r="S1753" s="139"/>
    </row>
    <row r="1754" spans="2:19" ht="15.75" customHeight="1" x14ac:dyDescent="0.25">
      <c r="B1754" s="106"/>
      <c r="C1754" s="106"/>
      <c r="D1754" s="139"/>
      <c r="E1754" s="140"/>
      <c r="F1754" s="140"/>
      <c r="G1754" s="140"/>
      <c r="M1754" s="140"/>
      <c r="N1754" s="167"/>
      <c r="O1754" s="167"/>
      <c r="P1754" s="142"/>
      <c r="Q1754" s="142"/>
      <c r="R1754" s="142"/>
      <c r="S1754" s="139"/>
    </row>
    <row r="1755" spans="2:19" ht="15.75" customHeight="1" x14ac:dyDescent="0.25">
      <c r="B1755" s="106"/>
      <c r="C1755" s="106"/>
      <c r="D1755" s="139"/>
      <c r="E1755" s="140"/>
      <c r="F1755" s="140"/>
      <c r="G1755" s="140"/>
      <c r="M1755" s="140"/>
      <c r="N1755" s="167"/>
      <c r="O1755" s="167"/>
      <c r="P1755" s="142"/>
      <c r="Q1755" s="142"/>
      <c r="R1755" s="142"/>
      <c r="S1755" s="139"/>
    </row>
    <row r="1756" spans="2:19" ht="15.75" customHeight="1" x14ac:dyDescent="0.25">
      <c r="B1756" s="106"/>
      <c r="C1756" s="106"/>
      <c r="D1756" s="139"/>
      <c r="E1756" s="140"/>
      <c r="F1756" s="140"/>
      <c r="G1756" s="140"/>
      <c r="M1756" s="140"/>
      <c r="N1756" s="167"/>
      <c r="O1756" s="167"/>
      <c r="P1756" s="142"/>
      <c r="Q1756" s="142"/>
      <c r="R1756" s="142"/>
      <c r="S1756" s="139"/>
    </row>
    <row r="1757" spans="2:19" ht="15.75" customHeight="1" x14ac:dyDescent="0.25">
      <c r="B1757" s="106"/>
      <c r="C1757" s="106"/>
      <c r="D1757" s="139"/>
      <c r="E1757" s="140"/>
      <c r="F1757" s="140"/>
      <c r="G1757" s="140"/>
      <c r="M1757" s="140"/>
      <c r="N1757" s="167"/>
      <c r="O1757" s="167"/>
      <c r="P1757" s="142"/>
      <c r="Q1757" s="142"/>
      <c r="R1757" s="142"/>
      <c r="S1757" s="139"/>
    </row>
    <row r="1758" spans="2:19" ht="15.75" customHeight="1" x14ac:dyDescent="0.25">
      <c r="B1758" s="106"/>
      <c r="C1758" s="106"/>
      <c r="D1758" s="139"/>
      <c r="E1758" s="140"/>
      <c r="F1758" s="140"/>
      <c r="G1758" s="140"/>
      <c r="M1758" s="140"/>
      <c r="N1758" s="167"/>
      <c r="O1758" s="167"/>
      <c r="P1758" s="142"/>
      <c r="Q1758" s="142"/>
      <c r="R1758" s="142"/>
      <c r="S1758" s="139"/>
    </row>
    <row r="1759" spans="2:19" ht="15.75" customHeight="1" x14ac:dyDescent="0.25">
      <c r="B1759" s="106"/>
      <c r="C1759" s="106"/>
      <c r="D1759" s="139"/>
      <c r="E1759" s="140"/>
      <c r="F1759" s="140"/>
      <c r="G1759" s="140"/>
      <c r="M1759" s="140"/>
      <c r="N1759" s="167"/>
      <c r="O1759" s="167"/>
      <c r="P1759" s="142"/>
      <c r="Q1759" s="142"/>
      <c r="R1759" s="142"/>
      <c r="S1759" s="139"/>
    </row>
    <row r="1760" spans="2:19" ht="15.75" customHeight="1" x14ac:dyDescent="0.25">
      <c r="B1760" s="106"/>
      <c r="C1760" s="106"/>
      <c r="D1760" s="139"/>
      <c r="E1760" s="140"/>
      <c r="F1760" s="140"/>
      <c r="G1760" s="140"/>
      <c r="M1760" s="140"/>
      <c r="N1760" s="167"/>
      <c r="O1760" s="167"/>
      <c r="P1760" s="142"/>
      <c r="Q1760" s="142"/>
      <c r="R1760" s="142"/>
      <c r="S1760" s="139"/>
    </row>
    <row r="1761" spans="2:19" ht="15.75" customHeight="1" x14ac:dyDescent="0.25">
      <c r="B1761" s="106"/>
      <c r="C1761" s="106"/>
      <c r="D1761" s="139"/>
      <c r="E1761" s="140"/>
      <c r="F1761" s="140"/>
      <c r="G1761" s="140"/>
      <c r="M1761" s="140"/>
      <c r="N1761" s="167"/>
      <c r="O1761" s="167"/>
      <c r="P1761" s="142"/>
      <c r="Q1761" s="142"/>
      <c r="R1761" s="142"/>
      <c r="S1761" s="139"/>
    </row>
    <row r="1762" spans="2:19" ht="15.75" customHeight="1" x14ac:dyDescent="0.25">
      <c r="B1762" s="106"/>
      <c r="C1762" s="106"/>
      <c r="D1762" s="139"/>
      <c r="E1762" s="140"/>
      <c r="F1762" s="140"/>
      <c r="G1762" s="140"/>
      <c r="M1762" s="140"/>
      <c r="N1762" s="167"/>
      <c r="O1762" s="167"/>
      <c r="P1762" s="142"/>
      <c r="Q1762" s="142"/>
      <c r="R1762" s="142"/>
      <c r="S1762" s="139"/>
    </row>
    <row r="1763" spans="2:19" ht="15.75" customHeight="1" x14ac:dyDescent="0.25">
      <c r="B1763" s="106"/>
      <c r="C1763" s="106"/>
      <c r="D1763" s="139"/>
      <c r="E1763" s="140"/>
      <c r="F1763" s="140"/>
      <c r="G1763" s="140"/>
      <c r="M1763" s="140"/>
      <c r="N1763" s="167"/>
      <c r="O1763" s="167"/>
      <c r="P1763" s="142"/>
      <c r="Q1763" s="142"/>
      <c r="R1763" s="142"/>
      <c r="S1763" s="139"/>
    </row>
    <row r="1764" spans="2:19" ht="15.75" customHeight="1" x14ac:dyDescent="0.25">
      <c r="B1764" s="106"/>
      <c r="C1764" s="106"/>
      <c r="D1764" s="139"/>
      <c r="E1764" s="140"/>
      <c r="F1764" s="140"/>
      <c r="G1764" s="140"/>
      <c r="M1764" s="140"/>
      <c r="N1764" s="167"/>
      <c r="O1764" s="167"/>
      <c r="P1764" s="142"/>
      <c r="Q1764" s="142"/>
      <c r="R1764" s="142"/>
      <c r="S1764" s="139"/>
    </row>
    <row r="1765" spans="2:19" ht="15.75" customHeight="1" x14ac:dyDescent="0.25">
      <c r="B1765" s="106"/>
      <c r="C1765" s="106"/>
      <c r="D1765" s="139"/>
      <c r="E1765" s="140"/>
      <c r="F1765" s="140"/>
      <c r="G1765" s="140"/>
      <c r="M1765" s="140"/>
      <c r="N1765" s="167"/>
      <c r="O1765" s="167"/>
      <c r="P1765" s="142"/>
      <c r="Q1765" s="142"/>
      <c r="R1765" s="142"/>
      <c r="S1765" s="139"/>
    </row>
    <row r="1766" spans="2:19" ht="15.75" customHeight="1" x14ac:dyDescent="0.25">
      <c r="B1766" s="106"/>
      <c r="C1766" s="106"/>
      <c r="D1766" s="139"/>
      <c r="E1766" s="140"/>
      <c r="F1766" s="140"/>
      <c r="G1766" s="140"/>
      <c r="M1766" s="140"/>
      <c r="N1766" s="167"/>
      <c r="O1766" s="167"/>
      <c r="P1766" s="142"/>
      <c r="Q1766" s="142"/>
      <c r="R1766" s="142"/>
      <c r="S1766" s="139"/>
    </row>
    <row r="1767" spans="2:19" ht="15.75" customHeight="1" x14ac:dyDescent="0.25">
      <c r="B1767" s="106"/>
      <c r="C1767" s="106"/>
      <c r="D1767" s="139"/>
      <c r="E1767" s="140"/>
      <c r="F1767" s="140"/>
      <c r="G1767" s="140"/>
      <c r="M1767" s="140"/>
      <c r="N1767" s="167"/>
      <c r="O1767" s="167"/>
      <c r="P1767" s="142"/>
      <c r="Q1767" s="142"/>
      <c r="R1767" s="142"/>
      <c r="S1767" s="139"/>
    </row>
    <row r="1768" spans="2:19" ht="15.75" customHeight="1" x14ac:dyDescent="0.25">
      <c r="B1768" s="106"/>
      <c r="C1768" s="106"/>
      <c r="D1768" s="139"/>
      <c r="E1768" s="140"/>
      <c r="F1768" s="140"/>
      <c r="G1768" s="140"/>
      <c r="M1768" s="140"/>
      <c r="N1768" s="167"/>
      <c r="O1768" s="167"/>
      <c r="P1768" s="142"/>
      <c r="Q1768" s="142"/>
      <c r="R1768" s="142"/>
      <c r="S1768" s="139"/>
    </row>
    <row r="1769" spans="2:19" ht="15.75" customHeight="1" x14ac:dyDescent="0.25">
      <c r="B1769" s="106"/>
      <c r="C1769" s="106"/>
      <c r="D1769" s="139"/>
      <c r="E1769" s="140"/>
      <c r="F1769" s="140"/>
      <c r="G1769" s="140"/>
      <c r="M1769" s="140"/>
      <c r="N1769" s="167"/>
      <c r="O1769" s="167"/>
      <c r="P1769" s="142"/>
      <c r="Q1769" s="142"/>
      <c r="R1769" s="142"/>
      <c r="S1769" s="139"/>
    </row>
    <row r="1770" spans="2:19" ht="15.75" customHeight="1" x14ac:dyDescent="0.25">
      <c r="B1770" s="106"/>
      <c r="C1770" s="106"/>
      <c r="D1770" s="139"/>
      <c r="E1770" s="140"/>
      <c r="F1770" s="140"/>
      <c r="G1770" s="140"/>
      <c r="M1770" s="140"/>
      <c r="N1770" s="167"/>
      <c r="O1770" s="167"/>
      <c r="P1770" s="142"/>
      <c r="Q1770" s="142"/>
      <c r="R1770" s="142"/>
      <c r="S1770" s="139"/>
    </row>
    <row r="1771" spans="2:19" ht="15.75" customHeight="1" x14ac:dyDescent="0.25">
      <c r="B1771" s="106"/>
      <c r="C1771" s="106"/>
      <c r="D1771" s="139"/>
      <c r="E1771" s="140"/>
      <c r="F1771" s="140"/>
      <c r="G1771" s="140"/>
      <c r="M1771" s="140"/>
      <c r="N1771" s="167"/>
      <c r="O1771" s="167"/>
      <c r="P1771" s="142"/>
      <c r="Q1771" s="142"/>
      <c r="R1771" s="142"/>
      <c r="S1771" s="139"/>
    </row>
    <row r="1772" spans="2:19" ht="15.75" customHeight="1" x14ac:dyDescent="0.25">
      <c r="B1772" s="106"/>
      <c r="C1772" s="106"/>
      <c r="D1772" s="139"/>
      <c r="E1772" s="140"/>
      <c r="F1772" s="140"/>
      <c r="G1772" s="140"/>
      <c r="M1772" s="140"/>
      <c r="N1772" s="167"/>
      <c r="O1772" s="167"/>
      <c r="P1772" s="142"/>
      <c r="Q1772" s="142"/>
      <c r="R1772" s="142"/>
      <c r="S1772" s="139"/>
    </row>
    <row r="1773" spans="2:19" ht="15.75" customHeight="1" x14ac:dyDescent="0.25">
      <c r="B1773" s="106"/>
      <c r="C1773" s="106"/>
      <c r="D1773" s="139"/>
      <c r="E1773" s="140"/>
      <c r="F1773" s="140"/>
      <c r="G1773" s="140"/>
      <c r="M1773" s="140"/>
      <c r="N1773" s="167"/>
      <c r="O1773" s="167"/>
      <c r="P1773" s="142"/>
      <c r="Q1773" s="142"/>
      <c r="R1773" s="142"/>
      <c r="S1773" s="139"/>
    </row>
    <row r="1774" spans="2:19" ht="15.75" customHeight="1" x14ac:dyDescent="0.25">
      <c r="B1774" s="106"/>
      <c r="C1774" s="106"/>
      <c r="D1774" s="139"/>
      <c r="E1774" s="140"/>
      <c r="F1774" s="140"/>
      <c r="G1774" s="140"/>
      <c r="M1774" s="140"/>
      <c r="N1774" s="167"/>
      <c r="O1774" s="167"/>
      <c r="P1774" s="142"/>
      <c r="Q1774" s="142"/>
      <c r="R1774" s="142"/>
      <c r="S1774" s="139"/>
    </row>
    <row r="1775" spans="2:19" ht="15.75" customHeight="1" x14ac:dyDescent="0.25">
      <c r="B1775" s="106"/>
      <c r="C1775" s="106"/>
      <c r="D1775" s="139"/>
      <c r="E1775" s="140"/>
      <c r="F1775" s="140"/>
      <c r="G1775" s="140"/>
      <c r="M1775" s="140"/>
      <c r="N1775" s="167"/>
      <c r="O1775" s="167"/>
      <c r="P1775" s="142"/>
      <c r="Q1775" s="142"/>
      <c r="R1775" s="142"/>
      <c r="S1775" s="139"/>
    </row>
    <row r="1776" spans="2:19" ht="15.75" customHeight="1" x14ac:dyDescent="0.25">
      <c r="B1776" s="106"/>
      <c r="C1776" s="106"/>
      <c r="D1776" s="139"/>
      <c r="E1776" s="140"/>
      <c r="F1776" s="140"/>
      <c r="G1776" s="140"/>
      <c r="M1776" s="140"/>
      <c r="N1776" s="167"/>
      <c r="O1776" s="167"/>
      <c r="P1776" s="142"/>
      <c r="Q1776" s="142"/>
      <c r="R1776" s="142"/>
      <c r="S1776" s="139"/>
    </row>
    <row r="1777" spans="2:19" ht="15.75" customHeight="1" x14ac:dyDescent="0.25">
      <c r="B1777" s="106"/>
      <c r="C1777" s="106"/>
      <c r="D1777" s="139"/>
      <c r="E1777" s="140"/>
      <c r="F1777" s="140"/>
      <c r="G1777" s="140"/>
      <c r="M1777" s="140"/>
      <c r="N1777" s="167"/>
      <c r="O1777" s="167"/>
      <c r="P1777" s="142"/>
      <c r="Q1777" s="142"/>
      <c r="R1777" s="142"/>
      <c r="S1777" s="139"/>
    </row>
    <row r="1778" spans="2:19" ht="15.75" customHeight="1" x14ac:dyDescent="0.25">
      <c r="B1778" s="106"/>
      <c r="C1778" s="106"/>
      <c r="D1778" s="139"/>
      <c r="E1778" s="140"/>
      <c r="F1778" s="140"/>
      <c r="G1778" s="140"/>
      <c r="M1778" s="140"/>
      <c r="N1778" s="167"/>
      <c r="O1778" s="167"/>
      <c r="P1778" s="142"/>
      <c r="Q1778" s="142"/>
      <c r="R1778" s="142"/>
      <c r="S1778" s="139"/>
    </row>
    <row r="1779" spans="2:19" ht="15.75" customHeight="1" x14ac:dyDescent="0.25">
      <c r="B1779" s="106"/>
      <c r="C1779" s="106"/>
      <c r="D1779" s="139"/>
      <c r="E1779" s="140"/>
      <c r="F1779" s="140"/>
      <c r="G1779" s="140"/>
      <c r="M1779" s="140"/>
      <c r="N1779" s="167"/>
      <c r="O1779" s="167"/>
      <c r="P1779" s="142"/>
      <c r="Q1779" s="142"/>
      <c r="R1779" s="142"/>
      <c r="S1779" s="139"/>
    </row>
    <row r="1780" spans="2:19" ht="15.75" customHeight="1" x14ac:dyDescent="0.25">
      <c r="B1780" s="106"/>
      <c r="C1780" s="106"/>
      <c r="D1780" s="139"/>
      <c r="E1780" s="140"/>
      <c r="F1780" s="140"/>
      <c r="G1780" s="140"/>
      <c r="M1780" s="140"/>
      <c r="N1780" s="167"/>
      <c r="O1780" s="167"/>
      <c r="P1780" s="142"/>
      <c r="Q1780" s="142"/>
      <c r="R1780" s="142"/>
      <c r="S1780" s="139"/>
    </row>
    <row r="1781" spans="2:19" ht="15.75" customHeight="1" x14ac:dyDescent="0.25">
      <c r="B1781" s="106"/>
      <c r="C1781" s="106"/>
      <c r="D1781" s="139"/>
      <c r="E1781" s="140"/>
      <c r="F1781" s="140"/>
      <c r="G1781" s="140"/>
      <c r="M1781" s="140"/>
      <c r="N1781" s="167"/>
      <c r="O1781" s="167"/>
      <c r="P1781" s="142"/>
      <c r="Q1781" s="142"/>
      <c r="R1781" s="142"/>
      <c r="S1781" s="139"/>
    </row>
    <row r="1782" spans="2:19" ht="15.75" customHeight="1" x14ac:dyDescent="0.25">
      <c r="B1782" s="106"/>
      <c r="C1782" s="106"/>
      <c r="D1782" s="139"/>
      <c r="E1782" s="140"/>
      <c r="F1782" s="140"/>
      <c r="G1782" s="140"/>
      <c r="M1782" s="140"/>
      <c r="N1782" s="167"/>
      <c r="O1782" s="167"/>
      <c r="P1782" s="142"/>
      <c r="Q1782" s="142"/>
      <c r="R1782" s="142"/>
      <c r="S1782" s="139"/>
    </row>
    <row r="1783" spans="2:19" ht="15.75" customHeight="1" x14ac:dyDescent="0.25">
      <c r="B1783" s="106"/>
      <c r="C1783" s="106"/>
      <c r="D1783" s="139"/>
      <c r="E1783" s="140"/>
      <c r="F1783" s="140"/>
      <c r="G1783" s="140"/>
      <c r="M1783" s="140"/>
      <c r="N1783" s="167"/>
      <c r="O1783" s="167"/>
      <c r="P1783" s="142"/>
      <c r="Q1783" s="142"/>
      <c r="R1783" s="142"/>
      <c r="S1783" s="139"/>
    </row>
    <row r="1784" spans="2:19" ht="15.75" customHeight="1" x14ac:dyDescent="0.25">
      <c r="B1784" s="106"/>
      <c r="C1784" s="106"/>
      <c r="D1784" s="139"/>
      <c r="E1784" s="140"/>
      <c r="F1784" s="140"/>
      <c r="G1784" s="140"/>
      <c r="M1784" s="140"/>
      <c r="N1784" s="167"/>
      <c r="O1784" s="167"/>
      <c r="P1784" s="142"/>
      <c r="Q1784" s="142"/>
      <c r="R1784" s="142"/>
      <c r="S1784" s="139"/>
    </row>
    <row r="1785" spans="2:19" ht="15.75" customHeight="1" x14ac:dyDescent="0.25">
      <c r="B1785" s="106"/>
      <c r="C1785" s="106"/>
      <c r="D1785" s="139"/>
      <c r="E1785" s="140"/>
      <c r="F1785" s="140"/>
      <c r="G1785" s="140"/>
      <c r="M1785" s="140"/>
      <c r="N1785" s="167"/>
      <c r="O1785" s="167"/>
      <c r="P1785" s="142"/>
      <c r="Q1785" s="142"/>
      <c r="R1785" s="142"/>
      <c r="S1785" s="139"/>
    </row>
    <row r="1786" spans="2:19" ht="15.75" customHeight="1" x14ac:dyDescent="0.25">
      <c r="B1786" s="106"/>
      <c r="C1786" s="106"/>
      <c r="D1786" s="139"/>
      <c r="E1786" s="140"/>
      <c r="F1786" s="140"/>
      <c r="G1786" s="140"/>
      <c r="M1786" s="140"/>
      <c r="N1786" s="167"/>
      <c r="O1786" s="167"/>
      <c r="P1786" s="142"/>
      <c r="Q1786" s="142"/>
      <c r="R1786" s="142"/>
      <c r="S1786" s="139"/>
    </row>
    <row r="1787" spans="2:19" ht="15.75" customHeight="1" x14ac:dyDescent="0.25">
      <c r="B1787" s="106"/>
      <c r="C1787" s="106"/>
      <c r="D1787" s="139"/>
      <c r="E1787" s="140"/>
      <c r="F1787" s="140"/>
      <c r="G1787" s="140"/>
      <c r="M1787" s="140"/>
      <c r="N1787" s="167"/>
      <c r="O1787" s="167"/>
      <c r="P1787" s="142"/>
      <c r="Q1787" s="142"/>
      <c r="R1787" s="142"/>
      <c r="S1787" s="139"/>
    </row>
    <row r="1788" spans="2:19" ht="15.75" customHeight="1" x14ac:dyDescent="0.25">
      <c r="B1788" s="106"/>
      <c r="C1788" s="106"/>
      <c r="D1788" s="139"/>
      <c r="E1788" s="140"/>
      <c r="F1788" s="140"/>
      <c r="G1788" s="140"/>
      <c r="M1788" s="140"/>
      <c r="N1788" s="167"/>
      <c r="O1788" s="167"/>
      <c r="P1788" s="142"/>
      <c r="Q1788" s="142"/>
      <c r="R1788" s="142"/>
      <c r="S1788" s="139"/>
    </row>
    <row r="1789" spans="2:19" ht="15.75" customHeight="1" x14ac:dyDescent="0.25">
      <c r="B1789" s="106"/>
      <c r="C1789" s="106"/>
      <c r="D1789" s="139"/>
      <c r="E1789" s="140"/>
      <c r="F1789" s="140"/>
      <c r="G1789" s="140"/>
      <c r="M1789" s="140"/>
      <c r="N1789" s="167"/>
      <c r="O1789" s="167"/>
      <c r="P1789" s="142"/>
      <c r="Q1789" s="142"/>
      <c r="R1789" s="142"/>
      <c r="S1789" s="139"/>
    </row>
    <row r="1790" spans="2:19" ht="15.75" customHeight="1" x14ac:dyDescent="0.25">
      <c r="B1790" s="106"/>
      <c r="C1790" s="106"/>
      <c r="D1790" s="139"/>
      <c r="E1790" s="140"/>
      <c r="F1790" s="140"/>
      <c r="G1790" s="140"/>
      <c r="M1790" s="140"/>
      <c r="N1790" s="167"/>
      <c r="O1790" s="167"/>
      <c r="P1790" s="142"/>
      <c r="Q1790" s="142"/>
      <c r="R1790" s="142"/>
      <c r="S1790" s="139"/>
    </row>
    <row r="1791" spans="2:19" ht="15.75" customHeight="1" x14ac:dyDescent="0.25">
      <c r="B1791" s="106"/>
      <c r="C1791" s="106"/>
      <c r="D1791" s="139"/>
      <c r="E1791" s="140"/>
      <c r="F1791" s="140"/>
      <c r="G1791" s="140"/>
      <c r="M1791" s="140"/>
      <c r="N1791" s="167"/>
      <c r="O1791" s="167"/>
      <c r="P1791" s="142"/>
      <c r="Q1791" s="142"/>
      <c r="R1791" s="142"/>
      <c r="S1791" s="139"/>
    </row>
    <row r="1792" spans="2:19" ht="15.75" customHeight="1" x14ac:dyDescent="0.25">
      <c r="B1792" s="106"/>
      <c r="C1792" s="106"/>
      <c r="D1792" s="139"/>
      <c r="E1792" s="140"/>
      <c r="F1792" s="140"/>
      <c r="G1792" s="140"/>
      <c r="M1792" s="140"/>
      <c r="N1792" s="167"/>
      <c r="O1792" s="167"/>
      <c r="P1792" s="142"/>
      <c r="Q1792" s="142"/>
      <c r="R1792" s="142"/>
      <c r="S1792" s="139"/>
    </row>
    <row r="1793" spans="2:19" ht="15.75" customHeight="1" x14ac:dyDescent="0.25">
      <c r="B1793" s="106"/>
      <c r="C1793" s="106"/>
      <c r="D1793" s="139"/>
      <c r="E1793" s="140"/>
      <c r="F1793" s="140"/>
      <c r="G1793" s="140"/>
      <c r="M1793" s="140"/>
      <c r="N1793" s="167"/>
      <c r="O1793" s="167"/>
      <c r="P1793" s="142"/>
      <c r="Q1793" s="142"/>
      <c r="R1793" s="142"/>
      <c r="S1793" s="139"/>
    </row>
    <row r="1794" spans="2:19" ht="15.75" customHeight="1" x14ac:dyDescent="0.25">
      <c r="B1794" s="106"/>
      <c r="C1794" s="106"/>
      <c r="D1794" s="139"/>
      <c r="E1794" s="140"/>
      <c r="F1794" s="140"/>
      <c r="G1794" s="140"/>
      <c r="M1794" s="140"/>
      <c r="N1794" s="167"/>
      <c r="O1794" s="167"/>
      <c r="P1794" s="142"/>
      <c r="Q1794" s="142"/>
      <c r="R1794" s="142"/>
      <c r="S1794" s="139"/>
    </row>
    <row r="1795" spans="2:19" ht="15.75" customHeight="1" x14ac:dyDescent="0.25">
      <c r="B1795" s="106"/>
      <c r="C1795" s="106"/>
      <c r="D1795" s="139"/>
      <c r="E1795" s="140"/>
      <c r="F1795" s="140"/>
      <c r="G1795" s="140"/>
      <c r="M1795" s="140"/>
      <c r="N1795" s="167"/>
      <c r="O1795" s="167"/>
      <c r="P1795" s="142"/>
      <c r="Q1795" s="142"/>
      <c r="R1795" s="142"/>
      <c r="S1795" s="139"/>
    </row>
    <row r="1796" spans="2:19" ht="15.75" customHeight="1" x14ac:dyDescent="0.25">
      <c r="B1796" s="106"/>
      <c r="C1796" s="106"/>
      <c r="D1796" s="139"/>
      <c r="E1796" s="140"/>
      <c r="F1796" s="140"/>
      <c r="G1796" s="140"/>
      <c r="M1796" s="140"/>
      <c r="N1796" s="167"/>
      <c r="O1796" s="167"/>
      <c r="P1796" s="142"/>
      <c r="Q1796" s="142"/>
      <c r="R1796" s="142"/>
      <c r="S1796" s="139"/>
    </row>
    <row r="1797" spans="2:19" ht="15.75" customHeight="1" x14ac:dyDescent="0.25">
      <c r="B1797" s="106"/>
      <c r="C1797" s="106"/>
      <c r="D1797" s="139"/>
      <c r="E1797" s="140"/>
      <c r="F1797" s="140"/>
      <c r="G1797" s="140"/>
      <c r="M1797" s="140"/>
      <c r="N1797" s="167"/>
      <c r="O1797" s="167"/>
      <c r="P1797" s="142"/>
      <c r="Q1797" s="142"/>
      <c r="R1797" s="142"/>
      <c r="S1797" s="139"/>
    </row>
    <row r="1798" spans="2:19" ht="15.75" customHeight="1" x14ac:dyDescent="0.25">
      <c r="B1798" s="106"/>
      <c r="C1798" s="106"/>
      <c r="D1798" s="139"/>
      <c r="E1798" s="140"/>
      <c r="F1798" s="140"/>
      <c r="G1798" s="140"/>
      <c r="M1798" s="140"/>
      <c r="N1798" s="167"/>
      <c r="O1798" s="167"/>
      <c r="P1798" s="142"/>
      <c r="Q1798" s="142"/>
      <c r="R1798" s="142"/>
      <c r="S1798" s="139"/>
    </row>
    <row r="1799" spans="2:19" ht="15.75" customHeight="1" x14ac:dyDescent="0.25">
      <c r="B1799" s="106"/>
      <c r="C1799" s="106"/>
      <c r="D1799" s="139"/>
      <c r="E1799" s="140"/>
      <c r="F1799" s="140"/>
      <c r="G1799" s="140"/>
      <c r="M1799" s="140"/>
      <c r="N1799" s="167"/>
      <c r="O1799" s="167"/>
      <c r="P1799" s="142"/>
      <c r="Q1799" s="142"/>
      <c r="R1799" s="142"/>
      <c r="S1799" s="139"/>
    </row>
    <row r="1800" spans="2:19" ht="15.75" customHeight="1" x14ac:dyDescent="0.25">
      <c r="B1800" s="106"/>
      <c r="C1800" s="106"/>
      <c r="D1800" s="139"/>
      <c r="E1800" s="140"/>
      <c r="F1800" s="140"/>
      <c r="G1800" s="140"/>
      <c r="M1800" s="140"/>
      <c r="N1800" s="167"/>
      <c r="O1800" s="167"/>
      <c r="P1800" s="142"/>
      <c r="Q1800" s="142"/>
      <c r="R1800" s="142"/>
      <c r="S1800" s="139"/>
    </row>
    <row r="1801" spans="2:19" ht="15.75" customHeight="1" x14ac:dyDescent="0.25">
      <c r="B1801" s="106"/>
      <c r="C1801" s="106"/>
      <c r="D1801" s="139"/>
      <c r="E1801" s="140"/>
      <c r="F1801" s="140"/>
      <c r="G1801" s="140"/>
      <c r="M1801" s="140"/>
      <c r="N1801" s="167"/>
      <c r="O1801" s="167"/>
      <c r="P1801" s="142"/>
      <c r="Q1801" s="142"/>
      <c r="R1801" s="142"/>
      <c r="S1801" s="139"/>
    </row>
    <row r="1802" spans="2:19" ht="15.75" customHeight="1" x14ac:dyDescent="0.25">
      <c r="B1802" s="106"/>
      <c r="C1802" s="106"/>
      <c r="D1802" s="139"/>
      <c r="E1802" s="140"/>
      <c r="F1802" s="140"/>
      <c r="G1802" s="140"/>
      <c r="M1802" s="140"/>
      <c r="N1802" s="167"/>
      <c r="O1802" s="167"/>
      <c r="P1802" s="142"/>
      <c r="Q1802" s="142"/>
      <c r="R1802" s="142"/>
      <c r="S1802" s="139"/>
    </row>
    <row r="1803" spans="2:19" ht="15.75" customHeight="1" x14ac:dyDescent="0.25">
      <c r="B1803" s="106"/>
      <c r="C1803" s="106"/>
      <c r="D1803" s="139"/>
      <c r="E1803" s="140"/>
      <c r="F1803" s="140"/>
      <c r="G1803" s="140"/>
      <c r="M1803" s="140"/>
      <c r="N1803" s="167"/>
      <c r="O1803" s="167"/>
      <c r="P1803" s="142"/>
      <c r="Q1803" s="142"/>
      <c r="R1803" s="142"/>
      <c r="S1803" s="139"/>
    </row>
    <row r="1804" spans="2:19" ht="15.75" customHeight="1" x14ac:dyDescent="0.25">
      <c r="B1804" s="106"/>
      <c r="C1804" s="106"/>
      <c r="D1804" s="139"/>
      <c r="E1804" s="140"/>
      <c r="F1804" s="140"/>
      <c r="G1804" s="140"/>
      <c r="M1804" s="140"/>
      <c r="N1804" s="167"/>
      <c r="O1804" s="167"/>
      <c r="P1804" s="142"/>
      <c r="Q1804" s="142"/>
      <c r="R1804" s="142"/>
      <c r="S1804" s="139"/>
    </row>
    <row r="1805" spans="2:19" ht="15.75" customHeight="1" x14ac:dyDescent="0.25">
      <c r="B1805" s="106"/>
      <c r="C1805" s="106"/>
      <c r="D1805" s="139"/>
      <c r="E1805" s="140"/>
      <c r="F1805" s="140"/>
      <c r="G1805" s="140"/>
      <c r="M1805" s="140"/>
      <c r="N1805" s="167"/>
      <c r="O1805" s="167"/>
      <c r="P1805" s="142"/>
      <c r="Q1805" s="142"/>
      <c r="R1805" s="142"/>
      <c r="S1805" s="139"/>
    </row>
    <row r="1806" spans="2:19" ht="15.75" customHeight="1" x14ac:dyDescent="0.25">
      <c r="B1806" s="106"/>
      <c r="C1806" s="106"/>
      <c r="D1806" s="139"/>
      <c r="E1806" s="140"/>
      <c r="F1806" s="140"/>
      <c r="G1806" s="140"/>
      <c r="M1806" s="140"/>
      <c r="N1806" s="167"/>
      <c r="O1806" s="167"/>
      <c r="P1806" s="142"/>
      <c r="Q1806" s="142"/>
      <c r="R1806" s="142"/>
      <c r="S1806" s="139"/>
    </row>
    <row r="1807" spans="2:19" ht="15.75" customHeight="1" x14ac:dyDescent="0.25">
      <c r="B1807" s="106"/>
      <c r="C1807" s="106"/>
      <c r="D1807" s="139"/>
      <c r="E1807" s="140"/>
      <c r="F1807" s="140"/>
      <c r="G1807" s="140"/>
      <c r="M1807" s="140"/>
      <c r="N1807" s="167"/>
      <c r="O1807" s="167"/>
      <c r="P1807" s="142"/>
      <c r="Q1807" s="142"/>
      <c r="R1807" s="142"/>
      <c r="S1807" s="139"/>
    </row>
    <row r="1808" spans="2:19" ht="15.75" customHeight="1" x14ac:dyDescent="0.25">
      <c r="B1808" s="106"/>
      <c r="C1808" s="106"/>
      <c r="D1808" s="139"/>
      <c r="E1808" s="140"/>
      <c r="F1808" s="140"/>
      <c r="G1808" s="140"/>
      <c r="M1808" s="140"/>
      <c r="N1808" s="167"/>
      <c r="O1808" s="167"/>
      <c r="P1808" s="142"/>
      <c r="Q1808" s="142"/>
      <c r="R1808" s="142"/>
      <c r="S1808" s="139"/>
    </row>
    <row r="1809" spans="2:19" ht="15.75" customHeight="1" x14ac:dyDescent="0.25">
      <c r="B1809" s="106"/>
      <c r="C1809" s="106"/>
      <c r="D1809" s="139"/>
      <c r="E1809" s="140"/>
      <c r="F1809" s="140"/>
      <c r="G1809" s="140"/>
      <c r="M1809" s="140"/>
      <c r="N1809" s="167"/>
      <c r="O1809" s="167"/>
      <c r="P1809" s="142"/>
      <c r="Q1809" s="142"/>
      <c r="R1809" s="142"/>
      <c r="S1809" s="139"/>
    </row>
    <row r="1810" spans="2:19" ht="15.75" customHeight="1" x14ac:dyDescent="0.25">
      <c r="B1810" s="106"/>
      <c r="C1810" s="106"/>
      <c r="D1810" s="139"/>
      <c r="E1810" s="140"/>
      <c r="F1810" s="140"/>
      <c r="G1810" s="140"/>
      <c r="M1810" s="140"/>
      <c r="N1810" s="167"/>
      <c r="O1810" s="167"/>
      <c r="P1810" s="142"/>
      <c r="Q1810" s="142"/>
      <c r="R1810" s="142"/>
      <c r="S1810" s="139"/>
    </row>
    <row r="1811" spans="2:19" ht="15.75" customHeight="1" x14ac:dyDescent="0.25">
      <c r="B1811" s="106"/>
      <c r="C1811" s="106"/>
      <c r="D1811" s="139"/>
      <c r="E1811" s="140"/>
      <c r="F1811" s="140"/>
      <c r="G1811" s="140"/>
      <c r="M1811" s="140"/>
      <c r="N1811" s="167"/>
      <c r="O1811" s="167"/>
      <c r="P1811" s="142"/>
      <c r="Q1811" s="142"/>
      <c r="R1811" s="142"/>
      <c r="S1811" s="139"/>
    </row>
    <row r="1812" spans="2:19" ht="15.75" customHeight="1" x14ac:dyDescent="0.25">
      <c r="B1812" s="106"/>
      <c r="C1812" s="106"/>
      <c r="D1812" s="139"/>
      <c r="E1812" s="140"/>
      <c r="F1812" s="140"/>
      <c r="G1812" s="140"/>
      <c r="M1812" s="140"/>
      <c r="N1812" s="167"/>
      <c r="O1812" s="167"/>
      <c r="P1812" s="142"/>
      <c r="Q1812" s="142"/>
      <c r="R1812" s="142"/>
      <c r="S1812" s="139"/>
    </row>
    <row r="1813" spans="2:19" ht="15.75" customHeight="1" x14ac:dyDescent="0.25">
      <c r="B1813" s="106"/>
      <c r="C1813" s="106"/>
      <c r="D1813" s="139"/>
      <c r="E1813" s="140"/>
      <c r="F1813" s="140"/>
      <c r="G1813" s="140"/>
      <c r="M1813" s="140"/>
      <c r="N1813" s="167"/>
      <c r="O1813" s="167"/>
      <c r="P1813" s="142"/>
      <c r="Q1813" s="142"/>
      <c r="R1813" s="142"/>
      <c r="S1813" s="139"/>
    </row>
    <row r="1814" spans="2:19" ht="15.75" customHeight="1" x14ac:dyDescent="0.25">
      <c r="B1814" s="106"/>
      <c r="C1814" s="106"/>
      <c r="D1814" s="139"/>
      <c r="E1814" s="140"/>
      <c r="F1814" s="140"/>
      <c r="G1814" s="140"/>
      <c r="M1814" s="140"/>
      <c r="N1814" s="167"/>
      <c r="O1814" s="167"/>
      <c r="P1814" s="142"/>
      <c r="Q1814" s="142"/>
      <c r="R1814" s="142"/>
      <c r="S1814" s="139"/>
    </row>
    <row r="1815" spans="2:19" ht="15.75" customHeight="1" x14ac:dyDescent="0.25">
      <c r="B1815" s="106"/>
      <c r="C1815" s="106"/>
      <c r="D1815" s="139"/>
      <c r="E1815" s="140"/>
      <c r="F1815" s="140"/>
      <c r="G1815" s="140"/>
      <c r="M1815" s="140"/>
      <c r="N1815" s="167"/>
      <c r="O1815" s="167"/>
      <c r="P1815" s="142"/>
      <c r="Q1815" s="142"/>
      <c r="R1815" s="142"/>
      <c r="S1815" s="139"/>
    </row>
    <row r="1816" spans="2:19" ht="15.75" customHeight="1" x14ac:dyDescent="0.25">
      <c r="B1816" s="106"/>
      <c r="C1816" s="106"/>
      <c r="D1816" s="139"/>
      <c r="E1816" s="140"/>
      <c r="F1816" s="140"/>
      <c r="G1816" s="140"/>
      <c r="M1816" s="140"/>
      <c r="N1816" s="167"/>
      <c r="O1816" s="167"/>
      <c r="P1816" s="142"/>
      <c r="Q1816" s="142"/>
      <c r="R1816" s="142"/>
      <c r="S1816" s="139"/>
    </row>
    <row r="1817" spans="2:19" ht="15.75" customHeight="1" x14ac:dyDescent="0.25">
      <c r="B1817" s="106"/>
      <c r="C1817" s="106"/>
      <c r="D1817" s="139"/>
      <c r="E1817" s="140"/>
      <c r="F1817" s="140"/>
      <c r="G1817" s="140"/>
      <c r="M1817" s="140"/>
      <c r="N1817" s="167"/>
      <c r="O1817" s="167"/>
      <c r="P1817" s="142"/>
      <c r="Q1817" s="142"/>
      <c r="R1817" s="142"/>
      <c r="S1817" s="139"/>
    </row>
    <row r="1818" spans="2:19" ht="15.75" customHeight="1" x14ac:dyDescent="0.25">
      <c r="B1818" s="106"/>
      <c r="C1818" s="106"/>
      <c r="D1818" s="139"/>
      <c r="E1818" s="140"/>
      <c r="F1818" s="140"/>
      <c r="G1818" s="140"/>
      <c r="M1818" s="140"/>
      <c r="N1818" s="167"/>
      <c r="O1818" s="167"/>
      <c r="P1818" s="142"/>
      <c r="Q1818" s="142"/>
      <c r="R1818" s="142"/>
      <c r="S1818" s="139"/>
    </row>
    <row r="1819" spans="2:19" ht="15.75" customHeight="1" x14ac:dyDescent="0.25">
      <c r="B1819" s="106"/>
      <c r="C1819" s="106"/>
      <c r="D1819" s="139"/>
      <c r="E1819" s="140"/>
      <c r="F1819" s="140"/>
      <c r="G1819" s="140"/>
      <c r="M1819" s="140"/>
      <c r="N1819" s="167"/>
      <c r="O1819" s="167"/>
      <c r="P1819" s="142"/>
      <c r="Q1819" s="142"/>
      <c r="R1819" s="142"/>
      <c r="S1819" s="139"/>
    </row>
    <row r="1820" spans="2:19" ht="15.75" customHeight="1" x14ac:dyDescent="0.25">
      <c r="B1820" s="106"/>
      <c r="C1820" s="106"/>
      <c r="D1820" s="139"/>
      <c r="E1820" s="140"/>
      <c r="F1820" s="140"/>
      <c r="G1820" s="140"/>
      <c r="M1820" s="140"/>
      <c r="N1820" s="167"/>
      <c r="O1820" s="167"/>
      <c r="P1820" s="142"/>
      <c r="Q1820" s="142"/>
      <c r="R1820" s="142"/>
      <c r="S1820" s="139"/>
    </row>
    <row r="1821" spans="2:19" ht="15.75" customHeight="1" x14ac:dyDescent="0.25">
      <c r="B1821" s="106"/>
      <c r="C1821" s="106"/>
      <c r="D1821" s="139"/>
      <c r="E1821" s="140"/>
      <c r="F1821" s="140"/>
      <c r="G1821" s="140"/>
      <c r="M1821" s="140"/>
      <c r="N1821" s="167"/>
      <c r="O1821" s="167"/>
      <c r="P1821" s="142"/>
      <c r="Q1821" s="142"/>
      <c r="R1821" s="142"/>
      <c r="S1821" s="139"/>
    </row>
    <row r="1822" spans="2:19" ht="15.75" customHeight="1" x14ac:dyDescent="0.25">
      <c r="B1822" s="106"/>
      <c r="C1822" s="106"/>
      <c r="D1822" s="139"/>
      <c r="E1822" s="140"/>
      <c r="F1822" s="140"/>
      <c r="G1822" s="140"/>
      <c r="M1822" s="140"/>
      <c r="N1822" s="167"/>
      <c r="O1822" s="167"/>
      <c r="P1822" s="142"/>
      <c r="Q1822" s="142"/>
      <c r="R1822" s="142"/>
      <c r="S1822" s="139"/>
    </row>
    <row r="1823" spans="2:19" ht="15.75" customHeight="1" x14ac:dyDescent="0.25">
      <c r="B1823" s="106"/>
      <c r="C1823" s="106"/>
      <c r="D1823" s="139"/>
      <c r="E1823" s="140"/>
      <c r="F1823" s="140"/>
      <c r="G1823" s="140"/>
      <c r="M1823" s="140"/>
      <c r="N1823" s="167"/>
      <c r="O1823" s="167"/>
      <c r="P1823" s="142"/>
      <c r="Q1823" s="142"/>
      <c r="R1823" s="142"/>
      <c r="S1823" s="139"/>
    </row>
    <row r="1824" spans="2:19" ht="15.75" customHeight="1" x14ac:dyDescent="0.25">
      <c r="B1824" s="106"/>
      <c r="C1824" s="106"/>
      <c r="D1824" s="139"/>
      <c r="E1824" s="140"/>
      <c r="F1824" s="140"/>
      <c r="G1824" s="140"/>
      <c r="M1824" s="140"/>
      <c r="N1824" s="167"/>
      <c r="O1824" s="167"/>
      <c r="P1824" s="142"/>
      <c r="Q1824" s="142"/>
      <c r="R1824" s="142"/>
      <c r="S1824" s="139"/>
    </row>
    <row r="1825" spans="2:19" ht="15.75" customHeight="1" x14ac:dyDescent="0.25">
      <c r="B1825" s="106"/>
      <c r="C1825" s="106"/>
      <c r="D1825" s="139"/>
      <c r="E1825" s="140"/>
      <c r="F1825" s="140"/>
      <c r="G1825" s="140"/>
      <c r="M1825" s="140"/>
      <c r="N1825" s="167"/>
      <c r="O1825" s="167"/>
      <c r="P1825" s="142"/>
      <c r="Q1825" s="142"/>
      <c r="R1825" s="142"/>
      <c r="S1825" s="139"/>
    </row>
    <row r="1826" spans="2:19" ht="15.75" customHeight="1" x14ac:dyDescent="0.25">
      <c r="B1826" s="106"/>
      <c r="C1826" s="106"/>
      <c r="D1826" s="139"/>
      <c r="E1826" s="140"/>
      <c r="F1826" s="140"/>
      <c r="G1826" s="140"/>
      <c r="M1826" s="140"/>
      <c r="N1826" s="167"/>
      <c r="O1826" s="167"/>
      <c r="P1826" s="142"/>
      <c r="Q1826" s="142"/>
      <c r="R1826" s="142"/>
      <c r="S1826" s="139"/>
    </row>
    <row r="1827" spans="2:19" ht="15.75" customHeight="1" x14ac:dyDescent="0.25">
      <c r="B1827" s="106"/>
      <c r="C1827" s="106"/>
      <c r="D1827" s="139"/>
      <c r="E1827" s="140"/>
      <c r="F1827" s="140"/>
      <c r="G1827" s="140"/>
      <c r="M1827" s="140"/>
      <c r="N1827" s="167"/>
      <c r="O1827" s="167"/>
      <c r="P1827" s="142"/>
      <c r="Q1827" s="142"/>
      <c r="R1827" s="142"/>
      <c r="S1827" s="139"/>
    </row>
    <row r="1828" spans="2:19" ht="15.75" customHeight="1" x14ac:dyDescent="0.25">
      <c r="B1828" s="106"/>
      <c r="C1828" s="106"/>
      <c r="D1828" s="139"/>
      <c r="E1828" s="140"/>
      <c r="F1828" s="140"/>
      <c r="G1828" s="140"/>
      <c r="M1828" s="140"/>
      <c r="N1828" s="167"/>
      <c r="O1828" s="167"/>
      <c r="P1828" s="142"/>
      <c r="Q1828" s="142"/>
      <c r="R1828" s="142"/>
      <c r="S1828" s="139"/>
    </row>
    <row r="1829" spans="2:19" ht="15.75" customHeight="1" x14ac:dyDescent="0.25">
      <c r="B1829" s="106"/>
      <c r="C1829" s="106"/>
      <c r="D1829" s="139"/>
      <c r="E1829" s="140"/>
      <c r="F1829" s="140"/>
      <c r="G1829" s="140"/>
      <c r="M1829" s="140"/>
      <c r="N1829" s="167"/>
      <c r="O1829" s="167"/>
      <c r="P1829" s="142"/>
      <c r="Q1829" s="142"/>
      <c r="R1829" s="142"/>
      <c r="S1829" s="139"/>
    </row>
    <row r="1830" spans="2:19" ht="15.75" customHeight="1" x14ac:dyDescent="0.25">
      <c r="B1830" s="106"/>
      <c r="C1830" s="106"/>
      <c r="D1830" s="139"/>
      <c r="E1830" s="140"/>
      <c r="F1830" s="140"/>
      <c r="G1830" s="140"/>
      <c r="M1830" s="140"/>
      <c r="N1830" s="167"/>
      <c r="O1830" s="167"/>
      <c r="P1830" s="142"/>
      <c r="Q1830" s="142"/>
      <c r="R1830" s="142"/>
      <c r="S1830" s="139"/>
    </row>
    <row r="1831" spans="2:19" ht="15.75" customHeight="1" x14ac:dyDescent="0.25">
      <c r="B1831" s="106"/>
      <c r="C1831" s="106"/>
      <c r="D1831" s="139"/>
      <c r="E1831" s="140"/>
      <c r="F1831" s="140"/>
      <c r="G1831" s="140"/>
      <c r="M1831" s="140"/>
      <c r="N1831" s="167"/>
      <c r="O1831" s="167"/>
      <c r="P1831" s="142"/>
      <c r="Q1831" s="142"/>
      <c r="R1831" s="142"/>
      <c r="S1831" s="139"/>
    </row>
    <row r="1832" spans="2:19" ht="15.75" customHeight="1" x14ac:dyDescent="0.25">
      <c r="B1832" s="106"/>
      <c r="C1832" s="106"/>
      <c r="D1832" s="139"/>
      <c r="E1832" s="140"/>
      <c r="F1832" s="140"/>
      <c r="G1832" s="140"/>
      <c r="M1832" s="140"/>
      <c r="N1832" s="167"/>
      <c r="O1832" s="167"/>
      <c r="P1832" s="142"/>
      <c r="Q1832" s="142"/>
      <c r="R1832" s="142"/>
      <c r="S1832" s="139"/>
    </row>
    <row r="1833" spans="2:19" ht="15.75" customHeight="1" x14ac:dyDescent="0.25">
      <c r="B1833" s="106"/>
      <c r="C1833" s="106"/>
      <c r="D1833" s="139"/>
      <c r="E1833" s="140"/>
      <c r="F1833" s="140"/>
      <c r="G1833" s="140"/>
      <c r="M1833" s="140"/>
      <c r="N1833" s="167"/>
      <c r="O1833" s="167"/>
      <c r="P1833" s="142"/>
      <c r="Q1833" s="142"/>
      <c r="R1833" s="142"/>
      <c r="S1833" s="139"/>
    </row>
    <row r="1834" spans="2:19" ht="15.75" customHeight="1" x14ac:dyDescent="0.25">
      <c r="B1834" s="106"/>
      <c r="C1834" s="106"/>
      <c r="D1834" s="139"/>
      <c r="E1834" s="140"/>
      <c r="F1834" s="140"/>
      <c r="G1834" s="140"/>
      <c r="M1834" s="140"/>
      <c r="N1834" s="167"/>
      <c r="O1834" s="167"/>
      <c r="P1834" s="142"/>
      <c r="Q1834" s="142"/>
      <c r="R1834" s="142"/>
      <c r="S1834" s="139"/>
    </row>
    <row r="1835" spans="2:19" ht="15.75" customHeight="1" x14ac:dyDescent="0.25">
      <c r="B1835" s="106"/>
      <c r="C1835" s="106"/>
      <c r="D1835" s="139"/>
      <c r="E1835" s="140"/>
      <c r="F1835" s="140"/>
      <c r="G1835" s="140"/>
      <c r="M1835" s="140"/>
      <c r="N1835" s="167"/>
      <c r="O1835" s="167"/>
      <c r="P1835" s="142"/>
      <c r="Q1835" s="142"/>
      <c r="R1835" s="142"/>
      <c r="S1835" s="139"/>
    </row>
    <row r="1836" spans="2:19" ht="15.75" customHeight="1" x14ac:dyDescent="0.25">
      <c r="B1836" s="106"/>
      <c r="C1836" s="106"/>
      <c r="D1836" s="139"/>
      <c r="E1836" s="140"/>
      <c r="F1836" s="140"/>
      <c r="G1836" s="140"/>
      <c r="M1836" s="140"/>
      <c r="N1836" s="167"/>
      <c r="O1836" s="167"/>
      <c r="P1836" s="142"/>
      <c r="Q1836" s="142"/>
      <c r="R1836" s="142"/>
      <c r="S1836" s="139"/>
    </row>
    <row r="1837" spans="2:19" ht="15.75" customHeight="1" x14ac:dyDescent="0.25">
      <c r="B1837" s="106"/>
      <c r="C1837" s="106"/>
      <c r="D1837" s="139"/>
      <c r="E1837" s="140"/>
      <c r="F1837" s="140"/>
      <c r="G1837" s="140"/>
      <c r="M1837" s="140"/>
      <c r="N1837" s="167"/>
      <c r="O1837" s="167"/>
      <c r="P1837" s="142"/>
      <c r="Q1837" s="142"/>
      <c r="R1837" s="142"/>
      <c r="S1837" s="139"/>
    </row>
    <row r="1838" spans="2:19" ht="15.75" customHeight="1" x14ac:dyDescent="0.25">
      <c r="B1838" s="106"/>
      <c r="C1838" s="106"/>
      <c r="D1838" s="139"/>
      <c r="E1838" s="140"/>
      <c r="F1838" s="140"/>
      <c r="G1838" s="140"/>
      <c r="M1838" s="140"/>
      <c r="N1838" s="167"/>
      <c r="O1838" s="167"/>
      <c r="P1838" s="142"/>
      <c r="Q1838" s="142"/>
      <c r="R1838" s="142"/>
      <c r="S1838" s="139"/>
    </row>
    <row r="1839" spans="2:19" ht="15.75" customHeight="1" x14ac:dyDescent="0.25">
      <c r="B1839" s="106"/>
      <c r="C1839" s="106"/>
      <c r="D1839" s="139"/>
      <c r="E1839" s="140"/>
      <c r="F1839" s="140"/>
      <c r="G1839" s="140"/>
      <c r="M1839" s="140"/>
      <c r="N1839" s="167"/>
      <c r="O1839" s="167"/>
      <c r="P1839" s="142"/>
      <c r="Q1839" s="142"/>
      <c r="R1839" s="142"/>
      <c r="S1839" s="139"/>
    </row>
    <row r="1840" spans="2:19" ht="15.75" customHeight="1" x14ac:dyDescent="0.25">
      <c r="B1840" s="106"/>
      <c r="C1840" s="106"/>
      <c r="D1840" s="139"/>
      <c r="E1840" s="140"/>
      <c r="F1840" s="140"/>
      <c r="G1840" s="140"/>
      <c r="M1840" s="140"/>
      <c r="N1840" s="167"/>
      <c r="O1840" s="167"/>
      <c r="P1840" s="142"/>
      <c r="Q1840" s="142"/>
      <c r="R1840" s="142"/>
      <c r="S1840" s="139"/>
    </row>
    <row r="1841" spans="2:19" ht="15.75" customHeight="1" x14ac:dyDescent="0.25">
      <c r="B1841" s="106"/>
      <c r="C1841" s="106"/>
      <c r="D1841" s="139"/>
      <c r="E1841" s="140"/>
      <c r="F1841" s="140"/>
      <c r="G1841" s="140"/>
      <c r="M1841" s="140"/>
      <c r="N1841" s="167"/>
      <c r="O1841" s="167"/>
      <c r="P1841" s="142"/>
      <c r="Q1841" s="142"/>
      <c r="R1841" s="142"/>
      <c r="S1841" s="139"/>
    </row>
    <row r="1842" spans="2:19" ht="15.75" customHeight="1" x14ac:dyDescent="0.25">
      <c r="B1842" s="106"/>
      <c r="C1842" s="106"/>
      <c r="D1842" s="139"/>
      <c r="E1842" s="140"/>
      <c r="F1842" s="140"/>
      <c r="G1842" s="140"/>
      <c r="M1842" s="140"/>
      <c r="N1842" s="167"/>
      <c r="O1842" s="167"/>
      <c r="P1842" s="142"/>
      <c r="Q1842" s="142"/>
      <c r="R1842" s="142"/>
      <c r="S1842" s="139"/>
    </row>
    <row r="1843" spans="2:19" ht="15.75" customHeight="1" x14ac:dyDescent="0.25">
      <c r="B1843" s="106"/>
      <c r="C1843" s="106"/>
      <c r="D1843" s="139"/>
      <c r="E1843" s="140"/>
      <c r="F1843" s="140"/>
      <c r="G1843" s="140"/>
      <c r="M1843" s="140"/>
      <c r="N1843" s="167"/>
      <c r="O1843" s="167"/>
      <c r="P1843" s="142"/>
      <c r="Q1843" s="142"/>
      <c r="R1843" s="142"/>
      <c r="S1843" s="139"/>
    </row>
    <row r="1844" spans="2:19" ht="15.75" customHeight="1" x14ac:dyDescent="0.25">
      <c r="B1844" s="106"/>
      <c r="C1844" s="106"/>
      <c r="D1844" s="139"/>
      <c r="E1844" s="140"/>
      <c r="F1844" s="140"/>
      <c r="G1844" s="140"/>
      <c r="M1844" s="140"/>
      <c r="N1844" s="167"/>
      <c r="O1844" s="167"/>
      <c r="P1844" s="142"/>
      <c r="Q1844" s="142"/>
      <c r="R1844" s="142"/>
      <c r="S1844" s="139"/>
    </row>
    <row r="1845" spans="2:19" ht="15.75" customHeight="1" x14ac:dyDescent="0.25">
      <c r="B1845" s="106"/>
      <c r="C1845" s="106"/>
      <c r="D1845" s="139"/>
      <c r="E1845" s="140"/>
      <c r="F1845" s="140"/>
      <c r="G1845" s="140"/>
      <c r="M1845" s="140"/>
      <c r="N1845" s="167"/>
      <c r="O1845" s="167"/>
      <c r="P1845" s="142"/>
      <c r="Q1845" s="142"/>
      <c r="R1845" s="142"/>
      <c r="S1845" s="139"/>
    </row>
    <row r="1846" spans="2:19" ht="15.75" customHeight="1" x14ac:dyDescent="0.25">
      <c r="B1846" s="106"/>
      <c r="C1846" s="106"/>
      <c r="D1846" s="139"/>
      <c r="E1846" s="140"/>
      <c r="F1846" s="140"/>
      <c r="G1846" s="140"/>
      <c r="M1846" s="140"/>
      <c r="N1846" s="167"/>
      <c r="O1846" s="167"/>
      <c r="P1846" s="142"/>
      <c r="Q1846" s="142"/>
      <c r="R1846" s="142"/>
      <c r="S1846" s="139"/>
    </row>
    <row r="1847" spans="2:19" ht="15.75" customHeight="1" x14ac:dyDescent="0.25">
      <c r="B1847" s="106"/>
      <c r="C1847" s="106"/>
      <c r="D1847" s="139"/>
      <c r="E1847" s="140"/>
      <c r="F1847" s="140"/>
      <c r="G1847" s="140"/>
      <c r="M1847" s="140"/>
      <c r="N1847" s="167"/>
      <c r="O1847" s="167"/>
      <c r="P1847" s="142"/>
      <c r="Q1847" s="142"/>
      <c r="R1847" s="142"/>
      <c r="S1847" s="139"/>
    </row>
    <row r="1848" spans="2:19" ht="15.75" customHeight="1" x14ac:dyDescent="0.25">
      <c r="B1848" s="106"/>
      <c r="C1848" s="106"/>
      <c r="D1848" s="139"/>
      <c r="E1848" s="140"/>
      <c r="F1848" s="140"/>
      <c r="G1848" s="140"/>
      <c r="M1848" s="140"/>
      <c r="N1848" s="167"/>
      <c r="O1848" s="167"/>
      <c r="P1848" s="142"/>
      <c r="Q1848" s="142"/>
      <c r="R1848" s="142"/>
      <c r="S1848" s="139"/>
    </row>
    <row r="1849" spans="2:19" ht="15.75" customHeight="1" x14ac:dyDescent="0.25">
      <c r="B1849" s="106"/>
      <c r="C1849" s="106"/>
      <c r="D1849" s="139"/>
      <c r="E1849" s="140"/>
      <c r="F1849" s="140"/>
      <c r="G1849" s="140"/>
      <c r="M1849" s="140"/>
      <c r="N1849" s="167"/>
      <c r="O1849" s="167"/>
      <c r="P1849" s="142"/>
      <c r="Q1849" s="142"/>
      <c r="R1849" s="142"/>
      <c r="S1849" s="139"/>
    </row>
    <row r="1850" spans="2:19" ht="15.75" customHeight="1" x14ac:dyDescent="0.25">
      <c r="B1850" s="106"/>
      <c r="C1850" s="106"/>
      <c r="D1850" s="139"/>
      <c r="E1850" s="140"/>
      <c r="F1850" s="140"/>
      <c r="G1850" s="140"/>
      <c r="M1850" s="140"/>
      <c r="N1850" s="167"/>
      <c r="O1850" s="167"/>
      <c r="P1850" s="142"/>
      <c r="Q1850" s="142"/>
      <c r="R1850" s="142"/>
      <c r="S1850" s="139"/>
    </row>
    <row r="1851" spans="2:19" ht="15.75" customHeight="1" x14ac:dyDescent="0.25">
      <c r="B1851" s="106"/>
      <c r="C1851" s="106"/>
      <c r="D1851" s="139"/>
      <c r="E1851" s="140"/>
      <c r="F1851" s="140"/>
      <c r="G1851" s="140"/>
      <c r="M1851" s="140"/>
      <c r="N1851" s="167"/>
      <c r="O1851" s="167"/>
      <c r="P1851" s="142"/>
      <c r="Q1851" s="142"/>
      <c r="R1851" s="142"/>
      <c r="S1851" s="139"/>
    </row>
    <row r="1852" spans="2:19" ht="15.75" customHeight="1" x14ac:dyDescent="0.25">
      <c r="B1852" s="106"/>
      <c r="C1852" s="106"/>
      <c r="D1852" s="139"/>
      <c r="E1852" s="140"/>
      <c r="F1852" s="140"/>
      <c r="G1852" s="140"/>
      <c r="M1852" s="140"/>
      <c r="N1852" s="167"/>
      <c r="O1852" s="167"/>
      <c r="P1852" s="142"/>
      <c r="Q1852" s="142"/>
      <c r="R1852" s="142"/>
      <c r="S1852" s="139"/>
    </row>
    <row r="1853" spans="2:19" ht="15.75" customHeight="1" x14ac:dyDescent="0.25">
      <c r="B1853" s="106"/>
      <c r="C1853" s="106"/>
      <c r="D1853" s="139"/>
      <c r="E1853" s="140"/>
      <c r="F1853" s="140"/>
      <c r="G1853" s="140"/>
      <c r="M1853" s="140"/>
      <c r="N1853" s="167"/>
      <c r="O1853" s="167"/>
      <c r="P1853" s="142"/>
      <c r="Q1853" s="142"/>
      <c r="R1853" s="142"/>
      <c r="S1853" s="139"/>
    </row>
    <row r="1854" spans="2:19" ht="15.75" customHeight="1" x14ac:dyDescent="0.25">
      <c r="B1854" s="106"/>
      <c r="C1854" s="106"/>
      <c r="D1854" s="139"/>
      <c r="E1854" s="140"/>
      <c r="F1854" s="140"/>
      <c r="G1854" s="140"/>
      <c r="M1854" s="140"/>
      <c r="N1854" s="167"/>
      <c r="O1854" s="167"/>
      <c r="P1854" s="142"/>
      <c r="Q1854" s="142"/>
      <c r="R1854" s="142"/>
      <c r="S1854" s="139"/>
    </row>
    <row r="1855" spans="2:19" ht="15.75" customHeight="1" x14ac:dyDescent="0.25">
      <c r="B1855" s="106"/>
      <c r="C1855" s="106"/>
      <c r="D1855" s="139"/>
      <c r="E1855" s="140"/>
      <c r="F1855" s="140"/>
      <c r="G1855" s="140"/>
      <c r="M1855" s="140"/>
      <c r="N1855" s="167"/>
      <c r="O1855" s="167"/>
      <c r="P1855" s="142"/>
      <c r="Q1855" s="142"/>
      <c r="R1855" s="142"/>
      <c r="S1855" s="139"/>
    </row>
    <row r="1856" spans="2:19" ht="15.75" customHeight="1" x14ac:dyDescent="0.25">
      <c r="B1856" s="106"/>
      <c r="C1856" s="106"/>
      <c r="D1856" s="139"/>
      <c r="E1856" s="140"/>
      <c r="F1856" s="140"/>
      <c r="G1856" s="140"/>
      <c r="M1856" s="140"/>
      <c r="N1856" s="167"/>
      <c r="O1856" s="167"/>
      <c r="P1856" s="142"/>
      <c r="Q1856" s="142"/>
      <c r="R1856" s="142"/>
      <c r="S1856" s="139"/>
    </row>
    <row r="1857" spans="2:19" ht="15.75" customHeight="1" x14ac:dyDescent="0.25">
      <c r="B1857" s="106"/>
      <c r="C1857" s="106"/>
      <c r="D1857" s="139"/>
      <c r="E1857" s="140"/>
      <c r="F1857" s="140"/>
      <c r="G1857" s="140"/>
      <c r="M1857" s="140"/>
      <c r="N1857" s="167"/>
      <c r="O1857" s="167"/>
      <c r="P1857" s="142"/>
      <c r="Q1857" s="142"/>
      <c r="R1857" s="142"/>
      <c r="S1857" s="139"/>
    </row>
    <row r="1858" spans="2:19" ht="15.75" customHeight="1" x14ac:dyDescent="0.25">
      <c r="B1858" s="106"/>
      <c r="C1858" s="106"/>
      <c r="D1858" s="139"/>
      <c r="E1858" s="140"/>
      <c r="F1858" s="140"/>
      <c r="G1858" s="140"/>
      <c r="M1858" s="140"/>
      <c r="N1858" s="167"/>
      <c r="O1858" s="167"/>
      <c r="P1858" s="142"/>
      <c r="Q1858" s="142"/>
      <c r="R1858" s="142"/>
      <c r="S1858" s="139"/>
    </row>
    <row r="1859" spans="2:19" ht="15.75" customHeight="1" x14ac:dyDescent="0.25">
      <c r="B1859" s="106"/>
      <c r="C1859" s="106"/>
      <c r="D1859" s="139"/>
      <c r="E1859" s="140"/>
      <c r="F1859" s="140"/>
      <c r="G1859" s="140"/>
      <c r="M1859" s="140"/>
      <c r="N1859" s="167"/>
      <c r="O1859" s="167"/>
      <c r="P1859" s="142"/>
      <c r="Q1859" s="142"/>
      <c r="R1859" s="142"/>
      <c r="S1859" s="139"/>
    </row>
    <row r="1860" spans="2:19" ht="15.75" customHeight="1" x14ac:dyDescent="0.25">
      <c r="B1860" s="106"/>
      <c r="C1860" s="106"/>
      <c r="D1860" s="139"/>
      <c r="E1860" s="140"/>
      <c r="F1860" s="140"/>
      <c r="G1860" s="140"/>
      <c r="M1860" s="140"/>
      <c r="N1860" s="167"/>
      <c r="O1860" s="167"/>
      <c r="P1860" s="142"/>
      <c r="Q1860" s="142"/>
      <c r="R1860" s="142"/>
      <c r="S1860" s="139"/>
    </row>
    <row r="1861" spans="2:19" ht="15.75" customHeight="1" x14ac:dyDescent="0.25">
      <c r="B1861" s="106"/>
      <c r="C1861" s="106"/>
      <c r="D1861" s="139"/>
      <c r="E1861" s="140"/>
      <c r="F1861" s="140"/>
      <c r="G1861" s="140"/>
      <c r="M1861" s="140"/>
      <c r="N1861" s="167"/>
      <c r="O1861" s="167"/>
      <c r="P1861" s="142"/>
      <c r="Q1861" s="142"/>
      <c r="R1861" s="142"/>
      <c r="S1861" s="139"/>
    </row>
    <row r="1862" spans="2:19" ht="15.75" customHeight="1" x14ac:dyDescent="0.25">
      <c r="B1862" s="106"/>
      <c r="C1862" s="106"/>
      <c r="D1862" s="139"/>
      <c r="E1862" s="140"/>
      <c r="F1862" s="140"/>
      <c r="G1862" s="140"/>
      <c r="M1862" s="140"/>
      <c r="N1862" s="167"/>
      <c r="O1862" s="167"/>
      <c r="P1862" s="142"/>
      <c r="Q1862" s="142"/>
      <c r="R1862" s="142"/>
      <c r="S1862" s="139"/>
    </row>
    <row r="1863" spans="2:19" ht="15.75" customHeight="1" x14ac:dyDescent="0.25">
      <c r="B1863" s="106"/>
      <c r="C1863" s="106"/>
      <c r="D1863" s="139"/>
      <c r="E1863" s="140"/>
      <c r="F1863" s="140"/>
      <c r="G1863" s="140"/>
      <c r="M1863" s="140"/>
      <c r="N1863" s="167"/>
      <c r="O1863" s="167"/>
      <c r="P1863" s="142"/>
      <c r="Q1863" s="142"/>
      <c r="R1863" s="142"/>
      <c r="S1863" s="139"/>
    </row>
    <row r="1864" spans="2:19" ht="15.75" customHeight="1" x14ac:dyDescent="0.25">
      <c r="B1864" s="106"/>
      <c r="C1864" s="106"/>
      <c r="D1864" s="139"/>
      <c r="E1864" s="140"/>
      <c r="F1864" s="140"/>
      <c r="G1864" s="140"/>
      <c r="M1864" s="140"/>
      <c r="N1864" s="167"/>
      <c r="O1864" s="167"/>
      <c r="P1864" s="142"/>
      <c r="Q1864" s="142"/>
      <c r="R1864" s="142"/>
      <c r="S1864" s="139"/>
    </row>
    <row r="1865" spans="2:19" ht="15.75" customHeight="1" x14ac:dyDescent="0.25">
      <c r="B1865" s="106"/>
      <c r="C1865" s="106"/>
      <c r="D1865" s="139"/>
      <c r="E1865" s="140"/>
      <c r="F1865" s="140"/>
      <c r="G1865" s="140"/>
      <c r="M1865" s="140"/>
      <c r="N1865" s="167"/>
      <c r="O1865" s="167"/>
      <c r="P1865" s="142"/>
      <c r="Q1865" s="142"/>
      <c r="R1865" s="142"/>
      <c r="S1865" s="139"/>
    </row>
    <row r="1866" spans="2:19" ht="15.75" customHeight="1" x14ac:dyDescent="0.25">
      <c r="B1866" s="106"/>
      <c r="C1866" s="106"/>
      <c r="D1866" s="139"/>
      <c r="E1866" s="140"/>
      <c r="F1866" s="140"/>
      <c r="G1866" s="140"/>
      <c r="M1866" s="140"/>
      <c r="N1866" s="167"/>
      <c r="O1866" s="167"/>
      <c r="P1866" s="142"/>
      <c r="Q1866" s="142"/>
      <c r="R1866" s="142"/>
      <c r="S1866" s="139"/>
    </row>
    <row r="1867" spans="2:19" ht="15.75" customHeight="1" x14ac:dyDescent="0.25">
      <c r="B1867" s="106"/>
      <c r="C1867" s="106"/>
      <c r="D1867" s="139"/>
      <c r="E1867" s="140"/>
      <c r="F1867" s="140"/>
      <c r="G1867" s="140"/>
      <c r="M1867" s="140"/>
      <c r="N1867" s="167"/>
      <c r="O1867" s="167"/>
      <c r="P1867" s="142"/>
      <c r="Q1867" s="142"/>
      <c r="R1867" s="142"/>
      <c r="S1867" s="139"/>
    </row>
    <row r="1868" spans="2:19" ht="15.75" customHeight="1" x14ac:dyDescent="0.25">
      <c r="B1868" s="106"/>
      <c r="C1868" s="106"/>
      <c r="D1868" s="139"/>
      <c r="E1868" s="140"/>
      <c r="F1868" s="140"/>
      <c r="G1868" s="140"/>
      <c r="M1868" s="140"/>
      <c r="N1868" s="167"/>
      <c r="O1868" s="167"/>
      <c r="P1868" s="142"/>
      <c r="Q1868" s="142"/>
      <c r="R1868" s="142"/>
      <c r="S1868" s="139"/>
    </row>
    <row r="1869" spans="2:19" ht="15.75" customHeight="1" x14ac:dyDescent="0.25">
      <c r="B1869" s="106"/>
      <c r="C1869" s="106"/>
      <c r="D1869" s="139"/>
      <c r="E1869" s="140"/>
      <c r="F1869" s="140"/>
      <c r="G1869" s="140"/>
      <c r="M1869" s="140"/>
      <c r="N1869" s="167"/>
      <c r="O1869" s="167"/>
      <c r="P1869" s="142"/>
      <c r="Q1869" s="142"/>
      <c r="R1869" s="142"/>
      <c r="S1869" s="139"/>
    </row>
    <row r="1870" spans="2:19" ht="15.75" customHeight="1" x14ac:dyDescent="0.25">
      <c r="B1870" s="106"/>
      <c r="C1870" s="106"/>
      <c r="D1870" s="139"/>
      <c r="E1870" s="140"/>
      <c r="F1870" s="140"/>
      <c r="G1870" s="140"/>
      <c r="M1870" s="140"/>
      <c r="N1870" s="167"/>
      <c r="O1870" s="167"/>
      <c r="P1870" s="142"/>
      <c r="Q1870" s="142"/>
      <c r="R1870" s="142"/>
      <c r="S1870" s="139"/>
    </row>
    <row r="1871" spans="2:19" ht="15.75" customHeight="1" x14ac:dyDescent="0.25">
      <c r="B1871" s="106"/>
      <c r="C1871" s="106"/>
      <c r="D1871" s="139"/>
      <c r="E1871" s="140"/>
      <c r="F1871" s="140"/>
      <c r="G1871" s="140"/>
      <c r="M1871" s="140"/>
      <c r="N1871" s="167"/>
      <c r="O1871" s="167"/>
      <c r="P1871" s="142"/>
      <c r="Q1871" s="142"/>
      <c r="R1871" s="142"/>
      <c r="S1871" s="139"/>
    </row>
    <row r="1872" spans="2:19" ht="15.75" customHeight="1" x14ac:dyDescent="0.25">
      <c r="B1872" s="106"/>
      <c r="C1872" s="106"/>
      <c r="D1872" s="139"/>
      <c r="E1872" s="140"/>
      <c r="F1872" s="140"/>
      <c r="G1872" s="140"/>
      <c r="M1872" s="140"/>
      <c r="N1872" s="167"/>
      <c r="O1872" s="167"/>
      <c r="P1872" s="142"/>
      <c r="Q1872" s="142"/>
      <c r="R1872" s="142"/>
      <c r="S1872" s="139"/>
    </row>
    <row r="1873" spans="2:19" ht="15.75" customHeight="1" x14ac:dyDescent="0.25">
      <c r="B1873" s="106"/>
      <c r="C1873" s="106"/>
      <c r="D1873" s="139"/>
      <c r="E1873" s="140"/>
      <c r="F1873" s="140"/>
      <c r="G1873" s="140"/>
      <c r="M1873" s="140"/>
      <c r="N1873" s="167"/>
      <c r="O1873" s="167"/>
      <c r="P1873" s="142"/>
      <c r="Q1873" s="142"/>
      <c r="R1873" s="142"/>
      <c r="S1873" s="139"/>
    </row>
    <row r="1874" spans="2:19" ht="15.75" customHeight="1" x14ac:dyDescent="0.25">
      <c r="B1874" s="106"/>
      <c r="C1874" s="106"/>
      <c r="D1874" s="139"/>
      <c r="E1874" s="140"/>
      <c r="F1874" s="140"/>
      <c r="G1874" s="140"/>
      <c r="M1874" s="140"/>
      <c r="N1874" s="167"/>
      <c r="O1874" s="167"/>
      <c r="P1874" s="142"/>
      <c r="Q1874" s="142"/>
      <c r="R1874" s="142"/>
      <c r="S1874" s="139"/>
    </row>
    <row r="1875" spans="2:19" ht="15.75" customHeight="1" x14ac:dyDescent="0.25">
      <c r="B1875" s="106"/>
      <c r="C1875" s="106"/>
      <c r="D1875" s="139"/>
      <c r="E1875" s="140"/>
      <c r="F1875" s="140"/>
      <c r="G1875" s="140"/>
      <c r="M1875" s="140"/>
      <c r="N1875" s="167"/>
      <c r="O1875" s="167"/>
      <c r="P1875" s="142"/>
      <c r="Q1875" s="142"/>
      <c r="R1875" s="142"/>
      <c r="S1875" s="139"/>
    </row>
    <row r="1876" spans="2:19" ht="15.75" customHeight="1" x14ac:dyDescent="0.25">
      <c r="B1876" s="106"/>
      <c r="C1876" s="106"/>
      <c r="D1876" s="139"/>
      <c r="E1876" s="140"/>
      <c r="F1876" s="140"/>
      <c r="G1876" s="140"/>
      <c r="M1876" s="140"/>
      <c r="N1876" s="167"/>
      <c r="O1876" s="167"/>
      <c r="P1876" s="142"/>
      <c r="Q1876" s="142"/>
      <c r="R1876" s="142"/>
      <c r="S1876" s="139"/>
    </row>
    <row r="1877" spans="2:19" ht="15.75" customHeight="1" x14ac:dyDescent="0.25">
      <c r="B1877" s="106"/>
      <c r="C1877" s="106"/>
      <c r="D1877" s="139"/>
      <c r="E1877" s="140"/>
      <c r="F1877" s="140"/>
      <c r="G1877" s="140"/>
      <c r="M1877" s="140"/>
      <c r="N1877" s="167"/>
      <c r="O1877" s="167"/>
      <c r="P1877" s="142"/>
      <c r="Q1877" s="142"/>
      <c r="R1877" s="142"/>
      <c r="S1877" s="139"/>
    </row>
    <row r="1878" spans="2:19" ht="15.75" customHeight="1" x14ac:dyDescent="0.25">
      <c r="B1878" s="106"/>
      <c r="C1878" s="106"/>
      <c r="D1878" s="139"/>
      <c r="E1878" s="140"/>
      <c r="F1878" s="140"/>
      <c r="G1878" s="140"/>
      <c r="M1878" s="140"/>
      <c r="N1878" s="167"/>
      <c r="O1878" s="167"/>
      <c r="P1878" s="142"/>
      <c r="Q1878" s="142"/>
      <c r="R1878" s="142"/>
      <c r="S1878" s="139"/>
    </row>
    <row r="1879" spans="2:19" ht="15.75" customHeight="1" x14ac:dyDescent="0.25">
      <c r="B1879" s="106"/>
      <c r="C1879" s="106"/>
      <c r="D1879" s="139"/>
      <c r="E1879" s="140"/>
      <c r="F1879" s="140"/>
      <c r="G1879" s="140"/>
      <c r="M1879" s="140"/>
      <c r="N1879" s="167"/>
      <c r="O1879" s="167"/>
      <c r="P1879" s="142"/>
      <c r="Q1879" s="142"/>
      <c r="R1879" s="142"/>
      <c r="S1879" s="139"/>
    </row>
    <row r="1880" spans="2:19" ht="15.75" customHeight="1" x14ac:dyDescent="0.25">
      <c r="B1880" s="106"/>
      <c r="C1880" s="106"/>
      <c r="D1880" s="139"/>
      <c r="E1880" s="140"/>
      <c r="F1880" s="140"/>
      <c r="G1880" s="140"/>
      <c r="M1880" s="140"/>
      <c r="N1880" s="167"/>
      <c r="O1880" s="167"/>
      <c r="P1880" s="142"/>
      <c r="Q1880" s="142"/>
      <c r="R1880" s="142"/>
      <c r="S1880" s="139"/>
    </row>
    <row r="1881" spans="2:19" ht="15.75" customHeight="1" x14ac:dyDescent="0.25">
      <c r="B1881" s="106"/>
      <c r="C1881" s="106"/>
      <c r="D1881" s="139"/>
      <c r="E1881" s="140"/>
      <c r="F1881" s="140"/>
      <c r="G1881" s="140"/>
      <c r="M1881" s="140"/>
      <c r="N1881" s="167"/>
      <c r="O1881" s="167"/>
      <c r="P1881" s="142"/>
      <c r="Q1881" s="142"/>
      <c r="R1881" s="142"/>
      <c r="S1881" s="139"/>
    </row>
    <row r="1882" spans="2:19" ht="15.75" customHeight="1" x14ac:dyDescent="0.25">
      <c r="B1882" s="106"/>
      <c r="C1882" s="106"/>
      <c r="D1882" s="139"/>
      <c r="E1882" s="140"/>
      <c r="F1882" s="140"/>
      <c r="G1882" s="140"/>
      <c r="M1882" s="140"/>
      <c r="N1882" s="167"/>
      <c r="O1882" s="167"/>
      <c r="P1882" s="142"/>
      <c r="Q1882" s="142"/>
      <c r="R1882" s="142"/>
      <c r="S1882" s="139"/>
    </row>
    <row r="1883" spans="2:19" ht="15.75" customHeight="1" x14ac:dyDescent="0.25">
      <c r="B1883" s="106"/>
      <c r="C1883" s="106"/>
      <c r="D1883" s="139"/>
      <c r="E1883" s="140"/>
      <c r="F1883" s="140"/>
      <c r="G1883" s="140"/>
      <c r="M1883" s="140"/>
      <c r="N1883" s="167"/>
      <c r="O1883" s="167"/>
      <c r="P1883" s="142"/>
      <c r="Q1883" s="142"/>
      <c r="R1883" s="142"/>
      <c r="S1883" s="139"/>
    </row>
    <row r="1884" spans="2:19" ht="15.75" customHeight="1" x14ac:dyDescent="0.25">
      <c r="B1884" s="106"/>
      <c r="C1884" s="106"/>
      <c r="D1884" s="139"/>
      <c r="E1884" s="140"/>
      <c r="F1884" s="140"/>
      <c r="G1884" s="140"/>
      <c r="M1884" s="140"/>
      <c r="N1884" s="167"/>
      <c r="O1884" s="167"/>
      <c r="P1884" s="142"/>
      <c r="Q1884" s="142"/>
      <c r="R1884" s="142"/>
      <c r="S1884" s="139"/>
    </row>
    <row r="1885" spans="2:19" ht="15.75" customHeight="1" x14ac:dyDescent="0.25">
      <c r="B1885" s="106"/>
      <c r="C1885" s="106"/>
      <c r="D1885" s="139"/>
      <c r="E1885" s="140"/>
      <c r="F1885" s="140"/>
      <c r="G1885" s="140"/>
      <c r="M1885" s="140"/>
      <c r="N1885" s="167"/>
      <c r="O1885" s="167"/>
      <c r="P1885" s="142"/>
      <c r="Q1885" s="142"/>
      <c r="R1885" s="142"/>
      <c r="S1885" s="139"/>
    </row>
    <row r="1886" spans="2:19" ht="15.75" customHeight="1" x14ac:dyDescent="0.25">
      <c r="B1886" s="106"/>
      <c r="C1886" s="106"/>
      <c r="D1886" s="139"/>
      <c r="E1886" s="140"/>
      <c r="F1886" s="140"/>
      <c r="G1886" s="140"/>
      <c r="M1886" s="140"/>
      <c r="N1886" s="167"/>
      <c r="O1886" s="167"/>
      <c r="P1886" s="142"/>
      <c r="Q1886" s="142"/>
      <c r="R1886" s="142"/>
      <c r="S1886" s="139"/>
    </row>
    <row r="1887" spans="2:19" ht="15.75" customHeight="1" x14ac:dyDescent="0.25">
      <c r="B1887" s="106"/>
      <c r="C1887" s="106"/>
      <c r="D1887" s="139"/>
      <c r="E1887" s="140"/>
      <c r="F1887" s="140"/>
      <c r="G1887" s="140"/>
      <c r="M1887" s="140"/>
      <c r="N1887" s="167"/>
      <c r="O1887" s="167"/>
      <c r="P1887" s="142"/>
      <c r="Q1887" s="142"/>
      <c r="R1887" s="142"/>
      <c r="S1887" s="139"/>
    </row>
    <row r="1888" spans="2:19" ht="15.75" customHeight="1" x14ac:dyDescent="0.25">
      <c r="B1888" s="106"/>
      <c r="C1888" s="106"/>
      <c r="D1888" s="139"/>
      <c r="E1888" s="140"/>
      <c r="F1888" s="140"/>
      <c r="G1888" s="140"/>
      <c r="M1888" s="140"/>
      <c r="N1888" s="167"/>
      <c r="O1888" s="167"/>
      <c r="P1888" s="142"/>
      <c r="Q1888" s="142"/>
      <c r="R1888" s="142"/>
      <c r="S1888" s="139"/>
    </row>
    <row r="1889" spans="2:19" ht="15.75" customHeight="1" x14ac:dyDescent="0.25">
      <c r="B1889" s="106"/>
      <c r="C1889" s="106"/>
      <c r="D1889" s="139"/>
      <c r="E1889" s="140"/>
      <c r="F1889" s="140"/>
      <c r="G1889" s="140"/>
      <c r="M1889" s="140"/>
      <c r="N1889" s="167"/>
      <c r="O1889" s="167"/>
      <c r="P1889" s="142"/>
      <c r="Q1889" s="142"/>
      <c r="R1889" s="142"/>
      <c r="S1889" s="139"/>
    </row>
    <row r="1890" spans="2:19" ht="15.75" customHeight="1" x14ac:dyDescent="0.25">
      <c r="B1890" s="106"/>
      <c r="C1890" s="106"/>
      <c r="D1890" s="139"/>
      <c r="E1890" s="140"/>
      <c r="F1890" s="140"/>
      <c r="G1890" s="140"/>
      <c r="M1890" s="140"/>
      <c r="N1890" s="167"/>
      <c r="O1890" s="167"/>
      <c r="P1890" s="142"/>
      <c r="Q1890" s="142"/>
      <c r="R1890" s="142"/>
      <c r="S1890" s="139"/>
    </row>
    <row r="1891" spans="2:19" ht="15.75" customHeight="1" x14ac:dyDescent="0.25">
      <c r="B1891" s="106"/>
      <c r="C1891" s="106"/>
      <c r="D1891" s="139"/>
      <c r="E1891" s="140"/>
      <c r="F1891" s="140"/>
      <c r="G1891" s="140"/>
      <c r="M1891" s="140"/>
      <c r="N1891" s="167"/>
      <c r="O1891" s="167"/>
      <c r="P1891" s="142"/>
      <c r="Q1891" s="142"/>
      <c r="R1891" s="142"/>
      <c r="S1891" s="139"/>
    </row>
    <row r="1892" spans="2:19" ht="15.75" customHeight="1" x14ac:dyDescent="0.25">
      <c r="B1892" s="106"/>
      <c r="C1892" s="106"/>
      <c r="D1892" s="139"/>
      <c r="E1892" s="140"/>
      <c r="F1892" s="140"/>
      <c r="G1892" s="140"/>
      <c r="M1892" s="140"/>
      <c r="N1892" s="167"/>
      <c r="O1892" s="167"/>
      <c r="P1892" s="142"/>
      <c r="Q1892" s="142"/>
      <c r="R1892" s="142"/>
      <c r="S1892" s="139"/>
    </row>
    <row r="1893" spans="2:19" ht="15.75" customHeight="1" x14ac:dyDescent="0.25">
      <c r="B1893" s="106"/>
      <c r="C1893" s="106"/>
      <c r="D1893" s="139"/>
      <c r="E1893" s="140"/>
      <c r="F1893" s="140"/>
      <c r="G1893" s="140"/>
      <c r="M1893" s="140"/>
      <c r="N1893" s="167"/>
      <c r="O1893" s="167"/>
      <c r="P1893" s="142"/>
      <c r="Q1893" s="142"/>
      <c r="R1893" s="142"/>
      <c r="S1893" s="139"/>
    </row>
    <row r="1894" spans="2:19" ht="15.75" customHeight="1" x14ac:dyDescent="0.25">
      <c r="B1894" s="106"/>
      <c r="C1894" s="106"/>
      <c r="D1894" s="139"/>
      <c r="E1894" s="140"/>
      <c r="F1894" s="140"/>
      <c r="G1894" s="140"/>
      <c r="M1894" s="140"/>
      <c r="N1894" s="167"/>
      <c r="O1894" s="167"/>
      <c r="P1894" s="142"/>
      <c r="Q1894" s="142"/>
      <c r="R1894" s="142"/>
      <c r="S1894" s="139"/>
    </row>
    <row r="1895" spans="2:19" ht="15.75" customHeight="1" x14ac:dyDescent="0.25">
      <c r="B1895" s="106"/>
      <c r="C1895" s="106"/>
      <c r="D1895" s="139"/>
      <c r="E1895" s="140"/>
      <c r="F1895" s="140"/>
      <c r="G1895" s="140"/>
      <c r="M1895" s="140"/>
      <c r="N1895" s="167"/>
      <c r="O1895" s="167"/>
      <c r="P1895" s="142"/>
      <c r="Q1895" s="142"/>
      <c r="R1895" s="142"/>
      <c r="S1895" s="139"/>
    </row>
    <row r="1896" spans="2:19" ht="15.75" customHeight="1" x14ac:dyDescent="0.25">
      <c r="B1896" s="106"/>
      <c r="C1896" s="106"/>
      <c r="D1896" s="139"/>
      <c r="E1896" s="140"/>
      <c r="F1896" s="140"/>
      <c r="G1896" s="140"/>
      <c r="M1896" s="140"/>
      <c r="N1896" s="167"/>
      <c r="O1896" s="167"/>
      <c r="P1896" s="142"/>
      <c r="Q1896" s="142"/>
      <c r="R1896" s="142"/>
      <c r="S1896" s="139"/>
    </row>
    <row r="1897" spans="2:19" ht="15.75" customHeight="1" x14ac:dyDescent="0.25">
      <c r="B1897" s="106"/>
      <c r="C1897" s="106"/>
      <c r="D1897" s="139"/>
      <c r="E1897" s="140"/>
      <c r="F1897" s="140"/>
      <c r="G1897" s="140"/>
      <c r="M1897" s="140"/>
      <c r="N1897" s="167"/>
      <c r="O1897" s="167"/>
      <c r="P1897" s="142"/>
      <c r="Q1897" s="142"/>
      <c r="R1897" s="142"/>
      <c r="S1897" s="139"/>
    </row>
    <row r="1898" spans="2:19" ht="15.75" customHeight="1" x14ac:dyDescent="0.25">
      <c r="B1898" s="106"/>
      <c r="C1898" s="106"/>
      <c r="D1898" s="139"/>
      <c r="E1898" s="140"/>
      <c r="F1898" s="140"/>
      <c r="G1898" s="140"/>
      <c r="M1898" s="140"/>
      <c r="N1898" s="167"/>
      <c r="O1898" s="167"/>
      <c r="P1898" s="142"/>
      <c r="Q1898" s="142"/>
      <c r="R1898" s="142"/>
      <c r="S1898" s="139"/>
    </row>
    <row r="1899" spans="2:19" ht="15.75" customHeight="1" x14ac:dyDescent="0.25">
      <c r="B1899" s="106"/>
      <c r="C1899" s="106"/>
      <c r="D1899" s="139"/>
      <c r="E1899" s="140"/>
      <c r="F1899" s="140"/>
      <c r="G1899" s="140"/>
      <c r="M1899" s="140"/>
      <c r="N1899" s="167"/>
      <c r="O1899" s="167"/>
      <c r="P1899" s="142"/>
      <c r="Q1899" s="142"/>
      <c r="R1899" s="142"/>
      <c r="S1899" s="139"/>
    </row>
    <row r="1900" spans="2:19" ht="15.75" customHeight="1" x14ac:dyDescent="0.25">
      <c r="B1900" s="106"/>
      <c r="C1900" s="106"/>
      <c r="D1900" s="139"/>
      <c r="E1900" s="140"/>
      <c r="F1900" s="140"/>
      <c r="G1900" s="140"/>
      <c r="M1900" s="140"/>
      <c r="N1900" s="167"/>
      <c r="O1900" s="167"/>
      <c r="P1900" s="142"/>
      <c r="Q1900" s="142"/>
      <c r="R1900" s="142"/>
      <c r="S1900" s="139"/>
    </row>
    <row r="1901" spans="2:19" ht="15.75" customHeight="1" x14ac:dyDescent="0.25">
      <c r="B1901" s="106"/>
      <c r="C1901" s="106"/>
      <c r="D1901" s="139"/>
      <c r="E1901" s="140"/>
      <c r="F1901" s="140"/>
      <c r="G1901" s="140"/>
      <c r="M1901" s="140"/>
      <c r="N1901" s="167"/>
      <c r="O1901" s="167"/>
      <c r="P1901" s="142"/>
      <c r="Q1901" s="142"/>
      <c r="R1901" s="142"/>
      <c r="S1901" s="139"/>
    </row>
    <row r="1902" spans="2:19" ht="15.75" customHeight="1" x14ac:dyDescent="0.25">
      <c r="B1902" s="106"/>
      <c r="C1902" s="106"/>
      <c r="D1902" s="139"/>
      <c r="E1902" s="140"/>
      <c r="F1902" s="140"/>
      <c r="G1902" s="140"/>
      <c r="M1902" s="140"/>
      <c r="N1902" s="167"/>
      <c r="O1902" s="167"/>
      <c r="P1902" s="142"/>
      <c r="Q1902" s="142"/>
      <c r="R1902" s="142"/>
      <c r="S1902" s="139"/>
    </row>
    <row r="1903" spans="2:19" ht="15.75" customHeight="1" x14ac:dyDescent="0.25">
      <c r="B1903" s="106"/>
      <c r="C1903" s="106"/>
      <c r="D1903" s="139"/>
      <c r="E1903" s="140"/>
      <c r="F1903" s="140"/>
      <c r="G1903" s="140"/>
      <c r="M1903" s="140"/>
      <c r="N1903" s="167"/>
      <c r="O1903" s="167"/>
      <c r="P1903" s="142"/>
      <c r="Q1903" s="142"/>
      <c r="R1903" s="142"/>
      <c r="S1903" s="139"/>
    </row>
    <row r="1904" spans="2:19" ht="15.75" customHeight="1" x14ac:dyDescent="0.25">
      <c r="B1904" s="106"/>
      <c r="C1904" s="106"/>
      <c r="D1904" s="139"/>
      <c r="E1904" s="140"/>
      <c r="F1904" s="140"/>
      <c r="G1904" s="140"/>
      <c r="M1904" s="140"/>
      <c r="N1904" s="167"/>
      <c r="O1904" s="167"/>
      <c r="P1904" s="142"/>
      <c r="Q1904" s="142"/>
      <c r="R1904" s="142"/>
      <c r="S1904" s="139"/>
    </row>
    <row r="1905" spans="2:19" ht="15.75" customHeight="1" x14ac:dyDescent="0.25">
      <c r="B1905" s="106"/>
      <c r="C1905" s="106"/>
      <c r="D1905" s="139"/>
      <c r="E1905" s="140"/>
      <c r="F1905" s="140"/>
      <c r="G1905" s="140"/>
      <c r="M1905" s="140"/>
      <c r="N1905" s="167"/>
      <c r="O1905" s="167"/>
      <c r="P1905" s="142"/>
      <c r="Q1905" s="142"/>
      <c r="R1905" s="142"/>
      <c r="S1905" s="139"/>
    </row>
    <row r="1906" spans="2:19" ht="15.75" customHeight="1" x14ac:dyDescent="0.25">
      <c r="B1906" s="106"/>
      <c r="C1906" s="106"/>
      <c r="D1906" s="139"/>
      <c r="E1906" s="140"/>
      <c r="F1906" s="140"/>
      <c r="G1906" s="140"/>
      <c r="M1906" s="140"/>
      <c r="N1906" s="167"/>
      <c r="O1906" s="167"/>
      <c r="P1906" s="142"/>
      <c r="Q1906" s="142"/>
      <c r="R1906" s="142"/>
      <c r="S1906" s="139"/>
    </row>
    <row r="1907" spans="2:19" ht="15.75" customHeight="1" x14ac:dyDescent="0.25">
      <c r="B1907" s="106"/>
      <c r="C1907" s="106"/>
      <c r="D1907" s="139"/>
      <c r="E1907" s="140"/>
      <c r="F1907" s="140"/>
      <c r="G1907" s="140"/>
      <c r="M1907" s="140"/>
      <c r="N1907" s="167"/>
      <c r="O1907" s="167"/>
      <c r="P1907" s="142"/>
      <c r="Q1907" s="142"/>
      <c r="R1907" s="142"/>
      <c r="S1907" s="139"/>
    </row>
    <row r="1908" spans="2:19" ht="15.75" customHeight="1" x14ac:dyDescent="0.25">
      <c r="B1908" s="106"/>
      <c r="C1908" s="106"/>
      <c r="D1908" s="139"/>
      <c r="E1908" s="140"/>
      <c r="F1908" s="140"/>
      <c r="G1908" s="140"/>
      <c r="M1908" s="140"/>
      <c r="N1908" s="167"/>
      <c r="O1908" s="167"/>
      <c r="P1908" s="142"/>
      <c r="Q1908" s="142"/>
      <c r="R1908" s="142"/>
      <c r="S1908" s="139"/>
    </row>
    <row r="1909" spans="2:19" ht="15.75" customHeight="1" x14ac:dyDescent="0.25">
      <c r="B1909" s="106"/>
      <c r="C1909" s="106"/>
      <c r="D1909" s="139"/>
      <c r="E1909" s="140"/>
      <c r="F1909" s="140"/>
      <c r="G1909" s="140"/>
      <c r="M1909" s="140"/>
      <c r="N1909" s="167"/>
      <c r="O1909" s="167"/>
      <c r="P1909" s="142"/>
      <c r="Q1909" s="142"/>
      <c r="R1909" s="142"/>
      <c r="S1909" s="139"/>
    </row>
    <row r="1910" spans="2:19" ht="15.75" customHeight="1" x14ac:dyDescent="0.25">
      <c r="B1910" s="106"/>
      <c r="C1910" s="106"/>
      <c r="D1910" s="139"/>
      <c r="E1910" s="140"/>
      <c r="F1910" s="140"/>
      <c r="G1910" s="140"/>
      <c r="M1910" s="140"/>
      <c r="N1910" s="167"/>
      <c r="O1910" s="167"/>
      <c r="P1910" s="142"/>
      <c r="Q1910" s="142"/>
      <c r="R1910" s="142"/>
      <c r="S1910" s="139"/>
    </row>
    <row r="1911" spans="2:19" ht="15.75" customHeight="1" x14ac:dyDescent="0.25">
      <c r="B1911" s="106"/>
      <c r="C1911" s="106"/>
      <c r="D1911" s="139"/>
      <c r="E1911" s="140"/>
      <c r="F1911" s="140"/>
      <c r="G1911" s="140"/>
      <c r="M1911" s="140"/>
      <c r="N1911" s="167"/>
      <c r="O1911" s="167"/>
      <c r="P1911" s="142"/>
      <c r="Q1911" s="142"/>
      <c r="R1911" s="142"/>
      <c r="S1911" s="139"/>
    </row>
    <row r="1912" spans="2:19" ht="15.75" customHeight="1" x14ac:dyDescent="0.25">
      <c r="B1912" s="106"/>
      <c r="C1912" s="106"/>
      <c r="D1912" s="139"/>
      <c r="E1912" s="140"/>
      <c r="F1912" s="140"/>
      <c r="G1912" s="140"/>
      <c r="M1912" s="140"/>
      <c r="N1912" s="167"/>
      <c r="O1912" s="167"/>
      <c r="P1912" s="142"/>
      <c r="Q1912" s="142"/>
      <c r="R1912" s="142"/>
      <c r="S1912" s="139"/>
    </row>
    <row r="1913" spans="2:19" ht="15.75" customHeight="1" x14ac:dyDescent="0.25">
      <c r="B1913" s="106"/>
      <c r="C1913" s="106"/>
      <c r="D1913" s="139"/>
      <c r="E1913" s="140"/>
      <c r="F1913" s="140"/>
      <c r="G1913" s="140"/>
      <c r="M1913" s="140"/>
      <c r="N1913" s="167"/>
      <c r="O1913" s="167"/>
      <c r="P1913" s="142"/>
      <c r="Q1913" s="142"/>
      <c r="R1913" s="142"/>
      <c r="S1913" s="139"/>
    </row>
    <row r="1914" spans="2:19" ht="15.75" customHeight="1" x14ac:dyDescent="0.25">
      <c r="B1914" s="106"/>
      <c r="C1914" s="106"/>
      <c r="D1914" s="139"/>
      <c r="E1914" s="140"/>
      <c r="F1914" s="140"/>
      <c r="G1914" s="140"/>
      <c r="M1914" s="140"/>
      <c r="N1914" s="167"/>
      <c r="O1914" s="167"/>
      <c r="P1914" s="142"/>
      <c r="Q1914" s="142"/>
      <c r="R1914" s="142"/>
      <c r="S1914" s="139"/>
    </row>
    <row r="1915" spans="2:19" ht="15.75" customHeight="1" x14ac:dyDescent="0.25">
      <c r="B1915" s="106"/>
      <c r="C1915" s="106"/>
      <c r="D1915" s="139"/>
      <c r="E1915" s="140"/>
      <c r="F1915" s="140"/>
      <c r="G1915" s="140"/>
      <c r="M1915" s="140"/>
      <c r="N1915" s="167"/>
      <c r="O1915" s="167"/>
      <c r="P1915" s="142"/>
      <c r="Q1915" s="142"/>
      <c r="R1915" s="142"/>
      <c r="S1915" s="139"/>
    </row>
    <row r="1916" spans="2:19" ht="15.75" customHeight="1" x14ac:dyDescent="0.25">
      <c r="B1916" s="106"/>
      <c r="C1916" s="106"/>
      <c r="D1916" s="139"/>
      <c r="E1916" s="140"/>
      <c r="F1916" s="140"/>
      <c r="G1916" s="140"/>
      <c r="M1916" s="140"/>
      <c r="N1916" s="167"/>
      <c r="O1916" s="167"/>
      <c r="P1916" s="142"/>
      <c r="Q1916" s="142"/>
      <c r="R1916" s="142"/>
      <c r="S1916" s="139"/>
    </row>
    <row r="1917" spans="2:19" ht="15.75" customHeight="1" x14ac:dyDescent="0.25">
      <c r="B1917" s="106"/>
      <c r="C1917" s="106"/>
      <c r="D1917" s="139"/>
      <c r="E1917" s="140"/>
      <c r="F1917" s="140"/>
      <c r="G1917" s="140"/>
      <c r="M1917" s="140"/>
      <c r="N1917" s="167"/>
      <c r="O1917" s="167"/>
      <c r="P1917" s="142"/>
      <c r="Q1917" s="142"/>
      <c r="R1917" s="142"/>
      <c r="S1917" s="139"/>
    </row>
    <row r="1918" spans="2:19" ht="15.75" customHeight="1" x14ac:dyDescent="0.25">
      <c r="B1918" s="106"/>
      <c r="C1918" s="106"/>
      <c r="D1918" s="139"/>
      <c r="E1918" s="140"/>
      <c r="F1918" s="140"/>
      <c r="G1918" s="140"/>
      <c r="M1918" s="140"/>
      <c r="N1918" s="167"/>
      <c r="O1918" s="167"/>
      <c r="P1918" s="142"/>
      <c r="Q1918" s="142"/>
      <c r="R1918" s="142"/>
      <c r="S1918" s="139"/>
    </row>
    <row r="1919" spans="2:19" ht="15.75" customHeight="1" x14ac:dyDescent="0.25">
      <c r="B1919" s="106"/>
      <c r="C1919" s="106"/>
      <c r="D1919" s="139"/>
      <c r="E1919" s="140"/>
      <c r="F1919" s="140"/>
      <c r="G1919" s="140"/>
      <c r="M1919" s="140"/>
      <c r="N1919" s="167"/>
      <c r="O1919" s="167"/>
      <c r="P1919" s="142"/>
      <c r="Q1919" s="142"/>
      <c r="R1919" s="142"/>
      <c r="S1919" s="139"/>
    </row>
    <row r="1920" spans="2:19" ht="15.75" customHeight="1" x14ac:dyDescent="0.25">
      <c r="B1920" s="106"/>
      <c r="C1920" s="106"/>
      <c r="D1920" s="139"/>
      <c r="E1920" s="140"/>
      <c r="F1920" s="140"/>
      <c r="G1920" s="140"/>
      <c r="M1920" s="140"/>
      <c r="N1920" s="167"/>
      <c r="O1920" s="167"/>
      <c r="P1920" s="142"/>
      <c r="Q1920" s="142"/>
      <c r="R1920" s="142"/>
      <c r="S1920" s="139"/>
    </row>
    <row r="1921" spans="2:19" ht="15.75" customHeight="1" x14ac:dyDescent="0.25">
      <c r="B1921" s="106"/>
      <c r="C1921" s="106"/>
      <c r="D1921" s="139"/>
      <c r="E1921" s="140"/>
      <c r="F1921" s="140"/>
      <c r="G1921" s="140"/>
      <c r="M1921" s="140"/>
      <c r="N1921" s="167"/>
      <c r="O1921" s="167"/>
      <c r="P1921" s="142"/>
      <c r="Q1921" s="142"/>
      <c r="R1921" s="142"/>
      <c r="S1921" s="139"/>
    </row>
    <row r="1922" spans="2:19" ht="15.75" customHeight="1" x14ac:dyDescent="0.25">
      <c r="B1922" s="106"/>
      <c r="C1922" s="106"/>
      <c r="D1922" s="139"/>
      <c r="E1922" s="140"/>
      <c r="F1922" s="140"/>
      <c r="G1922" s="140"/>
      <c r="M1922" s="140"/>
      <c r="N1922" s="167"/>
      <c r="O1922" s="167"/>
      <c r="P1922" s="142"/>
      <c r="Q1922" s="142"/>
      <c r="R1922" s="142"/>
      <c r="S1922" s="139"/>
    </row>
    <row r="1923" spans="2:19" ht="15.75" customHeight="1" x14ac:dyDescent="0.25">
      <c r="B1923" s="106"/>
      <c r="C1923" s="106"/>
      <c r="D1923" s="139"/>
      <c r="E1923" s="140"/>
      <c r="F1923" s="140"/>
      <c r="G1923" s="140"/>
      <c r="M1923" s="140"/>
      <c r="N1923" s="167"/>
      <c r="O1923" s="167"/>
      <c r="P1923" s="142"/>
      <c r="Q1923" s="142"/>
      <c r="R1923" s="142"/>
      <c r="S1923" s="139"/>
    </row>
    <row r="1924" spans="2:19" ht="15.75" customHeight="1" x14ac:dyDescent="0.25">
      <c r="B1924" s="106"/>
      <c r="C1924" s="106"/>
      <c r="D1924" s="139"/>
      <c r="E1924" s="140"/>
      <c r="F1924" s="140"/>
      <c r="G1924" s="140"/>
      <c r="M1924" s="140"/>
      <c r="N1924" s="167"/>
      <c r="O1924" s="167"/>
      <c r="P1924" s="142"/>
      <c r="Q1924" s="142"/>
      <c r="R1924" s="142"/>
      <c r="S1924" s="139"/>
    </row>
    <row r="1925" spans="2:19" ht="15.75" customHeight="1" x14ac:dyDescent="0.25">
      <c r="B1925" s="106"/>
      <c r="C1925" s="106"/>
      <c r="D1925" s="139"/>
      <c r="E1925" s="140"/>
      <c r="F1925" s="140"/>
      <c r="G1925" s="140"/>
      <c r="M1925" s="140"/>
      <c r="N1925" s="167"/>
      <c r="O1925" s="167"/>
      <c r="P1925" s="142"/>
      <c r="Q1925" s="142"/>
      <c r="R1925" s="142"/>
      <c r="S1925" s="139"/>
    </row>
    <row r="1926" spans="2:19" ht="15.75" customHeight="1" x14ac:dyDescent="0.25">
      <c r="B1926" s="106"/>
      <c r="C1926" s="106"/>
      <c r="D1926" s="139"/>
      <c r="E1926" s="140"/>
      <c r="F1926" s="140"/>
      <c r="G1926" s="140"/>
      <c r="M1926" s="140"/>
      <c r="N1926" s="167"/>
      <c r="O1926" s="167"/>
      <c r="P1926" s="142"/>
      <c r="Q1926" s="142"/>
      <c r="R1926" s="142"/>
      <c r="S1926" s="139"/>
    </row>
    <row r="1927" spans="2:19" ht="15.75" customHeight="1" x14ac:dyDescent="0.25">
      <c r="B1927" s="106"/>
      <c r="C1927" s="106"/>
      <c r="D1927" s="139"/>
      <c r="E1927" s="140"/>
      <c r="F1927" s="140"/>
      <c r="G1927" s="140"/>
      <c r="M1927" s="140"/>
      <c r="N1927" s="167"/>
      <c r="O1927" s="167"/>
      <c r="P1927" s="142"/>
      <c r="Q1927" s="142"/>
      <c r="R1927" s="142"/>
      <c r="S1927" s="139"/>
    </row>
    <row r="1928" spans="2:19" ht="15.75" customHeight="1" x14ac:dyDescent="0.25">
      <c r="B1928" s="106"/>
      <c r="C1928" s="106"/>
      <c r="D1928" s="139"/>
      <c r="E1928" s="140"/>
      <c r="F1928" s="140"/>
      <c r="G1928" s="140"/>
      <c r="M1928" s="140"/>
      <c r="N1928" s="167"/>
      <c r="O1928" s="167"/>
      <c r="P1928" s="142"/>
      <c r="Q1928" s="142"/>
      <c r="R1928" s="142"/>
      <c r="S1928" s="139"/>
    </row>
    <row r="1929" spans="2:19" ht="15.75" customHeight="1" x14ac:dyDescent="0.25">
      <c r="B1929" s="106"/>
      <c r="C1929" s="106"/>
      <c r="D1929" s="139"/>
      <c r="E1929" s="140"/>
      <c r="F1929" s="140"/>
      <c r="G1929" s="140"/>
      <c r="M1929" s="140"/>
      <c r="N1929" s="167"/>
      <c r="O1929" s="167"/>
      <c r="P1929" s="142"/>
      <c r="Q1929" s="142"/>
      <c r="R1929" s="142"/>
      <c r="S1929" s="139"/>
    </row>
    <row r="1930" spans="2:19" ht="15.75" customHeight="1" x14ac:dyDescent="0.25">
      <c r="B1930" s="106"/>
      <c r="C1930" s="106"/>
      <c r="D1930" s="139"/>
      <c r="E1930" s="140"/>
      <c r="F1930" s="140"/>
      <c r="G1930" s="140"/>
      <c r="M1930" s="140"/>
      <c r="N1930" s="167"/>
      <c r="O1930" s="167"/>
      <c r="P1930" s="142"/>
      <c r="Q1930" s="142"/>
      <c r="R1930" s="142"/>
      <c r="S1930" s="139"/>
    </row>
    <row r="1931" spans="2:19" ht="15.75" customHeight="1" x14ac:dyDescent="0.25">
      <c r="B1931" s="106"/>
      <c r="C1931" s="106"/>
      <c r="D1931" s="139"/>
      <c r="E1931" s="140"/>
      <c r="F1931" s="140"/>
      <c r="G1931" s="140"/>
      <c r="M1931" s="140"/>
      <c r="N1931" s="167"/>
      <c r="O1931" s="167"/>
      <c r="P1931" s="142"/>
      <c r="Q1931" s="142"/>
      <c r="R1931" s="142"/>
      <c r="S1931" s="139"/>
    </row>
    <row r="1932" spans="2:19" ht="15.75" customHeight="1" x14ac:dyDescent="0.25">
      <c r="B1932" s="106"/>
      <c r="C1932" s="106"/>
      <c r="D1932" s="139"/>
      <c r="E1932" s="140"/>
      <c r="F1932" s="140"/>
      <c r="G1932" s="140"/>
      <c r="M1932" s="140"/>
      <c r="N1932" s="167"/>
      <c r="O1932" s="167"/>
      <c r="P1932" s="142"/>
      <c r="Q1932" s="142"/>
      <c r="R1932" s="142"/>
      <c r="S1932" s="139"/>
    </row>
    <row r="1933" spans="2:19" ht="15.75" customHeight="1" x14ac:dyDescent="0.25">
      <c r="B1933" s="106"/>
      <c r="C1933" s="106"/>
      <c r="D1933" s="139"/>
      <c r="E1933" s="140"/>
      <c r="F1933" s="140"/>
      <c r="G1933" s="140"/>
      <c r="M1933" s="140"/>
      <c r="N1933" s="167"/>
      <c r="O1933" s="167"/>
      <c r="P1933" s="142"/>
      <c r="Q1933" s="142"/>
      <c r="R1933" s="142"/>
      <c r="S1933" s="139"/>
    </row>
    <row r="1934" spans="2:19" ht="15.75" customHeight="1" x14ac:dyDescent="0.25">
      <c r="B1934" s="106"/>
      <c r="C1934" s="106"/>
      <c r="D1934" s="139"/>
      <c r="E1934" s="140"/>
      <c r="F1934" s="140"/>
      <c r="G1934" s="140"/>
      <c r="M1934" s="140"/>
      <c r="N1934" s="167"/>
      <c r="O1934" s="167"/>
      <c r="P1934" s="142"/>
      <c r="Q1934" s="142"/>
      <c r="R1934" s="142"/>
      <c r="S1934" s="139"/>
    </row>
    <row r="1935" spans="2:19" ht="15.75" customHeight="1" x14ac:dyDescent="0.25">
      <c r="B1935" s="106"/>
      <c r="C1935" s="106"/>
      <c r="D1935" s="139"/>
      <c r="E1935" s="140"/>
      <c r="F1935" s="140"/>
      <c r="G1935" s="140"/>
      <c r="M1935" s="140"/>
      <c r="N1935" s="167"/>
      <c r="O1935" s="167"/>
      <c r="P1935" s="142"/>
      <c r="Q1935" s="142"/>
      <c r="R1935" s="142"/>
      <c r="S1935" s="139"/>
    </row>
    <row r="1936" spans="2:19" ht="15.75" customHeight="1" x14ac:dyDescent="0.25">
      <c r="B1936" s="106"/>
      <c r="C1936" s="106"/>
      <c r="D1936" s="139"/>
      <c r="E1936" s="140"/>
      <c r="F1936" s="140"/>
      <c r="G1936" s="140"/>
      <c r="M1936" s="140"/>
      <c r="N1936" s="167"/>
      <c r="O1936" s="167"/>
      <c r="P1936" s="142"/>
      <c r="Q1936" s="142"/>
      <c r="R1936" s="142"/>
      <c r="S1936" s="139"/>
    </row>
    <row r="1937" spans="2:19" ht="15.75" customHeight="1" x14ac:dyDescent="0.25">
      <c r="B1937" s="106"/>
      <c r="C1937" s="106"/>
      <c r="D1937" s="139"/>
      <c r="E1937" s="140"/>
      <c r="F1937" s="140"/>
      <c r="G1937" s="140"/>
      <c r="M1937" s="140"/>
      <c r="N1937" s="167"/>
      <c r="O1937" s="167"/>
      <c r="P1937" s="142"/>
      <c r="Q1937" s="142"/>
      <c r="R1937" s="142"/>
      <c r="S1937" s="139"/>
    </row>
    <row r="1938" spans="2:19" ht="15.75" customHeight="1" x14ac:dyDescent="0.25">
      <c r="B1938" s="106"/>
      <c r="C1938" s="106"/>
      <c r="D1938" s="139"/>
      <c r="E1938" s="140"/>
      <c r="F1938" s="140"/>
      <c r="G1938" s="140"/>
      <c r="M1938" s="140"/>
      <c r="N1938" s="167"/>
      <c r="O1938" s="167"/>
      <c r="P1938" s="142"/>
      <c r="Q1938" s="142"/>
      <c r="R1938" s="142"/>
      <c r="S1938" s="139"/>
    </row>
    <row r="1939" spans="2:19" ht="15.75" customHeight="1" x14ac:dyDescent="0.25">
      <c r="B1939" s="106"/>
      <c r="C1939" s="106"/>
      <c r="D1939" s="139"/>
      <c r="E1939" s="140"/>
      <c r="F1939" s="140"/>
      <c r="G1939" s="140"/>
      <c r="M1939" s="140"/>
      <c r="N1939" s="167"/>
      <c r="O1939" s="167"/>
      <c r="P1939" s="142"/>
      <c r="Q1939" s="142"/>
      <c r="R1939" s="142"/>
      <c r="S1939" s="139"/>
    </row>
    <row r="1940" spans="2:19" ht="15.75" customHeight="1" x14ac:dyDescent="0.25">
      <c r="B1940" s="106"/>
      <c r="C1940" s="106"/>
      <c r="D1940" s="139"/>
      <c r="E1940" s="140"/>
      <c r="F1940" s="140"/>
      <c r="G1940" s="140"/>
      <c r="M1940" s="140"/>
      <c r="N1940" s="167"/>
      <c r="O1940" s="167"/>
      <c r="P1940" s="142"/>
      <c r="Q1940" s="142"/>
      <c r="R1940" s="142"/>
      <c r="S1940" s="139"/>
    </row>
    <row r="1941" spans="2:19" ht="15.75" customHeight="1" x14ac:dyDescent="0.25">
      <c r="B1941" s="106"/>
      <c r="C1941" s="106"/>
      <c r="D1941" s="139"/>
      <c r="E1941" s="140"/>
      <c r="F1941" s="140"/>
      <c r="G1941" s="140"/>
      <c r="M1941" s="140"/>
      <c r="N1941" s="167"/>
      <c r="O1941" s="167"/>
      <c r="P1941" s="142"/>
      <c r="Q1941" s="142"/>
      <c r="R1941" s="142"/>
      <c r="S1941" s="139"/>
    </row>
    <row r="1942" spans="2:19" ht="15.75" customHeight="1" x14ac:dyDescent="0.25">
      <c r="B1942" s="106"/>
      <c r="C1942" s="106"/>
      <c r="D1942" s="139"/>
      <c r="E1942" s="140"/>
      <c r="F1942" s="140"/>
      <c r="G1942" s="140"/>
      <c r="M1942" s="140"/>
      <c r="N1942" s="167"/>
      <c r="O1942" s="167"/>
      <c r="P1942" s="142"/>
      <c r="Q1942" s="142"/>
      <c r="R1942" s="142"/>
      <c r="S1942" s="139"/>
    </row>
    <row r="1943" spans="2:19" ht="15.75" customHeight="1" x14ac:dyDescent="0.25">
      <c r="B1943" s="106"/>
      <c r="C1943" s="106"/>
      <c r="D1943" s="139"/>
      <c r="E1943" s="140"/>
      <c r="F1943" s="140"/>
      <c r="G1943" s="140"/>
      <c r="M1943" s="140"/>
      <c r="N1943" s="167"/>
      <c r="O1943" s="167"/>
      <c r="P1943" s="142"/>
      <c r="Q1943" s="142"/>
      <c r="R1943" s="142"/>
      <c r="S1943" s="139"/>
    </row>
    <row r="1944" spans="2:19" ht="15.75" customHeight="1" x14ac:dyDescent="0.25">
      <c r="B1944" s="106"/>
      <c r="C1944" s="106"/>
      <c r="D1944" s="139"/>
      <c r="E1944" s="140"/>
      <c r="F1944" s="140"/>
      <c r="G1944" s="140"/>
      <c r="M1944" s="140"/>
      <c r="N1944" s="167"/>
      <c r="O1944" s="167"/>
      <c r="P1944" s="142"/>
      <c r="Q1944" s="142"/>
      <c r="R1944" s="142"/>
      <c r="S1944" s="139"/>
    </row>
    <row r="1945" spans="2:19" ht="15.75" customHeight="1" x14ac:dyDescent="0.25">
      <c r="B1945" s="106"/>
      <c r="C1945" s="106"/>
      <c r="D1945" s="139"/>
      <c r="E1945" s="140"/>
      <c r="F1945" s="140"/>
      <c r="G1945" s="140"/>
      <c r="M1945" s="140"/>
      <c r="N1945" s="167"/>
      <c r="O1945" s="167"/>
      <c r="P1945" s="142"/>
      <c r="Q1945" s="142"/>
      <c r="R1945" s="142"/>
      <c r="S1945" s="139"/>
    </row>
    <row r="1946" spans="2:19" ht="15.75" customHeight="1" x14ac:dyDescent="0.25">
      <c r="B1946" s="106"/>
      <c r="C1946" s="106"/>
      <c r="D1946" s="139"/>
      <c r="E1946" s="140"/>
      <c r="F1946" s="140"/>
      <c r="G1946" s="140"/>
      <c r="M1946" s="140"/>
      <c r="N1946" s="167"/>
      <c r="O1946" s="167"/>
      <c r="P1946" s="142"/>
      <c r="Q1946" s="142"/>
      <c r="R1946" s="142"/>
      <c r="S1946" s="139"/>
    </row>
    <row r="1947" spans="2:19" ht="15.75" customHeight="1" x14ac:dyDescent="0.25">
      <c r="B1947" s="106"/>
      <c r="C1947" s="106"/>
      <c r="D1947" s="139"/>
      <c r="E1947" s="140"/>
      <c r="F1947" s="140"/>
      <c r="G1947" s="140"/>
      <c r="M1947" s="140"/>
      <c r="N1947" s="167"/>
      <c r="O1947" s="167"/>
      <c r="P1947" s="142"/>
      <c r="Q1947" s="142"/>
      <c r="R1947" s="142"/>
      <c r="S1947" s="139"/>
    </row>
    <row r="1948" spans="2:19" ht="15.75" customHeight="1" x14ac:dyDescent="0.25">
      <c r="B1948" s="106"/>
      <c r="C1948" s="106"/>
      <c r="D1948" s="139"/>
      <c r="E1948" s="140"/>
      <c r="F1948" s="140"/>
      <c r="G1948" s="140"/>
      <c r="M1948" s="140"/>
      <c r="N1948" s="167"/>
      <c r="O1948" s="167"/>
      <c r="P1948" s="142"/>
      <c r="Q1948" s="142"/>
      <c r="R1948" s="142"/>
      <c r="S1948" s="139"/>
    </row>
    <row r="1949" spans="2:19" ht="15.75" customHeight="1" x14ac:dyDescent="0.25">
      <c r="B1949" s="106"/>
      <c r="C1949" s="106"/>
      <c r="D1949" s="139"/>
      <c r="E1949" s="140"/>
      <c r="F1949" s="140"/>
      <c r="G1949" s="140"/>
      <c r="M1949" s="140"/>
      <c r="N1949" s="167"/>
      <c r="O1949" s="167"/>
      <c r="P1949" s="142"/>
      <c r="Q1949" s="142"/>
      <c r="R1949" s="142"/>
      <c r="S1949" s="139"/>
    </row>
    <row r="1950" spans="2:19" ht="15.75" customHeight="1" x14ac:dyDescent="0.25">
      <c r="B1950" s="106"/>
      <c r="C1950" s="106"/>
      <c r="D1950" s="139"/>
      <c r="E1950" s="140"/>
      <c r="F1950" s="140"/>
      <c r="G1950" s="140"/>
      <c r="M1950" s="140"/>
      <c r="N1950" s="167"/>
      <c r="O1950" s="167"/>
      <c r="P1950" s="142"/>
      <c r="Q1950" s="142"/>
      <c r="R1950" s="142"/>
      <c r="S1950" s="139"/>
    </row>
    <row r="1951" spans="2:19" ht="15.75" customHeight="1" x14ac:dyDescent="0.25">
      <c r="B1951" s="106"/>
      <c r="C1951" s="106"/>
      <c r="D1951" s="139"/>
      <c r="E1951" s="140"/>
      <c r="F1951" s="140"/>
      <c r="G1951" s="140"/>
      <c r="M1951" s="140"/>
      <c r="N1951" s="167"/>
      <c r="O1951" s="167"/>
      <c r="P1951" s="142"/>
      <c r="Q1951" s="142"/>
      <c r="R1951" s="142"/>
      <c r="S1951" s="139"/>
    </row>
    <row r="1952" spans="2:19" ht="15.75" customHeight="1" x14ac:dyDescent="0.25">
      <c r="B1952" s="106"/>
      <c r="C1952" s="106"/>
      <c r="D1952" s="139"/>
      <c r="E1952" s="140"/>
      <c r="F1952" s="140"/>
      <c r="G1952" s="140"/>
      <c r="M1952" s="140"/>
      <c r="N1952" s="167"/>
      <c r="O1952" s="167"/>
      <c r="P1952" s="142"/>
      <c r="Q1952" s="142"/>
      <c r="R1952" s="142"/>
      <c r="S1952" s="139"/>
    </row>
    <row r="1953" spans="2:19" ht="15.75" customHeight="1" x14ac:dyDescent="0.25">
      <c r="B1953" s="106"/>
      <c r="C1953" s="106"/>
      <c r="D1953" s="139"/>
      <c r="E1953" s="140"/>
      <c r="F1953" s="140"/>
      <c r="G1953" s="140"/>
      <c r="M1953" s="140"/>
      <c r="N1953" s="167"/>
      <c r="O1953" s="167"/>
      <c r="P1953" s="142"/>
      <c r="Q1953" s="142"/>
      <c r="R1953" s="142"/>
      <c r="S1953" s="139"/>
    </row>
    <row r="1954" spans="2:19" ht="15.75" customHeight="1" x14ac:dyDescent="0.25">
      <c r="B1954" s="106"/>
      <c r="C1954" s="106"/>
      <c r="D1954" s="139"/>
      <c r="E1954" s="140"/>
      <c r="F1954" s="140"/>
      <c r="G1954" s="140"/>
      <c r="M1954" s="140"/>
      <c r="N1954" s="167"/>
      <c r="O1954" s="167"/>
      <c r="P1954" s="142"/>
      <c r="Q1954" s="142"/>
      <c r="R1954" s="142"/>
      <c r="S1954" s="139"/>
    </row>
    <row r="1955" spans="2:19" ht="15.75" customHeight="1" x14ac:dyDescent="0.25">
      <c r="B1955" s="106"/>
      <c r="C1955" s="106"/>
      <c r="D1955" s="139"/>
      <c r="E1955" s="140"/>
      <c r="F1955" s="140"/>
      <c r="G1955" s="140"/>
      <c r="M1955" s="140"/>
      <c r="N1955" s="167"/>
      <c r="O1955" s="167"/>
      <c r="P1955" s="142"/>
      <c r="Q1955" s="142"/>
      <c r="R1955" s="142"/>
      <c r="S1955" s="139"/>
    </row>
    <row r="1956" spans="2:19" ht="15.75" customHeight="1" x14ac:dyDescent="0.25">
      <c r="B1956" s="106"/>
      <c r="C1956" s="106"/>
      <c r="D1956" s="139"/>
      <c r="E1956" s="140"/>
      <c r="F1956" s="140"/>
      <c r="G1956" s="140"/>
      <c r="M1956" s="140"/>
      <c r="N1956" s="167"/>
      <c r="O1956" s="167"/>
      <c r="P1956" s="142"/>
      <c r="Q1956" s="142"/>
      <c r="R1956" s="142"/>
      <c r="S1956" s="139"/>
    </row>
    <row r="1957" spans="2:19" ht="15.75" customHeight="1" x14ac:dyDescent="0.25">
      <c r="B1957" s="106"/>
      <c r="C1957" s="106"/>
      <c r="D1957" s="139"/>
      <c r="E1957" s="140"/>
      <c r="F1957" s="140"/>
      <c r="G1957" s="140"/>
      <c r="M1957" s="140"/>
      <c r="N1957" s="167"/>
      <c r="O1957" s="167"/>
      <c r="P1957" s="142"/>
      <c r="Q1957" s="142"/>
      <c r="R1957" s="142"/>
      <c r="S1957" s="139"/>
    </row>
    <row r="1958" spans="2:19" ht="15.75" customHeight="1" x14ac:dyDescent="0.25">
      <c r="B1958" s="106"/>
      <c r="C1958" s="106"/>
      <c r="D1958" s="139"/>
      <c r="E1958" s="140"/>
      <c r="F1958" s="140"/>
      <c r="G1958" s="140"/>
      <c r="M1958" s="140"/>
      <c r="N1958" s="167"/>
      <c r="O1958" s="167"/>
      <c r="P1958" s="142"/>
      <c r="Q1958" s="142"/>
      <c r="R1958" s="142"/>
      <c r="S1958" s="139"/>
    </row>
    <row r="1959" spans="2:19" ht="15.75" customHeight="1" x14ac:dyDescent="0.25">
      <c r="B1959" s="106"/>
      <c r="C1959" s="106"/>
      <c r="D1959" s="139"/>
      <c r="E1959" s="140"/>
      <c r="F1959" s="140"/>
      <c r="G1959" s="140"/>
      <c r="M1959" s="140"/>
      <c r="N1959" s="167"/>
      <c r="O1959" s="167"/>
      <c r="P1959" s="142"/>
      <c r="Q1959" s="142"/>
      <c r="R1959" s="142"/>
      <c r="S1959" s="139"/>
    </row>
    <row r="1960" spans="2:19" ht="15.75" customHeight="1" x14ac:dyDescent="0.25">
      <c r="B1960" s="106"/>
      <c r="C1960" s="106"/>
      <c r="D1960" s="139"/>
      <c r="E1960" s="140"/>
      <c r="F1960" s="140"/>
      <c r="G1960" s="140"/>
      <c r="M1960" s="140"/>
      <c r="N1960" s="167"/>
      <c r="O1960" s="167"/>
      <c r="P1960" s="142"/>
      <c r="Q1960" s="142"/>
      <c r="R1960" s="142"/>
      <c r="S1960" s="139"/>
    </row>
    <row r="1961" spans="2:19" ht="15.75" customHeight="1" x14ac:dyDescent="0.25">
      <c r="B1961" s="106"/>
      <c r="C1961" s="106"/>
      <c r="D1961" s="139"/>
      <c r="E1961" s="140"/>
      <c r="F1961" s="140"/>
      <c r="G1961" s="140"/>
      <c r="M1961" s="140"/>
      <c r="N1961" s="167"/>
      <c r="O1961" s="167"/>
      <c r="P1961" s="142"/>
      <c r="Q1961" s="142"/>
      <c r="R1961" s="142"/>
      <c r="S1961" s="139"/>
    </row>
    <row r="1962" spans="2:19" ht="15.75" customHeight="1" x14ac:dyDescent="0.25">
      <c r="B1962" s="106"/>
      <c r="C1962" s="106"/>
      <c r="D1962" s="139"/>
      <c r="E1962" s="140"/>
      <c r="F1962" s="140"/>
      <c r="G1962" s="140"/>
      <c r="M1962" s="140"/>
      <c r="N1962" s="167"/>
      <c r="O1962" s="167"/>
      <c r="P1962" s="142"/>
      <c r="Q1962" s="142"/>
      <c r="R1962" s="142"/>
      <c r="S1962" s="139"/>
    </row>
    <row r="1963" spans="2:19" ht="15.75" customHeight="1" x14ac:dyDescent="0.25">
      <c r="B1963" s="106"/>
      <c r="C1963" s="106"/>
      <c r="D1963" s="139"/>
      <c r="E1963" s="140"/>
      <c r="F1963" s="140"/>
      <c r="G1963" s="140"/>
      <c r="M1963" s="140"/>
      <c r="N1963" s="167"/>
      <c r="O1963" s="167"/>
      <c r="P1963" s="142"/>
      <c r="Q1963" s="142"/>
      <c r="R1963" s="142"/>
      <c r="S1963" s="139"/>
    </row>
    <row r="1964" spans="2:19" ht="15.75" customHeight="1" x14ac:dyDescent="0.25">
      <c r="B1964" s="106"/>
      <c r="C1964" s="106"/>
      <c r="D1964" s="139"/>
      <c r="E1964" s="140"/>
      <c r="F1964" s="140"/>
      <c r="G1964" s="140"/>
      <c r="M1964" s="140"/>
      <c r="N1964" s="167"/>
      <c r="O1964" s="167"/>
      <c r="P1964" s="142"/>
      <c r="Q1964" s="142"/>
      <c r="R1964" s="142"/>
      <c r="S1964" s="139"/>
    </row>
    <row r="1965" spans="2:19" ht="15.75" customHeight="1" x14ac:dyDescent="0.25">
      <c r="B1965" s="106"/>
      <c r="C1965" s="106"/>
      <c r="D1965" s="139"/>
      <c r="E1965" s="140"/>
      <c r="F1965" s="140"/>
      <c r="G1965" s="140"/>
      <c r="M1965" s="140"/>
      <c r="N1965" s="167"/>
      <c r="O1965" s="167"/>
      <c r="P1965" s="142"/>
      <c r="Q1965" s="142"/>
      <c r="R1965" s="142"/>
      <c r="S1965" s="139"/>
    </row>
    <row r="1966" spans="2:19" ht="15.75" customHeight="1" x14ac:dyDescent="0.25">
      <c r="B1966" s="106"/>
      <c r="C1966" s="106"/>
      <c r="D1966" s="139"/>
      <c r="E1966" s="140"/>
      <c r="F1966" s="140"/>
      <c r="G1966" s="140"/>
      <c r="M1966" s="140"/>
      <c r="N1966" s="167"/>
      <c r="O1966" s="167"/>
      <c r="P1966" s="142"/>
      <c r="Q1966" s="142"/>
      <c r="R1966" s="142"/>
      <c r="S1966" s="139"/>
    </row>
    <row r="1967" spans="2:19" ht="15.75" customHeight="1" x14ac:dyDescent="0.25">
      <c r="B1967" s="106"/>
      <c r="C1967" s="106"/>
      <c r="D1967" s="139"/>
      <c r="E1967" s="140"/>
      <c r="F1967" s="140"/>
      <c r="G1967" s="140"/>
      <c r="M1967" s="140"/>
      <c r="N1967" s="167"/>
      <c r="O1967" s="167"/>
      <c r="P1967" s="142"/>
      <c r="Q1967" s="142"/>
      <c r="R1967" s="142"/>
      <c r="S1967" s="139"/>
    </row>
    <row r="1968" spans="2:19" ht="15.75" customHeight="1" x14ac:dyDescent="0.25">
      <c r="B1968" s="106"/>
      <c r="C1968" s="106"/>
      <c r="D1968" s="139"/>
      <c r="E1968" s="140"/>
      <c r="F1968" s="140"/>
      <c r="G1968" s="140"/>
      <c r="M1968" s="140"/>
      <c r="N1968" s="167"/>
      <c r="O1968" s="167"/>
      <c r="P1968" s="142"/>
      <c r="Q1968" s="142"/>
      <c r="R1968" s="142"/>
      <c r="S1968" s="139"/>
    </row>
    <row r="1969" spans="2:19" ht="15.75" customHeight="1" x14ac:dyDescent="0.25">
      <c r="B1969" s="106"/>
      <c r="C1969" s="106"/>
      <c r="D1969" s="139"/>
      <c r="E1969" s="140"/>
      <c r="F1969" s="140"/>
      <c r="G1969" s="140"/>
      <c r="M1969" s="140"/>
      <c r="N1969" s="167"/>
      <c r="O1969" s="167"/>
      <c r="P1969" s="142"/>
      <c r="Q1969" s="142"/>
      <c r="R1969" s="142"/>
      <c r="S1969" s="139"/>
    </row>
    <row r="1970" spans="2:19" ht="15.75" customHeight="1" x14ac:dyDescent="0.25">
      <c r="B1970" s="106"/>
      <c r="C1970" s="106"/>
      <c r="D1970" s="139"/>
      <c r="E1970" s="140"/>
      <c r="F1970" s="140"/>
      <c r="G1970" s="140"/>
      <c r="M1970" s="140"/>
      <c r="N1970" s="167"/>
      <c r="O1970" s="167"/>
      <c r="P1970" s="142"/>
      <c r="Q1970" s="142"/>
      <c r="R1970" s="142"/>
      <c r="S1970" s="139"/>
    </row>
    <row r="1971" spans="2:19" ht="15.75" customHeight="1" x14ac:dyDescent="0.25">
      <c r="B1971" s="106"/>
      <c r="C1971" s="106"/>
      <c r="D1971" s="139"/>
      <c r="E1971" s="140"/>
      <c r="F1971" s="140"/>
      <c r="G1971" s="140"/>
      <c r="M1971" s="140"/>
      <c r="N1971" s="167"/>
      <c r="O1971" s="167"/>
      <c r="P1971" s="142"/>
      <c r="Q1971" s="142"/>
      <c r="R1971" s="142"/>
      <c r="S1971" s="139"/>
    </row>
    <row r="1972" spans="2:19" ht="15.75" customHeight="1" x14ac:dyDescent="0.25">
      <c r="B1972" s="106"/>
      <c r="C1972" s="106"/>
      <c r="D1972" s="139"/>
      <c r="E1972" s="140"/>
      <c r="F1972" s="140"/>
      <c r="G1972" s="140"/>
      <c r="M1972" s="140"/>
      <c r="N1972" s="167"/>
      <c r="O1972" s="167"/>
      <c r="P1972" s="142"/>
      <c r="Q1972" s="142"/>
      <c r="R1972" s="142"/>
      <c r="S1972" s="139"/>
    </row>
    <row r="1973" spans="2:19" ht="15.75" customHeight="1" x14ac:dyDescent="0.25">
      <c r="B1973" s="106"/>
      <c r="C1973" s="106"/>
      <c r="D1973" s="139"/>
      <c r="E1973" s="140"/>
      <c r="F1973" s="140"/>
      <c r="G1973" s="140"/>
      <c r="M1973" s="140"/>
      <c r="N1973" s="167"/>
      <c r="O1973" s="167"/>
      <c r="P1973" s="142"/>
      <c r="Q1973" s="142"/>
      <c r="R1973" s="142"/>
      <c r="S1973" s="139"/>
    </row>
    <row r="1974" spans="2:19" ht="15.75" customHeight="1" x14ac:dyDescent="0.25">
      <c r="B1974" s="106"/>
      <c r="C1974" s="106"/>
      <c r="D1974" s="139"/>
      <c r="E1974" s="140"/>
      <c r="F1974" s="140"/>
      <c r="G1974" s="140"/>
      <c r="M1974" s="140"/>
      <c r="N1974" s="167"/>
      <c r="O1974" s="167"/>
      <c r="P1974" s="142"/>
      <c r="Q1974" s="142"/>
      <c r="R1974" s="142"/>
      <c r="S1974" s="139"/>
    </row>
    <row r="1975" spans="2:19" ht="15.75" customHeight="1" x14ac:dyDescent="0.25">
      <c r="B1975" s="106"/>
      <c r="C1975" s="106"/>
      <c r="D1975" s="139"/>
      <c r="E1975" s="140"/>
      <c r="F1975" s="140"/>
      <c r="G1975" s="140"/>
      <c r="M1975" s="140"/>
      <c r="N1975" s="167"/>
      <c r="O1975" s="167"/>
      <c r="P1975" s="142"/>
      <c r="Q1975" s="142"/>
      <c r="R1975" s="142"/>
      <c r="S1975" s="139"/>
    </row>
    <row r="1976" spans="2:19" ht="15.75" customHeight="1" x14ac:dyDescent="0.25">
      <c r="B1976" s="106"/>
      <c r="C1976" s="106"/>
      <c r="D1976" s="139"/>
      <c r="E1976" s="140"/>
      <c r="F1976" s="140"/>
      <c r="G1976" s="140"/>
      <c r="M1976" s="140"/>
      <c r="N1976" s="167"/>
      <c r="O1976" s="167"/>
      <c r="P1976" s="142"/>
      <c r="Q1976" s="142"/>
      <c r="R1976" s="142"/>
      <c r="S1976" s="139"/>
    </row>
    <row r="1977" spans="2:19" ht="15.75" customHeight="1" x14ac:dyDescent="0.25">
      <c r="B1977" s="106"/>
      <c r="C1977" s="106"/>
      <c r="D1977" s="139"/>
      <c r="E1977" s="140"/>
      <c r="F1977" s="140"/>
      <c r="G1977" s="140"/>
      <c r="M1977" s="140"/>
      <c r="N1977" s="167"/>
      <c r="O1977" s="167"/>
      <c r="P1977" s="142"/>
      <c r="Q1977" s="142"/>
      <c r="R1977" s="142"/>
      <c r="S1977" s="139"/>
    </row>
    <row r="1978" spans="2:19" ht="15.75" customHeight="1" x14ac:dyDescent="0.25">
      <c r="B1978" s="106"/>
      <c r="C1978" s="106"/>
      <c r="D1978" s="139"/>
      <c r="E1978" s="140"/>
      <c r="F1978" s="140"/>
      <c r="G1978" s="140"/>
      <c r="M1978" s="140"/>
      <c r="N1978" s="167"/>
      <c r="O1978" s="167"/>
      <c r="P1978" s="142"/>
      <c r="Q1978" s="142"/>
      <c r="R1978" s="142"/>
      <c r="S1978" s="139"/>
    </row>
    <row r="1979" spans="2:19" ht="15.75" customHeight="1" x14ac:dyDescent="0.25">
      <c r="B1979" s="106"/>
      <c r="C1979" s="106"/>
      <c r="D1979" s="139"/>
      <c r="E1979" s="140"/>
      <c r="F1979" s="140"/>
      <c r="G1979" s="140"/>
      <c r="M1979" s="140"/>
      <c r="N1979" s="167"/>
      <c r="O1979" s="167"/>
      <c r="P1979" s="142"/>
      <c r="Q1979" s="142"/>
      <c r="R1979" s="142"/>
      <c r="S1979" s="139"/>
    </row>
    <row r="1980" spans="2:19" ht="15.75" customHeight="1" x14ac:dyDescent="0.25">
      <c r="B1980" s="106"/>
      <c r="C1980" s="106"/>
      <c r="D1980" s="139"/>
      <c r="E1980" s="140"/>
      <c r="F1980" s="140"/>
      <c r="G1980" s="140"/>
      <c r="M1980" s="140"/>
      <c r="N1980" s="167"/>
      <c r="O1980" s="167"/>
      <c r="P1980" s="142"/>
      <c r="Q1980" s="142"/>
      <c r="R1980" s="142"/>
      <c r="S1980" s="139"/>
    </row>
    <row r="1981" spans="2:19" ht="15.75" customHeight="1" x14ac:dyDescent="0.25">
      <c r="B1981" s="106"/>
      <c r="C1981" s="106"/>
      <c r="D1981" s="139"/>
      <c r="E1981" s="140"/>
      <c r="F1981" s="140"/>
      <c r="G1981" s="140"/>
      <c r="M1981" s="140"/>
      <c r="N1981" s="167"/>
      <c r="O1981" s="167"/>
      <c r="P1981" s="142"/>
      <c r="Q1981" s="142"/>
      <c r="R1981" s="142"/>
      <c r="S1981" s="139"/>
    </row>
    <row r="1982" spans="2:19" ht="15.75" customHeight="1" x14ac:dyDescent="0.25">
      <c r="B1982" s="106"/>
      <c r="C1982" s="106"/>
      <c r="D1982" s="139"/>
      <c r="E1982" s="140"/>
      <c r="F1982" s="140"/>
      <c r="G1982" s="140"/>
      <c r="M1982" s="140"/>
      <c r="N1982" s="167"/>
      <c r="O1982" s="167"/>
      <c r="P1982" s="142"/>
      <c r="Q1982" s="142"/>
      <c r="R1982" s="142"/>
      <c r="S1982" s="139"/>
    </row>
    <row r="1983" spans="2:19" ht="15.75" customHeight="1" x14ac:dyDescent="0.25">
      <c r="B1983" s="106"/>
      <c r="C1983" s="106"/>
      <c r="D1983" s="139"/>
      <c r="E1983" s="140"/>
      <c r="F1983" s="140"/>
      <c r="G1983" s="140"/>
      <c r="M1983" s="140"/>
      <c r="N1983" s="167"/>
      <c r="O1983" s="167"/>
      <c r="P1983" s="142"/>
      <c r="Q1983" s="142"/>
      <c r="R1983" s="142"/>
      <c r="S1983" s="139"/>
    </row>
    <row r="1984" spans="2:19" ht="15.75" customHeight="1" x14ac:dyDescent="0.25">
      <c r="B1984" s="106"/>
      <c r="C1984" s="106"/>
      <c r="D1984" s="139"/>
      <c r="E1984" s="140"/>
      <c r="F1984" s="140"/>
      <c r="G1984" s="140"/>
      <c r="M1984" s="140"/>
      <c r="N1984" s="167"/>
      <c r="O1984" s="167"/>
      <c r="P1984" s="142"/>
      <c r="Q1984" s="142"/>
      <c r="R1984" s="142"/>
      <c r="S1984" s="139"/>
    </row>
    <row r="1985" spans="2:19" ht="15.75" customHeight="1" x14ac:dyDescent="0.25">
      <c r="B1985" s="106"/>
      <c r="C1985" s="106"/>
      <c r="D1985" s="139"/>
      <c r="E1985" s="140"/>
      <c r="F1985" s="140"/>
      <c r="G1985" s="140"/>
      <c r="M1985" s="140"/>
      <c r="N1985" s="167"/>
      <c r="O1985" s="167"/>
      <c r="P1985" s="142"/>
      <c r="Q1985" s="142"/>
      <c r="R1985" s="142"/>
      <c r="S1985" s="139"/>
    </row>
    <row r="1986" spans="2:19" ht="15.75" customHeight="1" x14ac:dyDescent="0.25">
      <c r="B1986" s="106"/>
      <c r="C1986" s="106"/>
      <c r="D1986" s="139"/>
      <c r="E1986" s="140"/>
      <c r="F1986" s="140"/>
      <c r="G1986" s="140"/>
      <c r="M1986" s="140"/>
      <c r="N1986" s="167"/>
      <c r="O1986" s="167"/>
      <c r="P1986" s="142"/>
      <c r="Q1986" s="142"/>
      <c r="R1986" s="142"/>
      <c r="S1986" s="139"/>
    </row>
    <row r="1987" spans="2:19" ht="15.75" customHeight="1" x14ac:dyDescent="0.25">
      <c r="B1987" s="106"/>
      <c r="C1987" s="106"/>
      <c r="D1987" s="139"/>
      <c r="E1987" s="140"/>
      <c r="F1987" s="140"/>
      <c r="G1987" s="140"/>
      <c r="M1987" s="140"/>
      <c r="N1987" s="167"/>
      <c r="O1987" s="167"/>
      <c r="P1987" s="142"/>
      <c r="Q1987" s="142"/>
      <c r="R1987" s="142"/>
      <c r="S1987" s="139"/>
    </row>
    <row r="1988" spans="2:19" ht="15.75" customHeight="1" x14ac:dyDescent="0.25">
      <c r="B1988" s="106"/>
      <c r="C1988" s="106"/>
      <c r="D1988" s="139"/>
      <c r="E1988" s="140"/>
      <c r="F1988" s="140"/>
      <c r="G1988" s="140"/>
      <c r="M1988" s="140"/>
      <c r="N1988" s="167"/>
      <c r="O1988" s="167"/>
      <c r="P1988" s="142"/>
      <c r="Q1988" s="142"/>
      <c r="R1988" s="142"/>
      <c r="S1988" s="139"/>
    </row>
    <row r="1989" spans="2:19" ht="15.75" customHeight="1" x14ac:dyDescent="0.25">
      <c r="B1989" s="106"/>
      <c r="C1989" s="106"/>
      <c r="D1989" s="139"/>
      <c r="E1989" s="140"/>
      <c r="F1989" s="140"/>
      <c r="G1989" s="140"/>
      <c r="M1989" s="140"/>
      <c r="N1989" s="167"/>
      <c r="O1989" s="167"/>
      <c r="P1989" s="142"/>
      <c r="Q1989" s="142"/>
      <c r="R1989" s="142"/>
      <c r="S1989" s="139"/>
    </row>
    <row r="1990" spans="2:19" ht="15.75" customHeight="1" x14ac:dyDescent="0.25">
      <c r="B1990" s="106"/>
      <c r="C1990" s="106"/>
      <c r="D1990" s="139"/>
      <c r="E1990" s="140"/>
      <c r="F1990" s="140"/>
      <c r="G1990" s="140"/>
      <c r="M1990" s="140"/>
      <c r="N1990" s="167"/>
      <c r="O1990" s="167"/>
      <c r="P1990" s="142"/>
      <c r="Q1990" s="142"/>
      <c r="R1990" s="142"/>
      <c r="S1990" s="139"/>
    </row>
    <row r="1991" spans="2:19" ht="15.75" customHeight="1" x14ac:dyDescent="0.25">
      <c r="B1991" s="106"/>
      <c r="C1991" s="106"/>
      <c r="D1991" s="139"/>
      <c r="E1991" s="140"/>
      <c r="F1991" s="140"/>
      <c r="G1991" s="140"/>
      <c r="M1991" s="140"/>
      <c r="N1991" s="167"/>
      <c r="O1991" s="167"/>
      <c r="P1991" s="142"/>
      <c r="Q1991" s="142"/>
      <c r="R1991" s="142"/>
      <c r="S1991" s="139"/>
    </row>
    <row r="1992" spans="2:19" ht="15.75" customHeight="1" x14ac:dyDescent="0.25">
      <c r="B1992" s="106"/>
      <c r="C1992" s="106"/>
      <c r="D1992" s="139"/>
      <c r="E1992" s="140"/>
      <c r="F1992" s="140"/>
      <c r="G1992" s="140"/>
      <c r="M1992" s="140"/>
      <c r="N1992" s="167"/>
      <c r="O1992" s="167"/>
      <c r="P1992" s="142"/>
      <c r="Q1992" s="142"/>
      <c r="R1992" s="142"/>
      <c r="S1992" s="139"/>
    </row>
    <row r="1993" spans="2:19" ht="15.75" customHeight="1" x14ac:dyDescent="0.25">
      <c r="B1993" s="106"/>
      <c r="C1993" s="106"/>
      <c r="D1993" s="139"/>
      <c r="E1993" s="140"/>
      <c r="F1993" s="140"/>
      <c r="G1993" s="140"/>
      <c r="M1993" s="140"/>
      <c r="N1993" s="167"/>
      <c r="O1993" s="167"/>
      <c r="P1993" s="142"/>
      <c r="Q1993" s="142"/>
      <c r="R1993" s="142"/>
      <c r="S1993" s="139"/>
    </row>
    <row r="1994" spans="2:19" ht="15.75" customHeight="1" x14ac:dyDescent="0.25">
      <c r="B1994" s="106"/>
      <c r="C1994" s="106"/>
      <c r="D1994" s="139"/>
      <c r="E1994" s="140"/>
      <c r="F1994" s="140"/>
      <c r="G1994" s="140"/>
      <c r="M1994" s="140"/>
      <c r="N1994" s="167"/>
      <c r="O1994" s="167"/>
      <c r="P1994" s="142"/>
      <c r="Q1994" s="142"/>
      <c r="R1994" s="142"/>
      <c r="S1994" s="139"/>
    </row>
    <row r="1995" spans="2:19" ht="15.75" customHeight="1" x14ac:dyDescent="0.25">
      <c r="B1995" s="106"/>
      <c r="C1995" s="106"/>
      <c r="D1995" s="139"/>
      <c r="E1995" s="140"/>
      <c r="F1995" s="140"/>
      <c r="G1995" s="140"/>
      <c r="M1995" s="140"/>
      <c r="N1995" s="167"/>
      <c r="O1995" s="167"/>
      <c r="P1995" s="142"/>
      <c r="Q1995" s="142"/>
      <c r="R1995" s="142"/>
      <c r="S1995" s="139"/>
    </row>
    <row r="1996" spans="2:19" ht="15.75" customHeight="1" x14ac:dyDescent="0.25">
      <c r="B1996" s="106"/>
      <c r="C1996" s="106"/>
      <c r="D1996" s="139"/>
      <c r="E1996" s="140"/>
      <c r="F1996" s="140"/>
      <c r="G1996" s="140"/>
      <c r="M1996" s="140"/>
      <c r="N1996" s="167"/>
      <c r="O1996" s="167"/>
      <c r="P1996" s="142"/>
      <c r="Q1996" s="142"/>
      <c r="R1996" s="142"/>
      <c r="S1996" s="139"/>
    </row>
    <row r="1997" spans="2:19" ht="15.75" customHeight="1" x14ac:dyDescent="0.25">
      <c r="B1997" s="106"/>
      <c r="C1997" s="106"/>
      <c r="D1997" s="139"/>
      <c r="E1997" s="140"/>
      <c r="F1997" s="140"/>
      <c r="G1997" s="140"/>
      <c r="M1997" s="140"/>
      <c r="N1997" s="167"/>
      <c r="O1997" s="167"/>
      <c r="P1997" s="142"/>
      <c r="Q1997" s="142"/>
      <c r="R1997" s="142"/>
      <c r="S1997" s="139"/>
    </row>
    <row r="1998" spans="2:19" ht="15.75" customHeight="1" x14ac:dyDescent="0.25">
      <c r="B1998" s="106"/>
      <c r="C1998" s="106"/>
      <c r="D1998" s="139"/>
      <c r="E1998" s="140"/>
      <c r="F1998" s="140"/>
      <c r="G1998" s="140"/>
      <c r="M1998" s="140"/>
      <c r="N1998" s="167"/>
      <c r="O1998" s="167"/>
      <c r="P1998" s="142"/>
      <c r="Q1998" s="142"/>
      <c r="R1998" s="142"/>
      <c r="S1998" s="139"/>
    </row>
    <row r="1999" spans="2:19" ht="15.75" customHeight="1" x14ac:dyDescent="0.25">
      <c r="B1999" s="106"/>
      <c r="C1999" s="106"/>
      <c r="D1999" s="139"/>
      <c r="E1999" s="140"/>
      <c r="F1999" s="140"/>
      <c r="G1999" s="140"/>
      <c r="M1999" s="140"/>
      <c r="N1999" s="167"/>
      <c r="O1999" s="167"/>
      <c r="P1999" s="142"/>
      <c r="Q1999" s="142"/>
      <c r="R1999" s="142"/>
      <c r="S1999" s="139"/>
    </row>
    <row r="2000" spans="2:19" ht="15.75" customHeight="1" x14ac:dyDescent="0.25">
      <c r="B2000" s="106"/>
      <c r="C2000" s="106"/>
      <c r="D2000" s="139"/>
      <c r="E2000" s="140"/>
      <c r="F2000" s="140"/>
      <c r="G2000" s="140"/>
      <c r="M2000" s="140"/>
      <c r="N2000" s="167"/>
      <c r="O2000" s="167"/>
      <c r="P2000" s="142"/>
      <c r="Q2000" s="142"/>
      <c r="R2000" s="142"/>
      <c r="S2000" s="139"/>
    </row>
    <row r="2001" spans="2:19" ht="15.75" customHeight="1" x14ac:dyDescent="0.25">
      <c r="B2001" s="106"/>
      <c r="C2001" s="106"/>
      <c r="D2001" s="139"/>
      <c r="E2001" s="140"/>
      <c r="F2001" s="140"/>
      <c r="G2001" s="140"/>
      <c r="M2001" s="140"/>
      <c r="N2001" s="167"/>
      <c r="O2001" s="167"/>
      <c r="P2001" s="142"/>
      <c r="Q2001" s="142"/>
      <c r="R2001" s="142"/>
      <c r="S2001" s="139"/>
    </row>
    <row r="2002" spans="2:19" ht="15.75" customHeight="1" x14ac:dyDescent="0.25">
      <c r="B2002" s="106"/>
      <c r="C2002" s="106"/>
      <c r="D2002" s="139"/>
      <c r="E2002" s="140"/>
      <c r="F2002" s="140"/>
      <c r="G2002" s="140"/>
      <c r="M2002" s="140"/>
      <c r="N2002" s="167"/>
      <c r="O2002" s="167"/>
      <c r="P2002" s="142"/>
      <c r="Q2002" s="142"/>
      <c r="R2002" s="142"/>
      <c r="S2002" s="139"/>
    </row>
    <row r="2003" spans="2:19" ht="15.75" customHeight="1" x14ac:dyDescent="0.25">
      <c r="B2003" s="106"/>
      <c r="C2003" s="106"/>
      <c r="D2003" s="139"/>
      <c r="E2003" s="140"/>
      <c r="F2003" s="140"/>
      <c r="G2003" s="140"/>
      <c r="M2003" s="140"/>
      <c r="N2003" s="167"/>
      <c r="O2003" s="167"/>
      <c r="P2003" s="142"/>
      <c r="Q2003" s="142"/>
      <c r="R2003" s="142"/>
      <c r="S2003" s="139"/>
    </row>
    <row r="2004" spans="2:19" ht="15.75" customHeight="1" x14ac:dyDescent="0.25">
      <c r="B2004" s="106"/>
      <c r="C2004" s="106"/>
      <c r="D2004" s="139"/>
      <c r="E2004" s="140"/>
      <c r="F2004" s="140"/>
      <c r="G2004" s="140"/>
      <c r="M2004" s="140"/>
      <c r="N2004" s="167"/>
      <c r="O2004" s="167"/>
      <c r="P2004" s="142"/>
      <c r="Q2004" s="142"/>
      <c r="R2004" s="142"/>
      <c r="S2004" s="139"/>
    </row>
    <row r="2005" spans="2:19" ht="15.75" customHeight="1" x14ac:dyDescent="0.25">
      <c r="B2005" s="106"/>
      <c r="C2005" s="106"/>
      <c r="D2005" s="139"/>
      <c r="E2005" s="140"/>
      <c r="F2005" s="140"/>
      <c r="G2005" s="140"/>
      <c r="M2005" s="140"/>
      <c r="N2005" s="167"/>
      <c r="O2005" s="167"/>
      <c r="P2005" s="142"/>
      <c r="Q2005" s="142"/>
      <c r="R2005" s="142"/>
      <c r="S2005" s="139"/>
    </row>
    <row r="2006" spans="2:19" ht="15.75" customHeight="1" x14ac:dyDescent="0.25">
      <c r="B2006" s="106"/>
      <c r="C2006" s="106"/>
      <c r="D2006" s="139"/>
      <c r="E2006" s="140"/>
      <c r="F2006" s="140"/>
      <c r="G2006" s="140"/>
      <c r="M2006" s="140"/>
      <c r="N2006" s="167"/>
      <c r="O2006" s="167"/>
      <c r="P2006" s="142"/>
      <c r="Q2006" s="142"/>
      <c r="R2006" s="142"/>
      <c r="S2006" s="139"/>
    </row>
    <row r="2007" spans="2:19" ht="15.75" customHeight="1" x14ac:dyDescent="0.25">
      <c r="B2007" s="106"/>
      <c r="C2007" s="106"/>
      <c r="D2007" s="139"/>
      <c r="E2007" s="140"/>
      <c r="F2007" s="140"/>
      <c r="G2007" s="140"/>
      <c r="M2007" s="140"/>
      <c r="N2007" s="167"/>
      <c r="O2007" s="167"/>
      <c r="P2007" s="142"/>
      <c r="Q2007" s="142"/>
      <c r="R2007" s="142"/>
      <c r="S2007" s="139"/>
    </row>
    <row r="2008" spans="2:19" ht="15.75" customHeight="1" x14ac:dyDescent="0.25">
      <c r="B2008" s="106"/>
      <c r="C2008" s="106"/>
      <c r="D2008" s="139"/>
      <c r="E2008" s="140"/>
      <c r="F2008" s="140"/>
      <c r="G2008" s="140"/>
      <c r="M2008" s="140"/>
      <c r="N2008" s="167"/>
      <c r="O2008" s="167"/>
      <c r="P2008" s="142"/>
      <c r="Q2008" s="142"/>
      <c r="R2008" s="142"/>
      <c r="S2008" s="139"/>
    </row>
    <row r="2009" spans="2:19" ht="15.75" customHeight="1" x14ac:dyDescent="0.25">
      <c r="B2009" s="106"/>
      <c r="C2009" s="106"/>
      <c r="D2009" s="139"/>
      <c r="E2009" s="140"/>
      <c r="F2009" s="140"/>
      <c r="G2009" s="140"/>
      <c r="M2009" s="140"/>
      <c r="N2009" s="167"/>
      <c r="O2009" s="167"/>
      <c r="P2009" s="142"/>
      <c r="Q2009" s="142"/>
      <c r="R2009" s="142"/>
      <c r="S2009" s="139"/>
    </row>
    <row r="2010" spans="2:19" ht="15.75" customHeight="1" x14ac:dyDescent="0.25">
      <c r="B2010" s="106"/>
      <c r="C2010" s="106"/>
      <c r="D2010" s="139"/>
      <c r="E2010" s="140"/>
      <c r="F2010" s="140"/>
      <c r="G2010" s="140"/>
      <c r="M2010" s="140"/>
      <c r="N2010" s="167"/>
      <c r="O2010" s="167"/>
      <c r="P2010" s="142"/>
      <c r="Q2010" s="142"/>
      <c r="R2010" s="142"/>
      <c r="S2010" s="139"/>
    </row>
    <row r="2011" spans="2:19" ht="15.75" customHeight="1" x14ac:dyDescent="0.25">
      <c r="B2011" s="106"/>
      <c r="C2011" s="106"/>
      <c r="D2011" s="139"/>
      <c r="E2011" s="140"/>
      <c r="F2011" s="140"/>
      <c r="G2011" s="140"/>
      <c r="M2011" s="140"/>
      <c r="N2011" s="167"/>
      <c r="O2011" s="167"/>
      <c r="P2011" s="142"/>
      <c r="Q2011" s="142"/>
      <c r="R2011" s="142"/>
      <c r="S2011" s="139"/>
    </row>
    <row r="2012" spans="2:19" ht="15.75" customHeight="1" x14ac:dyDescent="0.25">
      <c r="B2012" s="106"/>
      <c r="C2012" s="106"/>
      <c r="D2012" s="139"/>
      <c r="E2012" s="140"/>
      <c r="F2012" s="140"/>
      <c r="G2012" s="140"/>
      <c r="M2012" s="140"/>
      <c r="N2012" s="167"/>
      <c r="O2012" s="167"/>
      <c r="P2012" s="142"/>
      <c r="Q2012" s="142"/>
      <c r="R2012" s="142"/>
      <c r="S2012" s="139"/>
    </row>
    <row r="2013" spans="2:19" ht="15.75" customHeight="1" x14ac:dyDescent="0.25">
      <c r="B2013" s="106"/>
      <c r="C2013" s="106"/>
      <c r="D2013" s="139"/>
      <c r="E2013" s="140"/>
      <c r="F2013" s="140"/>
      <c r="G2013" s="140"/>
      <c r="M2013" s="140"/>
      <c r="N2013" s="167"/>
      <c r="O2013" s="167"/>
      <c r="P2013" s="142"/>
      <c r="Q2013" s="142"/>
      <c r="R2013" s="142"/>
      <c r="S2013" s="139"/>
    </row>
    <row r="2014" spans="2:19" ht="15.75" customHeight="1" x14ac:dyDescent="0.25">
      <c r="B2014" s="106"/>
      <c r="C2014" s="106"/>
      <c r="D2014" s="139"/>
      <c r="E2014" s="140"/>
      <c r="F2014" s="140"/>
      <c r="G2014" s="140"/>
      <c r="M2014" s="140"/>
      <c r="N2014" s="167"/>
      <c r="O2014" s="167"/>
      <c r="P2014" s="142"/>
      <c r="Q2014" s="142"/>
      <c r="R2014" s="142"/>
      <c r="S2014" s="139"/>
    </row>
    <row r="2015" spans="2:19" ht="15.75" customHeight="1" x14ac:dyDescent="0.25">
      <c r="B2015" s="106"/>
      <c r="C2015" s="106"/>
      <c r="D2015" s="139"/>
      <c r="E2015" s="140"/>
      <c r="F2015" s="140"/>
      <c r="G2015" s="140"/>
      <c r="M2015" s="140"/>
      <c r="N2015" s="167"/>
      <c r="O2015" s="167"/>
      <c r="P2015" s="142"/>
      <c r="Q2015" s="142"/>
      <c r="R2015" s="142"/>
      <c r="S2015" s="139"/>
    </row>
    <row r="2016" spans="2:19" ht="15.75" customHeight="1" x14ac:dyDescent="0.25">
      <c r="B2016" s="106"/>
      <c r="C2016" s="106"/>
      <c r="D2016" s="139"/>
      <c r="E2016" s="140"/>
      <c r="F2016" s="140"/>
      <c r="G2016" s="140"/>
      <c r="M2016" s="140"/>
      <c r="N2016" s="167"/>
      <c r="O2016" s="167"/>
      <c r="P2016" s="142"/>
      <c r="Q2016" s="142"/>
      <c r="R2016" s="142"/>
      <c r="S2016" s="139"/>
    </row>
    <row r="2017" spans="2:19" ht="15.75" customHeight="1" x14ac:dyDescent="0.25">
      <c r="B2017" s="106"/>
      <c r="C2017" s="106"/>
      <c r="D2017" s="139"/>
      <c r="E2017" s="140"/>
      <c r="F2017" s="140"/>
      <c r="G2017" s="140"/>
      <c r="M2017" s="140"/>
      <c r="N2017" s="167"/>
      <c r="O2017" s="167"/>
      <c r="P2017" s="142"/>
      <c r="Q2017" s="142"/>
      <c r="R2017" s="142"/>
      <c r="S2017" s="139"/>
    </row>
    <row r="2018" spans="2:19" ht="15.75" customHeight="1" x14ac:dyDescent="0.25">
      <c r="B2018" s="106"/>
      <c r="C2018" s="106"/>
      <c r="D2018" s="139"/>
      <c r="E2018" s="140"/>
      <c r="F2018" s="140"/>
      <c r="G2018" s="140"/>
      <c r="M2018" s="140"/>
      <c r="N2018" s="167"/>
      <c r="O2018" s="167"/>
      <c r="P2018" s="142"/>
      <c r="Q2018" s="142"/>
      <c r="R2018" s="142"/>
      <c r="S2018" s="139"/>
    </row>
    <row r="2019" spans="2:19" ht="15.75" customHeight="1" x14ac:dyDescent="0.25">
      <c r="B2019" s="106"/>
      <c r="C2019" s="106"/>
      <c r="D2019" s="139"/>
      <c r="E2019" s="140"/>
      <c r="F2019" s="140"/>
      <c r="G2019" s="140"/>
      <c r="M2019" s="140"/>
      <c r="N2019" s="167"/>
      <c r="O2019" s="167"/>
      <c r="P2019" s="142"/>
      <c r="Q2019" s="142"/>
      <c r="R2019" s="142"/>
      <c r="S2019" s="139"/>
    </row>
    <row r="2020" spans="2:19" ht="15.75" customHeight="1" x14ac:dyDescent="0.25">
      <c r="B2020" s="106"/>
      <c r="C2020" s="106"/>
      <c r="D2020" s="139"/>
      <c r="E2020" s="140"/>
      <c r="F2020" s="140"/>
      <c r="G2020" s="140"/>
      <c r="M2020" s="140"/>
      <c r="N2020" s="167"/>
      <c r="O2020" s="167"/>
      <c r="P2020" s="142"/>
      <c r="Q2020" s="142"/>
      <c r="R2020" s="142"/>
      <c r="S2020" s="139"/>
    </row>
    <row r="2021" spans="2:19" ht="15.75" customHeight="1" x14ac:dyDescent="0.25">
      <c r="B2021" s="106"/>
      <c r="C2021" s="106"/>
      <c r="D2021" s="139"/>
      <c r="E2021" s="140"/>
      <c r="F2021" s="140"/>
      <c r="G2021" s="140"/>
      <c r="M2021" s="140"/>
      <c r="N2021" s="167"/>
      <c r="O2021" s="167"/>
      <c r="P2021" s="142"/>
      <c r="Q2021" s="142"/>
      <c r="R2021" s="142"/>
      <c r="S2021" s="139"/>
    </row>
    <row r="2022" spans="2:19" ht="15.75" customHeight="1" x14ac:dyDescent="0.25">
      <c r="B2022" s="106"/>
      <c r="C2022" s="106"/>
      <c r="D2022" s="139"/>
      <c r="E2022" s="140"/>
      <c r="F2022" s="140"/>
      <c r="G2022" s="140"/>
      <c r="M2022" s="140"/>
      <c r="N2022" s="167"/>
      <c r="O2022" s="167"/>
      <c r="P2022" s="142"/>
      <c r="Q2022" s="142"/>
      <c r="R2022" s="142"/>
      <c r="S2022" s="139"/>
    </row>
    <row r="2023" spans="2:19" ht="15.75" customHeight="1" x14ac:dyDescent="0.25">
      <c r="B2023" s="106"/>
      <c r="C2023" s="106"/>
      <c r="D2023" s="139"/>
      <c r="E2023" s="140"/>
      <c r="F2023" s="140"/>
      <c r="G2023" s="140"/>
      <c r="M2023" s="140"/>
      <c r="N2023" s="167"/>
      <c r="O2023" s="167"/>
      <c r="P2023" s="142"/>
      <c r="Q2023" s="142"/>
      <c r="R2023" s="142"/>
      <c r="S2023" s="139"/>
    </row>
    <row r="2024" spans="2:19" ht="15.75" customHeight="1" x14ac:dyDescent="0.25">
      <c r="B2024" s="106"/>
      <c r="C2024" s="106"/>
      <c r="D2024" s="139"/>
      <c r="E2024" s="140"/>
      <c r="F2024" s="140"/>
      <c r="G2024" s="140"/>
      <c r="M2024" s="140"/>
      <c r="N2024" s="167"/>
      <c r="O2024" s="167"/>
      <c r="P2024" s="142"/>
      <c r="Q2024" s="142"/>
      <c r="R2024" s="142"/>
      <c r="S2024" s="139"/>
    </row>
    <row r="2025" spans="2:19" ht="15.75" customHeight="1" x14ac:dyDescent="0.25">
      <c r="B2025" s="106"/>
      <c r="C2025" s="106"/>
      <c r="D2025" s="139"/>
      <c r="E2025" s="140"/>
      <c r="F2025" s="140"/>
      <c r="G2025" s="140"/>
      <c r="M2025" s="140"/>
      <c r="N2025" s="167"/>
      <c r="O2025" s="167"/>
      <c r="P2025" s="142"/>
      <c r="Q2025" s="142"/>
      <c r="R2025" s="142"/>
      <c r="S2025" s="139"/>
    </row>
    <row r="2026" spans="2:19" ht="15.75" customHeight="1" x14ac:dyDescent="0.25">
      <c r="B2026" s="106"/>
      <c r="C2026" s="106"/>
      <c r="D2026" s="139"/>
      <c r="E2026" s="140"/>
      <c r="F2026" s="140"/>
      <c r="G2026" s="140"/>
      <c r="M2026" s="140"/>
      <c r="N2026" s="167"/>
      <c r="O2026" s="167"/>
      <c r="P2026" s="142"/>
      <c r="Q2026" s="142"/>
      <c r="R2026" s="142"/>
      <c r="S2026" s="139"/>
    </row>
    <row r="2027" spans="2:19" ht="15.75" customHeight="1" x14ac:dyDescent="0.25">
      <c r="B2027" s="106"/>
      <c r="C2027" s="106"/>
      <c r="D2027" s="139"/>
      <c r="E2027" s="140"/>
      <c r="F2027" s="140"/>
      <c r="G2027" s="140"/>
      <c r="M2027" s="140"/>
      <c r="N2027" s="167"/>
      <c r="O2027" s="167"/>
      <c r="P2027" s="142"/>
      <c r="Q2027" s="142"/>
      <c r="R2027" s="142"/>
      <c r="S2027" s="139"/>
    </row>
    <row r="2028" spans="2:19" ht="15.75" customHeight="1" x14ac:dyDescent="0.25">
      <c r="B2028" s="106"/>
      <c r="C2028" s="106"/>
      <c r="D2028" s="139"/>
      <c r="E2028" s="140"/>
      <c r="F2028" s="140"/>
      <c r="G2028" s="140"/>
      <c r="M2028" s="140"/>
      <c r="N2028" s="167"/>
      <c r="O2028" s="167"/>
      <c r="P2028" s="142"/>
      <c r="Q2028" s="142"/>
      <c r="R2028" s="142"/>
      <c r="S2028" s="139"/>
    </row>
    <row r="2029" spans="2:19" ht="15.75" customHeight="1" x14ac:dyDescent="0.25">
      <c r="B2029" s="106"/>
      <c r="C2029" s="106"/>
      <c r="D2029" s="139"/>
      <c r="E2029" s="140"/>
      <c r="F2029" s="140"/>
      <c r="G2029" s="140"/>
      <c r="M2029" s="140"/>
      <c r="N2029" s="167"/>
      <c r="O2029" s="167"/>
      <c r="P2029" s="142"/>
      <c r="Q2029" s="142"/>
      <c r="R2029" s="142"/>
      <c r="S2029" s="139"/>
    </row>
    <row r="2030" spans="2:19" ht="15.75" customHeight="1" x14ac:dyDescent="0.25">
      <c r="B2030" s="106"/>
      <c r="C2030" s="106"/>
      <c r="D2030" s="139"/>
      <c r="E2030" s="140"/>
      <c r="F2030" s="140"/>
      <c r="G2030" s="140"/>
      <c r="M2030" s="140"/>
      <c r="N2030" s="167"/>
      <c r="O2030" s="167"/>
      <c r="P2030" s="142"/>
      <c r="Q2030" s="142"/>
      <c r="R2030" s="142"/>
      <c r="S2030" s="139"/>
    </row>
    <row r="2031" spans="2:19" ht="15.75" customHeight="1" x14ac:dyDescent="0.25">
      <c r="B2031" s="106"/>
      <c r="C2031" s="106"/>
      <c r="D2031" s="139"/>
      <c r="E2031" s="140"/>
      <c r="F2031" s="140"/>
      <c r="G2031" s="140"/>
      <c r="M2031" s="140"/>
      <c r="N2031" s="167"/>
      <c r="O2031" s="167"/>
      <c r="P2031" s="142"/>
      <c r="Q2031" s="142"/>
      <c r="R2031" s="142"/>
      <c r="S2031" s="139"/>
    </row>
    <row r="2032" spans="2:19" ht="15.75" customHeight="1" x14ac:dyDescent="0.25">
      <c r="B2032" s="106"/>
      <c r="C2032" s="106"/>
      <c r="D2032" s="139"/>
      <c r="E2032" s="140"/>
      <c r="F2032" s="140"/>
      <c r="G2032" s="140"/>
      <c r="M2032" s="140"/>
      <c r="N2032" s="167"/>
      <c r="O2032" s="167"/>
      <c r="P2032" s="142"/>
      <c r="Q2032" s="142"/>
      <c r="R2032" s="142"/>
      <c r="S2032" s="139"/>
    </row>
    <row r="2033" spans="2:19" ht="15.75" customHeight="1" x14ac:dyDescent="0.25">
      <c r="B2033" s="106"/>
      <c r="C2033" s="106"/>
      <c r="D2033" s="139"/>
      <c r="E2033" s="140"/>
      <c r="F2033" s="140"/>
      <c r="G2033" s="140"/>
      <c r="M2033" s="140"/>
      <c r="N2033" s="167"/>
      <c r="O2033" s="167"/>
      <c r="P2033" s="142"/>
      <c r="Q2033" s="142"/>
      <c r="R2033" s="142"/>
      <c r="S2033" s="139"/>
    </row>
    <row r="2034" spans="2:19" ht="15.75" customHeight="1" x14ac:dyDescent="0.25">
      <c r="B2034" s="106"/>
      <c r="C2034" s="106"/>
      <c r="D2034" s="139"/>
      <c r="E2034" s="140"/>
      <c r="F2034" s="140"/>
      <c r="G2034" s="140"/>
      <c r="M2034" s="140"/>
      <c r="N2034" s="167"/>
      <c r="O2034" s="167"/>
      <c r="P2034" s="142"/>
      <c r="Q2034" s="142"/>
      <c r="R2034" s="142"/>
      <c r="S2034" s="139"/>
    </row>
    <row r="2035" spans="2:19" ht="15.75" customHeight="1" x14ac:dyDescent="0.25">
      <c r="B2035" s="106"/>
      <c r="C2035" s="106"/>
      <c r="D2035" s="139"/>
      <c r="E2035" s="140"/>
      <c r="F2035" s="140"/>
      <c r="G2035" s="140"/>
      <c r="M2035" s="140"/>
      <c r="N2035" s="167"/>
      <c r="O2035" s="167"/>
      <c r="P2035" s="142"/>
      <c r="Q2035" s="142"/>
      <c r="R2035" s="142"/>
      <c r="S2035" s="139"/>
    </row>
    <row r="2036" spans="2:19" ht="15.75" customHeight="1" x14ac:dyDescent="0.25">
      <c r="B2036" s="106"/>
      <c r="C2036" s="106"/>
      <c r="D2036" s="139"/>
      <c r="E2036" s="140"/>
      <c r="F2036" s="140"/>
      <c r="G2036" s="140"/>
      <c r="M2036" s="140"/>
      <c r="N2036" s="167"/>
      <c r="O2036" s="167"/>
      <c r="P2036" s="142"/>
      <c r="Q2036" s="142"/>
      <c r="R2036" s="142"/>
      <c r="S2036" s="139"/>
    </row>
    <row r="2037" spans="2:19" ht="15.75" customHeight="1" x14ac:dyDescent="0.25">
      <c r="B2037" s="106"/>
      <c r="C2037" s="106"/>
      <c r="D2037" s="139"/>
      <c r="E2037" s="140"/>
      <c r="F2037" s="140"/>
      <c r="G2037" s="140"/>
      <c r="M2037" s="140"/>
      <c r="N2037" s="167"/>
      <c r="O2037" s="167"/>
      <c r="P2037" s="142"/>
      <c r="Q2037" s="142"/>
      <c r="R2037" s="142"/>
      <c r="S2037" s="139"/>
    </row>
    <row r="2038" spans="2:19" ht="15.75" customHeight="1" x14ac:dyDescent="0.25">
      <c r="B2038" s="106"/>
      <c r="C2038" s="106"/>
      <c r="D2038" s="139"/>
      <c r="E2038" s="140"/>
      <c r="F2038" s="140"/>
      <c r="G2038" s="140"/>
      <c r="M2038" s="140"/>
      <c r="N2038" s="167"/>
      <c r="O2038" s="167"/>
      <c r="P2038" s="142"/>
      <c r="Q2038" s="142"/>
      <c r="R2038" s="142"/>
      <c r="S2038" s="139"/>
    </row>
    <row r="2039" spans="2:19" ht="15.75" customHeight="1" x14ac:dyDescent="0.25">
      <c r="B2039" s="106"/>
      <c r="C2039" s="106"/>
      <c r="D2039" s="139"/>
      <c r="E2039" s="140"/>
      <c r="F2039" s="140"/>
      <c r="G2039" s="140"/>
      <c r="M2039" s="140"/>
      <c r="N2039" s="167"/>
      <c r="O2039" s="167"/>
      <c r="P2039" s="142"/>
      <c r="Q2039" s="142"/>
      <c r="R2039" s="142"/>
      <c r="S2039" s="139"/>
    </row>
    <row r="2040" spans="2:19" ht="15.75" customHeight="1" x14ac:dyDescent="0.25">
      <c r="B2040" s="106"/>
      <c r="C2040" s="106"/>
      <c r="D2040" s="139"/>
      <c r="E2040" s="140"/>
      <c r="F2040" s="140"/>
      <c r="G2040" s="140"/>
      <c r="M2040" s="140"/>
      <c r="N2040" s="167"/>
      <c r="O2040" s="167"/>
      <c r="P2040" s="142"/>
      <c r="Q2040" s="142"/>
      <c r="R2040" s="142"/>
      <c r="S2040" s="139"/>
    </row>
    <row r="2041" spans="2:19" ht="15.75" customHeight="1" x14ac:dyDescent="0.25">
      <c r="B2041" s="106"/>
      <c r="C2041" s="106"/>
      <c r="D2041" s="139"/>
      <c r="E2041" s="140"/>
      <c r="F2041" s="140"/>
      <c r="G2041" s="140"/>
      <c r="M2041" s="140"/>
      <c r="N2041" s="167"/>
      <c r="O2041" s="167"/>
      <c r="P2041" s="142"/>
      <c r="Q2041" s="142"/>
      <c r="R2041" s="142"/>
      <c r="S2041" s="139"/>
    </row>
    <row r="2042" spans="2:19" ht="15.75" customHeight="1" x14ac:dyDescent="0.25">
      <c r="B2042" s="106"/>
      <c r="C2042" s="106"/>
      <c r="D2042" s="139"/>
      <c r="E2042" s="140"/>
      <c r="F2042" s="140"/>
      <c r="G2042" s="140"/>
      <c r="M2042" s="140"/>
      <c r="N2042" s="167"/>
      <c r="O2042" s="167"/>
      <c r="P2042" s="142"/>
      <c r="Q2042" s="142"/>
      <c r="R2042" s="142"/>
      <c r="S2042" s="139"/>
    </row>
    <row r="2043" spans="2:19" ht="15.75" customHeight="1" x14ac:dyDescent="0.25">
      <c r="B2043" s="106"/>
      <c r="C2043" s="106"/>
      <c r="D2043" s="139"/>
      <c r="E2043" s="140"/>
      <c r="F2043" s="140"/>
      <c r="G2043" s="140"/>
      <c r="M2043" s="140"/>
      <c r="N2043" s="167"/>
      <c r="O2043" s="167"/>
      <c r="P2043" s="142"/>
      <c r="Q2043" s="142"/>
      <c r="R2043" s="142"/>
      <c r="S2043" s="139"/>
    </row>
    <row r="2044" spans="2:19" ht="15.75" customHeight="1" x14ac:dyDescent="0.25">
      <c r="B2044" s="106"/>
      <c r="C2044" s="106"/>
      <c r="D2044" s="139"/>
      <c r="E2044" s="140"/>
      <c r="F2044" s="140"/>
      <c r="G2044" s="140"/>
      <c r="M2044" s="140"/>
      <c r="N2044" s="167"/>
      <c r="O2044" s="167"/>
      <c r="P2044" s="142"/>
      <c r="Q2044" s="142"/>
      <c r="R2044" s="142"/>
      <c r="S2044" s="139"/>
    </row>
    <row r="2045" spans="2:19" ht="15.75" customHeight="1" x14ac:dyDescent="0.25">
      <c r="B2045" s="106"/>
      <c r="C2045" s="106"/>
      <c r="D2045" s="139"/>
      <c r="E2045" s="140"/>
      <c r="F2045" s="140"/>
      <c r="G2045" s="140"/>
      <c r="M2045" s="140"/>
      <c r="N2045" s="167"/>
      <c r="O2045" s="167"/>
      <c r="P2045" s="142"/>
      <c r="Q2045" s="142"/>
      <c r="R2045" s="142"/>
      <c r="S2045" s="139"/>
    </row>
    <row r="2046" spans="2:19" ht="15.75" customHeight="1" x14ac:dyDescent="0.25">
      <c r="B2046" s="106"/>
      <c r="C2046" s="106"/>
      <c r="D2046" s="139"/>
      <c r="E2046" s="140"/>
      <c r="F2046" s="140"/>
      <c r="G2046" s="140"/>
      <c r="M2046" s="140"/>
      <c r="N2046" s="167"/>
      <c r="O2046" s="167"/>
      <c r="P2046" s="142"/>
      <c r="Q2046" s="142"/>
      <c r="R2046" s="142"/>
      <c r="S2046" s="139"/>
    </row>
    <row r="2047" spans="2:19" ht="15.75" customHeight="1" x14ac:dyDescent="0.25">
      <c r="B2047" s="106"/>
      <c r="C2047" s="106"/>
      <c r="D2047" s="139"/>
      <c r="E2047" s="140"/>
      <c r="F2047" s="140"/>
      <c r="G2047" s="140"/>
      <c r="M2047" s="140"/>
      <c r="N2047" s="167"/>
      <c r="O2047" s="167"/>
      <c r="P2047" s="142"/>
      <c r="Q2047" s="142"/>
      <c r="R2047" s="142"/>
      <c r="S2047" s="139"/>
    </row>
    <row r="2048" spans="2:19" ht="15.75" customHeight="1" x14ac:dyDescent="0.25">
      <c r="B2048" s="106"/>
      <c r="C2048" s="106"/>
      <c r="D2048" s="139"/>
      <c r="E2048" s="140"/>
      <c r="F2048" s="140"/>
      <c r="G2048" s="140"/>
      <c r="M2048" s="140"/>
      <c r="N2048" s="167"/>
      <c r="O2048" s="167"/>
      <c r="P2048" s="142"/>
      <c r="Q2048" s="142"/>
      <c r="R2048" s="142"/>
      <c r="S2048" s="139"/>
    </row>
    <row r="2049" spans="2:19" ht="15.75" customHeight="1" x14ac:dyDescent="0.25">
      <c r="B2049" s="106"/>
      <c r="C2049" s="106"/>
      <c r="D2049" s="139"/>
      <c r="E2049" s="140"/>
      <c r="F2049" s="140"/>
      <c r="G2049" s="140"/>
      <c r="M2049" s="140"/>
      <c r="N2049" s="167"/>
      <c r="O2049" s="167"/>
      <c r="P2049" s="142"/>
      <c r="Q2049" s="142"/>
      <c r="R2049" s="142"/>
      <c r="S2049" s="139"/>
    </row>
    <row r="2050" spans="2:19" ht="15.75" customHeight="1" x14ac:dyDescent="0.25">
      <c r="B2050" s="106"/>
      <c r="C2050" s="106"/>
      <c r="D2050" s="139"/>
      <c r="E2050" s="140"/>
      <c r="F2050" s="140"/>
      <c r="G2050" s="140"/>
      <c r="M2050" s="140"/>
      <c r="N2050" s="167"/>
      <c r="O2050" s="167"/>
      <c r="P2050" s="142"/>
      <c r="Q2050" s="142"/>
      <c r="R2050" s="142"/>
      <c r="S2050" s="139"/>
    </row>
    <row r="2051" spans="2:19" ht="15.75" customHeight="1" x14ac:dyDescent="0.25">
      <c r="B2051" s="106"/>
      <c r="C2051" s="106"/>
      <c r="D2051" s="139"/>
      <c r="E2051" s="140"/>
      <c r="F2051" s="140"/>
      <c r="G2051" s="140"/>
      <c r="M2051" s="140"/>
      <c r="N2051" s="167"/>
      <c r="O2051" s="167"/>
      <c r="P2051" s="142"/>
      <c r="Q2051" s="142"/>
      <c r="R2051" s="142"/>
      <c r="S2051" s="139"/>
    </row>
    <row r="2052" spans="2:19" ht="15.75" customHeight="1" x14ac:dyDescent="0.25">
      <c r="B2052" s="106"/>
      <c r="C2052" s="106"/>
      <c r="D2052" s="139"/>
      <c r="E2052" s="140"/>
      <c r="F2052" s="140"/>
      <c r="G2052" s="140"/>
      <c r="M2052" s="140"/>
      <c r="N2052" s="167"/>
      <c r="O2052" s="167"/>
      <c r="P2052" s="142"/>
      <c r="Q2052" s="142"/>
      <c r="R2052" s="142"/>
      <c r="S2052" s="139"/>
    </row>
    <row r="2053" spans="2:19" ht="15.75" customHeight="1" x14ac:dyDescent="0.25">
      <c r="B2053" s="106"/>
      <c r="C2053" s="106"/>
      <c r="D2053" s="139"/>
      <c r="E2053" s="140"/>
      <c r="F2053" s="140"/>
      <c r="G2053" s="140"/>
      <c r="M2053" s="140"/>
      <c r="N2053" s="167"/>
      <c r="O2053" s="167"/>
      <c r="P2053" s="142"/>
      <c r="Q2053" s="142"/>
      <c r="R2053" s="142"/>
      <c r="S2053" s="139"/>
    </row>
    <row r="2054" spans="2:19" ht="15.75" customHeight="1" x14ac:dyDescent="0.25">
      <c r="B2054" s="106"/>
      <c r="C2054" s="106"/>
      <c r="D2054" s="139"/>
      <c r="E2054" s="140"/>
      <c r="F2054" s="140"/>
      <c r="G2054" s="140"/>
      <c r="M2054" s="140"/>
      <c r="N2054" s="167"/>
      <c r="O2054" s="167"/>
      <c r="P2054" s="142"/>
      <c r="Q2054" s="142"/>
      <c r="R2054" s="142"/>
      <c r="S2054" s="139"/>
    </row>
    <row r="2055" spans="2:19" ht="15.75" customHeight="1" x14ac:dyDescent="0.25">
      <c r="B2055" s="106"/>
      <c r="C2055" s="106"/>
      <c r="D2055" s="139"/>
      <c r="E2055" s="140"/>
      <c r="F2055" s="140"/>
      <c r="G2055" s="140"/>
      <c r="M2055" s="140"/>
      <c r="N2055" s="167"/>
      <c r="O2055" s="167"/>
      <c r="P2055" s="142"/>
      <c r="Q2055" s="142"/>
      <c r="R2055" s="142"/>
      <c r="S2055" s="139"/>
    </row>
    <row r="2056" spans="2:19" ht="15.75" customHeight="1" x14ac:dyDescent="0.25">
      <c r="B2056" s="106"/>
      <c r="C2056" s="106"/>
      <c r="D2056" s="139"/>
      <c r="E2056" s="140"/>
      <c r="F2056" s="140"/>
      <c r="G2056" s="140"/>
      <c r="M2056" s="140"/>
      <c r="N2056" s="167"/>
      <c r="O2056" s="167"/>
      <c r="P2056" s="142"/>
      <c r="Q2056" s="142"/>
      <c r="R2056" s="142"/>
      <c r="S2056" s="139"/>
    </row>
    <row r="2057" spans="2:19" ht="15.75" customHeight="1" x14ac:dyDescent="0.25">
      <c r="B2057" s="106"/>
      <c r="C2057" s="106"/>
      <c r="D2057" s="139"/>
      <c r="E2057" s="140"/>
      <c r="F2057" s="140"/>
      <c r="G2057" s="140"/>
      <c r="M2057" s="140"/>
      <c r="N2057" s="167"/>
      <c r="O2057" s="167"/>
      <c r="P2057" s="142"/>
      <c r="Q2057" s="142"/>
      <c r="R2057" s="142"/>
      <c r="S2057" s="139"/>
    </row>
    <row r="2058" spans="2:19" ht="15.75" customHeight="1" x14ac:dyDescent="0.25">
      <c r="B2058" s="106"/>
      <c r="C2058" s="106"/>
      <c r="D2058" s="139"/>
      <c r="E2058" s="140"/>
      <c r="F2058" s="140"/>
      <c r="G2058" s="140"/>
      <c r="M2058" s="140"/>
      <c r="N2058" s="167"/>
      <c r="O2058" s="167"/>
      <c r="P2058" s="142"/>
      <c r="Q2058" s="142"/>
      <c r="R2058" s="142"/>
      <c r="S2058" s="139"/>
    </row>
    <row r="2059" spans="2:19" ht="15.75" customHeight="1" x14ac:dyDescent="0.25">
      <c r="B2059" s="106"/>
      <c r="C2059" s="106"/>
      <c r="D2059" s="139"/>
      <c r="E2059" s="140"/>
      <c r="F2059" s="140"/>
      <c r="G2059" s="140"/>
      <c r="M2059" s="140"/>
      <c r="N2059" s="167"/>
      <c r="O2059" s="167"/>
      <c r="P2059" s="142"/>
      <c r="Q2059" s="142"/>
      <c r="R2059" s="142"/>
      <c r="S2059" s="139"/>
    </row>
    <row r="2060" spans="2:19" ht="15.75" customHeight="1" x14ac:dyDescent="0.25">
      <c r="B2060" s="106"/>
      <c r="C2060" s="106"/>
      <c r="D2060" s="139"/>
      <c r="E2060" s="140"/>
      <c r="F2060" s="140"/>
      <c r="G2060" s="140"/>
      <c r="M2060" s="140"/>
      <c r="N2060" s="167"/>
      <c r="O2060" s="167"/>
      <c r="P2060" s="142"/>
      <c r="Q2060" s="142"/>
      <c r="R2060" s="142"/>
      <c r="S2060" s="139"/>
    </row>
    <row r="2061" spans="2:19" ht="15.75" customHeight="1" x14ac:dyDescent="0.25">
      <c r="B2061" s="106"/>
      <c r="C2061" s="106"/>
      <c r="D2061" s="139"/>
      <c r="E2061" s="140"/>
      <c r="F2061" s="140"/>
      <c r="G2061" s="140"/>
      <c r="M2061" s="140"/>
      <c r="N2061" s="167"/>
      <c r="O2061" s="167"/>
      <c r="P2061" s="142"/>
      <c r="Q2061" s="142"/>
      <c r="R2061" s="142"/>
      <c r="S2061" s="139"/>
    </row>
    <row r="2062" spans="2:19" ht="15.75" customHeight="1" x14ac:dyDescent="0.25">
      <c r="B2062" s="106"/>
      <c r="C2062" s="106"/>
      <c r="D2062" s="139"/>
      <c r="E2062" s="140"/>
      <c r="F2062" s="140"/>
      <c r="G2062" s="140"/>
      <c r="M2062" s="140"/>
      <c r="N2062" s="167"/>
      <c r="O2062" s="167"/>
      <c r="P2062" s="142"/>
      <c r="Q2062" s="142"/>
      <c r="R2062" s="142"/>
      <c r="S2062" s="139"/>
    </row>
    <row r="2063" spans="2:19" ht="15.75" customHeight="1" x14ac:dyDescent="0.25">
      <c r="B2063" s="106"/>
      <c r="C2063" s="106"/>
      <c r="D2063" s="139"/>
      <c r="E2063" s="140"/>
      <c r="F2063" s="140"/>
      <c r="G2063" s="140"/>
      <c r="M2063" s="140"/>
      <c r="N2063" s="167"/>
      <c r="O2063" s="167"/>
      <c r="P2063" s="142"/>
      <c r="Q2063" s="142"/>
      <c r="R2063" s="142"/>
      <c r="S2063" s="139"/>
    </row>
    <row r="2064" spans="2:19" ht="15.75" customHeight="1" x14ac:dyDescent="0.25">
      <c r="B2064" s="106"/>
      <c r="C2064" s="106"/>
      <c r="D2064" s="139"/>
      <c r="E2064" s="140"/>
      <c r="F2064" s="140"/>
      <c r="G2064" s="140"/>
      <c r="M2064" s="140"/>
      <c r="N2064" s="167"/>
      <c r="O2064" s="167"/>
      <c r="P2064" s="142"/>
      <c r="Q2064" s="142"/>
      <c r="R2064" s="142"/>
      <c r="S2064" s="139"/>
    </row>
    <row r="2065" spans="2:19" ht="15.75" customHeight="1" x14ac:dyDescent="0.25">
      <c r="B2065" s="106"/>
      <c r="C2065" s="106"/>
      <c r="D2065" s="139"/>
      <c r="E2065" s="140"/>
      <c r="F2065" s="140"/>
      <c r="G2065" s="140"/>
      <c r="M2065" s="140"/>
      <c r="N2065" s="167"/>
      <c r="O2065" s="167"/>
      <c r="P2065" s="142"/>
      <c r="Q2065" s="142"/>
      <c r="R2065" s="142"/>
      <c r="S2065" s="139"/>
    </row>
    <row r="2066" spans="2:19" ht="15.75" customHeight="1" x14ac:dyDescent="0.25">
      <c r="B2066" s="106"/>
      <c r="C2066" s="106"/>
      <c r="D2066" s="139"/>
      <c r="E2066" s="140"/>
      <c r="F2066" s="140"/>
      <c r="G2066" s="140"/>
      <c r="M2066" s="140"/>
      <c r="N2066" s="167"/>
      <c r="O2066" s="167"/>
      <c r="P2066" s="142"/>
      <c r="Q2066" s="142"/>
      <c r="R2066" s="142"/>
      <c r="S2066" s="139"/>
    </row>
    <row r="2067" spans="2:19" ht="15.75" customHeight="1" x14ac:dyDescent="0.25">
      <c r="B2067" s="106"/>
      <c r="C2067" s="106"/>
      <c r="D2067" s="139"/>
      <c r="E2067" s="140"/>
      <c r="F2067" s="140"/>
      <c r="G2067" s="140"/>
      <c r="M2067" s="140"/>
      <c r="N2067" s="167"/>
      <c r="O2067" s="167"/>
      <c r="P2067" s="142"/>
      <c r="Q2067" s="142"/>
      <c r="R2067" s="142"/>
      <c r="S2067" s="139"/>
    </row>
    <row r="2068" spans="2:19" ht="15.75" customHeight="1" x14ac:dyDescent="0.25">
      <c r="B2068" s="106"/>
      <c r="C2068" s="106"/>
      <c r="D2068" s="139"/>
      <c r="E2068" s="140"/>
      <c r="F2068" s="140"/>
      <c r="G2068" s="140"/>
      <c r="M2068" s="140"/>
      <c r="N2068" s="167"/>
      <c r="O2068" s="167"/>
      <c r="P2068" s="142"/>
      <c r="Q2068" s="142"/>
      <c r="R2068" s="142"/>
      <c r="S2068" s="139"/>
    </row>
    <row r="2069" spans="2:19" ht="15.75" customHeight="1" x14ac:dyDescent="0.25">
      <c r="B2069" s="106"/>
      <c r="C2069" s="106"/>
      <c r="D2069" s="139"/>
      <c r="E2069" s="140"/>
      <c r="F2069" s="140"/>
      <c r="G2069" s="140"/>
      <c r="M2069" s="140"/>
      <c r="N2069" s="167"/>
      <c r="O2069" s="167"/>
      <c r="P2069" s="142"/>
      <c r="Q2069" s="142"/>
      <c r="R2069" s="142"/>
      <c r="S2069" s="139"/>
    </row>
    <row r="2070" spans="2:19" ht="15.75" customHeight="1" x14ac:dyDescent="0.25">
      <c r="B2070" s="106"/>
      <c r="C2070" s="106"/>
      <c r="D2070" s="139"/>
      <c r="E2070" s="140"/>
      <c r="F2070" s="140"/>
      <c r="G2070" s="140"/>
      <c r="M2070" s="140"/>
      <c r="N2070" s="167"/>
      <c r="O2070" s="167"/>
      <c r="P2070" s="142"/>
      <c r="Q2070" s="142"/>
      <c r="R2070" s="142"/>
      <c r="S2070" s="139"/>
    </row>
    <row r="2071" spans="2:19" ht="15.75" customHeight="1" x14ac:dyDescent="0.25">
      <c r="B2071" s="106"/>
      <c r="C2071" s="106"/>
      <c r="D2071" s="139"/>
      <c r="E2071" s="140"/>
      <c r="F2071" s="140"/>
      <c r="G2071" s="140"/>
      <c r="M2071" s="140"/>
      <c r="N2071" s="167"/>
      <c r="O2071" s="167"/>
      <c r="P2071" s="142"/>
      <c r="Q2071" s="142"/>
      <c r="R2071" s="142"/>
      <c r="S2071" s="139"/>
    </row>
    <row r="2072" spans="2:19" ht="15.75" customHeight="1" x14ac:dyDescent="0.25">
      <c r="B2072" s="106"/>
      <c r="C2072" s="106"/>
      <c r="D2072" s="139"/>
      <c r="E2072" s="140"/>
      <c r="F2072" s="140"/>
      <c r="G2072" s="140"/>
      <c r="M2072" s="140"/>
      <c r="N2072" s="167"/>
      <c r="O2072" s="167"/>
      <c r="P2072" s="142"/>
      <c r="Q2072" s="142"/>
      <c r="R2072" s="142"/>
      <c r="S2072" s="139"/>
    </row>
    <row r="2073" spans="2:19" ht="15.75" customHeight="1" x14ac:dyDescent="0.25">
      <c r="B2073" s="106"/>
      <c r="C2073" s="106"/>
      <c r="D2073" s="139"/>
      <c r="E2073" s="140"/>
      <c r="F2073" s="140"/>
      <c r="G2073" s="140"/>
      <c r="M2073" s="140"/>
      <c r="N2073" s="167"/>
      <c r="O2073" s="167"/>
      <c r="P2073" s="142"/>
      <c r="Q2073" s="142"/>
      <c r="R2073" s="142"/>
      <c r="S2073" s="139"/>
    </row>
    <row r="2074" spans="2:19" ht="15.75" customHeight="1" x14ac:dyDescent="0.25">
      <c r="B2074" s="106"/>
      <c r="C2074" s="106"/>
      <c r="D2074" s="139"/>
      <c r="E2074" s="140"/>
      <c r="F2074" s="140"/>
      <c r="G2074" s="140"/>
      <c r="M2074" s="140"/>
      <c r="N2074" s="167"/>
      <c r="O2074" s="167"/>
      <c r="P2074" s="142"/>
      <c r="Q2074" s="142"/>
      <c r="R2074" s="142"/>
      <c r="S2074" s="139"/>
    </row>
    <row r="2075" spans="2:19" ht="15.75" customHeight="1" x14ac:dyDescent="0.25">
      <c r="B2075" s="106"/>
      <c r="C2075" s="106"/>
      <c r="D2075" s="139"/>
      <c r="E2075" s="140"/>
      <c r="F2075" s="140"/>
      <c r="G2075" s="140"/>
      <c r="M2075" s="140"/>
      <c r="N2075" s="167"/>
      <c r="O2075" s="167"/>
      <c r="P2075" s="142"/>
      <c r="Q2075" s="142"/>
      <c r="R2075" s="142"/>
      <c r="S2075" s="139"/>
    </row>
    <row r="2076" spans="2:19" ht="15.75" customHeight="1" x14ac:dyDescent="0.25">
      <c r="B2076" s="106"/>
      <c r="C2076" s="106"/>
      <c r="D2076" s="139"/>
      <c r="E2076" s="140"/>
      <c r="F2076" s="140"/>
      <c r="G2076" s="140"/>
      <c r="M2076" s="140"/>
      <c r="N2076" s="167"/>
      <c r="O2076" s="167"/>
      <c r="P2076" s="142"/>
      <c r="Q2076" s="142"/>
      <c r="R2076" s="142"/>
      <c r="S2076" s="139"/>
    </row>
    <row r="2077" spans="2:19" ht="15.75" customHeight="1" x14ac:dyDescent="0.25">
      <c r="B2077" s="106"/>
      <c r="C2077" s="106"/>
      <c r="D2077" s="139"/>
      <c r="E2077" s="140"/>
      <c r="F2077" s="140"/>
      <c r="G2077" s="140"/>
      <c r="M2077" s="140"/>
      <c r="N2077" s="167"/>
      <c r="O2077" s="167"/>
      <c r="P2077" s="142"/>
      <c r="Q2077" s="142"/>
      <c r="R2077" s="142"/>
      <c r="S2077" s="139"/>
    </row>
    <row r="2078" spans="2:19" ht="15.75" customHeight="1" x14ac:dyDescent="0.25">
      <c r="B2078" s="106"/>
      <c r="C2078" s="106"/>
      <c r="D2078" s="139"/>
      <c r="E2078" s="140"/>
      <c r="F2078" s="140"/>
      <c r="G2078" s="140"/>
      <c r="M2078" s="140"/>
      <c r="N2078" s="167"/>
      <c r="O2078" s="167"/>
      <c r="P2078" s="142"/>
      <c r="Q2078" s="142"/>
      <c r="R2078" s="142"/>
      <c r="S2078" s="139"/>
    </row>
    <row r="2079" spans="2:19" ht="15.75" customHeight="1" x14ac:dyDescent="0.25">
      <c r="B2079" s="106"/>
      <c r="C2079" s="106"/>
      <c r="D2079" s="139"/>
      <c r="E2079" s="140"/>
      <c r="F2079" s="140"/>
      <c r="G2079" s="140"/>
      <c r="M2079" s="140"/>
      <c r="N2079" s="167"/>
      <c r="O2079" s="167"/>
      <c r="P2079" s="142"/>
      <c r="Q2079" s="142"/>
      <c r="R2079" s="142"/>
      <c r="S2079" s="139"/>
    </row>
    <row r="2080" spans="2:19" ht="15.75" customHeight="1" x14ac:dyDescent="0.25">
      <c r="B2080" s="106"/>
      <c r="C2080" s="106"/>
      <c r="D2080" s="139"/>
      <c r="E2080" s="140"/>
      <c r="F2080" s="140"/>
      <c r="G2080" s="140"/>
      <c r="M2080" s="140"/>
      <c r="N2080" s="167"/>
      <c r="O2080" s="167"/>
      <c r="P2080" s="142"/>
      <c r="Q2080" s="142"/>
      <c r="R2080" s="142"/>
      <c r="S2080" s="139"/>
    </row>
    <row r="2081" spans="2:19" ht="15.75" customHeight="1" x14ac:dyDescent="0.25">
      <c r="B2081" s="106"/>
      <c r="C2081" s="106"/>
      <c r="D2081" s="139"/>
      <c r="E2081" s="140"/>
      <c r="F2081" s="140"/>
      <c r="G2081" s="140"/>
      <c r="M2081" s="140"/>
      <c r="N2081" s="167"/>
      <c r="O2081" s="167"/>
      <c r="P2081" s="142"/>
      <c r="Q2081" s="142"/>
      <c r="R2081" s="142"/>
      <c r="S2081" s="139"/>
    </row>
    <row r="2082" spans="2:19" ht="15.75" customHeight="1" x14ac:dyDescent="0.25">
      <c r="B2082" s="106"/>
      <c r="C2082" s="106"/>
      <c r="D2082" s="139"/>
      <c r="E2082" s="140"/>
      <c r="F2082" s="140"/>
      <c r="G2082" s="140"/>
      <c r="M2082" s="140"/>
      <c r="N2082" s="167"/>
      <c r="O2082" s="167"/>
      <c r="P2082" s="142"/>
      <c r="Q2082" s="142"/>
      <c r="R2082" s="142"/>
      <c r="S2082" s="139"/>
    </row>
    <row r="2083" spans="2:19" ht="15.75" customHeight="1" x14ac:dyDescent="0.25">
      <c r="B2083" s="106"/>
      <c r="C2083" s="106"/>
      <c r="D2083" s="139"/>
      <c r="E2083" s="140"/>
      <c r="F2083" s="140"/>
      <c r="G2083" s="140"/>
      <c r="M2083" s="140"/>
      <c r="N2083" s="167"/>
      <c r="O2083" s="167"/>
      <c r="P2083" s="142"/>
      <c r="Q2083" s="142"/>
      <c r="R2083" s="142"/>
      <c r="S2083" s="139"/>
    </row>
    <row r="2084" spans="2:19" ht="15.75" customHeight="1" x14ac:dyDescent="0.25">
      <c r="B2084" s="106"/>
      <c r="C2084" s="106"/>
      <c r="D2084" s="139"/>
      <c r="E2084" s="140"/>
      <c r="F2084" s="140"/>
      <c r="G2084" s="140"/>
      <c r="M2084" s="140"/>
      <c r="N2084" s="167"/>
      <c r="O2084" s="167"/>
      <c r="P2084" s="142"/>
      <c r="Q2084" s="142"/>
      <c r="R2084" s="142"/>
      <c r="S2084" s="139"/>
    </row>
    <row r="2085" spans="2:19" ht="15.75" customHeight="1" x14ac:dyDescent="0.25">
      <c r="B2085" s="106"/>
      <c r="C2085" s="106"/>
      <c r="D2085" s="139"/>
      <c r="E2085" s="140"/>
      <c r="F2085" s="140"/>
      <c r="G2085" s="140"/>
      <c r="M2085" s="140"/>
      <c r="N2085" s="167"/>
      <c r="O2085" s="167"/>
      <c r="P2085" s="142"/>
      <c r="Q2085" s="142"/>
      <c r="R2085" s="142"/>
      <c r="S2085" s="139"/>
    </row>
    <row r="2086" spans="2:19" ht="15.75" customHeight="1" x14ac:dyDescent="0.25">
      <c r="B2086" s="106"/>
      <c r="C2086" s="106"/>
      <c r="D2086" s="139"/>
      <c r="E2086" s="140"/>
      <c r="F2086" s="140"/>
      <c r="G2086" s="140"/>
      <c r="M2086" s="140"/>
      <c r="N2086" s="167"/>
      <c r="O2086" s="167"/>
      <c r="P2086" s="142"/>
      <c r="Q2086" s="142"/>
      <c r="R2086" s="142"/>
      <c r="S2086" s="139"/>
    </row>
    <row r="2087" spans="2:19" ht="15.75" customHeight="1" x14ac:dyDescent="0.25">
      <c r="B2087" s="106"/>
      <c r="C2087" s="106"/>
      <c r="D2087" s="139"/>
      <c r="E2087" s="140"/>
      <c r="F2087" s="140"/>
      <c r="G2087" s="140"/>
      <c r="M2087" s="140"/>
      <c r="N2087" s="167"/>
      <c r="O2087" s="167"/>
      <c r="P2087" s="142"/>
      <c r="Q2087" s="142"/>
      <c r="R2087" s="142"/>
      <c r="S2087" s="139"/>
    </row>
    <row r="2088" spans="2:19" ht="15.75" customHeight="1" x14ac:dyDescent="0.25">
      <c r="B2088" s="106"/>
      <c r="C2088" s="106"/>
      <c r="D2088" s="139"/>
      <c r="E2088" s="140"/>
      <c r="F2088" s="140"/>
      <c r="G2088" s="140"/>
      <c r="M2088" s="140"/>
      <c r="N2088" s="167"/>
      <c r="O2088" s="167"/>
      <c r="P2088" s="142"/>
      <c r="Q2088" s="142"/>
      <c r="R2088" s="142"/>
      <c r="S2088" s="139"/>
    </row>
    <row r="2089" spans="2:19" ht="15.75" customHeight="1" x14ac:dyDescent="0.25">
      <c r="B2089" s="106"/>
      <c r="C2089" s="106"/>
      <c r="D2089" s="139"/>
      <c r="E2089" s="140"/>
      <c r="F2089" s="140"/>
      <c r="G2089" s="140"/>
      <c r="M2089" s="140"/>
      <c r="N2089" s="167"/>
      <c r="O2089" s="167"/>
      <c r="P2089" s="142"/>
      <c r="Q2089" s="142"/>
      <c r="R2089" s="142"/>
      <c r="S2089" s="139"/>
    </row>
    <row r="2090" spans="2:19" ht="15.75" customHeight="1" x14ac:dyDescent="0.25">
      <c r="B2090" s="106"/>
      <c r="C2090" s="106"/>
      <c r="D2090" s="139"/>
      <c r="E2090" s="140"/>
      <c r="F2090" s="140"/>
      <c r="G2090" s="140"/>
      <c r="M2090" s="140"/>
      <c r="N2090" s="167"/>
      <c r="O2090" s="167"/>
      <c r="P2090" s="142"/>
      <c r="Q2090" s="142"/>
      <c r="R2090" s="142"/>
      <c r="S2090" s="139"/>
    </row>
    <row r="2091" spans="2:19" ht="15.75" customHeight="1" x14ac:dyDescent="0.25">
      <c r="B2091" s="106"/>
      <c r="C2091" s="106"/>
      <c r="D2091" s="139"/>
      <c r="E2091" s="140"/>
      <c r="F2091" s="140"/>
      <c r="G2091" s="140"/>
      <c r="M2091" s="140"/>
      <c r="N2091" s="167"/>
      <c r="O2091" s="167"/>
      <c r="P2091" s="142"/>
      <c r="Q2091" s="142"/>
      <c r="R2091" s="142"/>
      <c r="S2091" s="139"/>
    </row>
    <row r="2092" spans="2:19" ht="15.75" customHeight="1" x14ac:dyDescent="0.25">
      <c r="B2092" s="106"/>
      <c r="C2092" s="106"/>
      <c r="D2092" s="139"/>
      <c r="E2092" s="140"/>
      <c r="F2092" s="140"/>
      <c r="G2092" s="140"/>
      <c r="M2092" s="140"/>
      <c r="N2092" s="167"/>
      <c r="O2092" s="167"/>
      <c r="P2092" s="142"/>
      <c r="Q2092" s="142"/>
      <c r="R2092" s="142"/>
      <c r="S2092" s="139"/>
    </row>
    <row r="2093" spans="2:19" ht="15.75" customHeight="1" x14ac:dyDescent="0.25">
      <c r="B2093" s="106"/>
      <c r="C2093" s="106"/>
      <c r="D2093" s="139"/>
      <c r="E2093" s="140"/>
      <c r="F2093" s="140"/>
      <c r="G2093" s="140"/>
      <c r="M2093" s="140"/>
      <c r="N2093" s="167"/>
      <c r="O2093" s="167"/>
      <c r="P2093" s="142"/>
      <c r="Q2093" s="142"/>
      <c r="R2093" s="142"/>
      <c r="S2093" s="139"/>
    </row>
    <row r="2094" spans="2:19" ht="15.75" customHeight="1" x14ac:dyDescent="0.25">
      <c r="B2094" s="106"/>
      <c r="C2094" s="106"/>
      <c r="D2094" s="139"/>
      <c r="E2094" s="140"/>
      <c r="F2094" s="140"/>
      <c r="G2094" s="140"/>
      <c r="M2094" s="140"/>
      <c r="N2094" s="167"/>
      <c r="O2094" s="167"/>
      <c r="P2094" s="142"/>
      <c r="Q2094" s="142"/>
      <c r="R2094" s="142"/>
      <c r="S2094" s="139"/>
    </row>
    <row r="2095" spans="2:19" ht="15.75" customHeight="1" x14ac:dyDescent="0.25">
      <c r="B2095" s="106"/>
      <c r="C2095" s="106"/>
      <c r="D2095" s="139"/>
      <c r="E2095" s="140"/>
      <c r="F2095" s="140"/>
      <c r="G2095" s="140"/>
      <c r="M2095" s="140"/>
      <c r="N2095" s="167"/>
      <c r="O2095" s="167"/>
      <c r="P2095" s="142"/>
      <c r="Q2095" s="142"/>
      <c r="R2095" s="142"/>
      <c r="S2095" s="139"/>
    </row>
    <row r="2096" spans="2:19" ht="15.75" customHeight="1" x14ac:dyDescent="0.25">
      <c r="B2096" s="106"/>
      <c r="C2096" s="106"/>
      <c r="D2096" s="139"/>
      <c r="E2096" s="140"/>
      <c r="F2096" s="140"/>
      <c r="G2096" s="140"/>
      <c r="M2096" s="140"/>
      <c r="N2096" s="167"/>
      <c r="O2096" s="167"/>
      <c r="P2096" s="142"/>
      <c r="Q2096" s="142"/>
      <c r="R2096" s="142"/>
      <c r="S2096" s="139"/>
    </row>
    <row r="2097" spans="2:19" ht="15.75" customHeight="1" x14ac:dyDescent="0.25">
      <c r="B2097" s="106"/>
      <c r="C2097" s="106"/>
      <c r="D2097" s="139"/>
      <c r="E2097" s="140"/>
      <c r="F2097" s="140"/>
      <c r="G2097" s="140"/>
      <c r="M2097" s="140"/>
      <c r="N2097" s="167"/>
      <c r="O2097" s="167"/>
      <c r="P2097" s="142"/>
      <c r="Q2097" s="142"/>
      <c r="R2097" s="142"/>
      <c r="S2097" s="139"/>
    </row>
    <row r="2098" spans="2:19" ht="15.75" customHeight="1" x14ac:dyDescent="0.25">
      <c r="B2098" s="106"/>
      <c r="C2098" s="106"/>
      <c r="D2098" s="139"/>
      <c r="E2098" s="140"/>
      <c r="F2098" s="140"/>
      <c r="G2098" s="140"/>
      <c r="M2098" s="140"/>
      <c r="N2098" s="167"/>
      <c r="O2098" s="167"/>
      <c r="P2098" s="142"/>
      <c r="Q2098" s="142"/>
      <c r="R2098" s="142"/>
      <c r="S2098" s="139"/>
    </row>
    <row r="2099" spans="2:19" ht="15.75" customHeight="1" x14ac:dyDescent="0.25">
      <c r="B2099" s="106"/>
      <c r="C2099" s="106"/>
      <c r="D2099" s="139"/>
      <c r="E2099" s="140"/>
      <c r="F2099" s="140"/>
      <c r="G2099" s="140"/>
      <c r="M2099" s="140"/>
      <c r="N2099" s="167"/>
      <c r="O2099" s="167"/>
      <c r="P2099" s="142"/>
      <c r="Q2099" s="142"/>
      <c r="R2099" s="142"/>
      <c r="S2099" s="139"/>
    </row>
    <row r="2100" spans="2:19" ht="15.75" customHeight="1" x14ac:dyDescent="0.25">
      <c r="B2100" s="106"/>
      <c r="C2100" s="106"/>
      <c r="D2100" s="139"/>
      <c r="E2100" s="140"/>
      <c r="F2100" s="140"/>
      <c r="G2100" s="140"/>
      <c r="M2100" s="140"/>
      <c r="N2100" s="167"/>
      <c r="O2100" s="167"/>
      <c r="P2100" s="142"/>
      <c r="Q2100" s="142"/>
      <c r="R2100" s="142"/>
      <c r="S2100" s="139"/>
    </row>
    <row r="2101" spans="2:19" ht="15.75" customHeight="1" x14ac:dyDescent="0.25">
      <c r="B2101" s="106"/>
      <c r="C2101" s="106"/>
      <c r="D2101" s="139"/>
      <c r="E2101" s="140"/>
      <c r="F2101" s="140"/>
      <c r="G2101" s="140"/>
      <c r="M2101" s="140"/>
      <c r="N2101" s="167"/>
      <c r="O2101" s="167"/>
      <c r="P2101" s="142"/>
      <c r="Q2101" s="142"/>
      <c r="R2101" s="142"/>
      <c r="S2101" s="139"/>
    </row>
    <row r="2102" spans="2:19" ht="15.75" customHeight="1" x14ac:dyDescent="0.25">
      <c r="B2102" s="106"/>
      <c r="C2102" s="106"/>
      <c r="D2102" s="139"/>
      <c r="E2102" s="140"/>
      <c r="F2102" s="140"/>
      <c r="G2102" s="140"/>
      <c r="M2102" s="140"/>
      <c r="N2102" s="167"/>
      <c r="O2102" s="167"/>
      <c r="P2102" s="142"/>
      <c r="Q2102" s="142"/>
      <c r="R2102" s="142"/>
      <c r="S2102" s="139"/>
    </row>
    <row r="2103" spans="2:19" ht="15.75" customHeight="1" x14ac:dyDescent="0.25">
      <c r="B2103" s="106"/>
      <c r="C2103" s="106"/>
      <c r="D2103" s="139"/>
      <c r="E2103" s="140"/>
      <c r="F2103" s="140"/>
      <c r="G2103" s="140"/>
      <c r="M2103" s="140"/>
      <c r="N2103" s="167"/>
      <c r="O2103" s="167"/>
      <c r="P2103" s="142"/>
      <c r="Q2103" s="142"/>
      <c r="R2103" s="142"/>
      <c r="S2103" s="139"/>
    </row>
    <row r="2104" spans="2:19" ht="15.75" customHeight="1" x14ac:dyDescent="0.25">
      <c r="B2104" s="106"/>
      <c r="C2104" s="106"/>
      <c r="D2104" s="139"/>
      <c r="E2104" s="140"/>
      <c r="F2104" s="140"/>
      <c r="G2104" s="140"/>
      <c r="M2104" s="140"/>
      <c r="N2104" s="167"/>
      <c r="O2104" s="167"/>
      <c r="P2104" s="142"/>
      <c r="Q2104" s="142"/>
      <c r="R2104" s="142"/>
      <c r="S2104" s="139"/>
    </row>
    <row r="2105" spans="2:19" ht="15.75" customHeight="1" x14ac:dyDescent="0.25">
      <c r="B2105" s="106"/>
      <c r="C2105" s="106"/>
      <c r="D2105" s="139"/>
      <c r="E2105" s="140"/>
      <c r="F2105" s="140"/>
      <c r="G2105" s="140"/>
      <c r="M2105" s="140"/>
      <c r="N2105" s="167"/>
      <c r="O2105" s="167"/>
      <c r="P2105" s="142"/>
      <c r="Q2105" s="142"/>
      <c r="R2105" s="142"/>
      <c r="S2105" s="139"/>
    </row>
    <row r="2106" spans="2:19" ht="15.75" customHeight="1" x14ac:dyDescent="0.25">
      <c r="B2106" s="106"/>
      <c r="C2106" s="106"/>
      <c r="D2106" s="139"/>
      <c r="E2106" s="140"/>
      <c r="F2106" s="140"/>
      <c r="G2106" s="140"/>
      <c r="M2106" s="140"/>
      <c r="N2106" s="167"/>
      <c r="O2106" s="167"/>
      <c r="P2106" s="142"/>
      <c r="Q2106" s="142"/>
      <c r="R2106" s="142"/>
      <c r="S2106" s="139"/>
    </row>
    <row r="2107" spans="2:19" ht="15.75" customHeight="1" x14ac:dyDescent="0.25">
      <c r="B2107" s="106"/>
      <c r="C2107" s="106"/>
      <c r="D2107" s="139"/>
      <c r="E2107" s="140"/>
      <c r="F2107" s="140"/>
      <c r="G2107" s="140"/>
      <c r="M2107" s="140"/>
      <c r="N2107" s="167"/>
      <c r="O2107" s="167"/>
      <c r="P2107" s="142"/>
      <c r="Q2107" s="142"/>
      <c r="R2107" s="142"/>
      <c r="S2107" s="139"/>
    </row>
    <row r="2108" spans="2:19" ht="15.75" customHeight="1" x14ac:dyDescent="0.25">
      <c r="B2108" s="106"/>
      <c r="C2108" s="106"/>
      <c r="D2108" s="139"/>
      <c r="E2108" s="140"/>
      <c r="F2108" s="140"/>
      <c r="G2108" s="140"/>
      <c r="M2108" s="140"/>
      <c r="N2108" s="167"/>
      <c r="O2108" s="167"/>
      <c r="P2108" s="142"/>
      <c r="Q2108" s="142"/>
      <c r="R2108" s="142"/>
      <c r="S2108" s="139"/>
    </row>
    <row r="2109" spans="2:19" ht="15.75" customHeight="1" x14ac:dyDescent="0.25">
      <c r="B2109" s="106"/>
      <c r="C2109" s="106"/>
      <c r="D2109" s="139"/>
      <c r="E2109" s="140"/>
      <c r="F2109" s="140"/>
      <c r="G2109" s="140"/>
      <c r="M2109" s="140"/>
      <c r="N2109" s="167"/>
      <c r="O2109" s="167"/>
      <c r="P2109" s="142"/>
      <c r="Q2109" s="142"/>
      <c r="R2109" s="142"/>
      <c r="S2109" s="139"/>
    </row>
    <row r="2110" spans="2:19" ht="15.75" customHeight="1" x14ac:dyDescent="0.25">
      <c r="B2110" s="106"/>
      <c r="C2110" s="106"/>
      <c r="D2110" s="139"/>
      <c r="E2110" s="140"/>
      <c r="F2110" s="140"/>
      <c r="G2110" s="140"/>
      <c r="M2110" s="140"/>
      <c r="N2110" s="167"/>
      <c r="O2110" s="167"/>
      <c r="P2110" s="142"/>
      <c r="Q2110" s="142"/>
      <c r="R2110" s="142"/>
      <c r="S2110" s="139"/>
    </row>
    <row r="2111" spans="2:19" ht="15.75" customHeight="1" x14ac:dyDescent="0.25">
      <c r="B2111" s="106"/>
      <c r="C2111" s="106"/>
      <c r="D2111" s="139"/>
      <c r="E2111" s="140"/>
      <c r="F2111" s="140"/>
      <c r="G2111" s="140"/>
      <c r="M2111" s="140"/>
      <c r="N2111" s="167"/>
      <c r="O2111" s="167"/>
      <c r="P2111" s="142"/>
      <c r="Q2111" s="142"/>
      <c r="R2111" s="142"/>
      <c r="S2111" s="139"/>
    </row>
    <row r="2112" spans="2:19" ht="15.75" customHeight="1" x14ac:dyDescent="0.25">
      <c r="B2112" s="106"/>
      <c r="C2112" s="106"/>
      <c r="D2112" s="139"/>
      <c r="E2112" s="140"/>
      <c r="F2112" s="140"/>
      <c r="G2112" s="140"/>
      <c r="M2112" s="140"/>
      <c r="N2112" s="167"/>
      <c r="O2112" s="167"/>
      <c r="P2112" s="142"/>
      <c r="Q2112" s="142"/>
      <c r="R2112" s="142"/>
      <c r="S2112" s="139"/>
    </row>
    <row r="2113" spans="2:19" ht="15.75" customHeight="1" x14ac:dyDescent="0.25">
      <c r="B2113" s="106"/>
      <c r="C2113" s="106"/>
      <c r="D2113" s="139"/>
      <c r="E2113" s="140"/>
      <c r="F2113" s="140"/>
      <c r="G2113" s="140"/>
      <c r="M2113" s="140"/>
      <c r="N2113" s="167"/>
      <c r="O2113" s="167"/>
      <c r="P2113" s="142"/>
      <c r="Q2113" s="142"/>
      <c r="R2113" s="142"/>
      <c r="S2113" s="139"/>
    </row>
    <row r="2114" spans="2:19" ht="15.75" customHeight="1" x14ac:dyDescent="0.25">
      <c r="B2114" s="106"/>
      <c r="C2114" s="106"/>
      <c r="D2114" s="139"/>
      <c r="E2114" s="140"/>
      <c r="F2114" s="140"/>
      <c r="G2114" s="140"/>
      <c r="M2114" s="140"/>
      <c r="N2114" s="167"/>
      <c r="O2114" s="167"/>
      <c r="P2114" s="142"/>
      <c r="Q2114" s="142"/>
      <c r="R2114" s="142"/>
      <c r="S2114" s="139"/>
    </row>
    <row r="2115" spans="2:19" ht="15.75" customHeight="1" x14ac:dyDescent="0.25">
      <c r="B2115" s="106"/>
      <c r="C2115" s="106"/>
      <c r="D2115" s="139"/>
      <c r="E2115" s="140"/>
      <c r="F2115" s="140"/>
      <c r="G2115" s="140"/>
      <c r="M2115" s="140"/>
      <c r="N2115" s="167"/>
      <c r="O2115" s="167"/>
      <c r="P2115" s="142"/>
      <c r="Q2115" s="142"/>
      <c r="R2115" s="142"/>
      <c r="S2115" s="139"/>
    </row>
    <row r="2116" spans="2:19" ht="15.75" customHeight="1" x14ac:dyDescent="0.25">
      <c r="B2116" s="106"/>
      <c r="C2116" s="106"/>
      <c r="D2116" s="139"/>
      <c r="E2116" s="140"/>
      <c r="F2116" s="140"/>
      <c r="G2116" s="140"/>
      <c r="M2116" s="140"/>
      <c r="N2116" s="167"/>
      <c r="O2116" s="167"/>
      <c r="P2116" s="142"/>
      <c r="Q2116" s="142"/>
      <c r="R2116" s="142"/>
      <c r="S2116" s="139"/>
    </row>
    <row r="2117" spans="2:19" ht="15.75" customHeight="1" x14ac:dyDescent="0.25">
      <c r="B2117" s="106"/>
      <c r="C2117" s="106"/>
      <c r="D2117" s="139"/>
      <c r="E2117" s="140"/>
      <c r="F2117" s="140"/>
      <c r="G2117" s="140"/>
      <c r="M2117" s="140"/>
      <c r="N2117" s="167"/>
      <c r="O2117" s="167"/>
      <c r="P2117" s="142"/>
      <c r="Q2117" s="142"/>
      <c r="R2117" s="142"/>
      <c r="S2117" s="139"/>
    </row>
    <row r="2118" spans="2:19" ht="15.75" customHeight="1" x14ac:dyDescent="0.25">
      <c r="B2118" s="106"/>
      <c r="C2118" s="106"/>
      <c r="D2118" s="139"/>
      <c r="E2118" s="140"/>
      <c r="F2118" s="140"/>
      <c r="G2118" s="140"/>
      <c r="M2118" s="140"/>
      <c r="N2118" s="167"/>
      <c r="O2118" s="167"/>
      <c r="P2118" s="142"/>
      <c r="Q2118" s="142"/>
      <c r="R2118" s="142"/>
      <c r="S2118" s="139"/>
    </row>
    <row r="2119" spans="2:19" ht="15.75" customHeight="1" x14ac:dyDescent="0.25">
      <c r="B2119" s="106"/>
      <c r="C2119" s="106"/>
      <c r="D2119" s="139"/>
      <c r="E2119" s="140"/>
      <c r="F2119" s="140"/>
      <c r="G2119" s="140"/>
      <c r="M2119" s="140"/>
      <c r="N2119" s="167"/>
      <c r="O2119" s="167"/>
      <c r="P2119" s="142"/>
      <c r="Q2119" s="142"/>
      <c r="R2119" s="142"/>
      <c r="S2119" s="139"/>
    </row>
    <row r="2120" spans="2:19" ht="15.75" customHeight="1" x14ac:dyDescent="0.25">
      <c r="B2120" s="106"/>
      <c r="C2120" s="106"/>
      <c r="D2120" s="139"/>
      <c r="E2120" s="140"/>
      <c r="F2120" s="140"/>
      <c r="G2120" s="140"/>
      <c r="M2120" s="140"/>
      <c r="N2120" s="167"/>
      <c r="O2120" s="167"/>
      <c r="P2120" s="142"/>
      <c r="Q2120" s="142"/>
      <c r="R2120" s="142"/>
      <c r="S2120" s="139"/>
    </row>
    <row r="2121" spans="2:19" ht="15.75" customHeight="1" x14ac:dyDescent="0.25">
      <c r="B2121" s="106"/>
      <c r="C2121" s="106"/>
      <c r="D2121" s="139"/>
      <c r="E2121" s="140"/>
      <c r="F2121" s="140"/>
      <c r="G2121" s="140"/>
      <c r="M2121" s="140"/>
      <c r="N2121" s="167"/>
      <c r="O2121" s="167"/>
      <c r="P2121" s="142"/>
      <c r="Q2121" s="142"/>
      <c r="R2121" s="142"/>
      <c r="S2121" s="139"/>
    </row>
    <row r="2122" spans="2:19" ht="15.75" customHeight="1" x14ac:dyDescent="0.25">
      <c r="B2122" s="106"/>
      <c r="C2122" s="106"/>
      <c r="D2122" s="139"/>
      <c r="E2122" s="140"/>
      <c r="F2122" s="140"/>
      <c r="G2122" s="140"/>
      <c r="M2122" s="140"/>
      <c r="N2122" s="167"/>
      <c r="O2122" s="167"/>
      <c r="P2122" s="142"/>
      <c r="Q2122" s="142"/>
      <c r="R2122" s="142"/>
      <c r="S2122" s="139"/>
    </row>
    <row r="2123" spans="2:19" ht="15.75" customHeight="1" x14ac:dyDescent="0.25">
      <c r="B2123" s="106"/>
      <c r="C2123" s="106"/>
      <c r="D2123" s="139"/>
      <c r="E2123" s="140"/>
      <c r="F2123" s="140"/>
      <c r="G2123" s="140"/>
      <c r="M2123" s="140"/>
      <c r="N2123" s="167"/>
      <c r="O2123" s="167"/>
      <c r="P2123" s="142"/>
      <c r="Q2123" s="142"/>
      <c r="R2123" s="142"/>
      <c r="S2123" s="139"/>
    </row>
    <row r="2124" spans="2:19" ht="15.75" customHeight="1" x14ac:dyDescent="0.25">
      <c r="B2124" s="106"/>
      <c r="C2124" s="106"/>
      <c r="D2124" s="139"/>
      <c r="E2124" s="140"/>
      <c r="F2124" s="140"/>
      <c r="G2124" s="140"/>
      <c r="M2124" s="140"/>
      <c r="N2124" s="167"/>
      <c r="O2124" s="167"/>
      <c r="P2124" s="142"/>
      <c r="Q2124" s="142"/>
      <c r="R2124" s="142"/>
      <c r="S2124" s="139"/>
    </row>
    <row r="2125" spans="2:19" ht="15.75" customHeight="1" x14ac:dyDescent="0.25">
      <c r="B2125" s="106"/>
      <c r="C2125" s="106"/>
      <c r="D2125" s="139"/>
      <c r="E2125" s="140"/>
      <c r="F2125" s="140"/>
      <c r="G2125" s="140"/>
      <c r="M2125" s="140"/>
      <c r="N2125" s="167"/>
      <c r="O2125" s="167"/>
      <c r="P2125" s="142"/>
      <c r="Q2125" s="142"/>
      <c r="R2125" s="142"/>
      <c r="S2125" s="139"/>
    </row>
    <row r="2126" spans="2:19" ht="15.75" customHeight="1" x14ac:dyDescent="0.25">
      <c r="B2126" s="106"/>
      <c r="C2126" s="106"/>
      <c r="D2126" s="139"/>
      <c r="E2126" s="140"/>
      <c r="F2126" s="140"/>
      <c r="G2126" s="140"/>
      <c r="M2126" s="140"/>
      <c r="N2126" s="167"/>
      <c r="O2126" s="167"/>
      <c r="P2126" s="142"/>
      <c r="Q2126" s="142"/>
      <c r="R2126" s="142"/>
      <c r="S2126" s="139"/>
    </row>
    <row r="2127" spans="2:19" ht="15.75" customHeight="1" x14ac:dyDescent="0.25">
      <c r="B2127" s="106"/>
      <c r="C2127" s="106"/>
      <c r="D2127" s="139"/>
      <c r="E2127" s="140"/>
      <c r="F2127" s="140"/>
      <c r="G2127" s="140"/>
      <c r="M2127" s="140"/>
      <c r="N2127" s="167"/>
      <c r="O2127" s="167"/>
      <c r="P2127" s="142"/>
      <c r="Q2127" s="142"/>
      <c r="R2127" s="142"/>
      <c r="S2127" s="139"/>
    </row>
    <row r="2128" spans="2:19" ht="15.75" customHeight="1" x14ac:dyDescent="0.25">
      <c r="B2128" s="106"/>
      <c r="C2128" s="106"/>
      <c r="D2128" s="139"/>
      <c r="E2128" s="140"/>
      <c r="F2128" s="140"/>
      <c r="G2128" s="140"/>
      <c r="M2128" s="140"/>
      <c r="N2128" s="167"/>
      <c r="O2128" s="167"/>
      <c r="P2128" s="142"/>
      <c r="Q2128" s="142"/>
      <c r="R2128" s="142"/>
      <c r="S2128" s="139"/>
    </row>
    <row r="2129" spans="2:19" ht="15.75" customHeight="1" x14ac:dyDescent="0.25">
      <c r="B2129" s="106"/>
      <c r="C2129" s="106"/>
      <c r="D2129" s="139"/>
      <c r="E2129" s="140"/>
      <c r="F2129" s="140"/>
      <c r="G2129" s="140"/>
      <c r="M2129" s="140"/>
      <c r="N2129" s="167"/>
      <c r="O2129" s="167"/>
      <c r="P2129" s="142"/>
      <c r="Q2129" s="142"/>
      <c r="R2129" s="142"/>
      <c r="S2129" s="139"/>
    </row>
    <row r="2130" spans="2:19" ht="15.75" customHeight="1" x14ac:dyDescent="0.25">
      <c r="B2130" s="106"/>
      <c r="C2130" s="106"/>
      <c r="D2130" s="139"/>
      <c r="E2130" s="140"/>
      <c r="F2130" s="140"/>
      <c r="G2130" s="140"/>
      <c r="M2130" s="140"/>
      <c r="N2130" s="167"/>
      <c r="O2130" s="167"/>
      <c r="P2130" s="142"/>
      <c r="Q2130" s="142"/>
      <c r="R2130" s="142"/>
      <c r="S2130" s="139"/>
    </row>
    <row r="2131" spans="2:19" ht="15.75" customHeight="1" x14ac:dyDescent="0.25">
      <c r="B2131" s="106"/>
      <c r="C2131" s="106"/>
      <c r="D2131" s="139"/>
      <c r="E2131" s="140"/>
      <c r="F2131" s="140"/>
      <c r="G2131" s="140"/>
      <c r="M2131" s="140"/>
      <c r="N2131" s="167"/>
      <c r="O2131" s="167"/>
      <c r="P2131" s="142"/>
      <c r="Q2131" s="142"/>
      <c r="R2131" s="142"/>
      <c r="S2131" s="139"/>
    </row>
    <row r="2132" spans="2:19" ht="15.75" customHeight="1" x14ac:dyDescent="0.25">
      <c r="B2132" s="106"/>
      <c r="C2132" s="106"/>
      <c r="D2132" s="139"/>
      <c r="E2132" s="140"/>
      <c r="F2132" s="140"/>
      <c r="G2132" s="140"/>
      <c r="M2132" s="140"/>
      <c r="N2132" s="167"/>
      <c r="O2132" s="167"/>
      <c r="P2132" s="142"/>
      <c r="Q2132" s="142"/>
      <c r="R2132" s="142"/>
      <c r="S2132" s="139"/>
    </row>
    <row r="2133" spans="2:19" ht="15.75" customHeight="1" x14ac:dyDescent="0.25">
      <c r="B2133" s="106"/>
      <c r="C2133" s="106"/>
      <c r="D2133" s="139"/>
      <c r="E2133" s="140"/>
      <c r="F2133" s="140"/>
      <c r="G2133" s="140"/>
      <c r="M2133" s="140"/>
      <c r="N2133" s="167"/>
      <c r="O2133" s="167"/>
      <c r="P2133" s="142"/>
      <c r="Q2133" s="142"/>
      <c r="R2133" s="142"/>
      <c r="S2133" s="139"/>
    </row>
    <row r="2134" spans="2:19" ht="15.75" customHeight="1" x14ac:dyDescent="0.25">
      <c r="B2134" s="106"/>
      <c r="C2134" s="106"/>
      <c r="D2134" s="139"/>
      <c r="E2134" s="140"/>
      <c r="F2134" s="140"/>
      <c r="G2134" s="140"/>
      <c r="M2134" s="140"/>
      <c r="N2134" s="167"/>
      <c r="O2134" s="167"/>
      <c r="P2134" s="142"/>
      <c r="Q2134" s="142"/>
      <c r="R2134" s="142"/>
      <c r="S2134" s="139"/>
    </row>
    <row r="2135" spans="2:19" ht="15.75" customHeight="1" x14ac:dyDescent="0.25">
      <c r="B2135" s="106"/>
      <c r="C2135" s="106"/>
      <c r="D2135" s="139"/>
      <c r="E2135" s="140"/>
      <c r="F2135" s="140"/>
      <c r="G2135" s="140"/>
      <c r="M2135" s="140"/>
      <c r="N2135" s="167"/>
      <c r="O2135" s="167"/>
      <c r="P2135" s="142"/>
      <c r="Q2135" s="142"/>
      <c r="R2135" s="142"/>
      <c r="S2135" s="139"/>
    </row>
    <row r="2136" spans="2:19" ht="15.75" customHeight="1" x14ac:dyDescent="0.25">
      <c r="B2136" s="106"/>
      <c r="C2136" s="106"/>
      <c r="D2136" s="139"/>
      <c r="E2136" s="140"/>
      <c r="F2136" s="140"/>
      <c r="G2136" s="140"/>
      <c r="M2136" s="140"/>
      <c r="N2136" s="167"/>
      <c r="O2136" s="167"/>
      <c r="P2136" s="142"/>
      <c r="Q2136" s="142"/>
      <c r="R2136" s="142"/>
      <c r="S2136" s="139"/>
    </row>
    <row r="2137" spans="2:19" ht="15.75" customHeight="1" x14ac:dyDescent="0.25">
      <c r="B2137" s="106"/>
      <c r="C2137" s="106"/>
      <c r="D2137" s="139"/>
      <c r="E2137" s="140"/>
      <c r="F2137" s="140"/>
      <c r="G2137" s="140"/>
      <c r="M2137" s="140"/>
      <c r="N2137" s="167"/>
      <c r="O2137" s="167"/>
      <c r="P2137" s="142"/>
      <c r="Q2137" s="142"/>
      <c r="R2137" s="142"/>
      <c r="S2137" s="139"/>
    </row>
    <row r="2138" spans="2:19" ht="15.75" customHeight="1" x14ac:dyDescent="0.25">
      <c r="B2138" s="106"/>
      <c r="C2138" s="106"/>
      <c r="D2138" s="139"/>
      <c r="E2138" s="140"/>
      <c r="F2138" s="140"/>
      <c r="G2138" s="140"/>
      <c r="M2138" s="140"/>
      <c r="N2138" s="167"/>
      <c r="O2138" s="167"/>
      <c r="P2138" s="142"/>
      <c r="Q2138" s="142"/>
      <c r="R2138" s="142"/>
      <c r="S2138" s="139"/>
    </row>
    <row r="2139" spans="2:19" ht="15.75" customHeight="1" x14ac:dyDescent="0.25">
      <c r="B2139" s="106"/>
      <c r="C2139" s="106"/>
      <c r="D2139" s="139"/>
      <c r="E2139" s="140"/>
      <c r="F2139" s="140"/>
      <c r="G2139" s="140"/>
      <c r="M2139" s="140"/>
      <c r="N2139" s="167"/>
      <c r="O2139" s="167"/>
      <c r="P2139" s="142"/>
      <c r="Q2139" s="142"/>
      <c r="R2139" s="142"/>
      <c r="S2139" s="139"/>
    </row>
    <row r="2140" spans="2:19" ht="15.75" customHeight="1" x14ac:dyDescent="0.25">
      <c r="B2140" s="106"/>
      <c r="C2140" s="106"/>
      <c r="D2140" s="139"/>
      <c r="E2140" s="140"/>
      <c r="F2140" s="140"/>
      <c r="G2140" s="140"/>
      <c r="M2140" s="140"/>
      <c r="N2140" s="167"/>
      <c r="O2140" s="167"/>
      <c r="P2140" s="142"/>
      <c r="Q2140" s="142"/>
      <c r="R2140" s="142"/>
      <c r="S2140" s="139"/>
    </row>
    <row r="2141" spans="2:19" ht="15.75" customHeight="1" x14ac:dyDescent="0.25">
      <c r="B2141" s="106"/>
      <c r="C2141" s="106"/>
      <c r="D2141" s="139"/>
      <c r="E2141" s="140"/>
      <c r="F2141" s="140"/>
      <c r="G2141" s="140"/>
      <c r="M2141" s="140"/>
      <c r="N2141" s="167"/>
      <c r="O2141" s="167"/>
      <c r="P2141" s="142"/>
      <c r="Q2141" s="142"/>
      <c r="R2141" s="142"/>
      <c r="S2141" s="139"/>
    </row>
    <row r="2142" spans="2:19" ht="15.75" customHeight="1" x14ac:dyDescent="0.25">
      <c r="B2142" s="106"/>
      <c r="C2142" s="106"/>
      <c r="D2142" s="139"/>
      <c r="E2142" s="140"/>
      <c r="F2142" s="140"/>
      <c r="G2142" s="140"/>
      <c r="M2142" s="140"/>
      <c r="N2142" s="167"/>
      <c r="O2142" s="167"/>
      <c r="P2142" s="142"/>
      <c r="Q2142" s="142"/>
      <c r="R2142" s="142"/>
      <c r="S2142" s="139"/>
    </row>
    <row r="2143" spans="2:19" ht="15.75" customHeight="1" x14ac:dyDescent="0.25">
      <c r="B2143" s="106"/>
      <c r="C2143" s="106"/>
      <c r="D2143" s="139"/>
      <c r="E2143" s="140"/>
      <c r="F2143" s="140"/>
      <c r="G2143" s="140"/>
      <c r="M2143" s="140"/>
      <c r="N2143" s="167"/>
      <c r="O2143" s="167"/>
      <c r="P2143" s="142"/>
      <c r="Q2143" s="142"/>
      <c r="R2143" s="142"/>
      <c r="S2143" s="139"/>
    </row>
    <row r="2144" spans="2:19" ht="15.75" customHeight="1" x14ac:dyDescent="0.25">
      <c r="B2144" s="106"/>
      <c r="C2144" s="106"/>
      <c r="D2144" s="139"/>
      <c r="E2144" s="140"/>
      <c r="F2144" s="140"/>
      <c r="G2144" s="140"/>
      <c r="M2144" s="140"/>
      <c r="N2144" s="167"/>
      <c r="O2144" s="167"/>
      <c r="P2144" s="142"/>
      <c r="Q2144" s="142"/>
      <c r="R2144" s="142"/>
      <c r="S2144" s="139"/>
    </row>
    <row r="2145" spans="2:19" ht="15.75" customHeight="1" x14ac:dyDescent="0.25">
      <c r="B2145" s="106"/>
      <c r="C2145" s="106"/>
      <c r="D2145" s="139"/>
      <c r="E2145" s="140"/>
      <c r="F2145" s="140"/>
      <c r="G2145" s="140"/>
      <c r="M2145" s="140"/>
      <c r="N2145" s="167"/>
      <c r="O2145" s="167"/>
      <c r="P2145" s="142"/>
      <c r="Q2145" s="142"/>
      <c r="R2145" s="142"/>
      <c r="S2145" s="139"/>
    </row>
    <row r="2146" spans="2:19" ht="15.75" customHeight="1" x14ac:dyDescent="0.25">
      <c r="B2146" s="106"/>
      <c r="C2146" s="106"/>
      <c r="D2146" s="139"/>
      <c r="E2146" s="140"/>
      <c r="F2146" s="140"/>
      <c r="G2146" s="140"/>
      <c r="M2146" s="140"/>
      <c r="N2146" s="167"/>
      <c r="O2146" s="167"/>
      <c r="P2146" s="142"/>
      <c r="Q2146" s="142"/>
      <c r="R2146" s="142"/>
      <c r="S2146" s="139"/>
    </row>
    <row r="2147" spans="2:19" ht="15.75" customHeight="1" x14ac:dyDescent="0.25">
      <c r="B2147" s="106"/>
      <c r="C2147" s="106"/>
      <c r="D2147" s="139"/>
      <c r="E2147" s="140"/>
      <c r="F2147" s="140"/>
      <c r="G2147" s="140"/>
      <c r="M2147" s="140"/>
      <c r="N2147" s="167"/>
      <c r="O2147" s="167"/>
      <c r="P2147" s="142"/>
      <c r="Q2147" s="142"/>
      <c r="R2147" s="142"/>
      <c r="S2147" s="139"/>
    </row>
    <row r="2148" spans="2:19" ht="15.75" customHeight="1" x14ac:dyDescent="0.25">
      <c r="B2148" s="106"/>
      <c r="C2148" s="106"/>
      <c r="D2148" s="139"/>
      <c r="E2148" s="140"/>
      <c r="F2148" s="140"/>
      <c r="G2148" s="140"/>
      <c r="M2148" s="140"/>
      <c r="N2148" s="167"/>
      <c r="O2148" s="167"/>
      <c r="P2148" s="142"/>
      <c r="Q2148" s="142"/>
      <c r="R2148" s="142"/>
      <c r="S2148" s="139"/>
    </row>
    <row r="2149" spans="2:19" ht="15.75" customHeight="1" x14ac:dyDescent="0.25">
      <c r="B2149" s="106"/>
      <c r="C2149" s="106"/>
      <c r="D2149" s="139"/>
      <c r="E2149" s="140"/>
      <c r="F2149" s="140"/>
      <c r="G2149" s="140"/>
      <c r="M2149" s="140"/>
      <c r="N2149" s="167"/>
      <c r="O2149" s="167"/>
      <c r="P2149" s="142"/>
      <c r="Q2149" s="142"/>
      <c r="R2149" s="142"/>
      <c r="S2149" s="139"/>
    </row>
    <row r="2150" spans="2:19" ht="15.75" customHeight="1" x14ac:dyDescent="0.25">
      <c r="B2150" s="106"/>
      <c r="C2150" s="106"/>
      <c r="D2150" s="139"/>
      <c r="E2150" s="140"/>
      <c r="F2150" s="140"/>
      <c r="G2150" s="140"/>
      <c r="M2150" s="140"/>
      <c r="N2150" s="167"/>
      <c r="O2150" s="167"/>
      <c r="P2150" s="142"/>
      <c r="Q2150" s="142"/>
      <c r="R2150" s="142"/>
      <c r="S2150" s="139"/>
    </row>
    <row r="2151" spans="2:19" ht="15.75" customHeight="1" x14ac:dyDescent="0.25">
      <c r="B2151" s="106"/>
      <c r="C2151" s="106"/>
      <c r="D2151" s="139"/>
      <c r="E2151" s="140"/>
      <c r="F2151" s="140"/>
      <c r="G2151" s="140"/>
      <c r="M2151" s="140"/>
      <c r="N2151" s="167"/>
      <c r="O2151" s="167"/>
      <c r="P2151" s="142"/>
      <c r="Q2151" s="142"/>
      <c r="R2151" s="142"/>
      <c r="S2151" s="139"/>
    </row>
    <row r="2152" spans="2:19" ht="15.75" customHeight="1" x14ac:dyDescent="0.25">
      <c r="B2152" s="106"/>
      <c r="C2152" s="106"/>
      <c r="D2152" s="139"/>
      <c r="E2152" s="140"/>
      <c r="F2152" s="140"/>
      <c r="G2152" s="140"/>
      <c r="M2152" s="140"/>
      <c r="N2152" s="167"/>
      <c r="O2152" s="167"/>
      <c r="P2152" s="142"/>
      <c r="Q2152" s="142"/>
      <c r="R2152" s="142"/>
      <c r="S2152" s="139"/>
    </row>
    <row r="2153" spans="2:19" ht="15.75" customHeight="1" x14ac:dyDescent="0.25">
      <c r="B2153" s="106"/>
      <c r="C2153" s="106"/>
      <c r="D2153" s="139"/>
      <c r="E2153" s="140"/>
      <c r="F2153" s="140"/>
      <c r="G2153" s="140"/>
      <c r="M2153" s="140"/>
      <c r="N2153" s="167"/>
      <c r="O2153" s="167"/>
      <c r="P2153" s="142"/>
      <c r="Q2153" s="142"/>
      <c r="R2153" s="142"/>
      <c r="S2153" s="139"/>
    </row>
    <row r="2154" spans="2:19" ht="15.75" customHeight="1" x14ac:dyDescent="0.25">
      <c r="B2154" s="106"/>
      <c r="C2154" s="106"/>
      <c r="D2154" s="139"/>
      <c r="E2154" s="140"/>
      <c r="F2154" s="140"/>
      <c r="G2154" s="140"/>
      <c r="M2154" s="140"/>
      <c r="N2154" s="167"/>
      <c r="O2154" s="167"/>
      <c r="P2154" s="142"/>
      <c r="Q2154" s="142"/>
      <c r="R2154" s="142"/>
      <c r="S2154" s="139"/>
    </row>
    <row r="2155" spans="2:19" ht="15.75" customHeight="1" x14ac:dyDescent="0.25">
      <c r="B2155" s="106"/>
      <c r="C2155" s="106"/>
      <c r="D2155" s="139"/>
      <c r="E2155" s="140"/>
      <c r="F2155" s="140"/>
      <c r="G2155" s="140"/>
      <c r="M2155" s="140"/>
      <c r="N2155" s="167"/>
      <c r="O2155" s="167"/>
      <c r="P2155" s="142"/>
      <c r="Q2155" s="142"/>
      <c r="R2155" s="142"/>
      <c r="S2155" s="139"/>
    </row>
    <row r="2156" spans="2:19" ht="15.75" customHeight="1" x14ac:dyDescent="0.25">
      <c r="B2156" s="106"/>
      <c r="C2156" s="106"/>
      <c r="D2156" s="139"/>
      <c r="E2156" s="140"/>
      <c r="F2156" s="140"/>
      <c r="G2156" s="140"/>
      <c r="M2156" s="140"/>
      <c r="N2156" s="167"/>
      <c r="O2156" s="167"/>
      <c r="P2156" s="142"/>
      <c r="Q2156" s="142"/>
      <c r="R2156" s="142"/>
      <c r="S2156" s="139"/>
    </row>
    <row r="2157" spans="2:19" ht="15.75" customHeight="1" x14ac:dyDescent="0.25">
      <c r="B2157" s="106"/>
      <c r="C2157" s="106"/>
      <c r="D2157" s="139"/>
      <c r="E2157" s="140"/>
      <c r="F2157" s="140"/>
      <c r="G2157" s="140"/>
      <c r="M2157" s="140"/>
      <c r="N2157" s="167"/>
      <c r="O2157" s="167"/>
      <c r="P2157" s="142"/>
      <c r="Q2157" s="142"/>
      <c r="R2157" s="142"/>
      <c r="S2157" s="139"/>
    </row>
    <row r="2158" spans="2:19" ht="15.75" customHeight="1" x14ac:dyDescent="0.25">
      <c r="B2158" s="106"/>
      <c r="C2158" s="106"/>
      <c r="D2158" s="139"/>
      <c r="E2158" s="140"/>
      <c r="F2158" s="140"/>
      <c r="G2158" s="140"/>
      <c r="M2158" s="140"/>
      <c r="N2158" s="167"/>
      <c r="O2158" s="167"/>
      <c r="P2158" s="142"/>
      <c r="Q2158" s="142"/>
      <c r="R2158" s="142"/>
      <c r="S2158" s="139"/>
    </row>
    <row r="2159" spans="2:19" ht="15.75" customHeight="1" x14ac:dyDescent="0.25">
      <c r="B2159" s="106"/>
      <c r="C2159" s="106"/>
      <c r="D2159" s="139"/>
      <c r="E2159" s="140"/>
      <c r="F2159" s="140"/>
      <c r="G2159" s="140"/>
      <c r="M2159" s="140"/>
      <c r="N2159" s="167"/>
      <c r="O2159" s="167"/>
      <c r="P2159" s="142"/>
      <c r="Q2159" s="142"/>
      <c r="R2159" s="142"/>
      <c r="S2159" s="139"/>
    </row>
    <row r="2160" spans="2:19" ht="15.75" customHeight="1" x14ac:dyDescent="0.25">
      <c r="B2160" s="106"/>
      <c r="C2160" s="106"/>
      <c r="D2160" s="139"/>
      <c r="E2160" s="140"/>
      <c r="F2160" s="140"/>
      <c r="G2160" s="140"/>
      <c r="M2160" s="140"/>
      <c r="N2160" s="167"/>
      <c r="O2160" s="167"/>
      <c r="P2160" s="142"/>
      <c r="Q2160" s="142"/>
      <c r="R2160" s="142"/>
      <c r="S2160" s="139"/>
    </row>
    <row r="2161" spans="2:19" ht="15.75" customHeight="1" x14ac:dyDescent="0.25">
      <c r="B2161" s="106"/>
      <c r="C2161" s="106"/>
      <c r="D2161" s="139"/>
      <c r="E2161" s="140"/>
      <c r="F2161" s="140"/>
      <c r="G2161" s="140"/>
      <c r="M2161" s="140"/>
      <c r="N2161" s="167"/>
      <c r="O2161" s="167"/>
      <c r="P2161" s="142"/>
      <c r="Q2161" s="142"/>
      <c r="R2161" s="142"/>
      <c r="S2161" s="139"/>
    </row>
    <row r="2162" spans="2:19" ht="15.75" customHeight="1" x14ac:dyDescent="0.25">
      <c r="B2162" s="106"/>
      <c r="C2162" s="106"/>
      <c r="D2162" s="139"/>
      <c r="E2162" s="140"/>
      <c r="F2162" s="140"/>
      <c r="G2162" s="140"/>
      <c r="M2162" s="140"/>
      <c r="N2162" s="167"/>
      <c r="O2162" s="167"/>
      <c r="P2162" s="142"/>
      <c r="Q2162" s="142"/>
      <c r="R2162" s="142"/>
      <c r="S2162" s="139"/>
    </row>
    <row r="2163" spans="2:19" ht="15.75" customHeight="1" x14ac:dyDescent="0.25">
      <c r="B2163" s="106"/>
      <c r="C2163" s="106"/>
      <c r="D2163" s="139"/>
      <c r="E2163" s="140"/>
      <c r="F2163" s="140"/>
      <c r="G2163" s="140"/>
      <c r="M2163" s="140"/>
      <c r="N2163" s="167"/>
      <c r="O2163" s="167"/>
      <c r="P2163" s="142"/>
      <c r="Q2163" s="142"/>
      <c r="R2163" s="142"/>
      <c r="S2163" s="139"/>
    </row>
    <row r="2164" spans="2:19" ht="15.75" customHeight="1" x14ac:dyDescent="0.25">
      <c r="B2164" s="106"/>
      <c r="C2164" s="106"/>
      <c r="D2164" s="139"/>
      <c r="E2164" s="140"/>
      <c r="F2164" s="140"/>
      <c r="G2164" s="140"/>
      <c r="M2164" s="140"/>
      <c r="N2164" s="167"/>
      <c r="O2164" s="167"/>
      <c r="P2164" s="142"/>
      <c r="Q2164" s="142"/>
      <c r="R2164" s="142"/>
      <c r="S2164" s="139"/>
    </row>
    <row r="2165" spans="2:19" ht="15.75" customHeight="1" x14ac:dyDescent="0.25">
      <c r="B2165" s="106"/>
      <c r="C2165" s="106"/>
      <c r="D2165" s="139"/>
      <c r="E2165" s="140"/>
      <c r="F2165" s="140"/>
      <c r="G2165" s="140"/>
      <c r="M2165" s="140"/>
      <c r="N2165" s="167"/>
      <c r="O2165" s="167"/>
      <c r="P2165" s="142"/>
      <c r="Q2165" s="142"/>
      <c r="R2165" s="142"/>
      <c r="S2165" s="139"/>
    </row>
    <row r="2166" spans="2:19" ht="15.75" customHeight="1" x14ac:dyDescent="0.25">
      <c r="B2166" s="106"/>
      <c r="C2166" s="106"/>
      <c r="D2166" s="139"/>
      <c r="E2166" s="140"/>
      <c r="F2166" s="140"/>
      <c r="G2166" s="140"/>
      <c r="M2166" s="140"/>
      <c r="N2166" s="167"/>
      <c r="O2166" s="167"/>
      <c r="P2166" s="142"/>
      <c r="Q2166" s="142"/>
      <c r="R2166" s="142"/>
      <c r="S2166" s="139"/>
    </row>
    <row r="2167" spans="2:19" ht="15.75" customHeight="1" x14ac:dyDescent="0.25">
      <c r="B2167" s="106"/>
      <c r="C2167" s="106"/>
      <c r="D2167" s="139"/>
      <c r="E2167" s="140"/>
      <c r="F2167" s="140"/>
      <c r="G2167" s="140"/>
      <c r="M2167" s="140"/>
      <c r="N2167" s="167"/>
      <c r="O2167" s="167"/>
      <c r="P2167" s="142"/>
      <c r="Q2167" s="142"/>
      <c r="R2167" s="142"/>
      <c r="S2167" s="139"/>
    </row>
    <row r="2168" spans="2:19" ht="15.75" customHeight="1" x14ac:dyDescent="0.25">
      <c r="B2168" s="106"/>
      <c r="C2168" s="106"/>
      <c r="D2168" s="139"/>
      <c r="E2168" s="140"/>
      <c r="F2168" s="140"/>
      <c r="G2168" s="140"/>
      <c r="M2168" s="140"/>
      <c r="N2168" s="167"/>
      <c r="O2168" s="167"/>
      <c r="P2168" s="142"/>
      <c r="Q2168" s="142"/>
      <c r="R2168" s="142"/>
      <c r="S2168" s="139"/>
    </row>
    <row r="2169" spans="2:19" ht="15.75" customHeight="1" x14ac:dyDescent="0.25">
      <c r="B2169" s="106"/>
      <c r="C2169" s="106"/>
      <c r="D2169" s="139"/>
      <c r="E2169" s="140"/>
      <c r="F2169" s="140"/>
      <c r="G2169" s="140"/>
      <c r="M2169" s="140"/>
      <c r="N2169" s="167"/>
      <c r="O2169" s="167"/>
      <c r="P2169" s="142"/>
      <c r="Q2169" s="142"/>
      <c r="R2169" s="142"/>
      <c r="S2169" s="139"/>
    </row>
    <row r="2170" spans="2:19" ht="15.75" customHeight="1" x14ac:dyDescent="0.25">
      <c r="B2170" s="106"/>
      <c r="C2170" s="106"/>
      <c r="D2170" s="139"/>
      <c r="E2170" s="140"/>
      <c r="F2170" s="140"/>
      <c r="G2170" s="140"/>
      <c r="M2170" s="140"/>
      <c r="N2170" s="167"/>
      <c r="O2170" s="167"/>
      <c r="P2170" s="142"/>
      <c r="Q2170" s="142"/>
      <c r="R2170" s="142"/>
      <c r="S2170" s="139"/>
    </row>
    <row r="2171" spans="2:19" ht="15.75" customHeight="1" x14ac:dyDescent="0.25">
      <c r="B2171" s="106"/>
      <c r="C2171" s="106"/>
      <c r="D2171" s="139"/>
      <c r="E2171" s="140"/>
      <c r="F2171" s="140"/>
      <c r="G2171" s="140"/>
      <c r="M2171" s="140"/>
      <c r="N2171" s="167"/>
      <c r="O2171" s="167"/>
      <c r="P2171" s="142"/>
      <c r="Q2171" s="142"/>
      <c r="R2171" s="142"/>
      <c r="S2171" s="139"/>
    </row>
    <row r="2172" spans="2:19" ht="15.75" customHeight="1" x14ac:dyDescent="0.25">
      <c r="B2172" s="106"/>
      <c r="C2172" s="106"/>
      <c r="D2172" s="139"/>
      <c r="E2172" s="140"/>
      <c r="F2172" s="140"/>
      <c r="G2172" s="140"/>
      <c r="M2172" s="140"/>
      <c r="N2172" s="167"/>
      <c r="O2172" s="167"/>
      <c r="P2172" s="142"/>
      <c r="Q2172" s="142"/>
      <c r="R2172" s="142"/>
      <c r="S2172" s="139"/>
    </row>
    <row r="2173" spans="2:19" ht="15.75" customHeight="1" x14ac:dyDescent="0.25">
      <c r="B2173" s="106"/>
      <c r="C2173" s="106"/>
      <c r="D2173" s="139"/>
      <c r="E2173" s="140"/>
      <c r="F2173" s="140"/>
      <c r="G2173" s="140"/>
      <c r="M2173" s="140"/>
      <c r="N2173" s="167"/>
      <c r="O2173" s="167"/>
      <c r="P2173" s="142"/>
      <c r="Q2173" s="142"/>
      <c r="R2173" s="142"/>
      <c r="S2173" s="139"/>
    </row>
    <row r="2174" spans="2:19" ht="15.75" customHeight="1" x14ac:dyDescent="0.25">
      <c r="B2174" s="106"/>
      <c r="C2174" s="106"/>
      <c r="D2174" s="139"/>
      <c r="E2174" s="140"/>
      <c r="F2174" s="140"/>
      <c r="G2174" s="140"/>
      <c r="M2174" s="140"/>
      <c r="N2174" s="167"/>
      <c r="O2174" s="167"/>
      <c r="P2174" s="142"/>
      <c r="Q2174" s="142"/>
      <c r="R2174" s="142"/>
      <c r="S2174" s="139"/>
    </row>
    <row r="2175" spans="2:19" ht="15.75" customHeight="1" x14ac:dyDescent="0.25">
      <c r="B2175" s="106"/>
      <c r="C2175" s="106"/>
      <c r="D2175" s="139"/>
      <c r="E2175" s="140"/>
      <c r="F2175" s="140"/>
      <c r="G2175" s="140"/>
      <c r="M2175" s="140"/>
      <c r="N2175" s="167"/>
      <c r="O2175" s="167"/>
      <c r="P2175" s="142"/>
      <c r="Q2175" s="142"/>
      <c r="R2175" s="142"/>
      <c r="S2175" s="139"/>
    </row>
    <row r="2176" spans="2:19" ht="15.75" customHeight="1" x14ac:dyDescent="0.25">
      <c r="B2176" s="106"/>
      <c r="C2176" s="106"/>
      <c r="D2176" s="139"/>
      <c r="E2176" s="140"/>
      <c r="F2176" s="140"/>
      <c r="G2176" s="140"/>
      <c r="M2176" s="140"/>
      <c r="N2176" s="167"/>
      <c r="O2176" s="167"/>
      <c r="P2176" s="142"/>
      <c r="Q2176" s="142"/>
      <c r="R2176" s="142"/>
      <c r="S2176" s="139"/>
    </row>
    <row r="2177" spans="2:19" ht="15.75" customHeight="1" x14ac:dyDescent="0.25">
      <c r="B2177" s="106"/>
      <c r="C2177" s="106"/>
      <c r="D2177" s="139"/>
      <c r="E2177" s="140"/>
      <c r="F2177" s="140"/>
      <c r="G2177" s="140"/>
      <c r="M2177" s="140"/>
      <c r="N2177" s="167"/>
      <c r="O2177" s="167"/>
      <c r="P2177" s="142"/>
      <c r="Q2177" s="142"/>
      <c r="R2177" s="142"/>
      <c r="S2177" s="139"/>
    </row>
    <row r="2178" spans="2:19" ht="15.75" customHeight="1" x14ac:dyDescent="0.25">
      <c r="B2178" s="106"/>
      <c r="C2178" s="106"/>
      <c r="D2178" s="139"/>
      <c r="E2178" s="140"/>
      <c r="F2178" s="140"/>
      <c r="G2178" s="140"/>
      <c r="M2178" s="140"/>
      <c r="N2178" s="167"/>
      <c r="O2178" s="167"/>
      <c r="P2178" s="142"/>
      <c r="Q2178" s="142"/>
      <c r="R2178" s="142"/>
      <c r="S2178" s="139"/>
    </row>
    <row r="2179" spans="2:19" ht="15.75" customHeight="1" x14ac:dyDescent="0.25">
      <c r="B2179" s="106"/>
      <c r="C2179" s="106"/>
      <c r="D2179" s="139"/>
      <c r="E2179" s="140"/>
      <c r="F2179" s="140"/>
      <c r="G2179" s="140"/>
      <c r="M2179" s="140"/>
      <c r="N2179" s="167"/>
      <c r="O2179" s="167"/>
      <c r="P2179" s="142"/>
      <c r="Q2179" s="142"/>
      <c r="R2179" s="142"/>
      <c r="S2179" s="139"/>
    </row>
    <row r="2180" spans="2:19" ht="15.75" customHeight="1" x14ac:dyDescent="0.25">
      <c r="B2180" s="106"/>
      <c r="C2180" s="106"/>
      <c r="D2180" s="139"/>
      <c r="E2180" s="140"/>
      <c r="F2180" s="140"/>
      <c r="G2180" s="140"/>
      <c r="M2180" s="140"/>
      <c r="N2180" s="167"/>
      <c r="O2180" s="167"/>
      <c r="P2180" s="142"/>
      <c r="Q2180" s="142"/>
      <c r="R2180" s="142"/>
      <c r="S2180" s="139"/>
    </row>
    <row r="2181" spans="2:19" ht="15.75" customHeight="1" x14ac:dyDescent="0.25">
      <c r="B2181" s="106"/>
      <c r="C2181" s="106"/>
      <c r="D2181" s="139"/>
      <c r="E2181" s="140"/>
      <c r="F2181" s="140"/>
      <c r="G2181" s="140"/>
      <c r="M2181" s="140"/>
      <c r="N2181" s="167"/>
      <c r="O2181" s="167"/>
      <c r="P2181" s="142"/>
      <c r="Q2181" s="142"/>
      <c r="R2181" s="142"/>
      <c r="S2181" s="139"/>
    </row>
    <row r="2182" spans="2:19" ht="15.75" customHeight="1" x14ac:dyDescent="0.25">
      <c r="B2182" s="106"/>
      <c r="C2182" s="106"/>
      <c r="D2182" s="139"/>
      <c r="E2182" s="140"/>
      <c r="F2182" s="140"/>
      <c r="G2182" s="140"/>
      <c r="M2182" s="140"/>
      <c r="N2182" s="167"/>
      <c r="O2182" s="167"/>
      <c r="P2182" s="142"/>
      <c r="Q2182" s="142"/>
      <c r="R2182" s="142"/>
      <c r="S2182" s="139"/>
    </row>
    <row r="2183" spans="2:19" ht="15.75" customHeight="1" x14ac:dyDescent="0.25">
      <c r="B2183" s="106"/>
      <c r="C2183" s="106"/>
      <c r="D2183" s="139"/>
      <c r="E2183" s="140"/>
      <c r="F2183" s="140"/>
      <c r="G2183" s="140"/>
      <c r="M2183" s="140"/>
      <c r="N2183" s="167"/>
      <c r="O2183" s="167"/>
      <c r="P2183" s="142"/>
      <c r="Q2183" s="142"/>
      <c r="R2183" s="142"/>
      <c r="S2183" s="139"/>
    </row>
    <row r="2184" spans="2:19" ht="15.75" customHeight="1" x14ac:dyDescent="0.25">
      <c r="B2184" s="106"/>
      <c r="C2184" s="106"/>
      <c r="D2184" s="139"/>
      <c r="E2184" s="140"/>
      <c r="F2184" s="140"/>
      <c r="G2184" s="140"/>
      <c r="M2184" s="140"/>
      <c r="N2184" s="167"/>
      <c r="O2184" s="167"/>
      <c r="P2184" s="142"/>
      <c r="Q2184" s="142"/>
      <c r="R2184" s="142"/>
      <c r="S2184" s="139"/>
    </row>
    <row r="2185" spans="2:19" ht="15.75" customHeight="1" x14ac:dyDescent="0.25">
      <c r="B2185" s="106"/>
      <c r="C2185" s="106"/>
      <c r="D2185" s="139"/>
      <c r="E2185" s="140"/>
      <c r="F2185" s="140"/>
      <c r="G2185" s="140"/>
      <c r="M2185" s="140"/>
      <c r="N2185" s="167"/>
      <c r="O2185" s="167"/>
      <c r="P2185" s="142"/>
      <c r="Q2185" s="142"/>
      <c r="R2185" s="142"/>
      <c r="S2185" s="139"/>
    </row>
    <row r="2186" spans="2:19" ht="15.75" customHeight="1" x14ac:dyDescent="0.25">
      <c r="B2186" s="106"/>
      <c r="C2186" s="106"/>
      <c r="D2186" s="139"/>
      <c r="E2186" s="140"/>
      <c r="F2186" s="140"/>
      <c r="G2186" s="140"/>
      <c r="M2186" s="140"/>
      <c r="N2186" s="167"/>
      <c r="O2186" s="167"/>
      <c r="P2186" s="142"/>
      <c r="Q2186" s="142"/>
      <c r="R2186" s="142"/>
      <c r="S2186" s="139"/>
    </row>
    <row r="2187" spans="2:19" ht="15.75" customHeight="1" x14ac:dyDescent="0.25">
      <c r="B2187" s="106"/>
      <c r="C2187" s="106"/>
      <c r="D2187" s="139"/>
      <c r="E2187" s="140"/>
      <c r="F2187" s="140"/>
      <c r="G2187" s="140"/>
      <c r="M2187" s="140"/>
      <c r="N2187" s="167"/>
      <c r="O2187" s="167"/>
      <c r="P2187" s="142"/>
      <c r="Q2187" s="142"/>
      <c r="R2187" s="142"/>
      <c r="S2187" s="139"/>
    </row>
    <row r="2188" spans="2:19" ht="15.75" customHeight="1" x14ac:dyDescent="0.25">
      <c r="B2188" s="106"/>
      <c r="C2188" s="106"/>
      <c r="D2188" s="139"/>
      <c r="E2188" s="140"/>
      <c r="F2188" s="140"/>
      <c r="G2188" s="140"/>
      <c r="M2188" s="140"/>
      <c r="N2188" s="167"/>
      <c r="O2188" s="167"/>
      <c r="P2188" s="142"/>
      <c r="Q2188" s="142"/>
      <c r="R2188" s="142"/>
      <c r="S2188" s="139"/>
    </row>
    <row r="2189" spans="2:19" ht="15.75" customHeight="1" x14ac:dyDescent="0.25">
      <c r="B2189" s="106"/>
      <c r="C2189" s="106"/>
      <c r="D2189" s="139"/>
      <c r="E2189" s="140"/>
      <c r="F2189" s="140"/>
      <c r="G2189" s="140"/>
      <c r="M2189" s="140"/>
      <c r="N2189" s="167"/>
      <c r="O2189" s="167"/>
      <c r="P2189" s="142"/>
      <c r="Q2189" s="142"/>
      <c r="R2189" s="142"/>
      <c r="S2189" s="139"/>
    </row>
    <row r="2190" spans="2:19" ht="15.75" customHeight="1" x14ac:dyDescent="0.25">
      <c r="B2190" s="106"/>
      <c r="C2190" s="106"/>
      <c r="D2190" s="139"/>
      <c r="E2190" s="140"/>
      <c r="F2190" s="140"/>
      <c r="G2190" s="140"/>
      <c r="M2190" s="140"/>
      <c r="N2190" s="167"/>
      <c r="O2190" s="167"/>
      <c r="P2190" s="142"/>
      <c r="Q2190" s="142"/>
      <c r="R2190" s="142"/>
      <c r="S2190" s="139"/>
    </row>
    <row r="2191" spans="2:19" ht="15.75" customHeight="1" x14ac:dyDescent="0.25">
      <c r="B2191" s="106"/>
      <c r="C2191" s="106"/>
      <c r="D2191" s="139"/>
      <c r="E2191" s="140"/>
      <c r="F2191" s="140"/>
      <c r="G2191" s="140"/>
      <c r="M2191" s="140"/>
      <c r="N2191" s="167"/>
      <c r="O2191" s="167"/>
      <c r="P2191" s="142"/>
      <c r="Q2191" s="142"/>
      <c r="R2191" s="142"/>
      <c r="S2191" s="139"/>
    </row>
    <row r="2192" spans="2:19" ht="15.75" customHeight="1" x14ac:dyDescent="0.25">
      <c r="B2192" s="106"/>
      <c r="C2192" s="106"/>
      <c r="D2192" s="139"/>
      <c r="E2192" s="140"/>
      <c r="F2192" s="140"/>
      <c r="G2192" s="140"/>
      <c r="M2192" s="140"/>
      <c r="N2192" s="167"/>
      <c r="O2192" s="167"/>
      <c r="P2192" s="142"/>
      <c r="Q2192" s="142"/>
      <c r="R2192" s="142"/>
      <c r="S2192" s="139"/>
    </row>
    <row r="2193" spans="2:19" ht="15.75" customHeight="1" x14ac:dyDescent="0.25">
      <c r="B2193" s="106"/>
      <c r="C2193" s="106"/>
      <c r="D2193" s="139"/>
      <c r="E2193" s="140"/>
      <c r="F2193" s="140"/>
      <c r="G2193" s="140"/>
      <c r="M2193" s="140"/>
      <c r="N2193" s="167"/>
      <c r="O2193" s="167"/>
      <c r="P2193" s="142"/>
      <c r="Q2193" s="142"/>
      <c r="R2193" s="142"/>
      <c r="S2193" s="139"/>
    </row>
    <row r="2194" spans="2:19" ht="15.75" customHeight="1" x14ac:dyDescent="0.25">
      <c r="B2194" s="106"/>
      <c r="C2194" s="106"/>
      <c r="D2194" s="139"/>
      <c r="E2194" s="140"/>
      <c r="F2194" s="140"/>
      <c r="G2194" s="140"/>
      <c r="M2194" s="140"/>
      <c r="N2194" s="167"/>
      <c r="O2194" s="167"/>
      <c r="P2194" s="142"/>
      <c r="Q2194" s="142"/>
      <c r="R2194" s="142"/>
      <c r="S2194" s="139"/>
    </row>
    <row r="2195" spans="2:19" ht="15.75" customHeight="1" x14ac:dyDescent="0.25">
      <c r="B2195" s="106"/>
      <c r="C2195" s="106"/>
      <c r="D2195" s="139"/>
      <c r="E2195" s="140"/>
      <c r="F2195" s="140"/>
      <c r="G2195" s="140"/>
      <c r="M2195" s="140"/>
      <c r="N2195" s="167"/>
      <c r="O2195" s="167"/>
      <c r="P2195" s="142"/>
      <c r="Q2195" s="142"/>
      <c r="R2195" s="142"/>
      <c r="S2195" s="139"/>
    </row>
    <row r="2196" spans="2:19" ht="15.75" customHeight="1" x14ac:dyDescent="0.25">
      <c r="B2196" s="106"/>
      <c r="C2196" s="106"/>
      <c r="D2196" s="139"/>
      <c r="E2196" s="140"/>
      <c r="F2196" s="140"/>
      <c r="G2196" s="140"/>
      <c r="M2196" s="140"/>
      <c r="N2196" s="167"/>
      <c r="O2196" s="167"/>
      <c r="P2196" s="142"/>
      <c r="Q2196" s="142"/>
      <c r="R2196" s="142"/>
      <c r="S2196" s="139"/>
    </row>
    <row r="2197" spans="2:19" ht="15.75" customHeight="1" x14ac:dyDescent="0.25">
      <c r="B2197" s="106"/>
      <c r="C2197" s="106"/>
      <c r="D2197" s="139"/>
      <c r="E2197" s="140"/>
      <c r="F2197" s="140"/>
      <c r="G2197" s="140"/>
      <c r="M2197" s="140"/>
      <c r="N2197" s="167"/>
      <c r="O2197" s="167"/>
      <c r="P2197" s="142"/>
      <c r="Q2197" s="142"/>
      <c r="R2197" s="142"/>
      <c r="S2197" s="139"/>
    </row>
    <row r="2198" spans="2:19" ht="15.75" customHeight="1" x14ac:dyDescent="0.25">
      <c r="B2198" s="106"/>
      <c r="C2198" s="106"/>
      <c r="D2198" s="139"/>
      <c r="E2198" s="140"/>
      <c r="F2198" s="140"/>
      <c r="G2198" s="140"/>
      <c r="M2198" s="140"/>
      <c r="N2198" s="167"/>
      <c r="O2198" s="167"/>
      <c r="P2198" s="142"/>
      <c r="Q2198" s="142"/>
      <c r="R2198" s="142"/>
      <c r="S2198" s="139"/>
    </row>
    <row r="2199" spans="2:19" ht="15.75" customHeight="1" x14ac:dyDescent="0.25">
      <c r="B2199" s="106"/>
      <c r="C2199" s="106"/>
      <c r="D2199" s="139"/>
      <c r="E2199" s="140"/>
      <c r="F2199" s="140"/>
      <c r="G2199" s="140"/>
      <c r="M2199" s="140"/>
      <c r="N2199" s="167"/>
      <c r="O2199" s="167"/>
      <c r="P2199" s="142"/>
      <c r="Q2199" s="142"/>
      <c r="R2199" s="142"/>
      <c r="S2199" s="139"/>
    </row>
    <row r="2200" spans="2:19" ht="15.75" customHeight="1" x14ac:dyDescent="0.25">
      <c r="B2200" s="106"/>
      <c r="C2200" s="106"/>
      <c r="D2200" s="139"/>
      <c r="E2200" s="140"/>
      <c r="F2200" s="140"/>
      <c r="G2200" s="140"/>
      <c r="M2200" s="140"/>
      <c r="N2200" s="167"/>
      <c r="O2200" s="167"/>
      <c r="P2200" s="142"/>
      <c r="Q2200" s="142"/>
      <c r="R2200" s="142"/>
      <c r="S2200" s="139"/>
    </row>
    <row r="2201" spans="2:19" ht="15.75" customHeight="1" x14ac:dyDescent="0.25">
      <c r="B2201" s="106"/>
      <c r="C2201" s="106"/>
      <c r="D2201" s="139"/>
      <c r="E2201" s="140"/>
      <c r="F2201" s="140"/>
      <c r="G2201" s="140"/>
      <c r="M2201" s="140"/>
      <c r="N2201" s="167"/>
      <c r="O2201" s="167"/>
      <c r="P2201" s="142"/>
      <c r="Q2201" s="142"/>
      <c r="R2201" s="142"/>
      <c r="S2201" s="139"/>
    </row>
    <row r="2202" spans="2:19" ht="15.75" customHeight="1" x14ac:dyDescent="0.25">
      <c r="B2202" s="106"/>
      <c r="C2202" s="106"/>
      <c r="D2202" s="139"/>
      <c r="E2202" s="140"/>
      <c r="F2202" s="140"/>
      <c r="G2202" s="140"/>
      <c r="M2202" s="140"/>
      <c r="N2202" s="167"/>
      <c r="O2202" s="167"/>
      <c r="P2202" s="142"/>
      <c r="Q2202" s="142"/>
      <c r="R2202" s="142"/>
      <c r="S2202" s="139"/>
    </row>
    <row r="2203" spans="2:19" ht="15.75" customHeight="1" x14ac:dyDescent="0.25">
      <c r="B2203" s="106"/>
      <c r="C2203" s="106"/>
      <c r="D2203" s="139"/>
      <c r="E2203" s="140"/>
      <c r="F2203" s="140"/>
      <c r="G2203" s="140"/>
      <c r="M2203" s="140"/>
      <c r="N2203" s="167"/>
      <c r="O2203" s="167"/>
      <c r="P2203" s="142"/>
      <c r="Q2203" s="142"/>
      <c r="R2203" s="142"/>
      <c r="S2203" s="139"/>
    </row>
    <row r="2204" spans="2:19" ht="15.75" customHeight="1" x14ac:dyDescent="0.25">
      <c r="B2204" s="106"/>
      <c r="C2204" s="106"/>
      <c r="D2204" s="139"/>
      <c r="E2204" s="140"/>
      <c r="F2204" s="140"/>
      <c r="G2204" s="140"/>
      <c r="M2204" s="140"/>
      <c r="N2204" s="167"/>
      <c r="O2204" s="167"/>
      <c r="P2204" s="142"/>
      <c r="Q2204" s="142"/>
      <c r="R2204" s="142"/>
      <c r="S2204" s="139"/>
    </row>
    <row r="2205" spans="2:19" ht="15.75" customHeight="1" x14ac:dyDescent="0.25">
      <c r="B2205" s="106"/>
      <c r="C2205" s="106"/>
      <c r="D2205" s="139"/>
      <c r="E2205" s="140"/>
      <c r="F2205" s="140"/>
      <c r="G2205" s="140"/>
      <c r="M2205" s="140"/>
      <c r="N2205" s="167"/>
      <c r="O2205" s="167"/>
      <c r="P2205" s="142"/>
      <c r="Q2205" s="142"/>
      <c r="R2205" s="142"/>
      <c r="S2205" s="139"/>
    </row>
    <row r="2206" spans="2:19" ht="15.75" customHeight="1" x14ac:dyDescent="0.25">
      <c r="B2206" s="106"/>
      <c r="C2206" s="106"/>
      <c r="D2206" s="139"/>
      <c r="E2206" s="140"/>
      <c r="F2206" s="140"/>
      <c r="G2206" s="140"/>
      <c r="M2206" s="140"/>
      <c r="N2206" s="167"/>
      <c r="O2206" s="167"/>
      <c r="P2206" s="142"/>
      <c r="Q2206" s="142"/>
      <c r="R2206" s="142"/>
      <c r="S2206" s="139"/>
    </row>
    <row r="2207" spans="2:19" ht="15.75" customHeight="1" x14ac:dyDescent="0.25">
      <c r="B2207" s="106"/>
      <c r="C2207" s="106"/>
      <c r="D2207" s="139"/>
      <c r="E2207" s="140"/>
      <c r="F2207" s="140"/>
      <c r="G2207" s="140"/>
      <c r="M2207" s="140"/>
      <c r="N2207" s="167"/>
      <c r="O2207" s="167"/>
      <c r="P2207" s="142"/>
      <c r="Q2207" s="142"/>
      <c r="R2207" s="142"/>
      <c r="S2207" s="139"/>
    </row>
    <row r="2208" spans="2:19" ht="15.75" customHeight="1" x14ac:dyDescent="0.25">
      <c r="B2208" s="106"/>
      <c r="C2208" s="106"/>
      <c r="D2208" s="139"/>
      <c r="E2208" s="140"/>
      <c r="F2208" s="140"/>
      <c r="G2208" s="140"/>
      <c r="M2208" s="140"/>
      <c r="N2208" s="167"/>
      <c r="O2208" s="167"/>
      <c r="P2208" s="142"/>
      <c r="Q2208" s="142"/>
      <c r="R2208" s="142"/>
      <c r="S2208" s="139"/>
    </row>
    <row r="2209" spans="2:19" ht="15.75" customHeight="1" x14ac:dyDescent="0.25">
      <c r="B2209" s="106"/>
      <c r="C2209" s="106"/>
      <c r="D2209" s="139"/>
      <c r="E2209" s="140"/>
      <c r="F2209" s="140"/>
      <c r="G2209" s="140"/>
      <c r="M2209" s="140"/>
      <c r="N2209" s="167"/>
      <c r="O2209" s="167"/>
      <c r="P2209" s="142"/>
      <c r="Q2209" s="142"/>
      <c r="R2209" s="142"/>
      <c r="S2209" s="139"/>
    </row>
    <row r="2210" spans="2:19" ht="15.75" customHeight="1" x14ac:dyDescent="0.25">
      <c r="B2210" s="106"/>
      <c r="C2210" s="106"/>
      <c r="D2210" s="139"/>
      <c r="E2210" s="140"/>
      <c r="F2210" s="140"/>
      <c r="G2210" s="140"/>
      <c r="M2210" s="140"/>
      <c r="N2210" s="167"/>
      <c r="O2210" s="167"/>
      <c r="P2210" s="142"/>
      <c r="Q2210" s="142"/>
      <c r="R2210" s="142"/>
      <c r="S2210" s="139"/>
    </row>
    <row r="2211" spans="2:19" ht="15.75" customHeight="1" x14ac:dyDescent="0.25">
      <c r="B2211" s="106"/>
      <c r="C2211" s="106"/>
      <c r="D2211" s="139"/>
      <c r="E2211" s="140"/>
      <c r="F2211" s="140"/>
      <c r="G2211" s="140"/>
      <c r="M2211" s="140"/>
      <c r="N2211" s="167"/>
      <c r="O2211" s="167"/>
      <c r="P2211" s="142"/>
      <c r="Q2211" s="142"/>
      <c r="R2211" s="142"/>
      <c r="S2211" s="139"/>
    </row>
    <row r="2212" spans="2:19" ht="15.75" customHeight="1" x14ac:dyDescent="0.25">
      <c r="B2212" s="106"/>
      <c r="C2212" s="106"/>
      <c r="D2212" s="139"/>
      <c r="E2212" s="140"/>
      <c r="F2212" s="140"/>
      <c r="G2212" s="140"/>
      <c r="M2212" s="140"/>
      <c r="N2212" s="167"/>
      <c r="O2212" s="167"/>
      <c r="P2212" s="142"/>
      <c r="Q2212" s="142"/>
      <c r="R2212" s="142"/>
      <c r="S2212" s="139"/>
    </row>
    <row r="2213" spans="2:19" ht="15.75" customHeight="1" x14ac:dyDescent="0.25">
      <c r="B2213" s="106"/>
      <c r="C2213" s="106"/>
      <c r="D2213" s="139"/>
      <c r="E2213" s="140"/>
      <c r="F2213" s="140"/>
      <c r="G2213" s="140"/>
      <c r="M2213" s="140"/>
      <c r="N2213" s="167"/>
      <c r="O2213" s="167"/>
      <c r="P2213" s="142"/>
      <c r="Q2213" s="142"/>
      <c r="R2213" s="142"/>
      <c r="S2213" s="139"/>
    </row>
    <row r="2214" spans="2:19" ht="15.75" customHeight="1" x14ac:dyDescent="0.25">
      <c r="B2214" s="106"/>
      <c r="C2214" s="106"/>
      <c r="D2214" s="139"/>
      <c r="E2214" s="140"/>
      <c r="F2214" s="140"/>
      <c r="G2214" s="140"/>
      <c r="M2214" s="140"/>
      <c r="N2214" s="167"/>
      <c r="O2214" s="167"/>
      <c r="P2214" s="142"/>
      <c r="Q2214" s="142"/>
      <c r="R2214" s="142"/>
      <c r="S2214" s="139"/>
    </row>
    <row r="2215" spans="2:19" ht="15.75" customHeight="1" x14ac:dyDescent="0.25">
      <c r="B2215" s="106"/>
      <c r="C2215" s="106"/>
      <c r="D2215" s="139"/>
      <c r="E2215" s="140"/>
      <c r="F2215" s="140"/>
      <c r="G2215" s="140"/>
      <c r="M2215" s="140"/>
      <c r="N2215" s="167"/>
      <c r="O2215" s="167"/>
      <c r="P2215" s="142"/>
      <c r="Q2215" s="142"/>
      <c r="R2215" s="142"/>
      <c r="S2215" s="139"/>
    </row>
    <row r="2216" spans="2:19" ht="15.75" customHeight="1" x14ac:dyDescent="0.25">
      <c r="B2216" s="106"/>
      <c r="C2216" s="106"/>
      <c r="D2216" s="139"/>
      <c r="E2216" s="140"/>
      <c r="F2216" s="140"/>
      <c r="G2216" s="140"/>
      <c r="M2216" s="140"/>
      <c r="N2216" s="167"/>
      <c r="O2216" s="167"/>
      <c r="P2216" s="142"/>
      <c r="Q2216" s="142"/>
      <c r="R2216" s="142"/>
      <c r="S2216" s="139"/>
    </row>
    <row r="2217" spans="2:19" ht="15.75" customHeight="1" x14ac:dyDescent="0.25">
      <c r="B2217" s="106"/>
      <c r="C2217" s="106"/>
      <c r="D2217" s="139"/>
      <c r="E2217" s="140"/>
      <c r="F2217" s="140"/>
      <c r="G2217" s="140"/>
      <c r="M2217" s="140"/>
      <c r="N2217" s="167"/>
      <c r="O2217" s="167"/>
      <c r="P2217" s="142"/>
      <c r="Q2217" s="142"/>
      <c r="R2217" s="142"/>
      <c r="S2217" s="139"/>
    </row>
    <row r="2218" spans="2:19" ht="15.75" customHeight="1" x14ac:dyDescent="0.25">
      <c r="B2218" s="106"/>
      <c r="C2218" s="106"/>
      <c r="D2218" s="139"/>
      <c r="E2218" s="140"/>
      <c r="F2218" s="140"/>
      <c r="G2218" s="140"/>
      <c r="M2218" s="140"/>
      <c r="N2218" s="167"/>
      <c r="O2218" s="167"/>
      <c r="P2218" s="142"/>
      <c r="Q2218" s="142"/>
      <c r="R2218" s="142"/>
      <c r="S2218" s="139"/>
    </row>
    <row r="2219" spans="2:19" ht="15.75" customHeight="1" x14ac:dyDescent="0.25">
      <c r="B2219" s="106"/>
      <c r="C2219" s="106"/>
      <c r="D2219" s="139"/>
      <c r="E2219" s="140"/>
      <c r="F2219" s="140"/>
      <c r="G2219" s="140"/>
      <c r="M2219" s="140"/>
      <c r="N2219" s="167"/>
      <c r="O2219" s="167"/>
      <c r="P2219" s="142"/>
      <c r="Q2219" s="142"/>
      <c r="R2219" s="142"/>
      <c r="S2219" s="139"/>
    </row>
    <row r="2220" spans="2:19" ht="15.75" customHeight="1" x14ac:dyDescent="0.25">
      <c r="B2220" s="106"/>
      <c r="C2220" s="106"/>
      <c r="D2220" s="139"/>
      <c r="E2220" s="140"/>
      <c r="F2220" s="140"/>
      <c r="G2220" s="140"/>
      <c r="M2220" s="140"/>
      <c r="N2220" s="167"/>
      <c r="O2220" s="167"/>
      <c r="P2220" s="142"/>
      <c r="Q2220" s="142"/>
      <c r="R2220" s="142"/>
      <c r="S2220" s="139"/>
    </row>
    <row r="2221" spans="2:19" ht="15.75" customHeight="1" x14ac:dyDescent="0.25">
      <c r="B2221" s="106"/>
      <c r="C2221" s="106"/>
      <c r="D2221" s="139"/>
      <c r="E2221" s="140"/>
      <c r="F2221" s="140"/>
      <c r="G2221" s="140"/>
      <c r="M2221" s="140"/>
      <c r="N2221" s="167"/>
      <c r="O2221" s="167"/>
      <c r="P2221" s="142"/>
      <c r="Q2221" s="142"/>
      <c r="R2221" s="142"/>
      <c r="S2221" s="139"/>
    </row>
    <row r="2222" spans="2:19" ht="15.75" customHeight="1" x14ac:dyDescent="0.25">
      <c r="B2222" s="106"/>
      <c r="C2222" s="106"/>
      <c r="D2222" s="139"/>
      <c r="E2222" s="140"/>
      <c r="F2222" s="140"/>
      <c r="G2222" s="140"/>
      <c r="M2222" s="140"/>
      <c r="N2222" s="167"/>
      <c r="O2222" s="167"/>
      <c r="P2222" s="142"/>
      <c r="Q2222" s="142"/>
      <c r="R2222" s="142"/>
      <c r="S2222" s="139"/>
    </row>
    <row r="2223" spans="2:19" ht="15.75" customHeight="1" x14ac:dyDescent="0.25">
      <c r="B2223" s="106"/>
      <c r="C2223" s="106"/>
      <c r="D2223" s="139"/>
      <c r="E2223" s="140"/>
      <c r="F2223" s="140"/>
      <c r="G2223" s="140"/>
      <c r="M2223" s="140"/>
      <c r="N2223" s="167"/>
      <c r="O2223" s="167"/>
      <c r="P2223" s="142"/>
      <c r="Q2223" s="142"/>
      <c r="R2223" s="142"/>
      <c r="S2223" s="139"/>
    </row>
    <row r="2224" spans="2:19" ht="15.75" customHeight="1" x14ac:dyDescent="0.25">
      <c r="B2224" s="106"/>
      <c r="C2224" s="106"/>
      <c r="D2224" s="139"/>
      <c r="E2224" s="140"/>
      <c r="F2224" s="140"/>
      <c r="G2224" s="140"/>
      <c r="M2224" s="140"/>
      <c r="N2224" s="167"/>
      <c r="O2224" s="167"/>
      <c r="P2224" s="142"/>
      <c r="Q2224" s="142"/>
      <c r="R2224" s="142"/>
      <c r="S2224" s="139"/>
    </row>
    <row r="2225" spans="2:19" ht="15.75" customHeight="1" x14ac:dyDescent="0.25">
      <c r="B2225" s="106"/>
      <c r="C2225" s="106"/>
      <c r="D2225" s="139"/>
      <c r="E2225" s="140"/>
      <c r="F2225" s="140"/>
      <c r="G2225" s="140"/>
      <c r="M2225" s="140"/>
      <c r="N2225" s="167"/>
      <c r="O2225" s="167"/>
      <c r="P2225" s="142"/>
      <c r="Q2225" s="142"/>
      <c r="R2225" s="142"/>
      <c r="S2225" s="139"/>
    </row>
    <row r="2226" spans="2:19" ht="15.75" customHeight="1" x14ac:dyDescent="0.25">
      <c r="B2226" s="106"/>
      <c r="C2226" s="106"/>
      <c r="D2226" s="139"/>
      <c r="E2226" s="140"/>
      <c r="F2226" s="140"/>
      <c r="G2226" s="140"/>
      <c r="M2226" s="140"/>
      <c r="N2226" s="167"/>
      <c r="O2226" s="167"/>
      <c r="P2226" s="142"/>
      <c r="Q2226" s="142"/>
      <c r="R2226" s="142"/>
      <c r="S2226" s="139"/>
    </row>
    <row r="2227" spans="2:19" ht="15.75" customHeight="1" x14ac:dyDescent="0.25">
      <c r="B2227" s="106"/>
      <c r="C2227" s="106"/>
      <c r="D2227" s="139"/>
      <c r="E2227" s="140"/>
      <c r="F2227" s="140"/>
      <c r="G2227" s="140"/>
      <c r="M2227" s="140"/>
      <c r="N2227" s="167"/>
      <c r="O2227" s="167"/>
      <c r="P2227" s="142"/>
      <c r="Q2227" s="142"/>
      <c r="R2227" s="142"/>
      <c r="S2227" s="139"/>
    </row>
    <row r="2228" spans="2:19" ht="15.75" customHeight="1" x14ac:dyDescent="0.25">
      <c r="B2228" s="106"/>
      <c r="C2228" s="106"/>
      <c r="D2228" s="139"/>
      <c r="E2228" s="140"/>
      <c r="F2228" s="140"/>
      <c r="G2228" s="140"/>
      <c r="M2228" s="140"/>
      <c r="N2228" s="167"/>
      <c r="O2228" s="167"/>
      <c r="P2228" s="142"/>
      <c r="Q2228" s="142"/>
      <c r="R2228" s="142"/>
      <c r="S2228" s="139"/>
    </row>
    <row r="2229" spans="2:19" ht="15.75" customHeight="1" x14ac:dyDescent="0.25">
      <c r="B2229" s="106"/>
      <c r="C2229" s="106"/>
      <c r="D2229" s="139"/>
      <c r="E2229" s="140"/>
      <c r="F2229" s="140"/>
      <c r="G2229" s="140"/>
      <c r="M2229" s="140"/>
      <c r="N2229" s="167"/>
      <c r="O2229" s="167"/>
      <c r="P2229" s="142"/>
      <c r="Q2229" s="142"/>
      <c r="R2229" s="142"/>
      <c r="S2229" s="139"/>
    </row>
    <row r="2230" spans="2:19" ht="15.75" customHeight="1" x14ac:dyDescent="0.25">
      <c r="B2230" s="106"/>
      <c r="C2230" s="106"/>
      <c r="D2230" s="139"/>
      <c r="E2230" s="140"/>
      <c r="F2230" s="140"/>
      <c r="G2230" s="140"/>
      <c r="M2230" s="140"/>
      <c r="N2230" s="167"/>
      <c r="O2230" s="167"/>
      <c r="P2230" s="142"/>
      <c r="Q2230" s="142"/>
      <c r="R2230" s="142"/>
      <c r="S2230" s="139"/>
    </row>
    <row r="2231" spans="2:19" ht="15.75" customHeight="1" x14ac:dyDescent="0.25">
      <c r="B2231" s="106"/>
      <c r="C2231" s="106"/>
      <c r="D2231" s="139"/>
      <c r="E2231" s="140"/>
      <c r="F2231" s="140"/>
      <c r="G2231" s="140"/>
      <c r="M2231" s="140"/>
      <c r="N2231" s="167"/>
      <c r="O2231" s="167"/>
      <c r="P2231" s="142"/>
      <c r="Q2231" s="142"/>
      <c r="R2231" s="142"/>
      <c r="S2231" s="139"/>
    </row>
    <row r="2232" spans="2:19" ht="15.75" customHeight="1" x14ac:dyDescent="0.25">
      <c r="B2232" s="106"/>
      <c r="C2232" s="106"/>
      <c r="D2232" s="139"/>
      <c r="E2232" s="140"/>
      <c r="F2232" s="140"/>
      <c r="G2232" s="140"/>
      <c r="M2232" s="140"/>
      <c r="N2232" s="167"/>
      <c r="O2232" s="167"/>
      <c r="P2232" s="142"/>
      <c r="Q2232" s="142"/>
      <c r="R2232" s="142"/>
      <c r="S2232" s="139"/>
    </row>
    <row r="2233" spans="2:19" ht="15.75" customHeight="1" x14ac:dyDescent="0.25">
      <c r="B2233" s="106"/>
      <c r="C2233" s="106"/>
      <c r="D2233" s="139"/>
      <c r="E2233" s="140"/>
      <c r="F2233" s="140"/>
      <c r="G2233" s="140"/>
      <c r="M2233" s="140"/>
      <c r="N2233" s="167"/>
      <c r="O2233" s="167"/>
      <c r="P2233" s="142"/>
      <c r="Q2233" s="142"/>
      <c r="R2233" s="142"/>
      <c r="S2233" s="139"/>
    </row>
    <row r="2234" spans="2:19" ht="15.75" customHeight="1" x14ac:dyDescent="0.25">
      <c r="B2234" s="106"/>
      <c r="C2234" s="106"/>
      <c r="D2234" s="139"/>
      <c r="E2234" s="140"/>
      <c r="F2234" s="140"/>
      <c r="G2234" s="140"/>
      <c r="M2234" s="140"/>
      <c r="N2234" s="167"/>
      <c r="O2234" s="167"/>
      <c r="P2234" s="142"/>
      <c r="Q2234" s="142"/>
      <c r="R2234" s="142"/>
      <c r="S2234" s="139"/>
    </row>
    <row r="2235" spans="2:19" ht="15.75" customHeight="1" x14ac:dyDescent="0.25">
      <c r="B2235" s="106"/>
      <c r="C2235" s="106"/>
      <c r="D2235" s="139"/>
      <c r="E2235" s="140"/>
      <c r="F2235" s="140"/>
      <c r="G2235" s="140"/>
      <c r="M2235" s="140"/>
      <c r="N2235" s="167"/>
      <c r="O2235" s="167"/>
      <c r="P2235" s="142"/>
      <c r="Q2235" s="142"/>
      <c r="R2235" s="142"/>
      <c r="S2235" s="139"/>
    </row>
    <row r="2236" spans="2:19" ht="15.75" customHeight="1" x14ac:dyDescent="0.25">
      <c r="B2236" s="106"/>
      <c r="C2236" s="106"/>
      <c r="D2236" s="139"/>
      <c r="E2236" s="140"/>
      <c r="F2236" s="140"/>
      <c r="G2236" s="140"/>
      <c r="M2236" s="140"/>
      <c r="N2236" s="167"/>
      <c r="O2236" s="167"/>
      <c r="P2236" s="142"/>
      <c r="Q2236" s="142"/>
      <c r="R2236" s="142"/>
      <c r="S2236" s="139"/>
    </row>
    <row r="2237" spans="2:19" ht="15.75" customHeight="1" x14ac:dyDescent="0.25">
      <c r="B2237" s="106"/>
      <c r="C2237" s="106"/>
      <c r="D2237" s="139"/>
      <c r="E2237" s="140"/>
      <c r="F2237" s="140"/>
      <c r="G2237" s="140"/>
      <c r="M2237" s="140"/>
      <c r="N2237" s="167"/>
      <c r="O2237" s="167"/>
      <c r="P2237" s="142"/>
      <c r="Q2237" s="142"/>
      <c r="R2237" s="142"/>
      <c r="S2237" s="139"/>
    </row>
    <row r="2238" spans="2:19" ht="15.75" customHeight="1" x14ac:dyDescent="0.25">
      <c r="B2238" s="106"/>
      <c r="C2238" s="106"/>
      <c r="D2238" s="139"/>
      <c r="E2238" s="140"/>
      <c r="F2238" s="140"/>
      <c r="G2238" s="140"/>
      <c r="M2238" s="140"/>
      <c r="N2238" s="167"/>
      <c r="O2238" s="167"/>
      <c r="P2238" s="142"/>
      <c r="Q2238" s="142"/>
      <c r="R2238" s="142"/>
      <c r="S2238" s="139"/>
    </row>
    <row r="2239" spans="2:19" ht="15.75" customHeight="1" x14ac:dyDescent="0.25">
      <c r="B2239" s="106"/>
      <c r="C2239" s="106"/>
      <c r="D2239" s="139"/>
      <c r="E2239" s="140"/>
      <c r="F2239" s="140"/>
      <c r="G2239" s="140"/>
      <c r="M2239" s="140"/>
      <c r="N2239" s="167"/>
      <c r="O2239" s="167"/>
      <c r="P2239" s="142"/>
      <c r="Q2239" s="142"/>
      <c r="R2239" s="142"/>
      <c r="S2239" s="139"/>
    </row>
    <row r="2240" spans="2:19" ht="15.75" customHeight="1" x14ac:dyDescent="0.25">
      <c r="B2240" s="106"/>
      <c r="C2240" s="106"/>
      <c r="D2240" s="139"/>
      <c r="E2240" s="140"/>
      <c r="F2240" s="140"/>
      <c r="G2240" s="140"/>
      <c r="M2240" s="140"/>
      <c r="N2240" s="167"/>
      <c r="O2240" s="167"/>
      <c r="P2240" s="142"/>
      <c r="Q2240" s="142"/>
      <c r="R2240" s="142"/>
      <c r="S2240" s="139"/>
    </row>
    <row r="2241" spans="2:19" ht="15.75" customHeight="1" x14ac:dyDescent="0.25">
      <c r="B2241" s="106"/>
      <c r="C2241" s="106"/>
      <c r="D2241" s="139"/>
      <c r="E2241" s="140"/>
      <c r="F2241" s="140"/>
      <c r="G2241" s="140"/>
      <c r="M2241" s="140"/>
      <c r="N2241" s="167"/>
      <c r="O2241" s="167"/>
      <c r="P2241" s="142"/>
      <c r="Q2241" s="142"/>
      <c r="R2241" s="142"/>
      <c r="S2241" s="139"/>
    </row>
    <row r="2242" spans="2:19" ht="15.75" customHeight="1" x14ac:dyDescent="0.25">
      <c r="B2242" s="106"/>
      <c r="C2242" s="106"/>
      <c r="D2242" s="139"/>
      <c r="E2242" s="140"/>
      <c r="F2242" s="140"/>
      <c r="G2242" s="140"/>
      <c r="M2242" s="140"/>
      <c r="N2242" s="167"/>
      <c r="O2242" s="167"/>
      <c r="P2242" s="142"/>
      <c r="Q2242" s="142"/>
      <c r="R2242" s="142"/>
      <c r="S2242" s="139"/>
    </row>
    <row r="2243" spans="2:19" ht="15.75" customHeight="1" x14ac:dyDescent="0.25">
      <c r="B2243" s="106"/>
      <c r="C2243" s="106"/>
      <c r="D2243" s="139"/>
      <c r="E2243" s="140"/>
      <c r="F2243" s="140"/>
      <c r="G2243" s="140"/>
      <c r="M2243" s="140"/>
      <c r="N2243" s="167"/>
      <c r="O2243" s="167"/>
      <c r="P2243" s="142"/>
      <c r="Q2243" s="142"/>
      <c r="R2243" s="142"/>
      <c r="S2243" s="139"/>
    </row>
    <row r="2244" spans="2:19" ht="15.75" customHeight="1" x14ac:dyDescent="0.25">
      <c r="B2244" s="106"/>
      <c r="C2244" s="106"/>
      <c r="D2244" s="139"/>
      <c r="E2244" s="140"/>
      <c r="F2244" s="140"/>
      <c r="G2244" s="140"/>
      <c r="M2244" s="140"/>
      <c r="N2244" s="167"/>
      <c r="O2244" s="167"/>
      <c r="P2244" s="142"/>
      <c r="Q2244" s="142"/>
      <c r="R2244" s="142"/>
      <c r="S2244" s="139"/>
    </row>
    <row r="2245" spans="2:19" ht="15.75" customHeight="1" x14ac:dyDescent="0.25">
      <c r="B2245" s="106"/>
      <c r="C2245" s="106"/>
      <c r="D2245" s="139"/>
      <c r="E2245" s="140"/>
      <c r="F2245" s="140"/>
      <c r="G2245" s="140"/>
      <c r="M2245" s="140"/>
      <c r="N2245" s="167"/>
      <c r="O2245" s="167"/>
      <c r="P2245" s="142"/>
      <c r="Q2245" s="142"/>
      <c r="R2245" s="142"/>
      <c r="S2245" s="139"/>
    </row>
    <row r="2246" spans="2:19" ht="15.75" customHeight="1" x14ac:dyDescent="0.25">
      <c r="B2246" s="106"/>
      <c r="C2246" s="106"/>
      <c r="D2246" s="139"/>
      <c r="E2246" s="140"/>
      <c r="F2246" s="140"/>
      <c r="G2246" s="140"/>
      <c r="M2246" s="140"/>
      <c r="N2246" s="167"/>
      <c r="O2246" s="167"/>
      <c r="P2246" s="142"/>
      <c r="Q2246" s="142"/>
      <c r="R2246" s="142"/>
      <c r="S2246" s="139"/>
    </row>
    <row r="2247" spans="2:19" ht="15.75" customHeight="1" x14ac:dyDescent="0.25">
      <c r="B2247" s="106"/>
      <c r="C2247" s="106"/>
      <c r="D2247" s="139"/>
      <c r="E2247" s="140"/>
      <c r="F2247" s="140"/>
      <c r="G2247" s="140"/>
      <c r="M2247" s="140"/>
      <c r="N2247" s="167"/>
      <c r="O2247" s="167"/>
      <c r="P2247" s="142"/>
      <c r="Q2247" s="142"/>
      <c r="R2247" s="142"/>
      <c r="S2247" s="139"/>
    </row>
    <row r="2248" spans="2:19" ht="15.75" customHeight="1" x14ac:dyDescent="0.25">
      <c r="B2248" s="106"/>
      <c r="C2248" s="106"/>
      <c r="D2248" s="139"/>
      <c r="E2248" s="140"/>
      <c r="F2248" s="140"/>
      <c r="G2248" s="140"/>
      <c r="M2248" s="140"/>
      <c r="N2248" s="167"/>
      <c r="O2248" s="167"/>
      <c r="P2248" s="142"/>
      <c r="Q2248" s="142"/>
      <c r="R2248" s="142"/>
      <c r="S2248" s="139"/>
    </row>
    <row r="2249" spans="2:19" ht="15.75" customHeight="1" x14ac:dyDescent="0.25">
      <c r="B2249" s="106"/>
      <c r="C2249" s="106"/>
      <c r="D2249" s="139"/>
      <c r="E2249" s="140"/>
      <c r="F2249" s="140"/>
      <c r="G2249" s="140"/>
      <c r="M2249" s="140"/>
      <c r="N2249" s="167"/>
      <c r="O2249" s="167"/>
      <c r="P2249" s="142"/>
      <c r="Q2249" s="142"/>
      <c r="R2249" s="142"/>
      <c r="S2249" s="139"/>
    </row>
    <row r="2250" spans="2:19" ht="15.75" customHeight="1" x14ac:dyDescent="0.25">
      <c r="B2250" s="106"/>
      <c r="C2250" s="106"/>
      <c r="D2250" s="139"/>
      <c r="E2250" s="140"/>
      <c r="F2250" s="140"/>
      <c r="G2250" s="140"/>
      <c r="M2250" s="140"/>
      <c r="N2250" s="167"/>
      <c r="O2250" s="167"/>
      <c r="P2250" s="142"/>
      <c r="Q2250" s="142"/>
      <c r="R2250" s="142"/>
      <c r="S2250" s="139"/>
    </row>
    <row r="2251" spans="2:19" ht="15.75" customHeight="1" x14ac:dyDescent="0.25">
      <c r="B2251" s="106"/>
      <c r="C2251" s="106"/>
      <c r="D2251" s="139"/>
      <c r="E2251" s="140"/>
      <c r="F2251" s="140"/>
      <c r="G2251" s="140"/>
      <c r="M2251" s="140"/>
      <c r="N2251" s="167"/>
      <c r="O2251" s="167"/>
      <c r="P2251" s="142"/>
      <c r="Q2251" s="142"/>
      <c r="R2251" s="142"/>
      <c r="S2251" s="139"/>
    </row>
    <row r="2252" spans="2:19" ht="15.75" customHeight="1" x14ac:dyDescent="0.25">
      <c r="B2252" s="106"/>
      <c r="C2252" s="106"/>
      <c r="D2252" s="139"/>
      <c r="E2252" s="140"/>
      <c r="F2252" s="140"/>
      <c r="G2252" s="140"/>
      <c r="M2252" s="140"/>
      <c r="N2252" s="167"/>
      <c r="O2252" s="167"/>
      <c r="P2252" s="142"/>
      <c r="Q2252" s="142"/>
      <c r="R2252" s="142"/>
      <c r="S2252" s="139"/>
    </row>
    <row r="2253" spans="2:19" ht="15.75" customHeight="1" x14ac:dyDescent="0.25">
      <c r="B2253" s="106"/>
      <c r="C2253" s="106"/>
      <c r="D2253" s="139"/>
      <c r="E2253" s="140"/>
      <c r="F2253" s="140"/>
      <c r="G2253" s="140"/>
      <c r="M2253" s="140"/>
      <c r="N2253" s="167"/>
      <c r="O2253" s="167"/>
      <c r="P2253" s="142"/>
      <c r="Q2253" s="142"/>
      <c r="R2253" s="142"/>
      <c r="S2253" s="139"/>
    </row>
    <row r="2254" spans="2:19" ht="15.75" customHeight="1" x14ac:dyDescent="0.25">
      <c r="B2254" s="106"/>
      <c r="C2254" s="106"/>
      <c r="D2254" s="139"/>
      <c r="E2254" s="140"/>
      <c r="F2254" s="140"/>
      <c r="G2254" s="140"/>
      <c r="M2254" s="140"/>
      <c r="N2254" s="167"/>
      <c r="O2254" s="167"/>
      <c r="P2254" s="142"/>
      <c r="Q2254" s="142"/>
      <c r="R2254" s="142"/>
      <c r="S2254" s="139"/>
    </row>
    <row r="2255" spans="2:19" ht="15.75" customHeight="1" x14ac:dyDescent="0.25">
      <c r="B2255" s="106"/>
      <c r="C2255" s="106"/>
      <c r="D2255" s="139"/>
      <c r="E2255" s="140"/>
      <c r="F2255" s="140"/>
      <c r="G2255" s="140"/>
      <c r="M2255" s="140"/>
      <c r="N2255" s="167"/>
      <c r="O2255" s="167"/>
      <c r="P2255" s="142"/>
      <c r="Q2255" s="142"/>
      <c r="R2255" s="142"/>
      <c r="S2255" s="139"/>
    </row>
    <row r="2256" spans="2:19" ht="15.75" customHeight="1" x14ac:dyDescent="0.25">
      <c r="B2256" s="106"/>
      <c r="C2256" s="106"/>
      <c r="D2256" s="139"/>
      <c r="E2256" s="140"/>
      <c r="F2256" s="140"/>
      <c r="G2256" s="140"/>
      <c r="M2256" s="140"/>
      <c r="N2256" s="167"/>
      <c r="O2256" s="167"/>
      <c r="P2256" s="142"/>
      <c r="Q2256" s="142"/>
      <c r="R2256" s="142"/>
      <c r="S2256" s="139"/>
    </row>
    <row r="2257" spans="2:19" ht="15.75" customHeight="1" x14ac:dyDescent="0.25">
      <c r="B2257" s="106"/>
      <c r="C2257" s="106"/>
      <c r="D2257" s="139"/>
      <c r="E2257" s="140"/>
      <c r="F2257" s="140"/>
      <c r="G2257" s="140"/>
      <c r="M2257" s="140"/>
      <c r="N2257" s="167"/>
      <c r="O2257" s="167"/>
      <c r="P2257" s="142"/>
      <c r="Q2257" s="142"/>
      <c r="R2257" s="142"/>
      <c r="S2257" s="139"/>
    </row>
    <row r="2258" spans="2:19" ht="15.75" customHeight="1" x14ac:dyDescent="0.25">
      <c r="B2258" s="106"/>
      <c r="C2258" s="106"/>
      <c r="D2258" s="139"/>
      <c r="E2258" s="140"/>
      <c r="F2258" s="140"/>
      <c r="G2258" s="140"/>
      <c r="M2258" s="140"/>
      <c r="N2258" s="167"/>
      <c r="O2258" s="167"/>
      <c r="P2258" s="142"/>
      <c r="Q2258" s="142"/>
      <c r="R2258" s="142"/>
      <c r="S2258" s="139"/>
    </row>
    <row r="2259" spans="2:19" ht="15.75" customHeight="1" x14ac:dyDescent="0.25">
      <c r="B2259" s="106"/>
      <c r="C2259" s="106"/>
      <c r="D2259" s="139"/>
      <c r="E2259" s="140"/>
      <c r="F2259" s="140"/>
      <c r="G2259" s="140"/>
      <c r="M2259" s="140"/>
      <c r="N2259" s="167"/>
      <c r="O2259" s="167"/>
      <c r="P2259" s="142"/>
      <c r="Q2259" s="142"/>
      <c r="R2259" s="142"/>
      <c r="S2259" s="139"/>
    </row>
    <row r="2260" spans="2:19" ht="15.75" customHeight="1" x14ac:dyDescent="0.25">
      <c r="B2260" s="106"/>
      <c r="C2260" s="106"/>
      <c r="D2260" s="139"/>
      <c r="E2260" s="140"/>
      <c r="F2260" s="140"/>
      <c r="G2260" s="140"/>
      <c r="M2260" s="140"/>
      <c r="N2260" s="167"/>
      <c r="O2260" s="167"/>
      <c r="P2260" s="142"/>
      <c r="Q2260" s="142"/>
      <c r="R2260" s="142"/>
      <c r="S2260" s="139"/>
    </row>
    <row r="2261" spans="2:19" ht="15.75" customHeight="1" x14ac:dyDescent="0.25">
      <c r="B2261" s="106"/>
      <c r="C2261" s="106"/>
      <c r="D2261" s="139"/>
      <c r="E2261" s="140"/>
      <c r="F2261" s="140"/>
      <c r="G2261" s="140"/>
      <c r="M2261" s="140"/>
      <c r="N2261" s="167"/>
      <c r="O2261" s="167"/>
      <c r="P2261" s="142"/>
      <c r="Q2261" s="142"/>
      <c r="R2261" s="142"/>
      <c r="S2261" s="139"/>
    </row>
    <row r="2262" spans="2:19" ht="15.75" customHeight="1" x14ac:dyDescent="0.25">
      <c r="B2262" s="106"/>
      <c r="C2262" s="106"/>
      <c r="D2262" s="139"/>
      <c r="E2262" s="140"/>
      <c r="F2262" s="140"/>
      <c r="G2262" s="140"/>
      <c r="M2262" s="140"/>
      <c r="N2262" s="167"/>
      <c r="O2262" s="167"/>
      <c r="P2262" s="142"/>
      <c r="Q2262" s="142"/>
      <c r="R2262" s="142"/>
      <c r="S2262" s="139"/>
    </row>
    <row r="2263" spans="2:19" ht="15.75" customHeight="1" x14ac:dyDescent="0.25">
      <c r="B2263" s="106"/>
      <c r="C2263" s="106"/>
      <c r="D2263" s="139"/>
      <c r="E2263" s="140"/>
      <c r="F2263" s="140"/>
      <c r="G2263" s="140"/>
      <c r="M2263" s="140"/>
      <c r="N2263" s="167"/>
      <c r="O2263" s="167"/>
      <c r="P2263" s="142"/>
      <c r="Q2263" s="142"/>
      <c r="R2263" s="142"/>
      <c r="S2263" s="139"/>
    </row>
    <row r="2264" spans="2:19" ht="15.75" customHeight="1" x14ac:dyDescent="0.25">
      <c r="B2264" s="106"/>
      <c r="C2264" s="106"/>
      <c r="D2264" s="139"/>
      <c r="E2264" s="140"/>
      <c r="F2264" s="140"/>
      <c r="G2264" s="140"/>
      <c r="M2264" s="140"/>
      <c r="N2264" s="167"/>
      <c r="O2264" s="167"/>
      <c r="P2264" s="142"/>
      <c r="Q2264" s="142"/>
      <c r="R2264" s="142"/>
      <c r="S2264" s="139"/>
    </row>
    <row r="2265" spans="2:19" ht="15.75" customHeight="1" x14ac:dyDescent="0.25">
      <c r="B2265" s="106"/>
      <c r="C2265" s="106"/>
      <c r="D2265" s="139"/>
      <c r="E2265" s="140"/>
      <c r="F2265" s="140"/>
      <c r="G2265" s="140"/>
      <c r="M2265" s="140"/>
      <c r="N2265" s="167"/>
      <c r="O2265" s="167"/>
      <c r="P2265" s="142"/>
      <c r="Q2265" s="142"/>
      <c r="R2265" s="142"/>
      <c r="S2265" s="139"/>
    </row>
    <row r="2266" spans="2:19" ht="15.75" customHeight="1" x14ac:dyDescent="0.25">
      <c r="B2266" s="106"/>
      <c r="C2266" s="106"/>
      <c r="D2266" s="139"/>
      <c r="E2266" s="140"/>
      <c r="F2266" s="140"/>
      <c r="G2266" s="140"/>
      <c r="M2266" s="140"/>
      <c r="N2266" s="167"/>
      <c r="O2266" s="167"/>
      <c r="P2266" s="142"/>
      <c r="Q2266" s="142"/>
      <c r="R2266" s="142"/>
      <c r="S2266" s="139"/>
    </row>
    <row r="2267" spans="2:19" ht="15.75" customHeight="1" x14ac:dyDescent="0.25">
      <c r="B2267" s="106"/>
      <c r="C2267" s="106"/>
      <c r="D2267" s="139"/>
      <c r="E2267" s="140"/>
      <c r="F2267" s="140"/>
      <c r="G2267" s="140"/>
      <c r="M2267" s="140"/>
      <c r="N2267" s="167"/>
      <c r="O2267" s="167"/>
      <c r="P2267" s="142"/>
      <c r="Q2267" s="142"/>
      <c r="R2267" s="142"/>
      <c r="S2267" s="139"/>
    </row>
    <row r="2268" spans="2:19" ht="15.75" customHeight="1" x14ac:dyDescent="0.25">
      <c r="B2268" s="106"/>
      <c r="C2268" s="106"/>
      <c r="D2268" s="139"/>
      <c r="E2268" s="140"/>
      <c r="F2268" s="140"/>
      <c r="G2268" s="140"/>
      <c r="M2268" s="140"/>
      <c r="N2268" s="167"/>
      <c r="O2268" s="167"/>
      <c r="P2268" s="142"/>
      <c r="Q2268" s="142"/>
      <c r="R2268" s="142"/>
      <c r="S2268" s="139"/>
    </row>
    <row r="2269" spans="2:19" ht="15.75" customHeight="1" x14ac:dyDescent="0.25">
      <c r="B2269" s="106"/>
      <c r="C2269" s="106"/>
      <c r="D2269" s="139"/>
      <c r="E2269" s="140"/>
      <c r="F2269" s="140"/>
      <c r="G2269" s="140"/>
      <c r="M2269" s="140"/>
      <c r="N2269" s="167"/>
      <c r="O2269" s="167"/>
      <c r="P2269" s="142"/>
      <c r="Q2269" s="142"/>
      <c r="R2269" s="142"/>
      <c r="S2269" s="139"/>
    </row>
    <row r="2270" spans="2:19" ht="15.75" customHeight="1" x14ac:dyDescent="0.25">
      <c r="B2270" s="106"/>
      <c r="C2270" s="106"/>
      <c r="D2270" s="139"/>
      <c r="E2270" s="140"/>
      <c r="F2270" s="140"/>
      <c r="G2270" s="140"/>
      <c r="M2270" s="140"/>
      <c r="N2270" s="167"/>
      <c r="O2270" s="167"/>
      <c r="P2270" s="142"/>
      <c r="Q2270" s="142"/>
      <c r="R2270" s="142"/>
      <c r="S2270" s="139"/>
    </row>
    <row r="2271" spans="2:19" ht="15.75" customHeight="1" x14ac:dyDescent="0.25">
      <c r="B2271" s="106"/>
      <c r="C2271" s="106"/>
      <c r="D2271" s="139"/>
      <c r="E2271" s="140"/>
      <c r="F2271" s="140"/>
      <c r="G2271" s="140"/>
      <c r="M2271" s="140"/>
      <c r="N2271" s="167"/>
      <c r="O2271" s="167"/>
      <c r="P2271" s="142"/>
      <c r="Q2271" s="142"/>
      <c r="R2271" s="142"/>
      <c r="S2271" s="139"/>
    </row>
    <row r="2272" spans="2:19" ht="15.75" customHeight="1" x14ac:dyDescent="0.25">
      <c r="B2272" s="106"/>
      <c r="C2272" s="106"/>
      <c r="D2272" s="139"/>
      <c r="E2272" s="140"/>
      <c r="F2272" s="140"/>
      <c r="G2272" s="140"/>
      <c r="M2272" s="140"/>
      <c r="N2272" s="167"/>
      <c r="O2272" s="167"/>
      <c r="P2272" s="142"/>
      <c r="Q2272" s="142"/>
      <c r="R2272" s="142"/>
      <c r="S2272" s="139"/>
    </row>
    <row r="2273" spans="2:19" ht="15.75" customHeight="1" x14ac:dyDescent="0.25">
      <c r="B2273" s="106"/>
      <c r="C2273" s="106"/>
      <c r="D2273" s="139"/>
      <c r="E2273" s="140"/>
      <c r="F2273" s="140"/>
      <c r="G2273" s="140"/>
      <c r="M2273" s="140"/>
      <c r="N2273" s="167"/>
      <c r="O2273" s="167"/>
      <c r="P2273" s="142"/>
      <c r="Q2273" s="142"/>
      <c r="R2273" s="142"/>
      <c r="S2273" s="139"/>
    </row>
    <row r="2274" spans="2:19" ht="15.75" customHeight="1" x14ac:dyDescent="0.25">
      <c r="B2274" s="106"/>
      <c r="C2274" s="106"/>
      <c r="D2274" s="139"/>
      <c r="E2274" s="140"/>
      <c r="F2274" s="140"/>
      <c r="G2274" s="140"/>
      <c r="M2274" s="140"/>
      <c r="N2274" s="167"/>
      <c r="O2274" s="167"/>
      <c r="P2274" s="142"/>
      <c r="Q2274" s="142"/>
      <c r="R2274" s="142"/>
      <c r="S2274" s="139"/>
    </row>
    <row r="2275" spans="2:19" ht="15.75" customHeight="1" x14ac:dyDescent="0.25">
      <c r="B2275" s="106"/>
      <c r="C2275" s="106"/>
      <c r="D2275" s="139"/>
      <c r="E2275" s="140"/>
      <c r="F2275" s="140"/>
      <c r="G2275" s="140"/>
      <c r="M2275" s="140"/>
      <c r="N2275" s="167"/>
      <c r="O2275" s="167"/>
      <c r="P2275" s="142"/>
      <c r="Q2275" s="142"/>
      <c r="R2275" s="142"/>
      <c r="S2275" s="139"/>
    </row>
    <row r="2276" spans="2:19" ht="15.75" customHeight="1" x14ac:dyDescent="0.25">
      <c r="B2276" s="106"/>
      <c r="C2276" s="106"/>
      <c r="D2276" s="139"/>
      <c r="E2276" s="140"/>
      <c r="F2276" s="140"/>
      <c r="G2276" s="140"/>
      <c r="M2276" s="140"/>
      <c r="N2276" s="167"/>
      <c r="O2276" s="167"/>
      <c r="P2276" s="142"/>
      <c r="Q2276" s="142"/>
      <c r="R2276" s="142"/>
      <c r="S2276" s="139"/>
    </row>
    <row r="2277" spans="2:19" ht="15.75" customHeight="1" x14ac:dyDescent="0.25">
      <c r="B2277" s="106"/>
      <c r="C2277" s="106"/>
      <c r="D2277" s="139"/>
      <c r="E2277" s="140"/>
      <c r="F2277" s="140"/>
      <c r="G2277" s="140"/>
      <c r="M2277" s="140"/>
      <c r="N2277" s="167"/>
      <c r="O2277" s="167"/>
      <c r="P2277" s="142"/>
      <c r="Q2277" s="142"/>
      <c r="R2277" s="142"/>
      <c r="S2277" s="139"/>
    </row>
    <row r="2278" spans="2:19" ht="15.75" customHeight="1" x14ac:dyDescent="0.25">
      <c r="B2278" s="106"/>
      <c r="C2278" s="106"/>
      <c r="D2278" s="139"/>
      <c r="E2278" s="140"/>
      <c r="F2278" s="140"/>
      <c r="G2278" s="140"/>
      <c r="M2278" s="140"/>
      <c r="N2278" s="167"/>
      <c r="O2278" s="167"/>
      <c r="P2278" s="142"/>
      <c r="Q2278" s="142"/>
      <c r="R2278" s="142"/>
      <c r="S2278" s="139"/>
    </row>
    <row r="2279" spans="2:19" ht="15.75" customHeight="1" x14ac:dyDescent="0.25">
      <c r="B2279" s="106"/>
      <c r="C2279" s="106"/>
      <c r="D2279" s="139"/>
      <c r="E2279" s="140"/>
      <c r="F2279" s="140"/>
      <c r="G2279" s="140"/>
      <c r="M2279" s="140"/>
      <c r="N2279" s="167"/>
      <c r="O2279" s="167"/>
      <c r="P2279" s="142"/>
      <c r="Q2279" s="142"/>
      <c r="R2279" s="142"/>
      <c r="S2279" s="139"/>
    </row>
    <row r="2280" spans="2:19" ht="15.75" customHeight="1" x14ac:dyDescent="0.25">
      <c r="B2280" s="106"/>
      <c r="C2280" s="106"/>
      <c r="D2280" s="139"/>
      <c r="E2280" s="140"/>
      <c r="F2280" s="140"/>
      <c r="G2280" s="140"/>
      <c r="M2280" s="140"/>
      <c r="N2280" s="167"/>
      <c r="O2280" s="167"/>
      <c r="P2280" s="142"/>
      <c r="Q2280" s="142"/>
      <c r="R2280" s="142"/>
      <c r="S2280" s="139"/>
    </row>
    <row r="2281" spans="2:19" ht="15.75" customHeight="1" x14ac:dyDescent="0.25">
      <c r="B2281" s="106"/>
      <c r="C2281" s="106"/>
      <c r="D2281" s="139"/>
      <c r="E2281" s="140"/>
      <c r="F2281" s="140"/>
      <c r="G2281" s="140"/>
      <c r="M2281" s="140"/>
      <c r="N2281" s="167"/>
      <c r="O2281" s="167"/>
      <c r="P2281" s="142"/>
      <c r="Q2281" s="142"/>
      <c r="R2281" s="142"/>
      <c r="S2281" s="139"/>
    </row>
    <row r="2282" spans="2:19" ht="15.75" customHeight="1" x14ac:dyDescent="0.25">
      <c r="B2282" s="106"/>
      <c r="C2282" s="106"/>
      <c r="D2282" s="139"/>
      <c r="E2282" s="140"/>
      <c r="F2282" s="140"/>
      <c r="G2282" s="140"/>
      <c r="M2282" s="140"/>
      <c r="N2282" s="167"/>
      <c r="O2282" s="167"/>
      <c r="P2282" s="142"/>
      <c r="Q2282" s="142"/>
      <c r="R2282" s="142"/>
      <c r="S2282" s="139"/>
    </row>
    <row r="2283" spans="2:19" ht="15.75" customHeight="1" x14ac:dyDescent="0.25">
      <c r="B2283" s="106"/>
      <c r="C2283" s="106"/>
      <c r="D2283" s="139"/>
      <c r="E2283" s="140"/>
      <c r="F2283" s="140"/>
      <c r="G2283" s="140"/>
      <c r="M2283" s="140"/>
      <c r="N2283" s="167"/>
      <c r="O2283" s="167"/>
      <c r="P2283" s="142"/>
      <c r="Q2283" s="142"/>
      <c r="R2283" s="142"/>
      <c r="S2283" s="139"/>
    </row>
    <row r="2284" spans="2:19" ht="15.75" customHeight="1" x14ac:dyDescent="0.25">
      <c r="B2284" s="106"/>
      <c r="C2284" s="106"/>
      <c r="D2284" s="139"/>
      <c r="E2284" s="140"/>
      <c r="F2284" s="140"/>
      <c r="G2284" s="140"/>
      <c r="M2284" s="140"/>
      <c r="N2284" s="167"/>
      <c r="O2284" s="167"/>
      <c r="P2284" s="142"/>
      <c r="Q2284" s="142"/>
      <c r="R2284" s="142"/>
      <c r="S2284" s="139"/>
    </row>
    <row r="2285" spans="2:19" ht="15.75" customHeight="1" x14ac:dyDescent="0.25">
      <c r="B2285" s="106"/>
      <c r="C2285" s="106"/>
      <c r="D2285" s="139"/>
      <c r="E2285" s="140"/>
      <c r="F2285" s="140"/>
      <c r="G2285" s="140"/>
      <c r="M2285" s="140"/>
      <c r="N2285" s="167"/>
      <c r="O2285" s="167"/>
      <c r="P2285" s="142"/>
      <c r="Q2285" s="142"/>
      <c r="R2285" s="142"/>
      <c r="S2285" s="139"/>
    </row>
    <row r="2286" spans="2:19" ht="15.75" customHeight="1" x14ac:dyDescent="0.25">
      <c r="B2286" s="106"/>
      <c r="C2286" s="106"/>
      <c r="D2286" s="139"/>
      <c r="E2286" s="140"/>
      <c r="F2286" s="140"/>
      <c r="G2286" s="140"/>
      <c r="M2286" s="140"/>
      <c r="N2286" s="167"/>
      <c r="O2286" s="167"/>
      <c r="P2286" s="142"/>
      <c r="Q2286" s="142"/>
      <c r="R2286" s="142"/>
      <c r="S2286" s="139"/>
    </row>
    <row r="2287" spans="2:19" ht="15.75" customHeight="1" x14ac:dyDescent="0.25">
      <c r="B2287" s="106"/>
      <c r="C2287" s="106"/>
      <c r="D2287" s="139"/>
      <c r="E2287" s="140"/>
      <c r="F2287" s="140"/>
      <c r="G2287" s="140"/>
      <c r="M2287" s="140"/>
      <c r="N2287" s="167"/>
      <c r="O2287" s="167"/>
      <c r="P2287" s="142"/>
      <c r="Q2287" s="142"/>
      <c r="R2287" s="142"/>
      <c r="S2287" s="139"/>
    </row>
    <row r="2288" spans="2:19" ht="15.75" customHeight="1" x14ac:dyDescent="0.25">
      <c r="B2288" s="106"/>
      <c r="C2288" s="106"/>
      <c r="D2288" s="139"/>
      <c r="E2288" s="140"/>
      <c r="F2288" s="140"/>
      <c r="G2288" s="140"/>
      <c r="M2288" s="140"/>
      <c r="N2288" s="167"/>
      <c r="O2288" s="167"/>
      <c r="P2288" s="142"/>
      <c r="Q2288" s="142"/>
      <c r="R2288" s="142"/>
      <c r="S2288" s="139"/>
    </row>
    <row r="2289" spans="2:19" ht="15.75" customHeight="1" x14ac:dyDescent="0.25">
      <c r="B2289" s="106"/>
      <c r="C2289" s="106"/>
      <c r="D2289" s="139"/>
      <c r="E2289" s="140"/>
      <c r="F2289" s="140"/>
      <c r="G2289" s="140"/>
      <c r="M2289" s="140"/>
      <c r="N2289" s="167"/>
      <c r="O2289" s="167"/>
      <c r="P2289" s="142"/>
      <c r="Q2289" s="142"/>
      <c r="R2289" s="142"/>
      <c r="S2289" s="139"/>
    </row>
    <row r="2290" spans="2:19" ht="15.75" customHeight="1" x14ac:dyDescent="0.25">
      <c r="B2290" s="106"/>
      <c r="C2290" s="106"/>
      <c r="D2290" s="139"/>
      <c r="E2290" s="140"/>
      <c r="F2290" s="140"/>
      <c r="G2290" s="140"/>
      <c r="M2290" s="140"/>
      <c r="N2290" s="167"/>
      <c r="O2290" s="167"/>
      <c r="P2290" s="142"/>
      <c r="Q2290" s="142"/>
      <c r="R2290" s="142"/>
      <c r="S2290" s="139"/>
    </row>
    <row r="2291" spans="2:19" ht="15.75" customHeight="1" x14ac:dyDescent="0.25">
      <c r="B2291" s="106"/>
      <c r="C2291" s="106"/>
      <c r="D2291" s="139"/>
      <c r="E2291" s="140"/>
      <c r="F2291" s="140"/>
      <c r="G2291" s="140"/>
      <c r="M2291" s="140"/>
      <c r="N2291" s="167"/>
      <c r="O2291" s="167"/>
      <c r="P2291" s="142"/>
      <c r="Q2291" s="142"/>
      <c r="R2291" s="142"/>
      <c r="S2291" s="139"/>
    </row>
    <row r="2292" spans="2:19" ht="15.75" customHeight="1" x14ac:dyDescent="0.25">
      <c r="B2292" s="106"/>
      <c r="C2292" s="106"/>
      <c r="D2292" s="139"/>
      <c r="E2292" s="140"/>
      <c r="F2292" s="140"/>
      <c r="G2292" s="140"/>
      <c r="M2292" s="140"/>
      <c r="N2292" s="167"/>
      <c r="O2292" s="167"/>
      <c r="P2292" s="142"/>
      <c r="Q2292" s="142"/>
      <c r="R2292" s="142"/>
      <c r="S2292" s="139"/>
    </row>
    <row r="2293" spans="2:19" ht="15.75" customHeight="1" x14ac:dyDescent="0.25">
      <c r="B2293" s="106"/>
      <c r="C2293" s="106"/>
      <c r="D2293" s="139"/>
      <c r="E2293" s="140"/>
      <c r="F2293" s="140"/>
      <c r="G2293" s="140"/>
      <c r="M2293" s="140"/>
      <c r="N2293" s="167"/>
      <c r="O2293" s="167"/>
      <c r="P2293" s="142"/>
      <c r="Q2293" s="142"/>
      <c r="R2293" s="142"/>
      <c r="S2293" s="139"/>
    </row>
    <row r="2294" spans="2:19" ht="15.75" customHeight="1" x14ac:dyDescent="0.25">
      <c r="B2294" s="106"/>
      <c r="C2294" s="106"/>
      <c r="D2294" s="139"/>
      <c r="E2294" s="140"/>
      <c r="F2294" s="140"/>
      <c r="G2294" s="140"/>
      <c r="M2294" s="140"/>
      <c r="N2294" s="167"/>
      <c r="O2294" s="167"/>
      <c r="P2294" s="142"/>
      <c r="Q2294" s="142"/>
      <c r="R2294" s="142"/>
      <c r="S2294" s="139"/>
    </row>
    <row r="2295" spans="2:19" ht="15.75" customHeight="1" x14ac:dyDescent="0.25">
      <c r="B2295" s="106"/>
      <c r="C2295" s="106"/>
      <c r="D2295" s="139"/>
      <c r="E2295" s="140"/>
      <c r="F2295" s="140"/>
      <c r="G2295" s="140"/>
      <c r="M2295" s="140"/>
      <c r="N2295" s="167"/>
      <c r="O2295" s="167"/>
      <c r="P2295" s="142"/>
      <c r="Q2295" s="142"/>
      <c r="R2295" s="142"/>
      <c r="S2295" s="139"/>
    </row>
    <row r="2296" spans="2:19" ht="15.75" customHeight="1" x14ac:dyDescent="0.25">
      <c r="B2296" s="106"/>
      <c r="C2296" s="106"/>
      <c r="D2296" s="139"/>
      <c r="E2296" s="140"/>
      <c r="F2296" s="140"/>
      <c r="G2296" s="140"/>
      <c r="M2296" s="140"/>
      <c r="N2296" s="167"/>
      <c r="O2296" s="167"/>
      <c r="P2296" s="142"/>
      <c r="Q2296" s="142"/>
      <c r="R2296" s="142"/>
      <c r="S2296" s="139"/>
    </row>
    <row r="2297" spans="2:19" ht="15.75" customHeight="1" x14ac:dyDescent="0.25">
      <c r="B2297" s="106"/>
      <c r="C2297" s="106"/>
      <c r="D2297" s="139"/>
      <c r="E2297" s="140"/>
      <c r="F2297" s="140"/>
      <c r="G2297" s="140"/>
      <c r="M2297" s="140"/>
      <c r="N2297" s="167"/>
      <c r="O2297" s="167"/>
      <c r="P2297" s="142"/>
      <c r="Q2297" s="142"/>
      <c r="R2297" s="142"/>
      <c r="S2297" s="139"/>
    </row>
    <row r="2298" spans="2:19" ht="15.75" customHeight="1" x14ac:dyDescent="0.25">
      <c r="B2298" s="106"/>
      <c r="C2298" s="106"/>
      <c r="D2298" s="139"/>
      <c r="E2298" s="140"/>
      <c r="F2298" s="140"/>
      <c r="G2298" s="140"/>
      <c r="M2298" s="140"/>
      <c r="N2298" s="167"/>
      <c r="O2298" s="167"/>
      <c r="P2298" s="142"/>
      <c r="Q2298" s="142"/>
      <c r="R2298" s="142"/>
      <c r="S2298" s="139"/>
    </row>
    <row r="2299" spans="2:19" ht="15.75" customHeight="1" x14ac:dyDescent="0.25">
      <c r="B2299" s="106"/>
      <c r="C2299" s="106"/>
      <c r="D2299" s="139"/>
      <c r="E2299" s="140"/>
      <c r="F2299" s="140"/>
      <c r="G2299" s="140"/>
      <c r="M2299" s="140"/>
      <c r="N2299" s="167"/>
      <c r="O2299" s="167"/>
      <c r="P2299" s="142"/>
      <c r="Q2299" s="142"/>
      <c r="R2299" s="142"/>
      <c r="S2299" s="139"/>
    </row>
    <row r="2300" spans="2:19" ht="15.75" customHeight="1" x14ac:dyDescent="0.25">
      <c r="B2300" s="106"/>
      <c r="C2300" s="106"/>
      <c r="D2300" s="139"/>
      <c r="E2300" s="140"/>
      <c r="F2300" s="140"/>
      <c r="G2300" s="140"/>
      <c r="M2300" s="140"/>
      <c r="N2300" s="167"/>
      <c r="O2300" s="167"/>
      <c r="P2300" s="142"/>
      <c r="Q2300" s="142"/>
      <c r="R2300" s="142"/>
      <c r="S2300" s="139"/>
    </row>
    <row r="2301" spans="2:19" ht="15.75" customHeight="1" x14ac:dyDescent="0.25">
      <c r="B2301" s="106"/>
      <c r="C2301" s="106"/>
      <c r="D2301" s="139"/>
      <c r="E2301" s="140"/>
      <c r="F2301" s="140"/>
      <c r="G2301" s="140"/>
      <c r="M2301" s="140"/>
      <c r="N2301" s="167"/>
      <c r="O2301" s="167"/>
      <c r="P2301" s="142"/>
      <c r="Q2301" s="142"/>
      <c r="R2301" s="142"/>
      <c r="S2301" s="139"/>
    </row>
    <row r="2302" spans="2:19" ht="15.75" customHeight="1" x14ac:dyDescent="0.25">
      <c r="B2302" s="106"/>
      <c r="C2302" s="106"/>
      <c r="D2302" s="139"/>
      <c r="E2302" s="140"/>
      <c r="F2302" s="140"/>
      <c r="G2302" s="140"/>
      <c r="M2302" s="140"/>
      <c r="N2302" s="167"/>
      <c r="O2302" s="167"/>
      <c r="P2302" s="142"/>
      <c r="Q2302" s="142"/>
      <c r="R2302" s="142"/>
      <c r="S2302" s="139"/>
    </row>
    <row r="2303" spans="2:19" ht="15.75" customHeight="1" x14ac:dyDescent="0.25">
      <c r="B2303" s="106"/>
      <c r="C2303" s="106"/>
      <c r="D2303" s="139"/>
      <c r="E2303" s="140"/>
      <c r="F2303" s="140"/>
      <c r="G2303" s="140"/>
      <c r="M2303" s="140"/>
      <c r="N2303" s="167"/>
      <c r="O2303" s="167"/>
      <c r="P2303" s="142"/>
      <c r="Q2303" s="142"/>
      <c r="R2303" s="142"/>
      <c r="S2303" s="139"/>
    </row>
    <row r="2304" spans="2:19" ht="15.75" customHeight="1" x14ac:dyDescent="0.25">
      <c r="B2304" s="106"/>
      <c r="C2304" s="106"/>
      <c r="D2304" s="139"/>
      <c r="E2304" s="140"/>
      <c r="F2304" s="140"/>
      <c r="G2304" s="140"/>
      <c r="M2304" s="140"/>
      <c r="N2304" s="167"/>
      <c r="O2304" s="167"/>
      <c r="P2304" s="142"/>
      <c r="Q2304" s="142"/>
      <c r="R2304" s="142"/>
      <c r="S2304" s="139"/>
    </row>
    <row r="2305" spans="2:19" ht="15.75" customHeight="1" x14ac:dyDescent="0.25">
      <c r="B2305" s="106"/>
      <c r="C2305" s="106"/>
      <c r="D2305" s="139"/>
      <c r="E2305" s="140"/>
      <c r="F2305" s="140"/>
      <c r="G2305" s="140"/>
      <c r="M2305" s="140"/>
      <c r="N2305" s="167"/>
      <c r="O2305" s="167"/>
      <c r="P2305" s="142"/>
      <c r="Q2305" s="142"/>
      <c r="R2305" s="142"/>
      <c r="S2305" s="139"/>
    </row>
    <row r="2306" spans="2:19" ht="15.75" customHeight="1" x14ac:dyDescent="0.25">
      <c r="B2306" s="106"/>
      <c r="C2306" s="106"/>
      <c r="D2306" s="139"/>
      <c r="E2306" s="140"/>
      <c r="F2306" s="140"/>
      <c r="G2306" s="140"/>
      <c r="M2306" s="140"/>
      <c r="N2306" s="167"/>
      <c r="O2306" s="167"/>
      <c r="P2306" s="142"/>
      <c r="Q2306" s="142"/>
      <c r="R2306" s="142"/>
      <c r="S2306" s="139"/>
    </row>
    <row r="2307" spans="2:19" ht="15.75" customHeight="1" x14ac:dyDescent="0.25">
      <c r="B2307" s="106"/>
      <c r="C2307" s="106"/>
      <c r="D2307" s="139"/>
      <c r="E2307" s="140"/>
      <c r="F2307" s="140"/>
      <c r="G2307" s="140"/>
      <c r="M2307" s="140"/>
      <c r="N2307" s="167"/>
      <c r="O2307" s="167"/>
      <c r="P2307" s="142"/>
      <c r="Q2307" s="142"/>
      <c r="R2307" s="142"/>
      <c r="S2307" s="139"/>
    </row>
    <row r="2308" spans="2:19" ht="15.75" customHeight="1" x14ac:dyDescent="0.25">
      <c r="B2308" s="106"/>
      <c r="C2308" s="106"/>
      <c r="D2308" s="139"/>
      <c r="E2308" s="140"/>
      <c r="F2308" s="140"/>
      <c r="G2308" s="140"/>
      <c r="M2308" s="140"/>
      <c r="N2308" s="167"/>
      <c r="O2308" s="167"/>
      <c r="P2308" s="142"/>
      <c r="Q2308" s="142"/>
      <c r="R2308" s="142"/>
      <c r="S2308" s="139"/>
    </row>
    <row r="2309" spans="2:19" ht="15.75" customHeight="1" x14ac:dyDescent="0.25">
      <c r="B2309" s="106"/>
      <c r="C2309" s="106"/>
      <c r="D2309" s="139"/>
      <c r="E2309" s="140"/>
      <c r="F2309" s="140"/>
      <c r="G2309" s="140"/>
      <c r="M2309" s="140"/>
      <c r="N2309" s="167"/>
      <c r="O2309" s="167"/>
      <c r="P2309" s="142"/>
      <c r="Q2309" s="142"/>
      <c r="R2309" s="142"/>
      <c r="S2309" s="139"/>
    </row>
    <row r="2310" spans="2:19" ht="15.75" customHeight="1" x14ac:dyDescent="0.25">
      <c r="B2310" s="106"/>
      <c r="C2310" s="106"/>
      <c r="D2310" s="139"/>
      <c r="E2310" s="140"/>
      <c r="F2310" s="140"/>
      <c r="G2310" s="140"/>
      <c r="M2310" s="140"/>
      <c r="N2310" s="167"/>
      <c r="O2310" s="167"/>
      <c r="P2310" s="142"/>
      <c r="Q2310" s="142"/>
      <c r="R2310" s="142"/>
      <c r="S2310" s="139"/>
    </row>
    <row r="2311" spans="2:19" ht="15.75" customHeight="1" x14ac:dyDescent="0.25">
      <c r="B2311" s="106"/>
      <c r="C2311" s="106"/>
      <c r="D2311" s="139"/>
      <c r="E2311" s="140"/>
      <c r="F2311" s="140"/>
      <c r="G2311" s="140"/>
      <c r="M2311" s="140"/>
      <c r="N2311" s="167"/>
      <c r="O2311" s="167"/>
      <c r="P2311" s="142"/>
      <c r="Q2311" s="142"/>
      <c r="R2311" s="142"/>
      <c r="S2311" s="139"/>
    </row>
    <row r="2312" spans="2:19" ht="15.75" customHeight="1" x14ac:dyDescent="0.25">
      <c r="B2312" s="106"/>
      <c r="C2312" s="106"/>
      <c r="D2312" s="139"/>
      <c r="E2312" s="140"/>
      <c r="F2312" s="140"/>
      <c r="G2312" s="140"/>
      <c r="M2312" s="140"/>
      <c r="N2312" s="167"/>
      <c r="O2312" s="167"/>
      <c r="P2312" s="142"/>
      <c r="Q2312" s="142"/>
      <c r="R2312" s="142"/>
      <c r="S2312" s="139"/>
    </row>
    <row r="2313" spans="2:19" ht="15.75" customHeight="1" x14ac:dyDescent="0.25">
      <c r="B2313" s="106"/>
      <c r="C2313" s="106"/>
      <c r="D2313" s="139"/>
      <c r="E2313" s="140"/>
      <c r="F2313" s="140"/>
      <c r="G2313" s="140"/>
      <c r="M2313" s="140"/>
      <c r="N2313" s="167"/>
      <c r="O2313" s="167"/>
      <c r="P2313" s="142"/>
      <c r="Q2313" s="142"/>
      <c r="R2313" s="142"/>
      <c r="S2313" s="139"/>
    </row>
    <row r="2314" spans="2:19" ht="15.75" customHeight="1" x14ac:dyDescent="0.25">
      <c r="B2314" s="106"/>
      <c r="C2314" s="106"/>
      <c r="D2314" s="139"/>
      <c r="E2314" s="140"/>
      <c r="F2314" s="140"/>
      <c r="G2314" s="140"/>
      <c r="M2314" s="140"/>
      <c r="N2314" s="167"/>
      <c r="O2314" s="167"/>
      <c r="P2314" s="142"/>
      <c r="Q2314" s="142"/>
      <c r="R2314" s="142"/>
      <c r="S2314" s="139"/>
    </row>
    <row r="2315" spans="2:19" ht="15.75" customHeight="1" x14ac:dyDescent="0.25">
      <c r="B2315" s="106"/>
      <c r="C2315" s="106"/>
      <c r="D2315" s="139"/>
      <c r="E2315" s="140"/>
      <c r="F2315" s="140"/>
      <c r="G2315" s="140"/>
      <c r="M2315" s="140"/>
      <c r="N2315" s="167"/>
      <c r="O2315" s="167"/>
      <c r="P2315" s="142"/>
      <c r="Q2315" s="142"/>
      <c r="R2315" s="142"/>
      <c r="S2315" s="139"/>
    </row>
    <row r="2316" spans="2:19" ht="15.75" customHeight="1" x14ac:dyDescent="0.25">
      <c r="B2316" s="106"/>
      <c r="C2316" s="106"/>
      <c r="D2316" s="139"/>
      <c r="E2316" s="140"/>
      <c r="F2316" s="140"/>
      <c r="G2316" s="140"/>
      <c r="M2316" s="140"/>
      <c r="N2316" s="167"/>
      <c r="O2316" s="167"/>
      <c r="P2316" s="142"/>
      <c r="Q2316" s="142"/>
      <c r="R2316" s="142"/>
      <c r="S2316" s="139"/>
    </row>
    <row r="2317" spans="2:19" ht="15.75" customHeight="1" x14ac:dyDescent="0.25">
      <c r="B2317" s="106"/>
      <c r="C2317" s="106"/>
      <c r="D2317" s="139"/>
      <c r="E2317" s="140"/>
      <c r="F2317" s="140"/>
      <c r="G2317" s="140"/>
      <c r="M2317" s="140"/>
      <c r="N2317" s="167"/>
      <c r="O2317" s="167"/>
      <c r="P2317" s="142"/>
      <c r="Q2317" s="142"/>
      <c r="R2317" s="142"/>
      <c r="S2317" s="139"/>
    </row>
    <row r="2318" spans="2:19" ht="15.75" customHeight="1" x14ac:dyDescent="0.25">
      <c r="B2318" s="106"/>
      <c r="C2318" s="106"/>
      <c r="D2318" s="139"/>
      <c r="E2318" s="140"/>
      <c r="F2318" s="140"/>
      <c r="G2318" s="140"/>
      <c r="M2318" s="140"/>
      <c r="N2318" s="167"/>
      <c r="O2318" s="167"/>
      <c r="P2318" s="142"/>
      <c r="Q2318" s="142"/>
      <c r="R2318" s="142"/>
      <c r="S2318" s="139"/>
    </row>
    <row r="2319" spans="2:19" ht="15.75" customHeight="1" x14ac:dyDescent="0.25">
      <c r="B2319" s="106"/>
      <c r="C2319" s="106"/>
      <c r="D2319" s="139"/>
      <c r="E2319" s="140"/>
      <c r="F2319" s="140"/>
      <c r="G2319" s="140"/>
      <c r="M2319" s="140"/>
      <c r="N2319" s="167"/>
      <c r="O2319" s="167"/>
      <c r="P2319" s="142"/>
      <c r="Q2319" s="142"/>
      <c r="R2319" s="142"/>
      <c r="S2319" s="139"/>
    </row>
    <row r="2320" spans="2:19" ht="15.75" customHeight="1" x14ac:dyDescent="0.25">
      <c r="B2320" s="106"/>
      <c r="C2320" s="106"/>
      <c r="D2320" s="139"/>
      <c r="E2320" s="140"/>
      <c r="F2320" s="140"/>
      <c r="G2320" s="140"/>
      <c r="M2320" s="140"/>
      <c r="N2320" s="167"/>
      <c r="O2320" s="167"/>
      <c r="P2320" s="142"/>
      <c r="Q2320" s="142"/>
      <c r="R2320" s="142"/>
      <c r="S2320" s="139"/>
    </row>
    <row r="2321" spans="2:19" ht="15.75" customHeight="1" x14ac:dyDescent="0.25">
      <c r="B2321" s="106"/>
      <c r="C2321" s="106"/>
      <c r="D2321" s="139"/>
      <c r="E2321" s="140"/>
      <c r="F2321" s="140"/>
      <c r="G2321" s="140"/>
      <c r="M2321" s="140"/>
      <c r="N2321" s="167"/>
      <c r="O2321" s="167"/>
      <c r="P2321" s="142"/>
      <c r="Q2321" s="142"/>
      <c r="R2321" s="142"/>
      <c r="S2321" s="139"/>
    </row>
    <row r="2322" spans="2:19" ht="15.75" customHeight="1" x14ac:dyDescent="0.25">
      <c r="B2322" s="106"/>
      <c r="C2322" s="106"/>
      <c r="D2322" s="139"/>
      <c r="E2322" s="140"/>
      <c r="F2322" s="140"/>
      <c r="G2322" s="140"/>
      <c r="M2322" s="140"/>
      <c r="N2322" s="167"/>
      <c r="O2322" s="167"/>
      <c r="P2322" s="142"/>
      <c r="Q2322" s="142"/>
      <c r="R2322" s="142"/>
      <c r="S2322" s="139"/>
    </row>
    <row r="2323" spans="2:19" ht="15.75" customHeight="1" x14ac:dyDescent="0.25">
      <c r="B2323" s="106"/>
      <c r="C2323" s="106"/>
      <c r="D2323" s="139"/>
      <c r="E2323" s="140"/>
      <c r="F2323" s="140"/>
      <c r="G2323" s="140"/>
      <c r="M2323" s="140"/>
      <c r="N2323" s="167"/>
      <c r="O2323" s="167"/>
      <c r="P2323" s="142"/>
      <c r="Q2323" s="142"/>
      <c r="R2323" s="142"/>
      <c r="S2323" s="139"/>
    </row>
    <row r="2324" spans="2:19" ht="15.75" customHeight="1" x14ac:dyDescent="0.25">
      <c r="B2324" s="106"/>
      <c r="C2324" s="106"/>
      <c r="D2324" s="139"/>
      <c r="E2324" s="140"/>
      <c r="F2324" s="140"/>
      <c r="G2324" s="140"/>
      <c r="M2324" s="140"/>
      <c r="N2324" s="167"/>
      <c r="O2324" s="167"/>
      <c r="P2324" s="142"/>
      <c r="Q2324" s="142"/>
      <c r="R2324" s="142"/>
      <c r="S2324" s="139"/>
    </row>
    <row r="2325" spans="2:19" ht="15.75" customHeight="1" x14ac:dyDescent="0.25">
      <c r="B2325" s="106"/>
      <c r="C2325" s="106"/>
      <c r="D2325" s="139"/>
      <c r="E2325" s="140"/>
      <c r="F2325" s="140"/>
      <c r="G2325" s="140"/>
      <c r="M2325" s="140"/>
      <c r="N2325" s="167"/>
      <c r="O2325" s="167"/>
      <c r="P2325" s="142"/>
      <c r="Q2325" s="142"/>
      <c r="R2325" s="142"/>
      <c r="S2325" s="139"/>
    </row>
    <row r="2326" spans="2:19" ht="15.75" customHeight="1" x14ac:dyDescent="0.25">
      <c r="B2326" s="106"/>
      <c r="C2326" s="106"/>
      <c r="D2326" s="139"/>
      <c r="E2326" s="140"/>
      <c r="F2326" s="140"/>
      <c r="G2326" s="140"/>
      <c r="M2326" s="140"/>
      <c r="N2326" s="167"/>
      <c r="O2326" s="167"/>
      <c r="P2326" s="142"/>
      <c r="Q2326" s="142"/>
      <c r="R2326" s="142"/>
      <c r="S2326" s="139"/>
    </row>
    <row r="2327" spans="2:19" ht="15.75" customHeight="1" x14ac:dyDescent="0.25">
      <c r="B2327" s="106"/>
      <c r="C2327" s="106"/>
      <c r="D2327" s="139"/>
      <c r="E2327" s="140"/>
      <c r="F2327" s="140"/>
      <c r="G2327" s="140"/>
      <c r="M2327" s="140"/>
      <c r="N2327" s="167"/>
      <c r="O2327" s="167"/>
      <c r="P2327" s="142"/>
      <c r="Q2327" s="142"/>
      <c r="R2327" s="142"/>
      <c r="S2327" s="139"/>
    </row>
    <row r="2328" spans="2:19" ht="15.75" customHeight="1" x14ac:dyDescent="0.25">
      <c r="B2328" s="106"/>
      <c r="C2328" s="106"/>
      <c r="D2328" s="139"/>
      <c r="E2328" s="140"/>
      <c r="F2328" s="140"/>
      <c r="G2328" s="140"/>
      <c r="M2328" s="140"/>
      <c r="N2328" s="167"/>
      <c r="O2328" s="167"/>
      <c r="P2328" s="142"/>
      <c r="Q2328" s="142"/>
      <c r="R2328" s="142"/>
      <c r="S2328" s="139"/>
    </row>
    <row r="2329" spans="2:19" ht="15.75" customHeight="1" x14ac:dyDescent="0.25">
      <c r="B2329" s="106"/>
      <c r="C2329" s="106"/>
      <c r="D2329" s="139"/>
      <c r="E2329" s="140"/>
      <c r="F2329" s="140"/>
      <c r="G2329" s="140"/>
      <c r="M2329" s="140"/>
      <c r="N2329" s="167"/>
      <c r="O2329" s="167"/>
      <c r="P2329" s="142"/>
      <c r="Q2329" s="142"/>
      <c r="R2329" s="142"/>
      <c r="S2329" s="139"/>
    </row>
    <row r="2330" spans="2:19" ht="15.75" customHeight="1" x14ac:dyDescent="0.25">
      <c r="B2330" s="106"/>
      <c r="C2330" s="106"/>
      <c r="D2330" s="139"/>
      <c r="E2330" s="140"/>
      <c r="F2330" s="140"/>
      <c r="G2330" s="140"/>
      <c r="M2330" s="140"/>
      <c r="N2330" s="167"/>
      <c r="O2330" s="167"/>
      <c r="P2330" s="142"/>
      <c r="Q2330" s="142"/>
      <c r="R2330" s="142"/>
      <c r="S2330" s="139"/>
    </row>
    <row r="2331" spans="2:19" ht="15.75" customHeight="1" x14ac:dyDescent="0.25">
      <c r="B2331" s="106"/>
      <c r="C2331" s="106"/>
      <c r="D2331" s="139"/>
      <c r="E2331" s="140"/>
      <c r="F2331" s="140"/>
      <c r="G2331" s="140"/>
      <c r="M2331" s="140"/>
      <c r="N2331" s="167"/>
      <c r="O2331" s="167"/>
      <c r="P2331" s="142"/>
      <c r="Q2331" s="142"/>
      <c r="R2331" s="142"/>
      <c r="S2331" s="139"/>
    </row>
    <row r="2332" spans="2:19" ht="15.75" customHeight="1" x14ac:dyDescent="0.25">
      <c r="B2332" s="106"/>
      <c r="C2332" s="106"/>
      <c r="D2332" s="139"/>
      <c r="E2332" s="140"/>
      <c r="F2332" s="140"/>
      <c r="G2332" s="140"/>
      <c r="M2332" s="140"/>
      <c r="N2332" s="167"/>
      <c r="O2332" s="167"/>
      <c r="P2332" s="142"/>
      <c r="Q2332" s="142"/>
      <c r="R2332" s="142"/>
      <c r="S2332" s="139"/>
    </row>
    <row r="2333" spans="2:19" ht="15.75" customHeight="1" x14ac:dyDescent="0.25">
      <c r="B2333" s="106"/>
      <c r="C2333" s="106"/>
      <c r="D2333" s="139"/>
      <c r="E2333" s="140"/>
      <c r="F2333" s="140"/>
      <c r="G2333" s="140"/>
      <c r="M2333" s="140"/>
      <c r="N2333" s="167"/>
      <c r="O2333" s="167"/>
      <c r="P2333" s="142"/>
      <c r="Q2333" s="142"/>
      <c r="R2333" s="142"/>
      <c r="S2333" s="139"/>
    </row>
    <row r="2334" spans="2:19" ht="15.75" customHeight="1" x14ac:dyDescent="0.25">
      <c r="B2334" s="106"/>
      <c r="C2334" s="106"/>
      <c r="D2334" s="139"/>
      <c r="E2334" s="140"/>
      <c r="F2334" s="140"/>
      <c r="G2334" s="140"/>
      <c r="M2334" s="140"/>
      <c r="N2334" s="167"/>
      <c r="O2334" s="167"/>
      <c r="P2334" s="142"/>
      <c r="Q2334" s="142"/>
      <c r="R2334" s="142"/>
      <c r="S2334" s="139"/>
    </row>
    <row r="2335" spans="2:19" ht="15.75" customHeight="1" x14ac:dyDescent="0.25">
      <c r="B2335" s="106"/>
      <c r="C2335" s="106"/>
      <c r="D2335" s="139"/>
      <c r="E2335" s="140"/>
      <c r="F2335" s="140"/>
      <c r="G2335" s="140"/>
      <c r="M2335" s="140"/>
      <c r="N2335" s="167"/>
      <c r="O2335" s="167"/>
      <c r="P2335" s="142"/>
      <c r="Q2335" s="142"/>
      <c r="R2335" s="142"/>
      <c r="S2335" s="139"/>
    </row>
    <row r="2336" spans="2:19" ht="15.75" customHeight="1" x14ac:dyDescent="0.25">
      <c r="B2336" s="106"/>
      <c r="C2336" s="106"/>
      <c r="D2336" s="139"/>
      <c r="E2336" s="140"/>
      <c r="F2336" s="140"/>
      <c r="G2336" s="140"/>
      <c r="M2336" s="140"/>
      <c r="N2336" s="167"/>
      <c r="O2336" s="167"/>
      <c r="P2336" s="142"/>
      <c r="Q2336" s="142"/>
      <c r="R2336" s="142"/>
      <c r="S2336" s="139"/>
    </row>
    <row r="2337" spans="2:19" ht="15.75" customHeight="1" x14ac:dyDescent="0.25">
      <c r="B2337" s="106"/>
      <c r="C2337" s="106"/>
      <c r="D2337" s="139"/>
      <c r="E2337" s="140"/>
      <c r="F2337" s="140"/>
      <c r="G2337" s="140"/>
      <c r="M2337" s="140"/>
      <c r="N2337" s="167"/>
      <c r="O2337" s="167"/>
      <c r="P2337" s="142"/>
      <c r="Q2337" s="142"/>
      <c r="R2337" s="142"/>
      <c r="S2337" s="139"/>
    </row>
    <row r="2338" spans="2:19" ht="15.75" customHeight="1" x14ac:dyDescent="0.25">
      <c r="B2338" s="106"/>
      <c r="C2338" s="106"/>
      <c r="D2338" s="139"/>
      <c r="E2338" s="140"/>
      <c r="F2338" s="140"/>
      <c r="G2338" s="140"/>
      <c r="M2338" s="140"/>
      <c r="N2338" s="167"/>
      <c r="O2338" s="167"/>
      <c r="P2338" s="142"/>
      <c r="Q2338" s="142"/>
      <c r="R2338" s="142"/>
      <c r="S2338" s="139"/>
    </row>
    <row r="2339" spans="2:19" ht="15.75" customHeight="1" x14ac:dyDescent="0.25">
      <c r="B2339" s="106"/>
      <c r="C2339" s="106"/>
      <c r="D2339" s="139"/>
      <c r="E2339" s="140"/>
      <c r="F2339" s="140"/>
      <c r="G2339" s="140"/>
      <c r="M2339" s="140"/>
      <c r="N2339" s="167"/>
      <c r="O2339" s="167"/>
      <c r="P2339" s="142"/>
      <c r="Q2339" s="142"/>
      <c r="R2339" s="142"/>
      <c r="S2339" s="139"/>
    </row>
    <row r="2340" spans="2:19" ht="15.75" customHeight="1" x14ac:dyDescent="0.25">
      <c r="B2340" s="106"/>
      <c r="C2340" s="106"/>
      <c r="D2340" s="139"/>
      <c r="E2340" s="140"/>
      <c r="F2340" s="140"/>
      <c r="G2340" s="140"/>
      <c r="M2340" s="140"/>
      <c r="N2340" s="167"/>
      <c r="O2340" s="167"/>
      <c r="P2340" s="142"/>
      <c r="Q2340" s="142"/>
      <c r="R2340" s="142"/>
      <c r="S2340" s="139"/>
    </row>
    <row r="2341" spans="2:19" ht="15.75" customHeight="1" x14ac:dyDescent="0.25">
      <c r="B2341" s="106"/>
      <c r="C2341" s="106"/>
      <c r="D2341" s="139"/>
      <c r="E2341" s="140"/>
      <c r="F2341" s="140"/>
      <c r="G2341" s="140"/>
      <c r="M2341" s="140"/>
      <c r="N2341" s="167"/>
      <c r="O2341" s="167"/>
      <c r="P2341" s="142"/>
      <c r="Q2341" s="142"/>
      <c r="R2341" s="142"/>
      <c r="S2341" s="139"/>
    </row>
    <row r="2342" spans="2:19" ht="15.75" customHeight="1" x14ac:dyDescent="0.25">
      <c r="B2342" s="106"/>
      <c r="C2342" s="106"/>
      <c r="D2342" s="139"/>
      <c r="E2342" s="140"/>
      <c r="F2342" s="140"/>
      <c r="G2342" s="140"/>
      <c r="M2342" s="140"/>
      <c r="N2342" s="167"/>
      <c r="O2342" s="167"/>
      <c r="P2342" s="142"/>
      <c r="Q2342" s="142"/>
      <c r="R2342" s="142"/>
      <c r="S2342" s="139"/>
    </row>
    <row r="2343" spans="2:19" ht="15.75" customHeight="1" x14ac:dyDescent="0.25">
      <c r="B2343" s="106"/>
      <c r="C2343" s="106"/>
      <c r="D2343" s="139"/>
      <c r="E2343" s="140"/>
      <c r="F2343" s="140"/>
      <c r="G2343" s="140"/>
      <c r="M2343" s="140"/>
      <c r="N2343" s="167"/>
      <c r="O2343" s="167"/>
      <c r="P2343" s="142"/>
      <c r="Q2343" s="142"/>
      <c r="R2343" s="142"/>
      <c r="S2343" s="139"/>
    </row>
    <row r="2344" spans="2:19" ht="15.75" customHeight="1" x14ac:dyDescent="0.25">
      <c r="B2344" s="106"/>
      <c r="C2344" s="106"/>
      <c r="D2344" s="139"/>
      <c r="E2344" s="140"/>
      <c r="F2344" s="140"/>
      <c r="G2344" s="140"/>
      <c r="M2344" s="140"/>
      <c r="N2344" s="167"/>
      <c r="O2344" s="167"/>
      <c r="P2344" s="142"/>
      <c r="Q2344" s="142"/>
      <c r="R2344" s="142"/>
      <c r="S2344" s="139"/>
    </row>
    <row r="2345" spans="2:19" ht="15.75" customHeight="1" x14ac:dyDescent="0.25">
      <c r="B2345" s="106"/>
      <c r="C2345" s="106"/>
      <c r="D2345" s="139"/>
      <c r="E2345" s="140"/>
      <c r="F2345" s="140"/>
      <c r="G2345" s="140"/>
      <c r="M2345" s="140"/>
      <c r="N2345" s="167"/>
      <c r="O2345" s="167"/>
      <c r="P2345" s="142"/>
      <c r="Q2345" s="142"/>
      <c r="R2345" s="142"/>
      <c r="S2345" s="139"/>
    </row>
    <row r="2346" spans="2:19" ht="15.75" customHeight="1" x14ac:dyDescent="0.25">
      <c r="B2346" s="106"/>
      <c r="C2346" s="106"/>
      <c r="D2346" s="139"/>
      <c r="E2346" s="140"/>
      <c r="F2346" s="140"/>
      <c r="G2346" s="140"/>
      <c r="M2346" s="140"/>
      <c r="N2346" s="167"/>
      <c r="O2346" s="167"/>
      <c r="P2346" s="142"/>
      <c r="Q2346" s="142"/>
      <c r="R2346" s="142"/>
      <c r="S2346" s="139"/>
    </row>
    <row r="2347" spans="2:19" ht="15.75" customHeight="1" x14ac:dyDescent="0.25">
      <c r="B2347" s="106"/>
      <c r="C2347" s="106"/>
      <c r="D2347" s="139"/>
      <c r="E2347" s="140"/>
      <c r="F2347" s="140"/>
      <c r="G2347" s="140"/>
      <c r="M2347" s="140"/>
      <c r="N2347" s="167"/>
      <c r="O2347" s="167"/>
      <c r="P2347" s="142"/>
      <c r="Q2347" s="142"/>
      <c r="R2347" s="142"/>
      <c r="S2347" s="139"/>
    </row>
    <row r="2348" spans="2:19" ht="15.75" customHeight="1" x14ac:dyDescent="0.25">
      <c r="B2348" s="106"/>
      <c r="C2348" s="106"/>
      <c r="D2348" s="139"/>
      <c r="E2348" s="140"/>
      <c r="F2348" s="140"/>
      <c r="G2348" s="140"/>
      <c r="M2348" s="140"/>
      <c r="N2348" s="167"/>
      <c r="O2348" s="167"/>
      <c r="P2348" s="142"/>
      <c r="Q2348" s="142"/>
      <c r="R2348" s="142"/>
      <c r="S2348" s="139"/>
    </row>
    <row r="2349" spans="2:19" ht="15.75" customHeight="1" x14ac:dyDescent="0.25">
      <c r="B2349" s="106"/>
      <c r="C2349" s="106"/>
      <c r="D2349" s="139"/>
      <c r="E2349" s="140"/>
      <c r="F2349" s="140"/>
      <c r="G2349" s="140"/>
      <c r="M2349" s="140"/>
      <c r="N2349" s="167"/>
      <c r="O2349" s="167"/>
      <c r="P2349" s="142"/>
      <c r="Q2349" s="142"/>
      <c r="R2349" s="142"/>
      <c r="S2349" s="139"/>
    </row>
    <row r="2350" spans="2:19" ht="15.75" customHeight="1" x14ac:dyDescent="0.25">
      <c r="B2350" s="106"/>
      <c r="C2350" s="106"/>
      <c r="D2350" s="139"/>
      <c r="E2350" s="140"/>
      <c r="F2350" s="140"/>
      <c r="G2350" s="140"/>
      <c r="M2350" s="140"/>
      <c r="N2350" s="167"/>
      <c r="O2350" s="167"/>
      <c r="P2350" s="142"/>
      <c r="Q2350" s="142"/>
      <c r="R2350" s="142"/>
      <c r="S2350" s="139"/>
    </row>
    <row r="2351" spans="2:19" ht="15.75" customHeight="1" x14ac:dyDescent="0.25">
      <c r="B2351" s="106"/>
      <c r="C2351" s="106"/>
      <c r="D2351" s="139"/>
      <c r="E2351" s="140"/>
      <c r="F2351" s="140"/>
      <c r="G2351" s="140"/>
      <c r="M2351" s="140"/>
      <c r="N2351" s="167"/>
      <c r="O2351" s="167"/>
      <c r="P2351" s="142"/>
      <c r="Q2351" s="142"/>
      <c r="R2351" s="142"/>
      <c r="S2351" s="139"/>
    </row>
    <row r="2352" spans="2:19" ht="15.75" customHeight="1" x14ac:dyDescent="0.25">
      <c r="B2352" s="106"/>
      <c r="C2352" s="106"/>
      <c r="D2352" s="139"/>
      <c r="E2352" s="140"/>
      <c r="F2352" s="140"/>
      <c r="G2352" s="140"/>
      <c r="M2352" s="140"/>
      <c r="N2352" s="167"/>
      <c r="O2352" s="167"/>
      <c r="P2352" s="142"/>
      <c r="Q2352" s="142"/>
      <c r="R2352" s="142"/>
      <c r="S2352" s="139"/>
    </row>
    <row r="2353" spans="2:19" ht="15.75" customHeight="1" x14ac:dyDescent="0.25">
      <c r="B2353" s="106"/>
      <c r="C2353" s="106"/>
      <c r="D2353" s="139"/>
      <c r="E2353" s="140"/>
      <c r="F2353" s="140"/>
      <c r="G2353" s="140"/>
      <c r="M2353" s="140"/>
      <c r="N2353" s="167"/>
      <c r="O2353" s="167"/>
      <c r="P2353" s="142"/>
      <c r="Q2353" s="142"/>
      <c r="R2353" s="142"/>
      <c r="S2353" s="139"/>
    </row>
    <row r="2354" spans="2:19" ht="15.75" customHeight="1" x14ac:dyDescent="0.25">
      <c r="B2354" s="106"/>
      <c r="C2354" s="106"/>
      <c r="D2354" s="139"/>
      <c r="E2354" s="140"/>
      <c r="F2354" s="140"/>
      <c r="G2354" s="140"/>
      <c r="M2354" s="140"/>
      <c r="N2354" s="167"/>
      <c r="O2354" s="167"/>
      <c r="P2354" s="142"/>
      <c r="Q2354" s="142"/>
      <c r="R2354" s="142"/>
      <c r="S2354" s="139"/>
    </row>
    <row r="2355" spans="2:19" ht="15.75" customHeight="1" x14ac:dyDescent="0.25">
      <c r="B2355" s="106"/>
      <c r="C2355" s="106"/>
      <c r="D2355" s="139"/>
      <c r="E2355" s="140"/>
      <c r="F2355" s="140"/>
      <c r="G2355" s="140"/>
      <c r="M2355" s="140"/>
      <c r="N2355" s="167"/>
      <c r="O2355" s="167"/>
      <c r="P2355" s="142"/>
      <c r="Q2355" s="142"/>
      <c r="R2355" s="142"/>
      <c r="S2355" s="139"/>
    </row>
    <row r="2356" spans="2:19" ht="15.75" customHeight="1" x14ac:dyDescent="0.25">
      <c r="B2356" s="106"/>
      <c r="C2356" s="106"/>
      <c r="D2356" s="139"/>
      <c r="E2356" s="140"/>
      <c r="F2356" s="140"/>
      <c r="G2356" s="140"/>
      <c r="M2356" s="140"/>
      <c r="N2356" s="167"/>
      <c r="O2356" s="167"/>
      <c r="P2356" s="142"/>
      <c r="Q2356" s="142"/>
      <c r="R2356" s="142"/>
      <c r="S2356" s="139"/>
    </row>
    <row r="2357" spans="2:19" ht="15.75" customHeight="1" x14ac:dyDescent="0.25">
      <c r="B2357" s="106"/>
      <c r="C2357" s="106"/>
      <c r="D2357" s="139"/>
      <c r="E2357" s="140"/>
      <c r="F2357" s="140"/>
      <c r="G2357" s="140"/>
      <c r="M2357" s="140"/>
      <c r="N2357" s="167"/>
      <c r="O2357" s="167"/>
      <c r="P2357" s="142"/>
      <c r="Q2357" s="142"/>
      <c r="R2357" s="142"/>
      <c r="S2357" s="139"/>
    </row>
    <row r="2358" spans="2:19" ht="15.75" customHeight="1" x14ac:dyDescent="0.25">
      <c r="B2358" s="106"/>
      <c r="C2358" s="106"/>
      <c r="D2358" s="139"/>
      <c r="E2358" s="140"/>
      <c r="F2358" s="140"/>
      <c r="G2358" s="140"/>
      <c r="M2358" s="140"/>
      <c r="N2358" s="167"/>
      <c r="O2358" s="167"/>
      <c r="P2358" s="142"/>
      <c r="Q2358" s="142"/>
      <c r="R2358" s="142"/>
      <c r="S2358" s="139"/>
    </row>
    <row r="2359" spans="2:19" ht="15.75" customHeight="1" x14ac:dyDescent="0.25">
      <c r="B2359" s="106"/>
      <c r="C2359" s="106"/>
      <c r="D2359" s="139"/>
      <c r="E2359" s="140"/>
      <c r="F2359" s="140"/>
      <c r="G2359" s="140"/>
      <c r="M2359" s="140"/>
      <c r="N2359" s="167"/>
      <c r="O2359" s="167"/>
      <c r="P2359" s="142"/>
      <c r="Q2359" s="142"/>
      <c r="R2359" s="142"/>
      <c r="S2359" s="139"/>
    </row>
    <row r="2360" spans="2:19" ht="15.75" customHeight="1" x14ac:dyDescent="0.25">
      <c r="B2360" s="106"/>
      <c r="C2360" s="106"/>
      <c r="D2360" s="139"/>
      <c r="E2360" s="140"/>
      <c r="F2360" s="140"/>
      <c r="G2360" s="140"/>
      <c r="M2360" s="140"/>
      <c r="N2360" s="167"/>
      <c r="O2360" s="167"/>
      <c r="P2360" s="142"/>
      <c r="Q2360" s="142"/>
      <c r="R2360" s="142"/>
      <c r="S2360" s="139"/>
    </row>
    <row r="2361" spans="2:19" ht="15.75" customHeight="1" x14ac:dyDescent="0.25">
      <c r="B2361" s="106"/>
      <c r="C2361" s="106"/>
      <c r="D2361" s="139"/>
      <c r="E2361" s="140"/>
      <c r="F2361" s="140"/>
      <c r="G2361" s="140"/>
      <c r="M2361" s="140"/>
      <c r="N2361" s="167"/>
      <c r="O2361" s="167"/>
      <c r="P2361" s="142"/>
      <c r="Q2361" s="142"/>
      <c r="R2361" s="142"/>
      <c r="S2361" s="139"/>
    </row>
    <row r="2362" spans="2:19" ht="15.75" customHeight="1" x14ac:dyDescent="0.25">
      <c r="B2362" s="106"/>
      <c r="C2362" s="106"/>
      <c r="D2362" s="139"/>
      <c r="E2362" s="140"/>
      <c r="F2362" s="140"/>
      <c r="G2362" s="140"/>
      <c r="M2362" s="140"/>
      <c r="N2362" s="167"/>
      <c r="O2362" s="167"/>
      <c r="P2362" s="142"/>
      <c r="Q2362" s="142"/>
      <c r="R2362" s="142"/>
      <c r="S2362" s="139"/>
    </row>
    <row r="2363" spans="2:19" ht="15.75" customHeight="1" x14ac:dyDescent="0.25">
      <c r="B2363" s="106"/>
      <c r="C2363" s="106"/>
      <c r="D2363" s="139"/>
      <c r="E2363" s="140"/>
      <c r="F2363" s="140"/>
      <c r="G2363" s="140"/>
      <c r="M2363" s="140"/>
      <c r="N2363" s="167"/>
      <c r="O2363" s="167"/>
      <c r="P2363" s="142"/>
      <c r="Q2363" s="142"/>
      <c r="R2363" s="142"/>
      <c r="S2363" s="139"/>
    </row>
    <row r="2364" spans="2:19" ht="15.75" customHeight="1" x14ac:dyDescent="0.25">
      <c r="B2364" s="106"/>
      <c r="C2364" s="106"/>
      <c r="D2364" s="139"/>
      <c r="E2364" s="140"/>
      <c r="F2364" s="140"/>
      <c r="G2364" s="140"/>
      <c r="M2364" s="140"/>
      <c r="N2364" s="167"/>
      <c r="O2364" s="167"/>
      <c r="P2364" s="142"/>
      <c r="Q2364" s="142"/>
      <c r="R2364" s="142"/>
      <c r="S2364" s="139"/>
    </row>
    <row r="2365" spans="2:19" ht="15.75" customHeight="1" x14ac:dyDescent="0.25">
      <c r="B2365" s="106"/>
      <c r="C2365" s="106"/>
      <c r="D2365" s="139"/>
      <c r="E2365" s="140"/>
      <c r="F2365" s="140"/>
      <c r="G2365" s="140"/>
      <c r="M2365" s="140"/>
      <c r="N2365" s="167"/>
      <c r="O2365" s="167"/>
      <c r="P2365" s="142"/>
      <c r="Q2365" s="142"/>
      <c r="R2365" s="142"/>
      <c r="S2365" s="139"/>
    </row>
    <row r="2366" spans="2:19" ht="15.75" customHeight="1" x14ac:dyDescent="0.25">
      <c r="B2366" s="106"/>
      <c r="C2366" s="106"/>
      <c r="D2366" s="139"/>
      <c r="E2366" s="140"/>
      <c r="F2366" s="140"/>
      <c r="G2366" s="140"/>
      <c r="M2366" s="140"/>
      <c r="N2366" s="167"/>
      <c r="O2366" s="167"/>
      <c r="P2366" s="142"/>
      <c r="Q2366" s="142"/>
      <c r="R2366" s="142"/>
      <c r="S2366" s="139"/>
    </row>
    <row r="2367" spans="2:19" ht="15.75" customHeight="1" x14ac:dyDescent="0.25">
      <c r="B2367" s="106"/>
      <c r="C2367" s="106"/>
      <c r="D2367" s="139"/>
      <c r="E2367" s="140"/>
      <c r="F2367" s="140"/>
      <c r="G2367" s="140"/>
      <c r="M2367" s="140"/>
      <c r="N2367" s="167"/>
      <c r="O2367" s="167"/>
      <c r="P2367" s="142"/>
      <c r="Q2367" s="142"/>
      <c r="R2367" s="142"/>
      <c r="S2367" s="139"/>
    </row>
    <row r="2368" spans="2:19" ht="15.75" customHeight="1" x14ac:dyDescent="0.25">
      <c r="B2368" s="106"/>
      <c r="C2368" s="106"/>
      <c r="D2368" s="139"/>
      <c r="E2368" s="140"/>
      <c r="F2368" s="140"/>
      <c r="G2368" s="140"/>
      <c r="M2368" s="140"/>
      <c r="N2368" s="167"/>
      <c r="O2368" s="167"/>
      <c r="P2368" s="142"/>
      <c r="Q2368" s="142"/>
      <c r="R2368" s="142"/>
      <c r="S2368" s="139"/>
    </row>
    <row r="2369" spans="2:19" ht="15.75" customHeight="1" x14ac:dyDescent="0.25">
      <c r="B2369" s="106"/>
      <c r="C2369" s="106"/>
      <c r="D2369" s="139"/>
      <c r="E2369" s="140"/>
      <c r="F2369" s="140"/>
      <c r="G2369" s="140"/>
      <c r="M2369" s="140"/>
      <c r="N2369" s="167"/>
      <c r="O2369" s="167"/>
      <c r="P2369" s="142"/>
      <c r="Q2369" s="142"/>
      <c r="R2369" s="142"/>
      <c r="S2369" s="139"/>
    </row>
    <row r="2370" spans="2:19" ht="15.75" customHeight="1" x14ac:dyDescent="0.25">
      <c r="B2370" s="106"/>
      <c r="C2370" s="106"/>
      <c r="D2370" s="139"/>
      <c r="E2370" s="140"/>
      <c r="F2370" s="140"/>
      <c r="G2370" s="140"/>
      <c r="M2370" s="140"/>
      <c r="N2370" s="167"/>
      <c r="O2370" s="167"/>
      <c r="P2370" s="142"/>
      <c r="Q2370" s="142"/>
      <c r="R2370" s="142"/>
      <c r="S2370" s="139"/>
    </row>
    <row r="2371" spans="2:19" ht="15.75" customHeight="1" x14ac:dyDescent="0.25">
      <c r="B2371" s="106"/>
      <c r="C2371" s="106"/>
      <c r="D2371" s="139"/>
      <c r="E2371" s="140"/>
      <c r="F2371" s="140"/>
      <c r="G2371" s="140"/>
      <c r="M2371" s="140"/>
      <c r="N2371" s="167"/>
      <c r="O2371" s="167"/>
      <c r="P2371" s="142"/>
      <c r="Q2371" s="142"/>
      <c r="R2371" s="142"/>
      <c r="S2371" s="139"/>
    </row>
    <row r="2372" spans="2:19" ht="15.75" customHeight="1" x14ac:dyDescent="0.25">
      <c r="B2372" s="106"/>
      <c r="C2372" s="106"/>
      <c r="D2372" s="139"/>
      <c r="E2372" s="140"/>
      <c r="F2372" s="140"/>
      <c r="G2372" s="140"/>
      <c r="M2372" s="140"/>
      <c r="N2372" s="167"/>
      <c r="O2372" s="167"/>
      <c r="P2372" s="142"/>
      <c r="Q2372" s="142"/>
      <c r="R2372" s="142"/>
      <c r="S2372" s="139"/>
    </row>
    <row r="2373" spans="2:19" ht="15.75" customHeight="1" x14ac:dyDescent="0.25">
      <c r="B2373" s="106"/>
      <c r="C2373" s="106"/>
      <c r="D2373" s="139"/>
      <c r="E2373" s="140"/>
      <c r="F2373" s="140"/>
      <c r="G2373" s="140"/>
      <c r="M2373" s="140"/>
      <c r="N2373" s="167"/>
      <c r="O2373" s="167"/>
      <c r="P2373" s="142"/>
      <c r="Q2373" s="142"/>
      <c r="R2373" s="142"/>
      <c r="S2373" s="139"/>
    </row>
    <row r="2374" spans="2:19" ht="15.75" customHeight="1" x14ac:dyDescent="0.25">
      <c r="B2374" s="106"/>
      <c r="C2374" s="106"/>
      <c r="D2374" s="139"/>
      <c r="E2374" s="140"/>
      <c r="F2374" s="140"/>
      <c r="G2374" s="140"/>
      <c r="M2374" s="140"/>
      <c r="N2374" s="167"/>
      <c r="O2374" s="167"/>
      <c r="P2374" s="142"/>
      <c r="Q2374" s="142"/>
      <c r="R2374" s="142"/>
      <c r="S2374" s="139"/>
    </row>
    <row r="2375" spans="2:19" ht="15.75" customHeight="1" x14ac:dyDescent="0.25">
      <c r="B2375" s="106"/>
      <c r="C2375" s="106"/>
      <c r="D2375" s="139"/>
      <c r="E2375" s="140"/>
      <c r="F2375" s="140"/>
      <c r="G2375" s="140"/>
      <c r="M2375" s="140"/>
      <c r="N2375" s="167"/>
      <c r="O2375" s="167"/>
      <c r="P2375" s="142"/>
      <c r="Q2375" s="142"/>
      <c r="R2375" s="142"/>
      <c r="S2375" s="139"/>
    </row>
    <row r="2376" spans="2:19" ht="15.75" customHeight="1" x14ac:dyDescent="0.25">
      <c r="B2376" s="106"/>
      <c r="C2376" s="106"/>
      <c r="D2376" s="139"/>
      <c r="E2376" s="140"/>
      <c r="F2376" s="140"/>
      <c r="G2376" s="140"/>
      <c r="M2376" s="140"/>
      <c r="N2376" s="167"/>
      <c r="O2376" s="167"/>
      <c r="P2376" s="142"/>
      <c r="Q2376" s="142"/>
      <c r="R2376" s="142"/>
      <c r="S2376" s="139"/>
    </row>
    <row r="2377" spans="2:19" ht="15.75" customHeight="1" x14ac:dyDescent="0.25">
      <c r="B2377" s="106"/>
      <c r="C2377" s="106"/>
      <c r="D2377" s="139"/>
      <c r="E2377" s="140"/>
      <c r="F2377" s="140"/>
      <c r="G2377" s="140"/>
      <c r="M2377" s="140"/>
      <c r="N2377" s="167"/>
      <c r="O2377" s="167"/>
      <c r="P2377" s="142"/>
      <c r="Q2377" s="142"/>
      <c r="R2377" s="142"/>
      <c r="S2377" s="139"/>
    </row>
    <row r="2378" spans="2:19" ht="15.75" customHeight="1" x14ac:dyDescent="0.25">
      <c r="B2378" s="106"/>
      <c r="C2378" s="106"/>
      <c r="D2378" s="139"/>
      <c r="E2378" s="140"/>
      <c r="F2378" s="140"/>
      <c r="G2378" s="140"/>
      <c r="M2378" s="140"/>
      <c r="N2378" s="167"/>
      <c r="O2378" s="167"/>
      <c r="P2378" s="142"/>
      <c r="Q2378" s="142"/>
      <c r="R2378" s="142"/>
      <c r="S2378" s="139"/>
    </row>
    <row r="2379" spans="2:19" ht="15.75" customHeight="1" x14ac:dyDescent="0.25">
      <c r="B2379" s="106"/>
      <c r="C2379" s="106"/>
      <c r="D2379" s="139"/>
      <c r="E2379" s="140"/>
      <c r="F2379" s="140"/>
      <c r="G2379" s="140"/>
      <c r="M2379" s="140"/>
      <c r="N2379" s="167"/>
      <c r="O2379" s="167"/>
      <c r="P2379" s="142"/>
      <c r="Q2379" s="142"/>
      <c r="R2379" s="142"/>
      <c r="S2379" s="139"/>
    </row>
    <row r="2380" spans="2:19" ht="15.75" customHeight="1" x14ac:dyDescent="0.25">
      <c r="B2380" s="106"/>
      <c r="C2380" s="106"/>
      <c r="D2380" s="139"/>
      <c r="E2380" s="140"/>
      <c r="F2380" s="140"/>
      <c r="G2380" s="140"/>
      <c r="M2380" s="140"/>
      <c r="N2380" s="167"/>
      <c r="O2380" s="167"/>
      <c r="P2380" s="142"/>
      <c r="Q2380" s="142"/>
      <c r="R2380" s="142"/>
      <c r="S2380" s="139"/>
    </row>
    <row r="2381" spans="2:19" ht="15.75" customHeight="1" x14ac:dyDescent="0.25">
      <c r="B2381" s="106"/>
      <c r="C2381" s="106"/>
      <c r="D2381" s="139"/>
      <c r="E2381" s="140"/>
      <c r="F2381" s="140"/>
      <c r="G2381" s="140"/>
      <c r="M2381" s="140"/>
      <c r="N2381" s="167"/>
      <c r="O2381" s="167"/>
      <c r="P2381" s="142"/>
      <c r="Q2381" s="142"/>
      <c r="R2381" s="142"/>
      <c r="S2381" s="139"/>
    </row>
    <row r="2382" spans="2:19" ht="15.75" customHeight="1" x14ac:dyDescent="0.25">
      <c r="B2382" s="106"/>
      <c r="C2382" s="106"/>
      <c r="D2382" s="139"/>
      <c r="E2382" s="140"/>
      <c r="F2382" s="140"/>
      <c r="G2382" s="140"/>
      <c r="M2382" s="140"/>
      <c r="N2382" s="167"/>
      <c r="O2382" s="167"/>
      <c r="P2382" s="142"/>
      <c r="Q2382" s="142"/>
      <c r="R2382" s="142"/>
      <c r="S2382" s="139"/>
    </row>
    <row r="2383" spans="2:19" ht="15.75" customHeight="1" x14ac:dyDescent="0.25">
      <c r="B2383" s="106"/>
      <c r="C2383" s="106"/>
      <c r="D2383" s="139"/>
      <c r="E2383" s="140"/>
      <c r="F2383" s="140"/>
      <c r="G2383" s="140"/>
      <c r="M2383" s="140"/>
      <c r="N2383" s="167"/>
      <c r="O2383" s="167"/>
      <c r="P2383" s="142"/>
      <c r="Q2383" s="142"/>
      <c r="R2383" s="142"/>
      <c r="S2383" s="139"/>
    </row>
    <row r="2384" spans="2:19" ht="15.75" customHeight="1" x14ac:dyDescent="0.25">
      <c r="B2384" s="106"/>
      <c r="C2384" s="106"/>
      <c r="D2384" s="139"/>
      <c r="E2384" s="140"/>
      <c r="F2384" s="140"/>
      <c r="G2384" s="140"/>
      <c r="M2384" s="140"/>
      <c r="N2384" s="167"/>
      <c r="O2384" s="167"/>
      <c r="P2384" s="142"/>
      <c r="Q2384" s="142"/>
      <c r="R2384" s="142"/>
      <c r="S2384" s="139"/>
    </row>
    <row r="2385" spans="2:19" ht="15.75" customHeight="1" x14ac:dyDescent="0.25">
      <c r="B2385" s="106"/>
      <c r="C2385" s="106"/>
      <c r="D2385" s="139"/>
      <c r="E2385" s="140"/>
      <c r="F2385" s="140"/>
      <c r="G2385" s="140"/>
      <c r="M2385" s="140"/>
      <c r="N2385" s="167"/>
      <c r="O2385" s="167"/>
      <c r="P2385" s="142"/>
      <c r="Q2385" s="142"/>
      <c r="R2385" s="142"/>
      <c r="S2385" s="139"/>
    </row>
    <row r="2386" spans="2:19" ht="15.75" customHeight="1" x14ac:dyDescent="0.25">
      <c r="B2386" s="106"/>
      <c r="C2386" s="106"/>
      <c r="D2386" s="139"/>
      <c r="E2386" s="140"/>
      <c r="F2386" s="140"/>
      <c r="G2386" s="140"/>
      <c r="M2386" s="140"/>
      <c r="N2386" s="167"/>
      <c r="O2386" s="167"/>
      <c r="P2386" s="142"/>
      <c r="Q2386" s="142"/>
      <c r="R2386" s="142"/>
      <c r="S2386" s="139"/>
    </row>
    <row r="2387" spans="2:19" ht="15.75" customHeight="1" x14ac:dyDescent="0.25">
      <c r="B2387" s="106"/>
      <c r="C2387" s="106"/>
      <c r="D2387" s="139"/>
      <c r="E2387" s="140"/>
      <c r="F2387" s="140"/>
      <c r="G2387" s="140"/>
      <c r="M2387" s="140"/>
      <c r="N2387" s="167"/>
      <c r="O2387" s="167"/>
      <c r="P2387" s="142"/>
      <c r="Q2387" s="142"/>
      <c r="R2387" s="142"/>
      <c r="S2387" s="139"/>
    </row>
    <row r="2388" spans="2:19" ht="15.75" customHeight="1" x14ac:dyDescent="0.25">
      <c r="B2388" s="106"/>
      <c r="C2388" s="106"/>
      <c r="D2388" s="139"/>
      <c r="E2388" s="140"/>
      <c r="F2388" s="140"/>
      <c r="G2388" s="140"/>
      <c r="M2388" s="140"/>
      <c r="N2388" s="167"/>
      <c r="O2388" s="167"/>
      <c r="P2388" s="142"/>
      <c r="Q2388" s="142"/>
      <c r="R2388" s="142"/>
      <c r="S2388" s="139"/>
    </row>
    <row r="2389" spans="2:19" ht="15.75" customHeight="1" x14ac:dyDescent="0.25">
      <c r="B2389" s="106"/>
      <c r="C2389" s="106"/>
      <c r="D2389" s="139"/>
      <c r="E2389" s="140"/>
      <c r="F2389" s="140"/>
      <c r="G2389" s="140"/>
      <c r="M2389" s="140"/>
      <c r="N2389" s="167"/>
      <c r="O2389" s="167"/>
      <c r="P2389" s="142"/>
      <c r="Q2389" s="142"/>
      <c r="R2389" s="142"/>
      <c r="S2389" s="139"/>
    </row>
    <row r="2390" spans="2:19" ht="15.75" customHeight="1" x14ac:dyDescent="0.25">
      <c r="B2390" s="106"/>
      <c r="C2390" s="106"/>
      <c r="D2390" s="139"/>
      <c r="E2390" s="140"/>
      <c r="F2390" s="140"/>
      <c r="G2390" s="140"/>
      <c r="M2390" s="140"/>
      <c r="N2390" s="167"/>
      <c r="O2390" s="167"/>
      <c r="P2390" s="142"/>
      <c r="Q2390" s="142"/>
      <c r="R2390" s="142"/>
      <c r="S2390" s="139"/>
    </row>
    <row r="2391" spans="2:19" ht="15.75" customHeight="1" x14ac:dyDescent="0.25">
      <c r="B2391" s="106"/>
      <c r="C2391" s="106"/>
      <c r="D2391" s="139"/>
      <c r="E2391" s="140"/>
      <c r="F2391" s="140"/>
      <c r="G2391" s="140"/>
      <c r="M2391" s="140"/>
      <c r="N2391" s="167"/>
      <c r="O2391" s="167"/>
      <c r="P2391" s="142"/>
      <c r="Q2391" s="142"/>
      <c r="R2391" s="142"/>
      <c r="S2391" s="139"/>
    </row>
    <row r="2392" spans="2:19" ht="15.75" customHeight="1" x14ac:dyDescent="0.25">
      <c r="B2392" s="106"/>
      <c r="C2392" s="106"/>
      <c r="D2392" s="139"/>
      <c r="E2392" s="140"/>
      <c r="F2392" s="140"/>
      <c r="G2392" s="140"/>
      <c r="M2392" s="140"/>
      <c r="N2392" s="167"/>
      <c r="O2392" s="167"/>
      <c r="P2392" s="142"/>
      <c r="Q2392" s="142"/>
      <c r="R2392" s="142"/>
      <c r="S2392" s="139"/>
    </row>
    <row r="2393" spans="2:19" ht="15.75" customHeight="1" x14ac:dyDescent="0.25">
      <c r="B2393" s="106"/>
      <c r="C2393" s="106"/>
      <c r="D2393" s="139"/>
      <c r="E2393" s="140"/>
      <c r="F2393" s="140"/>
      <c r="G2393" s="140"/>
      <c r="M2393" s="140"/>
      <c r="N2393" s="167"/>
      <c r="O2393" s="167"/>
      <c r="P2393" s="142"/>
      <c r="Q2393" s="142"/>
      <c r="R2393" s="142"/>
      <c r="S2393" s="139"/>
    </row>
    <row r="2394" spans="2:19" ht="15.75" customHeight="1" x14ac:dyDescent="0.25">
      <c r="B2394" s="106"/>
      <c r="C2394" s="106"/>
      <c r="D2394" s="139"/>
      <c r="E2394" s="140"/>
      <c r="F2394" s="140"/>
      <c r="G2394" s="140"/>
      <c r="M2394" s="140"/>
      <c r="N2394" s="167"/>
      <c r="O2394" s="167"/>
      <c r="P2394" s="142"/>
      <c r="Q2394" s="142"/>
      <c r="R2394" s="142"/>
      <c r="S2394" s="139"/>
    </row>
    <row r="2395" spans="2:19" ht="15.75" customHeight="1" x14ac:dyDescent="0.25">
      <c r="B2395" s="106"/>
      <c r="C2395" s="106"/>
      <c r="D2395" s="139"/>
      <c r="E2395" s="140"/>
      <c r="F2395" s="140"/>
      <c r="G2395" s="140"/>
      <c r="M2395" s="140"/>
      <c r="N2395" s="167"/>
      <c r="O2395" s="167"/>
      <c r="P2395" s="142"/>
      <c r="Q2395" s="142"/>
      <c r="R2395" s="142"/>
      <c r="S2395" s="139"/>
    </row>
    <row r="2396" spans="2:19" ht="15.75" customHeight="1" x14ac:dyDescent="0.25">
      <c r="B2396" s="106"/>
      <c r="C2396" s="106"/>
      <c r="D2396" s="139"/>
      <c r="E2396" s="140"/>
      <c r="F2396" s="140"/>
      <c r="G2396" s="140"/>
      <c r="M2396" s="140"/>
      <c r="N2396" s="167"/>
      <c r="O2396" s="167"/>
      <c r="P2396" s="142"/>
      <c r="Q2396" s="142"/>
      <c r="R2396" s="142"/>
      <c r="S2396" s="139"/>
    </row>
    <row r="2397" spans="2:19" ht="15.75" customHeight="1" x14ac:dyDescent="0.25">
      <c r="B2397" s="106"/>
      <c r="C2397" s="106"/>
      <c r="D2397" s="139"/>
      <c r="E2397" s="140"/>
      <c r="F2397" s="140"/>
      <c r="G2397" s="140"/>
      <c r="M2397" s="140"/>
      <c r="N2397" s="167"/>
      <c r="O2397" s="167"/>
      <c r="P2397" s="142"/>
      <c r="Q2397" s="142"/>
      <c r="R2397" s="142"/>
      <c r="S2397" s="139"/>
    </row>
    <row r="2398" spans="2:19" ht="15.75" customHeight="1" x14ac:dyDescent="0.25">
      <c r="B2398" s="106"/>
      <c r="C2398" s="106"/>
      <c r="D2398" s="139"/>
      <c r="E2398" s="140"/>
      <c r="F2398" s="140"/>
      <c r="G2398" s="140"/>
      <c r="M2398" s="140"/>
      <c r="N2398" s="167"/>
      <c r="O2398" s="167"/>
      <c r="P2398" s="142"/>
      <c r="Q2398" s="142"/>
      <c r="R2398" s="142"/>
      <c r="S2398" s="139"/>
    </row>
    <row r="2399" spans="2:19" ht="15.75" customHeight="1" x14ac:dyDescent="0.25">
      <c r="B2399" s="106"/>
      <c r="C2399" s="106"/>
      <c r="D2399" s="139"/>
      <c r="E2399" s="140"/>
      <c r="F2399" s="140"/>
      <c r="G2399" s="140"/>
      <c r="M2399" s="140"/>
      <c r="N2399" s="167"/>
      <c r="O2399" s="167"/>
      <c r="P2399" s="142"/>
      <c r="Q2399" s="142"/>
      <c r="R2399" s="142"/>
      <c r="S2399" s="139"/>
    </row>
    <row r="2400" spans="2:19" ht="15.75" customHeight="1" x14ac:dyDescent="0.25">
      <c r="B2400" s="106"/>
      <c r="C2400" s="106"/>
      <c r="D2400" s="139"/>
      <c r="E2400" s="140"/>
      <c r="F2400" s="140"/>
      <c r="G2400" s="140"/>
      <c r="M2400" s="140"/>
      <c r="N2400" s="167"/>
      <c r="O2400" s="167"/>
      <c r="P2400" s="142"/>
      <c r="Q2400" s="142"/>
      <c r="R2400" s="142"/>
      <c r="S2400" s="139"/>
    </row>
    <row r="2401" spans="2:19" ht="15.75" customHeight="1" x14ac:dyDescent="0.25">
      <c r="B2401" s="106"/>
      <c r="C2401" s="106"/>
      <c r="D2401" s="139"/>
      <c r="E2401" s="140"/>
      <c r="F2401" s="140"/>
      <c r="G2401" s="140"/>
      <c r="M2401" s="140"/>
      <c r="N2401" s="167"/>
      <c r="O2401" s="167"/>
      <c r="P2401" s="142"/>
      <c r="Q2401" s="142"/>
      <c r="R2401" s="142"/>
      <c r="S2401" s="139"/>
    </row>
    <row r="2402" spans="2:19" ht="15.75" customHeight="1" x14ac:dyDescent="0.25">
      <c r="B2402" s="106"/>
      <c r="C2402" s="106"/>
      <c r="D2402" s="139"/>
      <c r="E2402" s="140"/>
      <c r="F2402" s="140"/>
      <c r="G2402" s="140"/>
      <c r="M2402" s="140"/>
      <c r="N2402" s="167"/>
      <c r="O2402" s="167"/>
      <c r="P2402" s="142"/>
      <c r="Q2402" s="142"/>
      <c r="R2402" s="142"/>
      <c r="S2402" s="139"/>
    </row>
    <row r="2403" spans="2:19" ht="15.75" customHeight="1" x14ac:dyDescent="0.25">
      <c r="B2403" s="106"/>
      <c r="C2403" s="106"/>
      <c r="D2403" s="139"/>
      <c r="E2403" s="140"/>
      <c r="F2403" s="140"/>
      <c r="G2403" s="140"/>
      <c r="M2403" s="140"/>
      <c r="N2403" s="167"/>
      <c r="O2403" s="167"/>
      <c r="P2403" s="142"/>
      <c r="Q2403" s="142"/>
      <c r="R2403" s="142"/>
      <c r="S2403" s="139"/>
    </row>
    <row r="2404" spans="2:19" ht="15.75" customHeight="1" x14ac:dyDescent="0.25">
      <c r="B2404" s="106"/>
      <c r="C2404" s="106"/>
      <c r="D2404" s="139"/>
      <c r="E2404" s="140"/>
      <c r="F2404" s="140"/>
      <c r="G2404" s="140"/>
      <c r="M2404" s="140"/>
      <c r="N2404" s="167"/>
      <c r="O2404" s="167"/>
      <c r="P2404" s="142"/>
      <c r="Q2404" s="142"/>
      <c r="R2404" s="142"/>
      <c r="S2404" s="139"/>
    </row>
    <row r="2405" spans="2:19" ht="15.75" customHeight="1" x14ac:dyDescent="0.25">
      <c r="B2405" s="106"/>
      <c r="C2405" s="106"/>
      <c r="D2405" s="139"/>
      <c r="E2405" s="140"/>
      <c r="F2405" s="140"/>
      <c r="G2405" s="140"/>
      <c r="M2405" s="140"/>
      <c r="N2405" s="167"/>
      <c r="O2405" s="167"/>
      <c r="P2405" s="142"/>
      <c r="Q2405" s="142"/>
      <c r="R2405" s="142"/>
      <c r="S2405" s="139"/>
    </row>
    <row r="2406" spans="2:19" ht="15.75" customHeight="1" x14ac:dyDescent="0.25">
      <c r="B2406" s="106"/>
      <c r="C2406" s="106"/>
      <c r="D2406" s="139"/>
      <c r="E2406" s="140"/>
      <c r="F2406" s="140"/>
      <c r="G2406" s="140"/>
      <c r="M2406" s="140"/>
      <c r="N2406" s="167"/>
      <c r="O2406" s="167"/>
      <c r="P2406" s="142"/>
      <c r="Q2406" s="142"/>
      <c r="R2406" s="142"/>
      <c r="S2406" s="139"/>
    </row>
    <row r="2407" spans="2:19" ht="15.75" customHeight="1" x14ac:dyDescent="0.25">
      <c r="B2407" s="106"/>
      <c r="C2407" s="106"/>
      <c r="D2407" s="139"/>
      <c r="E2407" s="140"/>
      <c r="F2407" s="140"/>
      <c r="G2407" s="140"/>
      <c r="M2407" s="140"/>
      <c r="N2407" s="167"/>
      <c r="O2407" s="167"/>
      <c r="P2407" s="142"/>
      <c r="Q2407" s="142"/>
      <c r="R2407" s="142"/>
      <c r="S2407" s="139"/>
    </row>
    <row r="2408" spans="2:19" ht="15.75" customHeight="1" x14ac:dyDescent="0.25">
      <c r="B2408" s="106"/>
      <c r="C2408" s="106"/>
      <c r="D2408" s="139"/>
      <c r="E2408" s="140"/>
      <c r="F2408" s="140"/>
      <c r="G2408" s="140"/>
      <c r="M2408" s="140"/>
      <c r="N2408" s="167"/>
      <c r="O2408" s="167"/>
      <c r="P2408" s="142"/>
      <c r="Q2408" s="142"/>
      <c r="R2408" s="142"/>
      <c r="S2408" s="139"/>
    </row>
    <row r="2409" spans="2:19" ht="15.75" customHeight="1" x14ac:dyDescent="0.25">
      <c r="B2409" s="106"/>
      <c r="C2409" s="106"/>
      <c r="D2409" s="139"/>
      <c r="E2409" s="140"/>
      <c r="F2409" s="140"/>
      <c r="G2409" s="140"/>
      <c r="M2409" s="140"/>
      <c r="N2409" s="167"/>
      <c r="O2409" s="167"/>
      <c r="P2409" s="142"/>
      <c r="Q2409" s="142"/>
      <c r="R2409" s="142"/>
      <c r="S2409" s="139"/>
    </row>
    <row r="2410" spans="2:19" ht="15.75" customHeight="1" x14ac:dyDescent="0.25">
      <c r="B2410" s="106"/>
      <c r="C2410" s="106"/>
      <c r="D2410" s="139"/>
      <c r="E2410" s="140"/>
      <c r="F2410" s="140"/>
      <c r="G2410" s="140"/>
      <c r="M2410" s="140"/>
      <c r="N2410" s="167"/>
      <c r="O2410" s="167"/>
      <c r="P2410" s="142"/>
      <c r="Q2410" s="142"/>
      <c r="R2410" s="142"/>
      <c r="S2410" s="139"/>
    </row>
    <row r="2411" spans="2:19" ht="15.75" customHeight="1" x14ac:dyDescent="0.25">
      <c r="B2411" s="106"/>
      <c r="C2411" s="106"/>
      <c r="D2411" s="139"/>
      <c r="E2411" s="140"/>
      <c r="F2411" s="140"/>
      <c r="G2411" s="140"/>
      <c r="M2411" s="140"/>
      <c r="N2411" s="167"/>
      <c r="O2411" s="167"/>
      <c r="P2411" s="142"/>
      <c r="Q2411" s="142"/>
      <c r="R2411" s="142"/>
      <c r="S2411" s="139"/>
    </row>
    <row r="2412" spans="2:19" ht="15.75" customHeight="1" x14ac:dyDescent="0.25">
      <c r="B2412" s="106"/>
      <c r="C2412" s="106"/>
      <c r="D2412" s="139"/>
      <c r="E2412" s="140"/>
      <c r="F2412" s="140"/>
      <c r="G2412" s="140"/>
      <c r="M2412" s="140"/>
      <c r="N2412" s="167"/>
      <c r="O2412" s="167"/>
      <c r="P2412" s="142"/>
      <c r="Q2412" s="142"/>
      <c r="R2412" s="142"/>
      <c r="S2412" s="139"/>
    </row>
    <row r="2413" spans="2:19" ht="15.75" customHeight="1" x14ac:dyDescent="0.25">
      <c r="B2413" s="106"/>
      <c r="C2413" s="106"/>
      <c r="D2413" s="139"/>
      <c r="E2413" s="140"/>
      <c r="F2413" s="140"/>
      <c r="G2413" s="140"/>
      <c r="M2413" s="140"/>
      <c r="N2413" s="167"/>
      <c r="O2413" s="167"/>
      <c r="P2413" s="142"/>
      <c r="Q2413" s="142"/>
      <c r="R2413" s="142"/>
      <c r="S2413" s="139"/>
    </row>
    <row r="2414" spans="2:19" ht="15.75" customHeight="1" x14ac:dyDescent="0.25">
      <c r="B2414" s="106"/>
      <c r="C2414" s="106"/>
      <c r="D2414" s="139"/>
      <c r="E2414" s="140"/>
      <c r="F2414" s="140"/>
      <c r="G2414" s="140"/>
      <c r="M2414" s="140"/>
      <c r="N2414" s="167"/>
      <c r="O2414" s="167"/>
      <c r="P2414" s="142"/>
      <c r="Q2414" s="142"/>
      <c r="R2414" s="142"/>
      <c r="S2414" s="139"/>
    </row>
    <row r="2415" spans="2:19" ht="15.75" customHeight="1" x14ac:dyDescent="0.25">
      <c r="B2415" s="106"/>
      <c r="C2415" s="106"/>
      <c r="D2415" s="139"/>
      <c r="E2415" s="140"/>
      <c r="F2415" s="140"/>
      <c r="G2415" s="140"/>
      <c r="M2415" s="140"/>
      <c r="N2415" s="167"/>
      <c r="O2415" s="167"/>
      <c r="P2415" s="142"/>
      <c r="Q2415" s="142"/>
      <c r="R2415" s="142"/>
      <c r="S2415" s="139"/>
    </row>
    <row r="2416" spans="2:19" ht="15.75" customHeight="1" x14ac:dyDescent="0.25">
      <c r="B2416" s="106"/>
      <c r="C2416" s="106"/>
      <c r="D2416" s="139"/>
      <c r="E2416" s="140"/>
      <c r="F2416" s="140"/>
      <c r="G2416" s="140"/>
      <c r="M2416" s="140"/>
      <c r="N2416" s="167"/>
      <c r="O2416" s="167"/>
      <c r="P2416" s="142"/>
      <c r="Q2416" s="142"/>
      <c r="R2416" s="142"/>
      <c r="S2416" s="139"/>
    </row>
    <row r="2417" spans="2:19" ht="15.75" customHeight="1" x14ac:dyDescent="0.25">
      <c r="B2417" s="106"/>
      <c r="C2417" s="106"/>
      <c r="D2417" s="139"/>
      <c r="E2417" s="140"/>
      <c r="F2417" s="140"/>
      <c r="G2417" s="140"/>
      <c r="M2417" s="140"/>
      <c r="N2417" s="167"/>
      <c r="O2417" s="167"/>
      <c r="P2417" s="142"/>
      <c r="Q2417" s="142"/>
      <c r="R2417" s="142"/>
      <c r="S2417" s="139"/>
    </row>
    <row r="2418" spans="2:19" ht="15.75" customHeight="1" x14ac:dyDescent="0.25">
      <c r="B2418" s="106"/>
      <c r="C2418" s="106"/>
      <c r="D2418" s="139"/>
      <c r="E2418" s="140"/>
      <c r="F2418" s="140"/>
      <c r="G2418" s="140"/>
      <c r="M2418" s="140"/>
      <c r="N2418" s="167"/>
      <c r="O2418" s="167"/>
      <c r="P2418" s="142"/>
      <c r="Q2418" s="142"/>
      <c r="R2418" s="142"/>
      <c r="S2418" s="139"/>
    </row>
    <row r="2419" spans="2:19" ht="15.75" customHeight="1" x14ac:dyDescent="0.25">
      <c r="B2419" s="106"/>
      <c r="C2419" s="106"/>
      <c r="D2419" s="139"/>
      <c r="E2419" s="140"/>
      <c r="F2419" s="140"/>
      <c r="G2419" s="140"/>
      <c r="M2419" s="140"/>
      <c r="N2419" s="167"/>
      <c r="O2419" s="167"/>
      <c r="P2419" s="142"/>
      <c r="Q2419" s="142"/>
      <c r="R2419" s="142"/>
      <c r="S2419" s="139"/>
    </row>
    <row r="2420" spans="2:19" ht="15.75" customHeight="1" x14ac:dyDescent="0.25">
      <c r="B2420" s="106"/>
      <c r="C2420" s="106"/>
      <c r="D2420" s="139"/>
      <c r="E2420" s="140"/>
      <c r="F2420" s="140"/>
      <c r="G2420" s="140"/>
      <c r="M2420" s="140"/>
      <c r="N2420" s="167"/>
      <c r="O2420" s="167"/>
      <c r="P2420" s="142"/>
      <c r="Q2420" s="142"/>
      <c r="R2420" s="142"/>
      <c r="S2420" s="139"/>
    </row>
    <row r="2421" spans="2:19" ht="15.75" customHeight="1" x14ac:dyDescent="0.25">
      <c r="B2421" s="106"/>
      <c r="C2421" s="106"/>
      <c r="D2421" s="139"/>
      <c r="E2421" s="140"/>
      <c r="F2421" s="140"/>
      <c r="G2421" s="140"/>
      <c r="M2421" s="140"/>
      <c r="N2421" s="167"/>
      <c r="O2421" s="167"/>
      <c r="P2421" s="142"/>
      <c r="Q2421" s="142"/>
      <c r="R2421" s="142"/>
      <c r="S2421" s="139"/>
    </row>
    <row r="2422" spans="2:19" ht="15.75" customHeight="1" x14ac:dyDescent="0.25">
      <c r="B2422" s="106"/>
      <c r="C2422" s="106"/>
      <c r="D2422" s="139"/>
      <c r="E2422" s="140"/>
      <c r="F2422" s="140"/>
      <c r="G2422" s="140"/>
      <c r="M2422" s="140"/>
      <c r="N2422" s="167"/>
      <c r="O2422" s="167"/>
      <c r="P2422" s="142"/>
      <c r="Q2422" s="142"/>
      <c r="R2422" s="142"/>
      <c r="S2422" s="139"/>
    </row>
    <row r="2423" spans="2:19" ht="15.75" customHeight="1" x14ac:dyDescent="0.25">
      <c r="B2423" s="106"/>
      <c r="C2423" s="106"/>
      <c r="D2423" s="139"/>
      <c r="E2423" s="140"/>
      <c r="F2423" s="140"/>
      <c r="G2423" s="140"/>
      <c r="M2423" s="140"/>
      <c r="N2423" s="167"/>
      <c r="O2423" s="167"/>
      <c r="P2423" s="142"/>
      <c r="Q2423" s="142"/>
      <c r="R2423" s="142"/>
      <c r="S2423" s="139"/>
    </row>
    <row r="2424" spans="2:19" ht="15.75" customHeight="1" x14ac:dyDescent="0.25">
      <c r="B2424" s="106"/>
      <c r="C2424" s="106"/>
      <c r="D2424" s="139"/>
      <c r="E2424" s="140"/>
      <c r="F2424" s="140"/>
      <c r="G2424" s="140"/>
      <c r="M2424" s="140"/>
      <c r="N2424" s="167"/>
      <c r="O2424" s="167"/>
      <c r="P2424" s="142"/>
      <c r="Q2424" s="142"/>
      <c r="R2424" s="142"/>
      <c r="S2424" s="139"/>
    </row>
    <row r="2425" spans="2:19" ht="15.75" customHeight="1" x14ac:dyDescent="0.25">
      <c r="B2425" s="106"/>
      <c r="C2425" s="106"/>
      <c r="D2425" s="139"/>
      <c r="E2425" s="140"/>
      <c r="F2425" s="140"/>
      <c r="G2425" s="140"/>
      <c r="M2425" s="140"/>
      <c r="N2425" s="167"/>
      <c r="O2425" s="167"/>
      <c r="P2425" s="142"/>
      <c r="Q2425" s="142"/>
      <c r="R2425" s="142"/>
      <c r="S2425" s="139"/>
    </row>
    <row r="2426" spans="2:19" ht="15.75" customHeight="1" x14ac:dyDescent="0.25">
      <c r="B2426" s="106"/>
      <c r="C2426" s="106"/>
      <c r="D2426" s="139"/>
      <c r="E2426" s="140"/>
      <c r="F2426" s="140"/>
      <c r="G2426" s="140"/>
      <c r="M2426" s="140"/>
      <c r="N2426" s="167"/>
      <c r="O2426" s="167"/>
      <c r="P2426" s="142"/>
      <c r="Q2426" s="142"/>
      <c r="R2426" s="142"/>
      <c r="S2426" s="139"/>
    </row>
    <row r="2427" spans="2:19" ht="15.75" customHeight="1" x14ac:dyDescent="0.25">
      <c r="B2427" s="106"/>
      <c r="C2427" s="106"/>
      <c r="D2427" s="139"/>
      <c r="E2427" s="140"/>
      <c r="F2427" s="140"/>
      <c r="G2427" s="140"/>
      <c r="M2427" s="140"/>
      <c r="N2427" s="167"/>
      <c r="O2427" s="167"/>
      <c r="P2427" s="142"/>
      <c r="Q2427" s="142"/>
      <c r="R2427" s="142"/>
      <c r="S2427" s="139"/>
    </row>
    <row r="2428" spans="2:19" ht="15.75" customHeight="1" x14ac:dyDescent="0.25">
      <c r="B2428" s="106"/>
      <c r="C2428" s="106"/>
      <c r="D2428" s="139"/>
      <c r="E2428" s="140"/>
      <c r="F2428" s="140"/>
      <c r="G2428" s="140"/>
      <c r="M2428" s="140"/>
      <c r="N2428" s="167"/>
      <c r="O2428" s="167"/>
      <c r="P2428" s="142"/>
      <c r="Q2428" s="142"/>
      <c r="R2428" s="142"/>
      <c r="S2428" s="139"/>
    </row>
    <row r="2429" spans="2:19" ht="15.75" customHeight="1" x14ac:dyDescent="0.25">
      <c r="B2429" s="106"/>
      <c r="C2429" s="106"/>
      <c r="D2429" s="139"/>
      <c r="E2429" s="140"/>
      <c r="F2429" s="140"/>
      <c r="G2429" s="140"/>
      <c r="M2429" s="140"/>
      <c r="N2429" s="167"/>
      <c r="O2429" s="167"/>
      <c r="P2429" s="142"/>
      <c r="Q2429" s="142"/>
      <c r="R2429" s="142"/>
      <c r="S2429" s="139"/>
    </row>
    <row r="2430" spans="2:19" ht="15.75" customHeight="1" x14ac:dyDescent="0.25">
      <c r="B2430" s="106"/>
      <c r="C2430" s="106"/>
      <c r="D2430" s="139"/>
      <c r="E2430" s="140"/>
      <c r="F2430" s="140"/>
      <c r="G2430" s="140"/>
      <c r="M2430" s="140"/>
      <c r="N2430" s="167"/>
      <c r="O2430" s="167"/>
      <c r="P2430" s="142"/>
      <c r="Q2430" s="142"/>
      <c r="R2430" s="142"/>
      <c r="S2430" s="139"/>
    </row>
    <row r="2431" spans="2:19" ht="15.75" customHeight="1" x14ac:dyDescent="0.25">
      <c r="B2431" s="106"/>
      <c r="C2431" s="106"/>
      <c r="D2431" s="139"/>
      <c r="E2431" s="140"/>
      <c r="F2431" s="140"/>
      <c r="G2431" s="140"/>
      <c r="M2431" s="140"/>
      <c r="N2431" s="167"/>
      <c r="O2431" s="167"/>
      <c r="P2431" s="142"/>
      <c r="Q2431" s="142"/>
      <c r="R2431" s="142"/>
      <c r="S2431" s="139"/>
    </row>
    <row r="2432" spans="2:19" ht="15.75" customHeight="1" x14ac:dyDescent="0.25">
      <c r="B2432" s="106"/>
      <c r="C2432" s="106"/>
      <c r="D2432" s="139"/>
      <c r="E2432" s="140"/>
      <c r="F2432" s="140"/>
      <c r="G2432" s="140"/>
      <c r="M2432" s="140"/>
      <c r="N2432" s="167"/>
      <c r="O2432" s="167"/>
      <c r="P2432" s="142"/>
      <c r="Q2432" s="142"/>
      <c r="R2432" s="142"/>
      <c r="S2432" s="139"/>
    </row>
    <row r="2433" spans="2:19" ht="15.75" customHeight="1" x14ac:dyDescent="0.25">
      <c r="B2433" s="106"/>
      <c r="C2433" s="106"/>
      <c r="D2433" s="139"/>
      <c r="E2433" s="140"/>
      <c r="F2433" s="140"/>
      <c r="G2433" s="140"/>
      <c r="M2433" s="140"/>
      <c r="N2433" s="167"/>
      <c r="O2433" s="167"/>
      <c r="P2433" s="142"/>
      <c r="Q2433" s="142"/>
      <c r="R2433" s="142"/>
      <c r="S2433" s="139"/>
    </row>
    <row r="2434" spans="2:19" ht="15.75" customHeight="1" x14ac:dyDescent="0.25">
      <c r="B2434" s="106"/>
      <c r="C2434" s="106"/>
      <c r="D2434" s="139"/>
      <c r="E2434" s="140"/>
      <c r="F2434" s="140"/>
      <c r="G2434" s="140"/>
      <c r="M2434" s="140"/>
      <c r="N2434" s="167"/>
      <c r="O2434" s="167"/>
      <c r="P2434" s="142"/>
      <c r="Q2434" s="142"/>
      <c r="R2434" s="142"/>
      <c r="S2434" s="139"/>
    </row>
    <row r="2435" spans="2:19" ht="15.75" customHeight="1" x14ac:dyDescent="0.25">
      <c r="B2435" s="106"/>
      <c r="C2435" s="106"/>
      <c r="D2435" s="139"/>
      <c r="E2435" s="140"/>
      <c r="F2435" s="140"/>
      <c r="G2435" s="140"/>
      <c r="M2435" s="140"/>
      <c r="N2435" s="167"/>
      <c r="O2435" s="167"/>
      <c r="P2435" s="142"/>
      <c r="Q2435" s="142"/>
      <c r="R2435" s="142"/>
      <c r="S2435" s="139"/>
    </row>
    <row r="2436" spans="2:19" ht="15.75" customHeight="1" x14ac:dyDescent="0.25">
      <c r="B2436" s="106"/>
      <c r="C2436" s="106"/>
      <c r="D2436" s="139"/>
      <c r="E2436" s="140"/>
      <c r="F2436" s="140"/>
      <c r="G2436" s="140"/>
      <c r="M2436" s="140"/>
      <c r="N2436" s="167"/>
      <c r="O2436" s="167"/>
      <c r="P2436" s="142"/>
      <c r="Q2436" s="142"/>
      <c r="R2436" s="142"/>
      <c r="S2436" s="139"/>
    </row>
    <row r="2437" spans="2:19" ht="15.75" customHeight="1" x14ac:dyDescent="0.25">
      <c r="B2437" s="106"/>
      <c r="C2437" s="106"/>
      <c r="D2437" s="139"/>
      <c r="E2437" s="140"/>
      <c r="F2437" s="140"/>
      <c r="G2437" s="140"/>
      <c r="M2437" s="140"/>
      <c r="N2437" s="167"/>
      <c r="O2437" s="167"/>
      <c r="P2437" s="142"/>
      <c r="Q2437" s="142"/>
      <c r="R2437" s="142"/>
      <c r="S2437" s="139"/>
    </row>
    <row r="2438" spans="2:19" ht="15.75" customHeight="1" x14ac:dyDescent="0.25">
      <c r="B2438" s="106"/>
      <c r="C2438" s="106"/>
      <c r="D2438" s="139"/>
      <c r="E2438" s="140"/>
      <c r="F2438" s="140"/>
      <c r="G2438" s="140"/>
      <c r="M2438" s="140"/>
      <c r="N2438" s="167"/>
      <c r="O2438" s="167"/>
      <c r="P2438" s="142"/>
      <c r="Q2438" s="142"/>
      <c r="R2438" s="142"/>
      <c r="S2438" s="139"/>
    </row>
    <row r="2439" spans="2:19" ht="15.75" customHeight="1" x14ac:dyDescent="0.25">
      <c r="B2439" s="106"/>
      <c r="C2439" s="106"/>
      <c r="D2439" s="139"/>
      <c r="E2439" s="140"/>
      <c r="F2439" s="140"/>
      <c r="G2439" s="140"/>
      <c r="M2439" s="140"/>
      <c r="N2439" s="167"/>
      <c r="O2439" s="167"/>
      <c r="P2439" s="142"/>
      <c r="Q2439" s="142"/>
      <c r="R2439" s="142"/>
      <c r="S2439" s="139"/>
    </row>
    <row r="2440" spans="2:19" ht="15.75" customHeight="1" x14ac:dyDescent="0.25">
      <c r="B2440" s="106"/>
      <c r="C2440" s="106"/>
      <c r="D2440" s="139"/>
      <c r="E2440" s="140"/>
      <c r="F2440" s="140"/>
      <c r="G2440" s="140"/>
      <c r="M2440" s="140"/>
      <c r="N2440" s="167"/>
      <c r="O2440" s="167"/>
      <c r="P2440" s="142"/>
      <c r="Q2440" s="142"/>
      <c r="R2440" s="142"/>
      <c r="S2440" s="139"/>
    </row>
    <row r="2441" spans="2:19" ht="15.75" customHeight="1" x14ac:dyDescent="0.25">
      <c r="B2441" s="106"/>
      <c r="C2441" s="106"/>
      <c r="D2441" s="139"/>
      <c r="E2441" s="140"/>
      <c r="F2441" s="140"/>
      <c r="G2441" s="140"/>
      <c r="M2441" s="140"/>
      <c r="N2441" s="167"/>
      <c r="O2441" s="167"/>
      <c r="P2441" s="142"/>
      <c r="Q2441" s="142"/>
      <c r="R2441" s="142"/>
      <c r="S2441" s="139"/>
    </row>
    <row r="2442" spans="2:19" ht="15.75" customHeight="1" x14ac:dyDescent="0.25">
      <c r="B2442" s="106"/>
      <c r="C2442" s="106"/>
      <c r="D2442" s="139"/>
      <c r="E2442" s="140"/>
      <c r="F2442" s="140"/>
      <c r="G2442" s="140"/>
      <c r="M2442" s="140"/>
      <c r="N2442" s="167"/>
      <c r="O2442" s="167"/>
      <c r="P2442" s="142"/>
      <c r="Q2442" s="142"/>
      <c r="R2442" s="142"/>
      <c r="S2442" s="139"/>
    </row>
    <row r="2443" spans="2:19" ht="15.75" customHeight="1" x14ac:dyDescent="0.25">
      <c r="B2443" s="106"/>
      <c r="C2443" s="106"/>
      <c r="D2443" s="139"/>
      <c r="E2443" s="140"/>
      <c r="F2443" s="140"/>
      <c r="G2443" s="140"/>
      <c r="M2443" s="140"/>
      <c r="N2443" s="167"/>
      <c r="O2443" s="167"/>
      <c r="P2443" s="142"/>
      <c r="Q2443" s="142"/>
      <c r="R2443" s="142"/>
      <c r="S2443" s="139"/>
    </row>
    <row r="2444" spans="2:19" ht="15.75" customHeight="1" x14ac:dyDescent="0.25">
      <c r="B2444" s="106"/>
      <c r="C2444" s="106"/>
      <c r="D2444" s="139"/>
      <c r="E2444" s="140"/>
      <c r="F2444" s="140"/>
      <c r="G2444" s="140"/>
      <c r="M2444" s="140"/>
      <c r="N2444" s="167"/>
      <c r="O2444" s="167"/>
      <c r="P2444" s="142"/>
      <c r="Q2444" s="142"/>
      <c r="R2444" s="142"/>
      <c r="S2444" s="139"/>
    </row>
    <row r="2445" spans="2:19" ht="15.75" customHeight="1" x14ac:dyDescent="0.25">
      <c r="B2445" s="106"/>
      <c r="C2445" s="106"/>
      <c r="D2445" s="139"/>
      <c r="E2445" s="140"/>
      <c r="F2445" s="140"/>
      <c r="G2445" s="140"/>
      <c r="M2445" s="140"/>
      <c r="N2445" s="167"/>
      <c r="O2445" s="167"/>
      <c r="P2445" s="142"/>
      <c r="Q2445" s="142"/>
      <c r="R2445" s="142"/>
      <c r="S2445" s="139"/>
    </row>
    <row r="2446" spans="2:19" ht="15.75" customHeight="1" x14ac:dyDescent="0.25">
      <c r="B2446" s="106"/>
      <c r="C2446" s="106"/>
      <c r="D2446" s="139"/>
      <c r="E2446" s="140"/>
      <c r="F2446" s="140"/>
      <c r="G2446" s="140"/>
      <c r="M2446" s="140"/>
      <c r="N2446" s="167"/>
      <c r="O2446" s="167"/>
      <c r="P2446" s="142"/>
      <c r="Q2446" s="142"/>
      <c r="R2446" s="142"/>
      <c r="S2446" s="139"/>
    </row>
    <row r="2447" spans="2:19" ht="15.75" customHeight="1" x14ac:dyDescent="0.25">
      <c r="B2447" s="106"/>
      <c r="C2447" s="106"/>
      <c r="D2447" s="139"/>
      <c r="E2447" s="140"/>
      <c r="F2447" s="140"/>
      <c r="G2447" s="140"/>
      <c r="M2447" s="140"/>
      <c r="N2447" s="167"/>
      <c r="O2447" s="167"/>
      <c r="P2447" s="142"/>
      <c r="Q2447" s="142"/>
      <c r="R2447" s="142"/>
      <c r="S2447" s="139"/>
    </row>
    <row r="2448" spans="2:19" ht="15.75" customHeight="1" x14ac:dyDescent="0.25">
      <c r="B2448" s="106"/>
      <c r="C2448" s="106"/>
      <c r="D2448" s="139"/>
      <c r="E2448" s="140"/>
      <c r="F2448" s="140"/>
      <c r="G2448" s="140"/>
      <c r="M2448" s="140"/>
      <c r="N2448" s="167"/>
      <c r="O2448" s="167"/>
      <c r="P2448" s="142"/>
      <c r="Q2448" s="142"/>
      <c r="R2448" s="142"/>
      <c r="S2448" s="139"/>
    </row>
    <row r="2449" spans="2:19" ht="15.75" customHeight="1" x14ac:dyDescent="0.25">
      <c r="B2449" s="106"/>
      <c r="C2449" s="106"/>
      <c r="D2449" s="139"/>
      <c r="E2449" s="140"/>
      <c r="F2449" s="140"/>
      <c r="G2449" s="140"/>
      <c r="M2449" s="140"/>
      <c r="N2449" s="167"/>
      <c r="O2449" s="167"/>
      <c r="P2449" s="142"/>
      <c r="Q2449" s="142"/>
      <c r="R2449" s="142"/>
      <c r="S2449" s="139"/>
    </row>
    <row r="2450" spans="2:19" ht="15.75" customHeight="1" x14ac:dyDescent="0.25">
      <c r="B2450" s="106"/>
      <c r="C2450" s="106"/>
      <c r="D2450" s="139"/>
      <c r="E2450" s="140"/>
      <c r="F2450" s="140"/>
      <c r="G2450" s="140"/>
      <c r="M2450" s="140"/>
      <c r="N2450" s="167"/>
      <c r="O2450" s="167"/>
      <c r="P2450" s="142"/>
      <c r="Q2450" s="142"/>
      <c r="R2450" s="142"/>
      <c r="S2450" s="139"/>
    </row>
    <row r="2451" spans="2:19" ht="15.75" customHeight="1" x14ac:dyDescent="0.25">
      <c r="B2451" s="106"/>
      <c r="C2451" s="106"/>
      <c r="D2451" s="139"/>
      <c r="E2451" s="140"/>
      <c r="F2451" s="140"/>
      <c r="G2451" s="140"/>
      <c r="M2451" s="140"/>
      <c r="N2451" s="167"/>
      <c r="O2451" s="167"/>
      <c r="P2451" s="142"/>
      <c r="Q2451" s="142"/>
      <c r="R2451" s="142"/>
      <c r="S2451" s="139"/>
    </row>
    <row r="2452" spans="2:19" ht="15.75" customHeight="1" x14ac:dyDescent="0.25">
      <c r="B2452" s="106"/>
      <c r="C2452" s="106"/>
      <c r="D2452" s="139"/>
      <c r="E2452" s="140"/>
      <c r="F2452" s="140"/>
      <c r="G2452" s="140"/>
      <c r="M2452" s="140"/>
      <c r="N2452" s="167"/>
      <c r="O2452" s="167"/>
      <c r="P2452" s="142"/>
      <c r="Q2452" s="142"/>
      <c r="R2452" s="142"/>
      <c r="S2452" s="139"/>
    </row>
    <row r="2453" spans="2:19" ht="15.75" customHeight="1" x14ac:dyDescent="0.25">
      <c r="B2453" s="106"/>
      <c r="C2453" s="106"/>
      <c r="D2453" s="139"/>
      <c r="E2453" s="140"/>
      <c r="F2453" s="140"/>
      <c r="G2453" s="140"/>
      <c r="M2453" s="140"/>
      <c r="N2453" s="167"/>
      <c r="O2453" s="167"/>
      <c r="P2453" s="142"/>
      <c r="Q2453" s="142"/>
      <c r="R2453" s="142"/>
      <c r="S2453" s="139"/>
    </row>
    <row r="2454" spans="2:19" ht="15.75" customHeight="1" x14ac:dyDescent="0.25">
      <c r="B2454" s="106"/>
      <c r="C2454" s="106"/>
      <c r="D2454" s="139"/>
      <c r="E2454" s="140"/>
      <c r="F2454" s="140"/>
      <c r="G2454" s="140"/>
      <c r="M2454" s="140"/>
      <c r="N2454" s="167"/>
      <c r="O2454" s="167"/>
      <c r="P2454" s="142"/>
      <c r="Q2454" s="142"/>
      <c r="R2454" s="142"/>
      <c r="S2454" s="139"/>
    </row>
    <row r="2455" spans="2:19" ht="15.75" customHeight="1" x14ac:dyDescent="0.25">
      <c r="B2455" s="106"/>
      <c r="C2455" s="106"/>
      <c r="D2455" s="139"/>
      <c r="E2455" s="140"/>
      <c r="F2455" s="140"/>
      <c r="G2455" s="140"/>
      <c r="M2455" s="140"/>
      <c r="N2455" s="167"/>
      <c r="O2455" s="167"/>
      <c r="P2455" s="142"/>
      <c r="Q2455" s="142"/>
      <c r="R2455" s="142"/>
      <c r="S2455" s="139"/>
    </row>
    <row r="2456" spans="2:19" ht="15.75" customHeight="1" x14ac:dyDescent="0.25">
      <c r="B2456" s="106"/>
      <c r="C2456" s="106"/>
      <c r="D2456" s="139"/>
      <c r="E2456" s="140"/>
      <c r="F2456" s="140"/>
      <c r="G2456" s="140"/>
      <c r="M2456" s="140"/>
      <c r="N2456" s="167"/>
      <c r="O2456" s="167"/>
      <c r="P2456" s="142"/>
      <c r="Q2456" s="142"/>
      <c r="R2456" s="142"/>
      <c r="S2456" s="139"/>
    </row>
    <row r="2457" spans="2:19" ht="15.75" customHeight="1" x14ac:dyDescent="0.25">
      <c r="B2457" s="106"/>
      <c r="C2457" s="106"/>
      <c r="D2457" s="139"/>
      <c r="E2457" s="140"/>
      <c r="F2457" s="140"/>
      <c r="G2457" s="140"/>
      <c r="M2457" s="140"/>
      <c r="N2457" s="167"/>
      <c r="O2457" s="167"/>
      <c r="P2457" s="142"/>
      <c r="Q2457" s="142"/>
      <c r="R2457" s="142"/>
      <c r="S2457" s="139"/>
    </row>
    <row r="2458" spans="2:19" ht="15.75" customHeight="1" x14ac:dyDescent="0.25">
      <c r="B2458" s="106"/>
      <c r="C2458" s="106"/>
      <c r="D2458" s="139"/>
      <c r="E2458" s="140"/>
      <c r="F2458" s="140"/>
      <c r="G2458" s="140"/>
      <c r="M2458" s="140"/>
      <c r="N2458" s="167"/>
      <c r="O2458" s="167"/>
      <c r="P2458" s="142"/>
      <c r="Q2458" s="142"/>
      <c r="R2458" s="142"/>
      <c r="S2458" s="139"/>
    </row>
    <row r="2459" spans="2:19" ht="15.75" customHeight="1" x14ac:dyDescent="0.25">
      <c r="B2459" s="106"/>
      <c r="C2459" s="106"/>
      <c r="D2459" s="139"/>
      <c r="E2459" s="140"/>
      <c r="F2459" s="140"/>
      <c r="G2459" s="140"/>
      <c r="M2459" s="140"/>
      <c r="N2459" s="167"/>
      <c r="O2459" s="167"/>
      <c r="P2459" s="142"/>
      <c r="Q2459" s="142"/>
      <c r="R2459" s="142"/>
      <c r="S2459" s="139"/>
    </row>
    <row r="2460" spans="2:19" ht="15.75" customHeight="1" x14ac:dyDescent="0.25">
      <c r="B2460" s="106"/>
      <c r="C2460" s="106"/>
      <c r="D2460" s="139"/>
      <c r="E2460" s="140"/>
      <c r="F2460" s="140"/>
      <c r="G2460" s="140"/>
      <c r="M2460" s="140"/>
      <c r="N2460" s="167"/>
      <c r="O2460" s="167"/>
      <c r="P2460" s="142"/>
      <c r="Q2460" s="142"/>
      <c r="R2460" s="142"/>
      <c r="S2460" s="139"/>
    </row>
    <row r="2461" spans="2:19" ht="15.75" customHeight="1" x14ac:dyDescent="0.25">
      <c r="B2461" s="106"/>
      <c r="C2461" s="106"/>
      <c r="D2461" s="139"/>
      <c r="E2461" s="140"/>
      <c r="F2461" s="140"/>
      <c r="G2461" s="140"/>
      <c r="M2461" s="140"/>
      <c r="N2461" s="167"/>
      <c r="O2461" s="167"/>
      <c r="P2461" s="142"/>
      <c r="Q2461" s="142"/>
      <c r="R2461" s="142"/>
      <c r="S2461" s="139"/>
    </row>
    <row r="2462" spans="2:19" ht="15.75" customHeight="1" x14ac:dyDescent="0.25">
      <c r="B2462" s="106"/>
      <c r="C2462" s="106"/>
      <c r="D2462" s="139"/>
      <c r="E2462" s="140"/>
      <c r="F2462" s="140"/>
      <c r="G2462" s="140"/>
      <c r="M2462" s="140"/>
      <c r="N2462" s="167"/>
      <c r="O2462" s="167"/>
      <c r="P2462" s="142"/>
      <c r="Q2462" s="142"/>
      <c r="R2462" s="142"/>
      <c r="S2462" s="139"/>
    </row>
    <row r="2463" spans="2:19" ht="15.75" customHeight="1" x14ac:dyDescent="0.25">
      <c r="B2463" s="106"/>
      <c r="C2463" s="106"/>
      <c r="D2463" s="139"/>
      <c r="E2463" s="140"/>
      <c r="F2463" s="140"/>
      <c r="G2463" s="140"/>
      <c r="M2463" s="140"/>
      <c r="N2463" s="167"/>
      <c r="O2463" s="167"/>
      <c r="P2463" s="142"/>
      <c r="Q2463" s="142"/>
      <c r="R2463" s="142"/>
      <c r="S2463" s="139"/>
    </row>
    <row r="2464" spans="2:19" ht="15.75" customHeight="1" x14ac:dyDescent="0.25">
      <c r="B2464" s="106"/>
      <c r="C2464" s="106"/>
      <c r="D2464" s="139"/>
      <c r="E2464" s="140"/>
      <c r="F2464" s="140"/>
      <c r="G2464" s="140"/>
      <c r="M2464" s="140"/>
      <c r="N2464" s="167"/>
      <c r="O2464" s="167"/>
      <c r="P2464" s="142"/>
      <c r="Q2464" s="142"/>
      <c r="R2464" s="142"/>
      <c r="S2464" s="139"/>
    </row>
    <row r="2465" spans="2:19" ht="15.75" customHeight="1" x14ac:dyDescent="0.25">
      <c r="B2465" s="106"/>
      <c r="C2465" s="106"/>
      <c r="D2465" s="139"/>
      <c r="E2465" s="140"/>
      <c r="F2465" s="140"/>
      <c r="G2465" s="140"/>
      <c r="M2465" s="140"/>
      <c r="N2465" s="167"/>
      <c r="O2465" s="167"/>
      <c r="P2465" s="142"/>
      <c r="Q2465" s="142"/>
      <c r="R2465" s="142"/>
      <c r="S2465" s="139"/>
    </row>
    <row r="2466" spans="2:19" ht="15.75" customHeight="1" x14ac:dyDescent="0.25">
      <c r="B2466" s="106"/>
      <c r="C2466" s="106"/>
      <c r="D2466" s="139"/>
      <c r="E2466" s="140"/>
      <c r="F2466" s="140"/>
      <c r="G2466" s="140"/>
      <c r="M2466" s="140"/>
      <c r="N2466" s="167"/>
      <c r="O2466" s="167"/>
      <c r="P2466" s="142"/>
      <c r="Q2466" s="142"/>
      <c r="R2466" s="142"/>
      <c r="S2466" s="139"/>
    </row>
    <row r="2467" spans="2:19" ht="15.75" customHeight="1" x14ac:dyDescent="0.25">
      <c r="B2467" s="106"/>
      <c r="C2467" s="106"/>
      <c r="D2467" s="139"/>
      <c r="E2467" s="140"/>
      <c r="F2467" s="140"/>
      <c r="G2467" s="140"/>
      <c r="M2467" s="140"/>
      <c r="N2467" s="167"/>
      <c r="O2467" s="167"/>
      <c r="P2467" s="142"/>
      <c r="Q2467" s="142"/>
      <c r="R2467" s="142"/>
      <c r="S2467" s="139"/>
    </row>
    <row r="2468" spans="2:19" ht="15.75" customHeight="1" x14ac:dyDescent="0.25">
      <c r="B2468" s="106"/>
      <c r="C2468" s="106"/>
      <c r="D2468" s="139"/>
      <c r="E2468" s="140"/>
      <c r="F2468" s="140"/>
      <c r="G2468" s="140"/>
      <c r="M2468" s="140"/>
      <c r="N2468" s="167"/>
      <c r="O2468" s="167"/>
      <c r="P2468" s="142"/>
      <c r="Q2468" s="142"/>
      <c r="R2468" s="142"/>
      <c r="S2468" s="139"/>
    </row>
    <row r="2469" spans="2:19" ht="15.75" customHeight="1" x14ac:dyDescent="0.25">
      <c r="B2469" s="106"/>
      <c r="C2469" s="106"/>
      <c r="D2469" s="139"/>
      <c r="E2469" s="140"/>
      <c r="F2469" s="140"/>
      <c r="G2469" s="140"/>
      <c r="M2469" s="140"/>
      <c r="N2469" s="167"/>
      <c r="O2469" s="167"/>
      <c r="P2469" s="142"/>
      <c r="Q2469" s="142"/>
      <c r="R2469" s="142"/>
      <c r="S2469" s="139"/>
    </row>
    <row r="2470" spans="2:19" ht="15.75" customHeight="1" x14ac:dyDescent="0.25">
      <c r="B2470" s="106"/>
      <c r="C2470" s="106"/>
      <c r="D2470" s="139"/>
      <c r="E2470" s="140"/>
      <c r="F2470" s="140"/>
      <c r="G2470" s="140"/>
      <c r="M2470" s="140"/>
      <c r="N2470" s="167"/>
      <c r="O2470" s="167"/>
      <c r="P2470" s="142"/>
      <c r="Q2470" s="142"/>
      <c r="R2470" s="142"/>
      <c r="S2470" s="139"/>
    </row>
    <row r="2471" spans="2:19" ht="15.75" customHeight="1" x14ac:dyDescent="0.25">
      <c r="B2471" s="106"/>
      <c r="C2471" s="106"/>
      <c r="D2471" s="139"/>
      <c r="E2471" s="140"/>
      <c r="F2471" s="140"/>
      <c r="G2471" s="140"/>
      <c r="M2471" s="140"/>
      <c r="N2471" s="167"/>
      <c r="O2471" s="167"/>
      <c r="P2471" s="142"/>
      <c r="Q2471" s="142"/>
      <c r="R2471" s="142"/>
      <c r="S2471" s="139"/>
    </row>
    <row r="2472" spans="2:19" ht="15.75" customHeight="1" x14ac:dyDescent="0.25">
      <c r="B2472" s="106"/>
      <c r="C2472" s="106"/>
      <c r="D2472" s="139"/>
      <c r="E2472" s="140"/>
      <c r="F2472" s="140"/>
      <c r="G2472" s="140"/>
      <c r="M2472" s="140"/>
      <c r="N2472" s="167"/>
      <c r="O2472" s="167"/>
      <c r="P2472" s="142"/>
      <c r="Q2472" s="142"/>
      <c r="R2472" s="142"/>
      <c r="S2472" s="139"/>
    </row>
    <row r="2473" spans="2:19" ht="15.75" customHeight="1" x14ac:dyDescent="0.25">
      <c r="B2473" s="106"/>
      <c r="C2473" s="106"/>
      <c r="D2473" s="139"/>
      <c r="E2473" s="140"/>
      <c r="F2473" s="140"/>
      <c r="G2473" s="140"/>
      <c r="M2473" s="140"/>
      <c r="N2473" s="167"/>
      <c r="O2473" s="167"/>
      <c r="P2473" s="142"/>
      <c r="Q2473" s="142"/>
      <c r="R2473" s="142"/>
      <c r="S2473" s="139"/>
    </row>
    <row r="2474" spans="2:19" ht="15.75" customHeight="1" x14ac:dyDescent="0.25">
      <c r="B2474" s="106"/>
      <c r="C2474" s="106"/>
      <c r="D2474" s="139"/>
      <c r="E2474" s="140"/>
      <c r="F2474" s="140"/>
      <c r="G2474" s="140"/>
      <c r="M2474" s="140"/>
      <c r="N2474" s="167"/>
      <c r="O2474" s="167"/>
      <c r="P2474" s="142"/>
      <c r="Q2474" s="142"/>
      <c r="R2474" s="142"/>
      <c r="S2474" s="139"/>
    </row>
    <row r="2475" spans="2:19" ht="15.75" customHeight="1" x14ac:dyDescent="0.25">
      <c r="B2475" s="106"/>
      <c r="C2475" s="106"/>
      <c r="D2475" s="139"/>
      <c r="E2475" s="140"/>
      <c r="F2475" s="140"/>
      <c r="G2475" s="140"/>
      <c r="M2475" s="140"/>
      <c r="N2475" s="167"/>
      <c r="O2475" s="167"/>
      <c r="P2475" s="142"/>
      <c r="Q2475" s="142"/>
      <c r="R2475" s="142"/>
      <c r="S2475" s="139"/>
    </row>
    <row r="2476" spans="2:19" ht="15.75" customHeight="1" x14ac:dyDescent="0.25">
      <c r="B2476" s="106"/>
      <c r="C2476" s="106"/>
      <c r="D2476" s="139"/>
      <c r="E2476" s="140"/>
      <c r="F2476" s="140"/>
      <c r="G2476" s="140"/>
      <c r="M2476" s="140"/>
      <c r="N2476" s="167"/>
      <c r="O2476" s="167"/>
      <c r="P2476" s="142"/>
      <c r="Q2476" s="142"/>
      <c r="R2476" s="142"/>
      <c r="S2476" s="139"/>
    </row>
    <row r="2477" spans="2:19" ht="15.75" customHeight="1" x14ac:dyDescent="0.25">
      <c r="B2477" s="106"/>
      <c r="C2477" s="106"/>
      <c r="D2477" s="139"/>
      <c r="E2477" s="140"/>
      <c r="F2477" s="140"/>
      <c r="G2477" s="140"/>
      <c r="M2477" s="140"/>
      <c r="N2477" s="167"/>
      <c r="O2477" s="167"/>
      <c r="P2477" s="142"/>
      <c r="Q2477" s="142"/>
      <c r="R2477" s="142"/>
      <c r="S2477" s="139"/>
    </row>
    <row r="2478" spans="2:19" ht="15.75" customHeight="1" x14ac:dyDescent="0.25">
      <c r="B2478" s="106"/>
      <c r="C2478" s="106"/>
      <c r="D2478" s="139"/>
      <c r="E2478" s="140"/>
      <c r="F2478" s="140"/>
      <c r="G2478" s="140"/>
      <c r="M2478" s="140"/>
      <c r="N2478" s="167"/>
      <c r="O2478" s="167"/>
      <c r="P2478" s="142"/>
      <c r="Q2478" s="142"/>
      <c r="R2478" s="142"/>
      <c r="S2478" s="139"/>
    </row>
    <row r="2479" spans="2:19" ht="15.75" customHeight="1" x14ac:dyDescent="0.25">
      <c r="B2479" s="106"/>
      <c r="C2479" s="106"/>
      <c r="D2479" s="139"/>
      <c r="E2479" s="140"/>
      <c r="F2479" s="140"/>
      <c r="G2479" s="140"/>
      <c r="M2479" s="140"/>
      <c r="N2479" s="167"/>
      <c r="O2479" s="167"/>
      <c r="P2479" s="142"/>
      <c r="Q2479" s="142"/>
      <c r="R2479" s="142"/>
      <c r="S2479" s="139"/>
    </row>
    <row r="2480" spans="2:19" ht="15.75" customHeight="1" x14ac:dyDescent="0.25">
      <c r="B2480" s="106"/>
      <c r="C2480" s="106"/>
      <c r="D2480" s="139"/>
      <c r="E2480" s="140"/>
      <c r="F2480" s="140"/>
      <c r="G2480" s="140"/>
      <c r="M2480" s="140"/>
      <c r="N2480" s="167"/>
      <c r="O2480" s="167"/>
      <c r="P2480" s="142"/>
      <c r="Q2480" s="142"/>
      <c r="R2480" s="142"/>
      <c r="S2480" s="139"/>
    </row>
    <row r="2481" spans="2:19" ht="15.75" customHeight="1" x14ac:dyDescent="0.25">
      <c r="B2481" s="106"/>
      <c r="C2481" s="106"/>
      <c r="D2481" s="139"/>
      <c r="E2481" s="140"/>
      <c r="F2481" s="140"/>
      <c r="G2481" s="140"/>
      <c r="M2481" s="140"/>
      <c r="N2481" s="167"/>
      <c r="O2481" s="167"/>
      <c r="P2481" s="142"/>
      <c r="Q2481" s="142"/>
      <c r="R2481" s="142"/>
      <c r="S2481" s="139"/>
    </row>
    <row r="2482" spans="2:19" ht="15.75" customHeight="1" x14ac:dyDescent="0.25">
      <c r="B2482" s="106"/>
      <c r="C2482" s="106"/>
      <c r="D2482" s="139"/>
      <c r="E2482" s="140"/>
      <c r="F2482" s="140"/>
      <c r="G2482" s="140"/>
      <c r="M2482" s="140"/>
      <c r="N2482" s="167"/>
      <c r="O2482" s="167"/>
      <c r="P2482" s="142"/>
      <c r="Q2482" s="142"/>
      <c r="R2482" s="142"/>
      <c r="S2482" s="139"/>
    </row>
    <row r="2483" spans="2:19" ht="15.75" customHeight="1" x14ac:dyDescent="0.25">
      <c r="B2483" s="106"/>
      <c r="C2483" s="106"/>
      <c r="D2483" s="139"/>
      <c r="E2483" s="140"/>
      <c r="F2483" s="140"/>
      <c r="G2483" s="140"/>
      <c r="M2483" s="140"/>
      <c r="N2483" s="167"/>
      <c r="O2483" s="167"/>
      <c r="P2483" s="142"/>
      <c r="Q2483" s="142"/>
      <c r="R2483" s="142"/>
      <c r="S2483" s="139"/>
    </row>
    <row r="2484" spans="2:19" ht="15.75" customHeight="1" x14ac:dyDescent="0.25">
      <c r="B2484" s="106"/>
      <c r="C2484" s="106"/>
      <c r="D2484" s="139"/>
      <c r="E2484" s="140"/>
      <c r="F2484" s="140"/>
      <c r="G2484" s="140"/>
      <c r="M2484" s="140"/>
      <c r="N2484" s="167"/>
      <c r="O2484" s="167"/>
      <c r="P2484" s="142"/>
      <c r="Q2484" s="142"/>
      <c r="R2484" s="142"/>
      <c r="S2484" s="139"/>
    </row>
    <row r="2485" spans="2:19" ht="15.75" customHeight="1" x14ac:dyDescent="0.25">
      <c r="B2485" s="106"/>
      <c r="C2485" s="106"/>
      <c r="D2485" s="139"/>
      <c r="E2485" s="140"/>
      <c r="F2485" s="140"/>
      <c r="G2485" s="140"/>
      <c r="M2485" s="140"/>
      <c r="N2485" s="167"/>
      <c r="O2485" s="167"/>
      <c r="P2485" s="142"/>
      <c r="Q2485" s="142"/>
      <c r="R2485" s="142"/>
      <c r="S2485" s="139"/>
    </row>
    <row r="2486" spans="2:19" ht="15.75" customHeight="1" x14ac:dyDescent="0.25">
      <c r="B2486" s="106"/>
      <c r="C2486" s="106"/>
      <c r="D2486" s="139"/>
      <c r="E2486" s="140"/>
      <c r="F2486" s="140"/>
      <c r="G2486" s="140"/>
      <c r="M2486" s="140"/>
      <c r="N2486" s="167"/>
      <c r="O2486" s="167"/>
      <c r="P2486" s="142"/>
      <c r="Q2486" s="142"/>
      <c r="R2486" s="142"/>
      <c r="S2486" s="139"/>
    </row>
    <row r="2487" spans="2:19" ht="15.75" customHeight="1" x14ac:dyDescent="0.25">
      <c r="B2487" s="106"/>
      <c r="C2487" s="106"/>
      <c r="D2487" s="139"/>
      <c r="E2487" s="140"/>
      <c r="F2487" s="140"/>
      <c r="G2487" s="140"/>
      <c r="M2487" s="140"/>
      <c r="N2487" s="167"/>
      <c r="O2487" s="167"/>
      <c r="P2487" s="142"/>
      <c r="Q2487" s="142"/>
      <c r="R2487" s="142"/>
      <c r="S2487" s="139"/>
    </row>
    <row r="2488" spans="2:19" ht="15.75" customHeight="1" x14ac:dyDescent="0.25">
      <c r="B2488" s="106"/>
      <c r="C2488" s="106"/>
      <c r="D2488" s="139"/>
      <c r="E2488" s="140"/>
      <c r="F2488" s="140"/>
      <c r="G2488" s="140"/>
      <c r="M2488" s="140"/>
      <c r="N2488" s="167"/>
      <c r="O2488" s="167"/>
      <c r="P2488" s="142"/>
      <c r="Q2488" s="142"/>
      <c r="R2488" s="142"/>
      <c r="S2488" s="139"/>
    </row>
    <row r="2489" spans="2:19" ht="15.75" customHeight="1" x14ac:dyDescent="0.25">
      <c r="B2489" s="106"/>
      <c r="C2489" s="106"/>
      <c r="D2489" s="139"/>
      <c r="E2489" s="140"/>
      <c r="F2489" s="140"/>
      <c r="G2489" s="140"/>
      <c r="M2489" s="140"/>
      <c r="N2489" s="167"/>
      <c r="O2489" s="167"/>
      <c r="P2489" s="142"/>
      <c r="Q2489" s="142"/>
      <c r="R2489" s="142"/>
      <c r="S2489" s="139"/>
    </row>
    <row r="2490" spans="2:19" ht="15.75" customHeight="1" x14ac:dyDescent="0.25">
      <c r="B2490" s="106"/>
      <c r="C2490" s="106"/>
      <c r="D2490" s="139"/>
      <c r="E2490" s="140"/>
      <c r="F2490" s="140"/>
      <c r="G2490" s="140"/>
      <c r="M2490" s="140"/>
      <c r="N2490" s="167"/>
      <c r="O2490" s="167"/>
      <c r="P2490" s="142"/>
      <c r="Q2490" s="142"/>
      <c r="R2490" s="142"/>
      <c r="S2490" s="139"/>
    </row>
    <row r="2491" spans="2:19" ht="15.75" customHeight="1" x14ac:dyDescent="0.25">
      <c r="B2491" s="106"/>
      <c r="C2491" s="106"/>
      <c r="D2491" s="139"/>
      <c r="E2491" s="140"/>
      <c r="F2491" s="140"/>
      <c r="G2491" s="140"/>
      <c r="M2491" s="140"/>
      <c r="N2491" s="167"/>
      <c r="O2491" s="167"/>
      <c r="P2491" s="142"/>
      <c r="Q2491" s="142"/>
      <c r="R2491" s="142"/>
      <c r="S2491" s="139"/>
    </row>
    <row r="2492" spans="2:19" ht="15.75" customHeight="1" x14ac:dyDescent="0.25">
      <c r="B2492" s="106"/>
      <c r="C2492" s="106"/>
      <c r="D2492" s="139"/>
      <c r="E2492" s="140"/>
      <c r="F2492" s="140"/>
      <c r="G2492" s="140"/>
      <c r="M2492" s="140"/>
      <c r="N2492" s="167"/>
      <c r="O2492" s="167"/>
      <c r="P2492" s="142"/>
      <c r="Q2492" s="142"/>
      <c r="R2492" s="142"/>
      <c r="S2492" s="139"/>
    </row>
    <row r="2493" spans="2:19" ht="15.75" customHeight="1" x14ac:dyDescent="0.25">
      <c r="B2493" s="106"/>
      <c r="C2493" s="106"/>
      <c r="D2493" s="139"/>
      <c r="E2493" s="140"/>
      <c r="F2493" s="140"/>
      <c r="G2493" s="140"/>
      <c r="M2493" s="140"/>
      <c r="N2493" s="167"/>
      <c r="O2493" s="167"/>
      <c r="P2493" s="142"/>
      <c r="Q2493" s="142"/>
      <c r="R2493" s="142"/>
      <c r="S2493" s="139"/>
    </row>
    <row r="2494" spans="2:19" ht="15.75" customHeight="1" x14ac:dyDescent="0.25">
      <c r="B2494" s="106"/>
      <c r="C2494" s="106"/>
      <c r="D2494" s="139"/>
      <c r="E2494" s="140"/>
      <c r="F2494" s="140"/>
      <c r="G2494" s="140"/>
      <c r="M2494" s="140"/>
      <c r="N2494" s="167"/>
      <c r="O2494" s="167"/>
      <c r="P2494" s="142"/>
      <c r="Q2494" s="142"/>
      <c r="R2494" s="142"/>
      <c r="S2494" s="139"/>
    </row>
    <row r="2495" spans="2:19" ht="15.75" customHeight="1" x14ac:dyDescent="0.25">
      <c r="B2495" s="106"/>
      <c r="C2495" s="106"/>
      <c r="D2495" s="139"/>
      <c r="E2495" s="140"/>
      <c r="F2495" s="140"/>
      <c r="G2495" s="140"/>
      <c r="M2495" s="140"/>
      <c r="N2495" s="167"/>
      <c r="O2495" s="167"/>
      <c r="P2495" s="142"/>
      <c r="Q2495" s="142"/>
      <c r="R2495" s="142"/>
      <c r="S2495" s="139"/>
    </row>
    <row r="2496" spans="2:19" ht="15.75" customHeight="1" x14ac:dyDescent="0.25">
      <c r="B2496" s="106"/>
      <c r="C2496" s="106"/>
      <c r="D2496" s="139"/>
      <c r="E2496" s="140"/>
      <c r="F2496" s="140"/>
      <c r="G2496" s="140"/>
      <c r="M2496" s="140"/>
      <c r="N2496" s="167"/>
      <c r="O2496" s="167"/>
      <c r="P2496" s="142"/>
      <c r="Q2496" s="142"/>
      <c r="R2496" s="142"/>
      <c r="S2496" s="139"/>
    </row>
    <row r="2497" spans="2:19" ht="15.75" customHeight="1" x14ac:dyDescent="0.25">
      <c r="B2497" s="106"/>
      <c r="C2497" s="106"/>
      <c r="D2497" s="139"/>
      <c r="E2497" s="140"/>
      <c r="F2497" s="140"/>
      <c r="G2497" s="140"/>
      <c r="M2497" s="140"/>
      <c r="N2497" s="167"/>
      <c r="O2497" s="167"/>
      <c r="P2497" s="142"/>
      <c r="Q2497" s="142"/>
      <c r="R2497" s="142"/>
      <c r="S2497" s="139"/>
    </row>
    <row r="2498" spans="2:19" ht="15.75" customHeight="1" x14ac:dyDescent="0.25">
      <c r="B2498" s="106"/>
      <c r="C2498" s="106"/>
      <c r="D2498" s="139"/>
      <c r="E2498" s="140"/>
      <c r="F2498" s="140"/>
      <c r="G2498" s="140"/>
      <c r="M2498" s="140"/>
      <c r="N2498" s="167"/>
      <c r="O2498" s="167"/>
      <c r="P2498" s="142"/>
      <c r="Q2498" s="142"/>
      <c r="R2498" s="142"/>
      <c r="S2498" s="139"/>
    </row>
    <row r="2499" spans="2:19" ht="15.75" customHeight="1" x14ac:dyDescent="0.25">
      <c r="B2499" s="106"/>
      <c r="C2499" s="106"/>
      <c r="D2499" s="139"/>
      <c r="E2499" s="140"/>
      <c r="F2499" s="140"/>
      <c r="G2499" s="140"/>
      <c r="M2499" s="140"/>
      <c r="N2499" s="167"/>
      <c r="O2499" s="167"/>
      <c r="P2499" s="142"/>
      <c r="Q2499" s="142"/>
      <c r="R2499" s="142"/>
      <c r="S2499" s="139"/>
    </row>
    <row r="2500" spans="2:19" ht="15.75" customHeight="1" x14ac:dyDescent="0.25">
      <c r="B2500" s="106"/>
      <c r="C2500" s="106"/>
      <c r="D2500" s="139"/>
      <c r="E2500" s="140"/>
      <c r="F2500" s="140"/>
      <c r="G2500" s="140"/>
      <c r="M2500" s="140"/>
      <c r="N2500" s="167"/>
      <c r="O2500" s="167"/>
      <c r="P2500" s="142"/>
      <c r="Q2500" s="142"/>
      <c r="R2500" s="142"/>
      <c r="S2500" s="139"/>
    </row>
    <row r="2501" spans="2:19" ht="15.75" customHeight="1" x14ac:dyDescent="0.25">
      <c r="B2501" s="106"/>
      <c r="C2501" s="106"/>
      <c r="D2501" s="139"/>
      <c r="E2501" s="140"/>
      <c r="F2501" s="140"/>
      <c r="G2501" s="140"/>
      <c r="M2501" s="140"/>
      <c r="N2501" s="167"/>
      <c r="O2501" s="167"/>
      <c r="P2501" s="142"/>
      <c r="Q2501" s="142"/>
      <c r="R2501" s="142"/>
      <c r="S2501" s="139"/>
    </row>
    <row r="2502" spans="2:19" ht="15.75" customHeight="1" x14ac:dyDescent="0.25">
      <c r="B2502" s="106"/>
      <c r="C2502" s="106"/>
      <c r="D2502" s="139"/>
      <c r="E2502" s="140"/>
      <c r="F2502" s="140"/>
      <c r="G2502" s="140"/>
      <c r="M2502" s="140"/>
      <c r="N2502" s="167"/>
      <c r="O2502" s="167"/>
      <c r="P2502" s="142"/>
      <c r="Q2502" s="142"/>
      <c r="R2502" s="142"/>
      <c r="S2502" s="139"/>
    </row>
    <row r="2503" spans="2:19" ht="15.75" customHeight="1" x14ac:dyDescent="0.25">
      <c r="B2503" s="106"/>
      <c r="C2503" s="106"/>
      <c r="D2503" s="139"/>
      <c r="E2503" s="140"/>
      <c r="F2503" s="140"/>
      <c r="G2503" s="140"/>
      <c r="M2503" s="140"/>
      <c r="N2503" s="167"/>
      <c r="O2503" s="167"/>
      <c r="P2503" s="142"/>
      <c r="Q2503" s="142"/>
      <c r="R2503" s="142"/>
      <c r="S2503" s="139"/>
    </row>
    <row r="2504" spans="2:19" ht="15.75" customHeight="1" x14ac:dyDescent="0.25">
      <c r="B2504" s="106"/>
      <c r="C2504" s="106"/>
      <c r="D2504" s="139"/>
      <c r="E2504" s="140"/>
      <c r="F2504" s="140"/>
      <c r="G2504" s="140"/>
      <c r="M2504" s="140"/>
      <c r="N2504" s="167"/>
      <c r="O2504" s="167"/>
      <c r="P2504" s="142"/>
      <c r="Q2504" s="142"/>
      <c r="R2504" s="142"/>
      <c r="S2504" s="139"/>
    </row>
    <row r="2505" spans="2:19" ht="15.75" customHeight="1" x14ac:dyDescent="0.25">
      <c r="B2505" s="106"/>
      <c r="C2505" s="106"/>
      <c r="D2505" s="139"/>
      <c r="E2505" s="140"/>
      <c r="F2505" s="140"/>
      <c r="G2505" s="140"/>
      <c r="M2505" s="140"/>
      <c r="N2505" s="167"/>
      <c r="O2505" s="167"/>
      <c r="P2505" s="142"/>
      <c r="Q2505" s="142"/>
      <c r="R2505" s="142"/>
      <c r="S2505" s="139"/>
    </row>
    <row r="2506" spans="2:19" ht="15.75" customHeight="1" x14ac:dyDescent="0.25">
      <c r="B2506" s="106"/>
      <c r="C2506" s="106"/>
      <c r="D2506" s="139"/>
      <c r="E2506" s="140"/>
      <c r="F2506" s="140"/>
      <c r="G2506" s="140"/>
      <c r="M2506" s="140"/>
      <c r="N2506" s="167"/>
      <c r="O2506" s="167"/>
      <c r="P2506" s="142"/>
      <c r="Q2506" s="142"/>
      <c r="R2506" s="142"/>
      <c r="S2506" s="139"/>
    </row>
    <row r="2507" spans="2:19" ht="15.75" customHeight="1" x14ac:dyDescent="0.25">
      <c r="B2507" s="106"/>
      <c r="C2507" s="106"/>
      <c r="D2507" s="139"/>
      <c r="E2507" s="140"/>
      <c r="F2507" s="140"/>
      <c r="G2507" s="140"/>
      <c r="M2507" s="140"/>
      <c r="N2507" s="167"/>
      <c r="O2507" s="167"/>
      <c r="P2507" s="142"/>
      <c r="Q2507" s="142"/>
      <c r="R2507" s="142"/>
      <c r="S2507" s="139"/>
    </row>
    <row r="2508" spans="2:19" ht="15.75" customHeight="1" x14ac:dyDescent="0.25">
      <c r="B2508" s="106"/>
      <c r="C2508" s="106"/>
      <c r="D2508" s="139"/>
      <c r="E2508" s="140"/>
      <c r="F2508" s="140"/>
      <c r="G2508" s="140"/>
      <c r="M2508" s="140"/>
      <c r="N2508" s="167"/>
      <c r="O2508" s="167"/>
      <c r="P2508" s="142"/>
      <c r="Q2508" s="142"/>
      <c r="R2508" s="142"/>
      <c r="S2508" s="139"/>
    </row>
    <row r="2509" spans="2:19" ht="15.75" customHeight="1" x14ac:dyDescent="0.25">
      <c r="B2509" s="106"/>
      <c r="C2509" s="106"/>
      <c r="D2509" s="139"/>
      <c r="E2509" s="140"/>
      <c r="F2509" s="140"/>
      <c r="G2509" s="140"/>
      <c r="M2509" s="140"/>
      <c r="N2509" s="167"/>
      <c r="O2509" s="167"/>
      <c r="P2509" s="142"/>
      <c r="Q2509" s="142"/>
      <c r="R2509" s="142"/>
      <c r="S2509" s="139"/>
    </row>
    <row r="2510" spans="2:19" ht="15.75" customHeight="1" x14ac:dyDescent="0.25">
      <c r="B2510" s="106"/>
      <c r="C2510" s="106"/>
      <c r="D2510" s="139"/>
      <c r="E2510" s="140"/>
      <c r="F2510" s="140"/>
      <c r="G2510" s="140"/>
      <c r="M2510" s="140"/>
      <c r="N2510" s="167"/>
      <c r="O2510" s="167"/>
      <c r="P2510" s="142"/>
      <c r="Q2510" s="142"/>
      <c r="R2510" s="142"/>
      <c r="S2510" s="139"/>
    </row>
    <row r="2511" spans="2:19" ht="15.75" customHeight="1" x14ac:dyDescent="0.25">
      <c r="B2511" s="106"/>
      <c r="C2511" s="106"/>
      <c r="D2511" s="139"/>
      <c r="E2511" s="140"/>
      <c r="F2511" s="140"/>
      <c r="G2511" s="140"/>
      <c r="M2511" s="140"/>
      <c r="N2511" s="167"/>
      <c r="O2511" s="167"/>
      <c r="P2511" s="142"/>
      <c r="Q2511" s="142"/>
      <c r="R2511" s="142"/>
      <c r="S2511" s="139"/>
    </row>
    <row r="2512" spans="2:19" ht="15.75" customHeight="1" x14ac:dyDescent="0.25">
      <c r="B2512" s="106"/>
      <c r="C2512" s="106"/>
      <c r="D2512" s="139"/>
      <c r="E2512" s="140"/>
      <c r="F2512" s="140"/>
      <c r="G2512" s="140"/>
      <c r="M2512" s="140"/>
      <c r="N2512" s="167"/>
      <c r="O2512" s="167"/>
      <c r="P2512" s="142"/>
      <c r="Q2512" s="142"/>
      <c r="R2512" s="142"/>
      <c r="S2512" s="139"/>
    </row>
    <row r="2513" spans="2:19" ht="15.75" customHeight="1" x14ac:dyDescent="0.25">
      <c r="B2513" s="106"/>
      <c r="C2513" s="106"/>
      <c r="D2513" s="139"/>
      <c r="E2513" s="140"/>
      <c r="F2513" s="140"/>
      <c r="G2513" s="140"/>
      <c r="M2513" s="140"/>
      <c r="N2513" s="167"/>
      <c r="O2513" s="167"/>
      <c r="P2513" s="142"/>
      <c r="Q2513" s="142"/>
      <c r="R2513" s="142"/>
      <c r="S2513" s="139"/>
    </row>
    <row r="2514" spans="2:19" ht="15.75" customHeight="1" x14ac:dyDescent="0.25">
      <c r="B2514" s="106"/>
      <c r="C2514" s="106"/>
      <c r="D2514" s="139"/>
      <c r="E2514" s="140"/>
      <c r="F2514" s="140"/>
      <c r="G2514" s="140"/>
      <c r="M2514" s="140"/>
      <c r="N2514" s="167"/>
      <c r="O2514" s="167"/>
      <c r="P2514" s="142"/>
      <c r="Q2514" s="142"/>
      <c r="R2514" s="142"/>
      <c r="S2514" s="139"/>
    </row>
    <row r="2515" spans="2:19" ht="15.75" customHeight="1" x14ac:dyDescent="0.25">
      <c r="B2515" s="106"/>
      <c r="C2515" s="106"/>
      <c r="D2515" s="139"/>
      <c r="E2515" s="140"/>
      <c r="F2515" s="140"/>
      <c r="G2515" s="140"/>
      <c r="M2515" s="140"/>
      <c r="N2515" s="167"/>
      <c r="O2515" s="167"/>
      <c r="P2515" s="142"/>
      <c r="Q2515" s="142"/>
      <c r="R2515" s="142"/>
      <c r="S2515" s="139"/>
    </row>
    <row r="2516" spans="2:19" ht="15.75" customHeight="1" x14ac:dyDescent="0.25">
      <c r="B2516" s="106"/>
      <c r="C2516" s="106"/>
      <c r="D2516" s="139"/>
      <c r="E2516" s="140"/>
      <c r="F2516" s="140"/>
      <c r="G2516" s="140"/>
      <c r="M2516" s="140"/>
      <c r="N2516" s="167"/>
      <c r="O2516" s="167"/>
      <c r="P2516" s="142"/>
      <c r="Q2516" s="142"/>
      <c r="R2516" s="142"/>
      <c r="S2516" s="139"/>
    </row>
    <row r="2517" spans="2:19" ht="15.75" customHeight="1" x14ac:dyDescent="0.25">
      <c r="B2517" s="106"/>
      <c r="C2517" s="106"/>
      <c r="D2517" s="139"/>
      <c r="E2517" s="140"/>
      <c r="F2517" s="140"/>
      <c r="G2517" s="140"/>
      <c r="M2517" s="140"/>
      <c r="N2517" s="167"/>
      <c r="O2517" s="167"/>
      <c r="P2517" s="142"/>
      <c r="Q2517" s="142"/>
      <c r="R2517" s="142"/>
      <c r="S2517" s="139"/>
    </row>
    <row r="2518" spans="2:19" ht="15.75" customHeight="1" x14ac:dyDescent="0.25">
      <c r="B2518" s="106"/>
      <c r="C2518" s="106"/>
      <c r="D2518" s="139"/>
      <c r="E2518" s="140"/>
      <c r="F2518" s="140"/>
      <c r="G2518" s="140"/>
      <c r="M2518" s="140"/>
      <c r="N2518" s="167"/>
      <c r="O2518" s="167"/>
      <c r="P2518" s="142"/>
      <c r="Q2518" s="142"/>
      <c r="R2518" s="142"/>
      <c r="S2518" s="139"/>
    </row>
    <row r="2519" spans="2:19" ht="15.75" customHeight="1" x14ac:dyDescent="0.25">
      <c r="B2519" s="106"/>
      <c r="C2519" s="106"/>
      <c r="D2519" s="139"/>
      <c r="E2519" s="140"/>
      <c r="F2519" s="140"/>
      <c r="G2519" s="140"/>
      <c r="M2519" s="140"/>
      <c r="N2519" s="167"/>
      <c r="O2519" s="167"/>
      <c r="P2519" s="142"/>
      <c r="Q2519" s="142"/>
      <c r="R2519" s="142"/>
      <c r="S2519" s="139"/>
    </row>
    <row r="2520" spans="2:19" ht="15.75" customHeight="1" x14ac:dyDescent="0.25">
      <c r="B2520" s="106"/>
      <c r="C2520" s="106"/>
      <c r="D2520" s="139"/>
      <c r="E2520" s="140"/>
      <c r="F2520" s="140"/>
      <c r="G2520" s="140"/>
      <c r="M2520" s="140"/>
      <c r="N2520" s="167"/>
      <c r="O2520" s="167"/>
      <c r="P2520" s="142"/>
      <c r="Q2520" s="142"/>
      <c r="R2520" s="142"/>
      <c r="S2520" s="139"/>
    </row>
    <row r="2521" spans="2:19" ht="15.75" customHeight="1" x14ac:dyDescent="0.25">
      <c r="B2521" s="106"/>
      <c r="C2521" s="106"/>
      <c r="D2521" s="139"/>
      <c r="E2521" s="140"/>
      <c r="F2521" s="140"/>
      <c r="G2521" s="140"/>
      <c r="M2521" s="140"/>
      <c r="N2521" s="167"/>
      <c r="O2521" s="167"/>
      <c r="P2521" s="142"/>
      <c r="Q2521" s="142"/>
      <c r="R2521" s="142"/>
      <c r="S2521" s="139"/>
    </row>
    <row r="2522" spans="2:19" ht="15.75" customHeight="1" x14ac:dyDescent="0.25">
      <c r="B2522" s="106"/>
      <c r="C2522" s="106"/>
      <c r="D2522" s="139"/>
      <c r="E2522" s="140"/>
      <c r="F2522" s="140"/>
      <c r="G2522" s="140"/>
      <c r="M2522" s="140"/>
      <c r="N2522" s="167"/>
      <c r="O2522" s="167"/>
      <c r="P2522" s="142"/>
      <c r="Q2522" s="142"/>
      <c r="R2522" s="142"/>
      <c r="S2522" s="139"/>
    </row>
    <row r="2523" spans="2:19" ht="15.75" customHeight="1" x14ac:dyDescent="0.25">
      <c r="B2523" s="106"/>
      <c r="C2523" s="106"/>
      <c r="D2523" s="139"/>
      <c r="E2523" s="140"/>
      <c r="F2523" s="140"/>
      <c r="G2523" s="140"/>
      <c r="M2523" s="140"/>
      <c r="N2523" s="167"/>
      <c r="O2523" s="167"/>
      <c r="P2523" s="142"/>
      <c r="Q2523" s="142"/>
      <c r="R2523" s="142"/>
      <c r="S2523" s="139"/>
    </row>
    <row r="2524" spans="2:19" ht="15.75" customHeight="1" x14ac:dyDescent="0.25">
      <c r="B2524" s="106"/>
      <c r="C2524" s="106"/>
      <c r="D2524" s="139"/>
      <c r="E2524" s="140"/>
      <c r="F2524" s="140"/>
      <c r="G2524" s="140"/>
      <c r="M2524" s="140"/>
      <c r="N2524" s="167"/>
      <c r="O2524" s="167"/>
      <c r="P2524" s="142"/>
      <c r="Q2524" s="142"/>
      <c r="R2524" s="142"/>
      <c r="S2524" s="139"/>
    </row>
    <row r="2525" spans="2:19" ht="15.75" customHeight="1" x14ac:dyDescent="0.25">
      <c r="B2525" s="106"/>
      <c r="C2525" s="106"/>
      <c r="D2525" s="139"/>
      <c r="E2525" s="140"/>
      <c r="F2525" s="140"/>
      <c r="G2525" s="140"/>
      <c r="M2525" s="140"/>
      <c r="N2525" s="167"/>
      <c r="O2525" s="167"/>
      <c r="P2525" s="142"/>
      <c r="Q2525" s="142"/>
      <c r="R2525" s="142"/>
      <c r="S2525" s="139"/>
    </row>
    <row r="2526" spans="2:19" ht="15.75" customHeight="1" x14ac:dyDescent="0.25">
      <c r="B2526" s="106"/>
      <c r="C2526" s="106"/>
      <c r="D2526" s="139"/>
      <c r="E2526" s="140"/>
      <c r="F2526" s="140"/>
      <c r="G2526" s="140"/>
      <c r="M2526" s="140"/>
      <c r="N2526" s="167"/>
      <c r="O2526" s="167"/>
      <c r="P2526" s="142"/>
      <c r="Q2526" s="142"/>
      <c r="R2526" s="142"/>
      <c r="S2526" s="139"/>
    </row>
    <row r="2527" spans="2:19" ht="15.75" customHeight="1" x14ac:dyDescent="0.25">
      <c r="B2527" s="106"/>
      <c r="C2527" s="106"/>
      <c r="D2527" s="139"/>
      <c r="E2527" s="140"/>
      <c r="F2527" s="140"/>
      <c r="G2527" s="140"/>
      <c r="M2527" s="140"/>
      <c r="N2527" s="167"/>
      <c r="O2527" s="167"/>
      <c r="P2527" s="142"/>
      <c r="Q2527" s="142"/>
      <c r="R2527" s="142"/>
      <c r="S2527" s="139"/>
    </row>
    <row r="2528" spans="2:19" ht="15.75" customHeight="1" x14ac:dyDescent="0.25">
      <c r="B2528" s="106"/>
      <c r="C2528" s="106"/>
      <c r="D2528" s="139"/>
      <c r="E2528" s="140"/>
      <c r="F2528" s="140"/>
      <c r="G2528" s="140"/>
      <c r="M2528" s="140"/>
      <c r="N2528" s="167"/>
      <c r="O2528" s="167"/>
      <c r="P2528" s="142"/>
      <c r="Q2528" s="142"/>
      <c r="R2528" s="142"/>
      <c r="S2528" s="139"/>
    </row>
    <row r="2529" spans="2:19" ht="15.75" customHeight="1" x14ac:dyDescent="0.25">
      <c r="B2529" s="106"/>
      <c r="C2529" s="106"/>
      <c r="D2529" s="139"/>
      <c r="E2529" s="140"/>
      <c r="F2529" s="140"/>
      <c r="G2529" s="140"/>
      <c r="M2529" s="140"/>
      <c r="N2529" s="167"/>
      <c r="O2529" s="167"/>
      <c r="P2529" s="142"/>
      <c r="Q2529" s="142"/>
      <c r="R2529" s="142"/>
      <c r="S2529" s="139"/>
    </row>
    <row r="2530" spans="2:19" ht="15.75" customHeight="1" x14ac:dyDescent="0.25">
      <c r="B2530" s="106"/>
      <c r="C2530" s="106"/>
      <c r="D2530" s="139"/>
      <c r="E2530" s="140"/>
      <c r="F2530" s="140"/>
      <c r="G2530" s="140"/>
      <c r="M2530" s="140"/>
      <c r="N2530" s="167"/>
      <c r="O2530" s="167"/>
      <c r="P2530" s="142"/>
      <c r="Q2530" s="142"/>
      <c r="R2530" s="142"/>
      <c r="S2530" s="139"/>
    </row>
    <row r="2531" spans="2:19" ht="15.75" customHeight="1" x14ac:dyDescent="0.25">
      <c r="B2531" s="106"/>
      <c r="C2531" s="106"/>
      <c r="D2531" s="139"/>
      <c r="E2531" s="140"/>
      <c r="F2531" s="140"/>
      <c r="G2531" s="140"/>
      <c r="M2531" s="140"/>
      <c r="N2531" s="167"/>
      <c r="O2531" s="167"/>
      <c r="P2531" s="142"/>
      <c r="Q2531" s="142"/>
      <c r="R2531" s="142"/>
      <c r="S2531" s="139"/>
    </row>
    <row r="2532" spans="2:19" ht="15.75" customHeight="1" x14ac:dyDescent="0.25">
      <c r="B2532" s="106"/>
      <c r="C2532" s="106"/>
      <c r="D2532" s="139"/>
      <c r="E2532" s="140"/>
      <c r="F2532" s="140"/>
      <c r="G2532" s="140"/>
      <c r="M2532" s="140"/>
      <c r="N2532" s="167"/>
      <c r="O2532" s="167"/>
      <c r="P2532" s="142"/>
      <c r="Q2532" s="142"/>
      <c r="R2532" s="142"/>
      <c r="S2532" s="139"/>
    </row>
    <row r="2533" spans="2:19" ht="15.75" customHeight="1" x14ac:dyDescent="0.25">
      <c r="B2533" s="106"/>
      <c r="C2533" s="106"/>
      <c r="D2533" s="139"/>
      <c r="E2533" s="140"/>
      <c r="F2533" s="140"/>
      <c r="G2533" s="140"/>
      <c r="M2533" s="140"/>
      <c r="N2533" s="167"/>
      <c r="O2533" s="167"/>
      <c r="P2533" s="142"/>
      <c r="Q2533" s="142"/>
      <c r="R2533" s="142"/>
      <c r="S2533" s="139"/>
    </row>
    <row r="2534" spans="2:19" ht="15.75" customHeight="1" x14ac:dyDescent="0.25">
      <c r="B2534" s="106"/>
      <c r="C2534" s="106"/>
      <c r="D2534" s="139"/>
      <c r="E2534" s="140"/>
      <c r="F2534" s="140"/>
      <c r="G2534" s="140"/>
      <c r="M2534" s="140"/>
      <c r="N2534" s="167"/>
      <c r="O2534" s="167"/>
      <c r="P2534" s="142"/>
      <c r="Q2534" s="142"/>
      <c r="R2534" s="142"/>
      <c r="S2534" s="139"/>
    </row>
    <row r="2535" spans="2:19" ht="15.75" customHeight="1" x14ac:dyDescent="0.25">
      <c r="B2535" s="106"/>
      <c r="C2535" s="106"/>
      <c r="D2535" s="139"/>
      <c r="E2535" s="140"/>
      <c r="F2535" s="140"/>
      <c r="G2535" s="140"/>
      <c r="M2535" s="140"/>
      <c r="N2535" s="167"/>
      <c r="O2535" s="167"/>
      <c r="P2535" s="142"/>
      <c r="Q2535" s="142"/>
      <c r="R2535" s="142"/>
      <c r="S2535" s="139"/>
    </row>
    <row r="2536" spans="2:19" ht="15.75" customHeight="1" x14ac:dyDescent="0.25">
      <c r="B2536" s="106"/>
      <c r="C2536" s="106"/>
      <c r="D2536" s="139"/>
      <c r="E2536" s="140"/>
      <c r="F2536" s="140"/>
      <c r="G2536" s="140"/>
      <c r="M2536" s="140"/>
      <c r="N2536" s="167"/>
      <c r="O2536" s="167"/>
      <c r="P2536" s="142"/>
      <c r="Q2536" s="142"/>
      <c r="R2536" s="142"/>
      <c r="S2536" s="139"/>
    </row>
    <row r="2537" spans="2:19" ht="15.75" customHeight="1" x14ac:dyDescent="0.25">
      <c r="B2537" s="106"/>
      <c r="C2537" s="106"/>
      <c r="D2537" s="139"/>
      <c r="E2537" s="140"/>
      <c r="F2537" s="140"/>
      <c r="G2537" s="140"/>
      <c r="M2537" s="140"/>
      <c r="N2537" s="167"/>
      <c r="O2537" s="167"/>
      <c r="P2537" s="142"/>
      <c r="Q2537" s="142"/>
      <c r="R2537" s="142"/>
      <c r="S2537" s="139"/>
    </row>
    <row r="2538" spans="2:19" ht="15.75" customHeight="1" x14ac:dyDescent="0.25">
      <c r="B2538" s="106"/>
      <c r="C2538" s="106"/>
      <c r="D2538" s="139"/>
      <c r="E2538" s="140"/>
      <c r="F2538" s="140"/>
      <c r="G2538" s="140"/>
      <c r="M2538" s="140"/>
      <c r="N2538" s="167"/>
      <c r="O2538" s="167"/>
      <c r="P2538" s="142"/>
      <c r="Q2538" s="142"/>
      <c r="R2538" s="142"/>
      <c r="S2538" s="139"/>
    </row>
    <row r="2539" spans="2:19" ht="15.75" customHeight="1" x14ac:dyDescent="0.25">
      <c r="B2539" s="106"/>
      <c r="C2539" s="106"/>
      <c r="D2539" s="139"/>
      <c r="E2539" s="140"/>
      <c r="F2539" s="140"/>
      <c r="G2539" s="140"/>
      <c r="M2539" s="140"/>
      <c r="N2539" s="167"/>
      <c r="O2539" s="167"/>
      <c r="P2539" s="142"/>
      <c r="Q2539" s="142"/>
      <c r="R2539" s="142"/>
      <c r="S2539" s="139"/>
    </row>
    <row r="2540" spans="2:19" ht="15.75" customHeight="1" x14ac:dyDescent="0.25">
      <c r="B2540" s="106"/>
      <c r="C2540" s="106"/>
      <c r="D2540" s="139"/>
      <c r="E2540" s="140"/>
      <c r="F2540" s="140"/>
      <c r="G2540" s="140"/>
      <c r="M2540" s="140"/>
      <c r="N2540" s="167"/>
      <c r="O2540" s="167"/>
      <c r="P2540" s="142"/>
      <c r="Q2540" s="142"/>
      <c r="R2540" s="142"/>
      <c r="S2540" s="139"/>
    </row>
    <row r="2541" spans="2:19" ht="15.75" customHeight="1" x14ac:dyDescent="0.25">
      <c r="B2541" s="106"/>
      <c r="C2541" s="106"/>
      <c r="D2541" s="139"/>
      <c r="E2541" s="140"/>
      <c r="F2541" s="140"/>
      <c r="G2541" s="140"/>
      <c r="M2541" s="140"/>
      <c r="N2541" s="167"/>
      <c r="O2541" s="167"/>
      <c r="P2541" s="142"/>
      <c r="Q2541" s="142"/>
      <c r="R2541" s="142"/>
      <c r="S2541" s="139"/>
    </row>
    <row r="2542" spans="2:19" ht="15.75" customHeight="1" x14ac:dyDescent="0.25">
      <c r="B2542" s="106"/>
      <c r="C2542" s="106"/>
      <c r="D2542" s="139"/>
      <c r="E2542" s="140"/>
      <c r="F2542" s="140"/>
      <c r="G2542" s="140"/>
      <c r="M2542" s="140"/>
      <c r="N2542" s="167"/>
      <c r="O2542" s="167"/>
      <c r="P2542" s="142"/>
      <c r="Q2542" s="142"/>
      <c r="R2542" s="142"/>
      <c r="S2542" s="139"/>
    </row>
    <row r="2543" spans="2:19" ht="15.75" customHeight="1" x14ac:dyDescent="0.25">
      <c r="B2543" s="106"/>
      <c r="C2543" s="106"/>
      <c r="D2543" s="139"/>
      <c r="E2543" s="140"/>
      <c r="F2543" s="140"/>
      <c r="G2543" s="140"/>
      <c r="M2543" s="140"/>
      <c r="N2543" s="167"/>
      <c r="O2543" s="167"/>
      <c r="P2543" s="142"/>
      <c r="Q2543" s="142"/>
      <c r="R2543" s="142"/>
      <c r="S2543" s="139"/>
    </row>
    <row r="2544" spans="2:19" ht="15.75" customHeight="1" x14ac:dyDescent="0.25">
      <c r="B2544" s="106"/>
      <c r="C2544" s="106"/>
      <c r="D2544" s="139"/>
      <c r="E2544" s="140"/>
      <c r="F2544" s="140"/>
      <c r="G2544" s="140"/>
      <c r="M2544" s="140"/>
      <c r="N2544" s="167"/>
      <c r="O2544" s="167"/>
      <c r="P2544" s="142"/>
      <c r="Q2544" s="142"/>
      <c r="R2544" s="142"/>
      <c r="S2544" s="139"/>
    </row>
    <row r="2545" spans="2:19" ht="15.75" customHeight="1" x14ac:dyDescent="0.25">
      <c r="B2545" s="106"/>
      <c r="C2545" s="106"/>
      <c r="D2545" s="139"/>
      <c r="E2545" s="140"/>
      <c r="F2545" s="140"/>
      <c r="G2545" s="140"/>
      <c r="M2545" s="140"/>
      <c r="N2545" s="167"/>
      <c r="O2545" s="167"/>
      <c r="P2545" s="142"/>
      <c r="Q2545" s="142"/>
      <c r="R2545" s="142"/>
      <c r="S2545" s="139"/>
    </row>
    <row r="2546" spans="2:19" ht="15.75" customHeight="1" x14ac:dyDescent="0.25">
      <c r="B2546" s="106"/>
      <c r="C2546" s="106"/>
      <c r="D2546" s="139"/>
      <c r="E2546" s="140"/>
      <c r="F2546" s="140"/>
      <c r="G2546" s="140"/>
      <c r="M2546" s="140"/>
      <c r="N2546" s="167"/>
      <c r="O2546" s="167"/>
      <c r="P2546" s="142"/>
      <c r="Q2546" s="142"/>
      <c r="R2546" s="142"/>
      <c r="S2546" s="139"/>
    </row>
    <row r="2547" spans="2:19" ht="15.75" customHeight="1" x14ac:dyDescent="0.25">
      <c r="B2547" s="106"/>
      <c r="C2547" s="106"/>
      <c r="D2547" s="139"/>
      <c r="E2547" s="140"/>
      <c r="F2547" s="140"/>
      <c r="G2547" s="140"/>
      <c r="M2547" s="140"/>
      <c r="N2547" s="167"/>
      <c r="O2547" s="167"/>
      <c r="P2547" s="142"/>
      <c r="Q2547" s="142"/>
      <c r="R2547" s="142"/>
      <c r="S2547" s="139"/>
    </row>
    <row r="2548" spans="2:19" ht="15.75" customHeight="1" x14ac:dyDescent="0.25">
      <c r="B2548" s="106"/>
      <c r="C2548" s="106"/>
      <c r="D2548" s="139"/>
      <c r="E2548" s="140"/>
      <c r="F2548" s="140"/>
      <c r="G2548" s="140"/>
      <c r="M2548" s="140"/>
      <c r="N2548" s="167"/>
      <c r="O2548" s="167"/>
      <c r="P2548" s="142"/>
      <c r="Q2548" s="142"/>
      <c r="R2548" s="142"/>
      <c r="S2548" s="139"/>
    </row>
    <row r="2549" spans="2:19" ht="15.75" customHeight="1" x14ac:dyDescent="0.25">
      <c r="B2549" s="106"/>
      <c r="C2549" s="106"/>
      <c r="D2549" s="139"/>
      <c r="E2549" s="140"/>
      <c r="F2549" s="140"/>
      <c r="G2549" s="140"/>
      <c r="M2549" s="140"/>
      <c r="N2549" s="167"/>
      <c r="O2549" s="167"/>
      <c r="P2549" s="142"/>
      <c r="Q2549" s="142"/>
      <c r="R2549" s="142"/>
      <c r="S2549" s="139"/>
    </row>
    <row r="2550" spans="2:19" ht="15.75" customHeight="1" x14ac:dyDescent="0.25">
      <c r="B2550" s="106"/>
      <c r="C2550" s="106"/>
      <c r="D2550" s="139"/>
      <c r="E2550" s="140"/>
      <c r="F2550" s="140"/>
      <c r="G2550" s="140"/>
      <c r="M2550" s="140"/>
      <c r="N2550" s="167"/>
      <c r="O2550" s="167"/>
      <c r="P2550" s="142"/>
      <c r="Q2550" s="142"/>
      <c r="R2550" s="142"/>
      <c r="S2550" s="139"/>
    </row>
    <row r="2551" spans="2:19" ht="15.75" customHeight="1" x14ac:dyDescent="0.25">
      <c r="B2551" s="106"/>
      <c r="C2551" s="106"/>
      <c r="D2551" s="139"/>
      <c r="E2551" s="140"/>
      <c r="F2551" s="140"/>
      <c r="G2551" s="140"/>
      <c r="M2551" s="140"/>
      <c r="N2551" s="167"/>
      <c r="O2551" s="167"/>
      <c r="P2551" s="142"/>
      <c r="Q2551" s="142"/>
      <c r="R2551" s="142"/>
      <c r="S2551" s="139"/>
    </row>
    <row r="2552" spans="2:19" ht="15.75" customHeight="1" x14ac:dyDescent="0.25">
      <c r="B2552" s="106"/>
      <c r="C2552" s="106"/>
      <c r="D2552" s="139"/>
      <c r="E2552" s="140"/>
      <c r="F2552" s="140"/>
      <c r="G2552" s="140"/>
      <c r="M2552" s="140"/>
      <c r="N2552" s="167"/>
      <c r="O2552" s="167"/>
      <c r="P2552" s="142"/>
      <c r="Q2552" s="142"/>
      <c r="R2552" s="142"/>
      <c r="S2552" s="139"/>
    </row>
    <row r="2553" spans="2:19" ht="15.75" customHeight="1" x14ac:dyDescent="0.25">
      <c r="B2553" s="106"/>
      <c r="C2553" s="106"/>
      <c r="D2553" s="139"/>
      <c r="E2553" s="140"/>
      <c r="F2553" s="140"/>
      <c r="G2553" s="140"/>
      <c r="M2553" s="140"/>
      <c r="N2553" s="167"/>
      <c r="O2553" s="167"/>
      <c r="P2553" s="142"/>
      <c r="Q2553" s="142"/>
      <c r="R2553" s="142"/>
      <c r="S2553" s="139"/>
    </row>
    <row r="2554" spans="2:19" ht="15.75" customHeight="1" x14ac:dyDescent="0.25">
      <c r="B2554" s="106"/>
      <c r="C2554" s="106"/>
      <c r="D2554" s="139"/>
      <c r="E2554" s="140"/>
      <c r="F2554" s="140"/>
      <c r="G2554" s="140"/>
      <c r="M2554" s="140"/>
      <c r="N2554" s="167"/>
      <c r="O2554" s="167"/>
      <c r="P2554" s="142"/>
      <c r="Q2554" s="142"/>
      <c r="R2554" s="142"/>
      <c r="S2554" s="139"/>
    </row>
    <row r="2555" spans="2:19" ht="15.75" customHeight="1" x14ac:dyDescent="0.25">
      <c r="B2555" s="106"/>
      <c r="C2555" s="106"/>
      <c r="D2555" s="139"/>
      <c r="E2555" s="140"/>
      <c r="F2555" s="140"/>
      <c r="G2555" s="140"/>
      <c r="M2555" s="140"/>
      <c r="N2555" s="167"/>
      <c r="O2555" s="167"/>
      <c r="P2555" s="142"/>
      <c r="Q2555" s="142"/>
      <c r="R2555" s="142"/>
      <c r="S2555" s="139"/>
    </row>
    <row r="2556" spans="2:19" ht="15.75" customHeight="1" x14ac:dyDescent="0.25">
      <c r="B2556" s="106"/>
      <c r="C2556" s="106"/>
      <c r="D2556" s="139"/>
      <c r="E2556" s="140"/>
      <c r="F2556" s="140"/>
      <c r="G2556" s="140"/>
      <c r="M2556" s="140"/>
      <c r="N2556" s="167"/>
      <c r="O2556" s="167"/>
      <c r="P2556" s="142"/>
      <c r="Q2556" s="142"/>
      <c r="R2556" s="142"/>
      <c r="S2556" s="139"/>
    </row>
    <row r="2557" spans="2:19" ht="15.75" customHeight="1" x14ac:dyDescent="0.25">
      <c r="B2557" s="106"/>
      <c r="C2557" s="106"/>
      <c r="D2557" s="139"/>
      <c r="E2557" s="140"/>
      <c r="F2557" s="140"/>
      <c r="G2557" s="140"/>
      <c r="M2557" s="140"/>
      <c r="N2557" s="167"/>
      <c r="O2557" s="167"/>
      <c r="P2557" s="142"/>
      <c r="Q2557" s="142"/>
      <c r="R2557" s="142"/>
      <c r="S2557" s="139"/>
    </row>
    <row r="2558" spans="2:19" ht="15.75" customHeight="1" x14ac:dyDescent="0.25">
      <c r="B2558" s="106"/>
      <c r="C2558" s="106"/>
      <c r="D2558" s="139"/>
      <c r="E2558" s="140"/>
      <c r="F2558" s="140"/>
      <c r="G2558" s="140"/>
      <c r="M2558" s="140"/>
      <c r="N2558" s="167"/>
      <c r="O2558" s="167"/>
      <c r="P2558" s="142"/>
      <c r="Q2558" s="142"/>
      <c r="R2558" s="142"/>
      <c r="S2558" s="139"/>
    </row>
    <row r="2559" spans="2:19" ht="15.75" customHeight="1" x14ac:dyDescent="0.25">
      <c r="B2559" s="106"/>
      <c r="C2559" s="106"/>
      <c r="D2559" s="139"/>
      <c r="E2559" s="140"/>
      <c r="F2559" s="140"/>
      <c r="G2559" s="140"/>
      <c r="M2559" s="140"/>
      <c r="N2559" s="167"/>
      <c r="O2559" s="167"/>
      <c r="P2559" s="142"/>
      <c r="Q2559" s="142"/>
      <c r="R2559" s="142"/>
      <c r="S2559" s="139"/>
    </row>
    <row r="2560" spans="2:19" ht="15.75" customHeight="1" x14ac:dyDescent="0.25">
      <c r="B2560" s="106"/>
      <c r="C2560" s="106"/>
      <c r="D2560" s="139"/>
      <c r="E2560" s="140"/>
      <c r="F2560" s="140"/>
      <c r="G2560" s="140"/>
      <c r="M2560" s="140"/>
      <c r="N2560" s="167"/>
      <c r="O2560" s="167"/>
      <c r="P2560" s="142"/>
      <c r="Q2560" s="142"/>
      <c r="R2560" s="142"/>
      <c r="S2560" s="139"/>
    </row>
    <row r="2561" spans="2:19" ht="15.75" customHeight="1" x14ac:dyDescent="0.25">
      <c r="B2561" s="106"/>
      <c r="C2561" s="106"/>
      <c r="D2561" s="139"/>
      <c r="E2561" s="140"/>
      <c r="F2561" s="140"/>
      <c r="G2561" s="140"/>
      <c r="M2561" s="140"/>
      <c r="N2561" s="167"/>
      <c r="O2561" s="167"/>
      <c r="P2561" s="142"/>
      <c r="Q2561" s="142"/>
      <c r="R2561" s="142"/>
      <c r="S2561" s="139"/>
    </row>
    <row r="2562" spans="2:19" ht="15.75" customHeight="1" x14ac:dyDescent="0.25">
      <c r="B2562" s="106"/>
      <c r="C2562" s="106"/>
      <c r="D2562" s="139"/>
      <c r="E2562" s="140"/>
      <c r="F2562" s="140"/>
      <c r="G2562" s="140"/>
      <c r="M2562" s="140"/>
      <c r="N2562" s="167"/>
      <c r="O2562" s="167"/>
      <c r="P2562" s="142"/>
      <c r="Q2562" s="142"/>
      <c r="R2562" s="142"/>
      <c r="S2562" s="139"/>
    </row>
    <row r="2563" spans="2:19" ht="15.75" customHeight="1" x14ac:dyDescent="0.25">
      <c r="B2563" s="106"/>
      <c r="C2563" s="106"/>
      <c r="D2563" s="139"/>
      <c r="E2563" s="140"/>
      <c r="F2563" s="140"/>
      <c r="G2563" s="140"/>
      <c r="M2563" s="140"/>
      <c r="N2563" s="167"/>
      <c r="O2563" s="167"/>
      <c r="P2563" s="142"/>
      <c r="Q2563" s="142"/>
      <c r="R2563" s="142"/>
      <c r="S2563" s="139"/>
    </row>
    <row r="2564" spans="2:19" ht="15.75" customHeight="1" x14ac:dyDescent="0.25">
      <c r="B2564" s="106"/>
      <c r="C2564" s="106"/>
      <c r="D2564" s="139"/>
      <c r="E2564" s="140"/>
      <c r="F2564" s="140"/>
      <c r="G2564" s="140"/>
      <c r="M2564" s="140"/>
      <c r="N2564" s="167"/>
      <c r="O2564" s="167"/>
      <c r="P2564" s="142"/>
      <c r="Q2564" s="142"/>
      <c r="R2564" s="142"/>
      <c r="S2564" s="139"/>
    </row>
    <row r="2565" spans="2:19" ht="15.75" customHeight="1" x14ac:dyDescent="0.25">
      <c r="B2565" s="106"/>
      <c r="C2565" s="106"/>
      <c r="D2565" s="139"/>
      <c r="E2565" s="140"/>
      <c r="F2565" s="140"/>
      <c r="G2565" s="140"/>
      <c r="M2565" s="140"/>
      <c r="N2565" s="167"/>
      <c r="O2565" s="167"/>
      <c r="P2565" s="142"/>
      <c r="Q2565" s="142"/>
      <c r="R2565" s="142"/>
      <c r="S2565" s="139"/>
    </row>
    <row r="2566" spans="2:19" ht="15.75" customHeight="1" x14ac:dyDescent="0.25">
      <c r="B2566" s="106"/>
      <c r="C2566" s="106"/>
      <c r="D2566" s="139"/>
      <c r="E2566" s="140"/>
      <c r="F2566" s="140"/>
      <c r="G2566" s="140"/>
      <c r="M2566" s="140"/>
      <c r="N2566" s="167"/>
      <c r="O2566" s="167"/>
      <c r="P2566" s="142"/>
      <c r="Q2566" s="142"/>
      <c r="R2566" s="142"/>
      <c r="S2566" s="139"/>
    </row>
    <row r="2567" spans="2:19" ht="15.75" customHeight="1" x14ac:dyDescent="0.25">
      <c r="B2567" s="106"/>
      <c r="C2567" s="106"/>
      <c r="D2567" s="139"/>
      <c r="E2567" s="140"/>
      <c r="F2567" s="140"/>
      <c r="G2567" s="140"/>
      <c r="M2567" s="140"/>
      <c r="N2567" s="167"/>
      <c r="O2567" s="167"/>
      <c r="P2567" s="142"/>
      <c r="Q2567" s="142"/>
      <c r="R2567" s="142"/>
      <c r="S2567" s="139"/>
    </row>
    <row r="2568" spans="2:19" ht="15.75" customHeight="1" x14ac:dyDescent="0.25">
      <c r="B2568" s="106"/>
      <c r="C2568" s="106"/>
      <c r="D2568" s="139"/>
      <c r="E2568" s="140"/>
      <c r="F2568" s="140"/>
      <c r="G2568" s="140"/>
      <c r="M2568" s="140"/>
      <c r="N2568" s="167"/>
      <c r="O2568" s="167"/>
      <c r="P2568" s="142"/>
      <c r="Q2568" s="142"/>
      <c r="R2568" s="142"/>
      <c r="S2568" s="139"/>
    </row>
    <row r="2569" spans="2:19" ht="15.75" customHeight="1" x14ac:dyDescent="0.25">
      <c r="B2569" s="106"/>
      <c r="C2569" s="106"/>
      <c r="D2569" s="139"/>
      <c r="E2569" s="140"/>
      <c r="F2569" s="140"/>
      <c r="G2569" s="140"/>
      <c r="M2569" s="140"/>
      <c r="N2569" s="167"/>
      <c r="O2569" s="167"/>
      <c r="P2569" s="142"/>
      <c r="Q2569" s="142"/>
      <c r="R2569" s="142"/>
      <c r="S2569" s="139"/>
    </row>
    <row r="2570" spans="2:19" ht="15.75" customHeight="1" x14ac:dyDescent="0.25">
      <c r="B2570" s="106"/>
      <c r="C2570" s="106"/>
      <c r="D2570" s="139"/>
      <c r="E2570" s="140"/>
      <c r="F2570" s="140"/>
      <c r="G2570" s="140"/>
      <c r="M2570" s="140"/>
      <c r="N2570" s="167"/>
      <c r="O2570" s="167"/>
      <c r="P2570" s="142"/>
      <c r="Q2570" s="142"/>
      <c r="R2570" s="142"/>
      <c r="S2570" s="139"/>
    </row>
    <row r="2571" spans="2:19" ht="15.75" customHeight="1" x14ac:dyDescent="0.25">
      <c r="B2571" s="106"/>
      <c r="C2571" s="106"/>
      <c r="D2571" s="139"/>
      <c r="E2571" s="140"/>
      <c r="F2571" s="140"/>
      <c r="G2571" s="140"/>
      <c r="M2571" s="140"/>
      <c r="N2571" s="167"/>
      <c r="O2571" s="167"/>
      <c r="P2571" s="142"/>
      <c r="Q2571" s="142"/>
      <c r="R2571" s="142"/>
      <c r="S2571" s="139"/>
    </row>
    <row r="2572" spans="2:19" ht="15.75" customHeight="1" x14ac:dyDescent="0.25">
      <c r="B2572" s="106"/>
      <c r="C2572" s="106"/>
      <c r="D2572" s="139"/>
      <c r="E2572" s="140"/>
      <c r="F2572" s="140"/>
      <c r="G2572" s="140"/>
      <c r="M2572" s="140"/>
      <c r="N2572" s="167"/>
      <c r="O2572" s="167"/>
      <c r="P2572" s="142"/>
      <c r="Q2572" s="142"/>
      <c r="R2572" s="142"/>
      <c r="S2572" s="139"/>
    </row>
    <row r="2573" spans="2:19" ht="15.75" customHeight="1" x14ac:dyDescent="0.25">
      <c r="B2573" s="106"/>
      <c r="C2573" s="106"/>
      <c r="D2573" s="139"/>
      <c r="E2573" s="140"/>
      <c r="F2573" s="140"/>
      <c r="G2573" s="140"/>
      <c r="M2573" s="140"/>
      <c r="N2573" s="167"/>
      <c r="O2573" s="167"/>
      <c r="P2573" s="142"/>
      <c r="Q2573" s="142"/>
      <c r="R2573" s="142"/>
      <c r="S2573" s="139"/>
    </row>
    <row r="2574" spans="2:19" ht="15.75" customHeight="1" x14ac:dyDescent="0.25">
      <c r="B2574" s="106"/>
      <c r="C2574" s="106"/>
      <c r="D2574" s="139"/>
      <c r="E2574" s="140"/>
      <c r="F2574" s="140"/>
      <c r="G2574" s="140"/>
      <c r="M2574" s="140"/>
      <c r="N2574" s="167"/>
      <c r="O2574" s="167"/>
      <c r="P2574" s="142"/>
      <c r="Q2574" s="142"/>
      <c r="R2574" s="142"/>
      <c r="S2574" s="139"/>
    </row>
    <row r="2575" spans="2:19" ht="15.75" customHeight="1" x14ac:dyDescent="0.25">
      <c r="B2575" s="106"/>
      <c r="C2575" s="106"/>
      <c r="D2575" s="139"/>
      <c r="E2575" s="140"/>
      <c r="F2575" s="140"/>
      <c r="G2575" s="140"/>
      <c r="M2575" s="140"/>
      <c r="N2575" s="167"/>
      <c r="O2575" s="167"/>
      <c r="P2575" s="142"/>
      <c r="Q2575" s="142"/>
      <c r="R2575" s="142"/>
      <c r="S2575" s="139"/>
    </row>
    <row r="2576" spans="2:19" ht="15.75" customHeight="1" x14ac:dyDescent="0.25">
      <c r="B2576" s="106"/>
      <c r="C2576" s="106"/>
      <c r="D2576" s="139"/>
      <c r="E2576" s="140"/>
      <c r="F2576" s="140"/>
      <c r="G2576" s="140"/>
      <c r="M2576" s="140"/>
      <c r="N2576" s="167"/>
      <c r="O2576" s="167"/>
      <c r="P2576" s="142"/>
      <c r="Q2576" s="142"/>
      <c r="R2576" s="142"/>
      <c r="S2576" s="139"/>
    </row>
    <row r="2577" spans="2:19" ht="15.75" customHeight="1" x14ac:dyDescent="0.25">
      <c r="B2577" s="106"/>
      <c r="C2577" s="106"/>
      <c r="D2577" s="139"/>
      <c r="E2577" s="140"/>
      <c r="F2577" s="140"/>
      <c r="G2577" s="140"/>
      <c r="M2577" s="140"/>
      <c r="N2577" s="167"/>
      <c r="O2577" s="167"/>
      <c r="P2577" s="142"/>
      <c r="Q2577" s="142"/>
      <c r="R2577" s="142"/>
      <c r="S2577" s="139"/>
    </row>
    <row r="2578" spans="2:19" ht="15.75" customHeight="1" x14ac:dyDescent="0.25">
      <c r="B2578" s="106"/>
      <c r="C2578" s="106"/>
      <c r="D2578" s="139"/>
      <c r="E2578" s="140"/>
      <c r="F2578" s="140"/>
      <c r="G2578" s="140"/>
      <c r="M2578" s="140"/>
      <c r="N2578" s="167"/>
      <c r="O2578" s="167"/>
      <c r="P2578" s="142"/>
      <c r="Q2578" s="142"/>
      <c r="R2578" s="142"/>
      <c r="S2578" s="139"/>
    </row>
    <row r="2579" spans="2:19" ht="15.75" customHeight="1" x14ac:dyDescent="0.25">
      <c r="B2579" s="106"/>
      <c r="C2579" s="106"/>
      <c r="D2579" s="139"/>
      <c r="E2579" s="140"/>
      <c r="F2579" s="140"/>
      <c r="G2579" s="140"/>
      <c r="M2579" s="140"/>
      <c r="N2579" s="167"/>
      <c r="O2579" s="167"/>
      <c r="P2579" s="142"/>
      <c r="Q2579" s="142"/>
      <c r="R2579" s="142"/>
      <c r="S2579" s="139"/>
    </row>
    <row r="2580" spans="2:19" ht="15.75" customHeight="1" x14ac:dyDescent="0.25">
      <c r="B2580" s="106"/>
      <c r="C2580" s="106"/>
      <c r="D2580" s="139"/>
      <c r="E2580" s="140"/>
      <c r="F2580" s="140"/>
      <c r="G2580" s="140"/>
      <c r="M2580" s="140"/>
      <c r="N2580" s="167"/>
      <c r="O2580" s="167"/>
      <c r="P2580" s="142"/>
      <c r="Q2580" s="142"/>
      <c r="R2580" s="142"/>
      <c r="S2580" s="139"/>
    </row>
    <row r="2581" spans="2:19" ht="15.75" customHeight="1" x14ac:dyDescent="0.25">
      <c r="B2581" s="106"/>
      <c r="C2581" s="106"/>
      <c r="D2581" s="139"/>
      <c r="E2581" s="140"/>
      <c r="F2581" s="140"/>
      <c r="G2581" s="140"/>
      <c r="M2581" s="140"/>
      <c r="N2581" s="167"/>
      <c r="O2581" s="167"/>
      <c r="P2581" s="142"/>
      <c r="Q2581" s="142"/>
      <c r="R2581" s="142"/>
      <c r="S2581" s="139"/>
    </row>
    <row r="2582" spans="2:19" ht="15.75" customHeight="1" x14ac:dyDescent="0.25">
      <c r="B2582" s="106"/>
      <c r="C2582" s="106"/>
      <c r="D2582" s="139"/>
      <c r="E2582" s="140"/>
      <c r="F2582" s="140"/>
      <c r="G2582" s="140"/>
      <c r="M2582" s="140"/>
      <c r="N2582" s="167"/>
      <c r="O2582" s="167"/>
      <c r="P2582" s="142"/>
      <c r="Q2582" s="142"/>
      <c r="R2582" s="142"/>
      <c r="S2582" s="139"/>
    </row>
    <row r="2583" spans="2:19" ht="15.75" customHeight="1" x14ac:dyDescent="0.25">
      <c r="B2583" s="106"/>
      <c r="C2583" s="106"/>
      <c r="D2583" s="139"/>
      <c r="E2583" s="140"/>
      <c r="F2583" s="140"/>
      <c r="G2583" s="140"/>
      <c r="M2583" s="140"/>
      <c r="N2583" s="167"/>
      <c r="O2583" s="167"/>
      <c r="P2583" s="142"/>
      <c r="Q2583" s="142"/>
      <c r="R2583" s="142"/>
      <c r="S2583" s="139"/>
    </row>
    <row r="2584" spans="2:19" ht="15.75" customHeight="1" x14ac:dyDescent="0.25">
      <c r="B2584" s="106"/>
      <c r="C2584" s="106"/>
      <c r="D2584" s="139"/>
      <c r="E2584" s="140"/>
      <c r="F2584" s="140"/>
      <c r="G2584" s="140"/>
      <c r="M2584" s="140"/>
      <c r="N2584" s="167"/>
      <c r="O2584" s="167"/>
      <c r="P2584" s="142"/>
      <c r="Q2584" s="142"/>
      <c r="R2584" s="142"/>
      <c r="S2584" s="139"/>
    </row>
    <row r="2585" spans="2:19" ht="15.75" customHeight="1" x14ac:dyDescent="0.25">
      <c r="B2585" s="106"/>
      <c r="C2585" s="106"/>
      <c r="D2585" s="139"/>
      <c r="E2585" s="140"/>
      <c r="F2585" s="140"/>
      <c r="G2585" s="140"/>
      <c r="M2585" s="140"/>
      <c r="N2585" s="167"/>
      <c r="O2585" s="167"/>
      <c r="P2585" s="142"/>
      <c r="Q2585" s="142"/>
      <c r="R2585" s="142"/>
      <c r="S2585" s="139"/>
    </row>
    <row r="2586" spans="2:19" ht="15.75" customHeight="1" x14ac:dyDescent="0.25">
      <c r="B2586" s="106"/>
      <c r="C2586" s="106"/>
      <c r="D2586" s="139"/>
      <c r="E2586" s="140"/>
      <c r="F2586" s="140"/>
      <c r="G2586" s="140"/>
      <c r="M2586" s="140"/>
      <c r="N2586" s="167"/>
      <c r="O2586" s="167"/>
      <c r="P2586" s="142"/>
      <c r="Q2586" s="142"/>
      <c r="R2586" s="142"/>
      <c r="S2586" s="139"/>
    </row>
    <row r="2587" spans="2:19" ht="15.75" customHeight="1" x14ac:dyDescent="0.25">
      <c r="B2587" s="106"/>
      <c r="C2587" s="106"/>
      <c r="D2587" s="139"/>
      <c r="E2587" s="140"/>
      <c r="F2587" s="140"/>
      <c r="G2587" s="140"/>
      <c r="M2587" s="140"/>
      <c r="N2587" s="167"/>
      <c r="O2587" s="167"/>
      <c r="P2587" s="142"/>
      <c r="Q2587" s="142"/>
      <c r="R2587" s="142"/>
      <c r="S2587" s="139"/>
    </row>
    <row r="2588" spans="2:19" ht="15.75" customHeight="1" x14ac:dyDescent="0.25">
      <c r="B2588" s="106"/>
      <c r="C2588" s="106"/>
      <c r="D2588" s="139"/>
      <c r="E2588" s="140"/>
      <c r="F2588" s="140"/>
      <c r="G2588" s="140"/>
      <c r="M2588" s="140"/>
      <c r="N2588" s="167"/>
      <c r="O2588" s="167"/>
      <c r="P2588" s="142"/>
      <c r="Q2588" s="142"/>
      <c r="R2588" s="142"/>
      <c r="S2588" s="139"/>
    </row>
    <row r="2589" spans="2:19" ht="15.75" customHeight="1" x14ac:dyDescent="0.25">
      <c r="B2589" s="106"/>
      <c r="C2589" s="106"/>
      <c r="D2589" s="139"/>
      <c r="E2589" s="140"/>
      <c r="F2589" s="140"/>
      <c r="G2589" s="140"/>
      <c r="M2589" s="140"/>
      <c r="N2589" s="167"/>
      <c r="O2589" s="167"/>
      <c r="P2589" s="142"/>
      <c r="Q2589" s="142"/>
      <c r="R2589" s="142"/>
      <c r="S2589" s="139"/>
    </row>
    <row r="2590" spans="2:19" ht="15.75" customHeight="1" x14ac:dyDescent="0.25">
      <c r="B2590" s="106"/>
      <c r="C2590" s="106"/>
      <c r="D2590" s="139"/>
      <c r="E2590" s="140"/>
      <c r="F2590" s="140"/>
      <c r="G2590" s="140"/>
      <c r="M2590" s="140"/>
      <c r="N2590" s="167"/>
      <c r="O2590" s="167"/>
      <c r="P2590" s="142"/>
      <c r="Q2590" s="142"/>
      <c r="R2590" s="142"/>
      <c r="S2590" s="139"/>
    </row>
    <row r="2591" spans="2:19" ht="15.75" customHeight="1" x14ac:dyDescent="0.25">
      <c r="B2591" s="106"/>
      <c r="C2591" s="106"/>
      <c r="D2591" s="139"/>
      <c r="E2591" s="140"/>
      <c r="F2591" s="140"/>
      <c r="G2591" s="140"/>
      <c r="M2591" s="140"/>
      <c r="N2591" s="167"/>
      <c r="O2591" s="167"/>
      <c r="P2591" s="142"/>
      <c r="Q2591" s="142"/>
      <c r="R2591" s="142"/>
      <c r="S2591" s="139"/>
    </row>
    <row r="2592" spans="2:19" ht="15.75" customHeight="1" x14ac:dyDescent="0.25">
      <c r="B2592" s="106"/>
      <c r="C2592" s="106"/>
      <c r="D2592" s="139"/>
      <c r="E2592" s="140"/>
      <c r="F2592" s="140"/>
      <c r="G2592" s="140"/>
      <c r="M2592" s="140"/>
      <c r="N2592" s="167"/>
      <c r="O2592" s="167"/>
      <c r="P2592" s="142"/>
      <c r="Q2592" s="142"/>
      <c r="R2592" s="142"/>
      <c r="S2592" s="139"/>
    </row>
    <row r="2593" spans="2:19" ht="15.75" customHeight="1" x14ac:dyDescent="0.25">
      <c r="B2593" s="106"/>
      <c r="C2593" s="106"/>
      <c r="D2593" s="139"/>
      <c r="E2593" s="140"/>
      <c r="F2593" s="140"/>
      <c r="G2593" s="140"/>
      <c r="M2593" s="140"/>
      <c r="N2593" s="167"/>
      <c r="O2593" s="167"/>
      <c r="P2593" s="142"/>
      <c r="Q2593" s="142"/>
      <c r="R2593" s="142"/>
      <c r="S2593" s="139"/>
    </row>
    <row r="2594" spans="2:19" ht="15.75" customHeight="1" x14ac:dyDescent="0.25">
      <c r="B2594" s="106"/>
      <c r="C2594" s="106"/>
      <c r="D2594" s="139"/>
      <c r="E2594" s="140"/>
      <c r="F2594" s="140"/>
      <c r="G2594" s="140"/>
      <c r="M2594" s="140"/>
      <c r="N2594" s="167"/>
      <c r="O2594" s="167"/>
      <c r="P2594" s="142"/>
      <c r="Q2594" s="142"/>
      <c r="R2594" s="142"/>
      <c r="S2594" s="139"/>
    </row>
    <row r="2595" spans="2:19" ht="15.75" customHeight="1" x14ac:dyDescent="0.25">
      <c r="B2595" s="106"/>
      <c r="C2595" s="106"/>
      <c r="D2595" s="139"/>
      <c r="E2595" s="140"/>
      <c r="F2595" s="140"/>
      <c r="G2595" s="140"/>
      <c r="M2595" s="140"/>
      <c r="N2595" s="167"/>
      <c r="O2595" s="167"/>
      <c r="P2595" s="142"/>
      <c r="Q2595" s="142"/>
      <c r="R2595" s="142"/>
      <c r="S2595" s="139"/>
    </row>
    <row r="2596" spans="2:19" ht="15.75" customHeight="1" x14ac:dyDescent="0.25">
      <c r="B2596" s="106"/>
      <c r="C2596" s="106"/>
      <c r="D2596" s="139"/>
      <c r="E2596" s="140"/>
      <c r="F2596" s="140"/>
      <c r="G2596" s="140"/>
      <c r="M2596" s="140"/>
      <c r="N2596" s="167"/>
      <c r="O2596" s="167"/>
      <c r="P2596" s="142"/>
      <c r="Q2596" s="142"/>
      <c r="R2596" s="142"/>
      <c r="S2596" s="139"/>
    </row>
    <row r="2597" spans="2:19" ht="15.75" customHeight="1" x14ac:dyDescent="0.25">
      <c r="B2597" s="106"/>
      <c r="C2597" s="106"/>
      <c r="D2597" s="139"/>
      <c r="E2597" s="140"/>
      <c r="F2597" s="140"/>
      <c r="G2597" s="140"/>
      <c r="M2597" s="140"/>
      <c r="N2597" s="167"/>
      <c r="O2597" s="167"/>
      <c r="P2597" s="142"/>
      <c r="Q2597" s="142"/>
      <c r="R2597" s="142"/>
      <c r="S2597" s="139"/>
    </row>
    <row r="2598" spans="2:19" ht="15.75" customHeight="1" x14ac:dyDescent="0.25">
      <c r="B2598" s="106"/>
      <c r="C2598" s="106"/>
      <c r="D2598" s="139"/>
      <c r="E2598" s="140"/>
      <c r="F2598" s="140"/>
      <c r="G2598" s="140"/>
      <c r="M2598" s="140"/>
      <c r="N2598" s="167"/>
      <c r="O2598" s="167"/>
      <c r="P2598" s="142"/>
      <c r="Q2598" s="142"/>
      <c r="R2598" s="142"/>
      <c r="S2598" s="139"/>
    </row>
    <row r="2599" spans="2:19" ht="15.75" customHeight="1" x14ac:dyDescent="0.25">
      <c r="B2599" s="106"/>
      <c r="C2599" s="106"/>
      <c r="D2599" s="139"/>
      <c r="E2599" s="140"/>
      <c r="F2599" s="140"/>
      <c r="G2599" s="140"/>
      <c r="M2599" s="140"/>
      <c r="N2599" s="167"/>
      <c r="O2599" s="167"/>
      <c r="P2599" s="142"/>
      <c r="Q2599" s="142"/>
      <c r="R2599" s="142"/>
      <c r="S2599" s="139"/>
    </row>
    <row r="2600" spans="2:19" ht="15.75" customHeight="1" x14ac:dyDescent="0.25">
      <c r="B2600" s="106"/>
      <c r="C2600" s="106"/>
      <c r="D2600" s="139"/>
      <c r="E2600" s="140"/>
      <c r="F2600" s="140"/>
      <c r="G2600" s="140"/>
      <c r="M2600" s="140"/>
      <c r="N2600" s="167"/>
      <c r="O2600" s="167"/>
      <c r="P2600" s="142"/>
      <c r="Q2600" s="142"/>
      <c r="R2600" s="142"/>
      <c r="S2600" s="139"/>
    </row>
    <row r="2601" spans="2:19" ht="15.75" customHeight="1" x14ac:dyDescent="0.25">
      <c r="B2601" s="106"/>
      <c r="C2601" s="106"/>
      <c r="D2601" s="139"/>
      <c r="E2601" s="140"/>
      <c r="F2601" s="140"/>
      <c r="G2601" s="140"/>
      <c r="M2601" s="140"/>
      <c r="N2601" s="167"/>
      <c r="O2601" s="167"/>
      <c r="P2601" s="142"/>
      <c r="Q2601" s="142"/>
      <c r="R2601" s="142"/>
      <c r="S2601" s="139"/>
    </row>
    <row r="2602" spans="2:19" ht="15.75" customHeight="1" x14ac:dyDescent="0.25">
      <c r="B2602" s="106"/>
      <c r="C2602" s="106"/>
      <c r="D2602" s="139"/>
      <c r="E2602" s="140"/>
      <c r="F2602" s="140"/>
      <c r="G2602" s="140"/>
      <c r="M2602" s="140"/>
      <c r="N2602" s="167"/>
      <c r="O2602" s="167"/>
      <c r="P2602" s="142"/>
      <c r="Q2602" s="142"/>
      <c r="R2602" s="142"/>
      <c r="S2602" s="139"/>
    </row>
    <row r="2603" spans="2:19" ht="15.75" customHeight="1" x14ac:dyDescent="0.25">
      <c r="B2603" s="106"/>
      <c r="C2603" s="106"/>
      <c r="D2603" s="139"/>
      <c r="E2603" s="140"/>
      <c r="F2603" s="140"/>
      <c r="G2603" s="140"/>
      <c r="M2603" s="140"/>
      <c r="N2603" s="167"/>
      <c r="O2603" s="167"/>
      <c r="P2603" s="142"/>
      <c r="Q2603" s="142"/>
      <c r="R2603" s="142"/>
      <c r="S2603" s="139"/>
    </row>
    <row r="2604" spans="2:19" ht="15.75" customHeight="1" x14ac:dyDescent="0.25">
      <c r="B2604" s="106"/>
      <c r="C2604" s="106"/>
      <c r="D2604" s="139"/>
      <c r="E2604" s="140"/>
      <c r="F2604" s="140"/>
      <c r="G2604" s="140"/>
      <c r="M2604" s="140"/>
      <c r="N2604" s="167"/>
      <c r="O2604" s="167"/>
      <c r="P2604" s="142"/>
      <c r="Q2604" s="142"/>
      <c r="R2604" s="142"/>
      <c r="S2604" s="139"/>
    </row>
    <row r="2605" spans="2:19" ht="15.75" customHeight="1" x14ac:dyDescent="0.25">
      <c r="B2605" s="106"/>
      <c r="C2605" s="106"/>
      <c r="D2605" s="139"/>
      <c r="E2605" s="140"/>
      <c r="F2605" s="140"/>
      <c r="G2605" s="140"/>
      <c r="M2605" s="140"/>
      <c r="N2605" s="167"/>
      <c r="O2605" s="167"/>
      <c r="P2605" s="142"/>
      <c r="Q2605" s="142"/>
      <c r="R2605" s="142"/>
      <c r="S2605" s="139"/>
    </row>
    <row r="2606" spans="2:19" ht="15.75" customHeight="1" x14ac:dyDescent="0.25">
      <c r="B2606" s="106"/>
      <c r="C2606" s="106"/>
      <c r="D2606" s="139"/>
      <c r="E2606" s="140"/>
      <c r="F2606" s="140"/>
      <c r="G2606" s="140"/>
      <c r="M2606" s="140"/>
      <c r="N2606" s="167"/>
      <c r="O2606" s="167"/>
      <c r="P2606" s="142"/>
      <c r="Q2606" s="142"/>
      <c r="R2606" s="142"/>
      <c r="S2606" s="139"/>
    </row>
    <row r="2607" spans="2:19" ht="15.75" customHeight="1" x14ac:dyDescent="0.25">
      <c r="B2607" s="106"/>
      <c r="C2607" s="106"/>
      <c r="D2607" s="139"/>
      <c r="E2607" s="140"/>
      <c r="F2607" s="140"/>
      <c r="G2607" s="140"/>
      <c r="M2607" s="140"/>
      <c r="N2607" s="167"/>
      <c r="O2607" s="167"/>
      <c r="P2607" s="142"/>
      <c r="Q2607" s="142"/>
      <c r="R2607" s="142"/>
      <c r="S2607" s="139"/>
    </row>
    <row r="2608" spans="2:19" ht="15.75" customHeight="1" x14ac:dyDescent="0.25">
      <c r="B2608" s="106"/>
      <c r="C2608" s="106"/>
      <c r="D2608" s="139"/>
      <c r="E2608" s="140"/>
      <c r="F2608" s="140"/>
      <c r="G2608" s="140"/>
      <c r="M2608" s="140"/>
      <c r="N2608" s="167"/>
      <c r="O2608" s="167"/>
      <c r="P2608" s="142"/>
      <c r="Q2608" s="142"/>
      <c r="R2608" s="142"/>
      <c r="S2608" s="139"/>
    </row>
    <row r="2609" spans="2:19" ht="15.75" customHeight="1" x14ac:dyDescent="0.25">
      <c r="B2609" s="106"/>
      <c r="C2609" s="106"/>
      <c r="D2609" s="139"/>
      <c r="E2609" s="140"/>
      <c r="F2609" s="140"/>
      <c r="G2609" s="140"/>
      <c r="M2609" s="140"/>
      <c r="N2609" s="167"/>
      <c r="O2609" s="167"/>
      <c r="P2609" s="142"/>
      <c r="Q2609" s="142"/>
      <c r="R2609" s="142"/>
      <c r="S2609" s="139"/>
    </row>
    <row r="2610" spans="2:19" ht="15.75" customHeight="1" x14ac:dyDescent="0.25">
      <c r="B2610" s="106"/>
      <c r="C2610" s="106"/>
      <c r="D2610" s="139"/>
      <c r="E2610" s="140"/>
      <c r="F2610" s="140"/>
      <c r="G2610" s="140"/>
      <c r="M2610" s="140"/>
      <c r="N2610" s="167"/>
      <c r="O2610" s="167"/>
      <c r="P2610" s="142"/>
      <c r="Q2610" s="142"/>
      <c r="R2610" s="142"/>
      <c r="S2610" s="139"/>
    </row>
    <row r="2611" spans="2:19" ht="15.75" customHeight="1" x14ac:dyDescent="0.25">
      <c r="B2611" s="106"/>
      <c r="C2611" s="106"/>
      <c r="D2611" s="139"/>
      <c r="E2611" s="140"/>
      <c r="F2611" s="140"/>
      <c r="G2611" s="140"/>
      <c r="M2611" s="140"/>
      <c r="N2611" s="167"/>
      <c r="O2611" s="167"/>
      <c r="P2611" s="142"/>
      <c r="Q2611" s="142"/>
      <c r="R2611" s="142"/>
      <c r="S2611" s="139"/>
    </row>
    <row r="2612" spans="2:19" ht="15.75" customHeight="1" x14ac:dyDescent="0.25">
      <c r="B2612" s="106"/>
      <c r="C2612" s="106"/>
      <c r="D2612" s="139"/>
      <c r="E2612" s="140"/>
      <c r="F2612" s="140"/>
      <c r="G2612" s="140"/>
      <c r="M2612" s="140"/>
      <c r="N2612" s="167"/>
      <c r="O2612" s="167"/>
      <c r="P2612" s="142"/>
      <c r="Q2612" s="142"/>
      <c r="R2612" s="142"/>
      <c r="S2612" s="139"/>
    </row>
    <row r="2613" spans="2:19" ht="15.75" customHeight="1" x14ac:dyDescent="0.25">
      <c r="B2613" s="106"/>
      <c r="C2613" s="106"/>
      <c r="D2613" s="139"/>
      <c r="E2613" s="140"/>
      <c r="F2613" s="140"/>
      <c r="G2613" s="140"/>
      <c r="M2613" s="140"/>
      <c r="N2613" s="167"/>
      <c r="O2613" s="167"/>
      <c r="P2613" s="142"/>
      <c r="Q2613" s="142"/>
      <c r="R2613" s="142"/>
      <c r="S2613" s="139"/>
    </row>
    <row r="2614" spans="2:19" ht="15.75" customHeight="1" x14ac:dyDescent="0.25">
      <c r="B2614" s="106"/>
      <c r="C2614" s="106"/>
      <c r="D2614" s="139"/>
      <c r="E2614" s="140"/>
      <c r="F2614" s="140"/>
      <c r="G2614" s="140"/>
      <c r="M2614" s="140"/>
      <c r="N2614" s="167"/>
      <c r="O2614" s="167"/>
      <c r="P2614" s="142"/>
      <c r="Q2614" s="142"/>
      <c r="R2614" s="142"/>
      <c r="S2614" s="139"/>
    </row>
    <row r="2615" spans="2:19" ht="15.75" customHeight="1" x14ac:dyDescent="0.25">
      <c r="B2615" s="106"/>
      <c r="C2615" s="106"/>
      <c r="D2615" s="139"/>
      <c r="E2615" s="140"/>
      <c r="F2615" s="140"/>
      <c r="G2615" s="140"/>
      <c r="M2615" s="140"/>
      <c r="N2615" s="167"/>
      <c r="O2615" s="167"/>
      <c r="P2615" s="142"/>
      <c r="Q2615" s="142"/>
      <c r="R2615" s="142"/>
      <c r="S2615" s="139"/>
    </row>
    <row r="2616" spans="2:19" ht="15.75" customHeight="1" x14ac:dyDescent="0.25">
      <c r="B2616" s="106"/>
      <c r="C2616" s="106"/>
      <c r="D2616" s="139"/>
      <c r="E2616" s="140"/>
      <c r="F2616" s="140"/>
      <c r="G2616" s="140"/>
      <c r="M2616" s="140"/>
      <c r="N2616" s="167"/>
      <c r="O2616" s="167"/>
      <c r="P2616" s="142"/>
      <c r="Q2616" s="142"/>
      <c r="R2616" s="142"/>
      <c r="S2616" s="139"/>
    </row>
    <row r="2617" spans="2:19" ht="15.75" customHeight="1" x14ac:dyDescent="0.25">
      <c r="B2617" s="106"/>
      <c r="C2617" s="106"/>
      <c r="D2617" s="139"/>
      <c r="E2617" s="140"/>
      <c r="F2617" s="140"/>
      <c r="G2617" s="140"/>
      <c r="M2617" s="140"/>
      <c r="N2617" s="167"/>
      <c r="O2617" s="167"/>
      <c r="P2617" s="142"/>
      <c r="Q2617" s="142"/>
      <c r="R2617" s="142"/>
      <c r="S2617" s="139"/>
    </row>
    <row r="2618" spans="2:19" ht="15.75" customHeight="1" x14ac:dyDescent="0.25">
      <c r="B2618" s="106"/>
      <c r="C2618" s="106"/>
      <c r="D2618" s="139"/>
      <c r="E2618" s="140"/>
      <c r="F2618" s="140"/>
      <c r="G2618" s="140"/>
      <c r="M2618" s="140"/>
      <c r="N2618" s="167"/>
      <c r="O2618" s="167"/>
      <c r="P2618" s="142"/>
      <c r="Q2618" s="142"/>
      <c r="R2618" s="142"/>
      <c r="S2618" s="139"/>
    </row>
    <row r="2619" spans="2:19" ht="15.75" customHeight="1" x14ac:dyDescent="0.25">
      <c r="B2619" s="106"/>
      <c r="C2619" s="106"/>
      <c r="D2619" s="139"/>
      <c r="E2619" s="140"/>
      <c r="F2619" s="140"/>
      <c r="G2619" s="140"/>
      <c r="M2619" s="140"/>
      <c r="N2619" s="167"/>
      <c r="O2619" s="167"/>
      <c r="P2619" s="142"/>
      <c r="Q2619" s="142"/>
      <c r="R2619" s="142"/>
      <c r="S2619" s="139"/>
    </row>
    <row r="2620" spans="2:19" ht="15.75" customHeight="1" x14ac:dyDescent="0.25">
      <c r="B2620" s="106"/>
      <c r="C2620" s="106"/>
      <c r="D2620" s="139"/>
      <c r="E2620" s="140"/>
      <c r="F2620" s="140"/>
      <c r="G2620" s="140"/>
      <c r="M2620" s="140"/>
      <c r="N2620" s="167"/>
      <c r="O2620" s="167"/>
      <c r="P2620" s="142"/>
      <c r="Q2620" s="142"/>
      <c r="R2620" s="142"/>
      <c r="S2620" s="139"/>
    </row>
    <row r="2621" spans="2:19" ht="15.75" customHeight="1" x14ac:dyDescent="0.25">
      <c r="B2621" s="106"/>
      <c r="C2621" s="106"/>
      <c r="D2621" s="139"/>
      <c r="E2621" s="140"/>
      <c r="F2621" s="140"/>
      <c r="G2621" s="140"/>
      <c r="M2621" s="140"/>
      <c r="N2621" s="167"/>
      <c r="O2621" s="167"/>
      <c r="P2621" s="142"/>
      <c r="Q2621" s="142"/>
      <c r="R2621" s="142"/>
      <c r="S2621" s="139"/>
    </row>
    <row r="2622" spans="2:19" ht="15.75" customHeight="1" x14ac:dyDescent="0.25">
      <c r="B2622" s="106"/>
      <c r="C2622" s="106"/>
      <c r="D2622" s="139"/>
      <c r="E2622" s="140"/>
      <c r="F2622" s="140"/>
      <c r="G2622" s="140"/>
      <c r="M2622" s="140"/>
      <c r="N2622" s="167"/>
      <c r="O2622" s="167"/>
      <c r="P2622" s="142"/>
      <c r="Q2622" s="142"/>
      <c r="R2622" s="142"/>
      <c r="S2622" s="139"/>
    </row>
    <row r="2623" spans="2:19" ht="15.75" customHeight="1" x14ac:dyDescent="0.25">
      <c r="B2623" s="106"/>
      <c r="C2623" s="106"/>
      <c r="D2623" s="139"/>
      <c r="E2623" s="140"/>
      <c r="F2623" s="140"/>
      <c r="G2623" s="140"/>
      <c r="M2623" s="140"/>
      <c r="N2623" s="167"/>
      <c r="O2623" s="167"/>
      <c r="P2623" s="142"/>
      <c r="Q2623" s="142"/>
      <c r="R2623" s="142"/>
      <c r="S2623" s="139"/>
    </row>
    <row r="2624" spans="2:19" ht="15.75" customHeight="1" x14ac:dyDescent="0.25">
      <c r="B2624" s="106"/>
      <c r="C2624" s="106"/>
      <c r="D2624" s="139"/>
      <c r="E2624" s="140"/>
      <c r="F2624" s="140"/>
      <c r="G2624" s="140"/>
      <c r="M2624" s="140"/>
      <c r="N2624" s="167"/>
      <c r="O2624" s="167"/>
      <c r="P2624" s="142"/>
      <c r="Q2624" s="142"/>
      <c r="R2624" s="142"/>
      <c r="S2624" s="139"/>
    </row>
    <row r="2625" spans="2:19" ht="15.75" customHeight="1" x14ac:dyDescent="0.25">
      <c r="B2625" s="106"/>
      <c r="C2625" s="106"/>
      <c r="D2625" s="139"/>
      <c r="E2625" s="140"/>
      <c r="F2625" s="140"/>
      <c r="G2625" s="140"/>
      <c r="M2625" s="140"/>
      <c r="N2625" s="167"/>
      <c r="O2625" s="167"/>
      <c r="P2625" s="142"/>
      <c r="Q2625" s="142"/>
      <c r="R2625" s="142"/>
      <c r="S2625" s="139"/>
    </row>
    <row r="2626" spans="2:19" ht="15.75" customHeight="1" x14ac:dyDescent="0.25">
      <c r="B2626" s="106"/>
      <c r="C2626" s="106"/>
      <c r="D2626" s="139"/>
      <c r="E2626" s="140"/>
      <c r="F2626" s="140"/>
      <c r="G2626" s="140"/>
      <c r="M2626" s="140"/>
      <c r="N2626" s="167"/>
      <c r="O2626" s="167"/>
      <c r="P2626" s="142"/>
      <c r="Q2626" s="142"/>
      <c r="R2626" s="142"/>
      <c r="S2626" s="139"/>
    </row>
    <row r="2627" spans="2:19" ht="15.75" customHeight="1" x14ac:dyDescent="0.25">
      <c r="B2627" s="106"/>
      <c r="C2627" s="106"/>
      <c r="D2627" s="139"/>
      <c r="E2627" s="140"/>
      <c r="F2627" s="140"/>
      <c r="G2627" s="140"/>
      <c r="M2627" s="140"/>
      <c r="N2627" s="167"/>
      <c r="O2627" s="167"/>
      <c r="P2627" s="142"/>
      <c r="Q2627" s="142"/>
      <c r="R2627" s="142"/>
      <c r="S2627" s="139"/>
    </row>
    <row r="2628" spans="2:19" ht="15.75" customHeight="1" x14ac:dyDescent="0.25">
      <c r="B2628" s="106"/>
      <c r="C2628" s="106"/>
      <c r="D2628" s="139"/>
      <c r="E2628" s="140"/>
      <c r="F2628" s="140"/>
      <c r="G2628" s="140"/>
      <c r="M2628" s="140"/>
      <c r="N2628" s="167"/>
      <c r="O2628" s="167"/>
      <c r="P2628" s="142"/>
      <c r="Q2628" s="142"/>
      <c r="R2628" s="142"/>
      <c r="S2628" s="139"/>
    </row>
    <row r="2629" spans="2:19" ht="15.75" customHeight="1" x14ac:dyDescent="0.25">
      <c r="B2629" s="106"/>
      <c r="C2629" s="106"/>
      <c r="D2629" s="139"/>
      <c r="E2629" s="140"/>
      <c r="F2629" s="140"/>
      <c r="G2629" s="140"/>
      <c r="M2629" s="140"/>
      <c r="N2629" s="167"/>
      <c r="O2629" s="167"/>
      <c r="P2629" s="142"/>
      <c r="Q2629" s="142"/>
      <c r="R2629" s="142"/>
      <c r="S2629" s="139"/>
    </row>
    <row r="2630" spans="2:19" ht="15.75" customHeight="1" x14ac:dyDescent="0.25">
      <c r="B2630" s="106"/>
      <c r="C2630" s="106"/>
      <c r="D2630" s="139"/>
      <c r="E2630" s="140"/>
      <c r="F2630" s="140"/>
      <c r="G2630" s="140"/>
      <c r="M2630" s="140"/>
      <c r="N2630" s="167"/>
      <c r="O2630" s="167"/>
      <c r="P2630" s="142"/>
      <c r="Q2630" s="142"/>
      <c r="R2630" s="142"/>
      <c r="S2630" s="139"/>
    </row>
    <row r="2631" spans="2:19" ht="15.75" customHeight="1" x14ac:dyDescent="0.25">
      <c r="B2631" s="106"/>
      <c r="C2631" s="106"/>
      <c r="D2631" s="139"/>
      <c r="E2631" s="140"/>
      <c r="F2631" s="140"/>
      <c r="G2631" s="140"/>
      <c r="M2631" s="140"/>
      <c r="N2631" s="167"/>
      <c r="O2631" s="167"/>
      <c r="P2631" s="142"/>
      <c r="Q2631" s="142"/>
      <c r="R2631" s="142"/>
      <c r="S2631" s="139"/>
    </row>
    <row r="2632" spans="2:19" ht="15.75" customHeight="1" x14ac:dyDescent="0.25">
      <c r="B2632" s="106"/>
      <c r="C2632" s="106"/>
      <c r="D2632" s="139"/>
      <c r="E2632" s="140"/>
      <c r="F2632" s="140"/>
      <c r="G2632" s="140"/>
      <c r="M2632" s="140"/>
      <c r="N2632" s="167"/>
      <c r="O2632" s="167"/>
      <c r="P2632" s="142"/>
      <c r="Q2632" s="142"/>
      <c r="R2632" s="142"/>
      <c r="S2632" s="139"/>
    </row>
    <row r="2633" spans="2:19" ht="15.75" customHeight="1" x14ac:dyDescent="0.25">
      <c r="B2633" s="106"/>
      <c r="C2633" s="106"/>
      <c r="D2633" s="139"/>
      <c r="E2633" s="140"/>
      <c r="F2633" s="140"/>
      <c r="G2633" s="140"/>
      <c r="M2633" s="140"/>
      <c r="N2633" s="167"/>
      <c r="O2633" s="167"/>
      <c r="P2633" s="142"/>
      <c r="Q2633" s="142"/>
      <c r="R2633" s="142"/>
      <c r="S2633" s="139"/>
    </row>
    <row r="2634" spans="2:19" ht="15.75" customHeight="1" x14ac:dyDescent="0.25">
      <c r="B2634" s="106"/>
      <c r="C2634" s="106"/>
      <c r="D2634" s="139"/>
      <c r="E2634" s="140"/>
      <c r="F2634" s="140"/>
      <c r="G2634" s="140"/>
      <c r="M2634" s="140"/>
      <c r="N2634" s="167"/>
      <c r="O2634" s="167"/>
      <c r="P2634" s="142"/>
      <c r="Q2634" s="142"/>
      <c r="R2634" s="142"/>
      <c r="S2634" s="139"/>
    </row>
    <row r="2635" spans="2:19" ht="15.75" customHeight="1" x14ac:dyDescent="0.25">
      <c r="B2635" s="106"/>
      <c r="C2635" s="106"/>
      <c r="D2635" s="139"/>
      <c r="E2635" s="140"/>
      <c r="F2635" s="140"/>
      <c r="G2635" s="140"/>
      <c r="M2635" s="140"/>
      <c r="N2635" s="167"/>
      <c r="O2635" s="167"/>
      <c r="P2635" s="142"/>
      <c r="Q2635" s="142"/>
      <c r="R2635" s="142"/>
      <c r="S2635" s="139"/>
    </row>
    <row r="2636" spans="2:19" ht="15.75" customHeight="1" x14ac:dyDescent="0.25">
      <c r="B2636" s="106"/>
      <c r="C2636" s="106"/>
      <c r="D2636" s="139"/>
      <c r="E2636" s="140"/>
      <c r="F2636" s="140"/>
      <c r="G2636" s="140"/>
      <c r="M2636" s="140"/>
      <c r="N2636" s="167"/>
      <c r="O2636" s="167"/>
      <c r="P2636" s="142"/>
      <c r="Q2636" s="142"/>
      <c r="R2636" s="142"/>
      <c r="S2636" s="139"/>
    </row>
    <row r="2637" spans="2:19" ht="15.75" customHeight="1" x14ac:dyDescent="0.25">
      <c r="B2637" s="106"/>
      <c r="C2637" s="106"/>
      <c r="D2637" s="139"/>
      <c r="E2637" s="140"/>
      <c r="F2637" s="140"/>
      <c r="G2637" s="140"/>
      <c r="M2637" s="140"/>
      <c r="N2637" s="167"/>
      <c r="O2637" s="167"/>
      <c r="P2637" s="142"/>
      <c r="Q2637" s="142"/>
      <c r="R2637" s="142"/>
      <c r="S2637" s="139"/>
    </row>
    <row r="2638" spans="2:19" ht="15.75" customHeight="1" x14ac:dyDescent="0.25">
      <c r="B2638" s="106"/>
      <c r="C2638" s="106"/>
      <c r="D2638" s="139"/>
      <c r="E2638" s="140"/>
      <c r="F2638" s="140"/>
      <c r="G2638" s="140"/>
      <c r="M2638" s="140"/>
      <c r="N2638" s="167"/>
      <c r="O2638" s="167"/>
      <c r="P2638" s="142"/>
      <c r="Q2638" s="142"/>
      <c r="R2638" s="142"/>
      <c r="S2638" s="139"/>
    </row>
    <row r="2639" spans="2:19" ht="15.75" customHeight="1" x14ac:dyDescent="0.25">
      <c r="B2639" s="106"/>
      <c r="C2639" s="106"/>
      <c r="D2639" s="139"/>
      <c r="E2639" s="140"/>
      <c r="F2639" s="140"/>
      <c r="G2639" s="140"/>
      <c r="M2639" s="140"/>
      <c r="N2639" s="167"/>
      <c r="O2639" s="167"/>
      <c r="P2639" s="142"/>
      <c r="Q2639" s="142"/>
      <c r="R2639" s="142"/>
      <c r="S2639" s="139"/>
    </row>
    <row r="2640" spans="2:19" ht="15.75" customHeight="1" x14ac:dyDescent="0.25">
      <c r="B2640" s="106"/>
      <c r="C2640" s="106"/>
      <c r="D2640" s="139"/>
      <c r="E2640" s="140"/>
      <c r="F2640" s="140"/>
      <c r="G2640" s="140"/>
      <c r="M2640" s="140"/>
      <c r="N2640" s="167"/>
      <c r="O2640" s="167"/>
      <c r="P2640" s="142"/>
      <c r="Q2640" s="142"/>
      <c r="R2640" s="142"/>
      <c r="S2640" s="139"/>
    </row>
    <row r="2641" spans="2:19" ht="15.75" customHeight="1" x14ac:dyDescent="0.25">
      <c r="B2641" s="106"/>
      <c r="C2641" s="106"/>
      <c r="D2641" s="139"/>
      <c r="E2641" s="140"/>
      <c r="F2641" s="140"/>
      <c r="G2641" s="140"/>
      <c r="M2641" s="140"/>
      <c r="N2641" s="167"/>
      <c r="O2641" s="167"/>
      <c r="P2641" s="142"/>
      <c r="Q2641" s="142"/>
      <c r="R2641" s="142"/>
      <c r="S2641" s="139"/>
    </row>
    <row r="2642" spans="2:19" ht="15.75" customHeight="1" x14ac:dyDescent="0.25">
      <c r="B2642" s="106"/>
      <c r="C2642" s="106"/>
      <c r="D2642" s="139"/>
      <c r="E2642" s="140"/>
      <c r="F2642" s="140"/>
      <c r="G2642" s="140"/>
      <c r="M2642" s="140"/>
      <c r="N2642" s="167"/>
      <c r="O2642" s="167"/>
      <c r="P2642" s="142"/>
      <c r="Q2642" s="142"/>
      <c r="R2642" s="142"/>
      <c r="S2642" s="139"/>
    </row>
    <row r="2643" spans="2:19" ht="15.75" customHeight="1" x14ac:dyDescent="0.25">
      <c r="B2643" s="106"/>
      <c r="C2643" s="106"/>
      <c r="D2643" s="139"/>
      <c r="E2643" s="140"/>
      <c r="F2643" s="140"/>
      <c r="G2643" s="140"/>
      <c r="M2643" s="140"/>
      <c r="N2643" s="167"/>
      <c r="O2643" s="167"/>
      <c r="P2643" s="142"/>
      <c r="Q2643" s="142"/>
      <c r="R2643" s="142"/>
      <c r="S2643" s="139"/>
    </row>
    <row r="2644" spans="2:19" ht="15.75" customHeight="1" x14ac:dyDescent="0.25">
      <c r="B2644" s="106"/>
      <c r="C2644" s="106"/>
      <c r="D2644" s="139"/>
      <c r="E2644" s="140"/>
      <c r="F2644" s="140"/>
      <c r="G2644" s="140"/>
      <c r="M2644" s="140"/>
      <c r="N2644" s="167"/>
      <c r="O2644" s="167"/>
      <c r="P2644" s="142"/>
      <c r="Q2644" s="142"/>
      <c r="R2644" s="142"/>
      <c r="S2644" s="139"/>
    </row>
    <row r="2645" spans="2:19" ht="15.75" customHeight="1" x14ac:dyDescent="0.25">
      <c r="B2645" s="106"/>
      <c r="C2645" s="106"/>
      <c r="D2645" s="139"/>
      <c r="E2645" s="140"/>
      <c r="F2645" s="140"/>
      <c r="G2645" s="140"/>
      <c r="M2645" s="140"/>
      <c r="N2645" s="167"/>
      <c r="O2645" s="167"/>
      <c r="P2645" s="142"/>
      <c r="Q2645" s="142"/>
      <c r="R2645" s="142"/>
      <c r="S2645" s="139"/>
    </row>
    <row r="2646" spans="2:19" ht="15.75" customHeight="1" x14ac:dyDescent="0.25">
      <c r="B2646" s="106"/>
      <c r="C2646" s="106"/>
      <c r="D2646" s="139"/>
      <c r="E2646" s="140"/>
      <c r="F2646" s="140"/>
      <c r="G2646" s="140"/>
      <c r="M2646" s="140"/>
      <c r="N2646" s="167"/>
      <c r="O2646" s="167"/>
      <c r="P2646" s="142"/>
      <c r="Q2646" s="142"/>
      <c r="R2646" s="142"/>
      <c r="S2646" s="139"/>
    </row>
    <row r="2647" spans="2:19" ht="15.75" customHeight="1" x14ac:dyDescent="0.25">
      <c r="B2647" s="106"/>
      <c r="C2647" s="106"/>
      <c r="D2647" s="139"/>
      <c r="E2647" s="140"/>
      <c r="F2647" s="140"/>
      <c r="G2647" s="140"/>
      <c r="M2647" s="140"/>
      <c r="N2647" s="167"/>
      <c r="O2647" s="167"/>
      <c r="P2647" s="142"/>
      <c r="Q2647" s="142"/>
      <c r="R2647" s="142"/>
      <c r="S2647" s="139"/>
    </row>
    <row r="2648" spans="2:19" ht="15.75" customHeight="1" x14ac:dyDescent="0.25">
      <c r="B2648" s="106"/>
      <c r="C2648" s="106"/>
      <c r="D2648" s="139"/>
      <c r="E2648" s="140"/>
      <c r="F2648" s="140"/>
      <c r="G2648" s="140"/>
      <c r="M2648" s="140"/>
      <c r="N2648" s="167"/>
      <c r="O2648" s="167"/>
      <c r="P2648" s="142"/>
      <c r="Q2648" s="142"/>
      <c r="R2648" s="142"/>
      <c r="S2648" s="139"/>
    </row>
    <row r="2649" spans="2:19" ht="15.75" customHeight="1" x14ac:dyDescent="0.25">
      <c r="B2649" s="106"/>
      <c r="C2649" s="106"/>
      <c r="D2649" s="139"/>
      <c r="E2649" s="140"/>
      <c r="F2649" s="140"/>
      <c r="G2649" s="140"/>
      <c r="M2649" s="140"/>
      <c r="N2649" s="167"/>
      <c r="O2649" s="167"/>
      <c r="P2649" s="142"/>
      <c r="Q2649" s="142"/>
      <c r="R2649" s="142"/>
      <c r="S2649" s="139"/>
    </row>
    <row r="2650" spans="2:19" ht="15.75" customHeight="1" x14ac:dyDescent="0.25">
      <c r="B2650" s="106"/>
      <c r="C2650" s="106"/>
      <c r="D2650" s="139"/>
      <c r="E2650" s="140"/>
      <c r="F2650" s="140"/>
      <c r="G2650" s="140"/>
      <c r="M2650" s="140"/>
      <c r="N2650" s="167"/>
      <c r="O2650" s="167"/>
      <c r="P2650" s="142"/>
      <c r="Q2650" s="142"/>
      <c r="R2650" s="142"/>
      <c r="S2650" s="139"/>
    </row>
    <row r="2651" spans="2:19" ht="15.75" customHeight="1" x14ac:dyDescent="0.25">
      <c r="B2651" s="106"/>
      <c r="C2651" s="106"/>
      <c r="D2651" s="139"/>
      <c r="E2651" s="140"/>
      <c r="F2651" s="140"/>
      <c r="G2651" s="140"/>
      <c r="M2651" s="140"/>
      <c r="N2651" s="167"/>
      <c r="O2651" s="167"/>
      <c r="P2651" s="142"/>
      <c r="Q2651" s="142"/>
      <c r="R2651" s="142"/>
      <c r="S2651" s="139"/>
    </row>
    <row r="2652" spans="2:19" ht="15.75" customHeight="1" x14ac:dyDescent="0.25">
      <c r="B2652" s="106"/>
      <c r="C2652" s="106"/>
      <c r="D2652" s="139"/>
      <c r="E2652" s="140"/>
      <c r="F2652" s="140"/>
      <c r="G2652" s="140"/>
      <c r="M2652" s="140"/>
      <c r="N2652" s="167"/>
      <c r="O2652" s="167"/>
      <c r="P2652" s="142"/>
      <c r="Q2652" s="142"/>
      <c r="R2652" s="142"/>
      <c r="S2652" s="139"/>
    </row>
    <row r="2653" spans="2:19" ht="15.75" customHeight="1" x14ac:dyDescent="0.25">
      <c r="B2653" s="106"/>
      <c r="C2653" s="106"/>
      <c r="D2653" s="139"/>
      <c r="E2653" s="140"/>
      <c r="F2653" s="140"/>
      <c r="G2653" s="140"/>
      <c r="M2653" s="140"/>
      <c r="N2653" s="167"/>
      <c r="O2653" s="167"/>
      <c r="P2653" s="142"/>
      <c r="Q2653" s="142"/>
      <c r="R2653" s="142"/>
      <c r="S2653" s="139"/>
    </row>
    <row r="2654" spans="2:19" ht="15.75" customHeight="1" x14ac:dyDescent="0.25">
      <c r="B2654" s="106"/>
      <c r="C2654" s="106"/>
      <c r="D2654" s="139"/>
      <c r="E2654" s="140"/>
      <c r="F2654" s="140"/>
      <c r="G2654" s="140"/>
      <c r="M2654" s="140"/>
      <c r="N2654" s="167"/>
      <c r="O2654" s="167"/>
      <c r="P2654" s="142"/>
      <c r="Q2654" s="142"/>
      <c r="R2654" s="142"/>
      <c r="S2654" s="139"/>
    </row>
    <row r="2655" spans="2:19" ht="15.75" customHeight="1" x14ac:dyDescent="0.25">
      <c r="B2655" s="106"/>
      <c r="C2655" s="106"/>
      <c r="D2655" s="139"/>
      <c r="E2655" s="140"/>
      <c r="F2655" s="140"/>
      <c r="G2655" s="140"/>
      <c r="M2655" s="140"/>
      <c r="N2655" s="167"/>
      <c r="O2655" s="167"/>
      <c r="P2655" s="142"/>
      <c r="Q2655" s="142"/>
      <c r="R2655" s="142"/>
      <c r="S2655" s="139"/>
    </row>
    <row r="2656" spans="2:19" ht="15.75" customHeight="1" x14ac:dyDescent="0.25">
      <c r="B2656" s="106"/>
      <c r="C2656" s="106"/>
      <c r="D2656" s="139"/>
      <c r="E2656" s="140"/>
      <c r="F2656" s="140"/>
      <c r="G2656" s="140"/>
      <c r="M2656" s="140"/>
      <c r="N2656" s="167"/>
      <c r="O2656" s="167"/>
      <c r="P2656" s="142"/>
      <c r="Q2656" s="142"/>
      <c r="R2656" s="142"/>
      <c r="S2656" s="139"/>
    </row>
    <row r="2657" spans="2:19" ht="15.75" customHeight="1" x14ac:dyDescent="0.25">
      <c r="B2657" s="106"/>
      <c r="C2657" s="106"/>
      <c r="D2657" s="139"/>
      <c r="E2657" s="140"/>
      <c r="F2657" s="140"/>
      <c r="G2657" s="140"/>
      <c r="M2657" s="140"/>
      <c r="N2657" s="167"/>
      <c r="O2657" s="167"/>
      <c r="P2657" s="142"/>
      <c r="Q2657" s="142"/>
      <c r="R2657" s="142"/>
      <c r="S2657" s="139"/>
    </row>
    <row r="2658" spans="2:19" ht="15.75" customHeight="1" x14ac:dyDescent="0.25">
      <c r="B2658" s="106"/>
      <c r="C2658" s="106"/>
      <c r="D2658" s="139"/>
      <c r="E2658" s="140"/>
      <c r="F2658" s="140"/>
      <c r="G2658" s="140"/>
      <c r="M2658" s="140"/>
      <c r="N2658" s="167"/>
      <c r="O2658" s="167"/>
      <c r="P2658" s="142"/>
      <c r="Q2658" s="142"/>
      <c r="R2658" s="142"/>
      <c r="S2658" s="139"/>
    </row>
    <row r="2659" spans="2:19" ht="15.75" customHeight="1" x14ac:dyDescent="0.25">
      <c r="B2659" s="106"/>
      <c r="C2659" s="106"/>
      <c r="D2659" s="139"/>
      <c r="E2659" s="140"/>
      <c r="F2659" s="140"/>
      <c r="G2659" s="140"/>
      <c r="M2659" s="140"/>
      <c r="N2659" s="167"/>
      <c r="O2659" s="167"/>
      <c r="P2659" s="142"/>
      <c r="Q2659" s="142"/>
      <c r="R2659" s="142"/>
      <c r="S2659" s="139"/>
    </row>
    <row r="2660" spans="2:19" ht="15.75" customHeight="1" x14ac:dyDescent="0.25">
      <c r="B2660" s="106"/>
      <c r="C2660" s="106"/>
      <c r="D2660" s="139"/>
      <c r="E2660" s="140"/>
      <c r="F2660" s="140"/>
      <c r="G2660" s="140"/>
      <c r="M2660" s="140"/>
      <c r="N2660" s="167"/>
      <c r="O2660" s="167"/>
      <c r="P2660" s="142"/>
      <c r="Q2660" s="142"/>
      <c r="R2660" s="142"/>
      <c r="S2660" s="139"/>
    </row>
    <row r="2661" spans="2:19" ht="15.75" customHeight="1" x14ac:dyDescent="0.25">
      <c r="B2661" s="106"/>
      <c r="C2661" s="106"/>
      <c r="D2661" s="139"/>
      <c r="E2661" s="140"/>
      <c r="F2661" s="140"/>
      <c r="G2661" s="140"/>
      <c r="M2661" s="140"/>
      <c r="N2661" s="167"/>
      <c r="O2661" s="167"/>
      <c r="P2661" s="142"/>
      <c r="Q2661" s="142"/>
      <c r="R2661" s="142"/>
      <c r="S2661" s="139"/>
    </row>
    <row r="2662" spans="2:19" ht="15.75" customHeight="1" x14ac:dyDescent="0.25">
      <c r="B2662" s="106"/>
      <c r="C2662" s="106"/>
      <c r="D2662" s="139"/>
      <c r="E2662" s="140"/>
      <c r="F2662" s="140"/>
      <c r="G2662" s="140"/>
      <c r="M2662" s="140"/>
      <c r="N2662" s="167"/>
      <c r="O2662" s="167"/>
      <c r="P2662" s="142"/>
      <c r="Q2662" s="142"/>
      <c r="R2662" s="142"/>
      <c r="S2662" s="139"/>
    </row>
    <row r="2663" spans="2:19" ht="15.75" customHeight="1" x14ac:dyDescent="0.25">
      <c r="B2663" s="106"/>
      <c r="C2663" s="106"/>
      <c r="D2663" s="139"/>
      <c r="E2663" s="140"/>
      <c r="F2663" s="140"/>
      <c r="G2663" s="140"/>
      <c r="M2663" s="140"/>
      <c r="N2663" s="167"/>
      <c r="O2663" s="167"/>
      <c r="P2663" s="142"/>
      <c r="Q2663" s="142"/>
      <c r="R2663" s="142"/>
      <c r="S2663" s="139"/>
    </row>
    <row r="2664" spans="2:19" ht="15.75" customHeight="1" x14ac:dyDescent="0.25">
      <c r="B2664" s="106"/>
      <c r="C2664" s="106"/>
      <c r="D2664" s="139"/>
      <c r="E2664" s="140"/>
      <c r="F2664" s="140"/>
      <c r="G2664" s="140"/>
      <c r="M2664" s="140"/>
      <c r="N2664" s="167"/>
      <c r="O2664" s="167"/>
      <c r="P2664" s="142"/>
      <c r="Q2664" s="142"/>
      <c r="R2664" s="142"/>
      <c r="S2664" s="139"/>
    </row>
    <row r="2665" spans="2:19" ht="15.75" customHeight="1" x14ac:dyDescent="0.25">
      <c r="B2665" s="106"/>
      <c r="C2665" s="106"/>
      <c r="D2665" s="139"/>
      <c r="E2665" s="140"/>
      <c r="F2665" s="140"/>
      <c r="G2665" s="140"/>
      <c r="M2665" s="140"/>
      <c r="N2665" s="167"/>
      <c r="O2665" s="167"/>
      <c r="P2665" s="142"/>
      <c r="Q2665" s="142"/>
      <c r="R2665" s="142"/>
      <c r="S2665" s="139"/>
    </row>
    <row r="2666" spans="2:19" ht="15.75" customHeight="1" x14ac:dyDescent="0.25">
      <c r="B2666" s="106"/>
      <c r="C2666" s="106"/>
      <c r="D2666" s="139"/>
      <c r="E2666" s="140"/>
      <c r="F2666" s="140"/>
      <c r="G2666" s="140"/>
      <c r="M2666" s="140"/>
      <c r="N2666" s="167"/>
      <c r="O2666" s="167"/>
      <c r="P2666" s="142"/>
      <c r="Q2666" s="142"/>
      <c r="R2666" s="142"/>
      <c r="S2666" s="139"/>
    </row>
    <row r="2667" spans="2:19" ht="15.75" customHeight="1" x14ac:dyDescent="0.25">
      <c r="B2667" s="106"/>
      <c r="C2667" s="106"/>
      <c r="D2667" s="139"/>
      <c r="E2667" s="140"/>
      <c r="F2667" s="140"/>
      <c r="G2667" s="140"/>
      <c r="M2667" s="140"/>
      <c r="N2667" s="167"/>
      <c r="O2667" s="167"/>
      <c r="P2667" s="142"/>
      <c r="Q2667" s="142"/>
      <c r="R2667" s="142"/>
      <c r="S2667" s="139"/>
    </row>
    <row r="2668" spans="2:19" ht="15.75" customHeight="1" x14ac:dyDescent="0.25">
      <c r="B2668" s="106"/>
      <c r="C2668" s="106"/>
      <c r="D2668" s="139"/>
      <c r="E2668" s="140"/>
      <c r="F2668" s="140"/>
      <c r="G2668" s="140"/>
      <c r="M2668" s="140"/>
      <c r="N2668" s="167"/>
      <c r="O2668" s="167"/>
      <c r="P2668" s="142"/>
      <c r="Q2668" s="142"/>
      <c r="R2668" s="142"/>
      <c r="S2668" s="139"/>
    </row>
    <row r="2669" spans="2:19" ht="15.75" customHeight="1" x14ac:dyDescent="0.25">
      <c r="B2669" s="106"/>
      <c r="C2669" s="106"/>
      <c r="D2669" s="139"/>
      <c r="E2669" s="140"/>
      <c r="F2669" s="140"/>
      <c r="G2669" s="140"/>
      <c r="M2669" s="140"/>
      <c r="N2669" s="167"/>
      <c r="O2669" s="167"/>
      <c r="P2669" s="142"/>
      <c r="Q2669" s="142"/>
      <c r="R2669" s="142"/>
      <c r="S2669" s="139"/>
    </row>
    <row r="2670" spans="2:19" ht="15.75" customHeight="1" x14ac:dyDescent="0.25">
      <c r="B2670" s="106"/>
      <c r="C2670" s="106"/>
      <c r="D2670" s="139"/>
      <c r="E2670" s="140"/>
      <c r="F2670" s="140"/>
      <c r="G2670" s="140"/>
      <c r="M2670" s="140"/>
      <c r="N2670" s="167"/>
      <c r="O2670" s="167"/>
      <c r="P2670" s="142"/>
      <c r="Q2670" s="142"/>
      <c r="R2670" s="142"/>
      <c r="S2670" s="139"/>
    </row>
    <row r="2671" spans="2:19" ht="15.75" customHeight="1" x14ac:dyDescent="0.25">
      <c r="B2671" s="106"/>
      <c r="C2671" s="106"/>
      <c r="D2671" s="139"/>
      <c r="E2671" s="140"/>
      <c r="F2671" s="140"/>
      <c r="G2671" s="140"/>
      <c r="M2671" s="140"/>
      <c r="N2671" s="167"/>
      <c r="O2671" s="167"/>
      <c r="P2671" s="142"/>
      <c r="Q2671" s="142"/>
      <c r="R2671" s="142"/>
      <c r="S2671" s="139"/>
    </row>
    <row r="2672" spans="2:19" ht="15.75" customHeight="1" x14ac:dyDescent="0.25">
      <c r="B2672" s="106"/>
      <c r="C2672" s="106"/>
      <c r="D2672" s="139"/>
      <c r="E2672" s="140"/>
      <c r="F2672" s="140"/>
      <c r="G2672" s="140"/>
      <c r="M2672" s="140"/>
      <c r="N2672" s="167"/>
      <c r="O2672" s="167"/>
      <c r="P2672" s="142"/>
      <c r="Q2672" s="142"/>
      <c r="R2672" s="142"/>
      <c r="S2672" s="139"/>
    </row>
    <row r="2673" spans="2:19" ht="15.75" customHeight="1" x14ac:dyDescent="0.25">
      <c r="B2673" s="106"/>
      <c r="C2673" s="106"/>
      <c r="D2673" s="139"/>
      <c r="E2673" s="140"/>
      <c r="F2673" s="140"/>
      <c r="G2673" s="140"/>
      <c r="M2673" s="140"/>
      <c r="N2673" s="167"/>
      <c r="O2673" s="167"/>
      <c r="P2673" s="142"/>
      <c r="Q2673" s="142"/>
      <c r="R2673" s="142"/>
      <c r="S2673" s="139"/>
    </row>
    <row r="2674" spans="2:19" ht="15.75" customHeight="1" x14ac:dyDescent="0.25">
      <c r="B2674" s="106"/>
      <c r="C2674" s="106"/>
      <c r="D2674" s="139"/>
      <c r="E2674" s="140"/>
      <c r="F2674" s="140"/>
      <c r="G2674" s="140"/>
      <c r="M2674" s="140"/>
      <c r="N2674" s="167"/>
      <c r="O2674" s="167"/>
      <c r="P2674" s="142"/>
      <c r="Q2674" s="142"/>
      <c r="R2674" s="142"/>
      <c r="S2674" s="139"/>
    </row>
    <row r="2675" spans="2:19" ht="15.75" customHeight="1" x14ac:dyDescent="0.25">
      <c r="B2675" s="106"/>
      <c r="C2675" s="106"/>
      <c r="D2675" s="139"/>
      <c r="E2675" s="140"/>
      <c r="F2675" s="140"/>
      <c r="G2675" s="140"/>
      <c r="M2675" s="140"/>
      <c r="N2675" s="167"/>
      <c r="O2675" s="167"/>
      <c r="P2675" s="142"/>
      <c r="Q2675" s="142"/>
      <c r="R2675" s="142"/>
      <c r="S2675" s="139"/>
    </row>
    <row r="2676" spans="2:19" ht="15.75" customHeight="1" x14ac:dyDescent="0.25">
      <c r="B2676" s="106"/>
      <c r="C2676" s="106"/>
      <c r="D2676" s="139"/>
      <c r="E2676" s="140"/>
      <c r="F2676" s="140"/>
      <c r="G2676" s="140"/>
      <c r="M2676" s="140"/>
      <c r="N2676" s="167"/>
      <c r="O2676" s="167"/>
      <c r="P2676" s="142"/>
      <c r="Q2676" s="142"/>
      <c r="R2676" s="142"/>
      <c r="S2676" s="139"/>
    </row>
    <row r="2677" spans="2:19" ht="15.75" customHeight="1" x14ac:dyDescent="0.25">
      <c r="B2677" s="106"/>
      <c r="C2677" s="106"/>
      <c r="D2677" s="139"/>
      <c r="E2677" s="140"/>
      <c r="F2677" s="140"/>
      <c r="G2677" s="140"/>
      <c r="M2677" s="140"/>
      <c r="N2677" s="167"/>
      <c r="O2677" s="167"/>
      <c r="P2677" s="142"/>
      <c r="Q2677" s="142"/>
      <c r="R2677" s="142"/>
      <c r="S2677" s="139"/>
    </row>
    <row r="2678" spans="2:19" ht="15.75" customHeight="1" x14ac:dyDescent="0.25">
      <c r="B2678" s="106"/>
      <c r="C2678" s="106"/>
      <c r="D2678" s="139"/>
      <c r="E2678" s="140"/>
      <c r="F2678" s="140"/>
      <c r="G2678" s="140"/>
      <c r="M2678" s="140"/>
      <c r="N2678" s="167"/>
      <c r="O2678" s="167"/>
      <c r="P2678" s="142"/>
      <c r="Q2678" s="142"/>
      <c r="R2678" s="142"/>
      <c r="S2678" s="139"/>
    </row>
    <row r="2679" spans="2:19" ht="15.75" customHeight="1" x14ac:dyDescent="0.25">
      <c r="B2679" s="106"/>
      <c r="C2679" s="106"/>
      <c r="D2679" s="139"/>
      <c r="E2679" s="140"/>
      <c r="F2679" s="140"/>
      <c r="G2679" s="140"/>
      <c r="M2679" s="140"/>
      <c r="N2679" s="167"/>
      <c r="O2679" s="167"/>
      <c r="P2679" s="142"/>
      <c r="Q2679" s="142"/>
      <c r="R2679" s="142"/>
      <c r="S2679" s="139"/>
    </row>
    <row r="2680" spans="2:19" ht="15.75" customHeight="1" x14ac:dyDescent="0.25">
      <c r="B2680" s="106"/>
      <c r="C2680" s="106"/>
      <c r="D2680" s="139"/>
      <c r="E2680" s="140"/>
      <c r="F2680" s="140"/>
      <c r="G2680" s="140"/>
      <c r="M2680" s="140"/>
      <c r="N2680" s="167"/>
      <c r="O2680" s="167"/>
      <c r="P2680" s="142"/>
      <c r="Q2680" s="142"/>
      <c r="R2680" s="142"/>
      <c r="S2680" s="139"/>
    </row>
    <row r="2681" spans="2:19" ht="15.75" customHeight="1" x14ac:dyDescent="0.25">
      <c r="B2681" s="106"/>
      <c r="C2681" s="106"/>
      <c r="D2681" s="139"/>
      <c r="E2681" s="140"/>
      <c r="F2681" s="140"/>
      <c r="G2681" s="140"/>
      <c r="M2681" s="140"/>
      <c r="N2681" s="167"/>
      <c r="O2681" s="167"/>
      <c r="P2681" s="142"/>
      <c r="Q2681" s="142"/>
      <c r="R2681" s="142"/>
      <c r="S2681" s="139"/>
    </row>
    <row r="2682" spans="2:19" ht="15.75" customHeight="1" x14ac:dyDescent="0.25">
      <c r="B2682" s="106"/>
      <c r="C2682" s="106"/>
      <c r="D2682" s="139"/>
      <c r="E2682" s="140"/>
      <c r="F2682" s="140"/>
      <c r="G2682" s="140"/>
      <c r="M2682" s="140"/>
      <c r="N2682" s="167"/>
      <c r="O2682" s="167"/>
      <c r="P2682" s="142"/>
      <c r="Q2682" s="142"/>
      <c r="R2682" s="142"/>
      <c r="S2682" s="139"/>
    </row>
    <row r="2683" spans="2:19" ht="15.75" customHeight="1" x14ac:dyDescent="0.25">
      <c r="B2683" s="106"/>
      <c r="C2683" s="106"/>
      <c r="D2683" s="139"/>
      <c r="E2683" s="140"/>
      <c r="F2683" s="140"/>
      <c r="G2683" s="140"/>
      <c r="M2683" s="140"/>
      <c r="N2683" s="167"/>
      <c r="O2683" s="167"/>
      <c r="P2683" s="142"/>
      <c r="Q2683" s="142"/>
      <c r="R2683" s="142"/>
      <c r="S2683" s="139"/>
    </row>
    <row r="2684" spans="2:19" ht="15.75" customHeight="1" x14ac:dyDescent="0.25">
      <c r="B2684" s="106"/>
      <c r="C2684" s="106"/>
      <c r="D2684" s="139"/>
      <c r="E2684" s="140"/>
      <c r="F2684" s="140"/>
      <c r="G2684" s="140"/>
      <c r="M2684" s="140"/>
      <c r="N2684" s="167"/>
      <c r="O2684" s="167"/>
      <c r="P2684" s="142"/>
      <c r="Q2684" s="142"/>
      <c r="R2684" s="142"/>
      <c r="S2684" s="139"/>
    </row>
    <row r="2685" spans="2:19" ht="15.75" customHeight="1" x14ac:dyDescent="0.25">
      <c r="B2685" s="106"/>
      <c r="C2685" s="106"/>
      <c r="D2685" s="139"/>
      <c r="E2685" s="140"/>
      <c r="F2685" s="140"/>
      <c r="G2685" s="140"/>
      <c r="M2685" s="140"/>
      <c r="N2685" s="167"/>
      <c r="O2685" s="167"/>
      <c r="P2685" s="142"/>
      <c r="Q2685" s="142"/>
      <c r="R2685" s="142"/>
      <c r="S2685" s="139"/>
    </row>
    <row r="2686" spans="2:19" ht="15.75" customHeight="1" x14ac:dyDescent="0.25">
      <c r="B2686" s="106"/>
      <c r="C2686" s="106"/>
      <c r="D2686" s="139"/>
      <c r="E2686" s="140"/>
      <c r="F2686" s="140"/>
      <c r="G2686" s="140"/>
      <c r="M2686" s="140"/>
      <c r="N2686" s="167"/>
      <c r="O2686" s="167"/>
      <c r="P2686" s="142"/>
      <c r="Q2686" s="142"/>
      <c r="R2686" s="142"/>
      <c r="S2686" s="139"/>
    </row>
    <row r="2687" spans="2:19" ht="15.75" customHeight="1" x14ac:dyDescent="0.25">
      <c r="B2687" s="106"/>
      <c r="C2687" s="106"/>
      <c r="D2687" s="139"/>
      <c r="E2687" s="140"/>
      <c r="F2687" s="140"/>
      <c r="G2687" s="140"/>
      <c r="M2687" s="140"/>
      <c r="N2687" s="167"/>
      <c r="O2687" s="167"/>
      <c r="P2687" s="142"/>
      <c r="Q2687" s="142"/>
      <c r="R2687" s="142"/>
      <c r="S2687" s="139"/>
    </row>
    <row r="2688" spans="2:19" ht="15.75" customHeight="1" x14ac:dyDescent="0.25">
      <c r="B2688" s="106"/>
      <c r="C2688" s="106"/>
      <c r="D2688" s="139"/>
      <c r="E2688" s="140"/>
      <c r="F2688" s="140"/>
      <c r="G2688" s="140"/>
      <c r="M2688" s="140"/>
      <c r="N2688" s="167"/>
      <c r="O2688" s="167"/>
      <c r="P2688" s="142"/>
      <c r="Q2688" s="142"/>
      <c r="R2688" s="142"/>
      <c r="S2688" s="139"/>
    </row>
    <row r="2689" spans="2:19" ht="15.75" customHeight="1" x14ac:dyDescent="0.25">
      <c r="B2689" s="106"/>
      <c r="C2689" s="106"/>
      <c r="D2689" s="139"/>
      <c r="E2689" s="140"/>
      <c r="F2689" s="140"/>
      <c r="G2689" s="140"/>
      <c r="M2689" s="140"/>
      <c r="N2689" s="167"/>
      <c r="O2689" s="167"/>
      <c r="P2689" s="142"/>
      <c r="Q2689" s="142"/>
      <c r="R2689" s="142"/>
      <c r="S2689" s="139"/>
    </row>
    <row r="2690" spans="2:19" ht="15.75" customHeight="1" x14ac:dyDescent="0.25">
      <c r="B2690" s="106"/>
      <c r="C2690" s="106"/>
      <c r="D2690" s="139"/>
      <c r="E2690" s="140"/>
      <c r="F2690" s="140"/>
      <c r="G2690" s="140"/>
      <c r="M2690" s="140"/>
      <c r="N2690" s="167"/>
      <c r="O2690" s="167"/>
      <c r="P2690" s="142"/>
      <c r="Q2690" s="142"/>
      <c r="R2690" s="142"/>
      <c r="S2690" s="139"/>
    </row>
    <row r="2691" spans="2:19" ht="15.75" customHeight="1" x14ac:dyDescent="0.25">
      <c r="B2691" s="106"/>
      <c r="C2691" s="106"/>
      <c r="D2691" s="139"/>
      <c r="E2691" s="140"/>
      <c r="F2691" s="140"/>
      <c r="G2691" s="140"/>
      <c r="M2691" s="140"/>
      <c r="N2691" s="167"/>
      <c r="O2691" s="167"/>
      <c r="P2691" s="142"/>
      <c r="Q2691" s="142"/>
      <c r="R2691" s="142"/>
      <c r="S2691" s="139"/>
    </row>
    <row r="2692" spans="2:19" ht="15.75" customHeight="1" x14ac:dyDescent="0.25">
      <c r="B2692" s="106"/>
      <c r="C2692" s="106"/>
      <c r="D2692" s="139"/>
      <c r="E2692" s="140"/>
      <c r="F2692" s="140"/>
      <c r="G2692" s="140"/>
      <c r="M2692" s="140"/>
      <c r="N2692" s="167"/>
      <c r="O2692" s="167"/>
      <c r="P2692" s="142"/>
      <c r="Q2692" s="142"/>
      <c r="R2692" s="142"/>
      <c r="S2692" s="139"/>
    </row>
    <row r="2693" spans="2:19" ht="15.75" customHeight="1" x14ac:dyDescent="0.25">
      <c r="B2693" s="106"/>
      <c r="C2693" s="106"/>
      <c r="D2693" s="139"/>
      <c r="E2693" s="140"/>
      <c r="F2693" s="140"/>
      <c r="G2693" s="140"/>
      <c r="M2693" s="140"/>
      <c r="N2693" s="167"/>
      <c r="O2693" s="167"/>
      <c r="P2693" s="142"/>
      <c r="Q2693" s="142"/>
      <c r="R2693" s="142"/>
      <c r="S2693" s="139"/>
    </row>
    <row r="2694" spans="2:19" ht="15.75" customHeight="1" x14ac:dyDescent="0.25">
      <c r="B2694" s="106"/>
      <c r="C2694" s="106"/>
      <c r="D2694" s="139"/>
      <c r="E2694" s="140"/>
      <c r="F2694" s="140"/>
      <c r="G2694" s="140"/>
      <c r="M2694" s="140"/>
      <c r="N2694" s="167"/>
      <c r="O2694" s="167"/>
      <c r="P2694" s="142"/>
      <c r="Q2694" s="142"/>
      <c r="R2694" s="142"/>
      <c r="S2694" s="139"/>
    </row>
    <row r="2695" spans="2:19" ht="15.75" customHeight="1" x14ac:dyDescent="0.25">
      <c r="B2695" s="106"/>
      <c r="C2695" s="106"/>
      <c r="D2695" s="139"/>
      <c r="E2695" s="140"/>
      <c r="F2695" s="140"/>
      <c r="G2695" s="140"/>
      <c r="M2695" s="140"/>
      <c r="N2695" s="167"/>
      <c r="O2695" s="167"/>
      <c r="P2695" s="142"/>
      <c r="Q2695" s="142"/>
      <c r="R2695" s="142"/>
      <c r="S2695" s="139"/>
    </row>
    <row r="2696" spans="2:19" ht="15.75" customHeight="1" x14ac:dyDescent="0.25">
      <c r="B2696" s="106"/>
      <c r="C2696" s="106"/>
      <c r="D2696" s="139"/>
      <c r="E2696" s="140"/>
      <c r="F2696" s="140"/>
      <c r="G2696" s="140"/>
      <c r="M2696" s="140"/>
      <c r="N2696" s="167"/>
      <c r="O2696" s="167"/>
      <c r="P2696" s="142"/>
      <c r="Q2696" s="142"/>
      <c r="R2696" s="142"/>
      <c r="S2696" s="139"/>
    </row>
    <row r="2697" spans="2:19" ht="15.75" customHeight="1" x14ac:dyDescent="0.25">
      <c r="B2697" s="106"/>
      <c r="C2697" s="106"/>
      <c r="D2697" s="139"/>
      <c r="E2697" s="140"/>
      <c r="F2697" s="140"/>
      <c r="G2697" s="140"/>
      <c r="M2697" s="140"/>
      <c r="N2697" s="167"/>
      <c r="O2697" s="167"/>
      <c r="P2697" s="142"/>
      <c r="Q2697" s="142"/>
      <c r="R2697" s="142"/>
      <c r="S2697" s="139"/>
    </row>
    <row r="2698" spans="2:19" ht="15.75" customHeight="1" x14ac:dyDescent="0.25">
      <c r="B2698" s="106"/>
      <c r="C2698" s="106"/>
      <c r="D2698" s="139"/>
      <c r="E2698" s="140"/>
      <c r="F2698" s="140"/>
      <c r="G2698" s="140"/>
      <c r="M2698" s="140"/>
      <c r="N2698" s="167"/>
      <c r="O2698" s="167"/>
      <c r="P2698" s="142"/>
      <c r="Q2698" s="142"/>
      <c r="R2698" s="142"/>
      <c r="S2698" s="139"/>
    </row>
    <row r="2699" spans="2:19" ht="15.75" customHeight="1" x14ac:dyDescent="0.25">
      <c r="B2699" s="106"/>
      <c r="C2699" s="106"/>
      <c r="D2699" s="139"/>
      <c r="E2699" s="140"/>
      <c r="F2699" s="140"/>
      <c r="G2699" s="140"/>
      <c r="M2699" s="140"/>
      <c r="N2699" s="167"/>
      <c r="O2699" s="167"/>
      <c r="P2699" s="142"/>
      <c r="Q2699" s="142"/>
      <c r="R2699" s="142"/>
      <c r="S2699" s="139"/>
    </row>
    <row r="2700" spans="2:19" ht="15.75" customHeight="1" x14ac:dyDescent="0.25">
      <c r="B2700" s="106"/>
      <c r="C2700" s="106"/>
      <c r="D2700" s="139"/>
      <c r="E2700" s="140"/>
      <c r="F2700" s="140"/>
      <c r="G2700" s="140"/>
      <c r="M2700" s="140"/>
      <c r="N2700" s="167"/>
      <c r="O2700" s="167"/>
      <c r="P2700" s="142"/>
      <c r="Q2700" s="142"/>
      <c r="R2700" s="142"/>
      <c r="S2700" s="139"/>
    </row>
    <row r="2701" spans="2:19" ht="15.75" customHeight="1" x14ac:dyDescent="0.25">
      <c r="B2701" s="106"/>
      <c r="C2701" s="106"/>
      <c r="D2701" s="139"/>
      <c r="E2701" s="140"/>
      <c r="F2701" s="140"/>
      <c r="G2701" s="140"/>
      <c r="M2701" s="140"/>
      <c r="N2701" s="167"/>
      <c r="O2701" s="167"/>
      <c r="P2701" s="142"/>
      <c r="Q2701" s="142"/>
      <c r="R2701" s="142"/>
      <c r="S2701" s="139"/>
    </row>
    <row r="2702" spans="2:19" ht="15.75" customHeight="1" x14ac:dyDescent="0.25">
      <c r="B2702" s="106"/>
      <c r="C2702" s="106"/>
      <c r="D2702" s="139"/>
      <c r="E2702" s="140"/>
      <c r="F2702" s="140"/>
      <c r="G2702" s="140"/>
      <c r="M2702" s="140"/>
      <c r="N2702" s="167"/>
      <c r="O2702" s="167"/>
      <c r="P2702" s="142"/>
      <c r="Q2702" s="142"/>
      <c r="R2702" s="142"/>
      <c r="S2702" s="139"/>
    </row>
    <row r="2703" spans="2:19" ht="15.75" customHeight="1" x14ac:dyDescent="0.25">
      <c r="B2703" s="106"/>
      <c r="C2703" s="106"/>
      <c r="D2703" s="139"/>
      <c r="E2703" s="140"/>
      <c r="F2703" s="140"/>
      <c r="G2703" s="140"/>
      <c r="M2703" s="140"/>
      <c r="N2703" s="167"/>
      <c r="O2703" s="167"/>
      <c r="P2703" s="142"/>
      <c r="Q2703" s="142"/>
      <c r="R2703" s="142"/>
      <c r="S2703" s="139"/>
    </row>
    <row r="2704" spans="2:19" ht="15.75" customHeight="1" x14ac:dyDescent="0.25">
      <c r="B2704" s="106"/>
      <c r="C2704" s="106"/>
      <c r="D2704" s="139"/>
      <c r="E2704" s="140"/>
      <c r="F2704" s="140"/>
      <c r="G2704" s="140"/>
      <c r="M2704" s="140"/>
      <c r="N2704" s="167"/>
      <c r="O2704" s="167"/>
      <c r="P2704" s="142"/>
      <c r="Q2704" s="142"/>
      <c r="R2704" s="142"/>
      <c r="S2704" s="139"/>
    </row>
    <row r="2705" spans="2:19" ht="15.75" customHeight="1" x14ac:dyDescent="0.25">
      <c r="B2705" s="106"/>
      <c r="C2705" s="106"/>
      <c r="D2705" s="139"/>
      <c r="E2705" s="140"/>
      <c r="F2705" s="140"/>
      <c r="G2705" s="140"/>
      <c r="M2705" s="140"/>
      <c r="N2705" s="167"/>
      <c r="O2705" s="167"/>
      <c r="P2705" s="142"/>
      <c r="Q2705" s="142"/>
      <c r="R2705" s="142"/>
      <c r="S2705" s="139"/>
    </row>
    <row r="2706" spans="2:19" ht="15.75" customHeight="1" x14ac:dyDescent="0.25">
      <c r="B2706" s="106"/>
      <c r="C2706" s="106"/>
      <c r="D2706" s="139"/>
      <c r="E2706" s="140"/>
      <c r="F2706" s="140"/>
      <c r="G2706" s="140"/>
      <c r="M2706" s="140"/>
      <c r="N2706" s="167"/>
      <c r="O2706" s="167"/>
      <c r="P2706" s="142"/>
      <c r="Q2706" s="142"/>
      <c r="R2706" s="142"/>
      <c r="S2706" s="139"/>
    </row>
    <row r="2707" spans="2:19" ht="15.75" customHeight="1" x14ac:dyDescent="0.25">
      <c r="B2707" s="106"/>
      <c r="C2707" s="106"/>
      <c r="D2707" s="139"/>
      <c r="E2707" s="140"/>
      <c r="F2707" s="140"/>
      <c r="G2707" s="140"/>
      <c r="M2707" s="140"/>
      <c r="N2707" s="167"/>
      <c r="O2707" s="167"/>
      <c r="P2707" s="142"/>
      <c r="Q2707" s="142"/>
      <c r="R2707" s="142"/>
      <c r="S2707" s="139"/>
    </row>
    <row r="2708" spans="2:19" ht="15.75" customHeight="1" x14ac:dyDescent="0.25">
      <c r="B2708" s="106"/>
      <c r="C2708" s="106"/>
      <c r="D2708" s="139"/>
      <c r="E2708" s="140"/>
      <c r="F2708" s="140"/>
      <c r="G2708" s="140"/>
      <c r="M2708" s="140"/>
      <c r="N2708" s="167"/>
      <c r="O2708" s="167"/>
      <c r="P2708" s="142"/>
      <c r="Q2708" s="142"/>
      <c r="R2708" s="142"/>
      <c r="S2708" s="139"/>
    </row>
    <row r="2709" spans="2:19" ht="15.75" customHeight="1" x14ac:dyDescent="0.25">
      <c r="B2709" s="106"/>
      <c r="C2709" s="106"/>
      <c r="D2709" s="139"/>
      <c r="E2709" s="140"/>
      <c r="F2709" s="140"/>
      <c r="G2709" s="140"/>
      <c r="M2709" s="140"/>
      <c r="N2709" s="167"/>
      <c r="O2709" s="167"/>
      <c r="P2709" s="142"/>
      <c r="Q2709" s="142"/>
      <c r="R2709" s="142"/>
      <c r="S2709" s="139"/>
    </row>
    <row r="2710" spans="2:19" ht="15.75" customHeight="1" x14ac:dyDescent="0.25">
      <c r="B2710" s="106"/>
      <c r="C2710" s="106"/>
      <c r="D2710" s="139"/>
      <c r="E2710" s="140"/>
      <c r="F2710" s="140"/>
      <c r="G2710" s="140"/>
      <c r="M2710" s="140"/>
      <c r="N2710" s="167"/>
      <c r="O2710" s="167"/>
      <c r="P2710" s="142"/>
      <c r="Q2710" s="142"/>
      <c r="R2710" s="142"/>
      <c r="S2710" s="139"/>
    </row>
    <row r="2711" spans="2:19" ht="15.75" customHeight="1" x14ac:dyDescent="0.25">
      <c r="B2711" s="106"/>
      <c r="C2711" s="106"/>
      <c r="D2711" s="139"/>
      <c r="E2711" s="140"/>
      <c r="F2711" s="140"/>
      <c r="G2711" s="140"/>
      <c r="M2711" s="140"/>
      <c r="N2711" s="167"/>
      <c r="O2711" s="167"/>
      <c r="P2711" s="142"/>
      <c r="Q2711" s="142"/>
      <c r="R2711" s="142"/>
      <c r="S2711" s="139"/>
    </row>
    <row r="2712" spans="2:19" ht="15.75" customHeight="1" x14ac:dyDescent="0.25">
      <c r="B2712" s="106"/>
      <c r="C2712" s="106"/>
      <c r="D2712" s="139"/>
      <c r="E2712" s="140"/>
      <c r="F2712" s="140"/>
      <c r="G2712" s="140"/>
      <c r="M2712" s="140"/>
      <c r="N2712" s="167"/>
      <c r="O2712" s="167"/>
      <c r="P2712" s="142"/>
      <c r="Q2712" s="142"/>
      <c r="R2712" s="142"/>
      <c r="S2712" s="139"/>
    </row>
    <row r="2713" spans="2:19" ht="15.75" customHeight="1" x14ac:dyDescent="0.25">
      <c r="B2713" s="106"/>
      <c r="C2713" s="106"/>
      <c r="D2713" s="139"/>
      <c r="E2713" s="140"/>
      <c r="F2713" s="140"/>
      <c r="G2713" s="140"/>
      <c r="M2713" s="140"/>
      <c r="N2713" s="167"/>
      <c r="O2713" s="167"/>
      <c r="P2713" s="142"/>
      <c r="Q2713" s="142"/>
      <c r="R2713" s="142"/>
      <c r="S2713" s="139"/>
    </row>
    <row r="2714" spans="2:19" ht="15.75" customHeight="1" x14ac:dyDescent="0.25">
      <c r="B2714" s="106"/>
      <c r="C2714" s="106"/>
      <c r="D2714" s="139"/>
      <c r="E2714" s="140"/>
      <c r="F2714" s="140"/>
      <c r="G2714" s="140"/>
      <c r="M2714" s="140"/>
      <c r="N2714" s="167"/>
      <c r="O2714" s="167"/>
      <c r="P2714" s="142"/>
      <c r="Q2714" s="142"/>
      <c r="R2714" s="142"/>
      <c r="S2714" s="139"/>
    </row>
    <row r="2715" spans="2:19" ht="15.75" customHeight="1" x14ac:dyDescent="0.25">
      <c r="B2715" s="106"/>
      <c r="C2715" s="106"/>
      <c r="D2715" s="139"/>
      <c r="E2715" s="140"/>
      <c r="F2715" s="140"/>
      <c r="G2715" s="140"/>
      <c r="M2715" s="140"/>
      <c r="N2715" s="167"/>
      <c r="O2715" s="167"/>
      <c r="P2715" s="142"/>
      <c r="Q2715" s="142"/>
      <c r="R2715" s="142"/>
      <c r="S2715" s="139"/>
    </row>
    <row r="2716" spans="2:19" ht="15.75" customHeight="1" x14ac:dyDescent="0.25">
      <c r="B2716" s="106"/>
      <c r="C2716" s="106"/>
      <c r="D2716" s="139"/>
      <c r="E2716" s="140"/>
      <c r="F2716" s="140"/>
      <c r="G2716" s="140"/>
      <c r="M2716" s="140"/>
      <c r="N2716" s="167"/>
      <c r="O2716" s="167"/>
      <c r="P2716" s="142"/>
      <c r="Q2716" s="142"/>
      <c r="R2716" s="142"/>
      <c r="S2716" s="139"/>
    </row>
    <row r="2717" spans="2:19" ht="15.75" customHeight="1" x14ac:dyDescent="0.25">
      <c r="B2717" s="106"/>
      <c r="C2717" s="106"/>
      <c r="D2717" s="139"/>
      <c r="E2717" s="140"/>
      <c r="F2717" s="140"/>
      <c r="G2717" s="140"/>
      <c r="M2717" s="140"/>
      <c r="N2717" s="167"/>
      <c r="O2717" s="167"/>
      <c r="P2717" s="142"/>
      <c r="Q2717" s="142"/>
      <c r="R2717" s="142"/>
      <c r="S2717" s="139"/>
    </row>
    <row r="2718" spans="2:19" ht="15.75" customHeight="1" x14ac:dyDescent="0.25">
      <c r="B2718" s="106"/>
      <c r="C2718" s="106"/>
      <c r="D2718" s="139"/>
      <c r="E2718" s="140"/>
      <c r="F2718" s="140"/>
      <c r="G2718" s="140"/>
      <c r="M2718" s="140"/>
      <c r="N2718" s="167"/>
      <c r="O2718" s="167"/>
      <c r="P2718" s="142"/>
      <c r="Q2718" s="142"/>
      <c r="R2718" s="142"/>
      <c r="S2718" s="139"/>
    </row>
    <row r="2719" spans="2:19" ht="15.75" customHeight="1" x14ac:dyDescent="0.25">
      <c r="B2719" s="106"/>
      <c r="C2719" s="106"/>
      <c r="D2719" s="139"/>
      <c r="E2719" s="140"/>
      <c r="F2719" s="140"/>
      <c r="G2719" s="140"/>
      <c r="M2719" s="140"/>
      <c r="N2719" s="167"/>
      <c r="O2719" s="167"/>
      <c r="P2719" s="142"/>
      <c r="Q2719" s="142"/>
      <c r="R2719" s="142"/>
      <c r="S2719" s="139"/>
    </row>
    <row r="2720" spans="2:19" ht="15.75" customHeight="1" x14ac:dyDescent="0.25">
      <c r="B2720" s="106"/>
      <c r="C2720" s="106"/>
      <c r="D2720" s="139"/>
      <c r="E2720" s="140"/>
      <c r="F2720" s="140"/>
      <c r="G2720" s="140"/>
      <c r="M2720" s="140"/>
      <c r="N2720" s="167"/>
      <c r="O2720" s="167"/>
      <c r="P2720" s="142"/>
      <c r="Q2720" s="142"/>
      <c r="R2720" s="142"/>
      <c r="S2720" s="139"/>
    </row>
    <row r="2721" spans="2:19" ht="15.75" customHeight="1" x14ac:dyDescent="0.25">
      <c r="B2721" s="106"/>
      <c r="C2721" s="106"/>
      <c r="D2721" s="139"/>
      <c r="E2721" s="140"/>
      <c r="F2721" s="140"/>
      <c r="G2721" s="140"/>
      <c r="M2721" s="140"/>
      <c r="N2721" s="167"/>
      <c r="O2721" s="167"/>
      <c r="P2721" s="142"/>
      <c r="Q2721" s="142"/>
      <c r="R2721" s="142"/>
      <c r="S2721" s="139"/>
    </row>
    <row r="2722" spans="2:19" ht="15.75" customHeight="1" x14ac:dyDescent="0.25">
      <c r="B2722" s="106"/>
      <c r="C2722" s="106"/>
      <c r="D2722" s="139"/>
      <c r="E2722" s="140"/>
      <c r="F2722" s="140"/>
      <c r="G2722" s="140"/>
      <c r="M2722" s="140"/>
      <c r="N2722" s="167"/>
      <c r="O2722" s="167"/>
      <c r="P2722" s="142"/>
      <c r="Q2722" s="142"/>
      <c r="R2722" s="142"/>
      <c r="S2722" s="139"/>
    </row>
    <row r="2723" spans="2:19" ht="15.75" customHeight="1" x14ac:dyDescent="0.25">
      <c r="B2723" s="106"/>
      <c r="C2723" s="106"/>
      <c r="D2723" s="139"/>
      <c r="E2723" s="140"/>
      <c r="F2723" s="140"/>
      <c r="G2723" s="140"/>
      <c r="M2723" s="140"/>
      <c r="N2723" s="167"/>
      <c r="O2723" s="167"/>
      <c r="P2723" s="142"/>
      <c r="Q2723" s="142"/>
      <c r="R2723" s="142"/>
      <c r="S2723" s="139"/>
    </row>
    <row r="2724" spans="2:19" ht="15.75" customHeight="1" x14ac:dyDescent="0.25">
      <c r="B2724" s="106"/>
      <c r="C2724" s="106"/>
      <c r="D2724" s="139"/>
      <c r="E2724" s="140"/>
      <c r="F2724" s="140"/>
      <c r="G2724" s="140"/>
      <c r="M2724" s="140"/>
      <c r="N2724" s="167"/>
      <c r="O2724" s="167"/>
      <c r="P2724" s="142"/>
      <c r="Q2724" s="142"/>
      <c r="R2724" s="142"/>
      <c r="S2724" s="139"/>
    </row>
    <row r="2725" spans="2:19" ht="15.75" customHeight="1" x14ac:dyDescent="0.25">
      <c r="B2725" s="106"/>
      <c r="C2725" s="106"/>
      <c r="D2725" s="139"/>
      <c r="E2725" s="140"/>
      <c r="F2725" s="140"/>
      <c r="G2725" s="140"/>
      <c r="M2725" s="140"/>
      <c r="N2725" s="167"/>
      <c r="O2725" s="167"/>
      <c r="P2725" s="142"/>
      <c r="Q2725" s="142"/>
      <c r="R2725" s="142"/>
      <c r="S2725" s="139"/>
    </row>
    <row r="2726" spans="2:19" ht="15.75" customHeight="1" x14ac:dyDescent="0.25">
      <c r="B2726" s="106"/>
      <c r="C2726" s="106"/>
      <c r="D2726" s="139"/>
      <c r="E2726" s="140"/>
      <c r="F2726" s="140"/>
      <c r="G2726" s="140"/>
      <c r="M2726" s="140"/>
      <c r="N2726" s="167"/>
      <c r="O2726" s="167"/>
      <c r="P2726" s="142"/>
      <c r="Q2726" s="142"/>
      <c r="R2726" s="142"/>
      <c r="S2726" s="139"/>
    </row>
    <row r="2727" spans="2:19" ht="15.75" customHeight="1" x14ac:dyDescent="0.25">
      <c r="B2727" s="106"/>
      <c r="C2727" s="106"/>
      <c r="D2727" s="139"/>
      <c r="E2727" s="140"/>
      <c r="F2727" s="140"/>
      <c r="G2727" s="140"/>
      <c r="M2727" s="140"/>
      <c r="N2727" s="167"/>
      <c r="O2727" s="167"/>
      <c r="P2727" s="142"/>
      <c r="Q2727" s="142"/>
      <c r="R2727" s="142"/>
      <c r="S2727" s="139"/>
    </row>
    <row r="2728" spans="2:19" ht="15.75" customHeight="1" x14ac:dyDescent="0.25">
      <c r="B2728" s="106"/>
      <c r="C2728" s="106"/>
      <c r="D2728" s="139"/>
      <c r="E2728" s="140"/>
      <c r="F2728" s="140"/>
      <c r="G2728" s="140"/>
      <c r="M2728" s="140"/>
      <c r="N2728" s="167"/>
      <c r="O2728" s="167"/>
      <c r="P2728" s="142"/>
      <c r="Q2728" s="142"/>
      <c r="R2728" s="142"/>
      <c r="S2728" s="139"/>
    </row>
    <row r="2729" spans="2:19" ht="15.75" customHeight="1" x14ac:dyDescent="0.25">
      <c r="B2729" s="106"/>
      <c r="C2729" s="106"/>
      <c r="D2729" s="139"/>
      <c r="E2729" s="140"/>
      <c r="F2729" s="140"/>
      <c r="G2729" s="140"/>
      <c r="M2729" s="140"/>
      <c r="N2729" s="167"/>
      <c r="O2729" s="167"/>
      <c r="P2729" s="142"/>
      <c r="Q2729" s="142"/>
      <c r="R2729" s="142"/>
      <c r="S2729" s="139"/>
    </row>
    <row r="2730" spans="2:19" ht="15.75" customHeight="1" x14ac:dyDescent="0.25">
      <c r="B2730" s="106"/>
      <c r="C2730" s="106"/>
      <c r="D2730" s="139"/>
      <c r="E2730" s="140"/>
      <c r="F2730" s="140"/>
      <c r="G2730" s="140"/>
      <c r="M2730" s="140"/>
      <c r="N2730" s="167"/>
      <c r="O2730" s="167"/>
      <c r="P2730" s="142"/>
      <c r="Q2730" s="142"/>
      <c r="R2730" s="142"/>
      <c r="S2730" s="139"/>
    </row>
    <row r="2731" spans="2:19" ht="15.75" customHeight="1" x14ac:dyDescent="0.25">
      <c r="B2731" s="106"/>
      <c r="C2731" s="106"/>
      <c r="D2731" s="139"/>
      <c r="E2731" s="140"/>
      <c r="F2731" s="140"/>
      <c r="G2731" s="140"/>
      <c r="M2731" s="140"/>
      <c r="N2731" s="167"/>
      <c r="O2731" s="167"/>
      <c r="P2731" s="142"/>
      <c r="Q2731" s="142"/>
      <c r="R2731" s="142"/>
      <c r="S2731" s="139"/>
    </row>
    <row r="2732" spans="2:19" ht="15.75" customHeight="1" x14ac:dyDescent="0.25">
      <c r="B2732" s="106"/>
      <c r="C2732" s="106"/>
      <c r="D2732" s="139"/>
      <c r="E2732" s="140"/>
      <c r="F2732" s="140"/>
      <c r="G2732" s="140"/>
      <c r="M2732" s="140"/>
      <c r="N2732" s="167"/>
      <c r="O2732" s="167"/>
      <c r="P2732" s="142"/>
      <c r="Q2732" s="142"/>
      <c r="R2732" s="142"/>
      <c r="S2732" s="139"/>
    </row>
    <row r="2733" spans="2:19" ht="15.75" customHeight="1" x14ac:dyDescent="0.25">
      <c r="B2733" s="106"/>
      <c r="C2733" s="106"/>
      <c r="D2733" s="139"/>
      <c r="E2733" s="140"/>
      <c r="F2733" s="140"/>
      <c r="G2733" s="140"/>
      <c r="M2733" s="140"/>
      <c r="N2733" s="167"/>
      <c r="O2733" s="167"/>
      <c r="P2733" s="142"/>
      <c r="Q2733" s="142"/>
      <c r="R2733" s="142"/>
      <c r="S2733" s="139"/>
    </row>
    <row r="2734" spans="2:19" ht="15.75" customHeight="1" x14ac:dyDescent="0.25">
      <c r="B2734" s="106"/>
      <c r="C2734" s="106"/>
      <c r="D2734" s="139"/>
      <c r="E2734" s="140"/>
      <c r="F2734" s="140"/>
      <c r="G2734" s="140"/>
      <c r="M2734" s="140"/>
      <c r="N2734" s="167"/>
      <c r="O2734" s="167"/>
      <c r="P2734" s="142"/>
      <c r="Q2734" s="142"/>
      <c r="R2734" s="142"/>
      <c r="S2734" s="139"/>
    </row>
    <row r="2735" spans="2:19" ht="15.75" customHeight="1" x14ac:dyDescent="0.25">
      <c r="B2735" s="106"/>
      <c r="C2735" s="106"/>
      <c r="D2735" s="139"/>
      <c r="E2735" s="140"/>
      <c r="F2735" s="140"/>
      <c r="G2735" s="140"/>
      <c r="M2735" s="140"/>
      <c r="N2735" s="167"/>
      <c r="O2735" s="167"/>
      <c r="P2735" s="142"/>
      <c r="Q2735" s="142"/>
      <c r="R2735" s="142"/>
      <c r="S2735" s="139"/>
    </row>
    <row r="2736" spans="2:19" ht="15.75" customHeight="1" x14ac:dyDescent="0.25">
      <c r="B2736" s="106"/>
      <c r="C2736" s="106"/>
      <c r="D2736" s="139"/>
      <c r="E2736" s="140"/>
      <c r="F2736" s="140"/>
      <c r="G2736" s="140"/>
      <c r="M2736" s="140"/>
      <c r="N2736" s="167"/>
      <c r="O2736" s="167"/>
      <c r="P2736" s="142"/>
      <c r="Q2736" s="142"/>
      <c r="R2736" s="142"/>
      <c r="S2736" s="139"/>
    </row>
    <row r="2737" spans="2:19" ht="15.75" customHeight="1" x14ac:dyDescent="0.25">
      <c r="B2737" s="106"/>
      <c r="C2737" s="106"/>
      <c r="D2737" s="139"/>
      <c r="E2737" s="140"/>
      <c r="F2737" s="140"/>
      <c r="G2737" s="140"/>
      <c r="M2737" s="140"/>
      <c r="N2737" s="167"/>
      <c r="O2737" s="167"/>
      <c r="P2737" s="142"/>
      <c r="Q2737" s="142"/>
      <c r="R2737" s="142"/>
      <c r="S2737" s="139"/>
    </row>
    <row r="2738" spans="2:19" ht="15.75" customHeight="1" x14ac:dyDescent="0.25">
      <c r="B2738" s="106"/>
      <c r="C2738" s="106"/>
      <c r="D2738" s="139"/>
      <c r="E2738" s="140"/>
      <c r="F2738" s="140"/>
      <c r="G2738" s="140"/>
      <c r="M2738" s="140"/>
      <c r="N2738" s="167"/>
      <c r="O2738" s="167"/>
      <c r="P2738" s="142"/>
      <c r="Q2738" s="142"/>
      <c r="R2738" s="142"/>
      <c r="S2738" s="139"/>
    </row>
    <row r="2739" spans="2:19" ht="15.75" customHeight="1" x14ac:dyDescent="0.25">
      <c r="B2739" s="106"/>
      <c r="C2739" s="106"/>
      <c r="D2739" s="139"/>
      <c r="E2739" s="140"/>
      <c r="F2739" s="140"/>
      <c r="G2739" s="140"/>
      <c r="M2739" s="140"/>
      <c r="N2739" s="167"/>
      <c r="O2739" s="167"/>
      <c r="P2739" s="142"/>
      <c r="Q2739" s="142"/>
      <c r="R2739" s="142"/>
      <c r="S2739" s="139"/>
    </row>
    <row r="2740" spans="2:19" ht="15.75" customHeight="1" x14ac:dyDescent="0.25">
      <c r="B2740" s="106"/>
      <c r="C2740" s="106"/>
      <c r="D2740" s="139"/>
      <c r="E2740" s="140"/>
      <c r="F2740" s="140"/>
      <c r="G2740" s="140"/>
      <c r="M2740" s="140"/>
      <c r="N2740" s="167"/>
      <c r="O2740" s="167"/>
      <c r="P2740" s="142"/>
      <c r="Q2740" s="142"/>
      <c r="R2740" s="142"/>
      <c r="S2740" s="139"/>
    </row>
    <row r="2741" spans="2:19" ht="15.75" customHeight="1" x14ac:dyDescent="0.25">
      <c r="B2741" s="106"/>
      <c r="C2741" s="106"/>
      <c r="D2741" s="139"/>
      <c r="E2741" s="140"/>
      <c r="F2741" s="140"/>
      <c r="G2741" s="140"/>
      <c r="M2741" s="140"/>
      <c r="N2741" s="167"/>
      <c r="O2741" s="167"/>
      <c r="P2741" s="142"/>
      <c r="Q2741" s="142"/>
      <c r="R2741" s="142"/>
      <c r="S2741" s="139"/>
    </row>
    <row r="2742" spans="2:19" ht="15.75" customHeight="1" x14ac:dyDescent="0.25">
      <c r="B2742" s="106"/>
      <c r="C2742" s="106"/>
      <c r="D2742" s="139"/>
      <c r="E2742" s="140"/>
      <c r="F2742" s="140"/>
      <c r="G2742" s="140"/>
      <c r="M2742" s="140"/>
      <c r="N2742" s="167"/>
      <c r="O2742" s="167"/>
      <c r="P2742" s="142"/>
      <c r="Q2742" s="142"/>
      <c r="R2742" s="142"/>
      <c r="S2742" s="139"/>
    </row>
    <row r="2743" spans="2:19" ht="15.75" customHeight="1" x14ac:dyDescent="0.25">
      <c r="B2743" s="106"/>
      <c r="C2743" s="106"/>
      <c r="D2743" s="139"/>
      <c r="E2743" s="140"/>
      <c r="F2743" s="140"/>
      <c r="G2743" s="140"/>
      <c r="M2743" s="140"/>
      <c r="N2743" s="167"/>
      <c r="O2743" s="167"/>
      <c r="P2743" s="142"/>
      <c r="Q2743" s="142"/>
      <c r="R2743" s="142"/>
      <c r="S2743" s="139"/>
    </row>
    <row r="2744" spans="2:19" ht="15.75" customHeight="1" x14ac:dyDescent="0.25">
      <c r="B2744" s="106"/>
      <c r="C2744" s="106"/>
      <c r="D2744" s="139"/>
      <c r="E2744" s="140"/>
      <c r="F2744" s="140"/>
      <c r="G2744" s="140"/>
      <c r="M2744" s="140"/>
      <c r="N2744" s="167"/>
      <c r="O2744" s="167"/>
      <c r="P2744" s="142"/>
      <c r="Q2744" s="142"/>
      <c r="R2744" s="142"/>
      <c r="S2744" s="139"/>
    </row>
    <row r="2745" spans="2:19" ht="15.75" customHeight="1" x14ac:dyDescent="0.25">
      <c r="B2745" s="106"/>
      <c r="C2745" s="106"/>
      <c r="D2745" s="139"/>
      <c r="E2745" s="140"/>
      <c r="F2745" s="140"/>
      <c r="G2745" s="140"/>
      <c r="M2745" s="140"/>
      <c r="N2745" s="167"/>
      <c r="O2745" s="167"/>
      <c r="P2745" s="142"/>
      <c r="Q2745" s="142"/>
      <c r="R2745" s="142"/>
      <c r="S2745" s="139"/>
    </row>
    <row r="2746" spans="2:19" ht="15.75" customHeight="1" x14ac:dyDescent="0.25">
      <c r="B2746" s="106"/>
      <c r="C2746" s="106"/>
      <c r="D2746" s="139"/>
      <c r="E2746" s="140"/>
      <c r="F2746" s="140"/>
      <c r="G2746" s="140"/>
      <c r="M2746" s="140"/>
      <c r="N2746" s="167"/>
      <c r="O2746" s="167"/>
      <c r="P2746" s="142"/>
      <c r="Q2746" s="142"/>
      <c r="R2746" s="142"/>
      <c r="S2746" s="139"/>
    </row>
    <row r="2747" spans="2:19" ht="15.75" customHeight="1" x14ac:dyDescent="0.25">
      <c r="B2747" s="106"/>
      <c r="C2747" s="106"/>
      <c r="D2747" s="139"/>
      <c r="E2747" s="140"/>
      <c r="F2747" s="140"/>
      <c r="G2747" s="140"/>
      <c r="M2747" s="140"/>
      <c r="N2747" s="167"/>
      <c r="O2747" s="167"/>
      <c r="P2747" s="142"/>
      <c r="Q2747" s="142"/>
      <c r="R2747" s="142"/>
      <c r="S2747" s="139"/>
    </row>
    <row r="2748" spans="2:19" ht="15.75" customHeight="1" x14ac:dyDescent="0.25">
      <c r="B2748" s="106"/>
      <c r="C2748" s="106"/>
      <c r="D2748" s="139"/>
      <c r="E2748" s="140"/>
      <c r="F2748" s="140"/>
      <c r="G2748" s="140"/>
      <c r="M2748" s="140"/>
      <c r="N2748" s="167"/>
      <c r="O2748" s="167"/>
      <c r="P2748" s="142"/>
      <c r="Q2748" s="142"/>
      <c r="R2748" s="142"/>
      <c r="S2748" s="139"/>
    </row>
    <row r="2749" spans="2:19" ht="15.75" customHeight="1" x14ac:dyDescent="0.25">
      <c r="B2749" s="106"/>
      <c r="C2749" s="106"/>
      <c r="D2749" s="139"/>
      <c r="E2749" s="140"/>
      <c r="F2749" s="140"/>
      <c r="G2749" s="140"/>
      <c r="M2749" s="140"/>
      <c r="N2749" s="167"/>
      <c r="O2749" s="167"/>
      <c r="P2749" s="142"/>
      <c r="Q2749" s="142"/>
      <c r="R2749" s="142"/>
      <c r="S2749" s="139"/>
    </row>
    <row r="2750" spans="2:19" ht="15.75" customHeight="1" x14ac:dyDescent="0.25">
      <c r="B2750" s="106"/>
      <c r="C2750" s="106"/>
      <c r="D2750" s="139"/>
      <c r="E2750" s="140"/>
      <c r="F2750" s="140"/>
      <c r="G2750" s="140"/>
      <c r="M2750" s="140"/>
      <c r="N2750" s="167"/>
      <c r="O2750" s="167"/>
      <c r="P2750" s="142"/>
      <c r="Q2750" s="142"/>
      <c r="R2750" s="142"/>
      <c r="S2750" s="139"/>
    </row>
    <row r="2751" spans="2:19" ht="15.75" customHeight="1" x14ac:dyDescent="0.25">
      <c r="B2751" s="106"/>
      <c r="C2751" s="106"/>
      <c r="D2751" s="139"/>
      <c r="E2751" s="140"/>
      <c r="F2751" s="140"/>
      <c r="G2751" s="140"/>
      <c r="M2751" s="140"/>
      <c r="N2751" s="167"/>
      <c r="O2751" s="167"/>
      <c r="P2751" s="142"/>
      <c r="Q2751" s="142"/>
      <c r="R2751" s="142"/>
      <c r="S2751" s="139"/>
    </row>
    <row r="2752" spans="2:19" ht="15.75" customHeight="1" x14ac:dyDescent="0.25">
      <c r="B2752" s="106"/>
      <c r="C2752" s="106"/>
      <c r="D2752" s="139"/>
      <c r="E2752" s="140"/>
      <c r="F2752" s="140"/>
      <c r="G2752" s="140"/>
      <c r="M2752" s="140"/>
      <c r="N2752" s="167"/>
      <c r="O2752" s="167"/>
      <c r="P2752" s="142"/>
      <c r="Q2752" s="142"/>
      <c r="R2752" s="142"/>
      <c r="S2752" s="139"/>
    </row>
    <row r="2753" spans="2:19" ht="15.75" customHeight="1" x14ac:dyDescent="0.25">
      <c r="B2753" s="106"/>
      <c r="C2753" s="106"/>
      <c r="D2753" s="139"/>
      <c r="E2753" s="140"/>
      <c r="F2753" s="140"/>
      <c r="G2753" s="140"/>
      <c r="M2753" s="140"/>
      <c r="N2753" s="167"/>
      <c r="O2753" s="167"/>
      <c r="P2753" s="142"/>
      <c r="Q2753" s="142"/>
      <c r="R2753" s="142"/>
      <c r="S2753" s="139"/>
    </row>
    <row r="2754" spans="2:19" ht="15.75" customHeight="1" x14ac:dyDescent="0.25">
      <c r="B2754" s="106"/>
      <c r="C2754" s="106"/>
      <c r="D2754" s="139"/>
      <c r="E2754" s="140"/>
      <c r="F2754" s="140"/>
      <c r="G2754" s="140"/>
      <c r="M2754" s="140"/>
      <c r="N2754" s="167"/>
      <c r="O2754" s="167"/>
      <c r="P2754" s="142"/>
      <c r="Q2754" s="142"/>
      <c r="R2754" s="142"/>
      <c r="S2754" s="139"/>
    </row>
    <row r="2755" spans="2:19" ht="15.75" customHeight="1" x14ac:dyDescent="0.25">
      <c r="B2755" s="106"/>
      <c r="C2755" s="106"/>
      <c r="D2755" s="139"/>
      <c r="E2755" s="140"/>
      <c r="F2755" s="140"/>
      <c r="G2755" s="140"/>
      <c r="M2755" s="140"/>
      <c r="N2755" s="167"/>
      <c r="O2755" s="167"/>
      <c r="P2755" s="142"/>
      <c r="Q2755" s="142"/>
      <c r="R2755" s="142"/>
      <c r="S2755" s="139"/>
    </row>
    <row r="2756" spans="2:19" ht="15.75" customHeight="1" x14ac:dyDescent="0.25">
      <c r="B2756" s="106"/>
      <c r="C2756" s="106"/>
      <c r="D2756" s="139"/>
      <c r="E2756" s="140"/>
      <c r="F2756" s="140"/>
      <c r="G2756" s="140"/>
      <c r="M2756" s="140"/>
      <c r="N2756" s="167"/>
      <c r="O2756" s="167"/>
      <c r="P2756" s="142"/>
      <c r="Q2756" s="142"/>
      <c r="R2756" s="142"/>
      <c r="S2756" s="139"/>
    </row>
    <row r="2757" spans="2:19" ht="15.75" customHeight="1" x14ac:dyDescent="0.25">
      <c r="B2757" s="106"/>
      <c r="C2757" s="106"/>
      <c r="D2757" s="139"/>
      <c r="E2757" s="140"/>
      <c r="F2757" s="140"/>
      <c r="G2757" s="140"/>
      <c r="M2757" s="140"/>
      <c r="N2757" s="167"/>
      <c r="O2757" s="167"/>
      <c r="P2757" s="142"/>
      <c r="Q2757" s="142"/>
      <c r="R2757" s="142"/>
      <c r="S2757" s="139"/>
    </row>
    <row r="2758" spans="2:19" ht="15.75" customHeight="1" x14ac:dyDescent="0.25">
      <c r="B2758" s="106"/>
      <c r="C2758" s="106"/>
      <c r="D2758" s="139"/>
      <c r="E2758" s="140"/>
      <c r="F2758" s="140"/>
      <c r="G2758" s="140"/>
      <c r="M2758" s="140"/>
      <c r="N2758" s="167"/>
      <c r="O2758" s="167"/>
      <c r="P2758" s="142"/>
      <c r="Q2758" s="142"/>
      <c r="R2758" s="142"/>
      <c r="S2758" s="139"/>
    </row>
    <row r="2759" spans="2:19" ht="15.75" customHeight="1" x14ac:dyDescent="0.25">
      <c r="B2759" s="106"/>
      <c r="C2759" s="106"/>
      <c r="D2759" s="139"/>
      <c r="E2759" s="140"/>
      <c r="F2759" s="140"/>
      <c r="G2759" s="140"/>
      <c r="M2759" s="140"/>
      <c r="N2759" s="167"/>
      <c r="O2759" s="167"/>
      <c r="P2759" s="142"/>
      <c r="Q2759" s="142"/>
      <c r="R2759" s="142"/>
      <c r="S2759" s="139"/>
    </row>
    <row r="2760" spans="2:19" ht="15.75" customHeight="1" x14ac:dyDescent="0.25">
      <c r="B2760" s="106"/>
      <c r="C2760" s="106"/>
      <c r="D2760" s="139"/>
      <c r="E2760" s="140"/>
      <c r="F2760" s="140"/>
      <c r="G2760" s="140"/>
      <c r="M2760" s="140"/>
      <c r="N2760" s="167"/>
      <c r="O2760" s="167"/>
      <c r="P2760" s="142"/>
      <c r="Q2760" s="142"/>
      <c r="R2760" s="142"/>
      <c r="S2760" s="139"/>
    </row>
    <row r="2761" spans="2:19" ht="15.75" customHeight="1" x14ac:dyDescent="0.25">
      <c r="B2761" s="106"/>
      <c r="C2761" s="106"/>
      <c r="D2761" s="139"/>
      <c r="E2761" s="140"/>
      <c r="F2761" s="140"/>
      <c r="G2761" s="140"/>
      <c r="M2761" s="140"/>
      <c r="N2761" s="167"/>
      <c r="O2761" s="167"/>
      <c r="P2761" s="142"/>
      <c r="Q2761" s="142"/>
      <c r="R2761" s="142"/>
      <c r="S2761" s="139"/>
    </row>
    <row r="2762" spans="2:19" ht="15.75" customHeight="1" x14ac:dyDescent="0.25">
      <c r="B2762" s="106"/>
      <c r="C2762" s="106"/>
      <c r="D2762" s="139"/>
      <c r="E2762" s="140"/>
      <c r="F2762" s="140"/>
      <c r="G2762" s="140"/>
      <c r="M2762" s="140"/>
      <c r="N2762" s="167"/>
      <c r="O2762" s="167"/>
      <c r="P2762" s="142"/>
      <c r="Q2762" s="142"/>
      <c r="R2762" s="142"/>
      <c r="S2762" s="139"/>
    </row>
    <row r="2763" spans="2:19" ht="15.75" customHeight="1" x14ac:dyDescent="0.25">
      <c r="B2763" s="106"/>
      <c r="C2763" s="106"/>
      <c r="D2763" s="139"/>
      <c r="E2763" s="140"/>
      <c r="F2763" s="140"/>
      <c r="G2763" s="140"/>
      <c r="M2763" s="140"/>
      <c r="N2763" s="167"/>
      <c r="O2763" s="167"/>
      <c r="P2763" s="142"/>
      <c r="Q2763" s="142"/>
      <c r="R2763" s="142"/>
      <c r="S2763" s="139"/>
    </row>
    <row r="2764" spans="2:19" ht="15.75" customHeight="1" x14ac:dyDescent="0.25">
      <c r="B2764" s="106"/>
      <c r="C2764" s="106"/>
      <c r="D2764" s="139"/>
      <c r="E2764" s="140"/>
      <c r="F2764" s="140"/>
      <c r="G2764" s="140"/>
      <c r="M2764" s="140"/>
      <c r="N2764" s="167"/>
      <c r="O2764" s="167"/>
      <c r="P2764" s="142"/>
      <c r="Q2764" s="142"/>
      <c r="R2764" s="142"/>
      <c r="S2764" s="139"/>
    </row>
    <row r="2765" spans="2:19" ht="15.75" customHeight="1" x14ac:dyDescent="0.25">
      <c r="B2765" s="106"/>
      <c r="C2765" s="106"/>
      <c r="D2765" s="139"/>
      <c r="E2765" s="140"/>
      <c r="F2765" s="140"/>
      <c r="G2765" s="140"/>
      <c r="M2765" s="140"/>
      <c r="N2765" s="167"/>
      <c r="O2765" s="167"/>
      <c r="P2765" s="142"/>
      <c r="Q2765" s="142"/>
      <c r="R2765" s="142"/>
      <c r="S2765" s="139"/>
    </row>
    <row r="2766" spans="2:19" ht="15.75" customHeight="1" x14ac:dyDescent="0.25">
      <c r="B2766" s="106"/>
      <c r="C2766" s="106"/>
      <c r="D2766" s="139"/>
      <c r="E2766" s="140"/>
      <c r="F2766" s="140"/>
      <c r="G2766" s="140"/>
      <c r="M2766" s="140"/>
      <c r="N2766" s="167"/>
      <c r="O2766" s="167"/>
      <c r="P2766" s="142"/>
      <c r="Q2766" s="142"/>
      <c r="R2766" s="142"/>
      <c r="S2766" s="139"/>
    </row>
    <row r="2767" spans="2:19" ht="15.75" customHeight="1" x14ac:dyDescent="0.25">
      <c r="B2767" s="106"/>
      <c r="C2767" s="106"/>
      <c r="D2767" s="139"/>
      <c r="E2767" s="140"/>
      <c r="F2767" s="140"/>
      <c r="G2767" s="140"/>
      <c r="M2767" s="140"/>
      <c r="N2767" s="167"/>
      <c r="O2767" s="167"/>
      <c r="P2767" s="142"/>
      <c r="Q2767" s="142"/>
      <c r="R2767" s="142"/>
      <c r="S2767" s="139"/>
    </row>
    <row r="2768" spans="2:19" ht="15.75" customHeight="1" x14ac:dyDescent="0.25">
      <c r="B2768" s="106"/>
      <c r="C2768" s="106"/>
      <c r="D2768" s="139"/>
      <c r="E2768" s="140"/>
      <c r="F2768" s="140"/>
      <c r="G2768" s="140"/>
      <c r="M2768" s="140"/>
      <c r="N2768" s="167"/>
      <c r="O2768" s="167"/>
      <c r="P2768" s="142"/>
      <c r="Q2768" s="142"/>
      <c r="R2768" s="142"/>
      <c r="S2768" s="139"/>
    </row>
    <row r="2769" spans="2:19" ht="15.75" customHeight="1" x14ac:dyDescent="0.25">
      <c r="B2769" s="106"/>
      <c r="C2769" s="106"/>
      <c r="D2769" s="139"/>
      <c r="E2769" s="140"/>
      <c r="F2769" s="140"/>
      <c r="G2769" s="140"/>
      <c r="M2769" s="140"/>
      <c r="N2769" s="167"/>
      <c r="O2769" s="167"/>
      <c r="P2769" s="142"/>
      <c r="Q2769" s="142"/>
      <c r="R2769" s="142"/>
      <c r="S2769" s="139"/>
    </row>
    <row r="2770" spans="2:19" ht="15.75" customHeight="1" x14ac:dyDescent="0.25">
      <c r="B2770" s="106"/>
      <c r="C2770" s="106"/>
      <c r="D2770" s="139"/>
      <c r="E2770" s="140"/>
      <c r="F2770" s="140"/>
      <c r="G2770" s="140"/>
      <c r="M2770" s="140"/>
      <c r="N2770" s="167"/>
      <c r="O2770" s="167"/>
      <c r="P2770" s="142"/>
      <c r="Q2770" s="142"/>
      <c r="R2770" s="142"/>
      <c r="S2770" s="139"/>
    </row>
    <row r="2771" spans="2:19" ht="15.75" customHeight="1" x14ac:dyDescent="0.25">
      <c r="B2771" s="106"/>
      <c r="C2771" s="106"/>
      <c r="D2771" s="139"/>
      <c r="E2771" s="140"/>
      <c r="F2771" s="140"/>
      <c r="G2771" s="140"/>
      <c r="M2771" s="140"/>
      <c r="N2771" s="167"/>
      <c r="O2771" s="167"/>
      <c r="P2771" s="142"/>
      <c r="Q2771" s="142"/>
      <c r="R2771" s="142"/>
      <c r="S2771" s="139"/>
    </row>
    <row r="2772" spans="2:19" ht="15.75" customHeight="1" x14ac:dyDescent="0.25">
      <c r="B2772" s="106"/>
      <c r="C2772" s="106"/>
      <c r="D2772" s="139"/>
      <c r="E2772" s="140"/>
      <c r="F2772" s="140"/>
      <c r="G2772" s="140"/>
      <c r="M2772" s="140"/>
      <c r="N2772" s="167"/>
      <c r="O2772" s="167"/>
      <c r="P2772" s="142"/>
      <c r="Q2772" s="142"/>
      <c r="R2772" s="142"/>
      <c r="S2772" s="139"/>
    </row>
    <row r="2773" spans="2:19" ht="15.75" customHeight="1" x14ac:dyDescent="0.25">
      <c r="B2773" s="106"/>
      <c r="C2773" s="106"/>
      <c r="D2773" s="139"/>
      <c r="E2773" s="140"/>
      <c r="F2773" s="140"/>
      <c r="G2773" s="140"/>
      <c r="M2773" s="140"/>
      <c r="N2773" s="167"/>
      <c r="O2773" s="167"/>
      <c r="P2773" s="142"/>
      <c r="Q2773" s="142"/>
      <c r="R2773" s="142"/>
      <c r="S2773" s="139"/>
    </row>
    <row r="2774" spans="2:19" ht="15.75" customHeight="1" x14ac:dyDescent="0.25">
      <c r="B2774" s="106"/>
      <c r="C2774" s="106"/>
      <c r="D2774" s="139"/>
      <c r="E2774" s="140"/>
      <c r="F2774" s="140"/>
      <c r="G2774" s="140"/>
      <c r="M2774" s="140"/>
      <c r="N2774" s="167"/>
      <c r="O2774" s="167"/>
      <c r="P2774" s="142"/>
      <c r="Q2774" s="142"/>
      <c r="R2774" s="142"/>
      <c r="S2774" s="139"/>
    </row>
    <row r="2775" spans="2:19" ht="15.75" customHeight="1" x14ac:dyDescent="0.25">
      <c r="B2775" s="106"/>
      <c r="C2775" s="106"/>
      <c r="D2775" s="139"/>
      <c r="E2775" s="140"/>
      <c r="F2775" s="140"/>
      <c r="G2775" s="140"/>
      <c r="M2775" s="140"/>
      <c r="N2775" s="167"/>
      <c r="O2775" s="167"/>
      <c r="P2775" s="142"/>
      <c r="Q2775" s="142"/>
      <c r="R2775" s="142"/>
      <c r="S2775" s="139"/>
    </row>
    <row r="2776" spans="2:19" ht="15.75" customHeight="1" x14ac:dyDescent="0.25">
      <c r="B2776" s="106"/>
      <c r="C2776" s="106"/>
      <c r="D2776" s="139"/>
      <c r="E2776" s="140"/>
      <c r="F2776" s="140"/>
      <c r="G2776" s="140"/>
      <c r="M2776" s="140"/>
      <c r="N2776" s="167"/>
      <c r="O2776" s="167"/>
      <c r="P2776" s="142"/>
      <c r="Q2776" s="142"/>
      <c r="R2776" s="142"/>
      <c r="S2776" s="139"/>
    </row>
    <row r="2777" spans="2:19" ht="15.75" customHeight="1" x14ac:dyDescent="0.25">
      <c r="B2777" s="106"/>
      <c r="C2777" s="106"/>
      <c r="D2777" s="139"/>
      <c r="E2777" s="140"/>
      <c r="F2777" s="140"/>
      <c r="G2777" s="140"/>
      <c r="M2777" s="140"/>
      <c r="N2777" s="167"/>
      <c r="O2777" s="167"/>
      <c r="P2777" s="142"/>
      <c r="Q2777" s="142"/>
      <c r="R2777" s="142"/>
      <c r="S2777" s="139"/>
    </row>
    <row r="2778" spans="2:19" ht="15.75" customHeight="1" x14ac:dyDescent="0.25">
      <c r="B2778" s="106"/>
      <c r="C2778" s="106"/>
      <c r="D2778" s="139"/>
      <c r="E2778" s="140"/>
      <c r="F2778" s="140"/>
      <c r="G2778" s="140"/>
      <c r="M2778" s="140"/>
      <c r="N2778" s="167"/>
      <c r="O2778" s="167"/>
      <c r="P2778" s="142"/>
      <c r="Q2778" s="142"/>
      <c r="R2778" s="142"/>
      <c r="S2778" s="139"/>
    </row>
    <row r="2779" spans="2:19" ht="15.75" customHeight="1" x14ac:dyDescent="0.25">
      <c r="B2779" s="106"/>
      <c r="C2779" s="106"/>
      <c r="D2779" s="139"/>
      <c r="E2779" s="140"/>
      <c r="F2779" s="140"/>
      <c r="G2779" s="140"/>
      <c r="M2779" s="140"/>
      <c r="N2779" s="167"/>
      <c r="O2779" s="167"/>
      <c r="P2779" s="142"/>
      <c r="Q2779" s="142"/>
      <c r="R2779" s="142"/>
      <c r="S2779" s="139"/>
    </row>
    <row r="2780" spans="2:19" ht="15.75" customHeight="1" x14ac:dyDescent="0.25">
      <c r="B2780" s="106"/>
      <c r="C2780" s="106"/>
      <c r="D2780" s="139"/>
      <c r="E2780" s="140"/>
      <c r="F2780" s="140"/>
      <c r="G2780" s="140"/>
      <c r="M2780" s="140"/>
      <c r="N2780" s="167"/>
      <c r="O2780" s="167"/>
      <c r="P2780" s="142"/>
      <c r="Q2780" s="142"/>
      <c r="R2780" s="142"/>
      <c r="S2780" s="139"/>
    </row>
    <row r="2781" spans="2:19" ht="15.75" customHeight="1" x14ac:dyDescent="0.25">
      <c r="B2781" s="106"/>
      <c r="C2781" s="106"/>
      <c r="D2781" s="139"/>
      <c r="E2781" s="140"/>
      <c r="F2781" s="140"/>
      <c r="G2781" s="140"/>
      <c r="M2781" s="140"/>
      <c r="N2781" s="167"/>
      <c r="O2781" s="167"/>
      <c r="P2781" s="142"/>
      <c r="Q2781" s="142"/>
      <c r="R2781" s="142"/>
      <c r="S2781" s="139"/>
    </row>
    <row r="2782" spans="2:19" ht="15.75" customHeight="1" x14ac:dyDescent="0.25">
      <c r="B2782" s="106"/>
      <c r="C2782" s="106"/>
      <c r="D2782" s="139"/>
      <c r="E2782" s="140"/>
      <c r="F2782" s="140"/>
      <c r="G2782" s="140"/>
      <c r="M2782" s="140"/>
      <c r="N2782" s="167"/>
      <c r="O2782" s="167"/>
      <c r="P2782" s="142"/>
      <c r="Q2782" s="142"/>
      <c r="R2782" s="142"/>
      <c r="S2782" s="139"/>
    </row>
    <row r="2783" spans="2:19" ht="15.75" customHeight="1" x14ac:dyDescent="0.25">
      <c r="B2783" s="106"/>
      <c r="C2783" s="106"/>
      <c r="D2783" s="139"/>
      <c r="E2783" s="140"/>
      <c r="F2783" s="140"/>
      <c r="G2783" s="140"/>
      <c r="M2783" s="140"/>
      <c r="N2783" s="167"/>
      <c r="O2783" s="167"/>
      <c r="P2783" s="142"/>
      <c r="Q2783" s="142"/>
      <c r="R2783" s="142"/>
      <c r="S2783" s="139"/>
    </row>
    <row r="2784" spans="2:19" ht="15.75" customHeight="1" x14ac:dyDescent="0.25">
      <c r="B2784" s="106"/>
      <c r="C2784" s="106"/>
      <c r="D2784" s="139"/>
      <c r="E2784" s="140"/>
      <c r="F2784" s="140"/>
      <c r="G2784" s="140"/>
      <c r="M2784" s="140"/>
      <c r="N2784" s="167"/>
      <c r="O2784" s="167"/>
      <c r="P2784" s="142"/>
      <c r="Q2784" s="142"/>
      <c r="R2784" s="142"/>
      <c r="S2784" s="139"/>
    </row>
    <row r="2785" spans="2:19" ht="15.75" customHeight="1" x14ac:dyDescent="0.25">
      <c r="B2785" s="106"/>
      <c r="C2785" s="106"/>
      <c r="D2785" s="139"/>
      <c r="E2785" s="140"/>
      <c r="F2785" s="140"/>
      <c r="G2785" s="140"/>
      <c r="M2785" s="140"/>
      <c r="N2785" s="167"/>
      <c r="O2785" s="167"/>
      <c r="P2785" s="142"/>
      <c r="Q2785" s="142"/>
      <c r="R2785" s="142"/>
      <c r="S2785" s="139"/>
    </row>
    <row r="2786" spans="2:19" ht="15.75" customHeight="1" x14ac:dyDescent="0.25">
      <c r="B2786" s="106"/>
      <c r="C2786" s="106"/>
      <c r="D2786" s="139"/>
      <c r="E2786" s="140"/>
      <c r="F2786" s="140"/>
      <c r="G2786" s="140"/>
      <c r="M2786" s="140"/>
      <c r="N2786" s="167"/>
      <c r="O2786" s="167"/>
      <c r="P2786" s="142"/>
      <c r="Q2786" s="142"/>
      <c r="R2786" s="142"/>
      <c r="S2786" s="139"/>
    </row>
    <row r="2787" spans="2:19" ht="15.75" customHeight="1" x14ac:dyDescent="0.25">
      <c r="B2787" s="106"/>
      <c r="C2787" s="106"/>
      <c r="D2787" s="139"/>
      <c r="E2787" s="140"/>
      <c r="F2787" s="140"/>
      <c r="G2787" s="140"/>
      <c r="M2787" s="140"/>
      <c r="N2787" s="167"/>
      <c r="O2787" s="167"/>
      <c r="P2787" s="142"/>
      <c r="Q2787" s="142"/>
      <c r="R2787" s="142"/>
      <c r="S2787" s="139"/>
    </row>
    <row r="2788" spans="2:19" ht="15.75" customHeight="1" x14ac:dyDescent="0.25">
      <c r="B2788" s="106"/>
      <c r="C2788" s="106"/>
      <c r="D2788" s="139"/>
      <c r="E2788" s="140"/>
      <c r="F2788" s="140"/>
      <c r="G2788" s="140"/>
      <c r="M2788" s="140"/>
      <c r="N2788" s="167"/>
      <c r="O2788" s="167"/>
      <c r="P2788" s="142"/>
      <c r="Q2788" s="142"/>
      <c r="R2788" s="142"/>
      <c r="S2788" s="139"/>
    </row>
    <row r="2789" spans="2:19" ht="15.75" customHeight="1" x14ac:dyDescent="0.25">
      <c r="B2789" s="106"/>
      <c r="C2789" s="106"/>
      <c r="D2789" s="139"/>
      <c r="E2789" s="140"/>
      <c r="F2789" s="140"/>
      <c r="G2789" s="140"/>
      <c r="M2789" s="140"/>
      <c r="N2789" s="167"/>
      <c r="O2789" s="167"/>
      <c r="P2789" s="142"/>
      <c r="Q2789" s="142"/>
      <c r="R2789" s="142"/>
      <c r="S2789" s="139"/>
    </row>
    <row r="2790" spans="2:19" ht="15.75" customHeight="1" x14ac:dyDescent="0.25">
      <c r="B2790" s="106"/>
      <c r="C2790" s="106"/>
      <c r="D2790" s="139"/>
      <c r="E2790" s="140"/>
      <c r="F2790" s="140"/>
      <c r="G2790" s="140"/>
      <c r="M2790" s="140"/>
      <c r="N2790" s="167"/>
      <c r="O2790" s="167"/>
      <c r="P2790" s="142"/>
      <c r="Q2790" s="142"/>
      <c r="R2790" s="142"/>
      <c r="S2790" s="139"/>
    </row>
    <row r="2791" spans="2:19" ht="15.75" customHeight="1" x14ac:dyDescent="0.25">
      <c r="B2791" s="106"/>
      <c r="C2791" s="106"/>
      <c r="D2791" s="139"/>
      <c r="E2791" s="140"/>
      <c r="F2791" s="140"/>
      <c r="G2791" s="140"/>
      <c r="M2791" s="140"/>
      <c r="N2791" s="167"/>
      <c r="O2791" s="167"/>
      <c r="P2791" s="142"/>
      <c r="Q2791" s="142"/>
      <c r="R2791" s="142"/>
      <c r="S2791" s="139"/>
    </row>
    <row r="2792" spans="2:19" ht="15.75" customHeight="1" x14ac:dyDescent="0.25">
      <c r="B2792" s="106"/>
      <c r="C2792" s="106"/>
      <c r="D2792" s="139"/>
      <c r="E2792" s="140"/>
      <c r="F2792" s="140"/>
      <c r="G2792" s="140"/>
      <c r="M2792" s="140"/>
      <c r="N2792" s="167"/>
      <c r="O2792" s="167"/>
      <c r="P2792" s="142"/>
      <c r="Q2792" s="142"/>
      <c r="R2792" s="142"/>
      <c r="S2792" s="139"/>
    </row>
    <row r="2793" spans="2:19" ht="15.75" customHeight="1" x14ac:dyDescent="0.25">
      <c r="B2793" s="106"/>
      <c r="C2793" s="106"/>
      <c r="D2793" s="139"/>
      <c r="E2793" s="140"/>
      <c r="F2793" s="140"/>
      <c r="G2793" s="140"/>
      <c r="M2793" s="140"/>
      <c r="N2793" s="167"/>
      <c r="O2793" s="167"/>
      <c r="P2793" s="142"/>
      <c r="Q2793" s="142"/>
      <c r="R2793" s="142"/>
      <c r="S2793" s="139"/>
    </row>
    <row r="2794" spans="2:19" ht="15.75" customHeight="1" x14ac:dyDescent="0.25">
      <c r="B2794" s="106"/>
      <c r="C2794" s="106"/>
      <c r="D2794" s="139"/>
      <c r="E2794" s="140"/>
      <c r="F2794" s="140"/>
      <c r="G2794" s="140"/>
      <c r="M2794" s="140"/>
      <c r="N2794" s="167"/>
      <c r="O2794" s="167"/>
      <c r="P2794" s="142"/>
      <c r="Q2794" s="142"/>
      <c r="R2794" s="142"/>
      <c r="S2794" s="139"/>
    </row>
    <row r="2795" spans="2:19" ht="15.75" customHeight="1" x14ac:dyDescent="0.25">
      <c r="B2795" s="106"/>
      <c r="C2795" s="106"/>
      <c r="D2795" s="139"/>
      <c r="E2795" s="140"/>
      <c r="F2795" s="140"/>
      <c r="G2795" s="140"/>
      <c r="M2795" s="140"/>
      <c r="N2795" s="167"/>
      <c r="O2795" s="167"/>
      <c r="P2795" s="142"/>
      <c r="Q2795" s="142"/>
      <c r="R2795" s="142"/>
      <c r="S2795" s="139"/>
    </row>
    <row r="2796" spans="2:19" ht="15.75" customHeight="1" x14ac:dyDescent="0.25">
      <c r="B2796" s="106"/>
      <c r="C2796" s="106"/>
      <c r="D2796" s="139"/>
      <c r="E2796" s="140"/>
      <c r="F2796" s="140"/>
      <c r="G2796" s="140"/>
      <c r="M2796" s="140"/>
      <c r="N2796" s="167"/>
      <c r="O2796" s="167"/>
      <c r="P2796" s="142"/>
      <c r="Q2796" s="142"/>
      <c r="R2796" s="142"/>
      <c r="S2796" s="139"/>
    </row>
    <row r="2797" spans="2:19" ht="15.75" customHeight="1" x14ac:dyDescent="0.25">
      <c r="B2797" s="106"/>
      <c r="C2797" s="106"/>
      <c r="D2797" s="139"/>
      <c r="E2797" s="140"/>
      <c r="F2797" s="140"/>
      <c r="G2797" s="140"/>
      <c r="M2797" s="140"/>
      <c r="N2797" s="167"/>
      <c r="O2797" s="167"/>
      <c r="P2797" s="142"/>
      <c r="Q2797" s="142"/>
      <c r="R2797" s="142"/>
      <c r="S2797" s="139"/>
    </row>
    <row r="2798" spans="2:19" ht="15.75" customHeight="1" x14ac:dyDescent="0.25">
      <c r="B2798" s="106"/>
      <c r="C2798" s="106"/>
      <c r="D2798" s="139"/>
      <c r="E2798" s="140"/>
      <c r="F2798" s="140"/>
      <c r="G2798" s="140"/>
      <c r="M2798" s="140"/>
      <c r="N2798" s="167"/>
      <c r="O2798" s="167"/>
      <c r="P2798" s="142"/>
      <c r="Q2798" s="142"/>
      <c r="R2798" s="142"/>
      <c r="S2798" s="139"/>
    </row>
    <row r="2799" spans="2:19" ht="15.75" customHeight="1" x14ac:dyDescent="0.25">
      <c r="B2799" s="106"/>
      <c r="C2799" s="106"/>
      <c r="D2799" s="139"/>
      <c r="E2799" s="140"/>
      <c r="F2799" s="140"/>
      <c r="G2799" s="140"/>
      <c r="M2799" s="140"/>
      <c r="N2799" s="167"/>
      <c r="O2799" s="167"/>
      <c r="P2799" s="142"/>
      <c r="Q2799" s="142"/>
      <c r="R2799" s="142"/>
      <c r="S2799" s="139"/>
    </row>
    <row r="2800" spans="2:19" ht="15.75" customHeight="1" x14ac:dyDescent="0.25">
      <c r="B2800" s="106"/>
      <c r="C2800" s="106"/>
      <c r="D2800" s="139"/>
      <c r="E2800" s="140"/>
      <c r="F2800" s="140"/>
      <c r="G2800" s="140"/>
      <c r="M2800" s="140"/>
      <c r="N2800" s="167"/>
      <c r="O2800" s="167"/>
      <c r="P2800" s="142"/>
      <c r="Q2800" s="142"/>
      <c r="R2800" s="142"/>
      <c r="S2800" s="139"/>
    </row>
    <row r="2801" spans="2:19" ht="15.75" customHeight="1" x14ac:dyDescent="0.25">
      <c r="B2801" s="106"/>
      <c r="C2801" s="106"/>
      <c r="D2801" s="139"/>
      <c r="E2801" s="140"/>
      <c r="F2801" s="140"/>
      <c r="G2801" s="140"/>
      <c r="M2801" s="140"/>
      <c r="N2801" s="167"/>
      <c r="O2801" s="167"/>
      <c r="P2801" s="142"/>
      <c r="Q2801" s="142"/>
      <c r="R2801" s="142"/>
      <c r="S2801" s="139"/>
    </row>
    <row r="2802" spans="2:19" ht="15.75" customHeight="1" x14ac:dyDescent="0.25">
      <c r="B2802" s="106"/>
      <c r="C2802" s="106"/>
      <c r="D2802" s="139"/>
      <c r="E2802" s="140"/>
      <c r="F2802" s="140"/>
      <c r="G2802" s="140"/>
      <c r="M2802" s="140"/>
      <c r="N2802" s="167"/>
      <c r="O2802" s="167"/>
      <c r="P2802" s="142"/>
      <c r="Q2802" s="142"/>
      <c r="R2802" s="142"/>
      <c r="S2802" s="139"/>
    </row>
    <row r="2803" spans="2:19" ht="15.75" customHeight="1" x14ac:dyDescent="0.25">
      <c r="B2803" s="106"/>
      <c r="C2803" s="106"/>
      <c r="D2803" s="139"/>
      <c r="E2803" s="140"/>
      <c r="F2803" s="140"/>
      <c r="G2803" s="140"/>
      <c r="M2803" s="140"/>
      <c r="N2803" s="167"/>
      <c r="O2803" s="167"/>
      <c r="P2803" s="142"/>
      <c r="Q2803" s="142"/>
      <c r="R2803" s="142"/>
      <c r="S2803" s="139"/>
    </row>
    <row r="2804" spans="2:19" ht="15.75" customHeight="1" x14ac:dyDescent="0.25">
      <c r="B2804" s="106"/>
      <c r="C2804" s="106"/>
      <c r="D2804" s="139"/>
      <c r="E2804" s="140"/>
      <c r="F2804" s="140"/>
      <c r="G2804" s="140"/>
      <c r="M2804" s="140"/>
      <c r="N2804" s="167"/>
      <c r="O2804" s="167"/>
      <c r="P2804" s="142"/>
      <c r="Q2804" s="142"/>
      <c r="R2804" s="142"/>
      <c r="S2804" s="139"/>
    </row>
    <row r="2805" spans="2:19" ht="15.75" customHeight="1" x14ac:dyDescent="0.25">
      <c r="B2805" s="106"/>
      <c r="C2805" s="106"/>
      <c r="D2805" s="139"/>
      <c r="E2805" s="140"/>
      <c r="F2805" s="140"/>
      <c r="G2805" s="140"/>
      <c r="M2805" s="140"/>
      <c r="N2805" s="167"/>
      <c r="O2805" s="167"/>
      <c r="P2805" s="142"/>
      <c r="Q2805" s="142"/>
      <c r="R2805" s="142"/>
      <c r="S2805" s="139"/>
    </row>
    <row r="2806" spans="2:19" ht="15.75" customHeight="1" x14ac:dyDescent="0.25">
      <c r="B2806" s="106"/>
      <c r="C2806" s="106"/>
      <c r="D2806" s="139"/>
      <c r="E2806" s="140"/>
      <c r="F2806" s="140"/>
      <c r="G2806" s="140"/>
      <c r="M2806" s="140"/>
      <c r="N2806" s="167"/>
      <c r="O2806" s="167"/>
      <c r="P2806" s="142"/>
      <c r="Q2806" s="142"/>
      <c r="R2806" s="142"/>
      <c r="S2806" s="139"/>
    </row>
    <row r="2807" spans="2:19" ht="15.75" customHeight="1" x14ac:dyDescent="0.25">
      <c r="B2807" s="106"/>
      <c r="C2807" s="106"/>
      <c r="D2807" s="139"/>
      <c r="E2807" s="140"/>
      <c r="F2807" s="140"/>
      <c r="G2807" s="140"/>
      <c r="M2807" s="140"/>
      <c r="N2807" s="167"/>
      <c r="O2807" s="167"/>
      <c r="P2807" s="142"/>
      <c r="Q2807" s="142"/>
      <c r="R2807" s="142"/>
      <c r="S2807" s="139"/>
    </row>
    <row r="2808" spans="2:19" ht="15.75" customHeight="1" x14ac:dyDescent="0.25">
      <c r="B2808" s="106"/>
      <c r="C2808" s="106"/>
      <c r="D2808" s="139"/>
      <c r="E2808" s="140"/>
      <c r="F2808" s="140"/>
      <c r="G2808" s="140"/>
      <c r="M2808" s="140"/>
      <c r="N2808" s="167"/>
      <c r="O2808" s="167"/>
      <c r="P2808" s="142"/>
      <c r="Q2808" s="142"/>
      <c r="R2808" s="142"/>
      <c r="S2808" s="139"/>
    </row>
    <row r="2809" spans="2:19" ht="15.75" customHeight="1" x14ac:dyDescent="0.25">
      <c r="B2809" s="106"/>
      <c r="C2809" s="106"/>
      <c r="D2809" s="139"/>
      <c r="E2809" s="140"/>
      <c r="F2809" s="140"/>
      <c r="G2809" s="140"/>
      <c r="M2809" s="140"/>
      <c r="N2809" s="167"/>
      <c r="O2809" s="167"/>
      <c r="P2809" s="142"/>
      <c r="Q2809" s="142"/>
      <c r="R2809" s="142"/>
      <c r="S2809" s="139"/>
    </row>
    <row r="2810" spans="2:19" ht="15.75" customHeight="1" x14ac:dyDescent="0.25">
      <c r="B2810" s="106"/>
      <c r="C2810" s="106"/>
      <c r="D2810" s="139"/>
      <c r="E2810" s="140"/>
      <c r="F2810" s="140"/>
      <c r="G2810" s="140"/>
      <c r="M2810" s="140"/>
      <c r="N2810" s="167"/>
      <c r="O2810" s="167"/>
      <c r="P2810" s="142"/>
      <c r="Q2810" s="142"/>
      <c r="R2810" s="142"/>
      <c r="S2810" s="139"/>
    </row>
    <row r="2811" spans="2:19" ht="15.75" customHeight="1" x14ac:dyDescent="0.25">
      <c r="B2811" s="106"/>
      <c r="C2811" s="106"/>
      <c r="D2811" s="139"/>
      <c r="E2811" s="140"/>
      <c r="F2811" s="140"/>
      <c r="G2811" s="140"/>
      <c r="M2811" s="140"/>
      <c r="N2811" s="167"/>
      <c r="O2811" s="167"/>
      <c r="P2811" s="142"/>
      <c r="Q2811" s="142"/>
      <c r="R2811" s="142"/>
      <c r="S2811" s="139"/>
    </row>
    <row r="2812" spans="2:19" ht="15.75" customHeight="1" x14ac:dyDescent="0.25">
      <c r="B2812" s="106"/>
      <c r="C2812" s="106"/>
      <c r="D2812" s="139"/>
      <c r="E2812" s="140"/>
      <c r="F2812" s="140"/>
      <c r="G2812" s="140"/>
      <c r="M2812" s="140"/>
      <c r="N2812" s="167"/>
      <c r="O2812" s="167"/>
      <c r="P2812" s="142"/>
      <c r="Q2812" s="142"/>
      <c r="R2812" s="142"/>
      <c r="S2812" s="139"/>
    </row>
    <row r="2813" spans="2:19" ht="15.75" customHeight="1" x14ac:dyDescent="0.25">
      <c r="B2813" s="106"/>
      <c r="C2813" s="106"/>
      <c r="D2813" s="139"/>
      <c r="E2813" s="140"/>
      <c r="F2813" s="140"/>
      <c r="G2813" s="140"/>
      <c r="M2813" s="140"/>
      <c r="N2813" s="167"/>
      <c r="O2813" s="167"/>
      <c r="P2813" s="142"/>
      <c r="Q2813" s="142"/>
      <c r="R2813" s="142"/>
      <c r="S2813" s="139"/>
    </row>
    <row r="2814" spans="2:19" ht="15.75" customHeight="1" x14ac:dyDescent="0.25">
      <c r="B2814" s="106"/>
      <c r="C2814" s="106"/>
      <c r="D2814" s="139"/>
      <c r="E2814" s="140"/>
      <c r="F2814" s="140"/>
      <c r="G2814" s="140"/>
      <c r="M2814" s="140"/>
      <c r="N2814" s="167"/>
      <c r="O2814" s="167"/>
      <c r="P2814" s="142"/>
      <c r="Q2814" s="142"/>
      <c r="R2814" s="142"/>
      <c r="S2814" s="139"/>
    </row>
    <row r="2815" spans="2:19" ht="15.75" customHeight="1" x14ac:dyDescent="0.25">
      <c r="B2815" s="106"/>
      <c r="C2815" s="106"/>
      <c r="D2815" s="139"/>
      <c r="E2815" s="140"/>
      <c r="F2815" s="140"/>
      <c r="G2815" s="140"/>
      <c r="M2815" s="140"/>
      <c r="N2815" s="167"/>
      <c r="O2815" s="167"/>
      <c r="P2815" s="142"/>
      <c r="Q2815" s="142"/>
      <c r="R2815" s="142"/>
      <c r="S2815" s="139"/>
    </row>
    <row r="2816" spans="2:19" ht="15.75" customHeight="1" x14ac:dyDescent="0.25">
      <c r="B2816" s="106"/>
      <c r="C2816" s="106"/>
      <c r="D2816" s="139"/>
      <c r="E2816" s="140"/>
      <c r="F2816" s="140"/>
      <c r="G2816" s="140"/>
      <c r="M2816" s="140"/>
      <c r="N2816" s="167"/>
      <c r="O2816" s="167"/>
      <c r="P2816" s="142"/>
      <c r="Q2816" s="142"/>
      <c r="R2816" s="142"/>
      <c r="S2816" s="139"/>
    </row>
    <row r="2817" spans="2:19" ht="15.75" customHeight="1" x14ac:dyDescent="0.25">
      <c r="B2817" s="106"/>
      <c r="C2817" s="106"/>
      <c r="D2817" s="139"/>
      <c r="E2817" s="140"/>
      <c r="F2817" s="140"/>
      <c r="G2817" s="140"/>
      <c r="M2817" s="140"/>
      <c r="N2817" s="167"/>
      <c r="O2817" s="167"/>
      <c r="P2817" s="142"/>
      <c r="Q2817" s="142"/>
      <c r="R2817" s="142"/>
      <c r="S2817" s="139"/>
    </row>
    <row r="2818" spans="2:19" ht="15.75" customHeight="1" x14ac:dyDescent="0.25">
      <c r="B2818" s="106"/>
      <c r="C2818" s="106"/>
      <c r="D2818" s="139"/>
      <c r="E2818" s="140"/>
      <c r="F2818" s="140"/>
      <c r="G2818" s="140"/>
      <c r="M2818" s="140"/>
      <c r="N2818" s="167"/>
      <c r="O2818" s="167"/>
      <c r="P2818" s="142"/>
      <c r="Q2818" s="142"/>
      <c r="R2818" s="142"/>
      <c r="S2818" s="139"/>
    </row>
    <row r="2819" spans="2:19" ht="15.75" customHeight="1" x14ac:dyDescent="0.25">
      <c r="B2819" s="106"/>
      <c r="C2819" s="106"/>
      <c r="D2819" s="139"/>
      <c r="E2819" s="140"/>
      <c r="F2819" s="140"/>
      <c r="G2819" s="140"/>
      <c r="M2819" s="140"/>
      <c r="N2819" s="167"/>
      <c r="O2819" s="167"/>
      <c r="P2819" s="142"/>
      <c r="Q2819" s="142"/>
      <c r="R2819" s="142"/>
      <c r="S2819" s="139"/>
    </row>
    <row r="2820" spans="2:19" ht="15.75" customHeight="1" x14ac:dyDescent="0.25">
      <c r="B2820" s="106"/>
      <c r="C2820" s="106"/>
      <c r="D2820" s="139"/>
      <c r="E2820" s="140"/>
      <c r="F2820" s="140"/>
      <c r="G2820" s="140"/>
      <c r="M2820" s="140"/>
      <c r="N2820" s="167"/>
      <c r="O2820" s="167"/>
      <c r="P2820" s="142"/>
      <c r="Q2820" s="142"/>
      <c r="R2820" s="142"/>
      <c r="S2820" s="139"/>
    </row>
    <row r="2821" spans="2:19" ht="15.75" customHeight="1" x14ac:dyDescent="0.25">
      <c r="B2821" s="106"/>
      <c r="C2821" s="106"/>
      <c r="D2821" s="139"/>
      <c r="E2821" s="140"/>
      <c r="F2821" s="140"/>
      <c r="G2821" s="140"/>
      <c r="M2821" s="140"/>
      <c r="N2821" s="167"/>
      <c r="O2821" s="167"/>
      <c r="P2821" s="142"/>
      <c r="Q2821" s="142"/>
      <c r="R2821" s="142"/>
      <c r="S2821" s="139"/>
    </row>
    <row r="2822" spans="2:19" ht="15.75" customHeight="1" x14ac:dyDescent="0.25">
      <c r="B2822" s="106"/>
      <c r="C2822" s="106"/>
      <c r="D2822" s="139"/>
      <c r="E2822" s="140"/>
      <c r="F2822" s="140"/>
      <c r="G2822" s="140"/>
      <c r="M2822" s="140"/>
      <c r="N2822" s="167"/>
      <c r="O2822" s="167"/>
      <c r="P2822" s="142"/>
      <c r="Q2822" s="142"/>
      <c r="R2822" s="142"/>
      <c r="S2822" s="139"/>
    </row>
    <row r="2823" spans="2:19" ht="15.75" customHeight="1" x14ac:dyDescent="0.25">
      <c r="B2823" s="106"/>
      <c r="C2823" s="106"/>
      <c r="D2823" s="139"/>
      <c r="E2823" s="140"/>
      <c r="F2823" s="140"/>
      <c r="G2823" s="140"/>
      <c r="M2823" s="140"/>
      <c r="N2823" s="167"/>
      <c r="O2823" s="167"/>
      <c r="P2823" s="142"/>
      <c r="Q2823" s="142"/>
      <c r="R2823" s="142"/>
      <c r="S2823" s="139"/>
    </row>
    <row r="2824" spans="2:19" ht="15.75" customHeight="1" x14ac:dyDescent="0.25">
      <c r="B2824" s="106"/>
      <c r="C2824" s="106"/>
      <c r="D2824" s="139"/>
      <c r="E2824" s="140"/>
      <c r="F2824" s="140"/>
      <c r="G2824" s="140"/>
      <c r="M2824" s="140"/>
      <c r="N2824" s="167"/>
      <c r="O2824" s="167"/>
      <c r="P2824" s="142"/>
      <c r="Q2824" s="142"/>
      <c r="R2824" s="142"/>
      <c r="S2824" s="139"/>
    </row>
    <row r="2825" spans="2:19" ht="15.75" customHeight="1" x14ac:dyDescent="0.25">
      <c r="B2825" s="106"/>
      <c r="C2825" s="106"/>
      <c r="D2825" s="139"/>
      <c r="E2825" s="140"/>
      <c r="F2825" s="140"/>
      <c r="G2825" s="140"/>
      <c r="M2825" s="140"/>
      <c r="N2825" s="167"/>
      <c r="O2825" s="167"/>
      <c r="P2825" s="142"/>
      <c r="Q2825" s="142"/>
      <c r="R2825" s="142"/>
      <c r="S2825" s="139"/>
    </row>
    <row r="2826" spans="2:19" ht="15.75" customHeight="1" x14ac:dyDescent="0.25">
      <c r="B2826" s="106"/>
      <c r="C2826" s="106"/>
      <c r="D2826" s="139"/>
      <c r="E2826" s="140"/>
      <c r="F2826" s="140"/>
      <c r="G2826" s="140"/>
      <c r="M2826" s="140"/>
      <c r="N2826" s="167"/>
      <c r="O2826" s="167"/>
      <c r="P2826" s="142"/>
      <c r="Q2826" s="142"/>
      <c r="R2826" s="142"/>
      <c r="S2826" s="139"/>
    </row>
    <row r="2827" spans="2:19" ht="15.75" customHeight="1" x14ac:dyDescent="0.25">
      <c r="B2827" s="106"/>
      <c r="C2827" s="106"/>
      <c r="D2827" s="139"/>
      <c r="E2827" s="140"/>
      <c r="F2827" s="140"/>
      <c r="G2827" s="140"/>
      <c r="M2827" s="140"/>
      <c r="N2827" s="167"/>
      <c r="O2827" s="167"/>
      <c r="P2827" s="142"/>
      <c r="Q2827" s="142"/>
      <c r="R2827" s="142"/>
      <c r="S2827" s="139"/>
    </row>
    <row r="2828" spans="2:19" ht="15.75" customHeight="1" x14ac:dyDescent="0.25">
      <c r="B2828" s="106"/>
      <c r="C2828" s="106"/>
      <c r="D2828" s="139"/>
      <c r="E2828" s="140"/>
      <c r="F2828" s="140"/>
      <c r="G2828" s="140"/>
      <c r="M2828" s="140"/>
      <c r="N2828" s="167"/>
      <c r="O2828" s="167"/>
      <c r="P2828" s="142"/>
      <c r="Q2828" s="142"/>
      <c r="R2828" s="142"/>
      <c r="S2828" s="139"/>
    </row>
    <row r="2829" spans="2:19" ht="15.75" customHeight="1" x14ac:dyDescent="0.25">
      <c r="B2829" s="106"/>
      <c r="C2829" s="106"/>
      <c r="D2829" s="139"/>
      <c r="E2829" s="140"/>
      <c r="F2829" s="140"/>
      <c r="G2829" s="140"/>
      <c r="M2829" s="140"/>
      <c r="N2829" s="167"/>
      <c r="O2829" s="167"/>
      <c r="P2829" s="142"/>
      <c r="Q2829" s="142"/>
      <c r="R2829" s="142"/>
      <c r="S2829" s="139"/>
    </row>
    <row r="2830" spans="2:19" ht="15.75" customHeight="1" x14ac:dyDescent="0.25">
      <c r="B2830" s="106"/>
      <c r="C2830" s="106"/>
      <c r="D2830" s="139"/>
      <c r="E2830" s="140"/>
      <c r="F2830" s="140"/>
      <c r="G2830" s="140"/>
      <c r="M2830" s="140"/>
      <c r="N2830" s="167"/>
      <c r="O2830" s="167"/>
      <c r="P2830" s="142"/>
      <c r="Q2830" s="142"/>
      <c r="R2830" s="142"/>
      <c r="S2830" s="139"/>
    </row>
    <row r="2831" spans="2:19" ht="15.75" customHeight="1" x14ac:dyDescent="0.25">
      <c r="B2831" s="106"/>
      <c r="C2831" s="106"/>
      <c r="D2831" s="139"/>
      <c r="E2831" s="140"/>
      <c r="F2831" s="140"/>
      <c r="G2831" s="140"/>
      <c r="M2831" s="140"/>
      <c r="N2831" s="167"/>
      <c r="O2831" s="167"/>
      <c r="P2831" s="142"/>
      <c r="Q2831" s="142"/>
      <c r="R2831" s="142"/>
      <c r="S2831" s="139"/>
    </row>
    <row r="2832" spans="2:19" ht="15.75" customHeight="1" x14ac:dyDescent="0.25">
      <c r="B2832" s="106"/>
      <c r="C2832" s="106"/>
      <c r="D2832" s="139"/>
      <c r="E2832" s="140"/>
      <c r="F2832" s="140"/>
      <c r="G2832" s="140"/>
      <c r="M2832" s="140"/>
      <c r="N2832" s="167"/>
      <c r="O2832" s="167"/>
      <c r="P2832" s="142"/>
      <c r="Q2832" s="142"/>
      <c r="R2832" s="142"/>
      <c r="S2832" s="139"/>
    </row>
    <row r="2833" spans="2:19" ht="15.75" customHeight="1" x14ac:dyDescent="0.25">
      <c r="B2833" s="106"/>
      <c r="C2833" s="106"/>
      <c r="D2833" s="139"/>
      <c r="E2833" s="140"/>
      <c r="F2833" s="140"/>
      <c r="G2833" s="140"/>
      <c r="M2833" s="140"/>
      <c r="N2833" s="167"/>
      <c r="O2833" s="167"/>
      <c r="P2833" s="142"/>
      <c r="Q2833" s="142"/>
      <c r="R2833" s="142"/>
      <c r="S2833" s="139"/>
    </row>
    <row r="2834" spans="2:19" ht="15.75" customHeight="1" x14ac:dyDescent="0.25">
      <c r="B2834" s="106"/>
      <c r="C2834" s="106"/>
      <c r="D2834" s="139"/>
      <c r="E2834" s="140"/>
      <c r="F2834" s="140"/>
      <c r="G2834" s="140"/>
      <c r="M2834" s="140"/>
      <c r="N2834" s="167"/>
      <c r="O2834" s="167"/>
      <c r="P2834" s="142"/>
      <c r="Q2834" s="142"/>
      <c r="R2834" s="142"/>
      <c r="S2834" s="139"/>
    </row>
    <row r="2835" spans="2:19" ht="15.75" customHeight="1" x14ac:dyDescent="0.25">
      <c r="B2835" s="106"/>
      <c r="C2835" s="106"/>
      <c r="D2835" s="139"/>
      <c r="E2835" s="140"/>
      <c r="F2835" s="140"/>
      <c r="G2835" s="140"/>
      <c r="M2835" s="140"/>
      <c r="N2835" s="167"/>
      <c r="O2835" s="167"/>
      <c r="P2835" s="142"/>
      <c r="Q2835" s="142"/>
      <c r="R2835" s="142"/>
      <c r="S2835" s="139"/>
    </row>
    <row r="2836" spans="2:19" ht="15.75" customHeight="1" x14ac:dyDescent="0.25">
      <c r="B2836" s="106"/>
      <c r="C2836" s="106"/>
      <c r="D2836" s="139"/>
      <c r="E2836" s="140"/>
      <c r="F2836" s="140"/>
      <c r="G2836" s="140"/>
      <c r="M2836" s="140"/>
      <c r="N2836" s="167"/>
      <c r="O2836" s="167"/>
      <c r="P2836" s="142"/>
      <c r="Q2836" s="142"/>
      <c r="R2836" s="142"/>
      <c r="S2836" s="139"/>
    </row>
    <row r="2837" spans="2:19" ht="15.75" customHeight="1" x14ac:dyDescent="0.25">
      <c r="B2837" s="106"/>
      <c r="C2837" s="106"/>
      <c r="D2837" s="139"/>
      <c r="E2837" s="140"/>
      <c r="F2837" s="140"/>
      <c r="G2837" s="140"/>
      <c r="M2837" s="140"/>
      <c r="N2837" s="167"/>
      <c r="O2837" s="167"/>
      <c r="P2837" s="142"/>
      <c r="Q2837" s="142"/>
      <c r="R2837" s="142"/>
      <c r="S2837" s="139"/>
    </row>
    <row r="2838" spans="2:19" ht="15.75" customHeight="1" x14ac:dyDescent="0.25">
      <c r="B2838" s="106"/>
      <c r="C2838" s="106"/>
      <c r="D2838" s="139"/>
      <c r="E2838" s="140"/>
      <c r="F2838" s="140"/>
      <c r="G2838" s="140"/>
      <c r="M2838" s="140"/>
      <c r="N2838" s="167"/>
      <c r="O2838" s="167"/>
      <c r="P2838" s="142"/>
      <c r="Q2838" s="142"/>
      <c r="R2838" s="142"/>
      <c r="S2838" s="139"/>
    </row>
    <row r="2839" spans="2:19" ht="15.75" customHeight="1" x14ac:dyDescent="0.25">
      <c r="B2839" s="106"/>
      <c r="C2839" s="106"/>
      <c r="D2839" s="139"/>
      <c r="E2839" s="140"/>
      <c r="F2839" s="140"/>
      <c r="G2839" s="140"/>
      <c r="M2839" s="140"/>
      <c r="N2839" s="167"/>
      <c r="O2839" s="167"/>
      <c r="P2839" s="142"/>
      <c r="Q2839" s="142"/>
      <c r="R2839" s="142"/>
      <c r="S2839" s="139"/>
    </row>
    <row r="2840" spans="2:19" ht="15.75" customHeight="1" x14ac:dyDescent="0.25">
      <c r="B2840" s="106"/>
      <c r="C2840" s="106"/>
      <c r="D2840" s="139"/>
      <c r="E2840" s="140"/>
      <c r="F2840" s="140"/>
      <c r="G2840" s="140"/>
      <c r="M2840" s="140"/>
      <c r="N2840" s="167"/>
      <c r="O2840" s="167"/>
      <c r="P2840" s="142"/>
      <c r="Q2840" s="142"/>
      <c r="R2840" s="142"/>
      <c r="S2840" s="139"/>
    </row>
    <row r="2841" spans="2:19" ht="15.75" customHeight="1" x14ac:dyDescent="0.25">
      <c r="B2841" s="106"/>
      <c r="C2841" s="106"/>
      <c r="D2841" s="139"/>
      <c r="E2841" s="140"/>
      <c r="F2841" s="140"/>
      <c r="G2841" s="140"/>
      <c r="M2841" s="140"/>
      <c r="N2841" s="167"/>
      <c r="O2841" s="167"/>
      <c r="P2841" s="142"/>
      <c r="Q2841" s="142"/>
      <c r="R2841" s="142"/>
      <c r="S2841" s="139"/>
    </row>
    <row r="2842" spans="2:19" ht="15.75" customHeight="1" x14ac:dyDescent="0.25">
      <c r="B2842" s="106"/>
      <c r="C2842" s="106"/>
      <c r="D2842" s="139"/>
      <c r="E2842" s="140"/>
      <c r="F2842" s="140"/>
      <c r="G2842" s="140"/>
      <c r="M2842" s="140"/>
      <c r="N2842" s="167"/>
      <c r="O2842" s="167"/>
      <c r="P2842" s="142"/>
      <c r="Q2842" s="142"/>
      <c r="R2842" s="142"/>
      <c r="S2842" s="139"/>
    </row>
    <row r="2843" spans="2:19" ht="15.75" customHeight="1" x14ac:dyDescent="0.25">
      <c r="B2843" s="106"/>
      <c r="C2843" s="106"/>
      <c r="D2843" s="139"/>
      <c r="E2843" s="140"/>
      <c r="F2843" s="140"/>
      <c r="G2843" s="140"/>
      <c r="M2843" s="140"/>
      <c r="N2843" s="167"/>
      <c r="O2843" s="167"/>
      <c r="P2843" s="142"/>
      <c r="Q2843" s="142"/>
      <c r="R2843" s="142"/>
      <c r="S2843" s="139"/>
    </row>
    <row r="2844" spans="2:19" ht="15.75" customHeight="1" x14ac:dyDescent="0.25">
      <c r="B2844" s="106"/>
      <c r="C2844" s="106"/>
      <c r="D2844" s="139"/>
      <c r="E2844" s="140"/>
      <c r="F2844" s="140"/>
      <c r="G2844" s="140"/>
      <c r="M2844" s="140"/>
      <c r="N2844" s="167"/>
      <c r="O2844" s="167"/>
      <c r="P2844" s="142"/>
      <c r="Q2844" s="142"/>
      <c r="R2844" s="142"/>
      <c r="S2844" s="139"/>
    </row>
    <row r="2845" spans="2:19" ht="15.75" customHeight="1" x14ac:dyDescent="0.25">
      <c r="B2845" s="106"/>
      <c r="C2845" s="106"/>
      <c r="D2845" s="139"/>
      <c r="E2845" s="140"/>
      <c r="F2845" s="140"/>
      <c r="G2845" s="140"/>
      <c r="M2845" s="140"/>
      <c r="N2845" s="167"/>
      <c r="O2845" s="167"/>
      <c r="P2845" s="142"/>
      <c r="Q2845" s="142"/>
      <c r="R2845" s="142"/>
      <c r="S2845" s="139"/>
    </row>
    <row r="2846" spans="2:19" ht="15.75" customHeight="1" x14ac:dyDescent="0.25">
      <c r="B2846" s="106"/>
      <c r="C2846" s="106"/>
      <c r="D2846" s="139"/>
      <c r="E2846" s="140"/>
      <c r="F2846" s="140"/>
      <c r="G2846" s="140"/>
      <c r="M2846" s="140"/>
      <c r="N2846" s="167"/>
      <c r="O2846" s="167"/>
      <c r="P2846" s="142"/>
      <c r="Q2846" s="142"/>
      <c r="R2846" s="142"/>
      <c r="S2846" s="139"/>
    </row>
    <row r="2847" spans="2:19" ht="15.75" customHeight="1" x14ac:dyDescent="0.25">
      <c r="B2847" s="106"/>
      <c r="C2847" s="106"/>
      <c r="D2847" s="139"/>
      <c r="E2847" s="140"/>
      <c r="F2847" s="140"/>
      <c r="G2847" s="140"/>
      <c r="M2847" s="140"/>
      <c r="N2847" s="167"/>
      <c r="O2847" s="167"/>
      <c r="P2847" s="142"/>
      <c r="Q2847" s="142"/>
      <c r="R2847" s="142"/>
      <c r="S2847" s="139"/>
    </row>
    <row r="2848" spans="2:19" ht="15.75" customHeight="1" x14ac:dyDescent="0.25">
      <c r="B2848" s="106"/>
      <c r="C2848" s="106"/>
      <c r="D2848" s="139"/>
      <c r="E2848" s="140"/>
      <c r="F2848" s="140"/>
      <c r="G2848" s="140"/>
      <c r="M2848" s="140"/>
      <c r="N2848" s="167"/>
      <c r="O2848" s="167"/>
      <c r="P2848" s="142"/>
      <c r="Q2848" s="142"/>
      <c r="R2848" s="142"/>
      <c r="S2848" s="139"/>
    </row>
    <row r="2849" spans="2:19" ht="15.75" customHeight="1" x14ac:dyDescent="0.25">
      <c r="B2849" s="106"/>
      <c r="C2849" s="106"/>
      <c r="D2849" s="139"/>
      <c r="E2849" s="140"/>
      <c r="F2849" s="140"/>
      <c r="G2849" s="140"/>
      <c r="M2849" s="140"/>
      <c r="N2849" s="167"/>
      <c r="O2849" s="167"/>
      <c r="P2849" s="142"/>
      <c r="Q2849" s="142"/>
      <c r="R2849" s="142"/>
      <c r="S2849" s="139"/>
    </row>
    <row r="2850" spans="2:19" ht="15.75" customHeight="1" x14ac:dyDescent="0.25">
      <c r="B2850" s="106"/>
      <c r="C2850" s="106"/>
      <c r="D2850" s="139"/>
      <c r="E2850" s="140"/>
      <c r="F2850" s="140"/>
      <c r="G2850" s="140"/>
      <c r="M2850" s="140"/>
      <c r="N2850" s="167"/>
      <c r="O2850" s="167"/>
      <c r="P2850" s="142"/>
      <c r="Q2850" s="142"/>
      <c r="R2850" s="142"/>
      <c r="S2850" s="139"/>
    </row>
    <row r="2851" spans="2:19" ht="15.75" customHeight="1" x14ac:dyDescent="0.25">
      <c r="B2851" s="106"/>
      <c r="C2851" s="106"/>
      <c r="D2851" s="139"/>
      <c r="E2851" s="140"/>
      <c r="F2851" s="140"/>
      <c r="G2851" s="140"/>
      <c r="M2851" s="140"/>
      <c r="N2851" s="167"/>
      <c r="O2851" s="167"/>
      <c r="P2851" s="142"/>
      <c r="Q2851" s="142"/>
      <c r="R2851" s="142"/>
      <c r="S2851" s="139"/>
    </row>
    <row r="2852" spans="2:19" ht="15.75" customHeight="1" x14ac:dyDescent="0.25">
      <c r="B2852" s="106"/>
      <c r="C2852" s="106"/>
      <c r="D2852" s="139"/>
      <c r="E2852" s="140"/>
      <c r="F2852" s="140"/>
      <c r="G2852" s="140"/>
      <c r="M2852" s="140"/>
      <c r="N2852" s="167"/>
      <c r="O2852" s="167"/>
      <c r="P2852" s="142"/>
      <c r="Q2852" s="142"/>
      <c r="R2852" s="142"/>
      <c r="S2852" s="139"/>
    </row>
    <row r="2853" spans="2:19" ht="15.75" customHeight="1" x14ac:dyDescent="0.25">
      <c r="B2853" s="106"/>
      <c r="C2853" s="106"/>
      <c r="D2853" s="139"/>
      <c r="E2853" s="140"/>
      <c r="F2853" s="140"/>
      <c r="G2853" s="140"/>
      <c r="M2853" s="140"/>
      <c r="N2853" s="167"/>
      <c r="O2853" s="167"/>
      <c r="P2853" s="142"/>
      <c r="Q2853" s="142"/>
      <c r="R2853" s="142"/>
      <c r="S2853" s="139"/>
    </row>
    <row r="2854" spans="2:19" ht="15.75" customHeight="1" x14ac:dyDescent="0.25">
      <c r="B2854" s="106"/>
      <c r="C2854" s="106"/>
      <c r="D2854" s="139"/>
      <c r="E2854" s="140"/>
      <c r="F2854" s="140"/>
      <c r="G2854" s="140"/>
      <c r="M2854" s="140"/>
      <c r="N2854" s="167"/>
      <c r="O2854" s="167"/>
      <c r="P2854" s="142"/>
      <c r="Q2854" s="142"/>
      <c r="R2854" s="142"/>
      <c r="S2854" s="139"/>
    </row>
    <row r="2855" spans="2:19" ht="15.75" customHeight="1" x14ac:dyDescent="0.25">
      <c r="B2855" s="106"/>
      <c r="C2855" s="106"/>
      <c r="D2855" s="139"/>
      <c r="E2855" s="140"/>
      <c r="F2855" s="140"/>
      <c r="G2855" s="140"/>
      <c r="M2855" s="140"/>
      <c r="N2855" s="167"/>
      <c r="O2855" s="167"/>
      <c r="P2855" s="142"/>
      <c r="Q2855" s="142"/>
      <c r="R2855" s="142"/>
      <c r="S2855" s="139"/>
    </row>
    <row r="2856" spans="2:19" ht="15.75" customHeight="1" x14ac:dyDescent="0.25">
      <c r="B2856" s="106"/>
      <c r="C2856" s="106"/>
      <c r="D2856" s="139"/>
      <c r="E2856" s="140"/>
      <c r="F2856" s="140"/>
      <c r="G2856" s="140"/>
      <c r="M2856" s="140"/>
      <c r="N2856" s="167"/>
      <c r="O2856" s="167"/>
      <c r="P2856" s="142"/>
      <c r="Q2856" s="142"/>
      <c r="R2856" s="142"/>
      <c r="S2856" s="139"/>
    </row>
    <row r="2857" spans="2:19" ht="15.75" customHeight="1" x14ac:dyDescent="0.25">
      <c r="B2857" s="106"/>
      <c r="C2857" s="106"/>
      <c r="D2857" s="139"/>
      <c r="E2857" s="140"/>
      <c r="F2857" s="140"/>
      <c r="G2857" s="140"/>
      <c r="M2857" s="140"/>
      <c r="N2857" s="167"/>
      <c r="O2857" s="167"/>
      <c r="P2857" s="142"/>
      <c r="Q2857" s="142"/>
      <c r="R2857" s="142"/>
      <c r="S2857" s="139"/>
    </row>
    <row r="2858" spans="2:19" ht="15.75" customHeight="1" x14ac:dyDescent="0.25">
      <c r="B2858" s="106"/>
      <c r="C2858" s="106"/>
      <c r="D2858" s="139"/>
      <c r="E2858" s="140"/>
      <c r="F2858" s="140"/>
      <c r="G2858" s="140"/>
      <c r="M2858" s="140"/>
      <c r="N2858" s="167"/>
      <c r="O2858" s="167"/>
      <c r="P2858" s="142"/>
      <c r="Q2858" s="142"/>
      <c r="R2858" s="142"/>
      <c r="S2858" s="139"/>
    </row>
    <row r="2859" spans="2:19" ht="15.75" customHeight="1" x14ac:dyDescent="0.25">
      <c r="B2859" s="106"/>
      <c r="C2859" s="106"/>
      <c r="D2859" s="139"/>
      <c r="E2859" s="140"/>
      <c r="F2859" s="140"/>
      <c r="G2859" s="140"/>
      <c r="M2859" s="140"/>
      <c r="N2859" s="167"/>
      <c r="O2859" s="167"/>
      <c r="P2859" s="142"/>
      <c r="Q2859" s="142"/>
      <c r="R2859" s="142"/>
      <c r="S2859" s="139"/>
    </row>
    <row r="2860" spans="2:19" ht="15.75" customHeight="1" x14ac:dyDescent="0.25">
      <c r="B2860" s="106"/>
      <c r="C2860" s="106"/>
      <c r="D2860" s="139"/>
      <c r="E2860" s="140"/>
      <c r="F2860" s="140"/>
      <c r="G2860" s="140"/>
      <c r="M2860" s="140"/>
      <c r="N2860" s="167"/>
      <c r="O2860" s="167"/>
      <c r="P2860" s="142"/>
      <c r="Q2860" s="142"/>
      <c r="R2860" s="142"/>
      <c r="S2860" s="139"/>
    </row>
    <row r="2861" spans="2:19" ht="15.75" customHeight="1" x14ac:dyDescent="0.25">
      <c r="B2861" s="106"/>
      <c r="C2861" s="106"/>
      <c r="D2861" s="139"/>
      <c r="E2861" s="140"/>
      <c r="F2861" s="140"/>
      <c r="G2861" s="140"/>
      <c r="M2861" s="140"/>
      <c r="N2861" s="167"/>
      <c r="O2861" s="167"/>
      <c r="P2861" s="142"/>
      <c r="Q2861" s="142"/>
      <c r="R2861" s="142"/>
      <c r="S2861" s="139"/>
    </row>
    <row r="2862" spans="2:19" ht="15.75" customHeight="1" x14ac:dyDescent="0.25">
      <c r="B2862" s="106"/>
      <c r="C2862" s="106"/>
      <c r="D2862" s="139"/>
      <c r="E2862" s="140"/>
      <c r="F2862" s="140"/>
      <c r="G2862" s="140"/>
      <c r="M2862" s="140"/>
      <c r="N2862" s="167"/>
      <c r="O2862" s="167"/>
      <c r="P2862" s="142"/>
      <c r="Q2862" s="142"/>
      <c r="R2862" s="142"/>
      <c r="S2862" s="139"/>
    </row>
    <row r="2863" spans="2:19" ht="15.75" customHeight="1" x14ac:dyDescent="0.25">
      <c r="B2863" s="106"/>
      <c r="C2863" s="106"/>
      <c r="D2863" s="139"/>
      <c r="E2863" s="140"/>
      <c r="F2863" s="140"/>
      <c r="G2863" s="140"/>
      <c r="M2863" s="140"/>
      <c r="N2863" s="167"/>
      <c r="O2863" s="167"/>
      <c r="P2863" s="142"/>
      <c r="Q2863" s="142"/>
      <c r="R2863" s="142"/>
      <c r="S2863" s="139"/>
    </row>
    <row r="2864" spans="2:19" ht="15.75" customHeight="1" x14ac:dyDescent="0.25">
      <c r="B2864" s="106"/>
      <c r="C2864" s="106"/>
      <c r="D2864" s="139"/>
      <c r="E2864" s="140"/>
      <c r="F2864" s="140"/>
      <c r="G2864" s="140"/>
      <c r="M2864" s="140"/>
      <c r="N2864" s="167"/>
      <c r="O2864" s="167"/>
      <c r="P2864" s="142"/>
      <c r="Q2864" s="142"/>
      <c r="R2864" s="142"/>
      <c r="S2864" s="139"/>
    </row>
    <row r="2865" spans="2:19" ht="15.75" customHeight="1" x14ac:dyDescent="0.25">
      <c r="B2865" s="106"/>
      <c r="C2865" s="106"/>
      <c r="D2865" s="139"/>
      <c r="E2865" s="140"/>
      <c r="F2865" s="140"/>
      <c r="G2865" s="140"/>
      <c r="M2865" s="140"/>
      <c r="N2865" s="167"/>
      <c r="O2865" s="167"/>
      <c r="P2865" s="142"/>
      <c r="Q2865" s="142"/>
      <c r="R2865" s="142"/>
      <c r="S2865" s="139"/>
    </row>
    <row r="2866" spans="2:19" ht="15.75" customHeight="1" x14ac:dyDescent="0.25">
      <c r="B2866" s="106"/>
      <c r="C2866" s="106"/>
      <c r="D2866" s="139"/>
      <c r="E2866" s="140"/>
      <c r="F2866" s="140"/>
      <c r="G2866" s="140"/>
      <c r="M2866" s="140"/>
      <c r="N2866" s="167"/>
      <c r="O2866" s="167"/>
      <c r="P2866" s="142"/>
      <c r="Q2866" s="142"/>
      <c r="R2866" s="142"/>
      <c r="S2866" s="139"/>
    </row>
    <row r="2867" spans="2:19" ht="15.75" customHeight="1" x14ac:dyDescent="0.25">
      <c r="B2867" s="106"/>
      <c r="C2867" s="106"/>
      <c r="D2867" s="139"/>
      <c r="E2867" s="140"/>
      <c r="F2867" s="140"/>
      <c r="G2867" s="140"/>
      <c r="M2867" s="140"/>
      <c r="N2867" s="167"/>
      <c r="O2867" s="167"/>
      <c r="P2867" s="142"/>
      <c r="Q2867" s="142"/>
      <c r="R2867" s="142"/>
      <c r="S2867" s="139"/>
    </row>
    <row r="2868" spans="2:19" ht="15.75" customHeight="1" x14ac:dyDescent="0.25">
      <c r="B2868" s="106"/>
      <c r="C2868" s="106"/>
      <c r="D2868" s="139"/>
      <c r="E2868" s="140"/>
      <c r="F2868" s="140"/>
      <c r="G2868" s="140"/>
      <c r="M2868" s="140"/>
      <c r="N2868" s="167"/>
      <c r="O2868" s="167"/>
      <c r="P2868" s="142"/>
      <c r="Q2868" s="142"/>
      <c r="R2868" s="142"/>
      <c r="S2868" s="139"/>
    </row>
    <row r="2869" spans="2:19" ht="15.75" customHeight="1" x14ac:dyDescent="0.25">
      <c r="B2869" s="106"/>
      <c r="C2869" s="106"/>
      <c r="D2869" s="139"/>
      <c r="E2869" s="140"/>
      <c r="F2869" s="140"/>
      <c r="G2869" s="140"/>
      <c r="M2869" s="140"/>
      <c r="N2869" s="167"/>
      <c r="O2869" s="167"/>
      <c r="P2869" s="142"/>
      <c r="Q2869" s="142"/>
      <c r="R2869" s="142"/>
      <c r="S2869" s="139"/>
    </row>
    <row r="2870" spans="2:19" ht="15.75" customHeight="1" x14ac:dyDescent="0.25">
      <c r="B2870" s="106"/>
      <c r="C2870" s="106"/>
      <c r="D2870" s="139"/>
      <c r="E2870" s="140"/>
      <c r="F2870" s="140"/>
      <c r="G2870" s="140"/>
      <c r="M2870" s="140"/>
      <c r="N2870" s="167"/>
      <c r="O2870" s="167"/>
      <c r="P2870" s="142"/>
      <c r="Q2870" s="142"/>
      <c r="R2870" s="142"/>
      <c r="S2870" s="139"/>
    </row>
    <row r="2871" spans="2:19" ht="15.75" customHeight="1" x14ac:dyDescent="0.25">
      <c r="B2871" s="106"/>
      <c r="C2871" s="106"/>
      <c r="D2871" s="139"/>
      <c r="E2871" s="140"/>
      <c r="F2871" s="140"/>
      <c r="G2871" s="140"/>
      <c r="M2871" s="140"/>
      <c r="N2871" s="167"/>
      <c r="O2871" s="167"/>
      <c r="P2871" s="142"/>
      <c r="Q2871" s="142"/>
      <c r="R2871" s="142"/>
      <c r="S2871" s="139"/>
    </row>
    <row r="2872" spans="2:19" ht="15.75" customHeight="1" x14ac:dyDescent="0.25">
      <c r="B2872" s="106"/>
      <c r="C2872" s="106"/>
      <c r="D2872" s="139"/>
      <c r="E2872" s="140"/>
      <c r="F2872" s="140"/>
      <c r="G2872" s="140"/>
      <c r="M2872" s="140"/>
      <c r="N2872" s="167"/>
      <c r="O2872" s="167"/>
      <c r="P2872" s="142"/>
      <c r="Q2872" s="142"/>
      <c r="R2872" s="142"/>
      <c r="S2872" s="139"/>
    </row>
    <row r="2873" spans="2:19" ht="15.75" customHeight="1" x14ac:dyDescent="0.25">
      <c r="B2873" s="106"/>
      <c r="C2873" s="106"/>
      <c r="D2873" s="139"/>
      <c r="E2873" s="140"/>
      <c r="F2873" s="140"/>
      <c r="G2873" s="140"/>
      <c r="M2873" s="140"/>
      <c r="N2873" s="167"/>
      <c r="O2873" s="167"/>
      <c r="P2873" s="142"/>
      <c r="Q2873" s="142"/>
      <c r="R2873" s="142"/>
      <c r="S2873" s="139"/>
    </row>
    <row r="2874" spans="2:19" ht="15.75" customHeight="1" x14ac:dyDescent="0.25">
      <c r="B2874" s="106"/>
      <c r="C2874" s="106"/>
      <c r="D2874" s="139"/>
      <c r="E2874" s="140"/>
      <c r="F2874" s="140"/>
      <c r="G2874" s="140"/>
      <c r="M2874" s="140"/>
      <c r="N2874" s="167"/>
      <c r="O2874" s="167"/>
      <c r="P2874" s="142"/>
      <c r="Q2874" s="142"/>
      <c r="R2874" s="142"/>
      <c r="S2874" s="139"/>
    </row>
    <row r="2875" spans="2:19" ht="15.75" customHeight="1" x14ac:dyDescent="0.25">
      <c r="B2875" s="106"/>
      <c r="C2875" s="106"/>
      <c r="D2875" s="139"/>
      <c r="E2875" s="140"/>
      <c r="F2875" s="140"/>
      <c r="G2875" s="140"/>
      <c r="M2875" s="140"/>
      <c r="N2875" s="167"/>
      <c r="O2875" s="167"/>
      <c r="P2875" s="142"/>
      <c r="Q2875" s="142"/>
      <c r="R2875" s="142"/>
      <c r="S2875" s="139"/>
    </row>
    <row r="2876" spans="2:19" ht="15.75" customHeight="1" x14ac:dyDescent="0.25">
      <c r="B2876" s="106"/>
      <c r="C2876" s="106"/>
      <c r="D2876" s="139"/>
      <c r="E2876" s="140"/>
      <c r="F2876" s="140"/>
      <c r="G2876" s="140"/>
      <c r="M2876" s="140"/>
      <c r="N2876" s="167"/>
      <c r="O2876" s="167"/>
      <c r="P2876" s="142"/>
      <c r="Q2876" s="142"/>
      <c r="R2876" s="142"/>
      <c r="S2876" s="139"/>
    </row>
    <row r="2877" spans="2:19" ht="15.75" customHeight="1" x14ac:dyDescent="0.25">
      <c r="B2877" s="106"/>
      <c r="C2877" s="106"/>
      <c r="D2877" s="139"/>
      <c r="E2877" s="140"/>
      <c r="F2877" s="140"/>
      <c r="G2877" s="140"/>
      <c r="M2877" s="140"/>
      <c r="N2877" s="167"/>
      <c r="O2877" s="167"/>
      <c r="P2877" s="142"/>
      <c r="Q2877" s="142"/>
      <c r="R2877" s="142"/>
      <c r="S2877" s="139"/>
    </row>
    <row r="2878" spans="2:19" ht="15.75" customHeight="1" x14ac:dyDescent="0.25">
      <c r="B2878" s="106"/>
      <c r="C2878" s="106"/>
      <c r="D2878" s="139"/>
      <c r="E2878" s="140"/>
      <c r="F2878" s="140"/>
      <c r="G2878" s="140"/>
      <c r="M2878" s="140"/>
      <c r="N2878" s="167"/>
      <c r="O2878" s="167"/>
      <c r="P2878" s="142"/>
      <c r="Q2878" s="142"/>
      <c r="R2878" s="142"/>
      <c r="S2878" s="139"/>
    </row>
    <row r="2879" spans="2:19" ht="15.75" customHeight="1" x14ac:dyDescent="0.25">
      <c r="B2879" s="106"/>
      <c r="C2879" s="106"/>
      <c r="D2879" s="139"/>
      <c r="E2879" s="140"/>
      <c r="F2879" s="140"/>
      <c r="G2879" s="140"/>
      <c r="M2879" s="140"/>
      <c r="N2879" s="167"/>
      <c r="O2879" s="167"/>
      <c r="P2879" s="142"/>
      <c r="Q2879" s="142"/>
      <c r="R2879" s="142"/>
      <c r="S2879" s="139"/>
    </row>
    <row r="2880" spans="2:19" ht="15.75" customHeight="1" x14ac:dyDescent="0.25">
      <c r="B2880" s="106"/>
      <c r="C2880" s="106"/>
      <c r="D2880" s="139"/>
      <c r="E2880" s="140"/>
      <c r="F2880" s="140"/>
      <c r="G2880" s="140"/>
      <c r="M2880" s="140"/>
      <c r="N2880" s="167"/>
      <c r="O2880" s="167"/>
      <c r="P2880" s="142"/>
      <c r="Q2880" s="142"/>
      <c r="R2880" s="142"/>
      <c r="S2880" s="139"/>
    </row>
    <row r="2881" spans="2:19" ht="15.75" customHeight="1" x14ac:dyDescent="0.25">
      <c r="B2881" s="106"/>
      <c r="C2881" s="106"/>
      <c r="D2881" s="139"/>
      <c r="E2881" s="140"/>
      <c r="F2881" s="140"/>
      <c r="G2881" s="140"/>
      <c r="M2881" s="140"/>
      <c r="N2881" s="167"/>
      <c r="O2881" s="167"/>
      <c r="P2881" s="142"/>
      <c r="Q2881" s="142"/>
      <c r="R2881" s="142"/>
      <c r="S2881" s="139"/>
    </row>
    <row r="2882" spans="2:19" ht="15.75" customHeight="1" x14ac:dyDescent="0.25">
      <c r="B2882" s="106"/>
      <c r="C2882" s="106"/>
      <c r="D2882" s="139"/>
      <c r="E2882" s="140"/>
      <c r="F2882" s="140"/>
      <c r="G2882" s="140"/>
      <c r="M2882" s="140"/>
      <c r="N2882" s="167"/>
      <c r="O2882" s="167"/>
      <c r="P2882" s="142"/>
      <c r="Q2882" s="142"/>
      <c r="R2882" s="142"/>
      <c r="S2882" s="139"/>
    </row>
    <row r="2883" spans="2:19" ht="15.75" customHeight="1" x14ac:dyDescent="0.25">
      <c r="B2883" s="106"/>
      <c r="C2883" s="106"/>
      <c r="D2883" s="139"/>
      <c r="E2883" s="140"/>
      <c r="F2883" s="140"/>
      <c r="G2883" s="140"/>
      <c r="M2883" s="140"/>
      <c r="N2883" s="167"/>
      <c r="O2883" s="167"/>
      <c r="P2883" s="142"/>
      <c r="Q2883" s="142"/>
      <c r="R2883" s="142"/>
      <c r="S2883" s="139"/>
    </row>
    <row r="2884" spans="2:19" ht="15.75" customHeight="1" x14ac:dyDescent="0.25">
      <c r="B2884" s="106"/>
      <c r="C2884" s="106"/>
      <c r="D2884" s="139"/>
      <c r="E2884" s="140"/>
      <c r="F2884" s="140"/>
      <c r="G2884" s="140"/>
      <c r="M2884" s="140"/>
      <c r="N2884" s="167"/>
      <c r="O2884" s="167"/>
      <c r="P2884" s="142"/>
      <c r="Q2884" s="142"/>
      <c r="R2884" s="142"/>
      <c r="S2884" s="139"/>
    </row>
    <row r="2885" spans="2:19" ht="15.75" customHeight="1" x14ac:dyDescent="0.25">
      <c r="B2885" s="106"/>
      <c r="C2885" s="106"/>
      <c r="D2885" s="139"/>
      <c r="E2885" s="140"/>
      <c r="F2885" s="140"/>
      <c r="G2885" s="140"/>
      <c r="M2885" s="140"/>
      <c r="N2885" s="167"/>
      <c r="O2885" s="167"/>
      <c r="P2885" s="142"/>
      <c r="Q2885" s="142"/>
      <c r="R2885" s="142"/>
      <c r="S2885" s="139"/>
    </row>
    <row r="2886" spans="2:19" ht="15.75" customHeight="1" x14ac:dyDescent="0.25">
      <c r="B2886" s="106"/>
      <c r="C2886" s="106"/>
      <c r="D2886" s="139"/>
      <c r="E2886" s="140"/>
      <c r="F2886" s="140"/>
      <c r="G2886" s="140"/>
      <c r="M2886" s="140"/>
      <c r="N2886" s="167"/>
      <c r="O2886" s="167"/>
      <c r="P2886" s="142"/>
      <c r="Q2886" s="142"/>
      <c r="R2886" s="142"/>
      <c r="S2886" s="139"/>
    </row>
    <row r="2887" spans="2:19" ht="15.75" customHeight="1" x14ac:dyDescent="0.25">
      <c r="B2887" s="106"/>
      <c r="C2887" s="106"/>
      <c r="D2887" s="139"/>
      <c r="E2887" s="140"/>
      <c r="F2887" s="140"/>
      <c r="G2887" s="140"/>
      <c r="M2887" s="140"/>
      <c r="N2887" s="167"/>
      <c r="O2887" s="167"/>
      <c r="P2887" s="142"/>
      <c r="Q2887" s="142"/>
      <c r="R2887" s="142"/>
      <c r="S2887" s="139"/>
    </row>
    <row r="2888" spans="2:19" ht="15.75" customHeight="1" x14ac:dyDescent="0.25">
      <c r="B2888" s="106"/>
      <c r="C2888" s="106"/>
      <c r="D2888" s="139"/>
      <c r="E2888" s="140"/>
      <c r="F2888" s="140"/>
      <c r="G2888" s="140"/>
      <c r="M2888" s="140"/>
      <c r="N2888" s="167"/>
      <c r="O2888" s="167"/>
      <c r="P2888" s="142"/>
      <c r="Q2888" s="142"/>
      <c r="R2888" s="142"/>
      <c r="S2888" s="139"/>
    </row>
    <row r="2889" spans="2:19" ht="15.75" customHeight="1" x14ac:dyDescent="0.25">
      <c r="B2889" s="106"/>
      <c r="C2889" s="106"/>
      <c r="D2889" s="139"/>
      <c r="E2889" s="140"/>
      <c r="F2889" s="140"/>
      <c r="G2889" s="140"/>
      <c r="M2889" s="140"/>
      <c r="N2889" s="167"/>
      <c r="O2889" s="167"/>
      <c r="P2889" s="142"/>
      <c r="Q2889" s="142"/>
      <c r="R2889" s="142"/>
      <c r="S2889" s="139"/>
    </row>
    <row r="2890" spans="2:19" ht="15.75" customHeight="1" x14ac:dyDescent="0.25">
      <c r="B2890" s="106"/>
      <c r="C2890" s="106"/>
      <c r="D2890" s="139"/>
      <c r="E2890" s="140"/>
      <c r="F2890" s="140"/>
      <c r="G2890" s="140"/>
      <c r="M2890" s="140"/>
      <c r="N2890" s="167"/>
      <c r="O2890" s="167"/>
      <c r="P2890" s="142"/>
      <c r="Q2890" s="142"/>
      <c r="R2890" s="142"/>
      <c r="S2890" s="139"/>
    </row>
    <row r="2891" spans="2:19" ht="15.75" customHeight="1" x14ac:dyDescent="0.25">
      <c r="B2891" s="106"/>
      <c r="C2891" s="106"/>
      <c r="D2891" s="139"/>
      <c r="E2891" s="140"/>
      <c r="F2891" s="140"/>
      <c r="G2891" s="140"/>
      <c r="M2891" s="140"/>
      <c r="N2891" s="167"/>
      <c r="O2891" s="167"/>
      <c r="P2891" s="142"/>
      <c r="Q2891" s="142"/>
      <c r="R2891" s="142"/>
      <c r="S2891" s="139"/>
    </row>
    <row r="2892" spans="2:19" ht="15.75" customHeight="1" x14ac:dyDescent="0.25">
      <c r="B2892" s="106"/>
      <c r="C2892" s="106"/>
      <c r="D2892" s="139"/>
      <c r="E2892" s="140"/>
      <c r="F2892" s="140"/>
      <c r="G2892" s="140"/>
      <c r="M2892" s="140"/>
      <c r="N2892" s="167"/>
      <c r="O2892" s="167"/>
      <c r="P2892" s="142"/>
      <c r="Q2892" s="142"/>
      <c r="R2892" s="142"/>
      <c r="S2892" s="139"/>
    </row>
    <row r="2893" spans="2:19" ht="15.75" customHeight="1" x14ac:dyDescent="0.25">
      <c r="B2893" s="106"/>
      <c r="C2893" s="106"/>
      <c r="D2893" s="139"/>
      <c r="E2893" s="140"/>
      <c r="F2893" s="140"/>
      <c r="G2893" s="140"/>
      <c r="M2893" s="140"/>
      <c r="N2893" s="167"/>
      <c r="O2893" s="167"/>
      <c r="P2893" s="142"/>
      <c r="Q2893" s="142"/>
      <c r="R2893" s="142"/>
      <c r="S2893" s="139"/>
    </row>
    <row r="2894" spans="2:19" ht="15.75" customHeight="1" x14ac:dyDescent="0.25">
      <c r="B2894" s="106"/>
      <c r="C2894" s="106"/>
      <c r="D2894" s="139"/>
      <c r="E2894" s="140"/>
      <c r="F2894" s="140"/>
      <c r="G2894" s="140"/>
      <c r="M2894" s="140"/>
      <c r="N2894" s="167"/>
      <c r="O2894" s="167"/>
      <c r="P2894" s="142"/>
      <c r="Q2894" s="142"/>
      <c r="R2894" s="142"/>
      <c r="S2894" s="139"/>
    </row>
    <row r="2895" spans="2:19" ht="15.75" customHeight="1" x14ac:dyDescent="0.25">
      <c r="B2895" s="106"/>
      <c r="C2895" s="106"/>
      <c r="D2895" s="139"/>
      <c r="E2895" s="140"/>
      <c r="F2895" s="140"/>
      <c r="G2895" s="140"/>
      <c r="M2895" s="140"/>
      <c r="N2895" s="167"/>
      <c r="O2895" s="167"/>
      <c r="P2895" s="142"/>
      <c r="Q2895" s="142"/>
      <c r="R2895" s="142"/>
      <c r="S2895" s="139"/>
    </row>
    <row r="2896" spans="2:19" ht="15.75" customHeight="1" x14ac:dyDescent="0.25">
      <c r="B2896" s="106"/>
      <c r="C2896" s="106"/>
      <c r="D2896" s="139"/>
      <c r="E2896" s="140"/>
      <c r="F2896" s="140"/>
      <c r="G2896" s="140"/>
      <c r="M2896" s="140"/>
      <c r="N2896" s="167"/>
      <c r="O2896" s="167"/>
      <c r="P2896" s="142"/>
      <c r="Q2896" s="142"/>
      <c r="R2896" s="142"/>
      <c r="S2896" s="139"/>
    </row>
    <row r="2897" spans="2:19" ht="15.75" customHeight="1" x14ac:dyDescent="0.25">
      <c r="B2897" s="106"/>
      <c r="C2897" s="106"/>
      <c r="D2897" s="139"/>
      <c r="E2897" s="140"/>
      <c r="F2897" s="140"/>
      <c r="G2897" s="140"/>
      <c r="M2897" s="140"/>
      <c r="N2897" s="167"/>
      <c r="O2897" s="167"/>
      <c r="P2897" s="142"/>
      <c r="Q2897" s="142"/>
      <c r="R2897" s="142"/>
      <c r="S2897" s="139"/>
    </row>
    <row r="2898" spans="2:19" ht="15.75" customHeight="1" x14ac:dyDescent="0.25">
      <c r="B2898" s="106"/>
      <c r="C2898" s="106"/>
      <c r="D2898" s="139"/>
      <c r="E2898" s="140"/>
      <c r="F2898" s="140"/>
      <c r="G2898" s="140"/>
      <c r="M2898" s="140"/>
      <c r="N2898" s="167"/>
      <c r="O2898" s="167"/>
      <c r="P2898" s="142"/>
      <c r="Q2898" s="142"/>
      <c r="R2898" s="142"/>
      <c r="S2898" s="139"/>
    </row>
    <row r="2899" spans="2:19" ht="15.75" customHeight="1" x14ac:dyDescent="0.25">
      <c r="B2899" s="106"/>
      <c r="C2899" s="106"/>
      <c r="D2899" s="139"/>
      <c r="E2899" s="140"/>
      <c r="F2899" s="140"/>
      <c r="G2899" s="140"/>
      <c r="M2899" s="140"/>
      <c r="N2899" s="167"/>
      <c r="O2899" s="167"/>
      <c r="P2899" s="142"/>
      <c r="Q2899" s="142"/>
      <c r="R2899" s="142"/>
      <c r="S2899" s="139"/>
    </row>
    <row r="2900" spans="2:19" ht="15.75" customHeight="1" x14ac:dyDescent="0.25">
      <c r="B2900" s="106"/>
      <c r="C2900" s="106"/>
      <c r="D2900" s="139"/>
      <c r="E2900" s="140"/>
      <c r="F2900" s="140"/>
      <c r="G2900" s="140"/>
      <c r="M2900" s="140"/>
      <c r="N2900" s="167"/>
      <c r="O2900" s="167"/>
      <c r="P2900" s="142"/>
      <c r="Q2900" s="142"/>
      <c r="R2900" s="142"/>
      <c r="S2900" s="139"/>
    </row>
    <row r="2901" spans="2:19" ht="15.75" customHeight="1" x14ac:dyDescent="0.25">
      <c r="B2901" s="106"/>
      <c r="C2901" s="106"/>
      <c r="D2901" s="139"/>
      <c r="E2901" s="140"/>
      <c r="F2901" s="140"/>
      <c r="G2901" s="140"/>
      <c r="M2901" s="140"/>
      <c r="N2901" s="167"/>
      <c r="O2901" s="167"/>
      <c r="P2901" s="142"/>
      <c r="Q2901" s="142"/>
      <c r="R2901" s="142"/>
      <c r="S2901" s="139"/>
    </row>
    <row r="2902" spans="2:19" ht="15.75" customHeight="1" x14ac:dyDescent="0.25">
      <c r="B2902" s="106"/>
      <c r="C2902" s="106"/>
      <c r="D2902" s="139"/>
      <c r="E2902" s="140"/>
      <c r="F2902" s="140"/>
      <c r="G2902" s="140"/>
      <c r="M2902" s="140"/>
      <c r="N2902" s="167"/>
      <c r="O2902" s="167"/>
      <c r="P2902" s="142"/>
      <c r="Q2902" s="142"/>
      <c r="R2902" s="142"/>
      <c r="S2902" s="139"/>
    </row>
    <row r="2903" spans="2:19" ht="15.75" customHeight="1" x14ac:dyDescent="0.25">
      <c r="B2903" s="106"/>
      <c r="C2903" s="106"/>
      <c r="D2903" s="139"/>
      <c r="E2903" s="140"/>
      <c r="F2903" s="140"/>
      <c r="G2903" s="140"/>
      <c r="M2903" s="140"/>
      <c r="N2903" s="167"/>
      <c r="O2903" s="167"/>
      <c r="P2903" s="142"/>
      <c r="Q2903" s="142"/>
      <c r="R2903" s="142"/>
      <c r="S2903" s="139"/>
    </row>
    <row r="2904" spans="2:19" ht="15.75" customHeight="1" x14ac:dyDescent="0.25">
      <c r="B2904" s="106"/>
      <c r="C2904" s="106"/>
      <c r="D2904" s="139"/>
      <c r="E2904" s="140"/>
      <c r="F2904" s="140"/>
      <c r="G2904" s="140"/>
      <c r="M2904" s="140"/>
      <c r="N2904" s="167"/>
      <c r="O2904" s="167"/>
      <c r="P2904" s="142"/>
      <c r="Q2904" s="142"/>
      <c r="R2904" s="142"/>
      <c r="S2904" s="139"/>
    </row>
    <row r="2905" spans="2:19" ht="15.75" customHeight="1" x14ac:dyDescent="0.25">
      <c r="B2905" s="106"/>
      <c r="C2905" s="106"/>
      <c r="D2905" s="139"/>
      <c r="E2905" s="140"/>
      <c r="F2905" s="140"/>
      <c r="G2905" s="140"/>
      <c r="M2905" s="140"/>
      <c r="N2905" s="167"/>
      <c r="O2905" s="167"/>
      <c r="P2905" s="142"/>
      <c r="Q2905" s="142"/>
      <c r="R2905" s="142"/>
      <c r="S2905" s="139"/>
    </row>
    <row r="2906" spans="2:19" ht="15.75" customHeight="1" x14ac:dyDescent="0.25">
      <c r="B2906" s="106"/>
      <c r="C2906" s="106"/>
      <c r="D2906" s="139"/>
      <c r="E2906" s="140"/>
      <c r="F2906" s="140"/>
      <c r="G2906" s="140"/>
      <c r="M2906" s="140"/>
      <c r="N2906" s="167"/>
      <c r="O2906" s="167"/>
      <c r="P2906" s="142"/>
      <c r="Q2906" s="142"/>
      <c r="R2906" s="142"/>
      <c r="S2906" s="139"/>
    </row>
    <row r="2907" spans="2:19" ht="15.75" customHeight="1" x14ac:dyDescent="0.25">
      <c r="B2907" s="106"/>
      <c r="C2907" s="106"/>
      <c r="D2907" s="139"/>
      <c r="E2907" s="140"/>
      <c r="F2907" s="140"/>
      <c r="G2907" s="140"/>
      <c r="M2907" s="140"/>
      <c r="N2907" s="167"/>
      <c r="O2907" s="167"/>
      <c r="P2907" s="142"/>
      <c r="Q2907" s="142"/>
      <c r="R2907" s="142"/>
      <c r="S2907" s="139"/>
    </row>
    <row r="2908" spans="2:19" ht="15.75" customHeight="1" x14ac:dyDescent="0.25">
      <c r="B2908" s="106"/>
      <c r="C2908" s="106"/>
      <c r="D2908" s="139"/>
      <c r="E2908" s="140"/>
      <c r="F2908" s="140"/>
      <c r="G2908" s="140"/>
      <c r="M2908" s="140"/>
      <c r="N2908" s="167"/>
      <c r="O2908" s="167"/>
      <c r="P2908" s="142"/>
      <c r="Q2908" s="142"/>
      <c r="R2908" s="142"/>
      <c r="S2908" s="139"/>
    </row>
    <row r="2909" spans="2:19" ht="15.75" customHeight="1" x14ac:dyDescent="0.25">
      <c r="B2909" s="106"/>
      <c r="C2909" s="106"/>
      <c r="D2909" s="139"/>
      <c r="E2909" s="140"/>
      <c r="F2909" s="140"/>
      <c r="G2909" s="140"/>
      <c r="M2909" s="140"/>
      <c r="N2909" s="167"/>
      <c r="O2909" s="167"/>
      <c r="P2909" s="142"/>
      <c r="Q2909" s="142"/>
      <c r="R2909" s="142"/>
      <c r="S2909" s="139"/>
    </row>
    <row r="2910" spans="2:19" ht="15.75" customHeight="1" x14ac:dyDescent="0.25">
      <c r="B2910" s="106"/>
      <c r="C2910" s="106"/>
      <c r="D2910" s="139"/>
      <c r="E2910" s="140"/>
      <c r="F2910" s="140"/>
      <c r="G2910" s="140"/>
      <c r="M2910" s="140"/>
      <c r="N2910" s="167"/>
      <c r="O2910" s="167"/>
      <c r="P2910" s="142"/>
      <c r="Q2910" s="142"/>
      <c r="R2910" s="142"/>
      <c r="S2910" s="139"/>
    </row>
    <row r="2911" spans="2:19" ht="15.75" customHeight="1" x14ac:dyDescent="0.25">
      <c r="B2911" s="106"/>
      <c r="C2911" s="106"/>
      <c r="D2911" s="139"/>
      <c r="E2911" s="140"/>
      <c r="F2911" s="140"/>
      <c r="G2911" s="140"/>
      <c r="M2911" s="140"/>
      <c r="N2911" s="167"/>
      <c r="O2911" s="167"/>
      <c r="P2911" s="142"/>
      <c r="Q2911" s="142"/>
      <c r="R2911" s="142"/>
      <c r="S2911" s="139"/>
    </row>
    <row r="2912" spans="2:19" ht="15.75" customHeight="1" x14ac:dyDescent="0.25">
      <c r="B2912" s="106"/>
      <c r="C2912" s="106"/>
      <c r="D2912" s="139"/>
      <c r="E2912" s="140"/>
      <c r="F2912" s="140"/>
      <c r="G2912" s="140"/>
      <c r="M2912" s="140"/>
      <c r="N2912" s="167"/>
      <c r="O2912" s="167"/>
      <c r="P2912" s="142"/>
      <c r="Q2912" s="142"/>
      <c r="R2912" s="142"/>
      <c r="S2912" s="139"/>
    </row>
    <row r="2913" spans="2:19" ht="15.75" customHeight="1" x14ac:dyDescent="0.25">
      <c r="B2913" s="106"/>
      <c r="C2913" s="106"/>
      <c r="D2913" s="139"/>
      <c r="E2913" s="140"/>
      <c r="F2913" s="140"/>
      <c r="G2913" s="140"/>
      <c r="M2913" s="140"/>
      <c r="N2913" s="167"/>
      <c r="O2913" s="167"/>
      <c r="P2913" s="142"/>
      <c r="Q2913" s="142"/>
      <c r="R2913" s="142"/>
      <c r="S2913" s="139"/>
    </row>
    <row r="2914" spans="2:19" ht="15.75" customHeight="1" x14ac:dyDescent="0.25">
      <c r="B2914" s="106"/>
      <c r="C2914" s="106"/>
      <c r="D2914" s="139"/>
      <c r="E2914" s="140"/>
      <c r="F2914" s="140"/>
      <c r="G2914" s="140"/>
      <c r="M2914" s="140"/>
      <c r="N2914" s="167"/>
      <c r="O2914" s="167"/>
      <c r="P2914" s="142"/>
      <c r="Q2914" s="142"/>
      <c r="R2914" s="142"/>
      <c r="S2914" s="139"/>
    </row>
    <row r="2915" spans="2:19" ht="15.75" customHeight="1" x14ac:dyDescent="0.25">
      <c r="B2915" s="106"/>
      <c r="C2915" s="106"/>
      <c r="D2915" s="139"/>
      <c r="E2915" s="140"/>
      <c r="F2915" s="140"/>
      <c r="G2915" s="140"/>
      <c r="M2915" s="140"/>
      <c r="N2915" s="167"/>
      <c r="O2915" s="167"/>
      <c r="P2915" s="142"/>
      <c r="Q2915" s="142"/>
      <c r="R2915" s="142"/>
      <c r="S2915" s="139"/>
    </row>
    <row r="2916" spans="2:19" ht="15.75" customHeight="1" x14ac:dyDescent="0.25">
      <c r="B2916" s="106"/>
      <c r="C2916" s="106"/>
      <c r="D2916" s="139"/>
      <c r="E2916" s="140"/>
      <c r="F2916" s="140"/>
      <c r="G2916" s="140"/>
      <c r="M2916" s="140"/>
      <c r="N2916" s="167"/>
      <c r="O2916" s="167"/>
      <c r="P2916" s="142"/>
      <c r="Q2916" s="142"/>
      <c r="R2916" s="142"/>
      <c r="S2916" s="139"/>
    </row>
    <row r="2917" spans="2:19" ht="15.75" customHeight="1" x14ac:dyDescent="0.25">
      <c r="B2917" s="106"/>
      <c r="C2917" s="106"/>
      <c r="D2917" s="139"/>
      <c r="E2917" s="140"/>
      <c r="F2917" s="140"/>
      <c r="G2917" s="140"/>
      <c r="M2917" s="140"/>
      <c r="N2917" s="167"/>
      <c r="O2917" s="167"/>
      <c r="P2917" s="142"/>
      <c r="Q2917" s="142"/>
      <c r="R2917" s="142"/>
      <c r="S2917" s="139"/>
    </row>
    <row r="2918" spans="2:19" ht="15.75" customHeight="1" x14ac:dyDescent="0.25">
      <c r="B2918" s="106"/>
      <c r="C2918" s="106"/>
      <c r="D2918" s="139"/>
      <c r="E2918" s="140"/>
      <c r="F2918" s="140"/>
      <c r="G2918" s="140"/>
      <c r="M2918" s="140"/>
      <c r="N2918" s="167"/>
      <c r="O2918" s="167"/>
      <c r="P2918" s="142"/>
      <c r="Q2918" s="142"/>
      <c r="R2918" s="142"/>
      <c r="S2918" s="139"/>
    </row>
    <row r="2919" spans="2:19" ht="15.75" customHeight="1" x14ac:dyDescent="0.25">
      <c r="B2919" s="106"/>
      <c r="C2919" s="106"/>
      <c r="D2919" s="139"/>
      <c r="E2919" s="140"/>
      <c r="F2919" s="140"/>
      <c r="G2919" s="140"/>
      <c r="M2919" s="140"/>
      <c r="N2919" s="167"/>
      <c r="O2919" s="167"/>
      <c r="P2919" s="142"/>
      <c r="Q2919" s="142"/>
      <c r="R2919" s="142"/>
      <c r="S2919" s="139"/>
    </row>
    <row r="2920" spans="2:19" ht="15.75" customHeight="1" x14ac:dyDescent="0.25">
      <c r="B2920" s="106"/>
      <c r="C2920" s="106"/>
      <c r="D2920" s="139"/>
      <c r="E2920" s="140"/>
      <c r="F2920" s="140"/>
      <c r="G2920" s="140"/>
      <c r="M2920" s="140"/>
      <c r="N2920" s="167"/>
      <c r="O2920" s="167"/>
      <c r="P2920" s="142"/>
      <c r="Q2920" s="142"/>
      <c r="R2920" s="142"/>
      <c r="S2920" s="139"/>
    </row>
    <row r="2921" spans="2:19" ht="15.75" customHeight="1" x14ac:dyDescent="0.25">
      <c r="B2921" s="106"/>
      <c r="C2921" s="106"/>
      <c r="D2921" s="139"/>
      <c r="E2921" s="140"/>
      <c r="F2921" s="140"/>
      <c r="G2921" s="140"/>
      <c r="M2921" s="140"/>
      <c r="N2921" s="167"/>
      <c r="O2921" s="167"/>
      <c r="P2921" s="142"/>
      <c r="Q2921" s="142"/>
      <c r="R2921" s="142"/>
      <c r="S2921" s="139"/>
    </row>
    <row r="2922" spans="2:19" ht="15.75" customHeight="1" x14ac:dyDescent="0.25">
      <c r="B2922" s="106"/>
      <c r="C2922" s="106"/>
      <c r="D2922" s="139"/>
      <c r="E2922" s="140"/>
      <c r="F2922" s="140"/>
      <c r="G2922" s="140"/>
      <c r="M2922" s="140"/>
      <c r="N2922" s="167"/>
      <c r="O2922" s="167"/>
      <c r="P2922" s="142"/>
      <c r="Q2922" s="142"/>
      <c r="R2922" s="142"/>
      <c r="S2922" s="139"/>
    </row>
    <row r="2923" spans="2:19" ht="15.75" customHeight="1" x14ac:dyDescent="0.25">
      <c r="B2923" s="106"/>
      <c r="C2923" s="106"/>
      <c r="D2923" s="139"/>
      <c r="E2923" s="140"/>
      <c r="F2923" s="140"/>
      <c r="G2923" s="140"/>
      <c r="M2923" s="140"/>
      <c r="N2923" s="167"/>
      <c r="O2923" s="167"/>
      <c r="P2923" s="142"/>
      <c r="Q2923" s="142"/>
      <c r="R2923" s="142"/>
      <c r="S2923" s="139"/>
    </row>
    <row r="2924" spans="2:19" ht="15.75" customHeight="1" x14ac:dyDescent="0.25">
      <c r="B2924" s="106"/>
      <c r="C2924" s="106"/>
      <c r="D2924" s="139"/>
      <c r="E2924" s="140"/>
      <c r="F2924" s="140"/>
      <c r="G2924" s="140"/>
      <c r="M2924" s="140"/>
      <c r="N2924" s="167"/>
      <c r="O2924" s="167"/>
      <c r="P2924" s="142"/>
      <c r="Q2924" s="142"/>
      <c r="R2924" s="142"/>
      <c r="S2924" s="139"/>
    </row>
    <row r="2925" spans="2:19" ht="15.75" customHeight="1" x14ac:dyDescent="0.25">
      <c r="B2925" s="106"/>
      <c r="C2925" s="106"/>
      <c r="D2925" s="139"/>
      <c r="E2925" s="140"/>
      <c r="F2925" s="140"/>
      <c r="G2925" s="140"/>
      <c r="M2925" s="140"/>
      <c r="N2925" s="167"/>
      <c r="O2925" s="167"/>
      <c r="P2925" s="142"/>
      <c r="Q2925" s="142"/>
      <c r="R2925" s="142"/>
      <c r="S2925" s="139"/>
    </row>
    <row r="2926" spans="2:19" ht="15.75" customHeight="1" x14ac:dyDescent="0.25">
      <c r="B2926" s="106"/>
      <c r="C2926" s="106"/>
      <c r="D2926" s="139"/>
      <c r="E2926" s="140"/>
      <c r="F2926" s="140"/>
      <c r="G2926" s="140"/>
      <c r="M2926" s="140"/>
      <c r="N2926" s="167"/>
      <c r="O2926" s="167"/>
      <c r="P2926" s="142"/>
      <c r="Q2926" s="142"/>
      <c r="R2926" s="142"/>
      <c r="S2926" s="139"/>
    </row>
    <row r="2927" spans="2:19" ht="15.75" customHeight="1" x14ac:dyDescent="0.25">
      <c r="B2927" s="106"/>
      <c r="C2927" s="106"/>
      <c r="D2927" s="139"/>
      <c r="E2927" s="140"/>
      <c r="F2927" s="140"/>
      <c r="G2927" s="140"/>
      <c r="M2927" s="140"/>
      <c r="N2927" s="167"/>
      <c r="O2927" s="167"/>
      <c r="P2927" s="142"/>
      <c r="Q2927" s="142"/>
      <c r="R2927" s="142"/>
      <c r="S2927" s="139"/>
    </row>
    <row r="2928" spans="2:19" ht="15.75" customHeight="1" x14ac:dyDescent="0.25">
      <c r="B2928" s="106"/>
      <c r="C2928" s="106"/>
      <c r="D2928" s="139"/>
      <c r="E2928" s="140"/>
      <c r="F2928" s="140"/>
      <c r="G2928" s="140"/>
      <c r="M2928" s="140"/>
      <c r="N2928" s="167"/>
      <c r="O2928" s="167"/>
      <c r="P2928" s="142"/>
      <c r="Q2928" s="142"/>
      <c r="R2928" s="142"/>
      <c r="S2928" s="139"/>
    </row>
    <row r="2929" spans="2:19" ht="15.75" customHeight="1" x14ac:dyDescent="0.25">
      <c r="B2929" s="106"/>
      <c r="C2929" s="106"/>
      <c r="D2929" s="139"/>
      <c r="E2929" s="140"/>
      <c r="F2929" s="140"/>
      <c r="G2929" s="140"/>
      <c r="M2929" s="140"/>
      <c r="N2929" s="167"/>
      <c r="O2929" s="167"/>
      <c r="P2929" s="142"/>
      <c r="Q2929" s="142"/>
      <c r="R2929" s="142"/>
      <c r="S2929" s="139"/>
    </row>
    <row r="2930" spans="2:19" ht="15.75" customHeight="1" x14ac:dyDescent="0.25">
      <c r="B2930" s="106"/>
      <c r="C2930" s="106"/>
      <c r="D2930" s="139"/>
      <c r="E2930" s="140"/>
      <c r="F2930" s="140"/>
      <c r="G2930" s="140"/>
      <c r="M2930" s="140"/>
      <c r="N2930" s="167"/>
      <c r="O2930" s="167"/>
      <c r="P2930" s="142"/>
      <c r="Q2930" s="142"/>
      <c r="R2930" s="142"/>
      <c r="S2930" s="139"/>
    </row>
    <row r="2931" spans="2:19" ht="15.75" customHeight="1" x14ac:dyDescent="0.25">
      <c r="B2931" s="106"/>
      <c r="C2931" s="106"/>
      <c r="D2931" s="139"/>
      <c r="E2931" s="140"/>
      <c r="F2931" s="140"/>
      <c r="G2931" s="140"/>
      <c r="M2931" s="140"/>
      <c r="N2931" s="167"/>
      <c r="O2931" s="167"/>
      <c r="P2931" s="142"/>
      <c r="Q2931" s="142"/>
      <c r="R2931" s="142"/>
      <c r="S2931" s="139"/>
    </row>
    <row r="2932" spans="2:19" ht="15.75" customHeight="1" x14ac:dyDescent="0.25">
      <c r="B2932" s="106"/>
      <c r="C2932" s="106"/>
      <c r="D2932" s="139"/>
      <c r="E2932" s="140"/>
      <c r="F2932" s="140"/>
      <c r="G2932" s="140"/>
      <c r="M2932" s="140"/>
      <c r="N2932" s="167"/>
      <c r="O2932" s="167"/>
      <c r="P2932" s="142"/>
      <c r="Q2932" s="142"/>
      <c r="R2932" s="142"/>
      <c r="S2932" s="139"/>
    </row>
    <row r="2933" spans="2:19" ht="15.75" customHeight="1" x14ac:dyDescent="0.25">
      <c r="B2933" s="106"/>
      <c r="C2933" s="106"/>
      <c r="D2933" s="139"/>
      <c r="E2933" s="140"/>
      <c r="F2933" s="140"/>
      <c r="G2933" s="140"/>
      <c r="M2933" s="140"/>
      <c r="N2933" s="167"/>
      <c r="O2933" s="167"/>
      <c r="P2933" s="142"/>
      <c r="Q2933" s="142"/>
      <c r="R2933" s="142"/>
      <c r="S2933" s="139"/>
    </row>
    <row r="2934" spans="2:19" ht="15.75" customHeight="1" x14ac:dyDescent="0.25">
      <c r="B2934" s="106"/>
      <c r="C2934" s="106"/>
      <c r="D2934" s="139"/>
      <c r="E2934" s="140"/>
      <c r="F2934" s="140"/>
      <c r="G2934" s="140"/>
      <c r="M2934" s="140"/>
      <c r="N2934" s="167"/>
      <c r="O2934" s="167"/>
      <c r="P2934" s="142"/>
      <c r="Q2934" s="142"/>
      <c r="R2934" s="142"/>
      <c r="S2934" s="139"/>
    </row>
    <row r="2935" spans="2:19" ht="15.75" customHeight="1" x14ac:dyDescent="0.25">
      <c r="B2935" s="106"/>
      <c r="C2935" s="106"/>
      <c r="D2935" s="139"/>
      <c r="E2935" s="140"/>
      <c r="F2935" s="140"/>
      <c r="G2935" s="140"/>
      <c r="M2935" s="140"/>
      <c r="N2935" s="167"/>
      <c r="O2935" s="167"/>
      <c r="P2935" s="142"/>
      <c r="Q2935" s="142"/>
      <c r="R2935" s="142"/>
      <c r="S2935" s="139"/>
    </row>
    <row r="2936" spans="2:19" ht="15.75" customHeight="1" x14ac:dyDescent="0.25">
      <c r="B2936" s="106"/>
      <c r="C2936" s="106"/>
      <c r="D2936" s="139"/>
      <c r="E2936" s="140"/>
      <c r="F2936" s="140"/>
      <c r="G2936" s="140"/>
      <c r="M2936" s="140"/>
      <c r="N2936" s="167"/>
      <c r="O2936" s="167"/>
      <c r="P2936" s="142"/>
      <c r="Q2936" s="142"/>
      <c r="R2936" s="142"/>
      <c r="S2936" s="139"/>
    </row>
    <row r="2937" spans="2:19" ht="15.75" customHeight="1" x14ac:dyDescent="0.25">
      <c r="B2937" s="106"/>
      <c r="C2937" s="106"/>
      <c r="D2937" s="139"/>
      <c r="E2937" s="140"/>
      <c r="F2937" s="140"/>
      <c r="G2937" s="140"/>
      <c r="M2937" s="140"/>
      <c r="N2937" s="167"/>
      <c r="O2937" s="167"/>
      <c r="P2937" s="142"/>
      <c r="Q2937" s="142"/>
      <c r="R2937" s="142"/>
      <c r="S2937" s="139"/>
    </row>
    <row r="2938" spans="2:19" ht="15.75" customHeight="1" x14ac:dyDescent="0.25">
      <c r="B2938" s="106"/>
      <c r="C2938" s="106"/>
      <c r="D2938" s="139"/>
      <c r="E2938" s="140"/>
      <c r="F2938" s="140"/>
      <c r="G2938" s="140"/>
      <c r="M2938" s="140"/>
      <c r="N2938" s="167"/>
      <c r="O2938" s="167"/>
      <c r="P2938" s="142"/>
      <c r="Q2938" s="142"/>
      <c r="R2938" s="142"/>
      <c r="S2938" s="139"/>
    </row>
    <row r="2939" spans="2:19" ht="15.75" customHeight="1" x14ac:dyDescent="0.25">
      <c r="B2939" s="106"/>
      <c r="C2939" s="106"/>
      <c r="D2939" s="139"/>
      <c r="E2939" s="140"/>
      <c r="F2939" s="140"/>
      <c r="G2939" s="140"/>
      <c r="M2939" s="140"/>
      <c r="N2939" s="167"/>
      <c r="O2939" s="167"/>
      <c r="P2939" s="142"/>
      <c r="Q2939" s="142"/>
      <c r="R2939" s="142"/>
      <c r="S2939" s="139"/>
    </row>
    <row r="2940" spans="2:19" ht="15.75" customHeight="1" x14ac:dyDescent="0.25">
      <c r="B2940" s="106"/>
      <c r="C2940" s="106"/>
      <c r="D2940" s="139"/>
      <c r="E2940" s="140"/>
      <c r="F2940" s="140"/>
      <c r="G2940" s="140"/>
      <c r="M2940" s="140"/>
      <c r="N2940" s="167"/>
      <c r="O2940" s="167"/>
      <c r="P2940" s="142"/>
      <c r="Q2940" s="142"/>
      <c r="R2940" s="142"/>
      <c r="S2940" s="139"/>
    </row>
    <row r="2941" spans="2:19" ht="15.75" customHeight="1" x14ac:dyDescent="0.25">
      <c r="B2941" s="106"/>
      <c r="C2941" s="106"/>
      <c r="D2941" s="139"/>
      <c r="E2941" s="140"/>
      <c r="F2941" s="140"/>
      <c r="G2941" s="140"/>
      <c r="M2941" s="140"/>
      <c r="N2941" s="167"/>
      <c r="O2941" s="167"/>
      <c r="P2941" s="142"/>
      <c r="Q2941" s="142"/>
      <c r="R2941" s="142"/>
      <c r="S2941" s="139"/>
    </row>
    <row r="2942" spans="2:19" ht="15.75" customHeight="1" x14ac:dyDescent="0.25">
      <c r="B2942" s="106"/>
      <c r="C2942" s="106"/>
      <c r="D2942" s="139"/>
      <c r="E2942" s="140"/>
      <c r="F2942" s="140"/>
      <c r="G2942" s="140"/>
      <c r="M2942" s="140"/>
      <c r="N2942" s="167"/>
      <c r="O2942" s="167"/>
      <c r="P2942" s="142"/>
      <c r="Q2942" s="142"/>
      <c r="R2942" s="142"/>
      <c r="S2942" s="139"/>
    </row>
    <row r="2943" spans="2:19" ht="15.75" customHeight="1" x14ac:dyDescent="0.25">
      <c r="B2943" s="106"/>
      <c r="C2943" s="106"/>
      <c r="D2943" s="139"/>
      <c r="E2943" s="140"/>
      <c r="F2943" s="140"/>
      <c r="G2943" s="140"/>
      <c r="M2943" s="140"/>
      <c r="N2943" s="167"/>
      <c r="O2943" s="167"/>
      <c r="P2943" s="142"/>
      <c r="Q2943" s="142"/>
      <c r="R2943" s="142"/>
      <c r="S2943" s="139"/>
    </row>
    <row r="2944" spans="2:19" ht="15.75" customHeight="1" x14ac:dyDescent="0.25">
      <c r="B2944" s="106"/>
      <c r="C2944" s="106"/>
      <c r="D2944" s="139"/>
      <c r="E2944" s="140"/>
      <c r="F2944" s="140"/>
      <c r="G2944" s="140"/>
      <c r="M2944" s="140"/>
      <c r="N2944" s="167"/>
      <c r="O2944" s="167"/>
      <c r="P2944" s="142"/>
      <c r="Q2944" s="142"/>
      <c r="R2944" s="142"/>
      <c r="S2944" s="139"/>
    </row>
    <row r="2945" spans="2:19" ht="15.75" customHeight="1" x14ac:dyDescent="0.25">
      <c r="B2945" s="106"/>
      <c r="C2945" s="106"/>
      <c r="D2945" s="139"/>
      <c r="E2945" s="140"/>
      <c r="F2945" s="140"/>
      <c r="G2945" s="140"/>
      <c r="M2945" s="140"/>
      <c r="N2945" s="167"/>
      <c r="O2945" s="167"/>
      <c r="P2945" s="142"/>
      <c r="Q2945" s="142"/>
      <c r="R2945" s="142"/>
      <c r="S2945" s="139"/>
    </row>
    <row r="2946" spans="2:19" ht="15.75" customHeight="1" x14ac:dyDescent="0.25">
      <c r="B2946" s="106"/>
      <c r="C2946" s="106"/>
      <c r="D2946" s="139"/>
      <c r="E2946" s="140"/>
      <c r="F2946" s="140"/>
      <c r="G2946" s="140"/>
      <c r="M2946" s="140"/>
      <c r="N2946" s="167"/>
      <c r="O2946" s="167"/>
      <c r="P2946" s="142"/>
      <c r="Q2946" s="142"/>
      <c r="R2946" s="142"/>
      <c r="S2946" s="139"/>
    </row>
    <row r="2947" spans="2:19" ht="15.75" customHeight="1" x14ac:dyDescent="0.25">
      <c r="B2947" s="106"/>
      <c r="C2947" s="106"/>
      <c r="D2947" s="139"/>
      <c r="E2947" s="140"/>
      <c r="F2947" s="140"/>
      <c r="G2947" s="140"/>
      <c r="M2947" s="140"/>
      <c r="N2947" s="167"/>
      <c r="O2947" s="167"/>
      <c r="P2947" s="142"/>
      <c r="Q2947" s="142"/>
      <c r="R2947" s="142"/>
      <c r="S2947" s="139"/>
    </row>
    <row r="2948" spans="2:19" ht="15.75" customHeight="1" x14ac:dyDescent="0.25">
      <c r="B2948" s="106"/>
      <c r="C2948" s="106"/>
      <c r="D2948" s="139"/>
      <c r="E2948" s="140"/>
      <c r="F2948" s="140"/>
      <c r="G2948" s="140"/>
      <c r="M2948" s="140"/>
      <c r="N2948" s="167"/>
      <c r="O2948" s="167"/>
      <c r="P2948" s="142"/>
      <c r="Q2948" s="142"/>
      <c r="R2948" s="142"/>
      <c r="S2948" s="139"/>
    </row>
    <row r="2949" spans="2:19" ht="15.75" customHeight="1" x14ac:dyDescent="0.25">
      <c r="B2949" s="106"/>
      <c r="C2949" s="106"/>
      <c r="D2949" s="139"/>
      <c r="E2949" s="140"/>
      <c r="F2949" s="140"/>
      <c r="G2949" s="140"/>
      <c r="M2949" s="140"/>
      <c r="N2949" s="167"/>
      <c r="O2949" s="167"/>
      <c r="P2949" s="142"/>
      <c r="Q2949" s="142"/>
      <c r="R2949" s="142"/>
      <c r="S2949" s="139"/>
    </row>
    <row r="2950" spans="2:19" ht="15.75" customHeight="1" x14ac:dyDescent="0.25">
      <c r="B2950" s="106"/>
      <c r="C2950" s="106"/>
      <c r="D2950" s="139"/>
      <c r="E2950" s="140"/>
      <c r="F2950" s="140"/>
      <c r="G2950" s="140"/>
      <c r="M2950" s="140"/>
      <c r="N2950" s="167"/>
      <c r="O2950" s="167"/>
      <c r="P2950" s="142"/>
      <c r="Q2950" s="142"/>
      <c r="R2950" s="142"/>
      <c r="S2950" s="139"/>
    </row>
    <row r="2951" spans="2:19" ht="15.75" customHeight="1" x14ac:dyDescent="0.25">
      <c r="B2951" s="106"/>
      <c r="C2951" s="106"/>
      <c r="D2951" s="139"/>
      <c r="E2951" s="140"/>
      <c r="F2951" s="140"/>
      <c r="G2951" s="140"/>
      <c r="M2951" s="140"/>
      <c r="N2951" s="167"/>
      <c r="O2951" s="167"/>
      <c r="P2951" s="142"/>
      <c r="Q2951" s="142"/>
      <c r="R2951" s="142"/>
      <c r="S2951" s="139"/>
    </row>
    <row r="2952" spans="2:19" ht="15.75" customHeight="1" x14ac:dyDescent="0.25">
      <c r="B2952" s="106"/>
      <c r="C2952" s="106"/>
      <c r="D2952" s="139"/>
      <c r="E2952" s="140"/>
      <c r="F2952" s="140"/>
      <c r="G2952" s="140"/>
      <c r="M2952" s="140"/>
      <c r="N2952" s="167"/>
      <c r="O2952" s="167"/>
      <c r="P2952" s="142"/>
      <c r="Q2952" s="142"/>
      <c r="R2952" s="142"/>
      <c r="S2952" s="139"/>
    </row>
    <row r="2953" spans="2:19" ht="15.75" customHeight="1" x14ac:dyDescent="0.25">
      <c r="B2953" s="106"/>
      <c r="C2953" s="106"/>
      <c r="D2953" s="139"/>
      <c r="E2953" s="140"/>
      <c r="F2953" s="140"/>
      <c r="G2953" s="140"/>
      <c r="M2953" s="140"/>
      <c r="N2953" s="167"/>
      <c r="O2953" s="167"/>
      <c r="P2953" s="142"/>
      <c r="Q2953" s="142"/>
      <c r="R2953" s="142"/>
      <c r="S2953" s="139"/>
    </row>
    <row r="2954" spans="2:19" ht="15.75" customHeight="1" x14ac:dyDescent="0.25">
      <c r="B2954" s="106"/>
      <c r="C2954" s="106"/>
      <c r="D2954" s="139"/>
      <c r="E2954" s="140"/>
      <c r="F2954" s="140"/>
      <c r="G2954" s="140"/>
      <c r="M2954" s="140"/>
      <c r="N2954" s="167"/>
      <c r="O2954" s="167"/>
      <c r="P2954" s="142"/>
      <c r="Q2954" s="142"/>
      <c r="R2954" s="142"/>
      <c r="S2954" s="139"/>
    </row>
    <row r="2955" spans="2:19" ht="15.75" customHeight="1" x14ac:dyDescent="0.25">
      <c r="B2955" s="106"/>
      <c r="C2955" s="106"/>
      <c r="D2955" s="139"/>
      <c r="E2955" s="140"/>
      <c r="F2955" s="140"/>
      <c r="G2955" s="140"/>
      <c r="M2955" s="140"/>
      <c r="N2955" s="167"/>
      <c r="O2955" s="167"/>
      <c r="P2955" s="142"/>
      <c r="Q2955" s="142"/>
      <c r="R2955" s="142"/>
      <c r="S2955" s="139"/>
    </row>
    <row r="2956" spans="2:19" ht="15.75" customHeight="1" x14ac:dyDescent="0.25">
      <c r="B2956" s="106"/>
      <c r="C2956" s="106"/>
      <c r="D2956" s="139"/>
      <c r="E2956" s="140"/>
      <c r="F2956" s="140"/>
      <c r="G2956" s="140"/>
      <c r="M2956" s="140"/>
      <c r="N2956" s="167"/>
      <c r="O2956" s="167"/>
      <c r="P2956" s="142"/>
      <c r="Q2956" s="142"/>
      <c r="R2956" s="142"/>
      <c r="S2956" s="139"/>
    </row>
    <row r="2957" spans="2:19" ht="15.75" customHeight="1" x14ac:dyDescent="0.25">
      <c r="B2957" s="106"/>
      <c r="C2957" s="106"/>
      <c r="D2957" s="139"/>
      <c r="E2957" s="140"/>
      <c r="F2957" s="140"/>
      <c r="G2957" s="140"/>
      <c r="M2957" s="140"/>
      <c r="N2957" s="167"/>
      <c r="O2957" s="167"/>
      <c r="P2957" s="142"/>
      <c r="Q2957" s="142"/>
      <c r="R2957" s="142"/>
      <c r="S2957" s="139"/>
    </row>
    <row r="2958" spans="2:19" ht="15.75" customHeight="1" x14ac:dyDescent="0.25">
      <c r="B2958" s="106"/>
      <c r="C2958" s="106"/>
      <c r="D2958" s="139"/>
      <c r="E2958" s="140"/>
      <c r="F2958" s="140"/>
      <c r="G2958" s="140"/>
      <c r="M2958" s="140"/>
      <c r="N2958" s="167"/>
      <c r="O2958" s="167"/>
      <c r="P2958" s="142"/>
      <c r="Q2958" s="142"/>
      <c r="R2958" s="142"/>
      <c r="S2958" s="139"/>
    </row>
    <row r="2959" spans="2:19" ht="15.75" customHeight="1" x14ac:dyDescent="0.25">
      <c r="B2959" s="106"/>
      <c r="C2959" s="106"/>
      <c r="D2959" s="139"/>
      <c r="E2959" s="140"/>
      <c r="F2959" s="140"/>
      <c r="G2959" s="140"/>
      <c r="M2959" s="140"/>
      <c r="N2959" s="167"/>
      <c r="O2959" s="167"/>
      <c r="P2959" s="142"/>
      <c r="Q2959" s="142"/>
      <c r="R2959" s="142"/>
      <c r="S2959" s="139"/>
    </row>
    <row r="2960" spans="2:19" ht="15.75" customHeight="1" x14ac:dyDescent="0.25">
      <c r="B2960" s="106"/>
      <c r="C2960" s="106"/>
      <c r="D2960" s="139"/>
      <c r="E2960" s="140"/>
      <c r="F2960" s="140"/>
      <c r="G2960" s="140"/>
      <c r="M2960" s="140"/>
      <c r="N2960" s="167"/>
      <c r="O2960" s="167"/>
      <c r="P2960" s="142"/>
      <c r="Q2960" s="142"/>
      <c r="R2960" s="142"/>
      <c r="S2960" s="139"/>
    </row>
    <row r="2961" spans="2:19" ht="15.75" customHeight="1" x14ac:dyDescent="0.25">
      <c r="B2961" s="106"/>
      <c r="C2961" s="106"/>
      <c r="D2961" s="139"/>
      <c r="E2961" s="140"/>
      <c r="F2961" s="140"/>
      <c r="G2961" s="140"/>
      <c r="M2961" s="140"/>
      <c r="N2961" s="167"/>
      <c r="O2961" s="167"/>
      <c r="P2961" s="142"/>
      <c r="Q2961" s="142"/>
      <c r="R2961" s="142"/>
      <c r="S2961" s="139"/>
    </row>
    <row r="2962" spans="2:19" ht="15.75" customHeight="1" x14ac:dyDescent="0.25">
      <c r="B2962" s="106"/>
      <c r="C2962" s="106"/>
      <c r="D2962" s="139"/>
      <c r="E2962" s="140"/>
      <c r="F2962" s="140"/>
      <c r="G2962" s="140"/>
      <c r="M2962" s="140"/>
      <c r="N2962" s="167"/>
      <c r="O2962" s="167"/>
      <c r="P2962" s="142"/>
      <c r="Q2962" s="142"/>
      <c r="R2962" s="142"/>
      <c r="S2962" s="139"/>
    </row>
    <row r="2963" spans="2:19" ht="15.75" customHeight="1" x14ac:dyDescent="0.25">
      <c r="B2963" s="106"/>
      <c r="C2963" s="106"/>
      <c r="D2963" s="139"/>
      <c r="E2963" s="140"/>
      <c r="F2963" s="140"/>
      <c r="G2963" s="140"/>
      <c r="M2963" s="140"/>
      <c r="N2963" s="167"/>
      <c r="O2963" s="167"/>
      <c r="P2963" s="142"/>
      <c r="Q2963" s="142"/>
      <c r="R2963" s="142"/>
      <c r="S2963" s="139"/>
    </row>
    <row r="2964" spans="2:19" ht="15.75" customHeight="1" x14ac:dyDescent="0.25">
      <c r="B2964" s="106"/>
      <c r="C2964" s="106"/>
      <c r="D2964" s="139"/>
      <c r="E2964" s="140"/>
      <c r="F2964" s="140"/>
      <c r="G2964" s="140"/>
      <c r="M2964" s="140"/>
      <c r="N2964" s="167"/>
      <c r="O2964" s="167"/>
      <c r="P2964" s="142"/>
      <c r="Q2964" s="142"/>
      <c r="R2964" s="142"/>
      <c r="S2964" s="139"/>
    </row>
    <row r="2965" spans="2:19" ht="15.75" customHeight="1" x14ac:dyDescent="0.25">
      <c r="B2965" s="106"/>
      <c r="C2965" s="106"/>
      <c r="D2965" s="139"/>
      <c r="E2965" s="140"/>
      <c r="F2965" s="140"/>
      <c r="G2965" s="140"/>
      <c r="M2965" s="140"/>
      <c r="N2965" s="167"/>
      <c r="O2965" s="167"/>
      <c r="P2965" s="142"/>
      <c r="Q2965" s="142"/>
      <c r="R2965" s="142"/>
      <c r="S2965" s="139"/>
    </row>
    <row r="2966" spans="2:19" ht="15.75" customHeight="1" x14ac:dyDescent="0.25">
      <c r="B2966" s="106"/>
      <c r="C2966" s="106"/>
      <c r="D2966" s="139"/>
      <c r="E2966" s="140"/>
      <c r="F2966" s="140"/>
      <c r="G2966" s="140"/>
      <c r="M2966" s="140"/>
      <c r="N2966" s="167"/>
      <c r="O2966" s="167"/>
      <c r="P2966" s="142"/>
      <c r="Q2966" s="142"/>
      <c r="R2966" s="142"/>
      <c r="S2966" s="139"/>
    </row>
    <row r="2967" spans="2:19" ht="15.75" customHeight="1" x14ac:dyDescent="0.25">
      <c r="B2967" s="106"/>
      <c r="C2967" s="106"/>
      <c r="D2967" s="139"/>
      <c r="E2967" s="140"/>
      <c r="F2967" s="140"/>
      <c r="G2967" s="140"/>
      <c r="M2967" s="140"/>
      <c r="N2967" s="167"/>
      <c r="O2967" s="167"/>
      <c r="P2967" s="142"/>
      <c r="Q2967" s="142"/>
      <c r="R2967" s="142"/>
      <c r="S2967" s="139"/>
    </row>
    <row r="2968" spans="2:19" ht="15.75" customHeight="1" x14ac:dyDescent="0.25">
      <c r="B2968" s="106"/>
      <c r="C2968" s="106"/>
      <c r="D2968" s="139"/>
      <c r="E2968" s="140"/>
      <c r="F2968" s="140"/>
      <c r="G2968" s="140"/>
      <c r="M2968" s="140"/>
      <c r="N2968" s="167"/>
      <c r="O2968" s="167"/>
      <c r="P2968" s="142"/>
      <c r="Q2968" s="142"/>
      <c r="R2968" s="142"/>
      <c r="S2968" s="139"/>
    </row>
    <row r="2969" spans="2:19" ht="15.75" customHeight="1" x14ac:dyDescent="0.25">
      <c r="B2969" s="106"/>
      <c r="C2969" s="106"/>
      <c r="D2969" s="139"/>
      <c r="E2969" s="140"/>
      <c r="F2969" s="140"/>
      <c r="G2969" s="140"/>
      <c r="M2969" s="140"/>
      <c r="N2969" s="167"/>
      <c r="O2969" s="167"/>
      <c r="P2969" s="142"/>
      <c r="Q2969" s="142"/>
      <c r="R2969" s="142"/>
      <c r="S2969" s="139"/>
    </row>
    <row r="2970" spans="2:19" ht="15.75" customHeight="1" x14ac:dyDescent="0.25">
      <c r="B2970" s="106"/>
      <c r="C2970" s="106"/>
      <c r="D2970" s="139"/>
      <c r="E2970" s="140"/>
      <c r="F2970" s="140"/>
      <c r="G2970" s="140"/>
      <c r="M2970" s="140"/>
      <c r="N2970" s="167"/>
      <c r="O2970" s="167"/>
      <c r="P2970" s="142"/>
      <c r="Q2970" s="142"/>
      <c r="R2970" s="142"/>
      <c r="S2970" s="139"/>
    </row>
    <row r="2971" spans="2:19" ht="15.75" customHeight="1" x14ac:dyDescent="0.25">
      <c r="B2971" s="106"/>
      <c r="C2971" s="106"/>
      <c r="D2971" s="139"/>
      <c r="E2971" s="140"/>
      <c r="F2971" s="140"/>
      <c r="G2971" s="140"/>
      <c r="M2971" s="140"/>
      <c r="N2971" s="167"/>
      <c r="O2971" s="167"/>
      <c r="P2971" s="142"/>
      <c r="Q2971" s="142"/>
      <c r="R2971" s="142"/>
      <c r="S2971" s="139"/>
    </row>
    <row r="2972" spans="2:19" ht="15.75" customHeight="1" x14ac:dyDescent="0.25">
      <c r="B2972" s="106"/>
      <c r="C2972" s="106"/>
      <c r="D2972" s="139"/>
      <c r="E2972" s="140"/>
      <c r="F2972" s="140"/>
      <c r="G2972" s="140"/>
      <c r="M2972" s="140"/>
      <c r="N2972" s="167"/>
      <c r="O2972" s="167"/>
      <c r="P2972" s="142"/>
      <c r="Q2972" s="142"/>
      <c r="R2972" s="142"/>
      <c r="S2972" s="139"/>
    </row>
    <row r="2973" spans="2:19" ht="15.75" customHeight="1" x14ac:dyDescent="0.25">
      <c r="B2973" s="106"/>
      <c r="C2973" s="106"/>
      <c r="D2973" s="139"/>
      <c r="E2973" s="140"/>
      <c r="F2973" s="140"/>
      <c r="G2973" s="140"/>
      <c r="M2973" s="140"/>
      <c r="N2973" s="167"/>
      <c r="O2973" s="167"/>
      <c r="P2973" s="142"/>
      <c r="Q2973" s="142"/>
      <c r="R2973" s="142"/>
      <c r="S2973" s="139"/>
    </row>
    <row r="2974" spans="2:19" ht="15.75" customHeight="1" x14ac:dyDescent="0.25">
      <c r="B2974" s="106"/>
      <c r="C2974" s="106"/>
      <c r="D2974" s="139"/>
      <c r="E2974" s="140"/>
      <c r="F2974" s="140"/>
      <c r="G2974" s="140"/>
      <c r="M2974" s="140"/>
      <c r="N2974" s="167"/>
      <c r="O2974" s="167"/>
      <c r="P2974" s="142"/>
      <c r="Q2974" s="142"/>
      <c r="R2974" s="142"/>
      <c r="S2974" s="139"/>
    </row>
    <row r="2975" spans="2:19" ht="15.75" customHeight="1" x14ac:dyDescent="0.25">
      <c r="B2975" s="106"/>
      <c r="C2975" s="106"/>
      <c r="D2975" s="139"/>
      <c r="E2975" s="140"/>
      <c r="F2975" s="140"/>
      <c r="G2975" s="140"/>
      <c r="M2975" s="140"/>
      <c r="N2975" s="167"/>
      <c r="O2975" s="167"/>
      <c r="P2975" s="142"/>
      <c r="Q2975" s="142"/>
      <c r="R2975" s="142"/>
      <c r="S2975" s="139"/>
    </row>
    <row r="2976" spans="2:19" ht="15.75" customHeight="1" x14ac:dyDescent="0.25">
      <c r="B2976" s="106"/>
      <c r="C2976" s="106"/>
      <c r="D2976" s="139"/>
      <c r="E2976" s="140"/>
      <c r="F2976" s="140"/>
      <c r="G2976" s="140"/>
      <c r="M2976" s="140"/>
      <c r="N2976" s="167"/>
      <c r="O2976" s="167"/>
      <c r="P2976" s="142"/>
      <c r="Q2976" s="142"/>
      <c r="R2976" s="142"/>
      <c r="S2976" s="139"/>
    </row>
    <row r="2977" spans="2:19" ht="15.75" customHeight="1" x14ac:dyDescent="0.25">
      <c r="B2977" s="106"/>
      <c r="C2977" s="106"/>
      <c r="D2977" s="139"/>
      <c r="E2977" s="140"/>
      <c r="F2977" s="140"/>
      <c r="G2977" s="140"/>
      <c r="M2977" s="140"/>
      <c r="N2977" s="167"/>
      <c r="O2977" s="167"/>
      <c r="P2977" s="142"/>
      <c r="Q2977" s="142"/>
      <c r="R2977" s="142"/>
      <c r="S2977" s="139"/>
    </row>
    <row r="2978" spans="2:19" ht="15.75" customHeight="1" x14ac:dyDescent="0.25">
      <c r="B2978" s="106"/>
      <c r="C2978" s="106"/>
      <c r="D2978" s="139"/>
      <c r="E2978" s="140"/>
      <c r="F2978" s="140"/>
      <c r="G2978" s="140"/>
      <c r="M2978" s="140"/>
      <c r="N2978" s="167"/>
      <c r="O2978" s="167"/>
      <c r="P2978" s="142"/>
      <c r="Q2978" s="142"/>
      <c r="R2978" s="142"/>
      <c r="S2978" s="139"/>
    </row>
    <row r="2979" spans="2:19" ht="15.75" customHeight="1" x14ac:dyDescent="0.25">
      <c r="B2979" s="106"/>
      <c r="C2979" s="106"/>
      <c r="D2979" s="139"/>
      <c r="E2979" s="140"/>
      <c r="F2979" s="140"/>
      <c r="G2979" s="140"/>
      <c r="M2979" s="140"/>
      <c r="N2979" s="167"/>
      <c r="O2979" s="167"/>
      <c r="P2979" s="142"/>
      <c r="Q2979" s="142"/>
      <c r="R2979" s="142"/>
      <c r="S2979" s="139"/>
    </row>
    <row r="2980" spans="2:19" ht="15.75" customHeight="1" x14ac:dyDescent="0.25">
      <c r="B2980" s="106"/>
      <c r="C2980" s="106"/>
      <c r="D2980" s="139"/>
      <c r="E2980" s="140"/>
      <c r="F2980" s="140"/>
      <c r="G2980" s="140"/>
      <c r="M2980" s="140"/>
      <c r="N2980" s="167"/>
      <c r="O2980" s="167"/>
      <c r="P2980" s="142"/>
      <c r="Q2980" s="142"/>
      <c r="R2980" s="142"/>
      <c r="S2980" s="139"/>
    </row>
    <row r="2981" spans="2:19" ht="15.75" customHeight="1" x14ac:dyDescent="0.25">
      <c r="B2981" s="106"/>
      <c r="C2981" s="106"/>
      <c r="D2981" s="139"/>
      <c r="E2981" s="140"/>
      <c r="F2981" s="140"/>
      <c r="G2981" s="140"/>
      <c r="M2981" s="140"/>
      <c r="N2981" s="167"/>
      <c r="O2981" s="167"/>
      <c r="P2981" s="142"/>
      <c r="Q2981" s="142"/>
      <c r="R2981" s="142"/>
      <c r="S2981" s="139"/>
    </row>
    <row r="2982" spans="2:19" ht="15.75" customHeight="1" x14ac:dyDescent="0.25">
      <c r="B2982" s="106"/>
      <c r="C2982" s="106"/>
      <c r="D2982" s="139"/>
      <c r="E2982" s="140"/>
      <c r="F2982" s="140"/>
      <c r="G2982" s="140"/>
      <c r="M2982" s="140"/>
      <c r="N2982" s="167"/>
      <c r="O2982" s="167"/>
      <c r="P2982" s="142"/>
      <c r="Q2982" s="142"/>
      <c r="R2982" s="142"/>
      <c r="S2982" s="139"/>
    </row>
    <row r="2983" spans="2:19" ht="15.75" customHeight="1" x14ac:dyDescent="0.25">
      <c r="B2983" s="106"/>
      <c r="C2983" s="106"/>
      <c r="D2983" s="139"/>
      <c r="E2983" s="140"/>
      <c r="F2983" s="140"/>
      <c r="G2983" s="140"/>
      <c r="M2983" s="140"/>
      <c r="N2983" s="167"/>
      <c r="O2983" s="167"/>
      <c r="P2983" s="142"/>
      <c r="Q2983" s="142"/>
      <c r="R2983" s="142"/>
      <c r="S2983" s="139"/>
    </row>
    <row r="2984" spans="2:19" ht="15.75" customHeight="1" x14ac:dyDescent="0.25">
      <c r="B2984" s="106"/>
      <c r="C2984" s="106"/>
      <c r="D2984" s="139"/>
      <c r="E2984" s="140"/>
      <c r="F2984" s="140"/>
      <c r="G2984" s="140"/>
      <c r="M2984" s="140"/>
      <c r="N2984" s="167"/>
      <c r="O2984" s="167"/>
      <c r="P2984" s="142"/>
      <c r="Q2984" s="142"/>
      <c r="R2984" s="142"/>
      <c r="S2984" s="139"/>
    </row>
    <row r="2985" spans="2:19" ht="15.75" customHeight="1" x14ac:dyDescent="0.25">
      <c r="B2985" s="106"/>
      <c r="C2985" s="106"/>
      <c r="D2985" s="139"/>
      <c r="E2985" s="140"/>
      <c r="F2985" s="140"/>
      <c r="G2985" s="140"/>
      <c r="M2985" s="140"/>
      <c r="N2985" s="167"/>
      <c r="O2985" s="167"/>
      <c r="P2985" s="142"/>
      <c r="Q2985" s="142"/>
      <c r="R2985" s="142"/>
      <c r="S2985" s="139"/>
    </row>
    <row r="2986" spans="2:19" ht="15.75" customHeight="1" x14ac:dyDescent="0.25">
      <c r="B2986" s="106"/>
      <c r="C2986" s="106"/>
      <c r="D2986" s="139"/>
      <c r="E2986" s="140"/>
      <c r="F2986" s="140"/>
      <c r="G2986" s="140"/>
      <c r="M2986" s="140"/>
      <c r="N2986" s="167"/>
      <c r="O2986" s="167"/>
      <c r="P2986" s="142"/>
      <c r="Q2986" s="142"/>
      <c r="R2986" s="142"/>
      <c r="S2986" s="139"/>
    </row>
    <row r="2987" spans="2:19" ht="15.75" customHeight="1" x14ac:dyDescent="0.25">
      <c r="B2987" s="106"/>
      <c r="C2987" s="106"/>
      <c r="D2987" s="139"/>
      <c r="E2987" s="140"/>
      <c r="F2987" s="140"/>
      <c r="G2987" s="140"/>
      <c r="M2987" s="140"/>
      <c r="N2987" s="167"/>
      <c r="O2987" s="167"/>
      <c r="P2987" s="142"/>
      <c r="Q2987" s="142"/>
      <c r="R2987" s="142"/>
      <c r="S2987" s="139"/>
    </row>
    <row r="2988" spans="2:19" ht="15.75" customHeight="1" x14ac:dyDescent="0.25">
      <c r="B2988" s="106"/>
      <c r="C2988" s="106"/>
      <c r="D2988" s="139"/>
      <c r="E2988" s="140"/>
      <c r="F2988" s="140"/>
      <c r="G2988" s="140"/>
      <c r="M2988" s="140"/>
      <c r="N2988" s="167"/>
      <c r="O2988" s="167"/>
      <c r="P2988" s="142"/>
      <c r="Q2988" s="142"/>
      <c r="R2988" s="142"/>
      <c r="S2988" s="139"/>
    </row>
    <row r="2989" spans="2:19" ht="15.75" customHeight="1" x14ac:dyDescent="0.25">
      <c r="B2989" s="106"/>
      <c r="C2989" s="106"/>
      <c r="D2989" s="139"/>
      <c r="E2989" s="140"/>
      <c r="F2989" s="140"/>
      <c r="G2989" s="140"/>
      <c r="M2989" s="140"/>
      <c r="N2989" s="167"/>
      <c r="O2989" s="167"/>
      <c r="P2989" s="142"/>
      <c r="Q2989" s="142"/>
      <c r="R2989" s="142"/>
      <c r="S2989" s="139"/>
    </row>
    <row r="2990" spans="2:19" ht="15.75" customHeight="1" x14ac:dyDescent="0.25">
      <c r="B2990" s="106"/>
      <c r="C2990" s="106"/>
      <c r="D2990" s="139"/>
      <c r="E2990" s="140"/>
      <c r="F2990" s="140"/>
      <c r="G2990" s="140"/>
      <c r="M2990" s="140"/>
      <c r="N2990" s="167"/>
      <c r="O2990" s="167"/>
      <c r="P2990" s="142"/>
      <c r="Q2990" s="142"/>
      <c r="R2990" s="142"/>
      <c r="S2990" s="139"/>
    </row>
    <row r="2991" spans="2:19" ht="15.75" customHeight="1" x14ac:dyDescent="0.25">
      <c r="B2991" s="106"/>
      <c r="C2991" s="106"/>
      <c r="D2991" s="139"/>
      <c r="E2991" s="140"/>
      <c r="F2991" s="140"/>
      <c r="G2991" s="140"/>
      <c r="M2991" s="140"/>
      <c r="N2991" s="167"/>
      <c r="O2991" s="167"/>
      <c r="P2991" s="142"/>
      <c r="Q2991" s="142"/>
      <c r="R2991" s="142"/>
      <c r="S2991" s="139"/>
    </row>
    <row r="2992" spans="2:19" ht="15.75" customHeight="1" x14ac:dyDescent="0.25">
      <c r="B2992" s="106"/>
      <c r="C2992" s="106"/>
      <c r="D2992" s="139"/>
      <c r="E2992" s="140"/>
      <c r="F2992" s="140"/>
      <c r="G2992" s="140"/>
      <c r="M2992" s="140"/>
      <c r="N2992" s="167"/>
      <c r="O2992" s="167"/>
      <c r="P2992" s="142"/>
      <c r="Q2992" s="142"/>
      <c r="R2992" s="142"/>
      <c r="S2992" s="139"/>
    </row>
    <row r="2993" spans="2:19" ht="15.75" customHeight="1" x14ac:dyDescent="0.25">
      <c r="B2993" s="106"/>
      <c r="C2993" s="106"/>
      <c r="D2993" s="139"/>
      <c r="E2993" s="140"/>
      <c r="F2993" s="140"/>
      <c r="G2993" s="140"/>
      <c r="M2993" s="140"/>
      <c r="N2993" s="167"/>
      <c r="O2993" s="167"/>
      <c r="P2993" s="142"/>
      <c r="Q2993" s="142"/>
      <c r="R2993" s="142"/>
      <c r="S2993" s="139"/>
    </row>
    <row r="2994" spans="2:19" ht="15.75" customHeight="1" x14ac:dyDescent="0.25">
      <c r="B2994" s="106"/>
      <c r="C2994" s="106"/>
      <c r="D2994" s="139"/>
      <c r="E2994" s="140"/>
      <c r="F2994" s="140"/>
      <c r="G2994" s="140"/>
      <c r="M2994" s="140"/>
      <c r="N2994" s="167"/>
      <c r="O2994" s="167"/>
      <c r="P2994" s="142"/>
      <c r="Q2994" s="142"/>
      <c r="R2994" s="142"/>
      <c r="S2994" s="139"/>
    </row>
    <row r="2995" spans="2:19" ht="15.75" customHeight="1" x14ac:dyDescent="0.25">
      <c r="B2995" s="106"/>
      <c r="C2995" s="106"/>
      <c r="D2995" s="139"/>
      <c r="E2995" s="140"/>
      <c r="F2995" s="140"/>
      <c r="G2995" s="140"/>
      <c r="M2995" s="140"/>
      <c r="N2995" s="167"/>
      <c r="O2995" s="167"/>
      <c r="P2995" s="142"/>
      <c r="Q2995" s="142"/>
      <c r="R2995" s="142"/>
      <c r="S2995" s="139"/>
    </row>
    <row r="2996" spans="2:19" ht="15.75" customHeight="1" x14ac:dyDescent="0.25">
      <c r="B2996" s="106"/>
      <c r="C2996" s="106"/>
      <c r="D2996" s="139"/>
      <c r="E2996" s="140"/>
      <c r="F2996" s="140"/>
      <c r="G2996" s="140"/>
      <c r="M2996" s="140"/>
      <c r="N2996" s="167"/>
      <c r="O2996" s="167"/>
      <c r="P2996" s="142"/>
      <c r="Q2996" s="142"/>
      <c r="R2996" s="142"/>
      <c r="S2996" s="139"/>
    </row>
    <row r="2997" spans="2:19" ht="15.75" customHeight="1" x14ac:dyDescent="0.25">
      <c r="B2997" s="106"/>
      <c r="C2997" s="106"/>
      <c r="D2997" s="139"/>
      <c r="E2997" s="140"/>
      <c r="F2997" s="140"/>
      <c r="G2997" s="140"/>
      <c r="M2997" s="140"/>
      <c r="N2997" s="167"/>
      <c r="O2997" s="167"/>
      <c r="P2997" s="142"/>
      <c r="Q2997" s="142"/>
      <c r="R2997" s="142"/>
      <c r="S2997" s="139"/>
    </row>
    <row r="2998" spans="2:19" ht="15.75" customHeight="1" x14ac:dyDescent="0.25">
      <c r="B2998" s="106"/>
      <c r="C2998" s="106"/>
      <c r="D2998" s="139"/>
      <c r="E2998" s="140"/>
      <c r="F2998" s="140"/>
      <c r="G2998" s="140"/>
      <c r="M2998" s="140"/>
      <c r="N2998" s="167"/>
      <c r="O2998" s="167"/>
      <c r="P2998" s="142"/>
      <c r="Q2998" s="142"/>
      <c r="R2998" s="142"/>
      <c r="S2998" s="139"/>
    </row>
    <row r="2999" spans="2:19" ht="15.75" customHeight="1" x14ac:dyDescent="0.25">
      <c r="B2999" s="106"/>
      <c r="C2999" s="106"/>
      <c r="D2999" s="139"/>
      <c r="E2999" s="140"/>
      <c r="F2999" s="140"/>
      <c r="G2999" s="140"/>
      <c r="M2999" s="140"/>
      <c r="N2999" s="167"/>
      <c r="O2999" s="167"/>
      <c r="P2999" s="142"/>
      <c r="Q2999" s="142"/>
      <c r="R2999" s="142"/>
      <c r="S2999" s="139"/>
    </row>
    <row r="3000" spans="2:19" ht="15.75" customHeight="1" x14ac:dyDescent="0.25">
      <c r="B3000" s="106"/>
      <c r="C3000" s="106"/>
      <c r="D3000" s="139"/>
      <c r="E3000" s="140"/>
      <c r="F3000" s="140"/>
      <c r="G3000" s="140"/>
      <c r="M3000" s="140"/>
      <c r="N3000" s="167"/>
      <c r="O3000" s="167"/>
      <c r="P3000" s="142"/>
      <c r="Q3000" s="142"/>
      <c r="R3000" s="142"/>
      <c r="S3000" s="139"/>
    </row>
    <row r="3001" spans="2:19" ht="15.75" customHeight="1" x14ac:dyDescent="0.25">
      <c r="B3001" s="106"/>
      <c r="C3001" s="106"/>
      <c r="D3001" s="139"/>
      <c r="E3001" s="140"/>
      <c r="F3001" s="140"/>
      <c r="G3001" s="140"/>
      <c r="M3001" s="140"/>
      <c r="N3001" s="167"/>
      <c r="O3001" s="167"/>
      <c r="P3001" s="142"/>
      <c r="Q3001" s="142"/>
      <c r="R3001" s="142"/>
      <c r="S3001" s="139"/>
    </row>
    <row r="3002" spans="2:19" ht="15.75" customHeight="1" x14ac:dyDescent="0.25">
      <c r="B3002" s="106"/>
      <c r="C3002" s="106"/>
      <c r="D3002" s="139"/>
      <c r="E3002" s="140"/>
      <c r="F3002" s="140"/>
      <c r="G3002" s="140"/>
      <c r="M3002" s="140"/>
      <c r="N3002" s="167"/>
      <c r="O3002" s="167"/>
      <c r="P3002" s="142"/>
      <c r="Q3002" s="142"/>
      <c r="R3002" s="142"/>
      <c r="S3002" s="139"/>
    </row>
    <row r="3003" spans="2:19" ht="15.75" customHeight="1" x14ac:dyDescent="0.25">
      <c r="B3003" s="106"/>
      <c r="C3003" s="106"/>
      <c r="D3003" s="139"/>
      <c r="E3003" s="140"/>
      <c r="F3003" s="140"/>
      <c r="G3003" s="140"/>
      <c r="M3003" s="140"/>
      <c r="N3003" s="167"/>
      <c r="O3003" s="167"/>
      <c r="P3003" s="142"/>
      <c r="Q3003" s="142"/>
      <c r="R3003" s="142"/>
      <c r="S3003" s="139"/>
    </row>
    <row r="3004" spans="2:19" ht="15.75" customHeight="1" x14ac:dyDescent="0.25">
      <c r="B3004" s="106"/>
      <c r="C3004" s="106"/>
      <c r="D3004" s="139"/>
      <c r="E3004" s="140"/>
      <c r="F3004" s="140"/>
      <c r="G3004" s="140"/>
      <c r="M3004" s="140"/>
      <c r="N3004" s="167"/>
      <c r="O3004" s="167"/>
      <c r="P3004" s="142"/>
      <c r="Q3004" s="142"/>
      <c r="R3004" s="142"/>
      <c r="S3004" s="139"/>
    </row>
    <row r="3005" spans="2:19" ht="15.75" customHeight="1" x14ac:dyDescent="0.25">
      <c r="B3005" s="106"/>
      <c r="C3005" s="106"/>
      <c r="D3005" s="139"/>
      <c r="E3005" s="140"/>
      <c r="F3005" s="140"/>
      <c r="G3005" s="140"/>
      <c r="M3005" s="140"/>
      <c r="N3005" s="167"/>
      <c r="O3005" s="167"/>
      <c r="P3005" s="142"/>
      <c r="Q3005" s="142"/>
      <c r="R3005" s="142"/>
      <c r="S3005" s="139"/>
    </row>
    <row r="3006" spans="2:19" ht="15.75" customHeight="1" x14ac:dyDescent="0.25">
      <c r="B3006" s="106"/>
      <c r="C3006" s="106"/>
      <c r="D3006" s="139"/>
      <c r="E3006" s="140"/>
      <c r="F3006" s="140"/>
      <c r="G3006" s="140"/>
      <c r="M3006" s="140"/>
      <c r="N3006" s="167"/>
      <c r="O3006" s="167"/>
      <c r="P3006" s="142"/>
      <c r="Q3006" s="142"/>
      <c r="R3006" s="142"/>
      <c r="S3006" s="139"/>
    </row>
    <row r="3007" spans="2:19" ht="15.75" customHeight="1" x14ac:dyDescent="0.25">
      <c r="B3007" s="106"/>
      <c r="C3007" s="106"/>
      <c r="D3007" s="139"/>
      <c r="E3007" s="140"/>
      <c r="F3007" s="140"/>
      <c r="G3007" s="140"/>
      <c r="M3007" s="140"/>
      <c r="N3007" s="167"/>
      <c r="O3007" s="167"/>
      <c r="P3007" s="142"/>
      <c r="Q3007" s="142"/>
      <c r="R3007" s="142"/>
      <c r="S3007" s="139"/>
    </row>
    <row r="3008" spans="2:19" ht="15.75" customHeight="1" x14ac:dyDescent="0.25">
      <c r="B3008" s="106"/>
      <c r="C3008" s="106"/>
      <c r="D3008" s="139"/>
      <c r="E3008" s="140"/>
      <c r="F3008" s="140"/>
      <c r="G3008" s="140"/>
      <c r="M3008" s="140"/>
      <c r="N3008" s="167"/>
      <c r="O3008" s="167"/>
      <c r="P3008" s="142"/>
      <c r="Q3008" s="142"/>
      <c r="R3008" s="142"/>
      <c r="S3008" s="139"/>
    </row>
    <row r="3009" spans="2:19" ht="15.75" customHeight="1" x14ac:dyDescent="0.25">
      <c r="B3009" s="106"/>
      <c r="C3009" s="106"/>
      <c r="D3009" s="139"/>
      <c r="E3009" s="140"/>
      <c r="F3009" s="140"/>
      <c r="G3009" s="140"/>
      <c r="M3009" s="140"/>
      <c r="N3009" s="167"/>
      <c r="O3009" s="167"/>
      <c r="P3009" s="142"/>
      <c r="Q3009" s="142"/>
      <c r="R3009" s="142"/>
      <c r="S3009" s="139"/>
    </row>
    <row r="3010" spans="2:19" ht="15.75" customHeight="1" x14ac:dyDescent="0.25">
      <c r="B3010" s="106"/>
      <c r="C3010" s="106"/>
      <c r="D3010" s="139"/>
      <c r="E3010" s="140"/>
      <c r="F3010" s="140"/>
      <c r="G3010" s="140"/>
      <c r="M3010" s="140"/>
      <c r="N3010" s="167"/>
      <c r="O3010" s="167"/>
      <c r="P3010" s="142"/>
      <c r="Q3010" s="142"/>
      <c r="R3010" s="142"/>
      <c r="S3010" s="139"/>
    </row>
    <row r="3011" spans="2:19" ht="15.75" customHeight="1" x14ac:dyDescent="0.25">
      <c r="B3011" s="106"/>
      <c r="C3011" s="106"/>
      <c r="D3011" s="139"/>
      <c r="E3011" s="140"/>
      <c r="F3011" s="140"/>
      <c r="G3011" s="140"/>
      <c r="M3011" s="140"/>
      <c r="N3011" s="167"/>
      <c r="O3011" s="167"/>
      <c r="P3011" s="142"/>
      <c r="Q3011" s="142"/>
      <c r="R3011" s="142"/>
      <c r="S3011" s="139"/>
    </row>
    <row r="3012" spans="2:19" ht="15.75" customHeight="1" x14ac:dyDescent="0.25">
      <c r="B3012" s="106"/>
      <c r="C3012" s="106"/>
      <c r="D3012" s="139"/>
      <c r="E3012" s="140"/>
      <c r="F3012" s="140"/>
      <c r="G3012" s="140"/>
      <c r="M3012" s="140"/>
      <c r="N3012" s="167"/>
      <c r="O3012" s="167"/>
      <c r="P3012" s="142"/>
      <c r="Q3012" s="142"/>
      <c r="R3012" s="142"/>
      <c r="S3012" s="139"/>
    </row>
    <row r="3013" spans="2:19" ht="15.75" customHeight="1" x14ac:dyDescent="0.25">
      <c r="B3013" s="106"/>
      <c r="C3013" s="106"/>
      <c r="D3013" s="139"/>
      <c r="E3013" s="140"/>
      <c r="F3013" s="140"/>
      <c r="G3013" s="140"/>
      <c r="M3013" s="140"/>
      <c r="N3013" s="167"/>
      <c r="O3013" s="167"/>
      <c r="P3013" s="142"/>
      <c r="Q3013" s="142"/>
      <c r="R3013" s="142"/>
      <c r="S3013" s="139"/>
    </row>
    <row r="3014" spans="2:19" ht="15.75" customHeight="1" x14ac:dyDescent="0.25">
      <c r="B3014" s="106"/>
      <c r="C3014" s="106"/>
      <c r="D3014" s="139"/>
      <c r="E3014" s="140"/>
      <c r="F3014" s="140"/>
      <c r="G3014" s="140"/>
      <c r="M3014" s="140"/>
      <c r="N3014" s="167"/>
      <c r="O3014" s="167"/>
      <c r="P3014" s="142"/>
      <c r="Q3014" s="142"/>
      <c r="R3014" s="142"/>
      <c r="S3014" s="139"/>
    </row>
    <row r="3015" spans="2:19" ht="15.75" customHeight="1" x14ac:dyDescent="0.25">
      <c r="B3015" s="106"/>
      <c r="C3015" s="106"/>
      <c r="D3015" s="139"/>
      <c r="E3015" s="140"/>
      <c r="F3015" s="140"/>
      <c r="G3015" s="140"/>
      <c r="M3015" s="140"/>
      <c r="N3015" s="167"/>
      <c r="O3015" s="167"/>
      <c r="P3015" s="142"/>
      <c r="Q3015" s="142"/>
      <c r="R3015" s="142"/>
      <c r="S3015" s="139"/>
    </row>
    <row r="3016" spans="2:19" ht="15.75" customHeight="1" x14ac:dyDescent="0.25">
      <c r="B3016" s="106"/>
      <c r="C3016" s="106"/>
      <c r="D3016" s="139"/>
      <c r="E3016" s="140"/>
      <c r="F3016" s="140"/>
      <c r="G3016" s="140"/>
      <c r="M3016" s="140"/>
      <c r="N3016" s="167"/>
      <c r="O3016" s="167"/>
      <c r="P3016" s="142"/>
      <c r="Q3016" s="142"/>
      <c r="R3016" s="142"/>
      <c r="S3016" s="139"/>
    </row>
    <row r="3017" spans="2:19" ht="15.75" customHeight="1" x14ac:dyDescent="0.25">
      <c r="B3017" s="106"/>
      <c r="C3017" s="106"/>
      <c r="D3017" s="139"/>
      <c r="E3017" s="140"/>
      <c r="F3017" s="140"/>
      <c r="G3017" s="140"/>
      <c r="M3017" s="140"/>
      <c r="N3017" s="167"/>
      <c r="O3017" s="167"/>
      <c r="P3017" s="142"/>
      <c r="Q3017" s="142"/>
      <c r="R3017" s="142"/>
      <c r="S3017" s="139"/>
    </row>
    <row r="3018" spans="2:19" ht="15.75" customHeight="1" x14ac:dyDescent="0.25">
      <c r="B3018" s="106"/>
      <c r="C3018" s="106"/>
      <c r="D3018" s="139"/>
      <c r="E3018" s="140"/>
      <c r="F3018" s="140"/>
      <c r="G3018" s="140"/>
      <c r="M3018" s="140"/>
      <c r="N3018" s="167"/>
      <c r="O3018" s="167"/>
      <c r="P3018" s="142"/>
      <c r="Q3018" s="142"/>
      <c r="R3018" s="142"/>
      <c r="S3018" s="139"/>
    </row>
    <row r="3019" spans="2:19" ht="15.75" customHeight="1" x14ac:dyDescent="0.25">
      <c r="B3019" s="106"/>
      <c r="C3019" s="106"/>
      <c r="D3019" s="139"/>
      <c r="E3019" s="140"/>
      <c r="F3019" s="140"/>
      <c r="G3019" s="140"/>
      <c r="M3019" s="140"/>
      <c r="N3019" s="167"/>
      <c r="O3019" s="167"/>
      <c r="P3019" s="142"/>
      <c r="Q3019" s="142"/>
      <c r="R3019" s="142"/>
      <c r="S3019" s="139"/>
    </row>
    <row r="3020" spans="2:19" ht="15.75" customHeight="1" x14ac:dyDescent="0.25">
      <c r="B3020" s="106"/>
      <c r="C3020" s="106"/>
      <c r="D3020" s="139"/>
      <c r="E3020" s="140"/>
      <c r="F3020" s="140"/>
      <c r="G3020" s="140"/>
      <c r="M3020" s="140"/>
      <c r="N3020" s="167"/>
      <c r="O3020" s="167"/>
      <c r="P3020" s="142"/>
      <c r="Q3020" s="142"/>
      <c r="R3020" s="142"/>
      <c r="S3020" s="139"/>
    </row>
    <row r="3021" spans="2:19" ht="15.75" customHeight="1" x14ac:dyDescent="0.25">
      <c r="B3021" s="106"/>
      <c r="C3021" s="106"/>
      <c r="D3021" s="139"/>
      <c r="E3021" s="140"/>
      <c r="F3021" s="140"/>
      <c r="G3021" s="140"/>
      <c r="M3021" s="140"/>
      <c r="N3021" s="167"/>
      <c r="O3021" s="167"/>
      <c r="P3021" s="142"/>
      <c r="Q3021" s="142"/>
      <c r="R3021" s="142"/>
      <c r="S3021" s="139"/>
    </row>
    <row r="3022" spans="2:19" ht="15.75" customHeight="1" x14ac:dyDescent="0.25">
      <c r="B3022" s="106"/>
      <c r="C3022" s="106"/>
      <c r="D3022" s="139"/>
      <c r="E3022" s="140"/>
      <c r="F3022" s="140"/>
      <c r="G3022" s="140"/>
      <c r="M3022" s="140"/>
      <c r="N3022" s="167"/>
      <c r="O3022" s="167"/>
      <c r="P3022" s="142"/>
      <c r="Q3022" s="142"/>
      <c r="R3022" s="142"/>
      <c r="S3022" s="139"/>
    </row>
    <row r="3023" spans="2:19" ht="15.75" customHeight="1" x14ac:dyDescent="0.25">
      <c r="B3023" s="106"/>
      <c r="C3023" s="106"/>
      <c r="D3023" s="139"/>
      <c r="E3023" s="140"/>
      <c r="F3023" s="140"/>
      <c r="G3023" s="140"/>
      <c r="M3023" s="140"/>
      <c r="N3023" s="167"/>
      <c r="O3023" s="167"/>
      <c r="P3023" s="142"/>
      <c r="Q3023" s="142"/>
      <c r="R3023" s="142"/>
      <c r="S3023" s="139"/>
    </row>
    <row r="3024" spans="2:19" ht="15.75" customHeight="1" x14ac:dyDescent="0.25">
      <c r="B3024" s="106"/>
      <c r="C3024" s="106"/>
      <c r="D3024" s="139"/>
      <c r="E3024" s="140"/>
      <c r="F3024" s="140"/>
      <c r="G3024" s="140"/>
      <c r="M3024" s="140"/>
      <c r="N3024" s="167"/>
      <c r="O3024" s="167"/>
      <c r="P3024" s="142"/>
      <c r="Q3024" s="142"/>
      <c r="R3024" s="142"/>
      <c r="S3024" s="139"/>
    </row>
    <row r="3025" spans="2:19" ht="15.75" customHeight="1" x14ac:dyDescent="0.25">
      <c r="B3025" s="106"/>
      <c r="C3025" s="106"/>
      <c r="D3025" s="139"/>
      <c r="E3025" s="140"/>
      <c r="F3025" s="140"/>
      <c r="G3025" s="140"/>
      <c r="M3025" s="140"/>
      <c r="N3025" s="167"/>
      <c r="O3025" s="167"/>
      <c r="P3025" s="142"/>
      <c r="Q3025" s="142"/>
      <c r="R3025" s="142"/>
      <c r="S3025" s="139"/>
    </row>
    <row r="3026" spans="2:19" ht="15.75" customHeight="1" x14ac:dyDescent="0.25">
      <c r="B3026" s="106"/>
      <c r="C3026" s="106"/>
      <c r="D3026" s="139"/>
      <c r="E3026" s="140"/>
      <c r="F3026" s="140"/>
      <c r="G3026" s="140"/>
      <c r="M3026" s="140"/>
      <c r="N3026" s="167"/>
      <c r="O3026" s="167"/>
      <c r="P3026" s="142"/>
      <c r="Q3026" s="142"/>
      <c r="R3026" s="142"/>
      <c r="S3026" s="139"/>
    </row>
    <row r="3027" spans="2:19" ht="15.75" customHeight="1" x14ac:dyDescent="0.25">
      <c r="B3027" s="106"/>
      <c r="C3027" s="106"/>
      <c r="D3027" s="139"/>
      <c r="E3027" s="140"/>
      <c r="F3027" s="140"/>
      <c r="G3027" s="140"/>
      <c r="M3027" s="140"/>
      <c r="N3027" s="167"/>
      <c r="O3027" s="167"/>
      <c r="P3027" s="142"/>
      <c r="Q3027" s="142"/>
      <c r="R3027" s="142"/>
      <c r="S3027" s="139"/>
    </row>
    <row r="3028" spans="2:19" ht="15.75" customHeight="1" x14ac:dyDescent="0.25">
      <c r="B3028" s="106"/>
      <c r="C3028" s="106"/>
      <c r="D3028" s="139"/>
      <c r="E3028" s="140"/>
      <c r="F3028" s="140"/>
      <c r="G3028" s="140"/>
      <c r="M3028" s="140"/>
      <c r="N3028" s="167"/>
      <c r="O3028" s="167"/>
      <c r="P3028" s="142"/>
      <c r="Q3028" s="142"/>
      <c r="R3028" s="142"/>
      <c r="S3028" s="139"/>
    </row>
    <row r="3029" spans="2:19" ht="15.75" customHeight="1" x14ac:dyDescent="0.25">
      <c r="B3029" s="106"/>
      <c r="C3029" s="106"/>
      <c r="D3029" s="139"/>
      <c r="E3029" s="140"/>
      <c r="F3029" s="140"/>
      <c r="G3029" s="140"/>
      <c r="M3029" s="140"/>
      <c r="N3029" s="167"/>
      <c r="O3029" s="167"/>
      <c r="P3029" s="142"/>
      <c r="Q3029" s="142"/>
      <c r="R3029" s="142"/>
      <c r="S3029" s="139"/>
    </row>
    <row r="3030" spans="2:19" ht="15.75" customHeight="1" x14ac:dyDescent="0.25">
      <c r="B3030" s="106"/>
      <c r="C3030" s="106"/>
      <c r="D3030" s="139"/>
      <c r="E3030" s="140"/>
      <c r="F3030" s="140"/>
      <c r="G3030" s="140"/>
      <c r="M3030" s="140"/>
      <c r="N3030" s="167"/>
      <c r="O3030" s="167"/>
      <c r="P3030" s="142"/>
      <c r="Q3030" s="142"/>
      <c r="R3030" s="142"/>
      <c r="S3030" s="139"/>
    </row>
    <row r="3031" spans="2:19" ht="15.75" customHeight="1" x14ac:dyDescent="0.25">
      <c r="B3031" s="106"/>
      <c r="C3031" s="106"/>
      <c r="D3031" s="139"/>
      <c r="E3031" s="140"/>
      <c r="F3031" s="140"/>
      <c r="G3031" s="140"/>
      <c r="M3031" s="140"/>
      <c r="N3031" s="167"/>
      <c r="O3031" s="167"/>
      <c r="P3031" s="142"/>
      <c r="Q3031" s="142"/>
      <c r="R3031" s="142"/>
      <c r="S3031" s="139"/>
    </row>
    <row r="3032" spans="2:19" ht="15.75" customHeight="1" x14ac:dyDescent="0.25">
      <c r="B3032" s="106"/>
      <c r="C3032" s="106"/>
      <c r="D3032" s="139"/>
      <c r="E3032" s="140"/>
      <c r="F3032" s="140"/>
      <c r="G3032" s="140"/>
      <c r="M3032" s="140"/>
      <c r="N3032" s="167"/>
      <c r="O3032" s="167"/>
      <c r="P3032" s="142"/>
      <c r="Q3032" s="142"/>
      <c r="R3032" s="142"/>
      <c r="S3032" s="139"/>
    </row>
    <row r="3033" spans="2:19" ht="15.75" customHeight="1" x14ac:dyDescent="0.25">
      <c r="B3033" s="106"/>
      <c r="C3033" s="106"/>
      <c r="D3033" s="139"/>
      <c r="E3033" s="140"/>
      <c r="F3033" s="140"/>
      <c r="G3033" s="140"/>
      <c r="M3033" s="140"/>
      <c r="N3033" s="167"/>
      <c r="O3033" s="167"/>
      <c r="P3033" s="142"/>
      <c r="Q3033" s="142"/>
      <c r="R3033" s="142"/>
      <c r="S3033" s="139"/>
    </row>
    <row r="3034" spans="2:19" ht="15.75" customHeight="1" x14ac:dyDescent="0.25">
      <c r="B3034" s="106"/>
      <c r="C3034" s="106"/>
      <c r="D3034" s="139"/>
      <c r="E3034" s="140"/>
      <c r="F3034" s="140"/>
      <c r="G3034" s="140"/>
      <c r="M3034" s="140"/>
      <c r="N3034" s="167"/>
      <c r="O3034" s="167"/>
      <c r="P3034" s="142"/>
      <c r="Q3034" s="142"/>
      <c r="R3034" s="142"/>
      <c r="S3034" s="139"/>
    </row>
    <row r="3035" spans="2:19" ht="15.75" customHeight="1" x14ac:dyDescent="0.25">
      <c r="B3035" s="106"/>
      <c r="C3035" s="106"/>
      <c r="D3035" s="139"/>
      <c r="E3035" s="140"/>
      <c r="F3035" s="140"/>
      <c r="G3035" s="140"/>
      <c r="M3035" s="140"/>
      <c r="N3035" s="167"/>
      <c r="O3035" s="167"/>
      <c r="P3035" s="142"/>
      <c r="Q3035" s="142"/>
      <c r="R3035" s="142"/>
      <c r="S3035" s="139"/>
    </row>
    <row r="3036" spans="2:19" ht="15.75" customHeight="1" x14ac:dyDescent="0.25">
      <c r="B3036" s="106"/>
      <c r="C3036" s="106"/>
      <c r="D3036" s="139"/>
      <c r="E3036" s="140"/>
      <c r="F3036" s="140"/>
      <c r="G3036" s="140"/>
      <c r="M3036" s="140"/>
      <c r="N3036" s="167"/>
      <c r="O3036" s="167"/>
      <c r="P3036" s="142"/>
      <c r="Q3036" s="142"/>
      <c r="R3036" s="142"/>
      <c r="S3036" s="139"/>
    </row>
    <row r="3037" spans="2:19" ht="15.75" customHeight="1" x14ac:dyDescent="0.25">
      <c r="B3037" s="106"/>
      <c r="C3037" s="106"/>
      <c r="D3037" s="139"/>
      <c r="E3037" s="140"/>
      <c r="F3037" s="140"/>
      <c r="G3037" s="140"/>
      <c r="M3037" s="140"/>
      <c r="N3037" s="167"/>
      <c r="O3037" s="167"/>
      <c r="P3037" s="142"/>
      <c r="Q3037" s="142"/>
      <c r="R3037" s="142"/>
      <c r="S3037" s="139"/>
    </row>
    <row r="3038" spans="2:19" ht="15.75" customHeight="1" x14ac:dyDescent="0.25">
      <c r="B3038" s="106"/>
      <c r="C3038" s="106"/>
      <c r="D3038" s="139"/>
      <c r="E3038" s="140"/>
      <c r="F3038" s="140"/>
      <c r="G3038" s="140"/>
      <c r="M3038" s="140"/>
      <c r="N3038" s="167"/>
      <c r="O3038" s="167"/>
      <c r="P3038" s="142"/>
      <c r="Q3038" s="142"/>
      <c r="R3038" s="142"/>
      <c r="S3038" s="139"/>
    </row>
    <row r="3039" spans="2:19" ht="15.75" customHeight="1" x14ac:dyDescent="0.25">
      <c r="B3039" s="106"/>
      <c r="C3039" s="106"/>
      <c r="D3039" s="139"/>
      <c r="E3039" s="140"/>
      <c r="F3039" s="140"/>
      <c r="G3039" s="140"/>
      <c r="M3039" s="140"/>
      <c r="N3039" s="167"/>
      <c r="O3039" s="167"/>
      <c r="P3039" s="142"/>
      <c r="Q3039" s="142"/>
      <c r="R3039" s="142"/>
      <c r="S3039" s="139"/>
    </row>
    <row r="3040" spans="2:19" ht="15.75" customHeight="1" x14ac:dyDescent="0.25">
      <c r="B3040" s="106"/>
      <c r="C3040" s="106"/>
      <c r="D3040" s="139"/>
      <c r="E3040" s="140"/>
      <c r="F3040" s="140"/>
      <c r="G3040" s="140"/>
      <c r="M3040" s="140"/>
      <c r="N3040" s="167"/>
      <c r="O3040" s="167"/>
      <c r="P3040" s="142"/>
      <c r="Q3040" s="142"/>
      <c r="R3040" s="142"/>
      <c r="S3040" s="139"/>
    </row>
    <row r="3041" spans="2:19" ht="15.75" customHeight="1" x14ac:dyDescent="0.25">
      <c r="B3041" s="106"/>
      <c r="C3041" s="106"/>
      <c r="D3041" s="139"/>
      <c r="E3041" s="140"/>
      <c r="F3041" s="140"/>
      <c r="G3041" s="140"/>
      <c r="M3041" s="140"/>
      <c r="N3041" s="167"/>
      <c r="O3041" s="167"/>
      <c r="P3041" s="142"/>
      <c r="Q3041" s="142"/>
      <c r="R3041" s="142"/>
      <c r="S3041" s="139"/>
    </row>
    <row r="3042" spans="2:19" ht="15.75" customHeight="1" x14ac:dyDescent="0.25">
      <c r="B3042" s="106"/>
      <c r="C3042" s="106"/>
      <c r="D3042" s="139"/>
      <c r="E3042" s="140"/>
      <c r="F3042" s="140"/>
      <c r="G3042" s="140"/>
      <c r="M3042" s="140"/>
      <c r="N3042" s="167"/>
      <c r="O3042" s="167"/>
      <c r="P3042" s="142"/>
      <c r="Q3042" s="142"/>
      <c r="R3042" s="142"/>
      <c r="S3042" s="139"/>
    </row>
    <row r="3043" spans="2:19" ht="15.75" customHeight="1" x14ac:dyDescent="0.25">
      <c r="B3043" s="106"/>
      <c r="C3043" s="106"/>
      <c r="D3043" s="139"/>
      <c r="E3043" s="140"/>
      <c r="F3043" s="140"/>
      <c r="G3043" s="140"/>
      <c r="M3043" s="140"/>
      <c r="N3043" s="167"/>
      <c r="O3043" s="167"/>
      <c r="P3043" s="142"/>
      <c r="Q3043" s="142"/>
      <c r="R3043" s="142"/>
      <c r="S3043" s="139"/>
    </row>
    <row r="3044" spans="2:19" ht="15.75" customHeight="1" x14ac:dyDescent="0.25">
      <c r="B3044" s="106"/>
      <c r="C3044" s="106"/>
      <c r="D3044" s="139"/>
      <c r="E3044" s="140"/>
      <c r="F3044" s="140"/>
      <c r="G3044" s="140"/>
      <c r="M3044" s="140"/>
      <c r="N3044" s="167"/>
      <c r="O3044" s="167"/>
      <c r="P3044" s="142"/>
      <c r="Q3044" s="142"/>
      <c r="R3044" s="142"/>
      <c r="S3044" s="139"/>
    </row>
    <row r="3045" spans="2:19" ht="15.75" customHeight="1" x14ac:dyDescent="0.25">
      <c r="B3045" s="106"/>
      <c r="C3045" s="106"/>
      <c r="D3045" s="139"/>
      <c r="E3045" s="140"/>
      <c r="F3045" s="140"/>
      <c r="G3045" s="140"/>
      <c r="M3045" s="140"/>
      <c r="N3045" s="167"/>
      <c r="O3045" s="167"/>
      <c r="P3045" s="142"/>
      <c r="Q3045" s="142"/>
      <c r="R3045" s="142"/>
      <c r="S3045" s="139"/>
    </row>
    <row r="3046" spans="2:19" ht="15.75" customHeight="1" x14ac:dyDescent="0.25">
      <c r="B3046" s="106"/>
      <c r="C3046" s="106"/>
      <c r="D3046" s="139"/>
      <c r="E3046" s="140"/>
      <c r="F3046" s="140"/>
      <c r="G3046" s="140"/>
      <c r="M3046" s="140"/>
      <c r="N3046" s="167"/>
      <c r="O3046" s="167"/>
      <c r="P3046" s="142"/>
      <c r="Q3046" s="142"/>
      <c r="R3046" s="142"/>
      <c r="S3046" s="139"/>
    </row>
    <row r="3047" spans="2:19" ht="15.75" customHeight="1" x14ac:dyDescent="0.25">
      <c r="B3047" s="106"/>
      <c r="C3047" s="106"/>
      <c r="D3047" s="139"/>
      <c r="E3047" s="140"/>
      <c r="F3047" s="140"/>
      <c r="G3047" s="140"/>
      <c r="M3047" s="140"/>
      <c r="N3047" s="167"/>
      <c r="O3047" s="167"/>
      <c r="P3047" s="142"/>
      <c r="Q3047" s="142"/>
      <c r="R3047" s="142"/>
      <c r="S3047" s="139"/>
    </row>
    <row r="3048" spans="2:19" ht="15.75" customHeight="1" x14ac:dyDescent="0.25">
      <c r="B3048" s="106"/>
      <c r="C3048" s="106"/>
      <c r="D3048" s="139"/>
      <c r="E3048" s="140"/>
      <c r="F3048" s="140"/>
      <c r="G3048" s="140"/>
      <c r="M3048" s="140"/>
      <c r="N3048" s="167"/>
      <c r="O3048" s="167"/>
      <c r="P3048" s="142"/>
      <c r="Q3048" s="142"/>
      <c r="R3048" s="142"/>
      <c r="S3048" s="139"/>
    </row>
    <row r="3049" spans="2:19" ht="15.75" customHeight="1" x14ac:dyDescent="0.25">
      <c r="B3049" s="106"/>
      <c r="C3049" s="106"/>
      <c r="D3049" s="139"/>
      <c r="E3049" s="140"/>
      <c r="F3049" s="140"/>
      <c r="G3049" s="140"/>
      <c r="M3049" s="140"/>
      <c r="N3049" s="167"/>
      <c r="O3049" s="167"/>
      <c r="P3049" s="142"/>
      <c r="Q3049" s="142"/>
      <c r="R3049" s="142"/>
      <c r="S3049" s="139"/>
    </row>
    <row r="3050" spans="2:19" ht="15.75" customHeight="1" x14ac:dyDescent="0.25">
      <c r="B3050" s="106"/>
      <c r="C3050" s="106"/>
      <c r="D3050" s="139"/>
      <c r="E3050" s="140"/>
      <c r="F3050" s="140"/>
      <c r="G3050" s="140"/>
      <c r="M3050" s="140"/>
      <c r="N3050" s="167"/>
      <c r="O3050" s="167"/>
      <c r="P3050" s="142"/>
      <c r="Q3050" s="142"/>
      <c r="R3050" s="142"/>
      <c r="S3050" s="139"/>
    </row>
    <row r="3051" spans="2:19" ht="15.75" customHeight="1" x14ac:dyDescent="0.25">
      <c r="B3051" s="106"/>
      <c r="C3051" s="106"/>
      <c r="D3051" s="139"/>
      <c r="E3051" s="140"/>
      <c r="F3051" s="140"/>
      <c r="G3051" s="140"/>
      <c r="M3051" s="140"/>
      <c r="N3051" s="167"/>
      <c r="O3051" s="167"/>
      <c r="P3051" s="142"/>
      <c r="Q3051" s="142"/>
      <c r="R3051" s="142"/>
      <c r="S3051" s="139"/>
    </row>
    <row r="3052" spans="2:19" ht="15.75" customHeight="1" x14ac:dyDescent="0.25">
      <c r="B3052" s="106"/>
      <c r="C3052" s="106"/>
      <c r="D3052" s="139"/>
      <c r="E3052" s="140"/>
      <c r="F3052" s="140"/>
      <c r="G3052" s="140"/>
      <c r="M3052" s="140"/>
      <c r="N3052" s="167"/>
      <c r="O3052" s="167"/>
      <c r="P3052" s="142"/>
      <c r="Q3052" s="142"/>
      <c r="R3052" s="142"/>
      <c r="S3052" s="139"/>
    </row>
    <row r="3053" spans="2:19" ht="15.75" customHeight="1" x14ac:dyDescent="0.25">
      <c r="B3053" s="106"/>
      <c r="C3053" s="106"/>
      <c r="D3053" s="139"/>
      <c r="E3053" s="140"/>
      <c r="F3053" s="140"/>
      <c r="G3053" s="140"/>
      <c r="M3053" s="140"/>
      <c r="N3053" s="167"/>
      <c r="O3053" s="167"/>
      <c r="P3053" s="142"/>
      <c r="Q3053" s="142"/>
      <c r="R3053" s="142"/>
      <c r="S3053" s="139"/>
    </row>
    <row r="3054" spans="2:19" ht="15.75" customHeight="1" x14ac:dyDescent="0.25">
      <c r="B3054" s="106"/>
      <c r="C3054" s="106"/>
      <c r="D3054" s="139"/>
      <c r="E3054" s="140"/>
      <c r="F3054" s="140"/>
      <c r="G3054" s="140"/>
      <c r="M3054" s="140"/>
      <c r="N3054" s="167"/>
      <c r="O3054" s="167"/>
      <c r="P3054" s="142"/>
      <c r="Q3054" s="142"/>
      <c r="R3054" s="142"/>
      <c r="S3054" s="139"/>
    </row>
    <row r="3055" spans="2:19" ht="15.75" customHeight="1" x14ac:dyDescent="0.25">
      <c r="B3055" s="106"/>
      <c r="C3055" s="106"/>
      <c r="D3055" s="139"/>
      <c r="E3055" s="140"/>
      <c r="F3055" s="140"/>
      <c r="G3055" s="140"/>
      <c r="M3055" s="140"/>
      <c r="N3055" s="167"/>
      <c r="O3055" s="167"/>
      <c r="P3055" s="142"/>
      <c r="Q3055" s="142"/>
      <c r="R3055" s="142"/>
      <c r="S3055" s="139"/>
    </row>
    <row r="3056" spans="2:19" ht="15.75" customHeight="1" x14ac:dyDescent="0.25">
      <c r="B3056" s="106"/>
      <c r="C3056" s="106"/>
      <c r="D3056" s="139"/>
      <c r="E3056" s="140"/>
      <c r="F3056" s="140"/>
      <c r="G3056" s="140"/>
      <c r="M3056" s="140"/>
      <c r="N3056" s="167"/>
      <c r="O3056" s="167"/>
      <c r="P3056" s="142"/>
      <c r="Q3056" s="142"/>
      <c r="R3056" s="142"/>
      <c r="S3056" s="139"/>
    </row>
    <row r="3057" spans="2:19" ht="15.75" customHeight="1" x14ac:dyDescent="0.25">
      <c r="B3057" s="106"/>
      <c r="C3057" s="106"/>
      <c r="D3057" s="139"/>
      <c r="E3057" s="140"/>
      <c r="F3057" s="140"/>
      <c r="G3057" s="140"/>
      <c r="M3057" s="140"/>
      <c r="N3057" s="167"/>
      <c r="O3057" s="167"/>
      <c r="P3057" s="142"/>
      <c r="Q3057" s="142"/>
      <c r="R3057" s="142"/>
      <c r="S3057" s="139"/>
    </row>
    <row r="3058" spans="2:19" ht="15.75" customHeight="1" x14ac:dyDescent="0.25">
      <c r="B3058" s="106"/>
      <c r="C3058" s="106"/>
      <c r="D3058" s="139"/>
      <c r="E3058" s="140"/>
      <c r="F3058" s="140"/>
      <c r="G3058" s="140"/>
      <c r="M3058" s="140"/>
      <c r="N3058" s="167"/>
      <c r="O3058" s="167"/>
      <c r="P3058" s="142"/>
      <c r="Q3058" s="142"/>
      <c r="R3058" s="142"/>
      <c r="S3058" s="139"/>
    </row>
    <row r="3059" spans="2:19" ht="15.75" customHeight="1" x14ac:dyDescent="0.25">
      <c r="B3059" s="106"/>
      <c r="C3059" s="106"/>
      <c r="D3059" s="139"/>
      <c r="E3059" s="140"/>
      <c r="F3059" s="140"/>
      <c r="G3059" s="140"/>
      <c r="M3059" s="140"/>
      <c r="N3059" s="167"/>
      <c r="O3059" s="167"/>
      <c r="P3059" s="142"/>
      <c r="Q3059" s="142"/>
      <c r="R3059" s="142"/>
      <c r="S3059" s="139"/>
    </row>
    <row r="3060" spans="2:19" ht="15.75" customHeight="1" x14ac:dyDescent="0.25">
      <c r="B3060" s="106"/>
      <c r="C3060" s="106"/>
      <c r="D3060" s="139"/>
      <c r="E3060" s="140"/>
      <c r="F3060" s="140"/>
      <c r="G3060" s="140"/>
      <c r="M3060" s="140"/>
      <c r="N3060" s="167"/>
      <c r="O3060" s="167"/>
      <c r="P3060" s="142"/>
      <c r="Q3060" s="142"/>
      <c r="R3060" s="142"/>
      <c r="S3060" s="139"/>
    </row>
    <row r="3061" spans="2:19" ht="15.75" customHeight="1" x14ac:dyDescent="0.25">
      <c r="B3061" s="106"/>
      <c r="C3061" s="106"/>
      <c r="D3061" s="139"/>
      <c r="E3061" s="140"/>
      <c r="F3061" s="140"/>
      <c r="G3061" s="140"/>
      <c r="M3061" s="140"/>
      <c r="N3061" s="167"/>
      <c r="O3061" s="167"/>
      <c r="P3061" s="142"/>
      <c r="Q3061" s="142"/>
      <c r="R3061" s="142"/>
      <c r="S3061" s="139"/>
    </row>
    <row r="3062" spans="2:19" ht="15.75" customHeight="1" x14ac:dyDescent="0.25">
      <c r="B3062" s="106"/>
      <c r="C3062" s="106"/>
      <c r="D3062" s="139"/>
      <c r="E3062" s="140"/>
      <c r="F3062" s="140"/>
      <c r="G3062" s="140"/>
      <c r="M3062" s="140"/>
      <c r="N3062" s="167"/>
      <c r="O3062" s="167"/>
      <c r="P3062" s="142"/>
      <c r="Q3062" s="142"/>
      <c r="R3062" s="142"/>
      <c r="S3062" s="139"/>
    </row>
    <row r="3063" spans="2:19" ht="15.75" customHeight="1" x14ac:dyDescent="0.25">
      <c r="B3063" s="106"/>
      <c r="C3063" s="106"/>
      <c r="D3063" s="139"/>
      <c r="E3063" s="140"/>
      <c r="F3063" s="140"/>
      <c r="G3063" s="140"/>
      <c r="M3063" s="140"/>
      <c r="N3063" s="167"/>
      <c r="O3063" s="167"/>
      <c r="P3063" s="142"/>
      <c r="Q3063" s="142"/>
      <c r="R3063" s="142"/>
      <c r="S3063" s="139"/>
    </row>
    <row r="3064" spans="2:19" ht="15.75" customHeight="1" x14ac:dyDescent="0.25">
      <c r="B3064" s="106"/>
      <c r="C3064" s="106"/>
      <c r="D3064" s="139"/>
      <c r="E3064" s="140"/>
      <c r="F3064" s="140"/>
      <c r="G3064" s="140"/>
      <c r="M3064" s="140"/>
      <c r="N3064" s="167"/>
      <c r="O3064" s="167"/>
      <c r="P3064" s="142"/>
      <c r="Q3064" s="142"/>
      <c r="R3064" s="142"/>
      <c r="S3064" s="139"/>
    </row>
    <row r="3065" spans="2:19" ht="15.75" customHeight="1" x14ac:dyDescent="0.25">
      <c r="B3065" s="106"/>
      <c r="C3065" s="106"/>
      <c r="D3065" s="139"/>
      <c r="E3065" s="140"/>
      <c r="F3065" s="140"/>
      <c r="G3065" s="140"/>
      <c r="M3065" s="140"/>
      <c r="N3065" s="167"/>
      <c r="O3065" s="167"/>
      <c r="P3065" s="142"/>
      <c r="Q3065" s="142"/>
      <c r="R3065" s="142"/>
      <c r="S3065" s="139"/>
    </row>
    <row r="3066" spans="2:19" ht="15.75" customHeight="1" x14ac:dyDescent="0.25">
      <c r="B3066" s="106"/>
      <c r="C3066" s="106"/>
      <c r="D3066" s="139"/>
      <c r="E3066" s="140"/>
      <c r="F3066" s="140"/>
      <c r="G3066" s="140"/>
      <c r="M3066" s="140"/>
      <c r="N3066" s="167"/>
      <c r="O3066" s="167"/>
      <c r="P3066" s="142"/>
      <c r="Q3066" s="142"/>
      <c r="R3066" s="142"/>
      <c r="S3066" s="139"/>
    </row>
    <row r="3067" spans="2:19" ht="15.75" customHeight="1" x14ac:dyDescent="0.25">
      <c r="B3067" s="106"/>
      <c r="C3067" s="106"/>
      <c r="D3067" s="139"/>
      <c r="E3067" s="140"/>
      <c r="F3067" s="140"/>
      <c r="G3067" s="140"/>
      <c r="M3067" s="140"/>
      <c r="N3067" s="167"/>
      <c r="O3067" s="167"/>
      <c r="P3067" s="142"/>
      <c r="Q3067" s="142"/>
      <c r="R3067" s="142"/>
      <c r="S3067" s="139"/>
    </row>
    <row r="3068" spans="2:19" ht="15.75" customHeight="1" x14ac:dyDescent="0.25">
      <c r="B3068" s="106"/>
      <c r="C3068" s="106"/>
      <c r="D3068" s="139"/>
      <c r="E3068" s="140"/>
      <c r="F3068" s="140"/>
      <c r="G3068" s="140"/>
      <c r="M3068" s="140"/>
      <c r="N3068" s="167"/>
      <c r="O3068" s="167"/>
      <c r="P3068" s="142"/>
      <c r="Q3068" s="142"/>
      <c r="R3068" s="142"/>
      <c r="S3068" s="139"/>
    </row>
    <row r="3069" spans="2:19" ht="15.75" customHeight="1" x14ac:dyDescent="0.25">
      <c r="B3069" s="106"/>
      <c r="C3069" s="106"/>
      <c r="D3069" s="139"/>
      <c r="E3069" s="140"/>
      <c r="F3069" s="140"/>
      <c r="G3069" s="140"/>
      <c r="M3069" s="140"/>
      <c r="N3069" s="167"/>
      <c r="O3069" s="167"/>
      <c r="P3069" s="142"/>
      <c r="Q3069" s="142"/>
      <c r="R3069" s="142"/>
      <c r="S3069" s="139"/>
    </row>
    <row r="3070" spans="2:19" ht="15.75" customHeight="1" x14ac:dyDescent="0.25">
      <c r="B3070" s="106"/>
      <c r="C3070" s="106"/>
      <c r="D3070" s="139"/>
      <c r="E3070" s="140"/>
      <c r="F3070" s="140"/>
      <c r="G3070" s="140"/>
      <c r="M3070" s="140"/>
      <c r="N3070" s="167"/>
      <c r="O3070" s="167"/>
      <c r="P3070" s="142"/>
      <c r="Q3070" s="142"/>
      <c r="R3070" s="142"/>
      <c r="S3070" s="139"/>
    </row>
    <row r="3071" spans="2:19" ht="15.75" customHeight="1" x14ac:dyDescent="0.25">
      <c r="B3071" s="106"/>
      <c r="C3071" s="106"/>
      <c r="D3071" s="139"/>
      <c r="E3071" s="140"/>
      <c r="F3071" s="140"/>
      <c r="G3071" s="140"/>
      <c r="M3071" s="140"/>
      <c r="N3071" s="167"/>
      <c r="O3071" s="167"/>
      <c r="P3071" s="142"/>
      <c r="Q3071" s="142"/>
      <c r="R3071" s="142"/>
      <c r="S3071" s="139"/>
    </row>
    <row r="3072" spans="2:19" ht="15.75" customHeight="1" x14ac:dyDescent="0.25">
      <c r="B3072" s="106"/>
      <c r="C3072" s="106"/>
      <c r="D3072" s="139"/>
      <c r="E3072" s="140"/>
      <c r="F3072" s="140"/>
      <c r="G3072" s="140"/>
      <c r="M3072" s="140"/>
      <c r="N3072" s="167"/>
      <c r="O3072" s="167"/>
      <c r="P3072" s="142"/>
      <c r="Q3072" s="142"/>
      <c r="R3072" s="142"/>
      <c r="S3072" s="139"/>
    </row>
    <row r="3073" spans="2:19" ht="15.75" customHeight="1" x14ac:dyDescent="0.25">
      <c r="B3073" s="106"/>
      <c r="C3073" s="106"/>
      <c r="D3073" s="139"/>
      <c r="E3073" s="140"/>
      <c r="F3073" s="140"/>
      <c r="G3073" s="140"/>
      <c r="M3073" s="140"/>
      <c r="N3073" s="167"/>
      <c r="O3073" s="167"/>
      <c r="P3073" s="142"/>
      <c r="Q3073" s="142"/>
      <c r="R3073" s="142"/>
      <c r="S3073" s="139"/>
    </row>
    <row r="3074" spans="2:19" ht="15.75" customHeight="1" x14ac:dyDescent="0.25">
      <c r="B3074" s="106"/>
      <c r="C3074" s="106"/>
      <c r="D3074" s="139"/>
      <c r="E3074" s="140"/>
      <c r="F3074" s="140"/>
      <c r="G3074" s="140"/>
      <c r="M3074" s="140"/>
      <c r="N3074" s="167"/>
      <c r="O3074" s="167"/>
      <c r="P3074" s="142"/>
      <c r="Q3074" s="142"/>
      <c r="R3074" s="142"/>
      <c r="S3074" s="139"/>
    </row>
    <row r="3075" spans="2:19" ht="15.75" customHeight="1" x14ac:dyDescent="0.25">
      <c r="B3075" s="106"/>
      <c r="C3075" s="106"/>
      <c r="D3075" s="139"/>
      <c r="E3075" s="140"/>
      <c r="F3075" s="140"/>
      <c r="G3075" s="140"/>
      <c r="M3075" s="140"/>
      <c r="N3075" s="167"/>
      <c r="O3075" s="167"/>
      <c r="P3075" s="142"/>
      <c r="Q3075" s="142"/>
      <c r="R3075" s="142"/>
      <c r="S3075" s="139"/>
    </row>
    <row r="3076" spans="2:19" ht="15.75" customHeight="1" x14ac:dyDescent="0.25">
      <c r="B3076" s="106"/>
      <c r="C3076" s="106"/>
      <c r="D3076" s="139"/>
      <c r="E3076" s="140"/>
      <c r="F3076" s="140"/>
      <c r="G3076" s="140"/>
      <c r="M3076" s="140"/>
      <c r="N3076" s="167"/>
      <c r="O3076" s="167"/>
      <c r="P3076" s="142"/>
      <c r="Q3076" s="142"/>
      <c r="R3076" s="142"/>
      <c r="S3076" s="139"/>
    </row>
    <row r="3077" spans="2:19" ht="15.75" customHeight="1" x14ac:dyDescent="0.25">
      <c r="B3077" s="106"/>
      <c r="C3077" s="106"/>
      <c r="D3077" s="139"/>
      <c r="E3077" s="140"/>
      <c r="F3077" s="140"/>
      <c r="G3077" s="140"/>
      <c r="M3077" s="140"/>
      <c r="N3077" s="167"/>
      <c r="O3077" s="167"/>
      <c r="P3077" s="142"/>
      <c r="Q3077" s="142"/>
      <c r="R3077" s="142"/>
      <c r="S3077" s="139"/>
    </row>
    <row r="3078" spans="2:19" ht="15.75" customHeight="1" x14ac:dyDescent="0.25">
      <c r="B3078" s="106"/>
      <c r="C3078" s="106"/>
      <c r="D3078" s="139"/>
      <c r="E3078" s="140"/>
      <c r="F3078" s="140"/>
      <c r="G3078" s="140"/>
      <c r="M3078" s="140"/>
      <c r="N3078" s="167"/>
      <c r="O3078" s="167"/>
      <c r="P3078" s="142"/>
      <c r="Q3078" s="142"/>
      <c r="R3078" s="142"/>
      <c r="S3078" s="139"/>
    </row>
    <row r="3079" spans="2:19" ht="15.75" customHeight="1" x14ac:dyDescent="0.25">
      <c r="B3079" s="106"/>
      <c r="C3079" s="106"/>
      <c r="D3079" s="139"/>
      <c r="E3079" s="140"/>
      <c r="F3079" s="140"/>
      <c r="G3079" s="140"/>
      <c r="M3079" s="140"/>
      <c r="N3079" s="167"/>
      <c r="O3079" s="167"/>
      <c r="P3079" s="142"/>
      <c r="Q3079" s="142"/>
      <c r="R3079" s="142"/>
      <c r="S3079" s="139"/>
    </row>
    <row r="3080" spans="2:19" ht="15.75" customHeight="1" x14ac:dyDescent="0.25">
      <c r="B3080" s="106"/>
      <c r="C3080" s="106"/>
      <c r="D3080" s="139"/>
      <c r="E3080" s="140"/>
      <c r="F3080" s="140"/>
      <c r="G3080" s="140"/>
      <c r="M3080" s="140"/>
      <c r="N3080" s="167"/>
      <c r="O3080" s="167"/>
      <c r="P3080" s="142"/>
      <c r="Q3080" s="142"/>
      <c r="R3080" s="142"/>
      <c r="S3080" s="139"/>
    </row>
    <row r="3081" spans="2:19" ht="15.75" customHeight="1" x14ac:dyDescent="0.25">
      <c r="B3081" s="106"/>
      <c r="C3081" s="106"/>
      <c r="D3081" s="139"/>
      <c r="E3081" s="140"/>
      <c r="F3081" s="140"/>
      <c r="G3081" s="140"/>
      <c r="M3081" s="140"/>
      <c r="N3081" s="167"/>
      <c r="O3081" s="167"/>
      <c r="P3081" s="142"/>
      <c r="Q3081" s="142"/>
      <c r="R3081" s="142"/>
      <c r="S3081" s="139"/>
    </row>
    <row r="3082" spans="2:19" ht="15.75" customHeight="1" x14ac:dyDescent="0.25">
      <c r="B3082" s="106"/>
      <c r="C3082" s="106"/>
      <c r="D3082" s="139"/>
      <c r="E3082" s="140"/>
      <c r="F3082" s="140"/>
      <c r="G3082" s="140"/>
      <c r="M3082" s="140"/>
      <c r="N3082" s="167"/>
      <c r="O3082" s="167"/>
      <c r="P3082" s="142"/>
      <c r="Q3082" s="142"/>
      <c r="R3082" s="142"/>
      <c r="S3082" s="139"/>
    </row>
    <row r="3083" spans="2:19" ht="15.75" customHeight="1" x14ac:dyDescent="0.25">
      <c r="B3083" s="106"/>
      <c r="C3083" s="106"/>
      <c r="D3083" s="139"/>
      <c r="E3083" s="140"/>
      <c r="F3083" s="140"/>
      <c r="G3083" s="140"/>
      <c r="M3083" s="140"/>
      <c r="N3083" s="167"/>
      <c r="O3083" s="167"/>
      <c r="P3083" s="142"/>
      <c r="Q3083" s="142"/>
      <c r="R3083" s="142"/>
      <c r="S3083" s="139"/>
    </row>
    <row r="3084" spans="2:19" ht="15.75" customHeight="1" x14ac:dyDescent="0.25">
      <c r="B3084" s="106"/>
      <c r="C3084" s="106"/>
      <c r="D3084" s="139"/>
      <c r="E3084" s="140"/>
      <c r="F3084" s="140"/>
      <c r="G3084" s="140"/>
      <c r="M3084" s="140"/>
      <c r="N3084" s="167"/>
      <c r="O3084" s="167"/>
      <c r="P3084" s="142"/>
      <c r="Q3084" s="142"/>
      <c r="R3084" s="142"/>
      <c r="S3084" s="139"/>
    </row>
    <row r="3085" spans="2:19" ht="15.75" customHeight="1" x14ac:dyDescent="0.25">
      <c r="B3085" s="106"/>
      <c r="C3085" s="106"/>
      <c r="D3085" s="139"/>
      <c r="E3085" s="140"/>
      <c r="F3085" s="140"/>
      <c r="G3085" s="140"/>
      <c r="M3085" s="140"/>
      <c r="N3085" s="167"/>
      <c r="O3085" s="167"/>
      <c r="P3085" s="142"/>
      <c r="Q3085" s="142"/>
      <c r="R3085" s="142"/>
      <c r="S3085" s="139"/>
    </row>
    <row r="3086" spans="2:19" ht="15.75" customHeight="1" x14ac:dyDescent="0.25">
      <c r="B3086" s="106"/>
      <c r="C3086" s="106"/>
      <c r="D3086" s="139"/>
      <c r="E3086" s="140"/>
      <c r="F3086" s="140"/>
      <c r="G3086" s="140"/>
      <c r="M3086" s="140"/>
      <c r="N3086" s="167"/>
      <c r="O3086" s="167"/>
      <c r="P3086" s="142"/>
      <c r="Q3086" s="142"/>
      <c r="R3086" s="142"/>
      <c r="S3086" s="139"/>
    </row>
    <row r="3087" spans="2:19" ht="15.75" customHeight="1" x14ac:dyDescent="0.25">
      <c r="B3087" s="106"/>
      <c r="C3087" s="106"/>
      <c r="D3087" s="139"/>
      <c r="E3087" s="140"/>
      <c r="F3087" s="140"/>
      <c r="G3087" s="140"/>
      <c r="M3087" s="140"/>
      <c r="N3087" s="167"/>
      <c r="O3087" s="167"/>
      <c r="P3087" s="142"/>
      <c r="Q3087" s="142"/>
      <c r="R3087" s="142"/>
      <c r="S3087" s="139"/>
    </row>
    <row r="3088" spans="2:19" ht="15.75" customHeight="1" x14ac:dyDescent="0.25">
      <c r="B3088" s="106"/>
      <c r="C3088" s="106"/>
      <c r="D3088" s="139"/>
      <c r="E3088" s="140"/>
      <c r="F3088" s="140"/>
      <c r="G3088" s="140"/>
      <c r="M3088" s="140"/>
      <c r="N3088" s="167"/>
      <c r="O3088" s="167"/>
      <c r="P3088" s="142"/>
      <c r="Q3088" s="142"/>
      <c r="R3088" s="142"/>
      <c r="S3088" s="139"/>
    </row>
    <row r="3089" spans="2:19" ht="15.75" customHeight="1" x14ac:dyDescent="0.25">
      <c r="B3089" s="106"/>
      <c r="C3089" s="106"/>
      <c r="D3089" s="139"/>
      <c r="E3089" s="140"/>
      <c r="F3089" s="140"/>
      <c r="G3089" s="140"/>
      <c r="M3089" s="140"/>
      <c r="N3089" s="167"/>
      <c r="O3089" s="167"/>
      <c r="P3089" s="142"/>
      <c r="Q3089" s="142"/>
      <c r="R3089" s="142"/>
      <c r="S3089" s="139"/>
    </row>
    <row r="3090" spans="2:19" ht="15.75" customHeight="1" x14ac:dyDescent="0.25">
      <c r="B3090" s="106"/>
      <c r="C3090" s="106"/>
      <c r="D3090" s="139"/>
      <c r="E3090" s="140"/>
      <c r="F3090" s="140"/>
      <c r="G3090" s="140"/>
      <c r="M3090" s="140"/>
      <c r="N3090" s="167"/>
      <c r="O3090" s="167"/>
      <c r="P3090" s="142"/>
      <c r="Q3090" s="142"/>
      <c r="R3090" s="142"/>
      <c r="S3090" s="139"/>
    </row>
    <row r="3091" spans="2:19" ht="15.75" customHeight="1" x14ac:dyDescent="0.25">
      <c r="B3091" s="106"/>
      <c r="C3091" s="106"/>
      <c r="D3091" s="139"/>
      <c r="E3091" s="140"/>
      <c r="F3091" s="140"/>
      <c r="G3091" s="140"/>
      <c r="M3091" s="140"/>
      <c r="N3091" s="167"/>
      <c r="O3091" s="167"/>
      <c r="P3091" s="142"/>
      <c r="Q3091" s="142"/>
      <c r="R3091" s="142"/>
      <c r="S3091" s="139"/>
    </row>
    <row r="3092" spans="2:19" ht="15.75" customHeight="1" x14ac:dyDescent="0.25">
      <c r="B3092" s="106"/>
      <c r="C3092" s="106"/>
      <c r="D3092" s="139"/>
      <c r="E3092" s="140"/>
      <c r="F3092" s="140"/>
      <c r="G3092" s="140"/>
      <c r="M3092" s="140"/>
      <c r="N3092" s="167"/>
      <c r="O3092" s="167"/>
      <c r="P3092" s="142"/>
      <c r="Q3092" s="142"/>
      <c r="R3092" s="142"/>
      <c r="S3092" s="139"/>
    </row>
    <row r="3093" spans="2:19" ht="15.75" customHeight="1" x14ac:dyDescent="0.25">
      <c r="B3093" s="106"/>
      <c r="C3093" s="106"/>
      <c r="D3093" s="139"/>
      <c r="E3093" s="140"/>
      <c r="F3093" s="140"/>
      <c r="G3093" s="140"/>
      <c r="M3093" s="140"/>
      <c r="N3093" s="167"/>
      <c r="O3093" s="167"/>
      <c r="P3093" s="142"/>
      <c r="Q3093" s="142"/>
      <c r="R3093" s="142"/>
      <c r="S3093" s="139"/>
    </row>
    <row r="3094" spans="2:19" ht="15.75" customHeight="1" x14ac:dyDescent="0.25">
      <c r="B3094" s="106"/>
      <c r="C3094" s="106"/>
      <c r="D3094" s="139"/>
      <c r="E3094" s="140"/>
      <c r="F3094" s="140"/>
      <c r="G3094" s="140"/>
      <c r="M3094" s="140"/>
      <c r="N3094" s="167"/>
      <c r="O3094" s="167"/>
      <c r="P3094" s="142"/>
      <c r="Q3094" s="142"/>
      <c r="R3094" s="142"/>
      <c r="S3094" s="139"/>
    </row>
    <row r="3095" spans="2:19" ht="15.75" customHeight="1" x14ac:dyDescent="0.25">
      <c r="B3095" s="106"/>
      <c r="C3095" s="106"/>
      <c r="D3095" s="139"/>
      <c r="E3095" s="140"/>
      <c r="F3095" s="140"/>
      <c r="G3095" s="140"/>
      <c r="M3095" s="140"/>
      <c r="N3095" s="167"/>
      <c r="O3095" s="167"/>
      <c r="P3095" s="142"/>
      <c r="Q3095" s="142"/>
      <c r="R3095" s="142"/>
      <c r="S3095" s="139"/>
    </row>
    <row r="3096" spans="2:19" ht="15.75" customHeight="1" x14ac:dyDescent="0.25">
      <c r="B3096" s="106"/>
      <c r="C3096" s="106"/>
      <c r="D3096" s="139"/>
      <c r="E3096" s="140"/>
      <c r="F3096" s="140"/>
      <c r="G3096" s="140"/>
      <c r="M3096" s="140"/>
      <c r="N3096" s="167"/>
      <c r="O3096" s="167"/>
      <c r="P3096" s="142"/>
      <c r="Q3096" s="142"/>
      <c r="R3096" s="142"/>
      <c r="S3096" s="139"/>
    </row>
    <row r="3097" spans="2:19" ht="15.75" customHeight="1" x14ac:dyDescent="0.25">
      <c r="B3097" s="106"/>
      <c r="C3097" s="106"/>
      <c r="D3097" s="139"/>
      <c r="E3097" s="140"/>
      <c r="F3097" s="140"/>
      <c r="G3097" s="140"/>
      <c r="M3097" s="140"/>
      <c r="N3097" s="167"/>
      <c r="O3097" s="167"/>
      <c r="P3097" s="142"/>
      <c r="Q3097" s="142"/>
      <c r="R3097" s="142"/>
      <c r="S3097" s="139"/>
    </row>
    <row r="3098" spans="2:19" ht="15.75" customHeight="1" x14ac:dyDescent="0.25">
      <c r="B3098" s="106"/>
      <c r="C3098" s="106"/>
      <c r="D3098" s="139"/>
      <c r="E3098" s="140"/>
      <c r="F3098" s="140"/>
      <c r="G3098" s="140"/>
      <c r="M3098" s="140"/>
      <c r="N3098" s="167"/>
      <c r="O3098" s="167"/>
      <c r="P3098" s="142"/>
      <c r="Q3098" s="142"/>
      <c r="R3098" s="142"/>
      <c r="S3098" s="139"/>
    </row>
    <row r="3099" spans="2:19" ht="15.75" customHeight="1" x14ac:dyDescent="0.25">
      <c r="B3099" s="106"/>
      <c r="C3099" s="106"/>
      <c r="D3099" s="139"/>
      <c r="E3099" s="140"/>
      <c r="F3099" s="140"/>
      <c r="G3099" s="140"/>
      <c r="M3099" s="140"/>
      <c r="N3099" s="167"/>
      <c r="O3099" s="167"/>
      <c r="P3099" s="142"/>
      <c r="Q3099" s="142"/>
      <c r="R3099" s="142"/>
      <c r="S3099" s="139"/>
    </row>
    <row r="3100" spans="2:19" ht="15.75" customHeight="1" x14ac:dyDescent="0.25">
      <c r="B3100" s="106"/>
      <c r="C3100" s="106"/>
      <c r="D3100" s="139"/>
      <c r="E3100" s="140"/>
      <c r="F3100" s="140"/>
      <c r="G3100" s="140"/>
      <c r="M3100" s="140"/>
      <c r="N3100" s="167"/>
      <c r="O3100" s="167"/>
      <c r="P3100" s="142"/>
      <c r="Q3100" s="142"/>
      <c r="R3100" s="142"/>
      <c r="S3100" s="139"/>
    </row>
    <row r="3101" spans="2:19" ht="15.75" customHeight="1" x14ac:dyDescent="0.25">
      <c r="B3101" s="106"/>
      <c r="C3101" s="106"/>
      <c r="D3101" s="139"/>
      <c r="E3101" s="140"/>
      <c r="F3101" s="140"/>
      <c r="G3101" s="140"/>
      <c r="M3101" s="140"/>
      <c r="N3101" s="167"/>
      <c r="O3101" s="167"/>
      <c r="P3101" s="142"/>
      <c r="Q3101" s="142"/>
      <c r="R3101" s="142"/>
      <c r="S3101" s="139"/>
    </row>
    <row r="3102" spans="2:19" ht="15.75" customHeight="1" x14ac:dyDescent="0.25">
      <c r="B3102" s="106"/>
      <c r="C3102" s="106"/>
      <c r="D3102" s="139"/>
      <c r="E3102" s="140"/>
      <c r="F3102" s="140"/>
      <c r="G3102" s="140"/>
      <c r="M3102" s="140"/>
      <c r="N3102" s="167"/>
      <c r="O3102" s="167"/>
      <c r="P3102" s="142"/>
      <c r="Q3102" s="142"/>
      <c r="R3102" s="142"/>
      <c r="S3102" s="139"/>
    </row>
    <row r="3103" spans="2:19" ht="15.75" customHeight="1" x14ac:dyDescent="0.25">
      <c r="B3103" s="106"/>
      <c r="C3103" s="106"/>
      <c r="D3103" s="139"/>
      <c r="E3103" s="140"/>
      <c r="F3103" s="140"/>
      <c r="G3103" s="140"/>
      <c r="M3103" s="140"/>
      <c r="N3103" s="167"/>
      <c r="O3103" s="167"/>
      <c r="P3103" s="142"/>
      <c r="Q3103" s="142"/>
      <c r="R3103" s="142"/>
      <c r="S3103" s="139"/>
    </row>
    <row r="3104" spans="2:19" ht="15.75" customHeight="1" x14ac:dyDescent="0.25">
      <c r="B3104" s="106"/>
      <c r="C3104" s="106"/>
      <c r="D3104" s="139"/>
      <c r="E3104" s="140"/>
      <c r="F3104" s="140"/>
      <c r="G3104" s="140"/>
      <c r="M3104" s="140"/>
      <c r="N3104" s="167"/>
      <c r="O3104" s="167"/>
      <c r="P3104" s="142"/>
      <c r="Q3104" s="142"/>
      <c r="R3104" s="142"/>
      <c r="S3104" s="139"/>
    </row>
    <row r="3105" spans="2:19" ht="15.75" customHeight="1" x14ac:dyDescent="0.25">
      <c r="B3105" s="106"/>
      <c r="C3105" s="106"/>
      <c r="D3105" s="139"/>
      <c r="E3105" s="140"/>
      <c r="F3105" s="140"/>
      <c r="G3105" s="140"/>
      <c r="M3105" s="140"/>
      <c r="N3105" s="167"/>
      <c r="O3105" s="167"/>
      <c r="P3105" s="142"/>
      <c r="Q3105" s="142"/>
      <c r="R3105" s="142"/>
      <c r="S3105" s="139"/>
    </row>
    <row r="3106" spans="2:19" ht="15.75" customHeight="1" x14ac:dyDescent="0.25">
      <c r="B3106" s="106"/>
      <c r="C3106" s="106"/>
      <c r="D3106" s="139"/>
      <c r="E3106" s="140"/>
      <c r="F3106" s="140"/>
      <c r="G3106" s="140"/>
      <c r="M3106" s="140"/>
      <c r="N3106" s="167"/>
      <c r="O3106" s="167"/>
      <c r="P3106" s="142"/>
      <c r="Q3106" s="142"/>
      <c r="R3106" s="142"/>
      <c r="S3106" s="139"/>
    </row>
    <row r="3107" spans="2:19" ht="15.75" customHeight="1" x14ac:dyDescent="0.25">
      <c r="B3107" s="106"/>
      <c r="C3107" s="106"/>
      <c r="D3107" s="139"/>
      <c r="E3107" s="140"/>
      <c r="F3107" s="140"/>
      <c r="G3107" s="140"/>
      <c r="M3107" s="140"/>
      <c r="N3107" s="167"/>
      <c r="O3107" s="167"/>
      <c r="P3107" s="142"/>
      <c r="Q3107" s="142"/>
      <c r="R3107" s="142"/>
      <c r="S3107" s="139"/>
    </row>
    <row r="3108" spans="2:19" ht="15.75" customHeight="1" x14ac:dyDescent="0.25">
      <c r="B3108" s="106"/>
      <c r="C3108" s="106"/>
      <c r="D3108" s="139"/>
      <c r="E3108" s="140"/>
      <c r="F3108" s="140"/>
      <c r="G3108" s="140"/>
      <c r="M3108" s="140"/>
      <c r="N3108" s="167"/>
      <c r="O3108" s="167"/>
      <c r="P3108" s="142"/>
      <c r="Q3108" s="142"/>
      <c r="R3108" s="142"/>
      <c r="S3108" s="139"/>
    </row>
    <row r="3109" spans="2:19" ht="15.75" customHeight="1" x14ac:dyDescent="0.25">
      <c r="B3109" s="106"/>
      <c r="C3109" s="106"/>
      <c r="D3109" s="139"/>
      <c r="E3109" s="140"/>
      <c r="F3109" s="140"/>
      <c r="G3109" s="140"/>
      <c r="M3109" s="140"/>
      <c r="N3109" s="167"/>
      <c r="O3109" s="167"/>
      <c r="P3109" s="142"/>
      <c r="Q3109" s="142"/>
      <c r="R3109" s="142"/>
      <c r="S3109" s="139"/>
    </row>
    <row r="3110" spans="2:19" ht="15.75" customHeight="1" x14ac:dyDescent="0.25">
      <c r="B3110" s="106"/>
      <c r="C3110" s="106"/>
      <c r="D3110" s="139"/>
      <c r="E3110" s="140"/>
      <c r="F3110" s="140"/>
      <c r="G3110" s="140"/>
      <c r="M3110" s="140"/>
      <c r="N3110" s="167"/>
      <c r="O3110" s="167"/>
      <c r="P3110" s="142"/>
      <c r="Q3110" s="142"/>
      <c r="R3110" s="142"/>
      <c r="S3110" s="139"/>
    </row>
    <row r="3111" spans="2:19" ht="15.75" customHeight="1" x14ac:dyDescent="0.25">
      <c r="B3111" s="106"/>
      <c r="C3111" s="106"/>
      <c r="D3111" s="139"/>
      <c r="E3111" s="140"/>
      <c r="F3111" s="140"/>
      <c r="G3111" s="140"/>
      <c r="M3111" s="140"/>
      <c r="N3111" s="167"/>
      <c r="O3111" s="167"/>
      <c r="P3111" s="142"/>
      <c r="Q3111" s="142"/>
      <c r="R3111" s="142"/>
      <c r="S3111" s="139"/>
    </row>
    <row r="3112" spans="2:19" ht="15.75" customHeight="1" x14ac:dyDescent="0.25">
      <c r="B3112" s="106"/>
      <c r="C3112" s="106"/>
      <c r="D3112" s="139"/>
      <c r="E3112" s="140"/>
      <c r="F3112" s="140"/>
      <c r="G3112" s="140"/>
      <c r="M3112" s="140"/>
      <c r="N3112" s="167"/>
      <c r="O3112" s="167"/>
      <c r="P3112" s="142"/>
      <c r="Q3112" s="142"/>
      <c r="R3112" s="142"/>
      <c r="S3112" s="139"/>
    </row>
    <row r="3113" spans="2:19" ht="15.75" customHeight="1" x14ac:dyDescent="0.25">
      <c r="B3113" s="106"/>
      <c r="C3113" s="106"/>
      <c r="D3113" s="139"/>
      <c r="E3113" s="140"/>
      <c r="F3113" s="140"/>
      <c r="G3113" s="140"/>
      <c r="M3113" s="140"/>
      <c r="N3113" s="167"/>
      <c r="O3113" s="167"/>
      <c r="P3113" s="142"/>
      <c r="Q3113" s="142"/>
      <c r="R3113" s="142"/>
      <c r="S3113" s="139"/>
    </row>
    <row r="3114" spans="2:19" ht="15.75" customHeight="1" x14ac:dyDescent="0.25">
      <c r="B3114" s="106"/>
      <c r="C3114" s="106"/>
      <c r="D3114" s="139"/>
      <c r="E3114" s="140"/>
      <c r="F3114" s="140"/>
      <c r="G3114" s="140"/>
      <c r="M3114" s="140"/>
      <c r="N3114" s="167"/>
      <c r="O3114" s="167"/>
      <c r="P3114" s="142"/>
      <c r="Q3114" s="142"/>
      <c r="R3114" s="142"/>
      <c r="S3114" s="139"/>
    </row>
    <row r="3115" spans="2:19" ht="15.75" customHeight="1" x14ac:dyDescent="0.25">
      <c r="B3115" s="106"/>
      <c r="C3115" s="106"/>
      <c r="D3115" s="139"/>
      <c r="E3115" s="140"/>
      <c r="F3115" s="140"/>
      <c r="G3115" s="140"/>
      <c r="M3115" s="140"/>
      <c r="N3115" s="167"/>
      <c r="O3115" s="167"/>
      <c r="P3115" s="142"/>
      <c r="Q3115" s="142"/>
      <c r="R3115" s="142"/>
      <c r="S3115" s="139"/>
    </row>
    <row r="3116" spans="2:19" ht="15.75" customHeight="1" x14ac:dyDescent="0.25">
      <c r="B3116" s="106"/>
      <c r="C3116" s="106"/>
      <c r="D3116" s="139"/>
      <c r="E3116" s="140"/>
      <c r="F3116" s="140"/>
      <c r="G3116" s="140"/>
      <c r="M3116" s="140"/>
      <c r="N3116" s="167"/>
      <c r="O3116" s="167"/>
      <c r="P3116" s="142"/>
      <c r="Q3116" s="142"/>
      <c r="R3116" s="142"/>
      <c r="S3116" s="139"/>
    </row>
    <row r="3117" spans="2:19" ht="15.75" customHeight="1" x14ac:dyDescent="0.25">
      <c r="B3117" s="106"/>
      <c r="C3117" s="106"/>
      <c r="D3117" s="139"/>
      <c r="E3117" s="140"/>
      <c r="F3117" s="140"/>
      <c r="G3117" s="140"/>
      <c r="M3117" s="140"/>
      <c r="N3117" s="167"/>
      <c r="O3117" s="167"/>
      <c r="P3117" s="142"/>
      <c r="Q3117" s="142"/>
      <c r="R3117" s="142"/>
      <c r="S3117" s="139"/>
    </row>
    <row r="3118" spans="2:19" ht="15.75" customHeight="1" x14ac:dyDescent="0.25">
      <c r="B3118" s="106"/>
      <c r="C3118" s="106"/>
      <c r="D3118" s="139"/>
      <c r="E3118" s="140"/>
      <c r="F3118" s="140"/>
      <c r="G3118" s="140"/>
      <c r="M3118" s="140"/>
      <c r="N3118" s="167"/>
      <c r="O3118" s="167"/>
      <c r="P3118" s="142"/>
      <c r="Q3118" s="142"/>
      <c r="R3118" s="142"/>
      <c r="S3118" s="139"/>
    </row>
    <row r="3119" spans="2:19" ht="15.75" customHeight="1" x14ac:dyDescent="0.25">
      <c r="B3119" s="106"/>
      <c r="C3119" s="106"/>
      <c r="D3119" s="139"/>
      <c r="E3119" s="140"/>
      <c r="F3119" s="140"/>
      <c r="G3119" s="140"/>
      <c r="M3119" s="140"/>
      <c r="N3119" s="167"/>
      <c r="O3119" s="167"/>
      <c r="P3119" s="142"/>
      <c r="Q3119" s="142"/>
      <c r="R3119" s="142"/>
      <c r="S3119" s="139"/>
    </row>
    <row r="3120" spans="2:19" ht="15.75" customHeight="1" x14ac:dyDescent="0.25">
      <c r="B3120" s="106"/>
      <c r="C3120" s="106"/>
      <c r="D3120" s="139"/>
      <c r="E3120" s="140"/>
      <c r="F3120" s="140"/>
      <c r="G3120" s="140"/>
      <c r="M3120" s="140"/>
      <c r="N3120" s="167"/>
      <c r="O3120" s="167"/>
      <c r="P3120" s="142"/>
      <c r="Q3120" s="142"/>
      <c r="R3120" s="142"/>
      <c r="S3120" s="139"/>
    </row>
    <row r="3121" spans="2:19" ht="15.75" customHeight="1" x14ac:dyDescent="0.25">
      <c r="B3121" s="106"/>
      <c r="C3121" s="106"/>
      <c r="D3121" s="139"/>
      <c r="E3121" s="140"/>
      <c r="F3121" s="140"/>
      <c r="G3121" s="140"/>
      <c r="M3121" s="140"/>
      <c r="N3121" s="167"/>
      <c r="O3121" s="167"/>
      <c r="P3121" s="142"/>
      <c r="Q3121" s="142"/>
      <c r="R3121" s="142"/>
      <c r="S3121" s="139"/>
    </row>
    <row r="3122" spans="2:19" ht="15.75" customHeight="1" x14ac:dyDescent="0.25">
      <c r="B3122" s="106"/>
      <c r="C3122" s="106"/>
      <c r="D3122" s="139"/>
      <c r="E3122" s="140"/>
      <c r="F3122" s="140"/>
      <c r="G3122" s="140"/>
      <c r="M3122" s="140"/>
      <c r="N3122" s="167"/>
      <c r="O3122" s="167"/>
      <c r="P3122" s="142"/>
      <c r="Q3122" s="142"/>
      <c r="R3122" s="142"/>
      <c r="S3122" s="139"/>
    </row>
    <row r="3123" spans="2:19" ht="15.75" customHeight="1" x14ac:dyDescent="0.25">
      <c r="B3123" s="106"/>
      <c r="C3123" s="106"/>
      <c r="D3123" s="139"/>
      <c r="E3123" s="140"/>
      <c r="F3123" s="140"/>
      <c r="G3123" s="140"/>
      <c r="M3123" s="140"/>
      <c r="N3123" s="167"/>
      <c r="O3123" s="167"/>
      <c r="P3123" s="142"/>
      <c r="Q3123" s="142"/>
      <c r="R3123" s="142"/>
      <c r="S3123" s="139"/>
    </row>
    <row r="3124" spans="2:19" ht="15.75" customHeight="1" x14ac:dyDescent="0.25">
      <c r="B3124" s="106"/>
      <c r="C3124" s="106"/>
      <c r="D3124" s="139"/>
      <c r="E3124" s="140"/>
      <c r="F3124" s="140"/>
      <c r="G3124" s="140"/>
      <c r="M3124" s="140"/>
      <c r="N3124" s="167"/>
      <c r="O3124" s="167"/>
      <c r="P3124" s="142"/>
      <c r="Q3124" s="142"/>
      <c r="R3124" s="142"/>
      <c r="S3124" s="139"/>
    </row>
    <row r="3125" spans="2:19" ht="15.75" customHeight="1" x14ac:dyDescent="0.25">
      <c r="B3125" s="106"/>
      <c r="C3125" s="106"/>
      <c r="D3125" s="139"/>
      <c r="E3125" s="140"/>
      <c r="F3125" s="140"/>
      <c r="G3125" s="140"/>
      <c r="M3125" s="140"/>
      <c r="N3125" s="167"/>
      <c r="O3125" s="167"/>
      <c r="P3125" s="142"/>
      <c r="Q3125" s="142"/>
      <c r="R3125" s="142"/>
      <c r="S3125" s="139"/>
    </row>
    <row r="3126" spans="2:19" ht="15.75" customHeight="1" x14ac:dyDescent="0.25">
      <c r="B3126" s="106"/>
      <c r="C3126" s="106"/>
      <c r="D3126" s="139"/>
      <c r="E3126" s="140"/>
      <c r="F3126" s="140"/>
      <c r="G3126" s="140"/>
      <c r="M3126" s="140"/>
      <c r="N3126" s="167"/>
      <c r="O3126" s="167"/>
      <c r="P3126" s="142"/>
      <c r="Q3126" s="142"/>
      <c r="R3126" s="142"/>
      <c r="S3126" s="139"/>
    </row>
    <row r="3127" spans="2:19" ht="15.75" customHeight="1" x14ac:dyDescent="0.25">
      <c r="B3127" s="106"/>
      <c r="C3127" s="106"/>
      <c r="D3127" s="139"/>
      <c r="E3127" s="140"/>
      <c r="F3127" s="140"/>
      <c r="G3127" s="140"/>
      <c r="M3127" s="140"/>
      <c r="N3127" s="167"/>
      <c r="O3127" s="167"/>
      <c r="P3127" s="142"/>
      <c r="Q3127" s="142"/>
      <c r="R3127" s="142"/>
      <c r="S3127" s="139"/>
    </row>
    <row r="3128" spans="2:19" ht="15.75" customHeight="1" x14ac:dyDescent="0.25">
      <c r="B3128" s="106"/>
      <c r="C3128" s="106"/>
      <c r="D3128" s="139"/>
      <c r="E3128" s="140"/>
      <c r="F3128" s="140"/>
      <c r="G3128" s="140"/>
      <c r="M3128" s="140"/>
      <c r="N3128" s="167"/>
      <c r="O3128" s="167"/>
      <c r="P3128" s="142"/>
      <c r="Q3128" s="142"/>
      <c r="R3128" s="142"/>
      <c r="S3128" s="139"/>
    </row>
    <row r="3129" spans="2:19" ht="15.75" customHeight="1" x14ac:dyDescent="0.25">
      <c r="B3129" s="106"/>
      <c r="C3129" s="106"/>
      <c r="D3129" s="139"/>
      <c r="E3129" s="140"/>
      <c r="F3129" s="140"/>
      <c r="G3129" s="140"/>
      <c r="M3129" s="140"/>
      <c r="N3129" s="167"/>
      <c r="O3129" s="167"/>
      <c r="P3129" s="142"/>
      <c r="Q3129" s="142"/>
      <c r="R3129" s="142"/>
      <c r="S3129" s="139"/>
    </row>
    <row r="3130" spans="2:19" ht="15.75" customHeight="1" x14ac:dyDescent="0.25">
      <c r="B3130" s="106"/>
      <c r="C3130" s="106"/>
      <c r="D3130" s="139"/>
      <c r="E3130" s="140"/>
      <c r="F3130" s="140"/>
      <c r="G3130" s="140"/>
      <c r="M3130" s="140"/>
      <c r="N3130" s="167"/>
      <c r="O3130" s="167"/>
      <c r="P3130" s="142"/>
      <c r="Q3130" s="142"/>
      <c r="R3130" s="142"/>
      <c r="S3130" s="139"/>
    </row>
    <row r="3131" spans="2:19" ht="15.75" customHeight="1" x14ac:dyDescent="0.25">
      <c r="B3131" s="106"/>
      <c r="C3131" s="106"/>
      <c r="D3131" s="139"/>
      <c r="E3131" s="140"/>
      <c r="F3131" s="140"/>
      <c r="G3131" s="140"/>
      <c r="M3131" s="140"/>
      <c r="N3131" s="167"/>
      <c r="O3131" s="167"/>
      <c r="P3131" s="142"/>
      <c r="Q3131" s="142"/>
      <c r="R3131" s="142"/>
      <c r="S3131" s="139"/>
    </row>
    <row r="3132" spans="2:19" ht="15.75" customHeight="1" x14ac:dyDescent="0.25">
      <c r="B3132" s="106"/>
      <c r="C3132" s="106"/>
      <c r="D3132" s="139"/>
      <c r="E3132" s="140"/>
      <c r="F3132" s="140"/>
      <c r="G3132" s="140"/>
      <c r="M3132" s="140"/>
      <c r="N3132" s="167"/>
      <c r="O3132" s="167"/>
      <c r="P3132" s="142"/>
      <c r="Q3132" s="142"/>
      <c r="R3132" s="142"/>
      <c r="S3132" s="139"/>
    </row>
    <row r="3133" spans="2:19" ht="15.75" customHeight="1" x14ac:dyDescent="0.25">
      <c r="B3133" s="106"/>
      <c r="C3133" s="106"/>
      <c r="D3133" s="139"/>
      <c r="E3133" s="140"/>
      <c r="F3133" s="140"/>
      <c r="G3133" s="140"/>
      <c r="M3133" s="140"/>
      <c r="N3133" s="167"/>
      <c r="O3133" s="167"/>
      <c r="P3133" s="142"/>
      <c r="Q3133" s="142"/>
      <c r="R3133" s="142"/>
      <c r="S3133" s="139"/>
    </row>
    <row r="3134" spans="2:19" ht="15.75" customHeight="1" x14ac:dyDescent="0.25">
      <c r="B3134" s="106"/>
      <c r="C3134" s="106"/>
      <c r="D3134" s="139"/>
      <c r="E3134" s="140"/>
      <c r="F3134" s="140"/>
      <c r="G3134" s="140"/>
      <c r="M3134" s="140"/>
      <c r="N3134" s="167"/>
      <c r="O3134" s="167"/>
      <c r="P3134" s="142"/>
      <c r="Q3134" s="142"/>
      <c r="R3134" s="142"/>
      <c r="S3134" s="139"/>
    </row>
    <row r="3135" spans="2:19" ht="15.75" customHeight="1" x14ac:dyDescent="0.25">
      <c r="B3135" s="106"/>
      <c r="C3135" s="106"/>
      <c r="D3135" s="139"/>
      <c r="E3135" s="140"/>
      <c r="F3135" s="140"/>
      <c r="G3135" s="140"/>
      <c r="M3135" s="140"/>
      <c r="N3135" s="167"/>
      <c r="O3135" s="167"/>
      <c r="P3135" s="142"/>
      <c r="Q3135" s="142"/>
      <c r="R3135" s="142"/>
      <c r="S3135" s="139"/>
    </row>
    <row r="3136" spans="2:19" ht="15.75" customHeight="1" x14ac:dyDescent="0.25">
      <c r="B3136" s="106"/>
      <c r="C3136" s="106"/>
      <c r="D3136" s="139"/>
      <c r="E3136" s="140"/>
      <c r="F3136" s="140"/>
      <c r="G3136" s="140"/>
      <c r="M3136" s="140"/>
      <c r="N3136" s="167"/>
      <c r="O3136" s="167"/>
      <c r="P3136" s="142"/>
      <c r="Q3136" s="142"/>
      <c r="R3136" s="142"/>
      <c r="S3136" s="139"/>
    </row>
    <row r="3137" spans="2:19" ht="15.75" customHeight="1" x14ac:dyDescent="0.25">
      <c r="B3137" s="106"/>
      <c r="C3137" s="106"/>
      <c r="D3137" s="139"/>
      <c r="E3137" s="140"/>
      <c r="F3137" s="140"/>
      <c r="G3137" s="140"/>
      <c r="M3137" s="140"/>
      <c r="N3137" s="167"/>
      <c r="O3137" s="167"/>
      <c r="P3137" s="142"/>
      <c r="Q3137" s="142"/>
      <c r="R3137" s="142"/>
      <c r="S3137" s="139"/>
    </row>
    <row r="3138" spans="2:19" ht="15.75" customHeight="1" x14ac:dyDescent="0.25">
      <c r="B3138" s="106"/>
      <c r="C3138" s="106"/>
      <c r="D3138" s="139"/>
      <c r="E3138" s="140"/>
      <c r="F3138" s="140"/>
      <c r="G3138" s="140"/>
      <c r="M3138" s="140"/>
      <c r="N3138" s="167"/>
      <c r="O3138" s="167"/>
      <c r="P3138" s="142"/>
      <c r="Q3138" s="142"/>
      <c r="R3138" s="142"/>
      <c r="S3138" s="139"/>
    </row>
    <row r="3139" spans="2:19" ht="15.75" customHeight="1" x14ac:dyDescent="0.25">
      <c r="B3139" s="106"/>
      <c r="C3139" s="106"/>
      <c r="D3139" s="139"/>
      <c r="E3139" s="140"/>
      <c r="F3139" s="140"/>
      <c r="G3139" s="140"/>
      <c r="M3139" s="140"/>
      <c r="N3139" s="167"/>
      <c r="O3139" s="167"/>
      <c r="P3139" s="142"/>
      <c r="Q3139" s="142"/>
      <c r="R3139" s="142"/>
      <c r="S3139" s="139"/>
    </row>
    <row r="3140" spans="2:19" ht="15.75" customHeight="1" x14ac:dyDescent="0.25">
      <c r="B3140" s="106"/>
      <c r="C3140" s="106"/>
      <c r="D3140" s="139"/>
      <c r="E3140" s="140"/>
      <c r="F3140" s="140"/>
      <c r="G3140" s="140"/>
      <c r="M3140" s="140"/>
      <c r="N3140" s="167"/>
      <c r="O3140" s="167"/>
      <c r="P3140" s="142"/>
      <c r="Q3140" s="142"/>
      <c r="R3140" s="142"/>
      <c r="S3140" s="139"/>
    </row>
    <row r="3141" spans="2:19" ht="15.75" customHeight="1" x14ac:dyDescent="0.25">
      <c r="B3141" s="106"/>
      <c r="C3141" s="106"/>
      <c r="D3141" s="139"/>
      <c r="E3141" s="140"/>
      <c r="F3141" s="140"/>
      <c r="G3141" s="140"/>
      <c r="M3141" s="140"/>
      <c r="N3141" s="167"/>
      <c r="O3141" s="167"/>
      <c r="P3141" s="142"/>
      <c r="Q3141" s="142"/>
      <c r="R3141" s="142"/>
      <c r="S3141" s="139"/>
    </row>
    <row r="3142" spans="2:19" ht="15.75" customHeight="1" x14ac:dyDescent="0.25">
      <c r="B3142" s="106"/>
      <c r="C3142" s="106"/>
      <c r="D3142" s="139"/>
      <c r="E3142" s="140"/>
      <c r="F3142" s="140"/>
      <c r="G3142" s="140"/>
      <c r="M3142" s="140"/>
      <c r="N3142" s="167"/>
      <c r="O3142" s="167"/>
      <c r="P3142" s="142"/>
      <c r="Q3142" s="142"/>
      <c r="R3142" s="142"/>
      <c r="S3142" s="139"/>
    </row>
    <row r="3143" spans="2:19" ht="15.75" customHeight="1" x14ac:dyDescent="0.25">
      <c r="B3143" s="106"/>
      <c r="C3143" s="106"/>
      <c r="D3143" s="139"/>
      <c r="E3143" s="140"/>
      <c r="F3143" s="140"/>
      <c r="G3143" s="140"/>
      <c r="M3143" s="140"/>
      <c r="N3143" s="167"/>
      <c r="O3143" s="167"/>
      <c r="P3143" s="142"/>
      <c r="Q3143" s="142"/>
      <c r="R3143" s="142"/>
      <c r="S3143" s="139"/>
    </row>
    <row r="3144" spans="2:19" ht="15.75" customHeight="1" x14ac:dyDescent="0.25">
      <c r="B3144" s="106"/>
      <c r="C3144" s="106"/>
      <c r="D3144" s="139"/>
      <c r="E3144" s="140"/>
      <c r="F3144" s="140"/>
      <c r="G3144" s="140"/>
      <c r="M3144" s="140"/>
      <c r="N3144" s="167"/>
      <c r="O3144" s="167"/>
      <c r="P3144" s="142"/>
      <c r="Q3144" s="142"/>
      <c r="R3144" s="142"/>
      <c r="S3144" s="139"/>
    </row>
    <row r="3145" spans="2:19" ht="15.75" customHeight="1" x14ac:dyDescent="0.25">
      <c r="B3145" s="106"/>
      <c r="C3145" s="106"/>
      <c r="D3145" s="139"/>
      <c r="E3145" s="140"/>
      <c r="F3145" s="140"/>
      <c r="G3145" s="140"/>
      <c r="M3145" s="140"/>
      <c r="N3145" s="167"/>
      <c r="O3145" s="167"/>
      <c r="P3145" s="142"/>
      <c r="Q3145" s="142"/>
      <c r="R3145" s="142"/>
      <c r="S3145" s="139"/>
    </row>
    <row r="3146" spans="2:19" ht="15.75" customHeight="1" x14ac:dyDescent="0.25">
      <c r="B3146" s="106"/>
      <c r="C3146" s="106"/>
      <c r="D3146" s="139"/>
      <c r="E3146" s="140"/>
      <c r="F3146" s="140"/>
      <c r="G3146" s="140"/>
      <c r="M3146" s="140"/>
      <c r="N3146" s="167"/>
      <c r="O3146" s="167"/>
      <c r="P3146" s="142"/>
      <c r="Q3146" s="142"/>
      <c r="R3146" s="142"/>
      <c r="S3146" s="139"/>
    </row>
    <row r="3147" spans="2:19" ht="15.75" customHeight="1" x14ac:dyDescent="0.25">
      <c r="B3147" s="106"/>
      <c r="C3147" s="106"/>
      <c r="D3147" s="139"/>
      <c r="E3147" s="140"/>
      <c r="F3147" s="140"/>
      <c r="G3147" s="140"/>
      <c r="M3147" s="140"/>
      <c r="N3147" s="167"/>
      <c r="O3147" s="167"/>
      <c r="P3147" s="142"/>
      <c r="Q3147" s="142"/>
      <c r="R3147" s="142"/>
      <c r="S3147" s="139"/>
    </row>
    <row r="3148" spans="2:19" ht="15.75" customHeight="1" x14ac:dyDescent="0.25">
      <c r="B3148" s="106"/>
      <c r="C3148" s="106"/>
      <c r="D3148" s="139"/>
      <c r="E3148" s="140"/>
      <c r="F3148" s="140"/>
      <c r="G3148" s="140"/>
      <c r="M3148" s="140"/>
      <c r="N3148" s="167"/>
      <c r="O3148" s="167"/>
      <c r="P3148" s="142"/>
      <c r="Q3148" s="142"/>
      <c r="R3148" s="142"/>
      <c r="S3148" s="139"/>
    </row>
    <row r="3149" spans="2:19" ht="15.75" customHeight="1" x14ac:dyDescent="0.25">
      <c r="B3149" s="106"/>
      <c r="C3149" s="106"/>
      <c r="D3149" s="139"/>
      <c r="E3149" s="140"/>
      <c r="F3149" s="140"/>
      <c r="G3149" s="140"/>
      <c r="M3149" s="140"/>
      <c r="N3149" s="167"/>
      <c r="O3149" s="167"/>
      <c r="P3149" s="142"/>
      <c r="Q3149" s="142"/>
      <c r="R3149" s="142"/>
      <c r="S3149" s="139"/>
    </row>
    <row r="3150" spans="2:19" ht="15.75" customHeight="1" x14ac:dyDescent="0.25">
      <c r="B3150" s="106"/>
      <c r="C3150" s="106"/>
      <c r="D3150" s="139"/>
      <c r="E3150" s="140"/>
      <c r="F3150" s="140"/>
      <c r="G3150" s="140"/>
      <c r="M3150" s="140"/>
      <c r="N3150" s="167"/>
      <c r="O3150" s="167"/>
      <c r="P3150" s="142"/>
      <c r="Q3150" s="142"/>
      <c r="R3150" s="142"/>
      <c r="S3150" s="139"/>
    </row>
    <row r="3151" spans="2:19" ht="15.75" customHeight="1" x14ac:dyDescent="0.25">
      <c r="B3151" s="106"/>
      <c r="C3151" s="106"/>
      <c r="D3151" s="139"/>
      <c r="E3151" s="140"/>
      <c r="F3151" s="140"/>
      <c r="G3151" s="140"/>
      <c r="M3151" s="140"/>
      <c r="N3151" s="167"/>
      <c r="O3151" s="167"/>
      <c r="P3151" s="142"/>
      <c r="Q3151" s="142"/>
      <c r="R3151" s="142"/>
      <c r="S3151" s="139"/>
    </row>
    <row r="3152" spans="2:19" ht="15.75" customHeight="1" x14ac:dyDescent="0.25">
      <c r="B3152" s="106"/>
      <c r="C3152" s="106"/>
      <c r="D3152" s="139"/>
      <c r="E3152" s="140"/>
      <c r="F3152" s="140"/>
      <c r="G3152" s="140"/>
      <c r="M3152" s="140"/>
      <c r="N3152" s="167"/>
      <c r="O3152" s="167"/>
      <c r="P3152" s="142"/>
      <c r="Q3152" s="142"/>
      <c r="R3152" s="142"/>
      <c r="S3152" s="139"/>
    </row>
    <row r="3153" spans="2:19" ht="15.75" customHeight="1" x14ac:dyDescent="0.25">
      <c r="B3153" s="106"/>
      <c r="C3153" s="106"/>
      <c r="D3153" s="139"/>
      <c r="E3153" s="140"/>
      <c r="F3153" s="140"/>
      <c r="G3153" s="140"/>
      <c r="M3153" s="140"/>
      <c r="N3153" s="167"/>
      <c r="O3153" s="167"/>
      <c r="P3153" s="142"/>
      <c r="Q3153" s="142"/>
      <c r="R3153" s="142"/>
      <c r="S3153" s="139"/>
    </row>
    <row r="3154" spans="2:19" ht="15.75" customHeight="1" x14ac:dyDescent="0.25">
      <c r="B3154" s="106"/>
      <c r="C3154" s="106"/>
      <c r="D3154" s="139"/>
      <c r="E3154" s="140"/>
      <c r="F3154" s="140"/>
      <c r="G3154" s="140"/>
      <c r="M3154" s="140"/>
      <c r="N3154" s="167"/>
      <c r="O3154" s="167"/>
      <c r="P3154" s="142"/>
      <c r="Q3154" s="142"/>
      <c r="R3154" s="142"/>
      <c r="S3154" s="139"/>
    </row>
    <row r="3155" spans="2:19" ht="15.75" customHeight="1" x14ac:dyDescent="0.25">
      <c r="B3155" s="106"/>
      <c r="C3155" s="106"/>
      <c r="D3155" s="139"/>
      <c r="E3155" s="140"/>
      <c r="F3155" s="140"/>
      <c r="G3155" s="140"/>
      <c r="M3155" s="140"/>
      <c r="N3155" s="167"/>
      <c r="O3155" s="167"/>
      <c r="P3155" s="142"/>
      <c r="Q3155" s="142"/>
      <c r="R3155" s="142"/>
      <c r="S3155" s="139"/>
    </row>
    <row r="3156" spans="2:19" ht="15.75" customHeight="1" x14ac:dyDescent="0.25">
      <c r="B3156" s="106"/>
      <c r="C3156" s="106"/>
      <c r="D3156" s="139"/>
      <c r="E3156" s="140"/>
      <c r="F3156" s="140"/>
      <c r="G3156" s="140"/>
      <c r="M3156" s="140"/>
      <c r="N3156" s="167"/>
      <c r="O3156" s="167"/>
      <c r="P3156" s="142"/>
      <c r="Q3156" s="142"/>
      <c r="R3156" s="142"/>
      <c r="S3156" s="139"/>
    </row>
    <row r="3157" spans="2:19" ht="15.75" customHeight="1" x14ac:dyDescent="0.25">
      <c r="B3157" s="106"/>
      <c r="C3157" s="106"/>
      <c r="D3157" s="139"/>
      <c r="E3157" s="140"/>
      <c r="F3157" s="140"/>
      <c r="G3157" s="140"/>
      <c r="M3157" s="140"/>
      <c r="N3157" s="167"/>
      <c r="O3157" s="167"/>
      <c r="P3157" s="142"/>
      <c r="Q3157" s="142"/>
      <c r="R3157" s="142"/>
      <c r="S3157" s="139"/>
    </row>
    <row r="3158" spans="2:19" ht="15.75" customHeight="1" x14ac:dyDescent="0.25">
      <c r="B3158" s="106"/>
      <c r="C3158" s="106"/>
      <c r="D3158" s="139"/>
      <c r="E3158" s="140"/>
      <c r="F3158" s="140"/>
      <c r="G3158" s="140"/>
      <c r="M3158" s="140"/>
      <c r="N3158" s="167"/>
      <c r="O3158" s="167"/>
      <c r="P3158" s="142"/>
      <c r="Q3158" s="142"/>
      <c r="R3158" s="142"/>
      <c r="S3158" s="139"/>
    </row>
    <row r="3159" spans="2:19" ht="15.75" customHeight="1" x14ac:dyDescent="0.25">
      <c r="B3159" s="106"/>
      <c r="C3159" s="106"/>
      <c r="D3159" s="139"/>
      <c r="E3159" s="140"/>
      <c r="F3159" s="140"/>
      <c r="G3159" s="140"/>
      <c r="M3159" s="140"/>
      <c r="N3159" s="167"/>
      <c r="O3159" s="167"/>
      <c r="P3159" s="142"/>
      <c r="Q3159" s="142"/>
      <c r="R3159" s="142"/>
      <c r="S3159" s="139"/>
    </row>
    <row r="3160" spans="2:19" ht="15.75" customHeight="1" x14ac:dyDescent="0.25">
      <c r="B3160" s="106"/>
      <c r="C3160" s="106"/>
      <c r="D3160" s="139"/>
      <c r="E3160" s="140"/>
      <c r="F3160" s="140"/>
      <c r="G3160" s="140"/>
      <c r="M3160" s="140"/>
      <c r="N3160" s="167"/>
      <c r="O3160" s="167"/>
      <c r="P3160" s="142"/>
      <c r="Q3160" s="142"/>
      <c r="R3160" s="142"/>
      <c r="S3160" s="139"/>
    </row>
    <row r="3161" spans="2:19" ht="15.75" customHeight="1" x14ac:dyDescent="0.25">
      <c r="B3161" s="106"/>
      <c r="C3161" s="106"/>
      <c r="D3161" s="139"/>
      <c r="E3161" s="140"/>
      <c r="F3161" s="140"/>
      <c r="G3161" s="140"/>
      <c r="M3161" s="140"/>
      <c r="N3161" s="167"/>
      <c r="O3161" s="167"/>
      <c r="P3161" s="142"/>
      <c r="Q3161" s="142"/>
      <c r="R3161" s="142"/>
      <c r="S3161" s="139"/>
    </row>
    <row r="3162" spans="2:19" ht="15.75" customHeight="1" x14ac:dyDescent="0.25">
      <c r="B3162" s="106"/>
      <c r="C3162" s="106"/>
      <c r="D3162" s="139"/>
      <c r="E3162" s="140"/>
      <c r="F3162" s="140"/>
      <c r="G3162" s="140"/>
      <c r="M3162" s="140"/>
      <c r="N3162" s="167"/>
      <c r="O3162" s="167"/>
      <c r="P3162" s="142"/>
      <c r="Q3162" s="142"/>
      <c r="R3162" s="142"/>
      <c r="S3162" s="139"/>
    </row>
    <row r="3163" spans="2:19" ht="15.75" customHeight="1" x14ac:dyDescent="0.25">
      <c r="B3163" s="106"/>
      <c r="C3163" s="106"/>
      <c r="D3163" s="139"/>
      <c r="E3163" s="140"/>
      <c r="F3163" s="140"/>
      <c r="G3163" s="140"/>
      <c r="M3163" s="140"/>
      <c r="N3163" s="167"/>
      <c r="O3163" s="167"/>
      <c r="P3163" s="142"/>
      <c r="Q3163" s="142"/>
      <c r="R3163" s="142"/>
      <c r="S3163" s="139"/>
    </row>
    <row r="3164" spans="2:19" ht="15.75" customHeight="1" x14ac:dyDescent="0.25">
      <c r="B3164" s="106"/>
      <c r="C3164" s="106"/>
      <c r="D3164" s="139"/>
      <c r="E3164" s="140"/>
      <c r="F3164" s="140"/>
      <c r="G3164" s="140"/>
      <c r="M3164" s="140"/>
      <c r="N3164" s="167"/>
      <c r="O3164" s="167"/>
      <c r="P3164" s="142"/>
      <c r="Q3164" s="142"/>
      <c r="R3164" s="142"/>
      <c r="S3164" s="139"/>
    </row>
    <row r="3165" spans="2:19" ht="15.75" customHeight="1" x14ac:dyDescent="0.25">
      <c r="B3165" s="106"/>
      <c r="C3165" s="106"/>
      <c r="D3165" s="139"/>
      <c r="E3165" s="140"/>
      <c r="F3165" s="140"/>
      <c r="G3165" s="140"/>
      <c r="M3165" s="140"/>
      <c r="N3165" s="167"/>
      <c r="O3165" s="167"/>
      <c r="P3165" s="142"/>
      <c r="Q3165" s="142"/>
      <c r="R3165" s="142"/>
      <c r="S3165" s="139"/>
    </row>
    <row r="3166" spans="2:19" ht="15.75" customHeight="1" x14ac:dyDescent="0.25">
      <c r="B3166" s="106"/>
      <c r="C3166" s="106"/>
      <c r="D3166" s="139"/>
      <c r="E3166" s="140"/>
      <c r="F3166" s="140"/>
      <c r="G3166" s="140"/>
      <c r="M3166" s="140"/>
      <c r="N3166" s="167"/>
      <c r="O3166" s="167"/>
      <c r="P3166" s="142"/>
      <c r="Q3166" s="142"/>
      <c r="R3166" s="142"/>
      <c r="S3166" s="139"/>
    </row>
    <row r="3167" spans="2:19" ht="15.75" customHeight="1" x14ac:dyDescent="0.25">
      <c r="B3167" s="106"/>
      <c r="C3167" s="106"/>
      <c r="D3167" s="139"/>
      <c r="E3167" s="140"/>
      <c r="F3167" s="140"/>
      <c r="G3167" s="140"/>
      <c r="M3167" s="140"/>
      <c r="N3167" s="167"/>
      <c r="O3167" s="167"/>
      <c r="P3167" s="142"/>
      <c r="Q3167" s="142"/>
      <c r="R3167" s="142"/>
      <c r="S3167" s="139"/>
    </row>
    <row r="3168" spans="2:19" ht="15.75" customHeight="1" x14ac:dyDescent="0.25">
      <c r="B3168" s="106"/>
      <c r="C3168" s="106"/>
      <c r="D3168" s="139"/>
      <c r="E3168" s="140"/>
      <c r="F3168" s="140"/>
      <c r="G3168" s="140"/>
      <c r="M3168" s="140"/>
      <c r="N3168" s="167"/>
      <c r="O3168" s="167"/>
      <c r="P3168" s="142"/>
      <c r="Q3168" s="142"/>
      <c r="R3168" s="142"/>
      <c r="S3168" s="139"/>
    </row>
    <row r="3169" spans="2:19" ht="15.75" customHeight="1" x14ac:dyDescent="0.25">
      <c r="B3169" s="106"/>
      <c r="C3169" s="106"/>
      <c r="D3169" s="139"/>
      <c r="E3169" s="140"/>
      <c r="F3169" s="140"/>
      <c r="G3169" s="140"/>
      <c r="M3169" s="140"/>
      <c r="N3169" s="167"/>
      <c r="O3169" s="167"/>
      <c r="P3169" s="142"/>
      <c r="Q3169" s="142"/>
      <c r="R3169" s="142"/>
      <c r="S3169" s="139"/>
    </row>
    <row r="3170" spans="2:19" ht="15.75" customHeight="1" x14ac:dyDescent="0.25">
      <c r="B3170" s="106"/>
      <c r="C3170" s="106"/>
      <c r="D3170" s="139"/>
      <c r="E3170" s="140"/>
      <c r="F3170" s="140"/>
      <c r="G3170" s="140"/>
      <c r="M3170" s="140"/>
      <c r="N3170" s="167"/>
      <c r="O3170" s="167"/>
      <c r="P3170" s="142"/>
      <c r="Q3170" s="142"/>
      <c r="R3170" s="142"/>
      <c r="S3170" s="139"/>
    </row>
    <row r="3171" spans="2:19" ht="15.75" customHeight="1" x14ac:dyDescent="0.25">
      <c r="B3171" s="106"/>
      <c r="C3171" s="106"/>
      <c r="D3171" s="139"/>
      <c r="E3171" s="140"/>
      <c r="F3171" s="140"/>
      <c r="G3171" s="140"/>
      <c r="M3171" s="140"/>
      <c r="N3171" s="167"/>
      <c r="O3171" s="167"/>
      <c r="P3171" s="142"/>
      <c r="Q3171" s="142"/>
      <c r="R3171" s="142"/>
      <c r="S3171" s="139"/>
    </row>
    <row r="3172" spans="2:19" ht="15.75" customHeight="1" x14ac:dyDescent="0.25">
      <c r="B3172" s="106"/>
      <c r="C3172" s="106"/>
      <c r="D3172" s="139"/>
      <c r="E3172" s="140"/>
      <c r="F3172" s="140"/>
      <c r="G3172" s="140"/>
      <c r="M3172" s="140"/>
      <c r="N3172" s="167"/>
      <c r="O3172" s="167"/>
      <c r="P3172" s="142"/>
      <c r="Q3172" s="142"/>
      <c r="R3172" s="142"/>
      <c r="S3172" s="139"/>
    </row>
    <row r="3173" spans="2:19" ht="15.75" customHeight="1" x14ac:dyDescent="0.25">
      <c r="B3173" s="106"/>
      <c r="C3173" s="106"/>
      <c r="D3173" s="139"/>
      <c r="E3173" s="140"/>
      <c r="F3173" s="140"/>
      <c r="G3173" s="140"/>
      <c r="M3173" s="140"/>
      <c r="N3173" s="167"/>
      <c r="O3173" s="167"/>
      <c r="P3173" s="142"/>
      <c r="Q3173" s="142"/>
      <c r="R3173" s="142"/>
      <c r="S3173" s="139"/>
    </row>
    <row r="3174" spans="2:19" ht="15.75" customHeight="1" x14ac:dyDescent="0.25">
      <c r="B3174" s="106"/>
      <c r="C3174" s="106"/>
      <c r="D3174" s="139"/>
      <c r="E3174" s="140"/>
      <c r="F3174" s="140"/>
      <c r="G3174" s="140"/>
      <c r="M3174" s="140"/>
      <c r="N3174" s="167"/>
      <c r="O3174" s="167"/>
      <c r="P3174" s="142"/>
      <c r="Q3174" s="142"/>
      <c r="R3174" s="142"/>
      <c r="S3174" s="139"/>
    </row>
    <row r="3175" spans="2:19" ht="15.75" customHeight="1" x14ac:dyDescent="0.25">
      <c r="B3175" s="106"/>
      <c r="C3175" s="106"/>
      <c r="D3175" s="139"/>
      <c r="E3175" s="140"/>
      <c r="F3175" s="140"/>
      <c r="G3175" s="140"/>
      <c r="M3175" s="140"/>
      <c r="N3175" s="167"/>
      <c r="O3175" s="167"/>
      <c r="P3175" s="142"/>
      <c r="Q3175" s="142"/>
      <c r="R3175" s="142"/>
      <c r="S3175" s="139"/>
    </row>
    <row r="3176" spans="2:19" ht="15.75" customHeight="1" x14ac:dyDescent="0.25">
      <c r="B3176" s="106"/>
      <c r="C3176" s="106"/>
      <c r="D3176" s="139"/>
      <c r="E3176" s="140"/>
      <c r="F3176" s="140"/>
      <c r="G3176" s="140"/>
      <c r="M3176" s="140"/>
      <c r="N3176" s="167"/>
      <c r="O3176" s="167"/>
      <c r="P3176" s="142"/>
      <c r="Q3176" s="142"/>
      <c r="R3176" s="142"/>
      <c r="S3176" s="139"/>
    </row>
    <row r="3177" spans="2:19" ht="15.75" customHeight="1" x14ac:dyDescent="0.25">
      <c r="B3177" s="106"/>
      <c r="C3177" s="106"/>
      <c r="D3177" s="139"/>
      <c r="E3177" s="140"/>
      <c r="F3177" s="140"/>
      <c r="G3177" s="140"/>
      <c r="M3177" s="140"/>
      <c r="N3177" s="167"/>
      <c r="O3177" s="167"/>
      <c r="P3177" s="142"/>
      <c r="Q3177" s="142"/>
      <c r="R3177" s="142"/>
      <c r="S3177" s="139"/>
    </row>
    <row r="3178" spans="2:19" ht="15.75" customHeight="1" x14ac:dyDescent="0.25">
      <c r="B3178" s="106"/>
      <c r="C3178" s="106"/>
      <c r="D3178" s="139"/>
      <c r="E3178" s="140"/>
      <c r="F3178" s="140"/>
      <c r="G3178" s="140"/>
      <c r="M3178" s="140"/>
      <c r="N3178" s="167"/>
      <c r="O3178" s="167"/>
      <c r="P3178" s="142"/>
      <c r="Q3178" s="142"/>
      <c r="R3178" s="142"/>
      <c r="S3178" s="139"/>
    </row>
    <row r="3179" spans="2:19" ht="15.75" customHeight="1" x14ac:dyDescent="0.25">
      <c r="B3179" s="106"/>
      <c r="C3179" s="106"/>
      <c r="D3179" s="139"/>
      <c r="E3179" s="140"/>
      <c r="F3179" s="140"/>
      <c r="G3179" s="140"/>
      <c r="M3179" s="140"/>
      <c r="N3179" s="167"/>
      <c r="O3179" s="167"/>
      <c r="P3179" s="142"/>
      <c r="Q3179" s="142"/>
      <c r="R3179" s="142"/>
      <c r="S3179" s="139"/>
    </row>
    <row r="3180" spans="2:19" ht="15.75" customHeight="1" x14ac:dyDescent="0.25">
      <c r="B3180" s="106"/>
      <c r="C3180" s="106"/>
      <c r="D3180" s="139"/>
      <c r="E3180" s="140"/>
      <c r="F3180" s="140"/>
      <c r="G3180" s="140"/>
      <c r="M3180" s="140"/>
      <c r="N3180" s="167"/>
      <c r="O3180" s="167"/>
      <c r="P3180" s="142"/>
      <c r="Q3180" s="142"/>
      <c r="R3180" s="142"/>
      <c r="S3180" s="139"/>
    </row>
    <row r="3181" spans="2:19" ht="15.75" customHeight="1" x14ac:dyDescent="0.25">
      <c r="B3181" s="106"/>
      <c r="C3181" s="106"/>
      <c r="D3181" s="139"/>
      <c r="E3181" s="140"/>
      <c r="F3181" s="140"/>
      <c r="G3181" s="140"/>
      <c r="M3181" s="140"/>
      <c r="N3181" s="167"/>
      <c r="O3181" s="167"/>
      <c r="P3181" s="142"/>
      <c r="Q3181" s="142"/>
      <c r="R3181" s="142"/>
      <c r="S3181" s="139"/>
    </row>
    <row r="3182" spans="2:19" ht="15.75" customHeight="1" x14ac:dyDescent="0.25">
      <c r="B3182" s="106"/>
      <c r="C3182" s="106"/>
      <c r="D3182" s="139"/>
      <c r="E3182" s="140"/>
      <c r="F3182" s="140"/>
      <c r="G3182" s="140"/>
      <c r="M3182" s="140"/>
      <c r="N3182" s="167"/>
      <c r="O3182" s="167"/>
      <c r="P3182" s="142"/>
      <c r="Q3182" s="142"/>
      <c r="R3182" s="142"/>
      <c r="S3182" s="139"/>
    </row>
    <row r="3183" spans="2:19" ht="15.75" customHeight="1" x14ac:dyDescent="0.25">
      <c r="B3183" s="106"/>
      <c r="C3183" s="106"/>
      <c r="D3183" s="139"/>
      <c r="E3183" s="140"/>
      <c r="F3183" s="140"/>
      <c r="G3183" s="140"/>
      <c r="M3183" s="140"/>
      <c r="N3183" s="167"/>
      <c r="O3183" s="167"/>
      <c r="P3183" s="142"/>
      <c r="Q3183" s="142"/>
      <c r="R3183" s="142"/>
      <c r="S3183" s="139"/>
    </row>
    <row r="3184" spans="2:19" ht="15.75" customHeight="1" x14ac:dyDescent="0.25">
      <c r="B3184" s="106"/>
      <c r="C3184" s="106"/>
      <c r="D3184" s="139"/>
      <c r="E3184" s="140"/>
      <c r="F3184" s="140"/>
      <c r="G3184" s="140"/>
      <c r="M3184" s="140"/>
      <c r="N3184" s="167"/>
      <c r="O3184" s="167"/>
      <c r="P3184" s="142"/>
      <c r="Q3184" s="142"/>
      <c r="R3184" s="142"/>
      <c r="S3184" s="139"/>
    </row>
    <row r="3185" spans="2:19" ht="15.75" customHeight="1" x14ac:dyDescent="0.25">
      <c r="B3185" s="106"/>
      <c r="C3185" s="106"/>
      <c r="D3185" s="139"/>
      <c r="E3185" s="140"/>
      <c r="F3185" s="140"/>
      <c r="G3185" s="140"/>
      <c r="M3185" s="140"/>
      <c r="N3185" s="167"/>
      <c r="O3185" s="167"/>
      <c r="P3185" s="142"/>
      <c r="Q3185" s="142"/>
      <c r="R3185" s="142"/>
      <c r="S3185" s="139"/>
    </row>
    <row r="3186" spans="2:19" ht="15.75" customHeight="1" x14ac:dyDescent="0.25">
      <c r="B3186" s="106"/>
      <c r="C3186" s="106"/>
      <c r="D3186" s="139"/>
      <c r="E3186" s="140"/>
      <c r="F3186" s="140"/>
      <c r="G3186" s="140"/>
      <c r="M3186" s="140"/>
      <c r="N3186" s="167"/>
      <c r="O3186" s="167"/>
      <c r="P3186" s="142"/>
      <c r="Q3186" s="142"/>
      <c r="R3186" s="142"/>
      <c r="S3186" s="139"/>
    </row>
    <row r="3187" spans="2:19" ht="15.75" customHeight="1" x14ac:dyDescent="0.25">
      <c r="B3187" s="106"/>
      <c r="C3187" s="106"/>
      <c r="D3187" s="139"/>
      <c r="E3187" s="140"/>
      <c r="F3187" s="140"/>
      <c r="G3187" s="140"/>
      <c r="M3187" s="140"/>
      <c r="N3187" s="167"/>
      <c r="O3187" s="167"/>
      <c r="P3187" s="142"/>
      <c r="Q3187" s="142"/>
      <c r="R3187" s="142"/>
      <c r="S3187" s="139"/>
    </row>
    <row r="3188" spans="2:19" ht="15.75" customHeight="1" x14ac:dyDescent="0.25">
      <c r="B3188" s="106"/>
      <c r="C3188" s="106"/>
      <c r="D3188" s="139"/>
      <c r="E3188" s="140"/>
      <c r="F3188" s="140"/>
      <c r="G3188" s="140"/>
      <c r="M3188" s="140"/>
      <c r="N3188" s="167"/>
      <c r="O3188" s="167"/>
      <c r="P3188" s="142"/>
      <c r="Q3188" s="142"/>
      <c r="R3188" s="142"/>
      <c r="S3188" s="139"/>
    </row>
    <row r="3189" spans="2:19" ht="15.75" customHeight="1" x14ac:dyDescent="0.25">
      <c r="B3189" s="106"/>
      <c r="C3189" s="106"/>
      <c r="D3189" s="139"/>
      <c r="E3189" s="140"/>
      <c r="F3189" s="140"/>
      <c r="G3189" s="140"/>
      <c r="M3189" s="140"/>
      <c r="N3189" s="167"/>
      <c r="O3189" s="167"/>
      <c r="P3189" s="142"/>
      <c r="Q3189" s="142"/>
      <c r="R3189" s="142"/>
      <c r="S3189" s="139"/>
    </row>
    <row r="3190" spans="2:19" ht="15.75" customHeight="1" x14ac:dyDescent="0.25">
      <c r="B3190" s="106"/>
      <c r="C3190" s="106"/>
      <c r="D3190" s="139"/>
      <c r="E3190" s="140"/>
      <c r="F3190" s="140"/>
      <c r="G3190" s="140"/>
      <c r="M3190" s="140"/>
      <c r="N3190" s="167"/>
      <c r="O3190" s="167"/>
      <c r="P3190" s="142"/>
      <c r="Q3190" s="142"/>
      <c r="R3190" s="142"/>
      <c r="S3190" s="139"/>
    </row>
    <row r="3191" spans="2:19" ht="15.75" customHeight="1" x14ac:dyDescent="0.25">
      <c r="B3191" s="106"/>
      <c r="C3191" s="106"/>
      <c r="D3191" s="139"/>
      <c r="E3191" s="140"/>
      <c r="F3191" s="140"/>
      <c r="G3191" s="140"/>
      <c r="M3191" s="140"/>
      <c r="N3191" s="167"/>
      <c r="O3191" s="167"/>
      <c r="P3191" s="142"/>
      <c r="Q3191" s="142"/>
      <c r="R3191" s="142"/>
      <c r="S3191" s="139"/>
    </row>
    <row r="3192" spans="2:19" ht="15.75" customHeight="1" x14ac:dyDescent="0.25">
      <c r="B3192" s="106"/>
      <c r="C3192" s="106"/>
      <c r="D3192" s="139"/>
      <c r="E3192" s="140"/>
      <c r="F3192" s="140"/>
      <c r="G3192" s="140"/>
      <c r="M3192" s="140"/>
      <c r="N3192" s="167"/>
      <c r="O3192" s="167"/>
      <c r="P3192" s="142"/>
      <c r="Q3192" s="142"/>
      <c r="R3192" s="142"/>
      <c r="S3192" s="139"/>
    </row>
    <row r="3193" spans="2:19" ht="15.75" customHeight="1" x14ac:dyDescent="0.25">
      <c r="B3193" s="106"/>
      <c r="C3193" s="106"/>
      <c r="D3193" s="139"/>
      <c r="E3193" s="140"/>
      <c r="F3193" s="140"/>
      <c r="G3193" s="140"/>
      <c r="M3193" s="140"/>
      <c r="N3193" s="167"/>
      <c r="O3193" s="167"/>
      <c r="P3193" s="142"/>
      <c r="Q3193" s="142"/>
      <c r="R3193" s="142"/>
      <c r="S3193" s="139"/>
    </row>
    <row r="3194" spans="2:19" ht="15.75" customHeight="1" x14ac:dyDescent="0.25">
      <c r="B3194" s="106"/>
      <c r="C3194" s="106"/>
      <c r="D3194" s="139"/>
      <c r="E3194" s="140"/>
      <c r="F3194" s="140"/>
      <c r="G3194" s="140"/>
      <c r="M3194" s="140"/>
      <c r="N3194" s="167"/>
      <c r="O3194" s="167"/>
      <c r="P3194" s="142"/>
      <c r="Q3194" s="142"/>
      <c r="R3194" s="142"/>
      <c r="S3194" s="139"/>
    </row>
    <row r="3195" spans="2:19" ht="15.75" customHeight="1" x14ac:dyDescent="0.25">
      <c r="B3195" s="106"/>
      <c r="C3195" s="106"/>
      <c r="D3195" s="139"/>
      <c r="E3195" s="140"/>
      <c r="F3195" s="140"/>
      <c r="G3195" s="140"/>
      <c r="M3195" s="140"/>
      <c r="N3195" s="167"/>
      <c r="O3195" s="167"/>
      <c r="P3195" s="142"/>
      <c r="Q3195" s="142"/>
      <c r="R3195" s="142"/>
      <c r="S3195" s="139"/>
    </row>
    <row r="3196" spans="2:19" ht="15.75" customHeight="1" x14ac:dyDescent="0.25">
      <c r="B3196" s="106"/>
      <c r="C3196" s="106"/>
      <c r="D3196" s="139"/>
      <c r="E3196" s="140"/>
      <c r="F3196" s="140"/>
      <c r="G3196" s="140"/>
      <c r="M3196" s="140"/>
      <c r="N3196" s="167"/>
      <c r="O3196" s="167"/>
      <c r="P3196" s="142"/>
      <c r="Q3196" s="142"/>
      <c r="R3196" s="142"/>
      <c r="S3196" s="139"/>
    </row>
    <row r="3197" spans="2:19" ht="15.75" customHeight="1" x14ac:dyDescent="0.25">
      <c r="B3197" s="106"/>
      <c r="C3197" s="106"/>
      <c r="D3197" s="139"/>
      <c r="E3197" s="140"/>
      <c r="F3197" s="140"/>
      <c r="G3197" s="140"/>
      <c r="M3197" s="140"/>
      <c r="N3197" s="167"/>
      <c r="O3197" s="167"/>
      <c r="P3197" s="142"/>
      <c r="Q3197" s="142"/>
      <c r="R3197" s="142"/>
      <c r="S3197" s="139"/>
    </row>
    <row r="3198" spans="2:19" ht="15.75" customHeight="1" x14ac:dyDescent="0.25">
      <c r="B3198" s="106"/>
      <c r="C3198" s="106"/>
      <c r="D3198" s="139"/>
      <c r="E3198" s="140"/>
      <c r="F3198" s="140"/>
      <c r="G3198" s="140"/>
      <c r="M3198" s="140"/>
      <c r="N3198" s="167"/>
      <c r="O3198" s="167"/>
      <c r="P3198" s="142"/>
      <c r="Q3198" s="142"/>
      <c r="R3198" s="142"/>
      <c r="S3198" s="139"/>
    </row>
    <row r="3199" spans="2:19" ht="15.75" customHeight="1" x14ac:dyDescent="0.25">
      <c r="B3199" s="106"/>
      <c r="C3199" s="106"/>
      <c r="D3199" s="139"/>
      <c r="E3199" s="140"/>
      <c r="F3199" s="140"/>
      <c r="G3199" s="140"/>
      <c r="M3199" s="140"/>
      <c r="N3199" s="167"/>
      <c r="O3199" s="167"/>
      <c r="P3199" s="142"/>
      <c r="Q3199" s="142"/>
      <c r="R3199" s="142"/>
      <c r="S3199" s="139"/>
    </row>
    <row r="3200" spans="2:19" ht="15.75" customHeight="1" x14ac:dyDescent="0.25">
      <c r="B3200" s="106"/>
      <c r="C3200" s="106"/>
      <c r="D3200" s="139"/>
      <c r="E3200" s="140"/>
      <c r="F3200" s="140"/>
      <c r="G3200" s="140"/>
      <c r="M3200" s="140"/>
      <c r="N3200" s="167"/>
      <c r="O3200" s="167"/>
      <c r="P3200" s="142"/>
      <c r="Q3200" s="142"/>
      <c r="R3200" s="142"/>
      <c r="S3200" s="139"/>
    </row>
    <row r="3201" spans="2:19" ht="15.75" customHeight="1" x14ac:dyDescent="0.25">
      <c r="B3201" s="106"/>
      <c r="C3201" s="106"/>
      <c r="D3201" s="139"/>
      <c r="E3201" s="140"/>
      <c r="F3201" s="140"/>
      <c r="G3201" s="140"/>
      <c r="M3201" s="140"/>
      <c r="N3201" s="167"/>
      <c r="O3201" s="167"/>
      <c r="P3201" s="142"/>
      <c r="Q3201" s="142"/>
      <c r="R3201" s="142"/>
      <c r="S3201" s="139"/>
    </row>
    <row r="3202" spans="2:19" ht="15.75" customHeight="1" x14ac:dyDescent="0.25">
      <c r="B3202" s="106"/>
      <c r="C3202" s="106"/>
      <c r="D3202" s="139"/>
      <c r="E3202" s="140"/>
      <c r="F3202" s="140"/>
      <c r="G3202" s="140"/>
      <c r="M3202" s="140"/>
      <c r="N3202" s="167"/>
      <c r="O3202" s="167"/>
      <c r="P3202" s="142"/>
      <c r="Q3202" s="142"/>
      <c r="R3202" s="142"/>
      <c r="S3202" s="139"/>
    </row>
    <row r="3203" spans="2:19" ht="15.75" customHeight="1" x14ac:dyDescent="0.25">
      <c r="B3203" s="106"/>
      <c r="C3203" s="106"/>
      <c r="D3203" s="139"/>
      <c r="E3203" s="140"/>
      <c r="F3203" s="140"/>
      <c r="G3203" s="140"/>
      <c r="M3203" s="140"/>
      <c r="N3203" s="167"/>
      <c r="O3203" s="167"/>
      <c r="P3203" s="142"/>
      <c r="Q3203" s="142"/>
      <c r="R3203" s="142"/>
      <c r="S3203" s="139"/>
    </row>
    <row r="3204" spans="2:19" ht="15.75" customHeight="1" x14ac:dyDescent="0.25">
      <c r="B3204" s="106"/>
      <c r="C3204" s="106"/>
      <c r="D3204" s="139"/>
      <c r="E3204" s="140"/>
      <c r="F3204" s="140"/>
      <c r="G3204" s="140"/>
      <c r="M3204" s="140"/>
      <c r="N3204" s="167"/>
      <c r="O3204" s="167"/>
      <c r="P3204" s="142"/>
      <c r="Q3204" s="142"/>
      <c r="R3204" s="142"/>
      <c r="S3204" s="139"/>
    </row>
    <row r="3205" spans="2:19" ht="15.75" customHeight="1" x14ac:dyDescent="0.25">
      <c r="B3205" s="106"/>
      <c r="C3205" s="106"/>
      <c r="D3205" s="139"/>
      <c r="E3205" s="140"/>
      <c r="F3205" s="140"/>
      <c r="G3205" s="140"/>
      <c r="M3205" s="140"/>
      <c r="N3205" s="167"/>
      <c r="O3205" s="167"/>
      <c r="P3205" s="142"/>
      <c r="Q3205" s="142"/>
      <c r="R3205" s="142"/>
      <c r="S3205" s="139"/>
    </row>
    <row r="3206" spans="2:19" ht="15.75" customHeight="1" x14ac:dyDescent="0.25">
      <c r="B3206" s="106"/>
      <c r="C3206" s="106"/>
      <c r="D3206" s="139"/>
      <c r="E3206" s="140"/>
      <c r="F3206" s="140"/>
      <c r="G3206" s="140"/>
      <c r="M3206" s="140"/>
      <c r="N3206" s="167"/>
      <c r="O3206" s="167"/>
      <c r="P3206" s="142"/>
      <c r="Q3206" s="142"/>
      <c r="R3206" s="142"/>
      <c r="S3206" s="139"/>
    </row>
    <row r="3207" spans="2:19" ht="15.75" customHeight="1" x14ac:dyDescent="0.25">
      <c r="B3207" s="106"/>
      <c r="C3207" s="106"/>
      <c r="D3207" s="139"/>
      <c r="E3207" s="140"/>
      <c r="F3207" s="140"/>
      <c r="G3207" s="140"/>
      <c r="M3207" s="140"/>
      <c r="N3207" s="167"/>
      <c r="O3207" s="167"/>
      <c r="P3207" s="142"/>
      <c r="Q3207" s="142"/>
      <c r="R3207" s="142"/>
      <c r="S3207" s="139"/>
    </row>
    <row r="3208" spans="2:19" ht="15.75" customHeight="1" x14ac:dyDescent="0.25">
      <c r="B3208" s="106"/>
      <c r="C3208" s="106"/>
      <c r="D3208" s="139"/>
      <c r="E3208" s="140"/>
      <c r="F3208" s="140"/>
      <c r="G3208" s="140"/>
      <c r="M3208" s="140"/>
      <c r="N3208" s="167"/>
      <c r="O3208" s="167"/>
      <c r="P3208" s="142"/>
      <c r="Q3208" s="142"/>
      <c r="R3208" s="142"/>
      <c r="S3208" s="139"/>
    </row>
    <row r="3209" spans="2:19" ht="15.75" customHeight="1" x14ac:dyDescent="0.25">
      <c r="B3209" s="106"/>
      <c r="C3209" s="106"/>
      <c r="D3209" s="139"/>
      <c r="E3209" s="140"/>
      <c r="F3209" s="140"/>
      <c r="G3209" s="140"/>
      <c r="M3209" s="140"/>
      <c r="N3209" s="167"/>
      <c r="O3209" s="167"/>
      <c r="P3209" s="142"/>
      <c r="Q3209" s="142"/>
      <c r="R3209" s="142"/>
      <c r="S3209" s="139"/>
    </row>
    <row r="3210" spans="2:19" ht="15.75" customHeight="1" x14ac:dyDescent="0.25">
      <c r="B3210" s="106"/>
      <c r="C3210" s="106"/>
      <c r="D3210" s="139"/>
      <c r="E3210" s="140"/>
      <c r="F3210" s="140"/>
      <c r="G3210" s="140"/>
      <c r="M3210" s="140"/>
      <c r="N3210" s="167"/>
      <c r="O3210" s="167"/>
      <c r="P3210" s="142"/>
      <c r="Q3210" s="142"/>
      <c r="R3210" s="142"/>
      <c r="S3210" s="139"/>
    </row>
    <row r="3211" spans="2:19" ht="15.75" customHeight="1" x14ac:dyDescent="0.25">
      <c r="B3211" s="106"/>
      <c r="C3211" s="106"/>
      <c r="D3211" s="139"/>
      <c r="E3211" s="140"/>
      <c r="F3211" s="140"/>
      <c r="G3211" s="140"/>
      <c r="M3211" s="140"/>
      <c r="N3211" s="167"/>
      <c r="O3211" s="167"/>
      <c r="P3211" s="142"/>
      <c r="Q3211" s="142"/>
      <c r="R3211" s="142"/>
      <c r="S3211" s="139"/>
    </row>
    <row r="3212" spans="2:19" ht="15.75" customHeight="1" x14ac:dyDescent="0.25">
      <c r="B3212" s="106"/>
      <c r="C3212" s="106"/>
      <c r="D3212" s="139"/>
      <c r="E3212" s="140"/>
      <c r="F3212" s="140"/>
      <c r="G3212" s="140"/>
      <c r="M3212" s="140"/>
      <c r="N3212" s="167"/>
      <c r="O3212" s="167"/>
      <c r="P3212" s="142"/>
      <c r="Q3212" s="142"/>
      <c r="R3212" s="142"/>
      <c r="S3212" s="139"/>
    </row>
    <row r="3213" spans="2:19" ht="15.75" customHeight="1" x14ac:dyDescent="0.25">
      <c r="B3213" s="106"/>
      <c r="C3213" s="106"/>
      <c r="D3213" s="139"/>
      <c r="E3213" s="140"/>
      <c r="F3213" s="140"/>
      <c r="G3213" s="140"/>
      <c r="M3213" s="140"/>
      <c r="N3213" s="167"/>
      <c r="O3213" s="167"/>
      <c r="P3213" s="142"/>
      <c r="Q3213" s="142"/>
      <c r="R3213" s="142"/>
      <c r="S3213" s="139"/>
    </row>
    <row r="3214" spans="2:19" ht="15.75" customHeight="1" x14ac:dyDescent="0.25">
      <c r="B3214" s="106"/>
      <c r="C3214" s="106"/>
      <c r="D3214" s="139"/>
      <c r="E3214" s="140"/>
      <c r="F3214" s="140"/>
      <c r="G3214" s="140"/>
      <c r="M3214" s="140"/>
      <c r="N3214" s="167"/>
      <c r="O3214" s="167"/>
      <c r="P3214" s="142"/>
      <c r="Q3214" s="142"/>
      <c r="R3214" s="142"/>
      <c r="S3214" s="139"/>
    </row>
    <row r="3215" spans="2:19" ht="15.75" customHeight="1" x14ac:dyDescent="0.25">
      <c r="B3215" s="106"/>
      <c r="C3215" s="106"/>
      <c r="D3215" s="139"/>
      <c r="E3215" s="140"/>
      <c r="F3215" s="140"/>
      <c r="G3215" s="140"/>
      <c r="M3215" s="140"/>
      <c r="N3215" s="167"/>
      <c r="O3215" s="167"/>
      <c r="P3215" s="142"/>
      <c r="Q3215" s="142"/>
      <c r="R3215" s="142"/>
      <c r="S3215" s="139"/>
    </row>
    <row r="3216" spans="2:19" ht="15.75" customHeight="1" x14ac:dyDescent="0.25">
      <c r="B3216" s="106"/>
      <c r="C3216" s="106"/>
      <c r="D3216" s="139"/>
      <c r="E3216" s="140"/>
      <c r="F3216" s="140"/>
      <c r="G3216" s="140"/>
      <c r="M3216" s="140"/>
      <c r="N3216" s="167"/>
      <c r="O3216" s="167"/>
      <c r="P3216" s="142"/>
      <c r="Q3216" s="142"/>
      <c r="R3216" s="142"/>
      <c r="S3216" s="139"/>
    </row>
    <row r="3217" spans="2:19" ht="15.75" customHeight="1" x14ac:dyDescent="0.25">
      <c r="B3217" s="106"/>
      <c r="C3217" s="106"/>
      <c r="D3217" s="139"/>
      <c r="E3217" s="140"/>
      <c r="F3217" s="140"/>
      <c r="G3217" s="140"/>
      <c r="M3217" s="140"/>
      <c r="N3217" s="167"/>
      <c r="O3217" s="167"/>
      <c r="P3217" s="142"/>
      <c r="Q3217" s="142"/>
      <c r="R3217" s="142"/>
      <c r="S3217" s="139"/>
    </row>
    <row r="3218" spans="2:19" ht="15.75" customHeight="1" x14ac:dyDescent="0.25">
      <c r="B3218" s="106"/>
      <c r="C3218" s="106"/>
      <c r="D3218" s="139"/>
      <c r="E3218" s="140"/>
      <c r="F3218" s="140"/>
      <c r="G3218" s="140"/>
      <c r="M3218" s="140"/>
      <c r="N3218" s="167"/>
      <c r="O3218" s="167"/>
      <c r="P3218" s="142"/>
      <c r="Q3218" s="142"/>
      <c r="R3218" s="142"/>
      <c r="S3218" s="139"/>
    </row>
    <row r="3219" spans="2:19" ht="15.75" customHeight="1" x14ac:dyDescent="0.25">
      <c r="B3219" s="106"/>
      <c r="C3219" s="106"/>
      <c r="D3219" s="139"/>
      <c r="E3219" s="140"/>
      <c r="F3219" s="140"/>
      <c r="G3219" s="140"/>
      <c r="M3219" s="140"/>
      <c r="N3219" s="167"/>
      <c r="O3219" s="167"/>
      <c r="P3219" s="142"/>
      <c r="Q3219" s="142"/>
      <c r="R3219" s="142"/>
      <c r="S3219" s="139"/>
    </row>
    <row r="3220" spans="2:19" ht="15.75" customHeight="1" x14ac:dyDescent="0.25">
      <c r="B3220" s="106"/>
      <c r="C3220" s="106"/>
      <c r="D3220" s="139"/>
      <c r="E3220" s="140"/>
      <c r="F3220" s="140"/>
      <c r="G3220" s="140"/>
      <c r="M3220" s="140"/>
      <c r="N3220" s="167"/>
      <c r="O3220" s="167"/>
      <c r="P3220" s="142"/>
      <c r="Q3220" s="142"/>
      <c r="R3220" s="142"/>
      <c r="S3220" s="139"/>
    </row>
    <row r="3221" spans="2:19" ht="15.75" customHeight="1" x14ac:dyDescent="0.25">
      <c r="B3221" s="106"/>
      <c r="C3221" s="106"/>
      <c r="D3221" s="139"/>
      <c r="E3221" s="140"/>
      <c r="F3221" s="140"/>
      <c r="G3221" s="140"/>
      <c r="M3221" s="140"/>
      <c r="N3221" s="167"/>
      <c r="O3221" s="167"/>
      <c r="P3221" s="142"/>
      <c r="Q3221" s="142"/>
      <c r="R3221" s="142"/>
      <c r="S3221" s="139"/>
    </row>
    <row r="3222" spans="2:19" ht="15.75" customHeight="1" x14ac:dyDescent="0.25">
      <c r="B3222" s="106"/>
      <c r="C3222" s="106"/>
      <c r="D3222" s="139"/>
      <c r="E3222" s="140"/>
      <c r="F3222" s="140"/>
      <c r="G3222" s="140"/>
      <c r="M3222" s="140"/>
      <c r="N3222" s="167"/>
      <c r="O3222" s="167"/>
      <c r="P3222" s="142"/>
      <c r="Q3222" s="142"/>
      <c r="R3222" s="142"/>
      <c r="S3222" s="139"/>
    </row>
    <row r="3223" spans="2:19" ht="15.75" customHeight="1" x14ac:dyDescent="0.25">
      <c r="B3223" s="106"/>
      <c r="C3223" s="106"/>
      <c r="D3223" s="139"/>
      <c r="E3223" s="140"/>
      <c r="F3223" s="140"/>
      <c r="G3223" s="140"/>
      <c r="M3223" s="140"/>
      <c r="N3223" s="167"/>
      <c r="O3223" s="167"/>
      <c r="P3223" s="142"/>
      <c r="Q3223" s="142"/>
      <c r="R3223" s="142"/>
      <c r="S3223" s="139"/>
    </row>
    <row r="3224" spans="2:19" ht="15.75" customHeight="1" x14ac:dyDescent="0.25">
      <c r="B3224" s="106"/>
      <c r="C3224" s="106"/>
      <c r="D3224" s="139"/>
      <c r="E3224" s="140"/>
      <c r="F3224" s="140"/>
      <c r="G3224" s="140"/>
      <c r="M3224" s="140"/>
      <c r="N3224" s="167"/>
      <c r="O3224" s="167"/>
      <c r="P3224" s="142"/>
      <c r="Q3224" s="142"/>
      <c r="R3224" s="142"/>
      <c r="S3224" s="139"/>
    </row>
    <row r="3225" spans="2:19" ht="15.75" customHeight="1" x14ac:dyDescent="0.25">
      <c r="B3225" s="106"/>
      <c r="C3225" s="106"/>
      <c r="D3225" s="139"/>
      <c r="E3225" s="140"/>
      <c r="F3225" s="140"/>
      <c r="G3225" s="140"/>
      <c r="M3225" s="140"/>
      <c r="N3225" s="167"/>
      <c r="O3225" s="167"/>
      <c r="P3225" s="142"/>
      <c r="Q3225" s="142"/>
      <c r="R3225" s="142"/>
      <c r="S3225" s="139"/>
    </row>
    <row r="3226" spans="2:19" ht="15.75" customHeight="1" x14ac:dyDescent="0.25">
      <c r="B3226" s="106"/>
      <c r="C3226" s="106"/>
      <c r="D3226" s="139"/>
      <c r="E3226" s="140"/>
      <c r="F3226" s="140"/>
      <c r="G3226" s="140"/>
      <c r="M3226" s="140"/>
      <c r="N3226" s="167"/>
      <c r="O3226" s="167"/>
      <c r="P3226" s="142"/>
      <c r="Q3226" s="142"/>
      <c r="R3226" s="142"/>
      <c r="S3226" s="139"/>
    </row>
    <row r="3227" spans="2:19" ht="15.75" customHeight="1" x14ac:dyDescent="0.25">
      <c r="B3227" s="106"/>
      <c r="C3227" s="106"/>
      <c r="D3227" s="139"/>
      <c r="E3227" s="140"/>
      <c r="F3227" s="140"/>
      <c r="G3227" s="140"/>
      <c r="M3227" s="140"/>
      <c r="N3227" s="167"/>
      <c r="O3227" s="167"/>
      <c r="P3227" s="142"/>
      <c r="Q3227" s="142"/>
      <c r="R3227" s="142"/>
      <c r="S3227" s="139"/>
    </row>
    <row r="3228" spans="2:19" ht="15.75" customHeight="1" x14ac:dyDescent="0.25">
      <c r="B3228" s="106"/>
      <c r="C3228" s="106"/>
      <c r="D3228" s="139"/>
      <c r="E3228" s="140"/>
      <c r="F3228" s="140"/>
      <c r="G3228" s="140"/>
      <c r="M3228" s="140"/>
      <c r="N3228" s="167"/>
      <c r="O3228" s="167"/>
      <c r="P3228" s="142"/>
      <c r="Q3228" s="142"/>
      <c r="R3228" s="142"/>
      <c r="S3228" s="139"/>
    </row>
    <row r="3229" spans="2:19" ht="15.75" customHeight="1" x14ac:dyDescent="0.25">
      <c r="B3229" s="106"/>
      <c r="C3229" s="106"/>
      <c r="D3229" s="139"/>
      <c r="E3229" s="140"/>
      <c r="F3229" s="140"/>
      <c r="G3229" s="140"/>
      <c r="M3229" s="140"/>
      <c r="N3229" s="167"/>
      <c r="O3229" s="167"/>
      <c r="P3229" s="142"/>
      <c r="Q3229" s="142"/>
      <c r="R3229" s="142"/>
      <c r="S3229" s="139"/>
    </row>
    <row r="3230" spans="2:19" ht="15.75" customHeight="1" x14ac:dyDescent="0.25">
      <c r="B3230" s="106"/>
      <c r="C3230" s="106"/>
      <c r="D3230" s="139"/>
      <c r="E3230" s="140"/>
      <c r="F3230" s="140"/>
      <c r="G3230" s="140"/>
      <c r="M3230" s="140"/>
      <c r="N3230" s="167"/>
      <c r="O3230" s="167"/>
      <c r="P3230" s="142"/>
      <c r="Q3230" s="142"/>
      <c r="R3230" s="142"/>
      <c r="S3230" s="139"/>
    </row>
    <row r="3231" spans="2:19" ht="15.75" customHeight="1" x14ac:dyDescent="0.25">
      <c r="B3231" s="106"/>
      <c r="C3231" s="106"/>
      <c r="D3231" s="139"/>
      <c r="E3231" s="140"/>
      <c r="F3231" s="140"/>
      <c r="G3231" s="140"/>
      <c r="M3231" s="140"/>
      <c r="N3231" s="167"/>
      <c r="O3231" s="167"/>
      <c r="P3231" s="142"/>
      <c r="Q3231" s="142"/>
      <c r="R3231" s="142"/>
      <c r="S3231" s="139"/>
    </row>
    <row r="3232" spans="2:19" ht="15.75" customHeight="1" x14ac:dyDescent="0.25">
      <c r="B3232" s="106"/>
      <c r="C3232" s="106"/>
      <c r="D3232" s="139"/>
      <c r="E3232" s="140"/>
      <c r="F3232" s="140"/>
      <c r="G3232" s="140"/>
      <c r="M3232" s="140"/>
      <c r="N3232" s="167"/>
      <c r="O3232" s="167"/>
      <c r="P3232" s="142"/>
      <c r="Q3232" s="142"/>
      <c r="R3232" s="142"/>
      <c r="S3232" s="139"/>
    </row>
    <row r="3233" spans="2:19" ht="15.75" customHeight="1" x14ac:dyDescent="0.25">
      <c r="B3233" s="106"/>
      <c r="C3233" s="106"/>
      <c r="D3233" s="139"/>
      <c r="E3233" s="140"/>
      <c r="F3233" s="140"/>
      <c r="G3233" s="140"/>
      <c r="M3233" s="140"/>
      <c r="N3233" s="167"/>
      <c r="O3233" s="167"/>
      <c r="P3233" s="142"/>
      <c r="Q3233" s="142"/>
      <c r="R3233" s="142"/>
      <c r="S3233" s="139"/>
    </row>
    <row r="3234" spans="2:19" ht="15.75" customHeight="1" x14ac:dyDescent="0.25">
      <c r="B3234" s="106"/>
      <c r="C3234" s="106"/>
      <c r="D3234" s="139"/>
      <c r="E3234" s="140"/>
      <c r="F3234" s="140"/>
      <c r="G3234" s="140"/>
      <c r="M3234" s="140"/>
      <c r="N3234" s="167"/>
      <c r="O3234" s="167"/>
      <c r="P3234" s="142"/>
      <c r="Q3234" s="142"/>
      <c r="R3234" s="142"/>
      <c r="S3234" s="139"/>
    </row>
    <row r="3235" spans="2:19" ht="15.75" customHeight="1" x14ac:dyDescent="0.25">
      <c r="B3235" s="106"/>
      <c r="C3235" s="106"/>
      <c r="D3235" s="139"/>
      <c r="E3235" s="140"/>
      <c r="F3235" s="140"/>
      <c r="G3235" s="140"/>
      <c r="M3235" s="140"/>
      <c r="N3235" s="167"/>
      <c r="O3235" s="167"/>
      <c r="P3235" s="142"/>
      <c r="Q3235" s="142"/>
      <c r="R3235" s="142"/>
      <c r="S3235" s="139"/>
    </row>
    <row r="3236" spans="2:19" ht="15.75" customHeight="1" x14ac:dyDescent="0.25">
      <c r="B3236" s="106"/>
      <c r="C3236" s="106"/>
      <c r="D3236" s="139"/>
      <c r="E3236" s="140"/>
      <c r="F3236" s="140"/>
      <c r="G3236" s="140"/>
      <c r="M3236" s="140"/>
      <c r="N3236" s="167"/>
      <c r="O3236" s="167"/>
      <c r="P3236" s="142"/>
      <c r="Q3236" s="142"/>
      <c r="R3236" s="142"/>
      <c r="S3236" s="139"/>
    </row>
    <row r="3237" spans="2:19" ht="15.75" customHeight="1" x14ac:dyDescent="0.25">
      <c r="B3237" s="106"/>
      <c r="C3237" s="106"/>
      <c r="D3237" s="139"/>
      <c r="E3237" s="140"/>
      <c r="F3237" s="140"/>
      <c r="G3237" s="140"/>
      <c r="M3237" s="140"/>
      <c r="N3237" s="167"/>
      <c r="O3237" s="167"/>
      <c r="P3237" s="142"/>
      <c r="Q3237" s="142"/>
      <c r="R3237" s="142"/>
      <c r="S3237" s="139"/>
    </row>
    <row r="3238" spans="2:19" ht="15.75" customHeight="1" x14ac:dyDescent="0.25">
      <c r="B3238" s="106"/>
      <c r="C3238" s="106"/>
      <c r="D3238" s="139"/>
      <c r="E3238" s="140"/>
      <c r="F3238" s="140"/>
      <c r="G3238" s="140"/>
      <c r="M3238" s="140"/>
      <c r="N3238" s="167"/>
      <c r="O3238" s="167"/>
      <c r="P3238" s="142"/>
      <c r="Q3238" s="142"/>
      <c r="R3238" s="142"/>
      <c r="S3238" s="139"/>
    </row>
    <row r="3239" spans="2:19" ht="15.75" customHeight="1" x14ac:dyDescent="0.25">
      <c r="B3239" s="106"/>
      <c r="C3239" s="106"/>
      <c r="D3239" s="139"/>
      <c r="E3239" s="140"/>
      <c r="F3239" s="140"/>
      <c r="G3239" s="140"/>
      <c r="M3239" s="140"/>
      <c r="N3239" s="167"/>
      <c r="O3239" s="167"/>
      <c r="P3239" s="142"/>
      <c r="Q3239" s="142"/>
      <c r="R3239" s="142"/>
      <c r="S3239" s="139"/>
    </row>
    <row r="3240" spans="2:19" ht="15.75" customHeight="1" x14ac:dyDescent="0.25">
      <c r="B3240" s="106"/>
      <c r="C3240" s="106"/>
      <c r="D3240" s="139"/>
      <c r="E3240" s="140"/>
      <c r="F3240" s="140"/>
      <c r="G3240" s="140"/>
      <c r="M3240" s="140"/>
      <c r="N3240" s="167"/>
      <c r="O3240" s="167"/>
      <c r="P3240" s="142"/>
      <c r="Q3240" s="142"/>
      <c r="R3240" s="142"/>
      <c r="S3240" s="139"/>
    </row>
    <row r="3241" spans="2:19" ht="15.75" customHeight="1" x14ac:dyDescent="0.25">
      <c r="B3241" s="106"/>
      <c r="C3241" s="106"/>
      <c r="D3241" s="139"/>
      <c r="E3241" s="140"/>
      <c r="F3241" s="140"/>
      <c r="G3241" s="140"/>
      <c r="M3241" s="140"/>
      <c r="N3241" s="167"/>
      <c r="O3241" s="167"/>
      <c r="P3241" s="142"/>
      <c r="Q3241" s="142"/>
      <c r="R3241" s="142"/>
      <c r="S3241" s="139"/>
    </row>
    <row r="3242" spans="2:19" ht="15.75" customHeight="1" x14ac:dyDescent="0.25">
      <c r="B3242" s="106"/>
      <c r="C3242" s="106"/>
      <c r="D3242" s="139"/>
      <c r="E3242" s="140"/>
      <c r="F3242" s="140"/>
      <c r="G3242" s="140"/>
      <c r="M3242" s="140"/>
      <c r="N3242" s="167"/>
      <c r="O3242" s="167"/>
      <c r="P3242" s="142"/>
      <c r="Q3242" s="142"/>
      <c r="R3242" s="142"/>
      <c r="S3242" s="139"/>
    </row>
    <row r="3243" spans="2:19" ht="15.75" customHeight="1" x14ac:dyDescent="0.25">
      <c r="B3243" s="106"/>
      <c r="C3243" s="106"/>
      <c r="D3243" s="139"/>
      <c r="E3243" s="140"/>
      <c r="F3243" s="140"/>
      <c r="G3243" s="140"/>
      <c r="M3243" s="140"/>
      <c r="N3243" s="167"/>
      <c r="O3243" s="167"/>
      <c r="P3243" s="142"/>
      <c r="Q3243" s="142"/>
      <c r="R3243" s="142"/>
      <c r="S3243" s="139"/>
    </row>
    <row r="3244" spans="2:19" ht="15.75" customHeight="1" x14ac:dyDescent="0.25">
      <c r="B3244" s="106"/>
      <c r="C3244" s="106"/>
      <c r="D3244" s="139"/>
      <c r="E3244" s="140"/>
      <c r="F3244" s="140"/>
      <c r="G3244" s="140"/>
      <c r="M3244" s="140"/>
      <c r="N3244" s="167"/>
      <c r="O3244" s="167"/>
      <c r="P3244" s="142"/>
      <c r="Q3244" s="142"/>
      <c r="R3244" s="142"/>
      <c r="S3244" s="139"/>
    </row>
    <row r="3245" spans="2:19" ht="15.75" customHeight="1" x14ac:dyDescent="0.25">
      <c r="B3245" s="106"/>
      <c r="C3245" s="106"/>
      <c r="D3245" s="139"/>
      <c r="E3245" s="140"/>
      <c r="F3245" s="140"/>
      <c r="G3245" s="140"/>
      <c r="M3245" s="140"/>
      <c r="N3245" s="167"/>
      <c r="O3245" s="167"/>
      <c r="P3245" s="142"/>
      <c r="Q3245" s="142"/>
      <c r="R3245" s="142"/>
      <c r="S3245" s="139"/>
    </row>
    <row r="3246" spans="2:19" ht="15.75" customHeight="1" x14ac:dyDescent="0.25">
      <c r="B3246" s="106"/>
      <c r="C3246" s="106"/>
      <c r="D3246" s="139"/>
      <c r="E3246" s="140"/>
      <c r="F3246" s="140"/>
      <c r="G3246" s="140"/>
      <c r="M3246" s="140"/>
      <c r="N3246" s="167"/>
      <c r="O3246" s="167"/>
      <c r="P3246" s="142"/>
      <c r="Q3246" s="142"/>
      <c r="R3246" s="142"/>
      <c r="S3246" s="139"/>
    </row>
    <row r="3247" spans="2:19" ht="15.75" customHeight="1" x14ac:dyDescent="0.25">
      <c r="B3247" s="106"/>
      <c r="C3247" s="106"/>
      <c r="D3247" s="139"/>
      <c r="E3247" s="140"/>
      <c r="F3247" s="140"/>
      <c r="G3247" s="140"/>
      <c r="M3247" s="140"/>
      <c r="N3247" s="167"/>
      <c r="O3247" s="167"/>
      <c r="P3247" s="142"/>
      <c r="Q3247" s="142"/>
      <c r="R3247" s="142"/>
      <c r="S3247" s="139"/>
    </row>
    <row r="3248" spans="2:19" ht="15.75" customHeight="1" x14ac:dyDescent="0.25">
      <c r="B3248" s="106"/>
      <c r="C3248" s="106"/>
      <c r="D3248" s="139"/>
      <c r="E3248" s="140"/>
      <c r="F3248" s="140"/>
      <c r="G3248" s="140"/>
      <c r="M3248" s="140"/>
      <c r="N3248" s="167"/>
      <c r="O3248" s="167"/>
      <c r="P3248" s="142"/>
      <c r="Q3248" s="142"/>
      <c r="R3248" s="142"/>
      <c r="S3248" s="139"/>
    </row>
    <row r="3249" spans="2:19" ht="15.75" customHeight="1" x14ac:dyDescent="0.25">
      <c r="B3249" s="106"/>
      <c r="C3249" s="106"/>
      <c r="D3249" s="139"/>
      <c r="E3249" s="140"/>
      <c r="F3249" s="140"/>
      <c r="G3249" s="140"/>
      <c r="M3249" s="140"/>
      <c r="N3249" s="167"/>
      <c r="O3249" s="167"/>
      <c r="P3249" s="142"/>
      <c r="Q3249" s="142"/>
      <c r="R3249" s="142"/>
      <c r="S3249" s="139"/>
    </row>
    <row r="3250" spans="2:19" ht="15.75" customHeight="1" x14ac:dyDescent="0.25">
      <c r="B3250" s="106"/>
      <c r="C3250" s="106"/>
      <c r="D3250" s="139"/>
      <c r="E3250" s="140"/>
      <c r="F3250" s="140"/>
      <c r="G3250" s="140"/>
      <c r="M3250" s="140"/>
      <c r="N3250" s="167"/>
      <c r="O3250" s="167"/>
      <c r="P3250" s="142"/>
      <c r="Q3250" s="142"/>
      <c r="R3250" s="142"/>
      <c r="S3250" s="139"/>
    </row>
    <row r="3251" spans="2:19" ht="15.75" customHeight="1" x14ac:dyDescent="0.25">
      <c r="B3251" s="106"/>
      <c r="C3251" s="106"/>
      <c r="D3251" s="139"/>
      <c r="E3251" s="140"/>
      <c r="F3251" s="140"/>
      <c r="G3251" s="140"/>
      <c r="M3251" s="140"/>
      <c r="N3251" s="167"/>
      <c r="O3251" s="167"/>
      <c r="P3251" s="142"/>
      <c r="Q3251" s="142"/>
      <c r="R3251" s="142"/>
      <c r="S3251" s="139"/>
    </row>
    <row r="3252" spans="2:19" ht="15.75" customHeight="1" x14ac:dyDescent="0.25">
      <c r="B3252" s="106"/>
      <c r="C3252" s="106"/>
      <c r="D3252" s="139"/>
      <c r="E3252" s="140"/>
      <c r="F3252" s="140"/>
      <c r="G3252" s="140"/>
      <c r="M3252" s="140"/>
      <c r="N3252" s="167"/>
      <c r="O3252" s="167"/>
      <c r="P3252" s="142"/>
      <c r="Q3252" s="142"/>
      <c r="R3252" s="142"/>
      <c r="S3252" s="139"/>
    </row>
    <row r="3253" spans="2:19" ht="15.75" customHeight="1" x14ac:dyDescent="0.25">
      <c r="B3253" s="106"/>
      <c r="C3253" s="106"/>
      <c r="D3253" s="139"/>
      <c r="E3253" s="140"/>
      <c r="F3253" s="140"/>
      <c r="G3253" s="140"/>
      <c r="M3253" s="140"/>
      <c r="N3253" s="167"/>
      <c r="O3253" s="167"/>
      <c r="P3253" s="142"/>
      <c r="Q3253" s="142"/>
      <c r="R3253" s="142"/>
      <c r="S3253" s="139"/>
    </row>
    <row r="3254" spans="2:19" ht="15.75" customHeight="1" x14ac:dyDescent="0.25">
      <c r="B3254" s="106"/>
      <c r="C3254" s="106"/>
      <c r="D3254" s="139"/>
      <c r="E3254" s="140"/>
      <c r="F3254" s="140"/>
      <c r="G3254" s="140"/>
      <c r="M3254" s="140"/>
      <c r="N3254" s="167"/>
      <c r="O3254" s="167"/>
      <c r="P3254" s="142"/>
      <c r="Q3254" s="142"/>
      <c r="R3254" s="142"/>
      <c r="S3254" s="139"/>
    </row>
    <row r="3255" spans="2:19" ht="15.75" customHeight="1" x14ac:dyDescent="0.25">
      <c r="B3255" s="106"/>
      <c r="C3255" s="106"/>
      <c r="D3255" s="139"/>
      <c r="E3255" s="140"/>
      <c r="F3255" s="140"/>
      <c r="G3255" s="140"/>
      <c r="M3255" s="140"/>
      <c r="N3255" s="167"/>
      <c r="O3255" s="167"/>
      <c r="P3255" s="142"/>
      <c r="Q3255" s="142"/>
      <c r="R3255" s="142"/>
      <c r="S3255" s="139"/>
    </row>
    <row r="3256" spans="2:19" ht="15.75" customHeight="1" x14ac:dyDescent="0.25">
      <c r="B3256" s="106"/>
      <c r="C3256" s="106"/>
      <c r="D3256" s="139"/>
      <c r="E3256" s="140"/>
      <c r="F3256" s="140"/>
      <c r="G3256" s="140"/>
      <c r="M3256" s="140"/>
      <c r="N3256" s="167"/>
      <c r="O3256" s="167"/>
      <c r="P3256" s="142"/>
      <c r="Q3256" s="142"/>
      <c r="R3256" s="142"/>
      <c r="S3256" s="139"/>
    </row>
    <row r="3257" spans="2:19" ht="15.75" customHeight="1" x14ac:dyDescent="0.25">
      <c r="B3257" s="106"/>
      <c r="C3257" s="106"/>
      <c r="D3257" s="139"/>
      <c r="E3257" s="140"/>
      <c r="F3257" s="140"/>
      <c r="G3257" s="140"/>
      <c r="M3257" s="140"/>
      <c r="N3257" s="167"/>
      <c r="O3257" s="167"/>
      <c r="P3257" s="142"/>
      <c r="Q3257" s="142"/>
      <c r="R3257" s="142"/>
      <c r="S3257" s="139"/>
    </row>
    <row r="3258" spans="2:19" ht="15.75" customHeight="1" x14ac:dyDescent="0.25">
      <c r="B3258" s="106"/>
      <c r="C3258" s="106"/>
      <c r="D3258" s="139"/>
      <c r="E3258" s="140"/>
      <c r="F3258" s="140"/>
      <c r="G3258" s="140"/>
      <c r="M3258" s="140"/>
      <c r="N3258" s="167"/>
      <c r="O3258" s="167"/>
      <c r="P3258" s="142"/>
      <c r="Q3258" s="142"/>
      <c r="R3258" s="142"/>
      <c r="S3258" s="139"/>
    </row>
    <row r="3259" spans="2:19" ht="15.75" customHeight="1" x14ac:dyDescent="0.25">
      <c r="B3259" s="106"/>
      <c r="C3259" s="106"/>
      <c r="D3259" s="139"/>
      <c r="E3259" s="140"/>
      <c r="F3259" s="140"/>
      <c r="G3259" s="140"/>
      <c r="M3259" s="140"/>
      <c r="N3259" s="167"/>
      <c r="O3259" s="167"/>
      <c r="P3259" s="142"/>
      <c r="Q3259" s="142"/>
      <c r="R3259" s="142"/>
      <c r="S3259" s="139"/>
    </row>
    <row r="3260" spans="2:19" ht="15.75" customHeight="1" x14ac:dyDescent="0.25">
      <c r="B3260" s="106"/>
      <c r="C3260" s="106"/>
      <c r="D3260" s="139"/>
      <c r="E3260" s="140"/>
      <c r="F3260" s="140"/>
      <c r="G3260" s="140"/>
      <c r="M3260" s="140"/>
      <c r="N3260" s="167"/>
      <c r="O3260" s="167"/>
      <c r="P3260" s="142"/>
      <c r="Q3260" s="142"/>
      <c r="R3260" s="142"/>
      <c r="S3260" s="139"/>
    </row>
    <row r="3261" spans="2:19" ht="15.75" customHeight="1" x14ac:dyDescent="0.25">
      <c r="B3261" s="106"/>
      <c r="C3261" s="106"/>
      <c r="D3261" s="139"/>
      <c r="E3261" s="140"/>
      <c r="F3261" s="140"/>
      <c r="G3261" s="140"/>
      <c r="M3261" s="140"/>
      <c r="N3261" s="167"/>
      <c r="O3261" s="167"/>
      <c r="P3261" s="142"/>
      <c r="Q3261" s="142"/>
      <c r="R3261" s="142"/>
      <c r="S3261" s="139"/>
    </row>
    <row r="3262" spans="2:19" ht="15.75" customHeight="1" x14ac:dyDescent="0.25">
      <c r="B3262" s="106"/>
      <c r="C3262" s="106"/>
      <c r="D3262" s="139"/>
      <c r="E3262" s="140"/>
      <c r="F3262" s="140"/>
      <c r="G3262" s="140"/>
      <c r="M3262" s="140"/>
      <c r="N3262" s="167"/>
      <c r="O3262" s="167"/>
      <c r="P3262" s="142"/>
      <c r="Q3262" s="142"/>
      <c r="R3262" s="142"/>
      <c r="S3262" s="139"/>
    </row>
    <row r="3263" spans="2:19" ht="15.75" customHeight="1" x14ac:dyDescent="0.25">
      <c r="B3263" s="106"/>
      <c r="C3263" s="106"/>
      <c r="D3263" s="139"/>
      <c r="E3263" s="140"/>
      <c r="F3263" s="140"/>
      <c r="G3263" s="140"/>
      <c r="M3263" s="140"/>
      <c r="N3263" s="167"/>
      <c r="O3263" s="167"/>
      <c r="P3263" s="142"/>
      <c r="Q3263" s="142"/>
      <c r="R3263" s="142"/>
      <c r="S3263" s="139"/>
    </row>
    <row r="3264" spans="2:19" ht="15.75" customHeight="1" x14ac:dyDescent="0.25">
      <c r="B3264" s="106"/>
      <c r="C3264" s="106"/>
      <c r="D3264" s="139"/>
      <c r="E3264" s="140"/>
      <c r="F3264" s="140"/>
      <c r="G3264" s="140"/>
      <c r="M3264" s="140"/>
      <c r="N3264" s="167"/>
      <c r="O3264" s="167"/>
      <c r="P3264" s="142"/>
      <c r="Q3264" s="142"/>
      <c r="R3264" s="142"/>
      <c r="S3264" s="139"/>
    </row>
    <row r="3265" spans="2:19" ht="15.75" customHeight="1" x14ac:dyDescent="0.25">
      <c r="B3265" s="106"/>
      <c r="C3265" s="106"/>
      <c r="D3265" s="139"/>
      <c r="E3265" s="140"/>
      <c r="F3265" s="140"/>
      <c r="G3265" s="140"/>
      <c r="M3265" s="140"/>
      <c r="N3265" s="167"/>
      <c r="O3265" s="167"/>
      <c r="P3265" s="142"/>
      <c r="Q3265" s="142"/>
      <c r="R3265" s="142"/>
      <c r="S3265" s="139"/>
    </row>
    <row r="3266" spans="2:19" ht="15.75" customHeight="1" x14ac:dyDescent="0.25">
      <c r="B3266" s="106"/>
      <c r="C3266" s="106"/>
      <c r="D3266" s="139"/>
      <c r="E3266" s="140"/>
      <c r="F3266" s="140"/>
      <c r="G3266" s="140"/>
      <c r="M3266" s="140"/>
      <c r="N3266" s="167"/>
      <c r="O3266" s="167"/>
      <c r="P3266" s="142"/>
      <c r="Q3266" s="142"/>
      <c r="R3266" s="142"/>
      <c r="S3266" s="139"/>
    </row>
    <row r="3267" spans="2:19" ht="15.75" customHeight="1" x14ac:dyDescent="0.25">
      <c r="B3267" s="106"/>
      <c r="C3267" s="106"/>
      <c r="D3267" s="139"/>
      <c r="E3267" s="140"/>
      <c r="F3267" s="140"/>
      <c r="G3267" s="140"/>
      <c r="M3267" s="140"/>
      <c r="N3267" s="167"/>
      <c r="O3267" s="167"/>
      <c r="P3267" s="142"/>
      <c r="Q3267" s="142"/>
      <c r="R3267" s="142"/>
      <c r="S3267" s="139"/>
    </row>
    <row r="3268" spans="2:19" ht="15.75" customHeight="1" x14ac:dyDescent="0.25">
      <c r="B3268" s="106"/>
      <c r="C3268" s="106"/>
      <c r="D3268" s="139"/>
      <c r="E3268" s="140"/>
      <c r="F3268" s="140"/>
      <c r="G3268" s="140"/>
      <c r="M3268" s="140"/>
      <c r="N3268" s="167"/>
      <c r="O3268" s="167"/>
      <c r="P3268" s="142"/>
      <c r="Q3268" s="142"/>
      <c r="R3268" s="142"/>
      <c r="S3268" s="139"/>
    </row>
    <row r="3269" spans="2:19" ht="15.75" customHeight="1" x14ac:dyDescent="0.25">
      <c r="B3269" s="106"/>
      <c r="C3269" s="106"/>
      <c r="D3269" s="139"/>
      <c r="E3269" s="140"/>
      <c r="F3269" s="140"/>
      <c r="G3269" s="140"/>
      <c r="M3269" s="140"/>
      <c r="N3269" s="167"/>
      <c r="O3269" s="167"/>
      <c r="P3269" s="142"/>
      <c r="Q3269" s="142"/>
      <c r="R3269" s="142"/>
      <c r="S3269" s="139"/>
    </row>
    <row r="3270" spans="2:19" ht="15.75" customHeight="1" x14ac:dyDescent="0.25">
      <c r="B3270" s="106"/>
      <c r="C3270" s="106"/>
      <c r="D3270" s="139"/>
      <c r="E3270" s="140"/>
      <c r="F3270" s="140"/>
      <c r="G3270" s="140"/>
      <c r="M3270" s="140"/>
      <c r="N3270" s="167"/>
      <c r="O3270" s="167"/>
      <c r="P3270" s="142"/>
      <c r="Q3270" s="142"/>
      <c r="R3270" s="142"/>
      <c r="S3270" s="139"/>
    </row>
    <row r="3271" spans="2:19" ht="15.75" customHeight="1" x14ac:dyDescent="0.25">
      <c r="B3271" s="106"/>
      <c r="C3271" s="106"/>
      <c r="D3271" s="139"/>
      <c r="E3271" s="140"/>
      <c r="F3271" s="140"/>
      <c r="G3271" s="140"/>
      <c r="M3271" s="140"/>
      <c r="N3271" s="167"/>
      <c r="O3271" s="167"/>
      <c r="P3271" s="142"/>
      <c r="Q3271" s="142"/>
      <c r="R3271" s="142"/>
      <c r="S3271" s="139"/>
    </row>
    <row r="3272" spans="2:19" ht="15.75" customHeight="1" x14ac:dyDescent="0.25">
      <c r="B3272" s="106"/>
      <c r="C3272" s="106"/>
      <c r="D3272" s="139"/>
      <c r="E3272" s="140"/>
      <c r="F3272" s="140"/>
      <c r="G3272" s="140"/>
      <c r="M3272" s="140"/>
      <c r="N3272" s="167"/>
      <c r="O3272" s="167"/>
      <c r="P3272" s="142"/>
      <c r="Q3272" s="142"/>
      <c r="R3272" s="142"/>
      <c r="S3272" s="139"/>
    </row>
    <row r="3273" spans="2:19" ht="15.75" customHeight="1" x14ac:dyDescent="0.25">
      <c r="B3273" s="106"/>
      <c r="C3273" s="106"/>
      <c r="D3273" s="139"/>
      <c r="E3273" s="140"/>
      <c r="F3273" s="140"/>
      <c r="G3273" s="140"/>
      <c r="M3273" s="140"/>
      <c r="N3273" s="167"/>
      <c r="O3273" s="167"/>
      <c r="P3273" s="142"/>
      <c r="Q3273" s="142"/>
      <c r="R3273" s="142"/>
      <c r="S3273" s="139"/>
    </row>
    <row r="3274" spans="2:19" ht="15.75" customHeight="1" x14ac:dyDescent="0.25">
      <c r="B3274" s="106"/>
      <c r="C3274" s="106"/>
      <c r="D3274" s="139"/>
      <c r="E3274" s="140"/>
      <c r="F3274" s="140"/>
      <c r="G3274" s="140"/>
      <c r="M3274" s="140"/>
      <c r="N3274" s="167"/>
      <c r="O3274" s="167"/>
      <c r="P3274" s="142"/>
      <c r="Q3274" s="142"/>
      <c r="R3274" s="142"/>
      <c r="S3274" s="139"/>
    </row>
    <row r="3275" spans="2:19" ht="15.75" customHeight="1" x14ac:dyDescent="0.25">
      <c r="B3275" s="106"/>
      <c r="C3275" s="106"/>
      <c r="D3275" s="139"/>
      <c r="E3275" s="140"/>
      <c r="F3275" s="140"/>
      <c r="G3275" s="140"/>
      <c r="M3275" s="140"/>
      <c r="N3275" s="167"/>
      <c r="O3275" s="167"/>
      <c r="P3275" s="142"/>
      <c r="Q3275" s="142"/>
      <c r="R3275" s="142"/>
      <c r="S3275" s="139"/>
    </row>
    <row r="3276" spans="2:19" ht="15.75" customHeight="1" x14ac:dyDescent="0.25">
      <c r="B3276" s="106"/>
      <c r="C3276" s="106"/>
      <c r="D3276" s="139"/>
      <c r="E3276" s="140"/>
      <c r="F3276" s="140"/>
      <c r="G3276" s="140"/>
      <c r="M3276" s="140"/>
      <c r="N3276" s="167"/>
      <c r="O3276" s="167"/>
      <c r="P3276" s="142"/>
      <c r="Q3276" s="142"/>
      <c r="R3276" s="142"/>
      <c r="S3276" s="139"/>
    </row>
    <row r="3277" spans="2:19" ht="15.75" customHeight="1" x14ac:dyDescent="0.25">
      <c r="B3277" s="106"/>
      <c r="C3277" s="106"/>
      <c r="D3277" s="139"/>
      <c r="E3277" s="140"/>
      <c r="F3277" s="140"/>
      <c r="G3277" s="140"/>
      <c r="M3277" s="140"/>
      <c r="N3277" s="167"/>
      <c r="O3277" s="167"/>
      <c r="P3277" s="142"/>
      <c r="Q3277" s="142"/>
      <c r="R3277" s="142"/>
      <c r="S3277" s="139"/>
    </row>
    <row r="3278" spans="2:19" ht="15.75" customHeight="1" x14ac:dyDescent="0.25">
      <c r="B3278" s="106"/>
      <c r="C3278" s="106"/>
      <c r="D3278" s="139"/>
      <c r="E3278" s="140"/>
      <c r="F3278" s="140"/>
      <c r="G3278" s="140"/>
      <c r="M3278" s="140"/>
      <c r="N3278" s="167"/>
      <c r="O3278" s="167"/>
      <c r="P3278" s="142"/>
      <c r="Q3278" s="142"/>
      <c r="R3278" s="142"/>
      <c r="S3278" s="139"/>
    </row>
    <row r="3279" spans="2:19" ht="15.75" customHeight="1" x14ac:dyDescent="0.25">
      <c r="B3279" s="106"/>
      <c r="C3279" s="106"/>
      <c r="D3279" s="139"/>
      <c r="E3279" s="140"/>
      <c r="F3279" s="140"/>
      <c r="G3279" s="140"/>
      <c r="M3279" s="140"/>
      <c r="N3279" s="167"/>
      <c r="O3279" s="167"/>
      <c r="P3279" s="142"/>
      <c r="Q3279" s="142"/>
      <c r="R3279" s="142"/>
      <c r="S3279" s="139"/>
    </row>
    <row r="3280" spans="2:19" ht="15.75" customHeight="1" x14ac:dyDescent="0.25">
      <c r="B3280" s="106"/>
      <c r="C3280" s="106"/>
      <c r="D3280" s="139"/>
      <c r="E3280" s="140"/>
      <c r="F3280" s="140"/>
      <c r="G3280" s="140"/>
      <c r="M3280" s="140"/>
      <c r="N3280" s="167"/>
      <c r="O3280" s="167"/>
      <c r="P3280" s="142"/>
      <c r="Q3280" s="142"/>
      <c r="R3280" s="142"/>
      <c r="S3280" s="139"/>
    </row>
    <row r="3281" spans="2:19" ht="15.75" customHeight="1" x14ac:dyDescent="0.25">
      <c r="B3281" s="106"/>
      <c r="C3281" s="106"/>
      <c r="D3281" s="139"/>
      <c r="E3281" s="140"/>
      <c r="F3281" s="140"/>
      <c r="G3281" s="140"/>
      <c r="M3281" s="140"/>
      <c r="N3281" s="167"/>
      <c r="O3281" s="167"/>
      <c r="P3281" s="142"/>
      <c r="Q3281" s="142"/>
      <c r="R3281" s="142"/>
      <c r="S3281" s="139"/>
    </row>
    <row r="3282" spans="2:19" ht="15.75" customHeight="1" x14ac:dyDescent="0.25">
      <c r="B3282" s="106"/>
      <c r="C3282" s="106"/>
      <c r="D3282" s="139"/>
      <c r="E3282" s="140"/>
      <c r="F3282" s="140"/>
      <c r="G3282" s="140"/>
      <c r="M3282" s="140"/>
      <c r="N3282" s="167"/>
      <c r="O3282" s="167"/>
      <c r="P3282" s="142"/>
      <c r="Q3282" s="142"/>
      <c r="R3282" s="142"/>
      <c r="S3282" s="139"/>
    </row>
    <row r="3283" spans="2:19" ht="15.75" customHeight="1" x14ac:dyDescent="0.25">
      <c r="B3283" s="106"/>
      <c r="C3283" s="106"/>
      <c r="D3283" s="139"/>
      <c r="E3283" s="140"/>
      <c r="F3283" s="140"/>
      <c r="G3283" s="140"/>
      <c r="M3283" s="140"/>
      <c r="N3283" s="167"/>
      <c r="O3283" s="167"/>
      <c r="P3283" s="142"/>
      <c r="Q3283" s="142"/>
      <c r="R3283" s="142"/>
      <c r="S3283" s="139"/>
    </row>
    <row r="3284" spans="2:19" ht="15.75" customHeight="1" x14ac:dyDescent="0.25">
      <c r="B3284" s="106"/>
      <c r="C3284" s="106"/>
      <c r="D3284" s="139"/>
      <c r="E3284" s="140"/>
      <c r="F3284" s="140"/>
      <c r="G3284" s="140"/>
      <c r="M3284" s="140"/>
      <c r="N3284" s="167"/>
      <c r="O3284" s="167"/>
      <c r="P3284" s="142"/>
      <c r="Q3284" s="142"/>
      <c r="R3284" s="142"/>
      <c r="S3284" s="139"/>
    </row>
    <row r="3285" spans="2:19" ht="15.75" customHeight="1" x14ac:dyDescent="0.25">
      <c r="B3285" s="106"/>
      <c r="C3285" s="106"/>
      <c r="D3285" s="139"/>
      <c r="E3285" s="140"/>
      <c r="F3285" s="140"/>
      <c r="G3285" s="140"/>
      <c r="M3285" s="140"/>
      <c r="N3285" s="167"/>
      <c r="O3285" s="167"/>
      <c r="P3285" s="142"/>
      <c r="Q3285" s="142"/>
      <c r="R3285" s="142"/>
      <c r="S3285" s="139"/>
    </row>
    <row r="3286" spans="2:19" ht="15.75" customHeight="1" x14ac:dyDescent="0.25">
      <c r="B3286" s="106"/>
      <c r="C3286" s="106"/>
      <c r="D3286" s="139"/>
      <c r="E3286" s="140"/>
      <c r="F3286" s="140"/>
      <c r="G3286" s="140"/>
      <c r="M3286" s="140"/>
      <c r="N3286" s="167"/>
      <c r="O3286" s="167"/>
      <c r="P3286" s="142"/>
      <c r="Q3286" s="142"/>
      <c r="R3286" s="142"/>
      <c r="S3286" s="139"/>
    </row>
    <row r="3287" spans="2:19" ht="15.75" customHeight="1" x14ac:dyDescent="0.25">
      <c r="B3287" s="106"/>
      <c r="C3287" s="106"/>
      <c r="D3287" s="139"/>
      <c r="E3287" s="140"/>
      <c r="F3287" s="140"/>
      <c r="G3287" s="140"/>
      <c r="M3287" s="140"/>
      <c r="N3287" s="167"/>
      <c r="O3287" s="167"/>
      <c r="P3287" s="142"/>
      <c r="Q3287" s="142"/>
      <c r="R3287" s="142"/>
      <c r="S3287" s="139"/>
    </row>
    <row r="3288" spans="2:19" ht="15.75" customHeight="1" x14ac:dyDescent="0.25">
      <c r="B3288" s="106"/>
      <c r="C3288" s="106"/>
      <c r="D3288" s="139"/>
      <c r="E3288" s="140"/>
      <c r="F3288" s="140"/>
      <c r="G3288" s="140"/>
      <c r="M3288" s="140"/>
      <c r="N3288" s="167"/>
      <c r="O3288" s="167"/>
      <c r="P3288" s="142"/>
      <c r="Q3288" s="142"/>
      <c r="R3288" s="142"/>
      <c r="S3288" s="139"/>
    </row>
    <row r="3289" spans="2:19" ht="15.75" customHeight="1" x14ac:dyDescent="0.25">
      <c r="B3289" s="106"/>
      <c r="C3289" s="106"/>
      <c r="D3289" s="139"/>
      <c r="E3289" s="140"/>
      <c r="F3289" s="140"/>
      <c r="G3289" s="140"/>
      <c r="M3289" s="140"/>
      <c r="N3289" s="167"/>
      <c r="O3289" s="167"/>
      <c r="P3289" s="142"/>
      <c r="Q3289" s="142"/>
      <c r="R3289" s="142"/>
      <c r="S3289" s="139"/>
    </row>
    <row r="3290" spans="2:19" ht="15.75" customHeight="1" x14ac:dyDescent="0.25">
      <c r="B3290" s="106"/>
      <c r="C3290" s="106"/>
      <c r="D3290" s="139"/>
      <c r="E3290" s="140"/>
      <c r="F3290" s="140"/>
      <c r="G3290" s="140"/>
      <c r="M3290" s="140"/>
      <c r="N3290" s="167"/>
      <c r="O3290" s="167"/>
      <c r="P3290" s="142"/>
      <c r="Q3290" s="142"/>
      <c r="R3290" s="142"/>
      <c r="S3290" s="139"/>
    </row>
    <row r="3291" spans="2:19" ht="15.75" customHeight="1" x14ac:dyDescent="0.25">
      <c r="B3291" s="106"/>
      <c r="C3291" s="106"/>
      <c r="D3291" s="139"/>
      <c r="E3291" s="140"/>
      <c r="F3291" s="140"/>
      <c r="G3291" s="140"/>
      <c r="M3291" s="140"/>
      <c r="N3291" s="167"/>
      <c r="O3291" s="167"/>
      <c r="P3291" s="142"/>
      <c r="Q3291" s="142"/>
      <c r="R3291" s="142"/>
      <c r="S3291" s="139"/>
    </row>
    <row r="3292" spans="2:19" ht="15.75" customHeight="1" x14ac:dyDescent="0.25">
      <c r="B3292" s="106"/>
      <c r="C3292" s="106"/>
      <c r="D3292" s="139"/>
      <c r="E3292" s="140"/>
      <c r="F3292" s="140"/>
      <c r="G3292" s="140"/>
      <c r="M3292" s="140"/>
      <c r="N3292" s="167"/>
      <c r="O3292" s="167"/>
      <c r="P3292" s="142"/>
      <c r="Q3292" s="142"/>
      <c r="R3292" s="142"/>
      <c r="S3292" s="139"/>
    </row>
    <row r="3293" spans="2:19" ht="15.75" customHeight="1" x14ac:dyDescent="0.25">
      <c r="B3293" s="106"/>
      <c r="C3293" s="106"/>
      <c r="D3293" s="139"/>
      <c r="E3293" s="140"/>
      <c r="F3293" s="140"/>
      <c r="G3293" s="140"/>
      <c r="M3293" s="140"/>
      <c r="N3293" s="167"/>
      <c r="O3293" s="167"/>
      <c r="P3293" s="142"/>
      <c r="Q3293" s="142"/>
      <c r="R3293" s="142"/>
      <c r="S3293" s="139"/>
    </row>
    <row r="3294" spans="2:19" ht="15.75" customHeight="1" x14ac:dyDescent="0.25">
      <c r="B3294" s="106"/>
      <c r="C3294" s="106"/>
      <c r="D3294" s="139"/>
      <c r="E3294" s="140"/>
      <c r="F3294" s="140"/>
      <c r="G3294" s="140"/>
      <c r="M3294" s="140"/>
      <c r="N3294" s="167"/>
      <c r="O3294" s="167"/>
      <c r="P3294" s="142"/>
      <c r="Q3294" s="142"/>
      <c r="R3294" s="142"/>
      <c r="S3294" s="139"/>
    </row>
    <row r="3295" spans="2:19" ht="15.75" customHeight="1" x14ac:dyDescent="0.25">
      <c r="B3295" s="106"/>
      <c r="C3295" s="106"/>
      <c r="D3295" s="139"/>
      <c r="E3295" s="140"/>
      <c r="F3295" s="140"/>
      <c r="G3295" s="140"/>
      <c r="M3295" s="140"/>
      <c r="N3295" s="167"/>
      <c r="O3295" s="167"/>
      <c r="P3295" s="142"/>
      <c r="Q3295" s="142"/>
      <c r="R3295" s="142"/>
      <c r="S3295" s="139"/>
    </row>
    <row r="3296" spans="2:19" ht="15.75" customHeight="1" x14ac:dyDescent="0.25">
      <c r="B3296" s="106"/>
      <c r="C3296" s="106"/>
      <c r="D3296" s="139"/>
      <c r="E3296" s="140"/>
      <c r="F3296" s="140"/>
      <c r="G3296" s="140"/>
      <c r="M3296" s="140"/>
      <c r="N3296" s="167"/>
      <c r="O3296" s="167"/>
      <c r="P3296" s="142"/>
      <c r="Q3296" s="142"/>
      <c r="R3296" s="142"/>
      <c r="S3296" s="139"/>
    </row>
    <row r="3297" spans="2:19" ht="15.75" customHeight="1" x14ac:dyDescent="0.25">
      <c r="B3297" s="106"/>
      <c r="C3297" s="106"/>
      <c r="D3297" s="139"/>
      <c r="E3297" s="140"/>
      <c r="F3297" s="140"/>
      <c r="G3297" s="140"/>
      <c r="M3297" s="140"/>
      <c r="N3297" s="167"/>
      <c r="O3297" s="167"/>
      <c r="P3297" s="142"/>
      <c r="Q3297" s="142"/>
      <c r="R3297" s="142"/>
      <c r="S3297" s="139"/>
    </row>
    <row r="3298" spans="2:19" ht="15.75" customHeight="1" x14ac:dyDescent="0.25">
      <c r="B3298" s="106"/>
      <c r="C3298" s="106"/>
      <c r="D3298" s="139"/>
      <c r="E3298" s="140"/>
      <c r="F3298" s="140"/>
      <c r="G3298" s="140"/>
      <c r="M3298" s="140"/>
      <c r="N3298" s="167"/>
      <c r="O3298" s="167"/>
      <c r="P3298" s="142"/>
      <c r="Q3298" s="142"/>
      <c r="R3298" s="142"/>
      <c r="S3298" s="139"/>
    </row>
    <row r="3299" spans="2:19" ht="15.75" customHeight="1" x14ac:dyDescent="0.25">
      <c r="B3299" s="106"/>
      <c r="C3299" s="106"/>
      <c r="D3299" s="139"/>
      <c r="E3299" s="140"/>
      <c r="F3299" s="140"/>
      <c r="G3299" s="140"/>
      <c r="M3299" s="140"/>
      <c r="N3299" s="167"/>
      <c r="O3299" s="167"/>
      <c r="P3299" s="142"/>
      <c r="Q3299" s="142"/>
      <c r="R3299" s="142"/>
      <c r="S3299" s="139"/>
    </row>
    <row r="3300" spans="2:19" ht="15.75" customHeight="1" x14ac:dyDescent="0.25">
      <c r="B3300" s="106"/>
      <c r="C3300" s="106"/>
      <c r="D3300" s="139"/>
      <c r="E3300" s="140"/>
      <c r="F3300" s="140"/>
      <c r="G3300" s="140"/>
      <c r="M3300" s="140"/>
      <c r="N3300" s="167"/>
      <c r="O3300" s="167"/>
      <c r="P3300" s="142"/>
      <c r="Q3300" s="142"/>
      <c r="R3300" s="142"/>
      <c r="S3300" s="139"/>
    </row>
    <row r="3301" spans="2:19" ht="15.75" customHeight="1" x14ac:dyDescent="0.25">
      <c r="B3301" s="106"/>
      <c r="C3301" s="106"/>
      <c r="D3301" s="139"/>
      <c r="E3301" s="140"/>
      <c r="F3301" s="140"/>
      <c r="G3301" s="140"/>
      <c r="M3301" s="140"/>
      <c r="N3301" s="167"/>
      <c r="O3301" s="167"/>
      <c r="P3301" s="142"/>
      <c r="Q3301" s="142"/>
      <c r="R3301" s="142"/>
      <c r="S3301" s="139"/>
    </row>
    <row r="3302" spans="2:19" ht="15.75" customHeight="1" x14ac:dyDescent="0.25">
      <c r="B3302" s="106"/>
      <c r="C3302" s="106"/>
      <c r="D3302" s="139"/>
      <c r="E3302" s="140"/>
      <c r="F3302" s="140"/>
      <c r="G3302" s="140"/>
      <c r="M3302" s="140"/>
      <c r="N3302" s="167"/>
      <c r="O3302" s="167"/>
      <c r="P3302" s="142"/>
      <c r="Q3302" s="142"/>
      <c r="R3302" s="142"/>
      <c r="S3302" s="139"/>
    </row>
    <row r="3303" spans="2:19" ht="15.75" customHeight="1" x14ac:dyDescent="0.25">
      <c r="B3303" s="106"/>
      <c r="C3303" s="106"/>
      <c r="D3303" s="139"/>
      <c r="E3303" s="140"/>
      <c r="F3303" s="140"/>
      <c r="G3303" s="140"/>
      <c r="M3303" s="140"/>
      <c r="N3303" s="167"/>
      <c r="O3303" s="167"/>
      <c r="P3303" s="142"/>
      <c r="Q3303" s="142"/>
      <c r="R3303" s="142"/>
      <c r="S3303" s="139"/>
    </row>
    <row r="3304" spans="2:19" ht="15.75" customHeight="1" x14ac:dyDescent="0.25">
      <c r="B3304" s="106"/>
      <c r="C3304" s="106"/>
      <c r="D3304" s="139"/>
      <c r="E3304" s="140"/>
      <c r="F3304" s="140"/>
      <c r="G3304" s="140"/>
      <c r="M3304" s="140"/>
      <c r="N3304" s="167"/>
      <c r="O3304" s="167"/>
      <c r="P3304" s="142"/>
      <c r="Q3304" s="142"/>
      <c r="R3304" s="142"/>
      <c r="S3304" s="139"/>
    </row>
    <row r="3305" spans="2:19" ht="15.75" customHeight="1" x14ac:dyDescent="0.25">
      <c r="B3305" s="106"/>
      <c r="C3305" s="106"/>
      <c r="D3305" s="139"/>
      <c r="E3305" s="140"/>
      <c r="F3305" s="140"/>
      <c r="G3305" s="140"/>
      <c r="M3305" s="140"/>
      <c r="N3305" s="167"/>
      <c r="O3305" s="167"/>
      <c r="P3305" s="142"/>
      <c r="Q3305" s="142"/>
      <c r="R3305" s="142"/>
      <c r="S3305" s="139"/>
    </row>
    <row r="3306" spans="2:19" ht="15.75" customHeight="1" x14ac:dyDescent="0.25">
      <c r="B3306" s="106"/>
      <c r="C3306" s="106"/>
      <c r="D3306" s="139"/>
      <c r="E3306" s="140"/>
      <c r="F3306" s="140"/>
      <c r="G3306" s="140"/>
      <c r="M3306" s="140"/>
      <c r="N3306" s="167"/>
      <c r="O3306" s="167"/>
      <c r="P3306" s="142"/>
      <c r="Q3306" s="142"/>
      <c r="R3306" s="142"/>
      <c r="S3306" s="139"/>
    </row>
    <row r="3307" spans="2:19" ht="15.75" customHeight="1" x14ac:dyDescent="0.25">
      <c r="B3307" s="106"/>
      <c r="C3307" s="106"/>
      <c r="D3307" s="139"/>
      <c r="E3307" s="140"/>
      <c r="F3307" s="140"/>
      <c r="G3307" s="140"/>
      <c r="M3307" s="140"/>
      <c r="N3307" s="167"/>
      <c r="O3307" s="167"/>
      <c r="P3307" s="142"/>
      <c r="Q3307" s="142"/>
      <c r="R3307" s="142"/>
      <c r="S3307" s="139"/>
    </row>
    <row r="3308" spans="2:19" ht="15.75" customHeight="1" x14ac:dyDescent="0.25">
      <c r="B3308" s="106"/>
      <c r="C3308" s="106"/>
      <c r="D3308" s="139"/>
      <c r="E3308" s="140"/>
      <c r="F3308" s="140"/>
      <c r="G3308" s="140"/>
      <c r="M3308" s="140"/>
      <c r="N3308" s="167"/>
      <c r="O3308" s="167"/>
      <c r="P3308" s="142"/>
      <c r="Q3308" s="142"/>
      <c r="R3308" s="142"/>
      <c r="S3308" s="139"/>
    </row>
    <row r="3309" spans="2:19" ht="15.75" customHeight="1" x14ac:dyDescent="0.25">
      <c r="B3309" s="106"/>
      <c r="C3309" s="106"/>
      <c r="D3309" s="139"/>
      <c r="E3309" s="140"/>
      <c r="F3309" s="140"/>
      <c r="G3309" s="140"/>
      <c r="M3309" s="140"/>
      <c r="N3309" s="167"/>
      <c r="O3309" s="167"/>
      <c r="P3309" s="142"/>
      <c r="Q3309" s="142"/>
      <c r="R3309" s="142"/>
      <c r="S3309" s="139"/>
    </row>
    <row r="3310" spans="2:19" ht="15.75" customHeight="1" x14ac:dyDescent="0.25">
      <c r="B3310" s="106"/>
      <c r="C3310" s="106"/>
      <c r="D3310" s="139"/>
      <c r="E3310" s="140"/>
      <c r="F3310" s="140"/>
      <c r="G3310" s="140"/>
      <c r="M3310" s="140"/>
      <c r="N3310" s="167"/>
      <c r="O3310" s="167"/>
      <c r="P3310" s="142"/>
      <c r="Q3310" s="142"/>
      <c r="R3310" s="142"/>
      <c r="S3310" s="139"/>
    </row>
    <row r="3311" spans="2:19" ht="15.75" customHeight="1" x14ac:dyDescent="0.25">
      <c r="B3311" s="106"/>
      <c r="C3311" s="106"/>
      <c r="D3311" s="139"/>
      <c r="E3311" s="140"/>
      <c r="F3311" s="140"/>
      <c r="G3311" s="140"/>
      <c r="M3311" s="140"/>
      <c r="N3311" s="167"/>
      <c r="O3311" s="167"/>
      <c r="P3311" s="142"/>
      <c r="Q3311" s="142"/>
      <c r="R3311" s="142"/>
      <c r="S3311" s="139"/>
    </row>
    <row r="3312" spans="2:19" ht="15.75" customHeight="1" x14ac:dyDescent="0.25">
      <c r="B3312" s="106"/>
      <c r="C3312" s="106"/>
      <c r="D3312" s="139"/>
      <c r="E3312" s="140"/>
      <c r="F3312" s="140"/>
      <c r="G3312" s="140"/>
      <c r="M3312" s="140"/>
      <c r="N3312" s="167"/>
      <c r="O3312" s="167"/>
      <c r="P3312" s="142"/>
      <c r="Q3312" s="142"/>
      <c r="R3312" s="142"/>
      <c r="S3312" s="139"/>
    </row>
    <row r="3313" spans="2:19" ht="15.75" customHeight="1" x14ac:dyDescent="0.25">
      <c r="B3313" s="106"/>
      <c r="C3313" s="106"/>
      <c r="D3313" s="139"/>
      <c r="E3313" s="140"/>
      <c r="F3313" s="140"/>
      <c r="G3313" s="140"/>
      <c r="M3313" s="140"/>
      <c r="N3313" s="167"/>
      <c r="O3313" s="167"/>
      <c r="P3313" s="142"/>
      <c r="Q3313" s="142"/>
      <c r="R3313" s="142"/>
      <c r="S3313" s="139"/>
    </row>
    <row r="3314" spans="2:19" ht="15.75" customHeight="1" x14ac:dyDescent="0.25">
      <c r="B3314" s="106"/>
      <c r="C3314" s="106"/>
      <c r="D3314" s="139"/>
      <c r="E3314" s="140"/>
      <c r="F3314" s="140"/>
      <c r="G3314" s="140"/>
      <c r="M3314" s="140"/>
      <c r="N3314" s="167"/>
      <c r="O3314" s="167"/>
      <c r="P3314" s="142"/>
      <c r="Q3314" s="142"/>
      <c r="R3314" s="142"/>
      <c r="S3314" s="139"/>
    </row>
    <row r="3315" spans="2:19" ht="15.75" customHeight="1" x14ac:dyDescent="0.25">
      <c r="B3315" s="106"/>
      <c r="C3315" s="106"/>
      <c r="D3315" s="139"/>
      <c r="E3315" s="140"/>
      <c r="F3315" s="140"/>
      <c r="G3315" s="140"/>
      <c r="M3315" s="140"/>
      <c r="N3315" s="167"/>
      <c r="O3315" s="167"/>
      <c r="P3315" s="142"/>
      <c r="Q3315" s="142"/>
      <c r="R3315" s="142"/>
      <c r="S3315" s="139"/>
    </row>
    <row r="3316" spans="2:19" ht="15.75" customHeight="1" x14ac:dyDescent="0.25">
      <c r="B3316" s="106"/>
      <c r="C3316" s="106"/>
      <c r="D3316" s="139"/>
      <c r="E3316" s="140"/>
      <c r="F3316" s="140"/>
      <c r="G3316" s="140"/>
      <c r="M3316" s="140"/>
      <c r="N3316" s="167"/>
      <c r="O3316" s="167"/>
      <c r="P3316" s="142"/>
      <c r="Q3316" s="142"/>
      <c r="R3316" s="142"/>
      <c r="S3316" s="139"/>
    </row>
    <row r="3317" spans="2:19" ht="15.75" customHeight="1" x14ac:dyDescent="0.25">
      <c r="B3317" s="106"/>
      <c r="C3317" s="106"/>
      <c r="D3317" s="139"/>
      <c r="E3317" s="140"/>
      <c r="F3317" s="140"/>
      <c r="G3317" s="140"/>
      <c r="M3317" s="140"/>
      <c r="N3317" s="167"/>
      <c r="O3317" s="167"/>
      <c r="P3317" s="142"/>
      <c r="Q3317" s="142"/>
      <c r="R3317" s="142"/>
      <c r="S3317" s="139"/>
    </row>
    <row r="3318" spans="2:19" ht="15.75" customHeight="1" x14ac:dyDescent="0.25">
      <c r="B3318" s="106"/>
      <c r="C3318" s="106"/>
      <c r="D3318" s="139"/>
      <c r="E3318" s="140"/>
      <c r="F3318" s="140"/>
      <c r="G3318" s="140"/>
      <c r="M3318" s="140"/>
      <c r="N3318" s="167"/>
      <c r="O3318" s="167"/>
      <c r="P3318" s="142"/>
      <c r="Q3318" s="142"/>
      <c r="R3318" s="142"/>
      <c r="S3318" s="139"/>
    </row>
    <row r="3319" spans="2:19" ht="15.75" customHeight="1" x14ac:dyDescent="0.25">
      <c r="B3319" s="106"/>
      <c r="C3319" s="106"/>
      <c r="D3319" s="139"/>
      <c r="E3319" s="140"/>
      <c r="F3319" s="140"/>
      <c r="G3319" s="140"/>
      <c r="M3319" s="140"/>
      <c r="N3319" s="167"/>
      <c r="O3319" s="167"/>
      <c r="P3319" s="142"/>
      <c r="Q3319" s="142"/>
      <c r="R3319" s="142"/>
      <c r="S3319" s="139"/>
    </row>
    <row r="3320" spans="2:19" ht="15.75" customHeight="1" x14ac:dyDescent="0.25">
      <c r="B3320" s="106"/>
      <c r="C3320" s="106"/>
      <c r="D3320" s="139"/>
      <c r="E3320" s="140"/>
      <c r="F3320" s="140"/>
      <c r="G3320" s="140"/>
      <c r="M3320" s="140"/>
      <c r="N3320" s="167"/>
      <c r="O3320" s="167"/>
      <c r="P3320" s="142"/>
      <c r="Q3320" s="142"/>
      <c r="R3320" s="142"/>
      <c r="S3320" s="139"/>
    </row>
    <row r="3321" spans="2:19" ht="15.75" customHeight="1" x14ac:dyDescent="0.25">
      <c r="B3321" s="106"/>
      <c r="C3321" s="106"/>
      <c r="D3321" s="139"/>
      <c r="E3321" s="140"/>
      <c r="F3321" s="140"/>
      <c r="G3321" s="140"/>
      <c r="M3321" s="140"/>
      <c r="N3321" s="167"/>
      <c r="O3321" s="167"/>
      <c r="P3321" s="142"/>
      <c r="Q3321" s="142"/>
      <c r="R3321" s="142"/>
      <c r="S3321" s="139"/>
    </row>
    <row r="3322" spans="2:19" ht="15.75" customHeight="1" x14ac:dyDescent="0.25">
      <c r="B3322" s="106"/>
      <c r="C3322" s="106"/>
      <c r="D3322" s="139"/>
      <c r="E3322" s="140"/>
      <c r="F3322" s="140"/>
      <c r="G3322" s="140"/>
      <c r="M3322" s="140"/>
      <c r="N3322" s="167"/>
      <c r="O3322" s="167"/>
      <c r="P3322" s="142"/>
      <c r="Q3322" s="142"/>
      <c r="R3322" s="142"/>
      <c r="S3322" s="139"/>
    </row>
    <row r="3323" spans="2:19" ht="15.75" customHeight="1" x14ac:dyDescent="0.25">
      <c r="B3323" s="106"/>
      <c r="C3323" s="106"/>
      <c r="D3323" s="139"/>
      <c r="E3323" s="140"/>
      <c r="F3323" s="140"/>
      <c r="G3323" s="140"/>
      <c r="M3323" s="140"/>
      <c r="N3323" s="167"/>
      <c r="O3323" s="167"/>
      <c r="P3323" s="142"/>
      <c r="Q3323" s="142"/>
      <c r="R3323" s="142"/>
      <c r="S3323" s="139"/>
    </row>
    <row r="3324" spans="2:19" ht="15.75" customHeight="1" x14ac:dyDescent="0.25">
      <c r="B3324" s="106"/>
      <c r="C3324" s="106"/>
      <c r="D3324" s="139"/>
      <c r="E3324" s="140"/>
      <c r="F3324" s="140"/>
      <c r="G3324" s="140"/>
      <c r="M3324" s="140"/>
      <c r="N3324" s="167"/>
      <c r="O3324" s="167"/>
      <c r="P3324" s="142"/>
      <c r="Q3324" s="142"/>
      <c r="R3324" s="142"/>
      <c r="S3324" s="139"/>
    </row>
    <row r="3325" spans="2:19" ht="15.75" customHeight="1" x14ac:dyDescent="0.25">
      <c r="B3325" s="106"/>
      <c r="C3325" s="106"/>
      <c r="D3325" s="139"/>
      <c r="E3325" s="140"/>
      <c r="F3325" s="140"/>
      <c r="G3325" s="140"/>
      <c r="M3325" s="140"/>
      <c r="N3325" s="167"/>
      <c r="O3325" s="167"/>
      <c r="P3325" s="142"/>
      <c r="Q3325" s="142"/>
      <c r="R3325" s="142"/>
      <c r="S3325" s="139"/>
    </row>
    <row r="3326" spans="2:19" ht="15.75" customHeight="1" x14ac:dyDescent="0.25">
      <c r="B3326" s="106"/>
      <c r="C3326" s="106"/>
      <c r="D3326" s="139"/>
      <c r="E3326" s="140"/>
      <c r="F3326" s="140"/>
      <c r="G3326" s="140"/>
      <c r="M3326" s="140"/>
      <c r="N3326" s="167"/>
      <c r="O3326" s="167"/>
      <c r="P3326" s="142"/>
      <c r="Q3326" s="142"/>
      <c r="R3326" s="142"/>
      <c r="S3326" s="139"/>
    </row>
    <row r="3327" spans="2:19" ht="15.75" customHeight="1" x14ac:dyDescent="0.25">
      <c r="B3327" s="106"/>
      <c r="C3327" s="106"/>
      <c r="D3327" s="139"/>
      <c r="E3327" s="140"/>
      <c r="F3327" s="140"/>
      <c r="G3327" s="140"/>
      <c r="M3327" s="140"/>
      <c r="N3327" s="167"/>
      <c r="O3327" s="167"/>
      <c r="P3327" s="142"/>
      <c r="Q3327" s="142"/>
      <c r="R3327" s="142"/>
      <c r="S3327" s="139"/>
    </row>
    <row r="3328" spans="2:19" ht="15.75" customHeight="1" x14ac:dyDescent="0.25">
      <c r="B3328" s="106"/>
      <c r="C3328" s="106"/>
      <c r="D3328" s="139"/>
      <c r="E3328" s="140"/>
      <c r="F3328" s="140"/>
      <c r="G3328" s="140"/>
      <c r="M3328" s="140"/>
      <c r="N3328" s="167"/>
      <c r="O3328" s="167"/>
      <c r="P3328" s="142"/>
      <c r="Q3328" s="142"/>
      <c r="R3328" s="142"/>
      <c r="S3328" s="139"/>
    </row>
    <row r="3329" spans="2:19" ht="15.75" customHeight="1" x14ac:dyDescent="0.25">
      <c r="B3329" s="106"/>
      <c r="C3329" s="106"/>
      <c r="D3329" s="139"/>
      <c r="E3329" s="140"/>
      <c r="F3329" s="140"/>
      <c r="G3329" s="140"/>
      <c r="M3329" s="140"/>
      <c r="N3329" s="167"/>
      <c r="O3329" s="167"/>
      <c r="P3329" s="142"/>
      <c r="Q3329" s="142"/>
      <c r="R3329" s="142"/>
      <c r="S3329" s="139"/>
    </row>
    <row r="3330" spans="2:19" ht="15.75" customHeight="1" x14ac:dyDescent="0.25">
      <c r="B3330" s="106"/>
      <c r="C3330" s="106"/>
      <c r="D3330" s="139"/>
      <c r="E3330" s="140"/>
      <c r="F3330" s="140"/>
      <c r="G3330" s="140"/>
      <c r="M3330" s="140"/>
      <c r="N3330" s="167"/>
      <c r="O3330" s="167"/>
      <c r="P3330" s="142"/>
      <c r="Q3330" s="142"/>
      <c r="R3330" s="142"/>
      <c r="S3330" s="139"/>
    </row>
    <row r="3331" spans="2:19" ht="15.75" customHeight="1" x14ac:dyDescent="0.25">
      <c r="B3331" s="106"/>
      <c r="C3331" s="106"/>
      <c r="D3331" s="139"/>
      <c r="E3331" s="140"/>
      <c r="F3331" s="140"/>
      <c r="G3331" s="140"/>
      <c r="M3331" s="140"/>
      <c r="N3331" s="167"/>
      <c r="O3331" s="167"/>
      <c r="P3331" s="142"/>
      <c r="Q3331" s="142"/>
      <c r="R3331" s="142"/>
      <c r="S3331" s="139"/>
    </row>
    <row r="3332" spans="2:19" ht="15.75" customHeight="1" x14ac:dyDescent="0.25">
      <c r="B3332" s="106"/>
      <c r="C3332" s="106"/>
      <c r="D3332" s="139"/>
      <c r="E3332" s="140"/>
      <c r="F3332" s="140"/>
      <c r="G3332" s="140"/>
      <c r="M3332" s="140"/>
      <c r="N3332" s="167"/>
      <c r="O3332" s="167"/>
      <c r="P3332" s="142"/>
      <c r="Q3332" s="142"/>
      <c r="R3332" s="142"/>
      <c r="S3332" s="139"/>
    </row>
    <row r="3333" spans="2:19" ht="15.75" customHeight="1" x14ac:dyDescent="0.25">
      <c r="B3333" s="106"/>
      <c r="C3333" s="106"/>
      <c r="D3333" s="139"/>
      <c r="E3333" s="140"/>
      <c r="F3333" s="140"/>
      <c r="G3333" s="140"/>
      <c r="M3333" s="140"/>
      <c r="N3333" s="167"/>
      <c r="O3333" s="167"/>
      <c r="P3333" s="142"/>
      <c r="Q3333" s="142"/>
      <c r="R3333" s="142"/>
      <c r="S3333" s="139"/>
    </row>
    <row r="3334" spans="2:19" ht="15.75" customHeight="1" x14ac:dyDescent="0.25">
      <c r="B3334" s="106"/>
      <c r="C3334" s="106"/>
      <c r="D3334" s="139"/>
      <c r="E3334" s="140"/>
      <c r="F3334" s="140"/>
      <c r="G3334" s="140"/>
      <c r="M3334" s="140"/>
      <c r="N3334" s="167"/>
      <c r="O3334" s="167"/>
      <c r="P3334" s="142"/>
      <c r="Q3334" s="142"/>
      <c r="R3334" s="142"/>
      <c r="S3334" s="139"/>
    </row>
    <row r="3335" spans="2:19" ht="15.75" customHeight="1" x14ac:dyDescent="0.25">
      <c r="B3335" s="106"/>
      <c r="C3335" s="106"/>
      <c r="D3335" s="139"/>
      <c r="E3335" s="140"/>
      <c r="F3335" s="140"/>
      <c r="G3335" s="140"/>
      <c r="M3335" s="140"/>
      <c r="N3335" s="167"/>
      <c r="O3335" s="167"/>
      <c r="P3335" s="142"/>
      <c r="Q3335" s="142"/>
      <c r="R3335" s="142"/>
      <c r="S3335" s="139"/>
    </row>
    <row r="3336" spans="2:19" ht="15.75" customHeight="1" x14ac:dyDescent="0.25">
      <c r="B3336" s="106"/>
      <c r="C3336" s="106"/>
      <c r="D3336" s="139"/>
      <c r="E3336" s="140"/>
      <c r="F3336" s="140"/>
      <c r="G3336" s="140"/>
      <c r="M3336" s="140"/>
      <c r="N3336" s="167"/>
      <c r="O3336" s="167"/>
      <c r="P3336" s="142"/>
      <c r="Q3336" s="142"/>
      <c r="R3336" s="142"/>
      <c r="S3336" s="139"/>
    </row>
    <row r="3337" spans="2:19" ht="15.75" customHeight="1" x14ac:dyDescent="0.25">
      <c r="B3337" s="106"/>
      <c r="C3337" s="106"/>
      <c r="D3337" s="139"/>
      <c r="E3337" s="140"/>
      <c r="F3337" s="140"/>
      <c r="G3337" s="140"/>
      <c r="M3337" s="140"/>
      <c r="N3337" s="167"/>
      <c r="O3337" s="167"/>
      <c r="P3337" s="142"/>
      <c r="Q3337" s="142"/>
      <c r="R3337" s="142"/>
      <c r="S3337" s="139"/>
    </row>
    <row r="3338" spans="2:19" ht="15.75" customHeight="1" x14ac:dyDescent="0.25">
      <c r="B3338" s="106"/>
      <c r="C3338" s="106"/>
      <c r="D3338" s="139"/>
      <c r="E3338" s="140"/>
      <c r="F3338" s="140"/>
      <c r="G3338" s="140"/>
      <c r="M3338" s="140"/>
      <c r="N3338" s="167"/>
      <c r="O3338" s="167"/>
      <c r="P3338" s="142"/>
      <c r="Q3338" s="142"/>
      <c r="R3338" s="142"/>
      <c r="S3338" s="139"/>
    </row>
    <row r="3339" spans="2:19" ht="15.75" customHeight="1" x14ac:dyDescent="0.25">
      <c r="B3339" s="106"/>
      <c r="C3339" s="106"/>
      <c r="D3339" s="139"/>
      <c r="E3339" s="140"/>
      <c r="F3339" s="140"/>
      <c r="G3339" s="140"/>
      <c r="M3339" s="140"/>
      <c r="N3339" s="167"/>
      <c r="O3339" s="167"/>
      <c r="P3339" s="142"/>
      <c r="Q3339" s="142"/>
      <c r="R3339" s="142"/>
      <c r="S3339" s="139"/>
    </row>
    <row r="3340" spans="2:19" ht="15.75" customHeight="1" x14ac:dyDescent="0.25">
      <c r="B3340" s="106"/>
      <c r="C3340" s="106"/>
      <c r="D3340" s="139"/>
      <c r="E3340" s="140"/>
      <c r="F3340" s="140"/>
      <c r="G3340" s="140"/>
      <c r="M3340" s="140"/>
      <c r="N3340" s="167"/>
      <c r="O3340" s="167"/>
      <c r="P3340" s="142"/>
      <c r="Q3340" s="142"/>
      <c r="R3340" s="142"/>
      <c r="S3340" s="139"/>
    </row>
    <row r="3341" spans="2:19" ht="15.75" customHeight="1" x14ac:dyDescent="0.25">
      <c r="B3341" s="106"/>
      <c r="C3341" s="106"/>
      <c r="D3341" s="139"/>
      <c r="E3341" s="140"/>
      <c r="F3341" s="140"/>
      <c r="G3341" s="140"/>
      <c r="M3341" s="140"/>
      <c r="N3341" s="167"/>
      <c r="O3341" s="167"/>
      <c r="P3341" s="142"/>
      <c r="Q3341" s="142"/>
      <c r="R3341" s="142"/>
      <c r="S3341" s="139"/>
    </row>
    <row r="3342" spans="2:19" ht="15.75" customHeight="1" x14ac:dyDescent="0.25">
      <c r="B3342" s="106"/>
      <c r="C3342" s="106"/>
      <c r="D3342" s="139"/>
      <c r="E3342" s="140"/>
      <c r="F3342" s="140"/>
      <c r="G3342" s="140"/>
      <c r="M3342" s="140"/>
      <c r="N3342" s="167"/>
      <c r="O3342" s="167"/>
      <c r="P3342" s="142"/>
      <c r="Q3342" s="142"/>
      <c r="R3342" s="142"/>
      <c r="S3342" s="139"/>
    </row>
    <row r="3343" spans="2:19" ht="15.75" customHeight="1" x14ac:dyDescent="0.25">
      <c r="B3343" s="106"/>
      <c r="C3343" s="106"/>
      <c r="D3343" s="139"/>
      <c r="E3343" s="140"/>
      <c r="F3343" s="140"/>
      <c r="G3343" s="140"/>
      <c r="M3343" s="140"/>
      <c r="N3343" s="167"/>
      <c r="O3343" s="167"/>
      <c r="P3343" s="142"/>
      <c r="Q3343" s="142"/>
      <c r="R3343" s="142"/>
      <c r="S3343" s="139"/>
    </row>
    <row r="3344" spans="2:19" ht="15.75" customHeight="1" x14ac:dyDescent="0.25">
      <c r="B3344" s="106"/>
      <c r="C3344" s="106"/>
      <c r="D3344" s="139"/>
      <c r="E3344" s="140"/>
      <c r="F3344" s="140"/>
      <c r="G3344" s="140"/>
      <c r="M3344" s="140"/>
      <c r="N3344" s="167"/>
      <c r="O3344" s="167"/>
      <c r="P3344" s="142"/>
      <c r="Q3344" s="142"/>
      <c r="R3344" s="142"/>
      <c r="S3344" s="139"/>
    </row>
    <row r="3345" spans="2:19" ht="15.75" customHeight="1" x14ac:dyDescent="0.25">
      <c r="B3345" s="106"/>
      <c r="C3345" s="106"/>
      <c r="D3345" s="139"/>
      <c r="E3345" s="140"/>
      <c r="F3345" s="140"/>
      <c r="G3345" s="140"/>
      <c r="M3345" s="140"/>
      <c r="N3345" s="167"/>
      <c r="O3345" s="167"/>
      <c r="P3345" s="142"/>
      <c r="Q3345" s="142"/>
      <c r="R3345" s="142"/>
      <c r="S3345" s="139"/>
    </row>
    <row r="3346" spans="2:19" ht="15.75" customHeight="1" x14ac:dyDescent="0.25">
      <c r="B3346" s="106"/>
      <c r="C3346" s="106"/>
      <c r="D3346" s="139"/>
      <c r="E3346" s="140"/>
      <c r="F3346" s="140"/>
      <c r="G3346" s="140"/>
      <c r="M3346" s="140"/>
      <c r="N3346" s="167"/>
      <c r="O3346" s="167"/>
      <c r="P3346" s="142"/>
      <c r="Q3346" s="142"/>
      <c r="R3346" s="142"/>
      <c r="S3346" s="139"/>
    </row>
    <row r="3347" spans="2:19" ht="15.75" customHeight="1" x14ac:dyDescent="0.25">
      <c r="B3347" s="106"/>
      <c r="C3347" s="106"/>
      <c r="D3347" s="139"/>
      <c r="E3347" s="140"/>
      <c r="F3347" s="140"/>
      <c r="G3347" s="140"/>
      <c r="M3347" s="140"/>
      <c r="N3347" s="167"/>
      <c r="O3347" s="167"/>
      <c r="P3347" s="142"/>
      <c r="Q3347" s="142"/>
      <c r="R3347" s="142"/>
      <c r="S3347" s="139"/>
    </row>
    <row r="3348" spans="2:19" ht="15.75" customHeight="1" x14ac:dyDescent="0.25">
      <c r="B3348" s="106"/>
      <c r="C3348" s="106"/>
      <c r="D3348" s="139"/>
      <c r="E3348" s="140"/>
      <c r="F3348" s="140"/>
      <c r="G3348" s="140"/>
      <c r="M3348" s="140"/>
      <c r="N3348" s="167"/>
      <c r="O3348" s="167"/>
      <c r="P3348" s="142"/>
      <c r="Q3348" s="142"/>
      <c r="R3348" s="142"/>
      <c r="S3348" s="139"/>
    </row>
    <row r="3349" spans="2:19" ht="15.75" customHeight="1" x14ac:dyDescent="0.25">
      <c r="B3349" s="106"/>
      <c r="C3349" s="106"/>
      <c r="D3349" s="139"/>
      <c r="E3349" s="140"/>
      <c r="F3349" s="140"/>
      <c r="G3349" s="140"/>
      <c r="M3349" s="140"/>
      <c r="N3349" s="167"/>
      <c r="O3349" s="167"/>
      <c r="P3349" s="142"/>
      <c r="Q3349" s="142"/>
      <c r="R3349" s="142"/>
      <c r="S3349" s="139"/>
    </row>
    <row r="3350" spans="2:19" ht="15.75" customHeight="1" x14ac:dyDescent="0.25">
      <c r="B3350" s="106"/>
      <c r="C3350" s="106"/>
      <c r="D3350" s="139"/>
      <c r="E3350" s="140"/>
      <c r="F3350" s="140"/>
      <c r="G3350" s="140"/>
      <c r="M3350" s="140"/>
      <c r="N3350" s="167"/>
      <c r="O3350" s="167"/>
      <c r="P3350" s="142"/>
      <c r="Q3350" s="142"/>
      <c r="R3350" s="142"/>
      <c r="S3350" s="139"/>
    </row>
    <row r="3351" spans="2:19" ht="15.75" customHeight="1" x14ac:dyDescent="0.25">
      <c r="B3351" s="106"/>
      <c r="C3351" s="106"/>
      <c r="D3351" s="139"/>
      <c r="E3351" s="140"/>
      <c r="F3351" s="140"/>
      <c r="G3351" s="140"/>
      <c r="M3351" s="140"/>
      <c r="N3351" s="167"/>
      <c r="O3351" s="167"/>
      <c r="P3351" s="142"/>
      <c r="Q3351" s="142"/>
      <c r="R3351" s="142"/>
      <c r="S3351" s="139"/>
    </row>
    <row r="3352" spans="2:19" ht="15.75" customHeight="1" x14ac:dyDescent="0.25">
      <c r="B3352" s="106"/>
      <c r="C3352" s="106"/>
      <c r="D3352" s="139"/>
      <c r="E3352" s="140"/>
      <c r="F3352" s="140"/>
      <c r="G3352" s="140"/>
      <c r="M3352" s="140"/>
      <c r="N3352" s="167"/>
      <c r="O3352" s="167"/>
      <c r="P3352" s="142"/>
      <c r="Q3352" s="142"/>
      <c r="R3352" s="142"/>
      <c r="S3352" s="139"/>
    </row>
    <row r="3353" spans="2:19" ht="15.75" customHeight="1" x14ac:dyDescent="0.25">
      <c r="B3353" s="106"/>
      <c r="C3353" s="106"/>
      <c r="D3353" s="139"/>
      <c r="E3353" s="140"/>
      <c r="F3353" s="140"/>
      <c r="G3353" s="140"/>
      <c r="M3353" s="140"/>
      <c r="N3353" s="167"/>
      <c r="O3353" s="167"/>
      <c r="P3353" s="142"/>
      <c r="Q3353" s="142"/>
      <c r="R3353" s="142"/>
      <c r="S3353" s="139"/>
    </row>
    <row r="3354" spans="2:19" ht="15.75" customHeight="1" x14ac:dyDescent="0.25">
      <c r="B3354" s="106"/>
      <c r="C3354" s="106"/>
      <c r="D3354" s="139"/>
      <c r="E3354" s="140"/>
      <c r="F3354" s="140"/>
      <c r="G3354" s="140"/>
      <c r="M3354" s="140"/>
      <c r="N3354" s="167"/>
      <c r="O3354" s="167"/>
      <c r="P3354" s="142"/>
      <c r="Q3354" s="142"/>
      <c r="R3354" s="142"/>
      <c r="S3354" s="139"/>
    </row>
    <row r="3355" spans="2:19" ht="15.75" customHeight="1" x14ac:dyDescent="0.25">
      <c r="B3355" s="106"/>
      <c r="C3355" s="106"/>
      <c r="D3355" s="139"/>
      <c r="E3355" s="140"/>
      <c r="F3355" s="140"/>
      <c r="G3355" s="140"/>
      <c r="M3355" s="140"/>
      <c r="N3355" s="167"/>
      <c r="O3355" s="167"/>
      <c r="P3355" s="142"/>
      <c r="Q3355" s="142"/>
      <c r="R3355" s="142"/>
      <c r="S3355" s="139"/>
    </row>
    <row r="3356" spans="2:19" ht="15.75" customHeight="1" x14ac:dyDescent="0.25">
      <c r="B3356" s="106"/>
      <c r="C3356" s="106"/>
      <c r="D3356" s="139"/>
      <c r="E3356" s="140"/>
      <c r="F3356" s="140"/>
      <c r="G3356" s="140"/>
      <c r="M3356" s="140"/>
      <c r="N3356" s="167"/>
      <c r="O3356" s="167"/>
      <c r="P3356" s="142"/>
      <c r="Q3356" s="142"/>
      <c r="R3356" s="142"/>
      <c r="S3356" s="139"/>
    </row>
    <row r="3357" spans="2:19" ht="15.75" customHeight="1" x14ac:dyDescent="0.25">
      <c r="B3357" s="106"/>
      <c r="C3357" s="106"/>
      <c r="D3357" s="139"/>
      <c r="E3357" s="140"/>
      <c r="F3357" s="140"/>
      <c r="G3357" s="140"/>
      <c r="M3357" s="140"/>
      <c r="N3357" s="167"/>
      <c r="O3357" s="167"/>
      <c r="P3357" s="142"/>
      <c r="Q3357" s="142"/>
      <c r="R3357" s="142"/>
      <c r="S3357" s="139"/>
    </row>
    <row r="3358" spans="2:19" ht="15.75" customHeight="1" x14ac:dyDescent="0.25">
      <c r="B3358" s="106"/>
      <c r="C3358" s="106"/>
      <c r="D3358" s="139"/>
      <c r="E3358" s="140"/>
      <c r="F3358" s="140"/>
      <c r="G3358" s="140"/>
      <c r="M3358" s="140"/>
      <c r="N3358" s="167"/>
      <c r="O3358" s="167"/>
      <c r="P3358" s="142"/>
      <c r="Q3358" s="142"/>
      <c r="R3358" s="142"/>
      <c r="S3358" s="139"/>
    </row>
    <row r="3359" spans="2:19" ht="15.75" customHeight="1" x14ac:dyDescent="0.25">
      <c r="B3359" s="106"/>
      <c r="C3359" s="106"/>
      <c r="D3359" s="139"/>
      <c r="E3359" s="140"/>
      <c r="F3359" s="140"/>
      <c r="G3359" s="140"/>
      <c r="M3359" s="140"/>
      <c r="N3359" s="167"/>
      <c r="O3359" s="167"/>
      <c r="P3359" s="142"/>
      <c r="Q3359" s="142"/>
      <c r="R3359" s="142"/>
      <c r="S3359" s="139"/>
    </row>
    <row r="3360" spans="2:19" ht="15.75" customHeight="1" x14ac:dyDescent="0.25">
      <c r="B3360" s="106"/>
      <c r="C3360" s="106"/>
      <c r="D3360" s="139"/>
      <c r="E3360" s="140"/>
      <c r="F3360" s="140"/>
      <c r="G3360" s="140"/>
      <c r="M3360" s="140"/>
      <c r="N3360" s="167"/>
      <c r="O3360" s="167"/>
      <c r="P3360" s="142"/>
      <c r="Q3360" s="142"/>
      <c r="R3360" s="142"/>
      <c r="S3360" s="139"/>
    </row>
    <row r="3361" spans="2:19" ht="15.75" customHeight="1" x14ac:dyDescent="0.25">
      <c r="B3361" s="106"/>
      <c r="C3361" s="106"/>
      <c r="D3361" s="139"/>
      <c r="E3361" s="140"/>
      <c r="F3361" s="140"/>
      <c r="G3361" s="140"/>
      <c r="M3361" s="140"/>
      <c r="N3361" s="167"/>
      <c r="O3361" s="167"/>
      <c r="P3361" s="142"/>
      <c r="Q3361" s="142"/>
      <c r="R3361" s="142"/>
      <c r="S3361" s="139"/>
    </row>
    <row r="3362" spans="2:19" ht="15.75" customHeight="1" x14ac:dyDescent="0.25">
      <c r="B3362" s="106"/>
      <c r="C3362" s="106"/>
      <c r="D3362" s="139"/>
      <c r="E3362" s="140"/>
      <c r="F3362" s="140"/>
      <c r="G3362" s="140"/>
      <c r="M3362" s="140"/>
      <c r="N3362" s="167"/>
      <c r="O3362" s="167"/>
      <c r="P3362" s="142"/>
      <c r="Q3362" s="142"/>
      <c r="R3362" s="142"/>
      <c r="S3362" s="139"/>
    </row>
    <row r="3363" spans="2:19" ht="15.75" customHeight="1" x14ac:dyDescent="0.25">
      <c r="B3363" s="106"/>
      <c r="C3363" s="106"/>
      <c r="D3363" s="139"/>
      <c r="E3363" s="140"/>
      <c r="F3363" s="140"/>
      <c r="G3363" s="140"/>
      <c r="M3363" s="140"/>
      <c r="N3363" s="167"/>
      <c r="O3363" s="167"/>
      <c r="P3363" s="142"/>
      <c r="Q3363" s="142"/>
      <c r="R3363" s="142"/>
      <c r="S3363" s="139"/>
    </row>
    <row r="3364" spans="2:19" ht="15.75" customHeight="1" x14ac:dyDescent="0.25">
      <c r="B3364" s="106"/>
      <c r="C3364" s="106"/>
      <c r="D3364" s="139"/>
      <c r="E3364" s="140"/>
      <c r="F3364" s="140"/>
      <c r="G3364" s="140"/>
      <c r="M3364" s="140"/>
      <c r="N3364" s="167"/>
      <c r="O3364" s="167"/>
      <c r="P3364" s="142"/>
      <c r="Q3364" s="142"/>
      <c r="R3364" s="142"/>
      <c r="S3364" s="139"/>
    </row>
    <row r="3365" spans="2:19" ht="15.75" customHeight="1" x14ac:dyDescent="0.25">
      <c r="B3365" s="106"/>
      <c r="C3365" s="106"/>
      <c r="D3365" s="139"/>
      <c r="E3365" s="140"/>
      <c r="F3365" s="140"/>
      <c r="G3365" s="140"/>
      <c r="M3365" s="140"/>
      <c r="N3365" s="167"/>
      <c r="O3365" s="167"/>
      <c r="P3365" s="142"/>
      <c r="Q3365" s="142"/>
      <c r="R3365" s="142"/>
      <c r="S3365" s="139"/>
    </row>
    <row r="3366" spans="2:19" ht="15.75" customHeight="1" x14ac:dyDescent="0.25">
      <c r="B3366" s="106"/>
      <c r="C3366" s="106"/>
      <c r="D3366" s="139"/>
      <c r="E3366" s="140"/>
      <c r="F3366" s="140"/>
      <c r="G3366" s="140"/>
      <c r="M3366" s="140"/>
      <c r="N3366" s="167"/>
      <c r="O3366" s="167"/>
      <c r="P3366" s="142"/>
      <c r="Q3366" s="142"/>
      <c r="R3366" s="142"/>
      <c r="S3366" s="139"/>
    </row>
    <row r="3367" spans="2:19" ht="15.75" customHeight="1" x14ac:dyDescent="0.25">
      <c r="B3367" s="106"/>
      <c r="C3367" s="106"/>
      <c r="D3367" s="139"/>
      <c r="E3367" s="140"/>
      <c r="F3367" s="140"/>
      <c r="G3367" s="140"/>
      <c r="M3367" s="140"/>
      <c r="N3367" s="167"/>
      <c r="O3367" s="167"/>
      <c r="P3367" s="142"/>
      <c r="Q3367" s="142"/>
      <c r="R3367" s="142"/>
      <c r="S3367" s="139"/>
    </row>
    <row r="3368" spans="2:19" ht="15.75" customHeight="1" x14ac:dyDescent="0.25">
      <c r="B3368" s="106"/>
      <c r="C3368" s="106"/>
      <c r="D3368" s="139"/>
      <c r="E3368" s="140"/>
      <c r="F3368" s="140"/>
      <c r="G3368" s="140"/>
      <c r="M3368" s="140"/>
      <c r="N3368" s="167"/>
      <c r="O3368" s="167"/>
      <c r="P3368" s="142"/>
      <c r="Q3368" s="142"/>
      <c r="R3368" s="142"/>
      <c r="S3368" s="139"/>
    </row>
    <row r="3369" spans="2:19" ht="15.75" customHeight="1" x14ac:dyDescent="0.25">
      <c r="B3369" s="106"/>
      <c r="C3369" s="106"/>
      <c r="D3369" s="139"/>
      <c r="E3369" s="140"/>
      <c r="F3369" s="140"/>
      <c r="G3369" s="140"/>
      <c r="M3369" s="140"/>
      <c r="N3369" s="167"/>
      <c r="O3369" s="167"/>
      <c r="P3369" s="142"/>
      <c r="Q3369" s="142"/>
      <c r="R3369" s="142"/>
      <c r="S3369" s="139"/>
    </row>
    <row r="3370" spans="2:19" ht="15.75" customHeight="1" x14ac:dyDescent="0.25">
      <c r="B3370" s="106"/>
      <c r="C3370" s="106"/>
      <c r="D3370" s="139"/>
      <c r="E3370" s="140"/>
      <c r="F3370" s="140"/>
      <c r="G3370" s="140"/>
      <c r="M3370" s="140"/>
      <c r="N3370" s="167"/>
      <c r="O3370" s="167"/>
      <c r="P3370" s="142"/>
      <c r="Q3370" s="142"/>
      <c r="R3370" s="142"/>
      <c r="S3370" s="139"/>
    </row>
    <row r="3371" spans="2:19" ht="15.75" customHeight="1" x14ac:dyDescent="0.25">
      <c r="B3371" s="106"/>
      <c r="C3371" s="106"/>
      <c r="D3371" s="139"/>
      <c r="E3371" s="140"/>
      <c r="F3371" s="140"/>
      <c r="G3371" s="140"/>
      <c r="M3371" s="140"/>
      <c r="N3371" s="167"/>
      <c r="O3371" s="167"/>
      <c r="P3371" s="142"/>
      <c r="Q3371" s="142"/>
      <c r="R3371" s="142"/>
      <c r="S3371" s="139"/>
    </row>
    <row r="3372" spans="2:19" ht="15.75" customHeight="1" x14ac:dyDescent="0.25">
      <c r="B3372" s="106"/>
      <c r="C3372" s="106"/>
      <c r="D3372" s="139"/>
      <c r="E3372" s="140"/>
      <c r="F3372" s="140"/>
      <c r="G3372" s="140"/>
      <c r="M3372" s="140"/>
      <c r="N3372" s="167"/>
      <c r="O3372" s="167"/>
      <c r="P3372" s="142"/>
      <c r="Q3372" s="142"/>
      <c r="R3372" s="142"/>
      <c r="S3372" s="139"/>
    </row>
    <row r="3373" spans="2:19" ht="15.75" customHeight="1" x14ac:dyDescent="0.25">
      <c r="B3373" s="106"/>
      <c r="C3373" s="106"/>
      <c r="D3373" s="139"/>
      <c r="E3373" s="140"/>
      <c r="F3373" s="140"/>
      <c r="G3373" s="140"/>
      <c r="M3373" s="140"/>
      <c r="N3373" s="167"/>
      <c r="O3373" s="167"/>
      <c r="P3373" s="142"/>
      <c r="Q3373" s="142"/>
      <c r="R3373" s="142"/>
      <c r="S3373" s="139"/>
    </row>
    <row r="3374" spans="2:19" ht="15.75" customHeight="1" x14ac:dyDescent="0.25">
      <c r="B3374" s="106"/>
      <c r="C3374" s="106"/>
      <c r="D3374" s="139"/>
      <c r="E3374" s="140"/>
      <c r="F3374" s="140"/>
      <c r="G3374" s="140"/>
      <c r="M3374" s="140"/>
      <c r="N3374" s="167"/>
      <c r="O3374" s="167"/>
      <c r="P3374" s="142"/>
      <c r="Q3374" s="142"/>
      <c r="R3374" s="142"/>
      <c r="S3374" s="139"/>
    </row>
    <row r="3375" spans="2:19" ht="15.75" customHeight="1" x14ac:dyDescent="0.25">
      <c r="B3375" s="106"/>
      <c r="C3375" s="106"/>
      <c r="D3375" s="139"/>
      <c r="E3375" s="140"/>
      <c r="F3375" s="140"/>
      <c r="G3375" s="140"/>
      <c r="M3375" s="140"/>
      <c r="N3375" s="167"/>
      <c r="O3375" s="167"/>
      <c r="P3375" s="142"/>
      <c r="Q3375" s="142"/>
      <c r="R3375" s="142"/>
      <c r="S3375" s="139"/>
    </row>
    <row r="3376" spans="2:19" ht="15.75" customHeight="1" x14ac:dyDescent="0.25">
      <c r="B3376" s="106"/>
      <c r="C3376" s="106"/>
      <c r="D3376" s="139"/>
      <c r="E3376" s="140"/>
      <c r="F3376" s="140"/>
      <c r="G3376" s="140"/>
      <c r="M3376" s="140"/>
      <c r="N3376" s="167"/>
      <c r="O3376" s="167"/>
      <c r="P3376" s="142"/>
      <c r="Q3376" s="142"/>
      <c r="R3376" s="142"/>
      <c r="S3376" s="139"/>
    </row>
    <row r="3377" spans="2:19" ht="15.75" customHeight="1" x14ac:dyDescent="0.25">
      <c r="B3377" s="106"/>
      <c r="C3377" s="106"/>
      <c r="D3377" s="139"/>
      <c r="E3377" s="140"/>
      <c r="F3377" s="140"/>
      <c r="G3377" s="140"/>
      <c r="M3377" s="140"/>
      <c r="N3377" s="167"/>
      <c r="O3377" s="167"/>
      <c r="P3377" s="142"/>
      <c r="Q3377" s="142"/>
      <c r="R3377" s="142"/>
      <c r="S3377" s="139"/>
    </row>
    <row r="3378" spans="2:19" ht="15.75" customHeight="1" x14ac:dyDescent="0.25">
      <c r="B3378" s="106"/>
      <c r="C3378" s="106"/>
      <c r="D3378" s="139"/>
      <c r="E3378" s="140"/>
      <c r="F3378" s="140"/>
      <c r="G3378" s="140"/>
      <c r="M3378" s="140"/>
      <c r="N3378" s="167"/>
      <c r="O3378" s="167"/>
      <c r="P3378" s="142"/>
      <c r="Q3378" s="142"/>
      <c r="R3378" s="142"/>
      <c r="S3378" s="139"/>
    </row>
    <row r="3379" spans="2:19" ht="15.75" customHeight="1" x14ac:dyDescent="0.25">
      <c r="B3379" s="106"/>
      <c r="C3379" s="106"/>
      <c r="D3379" s="139"/>
      <c r="E3379" s="140"/>
      <c r="F3379" s="140"/>
      <c r="G3379" s="140"/>
      <c r="M3379" s="140"/>
      <c r="N3379" s="167"/>
      <c r="O3379" s="167"/>
      <c r="P3379" s="142"/>
      <c r="Q3379" s="142"/>
      <c r="R3379" s="142"/>
      <c r="S3379" s="139"/>
    </row>
    <row r="3380" spans="2:19" ht="15.75" customHeight="1" x14ac:dyDescent="0.25">
      <c r="B3380" s="106"/>
      <c r="C3380" s="106"/>
      <c r="D3380" s="139"/>
      <c r="E3380" s="140"/>
      <c r="F3380" s="140"/>
      <c r="G3380" s="140"/>
      <c r="M3380" s="140"/>
      <c r="N3380" s="167"/>
      <c r="O3380" s="167"/>
      <c r="P3380" s="142"/>
      <c r="Q3380" s="142"/>
      <c r="R3380" s="142"/>
      <c r="S3380" s="139"/>
    </row>
    <row r="3381" spans="2:19" ht="15.75" customHeight="1" x14ac:dyDescent="0.25">
      <c r="B3381" s="106"/>
      <c r="C3381" s="106"/>
      <c r="D3381" s="139"/>
      <c r="E3381" s="140"/>
      <c r="F3381" s="140"/>
      <c r="G3381" s="140"/>
      <c r="M3381" s="140"/>
      <c r="N3381" s="167"/>
      <c r="O3381" s="167"/>
      <c r="P3381" s="142"/>
      <c r="Q3381" s="142"/>
      <c r="R3381" s="142"/>
      <c r="S3381" s="139"/>
    </row>
    <row r="3382" spans="2:19" ht="15.75" customHeight="1" x14ac:dyDescent="0.25">
      <c r="B3382" s="106"/>
      <c r="C3382" s="106"/>
      <c r="D3382" s="139"/>
      <c r="E3382" s="140"/>
      <c r="F3382" s="140"/>
      <c r="G3382" s="140"/>
      <c r="M3382" s="140"/>
      <c r="N3382" s="167"/>
      <c r="O3382" s="167"/>
      <c r="P3382" s="142"/>
      <c r="Q3382" s="142"/>
      <c r="R3382" s="142"/>
      <c r="S3382" s="139"/>
    </row>
    <row r="3383" spans="2:19" ht="15.75" customHeight="1" x14ac:dyDescent="0.25">
      <c r="B3383" s="106"/>
      <c r="C3383" s="106"/>
      <c r="D3383" s="139"/>
      <c r="E3383" s="140"/>
      <c r="F3383" s="140"/>
      <c r="G3383" s="140"/>
      <c r="M3383" s="140"/>
      <c r="N3383" s="167"/>
      <c r="O3383" s="167"/>
      <c r="P3383" s="142"/>
      <c r="Q3383" s="142"/>
      <c r="R3383" s="142"/>
      <c r="S3383" s="139"/>
    </row>
    <row r="3384" spans="2:19" ht="15.75" customHeight="1" x14ac:dyDescent="0.25">
      <c r="B3384" s="106"/>
      <c r="C3384" s="106"/>
      <c r="D3384" s="139"/>
      <c r="E3384" s="140"/>
      <c r="F3384" s="140"/>
      <c r="G3384" s="140"/>
      <c r="M3384" s="140"/>
      <c r="N3384" s="167"/>
      <c r="O3384" s="167"/>
      <c r="P3384" s="142"/>
      <c r="Q3384" s="142"/>
      <c r="R3384" s="142"/>
      <c r="S3384" s="139"/>
    </row>
    <row r="3385" spans="2:19" ht="15.75" customHeight="1" x14ac:dyDescent="0.25">
      <c r="B3385" s="106"/>
      <c r="C3385" s="106"/>
      <c r="D3385" s="139"/>
      <c r="E3385" s="140"/>
      <c r="F3385" s="140"/>
      <c r="G3385" s="140"/>
      <c r="M3385" s="140"/>
      <c r="N3385" s="167"/>
      <c r="O3385" s="167"/>
      <c r="P3385" s="142"/>
      <c r="Q3385" s="142"/>
      <c r="R3385" s="142"/>
      <c r="S3385" s="139"/>
    </row>
    <row r="3386" spans="2:19" ht="15.75" customHeight="1" x14ac:dyDescent="0.25">
      <c r="B3386" s="106"/>
      <c r="C3386" s="106"/>
      <c r="D3386" s="139"/>
      <c r="E3386" s="140"/>
      <c r="F3386" s="140"/>
      <c r="G3386" s="140"/>
      <c r="M3386" s="140"/>
      <c r="N3386" s="167"/>
      <c r="O3386" s="167"/>
      <c r="P3386" s="142"/>
      <c r="Q3386" s="142"/>
      <c r="R3386" s="142"/>
      <c r="S3386" s="139"/>
    </row>
    <row r="3387" spans="2:19" ht="15.75" customHeight="1" x14ac:dyDescent="0.25">
      <c r="B3387" s="106"/>
      <c r="C3387" s="106"/>
      <c r="D3387" s="139"/>
      <c r="E3387" s="140"/>
      <c r="F3387" s="140"/>
      <c r="G3387" s="140"/>
      <c r="M3387" s="140"/>
      <c r="N3387" s="167"/>
      <c r="O3387" s="167"/>
      <c r="P3387" s="142"/>
      <c r="Q3387" s="142"/>
      <c r="R3387" s="142"/>
      <c r="S3387" s="139"/>
    </row>
    <row r="3388" spans="2:19" ht="15.75" customHeight="1" x14ac:dyDescent="0.25">
      <c r="B3388" s="106"/>
      <c r="C3388" s="106"/>
      <c r="D3388" s="139"/>
      <c r="E3388" s="140"/>
      <c r="F3388" s="140"/>
      <c r="G3388" s="140"/>
      <c r="M3388" s="140"/>
      <c r="N3388" s="167"/>
      <c r="O3388" s="167"/>
      <c r="P3388" s="142"/>
      <c r="Q3388" s="142"/>
      <c r="R3388" s="142"/>
      <c r="S3388" s="139"/>
    </row>
    <row r="3389" spans="2:19" ht="15.75" customHeight="1" x14ac:dyDescent="0.25">
      <c r="B3389" s="106"/>
      <c r="C3389" s="106"/>
      <c r="D3389" s="139"/>
      <c r="E3389" s="140"/>
      <c r="F3389" s="140"/>
      <c r="G3389" s="140"/>
      <c r="M3389" s="140"/>
      <c r="N3389" s="167"/>
      <c r="O3389" s="167"/>
      <c r="P3389" s="142"/>
      <c r="Q3389" s="142"/>
      <c r="R3389" s="142"/>
      <c r="S3389" s="139"/>
    </row>
    <row r="3390" spans="2:19" ht="15.75" customHeight="1" x14ac:dyDescent="0.25">
      <c r="B3390" s="106"/>
      <c r="C3390" s="106"/>
      <c r="D3390" s="139"/>
      <c r="E3390" s="140"/>
      <c r="F3390" s="140"/>
      <c r="G3390" s="140"/>
      <c r="M3390" s="140"/>
      <c r="N3390" s="167"/>
      <c r="O3390" s="167"/>
      <c r="P3390" s="142"/>
      <c r="Q3390" s="142"/>
      <c r="R3390" s="142"/>
      <c r="S3390" s="139"/>
    </row>
    <row r="3391" spans="2:19" ht="15.75" customHeight="1" x14ac:dyDescent="0.25">
      <c r="B3391" s="106"/>
      <c r="C3391" s="106"/>
      <c r="D3391" s="139"/>
      <c r="E3391" s="140"/>
      <c r="F3391" s="140"/>
      <c r="G3391" s="140"/>
      <c r="M3391" s="140"/>
      <c r="N3391" s="167"/>
      <c r="O3391" s="167"/>
      <c r="P3391" s="142"/>
      <c r="Q3391" s="142"/>
      <c r="R3391" s="142"/>
      <c r="S3391" s="139"/>
    </row>
    <row r="3392" spans="2:19" ht="15.75" customHeight="1" x14ac:dyDescent="0.25">
      <c r="B3392" s="106"/>
      <c r="C3392" s="106"/>
      <c r="D3392" s="139"/>
      <c r="E3392" s="140"/>
      <c r="F3392" s="140"/>
      <c r="G3392" s="140"/>
      <c r="M3392" s="140"/>
      <c r="N3392" s="167"/>
      <c r="O3392" s="167"/>
      <c r="P3392" s="142"/>
      <c r="Q3392" s="142"/>
      <c r="R3392" s="142"/>
      <c r="S3392" s="139"/>
    </row>
    <row r="3393" spans="2:19" ht="15.75" customHeight="1" x14ac:dyDescent="0.25">
      <c r="B3393" s="106"/>
      <c r="C3393" s="106"/>
      <c r="D3393" s="139"/>
      <c r="E3393" s="140"/>
      <c r="F3393" s="140"/>
      <c r="G3393" s="140"/>
      <c r="M3393" s="140"/>
      <c r="N3393" s="167"/>
      <c r="O3393" s="167"/>
      <c r="P3393" s="142"/>
      <c r="Q3393" s="142"/>
      <c r="R3393" s="142"/>
      <c r="S3393" s="139"/>
    </row>
    <row r="3394" spans="2:19" ht="15.75" customHeight="1" x14ac:dyDescent="0.25">
      <c r="B3394" s="106"/>
      <c r="C3394" s="106"/>
      <c r="D3394" s="139"/>
      <c r="E3394" s="140"/>
      <c r="F3394" s="140"/>
      <c r="G3394" s="140"/>
      <c r="M3394" s="140"/>
      <c r="N3394" s="167"/>
      <c r="O3394" s="167"/>
      <c r="P3394" s="142"/>
      <c r="Q3394" s="142"/>
      <c r="R3394" s="142"/>
      <c r="S3394" s="139"/>
    </row>
    <row r="3395" spans="2:19" ht="15.75" customHeight="1" x14ac:dyDescent="0.25">
      <c r="B3395" s="106"/>
      <c r="C3395" s="106"/>
      <c r="D3395" s="139"/>
      <c r="E3395" s="140"/>
      <c r="F3395" s="140"/>
      <c r="G3395" s="140"/>
      <c r="M3395" s="140"/>
      <c r="N3395" s="167"/>
      <c r="O3395" s="167"/>
      <c r="P3395" s="142"/>
      <c r="Q3395" s="142"/>
      <c r="R3395" s="142"/>
      <c r="S3395" s="139"/>
    </row>
    <row r="3396" spans="2:19" ht="15.75" customHeight="1" x14ac:dyDescent="0.25">
      <c r="B3396" s="106"/>
      <c r="C3396" s="106"/>
      <c r="D3396" s="139"/>
      <c r="E3396" s="140"/>
      <c r="F3396" s="140"/>
      <c r="G3396" s="140"/>
      <c r="M3396" s="140"/>
      <c r="N3396" s="167"/>
      <c r="O3396" s="167"/>
      <c r="P3396" s="142"/>
      <c r="Q3396" s="142"/>
      <c r="R3396" s="142"/>
      <c r="S3396" s="139"/>
    </row>
    <row r="3397" spans="2:19" ht="15.75" customHeight="1" x14ac:dyDescent="0.25">
      <c r="B3397" s="106"/>
      <c r="C3397" s="106"/>
      <c r="D3397" s="139"/>
      <c r="E3397" s="140"/>
      <c r="F3397" s="140"/>
      <c r="G3397" s="140"/>
      <c r="M3397" s="140"/>
      <c r="N3397" s="167"/>
      <c r="O3397" s="167"/>
      <c r="P3397" s="142"/>
      <c r="Q3397" s="142"/>
      <c r="R3397" s="142"/>
      <c r="S3397" s="139"/>
    </row>
    <row r="3398" spans="2:19" ht="15.75" customHeight="1" x14ac:dyDescent="0.25">
      <c r="B3398" s="106"/>
      <c r="C3398" s="106"/>
      <c r="D3398" s="139"/>
      <c r="E3398" s="140"/>
      <c r="F3398" s="140"/>
      <c r="G3398" s="140"/>
      <c r="M3398" s="140"/>
      <c r="N3398" s="167"/>
      <c r="O3398" s="167"/>
      <c r="P3398" s="142"/>
      <c r="Q3398" s="142"/>
      <c r="R3398" s="142"/>
      <c r="S3398" s="139"/>
    </row>
    <row r="3399" spans="2:19" ht="15.75" customHeight="1" x14ac:dyDescent="0.25">
      <c r="B3399" s="106"/>
      <c r="C3399" s="106"/>
      <c r="D3399" s="139"/>
      <c r="E3399" s="140"/>
      <c r="F3399" s="140"/>
      <c r="G3399" s="140"/>
      <c r="M3399" s="140"/>
      <c r="N3399" s="167"/>
      <c r="O3399" s="167"/>
      <c r="P3399" s="142"/>
      <c r="Q3399" s="142"/>
      <c r="R3399" s="142"/>
      <c r="S3399" s="139"/>
    </row>
    <row r="3400" spans="2:19" ht="15.75" customHeight="1" x14ac:dyDescent="0.25">
      <c r="B3400" s="106"/>
      <c r="C3400" s="106"/>
      <c r="D3400" s="139"/>
      <c r="E3400" s="140"/>
      <c r="F3400" s="140"/>
      <c r="G3400" s="140"/>
      <c r="M3400" s="140"/>
      <c r="N3400" s="167"/>
      <c r="O3400" s="167"/>
      <c r="P3400" s="142"/>
      <c r="Q3400" s="142"/>
      <c r="R3400" s="142"/>
      <c r="S3400" s="139"/>
    </row>
    <row r="3401" spans="2:19" ht="15.75" customHeight="1" x14ac:dyDescent="0.25">
      <c r="B3401" s="106"/>
      <c r="C3401" s="106"/>
      <c r="D3401" s="139"/>
      <c r="E3401" s="140"/>
      <c r="F3401" s="140"/>
      <c r="G3401" s="140"/>
      <c r="M3401" s="140"/>
      <c r="N3401" s="167"/>
      <c r="O3401" s="167"/>
      <c r="P3401" s="142"/>
      <c r="Q3401" s="142"/>
      <c r="R3401" s="142"/>
      <c r="S3401" s="139"/>
    </row>
    <row r="3402" spans="2:19" ht="15.75" customHeight="1" x14ac:dyDescent="0.25">
      <c r="B3402" s="106"/>
      <c r="C3402" s="106"/>
      <c r="D3402" s="139"/>
      <c r="E3402" s="140"/>
      <c r="F3402" s="140"/>
      <c r="G3402" s="140"/>
      <c r="M3402" s="140"/>
      <c r="N3402" s="167"/>
      <c r="O3402" s="167"/>
      <c r="P3402" s="142"/>
      <c r="Q3402" s="142"/>
      <c r="R3402" s="142"/>
      <c r="S3402" s="139"/>
    </row>
    <row r="3403" spans="2:19" ht="15.75" customHeight="1" x14ac:dyDescent="0.25">
      <c r="B3403" s="106"/>
      <c r="C3403" s="106"/>
      <c r="D3403" s="139"/>
      <c r="E3403" s="140"/>
      <c r="F3403" s="140"/>
      <c r="G3403" s="140"/>
      <c r="M3403" s="140"/>
      <c r="N3403" s="167"/>
      <c r="O3403" s="167"/>
      <c r="P3403" s="142"/>
      <c r="Q3403" s="142"/>
      <c r="R3403" s="142"/>
      <c r="S3403" s="139"/>
    </row>
    <row r="3404" spans="2:19" ht="15.75" customHeight="1" x14ac:dyDescent="0.25">
      <c r="B3404" s="106"/>
      <c r="C3404" s="106"/>
      <c r="D3404" s="139"/>
      <c r="E3404" s="140"/>
      <c r="F3404" s="140"/>
      <c r="G3404" s="140"/>
      <c r="M3404" s="140"/>
      <c r="N3404" s="167"/>
      <c r="O3404" s="167"/>
      <c r="P3404" s="142"/>
      <c r="Q3404" s="142"/>
      <c r="R3404" s="142"/>
      <c r="S3404" s="139"/>
    </row>
    <row r="3405" spans="2:19" ht="15.75" customHeight="1" x14ac:dyDescent="0.25">
      <c r="B3405" s="106"/>
      <c r="C3405" s="106"/>
      <c r="D3405" s="139"/>
      <c r="E3405" s="140"/>
      <c r="F3405" s="140"/>
      <c r="G3405" s="140"/>
      <c r="M3405" s="140"/>
      <c r="N3405" s="167"/>
      <c r="O3405" s="167"/>
      <c r="P3405" s="142"/>
      <c r="Q3405" s="142"/>
      <c r="R3405" s="142"/>
      <c r="S3405" s="139"/>
    </row>
    <row r="3406" spans="2:19" ht="15.75" customHeight="1" x14ac:dyDescent="0.25">
      <c r="B3406" s="106"/>
      <c r="C3406" s="106"/>
      <c r="D3406" s="139"/>
      <c r="E3406" s="140"/>
      <c r="F3406" s="140"/>
      <c r="G3406" s="140"/>
      <c r="M3406" s="140"/>
      <c r="N3406" s="167"/>
      <c r="O3406" s="167"/>
      <c r="P3406" s="142"/>
      <c r="Q3406" s="142"/>
      <c r="R3406" s="142"/>
      <c r="S3406" s="139"/>
    </row>
    <row r="3407" spans="2:19" ht="15.75" customHeight="1" x14ac:dyDescent="0.25">
      <c r="B3407" s="106"/>
      <c r="C3407" s="106"/>
      <c r="D3407" s="139"/>
      <c r="E3407" s="140"/>
      <c r="F3407" s="140"/>
      <c r="G3407" s="140"/>
      <c r="M3407" s="140"/>
      <c r="N3407" s="167"/>
      <c r="O3407" s="167"/>
      <c r="P3407" s="142"/>
      <c r="Q3407" s="142"/>
      <c r="R3407" s="142"/>
      <c r="S3407" s="139"/>
    </row>
    <row r="3408" spans="2:19" ht="15.75" customHeight="1" x14ac:dyDescent="0.25">
      <c r="B3408" s="106"/>
      <c r="C3408" s="106"/>
      <c r="D3408" s="139"/>
      <c r="E3408" s="140"/>
      <c r="F3408" s="140"/>
      <c r="G3408" s="140"/>
      <c r="M3408" s="140"/>
      <c r="N3408" s="167"/>
      <c r="O3408" s="167"/>
      <c r="P3408" s="142"/>
      <c r="Q3408" s="142"/>
      <c r="R3408" s="142"/>
      <c r="S3408" s="139"/>
    </row>
    <row r="3409" spans="2:19" ht="15.75" customHeight="1" x14ac:dyDescent="0.25">
      <c r="B3409" s="106"/>
      <c r="C3409" s="106"/>
      <c r="D3409" s="139"/>
      <c r="E3409" s="140"/>
      <c r="F3409" s="140"/>
      <c r="G3409" s="140"/>
      <c r="M3409" s="140"/>
      <c r="N3409" s="167"/>
      <c r="O3409" s="167"/>
      <c r="P3409" s="142"/>
      <c r="Q3409" s="142"/>
      <c r="R3409" s="142"/>
      <c r="S3409" s="139"/>
    </row>
    <row r="3410" spans="2:19" ht="15.75" customHeight="1" x14ac:dyDescent="0.25">
      <c r="B3410" s="106"/>
      <c r="C3410" s="106"/>
      <c r="D3410" s="139"/>
      <c r="E3410" s="140"/>
      <c r="F3410" s="140"/>
      <c r="G3410" s="140"/>
      <c r="M3410" s="140"/>
      <c r="N3410" s="167"/>
      <c r="O3410" s="167"/>
      <c r="P3410" s="142"/>
      <c r="Q3410" s="142"/>
      <c r="R3410" s="142"/>
      <c r="S3410" s="139"/>
    </row>
    <row r="3411" spans="2:19" ht="15.75" customHeight="1" x14ac:dyDescent="0.25">
      <c r="B3411" s="106"/>
      <c r="C3411" s="106"/>
      <c r="D3411" s="139"/>
      <c r="E3411" s="140"/>
      <c r="F3411" s="140"/>
      <c r="G3411" s="140"/>
      <c r="M3411" s="140"/>
      <c r="N3411" s="167"/>
      <c r="O3411" s="167"/>
      <c r="P3411" s="142"/>
      <c r="Q3411" s="142"/>
      <c r="R3411" s="142"/>
      <c r="S3411" s="139"/>
    </row>
    <row r="3412" spans="2:19" ht="15.75" customHeight="1" x14ac:dyDescent="0.25">
      <c r="B3412" s="106"/>
      <c r="C3412" s="106"/>
      <c r="D3412" s="139"/>
      <c r="E3412" s="140"/>
      <c r="F3412" s="140"/>
      <c r="G3412" s="140"/>
      <c r="M3412" s="140"/>
      <c r="N3412" s="167"/>
      <c r="O3412" s="167"/>
      <c r="P3412" s="142"/>
      <c r="Q3412" s="142"/>
      <c r="R3412" s="142"/>
      <c r="S3412" s="139"/>
    </row>
    <row r="3413" spans="2:19" ht="15.75" customHeight="1" x14ac:dyDescent="0.25">
      <c r="B3413" s="106"/>
      <c r="C3413" s="106"/>
      <c r="D3413" s="139"/>
      <c r="E3413" s="140"/>
      <c r="F3413" s="140"/>
      <c r="G3413" s="140"/>
      <c r="M3413" s="140"/>
      <c r="N3413" s="167"/>
      <c r="O3413" s="167"/>
      <c r="P3413" s="142"/>
      <c r="Q3413" s="142"/>
      <c r="R3413" s="142"/>
      <c r="S3413" s="139"/>
    </row>
    <row r="3414" spans="2:19" ht="15.75" customHeight="1" x14ac:dyDescent="0.25">
      <c r="B3414" s="106"/>
      <c r="C3414" s="106"/>
      <c r="D3414" s="139"/>
      <c r="E3414" s="140"/>
      <c r="F3414" s="140"/>
      <c r="G3414" s="140"/>
      <c r="M3414" s="140"/>
      <c r="N3414" s="167"/>
      <c r="O3414" s="167"/>
      <c r="P3414" s="142"/>
      <c r="Q3414" s="142"/>
      <c r="R3414" s="142"/>
      <c r="S3414" s="139"/>
    </row>
    <row r="3415" spans="2:19" ht="15.75" customHeight="1" x14ac:dyDescent="0.25">
      <c r="B3415" s="106"/>
      <c r="C3415" s="106"/>
      <c r="D3415" s="139"/>
      <c r="E3415" s="140"/>
      <c r="F3415" s="140"/>
      <c r="G3415" s="140"/>
      <c r="M3415" s="140"/>
      <c r="N3415" s="167"/>
      <c r="O3415" s="167"/>
      <c r="P3415" s="142"/>
      <c r="Q3415" s="142"/>
      <c r="R3415" s="142"/>
      <c r="S3415" s="139"/>
    </row>
    <row r="3416" spans="2:19" ht="15.75" customHeight="1" x14ac:dyDescent="0.25">
      <c r="B3416" s="106"/>
      <c r="C3416" s="106"/>
      <c r="D3416" s="139"/>
      <c r="E3416" s="140"/>
      <c r="F3416" s="140"/>
      <c r="G3416" s="140"/>
      <c r="M3416" s="140"/>
      <c r="N3416" s="167"/>
      <c r="O3416" s="167"/>
      <c r="P3416" s="142"/>
      <c r="Q3416" s="142"/>
      <c r="R3416" s="142"/>
      <c r="S3416" s="139"/>
    </row>
    <row r="3417" spans="2:19" ht="15.75" customHeight="1" x14ac:dyDescent="0.25">
      <c r="B3417" s="106"/>
      <c r="C3417" s="106"/>
      <c r="D3417" s="139"/>
      <c r="E3417" s="140"/>
      <c r="F3417" s="140"/>
      <c r="G3417" s="140"/>
      <c r="M3417" s="140"/>
      <c r="N3417" s="167"/>
      <c r="O3417" s="167"/>
      <c r="P3417" s="142"/>
      <c r="Q3417" s="142"/>
      <c r="R3417" s="142"/>
      <c r="S3417" s="139"/>
    </row>
    <row r="3418" spans="2:19" ht="15.75" customHeight="1" x14ac:dyDescent="0.25">
      <c r="B3418" s="106"/>
      <c r="C3418" s="106"/>
      <c r="D3418" s="139"/>
      <c r="E3418" s="140"/>
      <c r="F3418" s="140"/>
      <c r="G3418" s="140"/>
      <c r="M3418" s="140"/>
      <c r="N3418" s="167"/>
      <c r="O3418" s="167"/>
      <c r="P3418" s="142"/>
      <c r="Q3418" s="142"/>
      <c r="R3418" s="142"/>
      <c r="S3418" s="139"/>
    </row>
    <row r="3419" spans="2:19" ht="15.75" customHeight="1" x14ac:dyDescent="0.25">
      <c r="B3419" s="106"/>
      <c r="C3419" s="106"/>
      <c r="D3419" s="139"/>
      <c r="E3419" s="140"/>
      <c r="F3419" s="140"/>
      <c r="G3419" s="140"/>
      <c r="M3419" s="140"/>
      <c r="N3419" s="167"/>
      <c r="O3419" s="167"/>
      <c r="P3419" s="142"/>
      <c r="Q3419" s="142"/>
      <c r="R3419" s="142"/>
      <c r="S3419" s="139"/>
    </row>
    <row r="3420" spans="2:19" ht="15.75" customHeight="1" x14ac:dyDescent="0.25">
      <c r="B3420" s="106"/>
      <c r="C3420" s="106"/>
      <c r="D3420" s="139"/>
      <c r="E3420" s="140"/>
      <c r="F3420" s="140"/>
      <c r="G3420" s="140"/>
      <c r="M3420" s="140"/>
      <c r="N3420" s="167"/>
      <c r="O3420" s="167"/>
      <c r="P3420" s="142"/>
      <c r="Q3420" s="142"/>
      <c r="R3420" s="142"/>
      <c r="S3420" s="139"/>
    </row>
    <row r="3421" spans="2:19" ht="15.75" customHeight="1" x14ac:dyDescent="0.25">
      <c r="B3421" s="106"/>
      <c r="C3421" s="106"/>
      <c r="D3421" s="139"/>
      <c r="E3421" s="140"/>
      <c r="F3421" s="140"/>
      <c r="G3421" s="140"/>
      <c r="M3421" s="140"/>
      <c r="N3421" s="167"/>
      <c r="O3421" s="167"/>
      <c r="P3421" s="142"/>
      <c r="Q3421" s="142"/>
      <c r="R3421" s="142"/>
      <c r="S3421" s="139"/>
    </row>
    <row r="3422" spans="2:19" ht="15.75" customHeight="1" x14ac:dyDescent="0.25">
      <c r="B3422" s="106"/>
      <c r="C3422" s="106"/>
      <c r="D3422" s="139"/>
      <c r="E3422" s="140"/>
      <c r="F3422" s="140"/>
      <c r="G3422" s="140"/>
      <c r="M3422" s="140"/>
      <c r="N3422" s="167"/>
      <c r="O3422" s="167"/>
      <c r="P3422" s="142"/>
      <c r="Q3422" s="142"/>
      <c r="R3422" s="142"/>
      <c r="S3422" s="139"/>
    </row>
    <row r="3423" spans="2:19" ht="15.75" customHeight="1" x14ac:dyDescent="0.25">
      <c r="B3423" s="106"/>
      <c r="C3423" s="106"/>
      <c r="D3423" s="139"/>
      <c r="E3423" s="140"/>
      <c r="F3423" s="140"/>
      <c r="G3423" s="140"/>
      <c r="M3423" s="140"/>
      <c r="N3423" s="167"/>
      <c r="O3423" s="167"/>
      <c r="P3423" s="142"/>
      <c r="Q3423" s="142"/>
      <c r="R3423" s="142"/>
      <c r="S3423" s="139"/>
    </row>
    <row r="3424" spans="2:19" ht="15.75" customHeight="1" x14ac:dyDescent="0.25">
      <c r="B3424" s="106"/>
      <c r="C3424" s="106"/>
      <c r="D3424" s="139"/>
      <c r="E3424" s="140"/>
      <c r="F3424" s="140"/>
      <c r="G3424" s="140"/>
      <c r="M3424" s="140"/>
      <c r="N3424" s="167"/>
      <c r="O3424" s="167"/>
      <c r="P3424" s="142"/>
      <c r="Q3424" s="142"/>
      <c r="R3424" s="142"/>
      <c r="S3424" s="139"/>
    </row>
    <row r="3425" spans="2:19" ht="15.75" customHeight="1" x14ac:dyDescent="0.25">
      <c r="B3425" s="106"/>
      <c r="C3425" s="106"/>
      <c r="D3425" s="139"/>
      <c r="E3425" s="140"/>
      <c r="F3425" s="140"/>
      <c r="G3425" s="140"/>
      <c r="M3425" s="140"/>
      <c r="N3425" s="167"/>
      <c r="O3425" s="167"/>
      <c r="P3425" s="142"/>
      <c r="Q3425" s="142"/>
      <c r="R3425" s="142"/>
      <c r="S3425" s="139"/>
    </row>
    <row r="3426" spans="2:19" ht="15.75" customHeight="1" x14ac:dyDescent="0.25">
      <c r="B3426" s="106"/>
      <c r="C3426" s="106"/>
      <c r="D3426" s="139"/>
      <c r="E3426" s="140"/>
      <c r="F3426" s="140"/>
      <c r="G3426" s="140"/>
      <c r="M3426" s="140"/>
      <c r="N3426" s="167"/>
      <c r="O3426" s="167"/>
      <c r="P3426" s="142"/>
      <c r="Q3426" s="142"/>
      <c r="R3426" s="142"/>
      <c r="S3426" s="139"/>
    </row>
    <row r="3427" spans="2:19" ht="15.75" customHeight="1" x14ac:dyDescent="0.25">
      <c r="B3427" s="106"/>
      <c r="C3427" s="106"/>
      <c r="D3427" s="139"/>
      <c r="E3427" s="140"/>
      <c r="F3427" s="140"/>
      <c r="G3427" s="140"/>
      <c r="M3427" s="140"/>
      <c r="N3427" s="167"/>
      <c r="O3427" s="167"/>
      <c r="P3427" s="142"/>
      <c r="Q3427" s="142"/>
      <c r="R3427" s="142"/>
      <c r="S3427" s="139"/>
    </row>
    <row r="3428" spans="2:19" ht="15.75" customHeight="1" x14ac:dyDescent="0.25">
      <c r="B3428" s="106"/>
      <c r="C3428" s="106"/>
      <c r="D3428" s="139"/>
      <c r="E3428" s="140"/>
      <c r="F3428" s="140"/>
      <c r="G3428" s="140"/>
      <c r="M3428" s="140"/>
      <c r="N3428" s="167"/>
      <c r="O3428" s="167"/>
      <c r="P3428" s="142"/>
      <c r="Q3428" s="142"/>
      <c r="R3428" s="142"/>
      <c r="S3428" s="139"/>
    </row>
    <row r="3429" spans="2:19" ht="15.75" customHeight="1" x14ac:dyDescent="0.25">
      <c r="B3429" s="106"/>
      <c r="C3429" s="106"/>
      <c r="D3429" s="139"/>
      <c r="E3429" s="140"/>
      <c r="F3429" s="140"/>
      <c r="G3429" s="140"/>
      <c r="M3429" s="140"/>
      <c r="N3429" s="167"/>
      <c r="O3429" s="167"/>
      <c r="P3429" s="142"/>
      <c r="Q3429" s="142"/>
      <c r="R3429" s="142"/>
      <c r="S3429" s="139"/>
    </row>
    <row r="3430" spans="2:19" ht="15.75" customHeight="1" x14ac:dyDescent="0.25">
      <c r="B3430" s="106"/>
      <c r="C3430" s="106"/>
      <c r="D3430" s="139"/>
      <c r="E3430" s="140"/>
      <c r="F3430" s="140"/>
      <c r="G3430" s="140"/>
      <c r="M3430" s="140"/>
      <c r="N3430" s="167"/>
      <c r="O3430" s="167"/>
      <c r="P3430" s="142"/>
      <c r="Q3430" s="142"/>
      <c r="R3430" s="142"/>
      <c r="S3430" s="139"/>
    </row>
    <row r="3431" spans="2:19" ht="15.75" customHeight="1" x14ac:dyDescent="0.25">
      <c r="B3431" s="106"/>
      <c r="C3431" s="106"/>
      <c r="D3431" s="139"/>
      <c r="E3431" s="140"/>
      <c r="F3431" s="140"/>
      <c r="G3431" s="140"/>
      <c r="M3431" s="140"/>
      <c r="N3431" s="167"/>
      <c r="O3431" s="167"/>
      <c r="P3431" s="142"/>
      <c r="Q3431" s="142"/>
      <c r="R3431" s="142"/>
      <c r="S3431" s="139"/>
    </row>
    <row r="3432" spans="2:19" ht="15.75" customHeight="1" x14ac:dyDescent="0.25">
      <c r="B3432" s="106"/>
      <c r="C3432" s="106"/>
      <c r="D3432" s="139"/>
      <c r="E3432" s="140"/>
      <c r="F3432" s="140"/>
      <c r="G3432" s="140"/>
      <c r="M3432" s="140"/>
      <c r="N3432" s="167"/>
      <c r="O3432" s="167"/>
      <c r="P3432" s="142"/>
      <c r="Q3432" s="142"/>
      <c r="R3432" s="142"/>
      <c r="S3432" s="139"/>
    </row>
    <row r="3433" spans="2:19" ht="15.75" customHeight="1" x14ac:dyDescent="0.25">
      <c r="B3433" s="106"/>
      <c r="C3433" s="106"/>
      <c r="D3433" s="139"/>
      <c r="E3433" s="140"/>
      <c r="F3433" s="140"/>
      <c r="G3433" s="140"/>
      <c r="M3433" s="140"/>
      <c r="N3433" s="167"/>
      <c r="O3433" s="167"/>
      <c r="P3433" s="142"/>
      <c r="Q3433" s="142"/>
      <c r="R3433" s="142"/>
      <c r="S3433" s="139"/>
    </row>
    <row r="3434" spans="2:19" ht="15.75" customHeight="1" x14ac:dyDescent="0.25">
      <c r="B3434" s="106"/>
      <c r="C3434" s="106"/>
      <c r="D3434" s="139"/>
      <c r="E3434" s="140"/>
      <c r="F3434" s="140"/>
      <c r="G3434" s="140"/>
      <c r="M3434" s="140"/>
      <c r="N3434" s="167"/>
      <c r="O3434" s="167"/>
      <c r="P3434" s="142"/>
      <c r="Q3434" s="142"/>
      <c r="R3434" s="142"/>
      <c r="S3434" s="139"/>
    </row>
    <row r="3435" spans="2:19" ht="15.75" customHeight="1" x14ac:dyDescent="0.25">
      <c r="B3435" s="106"/>
      <c r="C3435" s="106"/>
      <c r="D3435" s="139"/>
      <c r="E3435" s="140"/>
      <c r="F3435" s="140"/>
      <c r="G3435" s="140"/>
      <c r="M3435" s="140"/>
      <c r="N3435" s="167"/>
      <c r="O3435" s="167"/>
      <c r="P3435" s="142"/>
      <c r="Q3435" s="142"/>
      <c r="R3435" s="142"/>
      <c r="S3435" s="139"/>
    </row>
    <row r="3436" spans="2:19" ht="15.75" customHeight="1" x14ac:dyDescent="0.25">
      <c r="B3436" s="106"/>
      <c r="C3436" s="106"/>
      <c r="D3436" s="139"/>
      <c r="E3436" s="140"/>
      <c r="F3436" s="140"/>
      <c r="G3436" s="140"/>
      <c r="M3436" s="140"/>
      <c r="N3436" s="167"/>
      <c r="O3436" s="167"/>
      <c r="P3436" s="142"/>
      <c r="Q3436" s="142"/>
      <c r="R3436" s="142"/>
      <c r="S3436" s="139"/>
    </row>
    <row r="3437" spans="2:19" ht="15.75" customHeight="1" x14ac:dyDescent="0.25">
      <c r="B3437" s="106"/>
      <c r="C3437" s="106"/>
      <c r="D3437" s="139"/>
      <c r="E3437" s="140"/>
      <c r="F3437" s="140"/>
      <c r="G3437" s="140"/>
      <c r="M3437" s="140"/>
      <c r="N3437" s="167"/>
      <c r="O3437" s="167"/>
      <c r="P3437" s="142"/>
      <c r="Q3437" s="142"/>
      <c r="R3437" s="142"/>
      <c r="S3437" s="139"/>
    </row>
    <row r="3438" spans="2:19" ht="15.75" customHeight="1" x14ac:dyDescent="0.25">
      <c r="B3438" s="106"/>
      <c r="C3438" s="106"/>
      <c r="D3438" s="139"/>
      <c r="E3438" s="140"/>
      <c r="F3438" s="140"/>
      <c r="G3438" s="140"/>
      <c r="M3438" s="140"/>
      <c r="N3438" s="167"/>
      <c r="O3438" s="167"/>
      <c r="P3438" s="142"/>
      <c r="Q3438" s="142"/>
      <c r="R3438" s="142"/>
      <c r="S3438" s="139"/>
    </row>
    <row r="3439" spans="2:19" ht="15.75" customHeight="1" x14ac:dyDescent="0.25">
      <c r="B3439" s="106"/>
      <c r="C3439" s="106"/>
      <c r="D3439" s="139"/>
      <c r="E3439" s="140"/>
      <c r="F3439" s="140"/>
      <c r="G3439" s="140"/>
      <c r="M3439" s="140"/>
      <c r="N3439" s="167"/>
      <c r="O3439" s="167"/>
      <c r="P3439" s="142"/>
      <c r="Q3439" s="142"/>
      <c r="R3439" s="142"/>
      <c r="S3439" s="139"/>
    </row>
    <row r="3440" spans="2:19" ht="15.75" customHeight="1" x14ac:dyDescent="0.25">
      <c r="B3440" s="106"/>
      <c r="C3440" s="106"/>
      <c r="D3440" s="139"/>
      <c r="E3440" s="140"/>
      <c r="F3440" s="140"/>
      <c r="G3440" s="140"/>
      <c r="M3440" s="140"/>
      <c r="N3440" s="167"/>
      <c r="O3440" s="167"/>
      <c r="P3440" s="142"/>
      <c r="Q3440" s="142"/>
      <c r="R3440" s="142"/>
      <c r="S3440" s="139"/>
    </row>
    <row r="3441" spans="2:19" ht="15.75" customHeight="1" x14ac:dyDescent="0.25">
      <c r="B3441" s="106"/>
      <c r="C3441" s="106"/>
      <c r="D3441" s="139"/>
      <c r="E3441" s="140"/>
      <c r="F3441" s="140"/>
      <c r="G3441" s="140"/>
      <c r="M3441" s="140"/>
      <c r="N3441" s="167"/>
      <c r="O3441" s="167"/>
      <c r="P3441" s="142"/>
      <c r="Q3441" s="142"/>
      <c r="R3441" s="142"/>
      <c r="S3441" s="139"/>
    </row>
    <row r="3442" spans="2:19" ht="15.75" customHeight="1" x14ac:dyDescent="0.25">
      <c r="B3442" s="106"/>
      <c r="C3442" s="106"/>
      <c r="D3442" s="139"/>
      <c r="E3442" s="140"/>
      <c r="F3442" s="140"/>
      <c r="G3442" s="140"/>
      <c r="M3442" s="140"/>
      <c r="N3442" s="167"/>
      <c r="O3442" s="167"/>
      <c r="P3442" s="142"/>
      <c r="Q3442" s="142"/>
      <c r="R3442" s="142"/>
      <c r="S3442" s="139"/>
    </row>
    <row r="3443" spans="2:19" ht="15.75" customHeight="1" x14ac:dyDescent="0.25">
      <c r="B3443" s="106"/>
      <c r="C3443" s="106"/>
      <c r="D3443" s="139"/>
      <c r="E3443" s="140"/>
      <c r="F3443" s="140"/>
      <c r="G3443" s="140"/>
      <c r="M3443" s="140"/>
      <c r="N3443" s="167"/>
      <c r="O3443" s="167"/>
      <c r="P3443" s="142"/>
      <c r="Q3443" s="142"/>
      <c r="R3443" s="142"/>
      <c r="S3443" s="139"/>
    </row>
    <row r="3444" spans="2:19" ht="15.75" customHeight="1" x14ac:dyDescent="0.25">
      <c r="B3444" s="106"/>
      <c r="C3444" s="106"/>
      <c r="D3444" s="139"/>
      <c r="E3444" s="140"/>
      <c r="F3444" s="140"/>
      <c r="G3444" s="140"/>
      <c r="M3444" s="140"/>
      <c r="N3444" s="167"/>
      <c r="O3444" s="167"/>
      <c r="P3444" s="142"/>
      <c r="Q3444" s="142"/>
      <c r="R3444" s="142"/>
      <c r="S3444" s="139"/>
    </row>
    <row r="3445" spans="2:19" ht="15.75" customHeight="1" x14ac:dyDescent="0.25">
      <c r="B3445" s="106"/>
      <c r="C3445" s="106"/>
      <c r="D3445" s="139"/>
      <c r="E3445" s="140"/>
      <c r="F3445" s="140"/>
      <c r="G3445" s="140"/>
      <c r="M3445" s="140"/>
      <c r="N3445" s="167"/>
      <c r="O3445" s="167"/>
      <c r="P3445" s="142"/>
      <c r="Q3445" s="142"/>
      <c r="R3445" s="142"/>
      <c r="S3445" s="139"/>
    </row>
    <row r="3446" spans="2:19" ht="15.75" customHeight="1" x14ac:dyDescent="0.25">
      <c r="B3446" s="106"/>
      <c r="C3446" s="106"/>
      <c r="D3446" s="139"/>
      <c r="E3446" s="140"/>
      <c r="F3446" s="140"/>
      <c r="G3446" s="140"/>
      <c r="M3446" s="140"/>
      <c r="N3446" s="167"/>
      <c r="O3446" s="167"/>
      <c r="P3446" s="142"/>
      <c r="Q3446" s="142"/>
      <c r="R3446" s="142"/>
      <c r="S3446" s="139"/>
    </row>
    <row r="3447" spans="2:19" ht="15.75" customHeight="1" x14ac:dyDescent="0.25">
      <c r="B3447" s="106"/>
      <c r="C3447" s="106"/>
      <c r="D3447" s="139"/>
      <c r="E3447" s="140"/>
      <c r="F3447" s="140"/>
      <c r="G3447" s="140"/>
      <c r="M3447" s="140"/>
      <c r="N3447" s="167"/>
      <c r="O3447" s="167"/>
      <c r="P3447" s="142"/>
      <c r="Q3447" s="142"/>
      <c r="R3447" s="142"/>
      <c r="S3447" s="139"/>
    </row>
    <row r="3448" spans="2:19" ht="15.75" customHeight="1" x14ac:dyDescent="0.25">
      <c r="B3448" s="106"/>
      <c r="C3448" s="106"/>
      <c r="D3448" s="139"/>
      <c r="E3448" s="140"/>
      <c r="F3448" s="140"/>
      <c r="G3448" s="140"/>
      <c r="M3448" s="140"/>
      <c r="N3448" s="167"/>
      <c r="O3448" s="167"/>
      <c r="P3448" s="142"/>
      <c r="Q3448" s="142"/>
      <c r="R3448" s="142"/>
      <c r="S3448" s="139"/>
    </row>
    <row r="3449" spans="2:19" ht="15.75" customHeight="1" x14ac:dyDescent="0.25">
      <c r="B3449" s="106"/>
      <c r="C3449" s="106"/>
      <c r="D3449" s="139"/>
      <c r="E3449" s="140"/>
      <c r="F3449" s="140"/>
      <c r="G3449" s="140"/>
      <c r="M3449" s="140"/>
      <c r="N3449" s="167"/>
      <c r="O3449" s="167"/>
      <c r="P3449" s="142"/>
      <c r="Q3449" s="142"/>
      <c r="R3449" s="142"/>
      <c r="S3449" s="139"/>
    </row>
    <row r="3450" spans="2:19" ht="15.75" customHeight="1" x14ac:dyDescent="0.25">
      <c r="B3450" s="106"/>
      <c r="C3450" s="106"/>
      <c r="D3450" s="139"/>
      <c r="E3450" s="140"/>
      <c r="F3450" s="140"/>
      <c r="G3450" s="140"/>
      <c r="M3450" s="140"/>
      <c r="N3450" s="167"/>
      <c r="O3450" s="167"/>
      <c r="P3450" s="142"/>
      <c r="Q3450" s="142"/>
      <c r="R3450" s="142"/>
      <c r="S3450" s="139"/>
    </row>
    <row r="3451" spans="2:19" ht="15.75" customHeight="1" x14ac:dyDescent="0.25">
      <c r="B3451" s="106"/>
      <c r="C3451" s="106"/>
      <c r="D3451" s="139"/>
      <c r="E3451" s="140"/>
      <c r="F3451" s="140"/>
      <c r="G3451" s="140"/>
      <c r="M3451" s="140"/>
      <c r="N3451" s="167"/>
      <c r="O3451" s="167"/>
      <c r="P3451" s="142"/>
      <c r="Q3451" s="142"/>
      <c r="R3451" s="142"/>
      <c r="S3451" s="139"/>
    </row>
    <row r="3452" spans="2:19" ht="15.75" customHeight="1" x14ac:dyDescent="0.25">
      <c r="B3452" s="106"/>
      <c r="C3452" s="106"/>
      <c r="D3452" s="139"/>
      <c r="E3452" s="140"/>
      <c r="F3452" s="140"/>
      <c r="G3452" s="140"/>
      <c r="M3452" s="140"/>
      <c r="N3452" s="167"/>
      <c r="O3452" s="167"/>
      <c r="P3452" s="142"/>
      <c r="Q3452" s="142"/>
      <c r="R3452" s="142"/>
      <c r="S3452" s="139"/>
    </row>
    <row r="3453" spans="2:19" ht="15.75" customHeight="1" x14ac:dyDescent="0.25">
      <c r="B3453" s="106"/>
      <c r="C3453" s="106"/>
      <c r="D3453" s="139"/>
      <c r="E3453" s="140"/>
      <c r="F3453" s="140"/>
      <c r="G3453" s="140"/>
      <c r="M3453" s="140"/>
      <c r="N3453" s="167"/>
      <c r="O3453" s="167"/>
      <c r="P3453" s="142"/>
      <c r="Q3453" s="142"/>
      <c r="R3453" s="142"/>
      <c r="S3453" s="139"/>
    </row>
    <row r="3454" spans="2:19" ht="15.75" customHeight="1" x14ac:dyDescent="0.25">
      <c r="B3454" s="106"/>
      <c r="C3454" s="106"/>
      <c r="D3454" s="139"/>
      <c r="E3454" s="140"/>
      <c r="F3454" s="140"/>
      <c r="G3454" s="140"/>
      <c r="M3454" s="140"/>
      <c r="N3454" s="167"/>
      <c r="O3454" s="167"/>
      <c r="P3454" s="142"/>
      <c r="Q3454" s="142"/>
      <c r="R3454" s="142"/>
      <c r="S3454" s="139"/>
    </row>
    <row r="3455" spans="2:19" ht="15.75" customHeight="1" x14ac:dyDescent="0.25">
      <c r="B3455" s="106"/>
      <c r="C3455" s="106"/>
      <c r="D3455" s="139"/>
      <c r="E3455" s="140"/>
      <c r="F3455" s="140"/>
      <c r="G3455" s="140"/>
      <c r="M3455" s="140"/>
      <c r="N3455" s="167"/>
      <c r="O3455" s="167"/>
      <c r="P3455" s="142"/>
      <c r="Q3455" s="142"/>
      <c r="R3455" s="142"/>
      <c r="S3455" s="139"/>
    </row>
    <row r="3456" spans="2:19" ht="15.75" customHeight="1" x14ac:dyDescent="0.25">
      <c r="B3456" s="106"/>
      <c r="C3456" s="106"/>
      <c r="D3456" s="139"/>
      <c r="E3456" s="140"/>
      <c r="F3456" s="140"/>
      <c r="G3456" s="140"/>
      <c r="M3456" s="140"/>
      <c r="N3456" s="167"/>
      <c r="O3456" s="167"/>
      <c r="P3456" s="142"/>
      <c r="Q3456" s="142"/>
      <c r="R3456" s="142"/>
      <c r="S3456" s="139"/>
    </row>
    <row r="3457" spans="2:19" ht="15.75" customHeight="1" x14ac:dyDescent="0.25">
      <c r="B3457" s="106"/>
      <c r="C3457" s="106"/>
      <c r="D3457" s="139"/>
      <c r="E3457" s="140"/>
      <c r="F3457" s="140"/>
      <c r="G3457" s="140"/>
      <c r="M3457" s="140"/>
      <c r="N3457" s="167"/>
      <c r="O3457" s="167"/>
      <c r="P3457" s="142"/>
      <c r="Q3457" s="142"/>
      <c r="R3457" s="142"/>
      <c r="S3457" s="139"/>
    </row>
    <row r="3458" spans="2:19" ht="15.75" customHeight="1" x14ac:dyDescent="0.25">
      <c r="B3458" s="106"/>
      <c r="C3458" s="106"/>
      <c r="D3458" s="139"/>
      <c r="E3458" s="140"/>
      <c r="F3458" s="140"/>
      <c r="G3458" s="140"/>
      <c r="M3458" s="140"/>
      <c r="N3458" s="167"/>
      <c r="O3458" s="167"/>
      <c r="P3458" s="142"/>
      <c r="Q3458" s="142"/>
      <c r="R3458" s="142"/>
      <c r="S3458" s="139"/>
    </row>
    <row r="3459" spans="2:19" ht="15.75" customHeight="1" x14ac:dyDescent="0.25">
      <c r="B3459" s="106"/>
      <c r="C3459" s="106"/>
      <c r="D3459" s="139"/>
      <c r="E3459" s="140"/>
      <c r="F3459" s="140"/>
      <c r="G3459" s="140"/>
      <c r="M3459" s="140"/>
      <c r="N3459" s="167"/>
      <c r="O3459" s="167"/>
      <c r="P3459" s="142"/>
      <c r="Q3459" s="142"/>
      <c r="R3459" s="142"/>
      <c r="S3459" s="139"/>
    </row>
    <row r="3460" spans="2:19" ht="15.75" customHeight="1" x14ac:dyDescent="0.25">
      <c r="B3460" s="106"/>
      <c r="C3460" s="106"/>
      <c r="D3460" s="139"/>
      <c r="E3460" s="140"/>
      <c r="F3460" s="140"/>
      <c r="G3460" s="140"/>
      <c r="M3460" s="140"/>
      <c r="N3460" s="167"/>
      <c r="O3460" s="167"/>
      <c r="P3460" s="142"/>
      <c r="Q3460" s="142"/>
      <c r="R3460" s="142"/>
      <c r="S3460" s="139"/>
    </row>
    <row r="3461" spans="2:19" ht="15.75" customHeight="1" x14ac:dyDescent="0.25">
      <c r="B3461" s="106"/>
      <c r="C3461" s="106"/>
      <c r="D3461" s="139"/>
      <c r="E3461" s="140"/>
      <c r="F3461" s="140"/>
      <c r="G3461" s="140"/>
      <c r="M3461" s="140"/>
      <c r="N3461" s="167"/>
      <c r="O3461" s="167"/>
      <c r="P3461" s="142"/>
      <c r="Q3461" s="142"/>
      <c r="R3461" s="142"/>
      <c r="S3461" s="139"/>
    </row>
    <row r="3462" spans="2:19" ht="15.75" customHeight="1" x14ac:dyDescent="0.25">
      <c r="B3462" s="106"/>
      <c r="C3462" s="106"/>
      <c r="D3462" s="139"/>
      <c r="E3462" s="140"/>
      <c r="F3462" s="140"/>
      <c r="G3462" s="140"/>
      <c r="M3462" s="140"/>
      <c r="N3462" s="167"/>
      <c r="O3462" s="167"/>
      <c r="P3462" s="142"/>
      <c r="Q3462" s="142"/>
      <c r="R3462" s="142"/>
      <c r="S3462" s="139"/>
    </row>
    <row r="3463" spans="2:19" ht="15.75" customHeight="1" x14ac:dyDescent="0.25">
      <c r="B3463" s="106"/>
      <c r="C3463" s="106"/>
      <c r="D3463" s="139"/>
      <c r="E3463" s="140"/>
      <c r="F3463" s="140"/>
      <c r="G3463" s="140"/>
      <c r="M3463" s="140"/>
      <c r="N3463" s="167"/>
      <c r="O3463" s="167"/>
      <c r="P3463" s="142"/>
      <c r="Q3463" s="142"/>
      <c r="R3463" s="142"/>
      <c r="S3463" s="139"/>
    </row>
    <row r="3464" spans="2:19" ht="15.75" customHeight="1" x14ac:dyDescent="0.25">
      <c r="B3464" s="106"/>
      <c r="C3464" s="106"/>
      <c r="D3464" s="139"/>
      <c r="E3464" s="140"/>
      <c r="F3464" s="140"/>
      <c r="G3464" s="140"/>
      <c r="M3464" s="140"/>
      <c r="N3464" s="167"/>
      <c r="O3464" s="167"/>
      <c r="P3464" s="142"/>
      <c r="Q3464" s="142"/>
      <c r="R3464" s="142"/>
      <c r="S3464" s="139"/>
    </row>
    <row r="3465" spans="2:19" ht="15.75" customHeight="1" x14ac:dyDescent="0.25">
      <c r="B3465" s="106"/>
      <c r="C3465" s="106"/>
      <c r="D3465" s="139"/>
      <c r="E3465" s="140"/>
      <c r="F3465" s="140"/>
      <c r="G3465" s="140"/>
      <c r="M3465" s="140"/>
      <c r="N3465" s="167"/>
      <c r="O3465" s="167"/>
      <c r="P3465" s="142"/>
      <c r="Q3465" s="142"/>
      <c r="R3465" s="142"/>
      <c r="S3465" s="139"/>
    </row>
    <row r="3466" spans="2:19" ht="15.75" customHeight="1" x14ac:dyDescent="0.25">
      <c r="B3466" s="106"/>
      <c r="C3466" s="106"/>
      <c r="D3466" s="139"/>
      <c r="E3466" s="140"/>
      <c r="F3466" s="140"/>
      <c r="G3466" s="140"/>
      <c r="M3466" s="140"/>
      <c r="N3466" s="167"/>
      <c r="O3466" s="167"/>
      <c r="P3466" s="142"/>
      <c r="Q3466" s="142"/>
      <c r="R3466" s="142"/>
      <c r="S3466" s="139"/>
    </row>
    <row r="3467" spans="2:19" ht="15.75" customHeight="1" x14ac:dyDescent="0.25">
      <c r="B3467" s="106"/>
      <c r="C3467" s="106"/>
      <c r="D3467" s="139"/>
      <c r="E3467" s="140"/>
      <c r="F3467" s="140"/>
      <c r="G3467" s="140"/>
      <c r="M3467" s="140"/>
      <c r="N3467" s="167"/>
      <c r="O3467" s="167"/>
      <c r="P3467" s="142"/>
      <c r="Q3467" s="142"/>
      <c r="R3467" s="142"/>
      <c r="S3467" s="139"/>
    </row>
    <row r="3468" spans="2:19" ht="15.75" customHeight="1" x14ac:dyDescent="0.25">
      <c r="B3468" s="106"/>
      <c r="C3468" s="106"/>
      <c r="D3468" s="139"/>
      <c r="E3468" s="140"/>
      <c r="F3468" s="140"/>
      <c r="G3468" s="140"/>
      <c r="M3468" s="140"/>
      <c r="N3468" s="167"/>
      <c r="O3468" s="167"/>
      <c r="P3468" s="142"/>
      <c r="Q3468" s="142"/>
      <c r="R3468" s="142"/>
      <c r="S3468" s="139"/>
    </row>
    <row r="3469" spans="2:19" ht="15.75" customHeight="1" x14ac:dyDescent="0.25">
      <c r="B3469" s="106"/>
      <c r="C3469" s="106"/>
      <c r="D3469" s="139"/>
      <c r="E3469" s="140"/>
      <c r="F3469" s="140"/>
      <c r="G3469" s="140"/>
      <c r="M3469" s="140"/>
      <c r="N3469" s="167"/>
      <c r="O3469" s="167"/>
      <c r="P3469" s="142"/>
      <c r="Q3469" s="142"/>
      <c r="R3469" s="142"/>
      <c r="S3469" s="139"/>
    </row>
    <row r="3470" spans="2:19" ht="15.75" customHeight="1" x14ac:dyDescent="0.25">
      <c r="B3470" s="106"/>
      <c r="C3470" s="106"/>
      <c r="D3470" s="139"/>
      <c r="E3470" s="140"/>
      <c r="F3470" s="140"/>
      <c r="G3470" s="140"/>
      <c r="M3470" s="140"/>
      <c r="N3470" s="167"/>
      <c r="O3470" s="167"/>
      <c r="P3470" s="142"/>
      <c r="Q3470" s="142"/>
      <c r="R3470" s="142"/>
      <c r="S3470" s="139"/>
    </row>
    <row r="3471" spans="2:19" ht="15.75" customHeight="1" x14ac:dyDescent="0.25">
      <c r="B3471" s="106"/>
      <c r="C3471" s="106"/>
      <c r="D3471" s="139"/>
      <c r="E3471" s="140"/>
      <c r="F3471" s="140"/>
      <c r="G3471" s="140"/>
      <c r="M3471" s="140"/>
      <c r="N3471" s="167"/>
      <c r="O3471" s="167"/>
      <c r="P3471" s="142"/>
      <c r="Q3471" s="142"/>
      <c r="R3471" s="142"/>
      <c r="S3471" s="139"/>
    </row>
    <row r="3472" spans="2:19" ht="15.75" customHeight="1" x14ac:dyDescent="0.25">
      <c r="B3472" s="106"/>
      <c r="C3472" s="106"/>
      <c r="D3472" s="139"/>
      <c r="E3472" s="140"/>
      <c r="F3472" s="140"/>
      <c r="G3472" s="140"/>
      <c r="M3472" s="140"/>
      <c r="N3472" s="167"/>
      <c r="O3472" s="167"/>
      <c r="P3472" s="142"/>
      <c r="Q3472" s="142"/>
      <c r="R3472" s="142"/>
      <c r="S3472" s="139"/>
    </row>
    <row r="3473" spans="2:19" ht="15.75" customHeight="1" x14ac:dyDescent="0.25">
      <c r="B3473" s="106"/>
      <c r="C3473" s="106"/>
      <c r="D3473" s="139"/>
      <c r="E3473" s="140"/>
      <c r="F3473" s="140"/>
      <c r="G3473" s="140"/>
      <c r="M3473" s="140"/>
      <c r="N3473" s="167"/>
      <c r="O3473" s="167"/>
      <c r="P3473" s="142"/>
      <c r="Q3473" s="142"/>
      <c r="R3473" s="142"/>
      <c r="S3473" s="139"/>
    </row>
    <row r="3474" spans="2:19" ht="15.75" customHeight="1" x14ac:dyDescent="0.25">
      <c r="B3474" s="106"/>
      <c r="C3474" s="106"/>
      <c r="D3474" s="139"/>
      <c r="E3474" s="140"/>
      <c r="F3474" s="140"/>
      <c r="G3474" s="140"/>
      <c r="M3474" s="140"/>
      <c r="N3474" s="167"/>
      <c r="O3474" s="167"/>
      <c r="P3474" s="142"/>
      <c r="Q3474" s="142"/>
      <c r="R3474" s="142"/>
      <c r="S3474" s="139"/>
    </row>
    <row r="3475" spans="2:19" ht="15.75" customHeight="1" x14ac:dyDescent="0.25">
      <c r="B3475" s="106"/>
      <c r="C3475" s="106"/>
      <c r="D3475" s="139"/>
      <c r="E3475" s="140"/>
      <c r="F3475" s="140"/>
      <c r="G3475" s="140"/>
      <c r="M3475" s="140"/>
      <c r="N3475" s="167"/>
      <c r="O3475" s="167"/>
      <c r="P3475" s="142"/>
      <c r="Q3475" s="142"/>
      <c r="R3475" s="142"/>
      <c r="S3475" s="139"/>
    </row>
    <row r="3476" spans="2:19" ht="15.75" customHeight="1" x14ac:dyDescent="0.25">
      <c r="B3476" s="106"/>
      <c r="C3476" s="106"/>
      <c r="D3476" s="139"/>
      <c r="E3476" s="140"/>
      <c r="F3476" s="140"/>
      <c r="G3476" s="140"/>
      <c r="M3476" s="140"/>
      <c r="N3476" s="167"/>
      <c r="O3476" s="167"/>
      <c r="P3476" s="142"/>
      <c r="Q3476" s="142"/>
      <c r="R3476" s="142"/>
      <c r="S3476" s="139"/>
    </row>
    <row r="3477" spans="2:19" ht="15.75" customHeight="1" x14ac:dyDescent="0.25">
      <c r="B3477" s="106"/>
      <c r="C3477" s="106"/>
      <c r="D3477" s="139"/>
      <c r="E3477" s="140"/>
      <c r="F3477" s="140"/>
      <c r="G3477" s="140"/>
      <c r="M3477" s="140"/>
      <c r="N3477" s="167"/>
      <c r="O3477" s="167"/>
      <c r="P3477" s="142"/>
      <c r="Q3477" s="142"/>
      <c r="R3477" s="142"/>
      <c r="S3477" s="139"/>
    </row>
    <row r="3478" spans="2:19" ht="15.75" customHeight="1" x14ac:dyDescent="0.25">
      <c r="B3478" s="106"/>
      <c r="C3478" s="106"/>
      <c r="D3478" s="139"/>
      <c r="E3478" s="140"/>
      <c r="F3478" s="140"/>
      <c r="G3478" s="140"/>
      <c r="M3478" s="140"/>
      <c r="N3478" s="167"/>
      <c r="O3478" s="167"/>
      <c r="P3478" s="142"/>
      <c r="Q3478" s="142"/>
      <c r="R3478" s="142"/>
      <c r="S3478" s="139"/>
    </row>
    <row r="3479" spans="2:19" ht="15.75" customHeight="1" x14ac:dyDescent="0.25">
      <c r="B3479" s="106"/>
      <c r="C3479" s="106"/>
      <c r="D3479" s="139"/>
      <c r="E3479" s="140"/>
      <c r="F3479" s="140"/>
      <c r="G3479" s="140"/>
      <c r="M3479" s="140"/>
      <c r="N3479" s="167"/>
      <c r="O3479" s="167"/>
      <c r="P3479" s="142"/>
      <c r="Q3479" s="142"/>
      <c r="R3479" s="142"/>
      <c r="S3479" s="139"/>
    </row>
    <row r="3480" spans="2:19" ht="15.75" customHeight="1" x14ac:dyDescent="0.25">
      <c r="B3480" s="106"/>
      <c r="C3480" s="106"/>
      <c r="D3480" s="139"/>
      <c r="E3480" s="140"/>
      <c r="F3480" s="140"/>
      <c r="G3480" s="140"/>
      <c r="M3480" s="140"/>
      <c r="N3480" s="167"/>
      <c r="O3480" s="167"/>
      <c r="P3480" s="142"/>
      <c r="Q3480" s="142"/>
      <c r="R3480" s="142"/>
      <c r="S3480" s="139"/>
    </row>
    <row r="3481" spans="2:19" ht="15.75" customHeight="1" x14ac:dyDescent="0.25">
      <c r="B3481" s="106"/>
      <c r="C3481" s="106"/>
      <c r="D3481" s="139"/>
      <c r="E3481" s="140"/>
      <c r="F3481" s="140"/>
      <c r="G3481" s="140"/>
      <c r="M3481" s="140"/>
      <c r="N3481" s="167"/>
      <c r="O3481" s="167"/>
      <c r="P3481" s="142"/>
      <c r="Q3481" s="142"/>
      <c r="R3481" s="142"/>
      <c r="S3481" s="139"/>
    </row>
    <row r="3482" spans="2:19" ht="15.75" customHeight="1" x14ac:dyDescent="0.25">
      <c r="B3482" s="106"/>
      <c r="C3482" s="106"/>
      <c r="D3482" s="139"/>
      <c r="E3482" s="140"/>
      <c r="F3482" s="140"/>
      <c r="G3482" s="140"/>
      <c r="M3482" s="140"/>
      <c r="N3482" s="167"/>
      <c r="O3482" s="167"/>
      <c r="P3482" s="142"/>
      <c r="Q3482" s="142"/>
      <c r="R3482" s="142"/>
      <c r="S3482" s="139"/>
    </row>
    <row r="3483" spans="2:19" ht="15.75" customHeight="1" x14ac:dyDescent="0.25">
      <c r="B3483" s="106"/>
      <c r="C3483" s="106"/>
      <c r="D3483" s="139"/>
      <c r="E3483" s="140"/>
      <c r="F3483" s="140"/>
      <c r="G3483" s="140"/>
      <c r="M3483" s="140"/>
      <c r="N3483" s="167"/>
      <c r="O3483" s="167"/>
      <c r="P3483" s="142"/>
      <c r="Q3483" s="142"/>
      <c r="R3483" s="142"/>
      <c r="S3483" s="139"/>
    </row>
    <row r="3484" spans="2:19" ht="15.75" customHeight="1" x14ac:dyDescent="0.25">
      <c r="B3484" s="106"/>
      <c r="C3484" s="106"/>
      <c r="D3484" s="139"/>
      <c r="E3484" s="140"/>
      <c r="F3484" s="140"/>
      <c r="G3484" s="140"/>
      <c r="M3484" s="140"/>
      <c r="N3484" s="167"/>
      <c r="O3484" s="167"/>
      <c r="P3484" s="142"/>
      <c r="Q3484" s="142"/>
      <c r="R3484" s="142"/>
      <c r="S3484" s="139"/>
    </row>
    <row r="3485" spans="2:19" ht="15.75" customHeight="1" x14ac:dyDescent="0.25">
      <c r="B3485" s="106"/>
      <c r="C3485" s="106"/>
      <c r="D3485" s="139"/>
      <c r="E3485" s="140"/>
      <c r="F3485" s="140"/>
      <c r="G3485" s="140"/>
      <c r="M3485" s="140"/>
      <c r="N3485" s="167"/>
      <c r="O3485" s="167"/>
      <c r="P3485" s="142"/>
      <c r="Q3485" s="142"/>
      <c r="R3485" s="142"/>
      <c r="S3485" s="139"/>
    </row>
    <row r="3486" spans="2:19" ht="15.75" customHeight="1" x14ac:dyDescent="0.25">
      <c r="B3486" s="106"/>
      <c r="C3486" s="106"/>
      <c r="D3486" s="139"/>
      <c r="E3486" s="140"/>
      <c r="F3486" s="140"/>
      <c r="G3486" s="140"/>
      <c r="M3486" s="140"/>
      <c r="N3486" s="167"/>
      <c r="O3486" s="167"/>
      <c r="P3486" s="142"/>
      <c r="Q3486" s="142"/>
      <c r="R3486" s="142"/>
      <c r="S3486" s="139"/>
    </row>
    <row r="3487" spans="2:19" ht="15.75" customHeight="1" x14ac:dyDescent="0.25">
      <c r="B3487" s="106"/>
      <c r="C3487" s="106"/>
      <c r="D3487" s="139"/>
      <c r="E3487" s="140"/>
      <c r="F3487" s="140"/>
      <c r="G3487" s="140"/>
      <c r="M3487" s="140"/>
      <c r="N3487" s="167"/>
      <c r="O3487" s="167"/>
      <c r="P3487" s="142"/>
      <c r="Q3487" s="142"/>
      <c r="R3487" s="142"/>
      <c r="S3487" s="139"/>
    </row>
    <row r="3488" spans="2:19" ht="15.75" customHeight="1" x14ac:dyDescent="0.25">
      <c r="B3488" s="106"/>
      <c r="C3488" s="106"/>
      <c r="D3488" s="139"/>
      <c r="E3488" s="140"/>
      <c r="F3488" s="140"/>
      <c r="G3488" s="140"/>
      <c r="M3488" s="140"/>
      <c r="N3488" s="167"/>
      <c r="O3488" s="167"/>
      <c r="P3488" s="142"/>
      <c r="Q3488" s="142"/>
      <c r="R3488" s="142"/>
      <c r="S3488" s="139"/>
    </row>
    <row r="3489" spans="2:19" ht="15.75" customHeight="1" x14ac:dyDescent="0.25">
      <c r="B3489" s="106"/>
      <c r="C3489" s="106"/>
      <c r="D3489" s="139"/>
      <c r="E3489" s="140"/>
      <c r="F3489" s="140"/>
      <c r="G3489" s="140"/>
      <c r="M3489" s="140"/>
      <c r="N3489" s="167"/>
      <c r="O3489" s="167"/>
      <c r="P3489" s="142"/>
      <c r="Q3489" s="142"/>
      <c r="R3489" s="142"/>
      <c r="S3489" s="139"/>
    </row>
    <row r="3490" spans="2:19" ht="15.75" customHeight="1" x14ac:dyDescent="0.25">
      <c r="B3490" s="106"/>
      <c r="C3490" s="106"/>
      <c r="D3490" s="139"/>
      <c r="E3490" s="140"/>
      <c r="F3490" s="140"/>
      <c r="G3490" s="140"/>
      <c r="M3490" s="140"/>
      <c r="N3490" s="167"/>
      <c r="O3490" s="167"/>
      <c r="P3490" s="142"/>
      <c r="Q3490" s="142"/>
      <c r="R3490" s="142"/>
      <c r="S3490" s="139"/>
    </row>
    <row r="3491" spans="2:19" ht="15.75" customHeight="1" x14ac:dyDescent="0.25">
      <c r="B3491" s="106"/>
      <c r="C3491" s="106"/>
      <c r="D3491" s="139"/>
      <c r="E3491" s="140"/>
      <c r="F3491" s="140"/>
      <c r="G3491" s="140"/>
      <c r="M3491" s="140"/>
      <c r="N3491" s="167"/>
      <c r="O3491" s="167"/>
      <c r="P3491" s="142"/>
      <c r="Q3491" s="142"/>
      <c r="R3491" s="142"/>
      <c r="S3491" s="139"/>
    </row>
    <row r="3492" spans="2:19" ht="15.75" customHeight="1" x14ac:dyDescent="0.25">
      <c r="B3492" s="106"/>
      <c r="C3492" s="106"/>
      <c r="D3492" s="139"/>
      <c r="E3492" s="140"/>
      <c r="F3492" s="140"/>
      <c r="G3492" s="140"/>
      <c r="M3492" s="140"/>
      <c r="N3492" s="167"/>
      <c r="O3492" s="167"/>
      <c r="P3492" s="142"/>
      <c r="Q3492" s="142"/>
      <c r="R3492" s="142"/>
      <c r="S3492" s="139"/>
    </row>
    <row r="3493" spans="2:19" ht="15.75" customHeight="1" x14ac:dyDescent="0.25">
      <c r="B3493" s="106"/>
      <c r="C3493" s="106"/>
      <c r="D3493" s="139"/>
      <c r="E3493" s="140"/>
      <c r="F3493" s="140"/>
      <c r="G3493" s="140"/>
      <c r="M3493" s="140"/>
      <c r="N3493" s="167"/>
      <c r="O3493" s="167"/>
      <c r="P3493" s="142"/>
      <c r="Q3493" s="142"/>
      <c r="R3493" s="142"/>
      <c r="S3493" s="139"/>
    </row>
    <row r="3494" spans="2:19" ht="15.75" customHeight="1" x14ac:dyDescent="0.25">
      <c r="B3494" s="106"/>
      <c r="C3494" s="106"/>
      <c r="D3494" s="139"/>
      <c r="E3494" s="140"/>
      <c r="F3494" s="140"/>
      <c r="G3494" s="140"/>
      <c r="M3494" s="140"/>
      <c r="N3494" s="167"/>
      <c r="O3494" s="167"/>
      <c r="P3494" s="142"/>
      <c r="Q3494" s="142"/>
      <c r="R3494" s="142"/>
      <c r="S3494" s="139"/>
    </row>
    <row r="3495" spans="2:19" ht="15.75" customHeight="1" x14ac:dyDescent="0.25">
      <c r="B3495" s="106"/>
      <c r="C3495" s="106"/>
      <c r="D3495" s="139"/>
      <c r="E3495" s="140"/>
      <c r="F3495" s="140"/>
      <c r="G3495" s="140"/>
      <c r="M3495" s="140"/>
      <c r="N3495" s="167"/>
      <c r="O3495" s="167"/>
      <c r="P3495" s="142"/>
      <c r="Q3495" s="142"/>
      <c r="R3495" s="142"/>
      <c r="S3495" s="139"/>
    </row>
    <row r="3496" spans="2:19" ht="15.75" customHeight="1" x14ac:dyDescent="0.25">
      <c r="B3496" s="106"/>
      <c r="C3496" s="106"/>
      <c r="D3496" s="139"/>
      <c r="E3496" s="140"/>
      <c r="F3496" s="140"/>
      <c r="G3496" s="140"/>
      <c r="M3496" s="140"/>
      <c r="N3496" s="167"/>
      <c r="O3496" s="167"/>
      <c r="P3496" s="142"/>
      <c r="Q3496" s="142"/>
      <c r="R3496" s="142"/>
      <c r="S3496" s="139"/>
    </row>
    <row r="3497" spans="2:19" ht="15.75" customHeight="1" x14ac:dyDescent="0.25">
      <c r="B3497" s="106"/>
      <c r="C3497" s="106"/>
      <c r="D3497" s="139"/>
      <c r="E3497" s="140"/>
      <c r="F3497" s="140"/>
      <c r="G3497" s="140"/>
      <c r="M3497" s="140"/>
      <c r="N3497" s="167"/>
      <c r="O3497" s="167"/>
      <c r="P3497" s="142"/>
      <c r="Q3497" s="142"/>
      <c r="R3497" s="142"/>
      <c r="S3497" s="139"/>
    </row>
    <row r="3498" spans="2:19" ht="15.75" customHeight="1" x14ac:dyDescent="0.25">
      <c r="B3498" s="106"/>
      <c r="C3498" s="106"/>
      <c r="D3498" s="139"/>
      <c r="E3498" s="140"/>
      <c r="F3498" s="140"/>
      <c r="G3498" s="140"/>
      <c r="M3498" s="140"/>
      <c r="N3498" s="167"/>
      <c r="O3498" s="167"/>
      <c r="P3498" s="142"/>
      <c r="Q3498" s="142"/>
      <c r="R3498" s="142"/>
      <c r="S3498" s="139"/>
    </row>
    <row r="3499" spans="2:19" ht="15.75" customHeight="1" x14ac:dyDescent="0.25">
      <c r="B3499" s="106"/>
      <c r="C3499" s="106"/>
      <c r="D3499" s="139"/>
      <c r="E3499" s="140"/>
      <c r="F3499" s="140"/>
      <c r="G3499" s="140"/>
      <c r="M3499" s="140"/>
      <c r="N3499" s="167"/>
      <c r="O3499" s="167"/>
      <c r="P3499" s="142"/>
      <c r="Q3499" s="142"/>
      <c r="R3499" s="142"/>
      <c r="S3499" s="139"/>
    </row>
    <row r="3500" spans="2:19" ht="15.75" customHeight="1" x14ac:dyDescent="0.25">
      <c r="B3500" s="106"/>
      <c r="C3500" s="106"/>
      <c r="D3500" s="139"/>
      <c r="E3500" s="140"/>
      <c r="F3500" s="140"/>
      <c r="G3500" s="140"/>
      <c r="M3500" s="140"/>
      <c r="N3500" s="167"/>
      <c r="O3500" s="167"/>
      <c r="P3500" s="142"/>
      <c r="Q3500" s="142"/>
      <c r="R3500" s="142"/>
      <c r="S3500" s="139"/>
    </row>
    <row r="3501" spans="2:19" ht="15.75" customHeight="1" x14ac:dyDescent="0.25">
      <c r="B3501" s="106"/>
      <c r="C3501" s="106"/>
      <c r="D3501" s="139"/>
      <c r="E3501" s="140"/>
      <c r="F3501" s="140"/>
      <c r="G3501" s="140"/>
      <c r="M3501" s="140"/>
      <c r="N3501" s="167"/>
      <c r="O3501" s="167"/>
      <c r="P3501" s="142"/>
      <c r="Q3501" s="142"/>
      <c r="R3501" s="142"/>
      <c r="S3501" s="139"/>
    </row>
    <row r="3502" spans="2:19" ht="15.75" customHeight="1" x14ac:dyDescent="0.25">
      <c r="B3502" s="106"/>
      <c r="C3502" s="106"/>
      <c r="D3502" s="139"/>
      <c r="E3502" s="140"/>
      <c r="F3502" s="140"/>
      <c r="G3502" s="140"/>
      <c r="M3502" s="140"/>
      <c r="N3502" s="167"/>
      <c r="O3502" s="167"/>
      <c r="P3502" s="142"/>
      <c r="Q3502" s="142"/>
      <c r="R3502" s="142"/>
      <c r="S3502" s="139"/>
    </row>
    <row r="3503" spans="2:19" ht="15.75" customHeight="1" x14ac:dyDescent="0.25">
      <c r="B3503" s="106"/>
      <c r="C3503" s="106"/>
      <c r="D3503" s="139"/>
      <c r="E3503" s="140"/>
      <c r="F3503" s="140"/>
      <c r="G3503" s="140"/>
      <c r="M3503" s="140"/>
      <c r="N3503" s="167"/>
      <c r="O3503" s="167"/>
      <c r="P3503" s="142"/>
      <c r="Q3503" s="142"/>
      <c r="R3503" s="142"/>
      <c r="S3503" s="139"/>
    </row>
    <row r="3504" spans="2:19" ht="15.75" customHeight="1" x14ac:dyDescent="0.25">
      <c r="B3504" s="106"/>
      <c r="C3504" s="106"/>
      <c r="D3504" s="139"/>
      <c r="E3504" s="140"/>
      <c r="F3504" s="140"/>
      <c r="G3504" s="140"/>
      <c r="M3504" s="140"/>
      <c r="N3504" s="167"/>
      <c r="O3504" s="167"/>
      <c r="P3504" s="142"/>
      <c r="Q3504" s="142"/>
      <c r="R3504" s="142"/>
      <c r="S3504" s="139"/>
    </row>
    <row r="3505" spans="2:19" ht="15.75" customHeight="1" x14ac:dyDescent="0.25">
      <c r="B3505" s="106"/>
      <c r="C3505" s="106"/>
      <c r="D3505" s="139"/>
      <c r="E3505" s="140"/>
      <c r="F3505" s="140"/>
      <c r="G3505" s="140"/>
      <c r="M3505" s="140"/>
      <c r="N3505" s="167"/>
      <c r="O3505" s="167"/>
      <c r="P3505" s="142"/>
      <c r="Q3505" s="142"/>
      <c r="R3505" s="142"/>
      <c r="S3505" s="139"/>
    </row>
    <row r="3506" spans="2:19" ht="15.75" customHeight="1" x14ac:dyDescent="0.25">
      <c r="B3506" s="106"/>
      <c r="C3506" s="106"/>
      <c r="D3506" s="139"/>
      <c r="E3506" s="140"/>
      <c r="F3506" s="140"/>
      <c r="G3506" s="140"/>
      <c r="M3506" s="140"/>
      <c r="N3506" s="167"/>
      <c r="O3506" s="167"/>
      <c r="P3506" s="142"/>
      <c r="Q3506" s="142"/>
      <c r="R3506" s="142"/>
      <c r="S3506" s="139"/>
    </row>
    <row r="3507" spans="2:19" ht="15.75" customHeight="1" x14ac:dyDescent="0.25">
      <c r="B3507" s="106"/>
      <c r="C3507" s="106"/>
      <c r="D3507" s="139"/>
      <c r="E3507" s="140"/>
      <c r="F3507" s="140"/>
      <c r="G3507" s="140"/>
      <c r="M3507" s="140"/>
      <c r="N3507" s="167"/>
      <c r="O3507" s="167"/>
      <c r="P3507" s="142"/>
      <c r="Q3507" s="142"/>
      <c r="R3507" s="142"/>
      <c r="S3507" s="139"/>
    </row>
    <row r="3508" spans="2:19" ht="15.75" customHeight="1" x14ac:dyDescent="0.25">
      <c r="B3508" s="106"/>
      <c r="C3508" s="106"/>
      <c r="D3508" s="139"/>
      <c r="E3508" s="140"/>
      <c r="F3508" s="140"/>
      <c r="G3508" s="140"/>
      <c r="M3508" s="140"/>
      <c r="N3508" s="167"/>
      <c r="O3508" s="167"/>
      <c r="P3508" s="142"/>
      <c r="Q3508" s="142"/>
      <c r="R3508" s="142"/>
      <c r="S3508" s="139"/>
    </row>
    <row r="3509" spans="2:19" ht="15.75" customHeight="1" x14ac:dyDescent="0.25">
      <c r="B3509" s="106"/>
      <c r="C3509" s="106"/>
      <c r="D3509" s="139"/>
      <c r="E3509" s="140"/>
      <c r="F3509" s="140"/>
      <c r="G3509" s="140"/>
      <c r="M3509" s="140"/>
      <c r="N3509" s="167"/>
      <c r="O3509" s="167"/>
      <c r="P3509" s="142"/>
      <c r="Q3509" s="142"/>
      <c r="R3509" s="142"/>
      <c r="S3509" s="139"/>
    </row>
    <row r="3510" spans="2:19" ht="15.75" customHeight="1" x14ac:dyDescent="0.25">
      <c r="B3510" s="106"/>
      <c r="C3510" s="106"/>
      <c r="D3510" s="139"/>
      <c r="E3510" s="140"/>
      <c r="F3510" s="140"/>
      <c r="G3510" s="140"/>
      <c r="M3510" s="140"/>
      <c r="N3510" s="167"/>
      <c r="O3510" s="167"/>
      <c r="P3510" s="142"/>
      <c r="Q3510" s="142"/>
      <c r="R3510" s="142"/>
      <c r="S3510" s="139"/>
    </row>
    <row r="3511" spans="2:19" ht="15.75" customHeight="1" x14ac:dyDescent="0.25">
      <c r="B3511" s="106"/>
      <c r="C3511" s="106"/>
      <c r="D3511" s="139"/>
      <c r="E3511" s="140"/>
      <c r="F3511" s="140"/>
      <c r="G3511" s="140"/>
      <c r="M3511" s="140"/>
      <c r="N3511" s="167"/>
      <c r="O3511" s="167"/>
      <c r="P3511" s="142"/>
      <c r="Q3511" s="142"/>
      <c r="R3511" s="142"/>
      <c r="S3511" s="139"/>
    </row>
    <row r="3512" spans="2:19" ht="15.75" customHeight="1" x14ac:dyDescent="0.25">
      <c r="B3512" s="106"/>
      <c r="C3512" s="106"/>
      <c r="D3512" s="139"/>
      <c r="E3512" s="140"/>
      <c r="F3512" s="140"/>
      <c r="G3512" s="140"/>
      <c r="M3512" s="140"/>
      <c r="N3512" s="167"/>
      <c r="O3512" s="167"/>
      <c r="P3512" s="142"/>
      <c r="Q3512" s="142"/>
      <c r="R3512" s="142"/>
      <c r="S3512" s="139"/>
    </row>
    <row r="3513" spans="2:19" ht="15.75" customHeight="1" x14ac:dyDescent="0.25">
      <c r="B3513" s="106"/>
      <c r="C3513" s="106"/>
      <c r="D3513" s="139"/>
      <c r="E3513" s="140"/>
      <c r="F3513" s="140"/>
      <c r="G3513" s="140"/>
      <c r="M3513" s="140"/>
      <c r="N3513" s="167"/>
      <c r="O3513" s="167"/>
      <c r="P3513" s="142"/>
      <c r="Q3513" s="142"/>
      <c r="R3513" s="142"/>
      <c r="S3513" s="139"/>
    </row>
    <row r="3514" spans="2:19" ht="15.75" customHeight="1" x14ac:dyDescent="0.25">
      <c r="B3514" s="106"/>
      <c r="C3514" s="106"/>
      <c r="D3514" s="139"/>
      <c r="E3514" s="140"/>
      <c r="F3514" s="140"/>
      <c r="G3514" s="140"/>
      <c r="M3514" s="140"/>
      <c r="N3514" s="167"/>
      <c r="O3514" s="167"/>
      <c r="P3514" s="142"/>
      <c r="Q3514" s="142"/>
      <c r="R3514" s="142"/>
      <c r="S3514" s="139"/>
    </row>
    <row r="3515" spans="2:19" ht="15.75" customHeight="1" x14ac:dyDescent="0.25">
      <c r="B3515" s="106"/>
      <c r="C3515" s="106"/>
      <c r="D3515" s="139"/>
      <c r="E3515" s="140"/>
      <c r="F3515" s="140"/>
      <c r="G3515" s="140"/>
      <c r="M3515" s="140"/>
      <c r="N3515" s="167"/>
      <c r="O3515" s="167"/>
      <c r="P3515" s="142"/>
      <c r="Q3515" s="142"/>
      <c r="R3515" s="142"/>
      <c r="S3515" s="139"/>
    </row>
    <row r="3516" spans="2:19" ht="15.75" customHeight="1" x14ac:dyDescent="0.25">
      <c r="B3516" s="106"/>
      <c r="C3516" s="106"/>
      <c r="D3516" s="139"/>
      <c r="E3516" s="140"/>
      <c r="F3516" s="140"/>
      <c r="G3516" s="140"/>
      <c r="M3516" s="140"/>
      <c r="N3516" s="167"/>
      <c r="O3516" s="167"/>
      <c r="P3516" s="142"/>
      <c r="Q3516" s="142"/>
      <c r="R3516" s="142"/>
      <c r="S3516" s="139"/>
    </row>
    <row r="3517" spans="2:19" ht="15.75" customHeight="1" x14ac:dyDescent="0.25">
      <c r="B3517" s="106"/>
      <c r="C3517" s="106"/>
      <c r="D3517" s="139"/>
      <c r="E3517" s="140"/>
      <c r="F3517" s="140"/>
      <c r="G3517" s="140"/>
      <c r="M3517" s="140"/>
      <c r="N3517" s="167"/>
      <c r="O3517" s="167"/>
      <c r="P3517" s="142"/>
      <c r="Q3517" s="142"/>
      <c r="R3517" s="142"/>
      <c r="S3517" s="139"/>
    </row>
    <row r="3518" spans="2:19" ht="15.75" customHeight="1" x14ac:dyDescent="0.25">
      <c r="B3518" s="106"/>
      <c r="C3518" s="106"/>
      <c r="D3518" s="139"/>
      <c r="E3518" s="140"/>
      <c r="F3518" s="140"/>
      <c r="G3518" s="140"/>
      <c r="M3518" s="140"/>
      <c r="N3518" s="167"/>
      <c r="O3518" s="167"/>
      <c r="P3518" s="142"/>
      <c r="Q3518" s="142"/>
      <c r="R3518" s="142"/>
      <c r="S3518" s="139"/>
    </row>
    <row r="3519" spans="2:19" ht="15.75" customHeight="1" x14ac:dyDescent="0.25">
      <c r="B3519" s="106"/>
      <c r="C3519" s="106"/>
      <c r="D3519" s="139"/>
      <c r="E3519" s="140"/>
      <c r="F3519" s="140"/>
      <c r="G3519" s="140"/>
      <c r="M3519" s="140"/>
      <c r="N3519" s="167"/>
      <c r="O3519" s="167"/>
      <c r="P3519" s="142"/>
      <c r="Q3519" s="142"/>
      <c r="R3519" s="142"/>
      <c r="S3519" s="139"/>
    </row>
    <row r="3520" spans="2:19" ht="15.75" customHeight="1" x14ac:dyDescent="0.25">
      <c r="B3520" s="106"/>
      <c r="C3520" s="106"/>
      <c r="D3520" s="139"/>
      <c r="E3520" s="140"/>
      <c r="F3520" s="140"/>
      <c r="G3520" s="140"/>
      <c r="M3520" s="140"/>
      <c r="N3520" s="167"/>
      <c r="O3520" s="167"/>
      <c r="P3520" s="142"/>
      <c r="Q3520" s="142"/>
      <c r="R3520" s="142"/>
      <c r="S3520" s="139"/>
    </row>
    <row r="3521" spans="2:19" ht="15.75" customHeight="1" x14ac:dyDescent="0.25">
      <c r="B3521" s="106"/>
      <c r="C3521" s="106"/>
      <c r="D3521" s="139"/>
      <c r="E3521" s="140"/>
      <c r="F3521" s="140"/>
      <c r="G3521" s="140"/>
      <c r="M3521" s="140"/>
      <c r="N3521" s="167"/>
      <c r="O3521" s="167"/>
      <c r="P3521" s="142"/>
      <c r="Q3521" s="142"/>
      <c r="R3521" s="142"/>
      <c r="S3521" s="139"/>
    </row>
    <row r="3522" spans="2:19" ht="15.75" customHeight="1" x14ac:dyDescent="0.25">
      <c r="B3522" s="106"/>
      <c r="C3522" s="106"/>
      <c r="D3522" s="139"/>
      <c r="E3522" s="140"/>
      <c r="F3522" s="140"/>
      <c r="G3522" s="140"/>
      <c r="M3522" s="140"/>
      <c r="N3522" s="167"/>
      <c r="O3522" s="167"/>
      <c r="P3522" s="142"/>
      <c r="Q3522" s="142"/>
      <c r="R3522" s="142"/>
      <c r="S3522" s="139"/>
    </row>
    <row r="3523" spans="2:19" ht="15.75" customHeight="1" x14ac:dyDescent="0.25">
      <c r="B3523" s="106"/>
      <c r="C3523" s="106"/>
      <c r="D3523" s="139"/>
      <c r="E3523" s="140"/>
      <c r="F3523" s="140"/>
      <c r="G3523" s="140"/>
      <c r="M3523" s="140"/>
      <c r="N3523" s="167"/>
      <c r="O3523" s="167"/>
      <c r="P3523" s="142"/>
      <c r="Q3523" s="142"/>
      <c r="R3523" s="142"/>
      <c r="S3523" s="139"/>
    </row>
    <row r="3524" spans="2:19" ht="15.75" customHeight="1" x14ac:dyDescent="0.25">
      <c r="B3524" s="106"/>
      <c r="C3524" s="106"/>
      <c r="D3524" s="139"/>
      <c r="E3524" s="140"/>
      <c r="F3524" s="140"/>
      <c r="G3524" s="140"/>
      <c r="M3524" s="140"/>
      <c r="N3524" s="167"/>
      <c r="O3524" s="167"/>
      <c r="P3524" s="142"/>
      <c r="Q3524" s="142"/>
      <c r="R3524" s="142"/>
      <c r="S3524" s="139"/>
    </row>
    <row r="3525" spans="2:19" ht="15.75" customHeight="1" x14ac:dyDescent="0.25">
      <c r="B3525" s="106"/>
      <c r="C3525" s="106"/>
      <c r="D3525" s="139"/>
      <c r="E3525" s="140"/>
      <c r="F3525" s="140"/>
      <c r="G3525" s="140"/>
      <c r="M3525" s="140"/>
      <c r="N3525" s="167"/>
      <c r="O3525" s="167"/>
      <c r="P3525" s="142"/>
      <c r="Q3525" s="142"/>
      <c r="R3525" s="142"/>
      <c r="S3525" s="139"/>
    </row>
    <row r="3526" spans="2:19" ht="15.75" customHeight="1" x14ac:dyDescent="0.25">
      <c r="B3526" s="106"/>
      <c r="C3526" s="106"/>
      <c r="D3526" s="139"/>
      <c r="E3526" s="140"/>
      <c r="F3526" s="140"/>
      <c r="G3526" s="140"/>
      <c r="M3526" s="140"/>
      <c r="N3526" s="167"/>
      <c r="O3526" s="167"/>
      <c r="P3526" s="142"/>
      <c r="Q3526" s="142"/>
      <c r="R3526" s="142"/>
      <c r="S3526" s="139"/>
    </row>
    <row r="3527" spans="2:19" ht="15.75" customHeight="1" x14ac:dyDescent="0.25">
      <c r="B3527" s="106"/>
      <c r="C3527" s="106"/>
      <c r="D3527" s="139"/>
      <c r="E3527" s="140"/>
      <c r="F3527" s="140"/>
      <c r="G3527" s="140"/>
      <c r="M3527" s="140"/>
      <c r="N3527" s="167"/>
      <c r="O3527" s="167"/>
      <c r="P3527" s="142"/>
      <c r="Q3527" s="142"/>
      <c r="R3527" s="142"/>
      <c r="S3527" s="139"/>
    </row>
    <row r="3528" spans="2:19" ht="15.75" customHeight="1" x14ac:dyDescent="0.25">
      <c r="B3528" s="106"/>
      <c r="C3528" s="106"/>
      <c r="D3528" s="139"/>
      <c r="E3528" s="140"/>
      <c r="F3528" s="140"/>
      <c r="G3528" s="140"/>
      <c r="M3528" s="140"/>
      <c r="N3528" s="167"/>
      <c r="O3528" s="167"/>
      <c r="P3528" s="142"/>
      <c r="Q3528" s="142"/>
      <c r="R3528" s="142"/>
      <c r="S3528" s="139"/>
    </row>
    <row r="3529" spans="2:19" ht="15.75" customHeight="1" x14ac:dyDescent="0.25">
      <c r="B3529" s="106"/>
      <c r="C3529" s="106"/>
      <c r="D3529" s="139"/>
      <c r="E3529" s="140"/>
      <c r="F3529" s="140"/>
      <c r="G3529" s="140"/>
      <c r="M3529" s="140"/>
      <c r="N3529" s="167"/>
      <c r="O3529" s="167"/>
      <c r="P3529" s="142"/>
      <c r="Q3529" s="142"/>
      <c r="R3529" s="142"/>
      <c r="S3529" s="139"/>
    </row>
    <row r="3530" spans="2:19" ht="15.75" customHeight="1" x14ac:dyDescent="0.25">
      <c r="B3530" s="106"/>
      <c r="C3530" s="106"/>
      <c r="D3530" s="139"/>
      <c r="E3530" s="140"/>
      <c r="F3530" s="140"/>
      <c r="G3530" s="140"/>
      <c r="M3530" s="140"/>
      <c r="N3530" s="167"/>
      <c r="O3530" s="167"/>
      <c r="P3530" s="142"/>
      <c r="Q3530" s="142"/>
      <c r="R3530" s="142"/>
      <c r="S3530" s="139"/>
    </row>
    <row r="3531" spans="2:19" ht="15.75" customHeight="1" x14ac:dyDescent="0.25">
      <c r="B3531" s="106"/>
      <c r="C3531" s="106"/>
      <c r="D3531" s="139"/>
      <c r="E3531" s="140"/>
      <c r="F3531" s="140"/>
      <c r="G3531" s="140"/>
      <c r="M3531" s="140"/>
      <c r="N3531" s="167"/>
      <c r="O3531" s="167"/>
      <c r="P3531" s="142"/>
      <c r="Q3531" s="142"/>
      <c r="R3531" s="142"/>
      <c r="S3531" s="139"/>
    </row>
    <row r="3532" spans="2:19" ht="15.75" customHeight="1" x14ac:dyDescent="0.25">
      <c r="B3532" s="106"/>
      <c r="C3532" s="106"/>
      <c r="D3532" s="139"/>
      <c r="E3532" s="140"/>
      <c r="F3532" s="140"/>
      <c r="G3532" s="140"/>
      <c r="M3532" s="140"/>
      <c r="N3532" s="167"/>
      <c r="O3532" s="167"/>
      <c r="P3532" s="142"/>
      <c r="Q3532" s="142"/>
      <c r="R3532" s="142"/>
      <c r="S3532" s="139"/>
    </row>
    <row r="3533" spans="2:19" ht="15.75" customHeight="1" x14ac:dyDescent="0.25">
      <c r="B3533" s="106"/>
      <c r="C3533" s="106"/>
      <c r="D3533" s="139"/>
      <c r="E3533" s="140"/>
      <c r="F3533" s="140"/>
      <c r="G3533" s="140"/>
      <c r="M3533" s="140"/>
      <c r="N3533" s="167"/>
      <c r="O3533" s="167"/>
      <c r="P3533" s="142"/>
      <c r="Q3533" s="142"/>
      <c r="R3533" s="142"/>
      <c r="S3533" s="139"/>
    </row>
    <row r="3534" spans="2:19" ht="15.75" customHeight="1" x14ac:dyDescent="0.25">
      <c r="B3534" s="106"/>
      <c r="C3534" s="106"/>
      <c r="D3534" s="139"/>
      <c r="E3534" s="140"/>
      <c r="F3534" s="140"/>
      <c r="G3534" s="140"/>
      <c r="M3534" s="140"/>
      <c r="N3534" s="167"/>
      <c r="O3534" s="167"/>
      <c r="P3534" s="142"/>
      <c r="Q3534" s="142"/>
      <c r="R3534" s="142"/>
      <c r="S3534" s="139"/>
    </row>
    <row r="3535" spans="2:19" ht="15.75" customHeight="1" x14ac:dyDescent="0.25">
      <c r="B3535" s="106"/>
      <c r="C3535" s="106"/>
      <c r="D3535" s="139"/>
      <c r="E3535" s="140"/>
      <c r="F3535" s="140"/>
      <c r="G3535" s="140"/>
      <c r="M3535" s="140"/>
      <c r="N3535" s="167"/>
      <c r="O3535" s="167"/>
      <c r="P3535" s="142"/>
      <c r="Q3535" s="142"/>
      <c r="R3535" s="142"/>
      <c r="S3535" s="139"/>
    </row>
    <row r="3536" spans="2:19" ht="15.75" customHeight="1" x14ac:dyDescent="0.25">
      <c r="B3536" s="106"/>
      <c r="C3536" s="106"/>
      <c r="D3536" s="139"/>
      <c r="E3536" s="140"/>
      <c r="F3536" s="140"/>
      <c r="G3536" s="140"/>
      <c r="M3536" s="140"/>
      <c r="N3536" s="167"/>
      <c r="O3536" s="167"/>
      <c r="P3536" s="142"/>
      <c r="Q3536" s="142"/>
      <c r="R3536" s="142"/>
      <c r="S3536" s="139"/>
    </row>
    <row r="3537" spans="2:19" ht="15.75" customHeight="1" x14ac:dyDescent="0.25">
      <c r="B3537" s="106"/>
      <c r="C3537" s="106"/>
      <c r="D3537" s="139"/>
      <c r="E3537" s="140"/>
      <c r="F3537" s="140"/>
      <c r="G3537" s="140"/>
      <c r="M3537" s="140"/>
      <c r="N3537" s="167"/>
      <c r="O3537" s="167"/>
      <c r="P3537" s="142"/>
      <c r="Q3537" s="142"/>
      <c r="R3537" s="142"/>
      <c r="S3537" s="139"/>
    </row>
    <row r="3538" spans="2:19" ht="15.75" customHeight="1" x14ac:dyDescent="0.25">
      <c r="B3538" s="106"/>
      <c r="C3538" s="106"/>
      <c r="D3538" s="139"/>
      <c r="E3538" s="140"/>
      <c r="F3538" s="140"/>
      <c r="G3538" s="140"/>
      <c r="M3538" s="140"/>
      <c r="N3538" s="167"/>
      <c r="O3538" s="167"/>
      <c r="P3538" s="142"/>
      <c r="Q3538" s="142"/>
      <c r="R3538" s="142"/>
      <c r="S3538" s="139"/>
    </row>
    <row r="3539" spans="2:19" ht="15.75" customHeight="1" x14ac:dyDescent="0.25">
      <c r="B3539" s="106"/>
      <c r="C3539" s="106"/>
      <c r="D3539" s="139"/>
      <c r="E3539" s="140"/>
      <c r="F3539" s="140"/>
      <c r="G3539" s="140"/>
      <c r="M3539" s="140"/>
      <c r="N3539" s="167"/>
      <c r="O3539" s="167"/>
      <c r="P3539" s="142"/>
      <c r="Q3539" s="142"/>
      <c r="R3539" s="142"/>
      <c r="S3539" s="139"/>
    </row>
    <row r="3540" spans="2:19" ht="15.75" customHeight="1" x14ac:dyDescent="0.25">
      <c r="B3540" s="106"/>
      <c r="C3540" s="106"/>
      <c r="D3540" s="139"/>
      <c r="E3540" s="140"/>
      <c r="F3540" s="140"/>
      <c r="G3540" s="140"/>
      <c r="M3540" s="140"/>
      <c r="N3540" s="167"/>
      <c r="O3540" s="167"/>
      <c r="P3540" s="142"/>
      <c r="Q3540" s="142"/>
      <c r="R3540" s="142"/>
      <c r="S3540" s="139"/>
    </row>
    <row r="3541" spans="2:19" ht="15.75" customHeight="1" x14ac:dyDescent="0.25">
      <c r="B3541" s="106"/>
      <c r="C3541" s="106"/>
      <c r="D3541" s="139"/>
      <c r="E3541" s="140"/>
      <c r="F3541" s="140"/>
      <c r="G3541" s="140"/>
      <c r="M3541" s="140"/>
      <c r="N3541" s="167"/>
      <c r="O3541" s="167"/>
      <c r="P3541" s="142"/>
      <c r="Q3541" s="142"/>
      <c r="R3541" s="142"/>
      <c r="S3541" s="139"/>
    </row>
    <row r="3542" spans="2:19" ht="15.75" customHeight="1" x14ac:dyDescent="0.25">
      <c r="B3542" s="106"/>
      <c r="C3542" s="106"/>
      <c r="D3542" s="139"/>
      <c r="E3542" s="140"/>
      <c r="F3542" s="140"/>
      <c r="G3542" s="140"/>
      <c r="M3542" s="140"/>
      <c r="N3542" s="167"/>
      <c r="O3542" s="167"/>
      <c r="P3542" s="142"/>
      <c r="Q3542" s="142"/>
      <c r="R3542" s="142"/>
      <c r="S3542" s="139"/>
    </row>
    <row r="3543" spans="2:19" ht="15.75" customHeight="1" x14ac:dyDescent="0.25">
      <c r="B3543" s="106"/>
      <c r="C3543" s="106"/>
      <c r="D3543" s="139"/>
      <c r="E3543" s="140"/>
      <c r="F3543" s="140"/>
      <c r="G3543" s="140"/>
      <c r="M3543" s="140"/>
      <c r="N3543" s="167"/>
      <c r="O3543" s="167"/>
      <c r="P3543" s="142"/>
      <c r="Q3543" s="142"/>
      <c r="R3543" s="142"/>
      <c r="S3543" s="139"/>
    </row>
    <row r="3544" spans="2:19" ht="15.75" customHeight="1" x14ac:dyDescent="0.25">
      <c r="B3544" s="106"/>
      <c r="C3544" s="106"/>
      <c r="D3544" s="139"/>
      <c r="E3544" s="140"/>
      <c r="F3544" s="140"/>
      <c r="G3544" s="140"/>
      <c r="M3544" s="140"/>
      <c r="N3544" s="167"/>
      <c r="O3544" s="167"/>
      <c r="P3544" s="142"/>
      <c r="Q3544" s="142"/>
      <c r="R3544" s="142"/>
      <c r="S3544" s="139"/>
    </row>
    <row r="3545" spans="2:19" ht="15.75" customHeight="1" x14ac:dyDescent="0.25">
      <c r="B3545" s="106"/>
      <c r="C3545" s="106"/>
      <c r="D3545" s="139"/>
      <c r="E3545" s="140"/>
      <c r="F3545" s="140"/>
      <c r="G3545" s="140"/>
      <c r="M3545" s="140"/>
      <c r="N3545" s="167"/>
      <c r="O3545" s="167"/>
      <c r="P3545" s="142"/>
      <c r="Q3545" s="142"/>
      <c r="R3545" s="142"/>
      <c r="S3545" s="139"/>
    </row>
    <row r="3546" spans="2:19" ht="15.75" customHeight="1" x14ac:dyDescent="0.25">
      <c r="B3546" s="106"/>
      <c r="C3546" s="106"/>
      <c r="D3546" s="139"/>
      <c r="E3546" s="140"/>
      <c r="F3546" s="140"/>
      <c r="G3546" s="140"/>
      <c r="M3546" s="140"/>
      <c r="N3546" s="167"/>
      <c r="O3546" s="167"/>
      <c r="P3546" s="142"/>
      <c r="Q3546" s="142"/>
      <c r="R3546" s="142"/>
      <c r="S3546" s="139"/>
    </row>
    <row r="3547" spans="2:19" ht="15.75" customHeight="1" x14ac:dyDescent="0.25">
      <c r="B3547" s="106"/>
      <c r="C3547" s="106"/>
      <c r="D3547" s="139"/>
      <c r="E3547" s="140"/>
      <c r="F3547" s="140"/>
      <c r="G3547" s="140"/>
      <c r="M3547" s="140"/>
      <c r="N3547" s="167"/>
      <c r="O3547" s="167"/>
      <c r="P3547" s="142"/>
      <c r="Q3547" s="142"/>
      <c r="R3547" s="142"/>
      <c r="S3547" s="139"/>
    </row>
    <row r="3548" spans="2:19" ht="15.75" customHeight="1" x14ac:dyDescent="0.25">
      <c r="B3548" s="106"/>
      <c r="C3548" s="106"/>
      <c r="D3548" s="139"/>
      <c r="E3548" s="140"/>
      <c r="F3548" s="140"/>
      <c r="G3548" s="140"/>
      <c r="M3548" s="140"/>
      <c r="N3548" s="167"/>
      <c r="O3548" s="167"/>
      <c r="P3548" s="142"/>
      <c r="Q3548" s="142"/>
      <c r="R3548" s="142"/>
      <c r="S3548" s="139"/>
    </row>
    <row r="3549" spans="2:19" ht="15.75" customHeight="1" x14ac:dyDescent="0.25">
      <c r="B3549" s="106"/>
      <c r="C3549" s="106"/>
      <c r="D3549" s="139"/>
      <c r="E3549" s="140"/>
      <c r="F3549" s="140"/>
      <c r="G3549" s="140"/>
      <c r="M3549" s="140"/>
      <c r="N3549" s="167"/>
      <c r="O3549" s="167"/>
      <c r="P3549" s="142"/>
      <c r="Q3549" s="142"/>
      <c r="R3549" s="142"/>
      <c r="S3549" s="139"/>
    </row>
    <row r="3550" spans="2:19" ht="15.75" customHeight="1" x14ac:dyDescent="0.25">
      <c r="B3550" s="106"/>
      <c r="C3550" s="106"/>
      <c r="D3550" s="139"/>
      <c r="E3550" s="140"/>
      <c r="F3550" s="140"/>
      <c r="G3550" s="140"/>
      <c r="M3550" s="140"/>
      <c r="N3550" s="167"/>
      <c r="O3550" s="167"/>
      <c r="P3550" s="142"/>
      <c r="Q3550" s="142"/>
      <c r="R3550" s="142"/>
      <c r="S3550" s="139"/>
    </row>
    <row r="3551" spans="2:19" ht="15.75" customHeight="1" x14ac:dyDescent="0.25">
      <c r="B3551" s="106"/>
      <c r="C3551" s="106"/>
      <c r="D3551" s="139"/>
      <c r="E3551" s="140"/>
      <c r="F3551" s="140"/>
      <c r="G3551" s="140"/>
      <c r="M3551" s="140"/>
      <c r="N3551" s="167"/>
      <c r="O3551" s="167"/>
      <c r="P3551" s="142"/>
      <c r="Q3551" s="142"/>
      <c r="R3551" s="142"/>
      <c r="S3551" s="139"/>
    </row>
    <row r="3552" spans="2:19" ht="15.75" customHeight="1" x14ac:dyDescent="0.25">
      <c r="B3552" s="106"/>
      <c r="C3552" s="106"/>
      <c r="D3552" s="139"/>
      <c r="E3552" s="140"/>
      <c r="F3552" s="140"/>
      <c r="G3552" s="140"/>
      <c r="M3552" s="140"/>
      <c r="N3552" s="167"/>
      <c r="O3552" s="167"/>
      <c r="P3552" s="142"/>
      <c r="Q3552" s="142"/>
      <c r="R3552" s="142"/>
      <c r="S3552" s="139"/>
    </row>
    <row r="3553" spans="2:19" ht="15.75" customHeight="1" x14ac:dyDescent="0.25">
      <c r="B3553" s="106"/>
      <c r="C3553" s="106"/>
      <c r="D3553" s="139"/>
      <c r="E3553" s="140"/>
      <c r="F3553" s="140"/>
      <c r="G3553" s="140"/>
      <c r="M3553" s="140"/>
      <c r="N3553" s="167"/>
      <c r="O3553" s="167"/>
      <c r="P3553" s="142"/>
      <c r="Q3553" s="142"/>
      <c r="R3553" s="142"/>
      <c r="S3553" s="139"/>
    </row>
    <row r="3554" spans="2:19" ht="15.75" customHeight="1" x14ac:dyDescent="0.25">
      <c r="B3554" s="106"/>
      <c r="C3554" s="106"/>
      <c r="D3554" s="139"/>
      <c r="E3554" s="140"/>
      <c r="F3554" s="140"/>
      <c r="G3554" s="140"/>
      <c r="M3554" s="140"/>
      <c r="N3554" s="167"/>
      <c r="O3554" s="167"/>
      <c r="P3554" s="142"/>
      <c r="Q3554" s="142"/>
      <c r="R3554" s="142"/>
      <c r="S3554" s="139"/>
    </row>
    <row r="3555" spans="2:19" ht="15.75" customHeight="1" x14ac:dyDescent="0.25">
      <c r="B3555" s="106"/>
      <c r="C3555" s="106"/>
      <c r="D3555" s="139"/>
      <c r="E3555" s="140"/>
      <c r="F3555" s="140"/>
      <c r="G3555" s="140"/>
      <c r="M3555" s="140"/>
      <c r="N3555" s="167"/>
      <c r="O3555" s="167"/>
      <c r="P3555" s="142"/>
      <c r="Q3555" s="142"/>
      <c r="R3555" s="142"/>
      <c r="S3555" s="139"/>
    </row>
    <row r="3556" spans="2:19" ht="15.75" customHeight="1" x14ac:dyDescent="0.25">
      <c r="B3556" s="106"/>
      <c r="C3556" s="106"/>
      <c r="D3556" s="139"/>
      <c r="E3556" s="140"/>
      <c r="F3556" s="140"/>
      <c r="G3556" s="140"/>
      <c r="M3556" s="140"/>
      <c r="N3556" s="167"/>
      <c r="O3556" s="167"/>
      <c r="P3556" s="142"/>
      <c r="Q3556" s="142"/>
      <c r="R3556" s="142"/>
      <c r="S3556" s="139"/>
    </row>
    <row r="3557" spans="2:19" ht="15.75" customHeight="1" x14ac:dyDescent="0.25">
      <c r="B3557" s="106"/>
      <c r="C3557" s="106"/>
      <c r="D3557" s="139"/>
      <c r="E3557" s="140"/>
      <c r="F3557" s="140"/>
      <c r="G3557" s="140"/>
      <c r="M3557" s="140"/>
      <c r="N3557" s="167"/>
      <c r="O3557" s="167"/>
      <c r="P3557" s="142"/>
      <c r="Q3557" s="142"/>
      <c r="R3557" s="142"/>
      <c r="S3557" s="139"/>
    </row>
    <row r="3558" spans="2:19" ht="15.75" customHeight="1" x14ac:dyDescent="0.25">
      <c r="B3558" s="106"/>
      <c r="C3558" s="106"/>
      <c r="D3558" s="139"/>
      <c r="E3558" s="140"/>
      <c r="F3558" s="140"/>
      <c r="G3558" s="140"/>
      <c r="M3558" s="140"/>
      <c r="N3558" s="167"/>
      <c r="O3558" s="167"/>
      <c r="P3558" s="142"/>
      <c r="Q3558" s="142"/>
      <c r="R3558" s="142"/>
      <c r="S3558" s="139"/>
    </row>
    <row r="3559" spans="2:19" ht="15.75" customHeight="1" x14ac:dyDescent="0.25">
      <c r="B3559" s="106"/>
      <c r="C3559" s="106"/>
      <c r="D3559" s="139"/>
      <c r="E3559" s="140"/>
      <c r="F3559" s="140"/>
      <c r="G3559" s="140"/>
      <c r="M3559" s="140"/>
      <c r="N3559" s="167"/>
      <c r="O3559" s="167"/>
      <c r="P3559" s="142"/>
      <c r="Q3559" s="142"/>
      <c r="R3559" s="142"/>
      <c r="S3559" s="139"/>
    </row>
    <row r="3560" spans="2:19" ht="15.75" customHeight="1" x14ac:dyDescent="0.25">
      <c r="B3560" s="106"/>
      <c r="C3560" s="106"/>
      <c r="D3560" s="139"/>
      <c r="E3560" s="140"/>
      <c r="F3560" s="140"/>
      <c r="G3560" s="140"/>
      <c r="M3560" s="140"/>
      <c r="N3560" s="167"/>
      <c r="O3560" s="167"/>
      <c r="P3560" s="142"/>
      <c r="Q3560" s="142"/>
      <c r="R3560" s="142"/>
      <c r="S3560" s="139"/>
    </row>
    <row r="3561" spans="2:19" ht="15.75" customHeight="1" x14ac:dyDescent="0.25">
      <c r="B3561" s="106"/>
      <c r="C3561" s="106"/>
      <c r="D3561" s="139"/>
      <c r="E3561" s="140"/>
      <c r="F3561" s="140"/>
      <c r="G3561" s="140"/>
      <c r="M3561" s="140"/>
      <c r="N3561" s="167"/>
      <c r="O3561" s="167"/>
      <c r="P3561" s="142"/>
      <c r="Q3561" s="142"/>
      <c r="R3561" s="142"/>
      <c r="S3561" s="139"/>
    </row>
    <row r="3562" spans="2:19" ht="15.75" customHeight="1" x14ac:dyDescent="0.25">
      <c r="B3562" s="106"/>
      <c r="C3562" s="106"/>
      <c r="D3562" s="139"/>
      <c r="E3562" s="140"/>
      <c r="F3562" s="140"/>
      <c r="G3562" s="140"/>
      <c r="M3562" s="140"/>
      <c r="N3562" s="167"/>
      <c r="O3562" s="167"/>
      <c r="P3562" s="142"/>
      <c r="Q3562" s="142"/>
      <c r="R3562" s="142"/>
      <c r="S3562" s="139"/>
    </row>
    <row r="3563" spans="2:19" ht="15.75" customHeight="1" x14ac:dyDescent="0.25">
      <c r="B3563" s="106"/>
      <c r="C3563" s="106"/>
      <c r="D3563" s="139"/>
      <c r="E3563" s="140"/>
      <c r="F3563" s="140"/>
      <c r="G3563" s="140"/>
      <c r="M3563" s="140"/>
      <c r="N3563" s="167"/>
      <c r="O3563" s="167"/>
      <c r="P3563" s="142"/>
      <c r="Q3563" s="142"/>
      <c r="R3563" s="142"/>
      <c r="S3563" s="139"/>
    </row>
    <row r="3564" spans="2:19" ht="15.75" customHeight="1" x14ac:dyDescent="0.25">
      <c r="B3564" s="106"/>
      <c r="C3564" s="106"/>
      <c r="D3564" s="139"/>
      <c r="E3564" s="140"/>
      <c r="F3564" s="140"/>
      <c r="G3564" s="140"/>
      <c r="M3564" s="140"/>
      <c r="N3564" s="167"/>
      <c r="O3564" s="167"/>
      <c r="P3564" s="142"/>
      <c r="Q3564" s="142"/>
      <c r="R3564" s="142"/>
      <c r="S3564" s="139"/>
    </row>
    <row r="3565" spans="2:19" ht="15.75" customHeight="1" x14ac:dyDescent="0.25">
      <c r="B3565" s="106"/>
      <c r="C3565" s="106"/>
      <c r="D3565" s="139"/>
      <c r="E3565" s="140"/>
      <c r="F3565" s="140"/>
      <c r="G3565" s="140"/>
      <c r="M3565" s="140"/>
      <c r="N3565" s="167"/>
      <c r="O3565" s="167"/>
      <c r="P3565" s="142"/>
      <c r="Q3565" s="142"/>
      <c r="R3565" s="142"/>
      <c r="S3565" s="139"/>
    </row>
    <row r="3566" spans="2:19" ht="15.75" customHeight="1" x14ac:dyDescent="0.25">
      <c r="B3566" s="106"/>
      <c r="C3566" s="106"/>
      <c r="D3566" s="139"/>
      <c r="E3566" s="140"/>
      <c r="F3566" s="140"/>
      <c r="G3566" s="140"/>
      <c r="M3566" s="140"/>
      <c r="N3566" s="167"/>
      <c r="O3566" s="167"/>
      <c r="P3566" s="142"/>
      <c r="Q3566" s="142"/>
      <c r="R3566" s="142"/>
      <c r="S3566" s="139"/>
    </row>
    <row r="3567" spans="2:19" ht="15.75" customHeight="1" x14ac:dyDescent="0.25">
      <c r="B3567" s="106"/>
      <c r="C3567" s="106"/>
      <c r="D3567" s="139"/>
      <c r="E3567" s="140"/>
      <c r="F3567" s="140"/>
      <c r="G3567" s="140"/>
      <c r="M3567" s="140"/>
      <c r="N3567" s="167"/>
      <c r="O3567" s="167"/>
      <c r="P3567" s="142"/>
      <c r="Q3567" s="142"/>
      <c r="R3567" s="142"/>
      <c r="S3567" s="139"/>
    </row>
    <row r="3568" spans="2:19" ht="15.75" customHeight="1" x14ac:dyDescent="0.25">
      <c r="B3568" s="106"/>
      <c r="C3568" s="106"/>
      <c r="D3568" s="139"/>
      <c r="E3568" s="140"/>
      <c r="F3568" s="140"/>
      <c r="G3568" s="140"/>
      <c r="M3568" s="140"/>
      <c r="N3568" s="167"/>
      <c r="O3568" s="167"/>
      <c r="P3568" s="142"/>
      <c r="Q3568" s="142"/>
      <c r="R3568" s="142"/>
      <c r="S3568" s="139"/>
    </row>
    <row r="3569" spans="2:19" ht="15.75" customHeight="1" x14ac:dyDescent="0.25">
      <c r="B3569" s="106"/>
      <c r="C3569" s="106"/>
      <c r="D3569" s="139"/>
      <c r="E3569" s="140"/>
      <c r="F3569" s="140"/>
      <c r="G3569" s="140"/>
      <c r="M3569" s="140"/>
      <c r="N3569" s="167"/>
      <c r="O3569" s="167"/>
      <c r="P3569" s="142"/>
      <c r="Q3569" s="142"/>
      <c r="R3569" s="142"/>
      <c r="S3569" s="139"/>
    </row>
    <row r="3570" spans="2:19" ht="15.75" customHeight="1" x14ac:dyDescent="0.25">
      <c r="B3570" s="106"/>
      <c r="C3570" s="106"/>
      <c r="D3570" s="139"/>
      <c r="E3570" s="140"/>
      <c r="F3570" s="140"/>
      <c r="G3570" s="140"/>
      <c r="M3570" s="140"/>
      <c r="N3570" s="167"/>
      <c r="O3570" s="167"/>
      <c r="P3570" s="142"/>
      <c r="Q3570" s="142"/>
      <c r="R3570" s="142"/>
      <c r="S3570" s="139"/>
    </row>
    <row r="3571" spans="2:19" ht="15.75" customHeight="1" x14ac:dyDescent="0.25">
      <c r="B3571" s="106"/>
      <c r="C3571" s="106"/>
      <c r="D3571" s="139"/>
      <c r="E3571" s="140"/>
      <c r="F3571" s="140"/>
      <c r="G3571" s="140"/>
      <c r="M3571" s="140"/>
      <c r="N3571" s="167"/>
      <c r="O3571" s="167"/>
      <c r="P3571" s="142"/>
      <c r="Q3571" s="142"/>
      <c r="R3571" s="142"/>
      <c r="S3571" s="139"/>
    </row>
    <row r="3572" spans="2:19" ht="15.75" customHeight="1" x14ac:dyDescent="0.25">
      <c r="B3572" s="106"/>
      <c r="C3572" s="106"/>
      <c r="D3572" s="139"/>
      <c r="E3572" s="140"/>
      <c r="F3572" s="140"/>
      <c r="G3572" s="140"/>
      <c r="M3572" s="140"/>
      <c r="N3572" s="167"/>
      <c r="O3572" s="167"/>
      <c r="P3572" s="142"/>
      <c r="Q3572" s="142"/>
      <c r="R3572" s="142"/>
      <c r="S3572" s="139"/>
    </row>
    <row r="3573" spans="2:19" ht="15.75" customHeight="1" x14ac:dyDescent="0.25">
      <c r="B3573" s="106"/>
      <c r="C3573" s="106"/>
      <c r="D3573" s="139"/>
      <c r="E3573" s="140"/>
      <c r="F3573" s="140"/>
      <c r="G3573" s="140"/>
      <c r="M3573" s="140"/>
      <c r="N3573" s="167"/>
      <c r="O3573" s="167"/>
      <c r="P3573" s="142"/>
      <c r="Q3573" s="142"/>
      <c r="R3573" s="142"/>
      <c r="S3573" s="139"/>
    </row>
    <row r="3574" spans="2:19" ht="15.75" customHeight="1" x14ac:dyDescent="0.25">
      <c r="B3574" s="106"/>
      <c r="C3574" s="106"/>
      <c r="D3574" s="139"/>
      <c r="E3574" s="140"/>
      <c r="F3574" s="140"/>
      <c r="G3574" s="140"/>
      <c r="M3574" s="140"/>
      <c r="N3574" s="167"/>
      <c r="O3574" s="167"/>
      <c r="P3574" s="142"/>
      <c r="Q3574" s="142"/>
      <c r="R3574" s="142"/>
      <c r="S3574" s="139"/>
    </row>
    <row r="3575" spans="2:19" ht="15.75" customHeight="1" x14ac:dyDescent="0.25">
      <c r="B3575" s="106"/>
      <c r="C3575" s="106"/>
      <c r="D3575" s="139"/>
      <c r="E3575" s="140"/>
      <c r="F3575" s="140"/>
      <c r="G3575" s="140"/>
      <c r="M3575" s="140"/>
      <c r="N3575" s="167"/>
      <c r="O3575" s="167"/>
      <c r="P3575" s="142"/>
      <c r="Q3575" s="142"/>
      <c r="R3575" s="142"/>
      <c r="S3575" s="139"/>
    </row>
    <row r="3576" spans="2:19" ht="15.75" customHeight="1" x14ac:dyDescent="0.25">
      <c r="B3576" s="106"/>
      <c r="C3576" s="106"/>
      <c r="D3576" s="139"/>
      <c r="E3576" s="140"/>
      <c r="F3576" s="140"/>
      <c r="G3576" s="140"/>
      <c r="M3576" s="140"/>
      <c r="N3576" s="167"/>
      <c r="O3576" s="167"/>
      <c r="P3576" s="142"/>
      <c r="Q3576" s="142"/>
      <c r="R3576" s="142"/>
      <c r="S3576" s="139"/>
    </row>
    <row r="3577" spans="2:19" ht="15.75" customHeight="1" x14ac:dyDescent="0.25">
      <c r="B3577" s="106"/>
      <c r="C3577" s="106"/>
      <c r="D3577" s="139"/>
      <c r="E3577" s="140"/>
      <c r="F3577" s="140"/>
      <c r="G3577" s="140"/>
      <c r="M3577" s="140"/>
      <c r="N3577" s="167"/>
      <c r="O3577" s="167"/>
      <c r="P3577" s="142"/>
      <c r="Q3577" s="142"/>
      <c r="R3577" s="142"/>
      <c r="S3577" s="139"/>
    </row>
    <row r="3578" spans="2:19" ht="15.75" customHeight="1" x14ac:dyDescent="0.25">
      <c r="B3578" s="106"/>
      <c r="C3578" s="106"/>
      <c r="D3578" s="139"/>
      <c r="E3578" s="140"/>
      <c r="F3578" s="140"/>
      <c r="G3578" s="140"/>
      <c r="M3578" s="140"/>
      <c r="N3578" s="167"/>
      <c r="O3578" s="167"/>
      <c r="P3578" s="142"/>
      <c r="Q3578" s="142"/>
      <c r="R3578" s="142"/>
      <c r="S3578" s="139"/>
    </row>
    <row r="3579" spans="2:19" ht="15.75" customHeight="1" x14ac:dyDescent="0.25">
      <c r="B3579" s="106"/>
      <c r="C3579" s="106"/>
      <c r="D3579" s="139"/>
      <c r="E3579" s="140"/>
      <c r="F3579" s="140"/>
      <c r="G3579" s="140"/>
      <c r="M3579" s="140"/>
      <c r="N3579" s="167"/>
      <c r="O3579" s="167"/>
      <c r="P3579" s="142"/>
      <c r="Q3579" s="142"/>
      <c r="R3579" s="142"/>
      <c r="S3579" s="139"/>
    </row>
    <row r="3580" spans="2:19" ht="15.75" customHeight="1" x14ac:dyDescent="0.25">
      <c r="B3580" s="106"/>
      <c r="C3580" s="106"/>
      <c r="D3580" s="139"/>
      <c r="E3580" s="140"/>
      <c r="F3580" s="140"/>
      <c r="G3580" s="140"/>
      <c r="M3580" s="140"/>
      <c r="N3580" s="167"/>
      <c r="O3580" s="167"/>
      <c r="P3580" s="142"/>
      <c r="Q3580" s="142"/>
      <c r="R3580" s="142"/>
      <c r="S3580" s="139"/>
    </row>
    <row r="3581" spans="2:19" ht="15.75" customHeight="1" x14ac:dyDescent="0.25">
      <c r="B3581" s="106"/>
      <c r="C3581" s="106"/>
      <c r="D3581" s="139"/>
      <c r="E3581" s="140"/>
      <c r="F3581" s="140"/>
      <c r="G3581" s="140"/>
      <c r="M3581" s="140"/>
      <c r="N3581" s="167"/>
      <c r="O3581" s="167"/>
      <c r="P3581" s="142"/>
      <c r="Q3581" s="142"/>
      <c r="R3581" s="142"/>
      <c r="S3581" s="139"/>
    </row>
    <row r="3582" spans="2:19" ht="15.75" customHeight="1" x14ac:dyDescent="0.25">
      <c r="B3582" s="106"/>
      <c r="C3582" s="106"/>
      <c r="D3582" s="139"/>
      <c r="E3582" s="140"/>
      <c r="F3582" s="140"/>
      <c r="G3582" s="140"/>
      <c r="M3582" s="140"/>
      <c r="N3582" s="167"/>
      <c r="O3582" s="167"/>
      <c r="P3582" s="142"/>
      <c r="Q3582" s="142"/>
      <c r="R3582" s="142"/>
      <c r="S3582" s="139"/>
    </row>
    <row r="3583" spans="2:19" ht="15.75" customHeight="1" x14ac:dyDescent="0.25">
      <c r="B3583" s="106"/>
      <c r="C3583" s="106"/>
      <c r="D3583" s="139"/>
      <c r="E3583" s="140"/>
      <c r="F3583" s="140"/>
      <c r="G3583" s="140"/>
      <c r="M3583" s="140"/>
      <c r="N3583" s="167"/>
      <c r="O3583" s="167"/>
      <c r="P3583" s="142"/>
      <c r="Q3583" s="142"/>
      <c r="R3583" s="142"/>
      <c r="S3583" s="139"/>
    </row>
    <row r="3584" spans="2:19" ht="15.75" customHeight="1" x14ac:dyDescent="0.25">
      <c r="B3584" s="106"/>
      <c r="C3584" s="106"/>
      <c r="D3584" s="139"/>
      <c r="E3584" s="140"/>
      <c r="F3584" s="140"/>
      <c r="G3584" s="140"/>
      <c r="M3584" s="140"/>
      <c r="N3584" s="167"/>
      <c r="O3584" s="167"/>
      <c r="P3584" s="142"/>
      <c r="Q3584" s="142"/>
      <c r="R3584" s="142"/>
      <c r="S3584" s="139"/>
    </row>
    <row r="3585" spans="2:19" ht="15.75" customHeight="1" x14ac:dyDescent="0.25">
      <c r="B3585" s="106"/>
      <c r="C3585" s="106"/>
      <c r="D3585" s="139"/>
      <c r="E3585" s="140"/>
      <c r="F3585" s="140"/>
      <c r="G3585" s="140"/>
      <c r="M3585" s="140"/>
      <c r="N3585" s="167"/>
      <c r="O3585" s="167"/>
      <c r="P3585" s="142"/>
      <c r="Q3585" s="142"/>
      <c r="R3585" s="142"/>
      <c r="S3585" s="139"/>
    </row>
    <row r="3586" spans="2:19" ht="15.75" customHeight="1" x14ac:dyDescent="0.25">
      <c r="B3586" s="106"/>
      <c r="C3586" s="106"/>
      <c r="D3586" s="139"/>
      <c r="E3586" s="140"/>
      <c r="F3586" s="140"/>
      <c r="G3586" s="140"/>
      <c r="M3586" s="140"/>
      <c r="N3586" s="167"/>
      <c r="O3586" s="167"/>
      <c r="P3586" s="142"/>
      <c r="Q3586" s="142"/>
      <c r="R3586" s="142"/>
      <c r="S3586" s="139"/>
    </row>
    <row r="3587" spans="2:19" ht="15.75" customHeight="1" x14ac:dyDescent="0.25">
      <c r="B3587" s="106"/>
      <c r="C3587" s="106"/>
      <c r="D3587" s="139"/>
      <c r="E3587" s="140"/>
      <c r="F3587" s="140"/>
      <c r="G3587" s="140"/>
      <c r="M3587" s="140"/>
      <c r="N3587" s="167"/>
      <c r="O3587" s="167"/>
      <c r="P3587" s="142"/>
      <c r="Q3587" s="142"/>
      <c r="R3587" s="142"/>
      <c r="S3587" s="139"/>
    </row>
    <row r="3588" spans="2:19" ht="15.75" customHeight="1" x14ac:dyDescent="0.25">
      <c r="B3588" s="106"/>
      <c r="C3588" s="106"/>
      <c r="D3588" s="139"/>
      <c r="E3588" s="140"/>
      <c r="F3588" s="140"/>
      <c r="G3588" s="140"/>
      <c r="M3588" s="140"/>
      <c r="N3588" s="167"/>
      <c r="O3588" s="167"/>
      <c r="P3588" s="142"/>
      <c r="Q3588" s="142"/>
      <c r="R3588" s="142"/>
      <c r="S3588" s="139"/>
    </row>
    <row r="3589" spans="2:19" ht="15.75" customHeight="1" x14ac:dyDescent="0.25">
      <c r="B3589" s="106"/>
      <c r="C3589" s="106"/>
      <c r="D3589" s="139"/>
      <c r="E3589" s="140"/>
      <c r="F3589" s="140"/>
      <c r="G3589" s="140"/>
      <c r="M3589" s="140"/>
      <c r="N3589" s="167"/>
      <c r="O3589" s="167"/>
      <c r="P3589" s="142"/>
      <c r="Q3589" s="142"/>
      <c r="R3589" s="142"/>
      <c r="S3589" s="139"/>
    </row>
    <row r="3590" spans="2:19" ht="15.75" customHeight="1" x14ac:dyDescent="0.25">
      <c r="B3590" s="106"/>
      <c r="C3590" s="106"/>
      <c r="D3590" s="139"/>
      <c r="E3590" s="140"/>
      <c r="F3590" s="140"/>
      <c r="G3590" s="140"/>
      <c r="M3590" s="140"/>
      <c r="N3590" s="167"/>
      <c r="O3590" s="167"/>
      <c r="P3590" s="142"/>
      <c r="Q3590" s="142"/>
      <c r="R3590" s="142"/>
      <c r="S3590" s="139"/>
    </row>
    <row r="3591" spans="2:19" ht="15.75" customHeight="1" x14ac:dyDescent="0.25">
      <c r="B3591" s="106"/>
      <c r="C3591" s="106"/>
      <c r="D3591" s="139"/>
      <c r="E3591" s="140"/>
      <c r="F3591" s="140"/>
      <c r="G3591" s="140"/>
      <c r="M3591" s="140"/>
      <c r="N3591" s="167"/>
      <c r="O3591" s="167"/>
      <c r="P3591" s="142"/>
      <c r="Q3591" s="142"/>
      <c r="R3591" s="142"/>
      <c r="S3591" s="139"/>
    </row>
    <row r="3592" spans="2:19" ht="15.75" customHeight="1" x14ac:dyDescent="0.25">
      <c r="B3592" s="106"/>
      <c r="C3592" s="106"/>
      <c r="D3592" s="139"/>
      <c r="E3592" s="140"/>
      <c r="F3592" s="140"/>
      <c r="G3592" s="140"/>
      <c r="M3592" s="140"/>
      <c r="N3592" s="167"/>
      <c r="O3592" s="167"/>
      <c r="P3592" s="142"/>
      <c r="Q3592" s="142"/>
      <c r="R3592" s="142"/>
      <c r="S3592" s="139"/>
    </row>
    <row r="3593" spans="2:19" ht="15.75" customHeight="1" x14ac:dyDescent="0.25">
      <c r="B3593" s="106"/>
      <c r="C3593" s="106"/>
      <c r="D3593" s="139"/>
      <c r="E3593" s="140"/>
      <c r="F3593" s="140"/>
      <c r="G3593" s="140"/>
      <c r="M3593" s="140"/>
      <c r="N3593" s="167"/>
      <c r="O3593" s="167"/>
      <c r="P3593" s="142"/>
      <c r="Q3593" s="142"/>
      <c r="R3593" s="142"/>
      <c r="S3593" s="139"/>
    </row>
    <row r="3594" spans="2:19" ht="15.75" customHeight="1" x14ac:dyDescent="0.25">
      <c r="B3594" s="106"/>
      <c r="C3594" s="106"/>
      <c r="D3594" s="139"/>
      <c r="E3594" s="140"/>
      <c r="F3594" s="140"/>
      <c r="G3594" s="140"/>
      <c r="M3594" s="140"/>
      <c r="N3594" s="167"/>
      <c r="O3594" s="167"/>
      <c r="P3594" s="142"/>
      <c r="Q3594" s="142"/>
      <c r="R3594" s="142"/>
      <c r="S3594" s="139"/>
    </row>
    <row r="3595" spans="2:19" ht="15.75" customHeight="1" x14ac:dyDescent="0.25">
      <c r="B3595" s="106"/>
      <c r="C3595" s="106"/>
      <c r="D3595" s="139"/>
      <c r="E3595" s="140"/>
      <c r="F3595" s="140"/>
      <c r="G3595" s="140"/>
      <c r="M3595" s="140"/>
      <c r="N3595" s="167"/>
      <c r="O3595" s="167"/>
      <c r="P3595" s="142"/>
      <c r="Q3595" s="142"/>
      <c r="R3595" s="142"/>
      <c r="S3595" s="139"/>
    </row>
    <row r="3596" spans="2:19" ht="15.75" customHeight="1" x14ac:dyDescent="0.25">
      <c r="B3596" s="106"/>
      <c r="C3596" s="106"/>
      <c r="D3596" s="139"/>
      <c r="E3596" s="140"/>
      <c r="F3596" s="140"/>
      <c r="G3596" s="140"/>
      <c r="M3596" s="140"/>
      <c r="N3596" s="167"/>
      <c r="O3596" s="167"/>
      <c r="P3596" s="142"/>
      <c r="Q3596" s="142"/>
      <c r="R3596" s="142"/>
      <c r="S3596" s="139"/>
    </row>
    <row r="3597" spans="2:19" ht="15.75" customHeight="1" x14ac:dyDescent="0.25">
      <c r="B3597" s="106"/>
      <c r="C3597" s="106"/>
      <c r="D3597" s="139"/>
      <c r="E3597" s="140"/>
      <c r="F3597" s="140"/>
      <c r="G3597" s="140"/>
      <c r="M3597" s="140"/>
      <c r="N3597" s="167"/>
      <c r="O3597" s="167"/>
      <c r="P3597" s="142"/>
      <c r="Q3597" s="142"/>
      <c r="R3597" s="142"/>
      <c r="S3597" s="139"/>
    </row>
    <row r="3598" spans="2:19" ht="15.75" customHeight="1" x14ac:dyDescent="0.25">
      <c r="B3598" s="106"/>
      <c r="C3598" s="106"/>
      <c r="D3598" s="139"/>
      <c r="E3598" s="140"/>
      <c r="F3598" s="140"/>
      <c r="G3598" s="140"/>
      <c r="M3598" s="140"/>
      <c r="N3598" s="167"/>
      <c r="O3598" s="167"/>
      <c r="P3598" s="142"/>
      <c r="Q3598" s="142"/>
      <c r="R3598" s="142"/>
      <c r="S3598" s="139"/>
    </row>
    <row r="3599" spans="2:19" ht="15.75" customHeight="1" x14ac:dyDescent="0.25">
      <c r="B3599" s="106"/>
      <c r="C3599" s="106"/>
      <c r="D3599" s="139"/>
      <c r="E3599" s="140"/>
      <c r="F3599" s="140"/>
      <c r="G3599" s="140"/>
      <c r="M3599" s="140"/>
      <c r="N3599" s="167"/>
      <c r="O3599" s="167"/>
      <c r="P3599" s="142"/>
      <c r="Q3599" s="142"/>
      <c r="R3599" s="142"/>
      <c r="S3599" s="139"/>
    </row>
    <row r="3600" spans="2:19" ht="15.75" customHeight="1" x14ac:dyDescent="0.25">
      <c r="B3600" s="106"/>
      <c r="C3600" s="106"/>
      <c r="D3600" s="139"/>
      <c r="E3600" s="140"/>
      <c r="F3600" s="140"/>
      <c r="G3600" s="140"/>
      <c r="M3600" s="140"/>
      <c r="N3600" s="167"/>
      <c r="O3600" s="167"/>
      <c r="P3600" s="142"/>
      <c r="Q3600" s="142"/>
      <c r="R3600" s="142"/>
      <c r="S3600" s="139"/>
    </row>
    <row r="3601" spans="2:19" ht="15.75" customHeight="1" x14ac:dyDescent="0.25">
      <c r="B3601" s="106"/>
      <c r="C3601" s="106"/>
      <c r="D3601" s="139"/>
      <c r="E3601" s="140"/>
      <c r="F3601" s="140"/>
      <c r="G3601" s="140"/>
      <c r="M3601" s="140"/>
      <c r="N3601" s="167"/>
      <c r="O3601" s="167"/>
      <c r="P3601" s="142"/>
      <c r="Q3601" s="142"/>
      <c r="R3601" s="142"/>
      <c r="S3601" s="139"/>
    </row>
    <row r="3602" spans="2:19" ht="15.75" customHeight="1" x14ac:dyDescent="0.25">
      <c r="B3602" s="106"/>
      <c r="C3602" s="106"/>
      <c r="D3602" s="139"/>
      <c r="E3602" s="140"/>
      <c r="F3602" s="140"/>
      <c r="G3602" s="140"/>
      <c r="M3602" s="140"/>
      <c r="N3602" s="167"/>
      <c r="O3602" s="167"/>
      <c r="P3602" s="142"/>
      <c r="Q3602" s="142"/>
      <c r="R3602" s="142"/>
      <c r="S3602" s="139"/>
    </row>
    <row r="3603" spans="2:19" ht="15.75" customHeight="1" x14ac:dyDescent="0.25">
      <c r="B3603" s="106"/>
      <c r="C3603" s="106"/>
      <c r="D3603" s="139"/>
      <c r="E3603" s="140"/>
      <c r="F3603" s="140"/>
      <c r="G3603" s="140"/>
      <c r="M3603" s="140"/>
      <c r="N3603" s="167"/>
      <c r="O3603" s="167"/>
      <c r="P3603" s="142"/>
      <c r="Q3603" s="142"/>
      <c r="R3603" s="142"/>
      <c r="S3603" s="139"/>
    </row>
    <row r="3604" spans="2:19" ht="15.75" customHeight="1" x14ac:dyDescent="0.25">
      <c r="B3604" s="106"/>
      <c r="C3604" s="106"/>
      <c r="D3604" s="139"/>
      <c r="E3604" s="140"/>
      <c r="F3604" s="140"/>
      <c r="G3604" s="140"/>
      <c r="M3604" s="140"/>
      <c r="N3604" s="167"/>
      <c r="O3604" s="167"/>
      <c r="P3604" s="142"/>
      <c r="Q3604" s="142"/>
      <c r="R3604" s="142"/>
      <c r="S3604" s="139"/>
    </row>
    <row r="3605" spans="2:19" ht="15.75" customHeight="1" x14ac:dyDescent="0.25">
      <c r="B3605" s="106"/>
      <c r="C3605" s="106"/>
      <c r="D3605" s="139"/>
      <c r="E3605" s="140"/>
      <c r="F3605" s="140"/>
      <c r="G3605" s="140"/>
      <c r="M3605" s="140"/>
      <c r="N3605" s="167"/>
      <c r="O3605" s="167"/>
      <c r="P3605" s="142"/>
      <c r="Q3605" s="142"/>
      <c r="R3605" s="142"/>
      <c r="S3605" s="139"/>
    </row>
    <row r="3606" spans="2:19" ht="15.75" customHeight="1" x14ac:dyDescent="0.25">
      <c r="B3606" s="106"/>
      <c r="C3606" s="106"/>
      <c r="D3606" s="139"/>
      <c r="E3606" s="140"/>
      <c r="F3606" s="140"/>
      <c r="G3606" s="140"/>
      <c r="M3606" s="140"/>
      <c r="N3606" s="167"/>
      <c r="O3606" s="167"/>
      <c r="P3606" s="142"/>
      <c r="Q3606" s="142"/>
      <c r="R3606" s="142"/>
      <c r="S3606" s="139"/>
    </row>
    <row r="3607" spans="2:19" ht="15.75" customHeight="1" x14ac:dyDescent="0.25">
      <c r="B3607" s="106"/>
      <c r="C3607" s="106"/>
      <c r="D3607" s="139"/>
      <c r="E3607" s="140"/>
      <c r="F3607" s="140"/>
      <c r="G3607" s="140"/>
      <c r="M3607" s="140"/>
      <c r="N3607" s="167"/>
      <c r="O3607" s="167"/>
      <c r="P3607" s="142"/>
      <c r="Q3607" s="142"/>
      <c r="R3607" s="142"/>
      <c r="S3607" s="139"/>
    </row>
    <row r="3608" spans="2:19" ht="15.75" customHeight="1" x14ac:dyDescent="0.25">
      <c r="B3608" s="106"/>
      <c r="C3608" s="106"/>
      <c r="D3608" s="139"/>
      <c r="E3608" s="140"/>
      <c r="F3608" s="140"/>
      <c r="G3608" s="140"/>
      <c r="M3608" s="140"/>
      <c r="N3608" s="167"/>
      <c r="O3608" s="167"/>
      <c r="P3608" s="142"/>
      <c r="Q3608" s="142"/>
      <c r="R3608" s="142"/>
      <c r="S3608" s="139"/>
    </row>
    <row r="3609" spans="2:19" ht="15.75" customHeight="1" x14ac:dyDescent="0.25">
      <c r="B3609" s="106"/>
      <c r="C3609" s="106"/>
      <c r="D3609" s="139"/>
      <c r="E3609" s="140"/>
      <c r="F3609" s="140"/>
      <c r="G3609" s="140"/>
      <c r="M3609" s="140"/>
      <c r="N3609" s="167"/>
      <c r="O3609" s="167"/>
      <c r="P3609" s="142"/>
      <c r="Q3609" s="142"/>
      <c r="R3609" s="142"/>
      <c r="S3609" s="139"/>
    </row>
    <row r="3610" spans="2:19" ht="15.75" customHeight="1" x14ac:dyDescent="0.25">
      <c r="B3610" s="106"/>
      <c r="C3610" s="106"/>
      <c r="D3610" s="139"/>
      <c r="E3610" s="140"/>
      <c r="F3610" s="140"/>
      <c r="G3610" s="140"/>
      <c r="M3610" s="140"/>
      <c r="N3610" s="167"/>
      <c r="O3610" s="167"/>
      <c r="P3610" s="142"/>
      <c r="Q3610" s="142"/>
      <c r="R3610" s="142"/>
      <c r="S3610" s="139"/>
    </row>
    <row r="3611" spans="2:19" ht="15.75" customHeight="1" x14ac:dyDescent="0.25">
      <c r="B3611" s="106"/>
      <c r="C3611" s="106"/>
      <c r="D3611" s="139"/>
      <c r="E3611" s="140"/>
      <c r="F3611" s="140"/>
      <c r="G3611" s="140"/>
      <c r="M3611" s="140"/>
      <c r="N3611" s="167"/>
      <c r="O3611" s="167"/>
      <c r="P3611" s="142"/>
      <c r="Q3611" s="142"/>
      <c r="R3611" s="142"/>
      <c r="S3611" s="139"/>
    </row>
    <row r="3612" spans="2:19" ht="15.75" customHeight="1" x14ac:dyDescent="0.25">
      <c r="B3612" s="106"/>
      <c r="C3612" s="106"/>
      <c r="D3612" s="139"/>
      <c r="E3612" s="140"/>
      <c r="F3612" s="140"/>
      <c r="G3612" s="140"/>
      <c r="M3612" s="140"/>
      <c r="N3612" s="167"/>
      <c r="O3612" s="167"/>
      <c r="P3612" s="142"/>
      <c r="Q3612" s="142"/>
      <c r="R3612" s="142"/>
      <c r="S3612" s="139"/>
    </row>
    <row r="3613" spans="2:19" ht="15.75" customHeight="1" x14ac:dyDescent="0.25">
      <c r="B3613" s="106"/>
      <c r="C3613" s="106"/>
      <c r="D3613" s="139"/>
      <c r="E3613" s="140"/>
      <c r="F3613" s="140"/>
      <c r="G3613" s="140"/>
      <c r="M3613" s="140"/>
      <c r="N3613" s="167"/>
      <c r="O3613" s="167"/>
      <c r="P3613" s="142"/>
      <c r="Q3613" s="142"/>
      <c r="R3613" s="142"/>
      <c r="S3613" s="139"/>
    </row>
    <row r="3614" spans="2:19" ht="15.75" customHeight="1" x14ac:dyDescent="0.25">
      <c r="B3614" s="106"/>
      <c r="C3614" s="106"/>
      <c r="D3614" s="139"/>
      <c r="E3614" s="140"/>
      <c r="F3614" s="140"/>
      <c r="G3614" s="140"/>
      <c r="M3614" s="140"/>
      <c r="N3614" s="167"/>
      <c r="O3614" s="167"/>
      <c r="P3614" s="142"/>
      <c r="Q3614" s="142"/>
      <c r="R3614" s="142"/>
      <c r="S3614" s="139"/>
    </row>
    <row r="3615" spans="2:19" ht="15.75" customHeight="1" x14ac:dyDescent="0.25">
      <c r="B3615" s="106"/>
      <c r="C3615" s="106"/>
      <c r="D3615" s="139"/>
      <c r="E3615" s="140"/>
      <c r="F3615" s="140"/>
      <c r="G3615" s="140"/>
      <c r="M3615" s="140"/>
      <c r="N3615" s="167"/>
      <c r="O3615" s="167"/>
      <c r="P3615" s="142"/>
      <c r="Q3615" s="142"/>
      <c r="R3615" s="142"/>
      <c r="S3615" s="139"/>
    </row>
    <row r="3616" spans="2:19" ht="15.75" customHeight="1" x14ac:dyDescent="0.25">
      <c r="B3616" s="106"/>
      <c r="C3616" s="106"/>
      <c r="D3616" s="139"/>
      <c r="E3616" s="140"/>
      <c r="F3616" s="140"/>
      <c r="G3616" s="140"/>
      <c r="M3616" s="140"/>
      <c r="N3616" s="167"/>
      <c r="O3616" s="167"/>
      <c r="P3616" s="142"/>
      <c r="Q3616" s="142"/>
      <c r="R3616" s="142"/>
      <c r="S3616" s="139"/>
    </row>
    <row r="3617" spans="2:19" ht="15.75" customHeight="1" x14ac:dyDescent="0.25">
      <c r="B3617" s="106"/>
      <c r="C3617" s="106"/>
      <c r="D3617" s="139"/>
      <c r="E3617" s="140"/>
      <c r="F3617" s="140"/>
      <c r="G3617" s="140"/>
      <c r="M3617" s="140"/>
      <c r="N3617" s="167"/>
      <c r="O3617" s="167"/>
      <c r="P3617" s="142"/>
      <c r="Q3617" s="142"/>
      <c r="R3617" s="142"/>
      <c r="S3617" s="139"/>
    </row>
    <row r="3618" spans="2:19" ht="15.75" customHeight="1" x14ac:dyDescent="0.25">
      <c r="B3618" s="106"/>
      <c r="C3618" s="106"/>
      <c r="D3618" s="139"/>
      <c r="E3618" s="140"/>
      <c r="F3618" s="140"/>
      <c r="G3618" s="140"/>
      <c r="M3618" s="140"/>
      <c r="N3618" s="167"/>
      <c r="O3618" s="167"/>
      <c r="P3618" s="142"/>
      <c r="Q3618" s="142"/>
      <c r="R3618" s="142"/>
      <c r="S3618" s="139"/>
    </row>
    <row r="3619" spans="2:19" ht="15.75" customHeight="1" x14ac:dyDescent="0.25">
      <c r="B3619" s="106"/>
      <c r="C3619" s="106"/>
      <c r="D3619" s="139"/>
      <c r="E3619" s="140"/>
      <c r="F3619" s="140"/>
      <c r="G3619" s="140"/>
      <c r="M3619" s="140"/>
      <c r="N3619" s="167"/>
      <c r="O3619" s="167"/>
      <c r="P3619" s="142"/>
      <c r="Q3619" s="142"/>
      <c r="R3619" s="142"/>
      <c r="S3619" s="139"/>
    </row>
    <row r="3620" spans="2:19" ht="15.75" customHeight="1" x14ac:dyDescent="0.25">
      <c r="B3620" s="106"/>
      <c r="C3620" s="106"/>
      <c r="D3620" s="139"/>
      <c r="E3620" s="140"/>
      <c r="F3620" s="140"/>
      <c r="G3620" s="140"/>
      <c r="M3620" s="140"/>
      <c r="N3620" s="167"/>
      <c r="O3620" s="167"/>
      <c r="P3620" s="142"/>
      <c r="Q3620" s="142"/>
      <c r="R3620" s="142"/>
      <c r="S3620" s="139"/>
    </row>
    <row r="3621" spans="2:19" ht="15.75" customHeight="1" x14ac:dyDescent="0.25">
      <c r="B3621" s="106"/>
      <c r="C3621" s="106"/>
      <c r="D3621" s="139"/>
      <c r="E3621" s="140"/>
      <c r="F3621" s="140"/>
      <c r="G3621" s="140"/>
      <c r="M3621" s="140"/>
      <c r="N3621" s="167"/>
      <c r="O3621" s="167"/>
      <c r="P3621" s="142"/>
      <c r="Q3621" s="142"/>
      <c r="R3621" s="142"/>
      <c r="S3621" s="139"/>
    </row>
    <row r="3622" spans="2:19" ht="15.75" customHeight="1" x14ac:dyDescent="0.25">
      <c r="B3622" s="106"/>
      <c r="C3622" s="106"/>
      <c r="D3622" s="139"/>
      <c r="E3622" s="140"/>
      <c r="F3622" s="140"/>
      <c r="G3622" s="140"/>
      <c r="M3622" s="140"/>
      <c r="N3622" s="167"/>
      <c r="O3622" s="167"/>
      <c r="P3622" s="142"/>
      <c r="Q3622" s="142"/>
      <c r="R3622" s="142"/>
      <c r="S3622" s="139"/>
    </row>
    <row r="3623" spans="2:19" ht="15.75" customHeight="1" x14ac:dyDescent="0.25">
      <c r="B3623" s="106"/>
      <c r="C3623" s="106"/>
      <c r="D3623" s="139"/>
      <c r="E3623" s="140"/>
      <c r="F3623" s="140"/>
      <c r="G3623" s="140"/>
      <c r="M3623" s="140"/>
      <c r="N3623" s="167"/>
      <c r="O3623" s="167"/>
      <c r="P3623" s="142"/>
      <c r="Q3623" s="142"/>
      <c r="R3623" s="142"/>
      <c r="S3623" s="139"/>
    </row>
    <row r="3624" spans="2:19" ht="15.75" customHeight="1" x14ac:dyDescent="0.25">
      <c r="B3624" s="106"/>
      <c r="C3624" s="106"/>
      <c r="D3624" s="139"/>
      <c r="E3624" s="140"/>
      <c r="F3624" s="140"/>
      <c r="G3624" s="140"/>
      <c r="M3624" s="140"/>
      <c r="N3624" s="167"/>
      <c r="O3624" s="167"/>
      <c r="P3624" s="142"/>
      <c r="Q3624" s="142"/>
      <c r="R3624" s="142"/>
      <c r="S3624" s="139"/>
    </row>
    <row r="3625" spans="2:19" ht="15.75" customHeight="1" x14ac:dyDescent="0.25">
      <c r="B3625" s="106"/>
      <c r="C3625" s="106"/>
      <c r="D3625" s="139"/>
      <c r="E3625" s="140"/>
      <c r="F3625" s="140"/>
      <c r="G3625" s="140"/>
      <c r="M3625" s="140"/>
      <c r="N3625" s="167"/>
      <c r="O3625" s="167"/>
      <c r="P3625" s="142"/>
      <c r="Q3625" s="142"/>
      <c r="R3625" s="142"/>
      <c r="S3625" s="139"/>
    </row>
    <row r="3626" spans="2:19" ht="15.75" customHeight="1" x14ac:dyDescent="0.25">
      <c r="B3626" s="106"/>
      <c r="C3626" s="106"/>
      <c r="D3626" s="139"/>
      <c r="E3626" s="140"/>
      <c r="F3626" s="140"/>
      <c r="G3626" s="140"/>
      <c r="M3626" s="140"/>
      <c r="N3626" s="167"/>
      <c r="O3626" s="167"/>
      <c r="P3626" s="142"/>
      <c r="Q3626" s="142"/>
      <c r="R3626" s="142"/>
      <c r="S3626" s="139"/>
    </row>
    <row r="3627" spans="2:19" ht="15.75" customHeight="1" x14ac:dyDescent="0.25">
      <c r="B3627" s="106"/>
      <c r="C3627" s="106"/>
      <c r="D3627" s="139"/>
      <c r="E3627" s="140"/>
      <c r="F3627" s="140"/>
      <c r="G3627" s="140"/>
      <c r="M3627" s="140"/>
      <c r="N3627" s="167"/>
      <c r="O3627" s="167"/>
      <c r="P3627" s="142"/>
      <c r="Q3627" s="142"/>
      <c r="R3627" s="142"/>
      <c r="S3627" s="139"/>
    </row>
    <row r="3628" spans="2:19" ht="15.75" customHeight="1" x14ac:dyDescent="0.25">
      <c r="B3628" s="106"/>
      <c r="C3628" s="106"/>
      <c r="D3628" s="139"/>
      <c r="E3628" s="140"/>
      <c r="F3628" s="140"/>
      <c r="G3628" s="140"/>
      <c r="M3628" s="140"/>
      <c r="N3628" s="167"/>
      <c r="O3628" s="167"/>
      <c r="P3628" s="142"/>
      <c r="Q3628" s="142"/>
      <c r="R3628" s="142"/>
      <c r="S3628" s="139"/>
    </row>
    <row r="3629" spans="2:19" ht="15.75" customHeight="1" x14ac:dyDescent="0.25">
      <c r="B3629" s="106"/>
      <c r="C3629" s="106"/>
      <c r="D3629" s="139"/>
      <c r="E3629" s="140"/>
      <c r="F3629" s="140"/>
      <c r="G3629" s="140"/>
      <c r="M3629" s="140"/>
      <c r="N3629" s="167"/>
      <c r="O3629" s="167"/>
      <c r="P3629" s="142"/>
      <c r="Q3629" s="142"/>
      <c r="R3629" s="142"/>
      <c r="S3629" s="139"/>
    </row>
    <row r="3630" spans="2:19" ht="15.75" customHeight="1" x14ac:dyDescent="0.25">
      <c r="B3630" s="106"/>
      <c r="C3630" s="106"/>
      <c r="D3630" s="139"/>
      <c r="E3630" s="140"/>
      <c r="F3630" s="140"/>
      <c r="G3630" s="140"/>
      <c r="M3630" s="140"/>
      <c r="N3630" s="167"/>
      <c r="O3630" s="167"/>
      <c r="P3630" s="142"/>
      <c r="Q3630" s="142"/>
      <c r="R3630" s="142"/>
      <c r="S3630" s="139"/>
    </row>
    <row r="3631" spans="2:19" ht="15.75" customHeight="1" x14ac:dyDescent="0.25">
      <c r="B3631" s="106"/>
      <c r="C3631" s="106"/>
      <c r="D3631" s="139"/>
      <c r="E3631" s="140"/>
      <c r="F3631" s="140"/>
      <c r="G3631" s="140"/>
      <c r="M3631" s="140"/>
      <c r="N3631" s="167"/>
      <c r="O3631" s="167"/>
      <c r="P3631" s="142"/>
      <c r="Q3631" s="142"/>
      <c r="R3631" s="142"/>
      <c r="S3631" s="139"/>
    </row>
    <row r="3632" spans="2:19" ht="15.75" customHeight="1" x14ac:dyDescent="0.25">
      <c r="B3632" s="106"/>
      <c r="C3632" s="106"/>
      <c r="D3632" s="139"/>
      <c r="E3632" s="140"/>
      <c r="F3632" s="140"/>
      <c r="G3632" s="140"/>
      <c r="M3632" s="140"/>
      <c r="N3632" s="167"/>
      <c r="O3632" s="167"/>
      <c r="P3632" s="142"/>
      <c r="Q3632" s="142"/>
      <c r="R3632" s="142"/>
      <c r="S3632" s="139"/>
    </row>
    <row r="3633" spans="2:19" ht="15.75" customHeight="1" x14ac:dyDescent="0.25">
      <c r="B3633" s="106"/>
      <c r="C3633" s="106"/>
      <c r="D3633" s="139"/>
      <c r="E3633" s="140"/>
      <c r="F3633" s="140"/>
      <c r="G3633" s="140"/>
      <c r="M3633" s="140"/>
      <c r="N3633" s="167"/>
      <c r="O3633" s="167"/>
      <c r="P3633" s="142"/>
      <c r="Q3633" s="142"/>
      <c r="R3633" s="142"/>
      <c r="S3633" s="139"/>
    </row>
    <row r="3634" spans="2:19" ht="15.75" customHeight="1" x14ac:dyDescent="0.25">
      <c r="B3634" s="106"/>
      <c r="C3634" s="106"/>
      <c r="D3634" s="139"/>
      <c r="E3634" s="140"/>
      <c r="F3634" s="140"/>
      <c r="G3634" s="140"/>
      <c r="M3634" s="140"/>
      <c r="N3634" s="167"/>
      <c r="O3634" s="167"/>
      <c r="P3634" s="142"/>
      <c r="Q3634" s="142"/>
      <c r="R3634" s="142"/>
      <c r="S3634" s="139"/>
    </row>
    <row r="3635" spans="2:19" ht="15.75" customHeight="1" x14ac:dyDescent="0.25">
      <c r="B3635" s="106"/>
      <c r="C3635" s="106"/>
      <c r="D3635" s="139"/>
      <c r="E3635" s="140"/>
      <c r="F3635" s="140"/>
      <c r="G3635" s="140"/>
      <c r="M3635" s="140"/>
      <c r="N3635" s="167"/>
      <c r="O3635" s="167"/>
      <c r="P3635" s="142"/>
      <c r="Q3635" s="142"/>
      <c r="R3635" s="142"/>
      <c r="S3635" s="139"/>
    </row>
    <row r="3636" spans="2:19" ht="15.75" customHeight="1" x14ac:dyDescent="0.25">
      <c r="B3636" s="106"/>
      <c r="C3636" s="106"/>
      <c r="D3636" s="139"/>
      <c r="E3636" s="140"/>
      <c r="F3636" s="140"/>
      <c r="G3636" s="140"/>
      <c r="M3636" s="140"/>
      <c r="N3636" s="167"/>
      <c r="O3636" s="167"/>
      <c r="P3636" s="142"/>
      <c r="Q3636" s="142"/>
      <c r="R3636" s="142"/>
      <c r="S3636" s="139"/>
    </row>
    <row r="3637" spans="2:19" ht="15.75" customHeight="1" x14ac:dyDescent="0.25">
      <c r="B3637" s="106"/>
      <c r="C3637" s="106"/>
      <c r="D3637" s="139"/>
      <c r="E3637" s="140"/>
      <c r="F3637" s="140"/>
      <c r="G3637" s="140"/>
      <c r="M3637" s="140"/>
      <c r="N3637" s="167"/>
      <c r="O3637" s="167"/>
      <c r="P3637" s="142"/>
      <c r="Q3637" s="142"/>
      <c r="R3637" s="142"/>
      <c r="S3637" s="139"/>
    </row>
    <row r="3638" spans="2:19" ht="15.75" customHeight="1" x14ac:dyDescent="0.25">
      <c r="B3638" s="106"/>
      <c r="C3638" s="106"/>
      <c r="D3638" s="139"/>
      <c r="E3638" s="140"/>
      <c r="F3638" s="140"/>
      <c r="G3638" s="140"/>
      <c r="M3638" s="140"/>
      <c r="N3638" s="167"/>
      <c r="O3638" s="167"/>
      <c r="P3638" s="142"/>
      <c r="Q3638" s="142"/>
      <c r="R3638" s="142"/>
      <c r="S3638" s="139"/>
    </row>
    <row r="3639" spans="2:19" ht="15.75" customHeight="1" x14ac:dyDescent="0.25">
      <c r="B3639" s="106"/>
      <c r="C3639" s="106"/>
      <c r="D3639" s="139"/>
      <c r="E3639" s="140"/>
      <c r="F3639" s="140"/>
      <c r="G3639" s="140"/>
      <c r="M3639" s="140"/>
      <c r="N3639" s="167"/>
      <c r="O3639" s="167"/>
      <c r="P3639" s="142"/>
      <c r="Q3639" s="142"/>
      <c r="R3639" s="142"/>
      <c r="S3639" s="139"/>
    </row>
    <row r="3640" spans="2:19" ht="15.75" customHeight="1" x14ac:dyDescent="0.25">
      <c r="B3640" s="106"/>
      <c r="C3640" s="106"/>
      <c r="D3640" s="139"/>
      <c r="E3640" s="140"/>
      <c r="F3640" s="140"/>
      <c r="G3640" s="140"/>
      <c r="M3640" s="140"/>
      <c r="N3640" s="167"/>
      <c r="O3640" s="167"/>
      <c r="P3640" s="142"/>
      <c r="Q3640" s="142"/>
      <c r="R3640" s="142"/>
      <c r="S3640" s="139"/>
    </row>
    <row r="3641" spans="2:19" ht="15.75" customHeight="1" x14ac:dyDescent="0.25">
      <c r="B3641" s="106"/>
      <c r="C3641" s="106"/>
      <c r="D3641" s="139"/>
      <c r="E3641" s="140"/>
      <c r="F3641" s="140"/>
      <c r="G3641" s="140"/>
      <c r="M3641" s="140"/>
      <c r="N3641" s="167"/>
      <c r="O3641" s="167"/>
      <c r="P3641" s="142"/>
      <c r="Q3641" s="142"/>
      <c r="R3641" s="142"/>
      <c r="S3641" s="139"/>
    </row>
    <row r="3642" spans="2:19" ht="15.75" customHeight="1" x14ac:dyDescent="0.25">
      <c r="B3642" s="106"/>
      <c r="C3642" s="106"/>
      <c r="D3642" s="139"/>
      <c r="E3642" s="140"/>
      <c r="F3642" s="140"/>
      <c r="G3642" s="140"/>
      <c r="M3642" s="140"/>
      <c r="N3642" s="167"/>
      <c r="O3642" s="167"/>
      <c r="P3642" s="142"/>
      <c r="Q3642" s="142"/>
      <c r="R3642" s="142"/>
      <c r="S3642" s="139"/>
    </row>
    <row r="3643" spans="2:19" ht="15.75" customHeight="1" x14ac:dyDescent="0.25">
      <c r="B3643" s="106"/>
      <c r="C3643" s="106"/>
      <c r="D3643" s="139"/>
      <c r="E3643" s="140"/>
      <c r="F3643" s="140"/>
      <c r="G3643" s="140"/>
      <c r="M3643" s="140"/>
      <c r="N3643" s="167"/>
      <c r="O3643" s="167"/>
      <c r="P3643" s="142"/>
      <c r="Q3643" s="142"/>
      <c r="R3643" s="142"/>
      <c r="S3643" s="139"/>
    </row>
    <row r="3644" spans="2:19" ht="15.75" customHeight="1" x14ac:dyDescent="0.25">
      <c r="B3644" s="106"/>
      <c r="C3644" s="106"/>
      <c r="D3644" s="139"/>
      <c r="E3644" s="140"/>
      <c r="F3644" s="140"/>
      <c r="G3644" s="140"/>
      <c r="M3644" s="140"/>
      <c r="N3644" s="167"/>
      <c r="O3644" s="167"/>
      <c r="P3644" s="142"/>
      <c r="Q3644" s="142"/>
      <c r="R3644" s="142"/>
      <c r="S3644" s="139"/>
    </row>
    <row r="3645" spans="2:19" ht="15.75" customHeight="1" x14ac:dyDescent="0.25">
      <c r="B3645" s="106"/>
      <c r="C3645" s="106"/>
      <c r="D3645" s="139"/>
      <c r="E3645" s="140"/>
      <c r="F3645" s="140"/>
      <c r="G3645" s="140"/>
      <c r="M3645" s="140"/>
      <c r="N3645" s="167"/>
      <c r="O3645" s="167"/>
      <c r="P3645" s="142"/>
      <c r="Q3645" s="142"/>
      <c r="R3645" s="142"/>
      <c r="S3645" s="139"/>
    </row>
    <row r="3646" spans="2:19" ht="15.75" customHeight="1" x14ac:dyDescent="0.25">
      <c r="B3646" s="106"/>
      <c r="C3646" s="106"/>
      <c r="D3646" s="139"/>
      <c r="E3646" s="140"/>
      <c r="F3646" s="140"/>
      <c r="G3646" s="140"/>
      <c r="M3646" s="140"/>
      <c r="N3646" s="167"/>
      <c r="O3646" s="167"/>
      <c r="P3646" s="142"/>
      <c r="Q3646" s="142"/>
      <c r="R3646" s="142"/>
      <c r="S3646" s="139"/>
    </row>
    <row r="3647" spans="2:19" ht="15.75" customHeight="1" x14ac:dyDescent="0.25">
      <c r="B3647" s="106"/>
      <c r="C3647" s="106"/>
      <c r="D3647" s="139"/>
      <c r="E3647" s="140"/>
      <c r="F3647" s="140"/>
      <c r="G3647" s="140"/>
      <c r="M3647" s="140"/>
      <c r="N3647" s="167"/>
      <c r="O3647" s="167"/>
      <c r="P3647" s="142"/>
      <c r="Q3647" s="142"/>
      <c r="R3647" s="142"/>
      <c r="S3647" s="139"/>
    </row>
    <row r="3648" spans="2:19" ht="15.75" customHeight="1" x14ac:dyDescent="0.25">
      <c r="B3648" s="106"/>
      <c r="C3648" s="106"/>
      <c r="D3648" s="139"/>
      <c r="E3648" s="140"/>
      <c r="F3648" s="140"/>
      <c r="G3648" s="140"/>
      <c r="M3648" s="140"/>
      <c r="N3648" s="167"/>
      <c r="O3648" s="167"/>
      <c r="P3648" s="142"/>
      <c r="Q3648" s="142"/>
      <c r="R3648" s="142"/>
      <c r="S3648" s="139"/>
    </row>
    <row r="3649" spans="2:19" ht="15.75" customHeight="1" x14ac:dyDescent="0.25">
      <c r="B3649" s="106"/>
      <c r="C3649" s="106"/>
      <c r="D3649" s="139"/>
      <c r="E3649" s="140"/>
      <c r="F3649" s="140"/>
      <c r="G3649" s="140"/>
      <c r="M3649" s="140"/>
      <c r="N3649" s="167"/>
      <c r="O3649" s="167"/>
      <c r="P3649" s="142"/>
      <c r="Q3649" s="142"/>
      <c r="R3649" s="142"/>
      <c r="S3649" s="139"/>
    </row>
    <row r="3650" spans="2:19" ht="15.75" customHeight="1" x14ac:dyDescent="0.25">
      <c r="B3650" s="106"/>
      <c r="C3650" s="106"/>
      <c r="D3650" s="139"/>
      <c r="E3650" s="140"/>
      <c r="F3650" s="140"/>
      <c r="G3650" s="140"/>
      <c r="M3650" s="140"/>
      <c r="N3650" s="167"/>
      <c r="O3650" s="167"/>
      <c r="P3650" s="142"/>
      <c r="Q3650" s="142"/>
      <c r="R3650" s="142"/>
      <c r="S3650" s="139"/>
    </row>
    <row r="3651" spans="2:19" ht="15.75" customHeight="1" x14ac:dyDescent="0.25">
      <c r="B3651" s="106"/>
      <c r="C3651" s="106"/>
      <c r="D3651" s="139"/>
      <c r="E3651" s="140"/>
      <c r="F3651" s="140"/>
      <c r="G3651" s="140"/>
      <c r="M3651" s="140"/>
      <c r="N3651" s="167"/>
      <c r="O3651" s="167"/>
      <c r="P3651" s="142"/>
      <c r="Q3651" s="142"/>
      <c r="R3651" s="142"/>
      <c r="S3651" s="139"/>
    </row>
    <row r="3652" spans="2:19" ht="15.75" customHeight="1" x14ac:dyDescent="0.25">
      <c r="B3652" s="106"/>
      <c r="C3652" s="106"/>
      <c r="D3652" s="139"/>
      <c r="E3652" s="140"/>
      <c r="F3652" s="140"/>
      <c r="G3652" s="140"/>
      <c r="M3652" s="140"/>
      <c r="N3652" s="167"/>
      <c r="O3652" s="167"/>
      <c r="P3652" s="142"/>
      <c r="Q3652" s="142"/>
      <c r="R3652" s="142"/>
      <c r="S3652" s="139"/>
    </row>
    <row r="3653" spans="2:19" ht="15.75" customHeight="1" x14ac:dyDescent="0.25">
      <c r="B3653" s="106"/>
      <c r="C3653" s="106"/>
      <c r="D3653" s="139"/>
      <c r="E3653" s="140"/>
      <c r="F3653" s="140"/>
      <c r="G3653" s="140"/>
      <c r="M3653" s="140"/>
      <c r="N3653" s="167"/>
      <c r="O3653" s="167"/>
      <c r="P3653" s="142"/>
      <c r="Q3653" s="142"/>
      <c r="R3653" s="142"/>
      <c r="S3653" s="139"/>
    </row>
    <row r="3654" spans="2:19" ht="15.75" customHeight="1" x14ac:dyDescent="0.25">
      <c r="B3654" s="106"/>
      <c r="C3654" s="106"/>
      <c r="D3654" s="139"/>
      <c r="E3654" s="140"/>
      <c r="F3654" s="140"/>
      <c r="G3654" s="140"/>
      <c r="M3654" s="140"/>
      <c r="N3654" s="167"/>
      <c r="O3654" s="167"/>
      <c r="P3654" s="142"/>
      <c r="Q3654" s="142"/>
      <c r="R3654" s="142"/>
      <c r="S3654" s="139"/>
    </row>
    <row r="3655" spans="2:19" ht="15.75" customHeight="1" x14ac:dyDescent="0.25">
      <c r="B3655" s="106"/>
      <c r="C3655" s="106"/>
      <c r="D3655" s="139"/>
      <c r="E3655" s="140"/>
      <c r="F3655" s="140"/>
      <c r="G3655" s="140"/>
      <c r="M3655" s="140"/>
      <c r="N3655" s="167"/>
      <c r="O3655" s="167"/>
      <c r="P3655" s="142"/>
      <c r="Q3655" s="142"/>
      <c r="R3655" s="142"/>
      <c r="S3655" s="139"/>
    </row>
    <row r="3656" spans="2:19" ht="15.75" customHeight="1" x14ac:dyDescent="0.25">
      <c r="B3656" s="106"/>
      <c r="C3656" s="106"/>
      <c r="D3656" s="139"/>
      <c r="E3656" s="140"/>
      <c r="F3656" s="140"/>
      <c r="G3656" s="140"/>
      <c r="M3656" s="140"/>
      <c r="N3656" s="167"/>
      <c r="O3656" s="167"/>
      <c r="P3656" s="142"/>
      <c r="Q3656" s="142"/>
      <c r="R3656" s="142"/>
      <c r="S3656" s="139"/>
    </row>
    <row r="3657" spans="2:19" ht="15.75" customHeight="1" x14ac:dyDescent="0.25">
      <c r="B3657" s="106"/>
      <c r="C3657" s="106"/>
      <c r="D3657" s="139"/>
      <c r="E3657" s="140"/>
      <c r="F3657" s="140"/>
      <c r="G3657" s="140"/>
      <c r="M3657" s="140"/>
      <c r="N3657" s="167"/>
      <c r="O3657" s="167"/>
      <c r="P3657" s="142"/>
      <c r="Q3657" s="142"/>
      <c r="R3657" s="142"/>
      <c r="S3657" s="139"/>
    </row>
    <row r="3658" spans="2:19" ht="15.75" customHeight="1" x14ac:dyDescent="0.25">
      <c r="B3658" s="106"/>
      <c r="C3658" s="106"/>
      <c r="D3658" s="139"/>
      <c r="E3658" s="140"/>
      <c r="F3658" s="140"/>
      <c r="G3658" s="140"/>
      <c r="M3658" s="140"/>
      <c r="N3658" s="167"/>
      <c r="O3658" s="167"/>
      <c r="P3658" s="142"/>
      <c r="Q3658" s="142"/>
      <c r="R3658" s="142"/>
      <c r="S3658" s="139"/>
    </row>
    <row r="3659" spans="2:19" ht="15.75" customHeight="1" x14ac:dyDescent="0.25">
      <c r="B3659" s="106"/>
      <c r="C3659" s="106"/>
      <c r="D3659" s="139"/>
      <c r="E3659" s="140"/>
      <c r="F3659" s="140"/>
      <c r="G3659" s="140"/>
      <c r="M3659" s="140"/>
      <c r="N3659" s="167"/>
      <c r="O3659" s="167"/>
      <c r="P3659" s="142"/>
      <c r="Q3659" s="142"/>
      <c r="R3659" s="142"/>
      <c r="S3659" s="139"/>
    </row>
    <row r="3660" spans="2:19" ht="15.75" customHeight="1" x14ac:dyDescent="0.25">
      <c r="B3660" s="106"/>
      <c r="C3660" s="106"/>
      <c r="D3660" s="139"/>
      <c r="E3660" s="140"/>
      <c r="F3660" s="140"/>
      <c r="G3660" s="140"/>
      <c r="M3660" s="140"/>
      <c r="N3660" s="167"/>
      <c r="O3660" s="167"/>
      <c r="P3660" s="142"/>
      <c r="Q3660" s="142"/>
      <c r="R3660" s="142"/>
      <c r="S3660" s="139"/>
    </row>
    <row r="3661" spans="2:19" ht="15.75" customHeight="1" x14ac:dyDescent="0.25">
      <c r="B3661" s="106"/>
      <c r="C3661" s="106"/>
      <c r="D3661" s="139"/>
      <c r="E3661" s="140"/>
      <c r="F3661" s="140"/>
      <c r="G3661" s="140"/>
      <c r="M3661" s="140"/>
      <c r="N3661" s="167"/>
      <c r="O3661" s="167"/>
      <c r="P3661" s="142"/>
      <c r="Q3661" s="142"/>
      <c r="R3661" s="142"/>
      <c r="S3661" s="139"/>
    </row>
    <row r="3662" spans="2:19" ht="15.75" customHeight="1" x14ac:dyDescent="0.25">
      <c r="B3662" s="106"/>
      <c r="C3662" s="106"/>
      <c r="D3662" s="139"/>
      <c r="E3662" s="140"/>
      <c r="F3662" s="140"/>
      <c r="G3662" s="140"/>
      <c r="M3662" s="140"/>
      <c r="N3662" s="167"/>
      <c r="O3662" s="167"/>
      <c r="P3662" s="142"/>
      <c r="Q3662" s="142"/>
      <c r="R3662" s="142"/>
      <c r="S3662" s="139"/>
    </row>
    <row r="3663" spans="2:19" ht="15.75" customHeight="1" x14ac:dyDescent="0.25">
      <c r="B3663" s="106"/>
      <c r="C3663" s="106"/>
      <c r="D3663" s="139"/>
      <c r="E3663" s="140"/>
      <c r="F3663" s="140"/>
      <c r="G3663" s="140"/>
      <c r="M3663" s="140"/>
      <c r="N3663" s="167"/>
      <c r="O3663" s="167"/>
      <c r="P3663" s="142"/>
      <c r="Q3663" s="142"/>
      <c r="R3663" s="142"/>
      <c r="S3663" s="139"/>
    </row>
    <row r="3664" spans="2:19" ht="15.75" customHeight="1" x14ac:dyDescent="0.25">
      <c r="B3664" s="106"/>
      <c r="C3664" s="106"/>
      <c r="D3664" s="139"/>
      <c r="E3664" s="140"/>
      <c r="F3664" s="140"/>
      <c r="G3664" s="140"/>
      <c r="M3664" s="140"/>
      <c r="N3664" s="167"/>
      <c r="O3664" s="167"/>
      <c r="P3664" s="142"/>
      <c r="Q3664" s="142"/>
      <c r="R3664" s="142"/>
      <c r="S3664" s="139"/>
    </row>
    <row r="3665" spans="2:19" ht="15.75" customHeight="1" x14ac:dyDescent="0.25">
      <c r="B3665" s="106"/>
      <c r="C3665" s="106"/>
      <c r="D3665" s="139"/>
      <c r="E3665" s="140"/>
      <c r="F3665" s="140"/>
      <c r="G3665" s="140"/>
      <c r="M3665" s="140"/>
      <c r="N3665" s="167"/>
      <c r="O3665" s="167"/>
      <c r="P3665" s="142"/>
      <c r="Q3665" s="142"/>
      <c r="R3665" s="142"/>
      <c r="S3665" s="139"/>
    </row>
    <row r="3666" spans="2:19" ht="15.75" customHeight="1" x14ac:dyDescent="0.25">
      <c r="B3666" s="106"/>
      <c r="C3666" s="106"/>
      <c r="D3666" s="139"/>
      <c r="E3666" s="140"/>
      <c r="F3666" s="140"/>
      <c r="G3666" s="140"/>
      <c r="M3666" s="140"/>
      <c r="N3666" s="167"/>
      <c r="O3666" s="167"/>
      <c r="P3666" s="142"/>
      <c r="Q3666" s="142"/>
      <c r="R3666" s="142"/>
      <c r="S3666" s="139"/>
    </row>
    <row r="3667" spans="2:19" ht="15.75" customHeight="1" x14ac:dyDescent="0.25">
      <c r="B3667" s="106"/>
      <c r="C3667" s="106"/>
      <c r="D3667" s="139"/>
      <c r="E3667" s="140"/>
      <c r="F3667" s="140"/>
      <c r="G3667" s="140"/>
      <c r="M3667" s="140"/>
      <c r="N3667" s="167"/>
      <c r="O3667" s="167"/>
      <c r="P3667" s="142"/>
      <c r="Q3667" s="142"/>
      <c r="R3667" s="142"/>
      <c r="S3667" s="139"/>
    </row>
    <row r="3668" spans="2:19" ht="15.75" customHeight="1" x14ac:dyDescent="0.25">
      <c r="B3668" s="106"/>
      <c r="C3668" s="106"/>
      <c r="D3668" s="139"/>
      <c r="E3668" s="140"/>
      <c r="F3668" s="140"/>
      <c r="G3668" s="140"/>
      <c r="M3668" s="140"/>
      <c r="N3668" s="167"/>
      <c r="O3668" s="167"/>
      <c r="P3668" s="142"/>
      <c r="Q3668" s="142"/>
      <c r="R3668" s="142"/>
      <c r="S3668" s="139"/>
    </row>
    <row r="3669" spans="2:19" ht="15.75" customHeight="1" x14ac:dyDescent="0.25">
      <c r="B3669" s="106"/>
      <c r="C3669" s="106"/>
      <c r="D3669" s="139"/>
      <c r="E3669" s="140"/>
      <c r="F3669" s="140"/>
      <c r="G3669" s="140"/>
      <c r="M3669" s="140"/>
      <c r="N3669" s="167"/>
      <c r="O3669" s="167"/>
      <c r="P3669" s="142"/>
      <c r="Q3669" s="142"/>
      <c r="R3669" s="142"/>
      <c r="S3669" s="139"/>
    </row>
    <row r="3670" spans="2:19" ht="15.75" customHeight="1" x14ac:dyDescent="0.25">
      <c r="B3670" s="106"/>
      <c r="C3670" s="106"/>
      <c r="D3670" s="139"/>
      <c r="E3670" s="140"/>
      <c r="F3670" s="140"/>
      <c r="G3670" s="140"/>
      <c r="M3670" s="140"/>
      <c r="N3670" s="167"/>
      <c r="O3670" s="167"/>
      <c r="P3670" s="142"/>
      <c r="Q3670" s="142"/>
      <c r="R3670" s="142"/>
      <c r="S3670" s="139"/>
    </row>
    <row r="3671" spans="2:19" ht="15.75" customHeight="1" x14ac:dyDescent="0.25">
      <c r="B3671" s="106"/>
      <c r="C3671" s="106"/>
      <c r="D3671" s="139"/>
      <c r="E3671" s="140"/>
      <c r="F3671" s="140"/>
      <c r="G3671" s="140"/>
      <c r="M3671" s="140"/>
      <c r="N3671" s="167"/>
      <c r="O3671" s="167"/>
      <c r="P3671" s="142"/>
      <c r="Q3671" s="142"/>
      <c r="R3671" s="142"/>
      <c r="S3671" s="139"/>
    </row>
    <row r="3672" spans="2:19" ht="15.75" customHeight="1" x14ac:dyDescent="0.25">
      <c r="B3672" s="106"/>
      <c r="C3672" s="106"/>
      <c r="D3672" s="139"/>
      <c r="E3672" s="140"/>
      <c r="F3672" s="140"/>
      <c r="G3672" s="140"/>
      <c r="M3672" s="140"/>
      <c r="N3672" s="167"/>
      <c r="O3672" s="167"/>
      <c r="P3672" s="142"/>
      <c r="Q3672" s="142"/>
      <c r="R3672" s="142"/>
      <c r="S3672" s="139"/>
    </row>
    <row r="3673" spans="2:19" ht="15.75" customHeight="1" x14ac:dyDescent="0.25">
      <c r="B3673" s="106"/>
      <c r="C3673" s="106"/>
      <c r="D3673" s="139"/>
      <c r="E3673" s="140"/>
      <c r="F3673" s="140"/>
      <c r="G3673" s="140"/>
      <c r="M3673" s="140"/>
      <c r="N3673" s="167"/>
      <c r="O3673" s="167"/>
      <c r="P3673" s="142"/>
      <c r="Q3673" s="142"/>
      <c r="R3673" s="142"/>
      <c r="S3673" s="139"/>
    </row>
    <row r="3674" spans="2:19" ht="15.75" customHeight="1" x14ac:dyDescent="0.25">
      <c r="B3674" s="106"/>
      <c r="C3674" s="106"/>
      <c r="D3674" s="139"/>
      <c r="E3674" s="140"/>
      <c r="F3674" s="140"/>
      <c r="G3674" s="140"/>
      <c r="M3674" s="140"/>
      <c r="N3674" s="167"/>
      <c r="O3674" s="167"/>
      <c r="P3674" s="142"/>
      <c r="Q3674" s="142"/>
      <c r="R3674" s="142"/>
      <c r="S3674" s="139"/>
    </row>
    <row r="3675" spans="2:19" ht="15.75" customHeight="1" x14ac:dyDescent="0.25">
      <c r="B3675" s="106"/>
      <c r="C3675" s="106"/>
      <c r="D3675" s="139"/>
      <c r="E3675" s="140"/>
      <c r="F3675" s="140"/>
      <c r="G3675" s="140"/>
      <c r="M3675" s="140"/>
      <c r="N3675" s="167"/>
      <c r="O3675" s="167"/>
      <c r="P3675" s="142"/>
      <c r="Q3675" s="142"/>
      <c r="R3675" s="142"/>
      <c r="S3675" s="139"/>
    </row>
    <row r="3676" spans="2:19" ht="15.75" customHeight="1" x14ac:dyDescent="0.25">
      <c r="B3676" s="106"/>
      <c r="C3676" s="106"/>
      <c r="D3676" s="139"/>
      <c r="E3676" s="140"/>
      <c r="F3676" s="140"/>
      <c r="G3676" s="140"/>
      <c r="M3676" s="140"/>
      <c r="N3676" s="167"/>
      <c r="O3676" s="167"/>
      <c r="P3676" s="142"/>
      <c r="Q3676" s="142"/>
      <c r="R3676" s="142"/>
      <c r="S3676" s="139"/>
    </row>
    <row r="3677" spans="2:19" ht="15.75" customHeight="1" x14ac:dyDescent="0.25">
      <c r="B3677" s="106"/>
      <c r="C3677" s="106"/>
      <c r="D3677" s="139"/>
      <c r="E3677" s="140"/>
      <c r="F3677" s="140"/>
      <c r="G3677" s="140"/>
      <c r="M3677" s="140"/>
      <c r="N3677" s="167"/>
      <c r="O3677" s="167"/>
      <c r="P3677" s="142"/>
      <c r="Q3677" s="142"/>
      <c r="R3677" s="142"/>
      <c r="S3677" s="139"/>
    </row>
    <row r="3678" spans="2:19" ht="15.75" customHeight="1" x14ac:dyDescent="0.25">
      <c r="B3678" s="106"/>
      <c r="C3678" s="106"/>
      <c r="D3678" s="139"/>
      <c r="E3678" s="140"/>
      <c r="F3678" s="140"/>
      <c r="G3678" s="140"/>
      <c r="M3678" s="140"/>
      <c r="N3678" s="167"/>
      <c r="O3678" s="167"/>
      <c r="P3678" s="142"/>
      <c r="Q3678" s="142"/>
      <c r="R3678" s="142"/>
      <c r="S3678" s="139"/>
    </row>
    <row r="3679" spans="2:19" ht="15.75" customHeight="1" x14ac:dyDescent="0.25">
      <c r="B3679" s="106"/>
      <c r="C3679" s="106"/>
      <c r="D3679" s="139"/>
      <c r="E3679" s="140"/>
      <c r="F3679" s="140"/>
      <c r="G3679" s="140"/>
      <c r="M3679" s="140"/>
      <c r="N3679" s="167"/>
      <c r="O3679" s="167"/>
      <c r="P3679" s="142"/>
      <c r="Q3679" s="142"/>
      <c r="R3679" s="142"/>
      <c r="S3679" s="139"/>
    </row>
    <row r="3680" spans="2:19" ht="15.75" customHeight="1" x14ac:dyDescent="0.25">
      <c r="B3680" s="106"/>
      <c r="C3680" s="106"/>
      <c r="D3680" s="139"/>
      <c r="E3680" s="140"/>
      <c r="F3680" s="140"/>
      <c r="G3680" s="140"/>
      <c r="M3680" s="140"/>
      <c r="N3680" s="167"/>
      <c r="O3680" s="167"/>
      <c r="P3680" s="142"/>
      <c r="Q3680" s="142"/>
      <c r="R3680" s="142"/>
      <c r="S3680" s="139"/>
    </row>
    <row r="3681" spans="2:19" ht="15.75" customHeight="1" x14ac:dyDescent="0.25">
      <c r="B3681" s="106"/>
      <c r="C3681" s="106"/>
      <c r="D3681" s="139"/>
      <c r="E3681" s="140"/>
      <c r="F3681" s="140"/>
      <c r="G3681" s="140"/>
      <c r="M3681" s="140"/>
      <c r="N3681" s="167"/>
      <c r="O3681" s="167"/>
      <c r="P3681" s="142"/>
      <c r="Q3681" s="142"/>
      <c r="R3681" s="142"/>
      <c r="S3681" s="139"/>
    </row>
    <row r="3682" spans="2:19" ht="15.75" customHeight="1" x14ac:dyDescent="0.25">
      <c r="B3682" s="106"/>
      <c r="C3682" s="106"/>
      <c r="D3682" s="139"/>
      <c r="E3682" s="140"/>
      <c r="F3682" s="140"/>
      <c r="G3682" s="140"/>
      <c r="M3682" s="140"/>
      <c r="N3682" s="167"/>
      <c r="O3682" s="167"/>
      <c r="P3682" s="142"/>
      <c r="Q3682" s="142"/>
      <c r="R3682" s="142"/>
      <c r="S3682" s="139"/>
    </row>
    <row r="3683" spans="2:19" ht="15.75" customHeight="1" x14ac:dyDescent="0.25">
      <c r="B3683" s="106"/>
      <c r="C3683" s="106"/>
      <c r="D3683" s="139"/>
      <c r="E3683" s="140"/>
      <c r="F3683" s="140"/>
      <c r="G3683" s="140"/>
      <c r="M3683" s="140"/>
      <c r="N3683" s="167"/>
      <c r="O3683" s="167"/>
      <c r="P3683" s="142"/>
      <c r="Q3683" s="142"/>
      <c r="R3683" s="142"/>
      <c r="S3683" s="139"/>
    </row>
    <row r="3684" spans="2:19" ht="15.75" customHeight="1" x14ac:dyDescent="0.25">
      <c r="B3684" s="106"/>
      <c r="C3684" s="106"/>
      <c r="D3684" s="139"/>
      <c r="E3684" s="140"/>
      <c r="F3684" s="140"/>
      <c r="G3684" s="140"/>
      <c r="M3684" s="140"/>
      <c r="N3684" s="167"/>
      <c r="O3684" s="167"/>
      <c r="P3684" s="142"/>
      <c r="Q3684" s="142"/>
      <c r="R3684" s="142"/>
      <c r="S3684" s="139"/>
    </row>
    <row r="3685" spans="2:19" ht="15.75" customHeight="1" x14ac:dyDescent="0.25">
      <c r="B3685" s="106"/>
      <c r="C3685" s="106"/>
      <c r="D3685" s="139"/>
      <c r="E3685" s="140"/>
      <c r="F3685" s="140"/>
      <c r="G3685" s="140"/>
      <c r="M3685" s="140"/>
      <c r="N3685" s="167"/>
      <c r="O3685" s="167"/>
      <c r="P3685" s="142"/>
      <c r="Q3685" s="142"/>
      <c r="R3685" s="142"/>
      <c r="S3685" s="139"/>
    </row>
    <row r="3686" spans="2:19" ht="15.75" customHeight="1" x14ac:dyDescent="0.25">
      <c r="B3686" s="106"/>
      <c r="C3686" s="106"/>
      <c r="D3686" s="139"/>
      <c r="E3686" s="140"/>
      <c r="F3686" s="140"/>
      <c r="G3686" s="140"/>
      <c r="M3686" s="140"/>
      <c r="N3686" s="167"/>
      <c r="O3686" s="167"/>
      <c r="P3686" s="142"/>
      <c r="Q3686" s="142"/>
      <c r="R3686" s="142"/>
      <c r="S3686" s="139"/>
    </row>
    <row r="3687" spans="2:19" ht="15.75" customHeight="1" x14ac:dyDescent="0.25">
      <c r="B3687" s="106"/>
      <c r="C3687" s="106"/>
      <c r="D3687" s="139"/>
      <c r="E3687" s="140"/>
      <c r="F3687" s="140"/>
      <c r="G3687" s="140"/>
      <c r="M3687" s="140"/>
      <c r="N3687" s="167"/>
      <c r="O3687" s="167"/>
      <c r="P3687" s="142"/>
      <c r="Q3687" s="142"/>
      <c r="R3687" s="142"/>
      <c r="S3687" s="139"/>
    </row>
    <row r="3688" spans="2:19" ht="15.75" customHeight="1" x14ac:dyDescent="0.25">
      <c r="B3688" s="106"/>
      <c r="C3688" s="106"/>
      <c r="D3688" s="139"/>
      <c r="E3688" s="140"/>
      <c r="F3688" s="140"/>
      <c r="G3688" s="140"/>
      <c r="M3688" s="140"/>
      <c r="N3688" s="167"/>
      <c r="O3688" s="167"/>
      <c r="P3688" s="142"/>
      <c r="Q3688" s="142"/>
      <c r="R3688" s="142"/>
      <c r="S3688" s="139"/>
    </row>
    <row r="3689" spans="2:19" ht="15.75" customHeight="1" x14ac:dyDescent="0.25">
      <c r="B3689" s="106"/>
      <c r="C3689" s="106"/>
      <c r="D3689" s="139"/>
      <c r="E3689" s="140"/>
      <c r="F3689" s="140"/>
      <c r="G3689" s="140"/>
      <c r="M3689" s="140"/>
      <c r="N3689" s="167"/>
      <c r="O3689" s="167"/>
      <c r="P3689" s="142"/>
      <c r="Q3689" s="142"/>
      <c r="R3689" s="142"/>
      <c r="S3689" s="139"/>
    </row>
    <row r="3690" spans="2:19" ht="15.75" customHeight="1" x14ac:dyDescent="0.25">
      <c r="B3690" s="106"/>
      <c r="C3690" s="106"/>
      <c r="D3690" s="139"/>
      <c r="E3690" s="140"/>
      <c r="F3690" s="140"/>
      <c r="G3690" s="140"/>
      <c r="M3690" s="140"/>
      <c r="N3690" s="167"/>
      <c r="O3690" s="167"/>
      <c r="P3690" s="142"/>
      <c r="Q3690" s="142"/>
      <c r="R3690" s="142"/>
      <c r="S3690" s="139"/>
    </row>
    <row r="3691" spans="2:19" ht="15.75" customHeight="1" x14ac:dyDescent="0.25">
      <c r="B3691" s="106"/>
      <c r="C3691" s="106"/>
      <c r="D3691" s="139"/>
      <c r="E3691" s="140"/>
      <c r="F3691" s="140"/>
      <c r="G3691" s="140"/>
      <c r="M3691" s="140"/>
      <c r="N3691" s="167"/>
      <c r="O3691" s="167"/>
      <c r="P3691" s="142"/>
      <c r="Q3691" s="142"/>
      <c r="R3691" s="142"/>
      <c r="S3691" s="139"/>
    </row>
    <row r="3692" spans="2:19" ht="15.75" customHeight="1" x14ac:dyDescent="0.25">
      <c r="B3692" s="106"/>
      <c r="C3692" s="106"/>
      <c r="D3692" s="139"/>
      <c r="E3692" s="140"/>
      <c r="F3692" s="140"/>
      <c r="G3692" s="140"/>
      <c r="M3692" s="140"/>
      <c r="N3692" s="167"/>
      <c r="O3692" s="167"/>
      <c r="P3692" s="142"/>
      <c r="Q3692" s="142"/>
      <c r="R3692" s="142"/>
      <c r="S3692" s="139"/>
    </row>
    <row r="3693" spans="2:19" ht="15.75" customHeight="1" x14ac:dyDescent="0.25">
      <c r="B3693" s="106"/>
      <c r="C3693" s="106"/>
      <c r="D3693" s="139"/>
      <c r="E3693" s="140"/>
      <c r="F3693" s="140"/>
      <c r="G3693" s="140"/>
      <c r="M3693" s="140"/>
      <c r="N3693" s="167"/>
      <c r="O3693" s="167"/>
      <c r="P3693" s="142"/>
      <c r="Q3693" s="142"/>
      <c r="R3693" s="142"/>
      <c r="S3693" s="139"/>
    </row>
    <row r="3694" spans="2:19" ht="15.75" customHeight="1" x14ac:dyDescent="0.25">
      <c r="B3694" s="106"/>
      <c r="C3694" s="106"/>
      <c r="D3694" s="139"/>
      <c r="E3694" s="140"/>
      <c r="F3694" s="140"/>
      <c r="G3694" s="140"/>
      <c r="M3694" s="140"/>
      <c r="N3694" s="167"/>
      <c r="O3694" s="167"/>
      <c r="P3694" s="142"/>
      <c r="Q3694" s="142"/>
      <c r="R3694" s="142"/>
      <c r="S3694" s="139"/>
    </row>
    <row r="3695" spans="2:19" ht="15.75" customHeight="1" x14ac:dyDescent="0.25">
      <c r="B3695" s="106"/>
      <c r="C3695" s="106"/>
      <c r="D3695" s="139"/>
      <c r="E3695" s="140"/>
      <c r="F3695" s="140"/>
      <c r="G3695" s="140"/>
      <c r="M3695" s="140"/>
      <c r="N3695" s="167"/>
      <c r="O3695" s="167"/>
      <c r="P3695" s="142"/>
      <c r="Q3695" s="142"/>
      <c r="R3695" s="142"/>
      <c r="S3695" s="139"/>
    </row>
    <row r="3696" spans="2:19" ht="15.75" customHeight="1" x14ac:dyDescent="0.25">
      <c r="B3696" s="106"/>
      <c r="C3696" s="106"/>
      <c r="D3696" s="139"/>
      <c r="E3696" s="140"/>
      <c r="F3696" s="140"/>
      <c r="G3696" s="140"/>
      <c r="M3696" s="140"/>
      <c r="N3696" s="167"/>
      <c r="O3696" s="167"/>
      <c r="P3696" s="142"/>
      <c r="Q3696" s="142"/>
      <c r="R3696" s="142"/>
      <c r="S3696" s="139"/>
    </row>
    <row r="3697" spans="2:19" ht="15.75" customHeight="1" x14ac:dyDescent="0.25">
      <c r="B3697" s="106"/>
      <c r="C3697" s="106"/>
      <c r="D3697" s="139"/>
      <c r="E3697" s="140"/>
      <c r="F3697" s="140"/>
      <c r="G3697" s="140"/>
      <c r="M3697" s="140"/>
      <c r="N3697" s="167"/>
      <c r="O3697" s="167"/>
      <c r="P3697" s="142"/>
      <c r="Q3697" s="142"/>
      <c r="R3697" s="142"/>
      <c r="S3697" s="139"/>
    </row>
    <row r="3698" spans="2:19" ht="15.75" customHeight="1" x14ac:dyDescent="0.25">
      <c r="B3698" s="106"/>
      <c r="C3698" s="106"/>
      <c r="D3698" s="139"/>
      <c r="E3698" s="140"/>
      <c r="F3698" s="140"/>
      <c r="G3698" s="140"/>
      <c r="M3698" s="140"/>
      <c r="N3698" s="167"/>
      <c r="O3698" s="167"/>
      <c r="P3698" s="142"/>
      <c r="Q3698" s="142"/>
      <c r="R3698" s="142"/>
      <c r="S3698" s="139"/>
    </row>
    <row r="3699" spans="2:19" ht="15.75" customHeight="1" x14ac:dyDescent="0.25">
      <c r="B3699" s="106"/>
      <c r="C3699" s="106"/>
      <c r="D3699" s="139"/>
      <c r="E3699" s="140"/>
      <c r="F3699" s="140"/>
      <c r="G3699" s="140"/>
      <c r="M3699" s="140"/>
      <c r="N3699" s="167"/>
      <c r="O3699" s="167"/>
      <c r="P3699" s="142"/>
      <c r="Q3699" s="142"/>
      <c r="R3699" s="142"/>
      <c r="S3699" s="139"/>
    </row>
    <row r="3700" spans="2:19" ht="15.75" customHeight="1" x14ac:dyDescent="0.25">
      <c r="B3700" s="106"/>
      <c r="C3700" s="106"/>
      <c r="D3700" s="139"/>
      <c r="E3700" s="140"/>
      <c r="F3700" s="140"/>
      <c r="G3700" s="140"/>
      <c r="M3700" s="140"/>
      <c r="N3700" s="167"/>
      <c r="O3700" s="167"/>
      <c r="P3700" s="142"/>
      <c r="Q3700" s="142"/>
      <c r="R3700" s="142"/>
      <c r="S3700" s="139"/>
    </row>
    <row r="3701" spans="2:19" ht="15.75" customHeight="1" x14ac:dyDescent="0.25">
      <c r="B3701" s="106"/>
      <c r="C3701" s="106"/>
      <c r="D3701" s="139"/>
      <c r="E3701" s="140"/>
      <c r="F3701" s="140"/>
      <c r="G3701" s="140"/>
      <c r="M3701" s="140"/>
      <c r="N3701" s="167"/>
      <c r="O3701" s="167"/>
      <c r="P3701" s="142"/>
      <c r="Q3701" s="142"/>
      <c r="R3701" s="142"/>
      <c r="S3701" s="139"/>
    </row>
    <row r="3702" spans="2:19" ht="15.75" customHeight="1" x14ac:dyDescent="0.25">
      <c r="B3702" s="106"/>
      <c r="C3702" s="106"/>
      <c r="D3702" s="139"/>
      <c r="E3702" s="140"/>
      <c r="F3702" s="140"/>
      <c r="G3702" s="140"/>
      <c r="M3702" s="140"/>
      <c r="N3702" s="167"/>
      <c r="O3702" s="167"/>
      <c r="P3702" s="142"/>
      <c r="Q3702" s="142"/>
      <c r="R3702" s="142"/>
      <c r="S3702" s="139"/>
    </row>
    <row r="3703" spans="2:19" ht="15.75" customHeight="1" x14ac:dyDescent="0.25">
      <c r="B3703" s="106"/>
      <c r="C3703" s="106"/>
      <c r="D3703" s="139"/>
      <c r="E3703" s="140"/>
      <c r="F3703" s="140"/>
      <c r="G3703" s="140"/>
      <c r="M3703" s="140"/>
      <c r="N3703" s="167"/>
      <c r="O3703" s="167"/>
      <c r="P3703" s="142"/>
      <c r="Q3703" s="142"/>
      <c r="R3703" s="142"/>
      <c r="S3703" s="139"/>
    </row>
    <row r="3704" spans="2:19" ht="15.75" customHeight="1" x14ac:dyDescent="0.25">
      <c r="B3704" s="106"/>
      <c r="C3704" s="106"/>
      <c r="D3704" s="139"/>
      <c r="E3704" s="140"/>
      <c r="F3704" s="140"/>
      <c r="G3704" s="140"/>
      <c r="M3704" s="140"/>
      <c r="N3704" s="167"/>
      <c r="O3704" s="167"/>
      <c r="P3704" s="142"/>
      <c r="Q3704" s="142"/>
      <c r="R3704" s="142"/>
      <c r="S3704" s="139"/>
    </row>
    <row r="3705" spans="2:19" ht="15.75" customHeight="1" x14ac:dyDescent="0.25">
      <c r="B3705" s="106"/>
      <c r="C3705" s="106"/>
      <c r="D3705" s="139"/>
      <c r="E3705" s="140"/>
      <c r="F3705" s="140"/>
      <c r="G3705" s="140"/>
      <c r="M3705" s="140"/>
      <c r="N3705" s="167"/>
      <c r="O3705" s="167"/>
      <c r="P3705" s="142"/>
      <c r="Q3705" s="142"/>
      <c r="R3705" s="142"/>
      <c r="S3705" s="139"/>
    </row>
    <row r="3706" spans="2:19" ht="15.75" customHeight="1" x14ac:dyDescent="0.25">
      <c r="B3706" s="106"/>
      <c r="C3706" s="106"/>
      <c r="D3706" s="139"/>
      <c r="E3706" s="140"/>
      <c r="F3706" s="140"/>
      <c r="G3706" s="140"/>
      <c r="M3706" s="140"/>
      <c r="N3706" s="167"/>
      <c r="O3706" s="167"/>
      <c r="P3706" s="142"/>
      <c r="Q3706" s="142"/>
      <c r="R3706" s="142"/>
      <c r="S3706" s="139"/>
    </row>
    <row r="3707" spans="2:19" ht="15.75" customHeight="1" x14ac:dyDescent="0.25">
      <c r="B3707" s="106"/>
      <c r="C3707" s="106"/>
      <c r="D3707" s="139"/>
      <c r="E3707" s="140"/>
      <c r="F3707" s="140"/>
      <c r="G3707" s="140"/>
      <c r="M3707" s="140"/>
      <c r="N3707" s="167"/>
      <c r="O3707" s="167"/>
      <c r="P3707" s="142"/>
      <c r="Q3707" s="142"/>
      <c r="R3707" s="142"/>
      <c r="S3707" s="139"/>
    </row>
    <row r="3708" spans="2:19" ht="15.75" customHeight="1" x14ac:dyDescent="0.25">
      <c r="B3708" s="106"/>
      <c r="C3708" s="106"/>
      <c r="D3708" s="139"/>
      <c r="E3708" s="140"/>
      <c r="F3708" s="140"/>
      <c r="G3708" s="140"/>
      <c r="M3708" s="140"/>
      <c r="N3708" s="167"/>
      <c r="O3708" s="167"/>
      <c r="P3708" s="142"/>
      <c r="Q3708" s="142"/>
      <c r="R3708" s="142"/>
      <c r="S3708" s="139"/>
    </row>
    <row r="3709" spans="2:19" ht="15.75" customHeight="1" x14ac:dyDescent="0.25">
      <c r="B3709" s="106"/>
      <c r="C3709" s="106"/>
      <c r="D3709" s="139"/>
      <c r="E3709" s="140"/>
      <c r="F3709" s="140"/>
      <c r="G3709" s="140"/>
      <c r="M3709" s="140"/>
      <c r="N3709" s="167"/>
      <c r="O3709" s="167"/>
      <c r="P3709" s="142"/>
      <c r="Q3709" s="142"/>
      <c r="R3709" s="142"/>
      <c r="S3709" s="139"/>
    </row>
    <row r="3710" spans="2:19" ht="15.75" customHeight="1" x14ac:dyDescent="0.25">
      <c r="B3710" s="106"/>
      <c r="C3710" s="106"/>
      <c r="D3710" s="139"/>
      <c r="E3710" s="140"/>
      <c r="F3710" s="140"/>
      <c r="G3710" s="140"/>
      <c r="M3710" s="140"/>
      <c r="N3710" s="167"/>
      <c r="O3710" s="167"/>
      <c r="P3710" s="142"/>
      <c r="Q3710" s="142"/>
      <c r="R3710" s="142"/>
      <c r="S3710" s="139"/>
    </row>
    <row r="3711" spans="2:19" ht="15.75" customHeight="1" x14ac:dyDescent="0.25">
      <c r="B3711" s="106"/>
      <c r="C3711" s="106"/>
      <c r="D3711" s="139"/>
      <c r="E3711" s="140"/>
      <c r="F3711" s="140"/>
      <c r="G3711" s="140"/>
      <c r="M3711" s="140"/>
      <c r="N3711" s="167"/>
      <c r="O3711" s="167"/>
      <c r="P3711" s="142"/>
      <c r="Q3711" s="142"/>
      <c r="R3711" s="142"/>
      <c r="S3711" s="139"/>
    </row>
    <row r="3712" spans="2:19" ht="15.75" customHeight="1" x14ac:dyDescent="0.25">
      <c r="B3712" s="106"/>
      <c r="C3712" s="106"/>
      <c r="D3712" s="139"/>
      <c r="E3712" s="140"/>
      <c r="F3712" s="140"/>
      <c r="G3712" s="140"/>
      <c r="M3712" s="140"/>
      <c r="N3712" s="167"/>
      <c r="O3712" s="167"/>
      <c r="P3712" s="142"/>
      <c r="Q3712" s="142"/>
      <c r="R3712" s="142"/>
      <c r="S3712" s="139"/>
    </row>
    <row r="3713" spans="2:19" ht="15.75" customHeight="1" x14ac:dyDescent="0.25">
      <c r="B3713" s="106"/>
      <c r="C3713" s="106"/>
      <c r="D3713" s="139"/>
      <c r="E3713" s="140"/>
      <c r="F3713" s="140"/>
      <c r="G3713" s="140"/>
      <c r="M3713" s="140"/>
      <c r="N3713" s="167"/>
      <c r="O3713" s="167"/>
      <c r="P3713" s="142"/>
      <c r="Q3713" s="142"/>
      <c r="R3713" s="142"/>
      <c r="S3713" s="139"/>
    </row>
    <row r="3714" spans="2:19" ht="15.75" customHeight="1" x14ac:dyDescent="0.25">
      <c r="B3714" s="106"/>
      <c r="C3714" s="106"/>
      <c r="D3714" s="139"/>
      <c r="E3714" s="140"/>
      <c r="F3714" s="140"/>
      <c r="G3714" s="140"/>
      <c r="M3714" s="140"/>
      <c r="N3714" s="167"/>
      <c r="O3714" s="167"/>
      <c r="P3714" s="142"/>
      <c r="Q3714" s="142"/>
      <c r="R3714" s="142"/>
      <c r="S3714" s="139"/>
    </row>
    <row r="3715" spans="2:19" ht="15.75" customHeight="1" x14ac:dyDescent="0.25">
      <c r="B3715" s="106"/>
      <c r="C3715" s="106"/>
      <c r="D3715" s="139"/>
      <c r="E3715" s="140"/>
      <c r="F3715" s="140"/>
      <c r="G3715" s="140"/>
      <c r="M3715" s="140"/>
      <c r="N3715" s="167"/>
      <c r="O3715" s="167"/>
      <c r="P3715" s="142"/>
      <c r="Q3715" s="142"/>
      <c r="R3715" s="142"/>
      <c r="S3715" s="139"/>
    </row>
    <row r="3716" spans="2:19" ht="15.75" customHeight="1" x14ac:dyDescent="0.25">
      <c r="B3716" s="106"/>
      <c r="C3716" s="106"/>
      <c r="D3716" s="139"/>
      <c r="E3716" s="140"/>
      <c r="F3716" s="140"/>
      <c r="G3716" s="140"/>
      <c r="M3716" s="140"/>
      <c r="N3716" s="167"/>
      <c r="O3716" s="167"/>
      <c r="P3716" s="142"/>
      <c r="Q3716" s="142"/>
      <c r="R3716" s="142"/>
      <c r="S3716" s="139"/>
    </row>
    <row r="3717" spans="2:19" ht="15.75" customHeight="1" x14ac:dyDescent="0.25">
      <c r="B3717" s="106"/>
      <c r="C3717" s="106"/>
      <c r="D3717" s="139"/>
      <c r="E3717" s="140"/>
      <c r="F3717" s="140"/>
      <c r="G3717" s="140"/>
      <c r="M3717" s="140"/>
      <c r="N3717" s="167"/>
      <c r="O3717" s="167"/>
      <c r="P3717" s="142"/>
      <c r="Q3717" s="142"/>
      <c r="R3717" s="142"/>
      <c r="S3717" s="139"/>
    </row>
    <row r="3718" spans="2:19" ht="15.75" customHeight="1" x14ac:dyDescent="0.25">
      <c r="B3718" s="106"/>
      <c r="C3718" s="106"/>
      <c r="D3718" s="139"/>
      <c r="E3718" s="140"/>
      <c r="F3718" s="140"/>
      <c r="G3718" s="140"/>
      <c r="M3718" s="140"/>
      <c r="N3718" s="167"/>
      <c r="O3718" s="167"/>
      <c r="P3718" s="142"/>
      <c r="Q3718" s="142"/>
      <c r="R3718" s="142"/>
      <c r="S3718" s="139"/>
    </row>
    <row r="3719" spans="2:19" ht="15.75" customHeight="1" x14ac:dyDescent="0.25">
      <c r="B3719" s="106"/>
      <c r="C3719" s="106"/>
      <c r="D3719" s="139"/>
      <c r="E3719" s="140"/>
      <c r="F3719" s="140"/>
      <c r="G3719" s="140"/>
      <c r="M3719" s="140"/>
      <c r="N3719" s="167"/>
      <c r="O3719" s="167"/>
      <c r="P3719" s="142"/>
      <c r="Q3719" s="142"/>
      <c r="R3719" s="142"/>
      <c r="S3719" s="139"/>
    </row>
    <row r="3720" spans="2:19" ht="15.75" customHeight="1" x14ac:dyDescent="0.25">
      <c r="B3720" s="106"/>
      <c r="C3720" s="106"/>
      <c r="D3720" s="139"/>
      <c r="E3720" s="140"/>
      <c r="F3720" s="140"/>
      <c r="G3720" s="140"/>
      <c r="M3720" s="140"/>
      <c r="N3720" s="167"/>
      <c r="O3720" s="167"/>
      <c r="P3720" s="142"/>
      <c r="Q3720" s="142"/>
      <c r="R3720" s="142"/>
      <c r="S3720" s="139"/>
    </row>
    <row r="3721" spans="2:19" ht="15.75" customHeight="1" x14ac:dyDescent="0.25">
      <c r="B3721" s="106"/>
      <c r="C3721" s="106"/>
      <c r="D3721" s="139"/>
      <c r="E3721" s="140"/>
      <c r="F3721" s="140"/>
      <c r="G3721" s="140"/>
      <c r="M3721" s="140"/>
      <c r="N3721" s="167"/>
      <c r="O3721" s="167"/>
      <c r="P3721" s="142"/>
      <c r="Q3721" s="142"/>
      <c r="R3721" s="142"/>
      <c r="S3721" s="139"/>
    </row>
    <row r="3722" spans="2:19" ht="15.75" customHeight="1" x14ac:dyDescent="0.25">
      <c r="B3722" s="106"/>
      <c r="C3722" s="106"/>
      <c r="D3722" s="139"/>
      <c r="E3722" s="140"/>
      <c r="F3722" s="140"/>
      <c r="G3722" s="140"/>
      <c r="M3722" s="140"/>
      <c r="N3722" s="167"/>
      <c r="O3722" s="167"/>
      <c r="P3722" s="142"/>
      <c r="Q3722" s="142"/>
      <c r="R3722" s="142"/>
      <c r="S3722" s="139"/>
    </row>
    <row r="3723" spans="2:19" ht="15.75" customHeight="1" x14ac:dyDescent="0.25">
      <c r="B3723" s="106"/>
      <c r="C3723" s="106"/>
      <c r="D3723" s="139"/>
      <c r="E3723" s="140"/>
      <c r="F3723" s="140"/>
      <c r="G3723" s="140"/>
      <c r="M3723" s="140"/>
      <c r="N3723" s="167"/>
      <c r="O3723" s="167"/>
      <c r="P3723" s="142"/>
      <c r="Q3723" s="142"/>
      <c r="R3723" s="142"/>
      <c r="S3723" s="139"/>
    </row>
    <row r="3724" spans="2:19" ht="15.75" customHeight="1" x14ac:dyDescent="0.25">
      <c r="B3724" s="106"/>
      <c r="C3724" s="106"/>
      <c r="D3724" s="139"/>
      <c r="E3724" s="140"/>
      <c r="F3724" s="140"/>
      <c r="G3724" s="140"/>
      <c r="M3724" s="140"/>
      <c r="N3724" s="167"/>
      <c r="O3724" s="167"/>
      <c r="P3724" s="142"/>
      <c r="Q3724" s="142"/>
      <c r="R3724" s="142"/>
      <c r="S3724" s="139"/>
    </row>
    <row r="3725" spans="2:19" ht="15.75" customHeight="1" x14ac:dyDescent="0.25">
      <c r="B3725" s="106"/>
      <c r="C3725" s="106"/>
      <c r="D3725" s="139"/>
      <c r="E3725" s="140"/>
      <c r="F3725" s="140"/>
      <c r="G3725" s="140"/>
      <c r="M3725" s="140"/>
      <c r="N3725" s="167"/>
      <c r="O3725" s="167"/>
      <c r="P3725" s="142"/>
      <c r="Q3725" s="142"/>
      <c r="R3725" s="142"/>
      <c r="S3725" s="139"/>
    </row>
    <row r="3726" spans="2:19" ht="15.75" customHeight="1" x14ac:dyDescent="0.25">
      <c r="B3726" s="106"/>
      <c r="C3726" s="106"/>
      <c r="D3726" s="139"/>
      <c r="E3726" s="140"/>
      <c r="F3726" s="140"/>
      <c r="G3726" s="140"/>
      <c r="M3726" s="140"/>
      <c r="N3726" s="167"/>
      <c r="O3726" s="167"/>
      <c r="P3726" s="142"/>
      <c r="Q3726" s="142"/>
      <c r="R3726" s="142"/>
      <c r="S3726" s="139"/>
    </row>
    <row r="3727" spans="2:19" ht="15.75" customHeight="1" x14ac:dyDescent="0.25">
      <c r="B3727" s="106"/>
      <c r="C3727" s="106"/>
      <c r="D3727" s="139"/>
      <c r="E3727" s="140"/>
      <c r="F3727" s="140"/>
      <c r="G3727" s="140"/>
      <c r="M3727" s="140"/>
      <c r="N3727" s="167"/>
      <c r="O3727" s="167"/>
      <c r="P3727" s="142"/>
      <c r="Q3727" s="142"/>
      <c r="R3727" s="142"/>
      <c r="S3727" s="139"/>
    </row>
    <row r="3728" spans="2:19" ht="15.75" customHeight="1" x14ac:dyDescent="0.25">
      <c r="B3728" s="106"/>
      <c r="C3728" s="106"/>
      <c r="D3728" s="139"/>
      <c r="E3728" s="140"/>
      <c r="F3728" s="140"/>
      <c r="G3728" s="140"/>
      <c r="M3728" s="140"/>
      <c r="N3728" s="167"/>
      <c r="O3728" s="167"/>
      <c r="P3728" s="142"/>
      <c r="Q3728" s="142"/>
      <c r="R3728" s="142"/>
      <c r="S3728" s="139"/>
    </row>
    <row r="3729" spans="2:19" ht="15.75" customHeight="1" x14ac:dyDescent="0.25">
      <c r="B3729" s="106"/>
      <c r="C3729" s="106"/>
      <c r="D3729" s="139"/>
      <c r="E3729" s="140"/>
      <c r="F3729" s="140"/>
      <c r="G3729" s="140"/>
      <c r="M3729" s="140"/>
      <c r="N3729" s="167"/>
      <c r="O3729" s="167"/>
      <c r="P3729" s="142"/>
      <c r="Q3729" s="142"/>
      <c r="R3729" s="142"/>
      <c r="S3729" s="139"/>
    </row>
    <row r="3730" spans="2:19" ht="15.75" customHeight="1" x14ac:dyDescent="0.25">
      <c r="B3730" s="106"/>
      <c r="C3730" s="106"/>
      <c r="D3730" s="139"/>
      <c r="E3730" s="140"/>
      <c r="F3730" s="140"/>
      <c r="G3730" s="140"/>
      <c r="M3730" s="140"/>
      <c r="N3730" s="167"/>
      <c r="O3730" s="167"/>
      <c r="P3730" s="142"/>
      <c r="Q3730" s="142"/>
      <c r="R3730" s="142"/>
      <c r="S3730" s="139"/>
    </row>
    <row r="3731" spans="2:19" ht="15.75" customHeight="1" x14ac:dyDescent="0.25">
      <c r="B3731" s="106"/>
      <c r="C3731" s="106"/>
      <c r="D3731" s="139"/>
      <c r="E3731" s="140"/>
      <c r="F3731" s="140"/>
      <c r="G3731" s="140"/>
      <c r="M3731" s="140"/>
      <c r="N3731" s="167"/>
      <c r="O3731" s="167"/>
      <c r="P3731" s="142"/>
      <c r="Q3731" s="142"/>
      <c r="R3731" s="142"/>
      <c r="S3731" s="139"/>
    </row>
    <row r="3732" spans="2:19" ht="15.75" customHeight="1" x14ac:dyDescent="0.25">
      <c r="B3732" s="106"/>
      <c r="C3732" s="106"/>
      <c r="D3732" s="139"/>
      <c r="E3732" s="140"/>
      <c r="F3732" s="140"/>
      <c r="G3732" s="140"/>
      <c r="M3732" s="140"/>
      <c r="N3732" s="167"/>
      <c r="O3732" s="167"/>
      <c r="P3732" s="142"/>
      <c r="Q3732" s="142"/>
      <c r="R3732" s="142"/>
      <c r="S3732" s="139"/>
    </row>
    <row r="3733" spans="2:19" ht="15.75" customHeight="1" x14ac:dyDescent="0.25">
      <c r="B3733" s="106"/>
      <c r="C3733" s="106"/>
      <c r="D3733" s="139"/>
      <c r="E3733" s="140"/>
      <c r="F3733" s="140"/>
      <c r="G3733" s="140"/>
      <c r="M3733" s="140"/>
      <c r="N3733" s="167"/>
      <c r="O3733" s="167"/>
      <c r="P3733" s="142"/>
      <c r="Q3733" s="142"/>
      <c r="R3733" s="142"/>
      <c r="S3733" s="139"/>
    </row>
    <row r="3734" spans="2:19" ht="15.75" customHeight="1" x14ac:dyDescent="0.25">
      <c r="B3734" s="106"/>
      <c r="C3734" s="106"/>
      <c r="D3734" s="139"/>
      <c r="E3734" s="140"/>
      <c r="F3734" s="140"/>
      <c r="G3734" s="140"/>
      <c r="M3734" s="140"/>
      <c r="N3734" s="167"/>
      <c r="O3734" s="167"/>
      <c r="P3734" s="142"/>
      <c r="Q3734" s="142"/>
      <c r="R3734" s="142"/>
      <c r="S3734" s="139"/>
    </row>
    <row r="3735" spans="2:19" ht="15.75" customHeight="1" x14ac:dyDescent="0.25">
      <c r="B3735" s="106"/>
      <c r="C3735" s="106"/>
      <c r="D3735" s="139"/>
      <c r="E3735" s="140"/>
      <c r="F3735" s="140"/>
      <c r="G3735" s="140"/>
      <c r="M3735" s="140"/>
      <c r="N3735" s="167"/>
      <c r="O3735" s="167"/>
      <c r="P3735" s="142"/>
      <c r="Q3735" s="142"/>
      <c r="R3735" s="142"/>
      <c r="S3735" s="139"/>
    </row>
    <row r="3736" spans="2:19" ht="15.75" customHeight="1" x14ac:dyDescent="0.25">
      <c r="B3736" s="106"/>
      <c r="C3736" s="106"/>
      <c r="D3736" s="139"/>
      <c r="E3736" s="140"/>
      <c r="F3736" s="140"/>
      <c r="G3736" s="140"/>
      <c r="M3736" s="140"/>
      <c r="N3736" s="167"/>
      <c r="O3736" s="167"/>
      <c r="P3736" s="142"/>
      <c r="Q3736" s="142"/>
      <c r="R3736" s="142"/>
      <c r="S3736" s="139"/>
    </row>
    <row r="3737" spans="2:19" ht="15.75" customHeight="1" x14ac:dyDescent="0.25">
      <c r="B3737" s="106"/>
      <c r="C3737" s="106"/>
      <c r="D3737" s="139"/>
      <c r="E3737" s="140"/>
      <c r="F3737" s="140"/>
      <c r="G3737" s="140"/>
      <c r="M3737" s="140"/>
      <c r="N3737" s="167"/>
      <c r="O3737" s="167"/>
      <c r="P3737" s="142"/>
      <c r="Q3737" s="142"/>
      <c r="R3737" s="142"/>
      <c r="S3737" s="139"/>
    </row>
    <row r="3738" spans="2:19" ht="15.75" customHeight="1" x14ac:dyDescent="0.25">
      <c r="B3738" s="106"/>
      <c r="C3738" s="106"/>
      <c r="D3738" s="139"/>
      <c r="E3738" s="140"/>
      <c r="F3738" s="140"/>
      <c r="G3738" s="140"/>
      <c r="M3738" s="140"/>
      <c r="N3738" s="167"/>
      <c r="O3738" s="167"/>
      <c r="P3738" s="142"/>
      <c r="Q3738" s="142"/>
      <c r="R3738" s="142"/>
      <c r="S3738" s="139"/>
    </row>
    <row r="3739" spans="2:19" ht="15.75" customHeight="1" x14ac:dyDescent="0.25">
      <c r="B3739" s="106"/>
      <c r="C3739" s="106"/>
      <c r="D3739" s="139"/>
      <c r="E3739" s="140"/>
      <c r="F3739" s="140"/>
      <c r="G3739" s="140"/>
      <c r="M3739" s="140"/>
      <c r="N3739" s="167"/>
      <c r="O3739" s="167"/>
      <c r="P3739" s="142"/>
      <c r="Q3739" s="142"/>
      <c r="R3739" s="142"/>
      <c r="S3739" s="139"/>
    </row>
    <row r="3740" spans="2:19" ht="15.75" customHeight="1" x14ac:dyDescent="0.25">
      <c r="B3740" s="106"/>
      <c r="C3740" s="106"/>
      <c r="D3740" s="139"/>
      <c r="E3740" s="140"/>
      <c r="F3740" s="140"/>
      <c r="G3740" s="140"/>
      <c r="M3740" s="140"/>
      <c r="N3740" s="167"/>
      <c r="O3740" s="167"/>
      <c r="P3740" s="142"/>
      <c r="Q3740" s="142"/>
      <c r="R3740" s="142"/>
      <c r="S3740" s="139"/>
    </row>
    <row r="3741" spans="2:19" ht="15.75" customHeight="1" x14ac:dyDescent="0.25">
      <c r="B3741" s="106"/>
      <c r="C3741" s="106"/>
      <c r="D3741" s="139"/>
      <c r="E3741" s="140"/>
      <c r="F3741" s="140"/>
      <c r="G3741" s="140"/>
      <c r="M3741" s="140"/>
      <c r="N3741" s="167"/>
      <c r="O3741" s="167"/>
      <c r="P3741" s="142"/>
      <c r="Q3741" s="142"/>
      <c r="R3741" s="142"/>
      <c r="S3741" s="139"/>
    </row>
    <row r="3742" spans="2:19" ht="15.75" customHeight="1" x14ac:dyDescent="0.25">
      <c r="B3742" s="106"/>
      <c r="C3742" s="106"/>
      <c r="D3742" s="139"/>
      <c r="E3742" s="140"/>
      <c r="F3742" s="140"/>
      <c r="G3742" s="140"/>
      <c r="M3742" s="140"/>
      <c r="N3742" s="167"/>
      <c r="O3742" s="167"/>
      <c r="P3742" s="142"/>
      <c r="Q3742" s="142"/>
      <c r="R3742" s="142"/>
      <c r="S3742" s="139"/>
    </row>
    <row r="3743" spans="2:19" ht="15.75" customHeight="1" x14ac:dyDescent="0.25">
      <c r="B3743" s="106"/>
      <c r="C3743" s="106"/>
      <c r="D3743" s="139"/>
      <c r="E3743" s="140"/>
      <c r="F3743" s="140"/>
      <c r="G3743" s="140"/>
      <c r="M3743" s="140"/>
      <c r="N3743" s="167"/>
      <c r="O3743" s="167"/>
      <c r="P3743" s="142"/>
      <c r="Q3743" s="142"/>
      <c r="R3743" s="142"/>
      <c r="S3743" s="139"/>
    </row>
    <row r="3744" spans="2:19" ht="15.75" customHeight="1" x14ac:dyDescent="0.25">
      <c r="B3744" s="106"/>
      <c r="C3744" s="106"/>
      <c r="D3744" s="139"/>
      <c r="E3744" s="140"/>
      <c r="F3744" s="140"/>
      <c r="G3744" s="140"/>
      <c r="M3744" s="140"/>
      <c r="N3744" s="167"/>
      <c r="O3744" s="167"/>
      <c r="P3744" s="142"/>
      <c r="Q3744" s="142"/>
      <c r="R3744" s="142"/>
      <c r="S3744" s="139"/>
    </row>
    <row r="3745" spans="2:19" ht="15.75" customHeight="1" x14ac:dyDescent="0.25">
      <c r="B3745" s="106"/>
      <c r="C3745" s="106"/>
      <c r="D3745" s="139"/>
      <c r="E3745" s="140"/>
      <c r="F3745" s="140"/>
      <c r="G3745" s="140"/>
      <c r="M3745" s="140"/>
      <c r="N3745" s="167"/>
      <c r="O3745" s="167"/>
      <c r="P3745" s="142"/>
      <c r="Q3745" s="142"/>
      <c r="R3745" s="142"/>
      <c r="S3745" s="139"/>
    </row>
    <row r="3746" spans="2:19" ht="15.75" customHeight="1" x14ac:dyDescent="0.25">
      <c r="B3746" s="106"/>
      <c r="C3746" s="106"/>
      <c r="D3746" s="139"/>
      <c r="E3746" s="140"/>
      <c r="F3746" s="140"/>
      <c r="G3746" s="140"/>
      <c r="M3746" s="140"/>
      <c r="N3746" s="167"/>
      <c r="O3746" s="167"/>
      <c r="P3746" s="142"/>
      <c r="Q3746" s="142"/>
      <c r="R3746" s="142"/>
      <c r="S3746" s="139"/>
    </row>
    <row r="3747" spans="2:19" ht="15.75" customHeight="1" x14ac:dyDescent="0.25">
      <c r="B3747" s="106"/>
      <c r="C3747" s="106"/>
      <c r="D3747" s="139"/>
      <c r="E3747" s="140"/>
      <c r="F3747" s="140"/>
      <c r="G3747" s="140"/>
      <c r="M3747" s="140"/>
      <c r="N3747" s="167"/>
      <c r="O3747" s="167"/>
      <c r="P3747" s="142"/>
      <c r="Q3747" s="142"/>
      <c r="R3747" s="142"/>
      <c r="S3747" s="139"/>
    </row>
    <row r="3748" spans="2:19" ht="15.75" customHeight="1" x14ac:dyDescent="0.25">
      <c r="B3748" s="106"/>
      <c r="C3748" s="106"/>
      <c r="D3748" s="139"/>
      <c r="E3748" s="140"/>
      <c r="F3748" s="140"/>
      <c r="G3748" s="140"/>
      <c r="M3748" s="140"/>
      <c r="N3748" s="167"/>
      <c r="O3748" s="167"/>
      <c r="P3748" s="142"/>
      <c r="Q3748" s="142"/>
      <c r="R3748" s="142"/>
      <c r="S3748" s="139"/>
    </row>
    <row r="3749" spans="2:19" ht="15.75" customHeight="1" x14ac:dyDescent="0.25">
      <c r="B3749" s="106"/>
      <c r="C3749" s="106"/>
      <c r="D3749" s="139"/>
      <c r="E3749" s="140"/>
      <c r="F3749" s="140"/>
      <c r="G3749" s="140"/>
      <c r="M3749" s="140"/>
      <c r="N3749" s="167"/>
      <c r="O3749" s="167"/>
      <c r="P3749" s="142"/>
      <c r="Q3749" s="142"/>
      <c r="R3749" s="142"/>
      <c r="S3749" s="139"/>
    </row>
    <row r="3750" spans="2:19" ht="15.75" customHeight="1" x14ac:dyDescent="0.25">
      <c r="B3750" s="106"/>
      <c r="C3750" s="106"/>
      <c r="D3750" s="139"/>
      <c r="E3750" s="140"/>
      <c r="F3750" s="140"/>
      <c r="G3750" s="140"/>
      <c r="M3750" s="140"/>
      <c r="N3750" s="167"/>
      <c r="O3750" s="167"/>
      <c r="P3750" s="142"/>
      <c r="Q3750" s="142"/>
      <c r="R3750" s="142"/>
      <c r="S3750" s="139"/>
    </row>
    <row r="3751" spans="2:19" ht="15.75" customHeight="1" x14ac:dyDescent="0.25">
      <c r="B3751" s="106"/>
      <c r="C3751" s="106"/>
      <c r="D3751" s="139"/>
      <c r="E3751" s="140"/>
      <c r="F3751" s="140"/>
      <c r="G3751" s="140"/>
      <c r="M3751" s="140"/>
      <c r="N3751" s="167"/>
      <c r="O3751" s="167"/>
      <c r="P3751" s="142"/>
      <c r="Q3751" s="142"/>
      <c r="R3751" s="142"/>
      <c r="S3751" s="139"/>
    </row>
    <row r="3752" spans="2:19" ht="15.75" customHeight="1" x14ac:dyDescent="0.25">
      <c r="B3752" s="106"/>
      <c r="C3752" s="106"/>
      <c r="D3752" s="139"/>
      <c r="E3752" s="140"/>
      <c r="F3752" s="140"/>
      <c r="G3752" s="140"/>
      <c r="M3752" s="140"/>
      <c r="N3752" s="167"/>
      <c r="O3752" s="167"/>
      <c r="P3752" s="142"/>
      <c r="Q3752" s="142"/>
      <c r="R3752" s="142"/>
      <c r="S3752" s="139"/>
    </row>
    <row r="3753" spans="2:19" ht="15.75" customHeight="1" x14ac:dyDescent="0.25">
      <c r="B3753" s="106"/>
      <c r="C3753" s="106"/>
      <c r="D3753" s="139"/>
      <c r="E3753" s="140"/>
      <c r="F3753" s="140"/>
      <c r="G3753" s="140"/>
      <c r="M3753" s="140"/>
      <c r="N3753" s="167"/>
      <c r="O3753" s="167"/>
      <c r="P3753" s="142"/>
      <c r="Q3753" s="142"/>
      <c r="R3753" s="142"/>
      <c r="S3753" s="139"/>
    </row>
    <row r="3754" spans="2:19" ht="15.75" customHeight="1" x14ac:dyDescent="0.25">
      <c r="B3754" s="106"/>
      <c r="C3754" s="106"/>
      <c r="D3754" s="139"/>
      <c r="E3754" s="140"/>
      <c r="F3754" s="140"/>
      <c r="G3754" s="140"/>
      <c r="M3754" s="140"/>
      <c r="N3754" s="167"/>
      <c r="O3754" s="167"/>
      <c r="P3754" s="142"/>
      <c r="Q3754" s="142"/>
      <c r="R3754" s="142"/>
      <c r="S3754" s="139"/>
    </row>
    <row r="3755" spans="2:19" ht="15.75" customHeight="1" x14ac:dyDescent="0.25">
      <c r="B3755" s="106"/>
      <c r="C3755" s="106"/>
      <c r="D3755" s="139"/>
      <c r="E3755" s="140"/>
      <c r="F3755" s="140"/>
      <c r="G3755" s="140"/>
      <c r="M3755" s="140"/>
      <c r="N3755" s="167"/>
      <c r="O3755" s="167"/>
      <c r="P3755" s="142"/>
      <c r="Q3755" s="142"/>
      <c r="R3755" s="142"/>
      <c r="S3755" s="139"/>
    </row>
    <row r="3756" spans="2:19" ht="15.75" customHeight="1" x14ac:dyDescent="0.25">
      <c r="B3756" s="106"/>
      <c r="C3756" s="106"/>
      <c r="D3756" s="139"/>
      <c r="E3756" s="140"/>
      <c r="F3756" s="140"/>
      <c r="G3756" s="140"/>
      <c r="M3756" s="140"/>
      <c r="N3756" s="167"/>
      <c r="O3756" s="167"/>
      <c r="P3756" s="142"/>
      <c r="Q3756" s="142"/>
      <c r="R3756" s="142"/>
      <c r="S3756" s="139"/>
    </row>
    <row r="3757" spans="2:19" ht="15.75" customHeight="1" x14ac:dyDescent="0.25">
      <c r="B3757" s="106"/>
      <c r="C3757" s="106"/>
      <c r="D3757" s="139"/>
      <c r="E3757" s="140"/>
      <c r="F3757" s="140"/>
      <c r="G3757" s="140"/>
      <c r="M3757" s="140"/>
      <c r="N3757" s="167"/>
      <c r="O3757" s="167"/>
      <c r="P3757" s="142"/>
      <c r="Q3757" s="142"/>
      <c r="R3757" s="142"/>
      <c r="S3757" s="139"/>
    </row>
    <row r="3758" spans="2:19" ht="15.75" customHeight="1" x14ac:dyDescent="0.25">
      <c r="B3758" s="106"/>
      <c r="C3758" s="106"/>
      <c r="D3758" s="139"/>
      <c r="E3758" s="140"/>
      <c r="F3758" s="140"/>
      <c r="G3758" s="140"/>
      <c r="M3758" s="140"/>
      <c r="N3758" s="167"/>
      <c r="O3758" s="167"/>
      <c r="P3758" s="142"/>
      <c r="Q3758" s="142"/>
      <c r="R3758" s="142"/>
      <c r="S3758" s="139"/>
    </row>
    <row r="3759" spans="2:19" ht="15.75" customHeight="1" x14ac:dyDescent="0.25">
      <c r="B3759" s="106"/>
      <c r="C3759" s="106"/>
      <c r="D3759" s="139"/>
      <c r="E3759" s="140"/>
      <c r="F3759" s="140"/>
      <c r="G3759" s="140"/>
      <c r="M3759" s="140"/>
      <c r="N3759" s="167"/>
      <c r="O3759" s="167"/>
      <c r="P3759" s="142"/>
      <c r="Q3759" s="142"/>
      <c r="R3759" s="142"/>
      <c r="S3759" s="139"/>
    </row>
    <row r="3760" spans="2:19" ht="15.75" customHeight="1" x14ac:dyDescent="0.25">
      <c r="B3760" s="106"/>
      <c r="C3760" s="106"/>
      <c r="D3760" s="139"/>
      <c r="E3760" s="140"/>
      <c r="F3760" s="140"/>
      <c r="G3760" s="140"/>
      <c r="M3760" s="140"/>
      <c r="N3760" s="167"/>
      <c r="O3760" s="167"/>
      <c r="P3760" s="142"/>
      <c r="Q3760" s="142"/>
      <c r="R3760" s="142"/>
      <c r="S3760" s="139"/>
    </row>
    <row r="3761" spans="2:19" ht="15.75" customHeight="1" x14ac:dyDescent="0.25">
      <c r="B3761" s="106"/>
      <c r="C3761" s="106"/>
      <c r="D3761" s="139"/>
      <c r="E3761" s="140"/>
      <c r="F3761" s="140"/>
      <c r="G3761" s="140"/>
      <c r="M3761" s="140"/>
      <c r="N3761" s="167"/>
      <c r="O3761" s="167"/>
      <c r="P3761" s="142"/>
      <c r="Q3761" s="142"/>
      <c r="R3761" s="142"/>
      <c r="S3761" s="139"/>
    </row>
    <row r="3762" spans="2:19" ht="15.75" customHeight="1" x14ac:dyDescent="0.25">
      <c r="B3762" s="106"/>
      <c r="C3762" s="106"/>
      <c r="D3762" s="139"/>
      <c r="E3762" s="140"/>
      <c r="F3762" s="140"/>
      <c r="G3762" s="140"/>
      <c r="M3762" s="140"/>
      <c r="N3762" s="167"/>
      <c r="O3762" s="167"/>
      <c r="P3762" s="142"/>
      <c r="Q3762" s="142"/>
      <c r="R3762" s="142"/>
      <c r="S3762" s="139"/>
    </row>
    <row r="3763" spans="2:19" ht="15.75" customHeight="1" x14ac:dyDescent="0.25">
      <c r="B3763" s="106"/>
      <c r="C3763" s="106"/>
      <c r="D3763" s="139"/>
      <c r="E3763" s="140"/>
      <c r="F3763" s="140"/>
      <c r="G3763" s="140"/>
      <c r="M3763" s="140"/>
      <c r="N3763" s="167"/>
      <c r="O3763" s="167"/>
      <c r="P3763" s="142"/>
      <c r="Q3763" s="142"/>
      <c r="R3763" s="142"/>
      <c r="S3763" s="139"/>
    </row>
    <row r="3764" spans="2:19" ht="15.75" customHeight="1" x14ac:dyDescent="0.25">
      <c r="B3764" s="106"/>
      <c r="C3764" s="106"/>
      <c r="D3764" s="139"/>
      <c r="E3764" s="140"/>
      <c r="F3764" s="140"/>
      <c r="G3764" s="140"/>
      <c r="M3764" s="140"/>
      <c r="N3764" s="167"/>
      <c r="O3764" s="167"/>
      <c r="P3764" s="142"/>
      <c r="Q3764" s="142"/>
      <c r="R3764" s="142"/>
      <c r="S3764" s="139"/>
    </row>
    <row r="3765" spans="2:19" ht="15.75" customHeight="1" x14ac:dyDescent="0.25">
      <c r="B3765" s="106"/>
      <c r="C3765" s="106"/>
      <c r="D3765" s="139"/>
      <c r="E3765" s="140"/>
      <c r="F3765" s="140"/>
      <c r="G3765" s="140"/>
      <c r="M3765" s="140"/>
      <c r="N3765" s="167"/>
      <c r="O3765" s="167"/>
      <c r="P3765" s="142"/>
      <c r="Q3765" s="142"/>
      <c r="R3765" s="142"/>
      <c r="S3765" s="139"/>
    </row>
    <row r="3766" spans="2:19" ht="15.75" customHeight="1" x14ac:dyDescent="0.25">
      <c r="B3766" s="106"/>
      <c r="C3766" s="106"/>
      <c r="D3766" s="139"/>
      <c r="E3766" s="140"/>
      <c r="F3766" s="140"/>
      <c r="G3766" s="140"/>
      <c r="M3766" s="140"/>
      <c r="N3766" s="167"/>
      <c r="O3766" s="167"/>
      <c r="P3766" s="142"/>
      <c r="Q3766" s="142"/>
      <c r="R3766" s="142"/>
      <c r="S3766" s="139"/>
    </row>
    <row r="3767" spans="2:19" ht="15.75" customHeight="1" x14ac:dyDescent="0.25">
      <c r="B3767" s="106"/>
      <c r="C3767" s="106"/>
      <c r="D3767" s="139"/>
      <c r="E3767" s="140"/>
      <c r="F3767" s="140"/>
      <c r="G3767" s="140"/>
      <c r="M3767" s="140"/>
      <c r="N3767" s="167"/>
      <c r="O3767" s="167"/>
      <c r="P3767" s="142"/>
      <c r="Q3767" s="142"/>
      <c r="R3767" s="142"/>
      <c r="S3767" s="139"/>
    </row>
    <row r="3768" spans="2:19" ht="15.75" customHeight="1" x14ac:dyDescent="0.25">
      <c r="B3768" s="106"/>
      <c r="C3768" s="106"/>
      <c r="D3768" s="139"/>
      <c r="E3768" s="140"/>
      <c r="F3768" s="140"/>
      <c r="G3768" s="140"/>
      <c r="M3768" s="140"/>
      <c r="N3768" s="167"/>
      <c r="O3768" s="167"/>
      <c r="P3768" s="142"/>
      <c r="Q3768" s="142"/>
      <c r="R3768" s="142"/>
      <c r="S3768" s="139"/>
    </row>
    <row r="3769" spans="2:19" ht="15.75" customHeight="1" x14ac:dyDescent="0.25">
      <c r="B3769" s="106"/>
      <c r="C3769" s="106"/>
      <c r="D3769" s="139"/>
      <c r="E3769" s="140"/>
      <c r="F3769" s="140"/>
      <c r="G3769" s="140"/>
      <c r="M3769" s="140"/>
      <c r="N3769" s="167"/>
      <c r="O3769" s="167"/>
      <c r="P3769" s="142"/>
      <c r="Q3769" s="142"/>
      <c r="R3769" s="142"/>
      <c r="S3769" s="139"/>
    </row>
    <row r="3770" spans="2:19" ht="15.75" customHeight="1" x14ac:dyDescent="0.25">
      <c r="B3770" s="106"/>
      <c r="C3770" s="106"/>
      <c r="D3770" s="139"/>
      <c r="E3770" s="140"/>
      <c r="F3770" s="140"/>
      <c r="G3770" s="140"/>
      <c r="M3770" s="140"/>
      <c r="N3770" s="167"/>
      <c r="O3770" s="167"/>
      <c r="P3770" s="142"/>
      <c r="Q3770" s="142"/>
      <c r="R3770" s="142"/>
      <c r="S3770" s="139"/>
    </row>
    <row r="3771" spans="2:19" ht="15.75" customHeight="1" x14ac:dyDescent="0.25">
      <c r="B3771" s="106"/>
      <c r="C3771" s="106"/>
      <c r="D3771" s="139"/>
      <c r="E3771" s="140"/>
      <c r="F3771" s="140"/>
      <c r="G3771" s="140"/>
      <c r="M3771" s="140"/>
      <c r="N3771" s="167"/>
      <c r="O3771" s="167"/>
      <c r="P3771" s="142"/>
      <c r="Q3771" s="142"/>
      <c r="R3771" s="142"/>
      <c r="S3771" s="139"/>
    </row>
    <row r="3772" spans="2:19" ht="15.75" customHeight="1" x14ac:dyDescent="0.25">
      <c r="B3772" s="106"/>
      <c r="C3772" s="106"/>
      <c r="D3772" s="139"/>
      <c r="E3772" s="140"/>
      <c r="F3772" s="140"/>
      <c r="G3772" s="140"/>
      <c r="M3772" s="140"/>
      <c r="N3772" s="167"/>
      <c r="O3772" s="167"/>
      <c r="P3772" s="142"/>
      <c r="Q3772" s="142"/>
      <c r="R3772" s="142"/>
      <c r="S3772" s="139"/>
    </row>
    <row r="3773" spans="2:19" ht="15.75" customHeight="1" x14ac:dyDescent="0.25">
      <c r="B3773" s="106"/>
      <c r="C3773" s="106"/>
      <c r="D3773" s="139"/>
      <c r="E3773" s="140"/>
      <c r="F3773" s="140"/>
      <c r="G3773" s="140"/>
      <c r="M3773" s="140"/>
      <c r="N3773" s="167"/>
      <c r="O3773" s="167"/>
      <c r="P3773" s="142"/>
      <c r="Q3773" s="142"/>
      <c r="R3773" s="142"/>
      <c r="S3773" s="139"/>
    </row>
    <row r="3774" spans="2:19" ht="15.75" customHeight="1" x14ac:dyDescent="0.25">
      <c r="B3774" s="106"/>
      <c r="C3774" s="106"/>
      <c r="D3774" s="139"/>
      <c r="E3774" s="140"/>
      <c r="F3774" s="140"/>
      <c r="G3774" s="140"/>
      <c r="M3774" s="140"/>
      <c r="N3774" s="167"/>
      <c r="O3774" s="167"/>
      <c r="P3774" s="142"/>
      <c r="Q3774" s="142"/>
      <c r="R3774" s="142"/>
      <c r="S3774" s="139"/>
    </row>
    <row r="3775" spans="2:19" ht="15.75" customHeight="1" x14ac:dyDescent="0.25">
      <c r="B3775" s="106"/>
      <c r="C3775" s="106"/>
      <c r="D3775" s="139"/>
      <c r="E3775" s="140"/>
      <c r="F3775" s="140"/>
      <c r="G3775" s="140"/>
      <c r="M3775" s="140"/>
      <c r="N3775" s="167"/>
      <c r="O3775" s="167"/>
      <c r="P3775" s="142"/>
      <c r="Q3775" s="142"/>
      <c r="R3775" s="142"/>
      <c r="S3775" s="139"/>
    </row>
    <row r="3776" spans="2:19" ht="15.75" customHeight="1" x14ac:dyDescent="0.25">
      <c r="B3776" s="106"/>
      <c r="C3776" s="106"/>
      <c r="D3776" s="139"/>
      <c r="E3776" s="140"/>
      <c r="F3776" s="140"/>
      <c r="G3776" s="140"/>
      <c r="M3776" s="140"/>
      <c r="N3776" s="167"/>
      <c r="O3776" s="167"/>
      <c r="P3776" s="142"/>
      <c r="Q3776" s="142"/>
      <c r="R3776" s="142"/>
      <c r="S3776" s="139"/>
    </row>
    <row r="3777" spans="2:19" ht="15.75" customHeight="1" x14ac:dyDescent="0.25">
      <c r="B3777" s="106"/>
      <c r="C3777" s="106"/>
      <c r="D3777" s="139"/>
      <c r="E3777" s="140"/>
      <c r="F3777" s="140"/>
      <c r="G3777" s="140"/>
      <c r="M3777" s="140"/>
      <c r="N3777" s="167"/>
      <c r="O3777" s="167"/>
      <c r="P3777" s="142"/>
      <c r="Q3777" s="142"/>
      <c r="R3777" s="142"/>
      <c r="S3777" s="139"/>
    </row>
    <row r="3778" spans="2:19" ht="15.75" customHeight="1" x14ac:dyDescent="0.25">
      <c r="B3778" s="106"/>
      <c r="C3778" s="106"/>
      <c r="D3778" s="139"/>
      <c r="E3778" s="140"/>
      <c r="F3778" s="140"/>
      <c r="G3778" s="140"/>
      <c r="M3778" s="140"/>
      <c r="N3778" s="167"/>
      <c r="O3778" s="167"/>
      <c r="P3778" s="142"/>
      <c r="Q3778" s="142"/>
      <c r="R3778" s="142"/>
      <c r="S3778" s="139"/>
    </row>
    <row r="3779" spans="2:19" ht="15.75" customHeight="1" x14ac:dyDescent="0.25">
      <c r="B3779" s="106"/>
      <c r="C3779" s="106"/>
      <c r="D3779" s="139"/>
      <c r="E3779" s="140"/>
      <c r="F3779" s="140"/>
      <c r="G3779" s="140"/>
      <c r="M3779" s="140"/>
      <c r="N3779" s="167"/>
      <c r="O3779" s="167"/>
      <c r="P3779" s="142"/>
      <c r="Q3779" s="142"/>
      <c r="R3779" s="142"/>
      <c r="S3779" s="139"/>
    </row>
    <row r="3780" spans="2:19" ht="15.75" customHeight="1" x14ac:dyDescent="0.25">
      <c r="B3780" s="106"/>
      <c r="C3780" s="106"/>
      <c r="D3780" s="139"/>
      <c r="E3780" s="140"/>
      <c r="F3780" s="140"/>
      <c r="G3780" s="140"/>
      <c r="M3780" s="140"/>
      <c r="N3780" s="167"/>
      <c r="O3780" s="167"/>
      <c r="P3780" s="142"/>
      <c r="Q3780" s="142"/>
      <c r="R3780" s="142"/>
      <c r="S3780" s="139"/>
    </row>
    <row r="3781" spans="2:19" ht="15.75" customHeight="1" x14ac:dyDescent="0.25">
      <c r="B3781" s="106"/>
      <c r="C3781" s="106"/>
      <c r="D3781" s="139"/>
      <c r="E3781" s="140"/>
      <c r="F3781" s="140"/>
      <c r="G3781" s="140"/>
      <c r="M3781" s="140"/>
      <c r="N3781" s="167"/>
      <c r="O3781" s="167"/>
      <c r="P3781" s="142"/>
      <c r="Q3781" s="142"/>
      <c r="R3781" s="142"/>
      <c r="S3781" s="139"/>
    </row>
    <row r="3782" spans="2:19" ht="15.75" customHeight="1" x14ac:dyDescent="0.25">
      <c r="B3782" s="106"/>
      <c r="C3782" s="106"/>
      <c r="D3782" s="139"/>
      <c r="E3782" s="140"/>
      <c r="F3782" s="140"/>
      <c r="G3782" s="140"/>
      <c r="M3782" s="140"/>
      <c r="N3782" s="167"/>
      <c r="O3782" s="167"/>
      <c r="P3782" s="142"/>
      <c r="Q3782" s="142"/>
      <c r="R3782" s="142"/>
      <c r="S3782" s="139"/>
    </row>
    <row r="3783" spans="2:19" ht="15.75" customHeight="1" x14ac:dyDescent="0.25">
      <c r="B3783" s="106"/>
      <c r="C3783" s="106"/>
      <c r="D3783" s="139"/>
      <c r="E3783" s="140"/>
      <c r="F3783" s="140"/>
      <c r="G3783" s="140"/>
      <c r="M3783" s="140"/>
      <c r="N3783" s="167"/>
      <c r="O3783" s="167"/>
      <c r="P3783" s="142"/>
      <c r="Q3783" s="142"/>
      <c r="R3783" s="142"/>
      <c r="S3783" s="139"/>
    </row>
    <row r="3784" spans="2:19" ht="15.75" customHeight="1" x14ac:dyDescent="0.25">
      <c r="B3784" s="106"/>
      <c r="C3784" s="106"/>
      <c r="D3784" s="139"/>
      <c r="E3784" s="140"/>
      <c r="F3784" s="140"/>
      <c r="G3784" s="140"/>
      <c r="M3784" s="140"/>
      <c r="N3784" s="167"/>
      <c r="O3784" s="167"/>
      <c r="P3784" s="142"/>
      <c r="Q3784" s="142"/>
      <c r="R3784" s="142"/>
      <c r="S3784" s="139"/>
    </row>
    <row r="3785" spans="2:19" ht="15.75" customHeight="1" x14ac:dyDescent="0.25">
      <c r="B3785" s="106"/>
      <c r="C3785" s="106"/>
      <c r="D3785" s="139"/>
      <c r="E3785" s="140"/>
      <c r="F3785" s="140"/>
      <c r="G3785" s="140"/>
      <c r="M3785" s="140"/>
      <c r="N3785" s="167"/>
      <c r="O3785" s="167"/>
      <c r="P3785" s="142"/>
      <c r="Q3785" s="142"/>
      <c r="R3785" s="142"/>
      <c r="S3785" s="139"/>
    </row>
    <row r="3786" spans="2:19" ht="15.75" customHeight="1" x14ac:dyDescent="0.25">
      <c r="B3786" s="106"/>
      <c r="C3786" s="106"/>
      <c r="D3786" s="139"/>
      <c r="E3786" s="140"/>
      <c r="F3786" s="140"/>
      <c r="G3786" s="140"/>
      <c r="M3786" s="140"/>
      <c r="N3786" s="167"/>
      <c r="O3786" s="167"/>
      <c r="P3786" s="142"/>
      <c r="Q3786" s="142"/>
      <c r="R3786" s="142"/>
      <c r="S3786" s="139"/>
    </row>
    <row r="3787" spans="2:19" ht="15.75" customHeight="1" x14ac:dyDescent="0.25">
      <c r="B3787" s="106"/>
      <c r="C3787" s="106"/>
      <c r="D3787" s="139"/>
      <c r="E3787" s="140"/>
      <c r="F3787" s="140"/>
      <c r="G3787" s="140"/>
      <c r="M3787" s="140"/>
      <c r="N3787" s="167"/>
      <c r="O3787" s="167"/>
      <c r="P3787" s="142"/>
      <c r="Q3787" s="142"/>
      <c r="R3787" s="142"/>
      <c r="S3787" s="139"/>
    </row>
    <row r="3788" spans="2:19" ht="15.75" customHeight="1" x14ac:dyDescent="0.25">
      <c r="B3788" s="106"/>
      <c r="C3788" s="106"/>
      <c r="D3788" s="139"/>
      <c r="E3788" s="140"/>
      <c r="F3788" s="140"/>
      <c r="G3788" s="140"/>
      <c r="M3788" s="140"/>
      <c r="N3788" s="167"/>
      <c r="O3788" s="167"/>
      <c r="P3788" s="142"/>
      <c r="Q3788" s="142"/>
      <c r="R3788" s="142"/>
      <c r="S3788" s="139"/>
    </row>
    <row r="3789" spans="2:19" ht="15.75" customHeight="1" x14ac:dyDescent="0.25">
      <c r="B3789" s="106"/>
      <c r="C3789" s="106"/>
      <c r="D3789" s="139"/>
      <c r="E3789" s="140"/>
      <c r="F3789" s="140"/>
      <c r="G3789" s="140"/>
      <c r="M3789" s="140"/>
      <c r="N3789" s="167"/>
      <c r="O3789" s="167"/>
      <c r="P3789" s="142"/>
      <c r="Q3789" s="142"/>
      <c r="R3789" s="142"/>
      <c r="S3789" s="139"/>
    </row>
    <row r="3790" spans="2:19" ht="15.75" customHeight="1" x14ac:dyDescent="0.25">
      <c r="B3790" s="106"/>
      <c r="C3790" s="106"/>
      <c r="D3790" s="139"/>
      <c r="E3790" s="140"/>
      <c r="F3790" s="140"/>
      <c r="G3790" s="140"/>
      <c r="M3790" s="140"/>
      <c r="N3790" s="167"/>
      <c r="O3790" s="167"/>
      <c r="P3790" s="142"/>
      <c r="Q3790" s="142"/>
      <c r="R3790" s="142"/>
      <c r="S3790" s="139"/>
    </row>
    <row r="3791" spans="2:19" ht="15.75" customHeight="1" x14ac:dyDescent="0.25">
      <c r="B3791" s="106"/>
      <c r="C3791" s="106"/>
      <c r="D3791" s="139"/>
      <c r="E3791" s="140"/>
      <c r="F3791" s="140"/>
      <c r="G3791" s="140"/>
      <c r="M3791" s="140"/>
      <c r="N3791" s="167"/>
      <c r="O3791" s="167"/>
      <c r="P3791" s="142"/>
      <c r="Q3791" s="142"/>
      <c r="R3791" s="142"/>
      <c r="S3791" s="139"/>
    </row>
    <row r="3792" spans="2:19" ht="15.75" customHeight="1" x14ac:dyDescent="0.25">
      <c r="B3792" s="106"/>
      <c r="C3792" s="106"/>
      <c r="D3792" s="139"/>
      <c r="E3792" s="140"/>
      <c r="F3792" s="140"/>
      <c r="G3792" s="140"/>
      <c r="M3792" s="140"/>
      <c r="N3792" s="167"/>
      <c r="O3792" s="167"/>
      <c r="P3792" s="142"/>
      <c r="Q3792" s="142"/>
      <c r="R3792" s="142"/>
      <c r="S3792" s="139"/>
    </row>
    <row r="3793" spans="2:19" ht="15.75" customHeight="1" x14ac:dyDescent="0.25">
      <c r="B3793" s="106"/>
      <c r="C3793" s="106"/>
      <c r="D3793" s="139"/>
      <c r="E3793" s="140"/>
      <c r="F3793" s="140"/>
      <c r="G3793" s="140"/>
      <c r="M3793" s="140"/>
      <c r="N3793" s="167"/>
      <c r="O3793" s="167"/>
      <c r="P3793" s="142"/>
      <c r="Q3793" s="142"/>
      <c r="R3793" s="142"/>
      <c r="S3793" s="139"/>
    </row>
    <row r="3794" spans="2:19" ht="15.75" customHeight="1" x14ac:dyDescent="0.25">
      <c r="B3794" s="106"/>
      <c r="C3794" s="106"/>
      <c r="D3794" s="139"/>
      <c r="E3794" s="140"/>
      <c r="F3794" s="140"/>
      <c r="G3794" s="140"/>
      <c r="M3794" s="140"/>
      <c r="N3794" s="167"/>
      <c r="O3794" s="167"/>
      <c r="P3794" s="142"/>
      <c r="Q3794" s="142"/>
      <c r="R3794" s="142"/>
      <c r="S3794" s="139"/>
    </row>
    <row r="3795" spans="2:19" ht="15.75" customHeight="1" x14ac:dyDescent="0.25">
      <c r="B3795" s="106"/>
      <c r="C3795" s="106"/>
      <c r="D3795" s="139"/>
      <c r="E3795" s="140"/>
      <c r="F3795" s="140"/>
      <c r="G3795" s="140"/>
      <c r="M3795" s="140"/>
      <c r="N3795" s="167"/>
      <c r="O3795" s="167"/>
      <c r="P3795" s="142"/>
      <c r="Q3795" s="142"/>
      <c r="R3795" s="142"/>
      <c r="S3795" s="139"/>
    </row>
    <row r="3796" spans="2:19" ht="15.75" customHeight="1" x14ac:dyDescent="0.25">
      <c r="B3796" s="106"/>
      <c r="C3796" s="106"/>
      <c r="D3796" s="139"/>
      <c r="E3796" s="140"/>
      <c r="F3796" s="140"/>
      <c r="G3796" s="140"/>
      <c r="M3796" s="140"/>
      <c r="N3796" s="167"/>
      <c r="O3796" s="167"/>
      <c r="P3796" s="142"/>
      <c r="Q3796" s="142"/>
      <c r="R3796" s="142"/>
      <c r="S3796" s="139"/>
    </row>
    <row r="3797" spans="2:19" ht="15.75" customHeight="1" x14ac:dyDescent="0.25">
      <c r="B3797" s="106"/>
      <c r="C3797" s="106"/>
      <c r="D3797" s="139"/>
      <c r="E3797" s="140"/>
      <c r="F3797" s="140"/>
      <c r="G3797" s="140"/>
      <c r="M3797" s="140"/>
      <c r="N3797" s="167"/>
      <c r="O3797" s="167"/>
      <c r="P3797" s="142"/>
      <c r="Q3797" s="142"/>
      <c r="R3797" s="142"/>
      <c r="S3797" s="139"/>
    </row>
    <row r="3798" spans="2:19" ht="15.75" customHeight="1" x14ac:dyDescent="0.25">
      <c r="B3798" s="106"/>
      <c r="C3798" s="106"/>
      <c r="D3798" s="139"/>
      <c r="E3798" s="140"/>
      <c r="F3798" s="140"/>
      <c r="G3798" s="140"/>
      <c r="M3798" s="140"/>
      <c r="N3798" s="167"/>
      <c r="O3798" s="167"/>
      <c r="P3798" s="142"/>
      <c r="Q3798" s="142"/>
      <c r="R3798" s="142"/>
      <c r="S3798" s="139"/>
    </row>
    <row r="3799" spans="2:19" ht="15.75" customHeight="1" x14ac:dyDescent="0.25">
      <c r="B3799" s="106"/>
      <c r="C3799" s="106"/>
      <c r="D3799" s="139"/>
      <c r="E3799" s="140"/>
      <c r="F3799" s="140"/>
      <c r="G3799" s="140"/>
      <c r="M3799" s="140"/>
      <c r="N3799" s="167"/>
      <c r="O3799" s="167"/>
      <c r="P3799" s="142"/>
      <c r="Q3799" s="142"/>
      <c r="R3799" s="142"/>
      <c r="S3799" s="139"/>
    </row>
    <row r="3800" spans="2:19" ht="15.75" customHeight="1" x14ac:dyDescent="0.25">
      <c r="B3800" s="106"/>
      <c r="C3800" s="106"/>
      <c r="D3800" s="139"/>
      <c r="E3800" s="140"/>
      <c r="F3800" s="140"/>
      <c r="G3800" s="140"/>
      <c r="M3800" s="140"/>
      <c r="N3800" s="167"/>
      <c r="O3800" s="167"/>
      <c r="P3800" s="142"/>
      <c r="Q3800" s="142"/>
      <c r="R3800" s="142"/>
      <c r="S3800" s="139"/>
    </row>
    <row r="3801" spans="2:19" ht="15.75" customHeight="1" x14ac:dyDescent="0.25">
      <c r="B3801" s="106"/>
      <c r="C3801" s="106"/>
      <c r="D3801" s="139"/>
      <c r="E3801" s="140"/>
      <c r="F3801" s="140"/>
      <c r="G3801" s="140"/>
      <c r="M3801" s="140"/>
      <c r="N3801" s="167"/>
      <c r="O3801" s="167"/>
      <c r="P3801" s="142"/>
      <c r="Q3801" s="142"/>
      <c r="R3801" s="142"/>
      <c r="S3801" s="139"/>
    </row>
    <row r="3802" spans="2:19" ht="15.75" customHeight="1" x14ac:dyDescent="0.25">
      <c r="B3802" s="106"/>
      <c r="C3802" s="106"/>
      <c r="D3802" s="139"/>
      <c r="E3802" s="140"/>
      <c r="F3802" s="140"/>
      <c r="G3802" s="140"/>
      <c r="M3802" s="140"/>
      <c r="N3802" s="167"/>
      <c r="O3802" s="167"/>
      <c r="P3802" s="142"/>
      <c r="Q3802" s="142"/>
      <c r="R3802" s="142"/>
      <c r="S3802" s="139"/>
    </row>
    <row r="3803" spans="2:19" ht="15.75" customHeight="1" x14ac:dyDescent="0.25">
      <c r="B3803" s="106"/>
      <c r="C3803" s="106"/>
      <c r="D3803" s="139"/>
      <c r="E3803" s="140"/>
      <c r="F3803" s="140"/>
      <c r="G3803" s="140"/>
      <c r="M3803" s="140"/>
      <c r="N3803" s="167"/>
      <c r="O3803" s="167"/>
      <c r="P3803" s="142"/>
      <c r="Q3803" s="142"/>
      <c r="R3803" s="142"/>
      <c r="S3803" s="139"/>
    </row>
    <row r="3804" spans="2:19" ht="15.75" customHeight="1" x14ac:dyDescent="0.25">
      <c r="B3804" s="106"/>
      <c r="C3804" s="106"/>
      <c r="D3804" s="139"/>
      <c r="E3804" s="140"/>
      <c r="F3804" s="140"/>
      <c r="G3804" s="140"/>
      <c r="M3804" s="140"/>
      <c r="N3804" s="167"/>
      <c r="O3804" s="167"/>
      <c r="P3804" s="142"/>
      <c r="Q3804" s="142"/>
      <c r="R3804" s="142"/>
      <c r="S3804" s="139"/>
    </row>
    <row r="3805" spans="2:19" ht="15.75" customHeight="1" x14ac:dyDescent="0.25">
      <c r="B3805" s="106"/>
      <c r="C3805" s="106"/>
      <c r="D3805" s="139"/>
      <c r="E3805" s="140"/>
      <c r="F3805" s="140"/>
      <c r="G3805" s="140"/>
      <c r="M3805" s="140"/>
      <c r="N3805" s="167"/>
      <c r="O3805" s="167"/>
      <c r="P3805" s="142"/>
      <c r="Q3805" s="142"/>
      <c r="R3805" s="142"/>
      <c r="S3805" s="139"/>
    </row>
    <row r="3806" spans="2:19" ht="15.75" customHeight="1" x14ac:dyDescent="0.25">
      <c r="B3806" s="106"/>
      <c r="C3806" s="106"/>
      <c r="D3806" s="139"/>
      <c r="E3806" s="140"/>
      <c r="F3806" s="140"/>
      <c r="G3806" s="140"/>
      <c r="M3806" s="140"/>
      <c r="N3806" s="167"/>
      <c r="O3806" s="167"/>
      <c r="P3806" s="142"/>
      <c r="Q3806" s="142"/>
      <c r="R3806" s="142"/>
      <c r="S3806" s="139"/>
    </row>
    <row r="3807" spans="2:19" ht="15.75" customHeight="1" x14ac:dyDescent="0.25">
      <c r="B3807" s="106"/>
      <c r="C3807" s="106"/>
      <c r="D3807" s="139"/>
      <c r="E3807" s="140"/>
      <c r="F3807" s="140"/>
      <c r="G3807" s="140"/>
      <c r="M3807" s="140"/>
      <c r="N3807" s="167"/>
      <c r="O3807" s="167"/>
      <c r="P3807" s="142"/>
      <c r="Q3807" s="142"/>
      <c r="R3807" s="142"/>
      <c r="S3807" s="139"/>
    </row>
    <row r="3808" spans="2:19" ht="15.75" customHeight="1" x14ac:dyDescent="0.25">
      <c r="B3808" s="106"/>
      <c r="C3808" s="106"/>
      <c r="D3808" s="139"/>
      <c r="E3808" s="140"/>
      <c r="F3808" s="140"/>
      <c r="G3808" s="140"/>
      <c r="M3808" s="140"/>
      <c r="N3808" s="167"/>
      <c r="O3808" s="167"/>
      <c r="P3808" s="142"/>
      <c r="Q3808" s="142"/>
      <c r="R3808" s="142"/>
      <c r="S3808" s="139"/>
    </row>
    <row r="3809" spans="2:19" ht="15.75" customHeight="1" x14ac:dyDescent="0.25">
      <c r="B3809" s="106"/>
      <c r="C3809" s="106"/>
      <c r="D3809" s="139"/>
      <c r="E3809" s="140"/>
      <c r="F3809" s="140"/>
      <c r="G3809" s="140"/>
      <c r="M3809" s="140"/>
      <c r="N3809" s="167"/>
      <c r="O3809" s="167"/>
      <c r="P3809" s="142"/>
      <c r="Q3809" s="142"/>
      <c r="R3809" s="142"/>
      <c r="S3809" s="139"/>
    </row>
    <row r="3810" spans="2:19" ht="15.75" customHeight="1" x14ac:dyDescent="0.25">
      <c r="B3810" s="106"/>
      <c r="C3810" s="106"/>
      <c r="D3810" s="139"/>
      <c r="E3810" s="140"/>
      <c r="F3810" s="140"/>
      <c r="G3810" s="140"/>
      <c r="M3810" s="140"/>
      <c r="N3810" s="167"/>
      <c r="O3810" s="167"/>
      <c r="P3810" s="142"/>
      <c r="Q3810" s="142"/>
      <c r="R3810" s="142"/>
      <c r="S3810" s="139"/>
    </row>
    <row r="3811" spans="2:19" ht="15.75" customHeight="1" x14ac:dyDescent="0.25">
      <c r="B3811" s="106"/>
      <c r="C3811" s="106"/>
      <c r="D3811" s="139"/>
      <c r="E3811" s="140"/>
      <c r="F3811" s="140"/>
      <c r="G3811" s="140"/>
      <c r="M3811" s="140"/>
      <c r="N3811" s="167"/>
      <c r="O3811" s="167"/>
      <c r="P3811" s="142"/>
      <c r="Q3811" s="142"/>
      <c r="R3811" s="142"/>
      <c r="S3811" s="139"/>
    </row>
    <row r="3812" spans="2:19" ht="15.75" customHeight="1" x14ac:dyDescent="0.25">
      <c r="B3812" s="106"/>
      <c r="C3812" s="106"/>
      <c r="D3812" s="139"/>
      <c r="E3812" s="140"/>
      <c r="F3812" s="140"/>
      <c r="G3812" s="140"/>
      <c r="M3812" s="140"/>
      <c r="N3812" s="167"/>
      <c r="O3812" s="167"/>
      <c r="P3812" s="142"/>
      <c r="Q3812" s="142"/>
      <c r="R3812" s="142"/>
      <c r="S3812" s="139"/>
    </row>
    <row r="3813" spans="2:19" ht="15.75" customHeight="1" x14ac:dyDescent="0.25">
      <c r="B3813" s="106"/>
      <c r="C3813" s="106"/>
      <c r="D3813" s="139"/>
      <c r="E3813" s="140"/>
      <c r="F3813" s="140"/>
      <c r="G3813" s="140"/>
      <c r="M3813" s="140"/>
      <c r="N3813" s="167"/>
      <c r="O3813" s="167"/>
      <c r="P3813" s="142"/>
      <c r="Q3813" s="142"/>
      <c r="R3813" s="142"/>
      <c r="S3813" s="139"/>
    </row>
    <row r="3814" spans="2:19" ht="15.75" customHeight="1" x14ac:dyDescent="0.25">
      <c r="B3814" s="106"/>
      <c r="C3814" s="106"/>
      <c r="D3814" s="139"/>
      <c r="E3814" s="140"/>
      <c r="F3814" s="140"/>
      <c r="G3814" s="140"/>
      <c r="M3814" s="140"/>
      <c r="N3814" s="167"/>
      <c r="O3814" s="167"/>
      <c r="P3814" s="142"/>
      <c r="Q3814" s="142"/>
      <c r="R3814" s="142"/>
      <c r="S3814" s="139"/>
    </row>
    <row r="3815" spans="2:19" ht="15.75" customHeight="1" x14ac:dyDescent="0.25">
      <c r="B3815" s="106"/>
      <c r="C3815" s="106"/>
      <c r="D3815" s="139"/>
      <c r="E3815" s="140"/>
      <c r="F3815" s="140"/>
      <c r="G3815" s="140"/>
      <c r="M3815" s="140"/>
      <c r="N3815" s="167"/>
      <c r="O3815" s="167"/>
      <c r="P3815" s="142"/>
      <c r="Q3815" s="142"/>
      <c r="R3815" s="142"/>
      <c r="S3815" s="139"/>
    </row>
    <row r="3816" spans="2:19" ht="15.75" customHeight="1" x14ac:dyDescent="0.25">
      <c r="B3816" s="106"/>
      <c r="C3816" s="106"/>
      <c r="D3816" s="139"/>
      <c r="E3816" s="140"/>
      <c r="F3816" s="140"/>
      <c r="G3816" s="140"/>
      <c r="M3816" s="140"/>
      <c r="N3816" s="167"/>
      <c r="O3816" s="167"/>
      <c r="P3816" s="142"/>
      <c r="Q3816" s="142"/>
      <c r="R3816" s="142"/>
      <c r="S3816" s="139"/>
    </row>
    <row r="3817" spans="2:19" ht="15.75" customHeight="1" x14ac:dyDescent="0.25">
      <c r="B3817" s="106"/>
      <c r="C3817" s="106"/>
      <c r="D3817" s="139"/>
      <c r="E3817" s="140"/>
      <c r="F3817" s="140"/>
      <c r="G3817" s="140"/>
      <c r="M3817" s="140"/>
      <c r="N3817" s="167"/>
      <c r="O3817" s="167"/>
      <c r="P3817" s="142"/>
      <c r="Q3817" s="142"/>
      <c r="R3817" s="142"/>
      <c r="S3817" s="139"/>
    </row>
    <row r="3818" spans="2:19" ht="15.75" customHeight="1" x14ac:dyDescent="0.25">
      <c r="B3818" s="106"/>
      <c r="C3818" s="106"/>
      <c r="D3818" s="139"/>
      <c r="E3818" s="140"/>
      <c r="F3818" s="140"/>
      <c r="G3818" s="140"/>
      <c r="M3818" s="140"/>
      <c r="N3818" s="167"/>
      <c r="O3818" s="167"/>
      <c r="P3818" s="142"/>
      <c r="Q3818" s="142"/>
      <c r="R3818" s="142"/>
      <c r="S3818" s="139"/>
    </row>
    <row r="3819" spans="2:19" ht="15.75" customHeight="1" x14ac:dyDescent="0.25">
      <c r="B3819" s="106"/>
      <c r="C3819" s="106"/>
      <c r="D3819" s="139"/>
      <c r="E3819" s="140"/>
      <c r="F3819" s="140"/>
      <c r="G3819" s="140"/>
      <c r="M3819" s="140"/>
      <c r="N3819" s="167"/>
      <c r="O3819" s="167"/>
      <c r="P3819" s="142"/>
      <c r="Q3819" s="142"/>
      <c r="R3819" s="142"/>
      <c r="S3819" s="139"/>
    </row>
    <row r="3820" spans="2:19" ht="15.75" customHeight="1" x14ac:dyDescent="0.25">
      <c r="B3820" s="106"/>
      <c r="C3820" s="106"/>
      <c r="D3820" s="139"/>
      <c r="E3820" s="140"/>
      <c r="F3820" s="140"/>
      <c r="G3820" s="140"/>
      <c r="M3820" s="140"/>
      <c r="N3820" s="167"/>
      <c r="O3820" s="167"/>
      <c r="P3820" s="142"/>
      <c r="Q3820" s="142"/>
      <c r="R3820" s="142"/>
      <c r="S3820" s="139"/>
    </row>
    <row r="3821" spans="2:19" ht="15.75" customHeight="1" x14ac:dyDescent="0.25">
      <c r="B3821" s="106"/>
      <c r="C3821" s="106"/>
      <c r="D3821" s="139"/>
      <c r="E3821" s="140"/>
      <c r="F3821" s="140"/>
      <c r="G3821" s="140"/>
      <c r="M3821" s="140"/>
      <c r="N3821" s="167"/>
      <c r="O3821" s="167"/>
      <c r="P3821" s="142"/>
      <c r="Q3821" s="142"/>
      <c r="R3821" s="142"/>
      <c r="S3821" s="139"/>
    </row>
    <row r="3822" spans="2:19" ht="15.75" customHeight="1" x14ac:dyDescent="0.25">
      <c r="B3822" s="106"/>
      <c r="C3822" s="106"/>
      <c r="D3822" s="139"/>
      <c r="E3822" s="140"/>
      <c r="F3822" s="140"/>
      <c r="G3822" s="140"/>
      <c r="M3822" s="140"/>
      <c r="N3822" s="167"/>
      <c r="O3822" s="167"/>
      <c r="P3822" s="142"/>
      <c r="Q3822" s="142"/>
      <c r="R3822" s="142"/>
      <c r="S3822" s="139"/>
    </row>
    <row r="3823" spans="2:19" ht="15.75" customHeight="1" x14ac:dyDescent="0.25">
      <c r="B3823" s="106"/>
      <c r="C3823" s="106"/>
      <c r="D3823" s="139"/>
      <c r="E3823" s="140"/>
      <c r="F3823" s="140"/>
      <c r="G3823" s="140"/>
      <c r="M3823" s="140"/>
      <c r="N3823" s="167"/>
      <c r="O3823" s="167"/>
      <c r="P3823" s="142"/>
      <c r="Q3823" s="142"/>
      <c r="R3823" s="142"/>
      <c r="S3823" s="139"/>
    </row>
    <row r="3824" spans="2:19" ht="15.75" customHeight="1" x14ac:dyDescent="0.25">
      <c r="B3824" s="106"/>
      <c r="C3824" s="106"/>
      <c r="D3824" s="139"/>
      <c r="E3824" s="140"/>
      <c r="F3824" s="140"/>
      <c r="G3824" s="140"/>
      <c r="M3824" s="140"/>
      <c r="N3824" s="167"/>
      <c r="O3824" s="167"/>
      <c r="P3824" s="142"/>
      <c r="Q3824" s="142"/>
      <c r="R3824" s="142"/>
      <c r="S3824" s="139"/>
    </row>
    <row r="3825" spans="2:19" ht="15.75" customHeight="1" x14ac:dyDescent="0.25">
      <c r="B3825" s="106"/>
      <c r="C3825" s="106"/>
      <c r="D3825" s="139"/>
      <c r="E3825" s="140"/>
      <c r="F3825" s="140"/>
      <c r="G3825" s="140"/>
      <c r="M3825" s="140"/>
      <c r="N3825" s="167"/>
      <c r="O3825" s="167"/>
      <c r="P3825" s="142"/>
      <c r="Q3825" s="142"/>
      <c r="R3825" s="142"/>
      <c r="S3825" s="139"/>
    </row>
    <row r="3826" spans="2:19" ht="15.75" customHeight="1" x14ac:dyDescent="0.25">
      <c r="B3826" s="106"/>
      <c r="C3826" s="106"/>
      <c r="D3826" s="139"/>
      <c r="E3826" s="140"/>
      <c r="F3826" s="140"/>
      <c r="G3826" s="140"/>
      <c r="M3826" s="140"/>
      <c r="N3826" s="167"/>
      <c r="O3826" s="167"/>
      <c r="P3826" s="142"/>
      <c r="Q3826" s="142"/>
      <c r="R3826" s="142"/>
      <c r="S3826" s="139"/>
    </row>
    <row r="3827" spans="2:19" ht="15.75" customHeight="1" x14ac:dyDescent="0.25">
      <c r="B3827" s="106"/>
      <c r="C3827" s="106"/>
      <c r="D3827" s="139"/>
      <c r="E3827" s="140"/>
      <c r="F3827" s="140"/>
      <c r="G3827" s="140"/>
      <c r="M3827" s="140"/>
      <c r="N3827" s="167"/>
      <c r="O3827" s="167"/>
      <c r="P3827" s="142"/>
      <c r="Q3827" s="142"/>
      <c r="R3827" s="142"/>
      <c r="S3827" s="139"/>
    </row>
    <row r="3828" spans="2:19" ht="15.75" customHeight="1" x14ac:dyDescent="0.25">
      <c r="B3828" s="106"/>
      <c r="C3828" s="106"/>
      <c r="D3828" s="139"/>
      <c r="E3828" s="140"/>
      <c r="F3828" s="140"/>
      <c r="G3828" s="140"/>
      <c r="M3828" s="140"/>
      <c r="N3828" s="167"/>
      <c r="O3828" s="167"/>
      <c r="P3828" s="142"/>
      <c r="Q3828" s="142"/>
      <c r="R3828" s="142"/>
      <c r="S3828" s="139"/>
    </row>
    <row r="3829" spans="2:19" ht="15.75" customHeight="1" x14ac:dyDescent="0.25">
      <c r="B3829" s="106"/>
      <c r="C3829" s="106"/>
      <c r="D3829" s="139"/>
      <c r="E3829" s="140"/>
      <c r="F3829" s="140"/>
      <c r="G3829" s="140"/>
      <c r="M3829" s="140"/>
      <c r="N3829" s="167"/>
      <c r="O3829" s="167"/>
      <c r="P3829" s="142"/>
      <c r="Q3829" s="142"/>
      <c r="R3829" s="142"/>
      <c r="S3829" s="139"/>
    </row>
    <row r="3830" spans="2:19" ht="15.75" customHeight="1" x14ac:dyDescent="0.25">
      <c r="B3830" s="106"/>
      <c r="C3830" s="106"/>
      <c r="D3830" s="139"/>
      <c r="E3830" s="140"/>
      <c r="F3830" s="140"/>
      <c r="G3830" s="140"/>
      <c r="M3830" s="140"/>
      <c r="N3830" s="167"/>
      <c r="O3830" s="167"/>
      <c r="P3830" s="142"/>
      <c r="Q3830" s="142"/>
      <c r="R3830" s="142"/>
      <c r="S3830" s="139"/>
    </row>
    <row r="3831" spans="2:19" ht="15.75" customHeight="1" x14ac:dyDescent="0.25">
      <c r="B3831" s="106"/>
      <c r="C3831" s="106"/>
      <c r="D3831" s="139"/>
      <c r="E3831" s="140"/>
      <c r="F3831" s="140"/>
      <c r="G3831" s="140"/>
      <c r="M3831" s="140"/>
      <c r="N3831" s="167"/>
      <c r="O3831" s="167"/>
      <c r="P3831" s="142"/>
      <c r="Q3831" s="142"/>
      <c r="R3831" s="142"/>
      <c r="S3831" s="139"/>
    </row>
    <row r="3832" spans="2:19" ht="15.75" customHeight="1" x14ac:dyDescent="0.25">
      <c r="B3832" s="106"/>
      <c r="C3832" s="106"/>
      <c r="D3832" s="139"/>
      <c r="E3832" s="140"/>
      <c r="F3832" s="140"/>
      <c r="G3832" s="140"/>
      <c r="M3832" s="140"/>
      <c r="N3832" s="167"/>
      <c r="O3832" s="167"/>
      <c r="P3832" s="142"/>
      <c r="Q3832" s="142"/>
      <c r="R3832" s="142"/>
      <c r="S3832" s="139"/>
    </row>
    <row r="3833" spans="2:19" ht="15.75" customHeight="1" x14ac:dyDescent="0.25">
      <c r="B3833" s="106"/>
      <c r="C3833" s="106"/>
      <c r="D3833" s="139"/>
      <c r="E3833" s="140"/>
      <c r="F3833" s="140"/>
      <c r="G3833" s="140"/>
      <c r="M3833" s="140"/>
      <c r="N3833" s="167"/>
      <c r="O3833" s="167"/>
      <c r="P3833" s="142"/>
      <c r="Q3833" s="142"/>
      <c r="R3833" s="142"/>
      <c r="S3833" s="139"/>
    </row>
    <row r="3834" spans="2:19" ht="15.75" customHeight="1" x14ac:dyDescent="0.25">
      <c r="B3834" s="106"/>
      <c r="C3834" s="106"/>
      <c r="D3834" s="139"/>
      <c r="E3834" s="140"/>
      <c r="F3834" s="140"/>
      <c r="G3834" s="140"/>
      <c r="M3834" s="140"/>
      <c r="N3834" s="167"/>
      <c r="O3834" s="167"/>
      <c r="P3834" s="142"/>
      <c r="Q3834" s="142"/>
      <c r="R3834" s="142"/>
      <c r="S3834" s="139"/>
    </row>
    <row r="3835" spans="2:19" ht="15.75" customHeight="1" x14ac:dyDescent="0.25">
      <c r="B3835" s="106"/>
      <c r="C3835" s="106"/>
      <c r="D3835" s="139"/>
      <c r="E3835" s="140"/>
      <c r="F3835" s="140"/>
      <c r="G3835" s="140"/>
      <c r="M3835" s="140"/>
      <c r="N3835" s="167"/>
      <c r="O3835" s="167"/>
      <c r="P3835" s="142"/>
      <c r="Q3835" s="142"/>
      <c r="R3835" s="142"/>
      <c r="S3835" s="139"/>
    </row>
    <row r="3836" spans="2:19" ht="15.75" customHeight="1" x14ac:dyDescent="0.25">
      <c r="B3836" s="106"/>
      <c r="C3836" s="106"/>
      <c r="D3836" s="139"/>
      <c r="E3836" s="140"/>
      <c r="F3836" s="140"/>
      <c r="G3836" s="140"/>
      <c r="M3836" s="140"/>
      <c r="N3836" s="167"/>
      <c r="O3836" s="167"/>
      <c r="P3836" s="142"/>
      <c r="Q3836" s="142"/>
      <c r="R3836" s="142"/>
      <c r="S3836" s="139"/>
    </row>
    <row r="3837" spans="2:19" ht="15.75" customHeight="1" x14ac:dyDescent="0.25">
      <c r="B3837" s="106"/>
      <c r="C3837" s="106"/>
      <c r="D3837" s="139"/>
      <c r="E3837" s="140"/>
      <c r="F3837" s="140"/>
      <c r="G3837" s="140"/>
      <c r="M3837" s="140"/>
      <c r="N3837" s="167"/>
      <c r="O3837" s="167"/>
      <c r="P3837" s="142"/>
      <c r="Q3837" s="142"/>
      <c r="R3837" s="142"/>
      <c r="S3837" s="139"/>
    </row>
    <row r="3838" spans="2:19" ht="15.75" customHeight="1" x14ac:dyDescent="0.25">
      <c r="B3838" s="106"/>
      <c r="C3838" s="106"/>
      <c r="D3838" s="139"/>
      <c r="E3838" s="140"/>
      <c r="F3838" s="140"/>
      <c r="G3838" s="140"/>
      <c r="M3838" s="140"/>
      <c r="N3838" s="167"/>
      <c r="O3838" s="167"/>
      <c r="P3838" s="142"/>
      <c r="Q3838" s="142"/>
      <c r="R3838" s="142"/>
      <c r="S3838" s="139"/>
    </row>
    <row r="3839" spans="2:19" ht="15.75" customHeight="1" x14ac:dyDescent="0.25">
      <c r="B3839" s="106"/>
      <c r="C3839" s="106"/>
      <c r="D3839" s="139"/>
      <c r="E3839" s="140"/>
      <c r="F3839" s="140"/>
      <c r="G3839" s="140"/>
      <c r="M3839" s="140"/>
      <c r="N3839" s="167"/>
      <c r="O3839" s="167"/>
      <c r="P3839" s="142"/>
      <c r="Q3839" s="142"/>
      <c r="R3839" s="142"/>
      <c r="S3839" s="139"/>
    </row>
    <row r="3840" spans="2:19" ht="15.75" customHeight="1" x14ac:dyDescent="0.25">
      <c r="B3840" s="106"/>
      <c r="C3840" s="106"/>
      <c r="D3840" s="139"/>
      <c r="E3840" s="140"/>
      <c r="F3840" s="140"/>
      <c r="G3840" s="140"/>
      <c r="M3840" s="140"/>
      <c r="N3840" s="167"/>
      <c r="O3840" s="167"/>
      <c r="P3840" s="142"/>
      <c r="Q3840" s="142"/>
      <c r="R3840" s="142"/>
      <c r="S3840" s="139"/>
    </row>
    <row r="3841" spans="2:19" ht="15.75" customHeight="1" x14ac:dyDescent="0.25">
      <c r="B3841" s="106"/>
      <c r="C3841" s="106"/>
      <c r="D3841" s="139"/>
      <c r="E3841" s="140"/>
      <c r="F3841" s="140"/>
      <c r="G3841" s="140"/>
      <c r="M3841" s="140"/>
      <c r="N3841" s="167"/>
      <c r="O3841" s="167"/>
      <c r="P3841" s="142"/>
      <c r="Q3841" s="142"/>
      <c r="R3841" s="142"/>
      <c r="S3841" s="139"/>
    </row>
    <row r="3842" spans="2:19" ht="15.75" customHeight="1" x14ac:dyDescent="0.25">
      <c r="B3842" s="106"/>
      <c r="C3842" s="106"/>
      <c r="D3842" s="139"/>
      <c r="E3842" s="140"/>
      <c r="F3842" s="140"/>
      <c r="G3842" s="140"/>
      <c r="M3842" s="140"/>
      <c r="N3842" s="167"/>
      <c r="O3842" s="167"/>
      <c r="P3842" s="142"/>
      <c r="Q3842" s="142"/>
      <c r="R3842" s="142"/>
      <c r="S3842" s="139"/>
    </row>
    <row r="3843" spans="2:19" ht="15.75" customHeight="1" x14ac:dyDescent="0.25">
      <c r="B3843" s="106"/>
      <c r="C3843" s="106"/>
      <c r="D3843" s="139"/>
      <c r="E3843" s="140"/>
      <c r="F3843" s="140"/>
      <c r="G3843" s="140"/>
      <c r="M3843" s="140"/>
      <c r="N3843" s="167"/>
      <c r="O3843" s="167"/>
      <c r="P3843" s="142"/>
      <c r="Q3843" s="142"/>
      <c r="R3843" s="142"/>
      <c r="S3843" s="139"/>
    </row>
    <row r="3844" spans="2:19" ht="15.75" customHeight="1" x14ac:dyDescent="0.25">
      <c r="B3844" s="106"/>
      <c r="C3844" s="106"/>
      <c r="D3844" s="139"/>
      <c r="E3844" s="140"/>
      <c r="F3844" s="140"/>
      <c r="G3844" s="140"/>
      <c r="M3844" s="140"/>
      <c r="N3844" s="167"/>
      <c r="O3844" s="167"/>
      <c r="P3844" s="142"/>
      <c r="Q3844" s="142"/>
      <c r="R3844" s="142"/>
      <c r="S3844" s="139"/>
    </row>
    <row r="3845" spans="2:19" ht="15.75" customHeight="1" x14ac:dyDescent="0.25">
      <c r="B3845" s="106"/>
      <c r="C3845" s="106"/>
      <c r="D3845" s="139"/>
      <c r="E3845" s="140"/>
      <c r="F3845" s="140"/>
      <c r="G3845" s="140"/>
      <c r="M3845" s="140"/>
      <c r="N3845" s="167"/>
      <c r="O3845" s="167"/>
      <c r="P3845" s="142"/>
      <c r="Q3845" s="142"/>
      <c r="R3845" s="142"/>
      <c r="S3845" s="139"/>
    </row>
    <row r="3846" spans="2:19" ht="15.75" customHeight="1" x14ac:dyDescent="0.25">
      <c r="B3846" s="106"/>
      <c r="C3846" s="106"/>
      <c r="D3846" s="139"/>
      <c r="E3846" s="140"/>
      <c r="F3846" s="140"/>
      <c r="G3846" s="140"/>
      <c r="M3846" s="140"/>
      <c r="N3846" s="167"/>
      <c r="O3846" s="167"/>
      <c r="P3846" s="142"/>
      <c r="Q3846" s="142"/>
      <c r="R3846" s="142"/>
      <c r="S3846" s="139"/>
    </row>
    <row r="3847" spans="2:19" ht="15.75" customHeight="1" x14ac:dyDescent="0.25">
      <c r="B3847" s="106"/>
      <c r="C3847" s="106"/>
      <c r="D3847" s="139"/>
      <c r="E3847" s="140"/>
      <c r="F3847" s="140"/>
      <c r="G3847" s="140"/>
      <c r="M3847" s="140"/>
      <c r="N3847" s="167"/>
      <c r="O3847" s="167"/>
      <c r="P3847" s="142"/>
      <c r="Q3847" s="142"/>
      <c r="R3847" s="142"/>
      <c r="S3847" s="139"/>
    </row>
    <row r="3848" spans="2:19" ht="15.75" customHeight="1" x14ac:dyDescent="0.25">
      <c r="B3848" s="106"/>
      <c r="C3848" s="106"/>
      <c r="D3848" s="139"/>
      <c r="E3848" s="140"/>
      <c r="F3848" s="140"/>
      <c r="G3848" s="140"/>
      <c r="M3848" s="140"/>
      <c r="N3848" s="167"/>
      <c r="O3848" s="167"/>
      <c r="P3848" s="142"/>
      <c r="Q3848" s="142"/>
      <c r="R3848" s="142"/>
      <c r="S3848" s="139"/>
    </row>
    <row r="3849" spans="2:19" ht="15.75" customHeight="1" x14ac:dyDescent="0.25">
      <c r="B3849" s="106"/>
      <c r="C3849" s="106"/>
      <c r="D3849" s="139"/>
      <c r="E3849" s="140"/>
      <c r="F3849" s="140"/>
      <c r="G3849" s="140"/>
      <c r="M3849" s="140"/>
      <c r="N3849" s="167"/>
      <c r="O3849" s="167"/>
      <c r="P3849" s="142"/>
      <c r="Q3849" s="142"/>
      <c r="R3849" s="142"/>
      <c r="S3849" s="139"/>
    </row>
    <row r="3850" spans="2:19" ht="15.75" customHeight="1" x14ac:dyDescent="0.25">
      <c r="B3850" s="106"/>
      <c r="C3850" s="106"/>
      <c r="D3850" s="139"/>
      <c r="E3850" s="140"/>
      <c r="F3850" s="140"/>
      <c r="G3850" s="140"/>
      <c r="M3850" s="140"/>
      <c r="N3850" s="167"/>
      <c r="O3850" s="167"/>
      <c r="P3850" s="142"/>
      <c r="Q3850" s="142"/>
      <c r="R3850" s="142"/>
      <c r="S3850" s="139"/>
    </row>
    <row r="3851" spans="2:19" ht="15.75" customHeight="1" x14ac:dyDescent="0.25">
      <c r="B3851" s="106"/>
      <c r="C3851" s="106"/>
      <c r="D3851" s="139"/>
      <c r="E3851" s="140"/>
      <c r="F3851" s="140"/>
      <c r="G3851" s="140"/>
      <c r="M3851" s="140"/>
      <c r="N3851" s="167"/>
      <c r="O3851" s="167"/>
      <c r="P3851" s="142"/>
      <c r="Q3851" s="142"/>
      <c r="R3851" s="142"/>
      <c r="S3851" s="139"/>
    </row>
    <row r="3852" spans="2:19" ht="15.75" customHeight="1" x14ac:dyDescent="0.25">
      <c r="B3852" s="106"/>
      <c r="C3852" s="106"/>
      <c r="D3852" s="139"/>
      <c r="E3852" s="140"/>
      <c r="F3852" s="140"/>
      <c r="G3852" s="140"/>
      <c r="M3852" s="140"/>
      <c r="N3852" s="167"/>
      <c r="O3852" s="167"/>
      <c r="P3852" s="142"/>
      <c r="Q3852" s="142"/>
      <c r="R3852" s="142"/>
      <c r="S3852" s="139"/>
    </row>
    <row r="3853" spans="2:19" ht="15.75" customHeight="1" x14ac:dyDescent="0.25">
      <c r="B3853" s="106"/>
      <c r="C3853" s="106"/>
      <c r="D3853" s="139"/>
      <c r="E3853" s="140"/>
      <c r="F3853" s="140"/>
      <c r="G3853" s="140"/>
      <c r="M3853" s="140"/>
      <c r="N3853" s="167"/>
      <c r="O3853" s="167"/>
      <c r="P3853" s="142"/>
      <c r="Q3853" s="142"/>
      <c r="R3853" s="142"/>
      <c r="S3853" s="139"/>
    </row>
    <row r="3854" spans="2:19" ht="15.75" customHeight="1" x14ac:dyDescent="0.25">
      <c r="B3854" s="106"/>
      <c r="C3854" s="106"/>
      <c r="D3854" s="139"/>
      <c r="E3854" s="140"/>
      <c r="F3854" s="140"/>
      <c r="G3854" s="140"/>
      <c r="M3854" s="140"/>
      <c r="N3854" s="167"/>
      <c r="O3854" s="167"/>
      <c r="P3854" s="142"/>
      <c r="Q3854" s="142"/>
      <c r="R3854" s="142"/>
      <c r="S3854" s="139"/>
    </row>
    <row r="3855" spans="2:19" ht="15.75" customHeight="1" x14ac:dyDescent="0.25">
      <c r="B3855" s="106"/>
      <c r="C3855" s="106"/>
      <c r="D3855" s="139"/>
      <c r="E3855" s="140"/>
      <c r="F3855" s="140"/>
      <c r="G3855" s="140"/>
      <c r="M3855" s="140"/>
      <c r="N3855" s="167"/>
      <c r="O3855" s="167"/>
      <c r="P3855" s="142"/>
      <c r="Q3855" s="142"/>
      <c r="R3855" s="142"/>
      <c r="S3855" s="139"/>
    </row>
    <row r="3856" spans="2:19" ht="15.75" customHeight="1" x14ac:dyDescent="0.25">
      <c r="B3856" s="106"/>
      <c r="C3856" s="106"/>
      <c r="D3856" s="139"/>
      <c r="E3856" s="140"/>
      <c r="F3856" s="140"/>
      <c r="G3856" s="140"/>
      <c r="M3856" s="140"/>
      <c r="N3856" s="167"/>
      <c r="O3856" s="167"/>
      <c r="P3856" s="142"/>
      <c r="Q3856" s="142"/>
      <c r="R3856" s="142"/>
      <c r="S3856" s="139"/>
    </row>
    <row r="3857" spans="2:19" ht="15.75" customHeight="1" x14ac:dyDescent="0.25">
      <c r="B3857" s="106"/>
      <c r="C3857" s="106"/>
      <c r="D3857" s="139"/>
      <c r="E3857" s="140"/>
      <c r="F3857" s="140"/>
      <c r="G3857" s="140"/>
      <c r="M3857" s="140"/>
      <c r="N3857" s="167"/>
      <c r="O3857" s="167"/>
      <c r="P3857" s="142"/>
      <c r="Q3857" s="142"/>
      <c r="R3857" s="142"/>
      <c r="S3857" s="139"/>
    </row>
    <row r="3858" spans="2:19" ht="15.75" customHeight="1" x14ac:dyDescent="0.25">
      <c r="B3858" s="106"/>
      <c r="C3858" s="106"/>
      <c r="D3858" s="139"/>
      <c r="E3858" s="140"/>
      <c r="F3858" s="140"/>
      <c r="G3858" s="140"/>
      <c r="M3858" s="140"/>
      <c r="N3858" s="167"/>
      <c r="O3858" s="167"/>
      <c r="P3858" s="142"/>
      <c r="Q3858" s="142"/>
      <c r="R3858" s="142"/>
      <c r="S3858" s="139"/>
    </row>
    <row r="3859" spans="2:19" ht="15.75" customHeight="1" x14ac:dyDescent="0.25">
      <c r="B3859" s="106"/>
      <c r="C3859" s="106"/>
      <c r="D3859" s="139"/>
      <c r="E3859" s="140"/>
      <c r="F3859" s="140"/>
      <c r="G3859" s="140"/>
      <c r="M3859" s="140"/>
      <c r="N3859" s="167"/>
      <c r="O3859" s="167"/>
      <c r="P3859" s="142"/>
      <c r="Q3859" s="142"/>
      <c r="R3859" s="142"/>
      <c r="S3859" s="139"/>
    </row>
    <row r="3860" spans="2:19" ht="15.75" customHeight="1" x14ac:dyDescent="0.25">
      <c r="B3860" s="106"/>
      <c r="C3860" s="106"/>
      <c r="D3860" s="139"/>
      <c r="E3860" s="140"/>
      <c r="F3860" s="140"/>
      <c r="G3860" s="140"/>
      <c r="M3860" s="140"/>
      <c r="N3860" s="167"/>
      <c r="O3860" s="167"/>
      <c r="P3860" s="142"/>
      <c r="Q3860" s="142"/>
      <c r="R3860" s="142"/>
      <c r="S3860" s="139"/>
    </row>
    <row r="3861" spans="2:19" ht="15.75" customHeight="1" x14ac:dyDescent="0.25">
      <c r="B3861" s="106"/>
      <c r="C3861" s="106"/>
      <c r="D3861" s="139"/>
      <c r="E3861" s="140"/>
      <c r="F3861" s="140"/>
      <c r="G3861" s="140"/>
      <c r="M3861" s="140"/>
      <c r="N3861" s="167"/>
      <c r="O3861" s="167"/>
      <c r="P3861" s="142"/>
      <c r="Q3861" s="142"/>
      <c r="R3861" s="142"/>
      <c r="S3861" s="139"/>
    </row>
    <row r="3862" spans="2:19" ht="15.75" customHeight="1" x14ac:dyDescent="0.25">
      <c r="B3862" s="106"/>
      <c r="C3862" s="106"/>
      <c r="D3862" s="139"/>
      <c r="E3862" s="140"/>
      <c r="F3862" s="140"/>
      <c r="G3862" s="140"/>
      <c r="M3862" s="140"/>
      <c r="N3862" s="167"/>
      <c r="O3862" s="167"/>
      <c r="P3862" s="142"/>
      <c r="Q3862" s="142"/>
      <c r="R3862" s="142"/>
      <c r="S3862" s="139"/>
    </row>
    <row r="3863" spans="2:19" ht="15.75" customHeight="1" x14ac:dyDescent="0.25">
      <c r="B3863" s="106"/>
      <c r="C3863" s="106"/>
      <c r="D3863" s="139"/>
      <c r="E3863" s="140"/>
      <c r="F3863" s="140"/>
      <c r="G3863" s="140"/>
      <c r="M3863" s="140"/>
      <c r="N3863" s="167"/>
      <c r="O3863" s="167"/>
      <c r="P3863" s="142"/>
      <c r="Q3863" s="142"/>
      <c r="R3863" s="142"/>
      <c r="S3863" s="139"/>
    </row>
    <row r="3864" spans="2:19" ht="15.75" customHeight="1" x14ac:dyDescent="0.25">
      <c r="B3864" s="106"/>
      <c r="C3864" s="106"/>
      <c r="D3864" s="139"/>
      <c r="E3864" s="140"/>
      <c r="F3864" s="140"/>
      <c r="G3864" s="140"/>
      <c r="M3864" s="140"/>
      <c r="N3864" s="167"/>
      <c r="O3864" s="167"/>
      <c r="P3864" s="142"/>
      <c r="Q3864" s="142"/>
      <c r="R3864" s="142"/>
      <c r="S3864" s="139"/>
    </row>
    <row r="3865" spans="2:19" ht="15.75" customHeight="1" x14ac:dyDescent="0.25">
      <c r="B3865" s="106"/>
      <c r="C3865" s="106"/>
      <c r="D3865" s="139"/>
      <c r="E3865" s="140"/>
      <c r="F3865" s="140"/>
      <c r="G3865" s="140"/>
      <c r="M3865" s="140"/>
      <c r="N3865" s="167"/>
      <c r="O3865" s="167"/>
      <c r="P3865" s="142"/>
      <c r="Q3865" s="142"/>
      <c r="R3865" s="142"/>
      <c r="S3865" s="139"/>
    </row>
    <row r="3866" spans="2:19" ht="15.75" customHeight="1" x14ac:dyDescent="0.25">
      <c r="B3866" s="106"/>
      <c r="C3866" s="106"/>
      <c r="D3866" s="139"/>
      <c r="E3866" s="140"/>
      <c r="F3866" s="140"/>
      <c r="G3866" s="140"/>
      <c r="M3866" s="140"/>
      <c r="N3866" s="167"/>
      <c r="O3866" s="167"/>
      <c r="P3866" s="142"/>
      <c r="Q3866" s="142"/>
      <c r="R3866" s="142"/>
      <c r="S3866" s="139"/>
    </row>
    <row r="3867" spans="2:19" ht="15.75" customHeight="1" x14ac:dyDescent="0.25">
      <c r="B3867" s="106"/>
      <c r="C3867" s="106"/>
      <c r="D3867" s="139"/>
      <c r="E3867" s="140"/>
      <c r="F3867" s="140"/>
      <c r="G3867" s="140"/>
      <c r="M3867" s="140"/>
      <c r="N3867" s="167"/>
      <c r="O3867" s="167"/>
      <c r="P3867" s="142"/>
      <c r="Q3867" s="142"/>
      <c r="R3867" s="142"/>
      <c r="S3867" s="139"/>
    </row>
    <row r="3868" spans="2:19" ht="15.75" customHeight="1" x14ac:dyDescent="0.25">
      <c r="B3868" s="106"/>
      <c r="C3868" s="106"/>
      <c r="D3868" s="139"/>
      <c r="E3868" s="140"/>
      <c r="F3868" s="140"/>
      <c r="G3868" s="140"/>
      <c r="M3868" s="140"/>
      <c r="N3868" s="167"/>
      <c r="O3868" s="167"/>
      <c r="P3868" s="142"/>
      <c r="Q3868" s="142"/>
      <c r="R3868" s="142"/>
      <c r="S3868" s="139"/>
    </row>
    <row r="3869" spans="2:19" ht="15.75" customHeight="1" x14ac:dyDescent="0.25">
      <c r="B3869" s="106"/>
      <c r="C3869" s="106"/>
      <c r="D3869" s="139"/>
      <c r="E3869" s="140"/>
      <c r="F3869" s="140"/>
      <c r="G3869" s="140"/>
      <c r="M3869" s="140"/>
      <c r="N3869" s="167"/>
      <c r="O3869" s="167"/>
      <c r="P3869" s="142"/>
      <c r="Q3869" s="142"/>
      <c r="R3869" s="142"/>
      <c r="S3869" s="139"/>
    </row>
    <row r="3870" spans="2:19" ht="15.75" customHeight="1" x14ac:dyDescent="0.25">
      <c r="B3870" s="106"/>
      <c r="C3870" s="106"/>
      <c r="D3870" s="139"/>
      <c r="E3870" s="140"/>
      <c r="F3870" s="140"/>
      <c r="G3870" s="140"/>
      <c r="M3870" s="140"/>
      <c r="N3870" s="167"/>
      <c r="O3870" s="167"/>
      <c r="P3870" s="142"/>
      <c r="Q3870" s="142"/>
      <c r="R3870" s="142"/>
      <c r="S3870" s="139"/>
    </row>
    <row r="3871" spans="2:19" ht="15.75" customHeight="1" x14ac:dyDescent="0.25">
      <c r="B3871" s="106"/>
      <c r="C3871" s="106"/>
      <c r="D3871" s="139"/>
      <c r="E3871" s="140"/>
      <c r="F3871" s="140"/>
      <c r="G3871" s="140"/>
      <c r="M3871" s="140"/>
      <c r="N3871" s="167"/>
      <c r="O3871" s="167"/>
      <c r="P3871" s="142"/>
      <c r="Q3871" s="142"/>
      <c r="R3871" s="142"/>
      <c r="S3871" s="139"/>
    </row>
    <row r="3872" spans="2:19" ht="15.75" customHeight="1" x14ac:dyDescent="0.25">
      <c r="B3872" s="106"/>
      <c r="C3872" s="106"/>
      <c r="D3872" s="139"/>
      <c r="E3872" s="140"/>
      <c r="F3872" s="140"/>
      <c r="G3872" s="140"/>
      <c r="M3872" s="140"/>
      <c r="N3872" s="167"/>
      <c r="O3872" s="167"/>
      <c r="P3872" s="142"/>
      <c r="Q3872" s="142"/>
      <c r="R3872" s="142"/>
      <c r="S3872" s="139"/>
    </row>
    <row r="3873" spans="2:19" ht="15.75" customHeight="1" x14ac:dyDescent="0.25">
      <c r="B3873" s="106"/>
      <c r="C3873" s="106"/>
      <c r="D3873" s="139"/>
      <c r="E3873" s="140"/>
      <c r="F3873" s="140"/>
      <c r="G3873" s="140"/>
      <c r="M3873" s="140"/>
      <c r="N3873" s="167"/>
      <c r="O3873" s="167"/>
      <c r="P3873" s="142"/>
      <c r="Q3873" s="142"/>
      <c r="R3873" s="142"/>
      <c r="S3873" s="139"/>
    </row>
    <row r="3874" spans="2:19" ht="15.75" customHeight="1" x14ac:dyDescent="0.25">
      <c r="B3874" s="106"/>
      <c r="C3874" s="106"/>
      <c r="D3874" s="139"/>
      <c r="E3874" s="140"/>
      <c r="F3874" s="140"/>
      <c r="G3874" s="140"/>
      <c r="M3874" s="140"/>
      <c r="N3874" s="167"/>
      <c r="O3874" s="167"/>
      <c r="P3874" s="142"/>
      <c r="Q3874" s="142"/>
      <c r="R3874" s="142"/>
      <c r="S3874" s="139"/>
    </row>
    <row r="3875" spans="2:19" ht="15.75" customHeight="1" x14ac:dyDescent="0.25">
      <c r="B3875" s="106"/>
      <c r="C3875" s="106"/>
      <c r="D3875" s="139"/>
      <c r="E3875" s="140"/>
      <c r="F3875" s="140"/>
      <c r="G3875" s="140"/>
      <c r="M3875" s="140"/>
      <c r="N3875" s="167"/>
      <c r="O3875" s="167"/>
      <c r="P3875" s="142"/>
      <c r="Q3875" s="142"/>
      <c r="R3875" s="142"/>
      <c r="S3875" s="139"/>
    </row>
    <row r="3876" spans="2:19" ht="15.75" customHeight="1" x14ac:dyDescent="0.25">
      <c r="B3876" s="106"/>
      <c r="C3876" s="106"/>
      <c r="D3876" s="139"/>
      <c r="E3876" s="140"/>
      <c r="F3876" s="140"/>
      <c r="G3876" s="140"/>
      <c r="M3876" s="140"/>
      <c r="N3876" s="167"/>
      <c r="O3876" s="167"/>
      <c r="P3876" s="142"/>
      <c r="Q3876" s="142"/>
      <c r="R3876" s="142"/>
      <c r="S3876" s="139"/>
    </row>
    <row r="3877" spans="2:19" ht="15.75" customHeight="1" x14ac:dyDescent="0.25">
      <c r="B3877" s="106"/>
      <c r="C3877" s="106"/>
      <c r="D3877" s="139"/>
      <c r="E3877" s="140"/>
      <c r="F3877" s="140"/>
      <c r="G3877" s="140"/>
      <c r="M3877" s="140"/>
      <c r="N3877" s="167"/>
      <c r="O3877" s="167"/>
      <c r="P3877" s="142"/>
      <c r="Q3877" s="142"/>
      <c r="R3877" s="142"/>
      <c r="S3877" s="139"/>
    </row>
    <row r="3878" spans="2:19" ht="15.75" customHeight="1" x14ac:dyDescent="0.25">
      <c r="B3878" s="106"/>
      <c r="C3878" s="106"/>
      <c r="D3878" s="139"/>
      <c r="E3878" s="140"/>
      <c r="F3878" s="140"/>
      <c r="G3878" s="140"/>
      <c r="M3878" s="140"/>
      <c r="N3878" s="167"/>
      <c r="O3878" s="167"/>
      <c r="P3878" s="142"/>
      <c r="Q3878" s="142"/>
      <c r="R3878" s="142"/>
      <c r="S3878" s="139"/>
    </row>
    <row r="3879" spans="2:19" ht="15.75" customHeight="1" x14ac:dyDescent="0.25">
      <c r="B3879" s="106"/>
      <c r="C3879" s="106"/>
      <c r="D3879" s="139"/>
      <c r="E3879" s="140"/>
      <c r="F3879" s="140"/>
      <c r="G3879" s="140"/>
      <c r="M3879" s="140"/>
      <c r="N3879" s="167"/>
      <c r="O3879" s="167"/>
      <c r="P3879" s="142"/>
      <c r="Q3879" s="142"/>
      <c r="R3879" s="142"/>
      <c r="S3879" s="139"/>
    </row>
    <row r="3880" spans="2:19" ht="15.75" customHeight="1" x14ac:dyDescent="0.25">
      <c r="B3880" s="106"/>
      <c r="C3880" s="106"/>
      <c r="D3880" s="139"/>
      <c r="E3880" s="140"/>
      <c r="F3880" s="140"/>
      <c r="G3880" s="140"/>
      <c r="M3880" s="140"/>
      <c r="N3880" s="167"/>
      <c r="O3880" s="167"/>
      <c r="P3880" s="142"/>
      <c r="Q3880" s="142"/>
      <c r="R3880" s="142"/>
      <c r="S3880" s="139"/>
    </row>
    <row r="3881" spans="2:19" ht="15.75" customHeight="1" x14ac:dyDescent="0.25">
      <c r="B3881" s="106"/>
      <c r="C3881" s="106"/>
      <c r="D3881" s="139"/>
      <c r="E3881" s="140"/>
      <c r="F3881" s="140"/>
      <c r="G3881" s="140"/>
      <c r="M3881" s="140"/>
      <c r="N3881" s="167"/>
      <c r="O3881" s="167"/>
      <c r="P3881" s="142"/>
      <c r="Q3881" s="142"/>
      <c r="R3881" s="142"/>
      <c r="S3881" s="139"/>
    </row>
    <row r="3882" spans="2:19" ht="15.75" customHeight="1" x14ac:dyDescent="0.25">
      <c r="B3882" s="106"/>
      <c r="C3882" s="106"/>
      <c r="D3882" s="139"/>
      <c r="E3882" s="140"/>
      <c r="F3882" s="140"/>
      <c r="G3882" s="140"/>
      <c r="M3882" s="140"/>
      <c r="N3882" s="167"/>
      <c r="O3882" s="167"/>
      <c r="P3882" s="142"/>
      <c r="Q3882" s="142"/>
      <c r="R3882" s="142"/>
      <c r="S3882" s="139"/>
    </row>
    <row r="3883" spans="2:19" ht="15.75" customHeight="1" x14ac:dyDescent="0.25">
      <c r="B3883" s="106"/>
      <c r="C3883" s="106"/>
      <c r="D3883" s="139"/>
      <c r="E3883" s="140"/>
      <c r="F3883" s="140"/>
      <c r="G3883" s="140"/>
      <c r="M3883" s="140"/>
      <c r="N3883" s="167"/>
      <c r="O3883" s="167"/>
      <c r="P3883" s="142"/>
      <c r="Q3883" s="142"/>
      <c r="R3883" s="142"/>
      <c r="S3883" s="139"/>
    </row>
    <row r="3884" spans="2:19" ht="15.75" customHeight="1" x14ac:dyDescent="0.25">
      <c r="B3884" s="106"/>
      <c r="C3884" s="106"/>
      <c r="D3884" s="139"/>
      <c r="E3884" s="140"/>
      <c r="F3884" s="140"/>
      <c r="G3884" s="140"/>
      <c r="M3884" s="140"/>
      <c r="N3884" s="167"/>
      <c r="O3884" s="167"/>
      <c r="P3884" s="142"/>
      <c r="Q3884" s="142"/>
      <c r="R3884" s="142"/>
      <c r="S3884" s="139"/>
    </row>
    <row r="3885" spans="2:19" ht="15.75" customHeight="1" x14ac:dyDescent="0.25">
      <c r="B3885" s="106"/>
      <c r="C3885" s="106"/>
      <c r="D3885" s="139"/>
      <c r="E3885" s="140"/>
      <c r="F3885" s="140"/>
      <c r="G3885" s="140"/>
      <c r="M3885" s="140"/>
      <c r="N3885" s="167"/>
      <c r="O3885" s="167"/>
      <c r="P3885" s="142"/>
      <c r="Q3885" s="142"/>
      <c r="R3885" s="142"/>
      <c r="S3885" s="139"/>
    </row>
    <row r="3886" spans="2:19" ht="15.75" customHeight="1" x14ac:dyDescent="0.25">
      <c r="B3886" s="106"/>
      <c r="C3886" s="106"/>
      <c r="D3886" s="139"/>
      <c r="E3886" s="140"/>
      <c r="F3886" s="140"/>
      <c r="G3886" s="140"/>
      <c r="M3886" s="140"/>
      <c r="N3886" s="167"/>
      <c r="O3886" s="167"/>
      <c r="P3886" s="142"/>
      <c r="Q3886" s="142"/>
      <c r="R3886" s="142"/>
      <c r="S3886" s="139"/>
    </row>
    <row r="3887" spans="2:19" ht="15.75" customHeight="1" x14ac:dyDescent="0.25">
      <c r="B3887" s="106"/>
      <c r="C3887" s="106"/>
      <c r="D3887" s="139"/>
      <c r="E3887" s="140"/>
      <c r="F3887" s="140"/>
      <c r="G3887" s="140"/>
      <c r="M3887" s="140"/>
      <c r="N3887" s="167"/>
      <c r="O3887" s="167"/>
      <c r="P3887" s="142"/>
      <c r="Q3887" s="142"/>
      <c r="R3887" s="142"/>
      <c r="S3887" s="139"/>
    </row>
    <row r="3888" spans="2:19" ht="15.75" customHeight="1" x14ac:dyDescent="0.25">
      <c r="B3888" s="106"/>
      <c r="C3888" s="106"/>
      <c r="D3888" s="139"/>
      <c r="E3888" s="140"/>
      <c r="F3888" s="140"/>
      <c r="G3888" s="140"/>
      <c r="M3888" s="140"/>
      <c r="N3888" s="167"/>
      <c r="O3888" s="167"/>
      <c r="P3888" s="142"/>
      <c r="Q3888" s="142"/>
      <c r="R3888" s="142"/>
      <c r="S3888" s="139"/>
    </row>
    <row r="3889" spans="2:19" ht="15.75" customHeight="1" x14ac:dyDescent="0.25">
      <c r="B3889" s="106"/>
      <c r="C3889" s="106"/>
      <c r="D3889" s="139"/>
      <c r="E3889" s="140"/>
      <c r="F3889" s="140"/>
      <c r="G3889" s="140"/>
      <c r="M3889" s="140"/>
      <c r="N3889" s="167"/>
      <c r="O3889" s="167"/>
      <c r="P3889" s="142"/>
      <c r="Q3889" s="142"/>
      <c r="R3889" s="142"/>
      <c r="S3889" s="139"/>
    </row>
    <row r="3890" spans="2:19" ht="15.75" customHeight="1" x14ac:dyDescent="0.25">
      <c r="B3890" s="106"/>
      <c r="C3890" s="106"/>
      <c r="D3890" s="139"/>
      <c r="E3890" s="140"/>
      <c r="F3890" s="140"/>
      <c r="G3890" s="140"/>
      <c r="M3890" s="140"/>
      <c r="N3890" s="167"/>
      <c r="O3890" s="167"/>
      <c r="P3890" s="142"/>
      <c r="Q3890" s="142"/>
      <c r="R3890" s="142"/>
      <c r="S3890" s="139"/>
    </row>
    <row r="3891" spans="2:19" ht="15.75" customHeight="1" x14ac:dyDescent="0.25">
      <c r="B3891" s="106"/>
      <c r="C3891" s="106"/>
      <c r="D3891" s="139"/>
      <c r="E3891" s="140"/>
      <c r="F3891" s="140"/>
      <c r="G3891" s="140"/>
      <c r="M3891" s="140"/>
      <c r="N3891" s="167"/>
      <c r="O3891" s="167"/>
      <c r="P3891" s="142"/>
      <c r="Q3891" s="142"/>
      <c r="R3891" s="142"/>
      <c r="S3891" s="139"/>
    </row>
    <row r="3892" spans="2:19" ht="15.75" customHeight="1" x14ac:dyDescent="0.25">
      <c r="B3892" s="106"/>
      <c r="C3892" s="106"/>
      <c r="D3892" s="139"/>
      <c r="E3892" s="140"/>
      <c r="F3892" s="140"/>
      <c r="G3892" s="140"/>
      <c r="M3892" s="140"/>
      <c r="N3892" s="167"/>
      <c r="O3892" s="167"/>
      <c r="P3892" s="142"/>
      <c r="Q3892" s="142"/>
      <c r="R3892" s="142"/>
      <c r="S3892" s="139"/>
    </row>
    <row r="3893" spans="2:19" ht="15.75" customHeight="1" x14ac:dyDescent="0.25">
      <c r="B3893" s="106"/>
      <c r="C3893" s="106"/>
      <c r="D3893" s="139"/>
      <c r="E3893" s="140"/>
      <c r="F3893" s="140"/>
      <c r="G3893" s="140"/>
      <c r="M3893" s="140"/>
      <c r="N3893" s="167"/>
      <c r="O3893" s="167"/>
      <c r="P3893" s="142"/>
      <c r="Q3893" s="142"/>
      <c r="R3893" s="142"/>
      <c r="S3893" s="139"/>
    </row>
    <row r="3894" spans="2:19" ht="15.75" customHeight="1" x14ac:dyDescent="0.25">
      <c r="B3894" s="106"/>
      <c r="C3894" s="106"/>
      <c r="D3894" s="139"/>
      <c r="E3894" s="140"/>
      <c r="F3894" s="140"/>
      <c r="G3894" s="140"/>
      <c r="M3894" s="140"/>
      <c r="N3894" s="167"/>
      <c r="O3894" s="167"/>
      <c r="P3894" s="142"/>
      <c r="Q3894" s="142"/>
      <c r="R3894" s="142"/>
      <c r="S3894" s="139"/>
    </row>
    <row r="3895" spans="2:19" ht="15.75" customHeight="1" x14ac:dyDescent="0.25">
      <c r="B3895" s="106"/>
      <c r="C3895" s="106"/>
      <c r="D3895" s="139"/>
      <c r="E3895" s="140"/>
      <c r="F3895" s="140"/>
      <c r="G3895" s="140"/>
      <c r="M3895" s="140"/>
      <c r="N3895" s="167"/>
      <c r="O3895" s="167"/>
      <c r="P3895" s="142"/>
      <c r="Q3895" s="142"/>
      <c r="R3895" s="142"/>
      <c r="S3895" s="139"/>
    </row>
    <row r="3896" spans="2:19" ht="15.75" customHeight="1" x14ac:dyDescent="0.25">
      <c r="B3896" s="106"/>
      <c r="C3896" s="106"/>
      <c r="D3896" s="139"/>
      <c r="E3896" s="140"/>
      <c r="F3896" s="140"/>
      <c r="G3896" s="140"/>
      <c r="M3896" s="140"/>
      <c r="N3896" s="167"/>
      <c r="O3896" s="167"/>
      <c r="P3896" s="142"/>
      <c r="Q3896" s="142"/>
      <c r="R3896" s="142"/>
      <c r="S3896" s="139"/>
    </row>
    <row r="3897" spans="2:19" ht="15.75" customHeight="1" x14ac:dyDescent="0.25">
      <c r="B3897" s="106"/>
      <c r="C3897" s="106"/>
      <c r="D3897" s="139"/>
      <c r="E3897" s="140"/>
      <c r="F3897" s="140"/>
      <c r="G3897" s="140"/>
      <c r="M3897" s="140"/>
      <c r="N3897" s="167"/>
      <c r="O3897" s="167"/>
      <c r="P3897" s="142"/>
      <c r="Q3897" s="142"/>
      <c r="R3897" s="142"/>
      <c r="S3897" s="139"/>
    </row>
    <row r="3898" spans="2:19" ht="15.75" customHeight="1" x14ac:dyDescent="0.25">
      <c r="B3898" s="106"/>
      <c r="C3898" s="106"/>
      <c r="D3898" s="139"/>
      <c r="E3898" s="140"/>
      <c r="F3898" s="140"/>
      <c r="G3898" s="140"/>
      <c r="M3898" s="140"/>
      <c r="N3898" s="167"/>
      <c r="O3898" s="167"/>
      <c r="P3898" s="142"/>
      <c r="Q3898" s="142"/>
      <c r="R3898" s="142"/>
      <c r="S3898" s="139"/>
    </row>
    <row r="3899" spans="2:19" ht="15.75" customHeight="1" x14ac:dyDescent="0.25">
      <c r="B3899" s="106"/>
      <c r="C3899" s="106"/>
      <c r="D3899" s="139"/>
      <c r="E3899" s="140"/>
      <c r="F3899" s="140"/>
      <c r="G3899" s="140"/>
      <c r="M3899" s="140"/>
      <c r="N3899" s="167"/>
      <c r="O3899" s="167"/>
      <c r="P3899" s="142"/>
      <c r="Q3899" s="142"/>
      <c r="R3899" s="142"/>
      <c r="S3899" s="139"/>
    </row>
    <row r="3900" spans="2:19" ht="15.75" customHeight="1" x14ac:dyDescent="0.25">
      <c r="B3900" s="106"/>
      <c r="C3900" s="106"/>
      <c r="D3900" s="139"/>
      <c r="E3900" s="140"/>
      <c r="F3900" s="140"/>
      <c r="G3900" s="140"/>
      <c r="M3900" s="140"/>
      <c r="N3900" s="167"/>
      <c r="O3900" s="167"/>
      <c r="P3900" s="142"/>
      <c r="Q3900" s="142"/>
      <c r="R3900" s="142"/>
      <c r="S3900" s="139"/>
    </row>
    <row r="3901" spans="2:19" ht="15.75" customHeight="1" x14ac:dyDescent="0.25">
      <c r="B3901" s="106"/>
      <c r="C3901" s="106"/>
      <c r="D3901" s="139"/>
      <c r="E3901" s="140"/>
      <c r="F3901" s="140"/>
      <c r="G3901" s="140"/>
      <c r="M3901" s="140"/>
      <c r="N3901" s="167"/>
      <c r="O3901" s="167"/>
      <c r="P3901" s="142"/>
      <c r="Q3901" s="142"/>
      <c r="R3901" s="142"/>
      <c r="S3901" s="139"/>
    </row>
    <row r="3902" spans="2:19" ht="15.75" customHeight="1" x14ac:dyDescent="0.25">
      <c r="B3902" s="106"/>
      <c r="C3902" s="106"/>
      <c r="D3902" s="139"/>
      <c r="E3902" s="140"/>
      <c r="F3902" s="140"/>
      <c r="G3902" s="140"/>
      <c r="M3902" s="140"/>
      <c r="N3902" s="167"/>
      <c r="O3902" s="167"/>
      <c r="P3902" s="142"/>
      <c r="Q3902" s="142"/>
      <c r="R3902" s="142"/>
      <c r="S3902" s="139"/>
    </row>
    <row r="3903" spans="2:19" ht="15.75" customHeight="1" x14ac:dyDescent="0.25">
      <c r="B3903" s="106"/>
      <c r="C3903" s="106"/>
      <c r="D3903" s="139"/>
      <c r="E3903" s="140"/>
      <c r="F3903" s="140"/>
      <c r="G3903" s="140"/>
      <c r="M3903" s="140"/>
      <c r="N3903" s="167"/>
      <c r="O3903" s="167"/>
      <c r="P3903" s="142"/>
      <c r="Q3903" s="142"/>
      <c r="R3903" s="142"/>
      <c r="S3903" s="139"/>
    </row>
    <row r="3904" spans="2:19" ht="15.75" customHeight="1" x14ac:dyDescent="0.25">
      <c r="B3904" s="106"/>
      <c r="C3904" s="106"/>
      <c r="D3904" s="139"/>
      <c r="E3904" s="140"/>
      <c r="F3904" s="140"/>
      <c r="G3904" s="140"/>
      <c r="M3904" s="140"/>
      <c r="N3904" s="167"/>
      <c r="O3904" s="167"/>
      <c r="P3904" s="142"/>
      <c r="Q3904" s="142"/>
      <c r="R3904" s="142"/>
      <c r="S3904" s="139"/>
    </row>
    <row r="3905" spans="2:19" ht="15.75" customHeight="1" x14ac:dyDescent="0.25">
      <c r="B3905" s="106"/>
      <c r="C3905" s="106"/>
      <c r="D3905" s="139"/>
      <c r="E3905" s="140"/>
      <c r="F3905" s="140"/>
      <c r="G3905" s="140"/>
      <c r="M3905" s="140"/>
      <c r="N3905" s="167"/>
      <c r="O3905" s="167"/>
      <c r="P3905" s="142"/>
      <c r="Q3905" s="142"/>
      <c r="R3905" s="142"/>
      <c r="S3905" s="139"/>
    </row>
    <row r="3906" spans="2:19" ht="15.75" customHeight="1" x14ac:dyDescent="0.25">
      <c r="B3906" s="106"/>
      <c r="C3906" s="106"/>
      <c r="D3906" s="139"/>
      <c r="E3906" s="140"/>
      <c r="F3906" s="140"/>
      <c r="G3906" s="140"/>
      <c r="M3906" s="140"/>
      <c r="N3906" s="167"/>
      <c r="O3906" s="167"/>
      <c r="P3906" s="142"/>
      <c r="Q3906" s="142"/>
      <c r="R3906" s="142"/>
      <c r="S3906" s="139"/>
    </row>
    <row r="3907" spans="2:19" ht="15.75" customHeight="1" x14ac:dyDescent="0.25">
      <c r="B3907" s="106"/>
      <c r="C3907" s="106"/>
      <c r="D3907" s="139"/>
      <c r="E3907" s="140"/>
      <c r="F3907" s="140"/>
      <c r="G3907" s="140"/>
      <c r="M3907" s="140"/>
      <c r="N3907" s="167"/>
      <c r="O3907" s="167"/>
      <c r="P3907" s="142"/>
      <c r="Q3907" s="142"/>
      <c r="R3907" s="142"/>
      <c r="S3907" s="139"/>
    </row>
    <row r="3908" spans="2:19" ht="15.75" customHeight="1" x14ac:dyDescent="0.25">
      <c r="B3908" s="106"/>
      <c r="C3908" s="106"/>
      <c r="D3908" s="139"/>
      <c r="E3908" s="140"/>
      <c r="F3908" s="140"/>
      <c r="G3908" s="140"/>
      <c r="M3908" s="140"/>
      <c r="N3908" s="167"/>
      <c r="O3908" s="167"/>
      <c r="P3908" s="142"/>
      <c r="Q3908" s="142"/>
      <c r="R3908" s="142"/>
      <c r="S3908" s="139"/>
    </row>
    <row r="3909" spans="2:19" ht="15.75" customHeight="1" x14ac:dyDescent="0.25">
      <c r="B3909" s="106"/>
      <c r="C3909" s="106"/>
      <c r="D3909" s="139"/>
      <c r="E3909" s="140"/>
      <c r="F3909" s="140"/>
      <c r="G3909" s="140"/>
      <c r="M3909" s="140"/>
      <c r="N3909" s="167"/>
      <c r="O3909" s="167"/>
      <c r="P3909" s="142"/>
      <c r="Q3909" s="142"/>
      <c r="R3909" s="142"/>
      <c r="S3909" s="139"/>
    </row>
    <row r="3910" spans="2:19" ht="15.75" customHeight="1" x14ac:dyDescent="0.25">
      <c r="B3910" s="106"/>
      <c r="C3910" s="106"/>
      <c r="D3910" s="139"/>
      <c r="E3910" s="140"/>
      <c r="F3910" s="140"/>
      <c r="G3910" s="140"/>
      <c r="M3910" s="140"/>
      <c r="N3910" s="167"/>
      <c r="O3910" s="167"/>
      <c r="P3910" s="142"/>
      <c r="Q3910" s="142"/>
      <c r="R3910" s="142"/>
      <c r="S3910" s="139"/>
    </row>
    <row r="3911" spans="2:19" ht="15.75" customHeight="1" x14ac:dyDescent="0.25">
      <c r="B3911" s="106"/>
      <c r="C3911" s="106"/>
      <c r="D3911" s="139"/>
      <c r="E3911" s="140"/>
      <c r="F3911" s="140"/>
      <c r="G3911" s="140"/>
      <c r="M3911" s="140"/>
      <c r="N3911" s="167"/>
      <c r="O3911" s="167"/>
      <c r="P3911" s="142"/>
      <c r="Q3911" s="142"/>
      <c r="R3911" s="142"/>
      <c r="S3911" s="139"/>
    </row>
    <row r="3912" spans="2:19" ht="15.75" customHeight="1" x14ac:dyDescent="0.25">
      <c r="B3912" s="106"/>
      <c r="C3912" s="106"/>
      <c r="D3912" s="139"/>
      <c r="E3912" s="140"/>
      <c r="F3912" s="140"/>
      <c r="G3912" s="140"/>
      <c r="M3912" s="140"/>
      <c r="N3912" s="167"/>
      <c r="O3912" s="167"/>
      <c r="P3912" s="142"/>
      <c r="Q3912" s="142"/>
      <c r="R3912" s="142"/>
      <c r="S3912" s="139"/>
    </row>
    <row r="3913" spans="2:19" ht="15.75" customHeight="1" x14ac:dyDescent="0.25">
      <c r="B3913" s="106"/>
      <c r="C3913" s="106"/>
      <c r="D3913" s="139"/>
      <c r="E3913" s="140"/>
      <c r="F3913" s="140"/>
      <c r="G3913" s="140"/>
      <c r="M3913" s="140"/>
      <c r="N3913" s="167"/>
      <c r="O3913" s="167"/>
      <c r="P3913" s="142"/>
      <c r="Q3913" s="142"/>
      <c r="R3913" s="142"/>
      <c r="S3913" s="139"/>
    </row>
    <row r="3914" spans="2:19" ht="15.75" customHeight="1" x14ac:dyDescent="0.25">
      <c r="B3914" s="106"/>
      <c r="C3914" s="106"/>
      <c r="D3914" s="139"/>
      <c r="E3914" s="140"/>
      <c r="F3914" s="140"/>
      <c r="G3914" s="140"/>
      <c r="M3914" s="140"/>
      <c r="N3914" s="167"/>
      <c r="O3914" s="167"/>
      <c r="P3914" s="142"/>
      <c r="Q3914" s="142"/>
      <c r="R3914" s="142"/>
      <c r="S3914" s="139"/>
    </row>
    <row r="3915" spans="2:19" ht="15.75" customHeight="1" x14ac:dyDescent="0.25">
      <c r="B3915" s="106"/>
      <c r="C3915" s="106"/>
      <c r="D3915" s="139"/>
      <c r="E3915" s="140"/>
      <c r="F3915" s="140"/>
      <c r="G3915" s="140"/>
      <c r="M3915" s="140"/>
      <c r="N3915" s="167"/>
      <c r="O3915" s="167"/>
      <c r="P3915" s="142"/>
      <c r="Q3915" s="142"/>
      <c r="R3915" s="142"/>
      <c r="S3915" s="139"/>
    </row>
    <row r="3916" spans="2:19" ht="15.75" customHeight="1" x14ac:dyDescent="0.25">
      <c r="B3916" s="106"/>
      <c r="C3916" s="106"/>
      <c r="D3916" s="139"/>
      <c r="E3916" s="140"/>
      <c r="F3916" s="140"/>
      <c r="G3916" s="140"/>
      <c r="M3916" s="140"/>
      <c r="N3916" s="167"/>
      <c r="O3916" s="167"/>
      <c r="P3916" s="142"/>
      <c r="Q3916" s="142"/>
      <c r="R3916" s="142"/>
      <c r="S3916" s="139"/>
    </row>
    <row r="3917" spans="2:19" ht="15.75" customHeight="1" x14ac:dyDescent="0.25">
      <c r="B3917" s="106"/>
      <c r="C3917" s="106"/>
      <c r="D3917" s="139"/>
      <c r="E3917" s="140"/>
      <c r="F3917" s="140"/>
      <c r="G3917" s="140"/>
      <c r="M3917" s="140"/>
      <c r="N3917" s="167"/>
      <c r="O3917" s="167"/>
      <c r="P3917" s="142"/>
      <c r="Q3917" s="142"/>
      <c r="R3917" s="142"/>
      <c r="S3917" s="139"/>
    </row>
    <row r="3918" spans="2:19" ht="15.75" customHeight="1" x14ac:dyDescent="0.25">
      <c r="B3918" s="106"/>
      <c r="C3918" s="106"/>
      <c r="D3918" s="139"/>
      <c r="E3918" s="140"/>
      <c r="F3918" s="140"/>
      <c r="G3918" s="140"/>
      <c r="M3918" s="140"/>
      <c r="N3918" s="167"/>
      <c r="O3918" s="167"/>
      <c r="P3918" s="142"/>
      <c r="Q3918" s="142"/>
      <c r="R3918" s="142"/>
      <c r="S3918" s="139"/>
    </row>
    <row r="3919" spans="2:19" ht="15.75" customHeight="1" x14ac:dyDescent="0.25">
      <c r="B3919" s="106"/>
      <c r="C3919" s="106"/>
      <c r="D3919" s="139"/>
      <c r="E3919" s="140"/>
      <c r="F3919" s="140"/>
      <c r="G3919" s="140"/>
      <c r="M3919" s="140"/>
      <c r="N3919" s="167"/>
      <c r="O3919" s="167"/>
      <c r="P3919" s="142"/>
      <c r="Q3919" s="142"/>
      <c r="R3919" s="142"/>
      <c r="S3919" s="139"/>
    </row>
    <row r="3920" spans="2:19" ht="15.75" customHeight="1" x14ac:dyDescent="0.25">
      <c r="B3920" s="106"/>
      <c r="C3920" s="106"/>
      <c r="D3920" s="139"/>
      <c r="E3920" s="140"/>
      <c r="F3920" s="140"/>
      <c r="G3920" s="140"/>
      <c r="M3920" s="140"/>
      <c r="N3920" s="167"/>
      <c r="O3920" s="167"/>
      <c r="P3920" s="142"/>
      <c r="Q3920" s="142"/>
      <c r="R3920" s="142"/>
      <c r="S3920" s="139"/>
    </row>
    <row r="3921" spans="2:19" ht="15.75" customHeight="1" x14ac:dyDescent="0.25">
      <c r="B3921" s="106"/>
      <c r="C3921" s="106"/>
      <c r="D3921" s="139"/>
      <c r="E3921" s="140"/>
      <c r="F3921" s="140"/>
      <c r="G3921" s="140"/>
      <c r="M3921" s="140"/>
      <c r="N3921" s="167"/>
      <c r="O3921" s="167"/>
      <c r="P3921" s="142"/>
      <c r="Q3921" s="142"/>
      <c r="R3921" s="142"/>
      <c r="S3921" s="139"/>
    </row>
    <row r="3922" spans="2:19" ht="15.75" customHeight="1" x14ac:dyDescent="0.25">
      <c r="B3922" s="106"/>
      <c r="C3922" s="106"/>
      <c r="D3922" s="139"/>
      <c r="E3922" s="140"/>
      <c r="F3922" s="140"/>
      <c r="G3922" s="140"/>
      <c r="M3922" s="140"/>
      <c r="N3922" s="167"/>
      <c r="O3922" s="167"/>
      <c r="P3922" s="142"/>
      <c r="Q3922" s="142"/>
      <c r="R3922" s="142"/>
      <c r="S3922" s="139"/>
    </row>
    <row r="3923" spans="2:19" ht="15.75" customHeight="1" x14ac:dyDescent="0.25">
      <c r="B3923" s="106"/>
      <c r="C3923" s="106"/>
      <c r="D3923" s="139"/>
      <c r="E3923" s="140"/>
      <c r="F3923" s="140"/>
      <c r="G3923" s="140"/>
      <c r="M3923" s="140"/>
      <c r="N3923" s="167"/>
      <c r="O3923" s="167"/>
      <c r="P3923" s="142"/>
      <c r="Q3923" s="142"/>
      <c r="R3923" s="142"/>
      <c r="S3923" s="139"/>
    </row>
    <row r="3924" spans="2:19" ht="15.75" customHeight="1" x14ac:dyDescent="0.25">
      <c r="B3924" s="106"/>
      <c r="C3924" s="106"/>
      <c r="D3924" s="139"/>
      <c r="E3924" s="140"/>
      <c r="F3924" s="140"/>
      <c r="G3924" s="140"/>
      <c r="M3924" s="140"/>
      <c r="N3924" s="167"/>
      <c r="O3924" s="167"/>
      <c r="P3924" s="142"/>
      <c r="Q3924" s="142"/>
      <c r="R3924" s="142"/>
      <c r="S3924" s="139"/>
    </row>
    <row r="3925" spans="2:19" ht="15.75" customHeight="1" x14ac:dyDescent="0.25">
      <c r="B3925" s="106"/>
      <c r="C3925" s="106"/>
      <c r="D3925" s="139"/>
      <c r="E3925" s="140"/>
      <c r="F3925" s="140"/>
      <c r="G3925" s="140"/>
      <c r="M3925" s="140"/>
      <c r="N3925" s="167"/>
      <c r="O3925" s="167"/>
      <c r="P3925" s="142"/>
      <c r="Q3925" s="142"/>
      <c r="R3925" s="142"/>
      <c r="S3925" s="139"/>
    </row>
    <row r="3926" spans="2:19" ht="15.75" customHeight="1" x14ac:dyDescent="0.25">
      <c r="B3926" s="106"/>
      <c r="C3926" s="106"/>
      <c r="D3926" s="139"/>
      <c r="E3926" s="140"/>
      <c r="F3926" s="140"/>
      <c r="G3926" s="140"/>
      <c r="M3926" s="140"/>
      <c r="N3926" s="167"/>
      <c r="O3926" s="167"/>
      <c r="P3926" s="142"/>
      <c r="Q3926" s="142"/>
      <c r="R3926" s="142"/>
      <c r="S3926" s="139"/>
    </row>
    <row r="3927" spans="2:19" ht="15.75" customHeight="1" x14ac:dyDescent="0.25">
      <c r="B3927" s="106"/>
      <c r="C3927" s="106"/>
      <c r="D3927" s="139"/>
      <c r="E3927" s="140"/>
      <c r="F3927" s="140"/>
      <c r="G3927" s="140"/>
      <c r="M3927" s="140"/>
      <c r="N3927" s="167"/>
      <c r="O3927" s="167"/>
      <c r="P3927" s="142"/>
      <c r="Q3927" s="142"/>
      <c r="R3927" s="142"/>
      <c r="S3927" s="139"/>
    </row>
    <row r="3928" spans="2:19" ht="15.75" customHeight="1" x14ac:dyDescent="0.25">
      <c r="B3928" s="106"/>
      <c r="C3928" s="106"/>
      <c r="D3928" s="139"/>
      <c r="E3928" s="140"/>
      <c r="F3928" s="140"/>
      <c r="G3928" s="140"/>
      <c r="M3928" s="140"/>
      <c r="N3928" s="167"/>
      <c r="O3928" s="167"/>
      <c r="P3928" s="142"/>
      <c r="Q3928" s="142"/>
      <c r="R3928" s="142"/>
      <c r="S3928" s="139"/>
    </row>
    <row r="3929" spans="2:19" ht="15.75" customHeight="1" x14ac:dyDescent="0.25">
      <c r="B3929" s="106"/>
      <c r="C3929" s="106"/>
      <c r="D3929" s="139"/>
      <c r="E3929" s="140"/>
      <c r="F3929" s="140"/>
      <c r="G3929" s="140"/>
      <c r="M3929" s="140"/>
      <c r="N3929" s="167"/>
      <c r="O3929" s="167"/>
      <c r="P3929" s="142"/>
      <c r="Q3929" s="142"/>
      <c r="R3929" s="142"/>
      <c r="S3929" s="139"/>
    </row>
    <row r="3930" spans="2:19" ht="15.75" customHeight="1" x14ac:dyDescent="0.25">
      <c r="B3930" s="106"/>
      <c r="C3930" s="106"/>
      <c r="D3930" s="139"/>
      <c r="E3930" s="140"/>
      <c r="F3930" s="140"/>
      <c r="G3930" s="140"/>
      <c r="M3930" s="140"/>
      <c r="N3930" s="167"/>
      <c r="O3930" s="167"/>
      <c r="P3930" s="142"/>
      <c r="Q3930" s="142"/>
      <c r="R3930" s="142"/>
      <c r="S3930" s="139"/>
    </row>
    <row r="3931" spans="2:19" ht="15.75" customHeight="1" x14ac:dyDescent="0.25">
      <c r="B3931" s="106"/>
      <c r="C3931" s="106"/>
      <c r="D3931" s="139"/>
      <c r="E3931" s="140"/>
      <c r="F3931" s="140"/>
      <c r="G3931" s="140"/>
      <c r="M3931" s="140"/>
      <c r="N3931" s="167"/>
      <c r="O3931" s="167"/>
      <c r="P3931" s="142"/>
      <c r="Q3931" s="142"/>
      <c r="R3931" s="142"/>
      <c r="S3931" s="139"/>
    </row>
    <row r="3932" spans="2:19" ht="15.75" customHeight="1" x14ac:dyDescent="0.25">
      <c r="B3932" s="106"/>
      <c r="C3932" s="106"/>
      <c r="D3932" s="139"/>
      <c r="E3932" s="140"/>
      <c r="F3932" s="140"/>
      <c r="G3932" s="140"/>
      <c r="M3932" s="140"/>
      <c r="N3932" s="167"/>
      <c r="O3932" s="167"/>
      <c r="P3932" s="142"/>
      <c r="Q3932" s="142"/>
      <c r="R3932" s="142"/>
      <c r="S3932" s="139"/>
    </row>
    <row r="3933" spans="2:19" ht="15.75" customHeight="1" x14ac:dyDescent="0.25">
      <c r="B3933" s="106"/>
      <c r="C3933" s="106"/>
      <c r="D3933" s="139"/>
      <c r="E3933" s="140"/>
      <c r="F3933" s="140"/>
      <c r="G3933" s="140"/>
      <c r="M3933" s="140"/>
      <c r="N3933" s="167"/>
      <c r="O3933" s="167"/>
      <c r="P3933" s="142"/>
      <c r="Q3933" s="142"/>
      <c r="R3933" s="142"/>
      <c r="S3933" s="139"/>
    </row>
    <row r="3934" spans="2:19" ht="15.75" customHeight="1" x14ac:dyDescent="0.25">
      <c r="B3934" s="106"/>
      <c r="C3934" s="106"/>
      <c r="D3934" s="139"/>
      <c r="E3934" s="140"/>
      <c r="F3934" s="140"/>
      <c r="G3934" s="140"/>
      <c r="M3934" s="140"/>
      <c r="N3934" s="167"/>
      <c r="O3934" s="167"/>
      <c r="P3934" s="142"/>
      <c r="Q3934" s="142"/>
      <c r="R3934" s="142"/>
      <c r="S3934" s="139"/>
    </row>
    <row r="3935" spans="2:19" ht="15.75" customHeight="1" x14ac:dyDescent="0.25">
      <c r="B3935" s="106"/>
      <c r="C3935" s="106"/>
      <c r="D3935" s="139"/>
      <c r="E3935" s="140"/>
      <c r="F3935" s="140"/>
      <c r="G3935" s="140"/>
      <c r="M3935" s="140"/>
      <c r="N3935" s="167"/>
      <c r="O3935" s="167"/>
      <c r="P3935" s="142"/>
      <c r="Q3935" s="142"/>
      <c r="R3935" s="142"/>
      <c r="S3935" s="139"/>
    </row>
    <row r="3936" spans="2:19" ht="15.75" customHeight="1" x14ac:dyDescent="0.25">
      <c r="B3936" s="106"/>
      <c r="C3936" s="106"/>
      <c r="D3936" s="139"/>
      <c r="E3936" s="140"/>
      <c r="F3936" s="140"/>
      <c r="G3936" s="140"/>
      <c r="M3936" s="140"/>
      <c r="N3936" s="167"/>
      <c r="O3936" s="167"/>
      <c r="P3936" s="142"/>
      <c r="Q3936" s="142"/>
      <c r="R3936" s="142"/>
      <c r="S3936" s="139"/>
    </row>
    <row r="3937" spans="2:19" ht="15.75" customHeight="1" x14ac:dyDescent="0.25">
      <c r="B3937" s="106"/>
      <c r="C3937" s="106"/>
      <c r="D3937" s="139"/>
      <c r="E3937" s="140"/>
      <c r="F3937" s="140"/>
      <c r="G3937" s="140"/>
      <c r="M3937" s="140"/>
      <c r="N3937" s="167"/>
      <c r="O3937" s="167"/>
      <c r="P3937" s="142"/>
      <c r="Q3937" s="142"/>
      <c r="R3937" s="142"/>
      <c r="S3937" s="139"/>
    </row>
    <row r="3938" spans="2:19" ht="15.75" customHeight="1" x14ac:dyDescent="0.25">
      <c r="B3938" s="106"/>
      <c r="C3938" s="106"/>
      <c r="D3938" s="139"/>
      <c r="E3938" s="140"/>
      <c r="F3938" s="140"/>
      <c r="G3938" s="140"/>
      <c r="M3938" s="140"/>
      <c r="N3938" s="167"/>
      <c r="O3938" s="167"/>
      <c r="P3938" s="142"/>
      <c r="Q3938" s="142"/>
      <c r="R3938" s="142"/>
      <c r="S3938" s="139"/>
    </row>
    <row r="3939" spans="2:19" ht="15.75" customHeight="1" x14ac:dyDescent="0.25">
      <c r="B3939" s="106"/>
      <c r="C3939" s="106"/>
      <c r="D3939" s="139"/>
      <c r="E3939" s="140"/>
      <c r="F3939" s="140"/>
      <c r="G3939" s="140"/>
      <c r="M3939" s="140"/>
      <c r="N3939" s="167"/>
      <c r="O3939" s="167"/>
      <c r="P3939" s="142"/>
      <c r="Q3939" s="142"/>
      <c r="R3939" s="142"/>
      <c r="S3939" s="139"/>
    </row>
    <row r="3940" spans="2:19" ht="15.75" customHeight="1" x14ac:dyDescent="0.25">
      <c r="B3940" s="106"/>
      <c r="C3940" s="106"/>
      <c r="D3940" s="139"/>
      <c r="E3940" s="140"/>
      <c r="F3940" s="140"/>
      <c r="G3940" s="140"/>
      <c r="M3940" s="140"/>
      <c r="N3940" s="167"/>
      <c r="O3940" s="167"/>
      <c r="P3940" s="142"/>
      <c r="Q3940" s="142"/>
      <c r="R3940" s="142"/>
      <c r="S3940" s="139"/>
    </row>
    <row r="3941" spans="2:19" ht="15.75" customHeight="1" x14ac:dyDescent="0.25">
      <c r="B3941" s="106"/>
      <c r="C3941" s="106"/>
      <c r="D3941" s="139"/>
      <c r="E3941" s="140"/>
      <c r="F3941" s="140"/>
      <c r="G3941" s="140"/>
      <c r="M3941" s="140"/>
      <c r="N3941" s="167"/>
      <c r="O3941" s="167"/>
      <c r="P3941" s="142"/>
      <c r="Q3941" s="142"/>
      <c r="R3941" s="142"/>
      <c r="S3941" s="139"/>
    </row>
    <row r="3942" spans="2:19" ht="15.75" customHeight="1" x14ac:dyDescent="0.25">
      <c r="B3942" s="106"/>
      <c r="C3942" s="106"/>
      <c r="D3942" s="139"/>
      <c r="E3942" s="140"/>
      <c r="F3942" s="140"/>
      <c r="G3942" s="140"/>
      <c r="M3942" s="140"/>
      <c r="N3942" s="167"/>
      <c r="O3942" s="167"/>
      <c r="P3942" s="142"/>
      <c r="Q3942" s="142"/>
      <c r="R3942" s="142"/>
      <c r="S3942" s="139"/>
    </row>
    <row r="3943" spans="2:19" ht="15.75" customHeight="1" x14ac:dyDescent="0.25">
      <c r="B3943" s="106"/>
      <c r="C3943" s="106"/>
      <c r="D3943" s="139"/>
      <c r="E3943" s="140"/>
      <c r="F3943" s="140"/>
      <c r="G3943" s="140"/>
      <c r="M3943" s="140"/>
      <c r="N3943" s="167"/>
      <c r="O3943" s="167"/>
      <c r="P3943" s="142"/>
      <c r="Q3943" s="142"/>
      <c r="R3943" s="142"/>
      <c r="S3943" s="139"/>
    </row>
    <row r="3944" spans="2:19" ht="15.75" customHeight="1" x14ac:dyDescent="0.25">
      <c r="B3944" s="106"/>
      <c r="C3944" s="106"/>
      <c r="D3944" s="139"/>
      <c r="E3944" s="140"/>
      <c r="F3944" s="140"/>
      <c r="G3944" s="140"/>
      <c r="M3944" s="140"/>
      <c r="N3944" s="167"/>
      <c r="O3944" s="167"/>
      <c r="P3944" s="142"/>
      <c r="Q3944" s="142"/>
      <c r="R3944" s="142"/>
      <c r="S3944" s="139"/>
    </row>
    <row r="3945" spans="2:19" ht="15.75" customHeight="1" x14ac:dyDescent="0.25">
      <c r="B3945" s="106"/>
      <c r="C3945" s="106"/>
      <c r="D3945" s="139"/>
      <c r="E3945" s="140"/>
      <c r="F3945" s="140"/>
      <c r="G3945" s="140"/>
      <c r="M3945" s="140"/>
      <c r="N3945" s="167"/>
      <c r="O3945" s="167"/>
      <c r="P3945" s="142"/>
      <c r="Q3945" s="142"/>
      <c r="R3945" s="142"/>
      <c r="S3945" s="139"/>
    </row>
    <row r="3946" spans="2:19" ht="15.75" customHeight="1" x14ac:dyDescent="0.25">
      <c r="B3946" s="106"/>
      <c r="C3946" s="106"/>
      <c r="D3946" s="139"/>
      <c r="E3946" s="140"/>
      <c r="F3946" s="140"/>
      <c r="G3946" s="140"/>
      <c r="M3946" s="140"/>
      <c r="N3946" s="167"/>
      <c r="O3946" s="167"/>
      <c r="P3946" s="142"/>
      <c r="Q3946" s="142"/>
      <c r="R3946" s="142"/>
      <c r="S3946" s="139"/>
    </row>
    <row r="3947" spans="2:19" ht="15.75" customHeight="1" x14ac:dyDescent="0.25">
      <c r="B3947" s="106"/>
      <c r="C3947" s="106"/>
      <c r="D3947" s="139"/>
      <c r="E3947" s="140"/>
      <c r="F3947" s="140"/>
      <c r="G3947" s="140"/>
      <c r="M3947" s="140"/>
      <c r="N3947" s="167"/>
      <c r="O3947" s="167"/>
      <c r="P3947" s="142"/>
      <c r="Q3947" s="142"/>
      <c r="R3947" s="142"/>
      <c r="S3947" s="139"/>
    </row>
    <row r="3948" spans="2:19" ht="15.75" customHeight="1" x14ac:dyDescent="0.25">
      <c r="B3948" s="106"/>
      <c r="C3948" s="106"/>
      <c r="D3948" s="139"/>
      <c r="E3948" s="140"/>
      <c r="F3948" s="140"/>
      <c r="G3948" s="140"/>
      <c r="M3948" s="140"/>
      <c r="N3948" s="167"/>
      <c r="O3948" s="167"/>
      <c r="P3948" s="142"/>
      <c r="Q3948" s="142"/>
      <c r="R3948" s="142"/>
      <c r="S3948" s="139"/>
    </row>
    <row r="3949" spans="2:19" ht="15.75" customHeight="1" x14ac:dyDescent="0.25">
      <c r="B3949" s="106"/>
      <c r="C3949" s="106"/>
      <c r="D3949" s="139"/>
      <c r="E3949" s="140"/>
      <c r="F3949" s="140"/>
      <c r="G3949" s="140"/>
      <c r="M3949" s="140"/>
      <c r="N3949" s="167"/>
      <c r="O3949" s="167"/>
      <c r="P3949" s="142"/>
      <c r="Q3949" s="142"/>
      <c r="R3949" s="142"/>
      <c r="S3949" s="139"/>
    </row>
    <row r="3950" spans="2:19" ht="15.75" customHeight="1" x14ac:dyDescent="0.25">
      <c r="B3950" s="106"/>
      <c r="C3950" s="106"/>
      <c r="D3950" s="139"/>
      <c r="E3950" s="140"/>
      <c r="F3950" s="140"/>
      <c r="G3950" s="140"/>
      <c r="M3950" s="140"/>
      <c r="N3950" s="167"/>
      <c r="O3950" s="167"/>
      <c r="P3950" s="142"/>
      <c r="Q3950" s="142"/>
      <c r="R3950" s="142"/>
      <c r="S3950" s="139"/>
    </row>
    <row r="3951" spans="2:19" ht="15.75" customHeight="1" x14ac:dyDescent="0.25">
      <c r="B3951" s="106"/>
      <c r="C3951" s="106"/>
      <c r="D3951" s="139"/>
      <c r="E3951" s="140"/>
      <c r="F3951" s="140"/>
      <c r="G3951" s="140"/>
      <c r="M3951" s="140"/>
      <c r="N3951" s="167"/>
      <c r="O3951" s="167"/>
      <c r="P3951" s="142"/>
      <c r="Q3951" s="142"/>
      <c r="R3951" s="142"/>
      <c r="S3951" s="139"/>
    </row>
    <row r="3952" spans="2:19" ht="15.75" customHeight="1" x14ac:dyDescent="0.25">
      <c r="B3952" s="106"/>
      <c r="C3952" s="106"/>
      <c r="D3952" s="139"/>
      <c r="E3952" s="140"/>
      <c r="F3952" s="140"/>
      <c r="G3952" s="140"/>
      <c r="M3952" s="140"/>
      <c r="N3952" s="167"/>
      <c r="O3952" s="167"/>
      <c r="P3952" s="142"/>
      <c r="Q3952" s="142"/>
      <c r="R3952" s="142"/>
      <c r="S3952" s="139"/>
    </row>
    <row r="3953" spans="2:19" ht="15.75" customHeight="1" x14ac:dyDescent="0.25">
      <c r="B3953" s="106"/>
      <c r="C3953" s="106"/>
      <c r="D3953" s="139"/>
      <c r="E3953" s="140"/>
      <c r="F3953" s="140"/>
      <c r="G3953" s="140"/>
      <c r="M3953" s="140"/>
      <c r="N3953" s="167"/>
      <c r="O3953" s="167"/>
      <c r="P3953" s="142"/>
      <c r="Q3953" s="142"/>
      <c r="R3953" s="142"/>
      <c r="S3953" s="139"/>
    </row>
    <row r="3954" spans="2:19" ht="15.75" customHeight="1" x14ac:dyDescent="0.25">
      <c r="B3954" s="106"/>
      <c r="C3954" s="106"/>
      <c r="D3954" s="139"/>
      <c r="E3954" s="140"/>
      <c r="F3954" s="140"/>
      <c r="G3954" s="140"/>
      <c r="M3954" s="140"/>
      <c r="N3954" s="167"/>
      <c r="O3954" s="167"/>
      <c r="P3954" s="142"/>
      <c r="Q3954" s="142"/>
      <c r="R3954" s="142"/>
      <c r="S3954" s="139"/>
    </row>
    <row r="3955" spans="2:19" ht="15.75" customHeight="1" x14ac:dyDescent="0.25">
      <c r="B3955" s="106"/>
      <c r="C3955" s="106"/>
      <c r="D3955" s="139"/>
      <c r="E3955" s="140"/>
      <c r="F3955" s="140"/>
      <c r="G3955" s="140"/>
      <c r="M3955" s="140"/>
      <c r="N3955" s="167"/>
      <c r="O3955" s="167"/>
      <c r="P3955" s="142"/>
      <c r="Q3955" s="142"/>
      <c r="R3955" s="142"/>
      <c r="S3955" s="139"/>
    </row>
    <row r="3956" spans="2:19" ht="15.75" customHeight="1" x14ac:dyDescent="0.25">
      <c r="B3956" s="106"/>
      <c r="C3956" s="106"/>
      <c r="D3956" s="139"/>
      <c r="E3956" s="140"/>
      <c r="F3956" s="140"/>
      <c r="G3956" s="140"/>
      <c r="M3956" s="140"/>
      <c r="N3956" s="167"/>
      <c r="O3956" s="167"/>
      <c r="P3956" s="142"/>
      <c r="Q3956" s="142"/>
      <c r="R3956" s="142"/>
      <c r="S3956" s="139"/>
    </row>
    <row r="3957" spans="2:19" ht="15.75" customHeight="1" x14ac:dyDescent="0.25">
      <c r="B3957" s="106"/>
      <c r="C3957" s="106"/>
      <c r="D3957" s="139"/>
      <c r="E3957" s="140"/>
      <c r="F3957" s="140"/>
      <c r="G3957" s="140"/>
      <c r="M3957" s="140"/>
      <c r="N3957" s="167"/>
      <c r="O3957" s="167"/>
      <c r="P3957" s="142"/>
      <c r="Q3957" s="142"/>
      <c r="R3957" s="142"/>
      <c r="S3957" s="139"/>
    </row>
    <row r="3958" spans="2:19" ht="15.75" customHeight="1" x14ac:dyDescent="0.25">
      <c r="B3958" s="106"/>
      <c r="C3958" s="106"/>
      <c r="D3958" s="139"/>
      <c r="E3958" s="140"/>
      <c r="F3958" s="140"/>
      <c r="G3958" s="140"/>
      <c r="M3958" s="140"/>
      <c r="N3958" s="167"/>
      <c r="O3958" s="167"/>
      <c r="P3958" s="142"/>
      <c r="Q3958" s="142"/>
      <c r="R3958" s="142"/>
      <c r="S3958" s="139"/>
    </row>
    <row r="3959" spans="2:19" ht="15.75" customHeight="1" x14ac:dyDescent="0.25">
      <c r="B3959" s="106"/>
      <c r="C3959" s="106"/>
      <c r="D3959" s="139"/>
      <c r="E3959" s="140"/>
      <c r="F3959" s="140"/>
      <c r="G3959" s="140"/>
      <c r="M3959" s="140"/>
      <c r="N3959" s="167"/>
      <c r="O3959" s="167"/>
      <c r="P3959" s="142"/>
      <c r="Q3959" s="142"/>
      <c r="R3959" s="142"/>
      <c r="S3959" s="139"/>
    </row>
    <row r="3960" spans="2:19" ht="15.75" customHeight="1" x14ac:dyDescent="0.25">
      <c r="B3960" s="106"/>
      <c r="C3960" s="106"/>
      <c r="D3960" s="139"/>
      <c r="E3960" s="140"/>
      <c r="F3960" s="140"/>
      <c r="G3960" s="140"/>
      <c r="M3960" s="140"/>
      <c r="N3960" s="167"/>
      <c r="O3960" s="167"/>
      <c r="P3960" s="142"/>
      <c r="Q3960" s="142"/>
      <c r="R3960" s="142"/>
      <c r="S3960" s="139"/>
    </row>
    <row r="3961" spans="2:19" ht="15.75" customHeight="1" x14ac:dyDescent="0.25">
      <c r="B3961" s="106"/>
      <c r="C3961" s="106"/>
      <c r="D3961" s="139"/>
      <c r="E3961" s="140"/>
      <c r="F3961" s="140"/>
      <c r="G3961" s="140"/>
      <c r="M3961" s="140"/>
      <c r="N3961" s="167"/>
      <c r="O3961" s="167"/>
      <c r="P3961" s="142"/>
      <c r="Q3961" s="142"/>
      <c r="R3961" s="142"/>
      <c r="S3961" s="139"/>
    </row>
    <row r="3962" spans="2:19" ht="15.75" customHeight="1" x14ac:dyDescent="0.25">
      <c r="B3962" s="106"/>
      <c r="C3962" s="106"/>
      <c r="D3962" s="139"/>
      <c r="E3962" s="140"/>
      <c r="F3962" s="140"/>
      <c r="G3962" s="140"/>
      <c r="M3962" s="140"/>
      <c r="N3962" s="167"/>
      <c r="O3962" s="167"/>
      <c r="P3962" s="142"/>
      <c r="Q3962" s="142"/>
      <c r="R3962" s="142"/>
      <c r="S3962" s="139"/>
    </row>
    <row r="3963" spans="2:19" ht="15.75" customHeight="1" x14ac:dyDescent="0.25">
      <c r="B3963" s="106"/>
      <c r="C3963" s="106"/>
      <c r="D3963" s="139"/>
      <c r="E3963" s="140"/>
      <c r="F3963" s="140"/>
      <c r="G3963" s="140"/>
      <c r="M3963" s="140"/>
      <c r="N3963" s="167"/>
      <c r="O3963" s="167"/>
      <c r="P3963" s="142"/>
      <c r="Q3963" s="142"/>
      <c r="R3963" s="142"/>
      <c r="S3963" s="139"/>
    </row>
    <row r="3964" spans="2:19" ht="15.75" customHeight="1" x14ac:dyDescent="0.25">
      <c r="B3964" s="106"/>
      <c r="C3964" s="106"/>
      <c r="D3964" s="139"/>
      <c r="E3964" s="140"/>
      <c r="F3964" s="140"/>
      <c r="G3964" s="140"/>
      <c r="M3964" s="140"/>
      <c r="N3964" s="167"/>
      <c r="O3964" s="167"/>
      <c r="P3964" s="142"/>
      <c r="Q3964" s="142"/>
      <c r="R3964" s="142"/>
      <c r="S3964" s="139"/>
    </row>
    <row r="3965" spans="2:19" ht="15.75" customHeight="1" x14ac:dyDescent="0.25">
      <c r="B3965" s="106"/>
      <c r="C3965" s="106"/>
      <c r="D3965" s="139"/>
      <c r="E3965" s="140"/>
      <c r="F3965" s="140"/>
      <c r="G3965" s="140"/>
      <c r="M3965" s="140"/>
      <c r="N3965" s="167"/>
      <c r="O3965" s="167"/>
      <c r="P3965" s="142"/>
      <c r="Q3965" s="142"/>
      <c r="R3965" s="142"/>
      <c r="S3965" s="139"/>
    </row>
    <row r="3966" spans="2:19" ht="15.75" customHeight="1" x14ac:dyDescent="0.25">
      <c r="B3966" s="106"/>
      <c r="C3966" s="106"/>
      <c r="D3966" s="139"/>
      <c r="E3966" s="140"/>
      <c r="F3966" s="140"/>
      <c r="G3966" s="140"/>
      <c r="M3966" s="140"/>
      <c r="N3966" s="167"/>
      <c r="O3966" s="167"/>
      <c r="P3966" s="142"/>
      <c r="Q3966" s="142"/>
      <c r="R3966" s="142"/>
      <c r="S3966" s="139"/>
    </row>
    <row r="3967" spans="2:19" ht="15.75" customHeight="1" x14ac:dyDescent="0.25">
      <c r="B3967" s="106"/>
      <c r="C3967" s="106"/>
      <c r="D3967" s="139"/>
      <c r="E3967" s="140"/>
      <c r="F3967" s="140"/>
      <c r="G3967" s="140"/>
      <c r="M3967" s="140"/>
      <c r="N3967" s="167"/>
      <c r="O3967" s="167"/>
      <c r="P3967" s="142"/>
      <c r="Q3967" s="142"/>
      <c r="R3967" s="142"/>
      <c r="S3967" s="139"/>
    </row>
    <row r="3968" spans="2:19" ht="15.75" customHeight="1" x14ac:dyDescent="0.25">
      <c r="B3968" s="106"/>
      <c r="C3968" s="106"/>
      <c r="D3968" s="139"/>
      <c r="E3968" s="140"/>
      <c r="F3968" s="140"/>
      <c r="G3968" s="140"/>
      <c r="M3968" s="140"/>
      <c r="N3968" s="167"/>
      <c r="O3968" s="167"/>
      <c r="P3968" s="142"/>
      <c r="Q3968" s="142"/>
      <c r="R3968" s="142"/>
      <c r="S3968" s="139"/>
    </row>
    <row r="3969" spans="2:19" ht="15.75" customHeight="1" x14ac:dyDescent="0.25">
      <c r="B3969" s="106"/>
      <c r="C3969" s="106"/>
      <c r="D3969" s="139"/>
      <c r="E3969" s="140"/>
      <c r="F3969" s="140"/>
      <c r="G3969" s="140"/>
      <c r="M3969" s="140"/>
      <c r="N3969" s="167"/>
      <c r="O3969" s="167"/>
      <c r="P3969" s="142"/>
      <c r="Q3969" s="142"/>
      <c r="R3969" s="142"/>
      <c r="S3969" s="139"/>
    </row>
    <row r="3970" spans="2:19" ht="15.75" customHeight="1" x14ac:dyDescent="0.25">
      <c r="B3970" s="106"/>
      <c r="C3970" s="106"/>
      <c r="D3970" s="139"/>
      <c r="E3970" s="140"/>
      <c r="F3970" s="140"/>
      <c r="G3970" s="140"/>
      <c r="M3970" s="140"/>
      <c r="N3970" s="167"/>
      <c r="O3970" s="167"/>
      <c r="P3970" s="142"/>
      <c r="Q3970" s="142"/>
      <c r="R3970" s="142"/>
      <c r="S3970" s="139"/>
    </row>
    <row r="3971" spans="2:19" ht="15.75" customHeight="1" x14ac:dyDescent="0.25">
      <c r="B3971" s="106"/>
      <c r="C3971" s="106"/>
      <c r="D3971" s="139"/>
      <c r="E3971" s="140"/>
      <c r="F3971" s="140"/>
      <c r="G3971" s="140"/>
      <c r="M3971" s="140"/>
      <c r="N3971" s="167"/>
      <c r="O3971" s="167"/>
      <c r="P3971" s="142"/>
      <c r="Q3971" s="142"/>
      <c r="R3971" s="142"/>
      <c r="S3971" s="139"/>
    </row>
    <row r="3972" spans="2:19" ht="15.75" customHeight="1" x14ac:dyDescent="0.25">
      <c r="B3972" s="106"/>
      <c r="C3972" s="106"/>
      <c r="D3972" s="139"/>
      <c r="E3972" s="140"/>
      <c r="F3972" s="140"/>
      <c r="G3972" s="140"/>
      <c r="M3972" s="140"/>
      <c r="N3972" s="167"/>
      <c r="O3972" s="167"/>
      <c r="P3972" s="142"/>
      <c r="Q3972" s="142"/>
      <c r="R3972" s="142"/>
      <c r="S3972" s="139"/>
    </row>
    <row r="3973" spans="2:19" ht="15.75" customHeight="1" x14ac:dyDescent="0.25">
      <c r="B3973" s="106"/>
      <c r="C3973" s="106"/>
      <c r="D3973" s="139"/>
      <c r="E3973" s="140"/>
      <c r="F3973" s="140"/>
      <c r="G3973" s="140"/>
      <c r="M3973" s="140"/>
      <c r="N3973" s="167"/>
      <c r="O3973" s="167"/>
      <c r="P3973" s="142"/>
      <c r="Q3973" s="142"/>
      <c r="R3973" s="142"/>
      <c r="S3973" s="139"/>
    </row>
    <row r="3974" spans="2:19" ht="15.75" customHeight="1" x14ac:dyDescent="0.25">
      <c r="B3974" s="106"/>
      <c r="C3974" s="106"/>
      <c r="D3974" s="139"/>
      <c r="E3974" s="140"/>
      <c r="F3974" s="140"/>
      <c r="G3974" s="140"/>
      <c r="M3974" s="140"/>
      <c r="N3974" s="167"/>
      <c r="O3974" s="167"/>
      <c r="P3974" s="142"/>
      <c r="Q3974" s="142"/>
      <c r="R3974" s="142"/>
      <c r="S3974" s="139"/>
    </row>
    <row r="3975" spans="2:19" ht="15.75" customHeight="1" x14ac:dyDescent="0.25">
      <c r="B3975" s="106"/>
      <c r="C3975" s="106"/>
      <c r="D3975" s="139"/>
      <c r="E3975" s="140"/>
      <c r="F3975" s="140"/>
      <c r="G3975" s="140"/>
      <c r="M3975" s="140"/>
      <c r="N3975" s="167"/>
      <c r="O3975" s="167"/>
      <c r="P3975" s="142"/>
      <c r="Q3975" s="142"/>
      <c r="R3975" s="142"/>
      <c r="S3975" s="139"/>
    </row>
    <row r="3976" spans="2:19" ht="15.75" customHeight="1" x14ac:dyDescent="0.25">
      <c r="B3976" s="106"/>
      <c r="C3976" s="106"/>
      <c r="D3976" s="139"/>
      <c r="E3976" s="140"/>
      <c r="F3976" s="140"/>
      <c r="G3976" s="140"/>
      <c r="M3976" s="140"/>
      <c r="N3976" s="167"/>
      <c r="O3976" s="167"/>
      <c r="P3976" s="142"/>
      <c r="Q3976" s="142"/>
      <c r="R3976" s="142"/>
      <c r="S3976" s="139"/>
    </row>
    <row r="3977" spans="2:19" ht="15.75" customHeight="1" x14ac:dyDescent="0.25">
      <c r="B3977" s="106"/>
      <c r="C3977" s="106"/>
      <c r="D3977" s="139"/>
      <c r="E3977" s="140"/>
      <c r="F3977" s="140"/>
      <c r="G3977" s="140"/>
      <c r="M3977" s="140"/>
      <c r="N3977" s="167"/>
      <c r="O3977" s="167"/>
      <c r="P3977" s="142"/>
      <c r="Q3977" s="142"/>
      <c r="R3977" s="142"/>
      <c r="S3977" s="139"/>
    </row>
    <row r="3978" spans="2:19" ht="15.75" customHeight="1" x14ac:dyDescent="0.25">
      <c r="B3978" s="106"/>
      <c r="C3978" s="106"/>
      <c r="D3978" s="139"/>
      <c r="E3978" s="140"/>
      <c r="F3978" s="140"/>
      <c r="G3978" s="140"/>
      <c r="M3978" s="140"/>
      <c r="N3978" s="167"/>
      <c r="O3978" s="167"/>
      <c r="P3978" s="142"/>
      <c r="Q3978" s="142"/>
      <c r="R3978" s="142"/>
      <c r="S3978" s="139"/>
    </row>
    <row r="3979" spans="2:19" ht="15.75" customHeight="1" x14ac:dyDescent="0.25">
      <c r="B3979" s="106"/>
      <c r="C3979" s="106"/>
      <c r="D3979" s="139"/>
      <c r="E3979" s="140"/>
      <c r="F3979" s="140"/>
      <c r="G3979" s="140"/>
      <c r="M3979" s="140"/>
      <c r="N3979" s="167"/>
      <c r="O3979" s="167"/>
      <c r="P3979" s="142"/>
      <c r="Q3979" s="142"/>
      <c r="R3979" s="142"/>
      <c r="S3979" s="139"/>
    </row>
    <row r="3980" spans="2:19" ht="15.75" customHeight="1" x14ac:dyDescent="0.25">
      <c r="B3980" s="106"/>
      <c r="C3980" s="106"/>
      <c r="D3980" s="139"/>
      <c r="E3980" s="140"/>
      <c r="F3980" s="140"/>
      <c r="G3980" s="140"/>
      <c r="M3980" s="140"/>
      <c r="N3980" s="167"/>
      <c r="O3980" s="167"/>
      <c r="P3980" s="142"/>
      <c r="Q3980" s="142"/>
      <c r="R3980" s="142"/>
      <c r="S3980" s="139"/>
    </row>
    <row r="3981" spans="2:19" ht="15.75" customHeight="1" x14ac:dyDescent="0.25">
      <c r="B3981" s="106"/>
      <c r="C3981" s="106"/>
      <c r="D3981" s="139"/>
      <c r="E3981" s="140"/>
      <c r="F3981" s="140"/>
      <c r="G3981" s="140"/>
      <c r="M3981" s="140"/>
      <c r="N3981" s="167"/>
      <c r="O3981" s="167"/>
      <c r="P3981" s="142"/>
      <c r="Q3981" s="142"/>
      <c r="R3981" s="142"/>
      <c r="S3981" s="139"/>
    </row>
    <row r="3982" spans="2:19" ht="15.75" customHeight="1" x14ac:dyDescent="0.25">
      <c r="B3982" s="106"/>
      <c r="C3982" s="106"/>
      <c r="D3982" s="139"/>
      <c r="E3982" s="140"/>
      <c r="F3982" s="140"/>
      <c r="G3982" s="140"/>
      <c r="M3982" s="140"/>
      <c r="N3982" s="167"/>
      <c r="O3982" s="167"/>
      <c r="P3982" s="142"/>
      <c r="Q3982" s="142"/>
      <c r="R3982" s="142"/>
      <c r="S3982" s="139"/>
    </row>
    <row r="3983" spans="2:19" ht="15.75" customHeight="1" x14ac:dyDescent="0.25">
      <c r="B3983" s="106"/>
      <c r="C3983" s="106"/>
      <c r="D3983" s="139"/>
      <c r="E3983" s="140"/>
      <c r="F3983" s="140"/>
      <c r="G3983" s="140"/>
      <c r="M3983" s="140"/>
      <c r="N3983" s="167"/>
      <c r="O3983" s="167"/>
      <c r="P3983" s="142"/>
      <c r="Q3983" s="142"/>
      <c r="R3983" s="142"/>
      <c r="S3983" s="139"/>
    </row>
    <row r="3984" spans="2:19" ht="15.75" customHeight="1" x14ac:dyDescent="0.25">
      <c r="B3984" s="106"/>
      <c r="C3984" s="106"/>
      <c r="D3984" s="139"/>
      <c r="E3984" s="140"/>
      <c r="F3984" s="140"/>
      <c r="G3984" s="140"/>
      <c r="M3984" s="140"/>
      <c r="N3984" s="167"/>
      <c r="O3984" s="167"/>
      <c r="P3984" s="142"/>
      <c r="Q3984" s="142"/>
      <c r="R3984" s="142"/>
      <c r="S3984" s="139"/>
    </row>
    <row r="3985" spans="2:19" ht="15.75" customHeight="1" x14ac:dyDescent="0.25">
      <c r="B3985" s="106"/>
      <c r="C3985" s="106"/>
      <c r="D3985" s="139"/>
      <c r="E3985" s="140"/>
      <c r="F3985" s="140"/>
      <c r="G3985" s="140"/>
      <c r="M3985" s="140"/>
      <c r="N3985" s="167"/>
      <c r="O3985" s="167"/>
      <c r="P3985" s="142"/>
      <c r="Q3985" s="142"/>
      <c r="R3985" s="142"/>
      <c r="S3985" s="139"/>
    </row>
    <row r="3986" spans="2:19" ht="15.75" customHeight="1" x14ac:dyDescent="0.25">
      <c r="B3986" s="106"/>
      <c r="C3986" s="106"/>
      <c r="D3986" s="139"/>
      <c r="E3986" s="140"/>
      <c r="F3986" s="140"/>
      <c r="G3986" s="140"/>
      <c r="M3986" s="140"/>
      <c r="N3986" s="167"/>
      <c r="O3986" s="167"/>
      <c r="P3986" s="142"/>
      <c r="Q3986" s="142"/>
      <c r="R3986" s="142"/>
      <c r="S3986" s="139"/>
    </row>
    <row r="3987" spans="2:19" ht="15.75" customHeight="1" x14ac:dyDescent="0.25">
      <c r="B3987" s="106"/>
      <c r="C3987" s="106"/>
      <c r="D3987" s="139"/>
      <c r="E3987" s="140"/>
      <c r="F3987" s="140"/>
      <c r="G3987" s="140"/>
      <c r="M3987" s="140"/>
      <c r="N3987" s="167"/>
      <c r="O3987" s="167"/>
      <c r="P3987" s="142"/>
      <c r="Q3987" s="142"/>
      <c r="R3987" s="142"/>
      <c r="S3987" s="139"/>
    </row>
    <row r="3988" spans="2:19" ht="15.75" customHeight="1" x14ac:dyDescent="0.25">
      <c r="B3988" s="106"/>
      <c r="C3988" s="106"/>
      <c r="D3988" s="139"/>
      <c r="E3988" s="140"/>
      <c r="F3988" s="140"/>
      <c r="G3988" s="140"/>
      <c r="M3988" s="140"/>
      <c r="N3988" s="167"/>
      <c r="O3988" s="167"/>
      <c r="P3988" s="142"/>
      <c r="Q3988" s="142"/>
      <c r="R3988" s="142"/>
      <c r="S3988" s="139"/>
    </row>
    <row r="3989" spans="2:19" ht="15.75" customHeight="1" x14ac:dyDescent="0.25">
      <c r="B3989" s="106"/>
      <c r="C3989" s="106"/>
      <c r="D3989" s="139"/>
      <c r="E3989" s="140"/>
      <c r="F3989" s="140"/>
      <c r="G3989" s="140"/>
      <c r="M3989" s="140"/>
      <c r="N3989" s="167"/>
      <c r="O3989" s="167"/>
      <c r="P3989" s="142"/>
      <c r="Q3989" s="142"/>
      <c r="R3989" s="142"/>
      <c r="S3989" s="139"/>
    </row>
    <row r="3990" spans="2:19" ht="15.75" customHeight="1" x14ac:dyDescent="0.25">
      <c r="B3990" s="106"/>
      <c r="C3990" s="106"/>
      <c r="D3990" s="139"/>
      <c r="E3990" s="140"/>
      <c r="F3990" s="140"/>
      <c r="G3990" s="140"/>
      <c r="M3990" s="140"/>
      <c r="N3990" s="167"/>
      <c r="O3990" s="167"/>
      <c r="P3990" s="142"/>
      <c r="Q3990" s="142"/>
      <c r="R3990" s="142"/>
      <c r="S3990" s="139"/>
    </row>
    <row r="3991" spans="2:19" ht="15.75" customHeight="1" x14ac:dyDescent="0.25">
      <c r="B3991" s="106"/>
      <c r="C3991" s="106"/>
      <c r="D3991" s="139"/>
      <c r="E3991" s="140"/>
      <c r="F3991" s="140"/>
      <c r="G3991" s="140"/>
      <c r="M3991" s="140"/>
      <c r="N3991" s="167"/>
      <c r="O3991" s="167"/>
      <c r="P3991" s="142"/>
      <c r="Q3991" s="142"/>
      <c r="R3991" s="142"/>
      <c r="S3991" s="139"/>
    </row>
    <row r="3992" spans="2:19" ht="15.75" customHeight="1" x14ac:dyDescent="0.25">
      <c r="B3992" s="106"/>
      <c r="C3992" s="106"/>
      <c r="D3992" s="139"/>
      <c r="E3992" s="140"/>
      <c r="F3992" s="140"/>
      <c r="G3992" s="140"/>
      <c r="M3992" s="140"/>
      <c r="N3992" s="167"/>
      <c r="O3992" s="167"/>
      <c r="P3992" s="142"/>
      <c r="Q3992" s="142"/>
      <c r="R3992" s="142"/>
      <c r="S3992" s="139"/>
    </row>
    <row r="3993" spans="2:19" ht="15.75" customHeight="1" x14ac:dyDescent="0.25">
      <c r="B3993" s="106"/>
      <c r="C3993" s="106"/>
      <c r="D3993" s="139"/>
      <c r="E3993" s="140"/>
      <c r="F3993" s="140"/>
      <c r="G3993" s="140"/>
      <c r="M3993" s="140"/>
      <c r="N3993" s="167"/>
      <c r="O3993" s="167"/>
      <c r="P3993" s="142"/>
      <c r="Q3993" s="142"/>
      <c r="R3993" s="142"/>
      <c r="S3993" s="139"/>
    </row>
    <row r="3994" spans="2:19" ht="15.75" customHeight="1" x14ac:dyDescent="0.25">
      <c r="B3994" s="106"/>
      <c r="C3994" s="106"/>
      <c r="D3994" s="139"/>
      <c r="E3994" s="140"/>
      <c r="F3994" s="140"/>
      <c r="G3994" s="140"/>
      <c r="M3994" s="140"/>
      <c r="N3994" s="167"/>
      <c r="O3994" s="167"/>
      <c r="P3994" s="142"/>
      <c r="Q3994" s="142"/>
      <c r="R3994" s="142"/>
      <c r="S3994" s="139"/>
    </row>
    <row r="3995" spans="2:19" ht="15.75" customHeight="1" x14ac:dyDescent="0.25">
      <c r="B3995" s="106"/>
      <c r="C3995" s="106"/>
      <c r="D3995" s="139"/>
      <c r="E3995" s="140"/>
      <c r="F3995" s="140"/>
      <c r="G3995" s="140"/>
      <c r="M3995" s="140"/>
      <c r="N3995" s="167"/>
      <c r="O3995" s="167"/>
      <c r="P3995" s="142"/>
      <c r="Q3995" s="142"/>
      <c r="R3995" s="142"/>
      <c r="S3995" s="139"/>
    </row>
    <row r="3996" spans="2:19" ht="15.75" customHeight="1" x14ac:dyDescent="0.25">
      <c r="B3996" s="106"/>
      <c r="C3996" s="106"/>
      <c r="D3996" s="139"/>
      <c r="E3996" s="140"/>
      <c r="F3996" s="140"/>
      <c r="G3996" s="140"/>
      <c r="M3996" s="140"/>
      <c r="N3996" s="167"/>
      <c r="O3996" s="167"/>
      <c r="P3996" s="142"/>
      <c r="Q3996" s="142"/>
      <c r="R3996" s="142"/>
      <c r="S3996" s="139"/>
    </row>
    <row r="3997" spans="2:19" ht="15.75" customHeight="1" x14ac:dyDescent="0.25">
      <c r="B3997" s="106"/>
      <c r="C3997" s="106"/>
      <c r="D3997" s="139"/>
      <c r="E3997" s="140"/>
      <c r="F3997" s="140"/>
      <c r="G3997" s="140"/>
      <c r="M3997" s="140"/>
      <c r="N3997" s="167"/>
      <c r="O3997" s="167"/>
      <c r="P3997" s="142"/>
      <c r="Q3997" s="142"/>
      <c r="R3997" s="142"/>
      <c r="S3997" s="139"/>
    </row>
    <row r="3998" spans="2:19" ht="15.75" customHeight="1" x14ac:dyDescent="0.25">
      <c r="B3998" s="106"/>
      <c r="C3998" s="106"/>
      <c r="D3998" s="139"/>
      <c r="E3998" s="140"/>
      <c r="F3998" s="140"/>
      <c r="G3998" s="140"/>
      <c r="M3998" s="140"/>
      <c r="N3998" s="167"/>
      <c r="O3998" s="167"/>
      <c r="P3998" s="142"/>
      <c r="Q3998" s="142"/>
      <c r="R3998" s="142"/>
      <c r="S3998" s="139"/>
    </row>
    <row r="3999" spans="2:19" ht="15.75" customHeight="1" x14ac:dyDescent="0.25">
      <c r="B3999" s="106"/>
      <c r="C3999" s="106"/>
      <c r="D3999" s="139"/>
      <c r="E3999" s="140"/>
      <c r="F3999" s="140"/>
      <c r="G3999" s="140"/>
      <c r="M3999" s="140"/>
      <c r="N3999" s="167"/>
      <c r="O3999" s="167"/>
      <c r="P3999" s="142"/>
      <c r="Q3999" s="142"/>
      <c r="R3999" s="142"/>
      <c r="S3999" s="139"/>
    </row>
    <row r="4000" spans="2:19" ht="15.75" customHeight="1" x14ac:dyDescent="0.25">
      <c r="B4000" s="106"/>
      <c r="C4000" s="106"/>
      <c r="D4000" s="139"/>
      <c r="E4000" s="140"/>
      <c r="F4000" s="140"/>
      <c r="G4000" s="140"/>
      <c r="M4000" s="140"/>
      <c r="N4000" s="167"/>
      <c r="O4000" s="167"/>
      <c r="P4000" s="142"/>
      <c r="Q4000" s="142"/>
      <c r="R4000" s="142"/>
      <c r="S4000" s="139"/>
    </row>
    <row r="4001" spans="2:19" ht="15.75" customHeight="1" x14ac:dyDescent="0.25">
      <c r="B4001" s="106"/>
      <c r="C4001" s="106"/>
      <c r="D4001" s="139"/>
      <c r="E4001" s="140"/>
      <c r="F4001" s="140"/>
      <c r="G4001" s="140"/>
      <c r="M4001" s="140"/>
      <c r="N4001" s="167"/>
      <c r="O4001" s="167"/>
      <c r="P4001" s="142"/>
      <c r="Q4001" s="142"/>
      <c r="R4001" s="142"/>
      <c r="S4001" s="139"/>
    </row>
    <row r="4002" spans="2:19" ht="15.75" customHeight="1" x14ac:dyDescent="0.25">
      <c r="B4002" s="106"/>
      <c r="C4002" s="106"/>
      <c r="D4002" s="139"/>
      <c r="E4002" s="140"/>
      <c r="F4002" s="140"/>
      <c r="G4002" s="140"/>
      <c r="M4002" s="140"/>
      <c r="N4002" s="167"/>
      <c r="O4002" s="167"/>
      <c r="P4002" s="142"/>
      <c r="Q4002" s="142"/>
      <c r="R4002" s="142"/>
      <c r="S4002" s="139"/>
    </row>
    <row r="4003" spans="2:19" ht="15.75" customHeight="1" x14ac:dyDescent="0.25">
      <c r="B4003" s="106"/>
      <c r="C4003" s="106"/>
      <c r="D4003" s="139"/>
      <c r="E4003" s="140"/>
      <c r="F4003" s="140"/>
      <c r="G4003" s="140"/>
      <c r="M4003" s="140"/>
      <c r="N4003" s="167"/>
      <c r="O4003" s="167"/>
      <c r="P4003" s="142"/>
      <c r="Q4003" s="142"/>
      <c r="R4003" s="142"/>
      <c r="S4003" s="139"/>
    </row>
    <row r="4004" spans="2:19" ht="15.75" customHeight="1" x14ac:dyDescent="0.25">
      <c r="B4004" s="106"/>
      <c r="C4004" s="106"/>
      <c r="D4004" s="139"/>
      <c r="E4004" s="140"/>
      <c r="F4004" s="140"/>
      <c r="G4004" s="140"/>
      <c r="M4004" s="140"/>
      <c r="N4004" s="167"/>
      <c r="O4004" s="167"/>
      <c r="P4004" s="142"/>
      <c r="Q4004" s="142"/>
      <c r="R4004" s="142"/>
      <c r="S4004" s="139"/>
    </row>
    <row r="4005" spans="2:19" ht="15.75" customHeight="1" x14ac:dyDescent="0.25">
      <c r="B4005" s="106"/>
      <c r="C4005" s="106"/>
      <c r="D4005" s="139"/>
      <c r="E4005" s="140"/>
      <c r="F4005" s="140"/>
      <c r="G4005" s="140"/>
      <c r="M4005" s="140"/>
      <c r="N4005" s="167"/>
      <c r="O4005" s="167"/>
      <c r="P4005" s="142"/>
      <c r="Q4005" s="142"/>
      <c r="R4005" s="142"/>
      <c r="S4005" s="139"/>
    </row>
    <row r="4006" spans="2:19" ht="15.75" customHeight="1" x14ac:dyDescent="0.25">
      <c r="B4006" s="106"/>
      <c r="C4006" s="106"/>
      <c r="D4006" s="139"/>
      <c r="E4006" s="140"/>
      <c r="F4006" s="140"/>
      <c r="G4006" s="140"/>
      <c r="M4006" s="140"/>
      <c r="N4006" s="167"/>
      <c r="O4006" s="167"/>
      <c r="P4006" s="142"/>
      <c r="Q4006" s="142"/>
      <c r="R4006" s="142"/>
      <c r="S4006" s="139"/>
    </row>
    <row r="4007" spans="2:19" ht="15.75" customHeight="1" x14ac:dyDescent="0.25">
      <c r="B4007" s="106"/>
      <c r="C4007" s="106"/>
      <c r="D4007" s="139"/>
      <c r="E4007" s="140"/>
      <c r="F4007" s="140"/>
      <c r="G4007" s="140"/>
      <c r="M4007" s="140"/>
      <c r="N4007" s="167"/>
      <c r="O4007" s="167"/>
      <c r="P4007" s="142"/>
      <c r="Q4007" s="142"/>
      <c r="R4007" s="142"/>
      <c r="S4007" s="139"/>
    </row>
    <row r="4008" spans="2:19" ht="15.75" customHeight="1" x14ac:dyDescent="0.25">
      <c r="B4008" s="106"/>
      <c r="C4008" s="106"/>
      <c r="D4008" s="139"/>
      <c r="E4008" s="140"/>
      <c r="F4008" s="140"/>
      <c r="G4008" s="140"/>
      <c r="M4008" s="140"/>
      <c r="N4008" s="167"/>
      <c r="O4008" s="167"/>
      <c r="P4008" s="142"/>
      <c r="Q4008" s="142"/>
      <c r="R4008" s="142"/>
      <c r="S4008" s="139"/>
    </row>
    <row r="4009" spans="2:19" ht="15.75" customHeight="1" x14ac:dyDescent="0.25">
      <c r="B4009" s="106"/>
      <c r="C4009" s="106"/>
      <c r="D4009" s="139"/>
      <c r="E4009" s="140"/>
      <c r="F4009" s="140"/>
      <c r="G4009" s="140"/>
      <c r="M4009" s="140"/>
      <c r="N4009" s="167"/>
      <c r="O4009" s="167"/>
      <c r="P4009" s="142"/>
      <c r="Q4009" s="142"/>
      <c r="R4009" s="142"/>
      <c r="S4009" s="139"/>
    </row>
    <row r="4010" spans="2:19" ht="15.75" customHeight="1" x14ac:dyDescent="0.25">
      <c r="B4010" s="106"/>
      <c r="C4010" s="106"/>
      <c r="D4010" s="139"/>
      <c r="E4010" s="140"/>
      <c r="F4010" s="140"/>
      <c r="G4010" s="140"/>
      <c r="M4010" s="140"/>
      <c r="N4010" s="167"/>
      <c r="O4010" s="167"/>
      <c r="P4010" s="142"/>
      <c r="Q4010" s="142"/>
      <c r="R4010" s="142"/>
      <c r="S4010" s="139"/>
    </row>
    <row r="4011" spans="2:19" ht="15.75" customHeight="1" x14ac:dyDescent="0.25">
      <c r="B4011" s="106"/>
      <c r="C4011" s="106"/>
      <c r="D4011" s="139"/>
      <c r="E4011" s="140"/>
      <c r="F4011" s="140"/>
      <c r="G4011" s="140"/>
      <c r="M4011" s="140"/>
      <c r="N4011" s="167"/>
      <c r="O4011" s="167"/>
      <c r="P4011" s="142"/>
      <c r="Q4011" s="142"/>
      <c r="R4011" s="142"/>
      <c r="S4011" s="139"/>
    </row>
    <row r="4012" spans="2:19" ht="15.75" customHeight="1" x14ac:dyDescent="0.25">
      <c r="B4012" s="106"/>
      <c r="C4012" s="106"/>
      <c r="D4012" s="139"/>
      <c r="E4012" s="140"/>
      <c r="F4012" s="140"/>
      <c r="G4012" s="140"/>
      <c r="M4012" s="140"/>
      <c r="N4012" s="167"/>
      <c r="O4012" s="167"/>
      <c r="P4012" s="142"/>
      <c r="Q4012" s="142"/>
      <c r="R4012" s="142"/>
      <c r="S4012" s="139"/>
    </row>
    <row r="4013" spans="2:19" ht="15.75" customHeight="1" x14ac:dyDescent="0.25">
      <c r="B4013" s="106"/>
      <c r="C4013" s="106"/>
      <c r="D4013" s="139"/>
      <c r="E4013" s="140"/>
      <c r="F4013" s="140"/>
      <c r="G4013" s="140"/>
      <c r="M4013" s="140"/>
      <c r="N4013" s="167"/>
      <c r="O4013" s="167"/>
      <c r="P4013" s="142"/>
      <c r="Q4013" s="142"/>
      <c r="R4013" s="142"/>
      <c r="S4013" s="139"/>
    </row>
    <row r="4014" spans="2:19" ht="15.75" customHeight="1" x14ac:dyDescent="0.25">
      <c r="B4014" s="106"/>
      <c r="C4014" s="106"/>
      <c r="D4014" s="139"/>
      <c r="E4014" s="140"/>
      <c r="F4014" s="140"/>
      <c r="G4014" s="140"/>
      <c r="M4014" s="140"/>
      <c r="N4014" s="167"/>
      <c r="O4014" s="167"/>
      <c r="P4014" s="142"/>
      <c r="Q4014" s="142"/>
      <c r="R4014" s="142"/>
      <c r="S4014" s="139"/>
    </row>
    <row r="4015" spans="2:19" ht="15.75" customHeight="1" x14ac:dyDescent="0.25">
      <c r="B4015" s="106"/>
      <c r="C4015" s="106"/>
      <c r="D4015" s="139"/>
      <c r="E4015" s="140"/>
      <c r="F4015" s="140"/>
      <c r="G4015" s="140"/>
      <c r="M4015" s="140"/>
      <c r="N4015" s="167"/>
      <c r="O4015" s="167"/>
      <c r="P4015" s="142"/>
      <c r="Q4015" s="142"/>
      <c r="R4015" s="142"/>
      <c r="S4015" s="139"/>
    </row>
    <row r="4016" spans="2:19" ht="15.75" customHeight="1" x14ac:dyDescent="0.25">
      <c r="B4016" s="106"/>
      <c r="C4016" s="106"/>
      <c r="D4016" s="139"/>
      <c r="E4016" s="140"/>
      <c r="F4016" s="140"/>
      <c r="G4016" s="140"/>
      <c r="M4016" s="140"/>
      <c r="N4016" s="167"/>
      <c r="O4016" s="167"/>
      <c r="P4016" s="142"/>
      <c r="Q4016" s="142"/>
      <c r="R4016" s="142"/>
      <c r="S4016" s="139"/>
    </row>
    <row r="4017" spans="2:19" ht="15.75" customHeight="1" x14ac:dyDescent="0.25">
      <c r="B4017" s="106"/>
      <c r="C4017" s="106"/>
      <c r="D4017" s="139"/>
      <c r="E4017" s="140"/>
      <c r="F4017" s="140"/>
      <c r="G4017" s="140"/>
      <c r="M4017" s="140"/>
      <c r="N4017" s="167"/>
      <c r="O4017" s="167"/>
      <c r="P4017" s="142"/>
      <c r="Q4017" s="142"/>
      <c r="R4017" s="142"/>
      <c r="S4017" s="139"/>
    </row>
    <row r="4018" spans="2:19" ht="15.75" customHeight="1" x14ac:dyDescent="0.25">
      <c r="B4018" s="106"/>
      <c r="C4018" s="106"/>
      <c r="D4018" s="139"/>
      <c r="E4018" s="140"/>
      <c r="F4018" s="140"/>
      <c r="G4018" s="140"/>
      <c r="M4018" s="140"/>
      <c r="N4018" s="167"/>
      <c r="O4018" s="167"/>
      <c r="P4018" s="142"/>
      <c r="Q4018" s="142"/>
      <c r="R4018" s="142"/>
      <c r="S4018" s="139"/>
    </row>
    <row r="4019" spans="2:19" ht="15.75" customHeight="1" x14ac:dyDescent="0.25">
      <c r="B4019" s="106"/>
      <c r="C4019" s="106"/>
      <c r="D4019" s="139"/>
      <c r="E4019" s="140"/>
      <c r="F4019" s="140"/>
      <c r="G4019" s="140"/>
      <c r="M4019" s="140"/>
      <c r="N4019" s="167"/>
      <c r="O4019" s="167"/>
      <c r="P4019" s="142"/>
      <c r="Q4019" s="142"/>
      <c r="R4019" s="142"/>
      <c r="S4019" s="139"/>
    </row>
    <row r="4020" spans="2:19" ht="15.75" customHeight="1" x14ac:dyDescent="0.25">
      <c r="B4020" s="106"/>
      <c r="C4020" s="106"/>
      <c r="D4020" s="139"/>
      <c r="E4020" s="140"/>
      <c r="F4020" s="140"/>
      <c r="G4020" s="140"/>
      <c r="M4020" s="140"/>
      <c r="N4020" s="167"/>
      <c r="O4020" s="167"/>
      <c r="P4020" s="142"/>
      <c r="Q4020" s="142"/>
      <c r="R4020" s="142"/>
      <c r="S4020" s="139"/>
    </row>
    <row r="4021" spans="2:19" ht="15.75" customHeight="1" x14ac:dyDescent="0.25">
      <c r="B4021" s="106"/>
      <c r="C4021" s="106"/>
      <c r="D4021" s="139"/>
      <c r="E4021" s="140"/>
      <c r="F4021" s="140"/>
      <c r="G4021" s="140"/>
      <c r="M4021" s="140"/>
      <c r="N4021" s="167"/>
      <c r="O4021" s="167"/>
      <c r="P4021" s="142"/>
      <c r="Q4021" s="142"/>
      <c r="R4021" s="142"/>
      <c r="S4021" s="139"/>
    </row>
    <row r="4022" spans="2:19" ht="15.75" customHeight="1" x14ac:dyDescent="0.25">
      <c r="B4022" s="106"/>
      <c r="C4022" s="106"/>
      <c r="D4022" s="139"/>
      <c r="E4022" s="140"/>
      <c r="F4022" s="140"/>
      <c r="G4022" s="140"/>
      <c r="M4022" s="140"/>
      <c r="N4022" s="167"/>
      <c r="O4022" s="167"/>
      <c r="P4022" s="142"/>
      <c r="Q4022" s="142"/>
      <c r="R4022" s="142"/>
      <c r="S4022" s="139"/>
    </row>
    <row r="4023" spans="2:19" ht="15.75" customHeight="1" x14ac:dyDescent="0.25">
      <c r="B4023" s="106"/>
      <c r="C4023" s="106"/>
      <c r="D4023" s="139"/>
      <c r="E4023" s="140"/>
      <c r="F4023" s="140"/>
      <c r="G4023" s="140"/>
      <c r="M4023" s="140"/>
      <c r="N4023" s="167"/>
      <c r="O4023" s="167"/>
      <c r="P4023" s="142"/>
      <c r="Q4023" s="142"/>
      <c r="R4023" s="142"/>
      <c r="S4023" s="139"/>
    </row>
    <row r="4024" spans="2:19" ht="15.75" customHeight="1" x14ac:dyDescent="0.25">
      <c r="B4024" s="106"/>
      <c r="C4024" s="106"/>
      <c r="D4024" s="139"/>
      <c r="E4024" s="140"/>
      <c r="F4024" s="140"/>
      <c r="G4024" s="140"/>
      <c r="M4024" s="140"/>
      <c r="N4024" s="167"/>
      <c r="O4024" s="167"/>
      <c r="P4024" s="142"/>
      <c r="Q4024" s="142"/>
      <c r="R4024" s="142"/>
      <c r="S4024" s="139"/>
    </row>
    <row r="4025" spans="2:19" ht="15.75" customHeight="1" x14ac:dyDescent="0.25">
      <c r="B4025" s="106"/>
      <c r="C4025" s="106"/>
      <c r="D4025" s="139"/>
      <c r="E4025" s="140"/>
      <c r="F4025" s="140"/>
      <c r="G4025" s="140"/>
      <c r="M4025" s="140"/>
      <c r="N4025" s="167"/>
      <c r="O4025" s="167"/>
      <c r="P4025" s="142"/>
      <c r="Q4025" s="142"/>
      <c r="R4025" s="142"/>
      <c r="S4025" s="139"/>
    </row>
    <row r="4026" spans="2:19" ht="15.75" customHeight="1" x14ac:dyDescent="0.25">
      <c r="B4026" s="106"/>
      <c r="C4026" s="106"/>
      <c r="D4026" s="139"/>
      <c r="E4026" s="140"/>
      <c r="F4026" s="140"/>
      <c r="G4026" s="140"/>
      <c r="M4026" s="140"/>
      <c r="N4026" s="167"/>
      <c r="O4026" s="167"/>
      <c r="P4026" s="142"/>
      <c r="Q4026" s="142"/>
      <c r="R4026" s="142"/>
      <c r="S4026" s="139"/>
    </row>
    <row r="4027" spans="2:19" ht="15.75" customHeight="1" x14ac:dyDescent="0.25">
      <c r="B4027" s="106"/>
      <c r="C4027" s="106"/>
      <c r="D4027" s="139"/>
      <c r="E4027" s="140"/>
      <c r="F4027" s="140"/>
      <c r="G4027" s="140"/>
      <c r="M4027" s="140"/>
      <c r="N4027" s="167"/>
      <c r="O4027" s="167"/>
      <c r="P4027" s="142"/>
      <c r="Q4027" s="142"/>
      <c r="R4027" s="142"/>
      <c r="S4027" s="139"/>
    </row>
    <row r="4028" spans="2:19" ht="15.75" customHeight="1" x14ac:dyDescent="0.25">
      <c r="B4028" s="106"/>
      <c r="C4028" s="106"/>
      <c r="D4028" s="139"/>
      <c r="E4028" s="140"/>
      <c r="F4028" s="140"/>
      <c r="G4028" s="140"/>
      <c r="M4028" s="140"/>
      <c r="N4028" s="167"/>
      <c r="O4028" s="167"/>
      <c r="P4028" s="142"/>
      <c r="Q4028" s="142"/>
      <c r="R4028" s="142"/>
      <c r="S4028" s="139"/>
    </row>
    <row r="4029" spans="2:19" ht="15.75" customHeight="1" x14ac:dyDescent="0.25">
      <c r="B4029" s="106"/>
      <c r="C4029" s="106"/>
      <c r="D4029" s="139"/>
      <c r="E4029" s="140"/>
      <c r="F4029" s="140"/>
      <c r="G4029" s="140"/>
      <c r="M4029" s="140"/>
      <c r="N4029" s="167"/>
      <c r="O4029" s="167"/>
      <c r="P4029" s="142"/>
      <c r="Q4029" s="142"/>
      <c r="R4029" s="142"/>
      <c r="S4029" s="139"/>
    </row>
    <row r="4030" spans="2:19" ht="15.75" customHeight="1" x14ac:dyDescent="0.25">
      <c r="B4030" s="106"/>
      <c r="C4030" s="106"/>
      <c r="D4030" s="139"/>
      <c r="E4030" s="140"/>
      <c r="F4030" s="140"/>
      <c r="G4030" s="140"/>
      <c r="M4030" s="140"/>
      <c r="N4030" s="167"/>
      <c r="O4030" s="167"/>
      <c r="P4030" s="142"/>
      <c r="Q4030" s="142"/>
      <c r="R4030" s="142"/>
      <c r="S4030" s="139"/>
    </row>
    <row r="4031" spans="2:19" ht="15.75" customHeight="1" x14ac:dyDescent="0.25">
      <c r="B4031" s="106"/>
      <c r="C4031" s="106"/>
      <c r="D4031" s="139"/>
      <c r="E4031" s="140"/>
      <c r="F4031" s="140"/>
      <c r="G4031" s="140"/>
      <c r="M4031" s="140"/>
      <c r="N4031" s="167"/>
      <c r="O4031" s="167"/>
      <c r="P4031" s="142"/>
      <c r="Q4031" s="142"/>
      <c r="R4031" s="142"/>
      <c r="S4031" s="139"/>
    </row>
    <row r="4032" spans="2:19" ht="15.75" customHeight="1" x14ac:dyDescent="0.25">
      <c r="B4032" s="106"/>
      <c r="C4032" s="106"/>
      <c r="D4032" s="139"/>
      <c r="E4032" s="140"/>
      <c r="F4032" s="140"/>
      <c r="G4032" s="140"/>
      <c r="M4032" s="140"/>
      <c r="N4032" s="167"/>
      <c r="O4032" s="167"/>
      <c r="P4032" s="142"/>
      <c r="Q4032" s="142"/>
      <c r="R4032" s="142"/>
      <c r="S4032" s="139"/>
    </row>
    <row r="4033" spans="2:19" ht="15.75" customHeight="1" x14ac:dyDescent="0.25">
      <c r="B4033" s="106"/>
      <c r="C4033" s="106"/>
      <c r="D4033" s="139"/>
      <c r="E4033" s="140"/>
      <c r="F4033" s="140"/>
      <c r="G4033" s="140"/>
      <c r="M4033" s="140"/>
      <c r="N4033" s="167"/>
      <c r="O4033" s="167"/>
      <c r="P4033" s="142"/>
      <c r="Q4033" s="142"/>
      <c r="R4033" s="142"/>
      <c r="S4033" s="139"/>
    </row>
    <row r="4034" spans="2:19" ht="15.75" customHeight="1" x14ac:dyDescent="0.25">
      <c r="B4034" s="106"/>
      <c r="C4034" s="106"/>
      <c r="D4034" s="139"/>
      <c r="E4034" s="140"/>
      <c r="F4034" s="140"/>
      <c r="G4034" s="140"/>
      <c r="M4034" s="140"/>
      <c r="N4034" s="167"/>
      <c r="O4034" s="167"/>
      <c r="P4034" s="142"/>
      <c r="Q4034" s="142"/>
      <c r="R4034" s="142"/>
      <c r="S4034" s="139"/>
    </row>
    <row r="4035" spans="2:19" ht="15.75" customHeight="1" x14ac:dyDescent="0.25">
      <c r="B4035" s="106"/>
      <c r="C4035" s="106"/>
      <c r="D4035" s="139"/>
      <c r="E4035" s="140"/>
      <c r="F4035" s="140"/>
      <c r="G4035" s="140"/>
      <c r="M4035" s="140"/>
      <c r="N4035" s="167"/>
      <c r="O4035" s="167"/>
      <c r="P4035" s="142"/>
      <c r="Q4035" s="142"/>
      <c r="R4035" s="142"/>
      <c r="S4035" s="139"/>
    </row>
    <row r="4036" spans="2:19" ht="15.75" customHeight="1" x14ac:dyDescent="0.25">
      <c r="B4036" s="106"/>
      <c r="C4036" s="106"/>
      <c r="D4036" s="139"/>
      <c r="E4036" s="140"/>
      <c r="F4036" s="140"/>
      <c r="G4036" s="140"/>
      <c r="M4036" s="140"/>
      <c r="N4036" s="167"/>
      <c r="O4036" s="167"/>
      <c r="P4036" s="142"/>
      <c r="Q4036" s="142"/>
      <c r="R4036" s="142"/>
      <c r="S4036" s="139"/>
    </row>
    <row r="4037" spans="2:19" ht="15.75" customHeight="1" x14ac:dyDescent="0.25">
      <c r="B4037" s="106"/>
      <c r="C4037" s="106"/>
      <c r="D4037" s="139"/>
      <c r="E4037" s="140"/>
      <c r="F4037" s="140"/>
      <c r="G4037" s="140"/>
      <c r="M4037" s="140"/>
      <c r="N4037" s="167"/>
      <c r="O4037" s="167"/>
      <c r="P4037" s="142"/>
      <c r="Q4037" s="142"/>
      <c r="R4037" s="142"/>
      <c r="S4037" s="139"/>
    </row>
    <row r="4038" spans="2:19" ht="15.75" customHeight="1" x14ac:dyDescent="0.25">
      <c r="B4038" s="106"/>
      <c r="C4038" s="106"/>
      <c r="D4038" s="139"/>
      <c r="E4038" s="140"/>
      <c r="F4038" s="140"/>
      <c r="G4038" s="140"/>
      <c r="M4038" s="140"/>
      <c r="N4038" s="167"/>
      <c r="O4038" s="167"/>
      <c r="P4038" s="142"/>
      <c r="Q4038" s="142"/>
      <c r="R4038" s="142"/>
      <c r="S4038" s="139"/>
    </row>
    <row r="4039" spans="2:19" ht="15.75" customHeight="1" x14ac:dyDescent="0.25">
      <c r="B4039" s="106"/>
      <c r="C4039" s="106"/>
      <c r="D4039" s="139"/>
      <c r="E4039" s="140"/>
      <c r="F4039" s="140"/>
      <c r="G4039" s="140"/>
      <c r="M4039" s="140"/>
      <c r="N4039" s="167"/>
      <c r="O4039" s="167"/>
      <c r="P4039" s="142"/>
      <c r="Q4039" s="142"/>
      <c r="R4039" s="142"/>
      <c r="S4039" s="139"/>
    </row>
    <row r="4040" spans="2:19" ht="15.75" customHeight="1" x14ac:dyDescent="0.25">
      <c r="B4040" s="106"/>
      <c r="C4040" s="106"/>
      <c r="D4040" s="139"/>
      <c r="E4040" s="140"/>
      <c r="F4040" s="140"/>
      <c r="G4040" s="140"/>
      <c r="M4040" s="140"/>
      <c r="N4040" s="167"/>
      <c r="O4040" s="167"/>
      <c r="P4040" s="142"/>
      <c r="Q4040" s="142"/>
      <c r="R4040" s="142"/>
      <c r="S4040" s="139"/>
    </row>
    <row r="4041" spans="2:19" ht="15.75" customHeight="1" x14ac:dyDescent="0.25">
      <c r="B4041" s="106"/>
      <c r="C4041" s="106"/>
      <c r="D4041" s="139"/>
      <c r="E4041" s="140"/>
      <c r="F4041" s="140"/>
      <c r="G4041" s="140"/>
      <c r="M4041" s="140"/>
      <c r="N4041" s="167"/>
      <c r="O4041" s="167"/>
      <c r="P4041" s="142"/>
      <c r="Q4041" s="142"/>
      <c r="R4041" s="142"/>
      <c r="S4041" s="139"/>
    </row>
    <row r="4042" spans="2:19" ht="15.75" customHeight="1" x14ac:dyDescent="0.25">
      <c r="B4042" s="106"/>
      <c r="C4042" s="106"/>
      <c r="D4042" s="139"/>
      <c r="E4042" s="140"/>
      <c r="F4042" s="140"/>
      <c r="G4042" s="140"/>
      <c r="M4042" s="140"/>
      <c r="N4042" s="167"/>
      <c r="O4042" s="167"/>
      <c r="P4042" s="142"/>
      <c r="Q4042" s="142"/>
      <c r="R4042" s="142"/>
      <c r="S4042" s="139"/>
    </row>
    <row r="4043" spans="2:19" ht="15.75" customHeight="1" x14ac:dyDescent="0.25">
      <c r="B4043" s="106"/>
      <c r="C4043" s="106"/>
      <c r="D4043" s="139"/>
      <c r="E4043" s="140"/>
      <c r="F4043" s="140"/>
      <c r="G4043" s="140"/>
      <c r="M4043" s="140"/>
      <c r="N4043" s="167"/>
      <c r="O4043" s="167"/>
      <c r="P4043" s="142"/>
      <c r="Q4043" s="142"/>
      <c r="R4043" s="142"/>
      <c r="S4043" s="139"/>
    </row>
    <row r="4044" spans="2:19" ht="15.75" customHeight="1" x14ac:dyDescent="0.25">
      <c r="B4044" s="106"/>
      <c r="C4044" s="106"/>
      <c r="D4044" s="139"/>
      <c r="E4044" s="140"/>
      <c r="F4044" s="140"/>
      <c r="G4044" s="140"/>
      <c r="M4044" s="140"/>
      <c r="N4044" s="167"/>
      <c r="O4044" s="167"/>
      <c r="P4044" s="142"/>
      <c r="Q4044" s="142"/>
      <c r="R4044" s="142"/>
      <c r="S4044" s="139"/>
    </row>
    <row r="4045" spans="2:19" ht="15.75" customHeight="1" x14ac:dyDescent="0.25">
      <c r="B4045" s="106"/>
      <c r="C4045" s="106"/>
      <c r="D4045" s="139"/>
      <c r="E4045" s="140"/>
      <c r="F4045" s="140"/>
      <c r="G4045" s="140"/>
      <c r="M4045" s="140"/>
      <c r="N4045" s="167"/>
      <c r="O4045" s="167"/>
      <c r="P4045" s="142"/>
      <c r="Q4045" s="142"/>
      <c r="R4045" s="142"/>
      <c r="S4045" s="139"/>
    </row>
    <row r="4046" spans="2:19" ht="15.75" customHeight="1" x14ac:dyDescent="0.25">
      <c r="B4046" s="106"/>
      <c r="C4046" s="106"/>
      <c r="D4046" s="139"/>
      <c r="E4046" s="140"/>
      <c r="F4046" s="140"/>
      <c r="G4046" s="140"/>
      <c r="M4046" s="140"/>
      <c r="N4046" s="167"/>
      <c r="O4046" s="167"/>
      <c r="P4046" s="142"/>
      <c r="Q4046" s="142"/>
      <c r="R4046" s="142"/>
      <c r="S4046" s="139"/>
    </row>
    <row r="4047" spans="2:19" ht="15.75" customHeight="1" x14ac:dyDescent="0.25">
      <c r="B4047" s="106"/>
      <c r="C4047" s="106"/>
      <c r="D4047" s="139"/>
      <c r="E4047" s="140"/>
      <c r="F4047" s="140"/>
      <c r="G4047" s="140"/>
      <c r="M4047" s="140"/>
      <c r="N4047" s="167"/>
      <c r="O4047" s="167"/>
      <c r="P4047" s="142"/>
      <c r="Q4047" s="142"/>
      <c r="R4047" s="142"/>
      <c r="S4047" s="139"/>
    </row>
    <row r="4048" spans="2:19" ht="15.75" customHeight="1" x14ac:dyDescent="0.25">
      <c r="B4048" s="106"/>
      <c r="C4048" s="106"/>
      <c r="D4048" s="139"/>
      <c r="E4048" s="140"/>
      <c r="F4048" s="140"/>
      <c r="G4048" s="140"/>
      <c r="M4048" s="140"/>
      <c r="N4048" s="167"/>
      <c r="O4048" s="167"/>
      <c r="P4048" s="142"/>
      <c r="Q4048" s="142"/>
      <c r="R4048" s="142"/>
      <c r="S4048" s="139"/>
    </row>
    <row r="4049" spans="2:19" ht="15.75" customHeight="1" x14ac:dyDescent="0.25">
      <c r="B4049" s="106"/>
      <c r="C4049" s="106"/>
      <c r="D4049" s="139"/>
      <c r="E4049" s="140"/>
      <c r="F4049" s="140"/>
      <c r="G4049" s="140"/>
      <c r="M4049" s="140"/>
      <c r="N4049" s="167"/>
      <c r="O4049" s="167"/>
      <c r="P4049" s="142"/>
      <c r="Q4049" s="142"/>
      <c r="R4049" s="142"/>
      <c r="S4049" s="139"/>
    </row>
    <row r="4050" spans="2:19" ht="15.75" customHeight="1" x14ac:dyDescent="0.25">
      <c r="B4050" s="106"/>
      <c r="C4050" s="106"/>
      <c r="D4050" s="139"/>
      <c r="E4050" s="140"/>
      <c r="F4050" s="140"/>
      <c r="G4050" s="140"/>
      <c r="M4050" s="140"/>
      <c r="N4050" s="167"/>
      <c r="O4050" s="167"/>
      <c r="P4050" s="142"/>
      <c r="Q4050" s="142"/>
      <c r="R4050" s="142"/>
      <c r="S4050" s="139"/>
    </row>
    <row r="4051" spans="2:19" ht="15.75" customHeight="1" x14ac:dyDescent="0.25">
      <c r="B4051" s="106"/>
      <c r="C4051" s="106"/>
      <c r="D4051" s="139"/>
      <c r="E4051" s="140"/>
      <c r="F4051" s="140"/>
      <c r="G4051" s="140"/>
      <c r="M4051" s="140"/>
      <c r="N4051" s="167"/>
      <c r="O4051" s="167"/>
      <c r="P4051" s="142"/>
      <c r="Q4051" s="142"/>
      <c r="R4051" s="142"/>
      <c r="S4051" s="139"/>
    </row>
    <row r="4052" spans="2:19" ht="15.75" customHeight="1" x14ac:dyDescent="0.25">
      <c r="B4052" s="106"/>
      <c r="C4052" s="106"/>
      <c r="D4052" s="139"/>
      <c r="E4052" s="140"/>
      <c r="F4052" s="140"/>
      <c r="G4052" s="140"/>
      <c r="M4052" s="140"/>
      <c r="N4052" s="167"/>
      <c r="O4052" s="167"/>
      <c r="P4052" s="142"/>
      <c r="Q4052" s="142"/>
      <c r="R4052" s="142"/>
      <c r="S4052" s="139"/>
    </row>
    <row r="4053" spans="2:19" ht="15.75" customHeight="1" x14ac:dyDescent="0.25">
      <c r="B4053" s="106"/>
      <c r="C4053" s="106"/>
      <c r="D4053" s="139"/>
      <c r="E4053" s="140"/>
      <c r="F4053" s="140"/>
      <c r="G4053" s="140"/>
      <c r="M4053" s="140"/>
      <c r="N4053" s="167"/>
      <c r="O4053" s="167"/>
      <c r="P4053" s="142"/>
      <c r="Q4053" s="142"/>
      <c r="R4053" s="142"/>
      <c r="S4053" s="139"/>
    </row>
    <row r="4054" spans="2:19" ht="15.75" customHeight="1" x14ac:dyDescent="0.25">
      <c r="B4054" s="106"/>
      <c r="C4054" s="106"/>
      <c r="D4054" s="139"/>
      <c r="E4054" s="140"/>
      <c r="F4054" s="140"/>
      <c r="G4054" s="140"/>
      <c r="M4054" s="140"/>
      <c r="N4054" s="167"/>
      <c r="O4054" s="167"/>
      <c r="P4054" s="142"/>
      <c r="Q4054" s="142"/>
      <c r="R4054" s="142"/>
      <c r="S4054" s="139"/>
    </row>
    <row r="4055" spans="2:19" ht="15.75" customHeight="1" x14ac:dyDescent="0.25">
      <c r="B4055" s="106"/>
      <c r="C4055" s="106"/>
      <c r="D4055" s="139"/>
      <c r="E4055" s="140"/>
      <c r="F4055" s="140"/>
      <c r="G4055" s="140"/>
      <c r="M4055" s="140"/>
      <c r="N4055" s="167"/>
      <c r="O4055" s="167"/>
      <c r="P4055" s="142"/>
      <c r="Q4055" s="142"/>
      <c r="R4055" s="142"/>
      <c r="S4055" s="139"/>
    </row>
    <row r="4056" spans="2:19" ht="15.75" customHeight="1" x14ac:dyDescent="0.25">
      <c r="B4056" s="106"/>
      <c r="C4056" s="106"/>
      <c r="D4056" s="139"/>
      <c r="E4056" s="140"/>
      <c r="F4056" s="140"/>
      <c r="G4056" s="140"/>
      <c r="M4056" s="140"/>
      <c r="N4056" s="167"/>
      <c r="O4056" s="167"/>
      <c r="P4056" s="142"/>
      <c r="Q4056" s="142"/>
      <c r="R4056" s="142"/>
      <c r="S4056" s="139"/>
    </row>
    <row r="4057" spans="2:19" ht="15.75" customHeight="1" x14ac:dyDescent="0.25">
      <c r="B4057" s="106"/>
      <c r="C4057" s="106"/>
      <c r="D4057" s="139"/>
      <c r="E4057" s="140"/>
      <c r="F4057" s="140"/>
      <c r="G4057" s="140"/>
      <c r="M4057" s="140"/>
      <c r="N4057" s="167"/>
      <c r="O4057" s="167"/>
      <c r="P4057" s="142"/>
      <c r="Q4057" s="142"/>
      <c r="R4057" s="142"/>
      <c r="S4057" s="139"/>
    </row>
    <row r="4058" spans="2:19" ht="15.75" customHeight="1" x14ac:dyDescent="0.25">
      <c r="B4058" s="106"/>
      <c r="C4058" s="106"/>
      <c r="D4058" s="139"/>
      <c r="E4058" s="140"/>
      <c r="F4058" s="140"/>
      <c r="G4058" s="140"/>
      <c r="M4058" s="140"/>
      <c r="N4058" s="167"/>
      <c r="O4058" s="167"/>
      <c r="P4058" s="142"/>
      <c r="Q4058" s="142"/>
      <c r="R4058" s="142"/>
      <c r="S4058" s="139"/>
    </row>
    <row r="4059" spans="2:19" ht="15.75" customHeight="1" x14ac:dyDescent="0.25">
      <c r="B4059" s="106"/>
      <c r="C4059" s="106"/>
      <c r="D4059" s="139"/>
      <c r="E4059" s="140"/>
      <c r="F4059" s="140"/>
      <c r="G4059" s="140"/>
      <c r="M4059" s="140"/>
      <c r="N4059" s="167"/>
      <c r="O4059" s="167"/>
      <c r="P4059" s="142"/>
      <c r="Q4059" s="142"/>
      <c r="R4059" s="142"/>
      <c r="S4059" s="139"/>
    </row>
    <row r="4060" spans="2:19" ht="15.75" customHeight="1" x14ac:dyDescent="0.25">
      <c r="B4060" s="106"/>
      <c r="C4060" s="106"/>
      <c r="D4060" s="139"/>
      <c r="E4060" s="140"/>
      <c r="F4060" s="140"/>
      <c r="G4060" s="140"/>
      <c r="M4060" s="140"/>
      <c r="N4060" s="167"/>
      <c r="O4060" s="167"/>
      <c r="P4060" s="142"/>
      <c r="Q4060" s="142"/>
      <c r="R4060" s="142"/>
      <c r="S4060" s="139"/>
    </row>
    <row r="4061" spans="2:19" ht="15.75" customHeight="1" x14ac:dyDescent="0.25">
      <c r="B4061" s="106"/>
      <c r="C4061" s="106"/>
      <c r="D4061" s="139"/>
      <c r="E4061" s="140"/>
      <c r="F4061" s="140"/>
      <c r="G4061" s="140"/>
      <c r="M4061" s="140"/>
      <c r="N4061" s="167"/>
      <c r="O4061" s="167"/>
      <c r="P4061" s="142"/>
      <c r="Q4061" s="142"/>
      <c r="R4061" s="142"/>
      <c r="S4061" s="139"/>
    </row>
    <row r="4062" spans="2:19" ht="15.75" customHeight="1" x14ac:dyDescent="0.25">
      <c r="B4062" s="106"/>
      <c r="C4062" s="106"/>
      <c r="D4062" s="139"/>
      <c r="E4062" s="140"/>
      <c r="F4062" s="140"/>
      <c r="G4062" s="140"/>
      <c r="M4062" s="140"/>
      <c r="N4062" s="167"/>
      <c r="O4062" s="167"/>
      <c r="P4062" s="142"/>
      <c r="Q4062" s="142"/>
      <c r="R4062" s="142"/>
      <c r="S4062" s="139"/>
    </row>
    <row r="4063" spans="2:19" ht="15.75" customHeight="1" x14ac:dyDescent="0.25">
      <c r="B4063" s="106"/>
      <c r="C4063" s="106"/>
      <c r="D4063" s="139"/>
      <c r="E4063" s="140"/>
      <c r="F4063" s="140"/>
      <c r="G4063" s="140"/>
      <c r="M4063" s="140"/>
      <c r="N4063" s="167"/>
      <c r="O4063" s="167"/>
      <c r="P4063" s="142"/>
      <c r="Q4063" s="142"/>
      <c r="R4063" s="142"/>
      <c r="S4063" s="139"/>
    </row>
    <row r="4064" spans="2:19" ht="15.75" customHeight="1" x14ac:dyDescent="0.25">
      <c r="B4064" s="106"/>
      <c r="C4064" s="106"/>
      <c r="D4064" s="139"/>
      <c r="E4064" s="140"/>
      <c r="F4064" s="140"/>
      <c r="G4064" s="140"/>
      <c r="M4064" s="140"/>
      <c r="N4064" s="167"/>
      <c r="O4064" s="167"/>
      <c r="P4064" s="142"/>
      <c r="Q4064" s="142"/>
      <c r="R4064" s="142"/>
      <c r="S4064" s="139"/>
    </row>
    <row r="4065" spans="2:19" ht="15.75" customHeight="1" x14ac:dyDescent="0.25">
      <c r="B4065" s="106"/>
      <c r="C4065" s="106"/>
      <c r="D4065" s="139"/>
      <c r="E4065" s="140"/>
      <c r="F4065" s="140"/>
      <c r="G4065" s="140"/>
      <c r="M4065" s="140"/>
      <c r="N4065" s="167"/>
      <c r="O4065" s="167"/>
      <c r="P4065" s="142"/>
      <c r="Q4065" s="142"/>
      <c r="R4065" s="142"/>
      <c r="S4065" s="139"/>
    </row>
    <row r="4066" spans="2:19" ht="15.75" customHeight="1" x14ac:dyDescent="0.25">
      <c r="B4066" s="106"/>
      <c r="C4066" s="106"/>
      <c r="D4066" s="139"/>
      <c r="E4066" s="140"/>
      <c r="F4066" s="140"/>
      <c r="G4066" s="140"/>
      <c r="M4066" s="140"/>
      <c r="N4066" s="167"/>
      <c r="O4066" s="167"/>
      <c r="P4066" s="142"/>
      <c r="Q4066" s="142"/>
      <c r="R4066" s="142"/>
      <c r="S4066" s="139"/>
    </row>
    <row r="4067" spans="2:19" ht="15.75" customHeight="1" x14ac:dyDescent="0.25">
      <c r="B4067" s="106"/>
      <c r="C4067" s="106"/>
      <c r="D4067" s="139"/>
      <c r="E4067" s="140"/>
      <c r="F4067" s="140"/>
      <c r="G4067" s="140"/>
      <c r="M4067" s="140"/>
      <c r="N4067" s="167"/>
      <c r="O4067" s="167"/>
      <c r="P4067" s="142"/>
      <c r="Q4067" s="142"/>
      <c r="R4067" s="142"/>
      <c r="S4067" s="139"/>
    </row>
    <row r="4068" spans="2:19" ht="15.75" customHeight="1" x14ac:dyDescent="0.25">
      <c r="B4068" s="106"/>
      <c r="C4068" s="106"/>
      <c r="D4068" s="139"/>
      <c r="E4068" s="140"/>
      <c r="F4068" s="140"/>
      <c r="G4068" s="140"/>
      <c r="M4068" s="140"/>
      <c r="N4068" s="167"/>
      <c r="O4068" s="167"/>
      <c r="P4068" s="142"/>
      <c r="Q4068" s="142"/>
      <c r="R4068" s="142"/>
      <c r="S4068" s="139"/>
    </row>
    <row r="4069" spans="2:19" ht="15.75" customHeight="1" x14ac:dyDescent="0.25">
      <c r="B4069" s="106"/>
      <c r="C4069" s="106"/>
      <c r="D4069" s="139"/>
      <c r="E4069" s="140"/>
      <c r="F4069" s="140"/>
      <c r="G4069" s="140"/>
      <c r="M4069" s="140"/>
      <c r="N4069" s="167"/>
      <c r="O4069" s="167"/>
      <c r="P4069" s="142"/>
      <c r="Q4069" s="142"/>
      <c r="R4069" s="142"/>
      <c r="S4069" s="139"/>
    </row>
    <row r="4070" spans="2:19" ht="15.75" customHeight="1" x14ac:dyDescent="0.25">
      <c r="B4070" s="106"/>
      <c r="C4070" s="106"/>
      <c r="D4070" s="139"/>
      <c r="E4070" s="140"/>
      <c r="F4070" s="140"/>
      <c r="G4070" s="140"/>
      <c r="M4070" s="140"/>
      <c r="N4070" s="167"/>
      <c r="O4070" s="167"/>
      <c r="P4070" s="142"/>
      <c r="Q4070" s="142"/>
      <c r="R4070" s="142"/>
      <c r="S4070" s="139"/>
    </row>
    <row r="4071" spans="2:19" ht="15.75" customHeight="1" x14ac:dyDescent="0.25">
      <c r="B4071" s="106"/>
      <c r="C4071" s="106"/>
      <c r="D4071" s="139"/>
      <c r="E4071" s="140"/>
      <c r="F4071" s="140"/>
      <c r="G4071" s="140"/>
      <c r="M4071" s="140"/>
      <c r="N4071" s="167"/>
      <c r="O4071" s="167"/>
      <c r="P4071" s="142"/>
      <c r="Q4071" s="142"/>
      <c r="R4071" s="142"/>
      <c r="S4071" s="139"/>
    </row>
    <row r="4072" spans="2:19" ht="15.75" customHeight="1" x14ac:dyDescent="0.25">
      <c r="B4072" s="106"/>
      <c r="C4072" s="106"/>
      <c r="D4072" s="139"/>
      <c r="E4072" s="140"/>
      <c r="F4072" s="140"/>
      <c r="G4072" s="140"/>
      <c r="M4072" s="140"/>
      <c r="N4072" s="167"/>
      <c r="O4072" s="167"/>
      <c r="P4072" s="142"/>
      <c r="Q4072" s="142"/>
      <c r="R4072" s="142"/>
      <c r="S4072" s="139"/>
    </row>
    <row r="4073" spans="2:19" ht="15.75" customHeight="1" x14ac:dyDescent="0.25">
      <c r="B4073" s="106"/>
      <c r="C4073" s="106"/>
      <c r="D4073" s="139"/>
      <c r="E4073" s="140"/>
      <c r="F4073" s="140"/>
      <c r="G4073" s="140"/>
      <c r="M4073" s="140"/>
      <c r="N4073" s="167"/>
      <c r="O4073" s="167"/>
      <c r="P4073" s="142"/>
      <c r="Q4073" s="142"/>
      <c r="R4073" s="142"/>
      <c r="S4073" s="139"/>
    </row>
    <row r="4074" spans="2:19" ht="15.75" customHeight="1" x14ac:dyDescent="0.25">
      <c r="B4074" s="106"/>
      <c r="C4074" s="106"/>
      <c r="D4074" s="139"/>
      <c r="E4074" s="140"/>
      <c r="F4074" s="140"/>
      <c r="G4074" s="140"/>
      <c r="M4074" s="140"/>
      <c r="N4074" s="167"/>
      <c r="O4074" s="167"/>
      <c r="P4074" s="142"/>
      <c r="Q4074" s="142"/>
      <c r="R4074" s="142"/>
      <c r="S4074" s="139"/>
    </row>
    <row r="4075" spans="2:19" ht="15.75" customHeight="1" x14ac:dyDescent="0.25">
      <c r="B4075" s="106"/>
      <c r="C4075" s="106"/>
      <c r="D4075" s="139"/>
      <c r="E4075" s="140"/>
      <c r="F4075" s="140"/>
      <c r="G4075" s="140"/>
      <c r="M4075" s="140"/>
      <c r="N4075" s="167"/>
      <c r="O4075" s="167"/>
      <c r="P4075" s="142"/>
      <c r="Q4075" s="142"/>
      <c r="R4075" s="142"/>
      <c r="S4075" s="139"/>
    </row>
    <row r="4076" spans="2:19" ht="15.75" customHeight="1" x14ac:dyDescent="0.25">
      <c r="B4076" s="106"/>
      <c r="C4076" s="106"/>
      <c r="D4076" s="139"/>
      <c r="E4076" s="140"/>
      <c r="F4076" s="140"/>
      <c r="G4076" s="140"/>
      <c r="M4076" s="140"/>
      <c r="N4076" s="167"/>
      <c r="O4076" s="167"/>
      <c r="P4076" s="142"/>
      <c r="Q4076" s="142"/>
      <c r="R4076" s="142"/>
      <c r="S4076" s="139"/>
    </row>
    <row r="4077" spans="2:19" ht="15.75" customHeight="1" x14ac:dyDescent="0.25">
      <c r="B4077" s="106"/>
      <c r="C4077" s="106"/>
      <c r="D4077" s="139"/>
      <c r="E4077" s="140"/>
      <c r="F4077" s="140"/>
      <c r="G4077" s="140"/>
      <c r="M4077" s="140"/>
      <c r="N4077" s="167"/>
      <c r="O4077" s="167"/>
      <c r="P4077" s="142"/>
      <c r="Q4077" s="142"/>
      <c r="R4077" s="142"/>
      <c r="S4077" s="139"/>
    </row>
    <row r="4078" spans="2:19" ht="15.75" customHeight="1" x14ac:dyDescent="0.25">
      <c r="B4078" s="106"/>
      <c r="C4078" s="106"/>
      <c r="D4078" s="139"/>
      <c r="E4078" s="140"/>
      <c r="F4078" s="140"/>
      <c r="G4078" s="140"/>
      <c r="M4078" s="140"/>
      <c r="N4078" s="167"/>
      <c r="O4078" s="167"/>
      <c r="P4078" s="142"/>
      <c r="Q4078" s="142"/>
      <c r="R4078" s="142"/>
      <c r="S4078" s="139"/>
    </row>
    <row r="4079" spans="2:19" ht="15.75" customHeight="1" x14ac:dyDescent="0.25">
      <c r="B4079" s="106"/>
      <c r="C4079" s="106"/>
      <c r="D4079" s="139"/>
      <c r="E4079" s="140"/>
      <c r="F4079" s="140"/>
      <c r="G4079" s="140"/>
      <c r="M4079" s="140"/>
      <c r="N4079" s="167"/>
      <c r="O4079" s="167"/>
      <c r="P4079" s="142"/>
      <c r="Q4079" s="142"/>
      <c r="R4079" s="142"/>
      <c r="S4079" s="139"/>
    </row>
    <row r="4080" spans="2:19" ht="15.75" customHeight="1" x14ac:dyDescent="0.25">
      <c r="B4080" s="106"/>
      <c r="C4080" s="106"/>
      <c r="D4080" s="139"/>
      <c r="E4080" s="140"/>
      <c r="F4080" s="140"/>
      <c r="G4080" s="140"/>
      <c r="M4080" s="140"/>
      <c r="N4080" s="167"/>
      <c r="O4080" s="167"/>
      <c r="P4080" s="142"/>
      <c r="Q4080" s="142"/>
      <c r="R4080" s="142"/>
      <c r="S4080" s="139"/>
    </row>
    <row r="4081" spans="2:19" ht="15.75" customHeight="1" x14ac:dyDescent="0.25">
      <c r="B4081" s="106"/>
      <c r="C4081" s="106"/>
      <c r="D4081" s="139"/>
      <c r="E4081" s="140"/>
      <c r="F4081" s="140"/>
      <c r="G4081" s="140"/>
      <c r="M4081" s="140"/>
      <c r="N4081" s="167"/>
      <c r="O4081" s="167"/>
      <c r="P4081" s="142"/>
      <c r="Q4081" s="142"/>
      <c r="R4081" s="142"/>
      <c r="S4081" s="139"/>
    </row>
    <row r="4082" spans="2:19" ht="15.75" customHeight="1" x14ac:dyDescent="0.25">
      <c r="B4082" s="106"/>
      <c r="C4082" s="106"/>
      <c r="D4082" s="139"/>
      <c r="E4082" s="140"/>
      <c r="F4082" s="140"/>
      <c r="G4082" s="140"/>
      <c r="M4082" s="140"/>
      <c r="N4082" s="167"/>
      <c r="O4082" s="167"/>
      <c r="P4082" s="142"/>
      <c r="Q4082" s="142"/>
      <c r="R4082" s="142"/>
      <c r="S4082" s="139"/>
    </row>
    <row r="4083" spans="2:19" ht="15.75" customHeight="1" x14ac:dyDescent="0.25">
      <c r="B4083" s="106"/>
      <c r="C4083" s="106"/>
      <c r="D4083" s="139"/>
      <c r="E4083" s="140"/>
      <c r="F4083" s="140"/>
      <c r="G4083" s="140"/>
      <c r="M4083" s="140"/>
      <c r="N4083" s="167"/>
      <c r="O4083" s="167"/>
      <c r="P4083" s="142"/>
      <c r="Q4083" s="142"/>
      <c r="R4083" s="142"/>
      <c r="S4083" s="139"/>
    </row>
    <row r="4084" spans="2:19" ht="15.75" customHeight="1" x14ac:dyDescent="0.25">
      <c r="B4084" s="106"/>
      <c r="C4084" s="106"/>
      <c r="D4084" s="139"/>
      <c r="E4084" s="140"/>
      <c r="F4084" s="140"/>
      <c r="G4084" s="140"/>
      <c r="M4084" s="140"/>
      <c r="N4084" s="167"/>
      <c r="O4084" s="167"/>
      <c r="P4084" s="142"/>
      <c r="Q4084" s="142"/>
      <c r="R4084" s="142"/>
      <c r="S4084" s="139"/>
    </row>
    <row r="4085" spans="2:19" ht="15.75" customHeight="1" x14ac:dyDescent="0.25">
      <c r="B4085" s="106"/>
      <c r="C4085" s="106"/>
      <c r="D4085" s="139"/>
      <c r="E4085" s="140"/>
      <c r="F4085" s="140"/>
      <c r="G4085" s="140"/>
      <c r="M4085" s="140"/>
      <c r="N4085" s="167"/>
      <c r="O4085" s="167"/>
      <c r="P4085" s="142"/>
      <c r="Q4085" s="142"/>
      <c r="R4085" s="142"/>
      <c r="S4085" s="139"/>
    </row>
    <row r="4086" spans="2:19" ht="15.75" customHeight="1" x14ac:dyDescent="0.25">
      <c r="B4086" s="106"/>
      <c r="C4086" s="106"/>
      <c r="D4086" s="139"/>
      <c r="E4086" s="140"/>
      <c r="F4086" s="140"/>
      <c r="G4086" s="140"/>
      <c r="M4086" s="140"/>
      <c r="N4086" s="167"/>
      <c r="O4086" s="167"/>
      <c r="P4086" s="142"/>
      <c r="Q4086" s="142"/>
      <c r="R4086" s="142"/>
      <c r="S4086" s="139"/>
    </row>
    <row r="4087" spans="2:19" ht="15.75" customHeight="1" x14ac:dyDescent="0.25">
      <c r="B4087" s="106"/>
      <c r="C4087" s="106"/>
      <c r="D4087" s="139"/>
      <c r="E4087" s="140"/>
      <c r="F4087" s="140"/>
      <c r="G4087" s="140"/>
      <c r="M4087" s="140"/>
      <c r="N4087" s="167"/>
      <c r="O4087" s="167"/>
      <c r="P4087" s="142"/>
      <c r="Q4087" s="142"/>
      <c r="R4087" s="142"/>
      <c r="S4087" s="139"/>
    </row>
    <row r="4088" spans="2:19" ht="15.75" customHeight="1" x14ac:dyDescent="0.25">
      <c r="B4088" s="106"/>
      <c r="C4088" s="106"/>
      <c r="D4088" s="139"/>
      <c r="E4088" s="140"/>
      <c r="F4088" s="140"/>
      <c r="G4088" s="140"/>
      <c r="M4088" s="140"/>
      <c r="N4088" s="167"/>
      <c r="O4088" s="167"/>
      <c r="P4088" s="142"/>
      <c r="Q4088" s="142"/>
      <c r="R4088" s="142"/>
      <c r="S4088" s="139"/>
    </row>
    <row r="4089" spans="2:19" ht="15.75" customHeight="1" x14ac:dyDescent="0.25">
      <c r="B4089" s="106"/>
      <c r="C4089" s="106"/>
      <c r="D4089" s="139"/>
      <c r="E4089" s="140"/>
      <c r="F4089" s="140"/>
      <c r="G4089" s="140"/>
      <c r="M4089" s="140"/>
      <c r="N4089" s="167"/>
      <c r="O4089" s="167"/>
      <c r="P4089" s="142"/>
      <c r="Q4089" s="142"/>
      <c r="R4089" s="142"/>
      <c r="S4089" s="139"/>
    </row>
    <row r="4090" spans="2:19" ht="15.75" customHeight="1" x14ac:dyDescent="0.25">
      <c r="B4090" s="106"/>
      <c r="C4090" s="106"/>
      <c r="D4090" s="139"/>
      <c r="E4090" s="140"/>
      <c r="F4090" s="140"/>
      <c r="G4090" s="140"/>
      <c r="M4090" s="140"/>
      <c r="N4090" s="167"/>
      <c r="O4090" s="167"/>
      <c r="P4090" s="142"/>
      <c r="Q4090" s="142"/>
      <c r="R4090" s="142"/>
      <c r="S4090" s="139"/>
    </row>
    <row r="4091" spans="2:19" ht="15.75" customHeight="1" x14ac:dyDescent="0.25">
      <c r="B4091" s="106"/>
      <c r="C4091" s="106"/>
      <c r="D4091" s="139"/>
      <c r="E4091" s="140"/>
      <c r="F4091" s="140"/>
      <c r="G4091" s="140"/>
      <c r="M4091" s="140"/>
      <c r="N4091" s="167"/>
      <c r="O4091" s="167"/>
      <c r="P4091" s="142"/>
      <c r="Q4091" s="142"/>
      <c r="R4091" s="142"/>
      <c r="S4091" s="139"/>
    </row>
    <row r="4092" spans="2:19" ht="15.75" customHeight="1" x14ac:dyDescent="0.25">
      <c r="B4092" s="106"/>
      <c r="C4092" s="106"/>
      <c r="D4092" s="139"/>
      <c r="E4092" s="140"/>
      <c r="F4092" s="140"/>
      <c r="G4092" s="140"/>
      <c r="M4092" s="140"/>
      <c r="N4092" s="167"/>
      <c r="O4092" s="167"/>
      <c r="P4092" s="142"/>
      <c r="Q4092" s="142"/>
      <c r="R4092" s="142"/>
      <c r="S4092" s="139"/>
    </row>
    <row r="4093" spans="2:19" ht="15.75" customHeight="1" x14ac:dyDescent="0.25">
      <c r="B4093" s="106"/>
      <c r="C4093" s="106"/>
      <c r="D4093" s="139"/>
      <c r="E4093" s="140"/>
      <c r="F4093" s="140"/>
      <c r="G4093" s="140"/>
      <c r="M4093" s="140"/>
      <c r="N4093" s="167"/>
      <c r="O4093" s="167"/>
      <c r="P4093" s="142"/>
      <c r="Q4093" s="142"/>
      <c r="R4093" s="142"/>
      <c r="S4093" s="139"/>
    </row>
    <row r="4094" spans="2:19" ht="15.75" customHeight="1" x14ac:dyDescent="0.25">
      <c r="B4094" s="106"/>
      <c r="C4094" s="106"/>
      <c r="D4094" s="139"/>
      <c r="E4094" s="140"/>
      <c r="F4094" s="140"/>
      <c r="G4094" s="140"/>
      <c r="M4094" s="140"/>
      <c r="N4094" s="167"/>
      <c r="O4094" s="167"/>
      <c r="P4094" s="142"/>
      <c r="Q4094" s="142"/>
      <c r="R4094" s="142"/>
      <c r="S4094" s="139"/>
    </row>
    <row r="4095" spans="2:19" ht="15.75" customHeight="1" x14ac:dyDescent="0.25">
      <c r="B4095" s="106"/>
      <c r="C4095" s="106"/>
      <c r="D4095" s="139"/>
      <c r="E4095" s="140"/>
      <c r="F4095" s="140"/>
      <c r="G4095" s="140"/>
      <c r="M4095" s="140"/>
      <c r="N4095" s="167"/>
      <c r="O4095" s="167"/>
      <c r="P4095" s="142"/>
      <c r="Q4095" s="142"/>
      <c r="R4095" s="142"/>
      <c r="S4095" s="139"/>
    </row>
    <row r="4096" spans="2:19" ht="15.75" customHeight="1" x14ac:dyDescent="0.25">
      <c r="B4096" s="106"/>
      <c r="C4096" s="106"/>
      <c r="D4096" s="139"/>
      <c r="E4096" s="140"/>
      <c r="F4096" s="140"/>
      <c r="G4096" s="140"/>
      <c r="M4096" s="140"/>
      <c r="N4096" s="167"/>
      <c r="O4096" s="167"/>
      <c r="P4096" s="142"/>
      <c r="Q4096" s="142"/>
      <c r="R4096" s="142"/>
      <c r="S4096" s="139"/>
    </row>
    <row r="4097" spans="2:19" ht="15.75" customHeight="1" x14ac:dyDescent="0.25">
      <c r="B4097" s="106"/>
      <c r="C4097" s="106"/>
      <c r="D4097" s="139"/>
      <c r="E4097" s="140"/>
      <c r="F4097" s="140"/>
      <c r="G4097" s="140"/>
      <c r="M4097" s="140"/>
      <c r="N4097" s="167"/>
      <c r="O4097" s="167"/>
      <c r="P4097" s="142"/>
      <c r="Q4097" s="142"/>
      <c r="R4097" s="142"/>
      <c r="S4097" s="139"/>
    </row>
    <row r="4098" spans="2:19" ht="15.75" customHeight="1" x14ac:dyDescent="0.25">
      <c r="B4098" s="106"/>
      <c r="C4098" s="106"/>
      <c r="D4098" s="139"/>
      <c r="E4098" s="140"/>
      <c r="F4098" s="140"/>
      <c r="G4098" s="140"/>
      <c r="M4098" s="140"/>
      <c r="N4098" s="167"/>
      <c r="O4098" s="167"/>
      <c r="P4098" s="142"/>
      <c r="Q4098" s="142"/>
      <c r="R4098" s="142"/>
      <c r="S4098" s="139"/>
    </row>
    <row r="4099" spans="2:19" ht="15.75" customHeight="1" x14ac:dyDescent="0.25">
      <c r="B4099" s="106"/>
      <c r="C4099" s="106"/>
      <c r="D4099" s="139"/>
      <c r="E4099" s="140"/>
      <c r="F4099" s="140"/>
      <c r="G4099" s="140"/>
      <c r="M4099" s="140"/>
      <c r="N4099" s="167"/>
      <c r="O4099" s="167"/>
      <c r="P4099" s="142"/>
      <c r="Q4099" s="142"/>
      <c r="R4099" s="142"/>
      <c r="S4099" s="139"/>
    </row>
    <row r="4100" spans="2:19" ht="15.75" customHeight="1" x14ac:dyDescent="0.25">
      <c r="B4100" s="106"/>
      <c r="C4100" s="106"/>
      <c r="D4100" s="139"/>
      <c r="E4100" s="140"/>
      <c r="F4100" s="140"/>
      <c r="G4100" s="140"/>
      <c r="M4100" s="140"/>
      <c r="N4100" s="167"/>
      <c r="O4100" s="167"/>
      <c r="P4100" s="142"/>
      <c r="Q4100" s="142"/>
      <c r="R4100" s="142"/>
      <c r="S4100" s="139"/>
    </row>
    <row r="4101" spans="2:19" ht="15.75" customHeight="1" x14ac:dyDescent="0.25">
      <c r="B4101" s="106"/>
      <c r="C4101" s="106"/>
      <c r="D4101" s="139"/>
      <c r="E4101" s="140"/>
      <c r="F4101" s="140"/>
      <c r="G4101" s="140"/>
      <c r="M4101" s="140"/>
      <c r="N4101" s="167"/>
      <c r="O4101" s="167"/>
      <c r="P4101" s="142"/>
      <c r="Q4101" s="142"/>
      <c r="R4101" s="142"/>
      <c r="S4101" s="139"/>
    </row>
    <row r="4102" spans="2:19" ht="15.75" customHeight="1" x14ac:dyDescent="0.25">
      <c r="B4102" s="106"/>
      <c r="C4102" s="106"/>
      <c r="D4102" s="139"/>
      <c r="E4102" s="140"/>
      <c r="F4102" s="140"/>
      <c r="G4102" s="140"/>
      <c r="M4102" s="140"/>
      <c r="N4102" s="167"/>
      <c r="O4102" s="167"/>
      <c r="P4102" s="142"/>
      <c r="Q4102" s="142"/>
      <c r="R4102" s="142"/>
      <c r="S4102" s="139"/>
    </row>
    <row r="4103" spans="2:19" ht="15.75" customHeight="1" x14ac:dyDescent="0.25">
      <c r="B4103" s="106"/>
      <c r="C4103" s="106"/>
      <c r="D4103" s="139"/>
      <c r="E4103" s="140"/>
      <c r="F4103" s="140"/>
      <c r="G4103" s="140"/>
      <c r="M4103" s="140"/>
      <c r="N4103" s="167"/>
      <c r="O4103" s="167"/>
      <c r="P4103" s="142"/>
      <c r="Q4103" s="142"/>
      <c r="R4103" s="142"/>
      <c r="S4103" s="139"/>
    </row>
    <row r="4104" spans="2:19" ht="15.75" customHeight="1" x14ac:dyDescent="0.25">
      <c r="B4104" s="106"/>
      <c r="C4104" s="106"/>
      <c r="D4104" s="139"/>
      <c r="E4104" s="140"/>
      <c r="F4104" s="140"/>
      <c r="G4104" s="140"/>
      <c r="M4104" s="140"/>
      <c r="N4104" s="167"/>
      <c r="O4104" s="167"/>
      <c r="P4104" s="142"/>
      <c r="Q4104" s="142"/>
      <c r="R4104" s="142"/>
      <c r="S4104" s="139"/>
    </row>
    <row r="4105" spans="2:19" ht="15.75" customHeight="1" x14ac:dyDescent="0.25">
      <c r="B4105" s="106"/>
      <c r="C4105" s="106"/>
      <c r="D4105" s="139"/>
      <c r="E4105" s="140"/>
      <c r="F4105" s="140"/>
      <c r="G4105" s="140"/>
      <c r="M4105" s="140"/>
      <c r="N4105" s="167"/>
      <c r="O4105" s="167"/>
      <c r="P4105" s="142"/>
      <c r="Q4105" s="142"/>
      <c r="R4105" s="142"/>
      <c r="S4105" s="139"/>
    </row>
    <row r="4106" spans="2:19" ht="15.75" customHeight="1" x14ac:dyDescent="0.25">
      <c r="B4106" s="106"/>
      <c r="C4106" s="106"/>
      <c r="D4106" s="139"/>
      <c r="E4106" s="140"/>
      <c r="F4106" s="140"/>
      <c r="G4106" s="140"/>
      <c r="M4106" s="140"/>
      <c r="N4106" s="167"/>
      <c r="O4106" s="167"/>
      <c r="P4106" s="142"/>
      <c r="Q4106" s="142"/>
      <c r="R4106" s="142"/>
      <c r="S4106" s="139"/>
    </row>
    <row r="4107" spans="2:19" ht="15.75" customHeight="1" x14ac:dyDescent="0.25">
      <c r="B4107" s="106"/>
      <c r="C4107" s="106"/>
      <c r="D4107" s="139"/>
      <c r="E4107" s="140"/>
      <c r="F4107" s="140"/>
      <c r="G4107" s="140"/>
      <c r="M4107" s="140"/>
      <c r="N4107" s="167"/>
      <c r="O4107" s="167"/>
      <c r="P4107" s="142"/>
      <c r="Q4107" s="142"/>
      <c r="R4107" s="142"/>
      <c r="S4107" s="139"/>
    </row>
    <row r="4108" spans="2:19" ht="15.75" customHeight="1" x14ac:dyDescent="0.25">
      <c r="B4108" s="106"/>
      <c r="C4108" s="106"/>
      <c r="D4108" s="139"/>
      <c r="E4108" s="140"/>
      <c r="F4108" s="140"/>
      <c r="G4108" s="140"/>
      <c r="M4108" s="140"/>
      <c r="N4108" s="167"/>
      <c r="O4108" s="167"/>
      <c r="P4108" s="142"/>
      <c r="Q4108" s="142"/>
      <c r="R4108" s="142"/>
      <c r="S4108" s="139"/>
    </row>
    <row r="4109" spans="2:19" ht="15.75" customHeight="1" x14ac:dyDescent="0.25">
      <c r="B4109" s="106"/>
      <c r="C4109" s="106"/>
      <c r="D4109" s="139"/>
      <c r="E4109" s="140"/>
      <c r="F4109" s="140"/>
      <c r="G4109" s="140"/>
      <c r="M4109" s="140"/>
      <c r="N4109" s="167"/>
      <c r="O4109" s="167"/>
      <c r="P4109" s="142"/>
      <c r="Q4109" s="142"/>
      <c r="R4109" s="142"/>
      <c r="S4109" s="139"/>
    </row>
    <row r="4110" spans="2:19" ht="15.75" customHeight="1" x14ac:dyDescent="0.25">
      <c r="B4110" s="106"/>
      <c r="C4110" s="106"/>
      <c r="D4110" s="139"/>
      <c r="E4110" s="140"/>
      <c r="F4110" s="140"/>
      <c r="G4110" s="140"/>
      <c r="M4110" s="140"/>
      <c r="N4110" s="167"/>
      <c r="O4110" s="167"/>
      <c r="P4110" s="142"/>
      <c r="Q4110" s="142"/>
      <c r="R4110" s="142"/>
      <c r="S4110" s="139"/>
    </row>
    <row r="4111" spans="2:19" ht="15.75" customHeight="1" x14ac:dyDescent="0.25">
      <c r="B4111" s="106"/>
      <c r="C4111" s="106"/>
      <c r="D4111" s="139"/>
      <c r="E4111" s="140"/>
      <c r="F4111" s="140"/>
      <c r="G4111" s="140"/>
      <c r="M4111" s="140"/>
      <c r="N4111" s="167"/>
      <c r="O4111" s="167"/>
      <c r="P4111" s="142"/>
      <c r="Q4111" s="142"/>
      <c r="R4111" s="142"/>
      <c r="S4111" s="139"/>
    </row>
    <row r="4112" spans="2:19" ht="15.75" customHeight="1" x14ac:dyDescent="0.25">
      <c r="B4112" s="106"/>
      <c r="C4112" s="106"/>
      <c r="D4112" s="139"/>
      <c r="E4112" s="140"/>
      <c r="F4112" s="140"/>
      <c r="G4112" s="140"/>
      <c r="M4112" s="140"/>
      <c r="N4112" s="167"/>
      <c r="O4112" s="167"/>
      <c r="P4112" s="142"/>
      <c r="Q4112" s="142"/>
      <c r="R4112" s="142"/>
      <c r="S4112" s="139"/>
    </row>
    <row r="4113" spans="2:19" ht="15.75" customHeight="1" x14ac:dyDescent="0.25">
      <c r="B4113" s="106"/>
      <c r="C4113" s="106"/>
      <c r="D4113" s="139"/>
      <c r="E4113" s="140"/>
      <c r="F4113" s="140"/>
      <c r="G4113" s="140"/>
      <c r="M4113" s="140"/>
      <c r="N4113" s="167"/>
      <c r="O4113" s="167"/>
      <c r="P4113" s="142"/>
      <c r="Q4113" s="142"/>
      <c r="R4113" s="142"/>
      <c r="S4113" s="139"/>
    </row>
    <row r="4114" spans="2:19" ht="15.75" customHeight="1" x14ac:dyDescent="0.25">
      <c r="B4114" s="106"/>
      <c r="C4114" s="106"/>
      <c r="D4114" s="139"/>
      <c r="E4114" s="140"/>
      <c r="F4114" s="140"/>
      <c r="G4114" s="140"/>
      <c r="M4114" s="140"/>
      <c r="N4114" s="167"/>
      <c r="O4114" s="167"/>
      <c r="P4114" s="142"/>
      <c r="Q4114" s="142"/>
      <c r="R4114" s="142"/>
      <c r="S4114" s="139"/>
    </row>
    <row r="4115" spans="2:19" ht="15.75" customHeight="1" x14ac:dyDescent="0.25">
      <c r="B4115" s="106"/>
      <c r="C4115" s="106"/>
      <c r="D4115" s="139"/>
      <c r="E4115" s="140"/>
      <c r="F4115" s="140"/>
      <c r="G4115" s="140"/>
      <c r="M4115" s="140"/>
      <c r="N4115" s="167"/>
      <c r="O4115" s="167"/>
      <c r="P4115" s="142"/>
      <c r="Q4115" s="142"/>
      <c r="R4115" s="142"/>
      <c r="S4115" s="139"/>
    </row>
    <row r="4116" spans="2:19" ht="15.75" customHeight="1" x14ac:dyDescent="0.25">
      <c r="B4116" s="106"/>
      <c r="C4116" s="106"/>
      <c r="D4116" s="139"/>
      <c r="E4116" s="140"/>
      <c r="F4116" s="140"/>
      <c r="G4116" s="140"/>
      <c r="M4116" s="140"/>
      <c r="N4116" s="167"/>
      <c r="O4116" s="167"/>
      <c r="P4116" s="142"/>
      <c r="Q4116" s="142"/>
      <c r="R4116" s="142"/>
      <c r="S4116" s="139"/>
    </row>
    <row r="4117" spans="2:19" ht="15.75" customHeight="1" x14ac:dyDescent="0.25">
      <c r="B4117" s="106"/>
      <c r="C4117" s="106"/>
      <c r="D4117" s="139"/>
      <c r="E4117" s="140"/>
      <c r="F4117" s="140"/>
      <c r="G4117" s="140"/>
      <c r="M4117" s="140"/>
      <c r="N4117" s="167"/>
      <c r="O4117" s="167"/>
      <c r="P4117" s="142"/>
      <c r="Q4117" s="142"/>
      <c r="R4117" s="142"/>
      <c r="S4117" s="139"/>
    </row>
    <row r="4118" spans="2:19" ht="15.75" customHeight="1" x14ac:dyDescent="0.25">
      <c r="B4118" s="106"/>
      <c r="C4118" s="106"/>
      <c r="D4118" s="139"/>
      <c r="E4118" s="140"/>
      <c r="F4118" s="140"/>
      <c r="G4118" s="140"/>
      <c r="M4118" s="140"/>
      <c r="N4118" s="167"/>
      <c r="O4118" s="167"/>
      <c r="P4118" s="142"/>
      <c r="Q4118" s="142"/>
      <c r="R4118" s="142"/>
      <c r="S4118" s="139"/>
    </row>
    <row r="4119" spans="2:19" ht="15.75" customHeight="1" x14ac:dyDescent="0.25">
      <c r="B4119" s="106"/>
      <c r="C4119" s="106"/>
      <c r="D4119" s="139"/>
      <c r="E4119" s="140"/>
      <c r="F4119" s="140"/>
      <c r="G4119" s="140"/>
      <c r="M4119" s="140"/>
      <c r="N4119" s="167"/>
      <c r="O4119" s="167"/>
      <c r="P4119" s="142"/>
      <c r="Q4119" s="142"/>
      <c r="R4119" s="142"/>
      <c r="S4119" s="139"/>
    </row>
    <row r="4120" spans="2:19" ht="15.75" customHeight="1" x14ac:dyDescent="0.25">
      <c r="B4120" s="106"/>
      <c r="C4120" s="106"/>
      <c r="D4120" s="139"/>
      <c r="E4120" s="140"/>
      <c r="F4120" s="140"/>
      <c r="G4120" s="140"/>
      <c r="M4120" s="140"/>
      <c r="N4120" s="167"/>
      <c r="O4120" s="167"/>
      <c r="P4120" s="142"/>
      <c r="Q4120" s="142"/>
      <c r="R4120" s="142"/>
      <c r="S4120" s="139"/>
    </row>
    <row r="4121" spans="2:19" ht="15.75" customHeight="1" x14ac:dyDescent="0.25">
      <c r="B4121" s="106"/>
      <c r="C4121" s="106"/>
      <c r="D4121" s="139"/>
      <c r="E4121" s="140"/>
      <c r="F4121" s="140"/>
      <c r="G4121" s="140"/>
      <c r="M4121" s="140"/>
      <c r="N4121" s="167"/>
      <c r="O4121" s="167"/>
      <c r="P4121" s="142"/>
      <c r="Q4121" s="142"/>
      <c r="R4121" s="142"/>
      <c r="S4121" s="139"/>
    </row>
    <row r="4122" spans="2:19" ht="15.75" customHeight="1" x14ac:dyDescent="0.25">
      <c r="B4122" s="106"/>
      <c r="C4122" s="106"/>
      <c r="D4122" s="139"/>
      <c r="E4122" s="140"/>
      <c r="F4122" s="140"/>
      <c r="G4122" s="140"/>
      <c r="M4122" s="140"/>
      <c r="N4122" s="167"/>
      <c r="O4122" s="167"/>
      <c r="P4122" s="142"/>
      <c r="Q4122" s="142"/>
      <c r="R4122" s="142"/>
      <c r="S4122" s="139"/>
    </row>
    <row r="4123" spans="2:19" ht="15.75" customHeight="1" x14ac:dyDescent="0.25">
      <c r="B4123" s="106"/>
      <c r="C4123" s="106"/>
      <c r="D4123" s="139"/>
      <c r="E4123" s="140"/>
      <c r="F4123" s="140"/>
      <c r="G4123" s="140"/>
      <c r="M4123" s="140"/>
      <c r="N4123" s="167"/>
      <c r="O4123" s="167"/>
      <c r="P4123" s="142"/>
      <c r="Q4123" s="142"/>
      <c r="R4123" s="142"/>
      <c r="S4123" s="139"/>
    </row>
    <row r="4124" spans="2:19" ht="15.75" customHeight="1" x14ac:dyDescent="0.25">
      <c r="B4124" s="106"/>
      <c r="C4124" s="106"/>
      <c r="D4124" s="139"/>
      <c r="E4124" s="140"/>
      <c r="F4124" s="140"/>
      <c r="G4124" s="140"/>
      <c r="M4124" s="140"/>
      <c r="N4124" s="167"/>
      <c r="O4124" s="167"/>
      <c r="P4124" s="142"/>
      <c r="Q4124" s="142"/>
      <c r="R4124" s="142"/>
      <c r="S4124" s="139"/>
    </row>
    <row r="4125" spans="2:19" ht="15.75" customHeight="1" x14ac:dyDescent="0.25">
      <c r="B4125" s="106"/>
      <c r="C4125" s="106"/>
      <c r="D4125" s="139"/>
      <c r="E4125" s="140"/>
      <c r="F4125" s="140"/>
      <c r="G4125" s="140"/>
      <c r="M4125" s="140"/>
      <c r="N4125" s="167"/>
      <c r="O4125" s="167"/>
      <c r="P4125" s="142"/>
      <c r="Q4125" s="142"/>
      <c r="R4125" s="142"/>
      <c r="S4125" s="139"/>
    </row>
    <row r="4126" spans="2:19" ht="15.75" customHeight="1" x14ac:dyDescent="0.25">
      <c r="B4126" s="106"/>
      <c r="C4126" s="106"/>
      <c r="D4126" s="139"/>
      <c r="E4126" s="140"/>
      <c r="F4126" s="140"/>
      <c r="G4126" s="140"/>
      <c r="M4126" s="140"/>
      <c r="N4126" s="167"/>
      <c r="O4126" s="167"/>
      <c r="P4126" s="142"/>
      <c r="Q4126" s="142"/>
      <c r="R4126" s="142"/>
      <c r="S4126" s="139"/>
    </row>
    <row r="4127" spans="2:19" ht="15.75" customHeight="1" x14ac:dyDescent="0.25">
      <c r="B4127" s="106"/>
      <c r="C4127" s="106"/>
      <c r="D4127" s="139"/>
      <c r="E4127" s="140"/>
      <c r="F4127" s="140"/>
      <c r="G4127" s="140"/>
      <c r="M4127" s="140"/>
      <c r="N4127" s="167"/>
      <c r="O4127" s="167"/>
      <c r="P4127" s="142"/>
      <c r="Q4127" s="142"/>
      <c r="R4127" s="142"/>
      <c r="S4127" s="139"/>
    </row>
    <row r="4128" spans="2:19" ht="15.75" customHeight="1" x14ac:dyDescent="0.25">
      <c r="B4128" s="106"/>
      <c r="C4128" s="106"/>
      <c r="D4128" s="139"/>
      <c r="E4128" s="140"/>
      <c r="F4128" s="140"/>
      <c r="G4128" s="140"/>
      <c r="M4128" s="140"/>
      <c r="N4128" s="167"/>
      <c r="O4128" s="167"/>
      <c r="P4128" s="142"/>
      <c r="Q4128" s="142"/>
      <c r="R4128" s="142"/>
      <c r="S4128" s="139"/>
    </row>
    <row r="4129" spans="2:19" ht="15.75" customHeight="1" x14ac:dyDescent="0.25">
      <c r="B4129" s="106"/>
      <c r="C4129" s="106"/>
      <c r="D4129" s="139"/>
      <c r="E4129" s="140"/>
      <c r="F4129" s="140"/>
      <c r="G4129" s="140"/>
      <c r="M4129" s="140"/>
      <c r="N4129" s="167"/>
      <c r="O4129" s="167"/>
      <c r="P4129" s="142"/>
      <c r="Q4129" s="142"/>
      <c r="R4129" s="142"/>
      <c r="S4129" s="139"/>
    </row>
    <row r="4130" spans="2:19" ht="15.75" customHeight="1" x14ac:dyDescent="0.25">
      <c r="B4130" s="106"/>
      <c r="C4130" s="106"/>
      <c r="D4130" s="139"/>
      <c r="E4130" s="140"/>
      <c r="F4130" s="140"/>
      <c r="G4130" s="140"/>
      <c r="M4130" s="140"/>
      <c r="N4130" s="167"/>
      <c r="O4130" s="167"/>
      <c r="P4130" s="142"/>
      <c r="Q4130" s="142"/>
      <c r="R4130" s="142"/>
      <c r="S4130" s="139"/>
    </row>
    <row r="4131" spans="2:19" ht="15.75" customHeight="1" x14ac:dyDescent="0.25">
      <c r="B4131" s="106"/>
      <c r="C4131" s="106"/>
      <c r="D4131" s="139"/>
      <c r="E4131" s="140"/>
      <c r="F4131" s="140"/>
      <c r="G4131" s="140"/>
      <c r="M4131" s="140"/>
      <c r="N4131" s="167"/>
      <c r="O4131" s="167"/>
      <c r="P4131" s="142"/>
      <c r="Q4131" s="142"/>
      <c r="R4131" s="142"/>
      <c r="S4131" s="139"/>
    </row>
    <row r="4132" spans="2:19" ht="15.75" customHeight="1" x14ac:dyDescent="0.25">
      <c r="B4132" s="106"/>
      <c r="C4132" s="106"/>
      <c r="D4132" s="139"/>
      <c r="E4132" s="140"/>
      <c r="F4132" s="140"/>
      <c r="G4132" s="140"/>
      <c r="M4132" s="140"/>
      <c r="N4132" s="167"/>
      <c r="O4132" s="167"/>
      <c r="P4132" s="142"/>
      <c r="Q4132" s="142"/>
      <c r="R4132" s="142"/>
      <c r="S4132" s="139"/>
    </row>
    <row r="4133" spans="2:19" ht="15.75" customHeight="1" x14ac:dyDescent="0.25">
      <c r="B4133" s="106"/>
      <c r="C4133" s="106"/>
      <c r="D4133" s="139"/>
      <c r="E4133" s="140"/>
      <c r="F4133" s="140"/>
      <c r="G4133" s="140"/>
      <c r="M4133" s="140"/>
      <c r="N4133" s="167"/>
      <c r="O4133" s="167"/>
      <c r="P4133" s="142"/>
      <c r="Q4133" s="142"/>
      <c r="R4133" s="142"/>
      <c r="S4133" s="139"/>
    </row>
    <row r="4134" spans="2:19" ht="15.75" customHeight="1" x14ac:dyDescent="0.25">
      <c r="B4134" s="106"/>
      <c r="C4134" s="106"/>
      <c r="D4134" s="139"/>
      <c r="E4134" s="140"/>
      <c r="F4134" s="140"/>
      <c r="G4134" s="140"/>
      <c r="M4134" s="140"/>
      <c r="N4134" s="167"/>
      <c r="O4134" s="167"/>
      <c r="P4134" s="142"/>
      <c r="Q4134" s="142"/>
      <c r="R4134" s="142"/>
      <c r="S4134" s="139"/>
    </row>
    <row r="4135" spans="2:19" ht="15.75" customHeight="1" x14ac:dyDescent="0.25">
      <c r="B4135" s="106"/>
      <c r="C4135" s="106"/>
      <c r="D4135" s="139"/>
      <c r="E4135" s="140"/>
      <c r="F4135" s="140"/>
      <c r="G4135" s="140"/>
      <c r="M4135" s="140"/>
      <c r="N4135" s="167"/>
      <c r="O4135" s="167"/>
      <c r="P4135" s="142"/>
      <c r="Q4135" s="142"/>
      <c r="R4135" s="142"/>
      <c r="S4135" s="139"/>
    </row>
    <row r="4136" spans="2:19" ht="15.75" customHeight="1" x14ac:dyDescent="0.25">
      <c r="B4136" s="106"/>
      <c r="C4136" s="106"/>
      <c r="D4136" s="139"/>
      <c r="E4136" s="140"/>
      <c r="F4136" s="140"/>
      <c r="G4136" s="140"/>
      <c r="M4136" s="140"/>
      <c r="N4136" s="167"/>
      <c r="O4136" s="167"/>
      <c r="P4136" s="142"/>
      <c r="Q4136" s="142"/>
      <c r="R4136" s="142"/>
      <c r="S4136" s="139"/>
    </row>
    <row r="4137" spans="2:19" ht="15.75" customHeight="1" x14ac:dyDescent="0.25">
      <c r="B4137" s="106"/>
      <c r="C4137" s="106"/>
      <c r="D4137" s="139"/>
      <c r="E4137" s="140"/>
      <c r="F4137" s="140"/>
      <c r="G4137" s="140"/>
      <c r="M4137" s="140"/>
      <c r="N4137" s="167"/>
      <c r="O4137" s="167"/>
      <c r="P4137" s="142"/>
      <c r="Q4137" s="142"/>
      <c r="R4137" s="142"/>
      <c r="S4137" s="139"/>
    </row>
    <row r="4138" spans="2:19" ht="15.75" customHeight="1" x14ac:dyDescent="0.25">
      <c r="B4138" s="106"/>
      <c r="C4138" s="106"/>
      <c r="D4138" s="139"/>
      <c r="E4138" s="140"/>
      <c r="F4138" s="140"/>
      <c r="G4138" s="140"/>
      <c r="M4138" s="140"/>
      <c r="N4138" s="167"/>
      <c r="O4138" s="167"/>
      <c r="P4138" s="142"/>
      <c r="Q4138" s="142"/>
      <c r="R4138" s="142"/>
      <c r="S4138" s="139"/>
    </row>
    <row r="4139" spans="2:19" ht="15.75" customHeight="1" x14ac:dyDescent="0.25">
      <c r="B4139" s="106"/>
      <c r="C4139" s="106"/>
      <c r="D4139" s="139"/>
      <c r="E4139" s="140"/>
      <c r="F4139" s="140"/>
      <c r="G4139" s="140"/>
      <c r="M4139" s="140"/>
      <c r="N4139" s="167"/>
      <c r="O4139" s="167"/>
      <c r="P4139" s="142"/>
      <c r="Q4139" s="142"/>
      <c r="R4139" s="142"/>
      <c r="S4139" s="139"/>
    </row>
    <row r="4140" spans="2:19" ht="15.75" customHeight="1" x14ac:dyDescent="0.25">
      <c r="B4140" s="106"/>
      <c r="C4140" s="106"/>
      <c r="D4140" s="139"/>
      <c r="E4140" s="140"/>
      <c r="F4140" s="140"/>
      <c r="G4140" s="140"/>
      <c r="M4140" s="140"/>
      <c r="N4140" s="167"/>
      <c r="O4140" s="167"/>
      <c r="P4140" s="142"/>
      <c r="Q4140" s="142"/>
      <c r="R4140" s="142"/>
      <c r="S4140" s="139"/>
    </row>
    <row r="4141" spans="2:19" ht="15.75" customHeight="1" x14ac:dyDescent="0.25">
      <c r="B4141" s="106"/>
      <c r="C4141" s="106"/>
      <c r="D4141" s="139"/>
      <c r="E4141" s="140"/>
      <c r="F4141" s="140"/>
      <c r="G4141" s="140"/>
      <c r="M4141" s="140"/>
      <c r="N4141" s="167"/>
      <c r="O4141" s="167"/>
      <c r="P4141" s="142"/>
      <c r="Q4141" s="142"/>
      <c r="R4141" s="142"/>
      <c r="S4141" s="139"/>
    </row>
    <row r="4142" spans="2:19" ht="15.75" customHeight="1" x14ac:dyDescent="0.25">
      <c r="B4142" s="106"/>
      <c r="C4142" s="106"/>
      <c r="D4142" s="139"/>
      <c r="E4142" s="140"/>
      <c r="F4142" s="140"/>
      <c r="G4142" s="140"/>
      <c r="M4142" s="140"/>
      <c r="N4142" s="167"/>
      <c r="O4142" s="167"/>
      <c r="P4142" s="142"/>
      <c r="Q4142" s="142"/>
      <c r="R4142" s="142"/>
      <c r="S4142" s="139"/>
    </row>
    <row r="4143" spans="2:19" ht="15.75" customHeight="1" x14ac:dyDescent="0.25">
      <c r="B4143" s="106"/>
      <c r="C4143" s="106"/>
      <c r="D4143" s="139"/>
      <c r="E4143" s="140"/>
      <c r="F4143" s="140"/>
      <c r="G4143" s="140"/>
      <c r="M4143" s="140"/>
      <c r="N4143" s="167"/>
      <c r="O4143" s="167"/>
      <c r="P4143" s="142"/>
      <c r="Q4143" s="142"/>
      <c r="R4143" s="142"/>
      <c r="S4143" s="139"/>
    </row>
    <row r="4144" spans="2:19" ht="15.75" customHeight="1" x14ac:dyDescent="0.25">
      <c r="B4144" s="106"/>
      <c r="C4144" s="106"/>
      <c r="D4144" s="139"/>
      <c r="E4144" s="140"/>
      <c r="F4144" s="140"/>
      <c r="G4144" s="140"/>
      <c r="M4144" s="140"/>
      <c r="N4144" s="167"/>
      <c r="O4144" s="167"/>
      <c r="P4144" s="142"/>
      <c r="Q4144" s="142"/>
      <c r="R4144" s="142"/>
      <c r="S4144" s="139"/>
    </row>
    <row r="4145" spans="2:19" ht="15.75" customHeight="1" x14ac:dyDescent="0.25">
      <c r="B4145" s="106"/>
      <c r="C4145" s="106"/>
      <c r="D4145" s="139"/>
      <c r="E4145" s="140"/>
      <c r="F4145" s="140"/>
      <c r="G4145" s="140"/>
      <c r="M4145" s="140"/>
      <c r="N4145" s="167"/>
      <c r="O4145" s="167"/>
      <c r="P4145" s="142"/>
      <c r="Q4145" s="142"/>
      <c r="R4145" s="142"/>
      <c r="S4145" s="139"/>
    </row>
    <row r="4146" spans="2:19" ht="15.75" customHeight="1" x14ac:dyDescent="0.25">
      <c r="B4146" s="106"/>
      <c r="C4146" s="106"/>
      <c r="D4146" s="139"/>
      <c r="E4146" s="140"/>
      <c r="F4146" s="140"/>
      <c r="G4146" s="140"/>
      <c r="M4146" s="140"/>
      <c r="N4146" s="167"/>
      <c r="O4146" s="167"/>
      <c r="P4146" s="142"/>
      <c r="Q4146" s="142"/>
      <c r="R4146" s="142"/>
      <c r="S4146" s="139"/>
    </row>
    <row r="4147" spans="2:19" ht="15.75" customHeight="1" x14ac:dyDescent="0.25">
      <c r="B4147" s="106"/>
      <c r="C4147" s="106"/>
      <c r="D4147" s="139"/>
      <c r="E4147" s="140"/>
      <c r="F4147" s="140"/>
      <c r="G4147" s="140"/>
      <c r="M4147" s="140"/>
      <c r="N4147" s="167"/>
      <c r="O4147" s="167"/>
      <c r="P4147" s="142"/>
      <c r="Q4147" s="142"/>
      <c r="R4147" s="142"/>
      <c r="S4147" s="139"/>
    </row>
    <row r="4148" spans="2:19" ht="15.75" customHeight="1" x14ac:dyDescent="0.25">
      <c r="B4148" s="106"/>
      <c r="C4148" s="106"/>
      <c r="D4148" s="139"/>
      <c r="E4148" s="140"/>
      <c r="F4148" s="140"/>
      <c r="G4148" s="140"/>
      <c r="M4148" s="140"/>
      <c r="N4148" s="167"/>
      <c r="O4148" s="167"/>
      <c r="P4148" s="142"/>
      <c r="Q4148" s="142"/>
      <c r="R4148" s="142"/>
      <c r="S4148" s="139"/>
    </row>
    <row r="4149" spans="2:19" ht="15.75" customHeight="1" x14ac:dyDescent="0.25">
      <c r="B4149" s="106"/>
      <c r="C4149" s="106"/>
      <c r="D4149" s="139"/>
      <c r="E4149" s="140"/>
      <c r="F4149" s="140"/>
      <c r="G4149" s="140"/>
      <c r="M4149" s="140"/>
      <c r="N4149" s="167"/>
      <c r="O4149" s="167"/>
      <c r="P4149" s="142"/>
      <c r="Q4149" s="142"/>
      <c r="R4149" s="142"/>
      <c r="S4149" s="139"/>
    </row>
    <row r="4150" spans="2:19" ht="15.75" customHeight="1" x14ac:dyDescent="0.25">
      <c r="B4150" s="106"/>
      <c r="C4150" s="106"/>
      <c r="D4150" s="139"/>
      <c r="E4150" s="140"/>
      <c r="F4150" s="140"/>
      <c r="G4150" s="140"/>
      <c r="M4150" s="140"/>
      <c r="N4150" s="167"/>
      <c r="O4150" s="167"/>
      <c r="P4150" s="142"/>
      <c r="Q4150" s="142"/>
      <c r="R4150" s="142"/>
      <c r="S4150" s="139"/>
    </row>
    <row r="4151" spans="2:19" ht="15.75" customHeight="1" x14ac:dyDescent="0.25">
      <c r="B4151" s="106"/>
      <c r="C4151" s="106"/>
      <c r="D4151" s="139"/>
      <c r="E4151" s="140"/>
      <c r="F4151" s="140"/>
      <c r="G4151" s="140"/>
      <c r="M4151" s="140"/>
      <c r="N4151" s="167"/>
      <c r="O4151" s="167"/>
      <c r="P4151" s="142"/>
      <c r="Q4151" s="142"/>
      <c r="R4151" s="142"/>
      <c r="S4151" s="139"/>
    </row>
    <row r="4152" spans="2:19" ht="15.75" customHeight="1" x14ac:dyDescent="0.25">
      <c r="B4152" s="106"/>
      <c r="C4152" s="106"/>
      <c r="D4152" s="139"/>
      <c r="E4152" s="140"/>
      <c r="F4152" s="140"/>
      <c r="G4152" s="140"/>
      <c r="M4152" s="140"/>
      <c r="N4152" s="167"/>
      <c r="O4152" s="167"/>
      <c r="P4152" s="142"/>
      <c r="Q4152" s="142"/>
      <c r="R4152" s="142"/>
      <c r="S4152" s="139"/>
    </row>
    <row r="4153" spans="2:19" ht="15.75" customHeight="1" x14ac:dyDescent="0.25">
      <c r="B4153" s="106"/>
      <c r="C4153" s="106"/>
      <c r="D4153" s="139"/>
      <c r="E4153" s="140"/>
      <c r="F4153" s="140"/>
      <c r="G4153" s="140"/>
      <c r="M4153" s="140"/>
      <c r="N4153" s="167"/>
      <c r="O4153" s="167"/>
      <c r="P4153" s="142"/>
      <c r="Q4153" s="142"/>
      <c r="R4153" s="142"/>
      <c r="S4153" s="139"/>
    </row>
    <row r="4154" spans="2:19" ht="15.75" customHeight="1" x14ac:dyDescent="0.25">
      <c r="B4154" s="106"/>
      <c r="C4154" s="106"/>
      <c r="D4154" s="139"/>
      <c r="E4154" s="140"/>
      <c r="F4154" s="140"/>
      <c r="G4154" s="140"/>
      <c r="M4154" s="140"/>
      <c r="N4154" s="167"/>
      <c r="O4154" s="167"/>
      <c r="P4154" s="142"/>
      <c r="Q4154" s="142"/>
      <c r="R4154" s="142"/>
      <c r="S4154" s="139"/>
    </row>
    <row r="4155" spans="2:19" ht="15.75" customHeight="1" x14ac:dyDescent="0.25">
      <c r="B4155" s="106"/>
      <c r="C4155" s="106"/>
      <c r="D4155" s="139"/>
      <c r="E4155" s="140"/>
      <c r="F4155" s="140"/>
      <c r="G4155" s="140"/>
      <c r="M4155" s="140"/>
      <c r="N4155" s="167"/>
      <c r="O4155" s="167"/>
      <c r="P4155" s="142"/>
      <c r="Q4155" s="142"/>
      <c r="R4155" s="142"/>
      <c r="S4155" s="139"/>
    </row>
    <row r="4156" spans="2:19" ht="15.75" customHeight="1" x14ac:dyDescent="0.25">
      <c r="B4156" s="106"/>
      <c r="C4156" s="106"/>
      <c r="D4156" s="139"/>
      <c r="E4156" s="140"/>
      <c r="F4156" s="140"/>
      <c r="G4156" s="140"/>
      <c r="M4156" s="140"/>
      <c r="N4156" s="167"/>
      <c r="O4156" s="167"/>
      <c r="P4156" s="142"/>
      <c r="Q4156" s="142"/>
      <c r="R4156" s="142"/>
      <c r="S4156" s="139"/>
    </row>
    <row r="4157" spans="2:19" ht="15.75" customHeight="1" x14ac:dyDescent="0.25">
      <c r="B4157" s="106"/>
      <c r="C4157" s="106"/>
      <c r="D4157" s="139"/>
      <c r="E4157" s="140"/>
      <c r="F4157" s="140"/>
      <c r="G4157" s="140"/>
      <c r="M4157" s="140"/>
      <c r="N4157" s="167"/>
      <c r="O4157" s="167"/>
      <c r="P4157" s="142"/>
      <c r="Q4157" s="142"/>
      <c r="R4157" s="142"/>
      <c r="S4157" s="139"/>
    </row>
    <row r="4158" spans="2:19" ht="15.75" customHeight="1" x14ac:dyDescent="0.25">
      <c r="B4158" s="106"/>
      <c r="C4158" s="106"/>
      <c r="D4158" s="139"/>
      <c r="E4158" s="140"/>
      <c r="F4158" s="140"/>
      <c r="G4158" s="140"/>
      <c r="M4158" s="140"/>
      <c r="N4158" s="167"/>
      <c r="O4158" s="167"/>
      <c r="P4158" s="142"/>
      <c r="Q4158" s="142"/>
      <c r="R4158" s="142"/>
      <c r="S4158" s="139"/>
    </row>
    <row r="4159" spans="2:19" ht="15.75" customHeight="1" x14ac:dyDescent="0.25">
      <c r="B4159" s="106"/>
      <c r="C4159" s="106"/>
      <c r="D4159" s="139"/>
      <c r="E4159" s="140"/>
      <c r="F4159" s="140"/>
      <c r="G4159" s="140"/>
      <c r="M4159" s="140"/>
      <c r="N4159" s="167"/>
      <c r="O4159" s="167"/>
      <c r="P4159" s="142"/>
      <c r="Q4159" s="142"/>
      <c r="R4159" s="142"/>
      <c r="S4159" s="139"/>
    </row>
    <row r="4160" spans="2:19" ht="15.75" customHeight="1" x14ac:dyDescent="0.25">
      <c r="B4160" s="106"/>
      <c r="C4160" s="106"/>
      <c r="D4160" s="139"/>
      <c r="E4160" s="140"/>
      <c r="F4160" s="140"/>
      <c r="G4160" s="140"/>
      <c r="M4160" s="140"/>
      <c r="N4160" s="167"/>
      <c r="O4160" s="167"/>
      <c r="P4160" s="142"/>
      <c r="Q4160" s="142"/>
      <c r="R4160" s="142"/>
      <c r="S4160" s="139"/>
    </row>
    <row r="4161" spans="2:19" ht="15.75" customHeight="1" x14ac:dyDescent="0.25">
      <c r="B4161" s="106"/>
      <c r="C4161" s="106"/>
      <c r="D4161" s="139"/>
      <c r="E4161" s="140"/>
      <c r="F4161" s="140"/>
      <c r="G4161" s="140"/>
      <c r="M4161" s="140"/>
      <c r="N4161" s="167"/>
      <c r="O4161" s="167"/>
      <c r="P4161" s="142"/>
      <c r="Q4161" s="142"/>
      <c r="R4161" s="142"/>
      <c r="S4161" s="139"/>
    </row>
    <row r="4162" spans="2:19" ht="15.75" customHeight="1" x14ac:dyDescent="0.25">
      <c r="B4162" s="106"/>
      <c r="C4162" s="106"/>
      <c r="D4162" s="139"/>
      <c r="E4162" s="140"/>
      <c r="F4162" s="140"/>
      <c r="G4162" s="140"/>
      <c r="M4162" s="140"/>
      <c r="N4162" s="167"/>
      <c r="O4162" s="167"/>
      <c r="P4162" s="142"/>
      <c r="Q4162" s="142"/>
      <c r="R4162" s="142"/>
      <c r="S4162" s="139"/>
    </row>
    <row r="4163" spans="2:19" ht="15.75" customHeight="1" x14ac:dyDescent="0.25">
      <c r="B4163" s="106"/>
      <c r="C4163" s="106"/>
      <c r="D4163" s="139"/>
      <c r="E4163" s="140"/>
      <c r="F4163" s="140"/>
      <c r="G4163" s="140"/>
      <c r="M4163" s="140"/>
      <c r="N4163" s="167"/>
      <c r="O4163" s="167"/>
      <c r="P4163" s="142"/>
      <c r="Q4163" s="142"/>
      <c r="R4163" s="142"/>
      <c r="S4163" s="139"/>
    </row>
    <row r="4164" spans="2:19" ht="15.75" customHeight="1" x14ac:dyDescent="0.25">
      <c r="B4164" s="106"/>
      <c r="C4164" s="106"/>
      <c r="D4164" s="139"/>
      <c r="E4164" s="140"/>
      <c r="F4164" s="140"/>
      <c r="G4164" s="140"/>
      <c r="M4164" s="140"/>
      <c r="N4164" s="167"/>
      <c r="O4164" s="167"/>
      <c r="P4164" s="142"/>
      <c r="Q4164" s="142"/>
      <c r="R4164" s="142"/>
      <c r="S4164" s="139"/>
    </row>
    <row r="4165" spans="2:19" ht="15.75" customHeight="1" x14ac:dyDescent="0.25">
      <c r="B4165" s="106"/>
      <c r="C4165" s="106"/>
      <c r="D4165" s="139"/>
      <c r="E4165" s="140"/>
      <c r="F4165" s="140"/>
      <c r="G4165" s="140"/>
      <c r="M4165" s="140"/>
      <c r="N4165" s="167"/>
      <c r="O4165" s="167"/>
      <c r="P4165" s="142"/>
      <c r="Q4165" s="142"/>
      <c r="R4165" s="142"/>
      <c r="S4165" s="139"/>
    </row>
    <row r="4166" spans="2:19" ht="15.75" customHeight="1" x14ac:dyDescent="0.25">
      <c r="B4166" s="106"/>
      <c r="C4166" s="106"/>
      <c r="D4166" s="139"/>
      <c r="E4166" s="140"/>
      <c r="F4166" s="140"/>
      <c r="G4166" s="140"/>
      <c r="M4166" s="140"/>
      <c r="N4166" s="167"/>
      <c r="O4166" s="167"/>
      <c r="P4166" s="142"/>
      <c r="Q4166" s="142"/>
      <c r="R4166" s="142"/>
      <c r="S4166" s="139"/>
    </row>
    <row r="4167" spans="2:19" ht="15.75" customHeight="1" x14ac:dyDescent="0.25">
      <c r="B4167" s="106"/>
      <c r="C4167" s="106"/>
      <c r="D4167" s="139"/>
      <c r="E4167" s="140"/>
      <c r="F4167" s="140"/>
      <c r="G4167" s="140"/>
      <c r="M4167" s="140"/>
      <c r="N4167" s="167"/>
      <c r="O4167" s="167"/>
      <c r="P4167" s="142"/>
      <c r="Q4167" s="142"/>
      <c r="R4167" s="142"/>
      <c r="S4167" s="139"/>
    </row>
    <row r="4168" spans="2:19" ht="15.75" customHeight="1" x14ac:dyDescent="0.25">
      <c r="B4168" s="106"/>
      <c r="C4168" s="106"/>
      <c r="D4168" s="139"/>
      <c r="E4168" s="140"/>
      <c r="F4168" s="140"/>
      <c r="G4168" s="140"/>
      <c r="M4168" s="140"/>
      <c r="N4168" s="167"/>
      <c r="O4168" s="167"/>
      <c r="P4168" s="142"/>
      <c r="Q4168" s="142"/>
      <c r="R4168" s="142"/>
      <c r="S4168" s="139"/>
    </row>
    <row r="4169" spans="2:19" ht="15.75" customHeight="1" x14ac:dyDescent="0.25">
      <c r="B4169" s="106"/>
      <c r="C4169" s="106"/>
      <c r="D4169" s="139"/>
      <c r="E4169" s="140"/>
      <c r="F4169" s="140"/>
      <c r="G4169" s="140"/>
      <c r="M4169" s="140"/>
      <c r="N4169" s="167"/>
      <c r="O4169" s="167"/>
      <c r="P4169" s="142"/>
      <c r="Q4169" s="142"/>
      <c r="R4169" s="142"/>
      <c r="S4169" s="139"/>
    </row>
    <row r="4170" spans="2:19" ht="15.75" customHeight="1" x14ac:dyDescent="0.25">
      <c r="B4170" s="106"/>
      <c r="C4170" s="106"/>
      <c r="D4170" s="139"/>
      <c r="E4170" s="140"/>
      <c r="F4170" s="140"/>
      <c r="G4170" s="140"/>
      <c r="M4170" s="140"/>
      <c r="N4170" s="167"/>
      <c r="O4170" s="167"/>
      <c r="P4170" s="142"/>
      <c r="Q4170" s="142"/>
      <c r="R4170" s="142"/>
      <c r="S4170" s="139"/>
    </row>
    <row r="4171" spans="2:19" ht="15.75" customHeight="1" x14ac:dyDescent="0.25">
      <c r="B4171" s="106"/>
      <c r="C4171" s="106"/>
      <c r="D4171" s="139"/>
      <c r="E4171" s="140"/>
      <c r="F4171" s="140"/>
      <c r="G4171" s="140"/>
      <c r="M4171" s="140"/>
      <c r="N4171" s="167"/>
      <c r="O4171" s="167"/>
      <c r="P4171" s="142"/>
      <c r="Q4171" s="142"/>
      <c r="R4171" s="142"/>
      <c r="S4171" s="139"/>
    </row>
    <row r="4172" spans="2:19" ht="15.75" customHeight="1" x14ac:dyDescent="0.25">
      <c r="B4172" s="106"/>
      <c r="C4172" s="106"/>
      <c r="D4172" s="139"/>
      <c r="E4172" s="140"/>
      <c r="F4172" s="140"/>
      <c r="G4172" s="140"/>
      <c r="M4172" s="140"/>
      <c r="N4172" s="167"/>
      <c r="O4172" s="167"/>
      <c r="P4172" s="142"/>
      <c r="Q4172" s="142"/>
      <c r="R4172" s="142"/>
      <c r="S4172" s="139"/>
    </row>
    <row r="4173" spans="2:19" ht="15.75" customHeight="1" x14ac:dyDescent="0.25">
      <c r="B4173" s="106"/>
      <c r="C4173" s="106"/>
      <c r="D4173" s="139"/>
      <c r="E4173" s="140"/>
      <c r="F4173" s="140"/>
      <c r="G4173" s="140"/>
      <c r="M4173" s="140"/>
      <c r="N4173" s="167"/>
      <c r="O4173" s="167"/>
      <c r="P4173" s="142"/>
      <c r="Q4173" s="142"/>
      <c r="R4173" s="142"/>
      <c r="S4173" s="139"/>
    </row>
    <row r="4174" spans="2:19" ht="15.75" customHeight="1" x14ac:dyDescent="0.25">
      <c r="B4174" s="106"/>
      <c r="C4174" s="106"/>
      <c r="D4174" s="139"/>
      <c r="E4174" s="140"/>
      <c r="F4174" s="140"/>
      <c r="G4174" s="140"/>
      <c r="M4174" s="140"/>
      <c r="N4174" s="167"/>
      <c r="O4174" s="167"/>
      <c r="P4174" s="142"/>
      <c r="Q4174" s="142"/>
      <c r="R4174" s="142"/>
      <c r="S4174" s="139"/>
    </row>
    <row r="4175" spans="2:19" ht="15.75" customHeight="1" x14ac:dyDescent="0.25">
      <c r="B4175" s="106"/>
      <c r="C4175" s="106"/>
      <c r="D4175" s="139"/>
      <c r="E4175" s="140"/>
      <c r="F4175" s="140"/>
      <c r="G4175" s="140"/>
      <c r="M4175" s="140"/>
      <c r="N4175" s="167"/>
      <c r="O4175" s="167"/>
      <c r="P4175" s="142"/>
      <c r="Q4175" s="142"/>
      <c r="R4175" s="142"/>
      <c r="S4175" s="139"/>
    </row>
    <row r="4176" spans="2:19" ht="15.75" customHeight="1" x14ac:dyDescent="0.25">
      <c r="B4176" s="106"/>
      <c r="C4176" s="106"/>
      <c r="D4176" s="139"/>
      <c r="E4176" s="140"/>
      <c r="F4176" s="140"/>
      <c r="G4176" s="140"/>
      <c r="M4176" s="140"/>
      <c r="N4176" s="167"/>
      <c r="O4176" s="167"/>
      <c r="P4176" s="142"/>
      <c r="Q4176" s="142"/>
      <c r="R4176" s="142"/>
      <c r="S4176" s="139"/>
    </row>
    <row r="4177" spans="2:19" ht="15.75" customHeight="1" x14ac:dyDescent="0.25">
      <c r="B4177" s="106"/>
      <c r="C4177" s="106"/>
      <c r="D4177" s="139"/>
      <c r="E4177" s="140"/>
      <c r="F4177" s="140"/>
      <c r="G4177" s="140"/>
      <c r="M4177" s="140"/>
      <c r="N4177" s="167"/>
      <c r="O4177" s="167"/>
      <c r="P4177" s="142"/>
      <c r="Q4177" s="142"/>
      <c r="R4177" s="142"/>
      <c r="S4177" s="139"/>
    </row>
    <row r="4178" spans="2:19" ht="15.75" customHeight="1" x14ac:dyDescent="0.25">
      <c r="B4178" s="106"/>
      <c r="C4178" s="106"/>
      <c r="D4178" s="139"/>
      <c r="E4178" s="140"/>
      <c r="F4178" s="140"/>
      <c r="G4178" s="140"/>
      <c r="M4178" s="140"/>
      <c r="N4178" s="167"/>
      <c r="O4178" s="167"/>
      <c r="P4178" s="142"/>
      <c r="Q4178" s="142"/>
      <c r="R4178" s="142"/>
      <c r="S4178" s="139"/>
    </row>
    <row r="4179" spans="2:19" ht="15.75" customHeight="1" x14ac:dyDescent="0.25">
      <c r="B4179" s="106"/>
      <c r="C4179" s="106"/>
      <c r="D4179" s="139"/>
      <c r="E4179" s="140"/>
      <c r="F4179" s="140"/>
      <c r="G4179" s="140"/>
      <c r="M4179" s="140"/>
      <c r="N4179" s="167"/>
      <c r="O4179" s="167"/>
      <c r="P4179" s="142"/>
      <c r="Q4179" s="142"/>
      <c r="R4179" s="142"/>
      <c r="S4179" s="139"/>
    </row>
    <row r="4180" spans="2:19" ht="15.75" customHeight="1" x14ac:dyDescent="0.25">
      <c r="B4180" s="106"/>
      <c r="C4180" s="106"/>
      <c r="D4180" s="139"/>
      <c r="E4180" s="140"/>
      <c r="F4180" s="140"/>
      <c r="G4180" s="140"/>
      <c r="M4180" s="140"/>
      <c r="N4180" s="167"/>
      <c r="O4180" s="167"/>
      <c r="P4180" s="142"/>
      <c r="Q4180" s="142"/>
      <c r="R4180" s="142"/>
      <c r="S4180" s="139"/>
    </row>
    <row r="4181" spans="2:19" ht="15.75" customHeight="1" x14ac:dyDescent="0.25">
      <c r="B4181" s="106"/>
      <c r="C4181" s="106"/>
      <c r="D4181" s="139"/>
      <c r="E4181" s="140"/>
      <c r="F4181" s="140"/>
      <c r="G4181" s="140"/>
      <c r="M4181" s="140"/>
      <c r="N4181" s="167"/>
      <c r="O4181" s="167"/>
      <c r="P4181" s="142"/>
      <c r="Q4181" s="142"/>
      <c r="R4181" s="142"/>
      <c r="S4181" s="139"/>
    </row>
    <row r="4182" spans="2:19" ht="15.75" customHeight="1" x14ac:dyDescent="0.25">
      <c r="B4182" s="106"/>
      <c r="C4182" s="106"/>
      <c r="D4182" s="139"/>
      <c r="E4182" s="140"/>
      <c r="F4182" s="140"/>
      <c r="G4182" s="140"/>
      <c r="M4182" s="140"/>
      <c r="N4182" s="167"/>
      <c r="O4182" s="167"/>
      <c r="P4182" s="142"/>
      <c r="Q4182" s="142"/>
      <c r="R4182" s="142"/>
      <c r="S4182" s="139"/>
    </row>
    <row r="4183" spans="2:19" ht="15.75" customHeight="1" x14ac:dyDescent="0.25">
      <c r="B4183" s="106"/>
      <c r="C4183" s="106"/>
      <c r="D4183" s="139"/>
      <c r="E4183" s="140"/>
      <c r="F4183" s="140"/>
      <c r="G4183" s="140"/>
      <c r="M4183" s="140"/>
      <c r="N4183" s="167"/>
      <c r="O4183" s="167"/>
      <c r="P4183" s="142"/>
      <c r="Q4183" s="142"/>
      <c r="R4183" s="142"/>
      <c r="S4183" s="139"/>
    </row>
    <row r="4184" spans="2:19" ht="15.75" customHeight="1" x14ac:dyDescent="0.25">
      <c r="B4184" s="106"/>
      <c r="C4184" s="106"/>
      <c r="D4184" s="139"/>
      <c r="E4184" s="140"/>
      <c r="F4184" s="140"/>
      <c r="G4184" s="140"/>
      <c r="M4184" s="140"/>
      <c r="N4184" s="167"/>
      <c r="O4184" s="167"/>
      <c r="P4184" s="142"/>
      <c r="Q4184" s="142"/>
      <c r="R4184" s="142"/>
      <c r="S4184" s="139"/>
    </row>
    <row r="4185" spans="2:19" ht="15.75" customHeight="1" x14ac:dyDescent="0.25">
      <c r="B4185" s="106"/>
      <c r="C4185" s="106"/>
      <c r="D4185" s="139"/>
      <c r="E4185" s="140"/>
      <c r="F4185" s="140"/>
      <c r="G4185" s="140"/>
      <c r="M4185" s="140"/>
      <c r="N4185" s="167"/>
      <c r="O4185" s="167"/>
      <c r="P4185" s="142"/>
      <c r="Q4185" s="142"/>
      <c r="R4185" s="142"/>
      <c r="S4185" s="139"/>
    </row>
    <row r="4186" spans="2:19" ht="15.75" customHeight="1" x14ac:dyDescent="0.25">
      <c r="B4186" s="106"/>
      <c r="C4186" s="106"/>
      <c r="D4186" s="139"/>
      <c r="E4186" s="140"/>
      <c r="F4186" s="140"/>
      <c r="G4186" s="140"/>
      <c r="M4186" s="140"/>
      <c r="N4186" s="167"/>
      <c r="O4186" s="167"/>
      <c r="P4186" s="142"/>
      <c r="Q4186" s="142"/>
      <c r="R4186" s="142"/>
      <c r="S4186" s="139"/>
    </row>
    <row r="4187" spans="2:19" ht="15.75" customHeight="1" x14ac:dyDescent="0.25">
      <c r="B4187" s="106"/>
      <c r="C4187" s="106"/>
      <c r="D4187" s="139"/>
      <c r="E4187" s="140"/>
      <c r="F4187" s="140"/>
      <c r="G4187" s="140"/>
      <c r="M4187" s="140"/>
      <c r="N4187" s="167"/>
      <c r="O4187" s="167"/>
      <c r="P4187" s="142"/>
      <c r="Q4187" s="142"/>
      <c r="R4187" s="142"/>
      <c r="S4187" s="139"/>
    </row>
    <row r="4188" spans="2:19" ht="15.75" customHeight="1" x14ac:dyDescent="0.25">
      <c r="B4188" s="106"/>
      <c r="C4188" s="106"/>
      <c r="D4188" s="139"/>
      <c r="E4188" s="140"/>
      <c r="F4188" s="140"/>
      <c r="G4188" s="140"/>
      <c r="M4188" s="140"/>
      <c r="N4188" s="167"/>
      <c r="O4188" s="167"/>
      <c r="P4188" s="142"/>
      <c r="Q4188" s="142"/>
      <c r="R4188" s="142"/>
      <c r="S4188" s="139"/>
    </row>
    <row r="4189" spans="2:19" ht="15.75" customHeight="1" x14ac:dyDescent="0.25">
      <c r="B4189" s="106"/>
      <c r="C4189" s="106"/>
      <c r="D4189" s="139"/>
      <c r="E4189" s="140"/>
      <c r="F4189" s="140"/>
      <c r="G4189" s="140"/>
      <c r="M4189" s="140"/>
      <c r="N4189" s="167"/>
      <c r="O4189" s="167"/>
      <c r="P4189" s="142"/>
      <c r="Q4189" s="142"/>
      <c r="R4189" s="142"/>
      <c r="S4189" s="139"/>
    </row>
    <row r="4190" spans="2:19" ht="15.75" customHeight="1" x14ac:dyDescent="0.25">
      <c r="B4190" s="106"/>
      <c r="C4190" s="106"/>
      <c r="D4190" s="139"/>
      <c r="E4190" s="140"/>
      <c r="F4190" s="140"/>
      <c r="G4190" s="140"/>
      <c r="M4190" s="140"/>
      <c r="N4190" s="167"/>
      <c r="O4190" s="167"/>
      <c r="P4190" s="142"/>
      <c r="Q4190" s="142"/>
      <c r="R4190" s="142"/>
      <c r="S4190" s="139"/>
    </row>
    <row r="4191" spans="2:19" ht="15.75" customHeight="1" x14ac:dyDescent="0.25">
      <c r="B4191" s="106"/>
      <c r="C4191" s="106"/>
      <c r="D4191" s="139"/>
      <c r="E4191" s="140"/>
      <c r="F4191" s="140"/>
      <c r="G4191" s="140"/>
      <c r="M4191" s="140"/>
      <c r="N4191" s="167"/>
      <c r="O4191" s="167"/>
      <c r="P4191" s="142"/>
      <c r="Q4191" s="142"/>
      <c r="R4191" s="142"/>
      <c r="S4191" s="139"/>
    </row>
    <row r="4192" spans="2:19" ht="15.75" customHeight="1" x14ac:dyDescent="0.25">
      <c r="B4192" s="106"/>
      <c r="C4192" s="106"/>
      <c r="D4192" s="139"/>
      <c r="E4192" s="140"/>
      <c r="F4192" s="140"/>
      <c r="G4192" s="140"/>
      <c r="M4192" s="140"/>
      <c r="N4192" s="167"/>
      <c r="O4192" s="167"/>
      <c r="P4192" s="142"/>
      <c r="Q4192" s="142"/>
      <c r="R4192" s="142"/>
      <c r="S4192" s="139"/>
    </row>
    <row r="4193" spans="2:19" ht="15.75" customHeight="1" x14ac:dyDescent="0.25">
      <c r="B4193" s="106"/>
      <c r="C4193" s="106"/>
      <c r="D4193" s="139"/>
      <c r="E4193" s="140"/>
      <c r="F4193" s="140"/>
      <c r="G4193" s="140"/>
      <c r="M4193" s="140"/>
      <c r="N4193" s="167"/>
      <c r="O4193" s="167"/>
      <c r="P4193" s="142"/>
      <c r="Q4193" s="142"/>
      <c r="R4193" s="142"/>
      <c r="S4193" s="139"/>
    </row>
    <row r="4194" spans="2:19" ht="15.75" customHeight="1" x14ac:dyDescent="0.25">
      <c r="B4194" s="106"/>
      <c r="C4194" s="106"/>
      <c r="D4194" s="139"/>
      <c r="E4194" s="140"/>
      <c r="F4194" s="140"/>
      <c r="G4194" s="140"/>
      <c r="M4194" s="140"/>
      <c r="N4194" s="167"/>
      <c r="O4194" s="167"/>
      <c r="P4194" s="142"/>
      <c r="Q4194" s="142"/>
      <c r="R4194" s="142"/>
      <c r="S4194" s="139"/>
    </row>
    <row r="4195" spans="2:19" ht="15.75" customHeight="1" x14ac:dyDescent="0.25">
      <c r="B4195" s="106"/>
      <c r="C4195" s="106"/>
      <c r="D4195" s="139"/>
      <c r="E4195" s="140"/>
      <c r="F4195" s="140"/>
      <c r="G4195" s="140"/>
      <c r="M4195" s="140"/>
      <c r="N4195" s="167"/>
      <c r="O4195" s="167"/>
      <c r="P4195" s="142"/>
      <c r="Q4195" s="142"/>
      <c r="R4195" s="142"/>
      <c r="S4195" s="139"/>
    </row>
    <row r="4196" spans="2:19" ht="15.75" customHeight="1" x14ac:dyDescent="0.25">
      <c r="B4196" s="106"/>
      <c r="C4196" s="106"/>
      <c r="D4196" s="139"/>
      <c r="E4196" s="140"/>
      <c r="F4196" s="140"/>
      <c r="G4196" s="140"/>
      <c r="M4196" s="140"/>
      <c r="N4196" s="167"/>
      <c r="O4196" s="167"/>
      <c r="P4196" s="142"/>
      <c r="Q4196" s="142"/>
      <c r="R4196" s="142"/>
      <c r="S4196" s="139"/>
    </row>
    <row r="4197" spans="2:19" ht="15.75" customHeight="1" x14ac:dyDescent="0.25">
      <c r="B4197" s="106"/>
      <c r="C4197" s="106"/>
      <c r="D4197" s="139"/>
      <c r="E4197" s="140"/>
      <c r="F4197" s="140"/>
      <c r="G4197" s="140"/>
      <c r="M4197" s="140"/>
      <c r="N4197" s="167"/>
      <c r="O4197" s="167"/>
      <c r="P4197" s="142"/>
      <c r="Q4197" s="142"/>
      <c r="R4197" s="142"/>
      <c r="S4197" s="139"/>
    </row>
    <row r="4198" spans="2:19" ht="15.75" customHeight="1" x14ac:dyDescent="0.25">
      <c r="B4198" s="106"/>
      <c r="C4198" s="106"/>
      <c r="D4198" s="139"/>
      <c r="E4198" s="140"/>
      <c r="F4198" s="140"/>
      <c r="G4198" s="140"/>
      <c r="M4198" s="140"/>
      <c r="N4198" s="167"/>
      <c r="O4198" s="167"/>
      <c r="P4198" s="142"/>
      <c r="Q4198" s="142"/>
      <c r="R4198" s="142"/>
      <c r="S4198" s="139"/>
    </row>
    <row r="4199" spans="2:19" ht="15.75" customHeight="1" x14ac:dyDescent="0.25">
      <c r="B4199" s="106"/>
      <c r="C4199" s="106"/>
      <c r="D4199" s="139"/>
      <c r="E4199" s="140"/>
      <c r="F4199" s="140"/>
      <c r="G4199" s="140"/>
      <c r="M4199" s="140"/>
      <c r="N4199" s="167"/>
      <c r="O4199" s="167"/>
      <c r="P4199" s="142"/>
      <c r="Q4199" s="142"/>
      <c r="R4199" s="142"/>
      <c r="S4199" s="139"/>
    </row>
    <row r="4200" spans="2:19" ht="15.75" customHeight="1" x14ac:dyDescent="0.25">
      <c r="B4200" s="106"/>
      <c r="C4200" s="106"/>
      <c r="D4200" s="139"/>
      <c r="E4200" s="140"/>
      <c r="F4200" s="140"/>
      <c r="G4200" s="140"/>
      <c r="M4200" s="140"/>
      <c r="N4200" s="167"/>
      <c r="O4200" s="167"/>
      <c r="P4200" s="142"/>
      <c r="Q4200" s="142"/>
      <c r="R4200" s="142"/>
      <c r="S4200" s="139"/>
    </row>
    <row r="4201" spans="2:19" ht="15.75" customHeight="1" x14ac:dyDescent="0.25">
      <c r="B4201" s="106"/>
      <c r="C4201" s="106"/>
      <c r="D4201" s="139"/>
      <c r="E4201" s="140"/>
      <c r="F4201" s="140"/>
      <c r="G4201" s="140"/>
      <c r="M4201" s="140"/>
      <c r="N4201" s="167"/>
      <c r="O4201" s="167"/>
      <c r="P4201" s="142"/>
      <c r="Q4201" s="142"/>
      <c r="R4201" s="142"/>
      <c r="S4201" s="139"/>
    </row>
    <row r="4202" spans="2:19" ht="15.75" customHeight="1" x14ac:dyDescent="0.25">
      <c r="B4202" s="106"/>
      <c r="C4202" s="106"/>
      <c r="D4202" s="139"/>
      <c r="E4202" s="140"/>
      <c r="F4202" s="140"/>
      <c r="G4202" s="140"/>
      <c r="M4202" s="140"/>
      <c r="N4202" s="167"/>
      <c r="O4202" s="167"/>
      <c r="P4202" s="142"/>
      <c r="Q4202" s="142"/>
      <c r="R4202" s="142"/>
      <c r="S4202" s="139"/>
    </row>
    <row r="4203" spans="2:19" ht="15.75" customHeight="1" x14ac:dyDescent="0.25">
      <c r="B4203" s="106"/>
      <c r="C4203" s="106"/>
      <c r="D4203" s="139"/>
      <c r="E4203" s="140"/>
      <c r="F4203" s="140"/>
      <c r="G4203" s="140"/>
      <c r="M4203" s="140"/>
      <c r="N4203" s="167"/>
      <c r="O4203" s="167"/>
      <c r="P4203" s="142"/>
      <c r="Q4203" s="142"/>
      <c r="R4203" s="142"/>
      <c r="S4203" s="139"/>
    </row>
    <row r="4204" spans="2:19" ht="15.75" customHeight="1" x14ac:dyDescent="0.25">
      <c r="B4204" s="106"/>
      <c r="C4204" s="106"/>
      <c r="D4204" s="139"/>
      <c r="E4204" s="140"/>
      <c r="F4204" s="140"/>
      <c r="G4204" s="140"/>
      <c r="M4204" s="140"/>
      <c r="N4204" s="167"/>
      <c r="O4204" s="167"/>
      <c r="P4204" s="142"/>
      <c r="Q4204" s="142"/>
      <c r="R4204" s="142"/>
      <c r="S4204" s="139"/>
    </row>
    <row r="4205" spans="2:19" ht="15.75" customHeight="1" x14ac:dyDescent="0.25">
      <c r="B4205" s="106"/>
      <c r="C4205" s="106"/>
      <c r="D4205" s="139"/>
      <c r="E4205" s="140"/>
      <c r="F4205" s="140"/>
      <c r="G4205" s="140"/>
      <c r="M4205" s="140"/>
      <c r="N4205" s="167"/>
      <c r="O4205" s="167"/>
      <c r="P4205" s="142"/>
      <c r="Q4205" s="142"/>
      <c r="R4205" s="142"/>
      <c r="S4205" s="139"/>
    </row>
    <row r="4206" spans="2:19" ht="15.75" customHeight="1" x14ac:dyDescent="0.25">
      <c r="B4206" s="106"/>
      <c r="C4206" s="106"/>
      <c r="D4206" s="139"/>
      <c r="E4206" s="140"/>
      <c r="F4206" s="140"/>
      <c r="G4206" s="140"/>
      <c r="M4206" s="140"/>
      <c r="N4206" s="167"/>
      <c r="O4206" s="167"/>
      <c r="P4206" s="142"/>
      <c r="Q4206" s="142"/>
      <c r="R4206" s="142"/>
      <c r="S4206" s="139"/>
    </row>
    <row r="4207" spans="2:19" ht="15.75" customHeight="1" x14ac:dyDescent="0.25">
      <c r="B4207" s="106"/>
      <c r="C4207" s="106"/>
      <c r="D4207" s="139"/>
      <c r="E4207" s="140"/>
      <c r="F4207" s="140"/>
      <c r="G4207" s="140"/>
      <c r="M4207" s="140"/>
      <c r="N4207" s="167"/>
      <c r="O4207" s="167"/>
      <c r="P4207" s="142"/>
      <c r="Q4207" s="142"/>
      <c r="R4207" s="142"/>
      <c r="S4207" s="139"/>
    </row>
    <row r="4208" spans="2:19" ht="15.75" customHeight="1" x14ac:dyDescent="0.25">
      <c r="B4208" s="106"/>
      <c r="C4208" s="106"/>
      <c r="D4208" s="139"/>
      <c r="E4208" s="140"/>
      <c r="F4208" s="140"/>
      <c r="G4208" s="140"/>
      <c r="M4208" s="140"/>
      <c r="N4208" s="167"/>
      <c r="O4208" s="167"/>
      <c r="P4208" s="142"/>
      <c r="Q4208" s="142"/>
      <c r="R4208" s="142"/>
      <c r="S4208" s="139"/>
    </row>
    <row r="4209" spans="2:19" ht="15.75" customHeight="1" x14ac:dyDescent="0.25">
      <c r="B4209" s="106"/>
      <c r="C4209" s="106"/>
      <c r="D4209" s="139"/>
      <c r="E4209" s="140"/>
      <c r="F4209" s="140"/>
      <c r="G4209" s="140"/>
      <c r="M4209" s="140"/>
      <c r="N4209" s="167"/>
      <c r="O4209" s="167"/>
      <c r="P4209" s="142"/>
      <c r="Q4209" s="142"/>
      <c r="R4209" s="142"/>
      <c r="S4209" s="139"/>
    </row>
    <row r="4210" spans="2:19" ht="15.75" customHeight="1" x14ac:dyDescent="0.25">
      <c r="B4210" s="106"/>
      <c r="C4210" s="106"/>
      <c r="D4210" s="139"/>
      <c r="E4210" s="140"/>
      <c r="F4210" s="140"/>
      <c r="G4210" s="140"/>
      <c r="M4210" s="140"/>
      <c r="N4210" s="167"/>
      <c r="O4210" s="167"/>
      <c r="P4210" s="142"/>
      <c r="Q4210" s="142"/>
      <c r="R4210" s="142"/>
      <c r="S4210" s="139"/>
    </row>
    <row r="4211" spans="2:19" ht="15.75" customHeight="1" x14ac:dyDescent="0.25">
      <c r="B4211" s="106"/>
      <c r="C4211" s="106"/>
      <c r="D4211" s="139"/>
      <c r="E4211" s="140"/>
      <c r="F4211" s="140"/>
      <c r="G4211" s="140"/>
      <c r="M4211" s="140"/>
      <c r="N4211" s="167"/>
      <c r="O4211" s="167"/>
      <c r="P4211" s="142"/>
      <c r="Q4211" s="142"/>
      <c r="R4211" s="142"/>
      <c r="S4211" s="139"/>
    </row>
    <row r="4212" spans="2:19" ht="15.75" customHeight="1" x14ac:dyDescent="0.25">
      <c r="B4212" s="106"/>
      <c r="C4212" s="106"/>
      <c r="D4212" s="139"/>
      <c r="E4212" s="140"/>
      <c r="F4212" s="140"/>
      <c r="G4212" s="140"/>
      <c r="M4212" s="140"/>
      <c r="N4212" s="167"/>
      <c r="O4212" s="167"/>
      <c r="P4212" s="142"/>
      <c r="Q4212" s="142"/>
      <c r="R4212" s="142"/>
      <c r="S4212" s="139"/>
    </row>
    <row r="4213" spans="2:19" ht="15.75" customHeight="1" x14ac:dyDescent="0.25">
      <c r="B4213" s="106"/>
      <c r="C4213" s="106"/>
      <c r="D4213" s="139"/>
      <c r="E4213" s="140"/>
      <c r="F4213" s="140"/>
      <c r="G4213" s="140"/>
      <c r="M4213" s="140"/>
      <c r="N4213" s="167"/>
      <c r="O4213" s="167"/>
      <c r="P4213" s="142"/>
      <c r="Q4213" s="142"/>
      <c r="R4213" s="142"/>
      <c r="S4213" s="139"/>
    </row>
    <row r="4214" spans="2:19" ht="15.75" customHeight="1" x14ac:dyDescent="0.25">
      <c r="B4214" s="106"/>
      <c r="C4214" s="106"/>
      <c r="D4214" s="139"/>
      <c r="E4214" s="140"/>
      <c r="F4214" s="140"/>
      <c r="G4214" s="140"/>
      <c r="M4214" s="140"/>
      <c r="N4214" s="167"/>
      <c r="O4214" s="167"/>
      <c r="P4214" s="142"/>
      <c r="Q4214" s="142"/>
      <c r="R4214" s="142"/>
      <c r="S4214" s="139"/>
    </row>
    <row r="4215" spans="2:19" ht="15.75" customHeight="1" x14ac:dyDescent="0.25">
      <c r="B4215" s="106"/>
      <c r="C4215" s="106"/>
      <c r="D4215" s="139"/>
      <c r="E4215" s="140"/>
      <c r="F4215" s="140"/>
      <c r="G4215" s="140"/>
      <c r="M4215" s="140"/>
      <c r="N4215" s="167"/>
      <c r="O4215" s="167"/>
      <c r="P4215" s="142"/>
      <c r="Q4215" s="142"/>
      <c r="R4215" s="142"/>
      <c r="S4215" s="139"/>
    </row>
    <row r="4216" spans="2:19" ht="15.75" customHeight="1" x14ac:dyDescent="0.25">
      <c r="B4216" s="106"/>
      <c r="C4216" s="106"/>
      <c r="D4216" s="139"/>
      <c r="E4216" s="140"/>
      <c r="F4216" s="140"/>
      <c r="G4216" s="140"/>
      <c r="M4216" s="140"/>
      <c r="N4216" s="167"/>
      <c r="O4216" s="167"/>
      <c r="P4216" s="142"/>
      <c r="Q4216" s="142"/>
      <c r="R4216" s="142"/>
      <c r="S4216" s="139"/>
    </row>
    <row r="4217" spans="2:19" ht="15.75" customHeight="1" x14ac:dyDescent="0.25">
      <c r="B4217" s="106"/>
      <c r="C4217" s="106"/>
      <c r="D4217" s="139"/>
      <c r="E4217" s="140"/>
      <c r="F4217" s="140"/>
      <c r="G4217" s="140"/>
      <c r="M4217" s="140"/>
      <c r="N4217" s="167"/>
      <c r="O4217" s="167"/>
      <c r="P4217" s="142"/>
      <c r="Q4217" s="142"/>
      <c r="R4217" s="142"/>
      <c r="S4217" s="139"/>
    </row>
    <row r="4218" spans="2:19" ht="15.75" customHeight="1" x14ac:dyDescent="0.25">
      <c r="B4218" s="106"/>
      <c r="C4218" s="106"/>
      <c r="D4218" s="139"/>
      <c r="E4218" s="140"/>
      <c r="F4218" s="140"/>
      <c r="G4218" s="140"/>
      <c r="M4218" s="140"/>
      <c r="N4218" s="167"/>
      <c r="O4218" s="167"/>
      <c r="P4218" s="142"/>
      <c r="Q4218" s="142"/>
      <c r="R4218" s="142"/>
      <c r="S4218" s="139"/>
    </row>
    <row r="4219" spans="2:19" ht="15.75" customHeight="1" x14ac:dyDescent="0.25">
      <c r="B4219" s="106"/>
      <c r="C4219" s="106"/>
      <c r="D4219" s="139"/>
      <c r="E4219" s="140"/>
      <c r="F4219" s="140"/>
      <c r="G4219" s="140"/>
      <c r="M4219" s="140"/>
      <c r="N4219" s="167"/>
      <c r="O4219" s="167"/>
      <c r="P4219" s="142"/>
      <c r="Q4219" s="142"/>
      <c r="R4219" s="142"/>
      <c r="S4219" s="139"/>
    </row>
    <row r="4220" spans="2:19" ht="15.75" customHeight="1" x14ac:dyDescent="0.25">
      <c r="B4220" s="106"/>
      <c r="C4220" s="106"/>
      <c r="D4220" s="139"/>
      <c r="E4220" s="140"/>
      <c r="F4220" s="140"/>
      <c r="G4220" s="140"/>
      <c r="M4220" s="140"/>
      <c r="N4220" s="167"/>
      <c r="O4220" s="167"/>
      <c r="P4220" s="142"/>
      <c r="Q4220" s="142"/>
      <c r="R4220" s="142"/>
      <c r="S4220" s="139"/>
    </row>
    <row r="4221" spans="2:19" ht="15.75" customHeight="1" x14ac:dyDescent="0.25">
      <c r="B4221" s="106"/>
      <c r="C4221" s="106"/>
      <c r="D4221" s="139"/>
      <c r="E4221" s="140"/>
      <c r="F4221" s="140"/>
      <c r="G4221" s="140"/>
      <c r="M4221" s="140"/>
      <c r="N4221" s="167"/>
      <c r="O4221" s="167"/>
      <c r="P4221" s="142"/>
      <c r="Q4221" s="142"/>
      <c r="R4221" s="142"/>
      <c r="S4221" s="139"/>
    </row>
    <row r="4222" spans="2:19" ht="15.75" customHeight="1" x14ac:dyDescent="0.25">
      <c r="B4222" s="106"/>
      <c r="C4222" s="106"/>
      <c r="D4222" s="139"/>
      <c r="E4222" s="140"/>
      <c r="F4222" s="140"/>
      <c r="G4222" s="140"/>
      <c r="M4222" s="140"/>
      <c r="N4222" s="167"/>
      <c r="O4222" s="167"/>
      <c r="P4222" s="142"/>
      <c r="Q4222" s="142"/>
      <c r="R4222" s="142"/>
      <c r="S4222" s="139"/>
    </row>
    <row r="4223" spans="2:19" ht="15.75" customHeight="1" x14ac:dyDescent="0.25">
      <c r="B4223" s="106"/>
      <c r="C4223" s="106"/>
      <c r="D4223" s="139"/>
      <c r="E4223" s="140"/>
      <c r="F4223" s="140"/>
      <c r="G4223" s="140"/>
      <c r="M4223" s="140"/>
      <c r="N4223" s="167"/>
      <c r="O4223" s="167"/>
      <c r="P4223" s="142"/>
      <c r="Q4223" s="142"/>
      <c r="R4223" s="142"/>
      <c r="S4223" s="139"/>
    </row>
    <row r="4224" spans="2:19" ht="15.75" customHeight="1" x14ac:dyDescent="0.25">
      <c r="B4224" s="106"/>
      <c r="C4224" s="106"/>
      <c r="D4224" s="139"/>
      <c r="E4224" s="140"/>
      <c r="F4224" s="140"/>
      <c r="G4224" s="140"/>
      <c r="M4224" s="140"/>
      <c r="N4224" s="167"/>
      <c r="O4224" s="167"/>
      <c r="P4224" s="142"/>
      <c r="Q4224" s="142"/>
      <c r="R4224" s="142"/>
      <c r="S4224" s="139"/>
    </row>
    <row r="4225" spans="2:19" ht="15.75" customHeight="1" x14ac:dyDescent="0.25">
      <c r="B4225" s="106"/>
      <c r="C4225" s="106"/>
      <c r="D4225" s="139"/>
      <c r="E4225" s="140"/>
      <c r="F4225" s="140"/>
      <c r="G4225" s="140"/>
      <c r="M4225" s="140"/>
      <c r="N4225" s="167"/>
      <c r="O4225" s="167"/>
      <c r="P4225" s="142"/>
      <c r="Q4225" s="142"/>
      <c r="R4225" s="142"/>
      <c r="S4225" s="139"/>
    </row>
    <row r="4226" spans="2:19" ht="15.75" customHeight="1" x14ac:dyDescent="0.25">
      <c r="B4226" s="106"/>
      <c r="C4226" s="106"/>
      <c r="D4226" s="139"/>
      <c r="E4226" s="140"/>
      <c r="F4226" s="140"/>
      <c r="G4226" s="140"/>
      <c r="M4226" s="140"/>
      <c r="N4226" s="167"/>
      <c r="O4226" s="167"/>
      <c r="P4226" s="142"/>
      <c r="Q4226" s="142"/>
      <c r="R4226" s="142"/>
      <c r="S4226" s="139"/>
    </row>
    <row r="4227" spans="2:19" ht="15.75" customHeight="1" x14ac:dyDescent="0.25">
      <c r="B4227" s="106"/>
      <c r="C4227" s="106"/>
      <c r="D4227" s="139"/>
      <c r="E4227" s="140"/>
      <c r="F4227" s="140"/>
      <c r="G4227" s="140"/>
      <c r="M4227" s="140"/>
      <c r="N4227" s="167"/>
      <c r="O4227" s="167"/>
      <c r="P4227" s="142"/>
      <c r="Q4227" s="142"/>
      <c r="R4227" s="142"/>
      <c r="S4227" s="139"/>
    </row>
    <row r="4228" spans="2:19" ht="15.75" customHeight="1" x14ac:dyDescent="0.25">
      <c r="B4228" s="106"/>
      <c r="C4228" s="106"/>
      <c r="D4228" s="139"/>
      <c r="E4228" s="140"/>
      <c r="F4228" s="140"/>
      <c r="G4228" s="140"/>
      <c r="M4228" s="140"/>
      <c r="N4228" s="167"/>
      <c r="O4228" s="167"/>
      <c r="P4228" s="142"/>
      <c r="Q4228" s="142"/>
      <c r="R4228" s="142"/>
      <c r="S4228" s="139"/>
    </row>
    <row r="4229" spans="2:19" ht="15.75" customHeight="1" x14ac:dyDescent="0.25">
      <c r="B4229" s="106"/>
      <c r="C4229" s="106"/>
      <c r="D4229" s="139"/>
      <c r="E4229" s="140"/>
      <c r="F4229" s="140"/>
      <c r="G4229" s="140"/>
      <c r="M4229" s="140"/>
      <c r="N4229" s="167"/>
      <c r="O4229" s="167"/>
      <c r="P4229" s="142"/>
      <c r="Q4229" s="142"/>
      <c r="R4229" s="142"/>
      <c r="S4229" s="139"/>
    </row>
    <row r="4230" spans="2:19" ht="15.75" customHeight="1" x14ac:dyDescent="0.25">
      <c r="B4230" s="106"/>
      <c r="C4230" s="106"/>
      <c r="D4230" s="139"/>
      <c r="E4230" s="140"/>
      <c r="F4230" s="140"/>
      <c r="G4230" s="140"/>
      <c r="M4230" s="140"/>
      <c r="N4230" s="167"/>
      <c r="O4230" s="167"/>
      <c r="P4230" s="142"/>
      <c r="Q4230" s="142"/>
      <c r="R4230" s="142"/>
      <c r="S4230" s="139"/>
    </row>
    <row r="4231" spans="2:19" ht="15.75" customHeight="1" x14ac:dyDescent="0.25">
      <c r="B4231" s="106"/>
      <c r="C4231" s="106"/>
      <c r="D4231" s="139"/>
      <c r="E4231" s="140"/>
      <c r="F4231" s="140"/>
      <c r="G4231" s="140"/>
      <c r="M4231" s="140"/>
      <c r="N4231" s="167"/>
      <c r="O4231" s="167"/>
      <c r="P4231" s="142"/>
      <c r="Q4231" s="142"/>
      <c r="R4231" s="142"/>
      <c r="S4231" s="139"/>
    </row>
    <row r="4232" spans="2:19" ht="15.75" customHeight="1" x14ac:dyDescent="0.25">
      <c r="B4232" s="106"/>
      <c r="C4232" s="106"/>
      <c r="D4232" s="139"/>
      <c r="E4232" s="140"/>
      <c r="F4232" s="140"/>
      <c r="G4232" s="140"/>
      <c r="M4232" s="140"/>
      <c r="N4232" s="167"/>
      <c r="O4232" s="167"/>
      <c r="P4232" s="142"/>
      <c r="Q4232" s="142"/>
      <c r="R4232" s="142"/>
      <c r="S4232" s="139"/>
    </row>
    <row r="4233" spans="2:19" ht="15.75" customHeight="1" x14ac:dyDescent="0.25">
      <c r="B4233" s="106"/>
      <c r="C4233" s="106"/>
      <c r="D4233" s="139"/>
      <c r="E4233" s="140"/>
      <c r="F4233" s="140"/>
      <c r="G4233" s="140"/>
      <c r="M4233" s="140"/>
      <c r="N4233" s="167"/>
      <c r="O4233" s="167"/>
      <c r="P4233" s="142"/>
      <c r="Q4233" s="142"/>
      <c r="R4233" s="142"/>
      <c r="S4233" s="139"/>
    </row>
    <row r="4234" spans="2:19" ht="15.75" customHeight="1" x14ac:dyDescent="0.25">
      <c r="B4234" s="106"/>
      <c r="C4234" s="106"/>
      <c r="D4234" s="139"/>
      <c r="E4234" s="140"/>
      <c r="F4234" s="140"/>
      <c r="G4234" s="140"/>
      <c r="M4234" s="140"/>
      <c r="N4234" s="167"/>
      <c r="O4234" s="167"/>
      <c r="P4234" s="142"/>
      <c r="Q4234" s="142"/>
      <c r="R4234" s="142"/>
      <c r="S4234" s="139"/>
    </row>
    <row r="4235" spans="2:19" ht="15.75" customHeight="1" x14ac:dyDescent="0.25">
      <c r="B4235" s="106"/>
      <c r="C4235" s="106"/>
      <c r="D4235" s="139"/>
      <c r="E4235" s="140"/>
      <c r="F4235" s="140"/>
      <c r="G4235" s="140"/>
      <c r="M4235" s="140"/>
      <c r="N4235" s="167"/>
      <c r="O4235" s="167"/>
      <c r="P4235" s="142"/>
      <c r="Q4235" s="142"/>
      <c r="R4235" s="142"/>
      <c r="S4235" s="139"/>
    </row>
    <row r="4236" spans="2:19" ht="15.75" customHeight="1" x14ac:dyDescent="0.25">
      <c r="B4236" s="106"/>
      <c r="C4236" s="106"/>
      <c r="D4236" s="139"/>
      <c r="E4236" s="140"/>
      <c r="F4236" s="140"/>
      <c r="G4236" s="140"/>
      <c r="M4236" s="140"/>
      <c r="N4236" s="167"/>
      <c r="O4236" s="167"/>
      <c r="P4236" s="142"/>
      <c r="Q4236" s="142"/>
      <c r="R4236" s="142"/>
      <c r="S4236" s="139"/>
    </row>
    <row r="4237" spans="2:19" ht="15.75" customHeight="1" x14ac:dyDescent="0.25">
      <c r="B4237" s="106"/>
      <c r="C4237" s="106"/>
      <c r="D4237" s="139"/>
      <c r="E4237" s="140"/>
      <c r="F4237" s="140"/>
      <c r="G4237" s="140"/>
      <c r="M4237" s="140"/>
      <c r="N4237" s="167"/>
      <c r="O4237" s="167"/>
      <c r="P4237" s="142"/>
      <c r="Q4237" s="142"/>
      <c r="R4237" s="142"/>
      <c r="S4237" s="139"/>
    </row>
    <row r="4238" spans="2:19" ht="15.75" customHeight="1" x14ac:dyDescent="0.25">
      <c r="B4238" s="106"/>
      <c r="C4238" s="106"/>
      <c r="D4238" s="139"/>
      <c r="E4238" s="140"/>
      <c r="F4238" s="140"/>
      <c r="G4238" s="140"/>
      <c r="M4238" s="140"/>
      <c r="N4238" s="167"/>
      <c r="O4238" s="167"/>
      <c r="P4238" s="142"/>
      <c r="Q4238" s="142"/>
      <c r="R4238" s="142"/>
      <c r="S4238" s="139"/>
    </row>
    <row r="4239" spans="2:19" ht="15.75" customHeight="1" x14ac:dyDescent="0.25">
      <c r="B4239" s="106"/>
      <c r="C4239" s="106"/>
      <c r="D4239" s="139"/>
      <c r="E4239" s="140"/>
      <c r="F4239" s="140"/>
      <c r="G4239" s="140"/>
      <c r="M4239" s="140"/>
      <c r="N4239" s="167"/>
      <c r="O4239" s="167"/>
      <c r="P4239" s="142"/>
      <c r="Q4239" s="142"/>
      <c r="R4239" s="142"/>
      <c r="S4239" s="139"/>
    </row>
    <row r="4240" spans="2:19" ht="15.75" customHeight="1" x14ac:dyDescent="0.25">
      <c r="B4240" s="106"/>
      <c r="C4240" s="106"/>
      <c r="D4240" s="139"/>
      <c r="E4240" s="140"/>
      <c r="F4240" s="140"/>
      <c r="G4240" s="140"/>
      <c r="M4240" s="140"/>
      <c r="N4240" s="167"/>
      <c r="O4240" s="167"/>
      <c r="P4240" s="142"/>
      <c r="Q4240" s="142"/>
      <c r="R4240" s="142"/>
      <c r="S4240" s="139"/>
    </row>
    <row r="4241" spans="2:19" ht="15.75" customHeight="1" x14ac:dyDescent="0.25">
      <c r="B4241" s="106"/>
      <c r="C4241" s="106"/>
      <c r="D4241" s="139"/>
      <c r="E4241" s="140"/>
      <c r="F4241" s="140"/>
      <c r="G4241" s="140"/>
      <c r="M4241" s="140"/>
      <c r="N4241" s="167"/>
      <c r="O4241" s="167"/>
      <c r="P4241" s="142"/>
      <c r="Q4241" s="142"/>
      <c r="R4241" s="142"/>
      <c r="S4241" s="139"/>
    </row>
    <row r="4242" spans="2:19" ht="15.75" customHeight="1" x14ac:dyDescent="0.25">
      <c r="B4242" s="106"/>
      <c r="C4242" s="106"/>
      <c r="D4242" s="139"/>
      <c r="E4242" s="140"/>
      <c r="F4242" s="140"/>
      <c r="G4242" s="140"/>
      <c r="M4242" s="140"/>
      <c r="N4242" s="167"/>
      <c r="O4242" s="167"/>
      <c r="P4242" s="142"/>
      <c r="Q4242" s="142"/>
      <c r="R4242" s="142"/>
      <c r="S4242" s="139"/>
    </row>
    <row r="4243" spans="2:19" ht="15.75" customHeight="1" x14ac:dyDescent="0.25">
      <c r="B4243" s="106"/>
      <c r="C4243" s="106"/>
      <c r="D4243" s="139"/>
      <c r="E4243" s="140"/>
      <c r="F4243" s="140"/>
      <c r="G4243" s="140"/>
      <c r="M4243" s="140"/>
      <c r="N4243" s="167"/>
      <c r="O4243" s="167"/>
      <c r="P4243" s="142"/>
      <c r="Q4243" s="142"/>
      <c r="R4243" s="142"/>
      <c r="S4243" s="139"/>
    </row>
    <row r="4244" spans="2:19" ht="15.75" customHeight="1" x14ac:dyDescent="0.25">
      <c r="B4244" s="106"/>
      <c r="C4244" s="106"/>
      <c r="D4244" s="139"/>
      <c r="E4244" s="140"/>
      <c r="F4244" s="140"/>
      <c r="G4244" s="140"/>
      <c r="M4244" s="140"/>
      <c r="N4244" s="167"/>
      <c r="O4244" s="167"/>
      <c r="P4244" s="142"/>
      <c r="Q4244" s="142"/>
      <c r="R4244" s="142"/>
      <c r="S4244" s="139"/>
    </row>
    <row r="4245" spans="2:19" ht="15.75" customHeight="1" x14ac:dyDescent="0.25">
      <c r="B4245" s="106"/>
      <c r="C4245" s="106"/>
      <c r="D4245" s="139"/>
      <c r="E4245" s="140"/>
      <c r="F4245" s="140"/>
      <c r="G4245" s="140"/>
      <c r="M4245" s="140"/>
      <c r="N4245" s="167"/>
      <c r="O4245" s="167"/>
      <c r="P4245" s="142"/>
      <c r="Q4245" s="142"/>
      <c r="R4245" s="142"/>
      <c r="S4245" s="139"/>
    </row>
    <row r="4246" spans="2:19" ht="15.75" customHeight="1" x14ac:dyDescent="0.25">
      <c r="B4246" s="106"/>
      <c r="C4246" s="106"/>
      <c r="D4246" s="139"/>
      <c r="E4246" s="140"/>
      <c r="F4246" s="140"/>
      <c r="G4246" s="140"/>
      <c r="M4246" s="140"/>
      <c r="N4246" s="167"/>
      <c r="O4246" s="167"/>
      <c r="P4246" s="142"/>
      <c r="Q4246" s="142"/>
      <c r="R4246" s="142"/>
      <c r="S4246" s="139"/>
    </row>
    <row r="4247" spans="2:19" ht="15.75" customHeight="1" x14ac:dyDescent="0.25">
      <c r="B4247" s="106"/>
      <c r="C4247" s="106"/>
      <c r="D4247" s="139"/>
      <c r="E4247" s="140"/>
      <c r="F4247" s="140"/>
      <c r="G4247" s="140"/>
      <c r="M4247" s="140"/>
      <c r="N4247" s="167"/>
      <c r="O4247" s="167"/>
      <c r="P4247" s="142"/>
      <c r="Q4247" s="142"/>
      <c r="R4247" s="142"/>
      <c r="S4247" s="139"/>
    </row>
    <row r="4248" spans="2:19" ht="15.75" customHeight="1" x14ac:dyDescent="0.25">
      <c r="B4248" s="106"/>
      <c r="C4248" s="106"/>
      <c r="D4248" s="139"/>
      <c r="E4248" s="140"/>
      <c r="F4248" s="140"/>
      <c r="G4248" s="140"/>
      <c r="M4248" s="140"/>
      <c r="N4248" s="167"/>
      <c r="O4248" s="167"/>
      <c r="P4248" s="142"/>
      <c r="Q4248" s="142"/>
      <c r="R4248" s="142"/>
      <c r="S4248" s="139"/>
    </row>
    <row r="4249" spans="2:19" ht="15.75" customHeight="1" x14ac:dyDescent="0.25">
      <c r="B4249" s="106"/>
      <c r="C4249" s="106"/>
      <c r="D4249" s="139"/>
      <c r="E4249" s="140"/>
      <c r="F4249" s="140"/>
      <c r="G4249" s="140"/>
      <c r="M4249" s="140"/>
      <c r="N4249" s="167"/>
      <c r="O4249" s="167"/>
      <c r="P4249" s="142"/>
      <c r="Q4249" s="142"/>
      <c r="R4249" s="142"/>
      <c r="S4249" s="139"/>
    </row>
    <row r="4250" spans="2:19" ht="15.75" customHeight="1" x14ac:dyDescent="0.25">
      <c r="B4250" s="106"/>
      <c r="C4250" s="106"/>
      <c r="D4250" s="139"/>
      <c r="E4250" s="140"/>
      <c r="F4250" s="140"/>
      <c r="G4250" s="140"/>
      <c r="M4250" s="140"/>
      <c r="N4250" s="167"/>
      <c r="O4250" s="167"/>
      <c r="P4250" s="142"/>
      <c r="Q4250" s="142"/>
      <c r="R4250" s="142"/>
      <c r="S4250" s="139"/>
    </row>
    <row r="4251" spans="2:19" ht="15.75" customHeight="1" x14ac:dyDescent="0.25">
      <c r="B4251" s="106"/>
      <c r="C4251" s="106"/>
      <c r="D4251" s="139"/>
      <c r="E4251" s="140"/>
      <c r="F4251" s="140"/>
      <c r="G4251" s="140"/>
      <c r="M4251" s="140"/>
      <c r="N4251" s="167"/>
      <c r="O4251" s="167"/>
      <c r="P4251" s="142"/>
      <c r="Q4251" s="142"/>
      <c r="R4251" s="142"/>
      <c r="S4251" s="139"/>
    </row>
    <row r="4252" spans="2:19" ht="15.75" customHeight="1" x14ac:dyDescent="0.25">
      <c r="B4252" s="106"/>
      <c r="C4252" s="106"/>
      <c r="D4252" s="139"/>
      <c r="E4252" s="140"/>
      <c r="F4252" s="140"/>
      <c r="G4252" s="140"/>
      <c r="M4252" s="140"/>
      <c r="N4252" s="167"/>
      <c r="O4252" s="167"/>
      <c r="P4252" s="142"/>
      <c r="Q4252" s="142"/>
      <c r="R4252" s="142"/>
      <c r="S4252" s="139"/>
    </row>
    <row r="4253" spans="2:19" ht="15.75" customHeight="1" x14ac:dyDescent="0.25">
      <c r="B4253" s="106"/>
      <c r="C4253" s="106"/>
      <c r="D4253" s="139"/>
      <c r="E4253" s="140"/>
      <c r="F4253" s="140"/>
      <c r="G4253" s="140"/>
      <c r="M4253" s="140"/>
      <c r="N4253" s="167"/>
      <c r="O4253" s="167"/>
      <c r="P4253" s="142"/>
      <c r="Q4253" s="142"/>
      <c r="R4253" s="142"/>
      <c r="S4253" s="139"/>
    </row>
    <row r="4254" spans="2:19" ht="15.75" customHeight="1" x14ac:dyDescent="0.25">
      <c r="B4254" s="106"/>
      <c r="C4254" s="106"/>
      <c r="D4254" s="139"/>
      <c r="E4254" s="140"/>
      <c r="F4254" s="140"/>
      <c r="G4254" s="140"/>
      <c r="M4254" s="140"/>
      <c r="N4254" s="167"/>
      <c r="O4254" s="167"/>
      <c r="P4254" s="142"/>
      <c r="Q4254" s="142"/>
      <c r="R4254" s="142"/>
      <c r="S4254" s="139"/>
    </row>
    <row r="4255" spans="2:19" ht="15.75" customHeight="1" x14ac:dyDescent="0.25">
      <c r="B4255" s="106"/>
      <c r="C4255" s="106"/>
      <c r="D4255" s="139"/>
      <c r="E4255" s="140"/>
      <c r="F4255" s="140"/>
      <c r="G4255" s="140"/>
      <c r="M4255" s="140"/>
      <c r="N4255" s="167"/>
      <c r="O4255" s="167"/>
      <c r="P4255" s="142"/>
      <c r="Q4255" s="142"/>
      <c r="R4255" s="142"/>
      <c r="S4255" s="139"/>
    </row>
    <row r="4256" spans="2:19" ht="15.75" customHeight="1" x14ac:dyDescent="0.25">
      <c r="B4256" s="106"/>
      <c r="C4256" s="106"/>
      <c r="D4256" s="139"/>
      <c r="E4256" s="140"/>
      <c r="F4256" s="140"/>
      <c r="G4256" s="140"/>
      <c r="M4256" s="140"/>
      <c r="N4256" s="167"/>
      <c r="O4256" s="167"/>
      <c r="P4256" s="142"/>
      <c r="Q4256" s="142"/>
      <c r="R4256" s="142"/>
      <c r="S4256" s="139"/>
    </row>
    <row r="4257" spans="2:19" ht="15.75" customHeight="1" x14ac:dyDescent="0.25">
      <c r="B4257" s="106"/>
      <c r="C4257" s="106"/>
      <c r="D4257" s="139"/>
      <c r="E4257" s="140"/>
      <c r="F4257" s="140"/>
      <c r="G4257" s="140"/>
      <c r="M4257" s="140"/>
      <c r="N4257" s="167"/>
      <c r="O4257" s="167"/>
      <c r="P4257" s="142"/>
      <c r="Q4257" s="142"/>
      <c r="R4257" s="142"/>
      <c r="S4257" s="139"/>
    </row>
    <row r="4258" spans="2:19" ht="15.75" customHeight="1" x14ac:dyDescent="0.25">
      <c r="B4258" s="106"/>
      <c r="C4258" s="106"/>
      <c r="D4258" s="139"/>
      <c r="E4258" s="140"/>
      <c r="F4258" s="140"/>
      <c r="G4258" s="140"/>
      <c r="M4258" s="140"/>
      <c r="N4258" s="167"/>
      <c r="O4258" s="167"/>
      <c r="P4258" s="142"/>
      <c r="Q4258" s="142"/>
      <c r="R4258" s="142"/>
      <c r="S4258" s="139"/>
    </row>
    <row r="4259" spans="2:19" ht="15.75" customHeight="1" x14ac:dyDescent="0.25">
      <c r="B4259" s="106"/>
      <c r="C4259" s="106"/>
      <c r="D4259" s="139"/>
      <c r="E4259" s="140"/>
      <c r="F4259" s="140"/>
      <c r="G4259" s="140"/>
      <c r="M4259" s="140"/>
      <c r="N4259" s="167"/>
      <c r="O4259" s="167"/>
      <c r="P4259" s="142"/>
      <c r="Q4259" s="142"/>
      <c r="R4259" s="142"/>
      <c r="S4259" s="139"/>
    </row>
    <row r="4260" spans="2:19" ht="15.75" customHeight="1" x14ac:dyDescent="0.25">
      <c r="B4260" s="106"/>
      <c r="C4260" s="106"/>
      <c r="D4260" s="139"/>
      <c r="E4260" s="140"/>
      <c r="F4260" s="140"/>
      <c r="G4260" s="140"/>
      <c r="M4260" s="140"/>
      <c r="N4260" s="167"/>
      <c r="O4260" s="167"/>
      <c r="P4260" s="142"/>
      <c r="Q4260" s="142"/>
      <c r="R4260" s="142"/>
      <c r="S4260" s="139"/>
    </row>
    <row r="4261" spans="2:19" ht="15.75" customHeight="1" x14ac:dyDescent="0.25">
      <c r="B4261" s="106"/>
      <c r="C4261" s="106"/>
      <c r="D4261" s="139"/>
      <c r="E4261" s="140"/>
      <c r="F4261" s="140"/>
      <c r="G4261" s="140"/>
      <c r="M4261" s="140"/>
      <c r="N4261" s="167"/>
      <c r="O4261" s="167"/>
      <c r="P4261" s="142"/>
      <c r="Q4261" s="142"/>
      <c r="R4261" s="142"/>
      <c r="S4261" s="139"/>
    </row>
    <row r="4262" spans="2:19" ht="15.75" customHeight="1" x14ac:dyDescent="0.25">
      <c r="B4262" s="106"/>
      <c r="C4262" s="106"/>
      <c r="D4262" s="139"/>
      <c r="E4262" s="140"/>
      <c r="F4262" s="140"/>
      <c r="G4262" s="140"/>
      <c r="M4262" s="140"/>
      <c r="N4262" s="167"/>
      <c r="O4262" s="167"/>
      <c r="P4262" s="142"/>
      <c r="Q4262" s="142"/>
      <c r="R4262" s="142"/>
      <c r="S4262" s="139"/>
    </row>
    <row r="4263" spans="2:19" ht="15.75" customHeight="1" x14ac:dyDescent="0.25">
      <c r="B4263" s="106"/>
      <c r="C4263" s="106"/>
      <c r="D4263" s="139"/>
      <c r="E4263" s="140"/>
      <c r="F4263" s="140"/>
      <c r="G4263" s="140"/>
      <c r="M4263" s="140"/>
      <c r="N4263" s="167"/>
      <c r="O4263" s="167"/>
      <c r="P4263" s="142"/>
      <c r="Q4263" s="142"/>
      <c r="R4263" s="142"/>
      <c r="S4263" s="139"/>
    </row>
    <row r="4264" spans="2:19" ht="15.75" customHeight="1" x14ac:dyDescent="0.25">
      <c r="B4264" s="106"/>
      <c r="C4264" s="106"/>
      <c r="D4264" s="139"/>
      <c r="E4264" s="140"/>
      <c r="F4264" s="140"/>
      <c r="G4264" s="140"/>
      <c r="M4264" s="140"/>
      <c r="N4264" s="167"/>
      <c r="O4264" s="167"/>
      <c r="P4264" s="142"/>
      <c r="Q4264" s="142"/>
      <c r="R4264" s="142"/>
      <c r="S4264" s="139"/>
    </row>
    <row r="4265" spans="2:19" ht="15.75" customHeight="1" x14ac:dyDescent="0.25">
      <c r="B4265" s="106"/>
      <c r="C4265" s="106"/>
      <c r="D4265" s="139"/>
      <c r="E4265" s="140"/>
      <c r="F4265" s="140"/>
      <c r="G4265" s="140"/>
      <c r="M4265" s="140"/>
      <c r="N4265" s="167"/>
      <c r="O4265" s="167"/>
      <c r="P4265" s="142"/>
      <c r="Q4265" s="142"/>
      <c r="R4265" s="142"/>
      <c r="S4265" s="139"/>
    </row>
    <row r="4266" spans="2:19" ht="15.75" customHeight="1" x14ac:dyDescent="0.25">
      <c r="B4266" s="106"/>
      <c r="C4266" s="106"/>
      <c r="D4266" s="139"/>
      <c r="E4266" s="140"/>
      <c r="F4266" s="140"/>
      <c r="G4266" s="140"/>
      <c r="M4266" s="140"/>
      <c r="N4266" s="167"/>
      <c r="O4266" s="167"/>
      <c r="P4266" s="142"/>
      <c r="Q4266" s="142"/>
      <c r="R4266" s="142"/>
      <c r="S4266" s="139"/>
    </row>
    <row r="4267" spans="2:19" ht="15.75" customHeight="1" x14ac:dyDescent="0.25">
      <c r="B4267" s="106"/>
      <c r="C4267" s="106"/>
      <c r="D4267" s="139"/>
      <c r="E4267" s="140"/>
      <c r="F4267" s="140"/>
      <c r="G4267" s="140"/>
      <c r="M4267" s="140"/>
      <c r="N4267" s="167"/>
      <c r="O4267" s="167"/>
      <c r="P4267" s="142"/>
      <c r="Q4267" s="142"/>
      <c r="R4267" s="142"/>
      <c r="S4267" s="139"/>
    </row>
    <row r="4268" spans="2:19" ht="15.75" customHeight="1" x14ac:dyDescent="0.25">
      <c r="B4268" s="106"/>
      <c r="C4268" s="106"/>
      <c r="D4268" s="139"/>
      <c r="E4268" s="140"/>
      <c r="F4268" s="140"/>
      <c r="G4268" s="140"/>
      <c r="M4268" s="140"/>
      <c r="N4268" s="167"/>
      <c r="O4268" s="167"/>
      <c r="P4268" s="142"/>
      <c r="Q4268" s="142"/>
      <c r="R4268" s="142"/>
      <c r="S4268" s="139"/>
    </row>
    <row r="4269" spans="2:19" ht="15.75" customHeight="1" x14ac:dyDescent="0.25">
      <c r="B4269" s="106"/>
      <c r="C4269" s="106"/>
      <c r="D4269" s="139"/>
      <c r="E4269" s="140"/>
      <c r="F4269" s="140"/>
      <c r="G4269" s="140"/>
      <c r="M4269" s="140"/>
      <c r="N4269" s="167"/>
      <c r="O4269" s="167"/>
      <c r="P4269" s="142"/>
      <c r="Q4269" s="142"/>
      <c r="R4269" s="142"/>
      <c r="S4269" s="139"/>
    </row>
    <row r="4270" spans="2:19" ht="15.75" customHeight="1" x14ac:dyDescent="0.25">
      <c r="B4270" s="106"/>
      <c r="C4270" s="106"/>
      <c r="D4270" s="139"/>
      <c r="E4270" s="140"/>
      <c r="F4270" s="140"/>
      <c r="G4270" s="140"/>
      <c r="M4270" s="140"/>
      <c r="N4270" s="167"/>
      <c r="O4270" s="167"/>
      <c r="P4270" s="142"/>
      <c r="Q4270" s="142"/>
      <c r="R4270" s="142"/>
      <c r="S4270" s="139"/>
    </row>
    <row r="4271" spans="2:19" ht="15.75" customHeight="1" x14ac:dyDescent="0.25">
      <c r="B4271" s="106"/>
      <c r="C4271" s="106"/>
      <c r="D4271" s="139"/>
      <c r="E4271" s="140"/>
      <c r="F4271" s="140"/>
      <c r="G4271" s="140"/>
      <c r="M4271" s="140"/>
      <c r="N4271" s="167"/>
      <c r="O4271" s="167"/>
      <c r="P4271" s="142"/>
      <c r="Q4271" s="142"/>
      <c r="R4271" s="142"/>
      <c r="S4271" s="139"/>
    </row>
    <row r="4272" spans="2:19" ht="15.75" customHeight="1" x14ac:dyDescent="0.25">
      <c r="B4272" s="106"/>
      <c r="C4272" s="106"/>
      <c r="D4272" s="139"/>
      <c r="E4272" s="140"/>
      <c r="F4272" s="140"/>
      <c r="G4272" s="140"/>
      <c r="M4272" s="140"/>
      <c r="N4272" s="167"/>
      <c r="O4272" s="167"/>
      <c r="P4272" s="142"/>
      <c r="Q4272" s="142"/>
      <c r="R4272" s="142"/>
      <c r="S4272" s="139"/>
    </row>
    <row r="4273" spans="2:19" ht="15.75" customHeight="1" x14ac:dyDescent="0.25">
      <c r="B4273" s="106"/>
      <c r="C4273" s="106"/>
      <c r="D4273" s="139"/>
      <c r="E4273" s="140"/>
      <c r="F4273" s="140"/>
      <c r="G4273" s="140"/>
      <c r="M4273" s="140"/>
      <c r="N4273" s="167"/>
      <c r="O4273" s="167"/>
      <c r="P4273" s="142"/>
      <c r="Q4273" s="142"/>
      <c r="R4273" s="142"/>
      <c r="S4273" s="139"/>
    </row>
    <row r="4274" spans="2:19" ht="15.75" customHeight="1" x14ac:dyDescent="0.25">
      <c r="B4274" s="106"/>
      <c r="C4274" s="106"/>
      <c r="D4274" s="139"/>
      <c r="E4274" s="140"/>
      <c r="F4274" s="140"/>
      <c r="G4274" s="140"/>
      <c r="M4274" s="140"/>
      <c r="N4274" s="167"/>
      <c r="O4274" s="167"/>
      <c r="P4274" s="142"/>
      <c r="Q4274" s="142"/>
      <c r="R4274" s="142"/>
      <c r="S4274" s="139"/>
    </row>
    <row r="4275" spans="2:19" ht="15.75" customHeight="1" x14ac:dyDescent="0.25">
      <c r="B4275" s="106"/>
      <c r="C4275" s="106"/>
      <c r="D4275" s="139"/>
      <c r="E4275" s="140"/>
      <c r="F4275" s="140"/>
      <c r="G4275" s="140"/>
      <c r="M4275" s="140"/>
      <c r="N4275" s="167"/>
      <c r="O4275" s="167"/>
      <c r="P4275" s="142"/>
      <c r="Q4275" s="142"/>
      <c r="R4275" s="142"/>
      <c r="S4275" s="139"/>
    </row>
    <row r="4276" spans="2:19" ht="15.75" customHeight="1" x14ac:dyDescent="0.25">
      <c r="B4276" s="106"/>
      <c r="C4276" s="106"/>
      <c r="D4276" s="139"/>
      <c r="E4276" s="140"/>
      <c r="F4276" s="140"/>
      <c r="G4276" s="140"/>
      <c r="M4276" s="140"/>
      <c r="N4276" s="167"/>
      <c r="O4276" s="167"/>
      <c r="P4276" s="142"/>
      <c r="Q4276" s="142"/>
      <c r="R4276" s="142"/>
      <c r="S4276" s="139"/>
    </row>
    <row r="4277" spans="2:19" ht="15.75" customHeight="1" x14ac:dyDescent="0.25">
      <c r="B4277" s="106"/>
      <c r="C4277" s="106"/>
      <c r="D4277" s="139"/>
      <c r="E4277" s="140"/>
      <c r="F4277" s="140"/>
      <c r="G4277" s="140"/>
      <c r="M4277" s="140"/>
      <c r="N4277" s="167"/>
      <c r="O4277" s="167"/>
      <c r="P4277" s="142"/>
      <c r="Q4277" s="142"/>
      <c r="R4277" s="142"/>
      <c r="S4277" s="139"/>
    </row>
    <row r="4278" spans="2:19" ht="15.75" customHeight="1" x14ac:dyDescent="0.25">
      <c r="B4278" s="106"/>
      <c r="C4278" s="106"/>
      <c r="D4278" s="139"/>
      <c r="E4278" s="140"/>
      <c r="F4278" s="140"/>
      <c r="G4278" s="140"/>
      <c r="M4278" s="140"/>
      <c r="N4278" s="167"/>
      <c r="O4278" s="167"/>
      <c r="P4278" s="142"/>
      <c r="Q4278" s="142"/>
      <c r="R4278" s="142"/>
      <c r="S4278" s="139"/>
    </row>
    <row r="4279" spans="2:19" ht="15.75" customHeight="1" x14ac:dyDescent="0.25">
      <c r="B4279" s="106"/>
      <c r="C4279" s="106"/>
      <c r="D4279" s="139"/>
      <c r="E4279" s="140"/>
      <c r="F4279" s="140"/>
      <c r="G4279" s="140"/>
      <c r="M4279" s="140"/>
      <c r="N4279" s="167"/>
      <c r="O4279" s="167"/>
      <c r="P4279" s="142"/>
      <c r="Q4279" s="142"/>
      <c r="R4279" s="142"/>
      <c r="S4279" s="139"/>
    </row>
    <row r="4280" spans="2:19" ht="15.75" customHeight="1" x14ac:dyDescent="0.25">
      <c r="B4280" s="106"/>
      <c r="C4280" s="106"/>
      <c r="D4280" s="139"/>
      <c r="E4280" s="140"/>
      <c r="F4280" s="140"/>
      <c r="G4280" s="140"/>
      <c r="M4280" s="140"/>
      <c r="N4280" s="167"/>
      <c r="O4280" s="167"/>
      <c r="P4280" s="142"/>
      <c r="Q4280" s="142"/>
      <c r="R4280" s="142"/>
      <c r="S4280" s="139"/>
    </row>
    <row r="4281" spans="2:19" ht="15.75" customHeight="1" x14ac:dyDescent="0.25">
      <c r="B4281" s="106"/>
      <c r="C4281" s="106"/>
      <c r="D4281" s="139"/>
      <c r="E4281" s="140"/>
      <c r="F4281" s="140"/>
      <c r="G4281" s="140"/>
      <c r="M4281" s="140"/>
      <c r="N4281" s="167"/>
      <c r="O4281" s="167"/>
      <c r="P4281" s="142"/>
      <c r="Q4281" s="142"/>
      <c r="R4281" s="142"/>
      <c r="S4281" s="139"/>
    </row>
    <row r="4282" spans="2:19" ht="15.75" customHeight="1" x14ac:dyDescent="0.25">
      <c r="B4282" s="106"/>
      <c r="C4282" s="106"/>
      <c r="D4282" s="139"/>
      <c r="E4282" s="140"/>
      <c r="F4282" s="140"/>
      <c r="G4282" s="140"/>
      <c r="M4282" s="140"/>
      <c r="N4282" s="167"/>
      <c r="O4282" s="167"/>
      <c r="P4282" s="142"/>
      <c r="Q4282" s="142"/>
      <c r="R4282" s="142"/>
      <c r="S4282" s="139"/>
    </row>
    <row r="4283" spans="2:19" ht="15.75" customHeight="1" x14ac:dyDescent="0.25">
      <c r="B4283" s="106"/>
      <c r="C4283" s="106"/>
      <c r="D4283" s="139"/>
      <c r="E4283" s="140"/>
      <c r="F4283" s="140"/>
      <c r="G4283" s="140"/>
      <c r="M4283" s="140"/>
      <c r="N4283" s="167"/>
      <c r="O4283" s="167"/>
      <c r="P4283" s="142"/>
      <c r="Q4283" s="142"/>
      <c r="R4283" s="142"/>
      <c r="S4283" s="139"/>
    </row>
    <row r="4284" spans="2:19" ht="15.75" customHeight="1" x14ac:dyDescent="0.25">
      <c r="B4284" s="106"/>
      <c r="C4284" s="106"/>
      <c r="D4284" s="139"/>
      <c r="E4284" s="140"/>
      <c r="F4284" s="140"/>
      <c r="G4284" s="140"/>
      <c r="M4284" s="140"/>
      <c r="N4284" s="167"/>
      <c r="O4284" s="167"/>
      <c r="P4284" s="142"/>
      <c r="Q4284" s="142"/>
      <c r="R4284" s="142"/>
      <c r="S4284" s="139"/>
    </row>
    <row r="4285" spans="2:19" ht="15.75" customHeight="1" x14ac:dyDescent="0.25">
      <c r="B4285" s="106"/>
      <c r="C4285" s="106"/>
      <c r="D4285" s="139"/>
      <c r="E4285" s="140"/>
      <c r="F4285" s="140"/>
      <c r="G4285" s="140"/>
      <c r="M4285" s="140"/>
      <c r="N4285" s="167"/>
      <c r="O4285" s="167"/>
      <c r="P4285" s="142"/>
      <c r="Q4285" s="142"/>
      <c r="R4285" s="142"/>
      <c r="S4285" s="139"/>
    </row>
    <row r="4286" spans="2:19" ht="15.75" customHeight="1" x14ac:dyDescent="0.25">
      <c r="B4286" s="106"/>
      <c r="C4286" s="106"/>
      <c r="D4286" s="139"/>
      <c r="E4286" s="140"/>
      <c r="F4286" s="140"/>
      <c r="G4286" s="140"/>
      <c r="M4286" s="140"/>
      <c r="N4286" s="167"/>
      <c r="O4286" s="167"/>
      <c r="P4286" s="142"/>
      <c r="Q4286" s="142"/>
      <c r="R4286" s="142"/>
      <c r="S4286" s="139"/>
    </row>
    <row r="4287" spans="2:19" ht="15.75" customHeight="1" x14ac:dyDescent="0.25">
      <c r="B4287" s="106"/>
      <c r="C4287" s="106"/>
      <c r="D4287" s="139"/>
      <c r="E4287" s="140"/>
      <c r="F4287" s="140"/>
      <c r="G4287" s="140"/>
      <c r="M4287" s="140"/>
      <c r="N4287" s="167"/>
      <c r="O4287" s="167"/>
      <c r="P4287" s="142"/>
      <c r="Q4287" s="142"/>
      <c r="R4287" s="142"/>
      <c r="S4287" s="139"/>
    </row>
    <row r="4288" spans="2:19" ht="15.75" customHeight="1" x14ac:dyDescent="0.25">
      <c r="B4288" s="106"/>
      <c r="C4288" s="106"/>
      <c r="D4288" s="139"/>
      <c r="E4288" s="140"/>
      <c r="F4288" s="140"/>
      <c r="G4288" s="140"/>
      <c r="M4288" s="140"/>
      <c r="N4288" s="167"/>
      <c r="O4288" s="167"/>
      <c r="P4288" s="142"/>
      <c r="Q4288" s="142"/>
      <c r="R4288" s="142"/>
      <c r="S4288" s="139"/>
    </row>
    <row r="4289" spans="2:19" ht="15.75" customHeight="1" x14ac:dyDescent="0.25">
      <c r="B4289" s="106"/>
      <c r="C4289" s="106"/>
      <c r="D4289" s="139"/>
      <c r="E4289" s="140"/>
      <c r="F4289" s="140"/>
      <c r="G4289" s="140"/>
      <c r="M4289" s="140"/>
      <c r="N4289" s="167"/>
      <c r="O4289" s="167"/>
      <c r="P4289" s="142"/>
      <c r="Q4289" s="142"/>
      <c r="R4289" s="142"/>
      <c r="S4289" s="139"/>
    </row>
    <row r="4290" spans="2:19" ht="15.75" customHeight="1" x14ac:dyDescent="0.25">
      <c r="B4290" s="106"/>
      <c r="C4290" s="106"/>
      <c r="D4290" s="139"/>
      <c r="E4290" s="140"/>
      <c r="F4290" s="140"/>
      <c r="G4290" s="140"/>
      <c r="M4290" s="140"/>
      <c r="N4290" s="167"/>
      <c r="O4290" s="167"/>
      <c r="P4290" s="142"/>
      <c r="Q4290" s="142"/>
      <c r="R4290" s="142"/>
      <c r="S4290" s="139"/>
    </row>
    <row r="4291" spans="2:19" ht="15.75" customHeight="1" x14ac:dyDescent="0.25">
      <c r="B4291" s="106"/>
      <c r="C4291" s="106"/>
      <c r="D4291" s="139"/>
      <c r="E4291" s="140"/>
      <c r="F4291" s="140"/>
      <c r="G4291" s="140"/>
      <c r="M4291" s="140"/>
      <c r="N4291" s="167"/>
      <c r="O4291" s="167"/>
      <c r="P4291" s="142"/>
      <c r="Q4291" s="142"/>
      <c r="R4291" s="142"/>
      <c r="S4291" s="139"/>
    </row>
    <row r="4292" spans="2:19" ht="15.75" customHeight="1" x14ac:dyDescent="0.25">
      <c r="B4292" s="106"/>
      <c r="C4292" s="106"/>
      <c r="D4292" s="139"/>
      <c r="E4292" s="140"/>
      <c r="F4292" s="140"/>
      <c r="G4292" s="140"/>
      <c r="M4292" s="140"/>
      <c r="N4292" s="167"/>
      <c r="O4292" s="167"/>
      <c r="P4292" s="142"/>
      <c r="Q4292" s="142"/>
      <c r="R4292" s="142"/>
      <c r="S4292" s="139"/>
    </row>
    <row r="4293" spans="2:19" ht="15.75" customHeight="1" x14ac:dyDescent="0.25">
      <c r="B4293" s="106"/>
      <c r="C4293" s="106"/>
      <c r="D4293" s="139"/>
      <c r="E4293" s="140"/>
      <c r="F4293" s="140"/>
      <c r="G4293" s="140"/>
      <c r="M4293" s="140"/>
      <c r="N4293" s="167"/>
      <c r="O4293" s="167"/>
      <c r="P4293" s="142"/>
      <c r="Q4293" s="142"/>
      <c r="R4293" s="142"/>
      <c r="S4293" s="139"/>
    </row>
    <row r="4294" spans="2:19" ht="15.75" customHeight="1" x14ac:dyDescent="0.25">
      <c r="B4294" s="106"/>
      <c r="C4294" s="106"/>
      <c r="D4294" s="139"/>
      <c r="E4294" s="140"/>
      <c r="F4294" s="140"/>
      <c r="G4294" s="140"/>
      <c r="M4294" s="140"/>
      <c r="N4294" s="167"/>
      <c r="O4294" s="167"/>
      <c r="P4294" s="142"/>
      <c r="Q4294" s="142"/>
      <c r="R4294" s="142"/>
      <c r="S4294" s="139"/>
    </row>
    <row r="4295" spans="2:19" ht="15.75" customHeight="1" x14ac:dyDescent="0.25">
      <c r="B4295" s="106"/>
      <c r="C4295" s="106"/>
      <c r="D4295" s="139"/>
      <c r="E4295" s="140"/>
      <c r="F4295" s="140"/>
      <c r="G4295" s="140"/>
      <c r="M4295" s="140"/>
      <c r="N4295" s="167"/>
      <c r="O4295" s="167"/>
      <c r="P4295" s="142"/>
      <c r="Q4295" s="142"/>
      <c r="R4295" s="142"/>
      <c r="S4295" s="139"/>
    </row>
    <row r="4296" spans="2:19" ht="15.75" customHeight="1" x14ac:dyDescent="0.25">
      <c r="B4296" s="106"/>
      <c r="C4296" s="106"/>
      <c r="D4296" s="139"/>
      <c r="E4296" s="140"/>
      <c r="F4296" s="140"/>
      <c r="G4296" s="140"/>
      <c r="M4296" s="140"/>
      <c r="N4296" s="167"/>
      <c r="O4296" s="167"/>
      <c r="P4296" s="142"/>
      <c r="Q4296" s="142"/>
      <c r="R4296" s="142"/>
      <c r="S4296" s="139"/>
    </row>
    <row r="4297" spans="2:19" ht="15.75" customHeight="1" x14ac:dyDescent="0.25">
      <c r="B4297" s="106"/>
      <c r="C4297" s="106"/>
      <c r="D4297" s="139"/>
      <c r="E4297" s="140"/>
      <c r="F4297" s="140"/>
      <c r="G4297" s="140"/>
      <c r="M4297" s="140"/>
      <c r="N4297" s="167"/>
      <c r="O4297" s="167"/>
      <c r="P4297" s="142"/>
      <c r="Q4297" s="142"/>
      <c r="R4297" s="142"/>
      <c r="S4297" s="139"/>
    </row>
    <row r="4298" spans="2:19" ht="15.75" customHeight="1" x14ac:dyDescent="0.25">
      <c r="B4298" s="106"/>
      <c r="C4298" s="106"/>
      <c r="D4298" s="139"/>
      <c r="E4298" s="140"/>
      <c r="F4298" s="140"/>
      <c r="G4298" s="140"/>
      <c r="M4298" s="140"/>
      <c r="N4298" s="167"/>
      <c r="O4298" s="167"/>
      <c r="P4298" s="142"/>
      <c r="Q4298" s="142"/>
      <c r="R4298" s="142"/>
      <c r="S4298" s="139"/>
    </row>
    <row r="4299" spans="2:19" ht="15.75" customHeight="1" x14ac:dyDescent="0.25">
      <c r="B4299" s="106"/>
      <c r="C4299" s="106"/>
      <c r="D4299" s="139"/>
      <c r="E4299" s="140"/>
      <c r="F4299" s="140"/>
      <c r="G4299" s="140"/>
      <c r="M4299" s="140"/>
      <c r="N4299" s="167"/>
      <c r="O4299" s="167"/>
      <c r="P4299" s="142"/>
      <c r="Q4299" s="142"/>
      <c r="R4299" s="142"/>
      <c r="S4299" s="139"/>
    </row>
    <row r="4300" spans="2:19" ht="15.75" customHeight="1" x14ac:dyDescent="0.25">
      <c r="B4300" s="106"/>
      <c r="C4300" s="106"/>
      <c r="D4300" s="139"/>
      <c r="E4300" s="140"/>
      <c r="F4300" s="140"/>
      <c r="G4300" s="140"/>
      <c r="M4300" s="140"/>
      <c r="N4300" s="167"/>
      <c r="O4300" s="167"/>
      <c r="P4300" s="142"/>
      <c r="Q4300" s="142"/>
      <c r="R4300" s="142"/>
      <c r="S4300" s="139"/>
    </row>
    <row r="4301" spans="2:19" ht="15.75" customHeight="1" x14ac:dyDescent="0.25">
      <c r="B4301" s="106"/>
      <c r="C4301" s="106"/>
      <c r="D4301" s="139"/>
      <c r="E4301" s="140"/>
      <c r="F4301" s="140"/>
      <c r="G4301" s="140"/>
      <c r="M4301" s="140"/>
      <c r="N4301" s="167"/>
      <c r="O4301" s="167"/>
      <c r="P4301" s="142"/>
      <c r="Q4301" s="142"/>
      <c r="R4301" s="142"/>
      <c r="S4301" s="139"/>
    </row>
    <row r="4302" spans="2:19" ht="15.75" customHeight="1" x14ac:dyDescent="0.25">
      <c r="B4302" s="106"/>
      <c r="C4302" s="106"/>
      <c r="D4302" s="139"/>
      <c r="E4302" s="140"/>
      <c r="F4302" s="140"/>
      <c r="G4302" s="140"/>
      <c r="M4302" s="140"/>
      <c r="N4302" s="167"/>
      <c r="O4302" s="167"/>
      <c r="P4302" s="142"/>
      <c r="Q4302" s="142"/>
      <c r="R4302" s="142"/>
      <c r="S4302" s="139"/>
    </row>
    <row r="4303" spans="2:19" ht="15.75" customHeight="1" x14ac:dyDescent="0.25">
      <c r="B4303" s="106"/>
      <c r="C4303" s="106"/>
      <c r="D4303" s="139"/>
      <c r="E4303" s="140"/>
      <c r="F4303" s="140"/>
      <c r="G4303" s="140"/>
      <c r="M4303" s="140"/>
      <c r="N4303" s="167"/>
      <c r="O4303" s="167"/>
      <c r="P4303" s="142"/>
      <c r="Q4303" s="142"/>
      <c r="R4303" s="142"/>
      <c r="S4303" s="139"/>
    </row>
    <row r="4304" spans="2:19" ht="15.75" customHeight="1" x14ac:dyDescent="0.25">
      <c r="B4304" s="106"/>
      <c r="C4304" s="106"/>
      <c r="D4304" s="139"/>
      <c r="E4304" s="140"/>
      <c r="F4304" s="140"/>
      <c r="G4304" s="140"/>
      <c r="M4304" s="140"/>
      <c r="N4304" s="167"/>
      <c r="O4304" s="167"/>
      <c r="P4304" s="142"/>
      <c r="Q4304" s="142"/>
      <c r="R4304" s="142"/>
      <c r="S4304" s="139"/>
    </row>
    <row r="4305" spans="2:19" ht="15.75" customHeight="1" x14ac:dyDescent="0.25">
      <c r="B4305" s="106"/>
      <c r="C4305" s="106"/>
      <c r="D4305" s="139"/>
      <c r="E4305" s="140"/>
      <c r="F4305" s="140"/>
      <c r="G4305" s="140"/>
      <c r="M4305" s="140"/>
      <c r="N4305" s="167"/>
      <c r="O4305" s="167"/>
      <c r="P4305" s="142"/>
      <c r="Q4305" s="142"/>
      <c r="R4305" s="142"/>
      <c r="S4305" s="139"/>
    </row>
    <row r="4306" spans="2:19" ht="15.75" customHeight="1" x14ac:dyDescent="0.25">
      <c r="B4306" s="106"/>
      <c r="C4306" s="106"/>
      <c r="D4306" s="139"/>
      <c r="E4306" s="140"/>
      <c r="F4306" s="140"/>
      <c r="G4306" s="140"/>
      <c r="M4306" s="140"/>
      <c r="N4306" s="167"/>
      <c r="O4306" s="167"/>
      <c r="P4306" s="142"/>
      <c r="Q4306" s="142"/>
      <c r="R4306" s="142"/>
      <c r="S4306" s="139"/>
    </row>
    <row r="4307" spans="2:19" ht="15.75" customHeight="1" x14ac:dyDescent="0.25">
      <c r="B4307" s="106"/>
      <c r="C4307" s="106"/>
      <c r="D4307" s="139"/>
      <c r="E4307" s="140"/>
      <c r="F4307" s="140"/>
      <c r="G4307" s="140"/>
      <c r="M4307" s="140"/>
      <c r="N4307" s="167"/>
      <c r="O4307" s="167"/>
      <c r="P4307" s="142"/>
      <c r="Q4307" s="142"/>
      <c r="R4307" s="142"/>
      <c r="S4307" s="139"/>
    </row>
    <row r="4308" spans="2:19" ht="15.75" customHeight="1" x14ac:dyDescent="0.25">
      <c r="B4308" s="106"/>
      <c r="C4308" s="106"/>
      <c r="D4308" s="139"/>
      <c r="E4308" s="140"/>
      <c r="F4308" s="140"/>
      <c r="G4308" s="140"/>
      <c r="M4308" s="140"/>
      <c r="N4308" s="167"/>
      <c r="O4308" s="167"/>
      <c r="P4308" s="142"/>
      <c r="Q4308" s="142"/>
      <c r="R4308" s="142"/>
      <c r="S4308" s="139"/>
    </row>
    <row r="4309" spans="2:19" ht="15.75" customHeight="1" x14ac:dyDescent="0.25">
      <c r="B4309" s="106"/>
      <c r="C4309" s="106"/>
      <c r="D4309" s="139"/>
      <c r="E4309" s="140"/>
      <c r="F4309" s="140"/>
      <c r="G4309" s="140"/>
      <c r="M4309" s="140"/>
      <c r="N4309" s="167"/>
      <c r="O4309" s="167"/>
      <c r="P4309" s="142"/>
      <c r="Q4309" s="142"/>
      <c r="R4309" s="142"/>
      <c r="S4309" s="139"/>
    </row>
    <row r="4310" spans="2:19" ht="15.75" customHeight="1" x14ac:dyDescent="0.25">
      <c r="B4310" s="106"/>
      <c r="C4310" s="106"/>
      <c r="D4310" s="139"/>
      <c r="E4310" s="140"/>
      <c r="F4310" s="140"/>
      <c r="G4310" s="140"/>
      <c r="M4310" s="140"/>
      <c r="N4310" s="167"/>
      <c r="O4310" s="167"/>
      <c r="P4310" s="142"/>
      <c r="Q4310" s="142"/>
      <c r="R4310" s="142"/>
      <c r="S4310" s="139"/>
    </row>
    <row r="4311" spans="2:19" ht="15.75" customHeight="1" x14ac:dyDescent="0.25">
      <c r="B4311" s="106"/>
      <c r="C4311" s="106"/>
      <c r="D4311" s="139"/>
      <c r="E4311" s="140"/>
      <c r="F4311" s="140"/>
      <c r="G4311" s="140"/>
      <c r="M4311" s="140"/>
      <c r="N4311" s="167"/>
      <c r="O4311" s="167"/>
      <c r="P4311" s="142"/>
      <c r="Q4311" s="142"/>
      <c r="R4311" s="142"/>
      <c r="S4311" s="139"/>
    </row>
    <row r="4312" spans="2:19" ht="15.75" customHeight="1" x14ac:dyDescent="0.25">
      <c r="B4312" s="106"/>
      <c r="C4312" s="106"/>
      <c r="D4312" s="139"/>
      <c r="E4312" s="140"/>
      <c r="F4312" s="140"/>
      <c r="G4312" s="140"/>
      <c r="M4312" s="140"/>
      <c r="N4312" s="167"/>
      <c r="O4312" s="167"/>
      <c r="P4312" s="142"/>
      <c r="Q4312" s="142"/>
      <c r="R4312" s="142"/>
      <c r="S4312" s="139"/>
    </row>
    <row r="4313" spans="2:19" ht="15.75" customHeight="1" x14ac:dyDescent="0.25">
      <c r="B4313" s="106"/>
      <c r="C4313" s="106"/>
      <c r="D4313" s="139"/>
      <c r="E4313" s="140"/>
      <c r="F4313" s="140"/>
      <c r="G4313" s="140"/>
      <c r="M4313" s="140"/>
      <c r="N4313" s="167"/>
      <c r="O4313" s="167"/>
      <c r="P4313" s="142"/>
      <c r="Q4313" s="142"/>
      <c r="R4313" s="142"/>
      <c r="S4313" s="139"/>
    </row>
    <row r="4314" spans="2:19" ht="15.75" customHeight="1" x14ac:dyDescent="0.25">
      <c r="B4314" s="106"/>
      <c r="C4314" s="106"/>
      <c r="D4314" s="139"/>
      <c r="E4314" s="140"/>
      <c r="F4314" s="140"/>
      <c r="G4314" s="140"/>
      <c r="M4314" s="140"/>
      <c r="N4314" s="167"/>
      <c r="O4314" s="167"/>
      <c r="P4314" s="142"/>
      <c r="Q4314" s="142"/>
      <c r="R4314" s="142"/>
      <c r="S4314" s="139"/>
    </row>
    <row r="4315" spans="2:19" ht="15.75" customHeight="1" x14ac:dyDescent="0.25">
      <c r="B4315" s="106"/>
      <c r="C4315" s="106"/>
      <c r="D4315" s="139"/>
      <c r="E4315" s="140"/>
      <c r="F4315" s="140"/>
      <c r="G4315" s="140"/>
      <c r="M4315" s="140"/>
      <c r="N4315" s="167"/>
      <c r="O4315" s="167"/>
      <c r="P4315" s="142"/>
      <c r="Q4315" s="142"/>
      <c r="R4315" s="142"/>
      <c r="S4315" s="139"/>
    </row>
    <row r="4316" spans="2:19" ht="15.75" customHeight="1" x14ac:dyDescent="0.25">
      <c r="B4316" s="106"/>
      <c r="C4316" s="106"/>
      <c r="D4316" s="139"/>
      <c r="E4316" s="140"/>
      <c r="F4316" s="140"/>
      <c r="G4316" s="140"/>
      <c r="M4316" s="140"/>
      <c r="N4316" s="167"/>
      <c r="O4316" s="167"/>
      <c r="P4316" s="142"/>
      <c r="Q4316" s="142"/>
      <c r="R4316" s="142"/>
      <c r="S4316" s="139"/>
    </row>
    <row r="4317" spans="2:19" ht="15.75" customHeight="1" x14ac:dyDescent="0.25">
      <c r="B4317" s="106"/>
      <c r="C4317" s="106"/>
      <c r="D4317" s="139"/>
      <c r="E4317" s="140"/>
      <c r="F4317" s="140"/>
      <c r="G4317" s="140"/>
      <c r="M4317" s="140"/>
      <c r="N4317" s="167"/>
      <c r="O4317" s="167"/>
      <c r="P4317" s="142"/>
      <c r="Q4317" s="142"/>
      <c r="R4317" s="142"/>
      <c r="S4317" s="139"/>
    </row>
    <row r="4318" spans="2:19" ht="15.75" customHeight="1" x14ac:dyDescent="0.25">
      <c r="B4318" s="106"/>
      <c r="C4318" s="106"/>
      <c r="D4318" s="139"/>
      <c r="E4318" s="140"/>
      <c r="F4318" s="140"/>
      <c r="G4318" s="140"/>
      <c r="M4318" s="140"/>
      <c r="N4318" s="167"/>
      <c r="O4318" s="167"/>
      <c r="P4318" s="142"/>
      <c r="Q4318" s="142"/>
      <c r="R4318" s="142"/>
      <c r="S4318" s="139"/>
    </row>
    <row r="4319" spans="2:19" ht="15.75" customHeight="1" x14ac:dyDescent="0.25">
      <c r="B4319" s="106"/>
      <c r="C4319" s="106"/>
      <c r="D4319" s="139"/>
      <c r="E4319" s="140"/>
      <c r="F4319" s="140"/>
      <c r="G4319" s="140"/>
      <c r="M4319" s="140"/>
      <c r="N4319" s="167"/>
      <c r="O4319" s="167"/>
      <c r="P4319" s="142"/>
      <c r="Q4319" s="142"/>
      <c r="R4319" s="142"/>
      <c r="S4319" s="139"/>
    </row>
    <row r="4320" spans="2:19" ht="15.75" customHeight="1" x14ac:dyDescent="0.25">
      <c r="B4320" s="106"/>
      <c r="C4320" s="106"/>
      <c r="D4320" s="139"/>
      <c r="E4320" s="140"/>
      <c r="F4320" s="140"/>
      <c r="G4320" s="140"/>
      <c r="M4320" s="140"/>
      <c r="N4320" s="167"/>
      <c r="O4320" s="167"/>
      <c r="P4320" s="142"/>
      <c r="Q4320" s="142"/>
      <c r="R4320" s="142"/>
      <c r="S4320" s="139"/>
    </row>
    <row r="4321" spans="2:19" ht="15.75" customHeight="1" x14ac:dyDescent="0.25">
      <c r="B4321" s="106"/>
      <c r="C4321" s="106"/>
      <c r="D4321" s="139"/>
      <c r="E4321" s="140"/>
      <c r="F4321" s="140"/>
      <c r="G4321" s="140"/>
      <c r="M4321" s="140"/>
      <c r="N4321" s="167"/>
      <c r="O4321" s="167"/>
      <c r="P4321" s="142"/>
      <c r="Q4321" s="142"/>
      <c r="R4321" s="142"/>
      <c r="S4321" s="139"/>
    </row>
    <row r="4322" spans="2:19" ht="15.75" customHeight="1" x14ac:dyDescent="0.25">
      <c r="B4322" s="106"/>
      <c r="C4322" s="106"/>
      <c r="D4322" s="139"/>
      <c r="E4322" s="140"/>
      <c r="F4322" s="140"/>
      <c r="G4322" s="140"/>
      <c r="M4322" s="140"/>
      <c r="N4322" s="167"/>
      <c r="O4322" s="167"/>
      <c r="P4322" s="142"/>
      <c r="Q4322" s="142"/>
      <c r="R4322" s="142"/>
      <c r="S4322" s="139"/>
    </row>
    <row r="4323" spans="2:19" ht="15.75" customHeight="1" x14ac:dyDescent="0.25">
      <c r="B4323" s="106"/>
      <c r="C4323" s="106"/>
      <c r="D4323" s="139"/>
      <c r="E4323" s="140"/>
      <c r="F4323" s="140"/>
      <c r="G4323" s="140"/>
      <c r="M4323" s="140"/>
      <c r="N4323" s="167"/>
      <c r="O4323" s="167"/>
      <c r="P4323" s="142"/>
      <c r="Q4323" s="142"/>
      <c r="R4323" s="142"/>
      <c r="S4323" s="139"/>
    </row>
    <row r="4324" spans="2:19" ht="15.75" customHeight="1" x14ac:dyDescent="0.25">
      <c r="B4324" s="106"/>
      <c r="C4324" s="106"/>
      <c r="D4324" s="139"/>
      <c r="E4324" s="140"/>
      <c r="F4324" s="140"/>
      <c r="G4324" s="140"/>
      <c r="M4324" s="140"/>
      <c r="N4324" s="167"/>
      <c r="O4324" s="167"/>
      <c r="P4324" s="142"/>
      <c r="Q4324" s="142"/>
      <c r="R4324" s="142"/>
      <c r="S4324" s="139"/>
    </row>
    <row r="4325" spans="2:19" ht="15.75" customHeight="1" x14ac:dyDescent="0.25">
      <c r="B4325" s="106"/>
      <c r="C4325" s="106"/>
      <c r="D4325" s="139"/>
      <c r="E4325" s="140"/>
      <c r="F4325" s="140"/>
      <c r="G4325" s="140"/>
      <c r="M4325" s="140"/>
      <c r="N4325" s="167"/>
      <c r="O4325" s="167"/>
      <c r="P4325" s="142"/>
      <c r="Q4325" s="142"/>
      <c r="R4325" s="142"/>
      <c r="S4325" s="139"/>
    </row>
    <row r="4326" spans="2:19" ht="15.75" customHeight="1" x14ac:dyDescent="0.25">
      <c r="B4326" s="106"/>
      <c r="C4326" s="106"/>
      <c r="D4326" s="139"/>
      <c r="E4326" s="140"/>
      <c r="F4326" s="140"/>
      <c r="G4326" s="140"/>
      <c r="M4326" s="140"/>
      <c r="N4326" s="167"/>
      <c r="O4326" s="167"/>
      <c r="P4326" s="142"/>
      <c r="Q4326" s="142"/>
      <c r="R4326" s="142"/>
      <c r="S4326" s="139"/>
    </row>
    <row r="4327" spans="2:19" ht="15.75" customHeight="1" x14ac:dyDescent="0.25">
      <c r="B4327" s="106"/>
      <c r="C4327" s="106"/>
      <c r="D4327" s="139"/>
      <c r="E4327" s="140"/>
      <c r="F4327" s="140"/>
      <c r="G4327" s="140"/>
      <c r="M4327" s="140"/>
      <c r="N4327" s="167"/>
      <c r="O4327" s="167"/>
      <c r="P4327" s="142"/>
      <c r="Q4327" s="142"/>
      <c r="R4327" s="142"/>
      <c r="S4327" s="139"/>
    </row>
    <row r="4328" spans="2:19" ht="15.75" customHeight="1" x14ac:dyDescent="0.25">
      <c r="B4328" s="106"/>
      <c r="C4328" s="106"/>
      <c r="D4328" s="139"/>
      <c r="E4328" s="140"/>
      <c r="F4328" s="140"/>
      <c r="G4328" s="140"/>
      <c r="M4328" s="140"/>
      <c r="N4328" s="167"/>
      <c r="O4328" s="167"/>
      <c r="P4328" s="142"/>
      <c r="Q4328" s="142"/>
      <c r="R4328" s="142"/>
      <c r="S4328" s="139"/>
    </row>
    <row r="4329" spans="2:19" ht="15.75" customHeight="1" x14ac:dyDescent="0.25">
      <c r="B4329" s="106"/>
      <c r="C4329" s="106"/>
      <c r="D4329" s="139"/>
      <c r="E4329" s="140"/>
      <c r="F4329" s="140"/>
      <c r="G4329" s="140"/>
      <c r="M4329" s="140"/>
      <c r="N4329" s="167"/>
      <c r="O4329" s="167"/>
      <c r="P4329" s="142"/>
      <c r="Q4329" s="142"/>
      <c r="R4329" s="142"/>
      <c r="S4329" s="139"/>
    </row>
    <row r="4330" spans="2:19" ht="15.75" customHeight="1" x14ac:dyDescent="0.25">
      <c r="B4330" s="106"/>
      <c r="C4330" s="106"/>
      <c r="D4330" s="139"/>
      <c r="E4330" s="140"/>
      <c r="F4330" s="140"/>
      <c r="G4330" s="140"/>
      <c r="M4330" s="140"/>
      <c r="N4330" s="167"/>
      <c r="O4330" s="167"/>
      <c r="P4330" s="142"/>
      <c r="Q4330" s="142"/>
      <c r="R4330" s="142"/>
      <c r="S4330" s="139"/>
    </row>
    <row r="4331" spans="2:19" ht="15.75" customHeight="1" x14ac:dyDescent="0.25">
      <c r="B4331" s="106"/>
      <c r="C4331" s="106"/>
      <c r="D4331" s="139"/>
      <c r="E4331" s="140"/>
      <c r="F4331" s="140"/>
      <c r="G4331" s="140"/>
      <c r="M4331" s="140"/>
      <c r="N4331" s="167"/>
      <c r="O4331" s="167"/>
      <c r="P4331" s="142"/>
      <c r="Q4331" s="142"/>
      <c r="R4331" s="142"/>
      <c r="S4331" s="139"/>
    </row>
    <row r="4332" spans="2:19" ht="15.75" customHeight="1" x14ac:dyDescent="0.25">
      <c r="B4332" s="106"/>
      <c r="C4332" s="106"/>
      <c r="D4332" s="139"/>
      <c r="E4332" s="140"/>
      <c r="F4332" s="140"/>
      <c r="G4332" s="140"/>
      <c r="M4332" s="140"/>
      <c r="N4332" s="167"/>
      <c r="O4332" s="167"/>
      <c r="P4332" s="142"/>
      <c r="Q4332" s="142"/>
      <c r="R4332" s="142"/>
      <c r="S4332" s="139"/>
    </row>
    <row r="4333" spans="2:19" ht="15.75" customHeight="1" x14ac:dyDescent="0.25">
      <c r="B4333" s="106"/>
      <c r="C4333" s="106"/>
      <c r="D4333" s="139"/>
      <c r="E4333" s="140"/>
      <c r="F4333" s="140"/>
      <c r="G4333" s="140"/>
      <c r="M4333" s="140"/>
      <c r="N4333" s="167"/>
      <c r="O4333" s="167"/>
      <c r="P4333" s="142"/>
      <c r="Q4333" s="142"/>
      <c r="R4333" s="142"/>
      <c r="S4333" s="139"/>
    </row>
    <row r="4334" spans="2:19" ht="15.75" customHeight="1" x14ac:dyDescent="0.25">
      <c r="B4334" s="106"/>
      <c r="C4334" s="106"/>
      <c r="D4334" s="139"/>
      <c r="E4334" s="140"/>
      <c r="F4334" s="140"/>
      <c r="G4334" s="140"/>
      <c r="M4334" s="140"/>
      <c r="N4334" s="167"/>
      <c r="O4334" s="167"/>
      <c r="P4334" s="142"/>
      <c r="Q4334" s="142"/>
      <c r="R4334" s="142"/>
      <c r="S4334" s="139"/>
    </row>
    <row r="4335" spans="2:19" ht="15.75" customHeight="1" x14ac:dyDescent="0.25">
      <c r="B4335" s="106"/>
      <c r="C4335" s="106"/>
      <c r="D4335" s="139"/>
      <c r="E4335" s="140"/>
      <c r="F4335" s="140"/>
      <c r="G4335" s="140"/>
      <c r="M4335" s="140"/>
      <c r="N4335" s="167"/>
      <c r="O4335" s="167"/>
      <c r="P4335" s="142"/>
      <c r="Q4335" s="142"/>
      <c r="R4335" s="142"/>
      <c r="S4335" s="139"/>
    </row>
    <row r="4336" spans="2:19" ht="15.75" customHeight="1" x14ac:dyDescent="0.25">
      <c r="B4336" s="106"/>
      <c r="C4336" s="106"/>
      <c r="D4336" s="139"/>
      <c r="E4336" s="140"/>
      <c r="F4336" s="140"/>
      <c r="G4336" s="140"/>
      <c r="M4336" s="140"/>
      <c r="N4336" s="167"/>
      <c r="O4336" s="167"/>
      <c r="P4336" s="142"/>
      <c r="Q4336" s="142"/>
      <c r="R4336" s="142"/>
      <c r="S4336" s="139"/>
    </row>
    <row r="4337" spans="2:19" ht="15.75" customHeight="1" x14ac:dyDescent="0.25">
      <c r="B4337" s="106"/>
      <c r="C4337" s="106"/>
      <c r="D4337" s="139"/>
      <c r="E4337" s="140"/>
      <c r="F4337" s="140"/>
      <c r="G4337" s="140"/>
      <c r="M4337" s="140"/>
      <c r="N4337" s="167"/>
      <c r="O4337" s="167"/>
      <c r="P4337" s="142"/>
      <c r="Q4337" s="142"/>
      <c r="R4337" s="142"/>
      <c r="S4337" s="139"/>
    </row>
    <row r="4338" spans="2:19" ht="15.75" customHeight="1" x14ac:dyDescent="0.25">
      <c r="B4338" s="106"/>
      <c r="C4338" s="106"/>
      <c r="D4338" s="139"/>
      <c r="E4338" s="140"/>
      <c r="F4338" s="140"/>
      <c r="G4338" s="140"/>
      <c r="M4338" s="140"/>
      <c r="N4338" s="167"/>
      <c r="O4338" s="167"/>
      <c r="P4338" s="142"/>
      <c r="Q4338" s="142"/>
      <c r="R4338" s="142"/>
      <c r="S4338" s="139"/>
    </row>
    <row r="4339" spans="2:19" ht="15.75" customHeight="1" x14ac:dyDescent="0.25">
      <c r="B4339" s="106"/>
      <c r="C4339" s="106"/>
      <c r="D4339" s="139"/>
      <c r="E4339" s="140"/>
      <c r="F4339" s="140"/>
      <c r="G4339" s="140"/>
      <c r="M4339" s="140"/>
      <c r="N4339" s="167"/>
      <c r="O4339" s="167"/>
      <c r="P4339" s="142"/>
      <c r="Q4339" s="142"/>
      <c r="R4339" s="142"/>
      <c r="S4339" s="139"/>
    </row>
    <row r="4340" spans="2:19" ht="15.75" customHeight="1" x14ac:dyDescent="0.25">
      <c r="B4340" s="106"/>
      <c r="C4340" s="106"/>
      <c r="D4340" s="139"/>
      <c r="E4340" s="140"/>
      <c r="F4340" s="140"/>
      <c r="G4340" s="140"/>
      <c r="M4340" s="140"/>
      <c r="N4340" s="167"/>
      <c r="O4340" s="167"/>
      <c r="P4340" s="142"/>
      <c r="Q4340" s="142"/>
      <c r="R4340" s="142"/>
      <c r="S4340" s="139"/>
    </row>
    <row r="4341" spans="2:19" ht="15.75" customHeight="1" x14ac:dyDescent="0.25">
      <c r="B4341" s="106"/>
      <c r="C4341" s="106"/>
      <c r="D4341" s="139"/>
      <c r="E4341" s="140"/>
      <c r="F4341" s="140"/>
      <c r="G4341" s="140"/>
      <c r="M4341" s="140"/>
      <c r="N4341" s="167"/>
      <c r="O4341" s="167"/>
      <c r="P4341" s="142"/>
      <c r="Q4341" s="142"/>
      <c r="R4341" s="142"/>
      <c r="S4341" s="139"/>
    </row>
    <row r="4342" spans="2:19" ht="15.75" customHeight="1" x14ac:dyDescent="0.25">
      <c r="B4342" s="106"/>
      <c r="C4342" s="106"/>
      <c r="D4342" s="139"/>
      <c r="E4342" s="140"/>
      <c r="F4342" s="140"/>
      <c r="G4342" s="140"/>
      <c r="M4342" s="140"/>
      <c r="N4342" s="167"/>
      <c r="O4342" s="167"/>
      <c r="P4342" s="142"/>
      <c r="Q4342" s="142"/>
      <c r="R4342" s="142"/>
      <c r="S4342" s="139"/>
    </row>
    <row r="4343" spans="2:19" ht="15.75" customHeight="1" x14ac:dyDescent="0.25">
      <c r="B4343" s="106"/>
      <c r="C4343" s="106"/>
      <c r="D4343" s="139"/>
      <c r="E4343" s="140"/>
      <c r="F4343" s="140"/>
      <c r="G4343" s="140"/>
      <c r="M4343" s="140"/>
      <c r="N4343" s="167"/>
      <c r="O4343" s="167"/>
      <c r="P4343" s="142"/>
      <c r="Q4343" s="142"/>
      <c r="R4343" s="142"/>
      <c r="S4343" s="139"/>
    </row>
    <row r="4344" spans="2:19" ht="15.75" customHeight="1" x14ac:dyDescent="0.25">
      <c r="B4344" s="106"/>
      <c r="C4344" s="106"/>
      <c r="D4344" s="139"/>
      <c r="E4344" s="140"/>
      <c r="F4344" s="140"/>
      <c r="G4344" s="140"/>
      <c r="M4344" s="140"/>
      <c r="N4344" s="167"/>
      <c r="O4344" s="167"/>
      <c r="P4344" s="142"/>
      <c r="Q4344" s="142"/>
      <c r="R4344" s="142"/>
      <c r="S4344" s="139"/>
    </row>
    <row r="4345" spans="2:19" ht="15.75" customHeight="1" x14ac:dyDescent="0.25">
      <c r="B4345" s="106"/>
      <c r="C4345" s="106"/>
      <c r="D4345" s="139"/>
      <c r="E4345" s="140"/>
      <c r="F4345" s="140"/>
      <c r="G4345" s="140"/>
      <c r="M4345" s="140"/>
      <c r="N4345" s="167"/>
      <c r="O4345" s="167"/>
      <c r="P4345" s="142"/>
      <c r="Q4345" s="142"/>
      <c r="R4345" s="142"/>
      <c r="S4345" s="139"/>
    </row>
    <row r="4346" spans="2:19" ht="15.75" customHeight="1" x14ac:dyDescent="0.25">
      <c r="B4346" s="106"/>
      <c r="C4346" s="106"/>
      <c r="D4346" s="139"/>
      <c r="E4346" s="140"/>
      <c r="F4346" s="140"/>
      <c r="G4346" s="140"/>
      <c r="M4346" s="140"/>
      <c r="N4346" s="167"/>
      <c r="O4346" s="167"/>
      <c r="P4346" s="142"/>
      <c r="Q4346" s="142"/>
      <c r="R4346" s="142"/>
      <c r="S4346" s="139"/>
    </row>
    <row r="4347" spans="2:19" ht="15.75" customHeight="1" x14ac:dyDescent="0.25">
      <c r="B4347" s="106"/>
      <c r="C4347" s="106"/>
      <c r="D4347" s="139"/>
      <c r="E4347" s="140"/>
      <c r="F4347" s="140"/>
      <c r="G4347" s="140"/>
      <c r="M4347" s="140"/>
      <c r="N4347" s="167"/>
      <c r="O4347" s="167"/>
      <c r="P4347" s="142"/>
      <c r="Q4347" s="142"/>
      <c r="R4347" s="142"/>
      <c r="S4347" s="139"/>
    </row>
    <row r="4348" spans="2:19" ht="15.75" customHeight="1" x14ac:dyDescent="0.25">
      <c r="B4348" s="106"/>
      <c r="C4348" s="106"/>
      <c r="D4348" s="139"/>
      <c r="E4348" s="140"/>
      <c r="F4348" s="140"/>
      <c r="G4348" s="140"/>
      <c r="M4348" s="140"/>
      <c r="N4348" s="167"/>
      <c r="O4348" s="167"/>
      <c r="P4348" s="142"/>
      <c r="Q4348" s="142"/>
      <c r="R4348" s="142"/>
      <c r="S4348" s="139"/>
    </row>
    <row r="4349" spans="2:19" ht="15.75" customHeight="1" x14ac:dyDescent="0.25">
      <c r="B4349" s="106"/>
      <c r="C4349" s="106"/>
      <c r="D4349" s="139"/>
      <c r="E4349" s="140"/>
      <c r="F4349" s="140"/>
      <c r="G4349" s="140"/>
      <c r="M4349" s="140"/>
      <c r="N4349" s="167"/>
      <c r="O4349" s="167"/>
      <c r="P4349" s="142"/>
      <c r="Q4349" s="142"/>
      <c r="R4349" s="142"/>
      <c r="S4349" s="139"/>
    </row>
    <row r="4350" spans="2:19" ht="15.75" customHeight="1" x14ac:dyDescent="0.25">
      <c r="B4350" s="106"/>
      <c r="C4350" s="106"/>
      <c r="D4350" s="139"/>
      <c r="E4350" s="140"/>
      <c r="F4350" s="140"/>
      <c r="G4350" s="140"/>
      <c r="M4350" s="140"/>
      <c r="N4350" s="167"/>
      <c r="O4350" s="167"/>
      <c r="P4350" s="142"/>
      <c r="Q4350" s="142"/>
      <c r="R4350" s="142"/>
      <c r="S4350" s="139"/>
    </row>
    <row r="4351" spans="2:19" ht="15.75" customHeight="1" x14ac:dyDescent="0.25">
      <c r="B4351" s="106"/>
      <c r="C4351" s="106"/>
      <c r="D4351" s="139"/>
      <c r="E4351" s="140"/>
      <c r="F4351" s="140"/>
      <c r="G4351" s="140"/>
      <c r="M4351" s="140"/>
      <c r="N4351" s="167"/>
      <c r="O4351" s="167"/>
      <c r="P4351" s="142"/>
      <c r="Q4351" s="142"/>
      <c r="R4351" s="142"/>
      <c r="S4351" s="139"/>
    </row>
    <row r="4352" spans="2:19" ht="15.75" customHeight="1" x14ac:dyDescent="0.25">
      <c r="B4352" s="106"/>
      <c r="C4352" s="106"/>
      <c r="D4352" s="139"/>
      <c r="E4352" s="140"/>
      <c r="F4352" s="140"/>
      <c r="G4352" s="140"/>
      <c r="M4352" s="140"/>
      <c r="N4352" s="167"/>
      <c r="O4352" s="167"/>
      <c r="P4352" s="142"/>
      <c r="Q4352" s="142"/>
      <c r="R4352" s="142"/>
      <c r="S4352" s="139"/>
    </row>
    <row r="4353" spans="2:19" ht="15.75" customHeight="1" x14ac:dyDescent="0.25">
      <c r="B4353" s="106"/>
      <c r="C4353" s="106"/>
      <c r="D4353" s="139"/>
      <c r="E4353" s="140"/>
      <c r="F4353" s="140"/>
      <c r="G4353" s="140"/>
      <c r="M4353" s="140"/>
      <c r="N4353" s="167"/>
      <c r="O4353" s="167"/>
      <c r="P4353" s="142"/>
      <c r="Q4353" s="142"/>
      <c r="R4353" s="142"/>
      <c r="S4353" s="139"/>
    </row>
    <row r="4354" spans="2:19" ht="15.75" customHeight="1" x14ac:dyDescent="0.25">
      <c r="B4354" s="106"/>
      <c r="C4354" s="106"/>
      <c r="D4354" s="139"/>
      <c r="E4354" s="140"/>
      <c r="F4354" s="140"/>
      <c r="G4354" s="140"/>
      <c r="M4354" s="140"/>
      <c r="N4354" s="167"/>
      <c r="O4354" s="167"/>
      <c r="P4354" s="142"/>
      <c r="Q4354" s="142"/>
      <c r="R4354" s="142"/>
      <c r="S4354" s="139"/>
    </row>
    <row r="4355" spans="2:19" ht="15.75" customHeight="1" x14ac:dyDescent="0.25">
      <c r="B4355" s="106"/>
      <c r="C4355" s="106"/>
      <c r="D4355" s="139"/>
      <c r="E4355" s="140"/>
      <c r="F4355" s="140"/>
      <c r="G4355" s="140"/>
      <c r="M4355" s="140"/>
      <c r="N4355" s="167"/>
      <c r="O4355" s="167"/>
      <c r="P4355" s="142"/>
      <c r="Q4355" s="142"/>
      <c r="R4355" s="142"/>
      <c r="S4355" s="139"/>
    </row>
    <row r="4356" spans="2:19" ht="15.75" customHeight="1" x14ac:dyDescent="0.25">
      <c r="B4356" s="106"/>
      <c r="C4356" s="106"/>
      <c r="D4356" s="139"/>
      <c r="E4356" s="140"/>
      <c r="F4356" s="140"/>
      <c r="G4356" s="140"/>
      <c r="M4356" s="140"/>
      <c r="N4356" s="167"/>
      <c r="O4356" s="167"/>
      <c r="P4356" s="142"/>
      <c r="Q4356" s="142"/>
      <c r="R4356" s="142"/>
      <c r="S4356" s="139"/>
    </row>
    <row r="4357" spans="2:19" ht="15.75" customHeight="1" x14ac:dyDescent="0.25">
      <c r="B4357" s="106"/>
      <c r="C4357" s="106"/>
      <c r="D4357" s="139"/>
      <c r="E4357" s="140"/>
      <c r="F4357" s="140"/>
      <c r="G4357" s="140"/>
      <c r="M4357" s="140"/>
      <c r="N4357" s="167"/>
      <c r="O4357" s="167"/>
      <c r="P4357" s="142"/>
      <c r="Q4357" s="142"/>
      <c r="R4357" s="142"/>
      <c r="S4357" s="139"/>
    </row>
    <row r="4358" spans="2:19" ht="15.75" customHeight="1" x14ac:dyDescent="0.25">
      <c r="B4358" s="106"/>
      <c r="C4358" s="106"/>
      <c r="D4358" s="139"/>
      <c r="E4358" s="140"/>
      <c r="F4358" s="140"/>
      <c r="G4358" s="140"/>
      <c r="M4358" s="140"/>
      <c r="N4358" s="167"/>
      <c r="O4358" s="167"/>
      <c r="P4358" s="142"/>
      <c r="Q4358" s="142"/>
      <c r="R4358" s="142"/>
      <c r="S4358" s="139"/>
    </row>
    <row r="4359" spans="2:19" ht="15.75" customHeight="1" x14ac:dyDescent="0.25">
      <c r="B4359" s="106"/>
      <c r="C4359" s="106"/>
      <c r="D4359" s="139"/>
      <c r="E4359" s="140"/>
      <c r="F4359" s="140"/>
      <c r="G4359" s="140"/>
      <c r="M4359" s="140"/>
      <c r="N4359" s="167"/>
      <c r="O4359" s="167"/>
      <c r="P4359" s="142"/>
      <c r="Q4359" s="142"/>
      <c r="R4359" s="142"/>
      <c r="S4359" s="139"/>
    </row>
    <row r="4360" spans="2:19" ht="15.75" customHeight="1" x14ac:dyDescent="0.25">
      <c r="B4360" s="106"/>
      <c r="C4360" s="106"/>
      <c r="D4360" s="139"/>
      <c r="E4360" s="140"/>
      <c r="F4360" s="140"/>
      <c r="G4360" s="140"/>
      <c r="M4360" s="140"/>
      <c r="N4360" s="167"/>
      <c r="O4360" s="167"/>
      <c r="P4360" s="142"/>
      <c r="Q4360" s="142"/>
      <c r="R4360" s="142"/>
      <c r="S4360" s="139"/>
    </row>
    <row r="4361" spans="2:19" ht="15.75" customHeight="1" x14ac:dyDescent="0.25">
      <c r="B4361" s="106"/>
      <c r="C4361" s="106"/>
      <c r="D4361" s="139"/>
      <c r="E4361" s="140"/>
      <c r="F4361" s="140"/>
      <c r="G4361" s="140"/>
      <c r="M4361" s="140"/>
      <c r="N4361" s="167"/>
      <c r="O4361" s="167"/>
      <c r="P4361" s="142"/>
      <c r="Q4361" s="142"/>
      <c r="R4361" s="142"/>
      <c r="S4361" s="139"/>
    </row>
    <row r="4362" spans="2:19" ht="15.75" customHeight="1" x14ac:dyDescent="0.25">
      <c r="B4362" s="106"/>
      <c r="C4362" s="106"/>
      <c r="D4362" s="139"/>
      <c r="E4362" s="140"/>
      <c r="F4362" s="140"/>
      <c r="G4362" s="140"/>
      <c r="M4362" s="140"/>
      <c r="N4362" s="167"/>
      <c r="O4362" s="167"/>
      <c r="P4362" s="142"/>
      <c r="Q4362" s="142"/>
      <c r="R4362" s="142"/>
      <c r="S4362" s="139"/>
    </row>
    <row r="4363" spans="2:19" ht="15.75" customHeight="1" x14ac:dyDescent="0.25">
      <c r="B4363" s="106"/>
      <c r="C4363" s="106"/>
      <c r="D4363" s="139"/>
      <c r="E4363" s="140"/>
      <c r="F4363" s="140"/>
      <c r="G4363" s="140"/>
      <c r="M4363" s="140"/>
      <c r="N4363" s="167"/>
      <c r="O4363" s="167"/>
      <c r="P4363" s="142"/>
      <c r="Q4363" s="142"/>
      <c r="R4363" s="142"/>
      <c r="S4363" s="139"/>
    </row>
    <row r="4364" spans="2:19" ht="15.75" customHeight="1" x14ac:dyDescent="0.25">
      <c r="B4364" s="106"/>
      <c r="C4364" s="106"/>
      <c r="D4364" s="139"/>
      <c r="E4364" s="140"/>
      <c r="F4364" s="140"/>
      <c r="G4364" s="140"/>
      <c r="M4364" s="140"/>
      <c r="N4364" s="167"/>
      <c r="O4364" s="167"/>
      <c r="P4364" s="142"/>
      <c r="Q4364" s="142"/>
      <c r="R4364" s="142"/>
      <c r="S4364" s="139"/>
    </row>
    <row r="4365" spans="2:19" ht="15.75" customHeight="1" x14ac:dyDescent="0.25">
      <c r="B4365" s="106"/>
      <c r="C4365" s="106"/>
      <c r="D4365" s="139"/>
      <c r="E4365" s="140"/>
      <c r="F4365" s="140"/>
      <c r="G4365" s="140"/>
      <c r="M4365" s="140"/>
      <c r="N4365" s="167"/>
      <c r="O4365" s="167"/>
      <c r="P4365" s="142"/>
      <c r="Q4365" s="142"/>
      <c r="R4365" s="142"/>
      <c r="S4365" s="139"/>
    </row>
    <row r="4366" spans="2:19" ht="15.75" customHeight="1" x14ac:dyDescent="0.25">
      <c r="B4366" s="106"/>
      <c r="C4366" s="106"/>
      <c r="D4366" s="139"/>
      <c r="E4366" s="140"/>
      <c r="F4366" s="140"/>
      <c r="G4366" s="140"/>
      <c r="M4366" s="140"/>
      <c r="N4366" s="167"/>
      <c r="O4366" s="167"/>
      <c r="P4366" s="142"/>
      <c r="Q4366" s="142"/>
      <c r="R4366" s="142"/>
      <c r="S4366" s="139"/>
    </row>
    <row r="4367" spans="2:19" ht="15.75" customHeight="1" x14ac:dyDescent="0.25">
      <c r="B4367" s="106"/>
      <c r="C4367" s="106"/>
      <c r="D4367" s="139"/>
      <c r="E4367" s="140"/>
      <c r="F4367" s="140"/>
      <c r="G4367" s="140"/>
      <c r="M4367" s="140"/>
      <c r="N4367" s="167"/>
      <c r="O4367" s="167"/>
      <c r="P4367" s="142"/>
      <c r="Q4367" s="142"/>
      <c r="R4367" s="142"/>
      <c r="S4367" s="139"/>
    </row>
    <row r="4368" spans="2:19" ht="15.75" customHeight="1" x14ac:dyDescent="0.25">
      <c r="B4368" s="106"/>
      <c r="C4368" s="106"/>
      <c r="D4368" s="139"/>
      <c r="E4368" s="140"/>
      <c r="F4368" s="140"/>
      <c r="G4368" s="140"/>
      <c r="M4368" s="140"/>
      <c r="N4368" s="167"/>
      <c r="O4368" s="167"/>
      <c r="P4368" s="142"/>
      <c r="Q4368" s="142"/>
      <c r="R4368" s="142"/>
      <c r="S4368" s="139"/>
    </row>
    <row r="4369" spans="2:19" ht="15.75" customHeight="1" x14ac:dyDescent="0.25">
      <c r="B4369" s="106"/>
      <c r="C4369" s="106"/>
      <c r="D4369" s="139"/>
      <c r="E4369" s="140"/>
      <c r="F4369" s="140"/>
      <c r="G4369" s="140"/>
      <c r="M4369" s="140"/>
      <c r="N4369" s="167"/>
      <c r="O4369" s="167"/>
      <c r="P4369" s="142"/>
      <c r="Q4369" s="142"/>
      <c r="R4369" s="142"/>
      <c r="S4369" s="139"/>
    </row>
    <row r="4370" spans="2:19" ht="15.75" customHeight="1" x14ac:dyDescent="0.25">
      <c r="B4370" s="106"/>
      <c r="C4370" s="106"/>
      <c r="D4370" s="139"/>
      <c r="E4370" s="140"/>
      <c r="F4370" s="140"/>
      <c r="G4370" s="140"/>
      <c r="M4370" s="140"/>
      <c r="N4370" s="167"/>
      <c r="O4370" s="167"/>
      <c r="P4370" s="142"/>
      <c r="Q4370" s="142"/>
      <c r="R4370" s="142"/>
      <c r="S4370" s="139"/>
    </row>
    <row r="4371" spans="2:19" ht="15.75" customHeight="1" x14ac:dyDescent="0.25">
      <c r="B4371" s="106"/>
      <c r="C4371" s="106"/>
      <c r="D4371" s="139"/>
      <c r="E4371" s="140"/>
      <c r="F4371" s="140"/>
      <c r="G4371" s="140"/>
      <c r="M4371" s="140"/>
      <c r="N4371" s="167"/>
      <c r="O4371" s="167"/>
      <c r="P4371" s="142"/>
      <c r="Q4371" s="142"/>
      <c r="R4371" s="142"/>
      <c r="S4371" s="139"/>
    </row>
    <row r="4372" spans="2:19" ht="15.75" customHeight="1" x14ac:dyDescent="0.25">
      <c r="B4372" s="106"/>
      <c r="C4372" s="106"/>
      <c r="D4372" s="139"/>
      <c r="E4372" s="140"/>
      <c r="F4372" s="140"/>
      <c r="G4372" s="140"/>
      <c r="M4372" s="140"/>
      <c r="N4372" s="167"/>
      <c r="O4372" s="167"/>
      <c r="P4372" s="142"/>
      <c r="Q4372" s="142"/>
      <c r="R4372" s="142"/>
      <c r="S4372" s="139"/>
    </row>
    <row r="4373" spans="2:19" ht="15.75" customHeight="1" x14ac:dyDescent="0.25">
      <c r="B4373" s="106"/>
      <c r="C4373" s="106"/>
      <c r="D4373" s="139"/>
      <c r="E4373" s="140"/>
      <c r="F4373" s="140"/>
      <c r="G4373" s="140"/>
      <c r="M4373" s="140"/>
      <c r="N4373" s="167"/>
      <c r="O4373" s="167"/>
      <c r="P4373" s="142"/>
      <c r="Q4373" s="142"/>
      <c r="R4373" s="142"/>
      <c r="S4373" s="139"/>
    </row>
    <row r="4374" spans="2:19" ht="15.75" customHeight="1" x14ac:dyDescent="0.25">
      <c r="B4374" s="106"/>
      <c r="C4374" s="106"/>
      <c r="D4374" s="139"/>
      <c r="E4374" s="140"/>
      <c r="F4374" s="140"/>
      <c r="G4374" s="140"/>
      <c r="M4374" s="140"/>
      <c r="N4374" s="167"/>
      <c r="O4374" s="167"/>
      <c r="P4374" s="142"/>
      <c r="Q4374" s="142"/>
      <c r="R4374" s="142"/>
      <c r="S4374" s="139"/>
    </row>
    <row r="4375" spans="2:19" ht="15.75" customHeight="1" x14ac:dyDescent="0.25">
      <c r="B4375" s="106"/>
      <c r="C4375" s="106"/>
      <c r="D4375" s="139"/>
      <c r="E4375" s="140"/>
      <c r="F4375" s="140"/>
      <c r="G4375" s="140"/>
      <c r="M4375" s="140"/>
      <c r="N4375" s="167"/>
      <c r="O4375" s="167"/>
      <c r="P4375" s="142"/>
      <c r="Q4375" s="142"/>
      <c r="R4375" s="142"/>
      <c r="S4375" s="139"/>
    </row>
    <row r="4376" spans="2:19" ht="15.75" customHeight="1" x14ac:dyDescent="0.25">
      <c r="B4376" s="106"/>
      <c r="C4376" s="106"/>
      <c r="D4376" s="139"/>
      <c r="E4376" s="140"/>
      <c r="F4376" s="140"/>
      <c r="G4376" s="140"/>
      <c r="M4376" s="140"/>
      <c r="N4376" s="167"/>
      <c r="O4376" s="167"/>
      <c r="P4376" s="142"/>
      <c r="Q4376" s="142"/>
      <c r="R4376" s="142"/>
      <c r="S4376" s="139"/>
    </row>
    <row r="4377" spans="2:19" ht="15.75" customHeight="1" x14ac:dyDescent="0.25">
      <c r="B4377" s="106"/>
      <c r="C4377" s="106"/>
      <c r="D4377" s="139"/>
      <c r="E4377" s="140"/>
      <c r="F4377" s="140"/>
      <c r="G4377" s="140"/>
      <c r="M4377" s="140"/>
      <c r="N4377" s="167"/>
      <c r="O4377" s="167"/>
      <c r="P4377" s="142"/>
      <c r="Q4377" s="142"/>
      <c r="R4377" s="142"/>
      <c r="S4377" s="139"/>
    </row>
    <row r="4378" spans="2:19" ht="15.75" customHeight="1" x14ac:dyDescent="0.25">
      <c r="B4378" s="106"/>
      <c r="C4378" s="106"/>
      <c r="D4378" s="139"/>
      <c r="E4378" s="140"/>
      <c r="F4378" s="140"/>
      <c r="G4378" s="140"/>
      <c r="M4378" s="140"/>
      <c r="N4378" s="167"/>
      <c r="O4378" s="167"/>
      <c r="P4378" s="142"/>
      <c r="Q4378" s="142"/>
      <c r="R4378" s="142"/>
      <c r="S4378" s="139"/>
    </row>
    <row r="4379" spans="2:19" ht="15.75" customHeight="1" x14ac:dyDescent="0.25">
      <c r="B4379" s="106"/>
      <c r="C4379" s="106"/>
      <c r="D4379" s="139"/>
      <c r="E4379" s="140"/>
      <c r="F4379" s="140"/>
      <c r="G4379" s="140"/>
      <c r="M4379" s="140"/>
      <c r="N4379" s="167"/>
      <c r="O4379" s="167"/>
      <c r="P4379" s="142"/>
      <c r="Q4379" s="142"/>
      <c r="R4379" s="142"/>
      <c r="S4379" s="139"/>
    </row>
    <row r="4380" spans="2:19" ht="15.75" customHeight="1" x14ac:dyDescent="0.25">
      <c r="B4380" s="106"/>
      <c r="C4380" s="106"/>
      <c r="D4380" s="139"/>
      <c r="E4380" s="140"/>
      <c r="F4380" s="140"/>
      <c r="G4380" s="140"/>
      <c r="M4380" s="140"/>
      <c r="N4380" s="167"/>
      <c r="O4380" s="167"/>
      <c r="P4380" s="142"/>
      <c r="Q4380" s="142"/>
      <c r="R4380" s="142"/>
      <c r="S4380" s="139"/>
    </row>
    <row r="4381" spans="2:19" ht="15.75" customHeight="1" x14ac:dyDescent="0.25">
      <c r="B4381" s="106"/>
      <c r="C4381" s="106"/>
      <c r="D4381" s="139"/>
      <c r="E4381" s="140"/>
      <c r="F4381" s="140"/>
      <c r="G4381" s="140"/>
      <c r="M4381" s="140"/>
      <c r="N4381" s="167"/>
      <c r="O4381" s="167"/>
      <c r="P4381" s="142"/>
      <c r="Q4381" s="142"/>
      <c r="R4381" s="142"/>
      <c r="S4381" s="139"/>
    </row>
    <row r="4382" spans="2:19" ht="15.75" customHeight="1" x14ac:dyDescent="0.25">
      <c r="B4382" s="106"/>
      <c r="C4382" s="106"/>
      <c r="D4382" s="139"/>
      <c r="E4382" s="140"/>
      <c r="F4382" s="140"/>
      <c r="G4382" s="140"/>
      <c r="M4382" s="140"/>
      <c r="N4382" s="167"/>
      <c r="O4382" s="167"/>
      <c r="P4382" s="142"/>
      <c r="Q4382" s="142"/>
      <c r="R4382" s="142"/>
      <c r="S4382" s="139"/>
    </row>
    <row r="4383" spans="2:19" ht="15.75" customHeight="1" x14ac:dyDescent="0.25">
      <c r="B4383" s="106"/>
      <c r="C4383" s="106"/>
      <c r="D4383" s="139"/>
      <c r="E4383" s="140"/>
      <c r="F4383" s="140"/>
      <c r="G4383" s="140"/>
      <c r="M4383" s="140"/>
      <c r="N4383" s="167"/>
      <c r="O4383" s="167"/>
      <c r="P4383" s="142"/>
      <c r="Q4383" s="142"/>
      <c r="R4383" s="142"/>
      <c r="S4383" s="139"/>
    </row>
    <row r="4384" spans="2:19" ht="15.75" customHeight="1" x14ac:dyDescent="0.25">
      <c r="B4384" s="106"/>
      <c r="C4384" s="106"/>
      <c r="D4384" s="139"/>
      <c r="E4384" s="140"/>
      <c r="F4384" s="140"/>
      <c r="G4384" s="140"/>
      <c r="M4384" s="140"/>
      <c r="N4384" s="167"/>
      <c r="O4384" s="167"/>
      <c r="P4384" s="142"/>
      <c r="Q4384" s="142"/>
      <c r="R4384" s="142"/>
      <c r="S4384" s="139"/>
    </row>
    <row r="4385" spans="2:19" ht="15.75" customHeight="1" x14ac:dyDescent="0.25">
      <c r="B4385" s="106"/>
      <c r="C4385" s="106"/>
      <c r="D4385" s="139"/>
      <c r="E4385" s="140"/>
      <c r="F4385" s="140"/>
      <c r="G4385" s="140"/>
      <c r="M4385" s="140"/>
      <c r="N4385" s="167"/>
      <c r="O4385" s="167"/>
      <c r="P4385" s="142"/>
      <c r="Q4385" s="142"/>
      <c r="R4385" s="142"/>
      <c r="S4385" s="139"/>
    </row>
    <row r="4386" spans="2:19" ht="15.75" customHeight="1" x14ac:dyDescent="0.25">
      <c r="B4386" s="106"/>
      <c r="C4386" s="106"/>
      <c r="D4386" s="139"/>
      <c r="E4386" s="140"/>
      <c r="F4386" s="140"/>
      <c r="G4386" s="140"/>
      <c r="M4386" s="140"/>
      <c r="N4386" s="167"/>
      <c r="O4386" s="167"/>
      <c r="P4386" s="142"/>
      <c r="Q4386" s="142"/>
      <c r="R4386" s="142"/>
      <c r="S4386" s="139"/>
    </row>
    <row r="4387" spans="2:19" ht="15.75" customHeight="1" x14ac:dyDescent="0.25">
      <c r="B4387" s="106"/>
      <c r="C4387" s="106"/>
      <c r="D4387" s="139"/>
      <c r="E4387" s="140"/>
      <c r="F4387" s="140"/>
      <c r="G4387" s="140"/>
      <c r="M4387" s="140"/>
      <c r="N4387" s="167"/>
      <c r="O4387" s="167"/>
      <c r="P4387" s="142"/>
      <c r="Q4387" s="142"/>
      <c r="R4387" s="142"/>
      <c r="S4387" s="139"/>
    </row>
    <row r="4388" spans="2:19" ht="15.75" customHeight="1" x14ac:dyDescent="0.25">
      <c r="B4388" s="106"/>
      <c r="C4388" s="106"/>
      <c r="D4388" s="139"/>
      <c r="E4388" s="140"/>
      <c r="F4388" s="140"/>
      <c r="G4388" s="140"/>
      <c r="M4388" s="140"/>
      <c r="N4388" s="167"/>
      <c r="O4388" s="167"/>
      <c r="P4388" s="142"/>
      <c r="Q4388" s="142"/>
      <c r="R4388" s="142"/>
      <c r="S4388" s="139"/>
    </row>
    <row r="4389" spans="2:19" ht="15.75" customHeight="1" x14ac:dyDescent="0.25">
      <c r="B4389" s="106"/>
      <c r="C4389" s="106"/>
      <c r="D4389" s="139"/>
      <c r="E4389" s="140"/>
      <c r="F4389" s="140"/>
      <c r="G4389" s="140"/>
      <c r="M4389" s="140"/>
      <c r="N4389" s="167"/>
      <c r="O4389" s="167"/>
      <c r="P4389" s="142"/>
      <c r="Q4389" s="142"/>
      <c r="R4389" s="142"/>
      <c r="S4389" s="139"/>
    </row>
    <row r="4390" spans="2:19" ht="15.75" customHeight="1" x14ac:dyDescent="0.25">
      <c r="B4390" s="106"/>
      <c r="C4390" s="106"/>
      <c r="D4390" s="139"/>
      <c r="E4390" s="140"/>
      <c r="F4390" s="140"/>
      <c r="G4390" s="140"/>
      <c r="M4390" s="140"/>
      <c r="N4390" s="167"/>
      <c r="O4390" s="167"/>
      <c r="P4390" s="142"/>
      <c r="Q4390" s="142"/>
      <c r="R4390" s="142"/>
      <c r="S4390" s="139"/>
    </row>
    <row r="4391" spans="2:19" ht="15.75" customHeight="1" x14ac:dyDescent="0.25">
      <c r="B4391" s="106"/>
      <c r="C4391" s="106"/>
      <c r="D4391" s="139"/>
      <c r="E4391" s="140"/>
      <c r="F4391" s="140"/>
      <c r="G4391" s="140"/>
      <c r="M4391" s="140"/>
      <c r="N4391" s="167"/>
      <c r="O4391" s="167"/>
      <c r="P4391" s="142"/>
      <c r="Q4391" s="142"/>
      <c r="R4391" s="142"/>
      <c r="S4391" s="139"/>
    </row>
    <row r="4392" spans="2:19" ht="15.75" customHeight="1" x14ac:dyDescent="0.25">
      <c r="B4392" s="106"/>
      <c r="C4392" s="106"/>
      <c r="D4392" s="139"/>
      <c r="E4392" s="140"/>
      <c r="F4392" s="140"/>
      <c r="G4392" s="140"/>
      <c r="M4392" s="140"/>
      <c r="N4392" s="167"/>
      <c r="O4392" s="167"/>
      <c r="P4392" s="142"/>
      <c r="Q4392" s="142"/>
      <c r="R4392" s="142"/>
      <c r="S4392" s="139"/>
    </row>
    <row r="4393" spans="2:19" ht="15.75" customHeight="1" x14ac:dyDescent="0.25">
      <c r="B4393" s="106"/>
      <c r="C4393" s="106"/>
      <c r="D4393" s="139"/>
      <c r="E4393" s="140"/>
      <c r="F4393" s="140"/>
      <c r="G4393" s="140"/>
      <c r="M4393" s="140"/>
      <c r="N4393" s="167"/>
      <c r="O4393" s="167"/>
      <c r="P4393" s="142"/>
      <c r="Q4393" s="142"/>
      <c r="R4393" s="142"/>
      <c r="S4393" s="139"/>
    </row>
    <row r="4394" spans="2:19" ht="15.75" customHeight="1" x14ac:dyDescent="0.25">
      <c r="B4394" s="106"/>
      <c r="C4394" s="106"/>
      <c r="D4394" s="139"/>
      <c r="E4394" s="140"/>
      <c r="F4394" s="140"/>
      <c r="G4394" s="140"/>
      <c r="M4394" s="140"/>
      <c r="N4394" s="167"/>
      <c r="O4394" s="167"/>
      <c r="P4394" s="142"/>
      <c r="Q4394" s="142"/>
      <c r="R4394" s="142"/>
      <c r="S4394" s="139"/>
    </row>
    <row r="4395" spans="2:19" ht="15.75" customHeight="1" x14ac:dyDescent="0.25">
      <c r="B4395" s="106"/>
      <c r="C4395" s="106"/>
      <c r="D4395" s="139"/>
      <c r="E4395" s="140"/>
      <c r="F4395" s="140"/>
      <c r="G4395" s="140"/>
      <c r="M4395" s="140"/>
      <c r="N4395" s="167"/>
      <c r="O4395" s="167"/>
      <c r="P4395" s="142"/>
      <c r="Q4395" s="142"/>
      <c r="R4395" s="142"/>
      <c r="S4395" s="139"/>
    </row>
    <row r="4396" spans="2:19" ht="15.75" customHeight="1" x14ac:dyDescent="0.25">
      <c r="B4396" s="106"/>
      <c r="C4396" s="106"/>
      <c r="D4396" s="139"/>
      <c r="E4396" s="140"/>
      <c r="F4396" s="140"/>
      <c r="G4396" s="140"/>
      <c r="M4396" s="140"/>
      <c r="N4396" s="167"/>
      <c r="O4396" s="167"/>
      <c r="P4396" s="142"/>
      <c r="Q4396" s="142"/>
      <c r="R4396" s="142"/>
      <c r="S4396" s="139"/>
    </row>
    <row r="4397" spans="2:19" ht="15.75" customHeight="1" x14ac:dyDescent="0.25">
      <c r="B4397" s="106"/>
      <c r="C4397" s="106"/>
      <c r="D4397" s="139"/>
      <c r="E4397" s="140"/>
      <c r="F4397" s="140"/>
      <c r="G4397" s="140"/>
      <c r="M4397" s="140"/>
      <c r="N4397" s="167"/>
      <c r="O4397" s="167"/>
      <c r="P4397" s="142"/>
      <c r="Q4397" s="142"/>
      <c r="R4397" s="142"/>
      <c r="S4397" s="139"/>
    </row>
    <row r="4398" spans="2:19" ht="15.75" customHeight="1" x14ac:dyDescent="0.25">
      <c r="B4398" s="106"/>
      <c r="C4398" s="106"/>
      <c r="D4398" s="139"/>
      <c r="E4398" s="140"/>
      <c r="F4398" s="140"/>
      <c r="G4398" s="140"/>
      <c r="M4398" s="140"/>
      <c r="N4398" s="167"/>
      <c r="O4398" s="167"/>
      <c r="P4398" s="142"/>
      <c r="Q4398" s="142"/>
      <c r="R4398" s="142"/>
      <c r="S4398" s="139"/>
    </row>
    <row r="4399" spans="2:19" ht="15.75" customHeight="1" x14ac:dyDescent="0.25">
      <c r="B4399" s="106"/>
      <c r="C4399" s="106"/>
      <c r="D4399" s="139"/>
      <c r="E4399" s="140"/>
      <c r="F4399" s="140"/>
      <c r="G4399" s="140"/>
      <c r="M4399" s="140"/>
      <c r="N4399" s="167"/>
      <c r="O4399" s="167"/>
      <c r="P4399" s="142"/>
      <c r="Q4399" s="142"/>
      <c r="R4399" s="142"/>
      <c r="S4399" s="139"/>
    </row>
    <row r="4400" spans="2:19" ht="15.75" customHeight="1" x14ac:dyDescent="0.25">
      <c r="B4400" s="106"/>
      <c r="C4400" s="106"/>
      <c r="D4400" s="139"/>
      <c r="E4400" s="140"/>
      <c r="F4400" s="140"/>
      <c r="G4400" s="140"/>
      <c r="M4400" s="140"/>
      <c r="N4400" s="167"/>
      <c r="O4400" s="167"/>
      <c r="P4400" s="142"/>
      <c r="Q4400" s="142"/>
      <c r="R4400" s="142"/>
      <c r="S4400" s="139"/>
    </row>
    <row r="4401" spans="2:19" ht="15.75" customHeight="1" x14ac:dyDescent="0.25">
      <c r="B4401" s="106"/>
      <c r="C4401" s="106"/>
      <c r="D4401" s="139"/>
      <c r="E4401" s="140"/>
      <c r="F4401" s="140"/>
      <c r="G4401" s="140"/>
      <c r="M4401" s="140"/>
      <c r="N4401" s="167"/>
      <c r="O4401" s="167"/>
      <c r="P4401" s="142"/>
      <c r="Q4401" s="142"/>
      <c r="R4401" s="142"/>
      <c r="S4401" s="139"/>
    </row>
    <row r="4402" spans="2:19" ht="15.75" customHeight="1" x14ac:dyDescent="0.25">
      <c r="B4402" s="106"/>
      <c r="C4402" s="106"/>
      <c r="D4402" s="139"/>
      <c r="E4402" s="140"/>
      <c r="F4402" s="140"/>
      <c r="G4402" s="140"/>
      <c r="M4402" s="140"/>
      <c r="N4402" s="167"/>
      <c r="O4402" s="167"/>
      <c r="P4402" s="142"/>
      <c r="Q4402" s="142"/>
      <c r="R4402" s="142"/>
      <c r="S4402" s="139"/>
    </row>
    <row r="4403" spans="2:19" ht="15.75" customHeight="1" x14ac:dyDescent="0.25">
      <c r="B4403" s="106"/>
      <c r="C4403" s="106"/>
      <c r="D4403" s="139"/>
      <c r="E4403" s="140"/>
      <c r="F4403" s="140"/>
      <c r="G4403" s="140"/>
      <c r="M4403" s="140"/>
      <c r="N4403" s="167"/>
      <c r="O4403" s="167"/>
      <c r="P4403" s="142"/>
      <c r="Q4403" s="142"/>
      <c r="R4403" s="142"/>
      <c r="S4403" s="139"/>
    </row>
    <row r="4404" spans="2:19" ht="15.75" customHeight="1" x14ac:dyDescent="0.25">
      <c r="B4404" s="106"/>
      <c r="C4404" s="106"/>
      <c r="D4404" s="139"/>
      <c r="E4404" s="140"/>
      <c r="F4404" s="140"/>
      <c r="G4404" s="140"/>
      <c r="M4404" s="140"/>
      <c r="N4404" s="167"/>
      <c r="O4404" s="167"/>
      <c r="P4404" s="142"/>
      <c r="Q4404" s="142"/>
      <c r="R4404" s="142"/>
      <c r="S4404" s="139"/>
    </row>
    <row r="4405" spans="2:19" ht="15.75" customHeight="1" x14ac:dyDescent="0.25">
      <c r="B4405" s="106"/>
      <c r="C4405" s="106"/>
      <c r="D4405" s="139"/>
      <c r="E4405" s="140"/>
      <c r="F4405" s="140"/>
      <c r="G4405" s="140"/>
      <c r="M4405" s="140"/>
      <c r="N4405" s="167"/>
      <c r="O4405" s="167"/>
      <c r="P4405" s="142"/>
      <c r="Q4405" s="142"/>
      <c r="R4405" s="142"/>
      <c r="S4405" s="139"/>
    </row>
    <row r="4406" spans="2:19" ht="15.75" customHeight="1" x14ac:dyDescent="0.25">
      <c r="B4406" s="106"/>
      <c r="C4406" s="106"/>
      <c r="D4406" s="139"/>
      <c r="E4406" s="140"/>
      <c r="F4406" s="140"/>
      <c r="G4406" s="140"/>
      <c r="M4406" s="140"/>
      <c r="N4406" s="167"/>
      <c r="O4406" s="167"/>
      <c r="P4406" s="142"/>
      <c r="Q4406" s="142"/>
      <c r="R4406" s="142"/>
      <c r="S4406" s="139"/>
    </row>
    <row r="4407" spans="2:19" ht="15.75" customHeight="1" x14ac:dyDescent="0.25">
      <c r="B4407" s="106"/>
      <c r="C4407" s="106"/>
      <c r="D4407" s="139"/>
      <c r="E4407" s="140"/>
      <c r="F4407" s="140"/>
      <c r="G4407" s="140"/>
      <c r="M4407" s="140"/>
      <c r="N4407" s="167"/>
      <c r="O4407" s="167"/>
      <c r="P4407" s="142"/>
      <c r="Q4407" s="142"/>
      <c r="R4407" s="142"/>
      <c r="S4407" s="139"/>
    </row>
    <row r="4408" spans="2:19" ht="15.75" customHeight="1" x14ac:dyDescent="0.25">
      <c r="B4408" s="106"/>
      <c r="C4408" s="106"/>
      <c r="D4408" s="139"/>
      <c r="E4408" s="140"/>
      <c r="F4408" s="140"/>
      <c r="G4408" s="140"/>
      <c r="M4408" s="140"/>
      <c r="N4408" s="167"/>
      <c r="O4408" s="167"/>
      <c r="P4408" s="142"/>
      <c r="Q4408" s="142"/>
      <c r="R4408" s="142"/>
      <c r="S4408" s="139"/>
    </row>
    <row r="4409" spans="2:19" ht="15.75" customHeight="1" x14ac:dyDescent="0.25">
      <c r="B4409" s="106"/>
      <c r="C4409" s="106"/>
      <c r="D4409" s="139"/>
      <c r="E4409" s="140"/>
      <c r="F4409" s="140"/>
      <c r="G4409" s="140"/>
      <c r="M4409" s="140"/>
      <c r="N4409" s="167"/>
      <c r="O4409" s="167"/>
      <c r="P4409" s="142"/>
      <c r="Q4409" s="142"/>
      <c r="R4409" s="142"/>
      <c r="S4409" s="139"/>
    </row>
    <row r="4410" spans="2:19" ht="15.75" customHeight="1" x14ac:dyDescent="0.25">
      <c r="B4410" s="106"/>
      <c r="C4410" s="106"/>
      <c r="D4410" s="139"/>
      <c r="E4410" s="140"/>
      <c r="F4410" s="140"/>
      <c r="G4410" s="140"/>
      <c r="M4410" s="140"/>
      <c r="N4410" s="167"/>
      <c r="O4410" s="167"/>
      <c r="P4410" s="142"/>
      <c r="Q4410" s="142"/>
      <c r="R4410" s="142"/>
      <c r="S4410" s="139"/>
    </row>
    <row r="4411" spans="2:19" ht="15.75" customHeight="1" x14ac:dyDescent="0.25">
      <c r="B4411" s="106"/>
      <c r="C4411" s="106"/>
      <c r="D4411" s="139"/>
      <c r="E4411" s="140"/>
      <c r="F4411" s="140"/>
      <c r="G4411" s="140"/>
      <c r="M4411" s="140"/>
      <c r="N4411" s="167"/>
      <c r="O4411" s="167"/>
      <c r="P4411" s="142"/>
      <c r="Q4411" s="142"/>
      <c r="R4411" s="142"/>
      <c r="S4411" s="139"/>
    </row>
    <row r="4412" spans="2:19" ht="15.75" customHeight="1" x14ac:dyDescent="0.25">
      <c r="B4412" s="106"/>
      <c r="C4412" s="106"/>
      <c r="D4412" s="139"/>
      <c r="E4412" s="140"/>
      <c r="F4412" s="140"/>
      <c r="G4412" s="140"/>
      <c r="M4412" s="140"/>
      <c r="N4412" s="167"/>
      <c r="O4412" s="167"/>
      <c r="P4412" s="142"/>
      <c r="Q4412" s="142"/>
      <c r="R4412" s="142"/>
      <c r="S4412" s="139"/>
    </row>
    <row r="4413" spans="2:19" ht="15.75" customHeight="1" x14ac:dyDescent="0.25">
      <c r="B4413" s="106"/>
      <c r="C4413" s="106"/>
      <c r="D4413" s="139"/>
      <c r="E4413" s="140"/>
      <c r="F4413" s="140"/>
      <c r="G4413" s="140"/>
      <c r="M4413" s="140"/>
      <c r="N4413" s="167"/>
      <c r="O4413" s="167"/>
      <c r="P4413" s="142"/>
      <c r="Q4413" s="142"/>
      <c r="R4413" s="142"/>
      <c r="S4413" s="139"/>
    </row>
    <row r="4414" spans="2:19" ht="15.75" customHeight="1" x14ac:dyDescent="0.25">
      <c r="B4414" s="106"/>
      <c r="C4414" s="106"/>
      <c r="D4414" s="139"/>
      <c r="E4414" s="140"/>
      <c r="F4414" s="140"/>
      <c r="G4414" s="140"/>
      <c r="M4414" s="140"/>
      <c r="N4414" s="167"/>
      <c r="O4414" s="167"/>
      <c r="P4414" s="142"/>
      <c r="Q4414" s="142"/>
      <c r="R4414" s="142"/>
      <c r="S4414" s="139"/>
    </row>
    <row r="4415" spans="2:19" ht="15.75" customHeight="1" x14ac:dyDescent="0.25">
      <c r="B4415" s="106"/>
      <c r="C4415" s="106"/>
      <c r="D4415" s="139"/>
      <c r="E4415" s="140"/>
      <c r="F4415" s="140"/>
      <c r="G4415" s="140"/>
      <c r="M4415" s="140"/>
      <c r="N4415" s="167"/>
      <c r="O4415" s="167"/>
      <c r="P4415" s="142"/>
      <c r="Q4415" s="142"/>
      <c r="R4415" s="142"/>
      <c r="S4415" s="139"/>
    </row>
    <row r="4416" spans="2:19" ht="15.75" customHeight="1" x14ac:dyDescent="0.25">
      <c r="B4416" s="106"/>
      <c r="C4416" s="106"/>
      <c r="D4416" s="139"/>
      <c r="E4416" s="140"/>
      <c r="F4416" s="140"/>
      <c r="G4416" s="140"/>
      <c r="M4416" s="140"/>
      <c r="N4416" s="167"/>
      <c r="O4416" s="167"/>
      <c r="P4416" s="142"/>
      <c r="Q4416" s="142"/>
      <c r="R4416" s="142"/>
      <c r="S4416" s="139"/>
    </row>
    <row r="4417" spans="2:19" ht="15.75" customHeight="1" x14ac:dyDescent="0.25">
      <c r="B4417" s="106"/>
      <c r="C4417" s="106"/>
      <c r="D4417" s="139"/>
      <c r="E4417" s="140"/>
      <c r="F4417" s="140"/>
      <c r="G4417" s="140"/>
      <c r="M4417" s="140"/>
      <c r="N4417" s="167"/>
      <c r="O4417" s="167"/>
      <c r="P4417" s="142"/>
      <c r="Q4417" s="142"/>
      <c r="R4417" s="142"/>
      <c r="S4417" s="139"/>
    </row>
    <row r="4418" spans="2:19" ht="15.75" customHeight="1" x14ac:dyDescent="0.25">
      <c r="B4418" s="106"/>
      <c r="C4418" s="106"/>
      <c r="D4418" s="139"/>
      <c r="E4418" s="140"/>
      <c r="F4418" s="140"/>
      <c r="G4418" s="140"/>
      <c r="M4418" s="140"/>
      <c r="N4418" s="167"/>
      <c r="O4418" s="167"/>
      <c r="P4418" s="142"/>
      <c r="Q4418" s="142"/>
      <c r="R4418" s="142"/>
      <c r="S4418" s="139"/>
    </row>
    <row r="4419" spans="2:19" ht="15.75" customHeight="1" x14ac:dyDescent="0.25">
      <c r="B4419" s="106"/>
      <c r="C4419" s="106"/>
      <c r="D4419" s="139"/>
      <c r="E4419" s="140"/>
      <c r="F4419" s="140"/>
      <c r="G4419" s="140"/>
      <c r="M4419" s="140"/>
      <c r="N4419" s="167"/>
      <c r="O4419" s="167"/>
      <c r="P4419" s="142"/>
      <c r="Q4419" s="142"/>
      <c r="R4419" s="142"/>
      <c r="S4419" s="139"/>
    </row>
    <row r="4420" spans="2:19" ht="15.75" customHeight="1" x14ac:dyDescent="0.25">
      <c r="B4420" s="106"/>
      <c r="C4420" s="106"/>
      <c r="D4420" s="139"/>
      <c r="E4420" s="140"/>
      <c r="F4420" s="140"/>
      <c r="G4420" s="140"/>
      <c r="M4420" s="140"/>
      <c r="N4420" s="167"/>
      <c r="O4420" s="167"/>
      <c r="P4420" s="142"/>
      <c r="Q4420" s="142"/>
      <c r="R4420" s="142"/>
      <c r="S4420" s="139"/>
    </row>
    <row r="4421" spans="2:19" ht="15.75" customHeight="1" x14ac:dyDescent="0.25">
      <c r="B4421" s="106"/>
      <c r="C4421" s="106"/>
      <c r="D4421" s="139"/>
      <c r="E4421" s="140"/>
      <c r="F4421" s="140"/>
      <c r="G4421" s="140"/>
      <c r="M4421" s="140"/>
      <c r="N4421" s="167"/>
      <c r="O4421" s="167"/>
      <c r="P4421" s="142"/>
      <c r="Q4421" s="142"/>
      <c r="R4421" s="142"/>
      <c r="S4421" s="139"/>
    </row>
    <row r="4422" spans="2:19" ht="15.75" customHeight="1" x14ac:dyDescent="0.25">
      <c r="B4422" s="106"/>
      <c r="C4422" s="106"/>
      <c r="D4422" s="139"/>
      <c r="E4422" s="140"/>
      <c r="F4422" s="140"/>
      <c r="G4422" s="140"/>
      <c r="M4422" s="140"/>
      <c r="N4422" s="167"/>
      <c r="O4422" s="167"/>
      <c r="P4422" s="142"/>
      <c r="Q4422" s="142"/>
      <c r="R4422" s="142"/>
      <c r="S4422" s="139"/>
    </row>
    <row r="4423" spans="2:19" ht="15.75" customHeight="1" x14ac:dyDescent="0.25">
      <c r="B4423" s="106"/>
      <c r="C4423" s="106"/>
      <c r="D4423" s="139"/>
      <c r="E4423" s="140"/>
      <c r="F4423" s="140"/>
      <c r="G4423" s="140"/>
      <c r="M4423" s="140"/>
      <c r="N4423" s="167"/>
      <c r="O4423" s="167"/>
      <c r="P4423" s="142"/>
      <c r="Q4423" s="142"/>
      <c r="R4423" s="142"/>
      <c r="S4423" s="139"/>
    </row>
    <row r="4424" spans="2:19" ht="15.75" customHeight="1" x14ac:dyDescent="0.25">
      <c r="B4424" s="106"/>
      <c r="C4424" s="106"/>
      <c r="D4424" s="139"/>
      <c r="E4424" s="140"/>
      <c r="F4424" s="140"/>
      <c r="G4424" s="140"/>
      <c r="M4424" s="140"/>
      <c r="N4424" s="167"/>
      <c r="O4424" s="167"/>
      <c r="P4424" s="142"/>
      <c r="Q4424" s="142"/>
      <c r="R4424" s="142"/>
      <c r="S4424" s="139"/>
    </row>
    <row r="4425" spans="2:19" ht="15.75" customHeight="1" x14ac:dyDescent="0.25">
      <c r="B4425" s="106"/>
      <c r="C4425" s="106"/>
      <c r="D4425" s="139"/>
      <c r="E4425" s="140"/>
      <c r="F4425" s="140"/>
      <c r="G4425" s="140"/>
      <c r="M4425" s="140"/>
      <c r="N4425" s="167"/>
      <c r="O4425" s="167"/>
      <c r="P4425" s="142"/>
      <c r="Q4425" s="142"/>
      <c r="R4425" s="142"/>
      <c r="S4425" s="139"/>
    </row>
    <row r="4426" spans="2:19" ht="15.75" customHeight="1" x14ac:dyDescent="0.25">
      <c r="B4426" s="106"/>
      <c r="C4426" s="106"/>
      <c r="D4426" s="139"/>
      <c r="E4426" s="140"/>
      <c r="F4426" s="140"/>
      <c r="G4426" s="140"/>
      <c r="M4426" s="140"/>
      <c r="N4426" s="167"/>
      <c r="O4426" s="167"/>
      <c r="P4426" s="142"/>
      <c r="Q4426" s="142"/>
      <c r="R4426" s="142"/>
      <c r="S4426" s="139"/>
    </row>
    <row r="4427" spans="2:19" ht="15.75" customHeight="1" x14ac:dyDescent="0.25">
      <c r="B4427" s="106"/>
      <c r="C4427" s="106"/>
      <c r="D4427" s="139"/>
      <c r="E4427" s="140"/>
      <c r="F4427" s="140"/>
      <c r="G4427" s="140"/>
      <c r="M4427" s="140"/>
      <c r="N4427" s="167"/>
      <c r="O4427" s="167"/>
      <c r="P4427" s="142"/>
      <c r="Q4427" s="142"/>
      <c r="R4427" s="142"/>
      <c r="S4427" s="139"/>
    </row>
    <row r="4428" spans="2:19" ht="15.75" customHeight="1" x14ac:dyDescent="0.25">
      <c r="B4428" s="106"/>
      <c r="C4428" s="106"/>
      <c r="D4428" s="139"/>
      <c r="E4428" s="140"/>
      <c r="F4428" s="140"/>
      <c r="G4428" s="140"/>
      <c r="M4428" s="140"/>
      <c r="N4428" s="167"/>
      <c r="O4428" s="167"/>
      <c r="P4428" s="142"/>
      <c r="Q4428" s="142"/>
      <c r="R4428" s="142"/>
      <c r="S4428" s="139"/>
    </row>
    <row r="4429" spans="2:19" ht="15.75" customHeight="1" x14ac:dyDescent="0.25">
      <c r="B4429" s="106"/>
      <c r="C4429" s="106"/>
      <c r="D4429" s="139"/>
      <c r="E4429" s="140"/>
      <c r="F4429" s="140"/>
      <c r="G4429" s="140"/>
      <c r="M4429" s="140"/>
      <c r="N4429" s="167"/>
      <c r="O4429" s="167"/>
      <c r="P4429" s="142"/>
      <c r="Q4429" s="142"/>
      <c r="R4429" s="142"/>
      <c r="S4429" s="139"/>
    </row>
    <row r="4430" spans="2:19" ht="15.75" customHeight="1" x14ac:dyDescent="0.25">
      <c r="B4430" s="106"/>
      <c r="C4430" s="106"/>
      <c r="D4430" s="139"/>
      <c r="E4430" s="140"/>
      <c r="F4430" s="140"/>
      <c r="G4430" s="140"/>
      <c r="M4430" s="140"/>
      <c r="N4430" s="167"/>
      <c r="O4430" s="167"/>
      <c r="P4430" s="142"/>
      <c r="Q4430" s="142"/>
      <c r="R4430" s="142"/>
      <c r="S4430" s="139"/>
    </row>
    <row r="4431" spans="2:19" ht="15.75" customHeight="1" x14ac:dyDescent="0.25">
      <c r="B4431" s="106"/>
      <c r="C4431" s="106"/>
      <c r="D4431" s="139"/>
      <c r="E4431" s="140"/>
      <c r="F4431" s="140"/>
      <c r="G4431" s="140"/>
      <c r="M4431" s="140"/>
      <c r="N4431" s="167"/>
      <c r="O4431" s="167"/>
      <c r="P4431" s="142"/>
      <c r="Q4431" s="142"/>
      <c r="R4431" s="142"/>
      <c r="S4431" s="139"/>
    </row>
    <row r="4432" spans="2:19" ht="15.75" customHeight="1" x14ac:dyDescent="0.25">
      <c r="B4432" s="106"/>
      <c r="C4432" s="106"/>
      <c r="D4432" s="139"/>
      <c r="E4432" s="140"/>
      <c r="F4432" s="140"/>
      <c r="G4432" s="140"/>
      <c r="M4432" s="140"/>
      <c r="N4432" s="167"/>
      <c r="O4432" s="167"/>
      <c r="P4432" s="142"/>
      <c r="Q4432" s="142"/>
      <c r="R4432" s="142"/>
      <c r="S4432" s="139"/>
    </row>
    <row r="4433" spans="2:19" ht="15.75" customHeight="1" x14ac:dyDescent="0.25">
      <c r="B4433" s="106"/>
      <c r="C4433" s="106"/>
      <c r="D4433" s="139"/>
      <c r="E4433" s="140"/>
      <c r="F4433" s="140"/>
      <c r="G4433" s="140"/>
      <c r="M4433" s="140"/>
      <c r="N4433" s="167"/>
      <c r="O4433" s="167"/>
      <c r="P4433" s="142"/>
      <c r="Q4433" s="142"/>
      <c r="R4433" s="142"/>
      <c r="S4433" s="139"/>
    </row>
    <row r="4434" spans="2:19" ht="15.75" customHeight="1" x14ac:dyDescent="0.25">
      <c r="B4434" s="106"/>
      <c r="C4434" s="106"/>
      <c r="D4434" s="139"/>
      <c r="E4434" s="140"/>
      <c r="F4434" s="140"/>
      <c r="G4434" s="140"/>
      <c r="M4434" s="140"/>
      <c r="N4434" s="167"/>
      <c r="O4434" s="167"/>
      <c r="P4434" s="142"/>
      <c r="Q4434" s="142"/>
      <c r="R4434" s="142"/>
      <c r="S4434" s="139"/>
    </row>
    <row r="4435" spans="2:19" ht="15.75" customHeight="1" x14ac:dyDescent="0.25">
      <c r="B4435" s="106"/>
      <c r="C4435" s="106"/>
      <c r="D4435" s="139"/>
      <c r="E4435" s="140"/>
      <c r="F4435" s="140"/>
      <c r="G4435" s="140"/>
      <c r="M4435" s="140"/>
      <c r="N4435" s="167"/>
      <c r="O4435" s="167"/>
      <c r="P4435" s="142"/>
      <c r="Q4435" s="142"/>
      <c r="R4435" s="142"/>
      <c r="S4435" s="139"/>
    </row>
    <row r="4436" spans="2:19" ht="15.75" customHeight="1" x14ac:dyDescent="0.25">
      <c r="B4436" s="106"/>
      <c r="C4436" s="106"/>
      <c r="D4436" s="139"/>
      <c r="E4436" s="140"/>
      <c r="F4436" s="140"/>
      <c r="G4436" s="140"/>
      <c r="M4436" s="140"/>
      <c r="N4436" s="167"/>
      <c r="O4436" s="167"/>
      <c r="P4436" s="142"/>
      <c r="Q4436" s="142"/>
      <c r="R4436" s="142"/>
      <c r="S4436" s="139"/>
    </row>
    <row r="4437" spans="2:19" ht="15.75" customHeight="1" x14ac:dyDescent="0.25">
      <c r="B4437" s="106"/>
      <c r="C4437" s="106"/>
      <c r="D4437" s="139"/>
      <c r="E4437" s="140"/>
      <c r="F4437" s="140"/>
      <c r="G4437" s="140"/>
      <c r="M4437" s="140"/>
      <c r="N4437" s="167"/>
      <c r="O4437" s="167"/>
      <c r="P4437" s="142"/>
      <c r="Q4437" s="142"/>
      <c r="R4437" s="142"/>
      <c r="S4437" s="139"/>
    </row>
    <row r="4438" spans="2:19" ht="15.75" customHeight="1" x14ac:dyDescent="0.25">
      <c r="B4438" s="106"/>
      <c r="C4438" s="106"/>
      <c r="D4438" s="139"/>
      <c r="E4438" s="140"/>
      <c r="F4438" s="140"/>
      <c r="G4438" s="140"/>
      <c r="M4438" s="140"/>
      <c r="N4438" s="167"/>
      <c r="O4438" s="167"/>
      <c r="P4438" s="142"/>
      <c r="Q4438" s="142"/>
      <c r="R4438" s="142"/>
      <c r="S4438" s="139"/>
    </row>
    <row r="4439" spans="2:19" ht="15.75" customHeight="1" x14ac:dyDescent="0.25">
      <c r="B4439" s="106"/>
      <c r="C4439" s="106"/>
      <c r="D4439" s="139"/>
      <c r="E4439" s="140"/>
      <c r="F4439" s="140"/>
      <c r="G4439" s="140"/>
      <c r="M4439" s="140"/>
      <c r="N4439" s="167"/>
      <c r="O4439" s="167"/>
      <c r="P4439" s="142"/>
      <c r="Q4439" s="142"/>
      <c r="R4439" s="142"/>
      <c r="S4439" s="139"/>
    </row>
    <row r="4440" spans="2:19" ht="15.75" customHeight="1" x14ac:dyDescent="0.25">
      <c r="B4440" s="106"/>
      <c r="C4440" s="106"/>
      <c r="D4440" s="139"/>
      <c r="E4440" s="140"/>
      <c r="F4440" s="140"/>
      <c r="G4440" s="140"/>
      <c r="M4440" s="140"/>
      <c r="N4440" s="167"/>
      <c r="O4440" s="167"/>
      <c r="P4440" s="142"/>
      <c r="Q4440" s="142"/>
      <c r="R4440" s="142"/>
      <c r="S4440" s="139"/>
    </row>
    <row r="4441" spans="2:19" ht="15.75" customHeight="1" x14ac:dyDescent="0.25">
      <c r="B4441" s="106"/>
      <c r="C4441" s="106"/>
      <c r="D4441" s="139"/>
      <c r="E4441" s="140"/>
      <c r="F4441" s="140"/>
      <c r="G4441" s="140"/>
      <c r="M4441" s="140"/>
      <c r="N4441" s="167"/>
      <c r="O4441" s="167"/>
      <c r="P4441" s="142"/>
      <c r="Q4441" s="142"/>
      <c r="R4441" s="142"/>
      <c r="S4441" s="139"/>
    </row>
    <row r="4442" spans="2:19" ht="15.75" customHeight="1" x14ac:dyDescent="0.25">
      <c r="B4442" s="106"/>
      <c r="C4442" s="106"/>
      <c r="D4442" s="139"/>
      <c r="E4442" s="140"/>
      <c r="F4442" s="140"/>
      <c r="G4442" s="140"/>
      <c r="M4442" s="140"/>
      <c r="N4442" s="167"/>
      <c r="O4442" s="167"/>
      <c r="P4442" s="142"/>
      <c r="Q4442" s="142"/>
      <c r="R4442" s="142"/>
      <c r="S4442" s="139"/>
    </row>
    <row r="4443" spans="2:19" ht="15.75" customHeight="1" x14ac:dyDescent="0.25">
      <c r="B4443" s="106"/>
      <c r="C4443" s="106"/>
      <c r="D4443" s="139"/>
      <c r="E4443" s="140"/>
      <c r="F4443" s="140"/>
      <c r="G4443" s="140"/>
      <c r="M4443" s="140"/>
      <c r="N4443" s="167"/>
      <c r="O4443" s="167"/>
      <c r="P4443" s="142"/>
      <c r="Q4443" s="142"/>
      <c r="R4443" s="142"/>
      <c r="S4443" s="139"/>
    </row>
    <row r="4444" spans="2:19" ht="15.75" customHeight="1" x14ac:dyDescent="0.25">
      <c r="B4444" s="106"/>
      <c r="C4444" s="106"/>
      <c r="D4444" s="139"/>
      <c r="E4444" s="140"/>
      <c r="F4444" s="140"/>
      <c r="G4444" s="140"/>
      <c r="M4444" s="140"/>
      <c r="N4444" s="167"/>
      <c r="O4444" s="167"/>
      <c r="P4444" s="142"/>
      <c r="Q4444" s="142"/>
      <c r="R4444" s="142"/>
      <c r="S4444" s="139"/>
    </row>
    <row r="4445" spans="2:19" ht="15.75" customHeight="1" x14ac:dyDescent="0.25">
      <c r="B4445" s="106"/>
      <c r="C4445" s="106"/>
      <c r="D4445" s="139"/>
      <c r="E4445" s="140"/>
      <c r="F4445" s="140"/>
      <c r="G4445" s="140"/>
      <c r="M4445" s="140"/>
      <c r="N4445" s="167"/>
      <c r="O4445" s="167"/>
      <c r="P4445" s="142"/>
      <c r="Q4445" s="142"/>
      <c r="R4445" s="142"/>
      <c r="S4445" s="139"/>
    </row>
    <row r="4446" spans="2:19" ht="15.75" customHeight="1" x14ac:dyDescent="0.25">
      <c r="B4446" s="106"/>
      <c r="C4446" s="106"/>
      <c r="D4446" s="139"/>
      <c r="E4446" s="140"/>
      <c r="F4446" s="140"/>
      <c r="G4446" s="140"/>
      <c r="M4446" s="140"/>
      <c r="N4446" s="167"/>
      <c r="O4446" s="167"/>
      <c r="P4446" s="142"/>
      <c r="Q4446" s="142"/>
      <c r="R4446" s="142"/>
      <c r="S4446" s="139"/>
    </row>
    <row r="4447" spans="2:19" ht="15.75" customHeight="1" x14ac:dyDescent="0.25">
      <c r="B4447" s="106"/>
      <c r="C4447" s="106"/>
      <c r="D4447" s="139"/>
      <c r="E4447" s="140"/>
      <c r="F4447" s="140"/>
      <c r="G4447" s="140"/>
      <c r="M4447" s="140"/>
      <c r="N4447" s="167"/>
      <c r="O4447" s="167"/>
      <c r="P4447" s="142"/>
      <c r="Q4447" s="142"/>
      <c r="R4447" s="142"/>
      <c r="S4447" s="139"/>
    </row>
    <row r="4448" spans="2:19" ht="15.75" customHeight="1" x14ac:dyDescent="0.25">
      <c r="B4448" s="106"/>
      <c r="C4448" s="106"/>
      <c r="D4448" s="139"/>
      <c r="E4448" s="140"/>
      <c r="F4448" s="140"/>
      <c r="G4448" s="140"/>
      <c r="M4448" s="140"/>
      <c r="N4448" s="167"/>
      <c r="O4448" s="167"/>
      <c r="P4448" s="142"/>
      <c r="Q4448" s="142"/>
      <c r="R4448" s="142"/>
      <c r="S4448" s="139"/>
    </row>
    <row r="4449" spans="2:19" ht="15.75" customHeight="1" x14ac:dyDescent="0.25">
      <c r="B4449" s="106"/>
      <c r="C4449" s="106"/>
      <c r="D4449" s="139"/>
      <c r="E4449" s="140"/>
      <c r="F4449" s="140"/>
      <c r="G4449" s="140"/>
      <c r="M4449" s="140"/>
      <c r="N4449" s="167"/>
      <c r="O4449" s="167"/>
      <c r="P4449" s="142"/>
      <c r="Q4449" s="142"/>
      <c r="R4449" s="142"/>
      <c r="S4449" s="139"/>
    </row>
    <row r="4450" spans="2:19" ht="15.75" customHeight="1" x14ac:dyDescent="0.25">
      <c r="B4450" s="106"/>
      <c r="C4450" s="106"/>
      <c r="D4450" s="139"/>
      <c r="E4450" s="140"/>
      <c r="F4450" s="140"/>
      <c r="G4450" s="140"/>
      <c r="M4450" s="140"/>
      <c r="N4450" s="167"/>
      <c r="O4450" s="167"/>
      <c r="P4450" s="142"/>
      <c r="Q4450" s="142"/>
      <c r="R4450" s="142"/>
      <c r="S4450" s="139"/>
    </row>
    <row r="4451" spans="2:19" ht="15.75" customHeight="1" x14ac:dyDescent="0.25">
      <c r="B4451" s="106"/>
      <c r="C4451" s="106"/>
      <c r="D4451" s="139"/>
      <c r="E4451" s="140"/>
      <c r="F4451" s="140"/>
      <c r="G4451" s="140"/>
      <c r="M4451" s="140"/>
      <c r="N4451" s="167"/>
      <c r="O4451" s="167"/>
      <c r="P4451" s="142"/>
      <c r="Q4451" s="142"/>
      <c r="R4451" s="142"/>
      <c r="S4451" s="139"/>
    </row>
    <row r="4452" spans="2:19" ht="15.75" customHeight="1" x14ac:dyDescent="0.25">
      <c r="B4452" s="106"/>
      <c r="C4452" s="106"/>
      <c r="D4452" s="139"/>
      <c r="E4452" s="140"/>
      <c r="F4452" s="140"/>
      <c r="G4452" s="140"/>
      <c r="M4452" s="140"/>
      <c r="N4452" s="167"/>
      <c r="O4452" s="167"/>
      <c r="P4452" s="142"/>
      <c r="Q4452" s="142"/>
      <c r="R4452" s="142"/>
      <c r="S4452" s="139"/>
    </row>
    <row r="4453" spans="2:19" ht="15.75" customHeight="1" x14ac:dyDescent="0.25">
      <c r="B4453" s="106"/>
      <c r="C4453" s="106"/>
      <c r="D4453" s="139"/>
      <c r="E4453" s="140"/>
      <c r="F4453" s="140"/>
      <c r="G4453" s="140"/>
      <c r="M4453" s="140"/>
      <c r="N4453" s="167"/>
      <c r="O4453" s="167"/>
      <c r="P4453" s="142"/>
      <c r="Q4453" s="142"/>
      <c r="R4453" s="142"/>
      <c r="S4453" s="139"/>
    </row>
    <row r="4454" spans="2:19" ht="15.75" customHeight="1" x14ac:dyDescent="0.25">
      <c r="B4454" s="106"/>
      <c r="C4454" s="106"/>
      <c r="D4454" s="139"/>
      <c r="E4454" s="140"/>
      <c r="F4454" s="140"/>
      <c r="G4454" s="140"/>
      <c r="M4454" s="140"/>
      <c r="N4454" s="167"/>
      <c r="O4454" s="167"/>
      <c r="P4454" s="142"/>
      <c r="Q4454" s="142"/>
      <c r="R4454" s="142"/>
      <c r="S4454" s="139"/>
    </row>
    <row r="4455" spans="2:19" ht="15.75" customHeight="1" x14ac:dyDescent="0.25">
      <c r="B4455" s="106"/>
      <c r="C4455" s="106"/>
      <c r="D4455" s="139"/>
      <c r="E4455" s="140"/>
      <c r="F4455" s="140"/>
      <c r="G4455" s="140"/>
      <c r="M4455" s="140"/>
      <c r="N4455" s="167"/>
      <c r="O4455" s="167"/>
      <c r="P4455" s="142"/>
      <c r="Q4455" s="142"/>
      <c r="R4455" s="142"/>
      <c r="S4455" s="139"/>
    </row>
    <row r="4456" spans="2:19" ht="15.75" customHeight="1" x14ac:dyDescent="0.25">
      <c r="B4456" s="106"/>
      <c r="C4456" s="106"/>
      <c r="D4456" s="139"/>
      <c r="E4456" s="140"/>
      <c r="F4456" s="140"/>
      <c r="G4456" s="140"/>
      <c r="M4456" s="140"/>
      <c r="N4456" s="167"/>
      <c r="O4456" s="167"/>
      <c r="P4456" s="142"/>
      <c r="Q4456" s="142"/>
      <c r="R4456" s="142"/>
      <c r="S4456" s="139"/>
    </row>
    <row r="4457" spans="2:19" ht="15.75" customHeight="1" x14ac:dyDescent="0.25">
      <c r="B4457" s="106"/>
      <c r="C4457" s="106"/>
      <c r="D4457" s="139"/>
      <c r="E4457" s="140"/>
      <c r="F4457" s="140"/>
      <c r="G4457" s="140"/>
      <c r="M4457" s="140"/>
      <c r="N4457" s="167"/>
      <c r="O4457" s="167"/>
      <c r="P4457" s="142"/>
      <c r="Q4457" s="142"/>
      <c r="R4457" s="142"/>
      <c r="S4457" s="139"/>
    </row>
    <row r="4458" spans="2:19" ht="15.75" customHeight="1" x14ac:dyDescent="0.25">
      <c r="B4458" s="106"/>
      <c r="C4458" s="106"/>
      <c r="D4458" s="139"/>
      <c r="E4458" s="140"/>
      <c r="F4458" s="140"/>
      <c r="G4458" s="140"/>
      <c r="M4458" s="140"/>
      <c r="N4458" s="167"/>
      <c r="O4458" s="167"/>
      <c r="P4458" s="142"/>
      <c r="Q4458" s="142"/>
      <c r="R4458" s="142"/>
      <c r="S4458" s="139"/>
    </row>
    <row r="4459" spans="2:19" ht="15.75" customHeight="1" x14ac:dyDescent="0.25">
      <c r="B4459" s="106"/>
      <c r="C4459" s="106"/>
      <c r="D4459" s="139"/>
      <c r="E4459" s="140"/>
      <c r="F4459" s="140"/>
      <c r="G4459" s="140"/>
      <c r="M4459" s="140"/>
      <c r="N4459" s="167"/>
      <c r="O4459" s="167"/>
      <c r="P4459" s="142"/>
      <c r="Q4459" s="142"/>
      <c r="R4459" s="142"/>
      <c r="S4459" s="139"/>
    </row>
    <row r="4460" spans="2:19" ht="15.75" customHeight="1" x14ac:dyDescent="0.25">
      <c r="B4460" s="106"/>
      <c r="C4460" s="106"/>
      <c r="D4460" s="139"/>
      <c r="E4460" s="140"/>
      <c r="F4460" s="140"/>
      <c r="G4460" s="140"/>
      <c r="M4460" s="140"/>
      <c r="N4460" s="167"/>
      <c r="O4460" s="167"/>
      <c r="P4460" s="142"/>
      <c r="Q4460" s="142"/>
      <c r="R4460" s="142"/>
      <c r="S4460" s="139"/>
    </row>
    <row r="4461" spans="2:19" ht="15.75" customHeight="1" x14ac:dyDescent="0.25">
      <c r="B4461" s="106"/>
      <c r="C4461" s="106"/>
      <c r="D4461" s="139"/>
      <c r="E4461" s="140"/>
      <c r="F4461" s="140"/>
      <c r="G4461" s="140"/>
      <c r="M4461" s="140"/>
      <c r="N4461" s="167"/>
      <c r="O4461" s="167"/>
      <c r="P4461" s="142"/>
      <c r="Q4461" s="142"/>
      <c r="R4461" s="142"/>
      <c r="S4461" s="139"/>
    </row>
    <row r="4462" spans="2:19" ht="15.75" customHeight="1" x14ac:dyDescent="0.25">
      <c r="B4462" s="106"/>
      <c r="C4462" s="106"/>
      <c r="D4462" s="139"/>
      <c r="E4462" s="140"/>
      <c r="F4462" s="140"/>
      <c r="G4462" s="140"/>
      <c r="M4462" s="140"/>
      <c r="N4462" s="167"/>
      <c r="O4462" s="167"/>
      <c r="P4462" s="142"/>
      <c r="Q4462" s="142"/>
      <c r="R4462" s="142"/>
      <c r="S4462" s="139"/>
    </row>
    <row r="4463" spans="2:19" ht="15.75" customHeight="1" x14ac:dyDescent="0.25">
      <c r="B4463" s="106"/>
      <c r="C4463" s="106"/>
      <c r="D4463" s="139"/>
      <c r="E4463" s="140"/>
      <c r="F4463" s="140"/>
      <c r="G4463" s="140"/>
      <c r="M4463" s="140"/>
      <c r="N4463" s="167"/>
      <c r="O4463" s="167"/>
      <c r="P4463" s="142"/>
      <c r="Q4463" s="142"/>
      <c r="R4463" s="142"/>
      <c r="S4463" s="139"/>
    </row>
    <row r="4464" spans="2:19" ht="15.75" customHeight="1" x14ac:dyDescent="0.25">
      <c r="B4464" s="106"/>
      <c r="C4464" s="106"/>
      <c r="D4464" s="139"/>
      <c r="E4464" s="140"/>
      <c r="F4464" s="140"/>
      <c r="G4464" s="140"/>
      <c r="M4464" s="140"/>
      <c r="N4464" s="167"/>
      <c r="O4464" s="167"/>
      <c r="P4464" s="142"/>
      <c r="Q4464" s="142"/>
      <c r="R4464" s="142"/>
      <c r="S4464" s="139"/>
    </row>
    <row r="4465" spans="2:19" ht="15.75" customHeight="1" x14ac:dyDescent="0.25">
      <c r="B4465" s="106"/>
      <c r="C4465" s="106"/>
      <c r="D4465" s="139"/>
      <c r="E4465" s="140"/>
      <c r="F4465" s="140"/>
      <c r="G4465" s="140"/>
      <c r="M4465" s="140"/>
      <c r="N4465" s="167"/>
      <c r="O4465" s="167"/>
      <c r="P4465" s="142"/>
      <c r="Q4465" s="142"/>
      <c r="R4465" s="142"/>
      <c r="S4465" s="139"/>
    </row>
    <row r="4466" spans="2:19" ht="15.75" customHeight="1" x14ac:dyDescent="0.25">
      <c r="B4466" s="106"/>
      <c r="C4466" s="106"/>
      <c r="D4466" s="139"/>
      <c r="E4466" s="140"/>
      <c r="F4466" s="140"/>
      <c r="G4466" s="140"/>
      <c r="M4466" s="140"/>
      <c r="N4466" s="167"/>
      <c r="O4466" s="167"/>
      <c r="P4466" s="142"/>
      <c r="Q4466" s="142"/>
      <c r="R4466" s="142"/>
      <c r="S4466" s="139"/>
    </row>
    <row r="4467" spans="2:19" ht="15.75" customHeight="1" x14ac:dyDescent="0.25">
      <c r="B4467" s="106"/>
      <c r="C4467" s="106"/>
      <c r="D4467" s="139"/>
      <c r="E4467" s="140"/>
      <c r="F4467" s="140"/>
      <c r="G4467" s="140"/>
      <c r="M4467" s="140"/>
      <c r="N4467" s="167"/>
      <c r="O4467" s="167"/>
      <c r="P4467" s="142"/>
      <c r="Q4467" s="142"/>
      <c r="R4467" s="142"/>
      <c r="S4467" s="139"/>
    </row>
    <row r="4468" spans="2:19" ht="15.75" customHeight="1" x14ac:dyDescent="0.25">
      <c r="B4468" s="106"/>
      <c r="C4468" s="106"/>
      <c r="D4468" s="139"/>
      <c r="E4468" s="140"/>
      <c r="F4468" s="140"/>
      <c r="G4468" s="140"/>
      <c r="M4468" s="140"/>
      <c r="N4468" s="167"/>
      <c r="O4468" s="167"/>
      <c r="P4468" s="142"/>
      <c r="Q4468" s="142"/>
      <c r="R4468" s="142"/>
      <c r="S4468" s="139"/>
    </row>
    <row r="4469" spans="2:19" ht="15.75" customHeight="1" x14ac:dyDescent="0.25">
      <c r="B4469" s="106"/>
      <c r="C4469" s="106"/>
      <c r="D4469" s="139"/>
      <c r="E4469" s="140"/>
      <c r="F4469" s="140"/>
      <c r="G4469" s="140"/>
      <c r="M4469" s="140"/>
      <c r="N4469" s="167"/>
      <c r="O4469" s="167"/>
      <c r="P4469" s="142"/>
      <c r="Q4469" s="142"/>
      <c r="R4469" s="142"/>
      <c r="S4469" s="139"/>
    </row>
    <row r="4470" spans="2:19" ht="15.75" customHeight="1" x14ac:dyDescent="0.25">
      <c r="B4470" s="106"/>
      <c r="C4470" s="106"/>
      <c r="D4470" s="139"/>
      <c r="E4470" s="140"/>
      <c r="F4470" s="140"/>
      <c r="G4470" s="140"/>
      <c r="M4470" s="140"/>
      <c r="N4470" s="167"/>
      <c r="O4470" s="167"/>
      <c r="P4470" s="142"/>
      <c r="Q4470" s="142"/>
      <c r="R4470" s="142"/>
      <c r="S4470" s="139"/>
    </row>
    <row r="4471" spans="2:19" ht="15.75" customHeight="1" x14ac:dyDescent="0.25">
      <c r="B4471" s="106"/>
      <c r="C4471" s="106"/>
      <c r="D4471" s="139"/>
      <c r="E4471" s="140"/>
      <c r="F4471" s="140"/>
      <c r="G4471" s="140"/>
      <c r="M4471" s="140"/>
      <c r="N4471" s="167"/>
      <c r="O4471" s="167"/>
      <c r="P4471" s="142"/>
      <c r="Q4471" s="142"/>
      <c r="R4471" s="142"/>
      <c r="S4471" s="139"/>
    </row>
    <row r="4472" spans="2:19" ht="15.75" customHeight="1" x14ac:dyDescent="0.25">
      <c r="B4472" s="106"/>
      <c r="C4472" s="106"/>
      <c r="D4472" s="139"/>
      <c r="E4472" s="140"/>
      <c r="F4472" s="140"/>
      <c r="G4472" s="140"/>
      <c r="M4472" s="140"/>
      <c r="N4472" s="167"/>
      <c r="O4472" s="167"/>
      <c r="P4472" s="142"/>
      <c r="Q4472" s="142"/>
      <c r="R4472" s="142"/>
      <c r="S4472" s="139"/>
    </row>
    <row r="4473" spans="2:19" ht="15.75" customHeight="1" x14ac:dyDescent="0.25">
      <c r="B4473" s="106"/>
      <c r="C4473" s="106"/>
      <c r="D4473" s="139"/>
      <c r="E4473" s="140"/>
      <c r="F4473" s="140"/>
      <c r="G4473" s="140"/>
      <c r="M4473" s="140"/>
      <c r="N4473" s="167"/>
      <c r="O4473" s="167"/>
      <c r="P4473" s="142"/>
      <c r="Q4473" s="142"/>
      <c r="R4473" s="142"/>
      <c r="S4473" s="139"/>
    </row>
    <row r="4474" spans="2:19" ht="15.75" customHeight="1" x14ac:dyDescent="0.25">
      <c r="B4474" s="106"/>
      <c r="C4474" s="106"/>
      <c r="D4474" s="139"/>
      <c r="E4474" s="140"/>
      <c r="F4474" s="140"/>
      <c r="G4474" s="140"/>
      <c r="M4474" s="140"/>
      <c r="N4474" s="167"/>
      <c r="O4474" s="167"/>
      <c r="P4474" s="142"/>
      <c r="Q4474" s="142"/>
      <c r="R4474" s="142"/>
      <c r="S4474" s="139"/>
    </row>
    <row r="4475" spans="2:19" ht="15.75" customHeight="1" x14ac:dyDescent="0.25">
      <c r="B4475" s="106"/>
      <c r="C4475" s="106"/>
      <c r="D4475" s="139"/>
      <c r="E4475" s="140"/>
      <c r="F4475" s="140"/>
      <c r="G4475" s="140"/>
      <c r="M4475" s="140"/>
      <c r="N4475" s="167"/>
      <c r="O4475" s="167"/>
      <c r="P4475" s="142"/>
      <c r="Q4475" s="142"/>
      <c r="R4475" s="142"/>
      <c r="S4475" s="139"/>
    </row>
    <row r="4476" spans="2:19" ht="15.75" customHeight="1" x14ac:dyDescent="0.25">
      <c r="B4476" s="106"/>
      <c r="C4476" s="106"/>
      <c r="D4476" s="139"/>
      <c r="E4476" s="140"/>
      <c r="F4476" s="140"/>
      <c r="G4476" s="140"/>
      <c r="M4476" s="140"/>
      <c r="N4476" s="167"/>
      <c r="O4476" s="167"/>
      <c r="P4476" s="142"/>
      <c r="Q4476" s="142"/>
      <c r="R4476" s="142"/>
      <c r="S4476" s="139"/>
    </row>
    <row r="4477" spans="2:19" ht="15.75" customHeight="1" x14ac:dyDescent="0.25">
      <c r="B4477" s="106"/>
      <c r="C4477" s="106"/>
      <c r="D4477" s="139"/>
      <c r="E4477" s="140"/>
      <c r="F4477" s="140"/>
      <c r="G4477" s="140"/>
      <c r="M4477" s="140"/>
      <c r="N4477" s="167"/>
      <c r="O4477" s="167"/>
      <c r="P4477" s="142"/>
      <c r="Q4477" s="142"/>
      <c r="R4477" s="142"/>
      <c r="S4477" s="139"/>
    </row>
    <row r="4478" spans="2:19" ht="15.75" customHeight="1" x14ac:dyDescent="0.25">
      <c r="B4478" s="106"/>
      <c r="C4478" s="106"/>
      <c r="D4478" s="139"/>
      <c r="E4478" s="140"/>
      <c r="F4478" s="140"/>
      <c r="G4478" s="140"/>
      <c r="M4478" s="140"/>
      <c r="N4478" s="167"/>
      <c r="O4478" s="167"/>
      <c r="P4478" s="142"/>
      <c r="Q4478" s="142"/>
      <c r="R4478" s="142"/>
      <c r="S4478" s="139"/>
    </row>
    <row r="4479" spans="2:19" ht="15.75" customHeight="1" x14ac:dyDescent="0.25">
      <c r="B4479" s="106"/>
      <c r="C4479" s="106"/>
      <c r="D4479" s="139"/>
      <c r="E4479" s="140"/>
      <c r="F4479" s="140"/>
      <c r="G4479" s="140"/>
      <c r="M4479" s="140"/>
      <c r="N4479" s="167"/>
      <c r="O4479" s="167"/>
      <c r="P4479" s="142"/>
      <c r="Q4479" s="142"/>
      <c r="R4479" s="142"/>
      <c r="S4479" s="139"/>
    </row>
    <row r="4480" spans="2:19" ht="15.75" customHeight="1" x14ac:dyDescent="0.25">
      <c r="B4480" s="106"/>
      <c r="C4480" s="106"/>
      <c r="D4480" s="139"/>
      <c r="E4480" s="140"/>
      <c r="F4480" s="140"/>
      <c r="G4480" s="140"/>
      <c r="M4480" s="140"/>
      <c r="N4480" s="167"/>
      <c r="O4480" s="167"/>
      <c r="P4480" s="142"/>
      <c r="Q4480" s="142"/>
      <c r="R4480" s="142"/>
      <c r="S4480" s="139"/>
    </row>
    <row r="4481" spans="2:19" ht="15.75" customHeight="1" x14ac:dyDescent="0.25">
      <c r="B4481" s="106"/>
      <c r="C4481" s="106"/>
      <c r="D4481" s="139"/>
      <c r="E4481" s="140"/>
      <c r="F4481" s="140"/>
      <c r="G4481" s="140"/>
      <c r="M4481" s="140"/>
      <c r="N4481" s="167"/>
      <c r="O4481" s="167"/>
      <c r="P4481" s="142"/>
      <c r="Q4481" s="142"/>
      <c r="R4481" s="142"/>
      <c r="S4481" s="139"/>
    </row>
    <row r="4482" spans="2:19" ht="15.75" customHeight="1" x14ac:dyDescent="0.25">
      <c r="B4482" s="106"/>
      <c r="C4482" s="106"/>
      <c r="D4482" s="139"/>
      <c r="E4482" s="140"/>
      <c r="F4482" s="140"/>
      <c r="G4482" s="140"/>
      <c r="M4482" s="140"/>
      <c r="N4482" s="167"/>
      <c r="O4482" s="167"/>
      <c r="P4482" s="142"/>
      <c r="Q4482" s="142"/>
      <c r="R4482" s="142"/>
      <c r="S4482" s="139"/>
    </row>
    <row r="4483" spans="2:19" ht="15.75" customHeight="1" x14ac:dyDescent="0.25">
      <c r="B4483" s="106"/>
      <c r="C4483" s="106"/>
      <c r="D4483" s="139"/>
      <c r="E4483" s="140"/>
      <c r="F4483" s="140"/>
      <c r="G4483" s="140"/>
      <c r="M4483" s="140"/>
      <c r="N4483" s="167"/>
      <c r="O4483" s="167"/>
      <c r="P4483" s="142"/>
      <c r="Q4483" s="142"/>
      <c r="R4483" s="142"/>
      <c r="S4483" s="139"/>
    </row>
    <row r="4484" spans="2:19" ht="15.75" customHeight="1" x14ac:dyDescent="0.25">
      <c r="B4484" s="106"/>
      <c r="C4484" s="106"/>
      <c r="D4484" s="139"/>
      <c r="E4484" s="140"/>
      <c r="F4484" s="140"/>
      <c r="G4484" s="140"/>
      <c r="M4484" s="140"/>
      <c r="N4484" s="167"/>
      <c r="O4484" s="167"/>
      <c r="P4484" s="142"/>
      <c r="Q4484" s="142"/>
      <c r="R4484" s="142"/>
      <c r="S4484" s="139"/>
    </row>
    <row r="4485" spans="2:19" ht="15.75" customHeight="1" x14ac:dyDescent="0.25">
      <c r="B4485" s="106"/>
      <c r="C4485" s="106"/>
      <c r="D4485" s="139"/>
      <c r="E4485" s="140"/>
      <c r="F4485" s="140"/>
      <c r="G4485" s="140"/>
      <c r="M4485" s="140"/>
      <c r="N4485" s="167"/>
      <c r="O4485" s="167"/>
      <c r="P4485" s="142"/>
      <c r="Q4485" s="142"/>
      <c r="R4485" s="142"/>
      <c r="S4485" s="139"/>
    </row>
    <row r="4486" spans="2:19" ht="15.75" customHeight="1" x14ac:dyDescent="0.25">
      <c r="B4486" s="106"/>
      <c r="C4486" s="106"/>
      <c r="D4486" s="139"/>
      <c r="E4486" s="140"/>
      <c r="F4486" s="140"/>
      <c r="G4486" s="140"/>
      <c r="M4486" s="140"/>
      <c r="N4486" s="167"/>
      <c r="O4486" s="167"/>
      <c r="P4486" s="142"/>
      <c r="Q4486" s="142"/>
      <c r="R4486" s="142"/>
      <c r="S4486" s="139"/>
    </row>
    <row r="4487" spans="2:19" ht="15.75" customHeight="1" x14ac:dyDescent="0.25">
      <c r="B4487" s="106"/>
      <c r="C4487" s="106"/>
      <c r="D4487" s="139"/>
      <c r="E4487" s="140"/>
      <c r="F4487" s="140"/>
      <c r="G4487" s="140"/>
      <c r="M4487" s="140"/>
      <c r="N4487" s="167"/>
      <c r="O4487" s="167"/>
      <c r="P4487" s="142"/>
      <c r="Q4487" s="142"/>
      <c r="R4487" s="142"/>
      <c r="S4487" s="139"/>
    </row>
    <row r="4488" spans="2:19" ht="15.75" customHeight="1" x14ac:dyDescent="0.25">
      <c r="B4488" s="106"/>
      <c r="C4488" s="106"/>
      <c r="D4488" s="139"/>
      <c r="E4488" s="140"/>
      <c r="F4488" s="140"/>
      <c r="G4488" s="140"/>
      <c r="M4488" s="140"/>
      <c r="N4488" s="167"/>
      <c r="O4488" s="167"/>
      <c r="P4488" s="142"/>
      <c r="Q4488" s="142"/>
      <c r="R4488" s="142"/>
      <c r="S4488" s="139"/>
    </row>
    <row r="4489" spans="2:19" ht="15.75" customHeight="1" x14ac:dyDescent="0.25">
      <c r="B4489" s="106"/>
      <c r="C4489" s="106"/>
      <c r="D4489" s="139"/>
      <c r="E4489" s="140"/>
      <c r="F4489" s="140"/>
      <c r="G4489" s="140"/>
      <c r="M4489" s="140"/>
      <c r="N4489" s="167"/>
      <c r="O4489" s="167"/>
      <c r="P4489" s="142"/>
      <c r="Q4489" s="142"/>
      <c r="R4489" s="142"/>
      <c r="S4489" s="139"/>
    </row>
    <row r="4490" spans="2:19" ht="15.75" customHeight="1" x14ac:dyDescent="0.25">
      <c r="B4490" s="106"/>
      <c r="C4490" s="106"/>
      <c r="D4490" s="139"/>
      <c r="E4490" s="140"/>
      <c r="F4490" s="140"/>
      <c r="G4490" s="140"/>
      <c r="M4490" s="140"/>
      <c r="N4490" s="167"/>
      <c r="O4490" s="167"/>
      <c r="P4490" s="142"/>
      <c r="Q4490" s="142"/>
      <c r="R4490" s="142"/>
      <c r="S4490" s="139"/>
    </row>
    <row r="4491" spans="2:19" ht="15.75" customHeight="1" x14ac:dyDescent="0.25">
      <c r="B4491" s="106"/>
      <c r="C4491" s="106"/>
      <c r="D4491" s="139"/>
      <c r="E4491" s="140"/>
      <c r="F4491" s="140"/>
      <c r="G4491" s="140"/>
      <c r="M4491" s="140"/>
      <c r="N4491" s="167"/>
      <c r="O4491" s="167"/>
      <c r="P4491" s="142"/>
      <c r="Q4491" s="142"/>
      <c r="R4491" s="142"/>
      <c r="S4491" s="139"/>
    </row>
    <row r="4492" spans="2:19" ht="15.75" customHeight="1" x14ac:dyDescent="0.25">
      <c r="B4492" s="106"/>
      <c r="C4492" s="106"/>
      <c r="D4492" s="139"/>
      <c r="E4492" s="140"/>
      <c r="F4492" s="140"/>
      <c r="G4492" s="140"/>
      <c r="M4492" s="140"/>
      <c r="N4492" s="167"/>
      <c r="O4492" s="167"/>
      <c r="P4492" s="142"/>
      <c r="Q4492" s="142"/>
      <c r="R4492" s="142"/>
      <c r="S4492" s="139"/>
    </row>
    <row r="4493" spans="2:19" ht="15.75" customHeight="1" x14ac:dyDescent="0.25">
      <c r="B4493" s="106"/>
      <c r="C4493" s="106"/>
      <c r="D4493" s="139"/>
      <c r="E4493" s="140"/>
      <c r="F4493" s="140"/>
      <c r="G4493" s="140"/>
      <c r="M4493" s="140"/>
      <c r="N4493" s="167"/>
      <c r="O4493" s="167"/>
      <c r="P4493" s="142"/>
      <c r="Q4493" s="142"/>
      <c r="R4493" s="142"/>
      <c r="S4493" s="139"/>
    </row>
    <row r="4494" spans="2:19" ht="15.75" customHeight="1" x14ac:dyDescent="0.25">
      <c r="B4494" s="106"/>
      <c r="C4494" s="106"/>
      <c r="D4494" s="139"/>
      <c r="E4494" s="140"/>
      <c r="F4494" s="140"/>
      <c r="G4494" s="140"/>
      <c r="M4494" s="140"/>
      <c r="N4494" s="167"/>
      <c r="O4494" s="167"/>
      <c r="P4494" s="142"/>
      <c r="Q4494" s="142"/>
      <c r="R4494" s="142"/>
      <c r="S4494" s="139"/>
    </row>
    <row r="4495" spans="2:19" ht="15.75" customHeight="1" x14ac:dyDescent="0.25">
      <c r="B4495" s="106"/>
      <c r="C4495" s="106"/>
      <c r="D4495" s="139"/>
      <c r="E4495" s="140"/>
      <c r="F4495" s="140"/>
      <c r="G4495" s="140"/>
      <c r="M4495" s="140"/>
      <c r="N4495" s="167"/>
      <c r="O4495" s="167"/>
      <c r="P4495" s="142"/>
      <c r="Q4495" s="142"/>
      <c r="R4495" s="142"/>
      <c r="S4495" s="139"/>
    </row>
    <row r="4496" spans="2:19" ht="15.75" customHeight="1" x14ac:dyDescent="0.25">
      <c r="B4496" s="106"/>
      <c r="C4496" s="106"/>
      <c r="D4496" s="139"/>
      <c r="E4496" s="140"/>
      <c r="F4496" s="140"/>
      <c r="G4496" s="140"/>
      <c r="M4496" s="140"/>
      <c r="N4496" s="167"/>
      <c r="O4496" s="167"/>
      <c r="P4496" s="142"/>
      <c r="Q4496" s="142"/>
      <c r="R4496" s="142"/>
      <c r="S4496" s="139"/>
    </row>
    <row r="4497" spans="2:19" ht="15.75" customHeight="1" x14ac:dyDescent="0.25">
      <c r="B4497" s="106"/>
      <c r="C4497" s="106"/>
      <c r="D4497" s="139"/>
      <c r="E4497" s="140"/>
      <c r="F4497" s="140"/>
      <c r="G4497" s="140"/>
      <c r="M4497" s="140"/>
      <c r="N4497" s="167"/>
      <c r="O4497" s="167"/>
      <c r="P4497" s="142"/>
      <c r="Q4497" s="142"/>
      <c r="R4497" s="142"/>
      <c r="S4497" s="139"/>
    </row>
    <row r="4498" spans="2:19" ht="15.75" customHeight="1" x14ac:dyDescent="0.25">
      <c r="B4498" s="106"/>
      <c r="C4498" s="106"/>
      <c r="D4498" s="139"/>
      <c r="E4498" s="140"/>
      <c r="F4498" s="140"/>
      <c r="G4498" s="140"/>
      <c r="M4498" s="140"/>
      <c r="N4498" s="167"/>
      <c r="O4498" s="167"/>
      <c r="P4498" s="142"/>
      <c r="Q4498" s="142"/>
      <c r="R4498" s="142"/>
      <c r="S4498" s="139"/>
    </row>
    <row r="4499" spans="2:19" ht="15.75" customHeight="1" x14ac:dyDescent="0.25">
      <c r="B4499" s="106"/>
      <c r="C4499" s="106"/>
      <c r="D4499" s="139"/>
      <c r="E4499" s="140"/>
      <c r="F4499" s="140"/>
      <c r="G4499" s="140"/>
      <c r="M4499" s="140"/>
      <c r="N4499" s="167"/>
      <c r="O4499" s="167"/>
      <c r="P4499" s="142"/>
      <c r="Q4499" s="142"/>
      <c r="R4499" s="142"/>
      <c r="S4499" s="139"/>
    </row>
    <row r="4500" spans="2:19" ht="15.75" customHeight="1" x14ac:dyDescent="0.25">
      <c r="B4500" s="106"/>
      <c r="C4500" s="106"/>
      <c r="D4500" s="139"/>
      <c r="E4500" s="140"/>
      <c r="F4500" s="140"/>
      <c r="G4500" s="140"/>
      <c r="M4500" s="140"/>
      <c r="N4500" s="167"/>
      <c r="O4500" s="167"/>
      <c r="P4500" s="142"/>
      <c r="Q4500" s="142"/>
      <c r="R4500" s="142"/>
      <c r="S4500" s="139"/>
    </row>
    <row r="4501" spans="2:19" ht="15.75" customHeight="1" x14ac:dyDescent="0.25">
      <c r="B4501" s="106"/>
      <c r="C4501" s="106"/>
      <c r="D4501" s="139"/>
      <c r="E4501" s="140"/>
      <c r="F4501" s="140"/>
      <c r="G4501" s="140"/>
      <c r="M4501" s="140"/>
      <c r="N4501" s="167"/>
      <c r="O4501" s="167"/>
      <c r="P4501" s="142"/>
      <c r="Q4501" s="142"/>
      <c r="R4501" s="142"/>
      <c r="S4501" s="139"/>
    </row>
    <row r="4502" spans="2:19" ht="15.75" customHeight="1" x14ac:dyDescent="0.25">
      <c r="B4502" s="106"/>
      <c r="C4502" s="106"/>
      <c r="D4502" s="139"/>
      <c r="E4502" s="140"/>
      <c r="F4502" s="140"/>
      <c r="G4502" s="140"/>
      <c r="M4502" s="140"/>
      <c r="N4502" s="167"/>
      <c r="O4502" s="167"/>
      <c r="P4502" s="142"/>
      <c r="Q4502" s="142"/>
      <c r="R4502" s="142"/>
      <c r="S4502" s="139"/>
    </row>
    <row r="4503" spans="2:19" ht="15.75" customHeight="1" x14ac:dyDescent="0.25">
      <c r="B4503" s="106"/>
      <c r="C4503" s="106"/>
      <c r="D4503" s="139"/>
      <c r="E4503" s="140"/>
      <c r="F4503" s="140"/>
      <c r="G4503" s="140"/>
      <c r="M4503" s="140"/>
      <c r="N4503" s="167"/>
      <c r="O4503" s="167"/>
      <c r="P4503" s="142"/>
      <c r="Q4503" s="142"/>
      <c r="R4503" s="142"/>
      <c r="S4503" s="139"/>
    </row>
    <row r="4504" spans="2:19" ht="15.75" customHeight="1" x14ac:dyDescent="0.25">
      <c r="B4504" s="106"/>
      <c r="C4504" s="106"/>
      <c r="D4504" s="139"/>
      <c r="E4504" s="140"/>
      <c r="F4504" s="140"/>
      <c r="G4504" s="140"/>
      <c r="M4504" s="140"/>
      <c r="N4504" s="167"/>
      <c r="O4504" s="167"/>
      <c r="P4504" s="142"/>
      <c r="Q4504" s="142"/>
      <c r="R4504" s="142"/>
      <c r="S4504" s="139"/>
    </row>
    <row r="4505" spans="2:19" ht="15.75" customHeight="1" x14ac:dyDescent="0.25">
      <c r="B4505" s="106"/>
      <c r="C4505" s="106"/>
      <c r="D4505" s="139"/>
      <c r="E4505" s="140"/>
      <c r="F4505" s="140"/>
      <c r="G4505" s="140"/>
      <c r="M4505" s="140"/>
      <c r="N4505" s="167"/>
      <c r="O4505" s="167"/>
      <c r="P4505" s="142"/>
      <c r="Q4505" s="142"/>
      <c r="R4505" s="142"/>
      <c r="S4505" s="139"/>
    </row>
    <row r="4506" spans="2:19" ht="15.75" customHeight="1" x14ac:dyDescent="0.25">
      <c r="B4506" s="106"/>
      <c r="C4506" s="106"/>
      <c r="D4506" s="139"/>
      <c r="E4506" s="140"/>
      <c r="F4506" s="140"/>
      <c r="G4506" s="140"/>
      <c r="M4506" s="140"/>
      <c r="N4506" s="167"/>
      <c r="O4506" s="167"/>
      <c r="P4506" s="142"/>
      <c r="Q4506" s="142"/>
      <c r="R4506" s="142"/>
      <c r="S4506" s="139"/>
    </row>
    <row r="4507" spans="2:19" ht="15.75" customHeight="1" x14ac:dyDescent="0.25">
      <c r="B4507" s="106"/>
      <c r="C4507" s="106"/>
      <c r="D4507" s="139"/>
      <c r="E4507" s="140"/>
      <c r="F4507" s="140"/>
      <c r="G4507" s="140"/>
      <c r="M4507" s="140"/>
      <c r="N4507" s="167"/>
      <c r="O4507" s="167"/>
      <c r="P4507" s="142"/>
      <c r="Q4507" s="142"/>
      <c r="R4507" s="142"/>
      <c r="S4507" s="139"/>
    </row>
    <row r="4508" spans="2:19" ht="15.75" customHeight="1" x14ac:dyDescent="0.25">
      <c r="B4508" s="106"/>
      <c r="C4508" s="106"/>
      <c r="D4508" s="139"/>
      <c r="E4508" s="140"/>
      <c r="F4508" s="140"/>
      <c r="G4508" s="140"/>
      <c r="M4508" s="140"/>
      <c r="N4508" s="167"/>
      <c r="O4508" s="167"/>
      <c r="P4508" s="142"/>
      <c r="Q4508" s="142"/>
      <c r="R4508" s="142"/>
      <c r="S4508" s="139"/>
    </row>
    <row r="4509" spans="2:19" ht="15.75" customHeight="1" x14ac:dyDescent="0.25">
      <c r="B4509" s="106"/>
      <c r="C4509" s="106"/>
      <c r="D4509" s="139"/>
      <c r="E4509" s="140"/>
      <c r="F4509" s="140"/>
      <c r="G4509" s="140"/>
      <c r="M4509" s="140"/>
      <c r="N4509" s="167"/>
      <c r="O4509" s="167"/>
      <c r="P4509" s="142"/>
      <c r="Q4509" s="142"/>
      <c r="R4509" s="142"/>
      <c r="S4509" s="139"/>
    </row>
    <row r="4510" spans="2:19" ht="15.75" customHeight="1" x14ac:dyDescent="0.25">
      <c r="B4510" s="106"/>
      <c r="C4510" s="106"/>
      <c r="D4510" s="139"/>
      <c r="E4510" s="140"/>
      <c r="F4510" s="140"/>
      <c r="G4510" s="140"/>
      <c r="M4510" s="140"/>
      <c r="N4510" s="167"/>
      <c r="O4510" s="167"/>
      <c r="P4510" s="142"/>
      <c r="Q4510" s="142"/>
      <c r="R4510" s="142"/>
      <c r="S4510" s="139"/>
    </row>
    <row r="4511" spans="2:19" ht="15.75" customHeight="1" x14ac:dyDescent="0.25">
      <c r="B4511" s="106"/>
      <c r="C4511" s="106"/>
      <c r="D4511" s="139"/>
      <c r="E4511" s="140"/>
      <c r="F4511" s="140"/>
      <c r="G4511" s="140"/>
      <c r="M4511" s="140"/>
      <c r="N4511" s="167"/>
      <c r="O4511" s="167"/>
      <c r="P4511" s="142"/>
      <c r="Q4511" s="142"/>
      <c r="R4511" s="142"/>
      <c r="S4511" s="139"/>
    </row>
    <row r="4512" spans="2:19" ht="15.75" customHeight="1" x14ac:dyDescent="0.25">
      <c r="B4512" s="106"/>
      <c r="C4512" s="106"/>
      <c r="D4512" s="139"/>
      <c r="E4512" s="140"/>
      <c r="F4512" s="140"/>
      <c r="G4512" s="140"/>
      <c r="M4512" s="140"/>
      <c r="N4512" s="167"/>
      <c r="O4512" s="167"/>
      <c r="P4512" s="142"/>
      <c r="Q4512" s="142"/>
      <c r="R4512" s="142"/>
      <c r="S4512" s="139"/>
    </row>
    <row r="4513" spans="2:19" ht="15.75" customHeight="1" x14ac:dyDescent="0.25">
      <c r="B4513" s="106"/>
      <c r="C4513" s="106"/>
      <c r="D4513" s="139"/>
      <c r="E4513" s="140"/>
      <c r="F4513" s="140"/>
      <c r="G4513" s="140"/>
      <c r="M4513" s="140"/>
      <c r="N4513" s="167"/>
      <c r="O4513" s="167"/>
      <c r="P4513" s="142"/>
      <c r="Q4513" s="142"/>
      <c r="R4513" s="142"/>
      <c r="S4513" s="139"/>
    </row>
    <row r="4514" spans="2:19" ht="15.75" customHeight="1" x14ac:dyDescent="0.25">
      <c r="B4514" s="106"/>
      <c r="C4514" s="106"/>
      <c r="D4514" s="139"/>
      <c r="E4514" s="140"/>
      <c r="F4514" s="140"/>
      <c r="G4514" s="140"/>
      <c r="M4514" s="140"/>
      <c r="N4514" s="167"/>
      <c r="O4514" s="167"/>
      <c r="P4514" s="142"/>
      <c r="Q4514" s="142"/>
      <c r="R4514" s="142"/>
      <c r="S4514" s="139"/>
    </row>
    <row r="4515" spans="2:19" ht="15.75" customHeight="1" x14ac:dyDescent="0.25">
      <c r="B4515" s="106"/>
      <c r="C4515" s="106"/>
      <c r="D4515" s="139"/>
      <c r="E4515" s="140"/>
      <c r="F4515" s="140"/>
      <c r="G4515" s="140"/>
      <c r="M4515" s="140"/>
      <c r="N4515" s="167"/>
      <c r="O4515" s="167"/>
      <c r="P4515" s="142"/>
      <c r="Q4515" s="142"/>
      <c r="R4515" s="142"/>
      <c r="S4515" s="139"/>
    </row>
    <row r="4516" spans="2:19" ht="15.75" customHeight="1" x14ac:dyDescent="0.25">
      <c r="B4516" s="106"/>
      <c r="C4516" s="106"/>
      <c r="D4516" s="139"/>
      <c r="E4516" s="140"/>
      <c r="F4516" s="140"/>
      <c r="G4516" s="140"/>
      <c r="M4516" s="140"/>
      <c r="N4516" s="167"/>
      <c r="O4516" s="167"/>
      <c r="P4516" s="142"/>
      <c r="Q4516" s="142"/>
      <c r="R4516" s="142"/>
      <c r="S4516" s="139"/>
    </row>
    <row r="4517" spans="2:19" ht="15.75" customHeight="1" x14ac:dyDescent="0.25">
      <c r="B4517" s="106"/>
      <c r="C4517" s="106"/>
      <c r="D4517" s="139"/>
      <c r="E4517" s="140"/>
      <c r="F4517" s="140"/>
      <c r="G4517" s="140"/>
      <c r="M4517" s="140"/>
      <c r="N4517" s="167"/>
      <c r="O4517" s="167"/>
      <c r="P4517" s="142"/>
      <c r="Q4517" s="142"/>
      <c r="R4517" s="142"/>
      <c r="S4517" s="139"/>
    </row>
    <row r="4518" spans="2:19" ht="15.75" customHeight="1" x14ac:dyDescent="0.25">
      <c r="B4518" s="106"/>
      <c r="C4518" s="106"/>
      <c r="D4518" s="139"/>
      <c r="E4518" s="140"/>
      <c r="F4518" s="140"/>
      <c r="G4518" s="140"/>
      <c r="M4518" s="140"/>
      <c r="N4518" s="167"/>
      <c r="O4518" s="167"/>
      <c r="P4518" s="142"/>
      <c r="Q4518" s="142"/>
      <c r="R4518" s="142"/>
      <c r="S4518" s="139"/>
    </row>
    <row r="4519" spans="2:19" ht="15.75" customHeight="1" x14ac:dyDescent="0.25">
      <c r="B4519" s="106"/>
      <c r="C4519" s="106"/>
      <c r="D4519" s="139"/>
      <c r="E4519" s="140"/>
      <c r="F4519" s="140"/>
      <c r="G4519" s="140"/>
      <c r="M4519" s="140"/>
      <c r="N4519" s="167"/>
      <c r="O4519" s="167"/>
      <c r="P4519" s="142"/>
      <c r="Q4519" s="142"/>
      <c r="R4519" s="142"/>
      <c r="S4519" s="139"/>
    </row>
    <row r="4520" spans="2:19" ht="15.75" customHeight="1" x14ac:dyDescent="0.25">
      <c r="B4520" s="106"/>
      <c r="C4520" s="106"/>
      <c r="D4520" s="139"/>
      <c r="E4520" s="140"/>
      <c r="F4520" s="140"/>
      <c r="G4520" s="140"/>
      <c r="M4520" s="140"/>
      <c r="N4520" s="167"/>
      <c r="O4520" s="167"/>
      <c r="P4520" s="142"/>
      <c r="Q4520" s="142"/>
      <c r="R4520" s="142"/>
      <c r="S4520" s="139"/>
    </row>
    <row r="4521" spans="2:19" ht="15.75" customHeight="1" x14ac:dyDescent="0.25">
      <c r="B4521" s="106"/>
      <c r="C4521" s="106"/>
      <c r="D4521" s="139"/>
      <c r="E4521" s="140"/>
      <c r="F4521" s="140"/>
      <c r="G4521" s="140"/>
      <c r="M4521" s="140"/>
      <c r="N4521" s="167"/>
      <c r="O4521" s="167"/>
      <c r="P4521" s="142"/>
      <c r="Q4521" s="142"/>
      <c r="R4521" s="142"/>
      <c r="S4521" s="139"/>
    </row>
    <row r="4522" spans="2:19" ht="15.75" customHeight="1" x14ac:dyDescent="0.25">
      <c r="B4522" s="106"/>
      <c r="C4522" s="106"/>
      <c r="D4522" s="139"/>
      <c r="E4522" s="140"/>
      <c r="F4522" s="140"/>
      <c r="G4522" s="140"/>
      <c r="M4522" s="140"/>
      <c r="N4522" s="167"/>
      <c r="O4522" s="167"/>
      <c r="P4522" s="142"/>
      <c r="Q4522" s="142"/>
      <c r="R4522" s="142"/>
      <c r="S4522" s="139"/>
    </row>
    <row r="4523" spans="2:19" ht="15.75" customHeight="1" x14ac:dyDescent="0.25">
      <c r="B4523" s="106"/>
      <c r="C4523" s="106"/>
      <c r="D4523" s="139"/>
      <c r="E4523" s="140"/>
      <c r="F4523" s="140"/>
      <c r="G4523" s="140"/>
      <c r="M4523" s="140"/>
      <c r="N4523" s="167"/>
      <c r="O4523" s="167"/>
      <c r="P4523" s="142"/>
      <c r="Q4523" s="142"/>
      <c r="R4523" s="142"/>
      <c r="S4523" s="139"/>
    </row>
    <row r="4524" spans="2:19" ht="15.75" customHeight="1" x14ac:dyDescent="0.25">
      <c r="B4524" s="106"/>
      <c r="C4524" s="106"/>
      <c r="D4524" s="139"/>
      <c r="E4524" s="140"/>
      <c r="F4524" s="140"/>
      <c r="G4524" s="140"/>
      <c r="M4524" s="140"/>
      <c r="N4524" s="167"/>
      <c r="O4524" s="167"/>
      <c r="P4524" s="142"/>
      <c r="Q4524" s="142"/>
      <c r="R4524" s="142"/>
      <c r="S4524" s="139"/>
    </row>
    <row r="4525" spans="2:19" ht="15.75" customHeight="1" x14ac:dyDescent="0.25">
      <c r="B4525" s="106"/>
      <c r="C4525" s="106"/>
      <c r="D4525" s="139"/>
      <c r="E4525" s="140"/>
      <c r="F4525" s="140"/>
      <c r="G4525" s="140"/>
      <c r="M4525" s="140"/>
      <c r="N4525" s="167"/>
      <c r="O4525" s="167"/>
      <c r="P4525" s="142"/>
      <c r="Q4525" s="142"/>
      <c r="R4525" s="142"/>
      <c r="S4525" s="139"/>
    </row>
    <row r="4526" spans="2:19" ht="15.75" customHeight="1" x14ac:dyDescent="0.25">
      <c r="B4526" s="106"/>
      <c r="C4526" s="106"/>
      <c r="D4526" s="139"/>
      <c r="E4526" s="140"/>
      <c r="F4526" s="140"/>
      <c r="G4526" s="140"/>
      <c r="M4526" s="140"/>
      <c r="N4526" s="167"/>
      <c r="O4526" s="167"/>
      <c r="P4526" s="142"/>
      <c r="Q4526" s="142"/>
      <c r="R4526" s="142"/>
      <c r="S4526" s="139"/>
    </row>
    <row r="4527" spans="2:19" ht="15.75" customHeight="1" x14ac:dyDescent="0.25">
      <c r="B4527" s="106"/>
      <c r="C4527" s="106"/>
      <c r="D4527" s="139"/>
      <c r="E4527" s="140"/>
      <c r="F4527" s="140"/>
      <c r="G4527" s="140"/>
      <c r="M4527" s="140"/>
      <c r="N4527" s="167"/>
      <c r="O4527" s="167"/>
      <c r="P4527" s="142"/>
      <c r="Q4527" s="142"/>
      <c r="R4527" s="142"/>
      <c r="S4527" s="139"/>
    </row>
    <row r="4528" spans="2:19" ht="15.75" customHeight="1" x14ac:dyDescent="0.25">
      <c r="B4528" s="106"/>
      <c r="C4528" s="106"/>
      <c r="D4528" s="139"/>
      <c r="E4528" s="140"/>
      <c r="F4528" s="140"/>
      <c r="G4528" s="140"/>
      <c r="M4528" s="140"/>
      <c r="N4528" s="167"/>
      <c r="O4528" s="167"/>
      <c r="P4528" s="142"/>
      <c r="Q4528" s="142"/>
      <c r="R4528" s="142"/>
      <c r="S4528" s="139"/>
    </row>
    <row r="4529" spans="2:19" ht="15.75" customHeight="1" x14ac:dyDescent="0.25">
      <c r="B4529" s="106"/>
      <c r="C4529" s="106"/>
      <c r="D4529" s="139"/>
      <c r="E4529" s="140"/>
      <c r="F4529" s="140"/>
      <c r="G4529" s="140"/>
      <c r="M4529" s="140"/>
      <c r="N4529" s="167"/>
      <c r="O4529" s="167"/>
      <c r="P4529" s="142"/>
      <c r="Q4529" s="142"/>
      <c r="R4529" s="142"/>
      <c r="S4529" s="139"/>
    </row>
    <row r="4530" spans="2:19" ht="15.75" customHeight="1" x14ac:dyDescent="0.25">
      <c r="B4530" s="106"/>
      <c r="C4530" s="106"/>
      <c r="D4530" s="139"/>
      <c r="E4530" s="140"/>
      <c r="F4530" s="140"/>
      <c r="G4530" s="140"/>
      <c r="M4530" s="140"/>
      <c r="N4530" s="167"/>
      <c r="O4530" s="167"/>
      <c r="P4530" s="142"/>
      <c r="Q4530" s="142"/>
      <c r="R4530" s="142"/>
      <c r="S4530" s="139"/>
    </row>
    <row r="4531" spans="2:19" ht="15.75" customHeight="1" x14ac:dyDescent="0.25">
      <c r="B4531" s="106"/>
      <c r="C4531" s="106"/>
      <c r="D4531" s="139"/>
      <c r="E4531" s="140"/>
      <c r="F4531" s="140"/>
      <c r="G4531" s="140"/>
      <c r="M4531" s="140"/>
      <c r="N4531" s="167"/>
      <c r="O4531" s="167"/>
      <c r="P4531" s="142"/>
      <c r="Q4531" s="142"/>
      <c r="R4531" s="142"/>
      <c r="S4531" s="139"/>
    </row>
    <row r="4532" spans="2:19" ht="15.75" customHeight="1" x14ac:dyDescent="0.25">
      <c r="B4532" s="106"/>
      <c r="C4532" s="106"/>
      <c r="D4532" s="139"/>
      <c r="E4532" s="140"/>
      <c r="F4532" s="140"/>
      <c r="G4532" s="140"/>
      <c r="M4532" s="140"/>
      <c r="N4532" s="167"/>
      <c r="O4532" s="167"/>
      <c r="P4532" s="142"/>
      <c r="Q4532" s="142"/>
      <c r="R4532" s="142"/>
      <c r="S4532" s="139"/>
    </row>
    <row r="4533" spans="2:19" ht="15.75" customHeight="1" x14ac:dyDescent="0.25">
      <c r="B4533" s="106"/>
      <c r="C4533" s="106"/>
      <c r="D4533" s="139"/>
      <c r="E4533" s="140"/>
      <c r="F4533" s="140"/>
      <c r="G4533" s="140"/>
      <c r="M4533" s="140"/>
      <c r="N4533" s="167"/>
      <c r="O4533" s="167"/>
      <c r="P4533" s="142"/>
      <c r="Q4533" s="142"/>
      <c r="R4533" s="142"/>
      <c r="S4533" s="139"/>
    </row>
    <row r="4534" spans="2:19" ht="15.75" customHeight="1" x14ac:dyDescent="0.25">
      <c r="B4534" s="106"/>
      <c r="C4534" s="106"/>
      <c r="D4534" s="139"/>
      <c r="E4534" s="140"/>
      <c r="F4534" s="140"/>
      <c r="G4534" s="140"/>
      <c r="M4534" s="140"/>
      <c r="N4534" s="167"/>
      <c r="O4534" s="167"/>
      <c r="P4534" s="142"/>
      <c r="Q4534" s="142"/>
      <c r="R4534" s="142"/>
      <c r="S4534" s="139"/>
    </row>
    <row r="4535" spans="2:19" ht="15.75" customHeight="1" x14ac:dyDescent="0.25">
      <c r="B4535" s="106"/>
      <c r="C4535" s="106"/>
      <c r="D4535" s="139"/>
      <c r="E4535" s="140"/>
      <c r="F4535" s="140"/>
      <c r="G4535" s="140"/>
      <c r="M4535" s="140"/>
      <c r="N4535" s="167"/>
      <c r="O4535" s="167"/>
      <c r="P4535" s="142"/>
      <c r="Q4535" s="142"/>
      <c r="R4535" s="142"/>
      <c r="S4535" s="139"/>
    </row>
    <row r="4536" spans="2:19" ht="15.75" customHeight="1" x14ac:dyDescent="0.25">
      <c r="B4536" s="106"/>
      <c r="C4536" s="106"/>
      <c r="D4536" s="139"/>
      <c r="E4536" s="140"/>
      <c r="F4536" s="140"/>
      <c r="G4536" s="140"/>
      <c r="M4536" s="140"/>
      <c r="N4536" s="167"/>
      <c r="O4536" s="167"/>
      <c r="P4536" s="142"/>
      <c r="Q4536" s="142"/>
      <c r="R4536" s="142"/>
      <c r="S4536" s="139"/>
    </row>
    <row r="4537" spans="2:19" ht="15.75" customHeight="1" x14ac:dyDescent="0.25">
      <c r="B4537" s="106"/>
      <c r="C4537" s="106"/>
      <c r="D4537" s="139"/>
      <c r="E4537" s="140"/>
      <c r="F4537" s="140"/>
      <c r="G4537" s="140"/>
      <c r="M4537" s="140"/>
      <c r="N4537" s="167"/>
      <c r="O4537" s="167"/>
      <c r="P4537" s="142"/>
      <c r="Q4537" s="142"/>
      <c r="R4537" s="142"/>
      <c r="S4537" s="139"/>
    </row>
    <row r="4538" spans="2:19" ht="15.75" customHeight="1" x14ac:dyDescent="0.25">
      <c r="B4538" s="106"/>
      <c r="C4538" s="106"/>
      <c r="D4538" s="139"/>
      <c r="E4538" s="140"/>
      <c r="F4538" s="140"/>
      <c r="G4538" s="140"/>
      <c r="M4538" s="140"/>
      <c r="N4538" s="167"/>
      <c r="O4538" s="167"/>
      <c r="P4538" s="142"/>
      <c r="Q4538" s="142"/>
      <c r="R4538" s="142"/>
      <c r="S4538" s="139"/>
    </row>
    <row r="4539" spans="2:19" ht="15.75" customHeight="1" x14ac:dyDescent="0.25">
      <c r="B4539" s="106"/>
      <c r="C4539" s="106"/>
      <c r="D4539" s="139"/>
      <c r="E4539" s="140"/>
      <c r="F4539" s="140"/>
      <c r="G4539" s="140"/>
      <c r="M4539" s="140"/>
      <c r="N4539" s="167"/>
      <c r="O4539" s="167"/>
      <c r="P4539" s="142"/>
      <c r="Q4539" s="142"/>
      <c r="R4539" s="142"/>
      <c r="S4539" s="139"/>
    </row>
    <row r="4540" spans="2:19" ht="15.75" customHeight="1" x14ac:dyDescent="0.25">
      <c r="B4540" s="106"/>
      <c r="C4540" s="106"/>
      <c r="D4540" s="139"/>
      <c r="E4540" s="140"/>
      <c r="F4540" s="140"/>
      <c r="G4540" s="140"/>
      <c r="M4540" s="140"/>
      <c r="N4540" s="167"/>
      <c r="O4540" s="167"/>
      <c r="P4540" s="142"/>
      <c r="Q4540" s="142"/>
      <c r="R4540" s="142"/>
      <c r="S4540" s="139"/>
    </row>
    <row r="4541" spans="2:19" ht="15.75" customHeight="1" x14ac:dyDescent="0.25">
      <c r="B4541" s="106"/>
      <c r="C4541" s="106"/>
      <c r="D4541" s="139"/>
      <c r="E4541" s="140"/>
      <c r="F4541" s="140"/>
      <c r="G4541" s="140"/>
      <c r="M4541" s="140"/>
      <c r="N4541" s="167"/>
      <c r="O4541" s="167"/>
      <c r="P4541" s="142"/>
      <c r="Q4541" s="142"/>
      <c r="R4541" s="142"/>
      <c r="S4541" s="139"/>
    </row>
    <row r="4542" spans="2:19" ht="15.75" customHeight="1" x14ac:dyDescent="0.25">
      <c r="B4542" s="106"/>
      <c r="C4542" s="106"/>
      <c r="D4542" s="139"/>
      <c r="E4542" s="140"/>
      <c r="F4542" s="140"/>
      <c r="G4542" s="140"/>
      <c r="M4542" s="140"/>
      <c r="N4542" s="167"/>
      <c r="O4542" s="167"/>
      <c r="P4542" s="142"/>
      <c r="Q4542" s="142"/>
      <c r="R4542" s="142"/>
      <c r="S4542" s="139"/>
    </row>
    <row r="4543" spans="2:19" ht="15.75" customHeight="1" x14ac:dyDescent="0.25">
      <c r="B4543" s="106"/>
      <c r="C4543" s="106"/>
      <c r="D4543" s="139"/>
      <c r="E4543" s="140"/>
      <c r="F4543" s="140"/>
      <c r="G4543" s="140"/>
      <c r="M4543" s="140"/>
      <c r="N4543" s="167"/>
      <c r="O4543" s="167"/>
      <c r="P4543" s="142"/>
      <c r="Q4543" s="142"/>
      <c r="R4543" s="142"/>
      <c r="S4543" s="139"/>
    </row>
    <row r="4544" spans="2:19" ht="15.75" customHeight="1" x14ac:dyDescent="0.25">
      <c r="B4544" s="106"/>
      <c r="C4544" s="106"/>
      <c r="D4544" s="139"/>
      <c r="E4544" s="140"/>
      <c r="F4544" s="140"/>
      <c r="G4544" s="140"/>
      <c r="M4544" s="140"/>
      <c r="N4544" s="167"/>
      <c r="O4544" s="167"/>
      <c r="P4544" s="142"/>
      <c r="Q4544" s="142"/>
      <c r="R4544" s="142"/>
      <c r="S4544" s="139"/>
    </row>
    <row r="4545" spans="2:19" ht="15.75" customHeight="1" x14ac:dyDescent="0.25">
      <c r="B4545" s="106"/>
      <c r="C4545" s="106"/>
      <c r="D4545" s="139"/>
      <c r="E4545" s="140"/>
      <c r="F4545" s="140"/>
      <c r="G4545" s="140"/>
      <c r="M4545" s="140"/>
      <c r="N4545" s="167"/>
      <c r="O4545" s="167"/>
      <c r="P4545" s="142"/>
      <c r="Q4545" s="142"/>
      <c r="R4545" s="142"/>
      <c r="S4545" s="139"/>
    </row>
    <row r="4546" spans="2:19" ht="15.75" customHeight="1" x14ac:dyDescent="0.25">
      <c r="B4546" s="106"/>
      <c r="C4546" s="106"/>
      <c r="D4546" s="139"/>
      <c r="E4546" s="140"/>
      <c r="F4546" s="140"/>
      <c r="G4546" s="140"/>
      <c r="M4546" s="140"/>
      <c r="N4546" s="167"/>
      <c r="O4546" s="167"/>
      <c r="P4546" s="142"/>
      <c r="Q4546" s="142"/>
      <c r="R4546" s="142"/>
      <c r="S4546" s="139"/>
    </row>
    <row r="4547" spans="2:19" ht="15.75" customHeight="1" x14ac:dyDescent="0.25">
      <c r="B4547" s="106"/>
      <c r="C4547" s="106"/>
      <c r="D4547" s="139"/>
      <c r="E4547" s="140"/>
      <c r="F4547" s="140"/>
      <c r="G4547" s="140"/>
      <c r="M4547" s="140"/>
      <c r="N4547" s="167"/>
      <c r="O4547" s="167"/>
      <c r="P4547" s="142"/>
      <c r="Q4547" s="142"/>
      <c r="R4547" s="142"/>
      <c r="S4547" s="139"/>
    </row>
    <row r="4548" spans="2:19" ht="15.75" customHeight="1" x14ac:dyDescent="0.25">
      <c r="B4548" s="106"/>
      <c r="C4548" s="106"/>
      <c r="D4548" s="139"/>
      <c r="E4548" s="140"/>
      <c r="F4548" s="140"/>
      <c r="G4548" s="140"/>
      <c r="M4548" s="140"/>
      <c r="N4548" s="167"/>
      <c r="O4548" s="167"/>
      <c r="P4548" s="142"/>
      <c r="Q4548" s="142"/>
      <c r="R4548" s="142"/>
      <c r="S4548" s="139"/>
    </row>
    <row r="4549" spans="2:19" ht="15.75" customHeight="1" x14ac:dyDescent="0.25">
      <c r="B4549" s="106"/>
      <c r="C4549" s="106"/>
      <c r="D4549" s="139"/>
      <c r="E4549" s="140"/>
      <c r="F4549" s="140"/>
      <c r="G4549" s="140"/>
      <c r="M4549" s="140"/>
      <c r="N4549" s="167"/>
      <c r="O4549" s="167"/>
      <c r="P4549" s="142"/>
      <c r="Q4549" s="142"/>
      <c r="R4549" s="142"/>
      <c r="S4549" s="139"/>
    </row>
    <row r="4550" spans="2:19" ht="15.75" customHeight="1" x14ac:dyDescent="0.25">
      <c r="B4550" s="106"/>
      <c r="C4550" s="106"/>
      <c r="D4550" s="139"/>
      <c r="E4550" s="140"/>
      <c r="F4550" s="140"/>
      <c r="G4550" s="140"/>
      <c r="M4550" s="140"/>
      <c r="N4550" s="167"/>
      <c r="O4550" s="167"/>
      <c r="P4550" s="142"/>
      <c r="Q4550" s="142"/>
      <c r="R4550" s="142"/>
      <c r="S4550" s="139"/>
    </row>
    <row r="4551" spans="2:19" ht="15.75" customHeight="1" x14ac:dyDescent="0.25">
      <c r="B4551" s="106"/>
      <c r="C4551" s="106"/>
      <c r="D4551" s="139"/>
      <c r="E4551" s="140"/>
      <c r="F4551" s="140"/>
      <c r="G4551" s="140"/>
      <c r="M4551" s="140"/>
      <c r="N4551" s="167"/>
      <c r="O4551" s="167"/>
      <c r="P4551" s="142"/>
      <c r="Q4551" s="142"/>
      <c r="R4551" s="142"/>
      <c r="S4551" s="139"/>
    </row>
    <row r="4552" spans="2:19" ht="15.75" customHeight="1" x14ac:dyDescent="0.25">
      <c r="B4552" s="106"/>
      <c r="C4552" s="106"/>
      <c r="D4552" s="139"/>
      <c r="E4552" s="140"/>
      <c r="F4552" s="140"/>
      <c r="G4552" s="140"/>
      <c r="M4552" s="140"/>
      <c r="N4552" s="167"/>
      <c r="O4552" s="167"/>
      <c r="P4552" s="142"/>
      <c r="Q4552" s="142"/>
      <c r="R4552" s="142"/>
      <c r="S4552" s="139"/>
    </row>
    <row r="4553" spans="2:19" ht="15.75" customHeight="1" x14ac:dyDescent="0.25">
      <c r="B4553" s="106"/>
      <c r="C4553" s="106"/>
      <c r="D4553" s="139"/>
      <c r="E4553" s="140"/>
      <c r="F4553" s="140"/>
      <c r="G4553" s="140"/>
      <c r="M4553" s="140"/>
      <c r="N4553" s="167"/>
      <c r="O4553" s="167"/>
      <c r="P4553" s="142"/>
      <c r="Q4553" s="142"/>
      <c r="R4553" s="142"/>
      <c r="S4553" s="139"/>
    </row>
    <row r="4554" spans="2:19" ht="15.75" customHeight="1" x14ac:dyDescent="0.25">
      <c r="B4554" s="106"/>
      <c r="C4554" s="106"/>
      <c r="D4554" s="139"/>
      <c r="E4554" s="140"/>
      <c r="F4554" s="140"/>
      <c r="G4554" s="140"/>
      <c r="M4554" s="140"/>
      <c r="N4554" s="167"/>
      <c r="O4554" s="167"/>
      <c r="P4554" s="142"/>
      <c r="Q4554" s="142"/>
      <c r="R4554" s="142"/>
      <c r="S4554" s="139"/>
    </row>
    <row r="4555" spans="2:19" ht="15.75" customHeight="1" x14ac:dyDescent="0.25">
      <c r="B4555" s="106"/>
      <c r="C4555" s="106"/>
      <c r="D4555" s="139"/>
      <c r="E4555" s="140"/>
      <c r="F4555" s="140"/>
      <c r="G4555" s="140"/>
      <c r="M4555" s="140"/>
      <c r="N4555" s="167"/>
      <c r="O4555" s="167"/>
      <c r="P4555" s="142"/>
      <c r="Q4555" s="142"/>
      <c r="R4555" s="142"/>
      <c r="S4555" s="139"/>
    </row>
    <row r="4556" spans="2:19" ht="15.75" customHeight="1" x14ac:dyDescent="0.25">
      <c r="B4556" s="106"/>
      <c r="C4556" s="106"/>
      <c r="D4556" s="139"/>
      <c r="E4556" s="140"/>
      <c r="F4556" s="140"/>
      <c r="G4556" s="140"/>
      <c r="M4556" s="140"/>
      <c r="N4556" s="167"/>
      <c r="O4556" s="167"/>
      <c r="P4556" s="142"/>
      <c r="Q4556" s="142"/>
      <c r="R4556" s="142"/>
      <c r="S4556" s="139"/>
    </row>
    <row r="4557" spans="2:19" ht="15.75" customHeight="1" x14ac:dyDescent="0.25">
      <c r="B4557" s="106"/>
      <c r="C4557" s="106"/>
      <c r="D4557" s="139"/>
      <c r="E4557" s="140"/>
      <c r="F4557" s="140"/>
      <c r="G4557" s="140"/>
      <c r="M4557" s="140"/>
      <c r="N4557" s="167"/>
      <c r="O4557" s="167"/>
      <c r="P4557" s="142"/>
      <c r="Q4557" s="142"/>
      <c r="R4557" s="142"/>
      <c r="S4557" s="139"/>
    </row>
    <row r="4558" spans="2:19" ht="15.75" customHeight="1" x14ac:dyDescent="0.25">
      <c r="B4558" s="106"/>
      <c r="C4558" s="106"/>
      <c r="D4558" s="139"/>
      <c r="E4558" s="140"/>
      <c r="F4558" s="140"/>
      <c r="G4558" s="140"/>
      <c r="M4558" s="140"/>
      <c r="N4558" s="167"/>
      <c r="O4558" s="167"/>
      <c r="P4558" s="142"/>
      <c r="Q4558" s="142"/>
      <c r="R4558" s="142"/>
      <c r="S4558" s="139"/>
    </row>
    <row r="4559" spans="2:19" ht="15.75" customHeight="1" x14ac:dyDescent="0.25">
      <c r="B4559" s="106"/>
      <c r="C4559" s="106"/>
      <c r="D4559" s="139"/>
      <c r="E4559" s="140"/>
      <c r="F4559" s="140"/>
      <c r="G4559" s="140"/>
      <c r="M4559" s="140"/>
      <c r="N4559" s="167"/>
      <c r="O4559" s="167"/>
      <c r="P4559" s="142"/>
      <c r="Q4559" s="142"/>
      <c r="R4559" s="142"/>
      <c r="S4559" s="139"/>
    </row>
    <row r="4560" spans="2:19" ht="15.75" customHeight="1" x14ac:dyDescent="0.25">
      <c r="B4560" s="106"/>
      <c r="C4560" s="106"/>
      <c r="D4560" s="139"/>
      <c r="E4560" s="140"/>
      <c r="F4560" s="140"/>
      <c r="G4560" s="140"/>
      <c r="M4560" s="140"/>
      <c r="N4560" s="167"/>
      <c r="O4560" s="167"/>
      <c r="P4560" s="142"/>
      <c r="Q4560" s="142"/>
      <c r="R4560" s="142"/>
      <c r="S4560" s="139"/>
    </row>
    <row r="4561" spans="2:19" ht="15.75" customHeight="1" x14ac:dyDescent="0.25">
      <c r="B4561" s="106"/>
      <c r="C4561" s="106"/>
      <c r="D4561" s="139"/>
      <c r="E4561" s="140"/>
      <c r="F4561" s="140"/>
      <c r="G4561" s="140"/>
      <c r="M4561" s="140"/>
      <c r="N4561" s="167"/>
      <c r="O4561" s="167"/>
      <c r="P4561" s="142"/>
      <c r="Q4561" s="142"/>
      <c r="R4561" s="142"/>
      <c r="S4561" s="139"/>
    </row>
    <row r="4562" spans="2:19" ht="15.75" customHeight="1" x14ac:dyDescent="0.25">
      <c r="B4562" s="106"/>
      <c r="C4562" s="106"/>
      <c r="D4562" s="139"/>
      <c r="E4562" s="140"/>
      <c r="F4562" s="140"/>
      <c r="G4562" s="140"/>
      <c r="M4562" s="140"/>
      <c r="N4562" s="167"/>
      <c r="O4562" s="167"/>
      <c r="P4562" s="142"/>
      <c r="Q4562" s="142"/>
      <c r="R4562" s="142"/>
      <c r="S4562" s="139"/>
    </row>
    <row r="4563" spans="2:19" ht="15.75" customHeight="1" x14ac:dyDescent="0.25">
      <c r="B4563" s="106"/>
      <c r="C4563" s="106"/>
      <c r="D4563" s="139"/>
      <c r="E4563" s="140"/>
      <c r="F4563" s="140"/>
      <c r="G4563" s="140"/>
      <c r="M4563" s="140"/>
      <c r="N4563" s="167"/>
      <c r="O4563" s="167"/>
      <c r="P4563" s="142"/>
      <c r="Q4563" s="142"/>
      <c r="R4563" s="142"/>
      <c r="S4563" s="139"/>
    </row>
    <row r="4564" spans="2:19" ht="15.75" customHeight="1" x14ac:dyDescent="0.25">
      <c r="B4564" s="106"/>
      <c r="C4564" s="106"/>
      <c r="D4564" s="139"/>
      <c r="E4564" s="140"/>
      <c r="F4564" s="140"/>
      <c r="G4564" s="140"/>
      <c r="M4564" s="140"/>
      <c r="N4564" s="167"/>
      <c r="O4564" s="167"/>
      <c r="P4564" s="142"/>
      <c r="Q4564" s="142"/>
      <c r="R4564" s="142"/>
      <c r="S4564" s="139"/>
    </row>
    <row r="4565" spans="2:19" ht="15.75" customHeight="1" x14ac:dyDescent="0.25">
      <c r="B4565" s="106"/>
      <c r="C4565" s="106"/>
      <c r="D4565" s="139"/>
      <c r="E4565" s="140"/>
      <c r="F4565" s="140"/>
      <c r="G4565" s="140"/>
      <c r="M4565" s="140"/>
      <c r="N4565" s="167"/>
      <c r="O4565" s="167"/>
      <c r="P4565" s="142"/>
      <c r="Q4565" s="142"/>
      <c r="R4565" s="142"/>
      <c r="S4565" s="139"/>
    </row>
    <row r="4566" spans="2:19" ht="15.75" customHeight="1" x14ac:dyDescent="0.25">
      <c r="B4566" s="106"/>
      <c r="C4566" s="106"/>
      <c r="D4566" s="139"/>
      <c r="E4566" s="140"/>
      <c r="F4566" s="140"/>
      <c r="G4566" s="140"/>
      <c r="M4566" s="140"/>
      <c r="N4566" s="167"/>
      <c r="O4566" s="167"/>
      <c r="P4566" s="142"/>
      <c r="Q4566" s="142"/>
      <c r="R4566" s="142"/>
      <c r="S4566" s="139"/>
    </row>
    <row r="4567" spans="2:19" ht="15.75" customHeight="1" x14ac:dyDescent="0.25">
      <c r="B4567" s="106"/>
      <c r="C4567" s="106"/>
      <c r="D4567" s="139"/>
      <c r="E4567" s="140"/>
      <c r="F4567" s="140"/>
      <c r="G4567" s="140"/>
      <c r="M4567" s="140"/>
      <c r="N4567" s="167"/>
      <c r="O4567" s="167"/>
      <c r="P4567" s="142"/>
      <c r="Q4567" s="142"/>
      <c r="R4567" s="142"/>
      <c r="S4567" s="139"/>
    </row>
    <row r="4568" spans="2:19" ht="15.75" customHeight="1" x14ac:dyDescent="0.25">
      <c r="B4568" s="106"/>
      <c r="C4568" s="106"/>
      <c r="D4568" s="139"/>
      <c r="E4568" s="140"/>
      <c r="F4568" s="140"/>
      <c r="G4568" s="140"/>
      <c r="M4568" s="140"/>
      <c r="N4568" s="167"/>
      <c r="O4568" s="167"/>
      <c r="P4568" s="142"/>
      <c r="Q4568" s="142"/>
      <c r="R4568" s="142"/>
      <c r="S4568" s="139"/>
    </row>
    <row r="4569" spans="2:19" ht="15.75" customHeight="1" x14ac:dyDescent="0.25">
      <c r="B4569" s="106"/>
      <c r="C4569" s="106"/>
      <c r="D4569" s="139"/>
      <c r="E4569" s="140"/>
      <c r="F4569" s="140"/>
      <c r="G4569" s="140"/>
      <c r="M4569" s="140"/>
      <c r="N4569" s="167"/>
      <c r="O4569" s="167"/>
      <c r="P4569" s="142"/>
      <c r="Q4569" s="142"/>
      <c r="R4569" s="142"/>
      <c r="S4569" s="139"/>
    </row>
    <row r="4570" spans="2:19" ht="15.75" customHeight="1" x14ac:dyDescent="0.25">
      <c r="B4570" s="106"/>
      <c r="C4570" s="106"/>
      <c r="D4570" s="139"/>
      <c r="E4570" s="140"/>
      <c r="F4570" s="140"/>
      <c r="G4570" s="140"/>
      <c r="M4570" s="140"/>
      <c r="N4570" s="167"/>
      <c r="O4570" s="167"/>
      <c r="P4570" s="142"/>
      <c r="Q4570" s="142"/>
      <c r="R4570" s="142"/>
      <c r="S4570" s="139"/>
    </row>
    <row r="4571" spans="2:19" ht="15.75" customHeight="1" x14ac:dyDescent="0.25">
      <c r="B4571" s="106"/>
      <c r="C4571" s="106"/>
      <c r="D4571" s="139"/>
      <c r="E4571" s="140"/>
      <c r="F4571" s="140"/>
      <c r="G4571" s="140"/>
      <c r="M4571" s="140"/>
      <c r="N4571" s="167"/>
      <c r="O4571" s="167"/>
      <c r="P4571" s="142"/>
      <c r="Q4571" s="142"/>
      <c r="R4571" s="142"/>
      <c r="S4571" s="139"/>
    </row>
    <row r="4572" spans="2:19" ht="15.75" customHeight="1" x14ac:dyDescent="0.25">
      <c r="B4572" s="106"/>
      <c r="C4572" s="106"/>
      <c r="D4572" s="139"/>
      <c r="E4572" s="140"/>
      <c r="F4572" s="140"/>
      <c r="G4572" s="140"/>
      <c r="M4572" s="140"/>
      <c r="N4572" s="167"/>
      <c r="O4572" s="167"/>
      <c r="P4572" s="142"/>
      <c r="Q4572" s="142"/>
      <c r="R4572" s="142"/>
      <c r="S4572" s="139"/>
    </row>
    <row r="4573" spans="2:19" ht="15.75" customHeight="1" x14ac:dyDescent="0.25">
      <c r="B4573" s="106"/>
      <c r="C4573" s="106"/>
      <c r="D4573" s="139"/>
      <c r="E4573" s="140"/>
      <c r="F4573" s="140"/>
      <c r="G4573" s="140"/>
      <c r="M4573" s="140"/>
      <c r="N4573" s="167"/>
      <c r="O4573" s="167"/>
      <c r="P4573" s="142"/>
      <c r="Q4573" s="142"/>
      <c r="R4573" s="142"/>
      <c r="S4573" s="139"/>
    </row>
    <row r="4574" spans="2:19" ht="15.75" customHeight="1" x14ac:dyDescent="0.25">
      <c r="B4574" s="106"/>
      <c r="C4574" s="106"/>
      <c r="D4574" s="139"/>
      <c r="E4574" s="140"/>
      <c r="F4574" s="140"/>
      <c r="G4574" s="140"/>
      <c r="M4574" s="140"/>
      <c r="N4574" s="167"/>
      <c r="O4574" s="167"/>
      <c r="P4574" s="142"/>
      <c r="Q4574" s="142"/>
      <c r="R4574" s="142"/>
      <c r="S4574" s="139"/>
    </row>
    <row r="4575" spans="2:19" ht="15.75" customHeight="1" x14ac:dyDescent="0.25">
      <c r="B4575" s="106"/>
      <c r="C4575" s="106"/>
      <c r="D4575" s="139"/>
      <c r="E4575" s="140"/>
      <c r="F4575" s="140"/>
      <c r="G4575" s="140"/>
      <c r="M4575" s="140"/>
      <c r="N4575" s="167"/>
      <c r="O4575" s="167"/>
      <c r="P4575" s="142"/>
      <c r="Q4575" s="142"/>
      <c r="R4575" s="142"/>
      <c r="S4575" s="139"/>
    </row>
    <row r="4576" spans="2:19" ht="15.75" customHeight="1" x14ac:dyDescent="0.25">
      <c r="B4576" s="106"/>
      <c r="C4576" s="106"/>
      <c r="D4576" s="139"/>
      <c r="E4576" s="140"/>
      <c r="F4576" s="140"/>
      <c r="G4576" s="140"/>
      <c r="M4576" s="140"/>
      <c r="N4576" s="167"/>
      <c r="O4576" s="167"/>
      <c r="P4576" s="142"/>
      <c r="Q4576" s="142"/>
      <c r="R4576" s="142"/>
      <c r="S4576" s="139"/>
    </row>
    <row r="4577" spans="2:19" ht="15.75" customHeight="1" x14ac:dyDescent="0.25">
      <c r="B4577" s="106"/>
      <c r="C4577" s="106"/>
      <c r="D4577" s="139"/>
      <c r="E4577" s="140"/>
      <c r="F4577" s="140"/>
      <c r="G4577" s="140"/>
      <c r="M4577" s="140"/>
      <c r="N4577" s="167"/>
      <c r="O4577" s="167"/>
      <c r="P4577" s="142"/>
      <c r="Q4577" s="142"/>
      <c r="R4577" s="142"/>
      <c r="S4577" s="139"/>
    </row>
    <row r="4578" spans="2:19" ht="15.75" customHeight="1" x14ac:dyDescent="0.25">
      <c r="B4578" s="106"/>
      <c r="C4578" s="106"/>
      <c r="D4578" s="139"/>
      <c r="E4578" s="140"/>
      <c r="F4578" s="140"/>
      <c r="G4578" s="140"/>
      <c r="M4578" s="140"/>
      <c r="N4578" s="167"/>
      <c r="O4578" s="167"/>
      <c r="P4578" s="142"/>
      <c r="Q4578" s="142"/>
      <c r="R4578" s="142"/>
      <c r="S4578" s="139"/>
    </row>
    <row r="4579" spans="2:19" ht="15.75" customHeight="1" x14ac:dyDescent="0.25">
      <c r="B4579" s="106"/>
      <c r="C4579" s="106"/>
      <c r="D4579" s="139"/>
      <c r="E4579" s="140"/>
      <c r="F4579" s="140"/>
      <c r="G4579" s="140"/>
      <c r="M4579" s="140"/>
      <c r="N4579" s="167"/>
      <c r="O4579" s="167"/>
      <c r="P4579" s="142"/>
      <c r="Q4579" s="142"/>
      <c r="R4579" s="142"/>
      <c r="S4579" s="139"/>
    </row>
    <row r="4580" spans="2:19" ht="15.75" customHeight="1" x14ac:dyDescent="0.25">
      <c r="B4580" s="106"/>
      <c r="C4580" s="106"/>
      <c r="D4580" s="139"/>
      <c r="E4580" s="140"/>
      <c r="F4580" s="140"/>
      <c r="G4580" s="140"/>
      <c r="M4580" s="140"/>
      <c r="N4580" s="167"/>
      <c r="O4580" s="167"/>
      <c r="P4580" s="142"/>
      <c r="Q4580" s="142"/>
      <c r="R4580" s="142"/>
      <c r="S4580" s="139"/>
    </row>
    <row r="4581" spans="2:19" ht="15.75" customHeight="1" x14ac:dyDescent="0.25">
      <c r="B4581" s="106"/>
      <c r="C4581" s="106"/>
      <c r="D4581" s="139"/>
      <c r="E4581" s="140"/>
      <c r="F4581" s="140"/>
      <c r="G4581" s="140"/>
      <c r="M4581" s="140"/>
      <c r="N4581" s="167"/>
      <c r="O4581" s="167"/>
      <c r="P4581" s="142"/>
      <c r="Q4581" s="142"/>
      <c r="R4581" s="142"/>
      <c r="S4581" s="139"/>
    </row>
    <row r="4582" spans="2:19" ht="15.75" customHeight="1" x14ac:dyDescent="0.25">
      <c r="B4582" s="106"/>
      <c r="C4582" s="106"/>
      <c r="D4582" s="139"/>
      <c r="E4582" s="140"/>
      <c r="F4582" s="140"/>
      <c r="G4582" s="140"/>
      <c r="M4582" s="140"/>
      <c r="N4582" s="167"/>
      <c r="O4582" s="167"/>
      <c r="P4582" s="142"/>
      <c r="Q4582" s="142"/>
      <c r="R4582" s="142"/>
      <c r="S4582" s="139"/>
    </row>
    <row r="4583" spans="2:19" ht="15.75" customHeight="1" x14ac:dyDescent="0.25">
      <c r="B4583" s="106"/>
      <c r="C4583" s="106"/>
      <c r="D4583" s="139"/>
      <c r="E4583" s="140"/>
      <c r="F4583" s="140"/>
      <c r="G4583" s="140"/>
      <c r="M4583" s="140"/>
      <c r="N4583" s="167"/>
      <c r="O4583" s="167"/>
      <c r="P4583" s="142"/>
      <c r="Q4583" s="142"/>
      <c r="R4583" s="142"/>
      <c r="S4583" s="139"/>
    </row>
    <row r="4584" spans="2:19" ht="15.75" customHeight="1" x14ac:dyDescent="0.25">
      <c r="B4584" s="106"/>
      <c r="C4584" s="106"/>
      <c r="D4584" s="139"/>
      <c r="E4584" s="140"/>
      <c r="F4584" s="140"/>
      <c r="G4584" s="140"/>
      <c r="M4584" s="140"/>
      <c r="N4584" s="167"/>
      <c r="O4584" s="167"/>
      <c r="P4584" s="142"/>
      <c r="Q4584" s="142"/>
      <c r="R4584" s="142"/>
      <c r="S4584" s="139"/>
    </row>
    <row r="4585" spans="2:19" ht="15.75" customHeight="1" x14ac:dyDescent="0.25">
      <c r="B4585" s="106"/>
      <c r="C4585" s="106"/>
      <c r="D4585" s="139"/>
      <c r="E4585" s="140"/>
      <c r="F4585" s="140"/>
      <c r="G4585" s="140"/>
      <c r="M4585" s="140"/>
      <c r="N4585" s="167"/>
      <c r="O4585" s="167"/>
      <c r="P4585" s="142"/>
      <c r="Q4585" s="142"/>
      <c r="R4585" s="142"/>
      <c r="S4585" s="139"/>
    </row>
    <row r="4586" spans="2:19" ht="15.75" customHeight="1" x14ac:dyDescent="0.25">
      <c r="B4586" s="106"/>
      <c r="C4586" s="106"/>
      <c r="D4586" s="139"/>
      <c r="E4586" s="140"/>
      <c r="F4586" s="140"/>
      <c r="G4586" s="140"/>
      <c r="M4586" s="140"/>
      <c r="N4586" s="167"/>
      <c r="O4586" s="167"/>
      <c r="P4586" s="142"/>
      <c r="Q4586" s="142"/>
      <c r="R4586" s="142"/>
      <c r="S4586" s="139"/>
    </row>
    <row r="4587" spans="2:19" ht="15.75" customHeight="1" x14ac:dyDescent="0.25">
      <c r="B4587" s="106"/>
      <c r="C4587" s="106"/>
      <c r="D4587" s="139"/>
      <c r="E4587" s="140"/>
      <c r="F4587" s="140"/>
      <c r="G4587" s="140"/>
      <c r="M4587" s="140"/>
      <c r="N4587" s="167"/>
      <c r="O4587" s="167"/>
      <c r="P4587" s="142"/>
      <c r="Q4587" s="142"/>
      <c r="R4587" s="142"/>
      <c r="S4587" s="139"/>
    </row>
    <row r="4588" spans="2:19" ht="15.75" customHeight="1" x14ac:dyDescent="0.25">
      <c r="B4588" s="106"/>
      <c r="C4588" s="106"/>
      <c r="D4588" s="139"/>
      <c r="E4588" s="140"/>
      <c r="F4588" s="140"/>
      <c r="G4588" s="140"/>
      <c r="M4588" s="140"/>
      <c r="N4588" s="167"/>
      <c r="O4588" s="167"/>
      <c r="P4588" s="142"/>
      <c r="Q4588" s="142"/>
      <c r="R4588" s="142"/>
      <c r="S4588" s="139"/>
    </row>
    <row r="4589" spans="2:19" ht="15.75" customHeight="1" x14ac:dyDescent="0.25">
      <c r="B4589" s="106"/>
      <c r="C4589" s="106"/>
      <c r="D4589" s="139"/>
      <c r="E4589" s="140"/>
      <c r="F4589" s="140"/>
      <c r="G4589" s="140"/>
      <c r="M4589" s="140"/>
      <c r="N4589" s="167"/>
      <c r="O4589" s="167"/>
      <c r="P4589" s="142"/>
      <c r="Q4589" s="142"/>
      <c r="R4589" s="142"/>
      <c r="S4589" s="139"/>
    </row>
    <row r="4590" spans="2:19" ht="15.75" customHeight="1" x14ac:dyDescent="0.25">
      <c r="B4590" s="106"/>
      <c r="C4590" s="106"/>
      <c r="D4590" s="139"/>
      <c r="E4590" s="140"/>
      <c r="F4590" s="140"/>
      <c r="G4590" s="140"/>
      <c r="M4590" s="140"/>
      <c r="N4590" s="167"/>
      <c r="O4590" s="167"/>
      <c r="P4590" s="142"/>
      <c r="Q4590" s="142"/>
      <c r="R4590" s="142"/>
      <c r="S4590" s="139"/>
    </row>
    <row r="4591" spans="2:19" ht="15.75" customHeight="1" x14ac:dyDescent="0.25">
      <c r="B4591" s="106"/>
      <c r="C4591" s="106"/>
      <c r="D4591" s="139"/>
      <c r="E4591" s="140"/>
      <c r="F4591" s="140"/>
      <c r="G4591" s="140"/>
      <c r="M4591" s="140"/>
      <c r="N4591" s="167"/>
      <c r="O4591" s="167"/>
      <c r="P4591" s="142"/>
      <c r="Q4591" s="142"/>
      <c r="R4591" s="142"/>
      <c r="S4591" s="139"/>
    </row>
    <row r="4592" spans="2:19" ht="15.75" customHeight="1" x14ac:dyDescent="0.25">
      <c r="B4592" s="106"/>
      <c r="C4592" s="106"/>
      <c r="D4592" s="139"/>
      <c r="E4592" s="140"/>
      <c r="F4592" s="140"/>
      <c r="G4592" s="140"/>
      <c r="M4592" s="140"/>
      <c r="N4592" s="167"/>
      <c r="O4592" s="167"/>
      <c r="P4592" s="142"/>
      <c r="Q4592" s="142"/>
      <c r="R4592" s="142"/>
      <c r="S4592" s="139"/>
    </row>
    <row r="4593" spans="2:19" ht="15.75" customHeight="1" x14ac:dyDescent="0.25">
      <c r="B4593" s="106"/>
      <c r="C4593" s="106"/>
      <c r="D4593" s="139"/>
      <c r="E4593" s="140"/>
      <c r="F4593" s="140"/>
      <c r="G4593" s="140"/>
      <c r="M4593" s="140"/>
      <c r="N4593" s="167"/>
      <c r="O4593" s="167"/>
      <c r="P4593" s="142"/>
      <c r="Q4593" s="142"/>
      <c r="R4593" s="142"/>
      <c r="S4593" s="139"/>
    </row>
    <row r="4594" spans="2:19" ht="15.75" customHeight="1" x14ac:dyDescent="0.25">
      <c r="B4594" s="106"/>
      <c r="C4594" s="106"/>
      <c r="D4594" s="139"/>
      <c r="E4594" s="140"/>
      <c r="F4594" s="140"/>
      <c r="G4594" s="140"/>
      <c r="M4594" s="140"/>
      <c r="N4594" s="167"/>
      <c r="O4594" s="167"/>
      <c r="P4594" s="142"/>
      <c r="Q4594" s="142"/>
      <c r="R4594" s="142"/>
      <c r="S4594" s="139"/>
    </row>
    <row r="4595" spans="2:19" ht="15.75" customHeight="1" x14ac:dyDescent="0.25">
      <c r="B4595" s="106"/>
      <c r="C4595" s="106"/>
      <c r="D4595" s="139"/>
      <c r="E4595" s="140"/>
      <c r="F4595" s="140"/>
      <c r="G4595" s="140"/>
      <c r="M4595" s="140"/>
      <c r="N4595" s="167"/>
      <c r="O4595" s="167"/>
      <c r="P4595" s="142"/>
      <c r="Q4595" s="142"/>
      <c r="R4595" s="142"/>
      <c r="S4595" s="139"/>
    </row>
    <row r="4596" spans="2:19" ht="15.75" customHeight="1" x14ac:dyDescent="0.25">
      <c r="B4596" s="106"/>
      <c r="C4596" s="106"/>
      <c r="D4596" s="139"/>
      <c r="E4596" s="140"/>
      <c r="F4596" s="140"/>
      <c r="G4596" s="140"/>
      <c r="M4596" s="140"/>
      <c r="N4596" s="167"/>
      <c r="O4596" s="167"/>
      <c r="P4596" s="142"/>
      <c r="Q4596" s="142"/>
      <c r="R4596" s="142"/>
      <c r="S4596" s="139"/>
    </row>
    <row r="4597" spans="2:19" ht="15.75" customHeight="1" x14ac:dyDescent="0.25">
      <c r="B4597" s="106"/>
      <c r="C4597" s="106"/>
      <c r="D4597" s="139"/>
      <c r="E4597" s="140"/>
      <c r="F4597" s="140"/>
      <c r="G4597" s="140"/>
      <c r="M4597" s="140"/>
      <c r="N4597" s="167"/>
      <c r="O4597" s="167"/>
      <c r="P4597" s="142"/>
      <c r="Q4597" s="142"/>
      <c r="R4597" s="142"/>
      <c r="S4597" s="139"/>
    </row>
    <row r="4598" spans="2:19" ht="15.75" customHeight="1" x14ac:dyDescent="0.25">
      <c r="B4598" s="106"/>
      <c r="C4598" s="106"/>
      <c r="D4598" s="139"/>
      <c r="E4598" s="140"/>
      <c r="F4598" s="140"/>
      <c r="G4598" s="140"/>
      <c r="M4598" s="140"/>
      <c r="N4598" s="167"/>
      <c r="O4598" s="167"/>
      <c r="P4598" s="142"/>
      <c r="Q4598" s="142"/>
      <c r="R4598" s="142"/>
      <c r="S4598" s="139"/>
    </row>
    <row r="4599" spans="2:19" ht="15.75" customHeight="1" x14ac:dyDescent="0.25">
      <c r="B4599" s="106"/>
      <c r="C4599" s="106"/>
      <c r="D4599" s="139"/>
      <c r="E4599" s="140"/>
      <c r="F4599" s="140"/>
      <c r="G4599" s="140"/>
      <c r="M4599" s="140"/>
      <c r="N4599" s="167"/>
      <c r="O4599" s="167"/>
      <c r="P4599" s="142"/>
      <c r="Q4599" s="142"/>
      <c r="R4599" s="142"/>
      <c r="S4599" s="139"/>
    </row>
    <row r="4600" spans="2:19" ht="15.75" customHeight="1" x14ac:dyDescent="0.25">
      <c r="B4600" s="106"/>
      <c r="C4600" s="106"/>
      <c r="D4600" s="139"/>
      <c r="E4600" s="140"/>
      <c r="F4600" s="140"/>
      <c r="G4600" s="140"/>
      <c r="M4600" s="140"/>
      <c r="N4600" s="167"/>
      <c r="O4600" s="167"/>
      <c r="P4600" s="142"/>
      <c r="Q4600" s="142"/>
      <c r="R4600" s="142"/>
      <c r="S4600" s="139"/>
    </row>
    <row r="4601" spans="2:19" ht="15.75" customHeight="1" x14ac:dyDescent="0.25">
      <c r="B4601" s="106"/>
      <c r="C4601" s="106"/>
      <c r="D4601" s="139"/>
      <c r="E4601" s="140"/>
      <c r="F4601" s="140"/>
      <c r="G4601" s="140"/>
      <c r="M4601" s="140"/>
      <c r="N4601" s="167"/>
      <c r="O4601" s="167"/>
      <c r="P4601" s="142"/>
      <c r="Q4601" s="142"/>
      <c r="R4601" s="142"/>
      <c r="S4601" s="139"/>
    </row>
    <row r="4602" spans="2:19" ht="15.75" customHeight="1" x14ac:dyDescent="0.25">
      <c r="B4602" s="106"/>
      <c r="C4602" s="106"/>
      <c r="D4602" s="139"/>
      <c r="E4602" s="140"/>
      <c r="F4602" s="140"/>
      <c r="G4602" s="140"/>
      <c r="M4602" s="140"/>
      <c r="N4602" s="167"/>
      <c r="O4602" s="167"/>
      <c r="P4602" s="142"/>
      <c r="Q4602" s="142"/>
      <c r="R4602" s="142"/>
      <c r="S4602" s="139"/>
    </row>
    <row r="4603" spans="2:19" ht="15.75" customHeight="1" x14ac:dyDescent="0.25">
      <c r="B4603" s="106"/>
      <c r="C4603" s="106"/>
      <c r="D4603" s="139"/>
      <c r="E4603" s="140"/>
      <c r="F4603" s="140"/>
      <c r="G4603" s="140"/>
      <c r="M4603" s="140"/>
      <c r="N4603" s="167"/>
      <c r="O4603" s="167"/>
      <c r="P4603" s="142"/>
      <c r="Q4603" s="142"/>
      <c r="R4603" s="142"/>
      <c r="S4603" s="139"/>
    </row>
    <row r="4604" spans="2:19" ht="15.75" customHeight="1" x14ac:dyDescent="0.25">
      <c r="B4604" s="106"/>
      <c r="C4604" s="106"/>
      <c r="D4604" s="139"/>
      <c r="E4604" s="140"/>
      <c r="F4604" s="140"/>
      <c r="G4604" s="140"/>
      <c r="M4604" s="140"/>
      <c r="N4604" s="167"/>
      <c r="O4604" s="167"/>
      <c r="P4604" s="142"/>
      <c r="Q4604" s="142"/>
      <c r="R4604" s="142"/>
      <c r="S4604" s="139"/>
    </row>
    <row r="4605" spans="2:19" ht="15.75" customHeight="1" x14ac:dyDescent="0.25">
      <c r="B4605" s="106"/>
      <c r="C4605" s="106"/>
      <c r="D4605" s="139"/>
      <c r="E4605" s="140"/>
      <c r="F4605" s="140"/>
      <c r="G4605" s="140"/>
      <c r="M4605" s="140"/>
      <c r="N4605" s="167"/>
      <c r="O4605" s="167"/>
      <c r="P4605" s="142"/>
      <c r="Q4605" s="142"/>
      <c r="R4605" s="142"/>
      <c r="S4605" s="139"/>
    </row>
    <row r="4606" spans="2:19" ht="15.75" customHeight="1" x14ac:dyDescent="0.25">
      <c r="B4606" s="106"/>
      <c r="C4606" s="106"/>
      <c r="D4606" s="139"/>
      <c r="E4606" s="140"/>
      <c r="F4606" s="140"/>
      <c r="G4606" s="140"/>
      <c r="M4606" s="140"/>
      <c r="N4606" s="167"/>
      <c r="O4606" s="167"/>
      <c r="P4606" s="142"/>
      <c r="Q4606" s="142"/>
      <c r="R4606" s="142"/>
      <c r="S4606" s="139"/>
    </row>
    <row r="4607" spans="2:19" ht="15.75" customHeight="1" x14ac:dyDescent="0.25">
      <c r="B4607" s="106"/>
      <c r="C4607" s="106"/>
      <c r="D4607" s="139"/>
      <c r="E4607" s="140"/>
      <c r="F4607" s="140"/>
      <c r="G4607" s="140"/>
      <c r="M4607" s="140"/>
      <c r="N4607" s="167"/>
      <c r="O4607" s="167"/>
      <c r="P4607" s="142"/>
      <c r="Q4607" s="142"/>
      <c r="R4607" s="142"/>
      <c r="S4607" s="139"/>
    </row>
    <row r="4608" spans="2:19" ht="15.75" customHeight="1" x14ac:dyDescent="0.25">
      <c r="B4608" s="106"/>
      <c r="C4608" s="106"/>
      <c r="D4608" s="139"/>
      <c r="E4608" s="140"/>
      <c r="F4608" s="140"/>
      <c r="G4608" s="140"/>
      <c r="M4608" s="140"/>
      <c r="N4608" s="167"/>
      <c r="O4608" s="167"/>
      <c r="P4608" s="142"/>
      <c r="Q4608" s="142"/>
      <c r="R4608" s="142"/>
      <c r="S4608" s="139"/>
    </row>
    <row r="4609" spans="2:19" ht="15.75" customHeight="1" x14ac:dyDescent="0.25">
      <c r="B4609" s="106"/>
      <c r="C4609" s="106"/>
      <c r="D4609" s="139"/>
      <c r="E4609" s="140"/>
      <c r="F4609" s="140"/>
      <c r="G4609" s="140"/>
      <c r="M4609" s="140"/>
      <c r="N4609" s="167"/>
      <c r="O4609" s="167"/>
      <c r="P4609" s="142"/>
      <c r="Q4609" s="142"/>
      <c r="R4609" s="142"/>
      <c r="S4609" s="139"/>
    </row>
    <row r="4610" spans="2:19" ht="15.75" customHeight="1" x14ac:dyDescent="0.25">
      <c r="B4610" s="106"/>
      <c r="C4610" s="106"/>
      <c r="D4610" s="139"/>
      <c r="E4610" s="140"/>
      <c r="F4610" s="140"/>
      <c r="G4610" s="140"/>
      <c r="M4610" s="140"/>
      <c r="N4610" s="167"/>
      <c r="O4610" s="167"/>
      <c r="P4610" s="142"/>
      <c r="Q4610" s="142"/>
      <c r="R4610" s="142"/>
      <c r="S4610" s="139"/>
    </row>
    <row r="4611" spans="2:19" ht="15.75" customHeight="1" x14ac:dyDescent="0.25">
      <c r="B4611" s="106"/>
      <c r="C4611" s="106"/>
      <c r="D4611" s="139"/>
      <c r="E4611" s="140"/>
      <c r="F4611" s="140"/>
      <c r="G4611" s="140"/>
      <c r="M4611" s="140"/>
      <c r="N4611" s="167"/>
      <c r="O4611" s="167"/>
      <c r="P4611" s="142"/>
      <c r="Q4611" s="142"/>
      <c r="R4611" s="142"/>
      <c r="S4611" s="139"/>
    </row>
    <row r="4612" spans="2:19" ht="15.75" customHeight="1" x14ac:dyDescent="0.25">
      <c r="B4612" s="106"/>
      <c r="C4612" s="106"/>
      <c r="D4612" s="139"/>
      <c r="E4612" s="140"/>
      <c r="F4612" s="140"/>
      <c r="G4612" s="140"/>
      <c r="M4612" s="140"/>
      <c r="N4612" s="167"/>
      <c r="O4612" s="167"/>
      <c r="P4612" s="142"/>
      <c r="Q4612" s="142"/>
      <c r="R4612" s="142"/>
      <c r="S4612" s="139"/>
    </row>
    <row r="4613" spans="2:19" ht="15.75" customHeight="1" x14ac:dyDescent="0.25">
      <c r="B4613" s="106"/>
      <c r="C4613" s="106"/>
      <c r="D4613" s="139"/>
      <c r="E4613" s="140"/>
      <c r="F4613" s="140"/>
      <c r="G4613" s="140"/>
      <c r="M4613" s="140"/>
      <c r="N4613" s="167"/>
      <c r="O4613" s="167"/>
      <c r="P4613" s="142"/>
      <c r="Q4613" s="142"/>
      <c r="R4613" s="142"/>
      <c r="S4613" s="139"/>
    </row>
    <row r="4614" spans="2:19" ht="15.75" customHeight="1" x14ac:dyDescent="0.25">
      <c r="B4614" s="106"/>
      <c r="C4614" s="106"/>
      <c r="D4614" s="139"/>
      <c r="E4614" s="140"/>
      <c r="F4614" s="140"/>
      <c r="G4614" s="140"/>
      <c r="M4614" s="140"/>
      <c r="N4614" s="167"/>
      <c r="O4614" s="167"/>
      <c r="P4614" s="142"/>
      <c r="Q4614" s="142"/>
      <c r="R4614" s="142"/>
      <c r="S4614" s="139"/>
    </row>
    <row r="4615" spans="2:19" ht="15.75" customHeight="1" x14ac:dyDescent="0.25">
      <c r="B4615" s="106"/>
      <c r="C4615" s="106"/>
      <c r="D4615" s="139"/>
      <c r="E4615" s="140"/>
      <c r="F4615" s="140"/>
      <c r="G4615" s="140"/>
      <c r="M4615" s="140"/>
      <c r="N4615" s="167"/>
      <c r="O4615" s="167"/>
      <c r="P4615" s="142"/>
      <c r="Q4615" s="142"/>
      <c r="R4615" s="142"/>
      <c r="S4615" s="139"/>
    </row>
    <row r="4616" spans="2:19" ht="15.75" customHeight="1" x14ac:dyDescent="0.25">
      <c r="B4616" s="106"/>
      <c r="C4616" s="106"/>
      <c r="D4616" s="139"/>
      <c r="E4616" s="140"/>
      <c r="F4616" s="140"/>
      <c r="G4616" s="140"/>
      <c r="M4616" s="140"/>
      <c r="N4616" s="167"/>
      <c r="O4616" s="167"/>
      <c r="P4616" s="142"/>
      <c r="Q4616" s="142"/>
      <c r="R4616" s="142"/>
      <c r="S4616" s="139"/>
    </row>
    <row r="4617" spans="2:19" ht="15.75" customHeight="1" x14ac:dyDescent="0.25">
      <c r="B4617" s="106"/>
      <c r="C4617" s="106"/>
      <c r="D4617" s="139"/>
      <c r="E4617" s="140"/>
      <c r="F4617" s="140"/>
      <c r="G4617" s="140"/>
      <c r="M4617" s="140"/>
      <c r="N4617" s="167"/>
      <c r="O4617" s="167"/>
      <c r="P4617" s="142"/>
      <c r="Q4617" s="142"/>
      <c r="R4617" s="142"/>
      <c r="S4617" s="139"/>
    </row>
    <row r="4618" spans="2:19" ht="15.75" customHeight="1" x14ac:dyDescent="0.25">
      <c r="B4618" s="106"/>
      <c r="C4618" s="106"/>
      <c r="D4618" s="139"/>
      <c r="E4618" s="140"/>
      <c r="F4618" s="140"/>
      <c r="G4618" s="140"/>
      <c r="M4618" s="140"/>
      <c r="N4618" s="167"/>
      <c r="O4618" s="167"/>
      <c r="P4618" s="142"/>
      <c r="Q4618" s="142"/>
      <c r="R4618" s="142"/>
      <c r="S4618" s="139"/>
    </row>
    <row r="4619" spans="2:19" ht="15.75" customHeight="1" x14ac:dyDescent="0.25">
      <c r="B4619" s="106"/>
      <c r="C4619" s="106"/>
      <c r="D4619" s="139"/>
      <c r="E4619" s="140"/>
      <c r="F4619" s="140"/>
      <c r="G4619" s="140"/>
      <c r="M4619" s="140"/>
      <c r="N4619" s="167"/>
      <c r="O4619" s="167"/>
      <c r="P4619" s="142"/>
      <c r="Q4619" s="142"/>
      <c r="R4619" s="142"/>
      <c r="S4619" s="139"/>
    </row>
    <row r="4620" spans="2:19" ht="15.75" customHeight="1" x14ac:dyDescent="0.25">
      <c r="B4620" s="106"/>
      <c r="C4620" s="106"/>
      <c r="D4620" s="139"/>
      <c r="E4620" s="140"/>
      <c r="F4620" s="140"/>
      <c r="G4620" s="140"/>
      <c r="M4620" s="140"/>
      <c r="N4620" s="167"/>
      <c r="O4620" s="167"/>
      <c r="P4620" s="142"/>
      <c r="Q4620" s="142"/>
      <c r="R4620" s="142"/>
      <c r="S4620" s="139"/>
    </row>
    <row r="4621" spans="2:19" ht="15.75" customHeight="1" x14ac:dyDescent="0.25">
      <c r="B4621" s="106"/>
      <c r="C4621" s="106"/>
      <c r="D4621" s="139"/>
      <c r="E4621" s="140"/>
      <c r="F4621" s="140"/>
      <c r="G4621" s="140"/>
      <c r="M4621" s="140"/>
      <c r="N4621" s="167"/>
      <c r="O4621" s="167"/>
      <c r="P4621" s="142"/>
      <c r="Q4621" s="142"/>
      <c r="R4621" s="142"/>
      <c r="S4621" s="139"/>
    </row>
    <row r="4622" spans="2:19" ht="15.75" customHeight="1" x14ac:dyDescent="0.25">
      <c r="B4622" s="106"/>
      <c r="C4622" s="106"/>
      <c r="D4622" s="139"/>
      <c r="E4622" s="140"/>
      <c r="F4622" s="140"/>
      <c r="G4622" s="140"/>
      <c r="M4622" s="140"/>
      <c r="N4622" s="167"/>
      <c r="O4622" s="167"/>
      <c r="P4622" s="142"/>
      <c r="Q4622" s="142"/>
      <c r="R4622" s="142"/>
      <c r="S4622" s="139"/>
    </row>
    <row r="4623" spans="2:19" ht="15.75" customHeight="1" x14ac:dyDescent="0.25">
      <c r="B4623" s="106"/>
      <c r="C4623" s="106"/>
      <c r="D4623" s="139"/>
      <c r="E4623" s="140"/>
      <c r="F4623" s="140"/>
      <c r="G4623" s="140"/>
      <c r="M4623" s="140"/>
      <c r="N4623" s="167"/>
      <c r="O4623" s="167"/>
      <c r="P4623" s="142"/>
      <c r="Q4623" s="142"/>
      <c r="R4623" s="142"/>
      <c r="S4623" s="139"/>
    </row>
    <row r="4624" spans="2:19" ht="15.75" customHeight="1" x14ac:dyDescent="0.25">
      <c r="B4624" s="106"/>
      <c r="C4624" s="106"/>
      <c r="D4624" s="139"/>
      <c r="E4624" s="140"/>
      <c r="F4624" s="140"/>
      <c r="G4624" s="140"/>
      <c r="M4624" s="140"/>
      <c r="N4624" s="167"/>
      <c r="O4624" s="167"/>
      <c r="P4624" s="142"/>
      <c r="Q4624" s="142"/>
      <c r="R4624" s="142"/>
      <c r="S4624" s="139"/>
    </row>
    <row r="4625" spans="2:19" ht="15.75" customHeight="1" x14ac:dyDescent="0.25">
      <c r="B4625" s="106"/>
      <c r="C4625" s="106"/>
      <c r="D4625" s="139"/>
      <c r="E4625" s="140"/>
      <c r="F4625" s="140"/>
      <c r="G4625" s="140"/>
      <c r="M4625" s="140"/>
      <c r="N4625" s="167"/>
      <c r="O4625" s="167"/>
      <c r="P4625" s="142"/>
      <c r="Q4625" s="142"/>
      <c r="R4625" s="142"/>
      <c r="S4625" s="139"/>
    </row>
    <row r="4626" spans="2:19" ht="15.75" customHeight="1" x14ac:dyDescent="0.25">
      <c r="B4626" s="106"/>
      <c r="C4626" s="106"/>
      <c r="D4626" s="139"/>
      <c r="E4626" s="140"/>
      <c r="F4626" s="140"/>
      <c r="G4626" s="140"/>
      <c r="M4626" s="140"/>
      <c r="N4626" s="167"/>
      <c r="O4626" s="167"/>
      <c r="P4626" s="142"/>
      <c r="Q4626" s="142"/>
      <c r="R4626" s="142"/>
      <c r="S4626" s="139"/>
    </row>
    <row r="4627" spans="2:19" ht="15.75" customHeight="1" x14ac:dyDescent="0.25">
      <c r="B4627" s="106"/>
      <c r="C4627" s="106"/>
      <c r="D4627" s="139"/>
      <c r="E4627" s="140"/>
      <c r="F4627" s="140"/>
      <c r="G4627" s="140"/>
      <c r="M4627" s="140"/>
      <c r="N4627" s="167"/>
      <c r="O4627" s="167"/>
      <c r="P4627" s="142"/>
      <c r="Q4627" s="142"/>
      <c r="R4627" s="142"/>
      <c r="S4627" s="139"/>
    </row>
    <row r="4628" spans="2:19" ht="15.75" customHeight="1" x14ac:dyDescent="0.25">
      <c r="B4628" s="106"/>
      <c r="C4628" s="106"/>
      <c r="D4628" s="139"/>
      <c r="E4628" s="140"/>
      <c r="F4628" s="140"/>
      <c r="G4628" s="140"/>
      <c r="M4628" s="140"/>
      <c r="N4628" s="167"/>
      <c r="O4628" s="167"/>
      <c r="P4628" s="142"/>
      <c r="Q4628" s="142"/>
      <c r="R4628" s="142"/>
      <c r="S4628" s="139"/>
    </row>
    <row r="4629" spans="2:19" ht="15.75" customHeight="1" x14ac:dyDescent="0.25">
      <c r="B4629" s="106"/>
      <c r="C4629" s="106"/>
      <c r="D4629" s="139"/>
      <c r="E4629" s="140"/>
      <c r="F4629" s="140"/>
      <c r="G4629" s="140"/>
      <c r="M4629" s="140"/>
      <c r="N4629" s="167"/>
      <c r="O4629" s="167"/>
      <c r="P4629" s="142"/>
      <c r="Q4629" s="142"/>
      <c r="R4629" s="142"/>
      <c r="S4629" s="139"/>
    </row>
    <row r="4630" spans="2:19" ht="15.75" customHeight="1" x14ac:dyDescent="0.25">
      <c r="B4630" s="106"/>
      <c r="C4630" s="106"/>
      <c r="D4630" s="139"/>
      <c r="E4630" s="140"/>
      <c r="F4630" s="140"/>
      <c r="G4630" s="140"/>
      <c r="M4630" s="140"/>
      <c r="N4630" s="167"/>
      <c r="O4630" s="167"/>
      <c r="P4630" s="142"/>
      <c r="Q4630" s="142"/>
      <c r="R4630" s="142"/>
      <c r="S4630" s="139"/>
    </row>
    <row r="4631" spans="2:19" ht="15.75" customHeight="1" x14ac:dyDescent="0.25">
      <c r="B4631" s="106"/>
      <c r="C4631" s="106"/>
      <c r="D4631" s="139"/>
      <c r="E4631" s="140"/>
      <c r="F4631" s="140"/>
      <c r="G4631" s="140"/>
      <c r="M4631" s="140"/>
      <c r="N4631" s="167"/>
      <c r="O4631" s="167"/>
      <c r="P4631" s="142"/>
      <c r="Q4631" s="142"/>
      <c r="R4631" s="142"/>
      <c r="S4631" s="139"/>
    </row>
    <row r="4632" spans="2:19" ht="15.75" customHeight="1" x14ac:dyDescent="0.25">
      <c r="B4632" s="106"/>
      <c r="C4632" s="106"/>
      <c r="D4632" s="139"/>
      <c r="E4632" s="140"/>
      <c r="F4632" s="140"/>
      <c r="G4632" s="140"/>
      <c r="M4632" s="140"/>
      <c r="N4632" s="167"/>
      <c r="O4632" s="167"/>
      <c r="P4632" s="142"/>
      <c r="Q4632" s="142"/>
      <c r="R4632" s="142"/>
      <c r="S4632" s="139"/>
    </row>
    <row r="4633" spans="2:19" ht="15.75" customHeight="1" x14ac:dyDescent="0.25">
      <c r="B4633" s="106"/>
      <c r="C4633" s="106"/>
      <c r="D4633" s="139"/>
      <c r="E4633" s="140"/>
      <c r="F4633" s="140"/>
      <c r="G4633" s="140"/>
      <c r="M4633" s="140"/>
      <c r="N4633" s="167"/>
      <c r="O4633" s="167"/>
      <c r="P4633" s="142"/>
      <c r="Q4633" s="142"/>
      <c r="R4633" s="142"/>
      <c r="S4633" s="139"/>
    </row>
    <row r="4634" spans="2:19" ht="15.75" customHeight="1" x14ac:dyDescent="0.25">
      <c r="B4634" s="106"/>
      <c r="C4634" s="106"/>
      <c r="D4634" s="139"/>
      <c r="E4634" s="140"/>
      <c r="F4634" s="140"/>
      <c r="G4634" s="140"/>
      <c r="M4634" s="140"/>
      <c r="N4634" s="167"/>
      <c r="O4634" s="167"/>
      <c r="P4634" s="142"/>
      <c r="Q4634" s="142"/>
      <c r="R4634" s="142"/>
      <c r="S4634" s="139"/>
    </row>
    <row r="4635" spans="2:19" ht="15.75" customHeight="1" x14ac:dyDescent="0.25">
      <c r="B4635" s="106"/>
      <c r="C4635" s="106"/>
      <c r="D4635" s="139"/>
      <c r="E4635" s="140"/>
      <c r="F4635" s="140"/>
      <c r="G4635" s="140"/>
      <c r="M4635" s="140"/>
      <c r="N4635" s="167"/>
      <c r="O4635" s="167"/>
      <c r="P4635" s="142"/>
      <c r="Q4635" s="142"/>
      <c r="R4635" s="142"/>
      <c r="S4635" s="139"/>
    </row>
    <row r="4636" spans="2:19" ht="15.75" customHeight="1" x14ac:dyDescent="0.25">
      <c r="B4636" s="106"/>
      <c r="C4636" s="106"/>
      <c r="D4636" s="139"/>
      <c r="E4636" s="140"/>
      <c r="F4636" s="140"/>
      <c r="G4636" s="140"/>
      <c r="M4636" s="140"/>
      <c r="N4636" s="167"/>
      <c r="O4636" s="167"/>
      <c r="P4636" s="142"/>
      <c r="Q4636" s="142"/>
      <c r="R4636" s="142"/>
      <c r="S4636" s="139"/>
    </row>
    <row r="4637" spans="2:19" ht="15.75" customHeight="1" x14ac:dyDescent="0.25">
      <c r="B4637" s="106"/>
      <c r="C4637" s="106"/>
      <c r="D4637" s="139"/>
      <c r="E4637" s="140"/>
      <c r="F4637" s="140"/>
      <c r="G4637" s="140"/>
      <c r="M4637" s="140"/>
      <c r="N4637" s="167"/>
      <c r="O4637" s="167"/>
      <c r="P4637" s="142"/>
      <c r="Q4637" s="142"/>
      <c r="R4637" s="142"/>
      <c r="S4637" s="139"/>
    </row>
    <row r="4638" spans="2:19" ht="15.75" customHeight="1" x14ac:dyDescent="0.25">
      <c r="B4638" s="106"/>
      <c r="C4638" s="106"/>
      <c r="D4638" s="139"/>
      <c r="E4638" s="140"/>
      <c r="F4638" s="140"/>
      <c r="G4638" s="140"/>
      <c r="M4638" s="140"/>
      <c r="N4638" s="167"/>
      <c r="O4638" s="167"/>
      <c r="P4638" s="142"/>
      <c r="Q4638" s="142"/>
      <c r="R4638" s="142"/>
      <c r="S4638" s="139"/>
    </row>
    <row r="4639" spans="2:19" ht="15.75" customHeight="1" x14ac:dyDescent="0.25">
      <c r="B4639" s="106"/>
      <c r="C4639" s="106"/>
      <c r="D4639" s="139"/>
      <c r="E4639" s="140"/>
      <c r="F4639" s="140"/>
      <c r="G4639" s="140"/>
      <c r="M4639" s="140"/>
      <c r="N4639" s="167"/>
      <c r="O4639" s="167"/>
      <c r="P4639" s="142"/>
      <c r="Q4639" s="142"/>
      <c r="R4639" s="142"/>
      <c r="S4639" s="139"/>
    </row>
    <row r="4640" spans="2:19" ht="15.75" customHeight="1" x14ac:dyDescent="0.25">
      <c r="B4640" s="106"/>
      <c r="C4640" s="106"/>
      <c r="D4640" s="139"/>
      <c r="E4640" s="140"/>
      <c r="F4640" s="140"/>
      <c r="G4640" s="140"/>
      <c r="M4640" s="140"/>
      <c r="N4640" s="167"/>
      <c r="O4640" s="167"/>
      <c r="P4640" s="142"/>
      <c r="Q4640" s="142"/>
      <c r="R4640" s="142"/>
      <c r="S4640" s="139"/>
    </row>
    <row r="4641" spans="2:19" ht="15.75" customHeight="1" x14ac:dyDescent="0.25">
      <c r="B4641" s="106"/>
      <c r="C4641" s="106"/>
      <c r="D4641" s="139"/>
      <c r="E4641" s="140"/>
      <c r="F4641" s="140"/>
      <c r="G4641" s="140"/>
      <c r="M4641" s="140"/>
      <c r="N4641" s="167"/>
      <c r="O4641" s="167"/>
      <c r="P4641" s="142"/>
      <c r="Q4641" s="142"/>
      <c r="R4641" s="142"/>
      <c r="S4641" s="139"/>
    </row>
    <row r="4642" spans="2:19" ht="15.75" customHeight="1" x14ac:dyDescent="0.25">
      <c r="B4642" s="106"/>
      <c r="C4642" s="106"/>
      <c r="D4642" s="139"/>
      <c r="E4642" s="140"/>
      <c r="F4642" s="140"/>
      <c r="G4642" s="140"/>
      <c r="M4642" s="140"/>
      <c r="N4642" s="167"/>
      <c r="O4642" s="167"/>
      <c r="P4642" s="142"/>
      <c r="Q4642" s="142"/>
      <c r="R4642" s="142"/>
      <c r="S4642" s="139"/>
    </row>
    <row r="4643" spans="2:19" ht="15.75" customHeight="1" x14ac:dyDescent="0.25">
      <c r="B4643" s="106"/>
      <c r="C4643" s="106"/>
      <c r="D4643" s="139"/>
      <c r="E4643" s="140"/>
      <c r="F4643" s="140"/>
      <c r="G4643" s="140"/>
      <c r="M4643" s="140"/>
      <c r="N4643" s="167"/>
      <c r="O4643" s="167"/>
      <c r="P4643" s="142"/>
      <c r="Q4643" s="142"/>
      <c r="R4643" s="142"/>
      <c r="S4643" s="139"/>
    </row>
    <row r="4644" spans="2:19" ht="15.75" customHeight="1" x14ac:dyDescent="0.25">
      <c r="B4644" s="106"/>
      <c r="C4644" s="106"/>
      <c r="D4644" s="139"/>
      <c r="E4644" s="140"/>
      <c r="F4644" s="140"/>
      <c r="G4644" s="140"/>
      <c r="M4644" s="140"/>
      <c r="N4644" s="167"/>
      <c r="O4644" s="167"/>
      <c r="P4644" s="142"/>
      <c r="Q4644" s="142"/>
      <c r="R4644" s="142"/>
      <c r="S4644" s="139"/>
    </row>
    <row r="4645" spans="2:19" ht="15.75" customHeight="1" x14ac:dyDescent="0.25">
      <c r="B4645" s="106"/>
      <c r="C4645" s="106"/>
      <c r="D4645" s="139"/>
      <c r="E4645" s="140"/>
      <c r="F4645" s="140"/>
      <c r="G4645" s="140"/>
      <c r="M4645" s="140"/>
      <c r="N4645" s="167"/>
      <c r="O4645" s="167"/>
      <c r="P4645" s="142"/>
      <c r="Q4645" s="142"/>
      <c r="R4645" s="142"/>
      <c r="S4645" s="139"/>
    </row>
    <row r="4646" spans="2:19" ht="15.75" customHeight="1" x14ac:dyDescent="0.25">
      <c r="B4646" s="106"/>
      <c r="C4646" s="106"/>
      <c r="D4646" s="139"/>
      <c r="E4646" s="140"/>
      <c r="F4646" s="140"/>
      <c r="G4646" s="140"/>
      <c r="M4646" s="140"/>
      <c r="N4646" s="167"/>
      <c r="O4646" s="167"/>
      <c r="P4646" s="142"/>
      <c r="Q4646" s="142"/>
      <c r="R4646" s="142"/>
      <c r="S4646" s="139"/>
    </row>
    <row r="4647" spans="2:19" ht="15.75" customHeight="1" x14ac:dyDescent="0.25">
      <c r="B4647" s="106"/>
      <c r="C4647" s="106"/>
      <c r="D4647" s="139"/>
      <c r="E4647" s="140"/>
      <c r="F4647" s="140"/>
      <c r="G4647" s="140"/>
      <c r="M4647" s="140"/>
      <c r="N4647" s="167"/>
      <c r="O4647" s="167"/>
      <c r="P4647" s="142"/>
      <c r="Q4647" s="142"/>
      <c r="R4647" s="142"/>
      <c r="S4647" s="139"/>
    </row>
    <row r="4648" spans="2:19" ht="15.75" customHeight="1" x14ac:dyDescent="0.25">
      <c r="B4648" s="106"/>
      <c r="C4648" s="106"/>
      <c r="D4648" s="139"/>
      <c r="E4648" s="140"/>
      <c r="F4648" s="140"/>
      <c r="G4648" s="140"/>
      <c r="M4648" s="140"/>
      <c r="N4648" s="167"/>
      <c r="O4648" s="167"/>
      <c r="P4648" s="142"/>
      <c r="Q4648" s="142"/>
      <c r="R4648" s="142"/>
      <c r="S4648" s="139"/>
    </row>
    <row r="4649" spans="2:19" ht="15.75" customHeight="1" x14ac:dyDescent="0.25">
      <c r="B4649" s="106"/>
      <c r="C4649" s="106"/>
      <c r="D4649" s="139"/>
      <c r="E4649" s="140"/>
      <c r="F4649" s="140"/>
      <c r="G4649" s="140"/>
      <c r="M4649" s="140"/>
      <c r="N4649" s="167"/>
      <c r="O4649" s="167"/>
      <c r="P4649" s="142"/>
      <c r="Q4649" s="142"/>
      <c r="R4649" s="142"/>
      <c r="S4649" s="139"/>
    </row>
    <row r="4650" spans="2:19" ht="15.75" customHeight="1" x14ac:dyDescent="0.25">
      <c r="B4650" s="106"/>
      <c r="C4650" s="106"/>
      <c r="D4650" s="139"/>
      <c r="E4650" s="140"/>
      <c r="F4650" s="140"/>
      <c r="G4650" s="140"/>
      <c r="M4650" s="140"/>
      <c r="N4650" s="167"/>
      <c r="O4650" s="167"/>
      <c r="P4650" s="142"/>
      <c r="Q4650" s="142"/>
      <c r="R4650" s="142"/>
      <c r="S4650" s="139"/>
    </row>
    <row r="4651" spans="2:19" ht="15.75" customHeight="1" x14ac:dyDescent="0.25">
      <c r="B4651" s="106"/>
      <c r="C4651" s="106"/>
      <c r="D4651" s="139"/>
      <c r="E4651" s="140"/>
      <c r="F4651" s="140"/>
      <c r="G4651" s="140"/>
      <c r="M4651" s="140"/>
      <c r="N4651" s="167"/>
      <c r="O4651" s="167"/>
      <c r="P4651" s="142"/>
      <c r="Q4651" s="142"/>
      <c r="R4651" s="142"/>
      <c r="S4651" s="139"/>
    </row>
    <row r="4652" spans="2:19" ht="15.75" customHeight="1" x14ac:dyDescent="0.25">
      <c r="B4652" s="106"/>
      <c r="C4652" s="106"/>
      <c r="D4652" s="139"/>
      <c r="E4652" s="140"/>
      <c r="F4652" s="140"/>
      <c r="G4652" s="140"/>
      <c r="M4652" s="140"/>
      <c r="N4652" s="167"/>
      <c r="O4652" s="167"/>
      <c r="P4652" s="142"/>
      <c r="Q4652" s="142"/>
      <c r="R4652" s="142"/>
      <c r="S4652" s="139"/>
    </row>
    <row r="4653" spans="2:19" ht="15.75" customHeight="1" x14ac:dyDescent="0.25">
      <c r="B4653" s="106"/>
      <c r="C4653" s="106"/>
      <c r="D4653" s="139"/>
      <c r="E4653" s="140"/>
      <c r="F4653" s="140"/>
      <c r="G4653" s="140"/>
      <c r="M4653" s="140"/>
      <c r="N4653" s="167"/>
      <c r="O4653" s="167"/>
      <c r="P4653" s="142"/>
      <c r="Q4653" s="142"/>
      <c r="R4653" s="142"/>
      <c r="S4653" s="139"/>
    </row>
    <row r="4654" spans="2:19" ht="15.75" customHeight="1" x14ac:dyDescent="0.25">
      <c r="B4654" s="106"/>
      <c r="C4654" s="106"/>
      <c r="D4654" s="139"/>
      <c r="E4654" s="140"/>
      <c r="F4654" s="140"/>
      <c r="G4654" s="140"/>
      <c r="M4654" s="140"/>
      <c r="N4654" s="167"/>
      <c r="O4654" s="167"/>
      <c r="P4654" s="142"/>
      <c r="Q4654" s="142"/>
      <c r="R4654" s="142"/>
      <c r="S4654" s="139"/>
    </row>
    <row r="4655" spans="2:19" ht="15.75" customHeight="1" x14ac:dyDescent="0.25">
      <c r="B4655" s="106"/>
      <c r="C4655" s="106"/>
      <c r="D4655" s="139"/>
      <c r="E4655" s="140"/>
      <c r="F4655" s="140"/>
      <c r="G4655" s="140"/>
      <c r="M4655" s="140"/>
      <c r="N4655" s="167"/>
      <c r="O4655" s="167"/>
      <c r="P4655" s="142"/>
      <c r="Q4655" s="142"/>
      <c r="R4655" s="142"/>
      <c r="S4655" s="139"/>
    </row>
    <row r="4656" spans="2:19" ht="15.75" customHeight="1" x14ac:dyDescent="0.25">
      <c r="B4656" s="106"/>
      <c r="C4656" s="106"/>
      <c r="D4656" s="139"/>
      <c r="E4656" s="140"/>
      <c r="F4656" s="140"/>
      <c r="G4656" s="140"/>
      <c r="M4656" s="140"/>
      <c r="N4656" s="167"/>
      <c r="O4656" s="167"/>
      <c r="P4656" s="142"/>
      <c r="Q4656" s="142"/>
      <c r="R4656" s="142"/>
      <c r="S4656" s="139"/>
    </row>
    <row r="4657" spans="2:19" ht="15.75" customHeight="1" x14ac:dyDescent="0.25">
      <c r="B4657" s="106"/>
      <c r="C4657" s="106"/>
      <c r="D4657" s="139"/>
      <c r="E4657" s="140"/>
      <c r="F4657" s="140"/>
      <c r="G4657" s="140"/>
      <c r="M4657" s="140"/>
      <c r="N4657" s="167"/>
      <c r="O4657" s="167"/>
      <c r="P4657" s="142"/>
      <c r="Q4657" s="142"/>
      <c r="R4657" s="142"/>
      <c r="S4657" s="139"/>
    </row>
    <row r="4658" spans="2:19" ht="15.75" customHeight="1" x14ac:dyDescent="0.25">
      <c r="B4658" s="106"/>
      <c r="C4658" s="106"/>
      <c r="D4658" s="139"/>
      <c r="E4658" s="140"/>
      <c r="F4658" s="140"/>
      <c r="G4658" s="140"/>
      <c r="M4658" s="140"/>
      <c r="N4658" s="167"/>
      <c r="O4658" s="167"/>
      <c r="P4658" s="142"/>
      <c r="Q4658" s="142"/>
      <c r="R4658" s="142"/>
      <c r="S4658" s="139"/>
    </row>
    <row r="4659" spans="2:19" ht="15.75" customHeight="1" x14ac:dyDescent="0.25">
      <c r="B4659" s="106"/>
      <c r="C4659" s="106"/>
      <c r="D4659" s="139"/>
      <c r="E4659" s="140"/>
      <c r="F4659" s="140"/>
      <c r="G4659" s="140"/>
      <c r="M4659" s="140"/>
      <c r="N4659" s="167"/>
      <c r="O4659" s="167"/>
      <c r="P4659" s="142"/>
      <c r="Q4659" s="142"/>
      <c r="R4659" s="142"/>
      <c r="S4659" s="139"/>
    </row>
    <row r="4660" spans="2:19" ht="15.75" customHeight="1" x14ac:dyDescent="0.25">
      <c r="B4660" s="106"/>
      <c r="C4660" s="106"/>
      <c r="D4660" s="139"/>
      <c r="E4660" s="140"/>
      <c r="F4660" s="140"/>
      <c r="G4660" s="140"/>
      <c r="M4660" s="140"/>
      <c r="N4660" s="167"/>
      <c r="O4660" s="167"/>
      <c r="P4660" s="142"/>
      <c r="Q4660" s="142"/>
      <c r="R4660" s="142"/>
      <c r="S4660" s="139"/>
    </row>
    <row r="4661" spans="2:19" ht="15.75" customHeight="1" x14ac:dyDescent="0.25">
      <c r="B4661" s="106"/>
      <c r="C4661" s="106"/>
      <c r="D4661" s="139"/>
      <c r="E4661" s="140"/>
      <c r="F4661" s="140"/>
      <c r="G4661" s="140"/>
      <c r="M4661" s="140"/>
      <c r="N4661" s="167"/>
      <c r="O4661" s="167"/>
      <c r="P4661" s="142"/>
      <c r="Q4661" s="142"/>
      <c r="R4661" s="142"/>
      <c r="S4661" s="139"/>
    </row>
    <row r="4662" spans="2:19" ht="15.75" customHeight="1" x14ac:dyDescent="0.25">
      <c r="B4662" s="106"/>
      <c r="C4662" s="106"/>
      <c r="D4662" s="139"/>
      <c r="E4662" s="140"/>
      <c r="F4662" s="140"/>
      <c r="G4662" s="140"/>
      <c r="M4662" s="140"/>
      <c r="N4662" s="167"/>
      <c r="O4662" s="167"/>
      <c r="P4662" s="142"/>
      <c r="Q4662" s="142"/>
      <c r="R4662" s="142"/>
      <c r="S4662" s="139"/>
    </row>
    <row r="4663" spans="2:19" ht="15.75" customHeight="1" x14ac:dyDescent="0.25">
      <c r="B4663" s="106"/>
      <c r="C4663" s="106"/>
      <c r="D4663" s="139"/>
      <c r="E4663" s="140"/>
      <c r="F4663" s="140"/>
      <c r="G4663" s="140"/>
      <c r="M4663" s="140"/>
      <c r="N4663" s="167"/>
      <c r="O4663" s="167"/>
      <c r="P4663" s="142"/>
      <c r="Q4663" s="142"/>
      <c r="R4663" s="142"/>
      <c r="S4663" s="139"/>
    </row>
    <row r="4664" spans="2:19" ht="15.75" customHeight="1" x14ac:dyDescent="0.25">
      <c r="B4664" s="106"/>
      <c r="C4664" s="106"/>
      <c r="D4664" s="139"/>
      <c r="E4664" s="140"/>
      <c r="F4664" s="140"/>
      <c r="G4664" s="140"/>
      <c r="M4664" s="140"/>
      <c r="N4664" s="167"/>
      <c r="O4664" s="167"/>
      <c r="P4664" s="142"/>
      <c r="Q4664" s="142"/>
      <c r="R4664" s="142"/>
      <c r="S4664" s="139"/>
    </row>
    <row r="4665" spans="2:19" ht="15.75" customHeight="1" x14ac:dyDescent="0.25">
      <c r="B4665" s="106"/>
      <c r="C4665" s="106"/>
      <c r="D4665" s="139"/>
      <c r="E4665" s="140"/>
      <c r="F4665" s="140"/>
      <c r="G4665" s="140"/>
      <c r="M4665" s="140"/>
      <c r="N4665" s="167"/>
      <c r="O4665" s="167"/>
      <c r="P4665" s="142"/>
      <c r="Q4665" s="142"/>
      <c r="R4665" s="142"/>
      <c r="S4665" s="139"/>
    </row>
    <row r="4666" spans="2:19" ht="15.75" customHeight="1" x14ac:dyDescent="0.25">
      <c r="B4666" s="106"/>
      <c r="C4666" s="106"/>
      <c r="D4666" s="139"/>
      <c r="E4666" s="140"/>
      <c r="F4666" s="140"/>
      <c r="G4666" s="140"/>
      <c r="M4666" s="140"/>
      <c r="N4666" s="167"/>
      <c r="O4666" s="167"/>
      <c r="P4666" s="142"/>
      <c r="Q4666" s="142"/>
      <c r="R4666" s="142"/>
      <c r="S4666" s="139"/>
    </row>
    <row r="4667" spans="2:19" ht="15.75" customHeight="1" x14ac:dyDescent="0.25">
      <c r="B4667" s="106"/>
      <c r="C4667" s="106"/>
      <c r="D4667" s="139"/>
      <c r="E4667" s="140"/>
      <c r="F4667" s="140"/>
      <c r="G4667" s="140"/>
      <c r="M4667" s="140"/>
      <c r="N4667" s="167"/>
      <c r="O4667" s="167"/>
      <c r="P4667" s="142"/>
      <c r="Q4667" s="142"/>
      <c r="R4667" s="142"/>
      <c r="S4667" s="139"/>
    </row>
    <row r="4668" spans="2:19" ht="15.75" customHeight="1" x14ac:dyDescent="0.25">
      <c r="B4668" s="106"/>
      <c r="C4668" s="106"/>
      <c r="D4668" s="139"/>
      <c r="E4668" s="140"/>
      <c r="F4668" s="140"/>
      <c r="G4668" s="140"/>
      <c r="M4668" s="140"/>
      <c r="N4668" s="167"/>
      <c r="O4668" s="167"/>
      <c r="P4668" s="142"/>
      <c r="Q4668" s="142"/>
      <c r="R4668" s="142"/>
      <c r="S4668" s="139"/>
    </row>
    <row r="4669" spans="2:19" ht="15.75" customHeight="1" x14ac:dyDescent="0.25">
      <c r="B4669" s="106"/>
      <c r="C4669" s="106"/>
      <c r="D4669" s="139"/>
      <c r="E4669" s="140"/>
      <c r="F4669" s="140"/>
      <c r="G4669" s="140"/>
      <c r="M4669" s="140"/>
      <c r="N4669" s="167"/>
      <c r="O4669" s="167"/>
      <c r="P4669" s="142"/>
      <c r="Q4669" s="142"/>
      <c r="R4669" s="142"/>
      <c r="S4669" s="139"/>
    </row>
    <row r="4670" spans="2:19" ht="15.75" customHeight="1" x14ac:dyDescent="0.25">
      <c r="B4670" s="106"/>
      <c r="C4670" s="106"/>
      <c r="D4670" s="139"/>
      <c r="E4670" s="140"/>
      <c r="F4670" s="140"/>
      <c r="G4670" s="140"/>
      <c r="M4670" s="140"/>
      <c r="N4670" s="167"/>
      <c r="O4670" s="167"/>
      <c r="P4670" s="142"/>
      <c r="Q4670" s="142"/>
      <c r="R4670" s="142"/>
      <c r="S4670" s="139"/>
    </row>
    <row r="4671" spans="2:19" ht="15.75" customHeight="1" x14ac:dyDescent="0.25">
      <c r="B4671" s="106"/>
      <c r="C4671" s="106"/>
      <c r="D4671" s="139"/>
      <c r="E4671" s="140"/>
      <c r="F4671" s="140"/>
      <c r="G4671" s="140"/>
      <c r="M4671" s="140"/>
      <c r="N4671" s="167"/>
      <c r="O4671" s="167"/>
      <c r="P4671" s="142"/>
      <c r="Q4671" s="142"/>
      <c r="R4671" s="142"/>
      <c r="S4671" s="139"/>
    </row>
    <row r="4672" spans="2:19" ht="15.75" customHeight="1" x14ac:dyDescent="0.25">
      <c r="B4672" s="106"/>
      <c r="C4672" s="106"/>
      <c r="D4672" s="139"/>
      <c r="E4672" s="140"/>
      <c r="F4672" s="140"/>
      <c r="G4672" s="140"/>
      <c r="M4672" s="140"/>
      <c r="N4672" s="167"/>
      <c r="O4672" s="167"/>
      <c r="P4672" s="142"/>
      <c r="Q4672" s="142"/>
      <c r="R4672" s="142"/>
      <c r="S4672" s="139"/>
    </row>
    <row r="4673" spans="2:19" ht="15.75" customHeight="1" x14ac:dyDescent="0.25">
      <c r="B4673" s="106"/>
      <c r="C4673" s="106"/>
      <c r="D4673" s="139"/>
      <c r="E4673" s="140"/>
      <c r="F4673" s="140"/>
      <c r="G4673" s="140"/>
      <c r="M4673" s="140"/>
      <c r="N4673" s="167"/>
      <c r="O4673" s="167"/>
      <c r="P4673" s="142"/>
      <c r="Q4673" s="142"/>
      <c r="R4673" s="142"/>
      <c r="S4673" s="139"/>
    </row>
    <row r="4674" spans="2:19" ht="15.75" customHeight="1" x14ac:dyDescent="0.25">
      <c r="B4674" s="106"/>
      <c r="C4674" s="106"/>
      <c r="D4674" s="139"/>
      <c r="E4674" s="140"/>
      <c r="F4674" s="140"/>
      <c r="G4674" s="140"/>
      <c r="M4674" s="140"/>
      <c r="N4674" s="167"/>
      <c r="O4674" s="167"/>
      <c r="P4674" s="142"/>
      <c r="Q4674" s="142"/>
      <c r="R4674" s="142"/>
      <c r="S4674" s="139"/>
    </row>
    <row r="4675" spans="2:19" ht="15.75" customHeight="1" x14ac:dyDescent="0.25">
      <c r="B4675" s="106"/>
      <c r="C4675" s="106"/>
      <c r="D4675" s="139"/>
      <c r="E4675" s="140"/>
      <c r="F4675" s="140"/>
      <c r="G4675" s="140"/>
      <c r="M4675" s="140"/>
      <c r="N4675" s="167"/>
      <c r="O4675" s="167"/>
      <c r="P4675" s="142"/>
      <c r="Q4675" s="142"/>
      <c r="R4675" s="142"/>
      <c r="S4675" s="139"/>
    </row>
    <row r="4676" spans="2:19" ht="15.75" customHeight="1" x14ac:dyDescent="0.25">
      <c r="B4676" s="106"/>
      <c r="C4676" s="106"/>
      <c r="D4676" s="139"/>
      <c r="E4676" s="140"/>
      <c r="F4676" s="140"/>
      <c r="G4676" s="140"/>
      <c r="M4676" s="140"/>
      <c r="N4676" s="167"/>
      <c r="O4676" s="167"/>
      <c r="P4676" s="142"/>
      <c r="Q4676" s="142"/>
      <c r="R4676" s="142"/>
      <c r="S4676" s="139"/>
    </row>
    <row r="4677" spans="2:19" ht="15.75" customHeight="1" x14ac:dyDescent="0.25">
      <c r="B4677" s="106"/>
      <c r="C4677" s="106"/>
      <c r="D4677" s="139"/>
      <c r="E4677" s="140"/>
      <c r="F4677" s="140"/>
      <c r="G4677" s="140"/>
      <c r="M4677" s="140"/>
      <c r="N4677" s="167"/>
      <c r="O4677" s="167"/>
      <c r="P4677" s="142"/>
      <c r="Q4677" s="142"/>
      <c r="R4677" s="142"/>
      <c r="S4677" s="139"/>
    </row>
    <row r="4678" spans="2:19" ht="15.75" customHeight="1" x14ac:dyDescent="0.25">
      <c r="B4678" s="106"/>
      <c r="C4678" s="106"/>
      <c r="D4678" s="139"/>
      <c r="E4678" s="140"/>
      <c r="F4678" s="140"/>
      <c r="G4678" s="140"/>
      <c r="M4678" s="140"/>
      <c r="N4678" s="167"/>
      <c r="O4678" s="167"/>
      <c r="P4678" s="142"/>
      <c r="Q4678" s="142"/>
      <c r="R4678" s="142"/>
      <c r="S4678" s="139"/>
    </row>
    <row r="4679" spans="2:19" ht="15.75" customHeight="1" x14ac:dyDescent="0.25">
      <c r="B4679" s="106"/>
      <c r="C4679" s="106"/>
      <c r="D4679" s="139"/>
      <c r="E4679" s="140"/>
      <c r="F4679" s="140"/>
      <c r="G4679" s="140"/>
      <c r="M4679" s="140"/>
      <c r="N4679" s="167"/>
      <c r="O4679" s="167"/>
      <c r="P4679" s="142"/>
      <c r="Q4679" s="142"/>
      <c r="R4679" s="142"/>
      <c r="S4679" s="139"/>
    </row>
    <row r="4680" spans="2:19" ht="15.75" customHeight="1" x14ac:dyDescent="0.25">
      <c r="B4680" s="106"/>
      <c r="C4680" s="106"/>
      <c r="D4680" s="139"/>
      <c r="E4680" s="140"/>
      <c r="F4680" s="140"/>
      <c r="G4680" s="140"/>
      <c r="M4680" s="140"/>
      <c r="N4680" s="167"/>
      <c r="O4680" s="167"/>
      <c r="P4680" s="142"/>
      <c r="Q4680" s="142"/>
      <c r="R4680" s="142"/>
      <c r="S4680" s="139"/>
    </row>
    <row r="4681" spans="2:19" ht="15.75" customHeight="1" x14ac:dyDescent="0.25">
      <c r="B4681" s="106"/>
      <c r="C4681" s="106"/>
      <c r="D4681" s="139"/>
      <c r="E4681" s="140"/>
      <c r="F4681" s="140"/>
      <c r="G4681" s="140"/>
      <c r="M4681" s="140"/>
      <c r="N4681" s="167"/>
      <c r="O4681" s="167"/>
      <c r="P4681" s="142"/>
      <c r="Q4681" s="142"/>
      <c r="R4681" s="142"/>
      <c r="S4681" s="139"/>
    </row>
    <row r="4682" spans="2:19" ht="15.75" customHeight="1" x14ac:dyDescent="0.25">
      <c r="B4682" s="106"/>
      <c r="C4682" s="106"/>
      <c r="D4682" s="139"/>
      <c r="E4682" s="140"/>
      <c r="F4682" s="140"/>
      <c r="G4682" s="140"/>
      <c r="M4682" s="140"/>
      <c r="N4682" s="167"/>
      <c r="O4682" s="167"/>
      <c r="P4682" s="142"/>
      <c r="Q4682" s="142"/>
      <c r="R4682" s="142"/>
      <c r="S4682" s="139"/>
    </row>
    <row r="4683" spans="2:19" ht="15.75" customHeight="1" x14ac:dyDescent="0.25">
      <c r="B4683" s="106"/>
      <c r="C4683" s="106"/>
      <c r="D4683" s="139"/>
      <c r="E4683" s="140"/>
      <c r="F4683" s="140"/>
      <c r="G4683" s="140"/>
      <c r="M4683" s="140"/>
      <c r="N4683" s="167"/>
      <c r="O4683" s="167"/>
      <c r="P4683" s="142"/>
      <c r="Q4683" s="142"/>
      <c r="R4683" s="142"/>
      <c r="S4683" s="139"/>
    </row>
    <row r="4684" spans="2:19" ht="15.75" customHeight="1" x14ac:dyDescent="0.25">
      <c r="B4684" s="106"/>
      <c r="C4684" s="106"/>
      <c r="D4684" s="139"/>
      <c r="E4684" s="140"/>
      <c r="F4684" s="140"/>
      <c r="G4684" s="140"/>
      <c r="M4684" s="140"/>
      <c r="N4684" s="167"/>
      <c r="O4684" s="167"/>
      <c r="P4684" s="142"/>
      <c r="Q4684" s="142"/>
      <c r="R4684" s="142"/>
      <c r="S4684" s="139"/>
    </row>
    <row r="4685" spans="2:19" ht="15.75" customHeight="1" x14ac:dyDescent="0.25">
      <c r="B4685" s="106"/>
      <c r="C4685" s="106"/>
      <c r="D4685" s="139"/>
      <c r="E4685" s="140"/>
      <c r="F4685" s="140"/>
      <c r="G4685" s="140"/>
      <c r="M4685" s="140"/>
      <c r="N4685" s="167"/>
      <c r="O4685" s="167"/>
      <c r="P4685" s="142"/>
      <c r="Q4685" s="142"/>
      <c r="R4685" s="142"/>
      <c r="S4685" s="139"/>
    </row>
    <row r="4686" spans="2:19" ht="15.75" customHeight="1" x14ac:dyDescent="0.25">
      <c r="B4686" s="106"/>
      <c r="C4686" s="106"/>
      <c r="D4686" s="139"/>
      <c r="E4686" s="140"/>
      <c r="F4686" s="140"/>
      <c r="G4686" s="140"/>
      <c r="M4686" s="140"/>
      <c r="N4686" s="167"/>
      <c r="O4686" s="167"/>
      <c r="P4686" s="142"/>
      <c r="Q4686" s="142"/>
      <c r="R4686" s="142"/>
      <c r="S4686" s="139"/>
    </row>
    <row r="4687" spans="2:19" ht="15.75" customHeight="1" x14ac:dyDescent="0.25">
      <c r="B4687" s="106"/>
      <c r="C4687" s="106"/>
      <c r="D4687" s="139"/>
      <c r="E4687" s="140"/>
      <c r="F4687" s="140"/>
      <c r="G4687" s="140"/>
      <c r="M4687" s="140"/>
      <c r="N4687" s="167"/>
      <c r="O4687" s="167"/>
      <c r="P4687" s="142"/>
      <c r="Q4687" s="142"/>
      <c r="R4687" s="142"/>
      <c r="S4687" s="139"/>
    </row>
    <row r="4688" spans="2:19" ht="15.75" customHeight="1" x14ac:dyDescent="0.25">
      <c r="B4688" s="106"/>
      <c r="C4688" s="106"/>
      <c r="D4688" s="139"/>
      <c r="E4688" s="140"/>
      <c r="F4688" s="140"/>
      <c r="G4688" s="140"/>
      <c r="M4688" s="140"/>
      <c r="N4688" s="167"/>
      <c r="O4688" s="167"/>
      <c r="P4688" s="142"/>
      <c r="Q4688" s="142"/>
      <c r="R4688" s="142"/>
      <c r="S4688" s="139"/>
    </row>
    <row r="4689" spans="2:19" ht="15.75" customHeight="1" x14ac:dyDescent="0.25">
      <c r="B4689" s="106"/>
      <c r="C4689" s="106"/>
      <c r="D4689" s="139"/>
      <c r="E4689" s="140"/>
      <c r="F4689" s="140"/>
      <c r="G4689" s="140"/>
      <c r="M4689" s="140"/>
      <c r="N4689" s="167"/>
      <c r="O4689" s="167"/>
      <c r="P4689" s="142"/>
      <c r="Q4689" s="142"/>
      <c r="R4689" s="142"/>
      <c r="S4689" s="139"/>
    </row>
    <row r="4690" spans="2:19" ht="15.75" customHeight="1" x14ac:dyDescent="0.25">
      <c r="B4690" s="106"/>
      <c r="C4690" s="106"/>
      <c r="D4690" s="139"/>
      <c r="E4690" s="140"/>
      <c r="F4690" s="140"/>
      <c r="G4690" s="140"/>
      <c r="M4690" s="140"/>
      <c r="N4690" s="167"/>
      <c r="O4690" s="167"/>
      <c r="P4690" s="142"/>
      <c r="Q4690" s="142"/>
      <c r="R4690" s="142"/>
      <c r="S4690" s="139"/>
    </row>
    <row r="4691" spans="2:19" ht="15.75" customHeight="1" x14ac:dyDescent="0.25">
      <c r="B4691" s="106"/>
      <c r="C4691" s="106"/>
      <c r="D4691" s="139"/>
      <c r="E4691" s="140"/>
      <c r="F4691" s="140"/>
      <c r="G4691" s="140"/>
      <c r="M4691" s="140"/>
      <c r="N4691" s="167"/>
      <c r="O4691" s="167"/>
      <c r="P4691" s="142"/>
      <c r="Q4691" s="142"/>
      <c r="R4691" s="142"/>
      <c r="S4691" s="139"/>
    </row>
    <row r="4692" spans="2:19" ht="15.75" customHeight="1" x14ac:dyDescent="0.25">
      <c r="B4692" s="106"/>
      <c r="C4692" s="106"/>
      <c r="D4692" s="139"/>
      <c r="E4692" s="140"/>
      <c r="F4692" s="140"/>
      <c r="G4692" s="140"/>
      <c r="M4692" s="140"/>
      <c r="N4692" s="167"/>
      <c r="O4692" s="167"/>
      <c r="P4692" s="142"/>
      <c r="Q4692" s="142"/>
      <c r="R4692" s="142"/>
      <c r="S4692" s="139"/>
    </row>
    <row r="4693" spans="2:19" ht="15.75" customHeight="1" x14ac:dyDescent="0.25">
      <c r="B4693" s="106"/>
      <c r="C4693" s="106"/>
      <c r="D4693" s="139"/>
      <c r="E4693" s="140"/>
      <c r="F4693" s="140"/>
      <c r="G4693" s="140"/>
      <c r="M4693" s="140"/>
      <c r="N4693" s="167"/>
      <c r="O4693" s="167"/>
      <c r="P4693" s="142"/>
      <c r="Q4693" s="142"/>
      <c r="R4693" s="142"/>
      <c r="S4693" s="139"/>
    </row>
    <row r="4694" spans="2:19" ht="15.75" customHeight="1" x14ac:dyDescent="0.25">
      <c r="B4694" s="106"/>
      <c r="C4694" s="106"/>
      <c r="D4694" s="139"/>
      <c r="E4694" s="140"/>
      <c r="F4694" s="140"/>
      <c r="G4694" s="140"/>
      <c r="M4694" s="140"/>
      <c r="N4694" s="167"/>
      <c r="O4694" s="167"/>
      <c r="P4694" s="142"/>
      <c r="Q4694" s="142"/>
      <c r="R4694" s="142"/>
      <c r="S4694" s="139"/>
    </row>
    <row r="4695" spans="2:19" ht="15.75" customHeight="1" x14ac:dyDescent="0.25">
      <c r="B4695" s="106"/>
      <c r="C4695" s="106"/>
      <c r="D4695" s="139"/>
      <c r="E4695" s="140"/>
      <c r="F4695" s="140"/>
      <c r="G4695" s="140"/>
      <c r="M4695" s="140"/>
      <c r="N4695" s="167"/>
      <c r="O4695" s="167"/>
      <c r="P4695" s="142"/>
      <c r="Q4695" s="142"/>
      <c r="R4695" s="142"/>
      <c r="S4695" s="139"/>
    </row>
    <row r="4696" spans="2:19" ht="15.75" customHeight="1" x14ac:dyDescent="0.25">
      <c r="B4696" s="106"/>
      <c r="C4696" s="106"/>
      <c r="D4696" s="139"/>
      <c r="E4696" s="140"/>
      <c r="F4696" s="140"/>
      <c r="G4696" s="140"/>
      <c r="M4696" s="140"/>
      <c r="N4696" s="167"/>
      <c r="O4696" s="167"/>
      <c r="P4696" s="142"/>
      <c r="Q4696" s="142"/>
      <c r="R4696" s="142"/>
      <c r="S4696" s="139"/>
    </row>
    <row r="4697" spans="2:19" ht="15.75" customHeight="1" x14ac:dyDescent="0.25">
      <c r="B4697" s="106"/>
      <c r="C4697" s="106"/>
      <c r="D4697" s="139"/>
      <c r="E4697" s="140"/>
      <c r="F4697" s="140"/>
      <c r="G4697" s="140"/>
      <c r="M4697" s="140"/>
      <c r="N4697" s="167"/>
      <c r="O4697" s="167"/>
      <c r="P4697" s="142"/>
      <c r="Q4697" s="142"/>
      <c r="R4697" s="142"/>
      <c r="S4697" s="139"/>
    </row>
    <row r="4698" spans="2:19" ht="15.75" customHeight="1" x14ac:dyDescent="0.25">
      <c r="B4698" s="106"/>
      <c r="C4698" s="106"/>
      <c r="D4698" s="139"/>
      <c r="E4698" s="140"/>
      <c r="F4698" s="140"/>
      <c r="G4698" s="140"/>
      <c r="M4698" s="140"/>
      <c r="N4698" s="167"/>
      <c r="O4698" s="167"/>
      <c r="P4698" s="142"/>
      <c r="Q4698" s="142"/>
      <c r="R4698" s="142"/>
      <c r="S4698" s="139"/>
    </row>
    <row r="4699" spans="2:19" ht="15.75" customHeight="1" x14ac:dyDescent="0.25">
      <c r="B4699" s="106"/>
      <c r="C4699" s="106"/>
      <c r="D4699" s="139"/>
      <c r="E4699" s="140"/>
      <c r="F4699" s="140"/>
      <c r="G4699" s="140"/>
      <c r="M4699" s="140"/>
      <c r="N4699" s="167"/>
      <c r="O4699" s="167"/>
      <c r="P4699" s="142"/>
      <c r="Q4699" s="142"/>
      <c r="R4699" s="142"/>
      <c r="S4699" s="139"/>
    </row>
    <row r="4700" spans="2:19" ht="15.75" customHeight="1" x14ac:dyDescent="0.25">
      <c r="B4700" s="106"/>
      <c r="C4700" s="106"/>
      <c r="D4700" s="139"/>
      <c r="E4700" s="140"/>
      <c r="F4700" s="140"/>
      <c r="G4700" s="140"/>
      <c r="M4700" s="140"/>
      <c r="N4700" s="167"/>
      <c r="O4700" s="167"/>
      <c r="P4700" s="142"/>
      <c r="Q4700" s="142"/>
      <c r="R4700" s="142"/>
      <c r="S4700" s="139"/>
    </row>
    <row r="4701" spans="2:19" ht="15.75" customHeight="1" x14ac:dyDescent="0.25">
      <c r="B4701" s="106"/>
      <c r="C4701" s="106"/>
      <c r="D4701" s="139"/>
      <c r="E4701" s="140"/>
      <c r="F4701" s="140"/>
      <c r="G4701" s="140"/>
      <c r="M4701" s="140"/>
      <c r="N4701" s="167"/>
      <c r="O4701" s="167"/>
      <c r="P4701" s="142"/>
      <c r="Q4701" s="142"/>
      <c r="R4701" s="142"/>
      <c r="S4701" s="139"/>
    </row>
    <row r="4702" spans="2:19" ht="15.75" customHeight="1" x14ac:dyDescent="0.25">
      <c r="B4702" s="106"/>
      <c r="C4702" s="106"/>
      <c r="D4702" s="139"/>
      <c r="E4702" s="140"/>
      <c r="F4702" s="140"/>
      <c r="G4702" s="140"/>
      <c r="M4702" s="140"/>
      <c r="N4702" s="167"/>
      <c r="O4702" s="167"/>
      <c r="P4702" s="142"/>
      <c r="Q4702" s="142"/>
      <c r="R4702" s="142"/>
      <c r="S4702" s="139"/>
    </row>
    <row r="4703" spans="2:19" ht="15.75" customHeight="1" x14ac:dyDescent="0.25">
      <c r="B4703" s="106"/>
      <c r="C4703" s="106"/>
      <c r="D4703" s="139"/>
      <c r="E4703" s="140"/>
      <c r="F4703" s="140"/>
      <c r="G4703" s="140"/>
      <c r="M4703" s="140"/>
      <c r="N4703" s="167"/>
      <c r="O4703" s="167"/>
      <c r="P4703" s="142"/>
      <c r="Q4703" s="142"/>
      <c r="R4703" s="142"/>
      <c r="S4703" s="139"/>
    </row>
    <row r="4704" spans="2:19" ht="15.75" customHeight="1" x14ac:dyDescent="0.25">
      <c r="B4704" s="106"/>
      <c r="C4704" s="106"/>
      <c r="D4704" s="139"/>
      <c r="E4704" s="140"/>
      <c r="F4704" s="140"/>
      <c r="G4704" s="140"/>
      <c r="M4704" s="140"/>
      <c r="N4704" s="167"/>
      <c r="O4704" s="167"/>
      <c r="P4704" s="142"/>
      <c r="Q4704" s="142"/>
      <c r="R4704" s="142"/>
      <c r="S4704" s="139"/>
    </row>
    <row r="4705" spans="2:19" ht="15.75" customHeight="1" x14ac:dyDescent="0.25">
      <c r="B4705" s="106"/>
      <c r="C4705" s="106"/>
      <c r="D4705" s="139"/>
      <c r="E4705" s="140"/>
      <c r="F4705" s="140"/>
      <c r="G4705" s="140"/>
      <c r="M4705" s="140"/>
      <c r="N4705" s="167"/>
      <c r="O4705" s="167"/>
      <c r="P4705" s="142"/>
      <c r="Q4705" s="142"/>
      <c r="R4705" s="142"/>
      <c r="S4705" s="139"/>
    </row>
    <row r="4706" spans="2:19" ht="15.75" customHeight="1" x14ac:dyDescent="0.25">
      <c r="B4706" s="106"/>
      <c r="C4706" s="106"/>
      <c r="D4706" s="139"/>
      <c r="E4706" s="140"/>
      <c r="F4706" s="140"/>
      <c r="G4706" s="140"/>
      <c r="M4706" s="140"/>
      <c r="N4706" s="167"/>
      <c r="O4706" s="167"/>
      <c r="P4706" s="142"/>
      <c r="Q4706" s="142"/>
      <c r="R4706" s="142"/>
      <c r="S4706" s="139"/>
    </row>
    <row r="4707" spans="2:19" ht="15.75" customHeight="1" x14ac:dyDescent="0.25">
      <c r="B4707" s="106"/>
      <c r="C4707" s="106"/>
      <c r="D4707" s="139"/>
      <c r="E4707" s="140"/>
      <c r="F4707" s="140"/>
      <c r="G4707" s="140"/>
      <c r="M4707" s="140"/>
      <c r="N4707" s="167"/>
      <c r="O4707" s="167"/>
      <c r="P4707" s="142"/>
      <c r="Q4707" s="142"/>
      <c r="R4707" s="142"/>
      <c r="S4707" s="139"/>
    </row>
    <row r="4708" spans="2:19" ht="15.75" customHeight="1" x14ac:dyDescent="0.25">
      <c r="B4708" s="106"/>
      <c r="C4708" s="106"/>
      <c r="D4708" s="139"/>
      <c r="E4708" s="140"/>
      <c r="F4708" s="140"/>
      <c r="G4708" s="140"/>
      <c r="M4708" s="140"/>
      <c r="N4708" s="167"/>
      <c r="O4708" s="167"/>
      <c r="P4708" s="142"/>
      <c r="Q4708" s="142"/>
      <c r="R4708" s="142"/>
      <c r="S4708" s="139"/>
    </row>
    <row r="4709" spans="2:19" ht="15.75" customHeight="1" x14ac:dyDescent="0.25">
      <c r="B4709" s="106"/>
      <c r="C4709" s="106"/>
      <c r="D4709" s="139"/>
      <c r="E4709" s="140"/>
      <c r="F4709" s="140"/>
      <c r="G4709" s="140"/>
      <c r="M4709" s="140"/>
      <c r="N4709" s="167"/>
      <c r="O4709" s="167"/>
      <c r="P4709" s="142"/>
      <c r="Q4709" s="142"/>
      <c r="R4709" s="142"/>
      <c r="S4709" s="139"/>
    </row>
    <row r="4710" spans="2:19" ht="15.75" customHeight="1" x14ac:dyDescent="0.25">
      <c r="B4710" s="106"/>
      <c r="C4710" s="106"/>
      <c r="D4710" s="139"/>
      <c r="E4710" s="140"/>
      <c r="F4710" s="140"/>
      <c r="G4710" s="140"/>
      <c r="M4710" s="140"/>
      <c r="N4710" s="167"/>
      <c r="O4710" s="167"/>
      <c r="P4710" s="142"/>
      <c r="Q4710" s="142"/>
      <c r="R4710" s="142"/>
      <c r="S4710" s="139"/>
    </row>
    <row r="4711" spans="2:19" ht="15.75" customHeight="1" x14ac:dyDescent="0.25">
      <c r="B4711" s="106"/>
      <c r="C4711" s="106"/>
      <c r="D4711" s="139"/>
      <c r="E4711" s="140"/>
      <c r="F4711" s="140"/>
      <c r="G4711" s="140"/>
      <c r="M4711" s="140"/>
      <c r="N4711" s="167"/>
      <c r="O4711" s="167"/>
      <c r="P4711" s="142"/>
      <c r="Q4711" s="142"/>
      <c r="R4711" s="142"/>
      <c r="S4711" s="139"/>
    </row>
    <row r="4712" spans="2:19" ht="15.75" customHeight="1" x14ac:dyDescent="0.25">
      <c r="B4712" s="106"/>
      <c r="C4712" s="106"/>
      <c r="D4712" s="139"/>
      <c r="E4712" s="140"/>
      <c r="F4712" s="140"/>
      <c r="G4712" s="140"/>
      <c r="M4712" s="140"/>
      <c r="N4712" s="167"/>
      <c r="O4712" s="167"/>
      <c r="P4712" s="142"/>
      <c r="Q4712" s="142"/>
      <c r="R4712" s="142"/>
      <c r="S4712" s="139"/>
    </row>
    <row r="4713" spans="2:19" ht="15.75" customHeight="1" x14ac:dyDescent="0.25">
      <c r="B4713" s="106"/>
      <c r="C4713" s="106"/>
      <c r="D4713" s="139"/>
      <c r="E4713" s="140"/>
      <c r="F4713" s="140"/>
      <c r="G4713" s="140"/>
      <c r="M4713" s="140"/>
      <c r="N4713" s="167"/>
      <c r="O4713" s="167"/>
      <c r="P4713" s="142"/>
      <c r="Q4713" s="142"/>
      <c r="R4713" s="142"/>
      <c r="S4713" s="139"/>
    </row>
    <row r="4714" spans="2:19" ht="15.75" customHeight="1" x14ac:dyDescent="0.25">
      <c r="B4714" s="106"/>
      <c r="C4714" s="106"/>
      <c r="D4714" s="139"/>
      <c r="E4714" s="140"/>
      <c r="F4714" s="140"/>
      <c r="G4714" s="140"/>
      <c r="M4714" s="140"/>
      <c r="N4714" s="167"/>
      <c r="O4714" s="167"/>
      <c r="P4714" s="142"/>
      <c r="Q4714" s="142"/>
      <c r="R4714" s="142"/>
      <c r="S4714" s="139"/>
    </row>
    <row r="4715" spans="2:19" ht="15.75" customHeight="1" x14ac:dyDescent="0.25">
      <c r="B4715" s="106"/>
      <c r="C4715" s="106"/>
      <c r="D4715" s="139"/>
      <c r="E4715" s="140"/>
      <c r="F4715" s="140"/>
      <c r="G4715" s="140"/>
      <c r="M4715" s="140"/>
      <c r="N4715" s="167"/>
      <c r="O4715" s="167"/>
      <c r="P4715" s="142"/>
      <c r="Q4715" s="142"/>
      <c r="R4715" s="142"/>
      <c r="S4715" s="139"/>
    </row>
    <row r="4716" spans="2:19" ht="15.75" customHeight="1" x14ac:dyDescent="0.25">
      <c r="B4716" s="106"/>
      <c r="C4716" s="106"/>
      <c r="D4716" s="139"/>
      <c r="E4716" s="140"/>
      <c r="F4716" s="140"/>
      <c r="G4716" s="140"/>
      <c r="M4716" s="140"/>
      <c r="N4716" s="167"/>
      <c r="O4716" s="167"/>
      <c r="P4716" s="142"/>
      <c r="Q4716" s="142"/>
      <c r="R4716" s="142"/>
      <c r="S4716" s="139"/>
    </row>
    <row r="4717" spans="2:19" ht="15.75" customHeight="1" x14ac:dyDescent="0.25">
      <c r="B4717" s="106"/>
      <c r="C4717" s="106"/>
      <c r="D4717" s="139"/>
      <c r="E4717" s="140"/>
      <c r="F4717" s="140"/>
      <c r="G4717" s="140"/>
      <c r="M4717" s="140"/>
      <c r="N4717" s="167"/>
      <c r="O4717" s="167"/>
      <c r="P4717" s="142"/>
      <c r="Q4717" s="142"/>
      <c r="R4717" s="142"/>
      <c r="S4717" s="139"/>
    </row>
    <row r="4718" spans="2:19" ht="15.75" customHeight="1" x14ac:dyDescent="0.25">
      <c r="B4718" s="106"/>
      <c r="C4718" s="106"/>
      <c r="D4718" s="139"/>
      <c r="E4718" s="140"/>
      <c r="F4718" s="140"/>
      <c r="G4718" s="140"/>
      <c r="M4718" s="140"/>
      <c r="N4718" s="167"/>
      <c r="O4718" s="167"/>
      <c r="P4718" s="142"/>
      <c r="Q4718" s="142"/>
      <c r="R4718" s="142"/>
      <c r="S4718" s="139"/>
    </row>
    <row r="4719" spans="2:19" ht="15.75" customHeight="1" x14ac:dyDescent="0.25">
      <c r="B4719" s="106"/>
      <c r="C4719" s="106"/>
      <c r="D4719" s="139"/>
      <c r="E4719" s="140"/>
      <c r="F4719" s="140"/>
      <c r="G4719" s="140"/>
      <c r="M4719" s="140"/>
      <c r="N4719" s="167"/>
      <c r="O4719" s="167"/>
      <c r="P4719" s="142"/>
      <c r="Q4719" s="142"/>
      <c r="R4719" s="142"/>
      <c r="S4719" s="139"/>
    </row>
    <row r="4720" spans="2:19" ht="15.75" customHeight="1" x14ac:dyDescent="0.25">
      <c r="B4720" s="106"/>
      <c r="C4720" s="106"/>
      <c r="D4720" s="139"/>
      <c r="E4720" s="140"/>
      <c r="F4720" s="140"/>
      <c r="G4720" s="140"/>
      <c r="M4720" s="140"/>
      <c r="N4720" s="167"/>
      <c r="O4720" s="167"/>
      <c r="P4720" s="142"/>
      <c r="Q4720" s="142"/>
      <c r="R4720" s="142"/>
      <c r="S4720" s="139"/>
    </row>
    <row r="4721" spans="2:19" ht="15.75" customHeight="1" x14ac:dyDescent="0.25">
      <c r="B4721" s="106"/>
      <c r="C4721" s="106"/>
      <c r="D4721" s="139"/>
      <c r="E4721" s="140"/>
      <c r="F4721" s="140"/>
      <c r="G4721" s="140"/>
      <c r="M4721" s="140"/>
      <c r="N4721" s="167"/>
      <c r="O4721" s="167"/>
      <c r="P4721" s="142"/>
      <c r="Q4721" s="142"/>
      <c r="R4721" s="142"/>
      <c r="S4721" s="139"/>
    </row>
    <row r="4722" spans="2:19" ht="15.75" customHeight="1" x14ac:dyDescent="0.25">
      <c r="B4722" s="106"/>
      <c r="C4722" s="106"/>
      <c r="D4722" s="139"/>
      <c r="E4722" s="140"/>
      <c r="F4722" s="140"/>
      <c r="G4722" s="140"/>
      <c r="M4722" s="140"/>
      <c r="N4722" s="167"/>
      <c r="O4722" s="167"/>
      <c r="P4722" s="142"/>
      <c r="Q4722" s="142"/>
      <c r="R4722" s="142"/>
      <c r="S4722" s="139"/>
    </row>
    <row r="4723" spans="2:19" ht="15.75" customHeight="1" x14ac:dyDescent="0.25">
      <c r="B4723" s="106"/>
      <c r="C4723" s="106"/>
      <c r="D4723" s="139"/>
      <c r="E4723" s="140"/>
      <c r="F4723" s="140"/>
      <c r="G4723" s="140"/>
      <c r="M4723" s="140"/>
      <c r="N4723" s="167"/>
      <c r="O4723" s="167"/>
      <c r="P4723" s="142"/>
      <c r="Q4723" s="142"/>
      <c r="R4723" s="142"/>
      <c r="S4723" s="139"/>
    </row>
    <row r="4724" spans="2:19" ht="15.75" customHeight="1" x14ac:dyDescent="0.25">
      <c r="B4724" s="106"/>
      <c r="C4724" s="106"/>
      <c r="D4724" s="139"/>
      <c r="E4724" s="140"/>
      <c r="F4724" s="140"/>
      <c r="G4724" s="140"/>
      <c r="M4724" s="140"/>
      <c r="N4724" s="167"/>
      <c r="O4724" s="167"/>
      <c r="P4724" s="142"/>
      <c r="Q4724" s="142"/>
      <c r="R4724" s="142"/>
      <c r="S4724" s="139"/>
    </row>
    <row r="4725" spans="2:19" ht="15.75" customHeight="1" x14ac:dyDescent="0.25">
      <c r="B4725" s="106"/>
      <c r="C4725" s="106"/>
      <c r="D4725" s="139"/>
      <c r="E4725" s="140"/>
      <c r="F4725" s="140"/>
      <c r="G4725" s="140"/>
      <c r="M4725" s="140"/>
      <c r="N4725" s="167"/>
      <c r="O4725" s="167"/>
      <c r="P4725" s="142"/>
      <c r="Q4725" s="142"/>
      <c r="R4725" s="142"/>
      <c r="S4725" s="139"/>
    </row>
    <row r="4726" spans="2:19" ht="15.75" customHeight="1" x14ac:dyDescent="0.25">
      <c r="B4726" s="106"/>
      <c r="C4726" s="106"/>
      <c r="D4726" s="139"/>
      <c r="E4726" s="140"/>
      <c r="F4726" s="140"/>
      <c r="G4726" s="140"/>
      <c r="M4726" s="140"/>
      <c r="N4726" s="167"/>
      <c r="O4726" s="167"/>
      <c r="P4726" s="142"/>
      <c r="Q4726" s="142"/>
      <c r="R4726" s="142"/>
      <c r="S4726" s="139"/>
    </row>
    <row r="4727" spans="2:19" ht="15.75" customHeight="1" x14ac:dyDescent="0.25">
      <c r="B4727" s="106"/>
      <c r="C4727" s="106"/>
      <c r="D4727" s="139"/>
      <c r="E4727" s="140"/>
      <c r="F4727" s="140"/>
      <c r="G4727" s="140"/>
      <c r="M4727" s="140"/>
      <c r="N4727" s="167"/>
      <c r="O4727" s="167"/>
      <c r="P4727" s="142"/>
      <c r="Q4727" s="142"/>
      <c r="R4727" s="142"/>
      <c r="S4727" s="139"/>
    </row>
    <row r="4728" spans="2:19" ht="15.75" customHeight="1" x14ac:dyDescent="0.25">
      <c r="B4728" s="106"/>
      <c r="C4728" s="106"/>
      <c r="D4728" s="139"/>
      <c r="E4728" s="140"/>
      <c r="F4728" s="140"/>
      <c r="G4728" s="140"/>
      <c r="M4728" s="140"/>
      <c r="N4728" s="167"/>
      <c r="O4728" s="167"/>
      <c r="P4728" s="142"/>
      <c r="Q4728" s="142"/>
      <c r="R4728" s="142"/>
      <c r="S4728" s="139"/>
    </row>
    <row r="4729" spans="2:19" ht="15.75" customHeight="1" x14ac:dyDescent="0.25">
      <c r="B4729" s="106"/>
      <c r="C4729" s="106"/>
      <c r="D4729" s="139"/>
      <c r="E4729" s="140"/>
      <c r="F4729" s="140"/>
      <c r="G4729" s="140"/>
      <c r="M4729" s="140"/>
      <c r="N4729" s="167"/>
      <c r="O4729" s="167"/>
      <c r="P4729" s="142"/>
      <c r="Q4729" s="142"/>
      <c r="R4729" s="142"/>
      <c r="S4729" s="139"/>
    </row>
    <row r="4730" spans="2:19" ht="15.75" customHeight="1" x14ac:dyDescent="0.25">
      <c r="B4730" s="106"/>
      <c r="C4730" s="106"/>
      <c r="D4730" s="139"/>
      <c r="E4730" s="140"/>
      <c r="F4730" s="140"/>
      <c r="G4730" s="140"/>
      <c r="M4730" s="140"/>
      <c r="N4730" s="167"/>
      <c r="O4730" s="167"/>
      <c r="P4730" s="142"/>
      <c r="Q4730" s="142"/>
      <c r="R4730" s="142"/>
      <c r="S4730" s="139"/>
    </row>
    <row r="4731" spans="2:19" ht="15.75" customHeight="1" x14ac:dyDescent="0.25">
      <c r="B4731" s="106"/>
      <c r="C4731" s="106"/>
      <c r="D4731" s="139"/>
      <c r="E4731" s="140"/>
      <c r="F4731" s="140"/>
      <c r="G4731" s="140"/>
      <c r="M4731" s="140"/>
      <c r="N4731" s="167"/>
      <c r="O4731" s="167"/>
      <c r="P4731" s="142"/>
      <c r="Q4731" s="142"/>
      <c r="R4731" s="142"/>
      <c r="S4731" s="139"/>
    </row>
    <row r="4732" spans="2:19" ht="15.75" customHeight="1" x14ac:dyDescent="0.25">
      <c r="B4732" s="106"/>
      <c r="C4732" s="106"/>
      <c r="D4732" s="139"/>
      <c r="E4732" s="140"/>
      <c r="F4732" s="140"/>
      <c r="G4732" s="140"/>
      <c r="M4732" s="140"/>
      <c r="N4732" s="167"/>
      <c r="O4732" s="167"/>
      <c r="P4732" s="142"/>
      <c r="Q4732" s="142"/>
      <c r="R4732" s="142"/>
      <c r="S4732" s="139"/>
    </row>
    <row r="4733" spans="2:19" ht="15.75" customHeight="1" x14ac:dyDescent="0.25">
      <c r="B4733" s="106"/>
      <c r="C4733" s="106"/>
      <c r="D4733" s="139"/>
      <c r="E4733" s="140"/>
      <c r="F4733" s="140"/>
      <c r="G4733" s="140"/>
      <c r="M4733" s="140"/>
      <c r="N4733" s="167"/>
      <c r="O4733" s="167"/>
      <c r="P4733" s="142"/>
      <c r="Q4733" s="142"/>
      <c r="R4733" s="142"/>
      <c r="S4733" s="139"/>
    </row>
    <row r="4734" spans="2:19" ht="15.75" customHeight="1" x14ac:dyDescent="0.25">
      <c r="B4734" s="106"/>
      <c r="C4734" s="106"/>
      <c r="D4734" s="139"/>
      <c r="E4734" s="140"/>
      <c r="F4734" s="140"/>
      <c r="G4734" s="140"/>
      <c r="M4734" s="140"/>
      <c r="N4734" s="167"/>
      <c r="O4734" s="167"/>
      <c r="P4734" s="142"/>
      <c r="Q4734" s="142"/>
      <c r="R4734" s="142"/>
      <c r="S4734" s="139"/>
    </row>
    <row r="4735" spans="2:19" ht="15.75" customHeight="1" x14ac:dyDescent="0.25">
      <c r="B4735" s="106"/>
      <c r="C4735" s="106"/>
      <c r="D4735" s="139"/>
      <c r="E4735" s="140"/>
      <c r="F4735" s="140"/>
      <c r="G4735" s="140"/>
      <c r="M4735" s="140"/>
      <c r="N4735" s="167"/>
      <c r="O4735" s="167"/>
      <c r="P4735" s="142"/>
      <c r="Q4735" s="142"/>
      <c r="R4735" s="142"/>
      <c r="S4735" s="139"/>
    </row>
    <row r="4736" spans="2:19" ht="15.75" customHeight="1" x14ac:dyDescent="0.25">
      <c r="B4736" s="106"/>
      <c r="C4736" s="106"/>
      <c r="D4736" s="139"/>
      <c r="E4736" s="140"/>
      <c r="F4736" s="140"/>
      <c r="G4736" s="140"/>
      <c r="M4736" s="140"/>
      <c r="N4736" s="167"/>
      <c r="O4736" s="167"/>
      <c r="P4736" s="142"/>
      <c r="Q4736" s="142"/>
      <c r="R4736" s="142"/>
      <c r="S4736" s="139"/>
    </row>
    <row r="4737" spans="2:19" ht="15.75" customHeight="1" x14ac:dyDescent="0.25">
      <c r="B4737" s="106"/>
      <c r="C4737" s="106"/>
      <c r="D4737" s="139"/>
      <c r="E4737" s="140"/>
      <c r="F4737" s="140"/>
      <c r="G4737" s="140"/>
      <c r="M4737" s="140"/>
      <c r="N4737" s="167"/>
      <c r="O4737" s="167"/>
      <c r="P4737" s="142"/>
      <c r="Q4737" s="142"/>
      <c r="R4737" s="142"/>
      <c r="S4737" s="139"/>
    </row>
    <row r="4738" spans="2:19" ht="15.75" customHeight="1" x14ac:dyDescent="0.25">
      <c r="B4738" s="106"/>
      <c r="C4738" s="106"/>
      <c r="D4738" s="139"/>
      <c r="E4738" s="140"/>
      <c r="F4738" s="140"/>
      <c r="G4738" s="140"/>
      <c r="M4738" s="140"/>
      <c r="N4738" s="167"/>
      <c r="O4738" s="167"/>
      <c r="P4738" s="142"/>
      <c r="Q4738" s="142"/>
      <c r="R4738" s="142"/>
      <c r="S4738" s="139"/>
    </row>
    <row r="4739" spans="2:19" ht="15.75" customHeight="1" x14ac:dyDescent="0.25">
      <c r="B4739" s="106"/>
      <c r="C4739" s="106"/>
      <c r="D4739" s="139"/>
      <c r="E4739" s="140"/>
      <c r="F4739" s="140"/>
      <c r="G4739" s="140"/>
      <c r="M4739" s="140"/>
      <c r="N4739" s="167"/>
      <c r="O4739" s="167"/>
      <c r="P4739" s="142"/>
      <c r="Q4739" s="142"/>
      <c r="R4739" s="142"/>
      <c r="S4739" s="139"/>
    </row>
    <row r="4740" spans="2:19" ht="15.75" customHeight="1" x14ac:dyDescent="0.25">
      <c r="B4740" s="106"/>
      <c r="C4740" s="106"/>
      <c r="D4740" s="139"/>
      <c r="E4740" s="140"/>
      <c r="F4740" s="140"/>
      <c r="G4740" s="140"/>
      <c r="M4740" s="140"/>
      <c r="N4740" s="167"/>
      <c r="O4740" s="167"/>
      <c r="P4740" s="142"/>
      <c r="Q4740" s="142"/>
      <c r="R4740" s="142"/>
      <c r="S4740" s="139"/>
    </row>
    <row r="4741" spans="2:19" ht="15.75" customHeight="1" x14ac:dyDescent="0.25">
      <c r="B4741" s="106"/>
      <c r="C4741" s="106"/>
      <c r="D4741" s="139"/>
      <c r="E4741" s="140"/>
      <c r="F4741" s="140"/>
      <c r="G4741" s="140"/>
      <c r="M4741" s="140"/>
      <c r="N4741" s="167"/>
      <c r="O4741" s="167"/>
      <c r="P4741" s="142"/>
      <c r="Q4741" s="142"/>
      <c r="R4741" s="142"/>
      <c r="S4741" s="139"/>
    </row>
    <row r="4742" spans="2:19" ht="15.75" customHeight="1" x14ac:dyDescent="0.25">
      <c r="B4742" s="106"/>
      <c r="C4742" s="106"/>
      <c r="D4742" s="139"/>
      <c r="E4742" s="140"/>
      <c r="F4742" s="140"/>
      <c r="G4742" s="140"/>
      <c r="M4742" s="140"/>
      <c r="N4742" s="167"/>
      <c r="O4742" s="167"/>
      <c r="P4742" s="142"/>
      <c r="Q4742" s="142"/>
      <c r="R4742" s="142"/>
      <c r="S4742" s="139"/>
    </row>
    <row r="4743" spans="2:19" ht="15.75" customHeight="1" x14ac:dyDescent="0.25">
      <c r="B4743" s="106"/>
      <c r="C4743" s="106"/>
      <c r="D4743" s="139"/>
      <c r="E4743" s="140"/>
      <c r="F4743" s="140"/>
      <c r="G4743" s="140"/>
      <c r="M4743" s="140"/>
      <c r="N4743" s="167"/>
      <c r="O4743" s="167"/>
      <c r="P4743" s="142"/>
      <c r="Q4743" s="142"/>
      <c r="R4743" s="142"/>
      <c r="S4743" s="139"/>
    </row>
    <row r="4744" spans="2:19" ht="15.75" customHeight="1" x14ac:dyDescent="0.25">
      <c r="B4744" s="106"/>
      <c r="C4744" s="106"/>
      <c r="D4744" s="139"/>
      <c r="E4744" s="140"/>
      <c r="F4744" s="140"/>
      <c r="G4744" s="140"/>
      <c r="M4744" s="140"/>
      <c r="N4744" s="167"/>
      <c r="O4744" s="167"/>
      <c r="P4744" s="142"/>
      <c r="Q4744" s="142"/>
      <c r="R4744" s="142"/>
      <c r="S4744" s="139"/>
    </row>
    <row r="4745" spans="2:19" ht="15.75" customHeight="1" x14ac:dyDescent="0.25">
      <c r="B4745" s="106"/>
      <c r="C4745" s="106"/>
      <c r="D4745" s="139"/>
      <c r="E4745" s="140"/>
      <c r="F4745" s="140"/>
      <c r="G4745" s="140"/>
      <c r="M4745" s="140"/>
      <c r="N4745" s="167"/>
      <c r="O4745" s="167"/>
      <c r="P4745" s="142"/>
      <c r="Q4745" s="142"/>
      <c r="R4745" s="142"/>
      <c r="S4745" s="139"/>
    </row>
    <row r="4746" spans="2:19" ht="15.75" customHeight="1" x14ac:dyDescent="0.25">
      <c r="B4746" s="106"/>
      <c r="C4746" s="106"/>
      <c r="D4746" s="139"/>
      <c r="E4746" s="140"/>
      <c r="F4746" s="140"/>
      <c r="G4746" s="140"/>
      <c r="M4746" s="140"/>
      <c r="N4746" s="167"/>
      <c r="O4746" s="167"/>
      <c r="P4746" s="142"/>
      <c r="Q4746" s="142"/>
      <c r="R4746" s="142"/>
      <c r="S4746" s="139"/>
    </row>
    <row r="4747" spans="2:19" ht="15.75" customHeight="1" x14ac:dyDescent="0.25">
      <c r="B4747" s="106"/>
      <c r="C4747" s="106"/>
      <c r="D4747" s="139"/>
      <c r="E4747" s="140"/>
      <c r="F4747" s="140"/>
      <c r="G4747" s="140"/>
      <c r="M4747" s="140"/>
      <c r="N4747" s="167"/>
      <c r="O4747" s="167"/>
      <c r="P4747" s="142"/>
      <c r="Q4747" s="142"/>
      <c r="R4747" s="142"/>
      <c r="S4747" s="139"/>
    </row>
    <row r="4748" spans="2:19" ht="15.75" customHeight="1" x14ac:dyDescent="0.25">
      <c r="B4748" s="106"/>
      <c r="C4748" s="106"/>
      <c r="D4748" s="139"/>
      <c r="E4748" s="140"/>
      <c r="F4748" s="140"/>
      <c r="G4748" s="140"/>
      <c r="M4748" s="140"/>
      <c r="N4748" s="167"/>
      <c r="O4748" s="167"/>
      <c r="P4748" s="142"/>
      <c r="Q4748" s="142"/>
      <c r="R4748" s="142"/>
      <c r="S4748" s="139"/>
    </row>
    <row r="4749" spans="2:19" ht="15.75" customHeight="1" x14ac:dyDescent="0.25">
      <c r="B4749" s="106"/>
      <c r="C4749" s="106"/>
      <c r="D4749" s="139"/>
      <c r="E4749" s="140"/>
      <c r="F4749" s="140"/>
      <c r="G4749" s="140"/>
      <c r="M4749" s="140"/>
      <c r="N4749" s="167"/>
      <c r="O4749" s="167"/>
      <c r="P4749" s="142"/>
      <c r="Q4749" s="142"/>
      <c r="R4749" s="142"/>
      <c r="S4749" s="139"/>
    </row>
    <row r="4750" spans="2:19" ht="15.75" customHeight="1" x14ac:dyDescent="0.25">
      <c r="B4750" s="106"/>
      <c r="C4750" s="106"/>
      <c r="D4750" s="139"/>
      <c r="E4750" s="140"/>
      <c r="F4750" s="140"/>
      <c r="G4750" s="140"/>
      <c r="M4750" s="140"/>
      <c r="N4750" s="167"/>
      <c r="O4750" s="167"/>
      <c r="P4750" s="142"/>
      <c r="Q4750" s="142"/>
      <c r="R4750" s="142"/>
      <c r="S4750" s="139"/>
    </row>
    <row r="4751" spans="2:19" ht="15.75" customHeight="1" x14ac:dyDescent="0.25">
      <c r="B4751" s="106"/>
      <c r="C4751" s="106"/>
      <c r="D4751" s="139"/>
      <c r="E4751" s="140"/>
      <c r="F4751" s="140"/>
      <c r="G4751" s="140"/>
      <c r="M4751" s="140"/>
      <c r="N4751" s="167"/>
      <c r="O4751" s="167"/>
      <c r="P4751" s="142"/>
      <c r="Q4751" s="142"/>
      <c r="R4751" s="142"/>
      <c r="S4751" s="139"/>
    </row>
    <row r="4752" spans="2:19" ht="15.75" customHeight="1" x14ac:dyDescent="0.25">
      <c r="B4752" s="106"/>
      <c r="C4752" s="106"/>
      <c r="D4752" s="139"/>
      <c r="E4752" s="140"/>
      <c r="F4752" s="140"/>
      <c r="G4752" s="140"/>
      <c r="M4752" s="140"/>
      <c r="N4752" s="167"/>
      <c r="O4752" s="167"/>
      <c r="P4752" s="142"/>
      <c r="Q4752" s="142"/>
      <c r="R4752" s="142"/>
      <c r="S4752" s="139"/>
    </row>
    <row r="4753" spans="2:19" ht="15.75" customHeight="1" x14ac:dyDescent="0.25">
      <c r="B4753" s="106"/>
      <c r="C4753" s="106"/>
      <c r="D4753" s="139"/>
      <c r="E4753" s="140"/>
      <c r="F4753" s="140"/>
      <c r="G4753" s="140"/>
      <c r="M4753" s="140"/>
      <c r="N4753" s="167"/>
      <c r="O4753" s="167"/>
      <c r="P4753" s="142"/>
      <c r="Q4753" s="142"/>
      <c r="R4753" s="142"/>
      <c r="S4753" s="139"/>
    </row>
    <row r="4754" spans="2:19" ht="15.75" customHeight="1" x14ac:dyDescent="0.25">
      <c r="B4754" s="106"/>
      <c r="C4754" s="106"/>
      <c r="D4754" s="139"/>
      <c r="E4754" s="140"/>
      <c r="F4754" s="140"/>
      <c r="G4754" s="140"/>
      <c r="M4754" s="140"/>
      <c r="N4754" s="167"/>
      <c r="O4754" s="167"/>
      <c r="P4754" s="142"/>
      <c r="Q4754" s="142"/>
      <c r="R4754" s="142"/>
      <c r="S4754" s="139"/>
    </row>
    <row r="4755" spans="2:19" ht="15.75" customHeight="1" x14ac:dyDescent="0.25">
      <c r="B4755" s="106"/>
      <c r="C4755" s="106"/>
      <c r="D4755" s="139"/>
      <c r="E4755" s="140"/>
      <c r="F4755" s="140"/>
      <c r="G4755" s="140"/>
      <c r="M4755" s="140"/>
      <c r="N4755" s="167"/>
      <c r="O4755" s="167"/>
      <c r="P4755" s="142"/>
      <c r="Q4755" s="142"/>
      <c r="R4755" s="142"/>
      <c r="S4755" s="139"/>
    </row>
    <row r="4756" spans="2:19" ht="15.75" customHeight="1" x14ac:dyDescent="0.25">
      <c r="B4756" s="106"/>
      <c r="C4756" s="106"/>
      <c r="D4756" s="139"/>
      <c r="E4756" s="140"/>
      <c r="F4756" s="140"/>
      <c r="G4756" s="140"/>
      <c r="M4756" s="140"/>
      <c r="N4756" s="167"/>
      <c r="O4756" s="167"/>
      <c r="P4756" s="142"/>
      <c r="Q4756" s="142"/>
      <c r="R4756" s="142"/>
      <c r="S4756" s="139"/>
    </row>
    <row r="4757" spans="2:19" ht="15.75" customHeight="1" x14ac:dyDescent="0.25">
      <c r="B4757" s="106"/>
      <c r="C4757" s="106"/>
      <c r="D4757" s="139"/>
      <c r="E4757" s="140"/>
      <c r="F4757" s="140"/>
      <c r="G4757" s="140"/>
      <c r="M4757" s="140"/>
      <c r="N4757" s="167"/>
      <c r="O4757" s="167"/>
      <c r="P4757" s="142"/>
      <c r="Q4757" s="142"/>
      <c r="R4757" s="142"/>
      <c r="S4757" s="139"/>
    </row>
    <row r="4758" spans="2:19" ht="15.75" customHeight="1" x14ac:dyDescent="0.25">
      <c r="B4758" s="106"/>
      <c r="C4758" s="106"/>
      <c r="D4758" s="139"/>
      <c r="E4758" s="140"/>
      <c r="F4758" s="140"/>
      <c r="G4758" s="140"/>
      <c r="M4758" s="140"/>
      <c r="N4758" s="167"/>
      <c r="O4758" s="167"/>
      <c r="P4758" s="142"/>
      <c r="Q4758" s="142"/>
      <c r="R4758" s="142"/>
      <c r="S4758" s="139"/>
    </row>
    <row r="4759" spans="2:19" ht="15.75" customHeight="1" x14ac:dyDescent="0.25">
      <c r="B4759" s="106"/>
      <c r="C4759" s="106"/>
      <c r="D4759" s="139"/>
      <c r="E4759" s="140"/>
      <c r="F4759" s="140"/>
      <c r="G4759" s="140"/>
      <c r="M4759" s="140"/>
      <c r="N4759" s="167"/>
      <c r="O4759" s="167"/>
      <c r="P4759" s="142"/>
      <c r="Q4759" s="142"/>
      <c r="R4759" s="142"/>
      <c r="S4759" s="139"/>
    </row>
    <row r="4760" spans="2:19" ht="15.75" customHeight="1" x14ac:dyDescent="0.25">
      <c r="B4760" s="106"/>
      <c r="C4760" s="106"/>
      <c r="D4760" s="139"/>
      <c r="E4760" s="140"/>
      <c r="F4760" s="140"/>
      <c r="G4760" s="140"/>
      <c r="M4760" s="140"/>
      <c r="N4760" s="167"/>
      <c r="O4760" s="167"/>
      <c r="P4760" s="142"/>
      <c r="Q4760" s="142"/>
      <c r="R4760" s="142"/>
      <c r="S4760" s="139"/>
    </row>
    <row r="4761" spans="2:19" ht="15.75" customHeight="1" x14ac:dyDescent="0.25">
      <c r="B4761" s="106"/>
      <c r="C4761" s="106"/>
      <c r="D4761" s="139"/>
      <c r="E4761" s="140"/>
      <c r="F4761" s="140"/>
      <c r="G4761" s="140"/>
      <c r="M4761" s="140"/>
      <c r="N4761" s="167"/>
      <c r="O4761" s="167"/>
      <c r="P4761" s="142"/>
      <c r="Q4761" s="142"/>
      <c r="R4761" s="142"/>
      <c r="S4761" s="139"/>
    </row>
    <row r="4762" spans="2:19" ht="15.75" customHeight="1" x14ac:dyDescent="0.25">
      <c r="B4762" s="106"/>
      <c r="C4762" s="106"/>
      <c r="D4762" s="139"/>
      <c r="E4762" s="140"/>
      <c r="F4762" s="140"/>
      <c r="G4762" s="140"/>
      <c r="M4762" s="140"/>
      <c r="N4762" s="167"/>
      <c r="O4762" s="167"/>
      <c r="P4762" s="142"/>
      <c r="Q4762" s="142"/>
      <c r="R4762" s="142"/>
      <c r="S4762" s="139"/>
    </row>
    <row r="4763" spans="2:19" ht="15.75" customHeight="1" x14ac:dyDescent="0.25">
      <c r="B4763" s="106"/>
      <c r="C4763" s="106"/>
      <c r="D4763" s="139"/>
      <c r="E4763" s="140"/>
      <c r="F4763" s="140"/>
      <c r="G4763" s="140"/>
      <c r="M4763" s="140"/>
      <c r="N4763" s="167"/>
      <c r="O4763" s="167"/>
      <c r="P4763" s="142"/>
      <c r="Q4763" s="142"/>
      <c r="R4763" s="142"/>
      <c r="S4763" s="139"/>
    </row>
    <row r="4764" spans="2:19" ht="15.75" customHeight="1" x14ac:dyDescent="0.25">
      <c r="B4764" s="106"/>
      <c r="C4764" s="106"/>
      <c r="D4764" s="139"/>
      <c r="E4764" s="140"/>
      <c r="F4764" s="140"/>
      <c r="G4764" s="140"/>
      <c r="M4764" s="140"/>
      <c r="N4764" s="167"/>
      <c r="O4764" s="167"/>
      <c r="P4764" s="142"/>
      <c r="Q4764" s="142"/>
      <c r="R4764" s="142"/>
      <c r="S4764" s="139"/>
    </row>
    <row r="4765" spans="2:19" ht="15.75" customHeight="1" x14ac:dyDescent="0.25">
      <c r="B4765" s="106"/>
      <c r="C4765" s="106"/>
      <c r="D4765" s="139"/>
      <c r="E4765" s="140"/>
      <c r="F4765" s="140"/>
      <c r="G4765" s="140"/>
      <c r="M4765" s="140"/>
      <c r="N4765" s="167"/>
      <c r="O4765" s="167"/>
      <c r="P4765" s="142"/>
      <c r="Q4765" s="142"/>
      <c r="R4765" s="142"/>
      <c r="S4765" s="139"/>
    </row>
    <row r="4766" spans="2:19" ht="15.75" customHeight="1" x14ac:dyDescent="0.25">
      <c r="B4766" s="106"/>
      <c r="C4766" s="106"/>
      <c r="D4766" s="139"/>
      <c r="E4766" s="140"/>
      <c r="F4766" s="140"/>
      <c r="G4766" s="140"/>
      <c r="M4766" s="140"/>
      <c r="N4766" s="167"/>
      <c r="O4766" s="167"/>
      <c r="P4766" s="142"/>
      <c r="Q4766" s="142"/>
      <c r="R4766" s="142"/>
      <c r="S4766" s="139"/>
    </row>
    <row r="4767" spans="2:19" ht="15.75" customHeight="1" x14ac:dyDescent="0.25">
      <c r="B4767" s="106"/>
      <c r="C4767" s="106"/>
      <c r="D4767" s="139"/>
      <c r="E4767" s="140"/>
      <c r="F4767" s="140"/>
      <c r="G4767" s="140"/>
      <c r="M4767" s="140"/>
      <c r="N4767" s="167"/>
      <c r="O4767" s="167"/>
      <c r="P4767" s="142"/>
      <c r="Q4767" s="142"/>
      <c r="R4767" s="142"/>
      <c r="S4767" s="139"/>
    </row>
    <row r="4768" spans="2:19" ht="15.75" customHeight="1" x14ac:dyDescent="0.25">
      <c r="B4768" s="106"/>
      <c r="C4768" s="106"/>
      <c r="D4768" s="139"/>
      <c r="E4768" s="140"/>
      <c r="F4768" s="140"/>
      <c r="G4768" s="140"/>
      <c r="M4768" s="140"/>
      <c r="N4768" s="167"/>
      <c r="O4768" s="167"/>
      <c r="P4768" s="142"/>
      <c r="Q4768" s="142"/>
      <c r="R4768" s="142"/>
      <c r="S4768" s="139"/>
    </row>
    <row r="4769" spans="2:19" ht="15.75" customHeight="1" x14ac:dyDescent="0.25">
      <c r="B4769" s="106"/>
      <c r="C4769" s="106"/>
      <c r="D4769" s="139"/>
      <c r="E4769" s="140"/>
      <c r="F4769" s="140"/>
      <c r="G4769" s="140"/>
      <c r="M4769" s="140"/>
      <c r="N4769" s="167"/>
      <c r="O4769" s="167"/>
      <c r="P4769" s="142"/>
      <c r="Q4769" s="142"/>
      <c r="R4769" s="142"/>
      <c r="S4769" s="139"/>
    </row>
    <row r="4770" spans="2:19" ht="15.75" customHeight="1" x14ac:dyDescent="0.25">
      <c r="B4770" s="106"/>
      <c r="C4770" s="106"/>
      <c r="D4770" s="139"/>
      <c r="E4770" s="140"/>
      <c r="F4770" s="140"/>
      <c r="G4770" s="140"/>
      <c r="M4770" s="140"/>
      <c r="N4770" s="167"/>
      <c r="O4770" s="167"/>
      <c r="P4770" s="142"/>
      <c r="Q4770" s="142"/>
      <c r="R4770" s="142"/>
      <c r="S4770" s="139"/>
    </row>
    <row r="4771" spans="2:19" ht="15.75" customHeight="1" x14ac:dyDescent="0.25">
      <c r="B4771" s="106"/>
      <c r="C4771" s="106"/>
      <c r="D4771" s="139"/>
      <c r="E4771" s="140"/>
      <c r="F4771" s="140"/>
      <c r="G4771" s="140"/>
      <c r="M4771" s="140"/>
      <c r="N4771" s="167"/>
      <c r="O4771" s="167"/>
      <c r="P4771" s="142"/>
      <c r="Q4771" s="142"/>
      <c r="R4771" s="142"/>
      <c r="S4771" s="139"/>
    </row>
    <row r="4772" spans="2:19" ht="15.75" customHeight="1" x14ac:dyDescent="0.25">
      <c r="B4772" s="106"/>
      <c r="C4772" s="106"/>
      <c r="D4772" s="139"/>
      <c r="E4772" s="140"/>
      <c r="F4772" s="140"/>
      <c r="G4772" s="140"/>
      <c r="M4772" s="140"/>
      <c r="N4772" s="167"/>
      <c r="O4772" s="167"/>
      <c r="P4772" s="142"/>
      <c r="Q4772" s="142"/>
      <c r="R4772" s="142"/>
      <c r="S4772" s="139"/>
    </row>
    <row r="4773" spans="2:19" ht="15.75" customHeight="1" x14ac:dyDescent="0.25">
      <c r="B4773" s="106"/>
      <c r="C4773" s="106"/>
      <c r="D4773" s="139"/>
      <c r="E4773" s="140"/>
      <c r="F4773" s="140"/>
      <c r="G4773" s="140"/>
      <c r="M4773" s="140"/>
      <c r="N4773" s="167"/>
      <c r="O4773" s="167"/>
      <c r="P4773" s="142"/>
      <c r="Q4773" s="142"/>
      <c r="R4773" s="142"/>
      <c r="S4773" s="139"/>
    </row>
    <row r="4774" spans="2:19" ht="15.75" customHeight="1" x14ac:dyDescent="0.25">
      <c r="B4774" s="106"/>
      <c r="C4774" s="106"/>
      <c r="D4774" s="139"/>
      <c r="E4774" s="140"/>
      <c r="F4774" s="140"/>
      <c r="G4774" s="140"/>
      <c r="M4774" s="140"/>
      <c r="N4774" s="167"/>
      <c r="O4774" s="167"/>
      <c r="P4774" s="142"/>
      <c r="Q4774" s="142"/>
      <c r="R4774" s="142"/>
      <c r="S4774" s="139"/>
    </row>
    <row r="4775" spans="2:19" ht="15.75" customHeight="1" x14ac:dyDescent="0.25">
      <c r="B4775" s="106"/>
      <c r="C4775" s="106"/>
      <c r="D4775" s="139"/>
      <c r="E4775" s="140"/>
      <c r="F4775" s="140"/>
      <c r="G4775" s="140"/>
      <c r="M4775" s="140"/>
      <c r="N4775" s="167"/>
      <c r="O4775" s="167"/>
      <c r="P4775" s="142"/>
      <c r="Q4775" s="142"/>
      <c r="R4775" s="142"/>
      <c r="S4775" s="139"/>
    </row>
    <row r="4776" spans="2:19" ht="15.75" customHeight="1" x14ac:dyDescent="0.25">
      <c r="B4776" s="106"/>
      <c r="C4776" s="106"/>
      <c r="D4776" s="139"/>
      <c r="E4776" s="140"/>
      <c r="F4776" s="140"/>
      <c r="G4776" s="140"/>
      <c r="M4776" s="140"/>
      <c r="N4776" s="167"/>
      <c r="O4776" s="167"/>
      <c r="P4776" s="142"/>
      <c r="Q4776" s="142"/>
      <c r="R4776" s="142"/>
      <c r="S4776" s="139"/>
    </row>
    <row r="4777" spans="2:19" ht="15.75" customHeight="1" x14ac:dyDescent="0.25">
      <c r="B4777" s="106"/>
      <c r="C4777" s="106"/>
      <c r="D4777" s="139"/>
      <c r="E4777" s="140"/>
      <c r="F4777" s="140"/>
      <c r="G4777" s="140"/>
      <c r="M4777" s="140"/>
      <c r="N4777" s="167"/>
      <c r="O4777" s="167"/>
      <c r="P4777" s="142"/>
      <c r="Q4777" s="142"/>
      <c r="R4777" s="142"/>
      <c r="S4777" s="139"/>
    </row>
    <row r="4778" spans="2:19" ht="15.75" customHeight="1" x14ac:dyDescent="0.25">
      <c r="B4778" s="106"/>
      <c r="C4778" s="106"/>
      <c r="D4778" s="139"/>
      <c r="E4778" s="140"/>
      <c r="F4778" s="140"/>
      <c r="G4778" s="140"/>
      <c r="M4778" s="140"/>
      <c r="N4778" s="167"/>
      <c r="O4778" s="167"/>
      <c r="P4778" s="142"/>
      <c r="Q4778" s="142"/>
      <c r="R4778" s="142"/>
      <c r="S4778" s="139"/>
    </row>
    <row r="4779" spans="2:19" ht="15.75" customHeight="1" x14ac:dyDescent="0.25">
      <c r="B4779" s="106"/>
      <c r="C4779" s="106"/>
      <c r="D4779" s="139"/>
      <c r="E4779" s="140"/>
      <c r="F4779" s="140"/>
      <c r="G4779" s="140"/>
      <c r="M4779" s="140"/>
      <c r="N4779" s="167"/>
      <c r="O4779" s="167"/>
      <c r="P4779" s="142"/>
      <c r="Q4779" s="142"/>
      <c r="R4779" s="142"/>
      <c r="S4779" s="139"/>
    </row>
    <row r="4780" spans="2:19" ht="15.75" customHeight="1" x14ac:dyDescent="0.25">
      <c r="B4780" s="106"/>
      <c r="C4780" s="106"/>
      <c r="D4780" s="139"/>
      <c r="E4780" s="140"/>
      <c r="F4780" s="140"/>
      <c r="G4780" s="140"/>
      <c r="M4780" s="140"/>
      <c r="N4780" s="167"/>
      <c r="O4780" s="167"/>
      <c r="P4780" s="142"/>
      <c r="Q4780" s="142"/>
      <c r="R4780" s="142"/>
      <c r="S4780" s="139"/>
    </row>
    <row r="4781" spans="2:19" ht="15.75" customHeight="1" x14ac:dyDescent="0.25">
      <c r="B4781" s="106"/>
      <c r="C4781" s="106"/>
      <c r="D4781" s="139"/>
      <c r="E4781" s="140"/>
      <c r="F4781" s="140"/>
      <c r="G4781" s="140"/>
      <c r="M4781" s="140"/>
      <c r="N4781" s="167"/>
      <c r="O4781" s="167"/>
      <c r="P4781" s="142"/>
      <c r="Q4781" s="142"/>
      <c r="R4781" s="142"/>
      <c r="S4781" s="139"/>
    </row>
    <row r="4782" spans="2:19" ht="15.75" customHeight="1" x14ac:dyDescent="0.25">
      <c r="B4782" s="106"/>
      <c r="C4782" s="106"/>
      <c r="D4782" s="139"/>
      <c r="E4782" s="140"/>
      <c r="F4782" s="140"/>
      <c r="G4782" s="140"/>
      <c r="M4782" s="140"/>
      <c r="N4782" s="167"/>
      <c r="O4782" s="167"/>
      <c r="P4782" s="142"/>
      <c r="Q4782" s="142"/>
      <c r="R4782" s="142"/>
      <c r="S4782" s="139"/>
    </row>
    <row r="4783" spans="2:19" ht="15.75" customHeight="1" x14ac:dyDescent="0.25">
      <c r="B4783" s="106"/>
      <c r="C4783" s="106"/>
      <c r="D4783" s="139"/>
      <c r="E4783" s="140"/>
      <c r="F4783" s="140"/>
      <c r="G4783" s="140"/>
      <c r="M4783" s="140"/>
      <c r="N4783" s="167"/>
      <c r="O4783" s="167"/>
      <c r="P4783" s="142"/>
      <c r="Q4783" s="142"/>
      <c r="R4783" s="142"/>
      <c r="S4783" s="139"/>
    </row>
    <row r="4784" spans="2:19" ht="15.75" customHeight="1" x14ac:dyDescent="0.25">
      <c r="B4784" s="106"/>
      <c r="C4784" s="106"/>
      <c r="D4784" s="139"/>
      <c r="E4784" s="140"/>
      <c r="F4784" s="140"/>
      <c r="G4784" s="140"/>
      <c r="M4784" s="140"/>
      <c r="N4784" s="167"/>
      <c r="O4784" s="167"/>
      <c r="P4784" s="142"/>
      <c r="Q4784" s="142"/>
      <c r="R4784" s="142"/>
      <c r="S4784" s="139"/>
    </row>
    <row r="4785" spans="2:19" ht="15.75" customHeight="1" x14ac:dyDescent="0.25">
      <c r="B4785" s="106"/>
      <c r="C4785" s="106"/>
      <c r="D4785" s="139"/>
      <c r="E4785" s="140"/>
      <c r="F4785" s="140"/>
      <c r="G4785" s="140"/>
      <c r="M4785" s="140"/>
      <c r="N4785" s="167"/>
      <c r="O4785" s="167"/>
      <c r="P4785" s="142"/>
      <c r="Q4785" s="142"/>
      <c r="R4785" s="142"/>
      <c r="S4785" s="139"/>
    </row>
    <row r="4786" spans="2:19" ht="15.75" customHeight="1" x14ac:dyDescent="0.25">
      <c r="B4786" s="106"/>
      <c r="C4786" s="106"/>
      <c r="D4786" s="139"/>
      <c r="E4786" s="140"/>
      <c r="F4786" s="140"/>
      <c r="G4786" s="140"/>
      <c r="M4786" s="140"/>
      <c r="N4786" s="167"/>
      <c r="O4786" s="167"/>
      <c r="P4786" s="142"/>
      <c r="Q4786" s="142"/>
      <c r="R4786" s="142"/>
      <c r="S4786" s="139"/>
    </row>
    <row r="4787" spans="2:19" ht="15.75" customHeight="1" x14ac:dyDescent="0.25">
      <c r="B4787" s="106"/>
      <c r="C4787" s="106"/>
      <c r="D4787" s="139"/>
      <c r="E4787" s="140"/>
      <c r="F4787" s="140"/>
      <c r="G4787" s="140"/>
      <c r="M4787" s="140"/>
      <c r="N4787" s="167"/>
      <c r="O4787" s="167"/>
      <c r="P4787" s="142"/>
      <c r="Q4787" s="142"/>
      <c r="R4787" s="142"/>
      <c r="S4787" s="139"/>
    </row>
    <row r="4788" spans="2:19" ht="15.75" customHeight="1" x14ac:dyDescent="0.25">
      <c r="B4788" s="106"/>
      <c r="C4788" s="106"/>
      <c r="D4788" s="139"/>
      <c r="E4788" s="140"/>
      <c r="F4788" s="140"/>
      <c r="G4788" s="140"/>
      <c r="M4788" s="140"/>
      <c r="N4788" s="167"/>
      <c r="O4788" s="167"/>
      <c r="P4788" s="142"/>
      <c r="Q4788" s="142"/>
      <c r="R4788" s="142"/>
      <c r="S4788" s="139"/>
    </row>
    <row r="4789" spans="2:19" ht="15.75" customHeight="1" x14ac:dyDescent="0.25">
      <c r="B4789" s="106"/>
      <c r="C4789" s="106"/>
      <c r="D4789" s="139"/>
      <c r="E4789" s="140"/>
      <c r="F4789" s="140"/>
      <c r="G4789" s="140"/>
      <c r="M4789" s="140"/>
      <c r="N4789" s="167"/>
      <c r="O4789" s="167"/>
      <c r="P4789" s="142"/>
      <c r="Q4789" s="142"/>
      <c r="R4789" s="142"/>
      <c r="S4789" s="139"/>
    </row>
    <row r="4790" spans="2:19" ht="15.75" customHeight="1" x14ac:dyDescent="0.25">
      <c r="B4790" s="106"/>
      <c r="C4790" s="106"/>
      <c r="D4790" s="139"/>
      <c r="E4790" s="140"/>
      <c r="F4790" s="140"/>
      <c r="G4790" s="140"/>
      <c r="M4790" s="140"/>
      <c r="N4790" s="167"/>
      <c r="O4790" s="167"/>
      <c r="P4790" s="142"/>
      <c r="Q4790" s="142"/>
      <c r="R4790" s="142"/>
      <c r="S4790" s="139"/>
    </row>
    <row r="4791" spans="2:19" ht="15.75" customHeight="1" x14ac:dyDescent="0.25">
      <c r="B4791" s="106"/>
      <c r="C4791" s="106"/>
      <c r="D4791" s="139"/>
      <c r="E4791" s="140"/>
      <c r="F4791" s="140"/>
      <c r="G4791" s="140"/>
      <c r="M4791" s="140"/>
      <c r="N4791" s="167"/>
      <c r="O4791" s="167"/>
      <c r="P4791" s="142"/>
      <c r="Q4791" s="142"/>
      <c r="R4791" s="142"/>
      <c r="S4791" s="139"/>
    </row>
    <row r="4792" spans="2:19" ht="15.75" customHeight="1" x14ac:dyDescent="0.25">
      <c r="B4792" s="106"/>
      <c r="C4792" s="106"/>
      <c r="D4792" s="139"/>
      <c r="E4792" s="140"/>
      <c r="F4792" s="140"/>
      <c r="G4792" s="140"/>
      <c r="M4792" s="140"/>
      <c r="N4792" s="167"/>
      <c r="O4792" s="167"/>
      <c r="P4792" s="142"/>
      <c r="Q4792" s="142"/>
      <c r="R4792" s="142"/>
      <c r="S4792" s="139"/>
    </row>
    <row r="4793" spans="2:19" ht="15.75" customHeight="1" x14ac:dyDescent="0.25">
      <c r="B4793" s="106"/>
      <c r="C4793" s="106"/>
      <c r="D4793" s="139"/>
      <c r="E4793" s="140"/>
      <c r="F4793" s="140"/>
      <c r="G4793" s="140"/>
      <c r="M4793" s="140"/>
      <c r="N4793" s="167"/>
      <c r="O4793" s="167"/>
      <c r="P4793" s="142"/>
      <c r="Q4793" s="142"/>
      <c r="R4793" s="142"/>
      <c r="S4793" s="139"/>
    </row>
    <row r="4794" spans="2:19" ht="15.75" customHeight="1" x14ac:dyDescent="0.25">
      <c r="B4794" s="106"/>
      <c r="C4794" s="106"/>
      <c r="D4794" s="139"/>
      <c r="E4794" s="140"/>
      <c r="F4794" s="140"/>
      <c r="G4794" s="140"/>
      <c r="M4794" s="140"/>
      <c r="N4794" s="167"/>
      <c r="O4794" s="167"/>
      <c r="P4794" s="142"/>
      <c r="Q4794" s="142"/>
      <c r="R4794" s="142"/>
      <c r="S4794" s="139"/>
    </row>
    <row r="4795" spans="2:19" ht="15.75" customHeight="1" x14ac:dyDescent="0.25">
      <c r="B4795" s="106"/>
      <c r="C4795" s="106"/>
      <c r="D4795" s="139"/>
      <c r="E4795" s="140"/>
      <c r="F4795" s="140"/>
      <c r="G4795" s="140"/>
      <c r="M4795" s="140"/>
      <c r="N4795" s="167"/>
      <c r="O4795" s="167"/>
      <c r="P4795" s="142"/>
      <c r="Q4795" s="142"/>
      <c r="R4795" s="142"/>
      <c r="S4795" s="139"/>
    </row>
    <row r="4796" spans="2:19" ht="15.75" customHeight="1" x14ac:dyDescent="0.25">
      <c r="B4796" s="106"/>
      <c r="C4796" s="106"/>
      <c r="D4796" s="139"/>
      <c r="E4796" s="140"/>
      <c r="F4796" s="140"/>
      <c r="G4796" s="140"/>
      <c r="M4796" s="140"/>
      <c r="N4796" s="167"/>
      <c r="O4796" s="167"/>
      <c r="P4796" s="142"/>
      <c r="Q4796" s="142"/>
      <c r="R4796" s="142"/>
      <c r="S4796" s="139"/>
    </row>
    <row r="4797" spans="2:19" ht="15.75" customHeight="1" x14ac:dyDescent="0.25">
      <c r="B4797" s="106"/>
      <c r="C4797" s="106"/>
      <c r="D4797" s="139"/>
      <c r="E4797" s="140"/>
      <c r="F4797" s="140"/>
      <c r="G4797" s="140"/>
      <c r="M4797" s="140"/>
      <c r="N4797" s="167"/>
      <c r="O4797" s="167"/>
      <c r="P4797" s="142"/>
      <c r="Q4797" s="142"/>
      <c r="R4797" s="142"/>
      <c r="S4797" s="139"/>
    </row>
    <row r="4798" spans="2:19" ht="15.75" customHeight="1" x14ac:dyDescent="0.25">
      <c r="B4798" s="106"/>
      <c r="C4798" s="106"/>
      <c r="D4798" s="139"/>
      <c r="E4798" s="140"/>
      <c r="F4798" s="140"/>
      <c r="G4798" s="140"/>
      <c r="M4798" s="140"/>
      <c r="N4798" s="167"/>
      <c r="O4798" s="167"/>
      <c r="P4798" s="142"/>
      <c r="Q4798" s="142"/>
      <c r="R4798" s="142"/>
      <c r="S4798" s="139"/>
    </row>
    <row r="4799" spans="2:19" ht="15.75" customHeight="1" x14ac:dyDescent="0.25">
      <c r="B4799" s="106"/>
      <c r="C4799" s="106"/>
      <c r="D4799" s="139"/>
      <c r="E4799" s="140"/>
      <c r="F4799" s="140"/>
      <c r="G4799" s="140"/>
      <c r="M4799" s="140"/>
      <c r="N4799" s="167"/>
      <c r="O4799" s="167"/>
      <c r="P4799" s="142"/>
      <c r="Q4799" s="142"/>
      <c r="R4799" s="142"/>
      <c r="S4799" s="139"/>
    </row>
    <row r="4800" spans="2:19" ht="15.75" customHeight="1" x14ac:dyDescent="0.25">
      <c r="B4800" s="106"/>
      <c r="C4800" s="106"/>
      <c r="D4800" s="139"/>
      <c r="E4800" s="140"/>
      <c r="F4800" s="140"/>
      <c r="G4800" s="140"/>
      <c r="M4800" s="140"/>
      <c r="N4800" s="167"/>
      <c r="O4800" s="167"/>
      <c r="P4800" s="142"/>
      <c r="Q4800" s="142"/>
      <c r="R4800" s="142"/>
      <c r="S4800" s="139"/>
    </row>
    <row r="4801" spans="2:19" ht="15.75" customHeight="1" x14ac:dyDescent="0.25">
      <c r="B4801" s="106"/>
      <c r="C4801" s="106"/>
      <c r="D4801" s="139"/>
      <c r="E4801" s="140"/>
      <c r="F4801" s="140"/>
      <c r="G4801" s="140"/>
      <c r="M4801" s="140"/>
      <c r="N4801" s="167"/>
      <c r="O4801" s="167"/>
      <c r="P4801" s="142"/>
      <c r="Q4801" s="142"/>
      <c r="R4801" s="142"/>
      <c r="S4801" s="139"/>
    </row>
    <row r="4802" spans="2:19" ht="15.75" customHeight="1" x14ac:dyDescent="0.25">
      <c r="B4802" s="106"/>
      <c r="C4802" s="106"/>
      <c r="D4802" s="139"/>
      <c r="E4802" s="140"/>
      <c r="F4802" s="140"/>
      <c r="G4802" s="140"/>
      <c r="M4802" s="140"/>
      <c r="N4802" s="167"/>
      <c r="O4802" s="167"/>
      <c r="P4802" s="142"/>
      <c r="Q4802" s="142"/>
      <c r="R4802" s="142"/>
      <c r="S4802" s="139"/>
    </row>
    <row r="4803" spans="2:19" ht="15.75" customHeight="1" x14ac:dyDescent="0.25">
      <c r="B4803" s="106"/>
      <c r="C4803" s="106"/>
      <c r="D4803" s="139"/>
      <c r="E4803" s="140"/>
      <c r="F4803" s="140"/>
      <c r="G4803" s="140"/>
      <c r="M4803" s="140"/>
      <c r="N4803" s="167"/>
      <c r="O4803" s="167"/>
      <c r="P4803" s="142"/>
      <c r="Q4803" s="142"/>
      <c r="R4803" s="142"/>
      <c r="S4803" s="139"/>
    </row>
    <row r="4804" spans="2:19" ht="15.75" customHeight="1" x14ac:dyDescent="0.25">
      <c r="B4804" s="106"/>
      <c r="C4804" s="106"/>
      <c r="D4804" s="139"/>
      <c r="E4804" s="140"/>
      <c r="F4804" s="140"/>
      <c r="G4804" s="140"/>
      <c r="M4804" s="140"/>
      <c r="N4804" s="167"/>
      <c r="O4804" s="167"/>
      <c r="P4804" s="142"/>
      <c r="Q4804" s="142"/>
      <c r="R4804" s="142"/>
      <c r="S4804" s="139"/>
    </row>
    <row r="4805" spans="2:19" ht="15.75" customHeight="1" x14ac:dyDescent="0.25">
      <c r="B4805" s="106"/>
      <c r="C4805" s="106"/>
      <c r="D4805" s="139"/>
      <c r="E4805" s="140"/>
      <c r="F4805" s="140"/>
      <c r="G4805" s="140"/>
      <c r="M4805" s="140"/>
      <c r="N4805" s="167"/>
      <c r="O4805" s="167"/>
      <c r="P4805" s="142"/>
      <c r="Q4805" s="142"/>
      <c r="R4805" s="142"/>
      <c r="S4805" s="139"/>
    </row>
    <row r="4806" spans="2:19" ht="15.75" customHeight="1" x14ac:dyDescent="0.25">
      <c r="B4806" s="106"/>
      <c r="C4806" s="106"/>
      <c r="D4806" s="139"/>
      <c r="E4806" s="140"/>
      <c r="F4806" s="140"/>
      <c r="G4806" s="140"/>
      <c r="M4806" s="140"/>
      <c r="N4806" s="167"/>
      <c r="O4806" s="167"/>
      <c r="P4806" s="142"/>
      <c r="Q4806" s="142"/>
      <c r="R4806" s="142"/>
      <c r="S4806" s="139"/>
    </row>
    <row r="4807" spans="2:19" ht="15.75" customHeight="1" x14ac:dyDescent="0.25">
      <c r="B4807" s="106"/>
      <c r="C4807" s="106"/>
      <c r="D4807" s="139"/>
      <c r="E4807" s="140"/>
      <c r="F4807" s="140"/>
      <c r="G4807" s="140"/>
      <c r="M4807" s="140"/>
      <c r="N4807" s="167"/>
      <c r="O4807" s="167"/>
      <c r="P4807" s="142"/>
      <c r="Q4807" s="142"/>
      <c r="R4807" s="142"/>
      <c r="S4807" s="139"/>
    </row>
    <row r="4808" spans="2:19" ht="15.75" customHeight="1" x14ac:dyDescent="0.25">
      <c r="B4808" s="106"/>
      <c r="C4808" s="106"/>
      <c r="D4808" s="139"/>
      <c r="E4808" s="140"/>
      <c r="F4808" s="140"/>
      <c r="G4808" s="140"/>
      <c r="M4808" s="140"/>
      <c r="N4808" s="167"/>
      <c r="O4808" s="167"/>
      <c r="P4808" s="142"/>
      <c r="Q4808" s="142"/>
      <c r="R4808" s="142"/>
      <c r="S4808" s="139"/>
    </row>
    <row r="4809" spans="2:19" ht="15.75" customHeight="1" x14ac:dyDescent="0.25">
      <c r="B4809" s="106"/>
      <c r="C4809" s="106"/>
      <c r="D4809" s="139"/>
      <c r="E4809" s="140"/>
      <c r="F4809" s="140"/>
      <c r="G4809" s="140"/>
      <c r="M4809" s="140"/>
      <c r="N4809" s="167"/>
      <c r="O4809" s="167"/>
      <c r="P4809" s="142"/>
      <c r="Q4809" s="142"/>
      <c r="R4809" s="142"/>
      <c r="S4809" s="139"/>
    </row>
    <row r="4810" spans="2:19" ht="15.75" customHeight="1" x14ac:dyDescent="0.25">
      <c r="B4810" s="106"/>
      <c r="C4810" s="106"/>
      <c r="D4810" s="139"/>
      <c r="E4810" s="140"/>
      <c r="F4810" s="140"/>
      <c r="G4810" s="140"/>
      <c r="M4810" s="140"/>
      <c r="N4810" s="167"/>
      <c r="O4810" s="167"/>
      <c r="P4810" s="142"/>
      <c r="Q4810" s="142"/>
      <c r="R4810" s="142"/>
      <c r="S4810" s="139"/>
    </row>
    <row r="4811" spans="2:19" ht="15.75" customHeight="1" x14ac:dyDescent="0.25">
      <c r="B4811" s="106"/>
      <c r="C4811" s="106"/>
      <c r="D4811" s="139"/>
      <c r="E4811" s="140"/>
      <c r="F4811" s="140"/>
      <c r="G4811" s="140"/>
      <c r="M4811" s="140"/>
      <c r="N4811" s="167"/>
      <c r="O4811" s="167"/>
      <c r="P4811" s="142"/>
      <c r="Q4811" s="142"/>
      <c r="R4811" s="142"/>
      <c r="S4811" s="139"/>
    </row>
    <row r="4812" spans="2:19" ht="15.75" customHeight="1" x14ac:dyDescent="0.25">
      <c r="B4812" s="106"/>
      <c r="C4812" s="106"/>
      <c r="D4812" s="139"/>
      <c r="E4812" s="140"/>
      <c r="F4812" s="140"/>
      <c r="G4812" s="140"/>
      <c r="M4812" s="140"/>
      <c r="N4812" s="167"/>
      <c r="O4812" s="167"/>
      <c r="P4812" s="142"/>
      <c r="Q4812" s="142"/>
      <c r="R4812" s="142"/>
      <c r="S4812" s="139"/>
    </row>
    <row r="4813" spans="2:19" ht="15.75" customHeight="1" x14ac:dyDescent="0.25">
      <c r="B4813" s="106"/>
      <c r="C4813" s="106"/>
      <c r="D4813" s="139"/>
      <c r="E4813" s="140"/>
      <c r="F4813" s="140"/>
      <c r="G4813" s="140"/>
      <c r="M4813" s="140"/>
      <c r="N4813" s="167"/>
      <c r="O4813" s="167"/>
      <c r="P4813" s="142"/>
      <c r="Q4813" s="142"/>
      <c r="R4813" s="142"/>
      <c r="S4813" s="139"/>
    </row>
    <row r="4814" spans="2:19" ht="15.75" customHeight="1" x14ac:dyDescent="0.25">
      <c r="B4814" s="106"/>
      <c r="C4814" s="106"/>
      <c r="D4814" s="139"/>
      <c r="E4814" s="140"/>
      <c r="F4814" s="140"/>
      <c r="G4814" s="140"/>
      <c r="M4814" s="140"/>
      <c r="N4814" s="167"/>
      <c r="O4814" s="167"/>
      <c r="P4814" s="142"/>
      <c r="Q4814" s="142"/>
      <c r="R4814" s="142"/>
      <c r="S4814" s="139"/>
    </row>
    <row r="4815" spans="2:19" ht="15.75" customHeight="1" x14ac:dyDescent="0.25">
      <c r="B4815" s="106"/>
      <c r="C4815" s="106"/>
      <c r="D4815" s="139"/>
      <c r="E4815" s="140"/>
      <c r="F4815" s="140"/>
      <c r="G4815" s="140"/>
      <c r="M4815" s="140"/>
      <c r="N4815" s="167"/>
      <c r="O4815" s="167"/>
      <c r="P4815" s="142"/>
      <c r="Q4815" s="142"/>
      <c r="R4815" s="142"/>
      <c r="S4815" s="139"/>
    </row>
    <row r="4816" spans="2:19" ht="15.75" customHeight="1" x14ac:dyDescent="0.25">
      <c r="B4816" s="106"/>
      <c r="C4816" s="106"/>
      <c r="D4816" s="139"/>
      <c r="E4816" s="140"/>
      <c r="F4816" s="140"/>
      <c r="G4816" s="140"/>
      <c r="M4816" s="140"/>
      <c r="N4816" s="167"/>
      <c r="O4816" s="167"/>
      <c r="P4816" s="142"/>
      <c r="Q4816" s="142"/>
      <c r="R4816" s="142"/>
      <c r="S4816" s="139"/>
    </row>
    <row r="4817" spans="2:19" ht="15.75" customHeight="1" x14ac:dyDescent="0.25">
      <c r="B4817" s="106"/>
      <c r="C4817" s="106"/>
      <c r="D4817" s="139"/>
      <c r="E4817" s="140"/>
      <c r="F4817" s="140"/>
      <c r="G4817" s="140"/>
      <c r="M4817" s="140"/>
      <c r="N4817" s="167"/>
      <c r="O4817" s="167"/>
      <c r="P4817" s="142"/>
      <c r="Q4817" s="142"/>
      <c r="R4817" s="142"/>
      <c r="S4817" s="139"/>
    </row>
    <row r="4818" spans="2:19" ht="15.75" customHeight="1" x14ac:dyDescent="0.25">
      <c r="B4818" s="106"/>
      <c r="C4818" s="106"/>
      <c r="D4818" s="139"/>
      <c r="E4818" s="140"/>
      <c r="F4818" s="140"/>
      <c r="G4818" s="140"/>
      <c r="M4818" s="140"/>
      <c r="N4818" s="167"/>
      <c r="O4818" s="167"/>
      <c r="P4818" s="142"/>
      <c r="Q4818" s="142"/>
      <c r="R4818" s="142"/>
      <c r="S4818" s="139"/>
    </row>
    <row r="4819" spans="2:19" ht="15.75" customHeight="1" x14ac:dyDescent="0.25">
      <c r="B4819" s="106"/>
      <c r="C4819" s="106"/>
      <c r="D4819" s="139"/>
      <c r="E4819" s="140"/>
      <c r="F4819" s="140"/>
      <c r="G4819" s="140"/>
      <c r="M4819" s="140"/>
      <c r="N4819" s="167"/>
      <c r="O4819" s="167"/>
      <c r="P4819" s="142"/>
      <c r="Q4819" s="142"/>
      <c r="R4819" s="142"/>
      <c r="S4819" s="139"/>
    </row>
    <row r="4820" spans="2:19" ht="15.75" customHeight="1" x14ac:dyDescent="0.25">
      <c r="B4820" s="106"/>
      <c r="C4820" s="106"/>
      <c r="D4820" s="139"/>
      <c r="E4820" s="140"/>
      <c r="F4820" s="140"/>
      <c r="G4820" s="140"/>
      <c r="M4820" s="140"/>
      <c r="N4820" s="167"/>
      <c r="O4820" s="167"/>
      <c r="P4820" s="142"/>
      <c r="Q4820" s="142"/>
      <c r="R4820" s="142"/>
      <c r="S4820" s="139"/>
    </row>
    <row r="4821" spans="2:19" ht="15.75" customHeight="1" x14ac:dyDescent="0.25">
      <c r="B4821" s="106"/>
      <c r="C4821" s="106"/>
      <c r="D4821" s="139"/>
      <c r="E4821" s="140"/>
      <c r="F4821" s="140"/>
      <c r="G4821" s="140"/>
      <c r="M4821" s="140"/>
      <c r="N4821" s="167"/>
      <c r="O4821" s="167"/>
      <c r="P4821" s="142"/>
      <c r="Q4821" s="142"/>
      <c r="R4821" s="142"/>
      <c r="S4821" s="139"/>
    </row>
    <row r="4822" spans="2:19" ht="15.75" customHeight="1" x14ac:dyDescent="0.25">
      <c r="B4822" s="106"/>
      <c r="C4822" s="106"/>
      <c r="D4822" s="139"/>
      <c r="E4822" s="140"/>
      <c r="F4822" s="140"/>
      <c r="G4822" s="140"/>
      <c r="M4822" s="140"/>
      <c r="N4822" s="167"/>
      <c r="O4822" s="167"/>
      <c r="P4822" s="142"/>
      <c r="Q4822" s="142"/>
      <c r="R4822" s="142"/>
      <c r="S4822" s="139"/>
    </row>
    <row r="4823" spans="2:19" ht="15.75" customHeight="1" x14ac:dyDescent="0.25">
      <c r="B4823" s="106"/>
      <c r="C4823" s="106"/>
      <c r="D4823" s="139"/>
      <c r="E4823" s="140"/>
      <c r="F4823" s="140"/>
      <c r="G4823" s="140"/>
      <c r="M4823" s="140"/>
      <c r="N4823" s="167"/>
      <c r="O4823" s="167"/>
      <c r="P4823" s="142"/>
      <c r="Q4823" s="142"/>
      <c r="R4823" s="142"/>
      <c r="S4823" s="139"/>
    </row>
    <row r="4824" spans="2:19" ht="15.75" customHeight="1" x14ac:dyDescent="0.25">
      <c r="B4824" s="106"/>
      <c r="C4824" s="106"/>
      <c r="D4824" s="139"/>
      <c r="E4824" s="140"/>
      <c r="F4824" s="140"/>
      <c r="G4824" s="140"/>
      <c r="M4824" s="140"/>
      <c r="N4824" s="167"/>
      <c r="O4824" s="167"/>
      <c r="P4824" s="142"/>
      <c r="Q4824" s="142"/>
      <c r="R4824" s="142"/>
      <c r="S4824" s="139"/>
    </row>
    <row r="4825" spans="2:19" ht="15.75" customHeight="1" x14ac:dyDescent="0.25">
      <c r="B4825" s="106"/>
      <c r="C4825" s="106"/>
      <c r="D4825" s="139"/>
      <c r="E4825" s="140"/>
      <c r="F4825" s="140"/>
      <c r="G4825" s="140"/>
      <c r="M4825" s="140"/>
      <c r="N4825" s="167"/>
      <c r="O4825" s="167"/>
      <c r="P4825" s="142"/>
      <c r="Q4825" s="142"/>
      <c r="R4825" s="142"/>
      <c r="S4825" s="139"/>
    </row>
    <row r="4826" spans="2:19" ht="15.75" customHeight="1" x14ac:dyDescent="0.25">
      <c r="B4826" s="106"/>
      <c r="C4826" s="106"/>
      <c r="D4826" s="139"/>
      <c r="E4826" s="140"/>
      <c r="F4826" s="140"/>
      <c r="G4826" s="140"/>
      <c r="M4826" s="140"/>
      <c r="N4826" s="167"/>
      <c r="O4826" s="167"/>
      <c r="P4826" s="142"/>
      <c r="Q4826" s="142"/>
      <c r="R4826" s="142"/>
      <c r="S4826" s="139"/>
    </row>
    <row r="4827" spans="2:19" ht="15.75" customHeight="1" x14ac:dyDescent="0.25">
      <c r="B4827" s="106"/>
      <c r="C4827" s="106"/>
      <c r="D4827" s="139"/>
      <c r="E4827" s="140"/>
      <c r="F4827" s="140"/>
      <c r="G4827" s="140"/>
      <c r="M4827" s="140"/>
      <c r="N4827" s="167"/>
      <c r="O4827" s="167"/>
      <c r="P4827" s="142"/>
      <c r="Q4827" s="142"/>
      <c r="R4827" s="142"/>
      <c r="S4827" s="139"/>
    </row>
    <row r="4828" spans="2:19" ht="15.75" customHeight="1" x14ac:dyDescent="0.25">
      <c r="B4828" s="106"/>
      <c r="C4828" s="106"/>
      <c r="D4828" s="139"/>
      <c r="E4828" s="140"/>
      <c r="F4828" s="140"/>
      <c r="G4828" s="140"/>
      <c r="M4828" s="140"/>
      <c r="N4828" s="167"/>
      <c r="O4828" s="167"/>
      <c r="P4828" s="142"/>
      <c r="Q4828" s="142"/>
      <c r="R4828" s="142"/>
      <c r="S4828" s="139"/>
    </row>
    <row r="4829" spans="2:19" ht="15.75" customHeight="1" x14ac:dyDescent="0.25">
      <c r="B4829" s="106"/>
      <c r="C4829" s="106"/>
      <c r="D4829" s="139"/>
      <c r="E4829" s="140"/>
      <c r="F4829" s="140"/>
      <c r="G4829" s="140"/>
      <c r="M4829" s="140"/>
      <c r="N4829" s="167"/>
      <c r="O4829" s="167"/>
      <c r="P4829" s="142"/>
      <c r="Q4829" s="142"/>
      <c r="R4829" s="142"/>
      <c r="S4829" s="139"/>
    </row>
    <row r="4830" spans="2:19" ht="15.75" customHeight="1" x14ac:dyDescent="0.25">
      <c r="B4830" s="106"/>
      <c r="C4830" s="106"/>
      <c r="D4830" s="139"/>
      <c r="E4830" s="140"/>
      <c r="F4830" s="140"/>
      <c r="G4830" s="140"/>
      <c r="M4830" s="140"/>
      <c r="N4830" s="167"/>
      <c r="O4830" s="167"/>
      <c r="P4830" s="142"/>
      <c r="Q4830" s="142"/>
      <c r="R4830" s="142"/>
      <c r="S4830" s="139"/>
    </row>
    <row r="4831" spans="2:19" ht="15.75" customHeight="1" x14ac:dyDescent="0.25">
      <c r="B4831" s="106"/>
      <c r="C4831" s="106"/>
      <c r="D4831" s="139"/>
      <c r="E4831" s="140"/>
      <c r="F4831" s="140"/>
      <c r="G4831" s="140"/>
      <c r="M4831" s="140"/>
      <c r="N4831" s="167"/>
      <c r="O4831" s="167"/>
      <c r="P4831" s="142"/>
      <c r="Q4831" s="142"/>
      <c r="R4831" s="142"/>
      <c r="S4831" s="139"/>
    </row>
    <row r="4832" spans="2:19" ht="15.75" customHeight="1" x14ac:dyDescent="0.25">
      <c r="B4832" s="106"/>
      <c r="C4832" s="106"/>
      <c r="D4832" s="139"/>
      <c r="E4832" s="140"/>
      <c r="F4832" s="140"/>
      <c r="G4832" s="140"/>
      <c r="M4832" s="140"/>
      <c r="N4832" s="167"/>
      <c r="O4832" s="167"/>
      <c r="P4832" s="142"/>
      <c r="Q4832" s="142"/>
      <c r="R4832" s="142"/>
      <c r="S4832" s="139"/>
    </row>
    <row r="4833" spans="2:19" ht="15.75" customHeight="1" x14ac:dyDescent="0.25">
      <c r="B4833" s="106"/>
      <c r="C4833" s="106"/>
      <c r="D4833" s="139"/>
      <c r="E4833" s="140"/>
      <c r="F4833" s="140"/>
      <c r="G4833" s="140"/>
      <c r="M4833" s="140"/>
      <c r="N4833" s="167"/>
      <c r="O4833" s="167"/>
      <c r="P4833" s="142"/>
      <c r="Q4833" s="142"/>
      <c r="R4833" s="142"/>
      <c r="S4833" s="139"/>
    </row>
    <row r="4834" spans="2:19" ht="15.75" customHeight="1" x14ac:dyDescent="0.25">
      <c r="B4834" s="106"/>
      <c r="C4834" s="106"/>
      <c r="D4834" s="139"/>
      <c r="E4834" s="140"/>
      <c r="F4834" s="140"/>
      <c r="G4834" s="140"/>
      <c r="M4834" s="140"/>
      <c r="N4834" s="167"/>
      <c r="O4834" s="167"/>
      <c r="P4834" s="142"/>
      <c r="Q4834" s="142"/>
      <c r="R4834" s="142"/>
      <c r="S4834" s="139"/>
    </row>
    <row r="4835" spans="2:19" ht="15.75" customHeight="1" x14ac:dyDescent="0.25">
      <c r="B4835" s="106"/>
      <c r="C4835" s="106"/>
      <c r="D4835" s="139"/>
      <c r="E4835" s="140"/>
      <c r="F4835" s="140"/>
      <c r="G4835" s="140"/>
      <c r="M4835" s="140"/>
      <c r="N4835" s="167"/>
      <c r="O4835" s="167"/>
      <c r="P4835" s="142"/>
      <c r="Q4835" s="142"/>
      <c r="R4835" s="142"/>
      <c r="S4835" s="139"/>
    </row>
    <row r="4836" spans="2:19" ht="15.75" customHeight="1" x14ac:dyDescent="0.25">
      <c r="B4836" s="106"/>
      <c r="C4836" s="106"/>
      <c r="D4836" s="139"/>
      <c r="E4836" s="140"/>
      <c r="F4836" s="140"/>
      <c r="G4836" s="140"/>
      <c r="M4836" s="140"/>
      <c r="N4836" s="167"/>
      <c r="O4836" s="167"/>
      <c r="P4836" s="142"/>
      <c r="Q4836" s="142"/>
      <c r="R4836" s="142"/>
      <c r="S4836" s="139"/>
    </row>
    <row r="4837" spans="2:19" ht="15.75" customHeight="1" x14ac:dyDescent="0.25">
      <c r="B4837" s="106"/>
      <c r="C4837" s="106"/>
      <c r="D4837" s="139"/>
      <c r="E4837" s="140"/>
      <c r="F4837" s="140"/>
      <c r="G4837" s="140"/>
      <c r="M4837" s="140"/>
      <c r="N4837" s="167"/>
      <c r="O4837" s="167"/>
      <c r="P4837" s="142"/>
      <c r="Q4837" s="142"/>
      <c r="R4837" s="142"/>
      <c r="S4837" s="139"/>
    </row>
    <row r="4838" spans="2:19" ht="15.75" customHeight="1" x14ac:dyDescent="0.25">
      <c r="B4838" s="106"/>
      <c r="C4838" s="106"/>
      <c r="D4838" s="139"/>
      <c r="E4838" s="140"/>
      <c r="F4838" s="140"/>
      <c r="G4838" s="140"/>
      <c r="M4838" s="140"/>
      <c r="N4838" s="167"/>
      <c r="O4838" s="167"/>
      <c r="P4838" s="142"/>
      <c r="Q4838" s="142"/>
      <c r="R4838" s="142"/>
      <c r="S4838" s="139"/>
    </row>
    <row r="4839" spans="2:19" ht="15.75" customHeight="1" x14ac:dyDescent="0.25">
      <c r="B4839" s="106"/>
      <c r="C4839" s="106"/>
      <c r="D4839" s="139"/>
      <c r="E4839" s="140"/>
      <c r="F4839" s="140"/>
      <c r="G4839" s="140"/>
      <c r="M4839" s="140"/>
      <c r="N4839" s="167"/>
      <c r="O4839" s="167"/>
      <c r="P4839" s="142"/>
      <c r="Q4839" s="142"/>
      <c r="R4839" s="142"/>
      <c r="S4839" s="139"/>
    </row>
    <row r="4840" spans="2:19" ht="15.75" customHeight="1" x14ac:dyDescent="0.25">
      <c r="B4840" s="106"/>
      <c r="C4840" s="106"/>
      <c r="D4840" s="139"/>
      <c r="E4840" s="140"/>
      <c r="F4840" s="140"/>
      <c r="G4840" s="140"/>
      <c r="M4840" s="140"/>
      <c r="N4840" s="167"/>
      <c r="O4840" s="167"/>
      <c r="P4840" s="142"/>
      <c r="Q4840" s="142"/>
      <c r="R4840" s="142"/>
      <c r="S4840" s="139"/>
    </row>
    <row r="4841" spans="2:19" ht="15.75" customHeight="1" x14ac:dyDescent="0.25">
      <c r="B4841" s="106"/>
      <c r="C4841" s="106"/>
      <c r="D4841" s="139"/>
      <c r="E4841" s="140"/>
      <c r="F4841" s="140"/>
      <c r="G4841" s="140"/>
      <c r="M4841" s="140"/>
      <c r="N4841" s="167"/>
      <c r="O4841" s="167"/>
      <c r="P4841" s="142"/>
      <c r="Q4841" s="142"/>
      <c r="R4841" s="142"/>
      <c r="S4841" s="139"/>
    </row>
    <row r="4842" spans="2:19" ht="15.75" customHeight="1" x14ac:dyDescent="0.25">
      <c r="B4842" s="106"/>
      <c r="C4842" s="106"/>
      <c r="D4842" s="139"/>
      <c r="E4842" s="140"/>
      <c r="F4842" s="140"/>
      <c r="G4842" s="140"/>
      <c r="M4842" s="140"/>
      <c r="N4842" s="167"/>
      <c r="O4842" s="167"/>
      <c r="P4842" s="142"/>
      <c r="Q4842" s="142"/>
      <c r="R4842" s="142"/>
      <c r="S4842" s="139"/>
    </row>
    <row r="4843" spans="2:19" ht="15.75" customHeight="1" x14ac:dyDescent="0.25">
      <c r="B4843" s="106"/>
      <c r="C4843" s="106"/>
      <c r="D4843" s="139"/>
      <c r="E4843" s="140"/>
      <c r="F4843" s="140"/>
      <c r="G4843" s="140"/>
      <c r="M4843" s="140"/>
      <c r="N4843" s="167"/>
      <c r="O4843" s="167"/>
      <c r="P4843" s="142"/>
      <c r="Q4843" s="142"/>
      <c r="R4843" s="142"/>
      <c r="S4843" s="139"/>
    </row>
    <row r="4844" spans="2:19" ht="15.75" customHeight="1" x14ac:dyDescent="0.25">
      <c r="B4844" s="106"/>
      <c r="C4844" s="106"/>
      <c r="D4844" s="139"/>
      <c r="E4844" s="140"/>
      <c r="F4844" s="140"/>
      <c r="G4844" s="140"/>
      <c r="M4844" s="140"/>
      <c r="N4844" s="167"/>
      <c r="O4844" s="167"/>
      <c r="P4844" s="142"/>
      <c r="Q4844" s="142"/>
      <c r="R4844" s="142"/>
      <c r="S4844" s="139"/>
    </row>
    <row r="4845" spans="2:19" ht="15.75" customHeight="1" x14ac:dyDescent="0.25">
      <c r="B4845" s="106"/>
      <c r="C4845" s="106"/>
      <c r="D4845" s="139"/>
      <c r="E4845" s="140"/>
      <c r="F4845" s="140"/>
      <c r="G4845" s="140"/>
      <c r="M4845" s="140"/>
      <c r="N4845" s="167"/>
      <c r="O4845" s="167"/>
      <c r="P4845" s="142"/>
      <c r="Q4845" s="142"/>
      <c r="R4845" s="142"/>
      <c r="S4845" s="139"/>
    </row>
    <row r="4846" spans="2:19" ht="15.75" customHeight="1" x14ac:dyDescent="0.25">
      <c r="B4846" s="106"/>
      <c r="C4846" s="106"/>
      <c r="D4846" s="139"/>
      <c r="E4846" s="140"/>
      <c r="F4846" s="140"/>
      <c r="G4846" s="140"/>
      <c r="M4846" s="140"/>
      <c r="N4846" s="167"/>
      <c r="O4846" s="167"/>
      <c r="P4846" s="142"/>
      <c r="Q4846" s="142"/>
      <c r="R4846" s="142"/>
      <c r="S4846" s="139"/>
    </row>
    <row r="4847" spans="2:19" ht="15.75" customHeight="1" x14ac:dyDescent="0.25">
      <c r="B4847" s="106"/>
      <c r="C4847" s="106"/>
      <c r="D4847" s="139"/>
      <c r="E4847" s="140"/>
      <c r="F4847" s="140"/>
      <c r="G4847" s="140"/>
      <c r="M4847" s="140"/>
      <c r="N4847" s="167"/>
      <c r="O4847" s="167"/>
      <c r="P4847" s="142"/>
      <c r="Q4847" s="142"/>
      <c r="R4847" s="142"/>
      <c r="S4847" s="139"/>
    </row>
    <row r="4848" spans="2:19" ht="15.75" customHeight="1" x14ac:dyDescent="0.25">
      <c r="B4848" s="106"/>
      <c r="C4848" s="106"/>
      <c r="D4848" s="139"/>
      <c r="E4848" s="140"/>
      <c r="F4848" s="140"/>
      <c r="G4848" s="140"/>
      <c r="M4848" s="140"/>
      <c r="N4848" s="167"/>
      <c r="O4848" s="167"/>
      <c r="P4848" s="142"/>
      <c r="Q4848" s="142"/>
      <c r="R4848" s="142"/>
      <c r="S4848" s="139"/>
    </row>
    <row r="4849" spans="2:19" ht="15.75" customHeight="1" x14ac:dyDescent="0.25">
      <c r="B4849" s="106"/>
      <c r="C4849" s="106"/>
      <c r="D4849" s="139"/>
      <c r="E4849" s="140"/>
      <c r="F4849" s="140"/>
      <c r="G4849" s="140"/>
      <c r="M4849" s="140"/>
      <c r="N4849" s="167"/>
      <c r="O4849" s="167"/>
      <c r="P4849" s="142"/>
      <c r="Q4849" s="142"/>
      <c r="R4849" s="142"/>
      <c r="S4849" s="139"/>
    </row>
    <row r="4850" spans="2:19" ht="15.75" customHeight="1" x14ac:dyDescent="0.25">
      <c r="B4850" s="106"/>
      <c r="C4850" s="106"/>
      <c r="D4850" s="139"/>
      <c r="E4850" s="140"/>
      <c r="F4850" s="140"/>
      <c r="G4850" s="140"/>
      <c r="M4850" s="140"/>
      <c r="N4850" s="167"/>
      <c r="O4850" s="167"/>
      <c r="P4850" s="142"/>
      <c r="Q4850" s="142"/>
      <c r="R4850" s="142"/>
      <c r="S4850" s="139"/>
    </row>
    <row r="4851" spans="2:19" ht="15.75" customHeight="1" x14ac:dyDescent="0.25">
      <c r="B4851" s="106"/>
      <c r="C4851" s="106"/>
      <c r="D4851" s="139"/>
      <c r="E4851" s="140"/>
      <c r="F4851" s="140"/>
      <c r="G4851" s="140"/>
      <c r="M4851" s="140"/>
      <c r="N4851" s="167"/>
      <c r="O4851" s="167"/>
      <c r="P4851" s="142"/>
      <c r="Q4851" s="142"/>
      <c r="R4851" s="142"/>
      <c r="S4851" s="139"/>
    </row>
    <row r="4852" spans="2:19" ht="15.75" customHeight="1" x14ac:dyDescent="0.25">
      <c r="B4852" s="106"/>
      <c r="C4852" s="106"/>
      <c r="D4852" s="139"/>
      <c r="E4852" s="140"/>
      <c r="F4852" s="140"/>
      <c r="G4852" s="140"/>
      <c r="M4852" s="140"/>
      <c r="N4852" s="167"/>
      <c r="O4852" s="167"/>
      <c r="P4852" s="142"/>
      <c r="Q4852" s="142"/>
      <c r="R4852" s="142"/>
      <c r="S4852" s="139"/>
    </row>
    <row r="4853" spans="2:19" ht="15.75" customHeight="1" x14ac:dyDescent="0.25">
      <c r="B4853" s="106"/>
      <c r="C4853" s="106"/>
      <c r="D4853" s="139"/>
      <c r="E4853" s="140"/>
      <c r="F4853" s="140"/>
      <c r="G4853" s="140"/>
      <c r="M4853" s="140"/>
      <c r="N4853" s="167"/>
      <c r="O4853" s="167"/>
      <c r="P4853" s="142"/>
      <c r="Q4853" s="142"/>
      <c r="R4853" s="142"/>
      <c r="S4853" s="139"/>
    </row>
    <row r="4854" spans="2:19" ht="15.75" customHeight="1" x14ac:dyDescent="0.25">
      <c r="B4854" s="106"/>
      <c r="C4854" s="106"/>
      <c r="D4854" s="139"/>
      <c r="E4854" s="140"/>
      <c r="F4854" s="140"/>
      <c r="G4854" s="140"/>
      <c r="M4854" s="140"/>
      <c r="N4854" s="167"/>
      <c r="O4854" s="167"/>
      <c r="P4854" s="142"/>
      <c r="Q4854" s="142"/>
      <c r="R4854" s="142"/>
      <c r="S4854" s="139"/>
    </row>
    <row r="4855" spans="2:19" ht="15.75" customHeight="1" x14ac:dyDescent="0.25">
      <c r="B4855" s="106"/>
      <c r="C4855" s="106"/>
      <c r="D4855" s="139"/>
      <c r="E4855" s="140"/>
      <c r="F4855" s="140"/>
      <c r="G4855" s="140"/>
      <c r="M4855" s="140"/>
      <c r="N4855" s="167"/>
      <c r="O4855" s="167"/>
      <c r="P4855" s="142"/>
      <c r="Q4855" s="142"/>
      <c r="R4855" s="142"/>
      <c r="S4855" s="139"/>
    </row>
    <row r="4856" spans="2:19" ht="15.75" customHeight="1" x14ac:dyDescent="0.25">
      <c r="B4856" s="106"/>
      <c r="C4856" s="106"/>
      <c r="D4856" s="139"/>
      <c r="E4856" s="140"/>
      <c r="F4856" s="140"/>
      <c r="G4856" s="140"/>
      <c r="M4856" s="140"/>
      <c r="N4856" s="167"/>
      <c r="O4856" s="167"/>
      <c r="P4856" s="142"/>
      <c r="Q4856" s="142"/>
      <c r="R4856" s="142"/>
      <c r="S4856" s="139"/>
    </row>
    <row r="4857" spans="2:19" ht="15.75" customHeight="1" x14ac:dyDescent="0.25">
      <c r="B4857" s="106"/>
      <c r="C4857" s="106"/>
      <c r="D4857" s="139"/>
      <c r="E4857" s="140"/>
      <c r="F4857" s="140"/>
      <c r="G4857" s="140"/>
      <c r="M4857" s="140"/>
      <c r="N4857" s="167"/>
      <c r="O4857" s="167"/>
      <c r="P4857" s="142"/>
      <c r="Q4857" s="142"/>
      <c r="R4857" s="142"/>
      <c r="S4857" s="139"/>
    </row>
    <row r="4858" spans="2:19" ht="15.75" customHeight="1" x14ac:dyDescent="0.25">
      <c r="B4858" s="106"/>
      <c r="C4858" s="106"/>
      <c r="D4858" s="139"/>
      <c r="E4858" s="140"/>
      <c r="F4858" s="140"/>
      <c r="G4858" s="140"/>
      <c r="M4858" s="140"/>
      <c r="N4858" s="167"/>
      <c r="O4858" s="167"/>
      <c r="P4858" s="142"/>
      <c r="Q4858" s="142"/>
      <c r="R4858" s="142"/>
      <c r="S4858" s="139"/>
    </row>
    <row r="4859" spans="2:19" ht="15.75" customHeight="1" x14ac:dyDescent="0.25">
      <c r="B4859" s="106"/>
      <c r="C4859" s="106"/>
      <c r="D4859" s="139"/>
      <c r="E4859" s="140"/>
      <c r="F4859" s="140"/>
      <c r="G4859" s="140"/>
      <c r="M4859" s="140"/>
      <c r="N4859" s="167"/>
      <c r="O4859" s="167"/>
      <c r="P4859" s="142"/>
      <c r="Q4859" s="142"/>
      <c r="R4859" s="142"/>
      <c r="S4859" s="139"/>
    </row>
    <row r="4860" spans="2:19" ht="15.75" customHeight="1" x14ac:dyDescent="0.25">
      <c r="B4860" s="106"/>
      <c r="C4860" s="106"/>
      <c r="D4860" s="139"/>
      <c r="E4860" s="140"/>
      <c r="F4860" s="140"/>
      <c r="G4860" s="140"/>
      <c r="M4860" s="140"/>
      <c r="N4860" s="167"/>
      <c r="O4860" s="167"/>
      <c r="P4860" s="142"/>
      <c r="Q4860" s="142"/>
      <c r="R4860" s="142"/>
      <c r="S4860" s="139"/>
    </row>
    <row r="4861" spans="2:19" ht="15.75" customHeight="1" x14ac:dyDescent="0.25">
      <c r="B4861" s="106"/>
      <c r="C4861" s="106"/>
      <c r="D4861" s="139"/>
      <c r="E4861" s="140"/>
      <c r="F4861" s="140"/>
      <c r="G4861" s="140"/>
      <c r="M4861" s="140"/>
      <c r="N4861" s="167"/>
      <c r="O4861" s="167"/>
      <c r="P4861" s="142"/>
      <c r="Q4861" s="142"/>
      <c r="R4861" s="142"/>
      <c r="S4861" s="139"/>
    </row>
    <row r="4862" spans="2:19" ht="15.75" customHeight="1" x14ac:dyDescent="0.25">
      <c r="B4862" s="106"/>
      <c r="C4862" s="106"/>
      <c r="D4862" s="139"/>
      <c r="E4862" s="140"/>
      <c r="F4862" s="140"/>
      <c r="G4862" s="140"/>
      <c r="M4862" s="140"/>
      <c r="N4862" s="167"/>
      <c r="O4862" s="167"/>
      <c r="P4862" s="142"/>
      <c r="Q4862" s="142"/>
      <c r="R4862" s="142"/>
      <c r="S4862" s="139"/>
    </row>
    <row r="4863" spans="2:19" ht="15.75" customHeight="1" x14ac:dyDescent="0.25">
      <c r="B4863" s="106"/>
      <c r="C4863" s="106"/>
      <c r="D4863" s="139"/>
      <c r="E4863" s="140"/>
      <c r="F4863" s="140"/>
      <c r="G4863" s="140"/>
      <c r="M4863" s="140"/>
      <c r="N4863" s="167"/>
      <c r="O4863" s="167"/>
      <c r="P4863" s="142"/>
      <c r="Q4863" s="142"/>
      <c r="R4863" s="142"/>
      <c r="S4863" s="139"/>
    </row>
    <row r="4864" spans="2:19" ht="15.75" customHeight="1" x14ac:dyDescent="0.25">
      <c r="B4864" s="106"/>
      <c r="C4864" s="106"/>
      <c r="D4864" s="139"/>
      <c r="E4864" s="140"/>
      <c r="F4864" s="140"/>
      <c r="G4864" s="140"/>
      <c r="M4864" s="140"/>
      <c r="N4864" s="167"/>
      <c r="O4864" s="167"/>
      <c r="P4864" s="142"/>
      <c r="Q4864" s="142"/>
      <c r="R4864" s="142"/>
      <c r="S4864" s="139"/>
    </row>
    <row r="4865" spans="2:19" ht="15.75" customHeight="1" x14ac:dyDescent="0.25">
      <c r="B4865" s="106"/>
      <c r="C4865" s="106"/>
      <c r="D4865" s="139"/>
      <c r="E4865" s="140"/>
      <c r="F4865" s="140"/>
      <c r="G4865" s="140"/>
      <c r="M4865" s="140"/>
      <c r="N4865" s="167"/>
      <c r="O4865" s="167"/>
      <c r="P4865" s="142"/>
      <c r="Q4865" s="142"/>
      <c r="R4865" s="142"/>
      <c r="S4865" s="139"/>
    </row>
    <row r="4866" spans="2:19" ht="15.75" customHeight="1" x14ac:dyDescent="0.25">
      <c r="B4866" s="106"/>
      <c r="C4866" s="106"/>
      <c r="D4866" s="139"/>
      <c r="E4866" s="140"/>
      <c r="F4866" s="140"/>
      <c r="G4866" s="140"/>
      <c r="M4866" s="140"/>
      <c r="N4866" s="167"/>
      <c r="O4866" s="167"/>
      <c r="P4866" s="142"/>
      <c r="Q4866" s="142"/>
      <c r="R4866" s="142"/>
      <c r="S4866" s="139"/>
    </row>
    <row r="4867" spans="2:19" ht="15.75" customHeight="1" x14ac:dyDescent="0.25">
      <c r="B4867" s="106"/>
      <c r="C4867" s="106"/>
      <c r="D4867" s="139"/>
      <c r="E4867" s="140"/>
      <c r="F4867" s="140"/>
      <c r="G4867" s="140"/>
      <c r="M4867" s="140"/>
      <c r="N4867" s="167"/>
      <c r="O4867" s="167"/>
      <c r="P4867" s="142"/>
      <c r="Q4867" s="142"/>
      <c r="R4867" s="142"/>
      <c r="S4867" s="139"/>
    </row>
    <row r="4868" spans="2:19" ht="15.75" customHeight="1" x14ac:dyDescent="0.25">
      <c r="B4868" s="106"/>
      <c r="C4868" s="106"/>
      <c r="D4868" s="139"/>
      <c r="E4868" s="140"/>
      <c r="F4868" s="140"/>
      <c r="G4868" s="140"/>
      <c r="M4868" s="140"/>
      <c r="N4868" s="167"/>
      <c r="O4868" s="167"/>
      <c r="P4868" s="142"/>
      <c r="Q4868" s="142"/>
      <c r="R4868" s="142"/>
      <c r="S4868" s="139"/>
    </row>
    <row r="4869" spans="2:19" ht="15.75" customHeight="1" x14ac:dyDescent="0.25">
      <c r="B4869" s="106"/>
      <c r="C4869" s="106"/>
      <c r="D4869" s="139"/>
      <c r="E4869" s="140"/>
      <c r="F4869" s="140"/>
      <c r="G4869" s="140"/>
      <c r="M4869" s="140"/>
      <c r="N4869" s="167"/>
      <c r="O4869" s="167"/>
      <c r="P4869" s="142"/>
      <c r="Q4869" s="142"/>
      <c r="R4869" s="142"/>
      <c r="S4869" s="139"/>
    </row>
    <row r="4870" spans="2:19" ht="15.75" customHeight="1" x14ac:dyDescent="0.25">
      <c r="B4870" s="106"/>
      <c r="C4870" s="106"/>
      <c r="D4870" s="139"/>
      <c r="E4870" s="140"/>
      <c r="F4870" s="140"/>
      <c r="G4870" s="140"/>
      <c r="M4870" s="140"/>
      <c r="N4870" s="167"/>
      <c r="O4870" s="167"/>
      <c r="P4870" s="142"/>
      <c r="Q4870" s="142"/>
      <c r="R4870" s="142"/>
      <c r="S4870" s="139"/>
    </row>
    <row r="4871" spans="2:19" ht="15.75" customHeight="1" x14ac:dyDescent="0.25">
      <c r="B4871" s="106"/>
      <c r="C4871" s="106"/>
      <c r="D4871" s="139"/>
      <c r="E4871" s="140"/>
      <c r="F4871" s="140"/>
      <c r="G4871" s="140"/>
      <c r="M4871" s="140"/>
      <c r="N4871" s="167"/>
      <c r="O4871" s="167"/>
      <c r="P4871" s="142"/>
      <c r="Q4871" s="142"/>
      <c r="R4871" s="142"/>
      <c r="S4871" s="139"/>
    </row>
    <row r="4872" spans="2:19" ht="15.75" customHeight="1" x14ac:dyDescent="0.25">
      <c r="B4872" s="106"/>
      <c r="C4872" s="106"/>
      <c r="D4872" s="139"/>
      <c r="E4872" s="140"/>
      <c r="F4872" s="140"/>
      <c r="G4872" s="140"/>
      <c r="M4872" s="140"/>
      <c r="N4872" s="167"/>
      <c r="O4872" s="167"/>
      <c r="P4872" s="142"/>
      <c r="Q4872" s="142"/>
      <c r="R4872" s="142"/>
      <c r="S4872" s="139"/>
    </row>
    <row r="4873" spans="2:19" ht="15.75" customHeight="1" x14ac:dyDescent="0.25">
      <c r="B4873" s="106"/>
      <c r="C4873" s="106"/>
      <c r="D4873" s="139"/>
      <c r="E4873" s="140"/>
      <c r="F4873" s="140"/>
      <c r="G4873" s="140"/>
      <c r="M4873" s="140"/>
      <c r="N4873" s="167"/>
      <c r="O4873" s="167"/>
      <c r="P4873" s="142"/>
      <c r="Q4873" s="142"/>
      <c r="R4873" s="142"/>
      <c r="S4873" s="139"/>
    </row>
    <row r="4874" spans="2:19" ht="15.75" customHeight="1" x14ac:dyDescent="0.25">
      <c r="B4874" s="106"/>
      <c r="C4874" s="106"/>
      <c r="D4874" s="139"/>
      <c r="E4874" s="140"/>
      <c r="F4874" s="140"/>
      <c r="G4874" s="140"/>
      <c r="M4874" s="140"/>
      <c r="N4874" s="167"/>
      <c r="O4874" s="167"/>
      <c r="P4874" s="142"/>
      <c r="Q4874" s="142"/>
      <c r="R4874" s="142"/>
      <c r="S4874" s="139"/>
    </row>
    <row r="4875" spans="2:19" ht="15.75" customHeight="1" x14ac:dyDescent="0.25">
      <c r="B4875" s="106"/>
      <c r="C4875" s="106"/>
      <c r="D4875" s="139"/>
      <c r="E4875" s="140"/>
      <c r="F4875" s="140"/>
      <c r="G4875" s="140"/>
      <c r="M4875" s="140"/>
      <c r="N4875" s="167"/>
      <c r="O4875" s="167"/>
      <c r="P4875" s="142"/>
      <c r="Q4875" s="142"/>
      <c r="R4875" s="142"/>
      <c r="S4875" s="139"/>
    </row>
    <row r="4876" spans="2:19" ht="15.75" customHeight="1" x14ac:dyDescent="0.25">
      <c r="B4876" s="106"/>
      <c r="C4876" s="106"/>
      <c r="D4876" s="139"/>
      <c r="E4876" s="140"/>
      <c r="F4876" s="140"/>
      <c r="G4876" s="140"/>
      <c r="M4876" s="140"/>
      <c r="N4876" s="167"/>
      <c r="O4876" s="167"/>
      <c r="P4876" s="142"/>
      <c r="Q4876" s="142"/>
      <c r="R4876" s="142"/>
      <c r="S4876" s="139"/>
    </row>
    <row r="4877" spans="2:19" ht="15.75" customHeight="1" x14ac:dyDescent="0.25">
      <c r="B4877" s="106"/>
      <c r="C4877" s="106"/>
      <c r="D4877" s="139"/>
      <c r="E4877" s="140"/>
      <c r="F4877" s="140"/>
      <c r="G4877" s="140"/>
      <c r="M4877" s="140"/>
      <c r="N4877" s="167"/>
      <c r="O4877" s="167"/>
      <c r="P4877" s="142"/>
      <c r="Q4877" s="142"/>
      <c r="R4877" s="142"/>
      <c r="S4877" s="139"/>
    </row>
    <row r="4878" spans="2:19" ht="15.75" customHeight="1" x14ac:dyDescent="0.25">
      <c r="B4878" s="106"/>
      <c r="C4878" s="106"/>
      <c r="D4878" s="139"/>
      <c r="E4878" s="140"/>
      <c r="F4878" s="140"/>
      <c r="G4878" s="140"/>
      <c r="M4878" s="140"/>
      <c r="N4878" s="167"/>
      <c r="O4878" s="167"/>
      <c r="P4878" s="142"/>
      <c r="Q4878" s="142"/>
      <c r="R4878" s="142"/>
      <c r="S4878" s="139"/>
    </row>
    <row r="4879" spans="2:19" ht="15.75" customHeight="1" x14ac:dyDescent="0.25">
      <c r="B4879" s="106"/>
      <c r="C4879" s="106"/>
      <c r="D4879" s="139"/>
      <c r="E4879" s="140"/>
      <c r="F4879" s="140"/>
      <c r="G4879" s="140"/>
      <c r="M4879" s="140"/>
      <c r="N4879" s="167"/>
      <c r="O4879" s="167"/>
      <c r="P4879" s="142"/>
      <c r="Q4879" s="142"/>
      <c r="R4879" s="142"/>
      <c r="S4879" s="139"/>
    </row>
    <row r="4880" spans="2:19" ht="15.75" customHeight="1" x14ac:dyDescent="0.25">
      <c r="B4880" s="106"/>
      <c r="C4880" s="106"/>
      <c r="D4880" s="139"/>
      <c r="E4880" s="140"/>
      <c r="F4880" s="140"/>
      <c r="G4880" s="140"/>
      <c r="M4880" s="140"/>
      <c r="N4880" s="167"/>
      <c r="O4880" s="167"/>
      <c r="P4880" s="142"/>
      <c r="Q4880" s="142"/>
      <c r="R4880" s="142"/>
      <c r="S4880" s="139"/>
    </row>
    <row r="4881" spans="2:19" ht="15.75" customHeight="1" x14ac:dyDescent="0.25">
      <c r="B4881" s="106"/>
      <c r="C4881" s="106"/>
      <c r="D4881" s="139"/>
      <c r="E4881" s="140"/>
      <c r="F4881" s="140"/>
      <c r="G4881" s="140"/>
      <c r="M4881" s="140"/>
      <c r="N4881" s="167"/>
      <c r="O4881" s="167"/>
      <c r="P4881" s="142"/>
      <c r="Q4881" s="142"/>
      <c r="R4881" s="142"/>
      <c r="S4881" s="139"/>
    </row>
    <row r="4882" spans="2:19" ht="15.75" customHeight="1" x14ac:dyDescent="0.25">
      <c r="B4882" s="106"/>
      <c r="C4882" s="106"/>
      <c r="D4882" s="139"/>
      <c r="E4882" s="140"/>
      <c r="F4882" s="140"/>
      <c r="G4882" s="140"/>
      <c r="M4882" s="140"/>
      <c r="N4882" s="167"/>
      <c r="O4882" s="167"/>
      <c r="P4882" s="142"/>
      <c r="Q4882" s="142"/>
      <c r="R4882" s="142"/>
      <c r="S4882" s="139"/>
    </row>
    <row r="4883" spans="2:19" ht="15.75" customHeight="1" x14ac:dyDescent="0.25">
      <c r="B4883" s="106"/>
      <c r="C4883" s="106"/>
      <c r="D4883" s="139"/>
      <c r="E4883" s="140"/>
      <c r="F4883" s="140"/>
      <c r="G4883" s="140"/>
      <c r="M4883" s="140"/>
      <c r="N4883" s="167"/>
      <c r="O4883" s="167"/>
      <c r="P4883" s="142"/>
      <c r="Q4883" s="142"/>
      <c r="R4883" s="142"/>
      <c r="S4883" s="139"/>
    </row>
    <row r="4884" spans="2:19" ht="15.75" customHeight="1" x14ac:dyDescent="0.25">
      <c r="B4884" s="106"/>
      <c r="C4884" s="106"/>
      <c r="D4884" s="139"/>
      <c r="E4884" s="140"/>
      <c r="F4884" s="140"/>
      <c r="G4884" s="140"/>
      <c r="M4884" s="140"/>
      <c r="N4884" s="167"/>
      <c r="O4884" s="167"/>
      <c r="P4884" s="142"/>
      <c r="Q4884" s="142"/>
      <c r="R4884" s="142"/>
      <c r="S4884" s="139"/>
    </row>
    <row r="4885" spans="2:19" ht="15.75" customHeight="1" x14ac:dyDescent="0.25">
      <c r="B4885" s="106"/>
      <c r="C4885" s="106"/>
      <c r="D4885" s="139"/>
      <c r="E4885" s="140"/>
      <c r="F4885" s="140"/>
      <c r="G4885" s="140"/>
      <c r="M4885" s="140"/>
      <c r="N4885" s="167"/>
      <c r="O4885" s="167"/>
      <c r="P4885" s="142"/>
      <c r="Q4885" s="142"/>
      <c r="R4885" s="142"/>
      <c r="S4885" s="139"/>
    </row>
    <row r="4886" spans="2:19" ht="15.75" customHeight="1" x14ac:dyDescent="0.25">
      <c r="B4886" s="106"/>
      <c r="C4886" s="106"/>
      <c r="D4886" s="139"/>
      <c r="E4886" s="140"/>
      <c r="F4886" s="140"/>
      <c r="G4886" s="140"/>
      <c r="M4886" s="140"/>
      <c r="N4886" s="167"/>
      <c r="O4886" s="167"/>
      <c r="P4886" s="142"/>
      <c r="Q4886" s="142"/>
      <c r="R4886" s="142"/>
      <c r="S4886" s="139"/>
    </row>
    <row r="4887" spans="2:19" ht="15.75" customHeight="1" x14ac:dyDescent="0.25">
      <c r="B4887" s="106"/>
      <c r="C4887" s="106"/>
      <c r="D4887" s="139"/>
      <c r="E4887" s="140"/>
      <c r="F4887" s="140"/>
      <c r="G4887" s="140"/>
      <c r="M4887" s="140"/>
      <c r="N4887" s="167"/>
      <c r="O4887" s="167"/>
      <c r="P4887" s="142"/>
      <c r="Q4887" s="142"/>
      <c r="R4887" s="142"/>
      <c r="S4887" s="139"/>
    </row>
    <row r="4888" spans="2:19" ht="15.75" customHeight="1" x14ac:dyDescent="0.25">
      <c r="B4888" s="106"/>
      <c r="C4888" s="106"/>
      <c r="D4888" s="139"/>
      <c r="E4888" s="140"/>
      <c r="F4888" s="140"/>
      <c r="G4888" s="140"/>
      <c r="M4888" s="140"/>
      <c r="N4888" s="167"/>
      <c r="O4888" s="167"/>
      <c r="P4888" s="142"/>
      <c r="Q4888" s="142"/>
      <c r="R4888" s="142"/>
      <c r="S4888" s="139"/>
    </row>
    <row r="4889" spans="2:19" ht="15.75" customHeight="1" x14ac:dyDescent="0.25">
      <c r="B4889" s="106"/>
      <c r="C4889" s="106"/>
      <c r="D4889" s="139"/>
      <c r="E4889" s="140"/>
      <c r="F4889" s="140"/>
      <c r="G4889" s="140"/>
      <c r="M4889" s="140"/>
      <c r="N4889" s="167"/>
      <c r="O4889" s="167"/>
      <c r="P4889" s="142"/>
      <c r="Q4889" s="142"/>
      <c r="R4889" s="142"/>
      <c r="S4889" s="139"/>
    </row>
    <row r="4890" spans="2:19" ht="15.75" customHeight="1" x14ac:dyDescent="0.25">
      <c r="B4890" s="106"/>
      <c r="C4890" s="106"/>
      <c r="D4890" s="139"/>
      <c r="E4890" s="140"/>
      <c r="F4890" s="140"/>
      <c r="G4890" s="140"/>
      <c r="M4890" s="140"/>
      <c r="N4890" s="167"/>
      <c r="O4890" s="167"/>
      <c r="P4890" s="142"/>
      <c r="Q4890" s="142"/>
      <c r="R4890" s="142"/>
      <c r="S4890" s="139"/>
    </row>
    <row r="4891" spans="2:19" ht="15.75" customHeight="1" x14ac:dyDescent="0.25">
      <c r="B4891" s="106"/>
      <c r="C4891" s="106"/>
      <c r="D4891" s="139"/>
      <c r="E4891" s="140"/>
      <c r="F4891" s="140"/>
      <c r="G4891" s="140"/>
      <c r="M4891" s="140"/>
      <c r="N4891" s="167"/>
      <c r="O4891" s="167"/>
      <c r="P4891" s="142"/>
      <c r="Q4891" s="142"/>
      <c r="R4891" s="142"/>
      <c r="S4891" s="139"/>
    </row>
    <row r="4892" spans="2:19" ht="15.75" customHeight="1" x14ac:dyDescent="0.25">
      <c r="B4892" s="106"/>
      <c r="C4892" s="106"/>
      <c r="D4892" s="139"/>
      <c r="E4892" s="140"/>
      <c r="F4892" s="140"/>
      <c r="G4892" s="140"/>
      <c r="M4892" s="140"/>
      <c r="N4892" s="167"/>
      <c r="O4892" s="167"/>
      <c r="P4892" s="142"/>
      <c r="Q4892" s="142"/>
      <c r="R4892" s="142"/>
      <c r="S4892" s="139"/>
    </row>
    <row r="4893" spans="2:19" ht="15.75" customHeight="1" x14ac:dyDescent="0.25">
      <c r="B4893" s="106"/>
      <c r="C4893" s="106"/>
      <c r="D4893" s="139"/>
      <c r="E4893" s="140"/>
      <c r="F4893" s="140"/>
      <c r="G4893" s="140"/>
      <c r="M4893" s="140"/>
      <c r="N4893" s="167"/>
      <c r="O4893" s="167"/>
      <c r="P4893" s="142"/>
      <c r="Q4893" s="142"/>
      <c r="R4893" s="142"/>
      <c r="S4893" s="139"/>
    </row>
    <row r="4894" spans="2:19" ht="15.75" customHeight="1" x14ac:dyDescent="0.25">
      <c r="B4894" s="106"/>
      <c r="C4894" s="106"/>
      <c r="D4894" s="139"/>
      <c r="E4894" s="140"/>
      <c r="F4894" s="140"/>
      <c r="G4894" s="140"/>
      <c r="M4894" s="140"/>
      <c r="N4894" s="167"/>
      <c r="O4894" s="167"/>
      <c r="P4894" s="142"/>
      <c r="Q4894" s="142"/>
      <c r="R4894" s="142"/>
      <c r="S4894" s="139"/>
    </row>
    <row r="4895" spans="2:19" ht="15.75" customHeight="1" x14ac:dyDescent="0.25">
      <c r="B4895" s="106"/>
      <c r="C4895" s="106"/>
      <c r="D4895" s="139"/>
      <c r="E4895" s="140"/>
      <c r="F4895" s="140"/>
      <c r="G4895" s="140"/>
      <c r="M4895" s="140"/>
      <c r="N4895" s="167"/>
      <c r="O4895" s="167"/>
      <c r="P4895" s="142"/>
      <c r="Q4895" s="142"/>
      <c r="R4895" s="142"/>
      <c r="S4895" s="139"/>
    </row>
    <row r="4896" spans="2:19" ht="15.75" customHeight="1" x14ac:dyDescent="0.25">
      <c r="B4896" s="106"/>
      <c r="C4896" s="106"/>
      <c r="D4896" s="139"/>
      <c r="E4896" s="140"/>
      <c r="F4896" s="140"/>
      <c r="G4896" s="140"/>
      <c r="M4896" s="140"/>
      <c r="N4896" s="167"/>
      <c r="O4896" s="167"/>
      <c r="P4896" s="142"/>
      <c r="Q4896" s="142"/>
      <c r="R4896" s="142"/>
      <c r="S4896" s="139"/>
    </row>
    <row r="4897" spans="2:19" ht="15.75" customHeight="1" x14ac:dyDescent="0.25">
      <c r="B4897" s="106"/>
      <c r="C4897" s="106"/>
      <c r="D4897" s="139"/>
      <c r="E4897" s="140"/>
      <c r="F4897" s="140"/>
      <c r="G4897" s="140"/>
      <c r="M4897" s="140"/>
      <c r="N4897" s="167"/>
      <c r="O4897" s="167"/>
      <c r="P4897" s="142"/>
      <c r="Q4897" s="142"/>
      <c r="R4897" s="142"/>
      <c r="S4897" s="139"/>
    </row>
    <row r="4898" spans="2:19" ht="15.75" customHeight="1" x14ac:dyDescent="0.25">
      <c r="B4898" s="106"/>
      <c r="C4898" s="106"/>
      <c r="D4898" s="139"/>
      <c r="E4898" s="140"/>
      <c r="F4898" s="140"/>
      <c r="G4898" s="140"/>
      <c r="M4898" s="140"/>
      <c r="N4898" s="167"/>
      <c r="O4898" s="167"/>
      <c r="P4898" s="142"/>
      <c r="Q4898" s="142"/>
      <c r="R4898" s="142"/>
      <c r="S4898" s="139"/>
    </row>
    <row r="4899" spans="2:19" ht="15.75" customHeight="1" x14ac:dyDescent="0.25">
      <c r="B4899" s="106"/>
      <c r="C4899" s="106"/>
      <c r="D4899" s="139"/>
      <c r="E4899" s="140"/>
      <c r="F4899" s="140"/>
      <c r="G4899" s="140"/>
      <c r="M4899" s="140"/>
      <c r="N4899" s="167"/>
      <c r="O4899" s="167"/>
      <c r="P4899" s="142"/>
      <c r="Q4899" s="142"/>
      <c r="R4899" s="142"/>
      <c r="S4899" s="139"/>
    </row>
    <row r="4900" spans="2:19" ht="15.75" customHeight="1" x14ac:dyDescent="0.25">
      <c r="B4900" s="106"/>
      <c r="C4900" s="106"/>
      <c r="D4900" s="139"/>
      <c r="E4900" s="140"/>
      <c r="F4900" s="140"/>
      <c r="G4900" s="140"/>
      <c r="M4900" s="140"/>
      <c r="N4900" s="167"/>
      <c r="O4900" s="167"/>
      <c r="P4900" s="142"/>
      <c r="Q4900" s="142"/>
      <c r="R4900" s="142"/>
      <c r="S4900" s="139"/>
    </row>
    <row r="4901" spans="2:19" ht="15.75" customHeight="1" x14ac:dyDescent="0.25">
      <c r="B4901" s="106"/>
      <c r="C4901" s="106"/>
      <c r="D4901" s="139"/>
      <c r="E4901" s="140"/>
      <c r="F4901" s="140"/>
      <c r="G4901" s="140"/>
      <c r="M4901" s="140"/>
      <c r="N4901" s="167"/>
      <c r="O4901" s="167"/>
      <c r="P4901" s="142"/>
      <c r="Q4901" s="142"/>
      <c r="R4901" s="142"/>
      <c r="S4901" s="139"/>
    </row>
    <row r="4902" spans="2:19" ht="15.75" customHeight="1" x14ac:dyDescent="0.25">
      <c r="B4902" s="106"/>
      <c r="C4902" s="106"/>
      <c r="D4902" s="139"/>
      <c r="E4902" s="140"/>
      <c r="F4902" s="140"/>
      <c r="G4902" s="140"/>
      <c r="M4902" s="140"/>
      <c r="N4902" s="167"/>
      <c r="O4902" s="167"/>
      <c r="P4902" s="142"/>
      <c r="Q4902" s="142"/>
      <c r="R4902" s="142"/>
      <c r="S4902" s="139"/>
    </row>
    <row r="4903" spans="2:19" ht="15.75" customHeight="1" x14ac:dyDescent="0.25">
      <c r="B4903" s="106"/>
      <c r="C4903" s="106"/>
      <c r="D4903" s="139"/>
      <c r="E4903" s="140"/>
      <c r="F4903" s="140"/>
      <c r="G4903" s="140"/>
      <c r="M4903" s="140"/>
      <c r="N4903" s="167"/>
      <c r="O4903" s="167"/>
      <c r="P4903" s="142"/>
      <c r="Q4903" s="142"/>
      <c r="R4903" s="142"/>
      <c r="S4903" s="139"/>
    </row>
    <row r="4904" spans="2:19" ht="15.75" customHeight="1" x14ac:dyDescent="0.25">
      <c r="B4904" s="106"/>
      <c r="C4904" s="106"/>
      <c r="D4904" s="139"/>
      <c r="E4904" s="140"/>
      <c r="F4904" s="140"/>
      <c r="G4904" s="140"/>
      <c r="M4904" s="140"/>
      <c r="N4904" s="167"/>
      <c r="O4904" s="167"/>
      <c r="P4904" s="142"/>
      <c r="Q4904" s="142"/>
      <c r="R4904" s="142"/>
      <c r="S4904" s="139"/>
    </row>
    <row r="4905" spans="2:19" ht="15.75" customHeight="1" x14ac:dyDescent="0.25">
      <c r="B4905" s="106"/>
      <c r="C4905" s="106"/>
      <c r="D4905" s="139"/>
      <c r="E4905" s="140"/>
      <c r="F4905" s="140"/>
      <c r="G4905" s="140"/>
      <c r="M4905" s="140"/>
      <c r="N4905" s="167"/>
      <c r="O4905" s="167"/>
      <c r="P4905" s="142"/>
      <c r="Q4905" s="142"/>
      <c r="R4905" s="142"/>
      <c r="S4905" s="139"/>
    </row>
    <row r="4906" spans="2:19" ht="15.75" customHeight="1" x14ac:dyDescent="0.25">
      <c r="B4906" s="106"/>
      <c r="C4906" s="106"/>
      <c r="D4906" s="139"/>
      <c r="E4906" s="140"/>
      <c r="F4906" s="140"/>
      <c r="G4906" s="140"/>
      <c r="M4906" s="140"/>
      <c r="N4906" s="167"/>
      <c r="O4906" s="167"/>
      <c r="P4906" s="142"/>
      <c r="Q4906" s="142"/>
      <c r="R4906" s="142"/>
      <c r="S4906" s="139"/>
    </row>
    <row r="4907" spans="2:19" ht="15.75" customHeight="1" x14ac:dyDescent="0.25">
      <c r="B4907" s="106"/>
      <c r="C4907" s="106"/>
      <c r="D4907" s="139"/>
      <c r="E4907" s="140"/>
      <c r="F4907" s="140"/>
      <c r="G4907" s="140"/>
      <c r="M4907" s="140"/>
      <c r="N4907" s="167"/>
      <c r="O4907" s="167"/>
      <c r="P4907" s="142"/>
      <c r="Q4907" s="142"/>
      <c r="R4907" s="142"/>
      <c r="S4907" s="139"/>
    </row>
    <row r="4908" spans="2:19" ht="15.75" customHeight="1" x14ac:dyDescent="0.25">
      <c r="B4908" s="106"/>
      <c r="C4908" s="106"/>
      <c r="D4908" s="139"/>
      <c r="E4908" s="140"/>
      <c r="F4908" s="140"/>
      <c r="G4908" s="140"/>
      <c r="M4908" s="140"/>
      <c r="N4908" s="167"/>
      <c r="O4908" s="167"/>
      <c r="P4908" s="142"/>
      <c r="Q4908" s="142"/>
      <c r="R4908" s="142"/>
      <c r="S4908" s="139"/>
    </row>
    <row r="4909" spans="2:19" ht="15.75" customHeight="1" x14ac:dyDescent="0.25">
      <c r="B4909" s="106"/>
      <c r="C4909" s="106"/>
      <c r="D4909" s="139"/>
      <c r="E4909" s="140"/>
      <c r="F4909" s="140"/>
      <c r="G4909" s="140"/>
      <c r="M4909" s="140"/>
      <c r="N4909" s="167"/>
      <c r="O4909" s="167"/>
      <c r="P4909" s="142"/>
      <c r="Q4909" s="142"/>
      <c r="R4909" s="142"/>
      <c r="S4909" s="139"/>
    </row>
    <row r="4910" spans="2:19" ht="15.75" customHeight="1" x14ac:dyDescent="0.25">
      <c r="B4910" s="106"/>
      <c r="C4910" s="106"/>
      <c r="D4910" s="139"/>
      <c r="E4910" s="140"/>
      <c r="F4910" s="140"/>
      <c r="G4910" s="140"/>
      <c r="M4910" s="140"/>
      <c r="N4910" s="167"/>
      <c r="O4910" s="167"/>
      <c r="P4910" s="142"/>
      <c r="Q4910" s="142"/>
      <c r="R4910" s="142"/>
      <c r="S4910" s="139"/>
    </row>
    <row r="4911" spans="2:19" ht="15.75" customHeight="1" x14ac:dyDescent="0.25">
      <c r="B4911" s="106"/>
      <c r="C4911" s="106"/>
      <c r="D4911" s="139"/>
      <c r="E4911" s="140"/>
      <c r="F4911" s="140"/>
      <c r="G4911" s="140"/>
      <c r="M4911" s="140"/>
      <c r="N4911" s="167"/>
      <c r="O4911" s="167"/>
      <c r="P4911" s="142"/>
      <c r="Q4911" s="142"/>
      <c r="R4911" s="142"/>
      <c r="S4911" s="139"/>
    </row>
    <row r="4912" spans="2:19" ht="15.75" customHeight="1" x14ac:dyDescent="0.25">
      <c r="B4912" s="106"/>
      <c r="C4912" s="106"/>
      <c r="D4912" s="139"/>
      <c r="E4912" s="140"/>
      <c r="F4912" s="140"/>
      <c r="G4912" s="140"/>
      <c r="M4912" s="140"/>
      <c r="N4912" s="167"/>
      <c r="O4912" s="167"/>
      <c r="P4912" s="142"/>
      <c r="Q4912" s="142"/>
      <c r="R4912" s="142"/>
      <c r="S4912" s="139"/>
    </row>
    <row r="4913" spans="2:19" ht="15.75" customHeight="1" x14ac:dyDescent="0.25">
      <c r="B4913" s="106"/>
      <c r="C4913" s="106"/>
      <c r="D4913" s="139"/>
      <c r="E4913" s="140"/>
      <c r="F4913" s="140"/>
      <c r="G4913" s="140"/>
      <c r="M4913" s="140"/>
      <c r="N4913" s="167"/>
      <c r="O4913" s="167"/>
      <c r="P4913" s="142"/>
      <c r="Q4913" s="142"/>
      <c r="R4913" s="142"/>
      <c r="S4913" s="139"/>
    </row>
    <row r="4914" spans="2:19" ht="15.75" customHeight="1" x14ac:dyDescent="0.25">
      <c r="B4914" s="106"/>
      <c r="C4914" s="106"/>
      <c r="D4914" s="139"/>
      <c r="E4914" s="140"/>
      <c r="F4914" s="140"/>
      <c r="G4914" s="140"/>
      <c r="M4914" s="140"/>
      <c r="N4914" s="167"/>
      <c r="O4914" s="167"/>
      <c r="P4914" s="142"/>
      <c r="Q4914" s="142"/>
      <c r="R4914" s="142"/>
      <c r="S4914" s="139"/>
    </row>
    <row r="4915" spans="2:19" ht="15.75" customHeight="1" x14ac:dyDescent="0.25">
      <c r="B4915" s="106"/>
      <c r="C4915" s="106"/>
      <c r="D4915" s="139"/>
      <c r="E4915" s="140"/>
      <c r="F4915" s="140"/>
      <c r="G4915" s="140"/>
      <c r="M4915" s="140"/>
      <c r="N4915" s="167"/>
      <c r="O4915" s="167"/>
      <c r="P4915" s="142"/>
      <c r="Q4915" s="142"/>
      <c r="R4915" s="142"/>
      <c r="S4915" s="139"/>
    </row>
    <row r="4916" spans="2:19" ht="15.75" customHeight="1" x14ac:dyDescent="0.25">
      <c r="B4916" s="106"/>
      <c r="C4916" s="106"/>
      <c r="D4916" s="139"/>
      <c r="E4916" s="140"/>
      <c r="F4916" s="140"/>
      <c r="G4916" s="140"/>
      <c r="M4916" s="140"/>
      <c r="N4916" s="167"/>
      <c r="O4916" s="167"/>
      <c r="P4916" s="142"/>
      <c r="Q4916" s="142"/>
      <c r="R4916" s="142"/>
      <c r="S4916" s="139"/>
    </row>
    <row r="4917" spans="2:19" ht="15.75" customHeight="1" x14ac:dyDescent="0.25">
      <c r="B4917" s="106"/>
      <c r="C4917" s="106"/>
      <c r="D4917" s="139"/>
      <c r="E4917" s="140"/>
      <c r="F4917" s="140"/>
      <c r="G4917" s="140"/>
      <c r="M4917" s="140"/>
      <c r="N4917" s="167"/>
      <c r="O4917" s="167"/>
      <c r="P4917" s="142"/>
      <c r="Q4917" s="142"/>
      <c r="R4917" s="142"/>
      <c r="S4917" s="139"/>
    </row>
    <row r="4918" spans="2:19" ht="15.75" customHeight="1" x14ac:dyDescent="0.25">
      <c r="B4918" s="106"/>
      <c r="C4918" s="106"/>
      <c r="D4918" s="139"/>
      <c r="E4918" s="140"/>
      <c r="F4918" s="140"/>
      <c r="G4918" s="140"/>
      <c r="M4918" s="140"/>
      <c r="N4918" s="167"/>
      <c r="O4918" s="167"/>
      <c r="P4918" s="142"/>
      <c r="Q4918" s="142"/>
      <c r="R4918" s="142"/>
      <c r="S4918" s="139"/>
    </row>
    <row r="4919" spans="2:19" ht="15.75" customHeight="1" x14ac:dyDescent="0.25">
      <c r="B4919" s="106"/>
      <c r="C4919" s="106"/>
      <c r="D4919" s="139"/>
      <c r="E4919" s="140"/>
      <c r="F4919" s="140"/>
      <c r="G4919" s="140"/>
      <c r="M4919" s="140"/>
      <c r="N4919" s="167"/>
      <c r="O4919" s="167"/>
      <c r="P4919" s="142"/>
      <c r="Q4919" s="142"/>
      <c r="R4919" s="142"/>
      <c r="S4919" s="139"/>
    </row>
    <row r="4920" spans="2:19" ht="15.75" customHeight="1" x14ac:dyDescent="0.25">
      <c r="B4920" s="106"/>
      <c r="C4920" s="106"/>
      <c r="D4920" s="139"/>
      <c r="E4920" s="140"/>
      <c r="F4920" s="140"/>
      <c r="G4920" s="140"/>
      <c r="M4920" s="140"/>
      <c r="N4920" s="167"/>
      <c r="O4920" s="167"/>
      <c r="P4920" s="142"/>
      <c r="Q4920" s="142"/>
      <c r="R4920" s="142"/>
      <c r="S4920" s="139"/>
    </row>
    <row r="4921" spans="2:19" ht="15.75" customHeight="1" x14ac:dyDescent="0.25">
      <c r="B4921" s="106"/>
      <c r="C4921" s="106"/>
      <c r="D4921" s="139"/>
      <c r="E4921" s="140"/>
      <c r="F4921" s="140"/>
      <c r="G4921" s="140"/>
      <c r="M4921" s="140"/>
      <c r="N4921" s="167"/>
      <c r="O4921" s="167"/>
      <c r="P4921" s="142"/>
      <c r="Q4921" s="142"/>
      <c r="R4921" s="142"/>
      <c r="S4921" s="139"/>
    </row>
    <row r="4922" spans="2:19" ht="15.75" customHeight="1" x14ac:dyDescent="0.25">
      <c r="B4922" s="106"/>
      <c r="C4922" s="106"/>
      <c r="D4922" s="139"/>
      <c r="E4922" s="140"/>
      <c r="F4922" s="140"/>
      <c r="G4922" s="140"/>
      <c r="M4922" s="140"/>
      <c r="N4922" s="167"/>
      <c r="O4922" s="167"/>
      <c r="P4922" s="142"/>
      <c r="Q4922" s="142"/>
      <c r="R4922" s="142"/>
      <c r="S4922" s="139"/>
    </row>
    <row r="4923" spans="2:19" ht="15.75" customHeight="1" x14ac:dyDescent="0.25">
      <c r="B4923" s="106"/>
      <c r="C4923" s="106"/>
      <c r="D4923" s="139"/>
      <c r="E4923" s="140"/>
      <c r="F4923" s="140"/>
      <c r="G4923" s="140"/>
      <c r="M4923" s="140"/>
      <c r="N4923" s="167"/>
      <c r="O4923" s="167"/>
      <c r="P4923" s="142"/>
      <c r="Q4923" s="142"/>
      <c r="R4923" s="142"/>
      <c r="S4923" s="139"/>
    </row>
    <row r="4924" spans="2:19" ht="15.75" customHeight="1" x14ac:dyDescent="0.25">
      <c r="B4924" s="106"/>
      <c r="C4924" s="106"/>
      <c r="D4924" s="139"/>
      <c r="E4924" s="140"/>
      <c r="F4924" s="140"/>
      <c r="G4924" s="140"/>
      <c r="M4924" s="140"/>
      <c r="N4924" s="167"/>
      <c r="O4924" s="167"/>
      <c r="P4924" s="142"/>
      <c r="Q4924" s="142"/>
      <c r="R4924" s="142"/>
      <c r="S4924" s="139"/>
    </row>
    <row r="4925" spans="2:19" ht="15.75" customHeight="1" x14ac:dyDescent="0.25">
      <c r="B4925" s="106"/>
      <c r="C4925" s="106"/>
      <c r="D4925" s="139"/>
      <c r="E4925" s="140"/>
      <c r="F4925" s="140"/>
      <c r="G4925" s="140"/>
      <c r="M4925" s="140"/>
      <c r="N4925" s="167"/>
      <c r="O4925" s="167"/>
      <c r="P4925" s="142"/>
      <c r="Q4925" s="142"/>
      <c r="R4925" s="142"/>
      <c r="S4925" s="139"/>
    </row>
    <row r="4926" spans="2:19" ht="15.75" customHeight="1" x14ac:dyDescent="0.25">
      <c r="B4926" s="106"/>
      <c r="C4926" s="106"/>
      <c r="D4926" s="139"/>
      <c r="E4926" s="140"/>
      <c r="F4926" s="140"/>
      <c r="G4926" s="140"/>
      <c r="M4926" s="140"/>
      <c r="N4926" s="167"/>
      <c r="O4926" s="167"/>
      <c r="P4926" s="142"/>
      <c r="Q4926" s="142"/>
      <c r="R4926" s="142"/>
      <c r="S4926" s="139"/>
    </row>
    <row r="4927" spans="2:19" ht="15.75" customHeight="1" x14ac:dyDescent="0.25">
      <c r="B4927" s="106"/>
      <c r="C4927" s="106"/>
      <c r="D4927" s="139"/>
      <c r="E4927" s="140"/>
      <c r="F4927" s="140"/>
      <c r="G4927" s="140"/>
      <c r="M4927" s="140"/>
      <c r="N4927" s="167"/>
      <c r="O4927" s="167"/>
      <c r="P4927" s="142"/>
      <c r="Q4927" s="142"/>
      <c r="R4927" s="142"/>
      <c r="S4927" s="139"/>
    </row>
    <row r="4928" spans="2:19" ht="15.75" customHeight="1" x14ac:dyDescent="0.25">
      <c r="B4928" s="106"/>
      <c r="C4928" s="106"/>
      <c r="D4928" s="139"/>
      <c r="E4928" s="140"/>
      <c r="F4928" s="140"/>
      <c r="G4928" s="140"/>
      <c r="M4928" s="140"/>
      <c r="N4928" s="167"/>
      <c r="O4928" s="167"/>
      <c r="P4928" s="142"/>
      <c r="Q4928" s="142"/>
      <c r="R4928" s="142"/>
      <c r="S4928" s="139"/>
    </row>
    <row r="4929" spans="2:19" ht="15.75" customHeight="1" x14ac:dyDescent="0.25">
      <c r="B4929" s="106"/>
      <c r="C4929" s="106"/>
      <c r="D4929" s="139"/>
      <c r="E4929" s="140"/>
      <c r="F4929" s="140"/>
      <c r="G4929" s="140"/>
      <c r="M4929" s="140"/>
      <c r="N4929" s="167"/>
      <c r="O4929" s="167"/>
      <c r="P4929" s="142"/>
      <c r="Q4929" s="142"/>
      <c r="R4929" s="142"/>
      <c r="S4929" s="139"/>
    </row>
    <row r="4930" spans="2:19" ht="15.75" customHeight="1" x14ac:dyDescent="0.25">
      <c r="B4930" s="106"/>
      <c r="C4930" s="106"/>
      <c r="D4930" s="139"/>
      <c r="E4930" s="140"/>
      <c r="F4930" s="140"/>
      <c r="G4930" s="140"/>
      <c r="M4930" s="140"/>
      <c r="N4930" s="167"/>
      <c r="O4930" s="167"/>
      <c r="P4930" s="142"/>
      <c r="Q4930" s="142"/>
      <c r="R4930" s="142"/>
      <c r="S4930" s="139"/>
    </row>
    <row r="4931" spans="2:19" ht="15.75" customHeight="1" x14ac:dyDescent="0.25">
      <c r="B4931" s="106"/>
      <c r="C4931" s="106"/>
      <c r="D4931" s="139"/>
      <c r="E4931" s="140"/>
      <c r="F4931" s="140"/>
      <c r="G4931" s="140"/>
      <c r="M4931" s="140"/>
      <c r="N4931" s="167"/>
      <c r="O4931" s="167"/>
      <c r="P4931" s="142"/>
      <c r="Q4931" s="142"/>
      <c r="R4931" s="142"/>
      <c r="S4931" s="139"/>
    </row>
    <row r="4932" spans="2:19" ht="15.75" customHeight="1" x14ac:dyDescent="0.25">
      <c r="B4932" s="106"/>
      <c r="C4932" s="106"/>
      <c r="D4932" s="139"/>
      <c r="E4932" s="140"/>
      <c r="F4932" s="140"/>
      <c r="G4932" s="140"/>
      <c r="M4932" s="140"/>
      <c r="N4932" s="167"/>
      <c r="O4932" s="167"/>
      <c r="P4932" s="142"/>
      <c r="Q4932" s="142"/>
      <c r="R4932" s="142"/>
      <c r="S4932" s="139"/>
    </row>
    <row r="4933" spans="2:19" ht="15.75" customHeight="1" x14ac:dyDescent="0.25">
      <c r="B4933" s="106"/>
      <c r="C4933" s="106"/>
      <c r="D4933" s="139"/>
      <c r="E4933" s="140"/>
      <c r="F4933" s="140"/>
      <c r="G4933" s="140"/>
      <c r="M4933" s="140"/>
      <c r="N4933" s="167"/>
      <c r="O4933" s="167"/>
      <c r="P4933" s="142"/>
      <c r="Q4933" s="142"/>
      <c r="R4933" s="142"/>
      <c r="S4933" s="139"/>
    </row>
    <row r="4934" spans="2:19" ht="15.75" customHeight="1" x14ac:dyDescent="0.25">
      <c r="B4934" s="106"/>
      <c r="C4934" s="106"/>
      <c r="D4934" s="139"/>
      <c r="E4934" s="140"/>
      <c r="F4934" s="140"/>
      <c r="G4934" s="140"/>
      <c r="M4934" s="140"/>
      <c r="N4934" s="167"/>
      <c r="O4934" s="167"/>
      <c r="P4934" s="142"/>
      <c r="Q4934" s="142"/>
      <c r="R4934" s="142"/>
      <c r="S4934" s="139"/>
    </row>
    <row r="4935" spans="2:19" ht="15.75" customHeight="1" x14ac:dyDescent="0.25">
      <c r="B4935" s="106"/>
      <c r="C4935" s="106"/>
      <c r="D4935" s="139"/>
      <c r="E4935" s="140"/>
      <c r="F4935" s="140"/>
      <c r="G4935" s="140"/>
      <c r="M4935" s="140"/>
      <c r="N4935" s="167"/>
      <c r="O4935" s="167"/>
      <c r="P4935" s="142"/>
      <c r="Q4935" s="142"/>
      <c r="R4935" s="142"/>
      <c r="S4935" s="139"/>
    </row>
    <row r="4936" spans="2:19" ht="15.75" customHeight="1" x14ac:dyDescent="0.25">
      <c r="B4936" s="106"/>
      <c r="C4936" s="106"/>
      <c r="D4936" s="139"/>
      <c r="E4936" s="140"/>
      <c r="F4936" s="140"/>
      <c r="G4936" s="140"/>
      <c r="M4936" s="140"/>
      <c r="N4936" s="167"/>
      <c r="O4936" s="167"/>
      <c r="P4936" s="142"/>
      <c r="Q4936" s="142"/>
      <c r="R4936" s="142"/>
      <c r="S4936" s="139"/>
    </row>
    <row r="4937" spans="2:19" ht="15.75" customHeight="1" x14ac:dyDescent="0.25">
      <c r="B4937" s="106"/>
      <c r="C4937" s="106"/>
      <c r="D4937" s="139"/>
      <c r="E4937" s="140"/>
      <c r="F4937" s="140"/>
      <c r="G4937" s="140"/>
      <c r="M4937" s="140"/>
      <c r="N4937" s="167"/>
      <c r="O4937" s="167"/>
      <c r="P4937" s="142"/>
      <c r="Q4937" s="142"/>
      <c r="R4937" s="142"/>
      <c r="S4937" s="139"/>
    </row>
    <row r="4938" spans="2:19" ht="15.75" customHeight="1" x14ac:dyDescent="0.25">
      <c r="B4938" s="106"/>
      <c r="C4938" s="106"/>
      <c r="D4938" s="139"/>
      <c r="E4938" s="140"/>
      <c r="F4938" s="140"/>
      <c r="G4938" s="140"/>
      <c r="M4938" s="140"/>
      <c r="N4938" s="167"/>
      <c r="O4938" s="167"/>
      <c r="P4938" s="142"/>
      <c r="Q4938" s="142"/>
      <c r="R4938" s="142"/>
      <c r="S4938" s="139"/>
    </row>
    <row r="4939" spans="2:19" ht="15.75" customHeight="1" x14ac:dyDescent="0.25">
      <c r="B4939" s="106"/>
      <c r="C4939" s="106"/>
      <c r="D4939" s="139"/>
      <c r="E4939" s="140"/>
      <c r="F4939" s="140"/>
      <c r="G4939" s="140"/>
      <c r="M4939" s="140"/>
      <c r="N4939" s="167"/>
      <c r="O4939" s="167"/>
      <c r="P4939" s="142"/>
      <c r="Q4939" s="142"/>
      <c r="R4939" s="142"/>
      <c r="S4939" s="139"/>
    </row>
    <row r="4940" spans="2:19" ht="15.75" customHeight="1" x14ac:dyDescent="0.25">
      <c r="B4940" s="106"/>
      <c r="C4940" s="106"/>
      <c r="D4940" s="139"/>
      <c r="E4940" s="140"/>
      <c r="F4940" s="140"/>
      <c r="G4940" s="140"/>
      <c r="M4940" s="140"/>
      <c r="N4940" s="167"/>
      <c r="O4940" s="167"/>
      <c r="P4940" s="142"/>
      <c r="Q4940" s="142"/>
      <c r="R4940" s="142"/>
      <c r="S4940" s="139"/>
    </row>
    <row r="4941" spans="2:19" ht="15.75" customHeight="1" x14ac:dyDescent="0.25">
      <c r="B4941" s="106"/>
      <c r="C4941" s="106"/>
      <c r="D4941" s="139"/>
      <c r="E4941" s="140"/>
      <c r="F4941" s="140"/>
      <c r="G4941" s="140"/>
      <c r="M4941" s="140"/>
      <c r="N4941" s="167"/>
      <c r="O4941" s="167"/>
      <c r="P4941" s="142"/>
      <c r="Q4941" s="142"/>
      <c r="R4941" s="142"/>
      <c r="S4941" s="139"/>
    </row>
    <row r="4942" spans="2:19" ht="15.75" customHeight="1" x14ac:dyDescent="0.25">
      <c r="B4942" s="106"/>
      <c r="C4942" s="106"/>
      <c r="D4942" s="139"/>
      <c r="E4942" s="140"/>
      <c r="F4942" s="140"/>
      <c r="G4942" s="140"/>
      <c r="M4942" s="140"/>
      <c r="N4942" s="167"/>
      <c r="O4942" s="167"/>
      <c r="P4942" s="142"/>
      <c r="Q4942" s="142"/>
      <c r="R4942" s="142"/>
      <c r="S4942" s="139"/>
    </row>
    <row r="4943" spans="2:19" ht="15.75" customHeight="1" x14ac:dyDescent="0.25">
      <c r="B4943" s="106"/>
      <c r="C4943" s="106"/>
      <c r="D4943" s="139"/>
      <c r="E4943" s="140"/>
      <c r="F4943" s="140"/>
      <c r="G4943" s="140"/>
      <c r="M4943" s="140"/>
      <c r="N4943" s="167"/>
      <c r="O4943" s="167"/>
      <c r="P4943" s="142"/>
      <c r="Q4943" s="142"/>
      <c r="R4943" s="142"/>
      <c r="S4943" s="139"/>
    </row>
    <row r="4944" spans="2:19" ht="15.75" customHeight="1" x14ac:dyDescent="0.25">
      <c r="B4944" s="106"/>
      <c r="C4944" s="106"/>
      <c r="D4944" s="139"/>
      <c r="E4944" s="140"/>
      <c r="F4944" s="140"/>
      <c r="G4944" s="140"/>
      <c r="M4944" s="140"/>
      <c r="N4944" s="167"/>
      <c r="O4944" s="167"/>
      <c r="P4944" s="142"/>
      <c r="Q4944" s="142"/>
      <c r="R4944" s="142"/>
      <c r="S4944" s="139"/>
    </row>
    <row r="4945" spans="2:19" ht="15.75" customHeight="1" x14ac:dyDescent="0.25">
      <c r="B4945" s="106"/>
      <c r="C4945" s="106"/>
      <c r="D4945" s="139"/>
      <c r="E4945" s="140"/>
      <c r="F4945" s="140"/>
      <c r="G4945" s="140"/>
      <c r="M4945" s="140"/>
      <c r="N4945" s="167"/>
      <c r="O4945" s="167"/>
      <c r="P4945" s="142"/>
      <c r="Q4945" s="142"/>
      <c r="R4945" s="142"/>
      <c r="S4945" s="139"/>
    </row>
    <row r="4946" spans="2:19" ht="15.75" customHeight="1" x14ac:dyDescent="0.25">
      <c r="B4946" s="106"/>
      <c r="C4946" s="106"/>
      <c r="D4946" s="139"/>
      <c r="E4946" s="140"/>
      <c r="F4946" s="140"/>
      <c r="G4946" s="140"/>
      <c r="M4946" s="140"/>
      <c r="N4946" s="167"/>
      <c r="O4946" s="167"/>
      <c r="P4946" s="142"/>
      <c r="Q4946" s="142"/>
      <c r="R4946" s="142"/>
      <c r="S4946" s="139"/>
    </row>
    <row r="4947" spans="2:19" ht="15.75" customHeight="1" x14ac:dyDescent="0.25">
      <c r="B4947" s="106"/>
      <c r="C4947" s="106"/>
      <c r="D4947" s="139"/>
      <c r="E4947" s="140"/>
      <c r="F4947" s="140"/>
      <c r="G4947" s="140"/>
      <c r="M4947" s="140"/>
      <c r="N4947" s="167"/>
      <c r="O4947" s="167"/>
      <c r="P4947" s="142"/>
      <c r="Q4947" s="142"/>
      <c r="R4947" s="142"/>
      <c r="S4947" s="139"/>
    </row>
    <row r="4948" spans="2:19" ht="15.75" customHeight="1" x14ac:dyDescent="0.25">
      <c r="B4948" s="106"/>
      <c r="C4948" s="106"/>
      <c r="D4948" s="139"/>
      <c r="E4948" s="140"/>
      <c r="F4948" s="140"/>
      <c r="G4948" s="140"/>
      <c r="M4948" s="140"/>
      <c r="N4948" s="167"/>
      <c r="O4948" s="167"/>
      <c r="P4948" s="142"/>
      <c r="Q4948" s="142"/>
      <c r="R4948" s="142"/>
      <c r="S4948" s="139"/>
    </row>
    <row r="4949" spans="2:19" ht="15.75" customHeight="1" x14ac:dyDescent="0.25">
      <c r="B4949" s="106"/>
      <c r="C4949" s="106"/>
      <c r="D4949" s="139"/>
      <c r="E4949" s="140"/>
      <c r="F4949" s="140"/>
      <c r="G4949" s="140"/>
      <c r="M4949" s="140"/>
      <c r="N4949" s="167"/>
      <c r="O4949" s="167"/>
      <c r="P4949" s="142"/>
      <c r="Q4949" s="142"/>
      <c r="R4949" s="142"/>
      <c r="S4949" s="139"/>
    </row>
    <row r="4950" spans="2:19" ht="15.75" customHeight="1" x14ac:dyDescent="0.25">
      <c r="B4950" s="106"/>
      <c r="C4950" s="106"/>
      <c r="D4950" s="139"/>
      <c r="E4950" s="140"/>
      <c r="F4950" s="140"/>
      <c r="G4950" s="140"/>
      <c r="M4950" s="140"/>
      <c r="N4950" s="167"/>
      <c r="O4950" s="167"/>
      <c r="P4950" s="142"/>
      <c r="Q4950" s="142"/>
      <c r="R4950" s="142"/>
      <c r="S4950" s="139"/>
    </row>
    <row r="4951" spans="2:19" ht="15.75" customHeight="1" x14ac:dyDescent="0.25">
      <c r="B4951" s="106"/>
      <c r="C4951" s="106"/>
      <c r="D4951" s="139"/>
      <c r="E4951" s="140"/>
      <c r="F4951" s="140"/>
      <c r="G4951" s="140"/>
      <c r="M4951" s="140"/>
      <c r="N4951" s="167"/>
      <c r="O4951" s="167"/>
      <c r="P4951" s="142"/>
      <c r="Q4951" s="142"/>
      <c r="R4951" s="142"/>
      <c r="S4951" s="139"/>
    </row>
    <row r="4952" spans="2:19" ht="15.75" customHeight="1" x14ac:dyDescent="0.25">
      <c r="B4952" s="106"/>
      <c r="C4952" s="106"/>
      <c r="D4952" s="139"/>
      <c r="E4952" s="140"/>
      <c r="F4952" s="140"/>
      <c r="G4952" s="140"/>
      <c r="M4952" s="140"/>
      <c r="N4952" s="167"/>
      <c r="O4952" s="167"/>
      <c r="P4952" s="142"/>
      <c r="Q4952" s="142"/>
      <c r="R4952" s="142"/>
      <c r="S4952" s="139"/>
    </row>
    <row r="4953" spans="2:19" ht="15.75" customHeight="1" x14ac:dyDescent="0.25">
      <c r="B4953" s="106"/>
      <c r="C4953" s="106"/>
      <c r="D4953" s="139"/>
      <c r="E4953" s="140"/>
      <c r="F4953" s="140"/>
      <c r="G4953" s="140"/>
      <c r="M4953" s="140"/>
      <c r="N4953" s="167"/>
      <c r="O4953" s="167"/>
      <c r="P4953" s="142"/>
      <c r="Q4953" s="142"/>
      <c r="R4953" s="142"/>
      <c r="S4953" s="139"/>
    </row>
    <row r="4954" spans="2:19" ht="15.75" customHeight="1" x14ac:dyDescent="0.25">
      <c r="B4954" s="106"/>
      <c r="C4954" s="106"/>
      <c r="D4954" s="139"/>
      <c r="E4954" s="140"/>
      <c r="F4954" s="140"/>
      <c r="G4954" s="140"/>
      <c r="M4954" s="140"/>
      <c r="N4954" s="167"/>
      <c r="O4954" s="167"/>
      <c r="P4954" s="142"/>
      <c r="Q4954" s="142"/>
      <c r="R4954" s="142"/>
      <c r="S4954" s="139"/>
    </row>
    <row r="4955" spans="2:19" ht="15.75" customHeight="1" x14ac:dyDescent="0.25">
      <c r="B4955" s="106"/>
      <c r="C4955" s="106"/>
      <c r="D4955" s="139"/>
      <c r="E4955" s="140"/>
      <c r="F4955" s="140"/>
      <c r="G4955" s="140"/>
      <c r="M4955" s="140"/>
      <c r="N4955" s="167"/>
      <c r="O4955" s="167"/>
      <c r="P4955" s="142"/>
      <c r="Q4955" s="142"/>
      <c r="R4955" s="142"/>
      <c r="S4955" s="139"/>
    </row>
    <row r="4956" spans="2:19" ht="15.75" customHeight="1" x14ac:dyDescent="0.25">
      <c r="B4956" s="106"/>
      <c r="C4956" s="106"/>
      <c r="D4956" s="139"/>
      <c r="E4956" s="140"/>
      <c r="F4956" s="140"/>
      <c r="G4956" s="140"/>
      <c r="M4956" s="140"/>
      <c r="N4956" s="167"/>
      <c r="O4956" s="167"/>
      <c r="P4956" s="142"/>
      <c r="Q4956" s="142"/>
      <c r="R4956" s="142"/>
      <c r="S4956" s="139"/>
    </row>
    <row r="4957" spans="2:19" ht="15.75" customHeight="1" x14ac:dyDescent="0.25">
      <c r="B4957" s="106"/>
      <c r="C4957" s="106"/>
      <c r="D4957" s="139"/>
      <c r="E4957" s="140"/>
      <c r="F4957" s="140"/>
      <c r="G4957" s="140"/>
      <c r="M4957" s="140"/>
      <c r="N4957" s="167"/>
      <c r="O4957" s="167"/>
      <c r="P4957" s="142"/>
      <c r="Q4957" s="142"/>
      <c r="R4957" s="142"/>
      <c r="S4957" s="139"/>
    </row>
    <row r="4958" spans="2:19" ht="15.75" customHeight="1" x14ac:dyDescent="0.25">
      <c r="B4958" s="106"/>
      <c r="C4958" s="106"/>
      <c r="D4958" s="139"/>
      <c r="E4958" s="140"/>
      <c r="F4958" s="140"/>
      <c r="G4958" s="140"/>
      <c r="M4958" s="140"/>
      <c r="N4958" s="167"/>
      <c r="O4958" s="167"/>
      <c r="P4958" s="142"/>
      <c r="Q4958" s="142"/>
      <c r="R4958" s="142"/>
      <c r="S4958" s="139"/>
    </row>
    <row r="4959" spans="2:19" ht="15.75" customHeight="1" x14ac:dyDescent="0.25">
      <c r="B4959" s="106"/>
      <c r="C4959" s="106"/>
      <c r="D4959" s="139"/>
      <c r="E4959" s="140"/>
      <c r="F4959" s="140"/>
      <c r="G4959" s="140"/>
      <c r="M4959" s="140"/>
      <c r="N4959" s="167"/>
      <c r="O4959" s="167"/>
      <c r="P4959" s="142"/>
      <c r="Q4959" s="142"/>
      <c r="R4959" s="142"/>
      <c r="S4959" s="139"/>
    </row>
    <row r="4960" spans="2:19" ht="15.75" customHeight="1" x14ac:dyDescent="0.25">
      <c r="B4960" s="106"/>
      <c r="C4960" s="106"/>
      <c r="D4960" s="139"/>
      <c r="E4960" s="140"/>
      <c r="F4960" s="140"/>
      <c r="G4960" s="140"/>
      <c r="M4960" s="140"/>
      <c r="N4960" s="167"/>
      <c r="O4960" s="167"/>
      <c r="P4960" s="142"/>
      <c r="Q4960" s="142"/>
      <c r="R4960" s="142"/>
      <c r="S4960" s="139"/>
    </row>
    <row r="4961" spans="2:19" ht="15.75" customHeight="1" x14ac:dyDescent="0.25">
      <c r="B4961" s="106"/>
      <c r="C4961" s="106"/>
      <c r="D4961" s="139"/>
      <c r="E4961" s="140"/>
      <c r="F4961" s="140"/>
      <c r="G4961" s="140"/>
      <c r="M4961" s="140"/>
      <c r="N4961" s="167"/>
      <c r="O4961" s="167"/>
      <c r="P4961" s="142"/>
      <c r="Q4961" s="142"/>
      <c r="R4961" s="142"/>
      <c r="S4961" s="139"/>
    </row>
    <row r="4962" spans="2:19" ht="15.75" customHeight="1" x14ac:dyDescent="0.25">
      <c r="B4962" s="106"/>
      <c r="C4962" s="106"/>
      <c r="D4962" s="139"/>
      <c r="E4962" s="140"/>
      <c r="F4962" s="140"/>
      <c r="G4962" s="140"/>
      <c r="M4962" s="140"/>
      <c r="N4962" s="167"/>
      <c r="O4962" s="167"/>
      <c r="P4962" s="142"/>
      <c r="Q4962" s="142"/>
      <c r="R4962" s="142"/>
      <c r="S4962" s="139"/>
    </row>
    <row r="4963" spans="2:19" ht="15.75" customHeight="1" x14ac:dyDescent="0.25">
      <c r="B4963" s="106"/>
      <c r="C4963" s="106"/>
      <c r="D4963" s="139"/>
      <c r="E4963" s="140"/>
      <c r="F4963" s="140"/>
      <c r="G4963" s="140"/>
      <c r="M4963" s="140"/>
      <c r="N4963" s="167"/>
      <c r="O4963" s="167"/>
      <c r="P4963" s="142"/>
      <c r="Q4963" s="142"/>
      <c r="R4963" s="142"/>
      <c r="S4963" s="139"/>
    </row>
    <row r="4964" spans="2:19" ht="15.75" customHeight="1" x14ac:dyDescent="0.25">
      <c r="B4964" s="106"/>
      <c r="C4964" s="106"/>
      <c r="D4964" s="139"/>
      <c r="E4964" s="140"/>
      <c r="F4964" s="140"/>
      <c r="G4964" s="140"/>
      <c r="M4964" s="140"/>
      <c r="N4964" s="167"/>
      <c r="O4964" s="167"/>
      <c r="P4964" s="142"/>
      <c r="Q4964" s="142"/>
      <c r="R4964" s="142"/>
      <c r="S4964" s="139"/>
    </row>
    <row r="4965" spans="2:19" ht="15.75" customHeight="1" x14ac:dyDescent="0.25">
      <c r="B4965" s="106"/>
      <c r="C4965" s="106"/>
      <c r="D4965" s="139"/>
      <c r="E4965" s="140"/>
      <c r="F4965" s="140"/>
      <c r="G4965" s="140"/>
      <c r="M4965" s="140"/>
      <c r="N4965" s="167"/>
      <c r="O4965" s="167"/>
      <c r="P4965" s="142"/>
      <c r="Q4965" s="142"/>
      <c r="R4965" s="142"/>
      <c r="S4965" s="139"/>
    </row>
    <row r="4966" spans="2:19" ht="15.75" customHeight="1" x14ac:dyDescent="0.25">
      <c r="B4966" s="106"/>
      <c r="C4966" s="106"/>
      <c r="D4966" s="139"/>
      <c r="E4966" s="140"/>
      <c r="F4966" s="140"/>
      <c r="G4966" s="140"/>
      <c r="M4966" s="140"/>
      <c r="N4966" s="167"/>
      <c r="O4966" s="167"/>
      <c r="P4966" s="142"/>
      <c r="Q4966" s="142"/>
      <c r="R4966" s="142"/>
      <c r="S4966" s="139"/>
    </row>
    <row r="4967" spans="2:19" ht="15.75" customHeight="1" x14ac:dyDescent="0.25">
      <c r="B4967" s="106"/>
      <c r="C4967" s="106"/>
      <c r="D4967" s="139"/>
      <c r="E4967" s="140"/>
      <c r="F4967" s="140"/>
      <c r="G4967" s="140"/>
      <c r="M4967" s="140"/>
      <c r="N4967" s="167"/>
      <c r="O4967" s="167"/>
      <c r="P4967" s="142"/>
      <c r="Q4967" s="142"/>
      <c r="R4967" s="142"/>
      <c r="S4967" s="139"/>
    </row>
    <row r="4968" spans="2:19" ht="15.75" customHeight="1" x14ac:dyDescent="0.25">
      <c r="B4968" s="106"/>
      <c r="C4968" s="106"/>
      <c r="D4968" s="139"/>
      <c r="E4968" s="140"/>
      <c r="F4968" s="140"/>
      <c r="G4968" s="140"/>
      <c r="M4968" s="140"/>
      <c r="N4968" s="167"/>
      <c r="O4968" s="167"/>
      <c r="P4968" s="142"/>
      <c r="Q4968" s="142"/>
      <c r="R4968" s="142"/>
      <c r="S4968" s="139"/>
    </row>
    <row r="4969" spans="2:19" ht="15.75" customHeight="1" x14ac:dyDescent="0.25">
      <c r="B4969" s="106"/>
      <c r="C4969" s="106"/>
      <c r="D4969" s="139"/>
      <c r="E4969" s="140"/>
      <c r="F4969" s="140"/>
      <c r="G4969" s="140"/>
      <c r="M4969" s="140"/>
      <c r="N4969" s="167"/>
      <c r="O4969" s="167"/>
      <c r="P4969" s="142"/>
      <c r="Q4969" s="142"/>
      <c r="R4969" s="142"/>
      <c r="S4969" s="139"/>
    </row>
    <row r="4970" spans="2:19" ht="15.75" customHeight="1" x14ac:dyDescent="0.25">
      <c r="B4970" s="106"/>
      <c r="C4970" s="106"/>
      <c r="D4970" s="139"/>
      <c r="E4970" s="140"/>
      <c r="F4970" s="140"/>
      <c r="G4970" s="140"/>
      <c r="M4970" s="140"/>
      <c r="N4970" s="167"/>
      <c r="O4970" s="167"/>
      <c r="P4970" s="142"/>
      <c r="Q4970" s="142"/>
      <c r="R4970" s="142"/>
      <c r="S4970" s="139"/>
    </row>
    <row r="4971" spans="2:19" ht="15.75" customHeight="1" x14ac:dyDescent="0.25">
      <c r="B4971" s="106"/>
      <c r="C4971" s="106"/>
      <c r="D4971" s="139"/>
      <c r="E4971" s="140"/>
      <c r="F4971" s="140"/>
      <c r="G4971" s="140"/>
      <c r="M4971" s="140"/>
      <c r="N4971" s="167"/>
      <c r="O4971" s="167"/>
      <c r="P4971" s="142"/>
      <c r="Q4971" s="142"/>
      <c r="R4971" s="142"/>
      <c r="S4971" s="139"/>
    </row>
    <row r="4972" spans="2:19" ht="15.75" customHeight="1" x14ac:dyDescent="0.25">
      <c r="B4972" s="106"/>
      <c r="C4972" s="106"/>
      <c r="D4972" s="139"/>
      <c r="E4972" s="140"/>
      <c r="F4972" s="140"/>
      <c r="G4972" s="140"/>
      <c r="M4972" s="140"/>
      <c r="N4972" s="167"/>
      <c r="O4972" s="167"/>
      <c r="P4972" s="142"/>
      <c r="Q4972" s="142"/>
      <c r="R4972" s="142"/>
      <c r="S4972" s="139"/>
    </row>
    <row r="4973" spans="2:19" ht="15.75" customHeight="1" x14ac:dyDescent="0.25">
      <c r="B4973" s="106"/>
      <c r="C4973" s="106"/>
      <c r="D4973" s="139"/>
      <c r="E4973" s="140"/>
      <c r="F4973" s="140"/>
      <c r="G4973" s="140"/>
      <c r="M4973" s="140"/>
      <c r="N4973" s="167"/>
      <c r="O4973" s="167"/>
      <c r="P4973" s="142"/>
      <c r="Q4973" s="142"/>
      <c r="R4973" s="142"/>
      <c r="S4973" s="139"/>
    </row>
    <row r="4974" spans="2:19" ht="15.75" customHeight="1" x14ac:dyDescent="0.25">
      <c r="B4974" s="106"/>
      <c r="C4974" s="106"/>
      <c r="D4974" s="139"/>
      <c r="E4974" s="140"/>
      <c r="F4974" s="140"/>
      <c r="G4974" s="140"/>
      <c r="M4974" s="140"/>
      <c r="N4974" s="167"/>
      <c r="O4974" s="167"/>
      <c r="P4974" s="142"/>
      <c r="Q4974" s="142"/>
      <c r="R4974" s="142"/>
      <c r="S4974" s="139"/>
    </row>
    <row r="4975" spans="2:19" ht="15.75" customHeight="1" x14ac:dyDescent="0.25">
      <c r="B4975" s="106"/>
      <c r="C4975" s="106"/>
      <c r="D4975" s="139"/>
      <c r="E4975" s="140"/>
      <c r="F4975" s="140"/>
      <c r="G4975" s="140"/>
      <c r="M4975" s="140"/>
      <c r="N4975" s="167"/>
      <c r="O4975" s="167"/>
      <c r="P4975" s="142"/>
      <c r="Q4975" s="142"/>
      <c r="R4975" s="142"/>
      <c r="S4975" s="139"/>
    </row>
    <row r="4976" spans="2:19" ht="15.75" customHeight="1" x14ac:dyDescent="0.25">
      <c r="B4976" s="106"/>
      <c r="C4976" s="106"/>
      <c r="D4976" s="139"/>
      <c r="E4976" s="140"/>
      <c r="F4976" s="140"/>
      <c r="G4976" s="140"/>
      <c r="M4976" s="140"/>
      <c r="N4976" s="167"/>
      <c r="O4976" s="167"/>
      <c r="P4976" s="142"/>
      <c r="Q4976" s="142"/>
      <c r="R4976" s="142"/>
      <c r="S4976" s="139"/>
    </row>
    <row r="4977" spans="2:19" ht="15.75" customHeight="1" x14ac:dyDescent="0.25">
      <c r="B4977" s="106"/>
      <c r="C4977" s="106"/>
      <c r="D4977" s="139"/>
      <c r="E4977" s="140"/>
      <c r="F4977" s="140"/>
      <c r="G4977" s="140"/>
      <c r="M4977" s="140"/>
      <c r="N4977" s="167"/>
      <c r="O4977" s="167"/>
      <c r="P4977" s="142"/>
      <c r="Q4977" s="142"/>
      <c r="R4977" s="142"/>
      <c r="S4977" s="139"/>
    </row>
    <row r="4978" spans="2:19" ht="15.75" customHeight="1" x14ac:dyDescent="0.25">
      <c r="B4978" s="106"/>
      <c r="C4978" s="106"/>
      <c r="D4978" s="139"/>
      <c r="E4978" s="140"/>
      <c r="F4978" s="140"/>
      <c r="G4978" s="140"/>
      <c r="M4978" s="140"/>
      <c r="N4978" s="167"/>
      <c r="O4978" s="167"/>
      <c r="P4978" s="142"/>
      <c r="Q4978" s="142"/>
      <c r="R4978" s="142"/>
      <c r="S4978" s="139"/>
    </row>
    <row r="4979" spans="2:19" ht="15.75" customHeight="1" x14ac:dyDescent="0.25">
      <c r="B4979" s="106"/>
      <c r="C4979" s="106"/>
      <c r="D4979" s="139"/>
      <c r="E4979" s="140"/>
      <c r="F4979" s="140"/>
      <c r="G4979" s="140"/>
      <c r="M4979" s="140"/>
      <c r="N4979" s="167"/>
      <c r="O4979" s="167"/>
      <c r="P4979" s="142"/>
      <c r="Q4979" s="142"/>
      <c r="R4979" s="142"/>
      <c r="S4979" s="139"/>
    </row>
    <row r="4980" spans="2:19" ht="15.75" customHeight="1" x14ac:dyDescent="0.25">
      <c r="B4980" s="106"/>
      <c r="C4980" s="106"/>
      <c r="D4980" s="139"/>
      <c r="E4980" s="140"/>
      <c r="F4980" s="140"/>
      <c r="G4980" s="140"/>
      <c r="M4980" s="140"/>
      <c r="N4980" s="167"/>
      <c r="O4980" s="167"/>
      <c r="P4980" s="142"/>
      <c r="Q4980" s="142"/>
      <c r="R4980" s="142"/>
      <c r="S4980" s="139"/>
    </row>
    <row r="4981" spans="2:19" ht="15.75" customHeight="1" x14ac:dyDescent="0.25">
      <c r="B4981" s="106"/>
      <c r="C4981" s="106"/>
      <c r="D4981" s="139"/>
      <c r="E4981" s="140"/>
      <c r="F4981" s="140"/>
      <c r="G4981" s="140"/>
      <c r="M4981" s="140"/>
      <c r="N4981" s="167"/>
      <c r="O4981" s="167"/>
      <c r="P4981" s="142"/>
      <c r="Q4981" s="142"/>
      <c r="R4981" s="142"/>
      <c r="S4981" s="139"/>
    </row>
    <row r="4982" spans="2:19" ht="15.75" customHeight="1" x14ac:dyDescent="0.25">
      <c r="B4982" s="106"/>
      <c r="C4982" s="106"/>
      <c r="D4982" s="139"/>
      <c r="E4982" s="140"/>
      <c r="F4982" s="140"/>
      <c r="G4982" s="140"/>
      <c r="M4982" s="140"/>
      <c r="N4982" s="167"/>
      <c r="O4982" s="167"/>
      <c r="P4982" s="142"/>
      <c r="Q4982" s="142"/>
      <c r="R4982" s="142"/>
      <c r="S4982" s="139"/>
    </row>
    <row r="4983" spans="2:19" ht="15.75" customHeight="1" x14ac:dyDescent="0.25">
      <c r="B4983" s="106"/>
      <c r="C4983" s="106"/>
      <c r="D4983" s="139"/>
      <c r="E4983" s="140"/>
      <c r="F4983" s="140"/>
      <c r="G4983" s="140"/>
      <c r="M4983" s="140"/>
      <c r="N4983" s="167"/>
      <c r="O4983" s="167"/>
      <c r="P4983" s="142"/>
      <c r="Q4983" s="142"/>
      <c r="R4983" s="142"/>
      <c r="S4983" s="139"/>
    </row>
    <row r="4984" spans="2:19" ht="15.75" customHeight="1" x14ac:dyDescent="0.25">
      <c r="B4984" s="106"/>
      <c r="C4984" s="106"/>
      <c r="D4984" s="139"/>
      <c r="E4984" s="140"/>
      <c r="F4984" s="140"/>
      <c r="G4984" s="140"/>
      <c r="M4984" s="140"/>
      <c r="N4984" s="167"/>
      <c r="O4984" s="167"/>
      <c r="P4984" s="142"/>
      <c r="Q4984" s="142"/>
      <c r="R4984" s="142"/>
      <c r="S4984" s="139"/>
    </row>
    <row r="4985" spans="2:19" ht="15.75" customHeight="1" x14ac:dyDescent="0.25">
      <c r="B4985" s="106"/>
      <c r="C4985" s="106"/>
      <c r="D4985" s="139"/>
      <c r="E4985" s="140"/>
      <c r="F4985" s="140"/>
      <c r="G4985" s="140"/>
      <c r="M4985" s="140"/>
      <c r="N4985" s="167"/>
      <c r="O4985" s="167"/>
      <c r="P4985" s="142"/>
      <c r="Q4985" s="142"/>
      <c r="R4985" s="142"/>
      <c r="S4985" s="139"/>
    </row>
    <row r="4986" spans="2:19" ht="15.75" customHeight="1" x14ac:dyDescent="0.25">
      <c r="B4986" s="106"/>
      <c r="C4986" s="106"/>
      <c r="D4986" s="139"/>
      <c r="E4986" s="140"/>
      <c r="F4986" s="140"/>
      <c r="G4986" s="140"/>
      <c r="M4986" s="140"/>
      <c r="N4986" s="167"/>
      <c r="O4986" s="167"/>
      <c r="P4986" s="142"/>
      <c r="Q4986" s="142"/>
      <c r="R4986" s="142"/>
      <c r="S4986" s="139"/>
    </row>
    <row r="4987" spans="2:19" ht="15.75" customHeight="1" x14ac:dyDescent="0.25">
      <c r="B4987" s="106"/>
      <c r="C4987" s="106"/>
      <c r="D4987" s="139"/>
      <c r="E4987" s="140"/>
      <c r="F4987" s="140"/>
      <c r="G4987" s="140"/>
      <c r="M4987" s="140"/>
      <c r="N4987" s="167"/>
      <c r="O4987" s="167"/>
      <c r="P4987" s="142"/>
      <c r="Q4987" s="142"/>
      <c r="R4987" s="142"/>
      <c r="S4987" s="139"/>
    </row>
    <row r="4988" spans="2:19" ht="15.75" customHeight="1" x14ac:dyDescent="0.25">
      <c r="B4988" s="106"/>
      <c r="C4988" s="106"/>
      <c r="D4988" s="139"/>
      <c r="E4988" s="140"/>
      <c r="F4988" s="140"/>
      <c r="G4988" s="140"/>
      <c r="M4988" s="140"/>
      <c r="N4988" s="167"/>
      <c r="O4988" s="167"/>
      <c r="P4988" s="142"/>
      <c r="Q4988" s="142"/>
      <c r="R4988" s="142"/>
      <c r="S4988" s="139"/>
    </row>
    <row r="4989" spans="2:19" ht="15.75" customHeight="1" x14ac:dyDescent="0.25">
      <c r="B4989" s="106"/>
      <c r="C4989" s="106"/>
      <c r="D4989" s="139"/>
      <c r="E4989" s="140"/>
      <c r="F4989" s="140"/>
      <c r="G4989" s="140"/>
      <c r="M4989" s="140"/>
      <c r="N4989" s="167"/>
      <c r="O4989" s="167"/>
      <c r="P4989" s="142"/>
      <c r="Q4989" s="142"/>
      <c r="R4989" s="142"/>
      <c r="S4989" s="139"/>
    </row>
    <row r="4990" spans="2:19" ht="15.75" customHeight="1" x14ac:dyDescent="0.25">
      <c r="B4990" s="106"/>
      <c r="C4990" s="106"/>
      <c r="D4990" s="139"/>
      <c r="E4990" s="140"/>
      <c r="F4990" s="140"/>
      <c r="G4990" s="140"/>
      <c r="M4990" s="140"/>
      <c r="N4990" s="167"/>
      <c r="O4990" s="167"/>
      <c r="P4990" s="142"/>
      <c r="Q4990" s="142"/>
      <c r="R4990" s="142"/>
      <c r="S4990" s="139"/>
    </row>
    <row r="4991" spans="2:19" ht="15.75" customHeight="1" x14ac:dyDescent="0.25">
      <c r="B4991" s="106"/>
      <c r="C4991" s="106"/>
      <c r="D4991" s="139"/>
      <c r="E4991" s="140"/>
      <c r="F4991" s="140"/>
      <c r="G4991" s="140"/>
      <c r="M4991" s="140"/>
      <c r="N4991" s="167"/>
      <c r="O4991" s="167"/>
      <c r="P4991" s="142"/>
      <c r="Q4991" s="142"/>
      <c r="R4991" s="142"/>
      <c r="S4991" s="139"/>
    </row>
    <row r="4992" spans="2:19" ht="15.75" customHeight="1" x14ac:dyDescent="0.25">
      <c r="B4992" s="106"/>
      <c r="C4992" s="106"/>
      <c r="D4992" s="139"/>
      <c r="E4992" s="140"/>
      <c r="F4992" s="140"/>
      <c r="G4992" s="140"/>
      <c r="M4992" s="140"/>
      <c r="N4992" s="167"/>
      <c r="O4992" s="167"/>
      <c r="P4992" s="142"/>
      <c r="Q4992" s="142"/>
      <c r="R4992" s="142"/>
      <c r="S4992" s="139"/>
    </row>
    <row r="4993" spans="2:19" ht="15.75" customHeight="1" x14ac:dyDescent="0.25">
      <c r="B4993" s="106"/>
      <c r="C4993" s="106"/>
      <c r="D4993" s="139"/>
      <c r="E4993" s="140"/>
      <c r="F4993" s="140"/>
      <c r="G4993" s="140"/>
      <c r="M4993" s="140"/>
      <c r="N4993" s="167"/>
      <c r="O4993" s="167"/>
      <c r="P4993" s="142"/>
      <c r="Q4993" s="142"/>
      <c r="R4993" s="142"/>
      <c r="S4993" s="139"/>
    </row>
    <row r="4994" spans="2:19" ht="15.75" customHeight="1" x14ac:dyDescent="0.25">
      <c r="B4994" s="106"/>
      <c r="C4994" s="106"/>
      <c r="D4994" s="139"/>
      <c r="E4994" s="140"/>
      <c r="F4994" s="140"/>
      <c r="G4994" s="140"/>
      <c r="M4994" s="140"/>
      <c r="N4994" s="167"/>
      <c r="O4994" s="167"/>
      <c r="P4994" s="142"/>
      <c r="Q4994" s="142"/>
      <c r="R4994" s="142"/>
      <c r="S4994" s="139"/>
    </row>
    <row r="4995" spans="2:19" ht="15.75" customHeight="1" x14ac:dyDescent="0.25">
      <c r="B4995" s="106"/>
      <c r="C4995" s="106"/>
      <c r="D4995" s="139"/>
      <c r="E4995" s="140"/>
      <c r="F4995" s="140"/>
      <c r="G4995" s="140"/>
      <c r="M4995" s="140"/>
      <c r="N4995" s="167"/>
      <c r="O4995" s="167"/>
      <c r="P4995" s="142"/>
      <c r="Q4995" s="142"/>
      <c r="R4995" s="142"/>
      <c r="S4995" s="139"/>
    </row>
    <row r="4996" spans="2:19" ht="15.75" customHeight="1" x14ac:dyDescent="0.25">
      <c r="B4996" s="106"/>
      <c r="C4996" s="106"/>
      <c r="D4996" s="139"/>
      <c r="E4996" s="140"/>
      <c r="F4996" s="140"/>
      <c r="G4996" s="140"/>
      <c r="M4996" s="140"/>
      <c r="N4996" s="167"/>
      <c r="O4996" s="167"/>
      <c r="P4996" s="142"/>
      <c r="Q4996" s="142"/>
      <c r="R4996" s="142"/>
      <c r="S4996" s="139"/>
    </row>
    <row r="4997" spans="2:19" ht="15.75" customHeight="1" x14ac:dyDescent="0.25">
      <c r="B4997" s="106"/>
      <c r="C4997" s="106"/>
      <c r="D4997" s="139"/>
      <c r="E4997" s="140"/>
      <c r="F4997" s="140"/>
      <c r="G4997" s="140"/>
      <c r="M4997" s="140"/>
      <c r="N4997" s="167"/>
      <c r="O4997" s="167"/>
      <c r="P4997" s="142"/>
      <c r="Q4997" s="142"/>
      <c r="R4997" s="142"/>
      <c r="S4997" s="139"/>
    </row>
    <row r="4998" spans="2:19" ht="15.75" customHeight="1" x14ac:dyDescent="0.25">
      <c r="B4998" s="106"/>
      <c r="C4998" s="106"/>
      <c r="D4998" s="139"/>
      <c r="E4998" s="140"/>
      <c r="F4998" s="140"/>
      <c r="G4998" s="140"/>
      <c r="M4998" s="140"/>
      <c r="N4998" s="167"/>
      <c r="O4998" s="167"/>
      <c r="P4998" s="142"/>
      <c r="Q4998" s="142"/>
      <c r="R4998" s="142"/>
      <c r="S4998" s="139"/>
    </row>
    <row r="4999" spans="2:19" ht="15.75" customHeight="1" x14ac:dyDescent="0.25">
      <c r="B4999" s="106"/>
      <c r="C4999" s="106"/>
      <c r="D4999" s="139"/>
      <c r="E4999" s="140"/>
      <c r="F4999" s="140"/>
      <c r="G4999" s="140"/>
      <c r="M4999" s="140"/>
      <c r="N4999" s="167"/>
      <c r="O4999" s="167"/>
      <c r="P4999" s="142"/>
      <c r="Q4999" s="142"/>
      <c r="R4999" s="142"/>
      <c r="S4999" s="139"/>
    </row>
    <row r="5000" spans="2:19" ht="15.75" customHeight="1" x14ac:dyDescent="0.25">
      <c r="B5000" s="106"/>
      <c r="C5000" s="106"/>
      <c r="D5000" s="139"/>
      <c r="E5000" s="140"/>
      <c r="F5000" s="140"/>
      <c r="G5000" s="140"/>
      <c r="M5000" s="140"/>
      <c r="N5000" s="167"/>
      <c r="O5000" s="167"/>
      <c r="P5000" s="142"/>
      <c r="Q5000" s="142"/>
      <c r="R5000" s="142"/>
      <c r="S5000" s="139"/>
    </row>
    <row r="5001" spans="2:19" ht="15.75" customHeight="1" x14ac:dyDescent="0.25">
      <c r="B5001" s="106"/>
      <c r="C5001" s="106"/>
      <c r="D5001" s="139"/>
      <c r="E5001" s="140"/>
      <c r="F5001" s="140"/>
      <c r="G5001" s="140"/>
      <c r="M5001" s="140"/>
      <c r="N5001" s="167"/>
      <c r="O5001" s="167"/>
      <c r="P5001" s="142"/>
      <c r="Q5001" s="142"/>
      <c r="R5001" s="142"/>
      <c r="S5001" s="139"/>
    </row>
    <row r="5002" spans="2:19" ht="15.75" customHeight="1" x14ac:dyDescent="0.25">
      <c r="B5002" s="106"/>
      <c r="C5002" s="106"/>
      <c r="D5002" s="139"/>
      <c r="E5002" s="140"/>
      <c r="F5002" s="140"/>
      <c r="G5002" s="140"/>
      <c r="M5002" s="140"/>
      <c r="N5002" s="167"/>
      <c r="O5002" s="167"/>
      <c r="P5002" s="142"/>
      <c r="Q5002" s="142"/>
      <c r="R5002" s="142"/>
      <c r="S5002" s="139"/>
    </row>
    <row r="5003" spans="2:19" ht="15.75" customHeight="1" x14ac:dyDescent="0.25">
      <c r="B5003" s="106"/>
      <c r="C5003" s="106"/>
      <c r="D5003" s="139"/>
      <c r="E5003" s="140"/>
      <c r="F5003" s="140"/>
      <c r="G5003" s="140"/>
      <c r="M5003" s="140"/>
      <c r="N5003" s="167"/>
      <c r="O5003" s="167"/>
      <c r="P5003" s="142"/>
      <c r="Q5003" s="142"/>
      <c r="R5003" s="142"/>
      <c r="S5003" s="139"/>
    </row>
    <row r="5004" spans="2:19" ht="15.75" customHeight="1" x14ac:dyDescent="0.25">
      <c r="B5004" s="106"/>
      <c r="C5004" s="106"/>
      <c r="D5004" s="139"/>
      <c r="E5004" s="140"/>
      <c r="F5004" s="140"/>
      <c r="G5004" s="140"/>
      <c r="M5004" s="140"/>
      <c r="N5004" s="167"/>
      <c r="O5004" s="167"/>
      <c r="P5004" s="142"/>
      <c r="Q5004" s="142"/>
      <c r="R5004" s="142"/>
      <c r="S5004" s="139"/>
    </row>
    <row r="5005" spans="2:19" ht="15.75" customHeight="1" x14ac:dyDescent="0.25">
      <c r="B5005" s="106"/>
      <c r="C5005" s="106"/>
      <c r="D5005" s="139"/>
      <c r="E5005" s="140"/>
      <c r="F5005" s="140"/>
      <c r="G5005" s="140"/>
      <c r="M5005" s="140"/>
      <c r="N5005" s="167"/>
      <c r="O5005" s="167"/>
      <c r="P5005" s="142"/>
      <c r="Q5005" s="142"/>
      <c r="R5005" s="142"/>
      <c r="S5005" s="139"/>
    </row>
    <row r="5006" spans="2:19" ht="15.75" customHeight="1" x14ac:dyDescent="0.25">
      <c r="B5006" s="106"/>
      <c r="C5006" s="106"/>
      <c r="D5006" s="139"/>
      <c r="E5006" s="140"/>
      <c r="F5006" s="140"/>
      <c r="G5006" s="140"/>
      <c r="M5006" s="140"/>
      <c r="N5006" s="167"/>
      <c r="O5006" s="167"/>
      <c r="P5006" s="142"/>
      <c r="Q5006" s="142"/>
      <c r="R5006" s="142"/>
      <c r="S5006" s="139"/>
    </row>
    <row r="5007" spans="2:19" ht="15.75" customHeight="1" x14ac:dyDescent="0.25">
      <c r="B5007" s="106"/>
      <c r="C5007" s="106"/>
      <c r="D5007" s="139"/>
      <c r="E5007" s="140"/>
      <c r="F5007" s="140"/>
      <c r="G5007" s="140"/>
      <c r="M5007" s="140"/>
      <c r="N5007" s="167"/>
      <c r="O5007" s="167"/>
      <c r="P5007" s="142"/>
      <c r="Q5007" s="142"/>
      <c r="R5007" s="142"/>
      <c r="S5007" s="139"/>
    </row>
    <row r="5008" spans="2:19" ht="15.75" customHeight="1" x14ac:dyDescent="0.25">
      <c r="B5008" s="106"/>
      <c r="C5008" s="106"/>
      <c r="D5008" s="139"/>
      <c r="E5008" s="140"/>
      <c r="F5008" s="140"/>
      <c r="G5008" s="140"/>
      <c r="M5008" s="140"/>
      <c r="N5008" s="167"/>
      <c r="O5008" s="167"/>
      <c r="P5008" s="142"/>
      <c r="Q5008" s="142"/>
      <c r="R5008" s="142"/>
      <c r="S5008" s="139"/>
    </row>
    <row r="5009" spans="2:19" ht="15.75" customHeight="1" x14ac:dyDescent="0.25">
      <c r="B5009" s="106"/>
      <c r="C5009" s="106"/>
      <c r="D5009" s="139"/>
      <c r="E5009" s="140"/>
      <c r="F5009" s="140"/>
      <c r="G5009" s="140"/>
      <c r="M5009" s="140"/>
      <c r="N5009" s="167"/>
      <c r="O5009" s="167"/>
      <c r="P5009" s="142"/>
      <c r="Q5009" s="142"/>
      <c r="R5009" s="142"/>
      <c r="S5009" s="139"/>
    </row>
    <row r="5010" spans="2:19" ht="15.75" customHeight="1" x14ac:dyDescent="0.25">
      <c r="B5010" s="106"/>
      <c r="C5010" s="106"/>
      <c r="D5010" s="139"/>
      <c r="E5010" s="140"/>
      <c r="F5010" s="140"/>
      <c r="G5010" s="140"/>
      <c r="M5010" s="140"/>
      <c r="N5010" s="167"/>
      <c r="O5010" s="167"/>
      <c r="P5010" s="142"/>
      <c r="Q5010" s="142"/>
      <c r="R5010" s="142"/>
      <c r="S5010" s="139"/>
    </row>
    <row r="5011" spans="2:19" ht="15.75" customHeight="1" x14ac:dyDescent="0.25">
      <c r="B5011" s="106"/>
      <c r="C5011" s="106"/>
      <c r="D5011" s="139"/>
      <c r="E5011" s="140"/>
      <c r="F5011" s="140"/>
      <c r="G5011" s="140"/>
      <c r="M5011" s="140"/>
      <c r="N5011" s="167"/>
      <c r="O5011" s="167"/>
      <c r="P5011" s="142"/>
      <c r="Q5011" s="142"/>
      <c r="R5011" s="142"/>
      <c r="S5011" s="139"/>
    </row>
    <row r="5012" spans="2:19" ht="15.75" customHeight="1" x14ac:dyDescent="0.25">
      <c r="B5012" s="106"/>
      <c r="C5012" s="106"/>
      <c r="D5012" s="139"/>
      <c r="E5012" s="140"/>
      <c r="F5012" s="140"/>
      <c r="G5012" s="140"/>
      <c r="M5012" s="140"/>
      <c r="N5012" s="167"/>
      <c r="O5012" s="167"/>
      <c r="P5012" s="142"/>
      <c r="Q5012" s="142"/>
      <c r="R5012" s="142"/>
      <c r="S5012" s="139"/>
    </row>
    <row r="5013" spans="2:19" ht="15.75" customHeight="1" x14ac:dyDescent="0.25">
      <c r="B5013" s="106"/>
      <c r="C5013" s="106"/>
      <c r="D5013" s="139"/>
      <c r="E5013" s="140"/>
      <c r="F5013" s="140"/>
      <c r="G5013" s="140"/>
      <c r="M5013" s="140"/>
      <c r="N5013" s="167"/>
      <c r="O5013" s="167"/>
      <c r="P5013" s="142"/>
      <c r="Q5013" s="142"/>
      <c r="R5013" s="142"/>
      <c r="S5013" s="139"/>
    </row>
    <row r="5014" spans="2:19" ht="15.75" customHeight="1" x14ac:dyDescent="0.25">
      <c r="B5014" s="106"/>
      <c r="C5014" s="106"/>
      <c r="D5014" s="139"/>
      <c r="E5014" s="140"/>
      <c r="F5014" s="140"/>
      <c r="G5014" s="140"/>
      <c r="M5014" s="140"/>
      <c r="N5014" s="167"/>
      <c r="O5014" s="167"/>
      <c r="P5014" s="142"/>
      <c r="Q5014" s="142"/>
      <c r="R5014" s="142"/>
      <c r="S5014" s="139"/>
    </row>
    <row r="5015" spans="2:19" ht="15.75" customHeight="1" x14ac:dyDescent="0.25">
      <c r="B5015" s="106"/>
      <c r="C5015" s="106"/>
      <c r="D5015" s="139"/>
      <c r="E5015" s="140"/>
      <c r="F5015" s="140"/>
      <c r="G5015" s="140"/>
      <c r="M5015" s="140"/>
      <c r="N5015" s="167"/>
      <c r="O5015" s="167"/>
      <c r="P5015" s="142"/>
      <c r="Q5015" s="142"/>
      <c r="R5015" s="142"/>
      <c r="S5015" s="139"/>
    </row>
    <row r="5016" spans="2:19" ht="15.75" customHeight="1" x14ac:dyDescent="0.25">
      <c r="B5016" s="106"/>
      <c r="C5016" s="106"/>
      <c r="D5016" s="139"/>
      <c r="E5016" s="140"/>
      <c r="F5016" s="140"/>
      <c r="G5016" s="140"/>
      <c r="M5016" s="140"/>
      <c r="N5016" s="167"/>
      <c r="O5016" s="167"/>
      <c r="P5016" s="142"/>
      <c r="Q5016" s="142"/>
      <c r="R5016" s="142"/>
      <c r="S5016" s="139"/>
    </row>
    <row r="5017" spans="2:19" ht="15.75" customHeight="1" x14ac:dyDescent="0.25">
      <c r="B5017" s="106"/>
      <c r="C5017" s="106"/>
      <c r="D5017" s="139"/>
      <c r="E5017" s="140"/>
      <c r="F5017" s="140"/>
      <c r="G5017" s="140"/>
      <c r="M5017" s="140"/>
      <c r="N5017" s="167"/>
      <c r="O5017" s="167"/>
      <c r="P5017" s="142"/>
      <c r="Q5017" s="142"/>
      <c r="R5017" s="142"/>
      <c r="S5017" s="139"/>
    </row>
    <row r="5018" spans="2:19" ht="15.75" customHeight="1" x14ac:dyDescent="0.25">
      <c r="B5018" s="106"/>
      <c r="C5018" s="106"/>
      <c r="D5018" s="139"/>
      <c r="E5018" s="140"/>
      <c r="F5018" s="140"/>
      <c r="G5018" s="140"/>
      <c r="M5018" s="140"/>
      <c r="N5018" s="167"/>
      <c r="O5018" s="167"/>
      <c r="P5018" s="142"/>
      <c r="Q5018" s="142"/>
      <c r="R5018" s="142"/>
      <c r="S5018" s="139"/>
    </row>
    <row r="5019" spans="2:19" ht="15.75" customHeight="1" x14ac:dyDescent="0.25">
      <c r="B5019" s="106"/>
      <c r="C5019" s="106"/>
      <c r="D5019" s="139"/>
      <c r="E5019" s="140"/>
      <c r="F5019" s="140"/>
      <c r="G5019" s="140"/>
      <c r="M5019" s="140"/>
      <c r="N5019" s="167"/>
      <c r="O5019" s="167"/>
      <c r="P5019" s="142"/>
      <c r="Q5019" s="142"/>
      <c r="R5019" s="142"/>
      <c r="S5019" s="139"/>
    </row>
    <row r="5020" spans="2:19" ht="15.75" customHeight="1" x14ac:dyDescent="0.25">
      <c r="B5020" s="106"/>
      <c r="C5020" s="106"/>
      <c r="D5020" s="139"/>
      <c r="E5020" s="140"/>
      <c r="F5020" s="140"/>
      <c r="G5020" s="140"/>
      <c r="M5020" s="140"/>
      <c r="N5020" s="167"/>
      <c r="O5020" s="167"/>
      <c r="P5020" s="142"/>
      <c r="Q5020" s="142"/>
      <c r="R5020" s="142"/>
      <c r="S5020" s="139"/>
    </row>
    <row r="5021" spans="2:19" ht="15.75" customHeight="1" x14ac:dyDescent="0.25">
      <c r="B5021" s="106"/>
      <c r="C5021" s="106"/>
      <c r="D5021" s="139"/>
      <c r="E5021" s="140"/>
      <c r="F5021" s="140"/>
      <c r="G5021" s="140"/>
      <c r="M5021" s="140"/>
      <c r="N5021" s="167"/>
      <c r="O5021" s="167"/>
      <c r="P5021" s="142"/>
      <c r="Q5021" s="142"/>
      <c r="R5021" s="142"/>
      <c r="S5021" s="139"/>
    </row>
    <row r="5022" spans="2:19" ht="15.75" customHeight="1" x14ac:dyDescent="0.25">
      <c r="B5022" s="106"/>
      <c r="C5022" s="106"/>
      <c r="D5022" s="139"/>
      <c r="E5022" s="140"/>
      <c r="F5022" s="140"/>
      <c r="G5022" s="140"/>
      <c r="M5022" s="140"/>
      <c r="N5022" s="167"/>
      <c r="O5022" s="167"/>
      <c r="P5022" s="142"/>
      <c r="Q5022" s="142"/>
      <c r="R5022" s="142"/>
      <c r="S5022" s="139"/>
    </row>
    <row r="5023" spans="2:19" ht="15.75" customHeight="1" x14ac:dyDescent="0.25">
      <c r="B5023" s="106"/>
      <c r="C5023" s="106"/>
      <c r="D5023" s="139"/>
      <c r="E5023" s="140"/>
      <c r="F5023" s="140"/>
      <c r="G5023" s="140"/>
      <c r="M5023" s="140"/>
      <c r="N5023" s="167"/>
      <c r="O5023" s="167"/>
      <c r="P5023" s="142"/>
      <c r="Q5023" s="142"/>
      <c r="R5023" s="142"/>
      <c r="S5023" s="139"/>
    </row>
    <row r="5024" spans="2:19" ht="15.75" customHeight="1" x14ac:dyDescent="0.25">
      <c r="B5024" s="106"/>
      <c r="C5024" s="106"/>
      <c r="D5024" s="139"/>
      <c r="E5024" s="140"/>
      <c r="F5024" s="140"/>
      <c r="G5024" s="140"/>
      <c r="M5024" s="140"/>
      <c r="N5024" s="167"/>
      <c r="O5024" s="167"/>
      <c r="P5024" s="142"/>
      <c r="Q5024" s="142"/>
      <c r="R5024" s="142"/>
      <c r="S5024" s="139"/>
    </row>
    <row r="5025" spans="2:19" ht="15.75" customHeight="1" x14ac:dyDescent="0.25">
      <c r="B5025" s="106"/>
      <c r="C5025" s="106"/>
      <c r="D5025" s="139"/>
      <c r="E5025" s="140"/>
      <c r="F5025" s="140"/>
      <c r="G5025" s="140"/>
      <c r="M5025" s="140"/>
      <c r="N5025" s="167"/>
      <c r="O5025" s="167"/>
      <c r="P5025" s="142"/>
      <c r="Q5025" s="142"/>
      <c r="R5025" s="142"/>
      <c r="S5025" s="139"/>
    </row>
    <row r="5026" spans="2:19" ht="15.75" customHeight="1" x14ac:dyDescent="0.25">
      <c r="B5026" s="106"/>
      <c r="C5026" s="106"/>
      <c r="D5026" s="139"/>
      <c r="E5026" s="140"/>
      <c r="F5026" s="140"/>
      <c r="G5026" s="140"/>
      <c r="M5026" s="140"/>
      <c r="N5026" s="167"/>
      <c r="O5026" s="167"/>
      <c r="P5026" s="142"/>
      <c r="Q5026" s="142"/>
      <c r="R5026" s="142"/>
      <c r="S5026" s="139"/>
    </row>
    <row r="5027" spans="2:19" ht="15.75" customHeight="1" x14ac:dyDescent="0.25">
      <c r="B5027" s="106"/>
      <c r="C5027" s="106"/>
      <c r="D5027" s="139"/>
      <c r="E5027" s="140"/>
      <c r="F5027" s="140"/>
      <c r="G5027" s="140"/>
      <c r="M5027" s="140"/>
      <c r="N5027" s="167"/>
      <c r="O5027" s="167"/>
      <c r="P5027" s="142"/>
      <c r="Q5027" s="142"/>
      <c r="R5027" s="142"/>
      <c r="S5027" s="139"/>
    </row>
    <row r="5028" spans="2:19" ht="15.75" customHeight="1" x14ac:dyDescent="0.25">
      <c r="B5028" s="106"/>
      <c r="C5028" s="106"/>
      <c r="D5028" s="139"/>
      <c r="E5028" s="140"/>
      <c r="F5028" s="140"/>
      <c r="G5028" s="140"/>
      <c r="M5028" s="140"/>
      <c r="N5028" s="167"/>
      <c r="O5028" s="167"/>
      <c r="P5028" s="142"/>
      <c r="Q5028" s="142"/>
      <c r="R5028" s="142"/>
      <c r="S5028" s="139"/>
    </row>
    <row r="5029" spans="2:19" ht="15.75" customHeight="1" x14ac:dyDescent="0.25">
      <c r="B5029" s="106"/>
      <c r="C5029" s="106"/>
      <c r="D5029" s="139"/>
      <c r="E5029" s="140"/>
      <c r="F5029" s="140"/>
      <c r="G5029" s="140"/>
      <c r="M5029" s="140"/>
      <c r="N5029" s="167"/>
      <c r="O5029" s="167"/>
      <c r="P5029" s="142"/>
      <c r="Q5029" s="142"/>
      <c r="R5029" s="142"/>
      <c r="S5029" s="139"/>
    </row>
    <row r="5030" spans="2:19" ht="15.75" customHeight="1" x14ac:dyDescent="0.25">
      <c r="B5030" s="106"/>
      <c r="C5030" s="106"/>
      <c r="D5030" s="139"/>
      <c r="E5030" s="140"/>
      <c r="F5030" s="140"/>
      <c r="G5030" s="140"/>
      <c r="M5030" s="140"/>
      <c r="N5030" s="167"/>
      <c r="O5030" s="167"/>
      <c r="P5030" s="142"/>
      <c r="Q5030" s="142"/>
      <c r="R5030" s="142"/>
      <c r="S5030" s="139"/>
    </row>
    <row r="5031" spans="2:19" ht="15.75" customHeight="1" x14ac:dyDescent="0.25">
      <c r="B5031" s="106"/>
      <c r="C5031" s="106"/>
      <c r="D5031" s="139"/>
      <c r="E5031" s="140"/>
      <c r="F5031" s="140"/>
      <c r="G5031" s="140"/>
      <c r="M5031" s="140"/>
      <c r="N5031" s="167"/>
      <c r="O5031" s="167"/>
      <c r="P5031" s="142"/>
      <c r="Q5031" s="142"/>
      <c r="R5031" s="142"/>
      <c r="S5031" s="139"/>
    </row>
    <row r="5032" spans="2:19" ht="15.75" customHeight="1" x14ac:dyDescent="0.25">
      <c r="B5032" s="106"/>
      <c r="C5032" s="106"/>
      <c r="D5032" s="139"/>
      <c r="E5032" s="140"/>
      <c r="F5032" s="140"/>
      <c r="G5032" s="140"/>
      <c r="M5032" s="140"/>
      <c r="N5032" s="167"/>
      <c r="O5032" s="167"/>
      <c r="P5032" s="142"/>
      <c r="Q5032" s="142"/>
      <c r="R5032" s="142"/>
      <c r="S5032" s="139"/>
    </row>
    <row r="5033" spans="2:19" ht="15.75" customHeight="1" x14ac:dyDescent="0.25">
      <c r="B5033" s="106"/>
      <c r="C5033" s="106"/>
      <c r="D5033" s="139"/>
      <c r="E5033" s="140"/>
      <c r="F5033" s="140"/>
      <c r="G5033" s="140"/>
      <c r="M5033" s="140"/>
      <c r="N5033" s="167"/>
      <c r="O5033" s="167"/>
      <c r="P5033" s="142"/>
      <c r="Q5033" s="142"/>
      <c r="R5033" s="142"/>
      <c r="S5033" s="139"/>
    </row>
    <row r="5034" spans="2:19" ht="15.75" customHeight="1" x14ac:dyDescent="0.25">
      <c r="B5034" s="106"/>
      <c r="C5034" s="106"/>
      <c r="D5034" s="139"/>
      <c r="E5034" s="140"/>
      <c r="F5034" s="140"/>
      <c r="G5034" s="140"/>
      <c r="M5034" s="140"/>
      <c r="N5034" s="167"/>
      <c r="O5034" s="167"/>
      <c r="P5034" s="142"/>
      <c r="Q5034" s="142"/>
      <c r="R5034" s="142"/>
      <c r="S5034" s="139"/>
    </row>
    <row r="5035" spans="2:19" ht="15.75" customHeight="1" x14ac:dyDescent="0.25">
      <c r="B5035" s="106"/>
      <c r="C5035" s="106"/>
      <c r="D5035" s="139"/>
      <c r="E5035" s="140"/>
      <c r="F5035" s="140"/>
      <c r="G5035" s="140"/>
      <c r="M5035" s="140"/>
      <c r="N5035" s="167"/>
      <c r="O5035" s="167"/>
      <c r="P5035" s="142"/>
      <c r="Q5035" s="142"/>
      <c r="R5035" s="142"/>
      <c r="S5035" s="139"/>
    </row>
    <row r="5036" spans="2:19" ht="15.75" customHeight="1" x14ac:dyDescent="0.25">
      <c r="B5036" s="106"/>
      <c r="C5036" s="106"/>
      <c r="D5036" s="139"/>
      <c r="E5036" s="140"/>
      <c r="F5036" s="140"/>
      <c r="G5036" s="140"/>
      <c r="M5036" s="140"/>
      <c r="N5036" s="167"/>
      <c r="O5036" s="167"/>
      <c r="P5036" s="142"/>
      <c r="Q5036" s="142"/>
      <c r="R5036" s="142"/>
      <c r="S5036" s="139"/>
    </row>
    <row r="5037" spans="2:19" ht="15.75" customHeight="1" x14ac:dyDescent="0.25">
      <c r="B5037" s="106"/>
      <c r="C5037" s="106"/>
      <c r="D5037" s="139"/>
      <c r="E5037" s="140"/>
      <c r="F5037" s="140"/>
      <c r="G5037" s="140"/>
      <c r="M5037" s="140"/>
      <c r="N5037" s="167"/>
      <c r="O5037" s="167"/>
      <c r="P5037" s="142"/>
      <c r="Q5037" s="142"/>
      <c r="R5037" s="142"/>
      <c r="S5037" s="139"/>
    </row>
    <row r="5038" spans="2:19" ht="15.75" customHeight="1" x14ac:dyDescent="0.25">
      <c r="B5038" s="106"/>
      <c r="C5038" s="106"/>
      <c r="D5038" s="139"/>
      <c r="E5038" s="140"/>
      <c r="F5038" s="140"/>
      <c r="G5038" s="140"/>
      <c r="M5038" s="140"/>
      <c r="N5038" s="167"/>
      <c r="O5038" s="167"/>
      <c r="P5038" s="142"/>
      <c r="Q5038" s="142"/>
      <c r="R5038" s="142"/>
      <c r="S5038" s="139"/>
    </row>
    <row r="5039" spans="2:19" ht="15.75" customHeight="1" x14ac:dyDescent="0.25">
      <c r="B5039" s="106"/>
      <c r="C5039" s="106"/>
      <c r="D5039" s="139"/>
      <c r="E5039" s="140"/>
      <c r="F5039" s="140"/>
      <c r="G5039" s="140"/>
      <c r="M5039" s="140"/>
      <c r="N5039" s="167"/>
      <c r="O5039" s="167"/>
      <c r="P5039" s="142"/>
      <c r="Q5039" s="142"/>
      <c r="R5039" s="142"/>
      <c r="S5039" s="139"/>
    </row>
    <row r="5040" spans="2:19" ht="15.75" customHeight="1" x14ac:dyDescent="0.25">
      <c r="B5040" s="106"/>
      <c r="C5040" s="106"/>
      <c r="D5040" s="139"/>
      <c r="E5040" s="140"/>
      <c r="F5040" s="140"/>
      <c r="G5040" s="140"/>
      <c r="M5040" s="140"/>
      <c r="N5040" s="167"/>
      <c r="O5040" s="167"/>
      <c r="P5040" s="142"/>
      <c r="Q5040" s="142"/>
      <c r="R5040" s="142"/>
      <c r="S5040" s="139"/>
    </row>
    <row r="5041" spans="2:19" ht="15.75" customHeight="1" x14ac:dyDescent="0.25">
      <c r="B5041" s="106"/>
      <c r="C5041" s="106"/>
      <c r="D5041" s="139"/>
      <c r="E5041" s="140"/>
      <c r="F5041" s="140"/>
      <c r="G5041" s="140"/>
      <c r="M5041" s="140"/>
      <c r="N5041" s="167"/>
      <c r="O5041" s="167"/>
      <c r="P5041" s="142"/>
      <c r="Q5041" s="142"/>
      <c r="R5041" s="142"/>
      <c r="S5041" s="139"/>
    </row>
    <row r="5042" spans="2:19" ht="15.75" customHeight="1" x14ac:dyDescent="0.25">
      <c r="B5042" s="106"/>
      <c r="C5042" s="106"/>
      <c r="D5042" s="139"/>
      <c r="E5042" s="140"/>
      <c r="F5042" s="140"/>
      <c r="G5042" s="140"/>
      <c r="M5042" s="140"/>
      <c r="N5042" s="167"/>
      <c r="O5042" s="167"/>
      <c r="P5042" s="142"/>
      <c r="Q5042" s="142"/>
      <c r="R5042" s="142"/>
      <c r="S5042" s="139"/>
    </row>
    <row r="5043" spans="2:19" ht="15.75" customHeight="1" x14ac:dyDescent="0.25">
      <c r="B5043" s="106"/>
      <c r="C5043" s="106"/>
      <c r="D5043" s="139"/>
      <c r="E5043" s="140"/>
      <c r="F5043" s="140"/>
      <c r="G5043" s="140"/>
      <c r="M5043" s="140"/>
      <c r="N5043" s="167"/>
      <c r="O5043" s="167"/>
      <c r="P5043" s="142"/>
      <c r="Q5043" s="142"/>
      <c r="R5043" s="142"/>
      <c r="S5043" s="139"/>
    </row>
    <row r="5044" spans="2:19" ht="15.75" customHeight="1" x14ac:dyDescent="0.25">
      <c r="B5044" s="106"/>
      <c r="C5044" s="106"/>
      <c r="D5044" s="139"/>
      <c r="E5044" s="140"/>
      <c r="F5044" s="140"/>
      <c r="G5044" s="140"/>
      <c r="M5044" s="140"/>
      <c r="N5044" s="167"/>
      <c r="O5044" s="167"/>
      <c r="P5044" s="142"/>
      <c r="Q5044" s="142"/>
      <c r="R5044" s="142"/>
      <c r="S5044" s="139"/>
    </row>
    <row r="5045" spans="2:19" ht="15.75" customHeight="1" x14ac:dyDescent="0.25">
      <c r="B5045" s="106"/>
      <c r="C5045" s="106"/>
      <c r="D5045" s="139"/>
      <c r="E5045" s="140"/>
      <c r="F5045" s="140"/>
      <c r="G5045" s="140"/>
      <c r="M5045" s="140"/>
      <c r="N5045" s="167"/>
      <c r="O5045" s="167"/>
      <c r="P5045" s="142"/>
      <c r="Q5045" s="142"/>
      <c r="R5045" s="142"/>
      <c r="S5045" s="139"/>
    </row>
    <row r="5046" spans="2:19" ht="15.75" customHeight="1" x14ac:dyDescent="0.25">
      <c r="B5046" s="106"/>
      <c r="C5046" s="106"/>
      <c r="D5046" s="139"/>
      <c r="E5046" s="140"/>
      <c r="F5046" s="140"/>
      <c r="G5046" s="140"/>
      <c r="M5046" s="140"/>
      <c r="N5046" s="167"/>
      <c r="O5046" s="167"/>
      <c r="P5046" s="142"/>
      <c r="Q5046" s="142"/>
      <c r="R5046" s="142"/>
      <c r="S5046" s="139"/>
    </row>
    <row r="5047" spans="2:19" ht="15.75" customHeight="1" x14ac:dyDescent="0.25">
      <c r="B5047" s="106"/>
      <c r="C5047" s="106"/>
      <c r="D5047" s="139"/>
      <c r="E5047" s="140"/>
      <c r="F5047" s="140"/>
      <c r="G5047" s="140"/>
      <c r="M5047" s="140"/>
      <c r="N5047" s="167"/>
      <c r="O5047" s="167"/>
      <c r="P5047" s="142"/>
      <c r="Q5047" s="142"/>
      <c r="R5047" s="142"/>
      <c r="S5047" s="139"/>
    </row>
    <row r="5048" spans="2:19" ht="15.75" customHeight="1" x14ac:dyDescent="0.25">
      <c r="B5048" s="106"/>
      <c r="C5048" s="106"/>
      <c r="D5048" s="139"/>
      <c r="E5048" s="140"/>
      <c r="F5048" s="140"/>
      <c r="G5048" s="140"/>
      <c r="M5048" s="140"/>
      <c r="N5048" s="167"/>
      <c r="O5048" s="167"/>
      <c r="P5048" s="142"/>
      <c r="Q5048" s="142"/>
      <c r="R5048" s="142"/>
      <c r="S5048" s="139"/>
    </row>
    <row r="5049" spans="2:19" ht="15.75" customHeight="1" x14ac:dyDescent="0.25">
      <c r="B5049" s="106"/>
      <c r="C5049" s="106"/>
      <c r="D5049" s="139"/>
      <c r="E5049" s="140"/>
      <c r="F5049" s="140"/>
      <c r="G5049" s="140"/>
      <c r="M5049" s="140"/>
      <c r="N5049" s="167"/>
      <c r="O5049" s="167"/>
      <c r="P5049" s="142"/>
      <c r="Q5049" s="142"/>
      <c r="R5049" s="142"/>
      <c r="S5049" s="139"/>
    </row>
    <row r="5050" spans="2:19" ht="15.75" customHeight="1" x14ac:dyDescent="0.25">
      <c r="B5050" s="106"/>
      <c r="C5050" s="106"/>
      <c r="D5050" s="139"/>
      <c r="E5050" s="140"/>
      <c r="F5050" s="140"/>
      <c r="G5050" s="140"/>
      <c r="M5050" s="140"/>
      <c r="N5050" s="167"/>
      <c r="O5050" s="167"/>
      <c r="P5050" s="142"/>
      <c r="Q5050" s="142"/>
      <c r="R5050" s="142"/>
      <c r="S5050" s="139"/>
    </row>
    <row r="5051" spans="2:19" ht="15.75" customHeight="1" x14ac:dyDescent="0.25">
      <c r="B5051" s="106"/>
      <c r="C5051" s="106"/>
      <c r="D5051" s="139"/>
      <c r="E5051" s="140"/>
      <c r="F5051" s="140"/>
      <c r="G5051" s="140"/>
      <c r="M5051" s="140"/>
      <c r="N5051" s="167"/>
      <c r="O5051" s="167"/>
      <c r="P5051" s="142"/>
      <c r="Q5051" s="142"/>
      <c r="R5051" s="142"/>
      <c r="S5051" s="139"/>
    </row>
    <row r="5052" spans="2:19" ht="15.75" customHeight="1" x14ac:dyDescent="0.25">
      <c r="B5052" s="106"/>
      <c r="C5052" s="106"/>
      <c r="D5052" s="139"/>
      <c r="E5052" s="140"/>
      <c r="F5052" s="140"/>
      <c r="G5052" s="140"/>
      <c r="M5052" s="140"/>
      <c r="N5052" s="167"/>
      <c r="O5052" s="167"/>
      <c r="P5052" s="142"/>
      <c r="Q5052" s="142"/>
      <c r="R5052" s="142"/>
      <c r="S5052" s="139"/>
    </row>
    <row r="5053" spans="2:19" ht="15.75" customHeight="1" x14ac:dyDescent="0.25">
      <c r="B5053" s="106"/>
      <c r="C5053" s="106"/>
      <c r="D5053" s="139"/>
      <c r="E5053" s="140"/>
      <c r="F5053" s="140"/>
      <c r="G5053" s="140"/>
      <c r="M5053" s="140"/>
      <c r="N5053" s="167"/>
      <c r="O5053" s="167"/>
      <c r="P5053" s="142"/>
      <c r="Q5053" s="142"/>
      <c r="R5053" s="142"/>
      <c r="S5053" s="139"/>
    </row>
    <row r="5054" spans="2:19" ht="15.75" customHeight="1" x14ac:dyDescent="0.25">
      <c r="B5054" s="106"/>
      <c r="C5054" s="106"/>
      <c r="D5054" s="139"/>
      <c r="E5054" s="140"/>
      <c r="F5054" s="140"/>
      <c r="G5054" s="140"/>
      <c r="M5054" s="140"/>
      <c r="N5054" s="167"/>
      <c r="O5054" s="167"/>
      <c r="P5054" s="142"/>
      <c r="Q5054" s="142"/>
      <c r="R5054" s="142"/>
      <c r="S5054" s="139"/>
    </row>
    <row r="5055" spans="2:19" ht="15.75" customHeight="1" x14ac:dyDescent="0.25">
      <c r="B5055" s="106"/>
      <c r="C5055" s="106"/>
      <c r="D5055" s="139"/>
      <c r="E5055" s="140"/>
      <c r="F5055" s="140"/>
      <c r="G5055" s="140"/>
      <c r="M5055" s="140"/>
      <c r="N5055" s="167"/>
      <c r="O5055" s="167"/>
      <c r="P5055" s="142"/>
      <c r="Q5055" s="142"/>
      <c r="R5055" s="142"/>
      <c r="S5055" s="139"/>
    </row>
    <row r="5056" spans="2:19" ht="15.75" customHeight="1" x14ac:dyDescent="0.25">
      <c r="B5056" s="106"/>
      <c r="C5056" s="106"/>
      <c r="D5056" s="139"/>
      <c r="E5056" s="140"/>
      <c r="F5056" s="140"/>
      <c r="G5056" s="140"/>
      <c r="M5056" s="140"/>
      <c r="N5056" s="167"/>
      <c r="O5056" s="167"/>
      <c r="P5056" s="142"/>
      <c r="Q5056" s="142"/>
      <c r="R5056" s="142"/>
      <c r="S5056" s="139"/>
    </row>
    <row r="5057" spans="2:19" ht="15.75" customHeight="1" x14ac:dyDescent="0.25">
      <c r="B5057" s="106"/>
      <c r="C5057" s="106"/>
      <c r="D5057" s="139"/>
      <c r="E5057" s="140"/>
      <c r="F5057" s="140"/>
      <c r="G5057" s="140"/>
      <c r="M5057" s="140"/>
      <c r="N5057" s="167"/>
      <c r="O5057" s="167"/>
      <c r="P5057" s="142"/>
      <c r="Q5057" s="142"/>
      <c r="R5057" s="142"/>
      <c r="S5057" s="139"/>
    </row>
    <row r="5058" spans="2:19" ht="15.75" customHeight="1" x14ac:dyDescent="0.25">
      <c r="B5058" s="106"/>
      <c r="C5058" s="106"/>
      <c r="D5058" s="139"/>
      <c r="E5058" s="140"/>
      <c r="F5058" s="140"/>
      <c r="G5058" s="140"/>
      <c r="M5058" s="140"/>
      <c r="N5058" s="167"/>
      <c r="O5058" s="167"/>
      <c r="P5058" s="142"/>
      <c r="Q5058" s="142"/>
      <c r="R5058" s="142"/>
      <c r="S5058" s="139"/>
    </row>
    <row r="5059" spans="2:19" ht="15.75" customHeight="1" x14ac:dyDescent="0.25">
      <c r="B5059" s="106"/>
      <c r="C5059" s="106"/>
      <c r="D5059" s="139"/>
      <c r="E5059" s="140"/>
      <c r="F5059" s="140"/>
      <c r="G5059" s="140"/>
      <c r="M5059" s="140"/>
      <c r="N5059" s="167"/>
      <c r="O5059" s="167"/>
      <c r="P5059" s="142"/>
      <c r="Q5059" s="142"/>
      <c r="R5059" s="142"/>
      <c r="S5059" s="139"/>
    </row>
    <row r="5060" spans="2:19" ht="15.75" customHeight="1" x14ac:dyDescent="0.25">
      <c r="B5060" s="106"/>
      <c r="C5060" s="106"/>
      <c r="D5060" s="139"/>
      <c r="E5060" s="140"/>
      <c r="F5060" s="140"/>
      <c r="G5060" s="140"/>
      <c r="M5060" s="140"/>
      <c r="N5060" s="167"/>
      <c r="O5060" s="167"/>
      <c r="P5060" s="142"/>
      <c r="Q5060" s="142"/>
      <c r="R5060" s="142"/>
      <c r="S5060" s="139"/>
    </row>
    <row r="5061" spans="2:19" ht="15.75" customHeight="1" x14ac:dyDescent="0.25">
      <c r="B5061" s="106"/>
      <c r="C5061" s="106"/>
      <c r="D5061" s="139"/>
      <c r="E5061" s="140"/>
      <c r="F5061" s="140"/>
      <c r="G5061" s="140"/>
      <c r="M5061" s="140"/>
      <c r="N5061" s="167"/>
      <c r="O5061" s="167"/>
      <c r="P5061" s="142"/>
      <c r="Q5061" s="142"/>
      <c r="R5061" s="142"/>
      <c r="S5061" s="139"/>
    </row>
    <row r="5062" spans="2:19" ht="15.75" customHeight="1" x14ac:dyDescent="0.25">
      <c r="B5062" s="106"/>
      <c r="C5062" s="106"/>
      <c r="D5062" s="139"/>
      <c r="E5062" s="140"/>
      <c r="F5062" s="140"/>
      <c r="G5062" s="140"/>
      <c r="M5062" s="140"/>
      <c r="N5062" s="167"/>
      <c r="O5062" s="167"/>
      <c r="P5062" s="142"/>
      <c r="Q5062" s="142"/>
      <c r="R5062" s="142"/>
      <c r="S5062" s="139"/>
    </row>
    <row r="5063" spans="2:19" ht="15.75" customHeight="1" x14ac:dyDescent="0.25">
      <c r="B5063" s="106"/>
      <c r="C5063" s="106"/>
      <c r="D5063" s="139"/>
      <c r="E5063" s="140"/>
      <c r="F5063" s="140"/>
      <c r="G5063" s="140"/>
      <c r="M5063" s="140"/>
      <c r="N5063" s="167"/>
      <c r="O5063" s="167"/>
      <c r="P5063" s="142"/>
      <c r="Q5063" s="142"/>
      <c r="R5063" s="142"/>
      <c r="S5063" s="139"/>
    </row>
    <row r="5064" spans="2:19" ht="15.75" customHeight="1" x14ac:dyDescent="0.25">
      <c r="B5064" s="106"/>
      <c r="C5064" s="106"/>
      <c r="D5064" s="139"/>
      <c r="E5064" s="140"/>
      <c r="F5064" s="140"/>
      <c r="G5064" s="140"/>
      <c r="M5064" s="140"/>
      <c r="N5064" s="167"/>
      <c r="O5064" s="167"/>
      <c r="P5064" s="142"/>
      <c r="Q5064" s="142"/>
      <c r="R5064" s="142"/>
      <c r="S5064" s="139"/>
    </row>
    <row r="5065" spans="2:19" ht="15.75" customHeight="1" x14ac:dyDescent="0.25">
      <c r="B5065" s="106"/>
      <c r="C5065" s="106"/>
      <c r="D5065" s="139"/>
      <c r="E5065" s="140"/>
      <c r="F5065" s="140"/>
      <c r="G5065" s="140"/>
      <c r="M5065" s="140"/>
      <c r="N5065" s="167"/>
      <c r="O5065" s="167"/>
      <c r="P5065" s="142"/>
      <c r="Q5065" s="142"/>
      <c r="R5065" s="142"/>
      <c r="S5065" s="139"/>
    </row>
    <row r="5066" spans="2:19" ht="15.75" customHeight="1" x14ac:dyDescent="0.25">
      <c r="B5066" s="106"/>
      <c r="C5066" s="106"/>
      <c r="D5066" s="139"/>
      <c r="E5066" s="140"/>
      <c r="F5066" s="140"/>
      <c r="G5066" s="140"/>
      <c r="M5066" s="140"/>
      <c r="N5066" s="167"/>
      <c r="O5066" s="167"/>
      <c r="P5066" s="142"/>
      <c r="Q5066" s="142"/>
      <c r="R5066" s="142"/>
      <c r="S5066" s="139"/>
    </row>
    <row r="5067" spans="2:19" ht="15.75" customHeight="1" x14ac:dyDescent="0.25">
      <c r="B5067" s="106"/>
      <c r="C5067" s="106"/>
      <c r="D5067" s="139"/>
      <c r="E5067" s="140"/>
      <c r="F5067" s="140"/>
      <c r="G5067" s="140"/>
      <c r="M5067" s="140"/>
      <c r="N5067" s="167"/>
      <c r="O5067" s="167"/>
      <c r="P5067" s="142"/>
      <c r="Q5067" s="142"/>
      <c r="R5067" s="142"/>
      <c r="S5067" s="139"/>
    </row>
    <row r="5068" spans="2:19" ht="15.75" customHeight="1" x14ac:dyDescent="0.25">
      <c r="B5068" s="106"/>
      <c r="C5068" s="106"/>
      <c r="D5068" s="139"/>
      <c r="E5068" s="140"/>
      <c r="F5068" s="140"/>
      <c r="G5068" s="140"/>
      <c r="M5068" s="140"/>
      <c r="N5068" s="167"/>
      <c r="O5068" s="167"/>
      <c r="P5068" s="142"/>
      <c r="Q5068" s="142"/>
      <c r="R5068" s="142"/>
      <c r="S5068" s="139"/>
    </row>
    <row r="5069" spans="2:19" ht="15.75" customHeight="1" x14ac:dyDescent="0.25">
      <c r="B5069" s="106"/>
      <c r="C5069" s="106"/>
      <c r="D5069" s="139"/>
      <c r="E5069" s="140"/>
      <c r="F5069" s="140"/>
      <c r="G5069" s="140"/>
      <c r="M5069" s="140"/>
      <c r="N5069" s="167"/>
      <c r="O5069" s="167"/>
      <c r="P5069" s="142"/>
      <c r="Q5069" s="142"/>
      <c r="R5069" s="142"/>
      <c r="S5069" s="139"/>
    </row>
    <row r="5070" spans="2:19" ht="15.75" customHeight="1" x14ac:dyDescent="0.25">
      <c r="B5070" s="106"/>
      <c r="C5070" s="106"/>
      <c r="D5070" s="139"/>
      <c r="E5070" s="140"/>
      <c r="F5070" s="140"/>
      <c r="G5070" s="140"/>
      <c r="M5070" s="140"/>
      <c r="N5070" s="167"/>
      <c r="O5070" s="167"/>
      <c r="P5070" s="142"/>
      <c r="Q5070" s="142"/>
      <c r="R5070" s="142"/>
      <c r="S5070" s="139"/>
    </row>
    <row r="5071" spans="2:19" ht="15.75" customHeight="1" x14ac:dyDescent="0.25">
      <c r="B5071" s="106"/>
      <c r="C5071" s="106"/>
      <c r="D5071" s="139"/>
      <c r="E5071" s="140"/>
      <c r="F5071" s="140"/>
      <c r="G5071" s="140"/>
      <c r="M5071" s="140"/>
      <c r="N5071" s="167"/>
      <c r="O5071" s="167"/>
      <c r="P5071" s="142"/>
      <c r="Q5071" s="142"/>
      <c r="R5071" s="142"/>
      <c r="S5071" s="139"/>
    </row>
    <row r="5072" spans="2:19" ht="15.75" customHeight="1" x14ac:dyDescent="0.25">
      <c r="B5072" s="106"/>
      <c r="C5072" s="106"/>
      <c r="D5072" s="139"/>
      <c r="E5072" s="140"/>
      <c r="F5072" s="140"/>
      <c r="G5072" s="140"/>
      <c r="M5072" s="140"/>
      <c r="N5072" s="167"/>
      <c r="O5072" s="167"/>
      <c r="P5072" s="142"/>
      <c r="Q5072" s="142"/>
      <c r="R5072" s="142"/>
      <c r="S5072" s="139"/>
    </row>
    <row r="5073" spans="2:19" ht="15.75" customHeight="1" x14ac:dyDescent="0.25">
      <c r="B5073" s="106"/>
      <c r="C5073" s="106"/>
      <c r="D5073" s="139"/>
      <c r="E5073" s="140"/>
      <c r="F5073" s="140"/>
      <c r="G5073" s="140"/>
      <c r="M5073" s="140"/>
      <c r="N5073" s="167"/>
      <c r="O5073" s="167"/>
      <c r="P5073" s="142"/>
      <c r="Q5073" s="142"/>
      <c r="R5073" s="142"/>
      <c r="S5073" s="139"/>
    </row>
    <row r="5074" spans="2:19" ht="15.75" customHeight="1" x14ac:dyDescent="0.25">
      <c r="B5074" s="106"/>
      <c r="C5074" s="106"/>
      <c r="D5074" s="139"/>
      <c r="E5074" s="140"/>
      <c r="F5074" s="140"/>
      <c r="G5074" s="140"/>
      <c r="M5074" s="140"/>
      <c r="N5074" s="167"/>
      <c r="O5074" s="167"/>
      <c r="P5074" s="142"/>
      <c r="Q5074" s="142"/>
      <c r="R5074" s="142"/>
      <c r="S5074" s="139"/>
    </row>
    <row r="5075" spans="2:19" ht="15.75" customHeight="1" x14ac:dyDescent="0.25">
      <c r="B5075" s="106"/>
      <c r="C5075" s="106"/>
      <c r="D5075" s="139"/>
      <c r="E5075" s="140"/>
      <c r="F5075" s="140"/>
      <c r="G5075" s="140"/>
      <c r="M5075" s="140"/>
      <c r="N5075" s="167"/>
      <c r="O5075" s="167"/>
      <c r="P5075" s="142"/>
      <c r="Q5075" s="142"/>
      <c r="R5075" s="142"/>
      <c r="S5075" s="139"/>
    </row>
    <row r="5076" spans="2:19" ht="15.75" customHeight="1" x14ac:dyDescent="0.25">
      <c r="B5076" s="106"/>
      <c r="C5076" s="106"/>
      <c r="D5076" s="139"/>
      <c r="E5076" s="140"/>
      <c r="F5076" s="140"/>
      <c r="G5076" s="140"/>
      <c r="M5076" s="140"/>
      <c r="N5076" s="167"/>
      <c r="O5076" s="167"/>
      <c r="P5076" s="142"/>
      <c r="Q5076" s="142"/>
      <c r="R5076" s="142"/>
      <c r="S5076" s="139"/>
    </row>
    <row r="5077" spans="2:19" ht="15.75" customHeight="1" x14ac:dyDescent="0.25">
      <c r="B5077" s="106"/>
      <c r="C5077" s="106"/>
      <c r="D5077" s="139"/>
      <c r="E5077" s="140"/>
      <c r="F5077" s="140"/>
      <c r="G5077" s="140"/>
      <c r="M5077" s="140"/>
      <c r="N5077" s="167"/>
      <c r="O5077" s="167"/>
      <c r="P5077" s="142"/>
      <c r="Q5077" s="142"/>
      <c r="R5077" s="142"/>
      <c r="S5077" s="139"/>
    </row>
    <row r="5078" spans="2:19" ht="15.75" customHeight="1" x14ac:dyDescent="0.25">
      <c r="B5078" s="106"/>
      <c r="C5078" s="106"/>
      <c r="D5078" s="139"/>
      <c r="E5078" s="140"/>
      <c r="F5078" s="140"/>
      <c r="G5078" s="140"/>
      <c r="M5078" s="140"/>
      <c r="N5078" s="167"/>
      <c r="O5078" s="167"/>
      <c r="P5078" s="142"/>
      <c r="Q5078" s="142"/>
      <c r="R5078" s="142"/>
      <c r="S5078" s="139"/>
    </row>
    <row r="5079" spans="2:19" ht="15.75" customHeight="1" x14ac:dyDescent="0.25">
      <c r="B5079" s="106"/>
      <c r="C5079" s="106"/>
      <c r="D5079" s="139"/>
      <c r="E5079" s="140"/>
      <c r="F5079" s="140"/>
      <c r="G5079" s="140"/>
      <c r="M5079" s="140"/>
      <c r="N5079" s="167"/>
      <c r="O5079" s="167"/>
      <c r="P5079" s="142"/>
      <c r="Q5079" s="142"/>
      <c r="R5079" s="142"/>
      <c r="S5079" s="139"/>
    </row>
    <row r="5080" spans="2:19" ht="15.75" customHeight="1" x14ac:dyDescent="0.25">
      <c r="B5080" s="106"/>
      <c r="C5080" s="106"/>
      <c r="D5080" s="139"/>
      <c r="E5080" s="140"/>
      <c r="F5080" s="140"/>
      <c r="G5080" s="140"/>
      <c r="M5080" s="140"/>
      <c r="N5080" s="167"/>
      <c r="O5080" s="167"/>
      <c r="P5080" s="142"/>
      <c r="Q5080" s="142"/>
      <c r="R5080" s="142"/>
      <c r="S5080" s="139"/>
    </row>
    <row r="5081" spans="2:19" ht="15.75" customHeight="1" x14ac:dyDescent="0.25">
      <c r="B5081" s="106"/>
      <c r="C5081" s="106"/>
      <c r="D5081" s="139"/>
      <c r="E5081" s="140"/>
      <c r="F5081" s="140"/>
      <c r="G5081" s="140"/>
      <c r="M5081" s="140"/>
      <c r="N5081" s="167"/>
      <c r="O5081" s="167"/>
      <c r="P5081" s="142"/>
      <c r="Q5081" s="142"/>
      <c r="R5081" s="142"/>
      <c r="S5081" s="139"/>
    </row>
    <row r="5082" spans="2:19" ht="15.75" customHeight="1" x14ac:dyDescent="0.25">
      <c r="B5082" s="106"/>
      <c r="C5082" s="106"/>
      <c r="D5082" s="139"/>
      <c r="E5082" s="140"/>
      <c r="F5082" s="140"/>
      <c r="G5082" s="140"/>
      <c r="M5082" s="140"/>
      <c r="N5082" s="167"/>
      <c r="O5082" s="167"/>
      <c r="P5082" s="142"/>
      <c r="Q5082" s="142"/>
      <c r="R5082" s="142"/>
      <c r="S5082" s="139"/>
    </row>
    <row r="5083" spans="2:19" ht="15.75" customHeight="1" x14ac:dyDescent="0.25">
      <c r="B5083" s="106"/>
      <c r="C5083" s="106"/>
      <c r="D5083" s="139"/>
      <c r="E5083" s="140"/>
      <c r="F5083" s="140"/>
      <c r="G5083" s="140"/>
      <c r="M5083" s="140"/>
      <c r="N5083" s="167"/>
      <c r="O5083" s="167"/>
      <c r="P5083" s="142"/>
      <c r="Q5083" s="142"/>
      <c r="R5083" s="142"/>
      <c r="S5083" s="139"/>
    </row>
    <row r="5084" spans="2:19" ht="15.75" customHeight="1" x14ac:dyDescent="0.25">
      <c r="B5084" s="106"/>
      <c r="C5084" s="106"/>
      <c r="D5084" s="139"/>
      <c r="E5084" s="140"/>
      <c r="F5084" s="140"/>
      <c r="G5084" s="140"/>
      <c r="M5084" s="140"/>
      <c r="N5084" s="167"/>
      <c r="O5084" s="167"/>
      <c r="P5084" s="142"/>
      <c r="Q5084" s="142"/>
      <c r="R5084" s="142"/>
      <c r="S5084" s="139"/>
    </row>
    <row r="5085" spans="2:19" ht="15.75" customHeight="1" x14ac:dyDescent="0.25">
      <c r="B5085" s="106"/>
      <c r="C5085" s="106"/>
      <c r="D5085" s="139"/>
      <c r="E5085" s="140"/>
      <c r="F5085" s="140"/>
      <c r="G5085" s="140"/>
      <c r="M5085" s="140"/>
      <c r="N5085" s="167"/>
      <c r="O5085" s="167"/>
      <c r="P5085" s="142"/>
      <c r="Q5085" s="142"/>
      <c r="R5085" s="142"/>
      <c r="S5085" s="139"/>
    </row>
    <row r="5086" spans="2:19" ht="15.75" customHeight="1" x14ac:dyDescent="0.25">
      <c r="B5086" s="106"/>
      <c r="C5086" s="106"/>
      <c r="D5086" s="139"/>
      <c r="E5086" s="140"/>
      <c r="F5086" s="140"/>
      <c r="G5086" s="140"/>
      <c r="M5086" s="140"/>
      <c r="N5086" s="167"/>
      <c r="O5086" s="167"/>
      <c r="P5086" s="142"/>
      <c r="Q5086" s="142"/>
      <c r="R5086" s="142"/>
      <c r="S5086" s="139"/>
    </row>
    <row r="5087" spans="2:19" ht="15.75" customHeight="1" x14ac:dyDescent="0.25">
      <c r="B5087" s="106"/>
      <c r="C5087" s="106"/>
      <c r="D5087" s="139"/>
      <c r="E5087" s="140"/>
      <c r="F5087" s="140"/>
      <c r="G5087" s="140"/>
      <c r="M5087" s="140"/>
      <c r="N5087" s="167"/>
      <c r="O5087" s="167"/>
      <c r="P5087" s="142"/>
      <c r="Q5087" s="142"/>
      <c r="R5087" s="142"/>
      <c r="S5087" s="139"/>
    </row>
    <row r="5088" spans="2:19" ht="15.75" customHeight="1" x14ac:dyDescent="0.25">
      <c r="B5088" s="106"/>
      <c r="C5088" s="106"/>
      <c r="D5088" s="139"/>
      <c r="E5088" s="140"/>
      <c r="F5088" s="140"/>
      <c r="G5088" s="140"/>
      <c r="M5088" s="140"/>
      <c r="N5088" s="167"/>
      <c r="O5088" s="167"/>
      <c r="P5088" s="142"/>
      <c r="Q5088" s="142"/>
      <c r="R5088" s="142"/>
      <c r="S5088" s="139"/>
    </row>
    <row r="5089" spans="2:19" ht="15.75" customHeight="1" x14ac:dyDescent="0.25">
      <c r="B5089" s="106"/>
      <c r="C5089" s="106"/>
      <c r="D5089" s="139"/>
      <c r="E5089" s="140"/>
      <c r="F5089" s="140"/>
      <c r="G5089" s="140"/>
      <c r="M5089" s="140"/>
      <c r="N5089" s="167"/>
      <c r="O5089" s="167"/>
      <c r="P5089" s="142"/>
      <c r="Q5089" s="142"/>
      <c r="R5089" s="142"/>
      <c r="S5089" s="139"/>
    </row>
    <row r="5090" spans="2:19" ht="15.75" customHeight="1" x14ac:dyDescent="0.25">
      <c r="B5090" s="106"/>
      <c r="C5090" s="106"/>
      <c r="D5090" s="139"/>
      <c r="E5090" s="140"/>
      <c r="F5090" s="140"/>
      <c r="G5090" s="140"/>
      <c r="M5090" s="140"/>
      <c r="N5090" s="167"/>
      <c r="O5090" s="167"/>
      <c r="P5090" s="142"/>
      <c r="Q5090" s="142"/>
      <c r="R5090" s="142"/>
      <c r="S5090" s="139"/>
    </row>
    <row r="5091" spans="2:19" ht="15.75" customHeight="1" x14ac:dyDescent="0.25">
      <c r="B5091" s="106"/>
      <c r="C5091" s="106"/>
      <c r="D5091" s="139"/>
      <c r="E5091" s="140"/>
      <c r="F5091" s="140"/>
      <c r="G5091" s="140"/>
      <c r="M5091" s="140"/>
      <c r="N5091" s="167"/>
      <c r="O5091" s="167"/>
      <c r="P5091" s="142"/>
      <c r="Q5091" s="142"/>
      <c r="R5091" s="142"/>
      <c r="S5091" s="139"/>
    </row>
    <row r="5092" spans="2:19" ht="15.75" customHeight="1" x14ac:dyDescent="0.25">
      <c r="B5092" s="106"/>
      <c r="C5092" s="106"/>
      <c r="D5092" s="139"/>
      <c r="E5092" s="140"/>
      <c r="F5092" s="140"/>
      <c r="G5092" s="140"/>
      <c r="M5092" s="140"/>
      <c r="N5092" s="167"/>
      <c r="O5092" s="167"/>
      <c r="P5092" s="142"/>
      <c r="Q5092" s="142"/>
      <c r="R5092" s="142"/>
      <c r="S5092" s="139"/>
    </row>
    <row r="5093" spans="2:19" ht="15.75" customHeight="1" x14ac:dyDescent="0.25">
      <c r="B5093" s="106"/>
      <c r="C5093" s="106"/>
      <c r="D5093" s="139"/>
      <c r="E5093" s="140"/>
      <c r="F5093" s="140"/>
      <c r="G5093" s="140"/>
      <c r="M5093" s="140"/>
      <c r="N5093" s="167"/>
      <c r="O5093" s="167"/>
      <c r="P5093" s="142"/>
      <c r="Q5093" s="142"/>
      <c r="R5093" s="142"/>
      <c r="S5093" s="139"/>
    </row>
    <row r="5094" spans="2:19" ht="15.75" customHeight="1" x14ac:dyDescent="0.25">
      <c r="B5094" s="106"/>
      <c r="C5094" s="106"/>
      <c r="D5094" s="139"/>
      <c r="E5094" s="140"/>
      <c r="F5094" s="140"/>
      <c r="G5094" s="140"/>
      <c r="M5094" s="140"/>
      <c r="N5094" s="167"/>
      <c r="O5094" s="167"/>
      <c r="P5094" s="142"/>
      <c r="Q5094" s="142"/>
      <c r="R5094" s="142"/>
      <c r="S5094" s="139"/>
    </row>
    <row r="5095" spans="2:19" ht="15.75" customHeight="1" x14ac:dyDescent="0.25">
      <c r="B5095" s="106"/>
      <c r="C5095" s="106"/>
      <c r="D5095" s="139"/>
      <c r="E5095" s="140"/>
      <c r="F5095" s="140"/>
      <c r="G5095" s="140"/>
      <c r="M5095" s="140"/>
      <c r="N5095" s="167"/>
      <c r="O5095" s="167"/>
      <c r="P5095" s="142"/>
      <c r="Q5095" s="142"/>
      <c r="R5095" s="142"/>
      <c r="S5095" s="139"/>
    </row>
    <row r="5096" spans="2:19" ht="15.75" customHeight="1" x14ac:dyDescent="0.25">
      <c r="B5096" s="106"/>
      <c r="C5096" s="106"/>
      <c r="D5096" s="139"/>
      <c r="E5096" s="140"/>
      <c r="F5096" s="140"/>
      <c r="G5096" s="140"/>
      <c r="M5096" s="140"/>
      <c r="N5096" s="167"/>
      <c r="O5096" s="167"/>
      <c r="P5096" s="142"/>
      <c r="Q5096" s="142"/>
      <c r="R5096" s="142"/>
      <c r="S5096" s="139"/>
    </row>
    <row r="5097" spans="2:19" ht="15.75" customHeight="1" x14ac:dyDescent="0.25">
      <c r="B5097" s="106"/>
      <c r="C5097" s="106"/>
      <c r="D5097" s="139"/>
      <c r="E5097" s="140"/>
      <c r="F5097" s="140"/>
      <c r="G5097" s="140"/>
      <c r="M5097" s="140"/>
      <c r="N5097" s="167"/>
      <c r="O5097" s="167"/>
      <c r="P5097" s="142"/>
      <c r="Q5097" s="142"/>
      <c r="R5097" s="142"/>
      <c r="S5097" s="139"/>
    </row>
    <row r="5098" spans="2:19" ht="15.75" customHeight="1" x14ac:dyDescent="0.25">
      <c r="B5098" s="106"/>
      <c r="C5098" s="106"/>
      <c r="D5098" s="139"/>
      <c r="E5098" s="140"/>
      <c r="F5098" s="140"/>
      <c r="G5098" s="140"/>
      <c r="M5098" s="140"/>
      <c r="N5098" s="167"/>
      <c r="O5098" s="167"/>
      <c r="P5098" s="142"/>
      <c r="Q5098" s="142"/>
      <c r="R5098" s="142"/>
      <c r="S5098" s="139"/>
    </row>
    <row r="5099" spans="2:19" ht="15.75" customHeight="1" x14ac:dyDescent="0.25">
      <c r="B5099" s="106"/>
      <c r="C5099" s="106"/>
      <c r="D5099" s="139"/>
      <c r="E5099" s="140"/>
      <c r="F5099" s="140"/>
      <c r="G5099" s="140"/>
      <c r="M5099" s="140"/>
      <c r="N5099" s="167"/>
      <c r="O5099" s="167"/>
      <c r="P5099" s="142"/>
      <c r="Q5099" s="142"/>
      <c r="R5099" s="142"/>
      <c r="S5099" s="139"/>
    </row>
    <row r="5100" spans="2:19" ht="15.75" customHeight="1" x14ac:dyDescent="0.25">
      <c r="B5100" s="106"/>
      <c r="C5100" s="106"/>
      <c r="D5100" s="139"/>
      <c r="E5100" s="140"/>
      <c r="F5100" s="140"/>
      <c r="G5100" s="140"/>
      <c r="M5100" s="140"/>
      <c r="N5100" s="167"/>
      <c r="O5100" s="167"/>
      <c r="P5100" s="142"/>
      <c r="Q5100" s="142"/>
      <c r="R5100" s="142"/>
      <c r="S5100" s="139"/>
    </row>
    <row r="5101" spans="2:19" ht="15.75" customHeight="1" x14ac:dyDescent="0.25">
      <c r="B5101" s="106"/>
      <c r="C5101" s="106"/>
      <c r="D5101" s="139"/>
      <c r="E5101" s="140"/>
      <c r="F5101" s="140"/>
      <c r="G5101" s="140"/>
      <c r="M5101" s="140"/>
      <c r="N5101" s="167"/>
      <c r="O5101" s="167"/>
      <c r="P5101" s="142"/>
      <c r="Q5101" s="142"/>
      <c r="R5101" s="142"/>
      <c r="S5101" s="139"/>
    </row>
    <row r="5102" spans="2:19" ht="15.75" customHeight="1" x14ac:dyDescent="0.25">
      <c r="B5102" s="106"/>
      <c r="C5102" s="106"/>
      <c r="D5102" s="139"/>
      <c r="E5102" s="140"/>
      <c r="F5102" s="140"/>
      <c r="G5102" s="140"/>
      <c r="M5102" s="140"/>
      <c r="N5102" s="167"/>
      <c r="O5102" s="167"/>
      <c r="P5102" s="142"/>
      <c r="Q5102" s="142"/>
      <c r="R5102" s="142"/>
      <c r="S5102" s="139"/>
    </row>
    <row r="5103" spans="2:19" ht="15.75" customHeight="1" x14ac:dyDescent="0.25">
      <c r="B5103" s="106"/>
      <c r="C5103" s="106"/>
      <c r="D5103" s="139"/>
      <c r="E5103" s="140"/>
      <c r="F5103" s="140"/>
      <c r="G5103" s="140"/>
      <c r="M5103" s="140"/>
      <c r="N5103" s="167"/>
      <c r="O5103" s="167"/>
      <c r="P5103" s="142"/>
      <c r="Q5103" s="142"/>
      <c r="R5103" s="142"/>
      <c r="S5103" s="139"/>
    </row>
    <row r="5104" spans="2:19" ht="15.75" customHeight="1" x14ac:dyDescent="0.25">
      <c r="B5104" s="106"/>
      <c r="C5104" s="106"/>
      <c r="D5104" s="139"/>
      <c r="E5104" s="140"/>
      <c r="F5104" s="140"/>
      <c r="G5104" s="140"/>
      <c r="M5104" s="140"/>
      <c r="N5104" s="167"/>
      <c r="O5104" s="167"/>
      <c r="P5104" s="142"/>
      <c r="Q5104" s="142"/>
      <c r="R5104" s="142"/>
      <c r="S5104" s="139"/>
    </row>
    <row r="5105" spans="2:19" ht="15.75" customHeight="1" x14ac:dyDescent="0.25">
      <c r="B5105" s="106"/>
      <c r="C5105" s="106"/>
      <c r="D5105" s="139"/>
      <c r="E5105" s="140"/>
      <c r="F5105" s="140"/>
      <c r="G5105" s="140"/>
      <c r="M5105" s="140"/>
      <c r="N5105" s="167"/>
      <c r="O5105" s="167"/>
      <c r="P5105" s="142"/>
      <c r="Q5105" s="142"/>
      <c r="R5105" s="142"/>
      <c r="S5105" s="139"/>
    </row>
    <row r="5106" spans="2:19" ht="15.75" customHeight="1" x14ac:dyDescent="0.25">
      <c r="B5106" s="106"/>
      <c r="C5106" s="106"/>
      <c r="D5106" s="139"/>
      <c r="E5106" s="140"/>
      <c r="F5106" s="140"/>
      <c r="G5106" s="140"/>
      <c r="M5106" s="140"/>
      <c r="N5106" s="167"/>
      <c r="O5106" s="167"/>
      <c r="P5106" s="142"/>
      <c r="Q5106" s="142"/>
      <c r="R5106" s="142"/>
      <c r="S5106" s="139"/>
    </row>
    <row r="5107" spans="2:19" ht="15.75" customHeight="1" x14ac:dyDescent="0.25">
      <c r="B5107" s="106"/>
      <c r="C5107" s="106"/>
      <c r="D5107" s="139"/>
      <c r="E5107" s="140"/>
      <c r="F5107" s="140"/>
      <c r="G5107" s="140"/>
      <c r="M5107" s="140"/>
      <c r="N5107" s="167"/>
      <c r="O5107" s="167"/>
      <c r="P5107" s="142"/>
      <c r="Q5107" s="142"/>
      <c r="R5107" s="142"/>
      <c r="S5107" s="139"/>
    </row>
    <row r="5108" spans="2:19" ht="15.75" customHeight="1" x14ac:dyDescent="0.25">
      <c r="B5108" s="106"/>
      <c r="C5108" s="106"/>
      <c r="D5108" s="139"/>
      <c r="E5108" s="140"/>
      <c r="F5108" s="140"/>
      <c r="G5108" s="140"/>
      <c r="M5108" s="140"/>
      <c r="N5108" s="167"/>
      <c r="O5108" s="167"/>
      <c r="P5108" s="142"/>
      <c r="Q5108" s="142"/>
      <c r="R5108" s="142"/>
      <c r="S5108" s="139"/>
    </row>
    <row r="5109" spans="2:19" ht="15.75" customHeight="1" x14ac:dyDescent="0.25">
      <c r="B5109" s="106"/>
      <c r="C5109" s="106"/>
      <c r="D5109" s="139"/>
      <c r="E5109" s="140"/>
      <c r="F5109" s="140"/>
      <c r="G5109" s="140"/>
      <c r="M5109" s="140"/>
      <c r="N5109" s="167"/>
      <c r="O5109" s="167"/>
      <c r="P5109" s="142"/>
      <c r="Q5109" s="142"/>
      <c r="R5109" s="142"/>
      <c r="S5109" s="139"/>
    </row>
    <row r="5110" spans="2:19" ht="15.75" customHeight="1" x14ac:dyDescent="0.25">
      <c r="B5110" s="106"/>
      <c r="C5110" s="106"/>
      <c r="D5110" s="139"/>
      <c r="E5110" s="140"/>
      <c r="F5110" s="140"/>
      <c r="G5110" s="140"/>
      <c r="M5110" s="140"/>
      <c r="N5110" s="167"/>
      <c r="O5110" s="167"/>
      <c r="P5110" s="142"/>
      <c r="Q5110" s="142"/>
      <c r="R5110" s="142"/>
      <c r="S5110" s="139"/>
    </row>
    <row r="5111" spans="2:19" ht="15.75" customHeight="1" x14ac:dyDescent="0.25">
      <c r="B5111" s="106"/>
      <c r="C5111" s="106"/>
      <c r="D5111" s="139"/>
      <c r="E5111" s="140"/>
      <c r="F5111" s="140"/>
      <c r="G5111" s="140"/>
      <c r="M5111" s="140"/>
      <c r="N5111" s="167"/>
      <c r="O5111" s="167"/>
      <c r="P5111" s="142"/>
      <c r="Q5111" s="142"/>
      <c r="R5111" s="142"/>
      <c r="S5111" s="139"/>
    </row>
    <row r="5112" spans="2:19" ht="15.75" customHeight="1" x14ac:dyDescent="0.25">
      <c r="B5112" s="106"/>
      <c r="C5112" s="106"/>
      <c r="D5112" s="139"/>
      <c r="E5112" s="140"/>
      <c r="F5112" s="140"/>
      <c r="G5112" s="140"/>
      <c r="M5112" s="140"/>
      <c r="N5112" s="167"/>
      <c r="O5112" s="167"/>
      <c r="P5112" s="142"/>
      <c r="Q5112" s="142"/>
      <c r="R5112" s="142"/>
      <c r="S5112" s="139"/>
    </row>
    <row r="5113" spans="2:19" ht="15.75" customHeight="1" x14ac:dyDescent="0.25">
      <c r="B5113" s="106"/>
      <c r="C5113" s="106"/>
      <c r="D5113" s="139"/>
      <c r="E5113" s="140"/>
      <c r="F5113" s="140"/>
      <c r="G5113" s="140"/>
      <c r="M5113" s="140"/>
      <c r="N5113" s="167"/>
      <c r="O5113" s="167"/>
      <c r="P5113" s="142"/>
      <c r="Q5113" s="142"/>
      <c r="R5113" s="142"/>
      <c r="S5113" s="139"/>
    </row>
    <row r="5114" spans="2:19" ht="15.75" customHeight="1" x14ac:dyDescent="0.25">
      <c r="B5114" s="106"/>
      <c r="C5114" s="106"/>
      <c r="D5114" s="139"/>
      <c r="E5114" s="140"/>
      <c r="F5114" s="140"/>
      <c r="G5114" s="140"/>
      <c r="M5114" s="140"/>
      <c r="N5114" s="167"/>
      <c r="O5114" s="167"/>
      <c r="P5114" s="142"/>
      <c r="Q5114" s="142"/>
      <c r="R5114" s="142"/>
      <c r="S5114" s="139"/>
    </row>
    <row r="5115" spans="2:19" ht="15.75" customHeight="1" x14ac:dyDescent="0.25">
      <c r="B5115" s="106"/>
      <c r="C5115" s="106"/>
      <c r="D5115" s="139"/>
      <c r="E5115" s="140"/>
      <c r="F5115" s="140"/>
      <c r="G5115" s="140"/>
      <c r="M5115" s="140"/>
      <c r="N5115" s="167"/>
      <c r="O5115" s="167"/>
      <c r="P5115" s="142"/>
      <c r="Q5115" s="142"/>
      <c r="R5115" s="142"/>
      <c r="S5115" s="139"/>
    </row>
    <row r="5116" spans="2:19" ht="15.75" customHeight="1" x14ac:dyDescent="0.25">
      <c r="B5116" s="106"/>
      <c r="C5116" s="106"/>
      <c r="D5116" s="139"/>
      <c r="E5116" s="140"/>
      <c r="F5116" s="140"/>
      <c r="G5116" s="140"/>
      <c r="M5116" s="140"/>
      <c r="N5116" s="167"/>
      <c r="O5116" s="167"/>
      <c r="P5116" s="142"/>
      <c r="Q5116" s="142"/>
      <c r="R5116" s="142"/>
      <c r="S5116" s="139"/>
    </row>
    <row r="5117" spans="2:19" ht="15.75" customHeight="1" x14ac:dyDescent="0.25">
      <c r="B5117" s="106"/>
      <c r="C5117" s="106"/>
      <c r="D5117" s="139"/>
      <c r="E5117" s="140"/>
      <c r="F5117" s="140"/>
      <c r="G5117" s="140"/>
      <c r="M5117" s="140"/>
      <c r="N5117" s="167"/>
      <c r="O5117" s="167"/>
      <c r="P5117" s="142"/>
      <c r="Q5117" s="142"/>
      <c r="R5117" s="142"/>
      <c r="S5117" s="139"/>
    </row>
    <row r="5118" spans="2:19" ht="15.75" customHeight="1" x14ac:dyDescent="0.25">
      <c r="B5118" s="106"/>
      <c r="C5118" s="106"/>
      <c r="D5118" s="139"/>
      <c r="E5118" s="140"/>
      <c r="F5118" s="140"/>
      <c r="G5118" s="140"/>
      <c r="M5118" s="140"/>
      <c r="N5118" s="167"/>
      <c r="O5118" s="167"/>
      <c r="P5118" s="142"/>
      <c r="Q5118" s="142"/>
      <c r="R5118" s="142"/>
      <c r="S5118" s="139"/>
    </row>
    <row r="5119" spans="2:19" ht="15.75" customHeight="1" x14ac:dyDescent="0.25">
      <c r="B5119" s="106"/>
      <c r="C5119" s="106"/>
      <c r="D5119" s="139"/>
      <c r="E5119" s="140"/>
      <c r="F5119" s="140"/>
      <c r="G5119" s="140"/>
      <c r="M5119" s="140"/>
      <c r="N5119" s="167"/>
      <c r="O5119" s="167"/>
      <c r="P5119" s="142"/>
      <c r="Q5119" s="142"/>
      <c r="R5119" s="142"/>
      <c r="S5119" s="139"/>
    </row>
    <row r="5120" spans="2:19" ht="15.75" customHeight="1" x14ac:dyDescent="0.25">
      <c r="B5120" s="106"/>
      <c r="C5120" s="106"/>
      <c r="D5120" s="139"/>
      <c r="E5120" s="140"/>
      <c r="F5120" s="140"/>
      <c r="G5120" s="140"/>
      <c r="M5120" s="140"/>
      <c r="N5120" s="167"/>
      <c r="O5120" s="167"/>
      <c r="P5120" s="142"/>
      <c r="Q5120" s="142"/>
      <c r="R5120" s="142"/>
      <c r="S5120" s="139"/>
    </row>
    <row r="5121" spans="2:19" ht="15.75" customHeight="1" x14ac:dyDescent="0.25">
      <c r="B5121" s="106"/>
      <c r="C5121" s="106"/>
      <c r="D5121" s="139"/>
      <c r="E5121" s="140"/>
      <c r="F5121" s="140"/>
      <c r="G5121" s="140"/>
      <c r="M5121" s="140"/>
      <c r="N5121" s="167"/>
      <c r="O5121" s="167"/>
      <c r="P5121" s="142"/>
      <c r="Q5121" s="142"/>
      <c r="R5121" s="142"/>
      <c r="S5121" s="139"/>
    </row>
    <row r="5122" spans="2:19" ht="15.75" customHeight="1" x14ac:dyDescent="0.25">
      <c r="B5122" s="106"/>
      <c r="C5122" s="106"/>
      <c r="D5122" s="139"/>
      <c r="E5122" s="140"/>
      <c r="F5122" s="140"/>
      <c r="G5122" s="140"/>
      <c r="M5122" s="140"/>
      <c r="N5122" s="167"/>
      <c r="O5122" s="167"/>
      <c r="P5122" s="142"/>
      <c r="Q5122" s="142"/>
      <c r="R5122" s="142"/>
      <c r="S5122" s="139"/>
    </row>
    <row r="5123" spans="2:19" ht="15.75" customHeight="1" x14ac:dyDescent="0.25">
      <c r="B5123" s="106"/>
      <c r="C5123" s="106"/>
      <c r="D5123" s="139"/>
      <c r="E5123" s="140"/>
      <c r="F5123" s="140"/>
      <c r="G5123" s="140"/>
      <c r="M5123" s="140"/>
      <c r="N5123" s="167"/>
      <c r="O5123" s="167"/>
      <c r="P5123" s="142"/>
      <c r="Q5123" s="142"/>
      <c r="R5123" s="142"/>
      <c r="S5123" s="139"/>
    </row>
    <row r="5124" spans="2:19" ht="15.75" customHeight="1" x14ac:dyDescent="0.25">
      <c r="B5124" s="106"/>
      <c r="C5124" s="106"/>
      <c r="D5124" s="139"/>
      <c r="E5124" s="140"/>
      <c r="F5124" s="140"/>
      <c r="G5124" s="140"/>
      <c r="M5124" s="140"/>
      <c r="N5124" s="167"/>
      <c r="O5124" s="167"/>
      <c r="P5124" s="142"/>
      <c r="Q5124" s="142"/>
      <c r="R5124" s="142"/>
      <c r="S5124" s="139"/>
    </row>
    <row r="5125" spans="2:19" ht="15.75" customHeight="1" x14ac:dyDescent="0.25">
      <c r="B5125" s="106"/>
      <c r="C5125" s="106"/>
      <c r="D5125" s="139"/>
      <c r="E5125" s="140"/>
      <c r="F5125" s="140"/>
      <c r="G5125" s="140"/>
      <c r="M5125" s="140"/>
      <c r="N5125" s="167"/>
      <c r="O5125" s="167"/>
      <c r="P5125" s="142"/>
      <c r="Q5125" s="142"/>
      <c r="R5125" s="142"/>
      <c r="S5125" s="139"/>
    </row>
    <row r="5126" spans="2:19" ht="15.75" customHeight="1" x14ac:dyDescent="0.25">
      <c r="B5126" s="106"/>
      <c r="C5126" s="106"/>
      <c r="D5126" s="139"/>
      <c r="E5126" s="140"/>
      <c r="F5126" s="140"/>
      <c r="G5126" s="140"/>
      <c r="M5126" s="140"/>
      <c r="N5126" s="167"/>
      <c r="O5126" s="167"/>
      <c r="P5126" s="142"/>
      <c r="Q5126" s="142"/>
      <c r="R5126" s="142"/>
      <c r="S5126" s="139"/>
    </row>
    <row r="5127" spans="2:19" ht="15.75" customHeight="1" x14ac:dyDescent="0.25">
      <c r="B5127" s="106"/>
      <c r="C5127" s="106"/>
      <c r="D5127" s="139"/>
      <c r="E5127" s="140"/>
      <c r="F5127" s="140"/>
      <c r="G5127" s="140"/>
      <c r="M5127" s="140"/>
      <c r="N5127" s="167"/>
      <c r="O5127" s="167"/>
      <c r="P5127" s="142"/>
      <c r="Q5127" s="142"/>
      <c r="R5127" s="142"/>
      <c r="S5127" s="139"/>
    </row>
    <row r="5128" spans="2:19" ht="15.75" customHeight="1" x14ac:dyDescent="0.25">
      <c r="B5128" s="106"/>
      <c r="C5128" s="106"/>
      <c r="D5128" s="139"/>
      <c r="E5128" s="140"/>
      <c r="F5128" s="140"/>
      <c r="G5128" s="140"/>
      <c r="M5128" s="140"/>
      <c r="N5128" s="167"/>
      <c r="O5128" s="167"/>
      <c r="P5128" s="142"/>
      <c r="Q5128" s="142"/>
      <c r="R5128" s="142"/>
      <c r="S5128" s="139"/>
    </row>
    <row r="5129" spans="2:19" ht="15.75" customHeight="1" x14ac:dyDescent="0.25">
      <c r="B5129" s="106"/>
      <c r="C5129" s="106"/>
      <c r="D5129" s="139"/>
      <c r="E5129" s="140"/>
      <c r="F5129" s="140"/>
      <c r="G5129" s="140"/>
      <c r="M5129" s="140"/>
      <c r="N5129" s="167"/>
      <c r="O5129" s="167"/>
      <c r="P5129" s="142"/>
      <c r="Q5129" s="142"/>
      <c r="R5129" s="142"/>
      <c r="S5129" s="139"/>
    </row>
    <row r="5130" spans="2:19" ht="15.75" customHeight="1" x14ac:dyDescent="0.25">
      <c r="B5130" s="106"/>
      <c r="C5130" s="106"/>
      <c r="D5130" s="139"/>
      <c r="E5130" s="140"/>
      <c r="F5130" s="140"/>
      <c r="G5130" s="140"/>
      <c r="M5130" s="140"/>
      <c r="N5130" s="167"/>
      <c r="O5130" s="167"/>
      <c r="P5130" s="142"/>
      <c r="Q5130" s="142"/>
      <c r="R5130" s="142"/>
      <c r="S5130" s="139"/>
    </row>
    <row r="5131" spans="2:19" ht="15.75" customHeight="1" x14ac:dyDescent="0.25">
      <c r="B5131" s="106"/>
      <c r="C5131" s="106"/>
      <c r="D5131" s="139"/>
      <c r="E5131" s="140"/>
      <c r="F5131" s="140"/>
      <c r="G5131" s="140"/>
      <c r="M5131" s="140"/>
      <c r="N5131" s="167"/>
      <c r="O5131" s="167"/>
      <c r="P5131" s="142"/>
      <c r="Q5131" s="142"/>
      <c r="R5131" s="142"/>
      <c r="S5131" s="139"/>
    </row>
    <row r="5132" spans="2:19" ht="15.75" customHeight="1" x14ac:dyDescent="0.25">
      <c r="B5132" s="106"/>
      <c r="C5132" s="106"/>
      <c r="D5132" s="139"/>
      <c r="E5132" s="140"/>
      <c r="F5132" s="140"/>
      <c r="G5132" s="140"/>
      <c r="M5132" s="140"/>
      <c r="N5132" s="167"/>
      <c r="O5132" s="167"/>
      <c r="P5132" s="142"/>
      <c r="Q5132" s="142"/>
      <c r="R5132" s="142"/>
      <c r="S5132" s="139"/>
    </row>
    <row r="5133" spans="2:19" ht="15.75" customHeight="1" x14ac:dyDescent="0.25">
      <c r="B5133" s="106"/>
      <c r="C5133" s="106"/>
      <c r="D5133" s="139"/>
      <c r="E5133" s="140"/>
      <c r="F5133" s="140"/>
      <c r="G5133" s="140"/>
      <c r="M5133" s="140"/>
      <c r="N5133" s="167"/>
      <c r="O5133" s="167"/>
      <c r="P5133" s="142"/>
      <c r="Q5133" s="142"/>
      <c r="R5133" s="142"/>
      <c r="S5133" s="139"/>
    </row>
    <row r="5134" spans="2:19" ht="15.75" customHeight="1" x14ac:dyDescent="0.25">
      <c r="B5134" s="106"/>
      <c r="C5134" s="106"/>
      <c r="D5134" s="139"/>
      <c r="E5134" s="140"/>
      <c r="F5134" s="140"/>
      <c r="G5134" s="140"/>
      <c r="M5134" s="140"/>
      <c r="N5134" s="167"/>
      <c r="O5134" s="167"/>
      <c r="P5134" s="142"/>
      <c r="Q5134" s="142"/>
      <c r="R5134" s="142"/>
      <c r="S5134" s="139"/>
    </row>
    <row r="5135" spans="2:19" ht="15.75" customHeight="1" x14ac:dyDescent="0.25">
      <c r="B5135" s="106"/>
      <c r="C5135" s="106"/>
      <c r="D5135" s="139"/>
      <c r="E5135" s="140"/>
      <c r="F5135" s="140"/>
      <c r="G5135" s="140"/>
      <c r="M5135" s="140"/>
      <c r="N5135" s="167"/>
      <c r="O5135" s="167"/>
      <c r="P5135" s="142"/>
      <c r="Q5135" s="142"/>
      <c r="R5135" s="142"/>
      <c r="S5135" s="139"/>
    </row>
    <row r="5136" spans="2:19" ht="15.75" customHeight="1" x14ac:dyDescent="0.25">
      <c r="B5136" s="106"/>
      <c r="C5136" s="106"/>
      <c r="D5136" s="139"/>
      <c r="E5136" s="140"/>
      <c r="F5136" s="140"/>
      <c r="G5136" s="140"/>
      <c r="M5136" s="140"/>
      <c r="N5136" s="167"/>
      <c r="O5136" s="167"/>
      <c r="P5136" s="142"/>
      <c r="Q5136" s="142"/>
      <c r="R5136" s="142"/>
      <c r="S5136" s="139"/>
    </row>
    <row r="5137" spans="2:19" ht="15.75" customHeight="1" x14ac:dyDescent="0.25">
      <c r="B5137" s="106"/>
      <c r="C5137" s="106"/>
      <c r="D5137" s="139"/>
      <c r="E5137" s="140"/>
      <c r="F5137" s="140"/>
      <c r="G5137" s="140"/>
      <c r="M5137" s="140"/>
      <c r="N5137" s="167"/>
      <c r="O5137" s="167"/>
      <c r="P5137" s="142"/>
      <c r="Q5137" s="142"/>
      <c r="R5137" s="142"/>
      <c r="S5137" s="139"/>
    </row>
    <row r="5138" spans="2:19" ht="15.75" customHeight="1" x14ac:dyDescent="0.25">
      <c r="B5138" s="106"/>
      <c r="C5138" s="106"/>
      <c r="D5138" s="139"/>
      <c r="E5138" s="140"/>
      <c r="F5138" s="140"/>
      <c r="G5138" s="140"/>
      <c r="M5138" s="140"/>
      <c r="N5138" s="167"/>
      <c r="O5138" s="167"/>
      <c r="P5138" s="142"/>
      <c r="Q5138" s="142"/>
      <c r="R5138" s="142"/>
      <c r="S5138" s="139"/>
    </row>
    <row r="5139" spans="2:19" ht="15.75" customHeight="1" x14ac:dyDescent="0.25">
      <c r="B5139" s="106"/>
      <c r="C5139" s="106"/>
      <c r="D5139" s="139"/>
      <c r="E5139" s="140"/>
      <c r="F5139" s="140"/>
      <c r="G5139" s="140"/>
      <c r="M5139" s="140"/>
      <c r="N5139" s="167"/>
      <c r="O5139" s="167"/>
      <c r="P5139" s="142"/>
      <c r="Q5139" s="142"/>
      <c r="R5139" s="142"/>
      <c r="S5139" s="139"/>
    </row>
    <row r="5140" spans="2:19" ht="15.75" customHeight="1" x14ac:dyDescent="0.25">
      <c r="B5140" s="106"/>
      <c r="C5140" s="106"/>
      <c r="D5140" s="139"/>
      <c r="E5140" s="140"/>
      <c r="F5140" s="140"/>
      <c r="G5140" s="140"/>
      <c r="M5140" s="140"/>
      <c r="N5140" s="167"/>
      <c r="O5140" s="167"/>
      <c r="P5140" s="142"/>
      <c r="Q5140" s="142"/>
      <c r="R5140" s="142"/>
      <c r="S5140" s="139"/>
    </row>
    <row r="5141" spans="2:19" ht="15.75" customHeight="1" x14ac:dyDescent="0.25">
      <c r="B5141" s="106"/>
      <c r="C5141" s="106"/>
      <c r="D5141" s="139"/>
      <c r="E5141" s="140"/>
      <c r="F5141" s="140"/>
      <c r="G5141" s="140"/>
      <c r="M5141" s="140"/>
      <c r="N5141" s="167"/>
      <c r="O5141" s="167"/>
      <c r="P5141" s="142"/>
      <c r="Q5141" s="142"/>
      <c r="R5141" s="142"/>
      <c r="S5141" s="139"/>
    </row>
    <row r="5142" spans="2:19" ht="15.75" customHeight="1" x14ac:dyDescent="0.25">
      <c r="B5142" s="106"/>
      <c r="C5142" s="106"/>
      <c r="D5142" s="139"/>
      <c r="E5142" s="140"/>
      <c r="F5142" s="140"/>
      <c r="G5142" s="140"/>
      <c r="M5142" s="140"/>
      <c r="N5142" s="167"/>
      <c r="O5142" s="167"/>
      <c r="P5142" s="142"/>
      <c r="Q5142" s="142"/>
      <c r="R5142" s="142"/>
      <c r="S5142" s="139"/>
    </row>
    <row r="5143" spans="2:19" ht="15.75" customHeight="1" x14ac:dyDescent="0.25">
      <c r="B5143" s="106"/>
      <c r="C5143" s="106"/>
      <c r="D5143" s="139"/>
      <c r="E5143" s="140"/>
      <c r="F5143" s="140"/>
      <c r="G5143" s="140"/>
      <c r="M5143" s="140"/>
      <c r="N5143" s="167"/>
      <c r="O5143" s="167"/>
      <c r="P5143" s="142"/>
      <c r="Q5143" s="142"/>
      <c r="R5143" s="142"/>
      <c r="S5143" s="139"/>
    </row>
    <row r="5144" spans="2:19" ht="15.75" customHeight="1" x14ac:dyDescent="0.25">
      <c r="B5144" s="106"/>
      <c r="C5144" s="106"/>
      <c r="D5144" s="139"/>
      <c r="E5144" s="140"/>
      <c r="F5144" s="140"/>
      <c r="G5144" s="140"/>
      <c r="M5144" s="140"/>
      <c r="N5144" s="167"/>
      <c r="O5144" s="167"/>
      <c r="P5144" s="142"/>
      <c r="Q5144" s="142"/>
      <c r="R5144" s="142"/>
      <c r="S5144" s="139"/>
    </row>
    <row r="5145" spans="2:19" ht="15.75" customHeight="1" x14ac:dyDescent="0.25">
      <c r="B5145" s="106"/>
      <c r="C5145" s="106"/>
      <c r="D5145" s="139"/>
      <c r="E5145" s="140"/>
      <c r="F5145" s="140"/>
      <c r="G5145" s="140"/>
      <c r="M5145" s="140"/>
      <c r="N5145" s="167"/>
      <c r="O5145" s="167"/>
      <c r="P5145" s="142"/>
      <c r="Q5145" s="142"/>
      <c r="R5145" s="142"/>
      <c r="S5145" s="139"/>
    </row>
    <row r="5146" spans="2:19" ht="15.75" customHeight="1" x14ac:dyDescent="0.25">
      <c r="B5146" s="106"/>
      <c r="C5146" s="106"/>
      <c r="D5146" s="139"/>
      <c r="E5146" s="140"/>
      <c r="F5146" s="140"/>
      <c r="G5146" s="140"/>
      <c r="M5146" s="140"/>
      <c r="N5146" s="167"/>
      <c r="O5146" s="167"/>
      <c r="P5146" s="142"/>
      <c r="Q5146" s="142"/>
      <c r="R5146" s="142"/>
      <c r="S5146" s="139"/>
    </row>
    <row r="5147" spans="2:19" ht="15.75" customHeight="1" x14ac:dyDescent="0.25">
      <c r="B5147" s="106"/>
      <c r="C5147" s="106"/>
      <c r="D5147" s="139"/>
      <c r="E5147" s="140"/>
      <c r="F5147" s="140"/>
      <c r="G5147" s="140"/>
      <c r="M5147" s="140"/>
      <c r="N5147" s="167"/>
      <c r="O5147" s="167"/>
      <c r="P5147" s="142"/>
      <c r="Q5147" s="142"/>
      <c r="R5147" s="142"/>
      <c r="S5147" s="139"/>
    </row>
    <row r="5148" spans="2:19" ht="15.75" customHeight="1" x14ac:dyDescent="0.25">
      <c r="B5148" s="106"/>
      <c r="C5148" s="106"/>
      <c r="D5148" s="139"/>
      <c r="E5148" s="140"/>
      <c r="F5148" s="140"/>
      <c r="G5148" s="140"/>
      <c r="M5148" s="140"/>
      <c r="N5148" s="167"/>
      <c r="O5148" s="167"/>
      <c r="P5148" s="142"/>
      <c r="Q5148" s="142"/>
      <c r="R5148" s="142"/>
      <c r="S5148" s="139"/>
    </row>
    <row r="5149" spans="2:19" ht="15.75" customHeight="1" x14ac:dyDescent="0.25">
      <c r="B5149" s="106"/>
      <c r="C5149" s="106"/>
      <c r="D5149" s="139"/>
      <c r="E5149" s="140"/>
      <c r="F5149" s="140"/>
      <c r="G5149" s="140"/>
      <c r="M5149" s="140"/>
      <c r="N5149" s="167"/>
      <c r="O5149" s="167"/>
      <c r="P5149" s="142"/>
      <c r="Q5149" s="142"/>
      <c r="R5149" s="142"/>
      <c r="S5149" s="139"/>
    </row>
    <row r="5150" spans="2:19" ht="15.75" customHeight="1" x14ac:dyDescent="0.25">
      <c r="B5150" s="106"/>
      <c r="C5150" s="106"/>
      <c r="D5150" s="139"/>
      <c r="E5150" s="140"/>
      <c r="F5150" s="140"/>
      <c r="G5150" s="140"/>
      <c r="M5150" s="140"/>
      <c r="N5150" s="167"/>
      <c r="O5150" s="167"/>
      <c r="P5150" s="142"/>
      <c r="Q5150" s="142"/>
      <c r="R5150" s="142"/>
      <c r="S5150" s="139"/>
    </row>
    <row r="5151" spans="2:19" ht="15.75" customHeight="1" x14ac:dyDescent="0.25">
      <c r="B5151" s="106"/>
      <c r="C5151" s="106"/>
      <c r="D5151" s="139"/>
      <c r="E5151" s="140"/>
      <c r="F5151" s="140"/>
      <c r="G5151" s="140"/>
      <c r="M5151" s="140"/>
      <c r="N5151" s="167"/>
      <c r="O5151" s="167"/>
      <c r="P5151" s="142"/>
      <c r="Q5151" s="142"/>
      <c r="R5151" s="142"/>
      <c r="S5151" s="139"/>
    </row>
    <row r="5152" spans="2:19" ht="15.75" customHeight="1" x14ac:dyDescent="0.25">
      <c r="B5152" s="106"/>
      <c r="C5152" s="106"/>
      <c r="D5152" s="139"/>
      <c r="E5152" s="140"/>
      <c r="F5152" s="140"/>
      <c r="G5152" s="140"/>
      <c r="M5152" s="140"/>
      <c r="N5152" s="167"/>
      <c r="O5152" s="167"/>
      <c r="P5152" s="142"/>
      <c r="Q5152" s="142"/>
      <c r="R5152" s="142"/>
      <c r="S5152" s="139"/>
    </row>
    <row r="5153" spans="2:19" ht="15.75" customHeight="1" x14ac:dyDescent="0.25">
      <c r="B5153" s="106"/>
      <c r="C5153" s="106"/>
      <c r="D5153" s="139"/>
      <c r="E5153" s="140"/>
      <c r="F5153" s="140"/>
      <c r="G5153" s="140"/>
      <c r="M5153" s="140"/>
      <c r="N5153" s="167"/>
      <c r="O5153" s="167"/>
      <c r="P5153" s="142"/>
      <c r="Q5153" s="142"/>
      <c r="R5153" s="142"/>
      <c r="S5153" s="139"/>
    </row>
    <row r="5154" spans="2:19" ht="15.75" customHeight="1" x14ac:dyDescent="0.25">
      <c r="B5154" s="106"/>
      <c r="C5154" s="106"/>
      <c r="D5154" s="139"/>
      <c r="E5154" s="140"/>
      <c r="F5154" s="140"/>
      <c r="G5154" s="140"/>
      <c r="M5154" s="140"/>
      <c r="N5154" s="167"/>
      <c r="O5154" s="167"/>
      <c r="P5154" s="142"/>
      <c r="Q5154" s="142"/>
      <c r="R5154" s="142"/>
      <c r="S5154" s="139"/>
    </row>
    <row r="5155" spans="2:19" ht="15.75" customHeight="1" x14ac:dyDescent="0.25">
      <c r="B5155" s="106"/>
      <c r="C5155" s="106"/>
      <c r="D5155" s="139"/>
      <c r="E5155" s="140"/>
      <c r="F5155" s="140"/>
      <c r="G5155" s="140"/>
      <c r="M5155" s="140"/>
      <c r="N5155" s="167"/>
      <c r="O5155" s="167"/>
      <c r="P5155" s="142"/>
      <c r="Q5155" s="142"/>
      <c r="R5155" s="142"/>
      <c r="S5155" s="139"/>
    </row>
    <row r="5156" spans="2:19" ht="15.75" customHeight="1" x14ac:dyDescent="0.25">
      <c r="B5156" s="106"/>
      <c r="C5156" s="106"/>
      <c r="D5156" s="139"/>
      <c r="E5156" s="140"/>
      <c r="F5156" s="140"/>
      <c r="G5156" s="140"/>
      <c r="M5156" s="140"/>
      <c r="N5156" s="167"/>
      <c r="O5156" s="167"/>
      <c r="P5156" s="142"/>
      <c r="Q5156" s="142"/>
      <c r="R5156" s="142"/>
      <c r="S5156" s="139"/>
    </row>
    <row r="5157" spans="2:19" ht="15.75" customHeight="1" x14ac:dyDescent="0.25">
      <c r="B5157" s="106"/>
      <c r="C5157" s="106"/>
      <c r="D5157" s="139"/>
      <c r="E5157" s="140"/>
      <c r="F5157" s="140"/>
      <c r="G5157" s="140"/>
      <c r="M5157" s="140"/>
      <c r="N5157" s="167"/>
      <c r="O5157" s="167"/>
      <c r="P5157" s="142"/>
      <c r="Q5157" s="142"/>
      <c r="R5157" s="142"/>
      <c r="S5157" s="139"/>
    </row>
    <row r="5158" spans="2:19" ht="15.75" customHeight="1" x14ac:dyDescent="0.25">
      <c r="B5158" s="106"/>
      <c r="C5158" s="106"/>
      <c r="D5158" s="139"/>
      <c r="E5158" s="140"/>
      <c r="F5158" s="140"/>
      <c r="G5158" s="140"/>
      <c r="M5158" s="140"/>
      <c r="N5158" s="167"/>
      <c r="O5158" s="167"/>
      <c r="P5158" s="142"/>
      <c r="Q5158" s="142"/>
      <c r="R5158" s="142"/>
      <c r="S5158" s="139"/>
    </row>
    <row r="5159" spans="2:19" ht="15.75" customHeight="1" x14ac:dyDescent="0.25">
      <c r="B5159" s="106"/>
      <c r="C5159" s="106"/>
      <c r="D5159" s="139"/>
      <c r="E5159" s="140"/>
      <c r="F5159" s="140"/>
      <c r="G5159" s="140"/>
      <c r="M5159" s="140"/>
      <c r="N5159" s="167"/>
      <c r="O5159" s="167"/>
      <c r="P5159" s="142"/>
      <c r="Q5159" s="142"/>
      <c r="R5159" s="142"/>
      <c r="S5159" s="139"/>
    </row>
    <row r="5160" spans="2:19" ht="15.75" customHeight="1" x14ac:dyDescent="0.25">
      <c r="B5160" s="106"/>
      <c r="C5160" s="106"/>
      <c r="D5160" s="139"/>
      <c r="E5160" s="140"/>
      <c r="F5160" s="140"/>
      <c r="G5160" s="140"/>
      <c r="M5160" s="140"/>
      <c r="N5160" s="167"/>
      <c r="O5160" s="167"/>
      <c r="P5160" s="142"/>
      <c r="Q5160" s="142"/>
      <c r="R5160" s="142"/>
      <c r="S5160" s="139"/>
    </row>
    <row r="5161" spans="2:19" ht="15.75" customHeight="1" x14ac:dyDescent="0.25">
      <c r="B5161" s="106"/>
      <c r="C5161" s="106"/>
      <c r="D5161" s="139"/>
      <c r="E5161" s="140"/>
      <c r="F5161" s="140"/>
      <c r="G5161" s="140"/>
      <c r="M5161" s="140"/>
      <c r="N5161" s="167"/>
      <c r="O5161" s="167"/>
      <c r="P5161" s="142"/>
      <c r="Q5161" s="142"/>
      <c r="R5161" s="142"/>
      <c r="S5161" s="139"/>
    </row>
    <row r="5162" spans="2:19" ht="15.75" customHeight="1" x14ac:dyDescent="0.25">
      <c r="B5162" s="106"/>
      <c r="C5162" s="106"/>
      <c r="D5162" s="139"/>
      <c r="E5162" s="140"/>
      <c r="F5162" s="140"/>
      <c r="G5162" s="140"/>
      <c r="M5162" s="140"/>
      <c r="N5162" s="167"/>
      <c r="O5162" s="167"/>
      <c r="P5162" s="142"/>
      <c r="Q5162" s="142"/>
      <c r="R5162" s="142"/>
      <c r="S5162" s="139"/>
    </row>
    <row r="5163" spans="2:19" ht="15.75" customHeight="1" x14ac:dyDescent="0.25">
      <c r="B5163" s="106"/>
      <c r="C5163" s="106"/>
      <c r="D5163" s="139"/>
      <c r="E5163" s="140"/>
      <c r="F5163" s="140"/>
      <c r="G5163" s="140"/>
      <c r="M5163" s="140"/>
      <c r="N5163" s="167"/>
      <c r="O5163" s="167"/>
      <c r="P5163" s="142"/>
      <c r="Q5163" s="142"/>
      <c r="R5163" s="142"/>
      <c r="S5163" s="139"/>
    </row>
    <row r="5164" spans="2:19" ht="15.75" customHeight="1" x14ac:dyDescent="0.25">
      <c r="B5164" s="106"/>
      <c r="C5164" s="106"/>
      <c r="D5164" s="139"/>
      <c r="E5164" s="140"/>
      <c r="F5164" s="140"/>
      <c r="G5164" s="140"/>
      <c r="M5164" s="140"/>
      <c r="N5164" s="167"/>
      <c r="O5164" s="167"/>
      <c r="P5164" s="142"/>
      <c r="Q5164" s="142"/>
      <c r="R5164" s="142"/>
      <c r="S5164" s="139"/>
    </row>
    <row r="5165" spans="2:19" ht="15.75" customHeight="1" x14ac:dyDescent="0.25">
      <c r="B5165" s="106"/>
      <c r="C5165" s="106"/>
      <c r="D5165" s="139"/>
      <c r="E5165" s="140"/>
      <c r="F5165" s="140"/>
      <c r="G5165" s="140"/>
      <c r="M5165" s="140"/>
      <c r="N5165" s="167"/>
      <c r="O5165" s="167"/>
      <c r="P5165" s="142"/>
      <c r="Q5165" s="142"/>
      <c r="R5165" s="142"/>
      <c r="S5165" s="139"/>
    </row>
    <row r="5166" spans="2:19" ht="15.75" customHeight="1" x14ac:dyDescent="0.25">
      <c r="B5166" s="106"/>
      <c r="C5166" s="106"/>
      <c r="D5166" s="139"/>
      <c r="E5166" s="140"/>
      <c r="F5166" s="140"/>
      <c r="G5166" s="140"/>
      <c r="M5166" s="140"/>
      <c r="N5166" s="167"/>
      <c r="O5166" s="167"/>
      <c r="P5166" s="142"/>
      <c r="Q5166" s="142"/>
      <c r="R5166" s="142"/>
      <c r="S5166" s="139"/>
    </row>
    <row r="5167" spans="2:19" ht="15.75" customHeight="1" x14ac:dyDescent="0.25">
      <c r="B5167" s="106"/>
      <c r="C5167" s="106"/>
      <c r="D5167" s="139"/>
      <c r="E5167" s="140"/>
      <c r="F5167" s="140"/>
      <c r="G5167" s="140"/>
      <c r="M5167" s="140"/>
      <c r="N5167" s="167"/>
      <c r="O5167" s="167"/>
      <c r="P5167" s="142"/>
      <c r="Q5167" s="142"/>
      <c r="R5167" s="142"/>
      <c r="S5167" s="139"/>
    </row>
    <row r="5168" spans="2:19" ht="15.75" customHeight="1" x14ac:dyDescent="0.25">
      <c r="B5168" s="106"/>
      <c r="C5168" s="106"/>
      <c r="D5168" s="139"/>
      <c r="E5168" s="140"/>
      <c r="F5168" s="140"/>
      <c r="G5168" s="140"/>
      <c r="M5168" s="140"/>
      <c r="N5168" s="167"/>
      <c r="O5168" s="167"/>
      <c r="P5168" s="142"/>
      <c r="Q5168" s="142"/>
      <c r="R5168" s="142"/>
      <c r="S5168" s="139"/>
    </row>
    <row r="5169" spans="2:19" ht="15.75" customHeight="1" x14ac:dyDescent="0.25">
      <c r="B5169" s="106"/>
      <c r="C5169" s="106"/>
      <c r="D5169" s="139"/>
      <c r="E5169" s="140"/>
      <c r="F5169" s="140"/>
      <c r="G5169" s="140"/>
      <c r="M5169" s="140"/>
      <c r="N5169" s="167"/>
      <c r="O5169" s="167"/>
      <c r="P5169" s="142"/>
      <c r="Q5169" s="142"/>
      <c r="R5169" s="142"/>
      <c r="S5169" s="139"/>
    </row>
    <row r="5170" spans="2:19" ht="15.75" customHeight="1" x14ac:dyDescent="0.25">
      <c r="B5170" s="106"/>
      <c r="C5170" s="106"/>
      <c r="D5170" s="139"/>
      <c r="E5170" s="140"/>
      <c r="F5170" s="140"/>
      <c r="G5170" s="140"/>
      <c r="M5170" s="140"/>
      <c r="N5170" s="167"/>
      <c r="O5170" s="167"/>
      <c r="P5170" s="142"/>
      <c r="Q5170" s="142"/>
      <c r="R5170" s="142"/>
      <c r="S5170" s="139"/>
    </row>
    <row r="5171" spans="2:19" ht="15.75" customHeight="1" x14ac:dyDescent="0.25">
      <c r="B5171" s="106"/>
      <c r="C5171" s="106"/>
      <c r="D5171" s="139"/>
      <c r="E5171" s="140"/>
      <c r="F5171" s="140"/>
      <c r="G5171" s="140"/>
      <c r="M5171" s="140"/>
      <c r="N5171" s="167"/>
      <c r="O5171" s="167"/>
      <c r="P5171" s="142"/>
      <c r="Q5171" s="142"/>
      <c r="R5171" s="142"/>
      <c r="S5171" s="139"/>
    </row>
    <row r="5172" spans="2:19" ht="15.75" customHeight="1" x14ac:dyDescent="0.25">
      <c r="B5172" s="106"/>
      <c r="C5172" s="106"/>
      <c r="D5172" s="139"/>
      <c r="E5172" s="140"/>
      <c r="F5172" s="140"/>
      <c r="G5172" s="140"/>
      <c r="M5172" s="140"/>
      <c r="N5172" s="167"/>
      <c r="O5172" s="167"/>
      <c r="P5172" s="142"/>
      <c r="Q5172" s="142"/>
      <c r="R5172" s="142"/>
      <c r="S5172" s="139"/>
    </row>
    <row r="5173" spans="2:19" ht="15.75" customHeight="1" x14ac:dyDescent="0.25">
      <c r="B5173" s="106"/>
      <c r="C5173" s="106"/>
      <c r="D5173" s="139"/>
      <c r="E5173" s="140"/>
      <c r="F5173" s="140"/>
      <c r="G5173" s="140"/>
      <c r="M5173" s="140"/>
      <c r="N5173" s="167"/>
      <c r="O5173" s="167"/>
      <c r="P5173" s="142"/>
      <c r="Q5173" s="142"/>
      <c r="R5173" s="142"/>
      <c r="S5173" s="139"/>
    </row>
    <row r="5174" spans="2:19" ht="15.75" customHeight="1" x14ac:dyDescent="0.25">
      <c r="B5174" s="106"/>
      <c r="C5174" s="106"/>
      <c r="D5174" s="139"/>
      <c r="E5174" s="140"/>
      <c r="F5174" s="140"/>
      <c r="G5174" s="140"/>
      <c r="M5174" s="140"/>
      <c r="N5174" s="167"/>
      <c r="O5174" s="167"/>
      <c r="P5174" s="142"/>
      <c r="Q5174" s="142"/>
      <c r="R5174" s="142"/>
      <c r="S5174" s="139"/>
    </row>
    <row r="5175" spans="2:19" ht="15.75" customHeight="1" x14ac:dyDescent="0.25">
      <c r="B5175" s="106"/>
      <c r="C5175" s="106"/>
      <c r="D5175" s="139"/>
      <c r="E5175" s="140"/>
      <c r="F5175" s="140"/>
      <c r="G5175" s="140"/>
      <c r="M5175" s="140"/>
      <c r="N5175" s="167"/>
      <c r="O5175" s="167"/>
      <c r="P5175" s="142"/>
      <c r="Q5175" s="142"/>
      <c r="R5175" s="142"/>
      <c r="S5175" s="139"/>
    </row>
    <row r="5176" spans="2:19" ht="15.75" customHeight="1" x14ac:dyDescent="0.25">
      <c r="B5176" s="106"/>
      <c r="C5176" s="106"/>
      <c r="D5176" s="139"/>
      <c r="E5176" s="140"/>
      <c r="F5176" s="140"/>
      <c r="G5176" s="140"/>
      <c r="M5176" s="140"/>
      <c r="N5176" s="167"/>
      <c r="O5176" s="167"/>
      <c r="P5176" s="142"/>
      <c r="Q5176" s="142"/>
      <c r="R5176" s="142"/>
      <c r="S5176" s="139"/>
    </row>
    <row r="5177" spans="2:19" ht="15.75" customHeight="1" x14ac:dyDescent="0.25">
      <c r="B5177" s="106"/>
      <c r="C5177" s="106"/>
      <c r="D5177" s="139"/>
      <c r="E5177" s="140"/>
      <c r="F5177" s="140"/>
      <c r="G5177" s="140"/>
      <c r="M5177" s="140"/>
      <c r="N5177" s="167"/>
      <c r="O5177" s="167"/>
      <c r="P5177" s="142"/>
      <c r="Q5177" s="142"/>
      <c r="R5177" s="142"/>
      <c r="S5177" s="139"/>
    </row>
    <row r="5178" spans="2:19" ht="15.75" customHeight="1" x14ac:dyDescent="0.25">
      <c r="B5178" s="106"/>
      <c r="C5178" s="106"/>
      <c r="D5178" s="139"/>
      <c r="E5178" s="140"/>
      <c r="F5178" s="140"/>
      <c r="G5178" s="140"/>
      <c r="M5178" s="140"/>
      <c r="N5178" s="167"/>
      <c r="O5178" s="167"/>
      <c r="P5178" s="142"/>
      <c r="Q5178" s="142"/>
      <c r="R5178" s="142"/>
      <c r="S5178" s="139"/>
    </row>
    <row r="5179" spans="2:19" ht="15.75" customHeight="1" x14ac:dyDescent="0.25">
      <c r="B5179" s="106"/>
      <c r="C5179" s="106"/>
      <c r="D5179" s="139"/>
      <c r="E5179" s="140"/>
      <c r="F5179" s="140"/>
      <c r="G5179" s="140"/>
      <c r="M5179" s="140"/>
      <c r="N5179" s="167"/>
      <c r="O5179" s="167"/>
      <c r="P5179" s="142"/>
      <c r="Q5179" s="142"/>
      <c r="R5179" s="142"/>
      <c r="S5179" s="139"/>
    </row>
    <row r="5180" spans="2:19" ht="15.75" customHeight="1" x14ac:dyDescent="0.25">
      <c r="B5180" s="106"/>
      <c r="C5180" s="106"/>
      <c r="D5180" s="139"/>
      <c r="E5180" s="140"/>
      <c r="F5180" s="140"/>
      <c r="G5180" s="140"/>
      <c r="M5180" s="140"/>
      <c r="N5180" s="167"/>
      <c r="O5180" s="167"/>
      <c r="P5180" s="142"/>
      <c r="Q5180" s="142"/>
      <c r="R5180" s="142"/>
      <c r="S5180" s="139"/>
    </row>
    <row r="5181" spans="2:19" ht="15.75" customHeight="1" x14ac:dyDescent="0.25">
      <c r="B5181" s="106"/>
      <c r="C5181" s="106"/>
      <c r="D5181" s="139"/>
      <c r="E5181" s="140"/>
      <c r="F5181" s="140"/>
      <c r="G5181" s="140"/>
      <c r="M5181" s="140"/>
      <c r="N5181" s="167"/>
      <c r="O5181" s="167"/>
      <c r="P5181" s="142"/>
      <c r="Q5181" s="142"/>
      <c r="R5181" s="142"/>
      <c r="S5181" s="139"/>
    </row>
    <row r="5182" spans="2:19" ht="15.75" customHeight="1" x14ac:dyDescent="0.25">
      <c r="B5182" s="106"/>
      <c r="C5182" s="106"/>
      <c r="D5182" s="139"/>
      <c r="E5182" s="140"/>
      <c r="F5182" s="140"/>
      <c r="G5182" s="140"/>
      <c r="M5182" s="140"/>
      <c r="N5182" s="167"/>
      <c r="O5182" s="167"/>
      <c r="P5182" s="142"/>
      <c r="Q5182" s="142"/>
      <c r="R5182" s="142"/>
      <c r="S5182" s="139"/>
    </row>
    <row r="5183" spans="2:19" ht="15.75" customHeight="1" x14ac:dyDescent="0.25">
      <c r="B5183" s="106"/>
      <c r="C5183" s="106"/>
      <c r="D5183" s="139"/>
      <c r="E5183" s="140"/>
      <c r="F5183" s="140"/>
      <c r="G5183" s="140"/>
      <c r="M5183" s="140"/>
      <c r="N5183" s="167"/>
      <c r="O5183" s="167"/>
      <c r="P5183" s="142"/>
      <c r="Q5183" s="142"/>
      <c r="R5183" s="142"/>
      <c r="S5183" s="139"/>
    </row>
    <row r="5184" spans="2:19" ht="15.75" customHeight="1" x14ac:dyDescent="0.25">
      <c r="B5184" s="106"/>
      <c r="C5184" s="106"/>
      <c r="D5184" s="139"/>
      <c r="E5184" s="140"/>
      <c r="F5184" s="140"/>
      <c r="G5184" s="140"/>
      <c r="M5184" s="140"/>
      <c r="N5184" s="167"/>
      <c r="O5184" s="167"/>
      <c r="P5184" s="142"/>
      <c r="Q5184" s="142"/>
      <c r="R5184" s="142"/>
      <c r="S5184" s="139"/>
    </row>
    <row r="5185" spans="2:19" ht="15.75" customHeight="1" x14ac:dyDescent="0.25">
      <c r="B5185" s="106"/>
      <c r="C5185" s="106"/>
      <c r="D5185" s="139"/>
      <c r="E5185" s="140"/>
      <c r="F5185" s="140"/>
      <c r="G5185" s="140"/>
      <c r="M5185" s="140"/>
      <c r="N5185" s="167"/>
      <c r="O5185" s="167"/>
      <c r="P5185" s="142"/>
      <c r="Q5185" s="142"/>
      <c r="R5185" s="142"/>
      <c r="S5185" s="139"/>
    </row>
    <row r="5186" spans="2:19" ht="15.75" customHeight="1" x14ac:dyDescent="0.25">
      <c r="B5186" s="106"/>
      <c r="C5186" s="106"/>
      <c r="D5186" s="139"/>
      <c r="E5186" s="140"/>
      <c r="F5186" s="140"/>
      <c r="G5186" s="140"/>
      <c r="M5186" s="140"/>
      <c r="N5186" s="167"/>
      <c r="O5186" s="167"/>
      <c r="P5186" s="142"/>
      <c r="Q5186" s="142"/>
      <c r="R5186" s="142"/>
      <c r="S5186" s="139"/>
    </row>
    <row r="5187" spans="2:19" ht="15.75" customHeight="1" x14ac:dyDescent="0.25">
      <c r="B5187" s="106"/>
      <c r="C5187" s="106"/>
      <c r="D5187" s="139"/>
      <c r="E5187" s="140"/>
      <c r="F5187" s="140"/>
      <c r="G5187" s="140"/>
      <c r="M5187" s="140"/>
      <c r="N5187" s="167"/>
      <c r="O5187" s="167"/>
      <c r="P5187" s="142"/>
      <c r="Q5187" s="142"/>
      <c r="R5187" s="142"/>
      <c r="S5187" s="139"/>
    </row>
    <row r="5188" spans="2:19" ht="15.75" customHeight="1" x14ac:dyDescent="0.25">
      <c r="B5188" s="106"/>
      <c r="C5188" s="106"/>
      <c r="D5188" s="139"/>
      <c r="E5188" s="140"/>
      <c r="F5188" s="140"/>
      <c r="G5188" s="140"/>
      <c r="M5188" s="140"/>
      <c r="N5188" s="167"/>
      <c r="O5188" s="167"/>
      <c r="P5188" s="142"/>
      <c r="Q5188" s="142"/>
      <c r="R5188" s="142"/>
      <c r="S5188" s="139"/>
    </row>
    <row r="5189" spans="2:19" ht="15.75" customHeight="1" x14ac:dyDescent="0.25">
      <c r="B5189" s="106"/>
      <c r="C5189" s="106"/>
      <c r="D5189" s="139"/>
      <c r="E5189" s="140"/>
      <c r="F5189" s="140"/>
      <c r="G5189" s="140"/>
      <c r="M5189" s="140"/>
      <c r="N5189" s="167"/>
      <c r="O5189" s="167"/>
      <c r="P5189" s="142"/>
      <c r="Q5189" s="142"/>
      <c r="R5189" s="142"/>
      <c r="S5189" s="139"/>
    </row>
    <row r="5190" spans="2:19" ht="15.75" customHeight="1" x14ac:dyDescent="0.25">
      <c r="B5190" s="106"/>
      <c r="C5190" s="106"/>
      <c r="D5190" s="139"/>
      <c r="E5190" s="140"/>
      <c r="F5190" s="140"/>
      <c r="G5190" s="140"/>
      <c r="M5190" s="140"/>
      <c r="N5190" s="167"/>
      <c r="O5190" s="167"/>
      <c r="P5190" s="142"/>
      <c r="Q5190" s="142"/>
      <c r="R5190" s="142"/>
      <c r="S5190" s="139"/>
    </row>
    <row r="5191" spans="2:19" ht="15.75" customHeight="1" x14ac:dyDescent="0.25">
      <c r="B5191" s="106"/>
      <c r="C5191" s="106"/>
      <c r="D5191" s="139"/>
      <c r="E5191" s="140"/>
      <c r="F5191" s="140"/>
      <c r="G5191" s="140"/>
      <c r="M5191" s="140"/>
      <c r="N5191" s="167"/>
      <c r="O5191" s="167"/>
      <c r="P5191" s="142"/>
      <c r="Q5191" s="142"/>
      <c r="R5191" s="142"/>
      <c r="S5191" s="139"/>
    </row>
    <row r="5192" spans="2:19" ht="15.75" customHeight="1" x14ac:dyDescent="0.25">
      <c r="B5192" s="106"/>
      <c r="C5192" s="106"/>
      <c r="D5192" s="139"/>
      <c r="E5192" s="140"/>
      <c r="F5192" s="140"/>
      <c r="G5192" s="140"/>
      <c r="M5192" s="140"/>
      <c r="N5192" s="167"/>
      <c r="O5192" s="167"/>
      <c r="P5192" s="142"/>
      <c r="Q5192" s="142"/>
      <c r="R5192" s="142"/>
      <c r="S5192" s="139"/>
    </row>
    <row r="5193" spans="2:19" ht="15.75" customHeight="1" x14ac:dyDescent="0.25">
      <c r="B5193" s="106"/>
      <c r="C5193" s="106"/>
      <c r="D5193" s="139"/>
      <c r="E5193" s="140"/>
      <c r="F5193" s="140"/>
      <c r="G5193" s="140"/>
      <c r="M5193" s="140"/>
      <c r="N5193" s="167"/>
      <c r="O5193" s="167"/>
      <c r="P5193" s="142"/>
      <c r="Q5193" s="142"/>
      <c r="R5193" s="142"/>
      <c r="S5193" s="139"/>
    </row>
    <row r="5194" spans="2:19" ht="15.75" customHeight="1" x14ac:dyDescent="0.25">
      <c r="B5194" s="106"/>
      <c r="C5194" s="106"/>
      <c r="D5194" s="139"/>
      <c r="E5194" s="140"/>
      <c r="F5194" s="140"/>
      <c r="G5194" s="140"/>
      <c r="M5194" s="140"/>
      <c r="N5194" s="167"/>
      <c r="O5194" s="167"/>
      <c r="P5194" s="142"/>
      <c r="Q5194" s="142"/>
      <c r="R5194" s="142"/>
      <c r="S5194" s="139"/>
    </row>
    <row r="5195" spans="2:19" ht="15.75" customHeight="1" x14ac:dyDescent="0.25">
      <c r="B5195" s="106"/>
      <c r="C5195" s="106"/>
      <c r="D5195" s="139"/>
      <c r="E5195" s="140"/>
      <c r="F5195" s="140"/>
      <c r="G5195" s="140"/>
      <c r="M5195" s="140"/>
      <c r="N5195" s="167"/>
      <c r="O5195" s="167"/>
      <c r="P5195" s="142"/>
      <c r="Q5195" s="142"/>
      <c r="R5195" s="142"/>
      <c r="S5195" s="139"/>
    </row>
    <row r="5196" spans="2:19" ht="15.75" customHeight="1" x14ac:dyDescent="0.25">
      <c r="B5196" s="106"/>
      <c r="C5196" s="106"/>
      <c r="D5196" s="139"/>
      <c r="E5196" s="140"/>
      <c r="F5196" s="140"/>
      <c r="G5196" s="140"/>
      <c r="M5196" s="140"/>
      <c r="N5196" s="167"/>
      <c r="O5196" s="167"/>
      <c r="P5196" s="142"/>
      <c r="Q5196" s="142"/>
      <c r="R5196" s="142"/>
      <c r="S5196" s="139"/>
    </row>
    <row r="5197" spans="2:19" ht="15.75" customHeight="1" x14ac:dyDescent="0.25">
      <c r="B5197" s="106"/>
      <c r="C5197" s="106"/>
      <c r="D5197" s="139"/>
      <c r="E5197" s="140"/>
      <c r="F5197" s="140"/>
      <c r="G5197" s="140"/>
      <c r="M5197" s="140"/>
      <c r="N5197" s="167"/>
      <c r="O5197" s="167"/>
      <c r="P5197" s="142"/>
      <c r="Q5197" s="142"/>
      <c r="R5197" s="142"/>
      <c r="S5197" s="139"/>
    </row>
    <row r="5198" spans="2:19" ht="15.75" customHeight="1" x14ac:dyDescent="0.25">
      <c r="B5198" s="106"/>
      <c r="C5198" s="106"/>
      <c r="D5198" s="139"/>
      <c r="E5198" s="140"/>
      <c r="F5198" s="140"/>
      <c r="G5198" s="140"/>
      <c r="M5198" s="140"/>
      <c r="N5198" s="167"/>
      <c r="O5198" s="167"/>
      <c r="P5198" s="142"/>
      <c r="Q5198" s="142"/>
      <c r="R5198" s="142"/>
      <c r="S5198" s="139"/>
    </row>
    <row r="5199" spans="2:19" ht="15.75" customHeight="1" x14ac:dyDescent="0.25">
      <c r="B5199" s="106"/>
      <c r="C5199" s="106"/>
      <c r="D5199" s="139"/>
      <c r="E5199" s="140"/>
      <c r="F5199" s="140"/>
      <c r="G5199" s="140"/>
      <c r="M5199" s="140"/>
      <c r="N5199" s="167"/>
      <c r="O5199" s="167"/>
      <c r="P5199" s="142"/>
      <c r="Q5199" s="142"/>
      <c r="R5199" s="142"/>
      <c r="S5199" s="139"/>
    </row>
    <row r="5200" spans="2:19" ht="15.75" customHeight="1" x14ac:dyDescent="0.25">
      <c r="B5200" s="106"/>
      <c r="C5200" s="106"/>
      <c r="D5200" s="139"/>
      <c r="E5200" s="140"/>
      <c r="F5200" s="140"/>
      <c r="G5200" s="140"/>
      <c r="M5200" s="140"/>
      <c r="N5200" s="167"/>
      <c r="O5200" s="167"/>
      <c r="P5200" s="142"/>
      <c r="Q5200" s="142"/>
      <c r="R5200" s="142"/>
      <c r="S5200" s="139"/>
    </row>
    <row r="5201" spans="2:19" ht="15.75" customHeight="1" x14ac:dyDescent="0.25">
      <c r="B5201" s="106"/>
      <c r="C5201" s="106"/>
      <c r="D5201" s="139"/>
      <c r="E5201" s="140"/>
      <c r="F5201" s="140"/>
      <c r="G5201" s="140"/>
      <c r="M5201" s="140"/>
      <c r="N5201" s="167"/>
      <c r="O5201" s="167"/>
      <c r="P5201" s="142"/>
      <c r="Q5201" s="142"/>
      <c r="R5201" s="142"/>
      <c r="S5201" s="139"/>
    </row>
    <row r="5202" spans="2:19" ht="15.75" customHeight="1" x14ac:dyDescent="0.25">
      <c r="B5202" s="106"/>
      <c r="C5202" s="106"/>
      <c r="D5202" s="139"/>
      <c r="E5202" s="140"/>
      <c r="F5202" s="140"/>
      <c r="G5202" s="140"/>
      <c r="M5202" s="140"/>
      <c r="N5202" s="167"/>
      <c r="O5202" s="167"/>
      <c r="P5202" s="142"/>
      <c r="Q5202" s="142"/>
      <c r="R5202" s="142"/>
      <c r="S5202" s="139"/>
    </row>
    <row r="5203" spans="2:19" ht="15.75" customHeight="1" x14ac:dyDescent="0.25">
      <c r="B5203" s="106"/>
      <c r="C5203" s="106"/>
      <c r="D5203" s="139"/>
      <c r="E5203" s="140"/>
      <c r="F5203" s="140"/>
      <c r="G5203" s="140"/>
      <c r="M5203" s="140"/>
      <c r="N5203" s="167"/>
      <c r="O5203" s="167"/>
      <c r="P5203" s="142"/>
      <c r="Q5203" s="142"/>
      <c r="R5203" s="142"/>
      <c r="S5203" s="139"/>
    </row>
    <row r="5204" spans="2:19" ht="15.75" customHeight="1" x14ac:dyDescent="0.25">
      <c r="B5204" s="106"/>
      <c r="C5204" s="106"/>
      <c r="D5204" s="139"/>
      <c r="E5204" s="140"/>
      <c r="F5204" s="140"/>
      <c r="G5204" s="140"/>
      <c r="M5204" s="140"/>
      <c r="N5204" s="167"/>
      <c r="O5204" s="167"/>
      <c r="P5204" s="142"/>
      <c r="Q5204" s="142"/>
      <c r="R5204" s="142"/>
      <c r="S5204" s="139"/>
    </row>
    <row r="5205" spans="2:19" ht="15.75" customHeight="1" x14ac:dyDescent="0.25">
      <c r="B5205" s="106"/>
      <c r="C5205" s="106"/>
      <c r="D5205" s="139"/>
      <c r="E5205" s="140"/>
      <c r="F5205" s="140"/>
      <c r="G5205" s="140"/>
      <c r="M5205" s="140"/>
      <c r="N5205" s="167"/>
      <c r="O5205" s="167"/>
      <c r="P5205" s="142"/>
      <c r="Q5205" s="142"/>
      <c r="R5205" s="142"/>
      <c r="S5205" s="139"/>
    </row>
    <row r="5206" spans="2:19" ht="15.75" customHeight="1" x14ac:dyDescent="0.25">
      <c r="B5206" s="106"/>
      <c r="C5206" s="106"/>
      <c r="D5206" s="139"/>
      <c r="E5206" s="140"/>
      <c r="F5206" s="140"/>
      <c r="G5206" s="140"/>
      <c r="M5206" s="140"/>
      <c r="N5206" s="167"/>
      <c r="O5206" s="167"/>
      <c r="P5206" s="142"/>
      <c r="Q5206" s="142"/>
      <c r="R5206" s="142"/>
      <c r="S5206" s="139"/>
    </row>
    <row r="5207" spans="2:19" ht="15.75" customHeight="1" x14ac:dyDescent="0.25">
      <c r="B5207" s="106"/>
      <c r="C5207" s="106"/>
      <c r="D5207" s="139"/>
      <c r="E5207" s="140"/>
      <c r="F5207" s="140"/>
      <c r="G5207" s="140"/>
      <c r="M5207" s="140"/>
      <c r="N5207" s="167"/>
      <c r="O5207" s="167"/>
      <c r="P5207" s="142"/>
      <c r="Q5207" s="142"/>
      <c r="R5207" s="142"/>
      <c r="S5207" s="139"/>
    </row>
    <row r="5208" spans="2:19" ht="15.75" customHeight="1" x14ac:dyDescent="0.25">
      <c r="B5208" s="106"/>
      <c r="C5208" s="106"/>
      <c r="D5208" s="139"/>
      <c r="E5208" s="140"/>
      <c r="F5208" s="140"/>
      <c r="G5208" s="140"/>
      <c r="M5208" s="140"/>
      <c r="N5208" s="167"/>
      <c r="O5208" s="167"/>
      <c r="P5208" s="142"/>
      <c r="Q5208" s="142"/>
      <c r="R5208" s="142"/>
      <c r="S5208" s="139"/>
    </row>
    <row r="5209" spans="2:19" ht="15.75" customHeight="1" x14ac:dyDescent="0.25">
      <c r="B5209" s="106"/>
      <c r="C5209" s="106"/>
      <c r="D5209" s="139"/>
      <c r="E5209" s="140"/>
      <c r="F5209" s="140"/>
      <c r="G5209" s="140"/>
      <c r="M5209" s="140"/>
      <c r="N5209" s="167"/>
      <c r="O5209" s="167"/>
      <c r="P5209" s="142"/>
      <c r="Q5209" s="142"/>
      <c r="R5209" s="142"/>
      <c r="S5209" s="139"/>
    </row>
    <row r="5210" spans="2:19" ht="15.75" customHeight="1" x14ac:dyDescent="0.25">
      <c r="B5210" s="106"/>
      <c r="C5210" s="106"/>
      <c r="D5210" s="139"/>
      <c r="E5210" s="140"/>
      <c r="F5210" s="140"/>
      <c r="G5210" s="140"/>
      <c r="M5210" s="140"/>
      <c r="N5210" s="167"/>
      <c r="O5210" s="167"/>
      <c r="P5210" s="142"/>
      <c r="Q5210" s="142"/>
      <c r="R5210" s="142"/>
      <c r="S5210" s="139"/>
    </row>
    <row r="5211" spans="2:19" ht="15.75" customHeight="1" x14ac:dyDescent="0.25">
      <c r="B5211" s="106"/>
      <c r="C5211" s="106"/>
      <c r="D5211" s="139"/>
      <c r="E5211" s="140"/>
      <c r="F5211" s="140"/>
      <c r="G5211" s="140"/>
      <c r="M5211" s="140"/>
      <c r="N5211" s="167"/>
      <c r="O5211" s="167"/>
      <c r="P5211" s="142"/>
      <c r="Q5211" s="142"/>
      <c r="R5211" s="142"/>
      <c r="S5211" s="139"/>
    </row>
    <row r="5212" spans="2:19" ht="15.75" customHeight="1" x14ac:dyDescent="0.25">
      <c r="B5212" s="106"/>
      <c r="C5212" s="106"/>
      <c r="D5212" s="139"/>
      <c r="E5212" s="140"/>
      <c r="F5212" s="140"/>
      <c r="G5212" s="140"/>
      <c r="M5212" s="140"/>
      <c r="N5212" s="167"/>
      <c r="O5212" s="167"/>
      <c r="P5212" s="142"/>
      <c r="Q5212" s="142"/>
      <c r="R5212" s="142"/>
      <c r="S5212" s="139"/>
    </row>
    <row r="5213" spans="2:19" ht="15.75" customHeight="1" x14ac:dyDescent="0.25">
      <c r="B5213" s="106"/>
      <c r="C5213" s="106"/>
      <c r="D5213" s="139"/>
      <c r="E5213" s="140"/>
      <c r="F5213" s="140"/>
      <c r="G5213" s="140"/>
      <c r="M5213" s="140"/>
      <c r="N5213" s="167"/>
      <c r="O5213" s="167"/>
      <c r="P5213" s="142"/>
      <c r="Q5213" s="142"/>
      <c r="R5213" s="142"/>
      <c r="S5213" s="139"/>
    </row>
    <row r="5214" spans="2:19" ht="15.75" customHeight="1" x14ac:dyDescent="0.25">
      <c r="B5214" s="106"/>
      <c r="C5214" s="106"/>
      <c r="D5214" s="139"/>
      <c r="E5214" s="140"/>
      <c r="F5214" s="140"/>
      <c r="G5214" s="140"/>
      <c r="M5214" s="140"/>
      <c r="N5214" s="167"/>
      <c r="O5214" s="167"/>
      <c r="P5214" s="142"/>
      <c r="Q5214" s="142"/>
      <c r="R5214" s="142"/>
      <c r="S5214" s="139"/>
    </row>
    <row r="5215" spans="2:19" ht="15.75" customHeight="1" x14ac:dyDescent="0.25">
      <c r="B5215" s="106"/>
      <c r="C5215" s="106"/>
      <c r="D5215" s="139"/>
      <c r="E5215" s="140"/>
      <c r="F5215" s="140"/>
      <c r="G5215" s="140"/>
      <c r="M5215" s="140"/>
      <c r="N5215" s="167"/>
      <c r="O5215" s="167"/>
      <c r="P5215" s="142"/>
      <c r="Q5215" s="142"/>
      <c r="R5215" s="142"/>
      <c r="S5215" s="139"/>
    </row>
    <row r="5216" spans="2:19" ht="15.75" customHeight="1" x14ac:dyDescent="0.25">
      <c r="B5216" s="106"/>
      <c r="C5216" s="106"/>
      <c r="D5216" s="139"/>
      <c r="E5216" s="140"/>
      <c r="F5216" s="140"/>
      <c r="G5216" s="140"/>
      <c r="M5216" s="140"/>
      <c r="N5216" s="167"/>
      <c r="O5216" s="167"/>
      <c r="P5216" s="142"/>
      <c r="Q5216" s="142"/>
      <c r="R5216" s="142"/>
      <c r="S5216" s="139"/>
    </row>
    <row r="5217" spans="2:19" ht="15.75" customHeight="1" x14ac:dyDescent="0.25">
      <c r="B5217" s="106"/>
      <c r="C5217" s="106"/>
      <c r="D5217" s="139"/>
      <c r="E5217" s="140"/>
      <c r="F5217" s="140"/>
      <c r="G5217" s="140"/>
      <c r="M5217" s="140"/>
      <c r="N5217" s="167"/>
      <c r="O5217" s="167"/>
      <c r="P5217" s="142"/>
      <c r="Q5217" s="142"/>
      <c r="R5217" s="142"/>
      <c r="S5217" s="139"/>
    </row>
    <row r="5218" spans="2:19" ht="15.75" customHeight="1" x14ac:dyDescent="0.25">
      <c r="B5218" s="106"/>
      <c r="C5218" s="106"/>
      <c r="D5218" s="139"/>
      <c r="E5218" s="140"/>
      <c r="F5218" s="140"/>
      <c r="G5218" s="140"/>
      <c r="M5218" s="140"/>
      <c r="N5218" s="167"/>
      <c r="O5218" s="167"/>
      <c r="P5218" s="142"/>
      <c r="Q5218" s="142"/>
      <c r="R5218" s="142"/>
      <c r="S5218" s="139"/>
    </row>
    <row r="5219" spans="2:19" ht="15.75" customHeight="1" x14ac:dyDescent="0.25">
      <c r="B5219" s="106"/>
      <c r="C5219" s="106"/>
      <c r="D5219" s="139"/>
      <c r="E5219" s="140"/>
      <c r="F5219" s="140"/>
      <c r="G5219" s="140"/>
      <c r="M5219" s="140"/>
      <c r="N5219" s="167"/>
      <c r="O5219" s="167"/>
      <c r="P5219" s="142"/>
      <c r="Q5219" s="142"/>
      <c r="R5219" s="142"/>
      <c r="S5219" s="139"/>
    </row>
    <row r="5220" spans="2:19" ht="15.75" customHeight="1" x14ac:dyDescent="0.25">
      <c r="B5220" s="106"/>
      <c r="C5220" s="106"/>
      <c r="D5220" s="139"/>
      <c r="E5220" s="140"/>
      <c r="F5220" s="140"/>
      <c r="G5220" s="140"/>
      <c r="M5220" s="140"/>
      <c r="N5220" s="167"/>
      <c r="O5220" s="167"/>
      <c r="P5220" s="142"/>
      <c r="Q5220" s="142"/>
      <c r="R5220" s="142"/>
      <c r="S5220" s="139"/>
    </row>
    <row r="5221" spans="2:19" ht="15.75" customHeight="1" x14ac:dyDescent="0.25">
      <c r="B5221" s="106"/>
      <c r="C5221" s="106"/>
      <c r="D5221" s="139"/>
      <c r="E5221" s="140"/>
      <c r="F5221" s="140"/>
      <c r="G5221" s="140"/>
      <c r="M5221" s="140"/>
      <c r="N5221" s="167"/>
      <c r="O5221" s="167"/>
      <c r="P5221" s="142"/>
      <c r="Q5221" s="142"/>
      <c r="R5221" s="142"/>
      <c r="S5221" s="139"/>
    </row>
    <row r="5222" spans="2:19" ht="15.75" customHeight="1" x14ac:dyDescent="0.25">
      <c r="B5222" s="106"/>
      <c r="C5222" s="106"/>
      <c r="D5222" s="139"/>
      <c r="E5222" s="140"/>
      <c r="F5222" s="140"/>
      <c r="G5222" s="140"/>
      <c r="M5222" s="140"/>
      <c r="N5222" s="167"/>
      <c r="O5222" s="167"/>
      <c r="P5222" s="142"/>
      <c r="Q5222" s="142"/>
      <c r="R5222" s="142"/>
      <c r="S5222" s="139"/>
    </row>
    <row r="5223" spans="2:19" ht="15.75" customHeight="1" x14ac:dyDescent="0.25">
      <c r="B5223" s="106"/>
      <c r="C5223" s="106"/>
      <c r="D5223" s="139"/>
      <c r="E5223" s="140"/>
      <c r="F5223" s="140"/>
      <c r="G5223" s="140"/>
      <c r="M5223" s="140"/>
      <c r="N5223" s="167"/>
      <c r="O5223" s="167"/>
      <c r="P5223" s="142"/>
      <c r="Q5223" s="142"/>
      <c r="R5223" s="142"/>
      <c r="S5223" s="139"/>
    </row>
    <row r="5224" spans="2:19" ht="15.75" customHeight="1" x14ac:dyDescent="0.25">
      <c r="B5224" s="106"/>
      <c r="C5224" s="106"/>
      <c r="D5224" s="139"/>
      <c r="E5224" s="140"/>
      <c r="F5224" s="140"/>
      <c r="G5224" s="140"/>
      <c r="M5224" s="140"/>
      <c r="N5224" s="167"/>
      <c r="O5224" s="167"/>
      <c r="P5224" s="142"/>
      <c r="Q5224" s="142"/>
      <c r="R5224" s="142"/>
      <c r="S5224" s="139"/>
    </row>
    <row r="5225" spans="2:19" ht="15.75" customHeight="1" x14ac:dyDescent="0.25">
      <c r="B5225" s="106"/>
      <c r="C5225" s="106"/>
      <c r="D5225" s="139"/>
      <c r="E5225" s="140"/>
      <c r="F5225" s="140"/>
      <c r="G5225" s="140"/>
      <c r="M5225" s="140"/>
      <c r="N5225" s="167"/>
      <c r="O5225" s="167"/>
      <c r="P5225" s="142"/>
      <c r="Q5225" s="142"/>
      <c r="R5225" s="142"/>
      <c r="S5225" s="139"/>
    </row>
    <row r="5226" spans="2:19" ht="15.75" customHeight="1" x14ac:dyDescent="0.25">
      <c r="B5226" s="106"/>
      <c r="C5226" s="106"/>
      <c r="D5226" s="139"/>
      <c r="E5226" s="140"/>
      <c r="F5226" s="140"/>
      <c r="G5226" s="140"/>
      <c r="M5226" s="140"/>
      <c r="N5226" s="167"/>
      <c r="O5226" s="167"/>
      <c r="P5226" s="142"/>
      <c r="Q5226" s="142"/>
      <c r="R5226" s="142"/>
      <c r="S5226" s="139"/>
    </row>
    <row r="5227" spans="2:19" ht="15.75" customHeight="1" x14ac:dyDescent="0.25">
      <c r="B5227" s="106"/>
      <c r="C5227" s="106"/>
      <c r="D5227" s="139"/>
      <c r="E5227" s="140"/>
      <c r="F5227" s="140"/>
      <c r="G5227" s="140"/>
      <c r="M5227" s="140"/>
      <c r="N5227" s="167"/>
      <c r="O5227" s="167"/>
      <c r="P5227" s="142"/>
      <c r="Q5227" s="142"/>
      <c r="R5227" s="142"/>
      <c r="S5227" s="139"/>
    </row>
    <row r="5228" spans="2:19" ht="15.75" customHeight="1" x14ac:dyDescent="0.25">
      <c r="B5228" s="106"/>
      <c r="C5228" s="106"/>
      <c r="D5228" s="139"/>
      <c r="E5228" s="140"/>
      <c r="F5228" s="140"/>
      <c r="G5228" s="140"/>
      <c r="M5228" s="140"/>
      <c r="N5228" s="167"/>
      <c r="O5228" s="167"/>
      <c r="P5228" s="142"/>
      <c r="Q5228" s="142"/>
      <c r="R5228" s="142"/>
      <c r="S5228" s="139"/>
    </row>
    <row r="5229" spans="2:19" ht="15.75" customHeight="1" x14ac:dyDescent="0.25">
      <c r="B5229" s="106"/>
      <c r="C5229" s="106"/>
      <c r="D5229" s="139"/>
      <c r="E5229" s="140"/>
      <c r="F5229" s="140"/>
      <c r="G5229" s="140"/>
      <c r="M5229" s="140"/>
      <c r="N5229" s="167"/>
      <c r="O5229" s="167"/>
      <c r="P5229" s="142"/>
      <c r="Q5229" s="142"/>
      <c r="R5229" s="142"/>
      <c r="S5229" s="139"/>
    </row>
    <row r="5230" spans="2:19" ht="15.75" customHeight="1" x14ac:dyDescent="0.25">
      <c r="B5230" s="106"/>
      <c r="C5230" s="106"/>
      <c r="D5230" s="139"/>
      <c r="E5230" s="140"/>
      <c r="F5230" s="140"/>
      <c r="G5230" s="140"/>
      <c r="M5230" s="140"/>
      <c r="N5230" s="167"/>
      <c r="O5230" s="167"/>
      <c r="P5230" s="142"/>
      <c r="Q5230" s="142"/>
      <c r="R5230" s="142"/>
      <c r="S5230" s="139"/>
    </row>
    <row r="5231" spans="2:19" ht="15.75" customHeight="1" x14ac:dyDescent="0.25">
      <c r="B5231" s="106"/>
      <c r="C5231" s="106"/>
      <c r="D5231" s="139"/>
      <c r="E5231" s="140"/>
      <c r="F5231" s="140"/>
      <c r="G5231" s="140"/>
      <c r="M5231" s="140"/>
      <c r="N5231" s="167"/>
      <c r="O5231" s="167"/>
      <c r="P5231" s="142"/>
      <c r="Q5231" s="142"/>
      <c r="R5231" s="142"/>
      <c r="S5231" s="139"/>
    </row>
    <row r="5232" spans="2:19" ht="15.75" customHeight="1" x14ac:dyDescent="0.25">
      <c r="B5232" s="106"/>
      <c r="C5232" s="106"/>
      <c r="D5232" s="139"/>
      <c r="E5232" s="140"/>
      <c r="F5232" s="140"/>
      <c r="G5232" s="140"/>
      <c r="M5232" s="140"/>
      <c r="N5232" s="167"/>
      <c r="O5232" s="167"/>
      <c r="P5232" s="142"/>
      <c r="Q5232" s="142"/>
      <c r="R5232" s="142"/>
      <c r="S5232" s="139"/>
    </row>
    <row r="5233" spans="2:19" ht="15.75" customHeight="1" x14ac:dyDescent="0.25">
      <c r="B5233" s="106"/>
      <c r="C5233" s="106"/>
      <c r="D5233" s="139"/>
      <c r="E5233" s="140"/>
      <c r="F5233" s="140"/>
      <c r="G5233" s="140"/>
      <c r="M5233" s="140"/>
      <c r="N5233" s="167"/>
      <c r="O5233" s="167"/>
      <c r="P5233" s="142"/>
      <c r="Q5233" s="142"/>
      <c r="R5233" s="142"/>
      <c r="S5233" s="139"/>
    </row>
    <row r="5234" spans="2:19" ht="15.75" customHeight="1" x14ac:dyDescent="0.25">
      <c r="B5234" s="106"/>
      <c r="C5234" s="106"/>
      <c r="D5234" s="139"/>
      <c r="E5234" s="140"/>
      <c r="F5234" s="140"/>
      <c r="G5234" s="140"/>
      <c r="M5234" s="140"/>
      <c r="N5234" s="167"/>
      <c r="O5234" s="167"/>
      <c r="P5234" s="142"/>
      <c r="Q5234" s="142"/>
      <c r="R5234" s="142"/>
      <c r="S5234" s="139"/>
    </row>
    <row r="5235" spans="2:19" ht="15.75" customHeight="1" x14ac:dyDescent="0.25">
      <c r="B5235" s="106"/>
      <c r="C5235" s="106"/>
      <c r="D5235" s="139"/>
      <c r="E5235" s="140"/>
      <c r="F5235" s="140"/>
      <c r="G5235" s="140"/>
      <c r="M5235" s="140"/>
      <c r="N5235" s="167"/>
      <c r="O5235" s="167"/>
      <c r="P5235" s="142"/>
      <c r="Q5235" s="142"/>
      <c r="R5235" s="142"/>
      <c r="S5235" s="139"/>
    </row>
    <row r="5236" spans="2:19" ht="15.75" customHeight="1" x14ac:dyDescent="0.25">
      <c r="B5236" s="106"/>
      <c r="C5236" s="106"/>
      <c r="D5236" s="139"/>
      <c r="E5236" s="140"/>
      <c r="F5236" s="140"/>
      <c r="G5236" s="140"/>
      <c r="M5236" s="140"/>
      <c r="N5236" s="167"/>
      <c r="O5236" s="167"/>
      <c r="P5236" s="142"/>
      <c r="Q5236" s="142"/>
      <c r="R5236" s="142"/>
      <c r="S5236" s="139"/>
    </row>
    <row r="5237" spans="2:19" ht="15.75" customHeight="1" x14ac:dyDescent="0.25">
      <c r="B5237" s="106"/>
      <c r="C5237" s="106"/>
      <c r="D5237" s="139"/>
      <c r="E5237" s="140"/>
      <c r="F5237" s="140"/>
      <c r="G5237" s="140"/>
      <c r="M5237" s="140"/>
      <c r="N5237" s="167"/>
      <c r="O5237" s="167"/>
      <c r="P5237" s="142"/>
      <c r="Q5237" s="142"/>
      <c r="R5237" s="142"/>
      <c r="S5237" s="139"/>
    </row>
    <row r="5238" spans="2:19" ht="15.75" customHeight="1" x14ac:dyDescent="0.25">
      <c r="B5238" s="106"/>
      <c r="C5238" s="106"/>
      <c r="D5238" s="139"/>
      <c r="E5238" s="140"/>
      <c r="F5238" s="140"/>
      <c r="G5238" s="140"/>
      <c r="M5238" s="140"/>
      <c r="N5238" s="167"/>
      <c r="O5238" s="167"/>
      <c r="P5238" s="142"/>
      <c r="Q5238" s="142"/>
      <c r="R5238" s="142"/>
      <c r="S5238" s="139"/>
    </row>
    <row r="5239" spans="2:19" ht="15.75" customHeight="1" x14ac:dyDescent="0.25">
      <c r="B5239" s="106"/>
      <c r="C5239" s="106"/>
      <c r="D5239" s="139"/>
      <c r="E5239" s="140"/>
      <c r="F5239" s="140"/>
      <c r="G5239" s="140"/>
      <c r="M5239" s="140"/>
      <c r="N5239" s="167"/>
      <c r="O5239" s="167"/>
      <c r="P5239" s="142"/>
      <c r="Q5239" s="142"/>
      <c r="R5239" s="142"/>
      <c r="S5239" s="139"/>
    </row>
    <row r="5240" spans="2:19" ht="15.75" customHeight="1" x14ac:dyDescent="0.25">
      <c r="B5240" s="106"/>
      <c r="C5240" s="106"/>
      <c r="D5240" s="139"/>
      <c r="E5240" s="140"/>
      <c r="F5240" s="140"/>
      <c r="G5240" s="140"/>
      <c r="M5240" s="140"/>
      <c r="N5240" s="167"/>
      <c r="O5240" s="167"/>
      <c r="P5240" s="142"/>
      <c r="Q5240" s="142"/>
      <c r="R5240" s="142"/>
      <c r="S5240" s="139"/>
    </row>
    <row r="5241" spans="2:19" ht="15.75" customHeight="1" x14ac:dyDescent="0.25">
      <c r="B5241" s="106"/>
      <c r="C5241" s="106"/>
      <c r="D5241" s="139"/>
      <c r="E5241" s="140"/>
      <c r="F5241" s="140"/>
      <c r="G5241" s="140"/>
      <c r="M5241" s="140"/>
      <c r="N5241" s="167"/>
      <c r="O5241" s="167"/>
      <c r="P5241" s="142"/>
      <c r="Q5241" s="142"/>
      <c r="R5241" s="142"/>
      <c r="S5241" s="139"/>
    </row>
    <row r="5242" spans="2:19" ht="15.75" customHeight="1" x14ac:dyDescent="0.25">
      <c r="B5242" s="106"/>
      <c r="C5242" s="106"/>
      <c r="D5242" s="139"/>
      <c r="E5242" s="140"/>
      <c r="F5242" s="140"/>
      <c r="G5242" s="140"/>
      <c r="M5242" s="140"/>
      <c r="N5242" s="167"/>
      <c r="O5242" s="167"/>
      <c r="P5242" s="142"/>
      <c r="Q5242" s="142"/>
      <c r="R5242" s="142"/>
      <c r="S5242" s="139"/>
    </row>
    <row r="5243" spans="2:19" ht="15.75" customHeight="1" x14ac:dyDescent="0.25">
      <c r="B5243" s="106"/>
      <c r="C5243" s="106"/>
      <c r="D5243" s="139"/>
      <c r="E5243" s="140"/>
      <c r="F5243" s="140"/>
      <c r="G5243" s="140"/>
      <c r="M5243" s="140"/>
      <c r="N5243" s="167"/>
      <c r="O5243" s="167"/>
      <c r="P5243" s="142"/>
      <c r="Q5243" s="142"/>
      <c r="R5243" s="142"/>
      <c r="S5243" s="139"/>
    </row>
    <row r="5244" spans="2:19" ht="15.75" customHeight="1" x14ac:dyDescent="0.25">
      <c r="B5244" s="106"/>
      <c r="C5244" s="106"/>
      <c r="D5244" s="139"/>
      <c r="E5244" s="140"/>
      <c r="F5244" s="140"/>
      <c r="G5244" s="140"/>
      <c r="M5244" s="140"/>
      <c r="N5244" s="167"/>
      <c r="O5244" s="167"/>
      <c r="P5244" s="142"/>
      <c r="Q5244" s="142"/>
      <c r="R5244" s="142"/>
      <c r="S5244" s="139"/>
    </row>
    <row r="5245" spans="2:19" ht="15.75" customHeight="1" x14ac:dyDescent="0.25">
      <c r="B5245" s="106"/>
      <c r="C5245" s="106"/>
      <c r="D5245" s="139"/>
      <c r="E5245" s="140"/>
      <c r="F5245" s="140"/>
      <c r="G5245" s="140"/>
      <c r="M5245" s="140"/>
      <c r="N5245" s="167"/>
      <c r="O5245" s="167"/>
      <c r="P5245" s="142"/>
      <c r="Q5245" s="142"/>
      <c r="R5245" s="142"/>
      <c r="S5245" s="139"/>
    </row>
    <row r="5246" spans="2:19" ht="15.75" customHeight="1" x14ac:dyDescent="0.25">
      <c r="B5246" s="106"/>
      <c r="C5246" s="106"/>
      <c r="D5246" s="139"/>
      <c r="E5246" s="140"/>
      <c r="F5246" s="140"/>
      <c r="G5246" s="140"/>
      <c r="M5246" s="140"/>
      <c r="N5246" s="167"/>
      <c r="O5246" s="167"/>
      <c r="P5246" s="142"/>
      <c r="Q5246" s="142"/>
      <c r="R5246" s="142"/>
      <c r="S5246" s="139"/>
    </row>
    <row r="5247" spans="2:19" ht="15.75" customHeight="1" x14ac:dyDescent="0.25">
      <c r="B5247" s="106"/>
      <c r="C5247" s="106"/>
      <c r="D5247" s="139"/>
      <c r="E5247" s="140"/>
      <c r="F5247" s="140"/>
      <c r="G5247" s="140"/>
      <c r="M5247" s="140"/>
      <c r="N5247" s="167"/>
      <c r="O5247" s="167"/>
      <c r="P5247" s="142"/>
      <c r="Q5247" s="142"/>
      <c r="R5247" s="142"/>
      <c r="S5247" s="139"/>
    </row>
    <row r="5248" spans="2:19" ht="15.75" customHeight="1" x14ac:dyDescent="0.25">
      <c r="B5248" s="106"/>
      <c r="C5248" s="106"/>
      <c r="D5248" s="139"/>
      <c r="E5248" s="140"/>
      <c r="F5248" s="140"/>
      <c r="G5248" s="140"/>
      <c r="M5248" s="140"/>
      <c r="N5248" s="167"/>
      <c r="O5248" s="167"/>
      <c r="P5248" s="142"/>
      <c r="Q5248" s="142"/>
      <c r="R5248" s="142"/>
      <c r="S5248" s="139"/>
    </row>
    <row r="5249" spans="2:19" ht="15.75" customHeight="1" x14ac:dyDescent="0.25">
      <c r="B5249" s="106"/>
      <c r="C5249" s="106"/>
      <c r="D5249" s="139"/>
      <c r="E5249" s="140"/>
      <c r="F5249" s="140"/>
      <c r="G5249" s="140"/>
      <c r="M5249" s="140"/>
      <c r="N5249" s="167"/>
      <c r="O5249" s="167"/>
      <c r="P5249" s="142"/>
      <c r="Q5249" s="142"/>
      <c r="R5249" s="142"/>
      <c r="S5249" s="139"/>
    </row>
    <row r="5250" spans="2:19" ht="15.75" customHeight="1" x14ac:dyDescent="0.25">
      <c r="B5250" s="106"/>
      <c r="C5250" s="106"/>
      <c r="D5250" s="139"/>
      <c r="E5250" s="140"/>
      <c r="F5250" s="140"/>
      <c r="G5250" s="140"/>
      <c r="M5250" s="140"/>
      <c r="N5250" s="167"/>
      <c r="O5250" s="167"/>
      <c r="P5250" s="142"/>
      <c r="Q5250" s="142"/>
      <c r="R5250" s="142"/>
      <c r="S5250" s="139"/>
    </row>
    <row r="5251" spans="2:19" ht="15.75" customHeight="1" x14ac:dyDescent="0.25">
      <c r="B5251" s="106"/>
      <c r="C5251" s="106"/>
      <c r="D5251" s="139"/>
      <c r="E5251" s="140"/>
      <c r="F5251" s="140"/>
      <c r="G5251" s="140"/>
      <c r="M5251" s="140"/>
      <c r="N5251" s="167"/>
      <c r="O5251" s="167"/>
      <c r="P5251" s="142"/>
      <c r="Q5251" s="142"/>
      <c r="R5251" s="142"/>
      <c r="S5251" s="139"/>
    </row>
    <row r="5252" spans="2:19" ht="15.75" customHeight="1" x14ac:dyDescent="0.25">
      <c r="B5252" s="106"/>
      <c r="C5252" s="106"/>
      <c r="D5252" s="139"/>
      <c r="E5252" s="140"/>
      <c r="F5252" s="140"/>
      <c r="G5252" s="140"/>
      <c r="M5252" s="140"/>
      <c r="N5252" s="167"/>
      <c r="O5252" s="167"/>
      <c r="P5252" s="142"/>
      <c r="Q5252" s="142"/>
      <c r="R5252" s="142"/>
      <c r="S5252" s="139"/>
    </row>
    <row r="5253" spans="2:19" ht="15.75" customHeight="1" x14ac:dyDescent="0.25">
      <c r="B5253" s="106"/>
      <c r="C5253" s="106"/>
      <c r="D5253" s="139"/>
      <c r="E5253" s="140"/>
      <c r="F5253" s="140"/>
      <c r="G5253" s="140"/>
      <c r="M5253" s="140"/>
      <c r="N5253" s="167"/>
      <c r="O5253" s="167"/>
      <c r="P5253" s="142"/>
      <c r="Q5253" s="142"/>
      <c r="R5253" s="142"/>
      <c r="S5253" s="139"/>
    </row>
    <row r="5254" spans="2:19" ht="15.75" customHeight="1" x14ac:dyDescent="0.25">
      <c r="B5254" s="106"/>
      <c r="C5254" s="106"/>
      <c r="D5254" s="139"/>
      <c r="E5254" s="140"/>
      <c r="F5254" s="140"/>
      <c r="G5254" s="140"/>
      <c r="M5254" s="140"/>
      <c r="N5254" s="167"/>
      <c r="O5254" s="167"/>
      <c r="P5254" s="142"/>
      <c r="Q5254" s="142"/>
      <c r="R5254" s="142"/>
      <c r="S5254" s="139"/>
    </row>
    <row r="5255" spans="2:19" ht="15.75" customHeight="1" x14ac:dyDescent="0.25">
      <c r="B5255" s="106"/>
      <c r="C5255" s="106"/>
      <c r="D5255" s="139"/>
      <c r="E5255" s="140"/>
      <c r="F5255" s="140"/>
      <c r="G5255" s="140"/>
      <c r="M5255" s="140"/>
      <c r="N5255" s="167"/>
      <c r="O5255" s="167"/>
      <c r="P5255" s="142"/>
      <c r="Q5255" s="142"/>
      <c r="R5255" s="142"/>
      <c r="S5255" s="139"/>
    </row>
    <row r="5256" spans="2:19" ht="15.75" customHeight="1" x14ac:dyDescent="0.25">
      <c r="B5256" s="106"/>
      <c r="C5256" s="106"/>
      <c r="D5256" s="139"/>
      <c r="E5256" s="140"/>
      <c r="F5256" s="140"/>
      <c r="G5256" s="140"/>
      <c r="M5256" s="140"/>
      <c r="N5256" s="167"/>
      <c r="O5256" s="167"/>
      <c r="P5256" s="142"/>
      <c r="Q5256" s="142"/>
      <c r="R5256" s="142"/>
      <c r="S5256" s="139"/>
    </row>
    <row r="5257" spans="2:19" ht="15.75" customHeight="1" x14ac:dyDescent="0.25">
      <c r="B5257" s="106"/>
      <c r="C5257" s="106"/>
      <c r="D5257" s="139"/>
      <c r="E5257" s="140"/>
      <c r="F5257" s="140"/>
      <c r="G5257" s="140"/>
      <c r="M5257" s="140"/>
      <c r="N5257" s="167"/>
      <c r="O5257" s="167"/>
      <c r="P5257" s="142"/>
      <c r="Q5257" s="142"/>
      <c r="R5257" s="142"/>
      <c r="S5257" s="139"/>
    </row>
    <row r="5258" spans="2:19" ht="15.75" customHeight="1" x14ac:dyDescent="0.25">
      <c r="B5258" s="106"/>
      <c r="C5258" s="106"/>
      <c r="D5258" s="139"/>
      <c r="E5258" s="140"/>
      <c r="F5258" s="140"/>
      <c r="G5258" s="140"/>
      <c r="M5258" s="140"/>
      <c r="N5258" s="167"/>
      <c r="O5258" s="167"/>
      <c r="P5258" s="142"/>
      <c r="Q5258" s="142"/>
      <c r="R5258" s="142"/>
      <c r="S5258" s="139"/>
    </row>
    <row r="5259" spans="2:19" ht="15.75" customHeight="1" x14ac:dyDescent="0.25">
      <c r="B5259" s="106"/>
      <c r="C5259" s="106"/>
      <c r="D5259" s="139"/>
      <c r="E5259" s="140"/>
      <c r="F5259" s="140"/>
      <c r="G5259" s="140"/>
      <c r="M5259" s="140"/>
      <c r="N5259" s="167"/>
      <c r="O5259" s="167"/>
      <c r="P5259" s="142"/>
      <c r="Q5259" s="142"/>
      <c r="R5259" s="142"/>
      <c r="S5259" s="139"/>
    </row>
    <row r="5260" spans="2:19" ht="15.75" customHeight="1" x14ac:dyDescent="0.25">
      <c r="B5260" s="106"/>
      <c r="C5260" s="106"/>
      <c r="D5260" s="139"/>
      <c r="E5260" s="140"/>
      <c r="F5260" s="140"/>
      <c r="G5260" s="140"/>
      <c r="M5260" s="140"/>
      <c r="N5260" s="167"/>
      <c r="O5260" s="167"/>
      <c r="P5260" s="142"/>
      <c r="Q5260" s="142"/>
      <c r="R5260" s="142"/>
      <c r="S5260" s="139"/>
    </row>
    <row r="5261" spans="2:19" ht="15.75" customHeight="1" x14ac:dyDescent="0.25">
      <c r="B5261" s="106"/>
      <c r="C5261" s="106"/>
      <c r="D5261" s="139"/>
      <c r="E5261" s="140"/>
      <c r="F5261" s="140"/>
      <c r="G5261" s="140"/>
      <c r="M5261" s="140"/>
      <c r="N5261" s="167"/>
      <c r="O5261" s="167"/>
      <c r="P5261" s="142"/>
      <c r="Q5261" s="142"/>
      <c r="R5261" s="142"/>
      <c r="S5261" s="139"/>
    </row>
    <row r="5262" spans="2:19" ht="15.75" customHeight="1" x14ac:dyDescent="0.25">
      <c r="B5262" s="106"/>
      <c r="C5262" s="106"/>
      <c r="D5262" s="139"/>
      <c r="E5262" s="140"/>
      <c r="F5262" s="140"/>
      <c r="G5262" s="140"/>
      <c r="M5262" s="140"/>
      <c r="N5262" s="167"/>
      <c r="O5262" s="167"/>
      <c r="P5262" s="142"/>
      <c r="Q5262" s="142"/>
      <c r="R5262" s="142"/>
      <c r="S5262" s="139"/>
    </row>
    <row r="5263" spans="2:19" ht="15.75" customHeight="1" x14ac:dyDescent="0.25">
      <c r="B5263" s="106"/>
      <c r="C5263" s="106"/>
      <c r="D5263" s="139"/>
      <c r="E5263" s="140"/>
      <c r="F5263" s="140"/>
      <c r="G5263" s="140"/>
      <c r="M5263" s="140"/>
      <c r="N5263" s="167"/>
      <c r="O5263" s="167"/>
      <c r="P5263" s="142"/>
      <c r="Q5263" s="142"/>
      <c r="R5263" s="142"/>
      <c r="S5263" s="139"/>
    </row>
    <row r="5264" spans="2:19" ht="15.75" customHeight="1" x14ac:dyDescent="0.25">
      <c r="B5264" s="106"/>
      <c r="C5264" s="106"/>
      <c r="D5264" s="139"/>
      <c r="E5264" s="140"/>
      <c r="F5264" s="140"/>
      <c r="G5264" s="140"/>
      <c r="M5264" s="140"/>
      <c r="N5264" s="167"/>
      <c r="O5264" s="167"/>
      <c r="P5264" s="142"/>
      <c r="Q5264" s="142"/>
      <c r="R5264" s="142"/>
      <c r="S5264" s="139"/>
    </row>
    <row r="5265" spans="2:19" ht="15.75" customHeight="1" x14ac:dyDescent="0.25">
      <c r="B5265" s="106"/>
      <c r="C5265" s="106"/>
      <c r="D5265" s="139"/>
      <c r="E5265" s="140"/>
      <c r="F5265" s="140"/>
      <c r="G5265" s="140"/>
      <c r="M5265" s="140"/>
      <c r="N5265" s="167"/>
      <c r="O5265" s="167"/>
      <c r="P5265" s="142"/>
      <c r="Q5265" s="142"/>
      <c r="R5265" s="142"/>
      <c r="S5265" s="139"/>
    </row>
    <row r="5266" spans="2:19" ht="15.75" customHeight="1" x14ac:dyDescent="0.25">
      <c r="B5266" s="106"/>
      <c r="C5266" s="106"/>
      <c r="D5266" s="139"/>
      <c r="E5266" s="140"/>
      <c r="F5266" s="140"/>
      <c r="G5266" s="140"/>
      <c r="M5266" s="140"/>
      <c r="N5266" s="167"/>
      <c r="O5266" s="167"/>
      <c r="P5266" s="142"/>
      <c r="Q5266" s="142"/>
      <c r="R5266" s="142"/>
      <c r="S5266" s="139"/>
    </row>
    <row r="5267" spans="2:19" ht="15.75" customHeight="1" x14ac:dyDescent="0.25">
      <c r="B5267" s="106"/>
      <c r="C5267" s="106"/>
      <c r="D5267" s="139"/>
      <c r="E5267" s="140"/>
      <c r="F5267" s="140"/>
      <c r="G5267" s="140"/>
      <c r="M5267" s="140"/>
      <c r="N5267" s="167"/>
      <c r="O5267" s="167"/>
      <c r="P5267" s="142"/>
      <c r="Q5267" s="142"/>
      <c r="R5267" s="142"/>
      <c r="S5267" s="139"/>
    </row>
    <row r="5268" spans="2:19" ht="15.75" customHeight="1" x14ac:dyDescent="0.25">
      <c r="B5268" s="106"/>
      <c r="C5268" s="106"/>
      <c r="D5268" s="139"/>
      <c r="E5268" s="140"/>
      <c r="F5268" s="140"/>
      <c r="G5268" s="140"/>
      <c r="M5268" s="140"/>
      <c r="N5268" s="167"/>
      <c r="O5268" s="167"/>
      <c r="P5268" s="142"/>
      <c r="Q5268" s="142"/>
      <c r="R5268" s="142"/>
      <c r="S5268" s="139"/>
    </row>
    <row r="5269" spans="2:19" ht="15.75" customHeight="1" x14ac:dyDescent="0.25">
      <c r="B5269" s="106"/>
      <c r="C5269" s="106"/>
      <c r="D5269" s="139"/>
      <c r="E5269" s="140"/>
      <c r="F5269" s="140"/>
      <c r="G5269" s="140"/>
      <c r="M5269" s="140"/>
      <c r="N5269" s="167"/>
      <c r="O5269" s="167"/>
      <c r="P5269" s="142"/>
      <c r="Q5269" s="142"/>
      <c r="R5269" s="142"/>
      <c r="S5269" s="139"/>
    </row>
    <row r="5270" spans="2:19" ht="15.75" customHeight="1" x14ac:dyDescent="0.25">
      <c r="B5270" s="106"/>
      <c r="C5270" s="106"/>
      <c r="D5270" s="139"/>
      <c r="E5270" s="140"/>
      <c r="F5270" s="140"/>
      <c r="G5270" s="140"/>
      <c r="M5270" s="140"/>
      <c r="N5270" s="167"/>
      <c r="O5270" s="167"/>
      <c r="P5270" s="142"/>
      <c r="Q5270" s="142"/>
      <c r="R5270" s="142"/>
      <c r="S5270" s="139"/>
    </row>
    <row r="5271" spans="2:19" ht="15.75" customHeight="1" x14ac:dyDescent="0.25">
      <c r="B5271" s="106"/>
      <c r="C5271" s="106"/>
      <c r="D5271" s="139"/>
      <c r="E5271" s="140"/>
      <c r="F5271" s="140"/>
      <c r="G5271" s="140"/>
      <c r="M5271" s="140"/>
      <c r="N5271" s="167"/>
      <c r="O5271" s="167"/>
      <c r="P5271" s="142"/>
      <c r="Q5271" s="142"/>
      <c r="R5271" s="142"/>
      <c r="S5271" s="139"/>
    </row>
    <row r="5272" spans="2:19" ht="15.75" customHeight="1" x14ac:dyDescent="0.25">
      <c r="B5272" s="106"/>
      <c r="C5272" s="106"/>
      <c r="D5272" s="139"/>
      <c r="E5272" s="140"/>
      <c r="F5272" s="140"/>
      <c r="G5272" s="140"/>
      <c r="M5272" s="140"/>
      <c r="N5272" s="167"/>
      <c r="O5272" s="167"/>
      <c r="P5272" s="142"/>
      <c r="Q5272" s="142"/>
      <c r="R5272" s="142"/>
      <c r="S5272" s="139"/>
    </row>
    <row r="5273" spans="2:19" ht="15.75" customHeight="1" x14ac:dyDescent="0.25">
      <c r="B5273" s="106"/>
      <c r="C5273" s="106"/>
      <c r="D5273" s="139"/>
      <c r="E5273" s="140"/>
      <c r="F5273" s="140"/>
      <c r="G5273" s="140"/>
      <c r="M5273" s="140"/>
      <c r="N5273" s="167"/>
      <c r="O5273" s="167"/>
      <c r="P5273" s="142"/>
      <c r="Q5273" s="142"/>
      <c r="R5273" s="142"/>
      <c r="S5273" s="139"/>
    </row>
    <row r="5274" spans="2:19" ht="15.75" customHeight="1" x14ac:dyDescent="0.25">
      <c r="B5274" s="106"/>
      <c r="C5274" s="106"/>
      <c r="D5274" s="139"/>
      <c r="E5274" s="140"/>
      <c r="F5274" s="140"/>
      <c r="G5274" s="140"/>
      <c r="M5274" s="140"/>
      <c r="N5274" s="167"/>
      <c r="O5274" s="167"/>
      <c r="P5274" s="142"/>
      <c r="Q5274" s="142"/>
      <c r="R5274" s="142"/>
      <c r="S5274" s="139"/>
    </row>
    <row r="5275" spans="2:19" ht="15.75" customHeight="1" x14ac:dyDescent="0.25">
      <c r="B5275" s="106"/>
      <c r="C5275" s="106"/>
      <c r="D5275" s="139"/>
      <c r="E5275" s="140"/>
      <c r="F5275" s="140"/>
      <c r="G5275" s="140"/>
      <c r="M5275" s="140"/>
      <c r="N5275" s="167"/>
      <c r="O5275" s="167"/>
      <c r="P5275" s="142"/>
      <c r="Q5275" s="142"/>
      <c r="R5275" s="142"/>
      <c r="S5275" s="139"/>
    </row>
    <row r="5276" spans="2:19" ht="15.75" customHeight="1" x14ac:dyDescent="0.25">
      <c r="B5276" s="106"/>
      <c r="C5276" s="106"/>
      <c r="D5276" s="139"/>
      <c r="E5276" s="140"/>
      <c r="F5276" s="140"/>
      <c r="G5276" s="140"/>
      <c r="M5276" s="140"/>
      <c r="N5276" s="167"/>
      <c r="O5276" s="167"/>
      <c r="P5276" s="142"/>
      <c r="Q5276" s="142"/>
      <c r="R5276" s="142"/>
      <c r="S5276" s="139"/>
    </row>
    <row r="5277" spans="2:19" ht="15.75" customHeight="1" x14ac:dyDescent="0.25">
      <c r="B5277" s="106"/>
      <c r="C5277" s="106"/>
      <c r="D5277" s="139"/>
      <c r="E5277" s="140"/>
      <c r="F5277" s="140"/>
      <c r="G5277" s="140"/>
      <c r="M5277" s="140"/>
      <c r="N5277" s="167"/>
      <c r="O5277" s="167"/>
      <c r="P5277" s="142"/>
      <c r="Q5277" s="142"/>
      <c r="R5277" s="142"/>
      <c r="S5277" s="139"/>
    </row>
    <row r="5278" spans="2:19" ht="15.75" customHeight="1" x14ac:dyDescent="0.25">
      <c r="B5278" s="106"/>
      <c r="C5278" s="106"/>
      <c r="D5278" s="139"/>
      <c r="E5278" s="140"/>
      <c r="F5278" s="140"/>
      <c r="G5278" s="140"/>
      <c r="M5278" s="140"/>
      <c r="N5278" s="167"/>
      <c r="O5278" s="167"/>
      <c r="P5278" s="142"/>
      <c r="Q5278" s="142"/>
      <c r="R5278" s="142"/>
      <c r="S5278" s="139"/>
    </row>
    <row r="5279" spans="2:19" ht="15.75" customHeight="1" x14ac:dyDescent="0.25">
      <c r="B5279" s="106"/>
      <c r="C5279" s="106"/>
      <c r="D5279" s="139"/>
      <c r="E5279" s="140"/>
      <c r="F5279" s="140"/>
      <c r="G5279" s="140"/>
      <c r="M5279" s="140"/>
      <c r="N5279" s="167"/>
      <c r="O5279" s="167"/>
      <c r="P5279" s="142"/>
      <c r="Q5279" s="142"/>
      <c r="R5279" s="142"/>
      <c r="S5279" s="139"/>
    </row>
    <row r="5280" spans="2:19" ht="15.75" customHeight="1" x14ac:dyDescent="0.25">
      <c r="B5280" s="106"/>
      <c r="C5280" s="106"/>
      <c r="D5280" s="139"/>
      <c r="E5280" s="140"/>
      <c r="F5280" s="140"/>
      <c r="G5280" s="140"/>
      <c r="M5280" s="140"/>
      <c r="N5280" s="167"/>
      <c r="O5280" s="167"/>
      <c r="P5280" s="142"/>
      <c r="Q5280" s="142"/>
      <c r="R5280" s="142"/>
      <c r="S5280" s="139"/>
    </row>
    <row r="5281" spans="2:19" ht="15.75" customHeight="1" x14ac:dyDescent="0.25">
      <c r="B5281" s="106"/>
      <c r="C5281" s="106"/>
      <c r="D5281" s="139"/>
      <c r="E5281" s="140"/>
      <c r="F5281" s="140"/>
      <c r="G5281" s="140"/>
      <c r="M5281" s="140"/>
      <c r="N5281" s="167"/>
      <c r="O5281" s="167"/>
      <c r="P5281" s="142"/>
      <c r="Q5281" s="142"/>
      <c r="R5281" s="142"/>
      <c r="S5281" s="139"/>
    </row>
    <row r="5282" spans="2:19" ht="15.75" customHeight="1" x14ac:dyDescent="0.25">
      <c r="B5282" s="106"/>
      <c r="C5282" s="106"/>
      <c r="D5282" s="139"/>
      <c r="E5282" s="140"/>
      <c r="F5282" s="140"/>
      <c r="G5282" s="140"/>
      <c r="M5282" s="140"/>
      <c r="N5282" s="167"/>
      <c r="O5282" s="167"/>
      <c r="P5282" s="142"/>
      <c r="Q5282" s="142"/>
      <c r="R5282" s="142"/>
      <c r="S5282" s="139"/>
    </row>
    <row r="5283" spans="2:19" ht="15.75" customHeight="1" x14ac:dyDescent="0.25">
      <c r="B5283" s="106"/>
      <c r="C5283" s="106"/>
      <c r="D5283" s="139"/>
      <c r="E5283" s="140"/>
      <c r="F5283" s="140"/>
      <c r="G5283" s="140"/>
      <c r="M5283" s="140"/>
      <c r="N5283" s="167"/>
      <c r="O5283" s="167"/>
      <c r="P5283" s="142"/>
      <c r="Q5283" s="142"/>
      <c r="R5283" s="142"/>
      <c r="S5283" s="139"/>
    </row>
    <row r="5284" spans="2:19" ht="15.75" customHeight="1" x14ac:dyDescent="0.25">
      <c r="B5284" s="106"/>
      <c r="C5284" s="106"/>
      <c r="D5284" s="139"/>
      <c r="E5284" s="140"/>
      <c r="F5284" s="140"/>
      <c r="G5284" s="140"/>
      <c r="M5284" s="140"/>
      <c r="N5284" s="167"/>
      <c r="O5284" s="167"/>
      <c r="P5284" s="142"/>
      <c r="Q5284" s="142"/>
      <c r="R5284" s="142"/>
      <c r="S5284" s="139"/>
    </row>
    <row r="5285" spans="2:19" ht="15.75" customHeight="1" x14ac:dyDescent="0.25">
      <c r="B5285" s="106"/>
      <c r="C5285" s="106"/>
      <c r="D5285" s="139"/>
      <c r="E5285" s="140"/>
      <c r="F5285" s="140"/>
      <c r="G5285" s="140"/>
      <c r="M5285" s="140"/>
      <c r="N5285" s="167"/>
      <c r="O5285" s="167"/>
      <c r="P5285" s="142"/>
      <c r="Q5285" s="142"/>
      <c r="R5285" s="142"/>
      <c r="S5285" s="139"/>
    </row>
    <row r="5286" spans="2:19" ht="15.75" customHeight="1" x14ac:dyDescent="0.25">
      <c r="B5286" s="106"/>
      <c r="C5286" s="106"/>
      <c r="D5286" s="139"/>
      <c r="E5286" s="140"/>
      <c r="F5286" s="140"/>
      <c r="G5286" s="140"/>
      <c r="M5286" s="140"/>
      <c r="N5286" s="167"/>
      <c r="O5286" s="167"/>
      <c r="P5286" s="142"/>
      <c r="Q5286" s="142"/>
      <c r="R5286" s="142"/>
      <c r="S5286" s="139"/>
    </row>
    <row r="5287" spans="2:19" ht="15.75" customHeight="1" x14ac:dyDescent="0.25">
      <c r="B5287" s="106"/>
      <c r="C5287" s="106"/>
      <c r="D5287" s="139"/>
      <c r="E5287" s="140"/>
      <c r="F5287" s="140"/>
      <c r="G5287" s="140"/>
      <c r="M5287" s="140"/>
      <c r="N5287" s="167"/>
      <c r="O5287" s="167"/>
      <c r="P5287" s="142"/>
      <c r="Q5287" s="142"/>
      <c r="R5287" s="142"/>
      <c r="S5287" s="139"/>
    </row>
    <row r="5288" spans="2:19" ht="15.75" customHeight="1" x14ac:dyDescent="0.25">
      <c r="B5288" s="106"/>
      <c r="C5288" s="106"/>
      <c r="D5288" s="139"/>
      <c r="E5288" s="140"/>
      <c r="F5288" s="140"/>
      <c r="G5288" s="140"/>
      <c r="M5288" s="140"/>
      <c r="N5288" s="167"/>
      <c r="O5288" s="167"/>
      <c r="P5288" s="142"/>
      <c r="Q5288" s="142"/>
      <c r="R5288" s="142"/>
      <c r="S5288" s="139"/>
    </row>
    <row r="5289" spans="2:19" ht="15.75" customHeight="1" x14ac:dyDescent="0.25">
      <c r="B5289" s="106"/>
      <c r="C5289" s="106"/>
      <c r="D5289" s="139"/>
      <c r="E5289" s="140"/>
      <c r="F5289" s="140"/>
      <c r="G5289" s="140"/>
      <c r="M5289" s="140"/>
      <c r="N5289" s="167"/>
      <c r="O5289" s="167"/>
      <c r="P5289" s="142"/>
      <c r="Q5289" s="142"/>
      <c r="R5289" s="142"/>
      <c r="S5289" s="139"/>
    </row>
    <row r="5290" spans="2:19" ht="15.75" customHeight="1" x14ac:dyDescent="0.25">
      <c r="B5290" s="106"/>
      <c r="C5290" s="106"/>
      <c r="D5290" s="139"/>
      <c r="E5290" s="140"/>
      <c r="F5290" s="140"/>
      <c r="G5290" s="140"/>
      <c r="M5290" s="140"/>
      <c r="N5290" s="167"/>
      <c r="O5290" s="167"/>
      <c r="P5290" s="142"/>
      <c r="Q5290" s="142"/>
      <c r="R5290" s="142"/>
      <c r="S5290" s="139"/>
    </row>
    <row r="5291" spans="2:19" ht="15.75" customHeight="1" x14ac:dyDescent="0.25">
      <c r="B5291" s="106"/>
      <c r="C5291" s="106"/>
      <c r="D5291" s="139"/>
      <c r="E5291" s="140"/>
      <c r="F5291" s="140"/>
      <c r="G5291" s="140"/>
      <c r="M5291" s="140"/>
      <c r="N5291" s="167"/>
      <c r="O5291" s="167"/>
      <c r="P5291" s="142"/>
      <c r="Q5291" s="142"/>
      <c r="R5291" s="142"/>
      <c r="S5291" s="139"/>
    </row>
    <row r="5292" spans="2:19" ht="15.75" customHeight="1" x14ac:dyDescent="0.25">
      <c r="B5292" s="106"/>
      <c r="C5292" s="106"/>
      <c r="D5292" s="139"/>
      <c r="E5292" s="140"/>
      <c r="F5292" s="140"/>
      <c r="G5292" s="140"/>
      <c r="M5292" s="140"/>
      <c r="N5292" s="167"/>
      <c r="O5292" s="167"/>
      <c r="P5292" s="142"/>
      <c r="Q5292" s="142"/>
      <c r="R5292" s="142"/>
      <c r="S5292" s="139"/>
    </row>
    <row r="5293" spans="2:19" ht="15.75" customHeight="1" x14ac:dyDescent="0.25">
      <c r="B5293" s="106"/>
      <c r="C5293" s="106"/>
      <c r="D5293" s="139"/>
      <c r="E5293" s="140"/>
      <c r="F5293" s="140"/>
      <c r="G5293" s="140"/>
      <c r="M5293" s="140"/>
      <c r="N5293" s="167"/>
      <c r="O5293" s="167"/>
      <c r="P5293" s="142"/>
      <c r="Q5293" s="142"/>
      <c r="R5293" s="142"/>
      <c r="S5293" s="139"/>
    </row>
    <row r="5294" spans="2:19" ht="15.75" customHeight="1" x14ac:dyDescent="0.25">
      <c r="B5294" s="106"/>
      <c r="C5294" s="106"/>
      <c r="D5294" s="139"/>
      <c r="E5294" s="140"/>
      <c r="F5294" s="140"/>
      <c r="G5294" s="140"/>
      <c r="M5294" s="140"/>
      <c r="N5294" s="167"/>
      <c r="O5294" s="167"/>
      <c r="P5294" s="142"/>
      <c r="Q5294" s="142"/>
      <c r="R5294" s="142"/>
      <c r="S5294" s="139"/>
    </row>
    <row r="5295" spans="2:19" ht="15.75" customHeight="1" x14ac:dyDescent="0.25">
      <c r="B5295" s="106"/>
      <c r="C5295" s="106"/>
      <c r="D5295" s="139"/>
      <c r="E5295" s="140"/>
      <c r="F5295" s="140"/>
      <c r="G5295" s="140"/>
      <c r="M5295" s="140"/>
      <c r="N5295" s="167"/>
      <c r="O5295" s="167"/>
      <c r="P5295" s="142"/>
      <c r="Q5295" s="142"/>
      <c r="R5295" s="142"/>
      <c r="S5295" s="139"/>
    </row>
    <row r="5296" spans="2:19" ht="15.75" customHeight="1" x14ac:dyDescent="0.25">
      <c r="B5296" s="106"/>
      <c r="C5296" s="106"/>
      <c r="D5296" s="139"/>
      <c r="E5296" s="140"/>
      <c r="F5296" s="140"/>
      <c r="G5296" s="140"/>
      <c r="M5296" s="140"/>
      <c r="N5296" s="167"/>
      <c r="O5296" s="167"/>
      <c r="P5296" s="142"/>
      <c r="Q5296" s="142"/>
      <c r="R5296" s="142"/>
      <c r="S5296" s="139"/>
    </row>
    <row r="5297" spans="2:19" ht="15.75" customHeight="1" x14ac:dyDescent="0.25">
      <c r="B5297" s="106"/>
      <c r="C5297" s="106"/>
      <c r="D5297" s="139"/>
      <c r="E5297" s="140"/>
      <c r="F5297" s="140"/>
      <c r="G5297" s="140"/>
      <c r="M5297" s="140"/>
      <c r="N5297" s="167"/>
      <c r="O5297" s="167"/>
      <c r="P5297" s="142"/>
      <c r="Q5297" s="142"/>
      <c r="R5297" s="142"/>
      <c r="S5297" s="139"/>
    </row>
    <row r="5298" spans="2:19" ht="15.75" customHeight="1" x14ac:dyDescent="0.25">
      <c r="B5298" s="106"/>
      <c r="C5298" s="106"/>
      <c r="D5298" s="139"/>
      <c r="E5298" s="140"/>
      <c r="F5298" s="140"/>
      <c r="G5298" s="140"/>
      <c r="M5298" s="140"/>
      <c r="N5298" s="167"/>
      <c r="O5298" s="167"/>
      <c r="P5298" s="142"/>
      <c r="Q5298" s="142"/>
      <c r="R5298" s="142"/>
      <c r="S5298" s="139"/>
    </row>
    <row r="5299" spans="2:19" ht="15.75" customHeight="1" x14ac:dyDescent="0.25">
      <c r="B5299" s="106"/>
      <c r="C5299" s="106"/>
      <c r="D5299" s="139"/>
      <c r="E5299" s="140"/>
      <c r="F5299" s="140"/>
      <c r="G5299" s="140"/>
      <c r="M5299" s="140"/>
      <c r="N5299" s="167"/>
      <c r="O5299" s="167"/>
      <c r="P5299" s="142"/>
      <c r="Q5299" s="142"/>
      <c r="R5299" s="142"/>
      <c r="S5299" s="139"/>
    </row>
    <row r="5300" spans="2:19" ht="15.75" customHeight="1" x14ac:dyDescent="0.25">
      <c r="B5300" s="106"/>
      <c r="C5300" s="106"/>
      <c r="D5300" s="139"/>
      <c r="E5300" s="140"/>
      <c r="F5300" s="140"/>
      <c r="G5300" s="140"/>
      <c r="M5300" s="140"/>
      <c r="N5300" s="167"/>
      <c r="O5300" s="167"/>
      <c r="P5300" s="142"/>
      <c r="Q5300" s="142"/>
      <c r="R5300" s="142"/>
      <c r="S5300" s="139"/>
    </row>
    <row r="5301" spans="2:19" ht="15.75" customHeight="1" x14ac:dyDescent="0.25">
      <c r="B5301" s="106"/>
      <c r="C5301" s="106"/>
      <c r="D5301" s="139"/>
      <c r="E5301" s="140"/>
      <c r="F5301" s="140"/>
      <c r="G5301" s="140"/>
      <c r="M5301" s="140"/>
      <c r="N5301" s="167"/>
      <c r="O5301" s="167"/>
      <c r="P5301" s="142"/>
      <c r="Q5301" s="142"/>
      <c r="R5301" s="142"/>
      <c r="S5301" s="139"/>
    </row>
    <row r="5302" spans="2:19" ht="15.75" customHeight="1" x14ac:dyDescent="0.25">
      <c r="B5302" s="106"/>
      <c r="C5302" s="106"/>
      <c r="D5302" s="139"/>
      <c r="E5302" s="140"/>
      <c r="F5302" s="140"/>
      <c r="G5302" s="140"/>
      <c r="M5302" s="140"/>
      <c r="N5302" s="167"/>
      <c r="O5302" s="167"/>
      <c r="P5302" s="142"/>
      <c r="Q5302" s="142"/>
      <c r="R5302" s="142"/>
      <c r="S5302" s="139"/>
    </row>
    <row r="5303" spans="2:19" ht="15.75" customHeight="1" x14ac:dyDescent="0.25">
      <c r="B5303" s="106"/>
      <c r="C5303" s="106"/>
      <c r="D5303" s="139"/>
      <c r="E5303" s="140"/>
      <c r="F5303" s="140"/>
      <c r="G5303" s="140"/>
      <c r="M5303" s="140"/>
      <c r="N5303" s="167"/>
      <c r="O5303" s="167"/>
      <c r="P5303" s="142"/>
      <c r="Q5303" s="142"/>
      <c r="R5303" s="142"/>
      <c r="S5303" s="139"/>
    </row>
    <row r="5304" spans="2:19" ht="15.75" customHeight="1" x14ac:dyDescent="0.25">
      <c r="B5304" s="106"/>
      <c r="C5304" s="106"/>
      <c r="D5304" s="139"/>
      <c r="E5304" s="140"/>
      <c r="F5304" s="140"/>
      <c r="G5304" s="140"/>
      <c r="M5304" s="140"/>
      <c r="N5304" s="167"/>
      <c r="O5304" s="167"/>
      <c r="P5304" s="142"/>
      <c r="Q5304" s="142"/>
      <c r="R5304" s="142"/>
      <c r="S5304" s="139"/>
    </row>
    <row r="5305" spans="2:19" ht="15.75" customHeight="1" x14ac:dyDescent="0.25">
      <c r="B5305" s="106"/>
      <c r="C5305" s="106"/>
      <c r="D5305" s="139"/>
      <c r="E5305" s="140"/>
      <c r="F5305" s="140"/>
      <c r="G5305" s="140"/>
      <c r="M5305" s="140"/>
      <c r="N5305" s="167"/>
      <c r="O5305" s="167"/>
      <c r="P5305" s="142"/>
      <c r="Q5305" s="142"/>
      <c r="R5305" s="142"/>
      <c r="S5305" s="139"/>
    </row>
    <row r="5306" spans="2:19" ht="15.75" customHeight="1" x14ac:dyDescent="0.25">
      <c r="B5306" s="106"/>
      <c r="C5306" s="106"/>
      <c r="D5306" s="139"/>
      <c r="E5306" s="140"/>
      <c r="F5306" s="140"/>
      <c r="G5306" s="140"/>
      <c r="M5306" s="140"/>
      <c r="N5306" s="167"/>
      <c r="O5306" s="167"/>
      <c r="P5306" s="142"/>
      <c r="Q5306" s="142"/>
      <c r="R5306" s="142"/>
      <c r="S5306" s="139"/>
    </row>
    <row r="5307" spans="2:19" ht="15.75" customHeight="1" x14ac:dyDescent="0.25">
      <c r="B5307" s="106"/>
      <c r="C5307" s="106"/>
      <c r="D5307" s="139"/>
      <c r="E5307" s="140"/>
      <c r="F5307" s="140"/>
      <c r="G5307" s="140"/>
      <c r="M5307" s="140"/>
      <c r="N5307" s="167"/>
      <c r="O5307" s="167"/>
      <c r="P5307" s="142"/>
      <c r="Q5307" s="142"/>
      <c r="R5307" s="142"/>
      <c r="S5307" s="139"/>
    </row>
    <row r="5308" spans="2:19" ht="15.75" customHeight="1" x14ac:dyDescent="0.25">
      <c r="B5308" s="106"/>
      <c r="C5308" s="106"/>
      <c r="D5308" s="139"/>
      <c r="E5308" s="140"/>
      <c r="F5308" s="140"/>
      <c r="G5308" s="140"/>
      <c r="M5308" s="140"/>
      <c r="N5308" s="167"/>
      <c r="O5308" s="167"/>
      <c r="P5308" s="142"/>
      <c r="Q5308" s="142"/>
      <c r="R5308" s="142"/>
      <c r="S5308" s="139"/>
    </row>
    <row r="5309" spans="2:19" ht="15.75" customHeight="1" x14ac:dyDescent="0.25">
      <c r="B5309" s="106"/>
      <c r="C5309" s="106"/>
      <c r="D5309" s="139"/>
      <c r="E5309" s="140"/>
      <c r="F5309" s="140"/>
      <c r="G5309" s="140"/>
      <c r="M5309" s="140"/>
      <c r="N5309" s="167"/>
      <c r="O5309" s="167"/>
      <c r="P5309" s="142"/>
      <c r="Q5309" s="142"/>
      <c r="R5309" s="142"/>
      <c r="S5309" s="139"/>
    </row>
    <row r="5310" spans="2:19" ht="15.75" customHeight="1" x14ac:dyDescent="0.25">
      <c r="B5310" s="106"/>
      <c r="C5310" s="106"/>
      <c r="D5310" s="139"/>
      <c r="E5310" s="140"/>
      <c r="F5310" s="140"/>
      <c r="G5310" s="140"/>
      <c r="M5310" s="140"/>
      <c r="N5310" s="167"/>
      <c r="O5310" s="167"/>
      <c r="P5310" s="142"/>
      <c r="Q5310" s="142"/>
      <c r="R5310" s="142"/>
      <c r="S5310" s="139"/>
    </row>
    <row r="5311" spans="2:19" ht="15.75" customHeight="1" x14ac:dyDescent="0.25">
      <c r="B5311" s="106"/>
      <c r="C5311" s="106"/>
      <c r="D5311" s="139"/>
      <c r="E5311" s="140"/>
      <c r="F5311" s="140"/>
      <c r="G5311" s="140"/>
      <c r="M5311" s="140"/>
      <c r="N5311" s="167"/>
      <c r="O5311" s="167"/>
      <c r="P5311" s="142"/>
      <c r="Q5311" s="142"/>
      <c r="R5311" s="142"/>
      <c r="S5311" s="139"/>
    </row>
    <row r="5312" spans="2:19" ht="15.75" customHeight="1" x14ac:dyDescent="0.25">
      <c r="B5312" s="106"/>
      <c r="C5312" s="106"/>
      <c r="D5312" s="139"/>
      <c r="E5312" s="140"/>
      <c r="F5312" s="140"/>
      <c r="G5312" s="140"/>
      <c r="M5312" s="140"/>
      <c r="N5312" s="167"/>
      <c r="O5312" s="167"/>
      <c r="P5312" s="142"/>
      <c r="Q5312" s="142"/>
      <c r="R5312" s="142"/>
      <c r="S5312" s="139"/>
    </row>
    <row r="5313" spans="2:19" ht="15.75" customHeight="1" x14ac:dyDescent="0.25">
      <c r="B5313" s="106"/>
      <c r="C5313" s="106"/>
      <c r="D5313" s="139"/>
      <c r="E5313" s="140"/>
      <c r="F5313" s="140"/>
      <c r="G5313" s="140"/>
      <c r="M5313" s="140"/>
      <c r="N5313" s="167"/>
      <c r="O5313" s="167"/>
      <c r="P5313" s="142"/>
      <c r="Q5313" s="142"/>
      <c r="R5313" s="142"/>
      <c r="S5313" s="139"/>
    </row>
    <row r="5314" spans="2:19" ht="15.75" customHeight="1" x14ac:dyDescent="0.25">
      <c r="B5314" s="106"/>
      <c r="C5314" s="106"/>
      <c r="D5314" s="139"/>
      <c r="E5314" s="140"/>
      <c r="F5314" s="140"/>
      <c r="G5314" s="140"/>
      <c r="M5314" s="140"/>
      <c r="N5314" s="167"/>
      <c r="O5314" s="167"/>
      <c r="P5314" s="142"/>
      <c r="Q5314" s="142"/>
      <c r="R5314" s="142"/>
      <c r="S5314" s="139"/>
    </row>
    <row r="5315" spans="2:19" ht="15.75" customHeight="1" x14ac:dyDescent="0.25">
      <c r="B5315" s="106"/>
      <c r="C5315" s="106"/>
      <c r="D5315" s="139"/>
      <c r="E5315" s="140"/>
      <c r="F5315" s="140"/>
      <c r="G5315" s="140"/>
      <c r="M5315" s="140"/>
      <c r="N5315" s="167"/>
      <c r="O5315" s="167"/>
      <c r="P5315" s="142"/>
      <c r="Q5315" s="142"/>
      <c r="R5315" s="142"/>
      <c r="S5315" s="139"/>
    </row>
    <row r="5316" spans="2:19" ht="15.75" customHeight="1" x14ac:dyDescent="0.25">
      <c r="B5316" s="106"/>
      <c r="C5316" s="106"/>
      <c r="D5316" s="139"/>
      <c r="E5316" s="140"/>
      <c r="F5316" s="140"/>
      <c r="G5316" s="140"/>
      <c r="M5316" s="140"/>
      <c r="N5316" s="167"/>
      <c r="O5316" s="167"/>
      <c r="P5316" s="142"/>
      <c r="Q5316" s="142"/>
      <c r="R5316" s="142"/>
      <c r="S5316" s="139"/>
    </row>
    <row r="5317" spans="2:19" ht="15.75" customHeight="1" x14ac:dyDescent="0.25">
      <c r="B5317" s="106"/>
      <c r="C5317" s="106"/>
      <c r="D5317" s="139"/>
      <c r="E5317" s="140"/>
      <c r="F5317" s="140"/>
      <c r="G5317" s="140"/>
      <c r="M5317" s="140"/>
      <c r="N5317" s="167"/>
      <c r="O5317" s="167"/>
      <c r="P5317" s="142"/>
      <c r="Q5317" s="142"/>
      <c r="R5317" s="142"/>
      <c r="S5317" s="139"/>
    </row>
    <row r="5318" spans="2:19" ht="15.75" customHeight="1" x14ac:dyDescent="0.25">
      <c r="B5318" s="106"/>
      <c r="C5318" s="106"/>
      <c r="D5318" s="139"/>
      <c r="E5318" s="140"/>
      <c r="F5318" s="140"/>
      <c r="G5318" s="140"/>
      <c r="M5318" s="140"/>
      <c r="N5318" s="167"/>
      <c r="O5318" s="167"/>
      <c r="P5318" s="142"/>
      <c r="Q5318" s="142"/>
      <c r="R5318" s="142"/>
      <c r="S5318" s="139"/>
    </row>
    <row r="5319" spans="2:19" ht="15.75" customHeight="1" x14ac:dyDescent="0.25">
      <c r="B5319" s="106"/>
      <c r="C5319" s="106"/>
      <c r="D5319" s="139"/>
      <c r="E5319" s="140"/>
      <c r="F5319" s="140"/>
      <c r="G5319" s="140"/>
      <c r="M5319" s="140"/>
      <c r="N5319" s="167"/>
      <c r="O5319" s="167"/>
      <c r="P5319" s="142"/>
      <c r="Q5319" s="142"/>
      <c r="R5319" s="142"/>
      <c r="S5319" s="139"/>
    </row>
    <row r="5320" spans="2:19" ht="15.75" customHeight="1" x14ac:dyDescent="0.25">
      <c r="B5320" s="106"/>
      <c r="C5320" s="106"/>
      <c r="D5320" s="139"/>
      <c r="E5320" s="140"/>
      <c r="F5320" s="140"/>
      <c r="G5320" s="140"/>
      <c r="M5320" s="140"/>
      <c r="N5320" s="167"/>
      <c r="O5320" s="167"/>
      <c r="P5320" s="142"/>
      <c r="Q5320" s="142"/>
      <c r="R5320" s="142"/>
      <c r="S5320" s="139"/>
    </row>
    <row r="5321" spans="2:19" ht="15.75" customHeight="1" x14ac:dyDescent="0.25">
      <c r="B5321" s="106"/>
      <c r="C5321" s="106"/>
      <c r="D5321" s="139"/>
      <c r="E5321" s="140"/>
      <c r="F5321" s="140"/>
      <c r="G5321" s="140"/>
      <c r="M5321" s="140"/>
      <c r="N5321" s="167"/>
      <c r="O5321" s="167"/>
      <c r="P5321" s="142"/>
      <c r="Q5321" s="142"/>
      <c r="R5321" s="142"/>
      <c r="S5321" s="139"/>
    </row>
    <row r="5322" spans="2:19" ht="15.75" customHeight="1" x14ac:dyDescent="0.25">
      <c r="B5322" s="106"/>
      <c r="C5322" s="106"/>
      <c r="D5322" s="139"/>
      <c r="E5322" s="140"/>
      <c r="F5322" s="140"/>
      <c r="G5322" s="140"/>
      <c r="M5322" s="140"/>
      <c r="N5322" s="167"/>
      <c r="O5322" s="167"/>
      <c r="P5322" s="142"/>
      <c r="Q5322" s="142"/>
      <c r="R5322" s="142"/>
      <c r="S5322" s="139"/>
    </row>
    <row r="5323" spans="2:19" ht="15.75" customHeight="1" x14ac:dyDescent="0.25">
      <c r="B5323" s="106"/>
      <c r="C5323" s="106"/>
      <c r="D5323" s="139"/>
      <c r="E5323" s="140"/>
      <c r="F5323" s="140"/>
      <c r="G5323" s="140"/>
      <c r="M5323" s="140"/>
      <c r="N5323" s="167"/>
      <c r="O5323" s="167"/>
      <c r="P5323" s="142"/>
      <c r="Q5323" s="142"/>
      <c r="R5323" s="142"/>
      <c r="S5323" s="139"/>
    </row>
    <row r="5324" spans="2:19" ht="15.75" customHeight="1" x14ac:dyDescent="0.25">
      <c r="B5324" s="106"/>
      <c r="C5324" s="106"/>
      <c r="D5324" s="139"/>
      <c r="E5324" s="140"/>
      <c r="F5324" s="140"/>
      <c r="G5324" s="140"/>
      <c r="M5324" s="140"/>
      <c r="N5324" s="167"/>
      <c r="O5324" s="167"/>
      <c r="P5324" s="142"/>
      <c r="Q5324" s="142"/>
      <c r="R5324" s="142"/>
      <c r="S5324" s="139"/>
    </row>
    <row r="5325" spans="2:19" ht="15.75" customHeight="1" x14ac:dyDescent="0.25">
      <c r="B5325" s="106"/>
      <c r="C5325" s="106"/>
      <c r="D5325" s="139"/>
      <c r="E5325" s="140"/>
      <c r="F5325" s="140"/>
      <c r="G5325" s="140"/>
      <c r="M5325" s="140"/>
      <c r="N5325" s="167"/>
      <c r="O5325" s="167"/>
      <c r="P5325" s="142"/>
      <c r="Q5325" s="142"/>
      <c r="R5325" s="142"/>
      <c r="S5325" s="139"/>
    </row>
    <row r="5326" spans="2:19" ht="15.75" customHeight="1" x14ac:dyDescent="0.25">
      <c r="B5326" s="106"/>
      <c r="C5326" s="106"/>
      <c r="D5326" s="139"/>
      <c r="E5326" s="140"/>
      <c r="F5326" s="140"/>
      <c r="G5326" s="140"/>
      <c r="M5326" s="140"/>
      <c r="N5326" s="167"/>
      <c r="O5326" s="167"/>
      <c r="P5326" s="142"/>
      <c r="Q5326" s="142"/>
      <c r="R5326" s="142"/>
      <c r="S5326" s="139"/>
    </row>
    <row r="5327" spans="2:19" ht="15.75" customHeight="1" x14ac:dyDescent="0.25">
      <c r="B5327" s="106"/>
      <c r="C5327" s="106"/>
      <c r="D5327" s="139"/>
      <c r="E5327" s="140"/>
      <c r="F5327" s="140"/>
      <c r="G5327" s="140"/>
      <c r="M5327" s="140"/>
      <c r="N5327" s="167"/>
      <c r="O5327" s="167"/>
      <c r="P5327" s="142"/>
      <c r="Q5327" s="142"/>
      <c r="R5327" s="142"/>
      <c r="S5327" s="139"/>
    </row>
    <row r="5328" spans="2:19" ht="15.75" customHeight="1" x14ac:dyDescent="0.25">
      <c r="B5328" s="106"/>
      <c r="C5328" s="106"/>
      <c r="D5328" s="139"/>
      <c r="E5328" s="140"/>
      <c r="F5328" s="140"/>
      <c r="G5328" s="140"/>
      <c r="M5328" s="140"/>
      <c r="N5328" s="167"/>
      <c r="O5328" s="167"/>
      <c r="P5328" s="142"/>
      <c r="Q5328" s="142"/>
      <c r="R5328" s="142"/>
      <c r="S5328" s="139"/>
    </row>
    <row r="5329" spans="2:19" ht="15.75" customHeight="1" x14ac:dyDescent="0.25">
      <c r="B5329" s="106"/>
      <c r="C5329" s="106"/>
      <c r="D5329" s="139"/>
      <c r="E5329" s="140"/>
      <c r="F5329" s="140"/>
      <c r="G5329" s="140"/>
      <c r="M5329" s="140"/>
      <c r="N5329" s="167"/>
      <c r="O5329" s="167"/>
      <c r="P5329" s="142"/>
      <c r="Q5329" s="142"/>
      <c r="R5329" s="142"/>
      <c r="S5329" s="139"/>
    </row>
    <row r="5330" spans="2:19" ht="15.75" customHeight="1" x14ac:dyDescent="0.25">
      <c r="B5330" s="106"/>
      <c r="C5330" s="106"/>
      <c r="D5330" s="139"/>
      <c r="E5330" s="140"/>
      <c r="F5330" s="140"/>
      <c r="G5330" s="140"/>
      <c r="M5330" s="140"/>
      <c r="N5330" s="167"/>
      <c r="O5330" s="167"/>
      <c r="P5330" s="142"/>
      <c r="Q5330" s="142"/>
      <c r="R5330" s="142"/>
      <c r="S5330" s="139"/>
    </row>
    <row r="5331" spans="2:19" ht="15.75" customHeight="1" x14ac:dyDescent="0.25">
      <c r="B5331" s="106"/>
      <c r="C5331" s="106"/>
      <c r="D5331" s="139"/>
      <c r="E5331" s="140"/>
      <c r="F5331" s="140"/>
      <c r="G5331" s="140"/>
      <c r="M5331" s="140"/>
      <c r="N5331" s="167"/>
      <c r="O5331" s="167"/>
      <c r="P5331" s="142"/>
      <c r="Q5331" s="142"/>
      <c r="R5331" s="142"/>
      <c r="S5331" s="139"/>
    </row>
    <row r="5332" spans="2:19" ht="15.75" customHeight="1" x14ac:dyDescent="0.25">
      <c r="B5332" s="106"/>
      <c r="C5332" s="106"/>
      <c r="D5332" s="139"/>
      <c r="E5332" s="140"/>
      <c r="F5332" s="140"/>
      <c r="G5332" s="140"/>
      <c r="M5332" s="140"/>
      <c r="N5332" s="167"/>
      <c r="O5332" s="167"/>
      <c r="P5332" s="142"/>
      <c r="Q5332" s="142"/>
      <c r="R5332" s="142"/>
      <c r="S5332" s="139"/>
    </row>
    <row r="5333" spans="2:19" ht="15.75" customHeight="1" x14ac:dyDescent="0.25">
      <c r="B5333" s="106"/>
      <c r="C5333" s="106"/>
      <c r="D5333" s="139"/>
      <c r="E5333" s="140"/>
      <c r="F5333" s="140"/>
      <c r="G5333" s="140"/>
      <c r="M5333" s="140"/>
      <c r="N5333" s="167"/>
      <c r="O5333" s="167"/>
      <c r="P5333" s="142"/>
      <c r="Q5333" s="142"/>
      <c r="R5333" s="142"/>
      <c r="S5333" s="139"/>
    </row>
    <row r="5334" spans="2:19" ht="15.75" customHeight="1" x14ac:dyDescent="0.25">
      <c r="B5334" s="106"/>
      <c r="C5334" s="106"/>
      <c r="D5334" s="139"/>
      <c r="E5334" s="140"/>
      <c r="F5334" s="140"/>
      <c r="G5334" s="140"/>
      <c r="M5334" s="140"/>
      <c r="N5334" s="167"/>
      <c r="O5334" s="167"/>
      <c r="P5334" s="142"/>
      <c r="Q5334" s="142"/>
      <c r="R5334" s="142"/>
      <c r="S5334" s="139"/>
    </row>
    <row r="5335" spans="2:19" ht="15.75" customHeight="1" x14ac:dyDescent="0.25">
      <c r="B5335" s="106"/>
      <c r="C5335" s="106"/>
      <c r="D5335" s="139"/>
      <c r="E5335" s="140"/>
      <c r="F5335" s="140"/>
      <c r="G5335" s="140"/>
      <c r="M5335" s="140"/>
      <c r="N5335" s="167"/>
      <c r="O5335" s="167"/>
      <c r="P5335" s="142"/>
      <c r="Q5335" s="142"/>
      <c r="R5335" s="142"/>
      <c r="S5335" s="139"/>
    </row>
    <row r="5336" spans="2:19" ht="15.75" customHeight="1" x14ac:dyDescent="0.25">
      <c r="B5336" s="106"/>
      <c r="C5336" s="106"/>
      <c r="D5336" s="139"/>
      <c r="E5336" s="140"/>
      <c r="F5336" s="140"/>
      <c r="G5336" s="140"/>
      <c r="M5336" s="140"/>
      <c r="N5336" s="167"/>
      <c r="O5336" s="167"/>
      <c r="P5336" s="142"/>
      <c r="Q5336" s="142"/>
      <c r="R5336" s="142"/>
      <c r="S5336" s="139"/>
    </row>
    <row r="5337" spans="2:19" ht="15.75" customHeight="1" x14ac:dyDescent="0.25">
      <c r="B5337" s="106"/>
      <c r="C5337" s="106"/>
      <c r="D5337" s="139"/>
      <c r="E5337" s="140"/>
      <c r="F5337" s="140"/>
      <c r="G5337" s="140"/>
      <c r="M5337" s="140"/>
      <c r="N5337" s="167"/>
      <c r="O5337" s="167"/>
      <c r="P5337" s="142"/>
      <c r="Q5337" s="142"/>
      <c r="R5337" s="142"/>
      <c r="S5337" s="139"/>
    </row>
    <row r="5338" spans="2:19" ht="15.75" customHeight="1" x14ac:dyDescent="0.25">
      <c r="B5338" s="106"/>
      <c r="C5338" s="106"/>
      <c r="D5338" s="139"/>
      <c r="E5338" s="140"/>
      <c r="F5338" s="140"/>
      <c r="G5338" s="140"/>
      <c r="M5338" s="140"/>
      <c r="N5338" s="167"/>
      <c r="O5338" s="167"/>
      <c r="P5338" s="142"/>
      <c r="Q5338" s="142"/>
      <c r="R5338" s="142"/>
      <c r="S5338" s="139"/>
    </row>
    <row r="5339" spans="2:19" ht="15.75" customHeight="1" x14ac:dyDescent="0.25">
      <c r="B5339" s="106"/>
      <c r="C5339" s="106"/>
      <c r="D5339" s="139"/>
      <c r="E5339" s="140"/>
      <c r="F5339" s="140"/>
      <c r="G5339" s="140"/>
      <c r="M5339" s="140"/>
      <c r="N5339" s="167"/>
      <c r="O5339" s="167"/>
      <c r="P5339" s="142"/>
      <c r="Q5339" s="142"/>
      <c r="R5339" s="142"/>
      <c r="S5339" s="139"/>
    </row>
    <row r="5340" spans="2:19" ht="15.75" customHeight="1" x14ac:dyDescent="0.25">
      <c r="B5340" s="106"/>
      <c r="C5340" s="106"/>
      <c r="D5340" s="139"/>
      <c r="E5340" s="140"/>
      <c r="F5340" s="140"/>
      <c r="G5340" s="140"/>
      <c r="M5340" s="140"/>
      <c r="N5340" s="167"/>
      <c r="O5340" s="167"/>
      <c r="P5340" s="142"/>
      <c r="Q5340" s="142"/>
      <c r="R5340" s="142"/>
      <c r="S5340" s="139"/>
    </row>
    <row r="5341" spans="2:19" ht="15.75" customHeight="1" x14ac:dyDescent="0.25">
      <c r="B5341" s="106"/>
      <c r="C5341" s="106"/>
      <c r="D5341" s="139"/>
      <c r="E5341" s="140"/>
      <c r="F5341" s="140"/>
      <c r="G5341" s="140"/>
      <c r="M5341" s="140"/>
      <c r="N5341" s="167"/>
      <c r="O5341" s="167"/>
      <c r="P5341" s="142"/>
      <c r="Q5341" s="142"/>
      <c r="R5341" s="142"/>
      <c r="S5341" s="139"/>
    </row>
    <row r="5342" spans="2:19" ht="15.75" customHeight="1" x14ac:dyDescent="0.25">
      <c r="B5342" s="106"/>
      <c r="C5342" s="106"/>
      <c r="D5342" s="139"/>
      <c r="E5342" s="140"/>
      <c r="F5342" s="140"/>
      <c r="G5342" s="140"/>
      <c r="M5342" s="140"/>
      <c r="N5342" s="167"/>
      <c r="O5342" s="167"/>
      <c r="P5342" s="142"/>
      <c r="Q5342" s="142"/>
      <c r="R5342" s="142"/>
      <c r="S5342" s="139"/>
    </row>
    <row r="5343" spans="2:19" ht="15.75" customHeight="1" x14ac:dyDescent="0.25">
      <c r="B5343" s="106"/>
      <c r="C5343" s="106"/>
      <c r="D5343" s="139"/>
      <c r="E5343" s="140"/>
      <c r="F5343" s="140"/>
      <c r="G5343" s="140"/>
      <c r="M5343" s="140"/>
      <c r="N5343" s="167"/>
      <c r="O5343" s="167"/>
      <c r="P5343" s="142"/>
      <c r="Q5343" s="142"/>
      <c r="R5343" s="142"/>
      <c r="S5343" s="139"/>
    </row>
    <row r="5344" spans="2:19" ht="15.75" customHeight="1" x14ac:dyDescent="0.25">
      <c r="B5344" s="106"/>
      <c r="C5344" s="106"/>
      <c r="D5344" s="139"/>
      <c r="E5344" s="140"/>
      <c r="F5344" s="140"/>
      <c r="G5344" s="140"/>
      <c r="M5344" s="140"/>
      <c r="N5344" s="167"/>
      <c r="O5344" s="167"/>
      <c r="P5344" s="142"/>
      <c r="Q5344" s="142"/>
      <c r="R5344" s="142"/>
      <c r="S5344" s="139"/>
    </row>
    <row r="5345" spans="2:19" ht="15.75" customHeight="1" x14ac:dyDescent="0.25">
      <c r="B5345" s="106"/>
      <c r="C5345" s="106"/>
      <c r="D5345" s="139"/>
      <c r="E5345" s="140"/>
      <c r="F5345" s="140"/>
      <c r="G5345" s="140"/>
      <c r="M5345" s="140"/>
      <c r="N5345" s="167"/>
      <c r="O5345" s="167"/>
      <c r="P5345" s="142"/>
      <c r="Q5345" s="142"/>
      <c r="R5345" s="142"/>
      <c r="S5345" s="139"/>
    </row>
    <row r="5346" spans="2:19" ht="15.75" customHeight="1" x14ac:dyDescent="0.25">
      <c r="B5346" s="106"/>
      <c r="C5346" s="106"/>
      <c r="D5346" s="139"/>
      <c r="E5346" s="140"/>
      <c r="F5346" s="140"/>
      <c r="G5346" s="140"/>
      <c r="M5346" s="140"/>
      <c r="N5346" s="167"/>
      <c r="O5346" s="167"/>
      <c r="P5346" s="142"/>
      <c r="Q5346" s="142"/>
      <c r="R5346" s="142"/>
      <c r="S5346" s="139"/>
    </row>
    <row r="5347" spans="2:19" ht="15.75" customHeight="1" x14ac:dyDescent="0.25">
      <c r="B5347" s="106"/>
      <c r="C5347" s="106"/>
      <c r="D5347" s="139"/>
      <c r="E5347" s="140"/>
      <c r="F5347" s="140"/>
      <c r="G5347" s="140"/>
      <c r="M5347" s="140"/>
      <c r="N5347" s="167"/>
      <c r="O5347" s="167"/>
      <c r="P5347" s="142"/>
      <c r="Q5347" s="142"/>
      <c r="R5347" s="142"/>
      <c r="S5347" s="139"/>
    </row>
    <row r="5348" spans="2:19" ht="15.75" customHeight="1" x14ac:dyDescent="0.25">
      <c r="B5348" s="106"/>
      <c r="C5348" s="106"/>
      <c r="D5348" s="139"/>
      <c r="E5348" s="140"/>
      <c r="F5348" s="140"/>
      <c r="G5348" s="140"/>
      <c r="M5348" s="140"/>
      <c r="N5348" s="167"/>
      <c r="O5348" s="167"/>
      <c r="P5348" s="142"/>
      <c r="Q5348" s="142"/>
      <c r="R5348" s="142"/>
      <c r="S5348" s="139"/>
    </row>
    <row r="5349" spans="2:19" ht="15.75" customHeight="1" x14ac:dyDescent="0.25">
      <c r="B5349" s="106"/>
      <c r="C5349" s="106"/>
      <c r="D5349" s="139"/>
      <c r="E5349" s="140"/>
      <c r="F5349" s="140"/>
      <c r="G5349" s="140"/>
      <c r="M5349" s="140"/>
      <c r="N5349" s="167"/>
      <c r="O5349" s="167"/>
      <c r="P5349" s="142"/>
      <c r="Q5349" s="142"/>
      <c r="R5349" s="142"/>
      <c r="S5349" s="139"/>
    </row>
    <row r="5350" spans="2:19" ht="15.75" customHeight="1" x14ac:dyDescent="0.25">
      <c r="B5350" s="106"/>
      <c r="C5350" s="106"/>
      <c r="D5350" s="139"/>
      <c r="E5350" s="140"/>
      <c r="F5350" s="140"/>
      <c r="G5350" s="140"/>
      <c r="M5350" s="140"/>
      <c r="N5350" s="167"/>
      <c r="O5350" s="167"/>
      <c r="P5350" s="142"/>
      <c r="Q5350" s="142"/>
      <c r="R5350" s="142"/>
      <c r="S5350" s="139"/>
    </row>
    <row r="5351" spans="2:19" ht="15.75" customHeight="1" x14ac:dyDescent="0.25">
      <c r="B5351" s="106"/>
      <c r="C5351" s="106"/>
      <c r="D5351" s="139"/>
      <c r="E5351" s="140"/>
      <c r="F5351" s="140"/>
      <c r="G5351" s="140"/>
      <c r="M5351" s="140"/>
      <c r="N5351" s="167"/>
      <c r="O5351" s="167"/>
      <c r="P5351" s="142"/>
      <c r="Q5351" s="142"/>
      <c r="R5351" s="142"/>
      <c r="S5351" s="139"/>
    </row>
    <row r="5352" spans="2:19" ht="15.75" customHeight="1" x14ac:dyDescent="0.25">
      <c r="B5352" s="106"/>
      <c r="C5352" s="106"/>
      <c r="D5352" s="139"/>
      <c r="E5352" s="140"/>
      <c r="F5352" s="140"/>
      <c r="G5352" s="140"/>
      <c r="M5352" s="140"/>
      <c r="N5352" s="167"/>
      <c r="O5352" s="167"/>
      <c r="P5352" s="142"/>
      <c r="Q5352" s="142"/>
      <c r="R5352" s="142"/>
      <c r="S5352" s="139"/>
    </row>
    <row r="5353" spans="2:19" ht="15.75" customHeight="1" x14ac:dyDescent="0.25">
      <c r="B5353" s="106"/>
      <c r="C5353" s="106"/>
      <c r="D5353" s="139"/>
      <c r="E5353" s="140"/>
      <c r="F5353" s="140"/>
      <c r="G5353" s="140"/>
      <c r="M5353" s="140"/>
      <c r="N5353" s="167"/>
      <c r="O5353" s="167"/>
      <c r="P5353" s="142"/>
      <c r="Q5353" s="142"/>
      <c r="R5353" s="142"/>
      <c r="S5353" s="139"/>
    </row>
    <row r="5354" spans="2:19" ht="15.75" customHeight="1" x14ac:dyDescent="0.25">
      <c r="B5354" s="106"/>
      <c r="C5354" s="106"/>
      <c r="D5354" s="139"/>
      <c r="E5354" s="140"/>
      <c r="F5354" s="140"/>
      <c r="G5354" s="140"/>
      <c r="M5354" s="140"/>
      <c r="N5354" s="167"/>
      <c r="O5354" s="167"/>
      <c r="P5354" s="142"/>
      <c r="Q5354" s="142"/>
      <c r="R5354" s="142"/>
      <c r="S5354" s="139"/>
    </row>
    <row r="5355" spans="2:19" ht="15.75" customHeight="1" x14ac:dyDescent="0.25">
      <c r="B5355" s="106"/>
      <c r="C5355" s="106"/>
      <c r="D5355" s="139"/>
      <c r="E5355" s="140"/>
      <c r="F5355" s="140"/>
      <c r="G5355" s="140"/>
      <c r="M5355" s="140"/>
      <c r="N5355" s="167"/>
      <c r="O5355" s="167"/>
      <c r="P5355" s="142"/>
      <c r="Q5355" s="142"/>
      <c r="R5355" s="142"/>
      <c r="S5355" s="139"/>
    </row>
    <row r="5356" spans="2:19" ht="15.75" customHeight="1" x14ac:dyDescent="0.25">
      <c r="B5356" s="106"/>
      <c r="C5356" s="106"/>
      <c r="D5356" s="139"/>
      <c r="E5356" s="140"/>
      <c r="F5356" s="140"/>
      <c r="G5356" s="140"/>
      <c r="M5356" s="140"/>
      <c r="N5356" s="167"/>
      <c r="O5356" s="167"/>
      <c r="P5356" s="142"/>
      <c r="Q5356" s="142"/>
      <c r="R5356" s="142"/>
      <c r="S5356" s="139"/>
    </row>
    <row r="5357" spans="2:19" ht="15.75" customHeight="1" x14ac:dyDescent="0.25">
      <c r="B5357" s="106"/>
      <c r="C5357" s="106"/>
      <c r="D5357" s="139"/>
      <c r="E5357" s="140"/>
      <c r="F5357" s="140"/>
      <c r="G5357" s="140"/>
      <c r="M5357" s="140"/>
      <c r="N5357" s="167"/>
      <c r="O5357" s="167"/>
      <c r="P5357" s="142"/>
      <c r="Q5357" s="142"/>
      <c r="R5357" s="142"/>
      <c r="S5357" s="139"/>
    </row>
    <row r="5358" spans="2:19" ht="15.75" customHeight="1" x14ac:dyDescent="0.25">
      <c r="B5358" s="106"/>
      <c r="C5358" s="106"/>
      <c r="D5358" s="139"/>
      <c r="E5358" s="140"/>
      <c r="F5358" s="140"/>
      <c r="G5358" s="140"/>
      <c r="M5358" s="140"/>
      <c r="N5358" s="167"/>
      <c r="O5358" s="167"/>
      <c r="P5358" s="142"/>
      <c r="Q5358" s="142"/>
      <c r="R5358" s="142"/>
      <c r="S5358" s="139"/>
    </row>
    <row r="5359" spans="2:19" ht="15.75" customHeight="1" x14ac:dyDescent="0.25">
      <c r="B5359" s="106"/>
      <c r="C5359" s="106"/>
      <c r="D5359" s="139"/>
      <c r="E5359" s="140"/>
      <c r="F5359" s="140"/>
      <c r="G5359" s="140"/>
      <c r="M5359" s="140"/>
      <c r="N5359" s="167"/>
      <c r="O5359" s="167"/>
      <c r="P5359" s="142"/>
      <c r="Q5359" s="142"/>
      <c r="R5359" s="142"/>
      <c r="S5359" s="139"/>
    </row>
    <row r="5360" spans="2:19" ht="15.75" customHeight="1" x14ac:dyDescent="0.25">
      <c r="B5360" s="106"/>
      <c r="C5360" s="106"/>
      <c r="D5360" s="139"/>
      <c r="E5360" s="140"/>
      <c r="F5360" s="140"/>
      <c r="G5360" s="140"/>
      <c r="M5360" s="140"/>
      <c r="N5360" s="167"/>
      <c r="O5360" s="167"/>
      <c r="P5360" s="142"/>
      <c r="Q5360" s="142"/>
      <c r="R5360" s="142"/>
      <c r="S5360" s="139"/>
    </row>
    <row r="5361" spans="2:19" ht="15.75" customHeight="1" x14ac:dyDescent="0.25">
      <c r="B5361" s="106"/>
      <c r="C5361" s="106"/>
      <c r="D5361" s="139"/>
      <c r="E5361" s="140"/>
      <c r="F5361" s="140"/>
      <c r="G5361" s="140"/>
      <c r="M5361" s="140"/>
      <c r="N5361" s="167"/>
      <c r="O5361" s="167"/>
      <c r="P5361" s="142"/>
      <c r="Q5361" s="142"/>
      <c r="R5361" s="142"/>
      <c r="S5361" s="139"/>
    </row>
    <row r="5362" spans="2:19" ht="15.75" customHeight="1" x14ac:dyDescent="0.25">
      <c r="B5362" s="106"/>
      <c r="C5362" s="106"/>
      <c r="D5362" s="139"/>
      <c r="E5362" s="140"/>
      <c r="F5362" s="140"/>
      <c r="G5362" s="140"/>
      <c r="M5362" s="140"/>
      <c r="N5362" s="167"/>
      <c r="O5362" s="167"/>
      <c r="P5362" s="142"/>
      <c r="Q5362" s="142"/>
      <c r="R5362" s="142"/>
      <c r="S5362" s="139"/>
    </row>
    <row r="5363" spans="2:19" ht="15.75" customHeight="1" x14ac:dyDescent="0.25">
      <c r="B5363" s="106"/>
      <c r="C5363" s="106"/>
      <c r="D5363" s="139"/>
      <c r="E5363" s="140"/>
      <c r="F5363" s="140"/>
      <c r="G5363" s="140"/>
      <c r="M5363" s="140"/>
      <c r="N5363" s="167"/>
      <c r="O5363" s="167"/>
      <c r="P5363" s="142"/>
      <c r="Q5363" s="142"/>
      <c r="R5363" s="142"/>
      <c r="S5363" s="139"/>
    </row>
    <row r="5364" spans="2:19" ht="15.75" customHeight="1" x14ac:dyDescent="0.25">
      <c r="B5364" s="106"/>
      <c r="C5364" s="106"/>
      <c r="D5364" s="139"/>
      <c r="E5364" s="140"/>
      <c r="F5364" s="140"/>
      <c r="G5364" s="140"/>
      <c r="M5364" s="140"/>
      <c r="N5364" s="167"/>
      <c r="O5364" s="167"/>
      <c r="P5364" s="142"/>
      <c r="Q5364" s="142"/>
      <c r="R5364" s="142"/>
      <c r="S5364" s="139"/>
    </row>
    <row r="5365" spans="2:19" ht="15.75" customHeight="1" x14ac:dyDescent="0.25">
      <c r="B5365" s="106"/>
      <c r="C5365" s="106"/>
      <c r="D5365" s="139"/>
      <c r="E5365" s="140"/>
      <c r="F5365" s="140"/>
      <c r="G5365" s="140"/>
      <c r="M5365" s="140"/>
      <c r="N5365" s="167"/>
      <c r="O5365" s="167"/>
      <c r="P5365" s="142"/>
      <c r="Q5365" s="142"/>
      <c r="R5365" s="142"/>
      <c r="S5365" s="139"/>
    </row>
    <row r="5366" spans="2:19" ht="15.75" customHeight="1" x14ac:dyDescent="0.25">
      <c r="B5366" s="106"/>
      <c r="C5366" s="106"/>
      <c r="D5366" s="139"/>
      <c r="E5366" s="140"/>
      <c r="F5366" s="140"/>
      <c r="G5366" s="140"/>
      <c r="M5366" s="140"/>
      <c r="N5366" s="167"/>
      <c r="O5366" s="167"/>
      <c r="P5366" s="142"/>
      <c r="Q5366" s="142"/>
      <c r="R5366" s="142"/>
      <c r="S5366" s="139"/>
    </row>
    <row r="5367" spans="2:19" ht="15.75" customHeight="1" x14ac:dyDescent="0.25">
      <c r="B5367" s="106"/>
      <c r="C5367" s="106"/>
      <c r="D5367" s="139"/>
      <c r="E5367" s="140"/>
      <c r="F5367" s="140"/>
      <c r="G5367" s="140"/>
      <c r="M5367" s="140"/>
      <c r="N5367" s="167"/>
      <c r="O5367" s="167"/>
      <c r="P5367" s="142"/>
      <c r="Q5367" s="142"/>
      <c r="R5367" s="142"/>
      <c r="S5367" s="139"/>
    </row>
    <row r="5368" spans="2:19" ht="15.75" customHeight="1" x14ac:dyDescent="0.25">
      <c r="B5368" s="106"/>
      <c r="C5368" s="106"/>
      <c r="D5368" s="139"/>
      <c r="E5368" s="140"/>
      <c r="F5368" s="140"/>
      <c r="G5368" s="140"/>
      <c r="M5368" s="140"/>
      <c r="N5368" s="167"/>
      <c r="O5368" s="167"/>
      <c r="P5368" s="142"/>
      <c r="Q5368" s="142"/>
      <c r="R5368" s="142"/>
      <c r="S5368" s="139"/>
    </row>
    <row r="5369" spans="2:19" ht="15.75" customHeight="1" x14ac:dyDescent="0.25">
      <c r="B5369" s="106"/>
      <c r="C5369" s="106"/>
      <c r="D5369" s="139"/>
      <c r="E5369" s="140"/>
      <c r="F5369" s="140"/>
      <c r="G5369" s="140"/>
      <c r="M5369" s="140"/>
      <c r="N5369" s="167"/>
      <c r="O5369" s="167"/>
      <c r="P5369" s="142"/>
      <c r="Q5369" s="142"/>
      <c r="R5369" s="142"/>
      <c r="S5369" s="139"/>
    </row>
    <row r="5370" spans="2:19" ht="15.75" customHeight="1" x14ac:dyDescent="0.25">
      <c r="B5370" s="106"/>
      <c r="C5370" s="106"/>
      <c r="D5370" s="139"/>
      <c r="E5370" s="140"/>
      <c r="F5370" s="140"/>
      <c r="G5370" s="140"/>
      <c r="M5370" s="140"/>
      <c r="N5370" s="167"/>
      <c r="O5370" s="167"/>
      <c r="P5370" s="142"/>
      <c r="Q5370" s="142"/>
      <c r="R5370" s="142"/>
      <c r="S5370" s="139"/>
    </row>
    <row r="5371" spans="2:19" ht="15.75" customHeight="1" x14ac:dyDescent="0.25">
      <c r="B5371" s="106"/>
      <c r="C5371" s="106"/>
      <c r="D5371" s="139"/>
      <c r="E5371" s="140"/>
      <c r="F5371" s="140"/>
      <c r="G5371" s="140"/>
      <c r="M5371" s="140"/>
      <c r="N5371" s="167"/>
      <c r="O5371" s="167"/>
      <c r="P5371" s="142"/>
      <c r="Q5371" s="142"/>
      <c r="R5371" s="142"/>
      <c r="S5371" s="139"/>
    </row>
    <row r="5372" spans="2:19" ht="15.75" customHeight="1" x14ac:dyDescent="0.25">
      <c r="B5372" s="106"/>
      <c r="C5372" s="106"/>
      <c r="D5372" s="139"/>
      <c r="E5372" s="140"/>
      <c r="F5372" s="140"/>
      <c r="G5372" s="140"/>
      <c r="M5372" s="140"/>
      <c r="N5372" s="167"/>
      <c r="O5372" s="167"/>
      <c r="P5372" s="142"/>
      <c r="Q5372" s="142"/>
      <c r="R5372" s="142"/>
      <c r="S5372" s="139"/>
    </row>
    <row r="5373" spans="2:19" ht="15.75" customHeight="1" x14ac:dyDescent="0.25">
      <c r="B5373" s="106"/>
      <c r="C5373" s="106"/>
      <c r="D5373" s="139"/>
      <c r="E5373" s="140"/>
      <c r="F5373" s="140"/>
      <c r="G5373" s="140"/>
      <c r="M5373" s="140"/>
      <c r="N5373" s="167"/>
      <c r="O5373" s="167"/>
      <c r="P5373" s="142"/>
      <c r="Q5373" s="142"/>
      <c r="R5373" s="142"/>
      <c r="S5373" s="139"/>
    </row>
    <row r="5374" spans="2:19" ht="15.75" customHeight="1" x14ac:dyDescent="0.25">
      <c r="B5374" s="106"/>
      <c r="C5374" s="106"/>
      <c r="D5374" s="139"/>
      <c r="E5374" s="140"/>
      <c r="F5374" s="140"/>
      <c r="G5374" s="140"/>
      <c r="M5374" s="140"/>
      <c r="N5374" s="167"/>
      <c r="O5374" s="167"/>
      <c r="P5374" s="142"/>
      <c r="Q5374" s="142"/>
      <c r="R5374" s="142"/>
      <c r="S5374" s="139"/>
    </row>
    <row r="5375" spans="2:19" ht="15.75" customHeight="1" x14ac:dyDescent="0.25">
      <c r="B5375" s="106"/>
      <c r="C5375" s="106"/>
      <c r="D5375" s="139"/>
      <c r="E5375" s="140"/>
      <c r="F5375" s="140"/>
      <c r="G5375" s="140"/>
      <c r="M5375" s="140"/>
      <c r="N5375" s="167"/>
      <c r="O5375" s="167"/>
      <c r="P5375" s="142"/>
      <c r="Q5375" s="142"/>
      <c r="R5375" s="142"/>
      <c r="S5375" s="139"/>
    </row>
    <row r="5376" spans="2:19" ht="15.75" customHeight="1" x14ac:dyDescent="0.25">
      <c r="B5376" s="106"/>
      <c r="C5376" s="106"/>
      <c r="D5376" s="139"/>
      <c r="E5376" s="140"/>
      <c r="F5376" s="140"/>
      <c r="G5376" s="140"/>
      <c r="M5376" s="140"/>
      <c r="N5376" s="167"/>
      <c r="O5376" s="167"/>
      <c r="P5376" s="142"/>
      <c r="Q5376" s="142"/>
      <c r="R5376" s="142"/>
      <c r="S5376" s="139"/>
    </row>
    <row r="5377" spans="2:19" ht="15.75" customHeight="1" x14ac:dyDescent="0.25">
      <c r="B5377" s="106"/>
      <c r="C5377" s="106"/>
      <c r="D5377" s="139"/>
      <c r="E5377" s="140"/>
      <c r="F5377" s="140"/>
      <c r="G5377" s="140"/>
      <c r="M5377" s="140"/>
      <c r="N5377" s="167"/>
      <c r="O5377" s="167"/>
      <c r="P5377" s="142"/>
      <c r="Q5377" s="142"/>
      <c r="R5377" s="142"/>
      <c r="S5377" s="139"/>
    </row>
    <row r="5378" spans="2:19" ht="15.75" customHeight="1" x14ac:dyDescent="0.25">
      <c r="B5378" s="106"/>
      <c r="C5378" s="106"/>
      <c r="D5378" s="139"/>
      <c r="E5378" s="140"/>
      <c r="F5378" s="140"/>
      <c r="G5378" s="140"/>
      <c r="M5378" s="140"/>
      <c r="N5378" s="167"/>
      <c r="O5378" s="167"/>
      <c r="P5378" s="142"/>
      <c r="Q5378" s="142"/>
      <c r="R5378" s="142"/>
      <c r="S5378" s="139"/>
    </row>
    <row r="5379" spans="2:19" ht="15.75" customHeight="1" x14ac:dyDescent="0.25">
      <c r="B5379" s="106"/>
      <c r="C5379" s="106"/>
      <c r="D5379" s="139"/>
      <c r="E5379" s="140"/>
      <c r="F5379" s="140"/>
      <c r="G5379" s="140"/>
      <c r="M5379" s="140"/>
      <c r="N5379" s="167"/>
      <c r="O5379" s="167"/>
      <c r="P5379" s="142"/>
      <c r="Q5379" s="142"/>
      <c r="R5379" s="142"/>
      <c r="S5379" s="139"/>
    </row>
    <row r="5380" spans="2:19" ht="15.75" customHeight="1" x14ac:dyDescent="0.25">
      <c r="B5380" s="106"/>
      <c r="C5380" s="106"/>
      <c r="D5380" s="139"/>
      <c r="E5380" s="140"/>
      <c r="F5380" s="140"/>
      <c r="G5380" s="140"/>
      <c r="M5380" s="140"/>
      <c r="N5380" s="167"/>
      <c r="O5380" s="167"/>
      <c r="P5380" s="142"/>
      <c r="Q5380" s="142"/>
      <c r="R5380" s="142"/>
      <c r="S5380" s="139"/>
    </row>
    <row r="5381" spans="2:19" ht="15.75" customHeight="1" x14ac:dyDescent="0.25">
      <c r="B5381" s="106"/>
      <c r="C5381" s="106"/>
      <c r="D5381" s="139"/>
      <c r="E5381" s="140"/>
      <c r="F5381" s="140"/>
      <c r="G5381" s="140"/>
      <c r="M5381" s="140"/>
      <c r="N5381" s="167"/>
      <c r="O5381" s="167"/>
      <c r="P5381" s="142"/>
      <c r="Q5381" s="142"/>
      <c r="R5381" s="142"/>
      <c r="S5381" s="139"/>
    </row>
    <row r="5382" spans="2:19" ht="15.75" customHeight="1" x14ac:dyDescent="0.25">
      <c r="B5382" s="106"/>
      <c r="C5382" s="106"/>
      <c r="D5382" s="139"/>
      <c r="E5382" s="140"/>
      <c r="F5382" s="140"/>
      <c r="G5382" s="140"/>
      <c r="M5382" s="140"/>
      <c r="N5382" s="167"/>
      <c r="O5382" s="167"/>
      <c r="P5382" s="142"/>
      <c r="Q5382" s="142"/>
      <c r="R5382" s="142"/>
      <c r="S5382" s="139"/>
    </row>
    <row r="5383" spans="2:19" ht="15.75" customHeight="1" x14ac:dyDescent="0.25">
      <c r="B5383" s="106"/>
      <c r="C5383" s="106"/>
      <c r="D5383" s="139"/>
      <c r="E5383" s="140"/>
      <c r="F5383" s="140"/>
      <c r="G5383" s="140"/>
      <c r="M5383" s="140"/>
      <c r="N5383" s="167"/>
      <c r="O5383" s="167"/>
      <c r="P5383" s="142"/>
      <c r="Q5383" s="142"/>
      <c r="R5383" s="142"/>
      <c r="S5383" s="139"/>
    </row>
    <row r="5384" spans="2:19" ht="15.75" customHeight="1" x14ac:dyDescent="0.25">
      <c r="B5384" s="106"/>
      <c r="C5384" s="106"/>
      <c r="D5384" s="139"/>
      <c r="E5384" s="140"/>
      <c r="F5384" s="140"/>
      <c r="G5384" s="140"/>
      <c r="M5384" s="140"/>
      <c r="N5384" s="167"/>
      <c r="O5384" s="167"/>
      <c r="P5384" s="142"/>
      <c r="Q5384" s="142"/>
      <c r="R5384" s="142"/>
      <c r="S5384" s="139"/>
    </row>
    <row r="5385" spans="2:19" ht="15.75" customHeight="1" x14ac:dyDescent="0.25">
      <c r="B5385" s="106"/>
      <c r="C5385" s="106"/>
      <c r="D5385" s="139"/>
      <c r="E5385" s="140"/>
      <c r="F5385" s="140"/>
      <c r="G5385" s="140"/>
      <c r="M5385" s="140"/>
      <c r="N5385" s="167"/>
      <c r="O5385" s="167"/>
      <c r="P5385" s="142"/>
      <c r="Q5385" s="142"/>
      <c r="R5385" s="142"/>
      <c r="S5385" s="139"/>
    </row>
    <row r="5386" spans="2:19" ht="15.75" customHeight="1" x14ac:dyDescent="0.25">
      <c r="B5386" s="106"/>
      <c r="C5386" s="106"/>
      <c r="D5386" s="139"/>
      <c r="E5386" s="140"/>
      <c r="F5386" s="140"/>
      <c r="G5386" s="140"/>
      <c r="M5386" s="140"/>
      <c r="N5386" s="167"/>
      <c r="O5386" s="167"/>
      <c r="P5386" s="142"/>
      <c r="Q5386" s="142"/>
      <c r="R5386" s="142"/>
      <c r="S5386" s="139"/>
    </row>
    <row r="5387" spans="2:19" ht="15.75" customHeight="1" x14ac:dyDescent="0.25">
      <c r="B5387" s="106"/>
      <c r="C5387" s="106"/>
      <c r="D5387" s="139"/>
      <c r="E5387" s="140"/>
      <c r="F5387" s="140"/>
      <c r="G5387" s="140"/>
      <c r="M5387" s="140"/>
      <c r="N5387" s="167"/>
      <c r="O5387" s="167"/>
      <c r="P5387" s="142"/>
      <c r="Q5387" s="142"/>
      <c r="R5387" s="142"/>
      <c r="S5387" s="139"/>
    </row>
    <row r="5388" spans="2:19" ht="15.75" customHeight="1" x14ac:dyDescent="0.25">
      <c r="B5388" s="106"/>
      <c r="C5388" s="106"/>
      <c r="D5388" s="139"/>
      <c r="E5388" s="140"/>
      <c r="F5388" s="140"/>
      <c r="G5388" s="140"/>
      <c r="M5388" s="140"/>
      <c r="N5388" s="167"/>
      <c r="O5388" s="167"/>
      <c r="P5388" s="142"/>
      <c r="Q5388" s="142"/>
      <c r="R5388" s="142"/>
      <c r="S5388" s="139"/>
    </row>
    <row r="5389" spans="2:19" ht="15.75" customHeight="1" x14ac:dyDescent="0.25">
      <c r="B5389" s="106"/>
      <c r="C5389" s="106"/>
      <c r="D5389" s="139"/>
      <c r="E5389" s="140"/>
      <c r="F5389" s="140"/>
      <c r="G5389" s="140"/>
      <c r="M5389" s="140"/>
      <c r="N5389" s="167"/>
      <c r="O5389" s="167"/>
      <c r="P5389" s="142"/>
      <c r="Q5389" s="142"/>
      <c r="R5389" s="142"/>
      <c r="S5389" s="139"/>
    </row>
    <row r="5390" spans="2:19" ht="15.75" customHeight="1" x14ac:dyDescent="0.25">
      <c r="B5390" s="106"/>
      <c r="C5390" s="106"/>
      <c r="D5390" s="139"/>
      <c r="E5390" s="140"/>
      <c r="F5390" s="140"/>
      <c r="G5390" s="140"/>
      <c r="M5390" s="140"/>
      <c r="N5390" s="167"/>
      <c r="O5390" s="167"/>
      <c r="P5390" s="142"/>
      <c r="Q5390" s="142"/>
      <c r="R5390" s="142"/>
      <c r="S5390" s="139"/>
    </row>
    <row r="5391" spans="2:19" ht="15.75" customHeight="1" x14ac:dyDescent="0.25">
      <c r="B5391" s="106"/>
      <c r="C5391" s="106"/>
      <c r="D5391" s="139"/>
      <c r="E5391" s="140"/>
      <c r="F5391" s="140"/>
      <c r="G5391" s="140"/>
      <c r="M5391" s="140"/>
      <c r="N5391" s="167"/>
      <c r="O5391" s="167"/>
      <c r="P5391" s="142"/>
      <c r="Q5391" s="142"/>
      <c r="R5391" s="142"/>
      <c r="S5391" s="139"/>
    </row>
    <row r="5392" spans="2:19" ht="15.75" customHeight="1" x14ac:dyDescent="0.25">
      <c r="B5392" s="106"/>
      <c r="C5392" s="106"/>
      <c r="D5392" s="139"/>
      <c r="E5392" s="140"/>
      <c r="F5392" s="140"/>
      <c r="G5392" s="140"/>
      <c r="M5392" s="140"/>
      <c r="N5392" s="167"/>
      <c r="O5392" s="167"/>
      <c r="P5392" s="142"/>
      <c r="Q5392" s="142"/>
      <c r="R5392" s="142"/>
      <c r="S5392" s="139"/>
    </row>
    <row r="5393" spans="2:19" ht="15.75" customHeight="1" x14ac:dyDescent="0.25">
      <c r="B5393" s="106"/>
      <c r="C5393" s="106"/>
      <c r="D5393" s="139"/>
      <c r="E5393" s="140"/>
      <c r="F5393" s="140"/>
      <c r="G5393" s="140"/>
      <c r="M5393" s="140"/>
      <c r="N5393" s="167"/>
      <c r="O5393" s="167"/>
      <c r="P5393" s="142"/>
      <c r="Q5393" s="142"/>
      <c r="R5393" s="142"/>
      <c r="S5393" s="139"/>
    </row>
    <row r="5394" spans="2:19" ht="15.75" customHeight="1" x14ac:dyDescent="0.25">
      <c r="B5394" s="106"/>
      <c r="C5394" s="106"/>
      <c r="D5394" s="139"/>
      <c r="E5394" s="140"/>
      <c r="F5394" s="140"/>
      <c r="G5394" s="140"/>
      <c r="M5394" s="140"/>
      <c r="N5394" s="167"/>
      <c r="O5394" s="167"/>
      <c r="P5394" s="142"/>
      <c r="Q5394" s="142"/>
      <c r="R5394" s="142"/>
      <c r="S5394" s="139"/>
    </row>
    <row r="5395" spans="2:19" ht="15.75" customHeight="1" x14ac:dyDescent="0.25">
      <c r="B5395" s="106"/>
      <c r="C5395" s="106"/>
      <c r="D5395" s="139"/>
      <c r="E5395" s="140"/>
      <c r="F5395" s="140"/>
      <c r="G5395" s="140"/>
      <c r="M5395" s="140"/>
      <c r="N5395" s="167"/>
      <c r="O5395" s="167"/>
      <c r="P5395" s="142"/>
      <c r="Q5395" s="142"/>
      <c r="R5395" s="142"/>
      <c r="S5395" s="139"/>
    </row>
    <row r="5396" spans="2:19" ht="15.75" customHeight="1" x14ac:dyDescent="0.25">
      <c r="B5396" s="106"/>
      <c r="C5396" s="106"/>
      <c r="D5396" s="139"/>
      <c r="E5396" s="140"/>
      <c r="F5396" s="140"/>
      <c r="G5396" s="140"/>
      <c r="M5396" s="140"/>
      <c r="N5396" s="167"/>
      <c r="O5396" s="167"/>
      <c r="P5396" s="142"/>
      <c r="Q5396" s="142"/>
      <c r="R5396" s="142"/>
      <c r="S5396" s="139"/>
    </row>
    <row r="5397" spans="2:19" ht="15.75" customHeight="1" x14ac:dyDescent="0.25">
      <c r="B5397" s="106"/>
      <c r="C5397" s="106"/>
      <c r="D5397" s="139"/>
      <c r="E5397" s="140"/>
      <c r="F5397" s="140"/>
      <c r="G5397" s="140"/>
      <c r="M5397" s="140"/>
      <c r="N5397" s="167"/>
      <c r="O5397" s="167"/>
      <c r="P5397" s="142"/>
      <c r="Q5397" s="142"/>
      <c r="R5397" s="142"/>
      <c r="S5397" s="139"/>
    </row>
    <row r="5398" spans="2:19" ht="15.75" customHeight="1" x14ac:dyDescent="0.25">
      <c r="B5398" s="106"/>
      <c r="C5398" s="106"/>
      <c r="D5398" s="139"/>
      <c r="E5398" s="140"/>
      <c r="F5398" s="140"/>
      <c r="G5398" s="140"/>
      <c r="M5398" s="140"/>
      <c r="N5398" s="167"/>
      <c r="O5398" s="167"/>
      <c r="P5398" s="142"/>
      <c r="Q5398" s="142"/>
      <c r="R5398" s="142"/>
      <c r="S5398" s="139"/>
    </row>
    <row r="5399" spans="2:19" ht="15.75" customHeight="1" x14ac:dyDescent="0.25">
      <c r="B5399" s="106"/>
      <c r="C5399" s="106"/>
      <c r="D5399" s="139"/>
      <c r="E5399" s="140"/>
      <c r="F5399" s="140"/>
      <c r="G5399" s="140"/>
      <c r="M5399" s="140"/>
      <c r="N5399" s="167"/>
      <c r="O5399" s="167"/>
      <c r="P5399" s="142"/>
      <c r="Q5399" s="142"/>
      <c r="R5399" s="142"/>
      <c r="S5399" s="139"/>
    </row>
    <row r="5400" spans="2:19" ht="15.75" customHeight="1" x14ac:dyDescent="0.25">
      <c r="B5400" s="106"/>
      <c r="C5400" s="106"/>
      <c r="D5400" s="139"/>
      <c r="E5400" s="140"/>
      <c r="F5400" s="140"/>
      <c r="G5400" s="140"/>
      <c r="M5400" s="140"/>
      <c r="N5400" s="167"/>
      <c r="O5400" s="167"/>
      <c r="P5400" s="142"/>
      <c r="Q5400" s="142"/>
      <c r="R5400" s="142"/>
      <c r="S5400" s="139"/>
    </row>
    <row r="5401" spans="2:19" ht="15.75" customHeight="1" x14ac:dyDescent="0.25">
      <c r="B5401" s="106"/>
      <c r="C5401" s="106"/>
      <c r="D5401" s="139"/>
      <c r="E5401" s="140"/>
      <c r="F5401" s="140"/>
      <c r="G5401" s="140"/>
      <c r="M5401" s="140"/>
      <c r="N5401" s="167"/>
      <c r="O5401" s="167"/>
      <c r="P5401" s="142"/>
      <c r="Q5401" s="142"/>
      <c r="R5401" s="142"/>
      <c r="S5401" s="139"/>
    </row>
    <row r="5402" spans="2:19" ht="15.75" customHeight="1" x14ac:dyDescent="0.25">
      <c r="B5402" s="106"/>
      <c r="C5402" s="106"/>
      <c r="D5402" s="139"/>
      <c r="E5402" s="140"/>
      <c r="F5402" s="140"/>
      <c r="G5402" s="140"/>
      <c r="M5402" s="140"/>
      <c r="N5402" s="167"/>
      <c r="O5402" s="167"/>
      <c r="P5402" s="142"/>
      <c r="Q5402" s="142"/>
      <c r="R5402" s="142"/>
      <c r="S5402" s="139"/>
    </row>
    <row r="5403" spans="2:19" ht="15.75" customHeight="1" x14ac:dyDescent="0.25">
      <c r="B5403" s="106"/>
      <c r="C5403" s="106"/>
      <c r="D5403" s="139"/>
      <c r="E5403" s="140"/>
      <c r="F5403" s="140"/>
      <c r="G5403" s="140"/>
      <c r="M5403" s="140"/>
      <c r="N5403" s="167"/>
      <c r="O5403" s="167"/>
      <c r="P5403" s="142"/>
      <c r="Q5403" s="142"/>
      <c r="R5403" s="142"/>
      <c r="S5403" s="139"/>
    </row>
    <row r="5404" spans="2:19" ht="15.75" customHeight="1" x14ac:dyDescent="0.25">
      <c r="B5404" s="106"/>
      <c r="C5404" s="106"/>
      <c r="D5404" s="139"/>
      <c r="E5404" s="140"/>
      <c r="F5404" s="140"/>
      <c r="G5404" s="140"/>
      <c r="M5404" s="140"/>
      <c r="N5404" s="167"/>
      <c r="O5404" s="167"/>
      <c r="P5404" s="142"/>
      <c r="Q5404" s="142"/>
      <c r="R5404" s="142"/>
      <c r="S5404" s="139"/>
    </row>
    <row r="5405" spans="2:19" ht="15.75" customHeight="1" x14ac:dyDescent="0.25">
      <c r="B5405" s="106"/>
      <c r="C5405" s="106"/>
      <c r="D5405" s="139"/>
      <c r="E5405" s="140"/>
      <c r="F5405" s="140"/>
      <c r="G5405" s="140"/>
      <c r="M5405" s="140"/>
      <c r="N5405" s="167"/>
      <c r="O5405" s="167"/>
      <c r="P5405" s="142"/>
      <c r="Q5405" s="142"/>
      <c r="R5405" s="142"/>
      <c r="S5405" s="139"/>
    </row>
    <row r="5406" spans="2:19" ht="15.75" customHeight="1" x14ac:dyDescent="0.25">
      <c r="B5406" s="106"/>
      <c r="C5406" s="106"/>
      <c r="D5406" s="139"/>
      <c r="E5406" s="140"/>
      <c r="F5406" s="140"/>
      <c r="G5406" s="140"/>
      <c r="M5406" s="140"/>
      <c r="N5406" s="167"/>
      <c r="O5406" s="167"/>
      <c r="P5406" s="142"/>
      <c r="Q5406" s="142"/>
      <c r="R5406" s="142"/>
      <c r="S5406" s="139"/>
    </row>
    <row r="5407" spans="2:19" ht="15.75" customHeight="1" x14ac:dyDescent="0.25">
      <c r="B5407" s="106"/>
      <c r="C5407" s="106"/>
      <c r="D5407" s="139"/>
      <c r="E5407" s="140"/>
      <c r="F5407" s="140"/>
      <c r="G5407" s="140"/>
      <c r="M5407" s="140"/>
      <c r="N5407" s="167"/>
      <c r="O5407" s="167"/>
      <c r="P5407" s="142"/>
      <c r="Q5407" s="142"/>
      <c r="R5407" s="142"/>
      <c r="S5407" s="139"/>
    </row>
    <row r="5408" spans="2:19" ht="15.75" customHeight="1" x14ac:dyDescent="0.25">
      <c r="B5408" s="106"/>
      <c r="C5408" s="106"/>
      <c r="D5408" s="139"/>
      <c r="E5408" s="140"/>
      <c r="F5408" s="140"/>
      <c r="G5408" s="140"/>
      <c r="M5408" s="140"/>
      <c r="N5408" s="167"/>
      <c r="O5408" s="167"/>
      <c r="P5408" s="142"/>
      <c r="Q5408" s="142"/>
      <c r="R5408" s="142"/>
      <c r="S5408" s="139"/>
    </row>
    <row r="5409" spans="2:19" ht="15.75" customHeight="1" x14ac:dyDescent="0.25">
      <c r="B5409" s="106"/>
      <c r="C5409" s="106"/>
      <c r="D5409" s="139"/>
      <c r="E5409" s="140"/>
      <c r="F5409" s="140"/>
      <c r="G5409" s="140"/>
      <c r="M5409" s="140"/>
      <c r="N5409" s="167"/>
      <c r="O5409" s="167"/>
      <c r="P5409" s="142"/>
      <c r="Q5409" s="142"/>
      <c r="R5409" s="142"/>
      <c r="S5409" s="139"/>
    </row>
    <row r="5410" spans="2:19" ht="15.75" customHeight="1" x14ac:dyDescent="0.25">
      <c r="B5410" s="106"/>
      <c r="C5410" s="106"/>
      <c r="D5410" s="139"/>
      <c r="E5410" s="140"/>
      <c r="F5410" s="140"/>
      <c r="G5410" s="140"/>
      <c r="M5410" s="140"/>
      <c r="N5410" s="167"/>
      <c r="O5410" s="167"/>
      <c r="P5410" s="142"/>
      <c r="Q5410" s="142"/>
      <c r="R5410" s="142"/>
      <c r="S5410" s="139"/>
    </row>
    <row r="5411" spans="2:19" ht="15.75" customHeight="1" x14ac:dyDescent="0.25">
      <c r="B5411" s="106"/>
      <c r="C5411" s="106"/>
      <c r="D5411" s="139"/>
      <c r="E5411" s="140"/>
      <c r="F5411" s="140"/>
      <c r="G5411" s="140"/>
      <c r="M5411" s="140"/>
      <c r="N5411" s="167"/>
      <c r="O5411" s="167"/>
      <c r="P5411" s="142"/>
      <c r="Q5411" s="142"/>
      <c r="R5411" s="142"/>
      <c r="S5411" s="139"/>
    </row>
    <row r="5412" spans="2:19" ht="15.75" customHeight="1" x14ac:dyDescent="0.25">
      <c r="B5412" s="106"/>
      <c r="C5412" s="106"/>
      <c r="D5412" s="139"/>
      <c r="E5412" s="140"/>
      <c r="F5412" s="140"/>
      <c r="G5412" s="140"/>
      <c r="M5412" s="140"/>
      <c r="N5412" s="167"/>
      <c r="O5412" s="167"/>
      <c r="P5412" s="142"/>
      <c r="Q5412" s="142"/>
      <c r="R5412" s="142"/>
      <c r="S5412" s="139"/>
    </row>
    <row r="5413" spans="2:19" ht="15.75" customHeight="1" x14ac:dyDescent="0.25">
      <c r="B5413" s="106"/>
      <c r="C5413" s="106"/>
      <c r="D5413" s="139"/>
      <c r="E5413" s="140"/>
      <c r="F5413" s="140"/>
      <c r="G5413" s="140"/>
      <c r="M5413" s="140"/>
      <c r="N5413" s="167"/>
      <c r="O5413" s="167"/>
      <c r="P5413" s="142"/>
      <c r="Q5413" s="142"/>
      <c r="R5413" s="142"/>
      <c r="S5413" s="139"/>
    </row>
    <row r="5414" spans="2:19" ht="15.75" customHeight="1" x14ac:dyDescent="0.25">
      <c r="B5414" s="106"/>
      <c r="C5414" s="106"/>
      <c r="D5414" s="139"/>
      <c r="E5414" s="140"/>
      <c r="F5414" s="140"/>
      <c r="G5414" s="140"/>
      <c r="M5414" s="140"/>
      <c r="N5414" s="167"/>
      <c r="O5414" s="167"/>
      <c r="P5414" s="142"/>
      <c r="Q5414" s="142"/>
      <c r="R5414" s="142"/>
      <c r="S5414" s="139"/>
    </row>
    <row r="5415" spans="2:19" ht="15.75" customHeight="1" x14ac:dyDescent="0.25">
      <c r="B5415" s="106"/>
      <c r="C5415" s="106"/>
      <c r="D5415" s="139"/>
      <c r="E5415" s="140"/>
      <c r="F5415" s="140"/>
      <c r="G5415" s="140"/>
      <c r="M5415" s="140"/>
      <c r="N5415" s="167"/>
      <c r="O5415" s="167"/>
      <c r="P5415" s="142"/>
      <c r="Q5415" s="142"/>
      <c r="R5415" s="142"/>
      <c r="S5415" s="139"/>
    </row>
    <row r="5416" spans="2:19" ht="15.75" customHeight="1" x14ac:dyDescent="0.25">
      <c r="B5416" s="106"/>
      <c r="C5416" s="106"/>
      <c r="D5416" s="139"/>
      <c r="E5416" s="140"/>
      <c r="F5416" s="140"/>
      <c r="G5416" s="140"/>
      <c r="M5416" s="140"/>
      <c r="N5416" s="167"/>
      <c r="O5416" s="167"/>
      <c r="P5416" s="142"/>
      <c r="Q5416" s="142"/>
      <c r="R5416" s="142"/>
      <c r="S5416" s="139"/>
    </row>
    <row r="5417" spans="2:19" ht="15.75" customHeight="1" x14ac:dyDescent="0.25">
      <c r="B5417" s="106"/>
      <c r="C5417" s="106"/>
      <c r="D5417" s="139"/>
      <c r="E5417" s="140"/>
      <c r="F5417" s="140"/>
      <c r="G5417" s="140"/>
      <c r="M5417" s="140"/>
      <c r="N5417" s="167"/>
      <c r="O5417" s="167"/>
      <c r="P5417" s="142"/>
      <c r="Q5417" s="142"/>
      <c r="R5417" s="142"/>
      <c r="S5417" s="139"/>
    </row>
    <row r="5418" spans="2:19" ht="15.75" customHeight="1" x14ac:dyDescent="0.25">
      <c r="B5418" s="106"/>
      <c r="C5418" s="106"/>
      <c r="D5418" s="139"/>
      <c r="E5418" s="140"/>
      <c r="F5418" s="140"/>
      <c r="G5418" s="140"/>
      <c r="M5418" s="140"/>
      <c r="N5418" s="167"/>
      <c r="O5418" s="167"/>
      <c r="P5418" s="142"/>
      <c r="Q5418" s="142"/>
      <c r="R5418" s="142"/>
      <c r="S5418" s="139"/>
    </row>
    <row r="5419" spans="2:19" ht="15.75" customHeight="1" x14ac:dyDescent="0.25">
      <c r="B5419" s="106"/>
      <c r="C5419" s="106"/>
      <c r="D5419" s="139"/>
      <c r="E5419" s="140"/>
      <c r="F5419" s="140"/>
      <c r="G5419" s="140"/>
      <c r="M5419" s="140"/>
      <c r="N5419" s="167"/>
      <c r="O5419" s="167"/>
      <c r="P5419" s="142"/>
      <c r="Q5419" s="142"/>
      <c r="R5419" s="142"/>
      <c r="S5419" s="139"/>
    </row>
    <row r="5420" spans="2:19" ht="15.75" customHeight="1" x14ac:dyDescent="0.25">
      <c r="B5420" s="106"/>
      <c r="C5420" s="106"/>
      <c r="D5420" s="139"/>
      <c r="E5420" s="140"/>
      <c r="F5420" s="140"/>
      <c r="G5420" s="140"/>
      <c r="M5420" s="140"/>
      <c r="N5420" s="167"/>
      <c r="O5420" s="167"/>
      <c r="P5420" s="142"/>
      <c r="Q5420" s="142"/>
      <c r="R5420" s="142"/>
      <c r="S5420" s="139"/>
    </row>
    <row r="5421" spans="2:19" ht="15.75" customHeight="1" x14ac:dyDescent="0.25">
      <c r="B5421" s="106"/>
      <c r="C5421" s="106"/>
      <c r="D5421" s="139"/>
      <c r="E5421" s="140"/>
      <c r="F5421" s="140"/>
      <c r="G5421" s="140"/>
      <c r="M5421" s="140"/>
      <c r="N5421" s="167"/>
      <c r="O5421" s="167"/>
      <c r="P5421" s="142"/>
      <c r="Q5421" s="142"/>
      <c r="R5421" s="142"/>
      <c r="S5421" s="139"/>
    </row>
    <row r="5422" spans="2:19" ht="15.75" customHeight="1" x14ac:dyDescent="0.25">
      <c r="B5422" s="106"/>
      <c r="C5422" s="106"/>
      <c r="D5422" s="139"/>
      <c r="E5422" s="140"/>
      <c r="F5422" s="140"/>
      <c r="G5422" s="140"/>
      <c r="M5422" s="140"/>
      <c r="N5422" s="167"/>
      <c r="O5422" s="167"/>
      <c r="P5422" s="142"/>
      <c r="Q5422" s="142"/>
      <c r="R5422" s="142"/>
      <c r="S5422" s="139"/>
    </row>
    <row r="5423" spans="2:19" ht="15.75" customHeight="1" x14ac:dyDescent="0.25">
      <c r="B5423" s="106"/>
      <c r="C5423" s="106"/>
      <c r="D5423" s="139"/>
      <c r="E5423" s="140"/>
      <c r="F5423" s="140"/>
      <c r="G5423" s="140"/>
      <c r="M5423" s="140"/>
      <c r="N5423" s="167"/>
      <c r="O5423" s="167"/>
      <c r="P5423" s="142"/>
      <c r="Q5423" s="142"/>
      <c r="R5423" s="142"/>
      <c r="S5423" s="139"/>
    </row>
    <row r="5424" spans="2:19" ht="15.75" customHeight="1" x14ac:dyDescent="0.25">
      <c r="B5424" s="106"/>
      <c r="C5424" s="106"/>
      <c r="D5424" s="139"/>
      <c r="E5424" s="140"/>
      <c r="F5424" s="140"/>
      <c r="G5424" s="140"/>
      <c r="M5424" s="140"/>
      <c r="N5424" s="167"/>
      <c r="O5424" s="167"/>
      <c r="P5424" s="142"/>
      <c r="Q5424" s="142"/>
      <c r="R5424" s="142"/>
      <c r="S5424" s="139"/>
    </row>
    <row r="5425" spans="2:19" ht="15.75" customHeight="1" x14ac:dyDescent="0.25">
      <c r="B5425" s="106"/>
      <c r="C5425" s="106"/>
      <c r="D5425" s="139"/>
      <c r="E5425" s="140"/>
      <c r="F5425" s="140"/>
      <c r="G5425" s="140"/>
      <c r="M5425" s="140"/>
      <c r="N5425" s="167"/>
      <c r="O5425" s="167"/>
      <c r="P5425" s="142"/>
      <c r="Q5425" s="142"/>
      <c r="R5425" s="142"/>
      <c r="S5425" s="139"/>
    </row>
    <row r="5426" spans="2:19" ht="15.75" customHeight="1" x14ac:dyDescent="0.25">
      <c r="B5426" s="106"/>
      <c r="C5426" s="106"/>
      <c r="D5426" s="139"/>
      <c r="E5426" s="140"/>
      <c r="F5426" s="140"/>
      <c r="G5426" s="140"/>
      <c r="M5426" s="140"/>
      <c r="N5426" s="167"/>
      <c r="O5426" s="167"/>
      <c r="P5426" s="142"/>
      <c r="Q5426" s="142"/>
      <c r="R5426" s="142"/>
      <c r="S5426" s="139"/>
    </row>
    <row r="5427" spans="2:19" ht="15.75" customHeight="1" x14ac:dyDescent="0.25">
      <c r="B5427" s="106"/>
      <c r="C5427" s="106"/>
      <c r="D5427" s="139"/>
      <c r="E5427" s="140"/>
      <c r="F5427" s="140"/>
      <c r="G5427" s="140"/>
      <c r="M5427" s="140"/>
      <c r="N5427" s="167"/>
      <c r="O5427" s="167"/>
      <c r="P5427" s="142"/>
      <c r="Q5427" s="142"/>
      <c r="R5427" s="142"/>
      <c r="S5427" s="139"/>
    </row>
    <row r="5428" spans="2:19" ht="15.75" customHeight="1" x14ac:dyDescent="0.25">
      <c r="B5428" s="106"/>
      <c r="C5428" s="106"/>
      <c r="D5428" s="139"/>
      <c r="E5428" s="140"/>
      <c r="F5428" s="140"/>
      <c r="G5428" s="140"/>
      <c r="M5428" s="140"/>
      <c r="N5428" s="167"/>
      <c r="O5428" s="167"/>
      <c r="P5428" s="142"/>
      <c r="Q5428" s="142"/>
      <c r="R5428" s="142"/>
      <c r="S5428" s="139"/>
    </row>
    <row r="5429" spans="2:19" ht="15.75" customHeight="1" x14ac:dyDescent="0.25">
      <c r="B5429" s="106"/>
      <c r="C5429" s="106"/>
      <c r="D5429" s="139"/>
      <c r="E5429" s="140"/>
      <c r="F5429" s="140"/>
      <c r="G5429" s="140"/>
      <c r="M5429" s="140"/>
      <c r="N5429" s="167"/>
      <c r="O5429" s="167"/>
      <c r="P5429" s="142"/>
      <c r="Q5429" s="142"/>
      <c r="R5429" s="142"/>
      <c r="S5429" s="139"/>
    </row>
    <row r="5430" spans="2:19" ht="15.75" customHeight="1" x14ac:dyDescent="0.25">
      <c r="B5430" s="106"/>
      <c r="C5430" s="106"/>
      <c r="D5430" s="139"/>
      <c r="E5430" s="140"/>
      <c r="F5430" s="140"/>
      <c r="G5430" s="140"/>
      <c r="M5430" s="140"/>
      <c r="N5430" s="167"/>
      <c r="O5430" s="167"/>
      <c r="P5430" s="142"/>
      <c r="Q5430" s="142"/>
      <c r="R5430" s="142"/>
      <c r="S5430" s="139"/>
    </row>
    <row r="5431" spans="2:19" ht="15.75" customHeight="1" x14ac:dyDescent="0.25">
      <c r="B5431" s="106"/>
      <c r="C5431" s="106"/>
      <c r="D5431" s="139"/>
      <c r="E5431" s="140"/>
      <c r="F5431" s="140"/>
      <c r="G5431" s="140"/>
      <c r="M5431" s="140"/>
      <c r="N5431" s="167"/>
      <c r="O5431" s="167"/>
      <c r="P5431" s="142"/>
      <c r="Q5431" s="142"/>
      <c r="R5431" s="142"/>
      <c r="S5431" s="139"/>
    </row>
    <row r="5432" spans="2:19" ht="15.75" customHeight="1" x14ac:dyDescent="0.25">
      <c r="B5432" s="106"/>
      <c r="C5432" s="106"/>
      <c r="D5432" s="139"/>
      <c r="E5432" s="140"/>
      <c r="F5432" s="140"/>
      <c r="G5432" s="140"/>
      <c r="M5432" s="140"/>
      <c r="N5432" s="167"/>
      <c r="O5432" s="167"/>
      <c r="P5432" s="142"/>
      <c r="Q5432" s="142"/>
      <c r="R5432" s="142"/>
      <c r="S5432" s="139"/>
    </row>
    <row r="5433" spans="2:19" ht="15.75" customHeight="1" x14ac:dyDescent="0.25">
      <c r="B5433" s="106"/>
      <c r="C5433" s="106"/>
      <c r="D5433" s="139"/>
      <c r="E5433" s="140"/>
      <c r="F5433" s="140"/>
      <c r="G5433" s="140"/>
      <c r="M5433" s="140"/>
      <c r="N5433" s="167"/>
      <c r="O5433" s="167"/>
      <c r="P5433" s="142"/>
      <c r="Q5433" s="142"/>
      <c r="R5433" s="142"/>
      <c r="S5433" s="139"/>
    </row>
    <row r="5434" spans="2:19" ht="15.75" customHeight="1" x14ac:dyDescent="0.25">
      <c r="B5434" s="106"/>
      <c r="C5434" s="106"/>
      <c r="D5434" s="139"/>
      <c r="E5434" s="140"/>
      <c r="F5434" s="140"/>
      <c r="G5434" s="140"/>
      <c r="M5434" s="140"/>
      <c r="N5434" s="167"/>
      <c r="O5434" s="167"/>
      <c r="P5434" s="142"/>
      <c r="Q5434" s="142"/>
      <c r="R5434" s="142"/>
      <c r="S5434" s="139"/>
    </row>
    <row r="5435" spans="2:19" ht="15.75" customHeight="1" x14ac:dyDescent="0.25">
      <c r="B5435" s="106"/>
      <c r="C5435" s="106"/>
      <c r="D5435" s="139"/>
      <c r="E5435" s="140"/>
      <c r="F5435" s="140"/>
      <c r="G5435" s="140"/>
      <c r="M5435" s="140"/>
      <c r="N5435" s="167"/>
      <c r="O5435" s="167"/>
      <c r="P5435" s="142"/>
      <c r="Q5435" s="142"/>
      <c r="R5435" s="142"/>
      <c r="S5435" s="139"/>
    </row>
    <row r="5436" spans="2:19" ht="15.75" customHeight="1" x14ac:dyDescent="0.25">
      <c r="B5436" s="106"/>
      <c r="C5436" s="106"/>
      <c r="D5436" s="139"/>
      <c r="E5436" s="140"/>
      <c r="F5436" s="140"/>
      <c r="G5436" s="140"/>
      <c r="M5436" s="140"/>
      <c r="N5436" s="167"/>
      <c r="O5436" s="167"/>
      <c r="P5436" s="142"/>
      <c r="Q5436" s="142"/>
      <c r="R5436" s="142"/>
      <c r="S5436" s="139"/>
    </row>
    <row r="5437" spans="2:19" ht="15.75" customHeight="1" x14ac:dyDescent="0.25">
      <c r="B5437" s="106"/>
      <c r="C5437" s="106"/>
      <c r="D5437" s="139"/>
      <c r="E5437" s="140"/>
      <c r="F5437" s="140"/>
      <c r="G5437" s="140"/>
      <c r="M5437" s="140"/>
      <c r="N5437" s="167"/>
      <c r="O5437" s="167"/>
      <c r="P5437" s="142"/>
      <c r="Q5437" s="142"/>
      <c r="R5437" s="142"/>
      <c r="S5437" s="139"/>
    </row>
    <row r="5438" spans="2:19" ht="15.75" customHeight="1" x14ac:dyDescent="0.25">
      <c r="B5438" s="106"/>
      <c r="C5438" s="106"/>
      <c r="D5438" s="139"/>
      <c r="E5438" s="140"/>
      <c r="F5438" s="140"/>
      <c r="G5438" s="140"/>
      <c r="M5438" s="140"/>
      <c r="N5438" s="167"/>
      <c r="O5438" s="167"/>
      <c r="P5438" s="142"/>
      <c r="Q5438" s="142"/>
      <c r="R5438" s="142"/>
      <c r="S5438" s="139"/>
    </row>
    <row r="5439" spans="2:19" ht="15.75" customHeight="1" x14ac:dyDescent="0.25">
      <c r="B5439" s="106"/>
      <c r="C5439" s="106"/>
      <c r="D5439" s="139"/>
      <c r="E5439" s="140"/>
      <c r="F5439" s="140"/>
      <c r="G5439" s="140"/>
      <c r="M5439" s="140"/>
      <c r="N5439" s="167"/>
      <c r="O5439" s="167"/>
      <c r="P5439" s="142"/>
      <c r="Q5439" s="142"/>
      <c r="R5439" s="142"/>
      <c r="S5439" s="139"/>
    </row>
    <row r="5440" spans="2:19" ht="15.75" customHeight="1" x14ac:dyDescent="0.25">
      <c r="B5440" s="106"/>
      <c r="C5440" s="106"/>
      <c r="D5440" s="139"/>
      <c r="E5440" s="140"/>
      <c r="F5440" s="140"/>
      <c r="G5440" s="140"/>
      <c r="M5440" s="140"/>
      <c r="N5440" s="167"/>
      <c r="O5440" s="167"/>
      <c r="P5440" s="142"/>
      <c r="Q5440" s="142"/>
      <c r="R5440" s="142"/>
      <c r="S5440" s="139"/>
    </row>
    <row r="5441" spans="2:19" ht="15.75" customHeight="1" x14ac:dyDescent="0.25">
      <c r="B5441" s="106"/>
      <c r="C5441" s="106"/>
      <c r="D5441" s="139"/>
      <c r="E5441" s="140"/>
      <c r="F5441" s="140"/>
      <c r="G5441" s="140"/>
      <c r="M5441" s="140"/>
      <c r="N5441" s="167"/>
      <c r="O5441" s="167"/>
      <c r="P5441" s="142"/>
      <c r="Q5441" s="142"/>
      <c r="R5441" s="142"/>
      <c r="S5441" s="139"/>
    </row>
    <row r="5442" spans="2:19" ht="15.75" customHeight="1" x14ac:dyDescent="0.25">
      <c r="B5442" s="106"/>
      <c r="C5442" s="106"/>
      <c r="D5442" s="139"/>
      <c r="E5442" s="140"/>
      <c r="F5442" s="140"/>
      <c r="G5442" s="140"/>
      <c r="M5442" s="140"/>
      <c r="N5442" s="167"/>
      <c r="O5442" s="167"/>
      <c r="P5442" s="142"/>
      <c r="Q5442" s="142"/>
      <c r="R5442" s="142"/>
      <c r="S5442" s="139"/>
    </row>
    <row r="5443" spans="2:19" ht="15.75" customHeight="1" x14ac:dyDescent="0.25">
      <c r="B5443" s="106"/>
      <c r="C5443" s="106"/>
      <c r="D5443" s="139"/>
      <c r="E5443" s="140"/>
      <c r="F5443" s="140"/>
      <c r="G5443" s="140"/>
      <c r="M5443" s="140"/>
      <c r="N5443" s="167"/>
      <c r="O5443" s="167"/>
      <c r="P5443" s="142"/>
      <c r="Q5443" s="142"/>
      <c r="R5443" s="142"/>
      <c r="S5443" s="139"/>
    </row>
    <row r="5444" spans="2:19" ht="15.75" customHeight="1" x14ac:dyDescent="0.25">
      <c r="B5444" s="106"/>
      <c r="C5444" s="106"/>
      <c r="D5444" s="139"/>
      <c r="E5444" s="140"/>
      <c r="F5444" s="140"/>
      <c r="G5444" s="140"/>
      <c r="M5444" s="140"/>
      <c r="N5444" s="167"/>
      <c r="O5444" s="167"/>
      <c r="P5444" s="142"/>
      <c r="Q5444" s="142"/>
      <c r="R5444" s="142"/>
      <c r="S5444" s="139"/>
    </row>
    <row r="5445" spans="2:19" ht="15.75" customHeight="1" x14ac:dyDescent="0.25">
      <c r="B5445" s="106"/>
      <c r="C5445" s="106"/>
      <c r="D5445" s="139"/>
      <c r="E5445" s="140"/>
      <c r="F5445" s="140"/>
      <c r="G5445" s="140"/>
      <c r="M5445" s="140"/>
      <c r="N5445" s="167"/>
      <c r="O5445" s="167"/>
      <c r="P5445" s="142"/>
      <c r="Q5445" s="142"/>
      <c r="R5445" s="142"/>
      <c r="S5445" s="139"/>
    </row>
    <row r="5446" spans="2:19" ht="15.75" customHeight="1" x14ac:dyDescent="0.25">
      <c r="B5446" s="106"/>
      <c r="C5446" s="106"/>
      <c r="D5446" s="139"/>
      <c r="E5446" s="140"/>
      <c r="F5446" s="140"/>
      <c r="G5446" s="140"/>
      <c r="M5446" s="140"/>
      <c r="N5446" s="167"/>
      <c r="O5446" s="167"/>
      <c r="P5446" s="142"/>
      <c r="Q5446" s="142"/>
      <c r="R5446" s="142"/>
      <c r="S5446" s="139"/>
    </row>
    <row r="5447" spans="2:19" ht="15.75" customHeight="1" x14ac:dyDescent="0.25">
      <c r="B5447" s="106"/>
      <c r="C5447" s="106"/>
      <c r="D5447" s="139"/>
      <c r="E5447" s="140"/>
      <c r="F5447" s="140"/>
      <c r="G5447" s="140"/>
      <c r="M5447" s="140"/>
      <c r="N5447" s="167"/>
      <c r="O5447" s="167"/>
      <c r="P5447" s="142"/>
      <c r="Q5447" s="142"/>
      <c r="R5447" s="142"/>
      <c r="S5447" s="139"/>
    </row>
    <row r="5448" spans="2:19" ht="15.75" customHeight="1" x14ac:dyDescent="0.25">
      <c r="B5448" s="106"/>
      <c r="C5448" s="106"/>
      <c r="D5448" s="139"/>
      <c r="E5448" s="140"/>
      <c r="F5448" s="140"/>
      <c r="G5448" s="140"/>
      <c r="M5448" s="140"/>
      <c r="N5448" s="167"/>
      <c r="O5448" s="167"/>
      <c r="P5448" s="142"/>
      <c r="Q5448" s="142"/>
      <c r="R5448" s="142"/>
      <c r="S5448" s="139"/>
    </row>
    <row r="5449" spans="2:19" ht="15.75" customHeight="1" x14ac:dyDescent="0.25">
      <c r="B5449" s="106"/>
      <c r="C5449" s="106"/>
      <c r="D5449" s="139"/>
      <c r="E5449" s="140"/>
      <c r="F5449" s="140"/>
      <c r="G5449" s="140"/>
      <c r="M5449" s="140"/>
      <c r="N5449" s="167"/>
      <c r="O5449" s="167"/>
      <c r="P5449" s="142"/>
      <c r="Q5449" s="142"/>
      <c r="R5449" s="142"/>
      <c r="S5449" s="139"/>
    </row>
    <row r="5450" spans="2:19" ht="15.75" customHeight="1" x14ac:dyDescent="0.25">
      <c r="B5450" s="106"/>
      <c r="C5450" s="106"/>
      <c r="D5450" s="139"/>
      <c r="E5450" s="140"/>
      <c r="F5450" s="140"/>
      <c r="G5450" s="140"/>
      <c r="M5450" s="140"/>
      <c r="N5450" s="167"/>
      <c r="O5450" s="167"/>
      <c r="P5450" s="142"/>
      <c r="Q5450" s="142"/>
      <c r="R5450" s="142"/>
      <c r="S5450" s="139"/>
    </row>
    <row r="5451" spans="2:19" ht="15.75" customHeight="1" x14ac:dyDescent="0.25">
      <c r="B5451" s="106"/>
      <c r="C5451" s="106"/>
      <c r="D5451" s="139"/>
      <c r="E5451" s="140"/>
      <c r="F5451" s="140"/>
      <c r="G5451" s="140"/>
      <c r="M5451" s="140"/>
      <c r="N5451" s="167"/>
      <c r="O5451" s="167"/>
      <c r="P5451" s="142"/>
      <c r="Q5451" s="142"/>
      <c r="R5451" s="142"/>
      <c r="S5451" s="139"/>
    </row>
    <row r="5452" spans="2:19" ht="15.75" customHeight="1" x14ac:dyDescent="0.25">
      <c r="B5452" s="106"/>
      <c r="C5452" s="106"/>
      <c r="D5452" s="139"/>
      <c r="E5452" s="140"/>
      <c r="F5452" s="140"/>
      <c r="G5452" s="140"/>
      <c r="M5452" s="140"/>
      <c r="N5452" s="167"/>
      <c r="O5452" s="167"/>
      <c r="P5452" s="142"/>
      <c r="Q5452" s="142"/>
      <c r="R5452" s="142"/>
      <c r="S5452" s="139"/>
    </row>
    <row r="5453" spans="2:19" ht="15.75" customHeight="1" x14ac:dyDescent="0.25">
      <c r="B5453" s="106"/>
      <c r="C5453" s="106"/>
      <c r="D5453" s="139"/>
      <c r="E5453" s="140"/>
      <c r="F5453" s="140"/>
      <c r="G5453" s="140"/>
      <c r="M5453" s="140"/>
      <c r="N5453" s="167"/>
      <c r="O5453" s="167"/>
      <c r="P5453" s="142"/>
      <c r="Q5453" s="142"/>
      <c r="R5453" s="142"/>
      <c r="S5453" s="139"/>
    </row>
    <row r="5454" spans="2:19" ht="15.75" customHeight="1" x14ac:dyDescent="0.25">
      <c r="B5454" s="106"/>
      <c r="C5454" s="106"/>
      <c r="D5454" s="139"/>
      <c r="E5454" s="140"/>
      <c r="F5454" s="140"/>
      <c r="G5454" s="140"/>
      <c r="M5454" s="140"/>
      <c r="N5454" s="167"/>
      <c r="O5454" s="167"/>
      <c r="P5454" s="142"/>
      <c r="Q5454" s="142"/>
      <c r="R5454" s="142"/>
      <c r="S5454" s="139"/>
    </row>
    <row r="5455" spans="2:19" ht="15.75" customHeight="1" x14ac:dyDescent="0.25">
      <c r="B5455" s="106"/>
      <c r="C5455" s="106"/>
      <c r="D5455" s="139"/>
      <c r="E5455" s="140"/>
      <c r="F5455" s="140"/>
      <c r="G5455" s="140"/>
      <c r="M5455" s="140"/>
      <c r="N5455" s="167"/>
      <c r="O5455" s="167"/>
      <c r="P5455" s="142"/>
      <c r="Q5455" s="142"/>
      <c r="R5455" s="142"/>
      <c r="S5455" s="139"/>
    </row>
    <row r="5456" spans="2:19" ht="15.75" customHeight="1" x14ac:dyDescent="0.25">
      <c r="B5456" s="106"/>
      <c r="C5456" s="106"/>
      <c r="D5456" s="139"/>
      <c r="E5456" s="140"/>
      <c r="F5456" s="140"/>
      <c r="G5456" s="140"/>
      <c r="M5456" s="140"/>
      <c r="N5456" s="167"/>
      <c r="O5456" s="167"/>
      <c r="P5456" s="142"/>
      <c r="Q5456" s="142"/>
      <c r="R5456" s="142"/>
      <c r="S5456" s="139"/>
    </row>
    <row r="5457" spans="2:19" ht="15.75" customHeight="1" x14ac:dyDescent="0.25">
      <c r="B5457" s="106"/>
      <c r="C5457" s="106"/>
      <c r="D5457" s="139"/>
      <c r="E5457" s="140"/>
      <c r="F5457" s="140"/>
      <c r="G5457" s="140"/>
      <c r="M5457" s="140"/>
      <c r="N5457" s="167"/>
      <c r="O5457" s="167"/>
      <c r="P5457" s="142"/>
      <c r="Q5457" s="142"/>
      <c r="R5457" s="142"/>
      <c r="S5457" s="139"/>
    </row>
    <row r="5458" spans="2:19" ht="15.75" customHeight="1" x14ac:dyDescent="0.25">
      <c r="B5458" s="106"/>
      <c r="C5458" s="106"/>
      <c r="D5458" s="139"/>
      <c r="E5458" s="140"/>
      <c r="F5458" s="140"/>
      <c r="G5458" s="140"/>
      <c r="M5458" s="140"/>
      <c r="N5458" s="167"/>
      <c r="O5458" s="167"/>
      <c r="P5458" s="142"/>
      <c r="Q5458" s="142"/>
      <c r="R5458" s="142"/>
      <c r="S5458" s="139"/>
    </row>
    <row r="5459" spans="2:19" ht="15.75" customHeight="1" x14ac:dyDescent="0.25">
      <c r="B5459" s="106"/>
      <c r="C5459" s="106"/>
      <c r="D5459" s="139"/>
      <c r="E5459" s="140"/>
      <c r="F5459" s="140"/>
      <c r="G5459" s="140"/>
      <c r="M5459" s="140"/>
      <c r="N5459" s="167"/>
      <c r="O5459" s="167"/>
      <c r="P5459" s="142"/>
      <c r="Q5459" s="142"/>
      <c r="R5459" s="142"/>
      <c r="S5459" s="139"/>
    </row>
    <row r="5460" spans="2:19" ht="15.75" customHeight="1" x14ac:dyDescent="0.25">
      <c r="B5460" s="106"/>
      <c r="C5460" s="106"/>
      <c r="D5460" s="139"/>
      <c r="E5460" s="140"/>
      <c r="F5460" s="140"/>
      <c r="G5460" s="140"/>
      <c r="M5460" s="140"/>
      <c r="N5460" s="167"/>
      <c r="O5460" s="167"/>
      <c r="P5460" s="142"/>
      <c r="Q5460" s="142"/>
      <c r="R5460" s="142"/>
      <c r="S5460" s="139"/>
    </row>
    <row r="5461" spans="2:19" ht="15.75" customHeight="1" x14ac:dyDescent="0.25">
      <c r="B5461" s="106"/>
      <c r="C5461" s="106"/>
      <c r="D5461" s="139"/>
      <c r="E5461" s="140"/>
      <c r="F5461" s="140"/>
      <c r="G5461" s="140"/>
      <c r="M5461" s="140"/>
      <c r="N5461" s="167"/>
      <c r="O5461" s="167"/>
      <c r="P5461" s="142"/>
      <c r="Q5461" s="142"/>
      <c r="R5461" s="142"/>
      <c r="S5461" s="139"/>
    </row>
    <row r="5462" spans="2:19" ht="15.75" customHeight="1" x14ac:dyDescent="0.25">
      <c r="B5462" s="106"/>
      <c r="C5462" s="106"/>
      <c r="D5462" s="139"/>
      <c r="E5462" s="140"/>
      <c r="F5462" s="140"/>
      <c r="G5462" s="140"/>
      <c r="M5462" s="140"/>
      <c r="N5462" s="167"/>
      <c r="O5462" s="167"/>
      <c r="P5462" s="142"/>
      <c r="Q5462" s="142"/>
      <c r="R5462" s="142"/>
      <c r="S5462" s="139"/>
    </row>
    <row r="5463" spans="2:19" ht="15.75" customHeight="1" x14ac:dyDescent="0.25">
      <c r="B5463" s="106"/>
      <c r="C5463" s="106"/>
      <c r="D5463" s="139"/>
      <c r="E5463" s="140"/>
      <c r="F5463" s="140"/>
      <c r="G5463" s="140"/>
      <c r="M5463" s="140"/>
      <c r="N5463" s="167"/>
      <c r="O5463" s="167"/>
      <c r="P5463" s="142"/>
      <c r="Q5463" s="142"/>
      <c r="R5463" s="142"/>
      <c r="S5463" s="139"/>
    </row>
    <row r="5464" spans="2:19" ht="15.75" customHeight="1" x14ac:dyDescent="0.25">
      <c r="B5464" s="106"/>
      <c r="C5464" s="106"/>
      <c r="D5464" s="139"/>
      <c r="E5464" s="140"/>
      <c r="F5464" s="140"/>
      <c r="G5464" s="140"/>
      <c r="M5464" s="140"/>
      <c r="N5464" s="167"/>
      <c r="O5464" s="167"/>
      <c r="P5464" s="142"/>
      <c r="Q5464" s="142"/>
      <c r="R5464" s="142"/>
      <c r="S5464" s="139"/>
    </row>
    <row r="5465" spans="2:19" ht="15.75" customHeight="1" x14ac:dyDescent="0.25">
      <c r="B5465" s="106"/>
      <c r="C5465" s="106"/>
      <c r="D5465" s="139"/>
      <c r="E5465" s="140"/>
      <c r="F5465" s="140"/>
      <c r="G5465" s="140"/>
      <c r="M5465" s="140"/>
      <c r="N5465" s="167"/>
      <c r="O5465" s="167"/>
      <c r="P5465" s="142"/>
      <c r="Q5465" s="142"/>
      <c r="R5465" s="142"/>
      <c r="S5465" s="139"/>
    </row>
    <row r="5466" spans="2:19" ht="15.75" customHeight="1" x14ac:dyDescent="0.25">
      <c r="B5466" s="106"/>
      <c r="C5466" s="106"/>
      <c r="D5466" s="139"/>
      <c r="E5466" s="140"/>
      <c r="F5466" s="140"/>
      <c r="G5466" s="140"/>
      <c r="M5466" s="140"/>
      <c r="N5466" s="167"/>
      <c r="O5466" s="167"/>
      <c r="P5466" s="142"/>
      <c r="Q5466" s="142"/>
      <c r="R5466" s="142"/>
      <c r="S5466" s="139"/>
    </row>
    <row r="5467" spans="2:19" ht="15.75" customHeight="1" x14ac:dyDescent="0.25">
      <c r="B5467" s="106"/>
      <c r="C5467" s="106"/>
      <c r="D5467" s="139"/>
      <c r="E5467" s="140"/>
      <c r="F5467" s="140"/>
      <c r="G5467" s="140"/>
      <c r="M5467" s="140"/>
      <c r="N5467" s="167"/>
      <c r="O5467" s="167"/>
      <c r="P5467" s="142"/>
      <c r="Q5467" s="142"/>
      <c r="R5467" s="142"/>
      <c r="S5467" s="139"/>
    </row>
    <row r="5468" spans="2:19" ht="15.75" customHeight="1" x14ac:dyDescent="0.25">
      <c r="B5468" s="106"/>
      <c r="C5468" s="106"/>
      <c r="D5468" s="139"/>
      <c r="E5468" s="140"/>
      <c r="F5468" s="140"/>
      <c r="G5468" s="140"/>
      <c r="M5468" s="140"/>
      <c r="N5468" s="167"/>
      <c r="O5468" s="167"/>
      <c r="P5468" s="142"/>
      <c r="Q5468" s="142"/>
      <c r="R5468" s="142"/>
      <c r="S5468" s="139"/>
    </row>
    <row r="5469" spans="2:19" ht="15.75" customHeight="1" x14ac:dyDescent="0.25">
      <c r="B5469" s="106"/>
      <c r="C5469" s="106"/>
      <c r="D5469" s="139"/>
      <c r="E5469" s="140"/>
      <c r="F5469" s="140"/>
      <c r="G5469" s="140"/>
      <c r="M5469" s="140"/>
      <c r="N5469" s="167"/>
      <c r="O5469" s="167"/>
      <c r="P5469" s="142"/>
      <c r="Q5469" s="142"/>
      <c r="R5469" s="142"/>
      <c r="S5469" s="139"/>
    </row>
    <row r="5470" spans="2:19" ht="15.75" customHeight="1" x14ac:dyDescent="0.25">
      <c r="B5470" s="106"/>
      <c r="C5470" s="106"/>
      <c r="D5470" s="139"/>
      <c r="E5470" s="140"/>
      <c r="F5470" s="140"/>
      <c r="G5470" s="140"/>
      <c r="M5470" s="140"/>
      <c r="N5470" s="167"/>
      <c r="O5470" s="167"/>
      <c r="P5470" s="142"/>
      <c r="Q5470" s="142"/>
      <c r="R5470" s="142"/>
      <c r="S5470" s="139"/>
    </row>
    <row r="5471" spans="2:19" ht="15.75" customHeight="1" x14ac:dyDescent="0.25">
      <c r="B5471" s="106"/>
      <c r="C5471" s="106"/>
      <c r="D5471" s="139"/>
      <c r="E5471" s="140"/>
      <c r="F5471" s="140"/>
      <c r="G5471" s="140"/>
      <c r="M5471" s="140"/>
      <c r="N5471" s="167"/>
      <c r="O5471" s="167"/>
      <c r="P5471" s="142"/>
      <c r="Q5471" s="142"/>
      <c r="R5471" s="142"/>
      <c r="S5471" s="139"/>
    </row>
    <row r="5472" spans="2:19" ht="15.75" customHeight="1" x14ac:dyDescent="0.25">
      <c r="B5472" s="106"/>
      <c r="C5472" s="106"/>
      <c r="D5472" s="139"/>
      <c r="E5472" s="140"/>
      <c r="F5472" s="140"/>
      <c r="G5472" s="140"/>
      <c r="M5472" s="140"/>
      <c r="N5472" s="167"/>
      <c r="O5472" s="167"/>
      <c r="P5472" s="142"/>
      <c r="Q5472" s="142"/>
      <c r="R5472" s="142"/>
      <c r="S5472" s="139"/>
    </row>
    <row r="5473" spans="2:19" ht="15.75" customHeight="1" x14ac:dyDescent="0.25">
      <c r="B5473" s="106"/>
      <c r="C5473" s="106"/>
      <c r="D5473" s="139"/>
      <c r="E5473" s="140"/>
      <c r="F5473" s="140"/>
      <c r="G5473" s="140"/>
      <c r="M5473" s="140"/>
      <c r="N5473" s="167"/>
      <c r="O5473" s="167"/>
      <c r="P5473" s="142"/>
      <c r="Q5473" s="142"/>
      <c r="R5473" s="142"/>
      <c r="S5473" s="139"/>
    </row>
    <row r="5474" spans="2:19" ht="15.75" customHeight="1" x14ac:dyDescent="0.25">
      <c r="B5474" s="106"/>
      <c r="C5474" s="106"/>
      <c r="D5474" s="139"/>
      <c r="E5474" s="140"/>
      <c r="F5474" s="140"/>
      <c r="G5474" s="140"/>
      <c r="M5474" s="140"/>
      <c r="N5474" s="167"/>
      <c r="O5474" s="167"/>
      <c r="P5474" s="142"/>
      <c r="Q5474" s="142"/>
      <c r="R5474" s="142"/>
      <c r="S5474" s="139"/>
    </row>
    <row r="5475" spans="2:19" ht="15.75" customHeight="1" x14ac:dyDescent="0.25">
      <c r="B5475" s="106"/>
      <c r="C5475" s="106"/>
      <c r="D5475" s="139"/>
      <c r="E5475" s="140"/>
      <c r="F5475" s="140"/>
      <c r="G5475" s="140"/>
      <c r="M5475" s="140"/>
      <c r="N5475" s="167"/>
      <c r="O5475" s="167"/>
      <c r="P5475" s="142"/>
      <c r="Q5475" s="142"/>
      <c r="R5475" s="142"/>
      <c r="S5475" s="139"/>
    </row>
    <row r="5476" spans="2:19" ht="15.75" customHeight="1" x14ac:dyDescent="0.25">
      <c r="B5476" s="106"/>
      <c r="C5476" s="106"/>
      <c r="D5476" s="139"/>
      <c r="E5476" s="140"/>
      <c r="F5476" s="140"/>
      <c r="G5476" s="140"/>
      <c r="M5476" s="140"/>
      <c r="N5476" s="167"/>
      <c r="O5476" s="167"/>
      <c r="P5476" s="142"/>
      <c r="Q5476" s="142"/>
      <c r="R5476" s="142"/>
      <c r="S5476" s="139"/>
    </row>
    <row r="5477" spans="2:19" ht="15.75" customHeight="1" x14ac:dyDescent="0.25">
      <c r="B5477" s="106"/>
      <c r="C5477" s="106"/>
      <c r="D5477" s="139"/>
      <c r="E5477" s="140"/>
      <c r="F5477" s="140"/>
      <c r="G5477" s="140"/>
      <c r="M5477" s="140"/>
      <c r="N5477" s="167"/>
      <c r="O5477" s="167"/>
      <c r="P5477" s="142"/>
      <c r="Q5477" s="142"/>
      <c r="R5477" s="142"/>
      <c r="S5477" s="139"/>
    </row>
    <row r="5478" spans="2:19" ht="15.75" customHeight="1" x14ac:dyDescent="0.25">
      <c r="B5478" s="106"/>
      <c r="C5478" s="106"/>
      <c r="D5478" s="139"/>
      <c r="E5478" s="140"/>
      <c r="F5478" s="140"/>
      <c r="G5478" s="140"/>
      <c r="M5478" s="140"/>
      <c r="N5478" s="167"/>
      <c r="O5478" s="167"/>
      <c r="P5478" s="142"/>
      <c r="Q5478" s="142"/>
      <c r="R5478" s="142"/>
      <c r="S5478" s="139"/>
    </row>
    <row r="5479" spans="2:19" ht="15.75" customHeight="1" x14ac:dyDescent="0.25">
      <c r="B5479" s="106"/>
      <c r="C5479" s="106"/>
      <c r="D5479" s="139"/>
      <c r="E5479" s="140"/>
      <c r="F5479" s="140"/>
      <c r="G5479" s="140"/>
      <c r="M5479" s="140"/>
      <c r="N5479" s="167"/>
      <c r="O5479" s="167"/>
      <c r="P5479" s="142"/>
      <c r="Q5479" s="142"/>
      <c r="R5479" s="142"/>
      <c r="S5479" s="139"/>
    </row>
    <row r="5480" spans="2:19" ht="15.75" customHeight="1" x14ac:dyDescent="0.25">
      <c r="B5480" s="106"/>
      <c r="C5480" s="106"/>
      <c r="D5480" s="139"/>
      <c r="E5480" s="140"/>
      <c r="F5480" s="140"/>
      <c r="G5480" s="140"/>
      <c r="M5480" s="140"/>
      <c r="N5480" s="167"/>
      <c r="O5480" s="167"/>
      <c r="P5480" s="142"/>
      <c r="Q5480" s="142"/>
      <c r="R5480" s="142"/>
      <c r="S5480" s="139"/>
    </row>
    <row r="5481" spans="2:19" ht="15.75" customHeight="1" x14ac:dyDescent="0.25">
      <c r="B5481" s="106"/>
      <c r="C5481" s="106"/>
      <c r="D5481" s="139"/>
      <c r="E5481" s="140"/>
      <c r="F5481" s="140"/>
      <c r="G5481" s="140"/>
      <c r="M5481" s="140"/>
      <c r="N5481" s="167"/>
      <c r="O5481" s="167"/>
      <c r="P5481" s="142"/>
      <c r="Q5481" s="142"/>
      <c r="R5481" s="142"/>
      <c r="S5481" s="139"/>
    </row>
    <row r="5482" spans="2:19" ht="15.75" customHeight="1" x14ac:dyDescent="0.25">
      <c r="B5482" s="106"/>
      <c r="C5482" s="106"/>
      <c r="D5482" s="139"/>
      <c r="E5482" s="140"/>
      <c r="F5482" s="140"/>
      <c r="G5482" s="140"/>
      <c r="M5482" s="140"/>
      <c r="N5482" s="167"/>
      <c r="O5482" s="167"/>
      <c r="P5482" s="142"/>
      <c r="Q5482" s="142"/>
      <c r="R5482" s="142"/>
      <c r="S5482" s="139"/>
    </row>
    <row r="5483" spans="2:19" ht="15.75" customHeight="1" x14ac:dyDescent="0.25">
      <c r="B5483" s="106"/>
      <c r="C5483" s="106"/>
      <c r="D5483" s="139"/>
      <c r="E5483" s="140"/>
      <c r="F5483" s="140"/>
      <c r="G5483" s="140"/>
      <c r="M5483" s="140"/>
      <c r="N5483" s="167"/>
      <c r="O5483" s="167"/>
      <c r="P5483" s="142"/>
      <c r="Q5483" s="142"/>
      <c r="R5483" s="142"/>
      <c r="S5483" s="139"/>
    </row>
    <row r="5484" spans="2:19" ht="15.75" customHeight="1" x14ac:dyDescent="0.25">
      <c r="B5484" s="106"/>
      <c r="C5484" s="106"/>
      <c r="D5484" s="139"/>
      <c r="E5484" s="140"/>
      <c r="F5484" s="140"/>
      <c r="G5484" s="140"/>
      <c r="M5484" s="140"/>
      <c r="N5484" s="167"/>
      <c r="O5484" s="167"/>
      <c r="P5484" s="142"/>
      <c r="Q5484" s="142"/>
      <c r="R5484" s="142"/>
      <c r="S5484" s="139"/>
    </row>
    <row r="5485" spans="2:19" ht="15.75" customHeight="1" x14ac:dyDescent="0.25">
      <c r="B5485" s="106"/>
      <c r="C5485" s="106"/>
      <c r="D5485" s="139"/>
      <c r="E5485" s="140"/>
      <c r="F5485" s="140"/>
      <c r="G5485" s="140"/>
      <c r="M5485" s="140"/>
      <c r="N5485" s="167"/>
      <c r="O5485" s="167"/>
      <c r="P5485" s="142"/>
      <c r="Q5485" s="142"/>
      <c r="R5485" s="142"/>
      <c r="S5485" s="139"/>
    </row>
    <row r="5486" spans="2:19" ht="15.75" customHeight="1" x14ac:dyDescent="0.25">
      <c r="B5486" s="106"/>
      <c r="C5486" s="106"/>
      <c r="D5486" s="139"/>
      <c r="E5486" s="140"/>
      <c r="F5486" s="140"/>
      <c r="G5486" s="140"/>
      <c r="M5486" s="140"/>
      <c r="N5486" s="167"/>
      <c r="O5486" s="167"/>
      <c r="P5486" s="142"/>
      <c r="Q5486" s="142"/>
      <c r="R5486" s="142"/>
      <c r="S5486" s="139"/>
    </row>
    <row r="5487" spans="2:19" ht="15.75" customHeight="1" x14ac:dyDescent="0.25">
      <c r="B5487" s="106"/>
      <c r="C5487" s="106"/>
      <c r="D5487" s="139"/>
      <c r="E5487" s="140"/>
      <c r="F5487" s="140"/>
      <c r="G5487" s="140"/>
      <c r="M5487" s="140"/>
      <c r="N5487" s="167"/>
      <c r="O5487" s="167"/>
      <c r="P5487" s="142"/>
      <c r="Q5487" s="142"/>
      <c r="R5487" s="142"/>
      <c r="S5487" s="139"/>
    </row>
    <row r="5488" spans="2:19" ht="15.75" customHeight="1" x14ac:dyDescent="0.25">
      <c r="B5488" s="106"/>
      <c r="C5488" s="106"/>
      <c r="D5488" s="139"/>
      <c r="E5488" s="140"/>
      <c r="F5488" s="140"/>
      <c r="G5488" s="140"/>
      <c r="M5488" s="140"/>
      <c r="N5488" s="167"/>
      <c r="O5488" s="167"/>
      <c r="P5488" s="142"/>
      <c r="Q5488" s="142"/>
      <c r="R5488" s="142"/>
      <c r="S5488" s="139"/>
    </row>
    <row r="5489" spans="2:19" ht="15.75" customHeight="1" x14ac:dyDescent="0.25">
      <c r="B5489" s="106"/>
      <c r="C5489" s="106"/>
      <c r="D5489" s="139"/>
      <c r="E5489" s="140"/>
      <c r="F5489" s="140"/>
      <c r="G5489" s="140"/>
      <c r="M5489" s="140"/>
      <c r="N5489" s="167"/>
      <c r="O5489" s="167"/>
      <c r="P5489" s="142"/>
      <c r="Q5489" s="142"/>
      <c r="R5489" s="142"/>
      <c r="S5489" s="139"/>
    </row>
    <row r="5490" spans="2:19" ht="15.75" customHeight="1" x14ac:dyDescent="0.25">
      <c r="B5490" s="106"/>
      <c r="C5490" s="106"/>
      <c r="D5490" s="139"/>
      <c r="E5490" s="140"/>
      <c r="F5490" s="140"/>
      <c r="G5490" s="140"/>
      <c r="M5490" s="140"/>
      <c r="N5490" s="167"/>
      <c r="O5490" s="167"/>
      <c r="P5490" s="142"/>
      <c r="Q5490" s="142"/>
      <c r="R5490" s="142"/>
      <c r="S5490" s="139"/>
    </row>
    <row r="5491" spans="2:19" ht="15.75" customHeight="1" x14ac:dyDescent="0.25">
      <c r="B5491" s="106"/>
      <c r="C5491" s="106"/>
      <c r="D5491" s="139"/>
      <c r="E5491" s="140"/>
      <c r="F5491" s="140"/>
      <c r="G5491" s="140"/>
      <c r="M5491" s="140"/>
      <c r="N5491" s="167"/>
      <c r="O5491" s="167"/>
      <c r="P5491" s="142"/>
      <c r="Q5491" s="142"/>
      <c r="R5491" s="142"/>
      <c r="S5491" s="139"/>
    </row>
    <row r="5492" spans="2:19" ht="15.75" customHeight="1" x14ac:dyDescent="0.25">
      <c r="B5492" s="106"/>
      <c r="C5492" s="106"/>
      <c r="D5492" s="139"/>
      <c r="E5492" s="140"/>
      <c r="F5492" s="140"/>
      <c r="G5492" s="140"/>
      <c r="M5492" s="140"/>
      <c r="N5492" s="167"/>
      <c r="O5492" s="167"/>
      <c r="P5492" s="142"/>
      <c r="Q5492" s="142"/>
      <c r="R5492" s="142"/>
      <c r="S5492" s="139"/>
    </row>
    <row r="5493" spans="2:19" ht="15.75" customHeight="1" x14ac:dyDescent="0.25">
      <c r="B5493" s="106"/>
      <c r="C5493" s="106"/>
      <c r="D5493" s="139"/>
      <c r="E5493" s="140"/>
      <c r="F5493" s="140"/>
      <c r="G5493" s="140"/>
      <c r="M5493" s="140"/>
      <c r="N5493" s="167"/>
      <c r="O5493" s="167"/>
      <c r="P5493" s="142"/>
      <c r="Q5493" s="142"/>
      <c r="R5493" s="142"/>
      <c r="S5493" s="139"/>
    </row>
    <row r="5494" spans="2:19" ht="15.75" customHeight="1" x14ac:dyDescent="0.25">
      <c r="B5494" s="106"/>
      <c r="C5494" s="106"/>
      <c r="D5494" s="139"/>
      <c r="E5494" s="140"/>
      <c r="F5494" s="140"/>
      <c r="G5494" s="140"/>
      <c r="M5494" s="140"/>
      <c r="N5494" s="167"/>
      <c r="O5494" s="167"/>
      <c r="P5494" s="142"/>
      <c r="Q5494" s="142"/>
      <c r="R5494" s="142"/>
      <c r="S5494" s="139"/>
    </row>
    <row r="5495" spans="2:19" ht="15.75" customHeight="1" x14ac:dyDescent="0.25">
      <c r="B5495" s="106"/>
      <c r="C5495" s="106"/>
      <c r="D5495" s="139"/>
      <c r="E5495" s="140"/>
      <c r="F5495" s="140"/>
      <c r="G5495" s="140"/>
      <c r="M5495" s="140"/>
      <c r="N5495" s="167"/>
      <c r="O5495" s="167"/>
      <c r="P5495" s="142"/>
      <c r="Q5495" s="142"/>
      <c r="R5495" s="142"/>
      <c r="S5495" s="139"/>
    </row>
    <row r="5496" spans="2:19" ht="15.75" customHeight="1" x14ac:dyDescent="0.25">
      <c r="B5496" s="106"/>
      <c r="C5496" s="106"/>
      <c r="D5496" s="139"/>
      <c r="E5496" s="140"/>
      <c r="F5496" s="140"/>
      <c r="G5496" s="140"/>
      <c r="M5496" s="140"/>
      <c r="N5496" s="167"/>
      <c r="O5496" s="167"/>
      <c r="P5496" s="142"/>
      <c r="Q5496" s="142"/>
      <c r="R5496" s="142"/>
      <c r="S5496" s="139"/>
    </row>
    <row r="5497" spans="2:19" ht="15.75" customHeight="1" x14ac:dyDescent="0.25">
      <c r="B5497" s="106"/>
      <c r="C5497" s="106"/>
      <c r="D5497" s="139"/>
      <c r="E5497" s="140"/>
      <c r="F5497" s="140"/>
      <c r="G5497" s="140"/>
      <c r="M5497" s="140"/>
      <c r="N5497" s="167"/>
      <c r="O5497" s="167"/>
      <c r="P5497" s="142"/>
      <c r="Q5497" s="142"/>
      <c r="R5497" s="142"/>
      <c r="S5497" s="139"/>
    </row>
    <row r="5498" spans="2:19" ht="15.75" customHeight="1" x14ac:dyDescent="0.25">
      <c r="B5498" s="106"/>
      <c r="C5498" s="106"/>
      <c r="D5498" s="139"/>
      <c r="E5498" s="140"/>
      <c r="F5498" s="140"/>
      <c r="G5498" s="140"/>
      <c r="M5498" s="140"/>
      <c r="N5498" s="167"/>
      <c r="O5498" s="167"/>
      <c r="P5498" s="142"/>
      <c r="Q5498" s="142"/>
      <c r="R5498" s="142"/>
      <c r="S5498" s="139"/>
    </row>
    <row r="5499" spans="2:19" ht="15.75" customHeight="1" x14ac:dyDescent="0.25">
      <c r="B5499" s="106"/>
      <c r="C5499" s="106"/>
      <c r="D5499" s="139"/>
      <c r="E5499" s="140"/>
      <c r="F5499" s="140"/>
      <c r="G5499" s="140"/>
      <c r="M5499" s="140"/>
      <c r="N5499" s="167"/>
      <c r="O5499" s="167"/>
      <c r="P5499" s="142"/>
      <c r="Q5499" s="142"/>
      <c r="R5499" s="142"/>
      <c r="S5499" s="139"/>
    </row>
    <row r="5500" spans="2:19" ht="15.75" customHeight="1" x14ac:dyDescent="0.25">
      <c r="B5500" s="106"/>
      <c r="C5500" s="106"/>
      <c r="D5500" s="139"/>
      <c r="E5500" s="140"/>
      <c r="F5500" s="140"/>
      <c r="G5500" s="140"/>
      <c r="M5500" s="140"/>
      <c r="N5500" s="167"/>
      <c r="O5500" s="167"/>
      <c r="P5500" s="142"/>
      <c r="Q5500" s="142"/>
      <c r="R5500" s="142"/>
      <c r="S5500" s="139"/>
    </row>
    <row r="5501" spans="2:19" ht="15.75" customHeight="1" x14ac:dyDescent="0.25">
      <c r="B5501" s="106"/>
      <c r="C5501" s="106"/>
      <c r="D5501" s="139"/>
      <c r="E5501" s="140"/>
      <c r="F5501" s="140"/>
      <c r="G5501" s="140"/>
      <c r="M5501" s="140"/>
      <c r="N5501" s="167"/>
      <c r="O5501" s="167"/>
      <c r="P5501" s="142"/>
      <c r="Q5501" s="142"/>
      <c r="R5501" s="142"/>
      <c r="S5501" s="139"/>
    </row>
    <row r="5502" spans="2:19" ht="15.75" customHeight="1" x14ac:dyDescent="0.25">
      <c r="B5502" s="106"/>
      <c r="C5502" s="106"/>
      <c r="D5502" s="139"/>
      <c r="E5502" s="140"/>
      <c r="F5502" s="140"/>
      <c r="G5502" s="140"/>
      <c r="M5502" s="140"/>
      <c r="N5502" s="167"/>
      <c r="O5502" s="167"/>
      <c r="P5502" s="142"/>
      <c r="Q5502" s="142"/>
      <c r="R5502" s="142"/>
      <c r="S5502" s="139"/>
    </row>
    <row r="5503" spans="2:19" ht="15.75" customHeight="1" x14ac:dyDescent="0.25">
      <c r="B5503" s="106"/>
      <c r="C5503" s="106"/>
      <c r="D5503" s="139"/>
      <c r="E5503" s="140"/>
      <c r="F5503" s="140"/>
      <c r="G5503" s="140"/>
      <c r="M5503" s="140"/>
      <c r="N5503" s="167"/>
      <c r="O5503" s="167"/>
      <c r="P5503" s="142"/>
      <c r="Q5503" s="142"/>
      <c r="R5503" s="142"/>
      <c r="S5503" s="139"/>
    </row>
    <row r="5504" spans="2:19" ht="15.75" customHeight="1" x14ac:dyDescent="0.25">
      <c r="B5504" s="106"/>
      <c r="C5504" s="106"/>
      <c r="D5504" s="139"/>
      <c r="E5504" s="140"/>
      <c r="F5504" s="140"/>
      <c r="G5504" s="140"/>
      <c r="M5504" s="140"/>
      <c r="N5504" s="167"/>
      <c r="O5504" s="167"/>
      <c r="P5504" s="142"/>
      <c r="Q5504" s="142"/>
      <c r="R5504" s="142"/>
      <c r="S5504" s="139"/>
    </row>
    <row r="5505" spans="2:19" ht="15.75" customHeight="1" x14ac:dyDescent="0.25">
      <c r="B5505" s="106"/>
      <c r="C5505" s="106"/>
      <c r="D5505" s="139"/>
      <c r="E5505" s="140"/>
      <c r="F5505" s="140"/>
      <c r="G5505" s="140"/>
      <c r="M5505" s="140"/>
      <c r="N5505" s="167"/>
      <c r="O5505" s="167"/>
      <c r="P5505" s="142"/>
      <c r="Q5505" s="142"/>
      <c r="R5505" s="142"/>
      <c r="S5505" s="139"/>
    </row>
    <row r="5506" spans="2:19" ht="15.75" customHeight="1" x14ac:dyDescent="0.25">
      <c r="B5506" s="106"/>
      <c r="C5506" s="106"/>
      <c r="D5506" s="139"/>
      <c r="E5506" s="140"/>
      <c r="F5506" s="140"/>
      <c r="G5506" s="140"/>
      <c r="M5506" s="140"/>
      <c r="N5506" s="167"/>
      <c r="O5506" s="167"/>
      <c r="P5506" s="142"/>
      <c r="Q5506" s="142"/>
      <c r="R5506" s="142"/>
      <c r="S5506" s="139"/>
    </row>
    <row r="5507" spans="2:19" ht="15.75" customHeight="1" x14ac:dyDescent="0.25">
      <c r="B5507" s="106"/>
      <c r="C5507" s="106"/>
      <c r="D5507" s="139"/>
      <c r="E5507" s="140"/>
      <c r="F5507" s="140"/>
      <c r="G5507" s="140"/>
      <c r="M5507" s="140"/>
      <c r="N5507" s="167"/>
      <c r="O5507" s="167"/>
      <c r="P5507" s="142"/>
      <c r="Q5507" s="142"/>
      <c r="R5507" s="142"/>
      <c r="S5507" s="139"/>
    </row>
    <row r="5508" spans="2:19" ht="15.75" customHeight="1" x14ac:dyDescent="0.25">
      <c r="B5508" s="106"/>
      <c r="C5508" s="106"/>
      <c r="D5508" s="139"/>
      <c r="E5508" s="140"/>
      <c r="F5508" s="140"/>
      <c r="G5508" s="140"/>
      <c r="M5508" s="140"/>
      <c r="N5508" s="167"/>
      <c r="O5508" s="167"/>
      <c r="P5508" s="142"/>
      <c r="Q5508" s="142"/>
      <c r="R5508" s="142"/>
      <c r="S5508" s="139"/>
    </row>
    <row r="5509" spans="2:19" ht="15.75" customHeight="1" x14ac:dyDescent="0.25">
      <c r="B5509" s="106"/>
      <c r="C5509" s="106"/>
      <c r="D5509" s="139"/>
      <c r="E5509" s="140"/>
      <c r="F5509" s="140"/>
      <c r="G5509" s="140"/>
      <c r="M5509" s="140"/>
      <c r="N5509" s="167"/>
      <c r="O5509" s="167"/>
      <c r="P5509" s="142"/>
      <c r="Q5509" s="142"/>
      <c r="R5509" s="142"/>
      <c r="S5509" s="139"/>
    </row>
    <row r="5510" spans="2:19" ht="15.75" customHeight="1" x14ac:dyDescent="0.25">
      <c r="B5510" s="106"/>
      <c r="C5510" s="106"/>
      <c r="D5510" s="139"/>
      <c r="E5510" s="140"/>
      <c r="F5510" s="140"/>
      <c r="G5510" s="140"/>
      <c r="M5510" s="140"/>
      <c r="N5510" s="167"/>
      <c r="O5510" s="167"/>
      <c r="P5510" s="142"/>
      <c r="Q5510" s="142"/>
      <c r="R5510" s="142"/>
      <c r="S5510" s="139"/>
    </row>
    <row r="5511" spans="2:19" ht="15.75" customHeight="1" x14ac:dyDescent="0.25">
      <c r="B5511" s="106"/>
      <c r="C5511" s="106"/>
      <c r="D5511" s="139"/>
      <c r="E5511" s="140"/>
      <c r="F5511" s="140"/>
      <c r="G5511" s="140"/>
      <c r="M5511" s="140"/>
      <c r="N5511" s="167"/>
      <c r="O5511" s="167"/>
      <c r="P5511" s="142"/>
      <c r="Q5511" s="142"/>
      <c r="R5511" s="142"/>
      <c r="S5511" s="139"/>
    </row>
    <row r="5512" spans="2:19" ht="15.75" customHeight="1" x14ac:dyDescent="0.25">
      <c r="B5512" s="106"/>
      <c r="C5512" s="106"/>
      <c r="D5512" s="139"/>
      <c r="E5512" s="140"/>
      <c r="F5512" s="140"/>
      <c r="G5512" s="140"/>
      <c r="M5512" s="140"/>
      <c r="N5512" s="167"/>
      <c r="O5512" s="167"/>
      <c r="P5512" s="142"/>
      <c r="Q5512" s="142"/>
      <c r="R5512" s="142"/>
      <c r="S5512" s="139"/>
    </row>
    <row r="5513" spans="2:19" ht="15.75" customHeight="1" x14ac:dyDescent="0.25">
      <c r="B5513" s="106"/>
      <c r="C5513" s="106"/>
      <c r="D5513" s="139"/>
      <c r="E5513" s="140"/>
      <c r="F5513" s="140"/>
      <c r="G5513" s="140"/>
      <c r="M5513" s="140"/>
      <c r="N5513" s="167"/>
      <c r="O5513" s="167"/>
      <c r="P5513" s="142"/>
      <c r="Q5513" s="142"/>
      <c r="R5513" s="142"/>
      <c r="S5513" s="139"/>
    </row>
    <row r="5514" spans="2:19" ht="15.75" customHeight="1" x14ac:dyDescent="0.25">
      <c r="B5514" s="106"/>
      <c r="C5514" s="106"/>
      <c r="D5514" s="139"/>
      <c r="E5514" s="140"/>
      <c r="F5514" s="140"/>
      <c r="G5514" s="140"/>
      <c r="M5514" s="140"/>
      <c r="N5514" s="167"/>
      <c r="O5514" s="167"/>
      <c r="P5514" s="142"/>
      <c r="Q5514" s="142"/>
      <c r="R5514" s="142"/>
      <c r="S5514" s="139"/>
    </row>
    <row r="5515" spans="2:19" ht="15.75" customHeight="1" x14ac:dyDescent="0.25">
      <c r="B5515" s="106"/>
      <c r="C5515" s="106"/>
      <c r="D5515" s="139"/>
      <c r="E5515" s="140"/>
      <c r="F5515" s="140"/>
      <c r="G5515" s="140"/>
      <c r="M5515" s="140"/>
      <c r="N5515" s="167"/>
      <c r="O5515" s="167"/>
      <c r="P5515" s="142"/>
      <c r="Q5515" s="142"/>
      <c r="R5515" s="142"/>
      <c r="S5515" s="139"/>
    </row>
    <row r="5516" spans="2:19" ht="15.75" customHeight="1" x14ac:dyDescent="0.25">
      <c r="B5516" s="106"/>
      <c r="C5516" s="106"/>
      <c r="D5516" s="139"/>
      <c r="E5516" s="140"/>
      <c r="F5516" s="140"/>
      <c r="G5516" s="140"/>
      <c r="M5516" s="140"/>
      <c r="N5516" s="167"/>
      <c r="O5516" s="167"/>
      <c r="P5516" s="142"/>
      <c r="Q5516" s="142"/>
      <c r="R5516" s="142"/>
      <c r="S5516" s="139"/>
    </row>
    <row r="5517" spans="2:19" ht="15.75" customHeight="1" x14ac:dyDescent="0.25">
      <c r="B5517" s="106"/>
      <c r="C5517" s="106"/>
      <c r="D5517" s="139"/>
      <c r="E5517" s="140"/>
      <c r="F5517" s="140"/>
      <c r="G5517" s="140"/>
      <c r="M5517" s="140"/>
      <c r="N5517" s="167"/>
      <c r="O5517" s="167"/>
      <c r="P5517" s="142"/>
      <c r="Q5517" s="142"/>
      <c r="R5517" s="142"/>
      <c r="S5517" s="139"/>
    </row>
    <row r="5518" spans="2:19" ht="15.75" customHeight="1" x14ac:dyDescent="0.25">
      <c r="B5518" s="106"/>
      <c r="C5518" s="106"/>
      <c r="D5518" s="139"/>
      <c r="E5518" s="140"/>
      <c r="F5518" s="140"/>
      <c r="G5518" s="140"/>
      <c r="M5518" s="140"/>
      <c r="N5518" s="167"/>
      <c r="O5518" s="167"/>
      <c r="P5518" s="142"/>
      <c r="Q5518" s="142"/>
      <c r="R5518" s="142"/>
      <c r="S5518" s="139"/>
    </row>
    <row r="5519" spans="2:19" ht="15.75" customHeight="1" x14ac:dyDescent="0.25">
      <c r="B5519" s="106"/>
      <c r="C5519" s="106"/>
      <c r="D5519" s="139"/>
      <c r="E5519" s="140"/>
      <c r="F5519" s="140"/>
      <c r="G5519" s="140"/>
      <c r="M5519" s="140"/>
      <c r="N5519" s="167"/>
      <c r="O5519" s="167"/>
      <c r="P5519" s="142"/>
      <c r="Q5519" s="142"/>
      <c r="R5519" s="142"/>
      <c r="S5519" s="139"/>
    </row>
    <row r="5520" spans="2:19" ht="15.75" customHeight="1" x14ac:dyDescent="0.25">
      <c r="B5520" s="106"/>
      <c r="C5520" s="106"/>
      <c r="D5520" s="139"/>
      <c r="E5520" s="140"/>
      <c r="F5520" s="140"/>
      <c r="G5520" s="140"/>
      <c r="M5520" s="140"/>
      <c r="N5520" s="167"/>
      <c r="O5520" s="167"/>
      <c r="P5520" s="142"/>
      <c r="Q5520" s="142"/>
      <c r="R5520" s="142"/>
      <c r="S5520" s="139"/>
    </row>
    <row r="5521" spans="2:19" ht="15.75" customHeight="1" x14ac:dyDescent="0.25">
      <c r="B5521" s="106"/>
      <c r="C5521" s="106"/>
      <c r="D5521" s="139"/>
      <c r="E5521" s="140"/>
      <c r="F5521" s="140"/>
      <c r="G5521" s="140"/>
      <c r="M5521" s="140"/>
      <c r="N5521" s="167"/>
      <c r="O5521" s="167"/>
      <c r="P5521" s="142"/>
      <c r="Q5521" s="142"/>
      <c r="R5521" s="142"/>
      <c r="S5521" s="139"/>
    </row>
    <row r="5522" spans="2:19" ht="15.75" customHeight="1" x14ac:dyDescent="0.25">
      <c r="B5522" s="106"/>
      <c r="C5522" s="106"/>
      <c r="D5522" s="139"/>
      <c r="E5522" s="140"/>
      <c r="F5522" s="140"/>
      <c r="G5522" s="140"/>
      <c r="M5522" s="140"/>
      <c r="N5522" s="167"/>
      <c r="O5522" s="167"/>
      <c r="P5522" s="142"/>
      <c r="Q5522" s="142"/>
      <c r="R5522" s="142"/>
      <c r="S5522" s="139"/>
    </row>
    <row r="5523" spans="2:19" ht="15.75" customHeight="1" x14ac:dyDescent="0.25">
      <c r="B5523" s="106"/>
      <c r="C5523" s="106"/>
      <c r="D5523" s="139"/>
      <c r="E5523" s="140"/>
      <c r="F5523" s="140"/>
      <c r="G5523" s="140"/>
      <c r="M5523" s="140"/>
      <c r="N5523" s="167"/>
      <c r="O5523" s="167"/>
      <c r="P5523" s="142"/>
      <c r="Q5523" s="142"/>
      <c r="R5523" s="142"/>
      <c r="S5523" s="139"/>
    </row>
    <row r="5524" spans="2:19" ht="15.75" customHeight="1" x14ac:dyDescent="0.25">
      <c r="B5524" s="106"/>
      <c r="C5524" s="106"/>
      <c r="D5524" s="139"/>
      <c r="E5524" s="140"/>
      <c r="F5524" s="140"/>
      <c r="G5524" s="140"/>
      <c r="M5524" s="140"/>
      <c r="N5524" s="167"/>
      <c r="O5524" s="167"/>
      <c r="P5524" s="142"/>
      <c r="Q5524" s="142"/>
      <c r="R5524" s="142"/>
      <c r="S5524" s="139"/>
    </row>
    <row r="5525" spans="2:19" ht="15.75" customHeight="1" x14ac:dyDescent="0.25">
      <c r="B5525" s="106"/>
      <c r="C5525" s="106"/>
      <c r="D5525" s="139"/>
      <c r="E5525" s="140"/>
      <c r="F5525" s="140"/>
      <c r="G5525" s="140"/>
      <c r="M5525" s="140"/>
      <c r="N5525" s="167"/>
      <c r="O5525" s="167"/>
      <c r="P5525" s="142"/>
      <c r="Q5525" s="142"/>
      <c r="R5525" s="142"/>
      <c r="S5525" s="139"/>
    </row>
    <row r="5526" spans="2:19" ht="15.75" customHeight="1" x14ac:dyDescent="0.25">
      <c r="B5526" s="106"/>
      <c r="C5526" s="106"/>
      <c r="D5526" s="139"/>
      <c r="E5526" s="140"/>
      <c r="F5526" s="140"/>
      <c r="G5526" s="140"/>
      <c r="M5526" s="140"/>
      <c r="N5526" s="167"/>
      <c r="O5526" s="167"/>
      <c r="P5526" s="142"/>
      <c r="Q5526" s="142"/>
      <c r="R5526" s="142"/>
      <c r="S5526" s="139"/>
    </row>
    <row r="5527" spans="2:19" ht="15.75" customHeight="1" x14ac:dyDescent="0.25">
      <c r="B5527" s="106"/>
      <c r="C5527" s="106"/>
      <c r="D5527" s="139"/>
      <c r="E5527" s="140"/>
      <c r="F5527" s="140"/>
      <c r="G5527" s="140"/>
      <c r="M5527" s="140"/>
      <c r="N5527" s="167"/>
      <c r="O5527" s="167"/>
      <c r="P5527" s="142"/>
      <c r="Q5527" s="142"/>
      <c r="R5527" s="142"/>
      <c r="S5527" s="139"/>
    </row>
    <row r="5528" spans="2:19" ht="15.75" customHeight="1" x14ac:dyDescent="0.25">
      <c r="B5528" s="106"/>
      <c r="C5528" s="106"/>
      <c r="D5528" s="139"/>
      <c r="E5528" s="140"/>
      <c r="F5528" s="140"/>
      <c r="G5528" s="140"/>
      <c r="M5528" s="140"/>
      <c r="N5528" s="167"/>
      <c r="O5528" s="167"/>
      <c r="P5528" s="142"/>
      <c r="Q5528" s="142"/>
      <c r="R5528" s="142"/>
      <c r="S5528" s="139"/>
    </row>
    <row r="5529" spans="2:19" ht="15.75" customHeight="1" x14ac:dyDescent="0.25">
      <c r="B5529" s="106"/>
      <c r="C5529" s="106"/>
      <c r="D5529" s="139"/>
      <c r="E5529" s="140"/>
      <c r="F5529" s="140"/>
      <c r="G5529" s="140"/>
      <c r="M5529" s="140"/>
      <c r="N5529" s="167"/>
      <c r="O5529" s="167"/>
      <c r="P5529" s="142"/>
      <c r="Q5529" s="142"/>
      <c r="R5529" s="142"/>
      <c r="S5529" s="139"/>
    </row>
    <row r="5530" spans="2:19" ht="15.75" customHeight="1" x14ac:dyDescent="0.25">
      <c r="B5530" s="106"/>
      <c r="C5530" s="106"/>
      <c r="D5530" s="139"/>
      <c r="E5530" s="140"/>
      <c r="F5530" s="140"/>
      <c r="G5530" s="140"/>
      <c r="M5530" s="140"/>
      <c r="N5530" s="167"/>
      <c r="O5530" s="167"/>
      <c r="P5530" s="142"/>
      <c r="Q5530" s="142"/>
      <c r="R5530" s="142"/>
      <c r="S5530" s="139"/>
    </row>
    <row r="5531" spans="2:19" ht="15.75" customHeight="1" x14ac:dyDescent="0.25">
      <c r="B5531" s="106"/>
      <c r="C5531" s="106"/>
      <c r="D5531" s="139"/>
      <c r="E5531" s="140"/>
      <c r="F5531" s="140"/>
      <c r="G5531" s="140"/>
      <c r="M5531" s="140"/>
      <c r="N5531" s="167"/>
      <c r="O5531" s="167"/>
      <c r="P5531" s="142"/>
      <c r="Q5531" s="142"/>
      <c r="R5531" s="142"/>
      <c r="S5531" s="139"/>
    </row>
    <row r="5532" spans="2:19" ht="15.75" customHeight="1" x14ac:dyDescent="0.25">
      <c r="B5532" s="106"/>
      <c r="C5532" s="106"/>
      <c r="D5532" s="139"/>
      <c r="E5532" s="140"/>
      <c r="F5532" s="140"/>
      <c r="G5532" s="140"/>
      <c r="M5532" s="140"/>
      <c r="N5532" s="167"/>
      <c r="O5532" s="167"/>
      <c r="P5532" s="142"/>
      <c r="Q5532" s="142"/>
      <c r="R5532" s="142"/>
      <c r="S5532" s="139"/>
    </row>
    <row r="5533" spans="2:19" ht="15.75" customHeight="1" x14ac:dyDescent="0.25">
      <c r="B5533" s="106"/>
      <c r="C5533" s="106"/>
      <c r="D5533" s="139"/>
      <c r="E5533" s="140"/>
      <c r="F5533" s="140"/>
      <c r="G5533" s="140"/>
      <c r="M5533" s="140"/>
      <c r="N5533" s="167"/>
      <c r="O5533" s="167"/>
      <c r="P5533" s="142"/>
      <c r="Q5533" s="142"/>
      <c r="R5533" s="142"/>
      <c r="S5533" s="139"/>
    </row>
    <row r="5534" spans="2:19" ht="15.75" customHeight="1" x14ac:dyDescent="0.25">
      <c r="B5534" s="106"/>
      <c r="C5534" s="106"/>
      <c r="D5534" s="139"/>
      <c r="E5534" s="140"/>
      <c r="F5534" s="140"/>
      <c r="G5534" s="140"/>
      <c r="M5534" s="140"/>
      <c r="N5534" s="167"/>
      <c r="O5534" s="167"/>
      <c r="P5534" s="142"/>
      <c r="Q5534" s="142"/>
      <c r="R5534" s="142"/>
      <c r="S5534" s="139"/>
    </row>
    <row r="5535" spans="2:19" ht="15.75" customHeight="1" x14ac:dyDescent="0.25">
      <c r="B5535" s="106"/>
      <c r="C5535" s="106"/>
      <c r="D5535" s="139"/>
      <c r="E5535" s="140"/>
      <c r="F5535" s="140"/>
      <c r="G5535" s="140"/>
      <c r="M5535" s="140"/>
      <c r="N5535" s="167"/>
      <c r="O5535" s="167"/>
      <c r="P5535" s="142"/>
      <c r="Q5535" s="142"/>
      <c r="R5535" s="142"/>
      <c r="S5535" s="139"/>
    </row>
    <row r="5536" spans="2:19" ht="15.75" customHeight="1" x14ac:dyDescent="0.25">
      <c r="B5536" s="106"/>
      <c r="C5536" s="106"/>
      <c r="D5536" s="139"/>
      <c r="E5536" s="140"/>
      <c r="F5536" s="140"/>
      <c r="G5536" s="140"/>
      <c r="M5536" s="140"/>
      <c r="N5536" s="167"/>
      <c r="O5536" s="167"/>
      <c r="P5536" s="142"/>
      <c r="Q5536" s="142"/>
      <c r="R5536" s="142"/>
      <c r="S5536" s="139"/>
    </row>
    <row r="5537" spans="2:19" ht="15.75" customHeight="1" x14ac:dyDescent="0.25">
      <c r="B5537" s="106"/>
      <c r="C5537" s="106"/>
      <c r="D5537" s="139"/>
      <c r="E5537" s="140"/>
      <c r="F5537" s="140"/>
      <c r="G5537" s="140"/>
      <c r="M5537" s="140"/>
      <c r="N5537" s="167"/>
      <c r="O5537" s="167"/>
      <c r="P5537" s="142"/>
      <c r="Q5537" s="142"/>
      <c r="R5537" s="142"/>
      <c r="S5537" s="139"/>
    </row>
    <row r="5538" spans="2:19" ht="15.75" customHeight="1" x14ac:dyDescent="0.25">
      <c r="B5538" s="106"/>
      <c r="C5538" s="106"/>
      <c r="D5538" s="139"/>
      <c r="E5538" s="140"/>
      <c r="F5538" s="140"/>
      <c r="G5538" s="140"/>
      <c r="M5538" s="140"/>
      <c r="N5538" s="167"/>
      <c r="O5538" s="167"/>
      <c r="P5538" s="142"/>
      <c r="Q5538" s="142"/>
      <c r="R5538" s="142"/>
      <c r="S5538" s="139"/>
    </row>
    <row r="5539" spans="2:19" ht="15.75" customHeight="1" x14ac:dyDescent="0.25">
      <c r="B5539" s="106"/>
      <c r="C5539" s="106"/>
      <c r="D5539" s="139"/>
      <c r="E5539" s="140"/>
      <c r="F5539" s="140"/>
      <c r="G5539" s="140"/>
      <c r="M5539" s="140"/>
      <c r="N5539" s="167"/>
      <c r="O5539" s="167"/>
      <c r="P5539" s="142"/>
      <c r="Q5539" s="142"/>
      <c r="R5539" s="142"/>
      <c r="S5539" s="139"/>
    </row>
    <row r="5540" spans="2:19" ht="15.75" customHeight="1" x14ac:dyDescent="0.25">
      <c r="B5540" s="106"/>
      <c r="C5540" s="106"/>
      <c r="D5540" s="139"/>
      <c r="E5540" s="140"/>
      <c r="F5540" s="140"/>
      <c r="G5540" s="140"/>
      <c r="M5540" s="140"/>
      <c r="N5540" s="167"/>
      <c r="O5540" s="167"/>
      <c r="P5540" s="142"/>
      <c r="Q5540" s="142"/>
      <c r="R5540" s="142"/>
      <c r="S5540" s="139"/>
    </row>
    <row r="5541" spans="2:19" ht="15.75" customHeight="1" x14ac:dyDescent="0.25">
      <c r="B5541" s="106"/>
      <c r="C5541" s="106"/>
      <c r="D5541" s="139"/>
      <c r="E5541" s="140"/>
      <c r="F5541" s="140"/>
      <c r="G5541" s="140"/>
      <c r="M5541" s="140"/>
      <c r="N5541" s="167"/>
      <c r="O5541" s="167"/>
      <c r="P5541" s="142"/>
      <c r="Q5541" s="142"/>
      <c r="R5541" s="142"/>
      <c r="S5541" s="139"/>
    </row>
    <row r="5542" spans="2:19" ht="15.75" customHeight="1" x14ac:dyDescent="0.25">
      <c r="B5542" s="106"/>
      <c r="C5542" s="106"/>
      <c r="D5542" s="139"/>
      <c r="E5542" s="140"/>
      <c r="F5542" s="140"/>
      <c r="G5542" s="140"/>
      <c r="M5542" s="140"/>
      <c r="N5542" s="167"/>
      <c r="O5542" s="167"/>
      <c r="P5542" s="142"/>
      <c r="Q5542" s="142"/>
      <c r="R5542" s="142"/>
      <c r="S5542" s="139"/>
    </row>
    <row r="5543" spans="2:19" ht="15.75" customHeight="1" x14ac:dyDescent="0.25">
      <c r="B5543" s="106"/>
      <c r="C5543" s="106"/>
      <c r="D5543" s="139"/>
      <c r="E5543" s="140"/>
      <c r="F5543" s="140"/>
      <c r="G5543" s="140"/>
      <c r="M5543" s="140"/>
      <c r="N5543" s="167"/>
      <c r="O5543" s="167"/>
      <c r="P5543" s="142"/>
      <c r="Q5543" s="142"/>
      <c r="R5543" s="142"/>
      <c r="S5543" s="139"/>
    </row>
    <row r="5544" spans="2:19" ht="15.75" customHeight="1" x14ac:dyDescent="0.25">
      <c r="B5544" s="106"/>
      <c r="C5544" s="106"/>
      <c r="D5544" s="139"/>
      <c r="E5544" s="140"/>
      <c r="F5544" s="140"/>
      <c r="G5544" s="140"/>
      <c r="M5544" s="140"/>
      <c r="N5544" s="167"/>
      <c r="O5544" s="167"/>
      <c r="P5544" s="142"/>
      <c r="Q5544" s="142"/>
      <c r="R5544" s="142"/>
      <c r="S5544" s="139"/>
    </row>
    <row r="5545" spans="2:19" ht="15.75" customHeight="1" x14ac:dyDescent="0.25">
      <c r="B5545" s="106"/>
      <c r="C5545" s="106"/>
      <c r="D5545" s="139"/>
      <c r="E5545" s="140"/>
      <c r="F5545" s="140"/>
      <c r="G5545" s="140"/>
      <c r="M5545" s="140"/>
      <c r="N5545" s="167"/>
      <c r="O5545" s="167"/>
      <c r="P5545" s="142"/>
      <c r="Q5545" s="142"/>
      <c r="R5545" s="142"/>
      <c r="S5545" s="139"/>
    </row>
    <row r="5546" spans="2:19" ht="15.75" customHeight="1" x14ac:dyDescent="0.25">
      <c r="B5546" s="106"/>
      <c r="C5546" s="106"/>
      <c r="D5546" s="139"/>
      <c r="E5546" s="140"/>
      <c r="F5546" s="140"/>
      <c r="G5546" s="140"/>
      <c r="M5546" s="140"/>
      <c r="N5546" s="167"/>
      <c r="O5546" s="167"/>
      <c r="P5546" s="142"/>
      <c r="Q5546" s="142"/>
      <c r="R5546" s="142"/>
      <c r="S5546" s="139"/>
    </row>
    <row r="5547" spans="2:19" ht="15.75" customHeight="1" x14ac:dyDescent="0.25">
      <c r="B5547" s="106"/>
      <c r="C5547" s="106"/>
      <c r="D5547" s="139"/>
      <c r="E5547" s="140"/>
      <c r="F5547" s="140"/>
      <c r="G5547" s="140"/>
      <c r="M5547" s="140"/>
      <c r="N5547" s="167"/>
      <c r="O5547" s="167"/>
      <c r="P5547" s="142"/>
      <c r="Q5547" s="142"/>
      <c r="R5547" s="142"/>
      <c r="S5547" s="139"/>
    </row>
    <row r="5548" spans="2:19" ht="15.75" customHeight="1" x14ac:dyDescent="0.25">
      <c r="B5548" s="106"/>
      <c r="C5548" s="106"/>
      <c r="D5548" s="139"/>
      <c r="E5548" s="140"/>
      <c r="F5548" s="140"/>
      <c r="G5548" s="140"/>
      <c r="M5548" s="140"/>
      <c r="N5548" s="167"/>
      <c r="O5548" s="167"/>
      <c r="P5548" s="142"/>
      <c r="Q5548" s="142"/>
      <c r="R5548" s="142"/>
      <c r="S5548" s="139"/>
    </row>
    <row r="5549" spans="2:19" ht="15.75" customHeight="1" x14ac:dyDescent="0.25">
      <c r="B5549" s="106"/>
      <c r="C5549" s="106"/>
      <c r="D5549" s="139"/>
      <c r="E5549" s="140"/>
      <c r="F5549" s="140"/>
      <c r="G5549" s="140"/>
      <c r="M5549" s="140"/>
      <c r="N5549" s="167"/>
      <c r="O5549" s="167"/>
      <c r="P5549" s="142"/>
      <c r="Q5549" s="142"/>
      <c r="R5549" s="142"/>
      <c r="S5549" s="139"/>
    </row>
    <row r="5550" spans="2:19" ht="15.75" customHeight="1" x14ac:dyDescent="0.25">
      <c r="B5550" s="106"/>
      <c r="C5550" s="106"/>
      <c r="D5550" s="139"/>
      <c r="E5550" s="140"/>
      <c r="F5550" s="140"/>
      <c r="G5550" s="140"/>
      <c r="M5550" s="140"/>
      <c r="N5550" s="167"/>
      <c r="O5550" s="167"/>
      <c r="P5550" s="142"/>
      <c r="Q5550" s="142"/>
      <c r="R5550" s="142"/>
      <c r="S5550" s="139"/>
    </row>
    <row r="5551" spans="2:19" ht="15.75" customHeight="1" x14ac:dyDescent="0.25">
      <c r="B5551" s="106"/>
      <c r="C5551" s="106"/>
      <c r="D5551" s="139"/>
      <c r="E5551" s="140"/>
      <c r="F5551" s="140"/>
      <c r="G5551" s="140"/>
      <c r="M5551" s="140"/>
      <c r="N5551" s="167"/>
      <c r="O5551" s="167"/>
      <c r="P5551" s="142"/>
      <c r="Q5551" s="142"/>
      <c r="R5551" s="142"/>
      <c r="S5551" s="139"/>
    </row>
    <row r="5552" spans="2:19" ht="15.75" customHeight="1" x14ac:dyDescent="0.25">
      <c r="B5552" s="106"/>
      <c r="C5552" s="106"/>
      <c r="D5552" s="139"/>
      <c r="E5552" s="140"/>
      <c r="F5552" s="140"/>
      <c r="G5552" s="140"/>
      <c r="M5552" s="140"/>
      <c r="N5552" s="167"/>
      <c r="O5552" s="167"/>
      <c r="P5552" s="142"/>
      <c r="Q5552" s="142"/>
      <c r="R5552" s="142"/>
      <c r="S5552" s="139"/>
    </row>
    <row r="5553" spans="2:19" ht="15.75" customHeight="1" x14ac:dyDescent="0.25">
      <c r="B5553" s="106"/>
      <c r="C5553" s="106"/>
      <c r="D5553" s="139"/>
      <c r="E5553" s="140"/>
      <c r="F5553" s="140"/>
      <c r="G5553" s="140"/>
      <c r="M5553" s="140"/>
      <c r="N5553" s="167"/>
      <c r="O5553" s="167"/>
      <c r="P5553" s="142"/>
      <c r="Q5553" s="142"/>
      <c r="R5553" s="142"/>
      <c r="S5553" s="139"/>
    </row>
    <row r="5554" spans="2:19" ht="15.75" customHeight="1" x14ac:dyDescent="0.25">
      <c r="B5554" s="106"/>
      <c r="C5554" s="106"/>
      <c r="D5554" s="139"/>
      <c r="E5554" s="140"/>
      <c r="F5554" s="140"/>
      <c r="G5554" s="140"/>
      <c r="M5554" s="140"/>
      <c r="N5554" s="167"/>
      <c r="O5554" s="167"/>
      <c r="P5554" s="142"/>
      <c r="Q5554" s="142"/>
      <c r="R5554" s="142"/>
      <c r="S5554" s="139"/>
    </row>
    <row r="5555" spans="2:19" ht="15.75" customHeight="1" x14ac:dyDescent="0.25">
      <c r="B5555" s="106"/>
      <c r="C5555" s="106"/>
      <c r="D5555" s="139"/>
      <c r="E5555" s="140"/>
      <c r="F5555" s="140"/>
      <c r="G5555" s="140"/>
      <c r="M5555" s="140"/>
      <c r="N5555" s="167"/>
      <c r="O5555" s="167"/>
      <c r="P5555" s="142"/>
      <c r="Q5555" s="142"/>
      <c r="R5555" s="142"/>
      <c r="S5555" s="139"/>
    </row>
    <row r="5556" spans="2:19" ht="15.75" customHeight="1" x14ac:dyDescent="0.25">
      <c r="B5556" s="106"/>
      <c r="C5556" s="106"/>
      <c r="D5556" s="139"/>
      <c r="E5556" s="140"/>
      <c r="F5556" s="140"/>
      <c r="G5556" s="140"/>
      <c r="M5556" s="140"/>
      <c r="N5556" s="167"/>
      <c r="O5556" s="167"/>
      <c r="P5556" s="142"/>
      <c r="Q5556" s="142"/>
      <c r="R5556" s="142"/>
      <c r="S5556" s="139"/>
    </row>
    <row r="5557" spans="2:19" ht="15.75" customHeight="1" x14ac:dyDescent="0.25">
      <c r="B5557" s="106"/>
      <c r="C5557" s="106"/>
      <c r="D5557" s="139"/>
      <c r="E5557" s="140"/>
      <c r="F5557" s="140"/>
      <c r="G5557" s="140"/>
      <c r="M5557" s="140"/>
      <c r="N5557" s="167"/>
      <c r="O5557" s="167"/>
      <c r="P5557" s="142"/>
      <c r="Q5557" s="142"/>
      <c r="R5557" s="142"/>
      <c r="S5557" s="139"/>
    </row>
    <row r="5558" spans="2:19" ht="15.75" customHeight="1" x14ac:dyDescent="0.25">
      <c r="B5558" s="106"/>
      <c r="C5558" s="106"/>
      <c r="D5558" s="139"/>
      <c r="E5558" s="140"/>
      <c r="F5558" s="140"/>
      <c r="G5558" s="140"/>
      <c r="M5558" s="140"/>
      <c r="N5558" s="167"/>
      <c r="O5558" s="167"/>
      <c r="P5558" s="142"/>
      <c r="Q5558" s="142"/>
      <c r="R5558" s="142"/>
      <c r="S5558" s="139"/>
    </row>
    <row r="5559" spans="2:19" ht="15.75" customHeight="1" x14ac:dyDescent="0.25">
      <c r="B5559" s="106"/>
      <c r="C5559" s="106"/>
      <c r="D5559" s="139"/>
      <c r="E5559" s="140"/>
      <c r="F5559" s="140"/>
      <c r="G5559" s="140"/>
      <c r="M5559" s="140"/>
      <c r="N5559" s="167"/>
      <c r="O5559" s="167"/>
      <c r="P5559" s="142"/>
      <c r="Q5559" s="142"/>
      <c r="R5559" s="142"/>
      <c r="S5559" s="139"/>
    </row>
    <row r="5560" spans="2:19" ht="15.75" customHeight="1" x14ac:dyDescent="0.25">
      <c r="B5560" s="106"/>
      <c r="C5560" s="106"/>
      <c r="D5560" s="139"/>
      <c r="E5560" s="140"/>
      <c r="F5560" s="140"/>
      <c r="G5560" s="140"/>
      <c r="M5560" s="140"/>
      <c r="N5560" s="167"/>
      <c r="O5560" s="167"/>
      <c r="P5560" s="142"/>
      <c r="Q5560" s="142"/>
      <c r="R5560" s="142"/>
      <c r="S5560" s="139"/>
    </row>
    <row r="5561" spans="2:19" ht="15.75" customHeight="1" x14ac:dyDescent="0.25">
      <c r="B5561" s="106"/>
      <c r="C5561" s="106"/>
      <c r="D5561" s="139"/>
      <c r="E5561" s="140"/>
      <c r="F5561" s="140"/>
      <c r="G5561" s="140"/>
      <c r="M5561" s="140"/>
      <c r="N5561" s="167"/>
      <c r="O5561" s="167"/>
      <c r="P5561" s="142"/>
      <c r="Q5561" s="142"/>
      <c r="R5561" s="142"/>
      <c r="S5561" s="139"/>
    </row>
    <row r="5562" spans="2:19" ht="15.75" customHeight="1" x14ac:dyDescent="0.25">
      <c r="B5562" s="106"/>
      <c r="C5562" s="106"/>
      <c r="D5562" s="139"/>
      <c r="E5562" s="140"/>
      <c r="F5562" s="140"/>
      <c r="G5562" s="140"/>
      <c r="M5562" s="140"/>
      <c r="N5562" s="167"/>
      <c r="O5562" s="167"/>
      <c r="P5562" s="142"/>
      <c r="Q5562" s="142"/>
      <c r="R5562" s="142"/>
      <c r="S5562" s="139"/>
    </row>
    <row r="5563" spans="2:19" ht="15.75" customHeight="1" x14ac:dyDescent="0.25">
      <c r="B5563" s="106"/>
      <c r="C5563" s="106"/>
      <c r="D5563" s="139"/>
      <c r="E5563" s="140"/>
      <c r="F5563" s="140"/>
      <c r="G5563" s="140"/>
      <c r="M5563" s="140"/>
      <c r="N5563" s="167"/>
      <c r="O5563" s="167"/>
      <c r="P5563" s="142"/>
      <c r="Q5563" s="142"/>
      <c r="R5563" s="142"/>
      <c r="S5563" s="139"/>
    </row>
    <row r="5564" spans="2:19" ht="15.75" customHeight="1" x14ac:dyDescent="0.25">
      <c r="B5564" s="106"/>
      <c r="C5564" s="106"/>
      <c r="D5564" s="139"/>
      <c r="E5564" s="140"/>
      <c r="F5564" s="140"/>
      <c r="G5564" s="140"/>
      <c r="M5564" s="140"/>
      <c r="N5564" s="167"/>
      <c r="O5564" s="167"/>
      <c r="P5564" s="142"/>
      <c r="Q5564" s="142"/>
      <c r="R5564" s="142"/>
      <c r="S5564" s="139"/>
    </row>
    <row r="5565" spans="2:19" ht="15.75" customHeight="1" x14ac:dyDescent="0.25">
      <c r="B5565" s="106"/>
      <c r="C5565" s="106"/>
      <c r="D5565" s="139"/>
      <c r="E5565" s="140"/>
      <c r="F5565" s="140"/>
      <c r="G5565" s="140"/>
      <c r="M5565" s="140"/>
      <c r="N5565" s="167"/>
      <c r="O5565" s="167"/>
      <c r="P5565" s="142"/>
      <c r="Q5565" s="142"/>
      <c r="R5565" s="142"/>
      <c r="S5565" s="139"/>
    </row>
    <row r="5566" spans="2:19" ht="15.75" customHeight="1" x14ac:dyDescent="0.25">
      <c r="B5566" s="106"/>
      <c r="C5566" s="106"/>
      <c r="D5566" s="139"/>
      <c r="E5566" s="140"/>
      <c r="F5566" s="140"/>
      <c r="G5566" s="140"/>
      <c r="M5566" s="140"/>
      <c r="N5566" s="167"/>
      <c r="O5566" s="167"/>
      <c r="P5566" s="142"/>
      <c r="Q5566" s="142"/>
      <c r="R5566" s="142"/>
      <c r="S5566" s="139"/>
    </row>
    <row r="5567" spans="2:19" ht="15.75" customHeight="1" x14ac:dyDescent="0.25">
      <c r="B5567" s="106"/>
      <c r="C5567" s="106"/>
      <c r="D5567" s="139"/>
      <c r="E5567" s="140"/>
      <c r="F5567" s="140"/>
      <c r="G5567" s="140"/>
      <c r="M5567" s="140"/>
      <c r="N5567" s="167"/>
      <c r="O5567" s="167"/>
      <c r="P5567" s="142"/>
      <c r="Q5567" s="142"/>
      <c r="R5567" s="142"/>
      <c r="S5567" s="139"/>
    </row>
    <row r="5568" spans="2:19" ht="15.75" customHeight="1" x14ac:dyDescent="0.25">
      <c r="B5568" s="106"/>
      <c r="C5568" s="106"/>
      <c r="D5568" s="139"/>
      <c r="E5568" s="140"/>
      <c r="F5568" s="140"/>
      <c r="G5568" s="140"/>
      <c r="M5568" s="140"/>
      <c r="N5568" s="167"/>
      <c r="O5568" s="167"/>
      <c r="P5568" s="142"/>
      <c r="Q5568" s="142"/>
      <c r="R5568" s="142"/>
      <c r="S5568" s="139"/>
    </row>
    <row r="5569" spans="2:19" ht="15.75" customHeight="1" x14ac:dyDescent="0.25">
      <c r="B5569" s="106"/>
      <c r="C5569" s="106"/>
      <c r="D5569" s="139"/>
      <c r="E5569" s="140"/>
      <c r="F5569" s="140"/>
      <c r="G5569" s="140"/>
      <c r="M5569" s="140"/>
      <c r="N5569" s="167"/>
      <c r="O5569" s="167"/>
      <c r="P5569" s="142"/>
      <c r="Q5569" s="142"/>
      <c r="R5569" s="142"/>
      <c r="S5569" s="139"/>
    </row>
    <row r="5570" spans="2:19" ht="15.75" customHeight="1" x14ac:dyDescent="0.25">
      <c r="B5570" s="106"/>
      <c r="C5570" s="106"/>
      <c r="D5570" s="139"/>
      <c r="E5570" s="140"/>
      <c r="F5570" s="140"/>
      <c r="G5570" s="140"/>
      <c r="M5570" s="140"/>
      <c r="N5570" s="167"/>
      <c r="O5570" s="167"/>
      <c r="P5570" s="142"/>
      <c r="Q5570" s="142"/>
      <c r="R5570" s="142"/>
      <c r="S5570" s="139"/>
    </row>
    <row r="5571" spans="2:19" ht="15.75" customHeight="1" x14ac:dyDescent="0.25">
      <c r="B5571" s="106"/>
      <c r="C5571" s="106"/>
      <c r="D5571" s="139"/>
      <c r="E5571" s="140"/>
      <c r="F5571" s="140"/>
      <c r="G5571" s="140"/>
      <c r="M5571" s="140"/>
      <c r="N5571" s="167"/>
      <c r="O5571" s="167"/>
      <c r="P5571" s="142"/>
      <c r="Q5571" s="142"/>
      <c r="R5571" s="142"/>
      <c r="S5571" s="139"/>
    </row>
    <row r="5572" spans="2:19" ht="15.75" customHeight="1" x14ac:dyDescent="0.25">
      <c r="B5572" s="106"/>
      <c r="C5572" s="106"/>
      <c r="D5572" s="139"/>
      <c r="E5572" s="140"/>
      <c r="F5572" s="140"/>
      <c r="G5572" s="140"/>
      <c r="M5572" s="140"/>
      <c r="N5572" s="167"/>
      <c r="O5572" s="167"/>
      <c r="P5572" s="142"/>
      <c r="Q5572" s="142"/>
      <c r="R5572" s="142"/>
      <c r="S5572" s="139"/>
    </row>
    <row r="5573" spans="2:19" ht="15.75" customHeight="1" x14ac:dyDescent="0.25">
      <c r="B5573" s="106"/>
      <c r="C5573" s="106"/>
      <c r="D5573" s="139"/>
      <c r="E5573" s="140"/>
      <c r="F5573" s="140"/>
      <c r="G5573" s="140"/>
      <c r="M5573" s="140"/>
      <c r="N5573" s="167"/>
      <c r="O5573" s="167"/>
      <c r="P5573" s="142"/>
      <c r="Q5573" s="142"/>
      <c r="R5573" s="142"/>
      <c r="S5573" s="139"/>
    </row>
    <row r="5574" spans="2:19" ht="15.75" customHeight="1" x14ac:dyDescent="0.25">
      <c r="B5574" s="106"/>
      <c r="C5574" s="106"/>
      <c r="D5574" s="139"/>
      <c r="E5574" s="140"/>
      <c r="F5574" s="140"/>
      <c r="G5574" s="140"/>
      <c r="M5574" s="140"/>
      <c r="N5574" s="167"/>
      <c r="O5574" s="167"/>
      <c r="P5574" s="142"/>
      <c r="Q5574" s="142"/>
      <c r="R5574" s="142"/>
      <c r="S5574" s="139"/>
    </row>
    <row r="5575" spans="2:19" ht="15.75" customHeight="1" x14ac:dyDescent="0.25">
      <c r="B5575" s="106"/>
      <c r="C5575" s="106"/>
      <c r="D5575" s="139"/>
      <c r="E5575" s="140"/>
      <c r="F5575" s="140"/>
      <c r="G5575" s="140"/>
      <c r="M5575" s="140"/>
      <c r="N5575" s="167"/>
      <c r="O5575" s="167"/>
      <c r="P5575" s="142"/>
      <c r="Q5575" s="142"/>
      <c r="R5575" s="142"/>
      <c r="S5575" s="139"/>
    </row>
    <row r="5576" spans="2:19" ht="15.75" customHeight="1" x14ac:dyDescent="0.25">
      <c r="B5576" s="106"/>
      <c r="C5576" s="106"/>
      <c r="D5576" s="139"/>
      <c r="E5576" s="140"/>
      <c r="F5576" s="140"/>
      <c r="G5576" s="140"/>
      <c r="M5576" s="140"/>
      <c r="N5576" s="167"/>
      <c r="O5576" s="167"/>
      <c r="P5576" s="142"/>
      <c r="Q5576" s="142"/>
      <c r="R5576" s="142"/>
      <c r="S5576" s="139"/>
    </row>
    <row r="5577" spans="2:19" ht="15.75" customHeight="1" x14ac:dyDescent="0.25">
      <c r="B5577" s="106"/>
      <c r="C5577" s="106"/>
      <c r="D5577" s="139"/>
      <c r="E5577" s="140"/>
      <c r="F5577" s="140"/>
      <c r="G5577" s="140"/>
      <c r="M5577" s="140"/>
      <c r="N5577" s="167"/>
      <c r="O5577" s="167"/>
      <c r="P5577" s="142"/>
      <c r="Q5577" s="142"/>
      <c r="R5577" s="142"/>
      <c r="S5577" s="139"/>
    </row>
    <row r="5578" spans="2:19" ht="15.75" customHeight="1" x14ac:dyDescent="0.25">
      <c r="B5578" s="106"/>
      <c r="C5578" s="106"/>
      <c r="D5578" s="139"/>
      <c r="E5578" s="140"/>
      <c r="F5578" s="140"/>
      <c r="G5578" s="140"/>
      <c r="M5578" s="140"/>
      <c r="N5578" s="167"/>
      <c r="O5578" s="167"/>
      <c r="P5578" s="142"/>
      <c r="Q5578" s="142"/>
      <c r="R5578" s="142"/>
      <c r="S5578" s="139"/>
    </row>
    <row r="5579" spans="2:19" ht="15.75" customHeight="1" x14ac:dyDescent="0.25">
      <c r="B5579" s="106"/>
      <c r="C5579" s="106"/>
      <c r="D5579" s="139"/>
      <c r="E5579" s="140"/>
      <c r="F5579" s="140"/>
      <c r="G5579" s="140"/>
      <c r="M5579" s="140"/>
      <c r="N5579" s="167"/>
      <c r="O5579" s="167"/>
      <c r="P5579" s="142"/>
      <c r="Q5579" s="142"/>
      <c r="R5579" s="142"/>
      <c r="S5579" s="139"/>
    </row>
    <row r="5580" spans="2:19" ht="15.75" customHeight="1" x14ac:dyDescent="0.25">
      <c r="B5580" s="106"/>
      <c r="C5580" s="106"/>
      <c r="D5580" s="139"/>
      <c r="E5580" s="140"/>
      <c r="F5580" s="140"/>
      <c r="G5580" s="140"/>
      <c r="M5580" s="140"/>
      <c r="N5580" s="167"/>
      <c r="O5580" s="167"/>
      <c r="P5580" s="142"/>
      <c r="Q5580" s="142"/>
      <c r="R5580" s="142"/>
      <c r="S5580" s="139"/>
    </row>
    <row r="5581" spans="2:19" ht="15.75" customHeight="1" x14ac:dyDescent="0.25">
      <c r="B5581" s="106"/>
      <c r="C5581" s="106"/>
      <c r="D5581" s="139"/>
      <c r="E5581" s="140"/>
      <c r="F5581" s="140"/>
      <c r="G5581" s="140"/>
      <c r="M5581" s="140"/>
      <c r="N5581" s="167"/>
      <c r="O5581" s="167"/>
      <c r="P5581" s="142"/>
      <c r="Q5581" s="142"/>
      <c r="R5581" s="142"/>
      <c r="S5581" s="139"/>
    </row>
    <row r="5582" spans="2:19" ht="15.75" customHeight="1" x14ac:dyDescent="0.25">
      <c r="B5582" s="106"/>
      <c r="C5582" s="106"/>
      <c r="D5582" s="139"/>
      <c r="E5582" s="140"/>
      <c r="F5582" s="140"/>
      <c r="G5582" s="140"/>
      <c r="M5582" s="140"/>
      <c r="N5582" s="167"/>
      <c r="O5582" s="167"/>
      <c r="P5582" s="142"/>
      <c r="Q5582" s="142"/>
      <c r="R5582" s="142"/>
      <c r="S5582" s="139"/>
    </row>
    <row r="5583" spans="2:19" ht="15.75" customHeight="1" x14ac:dyDescent="0.25">
      <c r="B5583" s="106"/>
      <c r="C5583" s="106"/>
      <c r="D5583" s="139"/>
      <c r="E5583" s="140"/>
      <c r="F5583" s="140"/>
      <c r="G5583" s="140"/>
      <c r="M5583" s="140"/>
      <c r="N5583" s="167"/>
      <c r="O5583" s="167"/>
      <c r="P5583" s="142"/>
      <c r="Q5583" s="142"/>
      <c r="R5583" s="142"/>
      <c r="S5583" s="139"/>
    </row>
    <row r="5584" spans="2:19" ht="15.75" customHeight="1" x14ac:dyDescent="0.25">
      <c r="B5584" s="106"/>
      <c r="C5584" s="106"/>
      <c r="D5584" s="139"/>
      <c r="E5584" s="140"/>
      <c r="F5584" s="140"/>
      <c r="G5584" s="140"/>
      <c r="M5584" s="140"/>
      <c r="N5584" s="167"/>
      <c r="O5584" s="167"/>
      <c r="P5584" s="142"/>
      <c r="Q5584" s="142"/>
      <c r="R5584" s="142"/>
      <c r="S5584" s="139"/>
    </row>
    <row r="5585" spans="2:19" ht="15.75" customHeight="1" x14ac:dyDescent="0.25">
      <c r="B5585" s="106"/>
      <c r="C5585" s="106"/>
      <c r="D5585" s="139"/>
      <c r="E5585" s="140"/>
      <c r="F5585" s="140"/>
      <c r="G5585" s="140"/>
      <c r="M5585" s="140"/>
      <c r="N5585" s="167"/>
      <c r="O5585" s="167"/>
      <c r="P5585" s="142"/>
      <c r="Q5585" s="142"/>
      <c r="R5585" s="142"/>
      <c r="S5585" s="139"/>
    </row>
    <row r="5586" spans="2:19" ht="15.75" customHeight="1" x14ac:dyDescent="0.25">
      <c r="B5586" s="106"/>
      <c r="C5586" s="106"/>
      <c r="D5586" s="139"/>
      <c r="E5586" s="140"/>
      <c r="F5586" s="140"/>
      <c r="G5586" s="140"/>
      <c r="M5586" s="140"/>
      <c r="N5586" s="167"/>
      <c r="O5586" s="167"/>
      <c r="P5586" s="142"/>
      <c r="Q5586" s="142"/>
      <c r="R5586" s="142"/>
      <c r="S5586" s="139"/>
    </row>
    <row r="5587" spans="2:19" ht="15.75" customHeight="1" x14ac:dyDescent="0.25">
      <c r="B5587" s="106"/>
      <c r="C5587" s="106"/>
      <c r="D5587" s="139"/>
      <c r="E5587" s="140"/>
      <c r="F5587" s="140"/>
      <c r="G5587" s="140"/>
      <c r="M5587" s="140"/>
      <c r="N5587" s="167"/>
      <c r="O5587" s="167"/>
      <c r="P5587" s="142"/>
      <c r="Q5587" s="142"/>
      <c r="R5587" s="142"/>
      <c r="S5587" s="139"/>
    </row>
    <row r="5588" spans="2:19" ht="15.75" customHeight="1" x14ac:dyDescent="0.25">
      <c r="B5588" s="106"/>
      <c r="C5588" s="106"/>
      <c r="D5588" s="139"/>
      <c r="E5588" s="140"/>
      <c r="F5588" s="140"/>
      <c r="G5588" s="140"/>
      <c r="M5588" s="140"/>
      <c r="N5588" s="167"/>
      <c r="O5588" s="167"/>
      <c r="P5588" s="142"/>
      <c r="Q5588" s="142"/>
      <c r="R5588" s="142"/>
      <c r="S5588" s="139"/>
    </row>
    <row r="5589" spans="2:19" ht="15.75" customHeight="1" x14ac:dyDescent="0.25">
      <c r="B5589" s="106"/>
      <c r="C5589" s="106"/>
      <c r="D5589" s="139"/>
      <c r="E5589" s="140"/>
      <c r="F5589" s="140"/>
      <c r="G5589" s="140"/>
      <c r="M5589" s="140"/>
      <c r="N5589" s="167"/>
      <c r="O5589" s="167"/>
      <c r="P5589" s="142"/>
      <c r="Q5589" s="142"/>
      <c r="R5589" s="142"/>
      <c r="S5589" s="139"/>
    </row>
    <row r="5590" spans="2:19" ht="15.75" customHeight="1" x14ac:dyDescent="0.25">
      <c r="B5590" s="106"/>
      <c r="C5590" s="106"/>
      <c r="D5590" s="139"/>
      <c r="E5590" s="140"/>
      <c r="F5590" s="140"/>
      <c r="G5590" s="140"/>
      <c r="M5590" s="140"/>
      <c r="N5590" s="167"/>
      <c r="O5590" s="167"/>
      <c r="P5590" s="142"/>
      <c r="Q5590" s="142"/>
      <c r="R5590" s="142"/>
      <c r="S5590" s="139"/>
    </row>
    <row r="5591" spans="2:19" ht="15.75" customHeight="1" x14ac:dyDescent="0.25">
      <c r="B5591" s="106"/>
      <c r="C5591" s="106"/>
      <c r="D5591" s="139"/>
      <c r="E5591" s="140"/>
      <c r="F5591" s="140"/>
      <c r="G5591" s="140"/>
      <c r="M5591" s="140"/>
      <c r="N5591" s="167"/>
      <c r="O5591" s="167"/>
      <c r="P5591" s="142"/>
      <c r="Q5591" s="142"/>
      <c r="R5591" s="142"/>
      <c r="S5591" s="139"/>
    </row>
    <row r="5592" spans="2:19" ht="15.75" customHeight="1" x14ac:dyDescent="0.25">
      <c r="B5592" s="106"/>
      <c r="C5592" s="106"/>
      <c r="D5592" s="139"/>
      <c r="E5592" s="140"/>
      <c r="F5592" s="140"/>
      <c r="G5592" s="140"/>
      <c r="M5592" s="140"/>
      <c r="N5592" s="167"/>
      <c r="O5592" s="167"/>
      <c r="P5592" s="142"/>
      <c r="Q5592" s="142"/>
      <c r="R5592" s="142"/>
      <c r="S5592" s="139"/>
    </row>
    <row r="5593" spans="2:19" ht="15.75" customHeight="1" x14ac:dyDescent="0.25">
      <c r="B5593" s="106"/>
      <c r="C5593" s="106"/>
      <c r="D5593" s="139"/>
      <c r="E5593" s="140"/>
      <c r="F5593" s="140"/>
      <c r="G5593" s="140"/>
      <c r="M5593" s="140"/>
      <c r="N5593" s="167"/>
      <c r="O5593" s="167"/>
      <c r="P5593" s="142"/>
      <c r="Q5593" s="142"/>
      <c r="R5593" s="142"/>
      <c r="S5593" s="139"/>
    </row>
    <row r="5594" spans="2:19" ht="15.75" customHeight="1" x14ac:dyDescent="0.25">
      <c r="B5594" s="106"/>
      <c r="C5594" s="106"/>
      <c r="D5594" s="139"/>
      <c r="E5594" s="140"/>
      <c r="F5594" s="140"/>
      <c r="G5594" s="140"/>
      <c r="M5594" s="140"/>
      <c r="N5594" s="167"/>
      <c r="O5594" s="167"/>
      <c r="P5594" s="142"/>
      <c r="Q5594" s="142"/>
      <c r="R5594" s="142"/>
      <c r="S5594" s="139"/>
    </row>
    <row r="5595" spans="2:19" ht="15.75" customHeight="1" x14ac:dyDescent="0.25">
      <c r="B5595" s="106"/>
      <c r="C5595" s="106"/>
      <c r="D5595" s="139"/>
      <c r="E5595" s="140"/>
      <c r="F5595" s="140"/>
      <c r="G5595" s="140"/>
      <c r="M5595" s="140"/>
      <c r="N5595" s="167"/>
      <c r="O5595" s="167"/>
      <c r="P5595" s="142"/>
      <c r="Q5595" s="142"/>
      <c r="R5595" s="142"/>
      <c r="S5595" s="139"/>
    </row>
    <row r="5596" spans="2:19" ht="15.75" customHeight="1" x14ac:dyDescent="0.25">
      <c r="B5596" s="106"/>
      <c r="C5596" s="106"/>
      <c r="D5596" s="139"/>
      <c r="E5596" s="140"/>
      <c r="F5596" s="140"/>
      <c r="G5596" s="140"/>
      <c r="M5596" s="140"/>
      <c r="N5596" s="167"/>
      <c r="O5596" s="167"/>
      <c r="P5596" s="142"/>
      <c r="Q5596" s="142"/>
      <c r="R5596" s="142"/>
      <c r="S5596" s="139"/>
    </row>
    <row r="5597" spans="2:19" ht="15.75" customHeight="1" x14ac:dyDescent="0.25">
      <c r="B5597" s="106"/>
      <c r="C5597" s="106"/>
      <c r="D5597" s="139"/>
      <c r="E5597" s="140"/>
      <c r="F5597" s="140"/>
      <c r="G5597" s="140"/>
      <c r="M5597" s="140"/>
      <c r="N5597" s="167"/>
      <c r="O5597" s="167"/>
      <c r="P5597" s="142"/>
      <c r="Q5597" s="142"/>
      <c r="R5597" s="142"/>
      <c r="S5597" s="139"/>
    </row>
    <row r="5598" spans="2:19" ht="15.75" customHeight="1" x14ac:dyDescent="0.25">
      <c r="B5598" s="106"/>
      <c r="C5598" s="106"/>
      <c r="D5598" s="139"/>
      <c r="E5598" s="140"/>
      <c r="F5598" s="140"/>
      <c r="G5598" s="140"/>
      <c r="M5598" s="140"/>
      <c r="N5598" s="167"/>
      <c r="O5598" s="167"/>
      <c r="P5598" s="142"/>
      <c r="Q5598" s="142"/>
      <c r="R5598" s="142"/>
      <c r="S5598" s="139"/>
    </row>
    <row r="5599" spans="2:19" ht="15.75" customHeight="1" x14ac:dyDescent="0.25">
      <c r="B5599" s="106"/>
      <c r="C5599" s="106"/>
      <c r="D5599" s="139"/>
      <c r="E5599" s="140"/>
      <c r="F5599" s="140"/>
      <c r="G5599" s="140"/>
      <c r="M5599" s="140"/>
      <c r="N5599" s="167"/>
      <c r="O5599" s="167"/>
      <c r="P5599" s="142"/>
      <c r="Q5599" s="142"/>
      <c r="R5599" s="142"/>
      <c r="S5599" s="139"/>
    </row>
    <row r="5600" spans="2:19" ht="15.75" customHeight="1" x14ac:dyDescent="0.25">
      <c r="B5600" s="106"/>
      <c r="C5600" s="106"/>
      <c r="D5600" s="139"/>
      <c r="E5600" s="140"/>
      <c r="F5600" s="140"/>
      <c r="G5600" s="140"/>
      <c r="M5600" s="140"/>
      <c r="N5600" s="167"/>
      <c r="O5600" s="167"/>
      <c r="P5600" s="142"/>
      <c r="Q5600" s="142"/>
      <c r="R5600" s="142"/>
      <c r="S5600" s="139"/>
    </row>
    <row r="5601" spans="2:19" ht="15.75" customHeight="1" x14ac:dyDescent="0.25">
      <c r="B5601" s="106"/>
      <c r="C5601" s="106"/>
      <c r="D5601" s="139"/>
      <c r="E5601" s="140"/>
      <c r="F5601" s="140"/>
      <c r="G5601" s="140"/>
      <c r="M5601" s="140"/>
      <c r="N5601" s="167"/>
      <c r="O5601" s="167"/>
      <c r="P5601" s="142"/>
      <c r="Q5601" s="142"/>
      <c r="R5601" s="142"/>
      <c r="S5601" s="139"/>
    </row>
    <row r="5602" spans="2:19" ht="15.75" customHeight="1" x14ac:dyDescent="0.25">
      <c r="B5602" s="106"/>
      <c r="C5602" s="106"/>
      <c r="D5602" s="139"/>
      <c r="E5602" s="140"/>
      <c r="F5602" s="140"/>
      <c r="G5602" s="140"/>
      <c r="M5602" s="140"/>
      <c r="N5602" s="167"/>
      <c r="O5602" s="167"/>
      <c r="P5602" s="142"/>
      <c r="Q5602" s="142"/>
      <c r="R5602" s="142"/>
      <c r="S5602" s="139"/>
    </row>
    <row r="5603" spans="2:19" ht="15.75" customHeight="1" x14ac:dyDescent="0.25">
      <c r="B5603" s="106"/>
      <c r="C5603" s="106"/>
      <c r="D5603" s="139"/>
      <c r="E5603" s="140"/>
      <c r="F5603" s="140"/>
      <c r="G5603" s="140"/>
      <c r="M5603" s="140"/>
      <c r="N5603" s="167"/>
      <c r="O5603" s="167"/>
      <c r="P5603" s="142"/>
      <c r="Q5603" s="142"/>
      <c r="R5603" s="142"/>
      <c r="S5603" s="139"/>
    </row>
    <row r="5604" spans="2:19" ht="15.75" customHeight="1" x14ac:dyDescent="0.25">
      <c r="B5604" s="106"/>
      <c r="C5604" s="106"/>
      <c r="D5604" s="139"/>
      <c r="E5604" s="140"/>
      <c r="F5604" s="140"/>
      <c r="G5604" s="140"/>
      <c r="M5604" s="140"/>
      <c r="N5604" s="167"/>
      <c r="O5604" s="167"/>
      <c r="P5604" s="142"/>
      <c r="Q5604" s="142"/>
      <c r="R5604" s="142"/>
      <c r="S5604" s="139"/>
    </row>
    <row r="5605" spans="2:19" ht="15.75" customHeight="1" x14ac:dyDescent="0.25">
      <c r="B5605" s="106"/>
      <c r="C5605" s="106"/>
      <c r="D5605" s="139"/>
      <c r="E5605" s="140"/>
      <c r="F5605" s="140"/>
      <c r="G5605" s="140"/>
      <c r="M5605" s="140"/>
      <c r="N5605" s="167"/>
      <c r="O5605" s="167"/>
      <c r="P5605" s="142"/>
      <c r="Q5605" s="142"/>
      <c r="R5605" s="142"/>
      <c r="S5605" s="139"/>
    </row>
    <row r="5606" spans="2:19" ht="15.75" customHeight="1" x14ac:dyDescent="0.25">
      <c r="B5606" s="106"/>
      <c r="C5606" s="106"/>
      <c r="D5606" s="139"/>
      <c r="E5606" s="140"/>
      <c r="F5606" s="140"/>
      <c r="G5606" s="140"/>
      <c r="M5606" s="140"/>
      <c r="N5606" s="167"/>
      <c r="O5606" s="167"/>
      <c r="P5606" s="142"/>
      <c r="Q5606" s="142"/>
      <c r="R5606" s="142"/>
      <c r="S5606" s="139"/>
    </row>
    <row r="5607" spans="2:19" ht="15.75" customHeight="1" x14ac:dyDescent="0.25">
      <c r="B5607" s="106"/>
      <c r="C5607" s="106"/>
      <c r="D5607" s="139"/>
      <c r="E5607" s="140"/>
      <c r="F5607" s="140"/>
      <c r="G5607" s="140"/>
      <c r="M5607" s="140"/>
      <c r="N5607" s="167"/>
      <c r="O5607" s="167"/>
      <c r="P5607" s="142"/>
      <c r="Q5607" s="142"/>
      <c r="R5607" s="142"/>
      <c r="S5607" s="139"/>
    </row>
    <row r="5608" spans="2:19" ht="15.75" customHeight="1" x14ac:dyDescent="0.25">
      <c r="B5608" s="106"/>
      <c r="C5608" s="106"/>
      <c r="D5608" s="139"/>
      <c r="E5608" s="140"/>
      <c r="F5608" s="140"/>
      <c r="G5608" s="140"/>
      <c r="M5608" s="140"/>
      <c r="N5608" s="167"/>
      <c r="O5608" s="167"/>
      <c r="P5608" s="142"/>
      <c r="Q5608" s="142"/>
      <c r="R5608" s="142"/>
      <c r="S5608" s="139"/>
    </row>
    <row r="5609" spans="2:19" ht="15.75" customHeight="1" x14ac:dyDescent="0.25">
      <c r="B5609" s="106"/>
      <c r="C5609" s="106"/>
      <c r="D5609" s="139"/>
      <c r="E5609" s="140"/>
      <c r="F5609" s="140"/>
      <c r="G5609" s="140"/>
      <c r="M5609" s="140"/>
      <c r="N5609" s="167"/>
      <c r="O5609" s="167"/>
      <c r="P5609" s="142"/>
      <c r="Q5609" s="142"/>
      <c r="R5609" s="142"/>
      <c r="S5609" s="139"/>
    </row>
    <row r="5610" spans="2:19" ht="15.75" customHeight="1" x14ac:dyDescent="0.25">
      <c r="B5610" s="106"/>
      <c r="C5610" s="106"/>
      <c r="D5610" s="139"/>
      <c r="E5610" s="140"/>
      <c r="F5610" s="140"/>
      <c r="G5610" s="140"/>
      <c r="M5610" s="140"/>
      <c r="N5610" s="167"/>
      <c r="O5610" s="167"/>
      <c r="P5610" s="142"/>
      <c r="Q5610" s="142"/>
      <c r="R5610" s="142"/>
      <c r="S5610" s="139"/>
    </row>
    <row r="5611" spans="2:19" ht="15.75" customHeight="1" x14ac:dyDescent="0.25">
      <c r="B5611" s="106"/>
      <c r="C5611" s="106"/>
      <c r="D5611" s="139"/>
      <c r="E5611" s="140"/>
      <c r="F5611" s="140"/>
      <c r="G5611" s="140"/>
      <c r="M5611" s="140"/>
      <c r="N5611" s="167"/>
      <c r="O5611" s="167"/>
      <c r="P5611" s="142"/>
      <c r="Q5611" s="142"/>
      <c r="R5611" s="142"/>
      <c r="S5611" s="139"/>
    </row>
    <row r="5612" spans="2:19" ht="15.75" customHeight="1" x14ac:dyDescent="0.25">
      <c r="B5612" s="106"/>
      <c r="C5612" s="106"/>
      <c r="D5612" s="139"/>
      <c r="E5612" s="140"/>
      <c r="F5612" s="140"/>
      <c r="G5612" s="140"/>
      <c r="M5612" s="140"/>
      <c r="N5612" s="167"/>
      <c r="O5612" s="167"/>
      <c r="P5612" s="142"/>
      <c r="Q5612" s="142"/>
      <c r="R5612" s="142"/>
      <c r="S5612" s="139"/>
    </row>
    <row r="5613" spans="2:19" ht="15.75" customHeight="1" x14ac:dyDescent="0.25">
      <c r="B5613" s="106"/>
      <c r="C5613" s="106"/>
      <c r="D5613" s="139"/>
      <c r="E5613" s="140"/>
      <c r="F5613" s="140"/>
      <c r="G5613" s="140"/>
      <c r="M5613" s="140"/>
      <c r="N5613" s="167"/>
      <c r="O5613" s="167"/>
      <c r="P5613" s="142"/>
      <c r="Q5613" s="142"/>
      <c r="R5613" s="142"/>
      <c r="S5613" s="139"/>
    </row>
    <row r="5614" spans="2:19" ht="15.75" customHeight="1" x14ac:dyDescent="0.25">
      <c r="B5614" s="106"/>
      <c r="C5614" s="106"/>
      <c r="D5614" s="139"/>
      <c r="E5614" s="140"/>
      <c r="F5614" s="140"/>
      <c r="G5614" s="140"/>
      <c r="M5614" s="140"/>
      <c r="N5614" s="167"/>
      <c r="O5614" s="167"/>
      <c r="P5614" s="142"/>
      <c r="Q5614" s="142"/>
      <c r="R5614" s="142"/>
      <c r="S5614" s="139"/>
    </row>
    <row r="5615" spans="2:19" ht="15.75" customHeight="1" x14ac:dyDescent="0.25">
      <c r="B5615" s="106"/>
      <c r="C5615" s="106"/>
      <c r="D5615" s="139"/>
      <c r="E5615" s="140"/>
      <c r="F5615" s="140"/>
      <c r="G5615" s="140"/>
      <c r="M5615" s="140"/>
      <c r="N5615" s="167"/>
      <c r="O5615" s="167"/>
      <c r="P5615" s="142"/>
      <c r="Q5615" s="142"/>
      <c r="R5615" s="142"/>
      <c r="S5615" s="139"/>
    </row>
    <row r="5616" spans="2:19" ht="15.75" customHeight="1" x14ac:dyDescent="0.25">
      <c r="B5616" s="106"/>
      <c r="C5616" s="106"/>
      <c r="D5616" s="139"/>
      <c r="E5616" s="140"/>
      <c r="F5616" s="140"/>
      <c r="G5616" s="140"/>
      <c r="M5616" s="140"/>
      <c r="N5616" s="167"/>
      <c r="O5616" s="167"/>
      <c r="P5616" s="142"/>
      <c r="Q5616" s="142"/>
      <c r="R5616" s="142"/>
      <c r="S5616" s="139"/>
    </row>
    <row r="5617" spans="2:19" ht="15.75" customHeight="1" x14ac:dyDescent="0.25">
      <c r="B5617" s="106"/>
      <c r="C5617" s="106"/>
      <c r="D5617" s="139"/>
      <c r="E5617" s="140"/>
      <c r="F5617" s="140"/>
      <c r="G5617" s="140"/>
      <c r="M5617" s="140"/>
      <c r="N5617" s="167"/>
      <c r="O5617" s="167"/>
      <c r="P5617" s="142"/>
      <c r="Q5617" s="142"/>
      <c r="R5617" s="142"/>
      <c r="S5617" s="139"/>
    </row>
    <row r="5618" spans="2:19" ht="15.75" customHeight="1" x14ac:dyDescent="0.25">
      <c r="B5618" s="106"/>
      <c r="C5618" s="106"/>
      <c r="D5618" s="139"/>
      <c r="E5618" s="140"/>
      <c r="F5618" s="140"/>
      <c r="G5618" s="140"/>
      <c r="M5618" s="140"/>
      <c r="N5618" s="167"/>
      <c r="O5618" s="167"/>
      <c r="P5618" s="142"/>
      <c r="Q5618" s="142"/>
      <c r="R5618" s="142"/>
      <c r="S5618" s="139"/>
    </row>
    <row r="5619" spans="2:19" ht="15.75" customHeight="1" x14ac:dyDescent="0.25">
      <c r="B5619" s="106"/>
      <c r="C5619" s="106"/>
      <c r="D5619" s="139"/>
      <c r="E5619" s="140"/>
      <c r="F5619" s="140"/>
      <c r="G5619" s="140"/>
      <c r="M5619" s="140"/>
      <c r="N5619" s="167"/>
      <c r="O5619" s="167"/>
      <c r="P5619" s="142"/>
      <c r="Q5619" s="142"/>
      <c r="R5619" s="142"/>
      <c r="S5619" s="139"/>
    </row>
    <row r="5620" spans="2:19" ht="15.75" customHeight="1" x14ac:dyDescent="0.25">
      <c r="B5620" s="106"/>
      <c r="C5620" s="106"/>
      <c r="D5620" s="139"/>
      <c r="E5620" s="140"/>
      <c r="F5620" s="140"/>
      <c r="G5620" s="140"/>
      <c r="M5620" s="140"/>
      <c r="N5620" s="167"/>
      <c r="O5620" s="167"/>
      <c r="P5620" s="142"/>
      <c r="Q5620" s="142"/>
      <c r="R5620" s="142"/>
      <c r="S5620" s="139"/>
    </row>
    <row r="5621" spans="2:19" ht="15.75" customHeight="1" x14ac:dyDescent="0.25">
      <c r="B5621" s="106"/>
      <c r="C5621" s="106"/>
      <c r="D5621" s="139"/>
      <c r="E5621" s="140"/>
      <c r="F5621" s="140"/>
      <c r="G5621" s="140"/>
      <c r="M5621" s="140"/>
      <c r="N5621" s="167"/>
      <c r="O5621" s="167"/>
      <c r="P5621" s="142"/>
      <c r="Q5621" s="142"/>
      <c r="R5621" s="142"/>
      <c r="S5621" s="139"/>
    </row>
    <row r="5622" spans="2:19" ht="15.75" customHeight="1" x14ac:dyDescent="0.25">
      <c r="B5622" s="106"/>
      <c r="C5622" s="106"/>
      <c r="D5622" s="139"/>
      <c r="E5622" s="140"/>
      <c r="F5622" s="140"/>
      <c r="G5622" s="140"/>
      <c r="M5622" s="140"/>
      <c r="N5622" s="167"/>
      <c r="O5622" s="167"/>
      <c r="P5622" s="142"/>
      <c r="Q5622" s="142"/>
      <c r="R5622" s="142"/>
      <c r="S5622" s="139"/>
    </row>
    <row r="5623" spans="2:19" ht="15.75" customHeight="1" x14ac:dyDescent="0.25">
      <c r="B5623" s="106"/>
      <c r="C5623" s="106"/>
      <c r="D5623" s="139"/>
      <c r="E5623" s="140"/>
      <c r="F5623" s="140"/>
      <c r="G5623" s="140"/>
      <c r="M5623" s="140"/>
      <c r="N5623" s="167"/>
      <c r="O5623" s="167"/>
      <c r="P5623" s="142"/>
      <c r="Q5623" s="142"/>
      <c r="R5623" s="142"/>
      <c r="S5623" s="139"/>
    </row>
    <row r="5624" spans="2:19" ht="15.75" customHeight="1" x14ac:dyDescent="0.25">
      <c r="B5624" s="106"/>
      <c r="C5624" s="106"/>
      <c r="D5624" s="139"/>
      <c r="E5624" s="140"/>
      <c r="F5624" s="140"/>
      <c r="G5624" s="140"/>
      <c r="M5624" s="140"/>
      <c r="N5624" s="167"/>
      <c r="O5624" s="167"/>
      <c r="P5624" s="142"/>
      <c r="Q5624" s="142"/>
      <c r="R5624" s="142"/>
      <c r="S5624" s="139"/>
    </row>
    <row r="5625" spans="2:19" ht="15.75" customHeight="1" x14ac:dyDescent="0.25">
      <c r="B5625" s="106"/>
      <c r="C5625" s="106"/>
      <c r="D5625" s="139"/>
      <c r="E5625" s="140"/>
      <c r="F5625" s="140"/>
      <c r="G5625" s="140"/>
      <c r="M5625" s="140"/>
      <c r="N5625" s="167"/>
      <c r="O5625" s="167"/>
      <c r="P5625" s="142"/>
      <c r="Q5625" s="142"/>
      <c r="R5625" s="142"/>
      <c r="S5625" s="139"/>
    </row>
    <row r="5626" spans="2:19" ht="15.75" customHeight="1" x14ac:dyDescent="0.25">
      <c r="B5626" s="106"/>
      <c r="C5626" s="106"/>
      <c r="D5626" s="139"/>
      <c r="E5626" s="140"/>
      <c r="F5626" s="140"/>
      <c r="G5626" s="140"/>
      <c r="M5626" s="140"/>
      <c r="N5626" s="167"/>
      <c r="O5626" s="167"/>
      <c r="P5626" s="142"/>
      <c r="Q5626" s="142"/>
      <c r="R5626" s="142"/>
      <c r="S5626" s="139"/>
    </row>
    <row r="5627" spans="2:19" ht="15.75" customHeight="1" x14ac:dyDescent="0.25">
      <c r="B5627" s="106"/>
      <c r="C5627" s="106"/>
      <c r="D5627" s="139"/>
      <c r="E5627" s="140"/>
      <c r="F5627" s="140"/>
      <c r="G5627" s="140"/>
      <c r="M5627" s="140"/>
      <c r="N5627" s="167"/>
      <c r="O5627" s="167"/>
      <c r="P5627" s="142"/>
      <c r="Q5627" s="142"/>
      <c r="R5627" s="142"/>
      <c r="S5627" s="139"/>
    </row>
    <row r="5628" spans="2:19" ht="15.75" customHeight="1" x14ac:dyDescent="0.25">
      <c r="B5628" s="106"/>
      <c r="C5628" s="106"/>
      <c r="D5628" s="139"/>
      <c r="E5628" s="140"/>
      <c r="F5628" s="140"/>
      <c r="G5628" s="140"/>
      <c r="M5628" s="140"/>
      <c r="N5628" s="167"/>
      <c r="O5628" s="167"/>
      <c r="P5628" s="142"/>
      <c r="Q5628" s="142"/>
      <c r="R5628" s="142"/>
      <c r="S5628" s="139"/>
    </row>
    <row r="5629" spans="2:19" ht="15.75" customHeight="1" x14ac:dyDescent="0.25">
      <c r="B5629" s="106"/>
      <c r="C5629" s="106"/>
      <c r="D5629" s="139"/>
      <c r="E5629" s="140"/>
      <c r="F5629" s="140"/>
      <c r="G5629" s="140"/>
      <c r="M5629" s="140"/>
      <c r="N5629" s="167"/>
      <c r="O5629" s="167"/>
      <c r="P5629" s="142"/>
      <c r="Q5629" s="142"/>
      <c r="R5629" s="142"/>
      <c r="S5629" s="139"/>
    </row>
    <row r="5630" spans="2:19" ht="15.75" customHeight="1" x14ac:dyDescent="0.25">
      <c r="B5630" s="106"/>
      <c r="C5630" s="106"/>
      <c r="D5630" s="139"/>
      <c r="E5630" s="140"/>
      <c r="F5630" s="140"/>
      <c r="G5630" s="140"/>
      <c r="M5630" s="140"/>
      <c r="N5630" s="167"/>
      <c r="O5630" s="167"/>
      <c r="P5630" s="142"/>
      <c r="Q5630" s="142"/>
      <c r="R5630" s="142"/>
      <c r="S5630" s="139"/>
    </row>
    <row r="5631" spans="2:19" ht="15.75" customHeight="1" x14ac:dyDescent="0.25">
      <c r="B5631" s="106"/>
      <c r="C5631" s="106"/>
      <c r="D5631" s="139"/>
      <c r="E5631" s="140"/>
      <c r="F5631" s="140"/>
      <c r="G5631" s="140"/>
      <c r="M5631" s="140"/>
      <c r="N5631" s="167"/>
      <c r="O5631" s="167"/>
      <c r="P5631" s="142"/>
      <c r="Q5631" s="142"/>
      <c r="R5631" s="142"/>
      <c r="S5631" s="139"/>
    </row>
    <row r="5632" spans="2:19" ht="15.75" customHeight="1" x14ac:dyDescent="0.25">
      <c r="B5632" s="106"/>
      <c r="C5632" s="106"/>
      <c r="D5632" s="139"/>
      <c r="E5632" s="140"/>
      <c r="F5632" s="140"/>
      <c r="G5632" s="140"/>
      <c r="M5632" s="140"/>
      <c r="N5632" s="167"/>
      <c r="O5632" s="167"/>
      <c r="P5632" s="142"/>
      <c r="Q5632" s="142"/>
      <c r="R5632" s="142"/>
      <c r="S5632" s="139"/>
    </row>
    <row r="5633" spans="2:19" ht="15.75" customHeight="1" x14ac:dyDescent="0.25">
      <c r="B5633" s="106"/>
      <c r="C5633" s="106"/>
      <c r="D5633" s="139"/>
      <c r="E5633" s="140"/>
      <c r="F5633" s="140"/>
      <c r="G5633" s="140"/>
      <c r="M5633" s="140"/>
      <c r="N5633" s="167"/>
      <c r="O5633" s="167"/>
      <c r="P5633" s="142"/>
      <c r="Q5633" s="142"/>
      <c r="R5633" s="142"/>
      <c r="S5633" s="139"/>
    </row>
    <row r="5634" spans="2:19" ht="15.75" customHeight="1" x14ac:dyDescent="0.25">
      <c r="B5634" s="106"/>
      <c r="C5634" s="106"/>
      <c r="D5634" s="139"/>
      <c r="E5634" s="140"/>
      <c r="F5634" s="140"/>
      <c r="G5634" s="140"/>
      <c r="M5634" s="140"/>
      <c r="N5634" s="167"/>
      <c r="O5634" s="167"/>
      <c r="P5634" s="142"/>
      <c r="Q5634" s="142"/>
      <c r="R5634" s="142"/>
      <c r="S5634" s="139"/>
    </row>
    <row r="5635" spans="2:19" ht="15.75" customHeight="1" x14ac:dyDescent="0.25">
      <c r="B5635" s="106"/>
      <c r="C5635" s="106"/>
      <c r="D5635" s="139"/>
      <c r="E5635" s="140"/>
      <c r="F5635" s="140"/>
      <c r="G5635" s="140"/>
      <c r="M5635" s="140"/>
      <c r="N5635" s="167"/>
      <c r="O5635" s="167"/>
      <c r="P5635" s="142"/>
      <c r="Q5635" s="142"/>
      <c r="R5635" s="142"/>
      <c r="S5635" s="139"/>
    </row>
    <row r="5636" spans="2:19" ht="15.75" customHeight="1" x14ac:dyDescent="0.25">
      <c r="B5636" s="106"/>
      <c r="C5636" s="106"/>
      <c r="D5636" s="139"/>
      <c r="E5636" s="140"/>
      <c r="F5636" s="140"/>
      <c r="G5636" s="140"/>
      <c r="M5636" s="140"/>
      <c r="N5636" s="167"/>
      <c r="O5636" s="167"/>
      <c r="P5636" s="142"/>
      <c r="Q5636" s="142"/>
      <c r="R5636" s="142"/>
      <c r="S5636" s="139"/>
    </row>
    <row r="5637" spans="2:19" ht="15.75" customHeight="1" x14ac:dyDescent="0.25">
      <c r="B5637" s="106"/>
      <c r="C5637" s="106"/>
      <c r="D5637" s="139"/>
      <c r="E5637" s="140"/>
      <c r="F5637" s="140"/>
      <c r="G5637" s="140"/>
      <c r="M5637" s="140"/>
      <c r="N5637" s="167"/>
      <c r="O5637" s="167"/>
      <c r="P5637" s="142"/>
      <c r="Q5637" s="142"/>
      <c r="R5637" s="142"/>
      <c r="S5637" s="139"/>
    </row>
    <row r="5638" spans="2:19" ht="15.75" customHeight="1" x14ac:dyDescent="0.25">
      <c r="B5638" s="106"/>
      <c r="C5638" s="106"/>
      <c r="D5638" s="139"/>
      <c r="E5638" s="140"/>
      <c r="F5638" s="140"/>
      <c r="G5638" s="140"/>
      <c r="M5638" s="140"/>
      <c r="N5638" s="167"/>
      <c r="O5638" s="167"/>
      <c r="P5638" s="142"/>
      <c r="Q5638" s="142"/>
      <c r="R5638" s="142"/>
      <c r="S5638" s="139"/>
    </row>
    <row r="5639" spans="2:19" ht="15.75" customHeight="1" x14ac:dyDescent="0.25">
      <c r="B5639" s="106"/>
      <c r="C5639" s="106"/>
      <c r="D5639" s="139"/>
      <c r="E5639" s="140"/>
      <c r="F5639" s="140"/>
      <c r="G5639" s="140"/>
      <c r="M5639" s="140"/>
      <c r="N5639" s="167"/>
      <c r="O5639" s="167"/>
      <c r="P5639" s="142"/>
      <c r="Q5639" s="142"/>
      <c r="R5639" s="142"/>
      <c r="S5639" s="139"/>
    </row>
    <row r="5640" spans="2:19" ht="15.75" customHeight="1" x14ac:dyDescent="0.25">
      <c r="B5640" s="106"/>
      <c r="C5640" s="106"/>
      <c r="D5640" s="139"/>
      <c r="E5640" s="140"/>
      <c r="F5640" s="140"/>
      <c r="G5640" s="140"/>
      <c r="M5640" s="140"/>
      <c r="N5640" s="167"/>
      <c r="O5640" s="167"/>
      <c r="P5640" s="142"/>
      <c r="Q5640" s="142"/>
      <c r="R5640" s="142"/>
      <c r="S5640" s="139"/>
    </row>
    <row r="5641" spans="2:19" ht="15.75" customHeight="1" x14ac:dyDescent="0.25">
      <c r="B5641" s="106"/>
      <c r="C5641" s="106"/>
      <c r="D5641" s="139"/>
      <c r="E5641" s="140"/>
      <c r="F5641" s="140"/>
      <c r="G5641" s="140"/>
      <c r="M5641" s="140"/>
      <c r="N5641" s="167"/>
      <c r="O5641" s="167"/>
      <c r="P5641" s="142"/>
      <c r="Q5641" s="142"/>
      <c r="R5641" s="142"/>
      <c r="S5641" s="139"/>
    </row>
    <row r="5642" spans="2:19" ht="15.75" customHeight="1" x14ac:dyDescent="0.25">
      <c r="B5642" s="106"/>
      <c r="C5642" s="106"/>
      <c r="D5642" s="139"/>
      <c r="E5642" s="140"/>
      <c r="F5642" s="140"/>
      <c r="G5642" s="140"/>
      <c r="M5642" s="140"/>
      <c r="N5642" s="167"/>
      <c r="O5642" s="167"/>
      <c r="P5642" s="142"/>
      <c r="Q5642" s="142"/>
      <c r="R5642" s="142"/>
      <c r="S5642" s="139"/>
    </row>
    <row r="5643" spans="2:19" ht="15.75" customHeight="1" x14ac:dyDescent="0.25">
      <c r="B5643" s="106"/>
      <c r="C5643" s="106"/>
      <c r="D5643" s="139"/>
      <c r="E5643" s="140"/>
      <c r="F5643" s="140"/>
      <c r="G5643" s="140"/>
      <c r="M5643" s="140"/>
      <c r="N5643" s="167"/>
      <c r="O5643" s="167"/>
      <c r="P5643" s="142"/>
      <c r="Q5643" s="142"/>
      <c r="R5643" s="142"/>
      <c r="S5643" s="139"/>
    </row>
    <row r="5644" spans="2:19" ht="15.75" customHeight="1" x14ac:dyDescent="0.25">
      <c r="B5644" s="106"/>
      <c r="C5644" s="106"/>
      <c r="D5644" s="139"/>
      <c r="E5644" s="140"/>
      <c r="F5644" s="140"/>
      <c r="G5644" s="140"/>
      <c r="M5644" s="140"/>
      <c r="N5644" s="167"/>
      <c r="O5644" s="167"/>
      <c r="P5644" s="142"/>
      <c r="Q5644" s="142"/>
      <c r="R5644" s="142"/>
      <c r="S5644" s="139"/>
    </row>
    <row r="5645" spans="2:19" ht="15.75" customHeight="1" x14ac:dyDescent="0.25">
      <c r="B5645" s="106"/>
      <c r="C5645" s="106"/>
      <c r="D5645" s="139"/>
      <c r="E5645" s="140"/>
      <c r="F5645" s="140"/>
      <c r="G5645" s="140"/>
      <c r="M5645" s="140"/>
      <c r="N5645" s="167"/>
      <c r="O5645" s="167"/>
      <c r="P5645" s="142"/>
      <c r="Q5645" s="142"/>
      <c r="R5645" s="142"/>
      <c r="S5645" s="139"/>
    </row>
    <row r="5646" spans="2:19" ht="15.75" customHeight="1" x14ac:dyDescent="0.25">
      <c r="B5646" s="106"/>
      <c r="C5646" s="106"/>
      <c r="D5646" s="139"/>
      <c r="E5646" s="140"/>
      <c r="F5646" s="140"/>
      <c r="G5646" s="140"/>
      <c r="M5646" s="140"/>
      <c r="N5646" s="167"/>
      <c r="O5646" s="167"/>
      <c r="P5646" s="142"/>
      <c r="Q5646" s="142"/>
      <c r="R5646" s="142"/>
      <c r="S5646" s="139"/>
    </row>
    <row r="5647" spans="2:19" ht="15.75" customHeight="1" x14ac:dyDescent="0.25">
      <c r="B5647" s="106"/>
      <c r="C5647" s="106"/>
      <c r="D5647" s="139"/>
      <c r="E5647" s="140"/>
      <c r="F5647" s="140"/>
      <c r="G5647" s="140"/>
      <c r="M5647" s="140"/>
      <c r="N5647" s="167"/>
      <c r="O5647" s="167"/>
      <c r="P5647" s="142"/>
      <c r="Q5647" s="142"/>
      <c r="R5647" s="142"/>
      <c r="S5647" s="139"/>
    </row>
    <row r="5648" spans="2:19" ht="15.75" customHeight="1" x14ac:dyDescent="0.25">
      <c r="B5648" s="106"/>
      <c r="C5648" s="106"/>
      <c r="D5648" s="139"/>
      <c r="E5648" s="140"/>
      <c r="F5648" s="140"/>
      <c r="G5648" s="140"/>
      <c r="M5648" s="140"/>
      <c r="N5648" s="167"/>
      <c r="O5648" s="167"/>
      <c r="P5648" s="142"/>
      <c r="Q5648" s="142"/>
      <c r="R5648" s="142"/>
      <c r="S5648" s="139"/>
    </row>
    <row r="5649" spans="2:19" ht="15.75" customHeight="1" x14ac:dyDescent="0.25">
      <c r="B5649" s="106"/>
      <c r="C5649" s="106"/>
      <c r="D5649" s="139"/>
      <c r="E5649" s="140"/>
      <c r="F5649" s="140"/>
      <c r="G5649" s="140"/>
      <c r="M5649" s="140"/>
      <c r="N5649" s="167"/>
      <c r="O5649" s="167"/>
      <c r="P5649" s="142"/>
      <c r="Q5649" s="142"/>
      <c r="R5649" s="142"/>
      <c r="S5649" s="139"/>
    </row>
    <row r="5650" spans="2:19" ht="15.75" customHeight="1" x14ac:dyDescent="0.25">
      <c r="B5650" s="106"/>
      <c r="C5650" s="106"/>
      <c r="D5650" s="139"/>
      <c r="E5650" s="140"/>
      <c r="F5650" s="140"/>
      <c r="G5650" s="140"/>
      <c r="M5650" s="140"/>
      <c r="N5650" s="167"/>
      <c r="O5650" s="167"/>
      <c r="P5650" s="142"/>
      <c r="Q5650" s="142"/>
      <c r="R5650" s="142"/>
      <c r="S5650" s="139"/>
    </row>
    <row r="5651" spans="2:19" ht="15.75" customHeight="1" x14ac:dyDescent="0.25">
      <c r="B5651" s="106"/>
      <c r="C5651" s="106"/>
      <c r="D5651" s="139"/>
      <c r="E5651" s="140"/>
      <c r="F5651" s="140"/>
      <c r="G5651" s="140"/>
      <c r="M5651" s="140"/>
      <c r="N5651" s="167"/>
      <c r="O5651" s="167"/>
      <c r="P5651" s="142"/>
      <c r="Q5651" s="142"/>
      <c r="R5651" s="142"/>
      <c r="S5651" s="139"/>
    </row>
    <row r="5652" spans="2:19" ht="15.75" customHeight="1" x14ac:dyDescent="0.25">
      <c r="B5652" s="106"/>
      <c r="C5652" s="106"/>
      <c r="D5652" s="139"/>
      <c r="E5652" s="140"/>
      <c r="F5652" s="140"/>
      <c r="G5652" s="140"/>
      <c r="M5652" s="140"/>
      <c r="N5652" s="167"/>
      <c r="O5652" s="167"/>
      <c r="P5652" s="142"/>
      <c r="Q5652" s="142"/>
      <c r="R5652" s="142"/>
      <c r="S5652" s="139"/>
    </row>
    <row r="5653" spans="2:19" ht="15.75" customHeight="1" x14ac:dyDescent="0.25">
      <c r="B5653" s="106"/>
      <c r="C5653" s="106"/>
      <c r="D5653" s="139"/>
      <c r="E5653" s="140"/>
      <c r="F5653" s="140"/>
      <c r="G5653" s="140"/>
      <c r="M5653" s="140"/>
      <c r="N5653" s="167"/>
      <c r="O5653" s="167"/>
      <c r="P5653" s="142"/>
      <c r="Q5653" s="142"/>
      <c r="R5653" s="142"/>
      <c r="S5653" s="139"/>
    </row>
    <row r="5654" spans="2:19" ht="15.75" customHeight="1" x14ac:dyDescent="0.25">
      <c r="B5654" s="106"/>
      <c r="C5654" s="106"/>
      <c r="D5654" s="139"/>
      <c r="E5654" s="140"/>
      <c r="F5654" s="140"/>
      <c r="G5654" s="140"/>
      <c r="M5654" s="140"/>
      <c r="N5654" s="167"/>
      <c r="O5654" s="167"/>
      <c r="P5654" s="142"/>
      <c r="Q5654" s="142"/>
      <c r="R5654" s="142"/>
      <c r="S5654" s="139"/>
    </row>
    <row r="5655" spans="2:19" ht="15.75" customHeight="1" x14ac:dyDescent="0.25">
      <c r="B5655" s="106"/>
      <c r="C5655" s="106"/>
      <c r="D5655" s="139"/>
      <c r="E5655" s="140"/>
      <c r="F5655" s="140"/>
      <c r="G5655" s="140"/>
      <c r="M5655" s="140"/>
      <c r="N5655" s="167"/>
      <c r="O5655" s="167"/>
      <c r="P5655" s="142"/>
      <c r="Q5655" s="142"/>
      <c r="R5655" s="142"/>
      <c r="S5655" s="139"/>
    </row>
    <row r="5656" spans="2:19" ht="15.75" customHeight="1" x14ac:dyDescent="0.25">
      <c r="B5656" s="106"/>
      <c r="C5656" s="106"/>
      <c r="D5656" s="139"/>
      <c r="E5656" s="140"/>
      <c r="F5656" s="140"/>
      <c r="G5656" s="140"/>
      <c r="M5656" s="140"/>
      <c r="N5656" s="167"/>
      <c r="O5656" s="167"/>
      <c r="P5656" s="142"/>
      <c r="Q5656" s="142"/>
      <c r="R5656" s="142"/>
      <c r="S5656" s="139"/>
    </row>
    <row r="5657" spans="2:19" ht="15.75" customHeight="1" x14ac:dyDescent="0.25">
      <c r="B5657" s="106"/>
      <c r="C5657" s="106"/>
      <c r="D5657" s="139"/>
      <c r="E5657" s="140"/>
      <c r="F5657" s="140"/>
      <c r="G5657" s="140"/>
      <c r="M5657" s="140"/>
      <c r="N5657" s="167"/>
      <c r="O5657" s="167"/>
      <c r="P5657" s="142"/>
      <c r="Q5657" s="142"/>
      <c r="R5657" s="142"/>
      <c r="S5657" s="139"/>
    </row>
    <row r="5658" spans="2:19" ht="15.75" customHeight="1" x14ac:dyDescent="0.25">
      <c r="B5658" s="106"/>
      <c r="C5658" s="106"/>
      <c r="D5658" s="139"/>
      <c r="E5658" s="140"/>
      <c r="F5658" s="140"/>
      <c r="G5658" s="140"/>
      <c r="M5658" s="140"/>
      <c r="N5658" s="167"/>
      <c r="O5658" s="167"/>
      <c r="P5658" s="142"/>
      <c r="Q5658" s="142"/>
      <c r="R5658" s="142"/>
      <c r="S5658" s="139"/>
    </row>
    <row r="5659" spans="2:19" ht="15.75" customHeight="1" x14ac:dyDescent="0.25">
      <c r="B5659" s="106"/>
      <c r="C5659" s="106"/>
      <c r="D5659" s="139"/>
      <c r="E5659" s="140"/>
      <c r="F5659" s="140"/>
      <c r="G5659" s="140"/>
      <c r="M5659" s="140"/>
      <c r="N5659" s="167"/>
      <c r="O5659" s="167"/>
      <c r="P5659" s="142"/>
      <c r="Q5659" s="142"/>
      <c r="R5659" s="142"/>
      <c r="S5659" s="139"/>
    </row>
    <row r="5660" spans="2:19" ht="15.75" customHeight="1" x14ac:dyDescent="0.25">
      <c r="B5660" s="106"/>
      <c r="C5660" s="106"/>
      <c r="D5660" s="139"/>
      <c r="E5660" s="140"/>
      <c r="F5660" s="140"/>
      <c r="G5660" s="140"/>
      <c r="M5660" s="140"/>
      <c r="N5660" s="167"/>
      <c r="O5660" s="167"/>
      <c r="P5660" s="142"/>
      <c r="Q5660" s="142"/>
      <c r="R5660" s="142"/>
      <c r="S5660" s="139"/>
    </row>
    <row r="5661" spans="2:19" ht="15.75" customHeight="1" x14ac:dyDescent="0.25">
      <c r="B5661" s="106"/>
      <c r="C5661" s="106"/>
      <c r="D5661" s="139"/>
      <c r="E5661" s="140"/>
      <c r="F5661" s="140"/>
      <c r="G5661" s="140"/>
      <c r="M5661" s="140"/>
      <c r="N5661" s="167"/>
      <c r="O5661" s="167"/>
      <c r="P5661" s="142"/>
      <c r="Q5661" s="142"/>
      <c r="R5661" s="142"/>
      <c r="S5661" s="139"/>
    </row>
    <row r="5662" spans="2:19" ht="15.75" customHeight="1" x14ac:dyDescent="0.25">
      <c r="B5662" s="106"/>
      <c r="C5662" s="106"/>
      <c r="D5662" s="139"/>
      <c r="E5662" s="140"/>
      <c r="F5662" s="140"/>
      <c r="G5662" s="140"/>
      <c r="M5662" s="140"/>
      <c r="N5662" s="167"/>
      <c r="O5662" s="167"/>
      <c r="P5662" s="142"/>
      <c r="Q5662" s="142"/>
      <c r="R5662" s="142"/>
      <c r="S5662" s="139"/>
    </row>
    <row r="5663" spans="2:19" ht="15.75" customHeight="1" x14ac:dyDescent="0.25">
      <c r="B5663" s="106"/>
      <c r="C5663" s="106"/>
      <c r="D5663" s="139"/>
      <c r="E5663" s="140"/>
      <c r="F5663" s="140"/>
      <c r="G5663" s="140"/>
      <c r="M5663" s="140"/>
      <c r="N5663" s="167"/>
      <c r="O5663" s="167"/>
      <c r="P5663" s="142"/>
      <c r="Q5663" s="142"/>
      <c r="R5663" s="142"/>
      <c r="S5663" s="139"/>
    </row>
    <row r="5664" spans="2:19" ht="15.75" customHeight="1" x14ac:dyDescent="0.25">
      <c r="B5664" s="106"/>
      <c r="C5664" s="106"/>
      <c r="D5664" s="139"/>
      <c r="E5664" s="140"/>
      <c r="F5664" s="140"/>
      <c r="G5664" s="140"/>
      <c r="M5664" s="140"/>
      <c r="N5664" s="167"/>
      <c r="O5664" s="167"/>
      <c r="P5664" s="142"/>
      <c r="Q5664" s="142"/>
      <c r="R5664" s="142"/>
      <c r="S5664" s="139"/>
    </row>
    <row r="5665" spans="2:19" ht="15.75" customHeight="1" x14ac:dyDescent="0.25">
      <c r="B5665" s="106"/>
      <c r="C5665" s="106"/>
      <c r="D5665" s="139"/>
      <c r="E5665" s="140"/>
      <c r="F5665" s="140"/>
      <c r="G5665" s="140"/>
      <c r="M5665" s="140"/>
      <c r="N5665" s="167"/>
      <c r="O5665" s="167"/>
      <c r="P5665" s="142"/>
      <c r="Q5665" s="142"/>
      <c r="R5665" s="142"/>
      <c r="S5665" s="139"/>
    </row>
    <row r="5666" spans="2:19" ht="15.75" customHeight="1" x14ac:dyDescent="0.25">
      <c r="B5666" s="106"/>
      <c r="C5666" s="106"/>
      <c r="D5666" s="139"/>
      <c r="E5666" s="140"/>
      <c r="F5666" s="140"/>
      <c r="G5666" s="140"/>
      <c r="M5666" s="140"/>
      <c r="N5666" s="167"/>
      <c r="O5666" s="167"/>
      <c r="P5666" s="142"/>
      <c r="Q5666" s="142"/>
      <c r="R5666" s="142"/>
      <c r="S5666" s="139"/>
    </row>
    <row r="5667" spans="2:19" ht="15.75" customHeight="1" x14ac:dyDescent="0.25">
      <c r="B5667" s="106"/>
      <c r="C5667" s="106"/>
      <c r="D5667" s="139"/>
      <c r="E5667" s="140"/>
      <c r="F5667" s="140"/>
      <c r="G5667" s="140"/>
      <c r="M5667" s="140"/>
      <c r="N5667" s="167"/>
      <c r="O5667" s="167"/>
      <c r="P5667" s="142"/>
      <c r="Q5667" s="142"/>
      <c r="R5667" s="142"/>
      <c r="S5667" s="139"/>
    </row>
    <row r="5668" spans="2:19" ht="15.75" customHeight="1" x14ac:dyDescent="0.25">
      <c r="B5668" s="106"/>
      <c r="C5668" s="106"/>
      <c r="D5668" s="139"/>
      <c r="E5668" s="140"/>
      <c r="F5668" s="140"/>
      <c r="G5668" s="140"/>
      <c r="M5668" s="140"/>
      <c r="N5668" s="167"/>
      <c r="O5668" s="167"/>
      <c r="P5668" s="142"/>
      <c r="Q5668" s="142"/>
      <c r="R5668" s="142"/>
      <c r="S5668" s="139"/>
    </row>
    <row r="5669" spans="2:19" ht="15.75" customHeight="1" x14ac:dyDescent="0.25">
      <c r="B5669" s="106"/>
      <c r="C5669" s="106"/>
      <c r="D5669" s="139"/>
      <c r="E5669" s="140"/>
      <c r="F5669" s="140"/>
      <c r="G5669" s="140"/>
      <c r="M5669" s="140"/>
      <c r="N5669" s="167"/>
      <c r="O5669" s="167"/>
      <c r="P5669" s="142"/>
      <c r="Q5669" s="142"/>
      <c r="R5669" s="142"/>
      <c r="S5669" s="139"/>
    </row>
    <row r="5670" spans="2:19" ht="15.75" customHeight="1" x14ac:dyDescent="0.25">
      <c r="B5670" s="106"/>
      <c r="C5670" s="106"/>
      <c r="D5670" s="139"/>
      <c r="E5670" s="140"/>
      <c r="F5670" s="140"/>
      <c r="G5670" s="140"/>
      <c r="M5670" s="140"/>
      <c r="N5670" s="167"/>
      <c r="O5670" s="167"/>
      <c r="P5670" s="142"/>
      <c r="Q5670" s="142"/>
      <c r="R5670" s="142"/>
      <c r="S5670" s="139"/>
    </row>
    <row r="5671" spans="2:19" ht="15.75" customHeight="1" x14ac:dyDescent="0.25">
      <c r="B5671" s="106"/>
      <c r="C5671" s="106"/>
      <c r="D5671" s="139"/>
      <c r="E5671" s="140"/>
      <c r="F5671" s="140"/>
      <c r="G5671" s="140"/>
      <c r="M5671" s="140"/>
      <c r="N5671" s="167"/>
      <c r="O5671" s="167"/>
      <c r="P5671" s="142"/>
      <c r="Q5671" s="142"/>
      <c r="R5671" s="142"/>
      <c r="S5671" s="139"/>
    </row>
    <row r="5672" spans="2:19" ht="15.75" customHeight="1" x14ac:dyDescent="0.25">
      <c r="B5672" s="106"/>
      <c r="C5672" s="106"/>
      <c r="D5672" s="139"/>
      <c r="E5672" s="140"/>
      <c r="F5672" s="140"/>
      <c r="G5672" s="140"/>
      <c r="M5672" s="140"/>
      <c r="N5672" s="167"/>
      <c r="O5672" s="167"/>
      <c r="P5672" s="142"/>
      <c r="Q5672" s="142"/>
      <c r="R5672" s="142"/>
      <c r="S5672" s="139"/>
    </row>
    <row r="5673" spans="2:19" ht="15.75" customHeight="1" x14ac:dyDescent="0.25">
      <c r="B5673" s="106"/>
      <c r="C5673" s="106"/>
      <c r="D5673" s="139"/>
      <c r="E5673" s="140"/>
      <c r="F5673" s="140"/>
      <c r="G5673" s="140"/>
      <c r="M5673" s="140"/>
      <c r="N5673" s="167"/>
      <c r="O5673" s="167"/>
      <c r="P5673" s="142"/>
      <c r="Q5673" s="142"/>
      <c r="R5673" s="142"/>
      <c r="S5673" s="139"/>
    </row>
    <row r="5674" spans="2:19" ht="15.75" customHeight="1" x14ac:dyDescent="0.25">
      <c r="B5674" s="106"/>
      <c r="C5674" s="106"/>
      <c r="D5674" s="139"/>
      <c r="E5674" s="140"/>
      <c r="F5674" s="140"/>
      <c r="G5674" s="140"/>
      <c r="M5674" s="140"/>
      <c r="N5674" s="167"/>
      <c r="O5674" s="167"/>
      <c r="P5674" s="142"/>
      <c r="Q5674" s="142"/>
      <c r="R5674" s="142"/>
      <c r="S5674" s="139"/>
    </row>
    <row r="5675" spans="2:19" ht="15.75" customHeight="1" x14ac:dyDescent="0.25">
      <c r="B5675" s="106"/>
      <c r="C5675" s="106"/>
      <c r="D5675" s="139"/>
      <c r="E5675" s="140"/>
      <c r="F5675" s="140"/>
      <c r="G5675" s="140"/>
      <c r="M5675" s="140"/>
      <c r="N5675" s="167"/>
      <c r="O5675" s="167"/>
      <c r="P5675" s="142"/>
      <c r="Q5675" s="142"/>
      <c r="R5675" s="142"/>
      <c r="S5675" s="139"/>
    </row>
    <row r="5676" spans="2:19" ht="15.75" customHeight="1" x14ac:dyDescent="0.25">
      <c r="B5676" s="106"/>
      <c r="C5676" s="106"/>
      <c r="D5676" s="139"/>
      <c r="E5676" s="140"/>
      <c r="F5676" s="140"/>
      <c r="G5676" s="140"/>
      <c r="M5676" s="140"/>
      <c r="N5676" s="167"/>
      <c r="O5676" s="167"/>
      <c r="P5676" s="142"/>
      <c r="Q5676" s="142"/>
      <c r="R5676" s="142"/>
      <c r="S5676" s="139"/>
    </row>
    <row r="5677" spans="2:19" ht="15.75" customHeight="1" x14ac:dyDescent="0.25">
      <c r="B5677" s="106"/>
      <c r="C5677" s="106"/>
      <c r="D5677" s="139"/>
      <c r="E5677" s="140"/>
      <c r="F5677" s="140"/>
      <c r="G5677" s="140"/>
      <c r="M5677" s="140"/>
      <c r="N5677" s="167"/>
      <c r="O5677" s="167"/>
      <c r="P5677" s="142"/>
      <c r="Q5677" s="142"/>
      <c r="R5677" s="142"/>
      <c r="S5677" s="139"/>
    </row>
    <row r="5678" spans="2:19" ht="15.75" customHeight="1" x14ac:dyDescent="0.25">
      <c r="B5678" s="106"/>
      <c r="C5678" s="106"/>
      <c r="D5678" s="139"/>
      <c r="E5678" s="140"/>
      <c r="F5678" s="140"/>
      <c r="G5678" s="140"/>
      <c r="M5678" s="140"/>
      <c r="N5678" s="167"/>
      <c r="O5678" s="167"/>
      <c r="P5678" s="142"/>
      <c r="Q5678" s="142"/>
      <c r="R5678" s="142"/>
      <c r="S5678" s="139"/>
    </row>
    <row r="5679" spans="2:19" ht="15.75" customHeight="1" x14ac:dyDescent="0.25">
      <c r="B5679" s="106"/>
      <c r="C5679" s="106"/>
      <c r="D5679" s="139"/>
      <c r="E5679" s="140"/>
      <c r="F5679" s="140"/>
      <c r="G5679" s="140"/>
      <c r="M5679" s="140"/>
      <c r="N5679" s="167"/>
      <c r="O5679" s="167"/>
      <c r="P5679" s="142"/>
      <c r="Q5679" s="142"/>
      <c r="R5679" s="142"/>
      <c r="S5679" s="139"/>
    </row>
    <row r="5680" spans="2:19" ht="15.75" customHeight="1" x14ac:dyDescent="0.25">
      <c r="B5680" s="106"/>
      <c r="C5680" s="106"/>
      <c r="D5680" s="139"/>
      <c r="E5680" s="140"/>
      <c r="F5680" s="140"/>
      <c r="G5680" s="140"/>
      <c r="M5680" s="140"/>
      <c r="N5680" s="167"/>
      <c r="O5680" s="167"/>
      <c r="P5680" s="142"/>
      <c r="Q5680" s="142"/>
      <c r="R5680" s="142"/>
      <c r="S5680" s="139"/>
    </row>
    <row r="5681" spans="2:19" ht="15.75" customHeight="1" x14ac:dyDescent="0.25">
      <c r="B5681" s="106"/>
      <c r="C5681" s="106"/>
      <c r="D5681" s="139"/>
      <c r="E5681" s="140"/>
      <c r="F5681" s="140"/>
      <c r="G5681" s="140"/>
      <c r="M5681" s="140"/>
      <c r="N5681" s="167"/>
      <c r="O5681" s="167"/>
      <c r="P5681" s="142"/>
      <c r="Q5681" s="142"/>
      <c r="R5681" s="142"/>
      <c r="S5681" s="139"/>
    </row>
    <row r="5682" spans="2:19" ht="15.75" customHeight="1" x14ac:dyDescent="0.25">
      <c r="B5682" s="106"/>
      <c r="C5682" s="106"/>
      <c r="D5682" s="139"/>
      <c r="E5682" s="140"/>
      <c r="F5682" s="140"/>
      <c r="G5682" s="140"/>
      <c r="M5682" s="140"/>
      <c r="N5682" s="167"/>
      <c r="O5682" s="167"/>
      <c r="P5682" s="142"/>
      <c r="Q5682" s="142"/>
      <c r="R5682" s="142"/>
      <c r="S5682" s="139"/>
    </row>
    <row r="5683" spans="2:19" ht="15.75" customHeight="1" x14ac:dyDescent="0.25">
      <c r="B5683" s="106"/>
      <c r="C5683" s="106"/>
      <c r="D5683" s="139"/>
      <c r="E5683" s="140"/>
      <c r="F5683" s="140"/>
      <c r="G5683" s="140"/>
      <c r="M5683" s="140"/>
      <c r="N5683" s="167"/>
      <c r="O5683" s="167"/>
      <c r="P5683" s="142"/>
      <c r="Q5683" s="142"/>
      <c r="R5683" s="142"/>
      <c r="S5683" s="139"/>
    </row>
    <row r="5684" spans="2:19" ht="15.75" customHeight="1" x14ac:dyDescent="0.25">
      <c r="B5684" s="106"/>
      <c r="C5684" s="106"/>
      <c r="D5684" s="139"/>
      <c r="E5684" s="140"/>
      <c r="F5684" s="140"/>
      <c r="G5684" s="140"/>
      <c r="M5684" s="140"/>
      <c r="N5684" s="167"/>
      <c r="O5684" s="167"/>
      <c r="P5684" s="142"/>
      <c r="Q5684" s="142"/>
      <c r="R5684" s="142"/>
      <c r="S5684" s="139"/>
    </row>
    <row r="5685" spans="2:19" ht="15.75" customHeight="1" x14ac:dyDescent="0.25">
      <c r="B5685" s="106"/>
      <c r="C5685" s="106"/>
      <c r="D5685" s="139"/>
      <c r="E5685" s="140"/>
      <c r="F5685" s="140"/>
      <c r="G5685" s="140"/>
      <c r="M5685" s="140"/>
      <c r="N5685" s="167"/>
      <c r="O5685" s="167"/>
      <c r="P5685" s="142"/>
      <c r="Q5685" s="142"/>
      <c r="R5685" s="142"/>
      <c r="S5685" s="139"/>
    </row>
    <row r="5686" spans="2:19" ht="15.75" customHeight="1" x14ac:dyDescent="0.25">
      <c r="B5686" s="106"/>
      <c r="C5686" s="106"/>
      <c r="D5686" s="139"/>
      <c r="E5686" s="140"/>
      <c r="F5686" s="140"/>
      <c r="G5686" s="140"/>
      <c r="M5686" s="140"/>
      <c r="N5686" s="167"/>
      <c r="O5686" s="167"/>
      <c r="P5686" s="142"/>
      <c r="Q5686" s="142"/>
      <c r="R5686" s="142"/>
      <c r="S5686" s="139"/>
    </row>
    <row r="5687" spans="2:19" ht="15.75" customHeight="1" x14ac:dyDescent="0.25">
      <c r="B5687" s="106"/>
      <c r="C5687" s="106"/>
      <c r="D5687" s="139"/>
      <c r="E5687" s="140"/>
      <c r="F5687" s="140"/>
      <c r="G5687" s="140"/>
      <c r="M5687" s="140"/>
      <c r="N5687" s="167"/>
      <c r="O5687" s="167"/>
      <c r="P5687" s="142"/>
      <c r="Q5687" s="142"/>
      <c r="R5687" s="142"/>
      <c r="S5687" s="139"/>
    </row>
    <row r="5688" spans="2:19" ht="15.75" customHeight="1" x14ac:dyDescent="0.25">
      <c r="B5688" s="106"/>
      <c r="C5688" s="106"/>
      <c r="D5688" s="139"/>
      <c r="E5688" s="140"/>
      <c r="F5688" s="140"/>
      <c r="G5688" s="140"/>
      <c r="M5688" s="140"/>
      <c r="N5688" s="167"/>
      <c r="O5688" s="167"/>
      <c r="P5688" s="142"/>
      <c r="Q5688" s="142"/>
      <c r="R5688" s="142"/>
      <c r="S5688" s="139"/>
    </row>
    <row r="5689" spans="2:19" ht="15.75" customHeight="1" x14ac:dyDescent="0.25">
      <c r="B5689" s="106"/>
      <c r="C5689" s="106"/>
      <c r="D5689" s="139"/>
      <c r="E5689" s="140"/>
      <c r="F5689" s="140"/>
      <c r="G5689" s="140"/>
      <c r="M5689" s="140"/>
      <c r="N5689" s="167"/>
      <c r="O5689" s="167"/>
      <c r="P5689" s="142"/>
      <c r="Q5689" s="142"/>
      <c r="R5689" s="142"/>
      <c r="S5689" s="139"/>
    </row>
    <row r="5690" spans="2:19" ht="15.75" customHeight="1" x14ac:dyDescent="0.25">
      <c r="B5690" s="106"/>
      <c r="C5690" s="106"/>
      <c r="D5690" s="139"/>
      <c r="E5690" s="140"/>
      <c r="F5690" s="140"/>
      <c r="G5690" s="140"/>
      <c r="M5690" s="140"/>
      <c r="N5690" s="167"/>
      <c r="O5690" s="167"/>
      <c r="P5690" s="142"/>
      <c r="Q5690" s="142"/>
      <c r="R5690" s="142"/>
      <c r="S5690" s="139"/>
    </row>
    <row r="5691" spans="2:19" ht="15.75" customHeight="1" x14ac:dyDescent="0.25">
      <c r="B5691" s="106"/>
      <c r="C5691" s="106"/>
      <c r="D5691" s="139"/>
      <c r="E5691" s="140"/>
      <c r="F5691" s="140"/>
      <c r="G5691" s="140"/>
      <c r="M5691" s="140"/>
      <c r="N5691" s="167"/>
      <c r="O5691" s="167"/>
      <c r="P5691" s="142"/>
      <c r="Q5691" s="142"/>
      <c r="R5691" s="142"/>
      <c r="S5691" s="139"/>
    </row>
    <row r="5692" spans="2:19" ht="15.75" customHeight="1" x14ac:dyDescent="0.25">
      <c r="B5692" s="106"/>
      <c r="C5692" s="106"/>
      <c r="D5692" s="139"/>
      <c r="E5692" s="140"/>
      <c r="F5692" s="140"/>
      <c r="G5692" s="140"/>
      <c r="M5692" s="140"/>
      <c r="N5692" s="167"/>
      <c r="O5692" s="167"/>
      <c r="P5692" s="142"/>
      <c r="Q5692" s="142"/>
      <c r="R5692" s="142"/>
      <c r="S5692" s="139"/>
    </row>
    <row r="5693" spans="2:19" ht="15.75" customHeight="1" x14ac:dyDescent="0.25">
      <c r="B5693" s="106"/>
      <c r="C5693" s="106"/>
      <c r="D5693" s="139"/>
      <c r="E5693" s="140"/>
      <c r="F5693" s="140"/>
      <c r="G5693" s="140"/>
      <c r="M5693" s="140"/>
      <c r="N5693" s="167"/>
      <c r="O5693" s="167"/>
      <c r="P5693" s="142"/>
      <c r="Q5693" s="142"/>
      <c r="R5693" s="142"/>
      <c r="S5693" s="139"/>
    </row>
    <row r="5694" spans="2:19" ht="15.75" customHeight="1" x14ac:dyDescent="0.25">
      <c r="B5694" s="106"/>
      <c r="C5694" s="106"/>
      <c r="D5694" s="139"/>
      <c r="E5694" s="140"/>
      <c r="F5694" s="140"/>
      <c r="G5694" s="140"/>
      <c r="M5694" s="140"/>
      <c r="N5694" s="167"/>
      <c r="O5694" s="167"/>
      <c r="P5694" s="142"/>
      <c r="Q5694" s="142"/>
      <c r="R5694" s="142"/>
      <c r="S5694" s="139"/>
    </row>
    <row r="5695" spans="2:19" ht="15.75" customHeight="1" x14ac:dyDescent="0.25">
      <c r="B5695" s="106"/>
      <c r="C5695" s="106"/>
      <c r="D5695" s="139"/>
      <c r="E5695" s="140"/>
      <c r="F5695" s="140"/>
      <c r="G5695" s="140"/>
      <c r="M5695" s="140"/>
      <c r="N5695" s="167"/>
      <c r="O5695" s="167"/>
      <c r="P5695" s="142"/>
      <c r="Q5695" s="142"/>
      <c r="R5695" s="142"/>
      <c r="S5695" s="139"/>
    </row>
    <row r="5696" spans="2:19" ht="15.75" customHeight="1" x14ac:dyDescent="0.25">
      <c r="B5696" s="106"/>
      <c r="C5696" s="106"/>
      <c r="D5696" s="139"/>
      <c r="E5696" s="140"/>
      <c r="F5696" s="140"/>
      <c r="G5696" s="140"/>
      <c r="M5696" s="140"/>
      <c r="N5696" s="167"/>
      <c r="O5696" s="167"/>
      <c r="P5696" s="142"/>
      <c r="Q5696" s="142"/>
      <c r="R5696" s="142"/>
      <c r="S5696" s="139"/>
    </row>
    <row r="5697" spans="2:19" ht="15.75" customHeight="1" x14ac:dyDescent="0.25">
      <c r="B5697" s="106"/>
      <c r="C5697" s="106"/>
      <c r="D5697" s="139"/>
      <c r="E5697" s="140"/>
      <c r="F5697" s="140"/>
      <c r="G5697" s="140"/>
      <c r="M5697" s="140"/>
      <c r="N5697" s="167"/>
      <c r="O5697" s="167"/>
      <c r="P5697" s="142"/>
      <c r="Q5697" s="142"/>
      <c r="R5697" s="142"/>
      <c r="S5697" s="139"/>
    </row>
    <row r="5698" spans="2:19" ht="15.75" customHeight="1" x14ac:dyDescent="0.25">
      <c r="B5698" s="106"/>
      <c r="C5698" s="106"/>
      <c r="D5698" s="139"/>
      <c r="E5698" s="140"/>
      <c r="F5698" s="140"/>
      <c r="G5698" s="140"/>
      <c r="M5698" s="140"/>
      <c r="N5698" s="167"/>
      <c r="O5698" s="167"/>
      <c r="P5698" s="142"/>
      <c r="Q5698" s="142"/>
      <c r="R5698" s="142"/>
      <c r="S5698" s="139"/>
    </row>
    <row r="5699" spans="2:19" ht="15.75" customHeight="1" x14ac:dyDescent="0.25">
      <c r="B5699" s="106"/>
      <c r="C5699" s="106"/>
      <c r="D5699" s="139"/>
      <c r="E5699" s="140"/>
      <c r="F5699" s="140"/>
      <c r="G5699" s="140"/>
      <c r="M5699" s="140"/>
      <c r="N5699" s="167"/>
      <c r="O5699" s="167"/>
      <c r="P5699" s="142"/>
      <c r="Q5699" s="142"/>
      <c r="R5699" s="142"/>
      <c r="S5699" s="139"/>
    </row>
    <row r="5700" spans="2:19" ht="15.75" customHeight="1" x14ac:dyDescent="0.25">
      <c r="B5700" s="106"/>
      <c r="C5700" s="106"/>
      <c r="D5700" s="139"/>
      <c r="E5700" s="140"/>
      <c r="F5700" s="140"/>
      <c r="G5700" s="140"/>
      <c r="M5700" s="140"/>
      <c r="N5700" s="167"/>
      <c r="O5700" s="167"/>
      <c r="P5700" s="142"/>
      <c r="Q5700" s="142"/>
      <c r="R5700" s="142"/>
      <c r="S5700" s="139"/>
    </row>
    <row r="5701" spans="2:19" ht="15.75" customHeight="1" x14ac:dyDescent="0.25">
      <c r="B5701" s="106"/>
      <c r="C5701" s="106"/>
      <c r="D5701" s="139"/>
      <c r="E5701" s="140"/>
      <c r="F5701" s="140"/>
      <c r="G5701" s="140"/>
      <c r="M5701" s="140"/>
      <c r="N5701" s="167"/>
      <c r="O5701" s="167"/>
      <c r="P5701" s="142"/>
      <c r="Q5701" s="142"/>
      <c r="R5701" s="142"/>
      <c r="S5701" s="139"/>
    </row>
    <row r="5702" spans="2:19" ht="15.75" customHeight="1" x14ac:dyDescent="0.25">
      <c r="B5702" s="106"/>
      <c r="C5702" s="106"/>
      <c r="D5702" s="139"/>
      <c r="E5702" s="140"/>
      <c r="F5702" s="140"/>
      <c r="G5702" s="140"/>
      <c r="M5702" s="140"/>
      <c r="N5702" s="167"/>
      <c r="O5702" s="167"/>
      <c r="P5702" s="142"/>
      <c r="Q5702" s="142"/>
      <c r="R5702" s="142"/>
      <c r="S5702" s="139"/>
    </row>
    <row r="5703" spans="2:19" ht="15.75" customHeight="1" x14ac:dyDescent="0.25">
      <c r="B5703" s="106"/>
      <c r="C5703" s="106"/>
      <c r="D5703" s="139"/>
      <c r="E5703" s="140"/>
      <c r="F5703" s="140"/>
      <c r="G5703" s="140"/>
      <c r="M5703" s="140"/>
      <c r="N5703" s="167"/>
      <c r="O5703" s="167"/>
      <c r="P5703" s="142"/>
      <c r="Q5703" s="142"/>
      <c r="R5703" s="142"/>
      <c r="S5703" s="139"/>
    </row>
    <row r="5704" spans="2:19" ht="15.75" customHeight="1" x14ac:dyDescent="0.25">
      <c r="B5704" s="106"/>
      <c r="C5704" s="106"/>
      <c r="D5704" s="139"/>
      <c r="E5704" s="140"/>
      <c r="F5704" s="140"/>
      <c r="G5704" s="140"/>
      <c r="M5704" s="140"/>
      <c r="N5704" s="167"/>
      <c r="O5704" s="167"/>
      <c r="P5704" s="142"/>
      <c r="Q5704" s="142"/>
      <c r="R5704" s="142"/>
      <c r="S5704" s="139"/>
    </row>
    <row r="5705" spans="2:19" ht="15.75" customHeight="1" x14ac:dyDescent="0.25">
      <c r="B5705" s="106"/>
      <c r="C5705" s="106"/>
      <c r="D5705" s="139"/>
      <c r="E5705" s="140"/>
      <c r="F5705" s="140"/>
      <c r="G5705" s="140"/>
      <c r="M5705" s="140"/>
      <c r="N5705" s="167"/>
      <c r="O5705" s="167"/>
      <c r="P5705" s="142"/>
      <c r="Q5705" s="142"/>
      <c r="R5705" s="142"/>
      <c r="S5705" s="139"/>
    </row>
    <row r="5706" spans="2:19" ht="15.75" customHeight="1" x14ac:dyDescent="0.25">
      <c r="B5706" s="106"/>
      <c r="C5706" s="106"/>
      <c r="D5706" s="139"/>
      <c r="E5706" s="140"/>
      <c r="F5706" s="140"/>
      <c r="G5706" s="140"/>
      <c r="M5706" s="140"/>
      <c r="N5706" s="167"/>
      <c r="O5706" s="167"/>
      <c r="P5706" s="142"/>
      <c r="Q5706" s="142"/>
      <c r="R5706" s="142"/>
      <c r="S5706" s="139"/>
    </row>
    <row r="5707" spans="2:19" ht="15.75" customHeight="1" x14ac:dyDescent="0.25">
      <c r="B5707" s="106"/>
      <c r="C5707" s="106"/>
      <c r="D5707" s="139"/>
      <c r="E5707" s="140"/>
      <c r="F5707" s="140"/>
      <c r="G5707" s="140"/>
      <c r="M5707" s="140"/>
      <c r="N5707" s="167"/>
      <c r="O5707" s="167"/>
      <c r="P5707" s="142"/>
      <c r="Q5707" s="142"/>
      <c r="R5707" s="142"/>
      <c r="S5707" s="139"/>
    </row>
    <row r="5708" spans="2:19" ht="15.75" customHeight="1" x14ac:dyDescent="0.25">
      <c r="B5708" s="106"/>
      <c r="C5708" s="106"/>
      <c r="D5708" s="139"/>
      <c r="E5708" s="140"/>
      <c r="F5708" s="140"/>
      <c r="G5708" s="140"/>
      <c r="M5708" s="140"/>
      <c r="N5708" s="167"/>
      <c r="O5708" s="167"/>
      <c r="P5708" s="142"/>
      <c r="Q5708" s="142"/>
      <c r="R5708" s="142"/>
      <c r="S5708" s="139"/>
    </row>
    <row r="5709" spans="2:19" ht="15.75" customHeight="1" x14ac:dyDescent="0.25">
      <c r="B5709" s="106"/>
      <c r="C5709" s="106"/>
      <c r="D5709" s="139"/>
      <c r="E5709" s="140"/>
      <c r="F5709" s="140"/>
      <c r="G5709" s="140"/>
      <c r="M5709" s="140"/>
      <c r="N5709" s="167"/>
      <c r="O5709" s="167"/>
      <c r="P5709" s="142"/>
      <c r="Q5709" s="142"/>
      <c r="R5709" s="142"/>
      <c r="S5709" s="139"/>
    </row>
    <row r="5710" spans="2:19" ht="15.75" customHeight="1" x14ac:dyDescent="0.25">
      <c r="B5710" s="106"/>
      <c r="C5710" s="106"/>
      <c r="D5710" s="139"/>
      <c r="E5710" s="140"/>
      <c r="F5710" s="140"/>
      <c r="G5710" s="140"/>
      <c r="M5710" s="140"/>
      <c r="N5710" s="167"/>
      <c r="O5710" s="167"/>
      <c r="P5710" s="142"/>
      <c r="Q5710" s="142"/>
      <c r="R5710" s="142"/>
      <c r="S5710" s="139"/>
    </row>
    <row r="5711" spans="2:19" ht="15.75" customHeight="1" x14ac:dyDescent="0.25">
      <c r="B5711" s="106"/>
      <c r="C5711" s="106"/>
      <c r="D5711" s="139"/>
      <c r="E5711" s="140"/>
      <c r="F5711" s="140"/>
      <c r="G5711" s="140"/>
      <c r="M5711" s="140"/>
      <c r="N5711" s="167"/>
      <c r="O5711" s="167"/>
      <c r="P5711" s="142"/>
      <c r="Q5711" s="142"/>
      <c r="R5711" s="142"/>
      <c r="S5711" s="139"/>
    </row>
    <row r="5712" spans="2:19" ht="15.75" customHeight="1" x14ac:dyDescent="0.25">
      <c r="B5712" s="106"/>
      <c r="C5712" s="106"/>
      <c r="D5712" s="139"/>
      <c r="E5712" s="140"/>
      <c r="F5712" s="140"/>
      <c r="G5712" s="140"/>
      <c r="M5712" s="140"/>
      <c r="N5712" s="167"/>
      <c r="O5712" s="167"/>
      <c r="P5712" s="142"/>
      <c r="Q5712" s="142"/>
      <c r="R5712" s="142"/>
      <c r="S5712" s="139"/>
    </row>
    <row r="5713" spans="2:19" ht="15.75" customHeight="1" x14ac:dyDescent="0.25">
      <c r="B5713" s="106"/>
      <c r="C5713" s="106"/>
      <c r="D5713" s="139"/>
      <c r="E5713" s="140"/>
      <c r="F5713" s="140"/>
      <c r="G5713" s="140"/>
      <c r="M5713" s="140"/>
      <c r="N5713" s="167"/>
      <c r="O5713" s="167"/>
      <c r="P5713" s="142"/>
      <c r="Q5713" s="142"/>
      <c r="R5713" s="142"/>
      <c r="S5713" s="139"/>
    </row>
    <row r="5714" spans="2:19" ht="15.75" customHeight="1" x14ac:dyDescent="0.25">
      <c r="B5714" s="106"/>
      <c r="C5714" s="106"/>
      <c r="D5714" s="139"/>
      <c r="E5714" s="140"/>
      <c r="F5714" s="140"/>
      <c r="G5714" s="140"/>
      <c r="M5714" s="140"/>
      <c r="N5714" s="167"/>
      <c r="O5714" s="167"/>
      <c r="P5714" s="142"/>
      <c r="Q5714" s="142"/>
      <c r="R5714" s="142"/>
      <c r="S5714" s="139"/>
    </row>
    <row r="5715" spans="2:19" ht="15.75" customHeight="1" x14ac:dyDescent="0.25">
      <c r="B5715" s="106"/>
      <c r="C5715" s="106"/>
      <c r="D5715" s="139"/>
      <c r="E5715" s="140"/>
      <c r="F5715" s="140"/>
      <c r="G5715" s="140"/>
      <c r="M5715" s="140"/>
      <c r="N5715" s="167"/>
      <c r="O5715" s="167"/>
      <c r="P5715" s="142"/>
      <c r="Q5715" s="142"/>
      <c r="R5715" s="142"/>
      <c r="S5715" s="139"/>
    </row>
    <row r="5716" spans="2:19" ht="15.75" customHeight="1" x14ac:dyDescent="0.25">
      <c r="B5716" s="106"/>
      <c r="C5716" s="106"/>
      <c r="D5716" s="139"/>
      <c r="E5716" s="140"/>
      <c r="F5716" s="140"/>
      <c r="G5716" s="140"/>
      <c r="M5716" s="140"/>
      <c r="N5716" s="167"/>
      <c r="O5716" s="167"/>
      <c r="P5716" s="142"/>
      <c r="Q5716" s="142"/>
      <c r="R5716" s="142"/>
      <c r="S5716" s="139"/>
    </row>
    <row r="5717" spans="2:19" ht="15.75" customHeight="1" x14ac:dyDescent="0.25">
      <c r="B5717" s="106"/>
      <c r="C5717" s="106"/>
      <c r="D5717" s="139"/>
      <c r="E5717" s="140"/>
      <c r="F5717" s="140"/>
      <c r="G5717" s="140"/>
      <c r="M5717" s="140"/>
      <c r="N5717" s="167"/>
      <c r="O5717" s="167"/>
      <c r="P5717" s="142"/>
      <c r="Q5717" s="142"/>
      <c r="R5717" s="142"/>
      <c r="S5717" s="139"/>
    </row>
    <row r="5718" spans="2:19" ht="15.75" customHeight="1" x14ac:dyDescent="0.25">
      <c r="B5718" s="106"/>
      <c r="C5718" s="106"/>
      <c r="D5718" s="139"/>
      <c r="E5718" s="140"/>
      <c r="F5718" s="140"/>
      <c r="G5718" s="140"/>
      <c r="M5718" s="140"/>
      <c r="N5718" s="167"/>
      <c r="O5718" s="167"/>
      <c r="P5718" s="142"/>
      <c r="Q5718" s="142"/>
      <c r="R5718" s="142"/>
      <c r="S5718" s="139"/>
    </row>
    <row r="5719" spans="2:19" ht="15.75" customHeight="1" x14ac:dyDescent="0.25">
      <c r="B5719" s="106"/>
      <c r="C5719" s="106"/>
      <c r="D5719" s="139"/>
      <c r="E5719" s="140"/>
      <c r="F5719" s="140"/>
      <c r="G5719" s="140"/>
      <c r="M5719" s="140"/>
      <c r="N5719" s="167"/>
      <c r="O5719" s="167"/>
      <c r="P5719" s="142"/>
      <c r="Q5719" s="142"/>
      <c r="R5719" s="142"/>
      <c r="S5719" s="139"/>
    </row>
    <row r="5720" spans="2:19" ht="15.75" customHeight="1" x14ac:dyDescent="0.25">
      <c r="B5720" s="106"/>
      <c r="C5720" s="106"/>
      <c r="D5720" s="139"/>
      <c r="E5720" s="140"/>
      <c r="F5720" s="140"/>
      <c r="G5720" s="140"/>
      <c r="M5720" s="140"/>
      <c r="N5720" s="167"/>
      <c r="O5720" s="167"/>
      <c r="P5720" s="142"/>
      <c r="Q5720" s="142"/>
      <c r="R5720" s="142"/>
      <c r="S5720" s="139"/>
    </row>
    <row r="5721" spans="2:19" ht="15.75" customHeight="1" x14ac:dyDescent="0.25">
      <c r="B5721" s="106"/>
      <c r="C5721" s="106"/>
      <c r="D5721" s="139"/>
      <c r="E5721" s="140"/>
      <c r="F5721" s="140"/>
      <c r="G5721" s="140"/>
      <c r="M5721" s="140"/>
      <c r="N5721" s="167"/>
      <c r="O5721" s="167"/>
      <c r="P5721" s="142"/>
      <c r="Q5721" s="142"/>
      <c r="R5721" s="142"/>
      <c r="S5721" s="139"/>
    </row>
    <row r="5722" spans="2:19" ht="15.75" customHeight="1" x14ac:dyDescent="0.25">
      <c r="B5722" s="106"/>
      <c r="C5722" s="106"/>
      <c r="D5722" s="139"/>
      <c r="E5722" s="140"/>
      <c r="F5722" s="140"/>
      <c r="G5722" s="140"/>
      <c r="M5722" s="140"/>
      <c r="N5722" s="167"/>
      <c r="O5722" s="167"/>
      <c r="P5722" s="142"/>
      <c r="Q5722" s="142"/>
      <c r="R5722" s="142"/>
      <c r="S5722" s="139"/>
    </row>
    <row r="5723" spans="2:19" ht="15.75" customHeight="1" x14ac:dyDescent="0.25">
      <c r="B5723" s="106"/>
      <c r="C5723" s="106"/>
      <c r="D5723" s="139"/>
      <c r="E5723" s="140"/>
      <c r="F5723" s="140"/>
      <c r="G5723" s="140"/>
      <c r="M5723" s="140"/>
      <c r="N5723" s="167"/>
      <c r="O5723" s="167"/>
      <c r="P5723" s="142"/>
      <c r="Q5723" s="142"/>
      <c r="R5723" s="142"/>
      <c r="S5723" s="139"/>
    </row>
    <row r="5724" spans="2:19" ht="15.75" customHeight="1" x14ac:dyDescent="0.25">
      <c r="B5724" s="106"/>
      <c r="C5724" s="106"/>
      <c r="D5724" s="139"/>
      <c r="E5724" s="140"/>
      <c r="F5724" s="140"/>
      <c r="G5724" s="140"/>
      <c r="M5724" s="140"/>
      <c r="N5724" s="167"/>
      <c r="O5724" s="167"/>
      <c r="P5724" s="142"/>
      <c r="Q5724" s="142"/>
      <c r="R5724" s="142"/>
      <c r="S5724" s="139"/>
    </row>
    <row r="5725" spans="2:19" ht="15.75" customHeight="1" x14ac:dyDescent="0.25">
      <c r="B5725" s="106"/>
      <c r="C5725" s="106"/>
      <c r="D5725" s="139"/>
      <c r="E5725" s="140"/>
      <c r="F5725" s="140"/>
      <c r="G5725" s="140"/>
      <c r="M5725" s="140"/>
      <c r="N5725" s="167"/>
      <c r="O5725" s="167"/>
      <c r="P5725" s="142"/>
      <c r="Q5725" s="142"/>
      <c r="R5725" s="142"/>
      <c r="S5725" s="139"/>
    </row>
    <row r="5726" spans="2:19" ht="15.75" customHeight="1" x14ac:dyDescent="0.25">
      <c r="B5726" s="106"/>
      <c r="C5726" s="106"/>
      <c r="D5726" s="139"/>
      <c r="E5726" s="140"/>
      <c r="F5726" s="140"/>
      <c r="G5726" s="140"/>
      <c r="M5726" s="140"/>
      <c r="N5726" s="167"/>
      <c r="O5726" s="167"/>
      <c r="P5726" s="142"/>
      <c r="Q5726" s="142"/>
      <c r="R5726" s="142"/>
      <c r="S5726" s="139"/>
    </row>
    <row r="5727" spans="2:19" ht="15.75" customHeight="1" x14ac:dyDescent="0.25">
      <c r="B5727" s="106"/>
      <c r="C5727" s="106"/>
      <c r="D5727" s="139"/>
      <c r="E5727" s="140"/>
      <c r="F5727" s="140"/>
      <c r="G5727" s="140"/>
      <c r="M5727" s="140"/>
      <c r="N5727" s="167"/>
      <c r="O5727" s="167"/>
      <c r="P5727" s="142"/>
      <c r="Q5727" s="142"/>
      <c r="R5727" s="142"/>
      <c r="S5727" s="139"/>
    </row>
    <row r="5728" spans="2:19" ht="15.75" customHeight="1" x14ac:dyDescent="0.25">
      <c r="B5728" s="106"/>
      <c r="C5728" s="106"/>
      <c r="D5728" s="139"/>
      <c r="E5728" s="140"/>
      <c r="F5728" s="140"/>
      <c r="G5728" s="140"/>
      <c r="M5728" s="140"/>
      <c r="N5728" s="167"/>
      <c r="O5728" s="167"/>
      <c r="P5728" s="142"/>
      <c r="Q5728" s="142"/>
      <c r="R5728" s="142"/>
      <c r="S5728" s="139"/>
    </row>
    <row r="5729" spans="2:19" ht="15.75" customHeight="1" x14ac:dyDescent="0.25">
      <c r="B5729" s="106"/>
      <c r="C5729" s="106"/>
      <c r="D5729" s="139"/>
      <c r="E5729" s="140"/>
      <c r="F5729" s="140"/>
      <c r="G5729" s="140"/>
      <c r="M5729" s="140"/>
      <c r="N5729" s="167"/>
      <c r="O5729" s="167"/>
      <c r="P5729" s="142"/>
      <c r="Q5729" s="142"/>
      <c r="R5729" s="142"/>
      <c r="S5729" s="139"/>
    </row>
    <row r="5730" spans="2:19" ht="15.75" customHeight="1" x14ac:dyDescent="0.25">
      <c r="B5730" s="106"/>
      <c r="C5730" s="106"/>
      <c r="D5730" s="139"/>
      <c r="E5730" s="140"/>
      <c r="F5730" s="140"/>
      <c r="G5730" s="140"/>
      <c r="M5730" s="140"/>
      <c r="N5730" s="167"/>
      <c r="O5730" s="167"/>
      <c r="P5730" s="142"/>
      <c r="Q5730" s="142"/>
      <c r="R5730" s="142"/>
      <c r="S5730" s="139"/>
    </row>
    <row r="5731" spans="2:19" ht="15.75" customHeight="1" x14ac:dyDescent="0.25">
      <c r="B5731" s="106"/>
      <c r="C5731" s="106"/>
      <c r="D5731" s="139"/>
      <c r="E5731" s="140"/>
      <c r="F5731" s="140"/>
      <c r="G5731" s="140"/>
      <c r="M5731" s="140"/>
      <c r="N5731" s="167"/>
      <c r="O5731" s="167"/>
      <c r="P5731" s="142"/>
      <c r="Q5731" s="142"/>
      <c r="R5731" s="142"/>
      <c r="S5731" s="139"/>
    </row>
    <row r="5732" spans="2:19" ht="15.75" customHeight="1" x14ac:dyDescent="0.25">
      <c r="B5732" s="106"/>
      <c r="C5732" s="106"/>
      <c r="D5732" s="139"/>
      <c r="E5732" s="140"/>
      <c r="F5732" s="140"/>
      <c r="G5732" s="140"/>
      <c r="M5732" s="140"/>
      <c r="N5732" s="167"/>
      <c r="O5732" s="167"/>
      <c r="P5732" s="142"/>
      <c r="Q5732" s="142"/>
      <c r="R5732" s="142"/>
      <c r="S5732" s="139"/>
    </row>
    <row r="5733" spans="2:19" ht="15.75" customHeight="1" x14ac:dyDescent="0.25">
      <c r="B5733" s="106"/>
      <c r="C5733" s="106"/>
      <c r="D5733" s="139"/>
      <c r="E5733" s="140"/>
      <c r="F5733" s="140"/>
      <c r="G5733" s="140"/>
      <c r="M5733" s="140"/>
      <c r="N5733" s="167"/>
      <c r="O5733" s="167"/>
      <c r="P5733" s="142"/>
      <c r="Q5733" s="142"/>
      <c r="R5733" s="142"/>
      <c r="S5733" s="139"/>
    </row>
    <row r="5734" spans="2:19" ht="15.75" customHeight="1" x14ac:dyDescent="0.25">
      <c r="B5734" s="106"/>
      <c r="C5734" s="106"/>
      <c r="D5734" s="139"/>
      <c r="E5734" s="140"/>
      <c r="F5734" s="140"/>
      <c r="G5734" s="140"/>
      <c r="M5734" s="140"/>
      <c r="N5734" s="167"/>
      <c r="O5734" s="167"/>
      <c r="P5734" s="142"/>
      <c r="Q5734" s="142"/>
      <c r="R5734" s="142"/>
      <c r="S5734" s="139"/>
    </row>
    <row r="5735" spans="2:19" ht="15.75" customHeight="1" x14ac:dyDescent="0.25">
      <c r="B5735" s="106"/>
      <c r="C5735" s="106"/>
      <c r="D5735" s="139"/>
      <c r="E5735" s="140"/>
      <c r="F5735" s="140"/>
      <c r="G5735" s="140"/>
      <c r="M5735" s="140"/>
      <c r="N5735" s="167"/>
      <c r="O5735" s="167"/>
      <c r="P5735" s="142"/>
      <c r="Q5735" s="142"/>
      <c r="R5735" s="142"/>
      <c r="S5735" s="139"/>
    </row>
    <row r="5736" spans="2:19" ht="15.75" customHeight="1" x14ac:dyDescent="0.25">
      <c r="B5736" s="106"/>
      <c r="C5736" s="106"/>
      <c r="D5736" s="139"/>
      <c r="E5736" s="140"/>
      <c r="F5736" s="140"/>
      <c r="G5736" s="140"/>
      <c r="M5736" s="140"/>
      <c r="N5736" s="167"/>
      <c r="O5736" s="167"/>
      <c r="P5736" s="142"/>
      <c r="Q5736" s="142"/>
      <c r="R5736" s="142"/>
      <c r="S5736" s="139"/>
    </row>
    <row r="5737" spans="2:19" ht="15.75" customHeight="1" x14ac:dyDescent="0.25">
      <c r="B5737" s="106"/>
      <c r="C5737" s="106"/>
      <c r="D5737" s="139"/>
      <c r="E5737" s="140"/>
      <c r="F5737" s="140"/>
      <c r="G5737" s="140"/>
      <c r="M5737" s="140"/>
      <c r="N5737" s="167"/>
      <c r="O5737" s="167"/>
      <c r="P5737" s="142"/>
      <c r="Q5737" s="142"/>
      <c r="R5737" s="142"/>
      <c r="S5737" s="139"/>
    </row>
    <row r="5738" spans="2:19" ht="15.75" customHeight="1" x14ac:dyDescent="0.25">
      <c r="B5738" s="106"/>
      <c r="C5738" s="106"/>
      <c r="D5738" s="139"/>
      <c r="E5738" s="140"/>
      <c r="F5738" s="140"/>
      <c r="G5738" s="140"/>
      <c r="M5738" s="140"/>
      <c r="N5738" s="167"/>
      <c r="O5738" s="167"/>
      <c r="P5738" s="142"/>
      <c r="Q5738" s="142"/>
      <c r="R5738" s="142"/>
      <c r="S5738" s="139"/>
    </row>
    <row r="5739" spans="2:19" ht="15.75" customHeight="1" x14ac:dyDescent="0.25">
      <c r="B5739" s="106"/>
      <c r="C5739" s="106"/>
      <c r="D5739" s="139"/>
      <c r="E5739" s="140"/>
      <c r="F5739" s="140"/>
      <c r="G5739" s="140"/>
      <c r="M5739" s="140"/>
      <c r="N5739" s="167"/>
      <c r="O5739" s="167"/>
      <c r="P5739" s="142"/>
      <c r="Q5739" s="142"/>
      <c r="R5739" s="142"/>
      <c r="S5739" s="139"/>
    </row>
    <row r="5740" spans="2:19" ht="15.75" customHeight="1" x14ac:dyDescent="0.25">
      <c r="B5740" s="106"/>
      <c r="C5740" s="106"/>
      <c r="D5740" s="139"/>
      <c r="E5740" s="140"/>
      <c r="F5740" s="140"/>
      <c r="G5740" s="140"/>
      <c r="M5740" s="140"/>
      <c r="N5740" s="167"/>
      <c r="O5740" s="167"/>
      <c r="P5740" s="142"/>
      <c r="Q5740" s="142"/>
      <c r="R5740" s="142"/>
      <c r="S5740" s="139"/>
    </row>
    <row r="5741" spans="2:19" ht="15.75" customHeight="1" x14ac:dyDescent="0.25">
      <c r="B5741" s="106"/>
      <c r="C5741" s="106"/>
      <c r="D5741" s="139"/>
      <c r="E5741" s="140"/>
      <c r="F5741" s="140"/>
      <c r="G5741" s="140"/>
      <c r="M5741" s="140"/>
      <c r="N5741" s="167"/>
      <c r="O5741" s="167"/>
      <c r="P5741" s="142"/>
      <c r="Q5741" s="142"/>
      <c r="R5741" s="142"/>
      <c r="S5741" s="139"/>
    </row>
    <row r="5742" spans="2:19" ht="15.75" customHeight="1" x14ac:dyDescent="0.25">
      <c r="B5742" s="106"/>
      <c r="C5742" s="106"/>
      <c r="D5742" s="139"/>
      <c r="E5742" s="140"/>
      <c r="F5742" s="140"/>
      <c r="G5742" s="140"/>
      <c r="M5742" s="140"/>
      <c r="N5742" s="167"/>
      <c r="O5742" s="167"/>
      <c r="P5742" s="142"/>
      <c r="Q5742" s="142"/>
      <c r="R5742" s="142"/>
      <c r="S5742" s="139"/>
    </row>
    <row r="5743" spans="2:19" ht="15.75" customHeight="1" x14ac:dyDescent="0.25">
      <c r="B5743" s="106"/>
      <c r="C5743" s="106"/>
      <c r="D5743" s="139"/>
      <c r="E5743" s="140"/>
      <c r="F5743" s="140"/>
      <c r="G5743" s="140"/>
      <c r="M5743" s="140"/>
      <c r="N5743" s="167"/>
      <c r="O5743" s="167"/>
      <c r="P5743" s="142"/>
      <c r="Q5743" s="142"/>
      <c r="R5743" s="142"/>
      <c r="S5743" s="139"/>
    </row>
    <row r="5744" spans="2:19" ht="15.75" customHeight="1" x14ac:dyDescent="0.25">
      <c r="B5744" s="106"/>
      <c r="C5744" s="106"/>
      <c r="D5744" s="139"/>
      <c r="E5744" s="140"/>
      <c r="F5744" s="140"/>
      <c r="G5744" s="140"/>
      <c r="M5744" s="140"/>
      <c r="N5744" s="167"/>
      <c r="O5744" s="167"/>
      <c r="P5744" s="142"/>
      <c r="Q5744" s="142"/>
      <c r="R5744" s="142"/>
      <c r="S5744" s="139"/>
    </row>
    <row r="5745" spans="2:19" ht="15.75" customHeight="1" x14ac:dyDescent="0.25">
      <c r="B5745" s="106"/>
      <c r="C5745" s="106"/>
      <c r="D5745" s="139"/>
      <c r="E5745" s="140"/>
      <c r="F5745" s="140"/>
      <c r="G5745" s="140"/>
      <c r="M5745" s="140"/>
      <c r="N5745" s="167"/>
      <c r="O5745" s="167"/>
      <c r="P5745" s="142"/>
      <c r="Q5745" s="142"/>
      <c r="R5745" s="142"/>
      <c r="S5745" s="139"/>
    </row>
    <row r="5746" spans="2:19" ht="15.75" customHeight="1" x14ac:dyDescent="0.25">
      <c r="B5746" s="106"/>
      <c r="C5746" s="106"/>
      <c r="D5746" s="139"/>
      <c r="E5746" s="140"/>
      <c r="F5746" s="140"/>
      <c r="G5746" s="140"/>
      <c r="M5746" s="140"/>
      <c r="N5746" s="167"/>
      <c r="O5746" s="167"/>
      <c r="P5746" s="142"/>
      <c r="Q5746" s="142"/>
      <c r="R5746" s="142"/>
      <c r="S5746" s="139"/>
    </row>
    <row r="5747" spans="2:19" ht="15.75" customHeight="1" x14ac:dyDescent="0.25">
      <c r="B5747" s="106"/>
      <c r="C5747" s="106"/>
      <c r="D5747" s="139"/>
      <c r="E5747" s="140"/>
      <c r="F5747" s="140"/>
      <c r="G5747" s="140"/>
      <c r="M5747" s="140"/>
      <c r="N5747" s="167"/>
      <c r="O5747" s="167"/>
      <c r="P5747" s="142"/>
      <c r="Q5747" s="142"/>
      <c r="R5747" s="142"/>
      <c r="S5747" s="139"/>
    </row>
    <row r="5748" spans="2:19" ht="15.75" customHeight="1" x14ac:dyDescent="0.25">
      <c r="B5748" s="106"/>
      <c r="C5748" s="106"/>
      <c r="D5748" s="139"/>
      <c r="E5748" s="140"/>
      <c r="F5748" s="140"/>
      <c r="G5748" s="140"/>
      <c r="M5748" s="140"/>
      <c r="N5748" s="167"/>
      <c r="O5748" s="167"/>
      <c r="P5748" s="142"/>
      <c r="Q5748" s="142"/>
      <c r="R5748" s="142"/>
      <c r="S5748" s="139"/>
    </row>
    <row r="5749" spans="2:19" ht="15.75" customHeight="1" x14ac:dyDescent="0.25">
      <c r="B5749" s="106"/>
      <c r="C5749" s="106"/>
      <c r="D5749" s="139"/>
      <c r="E5749" s="140"/>
      <c r="F5749" s="140"/>
      <c r="G5749" s="140"/>
      <c r="M5749" s="140"/>
      <c r="N5749" s="167"/>
      <c r="O5749" s="167"/>
      <c r="P5749" s="142"/>
      <c r="Q5749" s="142"/>
      <c r="R5749" s="142"/>
      <c r="S5749" s="139"/>
    </row>
    <row r="5750" spans="2:19" ht="15.75" customHeight="1" x14ac:dyDescent="0.25">
      <c r="B5750" s="106"/>
      <c r="C5750" s="106"/>
      <c r="D5750" s="139"/>
      <c r="E5750" s="140"/>
      <c r="F5750" s="140"/>
      <c r="G5750" s="140"/>
      <c r="M5750" s="140"/>
      <c r="N5750" s="167"/>
      <c r="O5750" s="167"/>
      <c r="P5750" s="142"/>
      <c r="Q5750" s="142"/>
      <c r="R5750" s="142"/>
      <c r="S5750" s="139"/>
    </row>
    <row r="5751" spans="2:19" ht="15.75" customHeight="1" x14ac:dyDescent="0.25">
      <c r="B5751" s="106"/>
      <c r="C5751" s="106"/>
      <c r="D5751" s="139"/>
      <c r="E5751" s="140"/>
      <c r="F5751" s="140"/>
      <c r="G5751" s="140"/>
      <c r="M5751" s="140"/>
      <c r="N5751" s="167"/>
      <c r="O5751" s="167"/>
      <c r="P5751" s="142"/>
      <c r="Q5751" s="142"/>
      <c r="R5751" s="142"/>
      <c r="S5751" s="139"/>
    </row>
    <row r="5752" spans="2:19" ht="15.75" customHeight="1" x14ac:dyDescent="0.25">
      <c r="B5752" s="106"/>
      <c r="C5752" s="106"/>
      <c r="D5752" s="139"/>
      <c r="E5752" s="140"/>
      <c r="F5752" s="140"/>
      <c r="G5752" s="140"/>
      <c r="M5752" s="140"/>
      <c r="N5752" s="167"/>
      <c r="O5752" s="167"/>
      <c r="P5752" s="142"/>
      <c r="Q5752" s="142"/>
      <c r="R5752" s="142"/>
      <c r="S5752" s="139"/>
    </row>
    <row r="5753" spans="2:19" ht="15.75" customHeight="1" x14ac:dyDescent="0.25">
      <c r="B5753" s="106"/>
      <c r="C5753" s="106"/>
      <c r="D5753" s="139"/>
      <c r="E5753" s="140"/>
      <c r="F5753" s="140"/>
      <c r="G5753" s="140"/>
      <c r="M5753" s="140"/>
      <c r="N5753" s="167"/>
      <c r="O5753" s="167"/>
      <c r="P5753" s="142"/>
      <c r="Q5753" s="142"/>
      <c r="R5753" s="142"/>
      <c r="S5753" s="139"/>
    </row>
    <row r="5754" spans="2:19" ht="15.75" customHeight="1" x14ac:dyDescent="0.25">
      <c r="B5754" s="106"/>
      <c r="C5754" s="106"/>
      <c r="D5754" s="139"/>
      <c r="E5754" s="140"/>
      <c r="F5754" s="140"/>
      <c r="G5754" s="140"/>
      <c r="M5754" s="140"/>
      <c r="N5754" s="167"/>
      <c r="O5754" s="167"/>
      <c r="P5754" s="142"/>
      <c r="Q5754" s="142"/>
      <c r="R5754" s="142"/>
      <c r="S5754" s="139"/>
    </row>
    <row r="5755" spans="2:19" ht="15.75" customHeight="1" x14ac:dyDescent="0.25">
      <c r="B5755" s="106"/>
      <c r="C5755" s="106"/>
      <c r="D5755" s="139"/>
      <c r="E5755" s="140"/>
      <c r="F5755" s="140"/>
      <c r="G5755" s="140"/>
      <c r="M5755" s="140"/>
      <c r="N5755" s="167"/>
      <c r="O5755" s="167"/>
      <c r="P5755" s="142"/>
      <c r="Q5755" s="142"/>
      <c r="R5755" s="142"/>
      <c r="S5755" s="139"/>
    </row>
    <row r="5756" spans="2:19" ht="15.75" customHeight="1" x14ac:dyDescent="0.25">
      <c r="B5756" s="106"/>
      <c r="C5756" s="106"/>
      <c r="D5756" s="139"/>
      <c r="E5756" s="140"/>
      <c r="F5756" s="140"/>
      <c r="G5756" s="140"/>
      <c r="M5756" s="140"/>
      <c r="N5756" s="167"/>
      <c r="O5756" s="167"/>
      <c r="P5756" s="142"/>
      <c r="Q5756" s="142"/>
      <c r="R5756" s="142"/>
      <c r="S5756" s="139"/>
    </row>
    <row r="5757" spans="2:19" ht="15.75" customHeight="1" x14ac:dyDescent="0.25">
      <c r="B5757" s="106"/>
      <c r="C5757" s="106"/>
      <c r="D5757" s="139"/>
      <c r="E5757" s="140"/>
      <c r="F5757" s="140"/>
      <c r="G5757" s="140"/>
      <c r="M5757" s="140"/>
      <c r="N5757" s="167"/>
      <c r="O5757" s="167"/>
      <c r="P5757" s="142"/>
      <c r="Q5757" s="142"/>
      <c r="R5757" s="142"/>
      <c r="S5757" s="139"/>
    </row>
    <row r="5758" spans="2:19" ht="15.75" customHeight="1" x14ac:dyDescent="0.25">
      <c r="B5758" s="106"/>
      <c r="C5758" s="106"/>
      <c r="D5758" s="139"/>
      <c r="E5758" s="140"/>
      <c r="F5758" s="140"/>
      <c r="G5758" s="140"/>
      <c r="M5758" s="140"/>
      <c r="N5758" s="167"/>
      <c r="O5758" s="167"/>
      <c r="P5758" s="142"/>
      <c r="Q5758" s="142"/>
      <c r="R5758" s="142"/>
      <c r="S5758" s="139"/>
    </row>
    <row r="5759" spans="2:19" ht="15.75" customHeight="1" x14ac:dyDescent="0.25">
      <c r="B5759" s="106"/>
      <c r="C5759" s="106"/>
      <c r="D5759" s="139"/>
      <c r="E5759" s="140"/>
      <c r="F5759" s="140"/>
      <c r="G5759" s="140"/>
      <c r="M5759" s="140"/>
      <c r="N5759" s="167"/>
      <c r="O5759" s="167"/>
      <c r="P5759" s="142"/>
      <c r="Q5759" s="142"/>
      <c r="R5759" s="142"/>
      <c r="S5759" s="139"/>
    </row>
    <row r="5760" spans="2:19" ht="15.75" customHeight="1" x14ac:dyDescent="0.25">
      <c r="B5760" s="106"/>
      <c r="C5760" s="106"/>
      <c r="D5760" s="139"/>
      <c r="E5760" s="140"/>
      <c r="F5760" s="140"/>
      <c r="G5760" s="140"/>
      <c r="M5760" s="140"/>
      <c r="N5760" s="167"/>
      <c r="O5760" s="167"/>
      <c r="P5760" s="142"/>
      <c r="Q5760" s="142"/>
      <c r="R5760" s="142"/>
      <c r="S5760" s="139"/>
    </row>
    <row r="5761" spans="2:19" ht="15.75" customHeight="1" x14ac:dyDescent="0.25">
      <c r="B5761" s="106"/>
      <c r="C5761" s="106"/>
      <c r="D5761" s="139"/>
      <c r="E5761" s="140"/>
      <c r="F5761" s="140"/>
      <c r="G5761" s="140"/>
      <c r="M5761" s="140"/>
      <c r="N5761" s="167"/>
      <c r="O5761" s="167"/>
      <c r="P5761" s="142"/>
      <c r="Q5761" s="142"/>
      <c r="R5761" s="142"/>
      <c r="S5761" s="139"/>
    </row>
    <row r="5762" spans="2:19" ht="15.75" customHeight="1" x14ac:dyDescent="0.25">
      <c r="B5762" s="106"/>
      <c r="C5762" s="106"/>
      <c r="D5762" s="139"/>
      <c r="E5762" s="140"/>
      <c r="F5762" s="140"/>
      <c r="G5762" s="140"/>
      <c r="M5762" s="140"/>
      <c r="N5762" s="167"/>
      <c r="O5762" s="167"/>
      <c r="P5762" s="142"/>
      <c r="Q5762" s="142"/>
      <c r="R5762" s="142"/>
      <c r="S5762" s="139"/>
    </row>
    <row r="5763" spans="2:19" ht="15.75" customHeight="1" x14ac:dyDescent="0.25">
      <c r="B5763" s="106"/>
      <c r="C5763" s="106"/>
      <c r="D5763" s="139"/>
      <c r="E5763" s="140"/>
      <c r="F5763" s="140"/>
      <c r="G5763" s="140"/>
      <c r="M5763" s="140"/>
      <c r="N5763" s="167"/>
      <c r="O5763" s="167"/>
      <c r="P5763" s="142"/>
      <c r="Q5763" s="142"/>
      <c r="R5763" s="142"/>
      <c r="S5763" s="139"/>
    </row>
    <row r="5764" spans="2:19" ht="15.75" customHeight="1" x14ac:dyDescent="0.25">
      <c r="B5764" s="106"/>
      <c r="C5764" s="106"/>
      <c r="D5764" s="139"/>
      <c r="E5764" s="140"/>
      <c r="F5764" s="140"/>
      <c r="G5764" s="140"/>
      <c r="M5764" s="140"/>
      <c r="N5764" s="167"/>
      <c r="O5764" s="167"/>
      <c r="P5764" s="142"/>
      <c r="Q5764" s="142"/>
      <c r="R5764" s="142"/>
      <c r="S5764" s="139"/>
    </row>
    <row r="5765" spans="2:19" ht="15.75" customHeight="1" x14ac:dyDescent="0.25">
      <c r="B5765" s="106"/>
      <c r="C5765" s="106"/>
      <c r="D5765" s="139"/>
      <c r="E5765" s="140"/>
      <c r="F5765" s="140"/>
      <c r="G5765" s="140"/>
      <c r="M5765" s="140"/>
      <c r="N5765" s="167"/>
      <c r="O5765" s="167"/>
      <c r="P5765" s="142"/>
      <c r="Q5765" s="142"/>
      <c r="R5765" s="142"/>
      <c r="S5765" s="139"/>
    </row>
    <row r="5766" spans="2:19" ht="15.75" customHeight="1" x14ac:dyDescent="0.25">
      <c r="B5766" s="106"/>
      <c r="C5766" s="106"/>
      <c r="D5766" s="139"/>
      <c r="E5766" s="140"/>
      <c r="F5766" s="140"/>
      <c r="G5766" s="140"/>
      <c r="M5766" s="140"/>
      <c r="N5766" s="167"/>
      <c r="O5766" s="167"/>
      <c r="P5766" s="142"/>
      <c r="Q5766" s="142"/>
      <c r="R5766" s="142"/>
      <c r="S5766" s="139"/>
    </row>
    <row r="5767" spans="2:19" ht="15.75" customHeight="1" x14ac:dyDescent="0.25">
      <c r="B5767" s="106"/>
      <c r="C5767" s="106"/>
      <c r="D5767" s="139"/>
      <c r="E5767" s="140"/>
      <c r="F5767" s="140"/>
      <c r="G5767" s="140"/>
      <c r="M5767" s="140"/>
      <c r="N5767" s="167"/>
      <c r="O5767" s="167"/>
      <c r="P5767" s="142"/>
      <c r="Q5767" s="142"/>
      <c r="R5767" s="142"/>
      <c r="S5767" s="139"/>
    </row>
    <row r="5768" spans="2:19" ht="15.75" customHeight="1" x14ac:dyDescent="0.25">
      <c r="B5768" s="106"/>
      <c r="C5768" s="106"/>
      <c r="D5768" s="139"/>
      <c r="E5768" s="140"/>
      <c r="F5768" s="140"/>
      <c r="G5768" s="140"/>
      <c r="M5768" s="140"/>
      <c r="N5768" s="167"/>
      <c r="O5768" s="167"/>
      <c r="P5768" s="142"/>
      <c r="Q5768" s="142"/>
      <c r="R5768" s="142"/>
      <c r="S5768" s="139"/>
    </row>
    <row r="5769" spans="2:19" ht="15.75" customHeight="1" x14ac:dyDescent="0.25">
      <c r="B5769" s="106"/>
      <c r="C5769" s="106"/>
      <c r="D5769" s="139"/>
      <c r="E5769" s="140"/>
      <c r="F5769" s="140"/>
      <c r="G5769" s="140"/>
      <c r="M5769" s="140"/>
      <c r="N5769" s="167"/>
      <c r="O5769" s="167"/>
      <c r="P5769" s="142"/>
      <c r="Q5769" s="142"/>
      <c r="R5769" s="142"/>
      <c r="S5769" s="139"/>
    </row>
    <row r="5770" spans="2:19" ht="15.75" customHeight="1" x14ac:dyDescent="0.25">
      <c r="B5770" s="106"/>
      <c r="C5770" s="106"/>
      <c r="D5770" s="139"/>
      <c r="E5770" s="140"/>
      <c r="F5770" s="140"/>
      <c r="G5770" s="140"/>
      <c r="M5770" s="140"/>
      <c r="N5770" s="167"/>
      <c r="O5770" s="167"/>
      <c r="P5770" s="142"/>
      <c r="Q5770" s="142"/>
      <c r="R5770" s="142"/>
      <c r="S5770" s="139"/>
    </row>
    <row r="5771" spans="2:19" ht="15.75" customHeight="1" x14ac:dyDescent="0.25">
      <c r="B5771" s="106"/>
      <c r="C5771" s="106"/>
      <c r="D5771" s="139"/>
      <c r="E5771" s="140"/>
      <c r="F5771" s="140"/>
      <c r="G5771" s="140"/>
      <c r="M5771" s="140"/>
      <c r="N5771" s="167"/>
      <c r="O5771" s="167"/>
      <c r="P5771" s="142"/>
      <c r="Q5771" s="142"/>
      <c r="R5771" s="142"/>
      <c r="S5771" s="139"/>
    </row>
    <row r="5772" spans="2:19" ht="15.75" customHeight="1" x14ac:dyDescent="0.25">
      <c r="B5772" s="106"/>
      <c r="C5772" s="106"/>
      <c r="D5772" s="139"/>
      <c r="E5772" s="140"/>
      <c r="F5772" s="140"/>
      <c r="G5772" s="140"/>
      <c r="M5772" s="140"/>
      <c r="N5772" s="167"/>
      <c r="O5772" s="167"/>
      <c r="P5772" s="142"/>
      <c r="Q5772" s="142"/>
      <c r="R5772" s="142"/>
      <c r="S5772" s="139"/>
    </row>
    <row r="5773" spans="2:19" ht="15.75" customHeight="1" x14ac:dyDescent="0.25">
      <c r="B5773" s="106"/>
      <c r="C5773" s="106"/>
      <c r="D5773" s="139"/>
      <c r="E5773" s="140"/>
      <c r="F5773" s="140"/>
      <c r="G5773" s="140"/>
      <c r="M5773" s="140"/>
      <c r="N5773" s="167"/>
      <c r="O5773" s="167"/>
      <c r="P5773" s="142"/>
      <c r="Q5773" s="142"/>
      <c r="R5773" s="142"/>
      <c r="S5773" s="139"/>
    </row>
    <row r="5774" spans="2:19" ht="15.75" customHeight="1" x14ac:dyDescent="0.25">
      <c r="B5774" s="106"/>
      <c r="C5774" s="106"/>
      <c r="D5774" s="139"/>
      <c r="E5774" s="140"/>
      <c r="F5774" s="140"/>
      <c r="G5774" s="140"/>
      <c r="M5774" s="140"/>
      <c r="N5774" s="167"/>
      <c r="O5774" s="167"/>
      <c r="P5774" s="142"/>
      <c r="Q5774" s="142"/>
      <c r="R5774" s="142"/>
      <c r="S5774" s="139"/>
    </row>
    <row r="5775" spans="2:19" ht="15.75" customHeight="1" x14ac:dyDescent="0.25">
      <c r="B5775" s="106"/>
      <c r="C5775" s="106"/>
      <c r="D5775" s="139"/>
      <c r="E5775" s="140"/>
      <c r="F5775" s="140"/>
      <c r="G5775" s="140"/>
      <c r="M5775" s="140"/>
      <c r="N5775" s="167"/>
      <c r="O5775" s="167"/>
      <c r="P5775" s="142"/>
      <c r="Q5775" s="142"/>
      <c r="R5775" s="142"/>
      <c r="S5775" s="139"/>
    </row>
    <row r="5776" spans="2:19" ht="15.75" customHeight="1" x14ac:dyDescent="0.25">
      <c r="B5776" s="106"/>
      <c r="C5776" s="106"/>
      <c r="D5776" s="139"/>
      <c r="E5776" s="140"/>
      <c r="F5776" s="140"/>
      <c r="G5776" s="140"/>
      <c r="M5776" s="140"/>
      <c r="N5776" s="167"/>
      <c r="O5776" s="167"/>
      <c r="P5776" s="142"/>
      <c r="Q5776" s="142"/>
      <c r="R5776" s="142"/>
      <c r="S5776" s="139"/>
    </row>
    <row r="5777" spans="2:19" ht="15.75" customHeight="1" x14ac:dyDescent="0.25">
      <c r="B5777" s="106"/>
      <c r="C5777" s="106"/>
      <c r="D5777" s="139"/>
      <c r="E5777" s="140"/>
      <c r="F5777" s="140"/>
      <c r="G5777" s="140"/>
      <c r="M5777" s="140"/>
      <c r="N5777" s="167"/>
      <c r="O5777" s="167"/>
      <c r="P5777" s="142"/>
      <c r="Q5777" s="142"/>
      <c r="R5777" s="142"/>
      <c r="S5777" s="139"/>
    </row>
    <row r="5778" spans="2:19" ht="15.75" customHeight="1" x14ac:dyDescent="0.25">
      <c r="B5778" s="106"/>
      <c r="C5778" s="106"/>
      <c r="D5778" s="139"/>
      <c r="E5778" s="140"/>
      <c r="F5778" s="140"/>
      <c r="G5778" s="140"/>
      <c r="M5778" s="140"/>
      <c r="N5778" s="167"/>
      <c r="O5778" s="167"/>
      <c r="P5778" s="142"/>
      <c r="Q5778" s="142"/>
      <c r="R5778" s="142"/>
      <c r="S5778" s="139"/>
    </row>
    <row r="5779" spans="2:19" ht="15.75" customHeight="1" x14ac:dyDescent="0.25">
      <c r="B5779" s="106"/>
      <c r="C5779" s="106"/>
      <c r="D5779" s="139"/>
      <c r="E5779" s="140"/>
      <c r="F5779" s="140"/>
      <c r="G5779" s="140"/>
      <c r="M5779" s="140"/>
      <c r="N5779" s="167"/>
      <c r="O5779" s="167"/>
      <c r="P5779" s="142"/>
      <c r="Q5779" s="142"/>
      <c r="R5779" s="142"/>
      <c r="S5779" s="139"/>
    </row>
    <row r="5780" spans="2:19" ht="15.75" customHeight="1" x14ac:dyDescent="0.25">
      <c r="B5780" s="106"/>
      <c r="C5780" s="106"/>
      <c r="D5780" s="139"/>
      <c r="E5780" s="140"/>
      <c r="F5780" s="140"/>
      <c r="G5780" s="140"/>
      <c r="M5780" s="140"/>
      <c r="N5780" s="167"/>
      <c r="O5780" s="167"/>
      <c r="P5780" s="142"/>
      <c r="Q5780" s="142"/>
      <c r="R5780" s="142"/>
      <c r="S5780" s="139"/>
    </row>
    <row r="5781" spans="2:19" ht="15.75" customHeight="1" x14ac:dyDescent="0.25">
      <c r="B5781" s="106"/>
      <c r="C5781" s="106"/>
      <c r="D5781" s="139"/>
      <c r="E5781" s="140"/>
      <c r="F5781" s="140"/>
      <c r="G5781" s="140"/>
      <c r="M5781" s="140"/>
      <c r="N5781" s="167"/>
      <c r="O5781" s="167"/>
      <c r="P5781" s="142"/>
      <c r="Q5781" s="142"/>
      <c r="R5781" s="142"/>
      <c r="S5781" s="139"/>
    </row>
    <row r="5782" spans="2:19" ht="15.75" customHeight="1" x14ac:dyDescent="0.25">
      <c r="B5782" s="106"/>
      <c r="C5782" s="106"/>
      <c r="D5782" s="139"/>
      <c r="E5782" s="140"/>
      <c r="F5782" s="140"/>
      <c r="G5782" s="140"/>
      <c r="M5782" s="140"/>
      <c r="N5782" s="167"/>
      <c r="O5782" s="167"/>
      <c r="P5782" s="142"/>
      <c r="Q5782" s="142"/>
      <c r="R5782" s="142"/>
      <c r="S5782" s="139"/>
    </row>
    <row r="5783" spans="2:19" ht="15.75" customHeight="1" x14ac:dyDescent="0.25">
      <c r="B5783" s="106"/>
      <c r="C5783" s="106"/>
      <c r="D5783" s="139"/>
      <c r="E5783" s="140"/>
      <c r="F5783" s="140"/>
      <c r="G5783" s="140"/>
      <c r="M5783" s="140"/>
      <c r="N5783" s="167"/>
      <c r="O5783" s="167"/>
      <c r="P5783" s="142"/>
      <c r="Q5783" s="142"/>
      <c r="R5783" s="142"/>
      <c r="S5783" s="139"/>
    </row>
    <row r="5784" spans="2:19" ht="15.75" customHeight="1" x14ac:dyDescent="0.25">
      <c r="B5784" s="106"/>
      <c r="C5784" s="106"/>
      <c r="D5784" s="139"/>
      <c r="E5784" s="140"/>
      <c r="F5784" s="140"/>
      <c r="G5784" s="140"/>
      <c r="M5784" s="140"/>
      <c r="N5784" s="167"/>
      <c r="O5784" s="167"/>
      <c r="P5784" s="142"/>
      <c r="Q5784" s="142"/>
      <c r="R5784" s="142"/>
      <c r="S5784" s="139"/>
    </row>
    <row r="5785" spans="2:19" ht="15.75" customHeight="1" x14ac:dyDescent="0.25">
      <c r="B5785" s="106"/>
      <c r="C5785" s="106"/>
      <c r="D5785" s="139"/>
      <c r="E5785" s="140"/>
      <c r="F5785" s="140"/>
      <c r="G5785" s="140"/>
      <c r="M5785" s="140"/>
      <c r="N5785" s="167"/>
      <c r="O5785" s="167"/>
      <c r="P5785" s="142"/>
      <c r="Q5785" s="142"/>
      <c r="R5785" s="142"/>
      <c r="S5785" s="139"/>
    </row>
    <row r="5786" spans="2:19" ht="15.75" customHeight="1" x14ac:dyDescent="0.25">
      <c r="B5786" s="106"/>
      <c r="C5786" s="106"/>
      <c r="D5786" s="139"/>
      <c r="E5786" s="140"/>
      <c r="F5786" s="140"/>
      <c r="G5786" s="140"/>
      <c r="M5786" s="140"/>
      <c r="N5786" s="167"/>
      <c r="O5786" s="167"/>
      <c r="P5786" s="142"/>
      <c r="Q5786" s="142"/>
      <c r="R5786" s="142"/>
      <c r="S5786" s="139"/>
    </row>
    <row r="5787" spans="2:19" ht="15.75" customHeight="1" x14ac:dyDescent="0.25">
      <c r="B5787" s="106"/>
      <c r="C5787" s="106"/>
      <c r="D5787" s="139"/>
      <c r="E5787" s="140"/>
      <c r="F5787" s="140"/>
      <c r="G5787" s="140"/>
      <c r="M5787" s="140"/>
      <c r="N5787" s="167"/>
      <c r="O5787" s="167"/>
      <c r="P5787" s="142"/>
      <c r="Q5787" s="142"/>
      <c r="R5787" s="142"/>
      <c r="S5787" s="139"/>
    </row>
    <row r="5788" spans="2:19" ht="15.75" customHeight="1" x14ac:dyDescent="0.25">
      <c r="B5788" s="106"/>
      <c r="C5788" s="106"/>
      <c r="D5788" s="139"/>
      <c r="E5788" s="140"/>
      <c r="F5788" s="140"/>
      <c r="G5788" s="140"/>
      <c r="M5788" s="140"/>
      <c r="N5788" s="167"/>
      <c r="O5788" s="167"/>
      <c r="P5788" s="142"/>
      <c r="Q5788" s="142"/>
      <c r="R5788" s="142"/>
      <c r="S5788" s="139"/>
    </row>
    <row r="5789" spans="2:19" ht="15.75" customHeight="1" x14ac:dyDescent="0.25">
      <c r="B5789" s="106"/>
      <c r="C5789" s="106"/>
      <c r="D5789" s="139"/>
      <c r="E5789" s="140"/>
      <c r="F5789" s="140"/>
      <c r="G5789" s="140"/>
      <c r="M5789" s="140"/>
      <c r="N5789" s="167"/>
      <c r="O5789" s="167"/>
      <c r="P5789" s="142"/>
      <c r="Q5789" s="142"/>
      <c r="R5789" s="142"/>
      <c r="S5789" s="139"/>
    </row>
    <row r="5790" spans="2:19" ht="15.75" customHeight="1" x14ac:dyDescent="0.25">
      <c r="B5790" s="106"/>
      <c r="C5790" s="106"/>
      <c r="D5790" s="139"/>
      <c r="E5790" s="140"/>
      <c r="F5790" s="140"/>
      <c r="G5790" s="140"/>
      <c r="M5790" s="140"/>
      <c r="N5790" s="167"/>
      <c r="O5790" s="167"/>
      <c r="P5790" s="142"/>
      <c r="Q5790" s="142"/>
      <c r="R5790" s="142"/>
      <c r="S5790" s="139"/>
    </row>
    <row r="5791" spans="2:19" ht="15.75" customHeight="1" x14ac:dyDescent="0.25">
      <c r="B5791" s="106"/>
      <c r="C5791" s="106"/>
      <c r="D5791" s="139"/>
      <c r="E5791" s="140"/>
      <c r="F5791" s="140"/>
      <c r="G5791" s="140"/>
      <c r="M5791" s="140"/>
      <c r="N5791" s="167"/>
      <c r="O5791" s="167"/>
      <c r="P5791" s="142"/>
      <c r="Q5791" s="142"/>
      <c r="R5791" s="142"/>
      <c r="S5791" s="139"/>
    </row>
    <row r="5792" spans="2:19" ht="15.75" customHeight="1" x14ac:dyDescent="0.25">
      <c r="B5792" s="106"/>
      <c r="C5792" s="106"/>
      <c r="D5792" s="139"/>
      <c r="E5792" s="140"/>
      <c r="F5792" s="140"/>
      <c r="G5792" s="140"/>
      <c r="M5792" s="140"/>
      <c r="N5792" s="167"/>
      <c r="O5792" s="167"/>
      <c r="P5792" s="142"/>
      <c r="Q5792" s="142"/>
      <c r="R5792" s="142"/>
      <c r="S5792" s="139"/>
    </row>
    <row r="5793" spans="2:19" ht="15.75" customHeight="1" x14ac:dyDescent="0.25">
      <c r="B5793" s="106"/>
      <c r="C5793" s="106"/>
      <c r="D5793" s="139"/>
      <c r="E5793" s="140"/>
      <c r="F5793" s="140"/>
      <c r="G5793" s="140"/>
      <c r="M5793" s="140"/>
      <c r="N5793" s="167"/>
      <c r="O5793" s="167"/>
      <c r="P5793" s="142"/>
      <c r="Q5793" s="142"/>
      <c r="R5793" s="142"/>
      <c r="S5793" s="139"/>
    </row>
    <row r="5794" spans="2:19" ht="15.75" customHeight="1" x14ac:dyDescent="0.25">
      <c r="B5794" s="106"/>
      <c r="C5794" s="106"/>
      <c r="D5794" s="139"/>
      <c r="E5794" s="140"/>
      <c r="F5794" s="140"/>
      <c r="G5794" s="140"/>
      <c r="M5794" s="140"/>
      <c r="N5794" s="167"/>
      <c r="O5794" s="167"/>
      <c r="P5794" s="142"/>
      <c r="Q5794" s="142"/>
      <c r="R5794" s="142"/>
      <c r="S5794" s="139"/>
    </row>
    <row r="5795" spans="2:19" ht="15.75" customHeight="1" x14ac:dyDescent="0.25">
      <c r="B5795" s="106"/>
      <c r="C5795" s="106"/>
      <c r="D5795" s="139"/>
      <c r="E5795" s="140"/>
      <c r="F5795" s="140"/>
      <c r="G5795" s="140"/>
      <c r="M5795" s="140"/>
      <c r="N5795" s="167"/>
      <c r="O5795" s="167"/>
      <c r="P5795" s="142"/>
      <c r="Q5795" s="142"/>
      <c r="R5795" s="142"/>
      <c r="S5795" s="139"/>
    </row>
    <row r="5796" spans="2:19" ht="15.75" customHeight="1" x14ac:dyDescent="0.25">
      <c r="B5796" s="106"/>
      <c r="C5796" s="106"/>
      <c r="D5796" s="139"/>
      <c r="E5796" s="140"/>
      <c r="F5796" s="140"/>
      <c r="G5796" s="140"/>
      <c r="M5796" s="140"/>
      <c r="N5796" s="167"/>
      <c r="O5796" s="167"/>
      <c r="P5796" s="142"/>
      <c r="Q5796" s="142"/>
      <c r="R5796" s="142"/>
      <c r="S5796" s="139"/>
    </row>
    <row r="5797" spans="2:19" ht="15.75" customHeight="1" x14ac:dyDescent="0.25">
      <c r="B5797" s="106"/>
      <c r="C5797" s="106"/>
      <c r="D5797" s="139"/>
      <c r="E5797" s="140"/>
      <c r="F5797" s="140"/>
      <c r="G5797" s="140"/>
      <c r="M5797" s="140"/>
      <c r="N5797" s="167"/>
      <c r="O5797" s="167"/>
      <c r="P5797" s="142"/>
      <c r="Q5797" s="142"/>
      <c r="R5797" s="142"/>
      <c r="S5797" s="139"/>
    </row>
    <row r="5798" spans="2:19" ht="15.75" customHeight="1" x14ac:dyDescent="0.25">
      <c r="B5798" s="106"/>
      <c r="C5798" s="106"/>
      <c r="D5798" s="139"/>
      <c r="E5798" s="140"/>
      <c r="F5798" s="140"/>
      <c r="G5798" s="140"/>
      <c r="M5798" s="140"/>
      <c r="N5798" s="167"/>
      <c r="O5798" s="167"/>
      <c r="P5798" s="142"/>
      <c r="Q5798" s="142"/>
      <c r="R5798" s="142"/>
      <c r="S5798" s="139"/>
    </row>
    <row r="5799" spans="2:19" ht="15.75" customHeight="1" x14ac:dyDescent="0.25">
      <c r="B5799" s="106"/>
      <c r="C5799" s="106"/>
      <c r="D5799" s="139"/>
      <c r="E5799" s="140"/>
      <c r="F5799" s="140"/>
      <c r="G5799" s="140"/>
      <c r="M5799" s="140"/>
      <c r="N5799" s="167"/>
      <c r="O5799" s="167"/>
      <c r="P5799" s="142"/>
      <c r="Q5799" s="142"/>
      <c r="R5799" s="142"/>
      <c r="S5799" s="139"/>
    </row>
    <row r="5800" spans="2:19" ht="15.75" customHeight="1" x14ac:dyDescent="0.25">
      <c r="B5800" s="106"/>
      <c r="C5800" s="106"/>
      <c r="D5800" s="139"/>
      <c r="E5800" s="140"/>
      <c r="F5800" s="140"/>
      <c r="G5800" s="140"/>
      <c r="M5800" s="140"/>
      <c r="N5800" s="167"/>
      <c r="O5800" s="167"/>
      <c r="P5800" s="142"/>
      <c r="Q5800" s="142"/>
      <c r="R5800" s="142"/>
      <c r="S5800" s="139"/>
    </row>
    <row r="5801" spans="2:19" ht="15.75" customHeight="1" x14ac:dyDescent="0.25">
      <c r="B5801" s="106"/>
      <c r="C5801" s="106"/>
      <c r="D5801" s="139"/>
      <c r="E5801" s="140"/>
      <c r="F5801" s="140"/>
      <c r="G5801" s="140"/>
      <c r="M5801" s="140"/>
      <c r="N5801" s="167"/>
      <c r="O5801" s="167"/>
      <c r="P5801" s="142"/>
      <c r="Q5801" s="142"/>
      <c r="R5801" s="142"/>
      <c r="S5801" s="139"/>
    </row>
    <row r="5802" spans="2:19" ht="15.75" customHeight="1" x14ac:dyDescent="0.25">
      <c r="B5802" s="106"/>
      <c r="C5802" s="106"/>
      <c r="D5802" s="139"/>
      <c r="E5802" s="140"/>
      <c r="F5802" s="140"/>
      <c r="G5802" s="140"/>
      <c r="M5802" s="140"/>
      <c r="N5802" s="167"/>
      <c r="O5802" s="167"/>
      <c r="P5802" s="142"/>
      <c r="Q5802" s="142"/>
      <c r="R5802" s="142"/>
      <c r="S5802" s="139"/>
    </row>
    <row r="5803" spans="2:19" ht="15.75" customHeight="1" x14ac:dyDescent="0.25">
      <c r="B5803" s="106"/>
      <c r="C5803" s="106"/>
      <c r="D5803" s="139"/>
      <c r="E5803" s="140"/>
      <c r="F5803" s="140"/>
      <c r="G5803" s="140"/>
      <c r="M5803" s="140"/>
      <c r="N5803" s="167"/>
      <c r="O5803" s="167"/>
      <c r="P5803" s="142"/>
      <c r="Q5803" s="142"/>
      <c r="R5803" s="142"/>
      <c r="S5803" s="139"/>
    </row>
    <row r="5804" spans="2:19" ht="15.75" customHeight="1" x14ac:dyDescent="0.25">
      <c r="B5804" s="106"/>
      <c r="C5804" s="106"/>
      <c r="D5804" s="139"/>
      <c r="E5804" s="140"/>
      <c r="F5804" s="140"/>
      <c r="G5804" s="140"/>
      <c r="M5804" s="140"/>
      <c r="N5804" s="167"/>
      <c r="O5804" s="167"/>
      <c r="P5804" s="142"/>
      <c r="Q5804" s="142"/>
      <c r="R5804" s="142"/>
      <c r="S5804" s="139"/>
    </row>
    <row r="5805" spans="2:19" ht="15.75" customHeight="1" x14ac:dyDescent="0.25">
      <c r="B5805" s="106"/>
      <c r="C5805" s="106"/>
      <c r="D5805" s="139"/>
      <c r="E5805" s="140"/>
      <c r="F5805" s="140"/>
      <c r="G5805" s="140"/>
      <c r="M5805" s="140"/>
      <c r="N5805" s="167"/>
      <c r="O5805" s="167"/>
      <c r="P5805" s="142"/>
      <c r="Q5805" s="142"/>
      <c r="R5805" s="142"/>
      <c r="S5805" s="139"/>
    </row>
    <row r="5806" spans="2:19" ht="15.75" customHeight="1" x14ac:dyDescent="0.25">
      <c r="B5806" s="106"/>
      <c r="C5806" s="106"/>
      <c r="D5806" s="139"/>
      <c r="E5806" s="140"/>
      <c r="F5806" s="140"/>
      <c r="G5806" s="140"/>
      <c r="M5806" s="140"/>
      <c r="N5806" s="167"/>
      <c r="O5806" s="167"/>
      <c r="P5806" s="142"/>
      <c r="Q5806" s="142"/>
      <c r="R5806" s="142"/>
      <c r="S5806" s="139"/>
    </row>
    <row r="5807" spans="2:19" ht="15.75" customHeight="1" x14ac:dyDescent="0.25">
      <c r="B5807" s="106"/>
      <c r="C5807" s="106"/>
      <c r="D5807" s="139"/>
      <c r="E5807" s="140"/>
      <c r="F5807" s="140"/>
      <c r="G5807" s="140"/>
      <c r="M5807" s="140"/>
      <c r="N5807" s="167"/>
      <c r="O5807" s="167"/>
      <c r="P5807" s="142"/>
      <c r="Q5807" s="142"/>
      <c r="R5807" s="142"/>
      <c r="S5807" s="139"/>
    </row>
    <row r="5808" spans="2:19" ht="15.75" customHeight="1" x14ac:dyDescent="0.25">
      <c r="B5808" s="106"/>
      <c r="C5808" s="106"/>
      <c r="D5808" s="139"/>
      <c r="E5808" s="140"/>
      <c r="F5808" s="140"/>
      <c r="G5808" s="140"/>
      <c r="M5808" s="140"/>
      <c r="N5808" s="167"/>
      <c r="O5808" s="167"/>
      <c r="P5808" s="142"/>
      <c r="Q5808" s="142"/>
      <c r="R5808" s="142"/>
      <c r="S5808" s="139"/>
    </row>
    <row r="5809" spans="2:19" ht="15.75" customHeight="1" x14ac:dyDescent="0.25">
      <c r="B5809" s="106"/>
      <c r="C5809" s="106"/>
      <c r="D5809" s="139"/>
      <c r="E5809" s="140"/>
      <c r="F5809" s="140"/>
      <c r="G5809" s="140"/>
      <c r="M5809" s="140"/>
      <c r="N5809" s="167"/>
      <c r="O5809" s="167"/>
      <c r="P5809" s="142"/>
      <c r="Q5809" s="142"/>
      <c r="R5809" s="142"/>
      <c r="S5809" s="139"/>
    </row>
    <row r="5810" spans="2:19" ht="15.75" customHeight="1" x14ac:dyDescent="0.25">
      <c r="B5810" s="106"/>
      <c r="C5810" s="106"/>
      <c r="D5810" s="139"/>
      <c r="E5810" s="140"/>
      <c r="F5810" s="140"/>
      <c r="G5810" s="140"/>
      <c r="M5810" s="140"/>
      <c r="N5810" s="167"/>
      <c r="O5810" s="167"/>
      <c r="P5810" s="142"/>
      <c r="Q5810" s="142"/>
      <c r="R5810" s="142"/>
      <c r="S5810" s="139"/>
    </row>
    <row r="5811" spans="2:19" ht="15.75" customHeight="1" x14ac:dyDescent="0.25">
      <c r="B5811" s="106"/>
      <c r="C5811" s="106"/>
      <c r="D5811" s="139"/>
      <c r="E5811" s="140"/>
      <c r="F5811" s="140"/>
      <c r="G5811" s="140"/>
      <c r="M5811" s="140"/>
      <c r="N5811" s="167"/>
      <c r="O5811" s="167"/>
      <c r="P5811" s="142"/>
      <c r="Q5811" s="142"/>
      <c r="R5811" s="142"/>
      <c r="S5811" s="139"/>
    </row>
    <row r="5812" spans="2:19" ht="15.75" customHeight="1" x14ac:dyDescent="0.25">
      <c r="B5812" s="106"/>
      <c r="C5812" s="106"/>
      <c r="D5812" s="139"/>
      <c r="E5812" s="140"/>
      <c r="F5812" s="140"/>
      <c r="G5812" s="140"/>
      <c r="M5812" s="140"/>
      <c r="N5812" s="167"/>
      <c r="O5812" s="167"/>
      <c r="P5812" s="142"/>
      <c r="Q5812" s="142"/>
      <c r="R5812" s="142"/>
      <c r="S5812" s="139"/>
    </row>
    <row r="5813" spans="2:19" ht="15.75" customHeight="1" x14ac:dyDescent="0.25">
      <c r="B5813" s="106"/>
      <c r="C5813" s="106"/>
      <c r="D5813" s="139"/>
      <c r="E5813" s="140"/>
      <c r="F5813" s="140"/>
      <c r="G5813" s="140"/>
      <c r="M5813" s="140"/>
      <c r="N5813" s="167"/>
      <c r="O5813" s="167"/>
      <c r="P5813" s="142"/>
      <c r="Q5813" s="142"/>
      <c r="R5813" s="142"/>
      <c r="S5813" s="139"/>
    </row>
    <row r="5814" spans="2:19" ht="15.75" customHeight="1" x14ac:dyDescent="0.25">
      <c r="B5814" s="106"/>
      <c r="C5814" s="106"/>
      <c r="D5814" s="139"/>
      <c r="E5814" s="140"/>
      <c r="F5814" s="140"/>
      <c r="G5814" s="140"/>
      <c r="M5814" s="140"/>
      <c r="N5814" s="167"/>
      <c r="O5814" s="167"/>
      <c r="P5814" s="142"/>
      <c r="Q5814" s="142"/>
      <c r="R5814" s="142"/>
      <c r="S5814" s="139"/>
    </row>
    <row r="5815" spans="2:19" ht="15.75" customHeight="1" x14ac:dyDescent="0.25">
      <c r="B5815" s="106"/>
      <c r="C5815" s="106"/>
      <c r="D5815" s="139"/>
      <c r="E5815" s="140"/>
      <c r="F5815" s="140"/>
      <c r="G5815" s="140"/>
      <c r="M5815" s="140"/>
      <c r="N5815" s="167"/>
      <c r="O5815" s="167"/>
      <c r="P5815" s="142"/>
      <c r="Q5815" s="142"/>
      <c r="R5815" s="142"/>
      <c r="S5815" s="139"/>
    </row>
    <row r="5816" spans="2:19" ht="15.75" customHeight="1" x14ac:dyDescent="0.25">
      <c r="B5816" s="106"/>
      <c r="C5816" s="106"/>
      <c r="D5816" s="139"/>
      <c r="E5816" s="140"/>
      <c r="F5816" s="140"/>
      <c r="G5816" s="140"/>
      <c r="M5816" s="140"/>
      <c r="N5816" s="167"/>
      <c r="O5816" s="167"/>
      <c r="P5816" s="142"/>
      <c r="Q5816" s="142"/>
      <c r="R5816" s="142"/>
      <c r="S5816" s="139"/>
    </row>
    <row r="5817" spans="2:19" ht="15.75" customHeight="1" x14ac:dyDescent="0.25">
      <c r="B5817" s="106"/>
      <c r="C5817" s="106"/>
      <c r="D5817" s="139"/>
      <c r="E5817" s="140"/>
      <c r="F5817" s="140"/>
      <c r="G5817" s="140"/>
      <c r="M5817" s="140"/>
      <c r="N5817" s="167"/>
      <c r="O5817" s="167"/>
      <c r="P5817" s="142"/>
      <c r="Q5817" s="142"/>
      <c r="R5817" s="142"/>
      <c r="S5817" s="139"/>
    </row>
    <row r="5818" spans="2:19" ht="15.75" customHeight="1" x14ac:dyDescent="0.25">
      <c r="B5818" s="106"/>
      <c r="C5818" s="106"/>
      <c r="D5818" s="139"/>
      <c r="E5818" s="140"/>
      <c r="F5818" s="140"/>
      <c r="G5818" s="140"/>
      <c r="M5818" s="140"/>
      <c r="N5818" s="167"/>
      <c r="O5818" s="167"/>
      <c r="P5818" s="142"/>
      <c r="Q5818" s="142"/>
      <c r="R5818" s="142"/>
      <c r="S5818" s="139"/>
    </row>
    <row r="5819" spans="2:19" ht="15.75" customHeight="1" x14ac:dyDescent="0.25">
      <c r="B5819" s="106"/>
      <c r="C5819" s="106"/>
      <c r="D5819" s="139"/>
      <c r="E5819" s="140"/>
      <c r="F5819" s="140"/>
      <c r="G5819" s="140"/>
      <c r="M5819" s="140"/>
      <c r="N5819" s="167"/>
      <c r="O5819" s="167"/>
      <c r="P5819" s="142"/>
      <c r="Q5819" s="142"/>
      <c r="R5819" s="142"/>
      <c r="S5819" s="139"/>
    </row>
    <row r="5820" spans="2:19" ht="15.75" customHeight="1" x14ac:dyDescent="0.25">
      <c r="B5820" s="106"/>
      <c r="C5820" s="106"/>
      <c r="D5820" s="139"/>
      <c r="E5820" s="140"/>
      <c r="F5820" s="140"/>
      <c r="G5820" s="140"/>
      <c r="M5820" s="140"/>
      <c r="N5820" s="167"/>
      <c r="O5820" s="167"/>
      <c r="P5820" s="142"/>
      <c r="Q5820" s="142"/>
      <c r="R5820" s="142"/>
      <c r="S5820" s="139"/>
    </row>
    <row r="5821" spans="2:19" ht="15.75" customHeight="1" x14ac:dyDescent="0.25">
      <c r="B5821" s="106"/>
      <c r="C5821" s="106"/>
      <c r="D5821" s="139"/>
      <c r="E5821" s="140"/>
      <c r="F5821" s="140"/>
      <c r="G5821" s="140"/>
      <c r="M5821" s="140"/>
      <c r="N5821" s="167"/>
      <c r="O5821" s="167"/>
      <c r="P5821" s="142"/>
      <c r="Q5821" s="142"/>
      <c r="R5821" s="142"/>
      <c r="S5821" s="139"/>
    </row>
    <row r="5822" spans="2:19" ht="15.75" customHeight="1" x14ac:dyDescent="0.25">
      <c r="B5822" s="106"/>
      <c r="C5822" s="106"/>
      <c r="D5822" s="139"/>
      <c r="E5822" s="140"/>
      <c r="F5822" s="140"/>
      <c r="G5822" s="140"/>
      <c r="M5822" s="140"/>
      <c r="N5822" s="167"/>
      <c r="O5822" s="167"/>
      <c r="P5822" s="142"/>
      <c r="Q5822" s="142"/>
      <c r="R5822" s="142"/>
      <c r="S5822" s="139"/>
    </row>
    <row r="5823" spans="2:19" ht="15.75" customHeight="1" x14ac:dyDescent="0.25">
      <c r="B5823" s="106"/>
      <c r="C5823" s="106"/>
      <c r="D5823" s="139"/>
      <c r="E5823" s="140"/>
      <c r="F5823" s="140"/>
      <c r="G5823" s="140"/>
      <c r="M5823" s="140"/>
      <c r="N5823" s="167"/>
      <c r="O5823" s="167"/>
      <c r="P5823" s="142"/>
      <c r="Q5823" s="142"/>
      <c r="R5823" s="142"/>
      <c r="S5823" s="139"/>
    </row>
    <row r="5824" spans="2:19" ht="15.75" customHeight="1" x14ac:dyDescent="0.25">
      <c r="B5824" s="106"/>
      <c r="C5824" s="106"/>
      <c r="D5824" s="139"/>
      <c r="E5824" s="140"/>
      <c r="F5824" s="140"/>
      <c r="G5824" s="140"/>
      <c r="M5824" s="140"/>
      <c r="N5824" s="167"/>
      <c r="O5824" s="167"/>
      <c r="P5824" s="142"/>
      <c r="Q5824" s="142"/>
      <c r="R5824" s="142"/>
      <c r="S5824" s="139"/>
    </row>
    <row r="5825" spans="2:19" ht="15.75" customHeight="1" x14ac:dyDescent="0.25">
      <c r="B5825" s="106"/>
      <c r="C5825" s="106"/>
      <c r="D5825" s="139"/>
      <c r="E5825" s="140"/>
      <c r="F5825" s="140"/>
      <c r="G5825" s="140"/>
      <c r="M5825" s="140"/>
      <c r="N5825" s="167"/>
      <c r="O5825" s="167"/>
      <c r="P5825" s="142"/>
      <c r="Q5825" s="142"/>
      <c r="R5825" s="142"/>
      <c r="S5825" s="139"/>
    </row>
    <row r="5826" spans="2:19" ht="15.75" customHeight="1" x14ac:dyDescent="0.25">
      <c r="B5826" s="106"/>
      <c r="C5826" s="106"/>
      <c r="D5826" s="139"/>
      <c r="E5826" s="140"/>
      <c r="F5826" s="140"/>
      <c r="G5826" s="140"/>
      <c r="M5826" s="140"/>
      <c r="N5826" s="167"/>
      <c r="O5826" s="167"/>
      <c r="P5826" s="142"/>
      <c r="Q5826" s="142"/>
      <c r="R5826" s="142"/>
      <c r="S5826" s="139"/>
    </row>
    <row r="5827" spans="2:19" ht="15.75" customHeight="1" x14ac:dyDescent="0.25">
      <c r="B5827" s="106"/>
      <c r="C5827" s="106"/>
      <c r="D5827" s="139"/>
      <c r="E5827" s="140"/>
      <c r="F5827" s="140"/>
      <c r="G5827" s="140"/>
      <c r="M5827" s="140"/>
      <c r="N5827" s="167"/>
      <c r="O5827" s="167"/>
      <c r="P5827" s="142"/>
      <c r="Q5827" s="142"/>
      <c r="R5827" s="142"/>
      <c r="S5827" s="139"/>
    </row>
    <row r="5828" spans="2:19" ht="15.75" customHeight="1" x14ac:dyDescent="0.25">
      <c r="B5828" s="106"/>
      <c r="C5828" s="106"/>
      <c r="D5828" s="139"/>
      <c r="E5828" s="140"/>
      <c r="F5828" s="140"/>
      <c r="G5828" s="140"/>
      <c r="M5828" s="140"/>
      <c r="N5828" s="167"/>
      <c r="O5828" s="167"/>
      <c r="P5828" s="142"/>
      <c r="Q5828" s="142"/>
      <c r="R5828" s="142"/>
      <c r="S5828" s="139"/>
    </row>
    <row r="5829" spans="2:19" ht="15.75" customHeight="1" x14ac:dyDescent="0.25">
      <c r="B5829" s="106"/>
      <c r="C5829" s="106"/>
      <c r="D5829" s="139"/>
      <c r="E5829" s="140"/>
      <c r="F5829" s="140"/>
      <c r="G5829" s="140"/>
      <c r="M5829" s="140"/>
      <c r="N5829" s="167"/>
      <c r="O5829" s="167"/>
      <c r="P5829" s="142"/>
      <c r="Q5829" s="142"/>
      <c r="R5829" s="142"/>
      <c r="S5829" s="139"/>
    </row>
    <row r="5830" spans="2:19" ht="15.75" customHeight="1" x14ac:dyDescent="0.25">
      <c r="B5830" s="106"/>
      <c r="C5830" s="106"/>
      <c r="D5830" s="139"/>
      <c r="E5830" s="140"/>
      <c r="F5830" s="140"/>
      <c r="G5830" s="140"/>
      <c r="M5830" s="140"/>
      <c r="N5830" s="167"/>
      <c r="O5830" s="167"/>
      <c r="P5830" s="142"/>
      <c r="Q5830" s="142"/>
      <c r="R5830" s="142"/>
      <c r="S5830" s="139"/>
    </row>
    <row r="5831" spans="2:19" ht="15.75" customHeight="1" x14ac:dyDescent="0.25">
      <c r="B5831" s="106"/>
      <c r="C5831" s="106"/>
      <c r="D5831" s="139"/>
      <c r="E5831" s="140"/>
      <c r="F5831" s="140"/>
      <c r="G5831" s="140"/>
      <c r="M5831" s="140"/>
      <c r="N5831" s="167"/>
      <c r="O5831" s="167"/>
      <c r="P5831" s="142"/>
      <c r="Q5831" s="142"/>
      <c r="R5831" s="142"/>
      <c r="S5831" s="139"/>
    </row>
    <row r="5832" spans="2:19" ht="15.75" customHeight="1" x14ac:dyDescent="0.25">
      <c r="B5832" s="106"/>
      <c r="C5832" s="106"/>
      <c r="D5832" s="139"/>
      <c r="E5832" s="140"/>
      <c r="F5832" s="140"/>
      <c r="G5832" s="140"/>
      <c r="M5832" s="140"/>
      <c r="N5832" s="167"/>
      <c r="O5832" s="167"/>
      <c r="P5832" s="142"/>
      <c r="Q5832" s="142"/>
      <c r="R5832" s="142"/>
      <c r="S5832" s="139"/>
    </row>
    <row r="5833" spans="2:19" ht="15.75" customHeight="1" x14ac:dyDescent="0.25">
      <c r="B5833" s="106"/>
      <c r="C5833" s="106"/>
      <c r="D5833" s="139"/>
      <c r="E5833" s="140"/>
      <c r="F5833" s="140"/>
      <c r="G5833" s="140"/>
      <c r="M5833" s="140"/>
      <c r="N5833" s="167"/>
      <c r="O5833" s="167"/>
      <c r="P5833" s="142"/>
      <c r="Q5833" s="142"/>
      <c r="R5833" s="142"/>
      <c r="S5833" s="139"/>
    </row>
    <row r="5834" spans="2:19" ht="15.75" customHeight="1" x14ac:dyDescent="0.25">
      <c r="B5834" s="106"/>
      <c r="C5834" s="106"/>
      <c r="D5834" s="139"/>
      <c r="E5834" s="140"/>
      <c r="F5834" s="140"/>
      <c r="G5834" s="140"/>
      <c r="M5834" s="140"/>
      <c r="N5834" s="167"/>
      <c r="O5834" s="167"/>
      <c r="P5834" s="142"/>
      <c r="Q5834" s="142"/>
      <c r="R5834" s="142"/>
      <c r="S5834" s="139"/>
    </row>
    <row r="5835" spans="2:19" ht="15.75" customHeight="1" x14ac:dyDescent="0.25">
      <c r="B5835" s="106"/>
      <c r="C5835" s="106"/>
      <c r="D5835" s="139"/>
      <c r="E5835" s="140"/>
      <c r="F5835" s="140"/>
      <c r="G5835" s="140"/>
      <c r="M5835" s="140"/>
      <c r="N5835" s="167"/>
      <c r="O5835" s="167"/>
      <c r="P5835" s="142"/>
      <c r="Q5835" s="142"/>
      <c r="R5835" s="142"/>
      <c r="S5835" s="139"/>
    </row>
    <row r="5836" spans="2:19" ht="15.75" customHeight="1" x14ac:dyDescent="0.25">
      <c r="B5836" s="106"/>
      <c r="C5836" s="106"/>
      <c r="D5836" s="139"/>
      <c r="E5836" s="140"/>
      <c r="F5836" s="140"/>
      <c r="G5836" s="140"/>
      <c r="M5836" s="140"/>
      <c r="N5836" s="167"/>
      <c r="O5836" s="167"/>
      <c r="P5836" s="142"/>
      <c r="Q5836" s="142"/>
      <c r="R5836" s="142"/>
      <c r="S5836" s="139"/>
    </row>
    <row r="5837" spans="2:19" ht="15.75" customHeight="1" x14ac:dyDescent="0.25">
      <c r="B5837" s="106"/>
      <c r="C5837" s="106"/>
      <c r="D5837" s="139"/>
      <c r="E5837" s="140"/>
      <c r="F5837" s="140"/>
      <c r="G5837" s="140"/>
      <c r="M5837" s="140"/>
      <c r="N5837" s="167"/>
      <c r="O5837" s="167"/>
      <c r="P5837" s="142"/>
      <c r="Q5837" s="142"/>
      <c r="R5837" s="142"/>
      <c r="S5837" s="139"/>
    </row>
    <row r="5838" spans="2:19" ht="15.75" customHeight="1" x14ac:dyDescent="0.25">
      <c r="B5838" s="106"/>
      <c r="C5838" s="106"/>
      <c r="D5838" s="139"/>
      <c r="E5838" s="140"/>
      <c r="F5838" s="140"/>
      <c r="G5838" s="140"/>
      <c r="M5838" s="140"/>
      <c r="N5838" s="167"/>
      <c r="O5838" s="167"/>
      <c r="P5838" s="142"/>
      <c r="Q5838" s="142"/>
      <c r="R5838" s="142"/>
      <c r="S5838" s="139"/>
    </row>
    <row r="5839" spans="2:19" ht="15.75" customHeight="1" x14ac:dyDescent="0.25">
      <c r="B5839" s="106"/>
      <c r="C5839" s="106"/>
      <c r="D5839" s="139"/>
      <c r="E5839" s="140"/>
      <c r="F5839" s="140"/>
      <c r="G5839" s="140"/>
      <c r="M5839" s="140"/>
      <c r="N5839" s="167"/>
      <c r="O5839" s="167"/>
      <c r="P5839" s="142"/>
      <c r="Q5839" s="142"/>
      <c r="R5839" s="142"/>
      <c r="S5839" s="139"/>
    </row>
    <row r="5840" spans="2:19" ht="15.75" customHeight="1" x14ac:dyDescent="0.25">
      <c r="B5840" s="106"/>
      <c r="C5840" s="106"/>
      <c r="D5840" s="139"/>
      <c r="E5840" s="140"/>
      <c r="F5840" s="140"/>
      <c r="G5840" s="140"/>
      <c r="M5840" s="140"/>
      <c r="N5840" s="167"/>
      <c r="O5840" s="167"/>
      <c r="P5840" s="142"/>
      <c r="Q5840" s="142"/>
      <c r="R5840" s="142"/>
      <c r="S5840" s="139"/>
    </row>
    <row r="5841" spans="2:19" ht="15.75" customHeight="1" x14ac:dyDescent="0.25">
      <c r="B5841" s="106"/>
      <c r="C5841" s="106"/>
      <c r="D5841" s="139"/>
      <c r="E5841" s="140"/>
      <c r="F5841" s="140"/>
      <c r="G5841" s="140"/>
      <c r="M5841" s="140"/>
      <c r="N5841" s="167"/>
      <c r="O5841" s="167"/>
      <c r="P5841" s="142"/>
      <c r="Q5841" s="142"/>
      <c r="R5841" s="142"/>
      <c r="S5841" s="139"/>
    </row>
    <row r="5842" spans="2:19" ht="15.75" customHeight="1" x14ac:dyDescent="0.25">
      <c r="B5842" s="106"/>
      <c r="C5842" s="106"/>
      <c r="D5842" s="139"/>
      <c r="E5842" s="140"/>
      <c r="F5842" s="140"/>
      <c r="G5842" s="140"/>
      <c r="M5842" s="140"/>
      <c r="N5842" s="167"/>
      <c r="O5842" s="167"/>
      <c r="P5842" s="142"/>
      <c r="Q5842" s="142"/>
      <c r="R5842" s="142"/>
      <c r="S5842" s="139"/>
    </row>
    <row r="5843" spans="2:19" ht="15.75" customHeight="1" x14ac:dyDescent="0.25">
      <c r="B5843" s="106"/>
      <c r="C5843" s="106"/>
      <c r="D5843" s="139"/>
      <c r="E5843" s="140"/>
      <c r="F5843" s="140"/>
      <c r="G5843" s="140"/>
      <c r="M5843" s="140"/>
      <c r="N5843" s="167"/>
      <c r="O5843" s="167"/>
      <c r="P5843" s="142"/>
      <c r="Q5843" s="142"/>
      <c r="R5843" s="142"/>
      <c r="S5843" s="139"/>
    </row>
    <row r="5844" spans="2:19" ht="15.75" customHeight="1" x14ac:dyDescent="0.25">
      <c r="B5844" s="106"/>
      <c r="C5844" s="106"/>
      <c r="D5844" s="139"/>
      <c r="E5844" s="140"/>
      <c r="F5844" s="140"/>
      <c r="G5844" s="140"/>
      <c r="M5844" s="140"/>
      <c r="N5844" s="167"/>
      <c r="O5844" s="167"/>
      <c r="P5844" s="142"/>
      <c r="Q5844" s="142"/>
      <c r="R5844" s="142"/>
      <c r="S5844" s="139"/>
    </row>
    <row r="5845" spans="2:19" ht="15.75" customHeight="1" x14ac:dyDescent="0.25">
      <c r="B5845" s="106"/>
      <c r="C5845" s="106"/>
      <c r="D5845" s="139"/>
      <c r="E5845" s="140"/>
      <c r="F5845" s="140"/>
      <c r="G5845" s="140"/>
      <c r="M5845" s="140"/>
      <c r="N5845" s="167"/>
      <c r="O5845" s="167"/>
      <c r="P5845" s="142"/>
      <c r="Q5845" s="142"/>
      <c r="R5845" s="142"/>
      <c r="S5845" s="139"/>
    </row>
    <row r="5846" spans="2:19" ht="15.75" customHeight="1" x14ac:dyDescent="0.25">
      <c r="B5846" s="106"/>
      <c r="C5846" s="106"/>
      <c r="D5846" s="139"/>
      <c r="E5846" s="140"/>
      <c r="F5846" s="140"/>
      <c r="G5846" s="140"/>
      <c r="M5846" s="140"/>
      <c r="N5846" s="167"/>
      <c r="O5846" s="167"/>
      <c r="P5846" s="142"/>
      <c r="Q5846" s="142"/>
      <c r="R5846" s="142"/>
      <c r="S5846" s="139"/>
    </row>
    <row r="5847" spans="2:19" ht="15.75" customHeight="1" x14ac:dyDescent="0.25">
      <c r="B5847" s="106"/>
      <c r="C5847" s="106"/>
      <c r="D5847" s="139"/>
      <c r="E5847" s="140"/>
      <c r="F5847" s="140"/>
      <c r="G5847" s="140"/>
      <c r="M5847" s="140"/>
      <c r="N5847" s="167"/>
      <c r="O5847" s="167"/>
      <c r="P5847" s="142"/>
      <c r="Q5847" s="142"/>
      <c r="R5847" s="142"/>
      <c r="S5847" s="139"/>
    </row>
    <row r="5848" spans="2:19" ht="15.75" customHeight="1" x14ac:dyDescent="0.25">
      <c r="B5848" s="106"/>
      <c r="C5848" s="106"/>
      <c r="D5848" s="139"/>
      <c r="E5848" s="140"/>
      <c r="F5848" s="140"/>
      <c r="G5848" s="140"/>
      <c r="M5848" s="140"/>
      <c r="N5848" s="167"/>
      <c r="O5848" s="167"/>
      <c r="P5848" s="142"/>
      <c r="Q5848" s="142"/>
      <c r="R5848" s="142"/>
      <c r="S5848" s="139"/>
    </row>
    <row r="5849" spans="2:19" ht="15.75" customHeight="1" x14ac:dyDescent="0.25">
      <c r="B5849" s="106"/>
      <c r="C5849" s="106"/>
      <c r="D5849" s="139"/>
      <c r="E5849" s="140"/>
      <c r="F5849" s="140"/>
      <c r="G5849" s="140"/>
      <c r="M5849" s="140"/>
      <c r="N5849" s="167"/>
      <c r="O5849" s="167"/>
      <c r="P5849" s="142"/>
      <c r="Q5849" s="142"/>
      <c r="R5849" s="142"/>
      <c r="S5849" s="139"/>
    </row>
    <row r="5850" spans="2:19" ht="15.75" customHeight="1" x14ac:dyDescent="0.25">
      <c r="B5850" s="106"/>
      <c r="C5850" s="106"/>
      <c r="D5850" s="139"/>
      <c r="E5850" s="140"/>
      <c r="F5850" s="140"/>
      <c r="G5850" s="140"/>
      <c r="M5850" s="140"/>
      <c r="N5850" s="167"/>
      <c r="O5850" s="167"/>
      <c r="P5850" s="142"/>
      <c r="Q5850" s="142"/>
      <c r="R5850" s="142"/>
      <c r="S5850" s="139"/>
    </row>
    <row r="5851" spans="2:19" ht="15.75" customHeight="1" x14ac:dyDescent="0.25">
      <c r="B5851" s="106"/>
      <c r="C5851" s="106"/>
      <c r="D5851" s="139"/>
      <c r="E5851" s="140"/>
      <c r="F5851" s="140"/>
      <c r="G5851" s="140"/>
      <c r="M5851" s="140"/>
      <c r="N5851" s="167"/>
      <c r="O5851" s="167"/>
      <c r="P5851" s="142"/>
      <c r="Q5851" s="142"/>
      <c r="R5851" s="142"/>
      <c r="S5851" s="139"/>
    </row>
    <row r="5852" spans="2:19" ht="15.75" customHeight="1" x14ac:dyDescent="0.25">
      <c r="B5852" s="106"/>
      <c r="C5852" s="106"/>
      <c r="D5852" s="139"/>
      <c r="E5852" s="140"/>
      <c r="F5852" s="140"/>
      <c r="G5852" s="140"/>
      <c r="M5852" s="140"/>
      <c r="N5852" s="167"/>
      <c r="O5852" s="167"/>
      <c r="P5852" s="142"/>
      <c r="Q5852" s="142"/>
      <c r="R5852" s="142"/>
      <c r="S5852" s="139"/>
    </row>
    <row r="5853" spans="2:19" ht="15.75" customHeight="1" x14ac:dyDescent="0.25">
      <c r="B5853" s="106"/>
      <c r="C5853" s="106"/>
      <c r="D5853" s="139"/>
      <c r="E5853" s="140"/>
      <c r="F5853" s="140"/>
      <c r="G5853" s="140"/>
      <c r="M5853" s="140"/>
      <c r="N5853" s="167"/>
      <c r="O5853" s="167"/>
      <c r="P5853" s="142"/>
      <c r="Q5853" s="142"/>
      <c r="R5853" s="142"/>
      <c r="S5853" s="139"/>
    </row>
    <row r="5854" spans="2:19" ht="15.75" customHeight="1" x14ac:dyDescent="0.25">
      <c r="B5854" s="106"/>
      <c r="C5854" s="106"/>
      <c r="D5854" s="139"/>
      <c r="E5854" s="140"/>
      <c r="F5854" s="140"/>
      <c r="G5854" s="140"/>
      <c r="M5854" s="140"/>
      <c r="N5854" s="167"/>
      <c r="O5854" s="167"/>
      <c r="P5854" s="142"/>
      <c r="Q5854" s="142"/>
      <c r="R5854" s="142"/>
      <c r="S5854" s="139"/>
    </row>
    <row r="5855" spans="2:19" ht="15.75" customHeight="1" x14ac:dyDescent="0.25">
      <c r="B5855" s="106"/>
      <c r="C5855" s="106"/>
      <c r="D5855" s="139"/>
      <c r="E5855" s="140"/>
      <c r="F5855" s="140"/>
      <c r="G5855" s="140"/>
      <c r="M5855" s="140"/>
      <c r="N5855" s="167"/>
      <c r="O5855" s="167"/>
      <c r="P5855" s="142"/>
      <c r="Q5855" s="142"/>
      <c r="R5855" s="142"/>
      <c r="S5855" s="139"/>
    </row>
    <row r="5856" spans="2:19" ht="15.75" customHeight="1" x14ac:dyDescent="0.25">
      <c r="B5856" s="106"/>
      <c r="C5856" s="106"/>
      <c r="D5856" s="139"/>
      <c r="E5856" s="140"/>
      <c r="F5856" s="140"/>
      <c r="G5856" s="140"/>
      <c r="M5856" s="140"/>
      <c r="N5856" s="167"/>
      <c r="O5856" s="167"/>
      <c r="P5856" s="142"/>
      <c r="Q5856" s="142"/>
      <c r="R5856" s="142"/>
      <c r="S5856" s="139"/>
    </row>
    <row r="5857" spans="2:19" ht="15.75" customHeight="1" x14ac:dyDescent="0.25">
      <c r="B5857" s="106"/>
      <c r="C5857" s="106"/>
      <c r="D5857" s="139"/>
      <c r="E5857" s="140"/>
      <c r="F5857" s="140"/>
      <c r="G5857" s="140"/>
      <c r="M5857" s="140"/>
      <c r="N5857" s="167"/>
      <c r="O5857" s="167"/>
      <c r="P5857" s="142"/>
      <c r="Q5857" s="142"/>
      <c r="R5857" s="142"/>
      <c r="S5857" s="139"/>
    </row>
    <row r="5858" spans="2:19" ht="15.75" customHeight="1" x14ac:dyDescent="0.25">
      <c r="B5858" s="106"/>
      <c r="C5858" s="106"/>
      <c r="D5858" s="139"/>
      <c r="E5858" s="140"/>
      <c r="F5858" s="140"/>
      <c r="G5858" s="140"/>
      <c r="M5858" s="140"/>
      <c r="N5858" s="167"/>
      <c r="O5858" s="167"/>
      <c r="P5858" s="142"/>
      <c r="Q5858" s="142"/>
      <c r="R5858" s="142"/>
      <c r="S5858" s="139"/>
    </row>
    <row r="5859" spans="2:19" ht="15.75" customHeight="1" x14ac:dyDescent="0.25">
      <c r="B5859" s="106"/>
      <c r="C5859" s="106"/>
      <c r="D5859" s="139"/>
      <c r="E5859" s="140"/>
      <c r="F5859" s="140"/>
      <c r="G5859" s="140"/>
      <c r="M5859" s="140"/>
      <c r="N5859" s="167"/>
      <c r="O5859" s="167"/>
      <c r="P5859" s="142"/>
      <c r="Q5859" s="142"/>
      <c r="R5859" s="142"/>
      <c r="S5859" s="139"/>
    </row>
    <row r="5860" spans="2:19" ht="15.75" customHeight="1" x14ac:dyDescent="0.25">
      <c r="B5860" s="106"/>
      <c r="C5860" s="106"/>
      <c r="D5860" s="139"/>
      <c r="E5860" s="140"/>
      <c r="F5860" s="140"/>
      <c r="G5860" s="140"/>
      <c r="M5860" s="140"/>
      <c r="N5860" s="167"/>
      <c r="O5860" s="167"/>
      <c r="P5860" s="142"/>
      <c r="Q5860" s="142"/>
      <c r="R5860" s="142"/>
      <c r="S5860" s="139"/>
    </row>
    <row r="5861" spans="2:19" ht="15.75" customHeight="1" x14ac:dyDescent="0.25">
      <c r="B5861" s="106"/>
      <c r="C5861" s="106"/>
      <c r="D5861" s="139"/>
      <c r="E5861" s="140"/>
      <c r="F5861" s="140"/>
      <c r="G5861" s="140"/>
      <c r="M5861" s="140"/>
      <c r="N5861" s="167"/>
      <c r="O5861" s="167"/>
      <c r="P5861" s="142"/>
      <c r="Q5861" s="142"/>
      <c r="R5861" s="142"/>
      <c r="S5861" s="139"/>
    </row>
    <row r="5862" spans="2:19" ht="15.75" customHeight="1" x14ac:dyDescent="0.25">
      <c r="B5862" s="106"/>
      <c r="C5862" s="106"/>
      <c r="D5862" s="139"/>
      <c r="E5862" s="140"/>
      <c r="F5862" s="140"/>
      <c r="G5862" s="140"/>
      <c r="M5862" s="140"/>
      <c r="N5862" s="167"/>
      <c r="O5862" s="167"/>
      <c r="P5862" s="142"/>
      <c r="Q5862" s="142"/>
      <c r="R5862" s="142"/>
      <c r="S5862" s="139"/>
    </row>
    <row r="5863" spans="2:19" ht="15.75" customHeight="1" x14ac:dyDescent="0.25">
      <c r="B5863" s="106"/>
      <c r="C5863" s="106"/>
      <c r="D5863" s="139"/>
      <c r="E5863" s="140"/>
      <c r="F5863" s="140"/>
      <c r="G5863" s="140"/>
      <c r="M5863" s="140"/>
      <c r="N5863" s="167"/>
      <c r="O5863" s="167"/>
      <c r="P5863" s="142"/>
      <c r="Q5863" s="142"/>
      <c r="R5863" s="142"/>
      <c r="S5863" s="139"/>
    </row>
    <row r="5864" spans="2:19" ht="15.75" customHeight="1" x14ac:dyDescent="0.25">
      <c r="B5864" s="106"/>
      <c r="C5864" s="106"/>
      <c r="D5864" s="139"/>
      <c r="E5864" s="140"/>
      <c r="F5864" s="140"/>
      <c r="G5864" s="140"/>
      <c r="M5864" s="140"/>
      <c r="N5864" s="167"/>
      <c r="O5864" s="167"/>
      <c r="P5864" s="142"/>
      <c r="Q5864" s="142"/>
      <c r="R5864" s="142"/>
      <c r="S5864" s="139"/>
    </row>
    <row r="5865" spans="2:19" ht="15.75" customHeight="1" x14ac:dyDescent="0.25">
      <c r="B5865" s="106"/>
      <c r="C5865" s="106"/>
      <c r="D5865" s="139"/>
      <c r="E5865" s="140"/>
      <c r="F5865" s="140"/>
      <c r="G5865" s="140"/>
      <c r="M5865" s="140"/>
      <c r="N5865" s="167"/>
      <c r="O5865" s="167"/>
      <c r="P5865" s="142"/>
      <c r="Q5865" s="142"/>
      <c r="R5865" s="142"/>
      <c r="S5865" s="139"/>
    </row>
    <row r="5866" spans="2:19" ht="15.75" customHeight="1" x14ac:dyDescent="0.25">
      <c r="B5866" s="106"/>
      <c r="C5866" s="106"/>
      <c r="D5866" s="139"/>
      <c r="E5866" s="140"/>
      <c r="F5866" s="140"/>
      <c r="G5866" s="140"/>
      <c r="M5866" s="140"/>
      <c r="N5866" s="167"/>
      <c r="O5866" s="167"/>
      <c r="P5866" s="142"/>
      <c r="Q5866" s="142"/>
      <c r="R5866" s="142"/>
      <c r="S5866" s="139"/>
    </row>
    <row r="5867" spans="2:19" ht="15.75" customHeight="1" x14ac:dyDescent="0.25">
      <c r="B5867" s="106"/>
      <c r="C5867" s="106"/>
      <c r="D5867" s="139"/>
      <c r="E5867" s="140"/>
      <c r="F5867" s="140"/>
      <c r="G5867" s="140"/>
      <c r="M5867" s="140"/>
      <c r="N5867" s="167"/>
      <c r="O5867" s="167"/>
      <c r="P5867" s="142"/>
      <c r="Q5867" s="142"/>
      <c r="R5867" s="142"/>
      <c r="S5867" s="139"/>
    </row>
    <row r="5868" spans="2:19" ht="15.75" customHeight="1" x14ac:dyDescent="0.25">
      <c r="B5868" s="106"/>
      <c r="C5868" s="106"/>
      <c r="D5868" s="139"/>
      <c r="E5868" s="140"/>
      <c r="F5868" s="140"/>
      <c r="G5868" s="140"/>
      <c r="M5868" s="140"/>
      <c r="N5868" s="167"/>
      <c r="O5868" s="167"/>
      <c r="P5868" s="142"/>
      <c r="Q5868" s="142"/>
      <c r="R5868" s="142"/>
      <c r="S5868" s="139"/>
    </row>
    <row r="5869" spans="2:19" ht="15.75" customHeight="1" x14ac:dyDescent="0.25">
      <c r="B5869" s="106"/>
      <c r="C5869" s="106"/>
      <c r="D5869" s="139"/>
      <c r="E5869" s="140"/>
      <c r="F5869" s="140"/>
      <c r="G5869" s="140"/>
      <c r="M5869" s="140"/>
      <c r="N5869" s="167"/>
      <c r="O5869" s="167"/>
      <c r="P5869" s="142"/>
      <c r="Q5869" s="142"/>
      <c r="R5869" s="142"/>
      <c r="S5869" s="139"/>
    </row>
    <row r="5870" spans="2:19" ht="15.75" customHeight="1" x14ac:dyDescent="0.25">
      <c r="B5870" s="106"/>
      <c r="C5870" s="106"/>
      <c r="D5870" s="139"/>
      <c r="E5870" s="140"/>
      <c r="F5870" s="140"/>
      <c r="G5870" s="140"/>
      <c r="M5870" s="140"/>
      <c r="N5870" s="167"/>
      <c r="O5870" s="167"/>
      <c r="P5870" s="142"/>
      <c r="Q5870" s="142"/>
      <c r="R5870" s="142"/>
      <c r="S5870" s="139"/>
    </row>
    <row r="5871" spans="2:19" ht="15.75" customHeight="1" x14ac:dyDescent="0.25">
      <c r="B5871" s="106"/>
      <c r="C5871" s="106"/>
      <c r="D5871" s="139"/>
      <c r="E5871" s="140"/>
      <c r="F5871" s="140"/>
      <c r="G5871" s="140"/>
      <c r="M5871" s="140"/>
      <c r="N5871" s="167"/>
      <c r="O5871" s="167"/>
      <c r="P5871" s="142"/>
      <c r="Q5871" s="142"/>
      <c r="R5871" s="142"/>
      <c r="S5871" s="139"/>
    </row>
    <row r="5872" spans="2:19" ht="15.75" customHeight="1" x14ac:dyDescent="0.25">
      <c r="B5872" s="106"/>
      <c r="C5872" s="106"/>
      <c r="D5872" s="139"/>
      <c r="E5872" s="140"/>
      <c r="F5872" s="140"/>
      <c r="G5872" s="140"/>
      <c r="M5872" s="140"/>
      <c r="N5872" s="167"/>
      <c r="O5872" s="167"/>
      <c r="P5872" s="142"/>
      <c r="Q5872" s="142"/>
      <c r="R5872" s="142"/>
      <c r="S5872" s="139"/>
    </row>
    <row r="5873" spans="2:19" ht="15.75" customHeight="1" x14ac:dyDescent="0.25">
      <c r="B5873" s="106"/>
      <c r="C5873" s="106"/>
      <c r="D5873" s="139"/>
      <c r="E5873" s="140"/>
      <c r="F5873" s="140"/>
      <c r="G5873" s="140"/>
      <c r="M5873" s="140"/>
      <c r="N5873" s="167"/>
      <c r="O5873" s="167"/>
      <c r="P5873" s="142"/>
      <c r="Q5873" s="142"/>
      <c r="R5873" s="142"/>
      <c r="S5873" s="139"/>
    </row>
    <row r="5874" spans="2:19" ht="15.75" customHeight="1" x14ac:dyDescent="0.25">
      <c r="B5874" s="106"/>
      <c r="C5874" s="106"/>
      <c r="D5874" s="139"/>
      <c r="E5874" s="140"/>
      <c r="F5874" s="140"/>
      <c r="G5874" s="140"/>
      <c r="M5874" s="140"/>
      <c r="N5874" s="167"/>
      <c r="O5874" s="167"/>
      <c r="P5874" s="142"/>
      <c r="Q5874" s="142"/>
      <c r="R5874" s="142"/>
      <c r="S5874" s="139"/>
    </row>
    <row r="5875" spans="2:19" ht="15.75" customHeight="1" x14ac:dyDescent="0.25">
      <c r="B5875" s="106"/>
      <c r="C5875" s="106"/>
      <c r="D5875" s="139"/>
      <c r="E5875" s="140"/>
      <c r="F5875" s="140"/>
      <c r="G5875" s="140"/>
      <c r="M5875" s="140"/>
      <c r="N5875" s="167"/>
      <c r="O5875" s="167"/>
      <c r="P5875" s="142"/>
      <c r="Q5875" s="142"/>
      <c r="R5875" s="142"/>
      <c r="S5875" s="139"/>
    </row>
    <row r="5876" spans="2:19" ht="15.75" customHeight="1" x14ac:dyDescent="0.25">
      <c r="B5876" s="106"/>
      <c r="C5876" s="106"/>
      <c r="D5876" s="139"/>
      <c r="E5876" s="140"/>
      <c r="F5876" s="140"/>
      <c r="G5876" s="140"/>
      <c r="M5876" s="140"/>
      <c r="N5876" s="167"/>
      <c r="O5876" s="167"/>
      <c r="P5876" s="142"/>
      <c r="Q5876" s="142"/>
      <c r="R5876" s="142"/>
      <c r="S5876" s="139"/>
    </row>
    <row r="5877" spans="2:19" ht="15.75" customHeight="1" x14ac:dyDescent="0.25">
      <c r="B5877" s="106"/>
      <c r="C5877" s="106"/>
      <c r="D5877" s="139"/>
      <c r="E5877" s="140"/>
      <c r="F5877" s="140"/>
      <c r="G5877" s="140"/>
      <c r="M5877" s="140"/>
      <c r="N5877" s="167"/>
      <c r="O5877" s="167"/>
      <c r="P5877" s="142"/>
      <c r="Q5877" s="142"/>
      <c r="R5877" s="142"/>
      <c r="S5877" s="139"/>
    </row>
    <row r="5878" spans="2:19" ht="15.75" customHeight="1" x14ac:dyDescent="0.25">
      <c r="B5878" s="106"/>
      <c r="C5878" s="106"/>
      <c r="D5878" s="139"/>
      <c r="E5878" s="140"/>
      <c r="F5878" s="140"/>
      <c r="G5878" s="140"/>
      <c r="M5878" s="140"/>
      <c r="N5878" s="167"/>
      <c r="O5878" s="167"/>
      <c r="P5878" s="142"/>
      <c r="Q5878" s="142"/>
      <c r="R5878" s="142"/>
      <c r="S5878" s="139"/>
    </row>
    <row r="5879" spans="2:19" ht="15.75" customHeight="1" x14ac:dyDescent="0.25">
      <c r="B5879" s="106"/>
      <c r="C5879" s="106"/>
      <c r="D5879" s="139"/>
      <c r="E5879" s="140"/>
      <c r="F5879" s="140"/>
      <c r="G5879" s="140"/>
      <c r="M5879" s="140"/>
      <c r="N5879" s="167"/>
      <c r="O5879" s="167"/>
      <c r="P5879" s="142"/>
      <c r="Q5879" s="142"/>
      <c r="R5879" s="142"/>
      <c r="S5879" s="139"/>
    </row>
    <row r="5880" spans="2:19" ht="15.75" customHeight="1" x14ac:dyDescent="0.25">
      <c r="B5880" s="106"/>
      <c r="C5880" s="106"/>
      <c r="D5880" s="139"/>
      <c r="E5880" s="140"/>
      <c r="F5880" s="140"/>
      <c r="G5880" s="140"/>
      <c r="M5880" s="140"/>
      <c r="N5880" s="167"/>
      <c r="O5880" s="167"/>
      <c r="P5880" s="142"/>
      <c r="Q5880" s="142"/>
      <c r="R5880" s="142"/>
      <c r="S5880" s="139"/>
    </row>
    <row r="5881" spans="2:19" ht="15.75" customHeight="1" x14ac:dyDescent="0.25">
      <c r="B5881" s="106"/>
      <c r="C5881" s="106"/>
      <c r="D5881" s="139"/>
      <c r="E5881" s="140"/>
      <c r="F5881" s="140"/>
      <c r="G5881" s="140"/>
      <c r="M5881" s="140"/>
      <c r="N5881" s="167"/>
      <c r="O5881" s="167"/>
      <c r="P5881" s="142"/>
      <c r="Q5881" s="142"/>
      <c r="R5881" s="142"/>
      <c r="S5881" s="139"/>
    </row>
    <row r="5882" spans="2:19" ht="15.75" customHeight="1" x14ac:dyDescent="0.25">
      <c r="B5882" s="106"/>
      <c r="C5882" s="106"/>
      <c r="D5882" s="139"/>
      <c r="E5882" s="140"/>
      <c r="F5882" s="140"/>
      <c r="G5882" s="140"/>
      <c r="M5882" s="140"/>
      <c r="N5882" s="167"/>
      <c r="O5882" s="167"/>
      <c r="P5882" s="142"/>
      <c r="Q5882" s="142"/>
      <c r="R5882" s="142"/>
      <c r="S5882" s="139"/>
    </row>
    <row r="5883" spans="2:19" ht="15.75" customHeight="1" x14ac:dyDescent="0.25">
      <c r="B5883" s="106"/>
      <c r="C5883" s="106"/>
      <c r="D5883" s="139"/>
      <c r="E5883" s="140"/>
      <c r="F5883" s="140"/>
      <c r="G5883" s="140"/>
      <c r="M5883" s="140"/>
      <c r="N5883" s="167"/>
      <c r="O5883" s="167"/>
      <c r="P5883" s="142"/>
      <c r="Q5883" s="142"/>
      <c r="R5883" s="142"/>
      <c r="S5883" s="139"/>
    </row>
    <row r="5884" spans="2:19" ht="15.75" customHeight="1" x14ac:dyDescent="0.25">
      <c r="B5884" s="106"/>
      <c r="C5884" s="106"/>
      <c r="D5884" s="139"/>
      <c r="E5884" s="140"/>
      <c r="F5884" s="140"/>
      <c r="G5884" s="140"/>
      <c r="M5884" s="140"/>
      <c r="N5884" s="167"/>
      <c r="O5884" s="167"/>
      <c r="P5884" s="142"/>
      <c r="Q5884" s="142"/>
      <c r="R5884" s="142"/>
      <c r="S5884" s="139"/>
    </row>
    <row r="5885" spans="2:19" ht="15.75" customHeight="1" x14ac:dyDescent="0.25">
      <c r="B5885" s="106"/>
      <c r="C5885" s="106"/>
      <c r="D5885" s="139"/>
      <c r="E5885" s="140"/>
      <c r="F5885" s="140"/>
      <c r="G5885" s="140"/>
      <c r="M5885" s="140"/>
      <c r="N5885" s="167"/>
      <c r="O5885" s="167"/>
      <c r="P5885" s="142"/>
      <c r="Q5885" s="142"/>
      <c r="R5885" s="142"/>
      <c r="S5885" s="139"/>
    </row>
    <row r="5886" spans="2:19" ht="15.75" customHeight="1" x14ac:dyDescent="0.25">
      <c r="B5886" s="106"/>
      <c r="C5886" s="106"/>
      <c r="D5886" s="139"/>
      <c r="E5886" s="140"/>
      <c r="F5886" s="140"/>
      <c r="G5886" s="140"/>
      <c r="M5886" s="140"/>
      <c r="N5886" s="167"/>
      <c r="O5886" s="167"/>
      <c r="P5886" s="142"/>
      <c r="Q5886" s="142"/>
      <c r="R5886" s="142"/>
      <c r="S5886" s="139"/>
    </row>
    <row r="5887" spans="2:19" ht="15.75" customHeight="1" x14ac:dyDescent="0.25">
      <c r="B5887" s="106"/>
      <c r="C5887" s="106"/>
      <c r="D5887" s="139"/>
      <c r="E5887" s="140"/>
      <c r="F5887" s="140"/>
      <c r="G5887" s="140"/>
      <c r="M5887" s="140"/>
      <c r="N5887" s="167"/>
      <c r="O5887" s="167"/>
      <c r="P5887" s="142"/>
      <c r="Q5887" s="142"/>
      <c r="R5887" s="142"/>
      <c r="S5887" s="139"/>
    </row>
    <row r="5888" spans="2:19" ht="15.75" customHeight="1" x14ac:dyDescent="0.25">
      <c r="B5888" s="106"/>
      <c r="C5888" s="106"/>
      <c r="D5888" s="139"/>
      <c r="E5888" s="140"/>
      <c r="F5888" s="140"/>
      <c r="G5888" s="140"/>
      <c r="M5888" s="140"/>
      <c r="N5888" s="167"/>
      <c r="O5888" s="167"/>
      <c r="P5888" s="142"/>
      <c r="Q5888" s="142"/>
      <c r="R5888" s="142"/>
      <c r="S5888" s="139"/>
    </row>
    <row r="5889" spans="2:19" ht="15.75" customHeight="1" x14ac:dyDescent="0.25">
      <c r="B5889" s="106"/>
      <c r="C5889" s="106"/>
      <c r="D5889" s="139"/>
      <c r="E5889" s="140"/>
      <c r="F5889" s="140"/>
      <c r="G5889" s="140"/>
      <c r="M5889" s="140"/>
      <c r="N5889" s="167"/>
      <c r="O5889" s="167"/>
      <c r="P5889" s="142"/>
      <c r="Q5889" s="142"/>
      <c r="R5889" s="142"/>
      <c r="S5889" s="139"/>
    </row>
    <row r="5890" spans="2:19" ht="15.75" customHeight="1" x14ac:dyDescent="0.25">
      <c r="B5890" s="106"/>
      <c r="C5890" s="106"/>
      <c r="D5890" s="139"/>
      <c r="E5890" s="140"/>
      <c r="F5890" s="140"/>
      <c r="G5890" s="140"/>
      <c r="M5890" s="140"/>
      <c r="N5890" s="167"/>
      <c r="O5890" s="167"/>
      <c r="P5890" s="142"/>
      <c r="Q5890" s="142"/>
      <c r="R5890" s="142"/>
      <c r="S5890" s="139"/>
    </row>
    <row r="5891" spans="2:19" ht="15.75" customHeight="1" x14ac:dyDescent="0.25">
      <c r="B5891" s="106"/>
      <c r="C5891" s="106"/>
      <c r="D5891" s="139"/>
      <c r="E5891" s="140"/>
      <c r="F5891" s="140"/>
      <c r="G5891" s="140"/>
      <c r="M5891" s="140"/>
      <c r="N5891" s="167"/>
      <c r="O5891" s="167"/>
      <c r="P5891" s="142"/>
      <c r="Q5891" s="142"/>
      <c r="R5891" s="142"/>
      <c r="S5891" s="139"/>
    </row>
    <row r="5892" spans="2:19" ht="15.75" customHeight="1" x14ac:dyDescent="0.25">
      <c r="B5892" s="106"/>
      <c r="C5892" s="106"/>
      <c r="D5892" s="139"/>
      <c r="E5892" s="140"/>
      <c r="F5892" s="140"/>
      <c r="G5892" s="140"/>
      <c r="M5892" s="140"/>
      <c r="N5892" s="167"/>
      <c r="O5892" s="167"/>
      <c r="P5892" s="142"/>
      <c r="Q5892" s="142"/>
      <c r="R5892" s="142"/>
      <c r="S5892" s="139"/>
    </row>
    <row r="5893" spans="2:19" ht="15.75" customHeight="1" x14ac:dyDescent="0.25">
      <c r="B5893" s="106"/>
      <c r="C5893" s="106"/>
      <c r="D5893" s="139"/>
      <c r="E5893" s="140"/>
      <c r="F5893" s="140"/>
      <c r="G5893" s="140"/>
      <c r="M5893" s="140"/>
      <c r="N5893" s="167"/>
      <c r="O5893" s="167"/>
      <c r="P5893" s="142"/>
      <c r="Q5893" s="142"/>
      <c r="R5893" s="142"/>
      <c r="S5893" s="139"/>
    </row>
    <row r="5894" spans="2:19" ht="15.75" customHeight="1" x14ac:dyDescent="0.25">
      <c r="B5894" s="106"/>
      <c r="C5894" s="106"/>
      <c r="D5894" s="139"/>
      <c r="E5894" s="140"/>
      <c r="F5894" s="140"/>
      <c r="G5894" s="140"/>
      <c r="M5894" s="140"/>
      <c r="N5894" s="167"/>
      <c r="O5894" s="167"/>
      <c r="P5894" s="142"/>
      <c r="Q5894" s="142"/>
      <c r="R5894" s="142"/>
      <c r="S5894" s="139"/>
    </row>
    <row r="5895" spans="2:19" ht="15.75" customHeight="1" x14ac:dyDescent="0.25">
      <c r="B5895" s="106"/>
      <c r="C5895" s="106"/>
      <c r="D5895" s="139"/>
      <c r="E5895" s="140"/>
      <c r="F5895" s="140"/>
      <c r="G5895" s="140"/>
      <c r="M5895" s="140"/>
      <c r="N5895" s="167"/>
      <c r="O5895" s="167"/>
      <c r="P5895" s="142"/>
      <c r="Q5895" s="142"/>
      <c r="R5895" s="142"/>
      <c r="S5895" s="139"/>
    </row>
    <row r="5896" spans="2:19" ht="15.75" customHeight="1" x14ac:dyDescent="0.25">
      <c r="B5896" s="106"/>
      <c r="C5896" s="106"/>
      <c r="D5896" s="139"/>
      <c r="E5896" s="140"/>
      <c r="F5896" s="140"/>
      <c r="G5896" s="140"/>
      <c r="M5896" s="140"/>
      <c r="N5896" s="167"/>
      <c r="O5896" s="167"/>
      <c r="P5896" s="142"/>
      <c r="Q5896" s="142"/>
      <c r="R5896" s="142"/>
      <c r="S5896" s="139"/>
    </row>
    <row r="5897" spans="2:19" ht="15.75" customHeight="1" x14ac:dyDescent="0.25">
      <c r="B5897" s="106"/>
      <c r="C5897" s="106"/>
      <c r="D5897" s="139"/>
      <c r="E5897" s="140"/>
      <c r="F5897" s="140"/>
      <c r="G5897" s="140"/>
      <c r="M5897" s="140"/>
      <c r="N5897" s="167"/>
      <c r="O5897" s="167"/>
      <c r="P5897" s="142"/>
      <c r="Q5897" s="142"/>
      <c r="R5897" s="142"/>
      <c r="S5897" s="139"/>
    </row>
    <row r="5898" spans="2:19" ht="15.75" customHeight="1" x14ac:dyDescent="0.25">
      <c r="B5898" s="106"/>
      <c r="C5898" s="106"/>
      <c r="D5898" s="139"/>
      <c r="E5898" s="140"/>
      <c r="F5898" s="140"/>
      <c r="G5898" s="140"/>
      <c r="M5898" s="140"/>
      <c r="N5898" s="167"/>
      <c r="O5898" s="167"/>
      <c r="P5898" s="142"/>
      <c r="Q5898" s="142"/>
      <c r="R5898" s="142"/>
      <c r="S5898" s="139"/>
    </row>
    <row r="5899" spans="2:19" ht="15.75" customHeight="1" x14ac:dyDescent="0.25">
      <c r="B5899" s="106"/>
      <c r="C5899" s="106"/>
      <c r="D5899" s="139"/>
      <c r="E5899" s="140"/>
      <c r="F5899" s="140"/>
      <c r="G5899" s="140"/>
      <c r="M5899" s="140"/>
      <c r="N5899" s="167"/>
      <c r="O5899" s="167"/>
      <c r="P5899" s="142"/>
      <c r="Q5899" s="142"/>
      <c r="R5899" s="142"/>
      <c r="S5899" s="139"/>
    </row>
    <row r="5900" spans="2:19" ht="15.75" customHeight="1" x14ac:dyDescent="0.25">
      <c r="B5900" s="106"/>
      <c r="C5900" s="106"/>
      <c r="D5900" s="139"/>
      <c r="E5900" s="140"/>
      <c r="F5900" s="140"/>
      <c r="G5900" s="140"/>
      <c r="M5900" s="140"/>
      <c r="N5900" s="167"/>
      <c r="O5900" s="167"/>
      <c r="P5900" s="142"/>
      <c r="Q5900" s="142"/>
      <c r="R5900" s="142"/>
      <c r="S5900" s="139"/>
    </row>
    <row r="5901" spans="2:19" ht="15.75" customHeight="1" x14ac:dyDescent="0.25">
      <c r="B5901" s="106"/>
      <c r="C5901" s="106"/>
      <c r="D5901" s="139"/>
      <c r="E5901" s="140"/>
      <c r="F5901" s="140"/>
      <c r="G5901" s="140"/>
      <c r="M5901" s="140"/>
      <c r="N5901" s="167"/>
      <c r="O5901" s="167"/>
      <c r="P5901" s="142"/>
      <c r="Q5901" s="142"/>
      <c r="R5901" s="142"/>
      <c r="S5901" s="139"/>
    </row>
    <row r="5902" spans="2:19" ht="15.75" customHeight="1" x14ac:dyDescent="0.25">
      <c r="B5902" s="106"/>
      <c r="C5902" s="106"/>
      <c r="D5902" s="139"/>
      <c r="E5902" s="140"/>
      <c r="F5902" s="140"/>
      <c r="G5902" s="140"/>
      <c r="M5902" s="140"/>
      <c r="N5902" s="167"/>
      <c r="O5902" s="167"/>
      <c r="P5902" s="142"/>
      <c r="Q5902" s="142"/>
      <c r="R5902" s="142"/>
      <c r="S5902" s="139"/>
    </row>
    <row r="5903" spans="2:19" ht="15.75" customHeight="1" x14ac:dyDescent="0.25">
      <c r="B5903" s="106"/>
      <c r="C5903" s="106"/>
      <c r="D5903" s="139"/>
      <c r="E5903" s="140"/>
      <c r="F5903" s="140"/>
      <c r="G5903" s="140"/>
      <c r="M5903" s="140"/>
      <c r="N5903" s="167"/>
      <c r="O5903" s="167"/>
      <c r="P5903" s="142"/>
      <c r="Q5903" s="142"/>
      <c r="R5903" s="142"/>
      <c r="S5903" s="139"/>
    </row>
    <row r="5904" spans="2:19" ht="15.75" customHeight="1" x14ac:dyDescent="0.25">
      <c r="B5904" s="106"/>
      <c r="C5904" s="106"/>
      <c r="D5904" s="139"/>
      <c r="E5904" s="140"/>
      <c r="F5904" s="140"/>
      <c r="G5904" s="140"/>
      <c r="M5904" s="140"/>
      <c r="N5904" s="167"/>
      <c r="O5904" s="167"/>
      <c r="P5904" s="142"/>
      <c r="Q5904" s="142"/>
      <c r="R5904" s="142"/>
      <c r="S5904" s="139"/>
    </row>
    <row r="5905" spans="2:19" ht="15.75" customHeight="1" x14ac:dyDescent="0.25">
      <c r="B5905" s="106"/>
      <c r="C5905" s="106"/>
      <c r="D5905" s="139"/>
      <c r="E5905" s="140"/>
      <c r="F5905" s="140"/>
      <c r="G5905" s="140"/>
      <c r="M5905" s="140"/>
      <c r="N5905" s="167"/>
      <c r="O5905" s="167"/>
      <c r="P5905" s="142"/>
      <c r="Q5905" s="142"/>
      <c r="R5905" s="142"/>
      <c r="S5905" s="139"/>
    </row>
    <row r="5906" spans="2:19" ht="15.75" customHeight="1" x14ac:dyDescent="0.25">
      <c r="B5906" s="106"/>
      <c r="C5906" s="106"/>
      <c r="D5906" s="139"/>
      <c r="E5906" s="140"/>
      <c r="F5906" s="140"/>
      <c r="G5906" s="140"/>
      <c r="M5906" s="140"/>
      <c r="N5906" s="167"/>
      <c r="O5906" s="167"/>
      <c r="P5906" s="142"/>
      <c r="Q5906" s="142"/>
      <c r="R5906" s="142"/>
      <c r="S5906" s="139"/>
    </row>
    <row r="5907" spans="2:19" ht="15.75" customHeight="1" x14ac:dyDescent="0.25">
      <c r="B5907" s="106"/>
      <c r="C5907" s="106"/>
      <c r="D5907" s="139"/>
      <c r="E5907" s="140"/>
      <c r="F5907" s="140"/>
      <c r="G5907" s="140"/>
      <c r="M5907" s="140"/>
      <c r="N5907" s="167"/>
      <c r="O5907" s="167"/>
      <c r="P5907" s="142"/>
      <c r="Q5907" s="142"/>
      <c r="R5907" s="142"/>
      <c r="S5907" s="139"/>
    </row>
    <row r="5908" spans="2:19" ht="15.75" customHeight="1" x14ac:dyDescent="0.25">
      <c r="B5908" s="106"/>
      <c r="C5908" s="106"/>
      <c r="D5908" s="139"/>
      <c r="E5908" s="140"/>
      <c r="F5908" s="140"/>
      <c r="G5908" s="140"/>
      <c r="M5908" s="140"/>
      <c r="N5908" s="167"/>
      <c r="O5908" s="167"/>
      <c r="P5908" s="142"/>
      <c r="Q5908" s="142"/>
      <c r="R5908" s="142"/>
      <c r="S5908" s="139"/>
    </row>
    <row r="5909" spans="2:19" ht="15.75" customHeight="1" x14ac:dyDescent="0.25">
      <c r="B5909" s="106"/>
      <c r="C5909" s="106"/>
      <c r="D5909" s="139"/>
      <c r="E5909" s="140"/>
      <c r="F5909" s="140"/>
      <c r="G5909" s="140"/>
      <c r="M5909" s="140"/>
      <c r="N5909" s="167"/>
      <c r="O5909" s="167"/>
      <c r="P5909" s="142"/>
      <c r="Q5909" s="142"/>
      <c r="R5909" s="142"/>
      <c r="S5909" s="139"/>
    </row>
    <row r="5910" spans="2:19" ht="15.75" customHeight="1" x14ac:dyDescent="0.25">
      <c r="B5910" s="106"/>
      <c r="C5910" s="106"/>
      <c r="D5910" s="139"/>
      <c r="E5910" s="140"/>
      <c r="F5910" s="140"/>
      <c r="G5910" s="140"/>
      <c r="M5910" s="140"/>
      <c r="N5910" s="167"/>
      <c r="O5910" s="167"/>
      <c r="P5910" s="142"/>
      <c r="Q5910" s="142"/>
      <c r="R5910" s="142"/>
      <c r="S5910" s="139"/>
    </row>
    <row r="5911" spans="2:19" ht="15.75" customHeight="1" x14ac:dyDescent="0.25">
      <c r="B5911" s="106"/>
      <c r="C5911" s="106"/>
      <c r="D5911" s="139"/>
      <c r="E5911" s="140"/>
      <c r="F5911" s="140"/>
      <c r="G5911" s="140"/>
      <c r="M5911" s="140"/>
      <c r="N5911" s="167"/>
      <c r="O5911" s="167"/>
      <c r="P5911" s="142"/>
      <c r="Q5911" s="142"/>
      <c r="R5911" s="142"/>
      <c r="S5911" s="139"/>
    </row>
    <row r="5912" spans="2:19" ht="15.75" customHeight="1" x14ac:dyDescent="0.25">
      <c r="B5912" s="106"/>
      <c r="C5912" s="106"/>
      <c r="D5912" s="139"/>
      <c r="E5912" s="140"/>
      <c r="F5912" s="140"/>
      <c r="G5912" s="140"/>
      <c r="M5912" s="140"/>
      <c r="N5912" s="167"/>
      <c r="O5912" s="167"/>
      <c r="P5912" s="142"/>
      <c r="Q5912" s="142"/>
      <c r="R5912" s="142"/>
      <c r="S5912" s="139"/>
    </row>
    <row r="5913" spans="2:19" ht="15.75" customHeight="1" x14ac:dyDescent="0.25">
      <c r="B5913" s="106"/>
      <c r="C5913" s="106"/>
      <c r="D5913" s="139"/>
      <c r="E5913" s="140"/>
      <c r="F5913" s="140"/>
      <c r="G5913" s="140"/>
      <c r="M5913" s="140"/>
      <c r="N5913" s="167"/>
      <c r="O5913" s="167"/>
      <c r="P5913" s="142"/>
      <c r="Q5913" s="142"/>
      <c r="R5913" s="142"/>
      <c r="S5913" s="139"/>
    </row>
    <row r="5914" spans="2:19" ht="15.75" customHeight="1" x14ac:dyDescent="0.25">
      <c r="B5914" s="106"/>
      <c r="C5914" s="106"/>
      <c r="D5914" s="139"/>
      <c r="E5914" s="140"/>
      <c r="F5914" s="140"/>
      <c r="G5914" s="140"/>
      <c r="M5914" s="140"/>
      <c r="N5914" s="167"/>
      <c r="O5914" s="167"/>
      <c r="P5914" s="142"/>
      <c r="Q5914" s="142"/>
      <c r="R5914" s="142"/>
      <c r="S5914" s="139"/>
    </row>
    <row r="5915" spans="2:19" ht="15.75" customHeight="1" x14ac:dyDescent="0.25">
      <c r="B5915" s="106"/>
      <c r="C5915" s="106"/>
      <c r="D5915" s="139"/>
      <c r="E5915" s="140"/>
      <c r="F5915" s="140"/>
      <c r="G5915" s="140"/>
      <c r="M5915" s="140"/>
      <c r="N5915" s="167"/>
      <c r="O5915" s="167"/>
      <c r="P5915" s="142"/>
      <c r="Q5915" s="142"/>
      <c r="R5915" s="142"/>
      <c r="S5915" s="139"/>
    </row>
    <row r="5916" spans="2:19" ht="15.75" customHeight="1" x14ac:dyDescent="0.25">
      <c r="B5916" s="106"/>
      <c r="C5916" s="106"/>
      <c r="D5916" s="139"/>
      <c r="E5916" s="140"/>
      <c r="F5916" s="140"/>
      <c r="G5916" s="140"/>
      <c r="M5916" s="140"/>
      <c r="N5916" s="167"/>
      <c r="O5916" s="167"/>
      <c r="P5916" s="142"/>
      <c r="Q5916" s="142"/>
      <c r="R5916" s="142"/>
      <c r="S5916" s="139"/>
    </row>
    <row r="5917" spans="2:19" ht="15.75" customHeight="1" x14ac:dyDescent="0.25">
      <c r="B5917" s="106"/>
      <c r="C5917" s="106"/>
      <c r="D5917" s="139"/>
      <c r="E5917" s="140"/>
      <c r="F5917" s="140"/>
      <c r="G5917" s="140"/>
      <c r="M5917" s="140"/>
      <c r="N5917" s="167"/>
      <c r="O5917" s="167"/>
      <c r="P5917" s="142"/>
      <c r="Q5917" s="142"/>
      <c r="R5917" s="142"/>
      <c r="S5917" s="139"/>
    </row>
    <row r="5918" spans="2:19" ht="15.75" customHeight="1" x14ac:dyDescent="0.25">
      <c r="B5918" s="106"/>
      <c r="C5918" s="106"/>
      <c r="D5918" s="139"/>
      <c r="E5918" s="140"/>
      <c r="F5918" s="140"/>
      <c r="G5918" s="140"/>
      <c r="M5918" s="140"/>
      <c r="N5918" s="167"/>
      <c r="O5918" s="167"/>
      <c r="P5918" s="142"/>
      <c r="Q5918" s="142"/>
      <c r="R5918" s="142"/>
      <c r="S5918" s="139"/>
    </row>
    <row r="5919" spans="2:19" ht="15.75" customHeight="1" x14ac:dyDescent="0.25">
      <c r="B5919" s="106"/>
      <c r="C5919" s="106"/>
      <c r="D5919" s="139"/>
      <c r="E5919" s="140"/>
      <c r="F5919" s="140"/>
      <c r="G5919" s="140"/>
      <c r="M5919" s="140"/>
      <c r="N5919" s="167"/>
      <c r="O5919" s="167"/>
      <c r="P5919" s="142"/>
      <c r="Q5919" s="142"/>
      <c r="R5919" s="142"/>
      <c r="S5919" s="139"/>
    </row>
    <row r="5920" spans="2:19" ht="15.75" customHeight="1" x14ac:dyDescent="0.25">
      <c r="B5920" s="106"/>
      <c r="C5920" s="106"/>
      <c r="D5920" s="139"/>
      <c r="E5920" s="140"/>
      <c r="F5920" s="140"/>
      <c r="G5920" s="140"/>
      <c r="M5920" s="140"/>
      <c r="N5920" s="167"/>
      <c r="O5920" s="167"/>
      <c r="P5920" s="142"/>
      <c r="Q5920" s="142"/>
      <c r="R5920" s="142"/>
      <c r="S5920" s="139"/>
    </row>
    <row r="5921" spans="2:19" ht="15.75" customHeight="1" x14ac:dyDescent="0.25">
      <c r="B5921" s="106"/>
      <c r="C5921" s="106"/>
      <c r="D5921" s="139"/>
      <c r="E5921" s="140"/>
      <c r="F5921" s="140"/>
      <c r="G5921" s="140"/>
      <c r="M5921" s="140"/>
      <c r="N5921" s="167"/>
      <c r="O5921" s="167"/>
      <c r="P5921" s="142"/>
      <c r="Q5921" s="142"/>
      <c r="R5921" s="142"/>
      <c r="S5921" s="139"/>
    </row>
    <row r="5922" spans="2:19" ht="15.75" customHeight="1" x14ac:dyDescent="0.25">
      <c r="B5922" s="106"/>
      <c r="C5922" s="106"/>
      <c r="D5922" s="139"/>
      <c r="E5922" s="140"/>
      <c r="F5922" s="140"/>
      <c r="G5922" s="140"/>
      <c r="M5922" s="140"/>
      <c r="N5922" s="167"/>
      <c r="O5922" s="167"/>
      <c r="P5922" s="142"/>
      <c r="Q5922" s="142"/>
      <c r="R5922" s="142"/>
      <c r="S5922" s="139"/>
    </row>
    <row r="5923" spans="2:19" ht="15.75" customHeight="1" x14ac:dyDescent="0.25">
      <c r="B5923" s="106"/>
      <c r="C5923" s="106"/>
      <c r="D5923" s="139"/>
      <c r="E5923" s="140"/>
      <c r="F5923" s="140"/>
      <c r="G5923" s="140"/>
      <c r="M5923" s="140"/>
      <c r="N5923" s="167"/>
      <c r="O5923" s="167"/>
      <c r="P5923" s="142"/>
      <c r="Q5923" s="142"/>
      <c r="R5923" s="142"/>
      <c r="S5923" s="139"/>
    </row>
    <row r="5924" spans="2:19" ht="15.75" customHeight="1" x14ac:dyDescent="0.25">
      <c r="B5924" s="106"/>
      <c r="C5924" s="106"/>
      <c r="D5924" s="139"/>
      <c r="E5924" s="140"/>
      <c r="F5924" s="140"/>
      <c r="G5924" s="140"/>
      <c r="M5924" s="140"/>
      <c r="N5924" s="167"/>
      <c r="O5924" s="167"/>
      <c r="P5924" s="142"/>
      <c r="Q5924" s="142"/>
      <c r="R5924" s="142"/>
      <c r="S5924" s="139"/>
    </row>
    <row r="5925" spans="2:19" ht="15.75" customHeight="1" x14ac:dyDescent="0.25">
      <c r="B5925" s="106"/>
      <c r="C5925" s="106"/>
      <c r="D5925" s="139"/>
      <c r="E5925" s="140"/>
      <c r="F5925" s="140"/>
      <c r="G5925" s="140"/>
      <c r="M5925" s="140"/>
      <c r="N5925" s="167"/>
      <c r="O5925" s="167"/>
      <c r="P5925" s="142"/>
      <c r="Q5925" s="142"/>
      <c r="R5925" s="142"/>
      <c r="S5925" s="139"/>
    </row>
    <row r="5926" spans="2:19" ht="15.75" customHeight="1" x14ac:dyDescent="0.25">
      <c r="B5926" s="106"/>
      <c r="C5926" s="106"/>
      <c r="D5926" s="139"/>
      <c r="E5926" s="140"/>
      <c r="F5926" s="140"/>
      <c r="G5926" s="140"/>
      <c r="M5926" s="140"/>
      <c r="N5926" s="167"/>
      <c r="O5926" s="167"/>
      <c r="P5926" s="142"/>
      <c r="Q5926" s="142"/>
      <c r="R5926" s="142"/>
      <c r="S5926" s="139"/>
    </row>
    <row r="5927" spans="2:19" ht="15.75" customHeight="1" x14ac:dyDescent="0.25">
      <c r="B5927" s="106"/>
      <c r="C5927" s="106"/>
      <c r="D5927" s="139"/>
      <c r="E5927" s="140"/>
      <c r="F5927" s="140"/>
      <c r="G5927" s="140"/>
      <c r="M5927" s="140"/>
      <c r="N5927" s="167"/>
      <c r="O5927" s="167"/>
      <c r="P5927" s="142"/>
      <c r="Q5927" s="142"/>
      <c r="R5927" s="142"/>
      <c r="S5927" s="139"/>
    </row>
    <row r="5928" spans="2:19" ht="15.75" customHeight="1" x14ac:dyDescent="0.25">
      <c r="B5928" s="106"/>
      <c r="C5928" s="106"/>
      <c r="D5928" s="139"/>
      <c r="E5928" s="140"/>
      <c r="F5928" s="140"/>
      <c r="G5928" s="140"/>
      <c r="M5928" s="140"/>
      <c r="N5928" s="167"/>
      <c r="O5928" s="167"/>
      <c r="P5928" s="142"/>
      <c r="Q5928" s="142"/>
      <c r="R5928" s="142"/>
      <c r="S5928" s="139"/>
    </row>
    <row r="5929" spans="2:19" ht="15.75" customHeight="1" x14ac:dyDescent="0.25">
      <c r="B5929" s="106"/>
      <c r="C5929" s="106"/>
      <c r="D5929" s="139"/>
      <c r="E5929" s="140"/>
      <c r="F5929" s="140"/>
      <c r="G5929" s="140"/>
      <c r="M5929" s="140"/>
      <c r="N5929" s="167"/>
      <c r="O5929" s="167"/>
      <c r="P5929" s="142"/>
      <c r="Q5929" s="142"/>
      <c r="R5929" s="142"/>
      <c r="S5929" s="139"/>
    </row>
    <row r="5930" spans="2:19" ht="15.75" customHeight="1" x14ac:dyDescent="0.25">
      <c r="B5930" s="106"/>
      <c r="C5930" s="106"/>
      <c r="D5930" s="139"/>
      <c r="E5930" s="140"/>
      <c r="F5930" s="140"/>
      <c r="G5930" s="140"/>
      <c r="M5930" s="140"/>
      <c r="N5930" s="167"/>
      <c r="O5930" s="167"/>
      <c r="P5930" s="142"/>
      <c r="Q5930" s="142"/>
      <c r="R5930" s="142"/>
      <c r="S5930" s="139"/>
    </row>
    <row r="5931" spans="2:19" ht="15.75" customHeight="1" x14ac:dyDescent="0.25">
      <c r="B5931" s="106"/>
      <c r="C5931" s="106"/>
      <c r="D5931" s="139"/>
      <c r="E5931" s="140"/>
      <c r="F5931" s="140"/>
      <c r="G5931" s="140"/>
      <c r="M5931" s="140"/>
      <c r="N5931" s="167"/>
      <c r="O5931" s="167"/>
      <c r="P5931" s="142"/>
      <c r="Q5931" s="142"/>
      <c r="R5931" s="142"/>
      <c r="S5931" s="139"/>
    </row>
    <row r="5932" spans="2:19" ht="15.75" customHeight="1" x14ac:dyDescent="0.25">
      <c r="B5932" s="106"/>
      <c r="C5932" s="106"/>
      <c r="D5932" s="139"/>
      <c r="E5932" s="140"/>
      <c r="F5932" s="140"/>
      <c r="G5932" s="140"/>
      <c r="M5932" s="140"/>
      <c r="N5932" s="167"/>
      <c r="O5932" s="167"/>
      <c r="P5932" s="142"/>
      <c r="Q5932" s="142"/>
      <c r="R5932" s="142"/>
      <c r="S5932" s="139"/>
    </row>
    <row r="5933" spans="2:19" ht="15.75" customHeight="1" x14ac:dyDescent="0.25">
      <c r="B5933" s="106"/>
      <c r="C5933" s="106"/>
      <c r="D5933" s="139"/>
      <c r="E5933" s="140"/>
      <c r="F5933" s="140"/>
      <c r="G5933" s="140"/>
      <c r="M5933" s="140"/>
      <c r="N5933" s="167"/>
      <c r="O5933" s="167"/>
      <c r="P5933" s="142"/>
      <c r="Q5933" s="142"/>
      <c r="R5933" s="142"/>
      <c r="S5933" s="139"/>
    </row>
    <row r="5934" spans="2:19" ht="15.75" customHeight="1" x14ac:dyDescent="0.25">
      <c r="B5934" s="106"/>
      <c r="C5934" s="106"/>
      <c r="D5934" s="139"/>
      <c r="E5934" s="140"/>
      <c r="F5934" s="140"/>
      <c r="G5934" s="140"/>
      <c r="M5934" s="140"/>
      <c r="N5934" s="167"/>
      <c r="O5934" s="167"/>
      <c r="P5934" s="142"/>
      <c r="Q5934" s="142"/>
      <c r="R5934" s="142"/>
      <c r="S5934" s="139"/>
    </row>
    <row r="5935" spans="2:19" ht="15.75" customHeight="1" x14ac:dyDescent="0.25">
      <c r="B5935" s="106"/>
      <c r="C5935" s="106"/>
      <c r="D5935" s="139"/>
      <c r="E5935" s="140"/>
      <c r="F5935" s="140"/>
      <c r="G5935" s="140"/>
      <c r="M5935" s="140"/>
      <c r="N5935" s="167"/>
      <c r="O5935" s="167"/>
      <c r="P5935" s="142"/>
      <c r="Q5935" s="142"/>
      <c r="R5935" s="142"/>
      <c r="S5935" s="139"/>
    </row>
    <row r="5936" spans="2:19" ht="15.75" customHeight="1" x14ac:dyDescent="0.25">
      <c r="B5936" s="106"/>
      <c r="C5936" s="106"/>
      <c r="D5936" s="139"/>
      <c r="E5936" s="140"/>
      <c r="F5936" s="140"/>
      <c r="G5936" s="140"/>
      <c r="M5936" s="140"/>
      <c r="N5936" s="167"/>
      <c r="O5936" s="167"/>
      <c r="P5936" s="142"/>
      <c r="Q5936" s="142"/>
      <c r="R5936" s="142"/>
      <c r="S5936" s="139"/>
    </row>
    <row r="5937" spans="2:19" ht="15.75" customHeight="1" x14ac:dyDescent="0.25">
      <c r="B5937" s="106"/>
      <c r="C5937" s="106"/>
      <c r="D5937" s="139"/>
      <c r="E5937" s="140"/>
      <c r="F5937" s="140"/>
      <c r="G5937" s="140"/>
      <c r="M5937" s="140"/>
      <c r="N5937" s="167"/>
      <c r="O5937" s="167"/>
      <c r="P5937" s="142"/>
      <c r="Q5937" s="142"/>
      <c r="R5937" s="142"/>
      <c r="S5937" s="139"/>
    </row>
    <row r="5938" spans="2:19" ht="15.75" customHeight="1" x14ac:dyDescent="0.25">
      <c r="B5938" s="106"/>
      <c r="C5938" s="106"/>
      <c r="D5938" s="139"/>
      <c r="E5938" s="140"/>
      <c r="F5938" s="140"/>
      <c r="G5938" s="140"/>
      <c r="M5938" s="140"/>
      <c r="N5938" s="167"/>
      <c r="O5938" s="167"/>
      <c r="P5938" s="142"/>
      <c r="Q5938" s="142"/>
      <c r="R5938" s="142"/>
      <c r="S5938" s="139"/>
    </row>
    <row r="5939" spans="2:19" ht="15.75" customHeight="1" x14ac:dyDescent="0.25">
      <c r="B5939" s="106"/>
      <c r="C5939" s="106"/>
      <c r="D5939" s="139"/>
      <c r="E5939" s="140"/>
      <c r="F5939" s="140"/>
      <c r="G5939" s="140"/>
      <c r="M5939" s="140"/>
      <c r="N5939" s="167"/>
      <c r="O5939" s="167"/>
      <c r="P5939" s="142"/>
      <c r="Q5939" s="142"/>
      <c r="R5939" s="142"/>
      <c r="S5939" s="139"/>
    </row>
    <row r="5940" spans="2:19" ht="15.75" customHeight="1" x14ac:dyDescent="0.25">
      <c r="B5940" s="106"/>
      <c r="C5940" s="106"/>
      <c r="D5940" s="139"/>
      <c r="E5940" s="140"/>
      <c r="F5940" s="140"/>
      <c r="G5940" s="140"/>
      <c r="M5940" s="140"/>
      <c r="N5940" s="167"/>
      <c r="O5940" s="167"/>
      <c r="P5940" s="142"/>
      <c r="Q5940" s="142"/>
      <c r="R5940" s="142"/>
      <c r="S5940" s="139"/>
    </row>
    <row r="5941" spans="2:19" ht="15.75" customHeight="1" x14ac:dyDescent="0.25">
      <c r="B5941" s="106"/>
      <c r="C5941" s="106"/>
      <c r="D5941" s="139"/>
      <c r="E5941" s="140"/>
      <c r="F5941" s="140"/>
      <c r="G5941" s="140"/>
      <c r="M5941" s="140"/>
      <c r="N5941" s="167"/>
      <c r="O5941" s="167"/>
      <c r="P5941" s="142"/>
      <c r="Q5941" s="142"/>
      <c r="R5941" s="142"/>
      <c r="S5941" s="139"/>
    </row>
    <row r="5942" spans="2:19" ht="15.75" customHeight="1" x14ac:dyDescent="0.25">
      <c r="B5942" s="106"/>
      <c r="C5942" s="106"/>
      <c r="D5942" s="139"/>
      <c r="E5942" s="140"/>
      <c r="F5942" s="140"/>
      <c r="G5942" s="140"/>
      <c r="M5942" s="140"/>
      <c r="N5942" s="167"/>
      <c r="O5942" s="167"/>
      <c r="P5942" s="142"/>
      <c r="Q5942" s="142"/>
      <c r="R5942" s="142"/>
      <c r="S5942" s="139"/>
    </row>
    <row r="5943" spans="2:19" ht="15.75" customHeight="1" x14ac:dyDescent="0.25">
      <c r="B5943" s="106"/>
      <c r="C5943" s="106"/>
      <c r="D5943" s="139"/>
      <c r="E5943" s="140"/>
      <c r="F5943" s="140"/>
      <c r="G5943" s="140"/>
      <c r="M5943" s="140"/>
      <c r="N5943" s="167"/>
      <c r="O5943" s="167"/>
      <c r="P5943" s="142"/>
      <c r="Q5943" s="142"/>
      <c r="R5943" s="142"/>
      <c r="S5943" s="139"/>
    </row>
    <row r="5944" spans="2:19" ht="15.75" customHeight="1" x14ac:dyDescent="0.25">
      <c r="B5944" s="106"/>
      <c r="C5944" s="106"/>
      <c r="D5944" s="139"/>
      <c r="E5944" s="140"/>
      <c r="F5944" s="140"/>
      <c r="G5944" s="140"/>
      <c r="M5944" s="140"/>
      <c r="N5944" s="167"/>
      <c r="O5944" s="167"/>
      <c r="P5944" s="142"/>
      <c r="Q5944" s="142"/>
      <c r="R5944" s="142"/>
      <c r="S5944" s="139"/>
    </row>
    <row r="5945" spans="2:19" ht="15.75" customHeight="1" x14ac:dyDescent="0.25">
      <c r="B5945" s="106"/>
      <c r="C5945" s="106"/>
      <c r="D5945" s="139"/>
      <c r="E5945" s="140"/>
      <c r="F5945" s="140"/>
      <c r="G5945" s="140"/>
      <c r="M5945" s="140"/>
      <c r="N5945" s="167"/>
      <c r="O5945" s="167"/>
      <c r="P5945" s="142"/>
      <c r="Q5945" s="142"/>
      <c r="R5945" s="142"/>
      <c r="S5945" s="139"/>
    </row>
    <row r="5946" spans="2:19" ht="15.75" customHeight="1" x14ac:dyDescent="0.25">
      <c r="B5946" s="106"/>
      <c r="C5946" s="106"/>
      <c r="D5946" s="139"/>
      <c r="E5946" s="140"/>
      <c r="F5946" s="140"/>
      <c r="G5946" s="140"/>
      <c r="M5946" s="140"/>
      <c r="N5946" s="167"/>
      <c r="O5946" s="167"/>
      <c r="P5946" s="142"/>
      <c r="Q5946" s="142"/>
      <c r="R5946" s="142"/>
      <c r="S5946" s="139"/>
    </row>
    <row r="5947" spans="2:19" ht="15.75" customHeight="1" x14ac:dyDescent="0.25">
      <c r="B5947" s="106"/>
      <c r="C5947" s="106"/>
      <c r="D5947" s="139"/>
      <c r="E5947" s="140"/>
      <c r="F5947" s="140"/>
      <c r="G5947" s="140"/>
      <c r="M5947" s="140"/>
      <c r="N5947" s="167"/>
      <c r="O5947" s="167"/>
      <c r="P5947" s="142"/>
      <c r="Q5947" s="142"/>
      <c r="R5947" s="142"/>
      <c r="S5947" s="139"/>
    </row>
    <row r="5948" spans="2:19" ht="15.75" customHeight="1" x14ac:dyDescent="0.25">
      <c r="B5948" s="106"/>
      <c r="C5948" s="106"/>
      <c r="D5948" s="139"/>
      <c r="E5948" s="140"/>
      <c r="F5948" s="140"/>
      <c r="G5948" s="140"/>
      <c r="M5948" s="140"/>
      <c r="N5948" s="167"/>
      <c r="O5948" s="167"/>
      <c r="P5948" s="142"/>
      <c r="Q5948" s="142"/>
      <c r="R5948" s="142"/>
      <c r="S5948" s="139"/>
    </row>
    <row r="5949" spans="2:19" ht="15.75" customHeight="1" x14ac:dyDescent="0.25">
      <c r="B5949" s="106"/>
      <c r="C5949" s="106"/>
      <c r="D5949" s="139"/>
      <c r="E5949" s="140"/>
      <c r="F5949" s="140"/>
      <c r="G5949" s="140"/>
      <c r="M5949" s="140"/>
      <c r="N5949" s="167"/>
      <c r="O5949" s="167"/>
      <c r="P5949" s="142"/>
      <c r="Q5949" s="142"/>
      <c r="R5949" s="142"/>
      <c r="S5949" s="139"/>
    </row>
    <row r="5950" spans="2:19" ht="15.75" customHeight="1" x14ac:dyDescent="0.25">
      <c r="B5950" s="106"/>
      <c r="C5950" s="106"/>
      <c r="D5950" s="139"/>
      <c r="E5950" s="140"/>
      <c r="F5950" s="140"/>
      <c r="G5950" s="140"/>
      <c r="M5950" s="140"/>
      <c r="N5950" s="167"/>
      <c r="O5950" s="167"/>
      <c r="P5950" s="142"/>
      <c r="Q5950" s="142"/>
      <c r="R5950" s="142"/>
      <c r="S5950" s="139"/>
    </row>
    <row r="5951" spans="2:19" ht="15.75" customHeight="1" x14ac:dyDescent="0.25">
      <c r="B5951" s="106"/>
      <c r="C5951" s="106"/>
      <c r="D5951" s="139"/>
      <c r="E5951" s="140"/>
      <c r="F5951" s="140"/>
      <c r="G5951" s="140"/>
      <c r="M5951" s="140"/>
      <c r="N5951" s="167"/>
      <c r="O5951" s="167"/>
      <c r="P5951" s="142"/>
      <c r="Q5951" s="142"/>
      <c r="R5951" s="142"/>
      <c r="S5951" s="139"/>
    </row>
    <row r="5952" spans="2:19" ht="15.75" customHeight="1" x14ac:dyDescent="0.25">
      <c r="B5952" s="106"/>
      <c r="C5952" s="106"/>
      <c r="D5952" s="139"/>
      <c r="E5952" s="140"/>
      <c r="F5952" s="140"/>
      <c r="G5952" s="140"/>
      <c r="M5952" s="140"/>
      <c r="N5952" s="167"/>
      <c r="O5952" s="167"/>
      <c r="P5952" s="142"/>
      <c r="Q5952" s="142"/>
      <c r="R5952" s="142"/>
      <c r="S5952" s="139"/>
    </row>
    <row r="5953" spans="2:19" ht="15.75" customHeight="1" x14ac:dyDescent="0.25">
      <c r="B5953" s="106"/>
      <c r="C5953" s="106"/>
      <c r="D5953" s="139"/>
      <c r="E5953" s="140"/>
      <c r="F5953" s="140"/>
      <c r="G5953" s="140"/>
      <c r="M5953" s="140"/>
      <c r="N5953" s="167"/>
      <c r="O5953" s="167"/>
      <c r="P5953" s="142"/>
      <c r="Q5953" s="142"/>
      <c r="R5953" s="142"/>
      <c r="S5953" s="139"/>
    </row>
    <row r="5954" spans="2:19" ht="15.75" customHeight="1" x14ac:dyDescent="0.25">
      <c r="B5954" s="106"/>
      <c r="C5954" s="106"/>
      <c r="D5954" s="139"/>
      <c r="E5954" s="140"/>
      <c r="F5954" s="140"/>
      <c r="G5954" s="140"/>
      <c r="M5954" s="140"/>
      <c r="N5954" s="167"/>
      <c r="O5954" s="167"/>
      <c r="P5954" s="142"/>
      <c r="Q5954" s="142"/>
      <c r="R5954" s="142"/>
      <c r="S5954" s="139"/>
    </row>
    <row r="5955" spans="2:19" ht="15.75" customHeight="1" x14ac:dyDescent="0.25">
      <c r="B5955" s="106"/>
      <c r="C5955" s="106"/>
      <c r="D5955" s="139"/>
      <c r="E5955" s="140"/>
      <c r="F5955" s="140"/>
      <c r="G5955" s="140"/>
      <c r="M5955" s="140"/>
      <c r="N5955" s="167"/>
      <c r="O5955" s="167"/>
      <c r="P5955" s="142"/>
      <c r="Q5955" s="142"/>
      <c r="R5955" s="142"/>
      <c r="S5955" s="139"/>
    </row>
    <row r="5956" spans="2:19" ht="15.75" customHeight="1" x14ac:dyDescent="0.25">
      <c r="B5956" s="106"/>
      <c r="C5956" s="106"/>
      <c r="D5956" s="139"/>
      <c r="E5956" s="140"/>
      <c r="F5956" s="140"/>
      <c r="G5956" s="140"/>
      <c r="M5956" s="140"/>
      <c r="N5956" s="167"/>
      <c r="O5956" s="167"/>
      <c r="P5956" s="142"/>
      <c r="Q5956" s="142"/>
      <c r="R5956" s="142"/>
      <c r="S5956" s="139"/>
    </row>
    <row r="5957" spans="2:19" ht="15.75" customHeight="1" x14ac:dyDescent="0.25">
      <c r="B5957" s="106"/>
      <c r="C5957" s="106"/>
      <c r="D5957" s="139"/>
      <c r="E5957" s="140"/>
      <c r="F5957" s="140"/>
      <c r="G5957" s="140"/>
      <c r="M5957" s="140"/>
      <c r="N5957" s="167"/>
      <c r="O5957" s="167"/>
      <c r="P5957" s="142"/>
      <c r="Q5957" s="142"/>
      <c r="R5957" s="142"/>
      <c r="S5957" s="139"/>
    </row>
    <row r="5958" spans="2:19" ht="15.75" customHeight="1" x14ac:dyDescent="0.25">
      <c r="B5958" s="106"/>
      <c r="C5958" s="106"/>
      <c r="D5958" s="139"/>
      <c r="E5958" s="140"/>
      <c r="F5958" s="140"/>
      <c r="G5958" s="140"/>
      <c r="M5958" s="140"/>
      <c r="N5958" s="167"/>
      <c r="O5958" s="167"/>
      <c r="P5958" s="142"/>
      <c r="Q5958" s="142"/>
      <c r="R5958" s="142"/>
      <c r="S5958" s="139"/>
    </row>
    <row r="5959" spans="2:19" ht="15.75" customHeight="1" x14ac:dyDescent="0.25">
      <c r="B5959" s="106"/>
      <c r="C5959" s="106"/>
      <c r="D5959" s="139"/>
      <c r="E5959" s="140"/>
      <c r="F5959" s="140"/>
      <c r="G5959" s="140"/>
      <c r="M5959" s="140"/>
      <c r="N5959" s="167"/>
      <c r="O5959" s="167"/>
      <c r="P5959" s="142"/>
      <c r="Q5959" s="142"/>
      <c r="R5959" s="142"/>
      <c r="S5959" s="139"/>
    </row>
    <row r="5960" spans="2:19" ht="15.75" customHeight="1" x14ac:dyDescent="0.25">
      <c r="B5960" s="106"/>
      <c r="C5960" s="106"/>
      <c r="D5960" s="139"/>
      <c r="E5960" s="140"/>
      <c r="F5960" s="140"/>
      <c r="G5960" s="140"/>
      <c r="M5960" s="140"/>
      <c r="N5960" s="167"/>
      <c r="O5960" s="167"/>
      <c r="P5960" s="142"/>
      <c r="Q5960" s="142"/>
      <c r="R5960" s="142"/>
      <c r="S5960" s="139"/>
    </row>
    <row r="5961" spans="2:19" ht="15.75" customHeight="1" x14ac:dyDescent="0.25">
      <c r="B5961" s="106"/>
      <c r="C5961" s="106"/>
      <c r="D5961" s="139"/>
      <c r="E5961" s="140"/>
      <c r="F5961" s="140"/>
      <c r="G5961" s="140"/>
      <c r="M5961" s="140"/>
      <c r="N5961" s="167"/>
      <c r="O5961" s="167"/>
      <c r="P5961" s="142"/>
      <c r="Q5961" s="142"/>
      <c r="R5961" s="142"/>
      <c r="S5961" s="139"/>
    </row>
    <row r="5962" spans="2:19" ht="15.75" customHeight="1" x14ac:dyDescent="0.25">
      <c r="B5962" s="106"/>
      <c r="C5962" s="106"/>
      <c r="D5962" s="139"/>
      <c r="E5962" s="140"/>
      <c r="F5962" s="140"/>
      <c r="G5962" s="140"/>
      <c r="M5962" s="140"/>
      <c r="N5962" s="167"/>
      <c r="O5962" s="167"/>
      <c r="P5962" s="142"/>
      <c r="Q5962" s="142"/>
      <c r="R5962" s="142"/>
      <c r="S5962" s="139"/>
    </row>
    <row r="5963" spans="2:19" ht="15.75" customHeight="1" x14ac:dyDescent="0.25">
      <c r="B5963" s="106"/>
      <c r="C5963" s="106"/>
      <c r="D5963" s="139"/>
      <c r="E5963" s="140"/>
      <c r="F5963" s="140"/>
      <c r="G5963" s="140"/>
      <c r="M5963" s="140"/>
      <c r="N5963" s="167"/>
      <c r="O5963" s="167"/>
      <c r="P5963" s="142"/>
      <c r="Q5963" s="142"/>
      <c r="R5963" s="142"/>
      <c r="S5963" s="139"/>
    </row>
    <row r="5964" spans="2:19" ht="15.75" customHeight="1" x14ac:dyDescent="0.25">
      <c r="B5964" s="106"/>
      <c r="C5964" s="106"/>
      <c r="D5964" s="139"/>
      <c r="E5964" s="140"/>
      <c r="F5964" s="140"/>
      <c r="G5964" s="140"/>
      <c r="M5964" s="140"/>
      <c r="N5964" s="167"/>
      <c r="O5964" s="167"/>
      <c r="P5964" s="142"/>
      <c r="Q5964" s="142"/>
      <c r="R5964" s="142"/>
      <c r="S5964" s="139"/>
    </row>
    <row r="5965" spans="2:19" ht="15.75" customHeight="1" x14ac:dyDescent="0.25">
      <c r="B5965" s="106"/>
      <c r="C5965" s="106"/>
      <c r="D5965" s="139"/>
      <c r="E5965" s="140"/>
      <c r="F5965" s="140"/>
      <c r="G5965" s="140"/>
      <c r="M5965" s="140"/>
      <c r="N5965" s="167"/>
      <c r="O5965" s="167"/>
      <c r="P5965" s="142"/>
      <c r="Q5965" s="142"/>
      <c r="R5965" s="142"/>
      <c r="S5965" s="139"/>
    </row>
    <row r="5966" spans="2:19" ht="15.75" customHeight="1" x14ac:dyDescent="0.25">
      <c r="B5966" s="106"/>
      <c r="C5966" s="106"/>
      <c r="D5966" s="139"/>
      <c r="E5966" s="140"/>
      <c r="F5966" s="140"/>
      <c r="G5966" s="140"/>
      <c r="M5966" s="140"/>
      <c r="N5966" s="167"/>
      <c r="O5966" s="167"/>
      <c r="P5966" s="142"/>
      <c r="Q5966" s="142"/>
      <c r="R5966" s="142"/>
      <c r="S5966" s="139"/>
    </row>
    <row r="5967" spans="2:19" ht="15.75" customHeight="1" x14ac:dyDescent="0.25">
      <c r="B5967" s="106"/>
      <c r="C5967" s="106"/>
      <c r="D5967" s="139"/>
      <c r="E5967" s="140"/>
      <c r="F5967" s="140"/>
      <c r="G5967" s="140"/>
      <c r="M5967" s="140"/>
      <c r="N5967" s="167"/>
      <c r="O5967" s="167"/>
      <c r="P5967" s="142"/>
      <c r="Q5967" s="142"/>
      <c r="R5967" s="142"/>
      <c r="S5967" s="139"/>
    </row>
    <row r="5968" spans="2:19" ht="15.75" customHeight="1" x14ac:dyDescent="0.25">
      <c r="B5968" s="106"/>
      <c r="C5968" s="106"/>
      <c r="D5968" s="139"/>
      <c r="E5968" s="140"/>
      <c r="F5968" s="140"/>
      <c r="G5968" s="140"/>
      <c r="M5968" s="140"/>
      <c r="N5968" s="167"/>
      <c r="O5968" s="167"/>
      <c r="P5968" s="142"/>
      <c r="Q5968" s="142"/>
      <c r="R5968" s="142"/>
      <c r="S5968" s="139"/>
    </row>
    <row r="5969" spans="2:19" ht="15.75" customHeight="1" x14ac:dyDescent="0.25">
      <c r="B5969" s="106"/>
      <c r="C5969" s="106"/>
      <c r="D5969" s="139"/>
      <c r="E5969" s="140"/>
      <c r="F5969" s="140"/>
      <c r="G5969" s="140"/>
      <c r="M5969" s="140"/>
      <c r="N5969" s="167"/>
      <c r="O5969" s="167"/>
      <c r="P5969" s="142"/>
      <c r="Q5969" s="142"/>
      <c r="R5969" s="142"/>
      <c r="S5969" s="139"/>
    </row>
    <row r="5970" spans="2:19" ht="15.75" customHeight="1" x14ac:dyDescent="0.25">
      <c r="B5970" s="106"/>
      <c r="C5970" s="106"/>
      <c r="D5970" s="139"/>
      <c r="E5970" s="140"/>
      <c r="F5970" s="140"/>
      <c r="G5970" s="140"/>
      <c r="M5970" s="140"/>
      <c r="N5970" s="167"/>
      <c r="O5970" s="167"/>
      <c r="P5970" s="142"/>
      <c r="Q5970" s="142"/>
      <c r="R5970" s="142"/>
      <c r="S5970" s="139"/>
    </row>
    <row r="5971" spans="2:19" ht="15.75" customHeight="1" x14ac:dyDescent="0.25">
      <c r="B5971" s="106"/>
      <c r="C5971" s="106"/>
      <c r="D5971" s="139"/>
      <c r="E5971" s="140"/>
      <c r="F5971" s="140"/>
      <c r="G5971" s="140"/>
      <c r="M5971" s="140"/>
      <c r="N5971" s="167"/>
      <c r="O5971" s="167"/>
      <c r="P5971" s="142"/>
      <c r="Q5971" s="142"/>
      <c r="R5971" s="142"/>
      <c r="S5971" s="139"/>
    </row>
    <row r="5972" spans="2:19" ht="15.75" customHeight="1" x14ac:dyDescent="0.25">
      <c r="B5972" s="106"/>
      <c r="C5972" s="106"/>
      <c r="D5972" s="139"/>
      <c r="E5972" s="140"/>
      <c r="F5972" s="140"/>
      <c r="G5972" s="140"/>
      <c r="M5972" s="140"/>
      <c r="N5972" s="167"/>
      <c r="O5972" s="167"/>
      <c r="P5972" s="142"/>
      <c r="Q5972" s="142"/>
      <c r="R5972" s="142"/>
      <c r="S5972" s="139"/>
    </row>
    <row r="5973" spans="2:19" ht="15.75" customHeight="1" x14ac:dyDescent="0.25">
      <c r="B5973" s="106"/>
      <c r="C5973" s="106"/>
      <c r="D5973" s="139"/>
      <c r="E5973" s="140"/>
      <c r="F5973" s="140"/>
      <c r="G5973" s="140"/>
      <c r="M5973" s="140"/>
      <c r="N5973" s="167"/>
      <c r="O5973" s="167"/>
      <c r="P5973" s="142"/>
      <c r="Q5973" s="142"/>
      <c r="R5973" s="142"/>
      <c r="S5973" s="139"/>
    </row>
    <row r="5974" spans="2:19" ht="15.75" customHeight="1" x14ac:dyDescent="0.25">
      <c r="B5974" s="106"/>
      <c r="C5974" s="106"/>
      <c r="D5974" s="139"/>
      <c r="E5974" s="140"/>
      <c r="F5974" s="140"/>
      <c r="G5974" s="140"/>
      <c r="M5974" s="140"/>
      <c r="N5974" s="167"/>
      <c r="O5974" s="167"/>
      <c r="P5974" s="142"/>
      <c r="Q5974" s="142"/>
      <c r="R5974" s="142"/>
      <c r="S5974" s="139"/>
    </row>
    <row r="5975" spans="2:19" ht="15.75" customHeight="1" x14ac:dyDescent="0.25">
      <c r="B5975" s="106"/>
      <c r="C5975" s="106"/>
      <c r="D5975" s="139"/>
      <c r="E5975" s="140"/>
      <c r="F5975" s="140"/>
      <c r="G5975" s="140"/>
      <c r="M5975" s="140"/>
      <c r="N5975" s="167"/>
      <c r="O5975" s="167"/>
      <c r="P5975" s="142"/>
      <c r="Q5975" s="142"/>
      <c r="R5975" s="142"/>
      <c r="S5975" s="139"/>
    </row>
    <row r="5976" spans="2:19" ht="15.75" customHeight="1" x14ac:dyDescent="0.25">
      <c r="B5976" s="106"/>
      <c r="C5976" s="106"/>
      <c r="D5976" s="139"/>
      <c r="E5976" s="140"/>
      <c r="F5976" s="140"/>
      <c r="G5976" s="140"/>
      <c r="M5976" s="140"/>
      <c r="N5976" s="167"/>
      <c r="O5976" s="167"/>
      <c r="P5976" s="142"/>
      <c r="Q5976" s="142"/>
      <c r="R5976" s="142"/>
      <c r="S5976" s="139"/>
    </row>
    <row r="5977" spans="2:19" ht="15.75" customHeight="1" x14ac:dyDescent="0.25">
      <c r="B5977" s="106"/>
      <c r="C5977" s="106"/>
      <c r="D5977" s="139"/>
      <c r="E5977" s="140"/>
      <c r="F5977" s="140"/>
      <c r="G5977" s="140"/>
      <c r="M5977" s="140"/>
      <c r="N5977" s="167"/>
      <c r="O5977" s="167"/>
      <c r="P5977" s="142"/>
      <c r="Q5977" s="142"/>
      <c r="R5977" s="142"/>
      <c r="S5977" s="139"/>
    </row>
    <row r="5978" spans="2:19" ht="15.75" customHeight="1" x14ac:dyDescent="0.25">
      <c r="B5978" s="106"/>
      <c r="C5978" s="106"/>
      <c r="D5978" s="139"/>
      <c r="E5978" s="140"/>
      <c r="F5978" s="140"/>
      <c r="G5978" s="140"/>
      <c r="M5978" s="140"/>
      <c r="N5978" s="167"/>
      <c r="O5978" s="167"/>
      <c r="P5978" s="142"/>
      <c r="Q5978" s="142"/>
      <c r="R5978" s="142"/>
      <c r="S5978" s="139"/>
    </row>
    <row r="5979" spans="2:19" ht="15.75" customHeight="1" x14ac:dyDescent="0.25">
      <c r="B5979" s="106"/>
      <c r="C5979" s="106"/>
      <c r="D5979" s="139"/>
      <c r="E5979" s="140"/>
      <c r="F5979" s="140"/>
      <c r="G5979" s="140"/>
      <c r="M5979" s="140"/>
      <c r="N5979" s="167"/>
      <c r="O5979" s="167"/>
      <c r="P5979" s="142"/>
      <c r="Q5979" s="142"/>
      <c r="R5979" s="142"/>
      <c r="S5979" s="139"/>
    </row>
    <row r="5980" spans="2:19" ht="15.75" customHeight="1" x14ac:dyDescent="0.25">
      <c r="B5980" s="106"/>
      <c r="C5980" s="106"/>
      <c r="D5980" s="139"/>
      <c r="E5980" s="140"/>
      <c r="F5980" s="140"/>
      <c r="G5980" s="140"/>
      <c r="M5980" s="140"/>
      <c r="N5980" s="167"/>
      <c r="O5980" s="167"/>
      <c r="P5980" s="142"/>
      <c r="Q5980" s="142"/>
      <c r="R5980" s="142"/>
      <c r="S5980" s="139"/>
    </row>
    <row r="5981" spans="2:19" ht="15.75" customHeight="1" x14ac:dyDescent="0.25">
      <c r="B5981" s="106"/>
      <c r="C5981" s="106"/>
      <c r="D5981" s="139"/>
      <c r="E5981" s="140"/>
      <c r="F5981" s="140"/>
      <c r="G5981" s="140"/>
      <c r="M5981" s="140"/>
      <c r="N5981" s="167"/>
      <c r="O5981" s="167"/>
      <c r="P5981" s="142"/>
      <c r="Q5981" s="142"/>
      <c r="R5981" s="142"/>
      <c r="S5981" s="139"/>
    </row>
    <row r="5982" spans="2:19" ht="15.75" customHeight="1" x14ac:dyDescent="0.25">
      <c r="B5982" s="106"/>
      <c r="C5982" s="106"/>
      <c r="D5982" s="139"/>
      <c r="E5982" s="140"/>
      <c r="F5982" s="140"/>
      <c r="G5982" s="140"/>
      <c r="M5982" s="140"/>
      <c r="N5982" s="167"/>
      <c r="O5982" s="167"/>
      <c r="P5982" s="142"/>
      <c r="Q5982" s="142"/>
      <c r="R5982" s="142"/>
      <c r="S5982" s="139"/>
    </row>
    <row r="5983" spans="2:19" ht="15.75" customHeight="1" x14ac:dyDescent="0.25">
      <c r="B5983" s="106"/>
      <c r="C5983" s="106"/>
      <c r="D5983" s="139"/>
      <c r="E5983" s="140"/>
      <c r="F5983" s="140"/>
      <c r="G5983" s="140"/>
      <c r="M5983" s="140"/>
      <c r="N5983" s="167"/>
      <c r="O5983" s="167"/>
      <c r="P5983" s="142"/>
      <c r="Q5983" s="142"/>
      <c r="R5983" s="142"/>
      <c r="S5983" s="139"/>
    </row>
    <row r="5984" spans="2:19" ht="15.75" customHeight="1" x14ac:dyDescent="0.25">
      <c r="B5984" s="106"/>
      <c r="C5984" s="106"/>
      <c r="D5984" s="139"/>
      <c r="E5984" s="140"/>
      <c r="F5984" s="140"/>
      <c r="G5984" s="140"/>
      <c r="M5984" s="140"/>
      <c r="N5984" s="167"/>
      <c r="O5984" s="167"/>
      <c r="P5984" s="142"/>
      <c r="Q5984" s="142"/>
      <c r="R5984" s="142"/>
      <c r="S5984" s="139"/>
    </row>
    <row r="5985" spans="2:19" ht="15.75" customHeight="1" x14ac:dyDescent="0.25">
      <c r="B5985" s="106"/>
      <c r="C5985" s="106"/>
      <c r="D5985" s="139"/>
      <c r="E5985" s="140"/>
      <c r="F5985" s="140"/>
      <c r="G5985" s="140"/>
      <c r="M5985" s="140"/>
      <c r="N5985" s="167"/>
      <c r="O5985" s="167"/>
      <c r="P5985" s="142"/>
      <c r="Q5985" s="142"/>
      <c r="R5985" s="142"/>
      <c r="S5985" s="139"/>
    </row>
    <row r="5986" spans="2:19" ht="15.75" customHeight="1" x14ac:dyDescent="0.25">
      <c r="B5986" s="106"/>
      <c r="C5986" s="106"/>
      <c r="D5986" s="139"/>
      <c r="E5986" s="140"/>
      <c r="F5986" s="140"/>
      <c r="G5986" s="140"/>
      <c r="M5986" s="140"/>
      <c r="N5986" s="167"/>
      <c r="O5986" s="167"/>
      <c r="P5986" s="142"/>
      <c r="Q5986" s="142"/>
      <c r="R5986" s="142"/>
      <c r="S5986" s="139"/>
    </row>
    <row r="5987" spans="2:19" ht="15.75" customHeight="1" x14ac:dyDescent="0.25">
      <c r="B5987" s="106"/>
      <c r="C5987" s="106"/>
      <c r="D5987" s="139"/>
      <c r="E5987" s="140"/>
      <c r="F5987" s="140"/>
      <c r="G5987" s="140"/>
      <c r="M5987" s="140"/>
      <c r="N5987" s="167"/>
      <c r="O5987" s="167"/>
      <c r="P5987" s="142"/>
      <c r="Q5987" s="142"/>
      <c r="R5987" s="142"/>
      <c r="S5987" s="139"/>
    </row>
    <row r="5988" spans="2:19" ht="15.75" customHeight="1" x14ac:dyDescent="0.25">
      <c r="B5988" s="106"/>
      <c r="C5988" s="106"/>
      <c r="D5988" s="139"/>
      <c r="E5988" s="140"/>
      <c r="F5988" s="140"/>
      <c r="G5988" s="140"/>
      <c r="M5988" s="140"/>
      <c r="N5988" s="167"/>
      <c r="O5988" s="167"/>
      <c r="P5988" s="142"/>
      <c r="Q5988" s="142"/>
      <c r="R5988" s="142"/>
      <c r="S5988" s="139"/>
    </row>
    <row r="5989" spans="2:19" ht="15.75" customHeight="1" x14ac:dyDescent="0.25">
      <c r="B5989" s="106"/>
      <c r="C5989" s="106"/>
      <c r="D5989" s="139"/>
      <c r="E5989" s="140"/>
      <c r="F5989" s="140"/>
      <c r="G5989" s="140"/>
      <c r="M5989" s="140"/>
      <c r="N5989" s="167"/>
      <c r="O5989" s="167"/>
      <c r="P5989" s="142"/>
      <c r="Q5989" s="142"/>
      <c r="R5989" s="142"/>
      <c r="S5989" s="139"/>
    </row>
    <row r="5990" spans="2:19" ht="15.75" customHeight="1" x14ac:dyDescent="0.25">
      <c r="B5990" s="106"/>
      <c r="C5990" s="106"/>
      <c r="D5990" s="139"/>
      <c r="E5990" s="140"/>
      <c r="F5990" s="140"/>
      <c r="G5990" s="140"/>
      <c r="M5990" s="140"/>
      <c r="N5990" s="167"/>
      <c r="O5990" s="167"/>
      <c r="P5990" s="142"/>
      <c r="Q5990" s="142"/>
      <c r="R5990" s="142"/>
      <c r="S5990" s="139"/>
    </row>
    <row r="5991" spans="2:19" ht="15.75" customHeight="1" x14ac:dyDescent="0.25">
      <c r="B5991" s="106"/>
      <c r="C5991" s="106"/>
      <c r="D5991" s="139"/>
      <c r="E5991" s="140"/>
      <c r="F5991" s="140"/>
      <c r="G5991" s="140"/>
      <c r="M5991" s="140"/>
      <c r="N5991" s="167"/>
      <c r="O5991" s="167"/>
      <c r="P5991" s="142"/>
      <c r="Q5991" s="142"/>
      <c r="R5991" s="142"/>
      <c r="S5991" s="139"/>
    </row>
    <row r="5992" spans="2:19" ht="15.75" customHeight="1" x14ac:dyDescent="0.25">
      <c r="B5992" s="106"/>
      <c r="C5992" s="106"/>
      <c r="D5992" s="139"/>
      <c r="E5992" s="140"/>
      <c r="F5992" s="140"/>
      <c r="G5992" s="140"/>
      <c r="M5992" s="140"/>
      <c r="N5992" s="167"/>
      <c r="O5992" s="167"/>
      <c r="P5992" s="142"/>
      <c r="Q5992" s="142"/>
      <c r="R5992" s="142"/>
      <c r="S5992" s="139"/>
    </row>
    <row r="5993" spans="2:19" ht="15.75" customHeight="1" x14ac:dyDescent="0.25">
      <c r="B5993" s="106"/>
      <c r="C5993" s="106"/>
      <c r="D5993" s="139"/>
      <c r="E5993" s="140"/>
      <c r="F5993" s="140"/>
      <c r="G5993" s="140"/>
      <c r="M5993" s="140"/>
      <c r="N5993" s="167"/>
      <c r="O5993" s="167"/>
      <c r="P5993" s="142"/>
      <c r="Q5993" s="142"/>
      <c r="R5993" s="142"/>
      <c r="S5993" s="139"/>
    </row>
    <row r="5994" spans="2:19" ht="15.75" customHeight="1" x14ac:dyDescent="0.25">
      <c r="B5994" s="106"/>
      <c r="C5994" s="106"/>
      <c r="D5994" s="139"/>
      <c r="E5994" s="140"/>
      <c r="F5994" s="140"/>
      <c r="G5994" s="140"/>
      <c r="M5994" s="140"/>
      <c r="N5994" s="167"/>
      <c r="O5994" s="167"/>
      <c r="P5994" s="142"/>
      <c r="Q5994" s="142"/>
      <c r="R5994" s="142"/>
      <c r="S5994" s="139"/>
    </row>
    <row r="5995" spans="2:19" ht="15.75" customHeight="1" x14ac:dyDescent="0.25">
      <c r="B5995" s="106"/>
      <c r="C5995" s="106"/>
      <c r="D5995" s="139"/>
      <c r="E5995" s="140"/>
      <c r="F5995" s="140"/>
      <c r="G5995" s="140"/>
      <c r="M5995" s="140"/>
      <c r="N5995" s="167"/>
      <c r="O5995" s="167"/>
      <c r="P5995" s="142"/>
      <c r="Q5995" s="142"/>
      <c r="R5995" s="142"/>
      <c r="S5995" s="139"/>
    </row>
    <row r="5996" spans="2:19" ht="15.75" customHeight="1" x14ac:dyDescent="0.25">
      <c r="B5996" s="106"/>
      <c r="C5996" s="106"/>
      <c r="D5996" s="139"/>
      <c r="E5996" s="140"/>
      <c r="F5996" s="140"/>
      <c r="G5996" s="140"/>
      <c r="M5996" s="140"/>
      <c r="N5996" s="167"/>
      <c r="O5996" s="167"/>
      <c r="P5996" s="142"/>
      <c r="Q5996" s="142"/>
      <c r="R5996" s="142"/>
      <c r="S5996" s="139"/>
    </row>
    <row r="5997" spans="2:19" ht="15.75" customHeight="1" x14ac:dyDescent="0.25">
      <c r="B5997" s="106"/>
      <c r="C5997" s="106"/>
      <c r="D5997" s="139"/>
      <c r="E5997" s="140"/>
      <c r="F5997" s="140"/>
      <c r="G5997" s="140"/>
      <c r="M5997" s="140"/>
      <c r="N5997" s="167"/>
      <c r="O5997" s="167"/>
      <c r="P5997" s="142"/>
      <c r="Q5997" s="142"/>
      <c r="R5997" s="142"/>
      <c r="S5997" s="139"/>
    </row>
    <row r="5998" spans="2:19" ht="15.75" customHeight="1" x14ac:dyDescent="0.25">
      <c r="B5998" s="106"/>
      <c r="C5998" s="106"/>
      <c r="D5998" s="139"/>
      <c r="E5998" s="140"/>
      <c r="F5998" s="140"/>
      <c r="G5998" s="140"/>
      <c r="M5998" s="140"/>
      <c r="N5998" s="167"/>
      <c r="O5998" s="167"/>
      <c r="P5998" s="142"/>
      <c r="Q5998" s="142"/>
      <c r="R5998" s="142"/>
      <c r="S5998" s="139"/>
    </row>
    <row r="5999" spans="2:19" ht="15.75" customHeight="1" x14ac:dyDescent="0.25">
      <c r="B5999" s="106"/>
      <c r="C5999" s="106"/>
      <c r="D5999" s="139"/>
      <c r="E5999" s="140"/>
      <c r="F5999" s="140"/>
      <c r="G5999" s="140"/>
      <c r="M5999" s="140"/>
      <c r="N5999" s="167"/>
      <c r="O5999" s="167"/>
      <c r="P5999" s="142"/>
      <c r="Q5999" s="142"/>
      <c r="R5999" s="142"/>
      <c r="S5999" s="139"/>
    </row>
    <row r="6000" spans="2:19" ht="15.75" customHeight="1" x14ac:dyDescent="0.25">
      <c r="B6000" s="106"/>
      <c r="C6000" s="106"/>
      <c r="D6000" s="139"/>
      <c r="E6000" s="140"/>
      <c r="F6000" s="140"/>
      <c r="G6000" s="140"/>
      <c r="M6000" s="140"/>
      <c r="N6000" s="167"/>
      <c r="O6000" s="167"/>
      <c r="P6000" s="142"/>
      <c r="Q6000" s="142"/>
      <c r="R6000" s="142"/>
      <c r="S6000" s="139"/>
    </row>
    <row r="6001" spans="2:19" ht="15.75" customHeight="1" x14ac:dyDescent="0.25">
      <c r="B6001" s="106"/>
      <c r="C6001" s="106"/>
      <c r="D6001" s="139"/>
      <c r="E6001" s="140"/>
      <c r="F6001" s="140"/>
      <c r="G6001" s="140"/>
      <c r="M6001" s="140"/>
      <c r="N6001" s="167"/>
      <c r="O6001" s="167"/>
      <c r="P6001" s="142"/>
      <c r="Q6001" s="142"/>
      <c r="R6001" s="142"/>
      <c r="S6001" s="139"/>
    </row>
    <row r="6002" spans="2:19" ht="15.75" customHeight="1" x14ac:dyDescent="0.25">
      <c r="B6002" s="106"/>
      <c r="C6002" s="106"/>
      <c r="D6002" s="139"/>
      <c r="E6002" s="140"/>
      <c r="F6002" s="140"/>
      <c r="G6002" s="140"/>
      <c r="M6002" s="140"/>
      <c r="N6002" s="167"/>
      <c r="O6002" s="167"/>
      <c r="P6002" s="142"/>
      <c r="Q6002" s="142"/>
      <c r="R6002" s="142"/>
      <c r="S6002" s="139"/>
    </row>
    <row r="6003" spans="2:19" ht="15.75" customHeight="1" x14ac:dyDescent="0.25">
      <c r="B6003" s="106"/>
      <c r="C6003" s="106"/>
      <c r="D6003" s="139"/>
      <c r="E6003" s="140"/>
      <c r="F6003" s="140"/>
      <c r="G6003" s="140"/>
      <c r="M6003" s="140"/>
      <c r="N6003" s="167"/>
      <c r="O6003" s="167"/>
      <c r="P6003" s="142"/>
      <c r="Q6003" s="142"/>
      <c r="R6003" s="142"/>
      <c r="S6003" s="139"/>
    </row>
    <row r="6004" spans="2:19" ht="15.75" customHeight="1" x14ac:dyDescent="0.25">
      <c r="B6004" s="106"/>
      <c r="C6004" s="106"/>
      <c r="D6004" s="139"/>
      <c r="E6004" s="140"/>
      <c r="F6004" s="140"/>
      <c r="G6004" s="140"/>
      <c r="M6004" s="140"/>
      <c r="N6004" s="167"/>
      <c r="O6004" s="167"/>
      <c r="P6004" s="142"/>
      <c r="Q6004" s="142"/>
      <c r="R6004" s="142"/>
      <c r="S6004" s="139"/>
    </row>
    <row r="6005" spans="2:19" ht="15.75" customHeight="1" x14ac:dyDescent="0.25">
      <c r="B6005" s="106"/>
      <c r="C6005" s="106"/>
      <c r="D6005" s="139"/>
      <c r="E6005" s="140"/>
      <c r="F6005" s="140"/>
      <c r="G6005" s="140"/>
      <c r="M6005" s="140"/>
      <c r="N6005" s="167"/>
      <c r="O6005" s="167"/>
      <c r="P6005" s="142"/>
      <c r="Q6005" s="142"/>
      <c r="R6005" s="142"/>
      <c r="S6005" s="139"/>
    </row>
    <row r="6006" spans="2:19" ht="15.75" customHeight="1" x14ac:dyDescent="0.25">
      <c r="B6006" s="106"/>
      <c r="C6006" s="106"/>
      <c r="D6006" s="139"/>
      <c r="E6006" s="140"/>
      <c r="F6006" s="140"/>
      <c r="G6006" s="140"/>
      <c r="M6006" s="140"/>
      <c r="N6006" s="167"/>
      <c r="O6006" s="167"/>
      <c r="P6006" s="142"/>
      <c r="Q6006" s="142"/>
      <c r="R6006" s="142"/>
      <c r="S6006" s="139"/>
    </row>
    <row r="6007" spans="2:19" ht="15.75" customHeight="1" x14ac:dyDescent="0.25">
      <c r="B6007" s="106"/>
      <c r="C6007" s="106"/>
      <c r="D6007" s="139"/>
      <c r="E6007" s="140"/>
      <c r="F6007" s="140"/>
      <c r="G6007" s="140"/>
      <c r="M6007" s="140"/>
      <c r="N6007" s="167"/>
      <c r="O6007" s="167"/>
      <c r="P6007" s="142"/>
      <c r="Q6007" s="142"/>
      <c r="R6007" s="142"/>
      <c r="S6007" s="139"/>
    </row>
    <row r="6008" spans="2:19" ht="15.75" customHeight="1" x14ac:dyDescent="0.25">
      <c r="B6008" s="106"/>
      <c r="C6008" s="106"/>
      <c r="D6008" s="139"/>
      <c r="E6008" s="140"/>
      <c r="F6008" s="140"/>
      <c r="G6008" s="140"/>
      <c r="M6008" s="140"/>
      <c r="N6008" s="167"/>
      <c r="O6008" s="167"/>
      <c r="P6008" s="142"/>
      <c r="Q6008" s="142"/>
      <c r="R6008" s="142"/>
      <c r="S6008" s="139"/>
    </row>
    <row r="6009" spans="2:19" ht="15.75" customHeight="1" x14ac:dyDescent="0.25">
      <c r="B6009" s="106"/>
      <c r="C6009" s="106"/>
      <c r="D6009" s="139"/>
      <c r="E6009" s="140"/>
      <c r="F6009" s="140"/>
      <c r="G6009" s="140"/>
      <c r="M6009" s="140"/>
      <c r="N6009" s="167"/>
      <c r="O6009" s="167"/>
      <c r="P6009" s="142"/>
      <c r="Q6009" s="142"/>
      <c r="R6009" s="142"/>
      <c r="S6009" s="139"/>
    </row>
    <row r="6010" spans="2:19" ht="15.75" customHeight="1" x14ac:dyDescent="0.25">
      <c r="B6010" s="106"/>
      <c r="C6010" s="106"/>
      <c r="D6010" s="139"/>
      <c r="E6010" s="140"/>
      <c r="F6010" s="140"/>
      <c r="G6010" s="140"/>
      <c r="M6010" s="140"/>
      <c r="N6010" s="167"/>
      <c r="O6010" s="167"/>
      <c r="P6010" s="142"/>
      <c r="Q6010" s="142"/>
      <c r="R6010" s="142"/>
      <c r="S6010" s="139"/>
    </row>
    <row r="6011" spans="2:19" ht="15.75" customHeight="1" x14ac:dyDescent="0.25">
      <c r="B6011" s="106"/>
      <c r="C6011" s="106"/>
      <c r="D6011" s="139"/>
      <c r="E6011" s="140"/>
      <c r="F6011" s="140"/>
      <c r="G6011" s="140"/>
      <c r="M6011" s="140"/>
      <c r="N6011" s="167"/>
      <c r="O6011" s="167"/>
      <c r="P6011" s="142"/>
      <c r="Q6011" s="142"/>
      <c r="R6011" s="142"/>
      <c r="S6011" s="139"/>
    </row>
    <row r="6012" spans="2:19" ht="15.75" customHeight="1" x14ac:dyDescent="0.25">
      <c r="B6012" s="106"/>
      <c r="C6012" s="106"/>
      <c r="D6012" s="139"/>
      <c r="E6012" s="140"/>
      <c r="F6012" s="140"/>
      <c r="G6012" s="140"/>
      <c r="M6012" s="140"/>
      <c r="N6012" s="167"/>
      <c r="O6012" s="167"/>
      <c r="P6012" s="142"/>
      <c r="Q6012" s="142"/>
      <c r="R6012" s="142"/>
      <c r="S6012" s="139"/>
    </row>
    <row r="6013" spans="2:19" ht="15.75" customHeight="1" x14ac:dyDescent="0.25">
      <c r="B6013" s="106"/>
      <c r="C6013" s="106"/>
      <c r="D6013" s="139"/>
      <c r="E6013" s="140"/>
      <c r="F6013" s="140"/>
      <c r="G6013" s="140"/>
      <c r="M6013" s="140"/>
      <c r="N6013" s="167"/>
      <c r="O6013" s="167"/>
      <c r="P6013" s="142"/>
      <c r="Q6013" s="142"/>
      <c r="R6013" s="142"/>
      <c r="S6013" s="139"/>
    </row>
    <row r="6014" spans="2:19" ht="15.75" customHeight="1" x14ac:dyDescent="0.25">
      <c r="B6014" s="106"/>
      <c r="C6014" s="106"/>
      <c r="D6014" s="139"/>
      <c r="E6014" s="140"/>
      <c r="F6014" s="140"/>
      <c r="G6014" s="140"/>
      <c r="M6014" s="140"/>
      <c r="N6014" s="167"/>
      <c r="O6014" s="167"/>
      <c r="P6014" s="142"/>
      <c r="Q6014" s="142"/>
      <c r="R6014" s="142"/>
      <c r="S6014" s="139"/>
    </row>
    <row r="6015" spans="2:19" ht="15.75" customHeight="1" x14ac:dyDescent="0.25">
      <c r="B6015" s="106"/>
      <c r="C6015" s="106"/>
      <c r="D6015" s="139"/>
      <c r="E6015" s="140"/>
      <c r="F6015" s="140"/>
      <c r="G6015" s="140"/>
      <c r="M6015" s="140"/>
      <c r="N6015" s="167"/>
      <c r="O6015" s="167"/>
      <c r="P6015" s="142"/>
      <c r="Q6015" s="142"/>
      <c r="R6015" s="142"/>
      <c r="S6015" s="139"/>
    </row>
    <row r="6016" spans="2:19" ht="15.75" customHeight="1" x14ac:dyDescent="0.25">
      <c r="B6016" s="106"/>
      <c r="C6016" s="106"/>
      <c r="D6016" s="139"/>
      <c r="E6016" s="140"/>
      <c r="F6016" s="140"/>
      <c r="G6016" s="140"/>
      <c r="M6016" s="140"/>
      <c r="N6016" s="167"/>
      <c r="O6016" s="167"/>
      <c r="P6016" s="142"/>
      <c r="Q6016" s="142"/>
      <c r="R6016" s="142"/>
      <c r="S6016" s="139"/>
    </row>
    <row r="6017" spans="2:19" ht="15.75" customHeight="1" x14ac:dyDescent="0.25">
      <c r="B6017" s="106"/>
      <c r="C6017" s="106"/>
      <c r="D6017" s="139"/>
      <c r="E6017" s="140"/>
      <c r="F6017" s="140"/>
      <c r="G6017" s="140"/>
      <c r="M6017" s="140"/>
      <c r="N6017" s="167"/>
      <c r="O6017" s="167"/>
      <c r="P6017" s="142"/>
      <c r="Q6017" s="142"/>
      <c r="R6017" s="142"/>
      <c r="S6017" s="139"/>
    </row>
    <row r="6018" spans="2:19" ht="15.75" customHeight="1" x14ac:dyDescent="0.25">
      <c r="B6018" s="106"/>
      <c r="C6018" s="106"/>
      <c r="D6018" s="139"/>
      <c r="E6018" s="140"/>
      <c r="F6018" s="140"/>
      <c r="G6018" s="140"/>
      <c r="M6018" s="140"/>
      <c r="N6018" s="167"/>
      <c r="O6018" s="167"/>
      <c r="P6018" s="142"/>
      <c r="Q6018" s="142"/>
      <c r="R6018" s="142"/>
      <c r="S6018" s="139"/>
    </row>
    <row r="6019" spans="2:19" ht="15.75" customHeight="1" x14ac:dyDescent="0.25">
      <c r="B6019" s="106"/>
      <c r="C6019" s="106"/>
      <c r="D6019" s="139"/>
      <c r="E6019" s="140"/>
      <c r="F6019" s="140"/>
      <c r="G6019" s="140"/>
      <c r="M6019" s="140"/>
      <c r="N6019" s="167"/>
      <c r="O6019" s="167"/>
      <c r="P6019" s="142"/>
      <c r="Q6019" s="142"/>
      <c r="R6019" s="142"/>
      <c r="S6019" s="139"/>
    </row>
    <row r="6020" spans="2:19" ht="15.75" customHeight="1" x14ac:dyDescent="0.25">
      <c r="B6020" s="106"/>
      <c r="C6020" s="106"/>
      <c r="D6020" s="139"/>
      <c r="E6020" s="140"/>
      <c r="F6020" s="140"/>
      <c r="G6020" s="140"/>
      <c r="M6020" s="140"/>
      <c r="N6020" s="167"/>
      <c r="O6020" s="167"/>
      <c r="P6020" s="142"/>
      <c r="Q6020" s="142"/>
      <c r="R6020" s="142"/>
      <c r="S6020" s="139"/>
    </row>
    <row r="6021" spans="2:19" ht="15.75" customHeight="1" x14ac:dyDescent="0.25">
      <c r="B6021" s="106"/>
      <c r="C6021" s="106"/>
      <c r="D6021" s="139"/>
      <c r="E6021" s="140"/>
      <c r="F6021" s="140"/>
      <c r="G6021" s="140"/>
      <c r="M6021" s="140"/>
      <c r="N6021" s="167"/>
      <c r="O6021" s="167"/>
      <c r="P6021" s="142"/>
      <c r="Q6021" s="142"/>
      <c r="R6021" s="142"/>
      <c r="S6021" s="139"/>
    </row>
    <row r="6022" spans="2:19" ht="15.75" customHeight="1" x14ac:dyDescent="0.25">
      <c r="B6022" s="106"/>
      <c r="C6022" s="106"/>
      <c r="D6022" s="139"/>
      <c r="E6022" s="140"/>
      <c r="F6022" s="140"/>
      <c r="G6022" s="140"/>
      <c r="M6022" s="140"/>
      <c r="N6022" s="167"/>
      <c r="O6022" s="167"/>
      <c r="P6022" s="142"/>
      <c r="Q6022" s="142"/>
      <c r="R6022" s="142"/>
      <c r="S6022" s="139"/>
    </row>
    <row r="6023" spans="2:19" ht="15.75" customHeight="1" x14ac:dyDescent="0.25">
      <c r="B6023" s="106"/>
      <c r="C6023" s="106"/>
      <c r="D6023" s="139"/>
      <c r="E6023" s="140"/>
      <c r="F6023" s="140"/>
      <c r="G6023" s="140"/>
      <c r="M6023" s="140"/>
      <c r="N6023" s="167"/>
      <c r="O6023" s="167"/>
      <c r="P6023" s="142"/>
      <c r="Q6023" s="142"/>
      <c r="R6023" s="142"/>
      <c r="S6023" s="139"/>
    </row>
    <row r="6024" spans="2:19" ht="15.75" customHeight="1" x14ac:dyDescent="0.25">
      <c r="B6024" s="106"/>
      <c r="C6024" s="106"/>
      <c r="D6024" s="139"/>
      <c r="E6024" s="140"/>
      <c r="F6024" s="140"/>
      <c r="G6024" s="140"/>
      <c r="M6024" s="140"/>
      <c r="N6024" s="167"/>
      <c r="O6024" s="167"/>
      <c r="P6024" s="142"/>
      <c r="Q6024" s="142"/>
      <c r="R6024" s="142"/>
      <c r="S6024" s="139"/>
    </row>
    <row r="6025" spans="2:19" ht="15.75" customHeight="1" x14ac:dyDescent="0.25">
      <c r="B6025" s="106"/>
      <c r="C6025" s="106"/>
      <c r="D6025" s="139"/>
      <c r="E6025" s="140"/>
      <c r="F6025" s="140"/>
      <c r="G6025" s="140"/>
      <c r="M6025" s="140"/>
      <c r="N6025" s="167"/>
      <c r="O6025" s="167"/>
      <c r="P6025" s="142"/>
      <c r="Q6025" s="142"/>
      <c r="R6025" s="142"/>
      <c r="S6025" s="139"/>
    </row>
    <row r="6026" spans="2:19" ht="15.75" customHeight="1" x14ac:dyDescent="0.25">
      <c r="B6026" s="106"/>
      <c r="C6026" s="106"/>
      <c r="D6026" s="139"/>
      <c r="E6026" s="140"/>
      <c r="F6026" s="140"/>
      <c r="G6026" s="140"/>
      <c r="M6026" s="140"/>
      <c r="N6026" s="167"/>
      <c r="O6026" s="167"/>
      <c r="P6026" s="142"/>
      <c r="Q6026" s="142"/>
      <c r="R6026" s="142"/>
      <c r="S6026" s="139"/>
    </row>
    <row r="6027" spans="2:19" ht="15.75" customHeight="1" x14ac:dyDescent="0.25">
      <c r="B6027" s="106"/>
      <c r="C6027" s="106"/>
      <c r="D6027" s="139"/>
      <c r="E6027" s="140"/>
      <c r="F6027" s="140"/>
      <c r="G6027" s="140"/>
      <c r="M6027" s="140"/>
      <c r="N6027" s="167"/>
      <c r="O6027" s="167"/>
      <c r="P6027" s="142"/>
      <c r="Q6027" s="142"/>
      <c r="R6027" s="142"/>
      <c r="S6027" s="139"/>
    </row>
    <row r="6028" spans="2:19" ht="15.75" customHeight="1" x14ac:dyDescent="0.25">
      <c r="B6028" s="106"/>
      <c r="C6028" s="106"/>
      <c r="D6028" s="139"/>
      <c r="E6028" s="140"/>
      <c r="F6028" s="140"/>
      <c r="G6028" s="140"/>
      <c r="M6028" s="140"/>
      <c r="N6028" s="167"/>
      <c r="O6028" s="167"/>
      <c r="P6028" s="142"/>
      <c r="Q6028" s="142"/>
      <c r="R6028" s="142"/>
      <c r="S6028" s="139"/>
    </row>
    <row r="6029" spans="2:19" ht="15.75" customHeight="1" x14ac:dyDescent="0.25">
      <c r="B6029" s="106"/>
      <c r="C6029" s="106"/>
      <c r="D6029" s="139"/>
      <c r="E6029" s="140"/>
      <c r="F6029" s="140"/>
      <c r="G6029" s="140"/>
      <c r="M6029" s="140"/>
      <c r="N6029" s="167"/>
      <c r="O6029" s="167"/>
      <c r="P6029" s="142"/>
      <c r="Q6029" s="142"/>
      <c r="R6029" s="142"/>
      <c r="S6029" s="139"/>
    </row>
    <row r="6030" spans="2:19" ht="15.75" customHeight="1" x14ac:dyDescent="0.25">
      <c r="B6030" s="106"/>
      <c r="C6030" s="106"/>
      <c r="D6030" s="139"/>
      <c r="E6030" s="140"/>
      <c r="F6030" s="140"/>
      <c r="G6030" s="140"/>
      <c r="M6030" s="140"/>
      <c r="N6030" s="167"/>
      <c r="O6030" s="167"/>
      <c r="P6030" s="142"/>
      <c r="Q6030" s="142"/>
      <c r="R6030" s="142"/>
      <c r="S6030" s="139"/>
    </row>
    <row r="6031" spans="2:19" ht="15.75" customHeight="1" x14ac:dyDescent="0.25">
      <c r="B6031" s="106"/>
      <c r="C6031" s="106"/>
      <c r="D6031" s="139"/>
      <c r="E6031" s="140"/>
      <c r="F6031" s="140"/>
      <c r="G6031" s="140"/>
      <c r="M6031" s="140"/>
      <c r="N6031" s="167"/>
      <c r="O6031" s="167"/>
      <c r="P6031" s="142"/>
      <c r="Q6031" s="142"/>
      <c r="R6031" s="142"/>
      <c r="S6031" s="139"/>
    </row>
    <row r="6032" spans="2:19" ht="15.75" customHeight="1" x14ac:dyDescent="0.25">
      <c r="B6032" s="106"/>
      <c r="C6032" s="106"/>
      <c r="D6032" s="139"/>
      <c r="E6032" s="140"/>
      <c r="F6032" s="140"/>
      <c r="G6032" s="140"/>
      <c r="M6032" s="140"/>
      <c r="N6032" s="167"/>
      <c r="O6032" s="167"/>
      <c r="P6032" s="142"/>
      <c r="Q6032" s="142"/>
      <c r="R6032" s="142"/>
      <c r="S6032" s="139"/>
    </row>
    <row r="6033" spans="2:19" ht="15.75" customHeight="1" x14ac:dyDescent="0.25">
      <c r="B6033" s="106"/>
      <c r="C6033" s="106"/>
      <c r="D6033" s="139"/>
      <c r="E6033" s="140"/>
      <c r="F6033" s="140"/>
      <c r="G6033" s="140"/>
      <c r="M6033" s="140"/>
      <c r="N6033" s="167"/>
      <c r="O6033" s="167"/>
      <c r="P6033" s="142"/>
      <c r="Q6033" s="142"/>
      <c r="R6033" s="142"/>
      <c r="S6033" s="139"/>
    </row>
    <row r="6034" spans="2:19" ht="15.75" customHeight="1" x14ac:dyDescent="0.25">
      <c r="B6034" s="106"/>
      <c r="C6034" s="106"/>
      <c r="D6034" s="139"/>
      <c r="E6034" s="140"/>
      <c r="F6034" s="140"/>
      <c r="G6034" s="140"/>
      <c r="M6034" s="140"/>
      <c r="N6034" s="167"/>
      <c r="O6034" s="167"/>
      <c r="P6034" s="142"/>
      <c r="Q6034" s="142"/>
      <c r="R6034" s="142"/>
      <c r="S6034" s="139"/>
    </row>
    <row r="6035" spans="2:19" ht="15.75" customHeight="1" x14ac:dyDescent="0.25">
      <c r="B6035" s="106"/>
      <c r="C6035" s="106"/>
      <c r="D6035" s="139"/>
      <c r="E6035" s="140"/>
      <c r="F6035" s="140"/>
      <c r="G6035" s="140"/>
      <c r="M6035" s="140"/>
      <c r="N6035" s="167"/>
      <c r="O6035" s="167"/>
      <c r="P6035" s="142"/>
      <c r="Q6035" s="142"/>
      <c r="R6035" s="142"/>
      <c r="S6035" s="139"/>
    </row>
    <row r="6036" spans="2:19" ht="15.75" customHeight="1" x14ac:dyDescent="0.25">
      <c r="B6036" s="106"/>
      <c r="C6036" s="106"/>
      <c r="D6036" s="139"/>
      <c r="E6036" s="140"/>
      <c r="F6036" s="140"/>
      <c r="G6036" s="140"/>
      <c r="M6036" s="140"/>
      <c r="N6036" s="167"/>
      <c r="O6036" s="167"/>
      <c r="P6036" s="142"/>
      <c r="Q6036" s="142"/>
      <c r="R6036" s="142"/>
      <c r="S6036" s="139"/>
    </row>
    <row r="6037" spans="2:19" ht="15.75" customHeight="1" x14ac:dyDescent="0.25">
      <c r="B6037" s="106"/>
      <c r="C6037" s="106"/>
      <c r="D6037" s="139"/>
      <c r="E6037" s="140"/>
      <c r="F6037" s="140"/>
      <c r="G6037" s="140"/>
      <c r="M6037" s="140"/>
      <c r="N6037" s="167"/>
      <c r="O6037" s="167"/>
      <c r="P6037" s="142"/>
      <c r="Q6037" s="142"/>
      <c r="R6037" s="142"/>
      <c r="S6037" s="139"/>
    </row>
    <row r="6038" spans="2:19" ht="15.75" customHeight="1" x14ac:dyDescent="0.25">
      <c r="B6038" s="106"/>
      <c r="C6038" s="106"/>
      <c r="D6038" s="139"/>
      <c r="E6038" s="140"/>
      <c r="F6038" s="140"/>
      <c r="G6038" s="140"/>
      <c r="M6038" s="140"/>
      <c r="N6038" s="167"/>
      <c r="O6038" s="167"/>
      <c r="P6038" s="142"/>
      <c r="Q6038" s="142"/>
      <c r="R6038" s="142"/>
      <c r="S6038" s="139"/>
    </row>
    <row r="6039" spans="2:19" ht="15.75" customHeight="1" x14ac:dyDescent="0.25">
      <c r="B6039" s="106"/>
      <c r="C6039" s="106"/>
      <c r="D6039" s="139"/>
      <c r="E6039" s="140"/>
      <c r="F6039" s="140"/>
      <c r="G6039" s="140"/>
      <c r="M6039" s="140"/>
      <c r="N6039" s="167"/>
      <c r="O6039" s="167"/>
      <c r="P6039" s="142"/>
      <c r="Q6039" s="142"/>
      <c r="R6039" s="142"/>
      <c r="S6039" s="139"/>
    </row>
    <row r="6040" spans="2:19" ht="15.75" customHeight="1" x14ac:dyDescent="0.25">
      <c r="B6040" s="106"/>
      <c r="C6040" s="106"/>
      <c r="D6040" s="139"/>
      <c r="E6040" s="140"/>
      <c r="F6040" s="140"/>
      <c r="G6040" s="140"/>
      <c r="M6040" s="140"/>
      <c r="N6040" s="167"/>
      <c r="O6040" s="167"/>
      <c r="P6040" s="142"/>
      <c r="Q6040" s="142"/>
      <c r="R6040" s="142"/>
      <c r="S6040" s="139"/>
    </row>
    <row r="6041" spans="2:19" ht="15.75" customHeight="1" x14ac:dyDescent="0.25">
      <c r="B6041" s="106"/>
      <c r="C6041" s="106"/>
      <c r="D6041" s="139"/>
      <c r="E6041" s="140"/>
      <c r="F6041" s="140"/>
      <c r="G6041" s="140"/>
      <c r="M6041" s="140"/>
      <c r="N6041" s="167"/>
      <c r="O6041" s="167"/>
      <c r="P6041" s="142"/>
      <c r="Q6041" s="142"/>
      <c r="R6041" s="142"/>
      <c r="S6041" s="139"/>
    </row>
    <row r="6042" spans="2:19" ht="15.75" customHeight="1" x14ac:dyDescent="0.25">
      <c r="B6042" s="106"/>
      <c r="C6042" s="106"/>
      <c r="D6042" s="139"/>
      <c r="E6042" s="140"/>
      <c r="F6042" s="140"/>
      <c r="G6042" s="140"/>
      <c r="M6042" s="140"/>
      <c r="N6042" s="167"/>
      <c r="O6042" s="167"/>
      <c r="P6042" s="142"/>
      <c r="Q6042" s="142"/>
      <c r="R6042" s="142"/>
      <c r="S6042" s="139"/>
    </row>
    <row r="6043" spans="2:19" ht="15.75" customHeight="1" x14ac:dyDescent="0.25">
      <c r="B6043" s="106"/>
      <c r="C6043" s="106"/>
      <c r="D6043" s="139"/>
      <c r="E6043" s="140"/>
      <c r="F6043" s="140"/>
      <c r="G6043" s="140"/>
      <c r="M6043" s="140"/>
      <c r="N6043" s="167"/>
      <c r="O6043" s="167"/>
      <c r="P6043" s="142"/>
      <c r="Q6043" s="142"/>
      <c r="R6043" s="142"/>
      <c r="S6043" s="139"/>
    </row>
    <row r="6044" spans="2:19" ht="15.75" customHeight="1" x14ac:dyDescent="0.25">
      <c r="B6044" s="106"/>
      <c r="C6044" s="106"/>
      <c r="D6044" s="139"/>
      <c r="E6044" s="140"/>
      <c r="F6044" s="140"/>
      <c r="G6044" s="140"/>
      <c r="M6044" s="140"/>
      <c r="N6044" s="167"/>
      <c r="O6044" s="167"/>
      <c r="P6044" s="142"/>
      <c r="Q6044" s="142"/>
      <c r="R6044" s="142"/>
      <c r="S6044" s="139"/>
    </row>
    <row r="6045" spans="2:19" ht="15.75" customHeight="1" x14ac:dyDescent="0.25">
      <c r="B6045" s="106"/>
      <c r="C6045" s="106"/>
      <c r="D6045" s="139"/>
      <c r="E6045" s="140"/>
      <c r="F6045" s="140"/>
      <c r="G6045" s="140"/>
      <c r="M6045" s="140"/>
      <c r="N6045" s="167"/>
      <c r="O6045" s="167"/>
      <c r="P6045" s="142"/>
      <c r="Q6045" s="142"/>
      <c r="R6045" s="142"/>
      <c r="S6045" s="139"/>
    </row>
    <row r="6046" spans="2:19" ht="15.75" customHeight="1" x14ac:dyDescent="0.25">
      <c r="B6046" s="106"/>
      <c r="C6046" s="106"/>
      <c r="D6046" s="139"/>
      <c r="E6046" s="140"/>
      <c r="F6046" s="140"/>
      <c r="G6046" s="140"/>
      <c r="M6046" s="140"/>
      <c r="N6046" s="167"/>
      <c r="O6046" s="167"/>
      <c r="P6046" s="142"/>
      <c r="Q6046" s="142"/>
      <c r="R6046" s="142"/>
      <c r="S6046" s="139"/>
    </row>
    <row r="6047" spans="2:19" ht="15.75" customHeight="1" x14ac:dyDescent="0.25">
      <c r="B6047" s="106"/>
      <c r="C6047" s="106"/>
      <c r="D6047" s="139"/>
      <c r="E6047" s="140"/>
      <c r="F6047" s="140"/>
      <c r="G6047" s="140"/>
      <c r="M6047" s="140"/>
      <c r="N6047" s="167"/>
      <c r="O6047" s="167"/>
      <c r="P6047" s="142"/>
      <c r="Q6047" s="142"/>
      <c r="R6047" s="142"/>
      <c r="S6047" s="139"/>
    </row>
    <row r="6048" spans="2:19" ht="15.75" customHeight="1" x14ac:dyDescent="0.25">
      <c r="B6048" s="106"/>
      <c r="C6048" s="106"/>
      <c r="D6048" s="139"/>
      <c r="E6048" s="140"/>
      <c r="F6048" s="140"/>
      <c r="G6048" s="140"/>
      <c r="M6048" s="140"/>
      <c r="N6048" s="167"/>
      <c r="O6048" s="167"/>
      <c r="P6048" s="142"/>
      <c r="Q6048" s="142"/>
      <c r="R6048" s="142"/>
      <c r="S6048" s="139"/>
    </row>
    <row r="6049" spans="2:19" ht="15.75" customHeight="1" x14ac:dyDescent="0.25">
      <c r="B6049" s="106"/>
      <c r="C6049" s="106"/>
      <c r="D6049" s="139"/>
      <c r="E6049" s="140"/>
      <c r="F6049" s="140"/>
      <c r="G6049" s="140"/>
      <c r="M6049" s="140"/>
      <c r="N6049" s="167"/>
      <c r="O6049" s="167"/>
      <c r="P6049" s="142"/>
      <c r="Q6049" s="142"/>
      <c r="R6049" s="142"/>
      <c r="S6049" s="139"/>
    </row>
    <row r="6050" spans="2:19" ht="15.75" customHeight="1" x14ac:dyDescent="0.25">
      <c r="B6050" s="106"/>
      <c r="C6050" s="106"/>
      <c r="D6050" s="139"/>
      <c r="E6050" s="140"/>
      <c r="F6050" s="140"/>
      <c r="G6050" s="140"/>
      <c r="M6050" s="140"/>
      <c r="N6050" s="167"/>
      <c r="O6050" s="167"/>
      <c r="P6050" s="142"/>
      <c r="Q6050" s="142"/>
      <c r="R6050" s="142"/>
      <c r="S6050" s="139"/>
    </row>
    <row r="6051" spans="2:19" ht="15.75" customHeight="1" x14ac:dyDescent="0.25">
      <c r="B6051" s="106"/>
      <c r="C6051" s="106"/>
      <c r="D6051" s="139"/>
      <c r="E6051" s="140"/>
      <c r="F6051" s="140"/>
      <c r="G6051" s="140"/>
      <c r="M6051" s="140"/>
      <c r="N6051" s="167"/>
      <c r="O6051" s="167"/>
      <c r="P6051" s="142"/>
      <c r="Q6051" s="142"/>
      <c r="R6051" s="142"/>
      <c r="S6051" s="139"/>
    </row>
    <row r="6052" spans="2:19" ht="15.75" customHeight="1" x14ac:dyDescent="0.25">
      <c r="B6052" s="106"/>
      <c r="C6052" s="106"/>
      <c r="D6052" s="139"/>
      <c r="E6052" s="140"/>
      <c r="F6052" s="140"/>
      <c r="G6052" s="140"/>
      <c r="M6052" s="140"/>
      <c r="N6052" s="167"/>
      <c r="O6052" s="167"/>
      <c r="P6052" s="142"/>
      <c r="Q6052" s="142"/>
      <c r="R6052" s="142"/>
      <c r="S6052" s="139"/>
    </row>
    <row r="6053" spans="2:19" ht="15.75" customHeight="1" x14ac:dyDescent="0.25">
      <c r="B6053" s="106"/>
      <c r="C6053" s="106"/>
      <c r="D6053" s="139"/>
      <c r="E6053" s="140"/>
      <c r="F6053" s="140"/>
      <c r="G6053" s="140"/>
      <c r="M6053" s="140"/>
      <c r="N6053" s="167"/>
      <c r="O6053" s="167"/>
      <c r="P6053" s="142"/>
      <c r="Q6053" s="142"/>
      <c r="R6053" s="142"/>
      <c r="S6053" s="139"/>
    </row>
    <row r="6054" spans="2:19" ht="15.75" customHeight="1" x14ac:dyDescent="0.25">
      <c r="B6054" s="106"/>
      <c r="C6054" s="106"/>
      <c r="D6054" s="139"/>
      <c r="E6054" s="140"/>
      <c r="F6054" s="140"/>
      <c r="G6054" s="140"/>
      <c r="M6054" s="140"/>
      <c r="N6054" s="167"/>
      <c r="O6054" s="167"/>
      <c r="P6054" s="142"/>
      <c r="Q6054" s="142"/>
      <c r="R6054" s="142"/>
      <c r="S6054" s="139"/>
    </row>
    <row r="6055" spans="2:19" ht="15.75" customHeight="1" x14ac:dyDescent="0.25">
      <c r="B6055" s="106"/>
      <c r="C6055" s="106"/>
      <c r="D6055" s="139"/>
      <c r="E6055" s="140"/>
      <c r="F6055" s="140"/>
      <c r="G6055" s="140"/>
      <c r="M6055" s="140"/>
      <c r="N6055" s="167"/>
      <c r="O6055" s="167"/>
      <c r="P6055" s="142"/>
      <c r="Q6055" s="142"/>
      <c r="R6055" s="142"/>
      <c r="S6055" s="139"/>
    </row>
    <row r="6056" spans="2:19" ht="15.75" customHeight="1" x14ac:dyDescent="0.25">
      <c r="B6056" s="106"/>
      <c r="C6056" s="106"/>
      <c r="D6056" s="139"/>
      <c r="E6056" s="140"/>
      <c r="F6056" s="140"/>
      <c r="G6056" s="140"/>
      <c r="M6056" s="140"/>
      <c r="N6056" s="167"/>
      <c r="O6056" s="167"/>
      <c r="P6056" s="142"/>
      <c r="Q6056" s="142"/>
      <c r="R6056" s="142"/>
      <c r="S6056" s="139"/>
    </row>
    <row r="6057" spans="2:19" ht="15.75" customHeight="1" x14ac:dyDescent="0.25">
      <c r="B6057" s="106"/>
      <c r="C6057" s="106"/>
      <c r="D6057" s="139"/>
      <c r="E6057" s="140"/>
      <c r="F6057" s="140"/>
      <c r="G6057" s="140"/>
      <c r="M6057" s="140"/>
      <c r="N6057" s="167"/>
      <c r="O6057" s="167"/>
      <c r="P6057" s="142"/>
      <c r="Q6057" s="142"/>
      <c r="R6057" s="142"/>
      <c r="S6057" s="139"/>
    </row>
    <row r="6058" spans="2:19" ht="15.75" customHeight="1" x14ac:dyDescent="0.25">
      <c r="B6058" s="106"/>
      <c r="C6058" s="106"/>
      <c r="D6058" s="139"/>
      <c r="E6058" s="140"/>
      <c r="F6058" s="140"/>
      <c r="G6058" s="140"/>
      <c r="M6058" s="140"/>
      <c r="N6058" s="167"/>
      <c r="O6058" s="167"/>
      <c r="P6058" s="142"/>
      <c r="Q6058" s="142"/>
      <c r="R6058" s="142"/>
      <c r="S6058" s="139"/>
    </row>
    <row r="6059" spans="2:19" ht="15.75" customHeight="1" x14ac:dyDescent="0.25">
      <c r="B6059" s="106"/>
      <c r="C6059" s="106"/>
      <c r="D6059" s="139"/>
      <c r="E6059" s="140"/>
      <c r="F6059" s="140"/>
      <c r="G6059" s="140"/>
      <c r="M6059" s="140"/>
      <c r="N6059" s="167"/>
      <c r="O6059" s="167"/>
      <c r="P6059" s="142"/>
      <c r="Q6059" s="142"/>
      <c r="R6059" s="142"/>
      <c r="S6059" s="139"/>
    </row>
    <row r="6060" spans="2:19" ht="15.75" customHeight="1" x14ac:dyDescent="0.25">
      <c r="B6060" s="106"/>
      <c r="C6060" s="106"/>
      <c r="D6060" s="139"/>
      <c r="E6060" s="140"/>
      <c r="F6060" s="140"/>
      <c r="G6060" s="140"/>
      <c r="M6060" s="140"/>
      <c r="N6060" s="167"/>
      <c r="O6060" s="167"/>
      <c r="P6060" s="142"/>
      <c r="Q6060" s="142"/>
      <c r="R6060" s="142"/>
      <c r="S6060" s="139"/>
    </row>
    <row r="6061" spans="2:19" ht="15.75" customHeight="1" x14ac:dyDescent="0.25">
      <c r="B6061" s="106"/>
      <c r="C6061" s="106"/>
      <c r="D6061" s="139"/>
      <c r="E6061" s="140"/>
      <c r="F6061" s="140"/>
      <c r="G6061" s="140"/>
      <c r="M6061" s="140"/>
      <c r="N6061" s="167"/>
      <c r="O6061" s="167"/>
      <c r="P6061" s="142"/>
      <c r="Q6061" s="142"/>
      <c r="R6061" s="142"/>
      <c r="S6061" s="139"/>
    </row>
    <row r="6062" spans="2:19" ht="15.75" customHeight="1" x14ac:dyDescent="0.25">
      <c r="B6062" s="106"/>
      <c r="C6062" s="106"/>
      <c r="D6062" s="139"/>
      <c r="E6062" s="140"/>
      <c r="F6062" s="140"/>
      <c r="G6062" s="140"/>
      <c r="M6062" s="140"/>
      <c r="N6062" s="167"/>
      <c r="O6062" s="167"/>
      <c r="P6062" s="142"/>
      <c r="Q6062" s="142"/>
      <c r="R6062" s="142"/>
      <c r="S6062" s="139"/>
    </row>
    <row r="6063" spans="2:19" ht="15.75" customHeight="1" x14ac:dyDescent="0.25">
      <c r="B6063" s="106"/>
      <c r="C6063" s="106"/>
      <c r="D6063" s="139"/>
      <c r="E6063" s="140"/>
      <c r="F6063" s="140"/>
      <c r="G6063" s="140"/>
      <c r="M6063" s="140"/>
      <c r="N6063" s="167"/>
      <c r="O6063" s="167"/>
      <c r="P6063" s="142"/>
      <c r="Q6063" s="142"/>
      <c r="R6063" s="142"/>
      <c r="S6063" s="139"/>
    </row>
    <row r="6064" spans="2:19" ht="15.75" customHeight="1" x14ac:dyDescent="0.25">
      <c r="B6064" s="106"/>
      <c r="C6064" s="106"/>
      <c r="D6064" s="139"/>
      <c r="E6064" s="140"/>
      <c r="F6064" s="140"/>
      <c r="G6064" s="140"/>
      <c r="M6064" s="140"/>
      <c r="N6064" s="167"/>
      <c r="O6064" s="167"/>
      <c r="P6064" s="142"/>
      <c r="Q6064" s="142"/>
      <c r="R6064" s="142"/>
      <c r="S6064" s="139"/>
    </row>
    <row r="6065" spans="2:19" ht="15.75" customHeight="1" x14ac:dyDescent="0.25">
      <c r="B6065" s="106"/>
      <c r="C6065" s="106"/>
      <c r="D6065" s="139"/>
      <c r="E6065" s="140"/>
      <c r="F6065" s="140"/>
      <c r="G6065" s="140"/>
      <c r="M6065" s="140"/>
      <c r="N6065" s="167"/>
      <c r="O6065" s="167"/>
      <c r="P6065" s="142"/>
      <c r="Q6065" s="142"/>
      <c r="R6065" s="142"/>
      <c r="S6065" s="139"/>
    </row>
    <row r="6066" spans="2:19" ht="15.75" customHeight="1" x14ac:dyDescent="0.25">
      <c r="B6066" s="106"/>
      <c r="C6066" s="106"/>
      <c r="D6066" s="139"/>
      <c r="E6066" s="140"/>
      <c r="F6066" s="140"/>
      <c r="G6066" s="140"/>
      <c r="M6066" s="140"/>
      <c r="N6066" s="167"/>
      <c r="O6066" s="167"/>
      <c r="P6066" s="142"/>
      <c r="Q6066" s="142"/>
      <c r="R6066" s="142"/>
      <c r="S6066" s="139"/>
    </row>
    <row r="6067" spans="2:19" ht="15.75" customHeight="1" x14ac:dyDescent="0.25">
      <c r="B6067" s="106"/>
      <c r="C6067" s="106"/>
      <c r="D6067" s="139"/>
      <c r="E6067" s="140"/>
      <c r="F6067" s="140"/>
      <c r="G6067" s="140"/>
      <c r="M6067" s="140"/>
      <c r="N6067" s="167"/>
      <c r="O6067" s="167"/>
      <c r="P6067" s="142"/>
      <c r="Q6067" s="142"/>
      <c r="R6067" s="142"/>
      <c r="S6067" s="139"/>
    </row>
    <row r="6068" spans="2:19" ht="15.75" customHeight="1" x14ac:dyDescent="0.25">
      <c r="B6068" s="106"/>
      <c r="C6068" s="106"/>
      <c r="D6068" s="139"/>
      <c r="E6068" s="140"/>
      <c r="F6068" s="140"/>
      <c r="G6068" s="140"/>
      <c r="M6068" s="140"/>
      <c r="N6068" s="167"/>
      <c r="O6068" s="167"/>
      <c r="P6068" s="142"/>
      <c r="Q6068" s="142"/>
      <c r="R6068" s="142"/>
      <c r="S6068" s="139"/>
    </row>
    <row r="6069" spans="2:19" ht="15.75" customHeight="1" x14ac:dyDescent="0.25">
      <c r="B6069" s="106"/>
      <c r="C6069" s="106"/>
      <c r="D6069" s="139"/>
      <c r="E6069" s="140"/>
      <c r="F6069" s="140"/>
      <c r="G6069" s="140"/>
      <c r="M6069" s="140"/>
      <c r="N6069" s="167"/>
      <c r="O6069" s="167"/>
      <c r="P6069" s="142"/>
      <c r="Q6069" s="142"/>
      <c r="R6069" s="142"/>
      <c r="S6069" s="139"/>
    </row>
    <row r="6070" spans="2:19" ht="15.75" customHeight="1" x14ac:dyDescent="0.25">
      <c r="B6070" s="106"/>
      <c r="C6070" s="106"/>
      <c r="D6070" s="139"/>
      <c r="E6070" s="140"/>
      <c r="F6070" s="140"/>
      <c r="G6070" s="140"/>
      <c r="M6070" s="140"/>
      <c r="N6070" s="167"/>
      <c r="O6070" s="167"/>
      <c r="P6070" s="142"/>
      <c r="Q6070" s="142"/>
      <c r="R6070" s="142"/>
      <c r="S6070" s="139"/>
    </row>
    <row r="6071" spans="2:19" ht="15.75" customHeight="1" x14ac:dyDescent="0.25">
      <c r="B6071" s="106"/>
      <c r="C6071" s="106"/>
      <c r="D6071" s="139"/>
      <c r="E6071" s="140"/>
      <c r="F6071" s="140"/>
      <c r="G6071" s="140"/>
      <c r="M6071" s="140"/>
      <c r="N6071" s="167"/>
      <c r="O6071" s="167"/>
      <c r="P6071" s="142"/>
      <c r="Q6071" s="142"/>
      <c r="R6071" s="142"/>
      <c r="S6071" s="139"/>
    </row>
    <row r="6072" spans="2:19" ht="15.75" customHeight="1" x14ac:dyDescent="0.25">
      <c r="B6072" s="106"/>
      <c r="C6072" s="106"/>
      <c r="D6072" s="139"/>
      <c r="E6072" s="140"/>
      <c r="F6072" s="140"/>
      <c r="G6072" s="140"/>
      <c r="M6072" s="140"/>
      <c r="N6072" s="167"/>
      <c r="O6072" s="167"/>
      <c r="P6072" s="142"/>
      <c r="Q6072" s="142"/>
      <c r="R6072" s="142"/>
      <c r="S6072" s="139"/>
    </row>
    <row r="6073" spans="2:19" ht="15.75" customHeight="1" x14ac:dyDescent="0.25">
      <c r="B6073" s="106"/>
      <c r="C6073" s="106"/>
      <c r="D6073" s="139"/>
      <c r="E6073" s="140"/>
      <c r="F6073" s="140"/>
      <c r="G6073" s="140"/>
      <c r="M6073" s="140"/>
      <c r="N6073" s="167"/>
      <c r="O6073" s="167"/>
      <c r="P6073" s="142"/>
      <c r="Q6073" s="142"/>
      <c r="R6073" s="142"/>
      <c r="S6073" s="139"/>
    </row>
    <row r="6074" spans="2:19" ht="15.75" customHeight="1" x14ac:dyDescent="0.25">
      <c r="B6074" s="106"/>
      <c r="C6074" s="106"/>
      <c r="D6074" s="139"/>
      <c r="E6074" s="140"/>
      <c r="F6074" s="140"/>
      <c r="G6074" s="140"/>
      <c r="M6074" s="140"/>
      <c r="N6074" s="167"/>
      <c r="O6074" s="167"/>
      <c r="P6074" s="142"/>
      <c r="Q6074" s="142"/>
      <c r="R6074" s="142"/>
      <c r="S6074" s="139"/>
    </row>
    <row r="6075" spans="2:19" ht="15.75" customHeight="1" x14ac:dyDescent="0.25">
      <c r="B6075" s="106"/>
      <c r="C6075" s="106"/>
      <c r="D6075" s="139"/>
      <c r="E6075" s="140"/>
      <c r="F6075" s="140"/>
      <c r="G6075" s="140"/>
      <c r="M6075" s="140"/>
      <c r="N6075" s="167"/>
      <c r="O6075" s="167"/>
      <c r="P6075" s="142"/>
      <c r="Q6075" s="142"/>
      <c r="R6075" s="142"/>
      <c r="S6075" s="139"/>
    </row>
    <row r="6076" spans="2:19" ht="15.75" customHeight="1" x14ac:dyDescent="0.25">
      <c r="B6076" s="106"/>
      <c r="C6076" s="106"/>
      <c r="D6076" s="139"/>
      <c r="E6076" s="140"/>
      <c r="F6076" s="140"/>
      <c r="G6076" s="140"/>
      <c r="M6076" s="140"/>
      <c r="N6076" s="167"/>
      <c r="O6076" s="167"/>
      <c r="P6076" s="142"/>
      <c r="Q6076" s="142"/>
      <c r="R6076" s="142"/>
      <c r="S6076" s="139"/>
    </row>
    <row r="6077" spans="2:19" ht="15.75" customHeight="1" x14ac:dyDescent="0.25">
      <c r="B6077" s="106"/>
      <c r="C6077" s="106"/>
      <c r="D6077" s="139"/>
      <c r="E6077" s="140"/>
      <c r="F6077" s="140"/>
      <c r="G6077" s="140"/>
      <c r="M6077" s="140"/>
      <c r="N6077" s="167"/>
      <c r="O6077" s="167"/>
      <c r="P6077" s="142"/>
      <c r="Q6077" s="142"/>
      <c r="R6077" s="142"/>
      <c r="S6077" s="139"/>
    </row>
    <row r="6078" spans="2:19" ht="15.75" customHeight="1" x14ac:dyDescent="0.25">
      <c r="B6078" s="106"/>
      <c r="C6078" s="106"/>
      <c r="D6078" s="139"/>
      <c r="E6078" s="140"/>
      <c r="F6078" s="140"/>
      <c r="G6078" s="140"/>
      <c r="M6078" s="140"/>
      <c r="N6078" s="167"/>
      <c r="O6078" s="167"/>
      <c r="P6078" s="142"/>
      <c r="Q6078" s="142"/>
      <c r="R6078" s="142"/>
      <c r="S6078" s="139"/>
    </row>
    <row r="6079" spans="2:19" ht="15.75" customHeight="1" x14ac:dyDescent="0.25">
      <c r="B6079" s="106"/>
      <c r="C6079" s="106"/>
      <c r="D6079" s="139"/>
      <c r="E6079" s="140"/>
      <c r="F6079" s="140"/>
      <c r="G6079" s="140"/>
      <c r="M6079" s="140"/>
      <c r="N6079" s="167"/>
      <c r="O6079" s="167"/>
      <c r="P6079" s="142"/>
      <c r="Q6079" s="142"/>
      <c r="R6079" s="142"/>
      <c r="S6079" s="139"/>
    </row>
    <row r="6080" spans="2:19" ht="15.75" customHeight="1" x14ac:dyDescent="0.25">
      <c r="B6080" s="106"/>
      <c r="C6080" s="106"/>
      <c r="D6080" s="139"/>
      <c r="E6080" s="140"/>
      <c r="F6080" s="140"/>
      <c r="G6080" s="140"/>
      <c r="M6080" s="140"/>
      <c r="N6080" s="167"/>
      <c r="O6080" s="167"/>
      <c r="P6080" s="142"/>
      <c r="Q6080" s="142"/>
      <c r="R6080" s="142"/>
      <c r="S6080" s="139"/>
    </row>
    <row r="6081" spans="2:19" ht="15.75" customHeight="1" x14ac:dyDescent="0.25">
      <c r="B6081" s="106"/>
      <c r="C6081" s="106"/>
      <c r="D6081" s="139"/>
      <c r="E6081" s="140"/>
      <c r="F6081" s="140"/>
      <c r="G6081" s="140"/>
      <c r="M6081" s="140"/>
      <c r="N6081" s="167"/>
      <c r="O6081" s="167"/>
      <c r="P6081" s="142"/>
      <c r="Q6081" s="142"/>
      <c r="R6081" s="142"/>
      <c r="S6081" s="139"/>
    </row>
    <row r="6082" spans="2:19" ht="15.75" customHeight="1" x14ac:dyDescent="0.25">
      <c r="B6082" s="106"/>
      <c r="C6082" s="106"/>
      <c r="D6082" s="139"/>
      <c r="E6082" s="140"/>
      <c r="F6082" s="140"/>
      <c r="G6082" s="140"/>
      <c r="M6082" s="140"/>
      <c r="N6082" s="167"/>
      <c r="O6082" s="167"/>
      <c r="P6082" s="142"/>
      <c r="Q6082" s="142"/>
      <c r="R6082" s="142"/>
      <c r="S6082" s="139"/>
    </row>
    <row r="6083" spans="2:19" ht="15.75" customHeight="1" x14ac:dyDescent="0.25">
      <c r="B6083" s="106"/>
      <c r="C6083" s="106"/>
      <c r="D6083" s="139"/>
      <c r="E6083" s="140"/>
      <c r="F6083" s="140"/>
      <c r="G6083" s="140"/>
      <c r="M6083" s="140"/>
      <c r="N6083" s="167"/>
      <c r="O6083" s="167"/>
      <c r="P6083" s="142"/>
      <c r="Q6083" s="142"/>
      <c r="R6083" s="142"/>
      <c r="S6083" s="139"/>
    </row>
    <row r="6084" spans="2:19" ht="15.75" customHeight="1" x14ac:dyDescent="0.25">
      <c r="B6084" s="106"/>
      <c r="C6084" s="106"/>
      <c r="D6084" s="139"/>
      <c r="E6084" s="140"/>
      <c r="F6084" s="140"/>
      <c r="G6084" s="140"/>
      <c r="M6084" s="140"/>
      <c r="N6084" s="167"/>
      <c r="O6084" s="167"/>
      <c r="P6084" s="142"/>
      <c r="Q6084" s="142"/>
      <c r="R6084" s="142"/>
      <c r="S6084" s="139"/>
    </row>
    <row r="6085" spans="2:19" ht="15.75" customHeight="1" x14ac:dyDescent="0.25">
      <c r="B6085" s="106"/>
      <c r="C6085" s="106"/>
      <c r="D6085" s="139"/>
      <c r="E6085" s="140"/>
      <c r="F6085" s="140"/>
      <c r="G6085" s="140"/>
      <c r="M6085" s="140"/>
      <c r="N6085" s="167"/>
      <c r="O6085" s="167"/>
      <c r="P6085" s="142"/>
      <c r="Q6085" s="142"/>
      <c r="R6085" s="142"/>
      <c r="S6085" s="139"/>
    </row>
    <row r="6086" spans="2:19" ht="15.75" customHeight="1" x14ac:dyDescent="0.25">
      <c r="B6086" s="106"/>
      <c r="C6086" s="106"/>
      <c r="D6086" s="139"/>
      <c r="E6086" s="140"/>
      <c r="F6086" s="140"/>
      <c r="G6086" s="140"/>
      <c r="M6086" s="140"/>
      <c r="N6086" s="167"/>
      <c r="O6086" s="167"/>
      <c r="P6086" s="142"/>
      <c r="Q6086" s="142"/>
      <c r="R6086" s="142"/>
      <c r="S6086" s="139"/>
    </row>
    <row r="6087" spans="2:19" ht="15.75" customHeight="1" x14ac:dyDescent="0.25">
      <c r="B6087" s="106"/>
      <c r="C6087" s="106"/>
      <c r="D6087" s="139"/>
      <c r="E6087" s="140"/>
      <c r="F6087" s="140"/>
      <c r="G6087" s="140"/>
      <c r="M6087" s="140"/>
      <c r="N6087" s="167"/>
      <c r="O6087" s="167"/>
      <c r="P6087" s="142"/>
      <c r="Q6087" s="142"/>
      <c r="R6087" s="142"/>
      <c r="S6087" s="139"/>
    </row>
    <row r="6088" spans="2:19" ht="15.75" customHeight="1" x14ac:dyDescent="0.25">
      <c r="B6088" s="106"/>
      <c r="C6088" s="106"/>
      <c r="D6088" s="139"/>
      <c r="E6088" s="140"/>
      <c r="F6088" s="140"/>
      <c r="G6088" s="140"/>
      <c r="M6088" s="140"/>
      <c r="N6088" s="167"/>
      <c r="O6088" s="167"/>
      <c r="P6088" s="142"/>
      <c r="Q6088" s="142"/>
      <c r="R6088" s="142"/>
      <c r="S6088" s="139"/>
    </row>
    <row r="6089" spans="2:19" ht="15.75" customHeight="1" x14ac:dyDescent="0.25">
      <c r="B6089" s="106"/>
      <c r="C6089" s="106"/>
      <c r="D6089" s="139"/>
      <c r="E6089" s="140"/>
      <c r="F6089" s="140"/>
      <c r="G6089" s="140"/>
      <c r="M6089" s="140"/>
      <c r="N6089" s="167"/>
      <c r="O6089" s="167"/>
      <c r="P6089" s="142"/>
      <c r="Q6089" s="142"/>
      <c r="R6089" s="142"/>
      <c r="S6089" s="139"/>
    </row>
    <row r="6090" spans="2:19" ht="15.75" customHeight="1" x14ac:dyDescent="0.25">
      <c r="B6090" s="106"/>
      <c r="C6090" s="106"/>
      <c r="D6090" s="139"/>
      <c r="E6090" s="140"/>
      <c r="F6090" s="140"/>
      <c r="G6090" s="140"/>
      <c r="M6090" s="140"/>
      <c r="N6090" s="167"/>
      <c r="O6090" s="167"/>
      <c r="P6090" s="142"/>
      <c r="Q6090" s="142"/>
      <c r="R6090" s="142"/>
      <c r="S6090" s="139"/>
    </row>
    <row r="6091" spans="2:19" ht="15.75" customHeight="1" x14ac:dyDescent="0.25">
      <c r="B6091" s="106"/>
      <c r="C6091" s="106"/>
      <c r="D6091" s="139"/>
      <c r="E6091" s="140"/>
      <c r="F6091" s="140"/>
      <c r="G6091" s="140"/>
      <c r="M6091" s="140"/>
      <c r="N6091" s="167"/>
      <c r="O6091" s="167"/>
      <c r="P6091" s="142"/>
      <c r="Q6091" s="142"/>
      <c r="R6091" s="142"/>
      <c r="S6091" s="139"/>
    </row>
    <row r="6092" spans="2:19" ht="15.75" customHeight="1" x14ac:dyDescent="0.25">
      <c r="B6092" s="106"/>
      <c r="C6092" s="106"/>
      <c r="D6092" s="139"/>
      <c r="E6092" s="140"/>
      <c r="F6092" s="140"/>
      <c r="G6092" s="140"/>
      <c r="M6092" s="140"/>
      <c r="N6092" s="167"/>
      <c r="O6092" s="167"/>
      <c r="P6092" s="142"/>
      <c r="Q6092" s="142"/>
      <c r="R6092" s="142"/>
      <c r="S6092" s="139"/>
    </row>
    <row r="6093" spans="2:19" ht="15.75" customHeight="1" x14ac:dyDescent="0.25">
      <c r="B6093" s="106"/>
      <c r="C6093" s="106"/>
      <c r="D6093" s="139"/>
      <c r="E6093" s="140"/>
      <c r="F6093" s="140"/>
      <c r="G6093" s="140"/>
      <c r="M6093" s="140"/>
      <c r="N6093" s="167"/>
      <c r="O6093" s="167"/>
      <c r="P6093" s="142"/>
      <c r="Q6093" s="142"/>
      <c r="R6093" s="142"/>
      <c r="S6093" s="139"/>
    </row>
    <row r="6094" spans="2:19" ht="15.75" customHeight="1" x14ac:dyDescent="0.25">
      <c r="B6094" s="106"/>
      <c r="C6094" s="106"/>
      <c r="D6094" s="139"/>
      <c r="E6094" s="140"/>
      <c r="F6094" s="140"/>
      <c r="G6094" s="140"/>
      <c r="M6094" s="140"/>
      <c r="N6094" s="167"/>
      <c r="O6094" s="167"/>
      <c r="P6094" s="142"/>
      <c r="Q6094" s="142"/>
      <c r="R6094" s="142"/>
      <c r="S6094" s="139"/>
    </row>
    <row r="6095" spans="2:19" ht="15.75" customHeight="1" x14ac:dyDescent="0.25">
      <c r="B6095" s="106"/>
      <c r="C6095" s="106"/>
      <c r="D6095" s="139"/>
      <c r="E6095" s="140"/>
      <c r="F6095" s="140"/>
      <c r="G6095" s="140"/>
      <c r="M6095" s="140"/>
      <c r="N6095" s="167"/>
      <c r="O6095" s="167"/>
      <c r="P6095" s="142"/>
      <c r="Q6095" s="142"/>
      <c r="R6095" s="142"/>
      <c r="S6095" s="139"/>
    </row>
    <row r="6096" spans="2:19" ht="15.75" customHeight="1" x14ac:dyDescent="0.25">
      <c r="B6096" s="106"/>
      <c r="C6096" s="106"/>
      <c r="D6096" s="139"/>
      <c r="E6096" s="140"/>
      <c r="F6096" s="140"/>
      <c r="G6096" s="140"/>
      <c r="M6096" s="140"/>
      <c r="N6096" s="167"/>
      <c r="O6096" s="167"/>
      <c r="P6096" s="142"/>
      <c r="Q6096" s="142"/>
      <c r="R6096" s="142"/>
      <c r="S6096" s="139"/>
    </row>
    <row r="6097" spans="2:19" ht="15.75" customHeight="1" x14ac:dyDescent="0.25">
      <c r="B6097" s="106"/>
      <c r="C6097" s="106"/>
      <c r="D6097" s="139"/>
      <c r="E6097" s="140"/>
      <c r="F6097" s="140"/>
      <c r="G6097" s="140"/>
      <c r="M6097" s="140"/>
      <c r="N6097" s="167"/>
      <c r="O6097" s="167"/>
      <c r="P6097" s="142"/>
      <c r="Q6097" s="142"/>
      <c r="R6097" s="142"/>
      <c r="S6097" s="139"/>
    </row>
    <row r="6098" spans="2:19" ht="15.75" customHeight="1" x14ac:dyDescent="0.25">
      <c r="B6098" s="106"/>
      <c r="C6098" s="106"/>
      <c r="D6098" s="139"/>
      <c r="E6098" s="140"/>
      <c r="F6098" s="140"/>
      <c r="G6098" s="140"/>
      <c r="M6098" s="140"/>
      <c r="N6098" s="167"/>
      <c r="O6098" s="167"/>
      <c r="P6098" s="142"/>
      <c r="Q6098" s="142"/>
      <c r="R6098" s="142"/>
      <c r="S6098" s="139"/>
    </row>
    <row r="6099" spans="2:19" ht="15.75" customHeight="1" x14ac:dyDescent="0.25">
      <c r="B6099" s="106"/>
      <c r="C6099" s="106"/>
      <c r="D6099" s="139"/>
      <c r="E6099" s="140"/>
      <c r="F6099" s="140"/>
      <c r="G6099" s="140"/>
      <c r="M6099" s="140"/>
      <c r="N6099" s="167"/>
      <c r="O6099" s="167"/>
      <c r="P6099" s="142"/>
      <c r="Q6099" s="142"/>
      <c r="R6099" s="142"/>
      <c r="S6099" s="139"/>
    </row>
    <row r="6100" spans="2:19" ht="15.75" customHeight="1" x14ac:dyDescent="0.25">
      <c r="B6100" s="106"/>
      <c r="C6100" s="106"/>
      <c r="D6100" s="139"/>
      <c r="E6100" s="140"/>
      <c r="F6100" s="140"/>
      <c r="G6100" s="140"/>
      <c r="M6100" s="140"/>
      <c r="N6100" s="167"/>
      <c r="O6100" s="167"/>
      <c r="P6100" s="142"/>
      <c r="Q6100" s="142"/>
      <c r="R6100" s="142"/>
      <c r="S6100" s="139"/>
    </row>
    <row r="6101" spans="2:19" ht="15.75" customHeight="1" x14ac:dyDescent="0.25">
      <c r="B6101" s="106"/>
      <c r="C6101" s="106"/>
      <c r="D6101" s="139"/>
      <c r="E6101" s="140"/>
      <c r="F6101" s="140"/>
      <c r="G6101" s="140"/>
      <c r="M6101" s="140"/>
      <c r="N6101" s="167"/>
      <c r="O6101" s="167"/>
      <c r="P6101" s="142"/>
      <c r="Q6101" s="142"/>
      <c r="R6101" s="142"/>
      <c r="S6101" s="139"/>
    </row>
    <row r="6102" spans="2:19" ht="15.75" customHeight="1" x14ac:dyDescent="0.25">
      <c r="B6102" s="106"/>
      <c r="C6102" s="106"/>
      <c r="D6102" s="139"/>
      <c r="E6102" s="140"/>
      <c r="F6102" s="140"/>
      <c r="G6102" s="140"/>
      <c r="M6102" s="140"/>
      <c r="N6102" s="167"/>
      <c r="O6102" s="167"/>
      <c r="P6102" s="142"/>
      <c r="Q6102" s="142"/>
      <c r="R6102" s="142"/>
      <c r="S6102" s="139"/>
    </row>
    <row r="6103" spans="2:19" ht="15.75" customHeight="1" x14ac:dyDescent="0.25">
      <c r="B6103" s="106"/>
      <c r="C6103" s="106"/>
      <c r="D6103" s="139"/>
      <c r="E6103" s="140"/>
      <c r="F6103" s="140"/>
      <c r="G6103" s="140"/>
      <c r="M6103" s="140"/>
      <c r="N6103" s="167"/>
      <c r="O6103" s="167"/>
      <c r="P6103" s="142"/>
      <c r="Q6103" s="142"/>
      <c r="R6103" s="142"/>
      <c r="S6103" s="139"/>
    </row>
    <row r="6104" spans="2:19" ht="15.75" customHeight="1" x14ac:dyDescent="0.25">
      <c r="B6104" s="106"/>
      <c r="C6104" s="106"/>
      <c r="D6104" s="139"/>
      <c r="E6104" s="140"/>
      <c r="F6104" s="140"/>
      <c r="G6104" s="140"/>
      <c r="M6104" s="140"/>
      <c r="N6104" s="167"/>
      <c r="O6104" s="167"/>
      <c r="P6104" s="142"/>
      <c r="Q6104" s="142"/>
      <c r="R6104" s="142"/>
      <c r="S6104" s="139"/>
    </row>
    <row r="6105" spans="2:19" ht="15.75" customHeight="1" x14ac:dyDescent="0.25">
      <c r="B6105" s="106"/>
      <c r="C6105" s="106"/>
      <c r="D6105" s="139"/>
      <c r="E6105" s="140"/>
      <c r="F6105" s="140"/>
      <c r="G6105" s="140"/>
      <c r="M6105" s="140"/>
      <c r="N6105" s="167"/>
      <c r="O6105" s="167"/>
      <c r="P6105" s="142"/>
      <c r="Q6105" s="142"/>
      <c r="R6105" s="142"/>
      <c r="S6105" s="139"/>
    </row>
    <row r="6106" spans="2:19" ht="15.75" customHeight="1" x14ac:dyDescent="0.25">
      <c r="B6106" s="106"/>
      <c r="C6106" s="106"/>
      <c r="D6106" s="139"/>
      <c r="E6106" s="140"/>
      <c r="F6106" s="140"/>
      <c r="G6106" s="140"/>
      <c r="M6106" s="140"/>
      <c r="N6106" s="167"/>
      <c r="O6106" s="167"/>
      <c r="P6106" s="142"/>
      <c r="Q6106" s="142"/>
      <c r="R6106" s="142"/>
      <c r="S6106" s="139"/>
    </row>
    <row r="6107" spans="2:19" ht="15.75" customHeight="1" x14ac:dyDescent="0.25">
      <c r="B6107" s="106"/>
      <c r="C6107" s="106"/>
      <c r="D6107" s="139"/>
      <c r="E6107" s="140"/>
      <c r="F6107" s="140"/>
      <c r="G6107" s="140"/>
      <c r="M6107" s="140"/>
      <c r="N6107" s="167"/>
      <c r="O6107" s="167"/>
      <c r="P6107" s="142"/>
      <c r="Q6107" s="142"/>
      <c r="R6107" s="142"/>
      <c r="S6107" s="139"/>
    </row>
    <row r="6108" spans="2:19" ht="15.75" customHeight="1" x14ac:dyDescent="0.25">
      <c r="B6108" s="106"/>
      <c r="C6108" s="106"/>
      <c r="D6108" s="139"/>
      <c r="E6108" s="140"/>
      <c r="F6108" s="140"/>
      <c r="G6108" s="140"/>
      <c r="M6108" s="140"/>
      <c r="N6108" s="167"/>
      <c r="O6108" s="167"/>
      <c r="P6108" s="142"/>
      <c r="Q6108" s="142"/>
      <c r="R6108" s="142"/>
      <c r="S6108" s="139"/>
    </row>
    <row r="6109" spans="2:19" ht="15.75" customHeight="1" x14ac:dyDescent="0.25">
      <c r="B6109" s="106"/>
      <c r="C6109" s="106"/>
      <c r="D6109" s="139"/>
      <c r="E6109" s="140"/>
      <c r="F6109" s="140"/>
      <c r="G6109" s="140"/>
      <c r="M6109" s="140"/>
      <c r="N6109" s="167"/>
      <c r="O6109" s="167"/>
      <c r="P6109" s="142"/>
      <c r="Q6109" s="142"/>
      <c r="R6109" s="142"/>
      <c r="S6109" s="139"/>
    </row>
    <row r="6110" spans="2:19" ht="15.75" customHeight="1" x14ac:dyDescent="0.25">
      <c r="B6110" s="106"/>
      <c r="C6110" s="106"/>
      <c r="D6110" s="139"/>
      <c r="E6110" s="140"/>
      <c r="F6110" s="140"/>
      <c r="G6110" s="140"/>
      <c r="M6110" s="140"/>
      <c r="N6110" s="167"/>
      <c r="O6110" s="167"/>
      <c r="P6110" s="142"/>
      <c r="Q6110" s="142"/>
      <c r="R6110" s="142"/>
      <c r="S6110" s="139"/>
    </row>
    <row r="6111" spans="2:19" ht="15.75" customHeight="1" x14ac:dyDescent="0.25">
      <c r="B6111" s="106"/>
      <c r="C6111" s="106"/>
      <c r="D6111" s="139"/>
      <c r="E6111" s="140"/>
      <c r="F6111" s="140"/>
      <c r="G6111" s="140"/>
      <c r="M6111" s="140"/>
      <c r="N6111" s="167"/>
      <c r="O6111" s="167"/>
      <c r="P6111" s="142"/>
      <c r="Q6111" s="142"/>
      <c r="R6111" s="142"/>
      <c r="S6111" s="139"/>
    </row>
    <row r="6112" spans="2:19" ht="15.75" customHeight="1" x14ac:dyDescent="0.25">
      <c r="B6112" s="106"/>
      <c r="C6112" s="106"/>
      <c r="D6112" s="139"/>
      <c r="E6112" s="140"/>
      <c r="F6112" s="140"/>
      <c r="G6112" s="140"/>
      <c r="M6112" s="140"/>
      <c r="N6112" s="167"/>
      <c r="O6112" s="167"/>
      <c r="P6112" s="142"/>
      <c r="Q6112" s="142"/>
      <c r="R6112" s="142"/>
      <c r="S6112" s="139"/>
    </row>
    <row r="6113" spans="2:19" ht="15.75" customHeight="1" x14ac:dyDescent="0.25">
      <c r="B6113" s="106"/>
      <c r="C6113" s="106"/>
      <c r="D6113" s="139"/>
      <c r="E6113" s="140"/>
      <c r="F6113" s="140"/>
      <c r="G6113" s="140"/>
      <c r="M6113" s="140"/>
      <c r="N6113" s="167"/>
      <c r="O6113" s="167"/>
      <c r="P6113" s="142"/>
      <c r="Q6113" s="142"/>
      <c r="R6113" s="142"/>
      <c r="S6113" s="139"/>
    </row>
    <row r="6114" spans="2:19" ht="15.75" customHeight="1" x14ac:dyDescent="0.25">
      <c r="B6114" s="106"/>
      <c r="C6114" s="106"/>
      <c r="D6114" s="139"/>
      <c r="E6114" s="140"/>
      <c r="F6114" s="140"/>
      <c r="G6114" s="140"/>
      <c r="M6114" s="140"/>
      <c r="N6114" s="167"/>
      <c r="O6114" s="167"/>
      <c r="P6114" s="142"/>
      <c r="Q6114" s="142"/>
      <c r="R6114" s="142"/>
      <c r="S6114" s="139"/>
    </row>
    <row r="6115" spans="2:19" ht="15.75" customHeight="1" x14ac:dyDescent="0.25">
      <c r="B6115" s="106"/>
      <c r="C6115" s="106"/>
      <c r="D6115" s="139"/>
      <c r="E6115" s="140"/>
      <c r="F6115" s="140"/>
      <c r="G6115" s="140"/>
      <c r="M6115" s="140"/>
      <c r="N6115" s="167"/>
      <c r="O6115" s="167"/>
      <c r="P6115" s="142"/>
      <c r="Q6115" s="142"/>
      <c r="R6115" s="142"/>
      <c r="S6115" s="139"/>
    </row>
    <row r="6116" spans="2:19" ht="15.75" customHeight="1" x14ac:dyDescent="0.25">
      <c r="B6116" s="106"/>
      <c r="C6116" s="106"/>
      <c r="D6116" s="139"/>
      <c r="E6116" s="140"/>
      <c r="F6116" s="140"/>
      <c r="G6116" s="140"/>
      <c r="M6116" s="140"/>
      <c r="N6116" s="167"/>
      <c r="O6116" s="167"/>
      <c r="P6116" s="142"/>
      <c r="Q6116" s="142"/>
      <c r="R6116" s="142"/>
      <c r="S6116" s="139"/>
    </row>
    <row r="6117" spans="2:19" ht="15.75" customHeight="1" x14ac:dyDescent="0.25">
      <c r="B6117" s="106"/>
      <c r="C6117" s="106"/>
      <c r="D6117" s="139"/>
      <c r="E6117" s="140"/>
      <c r="F6117" s="140"/>
      <c r="G6117" s="140"/>
      <c r="M6117" s="140"/>
      <c r="N6117" s="167"/>
      <c r="O6117" s="167"/>
      <c r="P6117" s="142"/>
      <c r="Q6117" s="142"/>
      <c r="R6117" s="142"/>
      <c r="S6117" s="139"/>
    </row>
    <row r="6118" spans="2:19" ht="15.75" customHeight="1" x14ac:dyDescent="0.25">
      <c r="B6118" s="106"/>
      <c r="C6118" s="106"/>
      <c r="D6118" s="139"/>
      <c r="E6118" s="140"/>
      <c r="F6118" s="140"/>
      <c r="G6118" s="140"/>
      <c r="M6118" s="140"/>
      <c r="N6118" s="167"/>
      <c r="O6118" s="167"/>
      <c r="P6118" s="142"/>
      <c r="Q6118" s="142"/>
      <c r="R6118" s="142"/>
      <c r="S6118" s="139"/>
    </row>
    <row r="6119" spans="2:19" ht="15.75" customHeight="1" x14ac:dyDescent="0.25">
      <c r="B6119" s="106"/>
      <c r="C6119" s="106"/>
      <c r="D6119" s="139"/>
      <c r="E6119" s="140"/>
      <c r="F6119" s="140"/>
      <c r="G6119" s="140"/>
      <c r="M6119" s="140"/>
      <c r="N6119" s="167"/>
      <c r="O6119" s="167"/>
      <c r="P6119" s="142"/>
      <c r="Q6119" s="142"/>
      <c r="R6119" s="142"/>
      <c r="S6119" s="139"/>
    </row>
    <row r="6120" spans="2:19" ht="15.75" customHeight="1" x14ac:dyDescent="0.25">
      <c r="B6120" s="106"/>
      <c r="C6120" s="106"/>
      <c r="D6120" s="139"/>
      <c r="E6120" s="140"/>
      <c r="F6120" s="140"/>
      <c r="G6120" s="140"/>
      <c r="M6120" s="140"/>
      <c r="N6120" s="167"/>
      <c r="O6120" s="167"/>
      <c r="P6120" s="142"/>
      <c r="Q6120" s="142"/>
      <c r="R6120" s="142"/>
      <c r="S6120" s="139"/>
    </row>
    <row r="6121" spans="2:19" ht="15.75" customHeight="1" x14ac:dyDescent="0.25">
      <c r="B6121" s="106"/>
      <c r="C6121" s="106"/>
      <c r="D6121" s="139"/>
      <c r="E6121" s="140"/>
      <c r="F6121" s="140"/>
      <c r="G6121" s="140"/>
      <c r="M6121" s="140"/>
      <c r="N6121" s="167"/>
      <c r="O6121" s="167"/>
      <c r="P6121" s="142"/>
      <c r="Q6121" s="142"/>
      <c r="R6121" s="142"/>
      <c r="S6121" s="139"/>
    </row>
    <row r="6122" spans="2:19" ht="15.75" customHeight="1" x14ac:dyDescent="0.25">
      <c r="B6122" s="106"/>
      <c r="C6122" s="106"/>
      <c r="D6122" s="139"/>
      <c r="E6122" s="140"/>
      <c r="F6122" s="140"/>
      <c r="G6122" s="140"/>
      <c r="M6122" s="140"/>
      <c r="N6122" s="167"/>
      <c r="O6122" s="167"/>
      <c r="P6122" s="142"/>
      <c r="Q6122" s="142"/>
      <c r="R6122" s="142"/>
      <c r="S6122" s="139"/>
    </row>
    <row r="6123" spans="2:19" ht="15.75" customHeight="1" x14ac:dyDescent="0.25">
      <c r="B6123" s="106"/>
      <c r="C6123" s="106"/>
      <c r="D6123" s="139"/>
      <c r="E6123" s="140"/>
      <c r="F6123" s="140"/>
      <c r="G6123" s="140"/>
      <c r="M6123" s="140"/>
      <c r="N6123" s="167"/>
      <c r="O6123" s="167"/>
      <c r="P6123" s="142"/>
      <c r="Q6123" s="142"/>
      <c r="R6123" s="142"/>
      <c r="S6123" s="139"/>
    </row>
    <row r="6124" spans="2:19" ht="15.75" customHeight="1" x14ac:dyDescent="0.25">
      <c r="B6124" s="106"/>
      <c r="C6124" s="106"/>
      <c r="D6124" s="139"/>
      <c r="E6124" s="140"/>
      <c r="F6124" s="140"/>
      <c r="G6124" s="140"/>
      <c r="M6124" s="140"/>
      <c r="N6124" s="167"/>
      <c r="O6124" s="167"/>
      <c r="P6124" s="142"/>
      <c r="Q6124" s="142"/>
      <c r="R6124" s="142"/>
      <c r="S6124" s="139"/>
    </row>
    <row r="6125" spans="2:19" ht="15.75" customHeight="1" x14ac:dyDescent="0.25">
      <c r="B6125" s="106"/>
      <c r="C6125" s="106"/>
      <c r="D6125" s="139"/>
      <c r="E6125" s="140"/>
      <c r="F6125" s="140"/>
      <c r="G6125" s="140"/>
      <c r="M6125" s="140"/>
      <c r="N6125" s="167"/>
      <c r="O6125" s="167"/>
      <c r="P6125" s="142"/>
      <c r="Q6125" s="142"/>
      <c r="R6125" s="142"/>
      <c r="S6125" s="139"/>
    </row>
    <row r="6126" spans="2:19" ht="15.75" customHeight="1" x14ac:dyDescent="0.25">
      <c r="B6126" s="106"/>
      <c r="C6126" s="106"/>
      <c r="D6126" s="139"/>
      <c r="E6126" s="140"/>
      <c r="F6126" s="140"/>
      <c r="G6126" s="140"/>
      <c r="M6126" s="140"/>
      <c r="N6126" s="167"/>
      <c r="O6126" s="167"/>
      <c r="P6126" s="142"/>
      <c r="Q6126" s="142"/>
      <c r="R6126" s="142"/>
      <c r="S6126" s="139"/>
    </row>
    <row r="6127" spans="2:19" ht="15.75" customHeight="1" x14ac:dyDescent="0.25">
      <c r="B6127" s="106"/>
      <c r="C6127" s="106"/>
      <c r="D6127" s="139"/>
      <c r="E6127" s="140"/>
      <c r="F6127" s="140"/>
      <c r="G6127" s="140"/>
      <c r="M6127" s="140"/>
      <c r="N6127" s="167"/>
      <c r="O6127" s="167"/>
      <c r="P6127" s="142"/>
      <c r="Q6127" s="142"/>
      <c r="R6127" s="142"/>
      <c r="S6127" s="139"/>
    </row>
    <row r="6128" spans="2:19" ht="15.75" customHeight="1" x14ac:dyDescent="0.25">
      <c r="B6128" s="106"/>
      <c r="C6128" s="106"/>
      <c r="D6128" s="139"/>
      <c r="E6128" s="140"/>
      <c r="F6128" s="140"/>
      <c r="G6128" s="140"/>
      <c r="M6128" s="140"/>
      <c r="N6128" s="167"/>
      <c r="O6128" s="167"/>
      <c r="P6128" s="142"/>
      <c r="Q6128" s="142"/>
      <c r="R6128" s="142"/>
      <c r="S6128" s="139"/>
    </row>
    <row r="6129" spans="2:19" ht="15.75" customHeight="1" x14ac:dyDescent="0.25">
      <c r="B6129" s="106"/>
      <c r="C6129" s="106"/>
      <c r="D6129" s="139"/>
      <c r="E6129" s="140"/>
      <c r="F6129" s="140"/>
      <c r="G6129" s="140"/>
      <c r="M6129" s="140"/>
      <c r="N6129" s="167"/>
      <c r="O6129" s="167"/>
      <c r="P6129" s="142"/>
      <c r="Q6129" s="142"/>
      <c r="R6129" s="142"/>
      <c r="S6129" s="139"/>
    </row>
    <row r="6130" spans="2:19" ht="15.75" customHeight="1" x14ac:dyDescent="0.25">
      <c r="B6130" s="106"/>
      <c r="C6130" s="106"/>
      <c r="D6130" s="139"/>
      <c r="E6130" s="140"/>
      <c r="F6130" s="140"/>
      <c r="G6130" s="140"/>
      <c r="M6130" s="140"/>
      <c r="N6130" s="167"/>
      <c r="O6130" s="167"/>
      <c r="P6130" s="142"/>
      <c r="Q6130" s="142"/>
      <c r="R6130" s="142"/>
      <c r="S6130" s="139"/>
    </row>
    <row r="6131" spans="2:19" ht="15.75" customHeight="1" x14ac:dyDescent="0.25">
      <c r="B6131" s="106"/>
      <c r="C6131" s="106"/>
      <c r="D6131" s="139"/>
      <c r="E6131" s="140"/>
      <c r="F6131" s="140"/>
      <c r="G6131" s="140"/>
      <c r="M6131" s="140"/>
      <c r="N6131" s="167"/>
      <c r="O6131" s="167"/>
      <c r="P6131" s="142"/>
      <c r="Q6131" s="142"/>
      <c r="R6131" s="142"/>
      <c r="S6131" s="139"/>
    </row>
    <row r="6132" spans="2:19" ht="15.75" customHeight="1" x14ac:dyDescent="0.25">
      <c r="B6132" s="106"/>
      <c r="C6132" s="106"/>
      <c r="D6132" s="139"/>
      <c r="E6132" s="140"/>
      <c r="F6132" s="140"/>
      <c r="G6132" s="140"/>
      <c r="M6132" s="140"/>
      <c r="N6132" s="167"/>
      <c r="O6132" s="167"/>
      <c r="P6132" s="142"/>
      <c r="Q6132" s="142"/>
      <c r="R6132" s="142"/>
      <c r="S6132" s="139"/>
    </row>
    <row r="6133" spans="2:19" ht="15.75" customHeight="1" x14ac:dyDescent="0.25">
      <c r="B6133" s="106"/>
      <c r="C6133" s="106"/>
      <c r="D6133" s="139"/>
      <c r="E6133" s="140"/>
      <c r="F6133" s="140"/>
      <c r="G6133" s="140"/>
      <c r="M6133" s="140"/>
      <c r="N6133" s="167"/>
      <c r="O6133" s="167"/>
      <c r="P6133" s="142"/>
      <c r="Q6133" s="142"/>
      <c r="R6133" s="142"/>
      <c r="S6133" s="139"/>
    </row>
    <row r="6134" spans="2:19" ht="15.75" customHeight="1" x14ac:dyDescent="0.25">
      <c r="B6134" s="106"/>
      <c r="C6134" s="106"/>
      <c r="D6134" s="139"/>
      <c r="E6134" s="140"/>
      <c r="F6134" s="140"/>
      <c r="G6134" s="140"/>
      <c r="M6134" s="140"/>
      <c r="N6134" s="167"/>
      <c r="O6134" s="167"/>
      <c r="P6134" s="142"/>
      <c r="Q6134" s="142"/>
      <c r="R6134" s="142"/>
      <c r="S6134" s="139"/>
    </row>
    <row r="6135" spans="2:19" ht="15.75" customHeight="1" x14ac:dyDescent="0.25">
      <c r="B6135" s="106"/>
      <c r="C6135" s="106"/>
      <c r="D6135" s="139"/>
      <c r="E6135" s="140"/>
      <c r="F6135" s="140"/>
      <c r="G6135" s="140"/>
      <c r="M6135" s="140"/>
      <c r="N6135" s="167"/>
      <c r="O6135" s="167"/>
      <c r="P6135" s="142"/>
      <c r="Q6135" s="142"/>
      <c r="R6135" s="142"/>
      <c r="S6135" s="139"/>
    </row>
    <row r="6136" spans="2:19" ht="15.75" customHeight="1" x14ac:dyDescent="0.25">
      <c r="B6136" s="106"/>
      <c r="C6136" s="106"/>
      <c r="D6136" s="139"/>
      <c r="E6136" s="140"/>
      <c r="F6136" s="140"/>
      <c r="G6136" s="140"/>
      <c r="M6136" s="140"/>
      <c r="N6136" s="167"/>
      <c r="O6136" s="167"/>
      <c r="P6136" s="142"/>
      <c r="Q6136" s="142"/>
      <c r="R6136" s="142"/>
      <c r="S6136" s="139"/>
    </row>
    <row r="6137" spans="2:19" ht="15.75" customHeight="1" x14ac:dyDescent="0.25">
      <c r="B6137" s="106"/>
      <c r="C6137" s="106"/>
      <c r="D6137" s="139"/>
      <c r="E6137" s="140"/>
      <c r="F6137" s="140"/>
      <c r="G6137" s="140"/>
      <c r="M6137" s="140"/>
      <c r="N6137" s="167"/>
      <c r="O6137" s="167"/>
      <c r="P6137" s="142"/>
      <c r="Q6137" s="142"/>
      <c r="R6137" s="142"/>
      <c r="S6137" s="139"/>
    </row>
    <row r="6138" spans="2:19" ht="15.75" customHeight="1" x14ac:dyDescent="0.25">
      <c r="B6138" s="106"/>
      <c r="C6138" s="106"/>
      <c r="D6138" s="139"/>
      <c r="E6138" s="140"/>
      <c r="F6138" s="140"/>
      <c r="G6138" s="140"/>
      <c r="M6138" s="140"/>
      <c r="N6138" s="167"/>
      <c r="O6138" s="167"/>
      <c r="P6138" s="142"/>
      <c r="Q6138" s="142"/>
      <c r="R6138" s="142"/>
      <c r="S6138" s="139"/>
    </row>
    <row r="6139" spans="2:19" ht="15.75" customHeight="1" x14ac:dyDescent="0.25">
      <c r="B6139" s="106"/>
      <c r="C6139" s="106"/>
      <c r="D6139" s="139"/>
      <c r="E6139" s="140"/>
      <c r="F6139" s="140"/>
      <c r="G6139" s="140"/>
      <c r="M6139" s="140"/>
      <c r="N6139" s="167"/>
      <c r="O6139" s="167"/>
      <c r="P6139" s="142"/>
      <c r="Q6139" s="142"/>
      <c r="R6139" s="142"/>
      <c r="S6139" s="139"/>
    </row>
    <row r="6140" spans="2:19" ht="15.75" customHeight="1" x14ac:dyDescent="0.25">
      <c r="B6140" s="106"/>
      <c r="C6140" s="106"/>
      <c r="D6140" s="139"/>
      <c r="E6140" s="140"/>
      <c r="F6140" s="140"/>
      <c r="G6140" s="140"/>
      <c r="M6140" s="140"/>
      <c r="N6140" s="167"/>
      <c r="O6140" s="167"/>
      <c r="P6140" s="142"/>
      <c r="Q6140" s="142"/>
      <c r="R6140" s="142"/>
      <c r="S6140" s="139"/>
    </row>
    <row r="6141" spans="2:19" ht="15.75" customHeight="1" x14ac:dyDescent="0.25">
      <c r="B6141" s="106"/>
      <c r="C6141" s="106"/>
      <c r="D6141" s="139"/>
      <c r="E6141" s="140"/>
      <c r="F6141" s="140"/>
      <c r="G6141" s="140"/>
      <c r="M6141" s="140"/>
      <c r="N6141" s="167"/>
      <c r="O6141" s="167"/>
      <c r="P6141" s="142"/>
      <c r="Q6141" s="142"/>
      <c r="R6141" s="142"/>
      <c r="S6141" s="139"/>
    </row>
    <row r="6142" spans="2:19" ht="15.75" customHeight="1" x14ac:dyDescent="0.25">
      <c r="B6142" s="106"/>
      <c r="C6142" s="106"/>
      <c r="D6142" s="139"/>
      <c r="E6142" s="140"/>
      <c r="F6142" s="140"/>
      <c r="G6142" s="140"/>
      <c r="M6142" s="140"/>
      <c r="N6142" s="167"/>
      <c r="O6142" s="167"/>
      <c r="P6142" s="142"/>
      <c r="Q6142" s="142"/>
      <c r="R6142" s="142"/>
      <c r="S6142" s="139"/>
    </row>
    <row r="6143" spans="2:19" ht="15.75" customHeight="1" x14ac:dyDescent="0.25">
      <c r="B6143" s="106"/>
      <c r="C6143" s="106"/>
      <c r="D6143" s="139"/>
      <c r="E6143" s="140"/>
      <c r="F6143" s="140"/>
      <c r="G6143" s="140"/>
      <c r="M6143" s="140"/>
      <c r="N6143" s="167"/>
      <c r="O6143" s="167"/>
      <c r="P6143" s="142"/>
      <c r="Q6143" s="142"/>
      <c r="R6143" s="142"/>
      <c r="S6143" s="139"/>
    </row>
    <row r="6144" spans="2:19" ht="15.75" customHeight="1" x14ac:dyDescent="0.25">
      <c r="B6144" s="106"/>
      <c r="C6144" s="106"/>
      <c r="D6144" s="139"/>
      <c r="E6144" s="140"/>
      <c r="F6144" s="140"/>
      <c r="G6144" s="140"/>
      <c r="M6144" s="140"/>
      <c r="N6144" s="167"/>
      <c r="O6144" s="167"/>
      <c r="P6144" s="142"/>
      <c r="Q6144" s="142"/>
      <c r="R6144" s="142"/>
      <c r="S6144" s="139"/>
    </row>
    <row r="6145" spans="2:19" ht="15.75" customHeight="1" x14ac:dyDescent="0.25">
      <c r="B6145" s="106"/>
      <c r="C6145" s="106"/>
      <c r="D6145" s="139"/>
      <c r="E6145" s="140"/>
      <c r="F6145" s="140"/>
      <c r="G6145" s="140"/>
      <c r="M6145" s="140"/>
      <c r="N6145" s="167"/>
      <c r="O6145" s="167"/>
      <c r="P6145" s="142"/>
      <c r="Q6145" s="142"/>
      <c r="R6145" s="142"/>
      <c r="S6145" s="139"/>
    </row>
    <row r="6146" spans="2:19" ht="15.75" customHeight="1" x14ac:dyDescent="0.25">
      <c r="B6146" s="106"/>
      <c r="C6146" s="106"/>
      <c r="D6146" s="139"/>
      <c r="E6146" s="140"/>
      <c r="F6146" s="140"/>
      <c r="G6146" s="140"/>
      <c r="M6146" s="140"/>
      <c r="N6146" s="167"/>
      <c r="O6146" s="167"/>
      <c r="P6146" s="142"/>
      <c r="Q6146" s="142"/>
      <c r="R6146" s="142"/>
      <c r="S6146" s="139"/>
    </row>
    <row r="6147" spans="2:19" ht="15.75" customHeight="1" x14ac:dyDescent="0.25">
      <c r="B6147" s="106"/>
      <c r="C6147" s="106"/>
      <c r="D6147" s="139"/>
      <c r="E6147" s="140"/>
      <c r="F6147" s="140"/>
      <c r="G6147" s="140"/>
      <c r="M6147" s="140"/>
      <c r="N6147" s="167"/>
      <c r="O6147" s="167"/>
      <c r="P6147" s="142"/>
      <c r="Q6147" s="142"/>
      <c r="R6147" s="142"/>
      <c r="S6147" s="139"/>
    </row>
    <row r="6148" spans="2:19" ht="15.75" customHeight="1" x14ac:dyDescent="0.25">
      <c r="B6148" s="106"/>
      <c r="C6148" s="106"/>
      <c r="D6148" s="139"/>
      <c r="E6148" s="140"/>
      <c r="F6148" s="140"/>
      <c r="G6148" s="140"/>
      <c r="M6148" s="140"/>
      <c r="N6148" s="167"/>
      <c r="O6148" s="167"/>
      <c r="P6148" s="142"/>
      <c r="Q6148" s="142"/>
      <c r="R6148" s="142"/>
      <c r="S6148" s="139"/>
    </row>
    <row r="6149" spans="2:19" ht="15.75" customHeight="1" x14ac:dyDescent="0.25">
      <c r="B6149" s="106"/>
      <c r="C6149" s="106"/>
      <c r="D6149" s="139"/>
      <c r="E6149" s="140"/>
      <c r="F6149" s="140"/>
      <c r="G6149" s="140"/>
      <c r="M6149" s="140"/>
      <c r="N6149" s="167"/>
      <c r="O6149" s="167"/>
      <c r="P6149" s="142"/>
      <c r="Q6149" s="142"/>
      <c r="R6149" s="142"/>
      <c r="S6149" s="139"/>
    </row>
    <row r="6150" spans="2:19" ht="15.75" customHeight="1" x14ac:dyDescent="0.25">
      <c r="B6150" s="106"/>
      <c r="C6150" s="106"/>
      <c r="D6150" s="139"/>
      <c r="E6150" s="140"/>
      <c r="F6150" s="140"/>
      <c r="G6150" s="140"/>
      <c r="M6150" s="140"/>
      <c r="N6150" s="167"/>
      <c r="O6150" s="167"/>
      <c r="P6150" s="142"/>
      <c r="Q6150" s="142"/>
      <c r="R6150" s="142"/>
      <c r="S6150" s="139"/>
    </row>
    <row r="6151" spans="2:19" ht="15.75" customHeight="1" x14ac:dyDescent="0.25">
      <c r="B6151" s="106"/>
      <c r="C6151" s="106"/>
      <c r="D6151" s="139"/>
      <c r="E6151" s="140"/>
      <c r="F6151" s="140"/>
      <c r="G6151" s="140"/>
      <c r="M6151" s="140"/>
      <c r="N6151" s="167"/>
      <c r="O6151" s="167"/>
      <c r="P6151" s="142"/>
      <c r="Q6151" s="142"/>
      <c r="R6151" s="142"/>
      <c r="S6151" s="139"/>
    </row>
    <row r="6152" spans="2:19" ht="15.75" customHeight="1" x14ac:dyDescent="0.25">
      <c r="B6152" s="106"/>
      <c r="C6152" s="106"/>
      <c r="D6152" s="139"/>
      <c r="E6152" s="140"/>
      <c r="F6152" s="140"/>
      <c r="G6152" s="140"/>
      <c r="M6152" s="140"/>
      <c r="N6152" s="167"/>
      <c r="O6152" s="167"/>
      <c r="P6152" s="142"/>
      <c r="Q6152" s="142"/>
      <c r="R6152" s="142"/>
      <c r="S6152" s="139"/>
    </row>
    <row r="6153" spans="2:19" ht="15.75" customHeight="1" x14ac:dyDescent="0.25">
      <c r="B6153" s="106"/>
      <c r="C6153" s="106"/>
      <c r="D6153" s="139"/>
      <c r="E6153" s="140"/>
      <c r="F6153" s="140"/>
      <c r="G6153" s="140"/>
      <c r="M6153" s="140"/>
      <c r="N6153" s="167"/>
      <c r="O6153" s="167"/>
      <c r="P6153" s="142"/>
      <c r="Q6153" s="142"/>
      <c r="R6153" s="142"/>
      <c r="S6153" s="139"/>
    </row>
    <row r="6154" spans="2:19" ht="15.75" customHeight="1" x14ac:dyDescent="0.25">
      <c r="B6154" s="106"/>
      <c r="C6154" s="106"/>
      <c r="D6154" s="139"/>
      <c r="E6154" s="140"/>
      <c r="F6154" s="140"/>
      <c r="G6154" s="140"/>
      <c r="M6154" s="140"/>
      <c r="N6154" s="167"/>
      <c r="O6154" s="167"/>
      <c r="P6154" s="142"/>
      <c r="Q6154" s="142"/>
      <c r="R6154" s="142"/>
      <c r="S6154" s="139"/>
    </row>
    <row r="6155" spans="2:19" ht="15.75" customHeight="1" x14ac:dyDescent="0.25">
      <c r="B6155" s="106"/>
      <c r="C6155" s="106"/>
      <c r="D6155" s="139"/>
      <c r="E6155" s="140"/>
      <c r="F6155" s="140"/>
      <c r="G6155" s="140"/>
      <c r="M6155" s="140"/>
      <c r="N6155" s="167"/>
      <c r="O6155" s="167"/>
      <c r="P6155" s="142"/>
      <c r="Q6155" s="142"/>
      <c r="R6155" s="142"/>
      <c r="S6155" s="139"/>
    </row>
    <row r="6156" spans="2:19" ht="15.75" customHeight="1" x14ac:dyDescent="0.25">
      <c r="B6156" s="106"/>
      <c r="C6156" s="106"/>
      <c r="D6156" s="139"/>
      <c r="E6156" s="140"/>
      <c r="F6156" s="140"/>
      <c r="G6156" s="140"/>
      <c r="M6156" s="140"/>
      <c r="N6156" s="167"/>
      <c r="O6156" s="167"/>
      <c r="P6156" s="142"/>
      <c r="Q6156" s="142"/>
      <c r="R6156" s="142"/>
      <c r="S6156" s="139"/>
    </row>
    <row r="6157" spans="2:19" ht="15.75" customHeight="1" x14ac:dyDescent="0.25">
      <c r="B6157" s="106"/>
      <c r="C6157" s="106"/>
      <c r="D6157" s="139"/>
      <c r="E6157" s="140"/>
      <c r="F6157" s="140"/>
      <c r="G6157" s="140"/>
      <c r="M6157" s="140"/>
      <c r="N6157" s="167"/>
      <c r="O6157" s="167"/>
      <c r="P6157" s="142"/>
      <c r="Q6157" s="142"/>
      <c r="R6157" s="142"/>
      <c r="S6157" s="139"/>
    </row>
    <row r="6158" spans="2:19" ht="15.75" customHeight="1" x14ac:dyDescent="0.25">
      <c r="B6158" s="106"/>
      <c r="C6158" s="106"/>
      <c r="D6158" s="139"/>
      <c r="E6158" s="140"/>
      <c r="F6158" s="140"/>
      <c r="G6158" s="140"/>
      <c r="M6158" s="140"/>
      <c r="N6158" s="167"/>
      <c r="O6158" s="167"/>
      <c r="P6158" s="142"/>
      <c r="Q6158" s="142"/>
      <c r="R6158" s="142"/>
      <c r="S6158" s="139"/>
    </row>
    <row r="6159" spans="2:19" ht="15.75" customHeight="1" x14ac:dyDescent="0.25">
      <c r="B6159" s="106"/>
      <c r="C6159" s="106"/>
      <c r="D6159" s="139"/>
      <c r="E6159" s="140"/>
      <c r="F6159" s="140"/>
      <c r="G6159" s="140"/>
      <c r="M6159" s="140"/>
      <c r="N6159" s="167"/>
      <c r="O6159" s="167"/>
      <c r="P6159" s="142"/>
      <c r="Q6159" s="142"/>
      <c r="R6159" s="142"/>
      <c r="S6159" s="139"/>
    </row>
    <row r="6160" spans="2:19" ht="15.75" customHeight="1" x14ac:dyDescent="0.25">
      <c r="B6160" s="106"/>
      <c r="C6160" s="106"/>
      <c r="D6160" s="139"/>
      <c r="E6160" s="140"/>
      <c r="F6160" s="140"/>
      <c r="G6160" s="140"/>
      <c r="M6160" s="140"/>
      <c r="N6160" s="167"/>
      <c r="O6160" s="167"/>
      <c r="P6160" s="142"/>
      <c r="Q6160" s="142"/>
      <c r="R6160" s="142"/>
      <c r="S6160" s="139"/>
    </row>
    <row r="6161" spans="2:19" ht="15.75" customHeight="1" x14ac:dyDescent="0.25">
      <c r="B6161" s="106"/>
      <c r="C6161" s="106"/>
      <c r="D6161" s="139"/>
      <c r="E6161" s="140"/>
      <c r="F6161" s="140"/>
      <c r="G6161" s="140"/>
      <c r="M6161" s="140"/>
      <c r="N6161" s="167"/>
      <c r="O6161" s="167"/>
      <c r="P6161" s="142"/>
      <c r="Q6161" s="142"/>
      <c r="R6161" s="142"/>
      <c r="S6161" s="139"/>
    </row>
    <row r="6162" spans="2:19" ht="15.75" customHeight="1" x14ac:dyDescent="0.25">
      <c r="B6162" s="106"/>
      <c r="C6162" s="106"/>
      <c r="D6162" s="139"/>
      <c r="E6162" s="140"/>
      <c r="F6162" s="140"/>
      <c r="G6162" s="140"/>
      <c r="M6162" s="140"/>
      <c r="N6162" s="167"/>
      <c r="O6162" s="167"/>
      <c r="P6162" s="142"/>
      <c r="Q6162" s="142"/>
      <c r="R6162" s="142"/>
      <c r="S6162" s="139"/>
    </row>
    <row r="6163" spans="2:19" ht="15.75" customHeight="1" x14ac:dyDescent="0.25">
      <c r="B6163" s="106"/>
      <c r="C6163" s="106"/>
      <c r="D6163" s="139"/>
      <c r="E6163" s="140"/>
      <c r="F6163" s="140"/>
      <c r="G6163" s="140"/>
      <c r="M6163" s="140"/>
      <c r="N6163" s="167"/>
      <c r="O6163" s="167"/>
      <c r="P6163" s="142"/>
      <c r="Q6163" s="142"/>
      <c r="R6163" s="142"/>
      <c r="S6163" s="139"/>
    </row>
    <row r="6164" spans="2:19" ht="15.75" customHeight="1" x14ac:dyDescent="0.25">
      <c r="B6164" s="106"/>
      <c r="C6164" s="106"/>
      <c r="D6164" s="139"/>
      <c r="E6164" s="140"/>
      <c r="F6164" s="140"/>
      <c r="G6164" s="140"/>
      <c r="M6164" s="140"/>
      <c r="N6164" s="167"/>
      <c r="O6164" s="167"/>
      <c r="P6164" s="142"/>
      <c r="Q6164" s="142"/>
      <c r="R6164" s="142"/>
      <c r="S6164" s="139"/>
    </row>
    <row r="6165" spans="2:19" ht="15.75" customHeight="1" x14ac:dyDescent="0.25">
      <c r="B6165" s="106"/>
      <c r="C6165" s="106"/>
      <c r="D6165" s="139"/>
      <c r="E6165" s="140"/>
      <c r="F6165" s="140"/>
      <c r="G6165" s="140"/>
      <c r="M6165" s="140"/>
      <c r="N6165" s="167"/>
      <c r="O6165" s="167"/>
      <c r="P6165" s="142"/>
      <c r="Q6165" s="142"/>
      <c r="R6165" s="142"/>
      <c r="S6165" s="139"/>
    </row>
    <row r="6166" spans="2:19" ht="15.75" customHeight="1" x14ac:dyDescent="0.25">
      <c r="B6166" s="106"/>
      <c r="C6166" s="106"/>
      <c r="D6166" s="139"/>
      <c r="E6166" s="140"/>
      <c r="F6166" s="140"/>
      <c r="G6166" s="140"/>
      <c r="M6166" s="140"/>
      <c r="N6166" s="167"/>
      <c r="O6166" s="167"/>
      <c r="P6166" s="142"/>
      <c r="Q6166" s="142"/>
      <c r="R6166" s="142"/>
      <c r="S6166" s="139"/>
    </row>
    <row r="6167" spans="2:19" ht="15.75" customHeight="1" x14ac:dyDescent="0.25">
      <c r="B6167" s="106"/>
      <c r="C6167" s="106"/>
      <c r="D6167" s="139"/>
      <c r="E6167" s="140"/>
      <c r="F6167" s="140"/>
      <c r="G6167" s="140"/>
      <c r="M6167" s="140"/>
      <c r="N6167" s="167"/>
      <c r="O6167" s="167"/>
      <c r="P6167" s="142"/>
      <c r="Q6167" s="142"/>
      <c r="R6167" s="142"/>
      <c r="S6167" s="139"/>
    </row>
    <row r="6168" spans="2:19" ht="15.75" customHeight="1" x14ac:dyDescent="0.25">
      <c r="B6168" s="106"/>
      <c r="C6168" s="106"/>
      <c r="D6168" s="139"/>
      <c r="E6168" s="140"/>
      <c r="F6168" s="140"/>
      <c r="G6168" s="140"/>
      <c r="M6168" s="140"/>
      <c r="N6168" s="167"/>
      <c r="O6168" s="167"/>
      <c r="P6168" s="142"/>
      <c r="Q6168" s="142"/>
      <c r="R6168" s="142"/>
      <c r="S6168" s="139"/>
    </row>
    <row r="6169" spans="2:19" ht="15.75" customHeight="1" x14ac:dyDescent="0.25">
      <c r="B6169" s="106"/>
      <c r="C6169" s="106"/>
      <c r="D6169" s="139"/>
      <c r="E6169" s="140"/>
      <c r="F6169" s="140"/>
      <c r="G6169" s="140"/>
      <c r="M6169" s="140"/>
      <c r="N6169" s="167"/>
      <c r="O6169" s="167"/>
      <c r="P6169" s="142"/>
      <c r="Q6169" s="142"/>
      <c r="R6169" s="142"/>
      <c r="S6169" s="139"/>
    </row>
    <row r="6170" spans="2:19" ht="15.75" customHeight="1" x14ac:dyDescent="0.25">
      <c r="B6170" s="106"/>
      <c r="C6170" s="106"/>
      <c r="D6170" s="139"/>
      <c r="E6170" s="140"/>
      <c r="F6170" s="140"/>
      <c r="G6170" s="140"/>
      <c r="M6170" s="140"/>
      <c r="N6170" s="167"/>
      <c r="O6170" s="167"/>
      <c r="P6170" s="142"/>
      <c r="Q6170" s="142"/>
      <c r="R6170" s="142"/>
      <c r="S6170" s="139"/>
    </row>
    <row r="6171" spans="2:19" ht="15.75" customHeight="1" x14ac:dyDescent="0.25">
      <c r="B6171" s="106"/>
      <c r="C6171" s="106"/>
      <c r="D6171" s="139"/>
      <c r="E6171" s="140"/>
      <c r="F6171" s="140"/>
      <c r="G6171" s="140"/>
      <c r="M6171" s="140"/>
      <c r="N6171" s="167"/>
      <c r="O6171" s="167"/>
      <c r="P6171" s="142"/>
      <c r="Q6171" s="142"/>
      <c r="R6171" s="142"/>
      <c r="S6171" s="139"/>
    </row>
    <row r="6172" spans="2:19" ht="15.75" customHeight="1" x14ac:dyDescent="0.25">
      <c r="B6172" s="106"/>
      <c r="C6172" s="106"/>
      <c r="D6172" s="139"/>
      <c r="E6172" s="140"/>
      <c r="F6172" s="140"/>
      <c r="G6172" s="140"/>
      <c r="M6172" s="140"/>
      <c r="N6172" s="167"/>
      <c r="O6172" s="167"/>
      <c r="P6172" s="142"/>
      <c r="Q6172" s="142"/>
      <c r="R6172" s="142"/>
      <c r="S6172" s="139"/>
    </row>
    <row r="6173" spans="2:19" ht="15.75" customHeight="1" x14ac:dyDescent="0.25">
      <c r="B6173" s="106"/>
      <c r="C6173" s="106"/>
      <c r="D6173" s="139"/>
      <c r="E6173" s="140"/>
      <c r="F6173" s="140"/>
      <c r="G6173" s="140"/>
      <c r="M6173" s="140"/>
      <c r="N6173" s="167"/>
      <c r="O6173" s="167"/>
      <c r="P6173" s="142"/>
      <c r="Q6173" s="142"/>
      <c r="R6173" s="142"/>
      <c r="S6173" s="139"/>
    </row>
    <row r="6174" spans="2:19" ht="15.75" customHeight="1" x14ac:dyDescent="0.25">
      <c r="B6174" s="106"/>
      <c r="C6174" s="106"/>
      <c r="D6174" s="139"/>
      <c r="E6174" s="140"/>
      <c r="F6174" s="140"/>
      <c r="G6174" s="140"/>
      <c r="M6174" s="140"/>
      <c r="N6174" s="167"/>
      <c r="O6174" s="167"/>
      <c r="P6174" s="142"/>
      <c r="Q6174" s="142"/>
      <c r="R6174" s="142"/>
      <c r="S6174" s="139"/>
    </row>
    <row r="6175" spans="2:19" ht="15.75" customHeight="1" x14ac:dyDescent="0.25">
      <c r="B6175" s="106"/>
      <c r="C6175" s="106"/>
      <c r="D6175" s="139"/>
      <c r="E6175" s="140"/>
      <c r="F6175" s="140"/>
      <c r="G6175" s="140"/>
      <c r="M6175" s="140"/>
      <c r="N6175" s="167"/>
      <c r="O6175" s="167"/>
      <c r="P6175" s="142"/>
      <c r="Q6175" s="142"/>
      <c r="R6175" s="142"/>
      <c r="S6175" s="139"/>
    </row>
    <row r="6176" spans="2:19" ht="15.75" customHeight="1" x14ac:dyDescent="0.25">
      <c r="B6176" s="106"/>
      <c r="C6176" s="106"/>
      <c r="D6176" s="139"/>
      <c r="E6176" s="140"/>
      <c r="F6176" s="140"/>
      <c r="G6176" s="140"/>
      <c r="M6176" s="140"/>
      <c r="N6176" s="167"/>
      <c r="O6176" s="167"/>
      <c r="P6176" s="142"/>
      <c r="Q6176" s="142"/>
      <c r="R6176" s="142"/>
      <c r="S6176" s="139"/>
    </row>
    <row r="6177" spans="2:19" ht="15.75" customHeight="1" x14ac:dyDescent="0.25">
      <c r="B6177" s="106"/>
      <c r="C6177" s="106"/>
      <c r="D6177" s="139"/>
      <c r="E6177" s="140"/>
      <c r="F6177" s="140"/>
      <c r="G6177" s="140"/>
      <c r="M6177" s="140"/>
      <c r="N6177" s="167"/>
      <c r="O6177" s="167"/>
      <c r="P6177" s="142"/>
      <c r="Q6177" s="142"/>
      <c r="R6177" s="142"/>
      <c r="S6177" s="139"/>
    </row>
    <row r="6178" spans="2:19" ht="15.75" customHeight="1" x14ac:dyDescent="0.25">
      <c r="B6178" s="106"/>
      <c r="C6178" s="106"/>
      <c r="D6178" s="139"/>
      <c r="E6178" s="140"/>
      <c r="F6178" s="140"/>
      <c r="G6178" s="140"/>
      <c r="M6178" s="140"/>
      <c r="N6178" s="167"/>
      <c r="O6178" s="167"/>
      <c r="P6178" s="142"/>
      <c r="Q6178" s="142"/>
      <c r="R6178" s="142"/>
      <c r="S6178" s="139"/>
    </row>
    <row r="6179" spans="2:19" ht="15.75" customHeight="1" x14ac:dyDescent="0.25">
      <c r="B6179" s="106"/>
      <c r="C6179" s="106"/>
      <c r="D6179" s="139"/>
      <c r="E6179" s="140"/>
      <c r="F6179" s="140"/>
      <c r="G6179" s="140"/>
      <c r="M6179" s="140"/>
      <c r="N6179" s="167"/>
      <c r="O6179" s="167"/>
      <c r="P6179" s="142"/>
      <c r="Q6179" s="142"/>
      <c r="R6179" s="142"/>
      <c r="S6179" s="139"/>
    </row>
    <row r="6180" spans="2:19" ht="15.75" customHeight="1" x14ac:dyDescent="0.25">
      <c r="B6180" s="106"/>
      <c r="C6180" s="106"/>
      <c r="D6180" s="139"/>
      <c r="E6180" s="140"/>
      <c r="F6180" s="140"/>
      <c r="G6180" s="140"/>
      <c r="M6180" s="140"/>
      <c r="N6180" s="167"/>
      <c r="O6180" s="167"/>
      <c r="P6180" s="142"/>
      <c r="Q6180" s="142"/>
      <c r="R6180" s="142"/>
      <c r="S6180" s="139"/>
    </row>
    <row r="6181" spans="2:19" ht="15.75" customHeight="1" x14ac:dyDescent="0.25">
      <c r="B6181" s="106"/>
      <c r="C6181" s="106"/>
      <c r="D6181" s="139"/>
      <c r="E6181" s="140"/>
      <c r="F6181" s="140"/>
      <c r="G6181" s="140"/>
      <c r="M6181" s="140"/>
      <c r="N6181" s="167"/>
      <c r="O6181" s="167"/>
      <c r="P6181" s="142"/>
      <c r="Q6181" s="142"/>
      <c r="R6181" s="142"/>
      <c r="S6181" s="139"/>
    </row>
    <row r="6182" spans="2:19" ht="15.75" customHeight="1" x14ac:dyDescent="0.25">
      <c r="B6182" s="106"/>
      <c r="C6182" s="106"/>
      <c r="D6182" s="139"/>
      <c r="E6182" s="140"/>
      <c r="F6182" s="140"/>
      <c r="G6182" s="140"/>
      <c r="M6182" s="140"/>
      <c r="N6182" s="167"/>
      <c r="O6182" s="167"/>
      <c r="P6182" s="142"/>
      <c r="Q6182" s="142"/>
      <c r="R6182" s="142"/>
      <c r="S6182" s="139"/>
    </row>
    <row r="6183" spans="2:19" ht="15.75" customHeight="1" x14ac:dyDescent="0.25">
      <c r="B6183" s="106"/>
      <c r="C6183" s="106"/>
      <c r="D6183" s="139"/>
      <c r="E6183" s="140"/>
      <c r="F6183" s="140"/>
      <c r="G6183" s="140"/>
      <c r="M6183" s="140"/>
      <c r="N6183" s="167"/>
      <c r="O6183" s="167"/>
      <c r="P6183" s="142"/>
      <c r="Q6183" s="142"/>
      <c r="R6183" s="142"/>
      <c r="S6183" s="139"/>
    </row>
    <row r="6184" spans="2:19" ht="15.75" customHeight="1" x14ac:dyDescent="0.25">
      <c r="B6184" s="106"/>
      <c r="C6184" s="106"/>
      <c r="D6184" s="139"/>
      <c r="E6184" s="140"/>
      <c r="F6184" s="140"/>
      <c r="G6184" s="140"/>
      <c r="M6184" s="140"/>
      <c r="N6184" s="167"/>
      <c r="O6184" s="167"/>
      <c r="P6184" s="142"/>
      <c r="Q6184" s="142"/>
      <c r="R6184" s="142"/>
      <c r="S6184" s="139"/>
    </row>
    <row r="6185" spans="2:19" ht="15.75" customHeight="1" x14ac:dyDescent="0.25">
      <c r="B6185" s="106"/>
      <c r="C6185" s="106"/>
      <c r="D6185" s="139"/>
      <c r="E6185" s="140"/>
      <c r="F6185" s="140"/>
      <c r="G6185" s="140"/>
      <c r="M6185" s="140"/>
      <c r="N6185" s="167"/>
      <c r="O6185" s="167"/>
      <c r="P6185" s="142"/>
      <c r="Q6185" s="142"/>
      <c r="R6185" s="142"/>
      <c r="S6185" s="139"/>
    </row>
    <row r="6186" spans="2:19" ht="15.75" customHeight="1" x14ac:dyDescent="0.25">
      <c r="B6186" s="106"/>
      <c r="C6186" s="106"/>
      <c r="D6186" s="139"/>
      <c r="E6186" s="140"/>
      <c r="F6186" s="140"/>
      <c r="G6186" s="140"/>
      <c r="M6186" s="140"/>
      <c r="N6186" s="167"/>
      <c r="O6186" s="167"/>
      <c r="P6186" s="142"/>
      <c r="Q6186" s="142"/>
      <c r="R6186" s="142"/>
      <c r="S6186" s="139"/>
    </row>
    <row r="6187" spans="2:19" ht="15.75" customHeight="1" x14ac:dyDescent="0.25">
      <c r="B6187" s="106"/>
      <c r="C6187" s="106"/>
      <c r="D6187" s="139"/>
      <c r="E6187" s="140"/>
      <c r="F6187" s="140"/>
      <c r="G6187" s="140"/>
      <c r="M6187" s="140"/>
      <c r="N6187" s="167"/>
      <c r="O6187" s="167"/>
      <c r="P6187" s="142"/>
      <c r="Q6187" s="142"/>
      <c r="R6187" s="142"/>
      <c r="S6187" s="139"/>
    </row>
    <row r="6188" spans="2:19" ht="15.75" customHeight="1" x14ac:dyDescent="0.25">
      <c r="B6188" s="106"/>
      <c r="C6188" s="106"/>
      <c r="D6188" s="139"/>
      <c r="E6188" s="140"/>
      <c r="F6188" s="140"/>
      <c r="G6188" s="140"/>
      <c r="M6188" s="140"/>
      <c r="N6188" s="167"/>
      <c r="O6188" s="167"/>
      <c r="P6188" s="142"/>
      <c r="Q6188" s="142"/>
      <c r="R6188" s="142"/>
      <c r="S6188" s="139"/>
    </row>
    <row r="6189" spans="2:19" ht="15.75" customHeight="1" x14ac:dyDescent="0.25">
      <c r="B6189" s="106"/>
      <c r="C6189" s="106"/>
      <c r="D6189" s="139"/>
      <c r="E6189" s="140"/>
      <c r="F6189" s="140"/>
      <c r="G6189" s="140"/>
      <c r="M6189" s="140"/>
      <c r="N6189" s="167"/>
      <c r="O6189" s="167"/>
      <c r="P6189" s="142"/>
      <c r="Q6189" s="142"/>
      <c r="R6189" s="142"/>
      <c r="S6189" s="139"/>
    </row>
    <row r="6190" spans="2:19" ht="15.75" customHeight="1" x14ac:dyDescent="0.25">
      <c r="B6190" s="106"/>
      <c r="C6190" s="106"/>
      <c r="D6190" s="139"/>
      <c r="E6190" s="140"/>
      <c r="F6190" s="140"/>
      <c r="G6190" s="140"/>
      <c r="M6190" s="140"/>
      <c r="N6190" s="167"/>
      <c r="O6190" s="167"/>
      <c r="P6190" s="142"/>
      <c r="Q6190" s="142"/>
      <c r="R6190" s="142"/>
      <c r="S6190" s="139"/>
    </row>
    <row r="6191" spans="2:19" ht="15.75" customHeight="1" x14ac:dyDescent="0.25">
      <c r="B6191" s="106"/>
      <c r="C6191" s="106"/>
      <c r="D6191" s="139"/>
      <c r="E6191" s="140"/>
      <c r="F6191" s="140"/>
      <c r="G6191" s="140"/>
      <c r="M6191" s="140"/>
      <c r="N6191" s="167"/>
      <c r="O6191" s="167"/>
      <c r="P6191" s="142"/>
      <c r="Q6191" s="142"/>
      <c r="R6191" s="142"/>
      <c r="S6191" s="139"/>
    </row>
    <row r="6192" spans="2:19" ht="15.75" customHeight="1" x14ac:dyDescent="0.25">
      <c r="B6192" s="106"/>
      <c r="C6192" s="106"/>
      <c r="D6192" s="139"/>
      <c r="E6192" s="140"/>
      <c r="F6192" s="140"/>
      <c r="G6192" s="140"/>
      <c r="M6192" s="140"/>
      <c r="N6192" s="167"/>
      <c r="O6192" s="167"/>
      <c r="P6192" s="142"/>
      <c r="Q6192" s="142"/>
      <c r="R6192" s="142"/>
      <c r="S6192" s="139"/>
    </row>
    <row r="6193" spans="2:19" ht="15.75" customHeight="1" x14ac:dyDescent="0.25">
      <c r="B6193" s="106"/>
      <c r="C6193" s="106"/>
      <c r="D6193" s="139"/>
      <c r="E6193" s="140"/>
      <c r="F6193" s="140"/>
      <c r="G6193" s="140"/>
      <c r="M6193" s="140"/>
      <c r="N6193" s="167"/>
      <c r="O6193" s="167"/>
      <c r="P6193" s="142"/>
      <c r="Q6193" s="142"/>
      <c r="R6193" s="142"/>
      <c r="S6193" s="139"/>
    </row>
    <row r="6194" spans="2:19" ht="15.75" customHeight="1" x14ac:dyDescent="0.25">
      <c r="B6194" s="106"/>
      <c r="C6194" s="106"/>
      <c r="D6194" s="139"/>
      <c r="E6194" s="140"/>
      <c r="F6194" s="140"/>
      <c r="G6194" s="140"/>
      <c r="M6194" s="140"/>
      <c r="N6194" s="167"/>
      <c r="O6194" s="167"/>
      <c r="P6194" s="142"/>
      <c r="Q6194" s="142"/>
      <c r="R6194" s="142"/>
      <c r="S6194" s="139"/>
    </row>
    <row r="6195" spans="2:19" ht="15.75" customHeight="1" x14ac:dyDescent="0.25">
      <c r="B6195" s="106"/>
      <c r="C6195" s="106"/>
      <c r="D6195" s="139"/>
      <c r="E6195" s="140"/>
      <c r="F6195" s="140"/>
      <c r="G6195" s="140"/>
      <c r="M6195" s="140"/>
      <c r="N6195" s="167"/>
      <c r="O6195" s="167"/>
      <c r="P6195" s="142"/>
      <c r="Q6195" s="142"/>
      <c r="R6195" s="142"/>
      <c r="S6195" s="139"/>
    </row>
    <row r="6196" spans="2:19" ht="15.75" customHeight="1" x14ac:dyDescent="0.25">
      <c r="B6196" s="106"/>
      <c r="C6196" s="106"/>
      <c r="D6196" s="139"/>
      <c r="E6196" s="140"/>
      <c r="F6196" s="140"/>
      <c r="G6196" s="140"/>
      <c r="M6196" s="140"/>
      <c r="N6196" s="167"/>
      <c r="O6196" s="167"/>
      <c r="P6196" s="142"/>
      <c r="Q6196" s="142"/>
      <c r="R6196" s="142"/>
      <c r="S6196" s="139"/>
    </row>
    <row r="6197" spans="2:19" ht="15.75" customHeight="1" x14ac:dyDescent="0.25">
      <c r="B6197" s="106"/>
      <c r="C6197" s="106"/>
      <c r="D6197" s="139"/>
      <c r="E6197" s="140"/>
      <c r="F6197" s="140"/>
      <c r="G6197" s="140"/>
      <c r="M6197" s="140"/>
      <c r="N6197" s="167"/>
      <c r="O6197" s="167"/>
      <c r="P6197" s="142"/>
      <c r="Q6197" s="142"/>
      <c r="R6197" s="142"/>
      <c r="S6197" s="139"/>
    </row>
    <row r="6198" spans="2:19" ht="15.75" customHeight="1" x14ac:dyDescent="0.25">
      <c r="B6198" s="106"/>
      <c r="C6198" s="106"/>
      <c r="D6198" s="139"/>
      <c r="E6198" s="140"/>
      <c r="F6198" s="140"/>
      <c r="G6198" s="140"/>
      <c r="M6198" s="140"/>
      <c r="N6198" s="167"/>
      <c r="O6198" s="167"/>
      <c r="P6198" s="142"/>
      <c r="Q6198" s="142"/>
      <c r="R6198" s="142"/>
      <c r="S6198" s="139"/>
    </row>
    <row r="6199" spans="2:19" ht="15.75" customHeight="1" x14ac:dyDescent="0.25">
      <c r="B6199" s="106"/>
      <c r="C6199" s="106"/>
      <c r="D6199" s="139"/>
      <c r="E6199" s="140"/>
      <c r="F6199" s="140"/>
      <c r="G6199" s="140"/>
      <c r="M6199" s="140"/>
      <c r="N6199" s="167"/>
      <c r="O6199" s="167"/>
      <c r="P6199" s="142"/>
      <c r="Q6199" s="142"/>
      <c r="R6199" s="142"/>
      <c r="S6199" s="139"/>
    </row>
    <row r="6200" spans="2:19" ht="15.75" customHeight="1" x14ac:dyDescent="0.25">
      <c r="B6200" s="106"/>
      <c r="C6200" s="106"/>
      <c r="D6200" s="139"/>
      <c r="E6200" s="140"/>
      <c r="F6200" s="140"/>
      <c r="G6200" s="140"/>
      <c r="M6200" s="140"/>
      <c r="N6200" s="167"/>
      <c r="O6200" s="167"/>
      <c r="P6200" s="142"/>
      <c r="Q6200" s="142"/>
      <c r="R6200" s="142"/>
      <c r="S6200" s="139"/>
    </row>
    <row r="6201" spans="2:19" ht="15.75" customHeight="1" x14ac:dyDescent="0.25">
      <c r="B6201" s="106"/>
      <c r="C6201" s="106"/>
      <c r="D6201" s="139"/>
      <c r="E6201" s="140"/>
      <c r="F6201" s="140"/>
      <c r="G6201" s="140"/>
      <c r="M6201" s="140"/>
      <c r="N6201" s="167"/>
      <c r="O6201" s="167"/>
      <c r="P6201" s="142"/>
      <c r="Q6201" s="142"/>
      <c r="R6201" s="142"/>
      <c r="S6201" s="139"/>
    </row>
    <row r="6202" spans="2:19" ht="15.75" customHeight="1" x14ac:dyDescent="0.25">
      <c r="B6202" s="106"/>
      <c r="C6202" s="106"/>
      <c r="D6202" s="139"/>
      <c r="E6202" s="140"/>
      <c r="F6202" s="140"/>
      <c r="G6202" s="140"/>
      <c r="M6202" s="140"/>
      <c r="N6202" s="167"/>
      <c r="O6202" s="167"/>
      <c r="P6202" s="142"/>
      <c r="Q6202" s="142"/>
      <c r="R6202" s="142"/>
      <c r="S6202" s="139"/>
    </row>
    <row r="6203" spans="2:19" ht="15.75" customHeight="1" x14ac:dyDescent="0.25">
      <c r="B6203" s="106"/>
      <c r="C6203" s="106"/>
      <c r="D6203" s="139"/>
      <c r="E6203" s="140"/>
      <c r="F6203" s="140"/>
      <c r="G6203" s="140"/>
      <c r="M6203" s="140"/>
      <c r="N6203" s="167"/>
      <c r="O6203" s="167"/>
      <c r="P6203" s="142"/>
      <c r="Q6203" s="142"/>
      <c r="R6203" s="142"/>
      <c r="S6203" s="139"/>
    </row>
    <row r="6204" spans="2:19" ht="15.75" customHeight="1" x14ac:dyDescent="0.25">
      <c r="B6204" s="106"/>
      <c r="C6204" s="106"/>
      <c r="D6204" s="139"/>
      <c r="E6204" s="140"/>
      <c r="F6204" s="140"/>
      <c r="G6204" s="140"/>
      <c r="M6204" s="140"/>
      <c r="N6204" s="167"/>
      <c r="O6204" s="167"/>
      <c r="P6204" s="142"/>
      <c r="Q6204" s="142"/>
      <c r="R6204" s="142"/>
      <c r="S6204" s="139"/>
    </row>
    <row r="6205" spans="2:19" ht="15.75" customHeight="1" x14ac:dyDescent="0.25">
      <c r="B6205" s="106"/>
      <c r="C6205" s="106"/>
      <c r="D6205" s="139"/>
      <c r="E6205" s="140"/>
      <c r="F6205" s="140"/>
      <c r="G6205" s="140"/>
      <c r="M6205" s="140"/>
      <c r="N6205" s="167"/>
      <c r="O6205" s="167"/>
      <c r="P6205" s="142"/>
      <c r="Q6205" s="142"/>
      <c r="R6205" s="142"/>
      <c r="S6205" s="139"/>
    </row>
    <row r="6206" spans="2:19" ht="15.75" customHeight="1" x14ac:dyDescent="0.25">
      <c r="B6206" s="106"/>
      <c r="C6206" s="106"/>
      <c r="D6206" s="139"/>
      <c r="E6206" s="140"/>
      <c r="F6206" s="140"/>
      <c r="G6206" s="140"/>
      <c r="M6206" s="140"/>
      <c r="N6206" s="167"/>
      <c r="O6206" s="167"/>
      <c r="P6206" s="142"/>
      <c r="Q6206" s="142"/>
      <c r="R6206" s="142"/>
      <c r="S6206" s="139"/>
    </row>
    <row r="6207" spans="2:19" ht="15.75" customHeight="1" x14ac:dyDescent="0.25">
      <c r="B6207" s="106"/>
      <c r="C6207" s="106"/>
      <c r="D6207" s="139"/>
      <c r="E6207" s="140"/>
      <c r="F6207" s="140"/>
      <c r="G6207" s="140"/>
      <c r="M6207" s="140"/>
      <c r="N6207" s="167"/>
      <c r="O6207" s="167"/>
      <c r="P6207" s="142"/>
      <c r="Q6207" s="142"/>
      <c r="R6207" s="142"/>
      <c r="S6207" s="139"/>
    </row>
    <row r="6208" spans="2:19" ht="15.75" customHeight="1" x14ac:dyDescent="0.25">
      <c r="B6208" s="106"/>
      <c r="C6208" s="106"/>
      <c r="D6208" s="139"/>
      <c r="E6208" s="140"/>
      <c r="F6208" s="140"/>
      <c r="G6208" s="140"/>
      <c r="M6208" s="140"/>
      <c r="N6208" s="167"/>
      <c r="O6208" s="167"/>
      <c r="P6208" s="142"/>
      <c r="Q6208" s="142"/>
      <c r="R6208" s="142"/>
      <c r="S6208" s="139"/>
    </row>
    <row r="6209" spans="2:19" ht="15.75" customHeight="1" x14ac:dyDescent="0.25">
      <c r="B6209" s="106"/>
      <c r="C6209" s="106"/>
      <c r="D6209" s="139"/>
      <c r="E6209" s="140"/>
      <c r="F6209" s="140"/>
      <c r="G6209" s="140"/>
      <c r="M6209" s="140"/>
      <c r="N6209" s="167"/>
      <c r="O6209" s="167"/>
      <c r="P6209" s="142"/>
      <c r="Q6209" s="142"/>
      <c r="R6209" s="142"/>
      <c r="S6209" s="139"/>
    </row>
    <row r="6210" spans="2:19" ht="15.75" customHeight="1" x14ac:dyDescent="0.25">
      <c r="B6210" s="106"/>
      <c r="C6210" s="106"/>
      <c r="D6210" s="139"/>
      <c r="E6210" s="140"/>
      <c r="F6210" s="140"/>
      <c r="G6210" s="140"/>
      <c r="M6210" s="140"/>
      <c r="N6210" s="167"/>
      <c r="O6210" s="167"/>
      <c r="P6210" s="142"/>
      <c r="Q6210" s="142"/>
      <c r="R6210" s="142"/>
      <c r="S6210" s="139"/>
    </row>
    <row r="6211" spans="2:19" ht="15.75" customHeight="1" x14ac:dyDescent="0.25">
      <c r="B6211" s="106"/>
      <c r="C6211" s="106"/>
      <c r="D6211" s="139"/>
      <c r="E6211" s="140"/>
      <c r="F6211" s="140"/>
      <c r="G6211" s="140"/>
      <c r="M6211" s="140"/>
      <c r="N6211" s="167"/>
      <c r="O6211" s="167"/>
      <c r="P6211" s="142"/>
      <c r="Q6211" s="142"/>
      <c r="R6211" s="142"/>
      <c r="S6211" s="139"/>
    </row>
    <row r="6212" spans="2:19" ht="15.75" customHeight="1" x14ac:dyDescent="0.25">
      <c r="B6212" s="106"/>
      <c r="C6212" s="106"/>
      <c r="D6212" s="139"/>
      <c r="E6212" s="140"/>
      <c r="F6212" s="140"/>
      <c r="G6212" s="140"/>
      <c r="M6212" s="140"/>
      <c r="N6212" s="167"/>
      <c r="O6212" s="167"/>
      <c r="P6212" s="142"/>
      <c r="Q6212" s="142"/>
      <c r="R6212" s="142"/>
      <c r="S6212" s="139"/>
    </row>
    <row r="6213" spans="2:19" ht="15.75" customHeight="1" x14ac:dyDescent="0.25">
      <c r="B6213" s="106"/>
      <c r="C6213" s="106"/>
      <c r="D6213" s="139"/>
      <c r="E6213" s="140"/>
      <c r="F6213" s="140"/>
      <c r="G6213" s="140"/>
      <c r="M6213" s="140"/>
      <c r="N6213" s="167"/>
      <c r="O6213" s="167"/>
      <c r="P6213" s="142"/>
      <c r="Q6213" s="142"/>
      <c r="R6213" s="142"/>
      <c r="S6213" s="139"/>
    </row>
    <row r="6214" spans="2:19" ht="15.75" customHeight="1" x14ac:dyDescent="0.25">
      <c r="B6214" s="106"/>
      <c r="C6214" s="106"/>
      <c r="D6214" s="139"/>
      <c r="E6214" s="140"/>
      <c r="F6214" s="140"/>
      <c r="G6214" s="140"/>
      <c r="M6214" s="140"/>
      <c r="N6214" s="167"/>
      <c r="O6214" s="167"/>
      <c r="P6214" s="142"/>
      <c r="Q6214" s="142"/>
      <c r="R6214" s="142"/>
      <c r="S6214" s="139"/>
    </row>
    <row r="6215" spans="2:19" ht="15.75" customHeight="1" x14ac:dyDescent="0.25">
      <c r="B6215" s="106"/>
      <c r="C6215" s="106"/>
      <c r="D6215" s="139"/>
      <c r="E6215" s="140"/>
      <c r="F6215" s="140"/>
      <c r="G6215" s="140"/>
      <c r="M6215" s="140"/>
      <c r="N6215" s="167"/>
      <c r="O6215" s="167"/>
      <c r="P6215" s="142"/>
      <c r="Q6215" s="142"/>
      <c r="R6215" s="142"/>
      <c r="S6215" s="139"/>
    </row>
    <row r="6216" spans="2:19" ht="15.75" customHeight="1" x14ac:dyDescent="0.25">
      <c r="B6216" s="106"/>
      <c r="C6216" s="106"/>
      <c r="D6216" s="139"/>
      <c r="E6216" s="140"/>
      <c r="F6216" s="140"/>
      <c r="G6216" s="140"/>
      <c r="M6216" s="140"/>
      <c r="N6216" s="167"/>
      <c r="O6216" s="167"/>
      <c r="P6216" s="142"/>
      <c r="Q6216" s="142"/>
      <c r="R6216" s="142"/>
      <c r="S6216" s="139"/>
    </row>
    <row r="6217" spans="2:19" ht="15.75" customHeight="1" x14ac:dyDescent="0.25">
      <c r="B6217" s="106"/>
      <c r="C6217" s="106"/>
      <c r="D6217" s="139"/>
      <c r="E6217" s="140"/>
      <c r="F6217" s="140"/>
      <c r="G6217" s="140"/>
      <c r="M6217" s="140"/>
      <c r="N6217" s="167"/>
      <c r="O6217" s="167"/>
      <c r="P6217" s="142"/>
      <c r="Q6217" s="142"/>
      <c r="R6217" s="142"/>
      <c r="S6217" s="139"/>
    </row>
    <row r="6218" spans="2:19" ht="15.75" customHeight="1" x14ac:dyDescent="0.25">
      <c r="B6218" s="106"/>
      <c r="C6218" s="106"/>
      <c r="D6218" s="139"/>
      <c r="E6218" s="140"/>
      <c r="F6218" s="140"/>
      <c r="G6218" s="140"/>
      <c r="M6218" s="140"/>
      <c r="N6218" s="167"/>
      <c r="O6218" s="167"/>
      <c r="P6218" s="142"/>
      <c r="Q6218" s="142"/>
      <c r="R6218" s="142"/>
      <c r="S6218" s="139"/>
    </row>
    <row r="6219" spans="2:19" ht="15.75" customHeight="1" x14ac:dyDescent="0.25">
      <c r="B6219" s="106"/>
      <c r="C6219" s="106"/>
      <c r="D6219" s="139"/>
      <c r="E6219" s="140"/>
      <c r="F6219" s="140"/>
      <c r="G6219" s="140"/>
      <c r="M6219" s="140"/>
      <c r="N6219" s="167"/>
      <c r="O6219" s="167"/>
      <c r="P6219" s="142"/>
      <c r="Q6219" s="142"/>
      <c r="R6219" s="142"/>
      <c r="S6219" s="139"/>
    </row>
    <row r="6220" spans="2:19" ht="15.75" customHeight="1" x14ac:dyDescent="0.25">
      <c r="B6220" s="106"/>
      <c r="C6220" s="106"/>
      <c r="D6220" s="139"/>
      <c r="E6220" s="140"/>
      <c r="F6220" s="140"/>
      <c r="G6220" s="140"/>
      <c r="M6220" s="140"/>
      <c r="N6220" s="167"/>
      <c r="O6220" s="167"/>
      <c r="P6220" s="142"/>
      <c r="Q6220" s="142"/>
      <c r="R6220" s="142"/>
      <c r="S6220" s="139"/>
    </row>
    <row r="6221" spans="2:19" ht="15.75" customHeight="1" x14ac:dyDescent="0.25">
      <c r="B6221" s="106"/>
      <c r="C6221" s="106"/>
      <c r="D6221" s="139"/>
      <c r="E6221" s="140"/>
      <c r="F6221" s="140"/>
      <c r="G6221" s="140"/>
      <c r="M6221" s="140"/>
      <c r="N6221" s="167"/>
      <c r="O6221" s="167"/>
      <c r="P6221" s="142"/>
      <c r="Q6221" s="142"/>
      <c r="R6221" s="142"/>
      <c r="S6221" s="139"/>
    </row>
    <row r="6222" spans="2:19" ht="15.75" customHeight="1" x14ac:dyDescent="0.25">
      <c r="B6222" s="106"/>
      <c r="C6222" s="106"/>
      <c r="D6222" s="139"/>
      <c r="E6222" s="140"/>
      <c r="F6222" s="140"/>
      <c r="G6222" s="140"/>
      <c r="M6222" s="140"/>
      <c r="N6222" s="167"/>
      <c r="O6222" s="167"/>
      <c r="P6222" s="142"/>
      <c r="Q6222" s="142"/>
      <c r="R6222" s="142"/>
      <c r="S6222" s="139"/>
    </row>
    <row r="6223" spans="2:19" ht="15.75" customHeight="1" x14ac:dyDescent="0.25">
      <c r="B6223" s="106"/>
      <c r="C6223" s="106"/>
      <c r="D6223" s="139"/>
      <c r="E6223" s="140"/>
      <c r="F6223" s="140"/>
      <c r="G6223" s="140"/>
      <c r="M6223" s="140"/>
      <c r="N6223" s="167"/>
      <c r="O6223" s="167"/>
      <c r="P6223" s="142"/>
      <c r="Q6223" s="142"/>
      <c r="R6223" s="142"/>
      <c r="S6223" s="139"/>
    </row>
    <row r="6224" spans="2:19" ht="15.75" customHeight="1" x14ac:dyDescent="0.25">
      <c r="B6224" s="106"/>
      <c r="C6224" s="106"/>
      <c r="D6224" s="139"/>
      <c r="E6224" s="140"/>
      <c r="F6224" s="140"/>
      <c r="G6224" s="140"/>
      <c r="M6224" s="140"/>
      <c r="N6224" s="167"/>
      <c r="O6224" s="167"/>
      <c r="P6224" s="142"/>
      <c r="Q6224" s="142"/>
      <c r="R6224" s="142"/>
      <c r="S6224" s="139"/>
    </row>
    <row r="6225" spans="2:19" ht="15.75" customHeight="1" x14ac:dyDescent="0.25">
      <c r="B6225" s="106"/>
      <c r="C6225" s="106"/>
      <c r="D6225" s="139"/>
      <c r="E6225" s="140"/>
      <c r="F6225" s="140"/>
      <c r="G6225" s="140"/>
      <c r="M6225" s="140"/>
      <c r="N6225" s="167"/>
      <c r="O6225" s="167"/>
      <c r="P6225" s="142"/>
      <c r="Q6225" s="142"/>
      <c r="R6225" s="142"/>
      <c r="S6225" s="139"/>
    </row>
    <row r="6226" spans="2:19" ht="15.75" customHeight="1" x14ac:dyDescent="0.25">
      <c r="B6226" s="106"/>
      <c r="C6226" s="106"/>
      <c r="D6226" s="139"/>
      <c r="E6226" s="140"/>
      <c r="F6226" s="140"/>
      <c r="G6226" s="140"/>
      <c r="M6226" s="140"/>
      <c r="N6226" s="167"/>
      <c r="O6226" s="167"/>
      <c r="P6226" s="142"/>
      <c r="Q6226" s="142"/>
      <c r="R6226" s="142"/>
      <c r="S6226" s="139"/>
    </row>
    <row r="6227" spans="2:19" ht="15.75" customHeight="1" x14ac:dyDescent="0.25">
      <c r="B6227" s="106"/>
      <c r="C6227" s="106"/>
      <c r="D6227" s="139"/>
      <c r="E6227" s="140"/>
      <c r="F6227" s="140"/>
      <c r="G6227" s="140"/>
      <c r="M6227" s="140"/>
      <c r="N6227" s="167"/>
      <c r="O6227" s="167"/>
      <c r="P6227" s="142"/>
      <c r="Q6227" s="142"/>
      <c r="R6227" s="142"/>
      <c r="S6227" s="139"/>
    </row>
    <row r="6228" spans="2:19" ht="15.75" customHeight="1" x14ac:dyDescent="0.25">
      <c r="B6228" s="106"/>
      <c r="C6228" s="106"/>
      <c r="D6228" s="139"/>
      <c r="E6228" s="140"/>
      <c r="F6228" s="140"/>
      <c r="G6228" s="140"/>
      <c r="M6228" s="140"/>
      <c r="N6228" s="167"/>
      <c r="O6228" s="167"/>
      <c r="P6228" s="142"/>
      <c r="Q6228" s="142"/>
      <c r="R6228" s="142"/>
      <c r="S6228" s="139"/>
    </row>
    <row r="6229" spans="2:19" ht="15.75" customHeight="1" x14ac:dyDescent="0.25">
      <c r="B6229" s="106"/>
      <c r="C6229" s="106"/>
      <c r="D6229" s="139"/>
      <c r="E6229" s="140"/>
      <c r="F6229" s="140"/>
      <c r="G6229" s="140"/>
      <c r="M6229" s="140"/>
      <c r="N6229" s="167"/>
      <c r="O6229" s="167"/>
      <c r="P6229" s="142"/>
      <c r="Q6229" s="142"/>
      <c r="R6229" s="142"/>
      <c r="S6229" s="139"/>
    </row>
    <row r="6230" spans="2:19" ht="15.75" customHeight="1" x14ac:dyDescent="0.25">
      <c r="B6230" s="106"/>
      <c r="C6230" s="106"/>
      <c r="D6230" s="139"/>
      <c r="E6230" s="140"/>
      <c r="F6230" s="140"/>
      <c r="G6230" s="140"/>
      <c r="M6230" s="140"/>
      <c r="N6230" s="167"/>
      <c r="O6230" s="167"/>
      <c r="P6230" s="142"/>
      <c r="Q6230" s="142"/>
      <c r="R6230" s="142"/>
      <c r="S6230" s="139"/>
    </row>
    <row r="6231" spans="2:19" ht="15.75" customHeight="1" x14ac:dyDescent="0.25">
      <c r="B6231" s="106"/>
      <c r="C6231" s="106"/>
      <c r="D6231" s="139"/>
      <c r="E6231" s="140"/>
      <c r="F6231" s="140"/>
      <c r="G6231" s="140"/>
      <c r="M6231" s="140"/>
      <c r="N6231" s="167"/>
      <c r="O6231" s="167"/>
      <c r="P6231" s="142"/>
      <c r="Q6231" s="142"/>
      <c r="R6231" s="142"/>
      <c r="S6231" s="139"/>
    </row>
    <row r="6232" spans="2:19" ht="15.75" customHeight="1" x14ac:dyDescent="0.25">
      <c r="B6232" s="106"/>
      <c r="C6232" s="106"/>
      <c r="D6232" s="139"/>
      <c r="E6232" s="140"/>
      <c r="F6232" s="140"/>
      <c r="G6232" s="140"/>
      <c r="M6232" s="140"/>
      <c r="N6232" s="167"/>
      <c r="O6232" s="167"/>
      <c r="P6232" s="142"/>
      <c r="Q6232" s="142"/>
      <c r="R6232" s="142"/>
      <c r="S6232" s="139"/>
    </row>
    <row r="6233" spans="2:19" ht="15.75" customHeight="1" x14ac:dyDescent="0.25">
      <c r="B6233" s="106"/>
      <c r="C6233" s="106"/>
      <c r="D6233" s="139"/>
      <c r="E6233" s="140"/>
      <c r="F6233" s="140"/>
      <c r="G6233" s="140"/>
      <c r="M6233" s="140"/>
      <c r="N6233" s="167"/>
      <c r="O6233" s="167"/>
      <c r="P6233" s="142"/>
      <c r="Q6233" s="142"/>
      <c r="R6233" s="142"/>
      <c r="S6233" s="139"/>
    </row>
    <row r="6234" spans="2:19" ht="15.75" customHeight="1" x14ac:dyDescent="0.25">
      <c r="B6234" s="106"/>
      <c r="C6234" s="106"/>
      <c r="D6234" s="139"/>
      <c r="E6234" s="140"/>
      <c r="F6234" s="140"/>
      <c r="G6234" s="140"/>
      <c r="M6234" s="140"/>
      <c r="N6234" s="167"/>
      <c r="O6234" s="167"/>
      <c r="P6234" s="142"/>
      <c r="Q6234" s="142"/>
      <c r="R6234" s="142"/>
      <c r="S6234" s="139"/>
    </row>
    <row r="6235" spans="2:19" ht="15.75" customHeight="1" x14ac:dyDescent="0.25">
      <c r="B6235" s="106"/>
      <c r="C6235" s="106"/>
      <c r="D6235" s="139"/>
      <c r="E6235" s="140"/>
      <c r="F6235" s="140"/>
      <c r="G6235" s="140"/>
      <c r="M6235" s="140"/>
      <c r="N6235" s="167"/>
      <c r="O6235" s="167"/>
      <c r="P6235" s="142"/>
      <c r="Q6235" s="142"/>
      <c r="R6235" s="142"/>
      <c r="S6235" s="139"/>
    </row>
    <row r="6236" spans="2:19" ht="15.75" customHeight="1" x14ac:dyDescent="0.25">
      <c r="B6236" s="106"/>
      <c r="C6236" s="106"/>
      <c r="D6236" s="139"/>
      <c r="E6236" s="140"/>
      <c r="F6236" s="140"/>
      <c r="G6236" s="140"/>
      <c r="M6236" s="140"/>
      <c r="N6236" s="167"/>
      <c r="O6236" s="167"/>
      <c r="P6236" s="142"/>
      <c r="Q6236" s="142"/>
      <c r="R6236" s="142"/>
      <c r="S6236" s="139"/>
    </row>
    <row r="6237" spans="2:19" ht="15.75" customHeight="1" x14ac:dyDescent="0.25">
      <c r="B6237" s="106"/>
      <c r="C6237" s="106"/>
      <c r="D6237" s="139"/>
      <c r="E6237" s="140"/>
      <c r="F6237" s="140"/>
      <c r="G6237" s="140"/>
      <c r="M6237" s="140"/>
      <c r="N6237" s="167"/>
      <c r="O6237" s="167"/>
      <c r="P6237" s="142"/>
      <c r="Q6237" s="142"/>
      <c r="R6237" s="142"/>
      <c r="S6237" s="139"/>
    </row>
    <row r="6238" spans="2:19" ht="15.75" customHeight="1" x14ac:dyDescent="0.25">
      <c r="B6238" s="106"/>
      <c r="C6238" s="106"/>
      <c r="D6238" s="139"/>
      <c r="E6238" s="140"/>
      <c r="F6238" s="140"/>
      <c r="G6238" s="140"/>
      <c r="M6238" s="140"/>
      <c r="N6238" s="167"/>
      <c r="O6238" s="167"/>
      <c r="P6238" s="142"/>
      <c r="Q6238" s="142"/>
      <c r="R6238" s="142"/>
      <c r="S6238" s="139"/>
    </row>
    <row r="6239" spans="2:19" ht="15.75" customHeight="1" x14ac:dyDescent="0.25">
      <c r="B6239" s="106"/>
      <c r="C6239" s="106"/>
      <c r="D6239" s="139"/>
      <c r="E6239" s="140"/>
      <c r="F6239" s="140"/>
      <c r="G6239" s="140"/>
      <c r="M6239" s="140"/>
      <c r="N6239" s="167"/>
      <c r="O6239" s="167"/>
      <c r="P6239" s="142"/>
      <c r="Q6239" s="142"/>
      <c r="R6239" s="142"/>
      <c r="S6239" s="139"/>
    </row>
    <row r="6240" spans="2:19" ht="15.75" customHeight="1" x14ac:dyDescent="0.25">
      <c r="B6240" s="106"/>
      <c r="C6240" s="106"/>
      <c r="D6240" s="139"/>
      <c r="E6240" s="140"/>
      <c r="F6240" s="140"/>
      <c r="G6240" s="140"/>
      <c r="M6240" s="140"/>
      <c r="N6240" s="167"/>
      <c r="O6240" s="167"/>
      <c r="P6240" s="142"/>
      <c r="Q6240" s="142"/>
      <c r="R6240" s="142"/>
      <c r="S6240" s="139"/>
    </row>
    <row r="6241" spans="2:19" ht="15.75" customHeight="1" x14ac:dyDescent="0.25">
      <c r="B6241" s="106"/>
      <c r="C6241" s="106"/>
      <c r="D6241" s="139"/>
      <c r="E6241" s="140"/>
      <c r="F6241" s="140"/>
      <c r="G6241" s="140"/>
      <c r="M6241" s="140"/>
      <c r="N6241" s="167"/>
      <c r="O6241" s="167"/>
      <c r="P6241" s="142"/>
      <c r="Q6241" s="142"/>
      <c r="R6241" s="142"/>
      <c r="S6241" s="139"/>
    </row>
    <row r="6242" spans="2:19" ht="15.75" customHeight="1" x14ac:dyDescent="0.25">
      <c r="B6242" s="106"/>
      <c r="C6242" s="106"/>
      <c r="D6242" s="139"/>
      <c r="E6242" s="140"/>
      <c r="F6242" s="140"/>
      <c r="G6242" s="140"/>
      <c r="M6242" s="140"/>
      <c r="N6242" s="167"/>
      <c r="O6242" s="167"/>
      <c r="P6242" s="142"/>
      <c r="Q6242" s="142"/>
      <c r="R6242" s="142"/>
      <c r="S6242" s="139"/>
    </row>
    <row r="6243" spans="2:19" ht="15.75" customHeight="1" x14ac:dyDescent="0.25">
      <c r="B6243" s="106"/>
      <c r="C6243" s="106"/>
      <c r="D6243" s="139"/>
      <c r="E6243" s="140"/>
      <c r="F6243" s="140"/>
      <c r="G6243" s="140"/>
      <c r="M6243" s="140"/>
      <c r="N6243" s="167"/>
      <c r="O6243" s="167"/>
      <c r="P6243" s="142"/>
      <c r="Q6243" s="142"/>
      <c r="R6243" s="142"/>
      <c r="S6243" s="139"/>
    </row>
    <row r="6244" spans="2:19" ht="15.75" customHeight="1" x14ac:dyDescent="0.25">
      <c r="B6244" s="106"/>
      <c r="C6244" s="106"/>
      <c r="D6244" s="139"/>
      <c r="E6244" s="140"/>
      <c r="F6244" s="140"/>
      <c r="G6244" s="140"/>
      <c r="M6244" s="140"/>
      <c r="N6244" s="167"/>
      <c r="O6244" s="167"/>
      <c r="P6244" s="142"/>
      <c r="Q6244" s="142"/>
      <c r="R6244" s="142"/>
      <c r="S6244" s="139"/>
    </row>
    <row r="6245" spans="2:19" ht="15.75" customHeight="1" x14ac:dyDescent="0.25">
      <c r="B6245" s="106"/>
      <c r="C6245" s="106"/>
      <c r="D6245" s="139"/>
      <c r="E6245" s="140"/>
      <c r="F6245" s="140"/>
      <c r="G6245" s="140"/>
      <c r="M6245" s="140"/>
      <c r="N6245" s="167"/>
      <c r="O6245" s="167"/>
      <c r="P6245" s="142"/>
      <c r="Q6245" s="142"/>
      <c r="R6245" s="142"/>
      <c r="S6245" s="139"/>
    </row>
    <row r="6246" spans="2:19" ht="15.75" customHeight="1" x14ac:dyDescent="0.25">
      <c r="B6246" s="106"/>
      <c r="C6246" s="106"/>
      <c r="D6246" s="139"/>
      <c r="E6246" s="140"/>
      <c r="F6246" s="140"/>
      <c r="G6246" s="140"/>
      <c r="M6246" s="140"/>
      <c r="N6246" s="167"/>
      <c r="O6246" s="167"/>
      <c r="P6246" s="142"/>
      <c r="Q6246" s="142"/>
      <c r="R6246" s="142"/>
      <c r="S6246" s="139"/>
    </row>
    <row r="6247" spans="2:19" ht="15.75" customHeight="1" x14ac:dyDescent="0.25">
      <c r="B6247" s="106"/>
      <c r="C6247" s="106"/>
      <c r="D6247" s="139"/>
      <c r="E6247" s="140"/>
      <c r="F6247" s="140"/>
      <c r="G6247" s="140"/>
      <c r="M6247" s="140"/>
      <c r="N6247" s="167"/>
      <c r="O6247" s="167"/>
      <c r="P6247" s="142"/>
      <c r="Q6247" s="142"/>
      <c r="R6247" s="142"/>
      <c r="S6247" s="139"/>
    </row>
    <row r="6248" spans="2:19" ht="15.75" customHeight="1" x14ac:dyDescent="0.25">
      <c r="B6248" s="106"/>
      <c r="C6248" s="106"/>
      <c r="D6248" s="139"/>
      <c r="E6248" s="140"/>
      <c r="F6248" s="140"/>
      <c r="G6248" s="140"/>
      <c r="M6248" s="140"/>
      <c r="N6248" s="167"/>
      <c r="O6248" s="167"/>
      <c r="P6248" s="142"/>
      <c r="Q6248" s="142"/>
      <c r="R6248" s="142"/>
      <c r="S6248" s="139"/>
    </row>
    <row r="6249" spans="2:19" ht="15.75" customHeight="1" x14ac:dyDescent="0.25">
      <c r="B6249" s="106"/>
      <c r="C6249" s="106"/>
      <c r="D6249" s="139"/>
      <c r="E6249" s="140"/>
      <c r="F6249" s="140"/>
      <c r="G6249" s="140"/>
      <c r="M6249" s="140"/>
      <c r="N6249" s="167"/>
      <c r="O6249" s="167"/>
      <c r="P6249" s="142"/>
      <c r="Q6249" s="142"/>
      <c r="R6249" s="142"/>
      <c r="S6249" s="139"/>
    </row>
    <row r="6250" spans="2:19" ht="15.75" customHeight="1" x14ac:dyDescent="0.25">
      <c r="B6250" s="106"/>
      <c r="C6250" s="106"/>
      <c r="D6250" s="139"/>
      <c r="E6250" s="140"/>
      <c r="F6250" s="140"/>
      <c r="G6250" s="140"/>
      <c r="M6250" s="140"/>
      <c r="N6250" s="167"/>
      <c r="O6250" s="167"/>
      <c r="P6250" s="142"/>
      <c r="Q6250" s="142"/>
      <c r="R6250" s="142"/>
      <c r="S6250" s="139"/>
    </row>
    <row r="6251" spans="2:19" ht="15.75" customHeight="1" x14ac:dyDescent="0.25">
      <c r="B6251" s="106"/>
      <c r="C6251" s="106"/>
      <c r="D6251" s="139"/>
      <c r="E6251" s="140"/>
      <c r="F6251" s="140"/>
      <c r="G6251" s="140"/>
      <c r="M6251" s="140"/>
      <c r="N6251" s="167"/>
      <c r="O6251" s="167"/>
      <c r="P6251" s="142"/>
      <c r="Q6251" s="142"/>
      <c r="R6251" s="142"/>
      <c r="S6251" s="139"/>
    </row>
    <row r="6252" spans="2:19" ht="15.75" customHeight="1" x14ac:dyDescent="0.25">
      <c r="B6252" s="106"/>
      <c r="C6252" s="106"/>
      <c r="D6252" s="139"/>
      <c r="E6252" s="140"/>
      <c r="F6252" s="140"/>
      <c r="G6252" s="140"/>
      <c r="M6252" s="140"/>
      <c r="N6252" s="167"/>
      <c r="O6252" s="167"/>
      <c r="P6252" s="142"/>
      <c r="Q6252" s="142"/>
      <c r="R6252" s="142"/>
      <c r="S6252" s="139"/>
    </row>
    <row r="6253" spans="2:19" ht="15.75" customHeight="1" x14ac:dyDescent="0.25">
      <c r="B6253" s="106"/>
      <c r="C6253" s="106"/>
      <c r="D6253" s="139"/>
      <c r="E6253" s="140"/>
      <c r="F6253" s="140"/>
      <c r="G6253" s="140"/>
      <c r="M6253" s="140"/>
      <c r="N6253" s="167"/>
      <c r="O6253" s="167"/>
      <c r="P6253" s="142"/>
      <c r="Q6253" s="142"/>
      <c r="R6253" s="142"/>
      <c r="S6253" s="139"/>
    </row>
    <row r="6254" spans="2:19" ht="15.75" customHeight="1" x14ac:dyDescent="0.25">
      <c r="B6254" s="106"/>
      <c r="C6254" s="106"/>
      <c r="D6254" s="139"/>
      <c r="E6254" s="140"/>
      <c r="F6254" s="140"/>
      <c r="G6254" s="140"/>
      <c r="M6254" s="140"/>
      <c r="N6254" s="167"/>
      <c r="O6254" s="167"/>
      <c r="P6254" s="142"/>
      <c r="Q6254" s="142"/>
      <c r="R6254" s="142"/>
      <c r="S6254" s="139"/>
    </row>
    <row r="6255" spans="2:19" ht="15.75" customHeight="1" x14ac:dyDescent="0.25">
      <c r="B6255" s="106"/>
      <c r="C6255" s="106"/>
      <c r="D6255" s="139"/>
      <c r="E6255" s="140"/>
      <c r="F6255" s="140"/>
      <c r="G6255" s="140"/>
      <c r="M6255" s="140"/>
      <c r="N6255" s="167"/>
      <c r="O6255" s="167"/>
      <c r="P6255" s="142"/>
      <c r="Q6255" s="142"/>
      <c r="R6255" s="142"/>
      <c r="S6255" s="139"/>
    </row>
    <row r="6256" spans="2:19" ht="15.75" customHeight="1" x14ac:dyDescent="0.25">
      <c r="B6256" s="106"/>
      <c r="C6256" s="106"/>
      <c r="D6256" s="139"/>
      <c r="E6256" s="140"/>
      <c r="F6256" s="140"/>
      <c r="G6256" s="140"/>
      <c r="M6256" s="140"/>
      <c r="N6256" s="167"/>
      <c r="O6256" s="167"/>
      <c r="P6256" s="142"/>
      <c r="Q6256" s="142"/>
      <c r="R6256" s="142"/>
      <c r="S6256" s="139"/>
    </row>
    <row r="6257" spans="2:19" ht="15.75" customHeight="1" x14ac:dyDescent="0.25">
      <c r="B6257" s="106"/>
      <c r="C6257" s="106"/>
      <c r="D6257" s="139"/>
      <c r="E6257" s="140"/>
      <c r="F6257" s="140"/>
      <c r="G6257" s="140"/>
      <c r="M6257" s="140"/>
      <c r="N6257" s="167"/>
      <c r="O6257" s="167"/>
      <c r="P6257" s="142"/>
      <c r="Q6257" s="142"/>
      <c r="R6257" s="142"/>
      <c r="S6257" s="139"/>
    </row>
    <row r="6258" spans="2:19" ht="15.75" customHeight="1" x14ac:dyDescent="0.25">
      <c r="B6258" s="106"/>
      <c r="C6258" s="106"/>
      <c r="D6258" s="139"/>
      <c r="E6258" s="140"/>
      <c r="F6258" s="140"/>
      <c r="G6258" s="140"/>
      <c r="M6258" s="140"/>
      <c r="N6258" s="167"/>
      <c r="O6258" s="167"/>
      <c r="P6258" s="142"/>
      <c r="Q6258" s="142"/>
      <c r="R6258" s="142"/>
      <c r="S6258" s="139"/>
    </row>
    <row r="6259" spans="2:19" ht="15.75" customHeight="1" x14ac:dyDescent="0.25">
      <c r="B6259" s="106"/>
      <c r="C6259" s="106"/>
      <c r="D6259" s="139"/>
      <c r="E6259" s="140"/>
      <c r="F6259" s="140"/>
      <c r="G6259" s="140"/>
      <c r="M6259" s="140"/>
      <c r="N6259" s="167"/>
      <c r="O6259" s="167"/>
      <c r="P6259" s="142"/>
      <c r="Q6259" s="142"/>
      <c r="R6259" s="142"/>
      <c r="S6259" s="139"/>
    </row>
    <row r="6260" spans="2:19" ht="15.75" customHeight="1" x14ac:dyDescent="0.25">
      <c r="B6260" s="106"/>
      <c r="C6260" s="106"/>
      <c r="D6260" s="139"/>
      <c r="E6260" s="140"/>
      <c r="F6260" s="140"/>
      <c r="G6260" s="140"/>
      <c r="M6260" s="140"/>
      <c r="N6260" s="167"/>
      <c r="O6260" s="167"/>
      <c r="P6260" s="142"/>
      <c r="Q6260" s="142"/>
      <c r="R6260" s="142"/>
      <c r="S6260" s="139"/>
    </row>
    <row r="6261" spans="2:19" ht="15.75" customHeight="1" x14ac:dyDescent="0.25">
      <c r="B6261" s="106"/>
      <c r="C6261" s="106"/>
      <c r="D6261" s="139"/>
      <c r="E6261" s="140"/>
      <c r="F6261" s="140"/>
      <c r="G6261" s="140"/>
      <c r="M6261" s="140"/>
      <c r="N6261" s="167"/>
      <c r="O6261" s="167"/>
      <c r="P6261" s="142"/>
      <c r="Q6261" s="142"/>
      <c r="R6261" s="142"/>
      <c r="S6261" s="139"/>
    </row>
    <row r="6262" spans="2:19" ht="15.75" customHeight="1" x14ac:dyDescent="0.25">
      <c r="B6262" s="106"/>
      <c r="C6262" s="106"/>
      <c r="D6262" s="139"/>
      <c r="E6262" s="140"/>
      <c r="F6262" s="140"/>
      <c r="G6262" s="140"/>
      <c r="M6262" s="140"/>
      <c r="N6262" s="167"/>
      <c r="O6262" s="167"/>
      <c r="P6262" s="142"/>
      <c r="Q6262" s="142"/>
      <c r="R6262" s="142"/>
      <c r="S6262" s="139"/>
    </row>
    <row r="6263" spans="2:19" ht="15.75" customHeight="1" x14ac:dyDescent="0.25">
      <c r="B6263" s="106"/>
      <c r="C6263" s="106"/>
      <c r="D6263" s="139"/>
      <c r="E6263" s="140"/>
      <c r="F6263" s="140"/>
      <c r="G6263" s="140"/>
      <c r="M6263" s="140"/>
      <c r="N6263" s="167"/>
      <c r="O6263" s="167"/>
      <c r="P6263" s="142"/>
      <c r="Q6263" s="142"/>
      <c r="R6263" s="142"/>
      <c r="S6263" s="139"/>
    </row>
    <row r="6264" spans="2:19" ht="15.75" customHeight="1" x14ac:dyDescent="0.25">
      <c r="B6264" s="106"/>
      <c r="C6264" s="106"/>
      <c r="D6264" s="139"/>
      <c r="E6264" s="140"/>
      <c r="F6264" s="140"/>
      <c r="G6264" s="140"/>
      <c r="M6264" s="140"/>
      <c r="N6264" s="167"/>
      <c r="O6264" s="167"/>
      <c r="P6264" s="142"/>
      <c r="Q6264" s="142"/>
      <c r="R6264" s="142"/>
      <c r="S6264" s="139"/>
    </row>
    <row r="6265" spans="2:19" ht="15.75" customHeight="1" x14ac:dyDescent="0.25">
      <c r="B6265" s="106"/>
      <c r="C6265" s="106"/>
      <c r="D6265" s="139"/>
      <c r="E6265" s="140"/>
      <c r="F6265" s="140"/>
      <c r="G6265" s="140"/>
      <c r="M6265" s="140"/>
      <c r="N6265" s="167"/>
      <c r="O6265" s="167"/>
      <c r="P6265" s="142"/>
      <c r="Q6265" s="142"/>
      <c r="R6265" s="142"/>
      <c r="S6265" s="139"/>
    </row>
    <row r="6266" spans="2:19" ht="15.75" customHeight="1" x14ac:dyDescent="0.25">
      <c r="B6266" s="106"/>
      <c r="C6266" s="106"/>
      <c r="D6266" s="139"/>
      <c r="E6266" s="140"/>
      <c r="F6266" s="140"/>
      <c r="G6266" s="140"/>
      <c r="M6266" s="140"/>
      <c r="N6266" s="167"/>
      <c r="O6266" s="167"/>
      <c r="P6266" s="142"/>
      <c r="Q6266" s="142"/>
      <c r="R6266" s="142"/>
      <c r="S6266" s="139"/>
    </row>
    <row r="6267" spans="2:19" ht="15.75" customHeight="1" x14ac:dyDescent="0.25">
      <c r="B6267" s="106"/>
      <c r="C6267" s="106"/>
      <c r="D6267" s="139"/>
      <c r="E6267" s="140"/>
      <c r="F6267" s="140"/>
      <c r="G6267" s="140"/>
      <c r="M6267" s="140"/>
      <c r="N6267" s="167"/>
      <c r="O6267" s="167"/>
      <c r="P6267" s="142"/>
      <c r="Q6267" s="142"/>
      <c r="R6267" s="142"/>
      <c r="S6267" s="139"/>
    </row>
    <row r="6268" spans="2:19" ht="15.75" customHeight="1" x14ac:dyDescent="0.25">
      <c r="B6268" s="106"/>
      <c r="C6268" s="106"/>
      <c r="D6268" s="139"/>
      <c r="E6268" s="140"/>
      <c r="F6268" s="140"/>
      <c r="G6268" s="140"/>
      <c r="M6268" s="140"/>
      <c r="N6268" s="167"/>
      <c r="O6268" s="167"/>
      <c r="P6268" s="142"/>
      <c r="Q6268" s="142"/>
      <c r="R6268" s="142"/>
      <c r="S6268" s="139"/>
    </row>
    <row r="6269" spans="2:19" ht="15.75" customHeight="1" x14ac:dyDescent="0.25">
      <c r="B6269" s="106"/>
      <c r="C6269" s="106"/>
      <c r="D6269" s="139"/>
      <c r="E6269" s="140"/>
      <c r="F6269" s="140"/>
      <c r="G6269" s="140"/>
      <c r="M6269" s="140"/>
      <c r="N6269" s="167"/>
      <c r="O6269" s="167"/>
      <c r="P6269" s="142"/>
      <c r="Q6269" s="142"/>
      <c r="R6269" s="142"/>
      <c r="S6269" s="139"/>
    </row>
    <row r="6270" spans="2:19" ht="15.75" customHeight="1" x14ac:dyDescent="0.25">
      <c r="B6270" s="106"/>
      <c r="C6270" s="106"/>
      <c r="D6270" s="139"/>
      <c r="E6270" s="140"/>
      <c r="F6270" s="140"/>
      <c r="G6270" s="140"/>
      <c r="M6270" s="140"/>
      <c r="N6270" s="167"/>
      <c r="O6270" s="167"/>
      <c r="P6270" s="142"/>
      <c r="Q6270" s="142"/>
      <c r="R6270" s="142"/>
      <c r="S6270" s="139"/>
    </row>
    <row r="6271" spans="2:19" ht="15.75" customHeight="1" x14ac:dyDescent="0.25">
      <c r="B6271" s="106"/>
      <c r="C6271" s="106"/>
      <c r="D6271" s="139"/>
      <c r="E6271" s="140"/>
      <c r="F6271" s="140"/>
      <c r="G6271" s="140"/>
      <c r="M6271" s="140"/>
      <c r="N6271" s="167"/>
      <c r="O6271" s="167"/>
      <c r="P6271" s="142"/>
      <c r="Q6271" s="142"/>
      <c r="R6271" s="142"/>
      <c r="S6271" s="139"/>
    </row>
    <row r="6272" spans="2:19" ht="15.75" customHeight="1" x14ac:dyDescent="0.25">
      <c r="B6272" s="106"/>
      <c r="C6272" s="106"/>
      <c r="D6272" s="139"/>
      <c r="E6272" s="140"/>
      <c r="F6272" s="140"/>
      <c r="G6272" s="140"/>
      <c r="M6272" s="140"/>
      <c r="N6272" s="167"/>
      <c r="O6272" s="167"/>
      <c r="P6272" s="142"/>
      <c r="Q6272" s="142"/>
      <c r="R6272" s="142"/>
      <c r="S6272" s="139"/>
    </row>
    <row r="6273" spans="2:19" ht="15.75" customHeight="1" x14ac:dyDescent="0.25">
      <c r="B6273" s="106"/>
      <c r="C6273" s="106"/>
      <c r="D6273" s="139"/>
      <c r="E6273" s="140"/>
      <c r="F6273" s="140"/>
      <c r="G6273" s="140"/>
      <c r="M6273" s="140"/>
      <c r="N6273" s="167"/>
      <c r="O6273" s="167"/>
      <c r="P6273" s="142"/>
      <c r="Q6273" s="142"/>
      <c r="R6273" s="142"/>
      <c r="S6273" s="139"/>
    </row>
    <row r="6274" spans="2:19" ht="15.75" customHeight="1" x14ac:dyDescent="0.25">
      <c r="B6274" s="106"/>
      <c r="C6274" s="106"/>
      <c r="D6274" s="139"/>
      <c r="E6274" s="140"/>
      <c r="F6274" s="140"/>
      <c r="G6274" s="140"/>
      <c r="M6274" s="140"/>
      <c r="N6274" s="167"/>
      <c r="O6274" s="167"/>
      <c r="P6274" s="142"/>
      <c r="Q6274" s="142"/>
      <c r="R6274" s="142"/>
      <c r="S6274" s="139"/>
    </row>
    <row r="6275" spans="2:19" ht="15.75" customHeight="1" x14ac:dyDescent="0.25">
      <c r="B6275" s="106"/>
      <c r="C6275" s="106"/>
      <c r="D6275" s="139"/>
      <c r="E6275" s="140"/>
      <c r="F6275" s="140"/>
      <c r="G6275" s="140"/>
      <c r="M6275" s="140"/>
      <c r="N6275" s="167"/>
      <c r="O6275" s="167"/>
      <c r="P6275" s="142"/>
      <c r="Q6275" s="142"/>
      <c r="R6275" s="142"/>
      <c r="S6275" s="139"/>
    </row>
    <row r="6276" spans="2:19" ht="15.75" customHeight="1" x14ac:dyDescent="0.25">
      <c r="B6276" s="106"/>
      <c r="C6276" s="106"/>
      <c r="D6276" s="139"/>
      <c r="E6276" s="140"/>
      <c r="F6276" s="140"/>
      <c r="G6276" s="140"/>
      <c r="M6276" s="140"/>
      <c r="N6276" s="167"/>
      <c r="O6276" s="167"/>
      <c r="P6276" s="142"/>
      <c r="Q6276" s="142"/>
      <c r="R6276" s="142"/>
      <c r="S6276" s="139"/>
    </row>
    <row r="6277" spans="2:19" ht="15.75" customHeight="1" x14ac:dyDescent="0.25">
      <c r="B6277" s="106"/>
      <c r="C6277" s="106"/>
      <c r="D6277" s="139"/>
      <c r="E6277" s="140"/>
      <c r="F6277" s="140"/>
      <c r="G6277" s="140"/>
      <c r="M6277" s="140"/>
      <c r="N6277" s="167"/>
      <c r="O6277" s="167"/>
      <c r="P6277" s="142"/>
      <c r="Q6277" s="142"/>
      <c r="R6277" s="142"/>
      <c r="S6277" s="139"/>
    </row>
    <row r="6278" spans="2:19" ht="15.75" customHeight="1" x14ac:dyDescent="0.25">
      <c r="B6278" s="106"/>
      <c r="C6278" s="106"/>
      <c r="D6278" s="139"/>
      <c r="E6278" s="140"/>
      <c r="F6278" s="140"/>
      <c r="G6278" s="140"/>
      <c r="M6278" s="140"/>
      <c r="N6278" s="167"/>
      <c r="O6278" s="167"/>
      <c r="P6278" s="142"/>
      <c r="Q6278" s="142"/>
      <c r="R6278" s="142"/>
      <c r="S6278" s="139"/>
    </row>
    <row r="6279" spans="2:19" ht="15.75" customHeight="1" x14ac:dyDescent="0.25">
      <c r="B6279" s="106"/>
      <c r="C6279" s="106"/>
      <c r="D6279" s="139"/>
      <c r="E6279" s="140"/>
      <c r="F6279" s="140"/>
      <c r="G6279" s="140"/>
      <c r="M6279" s="140"/>
      <c r="N6279" s="167"/>
      <c r="O6279" s="167"/>
      <c r="P6279" s="142"/>
      <c r="Q6279" s="142"/>
      <c r="R6279" s="142"/>
      <c r="S6279" s="139"/>
    </row>
    <row r="6280" spans="2:19" ht="15.75" customHeight="1" x14ac:dyDescent="0.25">
      <c r="B6280" s="106"/>
      <c r="C6280" s="106"/>
      <c r="D6280" s="139"/>
      <c r="E6280" s="140"/>
      <c r="F6280" s="140"/>
      <c r="G6280" s="140"/>
      <c r="M6280" s="140"/>
      <c r="N6280" s="167"/>
      <c r="O6280" s="167"/>
      <c r="P6280" s="142"/>
      <c r="Q6280" s="142"/>
      <c r="R6280" s="142"/>
      <c r="S6280" s="139"/>
    </row>
    <row r="6281" spans="2:19" ht="15.75" customHeight="1" x14ac:dyDescent="0.25">
      <c r="B6281" s="106"/>
      <c r="C6281" s="106"/>
      <c r="D6281" s="139"/>
      <c r="E6281" s="140"/>
      <c r="F6281" s="140"/>
      <c r="G6281" s="140"/>
      <c r="M6281" s="140"/>
      <c r="N6281" s="167"/>
      <c r="O6281" s="167"/>
      <c r="P6281" s="142"/>
      <c r="Q6281" s="142"/>
      <c r="R6281" s="142"/>
      <c r="S6281" s="139"/>
    </row>
    <row r="6282" spans="2:19" ht="15.75" customHeight="1" x14ac:dyDescent="0.25">
      <c r="B6282" s="106"/>
      <c r="C6282" s="106"/>
      <c r="D6282" s="139"/>
      <c r="E6282" s="140"/>
      <c r="F6282" s="140"/>
      <c r="G6282" s="140"/>
      <c r="M6282" s="140"/>
      <c r="N6282" s="167"/>
      <c r="O6282" s="167"/>
      <c r="P6282" s="142"/>
      <c r="Q6282" s="142"/>
      <c r="R6282" s="142"/>
      <c r="S6282" s="139"/>
    </row>
    <row r="6283" spans="2:19" ht="15.75" customHeight="1" x14ac:dyDescent="0.25">
      <c r="B6283" s="106"/>
      <c r="C6283" s="106"/>
      <c r="D6283" s="139"/>
      <c r="E6283" s="140"/>
      <c r="F6283" s="140"/>
      <c r="G6283" s="140"/>
      <c r="M6283" s="140"/>
      <c r="N6283" s="167"/>
      <c r="O6283" s="167"/>
      <c r="P6283" s="142"/>
      <c r="Q6283" s="142"/>
      <c r="R6283" s="142"/>
      <c r="S6283" s="139"/>
    </row>
    <row r="6284" spans="2:19" ht="15.75" customHeight="1" x14ac:dyDescent="0.25">
      <c r="B6284" s="106"/>
      <c r="C6284" s="106"/>
      <c r="D6284" s="139"/>
      <c r="E6284" s="140"/>
      <c r="F6284" s="140"/>
      <c r="G6284" s="140"/>
      <c r="M6284" s="140"/>
      <c r="N6284" s="167"/>
      <c r="O6284" s="167"/>
      <c r="P6284" s="142"/>
      <c r="Q6284" s="142"/>
      <c r="R6284" s="142"/>
      <c r="S6284" s="139"/>
    </row>
    <row r="6285" spans="2:19" ht="15.75" customHeight="1" x14ac:dyDescent="0.25">
      <c r="B6285" s="106"/>
      <c r="C6285" s="106"/>
      <c r="D6285" s="139"/>
      <c r="E6285" s="140"/>
      <c r="F6285" s="140"/>
      <c r="G6285" s="140"/>
      <c r="M6285" s="140"/>
      <c r="N6285" s="167"/>
      <c r="O6285" s="167"/>
      <c r="P6285" s="142"/>
      <c r="Q6285" s="142"/>
      <c r="R6285" s="142"/>
      <c r="S6285" s="139"/>
    </row>
    <row r="6286" spans="2:19" ht="15.75" customHeight="1" x14ac:dyDescent="0.25">
      <c r="B6286" s="106"/>
      <c r="C6286" s="106"/>
      <c r="D6286" s="139"/>
      <c r="E6286" s="140"/>
      <c r="F6286" s="140"/>
      <c r="G6286" s="140"/>
      <c r="M6286" s="140"/>
      <c r="N6286" s="167"/>
      <c r="O6286" s="167"/>
      <c r="P6286" s="142"/>
      <c r="Q6286" s="142"/>
      <c r="R6286" s="142"/>
      <c r="S6286" s="139"/>
    </row>
    <row r="6287" spans="2:19" ht="15.75" customHeight="1" x14ac:dyDescent="0.25">
      <c r="B6287" s="106"/>
      <c r="C6287" s="106"/>
      <c r="D6287" s="139"/>
      <c r="E6287" s="140"/>
      <c r="F6287" s="140"/>
      <c r="G6287" s="140"/>
      <c r="M6287" s="140"/>
      <c r="N6287" s="167"/>
      <c r="O6287" s="167"/>
      <c r="P6287" s="142"/>
      <c r="Q6287" s="142"/>
      <c r="R6287" s="142"/>
      <c r="S6287" s="139"/>
    </row>
    <row r="6288" spans="2:19" ht="15.75" customHeight="1" x14ac:dyDescent="0.25">
      <c r="B6288" s="106"/>
      <c r="C6288" s="106"/>
      <c r="D6288" s="139"/>
      <c r="E6288" s="140"/>
      <c r="F6288" s="140"/>
      <c r="G6288" s="140"/>
      <c r="M6288" s="140"/>
      <c r="N6288" s="167"/>
      <c r="O6288" s="167"/>
      <c r="P6288" s="142"/>
      <c r="Q6288" s="142"/>
      <c r="R6288" s="142"/>
      <c r="S6288" s="139"/>
    </row>
    <row r="6289" spans="2:19" ht="15.75" customHeight="1" x14ac:dyDescent="0.25">
      <c r="B6289" s="106"/>
      <c r="C6289" s="106"/>
      <c r="D6289" s="139"/>
      <c r="E6289" s="140"/>
      <c r="F6289" s="140"/>
      <c r="G6289" s="140"/>
      <c r="M6289" s="140"/>
      <c r="N6289" s="167"/>
      <c r="O6289" s="167"/>
      <c r="P6289" s="142"/>
      <c r="Q6289" s="142"/>
      <c r="R6289" s="142"/>
      <c r="S6289" s="139"/>
    </row>
    <row r="6290" spans="2:19" ht="15.75" customHeight="1" x14ac:dyDescent="0.25">
      <c r="B6290" s="106"/>
      <c r="C6290" s="106"/>
      <c r="D6290" s="139"/>
      <c r="E6290" s="140"/>
      <c r="F6290" s="140"/>
      <c r="G6290" s="140"/>
      <c r="M6290" s="140"/>
      <c r="N6290" s="167"/>
      <c r="O6290" s="167"/>
      <c r="P6290" s="142"/>
      <c r="Q6290" s="142"/>
      <c r="R6290" s="142"/>
      <c r="S6290" s="139"/>
    </row>
    <row r="6291" spans="2:19" ht="15.75" customHeight="1" x14ac:dyDescent="0.25">
      <c r="B6291" s="106"/>
      <c r="C6291" s="106"/>
      <c r="D6291" s="139"/>
      <c r="E6291" s="140"/>
      <c r="F6291" s="140"/>
      <c r="G6291" s="140"/>
      <c r="M6291" s="140"/>
      <c r="N6291" s="167"/>
      <c r="O6291" s="167"/>
      <c r="P6291" s="142"/>
      <c r="Q6291" s="142"/>
      <c r="R6291" s="142"/>
      <c r="S6291" s="139"/>
    </row>
    <row r="6292" spans="2:19" ht="15.75" customHeight="1" x14ac:dyDescent="0.25">
      <c r="B6292" s="106"/>
      <c r="C6292" s="106"/>
      <c r="D6292" s="139"/>
      <c r="E6292" s="140"/>
      <c r="F6292" s="140"/>
      <c r="G6292" s="140"/>
      <c r="M6292" s="140"/>
      <c r="N6292" s="167"/>
      <c r="O6292" s="167"/>
      <c r="P6292" s="142"/>
      <c r="Q6292" s="142"/>
      <c r="R6292" s="142"/>
      <c r="S6292" s="139"/>
    </row>
    <row r="6293" spans="2:19" ht="15.75" customHeight="1" x14ac:dyDescent="0.25">
      <c r="B6293" s="106"/>
      <c r="C6293" s="106"/>
      <c r="D6293" s="139"/>
      <c r="E6293" s="140"/>
      <c r="F6293" s="140"/>
      <c r="G6293" s="140"/>
      <c r="M6293" s="140"/>
      <c r="N6293" s="167"/>
      <c r="O6293" s="167"/>
      <c r="P6293" s="142"/>
      <c r="Q6293" s="142"/>
      <c r="R6293" s="142"/>
      <c r="S6293" s="139"/>
    </row>
    <row r="6294" spans="2:19" ht="15.75" customHeight="1" x14ac:dyDescent="0.25">
      <c r="B6294" s="106"/>
      <c r="C6294" s="106"/>
      <c r="D6294" s="139"/>
      <c r="E6294" s="140"/>
      <c r="F6294" s="140"/>
      <c r="G6294" s="140"/>
      <c r="M6294" s="140"/>
      <c r="N6294" s="167"/>
      <c r="O6294" s="167"/>
      <c r="P6294" s="142"/>
      <c r="Q6294" s="142"/>
      <c r="R6294" s="142"/>
      <c r="S6294" s="139"/>
    </row>
    <row r="6295" spans="2:19" ht="15.75" customHeight="1" x14ac:dyDescent="0.25">
      <c r="B6295" s="106"/>
      <c r="C6295" s="106"/>
      <c r="D6295" s="139"/>
      <c r="E6295" s="140"/>
      <c r="F6295" s="140"/>
      <c r="G6295" s="140"/>
      <c r="M6295" s="140"/>
      <c r="N6295" s="167"/>
      <c r="O6295" s="167"/>
      <c r="P6295" s="142"/>
      <c r="Q6295" s="142"/>
      <c r="R6295" s="142"/>
      <c r="S6295" s="139"/>
    </row>
    <row r="6296" spans="2:19" ht="15.75" customHeight="1" x14ac:dyDescent="0.25">
      <c r="B6296" s="106"/>
      <c r="C6296" s="106"/>
      <c r="D6296" s="139"/>
      <c r="E6296" s="140"/>
      <c r="F6296" s="140"/>
      <c r="G6296" s="140"/>
      <c r="M6296" s="140"/>
      <c r="N6296" s="167"/>
      <c r="O6296" s="167"/>
      <c r="P6296" s="142"/>
      <c r="Q6296" s="142"/>
      <c r="R6296" s="142"/>
      <c r="S6296" s="139"/>
    </row>
    <row r="6297" spans="2:19" ht="15.75" customHeight="1" x14ac:dyDescent="0.25">
      <c r="B6297" s="106"/>
      <c r="C6297" s="106"/>
      <c r="D6297" s="139"/>
      <c r="E6297" s="140"/>
      <c r="F6297" s="140"/>
      <c r="G6297" s="140"/>
      <c r="M6297" s="140"/>
      <c r="N6297" s="167"/>
      <c r="O6297" s="167"/>
      <c r="P6297" s="142"/>
      <c r="Q6297" s="142"/>
      <c r="R6297" s="142"/>
      <c r="S6297" s="139"/>
    </row>
    <row r="6298" spans="2:19" ht="15.75" customHeight="1" x14ac:dyDescent="0.25">
      <c r="B6298" s="106"/>
      <c r="C6298" s="106"/>
      <c r="D6298" s="139"/>
      <c r="E6298" s="140"/>
      <c r="F6298" s="140"/>
      <c r="G6298" s="140"/>
      <c r="M6298" s="140"/>
      <c r="N6298" s="167"/>
      <c r="O6298" s="167"/>
      <c r="P6298" s="142"/>
      <c r="Q6298" s="142"/>
      <c r="R6298" s="142"/>
      <c r="S6298" s="139"/>
    </row>
    <row r="6299" spans="2:19" ht="15.75" customHeight="1" x14ac:dyDescent="0.25">
      <c r="B6299" s="106"/>
      <c r="C6299" s="106"/>
      <c r="D6299" s="139"/>
      <c r="E6299" s="140"/>
      <c r="F6299" s="140"/>
      <c r="G6299" s="140"/>
      <c r="M6299" s="140"/>
      <c r="N6299" s="167"/>
      <c r="O6299" s="167"/>
      <c r="P6299" s="142"/>
      <c r="Q6299" s="142"/>
      <c r="R6299" s="142"/>
      <c r="S6299" s="139"/>
    </row>
    <row r="6300" spans="2:19" ht="15.75" customHeight="1" x14ac:dyDescent="0.25">
      <c r="B6300" s="106"/>
      <c r="C6300" s="106"/>
      <c r="D6300" s="139"/>
      <c r="E6300" s="140"/>
      <c r="F6300" s="140"/>
      <c r="G6300" s="140"/>
      <c r="M6300" s="140"/>
      <c r="N6300" s="167"/>
      <c r="O6300" s="167"/>
      <c r="P6300" s="142"/>
      <c r="Q6300" s="142"/>
      <c r="R6300" s="142"/>
      <c r="S6300" s="139"/>
    </row>
    <row r="6301" spans="2:19" ht="15.75" customHeight="1" x14ac:dyDescent="0.25">
      <c r="B6301" s="106"/>
      <c r="C6301" s="106"/>
      <c r="D6301" s="139"/>
      <c r="E6301" s="140"/>
      <c r="F6301" s="140"/>
      <c r="G6301" s="140"/>
      <c r="M6301" s="140"/>
      <c r="N6301" s="167"/>
      <c r="O6301" s="167"/>
      <c r="P6301" s="142"/>
      <c r="Q6301" s="142"/>
      <c r="R6301" s="142"/>
      <c r="S6301" s="139"/>
    </row>
    <row r="6302" spans="2:19" ht="15.75" customHeight="1" x14ac:dyDescent="0.25">
      <c r="B6302" s="106"/>
      <c r="C6302" s="106"/>
      <c r="D6302" s="139"/>
      <c r="E6302" s="140"/>
      <c r="F6302" s="140"/>
      <c r="G6302" s="140"/>
      <c r="M6302" s="140"/>
      <c r="N6302" s="167"/>
      <c r="O6302" s="167"/>
      <c r="P6302" s="142"/>
      <c r="Q6302" s="142"/>
      <c r="R6302" s="142"/>
      <c r="S6302" s="139"/>
    </row>
    <row r="6303" spans="2:19" ht="15.75" customHeight="1" x14ac:dyDescent="0.25">
      <c r="B6303" s="106"/>
      <c r="C6303" s="106"/>
      <c r="D6303" s="139"/>
      <c r="E6303" s="140"/>
      <c r="F6303" s="140"/>
      <c r="G6303" s="140"/>
      <c r="M6303" s="140"/>
      <c r="N6303" s="167"/>
      <c r="O6303" s="167"/>
      <c r="P6303" s="142"/>
      <c r="Q6303" s="142"/>
      <c r="R6303" s="142"/>
      <c r="S6303" s="139"/>
    </row>
    <row r="6304" spans="2:19" ht="15.75" customHeight="1" x14ac:dyDescent="0.25">
      <c r="B6304" s="106"/>
      <c r="C6304" s="106"/>
      <c r="D6304" s="139"/>
      <c r="E6304" s="140"/>
      <c r="F6304" s="140"/>
      <c r="G6304" s="140"/>
      <c r="M6304" s="140"/>
      <c r="N6304" s="167"/>
      <c r="O6304" s="167"/>
      <c r="P6304" s="142"/>
      <c r="Q6304" s="142"/>
      <c r="R6304" s="142"/>
      <c r="S6304" s="139"/>
    </row>
    <row r="6305" spans="2:19" ht="15.75" customHeight="1" x14ac:dyDescent="0.25">
      <c r="B6305" s="106"/>
      <c r="C6305" s="106"/>
      <c r="D6305" s="139"/>
      <c r="E6305" s="140"/>
      <c r="F6305" s="140"/>
      <c r="G6305" s="140"/>
      <c r="M6305" s="140"/>
      <c r="N6305" s="167"/>
      <c r="O6305" s="167"/>
      <c r="P6305" s="142"/>
      <c r="Q6305" s="142"/>
      <c r="R6305" s="142"/>
      <c r="S6305" s="139"/>
    </row>
    <row r="6306" spans="2:19" ht="15.75" customHeight="1" x14ac:dyDescent="0.25">
      <c r="B6306" s="106"/>
      <c r="C6306" s="106"/>
      <c r="D6306" s="139"/>
      <c r="E6306" s="140"/>
      <c r="F6306" s="140"/>
      <c r="G6306" s="140"/>
      <c r="M6306" s="140"/>
      <c r="N6306" s="167"/>
      <c r="O6306" s="167"/>
      <c r="P6306" s="142"/>
      <c r="Q6306" s="142"/>
      <c r="R6306" s="142"/>
      <c r="S6306" s="139"/>
    </row>
    <row r="6307" spans="2:19" ht="15.75" customHeight="1" x14ac:dyDescent="0.25">
      <c r="B6307" s="106"/>
      <c r="C6307" s="106"/>
      <c r="D6307" s="139"/>
      <c r="E6307" s="140"/>
      <c r="F6307" s="140"/>
      <c r="G6307" s="140"/>
      <c r="M6307" s="140"/>
      <c r="N6307" s="167"/>
      <c r="O6307" s="167"/>
      <c r="P6307" s="142"/>
      <c r="Q6307" s="142"/>
      <c r="R6307" s="142"/>
      <c r="S6307" s="139"/>
    </row>
    <row r="6308" spans="2:19" ht="15.75" customHeight="1" x14ac:dyDescent="0.25">
      <c r="B6308" s="106"/>
      <c r="C6308" s="106"/>
      <c r="D6308" s="139"/>
      <c r="E6308" s="140"/>
      <c r="F6308" s="140"/>
      <c r="G6308" s="140"/>
      <c r="M6308" s="140"/>
      <c r="N6308" s="167"/>
      <c r="O6308" s="167"/>
      <c r="P6308" s="142"/>
      <c r="Q6308" s="142"/>
      <c r="R6308" s="142"/>
      <c r="S6308" s="139"/>
    </row>
    <row r="6309" spans="2:19" ht="15.75" customHeight="1" x14ac:dyDescent="0.25">
      <c r="B6309" s="106"/>
      <c r="C6309" s="106"/>
      <c r="D6309" s="139"/>
      <c r="E6309" s="140"/>
      <c r="F6309" s="140"/>
      <c r="G6309" s="140"/>
      <c r="M6309" s="140"/>
      <c r="N6309" s="167"/>
      <c r="O6309" s="167"/>
      <c r="P6309" s="142"/>
      <c r="Q6309" s="142"/>
      <c r="R6309" s="142"/>
      <c r="S6309" s="139"/>
    </row>
    <row r="6310" spans="2:19" ht="15.75" customHeight="1" x14ac:dyDescent="0.25">
      <c r="B6310" s="106"/>
      <c r="C6310" s="106"/>
      <c r="D6310" s="139"/>
      <c r="E6310" s="140"/>
      <c r="F6310" s="140"/>
      <c r="G6310" s="140"/>
      <c r="M6310" s="140"/>
      <c r="N6310" s="167"/>
      <c r="O6310" s="167"/>
      <c r="P6310" s="142"/>
      <c r="Q6310" s="142"/>
      <c r="R6310" s="142"/>
      <c r="S6310" s="139"/>
    </row>
    <row r="6311" spans="2:19" ht="15.75" customHeight="1" x14ac:dyDescent="0.25">
      <c r="B6311" s="106"/>
      <c r="C6311" s="106"/>
      <c r="D6311" s="139"/>
      <c r="E6311" s="140"/>
      <c r="F6311" s="140"/>
      <c r="G6311" s="140"/>
      <c r="M6311" s="140"/>
      <c r="N6311" s="167"/>
      <c r="O6311" s="167"/>
      <c r="P6311" s="142"/>
      <c r="Q6311" s="142"/>
      <c r="R6311" s="142"/>
      <c r="S6311" s="139"/>
    </row>
    <row r="6312" spans="2:19" ht="15.75" customHeight="1" x14ac:dyDescent="0.25">
      <c r="B6312" s="106"/>
      <c r="C6312" s="106"/>
      <c r="D6312" s="139"/>
      <c r="E6312" s="140"/>
      <c r="F6312" s="140"/>
      <c r="G6312" s="140"/>
      <c r="M6312" s="140"/>
      <c r="N6312" s="167"/>
      <c r="O6312" s="167"/>
      <c r="P6312" s="142"/>
      <c r="Q6312" s="142"/>
      <c r="R6312" s="142"/>
      <c r="S6312" s="139"/>
    </row>
    <row r="6313" spans="2:19" ht="15.75" customHeight="1" x14ac:dyDescent="0.25">
      <c r="B6313" s="106"/>
      <c r="C6313" s="106"/>
      <c r="D6313" s="139"/>
      <c r="E6313" s="140"/>
      <c r="F6313" s="140"/>
      <c r="G6313" s="140"/>
      <c r="M6313" s="140"/>
      <c r="N6313" s="167"/>
      <c r="O6313" s="167"/>
      <c r="P6313" s="142"/>
      <c r="Q6313" s="142"/>
      <c r="R6313" s="142"/>
      <c r="S6313" s="139"/>
    </row>
    <row r="6314" spans="2:19" ht="15.75" customHeight="1" x14ac:dyDescent="0.25">
      <c r="B6314" s="106"/>
      <c r="C6314" s="106"/>
      <c r="D6314" s="139"/>
      <c r="E6314" s="140"/>
      <c r="F6314" s="140"/>
      <c r="G6314" s="140"/>
      <c r="M6314" s="140"/>
      <c r="N6314" s="167"/>
      <c r="O6314" s="167"/>
      <c r="P6314" s="142"/>
      <c r="Q6314" s="142"/>
      <c r="R6314" s="142"/>
      <c r="S6314" s="139"/>
    </row>
    <row r="6315" spans="2:19" ht="15.75" customHeight="1" x14ac:dyDescent="0.25">
      <c r="B6315" s="106"/>
      <c r="C6315" s="106"/>
      <c r="D6315" s="139"/>
      <c r="E6315" s="140"/>
      <c r="F6315" s="140"/>
      <c r="G6315" s="140"/>
      <c r="M6315" s="140"/>
      <c r="N6315" s="167"/>
      <c r="O6315" s="167"/>
      <c r="P6315" s="142"/>
      <c r="Q6315" s="142"/>
      <c r="R6315" s="142"/>
      <c r="S6315" s="139"/>
    </row>
    <row r="6316" spans="2:19" ht="15.75" customHeight="1" x14ac:dyDescent="0.25">
      <c r="B6316" s="106"/>
      <c r="C6316" s="106"/>
      <c r="D6316" s="139"/>
      <c r="E6316" s="140"/>
      <c r="F6316" s="140"/>
      <c r="G6316" s="140"/>
      <c r="M6316" s="140"/>
      <c r="N6316" s="167"/>
      <c r="O6316" s="167"/>
      <c r="P6316" s="142"/>
      <c r="Q6316" s="142"/>
      <c r="R6316" s="142"/>
      <c r="S6316" s="139"/>
    </row>
    <row r="6317" spans="2:19" ht="15.75" customHeight="1" x14ac:dyDescent="0.25">
      <c r="B6317" s="106"/>
      <c r="C6317" s="106"/>
      <c r="D6317" s="139"/>
      <c r="E6317" s="140"/>
      <c r="F6317" s="140"/>
      <c r="G6317" s="140"/>
      <c r="M6317" s="140"/>
      <c r="N6317" s="167"/>
      <c r="O6317" s="167"/>
      <c r="P6317" s="142"/>
      <c r="Q6317" s="142"/>
      <c r="R6317" s="142"/>
      <c r="S6317" s="139"/>
    </row>
    <row r="6318" spans="2:19" ht="15.75" customHeight="1" x14ac:dyDescent="0.25">
      <c r="B6318" s="106"/>
      <c r="C6318" s="106"/>
      <c r="D6318" s="139"/>
      <c r="E6318" s="140"/>
      <c r="F6318" s="140"/>
      <c r="G6318" s="140"/>
      <c r="M6318" s="140"/>
      <c r="N6318" s="167"/>
      <c r="O6318" s="167"/>
      <c r="P6318" s="142"/>
      <c r="Q6318" s="142"/>
      <c r="R6318" s="142"/>
      <c r="S6318" s="139"/>
    </row>
    <row r="6319" spans="2:19" ht="15.75" customHeight="1" x14ac:dyDescent="0.25">
      <c r="B6319" s="106"/>
      <c r="C6319" s="106"/>
      <c r="D6319" s="139"/>
      <c r="E6319" s="140"/>
      <c r="F6319" s="140"/>
      <c r="G6319" s="140"/>
      <c r="M6319" s="140"/>
      <c r="N6319" s="167"/>
      <c r="O6319" s="167"/>
      <c r="P6319" s="142"/>
      <c r="Q6319" s="142"/>
      <c r="R6319" s="142"/>
      <c r="S6319" s="139"/>
    </row>
    <row r="6320" spans="2:19" ht="15.75" customHeight="1" x14ac:dyDescent="0.25">
      <c r="B6320" s="106"/>
      <c r="C6320" s="106"/>
      <c r="D6320" s="139"/>
      <c r="E6320" s="140"/>
      <c r="F6320" s="140"/>
      <c r="G6320" s="140"/>
      <c r="M6320" s="140"/>
      <c r="N6320" s="167"/>
      <c r="O6320" s="167"/>
      <c r="P6320" s="142"/>
      <c r="Q6320" s="142"/>
      <c r="R6320" s="142"/>
      <c r="S6320" s="139"/>
    </row>
    <row r="6321" spans="2:19" ht="15.75" customHeight="1" x14ac:dyDescent="0.25">
      <c r="B6321" s="106"/>
      <c r="C6321" s="106"/>
      <c r="D6321" s="139"/>
      <c r="E6321" s="140"/>
      <c r="F6321" s="140"/>
      <c r="G6321" s="140"/>
      <c r="M6321" s="140"/>
      <c r="N6321" s="167"/>
      <c r="O6321" s="167"/>
      <c r="P6321" s="142"/>
      <c r="Q6321" s="142"/>
      <c r="R6321" s="142"/>
      <c r="S6321" s="139"/>
    </row>
    <row r="6322" spans="2:19" ht="15.75" customHeight="1" x14ac:dyDescent="0.25">
      <c r="B6322" s="106"/>
      <c r="C6322" s="106"/>
      <c r="D6322" s="139"/>
      <c r="E6322" s="140"/>
      <c r="F6322" s="140"/>
      <c r="G6322" s="140"/>
      <c r="M6322" s="140"/>
      <c r="N6322" s="167"/>
      <c r="O6322" s="167"/>
      <c r="P6322" s="142"/>
      <c r="Q6322" s="142"/>
      <c r="R6322" s="142"/>
      <c r="S6322" s="139"/>
    </row>
    <row r="6323" spans="2:19" ht="15.75" customHeight="1" x14ac:dyDescent="0.25">
      <c r="B6323" s="106"/>
      <c r="C6323" s="106"/>
      <c r="D6323" s="139"/>
      <c r="E6323" s="140"/>
      <c r="F6323" s="140"/>
      <c r="G6323" s="140"/>
      <c r="M6323" s="140"/>
      <c r="N6323" s="167"/>
      <c r="O6323" s="167"/>
      <c r="P6323" s="142"/>
      <c r="Q6323" s="142"/>
      <c r="R6323" s="142"/>
      <c r="S6323" s="139"/>
    </row>
    <row r="6324" spans="2:19" ht="15.75" customHeight="1" x14ac:dyDescent="0.25">
      <c r="B6324" s="106"/>
      <c r="C6324" s="106"/>
      <c r="D6324" s="139"/>
      <c r="E6324" s="140"/>
      <c r="F6324" s="140"/>
      <c r="G6324" s="140"/>
      <c r="M6324" s="140"/>
      <c r="N6324" s="167"/>
      <c r="O6324" s="167"/>
      <c r="P6324" s="142"/>
      <c r="Q6324" s="142"/>
      <c r="R6324" s="142"/>
      <c r="S6324" s="139"/>
    </row>
    <row r="6325" spans="2:19" ht="15.75" customHeight="1" x14ac:dyDescent="0.25">
      <c r="B6325" s="106"/>
      <c r="C6325" s="106"/>
      <c r="D6325" s="139"/>
      <c r="E6325" s="140"/>
      <c r="F6325" s="140"/>
      <c r="G6325" s="140"/>
      <c r="M6325" s="140"/>
      <c r="N6325" s="167"/>
      <c r="O6325" s="167"/>
      <c r="P6325" s="142"/>
      <c r="Q6325" s="142"/>
      <c r="R6325" s="142"/>
      <c r="S6325" s="139"/>
    </row>
    <row r="6326" spans="2:19" ht="15.75" customHeight="1" x14ac:dyDescent="0.25">
      <c r="B6326" s="106"/>
      <c r="C6326" s="106"/>
      <c r="D6326" s="139"/>
      <c r="E6326" s="140"/>
      <c r="F6326" s="140"/>
      <c r="G6326" s="140"/>
      <c r="M6326" s="140"/>
      <c r="N6326" s="167"/>
      <c r="O6326" s="167"/>
      <c r="P6326" s="142"/>
      <c r="Q6326" s="142"/>
      <c r="R6326" s="142"/>
      <c r="S6326" s="139"/>
    </row>
    <row r="6327" spans="2:19" ht="15.75" customHeight="1" x14ac:dyDescent="0.25">
      <c r="B6327" s="106"/>
      <c r="C6327" s="106"/>
      <c r="D6327" s="139"/>
      <c r="E6327" s="140"/>
      <c r="F6327" s="140"/>
      <c r="G6327" s="140"/>
      <c r="M6327" s="140"/>
      <c r="N6327" s="167"/>
      <c r="O6327" s="167"/>
      <c r="P6327" s="142"/>
      <c r="Q6327" s="142"/>
      <c r="R6327" s="142"/>
      <c r="S6327" s="139"/>
    </row>
    <row r="6328" spans="2:19" ht="15.75" customHeight="1" x14ac:dyDescent="0.25">
      <c r="B6328" s="106"/>
      <c r="C6328" s="106"/>
      <c r="D6328" s="139"/>
      <c r="E6328" s="140"/>
      <c r="F6328" s="140"/>
      <c r="G6328" s="140"/>
      <c r="M6328" s="140"/>
      <c r="N6328" s="167"/>
      <c r="O6328" s="167"/>
      <c r="P6328" s="142"/>
      <c r="Q6328" s="142"/>
      <c r="R6328" s="142"/>
      <c r="S6328" s="139"/>
    </row>
    <row r="6329" spans="2:19" ht="15.75" customHeight="1" x14ac:dyDescent="0.25">
      <c r="B6329" s="106"/>
      <c r="C6329" s="106"/>
      <c r="D6329" s="139"/>
      <c r="E6329" s="140"/>
      <c r="F6329" s="140"/>
      <c r="G6329" s="140"/>
      <c r="M6329" s="140"/>
      <c r="N6329" s="167"/>
      <c r="O6329" s="167"/>
      <c r="P6329" s="142"/>
      <c r="Q6329" s="142"/>
      <c r="R6329" s="142"/>
      <c r="S6329" s="139"/>
    </row>
    <row r="6330" spans="2:19" ht="15.75" customHeight="1" x14ac:dyDescent="0.25">
      <c r="B6330" s="106"/>
      <c r="C6330" s="106"/>
      <c r="D6330" s="139"/>
      <c r="E6330" s="140"/>
      <c r="F6330" s="140"/>
      <c r="G6330" s="140"/>
      <c r="M6330" s="140"/>
      <c r="N6330" s="167"/>
      <c r="O6330" s="167"/>
      <c r="P6330" s="142"/>
      <c r="Q6330" s="142"/>
      <c r="R6330" s="142"/>
      <c r="S6330" s="139"/>
    </row>
    <row r="6331" spans="2:19" ht="15.75" customHeight="1" x14ac:dyDescent="0.25">
      <c r="B6331" s="106"/>
      <c r="C6331" s="106"/>
      <c r="D6331" s="139"/>
      <c r="E6331" s="140"/>
      <c r="F6331" s="140"/>
      <c r="G6331" s="140"/>
      <c r="M6331" s="140"/>
      <c r="N6331" s="167"/>
      <c r="O6331" s="167"/>
      <c r="P6331" s="142"/>
      <c r="Q6331" s="142"/>
      <c r="R6331" s="142"/>
      <c r="S6331" s="139"/>
    </row>
    <row r="6332" spans="2:19" ht="15.75" customHeight="1" x14ac:dyDescent="0.25">
      <c r="B6332" s="106"/>
      <c r="C6332" s="106"/>
      <c r="D6332" s="139"/>
      <c r="E6332" s="140"/>
      <c r="F6332" s="140"/>
      <c r="G6332" s="140"/>
      <c r="M6332" s="140"/>
      <c r="N6332" s="167"/>
      <c r="O6332" s="167"/>
      <c r="P6332" s="142"/>
      <c r="Q6332" s="142"/>
      <c r="R6332" s="142"/>
      <c r="S6332" s="139"/>
    </row>
    <row r="6333" spans="2:19" ht="15.75" customHeight="1" x14ac:dyDescent="0.25">
      <c r="B6333" s="106"/>
      <c r="C6333" s="106"/>
      <c r="D6333" s="139"/>
      <c r="E6333" s="140"/>
      <c r="F6333" s="140"/>
      <c r="G6333" s="140"/>
      <c r="M6333" s="140"/>
      <c r="N6333" s="167"/>
      <c r="O6333" s="167"/>
      <c r="P6333" s="142"/>
      <c r="Q6333" s="142"/>
      <c r="R6333" s="142"/>
      <c r="S6333" s="139"/>
    </row>
    <row r="6334" spans="2:19" ht="15.75" customHeight="1" x14ac:dyDescent="0.25">
      <c r="B6334" s="106"/>
      <c r="C6334" s="106"/>
      <c r="D6334" s="139"/>
      <c r="E6334" s="140"/>
      <c r="F6334" s="140"/>
      <c r="G6334" s="140"/>
      <c r="M6334" s="140"/>
      <c r="N6334" s="167"/>
      <c r="O6334" s="167"/>
      <c r="P6334" s="142"/>
      <c r="Q6334" s="142"/>
      <c r="R6334" s="142"/>
      <c r="S6334" s="139"/>
    </row>
    <row r="6335" spans="2:19" ht="15.75" customHeight="1" x14ac:dyDescent="0.25">
      <c r="B6335" s="106"/>
      <c r="C6335" s="106"/>
      <c r="D6335" s="139"/>
      <c r="E6335" s="140"/>
      <c r="F6335" s="140"/>
      <c r="G6335" s="140"/>
      <c r="M6335" s="140"/>
      <c r="N6335" s="167"/>
      <c r="O6335" s="167"/>
      <c r="P6335" s="142"/>
      <c r="Q6335" s="142"/>
      <c r="R6335" s="142"/>
      <c r="S6335" s="139"/>
    </row>
    <row r="6336" spans="2:19" ht="15.75" customHeight="1" x14ac:dyDescent="0.25">
      <c r="B6336" s="106"/>
      <c r="C6336" s="106"/>
      <c r="D6336" s="139"/>
      <c r="E6336" s="140"/>
      <c r="F6336" s="140"/>
      <c r="G6336" s="140"/>
      <c r="M6336" s="140"/>
      <c r="N6336" s="167"/>
      <c r="O6336" s="167"/>
      <c r="P6336" s="142"/>
      <c r="Q6336" s="142"/>
      <c r="R6336" s="142"/>
      <c r="S6336" s="139"/>
    </row>
    <row r="6337" spans="2:19" ht="15.75" customHeight="1" x14ac:dyDescent="0.25">
      <c r="B6337" s="106"/>
      <c r="C6337" s="106"/>
      <c r="D6337" s="139"/>
      <c r="E6337" s="140"/>
      <c r="F6337" s="140"/>
      <c r="G6337" s="140"/>
      <c r="M6337" s="140"/>
      <c r="N6337" s="167"/>
      <c r="O6337" s="167"/>
      <c r="P6337" s="142"/>
      <c r="Q6337" s="142"/>
      <c r="R6337" s="142"/>
      <c r="S6337" s="139"/>
    </row>
    <row r="6338" spans="2:19" ht="15.75" customHeight="1" x14ac:dyDescent="0.25">
      <c r="B6338" s="106"/>
      <c r="C6338" s="106"/>
      <c r="D6338" s="139"/>
      <c r="E6338" s="140"/>
      <c r="F6338" s="140"/>
      <c r="G6338" s="140"/>
      <c r="M6338" s="140"/>
      <c r="N6338" s="167"/>
      <c r="O6338" s="167"/>
      <c r="P6338" s="142"/>
      <c r="Q6338" s="142"/>
      <c r="R6338" s="142"/>
      <c r="S6338" s="139"/>
    </row>
    <row r="6339" spans="2:19" ht="15.75" customHeight="1" x14ac:dyDescent="0.25">
      <c r="B6339" s="106"/>
      <c r="C6339" s="106"/>
      <c r="D6339" s="139"/>
      <c r="E6339" s="140"/>
      <c r="F6339" s="140"/>
      <c r="G6339" s="140"/>
      <c r="M6339" s="140"/>
      <c r="N6339" s="167"/>
      <c r="O6339" s="167"/>
      <c r="P6339" s="142"/>
      <c r="Q6339" s="142"/>
      <c r="R6339" s="142"/>
      <c r="S6339" s="139"/>
    </row>
    <row r="6340" spans="2:19" ht="15.75" customHeight="1" x14ac:dyDescent="0.25">
      <c r="B6340" s="106"/>
      <c r="C6340" s="106"/>
      <c r="D6340" s="139"/>
      <c r="E6340" s="140"/>
      <c r="F6340" s="140"/>
      <c r="G6340" s="140"/>
      <c r="M6340" s="140"/>
      <c r="N6340" s="167"/>
      <c r="O6340" s="167"/>
      <c r="P6340" s="142"/>
      <c r="Q6340" s="142"/>
      <c r="R6340" s="142"/>
      <c r="S6340" s="139"/>
    </row>
    <row r="6341" spans="2:19" ht="15.75" customHeight="1" x14ac:dyDescent="0.25">
      <c r="B6341" s="106"/>
      <c r="C6341" s="106"/>
      <c r="D6341" s="139"/>
      <c r="E6341" s="140"/>
      <c r="F6341" s="140"/>
      <c r="G6341" s="140"/>
      <c r="M6341" s="140"/>
      <c r="N6341" s="167"/>
      <c r="O6341" s="167"/>
      <c r="P6341" s="142"/>
      <c r="Q6341" s="142"/>
      <c r="R6341" s="142"/>
      <c r="S6341" s="139"/>
    </row>
    <row r="6342" spans="2:19" ht="15.75" customHeight="1" x14ac:dyDescent="0.25">
      <c r="B6342" s="106"/>
      <c r="C6342" s="106"/>
      <c r="D6342" s="139"/>
      <c r="E6342" s="140"/>
      <c r="F6342" s="140"/>
      <c r="G6342" s="140"/>
      <c r="M6342" s="140"/>
      <c r="N6342" s="167"/>
      <c r="O6342" s="167"/>
      <c r="P6342" s="142"/>
      <c r="Q6342" s="142"/>
      <c r="R6342" s="142"/>
      <c r="S6342" s="139"/>
    </row>
    <row r="6343" spans="2:19" ht="15.75" customHeight="1" x14ac:dyDescent="0.25">
      <c r="B6343" s="106"/>
      <c r="C6343" s="106"/>
      <c r="D6343" s="139"/>
      <c r="E6343" s="140"/>
      <c r="F6343" s="140"/>
      <c r="G6343" s="140"/>
      <c r="M6343" s="140"/>
      <c r="N6343" s="167"/>
      <c r="O6343" s="167"/>
      <c r="P6343" s="142"/>
      <c r="Q6343" s="142"/>
      <c r="R6343" s="142"/>
      <c r="S6343" s="139"/>
    </row>
    <row r="6344" spans="2:19" ht="15.75" customHeight="1" x14ac:dyDescent="0.25">
      <c r="B6344" s="106"/>
      <c r="C6344" s="106"/>
      <c r="D6344" s="139"/>
      <c r="E6344" s="140"/>
      <c r="F6344" s="140"/>
      <c r="G6344" s="140"/>
      <c r="M6344" s="140"/>
      <c r="N6344" s="167"/>
      <c r="O6344" s="167"/>
      <c r="P6344" s="142"/>
      <c r="Q6344" s="142"/>
      <c r="R6344" s="142"/>
      <c r="S6344" s="139"/>
    </row>
    <row r="6345" spans="2:19" ht="15.75" customHeight="1" x14ac:dyDescent="0.25">
      <c r="B6345" s="106"/>
      <c r="C6345" s="106"/>
      <c r="D6345" s="139"/>
      <c r="E6345" s="140"/>
      <c r="F6345" s="140"/>
      <c r="G6345" s="140"/>
      <c r="M6345" s="140"/>
      <c r="N6345" s="167"/>
      <c r="O6345" s="167"/>
      <c r="P6345" s="142"/>
      <c r="Q6345" s="142"/>
      <c r="R6345" s="142"/>
      <c r="S6345" s="139"/>
    </row>
    <row r="6346" spans="2:19" ht="15.75" customHeight="1" x14ac:dyDescent="0.25">
      <c r="B6346" s="106"/>
      <c r="C6346" s="106"/>
      <c r="D6346" s="139"/>
      <c r="E6346" s="140"/>
      <c r="F6346" s="140"/>
      <c r="G6346" s="140"/>
      <c r="M6346" s="140"/>
      <c r="N6346" s="167"/>
      <c r="O6346" s="167"/>
      <c r="P6346" s="142"/>
      <c r="Q6346" s="142"/>
      <c r="R6346" s="142"/>
      <c r="S6346" s="139"/>
    </row>
    <row r="6347" spans="2:19" ht="15.75" customHeight="1" x14ac:dyDescent="0.25">
      <c r="B6347" s="106"/>
      <c r="C6347" s="106"/>
      <c r="D6347" s="139"/>
      <c r="E6347" s="140"/>
      <c r="F6347" s="140"/>
      <c r="G6347" s="140"/>
      <c r="M6347" s="140"/>
      <c r="N6347" s="167"/>
      <c r="O6347" s="167"/>
      <c r="P6347" s="142"/>
      <c r="Q6347" s="142"/>
      <c r="R6347" s="142"/>
      <c r="S6347" s="139"/>
    </row>
    <row r="6348" spans="2:19" ht="15.75" customHeight="1" x14ac:dyDescent="0.25">
      <c r="B6348" s="106"/>
      <c r="C6348" s="106"/>
      <c r="D6348" s="139"/>
      <c r="E6348" s="140"/>
      <c r="F6348" s="140"/>
      <c r="G6348" s="140"/>
      <c r="M6348" s="140"/>
      <c r="N6348" s="167"/>
      <c r="O6348" s="167"/>
      <c r="P6348" s="142"/>
      <c r="Q6348" s="142"/>
      <c r="R6348" s="142"/>
      <c r="S6348" s="139"/>
    </row>
    <row r="6349" spans="2:19" ht="15.75" customHeight="1" x14ac:dyDescent="0.25">
      <c r="B6349" s="106"/>
      <c r="C6349" s="106"/>
      <c r="D6349" s="139"/>
      <c r="E6349" s="140"/>
      <c r="F6349" s="140"/>
      <c r="G6349" s="140"/>
      <c r="M6349" s="140"/>
      <c r="N6349" s="167"/>
      <c r="O6349" s="167"/>
      <c r="P6349" s="142"/>
      <c r="Q6349" s="142"/>
      <c r="R6349" s="142"/>
      <c r="S6349" s="139"/>
    </row>
    <row r="6350" spans="2:19" ht="15.75" customHeight="1" x14ac:dyDescent="0.25">
      <c r="B6350" s="106"/>
      <c r="C6350" s="106"/>
      <c r="D6350" s="139"/>
      <c r="E6350" s="140"/>
      <c r="F6350" s="140"/>
      <c r="G6350" s="140"/>
      <c r="M6350" s="140"/>
      <c r="N6350" s="167"/>
      <c r="O6350" s="167"/>
      <c r="P6350" s="142"/>
      <c r="Q6350" s="142"/>
      <c r="R6350" s="142"/>
      <c r="S6350" s="139"/>
    </row>
    <row r="6351" spans="2:19" ht="15.75" customHeight="1" x14ac:dyDescent="0.25">
      <c r="B6351" s="106"/>
      <c r="C6351" s="106"/>
      <c r="D6351" s="139"/>
      <c r="E6351" s="140"/>
      <c r="F6351" s="140"/>
      <c r="G6351" s="140"/>
      <c r="M6351" s="140"/>
      <c r="N6351" s="167"/>
      <c r="O6351" s="167"/>
      <c r="P6351" s="142"/>
      <c r="Q6351" s="142"/>
      <c r="R6351" s="142"/>
      <c r="S6351" s="139"/>
    </row>
    <row r="6352" spans="2:19" ht="15.75" customHeight="1" x14ac:dyDescent="0.25">
      <c r="B6352" s="106"/>
      <c r="C6352" s="106"/>
      <c r="D6352" s="139"/>
      <c r="E6352" s="140"/>
      <c r="F6352" s="140"/>
      <c r="G6352" s="140"/>
      <c r="M6352" s="140"/>
      <c r="N6352" s="167"/>
      <c r="O6352" s="167"/>
      <c r="P6352" s="142"/>
      <c r="Q6352" s="142"/>
      <c r="R6352" s="142"/>
      <c r="S6352" s="139"/>
    </row>
    <row r="6353" spans="2:19" ht="15.75" customHeight="1" x14ac:dyDescent="0.25">
      <c r="B6353" s="106"/>
      <c r="C6353" s="106"/>
      <c r="D6353" s="139"/>
      <c r="E6353" s="140"/>
      <c r="F6353" s="140"/>
      <c r="G6353" s="140"/>
      <c r="M6353" s="140"/>
      <c r="N6353" s="167"/>
      <c r="O6353" s="167"/>
      <c r="P6353" s="142"/>
      <c r="Q6353" s="142"/>
      <c r="R6353" s="142"/>
      <c r="S6353" s="139"/>
    </row>
    <row r="6354" spans="2:19" ht="15.75" customHeight="1" x14ac:dyDescent="0.25">
      <c r="B6354" s="106"/>
      <c r="C6354" s="106"/>
      <c r="D6354" s="139"/>
      <c r="E6354" s="140"/>
      <c r="F6354" s="140"/>
      <c r="G6354" s="140"/>
      <c r="M6354" s="140"/>
      <c r="N6354" s="167"/>
      <c r="O6354" s="167"/>
      <c r="P6354" s="142"/>
      <c r="Q6354" s="142"/>
      <c r="R6354" s="142"/>
      <c r="S6354" s="139"/>
    </row>
    <row r="6355" spans="2:19" ht="15.75" customHeight="1" x14ac:dyDescent="0.25">
      <c r="B6355" s="106"/>
      <c r="C6355" s="106"/>
      <c r="D6355" s="139"/>
      <c r="E6355" s="140"/>
      <c r="F6355" s="140"/>
      <c r="G6355" s="140"/>
      <c r="M6355" s="140"/>
      <c r="N6355" s="167"/>
      <c r="O6355" s="167"/>
      <c r="P6355" s="142"/>
      <c r="Q6355" s="142"/>
      <c r="R6355" s="142"/>
      <c r="S6355" s="139"/>
    </row>
    <row r="6356" spans="2:19" ht="15.75" customHeight="1" x14ac:dyDescent="0.25">
      <c r="B6356" s="106"/>
      <c r="C6356" s="106"/>
      <c r="D6356" s="139"/>
      <c r="E6356" s="140"/>
      <c r="F6356" s="140"/>
      <c r="G6356" s="140"/>
      <c r="M6356" s="140"/>
      <c r="N6356" s="167"/>
      <c r="O6356" s="167"/>
      <c r="P6356" s="142"/>
      <c r="Q6356" s="142"/>
      <c r="R6356" s="142"/>
      <c r="S6356" s="139"/>
    </row>
    <row r="6357" spans="2:19" ht="15.75" customHeight="1" x14ac:dyDescent="0.25">
      <c r="B6357" s="106"/>
      <c r="C6357" s="106"/>
      <c r="D6357" s="139"/>
      <c r="E6357" s="140"/>
      <c r="F6357" s="140"/>
      <c r="G6357" s="140"/>
      <c r="M6357" s="140"/>
      <c r="N6357" s="167"/>
      <c r="O6357" s="167"/>
      <c r="P6357" s="142"/>
      <c r="Q6357" s="142"/>
      <c r="R6357" s="142"/>
      <c r="S6357" s="139"/>
    </row>
    <row r="6358" spans="2:19" ht="15.75" customHeight="1" x14ac:dyDescent="0.25">
      <c r="B6358" s="106"/>
      <c r="C6358" s="106"/>
      <c r="D6358" s="139"/>
      <c r="E6358" s="140"/>
      <c r="F6358" s="140"/>
      <c r="G6358" s="140"/>
      <c r="M6358" s="140"/>
      <c r="N6358" s="167"/>
      <c r="O6358" s="167"/>
      <c r="P6358" s="142"/>
      <c r="Q6358" s="142"/>
      <c r="R6358" s="142"/>
      <c r="S6358" s="139"/>
    </row>
    <row r="6359" spans="2:19" ht="15.75" customHeight="1" x14ac:dyDescent="0.25">
      <c r="B6359" s="106"/>
      <c r="C6359" s="106"/>
      <c r="D6359" s="139"/>
      <c r="E6359" s="140"/>
      <c r="F6359" s="140"/>
      <c r="G6359" s="140"/>
      <c r="M6359" s="140"/>
      <c r="N6359" s="167"/>
      <c r="O6359" s="167"/>
      <c r="P6359" s="142"/>
      <c r="Q6359" s="142"/>
      <c r="R6359" s="142"/>
      <c r="S6359" s="139"/>
    </row>
    <row r="6360" spans="2:19" ht="15.75" customHeight="1" x14ac:dyDescent="0.25">
      <c r="B6360" s="106"/>
      <c r="C6360" s="106"/>
      <c r="D6360" s="139"/>
      <c r="E6360" s="140"/>
      <c r="F6360" s="140"/>
      <c r="G6360" s="140"/>
      <c r="M6360" s="140"/>
      <c r="N6360" s="167"/>
      <c r="O6360" s="167"/>
      <c r="P6360" s="142"/>
      <c r="Q6360" s="142"/>
      <c r="R6360" s="142"/>
      <c r="S6360" s="139"/>
    </row>
    <row r="6361" spans="2:19" ht="15.75" customHeight="1" x14ac:dyDescent="0.25">
      <c r="B6361" s="106"/>
      <c r="C6361" s="106"/>
      <c r="D6361" s="139"/>
      <c r="E6361" s="140"/>
      <c r="F6361" s="140"/>
      <c r="G6361" s="140"/>
      <c r="M6361" s="140"/>
      <c r="N6361" s="167"/>
      <c r="O6361" s="167"/>
      <c r="P6361" s="142"/>
      <c r="Q6361" s="142"/>
      <c r="R6361" s="142"/>
      <c r="S6361" s="139"/>
    </row>
    <row r="6362" spans="2:19" ht="15.75" customHeight="1" x14ac:dyDescent="0.25">
      <c r="B6362" s="106"/>
      <c r="C6362" s="106"/>
      <c r="D6362" s="139"/>
      <c r="E6362" s="140"/>
      <c r="F6362" s="140"/>
      <c r="G6362" s="140"/>
      <c r="M6362" s="140"/>
      <c r="N6362" s="167"/>
      <c r="O6362" s="167"/>
      <c r="P6362" s="142"/>
      <c r="Q6362" s="142"/>
      <c r="R6362" s="142"/>
      <c r="S6362" s="139"/>
    </row>
    <row r="6363" spans="2:19" ht="15.75" customHeight="1" x14ac:dyDescent="0.25">
      <c r="B6363" s="106"/>
      <c r="C6363" s="106"/>
      <c r="D6363" s="139"/>
      <c r="E6363" s="140"/>
      <c r="F6363" s="140"/>
      <c r="G6363" s="140"/>
      <c r="M6363" s="140"/>
      <c r="N6363" s="167"/>
      <c r="O6363" s="167"/>
      <c r="P6363" s="142"/>
      <c r="Q6363" s="142"/>
      <c r="R6363" s="142"/>
      <c r="S6363" s="139"/>
    </row>
    <row r="6364" spans="2:19" ht="15.75" customHeight="1" x14ac:dyDescent="0.25">
      <c r="B6364" s="106"/>
      <c r="C6364" s="106"/>
      <c r="D6364" s="139"/>
      <c r="E6364" s="140"/>
      <c r="F6364" s="140"/>
      <c r="G6364" s="140"/>
      <c r="M6364" s="140"/>
      <c r="N6364" s="167"/>
      <c r="O6364" s="167"/>
      <c r="P6364" s="142"/>
      <c r="Q6364" s="142"/>
      <c r="R6364" s="142"/>
      <c r="S6364" s="139"/>
    </row>
    <row r="6365" spans="2:19" ht="15.75" customHeight="1" x14ac:dyDescent="0.25">
      <c r="B6365" s="106"/>
      <c r="C6365" s="106"/>
      <c r="D6365" s="139"/>
      <c r="E6365" s="140"/>
      <c r="F6365" s="140"/>
      <c r="G6365" s="140"/>
      <c r="M6365" s="140"/>
      <c r="N6365" s="167"/>
      <c r="O6365" s="167"/>
      <c r="P6365" s="142"/>
      <c r="Q6365" s="142"/>
      <c r="R6365" s="142"/>
      <c r="S6365" s="139"/>
    </row>
    <row r="6366" spans="2:19" ht="15.75" customHeight="1" x14ac:dyDescent="0.25">
      <c r="B6366" s="106"/>
      <c r="C6366" s="106"/>
      <c r="D6366" s="139"/>
      <c r="E6366" s="140"/>
      <c r="F6366" s="140"/>
      <c r="G6366" s="140"/>
      <c r="M6366" s="140"/>
      <c r="N6366" s="167"/>
      <c r="O6366" s="167"/>
      <c r="P6366" s="142"/>
      <c r="Q6366" s="142"/>
      <c r="R6366" s="142"/>
      <c r="S6366" s="139"/>
    </row>
    <row r="6367" spans="2:19" ht="15.75" customHeight="1" x14ac:dyDescent="0.25">
      <c r="B6367" s="106"/>
      <c r="C6367" s="106"/>
      <c r="D6367" s="139"/>
      <c r="E6367" s="140"/>
      <c r="F6367" s="140"/>
      <c r="G6367" s="140"/>
      <c r="M6367" s="140"/>
      <c r="N6367" s="167"/>
      <c r="O6367" s="167"/>
      <c r="P6367" s="142"/>
      <c r="Q6367" s="142"/>
      <c r="R6367" s="142"/>
      <c r="S6367" s="139"/>
    </row>
    <row r="6368" spans="2:19" ht="15.75" customHeight="1" x14ac:dyDescent="0.25">
      <c r="B6368" s="106"/>
      <c r="C6368" s="106"/>
      <c r="D6368" s="139"/>
      <c r="E6368" s="140"/>
      <c r="F6368" s="140"/>
      <c r="G6368" s="140"/>
      <c r="M6368" s="140"/>
      <c r="N6368" s="167"/>
      <c r="O6368" s="167"/>
      <c r="P6368" s="142"/>
      <c r="Q6368" s="142"/>
      <c r="R6368" s="142"/>
      <c r="S6368" s="139"/>
    </row>
    <row r="6369" spans="2:19" ht="15.75" customHeight="1" x14ac:dyDescent="0.25">
      <c r="B6369" s="106"/>
      <c r="C6369" s="106"/>
      <c r="D6369" s="139"/>
      <c r="E6369" s="140"/>
      <c r="F6369" s="140"/>
      <c r="G6369" s="140"/>
      <c r="M6369" s="140"/>
      <c r="N6369" s="167"/>
      <c r="O6369" s="167"/>
      <c r="P6369" s="142"/>
      <c r="Q6369" s="142"/>
      <c r="R6369" s="142"/>
      <c r="S6369" s="139"/>
    </row>
    <row r="6370" spans="2:19" ht="15.75" customHeight="1" x14ac:dyDescent="0.25">
      <c r="B6370" s="106"/>
      <c r="C6370" s="106"/>
      <c r="D6370" s="139"/>
      <c r="E6370" s="140"/>
      <c r="F6370" s="140"/>
      <c r="G6370" s="140"/>
      <c r="M6370" s="140"/>
      <c r="N6370" s="167"/>
      <c r="O6370" s="167"/>
      <c r="P6370" s="142"/>
      <c r="Q6370" s="142"/>
      <c r="R6370" s="142"/>
      <c r="S6370" s="139"/>
    </row>
    <row r="6371" spans="2:19" ht="15.75" customHeight="1" x14ac:dyDescent="0.25">
      <c r="B6371" s="106"/>
      <c r="C6371" s="106"/>
      <c r="D6371" s="139"/>
      <c r="E6371" s="140"/>
      <c r="F6371" s="140"/>
      <c r="G6371" s="140"/>
      <c r="M6371" s="140"/>
      <c r="N6371" s="167"/>
      <c r="O6371" s="167"/>
      <c r="P6371" s="142"/>
      <c r="Q6371" s="142"/>
      <c r="R6371" s="142"/>
      <c r="S6371" s="139"/>
    </row>
    <row r="6372" spans="2:19" ht="15.75" customHeight="1" x14ac:dyDescent="0.25">
      <c r="B6372" s="106"/>
      <c r="C6372" s="106"/>
      <c r="D6372" s="139"/>
      <c r="E6372" s="140"/>
      <c r="F6372" s="140"/>
      <c r="G6372" s="140"/>
      <c r="M6372" s="140"/>
      <c r="N6372" s="167"/>
      <c r="O6372" s="167"/>
      <c r="P6372" s="142"/>
      <c r="Q6372" s="142"/>
      <c r="R6372" s="142"/>
      <c r="S6372" s="139"/>
    </row>
    <row r="6373" spans="2:19" ht="15.75" customHeight="1" x14ac:dyDescent="0.25">
      <c r="B6373" s="106"/>
      <c r="C6373" s="106"/>
      <c r="D6373" s="139"/>
      <c r="E6373" s="140"/>
      <c r="F6373" s="140"/>
      <c r="G6373" s="140"/>
      <c r="M6373" s="140"/>
      <c r="N6373" s="167"/>
      <c r="O6373" s="167"/>
      <c r="P6373" s="142"/>
      <c r="Q6373" s="142"/>
      <c r="R6373" s="142"/>
      <c r="S6373" s="139"/>
    </row>
    <row r="6374" spans="2:19" ht="15.75" customHeight="1" x14ac:dyDescent="0.25">
      <c r="B6374" s="106"/>
      <c r="C6374" s="106"/>
      <c r="D6374" s="139"/>
      <c r="E6374" s="140"/>
      <c r="F6374" s="140"/>
      <c r="G6374" s="140"/>
      <c r="M6374" s="140"/>
      <c r="N6374" s="167"/>
      <c r="O6374" s="167"/>
      <c r="P6374" s="142"/>
      <c r="Q6374" s="142"/>
      <c r="R6374" s="142"/>
      <c r="S6374" s="139"/>
    </row>
    <row r="6375" spans="2:19" ht="15.75" customHeight="1" x14ac:dyDescent="0.25">
      <c r="B6375" s="106"/>
      <c r="C6375" s="106"/>
      <c r="D6375" s="139"/>
      <c r="E6375" s="140"/>
      <c r="F6375" s="140"/>
      <c r="G6375" s="140"/>
      <c r="M6375" s="140"/>
      <c r="N6375" s="167"/>
      <c r="O6375" s="167"/>
      <c r="P6375" s="142"/>
      <c r="Q6375" s="142"/>
      <c r="R6375" s="142"/>
      <c r="S6375" s="139"/>
    </row>
    <row r="6376" spans="2:19" ht="15.75" customHeight="1" x14ac:dyDescent="0.25">
      <c r="B6376" s="106"/>
      <c r="C6376" s="106"/>
      <c r="D6376" s="139"/>
      <c r="E6376" s="140"/>
      <c r="F6376" s="140"/>
      <c r="G6376" s="140"/>
      <c r="M6376" s="140"/>
      <c r="N6376" s="167"/>
      <c r="O6376" s="167"/>
      <c r="P6376" s="142"/>
      <c r="Q6376" s="142"/>
      <c r="R6376" s="142"/>
      <c r="S6376" s="139"/>
    </row>
    <row r="6377" spans="2:19" ht="15.75" customHeight="1" x14ac:dyDescent="0.25">
      <c r="B6377" s="106"/>
      <c r="C6377" s="106"/>
      <c r="D6377" s="139"/>
      <c r="E6377" s="140"/>
      <c r="F6377" s="140"/>
      <c r="G6377" s="140"/>
      <c r="M6377" s="140"/>
      <c r="N6377" s="167"/>
      <c r="O6377" s="167"/>
      <c r="P6377" s="142"/>
      <c r="Q6377" s="142"/>
      <c r="R6377" s="142"/>
      <c r="S6377" s="139"/>
    </row>
    <row r="6378" spans="2:19" ht="15.75" customHeight="1" x14ac:dyDescent="0.25">
      <c r="B6378" s="106"/>
      <c r="C6378" s="106"/>
      <c r="D6378" s="139"/>
      <c r="E6378" s="140"/>
      <c r="F6378" s="140"/>
      <c r="G6378" s="140"/>
      <c r="M6378" s="140"/>
      <c r="N6378" s="167"/>
      <c r="O6378" s="167"/>
      <c r="P6378" s="142"/>
      <c r="Q6378" s="142"/>
      <c r="R6378" s="142"/>
      <c r="S6378" s="139"/>
    </row>
    <row r="6379" spans="2:19" ht="15.75" customHeight="1" x14ac:dyDescent="0.25">
      <c r="B6379" s="106"/>
      <c r="C6379" s="106"/>
      <c r="D6379" s="139"/>
      <c r="E6379" s="140"/>
      <c r="F6379" s="140"/>
      <c r="G6379" s="140"/>
      <c r="M6379" s="140"/>
      <c r="N6379" s="167"/>
      <c r="O6379" s="167"/>
      <c r="P6379" s="142"/>
      <c r="Q6379" s="142"/>
      <c r="R6379" s="142"/>
      <c r="S6379" s="139"/>
    </row>
    <row r="6380" spans="2:19" ht="15.75" customHeight="1" x14ac:dyDescent="0.25">
      <c r="B6380" s="106"/>
      <c r="C6380" s="106"/>
      <c r="D6380" s="139"/>
      <c r="E6380" s="140"/>
      <c r="F6380" s="140"/>
      <c r="G6380" s="140"/>
      <c r="M6380" s="140"/>
      <c r="N6380" s="167"/>
      <c r="O6380" s="167"/>
      <c r="P6380" s="142"/>
      <c r="Q6380" s="142"/>
      <c r="R6380" s="142"/>
      <c r="S6380" s="139"/>
    </row>
    <row r="6381" spans="2:19" ht="15.75" customHeight="1" x14ac:dyDescent="0.25">
      <c r="B6381" s="106"/>
      <c r="C6381" s="106"/>
      <c r="D6381" s="139"/>
      <c r="E6381" s="140"/>
      <c r="F6381" s="140"/>
      <c r="G6381" s="140"/>
      <c r="M6381" s="140"/>
      <c r="N6381" s="167"/>
      <c r="O6381" s="167"/>
      <c r="P6381" s="142"/>
      <c r="Q6381" s="142"/>
      <c r="R6381" s="142"/>
      <c r="S6381" s="139"/>
    </row>
    <row r="6382" spans="2:19" ht="15.75" customHeight="1" x14ac:dyDescent="0.25">
      <c r="B6382" s="106"/>
      <c r="C6382" s="106"/>
      <c r="D6382" s="139"/>
      <c r="E6382" s="140"/>
      <c r="F6382" s="140"/>
      <c r="G6382" s="140"/>
      <c r="M6382" s="140"/>
      <c r="N6382" s="167"/>
      <c r="O6382" s="167"/>
      <c r="P6382" s="142"/>
      <c r="Q6382" s="142"/>
      <c r="R6382" s="142"/>
      <c r="S6382" s="139"/>
    </row>
    <row r="6383" spans="2:19" ht="15.75" customHeight="1" x14ac:dyDescent="0.25">
      <c r="B6383" s="106"/>
      <c r="C6383" s="106"/>
      <c r="D6383" s="139"/>
      <c r="E6383" s="140"/>
      <c r="F6383" s="140"/>
      <c r="G6383" s="140"/>
      <c r="M6383" s="140"/>
      <c r="N6383" s="167"/>
      <c r="O6383" s="167"/>
      <c r="P6383" s="142"/>
      <c r="Q6383" s="142"/>
      <c r="R6383" s="142"/>
      <c r="S6383" s="139"/>
    </row>
    <row r="6384" spans="2:19" ht="15.75" customHeight="1" x14ac:dyDescent="0.25">
      <c r="B6384" s="106"/>
      <c r="C6384" s="106"/>
      <c r="D6384" s="139"/>
      <c r="E6384" s="140"/>
      <c r="F6384" s="140"/>
      <c r="G6384" s="140"/>
      <c r="M6384" s="140"/>
      <c r="N6384" s="167"/>
      <c r="O6384" s="167"/>
      <c r="P6384" s="142"/>
      <c r="Q6384" s="142"/>
      <c r="R6384" s="142"/>
      <c r="S6384" s="139"/>
    </row>
    <row r="6385" spans="2:19" ht="15.75" customHeight="1" x14ac:dyDescent="0.25">
      <c r="B6385" s="106"/>
      <c r="C6385" s="106"/>
      <c r="D6385" s="139"/>
      <c r="E6385" s="140"/>
      <c r="F6385" s="140"/>
      <c r="G6385" s="140"/>
      <c r="M6385" s="140"/>
      <c r="N6385" s="167"/>
      <c r="O6385" s="167"/>
      <c r="P6385" s="142"/>
      <c r="Q6385" s="142"/>
      <c r="R6385" s="142"/>
      <c r="S6385" s="139"/>
    </row>
    <row r="6386" spans="2:19" ht="15.75" customHeight="1" x14ac:dyDescent="0.25">
      <c r="B6386" s="106"/>
      <c r="C6386" s="106"/>
      <c r="D6386" s="139"/>
      <c r="E6386" s="140"/>
      <c r="F6386" s="140"/>
      <c r="G6386" s="140"/>
      <c r="M6386" s="140"/>
      <c r="N6386" s="167"/>
      <c r="O6386" s="167"/>
      <c r="P6386" s="142"/>
      <c r="Q6386" s="142"/>
      <c r="R6386" s="142"/>
      <c r="S6386" s="139"/>
    </row>
    <row r="6387" spans="2:19" ht="15.75" customHeight="1" x14ac:dyDescent="0.25">
      <c r="B6387" s="106"/>
      <c r="C6387" s="106"/>
      <c r="D6387" s="139"/>
      <c r="E6387" s="140"/>
      <c r="F6387" s="140"/>
      <c r="G6387" s="140"/>
      <c r="M6387" s="140"/>
      <c r="N6387" s="167"/>
      <c r="O6387" s="167"/>
      <c r="P6387" s="142"/>
      <c r="Q6387" s="142"/>
      <c r="R6387" s="142"/>
      <c r="S6387" s="139"/>
    </row>
    <row r="6388" spans="2:19" ht="15.75" customHeight="1" x14ac:dyDescent="0.25">
      <c r="B6388" s="106"/>
      <c r="C6388" s="106"/>
      <c r="D6388" s="139"/>
      <c r="E6388" s="140"/>
      <c r="F6388" s="140"/>
      <c r="G6388" s="140"/>
      <c r="M6388" s="140"/>
      <c r="N6388" s="167"/>
      <c r="O6388" s="167"/>
      <c r="P6388" s="142"/>
      <c r="Q6388" s="142"/>
      <c r="R6388" s="142"/>
      <c r="S6388" s="139"/>
    </row>
    <row r="6389" spans="2:19" ht="15.75" customHeight="1" x14ac:dyDescent="0.25">
      <c r="B6389" s="106"/>
      <c r="C6389" s="106"/>
      <c r="D6389" s="139"/>
      <c r="E6389" s="140"/>
      <c r="F6389" s="140"/>
      <c r="G6389" s="140"/>
      <c r="M6389" s="140"/>
      <c r="N6389" s="167"/>
      <c r="O6389" s="167"/>
      <c r="P6389" s="142"/>
      <c r="Q6389" s="142"/>
      <c r="R6389" s="142"/>
      <c r="S6389" s="139"/>
    </row>
    <row r="6390" spans="2:19" ht="15.75" customHeight="1" x14ac:dyDescent="0.25">
      <c r="B6390" s="106"/>
      <c r="C6390" s="106"/>
      <c r="D6390" s="139"/>
      <c r="E6390" s="140"/>
      <c r="F6390" s="140"/>
      <c r="G6390" s="140"/>
      <c r="M6390" s="140"/>
      <c r="N6390" s="167"/>
      <c r="O6390" s="167"/>
      <c r="P6390" s="142"/>
      <c r="Q6390" s="142"/>
      <c r="R6390" s="142"/>
      <c r="S6390" s="139"/>
    </row>
    <row r="6391" spans="2:19" ht="15.75" customHeight="1" x14ac:dyDescent="0.25">
      <c r="B6391" s="106"/>
      <c r="C6391" s="106"/>
      <c r="D6391" s="139"/>
      <c r="E6391" s="140"/>
      <c r="F6391" s="140"/>
      <c r="G6391" s="140"/>
      <c r="M6391" s="140"/>
      <c r="N6391" s="167"/>
      <c r="O6391" s="167"/>
      <c r="P6391" s="142"/>
      <c r="Q6391" s="142"/>
      <c r="R6391" s="142"/>
      <c r="S6391" s="139"/>
    </row>
    <row r="6392" spans="2:19" ht="15.75" customHeight="1" x14ac:dyDescent="0.25">
      <c r="B6392" s="106"/>
      <c r="C6392" s="106"/>
      <c r="D6392" s="139"/>
      <c r="E6392" s="140"/>
      <c r="F6392" s="140"/>
      <c r="G6392" s="140"/>
      <c r="M6392" s="140"/>
      <c r="N6392" s="167"/>
      <c r="O6392" s="167"/>
      <c r="P6392" s="142"/>
      <c r="Q6392" s="142"/>
      <c r="R6392" s="142"/>
      <c r="S6392" s="139"/>
    </row>
    <row r="6393" spans="2:19" ht="15.75" customHeight="1" x14ac:dyDescent="0.25">
      <c r="B6393" s="106"/>
      <c r="C6393" s="106"/>
      <c r="D6393" s="139"/>
      <c r="E6393" s="140"/>
      <c r="F6393" s="140"/>
      <c r="G6393" s="140"/>
      <c r="M6393" s="140"/>
      <c r="N6393" s="167"/>
      <c r="O6393" s="167"/>
      <c r="P6393" s="142"/>
      <c r="Q6393" s="142"/>
      <c r="R6393" s="142"/>
      <c r="S6393" s="139"/>
    </row>
    <row r="6394" spans="2:19" ht="15.75" customHeight="1" x14ac:dyDescent="0.25">
      <c r="B6394" s="106"/>
      <c r="C6394" s="106"/>
      <c r="D6394" s="139"/>
      <c r="E6394" s="140"/>
      <c r="F6394" s="140"/>
      <c r="G6394" s="140"/>
      <c r="M6394" s="140"/>
      <c r="N6394" s="167"/>
      <c r="O6394" s="167"/>
      <c r="P6394" s="142"/>
      <c r="Q6394" s="142"/>
      <c r="R6394" s="142"/>
      <c r="S6394" s="139"/>
    </row>
    <row r="6395" spans="2:19" ht="15.75" customHeight="1" x14ac:dyDescent="0.25">
      <c r="B6395" s="106"/>
      <c r="C6395" s="106"/>
      <c r="D6395" s="139"/>
      <c r="E6395" s="140"/>
      <c r="F6395" s="140"/>
      <c r="G6395" s="140"/>
      <c r="M6395" s="140"/>
      <c r="N6395" s="167"/>
      <c r="O6395" s="167"/>
      <c r="P6395" s="142"/>
      <c r="Q6395" s="142"/>
      <c r="R6395" s="142"/>
      <c r="S6395" s="139"/>
    </row>
    <row r="6396" spans="2:19" ht="15.75" customHeight="1" x14ac:dyDescent="0.25">
      <c r="B6396" s="106"/>
      <c r="C6396" s="106"/>
      <c r="D6396" s="139"/>
      <c r="E6396" s="140"/>
      <c r="F6396" s="140"/>
      <c r="G6396" s="140"/>
      <c r="M6396" s="140"/>
      <c r="N6396" s="167"/>
      <c r="O6396" s="167"/>
      <c r="P6396" s="142"/>
      <c r="Q6396" s="142"/>
      <c r="R6396" s="142"/>
      <c r="S6396" s="139"/>
    </row>
    <row r="6397" spans="2:19" ht="15.75" customHeight="1" x14ac:dyDescent="0.25">
      <c r="B6397" s="106"/>
      <c r="C6397" s="106"/>
      <c r="D6397" s="139"/>
      <c r="E6397" s="140"/>
      <c r="F6397" s="140"/>
      <c r="G6397" s="140"/>
      <c r="M6397" s="140"/>
      <c r="N6397" s="167"/>
      <c r="O6397" s="167"/>
      <c r="P6397" s="142"/>
      <c r="Q6397" s="142"/>
      <c r="R6397" s="142"/>
      <c r="S6397" s="139"/>
    </row>
    <row r="6398" spans="2:19" ht="15.75" customHeight="1" x14ac:dyDescent="0.25">
      <c r="B6398" s="106"/>
      <c r="C6398" s="106"/>
      <c r="D6398" s="139"/>
      <c r="E6398" s="140"/>
      <c r="F6398" s="140"/>
      <c r="G6398" s="140"/>
      <c r="M6398" s="140"/>
      <c r="N6398" s="167"/>
      <c r="O6398" s="167"/>
      <c r="P6398" s="142"/>
      <c r="Q6398" s="142"/>
      <c r="R6398" s="142"/>
      <c r="S6398" s="139"/>
    </row>
    <row r="6399" spans="2:19" ht="15.75" customHeight="1" x14ac:dyDescent="0.25">
      <c r="B6399" s="106"/>
      <c r="C6399" s="106"/>
      <c r="D6399" s="139"/>
      <c r="E6399" s="140"/>
      <c r="F6399" s="140"/>
      <c r="G6399" s="140"/>
      <c r="M6399" s="140"/>
      <c r="N6399" s="167"/>
      <c r="O6399" s="167"/>
      <c r="P6399" s="142"/>
      <c r="Q6399" s="142"/>
      <c r="R6399" s="142"/>
      <c r="S6399" s="139"/>
    </row>
    <row r="6400" spans="2:19" ht="15.75" customHeight="1" x14ac:dyDescent="0.25">
      <c r="B6400" s="106"/>
      <c r="C6400" s="106"/>
      <c r="D6400" s="139"/>
      <c r="E6400" s="140"/>
      <c r="F6400" s="140"/>
      <c r="G6400" s="140"/>
      <c r="M6400" s="140"/>
      <c r="N6400" s="167"/>
      <c r="O6400" s="167"/>
      <c r="P6400" s="142"/>
      <c r="Q6400" s="142"/>
      <c r="R6400" s="142"/>
      <c r="S6400" s="139"/>
    </row>
    <row r="6401" spans="2:19" ht="15.75" customHeight="1" x14ac:dyDescent="0.25">
      <c r="B6401" s="106"/>
      <c r="C6401" s="106"/>
      <c r="D6401" s="139"/>
      <c r="E6401" s="140"/>
      <c r="F6401" s="140"/>
      <c r="G6401" s="140"/>
      <c r="M6401" s="140"/>
      <c r="N6401" s="167"/>
      <c r="O6401" s="167"/>
      <c r="P6401" s="142"/>
      <c r="Q6401" s="142"/>
      <c r="R6401" s="142"/>
      <c r="S6401" s="139"/>
    </row>
    <row r="6402" spans="2:19" ht="15.75" customHeight="1" x14ac:dyDescent="0.25">
      <c r="B6402" s="106"/>
      <c r="C6402" s="106"/>
      <c r="D6402" s="139"/>
      <c r="E6402" s="140"/>
      <c r="F6402" s="140"/>
      <c r="G6402" s="140"/>
      <c r="M6402" s="140"/>
      <c r="N6402" s="167"/>
      <c r="O6402" s="167"/>
      <c r="P6402" s="142"/>
      <c r="Q6402" s="142"/>
      <c r="R6402" s="142"/>
      <c r="S6402" s="139"/>
    </row>
    <row r="6403" spans="2:19" ht="15.75" customHeight="1" x14ac:dyDescent="0.25">
      <c r="B6403" s="106"/>
      <c r="C6403" s="106"/>
      <c r="D6403" s="139"/>
      <c r="E6403" s="140"/>
      <c r="F6403" s="140"/>
      <c r="G6403" s="140"/>
      <c r="M6403" s="140"/>
      <c r="N6403" s="167"/>
      <c r="O6403" s="167"/>
      <c r="P6403" s="142"/>
      <c r="Q6403" s="142"/>
      <c r="R6403" s="142"/>
      <c r="S6403" s="139"/>
    </row>
    <row r="6404" spans="2:19" ht="15.75" customHeight="1" x14ac:dyDescent="0.25">
      <c r="B6404" s="106"/>
      <c r="C6404" s="106"/>
      <c r="D6404" s="139"/>
      <c r="E6404" s="140"/>
      <c r="F6404" s="140"/>
      <c r="G6404" s="140"/>
      <c r="M6404" s="140"/>
      <c r="N6404" s="167"/>
      <c r="O6404" s="167"/>
      <c r="P6404" s="142"/>
      <c r="Q6404" s="142"/>
      <c r="R6404" s="142"/>
      <c r="S6404" s="139"/>
    </row>
    <row r="6405" spans="2:19" ht="15.75" customHeight="1" x14ac:dyDescent="0.25">
      <c r="B6405" s="106"/>
      <c r="C6405" s="106"/>
      <c r="D6405" s="139"/>
      <c r="E6405" s="140"/>
      <c r="F6405" s="140"/>
      <c r="G6405" s="140"/>
      <c r="M6405" s="140"/>
      <c r="N6405" s="167"/>
      <c r="O6405" s="167"/>
      <c r="P6405" s="142"/>
      <c r="Q6405" s="142"/>
      <c r="R6405" s="142"/>
      <c r="S6405" s="139"/>
    </row>
    <row r="6406" spans="2:19" ht="15.75" customHeight="1" x14ac:dyDescent="0.25">
      <c r="B6406" s="106"/>
      <c r="C6406" s="106"/>
      <c r="D6406" s="139"/>
      <c r="E6406" s="140"/>
      <c r="F6406" s="140"/>
      <c r="G6406" s="140"/>
      <c r="M6406" s="140"/>
      <c r="N6406" s="167"/>
      <c r="O6406" s="167"/>
      <c r="P6406" s="142"/>
      <c r="Q6406" s="142"/>
      <c r="R6406" s="142"/>
      <c r="S6406" s="139"/>
    </row>
    <row r="6407" spans="2:19" ht="15.75" customHeight="1" x14ac:dyDescent="0.25">
      <c r="B6407" s="106"/>
      <c r="C6407" s="106"/>
      <c r="D6407" s="139"/>
      <c r="E6407" s="140"/>
      <c r="F6407" s="140"/>
      <c r="G6407" s="140"/>
      <c r="M6407" s="140"/>
      <c r="N6407" s="167"/>
      <c r="O6407" s="167"/>
      <c r="P6407" s="142"/>
      <c r="Q6407" s="142"/>
      <c r="R6407" s="142"/>
      <c r="S6407" s="139"/>
    </row>
    <row r="6408" spans="2:19" ht="15.75" customHeight="1" x14ac:dyDescent="0.25">
      <c r="B6408" s="106"/>
      <c r="C6408" s="106"/>
      <c r="D6408" s="139"/>
      <c r="E6408" s="140"/>
      <c r="F6408" s="140"/>
      <c r="G6408" s="140"/>
      <c r="M6408" s="140"/>
      <c r="N6408" s="167"/>
      <c r="O6408" s="167"/>
      <c r="P6408" s="142"/>
      <c r="Q6408" s="142"/>
      <c r="R6408" s="142"/>
      <c r="S6408" s="139"/>
    </row>
    <row r="6409" spans="2:19" ht="15.75" customHeight="1" x14ac:dyDescent="0.25">
      <c r="B6409" s="106"/>
      <c r="C6409" s="106"/>
      <c r="D6409" s="139"/>
      <c r="E6409" s="140"/>
      <c r="F6409" s="140"/>
      <c r="G6409" s="140"/>
      <c r="M6409" s="140"/>
      <c r="N6409" s="167"/>
      <c r="O6409" s="167"/>
      <c r="P6409" s="142"/>
      <c r="Q6409" s="142"/>
      <c r="R6409" s="142"/>
      <c r="S6409" s="139"/>
    </row>
    <row r="6410" spans="2:19" ht="15.75" customHeight="1" x14ac:dyDescent="0.25">
      <c r="B6410" s="106"/>
      <c r="C6410" s="106"/>
      <c r="D6410" s="139"/>
      <c r="E6410" s="140"/>
      <c r="F6410" s="140"/>
      <c r="G6410" s="140"/>
      <c r="M6410" s="140"/>
      <c r="N6410" s="167"/>
      <c r="O6410" s="167"/>
      <c r="P6410" s="142"/>
      <c r="Q6410" s="142"/>
      <c r="R6410" s="142"/>
      <c r="S6410" s="139"/>
    </row>
    <row r="6411" spans="2:19" ht="15.75" customHeight="1" x14ac:dyDescent="0.25">
      <c r="B6411" s="106"/>
      <c r="C6411" s="106"/>
      <c r="D6411" s="139"/>
      <c r="E6411" s="140"/>
      <c r="F6411" s="140"/>
      <c r="G6411" s="140"/>
      <c r="M6411" s="140"/>
      <c r="N6411" s="167"/>
      <c r="O6411" s="167"/>
      <c r="P6411" s="142"/>
      <c r="Q6411" s="142"/>
      <c r="R6411" s="142"/>
      <c r="S6411" s="139"/>
    </row>
    <row r="6412" spans="2:19" ht="15.75" customHeight="1" x14ac:dyDescent="0.25">
      <c r="B6412" s="106"/>
      <c r="C6412" s="106"/>
      <c r="D6412" s="139"/>
      <c r="E6412" s="140"/>
      <c r="F6412" s="140"/>
      <c r="G6412" s="140"/>
      <c r="M6412" s="140"/>
      <c r="N6412" s="167"/>
      <c r="O6412" s="167"/>
      <c r="P6412" s="142"/>
      <c r="Q6412" s="142"/>
      <c r="R6412" s="142"/>
      <c r="S6412" s="139"/>
    </row>
    <row r="6413" spans="2:19" ht="15.75" customHeight="1" x14ac:dyDescent="0.25">
      <c r="B6413" s="106"/>
      <c r="C6413" s="106"/>
      <c r="D6413" s="139"/>
      <c r="E6413" s="140"/>
      <c r="F6413" s="140"/>
      <c r="G6413" s="140"/>
      <c r="M6413" s="140"/>
      <c r="N6413" s="167"/>
      <c r="O6413" s="167"/>
      <c r="P6413" s="142"/>
      <c r="Q6413" s="142"/>
      <c r="R6413" s="142"/>
      <c r="S6413" s="139"/>
    </row>
    <row r="6414" spans="2:19" ht="15.75" customHeight="1" x14ac:dyDescent="0.25">
      <c r="B6414" s="106"/>
      <c r="C6414" s="106"/>
      <c r="D6414" s="139"/>
      <c r="E6414" s="140"/>
      <c r="F6414" s="140"/>
      <c r="G6414" s="140"/>
      <c r="M6414" s="140"/>
      <c r="N6414" s="167"/>
      <c r="O6414" s="167"/>
      <c r="P6414" s="142"/>
      <c r="Q6414" s="142"/>
      <c r="R6414" s="142"/>
      <c r="S6414" s="139"/>
    </row>
    <row r="6415" spans="2:19" ht="15.75" customHeight="1" x14ac:dyDescent="0.25">
      <c r="B6415" s="106"/>
      <c r="C6415" s="106"/>
      <c r="D6415" s="139"/>
      <c r="E6415" s="140"/>
      <c r="F6415" s="140"/>
      <c r="G6415" s="140"/>
      <c r="M6415" s="140"/>
      <c r="N6415" s="167"/>
      <c r="O6415" s="167"/>
      <c r="P6415" s="142"/>
      <c r="Q6415" s="142"/>
      <c r="R6415" s="142"/>
      <c r="S6415" s="139"/>
    </row>
    <row r="6416" spans="2:19" ht="15.75" customHeight="1" x14ac:dyDescent="0.25">
      <c r="B6416" s="106"/>
      <c r="C6416" s="106"/>
      <c r="D6416" s="139"/>
      <c r="E6416" s="140"/>
      <c r="F6416" s="140"/>
      <c r="G6416" s="140"/>
      <c r="M6416" s="140"/>
      <c r="N6416" s="167"/>
      <c r="O6416" s="167"/>
      <c r="P6416" s="142"/>
      <c r="Q6416" s="142"/>
      <c r="R6416" s="142"/>
      <c r="S6416" s="139"/>
    </row>
    <row r="6417" spans="2:19" ht="15.75" customHeight="1" x14ac:dyDescent="0.25">
      <c r="B6417" s="106"/>
      <c r="C6417" s="106"/>
      <c r="D6417" s="139"/>
      <c r="E6417" s="140"/>
      <c r="F6417" s="140"/>
      <c r="G6417" s="140"/>
      <c r="M6417" s="140"/>
      <c r="N6417" s="167"/>
      <c r="O6417" s="167"/>
      <c r="P6417" s="142"/>
      <c r="Q6417" s="142"/>
      <c r="R6417" s="142"/>
      <c r="S6417" s="139"/>
    </row>
    <row r="6418" spans="2:19" ht="15.75" customHeight="1" x14ac:dyDescent="0.25">
      <c r="B6418" s="106"/>
      <c r="C6418" s="106"/>
      <c r="D6418" s="139"/>
      <c r="E6418" s="140"/>
      <c r="F6418" s="140"/>
      <c r="G6418" s="140"/>
      <c r="M6418" s="140"/>
      <c r="N6418" s="167"/>
      <c r="O6418" s="167"/>
      <c r="P6418" s="142"/>
      <c r="Q6418" s="142"/>
      <c r="R6418" s="142"/>
      <c r="S6418" s="139"/>
    </row>
    <row r="6419" spans="2:19" ht="15.75" customHeight="1" x14ac:dyDescent="0.25">
      <c r="B6419" s="106"/>
      <c r="C6419" s="106"/>
      <c r="D6419" s="139"/>
      <c r="E6419" s="140"/>
      <c r="F6419" s="140"/>
      <c r="G6419" s="140"/>
      <c r="M6419" s="140"/>
      <c r="N6419" s="167"/>
      <c r="O6419" s="167"/>
      <c r="P6419" s="142"/>
      <c r="Q6419" s="142"/>
      <c r="R6419" s="142"/>
      <c r="S6419" s="139"/>
    </row>
    <row r="6420" spans="2:19" ht="15.75" customHeight="1" x14ac:dyDescent="0.25">
      <c r="B6420" s="106"/>
      <c r="C6420" s="106"/>
      <c r="D6420" s="139"/>
      <c r="E6420" s="140"/>
      <c r="F6420" s="140"/>
      <c r="G6420" s="140"/>
      <c r="M6420" s="140"/>
      <c r="N6420" s="167"/>
      <c r="O6420" s="167"/>
      <c r="P6420" s="142"/>
      <c r="Q6420" s="142"/>
      <c r="R6420" s="142"/>
      <c r="S6420" s="139"/>
    </row>
    <row r="6421" spans="2:19" ht="15.75" customHeight="1" x14ac:dyDescent="0.25">
      <c r="B6421" s="106"/>
      <c r="C6421" s="106"/>
      <c r="D6421" s="139"/>
      <c r="E6421" s="140"/>
      <c r="F6421" s="140"/>
      <c r="G6421" s="140"/>
      <c r="M6421" s="140"/>
      <c r="N6421" s="167"/>
      <c r="O6421" s="167"/>
      <c r="P6421" s="142"/>
      <c r="Q6421" s="142"/>
      <c r="R6421" s="142"/>
      <c r="S6421" s="139"/>
    </row>
    <row r="6422" spans="2:19" ht="15.75" customHeight="1" x14ac:dyDescent="0.25">
      <c r="B6422" s="106"/>
      <c r="C6422" s="106"/>
      <c r="D6422" s="139"/>
      <c r="E6422" s="140"/>
      <c r="F6422" s="140"/>
      <c r="G6422" s="140"/>
      <c r="M6422" s="140"/>
      <c r="N6422" s="167"/>
      <c r="O6422" s="167"/>
      <c r="P6422" s="142"/>
      <c r="Q6422" s="142"/>
      <c r="R6422" s="142"/>
      <c r="S6422" s="139"/>
    </row>
    <row r="6423" spans="2:19" ht="15.75" customHeight="1" x14ac:dyDescent="0.25">
      <c r="B6423" s="106"/>
      <c r="C6423" s="106"/>
      <c r="D6423" s="139"/>
      <c r="E6423" s="140"/>
      <c r="F6423" s="140"/>
      <c r="G6423" s="140"/>
      <c r="M6423" s="140"/>
      <c r="N6423" s="167"/>
      <c r="O6423" s="167"/>
      <c r="P6423" s="142"/>
      <c r="Q6423" s="142"/>
      <c r="R6423" s="142"/>
      <c r="S6423" s="139"/>
    </row>
    <row r="6424" spans="2:19" ht="15.75" customHeight="1" x14ac:dyDescent="0.25">
      <c r="B6424" s="106"/>
      <c r="C6424" s="106"/>
      <c r="D6424" s="139"/>
      <c r="E6424" s="140"/>
      <c r="F6424" s="140"/>
      <c r="G6424" s="140"/>
      <c r="M6424" s="140"/>
      <c r="N6424" s="167"/>
      <c r="O6424" s="167"/>
      <c r="P6424" s="142"/>
      <c r="Q6424" s="142"/>
      <c r="R6424" s="142"/>
      <c r="S6424" s="139"/>
    </row>
    <row r="6425" spans="2:19" ht="15.75" customHeight="1" x14ac:dyDescent="0.25">
      <c r="B6425" s="106"/>
      <c r="C6425" s="106"/>
      <c r="D6425" s="139"/>
      <c r="E6425" s="140"/>
      <c r="F6425" s="140"/>
      <c r="G6425" s="140"/>
      <c r="M6425" s="140"/>
      <c r="N6425" s="167"/>
      <c r="O6425" s="167"/>
      <c r="P6425" s="142"/>
      <c r="Q6425" s="142"/>
      <c r="R6425" s="142"/>
      <c r="S6425" s="139"/>
    </row>
    <row r="6426" spans="2:19" ht="15.75" customHeight="1" x14ac:dyDescent="0.25">
      <c r="B6426" s="106"/>
      <c r="C6426" s="106"/>
      <c r="D6426" s="139"/>
      <c r="E6426" s="140"/>
      <c r="F6426" s="140"/>
      <c r="G6426" s="140"/>
      <c r="M6426" s="140"/>
      <c r="N6426" s="167"/>
      <c r="O6426" s="167"/>
      <c r="P6426" s="142"/>
      <c r="Q6426" s="142"/>
      <c r="R6426" s="142"/>
      <c r="S6426" s="139"/>
    </row>
    <row r="6427" spans="2:19" ht="15.75" customHeight="1" x14ac:dyDescent="0.25">
      <c r="B6427" s="106"/>
      <c r="C6427" s="106"/>
      <c r="D6427" s="139"/>
      <c r="E6427" s="140"/>
      <c r="F6427" s="140"/>
      <c r="G6427" s="140"/>
      <c r="M6427" s="140"/>
      <c r="N6427" s="167"/>
      <c r="O6427" s="167"/>
      <c r="P6427" s="142"/>
      <c r="Q6427" s="142"/>
      <c r="R6427" s="142"/>
      <c r="S6427" s="139"/>
    </row>
    <row r="6428" spans="2:19" ht="15.75" customHeight="1" x14ac:dyDescent="0.25">
      <c r="B6428" s="106"/>
      <c r="C6428" s="106"/>
      <c r="D6428" s="139"/>
      <c r="E6428" s="140"/>
      <c r="F6428" s="140"/>
      <c r="G6428" s="140"/>
      <c r="M6428" s="140"/>
      <c r="N6428" s="167"/>
      <c r="O6428" s="167"/>
      <c r="P6428" s="142"/>
      <c r="Q6428" s="142"/>
      <c r="R6428" s="142"/>
      <c r="S6428" s="139"/>
    </row>
    <row r="6429" spans="2:19" ht="15.75" customHeight="1" x14ac:dyDescent="0.25">
      <c r="B6429" s="106"/>
      <c r="C6429" s="106"/>
      <c r="D6429" s="139"/>
      <c r="E6429" s="140"/>
      <c r="F6429" s="140"/>
      <c r="G6429" s="140"/>
      <c r="M6429" s="140"/>
      <c r="N6429" s="167"/>
      <c r="O6429" s="167"/>
      <c r="P6429" s="142"/>
      <c r="Q6429" s="142"/>
      <c r="R6429" s="142"/>
      <c r="S6429" s="139"/>
    </row>
    <row r="6430" spans="2:19" ht="15.75" customHeight="1" x14ac:dyDescent="0.25">
      <c r="B6430" s="106"/>
      <c r="C6430" s="106"/>
      <c r="D6430" s="139"/>
      <c r="E6430" s="140"/>
      <c r="F6430" s="140"/>
      <c r="G6430" s="140"/>
      <c r="M6430" s="140"/>
      <c r="N6430" s="167"/>
      <c r="O6430" s="167"/>
      <c r="P6430" s="142"/>
      <c r="Q6430" s="142"/>
      <c r="R6430" s="142"/>
      <c r="S6430" s="139"/>
    </row>
    <row r="6431" spans="2:19" ht="15.75" customHeight="1" x14ac:dyDescent="0.25">
      <c r="B6431" s="106"/>
      <c r="C6431" s="106"/>
      <c r="D6431" s="139"/>
      <c r="E6431" s="140"/>
      <c r="F6431" s="140"/>
      <c r="G6431" s="140"/>
      <c r="M6431" s="140"/>
      <c r="N6431" s="167"/>
      <c r="O6431" s="167"/>
      <c r="P6431" s="142"/>
      <c r="Q6431" s="142"/>
      <c r="R6431" s="142"/>
      <c r="S6431" s="139"/>
    </row>
    <row r="6432" spans="2:19" ht="15.75" customHeight="1" x14ac:dyDescent="0.25">
      <c r="B6432" s="106"/>
      <c r="C6432" s="106"/>
      <c r="D6432" s="139"/>
      <c r="E6432" s="140"/>
      <c r="F6432" s="140"/>
      <c r="G6432" s="140"/>
      <c r="M6432" s="140"/>
      <c r="N6432" s="167"/>
      <c r="O6432" s="167"/>
      <c r="P6432" s="142"/>
      <c r="Q6432" s="142"/>
      <c r="R6432" s="142"/>
      <c r="S6432" s="139"/>
    </row>
    <row r="6433" spans="2:19" ht="15.75" customHeight="1" x14ac:dyDescent="0.25">
      <c r="B6433" s="106"/>
      <c r="C6433" s="106"/>
      <c r="D6433" s="139"/>
      <c r="E6433" s="140"/>
      <c r="F6433" s="140"/>
      <c r="G6433" s="140"/>
      <c r="M6433" s="140"/>
      <c r="N6433" s="167"/>
      <c r="O6433" s="167"/>
      <c r="P6433" s="142"/>
      <c r="Q6433" s="142"/>
      <c r="R6433" s="142"/>
      <c r="S6433" s="139"/>
    </row>
    <row r="6434" spans="2:19" ht="15.75" customHeight="1" x14ac:dyDescent="0.25">
      <c r="B6434" s="106"/>
      <c r="C6434" s="106"/>
      <c r="D6434" s="139"/>
      <c r="E6434" s="140"/>
      <c r="F6434" s="140"/>
      <c r="G6434" s="140"/>
      <c r="M6434" s="140"/>
      <c r="N6434" s="167"/>
      <c r="O6434" s="167"/>
      <c r="P6434" s="142"/>
      <c r="Q6434" s="142"/>
      <c r="R6434" s="142"/>
      <c r="S6434" s="139"/>
    </row>
    <row r="6435" spans="2:19" ht="15.75" customHeight="1" x14ac:dyDescent="0.25">
      <c r="B6435" s="106"/>
      <c r="C6435" s="106"/>
      <c r="D6435" s="139"/>
      <c r="E6435" s="140"/>
      <c r="F6435" s="140"/>
      <c r="G6435" s="140"/>
      <c r="M6435" s="140"/>
      <c r="N6435" s="167"/>
      <c r="O6435" s="167"/>
      <c r="P6435" s="142"/>
      <c r="Q6435" s="142"/>
      <c r="R6435" s="142"/>
      <c r="S6435" s="139"/>
    </row>
    <row r="6436" spans="2:19" ht="15.75" customHeight="1" x14ac:dyDescent="0.25">
      <c r="B6436" s="106"/>
      <c r="C6436" s="106"/>
      <c r="D6436" s="139"/>
      <c r="E6436" s="140"/>
      <c r="F6436" s="140"/>
      <c r="G6436" s="140"/>
      <c r="M6436" s="140"/>
      <c r="N6436" s="167"/>
      <c r="O6436" s="167"/>
      <c r="P6436" s="142"/>
      <c r="Q6436" s="142"/>
      <c r="R6436" s="142"/>
      <c r="S6436" s="139"/>
    </row>
    <row r="6437" spans="2:19" ht="15.75" customHeight="1" x14ac:dyDescent="0.25">
      <c r="B6437" s="106"/>
      <c r="C6437" s="106"/>
      <c r="D6437" s="139"/>
      <c r="E6437" s="140"/>
      <c r="F6437" s="140"/>
      <c r="G6437" s="140"/>
      <c r="M6437" s="140"/>
      <c r="N6437" s="167"/>
      <c r="O6437" s="167"/>
      <c r="P6437" s="142"/>
      <c r="Q6437" s="142"/>
      <c r="R6437" s="142"/>
      <c r="S6437" s="139"/>
    </row>
    <row r="6438" spans="2:19" ht="15.75" customHeight="1" x14ac:dyDescent="0.25">
      <c r="B6438" s="106"/>
      <c r="C6438" s="106"/>
      <c r="D6438" s="139"/>
      <c r="E6438" s="140"/>
      <c r="F6438" s="140"/>
      <c r="G6438" s="140"/>
      <c r="M6438" s="140"/>
      <c r="N6438" s="167"/>
      <c r="O6438" s="167"/>
      <c r="P6438" s="142"/>
      <c r="Q6438" s="142"/>
      <c r="R6438" s="142"/>
      <c r="S6438" s="139"/>
    </row>
    <row r="6439" spans="2:19" ht="15.75" customHeight="1" x14ac:dyDescent="0.25">
      <c r="B6439" s="106"/>
      <c r="C6439" s="106"/>
      <c r="D6439" s="139"/>
      <c r="E6439" s="140"/>
      <c r="F6439" s="140"/>
      <c r="G6439" s="140"/>
      <c r="M6439" s="140"/>
      <c r="N6439" s="167"/>
      <c r="O6439" s="167"/>
      <c r="P6439" s="142"/>
      <c r="Q6439" s="142"/>
      <c r="R6439" s="142"/>
      <c r="S6439" s="139"/>
    </row>
    <row r="6440" spans="2:19" ht="15.75" customHeight="1" x14ac:dyDescent="0.25">
      <c r="B6440" s="106"/>
      <c r="C6440" s="106"/>
      <c r="D6440" s="139"/>
      <c r="E6440" s="140"/>
      <c r="F6440" s="140"/>
      <c r="G6440" s="140"/>
      <c r="M6440" s="140"/>
      <c r="N6440" s="167"/>
      <c r="O6440" s="167"/>
      <c r="P6440" s="142"/>
      <c r="Q6440" s="142"/>
      <c r="R6440" s="142"/>
      <c r="S6440" s="139"/>
    </row>
    <row r="6441" spans="2:19" ht="15.75" customHeight="1" x14ac:dyDescent="0.25">
      <c r="B6441" s="106"/>
      <c r="C6441" s="106"/>
      <c r="D6441" s="139"/>
      <c r="E6441" s="140"/>
      <c r="F6441" s="140"/>
      <c r="G6441" s="140"/>
      <c r="M6441" s="140"/>
      <c r="N6441" s="167"/>
      <c r="O6441" s="167"/>
      <c r="P6441" s="142"/>
      <c r="Q6441" s="142"/>
      <c r="R6441" s="142"/>
      <c r="S6441" s="139"/>
    </row>
    <row r="6442" spans="2:19" ht="15.75" customHeight="1" x14ac:dyDescent="0.25">
      <c r="B6442" s="106"/>
      <c r="C6442" s="106"/>
      <c r="D6442" s="139"/>
      <c r="E6442" s="140"/>
      <c r="F6442" s="140"/>
      <c r="G6442" s="140"/>
      <c r="M6442" s="140"/>
      <c r="N6442" s="167"/>
      <c r="O6442" s="167"/>
      <c r="P6442" s="142"/>
      <c r="Q6442" s="142"/>
      <c r="R6442" s="142"/>
      <c r="S6442" s="139"/>
    </row>
    <row r="6443" spans="2:19" ht="15.75" customHeight="1" x14ac:dyDescent="0.25">
      <c r="B6443" s="106"/>
      <c r="C6443" s="106"/>
      <c r="D6443" s="139"/>
      <c r="E6443" s="140"/>
      <c r="F6443" s="140"/>
      <c r="G6443" s="140"/>
      <c r="M6443" s="140"/>
      <c r="N6443" s="167"/>
      <c r="O6443" s="167"/>
      <c r="P6443" s="142"/>
      <c r="Q6443" s="142"/>
      <c r="R6443" s="142"/>
      <c r="S6443" s="139"/>
    </row>
    <row r="6444" spans="2:19" ht="15.75" customHeight="1" x14ac:dyDescent="0.25">
      <c r="B6444" s="106"/>
      <c r="C6444" s="106"/>
      <c r="D6444" s="139"/>
      <c r="E6444" s="140"/>
      <c r="F6444" s="140"/>
      <c r="G6444" s="140"/>
      <c r="M6444" s="140"/>
      <c r="N6444" s="167"/>
      <c r="O6444" s="167"/>
      <c r="P6444" s="142"/>
      <c r="Q6444" s="142"/>
      <c r="R6444" s="142"/>
      <c r="S6444" s="139"/>
    </row>
    <row r="6445" spans="2:19" ht="15.75" customHeight="1" x14ac:dyDescent="0.25">
      <c r="B6445" s="106"/>
      <c r="C6445" s="106"/>
      <c r="D6445" s="139"/>
      <c r="E6445" s="140"/>
      <c r="F6445" s="140"/>
      <c r="G6445" s="140"/>
      <c r="M6445" s="140"/>
      <c r="N6445" s="167"/>
      <c r="O6445" s="167"/>
      <c r="P6445" s="142"/>
      <c r="Q6445" s="142"/>
      <c r="R6445" s="142"/>
      <c r="S6445" s="139"/>
    </row>
    <row r="6446" spans="2:19" ht="15.75" customHeight="1" x14ac:dyDescent="0.25">
      <c r="B6446" s="106"/>
      <c r="C6446" s="106"/>
      <c r="D6446" s="139"/>
      <c r="E6446" s="140"/>
      <c r="F6446" s="140"/>
      <c r="G6446" s="140"/>
      <c r="M6446" s="140"/>
      <c r="N6446" s="167"/>
      <c r="O6446" s="167"/>
      <c r="P6446" s="142"/>
      <c r="Q6446" s="142"/>
      <c r="R6446" s="142"/>
      <c r="S6446" s="139"/>
    </row>
    <row r="6447" spans="2:19" ht="15.75" customHeight="1" x14ac:dyDescent="0.25">
      <c r="B6447" s="106"/>
      <c r="C6447" s="106"/>
      <c r="D6447" s="139"/>
      <c r="E6447" s="140"/>
      <c r="F6447" s="140"/>
      <c r="G6447" s="140"/>
      <c r="M6447" s="140"/>
      <c r="N6447" s="167"/>
      <c r="O6447" s="167"/>
      <c r="P6447" s="142"/>
      <c r="Q6447" s="142"/>
      <c r="R6447" s="142"/>
      <c r="S6447" s="139"/>
    </row>
    <row r="6448" spans="2:19" ht="15.75" customHeight="1" x14ac:dyDescent="0.25">
      <c r="B6448" s="106"/>
      <c r="C6448" s="106"/>
      <c r="D6448" s="139"/>
      <c r="E6448" s="140"/>
      <c r="F6448" s="140"/>
      <c r="G6448" s="140"/>
      <c r="M6448" s="140"/>
      <c r="N6448" s="167"/>
      <c r="O6448" s="167"/>
      <c r="P6448" s="142"/>
      <c r="Q6448" s="142"/>
      <c r="R6448" s="142"/>
      <c r="S6448" s="139"/>
    </row>
    <row r="6449" spans="2:19" ht="15.75" customHeight="1" x14ac:dyDescent="0.25">
      <c r="B6449" s="106"/>
      <c r="C6449" s="106"/>
      <c r="D6449" s="139"/>
      <c r="E6449" s="140"/>
      <c r="F6449" s="140"/>
      <c r="G6449" s="140"/>
      <c r="M6449" s="140"/>
      <c r="N6449" s="167"/>
      <c r="O6449" s="167"/>
      <c r="P6449" s="142"/>
      <c r="Q6449" s="142"/>
      <c r="R6449" s="142"/>
      <c r="S6449" s="139"/>
    </row>
    <row r="6450" spans="2:19" ht="15.75" customHeight="1" x14ac:dyDescent="0.25">
      <c r="B6450" s="106"/>
      <c r="C6450" s="106"/>
      <c r="D6450" s="139"/>
      <c r="E6450" s="140"/>
      <c r="F6450" s="140"/>
      <c r="G6450" s="140"/>
      <c r="M6450" s="140"/>
      <c r="N6450" s="167"/>
      <c r="O6450" s="167"/>
      <c r="P6450" s="142"/>
      <c r="Q6450" s="142"/>
      <c r="R6450" s="142"/>
      <c r="S6450" s="139"/>
    </row>
    <row r="6451" spans="2:19" ht="15.75" customHeight="1" x14ac:dyDescent="0.25">
      <c r="B6451" s="106"/>
      <c r="C6451" s="106"/>
      <c r="D6451" s="139"/>
      <c r="E6451" s="140"/>
      <c r="F6451" s="140"/>
      <c r="G6451" s="140"/>
      <c r="M6451" s="140"/>
      <c r="N6451" s="167"/>
      <c r="O6451" s="167"/>
      <c r="P6451" s="142"/>
      <c r="Q6451" s="142"/>
      <c r="R6451" s="142"/>
      <c r="S6451" s="139"/>
    </row>
    <row r="6452" spans="2:19" ht="15.75" customHeight="1" x14ac:dyDescent="0.25">
      <c r="B6452" s="106"/>
      <c r="C6452" s="106"/>
      <c r="D6452" s="139"/>
      <c r="E6452" s="140"/>
      <c r="F6452" s="140"/>
      <c r="G6452" s="140"/>
      <c r="M6452" s="140"/>
      <c r="N6452" s="167"/>
      <c r="O6452" s="167"/>
      <c r="P6452" s="142"/>
      <c r="Q6452" s="142"/>
      <c r="R6452" s="142"/>
      <c r="S6452" s="139"/>
    </row>
    <row r="6453" spans="2:19" ht="15.75" customHeight="1" x14ac:dyDescent="0.25">
      <c r="B6453" s="106"/>
      <c r="C6453" s="106"/>
      <c r="D6453" s="139"/>
      <c r="E6453" s="140"/>
      <c r="F6453" s="140"/>
      <c r="G6453" s="140"/>
      <c r="M6453" s="140"/>
      <c r="N6453" s="167"/>
      <c r="O6453" s="167"/>
      <c r="P6453" s="142"/>
      <c r="Q6453" s="142"/>
      <c r="R6453" s="142"/>
      <c r="S6453" s="139"/>
    </row>
    <row r="6454" spans="2:19" ht="15.75" customHeight="1" x14ac:dyDescent="0.25">
      <c r="B6454" s="106"/>
      <c r="C6454" s="106"/>
      <c r="D6454" s="139"/>
      <c r="E6454" s="140"/>
      <c r="F6454" s="140"/>
      <c r="G6454" s="140"/>
      <c r="M6454" s="140"/>
      <c r="N6454" s="167"/>
      <c r="O6454" s="167"/>
      <c r="P6454" s="142"/>
      <c r="Q6454" s="142"/>
      <c r="R6454" s="142"/>
      <c r="S6454" s="139"/>
    </row>
    <row r="6455" spans="2:19" ht="15.75" customHeight="1" x14ac:dyDescent="0.25">
      <c r="B6455" s="106"/>
      <c r="C6455" s="106"/>
      <c r="D6455" s="139"/>
      <c r="E6455" s="140"/>
      <c r="F6455" s="140"/>
      <c r="G6455" s="140"/>
      <c r="M6455" s="140"/>
      <c r="N6455" s="167"/>
      <c r="O6455" s="167"/>
      <c r="P6455" s="142"/>
      <c r="Q6455" s="142"/>
      <c r="R6455" s="142"/>
      <c r="S6455" s="139"/>
    </row>
    <row r="6456" spans="2:19" ht="15.75" customHeight="1" x14ac:dyDescent="0.25">
      <c r="B6456" s="106"/>
      <c r="C6456" s="106"/>
      <c r="D6456" s="139"/>
      <c r="E6456" s="140"/>
      <c r="F6456" s="140"/>
      <c r="G6456" s="140"/>
      <c r="M6456" s="140"/>
      <c r="N6456" s="167"/>
      <c r="O6456" s="167"/>
      <c r="P6456" s="142"/>
      <c r="Q6456" s="142"/>
      <c r="R6456" s="142"/>
      <c r="S6456" s="139"/>
    </row>
    <row r="6457" spans="2:19" ht="15.75" customHeight="1" x14ac:dyDescent="0.25">
      <c r="B6457" s="106"/>
      <c r="C6457" s="106"/>
      <c r="D6457" s="139"/>
      <c r="E6457" s="140"/>
      <c r="F6457" s="140"/>
      <c r="G6457" s="140"/>
      <c r="M6457" s="140"/>
      <c r="N6457" s="167"/>
      <c r="O6457" s="167"/>
      <c r="P6457" s="142"/>
      <c r="Q6457" s="142"/>
      <c r="R6457" s="142"/>
      <c r="S6457" s="139"/>
    </row>
    <row r="6458" spans="2:19" ht="15.75" customHeight="1" x14ac:dyDescent="0.25">
      <c r="B6458" s="106"/>
      <c r="C6458" s="106"/>
      <c r="D6458" s="139"/>
      <c r="E6458" s="140"/>
      <c r="F6458" s="140"/>
      <c r="G6458" s="140"/>
      <c r="M6458" s="140"/>
      <c r="N6458" s="167"/>
      <c r="O6458" s="167"/>
      <c r="P6458" s="142"/>
      <c r="Q6458" s="142"/>
      <c r="R6458" s="142"/>
      <c r="S6458" s="139"/>
    </row>
    <row r="6459" spans="2:19" ht="15.75" customHeight="1" x14ac:dyDescent="0.25">
      <c r="B6459" s="106"/>
      <c r="C6459" s="106"/>
      <c r="D6459" s="139"/>
      <c r="E6459" s="140"/>
      <c r="F6459" s="140"/>
      <c r="G6459" s="140"/>
      <c r="M6459" s="140"/>
      <c r="N6459" s="167"/>
      <c r="O6459" s="167"/>
      <c r="P6459" s="142"/>
      <c r="Q6459" s="142"/>
      <c r="R6459" s="142"/>
      <c r="S6459" s="139"/>
    </row>
    <row r="6460" spans="2:19" ht="15.75" customHeight="1" x14ac:dyDescent="0.25">
      <c r="B6460" s="106"/>
      <c r="C6460" s="106"/>
      <c r="D6460" s="139"/>
      <c r="E6460" s="140"/>
      <c r="F6460" s="140"/>
      <c r="G6460" s="140"/>
      <c r="M6460" s="140"/>
      <c r="N6460" s="167"/>
      <c r="O6460" s="167"/>
      <c r="P6460" s="142"/>
      <c r="Q6460" s="142"/>
      <c r="R6460" s="142"/>
      <c r="S6460" s="139"/>
    </row>
    <row r="6461" spans="2:19" ht="15.75" customHeight="1" x14ac:dyDescent="0.25">
      <c r="B6461" s="106"/>
      <c r="C6461" s="106"/>
      <c r="D6461" s="139"/>
      <c r="E6461" s="140"/>
      <c r="F6461" s="140"/>
      <c r="G6461" s="140"/>
      <c r="M6461" s="140"/>
      <c r="N6461" s="167"/>
      <c r="O6461" s="167"/>
      <c r="P6461" s="142"/>
      <c r="Q6461" s="142"/>
      <c r="R6461" s="142"/>
      <c r="S6461" s="139"/>
    </row>
    <row r="6462" spans="2:19" ht="15.75" customHeight="1" x14ac:dyDescent="0.25">
      <c r="B6462" s="106"/>
      <c r="C6462" s="106"/>
      <c r="D6462" s="139"/>
      <c r="E6462" s="140"/>
      <c r="F6462" s="140"/>
      <c r="G6462" s="140"/>
      <c r="M6462" s="140"/>
      <c r="N6462" s="167"/>
      <c r="O6462" s="167"/>
      <c r="P6462" s="142"/>
      <c r="Q6462" s="142"/>
      <c r="R6462" s="142"/>
      <c r="S6462" s="139"/>
    </row>
    <row r="6463" spans="2:19" ht="15.75" customHeight="1" x14ac:dyDescent="0.25">
      <c r="B6463" s="106"/>
      <c r="C6463" s="106"/>
      <c r="D6463" s="139"/>
      <c r="E6463" s="140"/>
      <c r="F6463" s="140"/>
      <c r="G6463" s="140"/>
      <c r="M6463" s="140"/>
      <c r="N6463" s="167"/>
      <c r="O6463" s="167"/>
      <c r="P6463" s="142"/>
      <c r="Q6463" s="142"/>
      <c r="R6463" s="142"/>
      <c r="S6463" s="139"/>
    </row>
    <row r="6464" spans="2:19" ht="15.75" customHeight="1" x14ac:dyDescent="0.25">
      <c r="B6464" s="106"/>
      <c r="C6464" s="106"/>
      <c r="D6464" s="139"/>
      <c r="E6464" s="140"/>
      <c r="F6464" s="140"/>
      <c r="G6464" s="140"/>
      <c r="M6464" s="140"/>
      <c r="N6464" s="167"/>
      <c r="O6464" s="167"/>
      <c r="P6464" s="142"/>
      <c r="Q6464" s="142"/>
      <c r="R6464" s="142"/>
      <c r="S6464" s="139"/>
    </row>
    <row r="6465" spans="2:19" ht="15.75" customHeight="1" x14ac:dyDescent="0.25">
      <c r="B6465" s="106"/>
      <c r="C6465" s="106"/>
      <c r="D6465" s="139"/>
      <c r="E6465" s="140"/>
      <c r="F6465" s="140"/>
      <c r="G6465" s="140"/>
      <c r="M6465" s="140"/>
      <c r="N6465" s="167"/>
      <c r="O6465" s="167"/>
      <c r="P6465" s="142"/>
      <c r="Q6465" s="142"/>
      <c r="R6465" s="142"/>
      <c r="S6465" s="139"/>
    </row>
    <row r="6466" spans="2:19" ht="15.75" customHeight="1" x14ac:dyDescent="0.25">
      <c r="B6466" s="106"/>
      <c r="C6466" s="106"/>
      <c r="D6466" s="139"/>
      <c r="E6466" s="140"/>
      <c r="F6466" s="140"/>
      <c r="G6466" s="140"/>
      <c r="M6466" s="140"/>
      <c r="N6466" s="167"/>
      <c r="O6466" s="167"/>
      <c r="P6466" s="142"/>
      <c r="Q6466" s="142"/>
      <c r="R6466" s="142"/>
      <c r="S6466" s="139"/>
    </row>
    <row r="6467" spans="2:19" ht="15.75" customHeight="1" x14ac:dyDescent="0.25">
      <c r="B6467" s="106"/>
      <c r="C6467" s="106"/>
      <c r="D6467" s="139"/>
      <c r="E6467" s="140"/>
      <c r="F6467" s="140"/>
      <c r="G6467" s="140"/>
      <c r="M6467" s="140"/>
      <c r="N6467" s="167"/>
      <c r="O6467" s="167"/>
      <c r="P6467" s="142"/>
      <c r="Q6467" s="142"/>
      <c r="R6467" s="142"/>
      <c r="S6467" s="139"/>
    </row>
    <row r="6468" spans="2:19" ht="15.75" customHeight="1" x14ac:dyDescent="0.25">
      <c r="B6468" s="106"/>
      <c r="C6468" s="106"/>
      <c r="D6468" s="139"/>
      <c r="E6468" s="140"/>
      <c r="F6468" s="140"/>
      <c r="G6468" s="140"/>
      <c r="M6468" s="140"/>
      <c r="N6468" s="167"/>
      <c r="O6468" s="167"/>
      <c r="P6468" s="142"/>
      <c r="Q6468" s="142"/>
      <c r="R6468" s="142"/>
      <c r="S6468" s="139"/>
    </row>
    <row r="6469" spans="2:19" ht="15.75" customHeight="1" x14ac:dyDescent="0.25">
      <c r="B6469" s="106"/>
      <c r="C6469" s="106"/>
      <c r="D6469" s="139"/>
      <c r="E6469" s="140"/>
      <c r="F6469" s="140"/>
      <c r="G6469" s="140"/>
      <c r="M6469" s="140"/>
      <c r="N6469" s="167"/>
      <c r="O6469" s="167"/>
      <c r="P6469" s="142"/>
      <c r="Q6469" s="142"/>
      <c r="R6469" s="142"/>
      <c r="S6469" s="139"/>
    </row>
    <row r="6470" spans="2:19" ht="15.75" customHeight="1" x14ac:dyDescent="0.25">
      <c r="B6470" s="106"/>
      <c r="C6470" s="106"/>
      <c r="D6470" s="139"/>
      <c r="E6470" s="140"/>
      <c r="F6470" s="140"/>
      <c r="G6470" s="140"/>
      <c r="M6470" s="140"/>
      <c r="N6470" s="167"/>
      <c r="O6470" s="167"/>
      <c r="P6470" s="142"/>
      <c r="Q6470" s="142"/>
      <c r="R6470" s="142"/>
      <c r="S6470" s="139"/>
    </row>
    <row r="6471" spans="2:19" ht="15.75" customHeight="1" x14ac:dyDescent="0.25">
      <c r="B6471" s="106"/>
      <c r="C6471" s="106"/>
      <c r="D6471" s="139"/>
      <c r="E6471" s="140"/>
      <c r="F6471" s="140"/>
      <c r="G6471" s="140"/>
      <c r="M6471" s="140"/>
      <c r="N6471" s="167"/>
      <c r="O6471" s="167"/>
      <c r="P6471" s="142"/>
      <c r="Q6471" s="142"/>
      <c r="R6471" s="142"/>
      <c r="S6471" s="139"/>
    </row>
    <row r="6472" spans="2:19" ht="15.75" customHeight="1" x14ac:dyDescent="0.25">
      <c r="B6472" s="106"/>
      <c r="C6472" s="106"/>
      <c r="D6472" s="139"/>
      <c r="E6472" s="140"/>
      <c r="F6472" s="140"/>
      <c r="G6472" s="140"/>
      <c r="M6472" s="140"/>
      <c r="N6472" s="167"/>
      <c r="O6472" s="167"/>
      <c r="P6472" s="142"/>
      <c r="Q6472" s="142"/>
      <c r="R6472" s="142"/>
      <c r="S6472" s="139"/>
    </row>
    <row r="6473" spans="2:19" ht="15.75" customHeight="1" x14ac:dyDescent="0.25">
      <c r="B6473" s="106"/>
      <c r="C6473" s="106"/>
      <c r="D6473" s="139"/>
      <c r="E6473" s="140"/>
      <c r="F6473" s="140"/>
      <c r="G6473" s="140"/>
      <c r="M6473" s="140"/>
      <c r="N6473" s="167"/>
      <c r="O6473" s="167"/>
      <c r="P6473" s="142"/>
      <c r="Q6473" s="142"/>
      <c r="R6473" s="142"/>
      <c r="S6473" s="139"/>
    </row>
    <row r="6474" spans="2:19" ht="15.75" customHeight="1" x14ac:dyDescent="0.25">
      <c r="B6474" s="106"/>
      <c r="C6474" s="106"/>
      <c r="D6474" s="139"/>
      <c r="E6474" s="140"/>
      <c r="F6474" s="140"/>
      <c r="G6474" s="140"/>
      <c r="M6474" s="140"/>
      <c r="N6474" s="167"/>
      <c r="O6474" s="167"/>
      <c r="P6474" s="142"/>
      <c r="Q6474" s="142"/>
      <c r="R6474" s="142"/>
      <c r="S6474" s="139"/>
    </row>
    <row r="6475" spans="2:19" ht="15.75" customHeight="1" x14ac:dyDescent="0.25">
      <c r="B6475" s="106"/>
      <c r="C6475" s="106"/>
      <c r="D6475" s="139"/>
      <c r="E6475" s="140"/>
      <c r="F6475" s="140"/>
      <c r="G6475" s="140"/>
      <c r="M6475" s="140"/>
      <c r="N6475" s="167"/>
      <c r="O6475" s="167"/>
      <c r="P6475" s="142"/>
      <c r="Q6475" s="142"/>
      <c r="R6475" s="142"/>
      <c r="S6475" s="139"/>
    </row>
    <row r="6476" spans="2:19" ht="15.75" customHeight="1" x14ac:dyDescent="0.25">
      <c r="B6476" s="106"/>
      <c r="C6476" s="106"/>
      <c r="D6476" s="139"/>
      <c r="E6476" s="140"/>
      <c r="F6476" s="140"/>
      <c r="G6476" s="140"/>
      <c r="M6476" s="140"/>
      <c r="N6476" s="167"/>
      <c r="O6476" s="167"/>
      <c r="P6476" s="142"/>
      <c r="Q6476" s="142"/>
      <c r="R6476" s="142"/>
      <c r="S6476" s="139"/>
    </row>
    <row r="6477" spans="2:19" ht="15.75" customHeight="1" x14ac:dyDescent="0.25">
      <c r="B6477" s="106"/>
      <c r="C6477" s="106"/>
      <c r="D6477" s="139"/>
      <c r="E6477" s="140"/>
      <c r="F6477" s="140"/>
      <c r="G6477" s="140"/>
      <c r="M6477" s="140"/>
      <c r="N6477" s="167"/>
      <c r="O6477" s="167"/>
      <c r="P6477" s="142"/>
      <c r="Q6477" s="142"/>
      <c r="R6477" s="142"/>
      <c r="S6477" s="139"/>
    </row>
    <row r="6478" spans="2:19" ht="15.75" customHeight="1" x14ac:dyDescent="0.25">
      <c r="B6478" s="106"/>
      <c r="C6478" s="106"/>
      <c r="D6478" s="139"/>
      <c r="E6478" s="140"/>
      <c r="F6478" s="140"/>
      <c r="G6478" s="140"/>
      <c r="M6478" s="140"/>
      <c r="N6478" s="167"/>
      <c r="O6478" s="167"/>
      <c r="P6478" s="142"/>
      <c r="Q6478" s="142"/>
      <c r="R6478" s="142"/>
      <c r="S6478" s="139"/>
    </row>
    <row r="6479" spans="2:19" ht="15.75" customHeight="1" x14ac:dyDescent="0.25">
      <c r="B6479" s="106"/>
      <c r="C6479" s="106"/>
      <c r="D6479" s="139"/>
      <c r="E6479" s="140"/>
      <c r="F6479" s="140"/>
      <c r="G6479" s="140"/>
      <c r="M6479" s="140"/>
      <c r="N6479" s="167"/>
      <c r="O6479" s="167"/>
      <c r="P6479" s="142"/>
      <c r="Q6479" s="142"/>
      <c r="R6479" s="142"/>
      <c r="S6479" s="139"/>
    </row>
    <row r="6480" spans="2:19" ht="15.75" customHeight="1" x14ac:dyDescent="0.25">
      <c r="B6480" s="106"/>
      <c r="C6480" s="106"/>
      <c r="D6480" s="139"/>
      <c r="E6480" s="140"/>
      <c r="F6480" s="140"/>
      <c r="G6480" s="140"/>
      <c r="M6480" s="140"/>
      <c r="N6480" s="167"/>
      <c r="O6480" s="167"/>
      <c r="P6480" s="142"/>
      <c r="Q6480" s="142"/>
      <c r="R6480" s="142"/>
      <c r="S6480" s="139"/>
    </row>
    <row r="6481" spans="2:19" ht="15.75" customHeight="1" x14ac:dyDescent="0.25">
      <c r="B6481" s="106"/>
      <c r="C6481" s="106"/>
      <c r="D6481" s="139"/>
      <c r="E6481" s="140"/>
      <c r="F6481" s="140"/>
      <c r="G6481" s="140"/>
      <c r="M6481" s="140"/>
      <c r="N6481" s="167"/>
      <c r="O6481" s="167"/>
      <c r="P6481" s="142"/>
      <c r="Q6481" s="142"/>
      <c r="R6481" s="142"/>
      <c r="S6481" s="139"/>
    </row>
    <row r="6482" spans="2:19" ht="15.75" customHeight="1" x14ac:dyDescent="0.25">
      <c r="B6482" s="106"/>
      <c r="C6482" s="106"/>
      <c r="D6482" s="139"/>
      <c r="E6482" s="140"/>
      <c r="F6482" s="140"/>
      <c r="G6482" s="140"/>
      <c r="M6482" s="140"/>
      <c r="N6482" s="167"/>
      <c r="O6482" s="167"/>
      <c r="P6482" s="142"/>
      <c r="Q6482" s="142"/>
      <c r="R6482" s="142"/>
      <c r="S6482" s="139"/>
    </row>
    <row r="6483" spans="2:19" ht="15.75" customHeight="1" x14ac:dyDescent="0.25">
      <c r="B6483" s="106"/>
      <c r="C6483" s="106"/>
      <c r="D6483" s="139"/>
      <c r="E6483" s="140"/>
      <c r="F6483" s="140"/>
      <c r="G6483" s="140"/>
      <c r="M6483" s="140"/>
      <c r="N6483" s="167"/>
      <c r="O6483" s="167"/>
      <c r="P6483" s="142"/>
      <c r="Q6483" s="142"/>
      <c r="R6483" s="142"/>
      <c r="S6483" s="139"/>
    </row>
    <row r="6484" spans="2:19" ht="15.75" customHeight="1" x14ac:dyDescent="0.25">
      <c r="B6484" s="106"/>
      <c r="C6484" s="106"/>
      <c r="D6484" s="139"/>
      <c r="E6484" s="140"/>
      <c r="F6484" s="140"/>
      <c r="G6484" s="140"/>
      <c r="M6484" s="140"/>
      <c r="N6484" s="167"/>
      <c r="O6484" s="167"/>
      <c r="P6484" s="142"/>
      <c r="Q6484" s="142"/>
      <c r="R6484" s="142"/>
      <c r="S6484" s="139"/>
    </row>
    <row r="6485" spans="2:19" ht="15.75" customHeight="1" x14ac:dyDescent="0.25">
      <c r="B6485" s="106"/>
      <c r="C6485" s="106"/>
      <c r="D6485" s="139"/>
      <c r="E6485" s="140"/>
      <c r="F6485" s="140"/>
      <c r="G6485" s="140"/>
      <c r="M6485" s="140"/>
      <c r="N6485" s="167"/>
      <c r="O6485" s="167"/>
      <c r="P6485" s="142"/>
      <c r="Q6485" s="142"/>
      <c r="R6485" s="142"/>
      <c r="S6485" s="139"/>
    </row>
    <row r="6486" spans="2:19" ht="15.75" customHeight="1" x14ac:dyDescent="0.25">
      <c r="B6486" s="106"/>
      <c r="C6486" s="106"/>
      <c r="D6486" s="139"/>
      <c r="E6486" s="140"/>
      <c r="F6486" s="140"/>
      <c r="G6486" s="140"/>
      <c r="M6486" s="140"/>
      <c r="N6486" s="167"/>
      <c r="O6486" s="167"/>
      <c r="P6486" s="142"/>
      <c r="Q6486" s="142"/>
      <c r="R6486" s="142"/>
      <c r="S6486" s="139"/>
    </row>
    <row r="6487" spans="2:19" ht="15.75" customHeight="1" x14ac:dyDescent="0.25">
      <c r="B6487" s="106"/>
      <c r="C6487" s="106"/>
      <c r="D6487" s="139"/>
      <c r="E6487" s="140"/>
      <c r="F6487" s="140"/>
      <c r="G6487" s="140"/>
      <c r="M6487" s="140"/>
      <c r="N6487" s="167"/>
      <c r="O6487" s="167"/>
      <c r="P6487" s="142"/>
      <c r="Q6487" s="142"/>
      <c r="R6487" s="142"/>
      <c r="S6487" s="139"/>
    </row>
    <row r="6488" spans="2:19" ht="15.75" customHeight="1" x14ac:dyDescent="0.25">
      <c r="B6488" s="106"/>
      <c r="C6488" s="106"/>
      <c r="D6488" s="139"/>
      <c r="E6488" s="140"/>
      <c r="F6488" s="140"/>
      <c r="G6488" s="140"/>
      <c r="M6488" s="140"/>
      <c r="N6488" s="167"/>
      <c r="O6488" s="167"/>
      <c r="P6488" s="142"/>
      <c r="Q6488" s="142"/>
      <c r="R6488" s="142"/>
      <c r="S6488" s="139"/>
    </row>
    <row r="6489" spans="2:19" ht="15.75" customHeight="1" x14ac:dyDescent="0.25">
      <c r="B6489" s="106"/>
      <c r="C6489" s="106"/>
      <c r="D6489" s="139"/>
      <c r="E6489" s="140"/>
      <c r="F6489" s="140"/>
      <c r="G6489" s="140"/>
      <c r="M6489" s="140"/>
      <c r="N6489" s="167"/>
      <c r="O6489" s="167"/>
      <c r="P6489" s="142"/>
      <c r="Q6489" s="142"/>
      <c r="R6489" s="142"/>
      <c r="S6489" s="139"/>
    </row>
    <row r="6490" spans="2:19" ht="15.75" customHeight="1" x14ac:dyDescent="0.25">
      <c r="B6490" s="106"/>
      <c r="C6490" s="106"/>
      <c r="D6490" s="139"/>
      <c r="E6490" s="140"/>
      <c r="F6490" s="140"/>
      <c r="G6490" s="140"/>
      <c r="M6490" s="140"/>
      <c r="N6490" s="167"/>
      <c r="O6490" s="167"/>
      <c r="P6490" s="142"/>
      <c r="Q6490" s="142"/>
      <c r="R6490" s="142"/>
      <c r="S6490" s="139"/>
    </row>
    <row r="6491" spans="2:19" ht="15.75" customHeight="1" x14ac:dyDescent="0.25">
      <c r="B6491" s="106"/>
      <c r="C6491" s="106"/>
      <c r="D6491" s="139"/>
      <c r="E6491" s="140"/>
      <c r="F6491" s="140"/>
      <c r="G6491" s="140"/>
      <c r="M6491" s="140"/>
      <c r="N6491" s="167"/>
      <c r="O6491" s="167"/>
      <c r="P6491" s="142"/>
      <c r="Q6491" s="142"/>
      <c r="R6491" s="142"/>
      <c r="S6491" s="139"/>
    </row>
    <row r="6492" spans="2:19" ht="15.75" customHeight="1" x14ac:dyDescent="0.25">
      <c r="B6492" s="106"/>
      <c r="C6492" s="106"/>
      <c r="D6492" s="139"/>
      <c r="E6492" s="140"/>
      <c r="F6492" s="140"/>
      <c r="G6492" s="140"/>
      <c r="M6492" s="140"/>
      <c r="N6492" s="167"/>
      <c r="O6492" s="167"/>
      <c r="P6492" s="142"/>
      <c r="Q6492" s="142"/>
      <c r="R6492" s="142"/>
      <c r="S6492" s="139"/>
    </row>
    <row r="6493" spans="2:19" ht="15.75" customHeight="1" x14ac:dyDescent="0.25">
      <c r="B6493" s="106"/>
      <c r="C6493" s="106"/>
      <c r="D6493" s="139"/>
      <c r="E6493" s="140"/>
      <c r="F6493" s="140"/>
      <c r="G6493" s="140"/>
      <c r="M6493" s="140"/>
      <c r="N6493" s="167"/>
      <c r="O6493" s="167"/>
      <c r="P6493" s="142"/>
      <c r="Q6493" s="142"/>
      <c r="R6493" s="142"/>
      <c r="S6493" s="139"/>
    </row>
    <row r="6494" spans="2:19" ht="15.75" customHeight="1" x14ac:dyDescent="0.25">
      <c r="B6494" s="106"/>
      <c r="C6494" s="106"/>
      <c r="D6494" s="139"/>
      <c r="E6494" s="140"/>
      <c r="F6494" s="140"/>
      <c r="G6494" s="140"/>
      <c r="M6494" s="140"/>
      <c r="N6494" s="167"/>
      <c r="O6494" s="167"/>
      <c r="P6494" s="142"/>
      <c r="Q6494" s="142"/>
      <c r="R6494" s="142"/>
      <c r="S6494" s="139"/>
    </row>
    <row r="6495" spans="2:19" ht="15.75" customHeight="1" x14ac:dyDescent="0.25">
      <c r="B6495" s="106"/>
      <c r="C6495" s="106"/>
      <c r="D6495" s="139"/>
      <c r="E6495" s="140"/>
      <c r="F6495" s="140"/>
      <c r="G6495" s="140"/>
      <c r="M6495" s="140"/>
      <c r="N6495" s="167"/>
      <c r="O6495" s="167"/>
      <c r="P6495" s="142"/>
      <c r="Q6495" s="142"/>
      <c r="R6495" s="142"/>
      <c r="S6495" s="139"/>
    </row>
    <row r="6496" spans="2:19" ht="15.75" customHeight="1" x14ac:dyDescent="0.25">
      <c r="B6496" s="106"/>
      <c r="C6496" s="106"/>
      <c r="D6496" s="139"/>
      <c r="E6496" s="140"/>
      <c r="F6496" s="140"/>
      <c r="G6496" s="140"/>
      <c r="M6496" s="140"/>
      <c r="N6496" s="167"/>
      <c r="O6496" s="167"/>
      <c r="P6496" s="142"/>
      <c r="Q6496" s="142"/>
      <c r="R6496" s="142"/>
      <c r="S6496" s="139"/>
    </row>
    <row r="6497" spans="2:19" ht="15.75" customHeight="1" x14ac:dyDescent="0.25">
      <c r="B6497" s="106"/>
      <c r="C6497" s="106"/>
      <c r="D6497" s="139"/>
      <c r="E6497" s="140"/>
      <c r="F6497" s="140"/>
      <c r="G6497" s="140"/>
      <c r="M6497" s="140"/>
      <c r="N6497" s="167"/>
      <c r="O6497" s="167"/>
      <c r="P6497" s="142"/>
      <c r="Q6497" s="142"/>
      <c r="R6497" s="142"/>
      <c r="S6497" s="139"/>
    </row>
    <row r="6498" spans="2:19" ht="15.75" customHeight="1" x14ac:dyDescent="0.25">
      <c r="B6498" s="106"/>
      <c r="C6498" s="106"/>
      <c r="D6498" s="139"/>
      <c r="E6498" s="140"/>
      <c r="F6498" s="140"/>
      <c r="G6498" s="140"/>
      <c r="M6498" s="140"/>
      <c r="N6498" s="167"/>
      <c r="O6498" s="167"/>
      <c r="P6498" s="142"/>
      <c r="Q6498" s="142"/>
      <c r="R6498" s="142"/>
      <c r="S6498" s="139"/>
    </row>
    <row r="6499" spans="2:19" ht="15.75" customHeight="1" x14ac:dyDescent="0.25">
      <c r="B6499" s="106"/>
      <c r="C6499" s="106"/>
      <c r="D6499" s="139"/>
      <c r="E6499" s="140"/>
      <c r="F6499" s="140"/>
      <c r="G6499" s="140"/>
      <c r="M6499" s="140"/>
      <c r="N6499" s="167"/>
      <c r="O6499" s="167"/>
      <c r="P6499" s="142"/>
      <c r="Q6499" s="142"/>
      <c r="R6499" s="142"/>
      <c r="S6499" s="139"/>
    </row>
    <row r="6500" spans="2:19" ht="15.75" customHeight="1" x14ac:dyDescent="0.25">
      <c r="B6500" s="106"/>
      <c r="C6500" s="106"/>
      <c r="D6500" s="139"/>
      <c r="E6500" s="140"/>
      <c r="F6500" s="140"/>
      <c r="G6500" s="140"/>
      <c r="M6500" s="140"/>
      <c r="N6500" s="167"/>
      <c r="O6500" s="167"/>
      <c r="P6500" s="142"/>
      <c r="Q6500" s="142"/>
      <c r="R6500" s="142"/>
      <c r="S6500" s="139"/>
    </row>
    <row r="6501" spans="2:19" ht="15.75" customHeight="1" x14ac:dyDescent="0.25">
      <c r="B6501" s="106"/>
      <c r="C6501" s="106"/>
      <c r="D6501" s="139"/>
      <c r="E6501" s="140"/>
      <c r="F6501" s="140"/>
      <c r="G6501" s="140"/>
      <c r="M6501" s="140"/>
      <c r="N6501" s="167"/>
      <c r="O6501" s="167"/>
      <c r="P6501" s="142"/>
      <c r="Q6501" s="142"/>
      <c r="R6501" s="142"/>
      <c r="S6501" s="139"/>
    </row>
    <row r="6502" spans="2:19" ht="15.75" customHeight="1" x14ac:dyDescent="0.25">
      <c r="B6502" s="106"/>
      <c r="C6502" s="106"/>
      <c r="D6502" s="139"/>
      <c r="E6502" s="140"/>
      <c r="F6502" s="140"/>
      <c r="G6502" s="140"/>
      <c r="M6502" s="140"/>
      <c r="N6502" s="167"/>
      <c r="O6502" s="167"/>
      <c r="P6502" s="142"/>
      <c r="Q6502" s="142"/>
      <c r="R6502" s="142"/>
      <c r="S6502" s="139"/>
    </row>
    <row r="6503" spans="2:19" ht="15.75" customHeight="1" x14ac:dyDescent="0.25">
      <c r="B6503" s="106"/>
      <c r="C6503" s="106"/>
      <c r="D6503" s="139"/>
      <c r="E6503" s="140"/>
      <c r="F6503" s="140"/>
      <c r="G6503" s="140"/>
      <c r="M6503" s="140"/>
      <c r="N6503" s="167"/>
      <c r="O6503" s="167"/>
      <c r="P6503" s="142"/>
      <c r="Q6503" s="142"/>
      <c r="R6503" s="142"/>
      <c r="S6503" s="139"/>
    </row>
    <row r="6504" spans="2:19" ht="15.75" customHeight="1" x14ac:dyDescent="0.25">
      <c r="B6504" s="106"/>
      <c r="C6504" s="106"/>
      <c r="D6504" s="139"/>
      <c r="E6504" s="140"/>
      <c r="F6504" s="140"/>
      <c r="G6504" s="140"/>
      <c r="M6504" s="140"/>
      <c r="N6504" s="167"/>
      <c r="O6504" s="167"/>
      <c r="P6504" s="142"/>
      <c r="Q6504" s="142"/>
      <c r="R6504" s="142"/>
      <c r="S6504" s="139"/>
    </row>
    <row r="6505" spans="2:19" ht="15.75" customHeight="1" x14ac:dyDescent="0.25">
      <c r="B6505" s="106"/>
      <c r="C6505" s="106"/>
      <c r="D6505" s="139"/>
      <c r="E6505" s="140"/>
      <c r="F6505" s="140"/>
      <c r="G6505" s="140"/>
      <c r="M6505" s="140"/>
      <c r="N6505" s="167"/>
      <c r="O6505" s="167"/>
      <c r="P6505" s="142"/>
      <c r="Q6505" s="142"/>
      <c r="R6505" s="142"/>
      <c r="S6505" s="139"/>
    </row>
    <row r="6506" spans="2:19" ht="15.75" customHeight="1" x14ac:dyDescent="0.25">
      <c r="B6506" s="106"/>
      <c r="C6506" s="106"/>
      <c r="D6506" s="139"/>
      <c r="E6506" s="140"/>
      <c r="F6506" s="140"/>
      <c r="G6506" s="140"/>
      <c r="M6506" s="140"/>
      <c r="N6506" s="167"/>
      <c r="O6506" s="167"/>
      <c r="P6506" s="142"/>
      <c r="Q6506" s="142"/>
      <c r="R6506" s="142"/>
      <c r="S6506" s="139"/>
    </row>
    <row r="6507" spans="2:19" ht="15.75" customHeight="1" x14ac:dyDescent="0.25">
      <c r="B6507" s="106"/>
      <c r="C6507" s="106"/>
      <c r="D6507" s="139"/>
      <c r="E6507" s="140"/>
      <c r="F6507" s="140"/>
      <c r="G6507" s="140"/>
      <c r="M6507" s="140"/>
      <c r="N6507" s="167"/>
      <c r="O6507" s="167"/>
      <c r="P6507" s="142"/>
      <c r="Q6507" s="142"/>
      <c r="R6507" s="142"/>
      <c r="S6507" s="139"/>
    </row>
    <row r="6508" spans="2:19" ht="15.75" customHeight="1" x14ac:dyDescent="0.25">
      <c r="B6508" s="106"/>
      <c r="C6508" s="106"/>
      <c r="D6508" s="139"/>
      <c r="E6508" s="140"/>
      <c r="F6508" s="140"/>
      <c r="G6508" s="140"/>
      <c r="M6508" s="140"/>
      <c r="N6508" s="167"/>
      <c r="O6508" s="167"/>
      <c r="P6508" s="142"/>
      <c r="Q6508" s="142"/>
      <c r="R6508" s="142"/>
      <c r="S6508" s="139"/>
    </row>
    <row r="6509" spans="2:19" ht="15.75" customHeight="1" x14ac:dyDescent="0.25">
      <c r="B6509" s="106"/>
      <c r="C6509" s="106"/>
      <c r="D6509" s="139"/>
      <c r="E6509" s="140"/>
      <c r="F6509" s="140"/>
      <c r="G6509" s="140"/>
      <c r="M6509" s="140"/>
      <c r="N6509" s="167"/>
      <c r="O6509" s="167"/>
      <c r="P6509" s="142"/>
      <c r="Q6509" s="142"/>
      <c r="R6509" s="142"/>
      <c r="S6509" s="139"/>
    </row>
    <row r="6510" spans="2:19" ht="15.75" customHeight="1" x14ac:dyDescent="0.25">
      <c r="B6510" s="106"/>
      <c r="C6510" s="106"/>
      <c r="D6510" s="139"/>
      <c r="E6510" s="140"/>
      <c r="F6510" s="140"/>
      <c r="G6510" s="140"/>
      <c r="M6510" s="140"/>
      <c r="N6510" s="167"/>
      <c r="O6510" s="167"/>
      <c r="P6510" s="142"/>
      <c r="Q6510" s="142"/>
      <c r="R6510" s="142"/>
      <c r="S6510" s="139"/>
    </row>
    <row r="6511" spans="2:19" ht="15.75" customHeight="1" x14ac:dyDescent="0.25">
      <c r="B6511" s="106"/>
      <c r="C6511" s="106"/>
      <c r="D6511" s="139"/>
      <c r="E6511" s="140"/>
      <c r="F6511" s="140"/>
      <c r="G6511" s="140"/>
      <c r="M6511" s="140"/>
      <c r="N6511" s="167"/>
      <c r="O6511" s="167"/>
      <c r="P6511" s="142"/>
      <c r="Q6511" s="142"/>
      <c r="R6511" s="142"/>
      <c r="S6511" s="139"/>
    </row>
    <row r="6512" spans="2:19" ht="15.75" customHeight="1" x14ac:dyDescent="0.25">
      <c r="B6512" s="106"/>
      <c r="C6512" s="106"/>
      <c r="D6512" s="139"/>
      <c r="E6512" s="140"/>
      <c r="F6512" s="140"/>
      <c r="G6512" s="140"/>
      <c r="M6512" s="140"/>
      <c r="N6512" s="167"/>
      <c r="O6512" s="167"/>
      <c r="P6512" s="142"/>
      <c r="Q6512" s="142"/>
      <c r="R6512" s="142"/>
      <c r="S6512" s="139"/>
    </row>
    <row r="6513" spans="2:19" ht="15.75" customHeight="1" x14ac:dyDescent="0.25">
      <c r="B6513" s="106"/>
      <c r="C6513" s="106"/>
      <c r="D6513" s="139"/>
      <c r="E6513" s="140"/>
      <c r="F6513" s="140"/>
      <c r="G6513" s="140"/>
      <c r="M6513" s="140"/>
      <c r="N6513" s="167"/>
      <c r="O6513" s="167"/>
      <c r="P6513" s="142"/>
      <c r="Q6513" s="142"/>
      <c r="R6513" s="142"/>
      <c r="S6513" s="139"/>
    </row>
    <row r="6514" spans="2:19" ht="15.75" customHeight="1" x14ac:dyDescent="0.25">
      <c r="B6514" s="106"/>
      <c r="C6514" s="106"/>
      <c r="D6514" s="139"/>
      <c r="E6514" s="140"/>
      <c r="F6514" s="140"/>
      <c r="G6514" s="140"/>
      <c r="M6514" s="140"/>
      <c r="N6514" s="167"/>
      <c r="O6514" s="167"/>
      <c r="P6514" s="142"/>
      <c r="Q6514" s="142"/>
      <c r="R6514" s="142"/>
      <c r="S6514" s="139"/>
    </row>
    <row r="6515" spans="2:19" ht="15.75" customHeight="1" x14ac:dyDescent="0.25">
      <c r="B6515" s="106"/>
      <c r="C6515" s="106"/>
      <c r="D6515" s="139"/>
      <c r="E6515" s="140"/>
      <c r="F6515" s="140"/>
      <c r="G6515" s="140"/>
      <c r="M6515" s="140"/>
      <c r="N6515" s="167"/>
      <c r="O6515" s="167"/>
      <c r="P6515" s="142"/>
      <c r="Q6515" s="142"/>
      <c r="R6515" s="142"/>
      <c r="S6515" s="139"/>
    </row>
    <row r="6516" spans="2:19" ht="15.75" customHeight="1" x14ac:dyDescent="0.25">
      <c r="B6516" s="106"/>
      <c r="C6516" s="106"/>
      <c r="D6516" s="139"/>
      <c r="E6516" s="140"/>
      <c r="F6516" s="140"/>
      <c r="G6516" s="140"/>
      <c r="M6516" s="140"/>
      <c r="N6516" s="167"/>
      <c r="O6516" s="167"/>
      <c r="P6516" s="142"/>
      <c r="Q6516" s="142"/>
      <c r="R6516" s="142"/>
      <c r="S6516" s="139"/>
    </row>
    <row r="6517" spans="2:19" ht="15.75" customHeight="1" x14ac:dyDescent="0.25">
      <c r="B6517" s="106"/>
      <c r="C6517" s="106"/>
      <c r="D6517" s="139"/>
      <c r="E6517" s="140"/>
      <c r="F6517" s="140"/>
      <c r="G6517" s="140"/>
      <c r="M6517" s="140"/>
      <c r="N6517" s="167"/>
      <c r="O6517" s="167"/>
      <c r="P6517" s="142"/>
      <c r="Q6517" s="142"/>
      <c r="R6517" s="142"/>
      <c r="S6517" s="139"/>
    </row>
    <row r="6518" spans="2:19" ht="15.75" customHeight="1" x14ac:dyDescent="0.25">
      <c r="B6518" s="106"/>
      <c r="C6518" s="106"/>
      <c r="D6518" s="139"/>
      <c r="E6518" s="140"/>
      <c r="F6518" s="140"/>
      <c r="G6518" s="140"/>
      <c r="M6518" s="140"/>
      <c r="N6518" s="167"/>
      <c r="O6518" s="167"/>
      <c r="P6518" s="142"/>
      <c r="Q6518" s="142"/>
      <c r="R6518" s="142"/>
      <c r="S6518" s="139"/>
    </row>
    <row r="6519" spans="2:19" ht="15.75" customHeight="1" x14ac:dyDescent="0.25">
      <c r="B6519" s="106"/>
      <c r="C6519" s="106"/>
      <c r="D6519" s="139"/>
      <c r="E6519" s="140"/>
      <c r="F6519" s="140"/>
      <c r="G6519" s="140"/>
      <c r="M6519" s="140"/>
      <c r="N6519" s="167"/>
      <c r="O6519" s="167"/>
      <c r="P6519" s="142"/>
      <c r="Q6519" s="142"/>
      <c r="R6519" s="142"/>
      <c r="S6519" s="139"/>
    </row>
    <row r="6520" spans="2:19" ht="15.75" customHeight="1" x14ac:dyDescent="0.25">
      <c r="B6520" s="106"/>
      <c r="C6520" s="106"/>
      <c r="D6520" s="139"/>
      <c r="E6520" s="140"/>
      <c r="F6520" s="140"/>
      <c r="G6520" s="140"/>
      <c r="M6520" s="140"/>
      <c r="N6520" s="167"/>
      <c r="O6520" s="167"/>
      <c r="P6520" s="142"/>
      <c r="Q6520" s="142"/>
      <c r="R6520" s="142"/>
      <c r="S6520" s="139"/>
    </row>
    <row r="6521" spans="2:19" ht="15.75" customHeight="1" x14ac:dyDescent="0.25">
      <c r="B6521" s="106"/>
      <c r="C6521" s="106"/>
      <c r="D6521" s="139"/>
      <c r="E6521" s="140"/>
      <c r="F6521" s="140"/>
      <c r="G6521" s="140"/>
      <c r="M6521" s="140"/>
      <c r="N6521" s="167"/>
      <c r="O6521" s="167"/>
      <c r="P6521" s="142"/>
      <c r="Q6521" s="142"/>
      <c r="R6521" s="142"/>
      <c r="S6521" s="139"/>
    </row>
    <row r="6522" spans="2:19" ht="15.75" customHeight="1" x14ac:dyDescent="0.25">
      <c r="B6522" s="106"/>
      <c r="C6522" s="106"/>
      <c r="D6522" s="139"/>
      <c r="E6522" s="140"/>
      <c r="F6522" s="140"/>
      <c r="G6522" s="140"/>
      <c r="M6522" s="140"/>
      <c r="N6522" s="167"/>
      <c r="O6522" s="167"/>
      <c r="P6522" s="142"/>
      <c r="Q6522" s="142"/>
      <c r="R6522" s="142"/>
      <c r="S6522" s="139"/>
    </row>
    <row r="6523" spans="2:19" ht="15.75" customHeight="1" x14ac:dyDescent="0.25">
      <c r="B6523" s="106"/>
      <c r="C6523" s="106"/>
      <c r="D6523" s="139"/>
      <c r="E6523" s="140"/>
      <c r="F6523" s="140"/>
      <c r="G6523" s="140"/>
      <c r="M6523" s="140"/>
      <c r="N6523" s="167"/>
      <c r="O6523" s="167"/>
      <c r="P6523" s="142"/>
      <c r="Q6523" s="142"/>
      <c r="R6523" s="142"/>
      <c r="S6523" s="139"/>
    </row>
    <row r="6524" spans="2:19" ht="15.75" customHeight="1" x14ac:dyDescent="0.25">
      <c r="B6524" s="106"/>
      <c r="C6524" s="106"/>
      <c r="D6524" s="139"/>
      <c r="E6524" s="140"/>
      <c r="F6524" s="140"/>
      <c r="G6524" s="140"/>
      <c r="M6524" s="140"/>
      <c r="N6524" s="167"/>
      <c r="O6524" s="167"/>
      <c r="P6524" s="142"/>
      <c r="Q6524" s="142"/>
      <c r="R6524" s="142"/>
      <c r="S6524" s="139"/>
    </row>
    <row r="6525" spans="2:19" ht="15.75" customHeight="1" x14ac:dyDescent="0.25">
      <c r="B6525" s="106"/>
      <c r="C6525" s="106"/>
      <c r="D6525" s="139"/>
      <c r="E6525" s="140"/>
      <c r="F6525" s="140"/>
      <c r="G6525" s="140"/>
      <c r="M6525" s="140"/>
      <c r="N6525" s="167"/>
      <c r="O6525" s="167"/>
      <c r="P6525" s="142"/>
      <c r="Q6525" s="142"/>
      <c r="R6525" s="142"/>
      <c r="S6525" s="139"/>
    </row>
    <row r="6526" spans="2:19" ht="15.75" customHeight="1" x14ac:dyDescent="0.25">
      <c r="B6526" s="106"/>
      <c r="C6526" s="106"/>
      <c r="D6526" s="139"/>
      <c r="E6526" s="140"/>
      <c r="F6526" s="140"/>
      <c r="G6526" s="140"/>
      <c r="M6526" s="140"/>
      <c r="N6526" s="167"/>
      <c r="O6526" s="167"/>
      <c r="P6526" s="142"/>
      <c r="Q6526" s="142"/>
      <c r="R6526" s="142"/>
      <c r="S6526" s="139"/>
    </row>
    <row r="6527" spans="2:19" ht="15.75" customHeight="1" x14ac:dyDescent="0.25">
      <c r="B6527" s="106"/>
      <c r="C6527" s="106"/>
      <c r="D6527" s="139"/>
      <c r="E6527" s="140"/>
      <c r="F6527" s="140"/>
      <c r="G6527" s="140"/>
      <c r="M6527" s="140"/>
      <c r="N6527" s="167"/>
      <c r="O6527" s="167"/>
      <c r="P6527" s="142"/>
      <c r="Q6527" s="142"/>
      <c r="R6527" s="142"/>
      <c r="S6527" s="139"/>
    </row>
    <row r="6528" spans="2:19" ht="15.75" customHeight="1" x14ac:dyDescent="0.25">
      <c r="B6528" s="106"/>
      <c r="C6528" s="106"/>
      <c r="D6528" s="139"/>
      <c r="E6528" s="140"/>
      <c r="F6528" s="140"/>
      <c r="G6528" s="140"/>
      <c r="M6528" s="140"/>
      <c r="N6528" s="167"/>
      <c r="O6528" s="167"/>
      <c r="P6528" s="142"/>
      <c r="Q6528" s="142"/>
      <c r="R6528" s="142"/>
      <c r="S6528" s="139"/>
    </row>
    <row r="6529" spans="2:19" ht="15.75" customHeight="1" x14ac:dyDescent="0.25">
      <c r="B6529" s="106"/>
      <c r="C6529" s="106"/>
      <c r="D6529" s="139"/>
      <c r="E6529" s="140"/>
      <c r="F6529" s="140"/>
      <c r="G6529" s="140"/>
      <c r="M6529" s="140"/>
      <c r="N6529" s="167"/>
      <c r="O6529" s="167"/>
      <c r="P6529" s="142"/>
      <c r="Q6529" s="142"/>
      <c r="R6529" s="142"/>
      <c r="S6529" s="139"/>
    </row>
    <row r="6530" spans="2:19" ht="15.75" customHeight="1" x14ac:dyDescent="0.25">
      <c r="B6530" s="106"/>
      <c r="C6530" s="106"/>
      <c r="D6530" s="139"/>
      <c r="E6530" s="140"/>
      <c r="F6530" s="140"/>
      <c r="G6530" s="140"/>
      <c r="M6530" s="140"/>
      <c r="N6530" s="167"/>
      <c r="O6530" s="167"/>
      <c r="P6530" s="142"/>
      <c r="Q6530" s="142"/>
      <c r="R6530" s="142"/>
      <c r="S6530" s="139"/>
    </row>
    <row r="6531" spans="2:19" ht="15.75" customHeight="1" x14ac:dyDescent="0.25">
      <c r="B6531" s="106"/>
      <c r="C6531" s="106"/>
      <c r="D6531" s="139"/>
      <c r="E6531" s="140"/>
      <c r="F6531" s="140"/>
      <c r="G6531" s="140"/>
      <c r="M6531" s="140"/>
      <c r="N6531" s="167"/>
      <c r="O6531" s="167"/>
      <c r="P6531" s="142"/>
      <c r="Q6531" s="142"/>
      <c r="R6531" s="142"/>
      <c r="S6531" s="139"/>
    </row>
    <row r="6532" spans="2:19" ht="15.75" customHeight="1" x14ac:dyDescent="0.25">
      <c r="B6532" s="106"/>
      <c r="C6532" s="106"/>
      <c r="D6532" s="139"/>
      <c r="E6532" s="140"/>
      <c r="F6532" s="140"/>
      <c r="G6532" s="140"/>
      <c r="M6532" s="140"/>
      <c r="N6532" s="167"/>
      <c r="O6532" s="167"/>
      <c r="P6532" s="142"/>
      <c r="Q6532" s="142"/>
      <c r="R6532" s="142"/>
      <c r="S6532" s="139"/>
    </row>
    <row r="6533" spans="2:19" ht="15.75" customHeight="1" x14ac:dyDescent="0.25">
      <c r="B6533" s="106"/>
      <c r="C6533" s="106"/>
      <c r="D6533" s="139"/>
      <c r="E6533" s="140"/>
      <c r="F6533" s="140"/>
      <c r="G6533" s="140"/>
      <c r="M6533" s="140"/>
      <c r="N6533" s="167"/>
      <c r="O6533" s="167"/>
      <c r="P6533" s="142"/>
      <c r="Q6533" s="142"/>
      <c r="R6533" s="142"/>
      <c r="S6533" s="139"/>
    </row>
    <row r="6534" spans="2:19" ht="15.75" customHeight="1" x14ac:dyDescent="0.25">
      <c r="B6534" s="106"/>
      <c r="C6534" s="106"/>
      <c r="D6534" s="139"/>
      <c r="E6534" s="140"/>
      <c r="F6534" s="140"/>
      <c r="G6534" s="140"/>
      <c r="M6534" s="140"/>
      <c r="N6534" s="167"/>
      <c r="O6534" s="167"/>
      <c r="P6534" s="142"/>
      <c r="Q6534" s="142"/>
      <c r="R6534" s="142"/>
      <c r="S6534" s="139"/>
    </row>
    <row r="6535" spans="2:19" ht="15.75" customHeight="1" x14ac:dyDescent="0.25">
      <c r="B6535" s="106"/>
      <c r="C6535" s="106"/>
      <c r="D6535" s="139"/>
      <c r="E6535" s="140"/>
      <c r="F6535" s="140"/>
      <c r="G6535" s="140"/>
      <c r="M6535" s="140"/>
      <c r="N6535" s="167"/>
      <c r="O6535" s="167"/>
      <c r="P6535" s="142"/>
      <c r="Q6535" s="142"/>
      <c r="R6535" s="142"/>
      <c r="S6535" s="139"/>
    </row>
    <row r="6536" spans="2:19" ht="15.75" customHeight="1" x14ac:dyDescent="0.25">
      <c r="B6536" s="106"/>
      <c r="C6536" s="106"/>
      <c r="D6536" s="139"/>
      <c r="E6536" s="140"/>
      <c r="F6536" s="140"/>
      <c r="G6536" s="140"/>
      <c r="M6536" s="140"/>
      <c r="N6536" s="167"/>
      <c r="O6536" s="167"/>
      <c r="P6536" s="142"/>
      <c r="Q6536" s="142"/>
      <c r="R6536" s="142"/>
      <c r="S6536" s="139"/>
    </row>
    <row r="6537" spans="2:19" ht="15.75" customHeight="1" x14ac:dyDescent="0.25">
      <c r="B6537" s="106"/>
      <c r="C6537" s="106"/>
      <c r="D6537" s="139"/>
      <c r="E6537" s="140"/>
      <c r="F6537" s="140"/>
      <c r="G6537" s="140"/>
      <c r="M6537" s="140"/>
      <c r="N6537" s="167"/>
      <c r="O6537" s="167"/>
      <c r="P6537" s="142"/>
      <c r="Q6537" s="142"/>
      <c r="R6537" s="142"/>
      <c r="S6537" s="139"/>
    </row>
    <row r="6538" spans="2:19" ht="15.75" customHeight="1" x14ac:dyDescent="0.25">
      <c r="B6538" s="106"/>
      <c r="C6538" s="106"/>
      <c r="D6538" s="139"/>
      <c r="E6538" s="140"/>
      <c r="F6538" s="140"/>
      <c r="G6538" s="140"/>
      <c r="M6538" s="140"/>
      <c r="N6538" s="167"/>
      <c r="O6538" s="167"/>
      <c r="P6538" s="142"/>
      <c r="Q6538" s="142"/>
      <c r="R6538" s="142"/>
      <c r="S6538" s="139"/>
    </row>
    <row r="6539" spans="2:19" ht="15.75" customHeight="1" x14ac:dyDescent="0.25">
      <c r="B6539" s="106"/>
      <c r="C6539" s="106"/>
      <c r="D6539" s="139"/>
      <c r="E6539" s="140"/>
      <c r="F6539" s="140"/>
      <c r="G6539" s="140"/>
      <c r="M6539" s="140"/>
      <c r="N6539" s="167"/>
      <c r="O6539" s="167"/>
      <c r="P6539" s="142"/>
      <c r="Q6539" s="142"/>
      <c r="R6539" s="142"/>
      <c r="S6539" s="139"/>
    </row>
    <row r="6540" spans="2:19" ht="15.75" customHeight="1" x14ac:dyDescent="0.25">
      <c r="B6540" s="106"/>
      <c r="C6540" s="106"/>
      <c r="D6540" s="139"/>
      <c r="E6540" s="140"/>
      <c r="F6540" s="140"/>
      <c r="G6540" s="140"/>
      <c r="M6540" s="140"/>
      <c r="N6540" s="167"/>
      <c r="O6540" s="167"/>
      <c r="P6540" s="142"/>
      <c r="Q6540" s="142"/>
      <c r="R6540" s="142"/>
      <c r="S6540" s="139"/>
    </row>
    <row r="6541" spans="2:19" ht="15.75" customHeight="1" x14ac:dyDescent="0.25">
      <c r="B6541" s="106"/>
      <c r="C6541" s="106"/>
      <c r="D6541" s="139"/>
      <c r="E6541" s="140"/>
      <c r="F6541" s="140"/>
      <c r="G6541" s="140"/>
      <c r="M6541" s="140"/>
      <c r="N6541" s="167"/>
      <c r="O6541" s="167"/>
      <c r="P6541" s="142"/>
      <c r="Q6541" s="142"/>
      <c r="R6541" s="142"/>
      <c r="S6541" s="139"/>
    </row>
    <row r="6542" spans="2:19" ht="15.75" customHeight="1" x14ac:dyDescent="0.25">
      <c r="B6542" s="106"/>
      <c r="C6542" s="106"/>
      <c r="D6542" s="139"/>
      <c r="E6542" s="140"/>
      <c r="F6542" s="140"/>
      <c r="G6542" s="140"/>
      <c r="M6542" s="140"/>
      <c r="N6542" s="167"/>
      <c r="O6542" s="167"/>
      <c r="P6542" s="142"/>
      <c r="Q6542" s="142"/>
      <c r="R6542" s="142"/>
      <c r="S6542" s="139"/>
    </row>
    <row r="6543" spans="2:19" ht="15.75" customHeight="1" x14ac:dyDescent="0.25">
      <c r="B6543" s="106"/>
      <c r="C6543" s="106"/>
      <c r="D6543" s="139"/>
      <c r="E6543" s="140"/>
      <c r="F6543" s="140"/>
      <c r="G6543" s="140"/>
      <c r="M6543" s="140"/>
      <c r="N6543" s="167"/>
      <c r="O6543" s="167"/>
      <c r="P6543" s="142"/>
      <c r="Q6543" s="142"/>
      <c r="R6543" s="142"/>
      <c r="S6543" s="139"/>
    </row>
    <row r="6544" spans="2:19" ht="15.75" customHeight="1" x14ac:dyDescent="0.25">
      <c r="B6544" s="106"/>
      <c r="C6544" s="106"/>
      <c r="D6544" s="139"/>
      <c r="E6544" s="140"/>
      <c r="F6544" s="140"/>
      <c r="G6544" s="140"/>
      <c r="M6544" s="140"/>
      <c r="N6544" s="167"/>
      <c r="O6544" s="167"/>
      <c r="P6544" s="142"/>
      <c r="Q6544" s="142"/>
      <c r="R6544" s="142"/>
      <c r="S6544" s="139"/>
    </row>
    <row r="6545" spans="2:19" ht="15.75" customHeight="1" x14ac:dyDescent="0.25">
      <c r="B6545" s="106"/>
      <c r="C6545" s="106"/>
      <c r="D6545" s="139"/>
      <c r="E6545" s="140"/>
      <c r="F6545" s="140"/>
      <c r="G6545" s="140"/>
      <c r="M6545" s="140"/>
      <c r="N6545" s="167"/>
      <c r="O6545" s="167"/>
      <c r="P6545" s="142"/>
      <c r="Q6545" s="142"/>
      <c r="R6545" s="142"/>
      <c r="S6545" s="139"/>
    </row>
    <row r="6546" spans="2:19" ht="15.75" customHeight="1" x14ac:dyDescent="0.25">
      <c r="B6546" s="106"/>
      <c r="C6546" s="106"/>
      <c r="D6546" s="139"/>
      <c r="E6546" s="140"/>
      <c r="F6546" s="140"/>
      <c r="G6546" s="140"/>
      <c r="M6546" s="140"/>
      <c r="N6546" s="167"/>
      <c r="O6546" s="167"/>
      <c r="P6546" s="142"/>
      <c r="Q6546" s="142"/>
      <c r="R6546" s="142"/>
      <c r="S6546" s="139"/>
    </row>
    <row r="6547" spans="2:19" ht="15.75" customHeight="1" x14ac:dyDescent="0.25">
      <c r="B6547" s="106"/>
      <c r="C6547" s="106"/>
      <c r="D6547" s="139"/>
      <c r="E6547" s="140"/>
      <c r="F6547" s="140"/>
      <c r="G6547" s="140"/>
      <c r="M6547" s="140"/>
      <c r="N6547" s="167"/>
      <c r="O6547" s="167"/>
      <c r="P6547" s="142"/>
      <c r="Q6547" s="142"/>
      <c r="R6547" s="142"/>
      <c r="S6547" s="139"/>
    </row>
    <row r="6548" spans="2:19" ht="15.75" customHeight="1" x14ac:dyDescent="0.25">
      <c r="B6548" s="106"/>
      <c r="C6548" s="106"/>
      <c r="D6548" s="139"/>
      <c r="E6548" s="140"/>
      <c r="F6548" s="140"/>
      <c r="G6548" s="140"/>
      <c r="M6548" s="140"/>
      <c r="N6548" s="167"/>
      <c r="O6548" s="167"/>
      <c r="P6548" s="142"/>
      <c r="Q6548" s="142"/>
      <c r="R6548" s="142"/>
      <c r="S6548" s="139"/>
    </row>
    <row r="6549" spans="2:19" ht="15.75" customHeight="1" x14ac:dyDescent="0.25">
      <c r="B6549" s="106"/>
      <c r="C6549" s="106"/>
      <c r="D6549" s="139"/>
      <c r="E6549" s="140"/>
      <c r="F6549" s="140"/>
      <c r="G6549" s="140"/>
      <c r="M6549" s="140"/>
      <c r="N6549" s="167"/>
      <c r="O6549" s="167"/>
      <c r="P6549" s="142"/>
      <c r="Q6549" s="142"/>
      <c r="R6549" s="142"/>
      <c r="S6549" s="139"/>
    </row>
    <row r="6550" spans="2:19" ht="15.75" customHeight="1" x14ac:dyDescent="0.25">
      <c r="B6550" s="106"/>
      <c r="C6550" s="106"/>
      <c r="D6550" s="139"/>
      <c r="E6550" s="140"/>
      <c r="F6550" s="140"/>
      <c r="G6550" s="140"/>
      <c r="M6550" s="140"/>
      <c r="N6550" s="167"/>
      <c r="O6550" s="167"/>
      <c r="P6550" s="142"/>
      <c r="Q6550" s="142"/>
      <c r="R6550" s="142"/>
      <c r="S6550" s="139"/>
    </row>
    <row r="6551" spans="2:19" ht="15.75" customHeight="1" x14ac:dyDescent="0.25">
      <c r="B6551" s="106"/>
      <c r="C6551" s="106"/>
      <c r="D6551" s="139"/>
      <c r="E6551" s="140"/>
      <c r="F6551" s="140"/>
      <c r="G6551" s="140"/>
      <c r="M6551" s="140"/>
      <c r="N6551" s="167"/>
      <c r="O6551" s="167"/>
      <c r="P6551" s="142"/>
      <c r="Q6551" s="142"/>
      <c r="R6551" s="142"/>
      <c r="S6551" s="139"/>
    </row>
    <row r="6552" spans="2:19" ht="15.75" customHeight="1" x14ac:dyDescent="0.25">
      <c r="B6552" s="106"/>
      <c r="C6552" s="106"/>
      <c r="D6552" s="139"/>
      <c r="E6552" s="140"/>
      <c r="F6552" s="140"/>
      <c r="G6552" s="140"/>
      <c r="M6552" s="140"/>
      <c r="N6552" s="167"/>
      <c r="O6552" s="167"/>
      <c r="P6552" s="142"/>
      <c r="Q6552" s="142"/>
      <c r="R6552" s="142"/>
      <c r="S6552" s="139"/>
    </row>
    <row r="6553" spans="2:19" ht="15.75" customHeight="1" x14ac:dyDescent="0.25">
      <c r="B6553" s="106"/>
      <c r="C6553" s="106"/>
      <c r="D6553" s="139"/>
      <c r="E6553" s="140"/>
      <c r="F6553" s="140"/>
      <c r="G6553" s="140"/>
      <c r="M6553" s="140"/>
      <c r="N6553" s="167"/>
      <c r="O6553" s="167"/>
      <c r="P6553" s="142"/>
      <c r="Q6553" s="142"/>
      <c r="R6553" s="142"/>
      <c r="S6553" s="139"/>
    </row>
    <row r="6554" spans="2:19" ht="15.75" customHeight="1" x14ac:dyDescent="0.25">
      <c r="B6554" s="106"/>
      <c r="C6554" s="106"/>
      <c r="D6554" s="139"/>
      <c r="E6554" s="140"/>
      <c r="F6554" s="140"/>
      <c r="G6554" s="140"/>
      <c r="M6554" s="140"/>
      <c r="N6554" s="167"/>
      <c r="O6554" s="167"/>
      <c r="P6554" s="142"/>
      <c r="Q6554" s="142"/>
      <c r="R6554" s="142"/>
      <c r="S6554" s="139"/>
    </row>
    <row r="6555" spans="2:19" ht="15.75" customHeight="1" x14ac:dyDescent="0.25">
      <c r="B6555" s="106"/>
      <c r="C6555" s="106"/>
      <c r="D6555" s="139"/>
      <c r="E6555" s="140"/>
      <c r="F6555" s="140"/>
      <c r="G6555" s="140"/>
      <c r="M6555" s="140"/>
      <c r="N6555" s="167"/>
      <c r="O6555" s="167"/>
      <c r="P6555" s="142"/>
      <c r="Q6555" s="142"/>
      <c r="R6555" s="142"/>
      <c r="S6555" s="139"/>
    </row>
    <row r="6556" spans="2:19" ht="15.75" customHeight="1" x14ac:dyDescent="0.25">
      <c r="B6556" s="106"/>
      <c r="C6556" s="106"/>
      <c r="D6556" s="139"/>
      <c r="E6556" s="140"/>
      <c r="F6556" s="140"/>
      <c r="G6556" s="140"/>
      <c r="M6556" s="140"/>
      <c r="N6556" s="167"/>
      <c r="O6556" s="167"/>
      <c r="P6556" s="142"/>
      <c r="Q6556" s="142"/>
      <c r="R6556" s="142"/>
      <c r="S6556" s="139"/>
    </row>
    <row r="6557" spans="2:19" ht="15.75" customHeight="1" x14ac:dyDescent="0.25">
      <c r="B6557" s="106"/>
      <c r="C6557" s="106"/>
      <c r="D6557" s="139"/>
      <c r="E6557" s="140"/>
      <c r="F6557" s="140"/>
      <c r="G6557" s="140"/>
      <c r="M6557" s="140"/>
      <c r="N6557" s="167"/>
      <c r="O6557" s="167"/>
      <c r="P6557" s="142"/>
      <c r="Q6557" s="142"/>
      <c r="R6557" s="142"/>
      <c r="S6557" s="139"/>
    </row>
    <row r="6558" spans="2:19" ht="15.75" customHeight="1" x14ac:dyDescent="0.25">
      <c r="B6558" s="106"/>
      <c r="C6558" s="106"/>
      <c r="D6558" s="139"/>
      <c r="E6558" s="140"/>
      <c r="F6558" s="140"/>
      <c r="G6558" s="140"/>
      <c r="M6558" s="140"/>
      <c r="N6558" s="167"/>
      <c r="O6558" s="167"/>
      <c r="P6558" s="142"/>
      <c r="Q6558" s="142"/>
      <c r="R6558" s="142"/>
      <c r="S6558" s="139"/>
    </row>
    <row r="6559" spans="2:19" ht="15.75" customHeight="1" x14ac:dyDescent="0.25">
      <c r="B6559" s="106"/>
      <c r="C6559" s="106"/>
      <c r="D6559" s="139"/>
      <c r="E6559" s="140"/>
      <c r="F6559" s="140"/>
      <c r="G6559" s="140"/>
      <c r="M6559" s="140"/>
      <c r="N6559" s="167"/>
      <c r="O6559" s="167"/>
      <c r="P6559" s="142"/>
      <c r="Q6559" s="142"/>
      <c r="R6559" s="142"/>
      <c r="S6559" s="139"/>
    </row>
    <row r="6560" spans="2:19" ht="15.75" customHeight="1" x14ac:dyDescent="0.25">
      <c r="B6560" s="106"/>
      <c r="C6560" s="106"/>
      <c r="D6560" s="139"/>
      <c r="E6560" s="140"/>
      <c r="F6560" s="140"/>
      <c r="G6560" s="140"/>
      <c r="M6560" s="140"/>
      <c r="N6560" s="167"/>
      <c r="O6560" s="167"/>
      <c r="P6560" s="142"/>
      <c r="Q6560" s="142"/>
      <c r="R6560" s="142"/>
      <c r="S6560" s="139"/>
    </row>
    <row r="6561" spans="2:19" ht="15.75" customHeight="1" x14ac:dyDescent="0.25">
      <c r="B6561" s="106"/>
      <c r="C6561" s="106"/>
      <c r="D6561" s="139"/>
      <c r="E6561" s="140"/>
      <c r="F6561" s="140"/>
      <c r="G6561" s="140"/>
      <c r="M6561" s="140"/>
      <c r="N6561" s="167"/>
      <c r="O6561" s="167"/>
      <c r="P6561" s="142"/>
      <c r="Q6561" s="142"/>
      <c r="R6561" s="142"/>
      <c r="S6561" s="139"/>
    </row>
    <row r="6562" spans="2:19" ht="15.75" customHeight="1" x14ac:dyDescent="0.25">
      <c r="B6562" s="106"/>
      <c r="C6562" s="106"/>
      <c r="D6562" s="139"/>
      <c r="E6562" s="140"/>
      <c r="F6562" s="140"/>
      <c r="G6562" s="140"/>
      <c r="M6562" s="140"/>
      <c r="N6562" s="167"/>
      <c r="O6562" s="167"/>
      <c r="P6562" s="142"/>
      <c r="Q6562" s="142"/>
      <c r="R6562" s="142"/>
      <c r="S6562" s="139"/>
    </row>
    <row r="6563" spans="2:19" ht="15.75" customHeight="1" x14ac:dyDescent="0.25">
      <c r="B6563" s="106"/>
      <c r="C6563" s="106"/>
      <c r="D6563" s="139"/>
      <c r="E6563" s="140"/>
      <c r="F6563" s="140"/>
      <c r="G6563" s="140"/>
      <c r="M6563" s="140"/>
      <c r="N6563" s="167"/>
      <c r="O6563" s="167"/>
      <c r="P6563" s="142"/>
      <c r="Q6563" s="142"/>
      <c r="R6563" s="142"/>
      <c r="S6563" s="139"/>
    </row>
    <row r="6564" spans="2:19" ht="15.75" customHeight="1" x14ac:dyDescent="0.25">
      <c r="B6564" s="106"/>
      <c r="C6564" s="106"/>
      <c r="D6564" s="139"/>
      <c r="E6564" s="140"/>
      <c r="F6564" s="140"/>
      <c r="G6564" s="140"/>
      <c r="M6564" s="140"/>
      <c r="N6564" s="167"/>
      <c r="O6564" s="167"/>
      <c r="P6564" s="142"/>
      <c r="Q6564" s="142"/>
      <c r="R6564" s="142"/>
      <c r="S6564" s="139"/>
    </row>
    <row r="6565" spans="2:19" ht="15.75" customHeight="1" x14ac:dyDescent="0.25">
      <c r="B6565" s="106"/>
      <c r="C6565" s="106"/>
      <c r="D6565" s="139"/>
      <c r="E6565" s="140"/>
      <c r="F6565" s="140"/>
      <c r="G6565" s="140"/>
      <c r="M6565" s="140"/>
      <c r="N6565" s="167"/>
      <c r="O6565" s="167"/>
      <c r="P6565" s="142"/>
      <c r="Q6565" s="142"/>
      <c r="R6565" s="142"/>
      <c r="S6565" s="139"/>
    </row>
    <row r="6566" spans="2:19" ht="15.75" customHeight="1" x14ac:dyDescent="0.25">
      <c r="B6566" s="106"/>
      <c r="C6566" s="106"/>
      <c r="D6566" s="139"/>
      <c r="E6566" s="140"/>
      <c r="F6566" s="140"/>
      <c r="G6566" s="140"/>
      <c r="M6566" s="140"/>
      <c r="N6566" s="167"/>
      <c r="O6566" s="167"/>
      <c r="P6566" s="142"/>
      <c r="Q6566" s="142"/>
      <c r="R6566" s="142"/>
      <c r="S6566" s="139"/>
    </row>
    <row r="6567" spans="2:19" ht="15.75" customHeight="1" x14ac:dyDescent="0.25">
      <c r="B6567" s="106"/>
      <c r="C6567" s="106"/>
      <c r="D6567" s="139"/>
      <c r="E6567" s="140"/>
      <c r="F6567" s="140"/>
      <c r="G6567" s="140"/>
      <c r="M6567" s="140"/>
      <c r="N6567" s="167"/>
      <c r="O6567" s="167"/>
      <c r="P6567" s="142"/>
      <c r="Q6567" s="142"/>
      <c r="R6567" s="142"/>
      <c r="S6567" s="139"/>
    </row>
    <row r="6568" spans="2:19" ht="15.75" customHeight="1" x14ac:dyDescent="0.25">
      <c r="B6568" s="106"/>
      <c r="C6568" s="106"/>
      <c r="D6568" s="139"/>
      <c r="E6568" s="140"/>
      <c r="F6568" s="140"/>
      <c r="G6568" s="140"/>
      <c r="M6568" s="140"/>
      <c r="N6568" s="167"/>
      <c r="O6568" s="167"/>
      <c r="P6568" s="142"/>
      <c r="Q6568" s="142"/>
      <c r="R6568" s="142"/>
      <c r="S6568" s="139"/>
    </row>
    <row r="6569" spans="2:19" ht="15.75" customHeight="1" x14ac:dyDescent="0.25">
      <c r="B6569" s="106"/>
      <c r="C6569" s="106"/>
      <c r="D6569" s="139"/>
      <c r="E6569" s="140"/>
      <c r="F6569" s="140"/>
      <c r="G6569" s="140"/>
      <c r="M6569" s="140"/>
      <c r="N6569" s="167"/>
      <c r="O6569" s="167"/>
      <c r="P6569" s="142"/>
      <c r="Q6569" s="142"/>
      <c r="R6569" s="142"/>
      <c r="S6569" s="139"/>
    </row>
    <row r="6570" spans="2:19" ht="15.75" customHeight="1" x14ac:dyDescent="0.25">
      <c r="B6570" s="106"/>
      <c r="C6570" s="106"/>
      <c r="D6570" s="139"/>
      <c r="E6570" s="140"/>
      <c r="F6570" s="140"/>
      <c r="G6570" s="140"/>
      <c r="M6570" s="140"/>
      <c r="N6570" s="167"/>
      <c r="O6570" s="167"/>
      <c r="P6570" s="142"/>
      <c r="Q6570" s="142"/>
      <c r="R6570" s="142"/>
      <c r="S6570" s="139"/>
    </row>
    <row r="6571" spans="2:19" ht="15.75" customHeight="1" x14ac:dyDescent="0.25">
      <c r="B6571" s="106"/>
      <c r="C6571" s="106"/>
      <c r="D6571" s="139"/>
      <c r="E6571" s="140"/>
      <c r="F6571" s="140"/>
      <c r="G6571" s="140"/>
      <c r="M6571" s="140"/>
      <c r="N6571" s="167"/>
      <c r="O6571" s="167"/>
      <c r="P6571" s="142"/>
      <c r="Q6571" s="142"/>
      <c r="R6571" s="142"/>
      <c r="S6571" s="139"/>
    </row>
    <row r="6572" spans="2:19" ht="15.75" customHeight="1" x14ac:dyDescent="0.25">
      <c r="B6572" s="106"/>
      <c r="C6572" s="106"/>
      <c r="D6572" s="139"/>
      <c r="E6572" s="140"/>
      <c r="F6572" s="140"/>
      <c r="G6572" s="140"/>
      <c r="M6572" s="140"/>
      <c r="N6572" s="167"/>
      <c r="O6572" s="167"/>
      <c r="P6572" s="142"/>
      <c r="Q6572" s="142"/>
      <c r="R6572" s="142"/>
      <c r="S6572" s="139"/>
    </row>
    <row r="6573" spans="2:19" ht="15.75" customHeight="1" x14ac:dyDescent="0.25">
      <c r="B6573" s="106"/>
      <c r="C6573" s="106"/>
      <c r="D6573" s="139"/>
      <c r="E6573" s="140"/>
      <c r="F6573" s="140"/>
      <c r="G6573" s="140"/>
      <c r="M6573" s="140"/>
      <c r="N6573" s="167"/>
      <c r="O6573" s="167"/>
      <c r="P6573" s="142"/>
      <c r="Q6573" s="142"/>
      <c r="R6573" s="142"/>
      <c r="S6573" s="139"/>
    </row>
    <row r="6574" spans="2:19" ht="15.75" customHeight="1" x14ac:dyDescent="0.25">
      <c r="B6574" s="106"/>
      <c r="C6574" s="106"/>
      <c r="D6574" s="139"/>
      <c r="E6574" s="140"/>
      <c r="F6574" s="140"/>
      <c r="G6574" s="140"/>
      <c r="M6574" s="140"/>
      <c r="N6574" s="167"/>
      <c r="O6574" s="167"/>
      <c r="P6574" s="142"/>
      <c r="Q6574" s="142"/>
      <c r="R6574" s="142"/>
      <c r="S6574" s="139"/>
    </row>
    <row r="6575" spans="2:19" ht="15.75" customHeight="1" x14ac:dyDescent="0.25">
      <c r="B6575" s="106"/>
      <c r="C6575" s="106"/>
      <c r="D6575" s="139"/>
      <c r="E6575" s="140"/>
      <c r="F6575" s="140"/>
      <c r="G6575" s="140"/>
      <c r="M6575" s="140"/>
      <c r="N6575" s="167"/>
      <c r="O6575" s="167"/>
      <c r="P6575" s="142"/>
      <c r="Q6575" s="142"/>
      <c r="R6575" s="142"/>
      <c r="S6575" s="139"/>
    </row>
    <row r="6576" spans="2:19" ht="15.75" customHeight="1" x14ac:dyDescent="0.25">
      <c r="B6576" s="106"/>
      <c r="C6576" s="106"/>
      <c r="D6576" s="139"/>
      <c r="E6576" s="140"/>
      <c r="F6576" s="140"/>
      <c r="G6576" s="140"/>
      <c r="M6576" s="140"/>
      <c r="N6576" s="167"/>
      <c r="O6576" s="167"/>
      <c r="P6576" s="142"/>
      <c r="Q6576" s="142"/>
      <c r="R6576" s="142"/>
      <c r="S6576" s="139"/>
    </row>
    <row r="6577" spans="2:19" ht="15.75" customHeight="1" x14ac:dyDescent="0.25">
      <c r="B6577" s="106"/>
      <c r="C6577" s="106"/>
      <c r="D6577" s="139"/>
      <c r="E6577" s="140"/>
      <c r="F6577" s="140"/>
      <c r="G6577" s="140"/>
      <c r="M6577" s="140"/>
      <c r="N6577" s="167"/>
      <c r="O6577" s="167"/>
      <c r="P6577" s="142"/>
      <c r="Q6577" s="142"/>
      <c r="R6577" s="142"/>
      <c r="S6577" s="139"/>
    </row>
    <row r="6578" spans="2:19" ht="15.75" customHeight="1" x14ac:dyDescent="0.25">
      <c r="B6578" s="106"/>
      <c r="C6578" s="106"/>
      <c r="D6578" s="139"/>
      <c r="E6578" s="140"/>
      <c r="F6578" s="140"/>
      <c r="G6578" s="140"/>
      <c r="M6578" s="140"/>
      <c r="N6578" s="167"/>
      <c r="O6578" s="167"/>
      <c r="P6578" s="142"/>
      <c r="Q6578" s="142"/>
      <c r="R6578" s="142"/>
      <c r="S6578" s="139"/>
    </row>
    <row r="6579" spans="2:19" ht="15.75" customHeight="1" x14ac:dyDescent="0.25">
      <c r="B6579" s="106"/>
      <c r="C6579" s="106"/>
      <c r="D6579" s="139"/>
      <c r="E6579" s="140"/>
      <c r="F6579" s="140"/>
      <c r="G6579" s="140"/>
      <c r="M6579" s="140"/>
      <c r="N6579" s="167"/>
      <c r="O6579" s="167"/>
      <c r="P6579" s="142"/>
      <c r="Q6579" s="142"/>
      <c r="R6579" s="142"/>
      <c r="S6579" s="139"/>
    </row>
    <row r="6580" spans="2:19" ht="15.75" customHeight="1" x14ac:dyDescent="0.25">
      <c r="B6580" s="106"/>
      <c r="C6580" s="106"/>
      <c r="D6580" s="139"/>
      <c r="E6580" s="140"/>
      <c r="F6580" s="140"/>
      <c r="G6580" s="140"/>
      <c r="M6580" s="140"/>
      <c r="N6580" s="167"/>
      <c r="O6580" s="167"/>
      <c r="P6580" s="142"/>
      <c r="Q6580" s="142"/>
      <c r="R6580" s="142"/>
      <c r="S6580" s="139"/>
    </row>
    <row r="6581" spans="2:19" ht="15.75" customHeight="1" x14ac:dyDescent="0.25">
      <c r="B6581" s="106"/>
      <c r="C6581" s="106"/>
      <c r="D6581" s="139"/>
      <c r="E6581" s="140"/>
      <c r="F6581" s="140"/>
      <c r="G6581" s="140"/>
      <c r="M6581" s="140"/>
      <c r="N6581" s="167"/>
      <c r="O6581" s="167"/>
      <c r="P6581" s="142"/>
      <c r="Q6581" s="142"/>
      <c r="R6581" s="142"/>
      <c r="S6581" s="139"/>
    </row>
    <row r="6582" spans="2:19" ht="15.75" customHeight="1" x14ac:dyDescent="0.25">
      <c r="B6582" s="106"/>
      <c r="C6582" s="106"/>
      <c r="D6582" s="139"/>
      <c r="E6582" s="140"/>
      <c r="F6582" s="140"/>
      <c r="G6582" s="140"/>
      <c r="M6582" s="140"/>
      <c r="N6582" s="167"/>
      <c r="O6582" s="167"/>
      <c r="P6582" s="142"/>
      <c r="Q6582" s="142"/>
      <c r="R6582" s="142"/>
      <c r="S6582" s="139"/>
    </row>
    <row r="6583" spans="2:19" ht="15.75" customHeight="1" x14ac:dyDescent="0.25">
      <c r="B6583" s="106"/>
      <c r="C6583" s="106"/>
      <c r="D6583" s="139"/>
      <c r="E6583" s="140"/>
      <c r="F6583" s="140"/>
      <c r="G6583" s="140"/>
      <c r="M6583" s="140"/>
      <c r="N6583" s="167"/>
      <c r="O6583" s="167"/>
      <c r="P6583" s="142"/>
      <c r="Q6583" s="142"/>
      <c r="R6583" s="142"/>
      <c r="S6583" s="139"/>
    </row>
    <row r="6584" spans="2:19" ht="15.75" customHeight="1" x14ac:dyDescent="0.25">
      <c r="B6584" s="106"/>
      <c r="C6584" s="106"/>
      <c r="D6584" s="139"/>
      <c r="E6584" s="140"/>
      <c r="F6584" s="140"/>
      <c r="G6584" s="140"/>
      <c r="M6584" s="140"/>
      <c r="N6584" s="167"/>
      <c r="O6584" s="167"/>
      <c r="P6584" s="142"/>
      <c r="Q6584" s="142"/>
      <c r="R6584" s="142"/>
      <c r="S6584" s="139"/>
    </row>
    <row r="6585" spans="2:19" ht="15.75" customHeight="1" x14ac:dyDescent="0.25">
      <c r="B6585" s="106"/>
      <c r="C6585" s="106"/>
      <c r="D6585" s="139"/>
      <c r="E6585" s="140"/>
      <c r="F6585" s="140"/>
      <c r="G6585" s="140"/>
      <c r="M6585" s="140"/>
      <c r="N6585" s="167"/>
      <c r="O6585" s="167"/>
      <c r="P6585" s="142"/>
      <c r="Q6585" s="142"/>
      <c r="R6585" s="142"/>
      <c r="S6585" s="139"/>
    </row>
    <row r="6586" spans="2:19" ht="15.75" customHeight="1" x14ac:dyDescent="0.25">
      <c r="B6586" s="106"/>
      <c r="C6586" s="106"/>
      <c r="D6586" s="139"/>
      <c r="E6586" s="140"/>
      <c r="F6586" s="140"/>
      <c r="G6586" s="140"/>
      <c r="M6586" s="140"/>
      <c r="N6586" s="167"/>
      <c r="O6586" s="167"/>
      <c r="P6586" s="142"/>
      <c r="Q6586" s="142"/>
      <c r="R6586" s="142"/>
      <c r="S6586" s="139"/>
    </row>
    <row r="6587" spans="2:19" ht="15.75" customHeight="1" x14ac:dyDescent="0.25">
      <c r="B6587" s="106"/>
      <c r="C6587" s="106"/>
      <c r="D6587" s="139"/>
      <c r="E6587" s="140"/>
      <c r="F6587" s="140"/>
      <c r="G6587" s="140"/>
      <c r="M6587" s="140"/>
      <c r="N6587" s="167"/>
      <c r="O6587" s="167"/>
      <c r="P6587" s="142"/>
      <c r="Q6587" s="142"/>
      <c r="R6587" s="142"/>
      <c r="S6587" s="139"/>
    </row>
    <row r="6588" spans="2:19" ht="15.75" customHeight="1" x14ac:dyDescent="0.25">
      <c r="B6588" s="106"/>
      <c r="C6588" s="106"/>
      <c r="D6588" s="139"/>
      <c r="E6588" s="140"/>
      <c r="F6588" s="140"/>
      <c r="G6588" s="140"/>
      <c r="M6588" s="140"/>
      <c r="N6588" s="167"/>
      <c r="O6588" s="167"/>
      <c r="P6588" s="142"/>
      <c r="Q6588" s="142"/>
      <c r="R6588" s="142"/>
      <c r="S6588" s="139"/>
    </row>
    <row r="6589" spans="2:19" ht="15.75" customHeight="1" x14ac:dyDescent="0.25">
      <c r="B6589" s="106"/>
      <c r="C6589" s="106"/>
      <c r="D6589" s="139"/>
      <c r="E6589" s="140"/>
      <c r="F6589" s="140"/>
      <c r="G6589" s="140"/>
      <c r="M6589" s="140"/>
      <c r="N6589" s="167"/>
      <c r="O6589" s="167"/>
      <c r="P6589" s="142"/>
      <c r="Q6589" s="142"/>
      <c r="R6589" s="142"/>
      <c r="S6589" s="139"/>
    </row>
    <row r="6590" spans="2:19" ht="15.75" customHeight="1" x14ac:dyDescent="0.25">
      <c r="B6590" s="106"/>
      <c r="C6590" s="106"/>
      <c r="D6590" s="139"/>
      <c r="E6590" s="140"/>
      <c r="F6590" s="140"/>
      <c r="G6590" s="140"/>
      <c r="M6590" s="140"/>
      <c r="N6590" s="167"/>
      <c r="O6590" s="167"/>
      <c r="P6590" s="142"/>
      <c r="Q6590" s="142"/>
      <c r="R6590" s="142"/>
      <c r="S6590" s="139"/>
    </row>
    <row r="6591" spans="2:19" ht="15.75" customHeight="1" x14ac:dyDescent="0.25">
      <c r="B6591" s="106"/>
      <c r="C6591" s="106"/>
      <c r="D6591" s="139"/>
      <c r="E6591" s="140"/>
      <c r="F6591" s="140"/>
      <c r="G6591" s="140"/>
      <c r="M6591" s="140"/>
      <c r="N6591" s="167"/>
      <c r="O6591" s="167"/>
      <c r="P6591" s="142"/>
      <c r="Q6591" s="142"/>
      <c r="R6591" s="142"/>
      <c r="S6591" s="139"/>
    </row>
    <row r="6592" spans="2:19" ht="15.75" customHeight="1" x14ac:dyDescent="0.25">
      <c r="B6592" s="106"/>
      <c r="C6592" s="106"/>
      <c r="D6592" s="139"/>
      <c r="E6592" s="140"/>
      <c r="F6592" s="140"/>
      <c r="G6592" s="140"/>
      <c r="M6592" s="140"/>
      <c r="N6592" s="167"/>
      <c r="O6592" s="167"/>
      <c r="P6592" s="142"/>
      <c r="Q6592" s="142"/>
      <c r="R6592" s="142"/>
      <c r="S6592" s="139"/>
    </row>
    <row r="6593" spans="2:19" ht="15.75" customHeight="1" x14ac:dyDescent="0.25">
      <c r="B6593" s="106"/>
      <c r="C6593" s="106"/>
      <c r="D6593" s="139"/>
      <c r="E6593" s="140"/>
      <c r="F6593" s="140"/>
      <c r="G6593" s="140"/>
      <c r="M6593" s="140"/>
      <c r="N6593" s="167"/>
      <c r="O6593" s="167"/>
      <c r="P6593" s="142"/>
      <c r="Q6593" s="142"/>
      <c r="R6593" s="142"/>
      <c r="S6593" s="139"/>
    </row>
    <row r="6594" spans="2:19" ht="15.75" customHeight="1" x14ac:dyDescent="0.25">
      <c r="B6594" s="106"/>
      <c r="C6594" s="106"/>
      <c r="D6594" s="139"/>
      <c r="E6594" s="140"/>
      <c r="F6594" s="140"/>
      <c r="G6594" s="140"/>
      <c r="M6594" s="140"/>
      <c r="N6594" s="167"/>
      <c r="O6594" s="167"/>
      <c r="P6594" s="142"/>
      <c r="Q6594" s="142"/>
      <c r="R6594" s="142"/>
      <c r="S6594" s="139"/>
    </row>
    <row r="6595" spans="2:19" ht="15.75" customHeight="1" x14ac:dyDescent="0.25">
      <c r="B6595" s="106"/>
      <c r="C6595" s="106"/>
      <c r="D6595" s="139"/>
      <c r="E6595" s="140"/>
      <c r="F6595" s="140"/>
      <c r="G6595" s="140"/>
      <c r="M6595" s="140"/>
      <c r="N6595" s="167"/>
      <c r="O6595" s="167"/>
      <c r="P6595" s="142"/>
      <c r="Q6595" s="142"/>
      <c r="R6595" s="142"/>
      <c r="S6595" s="139"/>
    </row>
    <row r="6596" spans="2:19" ht="15.75" customHeight="1" x14ac:dyDescent="0.25">
      <c r="B6596" s="106"/>
      <c r="C6596" s="106"/>
      <c r="D6596" s="139"/>
      <c r="E6596" s="140"/>
      <c r="F6596" s="140"/>
      <c r="G6596" s="140"/>
      <c r="M6596" s="140"/>
      <c r="N6596" s="167"/>
      <c r="O6596" s="167"/>
      <c r="P6596" s="142"/>
      <c r="Q6596" s="142"/>
      <c r="R6596" s="142"/>
      <c r="S6596" s="139"/>
    </row>
    <row r="6597" spans="2:19" ht="15.75" customHeight="1" x14ac:dyDescent="0.25">
      <c r="B6597" s="106"/>
      <c r="C6597" s="106"/>
      <c r="D6597" s="139"/>
      <c r="E6597" s="140"/>
      <c r="F6597" s="140"/>
      <c r="G6597" s="140"/>
      <c r="M6597" s="140"/>
      <c r="N6597" s="167"/>
      <c r="O6597" s="167"/>
      <c r="P6597" s="142"/>
      <c r="Q6597" s="142"/>
      <c r="R6597" s="142"/>
      <c r="S6597" s="139"/>
    </row>
    <row r="6598" spans="2:19" ht="15.75" customHeight="1" x14ac:dyDescent="0.25">
      <c r="B6598" s="106"/>
      <c r="C6598" s="106"/>
      <c r="D6598" s="139"/>
      <c r="E6598" s="140"/>
      <c r="F6598" s="140"/>
      <c r="G6598" s="140"/>
      <c r="M6598" s="140"/>
      <c r="N6598" s="167"/>
      <c r="O6598" s="167"/>
      <c r="P6598" s="142"/>
      <c r="Q6598" s="142"/>
      <c r="R6598" s="142"/>
      <c r="S6598" s="139"/>
    </row>
    <row r="6599" spans="2:19" ht="15.75" customHeight="1" x14ac:dyDescent="0.25">
      <c r="B6599" s="106"/>
      <c r="C6599" s="106"/>
      <c r="D6599" s="139"/>
      <c r="E6599" s="140"/>
      <c r="F6599" s="140"/>
      <c r="G6599" s="140"/>
      <c r="M6599" s="140"/>
      <c r="N6599" s="167"/>
      <c r="O6599" s="167"/>
      <c r="P6599" s="142"/>
      <c r="Q6599" s="142"/>
      <c r="R6599" s="142"/>
      <c r="S6599" s="139"/>
    </row>
    <row r="6600" spans="2:19" ht="15.75" customHeight="1" x14ac:dyDescent="0.25">
      <c r="B6600" s="106"/>
      <c r="C6600" s="106"/>
      <c r="D6600" s="139"/>
      <c r="E6600" s="140"/>
      <c r="F6600" s="140"/>
      <c r="G6600" s="140"/>
      <c r="M6600" s="140"/>
      <c r="N6600" s="167"/>
      <c r="O6600" s="167"/>
      <c r="P6600" s="142"/>
      <c r="Q6600" s="142"/>
      <c r="R6600" s="142"/>
      <c r="S6600" s="139"/>
    </row>
    <row r="6601" spans="2:19" ht="15.75" customHeight="1" x14ac:dyDescent="0.25">
      <c r="B6601" s="106"/>
      <c r="C6601" s="106"/>
      <c r="D6601" s="139"/>
      <c r="E6601" s="140"/>
      <c r="F6601" s="140"/>
      <c r="G6601" s="140"/>
      <c r="M6601" s="140"/>
      <c r="N6601" s="167"/>
      <c r="O6601" s="167"/>
      <c r="P6601" s="142"/>
      <c r="Q6601" s="142"/>
      <c r="R6601" s="142"/>
      <c r="S6601" s="139"/>
    </row>
    <row r="6602" spans="2:19" ht="15.75" customHeight="1" x14ac:dyDescent="0.25">
      <c r="B6602" s="106"/>
      <c r="C6602" s="106"/>
      <c r="D6602" s="139"/>
      <c r="E6602" s="140"/>
      <c r="F6602" s="140"/>
      <c r="G6602" s="140"/>
      <c r="M6602" s="140"/>
      <c r="N6602" s="167"/>
      <c r="O6602" s="167"/>
      <c r="P6602" s="142"/>
      <c r="Q6602" s="142"/>
      <c r="R6602" s="142"/>
      <c r="S6602" s="139"/>
    </row>
    <row r="6603" spans="2:19" ht="15.75" customHeight="1" x14ac:dyDescent="0.25">
      <c r="B6603" s="106"/>
      <c r="C6603" s="106"/>
      <c r="D6603" s="139"/>
      <c r="E6603" s="140"/>
      <c r="F6603" s="140"/>
      <c r="G6603" s="140"/>
      <c r="M6603" s="140"/>
      <c r="N6603" s="167"/>
      <c r="O6603" s="167"/>
      <c r="P6603" s="142"/>
      <c r="Q6603" s="142"/>
      <c r="R6603" s="142"/>
      <c r="S6603" s="139"/>
    </row>
    <row r="6604" spans="2:19" ht="15.75" customHeight="1" x14ac:dyDescent="0.25">
      <c r="B6604" s="106"/>
      <c r="C6604" s="106"/>
      <c r="D6604" s="139"/>
      <c r="E6604" s="140"/>
      <c r="F6604" s="140"/>
      <c r="G6604" s="140"/>
      <c r="M6604" s="140"/>
      <c r="N6604" s="167"/>
      <c r="O6604" s="167"/>
      <c r="P6604" s="142"/>
      <c r="Q6604" s="142"/>
      <c r="R6604" s="142"/>
      <c r="S6604" s="139"/>
    </row>
    <row r="6605" spans="2:19" ht="15.75" customHeight="1" x14ac:dyDescent="0.25">
      <c r="B6605" s="106"/>
      <c r="C6605" s="106"/>
      <c r="D6605" s="139"/>
      <c r="E6605" s="140"/>
      <c r="F6605" s="140"/>
      <c r="G6605" s="140"/>
      <c r="M6605" s="140"/>
      <c r="N6605" s="167"/>
      <c r="O6605" s="167"/>
      <c r="P6605" s="142"/>
      <c r="Q6605" s="142"/>
      <c r="R6605" s="142"/>
      <c r="S6605" s="139"/>
    </row>
    <row r="6606" spans="2:19" ht="15.75" customHeight="1" x14ac:dyDescent="0.25">
      <c r="B6606" s="106"/>
      <c r="C6606" s="106"/>
      <c r="D6606" s="139"/>
      <c r="E6606" s="140"/>
      <c r="F6606" s="140"/>
      <c r="G6606" s="140"/>
      <c r="M6606" s="140"/>
      <c r="N6606" s="167"/>
      <c r="O6606" s="167"/>
      <c r="P6606" s="142"/>
      <c r="Q6606" s="142"/>
      <c r="R6606" s="142"/>
      <c r="S6606" s="139"/>
    </row>
    <row r="6607" spans="2:19" ht="15.75" customHeight="1" x14ac:dyDescent="0.25">
      <c r="B6607" s="106"/>
      <c r="C6607" s="106"/>
      <c r="D6607" s="139"/>
      <c r="E6607" s="140"/>
      <c r="F6607" s="140"/>
      <c r="G6607" s="140"/>
      <c r="M6607" s="140"/>
      <c r="N6607" s="167"/>
      <c r="O6607" s="167"/>
      <c r="P6607" s="142"/>
      <c r="Q6607" s="142"/>
      <c r="R6607" s="142"/>
      <c r="S6607" s="139"/>
    </row>
    <row r="6608" spans="2:19" ht="15.75" customHeight="1" x14ac:dyDescent="0.25">
      <c r="B6608" s="106"/>
      <c r="C6608" s="106"/>
      <c r="D6608" s="139"/>
      <c r="E6608" s="140"/>
      <c r="F6608" s="140"/>
      <c r="G6608" s="140"/>
      <c r="M6608" s="140"/>
      <c r="N6608" s="167"/>
      <c r="O6608" s="167"/>
      <c r="P6608" s="142"/>
      <c r="Q6608" s="142"/>
      <c r="R6608" s="142"/>
      <c r="S6608" s="139"/>
    </row>
    <row r="6609" spans="2:19" ht="15.75" customHeight="1" x14ac:dyDescent="0.25">
      <c r="B6609" s="106"/>
      <c r="C6609" s="106"/>
      <c r="D6609" s="139"/>
      <c r="E6609" s="140"/>
      <c r="F6609" s="140"/>
      <c r="G6609" s="140"/>
      <c r="M6609" s="140"/>
      <c r="N6609" s="167"/>
      <c r="O6609" s="167"/>
      <c r="P6609" s="142"/>
      <c r="Q6609" s="142"/>
      <c r="R6609" s="142"/>
      <c r="S6609" s="139"/>
    </row>
    <row r="6610" spans="2:19" ht="15.75" customHeight="1" x14ac:dyDescent="0.25">
      <c r="B6610" s="106"/>
      <c r="C6610" s="106"/>
      <c r="D6610" s="139"/>
      <c r="E6610" s="140"/>
      <c r="F6610" s="140"/>
      <c r="G6610" s="140"/>
      <c r="M6610" s="140"/>
      <c r="N6610" s="167"/>
      <c r="O6610" s="167"/>
      <c r="P6610" s="142"/>
      <c r="Q6610" s="142"/>
      <c r="R6610" s="142"/>
      <c r="S6610" s="139"/>
    </row>
    <row r="6611" spans="2:19" ht="15.75" customHeight="1" x14ac:dyDescent="0.25">
      <c r="B6611" s="106"/>
      <c r="C6611" s="106"/>
      <c r="D6611" s="139"/>
      <c r="E6611" s="140"/>
      <c r="F6611" s="140"/>
      <c r="G6611" s="140"/>
      <c r="M6611" s="140"/>
      <c r="N6611" s="167"/>
      <c r="O6611" s="167"/>
      <c r="P6611" s="142"/>
      <c r="Q6611" s="142"/>
      <c r="R6611" s="142"/>
      <c r="S6611" s="139"/>
    </row>
    <row r="6612" spans="2:19" ht="15.75" customHeight="1" x14ac:dyDescent="0.25">
      <c r="B6612" s="106"/>
      <c r="C6612" s="106"/>
      <c r="D6612" s="139"/>
      <c r="E6612" s="140"/>
      <c r="F6612" s="140"/>
      <c r="G6612" s="140"/>
      <c r="M6612" s="140"/>
      <c r="N6612" s="167"/>
      <c r="O6612" s="167"/>
      <c r="P6612" s="142"/>
      <c r="Q6612" s="142"/>
      <c r="R6612" s="142"/>
      <c r="S6612" s="139"/>
    </row>
    <row r="6613" spans="2:19" ht="15.75" customHeight="1" x14ac:dyDescent="0.25">
      <c r="B6613" s="106"/>
      <c r="C6613" s="106"/>
      <c r="D6613" s="139"/>
      <c r="E6613" s="140"/>
      <c r="F6613" s="140"/>
      <c r="G6613" s="140"/>
      <c r="M6613" s="140"/>
      <c r="N6613" s="167"/>
      <c r="O6613" s="167"/>
      <c r="P6613" s="142"/>
      <c r="Q6613" s="142"/>
      <c r="R6613" s="142"/>
      <c r="S6613" s="139"/>
    </row>
    <row r="6614" spans="2:19" ht="15.75" customHeight="1" x14ac:dyDescent="0.25">
      <c r="B6614" s="106"/>
      <c r="C6614" s="106"/>
      <c r="D6614" s="139"/>
      <c r="E6614" s="140"/>
      <c r="F6614" s="140"/>
      <c r="G6614" s="140"/>
      <c r="M6614" s="140"/>
      <c r="N6614" s="167"/>
      <c r="O6614" s="167"/>
      <c r="P6614" s="142"/>
      <c r="Q6614" s="142"/>
      <c r="R6614" s="142"/>
      <c r="S6614" s="139"/>
    </row>
    <row r="6615" spans="2:19" ht="15.75" customHeight="1" x14ac:dyDescent="0.25">
      <c r="B6615" s="106"/>
      <c r="C6615" s="106"/>
      <c r="D6615" s="139"/>
      <c r="E6615" s="140"/>
      <c r="F6615" s="140"/>
      <c r="G6615" s="140"/>
      <c r="M6615" s="140"/>
      <c r="N6615" s="167"/>
      <c r="O6615" s="167"/>
      <c r="P6615" s="142"/>
      <c r="Q6615" s="142"/>
      <c r="R6615" s="142"/>
      <c r="S6615" s="139"/>
    </row>
    <row r="6616" spans="2:19" ht="15.75" customHeight="1" x14ac:dyDescent="0.25">
      <c r="B6616" s="106"/>
      <c r="C6616" s="106"/>
      <c r="D6616" s="139"/>
      <c r="E6616" s="140"/>
      <c r="F6616" s="140"/>
      <c r="G6616" s="140"/>
      <c r="M6616" s="140"/>
      <c r="N6616" s="167"/>
      <c r="O6616" s="167"/>
      <c r="P6616" s="142"/>
      <c r="Q6616" s="142"/>
      <c r="R6616" s="142"/>
      <c r="S6616" s="139"/>
    </row>
    <row r="6617" spans="2:19" ht="15.75" customHeight="1" x14ac:dyDescent="0.25">
      <c r="B6617" s="106"/>
      <c r="C6617" s="106"/>
      <c r="D6617" s="139"/>
      <c r="E6617" s="140"/>
      <c r="F6617" s="140"/>
      <c r="G6617" s="140"/>
      <c r="M6617" s="140"/>
      <c r="N6617" s="167"/>
      <c r="O6617" s="167"/>
      <c r="P6617" s="142"/>
      <c r="Q6617" s="142"/>
      <c r="R6617" s="142"/>
      <c r="S6617" s="139"/>
    </row>
    <row r="6618" spans="2:19" ht="15.75" customHeight="1" x14ac:dyDescent="0.25">
      <c r="B6618" s="106"/>
      <c r="C6618" s="106"/>
      <c r="D6618" s="139"/>
      <c r="E6618" s="140"/>
      <c r="F6618" s="140"/>
      <c r="G6618" s="140"/>
      <c r="M6618" s="140"/>
      <c r="N6618" s="167"/>
      <c r="O6618" s="167"/>
      <c r="P6618" s="142"/>
      <c r="Q6618" s="142"/>
      <c r="R6618" s="142"/>
      <c r="S6618" s="139"/>
    </row>
    <row r="6619" spans="2:19" ht="15.75" customHeight="1" x14ac:dyDescent="0.25">
      <c r="B6619" s="106"/>
      <c r="C6619" s="106"/>
      <c r="D6619" s="139"/>
      <c r="E6619" s="140"/>
      <c r="F6619" s="140"/>
      <c r="G6619" s="140"/>
      <c r="M6619" s="140"/>
      <c r="N6619" s="167"/>
      <c r="O6619" s="167"/>
      <c r="P6619" s="142"/>
      <c r="Q6619" s="142"/>
      <c r="R6619" s="142"/>
      <c r="S6619" s="139"/>
    </row>
    <row r="6620" spans="2:19" ht="15.75" customHeight="1" x14ac:dyDescent="0.25">
      <c r="B6620" s="106"/>
      <c r="C6620" s="106"/>
      <c r="D6620" s="139"/>
      <c r="E6620" s="140"/>
      <c r="F6620" s="140"/>
      <c r="G6620" s="140"/>
      <c r="M6620" s="140"/>
      <c r="N6620" s="167"/>
      <c r="O6620" s="167"/>
      <c r="P6620" s="142"/>
      <c r="Q6620" s="142"/>
      <c r="R6620" s="142"/>
      <c r="S6620" s="139"/>
    </row>
    <row r="6621" spans="2:19" ht="15.75" customHeight="1" x14ac:dyDescent="0.25">
      <c r="B6621" s="106"/>
      <c r="C6621" s="106"/>
      <c r="D6621" s="139"/>
      <c r="E6621" s="140"/>
      <c r="F6621" s="140"/>
      <c r="G6621" s="140"/>
      <c r="M6621" s="140"/>
      <c r="N6621" s="167"/>
      <c r="O6621" s="167"/>
      <c r="P6621" s="142"/>
      <c r="Q6621" s="142"/>
      <c r="R6621" s="142"/>
      <c r="S6621" s="139"/>
    </row>
    <row r="6622" spans="2:19" ht="15.75" customHeight="1" x14ac:dyDescent="0.25">
      <c r="B6622" s="106"/>
      <c r="C6622" s="106"/>
      <c r="D6622" s="139"/>
      <c r="E6622" s="140"/>
      <c r="F6622" s="140"/>
      <c r="G6622" s="140"/>
      <c r="M6622" s="140"/>
      <c r="N6622" s="167"/>
      <c r="O6622" s="167"/>
      <c r="P6622" s="142"/>
      <c r="Q6622" s="142"/>
      <c r="R6622" s="142"/>
      <c r="S6622" s="139"/>
    </row>
    <row r="6623" spans="2:19" ht="15.75" customHeight="1" x14ac:dyDescent="0.25">
      <c r="B6623" s="106"/>
      <c r="C6623" s="106"/>
      <c r="D6623" s="139"/>
      <c r="E6623" s="140"/>
      <c r="F6623" s="140"/>
      <c r="G6623" s="140"/>
      <c r="M6623" s="140"/>
      <c r="N6623" s="167"/>
      <c r="O6623" s="167"/>
      <c r="P6623" s="142"/>
      <c r="Q6623" s="142"/>
      <c r="R6623" s="142"/>
      <c r="S6623" s="139"/>
    </row>
    <row r="6624" spans="2:19" ht="15.75" customHeight="1" x14ac:dyDescent="0.25">
      <c r="B6624" s="106"/>
      <c r="C6624" s="106"/>
      <c r="D6624" s="139"/>
      <c r="E6624" s="140"/>
      <c r="F6624" s="140"/>
      <c r="G6624" s="140"/>
      <c r="M6624" s="140"/>
      <c r="N6624" s="167"/>
      <c r="O6624" s="167"/>
      <c r="P6624" s="142"/>
      <c r="Q6624" s="142"/>
      <c r="R6624" s="142"/>
      <c r="S6624" s="139"/>
    </row>
    <row r="6625" spans="2:19" ht="15.75" customHeight="1" x14ac:dyDescent="0.25">
      <c r="B6625" s="106"/>
      <c r="C6625" s="106"/>
      <c r="D6625" s="139"/>
      <c r="E6625" s="140"/>
      <c r="F6625" s="140"/>
      <c r="G6625" s="140"/>
      <c r="M6625" s="140"/>
      <c r="N6625" s="167"/>
      <c r="O6625" s="167"/>
      <c r="P6625" s="142"/>
      <c r="Q6625" s="142"/>
      <c r="R6625" s="142"/>
      <c r="S6625" s="139"/>
    </row>
    <row r="6626" spans="2:19" ht="15.75" customHeight="1" x14ac:dyDescent="0.25">
      <c r="B6626" s="106"/>
      <c r="C6626" s="106"/>
      <c r="D6626" s="139"/>
      <c r="E6626" s="140"/>
      <c r="F6626" s="140"/>
      <c r="G6626" s="140"/>
      <c r="M6626" s="140"/>
      <c r="N6626" s="167"/>
      <c r="O6626" s="167"/>
      <c r="P6626" s="142"/>
      <c r="Q6626" s="142"/>
      <c r="R6626" s="142"/>
      <c r="S6626" s="139"/>
    </row>
    <row r="6627" spans="2:19" ht="15.75" customHeight="1" x14ac:dyDescent="0.25">
      <c r="B6627" s="106"/>
      <c r="C6627" s="106"/>
      <c r="D6627" s="139"/>
      <c r="E6627" s="140"/>
      <c r="F6627" s="140"/>
      <c r="G6627" s="140"/>
      <c r="M6627" s="140"/>
      <c r="N6627" s="167"/>
      <c r="O6627" s="167"/>
      <c r="P6627" s="142"/>
      <c r="Q6627" s="142"/>
      <c r="R6627" s="142"/>
      <c r="S6627" s="139"/>
    </row>
    <row r="6628" spans="2:19" ht="15.75" customHeight="1" x14ac:dyDescent="0.25">
      <c r="B6628" s="106"/>
      <c r="C6628" s="106"/>
      <c r="D6628" s="139"/>
      <c r="E6628" s="140"/>
      <c r="F6628" s="140"/>
      <c r="G6628" s="140"/>
      <c r="M6628" s="140"/>
      <c r="N6628" s="167"/>
      <c r="O6628" s="167"/>
      <c r="P6628" s="142"/>
      <c r="Q6628" s="142"/>
      <c r="R6628" s="142"/>
      <c r="S6628" s="139"/>
    </row>
    <row r="6629" spans="2:19" ht="15.75" customHeight="1" x14ac:dyDescent="0.25">
      <c r="B6629" s="106"/>
      <c r="C6629" s="106"/>
      <c r="D6629" s="139"/>
      <c r="E6629" s="140"/>
      <c r="F6629" s="140"/>
      <c r="G6629" s="140"/>
      <c r="M6629" s="140"/>
      <c r="N6629" s="167"/>
      <c r="O6629" s="167"/>
      <c r="P6629" s="142"/>
      <c r="Q6629" s="142"/>
      <c r="R6629" s="142"/>
      <c r="S6629" s="139"/>
    </row>
    <row r="6630" spans="2:19" ht="15.75" customHeight="1" x14ac:dyDescent="0.25">
      <c r="B6630" s="106"/>
      <c r="C6630" s="106"/>
      <c r="D6630" s="139"/>
      <c r="E6630" s="140"/>
      <c r="F6630" s="140"/>
      <c r="G6630" s="140"/>
      <c r="M6630" s="140"/>
      <c r="N6630" s="167"/>
      <c r="O6630" s="167"/>
      <c r="P6630" s="142"/>
      <c r="Q6630" s="142"/>
      <c r="R6630" s="142"/>
      <c r="S6630" s="139"/>
    </row>
    <row r="6631" spans="2:19" ht="15.75" customHeight="1" x14ac:dyDescent="0.25">
      <c r="B6631" s="106"/>
      <c r="C6631" s="106"/>
      <c r="D6631" s="139"/>
      <c r="E6631" s="140"/>
      <c r="F6631" s="140"/>
      <c r="G6631" s="140"/>
      <c r="M6631" s="140"/>
      <c r="N6631" s="167"/>
      <c r="O6631" s="167"/>
      <c r="P6631" s="142"/>
      <c r="Q6631" s="142"/>
      <c r="R6631" s="142"/>
      <c r="S6631" s="139"/>
    </row>
    <row r="6632" spans="2:19" ht="15.75" customHeight="1" x14ac:dyDescent="0.25">
      <c r="B6632" s="106"/>
      <c r="C6632" s="106"/>
      <c r="D6632" s="139"/>
      <c r="E6632" s="140"/>
      <c r="F6632" s="140"/>
      <c r="G6632" s="140"/>
      <c r="M6632" s="140"/>
      <c r="N6632" s="167"/>
      <c r="O6632" s="167"/>
      <c r="P6632" s="142"/>
      <c r="Q6632" s="142"/>
      <c r="R6632" s="142"/>
      <c r="S6632" s="139"/>
    </row>
    <row r="6633" spans="2:19" ht="15.75" customHeight="1" x14ac:dyDescent="0.25">
      <c r="B6633" s="106"/>
      <c r="C6633" s="106"/>
      <c r="D6633" s="139"/>
      <c r="E6633" s="140"/>
      <c r="F6633" s="140"/>
      <c r="G6633" s="140"/>
      <c r="M6633" s="140"/>
      <c r="N6633" s="167"/>
      <c r="O6633" s="167"/>
      <c r="P6633" s="142"/>
      <c r="Q6633" s="142"/>
      <c r="R6633" s="142"/>
      <c r="S6633" s="139"/>
    </row>
    <row r="6634" spans="2:19" ht="15.75" customHeight="1" x14ac:dyDescent="0.25">
      <c r="B6634" s="106"/>
      <c r="C6634" s="106"/>
      <c r="D6634" s="139"/>
      <c r="E6634" s="140"/>
      <c r="F6634" s="140"/>
      <c r="G6634" s="140"/>
      <c r="M6634" s="140"/>
      <c r="N6634" s="167"/>
      <c r="O6634" s="167"/>
      <c r="P6634" s="142"/>
      <c r="Q6634" s="142"/>
      <c r="R6634" s="142"/>
      <c r="S6634" s="139"/>
    </row>
    <row r="6635" spans="2:19" ht="15.75" customHeight="1" x14ac:dyDescent="0.25">
      <c r="B6635" s="106"/>
      <c r="C6635" s="106"/>
      <c r="D6635" s="139"/>
      <c r="E6635" s="140"/>
      <c r="F6635" s="140"/>
      <c r="G6635" s="140"/>
      <c r="M6635" s="140"/>
      <c r="N6635" s="167"/>
      <c r="O6635" s="167"/>
      <c r="P6635" s="142"/>
      <c r="Q6635" s="142"/>
      <c r="R6635" s="142"/>
      <c r="S6635" s="139"/>
    </row>
    <row r="6636" spans="2:19" ht="15.75" customHeight="1" x14ac:dyDescent="0.25">
      <c r="B6636" s="106"/>
      <c r="C6636" s="106"/>
      <c r="D6636" s="139"/>
      <c r="E6636" s="140"/>
      <c r="F6636" s="140"/>
      <c r="G6636" s="140"/>
      <c r="M6636" s="140"/>
      <c r="N6636" s="167"/>
      <c r="O6636" s="167"/>
      <c r="P6636" s="142"/>
      <c r="Q6636" s="142"/>
      <c r="R6636" s="142"/>
      <c r="S6636" s="139"/>
    </row>
    <row r="6637" spans="2:19" ht="15.75" customHeight="1" x14ac:dyDescent="0.25">
      <c r="B6637" s="106"/>
      <c r="C6637" s="106"/>
      <c r="D6637" s="139"/>
      <c r="E6637" s="140"/>
      <c r="F6637" s="140"/>
      <c r="G6637" s="140"/>
      <c r="M6637" s="140"/>
      <c r="N6637" s="167"/>
      <c r="O6637" s="167"/>
      <c r="P6637" s="142"/>
      <c r="Q6637" s="142"/>
      <c r="R6637" s="142"/>
      <c r="S6637" s="139"/>
    </row>
    <row r="6638" spans="2:19" ht="15.75" customHeight="1" x14ac:dyDescent="0.25">
      <c r="B6638" s="106"/>
      <c r="C6638" s="106"/>
      <c r="D6638" s="139"/>
      <c r="E6638" s="140"/>
      <c r="F6638" s="140"/>
      <c r="G6638" s="140"/>
      <c r="M6638" s="140"/>
      <c r="N6638" s="167"/>
      <c r="O6638" s="167"/>
      <c r="P6638" s="142"/>
      <c r="Q6638" s="142"/>
      <c r="R6638" s="142"/>
      <c r="S6638" s="139"/>
    </row>
    <row r="6639" spans="2:19" ht="15.75" customHeight="1" x14ac:dyDescent="0.25">
      <c r="B6639" s="106"/>
      <c r="C6639" s="106"/>
      <c r="D6639" s="139"/>
      <c r="E6639" s="140"/>
      <c r="F6639" s="140"/>
      <c r="G6639" s="140"/>
      <c r="M6639" s="140"/>
      <c r="N6639" s="167"/>
      <c r="O6639" s="167"/>
      <c r="P6639" s="142"/>
      <c r="Q6639" s="142"/>
      <c r="R6639" s="142"/>
      <c r="S6639" s="139"/>
    </row>
    <row r="6640" spans="2:19" ht="15.75" customHeight="1" x14ac:dyDescent="0.25">
      <c r="B6640" s="106"/>
      <c r="C6640" s="106"/>
      <c r="D6640" s="139"/>
      <c r="E6640" s="140"/>
      <c r="F6640" s="140"/>
      <c r="G6640" s="140"/>
      <c r="M6640" s="140"/>
      <c r="N6640" s="167"/>
      <c r="O6640" s="167"/>
      <c r="P6640" s="142"/>
      <c r="Q6640" s="142"/>
      <c r="R6640" s="142"/>
      <c r="S6640" s="139"/>
    </row>
    <row r="6641" spans="2:19" ht="15.75" customHeight="1" x14ac:dyDescent="0.25">
      <c r="B6641" s="106"/>
      <c r="C6641" s="106"/>
      <c r="D6641" s="139"/>
      <c r="E6641" s="140"/>
      <c r="F6641" s="140"/>
      <c r="G6641" s="140"/>
      <c r="M6641" s="140"/>
      <c r="N6641" s="167"/>
      <c r="O6641" s="167"/>
      <c r="P6641" s="142"/>
      <c r="Q6641" s="142"/>
      <c r="R6641" s="142"/>
      <c r="S6641" s="139"/>
    </row>
    <row r="6642" spans="2:19" ht="15.75" customHeight="1" x14ac:dyDescent="0.25">
      <c r="B6642" s="106"/>
      <c r="C6642" s="106"/>
      <c r="D6642" s="139"/>
      <c r="E6642" s="140"/>
      <c r="F6642" s="140"/>
      <c r="G6642" s="140"/>
      <c r="M6642" s="140"/>
      <c r="N6642" s="167"/>
      <c r="O6642" s="167"/>
      <c r="P6642" s="142"/>
      <c r="Q6642" s="142"/>
      <c r="R6642" s="142"/>
      <c r="S6642" s="139"/>
    </row>
    <row r="6643" spans="2:19" ht="15.75" customHeight="1" x14ac:dyDescent="0.25">
      <c r="B6643" s="106"/>
      <c r="C6643" s="106"/>
      <c r="D6643" s="139"/>
      <c r="E6643" s="140"/>
      <c r="F6643" s="140"/>
      <c r="G6643" s="140"/>
      <c r="M6643" s="140"/>
      <c r="N6643" s="167"/>
      <c r="O6643" s="167"/>
      <c r="P6643" s="142"/>
      <c r="Q6643" s="142"/>
      <c r="R6643" s="142"/>
      <c r="S6643" s="139"/>
    </row>
    <row r="6644" spans="2:19" ht="15.75" customHeight="1" x14ac:dyDescent="0.25">
      <c r="B6644" s="106"/>
      <c r="C6644" s="106"/>
      <c r="D6644" s="139"/>
      <c r="E6644" s="140"/>
      <c r="F6644" s="140"/>
      <c r="G6644" s="140"/>
      <c r="M6644" s="140"/>
      <c r="N6644" s="167"/>
      <c r="O6644" s="167"/>
      <c r="P6644" s="142"/>
      <c r="Q6644" s="142"/>
      <c r="R6644" s="142"/>
      <c r="S6644" s="139"/>
    </row>
    <row r="6645" spans="2:19" ht="15.75" customHeight="1" x14ac:dyDescent="0.25">
      <c r="B6645" s="106"/>
      <c r="C6645" s="106"/>
      <c r="D6645" s="139"/>
      <c r="E6645" s="140"/>
      <c r="F6645" s="140"/>
      <c r="G6645" s="140"/>
      <c r="M6645" s="140"/>
      <c r="N6645" s="167"/>
      <c r="O6645" s="167"/>
      <c r="P6645" s="142"/>
      <c r="Q6645" s="142"/>
      <c r="R6645" s="142"/>
      <c r="S6645" s="139"/>
    </row>
    <row r="6646" spans="2:19" ht="15.75" customHeight="1" x14ac:dyDescent="0.25">
      <c r="B6646" s="106"/>
      <c r="C6646" s="106"/>
      <c r="D6646" s="139"/>
      <c r="E6646" s="140"/>
      <c r="F6646" s="140"/>
      <c r="G6646" s="140"/>
      <c r="M6646" s="140"/>
      <c r="N6646" s="167"/>
      <c r="O6646" s="167"/>
      <c r="P6646" s="142"/>
      <c r="Q6646" s="142"/>
      <c r="R6646" s="142"/>
      <c r="S6646" s="139"/>
    </row>
    <row r="6647" spans="2:19" ht="15.75" customHeight="1" x14ac:dyDescent="0.25">
      <c r="B6647" s="106"/>
      <c r="C6647" s="106"/>
      <c r="D6647" s="139"/>
      <c r="E6647" s="140"/>
      <c r="F6647" s="140"/>
      <c r="G6647" s="140"/>
      <c r="M6647" s="140"/>
      <c r="N6647" s="167"/>
      <c r="O6647" s="167"/>
      <c r="P6647" s="142"/>
      <c r="Q6647" s="142"/>
      <c r="R6647" s="142"/>
      <c r="S6647" s="139"/>
    </row>
    <row r="6648" spans="2:19" ht="15.75" customHeight="1" x14ac:dyDescent="0.25">
      <c r="B6648" s="106"/>
      <c r="C6648" s="106"/>
      <c r="D6648" s="139"/>
      <c r="E6648" s="140"/>
      <c r="F6648" s="140"/>
      <c r="G6648" s="140"/>
      <c r="M6648" s="140"/>
      <c r="N6648" s="167"/>
      <c r="O6648" s="167"/>
      <c r="P6648" s="142"/>
      <c r="Q6648" s="142"/>
      <c r="R6648" s="142"/>
      <c r="S6648" s="139"/>
    </row>
    <row r="6649" spans="2:19" ht="15.75" customHeight="1" x14ac:dyDescent="0.25">
      <c r="B6649" s="106"/>
      <c r="C6649" s="106"/>
      <c r="D6649" s="139"/>
      <c r="E6649" s="140"/>
      <c r="F6649" s="140"/>
      <c r="G6649" s="140"/>
      <c r="M6649" s="140"/>
      <c r="N6649" s="167"/>
      <c r="O6649" s="167"/>
      <c r="P6649" s="142"/>
      <c r="Q6649" s="142"/>
      <c r="R6649" s="142"/>
      <c r="S6649" s="139"/>
    </row>
    <row r="6650" spans="2:19" ht="15.75" customHeight="1" x14ac:dyDescent="0.25">
      <c r="B6650" s="106"/>
      <c r="C6650" s="106"/>
      <c r="D6650" s="139"/>
      <c r="E6650" s="140"/>
      <c r="F6650" s="140"/>
      <c r="G6650" s="140"/>
      <c r="M6650" s="140"/>
      <c r="N6650" s="167"/>
      <c r="O6650" s="167"/>
      <c r="P6650" s="142"/>
      <c r="Q6650" s="142"/>
      <c r="R6650" s="142"/>
      <c r="S6650" s="139"/>
    </row>
    <row r="6651" spans="2:19" ht="15.75" customHeight="1" x14ac:dyDescent="0.25">
      <c r="B6651" s="106"/>
      <c r="C6651" s="106"/>
      <c r="D6651" s="139"/>
      <c r="E6651" s="140"/>
      <c r="F6651" s="140"/>
      <c r="G6651" s="140"/>
      <c r="M6651" s="140"/>
      <c r="N6651" s="167"/>
      <c r="O6651" s="167"/>
      <c r="P6651" s="142"/>
      <c r="Q6651" s="142"/>
      <c r="R6651" s="142"/>
      <c r="S6651" s="139"/>
    </row>
    <row r="6652" spans="2:19" ht="15.75" customHeight="1" x14ac:dyDescent="0.25">
      <c r="B6652" s="106"/>
      <c r="C6652" s="106"/>
      <c r="D6652" s="139"/>
      <c r="E6652" s="140"/>
      <c r="F6652" s="140"/>
      <c r="G6652" s="140"/>
      <c r="M6652" s="140"/>
      <c r="N6652" s="167"/>
      <c r="O6652" s="167"/>
      <c r="P6652" s="142"/>
      <c r="Q6652" s="142"/>
      <c r="R6652" s="142"/>
      <c r="S6652" s="139"/>
    </row>
    <row r="6653" spans="2:19" ht="15.75" customHeight="1" x14ac:dyDescent="0.25">
      <c r="B6653" s="106"/>
      <c r="C6653" s="106"/>
      <c r="D6653" s="139"/>
      <c r="E6653" s="140"/>
      <c r="F6653" s="140"/>
      <c r="G6653" s="140"/>
      <c r="M6653" s="140"/>
      <c r="N6653" s="167"/>
      <c r="O6653" s="167"/>
      <c r="P6653" s="142"/>
      <c r="Q6653" s="142"/>
      <c r="R6653" s="142"/>
      <c r="S6653" s="139"/>
    </row>
    <row r="6654" spans="2:19" ht="15.75" customHeight="1" x14ac:dyDescent="0.25">
      <c r="B6654" s="106"/>
      <c r="C6654" s="106"/>
      <c r="D6654" s="139"/>
      <c r="E6654" s="140"/>
      <c r="F6654" s="140"/>
      <c r="G6654" s="140"/>
      <c r="M6654" s="140"/>
      <c r="N6654" s="167"/>
      <c r="O6654" s="167"/>
      <c r="P6654" s="142"/>
      <c r="Q6654" s="142"/>
      <c r="R6654" s="142"/>
      <c r="S6654" s="139"/>
    </row>
    <row r="6655" spans="2:19" ht="15.75" customHeight="1" x14ac:dyDescent="0.25">
      <c r="B6655" s="106"/>
      <c r="C6655" s="106"/>
      <c r="D6655" s="139"/>
      <c r="E6655" s="140"/>
      <c r="F6655" s="140"/>
      <c r="G6655" s="140"/>
      <c r="M6655" s="140"/>
      <c r="N6655" s="167"/>
      <c r="O6655" s="167"/>
      <c r="P6655" s="142"/>
      <c r="Q6655" s="142"/>
      <c r="R6655" s="142"/>
      <c r="S6655" s="139"/>
    </row>
    <row r="6656" spans="2:19" ht="15.75" customHeight="1" x14ac:dyDescent="0.25">
      <c r="B6656" s="106"/>
      <c r="C6656" s="106"/>
      <c r="D6656" s="139"/>
      <c r="E6656" s="140"/>
      <c r="F6656" s="140"/>
      <c r="G6656" s="140"/>
      <c r="M6656" s="140"/>
      <c r="N6656" s="167"/>
      <c r="O6656" s="167"/>
      <c r="P6656" s="142"/>
      <c r="Q6656" s="142"/>
      <c r="R6656" s="142"/>
      <c r="S6656" s="139"/>
    </row>
    <row r="6657" spans="2:19" ht="15.75" customHeight="1" x14ac:dyDescent="0.25">
      <c r="B6657" s="106"/>
      <c r="C6657" s="106"/>
      <c r="D6657" s="139"/>
      <c r="E6657" s="140"/>
      <c r="F6657" s="140"/>
      <c r="G6657" s="140"/>
      <c r="M6657" s="140"/>
      <c r="N6657" s="167"/>
      <c r="O6657" s="167"/>
      <c r="P6657" s="142"/>
      <c r="Q6657" s="142"/>
      <c r="R6657" s="142"/>
      <c r="S6657" s="139"/>
    </row>
    <row r="6658" spans="2:19" ht="15.75" customHeight="1" x14ac:dyDescent="0.25">
      <c r="B6658" s="106"/>
      <c r="C6658" s="106"/>
      <c r="D6658" s="139"/>
      <c r="E6658" s="140"/>
      <c r="F6658" s="140"/>
      <c r="G6658" s="140"/>
      <c r="M6658" s="140"/>
      <c r="N6658" s="167"/>
      <c r="O6658" s="167"/>
      <c r="P6658" s="142"/>
      <c r="Q6658" s="142"/>
      <c r="R6658" s="142"/>
      <c r="S6658" s="139"/>
    </row>
    <row r="6659" spans="2:19" ht="15.75" customHeight="1" x14ac:dyDescent="0.25">
      <c r="B6659" s="106"/>
      <c r="C6659" s="106"/>
      <c r="D6659" s="139"/>
      <c r="E6659" s="140"/>
      <c r="F6659" s="140"/>
      <c r="G6659" s="140"/>
      <c r="M6659" s="140"/>
      <c r="N6659" s="167"/>
      <c r="O6659" s="167"/>
      <c r="P6659" s="142"/>
      <c r="Q6659" s="142"/>
      <c r="R6659" s="142"/>
      <c r="S6659" s="139"/>
    </row>
    <row r="6660" spans="2:19" ht="15.75" customHeight="1" x14ac:dyDescent="0.25">
      <c r="B6660" s="106"/>
      <c r="C6660" s="106"/>
      <c r="D6660" s="139"/>
      <c r="E6660" s="140"/>
      <c r="F6660" s="140"/>
      <c r="G6660" s="140"/>
      <c r="M6660" s="140"/>
      <c r="N6660" s="167"/>
      <c r="O6660" s="167"/>
      <c r="P6660" s="142"/>
      <c r="Q6660" s="142"/>
      <c r="R6660" s="142"/>
      <c r="S6660" s="139"/>
    </row>
    <row r="6661" spans="2:19" ht="15.75" customHeight="1" x14ac:dyDescent="0.25">
      <c r="B6661" s="106"/>
      <c r="C6661" s="106"/>
      <c r="D6661" s="139"/>
      <c r="E6661" s="140"/>
      <c r="F6661" s="140"/>
      <c r="G6661" s="140"/>
      <c r="M6661" s="140"/>
      <c r="N6661" s="167"/>
      <c r="O6661" s="167"/>
      <c r="P6661" s="142"/>
      <c r="Q6661" s="142"/>
      <c r="R6661" s="142"/>
      <c r="S6661" s="139"/>
    </row>
    <row r="6662" spans="2:19" ht="15.75" customHeight="1" x14ac:dyDescent="0.25">
      <c r="B6662" s="106"/>
      <c r="C6662" s="106"/>
      <c r="D6662" s="139"/>
      <c r="E6662" s="140"/>
      <c r="F6662" s="140"/>
      <c r="G6662" s="140"/>
      <c r="M6662" s="140"/>
      <c r="N6662" s="167"/>
      <c r="O6662" s="167"/>
      <c r="P6662" s="142"/>
      <c r="Q6662" s="142"/>
      <c r="R6662" s="142"/>
      <c r="S6662" s="139"/>
    </row>
    <row r="6663" spans="2:19" ht="15.75" customHeight="1" x14ac:dyDescent="0.25">
      <c r="B6663" s="106"/>
      <c r="C6663" s="106"/>
      <c r="D6663" s="139"/>
      <c r="E6663" s="140"/>
      <c r="F6663" s="140"/>
      <c r="G6663" s="140"/>
      <c r="M6663" s="140"/>
      <c r="N6663" s="167"/>
      <c r="O6663" s="167"/>
      <c r="P6663" s="142"/>
      <c r="Q6663" s="142"/>
      <c r="R6663" s="142"/>
      <c r="S6663" s="139"/>
    </row>
    <row r="6664" spans="2:19" ht="15.75" customHeight="1" x14ac:dyDescent="0.25">
      <c r="B6664" s="106"/>
      <c r="C6664" s="106"/>
      <c r="D6664" s="139"/>
      <c r="E6664" s="140"/>
      <c r="F6664" s="140"/>
      <c r="G6664" s="140"/>
      <c r="M6664" s="140"/>
      <c r="N6664" s="167"/>
      <c r="O6664" s="167"/>
      <c r="P6664" s="142"/>
      <c r="Q6664" s="142"/>
      <c r="R6664" s="142"/>
      <c r="S6664" s="139"/>
    </row>
    <row r="6665" spans="2:19" ht="15.75" customHeight="1" x14ac:dyDescent="0.25">
      <c r="B6665" s="106"/>
      <c r="C6665" s="106"/>
      <c r="D6665" s="139"/>
      <c r="E6665" s="140"/>
      <c r="F6665" s="140"/>
      <c r="G6665" s="140"/>
      <c r="M6665" s="140"/>
      <c r="N6665" s="167"/>
      <c r="O6665" s="167"/>
      <c r="P6665" s="142"/>
      <c r="Q6665" s="142"/>
      <c r="R6665" s="142"/>
      <c r="S6665" s="139"/>
    </row>
    <row r="6666" spans="2:19" ht="15.75" customHeight="1" x14ac:dyDescent="0.25">
      <c r="B6666" s="106"/>
      <c r="C6666" s="106"/>
      <c r="D6666" s="139"/>
      <c r="E6666" s="140"/>
      <c r="F6666" s="140"/>
      <c r="G6666" s="140"/>
      <c r="M6666" s="140"/>
      <c r="N6666" s="167"/>
      <c r="O6666" s="167"/>
      <c r="P6666" s="142"/>
      <c r="Q6666" s="142"/>
      <c r="R6666" s="142"/>
      <c r="S6666" s="139"/>
    </row>
    <row r="6667" spans="2:19" ht="15.75" customHeight="1" x14ac:dyDescent="0.25">
      <c r="B6667" s="106"/>
      <c r="C6667" s="106"/>
      <c r="D6667" s="139"/>
      <c r="E6667" s="140"/>
      <c r="F6667" s="140"/>
      <c r="G6667" s="140"/>
      <c r="M6667" s="140"/>
      <c r="N6667" s="167"/>
      <c r="O6667" s="167"/>
      <c r="P6667" s="142"/>
      <c r="Q6667" s="142"/>
      <c r="R6667" s="142"/>
      <c r="S6667" s="139"/>
    </row>
    <row r="6668" spans="2:19" ht="15.75" customHeight="1" x14ac:dyDescent="0.25">
      <c r="B6668" s="106"/>
      <c r="C6668" s="106"/>
      <c r="D6668" s="139"/>
      <c r="E6668" s="140"/>
      <c r="F6668" s="140"/>
      <c r="G6668" s="140"/>
      <c r="M6668" s="140"/>
      <c r="N6668" s="167"/>
      <c r="O6668" s="167"/>
      <c r="P6668" s="142"/>
      <c r="Q6668" s="142"/>
      <c r="R6668" s="142"/>
      <c r="S6668" s="139"/>
    </row>
    <row r="6669" spans="2:19" ht="15.75" customHeight="1" x14ac:dyDescent="0.25">
      <c r="B6669" s="106"/>
      <c r="C6669" s="106"/>
      <c r="D6669" s="139"/>
      <c r="E6669" s="140"/>
      <c r="F6669" s="140"/>
      <c r="G6669" s="140"/>
      <c r="M6669" s="140"/>
      <c r="N6669" s="167"/>
      <c r="O6669" s="167"/>
      <c r="P6669" s="142"/>
      <c r="Q6669" s="142"/>
      <c r="R6669" s="142"/>
      <c r="S6669" s="139"/>
    </row>
    <row r="6670" spans="2:19" ht="15.75" customHeight="1" x14ac:dyDescent="0.25">
      <c r="B6670" s="106"/>
      <c r="C6670" s="106"/>
      <c r="D6670" s="139"/>
      <c r="E6670" s="140"/>
      <c r="F6670" s="140"/>
      <c r="G6670" s="140"/>
      <c r="M6670" s="140"/>
      <c r="N6670" s="167"/>
      <c r="O6670" s="167"/>
      <c r="P6670" s="142"/>
      <c r="Q6670" s="142"/>
      <c r="R6670" s="142"/>
      <c r="S6670" s="139"/>
    </row>
    <row r="6671" spans="2:19" ht="15.75" customHeight="1" x14ac:dyDescent="0.25">
      <c r="B6671" s="106"/>
      <c r="C6671" s="106"/>
      <c r="D6671" s="139"/>
      <c r="E6671" s="140"/>
      <c r="F6671" s="140"/>
      <c r="G6671" s="140"/>
      <c r="M6671" s="140"/>
      <c r="N6671" s="167"/>
      <c r="O6671" s="167"/>
      <c r="P6671" s="142"/>
      <c r="Q6671" s="142"/>
      <c r="R6671" s="142"/>
      <c r="S6671" s="139"/>
    </row>
    <row r="6672" spans="2:19" ht="15.75" customHeight="1" x14ac:dyDescent="0.25">
      <c r="B6672" s="106"/>
      <c r="C6672" s="106"/>
      <c r="D6672" s="139"/>
      <c r="E6672" s="140"/>
      <c r="F6672" s="140"/>
      <c r="G6672" s="140"/>
      <c r="M6672" s="140"/>
      <c r="N6672" s="167"/>
      <c r="O6672" s="167"/>
      <c r="P6672" s="142"/>
      <c r="Q6672" s="142"/>
      <c r="R6672" s="142"/>
      <c r="S6672" s="139"/>
    </row>
    <row r="6673" spans="2:19" ht="15.75" customHeight="1" x14ac:dyDescent="0.25">
      <c r="B6673" s="106"/>
      <c r="C6673" s="106"/>
      <c r="D6673" s="139"/>
      <c r="E6673" s="140"/>
      <c r="F6673" s="140"/>
      <c r="G6673" s="140"/>
      <c r="M6673" s="140"/>
      <c r="N6673" s="167"/>
      <c r="O6673" s="167"/>
      <c r="P6673" s="142"/>
      <c r="Q6673" s="142"/>
      <c r="R6673" s="142"/>
      <c r="S6673" s="139"/>
    </row>
    <row r="6674" spans="2:19" ht="15.75" customHeight="1" x14ac:dyDescent="0.25">
      <c r="B6674" s="106"/>
      <c r="C6674" s="106"/>
      <c r="D6674" s="139"/>
      <c r="E6674" s="140"/>
      <c r="F6674" s="140"/>
      <c r="G6674" s="140"/>
      <c r="M6674" s="140"/>
      <c r="N6674" s="167"/>
      <c r="O6674" s="167"/>
      <c r="P6674" s="142"/>
      <c r="Q6674" s="142"/>
      <c r="R6674" s="142"/>
      <c r="S6674" s="139"/>
    </row>
    <row r="6675" spans="2:19" ht="15.75" customHeight="1" x14ac:dyDescent="0.25">
      <c r="B6675" s="106"/>
      <c r="C6675" s="106"/>
      <c r="D6675" s="139"/>
      <c r="E6675" s="140"/>
      <c r="F6675" s="140"/>
      <c r="G6675" s="140"/>
      <c r="M6675" s="140"/>
      <c r="N6675" s="167"/>
      <c r="O6675" s="167"/>
      <c r="P6675" s="142"/>
      <c r="Q6675" s="142"/>
      <c r="R6675" s="142"/>
      <c r="S6675" s="139"/>
    </row>
    <row r="6676" spans="2:19" ht="15.75" customHeight="1" x14ac:dyDescent="0.25">
      <c r="B6676" s="106"/>
      <c r="C6676" s="106"/>
      <c r="D6676" s="139"/>
      <c r="E6676" s="140"/>
      <c r="F6676" s="140"/>
      <c r="G6676" s="140"/>
      <c r="M6676" s="140"/>
      <c r="N6676" s="167"/>
      <c r="O6676" s="167"/>
      <c r="P6676" s="142"/>
      <c r="Q6676" s="142"/>
      <c r="R6676" s="142"/>
      <c r="S6676" s="139"/>
    </row>
    <row r="6677" spans="2:19" ht="15.75" customHeight="1" x14ac:dyDescent="0.25">
      <c r="B6677" s="106"/>
      <c r="C6677" s="106"/>
      <c r="D6677" s="139"/>
      <c r="E6677" s="140"/>
      <c r="F6677" s="140"/>
      <c r="G6677" s="140"/>
      <c r="M6677" s="140"/>
      <c r="N6677" s="167"/>
      <c r="O6677" s="167"/>
      <c r="P6677" s="142"/>
      <c r="Q6677" s="142"/>
      <c r="R6677" s="142"/>
      <c r="S6677" s="139"/>
    </row>
    <row r="6678" spans="2:19" ht="15.75" customHeight="1" x14ac:dyDescent="0.25">
      <c r="B6678" s="106"/>
      <c r="C6678" s="106"/>
      <c r="D6678" s="139"/>
      <c r="E6678" s="140"/>
      <c r="F6678" s="140"/>
      <c r="G6678" s="140"/>
      <c r="M6678" s="140"/>
      <c r="N6678" s="167"/>
      <c r="O6678" s="167"/>
      <c r="P6678" s="142"/>
      <c r="Q6678" s="142"/>
      <c r="R6678" s="142"/>
      <c r="S6678" s="139"/>
    </row>
    <row r="6679" spans="2:19" ht="15.75" customHeight="1" x14ac:dyDescent="0.25">
      <c r="B6679" s="106"/>
      <c r="C6679" s="106"/>
      <c r="D6679" s="139"/>
      <c r="E6679" s="140"/>
      <c r="F6679" s="140"/>
      <c r="G6679" s="140"/>
      <c r="M6679" s="140"/>
      <c r="N6679" s="167"/>
      <c r="O6679" s="167"/>
      <c r="P6679" s="142"/>
      <c r="Q6679" s="142"/>
      <c r="R6679" s="142"/>
      <c r="S6679" s="139"/>
    </row>
    <row r="6680" spans="2:19" ht="15.75" customHeight="1" x14ac:dyDescent="0.25">
      <c r="B6680" s="106"/>
      <c r="C6680" s="106"/>
      <c r="D6680" s="139"/>
      <c r="E6680" s="140"/>
      <c r="F6680" s="140"/>
      <c r="G6680" s="140"/>
      <c r="M6680" s="140"/>
      <c r="N6680" s="167"/>
      <c r="O6680" s="167"/>
      <c r="P6680" s="142"/>
      <c r="Q6680" s="142"/>
      <c r="R6680" s="142"/>
      <c r="S6680" s="139"/>
    </row>
    <row r="6681" spans="2:19" ht="15.75" customHeight="1" x14ac:dyDescent="0.25">
      <c r="B6681" s="106"/>
      <c r="C6681" s="106"/>
      <c r="D6681" s="139"/>
      <c r="E6681" s="140"/>
      <c r="F6681" s="140"/>
      <c r="G6681" s="140"/>
      <c r="M6681" s="140"/>
      <c r="N6681" s="167"/>
      <c r="O6681" s="167"/>
      <c r="P6681" s="142"/>
      <c r="Q6681" s="142"/>
      <c r="R6681" s="142"/>
      <c r="S6681" s="139"/>
    </row>
    <row r="6682" spans="2:19" ht="15.75" customHeight="1" x14ac:dyDescent="0.25">
      <c r="B6682" s="106"/>
      <c r="C6682" s="106"/>
      <c r="D6682" s="139"/>
      <c r="E6682" s="140"/>
      <c r="F6682" s="140"/>
      <c r="G6682" s="140"/>
      <c r="M6682" s="140"/>
      <c r="N6682" s="167"/>
      <c r="O6682" s="167"/>
      <c r="P6682" s="142"/>
      <c r="Q6682" s="142"/>
      <c r="R6682" s="142"/>
      <c r="S6682" s="139"/>
    </row>
    <row r="6683" spans="2:19" ht="15.75" customHeight="1" x14ac:dyDescent="0.25">
      <c r="B6683" s="106"/>
      <c r="C6683" s="106"/>
      <c r="D6683" s="139"/>
      <c r="E6683" s="140"/>
      <c r="F6683" s="140"/>
      <c r="G6683" s="140"/>
      <c r="M6683" s="140"/>
      <c r="N6683" s="167"/>
      <c r="O6683" s="167"/>
      <c r="P6683" s="142"/>
      <c r="Q6683" s="142"/>
      <c r="R6683" s="142"/>
      <c r="S6683" s="139"/>
    </row>
    <row r="6684" spans="2:19" ht="15.75" customHeight="1" x14ac:dyDescent="0.25">
      <c r="B6684" s="106"/>
      <c r="C6684" s="106"/>
      <c r="D6684" s="139"/>
      <c r="E6684" s="140"/>
      <c r="F6684" s="140"/>
      <c r="G6684" s="140"/>
      <c r="M6684" s="140"/>
      <c r="N6684" s="167"/>
      <c r="O6684" s="167"/>
      <c r="P6684" s="142"/>
      <c r="Q6684" s="142"/>
      <c r="R6684" s="142"/>
      <c r="S6684" s="139"/>
    </row>
    <row r="6685" spans="2:19" ht="15.75" customHeight="1" x14ac:dyDescent="0.25">
      <c r="B6685" s="106"/>
      <c r="C6685" s="106"/>
      <c r="D6685" s="139"/>
      <c r="E6685" s="140"/>
      <c r="F6685" s="140"/>
      <c r="G6685" s="140"/>
      <c r="M6685" s="140"/>
      <c r="N6685" s="167"/>
      <c r="O6685" s="167"/>
      <c r="P6685" s="142"/>
      <c r="Q6685" s="142"/>
      <c r="R6685" s="142"/>
      <c r="S6685" s="139"/>
    </row>
    <row r="6686" spans="2:19" ht="15.75" customHeight="1" x14ac:dyDescent="0.25">
      <c r="B6686" s="106"/>
      <c r="C6686" s="106"/>
      <c r="D6686" s="139"/>
      <c r="E6686" s="140"/>
      <c r="F6686" s="140"/>
      <c r="G6686" s="140"/>
      <c r="M6686" s="140"/>
      <c r="N6686" s="167"/>
      <c r="O6686" s="167"/>
      <c r="P6686" s="142"/>
      <c r="Q6686" s="142"/>
      <c r="R6686" s="142"/>
      <c r="S6686" s="139"/>
    </row>
    <row r="6687" spans="2:19" ht="15.75" customHeight="1" x14ac:dyDescent="0.25">
      <c r="B6687" s="106"/>
      <c r="C6687" s="106"/>
      <c r="D6687" s="139"/>
      <c r="E6687" s="140"/>
      <c r="F6687" s="140"/>
      <c r="G6687" s="140"/>
      <c r="M6687" s="140"/>
      <c r="N6687" s="167"/>
      <c r="O6687" s="167"/>
      <c r="P6687" s="142"/>
      <c r="Q6687" s="142"/>
      <c r="R6687" s="142"/>
      <c r="S6687" s="139"/>
    </row>
    <row r="6688" spans="2:19" ht="15.75" customHeight="1" x14ac:dyDescent="0.25">
      <c r="B6688" s="106"/>
      <c r="C6688" s="106"/>
      <c r="D6688" s="139"/>
      <c r="E6688" s="140"/>
      <c r="F6688" s="140"/>
      <c r="G6688" s="140"/>
      <c r="M6688" s="140"/>
      <c r="N6688" s="167"/>
      <c r="O6688" s="167"/>
      <c r="P6688" s="142"/>
      <c r="Q6688" s="142"/>
      <c r="R6688" s="142"/>
      <c r="S6688" s="139"/>
    </row>
    <row r="6689" spans="2:19" ht="15.75" customHeight="1" x14ac:dyDescent="0.25">
      <c r="B6689" s="106"/>
      <c r="C6689" s="106"/>
      <c r="D6689" s="139"/>
      <c r="E6689" s="140"/>
      <c r="F6689" s="140"/>
      <c r="G6689" s="140"/>
      <c r="M6689" s="140"/>
      <c r="N6689" s="167"/>
      <c r="O6689" s="167"/>
      <c r="P6689" s="142"/>
      <c r="Q6689" s="142"/>
      <c r="R6689" s="142"/>
      <c r="S6689" s="139"/>
    </row>
    <row r="6690" spans="2:19" ht="15.75" customHeight="1" x14ac:dyDescent="0.25">
      <c r="B6690" s="106"/>
      <c r="C6690" s="106"/>
      <c r="D6690" s="139"/>
      <c r="E6690" s="140"/>
      <c r="F6690" s="140"/>
      <c r="G6690" s="140"/>
      <c r="M6690" s="140"/>
      <c r="N6690" s="167"/>
      <c r="O6690" s="167"/>
      <c r="P6690" s="142"/>
      <c r="Q6690" s="142"/>
      <c r="R6690" s="142"/>
      <c r="S6690" s="139"/>
    </row>
    <row r="6691" spans="2:19" ht="15.75" customHeight="1" x14ac:dyDescent="0.25">
      <c r="B6691" s="106"/>
      <c r="C6691" s="106"/>
      <c r="D6691" s="139"/>
      <c r="E6691" s="140"/>
      <c r="F6691" s="140"/>
      <c r="G6691" s="140"/>
      <c r="M6691" s="140"/>
      <c r="N6691" s="167"/>
      <c r="O6691" s="167"/>
      <c r="P6691" s="142"/>
      <c r="Q6691" s="142"/>
      <c r="R6691" s="142"/>
      <c r="S6691" s="139"/>
    </row>
    <row r="6692" spans="2:19" ht="15.75" customHeight="1" x14ac:dyDescent="0.25">
      <c r="B6692" s="106"/>
      <c r="C6692" s="106"/>
      <c r="D6692" s="139"/>
      <c r="E6692" s="140"/>
      <c r="F6692" s="140"/>
      <c r="G6692" s="140"/>
      <c r="M6692" s="140"/>
      <c r="N6692" s="167"/>
      <c r="O6692" s="167"/>
      <c r="P6692" s="142"/>
      <c r="Q6692" s="142"/>
      <c r="R6692" s="142"/>
      <c r="S6692" s="139"/>
    </row>
    <row r="6693" spans="2:19" ht="15.75" customHeight="1" x14ac:dyDescent="0.25">
      <c r="B6693" s="106"/>
      <c r="C6693" s="106"/>
      <c r="D6693" s="139"/>
      <c r="E6693" s="140"/>
      <c r="F6693" s="140"/>
      <c r="G6693" s="140"/>
      <c r="M6693" s="140"/>
      <c r="N6693" s="167"/>
      <c r="O6693" s="167"/>
      <c r="P6693" s="142"/>
      <c r="Q6693" s="142"/>
      <c r="R6693" s="142"/>
      <c r="S6693" s="139"/>
    </row>
    <row r="6694" spans="2:19" ht="15.75" customHeight="1" x14ac:dyDescent="0.25">
      <c r="B6694" s="106"/>
      <c r="C6694" s="106"/>
      <c r="D6694" s="139"/>
      <c r="E6694" s="140"/>
      <c r="F6694" s="140"/>
      <c r="G6694" s="140"/>
      <c r="M6694" s="140"/>
      <c r="N6694" s="167"/>
      <c r="O6694" s="167"/>
      <c r="P6694" s="142"/>
      <c r="Q6694" s="142"/>
      <c r="R6694" s="142"/>
      <c r="S6694" s="139"/>
    </row>
    <row r="6695" spans="2:19" ht="15.75" customHeight="1" x14ac:dyDescent="0.25">
      <c r="B6695" s="106"/>
      <c r="C6695" s="106"/>
      <c r="D6695" s="139"/>
      <c r="E6695" s="140"/>
      <c r="F6695" s="140"/>
      <c r="G6695" s="140"/>
      <c r="M6695" s="140"/>
      <c r="N6695" s="167"/>
      <c r="O6695" s="167"/>
      <c r="P6695" s="142"/>
      <c r="Q6695" s="142"/>
      <c r="R6695" s="142"/>
      <c r="S6695" s="139"/>
    </row>
    <row r="6696" spans="2:19" ht="15.75" customHeight="1" x14ac:dyDescent="0.25">
      <c r="B6696" s="106"/>
      <c r="C6696" s="106"/>
      <c r="D6696" s="139"/>
      <c r="E6696" s="140"/>
      <c r="F6696" s="140"/>
      <c r="G6696" s="140"/>
      <c r="M6696" s="140"/>
      <c r="N6696" s="167"/>
      <c r="O6696" s="167"/>
      <c r="P6696" s="142"/>
      <c r="Q6696" s="142"/>
      <c r="R6696" s="142"/>
      <c r="S6696" s="139"/>
    </row>
    <row r="6697" spans="2:19" ht="15.75" customHeight="1" x14ac:dyDescent="0.25">
      <c r="B6697" s="106"/>
      <c r="C6697" s="106"/>
      <c r="D6697" s="139"/>
      <c r="E6697" s="140"/>
      <c r="F6697" s="140"/>
      <c r="G6697" s="140"/>
      <c r="M6697" s="140"/>
      <c r="N6697" s="167"/>
      <c r="O6697" s="167"/>
      <c r="P6697" s="142"/>
      <c r="Q6697" s="142"/>
      <c r="R6697" s="142"/>
      <c r="S6697" s="139"/>
    </row>
    <row r="6698" spans="2:19" ht="15.75" customHeight="1" x14ac:dyDescent="0.25">
      <c r="B6698" s="106"/>
      <c r="C6698" s="106"/>
      <c r="D6698" s="139"/>
      <c r="E6698" s="140"/>
      <c r="F6698" s="140"/>
      <c r="G6698" s="140"/>
      <c r="M6698" s="140"/>
      <c r="N6698" s="167"/>
      <c r="O6698" s="167"/>
      <c r="P6698" s="142"/>
      <c r="Q6698" s="142"/>
      <c r="R6698" s="142"/>
      <c r="S6698" s="139"/>
    </row>
    <row r="6699" spans="2:19" ht="15.75" customHeight="1" x14ac:dyDescent="0.25">
      <c r="B6699" s="106"/>
      <c r="C6699" s="106"/>
      <c r="D6699" s="139"/>
      <c r="E6699" s="140"/>
      <c r="F6699" s="140"/>
      <c r="G6699" s="140"/>
      <c r="M6699" s="140"/>
      <c r="N6699" s="167"/>
      <c r="O6699" s="167"/>
      <c r="P6699" s="142"/>
      <c r="Q6699" s="142"/>
      <c r="R6699" s="142"/>
      <c r="S6699" s="139"/>
    </row>
    <row r="6700" spans="2:19" ht="15.75" customHeight="1" x14ac:dyDescent="0.25">
      <c r="B6700" s="106"/>
      <c r="C6700" s="106"/>
      <c r="D6700" s="139"/>
      <c r="E6700" s="140"/>
      <c r="F6700" s="140"/>
      <c r="G6700" s="140"/>
      <c r="M6700" s="140"/>
      <c r="N6700" s="167"/>
      <c r="O6700" s="167"/>
      <c r="P6700" s="142"/>
      <c r="Q6700" s="142"/>
      <c r="R6700" s="142"/>
      <c r="S6700" s="139"/>
    </row>
    <row r="6701" spans="2:19" ht="15.75" customHeight="1" x14ac:dyDescent="0.25">
      <c r="B6701" s="106"/>
      <c r="C6701" s="106"/>
      <c r="D6701" s="139"/>
      <c r="E6701" s="140"/>
      <c r="F6701" s="140"/>
      <c r="G6701" s="140"/>
      <c r="M6701" s="140"/>
      <c r="N6701" s="167"/>
      <c r="O6701" s="167"/>
      <c r="P6701" s="142"/>
      <c r="Q6701" s="142"/>
      <c r="R6701" s="142"/>
      <c r="S6701" s="139"/>
    </row>
    <row r="6702" spans="2:19" ht="15.75" customHeight="1" x14ac:dyDescent="0.25">
      <c r="B6702" s="106"/>
      <c r="C6702" s="106"/>
      <c r="D6702" s="139"/>
      <c r="E6702" s="140"/>
      <c r="F6702" s="140"/>
      <c r="G6702" s="140"/>
      <c r="M6702" s="140"/>
      <c r="N6702" s="167"/>
      <c r="O6702" s="167"/>
      <c r="P6702" s="142"/>
      <c r="Q6702" s="142"/>
      <c r="R6702" s="142"/>
      <c r="S6702" s="139"/>
    </row>
    <row r="6703" spans="2:19" ht="15.75" customHeight="1" x14ac:dyDescent="0.25">
      <c r="B6703" s="106"/>
      <c r="C6703" s="106"/>
      <c r="D6703" s="139"/>
      <c r="E6703" s="140"/>
      <c r="F6703" s="140"/>
      <c r="G6703" s="140"/>
      <c r="M6703" s="140"/>
      <c r="N6703" s="167"/>
      <c r="O6703" s="167"/>
      <c r="P6703" s="142"/>
      <c r="Q6703" s="142"/>
      <c r="R6703" s="142"/>
      <c r="S6703" s="139"/>
    </row>
    <row r="6704" spans="2:19" ht="15.75" customHeight="1" x14ac:dyDescent="0.25">
      <c r="B6704" s="106"/>
      <c r="C6704" s="106"/>
      <c r="D6704" s="139"/>
      <c r="E6704" s="140"/>
      <c r="F6704" s="140"/>
      <c r="G6704" s="140"/>
      <c r="M6704" s="140"/>
      <c r="N6704" s="167"/>
      <c r="O6704" s="167"/>
      <c r="P6704" s="142"/>
      <c r="Q6704" s="142"/>
      <c r="R6704" s="142"/>
      <c r="S6704" s="139"/>
    </row>
    <row r="6705" spans="2:19" ht="15.75" customHeight="1" x14ac:dyDescent="0.25">
      <c r="B6705" s="106"/>
      <c r="C6705" s="106"/>
      <c r="D6705" s="139"/>
      <c r="E6705" s="140"/>
      <c r="F6705" s="140"/>
      <c r="G6705" s="140"/>
      <c r="M6705" s="140"/>
      <c r="N6705" s="167"/>
      <c r="O6705" s="167"/>
      <c r="P6705" s="142"/>
      <c r="Q6705" s="142"/>
      <c r="R6705" s="142"/>
      <c r="S6705" s="139"/>
    </row>
    <row r="6706" spans="2:19" ht="15.75" customHeight="1" x14ac:dyDescent="0.25">
      <c r="B6706" s="106"/>
      <c r="C6706" s="106"/>
      <c r="D6706" s="139"/>
      <c r="E6706" s="140"/>
      <c r="F6706" s="140"/>
      <c r="G6706" s="140"/>
      <c r="M6706" s="140"/>
      <c r="N6706" s="167"/>
      <c r="O6706" s="167"/>
      <c r="P6706" s="142"/>
      <c r="Q6706" s="142"/>
      <c r="R6706" s="142"/>
      <c r="S6706" s="139"/>
    </row>
    <row r="6707" spans="2:19" ht="15.75" customHeight="1" x14ac:dyDescent="0.25">
      <c r="B6707" s="106"/>
      <c r="C6707" s="106"/>
      <c r="D6707" s="139"/>
      <c r="E6707" s="140"/>
      <c r="F6707" s="140"/>
      <c r="G6707" s="140"/>
      <c r="M6707" s="140"/>
      <c r="N6707" s="167"/>
      <c r="O6707" s="167"/>
      <c r="P6707" s="142"/>
      <c r="Q6707" s="142"/>
      <c r="R6707" s="142"/>
      <c r="S6707" s="139"/>
    </row>
    <row r="6708" spans="2:19" ht="15.75" customHeight="1" x14ac:dyDescent="0.25">
      <c r="B6708" s="106"/>
      <c r="C6708" s="106"/>
      <c r="D6708" s="139"/>
      <c r="E6708" s="140"/>
      <c r="F6708" s="140"/>
      <c r="G6708" s="140"/>
      <c r="M6708" s="140"/>
      <c r="N6708" s="167"/>
      <c r="O6708" s="167"/>
      <c r="P6708" s="142"/>
      <c r="Q6708" s="142"/>
      <c r="R6708" s="142"/>
      <c r="S6708" s="139"/>
    </row>
    <row r="6709" spans="2:19" ht="15.75" customHeight="1" x14ac:dyDescent="0.25">
      <c r="B6709" s="106"/>
      <c r="C6709" s="106"/>
      <c r="D6709" s="139"/>
      <c r="E6709" s="140"/>
      <c r="F6709" s="140"/>
      <c r="G6709" s="140"/>
      <c r="M6709" s="140"/>
      <c r="N6709" s="167"/>
      <c r="O6709" s="167"/>
      <c r="P6709" s="142"/>
      <c r="Q6709" s="142"/>
      <c r="R6709" s="142"/>
      <c r="S6709" s="139"/>
    </row>
    <row r="6710" spans="2:19" ht="15.75" customHeight="1" x14ac:dyDescent="0.25">
      <c r="B6710" s="106"/>
      <c r="C6710" s="106"/>
      <c r="D6710" s="139"/>
      <c r="E6710" s="140"/>
      <c r="F6710" s="140"/>
      <c r="G6710" s="140"/>
      <c r="M6710" s="140"/>
      <c r="N6710" s="167"/>
      <c r="O6710" s="167"/>
      <c r="P6710" s="142"/>
      <c r="Q6710" s="142"/>
      <c r="R6710" s="142"/>
      <c r="S6710" s="139"/>
    </row>
    <row r="6711" spans="2:19" ht="15.75" customHeight="1" x14ac:dyDescent="0.25">
      <c r="B6711" s="106"/>
      <c r="C6711" s="106"/>
      <c r="D6711" s="139"/>
      <c r="E6711" s="140"/>
      <c r="F6711" s="140"/>
      <c r="G6711" s="140"/>
      <c r="M6711" s="140"/>
      <c r="N6711" s="167"/>
      <c r="O6711" s="167"/>
      <c r="P6711" s="142"/>
      <c r="Q6711" s="142"/>
      <c r="R6711" s="142"/>
      <c r="S6711" s="139"/>
    </row>
    <row r="6712" spans="2:19" ht="15.75" customHeight="1" x14ac:dyDescent="0.25">
      <c r="B6712" s="106"/>
      <c r="C6712" s="106"/>
      <c r="D6712" s="139"/>
      <c r="E6712" s="140"/>
      <c r="F6712" s="140"/>
      <c r="G6712" s="140"/>
      <c r="M6712" s="140"/>
      <c r="N6712" s="167"/>
      <c r="O6712" s="167"/>
      <c r="P6712" s="142"/>
      <c r="Q6712" s="142"/>
      <c r="R6712" s="142"/>
      <c r="S6712" s="139"/>
    </row>
    <row r="6713" spans="2:19" ht="15.75" customHeight="1" x14ac:dyDescent="0.25">
      <c r="B6713" s="106"/>
      <c r="C6713" s="106"/>
      <c r="D6713" s="139"/>
      <c r="E6713" s="140"/>
      <c r="F6713" s="140"/>
      <c r="G6713" s="140"/>
      <c r="M6713" s="140"/>
      <c r="N6713" s="167"/>
      <c r="O6713" s="167"/>
      <c r="P6713" s="142"/>
      <c r="Q6713" s="142"/>
      <c r="R6713" s="142"/>
      <c r="S6713" s="139"/>
    </row>
    <row r="6714" spans="2:19" ht="15.75" customHeight="1" x14ac:dyDescent="0.25">
      <c r="B6714" s="106"/>
      <c r="C6714" s="106"/>
      <c r="D6714" s="139"/>
      <c r="E6714" s="140"/>
      <c r="F6714" s="140"/>
      <c r="G6714" s="140"/>
      <c r="M6714" s="140"/>
      <c r="N6714" s="167"/>
      <c r="O6714" s="167"/>
      <c r="P6714" s="142"/>
      <c r="Q6714" s="142"/>
      <c r="R6714" s="142"/>
      <c r="S6714" s="139"/>
    </row>
    <row r="6715" spans="2:19" ht="15.75" customHeight="1" x14ac:dyDescent="0.25">
      <c r="B6715" s="106"/>
      <c r="C6715" s="106"/>
      <c r="D6715" s="139"/>
      <c r="E6715" s="140"/>
      <c r="F6715" s="140"/>
      <c r="G6715" s="140"/>
      <c r="M6715" s="140"/>
      <c r="N6715" s="167"/>
      <c r="O6715" s="167"/>
      <c r="P6715" s="142"/>
      <c r="Q6715" s="142"/>
      <c r="R6715" s="142"/>
      <c r="S6715" s="139"/>
    </row>
    <row r="6716" spans="2:19" ht="15.75" customHeight="1" x14ac:dyDescent="0.25">
      <c r="B6716" s="106"/>
      <c r="C6716" s="106"/>
      <c r="D6716" s="139"/>
      <c r="E6716" s="140"/>
      <c r="F6716" s="140"/>
      <c r="G6716" s="140"/>
      <c r="M6716" s="140"/>
      <c r="N6716" s="167"/>
      <c r="O6716" s="167"/>
      <c r="P6716" s="142"/>
      <c r="Q6716" s="142"/>
      <c r="R6716" s="142"/>
      <c r="S6716" s="139"/>
    </row>
    <row r="6717" spans="2:19" ht="15.75" customHeight="1" x14ac:dyDescent="0.25">
      <c r="B6717" s="106"/>
      <c r="C6717" s="106"/>
      <c r="D6717" s="139"/>
      <c r="E6717" s="140"/>
      <c r="F6717" s="140"/>
      <c r="G6717" s="140"/>
      <c r="M6717" s="140"/>
      <c r="N6717" s="167"/>
      <c r="O6717" s="167"/>
      <c r="P6717" s="142"/>
      <c r="Q6717" s="142"/>
      <c r="R6717" s="142"/>
      <c r="S6717" s="139"/>
    </row>
    <row r="6718" spans="2:19" ht="15.75" customHeight="1" x14ac:dyDescent="0.25">
      <c r="B6718" s="106"/>
      <c r="C6718" s="106"/>
      <c r="D6718" s="139"/>
      <c r="E6718" s="140"/>
      <c r="F6718" s="140"/>
      <c r="G6718" s="140"/>
      <c r="M6718" s="140"/>
      <c r="N6718" s="167"/>
      <c r="O6718" s="167"/>
      <c r="P6718" s="142"/>
      <c r="Q6718" s="142"/>
      <c r="R6718" s="142"/>
      <c r="S6718" s="139"/>
    </row>
    <row r="6719" spans="2:19" ht="15.75" customHeight="1" x14ac:dyDescent="0.25">
      <c r="B6719" s="106"/>
      <c r="C6719" s="106"/>
      <c r="D6719" s="139"/>
      <c r="E6719" s="140"/>
      <c r="F6719" s="140"/>
      <c r="G6719" s="140"/>
      <c r="M6719" s="140"/>
      <c r="N6719" s="167"/>
      <c r="O6719" s="167"/>
      <c r="P6719" s="142"/>
      <c r="Q6719" s="142"/>
      <c r="R6719" s="142"/>
      <c r="S6719" s="139"/>
    </row>
    <row r="6720" spans="2:19" ht="15.75" customHeight="1" x14ac:dyDescent="0.25">
      <c r="B6720" s="106"/>
      <c r="C6720" s="106"/>
      <c r="D6720" s="139"/>
      <c r="E6720" s="140"/>
      <c r="F6720" s="140"/>
      <c r="G6720" s="140"/>
      <c r="M6720" s="140"/>
      <c r="N6720" s="167"/>
      <c r="O6720" s="167"/>
      <c r="P6720" s="142"/>
      <c r="Q6720" s="142"/>
      <c r="R6720" s="142"/>
      <c r="S6720" s="139"/>
    </row>
    <row r="6721" spans="2:19" ht="15.75" customHeight="1" x14ac:dyDescent="0.25">
      <c r="B6721" s="106"/>
      <c r="C6721" s="106"/>
      <c r="D6721" s="139"/>
      <c r="E6721" s="140"/>
      <c r="F6721" s="140"/>
      <c r="G6721" s="140"/>
      <c r="M6721" s="140"/>
      <c r="N6721" s="167"/>
      <c r="O6721" s="167"/>
      <c r="P6721" s="142"/>
      <c r="Q6721" s="142"/>
      <c r="R6721" s="142"/>
      <c r="S6721" s="139"/>
    </row>
    <row r="6722" spans="2:19" ht="15.75" customHeight="1" x14ac:dyDescent="0.25">
      <c r="B6722" s="106"/>
      <c r="C6722" s="106"/>
      <c r="D6722" s="139"/>
      <c r="E6722" s="140"/>
      <c r="F6722" s="140"/>
      <c r="G6722" s="140"/>
      <c r="M6722" s="140"/>
      <c r="N6722" s="167"/>
      <c r="O6722" s="167"/>
      <c r="P6722" s="142"/>
      <c r="Q6722" s="142"/>
      <c r="R6722" s="142"/>
      <c r="S6722" s="139"/>
    </row>
    <row r="6723" spans="2:19" ht="15.75" customHeight="1" x14ac:dyDescent="0.25">
      <c r="B6723" s="106"/>
      <c r="C6723" s="106"/>
      <c r="D6723" s="139"/>
      <c r="E6723" s="140"/>
      <c r="F6723" s="140"/>
      <c r="G6723" s="140"/>
      <c r="M6723" s="140"/>
      <c r="N6723" s="167"/>
      <c r="O6723" s="167"/>
      <c r="P6723" s="142"/>
      <c r="Q6723" s="142"/>
      <c r="R6723" s="142"/>
      <c r="S6723" s="139"/>
    </row>
    <row r="6724" spans="2:19" ht="15.75" customHeight="1" x14ac:dyDescent="0.25">
      <c r="B6724" s="106"/>
      <c r="C6724" s="106"/>
      <c r="D6724" s="139"/>
      <c r="E6724" s="140"/>
      <c r="F6724" s="140"/>
      <c r="G6724" s="140"/>
      <c r="M6724" s="140"/>
      <c r="N6724" s="167"/>
      <c r="O6724" s="167"/>
      <c r="P6724" s="142"/>
      <c r="Q6724" s="142"/>
      <c r="R6724" s="142"/>
      <c r="S6724" s="139"/>
    </row>
    <row r="6725" spans="2:19" ht="15.75" customHeight="1" x14ac:dyDescent="0.25">
      <c r="B6725" s="106"/>
      <c r="C6725" s="106"/>
      <c r="D6725" s="139"/>
      <c r="E6725" s="140"/>
      <c r="F6725" s="140"/>
      <c r="G6725" s="140"/>
      <c r="M6725" s="140"/>
      <c r="N6725" s="167"/>
      <c r="O6725" s="167"/>
      <c r="P6725" s="142"/>
      <c r="Q6725" s="142"/>
      <c r="R6725" s="142"/>
      <c r="S6725" s="139"/>
    </row>
    <row r="6726" spans="2:19" ht="15.75" customHeight="1" x14ac:dyDescent="0.25">
      <c r="B6726" s="106"/>
      <c r="C6726" s="106"/>
      <c r="D6726" s="139"/>
      <c r="E6726" s="140"/>
      <c r="F6726" s="140"/>
      <c r="G6726" s="140"/>
      <c r="M6726" s="140"/>
      <c r="N6726" s="167"/>
      <c r="O6726" s="167"/>
      <c r="P6726" s="142"/>
      <c r="Q6726" s="142"/>
      <c r="R6726" s="142"/>
      <c r="S6726" s="139"/>
    </row>
    <row r="6727" spans="2:19" ht="15.75" customHeight="1" x14ac:dyDescent="0.25">
      <c r="B6727" s="106"/>
      <c r="C6727" s="106"/>
      <c r="D6727" s="139"/>
      <c r="E6727" s="140"/>
      <c r="F6727" s="140"/>
      <c r="G6727" s="140"/>
      <c r="M6727" s="140"/>
      <c r="N6727" s="167"/>
      <c r="O6727" s="167"/>
      <c r="P6727" s="142"/>
      <c r="Q6727" s="142"/>
      <c r="R6727" s="142"/>
      <c r="S6727" s="139"/>
    </row>
    <row r="6728" spans="2:19" ht="15.75" customHeight="1" x14ac:dyDescent="0.25">
      <c r="B6728" s="106"/>
      <c r="C6728" s="106"/>
      <c r="D6728" s="139"/>
      <c r="E6728" s="140"/>
      <c r="F6728" s="140"/>
      <c r="G6728" s="140"/>
      <c r="M6728" s="140"/>
      <c r="N6728" s="167"/>
      <c r="O6728" s="167"/>
      <c r="P6728" s="142"/>
      <c r="Q6728" s="142"/>
      <c r="R6728" s="142"/>
      <c r="S6728" s="139"/>
    </row>
    <row r="6729" spans="2:19" ht="15.75" customHeight="1" x14ac:dyDescent="0.25">
      <c r="B6729" s="106"/>
      <c r="C6729" s="106"/>
      <c r="D6729" s="139"/>
      <c r="E6729" s="140"/>
      <c r="F6729" s="140"/>
      <c r="G6729" s="140"/>
      <c r="M6729" s="140"/>
      <c r="N6729" s="167"/>
      <c r="O6729" s="167"/>
      <c r="P6729" s="142"/>
      <c r="Q6729" s="142"/>
      <c r="R6729" s="142"/>
      <c r="S6729" s="139"/>
    </row>
    <row r="6730" spans="2:19" ht="15.75" customHeight="1" x14ac:dyDescent="0.25">
      <c r="B6730" s="106"/>
      <c r="C6730" s="106"/>
      <c r="D6730" s="139"/>
      <c r="E6730" s="140"/>
      <c r="F6730" s="140"/>
      <c r="G6730" s="140"/>
      <c r="M6730" s="140"/>
      <c r="N6730" s="167"/>
      <c r="O6730" s="167"/>
      <c r="P6730" s="142"/>
      <c r="Q6730" s="142"/>
      <c r="R6730" s="142"/>
      <c r="S6730" s="139"/>
    </row>
    <row r="6731" spans="2:19" ht="15.75" customHeight="1" x14ac:dyDescent="0.25">
      <c r="B6731" s="106"/>
      <c r="C6731" s="106"/>
      <c r="D6731" s="139"/>
      <c r="E6731" s="140"/>
      <c r="F6731" s="140"/>
      <c r="G6731" s="140"/>
      <c r="M6731" s="140"/>
      <c r="N6731" s="167"/>
      <c r="O6731" s="167"/>
      <c r="P6731" s="142"/>
      <c r="Q6731" s="142"/>
      <c r="R6731" s="142"/>
      <c r="S6731" s="139"/>
    </row>
    <row r="6732" spans="2:19" ht="15.75" customHeight="1" x14ac:dyDescent="0.25">
      <c r="B6732" s="106"/>
      <c r="C6732" s="106"/>
      <c r="D6732" s="139"/>
      <c r="E6732" s="140"/>
      <c r="F6732" s="140"/>
      <c r="G6732" s="140"/>
      <c r="M6732" s="140"/>
      <c r="N6732" s="167"/>
      <c r="O6732" s="167"/>
      <c r="P6732" s="142"/>
      <c r="Q6732" s="142"/>
      <c r="R6732" s="142"/>
      <c r="S6732" s="139"/>
    </row>
    <row r="6733" spans="2:19" ht="15.75" customHeight="1" x14ac:dyDescent="0.25">
      <c r="B6733" s="106"/>
      <c r="C6733" s="106"/>
      <c r="D6733" s="139"/>
      <c r="E6733" s="140"/>
      <c r="F6733" s="140"/>
      <c r="G6733" s="140"/>
      <c r="M6733" s="140"/>
      <c r="N6733" s="167"/>
      <c r="O6733" s="167"/>
      <c r="P6733" s="142"/>
      <c r="Q6733" s="142"/>
      <c r="R6733" s="142"/>
      <c r="S6733" s="139"/>
    </row>
    <row r="6734" spans="2:19" ht="15.75" customHeight="1" x14ac:dyDescent="0.25">
      <c r="B6734" s="106"/>
      <c r="C6734" s="106"/>
      <c r="D6734" s="139"/>
      <c r="E6734" s="140"/>
      <c r="F6734" s="140"/>
      <c r="G6734" s="140"/>
      <c r="M6734" s="140"/>
      <c r="N6734" s="167"/>
      <c r="O6734" s="167"/>
      <c r="P6734" s="142"/>
      <c r="Q6734" s="142"/>
      <c r="R6734" s="142"/>
      <c r="S6734" s="139"/>
    </row>
    <row r="6735" spans="2:19" ht="15.75" customHeight="1" x14ac:dyDescent="0.25">
      <c r="B6735" s="106"/>
      <c r="C6735" s="106"/>
      <c r="D6735" s="139"/>
      <c r="E6735" s="140"/>
      <c r="F6735" s="140"/>
      <c r="G6735" s="140"/>
      <c r="M6735" s="140"/>
      <c r="N6735" s="167"/>
      <c r="O6735" s="167"/>
      <c r="P6735" s="142"/>
      <c r="Q6735" s="142"/>
      <c r="R6735" s="142"/>
      <c r="S6735" s="139"/>
    </row>
    <row r="6736" spans="2:19" ht="15.75" customHeight="1" x14ac:dyDescent="0.25">
      <c r="B6736" s="106"/>
      <c r="C6736" s="106"/>
      <c r="D6736" s="139"/>
      <c r="E6736" s="140"/>
      <c r="F6736" s="140"/>
      <c r="G6736" s="140"/>
      <c r="M6736" s="140"/>
      <c r="N6736" s="167"/>
      <c r="O6736" s="167"/>
      <c r="P6736" s="142"/>
      <c r="Q6736" s="142"/>
      <c r="R6736" s="142"/>
      <c r="S6736" s="139"/>
    </row>
    <row r="6737" spans="2:19" ht="15.75" customHeight="1" x14ac:dyDescent="0.25">
      <c r="B6737" s="106"/>
      <c r="C6737" s="106"/>
      <c r="D6737" s="139"/>
      <c r="E6737" s="140"/>
      <c r="F6737" s="140"/>
      <c r="G6737" s="140"/>
      <c r="M6737" s="140"/>
      <c r="N6737" s="167"/>
      <c r="O6737" s="167"/>
      <c r="P6737" s="142"/>
      <c r="Q6737" s="142"/>
      <c r="R6737" s="142"/>
      <c r="S6737" s="139"/>
    </row>
    <row r="6738" spans="2:19" ht="15.75" customHeight="1" x14ac:dyDescent="0.25">
      <c r="B6738" s="106"/>
      <c r="C6738" s="106"/>
      <c r="D6738" s="139"/>
      <c r="E6738" s="140"/>
      <c r="F6738" s="140"/>
      <c r="G6738" s="140"/>
      <c r="M6738" s="140"/>
      <c r="N6738" s="167"/>
      <c r="O6738" s="167"/>
      <c r="P6738" s="142"/>
      <c r="Q6738" s="142"/>
      <c r="R6738" s="142"/>
      <c r="S6738" s="139"/>
    </row>
    <row r="6739" spans="2:19" ht="15.75" customHeight="1" x14ac:dyDescent="0.25">
      <c r="B6739" s="106"/>
      <c r="C6739" s="106"/>
      <c r="D6739" s="139"/>
      <c r="E6739" s="140"/>
      <c r="F6739" s="140"/>
      <c r="G6739" s="140"/>
      <c r="M6739" s="140"/>
      <c r="N6739" s="167"/>
      <c r="O6739" s="167"/>
      <c r="P6739" s="142"/>
      <c r="Q6739" s="142"/>
      <c r="R6739" s="142"/>
      <c r="S6739" s="139"/>
    </row>
    <row r="6740" spans="2:19" ht="15.75" customHeight="1" x14ac:dyDescent="0.25">
      <c r="B6740" s="106"/>
      <c r="C6740" s="106"/>
      <c r="D6740" s="139"/>
      <c r="E6740" s="140"/>
      <c r="F6740" s="140"/>
      <c r="G6740" s="140"/>
      <c r="M6740" s="140"/>
      <c r="N6740" s="167"/>
      <c r="O6740" s="167"/>
      <c r="P6740" s="142"/>
      <c r="Q6740" s="142"/>
      <c r="R6740" s="142"/>
      <c r="S6740" s="139"/>
    </row>
    <row r="6741" spans="2:19" ht="15.75" customHeight="1" x14ac:dyDescent="0.25">
      <c r="B6741" s="106"/>
      <c r="C6741" s="106"/>
      <c r="D6741" s="139"/>
      <c r="E6741" s="140"/>
      <c r="F6741" s="140"/>
      <c r="G6741" s="140"/>
      <c r="M6741" s="140"/>
      <c r="N6741" s="167"/>
      <c r="O6741" s="167"/>
      <c r="P6741" s="142"/>
      <c r="Q6741" s="142"/>
      <c r="R6741" s="142"/>
      <c r="S6741" s="139"/>
    </row>
    <row r="6742" spans="2:19" ht="15.75" customHeight="1" x14ac:dyDescent="0.25">
      <c r="B6742" s="106"/>
      <c r="C6742" s="106"/>
      <c r="D6742" s="139"/>
      <c r="E6742" s="140"/>
      <c r="F6742" s="140"/>
      <c r="G6742" s="140"/>
      <c r="M6742" s="140"/>
      <c r="N6742" s="167"/>
      <c r="O6742" s="167"/>
      <c r="P6742" s="142"/>
      <c r="Q6742" s="142"/>
      <c r="R6742" s="142"/>
      <c r="S6742" s="139"/>
    </row>
    <row r="6743" spans="2:19" ht="15.75" customHeight="1" x14ac:dyDescent="0.25">
      <c r="B6743" s="106"/>
      <c r="C6743" s="106"/>
      <c r="D6743" s="139"/>
      <c r="E6743" s="140"/>
      <c r="F6743" s="140"/>
      <c r="G6743" s="140"/>
      <c r="M6743" s="140"/>
      <c r="N6743" s="167"/>
      <c r="O6743" s="167"/>
      <c r="P6743" s="142"/>
      <c r="Q6743" s="142"/>
      <c r="R6743" s="142"/>
      <c r="S6743" s="139"/>
    </row>
    <row r="6744" spans="2:19" ht="15.75" customHeight="1" x14ac:dyDescent="0.25">
      <c r="B6744" s="106"/>
      <c r="C6744" s="106"/>
      <c r="D6744" s="139"/>
      <c r="E6744" s="140"/>
      <c r="F6744" s="140"/>
      <c r="G6744" s="140"/>
      <c r="M6744" s="140"/>
      <c r="N6744" s="167"/>
      <c r="O6744" s="167"/>
      <c r="P6744" s="142"/>
      <c r="Q6744" s="142"/>
      <c r="R6744" s="142"/>
      <c r="S6744" s="139"/>
    </row>
    <row r="6745" spans="2:19" ht="15.75" customHeight="1" x14ac:dyDescent="0.25">
      <c r="B6745" s="106"/>
      <c r="C6745" s="106"/>
      <c r="D6745" s="139"/>
      <c r="E6745" s="140"/>
      <c r="F6745" s="140"/>
      <c r="G6745" s="140"/>
      <c r="M6745" s="140"/>
      <c r="N6745" s="167"/>
      <c r="O6745" s="167"/>
      <c r="P6745" s="142"/>
      <c r="Q6745" s="142"/>
      <c r="R6745" s="142"/>
      <c r="S6745" s="139"/>
    </row>
    <row r="6746" spans="2:19" ht="15.75" customHeight="1" x14ac:dyDescent="0.25">
      <c r="B6746" s="106"/>
      <c r="C6746" s="106"/>
      <c r="D6746" s="139"/>
      <c r="E6746" s="140"/>
      <c r="F6746" s="140"/>
      <c r="G6746" s="140"/>
      <c r="M6746" s="140"/>
      <c r="N6746" s="167"/>
      <c r="O6746" s="167"/>
      <c r="P6746" s="142"/>
      <c r="Q6746" s="142"/>
      <c r="R6746" s="142"/>
      <c r="S6746" s="139"/>
    </row>
    <row r="6747" spans="2:19" ht="15.75" customHeight="1" x14ac:dyDescent="0.25">
      <c r="B6747" s="106"/>
      <c r="C6747" s="106"/>
      <c r="D6747" s="139"/>
      <c r="E6747" s="140"/>
      <c r="F6747" s="140"/>
      <c r="G6747" s="140"/>
      <c r="M6747" s="140"/>
      <c r="N6747" s="167"/>
      <c r="O6747" s="167"/>
      <c r="P6747" s="142"/>
      <c r="Q6747" s="142"/>
      <c r="R6747" s="142"/>
      <c r="S6747" s="139"/>
    </row>
    <row r="6748" spans="2:19" ht="15.75" customHeight="1" x14ac:dyDescent="0.25">
      <c r="B6748" s="106"/>
      <c r="C6748" s="106"/>
      <c r="D6748" s="139"/>
      <c r="E6748" s="140"/>
      <c r="F6748" s="140"/>
      <c r="G6748" s="140"/>
      <c r="M6748" s="140"/>
      <c r="N6748" s="167"/>
      <c r="O6748" s="167"/>
      <c r="P6748" s="142"/>
      <c r="Q6748" s="142"/>
      <c r="R6748" s="142"/>
      <c r="S6748" s="139"/>
    </row>
    <row r="6749" spans="2:19" ht="15.75" customHeight="1" x14ac:dyDescent="0.25">
      <c r="B6749" s="106"/>
      <c r="C6749" s="106"/>
      <c r="D6749" s="139"/>
      <c r="E6749" s="140"/>
      <c r="F6749" s="140"/>
      <c r="G6749" s="140"/>
      <c r="M6749" s="140"/>
      <c r="N6749" s="167"/>
      <c r="O6749" s="167"/>
      <c r="P6749" s="142"/>
      <c r="Q6749" s="142"/>
      <c r="R6749" s="142"/>
      <c r="S6749" s="139"/>
    </row>
    <row r="6750" spans="2:19" ht="15.75" customHeight="1" x14ac:dyDescent="0.25">
      <c r="B6750" s="106"/>
      <c r="C6750" s="106"/>
      <c r="D6750" s="139"/>
      <c r="E6750" s="140"/>
      <c r="F6750" s="140"/>
      <c r="G6750" s="140"/>
      <c r="M6750" s="140"/>
      <c r="N6750" s="167"/>
      <c r="O6750" s="167"/>
      <c r="P6750" s="142"/>
      <c r="Q6750" s="142"/>
      <c r="R6750" s="142"/>
      <c r="S6750" s="139"/>
    </row>
    <row r="6751" spans="2:19" ht="15.75" customHeight="1" x14ac:dyDescent="0.25">
      <c r="B6751" s="106"/>
      <c r="C6751" s="106"/>
      <c r="D6751" s="139"/>
      <c r="E6751" s="140"/>
      <c r="F6751" s="140"/>
      <c r="G6751" s="140"/>
      <c r="M6751" s="140"/>
      <c r="N6751" s="167"/>
      <c r="O6751" s="167"/>
      <c r="P6751" s="142"/>
      <c r="Q6751" s="142"/>
      <c r="R6751" s="142"/>
      <c r="S6751" s="139"/>
    </row>
    <row r="6752" spans="2:19" ht="15.75" customHeight="1" x14ac:dyDescent="0.25">
      <c r="B6752" s="106"/>
      <c r="C6752" s="106"/>
      <c r="D6752" s="139"/>
      <c r="E6752" s="140"/>
      <c r="F6752" s="140"/>
      <c r="G6752" s="140"/>
      <c r="M6752" s="140"/>
      <c r="N6752" s="167"/>
      <c r="O6752" s="167"/>
      <c r="P6752" s="142"/>
      <c r="Q6752" s="142"/>
      <c r="R6752" s="142"/>
      <c r="S6752" s="139"/>
    </row>
    <row r="6753" spans="2:19" ht="15.75" customHeight="1" x14ac:dyDescent="0.25">
      <c r="B6753" s="106"/>
      <c r="C6753" s="106"/>
      <c r="D6753" s="139"/>
      <c r="E6753" s="140"/>
      <c r="F6753" s="140"/>
      <c r="G6753" s="140"/>
      <c r="M6753" s="140"/>
      <c r="N6753" s="167"/>
      <c r="O6753" s="167"/>
      <c r="P6753" s="142"/>
      <c r="Q6753" s="142"/>
      <c r="R6753" s="142"/>
      <c r="S6753" s="139"/>
    </row>
    <row r="6754" spans="2:19" ht="15.75" customHeight="1" x14ac:dyDescent="0.25">
      <c r="B6754" s="106"/>
      <c r="C6754" s="106"/>
      <c r="D6754" s="139"/>
      <c r="E6754" s="140"/>
      <c r="F6754" s="140"/>
      <c r="G6754" s="140"/>
      <c r="M6754" s="140"/>
      <c r="N6754" s="167"/>
      <c r="O6754" s="167"/>
      <c r="P6754" s="142"/>
      <c r="Q6754" s="142"/>
      <c r="R6754" s="142"/>
      <c r="S6754" s="139"/>
    </row>
    <row r="6755" spans="2:19" ht="15.75" customHeight="1" x14ac:dyDescent="0.25">
      <c r="B6755" s="106"/>
      <c r="C6755" s="106"/>
      <c r="D6755" s="139"/>
      <c r="E6755" s="140"/>
      <c r="F6755" s="140"/>
      <c r="G6755" s="140"/>
      <c r="M6755" s="140"/>
      <c r="N6755" s="167"/>
      <c r="O6755" s="167"/>
      <c r="P6755" s="142"/>
      <c r="Q6755" s="142"/>
      <c r="R6755" s="142"/>
      <c r="S6755" s="139"/>
    </row>
    <row r="6756" spans="2:19" ht="15.75" customHeight="1" x14ac:dyDescent="0.25">
      <c r="B6756" s="106"/>
      <c r="C6756" s="106"/>
      <c r="D6756" s="139"/>
      <c r="E6756" s="140"/>
      <c r="F6756" s="140"/>
      <c r="G6756" s="140"/>
      <c r="M6756" s="140"/>
      <c r="N6756" s="167"/>
      <c r="O6756" s="167"/>
      <c r="P6756" s="142"/>
      <c r="Q6756" s="142"/>
      <c r="R6756" s="142"/>
      <c r="S6756" s="139"/>
    </row>
    <row r="6757" spans="2:19" ht="15.75" customHeight="1" x14ac:dyDescent="0.25">
      <c r="B6757" s="106"/>
      <c r="C6757" s="106"/>
      <c r="D6757" s="139"/>
      <c r="E6757" s="140"/>
      <c r="F6757" s="140"/>
      <c r="G6757" s="140"/>
      <c r="M6757" s="140"/>
      <c r="N6757" s="167"/>
      <c r="O6757" s="167"/>
      <c r="P6757" s="142"/>
      <c r="Q6757" s="142"/>
      <c r="R6757" s="142"/>
      <c r="S6757" s="139"/>
    </row>
    <row r="6758" spans="2:19" ht="15.75" customHeight="1" x14ac:dyDescent="0.25">
      <c r="B6758" s="106"/>
      <c r="C6758" s="106"/>
      <c r="D6758" s="139"/>
      <c r="E6758" s="140"/>
      <c r="F6758" s="140"/>
      <c r="G6758" s="140"/>
      <c r="M6758" s="140"/>
      <c r="N6758" s="167"/>
      <c r="O6758" s="167"/>
      <c r="P6758" s="142"/>
      <c r="Q6758" s="142"/>
      <c r="R6758" s="142"/>
      <c r="S6758" s="139"/>
    </row>
    <row r="6759" spans="2:19" ht="15.75" customHeight="1" x14ac:dyDescent="0.25">
      <c r="B6759" s="106"/>
      <c r="C6759" s="106"/>
      <c r="D6759" s="139"/>
      <c r="E6759" s="140"/>
      <c r="F6759" s="140"/>
      <c r="G6759" s="140"/>
      <c r="M6759" s="140"/>
      <c r="N6759" s="167"/>
      <c r="O6759" s="167"/>
      <c r="P6759" s="142"/>
      <c r="Q6759" s="142"/>
      <c r="R6759" s="142"/>
      <c r="S6759" s="139"/>
    </row>
    <row r="6760" spans="2:19" ht="15.75" customHeight="1" x14ac:dyDescent="0.25">
      <c r="B6760" s="106"/>
      <c r="C6760" s="106"/>
      <c r="D6760" s="139"/>
      <c r="E6760" s="140"/>
      <c r="F6760" s="140"/>
      <c r="G6760" s="140"/>
      <c r="M6760" s="140"/>
      <c r="N6760" s="167"/>
      <c r="O6760" s="167"/>
      <c r="P6760" s="142"/>
      <c r="Q6760" s="142"/>
      <c r="R6760" s="142"/>
      <c r="S6760" s="139"/>
    </row>
    <row r="6761" spans="2:19" ht="15.75" customHeight="1" x14ac:dyDescent="0.25">
      <c r="B6761" s="106"/>
      <c r="C6761" s="106"/>
      <c r="D6761" s="139"/>
      <c r="E6761" s="140"/>
      <c r="F6761" s="140"/>
      <c r="G6761" s="140"/>
      <c r="M6761" s="140"/>
      <c r="N6761" s="167"/>
      <c r="O6761" s="167"/>
      <c r="P6761" s="142"/>
      <c r="Q6761" s="142"/>
      <c r="R6761" s="142"/>
      <c r="S6761" s="139"/>
    </row>
    <row r="6762" spans="2:19" ht="15.75" customHeight="1" x14ac:dyDescent="0.25">
      <c r="B6762" s="106"/>
      <c r="C6762" s="106"/>
      <c r="D6762" s="139"/>
      <c r="E6762" s="140"/>
      <c r="F6762" s="140"/>
      <c r="G6762" s="140"/>
      <c r="M6762" s="140"/>
      <c r="N6762" s="167"/>
      <c r="O6762" s="167"/>
      <c r="P6762" s="142"/>
      <c r="Q6762" s="142"/>
      <c r="R6762" s="142"/>
      <c r="S6762" s="139"/>
    </row>
    <row r="6763" spans="2:19" ht="15.75" customHeight="1" x14ac:dyDescent="0.25">
      <c r="B6763" s="106"/>
      <c r="C6763" s="106"/>
      <c r="D6763" s="139"/>
      <c r="E6763" s="140"/>
      <c r="F6763" s="140"/>
      <c r="G6763" s="140"/>
      <c r="M6763" s="140"/>
      <c r="N6763" s="167"/>
      <c r="O6763" s="167"/>
      <c r="P6763" s="142"/>
      <c r="Q6763" s="142"/>
      <c r="R6763" s="142"/>
      <c r="S6763" s="139"/>
    </row>
    <row r="6764" spans="2:19" ht="15.75" customHeight="1" x14ac:dyDescent="0.25">
      <c r="B6764" s="106"/>
      <c r="C6764" s="106"/>
      <c r="D6764" s="139"/>
      <c r="E6764" s="140"/>
      <c r="F6764" s="140"/>
      <c r="G6764" s="140"/>
      <c r="M6764" s="140"/>
      <c r="N6764" s="167"/>
      <c r="O6764" s="167"/>
      <c r="P6764" s="142"/>
      <c r="Q6764" s="142"/>
      <c r="R6764" s="142"/>
      <c r="S6764" s="139"/>
    </row>
    <row r="6765" spans="2:19" ht="15.75" customHeight="1" x14ac:dyDescent="0.25">
      <c r="B6765" s="106"/>
      <c r="C6765" s="106"/>
      <c r="D6765" s="139"/>
      <c r="E6765" s="140"/>
      <c r="F6765" s="140"/>
      <c r="G6765" s="140"/>
      <c r="M6765" s="140"/>
      <c r="N6765" s="167"/>
      <c r="O6765" s="167"/>
      <c r="P6765" s="142"/>
      <c r="Q6765" s="142"/>
      <c r="R6765" s="142"/>
      <c r="S6765" s="139"/>
    </row>
    <row r="6766" spans="2:19" ht="15.75" customHeight="1" x14ac:dyDescent="0.25">
      <c r="B6766" s="106"/>
      <c r="C6766" s="106"/>
      <c r="D6766" s="139"/>
      <c r="E6766" s="140"/>
      <c r="F6766" s="140"/>
      <c r="G6766" s="140"/>
      <c r="M6766" s="140"/>
      <c r="N6766" s="167"/>
      <c r="O6766" s="167"/>
      <c r="P6766" s="142"/>
      <c r="Q6766" s="142"/>
      <c r="R6766" s="142"/>
      <c r="S6766" s="139"/>
    </row>
    <row r="6767" spans="2:19" ht="15.75" customHeight="1" x14ac:dyDescent="0.25">
      <c r="B6767" s="106"/>
      <c r="C6767" s="106"/>
      <c r="D6767" s="139"/>
      <c r="E6767" s="140"/>
      <c r="F6767" s="140"/>
      <c r="G6767" s="140"/>
      <c r="M6767" s="140"/>
      <c r="N6767" s="167"/>
      <c r="O6767" s="167"/>
      <c r="P6767" s="142"/>
      <c r="Q6767" s="142"/>
      <c r="R6767" s="142"/>
      <c r="S6767" s="139"/>
    </row>
    <row r="6768" spans="2:19" ht="15.75" customHeight="1" x14ac:dyDescent="0.25">
      <c r="B6768" s="106"/>
      <c r="C6768" s="106"/>
      <c r="D6768" s="139"/>
      <c r="E6768" s="140"/>
      <c r="F6768" s="140"/>
      <c r="G6768" s="140"/>
      <c r="M6768" s="140"/>
      <c r="N6768" s="167"/>
      <c r="O6768" s="167"/>
      <c r="P6768" s="142"/>
      <c r="Q6768" s="142"/>
      <c r="R6768" s="142"/>
      <c r="S6768" s="139"/>
    </row>
    <row r="6769" spans="2:19" ht="15.75" customHeight="1" x14ac:dyDescent="0.25">
      <c r="B6769" s="106"/>
      <c r="C6769" s="106"/>
      <c r="D6769" s="139"/>
      <c r="E6769" s="140"/>
      <c r="F6769" s="140"/>
      <c r="G6769" s="140"/>
      <c r="M6769" s="140"/>
      <c r="N6769" s="167"/>
      <c r="O6769" s="167"/>
      <c r="P6769" s="142"/>
      <c r="Q6769" s="142"/>
      <c r="R6769" s="142"/>
      <c r="S6769" s="139"/>
    </row>
    <row r="6770" spans="2:19" ht="15.75" customHeight="1" x14ac:dyDescent="0.25">
      <c r="B6770" s="106"/>
      <c r="C6770" s="106"/>
      <c r="D6770" s="139"/>
      <c r="E6770" s="140"/>
      <c r="F6770" s="140"/>
      <c r="G6770" s="140"/>
      <c r="M6770" s="140"/>
      <c r="N6770" s="167"/>
      <c r="O6770" s="167"/>
      <c r="P6770" s="142"/>
      <c r="Q6770" s="142"/>
      <c r="R6770" s="142"/>
      <c r="S6770" s="139"/>
    </row>
    <row r="6771" spans="2:19" ht="15.75" customHeight="1" x14ac:dyDescent="0.25">
      <c r="B6771" s="106"/>
      <c r="C6771" s="106"/>
      <c r="D6771" s="139"/>
      <c r="E6771" s="140"/>
      <c r="F6771" s="140"/>
      <c r="G6771" s="140"/>
      <c r="M6771" s="140"/>
      <c r="N6771" s="167"/>
      <c r="O6771" s="167"/>
      <c r="P6771" s="142"/>
      <c r="Q6771" s="142"/>
      <c r="R6771" s="142"/>
      <c r="S6771" s="139"/>
    </row>
    <row r="6772" spans="2:19" ht="15.75" customHeight="1" x14ac:dyDescent="0.25">
      <c r="B6772" s="106"/>
      <c r="C6772" s="106"/>
      <c r="D6772" s="139"/>
      <c r="E6772" s="140"/>
      <c r="F6772" s="140"/>
      <c r="G6772" s="140"/>
      <c r="M6772" s="140"/>
      <c r="N6772" s="167"/>
      <c r="O6772" s="167"/>
      <c r="P6772" s="142"/>
      <c r="Q6772" s="142"/>
      <c r="R6772" s="142"/>
      <c r="S6772" s="139"/>
    </row>
    <row r="6773" spans="2:19" ht="15.75" customHeight="1" x14ac:dyDescent="0.25">
      <c r="B6773" s="106"/>
      <c r="C6773" s="106"/>
      <c r="D6773" s="139"/>
      <c r="E6773" s="140"/>
      <c r="F6773" s="140"/>
      <c r="G6773" s="140"/>
      <c r="M6773" s="140"/>
      <c r="N6773" s="167"/>
      <c r="O6773" s="167"/>
      <c r="P6773" s="142"/>
      <c r="Q6773" s="142"/>
      <c r="R6773" s="142"/>
      <c r="S6773" s="139"/>
    </row>
    <row r="6774" spans="2:19" ht="15.75" customHeight="1" x14ac:dyDescent="0.25">
      <c r="B6774" s="106"/>
      <c r="C6774" s="106"/>
      <c r="D6774" s="139"/>
      <c r="E6774" s="140"/>
      <c r="F6774" s="140"/>
      <c r="G6774" s="140"/>
      <c r="M6774" s="140"/>
      <c r="N6774" s="167"/>
      <c r="O6774" s="167"/>
      <c r="P6774" s="142"/>
      <c r="Q6774" s="142"/>
      <c r="R6774" s="142"/>
      <c r="S6774" s="139"/>
    </row>
    <row r="6775" spans="2:19" ht="15.75" customHeight="1" x14ac:dyDescent="0.25">
      <c r="B6775" s="106"/>
      <c r="C6775" s="106"/>
      <c r="D6775" s="139"/>
      <c r="E6775" s="140"/>
      <c r="F6775" s="140"/>
      <c r="G6775" s="140"/>
      <c r="M6775" s="140"/>
      <c r="N6775" s="167"/>
      <c r="O6775" s="167"/>
      <c r="P6775" s="142"/>
      <c r="Q6775" s="142"/>
      <c r="R6775" s="142"/>
      <c r="S6775" s="139"/>
    </row>
    <row r="6776" spans="2:19" ht="15.75" customHeight="1" x14ac:dyDescent="0.25">
      <c r="B6776" s="106"/>
      <c r="C6776" s="106"/>
      <c r="D6776" s="139"/>
      <c r="E6776" s="140"/>
      <c r="F6776" s="140"/>
      <c r="G6776" s="140"/>
      <c r="M6776" s="140"/>
      <c r="N6776" s="167"/>
      <c r="O6776" s="167"/>
      <c r="P6776" s="142"/>
      <c r="Q6776" s="142"/>
      <c r="R6776" s="142"/>
      <c r="S6776" s="139"/>
    </row>
    <row r="6777" spans="2:19" ht="15.75" customHeight="1" x14ac:dyDescent="0.25">
      <c r="B6777" s="106"/>
      <c r="C6777" s="106"/>
      <c r="D6777" s="139"/>
      <c r="E6777" s="140"/>
      <c r="F6777" s="140"/>
      <c r="G6777" s="140"/>
      <c r="M6777" s="140"/>
      <c r="N6777" s="167"/>
      <c r="O6777" s="167"/>
      <c r="P6777" s="142"/>
      <c r="Q6777" s="142"/>
      <c r="R6777" s="142"/>
      <c r="S6777" s="139"/>
    </row>
    <row r="6778" spans="2:19" ht="15.75" customHeight="1" x14ac:dyDescent="0.25">
      <c r="B6778" s="106"/>
      <c r="C6778" s="106"/>
      <c r="D6778" s="139"/>
      <c r="E6778" s="140"/>
      <c r="F6778" s="140"/>
      <c r="G6778" s="140"/>
      <c r="M6778" s="140"/>
      <c r="N6778" s="167"/>
      <c r="O6778" s="167"/>
      <c r="P6778" s="142"/>
      <c r="Q6778" s="142"/>
      <c r="R6778" s="142"/>
      <c r="S6778" s="139"/>
    </row>
    <row r="6779" spans="2:19" ht="15.75" customHeight="1" x14ac:dyDescent="0.25">
      <c r="B6779" s="106"/>
      <c r="C6779" s="106"/>
      <c r="D6779" s="139"/>
      <c r="E6779" s="140"/>
      <c r="F6779" s="140"/>
      <c r="G6779" s="140"/>
      <c r="M6779" s="140"/>
      <c r="N6779" s="167"/>
      <c r="O6779" s="167"/>
      <c r="P6779" s="142"/>
      <c r="Q6779" s="142"/>
      <c r="R6779" s="142"/>
      <c r="S6779" s="139"/>
    </row>
    <row r="6780" spans="2:19" ht="15.75" customHeight="1" x14ac:dyDescent="0.25">
      <c r="B6780" s="106"/>
      <c r="C6780" s="106"/>
      <c r="D6780" s="139"/>
      <c r="E6780" s="140"/>
      <c r="F6780" s="140"/>
      <c r="G6780" s="140"/>
      <c r="M6780" s="140"/>
      <c r="N6780" s="167"/>
      <c r="O6780" s="167"/>
      <c r="P6780" s="142"/>
      <c r="Q6780" s="142"/>
      <c r="R6780" s="142"/>
      <c r="S6780" s="139"/>
    </row>
    <row r="6781" spans="2:19" ht="15.75" customHeight="1" x14ac:dyDescent="0.25">
      <c r="B6781" s="106"/>
      <c r="C6781" s="106"/>
      <c r="D6781" s="139"/>
      <c r="E6781" s="140"/>
      <c r="F6781" s="140"/>
      <c r="G6781" s="140"/>
      <c r="M6781" s="140"/>
      <c r="N6781" s="167"/>
      <c r="O6781" s="167"/>
      <c r="P6781" s="142"/>
      <c r="Q6781" s="142"/>
      <c r="R6781" s="142"/>
      <c r="S6781" s="139"/>
    </row>
    <row r="6782" spans="2:19" ht="15.75" customHeight="1" x14ac:dyDescent="0.25">
      <c r="B6782" s="106"/>
      <c r="C6782" s="106"/>
      <c r="D6782" s="139"/>
      <c r="E6782" s="140"/>
      <c r="F6782" s="140"/>
      <c r="G6782" s="140"/>
      <c r="M6782" s="140"/>
      <c r="N6782" s="167"/>
      <c r="O6782" s="167"/>
      <c r="P6782" s="142"/>
      <c r="Q6782" s="142"/>
      <c r="R6782" s="142"/>
      <c r="S6782" s="139"/>
    </row>
    <row r="6783" spans="2:19" ht="15.75" customHeight="1" x14ac:dyDescent="0.25">
      <c r="B6783" s="106"/>
      <c r="C6783" s="106"/>
      <c r="D6783" s="139"/>
      <c r="E6783" s="140"/>
      <c r="F6783" s="140"/>
      <c r="G6783" s="140"/>
      <c r="M6783" s="140"/>
      <c r="N6783" s="167"/>
      <c r="O6783" s="167"/>
      <c r="P6783" s="142"/>
      <c r="Q6783" s="142"/>
      <c r="R6783" s="142"/>
      <c r="S6783" s="139"/>
    </row>
    <row r="6784" spans="2:19" ht="15.75" customHeight="1" x14ac:dyDescent="0.25">
      <c r="B6784" s="106"/>
      <c r="C6784" s="106"/>
      <c r="D6784" s="139"/>
      <c r="E6784" s="140"/>
      <c r="F6784" s="140"/>
      <c r="G6784" s="140"/>
      <c r="M6784" s="140"/>
      <c r="N6784" s="167"/>
      <c r="O6784" s="167"/>
      <c r="P6784" s="142"/>
      <c r="Q6784" s="142"/>
      <c r="R6784" s="142"/>
      <c r="S6784" s="139"/>
    </row>
    <row r="6785" spans="2:19" ht="15.75" customHeight="1" x14ac:dyDescent="0.25">
      <c r="B6785" s="106"/>
      <c r="C6785" s="106"/>
      <c r="D6785" s="139"/>
      <c r="E6785" s="140"/>
      <c r="F6785" s="140"/>
      <c r="G6785" s="140"/>
      <c r="M6785" s="140"/>
      <c r="N6785" s="167"/>
      <c r="O6785" s="167"/>
      <c r="P6785" s="142"/>
      <c r="Q6785" s="142"/>
      <c r="R6785" s="142"/>
      <c r="S6785" s="139"/>
    </row>
    <row r="6786" spans="2:19" ht="15.75" customHeight="1" x14ac:dyDescent="0.25">
      <c r="B6786" s="106"/>
      <c r="C6786" s="106"/>
      <c r="D6786" s="139"/>
      <c r="E6786" s="140"/>
      <c r="F6786" s="140"/>
      <c r="G6786" s="140"/>
      <c r="M6786" s="140"/>
      <c r="N6786" s="167"/>
      <c r="O6786" s="167"/>
      <c r="P6786" s="142"/>
      <c r="Q6786" s="142"/>
      <c r="R6786" s="142"/>
      <c r="S6786" s="139"/>
    </row>
    <row r="6787" spans="2:19" ht="15.75" customHeight="1" x14ac:dyDescent="0.25">
      <c r="B6787" s="106"/>
      <c r="C6787" s="106"/>
      <c r="D6787" s="139"/>
      <c r="E6787" s="140"/>
      <c r="F6787" s="140"/>
      <c r="G6787" s="140"/>
      <c r="M6787" s="140"/>
      <c r="N6787" s="167"/>
      <c r="O6787" s="167"/>
      <c r="P6787" s="142"/>
      <c r="Q6787" s="142"/>
      <c r="R6787" s="142"/>
      <c r="S6787" s="139"/>
    </row>
    <row r="6788" spans="2:19" ht="15.75" customHeight="1" x14ac:dyDescent="0.25">
      <c r="B6788" s="106"/>
      <c r="C6788" s="106"/>
      <c r="D6788" s="139"/>
      <c r="E6788" s="140"/>
      <c r="F6788" s="140"/>
      <c r="G6788" s="140"/>
      <c r="M6788" s="140"/>
      <c r="N6788" s="167"/>
      <c r="O6788" s="167"/>
      <c r="P6788" s="142"/>
      <c r="Q6788" s="142"/>
      <c r="R6788" s="142"/>
      <c r="S6788" s="139"/>
    </row>
    <row r="6789" spans="2:19" ht="15.75" customHeight="1" x14ac:dyDescent="0.25">
      <c r="B6789" s="106"/>
      <c r="C6789" s="106"/>
      <c r="D6789" s="139"/>
      <c r="E6789" s="140"/>
      <c r="F6789" s="140"/>
      <c r="G6789" s="140"/>
      <c r="M6789" s="140"/>
      <c r="N6789" s="167"/>
      <c r="O6789" s="167"/>
      <c r="P6789" s="142"/>
      <c r="Q6789" s="142"/>
      <c r="R6789" s="142"/>
      <c r="S6789" s="139"/>
    </row>
    <row r="6790" spans="2:19" ht="15.75" customHeight="1" x14ac:dyDescent="0.25">
      <c r="B6790" s="106"/>
      <c r="C6790" s="106"/>
      <c r="D6790" s="139"/>
      <c r="E6790" s="140"/>
      <c r="F6790" s="140"/>
      <c r="G6790" s="140"/>
      <c r="M6790" s="140"/>
      <c r="N6790" s="167"/>
      <c r="O6790" s="167"/>
      <c r="P6790" s="142"/>
      <c r="Q6790" s="142"/>
      <c r="R6790" s="142"/>
      <c r="S6790" s="139"/>
    </row>
    <row r="6791" spans="2:19" ht="15.75" customHeight="1" x14ac:dyDescent="0.25">
      <c r="B6791" s="106"/>
      <c r="C6791" s="106"/>
      <c r="D6791" s="139"/>
      <c r="E6791" s="140"/>
      <c r="F6791" s="140"/>
      <c r="G6791" s="140"/>
      <c r="M6791" s="140"/>
      <c r="N6791" s="167"/>
      <c r="O6791" s="167"/>
      <c r="P6791" s="142"/>
      <c r="Q6791" s="142"/>
      <c r="R6791" s="142"/>
      <c r="S6791" s="139"/>
    </row>
    <row r="6792" spans="2:19" ht="15.75" customHeight="1" x14ac:dyDescent="0.25">
      <c r="B6792" s="106"/>
      <c r="C6792" s="106"/>
      <c r="D6792" s="139"/>
      <c r="E6792" s="140"/>
      <c r="F6792" s="140"/>
      <c r="G6792" s="140"/>
      <c r="M6792" s="140"/>
      <c r="N6792" s="167"/>
      <c r="O6792" s="167"/>
      <c r="P6792" s="142"/>
      <c r="Q6792" s="142"/>
      <c r="R6792" s="142"/>
      <c r="S6792" s="139"/>
    </row>
    <row r="6793" spans="2:19" ht="15.75" customHeight="1" x14ac:dyDescent="0.25">
      <c r="B6793" s="106"/>
      <c r="C6793" s="106"/>
      <c r="D6793" s="139"/>
      <c r="E6793" s="140"/>
      <c r="F6793" s="140"/>
      <c r="G6793" s="140"/>
      <c r="M6793" s="140"/>
      <c r="N6793" s="167"/>
      <c r="O6793" s="167"/>
      <c r="P6793" s="142"/>
      <c r="Q6793" s="142"/>
      <c r="R6793" s="142"/>
      <c r="S6793" s="139"/>
    </row>
    <row r="6794" spans="2:19" ht="15.75" customHeight="1" x14ac:dyDescent="0.25">
      <c r="B6794" s="106"/>
      <c r="C6794" s="106"/>
      <c r="D6794" s="139"/>
      <c r="E6794" s="140"/>
      <c r="F6794" s="140"/>
      <c r="G6794" s="140"/>
      <c r="M6794" s="140"/>
      <c r="N6794" s="167"/>
      <c r="O6794" s="167"/>
      <c r="P6794" s="142"/>
      <c r="Q6794" s="142"/>
      <c r="R6794" s="142"/>
      <c r="S6794" s="139"/>
    </row>
    <row r="6795" spans="2:19" ht="15.75" customHeight="1" x14ac:dyDescent="0.25">
      <c r="B6795" s="106"/>
      <c r="C6795" s="106"/>
      <c r="D6795" s="139"/>
      <c r="E6795" s="140"/>
      <c r="F6795" s="140"/>
      <c r="G6795" s="140"/>
      <c r="M6795" s="140"/>
      <c r="N6795" s="167"/>
      <c r="O6795" s="167"/>
      <c r="P6795" s="142"/>
      <c r="Q6795" s="142"/>
      <c r="R6795" s="142"/>
      <c r="S6795" s="139"/>
    </row>
    <row r="6796" spans="2:19" ht="15.75" customHeight="1" x14ac:dyDescent="0.25">
      <c r="B6796" s="106"/>
      <c r="C6796" s="106"/>
      <c r="D6796" s="139"/>
      <c r="E6796" s="140"/>
      <c r="F6796" s="140"/>
      <c r="G6796" s="140"/>
      <c r="M6796" s="140"/>
      <c r="N6796" s="167"/>
      <c r="O6796" s="167"/>
      <c r="P6796" s="142"/>
      <c r="Q6796" s="142"/>
      <c r="R6796" s="142"/>
      <c r="S6796" s="139"/>
    </row>
    <row r="6797" spans="2:19" ht="15.75" customHeight="1" x14ac:dyDescent="0.25">
      <c r="B6797" s="106"/>
      <c r="C6797" s="106"/>
      <c r="D6797" s="139"/>
      <c r="E6797" s="140"/>
      <c r="F6797" s="140"/>
      <c r="G6797" s="140"/>
      <c r="M6797" s="140"/>
      <c r="N6797" s="167"/>
      <c r="O6797" s="167"/>
      <c r="P6797" s="142"/>
      <c r="Q6797" s="142"/>
      <c r="R6797" s="142"/>
      <c r="S6797" s="139"/>
    </row>
    <row r="6798" spans="2:19" ht="15.75" customHeight="1" x14ac:dyDescent="0.25">
      <c r="B6798" s="106"/>
      <c r="C6798" s="106"/>
      <c r="D6798" s="139"/>
      <c r="E6798" s="140"/>
      <c r="F6798" s="140"/>
      <c r="G6798" s="140"/>
      <c r="M6798" s="140"/>
      <c r="N6798" s="167"/>
      <c r="O6798" s="167"/>
      <c r="P6798" s="142"/>
      <c r="Q6798" s="142"/>
      <c r="R6798" s="142"/>
      <c r="S6798" s="139"/>
    </row>
    <row r="6799" spans="2:19" ht="15.75" customHeight="1" x14ac:dyDescent="0.25">
      <c r="B6799" s="106"/>
      <c r="C6799" s="106"/>
      <c r="D6799" s="139"/>
      <c r="E6799" s="140"/>
      <c r="F6799" s="140"/>
      <c r="G6799" s="140"/>
      <c r="M6799" s="140"/>
      <c r="N6799" s="167"/>
      <c r="O6799" s="167"/>
      <c r="P6799" s="142"/>
      <c r="Q6799" s="142"/>
      <c r="R6799" s="142"/>
      <c r="S6799" s="139"/>
    </row>
    <row r="6800" spans="2:19" ht="15.75" customHeight="1" x14ac:dyDescent="0.25">
      <c r="B6800" s="106"/>
      <c r="C6800" s="106"/>
      <c r="D6800" s="139"/>
      <c r="E6800" s="140"/>
      <c r="F6800" s="140"/>
      <c r="G6800" s="140"/>
      <c r="M6800" s="140"/>
      <c r="N6800" s="167"/>
      <c r="O6800" s="167"/>
      <c r="P6800" s="142"/>
      <c r="Q6800" s="142"/>
      <c r="R6800" s="142"/>
      <c r="S6800" s="139"/>
    </row>
    <row r="6801" spans="2:19" ht="15.75" customHeight="1" x14ac:dyDescent="0.25">
      <c r="B6801" s="106"/>
      <c r="C6801" s="106"/>
      <c r="D6801" s="139"/>
      <c r="E6801" s="140"/>
      <c r="F6801" s="140"/>
      <c r="G6801" s="140"/>
      <c r="M6801" s="140"/>
      <c r="N6801" s="167"/>
      <c r="O6801" s="167"/>
      <c r="P6801" s="142"/>
      <c r="Q6801" s="142"/>
      <c r="R6801" s="142"/>
      <c r="S6801" s="139"/>
    </row>
    <row r="6802" spans="2:19" ht="15.75" customHeight="1" x14ac:dyDescent="0.25">
      <c r="B6802" s="106"/>
      <c r="C6802" s="106"/>
      <c r="D6802" s="139"/>
      <c r="E6802" s="140"/>
      <c r="F6802" s="140"/>
      <c r="G6802" s="140"/>
      <c r="M6802" s="140"/>
      <c r="N6802" s="167"/>
      <c r="O6802" s="167"/>
      <c r="P6802" s="142"/>
      <c r="Q6802" s="142"/>
      <c r="R6802" s="142"/>
      <c r="S6802" s="139"/>
    </row>
    <row r="6803" spans="2:19" ht="15.75" customHeight="1" x14ac:dyDescent="0.25">
      <c r="B6803" s="106"/>
      <c r="C6803" s="106"/>
      <c r="D6803" s="139"/>
      <c r="E6803" s="140"/>
      <c r="F6803" s="140"/>
      <c r="G6803" s="140"/>
      <c r="M6803" s="140"/>
      <c r="N6803" s="167"/>
      <c r="O6803" s="167"/>
      <c r="P6803" s="142"/>
      <c r="Q6803" s="142"/>
      <c r="R6803" s="142"/>
      <c r="S6803" s="139"/>
    </row>
    <row r="6804" spans="2:19" ht="15.75" customHeight="1" x14ac:dyDescent="0.25">
      <c r="B6804" s="106"/>
      <c r="C6804" s="106"/>
      <c r="D6804" s="139"/>
      <c r="E6804" s="140"/>
      <c r="F6804" s="140"/>
      <c r="G6804" s="140"/>
      <c r="M6804" s="140"/>
      <c r="N6804" s="167"/>
      <c r="O6804" s="167"/>
      <c r="P6804" s="142"/>
      <c r="Q6804" s="142"/>
      <c r="R6804" s="142"/>
      <c r="S6804" s="139"/>
    </row>
    <row r="6805" spans="2:19" ht="15.75" customHeight="1" x14ac:dyDescent="0.25">
      <c r="B6805" s="106"/>
      <c r="C6805" s="106"/>
      <c r="D6805" s="139"/>
      <c r="E6805" s="140"/>
      <c r="F6805" s="140"/>
      <c r="G6805" s="140"/>
      <c r="M6805" s="140"/>
      <c r="N6805" s="167"/>
      <c r="O6805" s="167"/>
      <c r="P6805" s="142"/>
      <c r="Q6805" s="142"/>
      <c r="R6805" s="142"/>
      <c r="S6805" s="139"/>
    </row>
    <row r="6806" spans="2:19" ht="15.75" customHeight="1" x14ac:dyDescent="0.25">
      <c r="B6806" s="106"/>
      <c r="C6806" s="106"/>
      <c r="D6806" s="139"/>
      <c r="E6806" s="140"/>
      <c r="F6806" s="140"/>
      <c r="G6806" s="140"/>
      <c r="M6806" s="140"/>
      <c r="N6806" s="167"/>
      <c r="O6806" s="167"/>
      <c r="P6806" s="142"/>
      <c r="Q6806" s="142"/>
      <c r="R6806" s="142"/>
      <c r="S6806" s="139"/>
    </row>
    <row r="6807" spans="2:19" ht="15.75" customHeight="1" x14ac:dyDescent="0.25">
      <c r="B6807" s="106"/>
      <c r="C6807" s="106"/>
      <c r="D6807" s="139"/>
      <c r="E6807" s="140"/>
      <c r="F6807" s="140"/>
      <c r="G6807" s="140"/>
      <c r="M6807" s="140"/>
      <c r="N6807" s="167"/>
      <c r="O6807" s="167"/>
      <c r="P6807" s="142"/>
      <c r="Q6807" s="142"/>
      <c r="R6807" s="142"/>
      <c r="S6807" s="139"/>
    </row>
    <row r="6808" spans="2:19" ht="15.75" customHeight="1" x14ac:dyDescent="0.25">
      <c r="B6808" s="106"/>
      <c r="C6808" s="106"/>
      <c r="D6808" s="139"/>
      <c r="E6808" s="140"/>
      <c r="F6808" s="140"/>
      <c r="G6808" s="140"/>
      <c r="M6808" s="140"/>
      <c r="N6808" s="167"/>
      <c r="O6808" s="167"/>
      <c r="P6808" s="142"/>
      <c r="Q6808" s="142"/>
      <c r="R6808" s="142"/>
      <c r="S6808" s="139"/>
    </row>
    <row r="6809" spans="2:19" ht="15.75" customHeight="1" x14ac:dyDescent="0.25">
      <c r="B6809" s="106"/>
      <c r="C6809" s="106"/>
      <c r="D6809" s="139"/>
      <c r="E6809" s="140"/>
      <c r="F6809" s="140"/>
      <c r="G6809" s="140"/>
      <c r="M6809" s="140"/>
      <c r="N6809" s="167"/>
      <c r="O6809" s="167"/>
      <c r="P6809" s="142"/>
      <c r="Q6809" s="142"/>
      <c r="R6809" s="142"/>
      <c r="S6809" s="139"/>
    </row>
    <row r="6810" spans="2:19" ht="15.75" customHeight="1" x14ac:dyDescent="0.25">
      <c r="B6810" s="106"/>
      <c r="C6810" s="106"/>
      <c r="D6810" s="139"/>
      <c r="E6810" s="140"/>
      <c r="F6810" s="140"/>
      <c r="G6810" s="140"/>
      <c r="M6810" s="140"/>
      <c r="N6810" s="167"/>
      <c r="O6810" s="167"/>
      <c r="P6810" s="142"/>
      <c r="Q6810" s="142"/>
      <c r="R6810" s="142"/>
      <c r="S6810" s="139"/>
    </row>
    <row r="6811" spans="2:19" ht="15.75" customHeight="1" x14ac:dyDescent="0.25">
      <c r="B6811" s="106"/>
      <c r="C6811" s="106"/>
      <c r="D6811" s="139"/>
      <c r="E6811" s="140"/>
      <c r="F6811" s="140"/>
      <c r="G6811" s="140"/>
      <c r="M6811" s="140"/>
      <c r="N6811" s="167"/>
      <c r="O6811" s="167"/>
      <c r="P6811" s="142"/>
      <c r="Q6811" s="142"/>
      <c r="R6811" s="142"/>
      <c r="S6811" s="139"/>
    </row>
    <row r="6812" spans="2:19" ht="15.75" customHeight="1" x14ac:dyDescent="0.25">
      <c r="B6812" s="106"/>
      <c r="C6812" s="106"/>
      <c r="D6812" s="139"/>
      <c r="E6812" s="140"/>
      <c r="F6812" s="140"/>
      <c r="G6812" s="140"/>
      <c r="M6812" s="140"/>
      <c r="N6812" s="167"/>
      <c r="O6812" s="167"/>
      <c r="P6812" s="142"/>
      <c r="Q6812" s="142"/>
      <c r="R6812" s="142"/>
      <c r="S6812" s="139"/>
    </row>
    <row r="6813" spans="2:19" ht="15.75" customHeight="1" x14ac:dyDescent="0.25">
      <c r="B6813" s="106"/>
      <c r="C6813" s="106"/>
      <c r="D6813" s="139"/>
      <c r="E6813" s="140"/>
      <c r="F6813" s="140"/>
      <c r="G6813" s="140"/>
      <c r="M6813" s="140"/>
      <c r="N6813" s="167"/>
      <c r="O6813" s="167"/>
      <c r="P6813" s="142"/>
      <c r="Q6813" s="142"/>
      <c r="R6813" s="142"/>
      <c r="S6813" s="139"/>
    </row>
    <row r="6814" spans="2:19" ht="15.75" customHeight="1" x14ac:dyDescent="0.25">
      <c r="B6814" s="106"/>
      <c r="C6814" s="106"/>
      <c r="D6814" s="139"/>
      <c r="E6814" s="140"/>
      <c r="F6814" s="140"/>
      <c r="G6814" s="140"/>
      <c r="M6814" s="140"/>
      <c r="N6814" s="167"/>
      <c r="O6814" s="167"/>
      <c r="P6814" s="142"/>
      <c r="Q6814" s="142"/>
      <c r="R6814" s="142"/>
      <c r="S6814" s="139"/>
    </row>
    <row r="6815" spans="2:19" ht="15.75" customHeight="1" x14ac:dyDescent="0.25">
      <c r="B6815" s="106"/>
      <c r="C6815" s="106"/>
      <c r="D6815" s="139"/>
      <c r="E6815" s="140"/>
      <c r="F6815" s="140"/>
      <c r="G6815" s="140"/>
      <c r="M6815" s="140"/>
      <c r="N6815" s="167"/>
      <c r="O6815" s="167"/>
      <c r="P6815" s="142"/>
      <c r="Q6815" s="142"/>
      <c r="R6815" s="142"/>
      <c r="S6815" s="139"/>
    </row>
    <row r="6816" spans="2:19" ht="15.75" customHeight="1" x14ac:dyDescent="0.25">
      <c r="B6816" s="106"/>
      <c r="C6816" s="106"/>
      <c r="D6816" s="139"/>
      <c r="E6816" s="140"/>
      <c r="F6816" s="140"/>
      <c r="G6816" s="140"/>
      <c r="M6816" s="140"/>
      <c r="N6816" s="167"/>
      <c r="O6816" s="167"/>
      <c r="P6816" s="142"/>
      <c r="Q6816" s="142"/>
      <c r="R6816" s="142"/>
      <c r="S6816" s="139"/>
    </row>
    <row r="6817" spans="2:19" ht="15.75" customHeight="1" x14ac:dyDescent="0.25">
      <c r="B6817" s="106"/>
      <c r="C6817" s="106"/>
      <c r="D6817" s="139"/>
      <c r="E6817" s="140"/>
      <c r="F6817" s="140"/>
      <c r="G6817" s="140"/>
      <c r="M6817" s="140"/>
      <c r="N6817" s="167"/>
      <c r="O6817" s="167"/>
      <c r="P6817" s="142"/>
      <c r="Q6817" s="142"/>
      <c r="R6817" s="142"/>
      <c r="S6817" s="139"/>
    </row>
    <row r="6818" spans="2:19" ht="15.75" customHeight="1" x14ac:dyDescent="0.25">
      <c r="B6818" s="106"/>
      <c r="C6818" s="106"/>
      <c r="D6818" s="139"/>
      <c r="E6818" s="140"/>
      <c r="F6818" s="140"/>
      <c r="G6818" s="140"/>
      <c r="M6818" s="140"/>
      <c r="N6818" s="167"/>
      <c r="O6818" s="167"/>
      <c r="P6818" s="142"/>
      <c r="Q6818" s="142"/>
      <c r="R6818" s="142"/>
      <c r="S6818" s="139"/>
    </row>
    <row r="6819" spans="2:19" ht="15.75" customHeight="1" x14ac:dyDescent="0.25">
      <c r="B6819" s="106"/>
      <c r="C6819" s="106"/>
      <c r="D6819" s="139"/>
      <c r="E6819" s="140"/>
      <c r="F6819" s="140"/>
      <c r="G6819" s="140"/>
      <c r="M6819" s="140"/>
      <c r="N6819" s="167"/>
      <c r="O6819" s="167"/>
      <c r="P6819" s="142"/>
      <c r="Q6819" s="142"/>
      <c r="R6819" s="142"/>
      <c r="S6819" s="139"/>
    </row>
    <row r="6820" spans="2:19" ht="15.75" customHeight="1" x14ac:dyDescent="0.25">
      <c r="B6820" s="106"/>
      <c r="C6820" s="106"/>
      <c r="D6820" s="139"/>
      <c r="E6820" s="140"/>
      <c r="F6820" s="140"/>
      <c r="G6820" s="140"/>
      <c r="M6820" s="140"/>
      <c r="N6820" s="167"/>
      <c r="O6820" s="167"/>
      <c r="P6820" s="142"/>
      <c r="Q6820" s="142"/>
      <c r="R6820" s="142"/>
      <c r="S6820" s="139"/>
    </row>
    <row r="6821" spans="2:19" ht="15.75" customHeight="1" x14ac:dyDescent="0.25">
      <c r="B6821" s="106"/>
      <c r="C6821" s="106"/>
      <c r="D6821" s="139"/>
      <c r="E6821" s="140"/>
      <c r="F6821" s="140"/>
      <c r="G6821" s="140"/>
      <c r="M6821" s="140"/>
      <c r="N6821" s="167"/>
      <c r="O6821" s="167"/>
      <c r="P6821" s="142"/>
      <c r="Q6821" s="142"/>
      <c r="R6821" s="142"/>
      <c r="S6821" s="139"/>
    </row>
    <row r="6822" spans="2:19" ht="15.75" customHeight="1" x14ac:dyDescent="0.25">
      <c r="B6822" s="106"/>
      <c r="C6822" s="106"/>
      <c r="D6822" s="139"/>
      <c r="E6822" s="140"/>
      <c r="F6822" s="140"/>
      <c r="G6822" s="140"/>
      <c r="M6822" s="140"/>
      <c r="N6822" s="167"/>
      <c r="O6822" s="167"/>
      <c r="P6822" s="142"/>
      <c r="Q6822" s="142"/>
      <c r="R6822" s="142"/>
      <c r="S6822" s="139"/>
    </row>
    <row r="6823" spans="2:19" ht="15.75" customHeight="1" x14ac:dyDescent="0.25">
      <c r="B6823" s="106"/>
      <c r="C6823" s="106"/>
      <c r="D6823" s="139"/>
      <c r="E6823" s="140"/>
      <c r="F6823" s="140"/>
      <c r="G6823" s="140"/>
      <c r="M6823" s="140"/>
      <c r="N6823" s="167"/>
      <c r="O6823" s="167"/>
      <c r="P6823" s="142"/>
      <c r="Q6823" s="142"/>
      <c r="R6823" s="142"/>
      <c r="S6823" s="139"/>
    </row>
    <row r="6824" spans="2:19" ht="15.75" customHeight="1" x14ac:dyDescent="0.25">
      <c r="B6824" s="106"/>
      <c r="C6824" s="106"/>
      <c r="D6824" s="139"/>
      <c r="E6824" s="140"/>
      <c r="F6824" s="140"/>
      <c r="G6824" s="140"/>
      <c r="M6824" s="140"/>
      <c r="N6824" s="167"/>
      <c r="O6824" s="167"/>
      <c r="P6824" s="142"/>
      <c r="Q6824" s="142"/>
      <c r="R6824" s="142"/>
      <c r="S6824" s="139"/>
    </row>
    <row r="6825" spans="2:19" ht="15.75" customHeight="1" x14ac:dyDescent="0.25">
      <c r="B6825" s="106"/>
      <c r="C6825" s="106"/>
      <c r="D6825" s="139"/>
      <c r="E6825" s="140"/>
      <c r="F6825" s="140"/>
      <c r="G6825" s="140"/>
      <c r="M6825" s="140"/>
      <c r="N6825" s="167"/>
      <c r="O6825" s="167"/>
      <c r="P6825" s="142"/>
      <c r="Q6825" s="142"/>
      <c r="R6825" s="142"/>
      <c r="S6825" s="139"/>
    </row>
    <row r="6826" spans="2:19" ht="15.75" customHeight="1" x14ac:dyDescent="0.25">
      <c r="B6826" s="106"/>
      <c r="C6826" s="106"/>
      <c r="D6826" s="139"/>
      <c r="E6826" s="140"/>
      <c r="F6826" s="140"/>
      <c r="G6826" s="140"/>
      <c r="M6826" s="140"/>
      <c r="N6826" s="167"/>
      <c r="O6826" s="167"/>
      <c r="P6826" s="142"/>
      <c r="Q6826" s="142"/>
      <c r="R6826" s="142"/>
      <c r="S6826" s="139"/>
    </row>
    <row r="6827" spans="2:19" ht="15.75" customHeight="1" x14ac:dyDescent="0.25">
      <c r="B6827" s="106"/>
      <c r="C6827" s="106"/>
      <c r="D6827" s="139"/>
      <c r="E6827" s="140"/>
      <c r="F6827" s="140"/>
      <c r="G6827" s="140"/>
      <c r="M6827" s="140"/>
      <c r="N6827" s="167"/>
      <c r="O6827" s="167"/>
      <c r="P6827" s="142"/>
      <c r="Q6827" s="142"/>
      <c r="R6827" s="142"/>
      <c r="S6827" s="139"/>
    </row>
    <row r="6828" spans="2:19" ht="15.75" customHeight="1" x14ac:dyDescent="0.25">
      <c r="B6828" s="106"/>
      <c r="C6828" s="106"/>
      <c r="D6828" s="139"/>
      <c r="E6828" s="140"/>
      <c r="F6828" s="140"/>
      <c r="G6828" s="140"/>
      <c r="M6828" s="140"/>
      <c r="N6828" s="167"/>
      <c r="O6828" s="167"/>
      <c r="P6828" s="142"/>
      <c r="Q6828" s="142"/>
      <c r="R6828" s="142"/>
      <c r="S6828" s="139"/>
    </row>
    <row r="6829" spans="2:19" ht="15.75" customHeight="1" x14ac:dyDescent="0.25">
      <c r="B6829" s="106"/>
      <c r="C6829" s="106"/>
      <c r="D6829" s="139"/>
      <c r="E6829" s="140"/>
      <c r="F6829" s="140"/>
      <c r="G6829" s="140"/>
      <c r="M6829" s="140"/>
      <c r="N6829" s="167"/>
      <c r="O6829" s="167"/>
      <c r="P6829" s="142"/>
      <c r="Q6829" s="142"/>
      <c r="R6829" s="142"/>
      <c r="S6829" s="139"/>
    </row>
    <row r="6830" spans="2:19" ht="15.75" customHeight="1" x14ac:dyDescent="0.25">
      <c r="B6830" s="106"/>
      <c r="C6830" s="106"/>
      <c r="D6830" s="139"/>
      <c r="E6830" s="140"/>
      <c r="F6830" s="140"/>
      <c r="G6830" s="140"/>
      <c r="M6830" s="140"/>
      <c r="N6830" s="167"/>
      <c r="O6830" s="167"/>
      <c r="P6830" s="142"/>
      <c r="Q6830" s="142"/>
      <c r="R6830" s="142"/>
      <c r="S6830" s="139"/>
    </row>
    <row r="6831" spans="2:19" ht="15.75" customHeight="1" x14ac:dyDescent="0.25">
      <c r="B6831" s="106"/>
      <c r="C6831" s="106"/>
      <c r="D6831" s="139"/>
      <c r="E6831" s="140"/>
      <c r="F6831" s="140"/>
      <c r="G6831" s="140"/>
      <c r="M6831" s="140"/>
      <c r="N6831" s="167"/>
      <c r="O6831" s="167"/>
      <c r="P6831" s="142"/>
      <c r="Q6831" s="142"/>
      <c r="R6831" s="142"/>
      <c r="S6831" s="139"/>
    </row>
    <row r="6832" spans="2:19" ht="15.75" customHeight="1" x14ac:dyDescent="0.25">
      <c r="B6832" s="106"/>
      <c r="C6832" s="106"/>
      <c r="D6832" s="139"/>
      <c r="E6832" s="140"/>
      <c r="F6832" s="140"/>
      <c r="G6832" s="140"/>
      <c r="M6832" s="140"/>
      <c r="N6832" s="167"/>
      <c r="O6832" s="167"/>
      <c r="P6832" s="142"/>
      <c r="Q6832" s="142"/>
      <c r="R6832" s="142"/>
      <c r="S6832" s="139"/>
    </row>
    <row r="6833" spans="2:19" ht="15.75" customHeight="1" x14ac:dyDescent="0.25">
      <c r="B6833" s="106"/>
      <c r="C6833" s="106"/>
      <c r="D6833" s="139"/>
      <c r="E6833" s="140"/>
      <c r="F6833" s="140"/>
      <c r="G6833" s="140"/>
      <c r="M6833" s="140"/>
      <c r="N6833" s="167"/>
      <c r="O6833" s="167"/>
      <c r="P6833" s="142"/>
      <c r="Q6833" s="142"/>
      <c r="R6833" s="142"/>
      <c r="S6833" s="139"/>
    </row>
    <row r="6834" spans="2:19" ht="15.75" customHeight="1" x14ac:dyDescent="0.25">
      <c r="B6834" s="106"/>
      <c r="C6834" s="106"/>
      <c r="D6834" s="139"/>
      <c r="E6834" s="140"/>
      <c r="F6834" s="140"/>
      <c r="G6834" s="140"/>
      <c r="M6834" s="140"/>
      <c r="N6834" s="167"/>
      <c r="O6834" s="167"/>
      <c r="P6834" s="142"/>
      <c r="Q6834" s="142"/>
      <c r="R6834" s="142"/>
      <c r="S6834" s="139"/>
    </row>
    <row r="6835" spans="2:19" ht="15.75" customHeight="1" x14ac:dyDescent="0.25">
      <c r="B6835" s="106"/>
      <c r="C6835" s="106"/>
      <c r="D6835" s="139"/>
      <c r="E6835" s="140"/>
      <c r="F6835" s="140"/>
      <c r="G6835" s="140"/>
      <c r="M6835" s="140"/>
      <c r="N6835" s="167"/>
      <c r="O6835" s="167"/>
      <c r="P6835" s="142"/>
      <c r="Q6835" s="142"/>
      <c r="R6835" s="142"/>
      <c r="S6835" s="139"/>
    </row>
    <row r="6836" spans="2:19" ht="15.75" customHeight="1" x14ac:dyDescent="0.25">
      <c r="B6836" s="106"/>
      <c r="C6836" s="106"/>
      <c r="D6836" s="139"/>
      <c r="E6836" s="140"/>
      <c r="F6836" s="140"/>
      <c r="G6836" s="140"/>
      <c r="M6836" s="140"/>
      <c r="N6836" s="167"/>
      <c r="O6836" s="167"/>
      <c r="P6836" s="142"/>
      <c r="Q6836" s="142"/>
      <c r="R6836" s="142"/>
      <c r="S6836" s="139"/>
    </row>
    <row r="6837" spans="2:19" ht="15.75" customHeight="1" x14ac:dyDescent="0.25">
      <c r="B6837" s="106"/>
      <c r="C6837" s="106"/>
      <c r="D6837" s="139"/>
      <c r="E6837" s="140"/>
      <c r="F6837" s="140"/>
      <c r="G6837" s="140"/>
      <c r="M6837" s="140"/>
      <c r="N6837" s="167"/>
      <c r="O6837" s="167"/>
      <c r="P6837" s="142"/>
      <c r="Q6837" s="142"/>
      <c r="R6837" s="142"/>
      <c r="S6837" s="139"/>
    </row>
    <row r="6838" spans="2:19" ht="15.75" customHeight="1" x14ac:dyDescent="0.25">
      <c r="B6838" s="106"/>
      <c r="C6838" s="106"/>
      <c r="D6838" s="139"/>
      <c r="E6838" s="140"/>
      <c r="F6838" s="140"/>
      <c r="G6838" s="140"/>
      <c r="M6838" s="140"/>
      <c r="N6838" s="167"/>
      <c r="O6838" s="167"/>
      <c r="P6838" s="142"/>
      <c r="Q6838" s="142"/>
      <c r="R6838" s="142"/>
      <c r="S6838" s="139"/>
    </row>
    <row r="6839" spans="2:19" ht="15.75" customHeight="1" x14ac:dyDescent="0.25">
      <c r="B6839" s="106"/>
      <c r="C6839" s="106"/>
      <c r="D6839" s="139"/>
      <c r="E6839" s="140"/>
      <c r="F6839" s="140"/>
      <c r="G6839" s="140"/>
      <c r="M6839" s="140"/>
      <c r="N6839" s="167"/>
      <c r="O6839" s="167"/>
      <c r="P6839" s="142"/>
      <c r="Q6839" s="142"/>
      <c r="R6839" s="142"/>
      <c r="S6839" s="139"/>
    </row>
    <row r="6840" spans="2:19" ht="15.75" customHeight="1" x14ac:dyDescent="0.25">
      <c r="B6840" s="106"/>
      <c r="C6840" s="106"/>
      <c r="D6840" s="139"/>
      <c r="E6840" s="140"/>
      <c r="F6840" s="140"/>
      <c r="G6840" s="140"/>
      <c r="M6840" s="140"/>
      <c r="N6840" s="167"/>
      <c r="O6840" s="167"/>
      <c r="P6840" s="142"/>
      <c r="Q6840" s="142"/>
      <c r="R6840" s="142"/>
      <c r="S6840" s="139"/>
    </row>
    <row r="6841" spans="2:19" ht="15.75" customHeight="1" x14ac:dyDescent="0.25">
      <c r="B6841" s="106"/>
      <c r="C6841" s="106"/>
      <c r="D6841" s="139"/>
      <c r="E6841" s="140"/>
      <c r="F6841" s="140"/>
      <c r="G6841" s="140"/>
      <c r="M6841" s="140"/>
      <c r="N6841" s="167"/>
      <c r="O6841" s="167"/>
      <c r="P6841" s="142"/>
      <c r="Q6841" s="142"/>
      <c r="R6841" s="142"/>
      <c r="S6841" s="139"/>
    </row>
    <row r="6842" spans="2:19" ht="15.75" customHeight="1" x14ac:dyDescent="0.25">
      <c r="B6842" s="106"/>
      <c r="C6842" s="106"/>
      <c r="D6842" s="139"/>
      <c r="E6842" s="140"/>
      <c r="F6842" s="140"/>
      <c r="G6842" s="140"/>
      <c r="M6842" s="140"/>
      <c r="N6842" s="167"/>
      <c r="O6842" s="167"/>
      <c r="P6842" s="142"/>
      <c r="Q6842" s="142"/>
      <c r="R6842" s="142"/>
      <c r="S6842" s="139"/>
    </row>
    <row r="6843" spans="2:19" ht="15.75" customHeight="1" x14ac:dyDescent="0.25">
      <c r="B6843" s="106"/>
      <c r="C6843" s="106"/>
      <c r="D6843" s="139"/>
      <c r="E6843" s="140"/>
      <c r="F6843" s="140"/>
      <c r="G6843" s="140"/>
      <c r="M6843" s="140"/>
      <c r="N6843" s="167"/>
      <c r="O6843" s="167"/>
      <c r="P6843" s="142"/>
      <c r="Q6843" s="142"/>
      <c r="R6843" s="142"/>
      <c r="S6843" s="139"/>
    </row>
    <row r="6844" spans="2:19" ht="15.75" customHeight="1" x14ac:dyDescent="0.25">
      <c r="B6844" s="106"/>
      <c r="C6844" s="106"/>
      <c r="D6844" s="139"/>
      <c r="E6844" s="140"/>
      <c r="F6844" s="140"/>
      <c r="G6844" s="140"/>
      <c r="M6844" s="140"/>
      <c r="N6844" s="167"/>
      <c r="O6844" s="167"/>
      <c r="P6844" s="142"/>
      <c r="Q6844" s="142"/>
      <c r="R6844" s="142"/>
      <c r="S6844" s="139"/>
    </row>
    <row r="6845" spans="2:19" ht="15.75" customHeight="1" x14ac:dyDescent="0.25">
      <c r="B6845" s="106"/>
      <c r="C6845" s="106"/>
      <c r="D6845" s="139"/>
      <c r="E6845" s="140"/>
      <c r="F6845" s="140"/>
      <c r="G6845" s="140"/>
      <c r="M6845" s="140"/>
      <c r="N6845" s="167"/>
      <c r="O6845" s="167"/>
      <c r="P6845" s="142"/>
      <c r="Q6845" s="142"/>
      <c r="R6845" s="142"/>
      <c r="S6845" s="139"/>
    </row>
    <row r="6846" spans="2:19" ht="15.75" customHeight="1" x14ac:dyDescent="0.25">
      <c r="B6846" s="106"/>
      <c r="C6846" s="106"/>
      <c r="D6846" s="139"/>
      <c r="E6846" s="140"/>
      <c r="F6846" s="140"/>
      <c r="G6846" s="140"/>
      <c r="M6846" s="140"/>
      <c r="N6846" s="167"/>
      <c r="O6846" s="167"/>
      <c r="P6846" s="142"/>
      <c r="Q6846" s="142"/>
      <c r="R6846" s="142"/>
      <c r="S6846" s="139"/>
    </row>
    <row r="6847" spans="2:19" ht="15.75" customHeight="1" x14ac:dyDescent="0.25">
      <c r="B6847" s="106"/>
      <c r="C6847" s="106"/>
      <c r="D6847" s="139"/>
      <c r="E6847" s="140"/>
      <c r="F6847" s="140"/>
      <c r="G6847" s="140"/>
      <c r="M6847" s="140"/>
      <c r="N6847" s="167"/>
      <c r="O6847" s="167"/>
      <c r="P6847" s="142"/>
      <c r="Q6847" s="142"/>
      <c r="R6847" s="142"/>
      <c r="S6847" s="139"/>
    </row>
    <row r="6848" spans="2:19" ht="15.75" customHeight="1" x14ac:dyDescent="0.25">
      <c r="B6848" s="106"/>
      <c r="C6848" s="106"/>
      <c r="D6848" s="139"/>
      <c r="E6848" s="140"/>
      <c r="F6848" s="140"/>
      <c r="G6848" s="140"/>
      <c r="M6848" s="140"/>
      <c r="N6848" s="167"/>
      <c r="O6848" s="167"/>
      <c r="P6848" s="142"/>
      <c r="Q6848" s="142"/>
      <c r="R6848" s="142"/>
      <c r="S6848" s="139"/>
    </row>
    <row r="6849" spans="2:19" ht="15.75" customHeight="1" x14ac:dyDescent="0.25">
      <c r="B6849" s="106"/>
      <c r="C6849" s="106"/>
      <c r="D6849" s="139"/>
      <c r="E6849" s="140"/>
      <c r="F6849" s="140"/>
      <c r="G6849" s="140"/>
      <c r="M6849" s="140"/>
      <c r="N6849" s="167"/>
      <c r="O6849" s="167"/>
      <c r="P6849" s="142"/>
      <c r="Q6849" s="142"/>
      <c r="R6849" s="142"/>
      <c r="S6849" s="139"/>
    </row>
    <row r="6850" spans="2:19" ht="15.75" customHeight="1" x14ac:dyDescent="0.25">
      <c r="B6850" s="106"/>
      <c r="C6850" s="106"/>
      <c r="D6850" s="139"/>
      <c r="E6850" s="140"/>
      <c r="F6850" s="140"/>
      <c r="G6850" s="140"/>
      <c r="M6850" s="140"/>
      <c r="N6850" s="167"/>
      <c r="O6850" s="167"/>
      <c r="P6850" s="142"/>
      <c r="Q6850" s="142"/>
      <c r="R6850" s="142"/>
      <c r="S6850" s="139"/>
    </row>
    <row r="6851" spans="2:19" ht="15.75" customHeight="1" x14ac:dyDescent="0.25">
      <c r="B6851" s="106"/>
      <c r="C6851" s="106"/>
      <c r="D6851" s="139"/>
      <c r="E6851" s="140"/>
      <c r="F6851" s="140"/>
      <c r="G6851" s="140"/>
      <c r="M6851" s="140"/>
      <c r="N6851" s="167"/>
      <c r="O6851" s="167"/>
      <c r="P6851" s="142"/>
      <c r="Q6851" s="142"/>
      <c r="R6851" s="142"/>
      <c r="S6851" s="139"/>
    </row>
    <row r="6852" spans="2:19" ht="15.75" customHeight="1" x14ac:dyDescent="0.25">
      <c r="B6852" s="106"/>
      <c r="C6852" s="106"/>
      <c r="D6852" s="139"/>
      <c r="E6852" s="140"/>
      <c r="F6852" s="140"/>
      <c r="G6852" s="140"/>
      <c r="M6852" s="140"/>
      <c r="N6852" s="167"/>
      <c r="O6852" s="167"/>
      <c r="P6852" s="142"/>
      <c r="Q6852" s="142"/>
      <c r="R6852" s="142"/>
      <c r="S6852" s="139"/>
    </row>
    <row r="6853" spans="2:19" ht="15.75" customHeight="1" x14ac:dyDescent="0.25">
      <c r="B6853" s="106"/>
      <c r="C6853" s="106"/>
      <c r="D6853" s="139"/>
      <c r="E6853" s="140"/>
      <c r="F6853" s="140"/>
      <c r="G6853" s="140"/>
      <c r="M6853" s="140"/>
      <c r="N6853" s="167"/>
      <c r="O6853" s="167"/>
      <c r="P6853" s="142"/>
      <c r="Q6853" s="142"/>
      <c r="R6853" s="142"/>
      <c r="S6853" s="139"/>
    </row>
    <row r="6854" spans="2:19" ht="15.75" customHeight="1" x14ac:dyDescent="0.25">
      <c r="B6854" s="106"/>
      <c r="C6854" s="106"/>
      <c r="D6854" s="139"/>
      <c r="E6854" s="140"/>
      <c r="F6854" s="140"/>
      <c r="G6854" s="140"/>
      <c r="M6854" s="140"/>
      <c r="N6854" s="167"/>
      <c r="O6854" s="167"/>
      <c r="P6854" s="142"/>
      <c r="Q6854" s="142"/>
      <c r="R6854" s="142"/>
      <c r="S6854" s="139"/>
    </row>
    <row r="6855" spans="2:19" ht="15.75" customHeight="1" x14ac:dyDescent="0.25">
      <c r="B6855" s="106"/>
      <c r="C6855" s="106"/>
      <c r="D6855" s="139"/>
      <c r="E6855" s="140"/>
      <c r="F6855" s="140"/>
      <c r="G6855" s="140"/>
      <c r="M6855" s="140"/>
      <c r="N6855" s="167"/>
      <c r="O6855" s="167"/>
      <c r="P6855" s="142"/>
      <c r="Q6855" s="142"/>
      <c r="R6855" s="142"/>
      <c r="S6855" s="139"/>
    </row>
    <row r="6856" spans="2:19" ht="15.75" customHeight="1" x14ac:dyDescent="0.25">
      <c r="B6856" s="106"/>
      <c r="C6856" s="106"/>
      <c r="D6856" s="139"/>
      <c r="E6856" s="140"/>
      <c r="F6856" s="140"/>
      <c r="G6856" s="140"/>
      <c r="M6856" s="140"/>
      <c r="N6856" s="167"/>
      <c r="O6856" s="167"/>
      <c r="P6856" s="142"/>
      <c r="Q6856" s="142"/>
      <c r="R6856" s="142"/>
      <c r="S6856" s="139"/>
    </row>
    <row r="6857" spans="2:19" ht="15.75" customHeight="1" x14ac:dyDescent="0.25">
      <c r="B6857" s="106"/>
      <c r="C6857" s="106"/>
      <c r="D6857" s="139"/>
      <c r="E6857" s="140"/>
      <c r="F6857" s="140"/>
      <c r="G6857" s="140"/>
      <c r="M6857" s="140"/>
      <c r="N6857" s="167"/>
      <c r="O6857" s="167"/>
      <c r="P6857" s="142"/>
      <c r="Q6857" s="142"/>
      <c r="R6857" s="142"/>
      <c r="S6857" s="139"/>
    </row>
    <row r="6858" spans="2:19" ht="15.75" customHeight="1" x14ac:dyDescent="0.25">
      <c r="B6858" s="106"/>
      <c r="C6858" s="106"/>
      <c r="D6858" s="139"/>
      <c r="E6858" s="140"/>
      <c r="F6858" s="140"/>
      <c r="G6858" s="140"/>
      <c r="M6858" s="140"/>
      <c r="N6858" s="167"/>
      <c r="O6858" s="167"/>
      <c r="P6858" s="142"/>
      <c r="Q6858" s="142"/>
      <c r="R6858" s="142"/>
      <c r="S6858" s="139"/>
    </row>
    <row r="6859" spans="2:19" ht="15.75" customHeight="1" x14ac:dyDescent="0.25">
      <c r="B6859" s="106"/>
      <c r="C6859" s="106"/>
      <c r="D6859" s="139"/>
      <c r="E6859" s="140"/>
      <c r="F6859" s="140"/>
      <c r="G6859" s="140"/>
      <c r="M6859" s="140"/>
      <c r="N6859" s="167"/>
      <c r="O6859" s="167"/>
      <c r="P6859" s="142"/>
      <c r="Q6859" s="142"/>
      <c r="R6859" s="142"/>
      <c r="S6859" s="139"/>
    </row>
    <row r="6860" spans="2:19" ht="15.75" customHeight="1" x14ac:dyDescent="0.25">
      <c r="B6860" s="106"/>
      <c r="C6860" s="106"/>
      <c r="D6860" s="139"/>
      <c r="E6860" s="140"/>
      <c r="F6860" s="140"/>
      <c r="G6860" s="140"/>
      <c r="M6860" s="140"/>
      <c r="N6860" s="167"/>
      <c r="O6860" s="167"/>
      <c r="P6860" s="142"/>
      <c r="Q6860" s="142"/>
      <c r="R6860" s="142"/>
      <c r="S6860" s="139"/>
    </row>
    <row r="6861" spans="2:19" ht="15.75" customHeight="1" x14ac:dyDescent="0.25">
      <c r="B6861" s="106"/>
      <c r="C6861" s="106"/>
      <c r="D6861" s="139"/>
      <c r="E6861" s="140"/>
      <c r="F6861" s="140"/>
      <c r="G6861" s="140"/>
      <c r="M6861" s="140"/>
      <c r="N6861" s="167"/>
      <c r="O6861" s="167"/>
      <c r="P6861" s="142"/>
      <c r="Q6861" s="142"/>
      <c r="R6861" s="142"/>
      <c r="S6861" s="139"/>
    </row>
    <row r="6862" spans="2:19" ht="15.75" customHeight="1" x14ac:dyDescent="0.25">
      <c r="B6862" s="106"/>
      <c r="C6862" s="106"/>
      <c r="D6862" s="139"/>
      <c r="E6862" s="140"/>
      <c r="F6862" s="140"/>
      <c r="G6862" s="140"/>
      <c r="M6862" s="140"/>
      <c r="N6862" s="167"/>
      <c r="O6862" s="167"/>
      <c r="P6862" s="142"/>
      <c r="Q6862" s="142"/>
      <c r="R6862" s="142"/>
      <c r="S6862" s="139"/>
    </row>
    <row r="6863" spans="2:19" ht="15.75" customHeight="1" x14ac:dyDescent="0.25">
      <c r="B6863" s="106"/>
      <c r="C6863" s="106"/>
      <c r="D6863" s="139"/>
      <c r="E6863" s="140"/>
      <c r="F6863" s="140"/>
      <c r="G6863" s="140"/>
      <c r="M6863" s="140"/>
      <c r="N6863" s="167"/>
      <c r="O6863" s="167"/>
      <c r="P6863" s="142"/>
      <c r="Q6863" s="142"/>
      <c r="R6863" s="142"/>
      <c r="S6863" s="139"/>
    </row>
    <row r="6864" spans="2:19" ht="15.75" customHeight="1" x14ac:dyDescent="0.25">
      <c r="B6864" s="106"/>
      <c r="C6864" s="106"/>
      <c r="D6864" s="139"/>
      <c r="E6864" s="140"/>
      <c r="F6864" s="140"/>
      <c r="G6864" s="140"/>
      <c r="M6864" s="140"/>
      <c r="N6864" s="167"/>
      <c r="O6864" s="167"/>
      <c r="P6864" s="142"/>
      <c r="Q6864" s="142"/>
      <c r="R6864" s="142"/>
      <c r="S6864" s="139"/>
    </row>
    <row r="6865" spans="2:19" ht="15.75" customHeight="1" x14ac:dyDescent="0.25">
      <c r="B6865" s="106"/>
      <c r="C6865" s="106"/>
      <c r="D6865" s="139"/>
      <c r="E6865" s="140"/>
      <c r="F6865" s="140"/>
      <c r="G6865" s="140"/>
      <c r="M6865" s="140"/>
      <c r="N6865" s="167"/>
      <c r="O6865" s="167"/>
      <c r="P6865" s="142"/>
      <c r="Q6865" s="142"/>
      <c r="R6865" s="142"/>
      <c r="S6865" s="139"/>
    </row>
    <row r="6866" spans="2:19" ht="15.75" customHeight="1" x14ac:dyDescent="0.25">
      <c r="B6866" s="106"/>
      <c r="C6866" s="106"/>
      <c r="D6866" s="139"/>
      <c r="E6866" s="140"/>
      <c r="F6866" s="140"/>
      <c r="G6866" s="140"/>
      <c r="M6866" s="140"/>
      <c r="N6866" s="167"/>
      <c r="O6866" s="167"/>
      <c r="P6866" s="142"/>
      <c r="Q6866" s="142"/>
      <c r="R6866" s="142"/>
      <c r="S6866" s="139"/>
    </row>
    <row r="6867" spans="2:19" ht="15.75" customHeight="1" x14ac:dyDescent="0.25">
      <c r="B6867" s="106"/>
      <c r="C6867" s="106"/>
      <c r="D6867" s="139"/>
      <c r="E6867" s="140"/>
      <c r="F6867" s="140"/>
      <c r="G6867" s="140"/>
      <c r="M6867" s="140"/>
      <c r="N6867" s="167"/>
      <c r="O6867" s="167"/>
      <c r="P6867" s="142"/>
      <c r="Q6867" s="142"/>
      <c r="R6867" s="142"/>
      <c r="S6867" s="139"/>
    </row>
    <row r="6868" spans="2:19" ht="15.75" customHeight="1" x14ac:dyDescent="0.25">
      <c r="B6868" s="106"/>
      <c r="C6868" s="106"/>
      <c r="D6868" s="139"/>
      <c r="E6868" s="140"/>
      <c r="F6868" s="140"/>
      <c r="G6868" s="140"/>
      <c r="M6868" s="140"/>
      <c r="N6868" s="167"/>
      <c r="O6868" s="167"/>
      <c r="P6868" s="142"/>
      <c r="Q6868" s="142"/>
      <c r="R6868" s="142"/>
      <c r="S6868" s="139"/>
    </row>
    <row r="6869" spans="2:19" ht="15.75" customHeight="1" x14ac:dyDescent="0.25">
      <c r="B6869" s="106"/>
      <c r="C6869" s="106"/>
      <c r="D6869" s="139"/>
      <c r="E6869" s="140"/>
      <c r="F6869" s="140"/>
      <c r="G6869" s="140"/>
      <c r="M6869" s="140"/>
      <c r="N6869" s="167"/>
      <c r="O6869" s="167"/>
      <c r="P6869" s="142"/>
      <c r="Q6869" s="142"/>
      <c r="R6869" s="142"/>
      <c r="S6869" s="139"/>
    </row>
    <row r="6870" spans="2:19" ht="15.75" customHeight="1" x14ac:dyDescent="0.25">
      <c r="B6870" s="106"/>
      <c r="C6870" s="106"/>
      <c r="D6870" s="139"/>
      <c r="E6870" s="140"/>
      <c r="F6870" s="140"/>
      <c r="G6870" s="140"/>
      <c r="M6870" s="140"/>
      <c r="N6870" s="167"/>
      <c r="O6870" s="167"/>
      <c r="P6870" s="142"/>
      <c r="Q6870" s="142"/>
      <c r="R6870" s="142"/>
      <c r="S6870" s="139"/>
    </row>
    <row r="6871" spans="2:19" ht="15.75" customHeight="1" x14ac:dyDescent="0.25">
      <c r="B6871" s="106"/>
      <c r="C6871" s="106"/>
      <c r="D6871" s="139"/>
      <c r="E6871" s="140"/>
      <c r="F6871" s="140"/>
      <c r="G6871" s="140"/>
      <c r="M6871" s="140"/>
      <c r="N6871" s="167"/>
      <c r="O6871" s="167"/>
      <c r="P6871" s="142"/>
      <c r="Q6871" s="142"/>
      <c r="R6871" s="142"/>
      <c r="S6871" s="139"/>
    </row>
    <row r="6872" spans="2:19" ht="15.75" customHeight="1" x14ac:dyDescent="0.25">
      <c r="B6872" s="106"/>
      <c r="C6872" s="106"/>
      <c r="D6872" s="139"/>
      <c r="E6872" s="140"/>
      <c r="F6872" s="140"/>
      <c r="G6872" s="140"/>
      <c r="M6872" s="140"/>
      <c r="N6872" s="167"/>
      <c r="O6872" s="167"/>
      <c r="P6872" s="142"/>
      <c r="Q6872" s="142"/>
      <c r="R6872" s="142"/>
      <c r="S6872" s="139"/>
    </row>
    <row r="6873" spans="2:19" ht="15.75" customHeight="1" x14ac:dyDescent="0.25">
      <c r="B6873" s="106"/>
      <c r="C6873" s="106"/>
      <c r="D6873" s="139"/>
      <c r="E6873" s="140"/>
      <c r="F6873" s="140"/>
      <c r="G6873" s="140"/>
      <c r="M6873" s="140"/>
      <c r="N6873" s="167"/>
      <c r="O6873" s="167"/>
      <c r="P6873" s="142"/>
      <c r="Q6873" s="142"/>
      <c r="R6873" s="142"/>
      <c r="S6873" s="139"/>
    </row>
    <row r="6874" spans="2:19" ht="15.75" customHeight="1" x14ac:dyDescent="0.25">
      <c r="B6874" s="106"/>
      <c r="C6874" s="106"/>
      <c r="D6874" s="139"/>
      <c r="E6874" s="140"/>
      <c r="F6874" s="140"/>
      <c r="G6874" s="140"/>
      <c r="M6874" s="140"/>
      <c r="N6874" s="167"/>
      <c r="O6874" s="167"/>
      <c r="P6874" s="142"/>
      <c r="Q6874" s="142"/>
      <c r="R6874" s="142"/>
      <c r="S6874" s="139"/>
    </row>
    <row r="6875" spans="2:19" ht="15.75" customHeight="1" x14ac:dyDescent="0.25">
      <c r="B6875" s="106"/>
      <c r="C6875" s="106"/>
      <c r="D6875" s="139"/>
      <c r="E6875" s="140"/>
      <c r="F6875" s="140"/>
      <c r="G6875" s="140"/>
      <c r="M6875" s="140"/>
      <c r="N6875" s="167"/>
      <c r="O6875" s="167"/>
      <c r="P6875" s="142"/>
      <c r="Q6875" s="142"/>
      <c r="R6875" s="142"/>
      <c r="S6875" s="139"/>
    </row>
    <row r="6876" spans="2:19" ht="15.75" customHeight="1" x14ac:dyDescent="0.25">
      <c r="B6876" s="106"/>
      <c r="C6876" s="106"/>
      <c r="D6876" s="139"/>
      <c r="E6876" s="140"/>
      <c r="F6876" s="140"/>
      <c r="G6876" s="140"/>
      <c r="M6876" s="140"/>
      <c r="N6876" s="167"/>
      <c r="O6876" s="167"/>
      <c r="P6876" s="142"/>
      <c r="Q6876" s="142"/>
      <c r="R6876" s="142"/>
      <c r="S6876" s="139"/>
    </row>
    <row r="6877" spans="2:19" ht="15.75" customHeight="1" x14ac:dyDescent="0.25">
      <c r="B6877" s="106"/>
      <c r="C6877" s="106"/>
      <c r="D6877" s="139"/>
      <c r="E6877" s="140"/>
      <c r="F6877" s="140"/>
      <c r="G6877" s="140"/>
      <c r="M6877" s="140"/>
      <c r="N6877" s="167"/>
      <c r="O6877" s="167"/>
      <c r="P6877" s="142"/>
      <c r="Q6877" s="142"/>
      <c r="R6877" s="142"/>
      <c r="S6877" s="139"/>
    </row>
    <row r="6878" spans="2:19" ht="15.75" customHeight="1" x14ac:dyDescent="0.25">
      <c r="B6878" s="106"/>
      <c r="C6878" s="106"/>
      <c r="D6878" s="139"/>
      <c r="E6878" s="140"/>
      <c r="F6878" s="140"/>
      <c r="G6878" s="140"/>
      <c r="M6878" s="140"/>
      <c r="N6878" s="167"/>
      <c r="O6878" s="167"/>
      <c r="P6878" s="142"/>
      <c r="Q6878" s="142"/>
      <c r="R6878" s="142"/>
      <c r="S6878" s="139"/>
    </row>
    <row r="6879" spans="2:19" ht="15.75" customHeight="1" x14ac:dyDescent="0.25">
      <c r="B6879" s="106"/>
      <c r="C6879" s="106"/>
      <c r="D6879" s="139"/>
      <c r="E6879" s="140"/>
      <c r="F6879" s="140"/>
      <c r="G6879" s="140"/>
      <c r="M6879" s="140"/>
      <c r="N6879" s="167"/>
      <c r="O6879" s="167"/>
      <c r="P6879" s="142"/>
      <c r="Q6879" s="142"/>
      <c r="R6879" s="142"/>
      <c r="S6879" s="139"/>
    </row>
    <row r="6880" spans="2:19" ht="15.75" customHeight="1" x14ac:dyDescent="0.25">
      <c r="B6880" s="106"/>
      <c r="C6880" s="106"/>
      <c r="D6880" s="139"/>
      <c r="E6880" s="140"/>
      <c r="F6880" s="140"/>
      <c r="G6880" s="140"/>
      <c r="M6880" s="140"/>
      <c r="N6880" s="167"/>
      <c r="O6880" s="167"/>
      <c r="P6880" s="142"/>
      <c r="Q6880" s="142"/>
      <c r="R6880" s="142"/>
      <c r="S6880" s="139"/>
    </row>
    <row r="6881" spans="2:19" ht="15.75" customHeight="1" x14ac:dyDescent="0.25">
      <c r="B6881" s="106"/>
      <c r="C6881" s="106"/>
      <c r="D6881" s="139"/>
      <c r="E6881" s="140"/>
      <c r="F6881" s="140"/>
      <c r="G6881" s="140"/>
      <c r="M6881" s="140"/>
      <c r="N6881" s="167"/>
      <c r="O6881" s="167"/>
      <c r="P6881" s="142"/>
      <c r="Q6881" s="142"/>
      <c r="R6881" s="142"/>
      <c r="S6881" s="139"/>
    </row>
    <row r="6882" spans="2:19" ht="15.75" customHeight="1" x14ac:dyDescent="0.25">
      <c r="B6882" s="106"/>
      <c r="C6882" s="106"/>
      <c r="D6882" s="139"/>
      <c r="E6882" s="140"/>
      <c r="F6882" s="140"/>
      <c r="G6882" s="140"/>
      <c r="M6882" s="140"/>
      <c r="N6882" s="167"/>
      <c r="O6882" s="167"/>
      <c r="P6882" s="142"/>
      <c r="Q6882" s="142"/>
      <c r="R6882" s="142"/>
      <c r="S6882" s="139"/>
    </row>
    <row r="6883" spans="2:19" ht="15.75" customHeight="1" x14ac:dyDescent="0.25">
      <c r="B6883" s="106"/>
      <c r="C6883" s="106"/>
      <c r="D6883" s="139"/>
      <c r="E6883" s="140"/>
      <c r="F6883" s="140"/>
      <c r="G6883" s="140"/>
      <c r="M6883" s="140"/>
      <c r="N6883" s="167"/>
      <c r="O6883" s="167"/>
      <c r="P6883" s="142"/>
      <c r="Q6883" s="142"/>
      <c r="R6883" s="142"/>
      <c r="S6883" s="139"/>
    </row>
    <row r="6884" spans="2:19" ht="15.75" customHeight="1" x14ac:dyDescent="0.25">
      <c r="B6884" s="106"/>
      <c r="C6884" s="106"/>
      <c r="D6884" s="139"/>
      <c r="E6884" s="140"/>
      <c r="F6884" s="140"/>
      <c r="G6884" s="140"/>
      <c r="M6884" s="140"/>
      <c r="N6884" s="167"/>
      <c r="O6884" s="167"/>
      <c r="P6884" s="142"/>
      <c r="Q6884" s="142"/>
      <c r="R6884" s="142"/>
      <c r="S6884" s="139"/>
    </row>
    <row r="6885" spans="2:19" ht="15.75" customHeight="1" x14ac:dyDescent="0.25">
      <c r="B6885" s="106"/>
      <c r="C6885" s="106"/>
      <c r="D6885" s="139"/>
      <c r="E6885" s="140"/>
      <c r="F6885" s="140"/>
      <c r="G6885" s="140"/>
      <c r="M6885" s="140"/>
      <c r="N6885" s="167"/>
      <c r="O6885" s="167"/>
      <c r="P6885" s="142"/>
      <c r="Q6885" s="142"/>
      <c r="R6885" s="142"/>
      <c r="S6885" s="139"/>
    </row>
    <row r="6886" spans="2:19" ht="15.75" customHeight="1" x14ac:dyDescent="0.25">
      <c r="B6886" s="106"/>
      <c r="C6886" s="106"/>
      <c r="D6886" s="139"/>
      <c r="E6886" s="140"/>
      <c r="F6886" s="140"/>
      <c r="G6886" s="140"/>
      <c r="M6886" s="140"/>
      <c r="N6886" s="167"/>
      <c r="O6886" s="167"/>
      <c r="P6886" s="142"/>
      <c r="Q6886" s="142"/>
      <c r="R6886" s="142"/>
      <c r="S6886" s="139"/>
    </row>
    <row r="6887" spans="2:19" ht="15.75" customHeight="1" x14ac:dyDescent="0.25">
      <c r="B6887" s="106"/>
      <c r="C6887" s="106"/>
      <c r="D6887" s="139"/>
      <c r="E6887" s="140"/>
      <c r="F6887" s="140"/>
      <c r="G6887" s="140"/>
      <c r="M6887" s="140"/>
      <c r="N6887" s="167"/>
      <c r="O6887" s="167"/>
      <c r="P6887" s="142"/>
      <c r="Q6887" s="142"/>
      <c r="R6887" s="142"/>
      <c r="S6887" s="139"/>
    </row>
    <row r="6888" spans="2:19" ht="15.75" customHeight="1" x14ac:dyDescent="0.25">
      <c r="B6888" s="106"/>
      <c r="C6888" s="106"/>
      <c r="D6888" s="139"/>
      <c r="E6888" s="140"/>
      <c r="F6888" s="140"/>
      <c r="G6888" s="140"/>
      <c r="M6888" s="140"/>
      <c r="N6888" s="167"/>
      <c r="O6888" s="167"/>
      <c r="P6888" s="142"/>
      <c r="Q6888" s="142"/>
      <c r="R6888" s="142"/>
      <c r="S6888" s="139"/>
    </row>
    <row r="6889" spans="2:19" ht="15.75" customHeight="1" x14ac:dyDescent="0.25">
      <c r="B6889" s="106"/>
      <c r="C6889" s="106"/>
      <c r="D6889" s="139"/>
      <c r="E6889" s="140"/>
      <c r="F6889" s="140"/>
      <c r="G6889" s="140"/>
      <c r="M6889" s="140"/>
      <c r="N6889" s="167"/>
      <c r="O6889" s="167"/>
      <c r="P6889" s="142"/>
      <c r="Q6889" s="142"/>
      <c r="R6889" s="142"/>
      <c r="S6889" s="139"/>
    </row>
    <row r="6890" spans="2:19" ht="15.75" customHeight="1" x14ac:dyDescent="0.25">
      <c r="B6890" s="106"/>
      <c r="C6890" s="106"/>
      <c r="D6890" s="139"/>
      <c r="E6890" s="140"/>
      <c r="F6890" s="140"/>
      <c r="G6890" s="140"/>
      <c r="M6890" s="140"/>
      <c r="N6890" s="167"/>
      <c r="O6890" s="167"/>
      <c r="P6890" s="142"/>
      <c r="Q6890" s="142"/>
      <c r="R6890" s="142"/>
      <c r="S6890" s="139"/>
    </row>
    <row r="6891" spans="2:19" ht="15.75" customHeight="1" x14ac:dyDescent="0.25">
      <c r="B6891" s="106"/>
      <c r="C6891" s="106"/>
      <c r="D6891" s="139"/>
      <c r="E6891" s="140"/>
      <c r="F6891" s="140"/>
      <c r="G6891" s="140"/>
      <c r="M6891" s="140"/>
      <c r="N6891" s="167"/>
      <c r="O6891" s="167"/>
      <c r="P6891" s="142"/>
      <c r="Q6891" s="142"/>
      <c r="R6891" s="142"/>
      <c r="S6891" s="139"/>
    </row>
    <row r="6892" spans="2:19" ht="15.75" customHeight="1" x14ac:dyDescent="0.25">
      <c r="B6892" s="106"/>
      <c r="C6892" s="106"/>
      <c r="D6892" s="139"/>
      <c r="E6892" s="140"/>
      <c r="F6892" s="140"/>
      <c r="G6892" s="140"/>
      <c r="M6892" s="140"/>
      <c r="N6892" s="167"/>
      <c r="O6892" s="167"/>
      <c r="P6892" s="142"/>
      <c r="Q6892" s="142"/>
      <c r="R6892" s="142"/>
      <c r="S6892" s="139"/>
    </row>
    <row r="6893" spans="2:19" ht="15.75" customHeight="1" x14ac:dyDescent="0.25">
      <c r="B6893" s="106"/>
      <c r="C6893" s="106"/>
      <c r="D6893" s="139"/>
      <c r="E6893" s="140"/>
      <c r="F6893" s="140"/>
      <c r="G6893" s="140"/>
      <c r="M6893" s="140"/>
      <c r="N6893" s="167"/>
      <c r="O6893" s="167"/>
      <c r="P6893" s="142"/>
      <c r="Q6893" s="142"/>
      <c r="R6893" s="142"/>
      <c r="S6893" s="139"/>
    </row>
    <row r="6894" spans="2:19" ht="15.75" customHeight="1" x14ac:dyDescent="0.25">
      <c r="B6894" s="106"/>
      <c r="C6894" s="106"/>
      <c r="D6894" s="139"/>
      <c r="E6894" s="140"/>
      <c r="F6894" s="140"/>
      <c r="G6894" s="140"/>
      <c r="M6894" s="140"/>
      <c r="N6894" s="167"/>
      <c r="O6894" s="167"/>
      <c r="P6894" s="142"/>
      <c r="Q6894" s="142"/>
      <c r="R6894" s="142"/>
      <c r="S6894" s="139"/>
    </row>
    <row r="6895" spans="2:19" ht="15.75" customHeight="1" x14ac:dyDescent="0.25">
      <c r="B6895" s="106"/>
      <c r="C6895" s="106"/>
      <c r="D6895" s="139"/>
      <c r="E6895" s="140"/>
      <c r="F6895" s="140"/>
      <c r="G6895" s="140"/>
      <c r="M6895" s="140"/>
      <c r="N6895" s="167"/>
      <c r="O6895" s="167"/>
      <c r="P6895" s="142"/>
      <c r="Q6895" s="142"/>
      <c r="R6895" s="142"/>
      <c r="S6895" s="139"/>
    </row>
    <row r="6896" spans="2:19" ht="15.75" customHeight="1" x14ac:dyDescent="0.25">
      <c r="B6896" s="106"/>
      <c r="C6896" s="106"/>
      <c r="D6896" s="139"/>
      <c r="E6896" s="140"/>
      <c r="F6896" s="140"/>
      <c r="G6896" s="140"/>
      <c r="M6896" s="140"/>
      <c r="N6896" s="167"/>
      <c r="O6896" s="167"/>
      <c r="P6896" s="142"/>
      <c r="Q6896" s="142"/>
      <c r="R6896" s="142"/>
      <c r="S6896" s="139"/>
    </row>
    <row r="6897" spans="2:19" ht="15.75" customHeight="1" x14ac:dyDescent="0.25">
      <c r="B6897" s="106"/>
      <c r="C6897" s="106"/>
      <c r="D6897" s="139"/>
      <c r="E6897" s="140"/>
      <c r="F6897" s="140"/>
      <c r="G6897" s="140"/>
      <c r="M6897" s="140"/>
      <c r="N6897" s="167"/>
      <c r="O6897" s="167"/>
      <c r="P6897" s="142"/>
      <c r="Q6897" s="142"/>
      <c r="R6897" s="142"/>
      <c r="S6897" s="139"/>
    </row>
    <row r="6898" spans="2:19" ht="15.75" customHeight="1" x14ac:dyDescent="0.25">
      <c r="B6898" s="106"/>
      <c r="C6898" s="106"/>
      <c r="D6898" s="139"/>
      <c r="E6898" s="140"/>
      <c r="F6898" s="140"/>
      <c r="G6898" s="140"/>
      <c r="M6898" s="140"/>
      <c r="N6898" s="167"/>
      <c r="O6898" s="167"/>
      <c r="P6898" s="142"/>
      <c r="Q6898" s="142"/>
      <c r="R6898" s="142"/>
      <c r="S6898" s="139"/>
    </row>
    <row r="6899" spans="2:19" ht="15.75" customHeight="1" x14ac:dyDescent="0.25">
      <c r="B6899" s="106"/>
      <c r="C6899" s="106"/>
      <c r="D6899" s="139"/>
      <c r="E6899" s="140"/>
      <c r="F6899" s="140"/>
      <c r="G6899" s="140"/>
      <c r="M6899" s="140"/>
      <c r="N6899" s="167"/>
      <c r="O6899" s="167"/>
      <c r="P6899" s="142"/>
      <c r="Q6899" s="142"/>
      <c r="R6899" s="142"/>
      <c r="S6899" s="139"/>
    </row>
    <row r="6900" spans="2:19" ht="15.75" customHeight="1" x14ac:dyDescent="0.25">
      <c r="B6900" s="106"/>
      <c r="C6900" s="106"/>
      <c r="D6900" s="139"/>
      <c r="E6900" s="140"/>
      <c r="F6900" s="140"/>
      <c r="G6900" s="140"/>
      <c r="M6900" s="140"/>
      <c r="N6900" s="167"/>
      <c r="O6900" s="167"/>
      <c r="P6900" s="142"/>
      <c r="Q6900" s="142"/>
      <c r="R6900" s="142"/>
      <c r="S6900" s="139"/>
    </row>
    <row r="6901" spans="2:19" ht="15.75" customHeight="1" x14ac:dyDescent="0.25">
      <c r="B6901" s="106"/>
      <c r="C6901" s="106"/>
      <c r="D6901" s="139"/>
      <c r="E6901" s="140"/>
      <c r="F6901" s="140"/>
      <c r="G6901" s="140"/>
      <c r="M6901" s="140"/>
      <c r="N6901" s="167"/>
      <c r="O6901" s="167"/>
      <c r="P6901" s="142"/>
      <c r="Q6901" s="142"/>
      <c r="R6901" s="142"/>
      <c r="S6901" s="139"/>
    </row>
    <row r="6902" spans="2:19" ht="15.75" customHeight="1" x14ac:dyDescent="0.25">
      <c r="B6902" s="106"/>
      <c r="C6902" s="106"/>
      <c r="D6902" s="139"/>
      <c r="E6902" s="140"/>
      <c r="F6902" s="140"/>
      <c r="G6902" s="140"/>
      <c r="M6902" s="140"/>
      <c r="N6902" s="167"/>
      <c r="O6902" s="167"/>
      <c r="P6902" s="142"/>
      <c r="Q6902" s="142"/>
      <c r="R6902" s="142"/>
      <c r="S6902" s="139"/>
    </row>
    <row r="6903" spans="2:19" ht="15.75" customHeight="1" x14ac:dyDescent="0.25">
      <c r="B6903" s="106"/>
      <c r="C6903" s="106"/>
      <c r="D6903" s="139"/>
      <c r="E6903" s="140"/>
      <c r="F6903" s="140"/>
      <c r="G6903" s="140"/>
      <c r="M6903" s="140"/>
      <c r="N6903" s="167"/>
      <c r="O6903" s="167"/>
      <c r="P6903" s="142"/>
      <c r="Q6903" s="142"/>
      <c r="R6903" s="142"/>
      <c r="S6903" s="139"/>
    </row>
    <row r="6904" spans="2:19" ht="15.75" customHeight="1" x14ac:dyDescent="0.25">
      <c r="B6904" s="106"/>
      <c r="C6904" s="106"/>
      <c r="D6904" s="139"/>
      <c r="E6904" s="140"/>
      <c r="F6904" s="140"/>
      <c r="G6904" s="140"/>
      <c r="M6904" s="140"/>
      <c r="N6904" s="167"/>
      <c r="O6904" s="167"/>
      <c r="P6904" s="142"/>
      <c r="Q6904" s="142"/>
      <c r="R6904" s="142"/>
      <c r="S6904" s="139"/>
    </row>
    <row r="6905" spans="2:19" ht="15.75" customHeight="1" x14ac:dyDescent="0.25">
      <c r="B6905" s="106"/>
      <c r="C6905" s="106"/>
      <c r="D6905" s="139"/>
      <c r="E6905" s="140"/>
      <c r="F6905" s="140"/>
      <c r="G6905" s="140"/>
      <c r="M6905" s="140"/>
      <c r="N6905" s="167"/>
      <c r="O6905" s="167"/>
      <c r="P6905" s="142"/>
      <c r="Q6905" s="142"/>
      <c r="R6905" s="142"/>
      <c r="S6905" s="139"/>
    </row>
    <row r="6906" spans="2:19" ht="15.75" customHeight="1" x14ac:dyDescent="0.25">
      <c r="B6906" s="106"/>
      <c r="C6906" s="106"/>
      <c r="D6906" s="139"/>
      <c r="E6906" s="140"/>
      <c r="F6906" s="140"/>
      <c r="G6906" s="140"/>
      <c r="M6906" s="140"/>
      <c r="N6906" s="167"/>
      <c r="O6906" s="167"/>
      <c r="P6906" s="142"/>
      <c r="Q6906" s="142"/>
      <c r="R6906" s="142"/>
      <c r="S6906" s="139"/>
    </row>
    <row r="6907" spans="2:19" ht="15.75" customHeight="1" x14ac:dyDescent="0.25">
      <c r="B6907" s="106"/>
      <c r="C6907" s="106"/>
      <c r="D6907" s="139"/>
      <c r="E6907" s="140"/>
      <c r="F6907" s="140"/>
      <c r="G6907" s="140"/>
      <c r="M6907" s="140"/>
      <c r="N6907" s="167"/>
      <c r="O6907" s="167"/>
      <c r="P6907" s="142"/>
      <c r="Q6907" s="142"/>
      <c r="R6907" s="142"/>
      <c r="S6907" s="139"/>
    </row>
    <row r="6908" spans="2:19" ht="15.75" customHeight="1" x14ac:dyDescent="0.25">
      <c r="B6908" s="106"/>
      <c r="C6908" s="106"/>
      <c r="D6908" s="139"/>
      <c r="E6908" s="140"/>
      <c r="F6908" s="140"/>
      <c r="G6908" s="140"/>
      <c r="M6908" s="140"/>
      <c r="N6908" s="167"/>
      <c r="O6908" s="167"/>
      <c r="P6908" s="142"/>
      <c r="Q6908" s="142"/>
      <c r="R6908" s="142"/>
      <c r="S6908" s="139"/>
    </row>
    <row r="6909" spans="2:19" ht="15.75" customHeight="1" x14ac:dyDescent="0.25">
      <c r="B6909" s="106"/>
      <c r="C6909" s="106"/>
      <c r="D6909" s="139"/>
      <c r="E6909" s="140"/>
      <c r="F6909" s="140"/>
      <c r="G6909" s="140"/>
      <c r="M6909" s="140"/>
      <c r="N6909" s="167"/>
      <c r="O6909" s="167"/>
      <c r="P6909" s="142"/>
      <c r="Q6909" s="142"/>
      <c r="R6909" s="142"/>
      <c r="S6909" s="139"/>
    </row>
    <row r="6910" spans="2:19" ht="15.75" customHeight="1" x14ac:dyDescent="0.25">
      <c r="B6910" s="106"/>
      <c r="C6910" s="106"/>
      <c r="D6910" s="139"/>
      <c r="E6910" s="140"/>
      <c r="F6910" s="140"/>
      <c r="G6910" s="140"/>
      <c r="M6910" s="140"/>
      <c r="N6910" s="167"/>
      <c r="O6910" s="167"/>
      <c r="P6910" s="142"/>
      <c r="Q6910" s="142"/>
      <c r="R6910" s="142"/>
      <c r="S6910" s="139"/>
    </row>
    <row r="6911" spans="2:19" ht="15.75" customHeight="1" x14ac:dyDescent="0.25">
      <c r="B6911" s="106"/>
      <c r="C6911" s="106"/>
      <c r="D6911" s="139"/>
      <c r="E6911" s="140"/>
      <c r="F6911" s="140"/>
      <c r="G6911" s="140"/>
      <c r="M6911" s="140"/>
      <c r="N6911" s="167"/>
      <c r="O6911" s="167"/>
      <c r="P6911" s="142"/>
      <c r="Q6911" s="142"/>
      <c r="R6911" s="142"/>
      <c r="S6911" s="139"/>
    </row>
    <row r="6912" spans="2:19" ht="15.75" customHeight="1" x14ac:dyDescent="0.25">
      <c r="B6912" s="106"/>
      <c r="C6912" s="106"/>
      <c r="D6912" s="139"/>
      <c r="E6912" s="140"/>
      <c r="F6912" s="140"/>
      <c r="G6912" s="140"/>
      <c r="M6912" s="140"/>
      <c r="N6912" s="167"/>
      <c r="O6912" s="167"/>
      <c r="P6912" s="142"/>
      <c r="Q6912" s="142"/>
      <c r="R6912" s="142"/>
      <c r="S6912" s="139"/>
    </row>
    <row r="6913" spans="2:19" ht="15.75" customHeight="1" x14ac:dyDescent="0.25">
      <c r="B6913" s="106"/>
      <c r="C6913" s="106"/>
      <c r="D6913" s="139"/>
      <c r="E6913" s="140"/>
      <c r="F6913" s="140"/>
      <c r="G6913" s="140"/>
      <c r="M6913" s="140"/>
      <c r="N6913" s="167"/>
      <c r="O6913" s="167"/>
      <c r="P6913" s="142"/>
      <c r="Q6913" s="142"/>
      <c r="R6913" s="142"/>
      <c r="S6913" s="139"/>
    </row>
    <row r="6914" spans="2:19" ht="15.75" customHeight="1" x14ac:dyDescent="0.25">
      <c r="B6914" s="106"/>
      <c r="C6914" s="106"/>
      <c r="D6914" s="139"/>
      <c r="E6914" s="140"/>
      <c r="F6914" s="140"/>
      <c r="G6914" s="140"/>
      <c r="M6914" s="140"/>
      <c r="N6914" s="167"/>
      <c r="O6914" s="167"/>
      <c r="P6914" s="142"/>
      <c r="Q6914" s="142"/>
      <c r="R6914" s="142"/>
      <c r="S6914" s="139"/>
    </row>
    <row r="6915" spans="2:19" ht="15.75" customHeight="1" x14ac:dyDescent="0.25">
      <c r="B6915" s="106"/>
      <c r="C6915" s="106"/>
      <c r="D6915" s="139"/>
      <c r="E6915" s="140"/>
      <c r="F6915" s="140"/>
      <c r="G6915" s="140"/>
      <c r="M6915" s="140"/>
      <c r="N6915" s="167"/>
      <c r="O6915" s="167"/>
      <c r="P6915" s="142"/>
      <c r="Q6915" s="142"/>
      <c r="R6915" s="142"/>
      <c r="S6915" s="139"/>
    </row>
    <row r="6916" spans="2:19" ht="15.75" customHeight="1" x14ac:dyDescent="0.25">
      <c r="B6916" s="106"/>
      <c r="C6916" s="106"/>
      <c r="D6916" s="139"/>
      <c r="E6916" s="140"/>
      <c r="F6916" s="140"/>
      <c r="G6916" s="140"/>
      <c r="M6916" s="140"/>
      <c r="N6916" s="167"/>
      <c r="O6916" s="167"/>
      <c r="P6916" s="142"/>
      <c r="Q6916" s="142"/>
      <c r="R6916" s="142"/>
      <c r="S6916" s="139"/>
    </row>
    <row r="6917" spans="2:19" ht="15.75" customHeight="1" x14ac:dyDescent="0.25">
      <c r="B6917" s="106"/>
      <c r="C6917" s="106"/>
      <c r="D6917" s="139"/>
      <c r="E6917" s="140"/>
      <c r="F6917" s="140"/>
      <c r="G6917" s="140"/>
      <c r="M6917" s="140"/>
      <c r="N6917" s="167"/>
      <c r="O6917" s="167"/>
      <c r="P6917" s="142"/>
      <c r="Q6917" s="142"/>
      <c r="R6917" s="142"/>
      <c r="S6917" s="139"/>
    </row>
    <row r="6918" spans="2:19" ht="15.75" customHeight="1" x14ac:dyDescent="0.25">
      <c r="B6918" s="106"/>
      <c r="C6918" s="106"/>
      <c r="D6918" s="139"/>
      <c r="E6918" s="140"/>
      <c r="F6918" s="140"/>
      <c r="G6918" s="140"/>
      <c r="M6918" s="140"/>
      <c r="N6918" s="167"/>
      <c r="O6918" s="167"/>
      <c r="P6918" s="142"/>
      <c r="Q6918" s="142"/>
      <c r="R6918" s="142"/>
      <c r="S6918" s="139"/>
    </row>
    <row r="6919" spans="2:19" ht="15.75" customHeight="1" x14ac:dyDescent="0.25">
      <c r="B6919" s="106"/>
      <c r="C6919" s="106"/>
      <c r="D6919" s="139"/>
      <c r="E6919" s="140"/>
      <c r="F6919" s="140"/>
      <c r="G6919" s="140"/>
      <c r="M6919" s="140"/>
      <c r="N6919" s="167"/>
      <c r="O6919" s="167"/>
      <c r="P6919" s="142"/>
      <c r="Q6919" s="142"/>
      <c r="R6919" s="142"/>
      <c r="S6919" s="139"/>
    </row>
    <row r="6920" spans="2:19" ht="15.75" customHeight="1" x14ac:dyDescent="0.25">
      <c r="B6920" s="106"/>
      <c r="C6920" s="106"/>
      <c r="D6920" s="139"/>
      <c r="E6920" s="140"/>
      <c r="F6920" s="140"/>
      <c r="G6920" s="140"/>
      <c r="M6920" s="140"/>
      <c r="N6920" s="167"/>
      <c r="O6920" s="167"/>
      <c r="P6920" s="142"/>
      <c r="Q6920" s="142"/>
      <c r="R6920" s="142"/>
      <c r="S6920" s="139"/>
    </row>
    <row r="6921" spans="2:19" ht="15.75" customHeight="1" x14ac:dyDescent="0.25">
      <c r="B6921" s="106"/>
      <c r="C6921" s="106"/>
      <c r="D6921" s="139"/>
      <c r="E6921" s="140"/>
      <c r="F6921" s="140"/>
      <c r="G6921" s="140"/>
      <c r="M6921" s="140"/>
      <c r="N6921" s="167"/>
      <c r="O6921" s="167"/>
      <c r="P6921" s="142"/>
      <c r="Q6921" s="142"/>
      <c r="R6921" s="142"/>
      <c r="S6921" s="139"/>
    </row>
    <row r="6922" spans="2:19" ht="15.75" customHeight="1" x14ac:dyDescent="0.25">
      <c r="B6922" s="106"/>
      <c r="C6922" s="106"/>
      <c r="D6922" s="139"/>
      <c r="E6922" s="140"/>
      <c r="F6922" s="140"/>
      <c r="G6922" s="140"/>
      <c r="M6922" s="140"/>
      <c r="N6922" s="167"/>
      <c r="O6922" s="167"/>
      <c r="P6922" s="142"/>
      <c r="Q6922" s="142"/>
      <c r="R6922" s="142"/>
      <c r="S6922" s="139"/>
    </row>
    <row r="6923" spans="2:19" ht="15.75" customHeight="1" x14ac:dyDescent="0.25">
      <c r="B6923" s="106"/>
      <c r="C6923" s="106"/>
      <c r="D6923" s="139"/>
      <c r="E6923" s="140"/>
      <c r="F6923" s="140"/>
      <c r="G6923" s="140"/>
      <c r="M6923" s="140"/>
      <c r="N6923" s="167"/>
      <c r="O6923" s="167"/>
      <c r="P6923" s="142"/>
      <c r="Q6923" s="142"/>
      <c r="R6923" s="142"/>
      <c r="S6923" s="139"/>
    </row>
    <row r="6924" spans="2:19" ht="15.75" customHeight="1" x14ac:dyDescent="0.25">
      <c r="B6924" s="106"/>
      <c r="C6924" s="106"/>
      <c r="D6924" s="139"/>
      <c r="E6924" s="140"/>
      <c r="F6924" s="140"/>
      <c r="G6924" s="140"/>
      <c r="M6924" s="140"/>
      <c r="N6924" s="167"/>
      <c r="O6924" s="167"/>
      <c r="P6924" s="142"/>
      <c r="Q6924" s="142"/>
      <c r="R6924" s="142"/>
      <c r="S6924" s="139"/>
    </row>
    <row r="6925" spans="2:19" ht="15.75" customHeight="1" x14ac:dyDescent="0.25">
      <c r="B6925" s="106"/>
      <c r="C6925" s="106"/>
      <c r="D6925" s="139"/>
      <c r="E6925" s="140"/>
      <c r="F6925" s="140"/>
      <c r="G6925" s="140"/>
      <c r="M6925" s="140"/>
      <c r="N6925" s="167"/>
      <c r="O6925" s="167"/>
      <c r="P6925" s="142"/>
      <c r="Q6925" s="142"/>
      <c r="R6925" s="142"/>
      <c r="S6925" s="139"/>
    </row>
    <row r="6926" spans="2:19" ht="15.75" customHeight="1" x14ac:dyDescent="0.25">
      <c r="B6926" s="106"/>
      <c r="C6926" s="106"/>
      <c r="D6926" s="139"/>
      <c r="E6926" s="140"/>
      <c r="F6926" s="140"/>
      <c r="G6926" s="140"/>
      <c r="M6926" s="140"/>
      <c r="N6926" s="167"/>
      <c r="O6926" s="167"/>
      <c r="P6926" s="142"/>
      <c r="Q6926" s="142"/>
      <c r="R6926" s="142"/>
      <c r="S6926" s="139"/>
    </row>
    <row r="6927" spans="2:19" ht="15.75" customHeight="1" x14ac:dyDescent="0.25">
      <c r="B6927" s="106"/>
      <c r="C6927" s="106"/>
      <c r="D6927" s="139"/>
      <c r="E6927" s="140"/>
      <c r="F6927" s="140"/>
      <c r="G6927" s="140"/>
      <c r="M6927" s="140"/>
      <c r="N6927" s="167"/>
      <c r="O6927" s="167"/>
      <c r="P6927" s="142"/>
      <c r="Q6927" s="142"/>
      <c r="R6927" s="142"/>
      <c r="S6927" s="139"/>
    </row>
    <row r="6928" spans="2:19" ht="15.75" customHeight="1" x14ac:dyDescent="0.25">
      <c r="B6928" s="106"/>
      <c r="C6928" s="106"/>
      <c r="D6928" s="139"/>
      <c r="E6928" s="140"/>
      <c r="F6928" s="140"/>
      <c r="G6928" s="140"/>
      <c r="M6928" s="140"/>
      <c r="N6928" s="167"/>
      <c r="O6928" s="167"/>
      <c r="P6928" s="142"/>
      <c r="Q6928" s="142"/>
      <c r="R6928" s="142"/>
      <c r="S6928" s="139"/>
    </row>
    <row r="6929" spans="2:19" ht="15.75" customHeight="1" x14ac:dyDescent="0.25">
      <c r="B6929" s="106"/>
      <c r="C6929" s="106"/>
      <c r="D6929" s="139"/>
      <c r="E6929" s="140"/>
      <c r="F6929" s="140"/>
      <c r="G6929" s="140"/>
      <c r="M6929" s="140"/>
      <c r="N6929" s="167"/>
      <c r="O6929" s="167"/>
      <c r="P6929" s="142"/>
      <c r="Q6929" s="142"/>
      <c r="R6929" s="142"/>
      <c r="S6929" s="139"/>
    </row>
    <row r="6930" spans="2:19" ht="15.75" customHeight="1" x14ac:dyDescent="0.25">
      <c r="B6930" s="106"/>
      <c r="C6930" s="106"/>
      <c r="D6930" s="139"/>
      <c r="E6930" s="140"/>
      <c r="F6930" s="140"/>
      <c r="G6930" s="140"/>
      <c r="M6930" s="140"/>
      <c r="N6930" s="167"/>
      <c r="O6930" s="167"/>
      <c r="P6930" s="142"/>
      <c r="Q6930" s="142"/>
      <c r="R6930" s="142"/>
      <c r="S6930" s="139"/>
    </row>
    <row r="6931" spans="2:19" ht="15.75" customHeight="1" x14ac:dyDescent="0.25">
      <c r="B6931" s="106"/>
      <c r="C6931" s="106"/>
      <c r="D6931" s="139"/>
      <c r="E6931" s="140"/>
      <c r="F6931" s="140"/>
      <c r="G6931" s="140"/>
      <c r="M6931" s="140"/>
      <c r="N6931" s="167"/>
      <c r="O6931" s="167"/>
      <c r="P6931" s="142"/>
      <c r="Q6931" s="142"/>
      <c r="R6931" s="142"/>
      <c r="S6931" s="139"/>
    </row>
    <row r="6932" spans="2:19" ht="15.75" customHeight="1" x14ac:dyDescent="0.25">
      <c r="B6932" s="106"/>
      <c r="C6932" s="106"/>
      <c r="D6932" s="139"/>
      <c r="E6932" s="140"/>
      <c r="F6932" s="140"/>
      <c r="G6932" s="140"/>
      <c r="M6932" s="140"/>
      <c r="N6932" s="167"/>
      <c r="O6932" s="167"/>
      <c r="P6932" s="142"/>
      <c r="Q6932" s="142"/>
      <c r="R6932" s="142"/>
      <c r="S6932" s="139"/>
    </row>
    <row r="6933" spans="2:19" ht="15.75" customHeight="1" x14ac:dyDescent="0.25">
      <c r="B6933" s="106"/>
      <c r="C6933" s="106"/>
      <c r="D6933" s="139"/>
      <c r="E6933" s="140"/>
      <c r="F6933" s="140"/>
      <c r="G6933" s="140"/>
      <c r="M6933" s="140"/>
      <c r="N6933" s="167"/>
      <c r="O6933" s="167"/>
      <c r="P6933" s="142"/>
      <c r="Q6933" s="142"/>
      <c r="R6933" s="142"/>
      <c r="S6933" s="139"/>
    </row>
    <row r="6934" spans="2:19" ht="15.75" customHeight="1" x14ac:dyDescent="0.25">
      <c r="B6934" s="106"/>
      <c r="C6934" s="106"/>
      <c r="D6934" s="139"/>
      <c r="E6934" s="140"/>
      <c r="F6934" s="140"/>
      <c r="G6934" s="140"/>
      <c r="M6934" s="140"/>
      <c r="N6934" s="167"/>
      <c r="O6934" s="167"/>
      <c r="P6934" s="142"/>
      <c r="Q6934" s="142"/>
      <c r="R6934" s="142"/>
      <c r="S6934" s="139"/>
    </row>
    <row r="6935" spans="2:19" ht="15.75" customHeight="1" x14ac:dyDescent="0.25">
      <c r="B6935" s="106"/>
      <c r="C6935" s="106"/>
      <c r="D6935" s="139"/>
      <c r="E6935" s="140"/>
      <c r="F6935" s="140"/>
      <c r="G6935" s="140"/>
      <c r="M6935" s="140"/>
      <c r="N6935" s="167"/>
      <c r="O6935" s="167"/>
      <c r="P6935" s="142"/>
      <c r="Q6935" s="142"/>
      <c r="R6935" s="142"/>
      <c r="S6935" s="139"/>
    </row>
    <row r="6936" spans="2:19" ht="15.75" customHeight="1" x14ac:dyDescent="0.25">
      <c r="B6936" s="106"/>
      <c r="C6936" s="106"/>
      <c r="D6936" s="139"/>
      <c r="E6936" s="140"/>
      <c r="F6936" s="140"/>
      <c r="G6936" s="140"/>
      <c r="M6936" s="140"/>
      <c r="N6936" s="167"/>
      <c r="O6936" s="167"/>
      <c r="P6936" s="142"/>
      <c r="Q6936" s="142"/>
      <c r="R6936" s="142"/>
      <c r="S6936" s="139"/>
    </row>
    <row r="6937" spans="2:19" ht="15.75" customHeight="1" x14ac:dyDescent="0.25">
      <c r="B6937" s="106"/>
      <c r="C6937" s="106"/>
      <c r="D6937" s="139"/>
      <c r="E6937" s="140"/>
      <c r="F6937" s="140"/>
      <c r="G6937" s="140"/>
      <c r="M6937" s="140"/>
      <c r="N6937" s="167"/>
      <c r="O6937" s="167"/>
      <c r="P6937" s="142"/>
      <c r="Q6937" s="142"/>
      <c r="R6937" s="142"/>
      <c r="S6937" s="139"/>
    </row>
    <row r="6938" spans="2:19" ht="15.75" customHeight="1" x14ac:dyDescent="0.25">
      <c r="B6938" s="106"/>
      <c r="C6938" s="106"/>
      <c r="D6938" s="139"/>
      <c r="E6938" s="140"/>
      <c r="F6938" s="140"/>
      <c r="G6938" s="140"/>
      <c r="M6938" s="140"/>
      <c r="N6938" s="167"/>
      <c r="O6938" s="167"/>
      <c r="P6938" s="142"/>
      <c r="Q6938" s="142"/>
      <c r="R6938" s="142"/>
      <c r="S6938" s="139"/>
    </row>
    <row r="6939" spans="2:19" ht="15.75" customHeight="1" x14ac:dyDescent="0.25">
      <c r="B6939" s="106"/>
      <c r="C6939" s="106"/>
      <c r="D6939" s="139"/>
      <c r="E6939" s="140"/>
      <c r="F6939" s="140"/>
      <c r="G6939" s="140"/>
      <c r="M6939" s="140"/>
      <c r="N6939" s="167"/>
      <c r="O6939" s="167"/>
      <c r="P6939" s="142"/>
      <c r="Q6939" s="142"/>
      <c r="R6939" s="142"/>
      <c r="S6939" s="139"/>
    </row>
    <row r="6940" spans="2:19" ht="15.75" customHeight="1" x14ac:dyDescent="0.25">
      <c r="B6940" s="106"/>
      <c r="C6940" s="106"/>
      <c r="D6940" s="139"/>
      <c r="E6940" s="140"/>
      <c r="F6940" s="140"/>
      <c r="G6940" s="140"/>
      <c r="M6940" s="140"/>
      <c r="N6940" s="167"/>
      <c r="O6940" s="167"/>
      <c r="P6940" s="142"/>
      <c r="Q6940" s="142"/>
      <c r="R6940" s="142"/>
      <c r="S6940" s="139"/>
    </row>
    <row r="6941" spans="2:19" ht="15.75" customHeight="1" x14ac:dyDescent="0.25">
      <c r="B6941" s="106"/>
      <c r="C6941" s="106"/>
      <c r="D6941" s="139"/>
      <c r="E6941" s="140"/>
      <c r="F6941" s="140"/>
      <c r="G6941" s="140"/>
      <c r="M6941" s="140"/>
      <c r="N6941" s="167"/>
      <c r="O6941" s="167"/>
      <c r="P6941" s="142"/>
      <c r="Q6941" s="142"/>
      <c r="R6941" s="142"/>
      <c r="S6941" s="139"/>
    </row>
    <row r="6942" spans="2:19" ht="15.75" customHeight="1" x14ac:dyDescent="0.25">
      <c r="B6942" s="106"/>
      <c r="C6942" s="106"/>
      <c r="D6942" s="139"/>
      <c r="E6942" s="140"/>
      <c r="F6942" s="140"/>
      <c r="G6942" s="140"/>
      <c r="M6942" s="140"/>
      <c r="N6942" s="167"/>
      <c r="O6942" s="167"/>
      <c r="P6942" s="142"/>
      <c r="Q6942" s="142"/>
      <c r="R6942" s="142"/>
      <c r="S6942" s="139"/>
    </row>
    <row r="6943" spans="2:19" ht="15.75" customHeight="1" x14ac:dyDescent="0.25">
      <c r="B6943" s="106"/>
      <c r="C6943" s="106"/>
      <c r="D6943" s="139"/>
      <c r="E6943" s="140"/>
      <c r="F6943" s="140"/>
      <c r="G6943" s="140"/>
      <c r="M6943" s="140"/>
      <c r="N6943" s="167"/>
      <c r="O6943" s="167"/>
      <c r="P6943" s="142"/>
      <c r="Q6943" s="142"/>
      <c r="R6943" s="142"/>
      <c r="S6943" s="139"/>
    </row>
    <row r="6944" spans="2:19" ht="15.75" customHeight="1" x14ac:dyDescent="0.25">
      <c r="B6944" s="106"/>
      <c r="C6944" s="106"/>
      <c r="D6944" s="139"/>
      <c r="E6944" s="140"/>
      <c r="F6944" s="140"/>
      <c r="G6944" s="140"/>
      <c r="M6944" s="140"/>
      <c r="N6944" s="167"/>
      <c r="O6944" s="167"/>
      <c r="P6944" s="142"/>
      <c r="Q6944" s="142"/>
      <c r="R6944" s="142"/>
      <c r="S6944" s="139"/>
    </row>
    <row r="6945" spans="2:19" ht="15.75" customHeight="1" x14ac:dyDescent="0.25">
      <c r="B6945" s="106"/>
      <c r="C6945" s="106"/>
      <c r="D6945" s="139"/>
      <c r="E6945" s="140"/>
      <c r="F6945" s="140"/>
      <c r="G6945" s="140"/>
      <c r="M6945" s="140"/>
      <c r="N6945" s="167"/>
      <c r="O6945" s="167"/>
      <c r="P6945" s="142"/>
      <c r="Q6945" s="142"/>
      <c r="R6945" s="142"/>
      <c r="S6945" s="139"/>
    </row>
    <row r="6946" spans="2:19" ht="15.75" customHeight="1" x14ac:dyDescent="0.25">
      <c r="B6946" s="106"/>
      <c r="C6946" s="106"/>
      <c r="D6946" s="139"/>
      <c r="E6946" s="140"/>
      <c r="F6946" s="140"/>
      <c r="G6946" s="140"/>
      <c r="M6946" s="140"/>
      <c r="N6946" s="167"/>
      <c r="O6946" s="167"/>
      <c r="P6946" s="142"/>
      <c r="Q6946" s="142"/>
      <c r="R6946" s="142"/>
      <c r="S6946" s="139"/>
    </row>
    <row r="6947" spans="2:19" ht="15.75" customHeight="1" x14ac:dyDescent="0.25">
      <c r="B6947" s="106"/>
      <c r="C6947" s="106"/>
      <c r="D6947" s="139"/>
      <c r="E6947" s="140"/>
      <c r="F6947" s="140"/>
      <c r="G6947" s="140"/>
      <c r="M6947" s="140"/>
      <c r="N6947" s="167"/>
      <c r="O6947" s="167"/>
      <c r="P6947" s="142"/>
      <c r="Q6947" s="142"/>
      <c r="R6947" s="142"/>
      <c r="S6947" s="139"/>
    </row>
    <row r="6948" spans="2:19" ht="15.75" customHeight="1" x14ac:dyDescent="0.25">
      <c r="B6948" s="106"/>
      <c r="C6948" s="106"/>
      <c r="D6948" s="139"/>
      <c r="E6948" s="140"/>
      <c r="F6948" s="140"/>
      <c r="G6948" s="140"/>
      <c r="M6948" s="140"/>
      <c r="N6948" s="167"/>
      <c r="O6948" s="167"/>
      <c r="P6948" s="142"/>
      <c r="Q6948" s="142"/>
      <c r="R6948" s="142"/>
      <c r="S6948" s="139"/>
    </row>
    <row r="6949" spans="2:19" ht="15.75" customHeight="1" x14ac:dyDescent="0.25">
      <c r="B6949" s="106"/>
      <c r="C6949" s="106"/>
      <c r="D6949" s="139"/>
      <c r="E6949" s="140"/>
      <c r="F6949" s="140"/>
      <c r="G6949" s="140"/>
      <c r="M6949" s="140"/>
      <c r="N6949" s="167"/>
      <c r="O6949" s="167"/>
      <c r="P6949" s="142"/>
      <c r="Q6949" s="142"/>
      <c r="R6949" s="142"/>
      <c r="S6949" s="139"/>
    </row>
    <row r="6950" spans="2:19" ht="15.75" customHeight="1" x14ac:dyDescent="0.25">
      <c r="B6950" s="106"/>
      <c r="C6950" s="106"/>
      <c r="D6950" s="139"/>
      <c r="E6950" s="140"/>
      <c r="F6950" s="140"/>
      <c r="G6950" s="140"/>
      <c r="M6950" s="140"/>
      <c r="N6950" s="167"/>
      <c r="O6950" s="167"/>
      <c r="P6950" s="142"/>
      <c r="Q6950" s="142"/>
      <c r="R6950" s="142"/>
      <c r="S6950" s="139"/>
    </row>
    <row r="6951" spans="2:19" ht="15.75" customHeight="1" x14ac:dyDescent="0.25">
      <c r="B6951" s="106"/>
      <c r="C6951" s="106"/>
      <c r="D6951" s="139"/>
      <c r="E6951" s="140"/>
      <c r="F6951" s="140"/>
      <c r="G6951" s="140"/>
      <c r="M6951" s="140"/>
      <c r="N6951" s="167"/>
      <c r="O6951" s="167"/>
      <c r="P6951" s="142"/>
      <c r="Q6951" s="142"/>
      <c r="R6951" s="142"/>
      <c r="S6951" s="139"/>
    </row>
    <row r="6952" spans="2:19" ht="15.75" customHeight="1" x14ac:dyDescent="0.25">
      <c r="B6952" s="106"/>
      <c r="C6952" s="106"/>
      <c r="D6952" s="139"/>
      <c r="E6952" s="140"/>
      <c r="F6952" s="140"/>
      <c r="G6952" s="140"/>
      <c r="M6952" s="140"/>
      <c r="N6952" s="167"/>
      <c r="O6952" s="167"/>
      <c r="P6952" s="142"/>
      <c r="Q6952" s="142"/>
      <c r="R6952" s="142"/>
      <c r="S6952" s="139"/>
    </row>
    <row r="6953" spans="2:19" ht="15.75" customHeight="1" x14ac:dyDescent="0.25">
      <c r="B6953" s="106"/>
      <c r="C6953" s="106"/>
      <c r="D6953" s="139"/>
      <c r="E6953" s="140"/>
      <c r="F6953" s="140"/>
      <c r="G6953" s="140"/>
      <c r="M6953" s="140"/>
      <c r="N6953" s="167"/>
      <c r="O6953" s="167"/>
      <c r="P6953" s="142"/>
      <c r="Q6953" s="142"/>
      <c r="R6953" s="142"/>
      <c r="S6953" s="139"/>
    </row>
    <row r="6954" spans="2:19" ht="15.75" customHeight="1" x14ac:dyDescent="0.25">
      <c r="B6954" s="106"/>
      <c r="C6954" s="106"/>
      <c r="D6954" s="139"/>
      <c r="E6954" s="140"/>
      <c r="F6954" s="140"/>
      <c r="G6954" s="140"/>
      <c r="M6954" s="140"/>
      <c r="N6954" s="167"/>
      <c r="O6954" s="167"/>
      <c r="P6954" s="142"/>
      <c r="Q6954" s="142"/>
      <c r="R6954" s="142"/>
      <c r="S6954" s="139"/>
    </row>
    <row r="6955" spans="2:19" ht="15.75" customHeight="1" x14ac:dyDescent="0.25">
      <c r="B6955" s="106"/>
      <c r="C6955" s="106"/>
      <c r="D6955" s="139"/>
      <c r="E6955" s="140"/>
      <c r="F6955" s="140"/>
      <c r="G6955" s="140"/>
      <c r="M6955" s="140"/>
      <c r="N6955" s="167"/>
      <c r="O6955" s="167"/>
      <c r="P6955" s="142"/>
      <c r="Q6955" s="142"/>
      <c r="R6955" s="142"/>
      <c r="S6955" s="139"/>
    </row>
    <row r="6956" spans="2:19" ht="15.75" customHeight="1" x14ac:dyDescent="0.25">
      <c r="B6956" s="106"/>
      <c r="C6956" s="106"/>
      <c r="D6956" s="139"/>
      <c r="E6956" s="140"/>
      <c r="F6956" s="140"/>
      <c r="G6956" s="140"/>
      <c r="M6956" s="140"/>
      <c r="N6956" s="167"/>
      <c r="O6956" s="167"/>
      <c r="P6956" s="142"/>
      <c r="Q6956" s="142"/>
      <c r="R6956" s="142"/>
      <c r="S6956" s="139"/>
    </row>
    <row r="6957" spans="2:19" ht="15.75" customHeight="1" x14ac:dyDescent="0.25">
      <c r="B6957" s="106"/>
      <c r="C6957" s="106"/>
      <c r="D6957" s="139"/>
      <c r="E6957" s="140"/>
      <c r="F6957" s="140"/>
      <c r="G6957" s="140"/>
      <c r="M6957" s="140"/>
      <c r="N6957" s="167"/>
      <c r="O6957" s="167"/>
      <c r="P6957" s="142"/>
      <c r="Q6957" s="142"/>
      <c r="R6957" s="142"/>
      <c r="S6957" s="139"/>
    </row>
    <row r="6958" spans="2:19" ht="15.75" customHeight="1" x14ac:dyDescent="0.25">
      <c r="B6958" s="106"/>
      <c r="C6958" s="106"/>
      <c r="D6958" s="139"/>
      <c r="E6958" s="140"/>
      <c r="F6958" s="140"/>
      <c r="G6958" s="140"/>
      <c r="M6958" s="140"/>
      <c r="N6958" s="167"/>
      <c r="O6958" s="167"/>
      <c r="P6958" s="142"/>
      <c r="Q6958" s="142"/>
      <c r="R6958" s="142"/>
      <c r="S6958" s="139"/>
    </row>
    <row r="6959" spans="2:19" ht="15.75" customHeight="1" x14ac:dyDescent="0.25">
      <c r="B6959" s="106"/>
      <c r="C6959" s="106"/>
      <c r="D6959" s="139"/>
      <c r="E6959" s="140"/>
      <c r="F6959" s="140"/>
      <c r="G6959" s="140"/>
      <c r="M6959" s="140"/>
      <c r="N6959" s="167"/>
      <c r="O6959" s="167"/>
      <c r="P6959" s="142"/>
      <c r="Q6959" s="142"/>
      <c r="R6959" s="142"/>
      <c r="S6959" s="139"/>
    </row>
    <row r="6960" spans="2:19" ht="15.75" customHeight="1" x14ac:dyDescent="0.25">
      <c r="B6960" s="106"/>
      <c r="C6960" s="106"/>
      <c r="D6960" s="139"/>
      <c r="E6960" s="140"/>
      <c r="F6960" s="140"/>
      <c r="G6960" s="140"/>
      <c r="M6960" s="140"/>
      <c r="N6960" s="167"/>
      <c r="O6960" s="167"/>
      <c r="P6960" s="142"/>
      <c r="Q6960" s="142"/>
      <c r="R6960" s="142"/>
      <c r="S6960" s="139"/>
    </row>
    <row r="6961" spans="2:19" ht="15.75" customHeight="1" x14ac:dyDescent="0.25">
      <c r="B6961" s="106"/>
      <c r="C6961" s="106"/>
      <c r="D6961" s="139"/>
      <c r="E6961" s="140"/>
      <c r="F6961" s="140"/>
      <c r="G6961" s="140"/>
      <c r="M6961" s="140"/>
      <c r="N6961" s="167"/>
      <c r="O6961" s="167"/>
      <c r="P6961" s="142"/>
      <c r="Q6961" s="142"/>
      <c r="R6961" s="142"/>
      <c r="S6961" s="139"/>
    </row>
    <row r="6962" spans="2:19" ht="15.75" customHeight="1" x14ac:dyDescent="0.25">
      <c r="B6962" s="106"/>
      <c r="C6962" s="106"/>
      <c r="D6962" s="139"/>
      <c r="E6962" s="140"/>
      <c r="F6962" s="140"/>
      <c r="G6962" s="140"/>
      <c r="M6962" s="140"/>
      <c r="N6962" s="167"/>
      <c r="O6962" s="167"/>
      <c r="P6962" s="142"/>
      <c r="Q6962" s="142"/>
      <c r="R6962" s="142"/>
      <c r="S6962" s="139"/>
    </row>
    <row r="6963" spans="2:19" ht="15.75" customHeight="1" x14ac:dyDescent="0.25">
      <c r="B6963" s="106"/>
      <c r="C6963" s="106"/>
      <c r="D6963" s="139"/>
      <c r="E6963" s="140"/>
      <c r="F6963" s="140"/>
      <c r="G6963" s="140"/>
      <c r="M6963" s="140"/>
      <c r="N6963" s="167"/>
      <c r="O6963" s="167"/>
      <c r="P6963" s="142"/>
      <c r="Q6963" s="142"/>
      <c r="R6963" s="142"/>
      <c r="S6963" s="139"/>
    </row>
    <row r="6964" spans="2:19" ht="15.75" customHeight="1" x14ac:dyDescent="0.25">
      <c r="B6964" s="106"/>
      <c r="C6964" s="106"/>
      <c r="D6964" s="139"/>
      <c r="E6964" s="140"/>
      <c r="F6964" s="140"/>
      <c r="G6964" s="140"/>
      <c r="M6964" s="140"/>
      <c r="N6964" s="167"/>
      <c r="O6964" s="167"/>
      <c r="P6964" s="142"/>
      <c r="Q6964" s="142"/>
      <c r="R6964" s="142"/>
      <c r="S6964" s="139"/>
    </row>
    <row r="6965" spans="2:19" ht="15.75" customHeight="1" x14ac:dyDescent="0.25">
      <c r="B6965" s="106"/>
      <c r="C6965" s="106"/>
      <c r="D6965" s="139"/>
      <c r="E6965" s="140"/>
      <c r="F6965" s="140"/>
      <c r="G6965" s="140"/>
      <c r="M6965" s="140"/>
      <c r="N6965" s="167"/>
      <c r="O6965" s="167"/>
      <c r="P6965" s="142"/>
      <c r="Q6965" s="142"/>
      <c r="R6965" s="142"/>
      <c r="S6965" s="139"/>
    </row>
    <row r="6966" spans="2:19" ht="15.75" customHeight="1" x14ac:dyDescent="0.25">
      <c r="B6966" s="106"/>
      <c r="C6966" s="106"/>
      <c r="D6966" s="139"/>
      <c r="E6966" s="140"/>
      <c r="F6966" s="140"/>
      <c r="G6966" s="140"/>
      <c r="M6966" s="140"/>
      <c r="N6966" s="167"/>
      <c r="O6966" s="167"/>
      <c r="P6966" s="142"/>
      <c r="Q6966" s="142"/>
      <c r="R6966" s="142"/>
      <c r="S6966" s="139"/>
    </row>
    <row r="6967" spans="2:19" ht="15.75" customHeight="1" x14ac:dyDescent="0.25">
      <c r="B6967" s="106"/>
      <c r="C6967" s="106"/>
      <c r="D6967" s="139"/>
      <c r="E6967" s="140"/>
      <c r="F6967" s="140"/>
      <c r="G6967" s="140"/>
      <c r="M6967" s="140"/>
      <c r="N6967" s="167"/>
      <c r="O6967" s="167"/>
      <c r="P6967" s="142"/>
      <c r="Q6967" s="142"/>
      <c r="R6967" s="142"/>
      <c r="S6967" s="139"/>
    </row>
    <row r="6968" spans="2:19" ht="15.75" customHeight="1" x14ac:dyDescent="0.25">
      <c r="B6968" s="106"/>
      <c r="C6968" s="106"/>
      <c r="D6968" s="139"/>
      <c r="E6968" s="140"/>
      <c r="F6968" s="140"/>
      <c r="G6968" s="140"/>
      <c r="M6968" s="140"/>
      <c r="N6968" s="167"/>
      <c r="O6968" s="167"/>
      <c r="P6968" s="142"/>
      <c r="Q6968" s="142"/>
      <c r="R6968" s="142"/>
      <c r="S6968" s="139"/>
    </row>
    <row r="6969" spans="2:19" ht="15.75" customHeight="1" x14ac:dyDescent="0.25">
      <c r="B6969" s="106"/>
      <c r="C6969" s="106"/>
      <c r="D6969" s="139"/>
      <c r="E6969" s="140"/>
      <c r="F6969" s="140"/>
      <c r="G6969" s="140"/>
      <c r="M6969" s="140"/>
      <c r="N6969" s="167"/>
      <c r="O6969" s="167"/>
      <c r="P6969" s="142"/>
      <c r="Q6969" s="142"/>
      <c r="R6969" s="142"/>
      <c r="S6969" s="139"/>
    </row>
    <row r="6970" spans="2:19" ht="15.75" customHeight="1" x14ac:dyDescent="0.25">
      <c r="B6970" s="106"/>
      <c r="C6970" s="106"/>
      <c r="D6970" s="139"/>
      <c r="E6970" s="140"/>
      <c r="F6970" s="140"/>
      <c r="G6970" s="140"/>
      <c r="M6970" s="140"/>
      <c r="N6970" s="167"/>
      <c r="O6970" s="167"/>
      <c r="P6970" s="142"/>
      <c r="Q6970" s="142"/>
      <c r="R6970" s="142"/>
      <c r="S6970" s="139"/>
    </row>
    <row r="6971" spans="2:19" ht="15.75" customHeight="1" x14ac:dyDescent="0.25">
      <c r="B6971" s="106"/>
      <c r="C6971" s="106"/>
      <c r="D6971" s="139"/>
      <c r="E6971" s="140"/>
      <c r="F6971" s="140"/>
      <c r="G6971" s="140"/>
      <c r="M6971" s="140"/>
      <c r="N6971" s="167"/>
      <c r="O6971" s="167"/>
      <c r="P6971" s="142"/>
      <c r="Q6971" s="142"/>
      <c r="R6971" s="142"/>
      <c r="S6971" s="139"/>
    </row>
    <row r="6972" spans="2:19" ht="15.75" customHeight="1" x14ac:dyDescent="0.25">
      <c r="B6972" s="106"/>
      <c r="C6972" s="106"/>
      <c r="D6972" s="139"/>
      <c r="E6972" s="140"/>
      <c r="F6972" s="140"/>
      <c r="G6972" s="140"/>
      <c r="M6972" s="140"/>
      <c r="N6972" s="167"/>
      <c r="O6972" s="167"/>
      <c r="P6972" s="142"/>
      <c r="Q6972" s="142"/>
      <c r="R6972" s="142"/>
      <c r="S6972" s="139"/>
    </row>
    <row r="6973" spans="2:19" ht="15.75" customHeight="1" x14ac:dyDescent="0.25">
      <c r="B6973" s="106"/>
      <c r="C6973" s="106"/>
      <c r="D6973" s="139"/>
      <c r="E6973" s="140"/>
      <c r="F6973" s="140"/>
      <c r="G6973" s="140"/>
      <c r="M6973" s="140"/>
      <c r="N6973" s="167"/>
      <c r="O6973" s="167"/>
      <c r="P6973" s="142"/>
      <c r="Q6973" s="142"/>
      <c r="R6973" s="142"/>
      <c r="S6973" s="139"/>
    </row>
    <row r="6974" spans="2:19" ht="15.75" customHeight="1" x14ac:dyDescent="0.25">
      <c r="B6974" s="106"/>
      <c r="C6974" s="106"/>
      <c r="D6974" s="139"/>
      <c r="E6974" s="140"/>
      <c r="F6974" s="140"/>
      <c r="G6974" s="140"/>
      <c r="M6974" s="140"/>
      <c r="N6974" s="167"/>
      <c r="O6974" s="167"/>
      <c r="P6974" s="142"/>
      <c r="Q6974" s="142"/>
      <c r="R6974" s="142"/>
      <c r="S6974" s="139"/>
    </row>
    <row r="6975" spans="2:19" ht="15.75" customHeight="1" x14ac:dyDescent="0.25">
      <c r="B6975" s="106"/>
      <c r="C6975" s="106"/>
      <c r="D6975" s="139"/>
      <c r="E6975" s="140"/>
      <c r="F6975" s="140"/>
      <c r="G6975" s="140"/>
      <c r="M6975" s="140"/>
      <c r="N6975" s="167"/>
      <c r="O6975" s="167"/>
      <c r="P6975" s="142"/>
      <c r="Q6975" s="142"/>
      <c r="R6975" s="142"/>
      <c r="S6975" s="139"/>
    </row>
    <row r="6976" spans="2:19" ht="15.75" customHeight="1" x14ac:dyDescent="0.25">
      <c r="B6976" s="106"/>
      <c r="C6976" s="106"/>
      <c r="D6976" s="139"/>
      <c r="E6976" s="140"/>
      <c r="F6976" s="140"/>
      <c r="G6976" s="140"/>
      <c r="M6976" s="140"/>
      <c r="N6976" s="167"/>
      <c r="O6976" s="167"/>
      <c r="P6976" s="142"/>
      <c r="Q6976" s="142"/>
      <c r="R6976" s="142"/>
      <c r="S6976" s="139"/>
    </row>
    <row r="6977" spans="2:19" ht="15.75" customHeight="1" x14ac:dyDescent="0.25">
      <c r="B6977" s="106"/>
      <c r="C6977" s="106"/>
      <c r="D6977" s="139"/>
      <c r="E6977" s="140"/>
      <c r="F6977" s="140"/>
      <c r="G6977" s="140"/>
      <c r="M6977" s="140"/>
      <c r="N6977" s="167"/>
      <c r="O6977" s="167"/>
      <c r="P6977" s="142"/>
      <c r="Q6977" s="142"/>
      <c r="R6977" s="142"/>
      <c r="S6977" s="139"/>
    </row>
    <row r="6978" spans="2:19" ht="15.75" customHeight="1" x14ac:dyDescent="0.25">
      <c r="B6978" s="106"/>
      <c r="C6978" s="106"/>
      <c r="D6978" s="139"/>
      <c r="E6978" s="140"/>
      <c r="F6978" s="140"/>
      <c r="G6978" s="140"/>
      <c r="M6978" s="140"/>
      <c r="N6978" s="167"/>
      <c r="O6978" s="167"/>
      <c r="P6978" s="142"/>
      <c r="Q6978" s="142"/>
      <c r="R6978" s="142"/>
      <c r="S6978" s="139"/>
    </row>
    <row r="6979" spans="2:19" ht="15.75" customHeight="1" x14ac:dyDescent="0.25">
      <c r="B6979" s="106"/>
      <c r="C6979" s="106"/>
      <c r="D6979" s="139"/>
      <c r="E6979" s="140"/>
      <c r="F6979" s="140"/>
      <c r="G6979" s="140"/>
      <c r="M6979" s="140"/>
      <c r="N6979" s="167"/>
      <c r="O6979" s="167"/>
      <c r="P6979" s="142"/>
      <c r="Q6979" s="142"/>
      <c r="R6979" s="142"/>
      <c r="S6979" s="139"/>
    </row>
    <row r="6980" spans="2:19" ht="15.75" customHeight="1" x14ac:dyDescent="0.25">
      <c r="B6980" s="106"/>
      <c r="C6980" s="106"/>
      <c r="D6980" s="139"/>
      <c r="E6980" s="140"/>
      <c r="F6980" s="140"/>
      <c r="G6980" s="140"/>
      <c r="M6980" s="140"/>
      <c r="N6980" s="167"/>
      <c r="O6980" s="167"/>
      <c r="P6980" s="142"/>
      <c r="Q6980" s="142"/>
      <c r="R6980" s="142"/>
      <c r="S6980" s="139"/>
    </row>
    <row r="6981" spans="2:19" ht="15.75" customHeight="1" x14ac:dyDescent="0.25">
      <c r="B6981" s="106"/>
      <c r="C6981" s="106"/>
      <c r="D6981" s="139"/>
      <c r="E6981" s="140"/>
      <c r="F6981" s="140"/>
      <c r="G6981" s="140"/>
      <c r="M6981" s="140"/>
      <c r="N6981" s="167"/>
      <c r="O6981" s="167"/>
      <c r="P6981" s="142"/>
      <c r="Q6981" s="142"/>
      <c r="R6981" s="142"/>
      <c r="S6981" s="139"/>
    </row>
    <row r="6982" spans="2:19" ht="15.75" customHeight="1" x14ac:dyDescent="0.25">
      <c r="B6982" s="106"/>
      <c r="C6982" s="106"/>
      <c r="D6982" s="139"/>
      <c r="E6982" s="140"/>
      <c r="F6982" s="140"/>
      <c r="G6982" s="140"/>
      <c r="M6982" s="140"/>
      <c r="N6982" s="167"/>
      <c r="O6982" s="167"/>
      <c r="P6982" s="142"/>
      <c r="Q6982" s="142"/>
      <c r="R6982" s="142"/>
      <c r="S6982" s="139"/>
    </row>
    <row r="6983" spans="2:19" ht="15.75" customHeight="1" x14ac:dyDescent="0.25">
      <c r="B6983" s="106"/>
      <c r="C6983" s="106"/>
      <c r="D6983" s="139"/>
      <c r="E6983" s="140"/>
      <c r="F6983" s="140"/>
      <c r="G6983" s="140"/>
      <c r="M6983" s="140"/>
      <c r="N6983" s="167"/>
      <c r="O6983" s="167"/>
      <c r="P6983" s="142"/>
      <c r="Q6983" s="142"/>
      <c r="R6983" s="142"/>
      <c r="S6983" s="139"/>
    </row>
    <row r="6984" spans="2:19" ht="15.75" customHeight="1" x14ac:dyDescent="0.25">
      <c r="B6984" s="106"/>
      <c r="C6984" s="106"/>
      <c r="D6984" s="139"/>
      <c r="E6984" s="140"/>
      <c r="F6984" s="140"/>
      <c r="G6984" s="140"/>
      <c r="M6984" s="140"/>
      <c r="N6984" s="167"/>
      <c r="O6984" s="167"/>
      <c r="P6984" s="142"/>
      <c r="Q6984" s="142"/>
      <c r="R6984" s="142"/>
      <c r="S6984" s="139"/>
    </row>
    <row r="6985" spans="2:19" ht="15.75" customHeight="1" x14ac:dyDescent="0.25">
      <c r="B6985" s="106"/>
      <c r="C6985" s="106"/>
      <c r="D6985" s="139"/>
      <c r="E6985" s="140"/>
      <c r="F6985" s="140"/>
      <c r="G6985" s="140"/>
      <c r="M6985" s="140"/>
      <c r="N6985" s="167"/>
      <c r="O6985" s="167"/>
      <c r="P6985" s="142"/>
      <c r="Q6985" s="142"/>
      <c r="R6985" s="142"/>
      <c r="S6985" s="139"/>
    </row>
    <row r="6986" spans="2:19" ht="15.75" customHeight="1" x14ac:dyDescent="0.25">
      <c r="B6986" s="106"/>
      <c r="C6986" s="106"/>
      <c r="D6986" s="139"/>
      <c r="E6986" s="140"/>
      <c r="F6986" s="140"/>
      <c r="G6986" s="140"/>
      <c r="M6986" s="140"/>
      <c r="N6986" s="167"/>
      <c r="O6986" s="167"/>
      <c r="P6986" s="142"/>
      <c r="Q6986" s="142"/>
      <c r="R6986" s="142"/>
      <c r="S6986" s="139"/>
    </row>
    <row r="6987" spans="2:19" ht="15.75" customHeight="1" x14ac:dyDescent="0.25">
      <c r="B6987" s="106"/>
      <c r="C6987" s="106"/>
      <c r="D6987" s="139"/>
      <c r="E6987" s="140"/>
      <c r="F6987" s="140"/>
      <c r="G6987" s="140"/>
      <c r="M6987" s="140"/>
      <c r="N6987" s="167"/>
      <c r="O6987" s="167"/>
      <c r="P6987" s="142"/>
      <c r="Q6987" s="142"/>
      <c r="R6987" s="142"/>
      <c r="S6987" s="139"/>
    </row>
    <row r="6988" spans="2:19" ht="15.75" customHeight="1" x14ac:dyDescent="0.25">
      <c r="B6988" s="106"/>
      <c r="C6988" s="106"/>
      <c r="D6988" s="139"/>
      <c r="E6988" s="140"/>
      <c r="F6988" s="140"/>
      <c r="G6988" s="140"/>
      <c r="M6988" s="140"/>
      <c r="N6988" s="167"/>
      <c r="O6988" s="167"/>
      <c r="P6988" s="142"/>
      <c r="Q6988" s="142"/>
      <c r="R6988" s="142"/>
      <c r="S6988" s="139"/>
    </row>
    <row r="6989" spans="2:19" ht="15.75" customHeight="1" x14ac:dyDescent="0.25">
      <c r="B6989" s="106"/>
      <c r="C6989" s="106"/>
      <c r="D6989" s="139"/>
      <c r="E6989" s="140"/>
      <c r="F6989" s="140"/>
      <c r="G6989" s="140"/>
      <c r="M6989" s="140"/>
      <c r="N6989" s="167"/>
      <c r="O6989" s="167"/>
      <c r="P6989" s="142"/>
      <c r="Q6989" s="142"/>
      <c r="R6989" s="142"/>
      <c r="S6989" s="139"/>
    </row>
    <row r="6990" spans="2:19" ht="15.75" customHeight="1" x14ac:dyDescent="0.25">
      <c r="B6990" s="106"/>
      <c r="C6990" s="106"/>
      <c r="D6990" s="139"/>
      <c r="E6990" s="140"/>
      <c r="F6990" s="140"/>
      <c r="G6990" s="140"/>
      <c r="M6990" s="140"/>
      <c r="N6990" s="167"/>
      <c r="O6990" s="167"/>
      <c r="P6990" s="142"/>
      <c r="Q6990" s="142"/>
      <c r="R6990" s="142"/>
      <c r="S6990" s="139"/>
    </row>
    <row r="6991" spans="2:19" ht="15.75" customHeight="1" x14ac:dyDescent="0.25">
      <c r="B6991" s="106"/>
      <c r="C6991" s="106"/>
      <c r="D6991" s="139"/>
      <c r="E6991" s="140"/>
      <c r="F6991" s="140"/>
      <c r="G6991" s="140"/>
      <c r="M6991" s="140"/>
      <c r="N6991" s="167"/>
      <c r="O6991" s="167"/>
      <c r="P6991" s="142"/>
      <c r="Q6991" s="142"/>
      <c r="R6991" s="142"/>
      <c r="S6991" s="139"/>
    </row>
    <row r="6992" spans="2:19" ht="15.75" customHeight="1" x14ac:dyDescent="0.25">
      <c r="B6992" s="106"/>
      <c r="C6992" s="106"/>
      <c r="D6992" s="139"/>
      <c r="E6992" s="140"/>
      <c r="F6992" s="140"/>
      <c r="G6992" s="140"/>
      <c r="M6992" s="140"/>
      <c r="N6992" s="167"/>
      <c r="O6992" s="167"/>
      <c r="P6992" s="142"/>
      <c r="Q6992" s="142"/>
      <c r="R6992" s="142"/>
      <c r="S6992" s="139"/>
    </row>
    <row r="6993" spans="2:19" ht="15.75" customHeight="1" x14ac:dyDescent="0.25">
      <c r="B6993" s="106"/>
      <c r="C6993" s="106"/>
      <c r="D6993" s="139"/>
      <c r="E6993" s="140"/>
      <c r="F6993" s="140"/>
      <c r="G6993" s="140"/>
      <c r="M6993" s="140"/>
      <c r="N6993" s="167"/>
      <c r="O6993" s="167"/>
      <c r="P6993" s="142"/>
      <c r="Q6993" s="142"/>
      <c r="R6993" s="142"/>
      <c r="S6993" s="139"/>
    </row>
    <row r="6994" spans="2:19" ht="15.75" customHeight="1" x14ac:dyDescent="0.25">
      <c r="B6994" s="106"/>
      <c r="C6994" s="106"/>
      <c r="D6994" s="139"/>
      <c r="E6994" s="140"/>
      <c r="F6994" s="140"/>
      <c r="G6994" s="140"/>
      <c r="M6994" s="140"/>
      <c r="N6994" s="167"/>
      <c r="O6994" s="167"/>
      <c r="P6994" s="142"/>
      <c r="Q6994" s="142"/>
      <c r="R6994" s="142"/>
      <c r="S6994" s="139"/>
    </row>
    <row r="6995" spans="2:19" ht="15.75" customHeight="1" x14ac:dyDescent="0.25">
      <c r="B6995" s="106"/>
      <c r="C6995" s="106"/>
      <c r="D6995" s="139"/>
      <c r="E6995" s="140"/>
      <c r="F6995" s="140"/>
      <c r="G6995" s="140"/>
      <c r="M6995" s="140"/>
      <c r="N6995" s="167"/>
      <c r="O6995" s="167"/>
      <c r="P6995" s="142"/>
      <c r="Q6995" s="142"/>
      <c r="R6995" s="142"/>
      <c r="S6995" s="139"/>
    </row>
    <row r="6996" spans="2:19" ht="15.75" customHeight="1" x14ac:dyDescent="0.25">
      <c r="B6996" s="106"/>
      <c r="C6996" s="106"/>
      <c r="D6996" s="139"/>
      <c r="E6996" s="140"/>
      <c r="F6996" s="140"/>
      <c r="G6996" s="140"/>
      <c r="M6996" s="140"/>
      <c r="N6996" s="167"/>
      <c r="O6996" s="167"/>
      <c r="P6996" s="142"/>
      <c r="Q6996" s="142"/>
      <c r="R6996" s="142"/>
      <c r="S6996" s="139"/>
    </row>
    <row r="6997" spans="2:19" ht="15.75" customHeight="1" x14ac:dyDescent="0.25">
      <c r="B6997" s="106"/>
      <c r="C6997" s="106"/>
      <c r="D6997" s="139"/>
      <c r="E6997" s="140"/>
      <c r="F6997" s="140"/>
      <c r="G6997" s="140"/>
      <c r="M6997" s="140"/>
      <c r="N6997" s="167"/>
      <c r="O6997" s="167"/>
      <c r="P6997" s="142"/>
      <c r="Q6997" s="142"/>
      <c r="R6997" s="142"/>
      <c r="S6997" s="139"/>
    </row>
    <row r="6998" spans="2:19" ht="15.75" customHeight="1" x14ac:dyDescent="0.25">
      <c r="B6998" s="106"/>
      <c r="C6998" s="106"/>
      <c r="D6998" s="139"/>
      <c r="E6998" s="140"/>
      <c r="F6998" s="140"/>
      <c r="G6998" s="140"/>
      <c r="M6998" s="140"/>
      <c r="N6998" s="167"/>
      <c r="O6998" s="167"/>
      <c r="P6998" s="142"/>
      <c r="Q6998" s="142"/>
      <c r="R6998" s="142"/>
      <c r="S6998" s="139"/>
    </row>
    <row r="6999" spans="2:19" ht="15.75" customHeight="1" x14ac:dyDescent="0.25">
      <c r="B6999" s="106"/>
      <c r="C6999" s="106"/>
      <c r="D6999" s="139"/>
      <c r="E6999" s="140"/>
      <c r="F6999" s="140"/>
      <c r="G6999" s="140"/>
      <c r="M6999" s="140"/>
      <c r="N6999" s="167"/>
      <c r="O6999" s="167"/>
      <c r="P6999" s="142"/>
      <c r="Q6999" s="142"/>
      <c r="R6999" s="142"/>
      <c r="S6999" s="139"/>
    </row>
    <row r="7000" spans="2:19" ht="15.75" customHeight="1" x14ac:dyDescent="0.25">
      <c r="B7000" s="106"/>
      <c r="C7000" s="106"/>
      <c r="D7000" s="139"/>
      <c r="E7000" s="140"/>
      <c r="F7000" s="140"/>
      <c r="G7000" s="140"/>
      <c r="M7000" s="140"/>
      <c r="N7000" s="167"/>
      <c r="O7000" s="167"/>
      <c r="P7000" s="142"/>
      <c r="Q7000" s="142"/>
      <c r="R7000" s="142"/>
      <c r="S7000" s="139"/>
    </row>
    <row r="7001" spans="2:19" ht="15.75" customHeight="1" x14ac:dyDescent="0.25">
      <c r="B7001" s="106"/>
      <c r="C7001" s="106"/>
      <c r="D7001" s="139"/>
      <c r="E7001" s="140"/>
      <c r="F7001" s="140"/>
      <c r="G7001" s="140"/>
      <c r="M7001" s="140"/>
      <c r="N7001" s="167"/>
      <c r="O7001" s="167"/>
      <c r="P7001" s="142"/>
      <c r="Q7001" s="142"/>
      <c r="R7001" s="142"/>
      <c r="S7001" s="139"/>
    </row>
    <row r="7002" spans="2:19" ht="15.75" customHeight="1" x14ac:dyDescent="0.25">
      <c r="B7002" s="106"/>
      <c r="C7002" s="106"/>
      <c r="D7002" s="139"/>
      <c r="E7002" s="140"/>
      <c r="F7002" s="140"/>
      <c r="G7002" s="140"/>
      <c r="M7002" s="140"/>
      <c r="N7002" s="167"/>
      <c r="O7002" s="167"/>
      <c r="P7002" s="142"/>
      <c r="Q7002" s="142"/>
      <c r="R7002" s="142"/>
      <c r="S7002" s="139"/>
    </row>
    <row r="7003" spans="2:19" ht="15.75" customHeight="1" x14ac:dyDescent="0.25">
      <c r="B7003" s="106"/>
      <c r="C7003" s="106"/>
      <c r="D7003" s="139"/>
      <c r="E7003" s="140"/>
      <c r="F7003" s="140"/>
      <c r="G7003" s="140"/>
      <c r="M7003" s="140"/>
      <c r="N7003" s="167"/>
      <c r="O7003" s="167"/>
      <c r="P7003" s="142"/>
      <c r="Q7003" s="142"/>
      <c r="R7003" s="142"/>
      <c r="S7003" s="139"/>
    </row>
    <row r="7004" spans="2:19" ht="15.75" customHeight="1" x14ac:dyDescent="0.25">
      <c r="B7004" s="106"/>
      <c r="C7004" s="106"/>
      <c r="D7004" s="139"/>
      <c r="E7004" s="140"/>
      <c r="F7004" s="140"/>
      <c r="G7004" s="140"/>
      <c r="M7004" s="140"/>
      <c r="N7004" s="167"/>
      <c r="O7004" s="167"/>
      <c r="P7004" s="142"/>
      <c r="Q7004" s="142"/>
      <c r="R7004" s="142"/>
      <c r="S7004" s="139"/>
    </row>
    <row r="7005" spans="2:19" ht="15.75" customHeight="1" x14ac:dyDescent="0.25">
      <c r="B7005" s="106"/>
      <c r="C7005" s="106"/>
      <c r="D7005" s="139"/>
      <c r="E7005" s="140"/>
      <c r="F7005" s="140"/>
      <c r="G7005" s="140"/>
      <c r="M7005" s="140"/>
      <c r="N7005" s="167"/>
      <c r="O7005" s="167"/>
      <c r="P7005" s="142"/>
      <c r="Q7005" s="142"/>
      <c r="R7005" s="142"/>
      <c r="S7005" s="139"/>
    </row>
    <row r="7006" spans="2:19" ht="15.75" customHeight="1" x14ac:dyDescent="0.25">
      <c r="B7006" s="106"/>
      <c r="C7006" s="106"/>
      <c r="D7006" s="139"/>
      <c r="E7006" s="140"/>
      <c r="F7006" s="140"/>
      <c r="G7006" s="140"/>
      <c r="M7006" s="140"/>
      <c r="N7006" s="167"/>
      <c r="O7006" s="167"/>
      <c r="P7006" s="142"/>
      <c r="Q7006" s="142"/>
      <c r="R7006" s="142"/>
      <c r="S7006" s="139"/>
    </row>
    <row r="7007" spans="2:19" ht="15.75" customHeight="1" x14ac:dyDescent="0.25">
      <c r="B7007" s="106"/>
      <c r="C7007" s="106"/>
      <c r="D7007" s="139"/>
      <c r="E7007" s="140"/>
      <c r="F7007" s="140"/>
      <c r="G7007" s="140"/>
      <c r="M7007" s="140"/>
      <c r="N7007" s="167"/>
      <c r="O7007" s="167"/>
      <c r="P7007" s="142"/>
      <c r="Q7007" s="142"/>
      <c r="R7007" s="142"/>
      <c r="S7007" s="139"/>
    </row>
    <row r="7008" spans="2:19" ht="15.75" customHeight="1" x14ac:dyDescent="0.25">
      <c r="B7008" s="106"/>
      <c r="C7008" s="106"/>
      <c r="D7008" s="139"/>
      <c r="E7008" s="140"/>
      <c r="F7008" s="140"/>
      <c r="G7008" s="140"/>
      <c r="M7008" s="140"/>
      <c r="N7008" s="167"/>
      <c r="O7008" s="167"/>
      <c r="P7008" s="142"/>
      <c r="Q7008" s="142"/>
      <c r="R7008" s="142"/>
      <c r="S7008" s="139"/>
    </row>
    <row r="7009" spans="2:19" ht="15.75" customHeight="1" x14ac:dyDescent="0.25">
      <c r="B7009" s="106"/>
      <c r="C7009" s="106"/>
      <c r="D7009" s="139"/>
      <c r="E7009" s="140"/>
      <c r="F7009" s="140"/>
      <c r="G7009" s="140"/>
      <c r="M7009" s="140"/>
      <c r="N7009" s="167"/>
      <c r="O7009" s="167"/>
      <c r="P7009" s="142"/>
      <c r="Q7009" s="142"/>
      <c r="R7009" s="142"/>
      <c r="S7009" s="139"/>
    </row>
    <row r="7010" spans="2:19" ht="15.75" customHeight="1" x14ac:dyDescent="0.25">
      <c r="B7010" s="106"/>
      <c r="C7010" s="106"/>
      <c r="D7010" s="139"/>
      <c r="E7010" s="140"/>
      <c r="F7010" s="140"/>
      <c r="G7010" s="140"/>
      <c r="M7010" s="140"/>
      <c r="N7010" s="167"/>
      <c r="O7010" s="167"/>
      <c r="P7010" s="142"/>
      <c r="Q7010" s="142"/>
      <c r="R7010" s="142"/>
      <c r="S7010" s="139"/>
    </row>
    <row r="7011" spans="2:19" ht="15.75" customHeight="1" x14ac:dyDescent="0.25">
      <c r="B7011" s="106"/>
      <c r="C7011" s="106"/>
      <c r="D7011" s="139"/>
      <c r="E7011" s="140"/>
      <c r="F7011" s="140"/>
      <c r="G7011" s="140"/>
      <c r="M7011" s="140"/>
      <c r="N7011" s="167"/>
      <c r="O7011" s="167"/>
      <c r="P7011" s="142"/>
      <c r="Q7011" s="142"/>
      <c r="R7011" s="142"/>
      <c r="S7011" s="139"/>
    </row>
    <row r="7012" spans="2:19" ht="15.75" customHeight="1" x14ac:dyDescent="0.25">
      <c r="B7012" s="106"/>
      <c r="C7012" s="106"/>
      <c r="D7012" s="139"/>
      <c r="E7012" s="140"/>
      <c r="F7012" s="140"/>
      <c r="G7012" s="140"/>
      <c r="M7012" s="140"/>
      <c r="N7012" s="167"/>
      <c r="O7012" s="167"/>
      <c r="P7012" s="142"/>
      <c r="Q7012" s="142"/>
      <c r="R7012" s="142"/>
      <c r="S7012" s="139"/>
    </row>
    <row r="7013" spans="2:19" ht="15.75" customHeight="1" x14ac:dyDescent="0.25">
      <c r="B7013" s="106"/>
      <c r="C7013" s="106"/>
      <c r="D7013" s="139"/>
      <c r="E7013" s="140"/>
      <c r="F7013" s="140"/>
      <c r="G7013" s="140"/>
      <c r="M7013" s="140"/>
      <c r="N7013" s="167"/>
      <c r="O7013" s="167"/>
      <c r="P7013" s="142"/>
      <c r="Q7013" s="142"/>
      <c r="R7013" s="142"/>
      <c r="S7013" s="139"/>
    </row>
    <row r="7014" spans="2:19" ht="15.75" customHeight="1" x14ac:dyDescent="0.25">
      <c r="B7014" s="106"/>
      <c r="C7014" s="106"/>
      <c r="D7014" s="139"/>
      <c r="E7014" s="140"/>
      <c r="F7014" s="140"/>
      <c r="G7014" s="140"/>
      <c r="M7014" s="140"/>
      <c r="N7014" s="167"/>
      <c r="O7014" s="167"/>
      <c r="P7014" s="142"/>
      <c r="Q7014" s="142"/>
      <c r="R7014" s="142"/>
      <c r="S7014" s="139"/>
    </row>
    <row r="7015" spans="2:19" ht="15.75" customHeight="1" x14ac:dyDescent="0.25">
      <c r="B7015" s="106"/>
      <c r="C7015" s="106"/>
      <c r="D7015" s="139"/>
      <c r="E7015" s="140"/>
      <c r="F7015" s="140"/>
      <c r="G7015" s="140"/>
      <c r="M7015" s="140"/>
      <c r="N7015" s="167"/>
      <c r="O7015" s="167"/>
      <c r="P7015" s="142"/>
      <c r="Q7015" s="142"/>
      <c r="R7015" s="142"/>
      <c r="S7015" s="139"/>
    </row>
    <row r="7016" spans="2:19" ht="15.75" customHeight="1" x14ac:dyDescent="0.25">
      <c r="B7016" s="106"/>
      <c r="C7016" s="106"/>
      <c r="D7016" s="139"/>
      <c r="E7016" s="140"/>
      <c r="F7016" s="140"/>
      <c r="G7016" s="140"/>
      <c r="M7016" s="140"/>
      <c r="N7016" s="167"/>
      <c r="O7016" s="167"/>
      <c r="P7016" s="142"/>
      <c r="Q7016" s="142"/>
      <c r="R7016" s="142"/>
      <c r="S7016" s="139"/>
    </row>
    <row r="7017" spans="2:19" ht="15.75" customHeight="1" x14ac:dyDescent="0.25">
      <c r="B7017" s="106"/>
      <c r="C7017" s="106"/>
      <c r="D7017" s="139"/>
      <c r="E7017" s="140"/>
      <c r="F7017" s="140"/>
      <c r="G7017" s="140"/>
      <c r="M7017" s="140"/>
      <c r="N7017" s="167"/>
      <c r="O7017" s="167"/>
      <c r="P7017" s="142"/>
      <c r="Q7017" s="142"/>
      <c r="R7017" s="142"/>
      <c r="S7017" s="139"/>
    </row>
    <row r="7018" spans="2:19" ht="15.75" customHeight="1" x14ac:dyDescent="0.25">
      <c r="B7018" s="106"/>
      <c r="C7018" s="106"/>
      <c r="D7018" s="139"/>
      <c r="E7018" s="140"/>
      <c r="F7018" s="140"/>
      <c r="G7018" s="140"/>
      <c r="M7018" s="140"/>
      <c r="N7018" s="167"/>
      <c r="O7018" s="167"/>
      <c r="P7018" s="142"/>
      <c r="Q7018" s="142"/>
      <c r="R7018" s="142"/>
      <c r="S7018" s="139"/>
    </row>
    <row r="7019" spans="2:19" ht="15.75" customHeight="1" x14ac:dyDescent="0.25">
      <c r="B7019" s="106"/>
      <c r="C7019" s="106"/>
      <c r="D7019" s="139"/>
      <c r="E7019" s="140"/>
      <c r="F7019" s="140"/>
      <c r="G7019" s="140"/>
      <c r="M7019" s="140"/>
      <c r="N7019" s="167"/>
      <c r="O7019" s="167"/>
      <c r="P7019" s="142"/>
      <c r="Q7019" s="142"/>
      <c r="R7019" s="142"/>
      <c r="S7019" s="139"/>
    </row>
    <row r="7020" spans="2:19" ht="15.75" customHeight="1" x14ac:dyDescent="0.25">
      <c r="B7020" s="106"/>
      <c r="C7020" s="106"/>
      <c r="D7020" s="139"/>
      <c r="E7020" s="140"/>
      <c r="F7020" s="140"/>
      <c r="G7020" s="140"/>
      <c r="M7020" s="140"/>
      <c r="N7020" s="167"/>
      <c r="O7020" s="167"/>
      <c r="P7020" s="142"/>
      <c r="Q7020" s="142"/>
      <c r="R7020" s="142"/>
      <c r="S7020" s="139"/>
    </row>
    <row r="7021" spans="2:19" ht="15.75" customHeight="1" x14ac:dyDescent="0.25">
      <c r="B7021" s="106"/>
      <c r="C7021" s="106"/>
      <c r="D7021" s="139"/>
      <c r="E7021" s="140"/>
      <c r="F7021" s="140"/>
      <c r="G7021" s="140"/>
      <c r="M7021" s="140"/>
      <c r="N7021" s="167"/>
      <c r="O7021" s="167"/>
      <c r="P7021" s="142"/>
      <c r="Q7021" s="142"/>
      <c r="R7021" s="142"/>
      <c r="S7021" s="139"/>
    </row>
    <row r="7022" spans="2:19" ht="15.75" customHeight="1" x14ac:dyDescent="0.25">
      <c r="B7022" s="106"/>
      <c r="C7022" s="106"/>
      <c r="D7022" s="139"/>
      <c r="E7022" s="140"/>
      <c r="F7022" s="140"/>
      <c r="G7022" s="140"/>
      <c r="M7022" s="140"/>
      <c r="N7022" s="167"/>
      <c r="O7022" s="167"/>
      <c r="P7022" s="142"/>
      <c r="Q7022" s="142"/>
      <c r="R7022" s="142"/>
      <c r="S7022" s="139"/>
    </row>
    <row r="7023" spans="2:19" ht="15.75" customHeight="1" x14ac:dyDescent="0.25">
      <c r="B7023" s="106"/>
      <c r="C7023" s="106"/>
      <c r="D7023" s="139"/>
      <c r="E7023" s="140"/>
      <c r="F7023" s="140"/>
      <c r="G7023" s="140"/>
      <c r="M7023" s="140"/>
      <c r="N7023" s="167"/>
      <c r="O7023" s="167"/>
      <c r="P7023" s="142"/>
      <c r="Q7023" s="142"/>
      <c r="R7023" s="142"/>
      <c r="S7023" s="139"/>
    </row>
    <row r="7024" spans="2:19" ht="15.75" customHeight="1" x14ac:dyDescent="0.25">
      <c r="B7024" s="106"/>
      <c r="C7024" s="106"/>
      <c r="D7024" s="139"/>
      <c r="E7024" s="140"/>
      <c r="F7024" s="140"/>
      <c r="G7024" s="140"/>
      <c r="M7024" s="140"/>
      <c r="N7024" s="167"/>
      <c r="O7024" s="167"/>
      <c r="P7024" s="142"/>
      <c r="Q7024" s="142"/>
      <c r="R7024" s="142"/>
      <c r="S7024" s="139"/>
    </row>
    <row r="7025" spans="2:19" ht="15.75" customHeight="1" x14ac:dyDescent="0.25">
      <c r="B7025" s="106"/>
      <c r="C7025" s="106"/>
      <c r="D7025" s="139"/>
      <c r="E7025" s="140"/>
      <c r="F7025" s="140"/>
      <c r="G7025" s="140"/>
      <c r="M7025" s="140"/>
      <c r="N7025" s="167"/>
      <c r="O7025" s="167"/>
      <c r="P7025" s="142"/>
      <c r="Q7025" s="142"/>
      <c r="R7025" s="142"/>
      <c r="S7025" s="139"/>
    </row>
    <row r="7026" spans="2:19" ht="15.75" customHeight="1" x14ac:dyDescent="0.25">
      <c r="B7026" s="106"/>
      <c r="C7026" s="106"/>
      <c r="D7026" s="139"/>
      <c r="E7026" s="140"/>
      <c r="F7026" s="140"/>
      <c r="G7026" s="140"/>
      <c r="M7026" s="140"/>
      <c r="N7026" s="167"/>
      <c r="O7026" s="167"/>
      <c r="P7026" s="142"/>
      <c r="Q7026" s="142"/>
      <c r="R7026" s="142"/>
      <c r="S7026" s="139"/>
    </row>
    <row r="7027" spans="2:19" ht="15.75" customHeight="1" x14ac:dyDescent="0.25">
      <c r="B7027" s="106"/>
      <c r="C7027" s="106"/>
      <c r="D7027" s="139"/>
      <c r="E7027" s="140"/>
      <c r="F7027" s="140"/>
      <c r="G7027" s="140"/>
      <c r="M7027" s="140"/>
      <c r="N7027" s="167"/>
      <c r="O7027" s="167"/>
      <c r="P7027" s="142"/>
      <c r="Q7027" s="142"/>
      <c r="R7027" s="142"/>
      <c r="S7027" s="139"/>
    </row>
    <row r="7028" spans="2:19" ht="15.75" customHeight="1" x14ac:dyDescent="0.25">
      <c r="B7028" s="106"/>
      <c r="C7028" s="106"/>
      <c r="D7028" s="139"/>
      <c r="E7028" s="140"/>
      <c r="F7028" s="140"/>
      <c r="G7028" s="140"/>
      <c r="M7028" s="140"/>
      <c r="N7028" s="167"/>
      <c r="O7028" s="167"/>
      <c r="P7028" s="142"/>
      <c r="Q7028" s="142"/>
      <c r="R7028" s="142"/>
      <c r="S7028" s="139"/>
    </row>
    <row r="7029" spans="2:19" ht="15.75" customHeight="1" x14ac:dyDescent="0.25">
      <c r="B7029" s="106"/>
      <c r="C7029" s="106"/>
      <c r="D7029" s="139"/>
      <c r="E7029" s="140"/>
      <c r="F7029" s="140"/>
      <c r="G7029" s="140"/>
      <c r="M7029" s="140"/>
      <c r="N7029" s="167"/>
      <c r="O7029" s="167"/>
      <c r="P7029" s="142"/>
      <c r="Q7029" s="142"/>
      <c r="R7029" s="142"/>
      <c r="S7029" s="139"/>
    </row>
    <row r="7030" spans="2:19" ht="15.75" customHeight="1" x14ac:dyDescent="0.25">
      <c r="B7030" s="106"/>
      <c r="C7030" s="106"/>
      <c r="D7030" s="139"/>
      <c r="E7030" s="140"/>
      <c r="F7030" s="140"/>
      <c r="G7030" s="140"/>
      <c r="M7030" s="140"/>
      <c r="N7030" s="167"/>
      <c r="O7030" s="167"/>
      <c r="P7030" s="142"/>
      <c r="Q7030" s="142"/>
      <c r="R7030" s="142"/>
      <c r="S7030" s="139"/>
    </row>
    <row r="7031" spans="2:19" ht="15.75" customHeight="1" x14ac:dyDescent="0.25">
      <c r="B7031" s="106"/>
      <c r="C7031" s="106"/>
      <c r="D7031" s="139"/>
      <c r="E7031" s="140"/>
      <c r="F7031" s="140"/>
      <c r="G7031" s="140"/>
      <c r="M7031" s="140"/>
      <c r="N7031" s="167"/>
      <c r="O7031" s="167"/>
      <c r="P7031" s="142"/>
      <c r="Q7031" s="142"/>
      <c r="R7031" s="142"/>
      <c r="S7031" s="139"/>
    </row>
    <row r="7032" spans="2:19" ht="15.75" customHeight="1" x14ac:dyDescent="0.25">
      <c r="B7032" s="106"/>
      <c r="C7032" s="106"/>
      <c r="D7032" s="139"/>
      <c r="E7032" s="140"/>
      <c r="F7032" s="140"/>
      <c r="G7032" s="140"/>
      <c r="M7032" s="140"/>
      <c r="N7032" s="167"/>
      <c r="O7032" s="167"/>
      <c r="P7032" s="142"/>
      <c r="Q7032" s="142"/>
      <c r="R7032" s="142"/>
      <c r="S7032" s="139"/>
    </row>
    <row r="7033" spans="2:19" ht="15.75" customHeight="1" x14ac:dyDescent="0.25">
      <c r="B7033" s="106"/>
      <c r="C7033" s="106"/>
      <c r="D7033" s="139"/>
      <c r="E7033" s="140"/>
      <c r="F7033" s="140"/>
      <c r="G7033" s="140"/>
      <c r="M7033" s="140"/>
      <c r="N7033" s="167"/>
      <c r="O7033" s="167"/>
      <c r="P7033" s="142"/>
      <c r="Q7033" s="142"/>
      <c r="R7033" s="142"/>
      <c r="S7033" s="139"/>
    </row>
    <row r="7034" spans="2:19" ht="15.75" customHeight="1" x14ac:dyDescent="0.25">
      <c r="B7034" s="106"/>
      <c r="C7034" s="106"/>
      <c r="D7034" s="139"/>
      <c r="E7034" s="140"/>
      <c r="F7034" s="140"/>
      <c r="G7034" s="140"/>
      <c r="M7034" s="140"/>
      <c r="N7034" s="167"/>
      <c r="O7034" s="167"/>
      <c r="P7034" s="142"/>
      <c r="Q7034" s="142"/>
      <c r="R7034" s="142"/>
      <c r="S7034" s="139"/>
    </row>
    <row r="7035" spans="2:19" ht="15.75" customHeight="1" x14ac:dyDescent="0.25">
      <c r="B7035" s="106"/>
      <c r="C7035" s="106"/>
      <c r="D7035" s="139"/>
      <c r="E7035" s="140"/>
      <c r="F7035" s="140"/>
      <c r="G7035" s="140"/>
      <c r="M7035" s="140"/>
      <c r="N7035" s="167"/>
      <c r="O7035" s="167"/>
      <c r="P7035" s="142"/>
      <c r="Q7035" s="142"/>
      <c r="R7035" s="142"/>
      <c r="S7035" s="139"/>
    </row>
    <row r="7036" spans="2:19" ht="15.75" customHeight="1" x14ac:dyDescent="0.25">
      <c r="B7036" s="106"/>
      <c r="C7036" s="106"/>
      <c r="D7036" s="139"/>
      <c r="E7036" s="140"/>
      <c r="F7036" s="140"/>
      <c r="G7036" s="140"/>
      <c r="M7036" s="140"/>
      <c r="N7036" s="167"/>
      <c r="O7036" s="167"/>
      <c r="P7036" s="142"/>
      <c r="Q7036" s="142"/>
      <c r="R7036" s="142"/>
      <c r="S7036" s="139"/>
    </row>
    <row r="7037" spans="2:19" ht="15.75" customHeight="1" x14ac:dyDescent="0.25">
      <c r="B7037" s="106"/>
      <c r="C7037" s="106"/>
      <c r="D7037" s="139"/>
      <c r="E7037" s="140"/>
      <c r="F7037" s="140"/>
      <c r="G7037" s="140"/>
      <c r="M7037" s="140"/>
      <c r="N7037" s="167"/>
      <c r="O7037" s="167"/>
      <c r="P7037" s="142"/>
      <c r="Q7037" s="142"/>
      <c r="R7037" s="142"/>
      <c r="S7037" s="139"/>
    </row>
    <row r="7038" spans="2:19" ht="15.75" customHeight="1" x14ac:dyDescent="0.25">
      <c r="B7038" s="106"/>
      <c r="C7038" s="106"/>
      <c r="D7038" s="139"/>
      <c r="E7038" s="140"/>
      <c r="F7038" s="140"/>
      <c r="G7038" s="140"/>
      <c r="M7038" s="140"/>
      <c r="N7038" s="167"/>
      <c r="O7038" s="167"/>
      <c r="P7038" s="142"/>
      <c r="Q7038" s="142"/>
      <c r="R7038" s="142"/>
      <c r="S7038" s="139"/>
    </row>
    <row r="7039" spans="2:19" ht="15.75" customHeight="1" x14ac:dyDescent="0.25">
      <c r="B7039" s="106"/>
      <c r="C7039" s="106"/>
      <c r="D7039" s="139"/>
      <c r="E7039" s="140"/>
      <c r="F7039" s="140"/>
      <c r="G7039" s="140"/>
      <c r="M7039" s="140"/>
      <c r="N7039" s="167"/>
      <c r="O7039" s="167"/>
      <c r="P7039" s="142"/>
      <c r="Q7039" s="142"/>
      <c r="R7039" s="142"/>
      <c r="S7039" s="139"/>
    </row>
    <row r="7040" spans="2:19" ht="15.75" customHeight="1" x14ac:dyDescent="0.25">
      <c r="B7040" s="106"/>
      <c r="C7040" s="106"/>
      <c r="D7040" s="139"/>
      <c r="E7040" s="140"/>
      <c r="F7040" s="140"/>
      <c r="G7040" s="140"/>
      <c r="M7040" s="140"/>
      <c r="N7040" s="167"/>
      <c r="O7040" s="167"/>
      <c r="P7040" s="142"/>
      <c r="Q7040" s="142"/>
      <c r="R7040" s="142"/>
      <c r="S7040" s="139"/>
    </row>
    <row r="7041" spans="2:19" ht="15.75" customHeight="1" x14ac:dyDescent="0.25">
      <c r="B7041" s="106"/>
      <c r="C7041" s="106"/>
      <c r="D7041" s="139"/>
      <c r="E7041" s="140"/>
      <c r="F7041" s="140"/>
      <c r="G7041" s="140"/>
      <c r="M7041" s="140"/>
      <c r="N7041" s="167"/>
      <c r="O7041" s="167"/>
      <c r="P7041" s="142"/>
      <c r="Q7041" s="142"/>
      <c r="R7041" s="142"/>
      <c r="S7041" s="139"/>
    </row>
    <row r="7042" spans="2:19" ht="15.75" customHeight="1" x14ac:dyDescent="0.25">
      <c r="B7042" s="106"/>
      <c r="C7042" s="106"/>
      <c r="D7042" s="139"/>
      <c r="E7042" s="140"/>
      <c r="F7042" s="140"/>
      <c r="G7042" s="140"/>
      <c r="M7042" s="140"/>
      <c r="N7042" s="167"/>
      <c r="O7042" s="167"/>
      <c r="P7042" s="142"/>
      <c r="Q7042" s="142"/>
      <c r="R7042" s="142"/>
      <c r="S7042" s="139"/>
    </row>
    <row r="7043" spans="2:19" ht="15.75" customHeight="1" x14ac:dyDescent="0.25">
      <c r="B7043" s="106"/>
      <c r="C7043" s="106"/>
      <c r="D7043" s="139"/>
      <c r="E7043" s="140"/>
      <c r="F7043" s="140"/>
      <c r="G7043" s="140"/>
      <c r="M7043" s="140"/>
      <c r="N7043" s="167"/>
      <c r="O7043" s="167"/>
      <c r="P7043" s="142"/>
      <c r="Q7043" s="142"/>
      <c r="R7043" s="142"/>
      <c r="S7043" s="139"/>
    </row>
    <row r="7044" spans="2:19" ht="15.75" customHeight="1" x14ac:dyDescent="0.25">
      <c r="B7044" s="106"/>
      <c r="C7044" s="106"/>
      <c r="D7044" s="139"/>
      <c r="E7044" s="140"/>
      <c r="F7044" s="140"/>
      <c r="G7044" s="140"/>
      <c r="M7044" s="140"/>
      <c r="N7044" s="167"/>
      <c r="O7044" s="167"/>
      <c r="P7044" s="142"/>
      <c r="Q7044" s="142"/>
      <c r="R7044" s="142"/>
      <c r="S7044" s="139"/>
    </row>
    <row r="7045" spans="2:19" ht="15.75" customHeight="1" x14ac:dyDescent="0.25">
      <c r="B7045" s="106"/>
      <c r="C7045" s="106"/>
      <c r="D7045" s="139"/>
      <c r="E7045" s="140"/>
      <c r="F7045" s="140"/>
      <c r="G7045" s="140"/>
      <c r="M7045" s="140"/>
      <c r="N7045" s="167"/>
      <c r="O7045" s="167"/>
      <c r="P7045" s="142"/>
      <c r="Q7045" s="142"/>
      <c r="R7045" s="142"/>
      <c r="S7045" s="139"/>
    </row>
    <row r="7046" spans="2:19" ht="15.75" customHeight="1" x14ac:dyDescent="0.25">
      <c r="B7046" s="106"/>
      <c r="C7046" s="106"/>
      <c r="D7046" s="139"/>
      <c r="E7046" s="140"/>
      <c r="F7046" s="140"/>
      <c r="G7046" s="140"/>
      <c r="M7046" s="140"/>
      <c r="N7046" s="167"/>
      <c r="O7046" s="167"/>
      <c r="P7046" s="142"/>
      <c r="Q7046" s="142"/>
      <c r="R7046" s="142"/>
      <c r="S7046" s="139"/>
    </row>
    <row r="7047" spans="2:19" ht="15.75" customHeight="1" x14ac:dyDescent="0.25">
      <c r="B7047" s="106"/>
      <c r="C7047" s="106"/>
      <c r="D7047" s="139"/>
      <c r="E7047" s="140"/>
      <c r="F7047" s="140"/>
      <c r="G7047" s="140"/>
      <c r="M7047" s="140"/>
      <c r="N7047" s="167"/>
      <c r="O7047" s="167"/>
      <c r="P7047" s="142"/>
      <c r="Q7047" s="142"/>
      <c r="R7047" s="142"/>
      <c r="S7047" s="139"/>
    </row>
    <row r="7048" spans="2:19" ht="15.75" customHeight="1" x14ac:dyDescent="0.25">
      <c r="B7048" s="106"/>
      <c r="C7048" s="106"/>
      <c r="D7048" s="139"/>
      <c r="E7048" s="140"/>
      <c r="F7048" s="140"/>
      <c r="G7048" s="140"/>
      <c r="M7048" s="140"/>
      <c r="N7048" s="167"/>
      <c r="O7048" s="167"/>
      <c r="P7048" s="142"/>
      <c r="Q7048" s="142"/>
      <c r="R7048" s="142"/>
      <c r="S7048" s="139"/>
    </row>
    <row r="7049" spans="2:19" ht="15.75" customHeight="1" x14ac:dyDescent="0.25">
      <c r="B7049" s="106"/>
      <c r="C7049" s="106"/>
      <c r="D7049" s="139"/>
      <c r="E7049" s="140"/>
      <c r="F7049" s="140"/>
      <c r="G7049" s="140"/>
      <c r="M7049" s="140"/>
      <c r="N7049" s="167"/>
      <c r="O7049" s="167"/>
      <c r="P7049" s="142"/>
      <c r="Q7049" s="142"/>
      <c r="R7049" s="142"/>
      <c r="S7049" s="139"/>
    </row>
    <row r="7050" spans="2:19" ht="15.75" customHeight="1" x14ac:dyDescent="0.25">
      <c r="B7050" s="106"/>
      <c r="C7050" s="106"/>
      <c r="D7050" s="139"/>
      <c r="E7050" s="140"/>
      <c r="F7050" s="140"/>
      <c r="G7050" s="140"/>
      <c r="M7050" s="140"/>
      <c r="N7050" s="167"/>
      <c r="O7050" s="167"/>
      <c r="P7050" s="142"/>
      <c r="Q7050" s="142"/>
      <c r="R7050" s="142"/>
      <c r="S7050" s="139"/>
    </row>
    <row r="7051" spans="2:19" ht="15.75" customHeight="1" x14ac:dyDescent="0.25">
      <c r="B7051" s="106"/>
      <c r="C7051" s="106"/>
      <c r="D7051" s="139"/>
      <c r="E7051" s="140"/>
      <c r="F7051" s="140"/>
      <c r="G7051" s="140"/>
      <c r="M7051" s="140"/>
      <c r="N7051" s="167"/>
      <c r="O7051" s="167"/>
      <c r="P7051" s="142"/>
      <c r="Q7051" s="142"/>
      <c r="R7051" s="142"/>
      <c r="S7051" s="139"/>
    </row>
    <row r="7052" spans="2:19" ht="15.75" customHeight="1" x14ac:dyDescent="0.25">
      <c r="B7052" s="106"/>
      <c r="C7052" s="106"/>
      <c r="D7052" s="139"/>
      <c r="E7052" s="140"/>
      <c r="F7052" s="140"/>
      <c r="G7052" s="140"/>
      <c r="M7052" s="140"/>
      <c r="N7052" s="167"/>
      <c r="O7052" s="167"/>
      <c r="P7052" s="142"/>
      <c r="Q7052" s="142"/>
      <c r="R7052" s="142"/>
      <c r="S7052" s="139"/>
    </row>
    <row r="7053" spans="2:19" ht="15.75" customHeight="1" x14ac:dyDescent="0.25">
      <c r="B7053" s="106"/>
      <c r="C7053" s="106"/>
      <c r="D7053" s="139"/>
      <c r="E7053" s="140"/>
      <c r="F7053" s="140"/>
      <c r="G7053" s="140"/>
      <c r="M7053" s="140"/>
      <c r="N7053" s="167"/>
      <c r="O7053" s="167"/>
      <c r="P7053" s="142"/>
      <c r="Q7053" s="142"/>
      <c r="R7053" s="142"/>
      <c r="S7053" s="139"/>
    </row>
    <row r="7054" spans="2:19" ht="15.75" customHeight="1" x14ac:dyDescent="0.25">
      <c r="B7054" s="106"/>
      <c r="C7054" s="106"/>
      <c r="D7054" s="139"/>
      <c r="E7054" s="140"/>
      <c r="F7054" s="140"/>
      <c r="G7054" s="140"/>
      <c r="M7054" s="140"/>
      <c r="N7054" s="167"/>
      <c r="O7054" s="167"/>
      <c r="P7054" s="142"/>
      <c r="Q7054" s="142"/>
      <c r="R7054" s="142"/>
      <c r="S7054" s="139"/>
    </row>
    <row r="7055" spans="2:19" ht="15.75" customHeight="1" x14ac:dyDescent="0.25">
      <c r="B7055" s="106"/>
      <c r="C7055" s="106"/>
      <c r="D7055" s="139"/>
      <c r="E7055" s="140"/>
      <c r="F7055" s="140"/>
      <c r="G7055" s="140"/>
      <c r="M7055" s="140"/>
      <c r="N7055" s="167"/>
      <c r="O7055" s="167"/>
      <c r="P7055" s="142"/>
      <c r="Q7055" s="142"/>
      <c r="R7055" s="142"/>
      <c r="S7055" s="139"/>
    </row>
    <row r="7056" spans="2:19" ht="15.75" customHeight="1" x14ac:dyDescent="0.25">
      <c r="B7056" s="106"/>
      <c r="C7056" s="106"/>
      <c r="D7056" s="139"/>
      <c r="E7056" s="140"/>
      <c r="F7056" s="140"/>
      <c r="G7056" s="140"/>
      <c r="M7056" s="140"/>
      <c r="N7056" s="167"/>
      <c r="O7056" s="167"/>
      <c r="P7056" s="142"/>
      <c r="Q7056" s="142"/>
      <c r="R7056" s="142"/>
      <c r="S7056" s="139"/>
    </row>
    <row r="7057" spans="2:19" ht="15.75" customHeight="1" x14ac:dyDescent="0.25">
      <c r="B7057" s="106"/>
      <c r="C7057" s="106"/>
      <c r="D7057" s="139"/>
      <c r="E7057" s="140"/>
      <c r="F7057" s="140"/>
      <c r="G7057" s="140"/>
      <c r="M7057" s="140"/>
      <c r="N7057" s="167"/>
      <c r="O7057" s="167"/>
      <c r="P7057" s="142"/>
      <c r="Q7057" s="142"/>
      <c r="R7057" s="142"/>
      <c r="S7057" s="139"/>
    </row>
    <row r="7058" spans="2:19" ht="15.75" customHeight="1" x14ac:dyDescent="0.25">
      <c r="B7058" s="106"/>
      <c r="C7058" s="106"/>
      <c r="D7058" s="139"/>
      <c r="E7058" s="140"/>
      <c r="F7058" s="140"/>
      <c r="G7058" s="140"/>
      <c r="M7058" s="140"/>
      <c r="N7058" s="167"/>
      <c r="O7058" s="167"/>
      <c r="P7058" s="142"/>
      <c r="Q7058" s="142"/>
      <c r="R7058" s="142"/>
      <c r="S7058" s="139"/>
    </row>
    <row r="7059" spans="2:19" ht="15.75" customHeight="1" x14ac:dyDescent="0.25">
      <c r="B7059" s="106"/>
      <c r="C7059" s="106"/>
      <c r="D7059" s="139"/>
      <c r="E7059" s="140"/>
      <c r="F7059" s="140"/>
      <c r="G7059" s="140"/>
      <c r="M7059" s="140"/>
      <c r="N7059" s="167"/>
      <c r="O7059" s="167"/>
      <c r="P7059" s="142"/>
      <c r="Q7059" s="142"/>
      <c r="R7059" s="142"/>
      <c r="S7059" s="139"/>
    </row>
    <row r="7060" spans="2:19" ht="15.75" customHeight="1" x14ac:dyDescent="0.25">
      <c r="B7060" s="106"/>
      <c r="C7060" s="106"/>
      <c r="D7060" s="139"/>
      <c r="E7060" s="140"/>
      <c r="F7060" s="140"/>
      <c r="G7060" s="140"/>
      <c r="M7060" s="140"/>
      <c r="N7060" s="167"/>
      <c r="O7060" s="167"/>
      <c r="P7060" s="142"/>
      <c r="Q7060" s="142"/>
      <c r="R7060" s="142"/>
      <c r="S7060" s="139"/>
    </row>
    <row r="7061" spans="2:19" ht="15.75" customHeight="1" x14ac:dyDescent="0.25">
      <c r="B7061" s="106"/>
      <c r="C7061" s="106"/>
      <c r="D7061" s="139"/>
      <c r="E7061" s="140"/>
      <c r="F7061" s="140"/>
      <c r="G7061" s="140"/>
      <c r="M7061" s="140"/>
      <c r="N7061" s="167"/>
      <c r="O7061" s="167"/>
      <c r="P7061" s="142"/>
      <c r="Q7061" s="142"/>
      <c r="R7061" s="142"/>
      <c r="S7061" s="139"/>
    </row>
    <row r="7062" spans="2:19" ht="15.75" customHeight="1" x14ac:dyDescent="0.25">
      <c r="B7062" s="106"/>
      <c r="C7062" s="106"/>
      <c r="D7062" s="139"/>
      <c r="E7062" s="140"/>
      <c r="F7062" s="140"/>
      <c r="G7062" s="140"/>
      <c r="M7062" s="140"/>
      <c r="N7062" s="167"/>
      <c r="O7062" s="167"/>
      <c r="P7062" s="142"/>
      <c r="Q7062" s="142"/>
      <c r="R7062" s="142"/>
      <c r="S7062" s="139"/>
    </row>
    <row r="7063" spans="2:19" ht="15.75" customHeight="1" x14ac:dyDescent="0.25">
      <c r="B7063" s="106"/>
      <c r="C7063" s="106"/>
      <c r="D7063" s="139"/>
      <c r="E7063" s="140"/>
      <c r="F7063" s="140"/>
      <c r="G7063" s="140"/>
      <c r="M7063" s="140"/>
      <c r="N7063" s="167"/>
      <c r="O7063" s="167"/>
      <c r="P7063" s="142"/>
      <c r="Q7063" s="142"/>
      <c r="R7063" s="142"/>
      <c r="S7063" s="139"/>
    </row>
    <row r="7064" spans="2:19" ht="15.75" customHeight="1" x14ac:dyDescent="0.25">
      <c r="B7064" s="106"/>
      <c r="C7064" s="106"/>
      <c r="D7064" s="139"/>
      <c r="E7064" s="140"/>
      <c r="F7064" s="140"/>
      <c r="G7064" s="140"/>
      <c r="M7064" s="140"/>
      <c r="N7064" s="167"/>
      <c r="O7064" s="167"/>
      <c r="P7064" s="142"/>
      <c r="Q7064" s="142"/>
      <c r="R7064" s="142"/>
      <c r="S7064" s="139"/>
    </row>
    <row r="7065" spans="2:19" ht="15.75" customHeight="1" x14ac:dyDescent="0.25">
      <c r="B7065" s="106"/>
      <c r="C7065" s="106"/>
      <c r="D7065" s="139"/>
      <c r="E7065" s="140"/>
      <c r="F7065" s="140"/>
      <c r="G7065" s="140"/>
      <c r="M7065" s="140"/>
      <c r="N7065" s="167"/>
      <c r="O7065" s="167"/>
      <c r="P7065" s="142"/>
      <c r="Q7065" s="142"/>
      <c r="R7065" s="142"/>
      <c r="S7065" s="139"/>
    </row>
    <row r="7066" spans="2:19" ht="15.75" customHeight="1" x14ac:dyDescent="0.25">
      <c r="B7066" s="106"/>
      <c r="C7066" s="106"/>
      <c r="D7066" s="139"/>
      <c r="E7066" s="140"/>
      <c r="F7066" s="140"/>
      <c r="G7066" s="140"/>
      <c r="M7066" s="140"/>
      <c r="N7066" s="167"/>
      <c r="O7066" s="167"/>
      <c r="P7066" s="142"/>
      <c r="Q7066" s="142"/>
      <c r="R7066" s="142"/>
      <c r="S7066" s="139"/>
    </row>
    <row r="7067" spans="2:19" ht="15.75" customHeight="1" x14ac:dyDescent="0.25">
      <c r="B7067" s="106"/>
      <c r="C7067" s="106"/>
      <c r="D7067" s="139"/>
      <c r="E7067" s="140"/>
      <c r="F7067" s="140"/>
      <c r="G7067" s="140"/>
      <c r="M7067" s="140"/>
      <c r="N7067" s="167"/>
      <c r="O7067" s="167"/>
      <c r="P7067" s="142"/>
      <c r="Q7067" s="142"/>
      <c r="R7067" s="142"/>
      <c r="S7067" s="139"/>
    </row>
    <row r="7068" spans="2:19" ht="15.75" customHeight="1" x14ac:dyDescent="0.25">
      <c r="B7068" s="106"/>
      <c r="C7068" s="106"/>
      <c r="D7068" s="139"/>
      <c r="E7068" s="140"/>
      <c r="F7068" s="140"/>
      <c r="G7068" s="140"/>
      <c r="M7068" s="140"/>
      <c r="N7068" s="167"/>
      <c r="O7068" s="167"/>
      <c r="P7068" s="142"/>
      <c r="Q7068" s="142"/>
      <c r="R7068" s="142"/>
      <c r="S7068" s="139"/>
    </row>
    <row r="7069" spans="2:19" ht="15.75" customHeight="1" x14ac:dyDescent="0.25">
      <c r="B7069" s="106"/>
      <c r="C7069" s="106"/>
      <c r="D7069" s="139"/>
      <c r="E7069" s="140"/>
      <c r="F7069" s="140"/>
      <c r="G7069" s="140"/>
      <c r="M7069" s="140"/>
      <c r="N7069" s="167"/>
      <c r="O7069" s="167"/>
      <c r="P7069" s="142"/>
      <c r="Q7069" s="142"/>
      <c r="R7069" s="142"/>
      <c r="S7069" s="139"/>
    </row>
    <row r="7070" spans="2:19" ht="15.75" customHeight="1" x14ac:dyDescent="0.25">
      <c r="B7070" s="106"/>
      <c r="C7070" s="106"/>
      <c r="D7070" s="139"/>
      <c r="E7070" s="140"/>
      <c r="F7070" s="140"/>
      <c r="G7070" s="140"/>
      <c r="M7070" s="140"/>
      <c r="N7070" s="167"/>
      <c r="O7070" s="167"/>
      <c r="P7070" s="142"/>
      <c r="Q7070" s="142"/>
      <c r="R7070" s="142"/>
      <c r="S7070" s="139"/>
    </row>
    <row r="7071" spans="2:19" ht="15.75" customHeight="1" x14ac:dyDescent="0.25">
      <c r="B7071" s="106"/>
      <c r="C7071" s="106"/>
      <c r="D7071" s="139"/>
      <c r="E7071" s="140"/>
      <c r="F7071" s="140"/>
      <c r="G7071" s="140"/>
      <c r="M7071" s="140"/>
      <c r="N7071" s="167"/>
      <c r="O7071" s="167"/>
      <c r="P7071" s="142"/>
      <c r="Q7071" s="142"/>
      <c r="R7071" s="142"/>
      <c r="S7071" s="139"/>
    </row>
    <row r="7072" spans="2:19" ht="15.75" customHeight="1" x14ac:dyDescent="0.25">
      <c r="B7072" s="106"/>
      <c r="C7072" s="106"/>
      <c r="D7072" s="139"/>
      <c r="E7072" s="140"/>
      <c r="F7072" s="140"/>
      <c r="G7072" s="140"/>
      <c r="M7072" s="140"/>
      <c r="N7072" s="167"/>
      <c r="O7072" s="167"/>
      <c r="P7072" s="142"/>
      <c r="Q7072" s="142"/>
      <c r="R7072" s="142"/>
      <c r="S7072" s="139"/>
    </row>
    <row r="7073" spans="2:19" ht="15.75" customHeight="1" x14ac:dyDescent="0.25">
      <c r="B7073" s="106"/>
      <c r="C7073" s="106"/>
      <c r="D7073" s="139"/>
      <c r="E7073" s="140"/>
      <c r="F7073" s="140"/>
      <c r="G7073" s="140"/>
      <c r="M7073" s="140"/>
      <c r="N7073" s="167"/>
      <c r="O7073" s="167"/>
      <c r="P7073" s="142"/>
      <c r="Q7073" s="142"/>
      <c r="R7073" s="142"/>
      <c r="S7073" s="139"/>
    </row>
    <row r="7074" spans="2:19" ht="15.75" customHeight="1" x14ac:dyDescent="0.25">
      <c r="B7074" s="106"/>
      <c r="C7074" s="106"/>
      <c r="D7074" s="139"/>
      <c r="E7074" s="140"/>
      <c r="F7074" s="140"/>
      <c r="G7074" s="140"/>
      <c r="M7074" s="140"/>
      <c r="N7074" s="167"/>
      <c r="O7074" s="167"/>
      <c r="P7074" s="142"/>
      <c r="Q7074" s="142"/>
      <c r="R7074" s="142"/>
      <c r="S7074" s="139"/>
    </row>
    <row r="7075" spans="2:19" ht="15.75" customHeight="1" x14ac:dyDescent="0.25">
      <c r="B7075" s="106"/>
      <c r="C7075" s="106"/>
      <c r="D7075" s="139"/>
      <c r="E7075" s="140"/>
      <c r="F7075" s="140"/>
      <c r="G7075" s="140"/>
      <c r="M7075" s="140"/>
      <c r="N7075" s="167"/>
      <c r="O7075" s="167"/>
      <c r="P7075" s="142"/>
      <c r="Q7075" s="142"/>
      <c r="R7075" s="142"/>
      <c r="S7075" s="139"/>
    </row>
    <row r="7076" spans="2:19" ht="15.75" customHeight="1" x14ac:dyDescent="0.25">
      <c r="B7076" s="106"/>
      <c r="C7076" s="106"/>
      <c r="D7076" s="139"/>
      <c r="E7076" s="140"/>
      <c r="F7076" s="140"/>
      <c r="G7076" s="140"/>
      <c r="M7076" s="140"/>
      <c r="N7076" s="167"/>
      <c r="O7076" s="167"/>
      <c r="P7076" s="142"/>
      <c r="Q7076" s="142"/>
      <c r="R7076" s="142"/>
      <c r="S7076" s="139"/>
    </row>
    <row r="7077" spans="2:19" ht="15.75" customHeight="1" x14ac:dyDescent="0.25">
      <c r="B7077" s="106"/>
      <c r="C7077" s="106"/>
      <c r="D7077" s="139"/>
      <c r="E7077" s="140"/>
      <c r="F7077" s="140"/>
      <c r="G7077" s="140"/>
      <c r="M7077" s="140"/>
      <c r="N7077" s="167"/>
      <c r="O7077" s="167"/>
      <c r="P7077" s="142"/>
      <c r="Q7077" s="142"/>
      <c r="R7077" s="142"/>
      <c r="S7077" s="139"/>
    </row>
    <row r="7078" spans="2:19" ht="15.75" customHeight="1" x14ac:dyDescent="0.25">
      <c r="B7078" s="106"/>
      <c r="C7078" s="106"/>
      <c r="D7078" s="139"/>
      <c r="E7078" s="140"/>
      <c r="F7078" s="140"/>
      <c r="G7078" s="140"/>
      <c r="M7078" s="140"/>
      <c r="N7078" s="167"/>
      <c r="O7078" s="167"/>
      <c r="P7078" s="142"/>
      <c r="Q7078" s="142"/>
      <c r="R7078" s="142"/>
      <c r="S7078" s="139"/>
    </row>
    <row r="7079" spans="2:19" ht="15.75" customHeight="1" x14ac:dyDescent="0.25">
      <c r="B7079" s="106"/>
      <c r="C7079" s="106"/>
      <c r="D7079" s="139"/>
      <c r="E7079" s="140"/>
      <c r="F7079" s="140"/>
      <c r="G7079" s="140"/>
      <c r="M7079" s="140"/>
      <c r="N7079" s="167"/>
      <c r="O7079" s="167"/>
      <c r="P7079" s="142"/>
      <c r="Q7079" s="142"/>
      <c r="R7079" s="142"/>
      <c r="S7079" s="139"/>
    </row>
    <row r="7080" spans="2:19" ht="15.75" customHeight="1" x14ac:dyDescent="0.25">
      <c r="B7080" s="106"/>
      <c r="C7080" s="106"/>
      <c r="D7080" s="139"/>
      <c r="E7080" s="140"/>
      <c r="F7080" s="140"/>
      <c r="G7080" s="140"/>
      <c r="M7080" s="140"/>
      <c r="N7080" s="167"/>
      <c r="O7080" s="167"/>
      <c r="P7080" s="142"/>
      <c r="Q7080" s="142"/>
      <c r="R7080" s="142"/>
      <c r="S7080" s="139"/>
    </row>
    <row r="7081" spans="2:19" ht="15.75" customHeight="1" x14ac:dyDescent="0.25">
      <c r="B7081" s="106"/>
      <c r="C7081" s="106"/>
      <c r="D7081" s="139"/>
      <c r="E7081" s="140"/>
      <c r="F7081" s="140"/>
      <c r="G7081" s="140"/>
      <c r="M7081" s="140"/>
      <c r="N7081" s="167"/>
      <c r="O7081" s="167"/>
      <c r="P7081" s="142"/>
      <c r="Q7081" s="142"/>
      <c r="R7081" s="142"/>
      <c r="S7081" s="139"/>
    </row>
    <row r="7082" spans="2:19" ht="15.75" customHeight="1" x14ac:dyDescent="0.25">
      <c r="B7082" s="106"/>
      <c r="C7082" s="106"/>
      <c r="D7082" s="139"/>
      <c r="E7082" s="140"/>
      <c r="F7082" s="140"/>
      <c r="G7082" s="140"/>
      <c r="M7082" s="140"/>
      <c r="N7082" s="167"/>
      <c r="O7082" s="167"/>
      <c r="P7082" s="142"/>
      <c r="Q7082" s="142"/>
      <c r="R7082" s="142"/>
      <c r="S7082" s="139"/>
    </row>
    <row r="7083" spans="2:19" ht="15.75" customHeight="1" x14ac:dyDescent="0.25">
      <c r="B7083" s="106"/>
      <c r="C7083" s="106"/>
      <c r="D7083" s="139"/>
      <c r="E7083" s="140"/>
      <c r="F7083" s="140"/>
      <c r="G7083" s="140"/>
      <c r="M7083" s="140"/>
      <c r="N7083" s="167"/>
      <c r="O7083" s="167"/>
      <c r="P7083" s="142"/>
      <c r="Q7083" s="142"/>
      <c r="R7083" s="142"/>
      <c r="S7083" s="139"/>
    </row>
    <row r="7084" spans="2:19" ht="15.75" customHeight="1" x14ac:dyDescent="0.25">
      <c r="B7084" s="106"/>
      <c r="C7084" s="106"/>
      <c r="D7084" s="139"/>
      <c r="E7084" s="140"/>
      <c r="F7084" s="140"/>
      <c r="G7084" s="140"/>
      <c r="M7084" s="140"/>
      <c r="N7084" s="167"/>
      <c r="O7084" s="167"/>
      <c r="P7084" s="142"/>
      <c r="Q7084" s="142"/>
      <c r="R7084" s="142"/>
      <c r="S7084" s="139"/>
    </row>
    <row r="7085" spans="2:19" ht="15.75" customHeight="1" x14ac:dyDescent="0.25">
      <c r="B7085" s="106"/>
      <c r="C7085" s="106"/>
      <c r="D7085" s="139"/>
      <c r="E7085" s="140"/>
      <c r="F7085" s="140"/>
      <c r="G7085" s="140"/>
      <c r="M7085" s="140"/>
      <c r="N7085" s="167"/>
      <c r="O7085" s="167"/>
      <c r="P7085" s="142"/>
      <c r="Q7085" s="142"/>
      <c r="R7085" s="142"/>
      <c r="S7085" s="139"/>
    </row>
    <row r="7086" spans="2:19" ht="15.75" customHeight="1" x14ac:dyDescent="0.25">
      <c r="B7086" s="106"/>
      <c r="C7086" s="106"/>
      <c r="D7086" s="139"/>
      <c r="E7086" s="140"/>
      <c r="F7086" s="140"/>
      <c r="G7086" s="140"/>
      <c r="M7086" s="140"/>
      <c r="N7086" s="167"/>
      <c r="O7086" s="167"/>
      <c r="P7086" s="142"/>
      <c r="Q7086" s="142"/>
      <c r="R7086" s="142"/>
      <c r="S7086" s="139"/>
    </row>
    <row r="7087" spans="2:19" ht="15.75" customHeight="1" x14ac:dyDescent="0.25">
      <c r="B7087" s="106"/>
      <c r="C7087" s="106"/>
      <c r="D7087" s="139"/>
      <c r="E7087" s="140"/>
      <c r="F7087" s="140"/>
      <c r="G7087" s="140"/>
      <c r="M7087" s="140"/>
      <c r="N7087" s="167"/>
      <c r="O7087" s="167"/>
      <c r="P7087" s="142"/>
      <c r="Q7087" s="142"/>
      <c r="R7087" s="142"/>
      <c r="S7087" s="139"/>
    </row>
    <row r="7088" spans="2:19" ht="15.75" customHeight="1" x14ac:dyDescent="0.25">
      <c r="B7088" s="106"/>
      <c r="C7088" s="106"/>
      <c r="D7088" s="139"/>
      <c r="E7088" s="140"/>
      <c r="F7088" s="140"/>
      <c r="G7088" s="140"/>
      <c r="M7088" s="140"/>
      <c r="N7088" s="167"/>
      <c r="O7088" s="167"/>
      <c r="P7088" s="142"/>
      <c r="Q7088" s="142"/>
      <c r="R7088" s="142"/>
      <c r="S7088" s="139"/>
    </row>
    <row r="7089" spans="2:19" ht="15.75" customHeight="1" x14ac:dyDescent="0.25">
      <c r="B7089" s="106"/>
      <c r="C7089" s="106"/>
      <c r="D7089" s="139"/>
      <c r="E7089" s="140"/>
      <c r="F7089" s="140"/>
      <c r="G7089" s="140"/>
      <c r="M7089" s="140"/>
      <c r="N7089" s="167"/>
      <c r="O7089" s="167"/>
      <c r="P7089" s="142"/>
      <c r="Q7089" s="142"/>
      <c r="R7089" s="142"/>
      <c r="S7089" s="139"/>
    </row>
    <row r="7090" spans="2:19" ht="15.75" customHeight="1" x14ac:dyDescent="0.25">
      <c r="B7090" s="106"/>
      <c r="C7090" s="106"/>
      <c r="D7090" s="139"/>
      <c r="E7090" s="140"/>
      <c r="F7090" s="140"/>
      <c r="G7090" s="140"/>
      <c r="M7090" s="140"/>
      <c r="N7090" s="167"/>
      <c r="O7090" s="167"/>
      <c r="P7090" s="142"/>
      <c r="Q7090" s="142"/>
      <c r="R7090" s="142"/>
      <c r="S7090" s="139"/>
    </row>
    <row r="7091" spans="2:19" ht="15.75" customHeight="1" x14ac:dyDescent="0.25">
      <c r="B7091" s="106"/>
      <c r="C7091" s="106"/>
      <c r="D7091" s="139"/>
      <c r="E7091" s="140"/>
      <c r="F7091" s="140"/>
      <c r="G7091" s="140"/>
      <c r="M7091" s="140"/>
      <c r="N7091" s="167"/>
      <c r="O7091" s="167"/>
      <c r="P7091" s="142"/>
      <c r="Q7091" s="142"/>
      <c r="R7091" s="142"/>
      <c r="S7091" s="139"/>
    </row>
    <row r="7092" spans="2:19" ht="15.75" customHeight="1" x14ac:dyDescent="0.25">
      <c r="B7092" s="106"/>
      <c r="C7092" s="106"/>
      <c r="D7092" s="139"/>
      <c r="E7092" s="140"/>
      <c r="F7092" s="140"/>
      <c r="G7092" s="140"/>
      <c r="M7092" s="140"/>
      <c r="N7092" s="167"/>
      <c r="O7092" s="167"/>
      <c r="P7092" s="142"/>
      <c r="Q7092" s="142"/>
      <c r="R7092" s="142"/>
      <c r="S7092" s="139"/>
    </row>
    <row r="7093" spans="2:19" ht="15.75" customHeight="1" x14ac:dyDescent="0.25">
      <c r="B7093" s="106"/>
      <c r="C7093" s="106"/>
      <c r="D7093" s="139"/>
      <c r="E7093" s="140"/>
      <c r="F7093" s="140"/>
      <c r="G7093" s="140"/>
      <c r="M7093" s="140"/>
      <c r="N7093" s="167"/>
      <c r="O7093" s="167"/>
      <c r="P7093" s="142"/>
      <c r="Q7093" s="142"/>
      <c r="R7093" s="142"/>
      <c r="S7093" s="139"/>
    </row>
    <row r="7094" spans="2:19" ht="15.75" customHeight="1" x14ac:dyDescent="0.25">
      <c r="B7094" s="106"/>
      <c r="C7094" s="106"/>
      <c r="D7094" s="139"/>
      <c r="E7094" s="140"/>
      <c r="F7094" s="140"/>
      <c r="G7094" s="140"/>
      <c r="M7094" s="140"/>
      <c r="N7094" s="167"/>
      <c r="O7094" s="167"/>
      <c r="P7094" s="142"/>
      <c r="Q7094" s="142"/>
      <c r="R7094" s="142"/>
      <c r="S7094" s="139"/>
    </row>
    <row r="7095" spans="2:19" ht="15.75" customHeight="1" x14ac:dyDescent="0.25">
      <c r="B7095" s="106"/>
      <c r="C7095" s="106"/>
      <c r="D7095" s="139"/>
      <c r="E7095" s="140"/>
      <c r="F7095" s="140"/>
      <c r="G7095" s="140"/>
      <c r="M7095" s="140"/>
      <c r="N7095" s="167"/>
      <c r="O7095" s="167"/>
      <c r="P7095" s="142"/>
      <c r="Q7095" s="142"/>
      <c r="R7095" s="142"/>
      <c r="S7095" s="139"/>
    </row>
    <row r="7096" spans="2:19" ht="15.75" customHeight="1" x14ac:dyDescent="0.25">
      <c r="B7096" s="106"/>
      <c r="C7096" s="106"/>
      <c r="D7096" s="139"/>
      <c r="E7096" s="140"/>
      <c r="F7096" s="140"/>
      <c r="G7096" s="140"/>
      <c r="M7096" s="140"/>
      <c r="N7096" s="167"/>
      <c r="O7096" s="167"/>
      <c r="P7096" s="142"/>
      <c r="Q7096" s="142"/>
      <c r="R7096" s="142"/>
      <c r="S7096" s="139"/>
    </row>
    <row r="7097" spans="2:19" ht="15.75" customHeight="1" x14ac:dyDescent="0.25">
      <c r="B7097" s="106"/>
      <c r="C7097" s="106"/>
      <c r="D7097" s="139"/>
      <c r="E7097" s="140"/>
      <c r="F7097" s="140"/>
      <c r="G7097" s="140"/>
      <c r="M7097" s="140"/>
      <c r="N7097" s="167"/>
      <c r="O7097" s="167"/>
      <c r="P7097" s="142"/>
      <c r="Q7097" s="142"/>
      <c r="R7097" s="142"/>
      <c r="S7097" s="139"/>
    </row>
    <row r="7098" spans="2:19" ht="15.75" customHeight="1" x14ac:dyDescent="0.25">
      <c r="B7098" s="106"/>
      <c r="C7098" s="106"/>
      <c r="D7098" s="139"/>
      <c r="E7098" s="140"/>
      <c r="F7098" s="140"/>
      <c r="G7098" s="140"/>
      <c r="M7098" s="140"/>
      <c r="N7098" s="167"/>
      <c r="O7098" s="167"/>
      <c r="P7098" s="142"/>
      <c r="Q7098" s="142"/>
      <c r="R7098" s="142"/>
      <c r="S7098" s="139"/>
    </row>
    <row r="7099" spans="2:19" ht="15.75" customHeight="1" x14ac:dyDescent="0.25">
      <c r="B7099" s="106"/>
      <c r="C7099" s="106"/>
      <c r="D7099" s="139"/>
      <c r="E7099" s="140"/>
      <c r="F7099" s="140"/>
      <c r="G7099" s="140"/>
      <c r="M7099" s="140"/>
      <c r="N7099" s="167"/>
      <c r="O7099" s="167"/>
      <c r="P7099" s="142"/>
      <c r="Q7099" s="142"/>
      <c r="R7099" s="142"/>
      <c r="S7099" s="139"/>
    </row>
    <row r="7100" spans="2:19" ht="15.75" customHeight="1" x14ac:dyDescent="0.25">
      <c r="B7100" s="106"/>
      <c r="C7100" s="106"/>
      <c r="D7100" s="139"/>
      <c r="E7100" s="140"/>
      <c r="F7100" s="140"/>
      <c r="G7100" s="140"/>
      <c r="M7100" s="140"/>
      <c r="N7100" s="167"/>
      <c r="O7100" s="167"/>
      <c r="P7100" s="142"/>
      <c r="Q7100" s="142"/>
      <c r="R7100" s="142"/>
      <c r="S7100" s="139"/>
    </row>
    <row r="7101" spans="2:19" ht="15.75" customHeight="1" x14ac:dyDescent="0.25">
      <c r="B7101" s="106"/>
      <c r="C7101" s="106"/>
      <c r="D7101" s="139"/>
      <c r="E7101" s="140"/>
      <c r="F7101" s="140"/>
      <c r="G7101" s="140"/>
      <c r="M7101" s="140"/>
      <c r="N7101" s="167"/>
      <c r="O7101" s="167"/>
      <c r="P7101" s="142"/>
      <c r="Q7101" s="142"/>
      <c r="R7101" s="142"/>
      <c r="S7101" s="139"/>
    </row>
    <row r="7102" spans="2:19" ht="15.75" customHeight="1" x14ac:dyDescent="0.25">
      <c r="B7102" s="106"/>
      <c r="C7102" s="106"/>
      <c r="D7102" s="139"/>
      <c r="E7102" s="140"/>
      <c r="F7102" s="140"/>
      <c r="G7102" s="140"/>
      <c r="M7102" s="140"/>
      <c r="N7102" s="167"/>
      <c r="O7102" s="167"/>
      <c r="P7102" s="142"/>
      <c r="Q7102" s="142"/>
      <c r="R7102" s="142"/>
      <c r="S7102" s="139"/>
    </row>
    <row r="7103" spans="2:19" ht="15.75" customHeight="1" x14ac:dyDescent="0.25">
      <c r="B7103" s="106"/>
      <c r="C7103" s="106"/>
      <c r="D7103" s="139"/>
      <c r="E7103" s="140"/>
      <c r="F7103" s="140"/>
      <c r="G7103" s="140"/>
      <c r="M7103" s="140"/>
      <c r="N7103" s="167"/>
      <c r="O7103" s="167"/>
      <c r="P7103" s="142"/>
      <c r="Q7103" s="142"/>
      <c r="R7103" s="142"/>
      <c r="S7103" s="139"/>
    </row>
    <row r="7104" spans="2:19" ht="15.75" customHeight="1" x14ac:dyDescent="0.25">
      <c r="B7104" s="106"/>
      <c r="C7104" s="106"/>
      <c r="D7104" s="139"/>
      <c r="E7104" s="140"/>
      <c r="F7104" s="140"/>
      <c r="G7104" s="140"/>
      <c r="M7104" s="140"/>
      <c r="N7104" s="167"/>
      <c r="O7104" s="167"/>
      <c r="P7104" s="142"/>
      <c r="Q7104" s="142"/>
      <c r="R7104" s="142"/>
      <c r="S7104" s="139"/>
    </row>
    <row r="7105" spans="2:19" ht="15.75" customHeight="1" x14ac:dyDescent="0.25">
      <c r="B7105" s="106"/>
      <c r="C7105" s="106"/>
      <c r="D7105" s="139"/>
      <c r="E7105" s="140"/>
      <c r="F7105" s="140"/>
      <c r="G7105" s="140"/>
      <c r="M7105" s="140"/>
      <c r="N7105" s="167"/>
      <c r="O7105" s="167"/>
      <c r="P7105" s="142"/>
      <c r="Q7105" s="142"/>
      <c r="R7105" s="142"/>
      <c r="S7105" s="139"/>
    </row>
    <row r="7106" spans="2:19" ht="15.75" customHeight="1" x14ac:dyDescent="0.25">
      <c r="B7106" s="106"/>
      <c r="C7106" s="106"/>
      <c r="D7106" s="139"/>
      <c r="E7106" s="140"/>
      <c r="F7106" s="140"/>
      <c r="G7106" s="140"/>
      <c r="M7106" s="140"/>
      <c r="N7106" s="167"/>
      <c r="O7106" s="167"/>
      <c r="P7106" s="142"/>
      <c r="Q7106" s="142"/>
      <c r="R7106" s="142"/>
      <c r="S7106" s="139"/>
    </row>
    <row r="7107" spans="2:19" ht="15.75" customHeight="1" x14ac:dyDescent="0.25">
      <c r="B7107" s="106"/>
      <c r="C7107" s="106"/>
      <c r="D7107" s="139"/>
      <c r="E7107" s="140"/>
      <c r="F7107" s="140"/>
      <c r="G7107" s="140"/>
      <c r="M7107" s="140"/>
      <c r="N7107" s="167"/>
      <c r="O7107" s="167"/>
      <c r="P7107" s="142"/>
      <c r="Q7107" s="142"/>
      <c r="R7107" s="142"/>
      <c r="S7107" s="139"/>
    </row>
    <row r="7108" spans="2:19" ht="15.75" customHeight="1" x14ac:dyDescent="0.25">
      <c r="B7108" s="106"/>
      <c r="C7108" s="106"/>
      <c r="D7108" s="139"/>
      <c r="E7108" s="140"/>
      <c r="F7108" s="140"/>
      <c r="G7108" s="140"/>
      <c r="M7108" s="140"/>
      <c r="N7108" s="167"/>
      <c r="O7108" s="167"/>
      <c r="P7108" s="142"/>
      <c r="Q7108" s="142"/>
      <c r="R7108" s="142"/>
      <c r="S7108" s="139"/>
    </row>
    <row r="7109" spans="2:19" ht="15.75" customHeight="1" x14ac:dyDescent="0.25">
      <c r="B7109" s="106"/>
      <c r="C7109" s="106"/>
      <c r="D7109" s="139"/>
      <c r="E7109" s="140"/>
      <c r="F7109" s="140"/>
      <c r="G7109" s="140"/>
      <c r="M7109" s="140"/>
      <c r="N7109" s="167"/>
      <c r="O7109" s="167"/>
      <c r="P7109" s="142"/>
      <c r="Q7109" s="142"/>
      <c r="R7109" s="142"/>
      <c r="S7109" s="139"/>
    </row>
    <row r="7110" spans="2:19" ht="15.75" customHeight="1" x14ac:dyDescent="0.25">
      <c r="B7110" s="106"/>
      <c r="C7110" s="106"/>
      <c r="D7110" s="139"/>
      <c r="E7110" s="140"/>
      <c r="F7110" s="140"/>
      <c r="G7110" s="140"/>
      <c r="M7110" s="140"/>
      <c r="N7110" s="167"/>
      <c r="O7110" s="167"/>
      <c r="P7110" s="142"/>
      <c r="Q7110" s="142"/>
      <c r="R7110" s="142"/>
      <c r="S7110" s="139"/>
    </row>
    <row r="7111" spans="2:19" ht="15.75" customHeight="1" x14ac:dyDescent="0.25">
      <c r="B7111" s="106"/>
      <c r="C7111" s="106"/>
      <c r="D7111" s="139"/>
      <c r="E7111" s="140"/>
      <c r="F7111" s="140"/>
      <c r="G7111" s="140"/>
      <c r="M7111" s="140"/>
      <c r="N7111" s="167"/>
      <c r="O7111" s="167"/>
      <c r="P7111" s="142"/>
      <c r="Q7111" s="142"/>
      <c r="R7111" s="142"/>
      <c r="S7111" s="139"/>
    </row>
    <row r="7112" spans="2:19" ht="15.75" customHeight="1" x14ac:dyDescent="0.25">
      <c r="B7112" s="106"/>
      <c r="C7112" s="106"/>
      <c r="D7112" s="139"/>
      <c r="E7112" s="140"/>
      <c r="F7112" s="140"/>
      <c r="G7112" s="140"/>
      <c r="M7112" s="140"/>
      <c r="N7112" s="167"/>
      <c r="O7112" s="167"/>
      <c r="P7112" s="142"/>
      <c r="Q7112" s="142"/>
      <c r="R7112" s="142"/>
      <c r="S7112" s="139"/>
    </row>
    <row r="7113" spans="2:19" ht="15.75" customHeight="1" x14ac:dyDescent="0.25">
      <c r="B7113" s="106"/>
      <c r="C7113" s="106"/>
      <c r="D7113" s="139"/>
      <c r="E7113" s="140"/>
      <c r="F7113" s="140"/>
      <c r="G7113" s="140"/>
      <c r="M7113" s="140"/>
      <c r="N7113" s="167"/>
      <c r="O7113" s="167"/>
      <c r="P7113" s="142"/>
      <c r="Q7113" s="142"/>
      <c r="R7113" s="142"/>
      <c r="S7113" s="139"/>
    </row>
    <row r="7114" spans="2:19" ht="15.75" customHeight="1" x14ac:dyDescent="0.25">
      <c r="B7114" s="106"/>
      <c r="C7114" s="106"/>
      <c r="D7114" s="139"/>
      <c r="E7114" s="140"/>
      <c r="F7114" s="140"/>
      <c r="G7114" s="140"/>
      <c r="M7114" s="140"/>
      <c r="N7114" s="167"/>
      <c r="O7114" s="167"/>
      <c r="P7114" s="142"/>
      <c r="Q7114" s="142"/>
      <c r="R7114" s="142"/>
      <c r="S7114" s="139"/>
    </row>
    <row r="7115" spans="2:19" ht="15.75" customHeight="1" x14ac:dyDescent="0.25">
      <c r="B7115" s="106"/>
      <c r="C7115" s="106"/>
      <c r="D7115" s="139"/>
      <c r="E7115" s="140"/>
      <c r="F7115" s="140"/>
      <c r="G7115" s="140"/>
      <c r="M7115" s="140"/>
      <c r="N7115" s="167"/>
      <c r="O7115" s="167"/>
      <c r="P7115" s="142"/>
      <c r="Q7115" s="142"/>
      <c r="R7115" s="142"/>
      <c r="S7115" s="139"/>
    </row>
    <row r="7116" spans="2:19" ht="15.75" customHeight="1" x14ac:dyDescent="0.25">
      <c r="B7116" s="106"/>
      <c r="C7116" s="106"/>
      <c r="D7116" s="139"/>
      <c r="E7116" s="140"/>
      <c r="F7116" s="140"/>
      <c r="G7116" s="140"/>
      <c r="M7116" s="140"/>
      <c r="N7116" s="167"/>
      <c r="O7116" s="167"/>
      <c r="P7116" s="142"/>
      <c r="Q7116" s="142"/>
      <c r="R7116" s="142"/>
      <c r="S7116" s="139"/>
    </row>
    <row r="7117" spans="2:19" ht="15.75" customHeight="1" x14ac:dyDescent="0.25">
      <c r="B7117" s="106"/>
      <c r="C7117" s="106"/>
      <c r="D7117" s="139"/>
      <c r="E7117" s="140"/>
      <c r="F7117" s="140"/>
      <c r="G7117" s="140"/>
      <c r="M7117" s="140"/>
      <c r="N7117" s="167"/>
      <c r="O7117" s="167"/>
      <c r="P7117" s="142"/>
      <c r="Q7117" s="142"/>
      <c r="R7117" s="142"/>
      <c r="S7117" s="139"/>
    </row>
    <row r="7118" spans="2:19" ht="15.75" customHeight="1" x14ac:dyDescent="0.25">
      <c r="B7118" s="106"/>
      <c r="C7118" s="106"/>
      <c r="D7118" s="139"/>
      <c r="E7118" s="140"/>
      <c r="F7118" s="140"/>
      <c r="G7118" s="140"/>
      <c r="M7118" s="140"/>
      <c r="N7118" s="167"/>
      <c r="O7118" s="167"/>
      <c r="P7118" s="142"/>
      <c r="Q7118" s="142"/>
      <c r="R7118" s="142"/>
      <c r="S7118" s="139"/>
    </row>
    <row r="7119" spans="2:19" ht="15.75" customHeight="1" x14ac:dyDescent="0.25">
      <c r="B7119" s="106"/>
      <c r="C7119" s="106"/>
      <c r="D7119" s="139"/>
      <c r="E7119" s="140"/>
      <c r="F7119" s="140"/>
      <c r="G7119" s="140"/>
      <c r="M7119" s="140"/>
      <c r="N7119" s="167"/>
      <c r="O7119" s="167"/>
      <c r="P7119" s="142"/>
      <c r="Q7119" s="142"/>
      <c r="R7119" s="142"/>
      <c r="S7119" s="139"/>
    </row>
    <row r="7120" spans="2:19" ht="15.75" customHeight="1" x14ac:dyDescent="0.25">
      <c r="B7120" s="106"/>
      <c r="C7120" s="106"/>
      <c r="D7120" s="139"/>
      <c r="E7120" s="140"/>
      <c r="F7120" s="140"/>
      <c r="G7120" s="140"/>
      <c r="M7120" s="140"/>
      <c r="N7120" s="167"/>
      <c r="O7120" s="167"/>
      <c r="P7120" s="142"/>
      <c r="Q7120" s="142"/>
      <c r="R7120" s="142"/>
      <c r="S7120" s="139"/>
    </row>
    <row r="7121" spans="2:19" ht="15.75" customHeight="1" x14ac:dyDescent="0.25">
      <c r="B7121" s="106"/>
      <c r="C7121" s="106"/>
      <c r="D7121" s="139"/>
      <c r="E7121" s="140"/>
      <c r="F7121" s="140"/>
      <c r="G7121" s="140"/>
      <c r="M7121" s="140"/>
      <c r="N7121" s="167"/>
      <c r="O7121" s="167"/>
      <c r="P7121" s="142"/>
      <c r="Q7121" s="142"/>
      <c r="R7121" s="142"/>
      <c r="S7121" s="139"/>
    </row>
    <row r="7122" spans="2:19" ht="15.75" customHeight="1" x14ac:dyDescent="0.25">
      <c r="B7122" s="106"/>
      <c r="C7122" s="106"/>
      <c r="D7122" s="139"/>
      <c r="E7122" s="140"/>
      <c r="F7122" s="140"/>
      <c r="G7122" s="140"/>
      <c r="M7122" s="140"/>
      <c r="N7122" s="167"/>
      <c r="O7122" s="167"/>
      <c r="P7122" s="142"/>
      <c r="Q7122" s="142"/>
      <c r="R7122" s="142"/>
      <c r="S7122" s="139"/>
    </row>
    <row r="7123" spans="2:19" ht="15.75" customHeight="1" x14ac:dyDescent="0.25">
      <c r="B7123" s="106"/>
      <c r="C7123" s="106"/>
      <c r="D7123" s="139"/>
      <c r="E7123" s="140"/>
      <c r="F7123" s="140"/>
      <c r="G7123" s="140"/>
      <c r="M7123" s="140"/>
      <c r="N7123" s="167"/>
      <c r="O7123" s="167"/>
      <c r="P7123" s="142"/>
      <c r="Q7123" s="142"/>
      <c r="R7123" s="142"/>
      <c r="S7123" s="139"/>
    </row>
    <row r="7124" spans="2:19" ht="15.75" customHeight="1" x14ac:dyDescent="0.25">
      <c r="B7124" s="106"/>
      <c r="C7124" s="106"/>
      <c r="D7124" s="139"/>
      <c r="E7124" s="140"/>
      <c r="F7124" s="140"/>
      <c r="G7124" s="140"/>
      <c r="M7124" s="140"/>
      <c r="N7124" s="167"/>
      <c r="O7124" s="167"/>
      <c r="P7124" s="142"/>
      <c r="Q7124" s="142"/>
      <c r="R7124" s="142"/>
      <c r="S7124" s="139"/>
    </row>
    <row r="7125" spans="2:19" ht="15.75" customHeight="1" x14ac:dyDescent="0.25">
      <c r="B7125" s="106"/>
      <c r="C7125" s="106"/>
      <c r="D7125" s="139"/>
      <c r="E7125" s="140"/>
      <c r="F7125" s="140"/>
      <c r="G7125" s="140"/>
      <c r="M7125" s="140"/>
      <c r="N7125" s="167"/>
      <c r="O7125" s="167"/>
      <c r="P7125" s="142"/>
      <c r="Q7125" s="142"/>
      <c r="R7125" s="142"/>
      <c r="S7125" s="139"/>
    </row>
    <row r="7126" spans="2:19" ht="15.75" customHeight="1" x14ac:dyDescent="0.25">
      <c r="B7126" s="106"/>
      <c r="C7126" s="106"/>
      <c r="D7126" s="139"/>
      <c r="E7126" s="140"/>
      <c r="F7126" s="140"/>
      <c r="G7126" s="140"/>
      <c r="M7126" s="140"/>
      <c r="N7126" s="167"/>
      <c r="O7126" s="167"/>
      <c r="P7126" s="142"/>
      <c r="Q7126" s="142"/>
      <c r="R7126" s="142"/>
      <c r="S7126" s="139"/>
    </row>
    <row r="7127" spans="2:19" ht="15.75" customHeight="1" x14ac:dyDescent="0.25">
      <c r="B7127" s="106"/>
      <c r="C7127" s="106"/>
      <c r="D7127" s="139"/>
      <c r="E7127" s="140"/>
      <c r="F7127" s="140"/>
      <c r="G7127" s="140"/>
      <c r="M7127" s="140"/>
      <c r="N7127" s="167"/>
      <c r="O7127" s="167"/>
      <c r="P7127" s="142"/>
      <c r="Q7127" s="142"/>
      <c r="R7127" s="142"/>
      <c r="S7127" s="139"/>
    </row>
    <row r="7128" spans="2:19" ht="15.75" customHeight="1" x14ac:dyDescent="0.25">
      <c r="B7128" s="106"/>
      <c r="C7128" s="106"/>
      <c r="D7128" s="139"/>
      <c r="E7128" s="140"/>
      <c r="F7128" s="140"/>
      <c r="G7128" s="140"/>
      <c r="M7128" s="140"/>
      <c r="N7128" s="167"/>
      <c r="O7128" s="167"/>
      <c r="P7128" s="142"/>
      <c r="Q7128" s="142"/>
      <c r="R7128" s="142"/>
      <c r="S7128" s="139"/>
    </row>
    <row r="7129" spans="2:19" ht="15.75" customHeight="1" x14ac:dyDescent="0.25">
      <c r="B7129" s="106"/>
      <c r="C7129" s="106"/>
      <c r="D7129" s="139"/>
      <c r="E7129" s="140"/>
      <c r="F7129" s="140"/>
      <c r="G7129" s="140"/>
      <c r="M7129" s="140"/>
      <c r="N7129" s="167"/>
      <c r="O7129" s="167"/>
      <c r="P7129" s="142"/>
      <c r="Q7129" s="142"/>
      <c r="R7129" s="142"/>
      <c r="S7129" s="139"/>
    </row>
    <row r="7130" spans="2:19" ht="15.75" customHeight="1" x14ac:dyDescent="0.25">
      <c r="B7130" s="106"/>
      <c r="C7130" s="106"/>
      <c r="D7130" s="139"/>
      <c r="E7130" s="140"/>
      <c r="F7130" s="140"/>
      <c r="G7130" s="140"/>
      <c r="M7130" s="140"/>
      <c r="N7130" s="167"/>
      <c r="O7130" s="167"/>
      <c r="P7130" s="142"/>
      <c r="Q7130" s="142"/>
      <c r="R7130" s="142"/>
      <c r="S7130" s="139"/>
    </row>
    <row r="7131" spans="2:19" ht="15.75" customHeight="1" x14ac:dyDescent="0.25">
      <c r="B7131" s="106"/>
      <c r="C7131" s="106"/>
      <c r="D7131" s="139"/>
      <c r="E7131" s="140"/>
      <c r="F7131" s="140"/>
      <c r="G7131" s="140"/>
      <c r="M7131" s="140"/>
      <c r="N7131" s="167"/>
      <c r="O7131" s="167"/>
      <c r="P7131" s="142"/>
      <c r="Q7131" s="142"/>
      <c r="R7131" s="142"/>
      <c r="S7131" s="139"/>
    </row>
    <row r="7132" spans="2:19" ht="15.75" customHeight="1" x14ac:dyDescent="0.25">
      <c r="B7132" s="106"/>
      <c r="C7132" s="106"/>
      <c r="D7132" s="139"/>
      <c r="E7132" s="140"/>
      <c r="F7132" s="140"/>
      <c r="G7132" s="140"/>
      <c r="M7132" s="140"/>
      <c r="N7132" s="167"/>
      <c r="O7132" s="167"/>
      <c r="P7132" s="142"/>
      <c r="Q7132" s="142"/>
      <c r="R7132" s="142"/>
      <c r="S7132" s="139"/>
    </row>
    <row r="7133" spans="2:19" ht="15.75" customHeight="1" x14ac:dyDescent="0.25">
      <c r="B7133" s="106"/>
      <c r="C7133" s="106"/>
      <c r="D7133" s="139"/>
      <c r="E7133" s="140"/>
      <c r="F7133" s="140"/>
      <c r="G7133" s="140"/>
      <c r="M7133" s="140"/>
      <c r="N7133" s="167"/>
      <c r="O7133" s="167"/>
      <c r="P7133" s="142"/>
      <c r="Q7133" s="142"/>
      <c r="R7133" s="142"/>
      <c r="S7133" s="139"/>
    </row>
    <row r="7134" spans="2:19" ht="15.75" customHeight="1" x14ac:dyDescent="0.25">
      <c r="B7134" s="106"/>
      <c r="C7134" s="106"/>
      <c r="D7134" s="139"/>
      <c r="E7134" s="140"/>
      <c r="F7134" s="140"/>
      <c r="G7134" s="140"/>
      <c r="M7134" s="140"/>
      <c r="N7134" s="167"/>
      <c r="O7134" s="167"/>
      <c r="P7134" s="142"/>
      <c r="Q7134" s="142"/>
      <c r="R7134" s="142"/>
      <c r="S7134" s="139"/>
    </row>
    <row r="7135" spans="2:19" ht="15.75" customHeight="1" x14ac:dyDescent="0.25">
      <c r="B7135" s="106"/>
      <c r="C7135" s="106"/>
      <c r="D7135" s="139"/>
      <c r="E7135" s="140"/>
      <c r="F7135" s="140"/>
      <c r="G7135" s="140"/>
      <c r="M7135" s="140"/>
      <c r="N7135" s="167"/>
      <c r="O7135" s="167"/>
      <c r="P7135" s="142"/>
      <c r="Q7135" s="142"/>
      <c r="R7135" s="142"/>
      <c r="S7135" s="139"/>
    </row>
    <row r="7136" spans="2:19" ht="15.75" customHeight="1" x14ac:dyDescent="0.25">
      <c r="B7136" s="106"/>
      <c r="C7136" s="106"/>
      <c r="D7136" s="139"/>
      <c r="E7136" s="140"/>
      <c r="F7136" s="140"/>
      <c r="G7136" s="140"/>
      <c r="M7136" s="140"/>
      <c r="N7136" s="167"/>
      <c r="O7136" s="167"/>
      <c r="P7136" s="142"/>
      <c r="Q7136" s="142"/>
      <c r="R7136" s="142"/>
      <c r="S7136" s="139"/>
    </row>
    <row r="7137" spans="2:19" ht="15.75" customHeight="1" x14ac:dyDescent="0.25">
      <c r="B7137" s="106"/>
      <c r="C7137" s="106"/>
      <c r="D7137" s="139"/>
      <c r="E7137" s="140"/>
      <c r="F7137" s="140"/>
      <c r="G7137" s="140"/>
      <c r="M7137" s="140"/>
      <c r="N7137" s="167"/>
      <c r="O7137" s="167"/>
      <c r="P7137" s="142"/>
      <c r="Q7137" s="142"/>
      <c r="R7137" s="142"/>
      <c r="S7137" s="139"/>
    </row>
    <row r="7138" spans="2:19" ht="15.75" customHeight="1" x14ac:dyDescent="0.25">
      <c r="B7138" s="106"/>
      <c r="C7138" s="106"/>
      <c r="D7138" s="139"/>
      <c r="E7138" s="140"/>
      <c r="F7138" s="140"/>
      <c r="G7138" s="140"/>
      <c r="M7138" s="140"/>
      <c r="N7138" s="167"/>
      <c r="O7138" s="167"/>
      <c r="P7138" s="142"/>
      <c r="Q7138" s="142"/>
      <c r="R7138" s="142"/>
      <c r="S7138" s="139"/>
    </row>
    <row r="7139" spans="2:19" ht="15.75" customHeight="1" x14ac:dyDescent="0.25">
      <c r="B7139" s="106"/>
      <c r="C7139" s="106"/>
      <c r="D7139" s="139"/>
      <c r="E7139" s="140"/>
      <c r="F7139" s="140"/>
      <c r="G7139" s="140"/>
      <c r="M7139" s="140"/>
      <c r="N7139" s="167"/>
      <c r="O7139" s="167"/>
      <c r="P7139" s="142"/>
      <c r="Q7139" s="142"/>
      <c r="R7139" s="142"/>
      <c r="S7139" s="139"/>
    </row>
    <row r="7140" spans="2:19" ht="15.75" customHeight="1" x14ac:dyDescent="0.25">
      <c r="B7140" s="106"/>
      <c r="C7140" s="106"/>
      <c r="D7140" s="139"/>
      <c r="E7140" s="140"/>
      <c r="F7140" s="140"/>
      <c r="G7140" s="140"/>
      <c r="M7140" s="140"/>
      <c r="N7140" s="167"/>
      <c r="O7140" s="167"/>
      <c r="P7140" s="142"/>
      <c r="Q7140" s="142"/>
      <c r="R7140" s="142"/>
      <c r="S7140" s="139"/>
    </row>
    <row r="7141" spans="2:19" ht="15.75" customHeight="1" x14ac:dyDescent="0.25">
      <c r="B7141" s="106"/>
      <c r="C7141" s="106"/>
      <c r="D7141" s="139"/>
      <c r="E7141" s="140"/>
      <c r="F7141" s="140"/>
      <c r="G7141" s="140"/>
      <c r="M7141" s="140"/>
      <c r="N7141" s="167"/>
      <c r="O7141" s="167"/>
      <c r="P7141" s="142"/>
      <c r="Q7141" s="142"/>
      <c r="R7141" s="142"/>
      <c r="S7141" s="139"/>
    </row>
    <row r="7142" spans="2:19" ht="15.75" customHeight="1" x14ac:dyDescent="0.25">
      <c r="B7142" s="106"/>
      <c r="C7142" s="106"/>
      <c r="D7142" s="139"/>
      <c r="E7142" s="140"/>
      <c r="F7142" s="140"/>
      <c r="G7142" s="140"/>
      <c r="M7142" s="140"/>
      <c r="N7142" s="167"/>
      <c r="O7142" s="167"/>
      <c r="P7142" s="142"/>
      <c r="Q7142" s="142"/>
      <c r="R7142" s="142"/>
      <c r="S7142" s="139"/>
    </row>
    <row r="7143" spans="2:19" ht="15.75" customHeight="1" x14ac:dyDescent="0.25">
      <c r="B7143" s="106"/>
      <c r="C7143" s="106"/>
      <c r="D7143" s="139"/>
      <c r="E7143" s="140"/>
      <c r="F7143" s="140"/>
      <c r="G7143" s="140"/>
      <c r="M7143" s="140"/>
      <c r="N7143" s="167"/>
      <c r="O7143" s="167"/>
      <c r="P7143" s="142"/>
      <c r="Q7143" s="142"/>
      <c r="R7143" s="142"/>
      <c r="S7143" s="139"/>
    </row>
    <row r="7144" spans="2:19" ht="15.75" customHeight="1" x14ac:dyDescent="0.25">
      <c r="B7144" s="106"/>
      <c r="C7144" s="106"/>
      <c r="D7144" s="139"/>
      <c r="E7144" s="140"/>
      <c r="F7144" s="140"/>
      <c r="G7144" s="140"/>
      <c r="M7144" s="140"/>
      <c r="N7144" s="167"/>
      <c r="O7144" s="167"/>
      <c r="P7144" s="142"/>
      <c r="Q7144" s="142"/>
      <c r="R7144" s="142"/>
      <c r="S7144" s="139"/>
    </row>
    <row r="7145" spans="2:19" ht="15.75" customHeight="1" x14ac:dyDescent="0.25">
      <c r="B7145" s="106"/>
      <c r="C7145" s="106"/>
      <c r="D7145" s="139"/>
      <c r="E7145" s="140"/>
      <c r="F7145" s="140"/>
      <c r="G7145" s="140"/>
      <c r="M7145" s="140"/>
      <c r="N7145" s="167"/>
      <c r="O7145" s="167"/>
      <c r="P7145" s="142"/>
      <c r="Q7145" s="142"/>
      <c r="R7145" s="142"/>
      <c r="S7145" s="139"/>
    </row>
    <row r="7146" spans="2:19" ht="15.75" customHeight="1" x14ac:dyDescent="0.25">
      <c r="B7146" s="106"/>
      <c r="C7146" s="106"/>
      <c r="D7146" s="139"/>
      <c r="E7146" s="140"/>
      <c r="F7146" s="140"/>
      <c r="G7146" s="140"/>
      <c r="M7146" s="140"/>
      <c r="N7146" s="167"/>
      <c r="O7146" s="167"/>
      <c r="P7146" s="142"/>
      <c r="Q7146" s="142"/>
      <c r="R7146" s="142"/>
      <c r="S7146" s="139"/>
    </row>
    <row r="7147" spans="2:19" ht="15.75" customHeight="1" x14ac:dyDescent="0.25">
      <c r="B7147" s="106"/>
      <c r="C7147" s="106"/>
      <c r="D7147" s="139"/>
      <c r="E7147" s="140"/>
      <c r="F7147" s="140"/>
      <c r="G7147" s="140"/>
      <c r="M7147" s="140"/>
      <c r="N7147" s="167"/>
      <c r="O7147" s="167"/>
      <c r="P7147" s="142"/>
      <c r="Q7147" s="142"/>
      <c r="R7147" s="142"/>
      <c r="S7147" s="139"/>
    </row>
    <row r="7148" spans="2:19" ht="15.75" customHeight="1" x14ac:dyDescent="0.25">
      <c r="B7148" s="106"/>
      <c r="C7148" s="106"/>
      <c r="D7148" s="139"/>
      <c r="E7148" s="140"/>
      <c r="F7148" s="140"/>
      <c r="G7148" s="140"/>
      <c r="M7148" s="140"/>
      <c r="N7148" s="167"/>
      <c r="O7148" s="167"/>
      <c r="P7148" s="142"/>
      <c r="Q7148" s="142"/>
      <c r="R7148" s="142"/>
      <c r="S7148" s="139"/>
    </row>
    <row r="7149" spans="2:19" ht="15.75" customHeight="1" x14ac:dyDescent="0.25">
      <c r="B7149" s="106"/>
      <c r="C7149" s="106"/>
      <c r="D7149" s="139"/>
      <c r="E7149" s="140"/>
      <c r="F7149" s="140"/>
      <c r="G7149" s="140"/>
      <c r="M7149" s="140"/>
      <c r="N7149" s="167"/>
      <c r="O7149" s="167"/>
      <c r="P7149" s="142"/>
      <c r="Q7149" s="142"/>
      <c r="R7149" s="142"/>
      <c r="S7149" s="139"/>
    </row>
    <row r="7150" spans="2:19" ht="15.75" customHeight="1" x14ac:dyDescent="0.25">
      <c r="B7150" s="106"/>
      <c r="C7150" s="106"/>
      <c r="D7150" s="139"/>
      <c r="E7150" s="140"/>
      <c r="F7150" s="140"/>
      <c r="G7150" s="140"/>
      <c r="M7150" s="140"/>
      <c r="N7150" s="167"/>
      <c r="O7150" s="167"/>
      <c r="P7150" s="142"/>
      <c r="Q7150" s="142"/>
      <c r="R7150" s="142"/>
      <c r="S7150" s="139"/>
    </row>
    <row r="7151" spans="2:19" ht="15.75" customHeight="1" x14ac:dyDescent="0.25">
      <c r="B7151" s="106"/>
      <c r="C7151" s="106"/>
      <c r="D7151" s="139"/>
      <c r="E7151" s="140"/>
      <c r="F7151" s="140"/>
      <c r="G7151" s="140"/>
      <c r="M7151" s="140"/>
      <c r="N7151" s="167"/>
      <c r="O7151" s="167"/>
      <c r="P7151" s="142"/>
      <c r="Q7151" s="142"/>
      <c r="R7151" s="142"/>
      <c r="S7151" s="139"/>
    </row>
    <row r="7152" spans="2:19" ht="15.75" customHeight="1" x14ac:dyDescent="0.25">
      <c r="B7152" s="106"/>
      <c r="C7152" s="106"/>
      <c r="D7152" s="139"/>
      <c r="E7152" s="140"/>
      <c r="F7152" s="140"/>
      <c r="G7152" s="140"/>
      <c r="M7152" s="140"/>
      <c r="N7152" s="167"/>
      <c r="O7152" s="167"/>
      <c r="P7152" s="142"/>
      <c r="Q7152" s="142"/>
      <c r="R7152" s="142"/>
      <c r="S7152" s="139"/>
    </row>
    <row r="7153" spans="2:19" ht="15.75" customHeight="1" x14ac:dyDescent="0.25">
      <c r="B7153" s="106"/>
      <c r="C7153" s="106"/>
      <c r="D7153" s="139"/>
      <c r="E7153" s="140"/>
      <c r="F7153" s="140"/>
      <c r="G7153" s="140"/>
      <c r="M7153" s="140"/>
      <c r="N7153" s="167"/>
      <c r="O7153" s="167"/>
      <c r="P7153" s="142"/>
      <c r="Q7153" s="142"/>
      <c r="R7153" s="142"/>
      <c r="S7153" s="139"/>
    </row>
    <row r="7154" spans="2:19" ht="15.75" customHeight="1" x14ac:dyDescent="0.25">
      <c r="B7154" s="106"/>
      <c r="C7154" s="106"/>
      <c r="D7154" s="139"/>
      <c r="E7154" s="140"/>
      <c r="F7154" s="140"/>
      <c r="G7154" s="140"/>
      <c r="M7154" s="140"/>
      <c r="N7154" s="167"/>
      <c r="O7154" s="167"/>
      <c r="P7154" s="142"/>
      <c r="Q7154" s="142"/>
      <c r="R7154" s="142"/>
      <c r="S7154" s="139"/>
    </row>
    <row r="7155" spans="2:19" ht="15.75" customHeight="1" x14ac:dyDescent="0.25">
      <c r="B7155" s="106"/>
      <c r="C7155" s="106"/>
      <c r="D7155" s="139"/>
      <c r="E7155" s="140"/>
      <c r="F7155" s="140"/>
      <c r="G7155" s="140"/>
      <c r="M7155" s="140"/>
      <c r="N7155" s="167"/>
      <c r="O7155" s="167"/>
      <c r="P7155" s="142"/>
      <c r="Q7155" s="142"/>
      <c r="R7155" s="142"/>
      <c r="S7155" s="139"/>
    </row>
    <row r="7156" spans="2:19" ht="15.75" customHeight="1" x14ac:dyDescent="0.25">
      <c r="B7156" s="106"/>
      <c r="C7156" s="106"/>
      <c r="D7156" s="139"/>
      <c r="E7156" s="140"/>
      <c r="F7156" s="140"/>
      <c r="G7156" s="140"/>
      <c r="M7156" s="140"/>
      <c r="N7156" s="167"/>
      <c r="O7156" s="167"/>
      <c r="P7156" s="142"/>
      <c r="Q7156" s="142"/>
      <c r="R7156" s="142"/>
      <c r="S7156" s="139"/>
    </row>
    <row r="7157" spans="2:19" ht="15.75" customHeight="1" x14ac:dyDescent="0.25">
      <c r="B7157" s="106"/>
      <c r="C7157" s="106"/>
      <c r="D7157" s="139"/>
      <c r="E7157" s="140"/>
      <c r="F7157" s="140"/>
      <c r="G7157" s="140"/>
      <c r="M7157" s="140"/>
      <c r="N7157" s="167"/>
      <c r="O7157" s="167"/>
      <c r="P7157" s="142"/>
      <c r="Q7157" s="142"/>
      <c r="R7157" s="142"/>
      <c r="S7157" s="139"/>
    </row>
    <row r="7158" spans="2:19" ht="15.75" customHeight="1" x14ac:dyDescent="0.25">
      <c r="B7158" s="106"/>
      <c r="C7158" s="106"/>
      <c r="D7158" s="139"/>
      <c r="E7158" s="140"/>
      <c r="F7158" s="140"/>
      <c r="G7158" s="140"/>
      <c r="M7158" s="140"/>
      <c r="N7158" s="167"/>
      <c r="O7158" s="167"/>
      <c r="P7158" s="142"/>
      <c r="Q7158" s="142"/>
      <c r="R7158" s="142"/>
      <c r="S7158" s="139"/>
    </row>
    <row r="7159" spans="2:19" ht="15.75" customHeight="1" x14ac:dyDescent="0.25">
      <c r="B7159" s="106"/>
      <c r="C7159" s="106"/>
      <c r="D7159" s="139"/>
      <c r="E7159" s="140"/>
      <c r="F7159" s="140"/>
      <c r="G7159" s="140"/>
      <c r="M7159" s="140"/>
      <c r="N7159" s="167"/>
      <c r="O7159" s="167"/>
      <c r="P7159" s="142"/>
      <c r="Q7159" s="142"/>
      <c r="R7159" s="142"/>
      <c r="S7159" s="139"/>
    </row>
    <row r="7160" spans="2:19" ht="15.75" customHeight="1" x14ac:dyDescent="0.25">
      <c r="B7160" s="106"/>
      <c r="C7160" s="106"/>
      <c r="D7160" s="139"/>
      <c r="E7160" s="140"/>
      <c r="F7160" s="140"/>
      <c r="G7160" s="140"/>
      <c r="M7160" s="140"/>
      <c r="N7160" s="167"/>
      <c r="O7160" s="167"/>
      <c r="P7160" s="142"/>
      <c r="Q7160" s="142"/>
      <c r="R7160" s="142"/>
      <c r="S7160" s="139"/>
    </row>
    <row r="7161" spans="2:19" ht="15.75" customHeight="1" x14ac:dyDescent="0.25">
      <c r="B7161" s="106"/>
      <c r="C7161" s="106"/>
      <c r="D7161" s="139"/>
      <c r="E7161" s="140"/>
      <c r="F7161" s="140"/>
      <c r="G7161" s="140"/>
      <c r="M7161" s="140"/>
      <c r="N7161" s="167"/>
      <c r="O7161" s="167"/>
      <c r="P7161" s="142"/>
      <c r="Q7161" s="142"/>
      <c r="R7161" s="142"/>
      <c r="S7161" s="139"/>
    </row>
    <row r="7162" spans="2:19" ht="15.75" customHeight="1" x14ac:dyDescent="0.25">
      <c r="B7162" s="106"/>
      <c r="C7162" s="106"/>
      <c r="D7162" s="139"/>
      <c r="E7162" s="140"/>
      <c r="F7162" s="140"/>
      <c r="G7162" s="140"/>
      <c r="M7162" s="140"/>
      <c r="N7162" s="167"/>
      <c r="O7162" s="167"/>
      <c r="P7162" s="142"/>
      <c r="Q7162" s="142"/>
      <c r="R7162" s="142"/>
      <c r="S7162" s="139"/>
    </row>
    <row r="7163" spans="2:19" ht="15.75" customHeight="1" x14ac:dyDescent="0.25">
      <c r="B7163" s="106"/>
      <c r="C7163" s="106"/>
      <c r="D7163" s="139"/>
      <c r="E7163" s="140"/>
      <c r="F7163" s="140"/>
      <c r="G7163" s="140"/>
      <c r="M7163" s="140"/>
      <c r="N7163" s="167"/>
      <c r="O7163" s="167"/>
      <c r="P7163" s="142"/>
      <c r="Q7163" s="142"/>
      <c r="R7163" s="142"/>
      <c r="S7163" s="139"/>
    </row>
    <row r="7164" spans="2:19" ht="15.75" customHeight="1" x14ac:dyDescent="0.25">
      <c r="B7164" s="106"/>
      <c r="C7164" s="106"/>
      <c r="D7164" s="139"/>
      <c r="E7164" s="140"/>
      <c r="F7164" s="140"/>
      <c r="G7164" s="140"/>
      <c r="M7164" s="140"/>
      <c r="N7164" s="167"/>
      <c r="O7164" s="167"/>
      <c r="P7164" s="142"/>
      <c r="Q7164" s="142"/>
      <c r="R7164" s="142"/>
      <c r="S7164" s="139"/>
    </row>
    <row r="7165" spans="2:19" ht="15.75" customHeight="1" x14ac:dyDescent="0.25">
      <c r="B7165" s="106"/>
      <c r="C7165" s="106"/>
      <c r="D7165" s="139"/>
      <c r="E7165" s="140"/>
      <c r="F7165" s="140"/>
      <c r="G7165" s="140"/>
      <c r="M7165" s="140"/>
      <c r="N7165" s="167"/>
      <c r="O7165" s="167"/>
      <c r="P7165" s="142"/>
      <c r="Q7165" s="142"/>
      <c r="R7165" s="142"/>
      <c r="S7165" s="139"/>
    </row>
    <row r="7166" spans="2:19" ht="15.75" customHeight="1" x14ac:dyDescent="0.25">
      <c r="B7166" s="106"/>
      <c r="C7166" s="106"/>
      <c r="D7166" s="139"/>
      <c r="E7166" s="140"/>
      <c r="F7166" s="140"/>
      <c r="G7166" s="140"/>
      <c r="M7166" s="140"/>
      <c r="N7166" s="167"/>
      <c r="O7166" s="167"/>
      <c r="P7166" s="142"/>
      <c r="Q7166" s="142"/>
      <c r="R7166" s="142"/>
      <c r="S7166" s="139"/>
    </row>
    <row r="7167" spans="2:19" ht="15.75" customHeight="1" x14ac:dyDescent="0.25">
      <c r="B7167" s="106"/>
      <c r="C7167" s="106"/>
      <c r="D7167" s="139"/>
      <c r="E7167" s="140"/>
      <c r="F7167" s="140"/>
      <c r="G7167" s="140"/>
      <c r="M7167" s="140"/>
      <c r="N7167" s="167"/>
      <c r="O7167" s="167"/>
      <c r="P7167" s="142"/>
      <c r="Q7167" s="142"/>
      <c r="R7167" s="142"/>
      <c r="S7167" s="139"/>
    </row>
    <row r="7168" spans="2:19" ht="15.75" customHeight="1" x14ac:dyDescent="0.25">
      <c r="B7168" s="106"/>
      <c r="C7168" s="106"/>
      <c r="D7168" s="139"/>
      <c r="E7168" s="140"/>
      <c r="F7168" s="140"/>
      <c r="G7168" s="140"/>
      <c r="M7168" s="140"/>
      <c r="N7168" s="167"/>
      <c r="O7168" s="167"/>
      <c r="P7168" s="142"/>
      <c r="Q7168" s="142"/>
      <c r="R7168" s="142"/>
      <c r="S7168" s="139"/>
    </row>
    <row r="7169" spans="2:19" ht="15.75" customHeight="1" x14ac:dyDescent="0.25">
      <c r="B7169" s="106"/>
      <c r="C7169" s="106"/>
      <c r="D7169" s="139"/>
      <c r="E7169" s="140"/>
      <c r="F7169" s="140"/>
      <c r="G7169" s="140"/>
      <c r="M7169" s="140"/>
      <c r="N7169" s="167"/>
      <c r="O7169" s="167"/>
      <c r="P7169" s="142"/>
      <c r="Q7169" s="142"/>
      <c r="R7169" s="142"/>
      <c r="S7169" s="139"/>
    </row>
    <row r="7170" spans="2:19" ht="15.75" customHeight="1" x14ac:dyDescent="0.25">
      <c r="B7170" s="106"/>
      <c r="C7170" s="106"/>
      <c r="D7170" s="139"/>
      <c r="E7170" s="140"/>
      <c r="F7170" s="140"/>
      <c r="G7170" s="140"/>
      <c r="M7170" s="140"/>
      <c r="N7170" s="167"/>
      <c r="O7170" s="167"/>
      <c r="P7170" s="142"/>
      <c r="Q7170" s="142"/>
      <c r="R7170" s="142"/>
      <c r="S7170" s="139"/>
    </row>
    <row r="7171" spans="2:19" ht="15.75" customHeight="1" x14ac:dyDescent="0.25">
      <c r="B7171" s="106"/>
      <c r="C7171" s="106"/>
      <c r="D7171" s="139"/>
      <c r="E7171" s="140"/>
      <c r="F7171" s="140"/>
      <c r="G7171" s="140"/>
      <c r="M7171" s="140"/>
      <c r="N7171" s="167"/>
      <c r="O7171" s="167"/>
      <c r="P7171" s="142"/>
      <c r="Q7171" s="142"/>
      <c r="R7171" s="142"/>
      <c r="S7171" s="139"/>
    </row>
    <row r="7172" spans="2:19" ht="15.75" customHeight="1" x14ac:dyDescent="0.25">
      <c r="B7172" s="106"/>
      <c r="C7172" s="106"/>
      <c r="D7172" s="139"/>
      <c r="E7172" s="140"/>
      <c r="F7172" s="140"/>
      <c r="G7172" s="140"/>
      <c r="M7172" s="140"/>
      <c r="N7172" s="167"/>
      <c r="O7172" s="167"/>
      <c r="P7172" s="142"/>
      <c r="Q7172" s="142"/>
      <c r="R7172" s="142"/>
      <c r="S7172" s="139"/>
    </row>
    <row r="7173" spans="2:19" ht="15.75" customHeight="1" x14ac:dyDescent="0.25">
      <c r="B7173" s="106"/>
      <c r="C7173" s="106"/>
      <c r="D7173" s="139"/>
      <c r="E7173" s="140"/>
      <c r="F7173" s="140"/>
      <c r="G7173" s="140"/>
      <c r="M7173" s="140"/>
      <c r="N7173" s="167"/>
      <c r="O7173" s="167"/>
      <c r="P7173" s="142"/>
      <c r="Q7173" s="142"/>
      <c r="R7173" s="142"/>
      <c r="S7173" s="139"/>
    </row>
    <row r="7174" spans="2:19" ht="15.75" customHeight="1" x14ac:dyDescent="0.25">
      <c r="B7174" s="106"/>
      <c r="C7174" s="106"/>
      <c r="D7174" s="139"/>
      <c r="E7174" s="140"/>
      <c r="F7174" s="140"/>
      <c r="G7174" s="140"/>
      <c r="M7174" s="140"/>
      <c r="N7174" s="167"/>
      <c r="O7174" s="167"/>
      <c r="P7174" s="142"/>
      <c r="Q7174" s="142"/>
      <c r="R7174" s="142"/>
      <c r="S7174" s="139"/>
    </row>
    <row r="7175" spans="2:19" ht="15.75" customHeight="1" x14ac:dyDescent="0.25">
      <c r="B7175" s="106"/>
      <c r="C7175" s="106"/>
      <c r="D7175" s="139"/>
      <c r="E7175" s="140"/>
      <c r="F7175" s="140"/>
      <c r="G7175" s="140"/>
      <c r="M7175" s="140"/>
      <c r="N7175" s="167"/>
      <c r="O7175" s="167"/>
      <c r="P7175" s="142"/>
      <c r="Q7175" s="142"/>
      <c r="R7175" s="142"/>
      <c r="S7175" s="139"/>
    </row>
    <row r="7176" spans="2:19" ht="15.75" customHeight="1" x14ac:dyDescent="0.25">
      <c r="B7176" s="106"/>
      <c r="C7176" s="106"/>
      <c r="D7176" s="139"/>
      <c r="E7176" s="140"/>
      <c r="F7176" s="140"/>
      <c r="G7176" s="140"/>
      <c r="M7176" s="140"/>
      <c r="N7176" s="167"/>
      <c r="O7176" s="167"/>
      <c r="P7176" s="142"/>
      <c r="Q7176" s="142"/>
      <c r="R7176" s="142"/>
      <c r="S7176" s="139"/>
    </row>
    <row r="7177" spans="2:19" ht="15.75" customHeight="1" x14ac:dyDescent="0.25">
      <c r="B7177" s="106"/>
      <c r="C7177" s="106"/>
      <c r="D7177" s="139"/>
      <c r="E7177" s="140"/>
      <c r="F7177" s="140"/>
      <c r="G7177" s="140"/>
      <c r="M7177" s="140"/>
      <c r="N7177" s="167"/>
      <c r="O7177" s="167"/>
      <c r="P7177" s="142"/>
      <c r="Q7177" s="142"/>
      <c r="R7177" s="142"/>
      <c r="S7177" s="139"/>
    </row>
    <row r="7178" spans="2:19" ht="15.75" customHeight="1" x14ac:dyDescent="0.25">
      <c r="B7178" s="106"/>
      <c r="C7178" s="106"/>
      <c r="D7178" s="139"/>
      <c r="E7178" s="140"/>
      <c r="F7178" s="140"/>
      <c r="G7178" s="140"/>
      <c r="M7178" s="140"/>
      <c r="N7178" s="167"/>
      <c r="O7178" s="167"/>
      <c r="P7178" s="142"/>
      <c r="Q7178" s="142"/>
      <c r="R7178" s="142"/>
      <c r="S7178" s="139"/>
    </row>
    <row r="7179" spans="2:19" ht="15.75" customHeight="1" x14ac:dyDescent="0.25">
      <c r="B7179" s="106"/>
      <c r="C7179" s="106"/>
      <c r="D7179" s="139"/>
      <c r="E7179" s="140"/>
      <c r="F7179" s="140"/>
      <c r="G7179" s="140"/>
      <c r="M7179" s="140"/>
      <c r="N7179" s="167"/>
      <c r="O7179" s="167"/>
      <c r="P7179" s="142"/>
      <c r="Q7179" s="142"/>
      <c r="R7179" s="142"/>
      <c r="S7179" s="139"/>
    </row>
    <row r="7180" spans="2:19" ht="15.75" customHeight="1" x14ac:dyDescent="0.25">
      <c r="B7180" s="106"/>
      <c r="C7180" s="106"/>
      <c r="D7180" s="139"/>
      <c r="E7180" s="140"/>
      <c r="F7180" s="140"/>
      <c r="G7180" s="140"/>
      <c r="M7180" s="140"/>
      <c r="N7180" s="167"/>
      <c r="O7180" s="167"/>
      <c r="P7180" s="142"/>
      <c r="Q7180" s="142"/>
      <c r="R7180" s="142"/>
      <c r="S7180" s="139"/>
    </row>
    <row r="7181" spans="2:19" ht="15.75" customHeight="1" x14ac:dyDescent="0.25">
      <c r="B7181" s="106"/>
      <c r="C7181" s="106"/>
      <c r="D7181" s="139"/>
      <c r="E7181" s="140"/>
      <c r="F7181" s="140"/>
      <c r="G7181" s="140"/>
      <c r="M7181" s="140"/>
      <c r="N7181" s="167"/>
      <c r="O7181" s="167"/>
      <c r="P7181" s="142"/>
      <c r="Q7181" s="142"/>
      <c r="R7181" s="142"/>
      <c r="S7181" s="139"/>
    </row>
    <row r="7182" spans="2:19" ht="15.75" customHeight="1" x14ac:dyDescent="0.25">
      <c r="B7182" s="106"/>
      <c r="C7182" s="106"/>
      <c r="D7182" s="139"/>
      <c r="E7182" s="140"/>
      <c r="F7182" s="140"/>
      <c r="G7182" s="140"/>
      <c r="M7182" s="140"/>
      <c r="N7182" s="167"/>
      <c r="O7182" s="167"/>
      <c r="P7182" s="142"/>
      <c r="Q7182" s="142"/>
      <c r="R7182" s="142"/>
      <c r="S7182" s="139"/>
    </row>
    <row r="7183" spans="2:19" ht="15.75" customHeight="1" x14ac:dyDescent="0.25">
      <c r="B7183" s="106"/>
      <c r="C7183" s="106"/>
      <c r="D7183" s="139"/>
      <c r="E7183" s="140"/>
      <c r="F7183" s="140"/>
      <c r="G7183" s="140"/>
      <c r="M7183" s="140"/>
      <c r="N7183" s="167"/>
      <c r="O7183" s="167"/>
      <c r="P7183" s="142"/>
      <c r="Q7183" s="142"/>
      <c r="R7183" s="142"/>
      <c r="S7183" s="139"/>
    </row>
    <row r="7184" spans="2:19" ht="15.75" customHeight="1" x14ac:dyDescent="0.25">
      <c r="B7184" s="106"/>
      <c r="C7184" s="106"/>
      <c r="D7184" s="139"/>
      <c r="E7184" s="140"/>
      <c r="F7184" s="140"/>
      <c r="G7184" s="140"/>
      <c r="M7184" s="140"/>
      <c r="N7184" s="167"/>
      <c r="O7184" s="167"/>
      <c r="P7184" s="142"/>
      <c r="Q7184" s="142"/>
      <c r="R7184" s="142"/>
      <c r="S7184" s="139"/>
    </row>
    <row r="7185" spans="2:19" ht="15.75" customHeight="1" x14ac:dyDescent="0.25">
      <c r="B7185" s="106"/>
      <c r="C7185" s="106"/>
      <c r="D7185" s="139"/>
      <c r="E7185" s="140"/>
      <c r="F7185" s="140"/>
      <c r="G7185" s="140"/>
      <c r="M7185" s="140"/>
      <c r="N7185" s="167"/>
      <c r="O7185" s="167"/>
      <c r="P7185" s="142"/>
      <c r="Q7185" s="142"/>
      <c r="R7185" s="142"/>
      <c r="S7185" s="139"/>
    </row>
    <row r="7186" spans="2:19" ht="15.75" customHeight="1" x14ac:dyDescent="0.25">
      <c r="B7186" s="106"/>
      <c r="C7186" s="106"/>
      <c r="D7186" s="139"/>
      <c r="E7186" s="140"/>
      <c r="F7186" s="140"/>
      <c r="G7186" s="140"/>
      <c r="M7186" s="140"/>
      <c r="N7186" s="167"/>
      <c r="O7186" s="167"/>
      <c r="P7186" s="142"/>
      <c r="Q7186" s="142"/>
      <c r="R7186" s="142"/>
      <c r="S7186" s="139"/>
    </row>
    <row r="7187" spans="2:19" ht="15.75" customHeight="1" x14ac:dyDescent="0.25">
      <c r="B7187" s="106"/>
      <c r="C7187" s="106"/>
      <c r="D7187" s="139"/>
      <c r="E7187" s="140"/>
      <c r="F7187" s="140"/>
      <c r="G7187" s="140"/>
      <c r="M7187" s="140"/>
      <c r="N7187" s="167"/>
      <c r="O7187" s="167"/>
      <c r="P7187" s="142"/>
      <c r="Q7187" s="142"/>
      <c r="R7187" s="142"/>
      <c r="S7187" s="139"/>
    </row>
    <row r="7188" spans="2:19" ht="15.75" customHeight="1" x14ac:dyDescent="0.25">
      <c r="B7188" s="106"/>
      <c r="C7188" s="106"/>
      <c r="D7188" s="139"/>
      <c r="E7188" s="140"/>
      <c r="F7188" s="140"/>
      <c r="G7188" s="140"/>
      <c r="M7188" s="140"/>
      <c r="N7188" s="167"/>
      <c r="O7188" s="167"/>
      <c r="P7188" s="142"/>
      <c r="Q7188" s="142"/>
      <c r="R7188" s="142"/>
      <c r="S7188" s="139"/>
    </row>
    <row r="7189" spans="2:19" ht="15.75" customHeight="1" x14ac:dyDescent="0.25">
      <c r="B7189" s="106"/>
      <c r="C7189" s="106"/>
      <c r="D7189" s="139"/>
      <c r="E7189" s="140"/>
      <c r="F7189" s="140"/>
      <c r="G7189" s="140"/>
      <c r="M7189" s="140"/>
      <c r="N7189" s="167"/>
      <c r="O7189" s="167"/>
      <c r="P7189" s="142"/>
      <c r="Q7189" s="142"/>
      <c r="R7189" s="142"/>
      <c r="S7189" s="139"/>
    </row>
    <row r="7190" spans="2:19" ht="15.75" customHeight="1" x14ac:dyDescent="0.25">
      <c r="B7190" s="106"/>
      <c r="C7190" s="106"/>
      <c r="D7190" s="139"/>
      <c r="E7190" s="140"/>
      <c r="F7190" s="140"/>
      <c r="G7190" s="140"/>
      <c r="M7190" s="140"/>
      <c r="N7190" s="167"/>
      <c r="O7190" s="167"/>
      <c r="P7190" s="142"/>
      <c r="Q7190" s="142"/>
      <c r="R7190" s="142"/>
      <c r="S7190" s="139"/>
    </row>
    <row r="7191" spans="2:19" ht="15.75" customHeight="1" x14ac:dyDescent="0.25">
      <c r="B7191" s="106"/>
      <c r="C7191" s="106"/>
      <c r="D7191" s="139"/>
      <c r="E7191" s="140"/>
      <c r="F7191" s="140"/>
      <c r="G7191" s="140"/>
      <c r="M7191" s="140"/>
      <c r="N7191" s="167"/>
      <c r="O7191" s="167"/>
      <c r="P7191" s="142"/>
      <c r="Q7191" s="142"/>
      <c r="R7191" s="142"/>
      <c r="S7191" s="139"/>
    </row>
    <row r="7192" spans="2:19" ht="15.75" customHeight="1" x14ac:dyDescent="0.25">
      <c r="B7192" s="106"/>
      <c r="C7192" s="106"/>
      <c r="D7192" s="139"/>
      <c r="E7192" s="140"/>
      <c r="F7192" s="140"/>
      <c r="G7192" s="140"/>
      <c r="M7192" s="140"/>
      <c r="N7192" s="167"/>
      <c r="O7192" s="167"/>
      <c r="P7192" s="142"/>
      <c r="Q7192" s="142"/>
      <c r="R7192" s="142"/>
      <c r="S7192" s="139"/>
    </row>
    <row r="7193" spans="2:19" ht="15.75" customHeight="1" x14ac:dyDescent="0.25">
      <c r="B7193" s="106"/>
      <c r="C7193" s="106"/>
      <c r="D7193" s="139"/>
      <c r="E7193" s="140"/>
      <c r="F7193" s="140"/>
      <c r="G7193" s="140"/>
      <c r="M7193" s="140"/>
      <c r="N7193" s="167"/>
      <c r="O7193" s="167"/>
      <c r="P7193" s="142"/>
      <c r="Q7193" s="142"/>
      <c r="R7193" s="142"/>
      <c r="S7193" s="139"/>
    </row>
    <row r="7194" spans="2:19" ht="15.75" customHeight="1" x14ac:dyDescent="0.25">
      <c r="B7194" s="106"/>
      <c r="C7194" s="106"/>
      <c r="D7194" s="139"/>
      <c r="E7194" s="140"/>
      <c r="F7194" s="140"/>
      <c r="G7194" s="140"/>
      <c r="M7194" s="140"/>
      <c r="N7194" s="167"/>
      <c r="O7194" s="167"/>
      <c r="P7194" s="142"/>
      <c r="Q7194" s="142"/>
      <c r="R7194" s="142"/>
      <c r="S7194" s="139"/>
    </row>
    <row r="7195" spans="2:19" ht="15.75" customHeight="1" x14ac:dyDescent="0.25">
      <c r="B7195" s="106"/>
      <c r="C7195" s="106"/>
      <c r="D7195" s="139"/>
      <c r="E7195" s="140"/>
      <c r="F7195" s="140"/>
      <c r="G7195" s="140"/>
      <c r="M7195" s="140"/>
      <c r="N7195" s="167"/>
      <c r="O7195" s="167"/>
      <c r="P7195" s="142"/>
      <c r="Q7195" s="142"/>
      <c r="R7195" s="142"/>
      <c r="S7195" s="139"/>
    </row>
    <row r="7196" spans="2:19" ht="15.75" customHeight="1" x14ac:dyDescent="0.25">
      <c r="B7196" s="106"/>
      <c r="C7196" s="106"/>
      <c r="D7196" s="139"/>
      <c r="E7196" s="140"/>
      <c r="F7196" s="140"/>
      <c r="G7196" s="140"/>
      <c r="M7196" s="140"/>
      <c r="N7196" s="167"/>
      <c r="O7196" s="167"/>
      <c r="P7196" s="142"/>
      <c r="Q7196" s="142"/>
      <c r="R7196" s="142"/>
      <c r="S7196" s="139"/>
    </row>
    <row r="7197" spans="2:19" ht="15.75" customHeight="1" x14ac:dyDescent="0.25">
      <c r="B7197" s="106"/>
      <c r="C7197" s="106"/>
      <c r="D7197" s="139"/>
      <c r="E7197" s="140"/>
      <c r="F7197" s="140"/>
      <c r="G7197" s="140"/>
      <c r="M7197" s="140"/>
      <c r="N7197" s="167"/>
      <c r="O7197" s="167"/>
      <c r="P7197" s="142"/>
      <c r="Q7197" s="142"/>
      <c r="R7197" s="142"/>
      <c r="S7197" s="139"/>
    </row>
    <row r="7198" spans="2:19" ht="15.75" customHeight="1" x14ac:dyDescent="0.25">
      <c r="B7198" s="106"/>
      <c r="C7198" s="106"/>
      <c r="D7198" s="139"/>
      <c r="E7198" s="140"/>
      <c r="F7198" s="140"/>
      <c r="G7198" s="140"/>
      <c r="M7198" s="140"/>
      <c r="N7198" s="167"/>
      <c r="O7198" s="167"/>
      <c r="P7198" s="142"/>
      <c r="Q7198" s="142"/>
      <c r="R7198" s="142"/>
      <c r="S7198" s="139"/>
    </row>
    <row r="7199" spans="2:19" ht="15.75" customHeight="1" x14ac:dyDescent="0.25">
      <c r="B7199" s="106"/>
      <c r="C7199" s="106"/>
      <c r="D7199" s="139"/>
      <c r="E7199" s="140"/>
      <c r="F7199" s="140"/>
      <c r="G7199" s="140"/>
      <c r="M7199" s="140"/>
      <c r="N7199" s="167"/>
      <c r="O7199" s="167"/>
      <c r="P7199" s="142"/>
      <c r="Q7199" s="142"/>
      <c r="R7199" s="142"/>
      <c r="S7199" s="139"/>
    </row>
    <row r="7200" spans="2:19" ht="15.75" customHeight="1" x14ac:dyDescent="0.25">
      <c r="B7200" s="106"/>
      <c r="C7200" s="106"/>
      <c r="D7200" s="139"/>
      <c r="E7200" s="140"/>
      <c r="F7200" s="140"/>
      <c r="G7200" s="140"/>
      <c r="M7200" s="140"/>
      <c r="N7200" s="167"/>
      <c r="O7200" s="167"/>
      <c r="P7200" s="142"/>
      <c r="Q7200" s="142"/>
      <c r="R7200" s="142"/>
      <c r="S7200" s="139"/>
    </row>
    <row r="7201" spans="2:19" ht="15.75" customHeight="1" x14ac:dyDescent="0.25">
      <c r="B7201" s="106"/>
      <c r="C7201" s="106"/>
      <c r="D7201" s="139"/>
      <c r="E7201" s="140"/>
      <c r="F7201" s="140"/>
      <c r="G7201" s="140"/>
      <c r="M7201" s="140"/>
      <c r="N7201" s="167"/>
      <c r="O7201" s="167"/>
      <c r="P7201" s="142"/>
      <c r="Q7201" s="142"/>
      <c r="R7201" s="142"/>
      <c r="S7201" s="139"/>
    </row>
    <row r="7202" spans="2:19" ht="15.75" customHeight="1" x14ac:dyDescent="0.25">
      <c r="B7202" s="106"/>
      <c r="C7202" s="106"/>
      <c r="D7202" s="139"/>
      <c r="E7202" s="140"/>
      <c r="F7202" s="140"/>
      <c r="G7202" s="140"/>
      <c r="M7202" s="140"/>
      <c r="N7202" s="167"/>
      <c r="O7202" s="167"/>
      <c r="P7202" s="142"/>
      <c r="Q7202" s="142"/>
      <c r="R7202" s="142"/>
      <c r="S7202" s="139"/>
    </row>
    <row r="7203" spans="2:19" ht="15.75" customHeight="1" x14ac:dyDescent="0.25">
      <c r="B7203" s="106"/>
      <c r="C7203" s="106"/>
      <c r="D7203" s="139"/>
      <c r="E7203" s="140"/>
      <c r="F7203" s="140"/>
      <c r="G7203" s="140"/>
      <c r="M7203" s="140"/>
      <c r="N7203" s="167"/>
      <c r="O7203" s="167"/>
      <c r="P7203" s="142"/>
      <c r="Q7203" s="142"/>
      <c r="R7203" s="142"/>
      <c r="S7203" s="139"/>
    </row>
    <row r="7204" spans="2:19" ht="15.75" customHeight="1" x14ac:dyDescent="0.25">
      <c r="B7204" s="106"/>
      <c r="C7204" s="106"/>
      <c r="D7204" s="139"/>
      <c r="E7204" s="140"/>
      <c r="F7204" s="140"/>
      <c r="G7204" s="140"/>
      <c r="M7204" s="140"/>
      <c r="N7204" s="167"/>
      <c r="O7204" s="167"/>
      <c r="P7204" s="142"/>
      <c r="Q7204" s="142"/>
      <c r="R7204" s="142"/>
      <c r="S7204" s="139"/>
    </row>
    <row r="7205" spans="2:19" ht="15.75" customHeight="1" x14ac:dyDescent="0.25">
      <c r="B7205" s="106"/>
      <c r="C7205" s="106"/>
      <c r="D7205" s="139"/>
      <c r="E7205" s="140"/>
      <c r="F7205" s="140"/>
      <c r="G7205" s="140"/>
      <c r="M7205" s="140"/>
      <c r="N7205" s="167"/>
      <c r="O7205" s="167"/>
      <c r="P7205" s="142"/>
      <c r="Q7205" s="142"/>
      <c r="R7205" s="142"/>
      <c r="S7205" s="139"/>
    </row>
    <row r="7206" spans="2:19" ht="15.75" customHeight="1" x14ac:dyDescent="0.25">
      <c r="B7206" s="106"/>
      <c r="C7206" s="106"/>
      <c r="D7206" s="139"/>
      <c r="E7206" s="140"/>
      <c r="F7206" s="140"/>
      <c r="G7206" s="140"/>
      <c r="M7206" s="140"/>
      <c r="N7206" s="167"/>
      <c r="O7206" s="167"/>
      <c r="P7206" s="142"/>
      <c r="Q7206" s="142"/>
      <c r="R7206" s="142"/>
      <c r="S7206" s="139"/>
    </row>
    <row r="7207" spans="2:19" ht="15.75" customHeight="1" x14ac:dyDescent="0.25">
      <c r="B7207" s="106"/>
      <c r="C7207" s="106"/>
      <c r="D7207" s="139"/>
      <c r="E7207" s="140"/>
      <c r="F7207" s="140"/>
      <c r="G7207" s="140"/>
      <c r="M7207" s="140"/>
      <c r="N7207" s="167"/>
      <c r="O7207" s="167"/>
      <c r="P7207" s="142"/>
      <c r="Q7207" s="142"/>
      <c r="R7207" s="142"/>
      <c r="S7207" s="139"/>
    </row>
    <row r="7208" spans="2:19" ht="15.75" customHeight="1" x14ac:dyDescent="0.25">
      <c r="B7208" s="106"/>
      <c r="C7208" s="106"/>
      <c r="D7208" s="139"/>
      <c r="E7208" s="140"/>
      <c r="F7208" s="140"/>
      <c r="G7208" s="140"/>
      <c r="M7208" s="140"/>
      <c r="N7208" s="167"/>
      <c r="O7208" s="167"/>
      <c r="P7208" s="142"/>
      <c r="Q7208" s="142"/>
      <c r="R7208" s="142"/>
      <c r="S7208" s="139"/>
    </row>
    <row r="7209" spans="2:19" ht="15.75" customHeight="1" x14ac:dyDescent="0.25">
      <c r="B7209" s="106"/>
      <c r="C7209" s="106"/>
      <c r="D7209" s="139"/>
      <c r="E7209" s="140"/>
      <c r="F7209" s="140"/>
      <c r="G7209" s="140"/>
      <c r="M7209" s="140"/>
      <c r="N7209" s="167"/>
      <c r="O7209" s="167"/>
      <c r="P7209" s="142"/>
      <c r="Q7209" s="142"/>
      <c r="R7209" s="142"/>
      <c r="S7209" s="139"/>
    </row>
    <row r="7210" spans="2:19" ht="15.75" customHeight="1" x14ac:dyDescent="0.25">
      <c r="B7210" s="106"/>
      <c r="C7210" s="106"/>
      <c r="D7210" s="139"/>
      <c r="E7210" s="140"/>
      <c r="F7210" s="140"/>
      <c r="G7210" s="140"/>
      <c r="M7210" s="140"/>
      <c r="N7210" s="167"/>
      <c r="O7210" s="167"/>
      <c r="P7210" s="142"/>
      <c r="Q7210" s="142"/>
      <c r="R7210" s="142"/>
      <c r="S7210" s="139"/>
    </row>
    <row r="7211" spans="2:19" ht="15.75" customHeight="1" x14ac:dyDescent="0.25">
      <c r="B7211" s="106"/>
      <c r="C7211" s="106"/>
      <c r="D7211" s="139"/>
      <c r="E7211" s="140"/>
      <c r="F7211" s="140"/>
      <c r="G7211" s="140"/>
      <c r="M7211" s="140"/>
      <c r="N7211" s="167"/>
      <c r="O7211" s="167"/>
      <c r="P7211" s="142"/>
      <c r="Q7211" s="142"/>
      <c r="R7211" s="142"/>
      <c r="S7211" s="139"/>
    </row>
    <row r="7212" spans="2:19" ht="15.75" customHeight="1" x14ac:dyDescent="0.25">
      <c r="B7212" s="106"/>
      <c r="C7212" s="106"/>
      <c r="D7212" s="139"/>
      <c r="E7212" s="140"/>
      <c r="F7212" s="140"/>
      <c r="G7212" s="140"/>
      <c r="M7212" s="140"/>
      <c r="N7212" s="167"/>
      <c r="O7212" s="167"/>
      <c r="P7212" s="142"/>
      <c r="Q7212" s="142"/>
      <c r="R7212" s="142"/>
      <c r="S7212" s="139"/>
    </row>
    <row r="7213" spans="2:19" ht="15.75" customHeight="1" x14ac:dyDescent="0.25">
      <c r="B7213" s="106"/>
      <c r="C7213" s="106"/>
      <c r="D7213" s="139"/>
      <c r="E7213" s="140"/>
      <c r="F7213" s="140"/>
      <c r="G7213" s="140"/>
      <c r="M7213" s="140"/>
      <c r="N7213" s="167"/>
      <c r="O7213" s="167"/>
      <c r="P7213" s="142"/>
      <c r="Q7213" s="142"/>
      <c r="R7213" s="142"/>
      <c r="S7213" s="139"/>
    </row>
    <row r="7214" spans="2:19" ht="15.75" customHeight="1" x14ac:dyDescent="0.25">
      <c r="B7214" s="106"/>
      <c r="C7214" s="106"/>
      <c r="D7214" s="139"/>
      <c r="E7214" s="140"/>
      <c r="F7214" s="140"/>
      <c r="G7214" s="140"/>
      <c r="M7214" s="140"/>
      <c r="N7214" s="167"/>
      <c r="O7214" s="167"/>
      <c r="P7214" s="142"/>
      <c r="Q7214" s="142"/>
      <c r="R7214" s="142"/>
      <c r="S7214" s="139"/>
    </row>
    <row r="7215" spans="2:19" ht="15.75" customHeight="1" x14ac:dyDescent="0.25">
      <c r="B7215" s="106"/>
      <c r="C7215" s="106"/>
      <c r="D7215" s="139"/>
      <c r="E7215" s="140"/>
      <c r="F7215" s="140"/>
      <c r="G7215" s="140"/>
      <c r="M7215" s="140"/>
      <c r="N7215" s="167"/>
      <c r="O7215" s="167"/>
      <c r="P7215" s="142"/>
      <c r="Q7215" s="142"/>
      <c r="R7215" s="142"/>
      <c r="S7215" s="139"/>
    </row>
    <row r="7216" spans="2:19" ht="15.75" customHeight="1" x14ac:dyDescent="0.25">
      <c r="B7216" s="106"/>
      <c r="C7216" s="106"/>
      <c r="D7216" s="139"/>
      <c r="E7216" s="140"/>
      <c r="F7216" s="140"/>
      <c r="G7216" s="140"/>
      <c r="M7216" s="140"/>
      <c r="N7216" s="167"/>
      <c r="O7216" s="167"/>
      <c r="P7216" s="142"/>
      <c r="Q7216" s="142"/>
      <c r="R7216" s="142"/>
      <c r="S7216" s="139"/>
    </row>
    <row r="7217" spans="2:19" ht="15.75" customHeight="1" x14ac:dyDescent="0.25">
      <c r="B7217" s="106"/>
      <c r="C7217" s="106"/>
      <c r="D7217" s="139"/>
      <c r="E7217" s="140"/>
      <c r="F7217" s="140"/>
      <c r="G7217" s="140"/>
      <c r="M7217" s="140"/>
      <c r="N7217" s="167"/>
      <c r="O7217" s="167"/>
      <c r="P7217" s="142"/>
      <c r="Q7217" s="142"/>
      <c r="R7217" s="142"/>
      <c r="S7217" s="139"/>
    </row>
    <row r="7218" spans="2:19" ht="15.75" customHeight="1" x14ac:dyDescent="0.25">
      <c r="B7218" s="106"/>
      <c r="C7218" s="106"/>
      <c r="D7218" s="139"/>
      <c r="E7218" s="140"/>
      <c r="F7218" s="140"/>
      <c r="G7218" s="140"/>
      <c r="M7218" s="140"/>
      <c r="N7218" s="167"/>
      <c r="O7218" s="167"/>
      <c r="P7218" s="142"/>
      <c r="Q7218" s="142"/>
      <c r="R7218" s="142"/>
      <c r="S7218" s="139"/>
    </row>
    <row r="7219" spans="2:19" ht="15.75" customHeight="1" x14ac:dyDescent="0.25">
      <c r="B7219" s="106"/>
      <c r="C7219" s="106"/>
      <c r="D7219" s="139"/>
      <c r="E7219" s="140"/>
      <c r="F7219" s="140"/>
      <c r="G7219" s="140"/>
      <c r="M7219" s="140"/>
      <c r="N7219" s="167"/>
      <c r="O7219" s="167"/>
      <c r="P7219" s="142"/>
      <c r="Q7219" s="142"/>
      <c r="R7219" s="142"/>
      <c r="S7219" s="139"/>
    </row>
    <row r="7220" spans="2:19" ht="15.75" customHeight="1" x14ac:dyDescent="0.25">
      <c r="B7220" s="106"/>
      <c r="C7220" s="106"/>
      <c r="D7220" s="139"/>
      <c r="E7220" s="140"/>
      <c r="F7220" s="140"/>
      <c r="G7220" s="140"/>
      <c r="M7220" s="140"/>
      <c r="N7220" s="167"/>
      <c r="O7220" s="167"/>
      <c r="P7220" s="142"/>
      <c r="Q7220" s="142"/>
      <c r="R7220" s="142"/>
      <c r="S7220" s="139"/>
    </row>
    <row r="7221" spans="2:19" ht="15.75" customHeight="1" x14ac:dyDescent="0.25">
      <c r="B7221" s="106"/>
      <c r="C7221" s="106"/>
      <c r="D7221" s="139"/>
      <c r="E7221" s="140"/>
      <c r="F7221" s="140"/>
      <c r="G7221" s="140"/>
      <c r="M7221" s="140"/>
      <c r="N7221" s="167"/>
      <c r="O7221" s="167"/>
      <c r="P7221" s="142"/>
      <c r="Q7221" s="142"/>
      <c r="R7221" s="142"/>
      <c r="S7221" s="139"/>
    </row>
    <row r="7222" spans="2:19" ht="15.75" customHeight="1" x14ac:dyDescent="0.25">
      <c r="B7222" s="106"/>
      <c r="C7222" s="106"/>
      <c r="D7222" s="139"/>
      <c r="E7222" s="140"/>
      <c r="F7222" s="140"/>
      <c r="G7222" s="140"/>
      <c r="M7222" s="140"/>
      <c r="N7222" s="167"/>
      <c r="O7222" s="167"/>
      <c r="P7222" s="142"/>
      <c r="Q7222" s="142"/>
      <c r="R7222" s="142"/>
      <c r="S7222" s="139"/>
    </row>
    <row r="7223" spans="2:19" ht="15.75" customHeight="1" x14ac:dyDescent="0.25">
      <c r="B7223" s="106"/>
      <c r="C7223" s="106"/>
      <c r="D7223" s="139"/>
      <c r="E7223" s="140"/>
      <c r="F7223" s="140"/>
      <c r="G7223" s="140"/>
      <c r="M7223" s="140"/>
      <c r="N7223" s="167"/>
      <c r="O7223" s="167"/>
      <c r="P7223" s="142"/>
      <c r="Q7223" s="142"/>
      <c r="R7223" s="142"/>
      <c r="S7223" s="139"/>
    </row>
    <row r="7224" spans="2:19" ht="15.75" customHeight="1" x14ac:dyDescent="0.25">
      <c r="B7224" s="106"/>
      <c r="C7224" s="106"/>
      <c r="D7224" s="139"/>
      <c r="E7224" s="140"/>
      <c r="F7224" s="140"/>
      <c r="G7224" s="140"/>
      <c r="M7224" s="140"/>
      <c r="N7224" s="167"/>
      <c r="O7224" s="167"/>
      <c r="P7224" s="142"/>
      <c r="Q7224" s="142"/>
      <c r="R7224" s="142"/>
      <c r="S7224" s="139"/>
    </row>
    <row r="7225" spans="2:19" ht="15.75" customHeight="1" x14ac:dyDescent="0.25">
      <c r="B7225" s="106"/>
      <c r="C7225" s="106"/>
      <c r="D7225" s="139"/>
      <c r="E7225" s="140"/>
      <c r="F7225" s="140"/>
      <c r="G7225" s="140"/>
      <c r="M7225" s="140"/>
      <c r="N7225" s="167"/>
      <c r="O7225" s="167"/>
      <c r="P7225" s="142"/>
      <c r="Q7225" s="142"/>
      <c r="R7225" s="142"/>
      <c r="S7225" s="139"/>
    </row>
    <row r="7226" spans="2:19" ht="15.75" customHeight="1" x14ac:dyDescent="0.25">
      <c r="B7226" s="106"/>
      <c r="C7226" s="106"/>
      <c r="D7226" s="139"/>
      <c r="E7226" s="140"/>
      <c r="F7226" s="140"/>
      <c r="G7226" s="140"/>
      <c r="M7226" s="140"/>
      <c r="N7226" s="167"/>
      <c r="O7226" s="167"/>
      <c r="P7226" s="142"/>
      <c r="Q7226" s="142"/>
      <c r="R7226" s="142"/>
      <c r="S7226" s="139"/>
    </row>
    <row r="7227" spans="2:19" ht="15.75" customHeight="1" x14ac:dyDescent="0.25">
      <c r="B7227" s="106"/>
      <c r="C7227" s="106"/>
      <c r="D7227" s="139"/>
      <c r="E7227" s="140"/>
      <c r="F7227" s="140"/>
      <c r="G7227" s="140"/>
      <c r="M7227" s="140"/>
      <c r="N7227" s="167"/>
      <c r="O7227" s="167"/>
      <c r="P7227" s="142"/>
      <c r="Q7227" s="142"/>
      <c r="R7227" s="142"/>
      <c r="S7227" s="139"/>
    </row>
    <row r="7228" spans="2:19" ht="15.75" customHeight="1" x14ac:dyDescent="0.25">
      <c r="B7228" s="106"/>
      <c r="C7228" s="106"/>
      <c r="D7228" s="139"/>
      <c r="E7228" s="140"/>
      <c r="F7228" s="140"/>
      <c r="G7228" s="140"/>
      <c r="M7228" s="140"/>
      <c r="N7228" s="167"/>
      <c r="O7228" s="167"/>
      <c r="P7228" s="142"/>
      <c r="Q7228" s="142"/>
      <c r="R7228" s="142"/>
      <c r="S7228" s="139"/>
    </row>
    <row r="7229" spans="2:19" ht="15.75" customHeight="1" x14ac:dyDescent="0.25">
      <c r="B7229" s="106"/>
      <c r="C7229" s="106"/>
      <c r="D7229" s="139"/>
      <c r="E7229" s="140"/>
      <c r="F7229" s="140"/>
      <c r="G7229" s="140"/>
      <c r="M7229" s="140"/>
      <c r="N7229" s="167"/>
      <c r="O7229" s="167"/>
      <c r="P7229" s="142"/>
      <c r="Q7229" s="142"/>
      <c r="R7229" s="142"/>
      <c r="S7229" s="139"/>
    </row>
    <row r="7230" spans="2:19" ht="15.75" customHeight="1" x14ac:dyDescent="0.25">
      <c r="B7230" s="106"/>
      <c r="C7230" s="106"/>
      <c r="D7230" s="139"/>
      <c r="E7230" s="140"/>
      <c r="F7230" s="140"/>
      <c r="G7230" s="140"/>
      <c r="M7230" s="140"/>
      <c r="N7230" s="167"/>
      <c r="O7230" s="167"/>
      <c r="P7230" s="142"/>
      <c r="Q7230" s="142"/>
      <c r="R7230" s="142"/>
      <c r="S7230" s="139"/>
    </row>
    <row r="7231" spans="2:19" ht="15.75" customHeight="1" x14ac:dyDescent="0.25">
      <c r="B7231" s="106"/>
      <c r="C7231" s="106"/>
      <c r="D7231" s="139"/>
      <c r="E7231" s="140"/>
      <c r="F7231" s="140"/>
      <c r="G7231" s="140"/>
      <c r="M7231" s="140"/>
      <c r="N7231" s="167"/>
      <c r="O7231" s="167"/>
      <c r="P7231" s="142"/>
      <c r="Q7231" s="142"/>
      <c r="R7231" s="142"/>
      <c r="S7231" s="139"/>
    </row>
    <row r="7232" spans="2:19" ht="15.75" customHeight="1" x14ac:dyDescent="0.25">
      <c r="B7232" s="106"/>
      <c r="C7232" s="106"/>
      <c r="D7232" s="139"/>
      <c r="E7232" s="140"/>
      <c r="F7232" s="140"/>
      <c r="G7232" s="140"/>
      <c r="M7232" s="140"/>
      <c r="N7232" s="167"/>
      <c r="O7232" s="167"/>
      <c r="P7232" s="142"/>
      <c r="Q7232" s="142"/>
      <c r="R7232" s="142"/>
      <c r="S7232" s="139"/>
    </row>
    <row r="7233" spans="2:19" ht="15.75" customHeight="1" x14ac:dyDescent="0.25">
      <c r="B7233" s="106"/>
      <c r="C7233" s="106"/>
      <c r="D7233" s="139"/>
      <c r="E7233" s="140"/>
      <c r="F7233" s="140"/>
      <c r="G7233" s="140"/>
      <c r="M7233" s="140"/>
      <c r="N7233" s="167"/>
      <c r="O7233" s="167"/>
      <c r="P7233" s="142"/>
      <c r="Q7233" s="142"/>
      <c r="R7233" s="142"/>
      <c r="S7233" s="139"/>
    </row>
    <row r="7234" spans="2:19" ht="15.75" customHeight="1" x14ac:dyDescent="0.25">
      <c r="B7234" s="106"/>
      <c r="C7234" s="106"/>
      <c r="D7234" s="139"/>
      <c r="E7234" s="140"/>
      <c r="F7234" s="140"/>
      <c r="G7234" s="140"/>
      <c r="M7234" s="140"/>
      <c r="N7234" s="167"/>
      <c r="O7234" s="167"/>
      <c r="P7234" s="142"/>
      <c r="Q7234" s="142"/>
      <c r="R7234" s="142"/>
      <c r="S7234" s="139"/>
    </row>
    <row r="7235" spans="2:19" ht="15.75" customHeight="1" x14ac:dyDescent="0.25">
      <c r="B7235" s="106"/>
      <c r="C7235" s="106"/>
      <c r="D7235" s="139"/>
      <c r="E7235" s="140"/>
      <c r="F7235" s="140"/>
      <c r="G7235" s="140"/>
      <c r="M7235" s="140"/>
      <c r="N7235" s="167"/>
      <c r="O7235" s="167"/>
      <c r="P7235" s="142"/>
      <c r="Q7235" s="142"/>
      <c r="R7235" s="142"/>
      <c r="S7235" s="139"/>
    </row>
    <row r="7236" spans="2:19" ht="15.75" customHeight="1" x14ac:dyDescent="0.25">
      <c r="B7236" s="106"/>
      <c r="C7236" s="106"/>
      <c r="D7236" s="139"/>
      <c r="E7236" s="140"/>
      <c r="F7236" s="140"/>
      <c r="G7236" s="140"/>
      <c r="M7236" s="140"/>
      <c r="N7236" s="167"/>
      <c r="O7236" s="167"/>
      <c r="P7236" s="142"/>
      <c r="Q7236" s="142"/>
      <c r="R7236" s="142"/>
      <c r="S7236" s="139"/>
    </row>
    <row r="7237" spans="2:19" ht="15.75" customHeight="1" x14ac:dyDescent="0.25">
      <c r="B7237" s="106"/>
      <c r="C7237" s="106"/>
      <c r="D7237" s="139"/>
      <c r="E7237" s="140"/>
      <c r="F7237" s="140"/>
      <c r="G7237" s="140"/>
      <c r="M7237" s="140"/>
      <c r="N7237" s="167"/>
      <c r="O7237" s="167"/>
      <c r="P7237" s="142"/>
      <c r="Q7237" s="142"/>
      <c r="R7237" s="142"/>
      <c r="S7237" s="139"/>
    </row>
    <row r="7238" spans="2:19" ht="15.75" customHeight="1" x14ac:dyDescent="0.25">
      <c r="B7238" s="106"/>
      <c r="C7238" s="106"/>
      <c r="D7238" s="139"/>
      <c r="E7238" s="140"/>
      <c r="F7238" s="140"/>
      <c r="G7238" s="140"/>
      <c r="M7238" s="140"/>
      <c r="N7238" s="167"/>
      <c r="O7238" s="167"/>
      <c r="P7238" s="142"/>
      <c r="Q7238" s="142"/>
      <c r="R7238" s="142"/>
      <c r="S7238" s="139"/>
    </row>
    <row r="7239" spans="2:19" ht="15.75" customHeight="1" x14ac:dyDescent="0.25">
      <c r="B7239" s="106"/>
      <c r="C7239" s="106"/>
      <c r="D7239" s="139"/>
      <c r="E7239" s="140"/>
      <c r="F7239" s="140"/>
      <c r="G7239" s="140"/>
      <c r="M7239" s="140"/>
      <c r="N7239" s="167"/>
      <c r="O7239" s="167"/>
      <c r="P7239" s="142"/>
      <c r="Q7239" s="142"/>
      <c r="R7239" s="142"/>
      <c r="S7239" s="139"/>
    </row>
    <row r="7240" spans="2:19" ht="15.75" customHeight="1" x14ac:dyDescent="0.25">
      <c r="B7240" s="106"/>
      <c r="C7240" s="106"/>
      <c r="D7240" s="139"/>
      <c r="E7240" s="140"/>
      <c r="F7240" s="140"/>
      <c r="G7240" s="140"/>
      <c r="M7240" s="140"/>
      <c r="N7240" s="167"/>
      <c r="O7240" s="167"/>
      <c r="P7240" s="142"/>
      <c r="Q7240" s="142"/>
      <c r="R7240" s="142"/>
      <c r="S7240" s="139"/>
    </row>
    <row r="7241" spans="2:19" ht="15.75" customHeight="1" x14ac:dyDescent="0.25">
      <c r="B7241" s="106"/>
      <c r="C7241" s="106"/>
      <c r="D7241" s="139"/>
      <c r="E7241" s="140"/>
      <c r="F7241" s="140"/>
      <c r="G7241" s="140"/>
      <c r="M7241" s="140"/>
      <c r="N7241" s="167"/>
      <c r="O7241" s="167"/>
      <c r="P7241" s="142"/>
      <c r="Q7241" s="142"/>
      <c r="R7241" s="142"/>
      <c r="S7241" s="139"/>
    </row>
    <row r="7242" spans="2:19" ht="15.75" customHeight="1" x14ac:dyDescent="0.25">
      <c r="B7242" s="106"/>
      <c r="C7242" s="106"/>
      <c r="D7242" s="139"/>
      <c r="E7242" s="140"/>
      <c r="F7242" s="140"/>
      <c r="G7242" s="140"/>
      <c r="M7242" s="140"/>
      <c r="N7242" s="167"/>
      <c r="O7242" s="167"/>
      <c r="P7242" s="142"/>
      <c r="Q7242" s="142"/>
      <c r="R7242" s="142"/>
      <c r="S7242" s="139"/>
    </row>
    <row r="7243" spans="2:19" ht="15.75" customHeight="1" x14ac:dyDescent="0.25">
      <c r="B7243" s="106"/>
      <c r="C7243" s="106"/>
      <c r="D7243" s="139"/>
      <c r="E7243" s="140"/>
      <c r="F7243" s="140"/>
      <c r="G7243" s="140"/>
      <c r="M7243" s="140"/>
      <c r="N7243" s="167"/>
      <c r="O7243" s="167"/>
      <c r="P7243" s="142"/>
      <c r="Q7243" s="142"/>
      <c r="R7243" s="142"/>
      <c r="S7243" s="139"/>
    </row>
    <row r="7244" spans="2:19" ht="15.75" customHeight="1" x14ac:dyDescent="0.25">
      <c r="B7244" s="106"/>
      <c r="C7244" s="106"/>
      <c r="D7244" s="139"/>
      <c r="E7244" s="140"/>
      <c r="F7244" s="140"/>
      <c r="G7244" s="140"/>
      <c r="M7244" s="140"/>
      <c r="N7244" s="167"/>
      <c r="O7244" s="167"/>
      <c r="P7244" s="142"/>
      <c r="Q7244" s="142"/>
      <c r="R7244" s="142"/>
      <c r="S7244" s="139"/>
    </row>
    <row r="7245" spans="2:19" ht="15.75" customHeight="1" x14ac:dyDescent="0.25">
      <c r="B7245" s="106"/>
      <c r="C7245" s="106"/>
      <c r="D7245" s="139"/>
      <c r="E7245" s="140"/>
      <c r="F7245" s="140"/>
      <c r="G7245" s="140"/>
      <c r="M7245" s="140"/>
      <c r="N7245" s="167"/>
      <c r="O7245" s="167"/>
      <c r="P7245" s="142"/>
      <c r="Q7245" s="142"/>
      <c r="R7245" s="142"/>
      <c r="S7245" s="139"/>
    </row>
    <row r="7246" spans="2:19" ht="15.75" customHeight="1" x14ac:dyDescent="0.25">
      <c r="B7246" s="106"/>
      <c r="C7246" s="106"/>
      <c r="D7246" s="139"/>
      <c r="E7246" s="140"/>
      <c r="F7246" s="140"/>
      <c r="G7246" s="140"/>
      <c r="M7246" s="140"/>
      <c r="N7246" s="167"/>
      <c r="O7246" s="167"/>
      <c r="P7246" s="142"/>
      <c r="Q7246" s="142"/>
      <c r="R7246" s="142"/>
      <c r="S7246" s="139"/>
    </row>
    <row r="7247" spans="2:19" ht="15.75" customHeight="1" x14ac:dyDescent="0.25">
      <c r="B7247" s="106"/>
      <c r="C7247" s="106"/>
      <c r="D7247" s="139"/>
      <c r="E7247" s="140"/>
      <c r="F7247" s="140"/>
      <c r="G7247" s="140"/>
      <c r="M7247" s="140"/>
      <c r="N7247" s="167"/>
      <c r="O7247" s="167"/>
      <c r="P7247" s="142"/>
      <c r="Q7247" s="142"/>
      <c r="R7247" s="142"/>
      <c r="S7247" s="139"/>
    </row>
    <row r="7248" spans="2:19" ht="15.75" customHeight="1" x14ac:dyDescent="0.25">
      <c r="B7248" s="106"/>
      <c r="C7248" s="106"/>
      <c r="D7248" s="139"/>
      <c r="E7248" s="140"/>
      <c r="F7248" s="140"/>
      <c r="G7248" s="140"/>
      <c r="M7248" s="140"/>
      <c r="N7248" s="167"/>
      <c r="O7248" s="167"/>
      <c r="P7248" s="142"/>
      <c r="Q7248" s="142"/>
      <c r="R7248" s="142"/>
      <c r="S7248" s="139"/>
    </row>
    <row r="7249" spans="2:19" ht="15.75" customHeight="1" x14ac:dyDescent="0.25">
      <c r="B7249" s="106"/>
      <c r="C7249" s="106"/>
      <c r="D7249" s="139"/>
      <c r="E7249" s="140"/>
      <c r="F7249" s="140"/>
      <c r="G7249" s="140"/>
      <c r="M7249" s="140"/>
      <c r="N7249" s="167"/>
      <c r="O7249" s="167"/>
      <c r="P7249" s="142"/>
      <c r="Q7249" s="142"/>
      <c r="R7249" s="142"/>
      <c r="S7249" s="139"/>
    </row>
    <row r="7250" spans="2:19" ht="15.75" customHeight="1" x14ac:dyDescent="0.25">
      <c r="B7250" s="106"/>
      <c r="C7250" s="106"/>
      <c r="D7250" s="139"/>
      <c r="E7250" s="140"/>
      <c r="F7250" s="140"/>
      <c r="G7250" s="140"/>
      <c r="M7250" s="140"/>
      <c r="N7250" s="167"/>
      <c r="O7250" s="167"/>
      <c r="P7250" s="142"/>
      <c r="Q7250" s="142"/>
      <c r="R7250" s="142"/>
      <c r="S7250" s="139"/>
    </row>
    <row r="7251" spans="2:19" ht="15.75" customHeight="1" x14ac:dyDescent="0.25">
      <c r="B7251" s="106"/>
      <c r="C7251" s="106"/>
      <c r="D7251" s="139"/>
      <c r="E7251" s="140"/>
      <c r="F7251" s="140"/>
      <c r="G7251" s="140"/>
      <c r="M7251" s="140"/>
      <c r="N7251" s="167"/>
      <c r="O7251" s="167"/>
      <c r="P7251" s="142"/>
      <c r="Q7251" s="142"/>
      <c r="R7251" s="142"/>
      <c r="S7251" s="139"/>
    </row>
    <row r="7252" spans="2:19" ht="15.75" customHeight="1" x14ac:dyDescent="0.25">
      <c r="B7252" s="106"/>
      <c r="C7252" s="106"/>
      <c r="D7252" s="139"/>
      <c r="E7252" s="140"/>
      <c r="F7252" s="140"/>
      <c r="G7252" s="140"/>
      <c r="M7252" s="140"/>
      <c r="N7252" s="167"/>
      <c r="O7252" s="167"/>
      <c r="P7252" s="142"/>
      <c r="Q7252" s="142"/>
      <c r="R7252" s="142"/>
      <c r="S7252" s="139"/>
    </row>
    <row r="7253" spans="2:19" ht="15.75" customHeight="1" x14ac:dyDescent="0.25">
      <c r="B7253" s="106"/>
      <c r="C7253" s="106"/>
      <c r="D7253" s="139"/>
      <c r="E7253" s="140"/>
      <c r="F7253" s="140"/>
      <c r="G7253" s="140"/>
      <c r="M7253" s="140"/>
      <c r="N7253" s="167"/>
      <c r="O7253" s="167"/>
      <c r="P7253" s="142"/>
      <c r="Q7253" s="142"/>
      <c r="R7253" s="142"/>
      <c r="S7253" s="139"/>
    </row>
    <row r="7254" spans="2:19" ht="15.75" customHeight="1" x14ac:dyDescent="0.25">
      <c r="B7254" s="106"/>
      <c r="C7254" s="106"/>
      <c r="D7254" s="139"/>
      <c r="E7254" s="140"/>
      <c r="F7254" s="140"/>
      <c r="G7254" s="140"/>
      <c r="M7254" s="140"/>
      <c r="N7254" s="167"/>
      <c r="O7254" s="167"/>
      <c r="P7254" s="142"/>
      <c r="Q7254" s="142"/>
      <c r="R7254" s="142"/>
      <c r="S7254" s="139"/>
    </row>
    <row r="7255" spans="2:19" ht="15.75" customHeight="1" x14ac:dyDescent="0.25">
      <c r="B7255" s="106"/>
      <c r="C7255" s="106"/>
      <c r="D7255" s="139"/>
      <c r="E7255" s="140"/>
      <c r="F7255" s="140"/>
      <c r="G7255" s="140"/>
      <c r="M7255" s="140"/>
      <c r="N7255" s="167"/>
      <c r="O7255" s="167"/>
      <c r="P7255" s="142"/>
      <c r="Q7255" s="142"/>
      <c r="R7255" s="142"/>
      <c r="S7255" s="139"/>
    </row>
    <row r="7256" spans="2:19" ht="15.75" customHeight="1" x14ac:dyDescent="0.25">
      <c r="B7256" s="106"/>
      <c r="C7256" s="106"/>
      <c r="D7256" s="139"/>
      <c r="E7256" s="140"/>
      <c r="F7256" s="140"/>
      <c r="G7256" s="140"/>
      <c r="M7256" s="140"/>
      <c r="N7256" s="167"/>
      <c r="O7256" s="167"/>
      <c r="P7256" s="142"/>
      <c r="Q7256" s="142"/>
      <c r="R7256" s="142"/>
      <c r="S7256" s="139"/>
    </row>
    <row r="7257" spans="2:19" ht="15.75" customHeight="1" x14ac:dyDescent="0.25">
      <c r="B7257" s="106"/>
      <c r="C7257" s="106"/>
      <c r="D7257" s="139"/>
      <c r="E7257" s="140"/>
      <c r="F7257" s="140"/>
      <c r="G7257" s="140"/>
      <c r="M7257" s="140"/>
      <c r="N7257" s="167"/>
      <c r="O7257" s="167"/>
      <c r="P7257" s="142"/>
      <c r="Q7257" s="142"/>
      <c r="R7257" s="142"/>
      <c r="S7257" s="139"/>
    </row>
    <row r="7258" spans="2:19" ht="15.75" customHeight="1" x14ac:dyDescent="0.25">
      <c r="B7258" s="106"/>
      <c r="C7258" s="106"/>
      <c r="D7258" s="139"/>
      <c r="E7258" s="140"/>
      <c r="F7258" s="140"/>
      <c r="G7258" s="140"/>
      <c r="M7258" s="140"/>
      <c r="N7258" s="167"/>
      <c r="O7258" s="167"/>
      <c r="P7258" s="142"/>
      <c r="Q7258" s="142"/>
      <c r="R7258" s="142"/>
      <c r="S7258" s="139"/>
    </row>
    <row r="7259" spans="2:19" ht="15.75" customHeight="1" x14ac:dyDescent="0.25">
      <c r="B7259" s="106"/>
      <c r="C7259" s="106"/>
      <c r="D7259" s="139"/>
      <c r="E7259" s="140"/>
      <c r="F7259" s="140"/>
      <c r="G7259" s="140"/>
      <c r="M7259" s="140"/>
      <c r="N7259" s="167"/>
      <c r="O7259" s="167"/>
      <c r="P7259" s="142"/>
      <c r="Q7259" s="142"/>
      <c r="R7259" s="142"/>
      <c r="S7259" s="139"/>
    </row>
    <row r="7260" spans="2:19" ht="15.75" customHeight="1" x14ac:dyDescent="0.25">
      <c r="B7260" s="106"/>
      <c r="C7260" s="106"/>
      <c r="D7260" s="139"/>
      <c r="E7260" s="140"/>
      <c r="F7260" s="140"/>
      <c r="G7260" s="140"/>
      <c r="M7260" s="140"/>
      <c r="N7260" s="167"/>
      <c r="O7260" s="167"/>
      <c r="P7260" s="142"/>
      <c r="Q7260" s="142"/>
      <c r="R7260" s="142"/>
      <c r="S7260" s="139"/>
    </row>
    <row r="7261" spans="2:19" ht="15.75" customHeight="1" x14ac:dyDescent="0.25">
      <c r="B7261" s="106"/>
      <c r="C7261" s="106"/>
      <c r="D7261" s="139"/>
      <c r="E7261" s="140"/>
      <c r="F7261" s="140"/>
      <c r="G7261" s="140"/>
      <c r="M7261" s="140"/>
      <c r="N7261" s="167"/>
      <c r="O7261" s="167"/>
      <c r="P7261" s="142"/>
      <c r="Q7261" s="142"/>
      <c r="R7261" s="142"/>
      <c r="S7261" s="139"/>
    </row>
    <row r="7262" spans="2:19" ht="15.75" customHeight="1" x14ac:dyDescent="0.25">
      <c r="B7262" s="106"/>
      <c r="C7262" s="106"/>
      <c r="D7262" s="139"/>
      <c r="E7262" s="140"/>
      <c r="F7262" s="140"/>
      <c r="G7262" s="140"/>
      <c r="M7262" s="140"/>
      <c r="N7262" s="167"/>
      <c r="O7262" s="167"/>
      <c r="P7262" s="142"/>
      <c r="Q7262" s="142"/>
      <c r="R7262" s="142"/>
      <c r="S7262" s="139"/>
    </row>
    <row r="7263" spans="2:19" ht="15.75" customHeight="1" x14ac:dyDescent="0.25">
      <c r="B7263" s="106"/>
      <c r="C7263" s="106"/>
      <c r="D7263" s="139"/>
      <c r="E7263" s="140"/>
      <c r="F7263" s="140"/>
      <c r="G7263" s="140"/>
      <c r="M7263" s="140"/>
      <c r="N7263" s="167"/>
      <c r="O7263" s="167"/>
      <c r="P7263" s="142"/>
      <c r="Q7263" s="142"/>
      <c r="R7263" s="142"/>
      <c r="S7263" s="139"/>
    </row>
    <row r="7264" spans="2:19" ht="15.75" customHeight="1" x14ac:dyDescent="0.25">
      <c r="B7264" s="106"/>
      <c r="C7264" s="106"/>
      <c r="D7264" s="139"/>
      <c r="E7264" s="140"/>
      <c r="F7264" s="140"/>
      <c r="G7264" s="140"/>
      <c r="M7264" s="140"/>
      <c r="N7264" s="167"/>
      <c r="O7264" s="167"/>
      <c r="P7264" s="142"/>
      <c r="Q7264" s="142"/>
      <c r="R7264" s="142"/>
      <c r="S7264" s="139"/>
    </row>
    <row r="7265" spans="2:19" ht="15.75" customHeight="1" x14ac:dyDescent="0.25">
      <c r="B7265" s="106"/>
      <c r="C7265" s="106"/>
      <c r="D7265" s="139"/>
      <c r="E7265" s="140"/>
      <c r="F7265" s="140"/>
      <c r="G7265" s="140"/>
      <c r="M7265" s="140"/>
      <c r="N7265" s="167"/>
      <c r="O7265" s="167"/>
      <c r="P7265" s="142"/>
      <c r="Q7265" s="142"/>
      <c r="R7265" s="142"/>
      <c r="S7265" s="139"/>
    </row>
    <row r="7266" spans="2:19" ht="15.75" customHeight="1" x14ac:dyDescent="0.25">
      <c r="B7266" s="106"/>
      <c r="C7266" s="106"/>
      <c r="D7266" s="139"/>
      <c r="E7266" s="140"/>
      <c r="F7266" s="140"/>
      <c r="G7266" s="140"/>
      <c r="M7266" s="140"/>
      <c r="N7266" s="167"/>
      <c r="O7266" s="167"/>
      <c r="P7266" s="142"/>
      <c r="Q7266" s="142"/>
      <c r="R7266" s="142"/>
      <c r="S7266" s="139"/>
    </row>
    <row r="7267" spans="2:19" ht="15.75" customHeight="1" x14ac:dyDescent="0.25">
      <c r="B7267" s="106"/>
      <c r="C7267" s="106"/>
      <c r="D7267" s="139"/>
      <c r="E7267" s="140"/>
      <c r="F7267" s="140"/>
      <c r="G7267" s="140"/>
      <c r="M7267" s="140"/>
      <c r="N7267" s="167"/>
      <c r="O7267" s="167"/>
      <c r="P7267" s="142"/>
      <c r="Q7267" s="142"/>
      <c r="R7267" s="142"/>
      <c r="S7267" s="139"/>
    </row>
    <row r="7268" spans="2:19" ht="15.75" customHeight="1" x14ac:dyDescent="0.25">
      <c r="B7268" s="106"/>
      <c r="C7268" s="106"/>
      <c r="D7268" s="139"/>
      <c r="E7268" s="140"/>
      <c r="F7268" s="140"/>
      <c r="G7268" s="140"/>
      <c r="M7268" s="140"/>
      <c r="N7268" s="167"/>
      <c r="O7268" s="167"/>
      <c r="P7268" s="142"/>
      <c r="Q7268" s="142"/>
      <c r="R7268" s="142"/>
      <c r="S7268" s="139"/>
    </row>
    <row r="7269" spans="2:19" ht="15.75" customHeight="1" x14ac:dyDescent="0.25">
      <c r="B7269" s="106"/>
      <c r="C7269" s="106"/>
      <c r="D7269" s="139"/>
      <c r="E7269" s="140"/>
      <c r="F7269" s="140"/>
      <c r="G7269" s="140"/>
      <c r="M7269" s="140"/>
      <c r="N7269" s="167"/>
      <c r="O7269" s="167"/>
      <c r="P7269" s="142"/>
      <c r="Q7269" s="142"/>
      <c r="R7269" s="142"/>
      <c r="S7269" s="139"/>
    </row>
    <row r="7270" spans="2:19" ht="15.75" customHeight="1" x14ac:dyDescent="0.25">
      <c r="B7270" s="106"/>
      <c r="C7270" s="106"/>
      <c r="D7270" s="139"/>
      <c r="E7270" s="140"/>
      <c r="F7270" s="140"/>
      <c r="G7270" s="140"/>
      <c r="M7270" s="140"/>
      <c r="N7270" s="167"/>
      <c r="O7270" s="167"/>
      <c r="P7270" s="142"/>
      <c r="Q7270" s="142"/>
      <c r="R7270" s="142"/>
      <c r="S7270" s="139"/>
    </row>
    <row r="7271" spans="2:19" ht="15.75" customHeight="1" x14ac:dyDescent="0.25">
      <c r="B7271" s="106"/>
      <c r="C7271" s="106"/>
      <c r="D7271" s="139"/>
      <c r="E7271" s="140"/>
      <c r="F7271" s="140"/>
      <c r="G7271" s="140"/>
      <c r="M7271" s="140"/>
      <c r="N7271" s="167"/>
      <c r="O7271" s="167"/>
      <c r="P7271" s="142"/>
      <c r="Q7271" s="142"/>
      <c r="R7271" s="142"/>
      <c r="S7271" s="139"/>
    </row>
    <row r="7272" spans="2:19" ht="15.75" customHeight="1" x14ac:dyDescent="0.25">
      <c r="B7272" s="106"/>
      <c r="C7272" s="106"/>
      <c r="D7272" s="139"/>
      <c r="E7272" s="140"/>
      <c r="F7272" s="140"/>
      <c r="G7272" s="140"/>
      <c r="M7272" s="140"/>
      <c r="N7272" s="167"/>
      <c r="O7272" s="167"/>
      <c r="P7272" s="142"/>
      <c r="Q7272" s="142"/>
      <c r="R7272" s="142"/>
      <c r="S7272" s="139"/>
    </row>
    <row r="7273" spans="2:19" ht="15.75" customHeight="1" x14ac:dyDescent="0.25">
      <c r="B7273" s="106"/>
      <c r="C7273" s="106"/>
      <c r="D7273" s="139"/>
      <c r="E7273" s="140"/>
      <c r="F7273" s="140"/>
      <c r="G7273" s="140"/>
      <c r="M7273" s="140"/>
      <c r="N7273" s="167"/>
      <c r="O7273" s="167"/>
      <c r="P7273" s="142"/>
      <c r="Q7273" s="142"/>
      <c r="R7273" s="142"/>
      <c r="S7273" s="139"/>
    </row>
    <row r="7274" spans="2:19" ht="15.75" customHeight="1" x14ac:dyDescent="0.25">
      <c r="B7274" s="106"/>
      <c r="C7274" s="106"/>
      <c r="D7274" s="139"/>
      <c r="E7274" s="140"/>
      <c r="F7274" s="140"/>
      <c r="G7274" s="140"/>
      <c r="M7274" s="140"/>
      <c r="N7274" s="167"/>
      <c r="O7274" s="167"/>
      <c r="P7274" s="142"/>
      <c r="Q7274" s="142"/>
      <c r="R7274" s="142"/>
      <c r="S7274" s="139"/>
    </row>
    <row r="7275" spans="2:19" ht="15.75" customHeight="1" x14ac:dyDescent="0.25">
      <c r="B7275" s="106"/>
      <c r="C7275" s="106"/>
      <c r="D7275" s="139"/>
      <c r="E7275" s="140"/>
      <c r="F7275" s="140"/>
      <c r="G7275" s="140"/>
      <c r="M7275" s="140"/>
      <c r="N7275" s="167"/>
      <c r="O7275" s="167"/>
      <c r="P7275" s="142"/>
      <c r="Q7275" s="142"/>
      <c r="R7275" s="142"/>
      <c r="S7275" s="139"/>
    </row>
    <row r="7276" spans="2:19" ht="15.75" customHeight="1" x14ac:dyDescent="0.25">
      <c r="B7276" s="106"/>
      <c r="C7276" s="106"/>
      <c r="D7276" s="139"/>
      <c r="E7276" s="140"/>
      <c r="F7276" s="140"/>
      <c r="G7276" s="140"/>
      <c r="M7276" s="140"/>
      <c r="N7276" s="167"/>
      <c r="O7276" s="167"/>
      <c r="P7276" s="142"/>
      <c r="Q7276" s="142"/>
      <c r="R7276" s="142"/>
      <c r="S7276" s="139"/>
    </row>
    <row r="7277" spans="2:19" ht="15.75" customHeight="1" x14ac:dyDescent="0.25">
      <c r="B7277" s="106"/>
      <c r="C7277" s="106"/>
      <c r="D7277" s="139"/>
      <c r="E7277" s="140"/>
      <c r="F7277" s="140"/>
      <c r="G7277" s="140"/>
      <c r="M7277" s="140"/>
      <c r="N7277" s="167"/>
      <c r="O7277" s="167"/>
      <c r="P7277" s="142"/>
      <c r="Q7277" s="142"/>
      <c r="R7277" s="142"/>
      <c r="S7277" s="139"/>
    </row>
    <row r="7278" spans="2:19" ht="15.75" customHeight="1" x14ac:dyDescent="0.25">
      <c r="B7278" s="106"/>
      <c r="C7278" s="106"/>
      <c r="D7278" s="139"/>
      <c r="E7278" s="140"/>
      <c r="F7278" s="140"/>
      <c r="G7278" s="140"/>
      <c r="M7278" s="140"/>
      <c r="N7278" s="167"/>
      <c r="O7278" s="167"/>
      <c r="P7278" s="142"/>
      <c r="Q7278" s="142"/>
      <c r="R7278" s="142"/>
      <c r="S7278" s="139"/>
    </row>
    <row r="7279" spans="2:19" ht="15.75" customHeight="1" x14ac:dyDescent="0.25">
      <c r="B7279" s="106"/>
      <c r="C7279" s="106"/>
      <c r="D7279" s="139"/>
      <c r="E7279" s="140"/>
      <c r="F7279" s="140"/>
      <c r="G7279" s="140"/>
      <c r="M7279" s="140"/>
      <c r="N7279" s="167"/>
      <c r="O7279" s="167"/>
      <c r="P7279" s="142"/>
      <c r="Q7279" s="142"/>
      <c r="R7279" s="142"/>
      <c r="S7279" s="139"/>
    </row>
    <row r="7280" spans="2:19" ht="15.75" customHeight="1" x14ac:dyDescent="0.25">
      <c r="B7280" s="106"/>
      <c r="C7280" s="106"/>
      <c r="D7280" s="139"/>
      <c r="E7280" s="140"/>
      <c r="F7280" s="140"/>
      <c r="G7280" s="140"/>
      <c r="M7280" s="140"/>
      <c r="N7280" s="167"/>
      <c r="O7280" s="167"/>
      <c r="P7280" s="142"/>
      <c r="Q7280" s="142"/>
      <c r="R7280" s="142"/>
      <c r="S7280" s="139"/>
    </row>
    <row r="7281" spans="2:19" ht="15.75" customHeight="1" x14ac:dyDescent="0.25">
      <c r="B7281" s="106"/>
      <c r="C7281" s="106"/>
      <c r="D7281" s="139"/>
      <c r="E7281" s="140"/>
      <c r="F7281" s="140"/>
      <c r="G7281" s="140"/>
      <c r="M7281" s="140"/>
      <c r="N7281" s="167"/>
      <c r="O7281" s="167"/>
      <c r="P7281" s="142"/>
      <c r="Q7281" s="142"/>
      <c r="R7281" s="142"/>
      <c r="S7281" s="139"/>
    </row>
    <row r="7282" spans="2:19" ht="15.75" customHeight="1" x14ac:dyDescent="0.25">
      <c r="B7282" s="106"/>
      <c r="C7282" s="106"/>
      <c r="D7282" s="139"/>
      <c r="E7282" s="140"/>
      <c r="F7282" s="140"/>
      <c r="G7282" s="140"/>
      <c r="M7282" s="140"/>
      <c r="N7282" s="167"/>
      <c r="O7282" s="167"/>
      <c r="P7282" s="142"/>
      <c r="Q7282" s="142"/>
      <c r="R7282" s="142"/>
      <c r="S7282" s="139"/>
    </row>
    <row r="7283" spans="2:19" ht="15.75" customHeight="1" x14ac:dyDescent="0.25">
      <c r="B7283" s="106"/>
      <c r="C7283" s="106"/>
      <c r="D7283" s="139"/>
      <c r="E7283" s="140"/>
      <c r="F7283" s="140"/>
      <c r="G7283" s="140"/>
      <c r="M7283" s="140"/>
      <c r="N7283" s="167"/>
      <c r="O7283" s="167"/>
      <c r="P7283" s="142"/>
      <c r="Q7283" s="142"/>
      <c r="R7283" s="142"/>
      <c r="S7283" s="139"/>
    </row>
    <row r="7284" spans="2:19" ht="15.75" customHeight="1" x14ac:dyDescent="0.25">
      <c r="B7284" s="106"/>
      <c r="C7284" s="106"/>
      <c r="D7284" s="139"/>
      <c r="E7284" s="140"/>
      <c r="F7284" s="140"/>
      <c r="G7284" s="140"/>
      <c r="M7284" s="140"/>
      <c r="N7284" s="167"/>
      <c r="O7284" s="167"/>
      <c r="P7284" s="142"/>
      <c r="Q7284" s="142"/>
      <c r="R7284" s="142"/>
      <c r="S7284" s="139"/>
    </row>
    <row r="7285" spans="2:19" ht="15.75" customHeight="1" x14ac:dyDescent="0.25">
      <c r="B7285" s="106"/>
      <c r="C7285" s="106"/>
      <c r="D7285" s="139"/>
      <c r="E7285" s="140"/>
      <c r="F7285" s="140"/>
      <c r="G7285" s="140"/>
      <c r="M7285" s="140"/>
      <c r="N7285" s="167"/>
      <c r="O7285" s="167"/>
      <c r="P7285" s="142"/>
      <c r="Q7285" s="142"/>
      <c r="R7285" s="142"/>
      <c r="S7285" s="139"/>
    </row>
    <row r="7286" spans="2:19" ht="15.75" customHeight="1" x14ac:dyDescent="0.25">
      <c r="B7286" s="106"/>
      <c r="C7286" s="106"/>
      <c r="D7286" s="139"/>
      <c r="E7286" s="140"/>
      <c r="F7286" s="140"/>
      <c r="G7286" s="140"/>
      <c r="M7286" s="140"/>
      <c r="N7286" s="167"/>
      <c r="O7286" s="167"/>
      <c r="P7286" s="142"/>
      <c r="Q7286" s="142"/>
      <c r="R7286" s="142"/>
      <c r="S7286" s="139"/>
    </row>
    <row r="7287" spans="2:19" ht="15.75" customHeight="1" x14ac:dyDescent="0.25">
      <c r="B7287" s="106"/>
      <c r="C7287" s="106"/>
      <c r="D7287" s="139"/>
      <c r="E7287" s="140"/>
      <c r="F7287" s="140"/>
      <c r="G7287" s="140"/>
      <c r="M7287" s="140"/>
      <c r="N7287" s="167"/>
      <c r="O7287" s="167"/>
      <c r="P7287" s="142"/>
      <c r="Q7287" s="142"/>
      <c r="R7287" s="142"/>
      <c r="S7287" s="139"/>
    </row>
    <row r="7288" spans="2:19" ht="15.75" customHeight="1" x14ac:dyDescent="0.25">
      <c r="B7288" s="106"/>
      <c r="C7288" s="106"/>
      <c r="D7288" s="139"/>
      <c r="E7288" s="140"/>
      <c r="F7288" s="140"/>
      <c r="G7288" s="140"/>
      <c r="M7288" s="140"/>
      <c r="N7288" s="167"/>
      <c r="O7288" s="167"/>
      <c r="P7288" s="142"/>
      <c r="Q7288" s="142"/>
      <c r="R7288" s="142"/>
      <c r="S7288" s="139"/>
    </row>
    <row r="7289" spans="2:19" ht="15.75" customHeight="1" x14ac:dyDescent="0.25">
      <c r="B7289" s="106"/>
      <c r="C7289" s="106"/>
      <c r="D7289" s="139"/>
      <c r="E7289" s="140"/>
      <c r="F7289" s="140"/>
      <c r="G7289" s="140"/>
      <c r="M7289" s="140"/>
      <c r="N7289" s="167"/>
      <c r="O7289" s="167"/>
      <c r="P7289" s="142"/>
      <c r="Q7289" s="142"/>
      <c r="R7289" s="142"/>
      <c r="S7289" s="139"/>
    </row>
    <row r="7290" spans="2:19" ht="15.75" customHeight="1" x14ac:dyDescent="0.25">
      <c r="B7290" s="106"/>
      <c r="C7290" s="106"/>
      <c r="D7290" s="139"/>
      <c r="E7290" s="140"/>
      <c r="F7290" s="140"/>
      <c r="G7290" s="140"/>
      <c r="M7290" s="140"/>
      <c r="N7290" s="167"/>
      <c r="O7290" s="167"/>
      <c r="P7290" s="142"/>
      <c r="Q7290" s="142"/>
      <c r="R7290" s="142"/>
      <c r="S7290" s="139"/>
    </row>
    <row r="7291" spans="2:19" ht="15.75" customHeight="1" x14ac:dyDescent="0.25">
      <c r="B7291" s="106"/>
      <c r="C7291" s="106"/>
      <c r="D7291" s="139"/>
      <c r="E7291" s="140"/>
      <c r="F7291" s="140"/>
      <c r="G7291" s="140"/>
      <c r="M7291" s="140"/>
      <c r="N7291" s="167"/>
      <c r="O7291" s="167"/>
      <c r="P7291" s="142"/>
      <c r="Q7291" s="142"/>
      <c r="R7291" s="142"/>
      <c r="S7291" s="139"/>
    </row>
    <row r="7292" spans="2:19" ht="15.75" customHeight="1" x14ac:dyDescent="0.25">
      <c r="B7292" s="106"/>
      <c r="C7292" s="106"/>
      <c r="D7292" s="139"/>
      <c r="E7292" s="140"/>
      <c r="F7292" s="140"/>
      <c r="G7292" s="140"/>
      <c r="M7292" s="140"/>
      <c r="N7292" s="167"/>
      <c r="O7292" s="167"/>
      <c r="P7292" s="142"/>
      <c r="Q7292" s="142"/>
      <c r="R7292" s="142"/>
      <c r="S7292" s="139"/>
    </row>
    <row r="7293" spans="2:19" ht="15.75" customHeight="1" x14ac:dyDescent="0.25">
      <c r="B7293" s="106"/>
      <c r="C7293" s="106"/>
      <c r="D7293" s="139"/>
      <c r="E7293" s="140"/>
      <c r="F7293" s="140"/>
      <c r="G7293" s="140"/>
      <c r="M7293" s="140"/>
      <c r="N7293" s="167"/>
      <c r="O7293" s="167"/>
      <c r="P7293" s="142"/>
      <c r="Q7293" s="142"/>
      <c r="R7293" s="142"/>
      <c r="S7293" s="139"/>
    </row>
    <row r="7294" spans="2:19" ht="15.75" customHeight="1" x14ac:dyDescent="0.25">
      <c r="B7294" s="106"/>
      <c r="C7294" s="106"/>
      <c r="D7294" s="139"/>
      <c r="E7294" s="140"/>
      <c r="F7294" s="140"/>
      <c r="G7294" s="140"/>
      <c r="M7294" s="140"/>
      <c r="N7294" s="167"/>
      <c r="O7294" s="167"/>
      <c r="P7294" s="142"/>
      <c r="Q7294" s="142"/>
      <c r="R7294" s="142"/>
      <c r="S7294" s="139"/>
    </row>
    <row r="7295" spans="2:19" ht="15.75" customHeight="1" x14ac:dyDescent="0.25">
      <c r="B7295" s="106"/>
      <c r="C7295" s="106"/>
      <c r="D7295" s="139"/>
      <c r="E7295" s="140"/>
      <c r="F7295" s="140"/>
      <c r="G7295" s="140"/>
      <c r="M7295" s="140"/>
      <c r="N7295" s="167"/>
      <c r="O7295" s="167"/>
      <c r="P7295" s="142"/>
      <c r="Q7295" s="142"/>
      <c r="R7295" s="142"/>
      <c r="S7295" s="139"/>
    </row>
    <row r="7296" spans="2:19" ht="15.75" customHeight="1" x14ac:dyDescent="0.25">
      <c r="B7296" s="106"/>
      <c r="C7296" s="106"/>
      <c r="D7296" s="139"/>
      <c r="E7296" s="140"/>
      <c r="F7296" s="140"/>
      <c r="G7296" s="140"/>
      <c r="M7296" s="140"/>
      <c r="N7296" s="167"/>
      <c r="O7296" s="167"/>
      <c r="P7296" s="142"/>
      <c r="Q7296" s="142"/>
      <c r="R7296" s="142"/>
      <c r="S7296" s="139"/>
    </row>
    <row r="7297" spans="2:19" ht="15.75" customHeight="1" x14ac:dyDescent="0.25">
      <c r="B7297" s="106"/>
      <c r="C7297" s="106"/>
      <c r="D7297" s="139"/>
      <c r="E7297" s="140"/>
      <c r="F7297" s="140"/>
      <c r="G7297" s="140"/>
      <c r="M7297" s="140"/>
      <c r="N7297" s="167"/>
      <c r="O7297" s="167"/>
      <c r="P7297" s="142"/>
      <c r="Q7297" s="142"/>
      <c r="R7297" s="142"/>
      <c r="S7297" s="139"/>
    </row>
    <row r="7298" spans="2:19" ht="15.75" customHeight="1" x14ac:dyDescent="0.25">
      <c r="B7298" s="106"/>
      <c r="C7298" s="106"/>
      <c r="D7298" s="139"/>
      <c r="E7298" s="140"/>
      <c r="F7298" s="140"/>
      <c r="G7298" s="140"/>
      <c r="M7298" s="140"/>
      <c r="N7298" s="167"/>
      <c r="O7298" s="167"/>
      <c r="P7298" s="142"/>
      <c r="Q7298" s="142"/>
      <c r="R7298" s="142"/>
      <c r="S7298" s="139"/>
    </row>
    <row r="7299" spans="2:19" ht="15.75" customHeight="1" x14ac:dyDescent="0.25">
      <c r="B7299" s="106"/>
      <c r="C7299" s="106"/>
      <c r="D7299" s="139"/>
      <c r="E7299" s="140"/>
      <c r="F7299" s="140"/>
      <c r="G7299" s="140"/>
      <c r="M7299" s="140"/>
      <c r="N7299" s="167"/>
      <c r="O7299" s="167"/>
      <c r="P7299" s="142"/>
      <c r="Q7299" s="142"/>
      <c r="R7299" s="142"/>
      <c r="S7299" s="139"/>
    </row>
    <row r="7300" spans="2:19" ht="15.75" customHeight="1" x14ac:dyDescent="0.25">
      <c r="B7300" s="106"/>
      <c r="C7300" s="106"/>
      <c r="D7300" s="139"/>
      <c r="E7300" s="140"/>
      <c r="F7300" s="140"/>
      <c r="G7300" s="140"/>
      <c r="M7300" s="140"/>
      <c r="N7300" s="167"/>
      <c r="O7300" s="167"/>
      <c r="P7300" s="142"/>
      <c r="Q7300" s="142"/>
      <c r="R7300" s="142"/>
      <c r="S7300" s="139"/>
    </row>
    <row r="7301" spans="2:19" ht="15.75" customHeight="1" x14ac:dyDescent="0.25">
      <c r="B7301" s="106"/>
      <c r="C7301" s="106"/>
      <c r="D7301" s="139"/>
      <c r="E7301" s="140"/>
      <c r="F7301" s="140"/>
      <c r="G7301" s="140"/>
      <c r="M7301" s="140"/>
      <c r="N7301" s="167"/>
      <c r="O7301" s="167"/>
      <c r="P7301" s="142"/>
      <c r="Q7301" s="142"/>
      <c r="R7301" s="142"/>
      <c r="S7301" s="139"/>
    </row>
    <row r="7302" spans="2:19" ht="15.75" customHeight="1" x14ac:dyDescent="0.25">
      <c r="B7302" s="106"/>
      <c r="C7302" s="106"/>
      <c r="D7302" s="139"/>
      <c r="E7302" s="140"/>
      <c r="F7302" s="140"/>
      <c r="G7302" s="140"/>
      <c r="M7302" s="140"/>
      <c r="N7302" s="167"/>
      <c r="O7302" s="167"/>
      <c r="P7302" s="142"/>
      <c r="Q7302" s="142"/>
      <c r="R7302" s="142"/>
      <c r="S7302" s="139"/>
    </row>
    <row r="7303" spans="2:19" ht="15.75" customHeight="1" x14ac:dyDescent="0.25">
      <c r="B7303" s="106"/>
      <c r="C7303" s="106"/>
      <c r="D7303" s="139"/>
      <c r="E7303" s="140"/>
      <c r="F7303" s="140"/>
      <c r="G7303" s="140"/>
      <c r="M7303" s="140"/>
      <c r="N7303" s="167"/>
      <c r="O7303" s="167"/>
      <c r="P7303" s="142"/>
      <c r="Q7303" s="142"/>
      <c r="R7303" s="142"/>
      <c r="S7303" s="139"/>
    </row>
    <row r="7304" spans="2:19" ht="15.75" customHeight="1" x14ac:dyDescent="0.25">
      <c r="B7304" s="106"/>
      <c r="C7304" s="106"/>
      <c r="D7304" s="139"/>
      <c r="E7304" s="140"/>
      <c r="F7304" s="140"/>
      <c r="G7304" s="140"/>
      <c r="M7304" s="140"/>
      <c r="N7304" s="167"/>
      <c r="O7304" s="167"/>
      <c r="P7304" s="142"/>
      <c r="Q7304" s="142"/>
      <c r="R7304" s="142"/>
      <c r="S7304" s="139"/>
    </row>
    <row r="7305" spans="2:19" ht="15.75" customHeight="1" x14ac:dyDescent="0.25">
      <c r="B7305" s="106"/>
      <c r="C7305" s="106"/>
      <c r="D7305" s="139"/>
      <c r="E7305" s="140"/>
      <c r="F7305" s="140"/>
      <c r="G7305" s="140"/>
      <c r="M7305" s="140"/>
      <c r="N7305" s="167"/>
      <c r="O7305" s="167"/>
      <c r="P7305" s="142"/>
      <c r="Q7305" s="142"/>
      <c r="R7305" s="142"/>
      <c r="S7305" s="139"/>
    </row>
    <row r="7306" spans="2:19" ht="15.75" customHeight="1" x14ac:dyDescent="0.25">
      <c r="B7306" s="106"/>
      <c r="C7306" s="106"/>
      <c r="D7306" s="139"/>
      <c r="E7306" s="140"/>
      <c r="F7306" s="140"/>
      <c r="G7306" s="140"/>
      <c r="M7306" s="140"/>
      <c r="N7306" s="167"/>
      <c r="O7306" s="167"/>
      <c r="P7306" s="142"/>
      <c r="Q7306" s="142"/>
      <c r="R7306" s="142"/>
      <c r="S7306" s="139"/>
    </row>
    <row r="7307" spans="2:19" ht="15.75" customHeight="1" x14ac:dyDescent="0.25">
      <c r="B7307" s="106"/>
      <c r="C7307" s="106"/>
      <c r="D7307" s="139"/>
      <c r="E7307" s="140"/>
      <c r="F7307" s="140"/>
      <c r="G7307" s="140"/>
      <c r="M7307" s="140"/>
      <c r="N7307" s="167"/>
      <c r="O7307" s="167"/>
      <c r="P7307" s="142"/>
      <c r="Q7307" s="142"/>
      <c r="R7307" s="142"/>
      <c r="S7307" s="139"/>
    </row>
    <row r="7308" spans="2:19" ht="15.75" customHeight="1" x14ac:dyDescent="0.25">
      <c r="B7308" s="106"/>
      <c r="C7308" s="106"/>
      <c r="D7308" s="139"/>
      <c r="E7308" s="140"/>
      <c r="F7308" s="140"/>
      <c r="G7308" s="140"/>
      <c r="M7308" s="140"/>
      <c r="N7308" s="167"/>
      <c r="O7308" s="167"/>
      <c r="P7308" s="142"/>
      <c r="Q7308" s="142"/>
      <c r="R7308" s="142"/>
      <c r="S7308" s="139"/>
    </row>
    <row r="7309" spans="2:19" ht="15.75" customHeight="1" x14ac:dyDescent="0.25">
      <c r="B7309" s="106"/>
      <c r="C7309" s="106"/>
      <c r="D7309" s="139"/>
      <c r="E7309" s="140"/>
      <c r="F7309" s="140"/>
      <c r="G7309" s="140"/>
      <c r="M7309" s="140"/>
      <c r="N7309" s="167"/>
      <c r="O7309" s="167"/>
      <c r="P7309" s="142"/>
      <c r="Q7309" s="142"/>
      <c r="R7309" s="142"/>
      <c r="S7309" s="139"/>
    </row>
    <row r="7310" spans="2:19" ht="15.75" customHeight="1" x14ac:dyDescent="0.25">
      <c r="B7310" s="106"/>
      <c r="C7310" s="106"/>
      <c r="D7310" s="139"/>
      <c r="E7310" s="140"/>
      <c r="F7310" s="140"/>
      <c r="G7310" s="140"/>
      <c r="M7310" s="140"/>
      <c r="N7310" s="167"/>
      <c r="O7310" s="167"/>
      <c r="P7310" s="142"/>
      <c r="Q7310" s="142"/>
      <c r="R7310" s="142"/>
      <c r="S7310" s="139"/>
    </row>
    <row r="7311" spans="2:19" ht="15.75" customHeight="1" x14ac:dyDescent="0.25">
      <c r="B7311" s="106"/>
      <c r="C7311" s="106"/>
      <c r="D7311" s="139"/>
      <c r="E7311" s="140"/>
      <c r="F7311" s="140"/>
      <c r="G7311" s="140"/>
      <c r="M7311" s="140"/>
      <c r="N7311" s="167"/>
      <c r="O7311" s="167"/>
      <c r="P7311" s="142"/>
      <c r="Q7311" s="142"/>
      <c r="R7311" s="142"/>
      <c r="S7311" s="139"/>
    </row>
    <row r="7312" spans="2:19" ht="15.75" customHeight="1" x14ac:dyDescent="0.25">
      <c r="B7312" s="106"/>
      <c r="C7312" s="106"/>
      <c r="D7312" s="139"/>
      <c r="E7312" s="140"/>
      <c r="F7312" s="140"/>
      <c r="G7312" s="140"/>
      <c r="M7312" s="140"/>
      <c r="N7312" s="167"/>
      <c r="O7312" s="167"/>
      <c r="P7312" s="142"/>
      <c r="Q7312" s="142"/>
      <c r="R7312" s="142"/>
      <c r="S7312" s="139"/>
    </row>
    <row r="7313" spans="2:19" ht="15.75" customHeight="1" x14ac:dyDescent="0.25">
      <c r="B7313" s="106"/>
      <c r="C7313" s="106"/>
      <c r="D7313" s="139"/>
      <c r="E7313" s="140"/>
      <c r="F7313" s="140"/>
      <c r="G7313" s="140"/>
      <c r="M7313" s="140"/>
      <c r="N7313" s="167"/>
      <c r="O7313" s="167"/>
      <c r="P7313" s="142"/>
      <c r="Q7313" s="142"/>
      <c r="R7313" s="142"/>
      <c r="S7313" s="139"/>
    </row>
    <row r="7314" spans="2:19" ht="15.75" customHeight="1" x14ac:dyDescent="0.25">
      <c r="B7314" s="106"/>
      <c r="C7314" s="106"/>
      <c r="D7314" s="139"/>
      <c r="E7314" s="140"/>
      <c r="F7314" s="140"/>
      <c r="G7314" s="140"/>
      <c r="M7314" s="140"/>
      <c r="N7314" s="167"/>
      <c r="O7314" s="167"/>
      <c r="P7314" s="142"/>
      <c r="Q7314" s="142"/>
      <c r="R7314" s="142"/>
      <c r="S7314" s="139"/>
    </row>
    <row r="7315" spans="2:19" ht="15.75" customHeight="1" x14ac:dyDescent="0.25">
      <c r="B7315" s="106"/>
      <c r="C7315" s="106"/>
      <c r="D7315" s="139"/>
      <c r="E7315" s="140"/>
      <c r="F7315" s="140"/>
      <c r="G7315" s="140"/>
      <c r="M7315" s="140"/>
      <c r="N7315" s="167"/>
      <c r="O7315" s="167"/>
      <c r="P7315" s="142"/>
      <c r="Q7315" s="142"/>
      <c r="R7315" s="142"/>
      <c r="S7315" s="139"/>
    </row>
    <row r="7316" spans="2:19" ht="15.75" customHeight="1" x14ac:dyDescent="0.25">
      <c r="B7316" s="106"/>
      <c r="C7316" s="106"/>
      <c r="D7316" s="139"/>
      <c r="E7316" s="140"/>
      <c r="F7316" s="140"/>
      <c r="G7316" s="140"/>
      <c r="M7316" s="140"/>
      <c r="N7316" s="167"/>
      <c r="O7316" s="167"/>
      <c r="P7316" s="142"/>
      <c r="Q7316" s="142"/>
      <c r="R7316" s="142"/>
      <c r="S7316" s="139"/>
    </row>
    <row r="7317" spans="2:19" ht="15.75" customHeight="1" x14ac:dyDescent="0.25">
      <c r="B7317" s="106"/>
      <c r="C7317" s="106"/>
      <c r="D7317" s="139"/>
      <c r="E7317" s="140"/>
      <c r="F7317" s="140"/>
      <c r="G7317" s="140"/>
      <c r="M7317" s="140"/>
      <c r="N7317" s="167"/>
      <c r="O7317" s="167"/>
      <c r="P7317" s="142"/>
      <c r="Q7317" s="142"/>
      <c r="R7317" s="142"/>
      <c r="S7317" s="139"/>
    </row>
    <row r="7318" spans="2:19" ht="15.75" customHeight="1" x14ac:dyDescent="0.25">
      <c r="B7318" s="106"/>
      <c r="C7318" s="106"/>
      <c r="D7318" s="139"/>
      <c r="E7318" s="140"/>
      <c r="F7318" s="140"/>
      <c r="G7318" s="140"/>
      <c r="M7318" s="140"/>
      <c r="N7318" s="167"/>
      <c r="O7318" s="167"/>
      <c r="P7318" s="142"/>
      <c r="Q7318" s="142"/>
      <c r="R7318" s="142"/>
      <c r="S7318" s="139"/>
    </row>
    <row r="7319" spans="2:19" ht="15.75" customHeight="1" x14ac:dyDescent="0.25">
      <c r="B7319" s="106"/>
      <c r="C7319" s="106"/>
      <c r="D7319" s="139"/>
      <c r="E7319" s="140"/>
      <c r="F7319" s="140"/>
      <c r="G7319" s="140"/>
      <c r="M7319" s="140"/>
      <c r="N7319" s="167"/>
      <c r="O7319" s="167"/>
      <c r="P7319" s="142"/>
      <c r="Q7319" s="142"/>
      <c r="R7319" s="142"/>
      <c r="S7319" s="139"/>
    </row>
    <row r="7320" spans="2:19" ht="15.75" customHeight="1" x14ac:dyDescent="0.25">
      <c r="B7320" s="106"/>
      <c r="C7320" s="106"/>
      <c r="D7320" s="139"/>
      <c r="E7320" s="140"/>
      <c r="F7320" s="140"/>
      <c r="G7320" s="140"/>
      <c r="M7320" s="140"/>
      <c r="N7320" s="167"/>
      <c r="O7320" s="167"/>
      <c r="P7320" s="142"/>
      <c r="Q7320" s="142"/>
      <c r="R7320" s="142"/>
      <c r="S7320" s="139"/>
    </row>
    <row r="7321" spans="2:19" ht="15.75" customHeight="1" x14ac:dyDescent="0.25">
      <c r="B7321" s="106"/>
      <c r="C7321" s="106"/>
      <c r="D7321" s="139"/>
      <c r="E7321" s="140"/>
      <c r="F7321" s="140"/>
      <c r="G7321" s="140"/>
      <c r="M7321" s="140"/>
      <c r="N7321" s="167"/>
      <c r="O7321" s="167"/>
      <c r="P7321" s="142"/>
      <c r="Q7321" s="142"/>
      <c r="R7321" s="142"/>
      <c r="S7321" s="139"/>
    </row>
    <row r="7322" spans="2:19" ht="15.75" customHeight="1" x14ac:dyDescent="0.25">
      <c r="B7322" s="106"/>
      <c r="C7322" s="106"/>
      <c r="D7322" s="139"/>
      <c r="E7322" s="140"/>
      <c r="F7322" s="140"/>
      <c r="G7322" s="140"/>
      <c r="M7322" s="140"/>
      <c r="N7322" s="167"/>
      <c r="O7322" s="167"/>
      <c r="P7322" s="142"/>
      <c r="Q7322" s="142"/>
      <c r="R7322" s="142"/>
      <c r="S7322" s="139"/>
    </row>
    <row r="7323" spans="2:19" ht="15.75" customHeight="1" x14ac:dyDescent="0.25">
      <c r="B7323" s="106"/>
      <c r="C7323" s="106"/>
      <c r="D7323" s="139"/>
      <c r="E7323" s="140"/>
      <c r="F7323" s="140"/>
      <c r="G7323" s="140"/>
      <c r="M7323" s="140"/>
      <c r="N7323" s="167"/>
      <c r="O7323" s="167"/>
      <c r="P7323" s="142"/>
      <c r="Q7323" s="142"/>
      <c r="R7323" s="142"/>
      <c r="S7323" s="139"/>
    </row>
    <row r="7324" spans="2:19" ht="15.75" customHeight="1" x14ac:dyDescent="0.25">
      <c r="B7324" s="106"/>
      <c r="C7324" s="106"/>
      <c r="D7324" s="139"/>
      <c r="E7324" s="140"/>
      <c r="F7324" s="140"/>
      <c r="G7324" s="140"/>
      <c r="M7324" s="140"/>
      <c r="N7324" s="167"/>
      <c r="O7324" s="167"/>
      <c r="P7324" s="142"/>
      <c r="Q7324" s="142"/>
      <c r="R7324" s="142"/>
      <c r="S7324" s="139"/>
    </row>
    <row r="7325" spans="2:19" ht="15.75" customHeight="1" x14ac:dyDescent="0.25">
      <c r="B7325" s="106"/>
      <c r="C7325" s="106"/>
      <c r="D7325" s="139"/>
      <c r="E7325" s="140"/>
      <c r="F7325" s="140"/>
      <c r="G7325" s="140"/>
      <c r="M7325" s="140"/>
      <c r="N7325" s="167"/>
      <c r="O7325" s="167"/>
      <c r="P7325" s="142"/>
      <c r="Q7325" s="142"/>
      <c r="R7325" s="142"/>
      <c r="S7325" s="139"/>
    </row>
    <row r="7326" spans="2:19" ht="15.75" customHeight="1" x14ac:dyDescent="0.25">
      <c r="B7326" s="106"/>
      <c r="C7326" s="106"/>
      <c r="D7326" s="139"/>
      <c r="E7326" s="140"/>
      <c r="F7326" s="140"/>
      <c r="G7326" s="140"/>
      <c r="M7326" s="140"/>
      <c r="N7326" s="167"/>
      <c r="O7326" s="167"/>
      <c r="P7326" s="142"/>
      <c r="Q7326" s="142"/>
      <c r="R7326" s="142"/>
      <c r="S7326" s="139"/>
    </row>
    <row r="7327" spans="2:19" ht="15.75" customHeight="1" x14ac:dyDescent="0.25">
      <c r="B7327" s="106"/>
      <c r="C7327" s="106"/>
      <c r="D7327" s="139"/>
      <c r="E7327" s="140"/>
      <c r="F7327" s="140"/>
      <c r="G7327" s="140"/>
      <c r="M7327" s="140"/>
      <c r="N7327" s="167"/>
      <c r="O7327" s="167"/>
      <c r="P7327" s="142"/>
      <c r="Q7327" s="142"/>
      <c r="R7327" s="142"/>
      <c r="S7327" s="139"/>
    </row>
    <row r="7328" spans="2:19" ht="15.75" customHeight="1" x14ac:dyDescent="0.25">
      <c r="B7328" s="106"/>
      <c r="C7328" s="106"/>
      <c r="D7328" s="139"/>
      <c r="E7328" s="140"/>
      <c r="F7328" s="140"/>
      <c r="G7328" s="140"/>
      <c r="M7328" s="140"/>
      <c r="N7328" s="167"/>
      <c r="O7328" s="167"/>
      <c r="P7328" s="142"/>
      <c r="Q7328" s="142"/>
      <c r="R7328" s="142"/>
      <c r="S7328" s="139"/>
    </row>
    <row r="7329" spans="2:19" ht="15.75" customHeight="1" x14ac:dyDescent="0.25">
      <c r="B7329" s="106"/>
      <c r="C7329" s="106"/>
      <c r="D7329" s="139"/>
      <c r="E7329" s="140"/>
      <c r="F7329" s="140"/>
      <c r="G7329" s="140"/>
      <c r="M7329" s="140"/>
      <c r="N7329" s="167"/>
      <c r="O7329" s="167"/>
      <c r="P7329" s="142"/>
      <c r="Q7329" s="142"/>
      <c r="R7329" s="142"/>
      <c r="S7329" s="139"/>
    </row>
    <row r="7330" spans="2:19" ht="15.75" customHeight="1" x14ac:dyDescent="0.25">
      <c r="B7330" s="106"/>
      <c r="C7330" s="106"/>
      <c r="D7330" s="139"/>
      <c r="E7330" s="140"/>
      <c r="F7330" s="140"/>
      <c r="G7330" s="140"/>
      <c r="M7330" s="140"/>
      <c r="N7330" s="167"/>
      <c r="O7330" s="167"/>
      <c r="P7330" s="142"/>
      <c r="Q7330" s="142"/>
      <c r="R7330" s="142"/>
      <c r="S7330" s="139"/>
    </row>
    <row r="7331" spans="2:19" ht="15.75" customHeight="1" x14ac:dyDescent="0.25">
      <c r="B7331" s="106"/>
      <c r="C7331" s="106"/>
      <c r="D7331" s="139"/>
      <c r="E7331" s="140"/>
      <c r="F7331" s="140"/>
      <c r="G7331" s="140"/>
      <c r="M7331" s="140"/>
      <c r="N7331" s="167"/>
      <c r="O7331" s="167"/>
      <c r="P7331" s="142"/>
      <c r="Q7331" s="142"/>
      <c r="R7331" s="142"/>
      <c r="S7331" s="139"/>
    </row>
    <row r="7332" spans="2:19" ht="15.75" customHeight="1" x14ac:dyDescent="0.25">
      <c r="B7332" s="106"/>
      <c r="C7332" s="106"/>
      <c r="D7332" s="139"/>
      <c r="E7332" s="140"/>
      <c r="F7332" s="140"/>
      <c r="G7332" s="140"/>
      <c r="M7332" s="140"/>
      <c r="N7332" s="167"/>
      <c r="O7332" s="167"/>
      <c r="P7332" s="142"/>
      <c r="Q7332" s="142"/>
      <c r="R7332" s="142"/>
      <c r="S7332" s="139"/>
    </row>
    <row r="7333" spans="2:19" ht="15.75" customHeight="1" x14ac:dyDescent="0.25">
      <c r="B7333" s="106"/>
      <c r="C7333" s="106"/>
      <c r="D7333" s="139"/>
      <c r="E7333" s="140"/>
      <c r="F7333" s="140"/>
      <c r="G7333" s="140"/>
      <c r="M7333" s="140"/>
      <c r="N7333" s="167"/>
      <c r="O7333" s="167"/>
      <c r="P7333" s="142"/>
      <c r="Q7333" s="142"/>
      <c r="R7333" s="142"/>
      <c r="S7333" s="139"/>
    </row>
    <row r="7334" spans="2:19" ht="15.75" customHeight="1" x14ac:dyDescent="0.25">
      <c r="B7334" s="106"/>
      <c r="C7334" s="106"/>
      <c r="D7334" s="139"/>
      <c r="E7334" s="140"/>
      <c r="F7334" s="140"/>
      <c r="G7334" s="140"/>
      <c r="M7334" s="140"/>
      <c r="N7334" s="167"/>
      <c r="O7334" s="167"/>
      <c r="P7334" s="142"/>
      <c r="Q7334" s="142"/>
      <c r="R7334" s="142"/>
      <c r="S7334" s="139"/>
    </row>
    <row r="7335" spans="2:19" ht="15.75" customHeight="1" x14ac:dyDescent="0.25">
      <c r="B7335" s="106"/>
      <c r="C7335" s="106"/>
      <c r="D7335" s="139"/>
      <c r="E7335" s="140"/>
      <c r="F7335" s="140"/>
      <c r="G7335" s="140"/>
      <c r="M7335" s="140"/>
      <c r="N7335" s="167"/>
      <c r="O7335" s="167"/>
      <c r="P7335" s="142"/>
      <c r="Q7335" s="142"/>
      <c r="R7335" s="142"/>
      <c r="S7335" s="139"/>
    </row>
    <row r="7336" spans="2:19" ht="15.75" customHeight="1" x14ac:dyDescent="0.25">
      <c r="B7336" s="106"/>
      <c r="C7336" s="106"/>
      <c r="D7336" s="139"/>
      <c r="E7336" s="140"/>
      <c r="F7336" s="140"/>
      <c r="G7336" s="140"/>
      <c r="M7336" s="140"/>
      <c r="N7336" s="167"/>
      <c r="O7336" s="167"/>
      <c r="P7336" s="142"/>
      <c r="Q7336" s="142"/>
      <c r="R7336" s="142"/>
      <c r="S7336" s="139"/>
    </row>
    <row r="7337" spans="2:19" ht="15.75" customHeight="1" x14ac:dyDescent="0.25">
      <c r="B7337" s="106"/>
      <c r="C7337" s="106"/>
      <c r="D7337" s="139"/>
      <c r="E7337" s="140"/>
      <c r="F7337" s="140"/>
      <c r="G7337" s="140"/>
      <c r="M7337" s="140"/>
      <c r="N7337" s="167"/>
      <c r="O7337" s="167"/>
      <c r="P7337" s="142"/>
      <c r="Q7337" s="142"/>
      <c r="R7337" s="142"/>
      <c r="S7337" s="139"/>
    </row>
    <row r="7338" spans="2:19" ht="15.75" customHeight="1" x14ac:dyDescent="0.25">
      <c r="B7338" s="106"/>
      <c r="C7338" s="106"/>
      <c r="D7338" s="139"/>
      <c r="E7338" s="140"/>
      <c r="F7338" s="140"/>
      <c r="G7338" s="140"/>
      <c r="M7338" s="140"/>
      <c r="N7338" s="167"/>
      <c r="O7338" s="167"/>
      <c r="P7338" s="142"/>
      <c r="Q7338" s="142"/>
      <c r="R7338" s="142"/>
      <c r="S7338" s="139"/>
    </row>
    <row r="7339" spans="2:19" ht="15.75" customHeight="1" x14ac:dyDescent="0.25">
      <c r="B7339" s="106"/>
      <c r="C7339" s="106"/>
      <c r="D7339" s="139"/>
      <c r="E7339" s="140"/>
      <c r="F7339" s="140"/>
      <c r="G7339" s="140"/>
      <c r="M7339" s="140"/>
      <c r="N7339" s="167"/>
      <c r="O7339" s="167"/>
      <c r="P7339" s="142"/>
      <c r="Q7339" s="142"/>
      <c r="R7339" s="142"/>
      <c r="S7339" s="139"/>
    </row>
    <row r="7340" spans="2:19" ht="15.75" customHeight="1" x14ac:dyDescent="0.25">
      <c r="B7340" s="106"/>
      <c r="C7340" s="106"/>
      <c r="D7340" s="139"/>
      <c r="E7340" s="140"/>
      <c r="F7340" s="140"/>
      <c r="G7340" s="140"/>
      <c r="M7340" s="140"/>
      <c r="N7340" s="167"/>
      <c r="O7340" s="167"/>
      <c r="P7340" s="142"/>
      <c r="Q7340" s="142"/>
      <c r="R7340" s="142"/>
      <c r="S7340" s="139"/>
    </row>
    <row r="7341" spans="2:19" ht="15.75" customHeight="1" x14ac:dyDescent="0.25">
      <c r="B7341" s="106"/>
      <c r="C7341" s="106"/>
      <c r="D7341" s="139"/>
      <c r="E7341" s="140"/>
      <c r="F7341" s="140"/>
      <c r="G7341" s="140"/>
      <c r="M7341" s="140"/>
      <c r="N7341" s="167"/>
      <c r="O7341" s="167"/>
      <c r="P7341" s="142"/>
      <c r="Q7341" s="142"/>
      <c r="R7341" s="142"/>
      <c r="S7341" s="139"/>
    </row>
    <row r="7342" spans="2:19" ht="15.75" customHeight="1" x14ac:dyDescent="0.25">
      <c r="B7342" s="106"/>
      <c r="C7342" s="106"/>
      <c r="D7342" s="139"/>
      <c r="E7342" s="140"/>
      <c r="F7342" s="140"/>
      <c r="G7342" s="140"/>
      <c r="M7342" s="140"/>
      <c r="N7342" s="167"/>
      <c r="O7342" s="167"/>
      <c r="P7342" s="142"/>
      <c r="Q7342" s="142"/>
      <c r="R7342" s="142"/>
      <c r="S7342" s="139"/>
    </row>
    <row r="7343" spans="2:19" ht="15.75" customHeight="1" x14ac:dyDescent="0.25">
      <c r="B7343" s="106"/>
      <c r="C7343" s="106"/>
      <c r="D7343" s="139"/>
      <c r="E7343" s="140"/>
      <c r="F7343" s="140"/>
      <c r="G7343" s="140"/>
      <c r="M7343" s="140"/>
      <c r="N7343" s="167"/>
      <c r="O7343" s="167"/>
      <c r="P7343" s="142"/>
      <c r="Q7343" s="142"/>
      <c r="R7343" s="142"/>
      <c r="S7343" s="139"/>
    </row>
    <row r="7344" spans="2:19" ht="15.75" customHeight="1" x14ac:dyDescent="0.25">
      <c r="B7344" s="106"/>
      <c r="C7344" s="106"/>
      <c r="D7344" s="139"/>
      <c r="E7344" s="140"/>
      <c r="F7344" s="140"/>
      <c r="G7344" s="140"/>
      <c r="M7344" s="140"/>
      <c r="N7344" s="167"/>
      <c r="O7344" s="167"/>
      <c r="P7344" s="142"/>
      <c r="Q7344" s="142"/>
      <c r="R7344" s="142"/>
      <c r="S7344" s="139"/>
    </row>
    <row r="7345" spans="2:19" ht="15.75" customHeight="1" x14ac:dyDescent="0.25">
      <c r="B7345" s="106"/>
      <c r="C7345" s="106"/>
      <c r="D7345" s="139"/>
      <c r="E7345" s="140"/>
      <c r="F7345" s="140"/>
      <c r="G7345" s="140"/>
      <c r="M7345" s="140"/>
      <c r="N7345" s="167"/>
      <c r="O7345" s="167"/>
      <c r="P7345" s="142"/>
      <c r="Q7345" s="142"/>
      <c r="R7345" s="142"/>
      <c r="S7345" s="139"/>
    </row>
    <row r="7346" spans="2:19" ht="15.75" customHeight="1" x14ac:dyDescent="0.25">
      <c r="B7346" s="106"/>
      <c r="C7346" s="106"/>
      <c r="D7346" s="139"/>
      <c r="E7346" s="140"/>
      <c r="F7346" s="140"/>
      <c r="G7346" s="140"/>
      <c r="M7346" s="140"/>
      <c r="N7346" s="167"/>
      <c r="O7346" s="167"/>
      <c r="P7346" s="142"/>
      <c r="Q7346" s="142"/>
      <c r="R7346" s="142"/>
      <c r="S7346" s="139"/>
    </row>
    <row r="7347" spans="2:19" ht="15.75" customHeight="1" x14ac:dyDescent="0.25">
      <c r="B7347" s="106"/>
      <c r="C7347" s="106"/>
      <c r="D7347" s="139"/>
      <c r="E7347" s="140"/>
      <c r="F7347" s="140"/>
      <c r="G7347" s="140"/>
      <c r="M7347" s="140"/>
      <c r="N7347" s="167"/>
      <c r="O7347" s="167"/>
      <c r="P7347" s="142"/>
      <c r="Q7347" s="142"/>
      <c r="R7347" s="142"/>
      <c r="S7347" s="139"/>
    </row>
    <row r="7348" spans="2:19" ht="15.75" customHeight="1" x14ac:dyDescent="0.25">
      <c r="B7348" s="106"/>
      <c r="C7348" s="106"/>
      <c r="D7348" s="139"/>
      <c r="E7348" s="140"/>
      <c r="F7348" s="140"/>
      <c r="G7348" s="140"/>
      <c r="M7348" s="140"/>
      <c r="N7348" s="167"/>
      <c r="O7348" s="167"/>
      <c r="P7348" s="142"/>
      <c r="Q7348" s="142"/>
      <c r="R7348" s="142"/>
      <c r="S7348" s="139"/>
    </row>
    <row r="7349" spans="2:19" ht="15.75" customHeight="1" x14ac:dyDescent="0.25">
      <c r="B7349" s="106"/>
      <c r="C7349" s="106"/>
      <c r="D7349" s="139"/>
      <c r="E7349" s="140"/>
      <c r="F7349" s="140"/>
      <c r="G7349" s="140"/>
      <c r="M7349" s="140"/>
      <c r="N7349" s="167"/>
      <c r="O7349" s="167"/>
      <c r="P7349" s="142"/>
      <c r="Q7349" s="142"/>
      <c r="R7349" s="142"/>
      <c r="S7349" s="139"/>
    </row>
    <row r="7350" spans="2:19" ht="15.75" customHeight="1" x14ac:dyDescent="0.25">
      <c r="B7350" s="106"/>
      <c r="C7350" s="106"/>
      <c r="D7350" s="139"/>
      <c r="E7350" s="140"/>
      <c r="F7350" s="140"/>
      <c r="G7350" s="140"/>
      <c r="M7350" s="140"/>
      <c r="N7350" s="167"/>
      <c r="O7350" s="167"/>
      <c r="P7350" s="142"/>
      <c r="Q7350" s="142"/>
      <c r="R7350" s="142"/>
      <c r="S7350" s="139"/>
    </row>
    <row r="7351" spans="2:19" ht="15.75" customHeight="1" x14ac:dyDescent="0.25">
      <c r="B7351" s="106"/>
      <c r="C7351" s="106"/>
      <c r="D7351" s="139"/>
      <c r="E7351" s="140"/>
      <c r="F7351" s="140"/>
      <c r="G7351" s="140"/>
      <c r="M7351" s="140"/>
      <c r="N7351" s="167"/>
      <c r="O7351" s="167"/>
      <c r="P7351" s="142"/>
      <c r="Q7351" s="142"/>
      <c r="R7351" s="142"/>
      <c r="S7351" s="139"/>
    </row>
    <row r="7352" spans="2:19" ht="15.75" customHeight="1" x14ac:dyDescent="0.25">
      <c r="B7352" s="106"/>
      <c r="C7352" s="106"/>
      <c r="D7352" s="139"/>
      <c r="E7352" s="140"/>
      <c r="F7352" s="140"/>
      <c r="G7352" s="140"/>
      <c r="M7352" s="140"/>
      <c r="N7352" s="167"/>
      <c r="O7352" s="167"/>
      <c r="P7352" s="142"/>
      <c r="Q7352" s="142"/>
      <c r="R7352" s="142"/>
      <c r="S7352" s="139"/>
    </row>
    <row r="7353" spans="2:19" ht="15.75" customHeight="1" x14ac:dyDescent="0.25">
      <c r="B7353" s="106"/>
      <c r="C7353" s="106"/>
      <c r="D7353" s="139"/>
      <c r="E7353" s="140"/>
      <c r="F7353" s="140"/>
      <c r="G7353" s="140"/>
      <c r="M7353" s="140"/>
      <c r="N7353" s="167"/>
      <c r="O7353" s="167"/>
      <c r="P7353" s="142"/>
      <c r="Q7353" s="142"/>
      <c r="R7353" s="142"/>
      <c r="S7353" s="139"/>
    </row>
    <row r="7354" spans="2:19" ht="15.75" customHeight="1" x14ac:dyDescent="0.25">
      <c r="B7354" s="106"/>
      <c r="C7354" s="106"/>
      <c r="D7354" s="139"/>
      <c r="E7354" s="140"/>
      <c r="F7354" s="140"/>
      <c r="G7354" s="140"/>
      <c r="M7354" s="140"/>
      <c r="N7354" s="167"/>
      <c r="O7354" s="167"/>
      <c r="P7354" s="142"/>
      <c r="Q7354" s="142"/>
      <c r="R7354" s="142"/>
      <c r="S7354" s="139"/>
    </row>
    <row r="7355" spans="2:19" ht="15.75" customHeight="1" x14ac:dyDescent="0.25">
      <c r="B7355" s="106"/>
      <c r="C7355" s="106"/>
      <c r="D7355" s="139"/>
      <c r="E7355" s="140"/>
      <c r="F7355" s="140"/>
      <c r="G7355" s="140"/>
      <c r="M7355" s="140"/>
      <c r="N7355" s="167"/>
      <c r="O7355" s="167"/>
      <c r="P7355" s="142"/>
      <c r="Q7355" s="142"/>
      <c r="R7355" s="142"/>
      <c r="S7355" s="139"/>
    </row>
    <row r="7356" spans="2:19" ht="15.75" customHeight="1" x14ac:dyDescent="0.25">
      <c r="B7356" s="106"/>
      <c r="C7356" s="106"/>
      <c r="D7356" s="139"/>
      <c r="E7356" s="140"/>
      <c r="F7356" s="140"/>
      <c r="G7356" s="140"/>
      <c r="M7356" s="140"/>
      <c r="N7356" s="167"/>
      <c r="O7356" s="167"/>
      <c r="P7356" s="142"/>
      <c r="Q7356" s="142"/>
      <c r="R7356" s="142"/>
      <c r="S7356" s="139"/>
    </row>
    <row r="7357" spans="2:19" ht="15.75" customHeight="1" x14ac:dyDescent="0.25">
      <c r="B7357" s="106"/>
      <c r="C7357" s="106"/>
      <c r="D7357" s="139"/>
      <c r="E7357" s="140"/>
      <c r="F7357" s="140"/>
      <c r="G7357" s="140"/>
      <c r="M7357" s="140"/>
      <c r="N7357" s="167"/>
      <c r="O7357" s="167"/>
      <c r="P7357" s="142"/>
      <c r="Q7357" s="142"/>
      <c r="R7357" s="142"/>
      <c r="S7357" s="139"/>
    </row>
    <row r="7358" spans="2:19" ht="15.75" customHeight="1" x14ac:dyDescent="0.25">
      <c r="B7358" s="106"/>
      <c r="C7358" s="106"/>
      <c r="D7358" s="139"/>
      <c r="E7358" s="140"/>
      <c r="F7358" s="140"/>
      <c r="G7358" s="140"/>
      <c r="M7358" s="140"/>
      <c r="N7358" s="167"/>
      <c r="O7358" s="167"/>
      <c r="P7358" s="142"/>
      <c r="Q7358" s="142"/>
      <c r="R7358" s="142"/>
      <c r="S7358" s="139"/>
    </row>
    <row r="7359" spans="2:19" ht="15.75" customHeight="1" x14ac:dyDescent="0.25">
      <c r="B7359" s="106"/>
      <c r="C7359" s="106"/>
      <c r="D7359" s="139"/>
      <c r="E7359" s="140"/>
      <c r="F7359" s="140"/>
      <c r="G7359" s="140"/>
      <c r="M7359" s="140"/>
      <c r="N7359" s="167"/>
      <c r="O7359" s="167"/>
      <c r="P7359" s="142"/>
      <c r="Q7359" s="142"/>
      <c r="R7359" s="142"/>
      <c r="S7359" s="139"/>
    </row>
    <row r="7360" spans="2:19" ht="15.75" customHeight="1" x14ac:dyDescent="0.25">
      <c r="B7360" s="106"/>
      <c r="C7360" s="106"/>
      <c r="D7360" s="139"/>
      <c r="E7360" s="140"/>
      <c r="F7360" s="140"/>
      <c r="G7360" s="140"/>
      <c r="M7360" s="140"/>
      <c r="N7360" s="167"/>
      <c r="O7360" s="167"/>
      <c r="P7360" s="142"/>
      <c r="Q7360" s="142"/>
      <c r="R7360" s="142"/>
      <c r="S7360" s="139"/>
    </row>
    <row r="7361" spans="2:19" ht="15.75" customHeight="1" x14ac:dyDescent="0.25">
      <c r="B7361" s="106"/>
      <c r="C7361" s="106"/>
      <c r="D7361" s="139"/>
      <c r="E7361" s="140"/>
      <c r="F7361" s="140"/>
      <c r="G7361" s="140"/>
      <c r="M7361" s="140"/>
      <c r="N7361" s="167"/>
      <c r="O7361" s="167"/>
      <c r="P7361" s="142"/>
      <c r="Q7361" s="142"/>
      <c r="R7361" s="142"/>
      <c r="S7361" s="139"/>
    </row>
    <row r="7362" spans="2:19" ht="15.75" customHeight="1" x14ac:dyDescent="0.25">
      <c r="B7362" s="106"/>
      <c r="C7362" s="106"/>
      <c r="D7362" s="139"/>
      <c r="E7362" s="140"/>
      <c r="F7362" s="140"/>
      <c r="G7362" s="140"/>
      <c r="M7362" s="140"/>
      <c r="N7362" s="167"/>
      <c r="O7362" s="167"/>
      <c r="P7362" s="142"/>
      <c r="Q7362" s="142"/>
      <c r="R7362" s="142"/>
      <c r="S7362" s="139"/>
    </row>
    <row r="7363" spans="2:19" ht="15.75" customHeight="1" x14ac:dyDescent="0.25">
      <c r="B7363" s="106"/>
      <c r="C7363" s="106"/>
      <c r="D7363" s="139"/>
      <c r="E7363" s="140"/>
      <c r="F7363" s="140"/>
      <c r="G7363" s="140"/>
      <c r="M7363" s="140"/>
      <c r="N7363" s="167"/>
      <c r="O7363" s="167"/>
      <c r="P7363" s="142"/>
      <c r="Q7363" s="142"/>
      <c r="R7363" s="142"/>
      <c r="S7363" s="139"/>
    </row>
    <row r="7364" spans="2:19" ht="15.75" customHeight="1" x14ac:dyDescent="0.25">
      <c r="B7364" s="106"/>
      <c r="C7364" s="106"/>
      <c r="D7364" s="139"/>
      <c r="E7364" s="140"/>
      <c r="F7364" s="140"/>
      <c r="G7364" s="140"/>
      <c r="M7364" s="140"/>
      <c r="N7364" s="167"/>
      <c r="O7364" s="167"/>
      <c r="P7364" s="142"/>
      <c r="Q7364" s="142"/>
      <c r="R7364" s="142"/>
      <c r="S7364" s="139"/>
    </row>
    <row r="7365" spans="2:19" ht="15.75" customHeight="1" x14ac:dyDescent="0.25">
      <c r="B7365" s="106"/>
      <c r="C7365" s="106"/>
      <c r="D7365" s="139"/>
      <c r="E7365" s="140"/>
      <c r="F7365" s="140"/>
      <c r="G7365" s="140"/>
      <c r="M7365" s="140"/>
      <c r="N7365" s="167"/>
      <c r="O7365" s="167"/>
      <c r="P7365" s="142"/>
      <c r="Q7365" s="142"/>
      <c r="R7365" s="142"/>
      <c r="S7365" s="139"/>
    </row>
    <row r="7366" spans="2:19" ht="15.75" customHeight="1" x14ac:dyDescent="0.25">
      <c r="B7366" s="106"/>
      <c r="C7366" s="106"/>
      <c r="D7366" s="139"/>
      <c r="E7366" s="140"/>
      <c r="F7366" s="140"/>
      <c r="G7366" s="140"/>
      <c r="M7366" s="140"/>
      <c r="N7366" s="167"/>
      <c r="O7366" s="167"/>
      <c r="P7366" s="142"/>
      <c r="Q7366" s="142"/>
      <c r="R7366" s="142"/>
      <c r="S7366" s="139"/>
    </row>
    <row r="7367" spans="2:19" ht="15.75" customHeight="1" x14ac:dyDescent="0.25">
      <c r="B7367" s="106"/>
      <c r="C7367" s="106"/>
      <c r="D7367" s="139"/>
      <c r="E7367" s="140"/>
      <c r="F7367" s="140"/>
      <c r="G7367" s="140"/>
      <c r="M7367" s="140"/>
      <c r="N7367" s="167"/>
      <c r="O7367" s="167"/>
      <c r="P7367" s="142"/>
      <c r="Q7367" s="142"/>
      <c r="R7367" s="142"/>
      <c r="S7367" s="139"/>
    </row>
    <row r="7368" spans="2:19" ht="15.75" customHeight="1" x14ac:dyDescent="0.25">
      <c r="B7368" s="106"/>
      <c r="C7368" s="106"/>
      <c r="D7368" s="139"/>
      <c r="E7368" s="140"/>
      <c r="F7368" s="140"/>
      <c r="G7368" s="140"/>
      <c r="M7368" s="140"/>
      <c r="N7368" s="167"/>
      <c r="O7368" s="167"/>
      <c r="P7368" s="142"/>
      <c r="Q7368" s="142"/>
      <c r="R7368" s="142"/>
      <c r="S7368" s="139"/>
    </row>
    <row r="7369" spans="2:19" ht="15.75" customHeight="1" x14ac:dyDescent="0.25">
      <c r="B7369" s="106"/>
      <c r="C7369" s="106"/>
      <c r="D7369" s="139"/>
      <c r="E7369" s="140"/>
      <c r="F7369" s="140"/>
      <c r="G7369" s="140"/>
      <c r="M7369" s="140"/>
      <c r="N7369" s="167"/>
      <c r="O7369" s="167"/>
      <c r="P7369" s="142"/>
      <c r="Q7369" s="142"/>
      <c r="R7369" s="142"/>
      <c r="S7369" s="139"/>
    </row>
    <row r="7370" spans="2:19" ht="15.75" customHeight="1" x14ac:dyDescent="0.25">
      <c r="B7370" s="106"/>
      <c r="C7370" s="106"/>
      <c r="D7370" s="139"/>
      <c r="E7370" s="140"/>
      <c r="F7370" s="140"/>
      <c r="G7370" s="140"/>
      <c r="M7370" s="140"/>
      <c r="N7370" s="167"/>
      <c r="O7370" s="167"/>
      <c r="P7370" s="142"/>
      <c r="Q7370" s="142"/>
      <c r="R7370" s="142"/>
      <c r="S7370" s="139"/>
    </row>
    <row r="7371" spans="2:19" ht="15.75" customHeight="1" x14ac:dyDescent="0.25">
      <c r="B7371" s="106"/>
      <c r="C7371" s="106"/>
      <c r="D7371" s="139"/>
      <c r="E7371" s="140"/>
      <c r="F7371" s="140"/>
      <c r="G7371" s="140"/>
      <c r="M7371" s="140"/>
      <c r="N7371" s="167"/>
      <c r="O7371" s="167"/>
      <c r="P7371" s="142"/>
      <c r="Q7371" s="142"/>
      <c r="R7371" s="142"/>
      <c r="S7371" s="139"/>
    </row>
    <row r="7372" spans="2:19" ht="15.75" customHeight="1" x14ac:dyDescent="0.25">
      <c r="B7372" s="106"/>
      <c r="C7372" s="106"/>
      <c r="D7372" s="139"/>
      <c r="E7372" s="140"/>
      <c r="F7372" s="140"/>
      <c r="G7372" s="140"/>
      <c r="M7372" s="140"/>
      <c r="N7372" s="167"/>
      <c r="O7372" s="167"/>
      <c r="P7372" s="142"/>
      <c r="Q7372" s="142"/>
      <c r="R7372" s="142"/>
      <c r="S7372" s="139"/>
    </row>
    <row r="7373" spans="2:19" ht="15.75" customHeight="1" x14ac:dyDescent="0.25">
      <c r="B7373" s="106"/>
      <c r="C7373" s="106"/>
      <c r="D7373" s="139"/>
      <c r="E7373" s="140"/>
      <c r="F7373" s="140"/>
      <c r="G7373" s="140"/>
      <c r="M7373" s="140"/>
      <c r="N7373" s="167"/>
      <c r="O7373" s="167"/>
      <c r="P7373" s="142"/>
      <c r="Q7373" s="142"/>
      <c r="R7373" s="142"/>
      <c r="S7373" s="139"/>
    </row>
    <row r="7374" spans="2:19" ht="15.75" customHeight="1" x14ac:dyDescent="0.25">
      <c r="B7374" s="106"/>
      <c r="C7374" s="106"/>
      <c r="D7374" s="139"/>
      <c r="E7374" s="140"/>
      <c r="F7374" s="140"/>
      <c r="G7374" s="140"/>
      <c r="M7374" s="140"/>
      <c r="N7374" s="167"/>
      <c r="O7374" s="167"/>
      <c r="P7374" s="142"/>
      <c r="Q7374" s="142"/>
      <c r="R7374" s="142"/>
      <c r="S7374" s="139"/>
    </row>
    <row r="7375" spans="2:19" ht="15.75" customHeight="1" x14ac:dyDescent="0.25">
      <c r="B7375" s="106"/>
      <c r="C7375" s="106"/>
      <c r="D7375" s="139"/>
      <c r="E7375" s="140"/>
      <c r="F7375" s="140"/>
      <c r="G7375" s="140"/>
      <c r="M7375" s="140"/>
      <c r="N7375" s="167"/>
      <c r="O7375" s="167"/>
      <c r="P7375" s="142"/>
      <c r="Q7375" s="142"/>
      <c r="R7375" s="142"/>
      <c r="S7375" s="139"/>
    </row>
    <row r="7376" spans="2:19" ht="15.75" customHeight="1" x14ac:dyDescent="0.25">
      <c r="B7376" s="106"/>
      <c r="C7376" s="106"/>
      <c r="D7376" s="139"/>
      <c r="E7376" s="140"/>
      <c r="F7376" s="140"/>
      <c r="G7376" s="140"/>
      <c r="M7376" s="140"/>
      <c r="N7376" s="167"/>
      <c r="O7376" s="167"/>
      <c r="P7376" s="142"/>
      <c r="Q7376" s="142"/>
      <c r="R7376" s="142"/>
      <c r="S7376" s="139"/>
    </row>
    <row r="7377" spans="2:19" ht="15.75" customHeight="1" x14ac:dyDescent="0.25">
      <c r="B7377" s="106"/>
      <c r="C7377" s="106"/>
      <c r="D7377" s="139"/>
      <c r="E7377" s="140"/>
      <c r="F7377" s="140"/>
      <c r="G7377" s="140"/>
      <c r="M7377" s="140"/>
      <c r="N7377" s="167"/>
      <c r="O7377" s="167"/>
      <c r="P7377" s="142"/>
      <c r="Q7377" s="142"/>
      <c r="R7377" s="142"/>
      <c r="S7377" s="139"/>
    </row>
    <row r="7378" spans="2:19" ht="15.75" customHeight="1" x14ac:dyDescent="0.25">
      <c r="B7378" s="106"/>
      <c r="C7378" s="106"/>
      <c r="D7378" s="139"/>
      <c r="E7378" s="140"/>
      <c r="F7378" s="140"/>
      <c r="G7378" s="140"/>
      <c r="M7378" s="140"/>
      <c r="N7378" s="167"/>
      <c r="O7378" s="167"/>
      <c r="P7378" s="142"/>
      <c r="Q7378" s="142"/>
      <c r="R7378" s="142"/>
      <c r="S7378" s="139"/>
    </row>
    <row r="7379" spans="2:19" ht="15.75" customHeight="1" x14ac:dyDescent="0.25">
      <c r="B7379" s="106"/>
      <c r="C7379" s="106"/>
      <c r="D7379" s="139"/>
      <c r="E7379" s="140"/>
      <c r="F7379" s="140"/>
      <c r="G7379" s="140"/>
      <c r="M7379" s="140"/>
      <c r="N7379" s="167"/>
      <c r="O7379" s="167"/>
      <c r="P7379" s="142"/>
      <c r="Q7379" s="142"/>
      <c r="R7379" s="142"/>
      <c r="S7379" s="139"/>
    </row>
    <row r="7380" spans="2:19" ht="15.75" customHeight="1" x14ac:dyDescent="0.25">
      <c r="B7380" s="106"/>
      <c r="C7380" s="106"/>
      <c r="D7380" s="139"/>
      <c r="E7380" s="140"/>
      <c r="F7380" s="140"/>
      <c r="G7380" s="140"/>
      <c r="M7380" s="140"/>
      <c r="N7380" s="167"/>
      <c r="O7380" s="167"/>
      <c r="P7380" s="142"/>
      <c r="Q7380" s="142"/>
      <c r="R7380" s="142"/>
      <c r="S7380" s="139"/>
    </row>
    <row r="7381" spans="2:19" ht="15.75" customHeight="1" x14ac:dyDescent="0.25">
      <c r="B7381" s="106"/>
      <c r="C7381" s="106"/>
      <c r="D7381" s="139"/>
      <c r="E7381" s="140"/>
      <c r="F7381" s="140"/>
      <c r="G7381" s="140"/>
      <c r="M7381" s="140"/>
      <c r="N7381" s="167"/>
      <c r="O7381" s="167"/>
      <c r="P7381" s="142"/>
      <c r="Q7381" s="142"/>
      <c r="R7381" s="142"/>
      <c r="S7381" s="139"/>
    </row>
    <row r="7382" spans="2:19" ht="15.75" customHeight="1" x14ac:dyDescent="0.25">
      <c r="B7382" s="106"/>
      <c r="C7382" s="106"/>
      <c r="D7382" s="139"/>
      <c r="E7382" s="140"/>
      <c r="F7382" s="140"/>
      <c r="G7382" s="140"/>
      <c r="M7382" s="140"/>
      <c r="N7382" s="167"/>
      <c r="O7382" s="167"/>
      <c r="P7382" s="142"/>
      <c r="Q7382" s="142"/>
      <c r="R7382" s="142"/>
      <c r="S7382" s="139"/>
    </row>
    <row r="7383" spans="2:19" ht="15.75" customHeight="1" x14ac:dyDescent="0.25">
      <c r="B7383" s="106"/>
      <c r="C7383" s="106"/>
      <c r="D7383" s="139"/>
      <c r="E7383" s="140"/>
      <c r="F7383" s="140"/>
      <c r="G7383" s="140"/>
      <c r="M7383" s="140"/>
      <c r="N7383" s="167"/>
      <c r="O7383" s="167"/>
      <c r="P7383" s="142"/>
      <c r="Q7383" s="142"/>
      <c r="R7383" s="142"/>
      <c r="S7383" s="139"/>
    </row>
    <row r="7384" spans="2:19" ht="15.75" customHeight="1" x14ac:dyDescent="0.25">
      <c r="B7384" s="106"/>
      <c r="C7384" s="106"/>
      <c r="D7384" s="139"/>
      <c r="E7384" s="140"/>
      <c r="F7384" s="140"/>
      <c r="G7384" s="140"/>
      <c r="M7384" s="140"/>
      <c r="N7384" s="167"/>
      <c r="O7384" s="167"/>
      <c r="P7384" s="142"/>
      <c r="Q7384" s="142"/>
      <c r="R7384" s="142"/>
      <c r="S7384" s="139"/>
    </row>
    <row r="7385" spans="2:19" ht="15.75" customHeight="1" x14ac:dyDescent="0.25">
      <c r="B7385" s="106"/>
      <c r="C7385" s="106"/>
      <c r="D7385" s="139"/>
      <c r="E7385" s="140"/>
      <c r="F7385" s="140"/>
      <c r="G7385" s="140"/>
      <c r="M7385" s="140"/>
      <c r="N7385" s="167"/>
      <c r="O7385" s="167"/>
      <c r="P7385" s="142"/>
      <c r="Q7385" s="142"/>
      <c r="R7385" s="142"/>
      <c r="S7385" s="139"/>
    </row>
    <row r="7386" spans="2:19" ht="15.75" customHeight="1" x14ac:dyDescent="0.25">
      <c r="B7386" s="106"/>
      <c r="C7386" s="106"/>
      <c r="D7386" s="139"/>
      <c r="E7386" s="140"/>
      <c r="F7386" s="140"/>
      <c r="G7386" s="140"/>
      <c r="M7386" s="140"/>
      <c r="N7386" s="167"/>
      <c r="O7386" s="167"/>
      <c r="P7386" s="142"/>
      <c r="Q7386" s="142"/>
      <c r="R7386" s="142"/>
      <c r="S7386" s="139"/>
    </row>
    <row r="7387" spans="2:19" ht="15.75" customHeight="1" x14ac:dyDescent="0.25">
      <c r="B7387" s="106"/>
      <c r="C7387" s="106"/>
      <c r="D7387" s="139"/>
      <c r="E7387" s="140"/>
      <c r="F7387" s="140"/>
      <c r="G7387" s="140"/>
      <c r="M7387" s="140"/>
      <c r="N7387" s="167"/>
      <c r="O7387" s="167"/>
      <c r="P7387" s="142"/>
      <c r="Q7387" s="142"/>
      <c r="R7387" s="142"/>
      <c r="S7387" s="139"/>
    </row>
    <row r="7388" spans="2:19" ht="15.75" customHeight="1" x14ac:dyDescent="0.25">
      <c r="B7388" s="106"/>
      <c r="C7388" s="106"/>
      <c r="D7388" s="139"/>
      <c r="E7388" s="140"/>
      <c r="F7388" s="140"/>
      <c r="G7388" s="140"/>
      <c r="M7388" s="140"/>
      <c r="N7388" s="167"/>
      <c r="O7388" s="167"/>
      <c r="P7388" s="142"/>
      <c r="Q7388" s="142"/>
      <c r="R7388" s="142"/>
      <c r="S7388" s="139"/>
    </row>
    <row r="7389" spans="2:19" ht="15.75" customHeight="1" x14ac:dyDescent="0.25">
      <c r="B7389" s="106"/>
      <c r="C7389" s="106"/>
      <c r="D7389" s="139"/>
      <c r="E7389" s="140"/>
      <c r="F7389" s="140"/>
      <c r="G7389" s="140"/>
      <c r="M7389" s="140"/>
      <c r="N7389" s="167"/>
      <c r="O7389" s="167"/>
      <c r="P7389" s="142"/>
      <c r="Q7389" s="142"/>
      <c r="R7389" s="142"/>
      <c r="S7389" s="139"/>
    </row>
    <row r="7390" spans="2:19" ht="15.75" customHeight="1" x14ac:dyDescent="0.25">
      <c r="B7390" s="106"/>
      <c r="C7390" s="106"/>
      <c r="D7390" s="139"/>
      <c r="E7390" s="140"/>
      <c r="F7390" s="140"/>
      <c r="G7390" s="140"/>
      <c r="M7390" s="140"/>
      <c r="N7390" s="167"/>
      <c r="O7390" s="167"/>
      <c r="P7390" s="142"/>
      <c r="Q7390" s="142"/>
      <c r="R7390" s="142"/>
      <c r="S7390" s="139"/>
    </row>
    <row r="7391" spans="2:19" ht="15.75" customHeight="1" x14ac:dyDescent="0.25">
      <c r="B7391" s="106"/>
      <c r="C7391" s="106"/>
      <c r="D7391" s="139"/>
      <c r="E7391" s="140"/>
      <c r="F7391" s="140"/>
      <c r="G7391" s="140"/>
      <c r="M7391" s="140"/>
      <c r="N7391" s="167"/>
      <c r="O7391" s="167"/>
      <c r="P7391" s="142"/>
      <c r="Q7391" s="142"/>
      <c r="R7391" s="142"/>
      <c r="S7391" s="139"/>
    </row>
    <row r="7392" spans="2:19" ht="15.75" customHeight="1" x14ac:dyDescent="0.25">
      <c r="B7392" s="106"/>
      <c r="C7392" s="106"/>
      <c r="D7392" s="139"/>
      <c r="E7392" s="140"/>
      <c r="F7392" s="140"/>
      <c r="G7392" s="140"/>
      <c r="M7392" s="140"/>
      <c r="N7392" s="167"/>
      <c r="O7392" s="167"/>
      <c r="P7392" s="142"/>
      <c r="Q7392" s="142"/>
      <c r="R7392" s="142"/>
      <c r="S7392" s="139"/>
    </row>
    <row r="7393" spans="2:19" ht="15.75" customHeight="1" x14ac:dyDescent="0.25">
      <c r="B7393" s="106"/>
      <c r="C7393" s="106"/>
      <c r="D7393" s="139"/>
      <c r="E7393" s="140"/>
      <c r="F7393" s="140"/>
      <c r="G7393" s="140"/>
      <c r="M7393" s="140"/>
      <c r="N7393" s="167"/>
      <c r="O7393" s="167"/>
      <c r="P7393" s="142"/>
      <c r="Q7393" s="142"/>
      <c r="R7393" s="142"/>
      <c r="S7393" s="139"/>
    </row>
    <row r="7394" spans="2:19" ht="15.75" customHeight="1" x14ac:dyDescent="0.25">
      <c r="B7394" s="106"/>
      <c r="C7394" s="106"/>
      <c r="D7394" s="139"/>
      <c r="E7394" s="140"/>
      <c r="F7394" s="140"/>
      <c r="G7394" s="140"/>
      <c r="M7394" s="140"/>
      <c r="N7394" s="167"/>
      <c r="O7394" s="167"/>
      <c r="P7394" s="142"/>
      <c r="Q7394" s="142"/>
      <c r="R7394" s="142"/>
      <c r="S7394" s="139"/>
    </row>
    <row r="7395" spans="2:19" ht="15.75" customHeight="1" x14ac:dyDescent="0.25">
      <c r="B7395" s="106"/>
      <c r="C7395" s="106"/>
      <c r="D7395" s="139"/>
      <c r="E7395" s="140"/>
      <c r="F7395" s="140"/>
      <c r="G7395" s="140"/>
      <c r="M7395" s="140"/>
      <c r="N7395" s="167"/>
      <c r="O7395" s="167"/>
      <c r="P7395" s="142"/>
      <c r="Q7395" s="142"/>
      <c r="R7395" s="142"/>
      <c r="S7395" s="139"/>
    </row>
    <row r="7396" spans="2:19" ht="15.75" customHeight="1" x14ac:dyDescent="0.25">
      <c r="B7396" s="106"/>
      <c r="C7396" s="106"/>
      <c r="D7396" s="139"/>
      <c r="E7396" s="140"/>
      <c r="F7396" s="140"/>
      <c r="G7396" s="140"/>
      <c r="M7396" s="140"/>
      <c r="N7396" s="167"/>
      <c r="O7396" s="167"/>
      <c r="P7396" s="142"/>
      <c r="Q7396" s="142"/>
      <c r="R7396" s="142"/>
      <c r="S7396" s="139"/>
    </row>
    <row r="7397" spans="2:19" ht="15.75" customHeight="1" x14ac:dyDescent="0.25">
      <c r="B7397" s="106"/>
      <c r="C7397" s="106"/>
      <c r="D7397" s="139"/>
      <c r="E7397" s="140"/>
      <c r="F7397" s="140"/>
      <c r="G7397" s="140"/>
      <c r="M7397" s="140"/>
      <c r="N7397" s="167"/>
      <c r="O7397" s="167"/>
      <c r="P7397" s="142"/>
      <c r="Q7397" s="142"/>
      <c r="R7397" s="142"/>
      <c r="S7397" s="139"/>
    </row>
    <row r="7398" spans="2:19" ht="15.75" customHeight="1" x14ac:dyDescent="0.25">
      <c r="B7398" s="106"/>
      <c r="C7398" s="106"/>
      <c r="D7398" s="139"/>
      <c r="E7398" s="140"/>
      <c r="F7398" s="140"/>
      <c r="G7398" s="140"/>
      <c r="M7398" s="140"/>
      <c r="N7398" s="167"/>
      <c r="O7398" s="167"/>
      <c r="P7398" s="142"/>
      <c r="Q7398" s="142"/>
      <c r="R7398" s="142"/>
      <c r="S7398" s="139"/>
    </row>
    <row r="7399" spans="2:19" ht="15.75" customHeight="1" x14ac:dyDescent="0.25">
      <c r="B7399" s="106"/>
      <c r="C7399" s="106"/>
      <c r="D7399" s="139"/>
      <c r="E7399" s="140"/>
      <c r="F7399" s="140"/>
      <c r="G7399" s="140"/>
      <c r="M7399" s="140"/>
      <c r="N7399" s="167"/>
      <c r="O7399" s="167"/>
      <c r="P7399" s="142"/>
      <c r="Q7399" s="142"/>
      <c r="R7399" s="142"/>
      <c r="S7399" s="139"/>
    </row>
    <row r="7400" spans="2:19" ht="15.75" customHeight="1" x14ac:dyDescent="0.25">
      <c r="B7400" s="106"/>
      <c r="C7400" s="106"/>
      <c r="D7400" s="139"/>
      <c r="E7400" s="140"/>
      <c r="F7400" s="140"/>
      <c r="G7400" s="140"/>
      <c r="M7400" s="140"/>
      <c r="N7400" s="167"/>
      <c r="O7400" s="167"/>
      <c r="P7400" s="142"/>
      <c r="Q7400" s="142"/>
      <c r="R7400" s="142"/>
      <c r="S7400" s="139"/>
    </row>
    <row r="7401" spans="2:19" ht="15.75" customHeight="1" x14ac:dyDescent="0.25">
      <c r="B7401" s="106"/>
      <c r="C7401" s="106"/>
      <c r="D7401" s="139"/>
      <c r="E7401" s="140"/>
      <c r="F7401" s="140"/>
      <c r="G7401" s="140"/>
      <c r="M7401" s="140"/>
      <c r="N7401" s="167"/>
      <c r="O7401" s="167"/>
      <c r="P7401" s="142"/>
      <c r="Q7401" s="142"/>
      <c r="R7401" s="142"/>
      <c r="S7401" s="139"/>
    </row>
    <row r="7402" spans="2:19" ht="15.75" customHeight="1" x14ac:dyDescent="0.25">
      <c r="B7402" s="106"/>
      <c r="C7402" s="106"/>
      <c r="D7402" s="139"/>
      <c r="E7402" s="140"/>
      <c r="F7402" s="140"/>
      <c r="G7402" s="140"/>
      <c r="M7402" s="140"/>
      <c r="N7402" s="167"/>
      <c r="O7402" s="167"/>
      <c r="P7402" s="142"/>
      <c r="Q7402" s="142"/>
      <c r="R7402" s="142"/>
      <c r="S7402" s="139"/>
    </row>
    <row r="7403" spans="2:19" ht="15.75" customHeight="1" x14ac:dyDescent="0.25">
      <c r="B7403" s="106"/>
      <c r="C7403" s="106"/>
      <c r="D7403" s="139"/>
      <c r="E7403" s="140"/>
      <c r="F7403" s="140"/>
      <c r="G7403" s="140"/>
      <c r="M7403" s="140"/>
      <c r="N7403" s="167"/>
      <c r="O7403" s="167"/>
      <c r="P7403" s="142"/>
      <c r="Q7403" s="142"/>
      <c r="R7403" s="142"/>
      <c r="S7403" s="139"/>
    </row>
    <row r="7404" spans="2:19" ht="15.75" customHeight="1" x14ac:dyDescent="0.25">
      <c r="B7404" s="106"/>
      <c r="C7404" s="106"/>
      <c r="D7404" s="139"/>
      <c r="E7404" s="140"/>
      <c r="F7404" s="140"/>
      <c r="G7404" s="140"/>
      <c r="M7404" s="140"/>
      <c r="N7404" s="167"/>
      <c r="O7404" s="167"/>
      <c r="P7404" s="142"/>
      <c r="Q7404" s="142"/>
      <c r="R7404" s="142"/>
      <c r="S7404" s="139"/>
    </row>
    <row r="7405" spans="2:19" ht="15.75" customHeight="1" x14ac:dyDescent="0.25">
      <c r="B7405" s="106"/>
      <c r="C7405" s="106"/>
      <c r="D7405" s="139"/>
      <c r="E7405" s="140"/>
      <c r="F7405" s="140"/>
      <c r="G7405" s="140"/>
      <c r="M7405" s="140"/>
      <c r="N7405" s="167"/>
      <c r="O7405" s="167"/>
      <c r="P7405" s="142"/>
      <c r="Q7405" s="142"/>
      <c r="R7405" s="142"/>
      <c r="S7405" s="139"/>
    </row>
    <row r="7406" spans="2:19" ht="15.75" customHeight="1" x14ac:dyDescent="0.25">
      <c r="B7406" s="106"/>
      <c r="C7406" s="106"/>
      <c r="D7406" s="139"/>
      <c r="E7406" s="140"/>
      <c r="F7406" s="140"/>
      <c r="G7406" s="140"/>
      <c r="M7406" s="140"/>
      <c r="N7406" s="167"/>
      <c r="O7406" s="167"/>
      <c r="P7406" s="142"/>
      <c r="Q7406" s="142"/>
      <c r="R7406" s="142"/>
      <c r="S7406" s="139"/>
    </row>
    <row r="7407" spans="2:19" ht="15.75" customHeight="1" x14ac:dyDescent="0.25">
      <c r="B7407" s="106"/>
      <c r="C7407" s="106"/>
      <c r="D7407" s="139"/>
      <c r="E7407" s="140"/>
      <c r="F7407" s="140"/>
      <c r="G7407" s="140"/>
      <c r="M7407" s="140"/>
      <c r="N7407" s="167"/>
      <c r="O7407" s="167"/>
      <c r="P7407" s="142"/>
      <c r="Q7407" s="142"/>
      <c r="R7407" s="142"/>
      <c r="S7407" s="139"/>
    </row>
    <row r="7408" spans="2:19" ht="15.75" customHeight="1" x14ac:dyDescent="0.25">
      <c r="B7408" s="106"/>
      <c r="C7408" s="106"/>
      <c r="D7408" s="139"/>
      <c r="E7408" s="140"/>
      <c r="F7408" s="140"/>
      <c r="G7408" s="140"/>
      <c r="M7408" s="140"/>
      <c r="N7408" s="167"/>
      <c r="O7408" s="167"/>
      <c r="P7408" s="142"/>
      <c r="Q7408" s="142"/>
      <c r="R7408" s="142"/>
      <c r="S7408" s="139"/>
    </row>
    <row r="7409" spans="2:19" ht="15.75" customHeight="1" x14ac:dyDescent="0.25">
      <c r="B7409" s="106"/>
      <c r="C7409" s="106"/>
      <c r="D7409" s="139"/>
      <c r="E7409" s="140"/>
      <c r="F7409" s="140"/>
      <c r="G7409" s="140"/>
      <c r="M7409" s="140"/>
      <c r="N7409" s="167"/>
      <c r="O7409" s="167"/>
      <c r="P7409" s="142"/>
      <c r="Q7409" s="142"/>
      <c r="R7409" s="142"/>
      <c r="S7409" s="139"/>
    </row>
    <row r="7410" spans="2:19" ht="15.75" customHeight="1" x14ac:dyDescent="0.25">
      <c r="B7410" s="106"/>
      <c r="C7410" s="106"/>
      <c r="D7410" s="139"/>
      <c r="E7410" s="140"/>
      <c r="F7410" s="140"/>
      <c r="G7410" s="140"/>
      <c r="M7410" s="140"/>
      <c r="N7410" s="167"/>
      <c r="O7410" s="167"/>
      <c r="P7410" s="142"/>
      <c r="Q7410" s="142"/>
      <c r="R7410" s="142"/>
      <c r="S7410" s="139"/>
    </row>
    <row r="7411" spans="2:19" ht="15.75" customHeight="1" x14ac:dyDescent="0.25">
      <c r="B7411" s="106"/>
      <c r="C7411" s="106"/>
      <c r="D7411" s="139"/>
      <c r="E7411" s="140"/>
      <c r="F7411" s="140"/>
      <c r="G7411" s="140"/>
      <c r="M7411" s="140"/>
      <c r="N7411" s="167"/>
      <c r="O7411" s="167"/>
      <c r="P7411" s="142"/>
      <c r="Q7411" s="142"/>
      <c r="R7411" s="142"/>
      <c r="S7411" s="139"/>
    </row>
    <row r="7412" spans="2:19" ht="15.75" customHeight="1" x14ac:dyDescent="0.25">
      <c r="B7412" s="106"/>
      <c r="C7412" s="106"/>
      <c r="D7412" s="139"/>
      <c r="E7412" s="140"/>
      <c r="F7412" s="140"/>
      <c r="G7412" s="140"/>
      <c r="M7412" s="140"/>
      <c r="N7412" s="167"/>
      <c r="O7412" s="167"/>
      <c r="P7412" s="142"/>
      <c r="Q7412" s="142"/>
      <c r="R7412" s="142"/>
      <c r="S7412" s="139"/>
    </row>
    <row r="7413" spans="2:19" ht="15.75" customHeight="1" x14ac:dyDescent="0.25">
      <c r="B7413" s="106"/>
      <c r="C7413" s="106"/>
      <c r="D7413" s="139"/>
      <c r="E7413" s="140"/>
      <c r="F7413" s="140"/>
      <c r="G7413" s="140"/>
      <c r="M7413" s="140"/>
      <c r="N7413" s="167"/>
      <c r="O7413" s="167"/>
      <c r="P7413" s="142"/>
      <c r="Q7413" s="142"/>
      <c r="R7413" s="142"/>
      <c r="S7413" s="139"/>
    </row>
    <row r="7414" spans="2:19" ht="15.75" customHeight="1" x14ac:dyDescent="0.25">
      <c r="B7414" s="106"/>
      <c r="C7414" s="106"/>
      <c r="D7414" s="139"/>
      <c r="E7414" s="140"/>
      <c r="F7414" s="140"/>
      <c r="G7414" s="140"/>
      <c r="M7414" s="140"/>
      <c r="N7414" s="167"/>
      <c r="O7414" s="167"/>
      <c r="P7414" s="142"/>
      <c r="Q7414" s="142"/>
      <c r="R7414" s="142"/>
      <c r="S7414" s="139"/>
    </row>
    <row r="7415" spans="2:19" ht="15.75" customHeight="1" x14ac:dyDescent="0.25">
      <c r="B7415" s="106"/>
      <c r="C7415" s="106"/>
      <c r="D7415" s="139"/>
      <c r="E7415" s="140"/>
      <c r="F7415" s="140"/>
      <c r="G7415" s="140"/>
      <c r="M7415" s="140"/>
      <c r="N7415" s="167"/>
      <c r="O7415" s="167"/>
      <c r="P7415" s="142"/>
      <c r="Q7415" s="142"/>
      <c r="R7415" s="142"/>
      <c r="S7415" s="139"/>
    </row>
    <row r="7416" spans="2:19" ht="15.75" customHeight="1" x14ac:dyDescent="0.25">
      <c r="B7416" s="106"/>
      <c r="C7416" s="106"/>
      <c r="D7416" s="139"/>
      <c r="E7416" s="140"/>
      <c r="F7416" s="140"/>
      <c r="G7416" s="140"/>
      <c r="M7416" s="140"/>
      <c r="N7416" s="167"/>
      <c r="O7416" s="167"/>
      <c r="P7416" s="142"/>
      <c r="Q7416" s="142"/>
      <c r="R7416" s="142"/>
      <c r="S7416" s="139"/>
    </row>
    <row r="7417" spans="2:19" ht="15.75" customHeight="1" x14ac:dyDescent="0.25">
      <c r="B7417" s="106"/>
      <c r="C7417" s="106"/>
      <c r="D7417" s="139"/>
      <c r="E7417" s="140"/>
      <c r="F7417" s="140"/>
      <c r="G7417" s="140"/>
      <c r="M7417" s="140"/>
      <c r="N7417" s="167"/>
      <c r="O7417" s="167"/>
      <c r="P7417" s="142"/>
      <c r="Q7417" s="142"/>
      <c r="R7417" s="142"/>
      <c r="S7417" s="139"/>
    </row>
    <row r="7418" spans="2:19" ht="15.75" customHeight="1" x14ac:dyDescent="0.25">
      <c r="B7418" s="106"/>
      <c r="C7418" s="106"/>
      <c r="D7418" s="139"/>
      <c r="E7418" s="140"/>
      <c r="F7418" s="140"/>
      <c r="G7418" s="140"/>
      <c r="M7418" s="140"/>
      <c r="N7418" s="167"/>
      <c r="O7418" s="167"/>
      <c r="P7418" s="142"/>
      <c r="Q7418" s="142"/>
      <c r="R7418" s="142"/>
      <c r="S7418" s="139"/>
    </row>
    <row r="7419" spans="2:19" ht="15.75" customHeight="1" x14ac:dyDescent="0.25">
      <c r="B7419" s="106"/>
      <c r="C7419" s="106"/>
      <c r="D7419" s="139"/>
      <c r="E7419" s="140"/>
      <c r="F7419" s="140"/>
      <c r="G7419" s="140"/>
      <c r="M7419" s="140"/>
      <c r="N7419" s="167"/>
      <c r="O7419" s="167"/>
      <c r="P7419" s="142"/>
      <c r="Q7419" s="142"/>
      <c r="R7419" s="142"/>
      <c r="S7419" s="139"/>
    </row>
    <row r="7420" spans="2:19" ht="15.75" customHeight="1" x14ac:dyDescent="0.25">
      <c r="B7420" s="106"/>
      <c r="C7420" s="106"/>
      <c r="D7420" s="139"/>
      <c r="E7420" s="140"/>
      <c r="F7420" s="140"/>
      <c r="G7420" s="140"/>
      <c r="M7420" s="140"/>
      <c r="N7420" s="167"/>
      <c r="O7420" s="167"/>
      <c r="P7420" s="142"/>
      <c r="Q7420" s="142"/>
      <c r="R7420" s="142"/>
      <c r="S7420" s="139"/>
    </row>
    <row r="7421" spans="2:19" ht="15.75" customHeight="1" x14ac:dyDescent="0.25">
      <c r="B7421" s="106"/>
      <c r="C7421" s="106"/>
      <c r="D7421" s="139"/>
      <c r="E7421" s="140"/>
      <c r="F7421" s="140"/>
      <c r="G7421" s="140"/>
      <c r="M7421" s="140"/>
      <c r="N7421" s="167"/>
      <c r="O7421" s="167"/>
      <c r="P7421" s="142"/>
      <c r="Q7421" s="142"/>
      <c r="R7421" s="142"/>
      <c r="S7421" s="139"/>
    </row>
    <row r="7422" spans="2:19" ht="15.75" customHeight="1" x14ac:dyDescent="0.25">
      <c r="B7422" s="106"/>
      <c r="C7422" s="106"/>
      <c r="D7422" s="139"/>
      <c r="E7422" s="140"/>
      <c r="F7422" s="140"/>
      <c r="G7422" s="140"/>
      <c r="M7422" s="140"/>
      <c r="N7422" s="167"/>
      <c r="O7422" s="167"/>
      <c r="P7422" s="142"/>
      <c r="Q7422" s="142"/>
      <c r="R7422" s="142"/>
      <c r="S7422" s="139"/>
    </row>
    <row r="7423" spans="2:19" ht="15.75" customHeight="1" x14ac:dyDescent="0.25">
      <c r="B7423" s="106"/>
      <c r="C7423" s="106"/>
      <c r="D7423" s="139"/>
      <c r="E7423" s="140"/>
      <c r="F7423" s="140"/>
      <c r="G7423" s="140"/>
      <c r="M7423" s="140"/>
      <c r="N7423" s="167"/>
      <c r="O7423" s="167"/>
      <c r="P7423" s="142"/>
      <c r="Q7423" s="142"/>
      <c r="R7423" s="142"/>
      <c r="S7423" s="139"/>
    </row>
    <row r="7424" spans="2:19" ht="15.75" customHeight="1" x14ac:dyDescent="0.25">
      <c r="B7424" s="106"/>
      <c r="C7424" s="106"/>
      <c r="D7424" s="139"/>
      <c r="E7424" s="140"/>
      <c r="F7424" s="140"/>
      <c r="G7424" s="140"/>
      <c r="M7424" s="140"/>
      <c r="N7424" s="167"/>
      <c r="O7424" s="167"/>
      <c r="P7424" s="142"/>
      <c r="Q7424" s="142"/>
      <c r="R7424" s="142"/>
      <c r="S7424" s="139"/>
    </row>
    <row r="7425" spans="2:19" ht="15.75" customHeight="1" x14ac:dyDescent="0.25">
      <c r="B7425" s="106"/>
      <c r="C7425" s="106"/>
      <c r="D7425" s="139"/>
      <c r="E7425" s="140"/>
      <c r="F7425" s="140"/>
      <c r="G7425" s="140"/>
      <c r="M7425" s="140"/>
      <c r="N7425" s="167"/>
      <c r="O7425" s="167"/>
      <c r="P7425" s="142"/>
      <c r="Q7425" s="142"/>
      <c r="R7425" s="142"/>
      <c r="S7425" s="139"/>
    </row>
    <row r="7426" spans="2:19" ht="15.75" customHeight="1" x14ac:dyDescent="0.25">
      <c r="B7426" s="106"/>
      <c r="C7426" s="106"/>
      <c r="D7426" s="139"/>
      <c r="E7426" s="140"/>
      <c r="F7426" s="140"/>
      <c r="G7426" s="140"/>
      <c r="M7426" s="140"/>
      <c r="N7426" s="167"/>
      <c r="O7426" s="167"/>
      <c r="P7426" s="142"/>
      <c r="Q7426" s="142"/>
      <c r="R7426" s="142"/>
      <c r="S7426" s="139"/>
    </row>
    <row r="7427" spans="2:19" ht="15.75" customHeight="1" x14ac:dyDescent="0.25">
      <c r="B7427" s="106"/>
      <c r="C7427" s="106"/>
      <c r="D7427" s="139"/>
      <c r="E7427" s="140"/>
      <c r="F7427" s="140"/>
      <c r="G7427" s="140"/>
      <c r="M7427" s="140"/>
      <c r="N7427" s="167"/>
      <c r="O7427" s="167"/>
      <c r="P7427" s="142"/>
      <c r="Q7427" s="142"/>
      <c r="R7427" s="142"/>
      <c r="S7427" s="139"/>
    </row>
    <row r="7428" spans="2:19" ht="15.75" customHeight="1" x14ac:dyDescent="0.25">
      <c r="B7428" s="106"/>
      <c r="C7428" s="106"/>
      <c r="D7428" s="139"/>
      <c r="E7428" s="140"/>
      <c r="F7428" s="140"/>
      <c r="G7428" s="140"/>
      <c r="M7428" s="140"/>
      <c r="N7428" s="167"/>
      <c r="O7428" s="167"/>
      <c r="P7428" s="142"/>
      <c r="Q7428" s="142"/>
      <c r="R7428" s="142"/>
      <c r="S7428" s="139"/>
    </row>
    <row r="7429" spans="2:19" ht="15.75" customHeight="1" x14ac:dyDescent="0.25">
      <c r="B7429" s="106"/>
      <c r="C7429" s="106"/>
      <c r="D7429" s="139"/>
      <c r="E7429" s="140"/>
      <c r="F7429" s="140"/>
      <c r="G7429" s="140"/>
      <c r="M7429" s="140"/>
      <c r="N7429" s="167"/>
      <c r="O7429" s="167"/>
      <c r="P7429" s="142"/>
      <c r="Q7429" s="142"/>
      <c r="R7429" s="142"/>
      <c r="S7429" s="139"/>
    </row>
    <row r="7430" spans="2:19" ht="15.75" customHeight="1" x14ac:dyDescent="0.25">
      <c r="B7430" s="106"/>
      <c r="C7430" s="106"/>
      <c r="D7430" s="139"/>
      <c r="E7430" s="140"/>
      <c r="F7430" s="140"/>
      <c r="G7430" s="140"/>
      <c r="M7430" s="140"/>
      <c r="N7430" s="167"/>
      <c r="O7430" s="167"/>
      <c r="P7430" s="142"/>
      <c r="Q7430" s="142"/>
      <c r="R7430" s="142"/>
      <c r="S7430" s="139"/>
    </row>
    <row r="7431" spans="2:19" ht="15.75" customHeight="1" x14ac:dyDescent="0.25">
      <c r="B7431" s="106"/>
      <c r="C7431" s="106"/>
      <c r="D7431" s="139"/>
      <c r="E7431" s="140"/>
      <c r="F7431" s="140"/>
      <c r="G7431" s="140"/>
      <c r="M7431" s="140"/>
      <c r="N7431" s="167"/>
      <c r="O7431" s="167"/>
      <c r="P7431" s="142"/>
      <c r="Q7431" s="142"/>
      <c r="R7431" s="142"/>
      <c r="S7431" s="139"/>
    </row>
    <row r="7432" spans="2:19" ht="15.75" customHeight="1" x14ac:dyDescent="0.25">
      <c r="B7432" s="106"/>
      <c r="C7432" s="106"/>
      <c r="D7432" s="139"/>
      <c r="E7432" s="140"/>
      <c r="F7432" s="140"/>
      <c r="G7432" s="140"/>
      <c r="M7432" s="140"/>
      <c r="N7432" s="167"/>
      <c r="O7432" s="167"/>
      <c r="P7432" s="142"/>
      <c r="Q7432" s="142"/>
      <c r="R7432" s="142"/>
      <c r="S7432" s="139"/>
    </row>
    <row r="7433" spans="2:19" ht="15.75" customHeight="1" x14ac:dyDescent="0.25">
      <c r="B7433" s="106"/>
      <c r="C7433" s="106"/>
      <c r="D7433" s="139"/>
      <c r="E7433" s="140"/>
      <c r="F7433" s="140"/>
      <c r="G7433" s="140"/>
      <c r="M7433" s="140"/>
      <c r="N7433" s="167"/>
      <c r="O7433" s="167"/>
      <c r="P7433" s="142"/>
      <c r="Q7433" s="142"/>
      <c r="R7433" s="142"/>
      <c r="S7433" s="139"/>
    </row>
    <row r="7434" spans="2:19" ht="15.75" customHeight="1" x14ac:dyDescent="0.25">
      <c r="B7434" s="106"/>
      <c r="C7434" s="106"/>
      <c r="D7434" s="139"/>
      <c r="E7434" s="140"/>
      <c r="F7434" s="140"/>
      <c r="G7434" s="140"/>
      <c r="M7434" s="140"/>
      <c r="N7434" s="167"/>
      <c r="O7434" s="167"/>
      <c r="P7434" s="142"/>
      <c r="Q7434" s="142"/>
      <c r="R7434" s="142"/>
      <c r="S7434" s="139"/>
    </row>
    <row r="7435" spans="2:19" ht="15.75" customHeight="1" x14ac:dyDescent="0.25">
      <c r="B7435" s="106"/>
      <c r="C7435" s="106"/>
      <c r="D7435" s="139"/>
      <c r="E7435" s="140"/>
      <c r="F7435" s="140"/>
      <c r="G7435" s="140"/>
      <c r="M7435" s="140"/>
      <c r="N7435" s="167"/>
      <c r="O7435" s="167"/>
      <c r="P7435" s="142"/>
      <c r="Q7435" s="142"/>
      <c r="R7435" s="142"/>
      <c r="S7435" s="139"/>
    </row>
    <row r="7436" spans="2:19" ht="15.75" customHeight="1" x14ac:dyDescent="0.25">
      <c r="B7436" s="106"/>
      <c r="C7436" s="106"/>
      <c r="D7436" s="139"/>
      <c r="E7436" s="140"/>
      <c r="F7436" s="140"/>
      <c r="G7436" s="140"/>
      <c r="M7436" s="140"/>
      <c r="N7436" s="167"/>
      <c r="O7436" s="167"/>
      <c r="P7436" s="142"/>
      <c r="Q7436" s="142"/>
      <c r="R7436" s="142"/>
      <c r="S7436" s="139"/>
    </row>
    <row r="7437" spans="2:19" ht="15.75" customHeight="1" x14ac:dyDescent="0.25">
      <c r="B7437" s="106"/>
      <c r="C7437" s="106"/>
      <c r="D7437" s="139"/>
      <c r="E7437" s="140"/>
      <c r="F7437" s="140"/>
      <c r="G7437" s="140"/>
      <c r="M7437" s="140"/>
      <c r="N7437" s="167"/>
      <c r="O7437" s="167"/>
      <c r="P7437" s="142"/>
      <c r="Q7437" s="142"/>
      <c r="R7437" s="142"/>
      <c r="S7437" s="139"/>
    </row>
    <row r="7438" spans="2:19" ht="15.75" customHeight="1" x14ac:dyDescent="0.25">
      <c r="B7438" s="106"/>
      <c r="C7438" s="106"/>
      <c r="D7438" s="139"/>
      <c r="E7438" s="140"/>
      <c r="F7438" s="140"/>
      <c r="G7438" s="140"/>
      <c r="M7438" s="140"/>
      <c r="N7438" s="167"/>
      <c r="O7438" s="167"/>
      <c r="P7438" s="142"/>
      <c r="Q7438" s="142"/>
      <c r="R7438" s="142"/>
      <c r="S7438" s="139"/>
    </row>
    <row r="7439" spans="2:19" ht="15.75" customHeight="1" x14ac:dyDescent="0.25">
      <c r="B7439" s="106"/>
      <c r="C7439" s="106"/>
      <c r="D7439" s="139"/>
      <c r="E7439" s="140"/>
      <c r="F7439" s="140"/>
      <c r="G7439" s="140"/>
      <c r="M7439" s="140"/>
      <c r="N7439" s="167"/>
      <c r="O7439" s="167"/>
      <c r="P7439" s="142"/>
      <c r="Q7439" s="142"/>
      <c r="R7439" s="142"/>
      <c r="S7439" s="139"/>
    </row>
    <row r="7440" spans="2:19" ht="15.75" customHeight="1" x14ac:dyDescent="0.25">
      <c r="B7440" s="106"/>
      <c r="C7440" s="106"/>
      <c r="D7440" s="139"/>
      <c r="E7440" s="140"/>
      <c r="F7440" s="140"/>
      <c r="G7440" s="140"/>
      <c r="M7440" s="140"/>
      <c r="N7440" s="167"/>
      <c r="O7440" s="167"/>
      <c r="P7440" s="142"/>
      <c r="Q7440" s="142"/>
      <c r="R7440" s="142"/>
      <c r="S7440" s="139"/>
    </row>
    <row r="7441" spans="2:19" ht="15.75" customHeight="1" x14ac:dyDescent="0.25">
      <c r="B7441" s="106"/>
      <c r="C7441" s="106"/>
      <c r="D7441" s="139"/>
      <c r="E7441" s="140"/>
      <c r="F7441" s="140"/>
      <c r="G7441" s="140"/>
      <c r="M7441" s="140"/>
      <c r="N7441" s="167"/>
      <c r="O7441" s="167"/>
      <c r="P7441" s="142"/>
      <c r="Q7441" s="142"/>
      <c r="R7441" s="142"/>
      <c r="S7441" s="139"/>
    </row>
    <row r="7442" spans="2:19" ht="15.75" customHeight="1" x14ac:dyDescent="0.25">
      <c r="B7442" s="106"/>
      <c r="C7442" s="106"/>
      <c r="D7442" s="139"/>
      <c r="E7442" s="140"/>
      <c r="F7442" s="140"/>
      <c r="G7442" s="140"/>
      <c r="M7442" s="140"/>
      <c r="N7442" s="167"/>
      <c r="O7442" s="167"/>
      <c r="P7442" s="142"/>
      <c r="Q7442" s="142"/>
      <c r="R7442" s="142"/>
      <c r="S7442" s="139"/>
    </row>
    <row r="7443" spans="2:19" ht="15.75" customHeight="1" x14ac:dyDescent="0.25">
      <c r="B7443" s="106"/>
      <c r="C7443" s="106"/>
      <c r="D7443" s="139"/>
      <c r="E7443" s="140"/>
      <c r="F7443" s="140"/>
      <c r="G7443" s="140"/>
      <c r="M7443" s="140"/>
      <c r="N7443" s="167"/>
      <c r="O7443" s="167"/>
      <c r="P7443" s="142"/>
      <c r="Q7443" s="142"/>
      <c r="R7443" s="142"/>
      <c r="S7443" s="139"/>
    </row>
    <row r="7444" spans="2:19" ht="15.75" customHeight="1" x14ac:dyDescent="0.25">
      <c r="B7444" s="106"/>
      <c r="C7444" s="106"/>
      <c r="D7444" s="139"/>
      <c r="E7444" s="140"/>
      <c r="F7444" s="140"/>
      <c r="G7444" s="140"/>
      <c r="M7444" s="140"/>
      <c r="N7444" s="167"/>
      <c r="O7444" s="167"/>
      <c r="P7444" s="142"/>
      <c r="Q7444" s="142"/>
      <c r="R7444" s="142"/>
      <c r="S7444" s="139"/>
    </row>
    <row r="7445" spans="2:19" ht="15.75" customHeight="1" x14ac:dyDescent="0.25">
      <c r="B7445" s="106"/>
      <c r="C7445" s="106"/>
      <c r="D7445" s="139"/>
      <c r="E7445" s="140"/>
      <c r="F7445" s="140"/>
      <c r="G7445" s="140"/>
      <c r="M7445" s="140"/>
      <c r="N7445" s="167"/>
      <c r="O7445" s="167"/>
      <c r="P7445" s="142"/>
      <c r="Q7445" s="142"/>
      <c r="R7445" s="142"/>
      <c r="S7445" s="139"/>
    </row>
    <row r="7446" spans="2:19" ht="15.75" customHeight="1" x14ac:dyDescent="0.25">
      <c r="B7446" s="106"/>
      <c r="C7446" s="106"/>
      <c r="D7446" s="139"/>
      <c r="E7446" s="140"/>
      <c r="F7446" s="140"/>
      <c r="G7446" s="140"/>
      <c r="M7446" s="140"/>
      <c r="N7446" s="167"/>
      <c r="O7446" s="167"/>
      <c r="P7446" s="142"/>
      <c r="Q7446" s="142"/>
      <c r="R7446" s="142"/>
      <c r="S7446" s="139"/>
    </row>
    <row r="7447" spans="2:19" ht="15.75" customHeight="1" x14ac:dyDescent="0.25">
      <c r="B7447" s="106"/>
      <c r="C7447" s="106"/>
      <c r="D7447" s="139"/>
      <c r="E7447" s="140"/>
      <c r="F7447" s="140"/>
      <c r="G7447" s="140"/>
      <c r="M7447" s="140"/>
      <c r="N7447" s="167"/>
      <c r="O7447" s="167"/>
      <c r="P7447" s="142"/>
      <c r="Q7447" s="142"/>
      <c r="R7447" s="142"/>
      <c r="S7447" s="139"/>
    </row>
    <row r="7448" spans="2:19" ht="15.75" customHeight="1" x14ac:dyDescent="0.25">
      <c r="B7448" s="106"/>
      <c r="C7448" s="106"/>
      <c r="D7448" s="139"/>
      <c r="E7448" s="140"/>
      <c r="F7448" s="140"/>
      <c r="G7448" s="140"/>
      <c r="M7448" s="140"/>
      <c r="N7448" s="167"/>
      <c r="O7448" s="167"/>
      <c r="P7448" s="142"/>
      <c r="Q7448" s="142"/>
      <c r="R7448" s="142"/>
      <c r="S7448" s="139"/>
    </row>
    <row r="7449" spans="2:19" ht="15.75" customHeight="1" x14ac:dyDescent="0.25">
      <c r="B7449" s="106"/>
      <c r="C7449" s="106"/>
      <c r="D7449" s="139"/>
      <c r="E7449" s="140"/>
      <c r="F7449" s="140"/>
      <c r="G7449" s="140"/>
      <c r="M7449" s="140"/>
      <c r="N7449" s="167"/>
      <c r="O7449" s="167"/>
      <c r="P7449" s="142"/>
      <c r="Q7449" s="142"/>
      <c r="R7449" s="142"/>
      <c r="S7449" s="139"/>
    </row>
    <row r="7450" spans="2:19" ht="15.75" customHeight="1" x14ac:dyDescent="0.25">
      <c r="B7450" s="106"/>
      <c r="C7450" s="106"/>
      <c r="D7450" s="139"/>
      <c r="E7450" s="140"/>
      <c r="F7450" s="140"/>
      <c r="G7450" s="140"/>
      <c r="M7450" s="140"/>
      <c r="N7450" s="167"/>
      <c r="O7450" s="167"/>
      <c r="P7450" s="142"/>
      <c r="Q7450" s="142"/>
      <c r="R7450" s="142"/>
      <c r="S7450" s="139"/>
    </row>
    <row r="7451" spans="2:19" ht="15.75" customHeight="1" x14ac:dyDescent="0.25">
      <c r="B7451" s="106"/>
      <c r="C7451" s="106"/>
      <c r="D7451" s="139"/>
      <c r="E7451" s="140"/>
      <c r="F7451" s="140"/>
      <c r="G7451" s="140"/>
      <c r="M7451" s="140"/>
      <c r="N7451" s="167"/>
      <c r="O7451" s="167"/>
      <c r="P7451" s="142"/>
      <c r="Q7451" s="142"/>
      <c r="R7451" s="142"/>
      <c r="S7451" s="139"/>
    </row>
    <row r="7452" spans="2:19" ht="15.75" customHeight="1" x14ac:dyDescent="0.25">
      <c r="B7452" s="106"/>
      <c r="C7452" s="106"/>
      <c r="D7452" s="139"/>
      <c r="E7452" s="140"/>
      <c r="F7452" s="140"/>
      <c r="G7452" s="140"/>
      <c r="M7452" s="140"/>
      <c r="N7452" s="167"/>
      <c r="O7452" s="167"/>
      <c r="P7452" s="142"/>
      <c r="Q7452" s="142"/>
      <c r="R7452" s="142"/>
      <c r="S7452" s="139"/>
    </row>
    <row r="7453" spans="2:19" ht="15.75" customHeight="1" x14ac:dyDescent="0.25">
      <c r="B7453" s="106"/>
      <c r="C7453" s="106"/>
      <c r="D7453" s="139"/>
      <c r="E7453" s="140"/>
      <c r="F7453" s="140"/>
      <c r="G7453" s="140"/>
      <c r="M7453" s="140"/>
      <c r="N7453" s="167"/>
      <c r="O7453" s="167"/>
      <c r="P7453" s="142"/>
      <c r="Q7453" s="142"/>
      <c r="R7453" s="142"/>
      <c r="S7453" s="139"/>
    </row>
    <row r="7454" spans="2:19" ht="15.75" customHeight="1" x14ac:dyDescent="0.25">
      <c r="B7454" s="106"/>
      <c r="C7454" s="106"/>
      <c r="D7454" s="139"/>
      <c r="E7454" s="140"/>
      <c r="F7454" s="140"/>
      <c r="G7454" s="140"/>
      <c r="M7454" s="140"/>
      <c r="N7454" s="167"/>
      <c r="O7454" s="167"/>
      <c r="P7454" s="142"/>
      <c r="Q7454" s="142"/>
      <c r="R7454" s="142"/>
      <c r="S7454" s="139"/>
    </row>
    <row r="7455" spans="2:19" ht="15.75" customHeight="1" x14ac:dyDescent="0.25">
      <c r="B7455" s="106"/>
      <c r="C7455" s="106"/>
      <c r="D7455" s="139"/>
      <c r="E7455" s="140"/>
      <c r="F7455" s="140"/>
      <c r="G7455" s="140"/>
      <c r="M7455" s="140"/>
      <c r="N7455" s="167"/>
      <c r="O7455" s="167"/>
      <c r="P7455" s="142"/>
      <c r="Q7455" s="142"/>
      <c r="R7455" s="142"/>
      <c r="S7455" s="139"/>
    </row>
    <row r="7456" spans="2:19" ht="15.75" customHeight="1" x14ac:dyDescent="0.25">
      <c r="B7456" s="106"/>
      <c r="C7456" s="106"/>
      <c r="D7456" s="139"/>
      <c r="E7456" s="140"/>
      <c r="F7456" s="140"/>
      <c r="G7456" s="140"/>
      <c r="M7456" s="140"/>
      <c r="N7456" s="167"/>
      <c r="O7456" s="167"/>
      <c r="P7456" s="142"/>
      <c r="Q7456" s="142"/>
      <c r="R7456" s="142"/>
      <c r="S7456" s="139"/>
    </row>
    <row r="7457" spans="2:19" ht="15.75" customHeight="1" x14ac:dyDescent="0.25">
      <c r="B7457" s="106"/>
      <c r="C7457" s="106"/>
      <c r="D7457" s="139"/>
      <c r="E7457" s="140"/>
      <c r="F7457" s="140"/>
      <c r="G7457" s="140"/>
      <c r="M7457" s="140"/>
      <c r="N7457" s="167"/>
      <c r="O7457" s="167"/>
      <c r="P7457" s="142"/>
      <c r="Q7457" s="142"/>
      <c r="R7457" s="142"/>
      <c r="S7457" s="139"/>
    </row>
    <row r="7458" spans="2:19" ht="15.75" customHeight="1" x14ac:dyDescent="0.25">
      <c r="B7458" s="106"/>
      <c r="C7458" s="106"/>
      <c r="D7458" s="139"/>
      <c r="E7458" s="140"/>
      <c r="F7458" s="140"/>
      <c r="G7458" s="140"/>
      <c r="M7458" s="140"/>
      <c r="N7458" s="167"/>
      <c r="O7458" s="167"/>
      <c r="P7458" s="142"/>
      <c r="Q7458" s="142"/>
      <c r="R7458" s="142"/>
      <c r="S7458" s="139"/>
    </row>
    <row r="7459" spans="2:19" ht="15.75" customHeight="1" x14ac:dyDescent="0.25">
      <c r="B7459" s="106"/>
      <c r="C7459" s="106"/>
      <c r="D7459" s="139"/>
      <c r="E7459" s="140"/>
      <c r="F7459" s="140"/>
      <c r="G7459" s="140"/>
      <c r="M7459" s="140"/>
      <c r="N7459" s="167"/>
      <c r="O7459" s="167"/>
      <c r="P7459" s="142"/>
      <c r="Q7459" s="142"/>
      <c r="R7459" s="142"/>
      <c r="S7459" s="139"/>
    </row>
    <row r="7460" spans="2:19" ht="15.75" customHeight="1" x14ac:dyDescent="0.25">
      <c r="B7460" s="106"/>
      <c r="C7460" s="106"/>
      <c r="D7460" s="139"/>
      <c r="E7460" s="140"/>
      <c r="F7460" s="140"/>
      <c r="G7460" s="140"/>
      <c r="M7460" s="140"/>
      <c r="N7460" s="167"/>
      <c r="O7460" s="167"/>
      <c r="P7460" s="142"/>
      <c r="Q7460" s="142"/>
      <c r="R7460" s="142"/>
      <c r="S7460" s="139"/>
    </row>
    <row r="7461" spans="2:19" ht="15.75" customHeight="1" x14ac:dyDescent="0.25">
      <c r="B7461" s="106"/>
      <c r="C7461" s="106"/>
      <c r="D7461" s="139"/>
      <c r="E7461" s="140"/>
      <c r="F7461" s="140"/>
      <c r="G7461" s="140"/>
      <c r="M7461" s="140"/>
      <c r="N7461" s="167"/>
      <c r="O7461" s="167"/>
      <c r="P7461" s="142"/>
      <c r="Q7461" s="142"/>
      <c r="R7461" s="142"/>
      <c r="S7461" s="139"/>
    </row>
    <row r="7462" spans="2:19" ht="15.75" customHeight="1" x14ac:dyDescent="0.25">
      <c r="B7462" s="106"/>
      <c r="C7462" s="106"/>
      <c r="D7462" s="139"/>
      <c r="E7462" s="140"/>
      <c r="F7462" s="140"/>
      <c r="G7462" s="140"/>
      <c r="M7462" s="140"/>
      <c r="N7462" s="167"/>
      <c r="O7462" s="167"/>
      <c r="P7462" s="142"/>
      <c r="Q7462" s="142"/>
      <c r="R7462" s="142"/>
      <c r="S7462" s="139"/>
    </row>
    <row r="7463" spans="2:19" ht="15.75" customHeight="1" x14ac:dyDescent="0.25">
      <c r="B7463" s="106"/>
      <c r="C7463" s="106"/>
      <c r="D7463" s="139"/>
      <c r="E7463" s="140"/>
      <c r="F7463" s="140"/>
      <c r="G7463" s="140"/>
      <c r="M7463" s="140"/>
      <c r="N7463" s="167"/>
      <c r="O7463" s="167"/>
      <c r="P7463" s="142"/>
      <c r="Q7463" s="142"/>
      <c r="R7463" s="142"/>
      <c r="S7463" s="139"/>
    </row>
    <row r="7464" spans="2:19" ht="15.75" customHeight="1" x14ac:dyDescent="0.25">
      <c r="B7464" s="106"/>
      <c r="C7464" s="106"/>
      <c r="D7464" s="139"/>
      <c r="E7464" s="140"/>
      <c r="F7464" s="140"/>
      <c r="G7464" s="140"/>
      <c r="M7464" s="140"/>
      <c r="N7464" s="167"/>
      <c r="O7464" s="167"/>
      <c r="P7464" s="142"/>
      <c r="Q7464" s="142"/>
      <c r="R7464" s="142"/>
      <c r="S7464" s="139"/>
    </row>
    <row r="7465" spans="2:19" ht="15.75" customHeight="1" x14ac:dyDescent="0.25">
      <c r="B7465" s="106"/>
      <c r="C7465" s="106"/>
      <c r="D7465" s="139"/>
      <c r="E7465" s="140"/>
      <c r="F7465" s="140"/>
      <c r="G7465" s="140"/>
      <c r="M7465" s="140"/>
      <c r="N7465" s="167"/>
      <c r="O7465" s="167"/>
      <c r="P7465" s="142"/>
      <c r="Q7465" s="142"/>
      <c r="R7465" s="142"/>
      <c r="S7465" s="139"/>
    </row>
    <row r="7466" spans="2:19" ht="15.75" customHeight="1" x14ac:dyDescent="0.25">
      <c r="B7466" s="106"/>
      <c r="C7466" s="106"/>
      <c r="D7466" s="139"/>
      <c r="E7466" s="140"/>
      <c r="F7466" s="140"/>
      <c r="G7466" s="140"/>
      <c r="M7466" s="140"/>
      <c r="N7466" s="167"/>
      <c r="O7466" s="167"/>
      <c r="P7466" s="142"/>
      <c r="Q7466" s="142"/>
      <c r="R7466" s="142"/>
      <c r="S7466" s="139"/>
    </row>
    <row r="7467" spans="2:19" ht="15.75" customHeight="1" x14ac:dyDescent="0.25">
      <c r="B7467" s="106"/>
      <c r="C7467" s="106"/>
      <c r="D7467" s="139"/>
      <c r="E7467" s="140"/>
      <c r="F7467" s="140"/>
      <c r="G7467" s="140"/>
      <c r="M7467" s="140"/>
      <c r="N7467" s="167"/>
      <c r="O7467" s="167"/>
      <c r="P7467" s="142"/>
      <c r="Q7467" s="142"/>
      <c r="R7467" s="142"/>
      <c r="S7467" s="139"/>
    </row>
    <row r="7468" spans="2:19" ht="15.75" customHeight="1" x14ac:dyDescent="0.25">
      <c r="B7468" s="106"/>
      <c r="C7468" s="106"/>
      <c r="D7468" s="139"/>
      <c r="E7468" s="140"/>
      <c r="F7468" s="140"/>
      <c r="G7468" s="140"/>
      <c r="M7468" s="140"/>
      <c r="N7468" s="167"/>
      <c r="O7468" s="167"/>
      <c r="P7468" s="142"/>
      <c r="Q7468" s="142"/>
      <c r="R7468" s="142"/>
      <c r="S7468" s="139"/>
    </row>
    <row r="7469" spans="2:19" ht="15.75" customHeight="1" x14ac:dyDescent="0.25">
      <c r="B7469" s="106"/>
      <c r="C7469" s="106"/>
      <c r="D7469" s="139"/>
      <c r="E7469" s="140"/>
      <c r="F7469" s="140"/>
      <c r="G7469" s="140"/>
      <c r="M7469" s="140"/>
      <c r="N7469" s="167"/>
      <c r="O7469" s="167"/>
      <c r="P7469" s="142"/>
      <c r="Q7469" s="142"/>
      <c r="R7469" s="142"/>
      <c r="S7469" s="139"/>
    </row>
    <row r="7470" spans="2:19" ht="15.75" customHeight="1" x14ac:dyDescent="0.25">
      <c r="B7470" s="106"/>
      <c r="C7470" s="106"/>
      <c r="D7470" s="139"/>
      <c r="E7470" s="140"/>
      <c r="F7470" s="140"/>
      <c r="G7470" s="140"/>
      <c r="M7470" s="140"/>
      <c r="N7470" s="167"/>
      <c r="O7470" s="167"/>
      <c r="P7470" s="142"/>
      <c r="Q7470" s="142"/>
      <c r="R7470" s="142"/>
      <c r="S7470" s="139"/>
    </row>
    <row r="7471" spans="2:19" ht="15.75" customHeight="1" x14ac:dyDescent="0.25">
      <c r="B7471" s="106"/>
      <c r="C7471" s="106"/>
      <c r="D7471" s="139"/>
      <c r="E7471" s="140"/>
      <c r="F7471" s="140"/>
      <c r="G7471" s="140"/>
      <c r="M7471" s="140"/>
      <c r="N7471" s="167"/>
      <c r="O7471" s="167"/>
      <c r="P7471" s="142"/>
      <c r="Q7471" s="142"/>
      <c r="R7471" s="142"/>
      <c r="S7471" s="139"/>
    </row>
    <row r="7472" spans="2:19" ht="15.75" customHeight="1" x14ac:dyDescent="0.25">
      <c r="B7472" s="106"/>
      <c r="C7472" s="106"/>
      <c r="D7472" s="139"/>
      <c r="E7472" s="140"/>
      <c r="F7472" s="140"/>
      <c r="G7472" s="140"/>
      <c r="M7472" s="140"/>
      <c r="N7472" s="167"/>
      <c r="O7472" s="167"/>
      <c r="P7472" s="142"/>
      <c r="Q7472" s="142"/>
      <c r="R7472" s="142"/>
      <c r="S7472" s="139"/>
    </row>
    <row r="7473" spans="2:19" ht="15.75" customHeight="1" x14ac:dyDescent="0.25">
      <c r="B7473" s="106"/>
      <c r="C7473" s="106"/>
      <c r="D7473" s="139"/>
      <c r="E7473" s="140"/>
      <c r="F7473" s="140"/>
      <c r="G7473" s="140"/>
      <c r="M7473" s="140"/>
      <c r="N7473" s="167"/>
      <c r="O7473" s="167"/>
      <c r="P7473" s="142"/>
      <c r="Q7473" s="142"/>
      <c r="R7473" s="142"/>
      <c r="S7473" s="139"/>
    </row>
    <row r="7474" spans="2:19" ht="15.75" customHeight="1" x14ac:dyDescent="0.25">
      <c r="B7474" s="106"/>
      <c r="C7474" s="106"/>
      <c r="D7474" s="139"/>
      <c r="E7474" s="140"/>
      <c r="F7474" s="140"/>
      <c r="G7474" s="140"/>
      <c r="M7474" s="140"/>
      <c r="N7474" s="167"/>
      <c r="O7474" s="167"/>
      <c r="P7474" s="142"/>
      <c r="Q7474" s="142"/>
      <c r="R7474" s="142"/>
      <c r="S7474" s="139"/>
    </row>
    <row r="7475" spans="2:19" ht="15.75" customHeight="1" x14ac:dyDescent="0.25">
      <c r="B7475" s="106"/>
      <c r="C7475" s="106"/>
      <c r="D7475" s="139"/>
      <c r="E7475" s="140"/>
      <c r="F7475" s="140"/>
      <c r="G7475" s="140"/>
      <c r="M7475" s="140"/>
      <c r="N7475" s="167"/>
      <c r="O7475" s="167"/>
      <c r="P7475" s="142"/>
      <c r="Q7475" s="142"/>
      <c r="R7475" s="142"/>
      <c r="S7475" s="139"/>
    </row>
    <row r="7476" spans="2:19" ht="15.75" customHeight="1" x14ac:dyDescent="0.25">
      <c r="B7476" s="106"/>
      <c r="C7476" s="106"/>
      <c r="D7476" s="139"/>
      <c r="E7476" s="140"/>
      <c r="F7476" s="140"/>
      <c r="G7476" s="140"/>
      <c r="M7476" s="140"/>
      <c r="N7476" s="167"/>
      <c r="O7476" s="167"/>
      <c r="P7476" s="142"/>
      <c r="Q7476" s="142"/>
      <c r="R7476" s="142"/>
      <c r="S7476" s="139"/>
    </row>
    <row r="7477" spans="2:19" ht="15.75" customHeight="1" x14ac:dyDescent="0.25">
      <c r="B7477" s="106"/>
      <c r="C7477" s="106"/>
      <c r="D7477" s="139"/>
      <c r="E7477" s="140"/>
      <c r="F7477" s="140"/>
      <c r="G7477" s="140"/>
      <c r="M7477" s="140"/>
      <c r="N7477" s="167"/>
      <c r="O7477" s="167"/>
      <c r="P7477" s="142"/>
      <c r="Q7477" s="142"/>
      <c r="R7477" s="142"/>
      <c r="S7477" s="139"/>
    </row>
    <row r="7478" spans="2:19" ht="15.75" customHeight="1" x14ac:dyDescent="0.25">
      <c r="B7478" s="106"/>
      <c r="C7478" s="106"/>
      <c r="D7478" s="139"/>
      <c r="E7478" s="140"/>
      <c r="F7478" s="140"/>
      <c r="G7478" s="140"/>
      <c r="M7478" s="140"/>
      <c r="N7478" s="167"/>
      <c r="O7478" s="167"/>
      <c r="P7478" s="142"/>
      <c r="Q7478" s="142"/>
      <c r="R7478" s="142"/>
      <c r="S7478" s="139"/>
    </row>
    <row r="7479" spans="2:19" ht="15.75" customHeight="1" x14ac:dyDescent="0.25">
      <c r="B7479" s="106"/>
      <c r="C7479" s="106"/>
      <c r="D7479" s="139"/>
      <c r="E7479" s="140"/>
      <c r="F7479" s="140"/>
      <c r="G7479" s="140"/>
      <c r="M7479" s="140"/>
      <c r="N7479" s="167"/>
      <c r="O7479" s="167"/>
      <c r="P7479" s="142"/>
      <c r="Q7479" s="142"/>
      <c r="R7479" s="142"/>
      <c r="S7479" s="139"/>
    </row>
    <row r="7480" spans="2:19" ht="15.75" customHeight="1" x14ac:dyDescent="0.25">
      <c r="B7480" s="106"/>
      <c r="C7480" s="106"/>
      <c r="D7480" s="139"/>
      <c r="E7480" s="140"/>
      <c r="F7480" s="140"/>
      <c r="G7480" s="140"/>
      <c r="M7480" s="140"/>
      <c r="N7480" s="167"/>
      <c r="O7480" s="167"/>
      <c r="P7480" s="142"/>
      <c r="Q7480" s="142"/>
      <c r="R7480" s="142"/>
      <c r="S7480" s="139"/>
    </row>
    <row r="7481" spans="2:19" ht="15.75" customHeight="1" x14ac:dyDescent="0.25">
      <c r="B7481" s="106"/>
      <c r="C7481" s="106"/>
      <c r="D7481" s="139"/>
      <c r="E7481" s="140"/>
      <c r="F7481" s="140"/>
      <c r="G7481" s="140"/>
      <c r="M7481" s="140"/>
      <c r="N7481" s="167"/>
      <c r="O7481" s="167"/>
      <c r="P7481" s="142"/>
      <c r="Q7481" s="142"/>
      <c r="R7481" s="142"/>
      <c r="S7481" s="139"/>
    </row>
    <row r="7482" spans="2:19" ht="15.75" customHeight="1" x14ac:dyDescent="0.25">
      <c r="B7482" s="106"/>
      <c r="C7482" s="106"/>
      <c r="D7482" s="139"/>
      <c r="E7482" s="140"/>
      <c r="F7482" s="140"/>
      <c r="G7482" s="140"/>
      <c r="M7482" s="140"/>
      <c r="N7482" s="167"/>
      <c r="O7482" s="167"/>
      <c r="P7482" s="142"/>
      <c r="Q7482" s="142"/>
      <c r="R7482" s="142"/>
      <c r="S7482" s="139"/>
    </row>
    <row r="7483" spans="2:19" ht="15.75" customHeight="1" x14ac:dyDescent="0.25">
      <c r="B7483" s="106"/>
      <c r="C7483" s="106"/>
      <c r="D7483" s="139"/>
      <c r="E7483" s="140"/>
      <c r="F7483" s="140"/>
      <c r="G7483" s="140"/>
      <c r="M7483" s="140"/>
      <c r="N7483" s="167"/>
      <c r="O7483" s="167"/>
      <c r="P7483" s="142"/>
      <c r="Q7483" s="142"/>
      <c r="R7483" s="142"/>
      <c r="S7483" s="139"/>
    </row>
    <row r="7484" spans="2:19" ht="15.75" customHeight="1" x14ac:dyDescent="0.25">
      <c r="B7484" s="106"/>
      <c r="C7484" s="106"/>
      <c r="D7484" s="139"/>
      <c r="E7484" s="140"/>
      <c r="F7484" s="140"/>
      <c r="G7484" s="140"/>
      <c r="M7484" s="140"/>
      <c r="N7484" s="167"/>
      <c r="O7484" s="167"/>
      <c r="P7484" s="142"/>
      <c r="Q7484" s="142"/>
      <c r="R7484" s="142"/>
      <c r="S7484" s="139"/>
    </row>
    <row r="7485" spans="2:19" ht="15.75" customHeight="1" x14ac:dyDescent="0.25">
      <c r="B7485" s="106"/>
      <c r="C7485" s="106"/>
      <c r="D7485" s="139"/>
      <c r="E7485" s="140"/>
      <c r="F7485" s="140"/>
      <c r="G7485" s="140"/>
      <c r="M7485" s="140"/>
      <c r="N7485" s="167"/>
      <c r="O7485" s="167"/>
      <c r="P7485" s="142"/>
      <c r="Q7485" s="142"/>
      <c r="R7485" s="142"/>
      <c r="S7485" s="139"/>
    </row>
    <row r="7486" spans="2:19" ht="15.75" customHeight="1" x14ac:dyDescent="0.25">
      <c r="B7486" s="106"/>
      <c r="C7486" s="106"/>
      <c r="D7486" s="139"/>
      <c r="E7486" s="140"/>
      <c r="F7486" s="140"/>
      <c r="G7486" s="140"/>
      <c r="M7486" s="140"/>
      <c r="N7486" s="167"/>
      <c r="O7486" s="167"/>
      <c r="P7486" s="142"/>
      <c r="Q7486" s="142"/>
      <c r="R7486" s="142"/>
      <c r="S7486" s="139"/>
    </row>
    <row r="7487" spans="2:19" ht="15.75" customHeight="1" x14ac:dyDescent="0.25">
      <c r="B7487" s="106"/>
      <c r="C7487" s="106"/>
      <c r="D7487" s="139"/>
      <c r="E7487" s="140"/>
      <c r="F7487" s="140"/>
      <c r="G7487" s="140"/>
      <c r="M7487" s="140"/>
      <c r="N7487" s="167"/>
      <c r="O7487" s="167"/>
      <c r="P7487" s="142"/>
      <c r="Q7487" s="142"/>
      <c r="R7487" s="142"/>
      <c r="S7487" s="139"/>
    </row>
    <row r="7488" spans="2:19" ht="15.75" customHeight="1" x14ac:dyDescent="0.25">
      <c r="B7488" s="106"/>
      <c r="C7488" s="106"/>
      <c r="D7488" s="139"/>
      <c r="E7488" s="140"/>
      <c r="F7488" s="140"/>
      <c r="G7488" s="140"/>
      <c r="M7488" s="140"/>
      <c r="N7488" s="167"/>
      <c r="O7488" s="167"/>
      <c r="P7488" s="142"/>
      <c r="Q7488" s="142"/>
      <c r="R7488" s="142"/>
      <c r="S7488" s="139"/>
    </row>
    <row r="7489" spans="2:19" ht="15.75" customHeight="1" x14ac:dyDescent="0.25">
      <c r="B7489" s="106"/>
      <c r="C7489" s="106"/>
      <c r="D7489" s="139"/>
      <c r="E7489" s="140"/>
      <c r="F7489" s="140"/>
      <c r="G7489" s="140"/>
      <c r="M7489" s="140"/>
      <c r="N7489" s="167"/>
      <c r="O7489" s="167"/>
      <c r="P7489" s="142"/>
      <c r="Q7489" s="142"/>
      <c r="R7489" s="142"/>
      <c r="S7489" s="139"/>
    </row>
    <row r="7490" spans="2:19" ht="15.75" customHeight="1" x14ac:dyDescent="0.25">
      <c r="B7490" s="106"/>
      <c r="C7490" s="106"/>
      <c r="D7490" s="139"/>
      <c r="E7490" s="140"/>
      <c r="F7490" s="140"/>
      <c r="G7490" s="140"/>
      <c r="M7490" s="140"/>
      <c r="N7490" s="167"/>
      <c r="O7490" s="167"/>
      <c r="P7490" s="142"/>
      <c r="Q7490" s="142"/>
      <c r="R7490" s="142"/>
      <c r="S7490" s="139"/>
    </row>
    <row r="7491" spans="2:19" ht="15.75" customHeight="1" x14ac:dyDescent="0.25">
      <c r="B7491" s="106"/>
      <c r="C7491" s="106"/>
      <c r="D7491" s="139"/>
      <c r="E7491" s="140"/>
      <c r="F7491" s="140"/>
      <c r="G7491" s="140"/>
      <c r="M7491" s="140"/>
      <c r="N7491" s="167"/>
      <c r="O7491" s="167"/>
      <c r="P7491" s="142"/>
      <c r="Q7491" s="142"/>
      <c r="R7491" s="142"/>
      <c r="S7491" s="139"/>
    </row>
    <row r="7492" spans="2:19" ht="15.75" customHeight="1" x14ac:dyDescent="0.25">
      <c r="B7492" s="106"/>
      <c r="C7492" s="106"/>
      <c r="D7492" s="139"/>
      <c r="E7492" s="140"/>
      <c r="F7492" s="140"/>
      <c r="G7492" s="140"/>
      <c r="M7492" s="140"/>
      <c r="N7492" s="167"/>
      <c r="O7492" s="167"/>
      <c r="P7492" s="142"/>
      <c r="Q7492" s="142"/>
      <c r="R7492" s="142"/>
      <c r="S7492" s="139"/>
    </row>
    <row r="7493" spans="2:19" ht="15.75" customHeight="1" x14ac:dyDescent="0.25">
      <c r="B7493" s="106"/>
      <c r="C7493" s="106"/>
      <c r="D7493" s="139"/>
      <c r="E7493" s="140"/>
      <c r="F7493" s="140"/>
      <c r="G7493" s="140"/>
      <c r="M7493" s="140"/>
      <c r="N7493" s="167"/>
      <c r="O7493" s="167"/>
      <c r="P7493" s="142"/>
      <c r="Q7493" s="142"/>
      <c r="R7493" s="142"/>
      <c r="S7493" s="139"/>
    </row>
    <row r="7494" spans="2:19" ht="15.75" customHeight="1" x14ac:dyDescent="0.25">
      <c r="B7494" s="106"/>
      <c r="C7494" s="106"/>
      <c r="D7494" s="139"/>
      <c r="E7494" s="140"/>
      <c r="F7494" s="140"/>
      <c r="G7494" s="140"/>
      <c r="M7494" s="140"/>
      <c r="N7494" s="167"/>
      <c r="O7494" s="167"/>
      <c r="P7494" s="142"/>
      <c r="Q7494" s="142"/>
      <c r="R7494" s="142"/>
      <c r="S7494" s="139"/>
    </row>
    <row r="7495" spans="2:19" ht="15.75" customHeight="1" x14ac:dyDescent="0.25">
      <c r="B7495" s="106"/>
      <c r="C7495" s="106"/>
      <c r="D7495" s="139"/>
      <c r="E7495" s="140"/>
      <c r="F7495" s="140"/>
      <c r="G7495" s="140"/>
      <c r="M7495" s="140"/>
      <c r="N7495" s="167"/>
      <c r="O7495" s="167"/>
      <c r="P7495" s="142"/>
      <c r="Q7495" s="142"/>
      <c r="R7495" s="142"/>
      <c r="S7495" s="139"/>
    </row>
    <row r="7496" spans="2:19" ht="15.75" customHeight="1" x14ac:dyDescent="0.25">
      <c r="B7496" s="106"/>
      <c r="C7496" s="106"/>
      <c r="D7496" s="139"/>
      <c r="E7496" s="140"/>
      <c r="F7496" s="140"/>
      <c r="G7496" s="140"/>
      <c r="M7496" s="140"/>
      <c r="N7496" s="167"/>
      <c r="O7496" s="167"/>
      <c r="P7496" s="142"/>
      <c r="Q7496" s="142"/>
      <c r="R7496" s="142"/>
      <c r="S7496" s="139"/>
    </row>
    <row r="7497" spans="2:19" ht="15.75" customHeight="1" x14ac:dyDescent="0.25">
      <c r="B7497" s="106"/>
      <c r="C7497" s="106"/>
      <c r="D7497" s="139"/>
      <c r="E7497" s="140"/>
      <c r="F7497" s="140"/>
      <c r="G7497" s="140"/>
      <c r="M7497" s="140"/>
      <c r="N7497" s="167"/>
      <c r="O7497" s="167"/>
      <c r="P7497" s="142"/>
      <c r="Q7497" s="142"/>
      <c r="R7497" s="142"/>
      <c r="S7497" s="139"/>
    </row>
    <row r="7498" spans="2:19" ht="15.75" customHeight="1" x14ac:dyDescent="0.25">
      <c r="B7498" s="106"/>
      <c r="C7498" s="106"/>
      <c r="D7498" s="139"/>
      <c r="E7498" s="140"/>
      <c r="F7498" s="140"/>
      <c r="G7498" s="140"/>
      <c r="M7498" s="140"/>
      <c r="N7498" s="167"/>
      <c r="O7498" s="167"/>
      <c r="P7498" s="142"/>
      <c r="Q7498" s="142"/>
      <c r="R7498" s="142"/>
      <c r="S7498" s="139"/>
    </row>
    <row r="7499" spans="2:19" ht="15.75" customHeight="1" x14ac:dyDescent="0.25">
      <c r="B7499" s="106"/>
      <c r="C7499" s="106"/>
      <c r="D7499" s="139"/>
      <c r="E7499" s="140"/>
      <c r="F7499" s="140"/>
      <c r="G7499" s="140"/>
      <c r="M7499" s="140"/>
      <c r="N7499" s="167"/>
      <c r="O7499" s="167"/>
      <c r="P7499" s="142"/>
      <c r="Q7499" s="142"/>
      <c r="R7499" s="142"/>
      <c r="S7499" s="139"/>
    </row>
    <row r="7500" spans="2:19" ht="15.75" customHeight="1" x14ac:dyDescent="0.25">
      <c r="B7500" s="106"/>
      <c r="C7500" s="106"/>
      <c r="D7500" s="139"/>
      <c r="E7500" s="140"/>
      <c r="F7500" s="140"/>
      <c r="G7500" s="140"/>
      <c r="M7500" s="140"/>
      <c r="N7500" s="167"/>
      <c r="O7500" s="167"/>
      <c r="P7500" s="142"/>
      <c r="Q7500" s="142"/>
      <c r="R7500" s="142"/>
      <c r="S7500" s="139"/>
    </row>
    <row r="7501" spans="2:19" ht="15.75" customHeight="1" x14ac:dyDescent="0.25">
      <c r="B7501" s="106"/>
      <c r="C7501" s="106"/>
      <c r="D7501" s="139"/>
      <c r="E7501" s="140"/>
      <c r="F7501" s="140"/>
      <c r="G7501" s="140"/>
      <c r="M7501" s="140"/>
      <c r="N7501" s="167"/>
      <c r="O7501" s="167"/>
      <c r="P7501" s="142"/>
      <c r="Q7501" s="142"/>
      <c r="R7501" s="142"/>
      <c r="S7501" s="139"/>
    </row>
    <row r="7502" spans="2:19" ht="15.75" customHeight="1" x14ac:dyDescent="0.25">
      <c r="B7502" s="106"/>
      <c r="C7502" s="106"/>
      <c r="D7502" s="139"/>
      <c r="E7502" s="140"/>
      <c r="F7502" s="140"/>
      <c r="G7502" s="140"/>
      <c r="M7502" s="140"/>
      <c r="N7502" s="167"/>
      <c r="O7502" s="167"/>
      <c r="P7502" s="142"/>
      <c r="Q7502" s="142"/>
      <c r="R7502" s="142"/>
      <c r="S7502" s="139"/>
    </row>
    <row r="7503" spans="2:19" ht="15.75" customHeight="1" x14ac:dyDescent="0.25">
      <c r="B7503" s="106"/>
      <c r="C7503" s="106"/>
      <c r="D7503" s="139"/>
      <c r="E7503" s="140"/>
      <c r="F7503" s="140"/>
      <c r="G7503" s="140"/>
      <c r="M7503" s="140"/>
      <c r="N7503" s="167"/>
      <c r="O7503" s="167"/>
      <c r="P7503" s="142"/>
      <c r="Q7503" s="142"/>
      <c r="R7503" s="142"/>
      <c r="S7503" s="139"/>
    </row>
    <row r="7504" spans="2:19" ht="15.75" customHeight="1" x14ac:dyDescent="0.25">
      <c r="B7504" s="106"/>
      <c r="C7504" s="106"/>
      <c r="D7504" s="139"/>
      <c r="E7504" s="140"/>
      <c r="F7504" s="140"/>
      <c r="G7504" s="140"/>
      <c r="M7504" s="140"/>
      <c r="N7504" s="167"/>
      <c r="O7504" s="167"/>
      <c r="P7504" s="142"/>
      <c r="Q7504" s="142"/>
      <c r="R7504" s="142"/>
      <c r="S7504" s="139"/>
    </row>
    <row r="7505" spans="2:19" ht="15.75" customHeight="1" x14ac:dyDescent="0.25">
      <c r="B7505" s="106"/>
      <c r="C7505" s="106"/>
      <c r="D7505" s="139"/>
      <c r="E7505" s="140"/>
      <c r="F7505" s="140"/>
      <c r="G7505" s="140"/>
      <c r="M7505" s="140"/>
      <c r="N7505" s="167"/>
      <c r="O7505" s="167"/>
      <c r="P7505" s="142"/>
      <c r="Q7505" s="142"/>
      <c r="R7505" s="142"/>
      <c r="S7505" s="139"/>
    </row>
    <row r="7506" spans="2:19" ht="15.75" customHeight="1" x14ac:dyDescent="0.25">
      <c r="B7506" s="106"/>
      <c r="C7506" s="106"/>
      <c r="D7506" s="139"/>
      <c r="E7506" s="140"/>
      <c r="F7506" s="140"/>
      <c r="G7506" s="140"/>
      <c r="M7506" s="140"/>
      <c r="N7506" s="167"/>
      <c r="O7506" s="167"/>
      <c r="P7506" s="142"/>
      <c r="Q7506" s="142"/>
      <c r="R7506" s="142"/>
      <c r="S7506" s="139"/>
    </row>
    <row r="7507" spans="2:19" ht="15.75" customHeight="1" x14ac:dyDescent="0.25">
      <c r="B7507" s="106"/>
      <c r="C7507" s="106"/>
      <c r="D7507" s="139"/>
      <c r="E7507" s="140"/>
      <c r="F7507" s="140"/>
      <c r="G7507" s="140"/>
      <c r="M7507" s="140"/>
      <c r="N7507" s="167"/>
      <c r="O7507" s="167"/>
      <c r="P7507" s="142"/>
      <c r="Q7507" s="142"/>
      <c r="R7507" s="142"/>
      <c r="S7507" s="139"/>
    </row>
    <row r="7508" spans="2:19" ht="15.75" customHeight="1" x14ac:dyDescent="0.25">
      <c r="B7508" s="106"/>
      <c r="C7508" s="106"/>
      <c r="D7508" s="139"/>
      <c r="E7508" s="140"/>
      <c r="F7508" s="140"/>
      <c r="G7508" s="140"/>
      <c r="M7508" s="140"/>
      <c r="N7508" s="167"/>
      <c r="O7508" s="167"/>
      <c r="P7508" s="142"/>
      <c r="Q7508" s="142"/>
      <c r="R7508" s="142"/>
      <c r="S7508" s="139"/>
    </row>
    <row r="7509" spans="2:19" ht="15.75" customHeight="1" x14ac:dyDescent="0.25">
      <c r="B7509" s="106"/>
      <c r="C7509" s="106"/>
      <c r="D7509" s="139"/>
      <c r="E7509" s="140"/>
      <c r="F7509" s="140"/>
      <c r="G7509" s="140"/>
      <c r="M7509" s="140"/>
      <c r="N7509" s="167"/>
      <c r="O7509" s="167"/>
      <c r="P7509" s="142"/>
      <c r="Q7509" s="142"/>
      <c r="R7509" s="142"/>
      <c r="S7509" s="139"/>
    </row>
    <row r="7510" spans="2:19" ht="15.75" customHeight="1" x14ac:dyDescent="0.25">
      <c r="B7510" s="106"/>
      <c r="C7510" s="106"/>
      <c r="D7510" s="139"/>
      <c r="E7510" s="140"/>
      <c r="F7510" s="140"/>
      <c r="G7510" s="140"/>
      <c r="M7510" s="140"/>
      <c r="N7510" s="167"/>
      <c r="O7510" s="167"/>
      <c r="P7510" s="142"/>
      <c r="Q7510" s="142"/>
      <c r="R7510" s="142"/>
      <c r="S7510" s="139"/>
    </row>
    <row r="7511" spans="2:19" ht="15.75" customHeight="1" x14ac:dyDescent="0.25">
      <c r="B7511" s="106"/>
      <c r="C7511" s="106"/>
      <c r="D7511" s="139"/>
      <c r="E7511" s="140"/>
      <c r="F7511" s="140"/>
      <c r="G7511" s="140"/>
      <c r="M7511" s="140"/>
      <c r="N7511" s="167"/>
      <c r="O7511" s="167"/>
      <c r="P7511" s="142"/>
      <c r="Q7511" s="142"/>
      <c r="R7511" s="142"/>
      <c r="S7511" s="139"/>
    </row>
    <row r="7512" spans="2:19" ht="15.75" customHeight="1" x14ac:dyDescent="0.25">
      <c r="B7512" s="106"/>
      <c r="C7512" s="106"/>
      <c r="D7512" s="139"/>
      <c r="E7512" s="140"/>
      <c r="F7512" s="140"/>
      <c r="G7512" s="140"/>
      <c r="M7512" s="140"/>
      <c r="N7512" s="167"/>
      <c r="O7512" s="167"/>
      <c r="P7512" s="142"/>
      <c r="Q7512" s="142"/>
      <c r="R7512" s="142"/>
      <c r="S7512" s="139"/>
    </row>
    <row r="7513" spans="2:19" ht="15.75" customHeight="1" x14ac:dyDescent="0.25">
      <c r="B7513" s="106"/>
      <c r="C7513" s="106"/>
      <c r="D7513" s="139"/>
      <c r="E7513" s="140"/>
      <c r="F7513" s="140"/>
      <c r="G7513" s="140"/>
      <c r="M7513" s="140"/>
      <c r="N7513" s="167"/>
      <c r="O7513" s="167"/>
      <c r="P7513" s="142"/>
      <c r="Q7513" s="142"/>
      <c r="R7513" s="142"/>
      <c r="S7513" s="139"/>
    </row>
    <row r="7514" spans="2:19" ht="15.75" customHeight="1" x14ac:dyDescent="0.25">
      <c r="B7514" s="106"/>
      <c r="C7514" s="106"/>
      <c r="D7514" s="139"/>
      <c r="E7514" s="140"/>
      <c r="F7514" s="140"/>
      <c r="G7514" s="140"/>
      <c r="M7514" s="140"/>
      <c r="N7514" s="167"/>
      <c r="O7514" s="167"/>
      <c r="P7514" s="142"/>
      <c r="Q7514" s="142"/>
      <c r="R7514" s="142"/>
      <c r="S7514" s="139"/>
    </row>
    <row r="7515" spans="2:19" ht="15.75" customHeight="1" x14ac:dyDescent="0.25">
      <c r="B7515" s="106"/>
      <c r="C7515" s="106"/>
      <c r="D7515" s="139"/>
      <c r="E7515" s="140"/>
      <c r="F7515" s="140"/>
      <c r="G7515" s="140"/>
      <c r="M7515" s="140"/>
      <c r="N7515" s="167"/>
      <c r="O7515" s="167"/>
      <c r="P7515" s="142"/>
      <c r="Q7515" s="142"/>
      <c r="R7515" s="142"/>
      <c r="S7515" s="139"/>
    </row>
    <row r="7516" spans="2:19" ht="15.75" customHeight="1" x14ac:dyDescent="0.25">
      <c r="B7516" s="106"/>
      <c r="C7516" s="106"/>
      <c r="D7516" s="139"/>
      <c r="E7516" s="140"/>
      <c r="F7516" s="140"/>
      <c r="G7516" s="140"/>
      <c r="M7516" s="140"/>
      <c r="N7516" s="167"/>
      <c r="O7516" s="167"/>
      <c r="P7516" s="142"/>
      <c r="Q7516" s="142"/>
      <c r="R7516" s="142"/>
      <c r="S7516" s="139"/>
    </row>
    <row r="7517" spans="2:19" ht="15.75" customHeight="1" x14ac:dyDescent="0.25">
      <c r="B7517" s="106"/>
      <c r="C7517" s="106"/>
      <c r="D7517" s="139"/>
      <c r="E7517" s="140"/>
      <c r="F7517" s="140"/>
      <c r="G7517" s="140"/>
      <c r="M7517" s="140"/>
      <c r="N7517" s="167"/>
      <c r="O7517" s="167"/>
      <c r="P7517" s="142"/>
      <c r="Q7517" s="142"/>
      <c r="R7517" s="142"/>
      <c r="S7517" s="139"/>
    </row>
    <row r="7518" spans="2:19" ht="15.75" customHeight="1" x14ac:dyDescent="0.25">
      <c r="B7518" s="106"/>
      <c r="C7518" s="106"/>
      <c r="D7518" s="139"/>
      <c r="E7518" s="140"/>
      <c r="F7518" s="140"/>
      <c r="G7518" s="140"/>
      <c r="M7518" s="140"/>
      <c r="N7518" s="167"/>
      <c r="O7518" s="167"/>
      <c r="P7518" s="142"/>
      <c r="Q7518" s="142"/>
      <c r="R7518" s="142"/>
      <c r="S7518" s="139"/>
    </row>
    <row r="7519" spans="2:19" ht="15.75" customHeight="1" x14ac:dyDescent="0.25">
      <c r="B7519" s="106"/>
      <c r="C7519" s="106"/>
      <c r="D7519" s="139"/>
      <c r="E7519" s="140"/>
      <c r="F7519" s="140"/>
      <c r="G7519" s="140"/>
      <c r="M7519" s="140"/>
      <c r="N7519" s="167"/>
      <c r="O7519" s="167"/>
      <c r="P7519" s="142"/>
      <c r="Q7519" s="142"/>
      <c r="R7519" s="142"/>
      <c r="S7519" s="139"/>
    </row>
    <row r="7520" spans="2:19" ht="15.75" customHeight="1" x14ac:dyDescent="0.25">
      <c r="B7520" s="106"/>
      <c r="C7520" s="106"/>
      <c r="D7520" s="139"/>
      <c r="E7520" s="140"/>
      <c r="F7520" s="140"/>
      <c r="G7520" s="140"/>
      <c r="M7520" s="140"/>
      <c r="N7520" s="167"/>
      <c r="O7520" s="167"/>
      <c r="P7520" s="142"/>
      <c r="Q7520" s="142"/>
      <c r="R7520" s="142"/>
      <c r="S7520" s="139"/>
    </row>
    <row r="7521" spans="2:19" ht="15.75" customHeight="1" x14ac:dyDescent="0.25">
      <c r="B7521" s="106"/>
      <c r="C7521" s="106"/>
      <c r="D7521" s="139"/>
      <c r="E7521" s="140"/>
      <c r="F7521" s="140"/>
      <c r="G7521" s="140"/>
      <c r="M7521" s="140"/>
      <c r="N7521" s="167"/>
      <c r="O7521" s="167"/>
      <c r="P7521" s="142"/>
      <c r="Q7521" s="142"/>
      <c r="R7521" s="142"/>
      <c r="S7521" s="139"/>
    </row>
    <row r="7522" spans="2:19" ht="15.75" customHeight="1" x14ac:dyDescent="0.25">
      <c r="B7522" s="106"/>
      <c r="C7522" s="106"/>
      <c r="D7522" s="139"/>
      <c r="E7522" s="140"/>
      <c r="F7522" s="140"/>
      <c r="G7522" s="140"/>
      <c r="M7522" s="140"/>
      <c r="N7522" s="167"/>
      <c r="O7522" s="167"/>
      <c r="P7522" s="142"/>
      <c r="Q7522" s="142"/>
      <c r="R7522" s="142"/>
      <c r="S7522" s="139"/>
    </row>
    <row r="7523" spans="2:19" ht="15.75" customHeight="1" x14ac:dyDescent="0.25">
      <c r="B7523" s="106"/>
      <c r="C7523" s="106"/>
      <c r="D7523" s="139"/>
      <c r="E7523" s="140"/>
      <c r="F7523" s="140"/>
      <c r="G7523" s="140"/>
      <c r="M7523" s="140"/>
      <c r="N7523" s="167"/>
      <c r="O7523" s="167"/>
      <c r="P7523" s="142"/>
      <c r="Q7523" s="142"/>
      <c r="R7523" s="142"/>
      <c r="S7523" s="139"/>
    </row>
    <row r="7524" spans="2:19" ht="15.75" customHeight="1" x14ac:dyDescent="0.25">
      <c r="B7524" s="106"/>
      <c r="C7524" s="106"/>
      <c r="D7524" s="139"/>
      <c r="E7524" s="140"/>
      <c r="F7524" s="140"/>
      <c r="G7524" s="140"/>
      <c r="M7524" s="140"/>
      <c r="N7524" s="167"/>
      <c r="O7524" s="167"/>
      <c r="P7524" s="142"/>
      <c r="Q7524" s="142"/>
      <c r="R7524" s="142"/>
      <c r="S7524" s="139"/>
    </row>
    <row r="7525" spans="2:19" ht="15.75" customHeight="1" x14ac:dyDescent="0.25">
      <c r="B7525" s="106"/>
      <c r="C7525" s="106"/>
      <c r="D7525" s="139"/>
      <c r="E7525" s="140"/>
      <c r="F7525" s="140"/>
      <c r="G7525" s="140"/>
      <c r="M7525" s="140"/>
      <c r="N7525" s="167"/>
      <c r="O7525" s="167"/>
      <c r="P7525" s="142"/>
      <c r="Q7525" s="142"/>
      <c r="R7525" s="142"/>
      <c r="S7525" s="139"/>
    </row>
    <row r="7526" spans="2:19" ht="15.75" customHeight="1" x14ac:dyDescent="0.25">
      <c r="B7526" s="106"/>
      <c r="C7526" s="106"/>
      <c r="D7526" s="139"/>
      <c r="E7526" s="140"/>
      <c r="F7526" s="140"/>
      <c r="G7526" s="140"/>
      <c r="M7526" s="140"/>
      <c r="N7526" s="167"/>
      <c r="O7526" s="167"/>
      <c r="P7526" s="142"/>
      <c r="Q7526" s="142"/>
      <c r="R7526" s="142"/>
      <c r="S7526" s="139"/>
    </row>
    <row r="7527" spans="2:19" ht="15.75" customHeight="1" x14ac:dyDescent="0.25">
      <c r="B7527" s="106"/>
      <c r="C7527" s="106"/>
      <c r="D7527" s="139"/>
      <c r="E7527" s="140"/>
      <c r="F7527" s="140"/>
      <c r="G7527" s="140"/>
      <c r="M7527" s="140"/>
      <c r="N7527" s="167"/>
      <c r="O7527" s="167"/>
      <c r="P7527" s="142"/>
      <c r="Q7527" s="142"/>
      <c r="R7527" s="142"/>
      <c r="S7527" s="139"/>
    </row>
    <row r="7528" spans="2:19" ht="15.75" customHeight="1" x14ac:dyDescent="0.25">
      <c r="B7528" s="106"/>
      <c r="C7528" s="106"/>
      <c r="D7528" s="139"/>
      <c r="E7528" s="140"/>
      <c r="F7528" s="140"/>
      <c r="G7528" s="140"/>
      <c r="M7528" s="140"/>
      <c r="N7528" s="167"/>
      <c r="O7528" s="167"/>
      <c r="P7528" s="142"/>
      <c r="Q7528" s="142"/>
      <c r="R7528" s="142"/>
      <c r="S7528" s="139"/>
    </row>
    <row r="7529" spans="2:19" ht="15.75" customHeight="1" x14ac:dyDescent="0.25">
      <c r="B7529" s="106"/>
      <c r="C7529" s="106"/>
      <c r="D7529" s="139"/>
      <c r="E7529" s="140"/>
      <c r="F7529" s="140"/>
      <c r="G7529" s="140"/>
      <c r="M7529" s="140"/>
      <c r="N7529" s="167"/>
      <c r="O7529" s="167"/>
      <c r="P7529" s="142"/>
      <c r="Q7529" s="142"/>
      <c r="R7529" s="142"/>
      <c r="S7529" s="139"/>
    </row>
    <row r="7530" spans="2:19" ht="15.75" customHeight="1" x14ac:dyDescent="0.25">
      <c r="B7530" s="106"/>
      <c r="C7530" s="106"/>
      <c r="D7530" s="139"/>
      <c r="E7530" s="140"/>
      <c r="F7530" s="140"/>
      <c r="G7530" s="140"/>
      <c r="M7530" s="140"/>
      <c r="N7530" s="167"/>
      <c r="O7530" s="167"/>
      <c r="P7530" s="142"/>
      <c r="Q7530" s="142"/>
      <c r="R7530" s="142"/>
      <c r="S7530" s="139"/>
    </row>
    <row r="7531" spans="2:19" ht="15.75" customHeight="1" x14ac:dyDescent="0.25">
      <c r="B7531" s="106"/>
      <c r="C7531" s="106"/>
      <c r="D7531" s="139"/>
      <c r="E7531" s="140"/>
      <c r="F7531" s="140"/>
      <c r="G7531" s="140"/>
      <c r="M7531" s="140"/>
      <c r="N7531" s="167"/>
      <c r="O7531" s="167"/>
      <c r="P7531" s="142"/>
      <c r="Q7531" s="142"/>
      <c r="R7531" s="142"/>
      <c r="S7531" s="139"/>
    </row>
    <row r="7532" spans="2:19" ht="15.75" customHeight="1" x14ac:dyDescent="0.25">
      <c r="B7532" s="106"/>
      <c r="C7532" s="106"/>
      <c r="D7532" s="139"/>
      <c r="E7532" s="140"/>
      <c r="F7532" s="140"/>
      <c r="G7532" s="140"/>
      <c r="M7532" s="140"/>
      <c r="N7532" s="167"/>
      <c r="O7532" s="167"/>
      <c r="P7532" s="142"/>
      <c r="Q7532" s="142"/>
      <c r="R7532" s="142"/>
      <c r="S7532" s="139"/>
    </row>
    <row r="7533" spans="2:19" ht="15.75" customHeight="1" x14ac:dyDescent="0.25">
      <c r="B7533" s="106"/>
      <c r="C7533" s="106"/>
      <c r="D7533" s="139"/>
      <c r="E7533" s="140"/>
      <c r="F7533" s="140"/>
      <c r="G7533" s="140"/>
      <c r="M7533" s="140"/>
      <c r="N7533" s="167"/>
      <c r="O7533" s="167"/>
      <c r="P7533" s="142"/>
      <c r="Q7533" s="142"/>
      <c r="R7533" s="142"/>
      <c r="S7533" s="139"/>
    </row>
    <row r="7534" spans="2:19" ht="15.75" customHeight="1" x14ac:dyDescent="0.25">
      <c r="B7534" s="106"/>
      <c r="C7534" s="106"/>
      <c r="D7534" s="139"/>
      <c r="E7534" s="140"/>
      <c r="F7534" s="140"/>
      <c r="G7534" s="140"/>
      <c r="M7534" s="140"/>
      <c r="N7534" s="167"/>
      <c r="O7534" s="167"/>
      <c r="P7534" s="142"/>
      <c r="Q7534" s="142"/>
      <c r="R7534" s="142"/>
      <c r="S7534" s="139"/>
    </row>
    <row r="7535" spans="2:19" ht="15.75" customHeight="1" x14ac:dyDescent="0.25">
      <c r="B7535" s="106"/>
      <c r="C7535" s="106"/>
      <c r="D7535" s="139"/>
      <c r="E7535" s="140"/>
      <c r="F7535" s="140"/>
      <c r="G7535" s="140"/>
      <c r="M7535" s="140"/>
      <c r="N7535" s="167"/>
      <c r="O7535" s="167"/>
      <c r="P7535" s="142"/>
      <c r="Q7535" s="142"/>
      <c r="R7535" s="142"/>
      <c r="S7535" s="139"/>
    </row>
    <row r="7536" spans="2:19" ht="15.75" customHeight="1" x14ac:dyDescent="0.25">
      <c r="B7536" s="106"/>
      <c r="C7536" s="106"/>
      <c r="D7536" s="139"/>
      <c r="E7536" s="140"/>
      <c r="F7536" s="140"/>
      <c r="G7536" s="140"/>
      <c r="M7536" s="140"/>
      <c r="N7536" s="167"/>
      <c r="O7536" s="167"/>
      <c r="P7536" s="142"/>
      <c r="Q7536" s="142"/>
      <c r="R7536" s="142"/>
      <c r="S7536" s="139"/>
    </row>
    <row r="7537" spans="2:19" ht="15.75" customHeight="1" x14ac:dyDescent="0.25">
      <c r="B7537" s="106"/>
      <c r="C7537" s="106"/>
      <c r="D7537" s="139"/>
      <c r="E7537" s="140"/>
      <c r="F7537" s="140"/>
      <c r="G7537" s="140"/>
      <c r="M7537" s="140"/>
      <c r="N7537" s="167"/>
      <c r="O7537" s="167"/>
      <c r="P7537" s="142"/>
      <c r="Q7537" s="142"/>
      <c r="R7537" s="142"/>
      <c r="S7537" s="139"/>
    </row>
    <row r="7538" spans="2:19" ht="15.75" customHeight="1" x14ac:dyDescent="0.25">
      <c r="B7538" s="106"/>
      <c r="C7538" s="106"/>
      <c r="D7538" s="139"/>
      <c r="E7538" s="140"/>
      <c r="F7538" s="140"/>
      <c r="G7538" s="140"/>
      <c r="M7538" s="140"/>
      <c r="N7538" s="167"/>
      <c r="O7538" s="167"/>
      <c r="P7538" s="142"/>
      <c r="Q7538" s="142"/>
      <c r="R7538" s="142"/>
      <c r="S7538" s="139"/>
    </row>
    <row r="7539" spans="2:19" ht="15.75" customHeight="1" x14ac:dyDescent="0.25">
      <c r="B7539" s="106"/>
      <c r="C7539" s="106"/>
      <c r="D7539" s="139"/>
      <c r="E7539" s="140"/>
      <c r="F7539" s="140"/>
      <c r="G7539" s="140"/>
      <c r="M7539" s="140"/>
      <c r="N7539" s="167"/>
      <c r="O7539" s="167"/>
      <c r="P7539" s="142"/>
      <c r="Q7539" s="142"/>
      <c r="R7539" s="142"/>
      <c r="S7539" s="139"/>
    </row>
    <row r="7540" spans="2:19" ht="15.75" customHeight="1" x14ac:dyDescent="0.25">
      <c r="B7540" s="106"/>
      <c r="C7540" s="106"/>
      <c r="D7540" s="139"/>
      <c r="E7540" s="140"/>
      <c r="F7540" s="140"/>
      <c r="G7540" s="140"/>
      <c r="M7540" s="140"/>
      <c r="N7540" s="167"/>
      <c r="O7540" s="167"/>
      <c r="P7540" s="142"/>
      <c r="Q7540" s="142"/>
      <c r="R7540" s="142"/>
      <c r="S7540" s="139"/>
    </row>
    <row r="7541" spans="2:19" ht="15.75" customHeight="1" x14ac:dyDescent="0.25">
      <c r="B7541" s="106"/>
      <c r="C7541" s="106"/>
      <c r="D7541" s="139"/>
      <c r="E7541" s="140"/>
      <c r="F7541" s="140"/>
      <c r="G7541" s="140"/>
      <c r="M7541" s="140"/>
      <c r="N7541" s="167"/>
      <c r="O7541" s="167"/>
      <c r="P7541" s="142"/>
      <c r="Q7541" s="142"/>
      <c r="R7541" s="142"/>
      <c r="S7541" s="139"/>
    </row>
    <row r="7542" spans="2:19" ht="15.75" customHeight="1" x14ac:dyDescent="0.25">
      <c r="B7542" s="106"/>
      <c r="C7542" s="106"/>
      <c r="D7542" s="139"/>
      <c r="E7542" s="140"/>
      <c r="F7542" s="140"/>
      <c r="G7542" s="140"/>
      <c r="M7542" s="140"/>
      <c r="N7542" s="167"/>
      <c r="O7542" s="167"/>
      <c r="P7542" s="142"/>
      <c r="Q7542" s="142"/>
      <c r="R7542" s="142"/>
      <c r="S7542" s="139"/>
    </row>
    <row r="7543" spans="2:19" ht="15.75" customHeight="1" x14ac:dyDescent="0.25">
      <c r="B7543" s="106"/>
      <c r="C7543" s="106"/>
      <c r="D7543" s="139"/>
      <c r="E7543" s="140"/>
      <c r="F7543" s="140"/>
      <c r="G7543" s="140"/>
      <c r="M7543" s="140"/>
      <c r="N7543" s="167"/>
      <c r="O7543" s="167"/>
      <c r="P7543" s="142"/>
      <c r="Q7543" s="142"/>
      <c r="R7543" s="142"/>
      <c r="S7543" s="139"/>
    </row>
    <row r="7544" spans="2:19" ht="15.75" customHeight="1" x14ac:dyDescent="0.25">
      <c r="B7544" s="106"/>
      <c r="C7544" s="106"/>
      <c r="D7544" s="139"/>
      <c r="E7544" s="140"/>
      <c r="F7544" s="140"/>
      <c r="G7544" s="140"/>
      <c r="M7544" s="140"/>
      <c r="N7544" s="167"/>
      <c r="O7544" s="167"/>
      <c r="P7544" s="142"/>
      <c r="Q7544" s="142"/>
      <c r="R7544" s="142"/>
      <c r="S7544" s="139"/>
    </row>
    <row r="7545" spans="2:19" ht="15.75" customHeight="1" x14ac:dyDescent="0.25">
      <c r="B7545" s="106"/>
      <c r="C7545" s="106"/>
      <c r="D7545" s="139"/>
      <c r="E7545" s="140"/>
      <c r="F7545" s="140"/>
      <c r="G7545" s="140"/>
      <c r="M7545" s="140"/>
      <c r="N7545" s="167"/>
      <c r="O7545" s="167"/>
      <c r="P7545" s="142"/>
      <c r="Q7545" s="142"/>
      <c r="R7545" s="142"/>
      <c r="S7545" s="139"/>
    </row>
    <row r="7546" spans="2:19" ht="15.75" customHeight="1" x14ac:dyDescent="0.25">
      <c r="B7546" s="106"/>
      <c r="C7546" s="106"/>
      <c r="D7546" s="139"/>
      <c r="E7546" s="140"/>
      <c r="F7546" s="140"/>
      <c r="G7546" s="140"/>
      <c r="M7546" s="140"/>
      <c r="N7546" s="167"/>
      <c r="O7546" s="167"/>
      <c r="P7546" s="142"/>
      <c r="Q7546" s="142"/>
      <c r="R7546" s="142"/>
      <c r="S7546" s="139"/>
    </row>
    <row r="7547" spans="2:19" ht="15.75" customHeight="1" x14ac:dyDescent="0.25">
      <c r="B7547" s="106"/>
      <c r="C7547" s="106"/>
      <c r="D7547" s="139"/>
      <c r="E7547" s="140"/>
      <c r="F7547" s="140"/>
      <c r="G7547" s="140"/>
      <c r="M7547" s="140"/>
      <c r="N7547" s="167"/>
      <c r="O7547" s="167"/>
      <c r="P7547" s="142"/>
      <c r="Q7547" s="142"/>
      <c r="R7547" s="142"/>
      <c r="S7547" s="139"/>
    </row>
    <row r="7548" spans="2:19" ht="15.75" customHeight="1" x14ac:dyDescent="0.25">
      <c r="B7548" s="106"/>
      <c r="C7548" s="106"/>
      <c r="D7548" s="139"/>
      <c r="E7548" s="140"/>
      <c r="F7548" s="140"/>
      <c r="G7548" s="140"/>
      <c r="M7548" s="140"/>
      <c r="N7548" s="167"/>
      <c r="O7548" s="167"/>
      <c r="P7548" s="142"/>
      <c r="Q7548" s="142"/>
      <c r="R7548" s="142"/>
      <c r="S7548" s="139"/>
    </row>
    <row r="7549" spans="2:19" ht="15.75" customHeight="1" x14ac:dyDescent="0.25">
      <c r="B7549" s="106"/>
      <c r="C7549" s="106"/>
      <c r="D7549" s="139"/>
      <c r="E7549" s="140"/>
      <c r="F7549" s="140"/>
      <c r="G7549" s="140"/>
      <c r="M7549" s="140"/>
      <c r="N7549" s="167"/>
      <c r="O7549" s="167"/>
      <c r="P7549" s="142"/>
      <c r="Q7549" s="142"/>
      <c r="R7549" s="142"/>
      <c r="S7549" s="139"/>
    </row>
    <row r="7550" spans="2:19" ht="15.75" customHeight="1" x14ac:dyDescent="0.25">
      <c r="B7550" s="106"/>
      <c r="C7550" s="106"/>
      <c r="D7550" s="139"/>
      <c r="E7550" s="140"/>
      <c r="F7550" s="140"/>
      <c r="G7550" s="140"/>
      <c r="M7550" s="140"/>
      <c r="N7550" s="167"/>
      <c r="O7550" s="167"/>
      <c r="P7550" s="142"/>
      <c r="Q7550" s="142"/>
      <c r="R7550" s="142"/>
      <c r="S7550" s="139"/>
    </row>
    <row r="7551" spans="2:19" ht="15.75" customHeight="1" x14ac:dyDescent="0.25">
      <c r="B7551" s="106"/>
      <c r="C7551" s="106"/>
      <c r="D7551" s="139"/>
      <c r="E7551" s="140"/>
      <c r="F7551" s="140"/>
      <c r="G7551" s="140"/>
      <c r="M7551" s="140"/>
      <c r="N7551" s="167"/>
      <c r="O7551" s="167"/>
      <c r="P7551" s="142"/>
      <c r="Q7551" s="142"/>
      <c r="R7551" s="142"/>
      <c r="S7551" s="139"/>
    </row>
    <row r="7552" spans="2:19" ht="15.75" customHeight="1" x14ac:dyDescent="0.25">
      <c r="B7552" s="106"/>
      <c r="C7552" s="106"/>
      <c r="D7552" s="139"/>
      <c r="E7552" s="140"/>
      <c r="F7552" s="140"/>
      <c r="G7552" s="140"/>
      <c r="M7552" s="140"/>
      <c r="N7552" s="167"/>
      <c r="O7552" s="167"/>
      <c r="P7552" s="142"/>
      <c r="Q7552" s="142"/>
      <c r="R7552" s="142"/>
      <c r="S7552" s="139"/>
    </row>
    <row r="7553" spans="2:19" ht="15.75" customHeight="1" x14ac:dyDescent="0.25">
      <c r="B7553" s="106"/>
      <c r="C7553" s="106"/>
      <c r="D7553" s="139"/>
      <c r="E7553" s="140"/>
      <c r="F7553" s="140"/>
      <c r="G7553" s="140"/>
      <c r="M7553" s="140"/>
      <c r="N7553" s="167"/>
      <c r="O7553" s="167"/>
      <c r="P7553" s="142"/>
      <c r="Q7553" s="142"/>
      <c r="R7553" s="142"/>
      <c r="S7553" s="139"/>
    </row>
    <row r="7554" spans="2:19" ht="15.75" customHeight="1" x14ac:dyDescent="0.25">
      <c r="B7554" s="106"/>
      <c r="C7554" s="106"/>
      <c r="D7554" s="139"/>
      <c r="E7554" s="140"/>
      <c r="F7554" s="140"/>
      <c r="G7554" s="140"/>
      <c r="M7554" s="140"/>
      <c r="N7554" s="167"/>
      <c r="O7554" s="167"/>
      <c r="P7554" s="142"/>
      <c r="Q7554" s="142"/>
      <c r="R7554" s="142"/>
      <c r="S7554" s="139"/>
    </row>
    <row r="7555" spans="2:19" ht="15.75" customHeight="1" x14ac:dyDescent="0.25">
      <c r="B7555" s="106"/>
      <c r="C7555" s="106"/>
      <c r="D7555" s="139"/>
      <c r="E7555" s="140"/>
      <c r="F7555" s="140"/>
      <c r="G7555" s="140"/>
      <c r="M7555" s="140"/>
      <c r="N7555" s="167"/>
      <c r="O7555" s="167"/>
      <c r="P7555" s="142"/>
      <c r="Q7555" s="142"/>
      <c r="R7555" s="142"/>
      <c r="S7555" s="139"/>
    </row>
    <row r="7556" spans="2:19" ht="15.75" customHeight="1" x14ac:dyDescent="0.25">
      <c r="B7556" s="106"/>
      <c r="C7556" s="106"/>
      <c r="D7556" s="139"/>
      <c r="E7556" s="140"/>
      <c r="F7556" s="140"/>
      <c r="G7556" s="140"/>
      <c r="M7556" s="140"/>
      <c r="N7556" s="167"/>
      <c r="O7556" s="167"/>
      <c r="P7556" s="142"/>
      <c r="Q7556" s="142"/>
      <c r="R7556" s="142"/>
      <c r="S7556" s="139"/>
    </row>
    <row r="7557" spans="2:19" ht="15.75" customHeight="1" x14ac:dyDescent="0.25">
      <c r="B7557" s="106"/>
      <c r="C7557" s="106"/>
      <c r="D7557" s="139"/>
      <c r="E7557" s="140"/>
      <c r="F7557" s="140"/>
      <c r="G7557" s="140"/>
      <c r="M7557" s="140"/>
      <c r="N7557" s="167"/>
      <c r="O7557" s="167"/>
      <c r="P7557" s="142"/>
      <c r="Q7557" s="142"/>
      <c r="R7557" s="142"/>
      <c r="S7557" s="139"/>
    </row>
    <row r="7558" spans="2:19" ht="15.75" customHeight="1" x14ac:dyDescent="0.25">
      <c r="B7558" s="106"/>
      <c r="C7558" s="106"/>
      <c r="D7558" s="139"/>
      <c r="E7558" s="140"/>
      <c r="F7558" s="140"/>
      <c r="G7558" s="140"/>
      <c r="M7558" s="140"/>
      <c r="N7558" s="167"/>
      <c r="O7558" s="167"/>
      <c r="P7558" s="142"/>
      <c r="Q7558" s="142"/>
      <c r="R7558" s="142"/>
      <c r="S7558" s="139"/>
    </row>
    <row r="7559" spans="2:19" ht="15.75" customHeight="1" x14ac:dyDescent="0.25">
      <c r="B7559" s="106"/>
      <c r="C7559" s="106"/>
      <c r="D7559" s="139"/>
      <c r="E7559" s="140"/>
      <c r="F7559" s="140"/>
      <c r="G7559" s="140"/>
      <c r="M7559" s="140"/>
      <c r="N7559" s="167"/>
      <c r="O7559" s="167"/>
      <c r="P7559" s="142"/>
      <c r="Q7559" s="142"/>
      <c r="R7559" s="142"/>
      <c r="S7559" s="139"/>
    </row>
    <row r="7560" spans="2:19" ht="15.75" customHeight="1" x14ac:dyDescent="0.25">
      <c r="B7560" s="106"/>
      <c r="C7560" s="106"/>
      <c r="D7560" s="139"/>
      <c r="E7560" s="140"/>
      <c r="F7560" s="140"/>
      <c r="G7560" s="140"/>
      <c r="M7560" s="140"/>
      <c r="N7560" s="167"/>
      <c r="O7560" s="167"/>
      <c r="P7560" s="142"/>
      <c r="Q7560" s="142"/>
      <c r="R7560" s="142"/>
      <c r="S7560" s="139"/>
    </row>
    <row r="7561" spans="2:19" ht="15.75" customHeight="1" x14ac:dyDescent="0.25">
      <c r="B7561" s="106"/>
      <c r="C7561" s="106"/>
      <c r="D7561" s="139"/>
      <c r="E7561" s="140"/>
      <c r="F7561" s="140"/>
      <c r="G7561" s="140"/>
      <c r="M7561" s="140"/>
      <c r="N7561" s="167"/>
      <c r="O7561" s="167"/>
      <c r="P7561" s="142"/>
      <c r="Q7561" s="142"/>
      <c r="R7561" s="142"/>
      <c r="S7561" s="139"/>
    </row>
    <row r="7562" spans="2:19" ht="15.75" customHeight="1" x14ac:dyDescent="0.25">
      <c r="B7562" s="106"/>
      <c r="C7562" s="106"/>
      <c r="D7562" s="139"/>
      <c r="E7562" s="140"/>
      <c r="F7562" s="140"/>
      <c r="G7562" s="140"/>
      <c r="M7562" s="140"/>
      <c r="N7562" s="167"/>
      <c r="O7562" s="167"/>
      <c r="P7562" s="142"/>
      <c r="Q7562" s="142"/>
      <c r="R7562" s="142"/>
      <c r="S7562" s="139"/>
    </row>
    <row r="7563" spans="2:19" ht="15.75" customHeight="1" x14ac:dyDescent="0.25">
      <c r="B7563" s="106"/>
      <c r="C7563" s="106"/>
      <c r="D7563" s="139"/>
      <c r="E7563" s="140"/>
      <c r="F7563" s="140"/>
      <c r="G7563" s="140"/>
      <c r="M7563" s="140"/>
      <c r="N7563" s="167"/>
      <c r="O7563" s="167"/>
      <c r="P7563" s="142"/>
      <c r="Q7563" s="142"/>
      <c r="R7563" s="142"/>
      <c r="S7563" s="139"/>
    </row>
    <row r="7564" spans="2:19" ht="15.75" customHeight="1" x14ac:dyDescent="0.25">
      <c r="B7564" s="106"/>
      <c r="C7564" s="106"/>
      <c r="D7564" s="139"/>
      <c r="E7564" s="140"/>
      <c r="F7564" s="140"/>
      <c r="G7564" s="140"/>
      <c r="M7564" s="140"/>
      <c r="N7564" s="167"/>
      <c r="O7564" s="167"/>
      <c r="P7564" s="142"/>
      <c r="Q7564" s="142"/>
      <c r="R7564" s="142"/>
      <c r="S7564" s="139"/>
    </row>
    <row r="7565" spans="2:19" ht="15.75" customHeight="1" x14ac:dyDescent="0.25">
      <c r="B7565" s="106"/>
      <c r="C7565" s="106"/>
      <c r="D7565" s="139"/>
      <c r="E7565" s="140"/>
      <c r="F7565" s="140"/>
      <c r="G7565" s="140"/>
      <c r="M7565" s="140"/>
      <c r="N7565" s="167"/>
      <c r="O7565" s="167"/>
      <c r="P7565" s="142"/>
      <c r="Q7565" s="142"/>
      <c r="R7565" s="142"/>
      <c r="S7565" s="139"/>
    </row>
    <row r="7566" spans="2:19" ht="15.75" customHeight="1" x14ac:dyDescent="0.25">
      <c r="B7566" s="106"/>
      <c r="C7566" s="106"/>
      <c r="D7566" s="139"/>
      <c r="E7566" s="140"/>
      <c r="F7566" s="140"/>
      <c r="G7566" s="140"/>
      <c r="M7566" s="140"/>
      <c r="N7566" s="167"/>
      <c r="O7566" s="167"/>
      <c r="P7566" s="142"/>
      <c r="Q7566" s="142"/>
      <c r="R7566" s="142"/>
      <c r="S7566" s="139"/>
    </row>
    <row r="7567" spans="2:19" ht="15.75" customHeight="1" x14ac:dyDescent="0.25">
      <c r="B7567" s="106"/>
      <c r="C7567" s="106"/>
      <c r="D7567" s="139"/>
      <c r="E7567" s="140"/>
      <c r="F7567" s="140"/>
      <c r="G7567" s="140"/>
      <c r="M7567" s="140"/>
      <c r="N7567" s="167"/>
      <c r="O7567" s="167"/>
      <c r="P7567" s="142"/>
      <c r="Q7567" s="142"/>
      <c r="R7567" s="142"/>
      <c r="S7567" s="139"/>
    </row>
    <row r="7568" spans="2:19" ht="15.75" customHeight="1" x14ac:dyDescent="0.25">
      <c r="B7568" s="106"/>
      <c r="C7568" s="106"/>
      <c r="D7568" s="139"/>
      <c r="E7568" s="140"/>
      <c r="F7568" s="140"/>
      <c r="G7568" s="140"/>
      <c r="M7568" s="140"/>
      <c r="N7568" s="167"/>
      <c r="O7568" s="167"/>
      <c r="P7568" s="142"/>
      <c r="Q7568" s="142"/>
      <c r="R7568" s="142"/>
      <c r="S7568" s="139"/>
    </row>
    <row r="7569" spans="2:19" ht="15.75" customHeight="1" x14ac:dyDescent="0.25">
      <c r="B7569" s="106"/>
      <c r="C7569" s="106"/>
      <c r="D7569" s="139"/>
      <c r="E7569" s="140"/>
      <c r="F7569" s="140"/>
      <c r="G7569" s="140"/>
      <c r="M7569" s="140"/>
      <c r="N7569" s="167"/>
      <c r="O7569" s="167"/>
      <c r="P7569" s="142"/>
      <c r="Q7569" s="142"/>
      <c r="R7569" s="142"/>
      <c r="S7569" s="139"/>
    </row>
    <row r="7570" spans="2:19" ht="15.75" customHeight="1" x14ac:dyDescent="0.25">
      <c r="B7570" s="106"/>
      <c r="C7570" s="106"/>
      <c r="D7570" s="139"/>
      <c r="E7570" s="140"/>
      <c r="F7570" s="140"/>
      <c r="G7570" s="140"/>
      <c r="M7570" s="140"/>
      <c r="N7570" s="167"/>
      <c r="O7570" s="167"/>
      <c r="P7570" s="142"/>
      <c r="Q7570" s="142"/>
      <c r="R7570" s="142"/>
      <c r="S7570" s="139"/>
    </row>
    <row r="7571" spans="2:19" ht="15.75" customHeight="1" x14ac:dyDescent="0.25">
      <c r="B7571" s="106"/>
      <c r="C7571" s="106"/>
      <c r="D7571" s="139"/>
      <c r="E7571" s="140"/>
      <c r="F7571" s="140"/>
      <c r="G7571" s="140"/>
      <c r="M7571" s="140"/>
      <c r="N7571" s="167"/>
      <c r="O7571" s="167"/>
      <c r="P7571" s="142"/>
      <c r="Q7571" s="142"/>
      <c r="R7571" s="142"/>
      <c r="S7571" s="139"/>
    </row>
    <row r="7572" spans="2:19" ht="15.75" customHeight="1" x14ac:dyDescent="0.25">
      <c r="B7572" s="106"/>
      <c r="C7572" s="106"/>
      <c r="D7572" s="139"/>
      <c r="E7572" s="140"/>
      <c r="F7572" s="140"/>
      <c r="G7572" s="140"/>
      <c r="M7572" s="140"/>
      <c r="N7572" s="167"/>
      <c r="O7572" s="167"/>
      <c r="P7572" s="142"/>
      <c r="Q7572" s="142"/>
      <c r="R7572" s="142"/>
      <c r="S7572" s="139"/>
    </row>
    <row r="7573" spans="2:19" ht="15.75" customHeight="1" x14ac:dyDescent="0.25">
      <c r="B7573" s="106"/>
      <c r="C7573" s="106"/>
      <c r="D7573" s="139"/>
      <c r="E7573" s="140"/>
      <c r="F7573" s="140"/>
      <c r="G7573" s="140"/>
      <c r="M7573" s="140"/>
      <c r="N7573" s="167"/>
      <c r="O7573" s="167"/>
      <c r="P7573" s="142"/>
      <c r="Q7573" s="142"/>
      <c r="R7573" s="142"/>
      <c r="S7573" s="139"/>
    </row>
    <row r="7574" spans="2:19" ht="15.75" customHeight="1" x14ac:dyDescent="0.25">
      <c r="B7574" s="106"/>
      <c r="C7574" s="106"/>
      <c r="D7574" s="139"/>
      <c r="E7574" s="140"/>
      <c r="F7574" s="140"/>
      <c r="G7574" s="140"/>
      <c r="M7574" s="140"/>
      <c r="N7574" s="167"/>
      <c r="O7574" s="167"/>
      <c r="P7574" s="142"/>
      <c r="Q7574" s="142"/>
      <c r="R7574" s="142"/>
      <c r="S7574" s="139"/>
    </row>
    <row r="7575" spans="2:19" ht="15.75" customHeight="1" x14ac:dyDescent="0.25">
      <c r="B7575" s="106"/>
      <c r="C7575" s="106"/>
      <c r="D7575" s="139"/>
      <c r="E7575" s="140"/>
      <c r="F7575" s="140"/>
      <c r="G7575" s="140"/>
      <c r="M7575" s="140"/>
      <c r="N7575" s="167"/>
      <c r="O7575" s="167"/>
      <c r="P7575" s="142"/>
      <c r="Q7575" s="142"/>
      <c r="R7575" s="142"/>
      <c r="S7575" s="139"/>
    </row>
    <row r="7576" spans="2:19" ht="15.75" customHeight="1" x14ac:dyDescent="0.25">
      <c r="B7576" s="106"/>
      <c r="C7576" s="106"/>
      <c r="D7576" s="139"/>
      <c r="E7576" s="140"/>
      <c r="F7576" s="140"/>
      <c r="G7576" s="140"/>
      <c r="M7576" s="140"/>
      <c r="N7576" s="167"/>
      <c r="O7576" s="167"/>
      <c r="P7576" s="142"/>
      <c r="Q7576" s="142"/>
      <c r="R7576" s="142"/>
      <c r="S7576" s="139"/>
    </row>
    <row r="7577" spans="2:19" ht="15.75" customHeight="1" x14ac:dyDescent="0.25">
      <c r="B7577" s="106"/>
      <c r="C7577" s="106"/>
      <c r="D7577" s="139"/>
      <c r="E7577" s="140"/>
      <c r="F7577" s="140"/>
      <c r="G7577" s="140"/>
      <c r="M7577" s="140"/>
      <c r="N7577" s="167"/>
      <c r="O7577" s="167"/>
      <c r="P7577" s="142"/>
      <c r="Q7577" s="142"/>
      <c r="R7577" s="142"/>
      <c r="S7577" s="139"/>
    </row>
    <row r="7578" spans="2:19" ht="15.75" customHeight="1" x14ac:dyDescent="0.25">
      <c r="B7578" s="106"/>
      <c r="C7578" s="106"/>
      <c r="D7578" s="139"/>
      <c r="E7578" s="140"/>
      <c r="F7578" s="140"/>
      <c r="G7578" s="140"/>
      <c r="M7578" s="140"/>
      <c r="N7578" s="167"/>
      <c r="O7578" s="167"/>
      <c r="P7578" s="142"/>
      <c r="Q7578" s="142"/>
      <c r="R7578" s="142"/>
      <c r="S7578" s="139"/>
    </row>
    <row r="7579" spans="2:19" ht="15.75" customHeight="1" x14ac:dyDescent="0.25">
      <c r="B7579" s="106"/>
      <c r="C7579" s="106"/>
      <c r="D7579" s="139"/>
      <c r="E7579" s="140"/>
      <c r="F7579" s="140"/>
      <c r="G7579" s="140"/>
      <c r="M7579" s="140"/>
      <c r="N7579" s="167"/>
      <c r="O7579" s="167"/>
      <c r="P7579" s="142"/>
      <c r="Q7579" s="142"/>
      <c r="R7579" s="142"/>
      <c r="S7579" s="139"/>
    </row>
    <row r="7580" spans="2:19" ht="15.75" customHeight="1" x14ac:dyDescent="0.25">
      <c r="B7580" s="106"/>
      <c r="C7580" s="106"/>
      <c r="D7580" s="139"/>
      <c r="E7580" s="140"/>
      <c r="F7580" s="140"/>
      <c r="G7580" s="140"/>
      <c r="M7580" s="140"/>
      <c r="N7580" s="167"/>
      <c r="O7580" s="167"/>
      <c r="P7580" s="142"/>
      <c r="Q7580" s="142"/>
      <c r="R7580" s="142"/>
      <c r="S7580" s="139"/>
    </row>
    <row r="7581" spans="2:19" ht="15.75" customHeight="1" x14ac:dyDescent="0.25">
      <c r="B7581" s="106"/>
      <c r="C7581" s="106"/>
      <c r="D7581" s="139"/>
      <c r="E7581" s="140"/>
      <c r="F7581" s="140"/>
      <c r="G7581" s="140"/>
      <c r="M7581" s="140"/>
      <c r="N7581" s="167"/>
      <c r="O7581" s="167"/>
      <c r="P7581" s="142"/>
      <c r="Q7581" s="142"/>
      <c r="R7581" s="142"/>
      <c r="S7581" s="139"/>
    </row>
    <row r="7582" spans="2:19" ht="15.75" customHeight="1" x14ac:dyDescent="0.25">
      <c r="B7582" s="106"/>
      <c r="C7582" s="106"/>
      <c r="D7582" s="139"/>
      <c r="E7582" s="140"/>
      <c r="F7582" s="140"/>
      <c r="G7582" s="140"/>
      <c r="M7582" s="140"/>
      <c r="N7582" s="167"/>
      <c r="O7582" s="167"/>
      <c r="P7582" s="142"/>
      <c r="Q7582" s="142"/>
      <c r="R7582" s="142"/>
      <c r="S7582" s="139"/>
    </row>
    <row r="7583" spans="2:19" ht="15.75" customHeight="1" x14ac:dyDescent="0.25">
      <c r="B7583" s="106"/>
      <c r="C7583" s="106"/>
      <c r="D7583" s="139"/>
      <c r="E7583" s="140"/>
      <c r="F7583" s="140"/>
      <c r="G7583" s="140"/>
      <c r="M7583" s="140"/>
      <c r="N7583" s="167"/>
      <c r="O7583" s="167"/>
      <c r="P7583" s="142"/>
      <c r="Q7583" s="142"/>
      <c r="R7583" s="142"/>
      <c r="S7583" s="139"/>
    </row>
    <row r="7584" spans="2:19" ht="15.75" customHeight="1" x14ac:dyDescent="0.25">
      <c r="B7584" s="106"/>
      <c r="C7584" s="106"/>
      <c r="D7584" s="139"/>
      <c r="E7584" s="140"/>
      <c r="F7584" s="140"/>
      <c r="G7584" s="140"/>
      <c r="M7584" s="140"/>
      <c r="N7584" s="167"/>
      <c r="O7584" s="167"/>
      <c r="P7584" s="142"/>
      <c r="Q7584" s="142"/>
      <c r="R7584" s="142"/>
      <c r="S7584" s="139"/>
    </row>
    <row r="7585" spans="2:19" ht="15.75" customHeight="1" x14ac:dyDescent="0.25">
      <c r="B7585" s="106"/>
      <c r="C7585" s="106"/>
      <c r="D7585" s="139"/>
      <c r="E7585" s="140"/>
      <c r="F7585" s="140"/>
      <c r="G7585" s="140"/>
      <c r="M7585" s="140"/>
      <c r="N7585" s="167"/>
      <c r="O7585" s="167"/>
      <c r="P7585" s="142"/>
      <c r="Q7585" s="142"/>
      <c r="R7585" s="142"/>
      <c r="S7585" s="139"/>
    </row>
    <row r="7586" spans="2:19" ht="15.75" customHeight="1" x14ac:dyDescent="0.25">
      <c r="B7586" s="106"/>
      <c r="C7586" s="106"/>
      <c r="D7586" s="139"/>
      <c r="E7586" s="140"/>
      <c r="F7586" s="140"/>
      <c r="G7586" s="140"/>
      <c r="M7586" s="140"/>
      <c r="N7586" s="167"/>
      <c r="O7586" s="167"/>
      <c r="P7586" s="142"/>
      <c r="Q7586" s="142"/>
      <c r="R7586" s="142"/>
      <c r="S7586" s="139"/>
    </row>
    <row r="7587" spans="2:19" ht="15.75" customHeight="1" x14ac:dyDescent="0.25">
      <c r="B7587" s="106"/>
      <c r="C7587" s="106"/>
      <c r="D7587" s="139"/>
      <c r="E7587" s="140"/>
      <c r="F7587" s="140"/>
      <c r="G7587" s="140"/>
      <c r="M7587" s="140"/>
      <c r="N7587" s="167"/>
      <c r="O7587" s="167"/>
      <c r="P7587" s="142"/>
      <c r="Q7587" s="142"/>
      <c r="R7587" s="142"/>
      <c r="S7587" s="139"/>
    </row>
    <row r="7588" spans="2:19" ht="15.75" customHeight="1" x14ac:dyDescent="0.25">
      <c r="B7588" s="106"/>
      <c r="C7588" s="106"/>
      <c r="D7588" s="139"/>
      <c r="E7588" s="140"/>
      <c r="F7588" s="140"/>
      <c r="G7588" s="140"/>
      <c r="M7588" s="140"/>
      <c r="N7588" s="167"/>
      <c r="O7588" s="167"/>
      <c r="P7588" s="142"/>
      <c r="Q7588" s="142"/>
      <c r="R7588" s="142"/>
      <c r="S7588" s="139"/>
    </row>
    <row r="7589" spans="2:19" ht="15.75" customHeight="1" x14ac:dyDescent="0.25">
      <c r="B7589" s="106"/>
      <c r="C7589" s="106"/>
      <c r="D7589" s="139"/>
      <c r="E7589" s="140"/>
      <c r="F7589" s="140"/>
      <c r="G7589" s="140"/>
      <c r="M7589" s="140"/>
      <c r="N7589" s="167"/>
      <c r="O7589" s="167"/>
      <c r="P7589" s="142"/>
      <c r="Q7589" s="142"/>
      <c r="R7589" s="142"/>
      <c r="S7589" s="139"/>
    </row>
    <row r="7590" spans="2:19" ht="15.75" customHeight="1" x14ac:dyDescent="0.25">
      <c r="B7590" s="106"/>
      <c r="C7590" s="106"/>
      <c r="D7590" s="139"/>
      <c r="E7590" s="140"/>
      <c r="F7590" s="140"/>
      <c r="G7590" s="140"/>
      <c r="M7590" s="140"/>
      <c r="N7590" s="167"/>
      <c r="O7590" s="167"/>
      <c r="P7590" s="142"/>
      <c r="Q7590" s="142"/>
      <c r="R7590" s="142"/>
      <c r="S7590" s="139"/>
    </row>
    <row r="7591" spans="2:19" ht="15.75" customHeight="1" x14ac:dyDescent="0.25">
      <c r="B7591" s="106"/>
      <c r="C7591" s="106"/>
      <c r="D7591" s="139"/>
      <c r="E7591" s="140"/>
      <c r="F7591" s="140"/>
      <c r="G7591" s="140"/>
      <c r="M7591" s="140"/>
      <c r="N7591" s="167"/>
      <c r="O7591" s="167"/>
      <c r="P7591" s="142"/>
      <c r="Q7591" s="142"/>
      <c r="R7591" s="142"/>
      <c r="S7591" s="139"/>
    </row>
    <row r="7592" spans="2:19" ht="15.75" customHeight="1" x14ac:dyDescent="0.25">
      <c r="B7592" s="106"/>
      <c r="C7592" s="106"/>
      <c r="D7592" s="139"/>
      <c r="E7592" s="140"/>
      <c r="F7592" s="140"/>
      <c r="G7592" s="140"/>
      <c r="M7592" s="140"/>
      <c r="N7592" s="167"/>
      <c r="O7592" s="167"/>
      <c r="P7592" s="142"/>
      <c r="Q7592" s="142"/>
      <c r="R7592" s="142"/>
      <c r="S7592" s="139"/>
    </row>
    <row r="7593" spans="2:19" ht="15.75" customHeight="1" x14ac:dyDescent="0.25">
      <c r="B7593" s="106"/>
      <c r="C7593" s="106"/>
      <c r="D7593" s="139"/>
      <c r="E7593" s="140"/>
      <c r="F7593" s="140"/>
      <c r="G7593" s="140"/>
      <c r="M7593" s="140"/>
      <c r="N7593" s="167"/>
      <c r="O7593" s="167"/>
      <c r="P7593" s="142"/>
      <c r="Q7593" s="142"/>
      <c r="R7593" s="142"/>
      <c r="S7593" s="139"/>
    </row>
    <row r="7594" spans="2:19" ht="15.75" customHeight="1" x14ac:dyDescent="0.25">
      <c r="B7594" s="106"/>
      <c r="C7594" s="106"/>
      <c r="D7594" s="139"/>
      <c r="E7594" s="140"/>
      <c r="F7594" s="140"/>
      <c r="G7594" s="140"/>
      <c r="M7594" s="140"/>
      <c r="N7594" s="167"/>
      <c r="O7594" s="167"/>
      <c r="P7594" s="142"/>
      <c r="Q7594" s="142"/>
      <c r="R7594" s="142"/>
      <c r="S7594" s="139"/>
    </row>
    <row r="7595" spans="2:19" ht="15.75" customHeight="1" x14ac:dyDescent="0.25">
      <c r="B7595" s="106"/>
      <c r="C7595" s="106"/>
      <c r="D7595" s="139"/>
      <c r="E7595" s="140"/>
      <c r="F7595" s="140"/>
      <c r="G7595" s="140"/>
      <c r="M7595" s="140"/>
      <c r="N7595" s="167"/>
      <c r="O7595" s="167"/>
      <c r="P7595" s="142"/>
      <c r="Q7595" s="142"/>
      <c r="R7595" s="142"/>
      <c r="S7595" s="139"/>
    </row>
    <row r="7596" spans="2:19" ht="15.75" customHeight="1" x14ac:dyDescent="0.25">
      <c r="B7596" s="106"/>
      <c r="C7596" s="106"/>
      <c r="D7596" s="139"/>
      <c r="E7596" s="140"/>
      <c r="F7596" s="140"/>
      <c r="G7596" s="140"/>
      <c r="M7596" s="140"/>
      <c r="N7596" s="167"/>
      <c r="O7596" s="167"/>
      <c r="P7596" s="142"/>
      <c r="Q7596" s="142"/>
      <c r="R7596" s="142"/>
      <c r="S7596" s="139"/>
    </row>
    <row r="7597" spans="2:19" ht="15.75" customHeight="1" x14ac:dyDescent="0.25">
      <c r="B7597" s="106"/>
      <c r="C7597" s="106"/>
      <c r="D7597" s="139"/>
      <c r="E7597" s="140"/>
      <c r="F7597" s="140"/>
      <c r="G7597" s="140"/>
      <c r="M7597" s="140"/>
      <c r="N7597" s="167"/>
      <c r="O7597" s="167"/>
      <c r="P7597" s="142"/>
      <c r="Q7597" s="142"/>
      <c r="R7597" s="142"/>
      <c r="S7597" s="139"/>
    </row>
    <row r="7598" spans="2:19" ht="15.75" customHeight="1" x14ac:dyDescent="0.25">
      <c r="B7598" s="106"/>
      <c r="C7598" s="106"/>
      <c r="D7598" s="139"/>
      <c r="E7598" s="140"/>
      <c r="F7598" s="140"/>
      <c r="G7598" s="140"/>
      <c r="M7598" s="140"/>
      <c r="N7598" s="167"/>
      <c r="O7598" s="167"/>
      <c r="P7598" s="142"/>
      <c r="Q7598" s="142"/>
      <c r="R7598" s="142"/>
      <c r="S7598" s="139"/>
    </row>
    <row r="7599" spans="2:19" ht="15.75" customHeight="1" x14ac:dyDescent="0.25">
      <c r="B7599" s="106"/>
      <c r="C7599" s="106"/>
      <c r="D7599" s="139"/>
      <c r="E7599" s="140"/>
      <c r="F7599" s="140"/>
      <c r="G7599" s="140"/>
      <c r="M7599" s="140"/>
      <c r="N7599" s="167"/>
      <c r="O7599" s="167"/>
      <c r="P7599" s="142"/>
      <c r="Q7599" s="142"/>
      <c r="R7599" s="142"/>
      <c r="S7599" s="139"/>
    </row>
    <row r="7600" spans="2:19" ht="15.75" customHeight="1" x14ac:dyDescent="0.25">
      <c r="B7600" s="106"/>
      <c r="C7600" s="106"/>
      <c r="D7600" s="139"/>
      <c r="E7600" s="140"/>
      <c r="F7600" s="140"/>
      <c r="G7600" s="140"/>
      <c r="M7600" s="140"/>
      <c r="N7600" s="167"/>
      <c r="O7600" s="167"/>
      <c r="P7600" s="142"/>
      <c r="Q7600" s="142"/>
      <c r="R7600" s="142"/>
      <c r="S7600" s="139"/>
    </row>
    <row r="7601" spans="2:19" ht="15.75" customHeight="1" x14ac:dyDescent="0.25">
      <c r="B7601" s="106"/>
      <c r="C7601" s="106"/>
      <c r="D7601" s="139"/>
      <c r="E7601" s="140"/>
      <c r="F7601" s="140"/>
      <c r="G7601" s="140"/>
      <c r="M7601" s="140"/>
      <c r="N7601" s="167"/>
      <c r="O7601" s="167"/>
      <c r="P7601" s="142"/>
      <c r="Q7601" s="142"/>
      <c r="R7601" s="142"/>
      <c r="S7601" s="139"/>
    </row>
    <row r="7602" spans="2:19" ht="15.75" customHeight="1" x14ac:dyDescent="0.25">
      <c r="B7602" s="106"/>
      <c r="C7602" s="106"/>
      <c r="D7602" s="139"/>
      <c r="E7602" s="140"/>
      <c r="F7602" s="140"/>
      <c r="G7602" s="140"/>
      <c r="M7602" s="140"/>
      <c r="N7602" s="167"/>
      <c r="O7602" s="167"/>
      <c r="P7602" s="142"/>
      <c r="Q7602" s="142"/>
      <c r="R7602" s="142"/>
      <c r="S7602" s="139"/>
    </row>
    <row r="7603" spans="2:19" ht="15.75" customHeight="1" x14ac:dyDescent="0.25">
      <c r="B7603" s="106"/>
      <c r="C7603" s="106"/>
      <c r="D7603" s="139"/>
      <c r="E7603" s="140"/>
      <c r="F7603" s="140"/>
      <c r="G7603" s="140"/>
      <c r="M7603" s="140"/>
      <c r="N7603" s="167"/>
      <c r="O7603" s="167"/>
      <c r="P7603" s="142"/>
      <c r="Q7603" s="142"/>
      <c r="R7603" s="142"/>
      <c r="S7603" s="139"/>
    </row>
    <row r="7604" spans="2:19" ht="15.75" customHeight="1" x14ac:dyDescent="0.25">
      <c r="B7604" s="106"/>
      <c r="C7604" s="106"/>
      <c r="D7604" s="139"/>
      <c r="E7604" s="140"/>
      <c r="F7604" s="140"/>
      <c r="G7604" s="140"/>
      <c r="M7604" s="140"/>
      <c r="N7604" s="167"/>
      <c r="O7604" s="167"/>
      <c r="P7604" s="142"/>
      <c r="Q7604" s="142"/>
      <c r="R7604" s="142"/>
      <c r="S7604" s="139"/>
    </row>
    <row r="7605" spans="2:19" ht="15.75" customHeight="1" x14ac:dyDescent="0.25">
      <c r="B7605" s="106"/>
      <c r="C7605" s="106"/>
      <c r="D7605" s="139"/>
      <c r="E7605" s="140"/>
      <c r="F7605" s="140"/>
      <c r="G7605" s="140"/>
      <c r="M7605" s="140"/>
      <c r="N7605" s="167"/>
      <c r="O7605" s="167"/>
      <c r="P7605" s="142"/>
      <c r="Q7605" s="142"/>
      <c r="R7605" s="142"/>
      <c r="S7605" s="139"/>
    </row>
    <row r="7606" spans="2:19" ht="15.75" customHeight="1" x14ac:dyDescent="0.25">
      <c r="B7606" s="106"/>
      <c r="C7606" s="106"/>
      <c r="D7606" s="139"/>
      <c r="E7606" s="140"/>
      <c r="F7606" s="140"/>
      <c r="G7606" s="140"/>
      <c r="M7606" s="140"/>
      <c r="N7606" s="167"/>
      <c r="O7606" s="167"/>
      <c r="P7606" s="142"/>
      <c r="Q7606" s="142"/>
      <c r="R7606" s="142"/>
      <c r="S7606" s="139"/>
    </row>
    <row r="7607" spans="2:19" ht="15.75" customHeight="1" x14ac:dyDescent="0.25">
      <c r="B7607" s="106"/>
      <c r="C7607" s="106"/>
      <c r="D7607" s="139"/>
      <c r="E7607" s="140"/>
      <c r="F7607" s="140"/>
      <c r="G7607" s="140"/>
      <c r="M7607" s="140"/>
      <c r="N7607" s="167"/>
      <c r="O7607" s="167"/>
      <c r="P7607" s="142"/>
      <c r="Q7607" s="142"/>
      <c r="R7607" s="142"/>
      <c r="S7607" s="139"/>
    </row>
    <row r="7608" spans="2:19" ht="15.75" customHeight="1" x14ac:dyDescent="0.25">
      <c r="B7608" s="106"/>
      <c r="C7608" s="106"/>
      <c r="D7608" s="139"/>
      <c r="E7608" s="140"/>
      <c r="F7608" s="140"/>
      <c r="G7608" s="140"/>
      <c r="M7608" s="140"/>
      <c r="N7608" s="167"/>
      <c r="O7608" s="167"/>
      <c r="P7608" s="142"/>
      <c r="Q7608" s="142"/>
      <c r="R7608" s="142"/>
      <c r="S7608" s="139"/>
    </row>
    <row r="7609" spans="2:19" ht="15.75" customHeight="1" x14ac:dyDescent="0.25">
      <c r="B7609" s="106"/>
      <c r="C7609" s="106"/>
      <c r="D7609" s="139"/>
      <c r="E7609" s="140"/>
      <c r="F7609" s="140"/>
      <c r="G7609" s="140"/>
      <c r="M7609" s="140"/>
      <c r="N7609" s="167"/>
      <c r="O7609" s="167"/>
      <c r="P7609" s="142"/>
      <c r="Q7609" s="142"/>
      <c r="R7609" s="142"/>
      <c r="S7609" s="139"/>
    </row>
    <row r="7610" spans="2:19" ht="15.75" customHeight="1" x14ac:dyDescent="0.25">
      <c r="B7610" s="106"/>
      <c r="C7610" s="106"/>
      <c r="D7610" s="139"/>
      <c r="E7610" s="140"/>
      <c r="F7610" s="140"/>
      <c r="G7610" s="140"/>
      <c r="M7610" s="140"/>
      <c r="N7610" s="167"/>
      <c r="O7610" s="167"/>
      <c r="P7610" s="142"/>
      <c r="Q7610" s="142"/>
      <c r="R7610" s="142"/>
      <c r="S7610" s="139"/>
    </row>
    <row r="7611" spans="2:19" ht="15.75" customHeight="1" x14ac:dyDescent="0.25">
      <c r="B7611" s="106"/>
      <c r="C7611" s="106"/>
      <c r="D7611" s="139"/>
      <c r="E7611" s="140"/>
      <c r="F7611" s="140"/>
      <c r="G7611" s="140"/>
      <c r="M7611" s="140"/>
      <c r="N7611" s="167"/>
      <c r="O7611" s="167"/>
      <c r="P7611" s="142"/>
      <c r="Q7611" s="142"/>
      <c r="R7611" s="142"/>
      <c r="S7611" s="139"/>
    </row>
    <row r="7612" spans="2:19" ht="15.75" customHeight="1" x14ac:dyDescent="0.25">
      <c r="B7612" s="106"/>
      <c r="C7612" s="106"/>
      <c r="D7612" s="139"/>
      <c r="E7612" s="140"/>
      <c r="F7612" s="140"/>
      <c r="G7612" s="140"/>
      <c r="M7612" s="140"/>
      <c r="N7612" s="167"/>
      <c r="O7612" s="167"/>
      <c r="P7612" s="142"/>
      <c r="Q7612" s="142"/>
      <c r="R7612" s="142"/>
      <c r="S7612" s="139"/>
    </row>
    <row r="7613" spans="2:19" ht="15.75" customHeight="1" x14ac:dyDescent="0.25">
      <c r="B7613" s="106"/>
      <c r="C7613" s="106"/>
      <c r="D7613" s="139"/>
      <c r="E7613" s="140"/>
      <c r="F7613" s="140"/>
      <c r="G7613" s="140"/>
      <c r="M7613" s="140"/>
      <c r="N7613" s="167"/>
      <c r="O7613" s="167"/>
      <c r="P7613" s="142"/>
      <c r="Q7613" s="142"/>
      <c r="R7613" s="142"/>
      <c r="S7613" s="139"/>
    </row>
    <row r="7614" spans="2:19" ht="15.75" customHeight="1" x14ac:dyDescent="0.25">
      <c r="B7614" s="106"/>
      <c r="C7614" s="106"/>
      <c r="D7614" s="139"/>
      <c r="E7614" s="140"/>
      <c r="F7614" s="140"/>
      <c r="G7614" s="140"/>
      <c r="M7614" s="140"/>
      <c r="N7614" s="167"/>
      <c r="O7614" s="167"/>
      <c r="P7614" s="142"/>
      <c r="Q7614" s="142"/>
      <c r="R7614" s="142"/>
      <c r="S7614" s="139"/>
    </row>
    <row r="7615" spans="2:19" ht="15.75" customHeight="1" x14ac:dyDescent="0.25">
      <c r="B7615" s="106"/>
      <c r="C7615" s="106"/>
      <c r="D7615" s="139"/>
      <c r="E7615" s="140"/>
      <c r="F7615" s="140"/>
      <c r="G7615" s="140"/>
      <c r="M7615" s="140"/>
      <c r="N7615" s="167"/>
      <c r="O7615" s="167"/>
      <c r="P7615" s="142"/>
      <c r="Q7615" s="142"/>
      <c r="R7615" s="142"/>
      <c r="S7615" s="139"/>
    </row>
    <row r="7616" spans="2:19" ht="15.75" customHeight="1" x14ac:dyDescent="0.25">
      <c r="B7616" s="106"/>
      <c r="C7616" s="106"/>
      <c r="D7616" s="139"/>
      <c r="E7616" s="140"/>
      <c r="F7616" s="140"/>
      <c r="G7616" s="140"/>
      <c r="M7616" s="140"/>
      <c r="N7616" s="167"/>
      <c r="O7616" s="167"/>
      <c r="P7616" s="142"/>
      <c r="Q7616" s="142"/>
      <c r="R7616" s="142"/>
      <c r="S7616" s="139"/>
    </row>
    <row r="7617" spans="2:19" ht="15.75" customHeight="1" x14ac:dyDescent="0.25">
      <c r="B7617" s="106"/>
      <c r="C7617" s="106"/>
      <c r="D7617" s="139"/>
      <c r="E7617" s="140"/>
      <c r="F7617" s="140"/>
      <c r="G7617" s="140"/>
      <c r="M7617" s="140"/>
      <c r="N7617" s="167"/>
      <c r="O7617" s="167"/>
      <c r="P7617" s="142"/>
      <c r="Q7617" s="142"/>
      <c r="R7617" s="142"/>
      <c r="S7617" s="139"/>
    </row>
    <row r="7618" spans="2:19" ht="15.75" customHeight="1" x14ac:dyDescent="0.25">
      <c r="B7618" s="106"/>
      <c r="C7618" s="106"/>
      <c r="D7618" s="139"/>
      <c r="E7618" s="140"/>
      <c r="F7618" s="140"/>
      <c r="G7618" s="140"/>
      <c r="M7618" s="140"/>
      <c r="N7618" s="167"/>
      <c r="O7618" s="167"/>
      <c r="P7618" s="142"/>
      <c r="Q7618" s="142"/>
      <c r="R7618" s="142"/>
      <c r="S7618" s="139"/>
    </row>
    <row r="7619" spans="2:19" ht="15.75" customHeight="1" x14ac:dyDescent="0.25">
      <c r="B7619" s="106"/>
      <c r="C7619" s="106"/>
      <c r="D7619" s="139"/>
      <c r="E7619" s="140"/>
      <c r="F7619" s="140"/>
      <c r="G7619" s="140"/>
      <c r="M7619" s="140"/>
      <c r="N7619" s="167"/>
      <c r="O7619" s="167"/>
      <c r="P7619" s="142"/>
      <c r="Q7619" s="142"/>
      <c r="R7619" s="142"/>
      <c r="S7619" s="139"/>
    </row>
    <row r="7620" spans="2:19" ht="15.75" customHeight="1" x14ac:dyDescent="0.25">
      <c r="B7620" s="106"/>
      <c r="C7620" s="106"/>
      <c r="D7620" s="139"/>
      <c r="E7620" s="140"/>
      <c r="F7620" s="140"/>
      <c r="G7620" s="140"/>
      <c r="M7620" s="140"/>
      <c r="N7620" s="167"/>
      <c r="O7620" s="167"/>
      <c r="P7620" s="142"/>
      <c r="Q7620" s="142"/>
      <c r="R7620" s="142"/>
      <c r="S7620" s="139"/>
    </row>
    <row r="7621" spans="2:19" ht="15.75" customHeight="1" x14ac:dyDescent="0.25">
      <c r="B7621" s="106"/>
      <c r="C7621" s="106"/>
      <c r="D7621" s="139"/>
      <c r="E7621" s="140"/>
      <c r="F7621" s="140"/>
      <c r="G7621" s="140"/>
      <c r="M7621" s="140"/>
      <c r="N7621" s="167"/>
      <c r="O7621" s="167"/>
      <c r="P7621" s="142"/>
      <c r="Q7621" s="142"/>
      <c r="R7621" s="142"/>
      <c r="S7621" s="139"/>
    </row>
    <row r="7622" spans="2:19" ht="15.75" customHeight="1" x14ac:dyDescent="0.25">
      <c r="B7622" s="106"/>
      <c r="C7622" s="106"/>
      <c r="D7622" s="139"/>
      <c r="E7622" s="140"/>
      <c r="F7622" s="140"/>
      <c r="G7622" s="140"/>
      <c r="M7622" s="140"/>
      <c r="N7622" s="167"/>
      <c r="O7622" s="167"/>
      <c r="P7622" s="142"/>
      <c r="Q7622" s="142"/>
      <c r="R7622" s="142"/>
      <c r="S7622" s="139"/>
    </row>
    <row r="7623" spans="2:19" ht="15.75" customHeight="1" x14ac:dyDescent="0.25">
      <c r="B7623" s="106"/>
      <c r="C7623" s="106"/>
      <c r="D7623" s="139"/>
      <c r="E7623" s="140"/>
      <c r="F7623" s="140"/>
      <c r="G7623" s="140"/>
      <c r="M7623" s="140"/>
      <c r="N7623" s="167"/>
      <c r="O7623" s="167"/>
      <c r="P7623" s="142"/>
      <c r="Q7623" s="142"/>
      <c r="R7623" s="142"/>
      <c r="S7623" s="139"/>
    </row>
    <row r="7624" spans="2:19" ht="15.75" customHeight="1" x14ac:dyDescent="0.25">
      <c r="B7624" s="106"/>
      <c r="C7624" s="106"/>
      <c r="D7624" s="139"/>
      <c r="E7624" s="140"/>
      <c r="F7624" s="140"/>
      <c r="G7624" s="140"/>
      <c r="M7624" s="140"/>
      <c r="N7624" s="167"/>
      <c r="O7624" s="167"/>
      <c r="P7624" s="142"/>
      <c r="Q7624" s="142"/>
      <c r="R7624" s="142"/>
      <c r="S7624" s="139"/>
    </row>
    <row r="7625" spans="2:19" ht="15.75" customHeight="1" x14ac:dyDescent="0.25">
      <c r="B7625" s="106"/>
      <c r="C7625" s="106"/>
      <c r="D7625" s="139"/>
      <c r="E7625" s="140"/>
      <c r="F7625" s="140"/>
      <c r="G7625" s="140"/>
      <c r="M7625" s="140"/>
      <c r="N7625" s="167"/>
      <c r="O7625" s="167"/>
      <c r="P7625" s="142"/>
      <c r="Q7625" s="142"/>
      <c r="R7625" s="142"/>
      <c r="S7625" s="139"/>
    </row>
    <row r="7626" spans="2:19" ht="15.75" customHeight="1" x14ac:dyDescent="0.25">
      <c r="B7626" s="106"/>
      <c r="C7626" s="106"/>
      <c r="D7626" s="139"/>
      <c r="E7626" s="140"/>
      <c r="F7626" s="140"/>
      <c r="G7626" s="140"/>
      <c r="M7626" s="140"/>
      <c r="N7626" s="167"/>
      <c r="O7626" s="167"/>
      <c r="P7626" s="142"/>
      <c r="Q7626" s="142"/>
      <c r="R7626" s="142"/>
      <c r="S7626" s="139"/>
    </row>
    <row r="7627" spans="2:19" ht="15.75" customHeight="1" x14ac:dyDescent="0.25">
      <c r="B7627" s="106"/>
      <c r="C7627" s="106"/>
      <c r="D7627" s="139"/>
      <c r="E7627" s="140"/>
      <c r="F7627" s="140"/>
      <c r="G7627" s="140"/>
      <c r="M7627" s="140"/>
      <c r="N7627" s="167"/>
      <c r="O7627" s="167"/>
      <c r="P7627" s="142"/>
      <c r="Q7627" s="142"/>
      <c r="R7627" s="142"/>
      <c r="S7627" s="139"/>
    </row>
    <row r="7628" spans="2:19" ht="15.75" customHeight="1" x14ac:dyDescent="0.25">
      <c r="B7628" s="106"/>
      <c r="C7628" s="106"/>
      <c r="D7628" s="139"/>
      <c r="E7628" s="140"/>
      <c r="F7628" s="140"/>
      <c r="G7628" s="140"/>
      <c r="M7628" s="140"/>
      <c r="N7628" s="167"/>
      <c r="O7628" s="167"/>
      <c r="P7628" s="142"/>
      <c r="Q7628" s="142"/>
      <c r="R7628" s="142"/>
      <c r="S7628" s="139"/>
    </row>
    <row r="7629" spans="2:19" ht="15.75" customHeight="1" x14ac:dyDescent="0.25">
      <c r="B7629" s="106"/>
      <c r="C7629" s="106"/>
      <c r="D7629" s="139"/>
      <c r="E7629" s="140"/>
      <c r="F7629" s="140"/>
      <c r="G7629" s="140"/>
      <c r="M7629" s="140"/>
      <c r="N7629" s="167"/>
      <c r="O7629" s="167"/>
      <c r="P7629" s="142"/>
      <c r="Q7629" s="142"/>
      <c r="R7629" s="142"/>
      <c r="S7629" s="139"/>
    </row>
    <row r="7630" spans="2:19" ht="15.75" customHeight="1" x14ac:dyDescent="0.25">
      <c r="B7630" s="106"/>
      <c r="C7630" s="106"/>
      <c r="D7630" s="139"/>
      <c r="E7630" s="140"/>
      <c r="F7630" s="140"/>
      <c r="G7630" s="140"/>
      <c r="M7630" s="140"/>
      <c r="N7630" s="167"/>
      <c r="O7630" s="167"/>
      <c r="P7630" s="142"/>
      <c r="Q7630" s="142"/>
      <c r="R7630" s="142"/>
      <c r="S7630" s="139"/>
    </row>
    <row r="7631" spans="2:19" ht="15.75" customHeight="1" x14ac:dyDescent="0.25">
      <c r="B7631" s="106"/>
      <c r="C7631" s="106"/>
      <c r="D7631" s="139"/>
      <c r="E7631" s="140"/>
      <c r="F7631" s="140"/>
      <c r="G7631" s="140"/>
      <c r="M7631" s="140"/>
      <c r="N7631" s="167"/>
      <c r="O7631" s="167"/>
      <c r="P7631" s="142"/>
      <c r="Q7631" s="142"/>
      <c r="R7631" s="142"/>
      <c r="S7631" s="139"/>
    </row>
    <row r="7632" spans="2:19" ht="15.75" customHeight="1" x14ac:dyDescent="0.25">
      <c r="B7632" s="106"/>
      <c r="C7632" s="106"/>
      <c r="D7632" s="139"/>
      <c r="E7632" s="140"/>
      <c r="F7632" s="140"/>
      <c r="G7632" s="140"/>
      <c r="M7632" s="140"/>
      <c r="N7632" s="167"/>
      <c r="O7632" s="167"/>
      <c r="P7632" s="142"/>
      <c r="Q7632" s="142"/>
      <c r="R7632" s="142"/>
      <c r="S7632" s="139"/>
    </row>
    <row r="7633" spans="2:19" ht="15.75" customHeight="1" x14ac:dyDescent="0.25">
      <c r="B7633" s="106"/>
      <c r="C7633" s="106"/>
      <c r="D7633" s="139"/>
      <c r="E7633" s="140"/>
      <c r="F7633" s="140"/>
      <c r="G7633" s="140"/>
      <c r="M7633" s="140"/>
      <c r="N7633" s="167"/>
      <c r="O7633" s="167"/>
      <c r="P7633" s="142"/>
      <c r="Q7633" s="142"/>
      <c r="R7633" s="142"/>
      <c r="S7633" s="139"/>
    </row>
    <row r="7634" spans="2:19" ht="15.75" customHeight="1" x14ac:dyDescent="0.25">
      <c r="B7634" s="106"/>
      <c r="C7634" s="106"/>
      <c r="D7634" s="139"/>
      <c r="E7634" s="140"/>
      <c r="F7634" s="140"/>
      <c r="G7634" s="140"/>
      <c r="M7634" s="140"/>
      <c r="N7634" s="167"/>
      <c r="O7634" s="167"/>
      <c r="P7634" s="142"/>
      <c r="Q7634" s="142"/>
      <c r="R7634" s="142"/>
      <c r="S7634" s="139"/>
    </row>
    <row r="7635" spans="2:19" ht="15.75" customHeight="1" x14ac:dyDescent="0.25">
      <c r="B7635" s="106"/>
      <c r="C7635" s="106"/>
      <c r="D7635" s="139"/>
      <c r="E7635" s="140"/>
      <c r="F7635" s="140"/>
      <c r="G7635" s="140"/>
      <c r="M7635" s="140"/>
      <c r="N7635" s="167"/>
      <c r="O7635" s="167"/>
      <c r="P7635" s="142"/>
      <c r="Q7635" s="142"/>
      <c r="R7635" s="142"/>
      <c r="S7635" s="139"/>
    </row>
    <row r="7636" spans="2:19" ht="15.75" customHeight="1" x14ac:dyDescent="0.25">
      <c r="B7636" s="106"/>
      <c r="C7636" s="106"/>
      <c r="D7636" s="139"/>
      <c r="E7636" s="140"/>
      <c r="F7636" s="140"/>
      <c r="G7636" s="140"/>
      <c r="M7636" s="140"/>
      <c r="N7636" s="167"/>
      <c r="O7636" s="167"/>
      <c r="P7636" s="142"/>
      <c r="Q7636" s="142"/>
      <c r="R7636" s="142"/>
      <c r="S7636" s="139"/>
    </row>
    <row r="7637" spans="2:19" ht="15.75" customHeight="1" x14ac:dyDescent="0.25">
      <c r="B7637" s="106"/>
      <c r="C7637" s="106"/>
      <c r="D7637" s="139"/>
      <c r="E7637" s="140"/>
      <c r="F7637" s="140"/>
      <c r="G7637" s="140"/>
      <c r="M7637" s="140"/>
      <c r="N7637" s="167"/>
      <c r="O7637" s="167"/>
      <c r="P7637" s="142"/>
      <c r="Q7637" s="142"/>
      <c r="R7637" s="142"/>
      <c r="S7637" s="139"/>
    </row>
    <row r="7638" spans="2:19" ht="15.75" customHeight="1" x14ac:dyDescent="0.25">
      <c r="B7638" s="106"/>
      <c r="C7638" s="106"/>
      <c r="D7638" s="139"/>
      <c r="E7638" s="140"/>
      <c r="F7638" s="140"/>
      <c r="G7638" s="140"/>
      <c r="M7638" s="140"/>
      <c r="N7638" s="167"/>
      <c r="O7638" s="167"/>
      <c r="P7638" s="142"/>
      <c r="Q7638" s="142"/>
      <c r="R7638" s="142"/>
      <c r="S7638" s="139"/>
    </row>
    <row r="7639" spans="2:19" ht="15.75" customHeight="1" x14ac:dyDescent="0.25">
      <c r="B7639" s="106"/>
      <c r="C7639" s="106"/>
      <c r="D7639" s="139"/>
      <c r="E7639" s="140"/>
      <c r="F7639" s="140"/>
      <c r="G7639" s="140"/>
      <c r="M7639" s="140"/>
      <c r="N7639" s="167"/>
      <c r="O7639" s="167"/>
      <c r="P7639" s="142"/>
      <c r="Q7639" s="142"/>
      <c r="R7639" s="142"/>
      <c r="S7639" s="139"/>
    </row>
    <row r="7640" spans="2:19" ht="15.75" customHeight="1" x14ac:dyDescent="0.25">
      <c r="B7640" s="106"/>
      <c r="C7640" s="106"/>
      <c r="D7640" s="139"/>
      <c r="E7640" s="140"/>
      <c r="F7640" s="140"/>
      <c r="G7640" s="140"/>
      <c r="M7640" s="140"/>
      <c r="N7640" s="167"/>
      <c r="O7640" s="167"/>
      <c r="P7640" s="142"/>
      <c r="Q7640" s="142"/>
      <c r="R7640" s="142"/>
      <c r="S7640" s="139"/>
    </row>
    <row r="7641" spans="2:19" ht="15.75" customHeight="1" x14ac:dyDescent="0.25">
      <c r="B7641" s="106"/>
      <c r="C7641" s="106"/>
      <c r="D7641" s="139"/>
      <c r="E7641" s="140"/>
      <c r="F7641" s="140"/>
      <c r="G7641" s="140"/>
      <c r="M7641" s="140"/>
      <c r="N7641" s="167"/>
      <c r="O7641" s="167"/>
      <c r="P7641" s="142"/>
      <c r="Q7641" s="142"/>
      <c r="R7641" s="142"/>
      <c r="S7641" s="139"/>
    </row>
    <row r="7642" spans="2:19" ht="15.75" customHeight="1" x14ac:dyDescent="0.25">
      <c r="B7642" s="106"/>
      <c r="C7642" s="106"/>
      <c r="D7642" s="139"/>
      <c r="E7642" s="140"/>
      <c r="F7642" s="140"/>
      <c r="G7642" s="140"/>
      <c r="M7642" s="140"/>
      <c r="N7642" s="167"/>
      <c r="O7642" s="167"/>
      <c r="P7642" s="142"/>
      <c r="Q7642" s="142"/>
      <c r="R7642" s="142"/>
      <c r="S7642" s="139"/>
    </row>
    <row r="7643" spans="2:19" ht="15.75" customHeight="1" x14ac:dyDescent="0.25">
      <c r="B7643" s="106"/>
      <c r="C7643" s="106"/>
      <c r="D7643" s="139"/>
      <c r="E7643" s="140"/>
      <c r="F7643" s="140"/>
      <c r="G7643" s="140"/>
      <c r="M7643" s="140"/>
      <c r="N7643" s="167"/>
      <c r="O7643" s="167"/>
      <c r="P7643" s="142"/>
      <c r="Q7643" s="142"/>
      <c r="R7643" s="142"/>
      <c r="S7643" s="139"/>
    </row>
    <row r="7644" spans="2:19" ht="15.75" customHeight="1" x14ac:dyDescent="0.25">
      <c r="B7644" s="106"/>
      <c r="C7644" s="106"/>
      <c r="D7644" s="139"/>
      <c r="E7644" s="140"/>
      <c r="F7644" s="140"/>
      <c r="G7644" s="140"/>
      <c r="M7644" s="140"/>
      <c r="N7644" s="167"/>
      <c r="O7644" s="167"/>
      <c r="P7644" s="142"/>
      <c r="Q7644" s="142"/>
      <c r="R7644" s="142"/>
      <c r="S7644" s="139"/>
    </row>
    <row r="7645" spans="2:19" ht="15.75" customHeight="1" x14ac:dyDescent="0.25">
      <c r="B7645" s="106"/>
      <c r="C7645" s="106"/>
      <c r="D7645" s="139"/>
      <c r="E7645" s="140"/>
      <c r="F7645" s="140"/>
      <c r="G7645" s="140"/>
      <c r="M7645" s="140"/>
      <c r="N7645" s="167"/>
      <c r="O7645" s="167"/>
      <c r="P7645" s="142"/>
      <c r="Q7645" s="142"/>
      <c r="R7645" s="142"/>
      <c r="S7645" s="139"/>
    </row>
    <row r="7646" spans="2:19" ht="15.75" customHeight="1" x14ac:dyDescent="0.25">
      <c r="B7646" s="106"/>
      <c r="C7646" s="106"/>
      <c r="D7646" s="139"/>
      <c r="E7646" s="140"/>
      <c r="F7646" s="140"/>
      <c r="G7646" s="140"/>
      <c r="M7646" s="140"/>
      <c r="N7646" s="167"/>
      <c r="O7646" s="167"/>
      <c r="P7646" s="142"/>
      <c r="Q7646" s="142"/>
      <c r="R7646" s="142"/>
      <c r="S7646" s="139"/>
    </row>
    <row r="7647" spans="2:19" ht="15.75" customHeight="1" x14ac:dyDescent="0.25">
      <c r="B7647" s="106"/>
      <c r="C7647" s="106"/>
      <c r="D7647" s="139"/>
      <c r="E7647" s="140"/>
      <c r="F7647" s="140"/>
      <c r="G7647" s="140"/>
      <c r="M7647" s="140"/>
      <c r="N7647" s="167"/>
      <c r="O7647" s="167"/>
      <c r="P7647" s="142"/>
      <c r="Q7647" s="142"/>
      <c r="R7647" s="142"/>
      <c r="S7647" s="139"/>
    </row>
    <row r="7648" spans="2:19" ht="15.75" customHeight="1" x14ac:dyDescent="0.25">
      <c r="B7648" s="106"/>
      <c r="C7648" s="106"/>
      <c r="D7648" s="139"/>
      <c r="E7648" s="140"/>
      <c r="F7648" s="140"/>
      <c r="G7648" s="140"/>
      <c r="M7648" s="140"/>
      <c r="N7648" s="167"/>
      <c r="O7648" s="167"/>
      <c r="P7648" s="142"/>
      <c r="Q7648" s="142"/>
      <c r="R7648" s="142"/>
      <c r="S7648" s="139"/>
    </row>
    <row r="7649" spans="2:19" ht="15.75" customHeight="1" x14ac:dyDescent="0.25">
      <c r="B7649" s="106"/>
      <c r="C7649" s="106"/>
      <c r="D7649" s="139"/>
      <c r="E7649" s="140"/>
      <c r="F7649" s="140"/>
      <c r="G7649" s="140"/>
      <c r="M7649" s="140"/>
      <c r="N7649" s="167"/>
      <c r="O7649" s="167"/>
      <c r="P7649" s="142"/>
      <c r="Q7649" s="142"/>
      <c r="R7649" s="142"/>
      <c r="S7649" s="139"/>
    </row>
    <row r="7650" spans="2:19" ht="15.75" customHeight="1" x14ac:dyDescent="0.25">
      <c r="B7650" s="106"/>
      <c r="C7650" s="106"/>
      <c r="D7650" s="139"/>
      <c r="E7650" s="140"/>
      <c r="F7650" s="140"/>
      <c r="G7650" s="140"/>
      <c r="M7650" s="140"/>
      <c r="N7650" s="167"/>
      <c r="O7650" s="167"/>
      <c r="P7650" s="142"/>
      <c r="Q7650" s="142"/>
      <c r="R7650" s="142"/>
      <c r="S7650" s="139"/>
    </row>
    <row r="7651" spans="2:19" ht="15.75" customHeight="1" x14ac:dyDescent="0.25">
      <c r="B7651" s="106"/>
      <c r="C7651" s="106"/>
      <c r="D7651" s="139"/>
      <c r="E7651" s="140"/>
      <c r="F7651" s="140"/>
      <c r="G7651" s="140"/>
      <c r="M7651" s="140"/>
      <c r="N7651" s="167"/>
      <c r="O7651" s="167"/>
      <c r="P7651" s="142"/>
      <c r="Q7651" s="142"/>
      <c r="R7651" s="142"/>
      <c r="S7651" s="139"/>
    </row>
    <row r="7652" spans="2:19" ht="15.75" customHeight="1" x14ac:dyDescent="0.25">
      <c r="B7652" s="106"/>
      <c r="C7652" s="106"/>
      <c r="D7652" s="139"/>
      <c r="E7652" s="140"/>
      <c r="F7652" s="140"/>
      <c r="G7652" s="140"/>
      <c r="M7652" s="140"/>
      <c r="N7652" s="167"/>
      <c r="O7652" s="167"/>
      <c r="P7652" s="142"/>
      <c r="Q7652" s="142"/>
      <c r="R7652" s="142"/>
      <c r="S7652" s="139"/>
    </row>
    <row r="7653" spans="2:19" ht="15.75" customHeight="1" x14ac:dyDescent="0.25">
      <c r="B7653" s="106"/>
      <c r="C7653" s="106"/>
      <c r="D7653" s="139"/>
      <c r="E7653" s="140"/>
      <c r="F7653" s="140"/>
      <c r="G7653" s="140"/>
      <c r="M7653" s="140"/>
      <c r="N7653" s="167"/>
      <c r="O7653" s="167"/>
      <c r="P7653" s="142"/>
      <c r="Q7653" s="142"/>
      <c r="R7653" s="142"/>
      <c r="S7653" s="139"/>
    </row>
    <row r="7654" spans="2:19" ht="15.75" customHeight="1" x14ac:dyDescent="0.25">
      <c r="B7654" s="106"/>
      <c r="C7654" s="106"/>
      <c r="D7654" s="139"/>
      <c r="E7654" s="140"/>
      <c r="F7654" s="140"/>
      <c r="G7654" s="140"/>
      <c r="M7654" s="140"/>
      <c r="N7654" s="167"/>
      <c r="O7654" s="167"/>
      <c r="P7654" s="142"/>
      <c r="Q7654" s="142"/>
      <c r="R7654" s="142"/>
      <c r="S7654" s="139"/>
    </row>
    <row r="7655" spans="2:19" ht="15.75" customHeight="1" x14ac:dyDescent="0.25">
      <c r="B7655" s="106"/>
      <c r="C7655" s="106"/>
      <c r="D7655" s="139"/>
      <c r="E7655" s="140"/>
      <c r="F7655" s="140"/>
      <c r="G7655" s="140"/>
      <c r="M7655" s="140"/>
      <c r="N7655" s="167"/>
      <c r="O7655" s="167"/>
      <c r="P7655" s="142"/>
      <c r="Q7655" s="142"/>
      <c r="R7655" s="142"/>
      <c r="S7655" s="139"/>
    </row>
    <row r="7656" spans="2:19" ht="15.75" customHeight="1" x14ac:dyDescent="0.25">
      <c r="B7656" s="106"/>
      <c r="C7656" s="106"/>
      <c r="D7656" s="139"/>
      <c r="E7656" s="140"/>
      <c r="F7656" s="140"/>
      <c r="G7656" s="140"/>
      <c r="M7656" s="140"/>
      <c r="N7656" s="167"/>
      <c r="O7656" s="167"/>
      <c r="P7656" s="142"/>
      <c r="Q7656" s="142"/>
      <c r="R7656" s="142"/>
      <c r="S7656" s="139"/>
    </row>
    <row r="7657" spans="2:19" ht="15.75" customHeight="1" x14ac:dyDescent="0.25">
      <c r="B7657" s="106"/>
      <c r="C7657" s="106"/>
      <c r="D7657" s="139"/>
      <c r="E7657" s="140"/>
      <c r="F7657" s="140"/>
      <c r="G7657" s="140"/>
      <c r="M7657" s="140"/>
      <c r="N7657" s="167"/>
      <c r="O7657" s="167"/>
      <c r="P7657" s="142"/>
      <c r="Q7657" s="142"/>
      <c r="R7657" s="142"/>
      <c r="S7657" s="139"/>
    </row>
    <row r="7658" spans="2:19" ht="15.75" customHeight="1" x14ac:dyDescent="0.25">
      <c r="B7658" s="106"/>
      <c r="C7658" s="106"/>
      <c r="D7658" s="139"/>
      <c r="E7658" s="140"/>
      <c r="F7658" s="140"/>
      <c r="G7658" s="140"/>
      <c r="M7658" s="140"/>
      <c r="N7658" s="167"/>
      <c r="O7658" s="167"/>
      <c r="P7658" s="142"/>
      <c r="Q7658" s="142"/>
      <c r="R7658" s="142"/>
      <c r="S7658" s="139"/>
    </row>
    <row r="7659" spans="2:19" ht="15.75" customHeight="1" x14ac:dyDescent="0.25">
      <c r="B7659" s="106"/>
      <c r="C7659" s="106"/>
      <c r="D7659" s="139"/>
      <c r="E7659" s="140"/>
      <c r="F7659" s="140"/>
      <c r="G7659" s="140"/>
      <c r="M7659" s="140"/>
      <c r="N7659" s="167"/>
      <c r="O7659" s="167"/>
      <c r="P7659" s="142"/>
      <c r="Q7659" s="142"/>
      <c r="R7659" s="142"/>
      <c r="S7659" s="139"/>
    </row>
    <row r="7660" spans="2:19" ht="15.75" customHeight="1" x14ac:dyDescent="0.25">
      <c r="B7660" s="106"/>
      <c r="C7660" s="106"/>
      <c r="D7660" s="139"/>
      <c r="E7660" s="140"/>
      <c r="F7660" s="140"/>
      <c r="G7660" s="140"/>
      <c r="M7660" s="140"/>
      <c r="N7660" s="167"/>
      <c r="O7660" s="167"/>
      <c r="P7660" s="142"/>
      <c r="Q7660" s="142"/>
      <c r="R7660" s="142"/>
      <c r="S7660" s="139"/>
    </row>
    <row r="7661" spans="2:19" ht="15.75" customHeight="1" x14ac:dyDescent="0.25">
      <c r="B7661" s="106"/>
      <c r="C7661" s="106"/>
      <c r="D7661" s="139"/>
      <c r="E7661" s="140"/>
      <c r="F7661" s="140"/>
      <c r="G7661" s="140"/>
      <c r="M7661" s="140"/>
      <c r="N7661" s="167"/>
      <c r="O7661" s="167"/>
      <c r="P7661" s="142"/>
      <c r="Q7661" s="142"/>
      <c r="R7661" s="142"/>
      <c r="S7661" s="139"/>
    </row>
    <row r="7662" spans="2:19" ht="15.75" customHeight="1" x14ac:dyDescent="0.25">
      <c r="B7662" s="106"/>
      <c r="C7662" s="106"/>
      <c r="D7662" s="139"/>
      <c r="E7662" s="140"/>
      <c r="F7662" s="140"/>
      <c r="G7662" s="140"/>
      <c r="M7662" s="140"/>
      <c r="N7662" s="167"/>
      <c r="O7662" s="167"/>
      <c r="P7662" s="142"/>
      <c r="Q7662" s="142"/>
      <c r="R7662" s="142"/>
      <c r="S7662" s="139"/>
    </row>
    <row r="7663" spans="2:19" ht="15.75" customHeight="1" x14ac:dyDescent="0.25">
      <c r="B7663" s="106"/>
      <c r="C7663" s="106"/>
      <c r="D7663" s="139"/>
      <c r="E7663" s="140"/>
      <c r="F7663" s="140"/>
      <c r="G7663" s="140"/>
      <c r="M7663" s="140"/>
      <c r="N7663" s="167"/>
      <c r="O7663" s="167"/>
      <c r="P7663" s="142"/>
      <c r="Q7663" s="142"/>
      <c r="R7663" s="142"/>
      <c r="S7663" s="139"/>
    </row>
    <row r="7664" spans="2:19" ht="15.75" customHeight="1" x14ac:dyDescent="0.25">
      <c r="B7664" s="106"/>
      <c r="C7664" s="106"/>
      <c r="D7664" s="139"/>
      <c r="E7664" s="140"/>
      <c r="F7664" s="140"/>
      <c r="G7664" s="140"/>
      <c r="M7664" s="140"/>
      <c r="N7664" s="167"/>
      <c r="O7664" s="167"/>
      <c r="P7664" s="142"/>
      <c r="Q7664" s="142"/>
      <c r="R7664" s="142"/>
      <c r="S7664" s="139"/>
    </row>
    <row r="7665" spans="2:19" ht="15.75" customHeight="1" x14ac:dyDescent="0.25">
      <c r="B7665" s="106"/>
      <c r="C7665" s="106"/>
      <c r="D7665" s="139"/>
      <c r="E7665" s="140"/>
      <c r="F7665" s="140"/>
      <c r="G7665" s="140"/>
      <c r="M7665" s="140"/>
      <c r="N7665" s="167"/>
      <c r="O7665" s="167"/>
      <c r="P7665" s="142"/>
      <c r="Q7665" s="142"/>
      <c r="R7665" s="142"/>
      <c r="S7665" s="139"/>
    </row>
    <row r="7666" spans="2:19" ht="15.75" customHeight="1" x14ac:dyDescent="0.25">
      <c r="B7666" s="106"/>
      <c r="C7666" s="106"/>
      <c r="D7666" s="139"/>
      <c r="E7666" s="140"/>
      <c r="F7666" s="140"/>
      <c r="G7666" s="140"/>
      <c r="M7666" s="140"/>
      <c r="N7666" s="167"/>
      <c r="O7666" s="167"/>
      <c r="P7666" s="142"/>
      <c r="Q7666" s="142"/>
      <c r="R7666" s="142"/>
      <c r="S7666" s="139"/>
    </row>
    <row r="7667" spans="2:19" ht="15.75" customHeight="1" x14ac:dyDescent="0.25">
      <c r="B7667" s="106"/>
      <c r="C7667" s="106"/>
      <c r="D7667" s="139"/>
      <c r="E7667" s="140"/>
      <c r="F7667" s="140"/>
      <c r="G7667" s="140"/>
      <c r="M7667" s="140"/>
      <c r="N7667" s="167"/>
      <c r="O7667" s="167"/>
      <c r="P7667" s="142"/>
      <c r="Q7667" s="142"/>
      <c r="R7667" s="142"/>
      <c r="S7667" s="139"/>
    </row>
    <row r="7668" spans="2:19" ht="15.75" customHeight="1" x14ac:dyDescent="0.25">
      <c r="B7668" s="106"/>
      <c r="C7668" s="106"/>
      <c r="D7668" s="139"/>
      <c r="E7668" s="140"/>
      <c r="F7668" s="140"/>
      <c r="G7668" s="140"/>
      <c r="M7668" s="140"/>
      <c r="N7668" s="167"/>
      <c r="O7668" s="167"/>
      <c r="P7668" s="142"/>
      <c r="Q7668" s="142"/>
      <c r="R7668" s="142"/>
      <c r="S7668" s="139"/>
    </row>
    <row r="7669" spans="2:19" ht="15.75" customHeight="1" x14ac:dyDescent="0.25">
      <c r="B7669" s="106"/>
      <c r="C7669" s="106"/>
      <c r="D7669" s="139"/>
      <c r="E7669" s="140"/>
      <c r="F7669" s="140"/>
      <c r="G7669" s="140"/>
      <c r="M7669" s="140"/>
      <c r="N7669" s="167"/>
      <c r="O7669" s="167"/>
      <c r="P7669" s="142"/>
      <c r="Q7669" s="142"/>
      <c r="R7669" s="142"/>
      <c r="S7669" s="139"/>
    </row>
    <row r="7670" spans="2:19" ht="15.75" customHeight="1" x14ac:dyDescent="0.25">
      <c r="B7670" s="106"/>
      <c r="C7670" s="106"/>
      <c r="D7670" s="139"/>
      <c r="E7670" s="140"/>
      <c r="F7670" s="140"/>
      <c r="G7670" s="140"/>
      <c r="M7670" s="140"/>
      <c r="N7670" s="167"/>
      <c r="O7670" s="167"/>
      <c r="P7670" s="142"/>
      <c r="Q7670" s="142"/>
      <c r="R7670" s="142"/>
      <c r="S7670" s="139"/>
    </row>
    <row r="7671" spans="2:19" ht="15.75" customHeight="1" x14ac:dyDescent="0.25">
      <c r="B7671" s="106"/>
      <c r="C7671" s="106"/>
      <c r="D7671" s="139"/>
      <c r="E7671" s="140"/>
      <c r="F7671" s="140"/>
      <c r="G7671" s="140"/>
      <c r="M7671" s="140"/>
      <c r="N7671" s="167"/>
      <c r="O7671" s="167"/>
      <c r="P7671" s="142"/>
      <c r="Q7671" s="142"/>
      <c r="R7671" s="142"/>
      <c r="S7671" s="139"/>
    </row>
    <row r="7672" spans="2:19" ht="15.75" customHeight="1" x14ac:dyDescent="0.25">
      <c r="B7672" s="106"/>
      <c r="C7672" s="106"/>
      <c r="D7672" s="139"/>
      <c r="E7672" s="140"/>
      <c r="F7672" s="140"/>
      <c r="G7672" s="140"/>
      <c r="M7672" s="140"/>
      <c r="N7672" s="167"/>
      <c r="O7672" s="167"/>
      <c r="P7672" s="142"/>
      <c r="Q7672" s="142"/>
      <c r="R7672" s="142"/>
      <c r="S7672" s="139"/>
    </row>
    <row r="7673" spans="2:19" ht="15.75" customHeight="1" x14ac:dyDescent="0.25">
      <c r="B7673" s="106"/>
      <c r="C7673" s="106"/>
      <c r="D7673" s="139"/>
      <c r="E7673" s="140"/>
      <c r="F7673" s="140"/>
      <c r="G7673" s="140"/>
      <c r="M7673" s="140"/>
      <c r="N7673" s="167"/>
      <c r="O7673" s="167"/>
      <c r="P7673" s="142"/>
      <c r="Q7673" s="142"/>
      <c r="R7673" s="142"/>
      <c r="S7673" s="139"/>
    </row>
    <row r="7674" spans="2:19" ht="15.75" customHeight="1" x14ac:dyDescent="0.25">
      <c r="B7674" s="106"/>
      <c r="C7674" s="106"/>
      <c r="D7674" s="139"/>
      <c r="E7674" s="140"/>
      <c r="F7674" s="140"/>
      <c r="G7674" s="140"/>
      <c r="M7674" s="140"/>
      <c r="N7674" s="167"/>
      <c r="O7674" s="167"/>
      <c r="P7674" s="142"/>
      <c r="Q7674" s="142"/>
      <c r="R7674" s="142"/>
      <c r="S7674" s="139"/>
    </row>
    <row r="7675" spans="2:19" ht="15.75" customHeight="1" x14ac:dyDescent="0.25">
      <c r="B7675" s="106"/>
      <c r="C7675" s="106"/>
      <c r="D7675" s="139"/>
      <c r="E7675" s="140"/>
      <c r="F7675" s="140"/>
      <c r="G7675" s="140"/>
      <c r="M7675" s="140"/>
      <c r="N7675" s="167"/>
      <c r="O7675" s="167"/>
      <c r="P7675" s="142"/>
      <c r="Q7675" s="142"/>
      <c r="R7675" s="142"/>
      <c r="S7675" s="139"/>
    </row>
    <row r="7676" spans="2:19" ht="15.75" customHeight="1" x14ac:dyDescent="0.25">
      <c r="B7676" s="106"/>
      <c r="C7676" s="106"/>
      <c r="D7676" s="139"/>
      <c r="E7676" s="140"/>
      <c r="F7676" s="140"/>
      <c r="G7676" s="140"/>
      <c r="M7676" s="140"/>
      <c r="N7676" s="167"/>
      <c r="O7676" s="167"/>
      <c r="P7676" s="142"/>
      <c r="Q7676" s="142"/>
      <c r="R7676" s="142"/>
      <c r="S7676" s="139"/>
    </row>
    <row r="7677" spans="2:19" ht="15.75" customHeight="1" x14ac:dyDescent="0.25">
      <c r="B7677" s="106"/>
      <c r="C7677" s="106"/>
      <c r="D7677" s="139"/>
      <c r="E7677" s="140"/>
      <c r="F7677" s="140"/>
      <c r="G7677" s="140"/>
      <c r="M7677" s="140"/>
      <c r="N7677" s="167"/>
      <c r="O7677" s="167"/>
      <c r="P7677" s="142"/>
      <c r="Q7677" s="142"/>
      <c r="R7677" s="142"/>
      <c r="S7677" s="139"/>
    </row>
    <row r="7678" spans="2:19" ht="15.75" customHeight="1" x14ac:dyDescent="0.25">
      <c r="B7678" s="106"/>
      <c r="C7678" s="106"/>
      <c r="D7678" s="139"/>
      <c r="E7678" s="140"/>
      <c r="F7678" s="140"/>
      <c r="G7678" s="140"/>
      <c r="M7678" s="140"/>
      <c r="N7678" s="167"/>
      <c r="O7678" s="167"/>
      <c r="P7678" s="142"/>
      <c r="Q7678" s="142"/>
      <c r="R7678" s="142"/>
      <c r="S7678" s="139"/>
    </row>
    <row r="7679" spans="2:19" ht="15.75" customHeight="1" x14ac:dyDescent="0.25">
      <c r="B7679" s="106"/>
      <c r="C7679" s="106"/>
      <c r="D7679" s="139"/>
      <c r="E7679" s="140"/>
      <c r="F7679" s="140"/>
      <c r="G7679" s="140"/>
      <c r="M7679" s="140"/>
      <c r="N7679" s="167"/>
      <c r="O7679" s="167"/>
      <c r="P7679" s="142"/>
      <c r="Q7679" s="142"/>
      <c r="R7679" s="142"/>
      <c r="S7679" s="139"/>
    </row>
    <row r="7680" spans="2:19" ht="15.75" customHeight="1" x14ac:dyDescent="0.25">
      <c r="B7680" s="106"/>
      <c r="C7680" s="106"/>
      <c r="D7680" s="139"/>
      <c r="E7680" s="140"/>
      <c r="F7680" s="140"/>
      <c r="G7680" s="140"/>
      <c r="M7680" s="140"/>
      <c r="N7680" s="167"/>
      <c r="O7680" s="167"/>
      <c r="P7680" s="142"/>
      <c r="Q7680" s="142"/>
      <c r="R7680" s="142"/>
      <c r="S7680" s="139"/>
    </row>
    <row r="7681" spans="2:19" ht="15.75" customHeight="1" x14ac:dyDescent="0.25">
      <c r="B7681" s="106"/>
      <c r="C7681" s="106"/>
      <c r="D7681" s="139"/>
      <c r="E7681" s="140"/>
      <c r="F7681" s="140"/>
      <c r="G7681" s="140"/>
      <c r="M7681" s="140"/>
      <c r="N7681" s="167"/>
      <c r="O7681" s="167"/>
      <c r="P7681" s="142"/>
      <c r="Q7681" s="142"/>
      <c r="R7681" s="142"/>
      <c r="S7681" s="139"/>
    </row>
    <row r="7682" spans="2:19" ht="15.75" customHeight="1" x14ac:dyDescent="0.25">
      <c r="B7682" s="106"/>
      <c r="C7682" s="106"/>
      <c r="D7682" s="139"/>
      <c r="E7682" s="140"/>
      <c r="F7682" s="140"/>
      <c r="G7682" s="140"/>
      <c r="M7682" s="140"/>
      <c r="N7682" s="167"/>
      <c r="O7682" s="167"/>
      <c r="P7682" s="142"/>
      <c r="Q7682" s="142"/>
      <c r="R7682" s="142"/>
      <c r="S7682" s="139"/>
    </row>
    <row r="7683" spans="2:19" ht="15.75" customHeight="1" x14ac:dyDescent="0.25">
      <c r="B7683" s="106"/>
      <c r="C7683" s="106"/>
      <c r="D7683" s="139"/>
      <c r="E7683" s="140"/>
      <c r="F7683" s="140"/>
      <c r="G7683" s="140"/>
      <c r="M7683" s="140"/>
      <c r="N7683" s="167"/>
      <c r="O7683" s="167"/>
      <c r="P7683" s="142"/>
      <c r="Q7683" s="142"/>
      <c r="R7683" s="142"/>
      <c r="S7683" s="139"/>
    </row>
    <row r="7684" spans="2:19" ht="15.75" customHeight="1" x14ac:dyDescent="0.25">
      <c r="B7684" s="106"/>
      <c r="C7684" s="106"/>
      <c r="D7684" s="139"/>
      <c r="E7684" s="140"/>
      <c r="F7684" s="140"/>
      <c r="G7684" s="140"/>
      <c r="M7684" s="140"/>
      <c r="N7684" s="167"/>
      <c r="O7684" s="167"/>
      <c r="P7684" s="142"/>
      <c r="Q7684" s="142"/>
      <c r="R7684" s="142"/>
      <c r="S7684" s="139"/>
    </row>
    <row r="7685" spans="2:19" ht="15.75" customHeight="1" x14ac:dyDescent="0.25">
      <c r="B7685" s="106"/>
      <c r="C7685" s="106"/>
      <c r="D7685" s="139"/>
      <c r="E7685" s="140"/>
      <c r="F7685" s="140"/>
      <c r="G7685" s="140"/>
      <c r="M7685" s="140"/>
      <c r="N7685" s="167"/>
      <c r="O7685" s="167"/>
      <c r="P7685" s="142"/>
      <c r="Q7685" s="142"/>
      <c r="R7685" s="142"/>
      <c r="S7685" s="139"/>
    </row>
    <row r="7686" spans="2:19" ht="15.75" customHeight="1" x14ac:dyDescent="0.25">
      <c r="B7686" s="106"/>
      <c r="C7686" s="106"/>
      <c r="D7686" s="139"/>
      <c r="E7686" s="140"/>
      <c r="F7686" s="140"/>
      <c r="G7686" s="140"/>
      <c r="M7686" s="140"/>
      <c r="N7686" s="167"/>
      <c r="O7686" s="167"/>
      <c r="P7686" s="142"/>
      <c r="Q7686" s="142"/>
      <c r="R7686" s="142"/>
      <c r="S7686" s="139"/>
    </row>
    <row r="7687" spans="2:19" ht="15.75" customHeight="1" x14ac:dyDescent="0.25">
      <c r="B7687" s="106"/>
      <c r="C7687" s="106"/>
      <c r="D7687" s="139"/>
      <c r="E7687" s="140"/>
      <c r="F7687" s="140"/>
      <c r="G7687" s="140"/>
      <c r="M7687" s="140"/>
      <c r="N7687" s="167"/>
      <c r="O7687" s="167"/>
      <c r="P7687" s="142"/>
      <c r="Q7687" s="142"/>
      <c r="R7687" s="142"/>
      <c r="S7687" s="139"/>
    </row>
    <row r="7688" spans="2:19" ht="15.75" customHeight="1" x14ac:dyDescent="0.25">
      <c r="B7688" s="106"/>
      <c r="C7688" s="106"/>
      <c r="D7688" s="139"/>
      <c r="E7688" s="140"/>
      <c r="F7688" s="140"/>
      <c r="G7688" s="140"/>
      <c r="M7688" s="140"/>
      <c r="N7688" s="167"/>
      <c r="O7688" s="167"/>
      <c r="P7688" s="142"/>
      <c r="Q7688" s="142"/>
      <c r="R7688" s="142"/>
      <c r="S7688" s="139"/>
    </row>
    <row r="7689" spans="2:19" ht="15.75" customHeight="1" x14ac:dyDescent="0.25">
      <c r="B7689" s="106"/>
      <c r="C7689" s="106"/>
      <c r="D7689" s="139"/>
      <c r="E7689" s="140"/>
      <c r="F7689" s="140"/>
      <c r="G7689" s="140"/>
      <c r="M7689" s="140"/>
      <c r="N7689" s="167"/>
      <c r="O7689" s="167"/>
      <c r="P7689" s="142"/>
      <c r="Q7689" s="142"/>
      <c r="R7689" s="142"/>
      <c r="S7689" s="139"/>
    </row>
    <row r="7690" spans="2:19" ht="15.75" customHeight="1" x14ac:dyDescent="0.25">
      <c r="B7690" s="106"/>
      <c r="C7690" s="106"/>
      <c r="D7690" s="139"/>
      <c r="E7690" s="140"/>
      <c r="F7690" s="140"/>
      <c r="G7690" s="140"/>
      <c r="M7690" s="140"/>
      <c r="N7690" s="167"/>
      <c r="O7690" s="167"/>
      <c r="P7690" s="142"/>
      <c r="Q7690" s="142"/>
      <c r="R7690" s="142"/>
      <c r="S7690" s="139"/>
    </row>
    <row r="7691" spans="2:19" ht="15.75" customHeight="1" x14ac:dyDescent="0.25">
      <c r="B7691" s="106"/>
      <c r="C7691" s="106"/>
      <c r="D7691" s="139"/>
      <c r="E7691" s="140"/>
      <c r="F7691" s="140"/>
      <c r="G7691" s="140"/>
      <c r="M7691" s="140"/>
      <c r="N7691" s="167"/>
      <c r="O7691" s="167"/>
      <c r="P7691" s="142"/>
      <c r="Q7691" s="142"/>
      <c r="R7691" s="142"/>
      <c r="S7691" s="139"/>
    </row>
    <row r="7692" spans="2:19" ht="15.75" customHeight="1" x14ac:dyDescent="0.25">
      <c r="B7692" s="106"/>
      <c r="C7692" s="106"/>
      <c r="D7692" s="139"/>
      <c r="E7692" s="140"/>
      <c r="F7692" s="140"/>
      <c r="G7692" s="140"/>
      <c r="M7692" s="140"/>
      <c r="N7692" s="167"/>
      <c r="O7692" s="167"/>
      <c r="P7692" s="142"/>
      <c r="Q7692" s="142"/>
      <c r="R7692" s="142"/>
      <c r="S7692" s="139"/>
    </row>
    <row r="7693" spans="2:19" ht="15.75" customHeight="1" x14ac:dyDescent="0.25">
      <c r="B7693" s="106"/>
      <c r="C7693" s="106"/>
      <c r="D7693" s="139"/>
      <c r="E7693" s="140"/>
      <c r="F7693" s="140"/>
      <c r="G7693" s="140"/>
      <c r="M7693" s="140"/>
      <c r="N7693" s="167"/>
      <c r="O7693" s="167"/>
      <c r="P7693" s="142"/>
      <c r="Q7693" s="142"/>
      <c r="R7693" s="142"/>
      <c r="S7693" s="139"/>
    </row>
    <row r="7694" spans="2:19" ht="15.75" customHeight="1" x14ac:dyDescent="0.25">
      <c r="B7694" s="106"/>
      <c r="C7694" s="106"/>
      <c r="D7694" s="139"/>
      <c r="E7694" s="140"/>
      <c r="F7694" s="140"/>
      <c r="G7694" s="140"/>
      <c r="M7694" s="140"/>
      <c r="N7694" s="167"/>
      <c r="O7694" s="167"/>
      <c r="P7694" s="142"/>
      <c r="Q7694" s="142"/>
      <c r="R7694" s="142"/>
      <c r="S7694" s="139"/>
    </row>
    <row r="7695" spans="2:19" ht="15.75" customHeight="1" x14ac:dyDescent="0.25">
      <c r="B7695" s="106"/>
      <c r="C7695" s="106"/>
      <c r="D7695" s="139"/>
      <c r="E7695" s="140"/>
      <c r="F7695" s="140"/>
      <c r="G7695" s="140"/>
      <c r="M7695" s="140"/>
      <c r="N7695" s="167"/>
      <c r="O7695" s="167"/>
      <c r="P7695" s="142"/>
      <c r="Q7695" s="142"/>
      <c r="R7695" s="142"/>
      <c r="S7695" s="139"/>
    </row>
    <row r="7696" spans="2:19" ht="15.75" customHeight="1" x14ac:dyDescent="0.25">
      <c r="B7696" s="106"/>
      <c r="C7696" s="106"/>
      <c r="D7696" s="139"/>
      <c r="E7696" s="140"/>
      <c r="F7696" s="140"/>
      <c r="G7696" s="140"/>
      <c r="M7696" s="140"/>
      <c r="N7696" s="167"/>
      <c r="O7696" s="167"/>
      <c r="P7696" s="142"/>
      <c r="Q7696" s="142"/>
      <c r="R7696" s="142"/>
      <c r="S7696" s="139"/>
    </row>
    <row r="7697" spans="2:19" ht="15.75" customHeight="1" x14ac:dyDescent="0.25">
      <c r="B7697" s="106"/>
      <c r="C7697" s="106"/>
      <c r="D7697" s="139"/>
      <c r="E7697" s="140"/>
      <c r="F7697" s="140"/>
      <c r="G7697" s="140"/>
      <c r="M7697" s="140"/>
      <c r="N7697" s="167"/>
      <c r="O7697" s="167"/>
      <c r="P7697" s="142"/>
      <c r="Q7697" s="142"/>
      <c r="R7697" s="142"/>
      <c r="S7697" s="139"/>
    </row>
    <row r="7698" spans="2:19" ht="15.75" customHeight="1" x14ac:dyDescent="0.25">
      <c r="B7698" s="106"/>
      <c r="C7698" s="106"/>
      <c r="D7698" s="139"/>
      <c r="E7698" s="140"/>
      <c r="F7698" s="140"/>
      <c r="G7698" s="140"/>
      <c r="M7698" s="140"/>
      <c r="N7698" s="167"/>
      <c r="O7698" s="167"/>
      <c r="P7698" s="142"/>
      <c r="Q7698" s="142"/>
      <c r="R7698" s="142"/>
      <c r="S7698" s="139"/>
    </row>
    <row r="7699" spans="2:19" ht="15.75" customHeight="1" x14ac:dyDescent="0.25">
      <c r="B7699" s="106"/>
      <c r="C7699" s="106"/>
      <c r="D7699" s="139"/>
      <c r="E7699" s="140"/>
      <c r="F7699" s="140"/>
      <c r="G7699" s="140"/>
      <c r="M7699" s="140"/>
      <c r="N7699" s="167"/>
      <c r="O7699" s="167"/>
      <c r="P7699" s="142"/>
      <c r="Q7699" s="142"/>
      <c r="R7699" s="142"/>
      <c r="S7699" s="139"/>
    </row>
    <row r="7700" spans="2:19" ht="15.75" customHeight="1" x14ac:dyDescent="0.25">
      <c r="B7700" s="106"/>
      <c r="C7700" s="106"/>
      <c r="D7700" s="139"/>
      <c r="E7700" s="140"/>
      <c r="F7700" s="140"/>
      <c r="G7700" s="140"/>
      <c r="M7700" s="140"/>
      <c r="N7700" s="167"/>
      <c r="O7700" s="167"/>
      <c r="P7700" s="142"/>
      <c r="Q7700" s="142"/>
      <c r="R7700" s="142"/>
      <c r="S7700" s="139"/>
    </row>
    <row r="7701" spans="2:19" ht="15.75" customHeight="1" x14ac:dyDescent="0.25">
      <c r="B7701" s="106"/>
      <c r="C7701" s="106"/>
      <c r="D7701" s="139"/>
      <c r="E7701" s="140"/>
      <c r="F7701" s="140"/>
      <c r="G7701" s="140"/>
      <c r="M7701" s="140"/>
      <c r="N7701" s="167"/>
      <c r="O7701" s="167"/>
      <c r="P7701" s="142"/>
      <c r="Q7701" s="142"/>
      <c r="R7701" s="142"/>
      <c r="S7701" s="139"/>
    </row>
    <row r="7702" spans="2:19" ht="15.75" customHeight="1" x14ac:dyDescent="0.25">
      <c r="B7702" s="106"/>
      <c r="C7702" s="106"/>
      <c r="D7702" s="139"/>
      <c r="E7702" s="140"/>
      <c r="F7702" s="140"/>
      <c r="G7702" s="140"/>
      <c r="M7702" s="140"/>
      <c r="N7702" s="167"/>
      <c r="O7702" s="167"/>
      <c r="P7702" s="142"/>
      <c r="Q7702" s="142"/>
      <c r="R7702" s="142"/>
      <c r="S7702" s="139"/>
    </row>
    <row r="7703" spans="2:19" ht="15.75" customHeight="1" x14ac:dyDescent="0.25">
      <c r="B7703" s="106"/>
      <c r="C7703" s="106"/>
      <c r="D7703" s="139"/>
      <c r="E7703" s="140"/>
      <c r="F7703" s="140"/>
      <c r="G7703" s="140"/>
      <c r="M7703" s="140"/>
      <c r="N7703" s="167"/>
      <c r="O7703" s="167"/>
      <c r="P7703" s="142"/>
      <c r="Q7703" s="142"/>
      <c r="R7703" s="142"/>
      <c r="S7703" s="139"/>
    </row>
    <row r="7704" spans="2:19" ht="15.75" customHeight="1" x14ac:dyDescent="0.25">
      <c r="B7704" s="106"/>
      <c r="C7704" s="106"/>
      <c r="D7704" s="139"/>
      <c r="E7704" s="140"/>
      <c r="F7704" s="140"/>
      <c r="G7704" s="140"/>
      <c r="M7704" s="140"/>
      <c r="N7704" s="167"/>
      <c r="O7704" s="167"/>
      <c r="P7704" s="142"/>
      <c r="Q7704" s="142"/>
      <c r="R7704" s="142"/>
      <c r="S7704" s="139"/>
    </row>
    <row r="7705" spans="2:19" ht="15.75" customHeight="1" x14ac:dyDescent="0.25">
      <c r="B7705" s="106"/>
      <c r="C7705" s="106"/>
      <c r="D7705" s="139"/>
      <c r="E7705" s="140"/>
      <c r="F7705" s="140"/>
      <c r="G7705" s="140"/>
      <c r="M7705" s="140"/>
      <c r="N7705" s="167"/>
      <c r="O7705" s="167"/>
      <c r="P7705" s="142"/>
      <c r="Q7705" s="142"/>
      <c r="R7705" s="142"/>
      <c r="S7705" s="139"/>
    </row>
    <row r="7706" spans="2:19" ht="15.75" customHeight="1" x14ac:dyDescent="0.25">
      <c r="B7706" s="106"/>
      <c r="C7706" s="106"/>
      <c r="D7706" s="139"/>
      <c r="E7706" s="140"/>
      <c r="F7706" s="140"/>
      <c r="G7706" s="140"/>
      <c r="M7706" s="140"/>
      <c r="N7706" s="167"/>
      <c r="O7706" s="167"/>
      <c r="P7706" s="142"/>
      <c r="Q7706" s="142"/>
      <c r="R7706" s="142"/>
      <c r="S7706" s="139"/>
    </row>
    <row r="7707" spans="2:19" ht="15.75" customHeight="1" x14ac:dyDescent="0.25">
      <c r="B7707" s="106"/>
      <c r="C7707" s="106"/>
      <c r="D7707" s="139"/>
      <c r="E7707" s="140"/>
      <c r="F7707" s="140"/>
      <c r="G7707" s="140"/>
      <c r="M7707" s="140"/>
      <c r="N7707" s="167"/>
      <c r="O7707" s="167"/>
      <c r="P7707" s="142"/>
      <c r="Q7707" s="142"/>
      <c r="R7707" s="142"/>
      <c r="S7707" s="139"/>
    </row>
    <row r="7708" spans="2:19" ht="15.75" customHeight="1" x14ac:dyDescent="0.25">
      <c r="B7708" s="106"/>
      <c r="C7708" s="106"/>
      <c r="D7708" s="139"/>
      <c r="E7708" s="140"/>
      <c r="F7708" s="140"/>
      <c r="G7708" s="140"/>
      <c r="M7708" s="140"/>
      <c r="N7708" s="167"/>
      <c r="O7708" s="167"/>
      <c r="P7708" s="142"/>
      <c r="Q7708" s="142"/>
      <c r="R7708" s="142"/>
      <c r="S7708" s="139"/>
    </row>
    <row r="7709" spans="2:19" ht="15.75" customHeight="1" x14ac:dyDescent="0.25">
      <c r="B7709" s="106"/>
      <c r="C7709" s="106"/>
      <c r="D7709" s="139"/>
      <c r="E7709" s="140"/>
      <c r="F7709" s="140"/>
      <c r="G7709" s="140"/>
      <c r="M7709" s="140"/>
      <c r="N7709" s="167"/>
      <c r="O7709" s="167"/>
      <c r="P7709" s="142"/>
      <c r="Q7709" s="142"/>
      <c r="R7709" s="142"/>
      <c r="S7709" s="139"/>
    </row>
    <row r="7710" spans="2:19" ht="15.75" customHeight="1" x14ac:dyDescent="0.25">
      <c r="B7710" s="106"/>
      <c r="C7710" s="106"/>
      <c r="D7710" s="139"/>
      <c r="E7710" s="140"/>
      <c r="F7710" s="140"/>
      <c r="G7710" s="140"/>
      <c r="M7710" s="140"/>
      <c r="N7710" s="167"/>
      <c r="O7710" s="167"/>
      <c r="P7710" s="142"/>
      <c r="Q7710" s="142"/>
      <c r="R7710" s="142"/>
      <c r="S7710" s="139"/>
    </row>
    <row r="7711" spans="2:19" ht="15.75" customHeight="1" x14ac:dyDescent="0.25">
      <c r="B7711" s="106"/>
      <c r="C7711" s="106"/>
      <c r="D7711" s="139"/>
      <c r="E7711" s="140"/>
      <c r="F7711" s="140"/>
      <c r="G7711" s="140"/>
      <c r="M7711" s="140"/>
      <c r="N7711" s="167"/>
      <c r="O7711" s="167"/>
      <c r="P7711" s="142"/>
      <c r="Q7711" s="142"/>
      <c r="R7711" s="142"/>
      <c r="S7711" s="139"/>
    </row>
    <row r="7712" spans="2:19" ht="15.75" customHeight="1" x14ac:dyDescent="0.25">
      <c r="B7712" s="106"/>
      <c r="C7712" s="106"/>
      <c r="D7712" s="139"/>
      <c r="E7712" s="140"/>
      <c r="F7712" s="140"/>
      <c r="G7712" s="140"/>
      <c r="M7712" s="140"/>
      <c r="N7712" s="167"/>
      <c r="O7712" s="167"/>
      <c r="P7712" s="142"/>
      <c r="Q7712" s="142"/>
      <c r="R7712" s="142"/>
      <c r="S7712" s="139"/>
    </row>
    <row r="7713" spans="2:19" ht="15.75" customHeight="1" x14ac:dyDescent="0.25">
      <c r="B7713" s="106"/>
      <c r="C7713" s="106"/>
      <c r="D7713" s="139"/>
      <c r="E7713" s="140"/>
      <c r="F7713" s="140"/>
      <c r="G7713" s="140"/>
      <c r="M7713" s="140"/>
      <c r="N7713" s="167"/>
      <c r="O7713" s="167"/>
      <c r="P7713" s="142"/>
      <c r="Q7713" s="142"/>
      <c r="R7713" s="142"/>
      <c r="S7713" s="139"/>
    </row>
    <row r="7714" spans="2:19" ht="15.75" customHeight="1" x14ac:dyDescent="0.25">
      <c r="B7714" s="106"/>
      <c r="C7714" s="106"/>
      <c r="D7714" s="139"/>
      <c r="E7714" s="140"/>
      <c r="F7714" s="140"/>
      <c r="G7714" s="140"/>
      <c r="M7714" s="140"/>
      <c r="N7714" s="167"/>
      <c r="O7714" s="167"/>
      <c r="P7714" s="142"/>
      <c r="Q7714" s="142"/>
      <c r="R7714" s="142"/>
      <c r="S7714" s="139"/>
    </row>
    <row r="7715" spans="2:19" ht="15.75" customHeight="1" x14ac:dyDescent="0.25">
      <c r="B7715" s="106"/>
      <c r="C7715" s="106"/>
      <c r="D7715" s="139"/>
      <c r="E7715" s="140"/>
      <c r="F7715" s="140"/>
      <c r="G7715" s="140"/>
      <c r="M7715" s="140"/>
      <c r="N7715" s="167"/>
      <c r="O7715" s="167"/>
      <c r="P7715" s="142"/>
      <c r="Q7715" s="142"/>
      <c r="R7715" s="142"/>
      <c r="S7715" s="139"/>
    </row>
    <row r="7716" spans="2:19" ht="15.75" customHeight="1" x14ac:dyDescent="0.25">
      <c r="B7716" s="106"/>
      <c r="C7716" s="106"/>
      <c r="D7716" s="139"/>
      <c r="E7716" s="140"/>
      <c r="F7716" s="140"/>
      <c r="G7716" s="140"/>
      <c r="M7716" s="140"/>
      <c r="N7716" s="167"/>
      <c r="O7716" s="167"/>
      <c r="P7716" s="142"/>
      <c r="Q7716" s="142"/>
      <c r="R7716" s="142"/>
      <c r="S7716" s="139"/>
    </row>
    <row r="7717" spans="2:19" ht="15.75" customHeight="1" x14ac:dyDescent="0.25">
      <c r="B7717" s="106"/>
      <c r="C7717" s="106"/>
      <c r="D7717" s="139"/>
      <c r="E7717" s="140"/>
      <c r="F7717" s="140"/>
      <c r="G7717" s="140"/>
      <c r="M7717" s="140"/>
      <c r="N7717" s="167"/>
      <c r="O7717" s="167"/>
      <c r="P7717" s="142"/>
      <c r="Q7717" s="142"/>
      <c r="R7717" s="142"/>
      <c r="S7717" s="139"/>
    </row>
    <row r="7718" spans="2:19" ht="15.75" customHeight="1" x14ac:dyDescent="0.25">
      <c r="B7718" s="106"/>
      <c r="C7718" s="106"/>
      <c r="D7718" s="139"/>
      <c r="E7718" s="140"/>
      <c r="F7718" s="140"/>
      <c r="G7718" s="140"/>
      <c r="M7718" s="140"/>
      <c r="N7718" s="167"/>
      <c r="O7718" s="167"/>
      <c r="P7718" s="142"/>
      <c r="Q7718" s="142"/>
      <c r="R7718" s="142"/>
      <c r="S7718" s="139"/>
    </row>
    <row r="7719" spans="2:19" ht="15.75" customHeight="1" x14ac:dyDescent="0.25">
      <c r="B7719" s="106"/>
      <c r="C7719" s="106"/>
      <c r="D7719" s="139"/>
      <c r="E7719" s="140"/>
      <c r="F7719" s="140"/>
      <c r="G7719" s="140"/>
      <c r="M7719" s="140"/>
      <c r="N7719" s="167"/>
      <c r="O7719" s="167"/>
      <c r="P7719" s="142"/>
      <c r="Q7719" s="142"/>
      <c r="R7719" s="142"/>
      <c r="S7719" s="139"/>
    </row>
    <row r="7720" spans="2:19" ht="15.75" customHeight="1" x14ac:dyDescent="0.25">
      <c r="B7720" s="106"/>
      <c r="C7720" s="106"/>
      <c r="D7720" s="139"/>
      <c r="E7720" s="140"/>
      <c r="F7720" s="140"/>
      <c r="G7720" s="140"/>
      <c r="M7720" s="140"/>
      <c r="N7720" s="167"/>
      <c r="O7720" s="167"/>
      <c r="P7720" s="142"/>
      <c r="Q7720" s="142"/>
      <c r="R7720" s="142"/>
      <c r="S7720" s="139"/>
    </row>
    <row r="7721" spans="2:19" ht="15.75" customHeight="1" x14ac:dyDescent="0.25">
      <c r="B7721" s="106"/>
      <c r="C7721" s="106"/>
      <c r="D7721" s="139"/>
      <c r="E7721" s="140"/>
      <c r="F7721" s="140"/>
      <c r="G7721" s="140"/>
      <c r="M7721" s="140"/>
      <c r="N7721" s="167"/>
      <c r="O7721" s="167"/>
      <c r="P7721" s="142"/>
      <c r="Q7721" s="142"/>
      <c r="R7721" s="142"/>
      <c r="S7721" s="139"/>
    </row>
    <row r="7722" spans="2:19" ht="15.75" customHeight="1" x14ac:dyDescent="0.25">
      <c r="B7722" s="106"/>
      <c r="C7722" s="106"/>
      <c r="D7722" s="139"/>
      <c r="E7722" s="140"/>
      <c r="F7722" s="140"/>
      <c r="G7722" s="140"/>
      <c r="M7722" s="140"/>
      <c r="N7722" s="167"/>
      <c r="O7722" s="167"/>
      <c r="P7722" s="142"/>
      <c r="Q7722" s="142"/>
      <c r="R7722" s="142"/>
      <c r="S7722" s="139"/>
    </row>
    <row r="7723" spans="2:19" ht="15.75" customHeight="1" x14ac:dyDescent="0.25">
      <c r="B7723" s="106"/>
      <c r="C7723" s="106"/>
      <c r="D7723" s="139"/>
      <c r="E7723" s="140"/>
      <c r="F7723" s="140"/>
      <c r="G7723" s="140"/>
      <c r="M7723" s="140"/>
      <c r="N7723" s="167"/>
      <c r="O7723" s="167"/>
      <c r="P7723" s="142"/>
      <c r="Q7723" s="142"/>
      <c r="R7723" s="142"/>
      <c r="S7723" s="139"/>
    </row>
    <row r="7724" spans="2:19" ht="15.75" customHeight="1" x14ac:dyDescent="0.25">
      <c r="B7724" s="106"/>
      <c r="C7724" s="106"/>
      <c r="D7724" s="139"/>
      <c r="E7724" s="140"/>
      <c r="F7724" s="140"/>
      <c r="G7724" s="140"/>
      <c r="M7724" s="140"/>
      <c r="N7724" s="167"/>
      <c r="O7724" s="167"/>
      <c r="P7724" s="142"/>
      <c r="Q7724" s="142"/>
      <c r="R7724" s="142"/>
      <c r="S7724" s="139"/>
    </row>
    <row r="7725" spans="2:19" ht="15.75" customHeight="1" x14ac:dyDescent="0.25">
      <c r="B7725" s="106"/>
      <c r="C7725" s="106"/>
      <c r="D7725" s="139"/>
      <c r="E7725" s="140"/>
      <c r="F7725" s="140"/>
      <c r="G7725" s="140"/>
      <c r="M7725" s="140"/>
      <c r="N7725" s="167"/>
      <c r="O7725" s="167"/>
      <c r="P7725" s="142"/>
      <c r="Q7725" s="142"/>
      <c r="R7725" s="142"/>
      <c r="S7725" s="139"/>
    </row>
    <row r="7726" spans="2:19" ht="15.75" customHeight="1" x14ac:dyDescent="0.25">
      <c r="B7726" s="106"/>
      <c r="C7726" s="106"/>
      <c r="D7726" s="139"/>
      <c r="E7726" s="140"/>
      <c r="F7726" s="140"/>
      <c r="G7726" s="140"/>
      <c r="M7726" s="140"/>
      <c r="N7726" s="167"/>
      <c r="O7726" s="167"/>
      <c r="P7726" s="142"/>
      <c r="Q7726" s="142"/>
      <c r="R7726" s="142"/>
      <c r="S7726" s="139"/>
    </row>
    <row r="7727" spans="2:19" ht="15.75" customHeight="1" x14ac:dyDescent="0.25">
      <c r="B7727" s="106"/>
      <c r="C7727" s="106"/>
      <c r="D7727" s="139"/>
      <c r="E7727" s="140"/>
      <c r="F7727" s="140"/>
      <c r="G7727" s="140"/>
      <c r="M7727" s="140"/>
      <c r="N7727" s="167"/>
      <c r="O7727" s="167"/>
      <c r="P7727" s="142"/>
      <c r="Q7727" s="142"/>
      <c r="R7727" s="142"/>
      <c r="S7727" s="139"/>
    </row>
    <row r="7728" spans="2:19" ht="15.75" customHeight="1" x14ac:dyDescent="0.25">
      <c r="B7728" s="106"/>
      <c r="C7728" s="106"/>
      <c r="D7728" s="139"/>
      <c r="E7728" s="140"/>
      <c r="F7728" s="140"/>
      <c r="G7728" s="140"/>
      <c r="M7728" s="140"/>
      <c r="N7728" s="167"/>
      <c r="O7728" s="167"/>
      <c r="P7728" s="142"/>
      <c r="Q7728" s="142"/>
      <c r="R7728" s="142"/>
      <c r="S7728" s="139"/>
    </row>
    <row r="7729" spans="2:19" ht="15.75" customHeight="1" x14ac:dyDescent="0.25">
      <c r="B7729" s="106"/>
      <c r="C7729" s="106"/>
      <c r="D7729" s="139"/>
      <c r="E7729" s="140"/>
      <c r="F7729" s="140"/>
      <c r="G7729" s="140"/>
      <c r="M7729" s="140"/>
      <c r="N7729" s="167"/>
      <c r="O7729" s="167"/>
      <c r="P7729" s="142"/>
      <c r="Q7729" s="142"/>
      <c r="R7729" s="142"/>
      <c r="S7729" s="139"/>
    </row>
    <row r="7730" spans="2:19" ht="15.75" customHeight="1" x14ac:dyDescent="0.25">
      <c r="B7730" s="106"/>
      <c r="C7730" s="106"/>
      <c r="D7730" s="139"/>
      <c r="E7730" s="140"/>
      <c r="F7730" s="140"/>
      <c r="G7730" s="140"/>
      <c r="M7730" s="140"/>
      <c r="N7730" s="167"/>
      <c r="O7730" s="167"/>
      <c r="P7730" s="142"/>
      <c r="Q7730" s="142"/>
      <c r="R7730" s="142"/>
      <c r="S7730" s="139"/>
    </row>
    <row r="7731" spans="2:19" ht="15.75" customHeight="1" x14ac:dyDescent="0.25">
      <c r="B7731" s="106"/>
      <c r="C7731" s="106"/>
      <c r="D7731" s="139"/>
      <c r="E7731" s="140"/>
      <c r="F7731" s="140"/>
      <c r="G7731" s="140"/>
      <c r="M7731" s="140"/>
      <c r="N7731" s="167"/>
      <c r="O7731" s="167"/>
      <c r="P7731" s="142"/>
      <c r="Q7731" s="142"/>
      <c r="R7731" s="142"/>
      <c r="S7731" s="139"/>
    </row>
    <row r="7732" spans="2:19" ht="15.75" customHeight="1" x14ac:dyDescent="0.25">
      <c r="B7732" s="106"/>
      <c r="C7732" s="106"/>
      <c r="D7732" s="139"/>
      <c r="E7732" s="140"/>
      <c r="F7732" s="140"/>
      <c r="G7732" s="140"/>
      <c r="M7732" s="140"/>
      <c r="N7732" s="167"/>
      <c r="O7732" s="167"/>
      <c r="P7732" s="142"/>
      <c r="Q7732" s="142"/>
      <c r="R7732" s="142"/>
      <c r="S7732" s="139"/>
    </row>
    <row r="7733" spans="2:19" ht="15.75" customHeight="1" x14ac:dyDescent="0.25">
      <c r="B7733" s="106"/>
      <c r="C7733" s="106"/>
      <c r="D7733" s="139"/>
      <c r="E7733" s="140"/>
      <c r="F7733" s="140"/>
      <c r="G7733" s="140"/>
      <c r="M7733" s="140"/>
      <c r="N7733" s="167"/>
      <c r="O7733" s="167"/>
      <c r="P7733" s="142"/>
      <c r="Q7733" s="142"/>
      <c r="R7733" s="142"/>
      <c r="S7733" s="139"/>
    </row>
    <row r="7734" spans="2:19" ht="15.75" customHeight="1" x14ac:dyDescent="0.25">
      <c r="B7734" s="106"/>
      <c r="C7734" s="106"/>
      <c r="D7734" s="139"/>
      <c r="E7734" s="140"/>
      <c r="F7734" s="140"/>
      <c r="G7734" s="140"/>
      <c r="M7734" s="140"/>
      <c r="N7734" s="167"/>
      <c r="O7734" s="167"/>
      <c r="P7734" s="142"/>
      <c r="Q7734" s="142"/>
      <c r="R7734" s="142"/>
      <c r="S7734" s="139"/>
    </row>
    <row r="7735" spans="2:19" ht="15.75" customHeight="1" x14ac:dyDescent="0.25">
      <c r="B7735" s="106"/>
      <c r="C7735" s="106"/>
      <c r="D7735" s="139"/>
      <c r="E7735" s="140"/>
      <c r="F7735" s="140"/>
      <c r="G7735" s="140"/>
      <c r="M7735" s="140"/>
      <c r="N7735" s="167"/>
      <c r="O7735" s="167"/>
      <c r="P7735" s="142"/>
      <c r="Q7735" s="142"/>
      <c r="R7735" s="142"/>
      <c r="S7735" s="139"/>
    </row>
    <row r="7736" spans="2:19" ht="15.75" customHeight="1" x14ac:dyDescent="0.25">
      <c r="B7736" s="106"/>
      <c r="C7736" s="106"/>
      <c r="D7736" s="139"/>
      <c r="E7736" s="140"/>
      <c r="F7736" s="140"/>
      <c r="G7736" s="140"/>
      <c r="M7736" s="140"/>
      <c r="N7736" s="167"/>
      <c r="O7736" s="167"/>
      <c r="P7736" s="142"/>
      <c r="Q7736" s="142"/>
      <c r="R7736" s="142"/>
      <c r="S7736" s="139"/>
    </row>
    <row r="7737" spans="2:19" ht="15.75" customHeight="1" x14ac:dyDescent="0.25">
      <c r="B7737" s="106"/>
      <c r="C7737" s="106"/>
      <c r="D7737" s="139"/>
      <c r="E7737" s="140"/>
      <c r="F7737" s="140"/>
      <c r="G7737" s="140"/>
      <c r="M7737" s="140"/>
      <c r="N7737" s="167"/>
      <c r="O7737" s="167"/>
      <c r="P7737" s="142"/>
      <c r="Q7737" s="142"/>
      <c r="R7737" s="142"/>
      <c r="S7737" s="139"/>
    </row>
    <row r="7738" spans="2:19" ht="15.75" customHeight="1" x14ac:dyDescent="0.25">
      <c r="B7738" s="106"/>
      <c r="C7738" s="106"/>
      <c r="D7738" s="139"/>
      <c r="E7738" s="140"/>
      <c r="F7738" s="140"/>
      <c r="G7738" s="140"/>
      <c r="M7738" s="140"/>
      <c r="N7738" s="167"/>
      <c r="O7738" s="167"/>
      <c r="P7738" s="142"/>
      <c r="Q7738" s="142"/>
      <c r="R7738" s="142"/>
      <c r="S7738" s="139"/>
    </row>
    <row r="7739" spans="2:19" ht="15.75" customHeight="1" x14ac:dyDescent="0.25">
      <c r="B7739" s="106"/>
      <c r="C7739" s="106"/>
      <c r="D7739" s="139"/>
      <c r="E7739" s="140"/>
      <c r="F7739" s="140"/>
      <c r="G7739" s="140"/>
      <c r="M7739" s="140"/>
      <c r="N7739" s="167"/>
      <c r="O7739" s="167"/>
      <c r="P7739" s="142"/>
      <c r="Q7739" s="142"/>
      <c r="R7739" s="142"/>
      <c r="S7739" s="139"/>
    </row>
    <row r="7740" spans="2:19" ht="15.75" customHeight="1" x14ac:dyDescent="0.25">
      <c r="B7740" s="106"/>
      <c r="C7740" s="106"/>
      <c r="D7740" s="139"/>
      <c r="E7740" s="140"/>
      <c r="F7740" s="140"/>
      <c r="G7740" s="140"/>
      <c r="M7740" s="140"/>
      <c r="N7740" s="167"/>
      <c r="O7740" s="167"/>
      <c r="P7740" s="142"/>
      <c r="Q7740" s="142"/>
      <c r="R7740" s="142"/>
      <c r="S7740" s="139"/>
    </row>
    <row r="7741" spans="2:19" ht="15.75" customHeight="1" x14ac:dyDescent="0.25">
      <c r="B7741" s="106"/>
      <c r="C7741" s="106"/>
      <c r="D7741" s="139"/>
      <c r="E7741" s="140"/>
      <c r="F7741" s="140"/>
      <c r="G7741" s="140"/>
      <c r="M7741" s="140"/>
      <c r="N7741" s="167"/>
      <c r="O7741" s="167"/>
      <c r="P7741" s="142"/>
      <c r="Q7741" s="142"/>
      <c r="R7741" s="142"/>
      <c r="S7741" s="139"/>
    </row>
    <row r="7742" spans="2:19" ht="15.75" customHeight="1" x14ac:dyDescent="0.25">
      <c r="B7742" s="106"/>
      <c r="C7742" s="106"/>
      <c r="D7742" s="139"/>
      <c r="E7742" s="140"/>
      <c r="F7742" s="140"/>
      <c r="G7742" s="140"/>
      <c r="M7742" s="140"/>
      <c r="N7742" s="167"/>
      <c r="O7742" s="167"/>
      <c r="P7742" s="142"/>
      <c r="Q7742" s="142"/>
      <c r="R7742" s="142"/>
      <c r="S7742" s="139"/>
    </row>
    <row r="7743" spans="2:19" ht="15.75" customHeight="1" x14ac:dyDescent="0.25">
      <c r="B7743" s="106"/>
      <c r="C7743" s="106"/>
      <c r="D7743" s="139"/>
      <c r="E7743" s="140"/>
      <c r="F7743" s="140"/>
      <c r="G7743" s="140"/>
      <c r="M7743" s="140"/>
      <c r="N7743" s="167"/>
      <c r="O7743" s="167"/>
      <c r="P7743" s="142"/>
      <c r="Q7743" s="142"/>
      <c r="R7743" s="142"/>
      <c r="S7743" s="139"/>
    </row>
    <row r="7744" spans="2:19" ht="15.75" customHeight="1" x14ac:dyDescent="0.25">
      <c r="B7744" s="106"/>
      <c r="C7744" s="106"/>
      <c r="D7744" s="139"/>
      <c r="E7744" s="140"/>
      <c r="F7744" s="140"/>
      <c r="G7744" s="140"/>
      <c r="M7744" s="140"/>
      <c r="N7744" s="167"/>
      <c r="O7744" s="167"/>
      <c r="P7744" s="142"/>
      <c r="Q7744" s="142"/>
      <c r="R7744" s="142"/>
      <c r="S7744" s="139"/>
    </row>
    <row r="7745" spans="2:19" ht="15.75" customHeight="1" x14ac:dyDescent="0.25">
      <c r="B7745" s="106"/>
      <c r="C7745" s="106"/>
      <c r="D7745" s="139"/>
      <c r="E7745" s="140"/>
      <c r="F7745" s="140"/>
      <c r="G7745" s="140"/>
      <c r="M7745" s="140"/>
      <c r="N7745" s="167"/>
      <c r="O7745" s="167"/>
      <c r="P7745" s="142"/>
      <c r="Q7745" s="142"/>
      <c r="R7745" s="142"/>
      <c r="S7745" s="139"/>
    </row>
    <row r="7746" spans="2:19" ht="15.75" customHeight="1" x14ac:dyDescent="0.25">
      <c r="B7746" s="106"/>
      <c r="C7746" s="106"/>
      <c r="D7746" s="139"/>
      <c r="E7746" s="140"/>
      <c r="F7746" s="140"/>
      <c r="G7746" s="140"/>
      <c r="M7746" s="140"/>
      <c r="N7746" s="167"/>
      <c r="O7746" s="167"/>
      <c r="P7746" s="142"/>
      <c r="Q7746" s="142"/>
      <c r="R7746" s="142"/>
      <c r="S7746" s="139"/>
    </row>
    <row r="7747" spans="2:19" ht="15.75" customHeight="1" x14ac:dyDescent="0.25">
      <c r="B7747" s="106"/>
      <c r="C7747" s="106"/>
      <c r="D7747" s="139"/>
      <c r="E7747" s="140"/>
      <c r="F7747" s="140"/>
      <c r="G7747" s="140"/>
      <c r="M7747" s="140"/>
      <c r="N7747" s="167"/>
      <c r="O7747" s="167"/>
      <c r="P7747" s="142"/>
      <c r="Q7747" s="142"/>
      <c r="R7747" s="142"/>
      <c r="S7747" s="139"/>
    </row>
    <row r="7748" spans="2:19" ht="15.75" customHeight="1" x14ac:dyDescent="0.25">
      <c r="B7748" s="106"/>
      <c r="C7748" s="106"/>
      <c r="D7748" s="139"/>
      <c r="E7748" s="140"/>
      <c r="F7748" s="140"/>
      <c r="G7748" s="140"/>
      <c r="M7748" s="140"/>
      <c r="N7748" s="167"/>
      <c r="O7748" s="167"/>
      <c r="P7748" s="142"/>
      <c r="Q7748" s="142"/>
      <c r="R7748" s="142"/>
      <c r="S7748" s="139"/>
    </row>
    <row r="7749" spans="2:19" ht="15.75" customHeight="1" x14ac:dyDescent="0.25">
      <c r="B7749" s="106"/>
      <c r="C7749" s="106"/>
      <c r="D7749" s="139"/>
      <c r="E7749" s="140"/>
      <c r="F7749" s="140"/>
      <c r="G7749" s="140"/>
      <c r="M7749" s="140"/>
      <c r="N7749" s="167"/>
      <c r="O7749" s="167"/>
      <c r="P7749" s="142"/>
      <c r="Q7749" s="142"/>
      <c r="R7749" s="142"/>
      <c r="S7749" s="139"/>
    </row>
    <row r="7750" spans="2:19" ht="15.75" customHeight="1" x14ac:dyDescent="0.25">
      <c r="B7750" s="106"/>
      <c r="C7750" s="106"/>
      <c r="D7750" s="139"/>
      <c r="E7750" s="140"/>
      <c r="F7750" s="140"/>
      <c r="G7750" s="140"/>
      <c r="M7750" s="140"/>
      <c r="N7750" s="167"/>
      <c r="O7750" s="167"/>
      <c r="P7750" s="142"/>
      <c r="Q7750" s="142"/>
      <c r="R7750" s="142"/>
      <c r="S7750" s="139"/>
    </row>
    <row r="7751" spans="2:19" ht="15.75" customHeight="1" x14ac:dyDescent="0.25">
      <c r="B7751" s="106"/>
      <c r="C7751" s="106"/>
      <c r="D7751" s="139"/>
      <c r="E7751" s="140"/>
      <c r="F7751" s="140"/>
      <c r="G7751" s="140"/>
      <c r="M7751" s="140"/>
      <c r="N7751" s="167"/>
      <c r="O7751" s="167"/>
      <c r="P7751" s="142"/>
      <c r="Q7751" s="142"/>
      <c r="R7751" s="142"/>
      <c r="S7751" s="139"/>
    </row>
    <row r="7752" spans="2:19" ht="15.75" customHeight="1" x14ac:dyDescent="0.25">
      <c r="B7752" s="106"/>
      <c r="C7752" s="106"/>
      <c r="D7752" s="139"/>
      <c r="E7752" s="140"/>
      <c r="F7752" s="140"/>
      <c r="G7752" s="140"/>
      <c r="M7752" s="140"/>
      <c r="N7752" s="167"/>
      <c r="O7752" s="167"/>
      <c r="P7752" s="142"/>
      <c r="Q7752" s="142"/>
      <c r="R7752" s="142"/>
      <c r="S7752" s="139"/>
    </row>
    <row r="7753" spans="2:19" ht="15.75" customHeight="1" x14ac:dyDescent="0.25">
      <c r="B7753" s="106"/>
      <c r="C7753" s="106"/>
      <c r="D7753" s="139"/>
      <c r="E7753" s="140"/>
      <c r="F7753" s="140"/>
      <c r="G7753" s="140"/>
      <c r="M7753" s="140"/>
      <c r="N7753" s="167"/>
      <c r="O7753" s="167"/>
      <c r="P7753" s="142"/>
      <c r="Q7753" s="142"/>
      <c r="R7753" s="142"/>
      <c r="S7753" s="139"/>
    </row>
    <row r="7754" spans="2:19" ht="15.75" customHeight="1" x14ac:dyDescent="0.25">
      <c r="B7754" s="106"/>
      <c r="C7754" s="106"/>
      <c r="D7754" s="139"/>
      <c r="E7754" s="140"/>
      <c r="F7754" s="140"/>
      <c r="G7754" s="140"/>
      <c r="M7754" s="140"/>
      <c r="N7754" s="167"/>
      <c r="O7754" s="167"/>
      <c r="P7754" s="142"/>
      <c r="Q7754" s="142"/>
      <c r="R7754" s="142"/>
      <c r="S7754" s="139"/>
    </row>
    <row r="7755" spans="2:19" ht="15.75" customHeight="1" x14ac:dyDescent="0.25">
      <c r="B7755" s="106"/>
      <c r="C7755" s="106"/>
      <c r="D7755" s="139"/>
      <c r="E7755" s="140"/>
      <c r="F7755" s="140"/>
      <c r="G7755" s="140"/>
      <c r="M7755" s="140"/>
      <c r="N7755" s="167"/>
      <c r="O7755" s="167"/>
      <c r="P7755" s="142"/>
      <c r="Q7755" s="142"/>
      <c r="R7755" s="142"/>
      <c r="S7755" s="139"/>
    </row>
    <row r="7756" spans="2:19" ht="15.75" customHeight="1" x14ac:dyDescent="0.25">
      <c r="B7756" s="106"/>
      <c r="C7756" s="106"/>
      <c r="D7756" s="139"/>
      <c r="E7756" s="140"/>
      <c r="F7756" s="140"/>
      <c r="G7756" s="140"/>
      <c r="M7756" s="140"/>
      <c r="N7756" s="167"/>
      <c r="O7756" s="167"/>
      <c r="P7756" s="142"/>
      <c r="Q7756" s="142"/>
      <c r="R7756" s="142"/>
      <c r="S7756" s="139"/>
    </row>
    <row r="7757" spans="2:19" ht="15.75" customHeight="1" x14ac:dyDescent="0.25">
      <c r="B7757" s="106"/>
      <c r="C7757" s="106"/>
      <c r="D7757" s="139"/>
      <c r="E7757" s="140"/>
      <c r="F7757" s="140"/>
      <c r="G7757" s="140"/>
      <c r="M7757" s="140"/>
      <c r="N7757" s="167"/>
      <c r="O7757" s="167"/>
      <c r="P7757" s="142"/>
      <c r="Q7757" s="142"/>
      <c r="R7757" s="142"/>
      <c r="S7757" s="139"/>
    </row>
    <row r="7758" spans="2:19" ht="15.75" customHeight="1" x14ac:dyDescent="0.25">
      <c r="B7758" s="106"/>
      <c r="C7758" s="106"/>
      <c r="D7758" s="139"/>
      <c r="E7758" s="140"/>
      <c r="F7758" s="140"/>
      <c r="G7758" s="140"/>
      <c r="M7758" s="140"/>
      <c r="N7758" s="167"/>
      <c r="O7758" s="167"/>
      <c r="P7758" s="142"/>
      <c r="Q7758" s="142"/>
      <c r="R7758" s="142"/>
      <c r="S7758" s="139"/>
    </row>
    <row r="7759" spans="2:19" ht="15.75" customHeight="1" x14ac:dyDescent="0.25">
      <c r="B7759" s="106"/>
      <c r="C7759" s="106"/>
      <c r="D7759" s="139"/>
      <c r="E7759" s="140"/>
      <c r="F7759" s="140"/>
      <c r="G7759" s="140"/>
      <c r="M7759" s="140"/>
      <c r="N7759" s="167"/>
      <c r="O7759" s="167"/>
      <c r="P7759" s="142"/>
      <c r="Q7759" s="142"/>
      <c r="R7759" s="142"/>
      <c r="S7759" s="139"/>
    </row>
    <row r="7760" spans="2:19" ht="15.75" customHeight="1" x14ac:dyDescent="0.25">
      <c r="B7760" s="106"/>
      <c r="C7760" s="106"/>
      <c r="D7760" s="139"/>
      <c r="E7760" s="140"/>
      <c r="F7760" s="140"/>
      <c r="G7760" s="140"/>
      <c r="M7760" s="140"/>
      <c r="N7760" s="167"/>
      <c r="O7760" s="167"/>
      <c r="P7760" s="142"/>
      <c r="Q7760" s="142"/>
      <c r="R7760" s="142"/>
      <c r="S7760" s="139"/>
    </row>
    <row r="7761" spans="2:19" ht="15.75" customHeight="1" x14ac:dyDescent="0.25">
      <c r="B7761" s="106"/>
      <c r="C7761" s="106"/>
      <c r="D7761" s="139"/>
      <c r="E7761" s="140"/>
      <c r="F7761" s="140"/>
      <c r="G7761" s="140"/>
      <c r="M7761" s="140"/>
      <c r="N7761" s="167"/>
      <c r="O7761" s="167"/>
      <c r="P7761" s="142"/>
      <c r="Q7761" s="142"/>
      <c r="R7761" s="142"/>
      <c r="S7761" s="139"/>
    </row>
    <row r="7762" spans="2:19" ht="15.75" customHeight="1" x14ac:dyDescent="0.25">
      <c r="B7762" s="106"/>
      <c r="C7762" s="106"/>
      <c r="D7762" s="139"/>
      <c r="E7762" s="140"/>
      <c r="F7762" s="140"/>
      <c r="G7762" s="140"/>
      <c r="M7762" s="140"/>
      <c r="N7762" s="167"/>
      <c r="O7762" s="167"/>
      <c r="P7762" s="142"/>
      <c r="Q7762" s="142"/>
      <c r="R7762" s="142"/>
      <c r="S7762" s="139"/>
    </row>
    <row r="7763" spans="2:19" ht="15.75" customHeight="1" x14ac:dyDescent="0.25">
      <c r="B7763" s="106"/>
      <c r="C7763" s="106"/>
      <c r="D7763" s="139"/>
      <c r="E7763" s="140"/>
      <c r="F7763" s="140"/>
      <c r="G7763" s="140"/>
      <c r="M7763" s="140"/>
      <c r="N7763" s="167"/>
      <c r="O7763" s="167"/>
      <c r="P7763" s="142"/>
      <c r="Q7763" s="142"/>
      <c r="R7763" s="142"/>
      <c r="S7763" s="139"/>
    </row>
    <row r="7764" spans="2:19" ht="15.75" customHeight="1" x14ac:dyDescent="0.25">
      <c r="B7764" s="106"/>
      <c r="C7764" s="106"/>
      <c r="D7764" s="139"/>
      <c r="E7764" s="140"/>
      <c r="F7764" s="140"/>
      <c r="G7764" s="140"/>
      <c r="M7764" s="140"/>
      <c r="N7764" s="167"/>
      <c r="O7764" s="167"/>
      <c r="P7764" s="142"/>
      <c r="Q7764" s="142"/>
      <c r="R7764" s="142"/>
      <c r="S7764" s="139"/>
    </row>
    <row r="7765" spans="2:19" ht="15.75" customHeight="1" x14ac:dyDescent="0.25">
      <c r="B7765" s="106"/>
      <c r="C7765" s="106"/>
      <c r="D7765" s="139"/>
      <c r="E7765" s="140"/>
      <c r="F7765" s="140"/>
      <c r="G7765" s="140"/>
      <c r="M7765" s="140"/>
      <c r="N7765" s="167"/>
      <c r="O7765" s="167"/>
      <c r="P7765" s="142"/>
      <c r="Q7765" s="142"/>
      <c r="R7765" s="142"/>
      <c r="S7765" s="139"/>
    </row>
    <row r="7766" spans="2:19" ht="15.75" customHeight="1" x14ac:dyDescent="0.25">
      <c r="B7766" s="106"/>
      <c r="C7766" s="106"/>
      <c r="D7766" s="139"/>
      <c r="E7766" s="140"/>
      <c r="F7766" s="140"/>
      <c r="G7766" s="140"/>
      <c r="M7766" s="140"/>
      <c r="N7766" s="167"/>
      <c r="O7766" s="167"/>
      <c r="P7766" s="142"/>
      <c r="Q7766" s="142"/>
      <c r="R7766" s="142"/>
      <c r="S7766" s="139"/>
    </row>
    <row r="7767" spans="2:19" ht="15.75" customHeight="1" x14ac:dyDescent="0.25">
      <c r="B7767" s="106"/>
      <c r="C7767" s="106"/>
      <c r="D7767" s="139"/>
      <c r="E7767" s="140"/>
      <c r="F7767" s="140"/>
      <c r="G7767" s="140"/>
      <c r="M7767" s="140"/>
      <c r="N7767" s="167"/>
      <c r="O7767" s="167"/>
      <c r="P7767" s="142"/>
      <c r="Q7767" s="142"/>
      <c r="R7767" s="142"/>
      <c r="S7767" s="139"/>
    </row>
    <row r="7768" spans="2:19" ht="15.75" customHeight="1" x14ac:dyDescent="0.25">
      <c r="B7768" s="106"/>
      <c r="C7768" s="106"/>
      <c r="D7768" s="139"/>
      <c r="E7768" s="140"/>
      <c r="F7768" s="140"/>
      <c r="G7768" s="140"/>
      <c r="M7768" s="140"/>
      <c r="N7768" s="167"/>
      <c r="O7768" s="167"/>
      <c r="P7768" s="142"/>
      <c r="Q7768" s="142"/>
      <c r="R7768" s="142"/>
      <c r="S7768" s="139"/>
    </row>
    <row r="7769" spans="2:19" ht="15.75" customHeight="1" x14ac:dyDescent="0.25">
      <c r="B7769" s="106"/>
      <c r="C7769" s="106"/>
      <c r="D7769" s="139"/>
      <c r="E7769" s="140"/>
      <c r="F7769" s="140"/>
      <c r="G7769" s="140"/>
      <c r="M7769" s="140"/>
      <c r="N7769" s="167"/>
      <c r="O7769" s="167"/>
      <c r="P7769" s="142"/>
      <c r="Q7769" s="142"/>
      <c r="R7769" s="142"/>
      <c r="S7769" s="139"/>
    </row>
    <row r="7770" spans="2:19" ht="15.75" customHeight="1" x14ac:dyDescent="0.25">
      <c r="B7770" s="106"/>
      <c r="C7770" s="106"/>
      <c r="D7770" s="139"/>
      <c r="E7770" s="140"/>
      <c r="F7770" s="140"/>
      <c r="G7770" s="140"/>
      <c r="M7770" s="140"/>
      <c r="N7770" s="167"/>
      <c r="O7770" s="167"/>
      <c r="P7770" s="142"/>
      <c r="Q7770" s="142"/>
      <c r="R7770" s="142"/>
      <c r="S7770" s="139"/>
    </row>
    <row r="7771" spans="2:19" ht="15.75" customHeight="1" x14ac:dyDescent="0.25">
      <c r="B7771" s="106"/>
      <c r="C7771" s="106"/>
      <c r="D7771" s="139"/>
      <c r="E7771" s="140"/>
      <c r="F7771" s="140"/>
      <c r="G7771" s="140"/>
      <c r="M7771" s="140"/>
      <c r="N7771" s="167"/>
      <c r="O7771" s="167"/>
      <c r="P7771" s="142"/>
      <c r="Q7771" s="142"/>
      <c r="R7771" s="142"/>
      <c r="S7771" s="139"/>
    </row>
    <row r="7772" spans="2:19" ht="15.75" customHeight="1" x14ac:dyDescent="0.25">
      <c r="B7772" s="106"/>
      <c r="C7772" s="106"/>
      <c r="D7772" s="139"/>
      <c r="E7772" s="140"/>
      <c r="F7772" s="140"/>
      <c r="G7772" s="140"/>
      <c r="M7772" s="140"/>
      <c r="N7772" s="167"/>
      <c r="O7772" s="167"/>
      <c r="P7772" s="142"/>
      <c r="Q7772" s="142"/>
      <c r="R7772" s="142"/>
      <c r="S7772" s="139"/>
    </row>
    <row r="7773" spans="2:19" ht="15.75" customHeight="1" x14ac:dyDescent="0.25">
      <c r="B7773" s="106"/>
      <c r="C7773" s="106"/>
      <c r="D7773" s="139"/>
      <c r="E7773" s="140"/>
      <c r="F7773" s="140"/>
      <c r="G7773" s="140"/>
      <c r="M7773" s="140"/>
      <c r="N7773" s="167"/>
      <c r="O7773" s="167"/>
      <c r="P7773" s="142"/>
      <c r="Q7773" s="142"/>
      <c r="R7773" s="142"/>
      <c r="S7773" s="139"/>
    </row>
    <row r="7774" spans="2:19" ht="15.75" customHeight="1" x14ac:dyDescent="0.25">
      <c r="B7774" s="106"/>
      <c r="C7774" s="106"/>
      <c r="D7774" s="139"/>
      <c r="E7774" s="140"/>
      <c r="F7774" s="140"/>
      <c r="G7774" s="140"/>
      <c r="M7774" s="140"/>
      <c r="N7774" s="167"/>
      <c r="O7774" s="167"/>
      <c r="P7774" s="142"/>
      <c r="Q7774" s="142"/>
      <c r="R7774" s="142"/>
      <c r="S7774" s="139"/>
    </row>
    <row r="7775" spans="2:19" ht="15.75" customHeight="1" x14ac:dyDescent="0.25">
      <c r="B7775" s="106"/>
      <c r="C7775" s="106"/>
      <c r="D7775" s="139"/>
      <c r="E7775" s="140"/>
      <c r="F7775" s="140"/>
      <c r="G7775" s="140"/>
      <c r="M7775" s="140"/>
      <c r="N7775" s="167"/>
      <c r="O7775" s="167"/>
      <c r="P7775" s="142"/>
      <c r="Q7775" s="142"/>
      <c r="R7775" s="142"/>
      <c r="S7775" s="139"/>
    </row>
    <row r="7776" spans="2:19" ht="15.75" customHeight="1" x14ac:dyDescent="0.25">
      <c r="B7776" s="106"/>
      <c r="C7776" s="106"/>
      <c r="D7776" s="139"/>
      <c r="E7776" s="140"/>
      <c r="F7776" s="140"/>
      <c r="G7776" s="140"/>
      <c r="M7776" s="140"/>
      <c r="N7776" s="167"/>
      <c r="O7776" s="167"/>
      <c r="P7776" s="142"/>
      <c r="Q7776" s="142"/>
      <c r="R7776" s="142"/>
      <c r="S7776" s="139"/>
    </row>
    <row r="7777" spans="2:19" ht="15.75" customHeight="1" x14ac:dyDescent="0.25">
      <c r="B7777" s="106"/>
      <c r="C7777" s="106"/>
      <c r="D7777" s="139"/>
      <c r="E7777" s="140"/>
      <c r="F7777" s="140"/>
      <c r="G7777" s="140"/>
      <c r="M7777" s="140"/>
      <c r="N7777" s="167"/>
      <c r="O7777" s="167"/>
      <c r="P7777" s="142"/>
      <c r="Q7777" s="142"/>
      <c r="R7777" s="142"/>
      <c r="S7777" s="139"/>
    </row>
    <row r="7778" spans="2:19" ht="15.75" customHeight="1" x14ac:dyDescent="0.25">
      <c r="B7778" s="106"/>
      <c r="C7778" s="106"/>
      <c r="D7778" s="139"/>
      <c r="E7778" s="140"/>
      <c r="F7778" s="140"/>
      <c r="G7778" s="140"/>
      <c r="M7778" s="140"/>
      <c r="N7778" s="167"/>
      <c r="O7778" s="167"/>
      <c r="P7778" s="142"/>
      <c r="Q7778" s="142"/>
      <c r="R7778" s="142"/>
      <c r="S7778" s="139"/>
    </row>
    <row r="7779" spans="2:19" ht="15.75" customHeight="1" x14ac:dyDescent="0.25">
      <c r="B7779" s="106"/>
      <c r="C7779" s="106"/>
      <c r="D7779" s="139"/>
      <c r="E7779" s="140"/>
      <c r="F7779" s="140"/>
      <c r="G7779" s="140"/>
      <c r="M7779" s="140"/>
      <c r="N7779" s="167"/>
      <c r="O7779" s="167"/>
      <c r="P7779" s="142"/>
      <c r="Q7779" s="142"/>
      <c r="R7779" s="142"/>
      <c r="S7779" s="139"/>
    </row>
    <row r="7780" spans="2:19" ht="15.75" customHeight="1" x14ac:dyDescent="0.25">
      <c r="B7780" s="106"/>
      <c r="C7780" s="106"/>
      <c r="D7780" s="139"/>
      <c r="E7780" s="140"/>
      <c r="F7780" s="140"/>
      <c r="G7780" s="140"/>
      <c r="M7780" s="140"/>
      <c r="N7780" s="167"/>
      <c r="O7780" s="167"/>
      <c r="P7780" s="142"/>
      <c r="Q7780" s="142"/>
      <c r="R7780" s="142"/>
      <c r="S7780" s="139"/>
    </row>
    <row r="7781" spans="2:19" ht="15.75" customHeight="1" x14ac:dyDescent="0.25">
      <c r="B7781" s="106"/>
      <c r="C7781" s="106"/>
      <c r="D7781" s="139"/>
      <c r="E7781" s="140"/>
      <c r="F7781" s="140"/>
      <c r="G7781" s="140"/>
      <c r="M7781" s="140"/>
      <c r="N7781" s="167"/>
      <c r="O7781" s="167"/>
      <c r="P7781" s="142"/>
      <c r="Q7781" s="142"/>
      <c r="R7781" s="142"/>
      <c r="S7781" s="139"/>
    </row>
    <row r="7782" spans="2:19" ht="15.75" customHeight="1" x14ac:dyDescent="0.25">
      <c r="B7782" s="106"/>
      <c r="C7782" s="106"/>
      <c r="D7782" s="139"/>
      <c r="E7782" s="140"/>
      <c r="F7782" s="140"/>
      <c r="G7782" s="140"/>
      <c r="M7782" s="140"/>
      <c r="N7782" s="167"/>
      <c r="O7782" s="167"/>
      <c r="P7782" s="142"/>
      <c r="Q7782" s="142"/>
      <c r="R7782" s="142"/>
      <c r="S7782" s="139"/>
    </row>
    <row r="7783" spans="2:19" ht="15.75" customHeight="1" x14ac:dyDescent="0.25">
      <c r="B7783" s="106"/>
      <c r="C7783" s="106"/>
      <c r="D7783" s="139"/>
      <c r="E7783" s="140"/>
      <c r="F7783" s="140"/>
      <c r="G7783" s="140"/>
      <c r="M7783" s="140"/>
      <c r="N7783" s="167"/>
      <c r="O7783" s="167"/>
      <c r="P7783" s="142"/>
      <c r="Q7783" s="142"/>
      <c r="R7783" s="142"/>
      <c r="S7783" s="139"/>
    </row>
    <row r="7784" spans="2:19" ht="15.75" customHeight="1" x14ac:dyDescent="0.25">
      <c r="B7784" s="106"/>
      <c r="C7784" s="106"/>
      <c r="D7784" s="139"/>
      <c r="E7784" s="140"/>
      <c r="F7784" s="140"/>
      <c r="G7784" s="140"/>
      <c r="M7784" s="140"/>
      <c r="N7784" s="167"/>
      <c r="O7784" s="167"/>
      <c r="P7784" s="142"/>
      <c r="Q7784" s="142"/>
      <c r="R7784" s="142"/>
      <c r="S7784" s="139"/>
    </row>
    <row r="7785" spans="2:19" ht="15.75" customHeight="1" x14ac:dyDescent="0.25">
      <c r="B7785" s="106"/>
      <c r="C7785" s="106"/>
      <c r="D7785" s="139"/>
      <c r="E7785" s="140"/>
      <c r="F7785" s="140"/>
      <c r="G7785" s="140"/>
      <c r="M7785" s="140"/>
      <c r="N7785" s="167"/>
      <c r="O7785" s="167"/>
      <c r="P7785" s="142"/>
      <c r="Q7785" s="142"/>
      <c r="R7785" s="142"/>
      <c r="S7785" s="139"/>
    </row>
    <row r="7786" spans="2:19" ht="15.75" customHeight="1" x14ac:dyDescent="0.25">
      <c r="B7786" s="106"/>
      <c r="C7786" s="106"/>
      <c r="D7786" s="139"/>
      <c r="E7786" s="140"/>
      <c r="F7786" s="140"/>
      <c r="G7786" s="140"/>
      <c r="M7786" s="140"/>
      <c r="N7786" s="167"/>
      <c r="O7786" s="167"/>
      <c r="P7786" s="142"/>
      <c r="Q7786" s="142"/>
      <c r="R7786" s="142"/>
      <c r="S7786" s="139"/>
    </row>
    <row r="7787" spans="2:19" ht="15.75" customHeight="1" x14ac:dyDescent="0.25">
      <c r="B7787" s="106"/>
      <c r="C7787" s="106"/>
      <c r="D7787" s="139"/>
      <c r="E7787" s="140"/>
      <c r="F7787" s="140"/>
      <c r="G7787" s="140"/>
      <c r="M7787" s="140"/>
      <c r="N7787" s="167"/>
      <c r="O7787" s="167"/>
      <c r="P7787" s="142"/>
      <c r="Q7787" s="142"/>
      <c r="R7787" s="142"/>
      <c r="S7787" s="139"/>
    </row>
    <row r="7788" spans="2:19" ht="15.75" customHeight="1" x14ac:dyDescent="0.25">
      <c r="B7788" s="106"/>
      <c r="C7788" s="106"/>
      <c r="D7788" s="139"/>
      <c r="E7788" s="140"/>
      <c r="F7788" s="140"/>
      <c r="G7788" s="140"/>
      <c r="M7788" s="140"/>
      <c r="N7788" s="167"/>
      <c r="O7788" s="167"/>
      <c r="P7788" s="142"/>
      <c r="Q7788" s="142"/>
      <c r="R7788" s="142"/>
      <c r="S7788" s="139"/>
    </row>
    <row r="7789" spans="2:19" ht="15.75" customHeight="1" x14ac:dyDescent="0.25">
      <c r="B7789" s="106"/>
      <c r="C7789" s="106"/>
      <c r="D7789" s="139"/>
      <c r="E7789" s="140"/>
      <c r="F7789" s="140"/>
      <c r="G7789" s="140"/>
      <c r="M7789" s="140"/>
      <c r="N7789" s="167"/>
      <c r="O7789" s="167"/>
      <c r="P7789" s="142"/>
      <c r="Q7789" s="142"/>
      <c r="R7789" s="142"/>
      <c r="S7789" s="139"/>
    </row>
    <row r="7790" spans="2:19" ht="15.75" customHeight="1" x14ac:dyDescent="0.25">
      <c r="B7790" s="106"/>
      <c r="C7790" s="106"/>
      <c r="D7790" s="139"/>
      <c r="E7790" s="140"/>
      <c r="F7790" s="140"/>
      <c r="G7790" s="140"/>
      <c r="M7790" s="140"/>
      <c r="N7790" s="167"/>
      <c r="O7790" s="167"/>
      <c r="P7790" s="142"/>
      <c r="Q7790" s="142"/>
      <c r="R7790" s="142"/>
      <c r="S7790" s="139"/>
    </row>
    <row r="7791" spans="2:19" ht="15.75" customHeight="1" x14ac:dyDescent="0.25">
      <c r="B7791" s="106"/>
      <c r="C7791" s="106"/>
      <c r="D7791" s="139"/>
      <c r="E7791" s="140"/>
      <c r="F7791" s="140"/>
      <c r="G7791" s="140"/>
      <c r="M7791" s="140"/>
      <c r="N7791" s="167"/>
      <c r="O7791" s="167"/>
      <c r="P7791" s="142"/>
      <c r="Q7791" s="142"/>
      <c r="R7791" s="142"/>
      <c r="S7791" s="139"/>
    </row>
    <row r="7792" spans="2:19" ht="15.75" customHeight="1" x14ac:dyDescent="0.25">
      <c r="B7792" s="106"/>
      <c r="C7792" s="106"/>
      <c r="D7792" s="139"/>
      <c r="E7792" s="140"/>
      <c r="F7792" s="140"/>
      <c r="G7792" s="140"/>
      <c r="M7792" s="140"/>
      <c r="N7792" s="167"/>
      <c r="O7792" s="167"/>
      <c r="P7792" s="142"/>
      <c r="Q7792" s="142"/>
      <c r="R7792" s="142"/>
      <c r="S7792" s="139"/>
    </row>
    <row r="7793" spans="2:19" ht="15.75" customHeight="1" x14ac:dyDescent="0.25">
      <c r="B7793" s="106"/>
      <c r="C7793" s="106"/>
      <c r="D7793" s="139"/>
      <c r="E7793" s="140"/>
      <c r="F7793" s="140"/>
      <c r="G7793" s="140"/>
      <c r="M7793" s="140"/>
      <c r="N7793" s="167"/>
      <c r="O7793" s="167"/>
      <c r="P7793" s="142"/>
      <c r="Q7793" s="142"/>
      <c r="R7793" s="142"/>
      <c r="S7793" s="139"/>
    </row>
    <row r="7794" spans="2:19" ht="15.75" customHeight="1" x14ac:dyDescent="0.25">
      <c r="B7794" s="106"/>
      <c r="C7794" s="106"/>
      <c r="D7794" s="139"/>
      <c r="E7794" s="140"/>
      <c r="F7794" s="140"/>
      <c r="G7794" s="140"/>
      <c r="M7794" s="140"/>
      <c r="N7794" s="167"/>
      <c r="O7794" s="167"/>
      <c r="P7794" s="142"/>
      <c r="Q7794" s="142"/>
      <c r="R7794" s="142"/>
      <c r="S7794" s="139"/>
    </row>
    <row r="7795" spans="2:19" ht="15.75" customHeight="1" x14ac:dyDescent="0.25">
      <c r="B7795" s="106"/>
      <c r="C7795" s="106"/>
      <c r="D7795" s="139"/>
      <c r="E7795" s="140"/>
      <c r="F7795" s="140"/>
      <c r="G7795" s="140"/>
      <c r="M7795" s="140"/>
      <c r="N7795" s="167"/>
      <c r="O7795" s="167"/>
      <c r="P7795" s="142"/>
      <c r="Q7795" s="142"/>
      <c r="R7795" s="142"/>
      <c r="S7795" s="139"/>
    </row>
    <row r="7796" spans="2:19" ht="15.75" customHeight="1" x14ac:dyDescent="0.25">
      <c r="B7796" s="106"/>
      <c r="C7796" s="106"/>
      <c r="D7796" s="139"/>
      <c r="E7796" s="140"/>
      <c r="F7796" s="140"/>
      <c r="G7796" s="140"/>
      <c r="M7796" s="140"/>
      <c r="N7796" s="167"/>
      <c r="O7796" s="167"/>
      <c r="P7796" s="142"/>
      <c r="Q7796" s="142"/>
      <c r="R7796" s="142"/>
      <c r="S7796" s="139"/>
    </row>
    <row r="7797" spans="2:19" ht="15.75" customHeight="1" x14ac:dyDescent="0.25">
      <c r="B7797" s="106"/>
      <c r="C7797" s="106"/>
      <c r="D7797" s="139"/>
      <c r="E7797" s="140"/>
      <c r="F7797" s="140"/>
      <c r="G7797" s="140"/>
      <c r="M7797" s="140"/>
      <c r="N7797" s="167"/>
      <c r="O7797" s="167"/>
      <c r="P7797" s="142"/>
      <c r="Q7797" s="142"/>
      <c r="R7797" s="142"/>
      <c r="S7797" s="139"/>
    </row>
    <row r="7798" spans="2:19" ht="15.75" customHeight="1" x14ac:dyDescent="0.25">
      <c r="B7798" s="106"/>
      <c r="C7798" s="106"/>
      <c r="D7798" s="139"/>
      <c r="E7798" s="140"/>
      <c r="F7798" s="140"/>
      <c r="G7798" s="140"/>
      <c r="M7798" s="140"/>
      <c r="N7798" s="167"/>
      <c r="O7798" s="167"/>
      <c r="P7798" s="142"/>
      <c r="Q7798" s="142"/>
      <c r="R7798" s="142"/>
      <c r="S7798" s="139"/>
    </row>
    <row r="7799" spans="2:19" ht="15.75" customHeight="1" x14ac:dyDescent="0.25">
      <c r="B7799" s="106"/>
      <c r="C7799" s="106"/>
      <c r="D7799" s="139"/>
      <c r="E7799" s="140"/>
      <c r="F7799" s="140"/>
      <c r="G7799" s="140"/>
      <c r="M7799" s="140"/>
      <c r="N7799" s="167"/>
      <c r="O7799" s="167"/>
      <c r="P7799" s="142"/>
      <c r="Q7799" s="142"/>
      <c r="R7799" s="142"/>
      <c r="S7799" s="139"/>
    </row>
    <row r="7800" spans="2:19" ht="15.75" customHeight="1" x14ac:dyDescent="0.25">
      <c r="B7800" s="106"/>
      <c r="C7800" s="106"/>
      <c r="D7800" s="139"/>
      <c r="E7800" s="140"/>
      <c r="F7800" s="140"/>
      <c r="G7800" s="140"/>
      <c r="M7800" s="140"/>
      <c r="N7800" s="167"/>
      <c r="O7800" s="167"/>
      <c r="P7800" s="142"/>
      <c r="Q7800" s="142"/>
      <c r="R7800" s="142"/>
      <c r="S7800" s="139"/>
    </row>
    <row r="7801" spans="2:19" ht="15.75" customHeight="1" x14ac:dyDescent="0.25">
      <c r="B7801" s="106"/>
      <c r="C7801" s="106"/>
      <c r="D7801" s="139"/>
      <c r="E7801" s="140"/>
      <c r="F7801" s="140"/>
      <c r="G7801" s="140"/>
      <c r="M7801" s="140"/>
      <c r="N7801" s="167"/>
      <c r="O7801" s="167"/>
      <c r="P7801" s="142"/>
      <c r="Q7801" s="142"/>
      <c r="R7801" s="142"/>
      <c r="S7801" s="139"/>
    </row>
    <row r="7802" spans="2:19" ht="15.75" customHeight="1" x14ac:dyDescent="0.25">
      <c r="B7802" s="106"/>
      <c r="C7802" s="106"/>
      <c r="D7802" s="139"/>
      <c r="E7802" s="140"/>
      <c r="F7802" s="140"/>
      <c r="G7802" s="140"/>
      <c r="M7802" s="140"/>
      <c r="N7802" s="167"/>
      <c r="O7802" s="167"/>
      <c r="P7802" s="142"/>
      <c r="Q7802" s="142"/>
      <c r="R7802" s="142"/>
      <c r="S7802" s="139"/>
    </row>
    <row r="7803" spans="2:19" ht="15.75" customHeight="1" x14ac:dyDescent="0.25">
      <c r="B7803" s="106"/>
      <c r="C7803" s="106"/>
      <c r="D7803" s="139"/>
      <c r="E7803" s="140"/>
      <c r="F7803" s="140"/>
      <c r="G7803" s="140"/>
      <c r="M7803" s="140"/>
      <c r="N7803" s="167"/>
      <c r="O7803" s="167"/>
      <c r="P7803" s="142"/>
      <c r="Q7803" s="142"/>
      <c r="R7803" s="142"/>
      <c r="S7803" s="139"/>
    </row>
    <row r="7804" spans="2:19" ht="15.75" customHeight="1" x14ac:dyDescent="0.25">
      <c r="B7804" s="106"/>
      <c r="C7804" s="106"/>
      <c r="D7804" s="139"/>
      <c r="E7804" s="140"/>
      <c r="F7804" s="140"/>
      <c r="G7804" s="140"/>
      <c r="M7804" s="140"/>
      <c r="N7804" s="167"/>
      <c r="O7804" s="167"/>
      <c r="P7804" s="142"/>
      <c r="Q7804" s="142"/>
      <c r="R7804" s="142"/>
      <c r="S7804" s="139"/>
    </row>
    <row r="7805" spans="2:19" ht="15.75" customHeight="1" x14ac:dyDescent="0.25">
      <c r="B7805" s="106"/>
      <c r="C7805" s="106"/>
      <c r="D7805" s="139"/>
      <c r="E7805" s="140"/>
      <c r="F7805" s="140"/>
      <c r="G7805" s="140"/>
      <c r="M7805" s="140"/>
      <c r="N7805" s="167"/>
      <c r="O7805" s="167"/>
      <c r="P7805" s="142"/>
      <c r="Q7805" s="142"/>
      <c r="R7805" s="142"/>
      <c r="S7805" s="139"/>
    </row>
    <row r="7806" spans="2:19" ht="15.75" customHeight="1" x14ac:dyDescent="0.25">
      <c r="B7806" s="106"/>
      <c r="C7806" s="106"/>
      <c r="D7806" s="139"/>
      <c r="E7806" s="140"/>
      <c r="F7806" s="140"/>
      <c r="G7806" s="140"/>
      <c r="M7806" s="140"/>
      <c r="N7806" s="167"/>
      <c r="O7806" s="167"/>
      <c r="P7806" s="142"/>
      <c r="Q7806" s="142"/>
      <c r="R7806" s="142"/>
      <c r="S7806" s="139"/>
    </row>
    <row r="7807" spans="2:19" ht="15.75" customHeight="1" x14ac:dyDescent="0.25">
      <c r="B7807" s="106"/>
      <c r="C7807" s="106"/>
      <c r="D7807" s="139"/>
      <c r="E7807" s="140"/>
      <c r="F7807" s="140"/>
      <c r="G7807" s="140"/>
      <c r="M7807" s="140"/>
      <c r="N7807" s="167"/>
      <c r="O7807" s="167"/>
      <c r="P7807" s="142"/>
      <c r="Q7807" s="142"/>
      <c r="R7807" s="142"/>
      <c r="S7807" s="139"/>
    </row>
    <row r="7808" spans="2:19" ht="15.75" customHeight="1" x14ac:dyDescent="0.25">
      <c r="B7808" s="106"/>
      <c r="C7808" s="106"/>
      <c r="D7808" s="139"/>
      <c r="E7808" s="140"/>
      <c r="F7808" s="140"/>
      <c r="G7808" s="140"/>
      <c r="M7808" s="140"/>
      <c r="N7808" s="167"/>
      <c r="O7808" s="167"/>
      <c r="P7808" s="142"/>
      <c r="Q7808" s="142"/>
      <c r="R7808" s="142"/>
      <c r="S7808" s="139"/>
    </row>
    <row r="7809" spans="2:19" ht="15.75" customHeight="1" x14ac:dyDescent="0.25">
      <c r="B7809" s="106"/>
      <c r="C7809" s="106"/>
      <c r="D7809" s="139"/>
      <c r="E7809" s="140"/>
      <c r="F7809" s="140"/>
      <c r="G7809" s="140"/>
      <c r="M7809" s="140"/>
      <c r="N7809" s="167"/>
      <c r="O7809" s="167"/>
      <c r="P7809" s="142"/>
      <c r="Q7809" s="142"/>
      <c r="R7809" s="142"/>
      <c r="S7809" s="139"/>
    </row>
    <row r="7810" spans="2:19" ht="15.75" customHeight="1" x14ac:dyDescent="0.25">
      <c r="B7810" s="106"/>
      <c r="C7810" s="106"/>
      <c r="D7810" s="139"/>
      <c r="E7810" s="140"/>
      <c r="F7810" s="140"/>
      <c r="G7810" s="140"/>
      <c r="M7810" s="140"/>
      <c r="N7810" s="167"/>
      <c r="O7810" s="167"/>
      <c r="P7810" s="142"/>
      <c r="Q7810" s="142"/>
      <c r="R7810" s="142"/>
      <c r="S7810" s="139"/>
    </row>
    <row r="7811" spans="2:19" ht="15.75" customHeight="1" x14ac:dyDescent="0.25">
      <c r="B7811" s="106"/>
      <c r="C7811" s="106"/>
      <c r="D7811" s="139"/>
      <c r="E7811" s="140"/>
      <c r="F7811" s="140"/>
      <c r="G7811" s="140"/>
      <c r="M7811" s="140"/>
      <c r="N7811" s="167"/>
      <c r="O7811" s="167"/>
      <c r="P7811" s="142"/>
      <c r="Q7811" s="142"/>
      <c r="R7811" s="142"/>
      <c r="S7811" s="139"/>
    </row>
    <row r="7812" spans="2:19" ht="15.75" customHeight="1" x14ac:dyDescent="0.25">
      <c r="B7812" s="106"/>
      <c r="C7812" s="106"/>
      <c r="D7812" s="139"/>
      <c r="E7812" s="140"/>
      <c r="F7812" s="140"/>
      <c r="G7812" s="140"/>
      <c r="M7812" s="140"/>
      <c r="N7812" s="167"/>
      <c r="O7812" s="167"/>
      <c r="P7812" s="142"/>
      <c r="Q7812" s="142"/>
      <c r="R7812" s="142"/>
      <c r="S7812" s="139"/>
    </row>
    <row r="7813" spans="2:19" ht="15.75" customHeight="1" x14ac:dyDescent="0.25">
      <c r="B7813" s="106"/>
      <c r="C7813" s="106"/>
      <c r="D7813" s="139"/>
      <c r="E7813" s="140"/>
      <c r="F7813" s="140"/>
      <c r="G7813" s="140"/>
      <c r="M7813" s="140"/>
      <c r="N7813" s="167"/>
      <c r="O7813" s="167"/>
      <c r="P7813" s="142"/>
      <c r="Q7813" s="142"/>
      <c r="R7813" s="142"/>
      <c r="S7813" s="139"/>
    </row>
    <row r="7814" spans="2:19" ht="15.75" customHeight="1" x14ac:dyDescent="0.25">
      <c r="B7814" s="106"/>
      <c r="C7814" s="106"/>
      <c r="D7814" s="139"/>
      <c r="E7814" s="140"/>
      <c r="F7814" s="140"/>
      <c r="G7814" s="140"/>
      <c r="M7814" s="140"/>
      <c r="N7814" s="167"/>
      <c r="O7814" s="167"/>
      <c r="P7814" s="142"/>
      <c r="Q7814" s="142"/>
      <c r="R7814" s="142"/>
      <c r="S7814" s="139"/>
    </row>
    <row r="7815" spans="2:19" ht="15.75" customHeight="1" x14ac:dyDescent="0.25">
      <c r="B7815" s="106"/>
      <c r="C7815" s="106"/>
      <c r="D7815" s="139"/>
      <c r="E7815" s="140"/>
      <c r="F7815" s="140"/>
      <c r="G7815" s="140"/>
      <c r="M7815" s="140"/>
      <c r="N7815" s="167"/>
      <c r="O7815" s="167"/>
      <c r="P7815" s="142"/>
      <c r="Q7815" s="142"/>
      <c r="R7815" s="142"/>
      <c r="S7815" s="139"/>
    </row>
    <row r="7816" spans="2:19" ht="15.75" customHeight="1" x14ac:dyDescent="0.25">
      <c r="B7816" s="106"/>
      <c r="C7816" s="106"/>
      <c r="D7816" s="139"/>
      <c r="E7816" s="140"/>
      <c r="F7816" s="140"/>
      <c r="G7816" s="140"/>
      <c r="M7816" s="140"/>
      <c r="N7816" s="167"/>
      <c r="O7816" s="167"/>
      <c r="P7816" s="142"/>
      <c r="Q7816" s="142"/>
      <c r="R7816" s="142"/>
      <c r="S7816" s="139"/>
    </row>
    <row r="7817" spans="2:19" ht="15.75" customHeight="1" x14ac:dyDescent="0.25">
      <c r="B7817" s="106"/>
      <c r="C7817" s="106"/>
      <c r="D7817" s="139"/>
      <c r="E7817" s="140"/>
      <c r="F7817" s="140"/>
      <c r="G7817" s="140"/>
      <c r="M7817" s="140"/>
      <c r="N7817" s="167"/>
      <c r="O7817" s="167"/>
      <c r="P7817" s="142"/>
      <c r="Q7817" s="142"/>
      <c r="R7817" s="142"/>
      <c r="S7817" s="139"/>
    </row>
    <row r="7818" spans="2:19" ht="15.75" customHeight="1" x14ac:dyDescent="0.25">
      <c r="B7818" s="106"/>
      <c r="C7818" s="106"/>
      <c r="D7818" s="139"/>
      <c r="E7818" s="140"/>
      <c r="F7818" s="140"/>
      <c r="G7818" s="140"/>
      <c r="M7818" s="140"/>
      <c r="N7818" s="167"/>
      <c r="O7818" s="167"/>
      <c r="P7818" s="142"/>
      <c r="Q7818" s="142"/>
      <c r="R7818" s="142"/>
      <c r="S7818" s="139"/>
    </row>
    <row r="7819" spans="2:19" ht="15.75" customHeight="1" x14ac:dyDescent="0.25">
      <c r="B7819" s="106"/>
      <c r="C7819" s="106"/>
      <c r="D7819" s="139"/>
      <c r="E7819" s="140"/>
      <c r="F7819" s="140"/>
      <c r="G7819" s="140"/>
      <c r="M7819" s="140"/>
      <c r="N7819" s="167"/>
      <c r="O7819" s="167"/>
      <c r="P7819" s="142"/>
      <c r="Q7819" s="142"/>
      <c r="R7819" s="142"/>
      <c r="S7819" s="139"/>
    </row>
    <row r="7820" spans="2:19" ht="15.75" customHeight="1" x14ac:dyDescent="0.25">
      <c r="B7820" s="106"/>
      <c r="C7820" s="106"/>
      <c r="D7820" s="139"/>
      <c r="E7820" s="140"/>
      <c r="F7820" s="140"/>
      <c r="G7820" s="140"/>
      <c r="M7820" s="140"/>
      <c r="N7820" s="167"/>
      <c r="O7820" s="167"/>
      <c r="P7820" s="142"/>
      <c r="Q7820" s="142"/>
      <c r="R7820" s="142"/>
      <c r="S7820" s="139"/>
    </row>
    <row r="7821" spans="2:19" ht="15.75" customHeight="1" x14ac:dyDescent="0.25">
      <c r="B7821" s="106"/>
      <c r="C7821" s="106"/>
      <c r="D7821" s="139"/>
      <c r="E7821" s="140"/>
      <c r="F7821" s="140"/>
      <c r="G7821" s="140"/>
      <c r="M7821" s="140"/>
      <c r="N7821" s="167"/>
      <c r="O7821" s="167"/>
      <c r="P7821" s="142"/>
      <c r="Q7821" s="142"/>
      <c r="R7821" s="142"/>
      <c r="S7821" s="139"/>
    </row>
    <row r="7822" spans="2:19" ht="15.75" customHeight="1" x14ac:dyDescent="0.25">
      <c r="B7822" s="106"/>
      <c r="C7822" s="106"/>
      <c r="D7822" s="139"/>
      <c r="E7822" s="140"/>
      <c r="F7822" s="140"/>
      <c r="G7822" s="140"/>
      <c r="M7822" s="140"/>
      <c r="N7822" s="167"/>
      <c r="O7822" s="167"/>
      <c r="P7822" s="142"/>
      <c r="Q7822" s="142"/>
      <c r="R7822" s="142"/>
      <c r="S7822" s="139"/>
    </row>
    <row r="7823" spans="2:19" ht="15.75" customHeight="1" x14ac:dyDescent="0.25">
      <c r="B7823" s="106"/>
      <c r="C7823" s="106"/>
      <c r="D7823" s="139"/>
      <c r="E7823" s="140"/>
      <c r="F7823" s="140"/>
      <c r="G7823" s="140"/>
      <c r="M7823" s="140"/>
      <c r="N7823" s="167"/>
      <c r="O7823" s="167"/>
      <c r="P7823" s="142"/>
      <c r="Q7823" s="142"/>
      <c r="R7823" s="142"/>
      <c r="S7823" s="139"/>
    </row>
    <row r="7824" spans="2:19" ht="15.75" customHeight="1" x14ac:dyDescent="0.25">
      <c r="B7824" s="106"/>
      <c r="C7824" s="106"/>
      <c r="D7824" s="139"/>
      <c r="E7824" s="140"/>
      <c r="F7824" s="140"/>
      <c r="G7824" s="140"/>
      <c r="M7824" s="140"/>
      <c r="N7824" s="167"/>
      <c r="O7824" s="167"/>
      <c r="P7824" s="142"/>
      <c r="Q7824" s="142"/>
      <c r="R7824" s="142"/>
      <c r="S7824" s="139"/>
    </row>
    <row r="7825" spans="2:19" ht="15.75" customHeight="1" x14ac:dyDescent="0.25">
      <c r="B7825" s="106"/>
      <c r="C7825" s="106"/>
      <c r="D7825" s="139"/>
      <c r="E7825" s="140"/>
      <c r="F7825" s="140"/>
      <c r="G7825" s="140"/>
      <c r="M7825" s="140"/>
      <c r="N7825" s="167"/>
      <c r="O7825" s="167"/>
      <c r="P7825" s="142"/>
      <c r="Q7825" s="142"/>
      <c r="R7825" s="142"/>
      <c r="S7825" s="139"/>
    </row>
    <row r="7826" spans="2:19" ht="15.75" customHeight="1" x14ac:dyDescent="0.25">
      <c r="B7826" s="106"/>
      <c r="C7826" s="106"/>
      <c r="D7826" s="139"/>
      <c r="E7826" s="140"/>
      <c r="F7826" s="140"/>
      <c r="G7826" s="140"/>
      <c r="M7826" s="140"/>
      <c r="N7826" s="167"/>
      <c r="O7826" s="167"/>
      <c r="P7826" s="142"/>
      <c r="Q7826" s="142"/>
      <c r="R7826" s="142"/>
      <c r="S7826" s="139"/>
    </row>
    <row r="7827" spans="2:19" ht="15.75" customHeight="1" x14ac:dyDescent="0.25">
      <c r="B7827" s="106"/>
      <c r="C7827" s="106"/>
      <c r="D7827" s="139"/>
      <c r="E7827" s="140"/>
      <c r="F7827" s="140"/>
      <c r="G7827" s="140"/>
      <c r="M7827" s="140"/>
      <c r="N7827" s="167"/>
      <c r="O7827" s="167"/>
      <c r="P7827" s="142"/>
      <c r="Q7827" s="142"/>
      <c r="R7827" s="142"/>
      <c r="S7827" s="139"/>
    </row>
    <row r="7828" spans="2:19" ht="15.75" customHeight="1" x14ac:dyDescent="0.25">
      <c r="B7828" s="106"/>
      <c r="C7828" s="106"/>
      <c r="D7828" s="139"/>
      <c r="E7828" s="140"/>
      <c r="F7828" s="140"/>
      <c r="G7828" s="140"/>
      <c r="M7828" s="140"/>
      <c r="N7828" s="167"/>
      <c r="O7828" s="167"/>
      <c r="P7828" s="142"/>
      <c r="Q7828" s="142"/>
      <c r="R7828" s="142"/>
      <c r="S7828" s="139"/>
    </row>
    <row r="7829" spans="2:19" ht="15.75" customHeight="1" x14ac:dyDescent="0.25">
      <c r="B7829" s="106"/>
      <c r="C7829" s="106"/>
      <c r="D7829" s="139"/>
      <c r="E7829" s="140"/>
      <c r="F7829" s="140"/>
      <c r="G7829" s="140"/>
      <c r="M7829" s="140"/>
      <c r="N7829" s="167"/>
      <c r="O7829" s="167"/>
      <c r="P7829" s="142"/>
      <c r="Q7829" s="142"/>
      <c r="R7829" s="142"/>
      <c r="S7829" s="139"/>
    </row>
    <row r="7830" spans="2:19" ht="15.75" customHeight="1" x14ac:dyDescent="0.25">
      <c r="B7830" s="106"/>
      <c r="C7830" s="106"/>
      <c r="D7830" s="139"/>
      <c r="E7830" s="140"/>
      <c r="F7830" s="140"/>
      <c r="G7830" s="140"/>
      <c r="M7830" s="140"/>
      <c r="N7830" s="167"/>
      <c r="O7830" s="167"/>
      <c r="P7830" s="142"/>
      <c r="Q7830" s="142"/>
      <c r="R7830" s="142"/>
      <c r="S7830" s="139"/>
    </row>
    <row r="7831" spans="2:19" ht="15.75" customHeight="1" x14ac:dyDescent="0.25">
      <c r="B7831" s="106"/>
      <c r="C7831" s="106"/>
      <c r="D7831" s="139"/>
      <c r="E7831" s="140"/>
      <c r="F7831" s="140"/>
      <c r="G7831" s="140"/>
      <c r="M7831" s="140"/>
      <c r="N7831" s="167"/>
      <c r="O7831" s="167"/>
      <c r="P7831" s="142"/>
      <c r="Q7831" s="142"/>
      <c r="R7831" s="142"/>
      <c r="S7831" s="139"/>
    </row>
    <row r="7832" spans="2:19" ht="15.75" customHeight="1" x14ac:dyDescent="0.25">
      <c r="B7832" s="106"/>
      <c r="C7832" s="106"/>
      <c r="D7832" s="139"/>
      <c r="E7832" s="140"/>
      <c r="F7832" s="140"/>
      <c r="G7832" s="140"/>
      <c r="M7832" s="140"/>
      <c r="N7832" s="167"/>
      <c r="O7832" s="167"/>
      <c r="P7832" s="142"/>
      <c r="Q7832" s="142"/>
      <c r="R7832" s="142"/>
      <c r="S7832" s="139"/>
    </row>
    <row r="7833" spans="2:19" ht="15.75" customHeight="1" x14ac:dyDescent="0.25">
      <c r="B7833" s="106"/>
      <c r="C7833" s="106"/>
      <c r="D7833" s="139"/>
      <c r="E7833" s="140"/>
      <c r="F7833" s="140"/>
      <c r="G7833" s="140"/>
      <c r="M7833" s="140"/>
      <c r="N7833" s="167"/>
      <c r="O7833" s="167"/>
      <c r="P7833" s="142"/>
      <c r="Q7833" s="142"/>
      <c r="R7833" s="142"/>
      <c r="S7833" s="139"/>
    </row>
    <row r="7834" spans="2:19" ht="15.75" customHeight="1" x14ac:dyDescent="0.25">
      <c r="B7834" s="106"/>
      <c r="C7834" s="106"/>
      <c r="D7834" s="139"/>
      <c r="E7834" s="140"/>
      <c r="F7834" s="140"/>
      <c r="G7834" s="140"/>
      <c r="M7834" s="140"/>
      <c r="N7834" s="167"/>
      <c r="O7834" s="167"/>
      <c r="P7834" s="142"/>
      <c r="Q7834" s="142"/>
      <c r="R7834" s="142"/>
      <c r="S7834" s="139"/>
    </row>
    <row r="7835" spans="2:19" ht="15.75" customHeight="1" x14ac:dyDescent="0.25">
      <c r="B7835" s="106"/>
      <c r="C7835" s="106"/>
      <c r="D7835" s="139"/>
      <c r="E7835" s="140"/>
      <c r="F7835" s="140"/>
      <c r="G7835" s="140"/>
      <c r="M7835" s="140"/>
      <c r="N7835" s="167"/>
      <c r="O7835" s="167"/>
      <c r="P7835" s="142"/>
      <c r="Q7835" s="142"/>
      <c r="R7835" s="142"/>
      <c r="S7835" s="139"/>
    </row>
    <row r="7836" spans="2:19" ht="15.75" customHeight="1" x14ac:dyDescent="0.25">
      <c r="B7836" s="106"/>
      <c r="C7836" s="106"/>
      <c r="D7836" s="139"/>
      <c r="E7836" s="140"/>
      <c r="F7836" s="140"/>
      <c r="G7836" s="140"/>
      <c r="M7836" s="140"/>
      <c r="N7836" s="167"/>
      <c r="O7836" s="167"/>
      <c r="P7836" s="142"/>
      <c r="Q7836" s="142"/>
      <c r="R7836" s="142"/>
      <c r="S7836" s="139"/>
    </row>
    <row r="7837" spans="2:19" ht="15.75" customHeight="1" x14ac:dyDescent="0.25">
      <c r="B7837" s="106"/>
      <c r="C7837" s="106"/>
      <c r="D7837" s="139"/>
      <c r="E7837" s="140"/>
      <c r="F7837" s="140"/>
      <c r="G7837" s="140"/>
      <c r="M7837" s="140"/>
      <c r="N7837" s="167"/>
      <c r="O7837" s="167"/>
      <c r="P7837" s="142"/>
      <c r="Q7837" s="142"/>
      <c r="R7837" s="142"/>
      <c r="S7837" s="139"/>
    </row>
    <row r="7838" spans="2:19" ht="15.75" customHeight="1" x14ac:dyDescent="0.25">
      <c r="B7838" s="106"/>
      <c r="C7838" s="106"/>
      <c r="D7838" s="139"/>
      <c r="E7838" s="140"/>
      <c r="F7838" s="140"/>
      <c r="G7838" s="140"/>
      <c r="M7838" s="140"/>
      <c r="N7838" s="167"/>
      <c r="O7838" s="167"/>
      <c r="P7838" s="142"/>
      <c r="Q7838" s="142"/>
      <c r="R7838" s="142"/>
      <c r="S7838" s="139"/>
    </row>
    <row r="7839" spans="2:19" ht="15.75" customHeight="1" x14ac:dyDescent="0.25">
      <c r="B7839" s="106"/>
      <c r="C7839" s="106"/>
      <c r="D7839" s="139"/>
      <c r="E7839" s="140"/>
      <c r="F7839" s="140"/>
      <c r="G7839" s="140"/>
      <c r="M7839" s="140"/>
      <c r="N7839" s="167"/>
      <c r="O7839" s="167"/>
      <c r="P7839" s="142"/>
      <c r="Q7839" s="142"/>
      <c r="R7839" s="142"/>
      <c r="S7839" s="139"/>
    </row>
    <row r="7840" spans="2:19" ht="15.75" customHeight="1" x14ac:dyDescent="0.25">
      <c r="B7840" s="106"/>
      <c r="C7840" s="106"/>
      <c r="D7840" s="139"/>
      <c r="E7840" s="140"/>
      <c r="F7840" s="140"/>
      <c r="G7840" s="140"/>
      <c r="M7840" s="140"/>
      <c r="N7840" s="167"/>
      <c r="O7840" s="167"/>
      <c r="P7840" s="142"/>
      <c r="Q7840" s="142"/>
      <c r="R7840" s="142"/>
      <c r="S7840" s="139"/>
    </row>
    <row r="7841" spans="2:19" ht="15.75" customHeight="1" x14ac:dyDescent="0.25">
      <c r="B7841" s="106"/>
      <c r="C7841" s="106"/>
      <c r="D7841" s="139"/>
      <c r="E7841" s="140"/>
      <c r="F7841" s="140"/>
      <c r="G7841" s="140"/>
      <c r="M7841" s="140"/>
      <c r="N7841" s="167"/>
      <c r="O7841" s="167"/>
      <c r="P7841" s="142"/>
      <c r="Q7841" s="142"/>
      <c r="R7841" s="142"/>
      <c r="S7841" s="139"/>
    </row>
    <row r="7842" spans="2:19" ht="15.75" customHeight="1" x14ac:dyDescent="0.25">
      <c r="B7842" s="106"/>
      <c r="C7842" s="106"/>
      <c r="D7842" s="139"/>
      <c r="E7842" s="140"/>
      <c r="F7842" s="140"/>
      <c r="G7842" s="140"/>
      <c r="M7842" s="140"/>
      <c r="N7842" s="167"/>
      <c r="O7842" s="167"/>
      <c r="P7842" s="142"/>
      <c r="Q7842" s="142"/>
      <c r="R7842" s="142"/>
      <c r="S7842" s="139"/>
    </row>
    <row r="7843" spans="2:19" ht="15.75" customHeight="1" x14ac:dyDescent="0.25">
      <c r="B7843" s="106"/>
      <c r="C7843" s="106"/>
      <c r="D7843" s="139"/>
      <c r="E7843" s="140"/>
      <c r="F7843" s="140"/>
      <c r="G7843" s="140"/>
      <c r="M7843" s="140"/>
      <c r="N7843" s="167"/>
      <c r="O7843" s="167"/>
      <c r="P7843" s="142"/>
      <c r="Q7843" s="142"/>
      <c r="R7843" s="142"/>
      <c r="S7843" s="139"/>
    </row>
    <row r="7844" spans="2:19" ht="15.75" customHeight="1" x14ac:dyDescent="0.25">
      <c r="B7844" s="106"/>
      <c r="C7844" s="106"/>
      <c r="D7844" s="139"/>
      <c r="E7844" s="140"/>
      <c r="F7844" s="140"/>
      <c r="G7844" s="140"/>
      <c r="M7844" s="140"/>
      <c r="N7844" s="167"/>
      <c r="O7844" s="167"/>
      <c r="P7844" s="142"/>
      <c r="Q7844" s="142"/>
      <c r="R7844" s="142"/>
      <c r="S7844" s="139"/>
    </row>
    <row r="7845" spans="2:19" ht="15.75" customHeight="1" x14ac:dyDescent="0.25">
      <c r="B7845" s="106"/>
      <c r="C7845" s="106"/>
      <c r="D7845" s="139"/>
      <c r="E7845" s="140"/>
      <c r="F7845" s="140"/>
      <c r="G7845" s="140"/>
      <c r="M7845" s="140"/>
      <c r="N7845" s="167"/>
      <c r="O7845" s="167"/>
      <c r="P7845" s="142"/>
      <c r="Q7845" s="142"/>
      <c r="R7845" s="142"/>
      <c r="S7845" s="139"/>
    </row>
    <row r="7846" spans="2:19" ht="15.75" customHeight="1" x14ac:dyDescent="0.25">
      <c r="B7846" s="106"/>
      <c r="C7846" s="106"/>
      <c r="D7846" s="139"/>
      <c r="E7846" s="140"/>
      <c r="F7846" s="140"/>
      <c r="G7846" s="140"/>
      <c r="M7846" s="140"/>
      <c r="N7846" s="167"/>
      <c r="O7846" s="167"/>
      <c r="P7846" s="142"/>
      <c r="Q7846" s="142"/>
      <c r="R7846" s="142"/>
      <c r="S7846" s="139"/>
    </row>
    <row r="7847" spans="2:19" ht="15.75" customHeight="1" x14ac:dyDescent="0.25">
      <c r="B7847" s="106"/>
      <c r="C7847" s="106"/>
      <c r="D7847" s="139"/>
      <c r="E7847" s="140"/>
      <c r="F7847" s="140"/>
      <c r="G7847" s="140"/>
      <c r="M7847" s="140"/>
      <c r="N7847" s="167"/>
      <c r="O7847" s="167"/>
      <c r="P7847" s="142"/>
      <c r="Q7847" s="142"/>
      <c r="R7847" s="142"/>
      <c r="S7847" s="139"/>
    </row>
    <row r="7848" spans="2:19" ht="15.75" customHeight="1" x14ac:dyDescent="0.25">
      <c r="B7848" s="106"/>
      <c r="C7848" s="106"/>
      <c r="D7848" s="139"/>
      <c r="E7848" s="140"/>
      <c r="F7848" s="140"/>
      <c r="G7848" s="140"/>
      <c r="M7848" s="140"/>
      <c r="N7848" s="167"/>
      <c r="O7848" s="167"/>
      <c r="P7848" s="142"/>
      <c r="Q7848" s="142"/>
      <c r="R7848" s="142"/>
      <c r="S7848" s="139"/>
    </row>
    <row r="7849" spans="2:19" ht="15.75" customHeight="1" x14ac:dyDescent="0.25">
      <c r="B7849" s="106"/>
      <c r="C7849" s="106"/>
      <c r="D7849" s="139"/>
      <c r="E7849" s="140"/>
      <c r="F7849" s="140"/>
      <c r="G7849" s="140"/>
      <c r="M7849" s="140"/>
      <c r="N7849" s="167"/>
      <c r="O7849" s="167"/>
      <c r="P7849" s="142"/>
      <c r="Q7849" s="142"/>
      <c r="R7849" s="142"/>
      <c r="S7849" s="139"/>
    </row>
    <row r="7850" spans="2:19" ht="15.75" customHeight="1" x14ac:dyDescent="0.25">
      <c r="B7850" s="106"/>
      <c r="C7850" s="106"/>
      <c r="D7850" s="139"/>
      <c r="E7850" s="140"/>
      <c r="F7850" s="140"/>
      <c r="G7850" s="140"/>
      <c r="M7850" s="140"/>
      <c r="N7850" s="167"/>
      <c r="O7850" s="167"/>
      <c r="P7850" s="142"/>
      <c r="Q7850" s="142"/>
      <c r="R7850" s="142"/>
      <c r="S7850" s="139"/>
    </row>
    <row r="7851" spans="2:19" ht="15.75" customHeight="1" x14ac:dyDescent="0.25">
      <c r="B7851" s="106"/>
      <c r="C7851" s="106"/>
      <c r="D7851" s="139"/>
      <c r="E7851" s="140"/>
      <c r="F7851" s="140"/>
      <c r="G7851" s="140"/>
      <c r="M7851" s="140"/>
      <c r="N7851" s="167"/>
      <c r="O7851" s="167"/>
      <c r="P7851" s="142"/>
      <c r="Q7851" s="142"/>
      <c r="R7851" s="142"/>
      <c r="S7851" s="139"/>
    </row>
    <row r="7852" spans="2:19" ht="15.75" customHeight="1" x14ac:dyDescent="0.25">
      <c r="B7852" s="106"/>
      <c r="C7852" s="106"/>
      <c r="D7852" s="139"/>
      <c r="E7852" s="140"/>
      <c r="F7852" s="140"/>
      <c r="G7852" s="140"/>
      <c r="M7852" s="140"/>
      <c r="N7852" s="167"/>
      <c r="O7852" s="167"/>
      <c r="P7852" s="142"/>
      <c r="Q7852" s="142"/>
      <c r="R7852" s="142"/>
      <c r="S7852" s="139"/>
    </row>
    <row r="7853" spans="2:19" ht="15.75" customHeight="1" x14ac:dyDescent="0.25">
      <c r="B7853" s="106"/>
      <c r="C7853" s="106"/>
      <c r="D7853" s="139"/>
      <c r="E7853" s="140"/>
      <c r="F7853" s="140"/>
      <c r="G7853" s="140"/>
      <c r="M7853" s="140"/>
      <c r="N7853" s="167"/>
      <c r="O7853" s="167"/>
      <c r="P7853" s="142"/>
      <c r="Q7853" s="142"/>
      <c r="R7853" s="142"/>
      <c r="S7853" s="139"/>
    </row>
    <row r="7854" spans="2:19" ht="15.75" customHeight="1" x14ac:dyDescent="0.25">
      <c r="B7854" s="106"/>
      <c r="C7854" s="106"/>
      <c r="D7854" s="139"/>
      <c r="E7854" s="140"/>
      <c r="F7854" s="140"/>
      <c r="G7854" s="140"/>
      <c r="M7854" s="140"/>
      <c r="N7854" s="167"/>
      <c r="O7854" s="167"/>
      <c r="P7854" s="142"/>
      <c r="Q7854" s="142"/>
      <c r="R7854" s="142"/>
      <c r="S7854" s="139"/>
    </row>
    <row r="7855" spans="2:19" ht="15.75" customHeight="1" x14ac:dyDescent="0.25">
      <c r="B7855" s="106"/>
      <c r="C7855" s="106"/>
      <c r="D7855" s="139"/>
      <c r="E7855" s="140"/>
      <c r="F7855" s="140"/>
      <c r="G7855" s="140"/>
      <c r="M7855" s="140"/>
      <c r="N7855" s="167"/>
      <c r="O7855" s="167"/>
      <c r="P7855" s="142"/>
      <c r="Q7855" s="142"/>
      <c r="R7855" s="142"/>
      <c r="S7855" s="139"/>
    </row>
    <row r="7856" spans="2:19" ht="15.75" customHeight="1" x14ac:dyDescent="0.25">
      <c r="B7856" s="106"/>
      <c r="C7856" s="106"/>
      <c r="D7856" s="139"/>
      <c r="E7856" s="140"/>
      <c r="F7856" s="140"/>
      <c r="G7856" s="140"/>
      <c r="M7856" s="140"/>
      <c r="N7856" s="167"/>
      <c r="O7856" s="167"/>
      <c r="P7856" s="142"/>
      <c r="Q7856" s="142"/>
      <c r="R7856" s="142"/>
      <c r="S7856" s="139"/>
    </row>
    <row r="7857" spans="2:19" ht="15.75" customHeight="1" x14ac:dyDescent="0.25">
      <c r="B7857" s="106"/>
      <c r="C7857" s="106"/>
      <c r="D7857" s="139"/>
      <c r="E7857" s="140"/>
      <c r="F7857" s="140"/>
      <c r="G7857" s="140"/>
      <c r="M7857" s="140"/>
      <c r="N7857" s="167"/>
      <c r="O7857" s="167"/>
      <c r="P7857" s="142"/>
      <c r="Q7857" s="142"/>
      <c r="R7857" s="142"/>
      <c r="S7857" s="139"/>
    </row>
    <row r="7858" spans="2:19" ht="15.75" customHeight="1" x14ac:dyDescent="0.25">
      <c r="B7858" s="106"/>
      <c r="C7858" s="106"/>
      <c r="D7858" s="139"/>
      <c r="E7858" s="140"/>
      <c r="F7858" s="140"/>
      <c r="G7858" s="140"/>
      <c r="M7858" s="140"/>
      <c r="N7858" s="167"/>
      <c r="O7858" s="167"/>
      <c r="P7858" s="142"/>
      <c r="Q7858" s="142"/>
      <c r="R7858" s="142"/>
      <c r="S7858" s="139"/>
    </row>
    <row r="7859" spans="2:19" ht="15.75" customHeight="1" x14ac:dyDescent="0.25">
      <c r="B7859" s="106"/>
      <c r="C7859" s="106"/>
      <c r="D7859" s="139"/>
      <c r="E7859" s="140"/>
      <c r="F7859" s="140"/>
      <c r="G7859" s="140"/>
      <c r="M7859" s="140"/>
      <c r="N7859" s="167"/>
      <c r="O7859" s="167"/>
      <c r="P7859" s="142"/>
      <c r="Q7859" s="142"/>
      <c r="R7859" s="142"/>
      <c r="S7859" s="139"/>
    </row>
    <row r="7860" spans="2:19" ht="15.75" customHeight="1" x14ac:dyDescent="0.25">
      <c r="B7860" s="106"/>
      <c r="C7860" s="106"/>
      <c r="D7860" s="139"/>
      <c r="E7860" s="140"/>
      <c r="F7860" s="140"/>
      <c r="G7860" s="140"/>
      <c r="M7860" s="140"/>
      <c r="N7860" s="167"/>
      <c r="O7860" s="167"/>
      <c r="P7860" s="142"/>
      <c r="Q7860" s="142"/>
      <c r="R7860" s="142"/>
      <c r="S7860" s="139"/>
    </row>
    <row r="7861" spans="2:19" ht="15.75" customHeight="1" x14ac:dyDescent="0.25">
      <c r="B7861" s="106"/>
      <c r="C7861" s="106"/>
      <c r="D7861" s="139"/>
      <c r="E7861" s="140"/>
      <c r="F7861" s="140"/>
      <c r="G7861" s="140"/>
      <c r="M7861" s="140"/>
      <c r="N7861" s="167"/>
      <c r="O7861" s="167"/>
      <c r="P7861" s="142"/>
      <c r="Q7861" s="142"/>
      <c r="R7861" s="142"/>
      <c r="S7861" s="139"/>
    </row>
    <row r="7862" spans="2:19" ht="15.75" customHeight="1" x14ac:dyDescent="0.25">
      <c r="B7862" s="106"/>
      <c r="C7862" s="106"/>
      <c r="D7862" s="139"/>
      <c r="E7862" s="140"/>
      <c r="F7862" s="140"/>
      <c r="G7862" s="140"/>
      <c r="M7862" s="140"/>
      <c r="N7862" s="167"/>
      <c r="O7862" s="167"/>
      <c r="P7862" s="142"/>
      <c r="Q7862" s="142"/>
      <c r="R7862" s="142"/>
      <c r="S7862" s="139"/>
    </row>
    <row r="7863" spans="2:19" ht="15.75" customHeight="1" x14ac:dyDescent="0.25">
      <c r="B7863" s="106"/>
      <c r="C7863" s="106"/>
      <c r="D7863" s="139"/>
      <c r="E7863" s="140"/>
      <c r="F7863" s="140"/>
      <c r="G7863" s="140"/>
      <c r="M7863" s="140"/>
      <c r="N7863" s="167"/>
      <c r="O7863" s="167"/>
      <c r="P7863" s="142"/>
      <c r="Q7863" s="142"/>
      <c r="R7863" s="142"/>
      <c r="S7863" s="139"/>
    </row>
    <row r="7864" spans="2:19" ht="15.75" customHeight="1" x14ac:dyDescent="0.25">
      <c r="B7864" s="106"/>
      <c r="C7864" s="106"/>
      <c r="D7864" s="139"/>
      <c r="E7864" s="140"/>
      <c r="F7864" s="140"/>
      <c r="G7864" s="140"/>
      <c r="M7864" s="140"/>
      <c r="N7864" s="167"/>
      <c r="O7864" s="167"/>
      <c r="P7864" s="142"/>
      <c r="Q7864" s="142"/>
      <c r="R7864" s="142"/>
      <c r="S7864" s="139"/>
    </row>
    <row r="7865" spans="2:19" ht="15.75" customHeight="1" x14ac:dyDescent="0.25">
      <c r="B7865" s="106"/>
      <c r="C7865" s="106"/>
      <c r="D7865" s="139"/>
      <c r="E7865" s="140"/>
      <c r="F7865" s="140"/>
      <c r="G7865" s="140"/>
      <c r="M7865" s="140"/>
      <c r="N7865" s="167"/>
      <c r="O7865" s="167"/>
      <c r="P7865" s="142"/>
      <c r="Q7865" s="142"/>
      <c r="R7865" s="142"/>
      <c r="S7865" s="139"/>
    </row>
    <row r="7866" spans="2:19" ht="15.75" customHeight="1" x14ac:dyDescent="0.25">
      <c r="B7866" s="106"/>
      <c r="C7866" s="106"/>
      <c r="D7866" s="139"/>
      <c r="E7866" s="140"/>
      <c r="F7866" s="140"/>
      <c r="G7866" s="140"/>
      <c r="M7866" s="140"/>
      <c r="N7866" s="167"/>
      <c r="O7866" s="167"/>
      <c r="P7866" s="142"/>
      <c r="Q7866" s="142"/>
      <c r="R7866" s="142"/>
      <c r="S7866" s="139"/>
    </row>
    <row r="7867" spans="2:19" ht="15.75" customHeight="1" x14ac:dyDescent="0.25">
      <c r="B7867" s="106"/>
      <c r="C7867" s="106"/>
      <c r="D7867" s="139"/>
      <c r="E7867" s="140"/>
      <c r="F7867" s="140"/>
      <c r="G7867" s="140"/>
      <c r="M7867" s="140"/>
      <c r="N7867" s="167"/>
      <c r="O7867" s="167"/>
      <c r="P7867" s="142"/>
      <c r="Q7867" s="142"/>
      <c r="R7867" s="142"/>
      <c r="S7867" s="139"/>
    </row>
    <row r="7868" spans="2:19" ht="15.75" customHeight="1" x14ac:dyDescent="0.25">
      <c r="B7868" s="106"/>
      <c r="C7868" s="106"/>
      <c r="D7868" s="139"/>
      <c r="E7868" s="140"/>
      <c r="F7868" s="140"/>
      <c r="G7868" s="140"/>
      <c r="M7868" s="140"/>
      <c r="N7868" s="167"/>
      <c r="O7868" s="167"/>
      <c r="P7868" s="142"/>
      <c r="Q7868" s="142"/>
      <c r="R7868" s="142"/>
      <c r="S7868" s="139"/>
    </row>
    <row r="7869" spans="2:19" ht="15.75" customHeight="1" x14ac:dyDescent="0.25">
      <c r="B7869" s="106"/>
      <c r="C7869" s="106"/>
      <c r="D7869" s="139"/>
      <c r="E7869" s="140"/>
      <c r="F7869" s="140"/>
      <c r="G7869" s="140"/>
      <c r="M7869" s="140"/>
      <c r="N7869" s="167"/>
      <c r="O7869" s="167"/>
      <c r="P7869" s="142"/>
      <c r="Q7869" s="142"/>
      <c r="R7869" s="142"/>
      <c r="S7869" s="139"/>
    </row>
    <row r="7870" spans="2:19" ht="15.75" customHeight="1" x14ac:dyDescent="0.25">
      <c r="B7870" s="106"/>
      <c r="C7870" s="106"/>
      <c r="D7870" s="139"/>
      <c r="E7870" s="140"/>
      <c r="F7870" s="140"/>
      <c r="G7870" s="140"/>
      <c r="M7870" s="140"/>
      <c r="N7870" s="167"/>
      <c r="O7870" s="167"/>
      <c r="P7870" s="142"/>
      <c r="Q7870" s="142"/>
      <c r="R7870" s="142"/>
      <c r="S7870" s="139"/>
    </row>
    <row r="7871" spans="2:19" ht="15.75" customHeight="1" x14ac:dyDescent="0.25">
      <c r="B7871" s="106"/>
      <c r="C7871" s="106"/>
      <c r="D7871" s="139"/>
      <c r="E7871" s="140"/>
      <c r="F7871" s="140"/>
      <c r="G7871" s="140"/>
      <c r="M7871" s="140"/>
      <c r="N7871" s="167"/>
      <c r="O7871" s="167"/>
      <c r="P7871" s="142"/>
      <c r="Q7871" s="142"/>
      <c r="R7871" s="142"/>
      <c r="S7871" s="139"/>
    </row>
    <row r="7872" spans="2:19" ht="15.75" customHeight="1" x14ac:dyDescent="0.25">
      <c r="B7872" s="106"/>
      <c r="C7872" s="106"/>
      <c r="D7872" s="139"/>
      <c r="E7872" s="140"/>
      <c r="F7872" s="140"/>
      <c r="G7872" s="140"/>
      <c r="M7872" s="140"/>
      <c r="N7872" s="167"/>
      <c r="O7872" s="167"/>
      <c r="P7872" s="142"/>
      <c r="Q7872" s="142"/>
      <c r="R7872" s="142"/>
      <c r="S7872" s="139"/>
    </row>
    <row r="7873" spans="2:19" ht="15.75" customHeight="1" x14ac:dyDescent="0.25">
      <c r="B7873" s="106"/>
      <c r="C7873" s="106"/>
      <c r="D7873" s="139"/>
      <c r="E7873" s="140"/>
      <c r="F7873" s="140"/>
      <c r="G7873" s="140"/>
      <c r="M7873" s="140"/>
      <c r="N7873" s="167"/>
      <c r="O7873" s="167"/>
      <c r="P7873" s="142"/>
      <c r="Q7873" s="142"/>
      <c r="R7873" s="142"/>
      <c r="S7873" s="139"/>
    </row>
    <row r="7874" spans="2:19" ht="15.75" customHeight="1" x14ac:dyDescent="0.25">
      <c r="B7874" s="106"/>
      <c r="C7874" s="106"/>
      <c r="D7874" s="139"/>
      <c r="E7874" s="140"/>
      <c r="F7874" s="140"/>
      <c r="G7874" s="140"/>
      <c r="M7874" s="140"/>
      <c r="N7874" s="167"/>
      <c r="O7874" s="167"/>
      <c r="P7874" s="142"/>
      <c r="Q7874" s="142"/>
      <c r="R7874" s="142"/>
      <c r="S7874" s="139"/>
    </row>
    <row r="7875" spans="2:19" ht="15.75" customHeight="1" x14ac:dyDescent="0.25">
      <c r="B7875" s="106"/>
      <c r="C7875" s="106"/>
      <c r="D7875" s="139"/>
      <c r="E7875" s="140"/>
      <c r="F7875" s="140"/>
      <c r="G7875" s="140"/>
      <c r="M7875" s="140"/>
      <c r="N7875" s="167"/>
      <c r="O7875" s="167"/>
      <c r="P7875" s="142"/>
      <c r="Q7875" s="142"/>
      <c r="R7875" s="142"/>
      <c r="S7875" s="139"/>
    </row>
    <row r="7876" spans="2:19" ht="15.75" customHeight="1" x14ac:dyDescent="0.25">
      <c r="B7876" s="106"/>
      <c r="C7876" s="106"/>
      <c r="D7876" s="139"/>
      <c r="E7876" s="140"/>
      <c r="F7876" s="140"/>
      <c r="G7876" s="140"/>
      <c r="M7876" s="140"/>
      <c r="N7876" s="167"/>
      <c r="O7876" s="167"/>
      <c r="P7876" s="142"/>
      <c r="Q7876" s="142"/>
      <c r="R7876" s="142"/>
      <c r="S7876" s="139"/>
    </row>
    <row r="7877" spans="2:19" ht="15.75" customHeight="1" x14ac:dyDescent="0.25">
      <c r="B7877" s="106"/>
      <c r="C7877" s="106"/>
      <c r="D7877" s="139"/>
      <c r="E7877" s="140"/>
      <c r="F7877" s="140"/>
      <c r="G7877" s="140"/>
      <c r="M7877" s="140"/>
      <c r="N7877" s="167"/>
      <c r="O7877" s="167"/>
      <c r="P7877" s="142"/>
      <c r="Q7877" s="142"/>
      <c r="R7877" s="142"/>
      <c r="S7877" s="139"/>
    </row>
    <row r="7878" spans="2:19" ht="15.75" customHeight="1" x14ac:dyDescent="0.25">
      <c r="B7878" s="106"/>
      <c r="C7878" s="106"/>
      <c r="D7878" s="139"/>
      <c r="E7878" s="140"/>
      <c r="F7878" s="140"/>
      <c r="G7878" s="140"/>
      <c r="M7878" s="140"/>
      <c r="N7878" s="167"/>
      <c r="O7878" s="167"/>
      <c r="P7878" s="142"/>
      <c r="Q7878" s="142"/>
      <c r="R7878" s="142"/>
      <c r="S7878" s="139"/>
    </row>
    <row r="7879" spans="2:19" ht="15.75" customHeight="1" x14ac:dyDescent="0.25">
      <c r="B7879" s="106"/>
      <c r="C7879" s="106"/>
      <c r="D7879" s="139"/>
      <c r="E7879" s="140"/>
      <c r="F7879" s="140"/>
      <c r="G7879" s="140"/>
      <c r="M7879" s="140"/>
      <c r="N7879" s="167"/>
      <c r="O7879" s="167"/>
      <c r="P7879" s="142"/>
      <c r="Q7879" s="142"/>
      <c r="R7879" s="142"/>
      <c r="S7879" s="139"/>
    </row>
    <row r="7880" spans="2:19" ht="15.75" customHeight="1" x14ac:dyDescent="0.25">
      <c r="B7880" s="106"/>
      <c r="C7880" s="106"/>
      <c r="D7880" s="139"/>
      <c r="E7880" s="140"/>
      <c r="F7880" s="140"/>
      <c r="G7880" s="140"/>
      <c r="M7880" s="140"/>
      <c r="N7880" s="167"/>
      <c r="O7880" s="167"/>
      <c r="P7880" s="142"/>
      <c r="Q7880" s="142"/>
      <c r="R7880" s="142"/>
      <c r="S7880" s="139"/>
    </row>
    <row r="7881" spans="2:19" ht="15.75" customHeight="1" x14ac:dyDescent="0.25">
      <c r="B7881" s="106"/>
      <c r="C7881" s="106"/>
      <c r="D7881" s="139"/>
      <c r="E7881" s="140"/>
      <c r="F7881" s="140"/>
      <c r="G7881" s="140"/>
      <c r="M7881" s="140"/>
      <c r="N7881" s="167"/>
      <c r="O7881" s="167"/>
      <c r="P7881" s="142"/>
      <c r="Q7881" s="142"/>
      <c r="R7881" s="142"/>
      <c r="S7881" s="139"/>
    </row>
    <row r="7882" spans="2:19" ht="15.75" customHeight="1" x14ac:dyDescent="0.25">
      <c r="B7882" s="106"/>
      <c r="C7882" s="106"/>
      <c r="D7882" s="139"/>
      <c r="E7882" s="140"/>
      <c r="F7882" s="140"/>
      <c r="G7882" s="140"/>
      <c r="M7882" s="140"/>
      <c r="N7882" s="167"/>
      <c r="O7882" s="167"/>
      <c r="P7882" s="142"/>
      <c r="Q7882" s="142"/>
      <c r="R7882" s="142"/>
      <c r="S7882" s="139"/>
    </row>
    <row r="7883" spans="2:19" ht="15.75" customHeight="1" x14ac:dyDescent="0.25">
      <c r="B7883" s="106"/>
      <c r="C7883" s="106"/>
      <c r="D7883" s="139"/>
      <c r="E7883" s="140"/>
      <c r="F7883" s="140"/>
      <c r="G7883" s="140"/>
      <c r="M7883" s="140"/>
      <c r="N7883" s="167"/>
      <c r="O7883" s="167"/>
      <c r="P7883" s="142"/>
      <c r="Q7883" s="142"/>
      <c r="R7883" s="142"/>
      <c r="S7883" s="139"/>
    </row>
    <row r="7884" spans="2:19" ht="15.75" customHeight="1" x14ac:dyDescent="0.25">
      <c r="B7884" s="106"/>
      <c r="C7884" s="106"/>
      <c r="D7884" s="139"/>
      <c r="E7884" s="140"/>
      <c r="F7884" s="140"/>
      <c r="G7884" s="140"/>
      <c r="M7884" s="140"/>
      <c r="N7884" s="167"/>
      <c r="O7884" s="167"/>
      <c r="P7884" s="142"/>
      <c r="Q7884" s="142"/>
      <c r="R7884" s="142"/>
      <c r="S7884" s="139"/>
    </row>
    <row r="7885" spans="2:19" ht="15.75" customHeight="1" x14ac:dyDescent="0.25">
      <c r="B7885" s="106"/>
      <c r="C7885" s="106"/>
      <c r="D7885" s="139"/>
      <c r="E7885" s="140"/>
      <c r="F7885" s="140"/>
      <c r="G7885" s="140"/>
      <c r="M7885" s="140"/>
      <c r="N7885" s="167"/>
      <c r="O7885" s="167"/>
      <c r="P7885" s="142"/>
      <c r="Q7885" s="142"/>
      <c r="R7885" s="142"/>
      <c r="S7885" s="139"/>
    </row>
    <row r="7886" spans="2:19" ht="15.75" customHeight="1" x14ac:dyDescent="0.25">
      <c r="B7886" s="106"/>
      <c r="C7886" s="106"/>
      <c r="D7886" s="139"/>
      <c r="E7886" s="140"/>
      <c r="F7886" s="140"/>
      <c r="G7886" s="140"/>
      <c r="M7886" s="140"/>
      <c r="N7886" s="167"/>
      <c r="O7886" s="167"/>
      <c r="P7886" s="142"/>
      <c r="Q7886" s="142"/>
      <c r="R7886" s="142"/>
      <c r="S7886" s="139"/>
    </row>
    <row r="7887" spans="2:19" ht="15.75" customHeight="1" x14ac:dyDescent="0.25">
      <c r="B7887" s="106"/>
      <c r="C7887" s="106"/>
      <c r="D7887" s="139"/>
      <c r="E7887" s="140"/>
      <c r="F7887" s="140"/>
      <c r="G7887" s="140"/>
      <c r="M7887" s="140"/>
      <c r="N7887" s="167"/>
      <c r="O7887" s="167"/>
      <c r="P7887" s="142"/>
      <c r="Q7887" s="142"/>
      <c r="R7887" s="142"/>
      <c r="S7887" s="139"/>
    </row>
    <row r="7888" spans="2:19" ht="15.75" customHeight="1" x14ac:dyDescent="0.25">
      <c r="B7888" s="106"/>
      <c r="C7888" s="106"/>
      <c r="D7888" s="139"/>
      <c r="E7888" s="140"/>
      <c r="F7888" s="140"/>
      <c r="G7888" s="140"/>
      <c r="M7888" s="140"/>
      <c r="N7888" s="167"/>
      <c r="O7888" s="167"/>
      <c r="P7888" s="142"/>
      <c r="Q7888" s="142"/>
      <c r="R7888" s="142"/>
      <c r="S7888" s="139"/>
    </row>
    <row r="7889" spans="2:19" ht="15.75" customHeight="1" x14ac:dyDescent="0.25">
      <c r="B7889" s="106"/>
      <c r="C7889" s="106"/>
      <c r="D7889" s="139"/>
      <c r="E7889" s="140"/>
      <c r="F7889" s="140"/>
      <c r="G7889" s="140"/>
      <c r="M7889" s="140"/>
      <c r="N7889" s="167"/>
      <c r="O7889" s="167"/>
      <c r="P7889" s="142"/>
      <c r="Q7889" s="142"/>
      <c r="R7889" s="142"/>
      <c r="S7889" s="139"/>
    </row>
    <row r="7890" spans="2:19" ht="15.75" customHeight="1" x14ac:dyDescent="0.25">
      <c r="B7890" s="106"/>
      <c r="C7890" s="106"/>
      <c r="D7890" s="139"/>
      <c r="E7890" s="140"/>
      <c r="F7890" s="140"/>
      <c r="G7890" s="140"/>
      <c r="M7890" s="140"/>
      <c r="N7890" s="167"/>
      <c r="O7890" s="167"/>
      <c r="P7890" s="142"/>
      <c r="Q7890" s="142"/>
      <c r="R7890" s="142"/>
      <c r="S7890" s="139"/>
    </row>
    <row r="7891" spans="2:19" ht="15.75" customHeight="1" x14ac:dyDescent="0.25">
      <c r="B7891" s="106"/>
      <c r="C7891" s="106"/>
      <c r="D7891" s="139"/>
      <c r="E7891" s="140"/>
      <c r="F7891" s="140"/>
      <c r="G7891" s="140"/>
      <c r="M7891" s="140"/>
      <c r="N7891" s="167"/>
      <c r="O7891" s="167"/>
      <c r="P7891" s="142"/>
      <c r="Q7891" s="142"/>
      <c r="R7891" s="142"/>
      <c r="S7891" s="139"/>
    </row>
    <row r="7892" spans="2:19" ht="15.75" customHeight="1" x14ac:dyDescent="0.25">
      <c r="B7892" s="106"/>
      <c r="C7892" s="106"/>
      <c r="D7892" s="139"/>
      <c r="E7892" s="140"/>
      <c r="F7892" s="140"/>
      <c r="G7892" s="140"/>
      <c r="M7892" s="140"/>
      <c r="N7892" s="167"/>
      <c r="O7892" s="167"/>
      <c r="P7892" s="142"/>
      <c r="Q7892" s="142"/>
      <c r="R7892" s="142"/>
      <c r="S7892" s="139"/>
    </row>
    <row r="7893" spans="2:19" ht="15.75" customHeight="1" x14ac:dyDescent="0.25">
      <c r="B7893" s="106"/>
      <c r="C7893" s="106"/>
      <c r="D7893" s="139"/>
      <c r="E7893" s="140"/>
      <c r="F7893" s="140"/>
      <c r="G7893" s="140"/>
      <c r="M7893" s="140"/>
      <c r="N7893" s="167"/>
      <c r="O7893" s="167"/>
      <c r="P7893" s="142"/>
      <c r="Q7893" s="142"/>
      <c r="R7893" s="142"/>
      <c r="S7893" s="139"/>
    </row>
    <row r="7894" spans="2:19" ht="15.75" customHeight="1" x14ac:dyDescent="0.25">
      <c r="B7894" s="106"/>
      <c r="C7894" s="106"/>
      <c r="D7894" s="139"/>
      <c r="E7894" s="140"/>
      <c r="F7894" s="140"/>
      <c r="G7894" s="140"/>
      <c r="M7894" s="140"/>
      <c r="N7894" s="167"/>
      <c r="O7894" s="167"/>
      <c r="P7894" s="142"/>
      <c r="Q7894" s="142"/>
      <c r="R7894" s="142"/>
      <c r="S7894" s="139"/>
    </row>
    <row r="7895" spans="2:19" ht="15.75" customHeight="1" x14ac:dyDescent="0.25">
      <c r="B7895" s="106"/>
      <c r="C7895" s="106"/>
      <c r="D7895" s="139"/>
      <c r="E7895" s="140"/>
      <c r="F7895" s="140"/>
      <c r="G7895" s="140"/>
      <c r="M7895" s="140"/>
      <c r="N7895" s="167"/>
      <c r="O7895" s="167"/>
      <c r="P7895" s="142"/>
      <c r="Q7895" s="142"/>
      <c r="R7895" s="142"/>
      <c r="S7895" s="139"/>
    </row>
    <row r="7896" spans="2:19" ht="15.75" customHeight="1" x14ac:dyDescent="0.25">
      <c r="B7896" s="106"/>
      <c r="C7896" s="106"/>
      <c r="D7896" s="139"/>
      <c r="E7896" s="140"/>
      <c r="F7896" s="140"/>
      <c r="G7896" s="140"/>
      <c r="M7896" s="140"/>
      <c r="N7896" s="167"/>
      <c r="O7896" s="167"/>
      <c r="P7896" s="142"/>
      <c r="Q7896" s="142"/>
      <c r="R7896" s="142"/>
      <c r="S7896" s="139"/>
    </row>
    <row r="7897" spans="2:19" ht="15.75" customHeight="1" x14ac:dyDescent="0.25">
      <c r="B7897" s="106"/>
      <c r="C7897" s="106"/>
      <c r="D7897" s="139"/>
      <c r="E7897" s="140"/>
      <c r="F7897" s="140"/>
      <c r="G7897" s="140"/>
      <c r="M7897" s="140"/>
      <c r="N7897" s="167"/>
      <c r="O7897" s="167"/>
      <c r="P7897" s="142"/>
      <c r="Q7897" s="142"/>
      <c r="R7897" s="142"/>
      <c r="S7897" s="139"/>
    </row>
    <row r="7898" spans="2:19" ht="15.75" customHeight="1" x14ac:dyDescent="0.25">
      <c r="B7898" s="106"/>
      <c r="C7898" s="106"/>
      <c r="D7898" s="139"/>
      <c r="E7898" s="140"/>
      <c r="F7898" s="140"/>
      <c r="G7898" s="140"/>
      <c r="M7898" s="140"/>
      <c r="N7898" s="167"/>
      <c r="O7898" s="167"/>
      <c r="P7898" s="142"/>
      <c r="Q7898" s="142"/>
      <c r="R7898" s="142"/>
      <c r="S7898" s="139"/>
    </row>
    <row r="7899" spans="2:19" ht="15.75" customHeight="1" x14ac:dyDescent="0.25">
      <c r="B7899" s="106"/>
      <c r="C7899" s="106"/>
      <c r="D7899" s="139"/>
      <c r="E7899" s="140"/>
      <c r="F7899" s="140"/>
      <c r="G7899" s="140"/>
      <c r="M7899" s="140"/>
      <c r="N7899" s="167"/>
      <c r="O7899" s="167"/>
      <c r="P7899" s="142"/>
      <c r="Q7899" s="142"/>
      <c r="R7899" s="142"/>
      <c r="S7899" s="139"/>
    </row>
    <row r="7900" spans="2:19" ht="15.75" customHeight="1" x14ac:dyDescent="0.25">
      <c r="B7900" s="106"/>
      <c r="C7900" s="106"/>
      <c r="D7900" s="139"/>
      <c r="E7900" s="140"/>
      <c r="F7900" s="140"/>
      <c r="G7900" s="140"/>
      <c r="M7900" s="140"/>
      <c r="N7900" s="167"/>
      <c r="O7900" s="167"/>
      <c r="P7900" s="142"/>
      <c r="Q7900" s="142"/>
      <c r="R7900" s="142"/>
      <c r="S7900" s="139"/>
    </row>
    <row r="7901" spans="2:19" ht="15.75" customHeight="1" x14ac:dyDescent="0.25">
      <c r="B7901" s="106"/>
      <c r="C7901" s="106"/>
      <c r="D7901" s="139"/>
      <c r="E7901" s="140"/>
      <c r="F7901" s="140"/>
      <c r="G7901" s="140"/>
      <c r="M7901" s="140"/>
      <c r="N7901" s="167"/>
      <c r="O7901" s="167"/>
      <c r="P7901" s="142"/>
      <c r="Q7901" s="142"/>
      <c r="R7901" s="142"/>
      <c r="S7901" s="139"/>
    </row>
    <row r="7902" spans="2:19" ht="15.75" customHeight="1" x14ac:dyDescent="0.25">
      <c r="B7902" s="106"/>
      <c r="C7902" s="106"/>
      <c r="D7902" s="139"/>
      <c r="E7902" s="140"/>
      <c r="F7902" s="140"/>
      <c r="G7902" s="140"/>
      <c r="M7902" s="140"/>
      <c r="N7902" s="167"/>
      <c r="O7902" s="167"/>
      <c r="P7902" s="142"/>
      <c r="Q7902" s="142"/>
      <c r="R7902" s="142"/>
      <c r="S7902" s="139"/>
    </row>
    <row r="7903" spans="2:19" ht="15.75" customHeight="1" x14ac:dyDescent="0.25">
      <c r="B7903" s="106"/>
      <c r="C7903" s="106"/>
      <c r="D7903" s="139"/>
      <c r="E7903" s="140"/>
      <c r="F7903" s="140"/>
      <c r="G7903" s="140"/>
      <c r="M7903" s="140"/>
      <c r="N7903" s="167"/>
      <c r="O7903" s="167"/>
      <c r="P7903" s="142"/>
      <c r="Q7903" s="142"/>
      <c r="R7903" s="142"/>
      <c r="S7903" s="139"/>
    </row>
    <row r="7904" spans="2:19" ht="15.75" customHeight="1" x14ac:dyDescent="0.25">
      <c r="B7904" s="106"/>
      <c r="C7904" s="106"/>
      <c r="D7904" s="139"/>
      <c r="E7904" s="140"/>
      <c r="F7904" s="140"/>
      <c r="G7904" s="140"/>
      <c r="M7904" s="140"/>
      <c r="N7904" s="167"/>
      <c r="O7904" s="167"/>
      <c r="P7904" s="142"/>
      <c r="Q7904" s="142"/>
      <c r="R7904" s="142"/>
      <c r="S7904" s="139"/>
    </row>
    <row r="7905" spans="2:19" ht="15.75" customHeight="1" x14ac:dyDescent="0.25">
      <c r="B7905" s="106"/>
      <c r="C7905" s="106"/>
      <c r="D7905" s="139"/>
      <c r="E7905" s="140"/>
      <c r="F7905" s="140"/>
      <c r="G7905" s="140"/>
      <c r="M7905" s="140"/>
      <c r="N7905" s="167"/>
      <c r="O7905" s="167"/>
      <c r="P7905" s="142"/>
      <c r="Q7905" s="142"/>
      <c r="R7905" s="142"/>
      <c r="S7905" s="139"/>
    </row>
    <row r="7906" spans="2:19" ht="15.75" customHeight="1" x14ac:dyDescent="0.25">
      <c r="B7906" s="106"/>
      <c r="C7906" s="106"/>
      <c r="D7906" s="139"/>
      <c r="E7906" s="140"/>
      <c r="F7906" s="140"/>
      <c r="G7906" s="140"/>
      <c r="M7906" s="140"/>
      <c r="N7906" s="167"/>
      <c r="O7906" s="167"/>
      <c r="P7906" s="142"/>
      <c r="Q7906" s="142"/>
      <c r="R7906" s="142"/>
      <c r="S7906" s="139"/>
    </row>
    <row r="7907" spans="2:19" ht="15.75" customHeight="1" x14ac:dyDescent="0.25">
      <c r="B7907" s="106"/>
      <c r="C7907" s="106"/>
      <c r="D7907" s="139"/>
      <c r="E7907" s="140"/>
      <c r="F7907" s="140"/>
      <c r="G7907" s="140"/>
      <c r="M7907" s="140"/>
      <c r="N7907" s="167"/>
      <c r="O7907" s="167"/>
      <c r="P7907" s="142"/>
      <c r="Q7907" s="142"/>
      <c r="R7907" s="142"/>
      <c r="S7907" s="139"/>
    </row>
    <row r="7908" spans="2:19" ht="15.75" customHeight="1" x14ac:dyDescent="0.25">
      <c r="B7908" s="106"/>
      <c r="C7908" s="106"/>
      <c r="D7908" s="139"/>
      <c r="E7908" s="140"/>
      <c r="F7908" s="140"/>
      <c r="G7908" s="140"/>
      <c r="M7908" s="140"/>
      <c r="N7908" s="167"/>
      <c r="O7908" s="167"/>
      <c r="P7908" s="142"/>
      <c r="Q7908" s="142"/>
      <c r="R7908" s="142"/>
      <c r="S7908" s="139"/>
    </row>
    <row r="7909" spans="2:19" ht="15.75" customHeight="1" x14ac:dyDescent="0.25">
      <c r="B7909" s="106"/>
      <c r="C7909" s="106"/>
      <c r="D7909" s="139"/>
      <c r="E7909" s="140"/>
      <c r="F7909" s="140"/>
      <c r="G7909" s="140"/>
      <c r="M7909" s="140"/>
      <c r="N7909" s="167"/>
      <c r="O7909" s="167"/>
      <c r="P7909" s="142"/>
      <c r="Q7909" s="142"/>
      <c r="R7909" s="142"/>
      <c r="S7909" s="139"/>
    </row>
    <row r="7910" spans="2:19" ht="15.75" customHeight="1" x14ac:dyDescent="0.25">
      <c r="B7910" s="106"/>
      <c r="C7910" s="106"/>
      <c r="D7910" s="139"/>
      <c r="E7910" s="140"/>
      <c r="F7910" s="140"/>
      <c r="G7910" s="140"/>
      <c r="M7910" s="140"/>
      <c r="N7910" s="167"/>
      <c r="O7910" s="167"/>
      <c r="P7910" s="142"/>
      <c r="Q7910" s="142"/>
      <c r="R7910" s="142"/>
      <c r="S7910" s="139"/>
    </row>
    <row r="7911" spans="2:19" ht="15.75" customHeight="1" x14ac:dyDescent="0.25">
      <c r="B7911" s="106"/>
      <c r="C7911" s="106"/>
      <c r="D7911" s="139"/>
      <c r="E7911" s="140"/>
      <c r="F7911" s="140"/>
      <c r="G7911" s="140"/>
      <c r="M7911" s="140"/>
      <c r="N7911" s="167"/>
      <c r="O7911" s="167"/>
      <c r="P7911" s="142"/>
      <c r="Q7911" s="142"/>
      <c r="R7911" s="142"/>
      <c r="S7911" s="139"/>
    </row>
    <row r="7912" spans="2:19" ht="15.75" customHeight="1" x14ac:dyDescent="0.25">
      <c r="B7912" s="106"/>
      <c r="C7912" s="106"/>
      <c r="D7912" s="139"/>
      <c r="E7912" s="140"/>
      <c r="F7912" s="140"/>
      <c r="G7912" s="140"/>
      <c r="M7912" s="140"/>
      <c r="N7912" s="167"/>
      <c r="O7912" s="167"/>
      <c r="P7912" s="142"/>
      <c r="Q7912" s="142"/>
      <c r="R7912" s="142"/>
      <c r="S7912" s="139"/>
    </row>
    <row r="7913" spans="2:19" ht="15.75" customHeight="1" x14ac:dyDescent="0.25">
      <c r="B7913" s="106"/>
      <c r="C7913" s="106"/>
      <c r="D7913" s="139"/>
      <c r="E7913" s="140"/>
      <c r="F7913" s="140"/>
      <c r="G7913" s="140"/>
      <c r="M7913" s="140"/>
      <c r="N7913" s="167"/>
      <c r="O7913" s="167"/>
      <c r="P7913" s="142"/>
      <c r="Q7913" s="142"/>
      <c r="R7913" s="142"/>
      <c r="S7913" s="139"/>
    </row>
    <row r="7914" spans="2:19" ht="15.75" customHeight="1" x14ac:dyDescent="0.25">
      <c r="B7914" s="106"/>
      <c r="C7914" s="106"/>
      <c r="D7914" s="139"/>
      <c r="E7914" s="140"/>
      <c r="F7914" s="140"/>
      <c r="G7914" s="140"/>
      <c r="M7914" s="140"/>
      <c r="N7914" s="167"/>
      <c r="O7914" s="167"/>
      <c r="P7914" s="142"/>
      <c r="Q7914" s="142"/>
      <c r="R7914" s="142"/>
      <c r="S7914" s="139"/>
    </row>
    <row r="7915" spans="2:19" ht="15.75" customHeight="1" x14ac:dyDescent="0.25">
      <c r="B7915" s="106"/>
      <c r="C7915" s="106"/>
      <c r="D7915" s="139"/>
      <c r="E7915" s="140"/>
      <c r="F7915" s="140"/>
      <c r="G7915" s="140"/>
      <c r="M7915" s="140"/>
      <c r="N7915" s="167"/>
      <c r="O7915" s="167"/>
      <c r="P7915" s="142"/>
      <c r="Q7915" s="142"/>
      <c r="R7915" s="142"/>
      <c r="S7915" s="139"/>
    </row>
    <row r="7916" spans="2:19" ht="15.75" customHeight="1" x14ac:dyDescent="0.25">
      <c r="B7916" s="106"/>
      <c r="C7916" s="106"/>
      <c r="D7916" s="139"/>
      <c r="E7916" s="140"/>
      <c r="F7916" s="140"/>
      <c r="G7916" s="140"/>
      <c r="M7916" s="140"/>
      <c r="N7916" s="167"/>
      <c r="O7916" s="167"/>
      <c r="P7916" s="142"/>
      <c r="Q7916" s="142"/>
      <c r="R7916" s="142"/>
      <c r="S7916" s="139"/>
    </row>
    <row r="7917" spans="2:19" ht="15.75" customHeight="1" x14ac:dyDescent="0.25">
      <c r="B7917" s="106"/>
      <c r="C7917" s="106"/>
      <c r="D7917" s="139"/>
      <c r="E7917" s="140"/>
      <c r="F7917" s="140"/>
      <c r="G7917" s="140"/>
      <c r="M7917" s="140"/>
      <c r="N7917" s="167"/>
      <c r="O7917" s="167"/>
      <c r="P7917" s="142"/>
      <c r="Q7917" s="142"/>
      <c r="R7917" s="142"/>
      <c r="S7917" s="139"/>
    </row>
    <row r="7918" spans="2:19" ht="15.75" customHeight="1" x14ac:dyDescent="0.25">
      <c r="B7918" s="106"/>
      <c r="C7918" s="106"/>
      <c r="D7918" s="139"/>
      <c r="E7918" s="140"/>
      <c r="F7918" s="140"/>
      <c r="G7918" s="140"/>
      <c r="M7918" s="140"/>
      <c r="N7918" s="167"/>
      <c r="O7918" s="167"/>
      <c r="P7918" s="142"/>
      <c r="Q7918" s="142"/>
      <c r="R7918" s="142"/>
      <c r="S7918" s="139"/>
    </row>
    <row r="7919" spans="2:19" ht="15.75" customHeight="1" x14ac:dyDescent="0.25">
      <c r="B7919" s="106"/>
      <c r="C7919" s="106"/>
      <c r="D7919" s="139"/>
      <c r="E7919" s="140"/>
      <c r="F7919" s="140"/>
      <c r="G7919" s="140"/>
      <c r="M7919" s="140"/>
      <c r="N7919" s="167"/>
      <c r="O7919" s="167"/>
      <c r="P7919" s="142"/>
      <c r="Q7919" s="142"/>
      <c r="R7919" s="142"/>
      <c r="S7919" s="139"/>
    </row>
    <row r="7920" spans="2:19" ht="15.75" customHeight="1" x14ac:dyDescent="0.25">
      <c r="B7920" s="106"/>
      <c r="C7920" s="106"/>
      <c r="D7920" s="139"/>
      <c r="E7920" s="140"/>
      <c r="F7920" s="140"/>
      <c r="G7920" s="140"/>
      <c r="M7920" s="140"/>
      <c r="N7920" s="167"/>
      <c r="O7920" s="167"/>
      <c r="P7920" s="142"/>
      <c r="Q7920" s="142"/>
      <c r="R7920" s="142"/>
      <c r="S7920" s="139"/>
    </row>
    <row r="7921" spans="2:19" ht="15.75" customHeight="1" x14ac:dyDescent="0.25">
      <c r="B7921" s="106"/>
      <c r="C7921" s="106"/>
      <c r="D7921" s="139"/>
      <c r="E7921" s="140"/>
      <c r="F7921" s="140"/>
      <c r="G7921" s="140"/>
      <c r="M7921" s="140"/>
      <c r="N7921" s="167"/>
      <c r="O7921" s="167"/>
      <c r="P7921" s="142"/>
      <c r="Q7921" s="142"/>
      <c r="R7921" s="142"/>
      <c r="S7921" s="139"/>
    </row>
    <row r="7922" spans="2:19" ht="15.75" customHeight="1" x14ac:dyDescent="0.25">
      <c r="B7922" s="106"/>
      <c r="C7922" s="106"/>
      <c r="D7922" s="139"/>
      <c r="E7922" s="140"/>
      <c r="F7922" s="140"/>
      <c r="G7922" s="140"/>
      <c r="M7922" s="140"/>
      <c r="N7922" s="167"/>
      <c r="O7922" s="167"/>
      <c r="P7922" s="142"/>
      <c r="Q7922" s="142"/>
      <c r="R7922" s="142"/>
      <c r="S7922" s="139"/>
    </row>
    <row r="7923" spans="2:19" ht="15.75" customHeight="1" x14ac:dyDescent="0.25">
      <c r="B7923" s="106"/>
      <c r="C7923" s="106"/>
      <c r="D7923" s="139"/>
      <c r="E7923" s="140"/>
      <c r="F7923" s="140"/>
      <c r="G7923" s="140"/>
      <c r="M7923" s="140"/>
      <c r="N7923" s="167"/>
      <c r="O7923" s="167"/>
      <c r="P7923" s="142"/>
      <c r="Q7923" s="142"/>
      <c r="R7923" s="142"/>
      <c r="S7923" s="139"/>
    </row>
    <row r="7924" spans="2:19" ht="15.75" customHeight="1" x14ac:dyDescent="0.25">
      <c r="B7924" s="106"/>
      <c r="C7924" s="106"/>
      <c r="D7924" s="139"/>
      <c r="E7924" s="140"/>
      <c r="F7924" s="140"/>
      <c r="G7924" s="140"/>
      <c r="M7924" s="140"/>
      <c r="N7924" s="167"/>
      <c r="O7924" s="167"/>
      <c r="P7924" s="142"/>
      <c r="Q7924" s="142"/>
      <c r="R7924" s="142"/>
      <c r="S7924" s="139"/>
    </row>
    <row r="7925" spans="2:19" ht="15.75" customHeight="1" x14ac:dyDescent="0.25">
      <c r="B7925" s="106"/>
      <c r="C7925" s="106"/>
      <c r="D7925" s="139"/>
      <c r="E7925" s="140"/>
      <c r="F7925" s="140"/>
      <c r="G7925" s="140"/>
      <c r="M7925" s="140"/>
      <c r="N7925" s="167"/>
      <c r="O7925" s="167"/>
      <c r="P7925" s="142"/>
      <c r="Q7925" s="142"/>
      <c r="R7925" s="142"/>
      <c r="S7925" s="139"/>
    </row>
    <row r="7926" spans="2:19" ht="15.75" customHeight="1" x14ac:dyDescent="0.25">
      <c r="B7926" s="106"/>
      <c r="C7926" s="106"/>
      <c r="D7926" s="139"/>
      <c r="E7926" s="140"/>
      <c r="F7926" s="140"/>
      <c r="G7926" s="140"/>
      <c r="M7926" s="140"/>
      <c r="N7926" s="167"/>
      <c r="O7926" s="167"/>
      <c r="P7926" s="142"/>
      <c r="Q7926" s="142"/>
      <c r="R7926" s="142"/>
      <c r="S7926" s="139"/>
    </row>
    <row r="7927" spans="2:19" ht="15.75" customHeight="1" x14ac:dyDescent="0.25">
      <c r="B7927" s="106"/>
      <c r="C7927" s="106"/>
      <c r="D7927" s="139"/>
      <c r="E7927" s="140"/>
      <c r="F7927" s="140"/>
      <c r="G7927" s="140"/>
      <c r="M7927" s="140"/>
      <c r="N7927" s="167"/>
      <c r="O7927" s="167"/>
      <c r="P7927" s="142"/>
      <c r="Q7927" s="142"/>
      <c r="R7927" s="142"/>
      <c r="S7927" s="139"/>
    </row>
    <row r="7928" spans="2:19" ht="15.75" customHeight="1" x14ac:dyDescent="0.25">
      <c r="B7928" s="106"/>
      <c r="C7928" s="106"/>
      <c r="D7928" s="139"/>
      <c r="E7928" s="140"/>
      <c r="F7928" s="140"/>
      <c r="G7928" s="140"/>
      <c r="M7928" s="140"/>
      <c r="N7928" s="167"/>
      <c r="O7928" s="167"/>
      <c r="P7928" s="142"/>
      <c r="Q7928" s="142"/>
      <c r="R7928" s="142"/>
      <c r="S7928" s="139"/>
    </row>
    <row r="7929" spans="2:19" ht="15.75" customHeight="1" x14ac:dyDescent="0.25">
      <c r="B7929" s="106"/>
      <c r="C7929" s="106"/>
      <c r="D7929" s="139"/>
      <c r="E7929" s="140"/>
      <c r="F7929" s="140"/>
      <c r="G7929" s="140"/>
      <c r="M7929" s="140"/>
      <c r="N7929" s="167"/>
      <c r="O7929" s="167"/>
      <c r="P7929" s="142"/>
      <c r="Q7929" s="142"/>
      <c r="R7929" s="142"/>
      <c r="S7929" s="139"/>
    </row>
    <row r="7930" spans="2:19" ht="15.75" customHeight="1" x14ac:dyDescent="0.25">
      <c r="B7930" s="106"/>
      <c r="C7930" s="106"/>
      <c r="D7930" s="139"/>
      <c r="E7930" s="140"/>
      <c r="F7930" s="140"/>
      <c r="G7930" s="140"/>
      <c r="M7930" s="140"/>
      <c r="N7930" s="167"/>
      <c r="O7930" s="167"/>
      <c r="P7930" s="142"/>
      <c r="Q7930" s="142"/>
      <c r="R7930" s="142"/>
      <c r="S7930" s="139"/>
    </row>
    <row r="7931" spans="2:19" ht="15.75" customHeight="1" x14ac:dyDescent="0.25">
      <c r="B7931" s="106"/>
      <c r="C7931" s="106"/>
      <c r="D7931" s="139"/>
      <c r="E7931" s="140"/>
      <c r="F7931" s="140"/>
      <c r="G7931" s="140"/>
      <c r="M7931" s="140"/>
      <c r="N7931" s="167"/>
      <c r="O7931" s="167"/>
      <c r="P7931" s="142"/>
      <c r="Q7931" s="142"/>
      <c r="R7931" s="142"/>
      <c r="S7931" s="139"/>
    </row>
    <row r="7932" spans="2:19" ht="15.75" customHeight="1" x14ac:dyDescent="0.25">
      <c r="B7932" s="106"/>
      <c r="C7932" s="106"/>
      <c r="D7932" s="139"/>
      <c r="E7932" s="140"/>
      <c r="F7932" s="140"/>
      <c r="G7932" s="140"/>
      <c r="M7932" s="140"/>
      <c r="N7932" s="167"/>
      <c r="O7932" s="167"/>
      <c r="P7932" s="142"/>
      <c r="Q7932" s="142"/>
      <c r="R7932" s="142"/>
      <c r="S7932" s="139"/>
    </row>
    <row r="7933" spans="2:19" ht="15.75" customHeight="1" x14ac:dyDescent="0.25">
      <c r="B7933" s="106"/>
      <c r="C7933" s="106"/>
      <c r="D7933" s="139"/>
      <c r="E7933" s="140"/>
      <c r="F7933" s="140"/>
      <c r="G7933" s="140"/>
      <c r="M7933" s="140"/>
      <c r="N7933" s="167"/>
      <c r="O7933" s="167"/>
      <c r="P7933" s="142"/>
      <c r="Q7933" s="142"/>
      <c r="R7933" s="142"/>
      <c r="S7933" s="139"/>
    </row>
    <row r="7934" spans="2:19" ht="15.75" customHeight="1" x14ac:dyDescent="0.25">
      <c r="B7934" s="106"/>
      <c r="C7934" s="106"/>
      <c r="D7934" s="139"/>
      <c r="E7934" s="140"/>
      <c r="F7934" s="140"/>
      <c r="G7934" s="140"/>
      <c r="M7934" s="140"/>
      <c r="N7934" s="167"/>
      <c r="O7934" s="167"/>
      <c r="P7934" s="142"/>
      <c r="Q7934" s="142"/>
      <c r="R7934" s="142"/>
      <c r="S7934" s="139"/>
    </row>
    <row r="7935" spans="2:19" ht="15.75" customHeight="1" x14ac:dyDescent="0.25">
      <c r="B7935" s="106"/>
      <c r="C7935" s="106"/>
      <c r="D7935" s="139"/>
      <c r="E7935" s="140"/>
      <c r="F7935" s="140"/>
      <c r="G7935" s="140"/>
      <c r="M7935" s="140"/>
      <c r="N7935" s="167"/>
      <c r="O7935" s="167"/>
      <c r="P7935" s="142"/>
      <c r="Q7935" s="142"/>
      <c r="R7935" s="142"/>
      <c r="S7935" s="139"/>
    </row>
    <row r="7936" spans="2:19" ht="15.75" customHeight="1" x14ac:dyDescent="0.25">
      <c r="B7936" s="106"/>
      <c r="C7936" s="106"/>
      <c r="D7936" s="139"/>
      <c r="E7936" s="140"/>
      <c r="F7936" s="140"/>
      <c r="G7936" s="140"/>
      <c r="M7936" s="140"/>
      <c r="N7936" s="167"/>
      <c r="O7936" s="167"/>
      <c r="P7936" s="142"/>
      <c r="Q7936" s="142"/>
      <c r="R7936" s="142"/>
      <c r="S7936" s="139"/>
    </row>
    <row r="7937" spans="2:19" ht="15.75" customHeight="1" x14ac:dyDescent="0.25">
      <c r="B7937" s="106"/>
      <c r="C7937" s="106"/>
      <c r="D7937" s="139"/>
      <c r="E7937" s="140"/>
      <c r="F7937" s="140"/>
      <c r="G7937" s="140"/>
      <c r="M7937" s="140"/>
      <c r="N7937" s="167"/>
      <c r="O7937" s="167"/>
      <c r="P7937" s="142"/>
      <c r="Q7937" s="142"/>
      <c r="R7937" s="142"/>
      <c r="S7937" s="139"/>
    </row>
    <row r="7938" spans="2:19" ht="15.75" customHeight="1" x14ac:dyDescent="0.25">
      <c r="B7938" s="106"/>
      <c r="C7938" s="106"/>
      <c r="D7938" s="139"/>
      <c r="E7938" s="140"/>
      <c r="F7938" s="140"/>
      <c r="G7938" s="140"/>
      <c r="M7938" s="140"/>
      <c r="N7938" s="167"/>
      <c r="O7938" s="167"/>
      <c r="P7938" s="142"/>
      <c r="Q7938" s="142"/>
      <c r="R7938" s="142"/>
      <c r="S7938" s="139"/>
    </row>
    <row r="7939" spans="2:19" ht="15.75" customHeight="1" x14ac:dyDescent="0.25">
      <c r="B7939" s="106"/>
      <c r="C7939" s="106"/>
      <c r="D7939" s="139"/>
      <c r="E7939" s="140"/>
      <c r="F7939" s="140"/>
      <c r="G7939" s="140"/>
      <c r="M7939" s="140"/>
      <c r="N7939" s="167"/>
      <c r="O7939" s="167"/>
      <c r="P7939" s="142"/>
      <c r="Q7939" s="142"/>
      <c r="R7939" s="142"/>
      <c r="S7939" s="139"/>
    </row>
    <row r="7940" spans="2:19" ht="15.75" customHeight="1" x14ac:dyDescent="0.25">
      <c r="B7940" s="106"/>
      <c r="C7940" s="106"/>
      <c r="D7940" s="139"/>
      <c r="E7940" s="140"/>
      <c r="F7940" s="140"/>
      <c r="G7940" s="140"/>
      <c r="M7940" s="140"/>
      <c r="N7940" s="167"/>
      <c r="O7940" s="167"/>
      <c r="P7940" s="142"/>
      <c r="Q7940" s="142"/>
      <c r="R7940" s="142"/>
      <c r="S7940" s="139"/>
    </row>
    <row r="7941" spans="2:19" ht="15.75" customHeight="1" x14ac:dyDescent="0.25">
      <c r="B7941" s="106"/>
      <c r="C7941" s="106"/>
      <c r="D7941" s="139"/>
      <c r="E7941" s="140"/>
      <c r="F7941" s="140"/>
      <c r="G7941" s="140"/>
      <c r="M7941" s="140"/>
      <c r="N7941" s="167"/>
      <c r="O7941" s="167"/>
      <c r="P7941" s="142"/>
      <c r="Q7941" s="142"/>
      <c r="R7941" s="142"/>
      <c r="S7941" s="139"/>
    </row>
    <row r="7942" spans="2:19" ht="15.75" customHeight="1" x14ac:dyDescent="0.25">
      <c r="B7942" s="106"/>
      <c r="C7942" s="106"/>
      <c r="D7942" s="139"/>
      <c r="E7942" s="140"/>
      <c r="F7942" s="140"/>
      <c r="G7942" s="140"/>
      <c r="M7942" s="140"/>
      <c r="N7942" s="167"/>
      <c r="O7942" s="167"/>
      <c r="P7942" s="142"/>
      <c r="Q7942" s="142"/>
      <c r="R7942" s="142"/>
      <c r="S7942" s="139"/>
    </row>
    <row r="7943" spans="2:19" ht="15.75" customHeight="1" x14ac:dyDescent="0.25">
      <c r="B7943" s="106"/>
      <c r="C7943" s="106"/>
      <c r="D7943" s="139"/>
      <c r="E7943" s="140"/>
      <c r="F7943" s="140"/>
      <c r="G7943" s="140"/>
      <c r="M7943" s="140"/>
      <c r="N7943" s="167"/>
      <c r="O7943" s="167"/>
      <c r="P7943" s="142"/>
      <c r="Q7943" s="142"/>
      <c r="R7943" s="142"/>
      <c r="S7943" s="139"/>
    </row>
    <row r="7944" spans="2:19" ht="15.75" customHeight="1" x14ac:dyDescent="0.25">
      <c r="B7944" s="106"/>
      <c r="C7944" s="106"/>
      <c r="D7944" s="139"/>
      <c r="E7944" s="140"/>
      <c r="F7944" s="140"/>
      <c r="G7944" s="140"/>
      <c r="M7944" s="140"/>
      <c r="N7944" s="167"/>
      <c r="O7944" s="167"/>
      <c r="P7944" s="142"/>
      <c r="Q7944" s="142"/>
      <c r="R7944" s="142"/>
      <c r="S7944" s="139"/>
    </row>
    <row r="7945" spans="2:19" ht="15.75" customHeight="1" x14ac:dyDescent="0.25">
      <c r="B7945" s="106"/>
      <c r="C7945" s="106"/>
      <c r="D7945" s="139"/>
      <c r="E7945" s="140"/>
      <c r="F7945" s="140"/>
      <c r="G7945" s="140"/>
      <c r="M7945" s="140"/>
      <c r="N7945" s="167"/>
      <c r="O7945" s="167"/>
      <c r="P7945" s="142"/>
      <c r="Q7945" s="142"/>
      <c r="R7945" s="142"/>
      <c r="S7945" s="139"/>
    </row>
    <row r="7946" spans="2:19" ht="15.75" customHeight="1" x14ac:dyDescent="0.25">
      <c r="B7946" s="106"/>
      <c r="C7946" s="106"/>
      <c r="D7946" s="139"/>
      <c r="E7946" s="140"/>
      <c r="F7946" s="140"/>
      <c r="G7946" s="140"/>
      <c r="M7946" s="140"/>
      <c r="N7946" s="167"/>
      <c r="O7946" s="167"/>
      <c r="P7946" s="142"/>
      <c r="Q7946" s="142"/>
      <c r="R7946" s="142"/>
      <c r="S7946" s="139"/>
    </row>
    <row r="7947" spans="2:19" ht="15.75" customHeight="1" x14ac:dyDescent="0.25">
      <c r="B7947" s="106"/>
      <c r="C7947" s="106"/>
      <c r="D7947" s="139"/>
      <c r="E7947" s="140"/>
      <c r="F7947" s="140"/>
      <c r="G7947" s="140"/>
      <c r="M7947" s="140"/>
      <c r="N7947" s="167"/>
      <c r="O7947" s="167"/>
      <c r="P7947" s="142"/>
      <c r="Q7947" s="142"/>
      <c r="R7947" s="142"/>
      <c r="S7947" s="139"/>
    </row>
    <row r="7948" spans="2:19" ht="15.75" customHeight="1" x14ac:dyDescent="0.25">
      <c r="B7948" s="106"/>
      <c r="C7948" s="106"/>
      <c r="D7948" s="139"/>
      <c r="E7948" s="140"/>
      <c r="F7948" s="140"/>
      <c r="G7948" s="140"/>
      <c r="M7948" s="140"/>
      <c r="N7948" s="167"/>
      <c r="O7948" s="167"/>
      <c r="P7948" s="142"/>
      <c r="Q7948" s="142"/>
      <c r="R7948" s="142"/>
      <c r="S7948" s="139"/>
    </row>
    <row r="7949" spans="2:19" ht="15.75" customHeight="1" x14ac:dyDescent="0.25">
      <c r="B7949" s="106"/>
      <c r="C7949" s="106"/>
      <c r="D7949" s="139"/>
      <c r="E7949" s="140"/>
      <c r="F7949" s="140"/>
      <c r="G7949" s="140"/>
      <c r="M7949" s="140"/>
      <c r="N7949" s="167"/>
      <c r="O7949" s="167"/>
      <c r="P7949" s="142"/>
      <c r="Q7949" s="142"/>
      <c r="R7949" s="142"/>
      <c r="S7949" s="139"/>
    </row>
    <row r="7950" spans="2:19" ht="15.75" customHeight="1" x14ac:dyDescent="0.25">
      <c r="B7950" s="106"/>
      <c r="C7950" s="106"/>
      <c r="D7950" s="139"/>
      <c r="E7950" s="140"/>
      <c r="F7950" s="140"/>
      <c r="G7950" s="140"/>
      <c r="M7950" s="140"/>
      <c r="N7950" s="167"/>
      <c r="O7950" s="167"/>
      <c r="P7950" s="142"/>
      <c r="Q7950" s="142"/>
      <c r="R7950" s="142"/>
      <c r="S7950" s="139"/>
    </row>
    <row r="7951" spans="2:19" ht="15.75" customHeight="1" x14ac:dyDescent="0.25">
      <c r="B7951" s="106"/>
      <c r="C7951" s="106"/>
      <c r="D7951" s="139"/>
      <c r="E7951" s="140"/>
      <c r="F7951" s="140"/>
      <c r="G7951" s="140"/>
      <c r="M7951" s="140"/>
      <c r="N7951" s="167"/>
      <c r="O7951" s="167"/>
      <c r="P7951" s="142"/>
      <c r="Q7951" s="142"/>
      <c r="R7951" s="142"/>
      <c r="S7951" s="139"/>
    </row>
    <row r="7952" spans="2:19" ht="15.75" customHeight="1" x14ac:dyDescent="0.25">
      <c r="B7952" s="106"/>
      <c r="C7952" s="106"/>
      <c r="D7952" s="139"/>
      <c r="E7952" s="140"/>
      <c r="F7952" s="140"/>
      <c r="G7952" s="140"/>
      <c r="M7952" s="140"/>
      <c r="N7952" s="167"/>
      <c r="O7952" s="167"/>
      <c r="P7952" s="142"/>
      <c r="Q7952" s="142"/>
      <c r="R7952" s="142"/>
      <c r="S7952" s="139"/>
    </row>
    <row r="7953" spans="2:19" ht="15.75" customHeight="1" x14ac:dyDescent="0.25">
      <c r="B7953" s="106"/>
      <c r="C7953" s="106"/>
      <c r="D7953" s="139"/>
      <c r="E7953" s="140"/>
      <c r="F7953" s="140"/>
      <c r="G7953" s="140"/>
      <c r="M7953" s="140"/>
      <c r="N7953" s="167"/>
      <c r="O7953" s="167"/>
      <c r="P7953" s="142"/>
      <c r="Q7953" s="142"/>
      <c r="R7953" s="142"/>
      <c r="S7953" s="139"/>
    </row>
    <row r="7954" spans="2:19" ht="15.75" customHeight="1" x14ac:dyDescent="0.25">
      <c r="B7954" s="106"/>
      <c r="C7954" s="106"/>
      <c r="D7954" s="139"/>
      <c r="E7954" s="140"/>
      <c r="F7954" s="140"/>
      <c r="G7954" s="140"/>
      <c r="M7954" s="140"/>
      <c r="N7954" s="167"/>
      <c r="O7954" s="167"/>
      <c r="P7954" s="142"/>
      <c r="Q7954" s="142"/>
      <c r="R7954" s="142"/>
      <c r="S7954" s="139"/>
    </row>
    <row r="7955" spans="2:19" ht="15.75" customHeight="1" x14ac:dyDescent="0.25">
      <c r="B7955" s="106"/>
      <c r="C7955" s="106"/>
      <c r="D7955" s="139"/>
      <c r="E7955" s="140"/>
      <c r="F7955" s="140"/>
      <c r="G7955" s="140"/>
      <c r="M7955" s="140"/>
      <c r="N7955" s="167"/>
      <c r="O7955" s="167"/>
      <c r="P7955" s="142"/>
      <c r="Q7955" s="142"/>
      <c r="R7955" s="142"/>
      <c r="S7955" s="139"/>
    </row>
    <row r="7956" spans="2:19" ht="15.75" customHeight="1" x14ac:dyDescent="0.25">
      <c r="B7956" s="106"/>
      <c r="C7956" s="106"/>
      <c r="D7956" s="139"/>
      <c r="E7956" s="140"/>
      <c r="F7956" s="140"/>
      <c r="G7956" s="140"/>
      <c r="M7956" s="140"/>
      <c r="N7956" s="167"/>
      <c r="O7956" s="167"/>
      <c r="P7956" s="142"/>
      <c r="Q7956" s="142"/>
      <c r="R7956" s="142"/>
      <c r="S7956" s="139"/>
    </row>
    <row r="7957" spans="2:19" ht="15.75" customHeight="1" x14ac:dyDescent="0.25">
      <c r="B7957" s="106"/>
      <c r="C7957" s="106"/>
      <c r="D7957" s="139"/>
      <c r="E7957" s="140"/>
      <c r="F7957" s="140"/>
      <c r="G7957" s="140"/>
      <c r="M7957" s="140"/>
      <c r="N7957" s="167"/>
      <c r="O7957" s="167"/>
      <c r="P7957" s="142"/>
      <c r="Q7957" s="142"/>
      <c r="R7957" s="142"/>
      <c r="S7957" s="139"/>
    </row>
    <row r="7958" spans="2:19" ht="15.75" customHeight="1" x14ac:dyDescent="0.25">
      <c r="B7958" s="106"/>
      <c r="C7958" s="106"/>
      <c r="D7958" s="139"/>
      <c r="E7958" s="140"/>
      <c r="F7958" s="140"/>
      <c r="G7958" s="140"/>
      <c r="M7958" s="140"/>
      <c r="N7958" s="167"/>
      <c r="O7958" s="167"/>
      <c r="P7958" s="142"/>
      <c r="Q7958" s="142"/>
      <c r="R7958" s="142"/>
      <c r="S7958" s="139"/>
    </row>
    <row r="7959" spans="2:19" ht="15.75" customHeight="1" x14ac:dyDescent="0.25">
      <c r="B7959" s="106"/>
      <c r="C7959" s="106"/>
      <c r="D7959" s="139"/>
      <c r="E7959" s="140"/>
      <c r="F7959" s="140"/>
      <c r="G7959" s="140"/>
      <c r="M7959" s="140"/>
      <c r="N7959" s="167"/>
      <c r="O7959" s="167"/>
      <c r="P7959" s="142"/>
      <c r="Q7959" s="142"/>
      <c r="R7959" s="142"/>
      <c r="S7959" s="139"/>
    </row>
    <row r="7960" spans="2:19" ht="15.75" customHeight="1" x14ac:dyDescent="0.25">
      <c r="B7960" s="106"/>
      <c r="C7960" s="106"/>
      <c r="D7960" s="139"/>
      <c r="E7960" s="140"/>
      <c r="F7960" s="140"/>
      <c r="G7960" s="140"/>
      <c r="M7960" s="140"/>
      <c r="N7960" s="167"/>
      <c r="O7960" s="167"/>
      <c r="P7960" s="142"/>
      <c r="Q7960" s="142"/>
      <c r="R7960" s="142"/>
      <c r="S7960" s="139"/>
    </row>
    <row r="7961" spans="2:19" ht="15.75" customHeight="1" x14ac:dyDescent="0.25">
      <c r="B7961" s="106"/>
      <c r="C7961" s="106"/>
      <c r="D7961" s="139"/>
      <c r="E7961" s="140"/>
      <c r="F7961" s="140"/>
      <c r="G7961" s="140"/>
      <c r="M7961" s="140"/>
      <c r="N7961" s="167"/>
      <c r="O7961" s="167"/>
      <c r="P7961" s="142"/>
      <c r="Q7961" s="142"/>
      <c r="R7961" s="142"/>
      <c r="S7961" s="139"/>
    </row>
    <row r="7962" spans="2:19" ht="15.75" customHeight="1" x14ac:dyDescent="0.25">
      <c r="B7962" s="106"/>
      <c r="C7962" s="106"/>
      <c r="D7962" s="139"/>
      <c r="E7962" s="140"/>
      <c r="F7962" s="140"/>
      <c r="G7962" s="140"/>
      <c r="M7962" s="140"/>
      <c r="N7962" s="167"/>
      <c r="O7962" s="167"/>
      <c r="P7962" s="142"/>
      <c r="Q7962" s="142"/>
      <c r="R7962" s="142"/>
      <c r="S7962" s="139"/>
    </row>
    <row r="7963" spans="2:19" ht="15.75" customHeight="1" x14ac:dyDescent="0.25">
      <c r="B7963" s="106"/>
      <c r="C7963" s="106"/>
      <c r="D7963" s="139"/>
      <c r="E7963" s="140"/>
      <c r="F7963" s="140"/>
      <c r="G7963" s="140"/>
      <c r="M7963" s="140"/>
      <c r="N7963" s="167"/>
      <c r="O7963" s="167"/>
      <c r="P7963" s="142"/>
      <c r="Q7963" s="142"/>
      <c r="R7963" s="142"/>
      <c r="S7963" s="139"/>
    </row>
    <row r="7964" spans="2:19" ht="15.75" customHeight="1" x14ac:dyDescent="0.25">
      <c r="B7964" s="106"/>
      <c r="C7964" s="106"/>
      <c r="D7964" s="139"/>
      <c r="E7964" s="140"/>
      <c r="F7964" s="140"/>
      <c r="G7964" s="140"/>
      <c r="M7964" s="140"/>
      <c r="N7964" s="167"/>
      <c r="O7964" s="167"/>
      <c r="P7964" s="142"/>
      <c r="Q7964" s="142"/>
      <c r="R7964" s="142"/>
      <c r="S7964" s="139"/>
    </row>
    <row r="7965" spans="2:19" ht="15.75" customHeight="1" x14ac:dyDescent="0.25">
      <c r="B7965" s="106"/>
      <c r="C7965" s="106"/>
      <c r="D7965" s="139"/>
      <c r="E7965" s="140"/>
      <c r="F7965" s="140"/>
      <c r="G7965" s="140"/>
      <c r="M7965" s="140"/>
      <c r="N7965" s="167"/>
      <c r="O7965" s="167"/>
      <c r="P7965" s="142"/>
      <c r="Q7965" s="142"/>
      <c r="R7965" s="142"/>
      <c r="S7965" s="139"/>
    </row>
    <row r="7966" spans="2:19" ht="15.75" customHeight="1" x14ac:dyDescent="0.25">
      <c r="B7966" s="106"/>
      <c r="C7966" s="106"/>
      <c r="D7966" s="139"/>
      <c r="E7966" s="140"/>
      <c r="F7966" s="140"/>
      <c r="G7966" s="140"/>
      <c r="M7966" s="140"/>
      <c r="N7966" s="167"/>
      <c r="O7966" s="167"/>
      <c r="P7966" s="142"/>
      <c r="Q7966" s="142"/>
      <c r="R7966" s="142"/>
      <c r="S7966" s="139"/>
    </row>
    <row r="7967" spans="2:19" ht="15.75" customHeight="1" x14ac:dyDescent="0.25">
      <c r="B7967" s="106"/>
      <c r="C7967" s="106"/>
      <c r="D7967" s="139"/>
      <c r="E7967" s="140"/>
      <c r="F7967" s="140"/>
      <c r="G7967" s="140"/>
      <c r="M7967" s="140"/>
      <c r="N7967" s="167"/>
      <c r="O7967" s="167"/>
      <c r="P7967" s="142"/>
      <c r="Q7967" s="142"/>
      <c r="R7967" s="142"/>
      <c r="S7967" s="139"/>
    </row>
    <row r="7968" spans="2:19" ht="15.75" customHeight="1" x14ac:dyDescent="0.25">
      <c r="B7968" s="106"/>
      <c r="C7968" s="106"/>
      <c r="D7968" s="139"/>
      <c r="E7968" s="140"/>
      <c r="F7968" s="140"/>
      <c r="G7968" s="140"/>
      <c r="M7968" s="140"/>
      <c r="N7968" s="167"/>
      <c r="O7968" s="167"/>
      <c r="P7968" s="142"/>
      <c r="Q7968" s="142"/>
      <c r="R7968" s="142"/>
      <c r="S7968" s="139"/>
    </row>
    <row r="7969" spans="2:19" ht="15.75" customHeight="1" x14ac:dyDescent="0.25">
      <c r="B7969" s="106"/>
      <c r="C7969" s="106"/>
      <c r="D7969" s="139"/>
      <c r="E7969" s="140"/>
      <c r="F7969" s="140"/>
      <c r="G7969" s="140"/>
      <c r="M7969" s="140"/>
      <c r="N7969" s="167"/>
      <c r="O7969" s="167"/>
      <c r="P7969" s="142"/>
      <c r="Q7969" s="142"/>
      <c r="R7969" s="142"/>
      <c r="S7969" s="139"/>
    </row>
    <row r="7970" spans="2:19" ht="15.75" customHeight="1" x14ac:dyDescent="0.25">
      <c r="B7970" s="106"/>
      <c r="C7970" s="106"/>
      <c r="D7970" s="139"/>
      <c r="E7970" s="140"/>
      <c r="F7970" s="140"/>
      <c r="G7970" s="140"/>
      <c r="M7970" s="140"/>
      <c r="N7970" s="167"/>
      <c r="O7970" s="167"/>
      <c r="P7970" s="142"/>
      <c r="Q7970" s="142"/>
      <c r="R7970" s="142"/>
      <c r="S7970" s="139"/>
    </row>
    <row r="7971" spans="2:19" ht="15.75" customHeight="1" x14ac:dyDescent="0.25">
      <c r="B7971" s="106"/>
      <c r="C7971" s="106"/>
      <c r="D7971" s="139"/>
      <c r="E7971" s="140"/>
      <c r="F7971" s="140"/>
      <c r="G7971" s="140"/>
      <c r="M7971" s="140"/>
      <c r="N7971" s="167"/>
      <c r="O7971" s="167"/>
      <c r="P7971" s="142"/>
      <c r="Q7971" s="142"/>
      <c r="R7971" s="142"/>
      <c r="S7971" s="139"/>
    </row>
    <row r="7972" spans="2:19" ht="15.75" customHeight="1" x14ac:dyDescent="0.25">
      <c r="B7972" s="106"/>
      <c r="C7972" s="106"/>
      <c r="D7972" s="139"/>
      <c r="E7972" s="140"/>
      <c r="F7972" s="140"/>
      <c r="G7972" s="140"/>
      <c r="M7972" s="140"/>
      <c r="N7972" s="167"/>
      <c r="O7972" s="167"/>
      <c r="P7972" s="142"/>
      <c r="Q7972" s="142"/>
      <c r="R7972" s="142"/>
      <c r="S7972" s="139"/>
    </row>
    <row r="7973" spans="2:19" ht="15.75" customHeight="1" x14ac:dyDescent="0.25">
      <c r="B7973" s="106"/>
      <c r="C7973" s="106"/>
      <c r="D7973" s="139"/>
      <c r="E7973" s="140"/>
      <c r="F7973" s="140"/>
      <c r="G7973" s="140"/>
      <c r="M7973" s="140"/>
      <c r="N7973" s="167"/>
      <c r="O7973" s="167"/>
      <c r="P7973" s="142"/>
      <c r="Q7973" s="142"/>
      <c r="R7973" s="142"/>
      <c r="S7973" s="139"/>
    </row>
    <row r="7974" spans="2:19" ht="15.75" customHeight="1" x14ac:dyDescent="0.25">
      <c r="B7974" s="106"/>
      <c r="C7974" s="106"/>
      <c r="D7974" s="139"/>
      <c r="E7974" s="140"/>
      <c r="F7974" s="140"/>
      <c r="G7974" s="140"/>
      <c r="M7974" s="140"/>
      <c r="N7974" s="167"/>
      <c r="O7974" s="167"/>
      <c r="P7974" s="142"/>
      <c r="Q7974" s="142"/>
      <c r="R7974" s="142"/>
      <c r="S7974" s="139"/>
    </row>
    <row r="7975" spans="2:19" ht="15.75" customHeight="1" x14ac:dyDescent="0.25">
      <c r="B7975" s="106"/>
      <c r="C7975" s="106"/>
      <c r="D7975" s="139"/>
      <c r="E7975" s="140"/>
      <c r="F7975" s="140"/>
      <c r="G7975" s="140"/>
      <c r="M7975" s="140"/>
      <c r="N7975" s="167"/>
      <c r="O7975" s="167"/>
      <c r="P7975" s="142"/>
      <c r="Q7975" s="142"/>
      <c r="R7975" s="142"/>
      <c r="S7975" s="139"/>
    </row>
    <row r="7976" spans="2:19" ht="15.75" customHeight="1" x14ac:dyDescent="0.25">
      <c r="B7976" s="106"/>
      <c r="C7976" s="106"/>
      <c r="D7976" s="139"/>
      <c r="E7976" s="140"/>
      <c r="F7976" s="140"/>
      <c r="G7976" s="140"/>
      <c r="M7976" s="140"/>
      <c r="N7976" s="167"/>
      <c r="O7976" s="167"/>
      <c r="P7976" s="142"/>
      <c r="Q7976" s="142"/>
      <c r="R7976" s="142"/>
      <c r="S7976" s="139"/>
    </row>
    <row r="7977" spans="2:19" ht="15.75" customHeight="1" x14ac:dyDescent="0.25">
      <c r="B7977" s="106"/>
      <c r="C7977" s="106"/>
      <c r="D7977" s="139"/>
      <c r="E7977" s="140"/>
      <c r="F7977" s="140"/>
      <c r="G7977" s="140"/>
      <c r="M7977" s="140"/>
      <c r="N7977" s="167"/>
      <c r="O7977" s="167"/>
      <c r="P7977" s="142"/>
      <c r="Q7977" s="142"/>
      <c r="R7977" s="142"/>
      <c r="S7977" s="139"/>
    </row>
    <row r="7978" spans="2:19" ht="15.75" customHeight="1" x14ac:dyDescent="0.25">
      <c r="B7978" s="106"/>
      <c r="C7978" s="106"/>
      <c r="D7978" s="139"/>
      <c r="E7978" s="140"/>
      <c r="F7978" s="140"/>
      <c r="G7978" s="140"/>
      <c r="M7978" s="140"/>
      <c r="N7978" s="167"/>
      <c r="O7978" s="167"/>
      <c r="P7978" s="142"/>
      <c r="Q7978" s="142"/>
      <c r="R7978" s="142"/>
      <c r="S7978" s="139"/>
    </row>
    <row r="7979" spans="2:19" ht="15.75" customHeight="1" x14ac:dyDescent="0.25">
      <c r="B7979" s="106"/>
      <c r="C7979" s="106"/>
      <c r="D7979" s="139"/>
      <c r="E7979" s="140"/>
      <c r="F7979" s="140"/>
      <c r="G7979" s="140"/>
      <c r="M7979" s="140"/>
      <c r="N7979" s="167"/>
      <c r="O7979" s="167"/>
      <c r="P7979" s="142"/>
      <c r="Q7979" s="142"/>
      <c r="R7979" s="142"/>
      <c r="S7979" s="139"/>
    </row>
    <row r="7980" spans="2:19" ht="15.75" customHeight="1" x14ac:dyDescent="0.25">
      <c r="B7980" s="106"/>
      <c r="C7980" s="106"/>
      <c r="D7980" s="139"/>
      <c r="E7980" s="140"/>
      <c r="F7980" s="140"/>
      <c r="G7980" s="140"/>
      <c r="M7980" s="140"/>
      <c r="N7980" s="167"/>
      <c r="O7980" s="167"/>
      <c r="P7980" s="142"/>
      <c r="Q7980" s="142"/>
      <c r="R7980" s="142"/>
      <c r="S7980" s="139"/>
    </row>
    <row r="7981" spans="2:19" ht="15.75" customHeight="1" x14ac:dyDescent="0.25">
      <c r="B7981" s="106"/>
      <c r="C7981" s="106"/>
      <c r="D7981" s="139"/>
      <c r="E7981" s="140"/>
      <c r="F7981" s="140"/>
      <c r="G7981" s="140"/>
      <c r="M7981" s="140"/>
      <c r="N7981" s="167"/>
      <c r="O7981" s="167"/>
      <c r="P7981" s="142"/>
      <c r="Q7981" s="142"/>
      <c r="R7981" s="142"/>
      <c r="S7981" s="139"/>
    </row>
    <row r="7982" spans="2:19" ht="15.75" customHeight="1" x14ac:dyDescent="0.25">
      <c r="B7982" s="106"/>
      <c r="C7982" s="106"/>
      <c r="D7982" s="139"/>
      <c r="E7982" s="140"/>
      <c r="F7982" s="140"/>
      <c r="G7982" s="140"/>
      <c r="M7982" s="140"/>
      <c r="N7982" s="167"/>
      <c r="O7982" s="167"/>
      <c r="P7982" s="142"/>
      <c r="Q7982" s="142"/>
      <c r="R7982" s="142"/>
      <c r="S7982" s="139"/>
    </row>
    <row r="7983" spans="2:19" ht="15.75" customHeight="1" x14ac:dyDescent="0.25">
      <c r="B7983" s="106"/>
      <c r="C7983" s="106"/>
      <c r="D7983" s="139"/>
      <c r="E7983" s="140"/>
      <c r="F7983" s="140"/>
      <c r="G7983" s="140"/>
      <c r="M7983" s="140"/>
      <c r="N7983" s="167"/>
      <c r="O7983" s="167"/>
      <c r="P7983" s="142"/>
      <c r="Q7983" s="142"/>
      <c r="R7983" s="142"/>
      <c r="S7983" s="139"/>
    </row>
    <row r="7984" spans="2:19" ht="15.75" customHeight="1" x14ac:dyDescent="0.25">
      <c r="B7984" s="106"/>
      <c r="C7984" s="106"/>
      <c r="D7984" s="139"/>
      <c r="E7984" s="140"/>
      <c r="F7984" s="140"/>
      <c r="G7984" s="140"/>
      <c r="M7984" s="140"/>
      <c r="N7984" s="167"/>
      <c r="O7984" s="167"/>
      <c r="P7984" s="142"/>
      <c r="Q7984" s="142"/>
      <c r="R7984" s="142"/>
      <c r="S7984" s="139"/>
    </row>
    <row r="7985" spans="2:19" ht="15.75" customHeight="1" x14ac:dyDescent="0.25">
      <c r="B7985" s="106"/>
      <c r="C7985" s="106"/>
      <c r="D7985" s="139"/>
      <c r="E7985" s="140"/>
      <c r="F7985" s="140"/>
      <c r="G7985" s="140"/>
      <c r="M7985" s="140"/>
      <c r="N7985" s="167"/>
      <c r="O7985" s="167"/>
      <c r="P7985" s="142"/>
      <c r="Q7985" s="142"/>
      <c r="R7985" s="142"/>
      <c r="S7985" s="139"/>
    </row>
    <row r="7986" spans="2:19" ht="15.75" customHeight="1" x14ac:dyDescent="0.25">
      <c r="B7986" s="106"/>
      <c r="C7986" s="106"/>
      <c r="D7986" s="139"/>
      <c r="E7986" s="140"/>
      <c r="F7986" s="140"/>
      <c r="G7986" s="140"/>
      <c r="M7986" s="140"/>
      <c r="N7986" s="167"/>
      <c r="O7986" s="167"/>
      <c r="P7986" s="142"/>
      <c r="Q7986" s="142"/>
      <c r="R7986" s="142"/>
      <c r="S7986" s="139"/>
    </row>
    <row r="7987" spans="2:19" ht="15.75" customHeight="1" x14ac:dyDescent="0.25">
      <c r="B7987" s="106"/>
      <c r="C7987" s="106"/>
      <c r="D7987" s="139"/>
      <c r="E7987" s="140"/>
      <c r="F7987" s="140"/>
      <c r="G7987" s="140"/>
      <c r="M7987" s="140"/>
      <c r="N7987" s="167"/>
      <c r="O7987" s="167"/>
      <c r="P7987" s="142"/>
      <c r="Q7987" s="142"/>
      <c r="R7987" s="142"/>
      <c r="S7987" s="139"/>
    </row>
    <row r="7988" spans="2:19" ht="15.75" customHeight="1" x14ac:dyDescent="0.25">
      <c r="B7988" s="106"/>
      <c r="C7988" s="106"/>
      <c r="D7988" s="139"/>
      <c r="E7988" s="140"/>
      <c r="F7988" s="140"/>
      <c r="G7988" s="140"/>
      <c r="M7988" s="140"/>
      <c r="N7988" s="167"/>
      <c r="O7988" s="167"/>
      <c r="P7988" s="142"/>
      <c r="Q7988" s="142"/>
      <c r="R7988" s="142"/>
      <c r="S7988" s="139"/>
    </row>
    <row r="7989" spans="2:19" ht="15.75" customHeight="1" x14ac:dyDescent="0.25">
      <c r="B7989" s="106"/>
      <c r="C7989" s="106"/>
      <c r="D7989" s="139"/>
      <c r="E7989" s="140"/>
      <c r="F7989" s="140"/>
      <c r="G7989" s="140"/>
      <c r="M7989" s="140"/>
      <c r="N7989" s="167"/>
      <c r="O7989" s="167"/>
      <c r="P7989" s="142"/>
      <c r="Q7989" s="142"/>
      <c r="R7989" s="142"/>
      <c r="S7989" s="139"/>
    </row>
    <row r="7990" spans="2:19" ht="15.75" customHeight="1" x14ac:dyDescent="0.25">
      <c r="B7990" s="106"/>
      <c r="C7990" s="106"/>
      <c r="D7990" s="139"/>
      <c r="E7990" s="140"/>
      <c r="F7990" s="140"/>
      <c r="G7990" s="140"/>
      <c r="M7990" s="140"/>
      <c r="N7990" s="167"/>
      <c r="O7990" s="167"/>
      <c r="P7990" s="142"/>
      <c r="Q7990" s="142"/>
      <c r="R7990" s="142"/>
      <c r="S7990" s="139"/>
    </row>
    <row r="7991" spans="2:19" ht="15.75" customHeight="1" x14ac:dyDescent="0.25">
      <c r="B7991" s="106"/>
      <c r="C7991" s="106"/>
      <c r="D7991" s="139"/>
      <c r="E7991" s="140"/>
      <c r="F7991" s="140"/>
      <c r="G7991" s="140"/>
      <c r="M7991" s="140"/>
      <c r="N7991" s="167"/>
      <c r="O7991" s="167"/>
      <c r="P7991" s="142"/>
      <c r="Q7991" s="142"/>
      <c r="R7991" s="142"/>
      <c r="S7991" s="139"/>
    </row>
    <row r="7992" spans="2:19" ht="15.75" customHeight="1" x14ac:dyDescent="0.25">
      <c r="B7992" s="106"/>
      <c r="C7992" s="106"/>
      <c r="D7992" s="139"/>
      <c r="E7992" s="140"/>
      <c r="F7992" s="140"/>
      <c r="G7992" s="140"/>
      <c r="M7992" s="140"/>
      <c r="N7992" s="167"/>
      <c r="O7992" s="167"/>
      <c r="P7992" s="142"/>
      <c r="Q7992" s="142"/>
      <c r="R7992" s="142"/>
      <c r="S7992" s="139"/>
    </row>
    <row r="7993" spans="2:19" ht="15.75" customHeight="1" x14ac:dyDescent="0.25">
      <c r="B7993" s="106"/>
      <c r="C7993" s="106"/>
      <c r="D7993" s="139"/>
      <c r="E7993" s="140"/>
      <c r="F7993" s="140"/>
      <c r="G7993" s="140"/>
      <c r="M7993" s="140"/>
      <c r="N7993" s="167"/>
      <c r="O7993" s="167"/>
      <c r="P7993" s="142"/>
      <c r="Q7993" s="142"/>
      <c r="R7993" s="142"/>
      <c r="S7993" s="139"/>
    </row>
    <row r="7994" spans="2:19" ht="15.75" customHeight="1" x14ac:dyDescent="0.25">
      <c r="B7994" s="106"/>
      <c r="C7994" s="106"/>
      <c r="D7994" s="139"/>
      <c r="E7994" s="140"/>
      <c r="F7994" s="140"/>
      <c r="G7994" s="140"/>
      <c r="M7994" s="140"/>
      <c r="N7994" s="167"/>
      <c r="O7994" s="167"/>
      <c r="P7994" s="142"/>
      <c r="Q7994" s="142"/>
      <c r="R7994" s="142"/>
      <c r="S7994" s="139"/>
    </row>
    <row r="7995" spans="2:19" ht="15.75" customHeight="1" x14ac:dyDescent="0.25">
      <c r="B7995" s="106"/>
      <c r="C7995" s="106"/>
      <c r="D7995" s="139"/>
      <c r="E7995" s="140"/>
      <c r="F7995" s="140"/>
      <c r="G7995" s="140"/>
      <c r="M7995" s="140"/>
      <c r="N7995" s="167"/>
      <c r="O7995" s="167"/>
      <c r="P7995" s="142"/>
      <c r="Q7995" s="142"/>
      <c r="R7995" s="142"/>
      <c r="S7995" s="139"/>
    </row>
    <row r="7996" spans="2:19" ht="15.75" customHeight="1" x14ac:dyDescent="0.25">
      <c r="B7996" s="106"/>
      <c r="C7996" s="106"/>
      <c r="D7996" s="139"/>
      <c r="E7996" s="140"/>
      <c r="F7996" s="140"/>
      <c r="G7996" s="140"/>
      <c r="M7996" s="140"/>
      <c r="N7996" s="167"/>
      <c r="O7996" s="167"/>
      <c r="P7996" s="142"/>
      <c r="Q7996" s="142"/>
      <c r="R7996" s="142"/>
      <c r="S7996" s="139"/>
    </row>
    <row r="7997" spans="2:19" ht="15.75" customHeight="1" x14ac:dyDescent="0.25">
      <c r="B7997" s="106"/>
      <c r="C7997" s="106"/>
      <c r="D7997" s="139"/>
      <c r="E7997" s="140"/>
      <c r="F7997" s="140"/>
      <c r="G7997" s="140"/>
      <c r="M7997" s="140"/>
      <c r="N7997" s="167"/>
      <c r="O7997" s="167"/>
      <c r="P7997" s="142"/>
      <c r="Q7997" s="142"/>
      <c r="R7997" s="142"/>
      <c r="S7997" s="139"/>
    </row>
    <row r="7998" spans="2:19" ht="15.75" customHeight="1" x14ac:dyDescent="0.25">
      <c r="B7998" s="106"/>
      <c r="C7998" s="106"/>
      <c r="D7998" s="139"/>
      <c r="E7998" s="140"/>
      <c r="F7998" s="140"/>
      <c r="G7998" s="140"/>
      <c r="M7998" s="140"/>
      <c r="N7998" s="167"/>
      <c r="O7998" s="167"/>
      <c r="P7998" s="142"/>
      <c r="Q7998" s="142"/>
      <c r="R7998" s="142"/>
      <c r="S7998" s="139"/>
    </row>
    <row r="7999" spans="2:19" ht="15.75" customHeight="1" x14ac:dyDescent="0.25">
      <c r="B7999" s="106"/>
      <c r="C7999" s="106"/>
      <c r="D7999" s="139"/>
      <c r="E7999" s="140"/>
      <c r="F7999" s="140"/>
      <c r="G7999" s="140"/>
      <c r="M7999" s="140"/>
      <c r="N7999" s="167"/>
      <c r="O7999" s="167"/>
      <c r="P7999" s="142"/>
      <c r="Q7999" s="142"/>
      <c r="R7999" s="142"/>
      <c r="S7999" s="139"/>
    </row>
    <row r="8000" spans="2:19" ht="15.75" customHeight="1" x14ac:dyDescent="0.25">
      <c r="B8000" s="106"/>
      <c r="C8000" s="106"/>
      <c r="D8000" s="139"/>
      <c r="E8000" s="140"/>
      <c r="F8000" s="140"/>
      <c r="G8000" s="140"/>
      <c r="M8000" s="140"/>
      <c r="N8000" s="167"/>
      <c r="O8000" s="167"/>
      <c r="P8000" s="142"/>
      <c r="Q8000" s="142"/>
      <c r="R8000" s="142"/>
      <c r="S8000" s="139"/>
    </row>
    <row r="8001" spans="2:19" ht="15.75" customHeight="1" x14ac:dyDescent="0.25">
      <c r="B8001" s="106"/>
      <c r="C8001" s="106"/>
      <c r="D8001" s="139"/>
      <c r="E8001" s="140"/>
      <c r="F8001" s="140"/>
      <c r="G8001" s="140"/>
      <c r="M8001" s="140"/>
      <c r="N8001" s="167"/>
      <c r="O8001" s="167"/>
      <c r="P8001" s="142"/>
      <c r="Q8001" s="142"/>
      <c r="R8001" s="142"/>
      <c r="S8001" s="139"/>
    </row>
    <row r="8002" spans="2:19" ht="15.75" customHeight="1" x14ac:dyDescent="0.25">
      <c r="B8002" s="106"/>
      <c r="C8002" s="106"/>
      <c r="D8002" s="139"/>
      <c r="E8002" s="140"/>
      <c r="F8002" s="140"/>
      <c r="G8002" s="140"/>
      <c r="M8002" s="140"/>
      <c r="N8002" s="167"/>
      <c r="O8002" s="167"/>
      <c r="P8002" s="142"/>
      <c r="Q8002" s="142"/>
      <c r="R8002" s="142"/>
      <c r="S8002" s="139"/>
    </row>
    <row r="8003" spans="2:19" ht="15.75" customHeight="1" x14ac:dyDescent="0.25">
      <c r="B8003" s="106"/>
      <c r="C8003" s="106"/>
      <c r="D8003" s="139"/>
      <c r="E8003" s="140"/>
      <c r="F8003" s="140"/>
      <c r="G8003" s="140"/>
      <c r="M8003" s="140"/>
      <c r="N8003" s="167"/>
      <c r="O8003" s="167"/>
      <c r="P8003" s="142"/>
      <c r="Q8003" s="142"/>
      <c r="R8003" s="142"/>
      <c r="S8003" s="139"/>
    </row>
    <row r="8004" spans="2:19" ht="15.75" customHeight="1" x14ac:dyDescent="0.25">
      <c r="B8004" s="106"/>
      <c r="C8004" s="106"/>
      <c r="D8004" s="139"/>
      <c r="E8004" s="140"/>
      <c r="F8004" s="140"/>
      <c r="G8004" s="140"/>
      <c r="M8004" s="140"/>
      <c r="N8004" s="167"/>
      <c r="O8004" s="167"/>
      <c r="P8004" s="142"/>
      <c r="Q8004" s="142"/>
      <c r="R8004" s="142"/>
      <c r="S8004" s="139"/>
    </row>
    <row r="8005" spans="2:19" ht="15.75" customHeight="1" x14ac:dyDescent="0.25">
      <c r="B8005" s="106"/>
      <c r="C8005" s="106"/>
      <c r="D8005" s="139"/>
      <c r="E8005" s="140"/>
      <c r="F8005" s="140"/>
      <c r="G8005" s="140"/>
      <c r="M8005" s="140"/>
      <c r="N8005" s="167"/>
      <c r="O8005" s="167"/>
      <c r="P8005" s="142"/>
      <c r="Q8005" s="142"/>
      <c r="R8005" s="142"/>
      <c r="S8005" s="139"/>
    </row>
    <row r="8006" spans="2:19" ht="15.75" customHeight="1" x14ac:dyDescent="0.25">
      <c r="B8006" s="106"/>
      <c r="C8006" s="106"/>
      <c r="D8006" s="139"/>
      <c r="E8006" s="140"/>
      <c r="F8006" s="140"/>
      <c r="G8006" s="140"/>
      <c r="M8006" s="140"/>
      <c r="N8006" s="167"/>
      <c r="O8006" s="167"/>
      <c r="P8006" s="142"/>
      <c r="Q8006" s="142"/>
      <c r="R8006" s="142"/>
      <c r="S8006" s="139"/>
    </row>
    <row r="8007" spans="2:19" ht="15.75" customHeight="1" x14ac:dyDescent="0.25">
      <c r="B8007" s="106"/>
      <c r="C8007" s="106"/>
      <c r="D8007" s="139"/>
      <c r="E8007" s="140"/>
      <c r="F8007" s="140"/>
      <c r="G8007" s="140"/>
      <c r="M8007" s="140"/>
      <c r="N8007" s="167"/>
      <c r="O8007" s="167"/>
      <c r="P8007" s="142"/>
      <c r="Q8007" s="142"/>
      <c r="R8007" s="142"/>
      <c r="S8007" s="139"/>
    </row>
    <row r="8008" spans="2:19" ht="15.75" customHeight="1" x14ac:dyDescent="0.25">
      <c r="B8008" s="106"/>
      <c r="C8008" s="106"/>
      <c r="D8008" s="139"/>
      <c r="E8008" s="140"/>
      <c r="F8008" s="140"/>
      <c r="G8008" s="140"/>
      <c r="M8008" s="140"/>
      <c r="N8008" s="167"/>
      <c r="O8008" s="167"/>
      <c r="P8008" s="142"/>
      <c r="Q8008" s="142"/>
      <c r="R8008" s="142"/>
      <c r="S8008" s="139"/>
    </row>
    <row r="8009" spans="2:19" ht="15.75" customHeight="1" x14ac:dyDescent="0.25">
      <c r="B8009" s="106"/>
      <c r="C8009" s="106"/>
      <c r="D8009" s="139"/>
      <c r="E8009" s="140"/>
      <c r="F8009" s="140"/>
      <c r="G8009" s="140"/>
      <c r="M8009" s="140"/>
      <c r="N8009" s="167"/>
      <c r="O8009" s="167"/>
      <c r="P8009" s="142"/>
      <c r="Q8009" s="142"/>
      <c r="R8009" s="142"/>
      <c r="S8009" s="139"/>
    </row>
    <row r="8010" spans="2:19" ht="15.75" customHeight="1" x14ac:dyDescent="0.25">
      <c r="B8010" s="106"/>
      <c r="C8010" s="106"/>
      <c r="D8010" s="139"/>
      <c r="E8010" s="140"/>
      <c r="F8010" s="140"/>
      <c r="G8010" s="140"/>
      <c r="M8010" s="140"/>
      <c r="N8010" s="167"/>
      <c r="O8010" s="167"/>
      <c r="P8010" s="142"/>
      <c r="Q8010" s="142"/>
      <c r="R8010" s="142"/>
      <c r="S8010" s="139"/>
    </row>
    <row r="8011" spans="2:19" ht="15.75" customHeight="1" x14ac:dyDescent="0.25">
      <c r="B8011" s="106"/>
      <c r="C8011" s="106"/>
      <c r="D8011" s="139"/>
      <c r="E8011" s="140"/>
      <c r="F8011" s="140"/>
      <c r="G8011" s="140"/>
      <c r="M8011" s="140"/>
      <c r="N8011" s="167"/>
      <c r="O8011" s="167"/>
      <c r="P8011" s="142"/>
      <c r="Q8011" s="142"/>
      <c r="R8011" s="142"/>
      <c r="S8011" s="139"/>
    </row>
    <row r="8012" spans="2:19" ht="15.75" customHeight="1" x14ac:dyDescent="0.25">
      <c r="B8012" s="106"/>
      <c r="C8012" s="106"/>
      <c r="D8012" s="139"/>
      <c r="E8012" s="140"/>
      <c r="F8012" s="140"/>
      <c r="G8012" s="140"/>
      <c r="M8012" s="140"/>
      <c r="N8012" s="167"/>
      <c r="O8012" s="167"/>
      <c r="P8012" s="142"/>
      <c r="Q8012" s="142"/>
      <c r="R8012" s="142"/>
      <c r="S8012" s="139"/>
    </row>
    <row r="8013" spans="2:19" ht="15.75" customHeight="1" x14ac:dyDescent="0.25">
      <c r="B8013" s="106"/>
      <c r="C8013" s="106"/>
      <c r="D8013" s="139"/>
      <c r="E8013" s="140"/>
      <c r="F8013" s="140"/>
      <c r="G8013" s="140"/>
      <c r="M8013" s="140"/>
      <c r="N8013" s="167"/>
      <c r="O8013" s="167"/>
      <c r="P8013" s="142"/>
      <c r="Q8013" s="142"/>
      <c r="R8013" s="142"/>
      <c r="S8013" s="139"/>
    </row>
    <row r="8014" spans="2:19" ht="15.75" customHeight="1" x14ac:dyDescent="0.25">
      <c r="B8014" s="106"/>
      <c r="C8014" s="106"/>
      <c r="D8014" s="139"/>
      <c r="E8014" s="140"/>
      <c r="F8014" s="140"/>
      <c r="G8014" s="140"/>
      <c r="M8014" s="140"/>
      <c r="N8014" s="167"/>
      <c r="O8014" s="167"/>
      <c r="P8014" s="142"/>
      <c r="Q8014" s="142"/>
      <c r="R8014" s="142"/>
      <c r="S8014" s="139"/>
    </row>
    <row r="8015" spans="2:19" ht="15.75" customHeight="1" x14ac:dyDescent="0.25">
      <c r="B8015" s="106"/>
      <c r="C8015" s="106"/>
      <c r="D8015" s="139"/>
      <c r="E8015" s="140"/>
      <c r="F8015" s="140"/>
      <c r="G8015" s="140"/>
      <c r="M8015" s="140"/>
      <c r="N8015" s="167"/>
      <c r="O8015" s="167"/>
      <c r="P8015" s="142"/>
      <c r="Q8015" s="142"/>
      <c r="R8015" s="142"/>
      <c r="S8015" s="139"/>
    </row>
    <row r="8016" spans="2:19" ht="15.75" customHeight="1" x14ac:dyDescent="0.25">
      <c r="B8016" s="106"/>
      <c r="C8016" s="106"/>
      <c r="D8016" s="139"/>
      <c r="E8016" s="140"/>
      <c r="F8016" s="140"/>
      <c r="G8016" s="140"/>
      <c r="M8016" s="140"/>
      <c r="N8016" s="167"/>
      <c r="O8016" s="167"/>
      <c r="P8016" s="142"/>
      <c r="Q8016" s="142"/>
      <c r="R8016" s="142"/>
      <c r="S8016" s="139"/>
    </row>
    <row r="8017" spans="2:19" ht="15.75" customHeight="1" x14ac:dyDescent="0.25">
      <c r="B8017" s="106"/>
      <c r="C8017" s="106"/>
      <c r="D8017" s="139"/>
      <c r="E8017" s="140"/>
      <c r="F8017" s="140"/>
      <c r="G8017" s="140"/>
      <c r="M8017" s="140"/>
      <c r="N8017" s="167"/>
      <c r="O8017" s="167"/>
      <c r="P8017" s="142"/>
      <c r="Q8017" s="142"/>
      <c r="R8017" s="142"/>
      <c r="S8017" s="139"/>
    </row>
    <row r="8018" spans="2:19" ht="15.75" customHeight="1" x14ac:dyDescent="0.25">
      <c r="B8018" s="106"/>
      <c r="C8018" s="106"/>
      <c r="D8018" s="139"/>
      <c r="E8018" s="140"/>
      <c r="F8018" s="140"/>
      <c r="G8018" s="140"/>
      <c r="M8018" s="140"/>
      <c r="N8018" s="167"/>
      <c r="O8018" s="167"/>
      <c r="P8018" s="142"/>
      <c r="Q8018" s="142"/>
      <c r="R8018" s="142"/>
      <c r="S8018" s="139"/>
    </row>
    <row r="8019" spans="2:19" ht="15.75" customHeight="1" x14ac:dyDescent="0.25">
      <c r="B8019" s="106"/>
      <c r="C8019" s="106"/>
      <c r="D8019" s="139"/>
      <c r="E8019" s="140"/>
      <c r="F8019" s="140"/>
      <c r="G8019" s="140"/>
      <c r="M8019" s="140"/>
      <c r="N8019" s="167"/>
      <c r="O8019" s="167"/>
      <c r="P8019" s="142"/>
      <c r="Q8019" s="142"/>
      <c r="R8019" s="142"/>
      <c r="S8019" s="139"/>
    </row>
    <row r="8020" spans="2:19" ht="15.75" customHeight="1" x14ac:dyDescent="0.25">
      <c r="B8020" s="106"/>
      <c r="C8020" s="106"/>
      <c r="D8020" s="139"/>
      <c r="E8020" s="140"/>
      <c r="F8020" s="140"/>
      <c r="G8020" s="140"/>
      <c r="M8020" s="140"/>
      <c r="N8020" s="167"/>
      <c r="O8020" s="167"/>
      <c r="P8020" s="142"/>
      <c r="Q8020" s="142"/>
      <c r="R8020" s="142"/>
      <c r="S8020" s="139"/>
    </row>
    <row r="8021" spans="2:19" ht="15.75" customHeight="1" x14ac:dyDescent="0.25">
      <c r="B8021" s="106"/>
      <c r="C8021" s="106"/>
      <c r="D8021" s="139"/>
      <c r="E8021" s="140"/>
      <c r="F8021" s="140"/>
      <c r="G8021" s="140"/>
      <c r="M8021" s="140"/>
      <c r="N8021" s="167"/>
      <c r="O8021" s="167"/>
      <c r="P8021" s="142"/>
      <c r="Q8021" s="142"/>
      <c r="R8021" s="142"/>
      <c r="S8021" s="139"/>
    </row>
    <row r="8022" spans="2:19" ht="15.75" customHeight="1" x14ac:dyDescent="0.25">
      <c r="B8022" s="106"/>
      <c r="C8022" s="106"/>
      <c r="D8022" s="139"/>
      <c r="E8022" s="140"/>
      <c r="F8022" s="140"/>
      <c r="G8022" s="140"/>
      <c r="M8022" s="140"/>
      <c r="N8022" s="167"/>
      <c r="O8022" s="167"/>
      <c r="P8022" s="142"/>
      <c r="Q8022" s="142"/>
      <c r="R8022" s="142"/>
      <c r="S8022" s="139"/>
    </row>
    <row r="8023" spans="2:19" ht="15.75" customHeight="1" x14ac:dyDescent="0.25">
      <c r="B8023" s="106"/>
      <c r="C8023" s="106"/>
      <c r="D8023" s="139"/>
      <c r="E8023" s="140"/>
      <c r="F8023" s="140"/>
      <c r="G8023" s="140"/>
      <c r="M8023" s="140"/>
      <c r="N8023" s="167"/>
      <c r="O8023" s="167"/>
      <c r="P8023" s="142"/>
      <c r="Q8023" s="142"/>
      <c r="R8023" s="142"/>
      <c r="S8023" s="139"/>
    </row>
    <row r="8024" spans="2:19" ht="15.75" customHeight="1" x14ac:dyDescent="0.25">
      <c r="B8024" s="106"/>
      <c r="C8024" s="106"/>
      <c r="D8024" s="139"/>
      <c r="E8024" s="140"/>
      <c r="F8024" s="140"/>
      <c r="G8024" s="140"/>
      <c r="M8024" s="140"/>
      <c r="N8024" s="167"/>
      <c r="O8024" s="167"/>
      <c r="P8024" s="142"/>
      <c r="Q8024" s="142"/>
      <c r="R8024" s="142"/>
      <c r="S8024" s="139"/>
    </row>
    <row r="8025" spans="2:19" ht="15.75" customHeight="1" x14ac:dyDescent="0.25">
      <c r="B8025" s="106"/>
      <c r="C8025" s="106"/>
      <c r="D8025" s="139"/>
      <c r="E8025" s="140"/>
      <c r="F8025" s="140"/>
      <c r="G8025" s="140"/>
      <c r="M8025" s="140"/>
      <c r="N8025" s="167"/>
      <c r="O8025" s="167"/>
      <c r="P8025" s="142"/>
      <c r="Q8025" s="142"/>
      <c r="R8025" s="142"/>
      <c r="S8025" s="139"/>
    </row>
    <row r="8026" spans="2:19" ht="15.75" customHeight="1" x14ac:dyDescent="0.25">
      <c r="B8026" s="106"/>
      <c r="C8026" s="106"/>
      <c r="D8026" s="139"/>
      <c r="E8026" s="140"/>
      <c r="F8026" s="140"/>
      <c r="G8026" s="140"/>
      <c r="M8026" s="140"/>
      <c r="N8026" s="167"/>
      <c r="O8026" s="167"/>
      <c r="P8026" s="142"/>
      <c r="Q8026" s="142"/>
      <c r="R8026" s="142"/>
      <c r="S8026" s="139"/>
    </row>
    <row r="8027" spans="2:19" ht="15.75" customHeight="1" x14ac:dyDescent="0.25">
      <c r="B8027" s="106"/>
      <c r="C8027" s="106"/>
      <c r="D8027" s="139"/>
      <c r="E8027" s="140"/>
      <c r="F8027" s="140"/>
      <c r="G8027" s="140"/>
      <c r="M8027" s="140"/>
      <c r="N8027" s="167"/>
      <c r="O8027" s="167"/>
      <c r="P8027" s="142"/>
      <c r="Q8027" s="142"/>
      <c r="R8027" s="142"/>
      <c r="S8027" s="139"/>
    </row>
    <row r="8028" spans="2:19" ht="15.75" customHeight="1" x14ac:dyDescent="0.25">
      <c r="B8028" s="106"/>
      <c r="C8028" s="106"/>
      <c r="D8028" s="139"/>
      <c r="E8028" s="140"/>
      <c r="F8028" s="140"/>
      <c r="G8028" s="140"/>
      <c r="M8028" s="140"/>
      <c r="N8028" s="167"/>
      <c r="O8028" s="167"/>
      <c r="P8028" s="142"/>
      <c r="Q8028" s="142"/>
      <c r="R8028" s="142"/>
      <c r="S8028" s="139"/>
    </row>
    <row r="8029" spans="2:19" ht="15.75" customHeight="1" x14ac:dyDescent="0.25">
      <c r="B8029" s="106"/>
      <c r="C8029" s="106"/>
      <c r="D8029" s="139"/>
      <c r="E8029" s="140"/>
      <c r="F8029" s="140"/>
      <c r="G8029" s="140"/>
      <c r="M8029" s="140"/>
      <c r="N8029" s="167"/>
      <c r="O8029" s="167"/>
      <c r="P8029" s="142"/>
      <c r="Q8029" s="142"/>
      <c r="R8029" s="142"/>
      <c r="S8029" s="139"/>
    </row>
    <row r="8030" spans="2:19" ht="15.75" customHeight="1" x14ac:dyDescent="0.25">
      <c r="B8030" s="106"/>
      <c r="C8030" s="106"/>
      <c r="D8030" s="139"/>
      <c r="E8030" s="140"/>
      <c r="F8030" s="140"/>
      <c r="G8030" s="140"/>
      <c r="M8030" s="140"/>
      <c r="N8030" s="167"/>
      <c r="O8030" s="167"/>
      <c r="P8030" s="142"/>
      <c r="Q8030" s="142"/>
      <c r="R8030" s="142"/>
      <c r="S8030" s="139"/>
    </row>
    <row r="8031" spans="2:19" ht="15.75" customHeight="1" x14ac:dyDescent="0.25">
      <c r="B8031" s="106"/>
      <c r="C8031" s="106"/>
      <c r="D8031" s="139"/>
      <c r="E8031" s="140"/>
      <c r="F8031" s="140"/>
      <c r="G8031" s="140"/>
      <c r="M8031" s="140"/>
      <c r="N8031" s="167"/>
      <c r="O8031" s="167"/>
      <c r="P8031" s="142"/>
      <c r="Q8031" s="142"/>
      <c r="R8031" s="142"/>
      <c r="S8031" s="139"/>
    </row>
    <row r="8032" spans="2:19" ht="15.75" customHeight="1" x14ac:dyDescent="0.25">
      <c r="B8032" s="106"/>
      <c r="C8032" s="106"/>
      <c r="D8032" s="139"/>
      <c r="E8032" s="140"/>
      <c r="F8032" s="140"/>
      <c r="G8032" s="140"/>
      <c r="M8032" s="140"/>
      <c r="N8032" s="167"/>
      <c r="O8032" s="167"/>
      <c r="P8032" s="142"/>
      <c r="Q8032" s="142"/>
      <c r="R8032" s="142"/>
      <c r="S8032" s="139"/>
    </row>
    <row r="8033" spans="2:19" ht="15.75" customHeight="1" x14ac:dyDescent="0.25">
      <c r="B8033" s="106"/>
      <c r="C8033" s="106"/>
      <c r="D8033" s="139"/>
      <c r="E8033" s="140"/>
      <c r="F8033" s="140"/>
      <c r="G8033" s="140"/>
      <c r="M8033" s="140"/>
      <c r="N8033" s="167"/>
      <c r="O8033" s="167"/>
      <c r="P8033" s="142"/>
      <c r="Q8033" s="142"/>
      <c r="R8033" s="142"/>
      <c r="S8033" s="139"/>
    </row>
    <row r="8034" spans="2:19" ht="15.75" customHeight="1" x14ac:dyDescent="0.25">
      <c r="B8034" s="106"/>
      <c r="C8034" s="106"/>
      <c r="D8034" s="139"/>
      <c r="E8034" s="140"/>
      <c r="F8034" s="140"/>
      <c r="G8034" s="140"/>
      <c r="M8034" s="140"/>
      <c r="N8034" s="167"/>
      <c r="O8034" s="167"/>
      <c r="P8034" s="142"/>
      <c r="Q8034" s="142"/>
      <c r="R8034" s="142"/>
      <c r="S8034" s="139"/>
    </row>
    <row r="8035" spans="2:19" ht="15.75" customHeight="1" x14ac:dyDescent="0.25">
      <c r="B8035" s="106"/>
      <c r="C8035" s="106"/>
      <c r="D8035" s="139"/>
      <c r="E8035" s="140"/>
      <c r="F8035" s="140"/>
      <c r="G8035" s="140"/>
      <c r="M8035" s="140"/>
      <c r="N8035" s="167"/>
      <c r="O8035" s="167"/>
      <c r="P8035" s="142"/>
      <c r="Q8035" s="142"/>
      <c r="R8035" s="142"/>
      <c r="S8035" s="139"/>
    </row>
    <row r="8036" spans="2:19" ht="15.75" customHeight="1" x14ac:dyDescent="0.25">
      <c r="B8036" s="106"/>
      <c r="C8036" s="106"/>
      <c r="D8036" s="139"/>
      <c r="E8036" s="140"/>
      <c r="F8036" s="140"/>
      <c r="G8036" s="140"/>
      <c r="M8036" s="140"/>
      <c r="N8036" s="167"/>
      <c r="O8036" s="167"/>
      <c r="P8036" s="142"/>
      <c r="Q8036" s="142"/>
      <c r="R8036" s="142"/>
      <c r="S8036" s="139"/>
    </row>
    <row r="8037" spans="2:19" ht="15.75" customHeight="1" x14ac:dyDescent="0.25">
      <c r="B8037" s="106"/>
      <c r="C8037" s="106"/>
      <c r="D8037" s="139"/>
      <c r="E8037" s="140"/>
      <c r="F8037" s="140"/>
      <c r="G8037" s="140"/>
      <c r="M8037" s="140"/>
      <c r="N8037" s="167"/>
      <c r="O8037" s="167"/>
      <c r="P8037" s="142"/>
      <c r="Q8037" s="142"/>
      <c r="R8037" s="142"/>
      <c r="S8037" s="139"/>
    </row>
    <row r="8038" spans="2:19" ht="15.75" customHeight="1" x14ac:dyDescent="0.25">
      <c r="B8038" s="106"/>
      <c r="C8038" s="106"/>
      <c r="D8038" s="139"/>
      <c r="E8038" s="140"/>
      <c r="F8038" s="140"/>
      <c r="G8038" s="140"/>
      <c r="M8038" s="140"/>
      <c r="N8038" s="167"/>
      <c r="O8038" s="167"/>
      <c r="P8038" s="142"/>
      <c r="Q8038" s="142"/>
      <c r="R8038" s="142"/>
      <c r="S8038" s="139"/>
    </row>
    <row r="8039" spans="2:19" ht="15.75" customHeight="1" x14ac:dyDescent="0.25">
      <c r="B8039" s="106"/>
      <c r="C8039" s="106"/>
      <c r="D8039" s="139"/>
      <c r="E8039" s="140"/>
      <c r="F8039" s="140"/>
      <c r="G8039" s="140"/>
      <c r="M8039" s="140"/>
      <c r="N8039" s="167"/>
      <c r="O8039" s="167"/>
      <c r="P8039" s="142"/>
      <c r="Q8039" s="142"/>
      <c r="R8039" s="142"/>
      <c r="S8039" s="139"/>
    </row>
    <row r="8040" spans="2:19" ht="15.75" customHeight="1" x14ac:dyDescent="0.25">
      <c r="B8040" s="106"/>
      <c r="C8040" s="106"/>
      <c r="D8040" s="139"/>
      <c r="E8040" s="140"/>
      <c r="F8040" s="140"/>
      <c r="G8040" s="140"/>
      <c r="M8040" s="140"/>
      <c r="N8040" s="167"/>
      <c r="O8040" s="167"/>
      <c r="P8040" s="142"/>
      <c r="Q8040" s="142"/>
      <c r="R8040" s="142"/>
      <c r="S8040" s="139"/>
    </row>
    <row r="8041" spans="2:19" ht="15.75" customHeight="1" x14ac:dyDescent="0.25">
      <c r="B8041" s="106"/>
      <c r="C8041" s="106"/>
      <c r="D8041" s="139"/>
      <c r="E8041" s="140"/>
      <c r="F8041" s="140"/>
      <c r="G8041" s="140"/>
      <c r="M8041" s="140"/>
      <c r="N8041" s="167"/>
      <c r="O8041" s="167"/>
      <c r="P8041" s="142"/>
      <c r="Q8041" s="142"/>
      <c r="R8041" s="142"/>
      <c r="S8041" s="139"/>
    </row>
    <row r="8042" spans="2:19" ht="15.75" customHeight="1" x14ac:dyDescent="0.25">
      <c r="B8042" s="106"/>
      <c r="C8042" s="106"/>
      <c r="D8042" s="139"/>
      <c r="E8042" s="140"/>
      <c r="F8042" s="140"/>
      <c r="G8042" s="140"/>
      <c r="M8042" s="140"/>
      <c r="N8042" s="167"/>
      <c r="O8042" s="167"/>
      <c r="P8042" s="142"/>
      <c r="Q8042" s="142"/>
      <c r="R8042" s="142"/>
      <c r="S8042" s="139"/>
    </row>
    <row r="8043" spans="2:19" ht="15.75" customHeight="1" x14ac:dyDescent="0.25">
      <c r="B8043" s="106"/>
      <c r="C8043" s="106"/>
      <c r="D8043" s="139"/>
      <c r="E8043" s="140"/>
      <c r="F8043" s="140"/>
      <c r="G8043" s="140"/>
      <c r="M8043" s="140"/>
      <c r="N8043" s="167"/>
      <c r="O8043" s="167"/>
      <c r="P8043" s="142"/>
      <c r="Q8043" s="142"/>
      <c r="R8043" s="142"/>
      <c r="S8043" s="139"/>
    </row>
    <row r="8044" spans="2:19" ht="15.75" customHeight="1" x14ac:dyDescent="0.25">
      <c r="B8044" s="106"/>
      <c r="C8044" s="106"/>
      <c r="D8044" s="139"/>
      <c r="E8044" s="140"/>
      <c r="F8044" s="140"/>
      <c r="G8044" s="140"/>
      <c r="M8044" s="140"/>
      <c r="N8044" s="167"/>
      <c r="O8044" s="167"/>
      <c r="P8044" s="142"/>
      <c r="Q8044" s="142"/>
      <c r="R8044" s="142"/>
      <c r="S8044" s="139"/>
    </row>
    <row r="8045" spans="2:19" ht="15.75" customHeight="1" x14ac:dyDescent="0.25">
      <c r="B8045" s="106"/>
      <c r="C8045" s="106"/>
      <c r="D8045" s="139"/>
      <c r="E8045" s="140"/>
      <c r="F8045" s="140"/>
      <c r="G8045" s="140"/>
      <c r="M8045" s="140"/>
      <c r="N8045" s="167"/>
      <c r="O8045" s="167"/>
      <c r="P8045" s="142"/>
      <c r="Q8045" s="142"/>
      <c r="R8045" s="142"/>
      <c r="S8045" s="139"/>
    </row>
    <row r="8046" spans="2:19" ht="15.75" customHeight="1" x14ac:dyDescent="0.25">
      <c r="B8046" s="106"/>
      <c r="C8046" s="106"/>
      <c r="D8046" s="139"/>
      <c r="E8046" s="140"/>
      <c r="F8046" s="140"/>
      <c r="G8046" s="140"/>
      <c r="M8046" s="140"/>
      <c r="N8046" s="167"/>
      <c r="O8046" s="167"/>
      <c r="P8046" s="142"/>
      <c r="Q8046" s="142"/>
      <c r="R8046" s="142"/>
      <c r="S8046" s="139"/>
    </row>
    <row r="8047" spans="2:19" ht="15.75" customHeight="1" x14ac:dyDescent="0.25">
      <c r="B8047" s="106"/>
      <c r="C8047" s="106"/>
      <c r="D8047" s="139"/>
      <c r="E8047" s="140"/>
      <c r="F8047" s="140"/>
      <c r="G8047" s="140"/>
      <c r="M8047" s="140"/>
      <c r="N8047" s="167"/>
      <c r="O8047" s="167"/>
      <c r="P8047" s="142"/>
      <c r="Q8047" s="142"/>
      <c r="R8047" s="142"/>
      <c r="S8047" s="139"/>
    </row>
    <row r="8048" spans="2:19" ht="15.75" customHeight="1" x14ac:dyDescent="0.25">
      <c r="B8048" s="106"/>
      <c r="C8048" s="106"/>
      <c r="D8048" s="139"/>
      <c r="E8048" s="140"/>
      <c r="F8048" s="140"/>
      <c r="G8048" s="140"/>
      <c r="M8048" s="140"/>
      <c r="N8048" s="167"/>
      <c r="O8048" s="167"/>
      <c r="P8048" s="142"/>
      <c r="Q8048" s="142"/>
      <c r="R8048" s="142"/>
      <c r="S8048" s="139"/>
    </row>
    <row r="8049" spans="2:19" ht="15.75" customHeight="1" x14ac:dyDescent="0.25">
      <c r="B8049" s="106"/>
      <c r="C8049" s="106"/>
      <c r="D8049" s="139"/>
      <c r="E8049" s="140"/>
      <c r="F8049" s="140"/>
      <c r="G8049" s="140"/>
      <c r="M8049" s="140"/>
      <c r="N8049" s="167"/>
      <c r="O8049" s="167"/>
      <c r="P8049" s="142"/>
      <c r="Q8049" s="142"/>
      <c r="R8049" s="142"/>
      <c r="S8049" s="139"/>
    </row>
    <row r="8050" spans="2:19" ht="15.75" customHeight="1" x14ac:dyDescent="0.25">
      <c r="B8050" s="106"/>
      <c r="C8050" s="106"/>
      <c r="D8050" s="139"/>
      <c r="E8050" s="140"/>
      <c r="F8050" s="140"/>
      <c r="G8050" s="140"/>
      <c r="M8050" s="140"/>
      <c r="N8050" s="167"/>
      <c r="O8050" s="167"/>
      <c r="P8050" s="142"/>
      <c r="Q8050" s="142"/>
      <c r="R8050" s="142"/>
      <c r="S8050" s="139"/>
    </row>
    <row r="8051" spans="2:19" ht="15.75" customHeight="1" x14ac:dyDescent="0.25">
      <c r="B8051" s="106"/>
      <c r="C8051" s="106"/>
      <c r="D8051" s="139"/>
      <c r="E8051" s="140"/>
      <c r="F8051" s="140"/>
      <c r="G8051" s="140"/>
      <c r="M8051" s="140"/>
      <c r="N8051" s="167"/>
      <c r="O8051" s="167"/>
      <c r="P8051" s="142"/>
      <c r="Q8051" s="142"/>
      <c r="R8051" s="142"/>
      <c r="S8051" s="139"/>
    </row>
    <row r="8052" spans="2:19" ht="15.75" customHeight="1" x14ac:dyDescent="0.25">
      <c r="B8052" s="106"/>
      <c r="C8052" s="106"/>
      <c r="D8052" s="139"/>
      <c r="E8052" s="140"/>
      <c r="F8052" s="140"/>
      <c r="G8052" s="140"/>
      <c r="M8052" s="140"/>
      <c r="N8052" s="167"/>
      <c r="O8052" s="167"/>
      <c r="P8052" s="142"/>
      <c r="Q8052" s="142"/>
      <c r="R8052" s="142"/>
      <c r="S8052" s="139"/>
    </row>
    <row r="8053" spans="2:19" ht="15.75" customHeight="1" x14ac:dyDescent="0.25">
      <c r="B8053" s="106"/>
      <c r="C8053" s="106"/>
      <c r="D8053" s="139"/>
      <c r="E8053" s="140"/>
      <c r="F8053" s="140"/>
      <c r="G8053" s="140"/>
      <c r="M8053" s="140"/>
      <c r="N8053" s="167"/>
      <c r="O8053" s="167"/>
      <c r="P8053" s="142"/>
      <c r="Q8053" s="142"/>
      <c r="R8053" s="142"/>
      <c r="S8053" s="139"/>
    </row>
    <row r="8054" spans="2:19" ht="15.75" customHeight="1" x14ac:dyDescent="0.25">
      <c r="B8054" s="106"/>
      <c r="C8054" s="106"/>
      <c r="D8054" s="139"/>
      <c r="E8054" s="140"/>
      <c r="F8054" s="140"/>
      <c r="G8054" s="140"/>
      <c r="M8054" s="140"/>
      <c r="N8054" s="167"/>
      <c r="O8054" s="167"/>
      <c r="P8054" s="142"/>
      <c r="Q8054" s="142"/>
      <c r="R8054" s="142"/>
      <c r="S8054" s="139"/>
    </row>
    <row r="8055" spans="2:19" ht="15.75" customHeight="1" x14ac:dyDescent="0.25">
      <c r="B8055" s="106"/>
      <c r="C8055" s="106"/>
      <c r="D8055" s="139"/>
      <c r="E8055" s="140"/>
      <c r="F8055" s="140"/>
      <c r="G8055" s="140"/>
      <c r="M8055" s="140"/>
      <c r="N8055" s="167"/>
      <c r="O8055" s="167"/>
      <c r="P8055" s="142"/>
      <c r="Q8055" s="142"/>
      <c r="R8055" s="142"/>
      <c r="S8055" s="139"/>
    </row>
    <row r="8056" spans="2:19" ht="15.75" customHeight="1" x14ac:dyDescent="0.25">
      <c r="B8056" s="106"/>
      <c r="C8056" s="106"/>
      <c r="D8056" s="139"/>
      <c r="E8056" s="140"/>
      <c r="F8056" s="140"/>
      <c r="G8056" s="140"/>
      <c r="M8056" s="140"/>
      <c r="N8056" s="167"/>
      <c r="O8056" s="167"/>
      <c r="P8056" s="142"/>
      <c r="Q8056" s="142"/>
      <c r="R8056" s="142"/>
      <c r="S8056" s="139"/>
    </row>
    <row r="8057" spans="2:19" ht="15.75" customHeight="1" x14ac:dyDescent="0.25">
      <c r="B8057" s="106"/>
      <c r="C8057" s="106"/>
      <c r="D8057" s="139"/>
      <c r="E8057" s="140"/>
      <c r="F8057" s="140"/>
      <c r="G8057" s="140"/>
      <c r="M8057" s="140"/>
      <c r="N8057" s="167"/>
      <c r="O8057" s="167"/>
      <c r="P8057" s="142"/>
      <c r="Q8057" s="142"/>
      <c r="R8057" s="142"/>
      <c r="S8057" s="139"/>
    </row>
    <row r="8058" spans="2:19" ht="15.75" customHeight="1" x14ac:dyDescent="0.25">
      <c r="B8058" s="106"/>
      <c r="C8058" s="106"/>
      <c r="D8058" s="139"/>
      <c r="E8058" s="140"/>
      <c r="F8058" s="140"/>
      <c r="G8058" s="140"/>
      <c r="M8058" s="140"/>
      <c r="N8058" s="167"/>
      <c r="O8058" s="167"/>
      <c r="P8058" s="142"/>
      <c r="Q8058" s="142"/>
      <c r="R8058" s="142"/>
      <c r="S8058" s="139"/>
    </row>
    <row r="8059" spans="2:19" ht="15.75" customHeight="1" x14ac:dyDescent="0.25">
      <c r="B8059" s="106"/>
      <c r="C8059" s="106"/>
      <c r="D8059" s="139"/>
      <c r="E8059" s="140"/>
      <c r="F8059" s="140"/>
      <c r="G8059" s="140"/>
      <c r="M8059" s="140"/>
      <c r="N8059" s="167"/>
      <c r="O8059" s="167"/>
      <c r="P8059" s="142"/>
      <c r="Q8059" s="142"/>
      <c r="R8059" s="142"/>
      <c r="S8059" s="139"/>
    </row>
    <row r="8060" spans="2:19" ht="15.75" customHeight="1" x14ac:dyDescent="0.25">
      <c r="B8060" s="106"/>
      <c r="C8060" s="106"/>
      <c r="D8060" s="139"/>
      <c r="E8060" s="140"/>
      <c r="F8060" s="140"/>
      <c r="G8060" s="140"/>
      <c r="M8060" s="140"/>
      <c r="N8060" s="167"/>
      <c r="O8060" s="167"/>
      <c r="P8060" s="142"/>
      <c r="Q8060" s="142"/>
      <c r="R8060" s="142"/>
      <c r="S8060" s="139"/>
    </row>
    <row r="8061" spans="2:19" ht="15.75" customHeight="1" x14ac:dyDescent="0.25">
      <c r="B8061" s="106"/>
      <c r="C8061" s="106"/>
      <c r="D8061" s="139"/>
      <c r="E8061" s="140"/>
      <c r="F8061" s="140"/>
      <c r="G8061" s="140"/>
      <c r="M8061" s="140"/>
      <c r="N8061" s="167"/>
      <c r="O8061" s="167"/>
      <c r="P8061" s="142"/>
      <c r="Q8061" s="142"/>
      <c r="R8061" s="142"/>
      <c r="S8061" s="139"/>
    </row>
    <row r="8062" spans="2:19" ht="15.75" customHeight="1" x14ac:dyDescent="0.25">
      <c r="B8062" s="106"/>
      <c r="C8062" s="106"/>
      <c r="D8062" s="139"/>
      <c r="E8062" s="140"/>
      <c r="F8062" s="140"/>
      <c r="G8062" s="140"/>
      <c r="M8062" s="140"/>
      <c r="N8062" s="167"/>
      <c r="O8062" s="167"/>
      <c r="P8062" s="142"/>
      <c r="Q8062" s="142"/>
      <c r="R8062" s="142"/>
      <c r="S8062" s="139"/>
    </row>
    <row r="8063" spans="2:19" ht="15.75" customHeight="1" x14ac:dyDescent="0.25">
      <c r="B8063" s="106"/>
      <c r="C8063" s="106"/>
      <c r="D8063" s="139"/>
      <c r="E8063" s="140"/>
      <c r="F8063" s="140"/>
      <c r="G8063" s="140"/>
      <c r="M8063" s="140"/>
      <c r="N8063" s="167"/>
      <c r="O8063" s="167"/>
      <c r="P8063" s="142"/>
      <c r="Q8063" s="142"/>
      <c r="R8063" s="142"/>
      <c r="S8063" s="139"/>
    </row>
    <row r="8064" spans="2:19" ht="15.75" customHeight="1" x14ac:dyDescent="0.25">
      <c r="B8064" s="106"/>
      <c r="C8064" s="106"/>
      <c r="D8064" s="139"/>
      <c r="E8064" s="140"/>
      <c r="F8064" s="140"/>
      <c r="G8064" s="140"/>
      <c r="M8064" s="140"/>
      <c r="N8064" s="167"/>
      <c r="O8064" s="167"/>
      <c r="P8064" s="142"/>
      <c r="Q8064" s="142"/>
      <c r="R8064" s="142"/>
      <c r="S8064" s="139"/>
    </row>
    <row r="8065" spans="2:19" ht="15.75" customHeight="1" x14ac:dyDescent="0.25">
      <c r="B8065" s="106"/>
      <c r="C8065" s="106"/>
      <c r="D8065" s="139"/>
      <c r="E8065" s="140"/>
      <c r="F8065" s="140"/>
      <c r="G8065" s="140"/>
      <c r="M8065" s="140"/>
      <c r="N8065" s="167"/>
      <c r="O8065" s="167"/>
      <c r="P8065" s="142"/>
      <c r="Q8065" s="142"/>
      <c r="R8065" s="142"/>
      <c r="S8065" s="139"/>
    </row>
    <row r="8066" spans="2:19" ht="15.75" customHeight="1" x14ac:dyDescent="0.25">
      <c r="B8066" s="106"/>
      <c r="C8066" s="106"/>
      <c r="D8066" s="139"/>
      <c r="E8066" s="140"/>
      <c r="F8066" s="140"/>
      <c r="G8066" s="140"/>
      <c r="M8066" s="140"/>
      <c r="N8066" s="167"/>
      <c r="O8066" s="167"/>
      <c r="P8066" s="142"/>
      <c r="Q8066" s="142"/>
      <c r="R8066" s="142"/>
      <c r="S8066" s="139"/>
    </row>
    <row r="8067" spans="2:19" ht="15.75" customHeight="1" x14ac:dyDescent="0.25">
      <c r="B8067" s="106"/>
      <c r="C8067" s="106"/>
      <c r="D8067" s="139"/>
      <c r="E8067" s="140"/>
      <c r="F8067" s="140"/>
      <c r="G8067" s="140"/>
      <c r="M8067" s="140"/>
      <c r="N8067" s="167"/>
      <c r="O8067" s="167"/>
      <c r="P8067" s="142"/>
      <c r="Q8067" s="142"/>
      <c r="R8067" s="142"/>
      <c r="S8067" s="139"/>
    </row>
    <row r="8068" spans="2:19" ht="15.75" customHeight="1" x14ac:dyDescent="0.25">
      <c r="B8068" s="106"/>
      <c r="C8068" s="106"/>
      <c r="D8068" s="139"/>
      <c r="E8068" s="140"/>
      <c r="F8068" s="140"/>
      <c r="G8068" s="140"/>
      <c r="M8068" s="140"/>
      <c r="N8068" s="167"/>
      <c r="O8068" s="167"/>
      <c r="P8068" s="142"/>
      <c r="Q8068" s="142"/>
      <c r="R8068" s="142"/>
      <c r="S8068" s="139"/>
    </row>
    <row r="8069" spans="2:19" ht="15.75" customHeight="1" x14ac:dyDescent="0.25">
      <c r="B8069" s="106"/>
      <c r="C8069" s="106"/>
      <c r="D8069" s="139"/>
      <c r="E8069" s="140"/>
      <c r="F8069" s="140"/>
      <c r="G8069" s="140"/>
      <c r="M8069" s="140"/>
      <c r="N8069" s="167"/>
      <c r="O8069" s="167"/>
      <c r="P8069" s="142"/>
      <c r="Q8069" s="142"/>
      <c r="R8069" s="142"/>
      <c r="S8069" s="139"/>
    </row>
    <row r="8070" spans="2:19" ht="15.75" customHeight="1" x14ac:dyDescent="0.25">
      <c r="B8070" s="106"/>
      <c r="C8070" s="106"/>
      <c r="D8070" s="139"/>
      <c r="E8070" s="140"/>
      <c r="F8070" s="140"/>
      <c r="G8070" s="140"/>
      <c r="M8070" s="140"/>
      <c r="N8070" s="167"/>
      <c r="O8070" s="167"/>
      <c r="P8070" s="142"/>
      <c r="Q8070" s="142"/>
      <c r="R8070" s="142"/>
      <c r="S8070" s="139"/>
    </row>
    <row r="8071" spans="2:19" ht="15.75" customHeight="1" x14ac:dyDescent="0.25">
      <c r="B8071" s="106"/>
      <c r="C8071" s="106"/>
      <c r="D8071" s="139"/>
      <c r="E8071" s="140"/>
      <c r="F8071" s="140"/>
      <c r="G8071" s="140"/>
      <c r="M8071" s="140"/>
      <c r="N8071" s="167"/>
      <c r="O8071" s="167"/>
      <c r="P8071" s="142"/>
      <c r="Q8071" s="142"/>
      <c r="R8071" s="142"/>
      <c r="S8071" s="139"/>
    </row>
    <row r="8072" spans="2:19" ht="15.75" customHeight="1" x14ac:dyDescent="0.25">
      <c r="B8072" s="106"/>
      <c r="C8072" s="106"/>
      <c r="D8072" s="139"/>
      <c r="E8072" s="140"/>
      <c r="F8072" s="140"/>
      <c r="G8072" s="140"/>
      <c r="M8072" s="140"/>
      <c r="N8072" s="167"/>
      <c r="O8072" s="167"/>
      <c r="P8072" s="142"/>
      <c r="Q8072" s="142"/>
      <c r="R8072" s="142"/>
      <c r="S8072" s="139"/>
    </row>
    <row r="8073" spans="2:19" ht="15.75" customHeight="1" x14ac:dyDescent="0.25">
      <c r="B8073" s="106"/>
      <c r="C8073" s="106"/>
      <c r="D8073" s="139"/>
      <c r="E8073" s="140"/>
      <c r="F8073" s="140"/>
      <c r="G8073" s="140"/>
      <c r="M8073" s="140"/>
      <c r="N8073" s="167"/>
      <c r="O8073" s="167"/>
      <c r="P8073" s="142"/>
      <c r="Q8073" s="142"/>
      <c r="R8073" s="142"/>
      <c r="S8073" s="139"/>
    </row>
    <row r="8074" spans="2:19" ht="15.75" customHeight="1" x14ac:dyDescent="0.25">
      <c r="B8074" s="106"/>
      <c r="C8074" s="106"/>
      <c r="D8074" s="139"/>
      <c r="E8074" s="140"/>
      <c r="F8074" s="140"/>
      <c r="G8074" s="140"/>
      <c r="M8074" s="140"/>
      <c r="N8074" s="167"/>
      <c r="O8074" s="167"/>
      <c r="P8074" s="142"/>
      <c r="Q8074" s="142"/>
      <c r="R8074" s="142"/>
      <c r="S8074" s="139"/>
    </row>
    <row r="8075" spans="2:19" ht="15.75" customHeight="1" x14ac:dyDescent="0.25">
      <c r="B8075" s="106"/>
      <c r="C8075" s="106"/>
      <c r="D8075" s="139"/>
      <c r="E8075" s="140"/>
      <c r="F8075" s="140"/>
      <c r="G8075" s="140"/>
      <c r="M8075" s="140"/>
      <c r="N8075" s="167"/>
      <c r="O8075" s="167"/>
      <c r="P8075" s="142"/>
      <c r="Q8075" s="142"/>
      <c r="R8075" s="142"/>
      <c r="S8075" s="139"/>
    </row>
    <row r="8076" spans="2:19" ht="15.75" customHeight="1" x14ac:dyDescent="0.25">
      <c r="B8076" s="106"/>
      <c r="C8076" s="106"/>
      <c r="D8076" s="139"/>
      <c r="E8076" s="140"/>
      <c r="F8076" s="140"/>
      <c r="G8076" s="140"/>
      <c r="M8076" s="140"/>
      <c r="N8076" s="167"/>
      <c r="O8076" s="167"/>
      <c r="P8076" s="142"/>
      <c r="Q8076" s="142"/>
      <c r="R8076" s="142"/>
      <c r="S8076" s="139"/>
    </row>
    <row r="8077" spans="2:19" ht="15.75" customHeight="1" x14ac:dyDescent="0.25">
      <c r="B8077" s="106"/>
      <c r="C8077" s="106"/>
      <c r="D8077" s="139"/>
      <c r="E8077" s="140"/>
      <c r="F8077" s="140"/>
      <c r="G8077" s="140"/>
      <c r="M8077" s="140"/>
      <c r="N8077" s="167"/>
      <c r="O8077" s="167"/>
      <c r="P8077" s="142"/>
      <c r="Q8077" s="142"/>
      <c r="R8077" s="142"/>
      <c r="S8077" s="139"/>
    </row>
    <row r="8078" spans="2:19" ht="15.75" customHeight="1" x14ac:dyDescent="0.25">
      <c r="B8078" s="106"/>
      <c r="C8078" s="106"/>
      <c r="D8078" s="139"/>
      <c r="E8078" s="140"/>
      <c r="F8078" s="140"/>
      <c r="G8078" s="140"/>
      <c r="M8078" s="140"/>
      <c r="N8078" s="167"/>
      <c r="O8078" s="167"/>
      <c r="P8078" s="142"/>
      <c r="Q8078" s="142"/>
      <c r="R8078" s="142"/>
      <c r="S8078" s="139"/>
    </row>
    <row r="8079" spans="2:19" ht="15.75" customHeight="1" x14ac:dyDescent="0.25">
      <c r="B8079" s="106"/>
      <c r="C8079" s="106"/>
      <c r="D8079" s="139"/>
      <c r="E8079" s="140"/>
      <c r="F8079" s="140"/>
      <c r="G8079" s="140"/>
      <c r="M8079" s="140"/>
      <c r="N8079" s="167"/>
      <c r="O8079" s="167"/>
      <c r="P8079" s="142"/>
      <c r="Q8079" s="142"/>
      <c r="R8079" s="142"/>
      <c r="S8079" s="139"/>
    </row>
    <row r="8080" spans="2:19" ht="15.75" customHeight="1" x14ac:dyDescent="0.25">
      <c r="B8080" s="106"/>
      <c r="C8080" s="106"/>
      <c r="D8080" s="139"/>
      <c r="E8080" s="140"/>
      <c r="F8080" s="140"/>
      <c r="G8080" s="140"/>
      <c r="M8080" s="140"/>
      <c r="N8080" s="167"/>
      <c r="O8080" s="167"/>
      <c r="P8080" s="142"/>
      <c r="Q8080" s="142"/>
      <c r="R8080" s="142"/>
      <c r="S8080" s="139"/>
    </row>
    <row r="8081" spans="2:19" ht="15.75" customHeight="1" x14ac:dyDescent="0.25">
      <c r="B8081" s="106"/>
      <c r="C8081" s="106"/>
      <c r="D8081" s="139"/>
      <c r="E8081" s="140"/>
      <c r="F8081" s="140"/>
      <c r="G8081" s="140"/>
      <c r="M8081" s="140"/>
      <c r="N8081" s="167"/>
      <c r="O8081" s="167"/>
      <c r="P8081" s="142"/>
      <c r="Q8081" s="142"/>
      <c r="R8081" s="142"/>
      <c r="S8081" s="139"/>
    </row>
    <row r="8082" spans="2:19" ht="15.75" customHeight="1" x14ac:dyDescent="0.25">
      <c r="B8082" s="106"/>
      <c r="C8082" s="106"/>
      <c r="D8082" s="139"/>
      <c r="E8082" s="140"/>
      <c r="F8082" s="140"/>
      <c r="G8082" s="140"/>
      <c r="M8082" s="140"/>
      <c r="N8082" s="167"/>
      <c r="O8082" s="167"/>
      <c r="P8082" s="142"/>
      <c r="Q8082" s="142"/>
      <c r="R8082" s="142"/>
      <c r="S8082" s="139"/>
    </row>
    <row r="8083" spans="2:19" ht="15.75" customHeight="1" x14ac:dyDescent="0.25">
      <c r="B8083" s="106"/>
      <c r="C8083" s="106"/>
      <c r="D8083" s="139"/>
      <c r="E8083" s="140"/>
      <c r="F8083" s="140"/>
      <c r="G8083" s="140"/>
      <c r="M8083" s="140"/>
      <c r="N8083" s="167"/>
      <c r="O8083" s="167"/>
      <c r="P8083" s="142"/>
      <c r="Q8083" s="142"/>
      <c r="R8083" s="142"/>
      <c r="S8083" s="139"/>
    </row>
    <row r="8084" spans="2:19" ht="15.75" customHeight="1" x14ac:dyDescent="0.25">
      <c r="B8084" s="106"/>
      <c r="C8084" s="106"/>
      <c r="D8084" s="139"/>
      <c r="E8084" s="140"/>
      <c r="F8084" s="140"/>
      <c r="G8084" s="140"/>
      <c r="M8084" s="140"/>
      <c r="N8084" s="167"/>
      <c r="O8084" s="167"/>
      <c r="P8084" s="142"/>
      <c r="Q8084" s="142"/>
      <c r="R8084" s="142"/>
      <c r="S8084" s="139"/>
    </row>
    <row r="8085" spans="2:19" ht="15.75" customHeight="1" x14ac:dyDescent="0.25">
      <c r="B8085" s="106"/>
      <c r="C8085" s="106"/>
      <c r="D8085" s="139"/>
      <c r="E8085" s="140"/>
      <c r="F8085" s="140"/>
      <c r="G8085" s="140"/>
      <c r="M8085" s="140"/>
      <c r="N8085" s="167"/>
      <c r="O8085" s="167"/>
      <c r="P8085" s="142"/>
      <c r="Q8085" s="142"/>
      <c r="R8085" s="142"/>
      <c r="S8085" s="139"/>
    </row>
    <row r="8086" spans="2:19" ht="15.75" customHeight="1" x14ac:dyDescent="0.25">
      <c r="B8086" s="106"/>
      <c r="C8086" s="106"/>
      <c r="D8086" s="139"/>
      <c r="E8086" s="140"/>
      <c r="F8086" s="140"/>
      <c r="G8086" s="140"/>
      <c r="M8086" s="140"/>
      <c r="N8086" s="167"/>
      <c r="O8086" s="167"/>
      <c r="P8086" s="142"/>
      <c r="Q8086" s="142"/>
      <c r="R8086" s="142"/>
      <c r="S8086" s="139"/>
    </row>
    <row r="8087" spans="2:19" ht="15.75" customHeight="1" x14ac:dyDescent="0.25">
      <c r="B8087" s="106"/>
      <c r="C8087" s="106"/>
      <c r="D8087" s="139"/>
      <c r="E8087" s="140"/>
      <c r="F8087" s="140"/>
      <c r="G8087" s="140"/>
      <c r="M8087" s="140"/>
      <c r="N8087" s="167"/>
      <c r="O8087" s="167"/>
      <c r="P8087" s="142"/>
      <c r="Q8087" s="142"/>
      <c r="R8087" s="142"/>
      <c r="S8087" s="139"/>
    </row>
    <row r="8088" spans="2:19" ht="15.75" customHeight="1" x14ac:dyDescent="0.25">
      <c r="B8088" s="106"/>
      <c r="C8088" s="106"/>
      <c r="D8088" s="139"/>
      <c r="E8088" s="140"/>
      <c r="F8088" s="140"/>
      <c r="G8088" s="140"/>
      <c r="M8088" s="140"/>
      <c r="N8088" s="167"/>
      <c r="O8088" s="167"/>
      <c r="P8088" s="142"/>
      <c r="Q8088" s="142"/>
      <c r="R8088" s="142"/>
      <c r="S8088" s="139"/>
    </row>
    <row r="8089" spans="2:19" ht="15.75" customHeight="1" x14ac:dyDescent="0.25">
      <c r="B8089" s="106"/>
      <c r="C8089" s="106"/>
      <c r="D8089" s="139"/>
      <c r="E8089" s="140"/>
      <c r="F8089" s="140"/>
      <c r="G8089" s="140"/>
      <c r="M8089" s="140"/>
      <c r="N8089" s="167"/>
      <c r="O8089" s="167"/>
      <c r="P8089" s="142"/>
      <c r="Q8089" s="142"/>
      <c r="R8089" s="142"/>
      <c r="S8089" s="139"/>
    </row>
    <row r="8090" spans="2:19" ht="15.75" customHeight="1" x14ac:dyDescent="0.25">
      <c r="B8090" s="106"/>
      <c r="C8090" s="106"/>
      <c r="D8090" s="139"/>
      <c r="E8090" s="140"/>
      <c r="F8090" s="140"/>
      <c r="G8090" s="140"/>
      <c r="M8090" s="140"/>
      <c r="N8090" s="167"/>
      <c r="O8090" s="167"/>
      <c r="P8090" s="142"/>
      <c r="Q8090" s="142"/>
      <c r="R8090" s="142"/>
      <c r="S8090" s="139"/>
    </row>
    <row r="8091" spans="2:19" ht="15.75" customHeight="1" x14ac:dyDescent="0.25">
      <c r="B8091" s="106"/>
      <c r="C8091" s="106"/>
      <c r="D8091" s="139"/>
      <c r="E8091" s="140"/>
      <c r="F8091" s="140"/>
      <c r="G8091" s="140"/>
      <c r="M8091" s="140"/>
      <c r="N8091" s="167"/>
      <c r="O8091" s="167"/>
      <c r="P8091" s="142"/>
      <c r="Q8091" s="142"/>
      <c r="R8091" s="142"/>
      <c r="S8091" s="139"/>
    </row>
    <row r="8092" spans="2:19" ht="15.75" customHeight="1" x14ac:dyDescent="0.25">
      <c r="B8092" s="106"/>
      <c r="C8092" s="106"/>
      <c r="D8092" s="139"/>
      <c r="E8092" s="140"/>
      <c r="F8092" s="140"/>
      <c r="G8092" s="140"/>
      <c r="M8092" s="140"/>
      <c r="N8092" s="167"/>
      <c r="O8092" s="167"/>
      <c r="P8092" s="142"/>
      <c r="Q8092" s="142"/>
      <c r="R8092" s="142"/>
      <c r="S8092" s="139"/>
    </row>
    <row r="8093" spans="2:19" ht="15.75" customHeight="1" x14ac:dyDescent="0.25">
      <c r="B8093" s="106"/>
      <c r="C8093" s="106"/>
      <c r="D8093" s="139"/>
      <c r="E8093" s="140"/>
      <c r="F8093" s="140"/>
      <c r="G8093" s="140"/>
      <c r="M8093" s="140"/>
      <c r="N8093" s="167"/>
      <c r="O8093" s="167"/>
      <c r="P8093" s="142"/>
      <c r="Q8093" s="142"/>
      <c r="R8093" s="142"/>
      <c r="S8093" s="139"/>
    </row>
    <row r="8094" spans="2:19" ht="15.75" customHeight="1" x14ac:dyDescent="0.25">
      <c r="B8094" s="106"/>
      <c r="C8094" s="106"/>
      <c r="D8094" s="139"/>
      <c r="E8094" s="140"/>
      <c r="F8094" s="140"/>
      <c r="G8094" s="140"/>
      <c r="M8094" s="140"/>
      <c r="N8094" s="167"/>
      <c r="O8094" s="167"/>
      <c r="P8094" s="142"/>
      <c r="Q8094" s="142"/>
      <c r="R8094" s="142"/>
      <c r="S8094" s="139"/>
    </row>
    <row r="8095" spans="2:19" ht="15.75" customHeight="1" x14ac:dyDescent="0.25">
      <c r="B8095" s="106"/>
      <c r="C8095" s="106"/>
      <c r="D8095" s="139"/>
      <c r="E8095" s="140"/>
      <c r="F8095" s="140"/>
      <c r="G8095" s="140"/>
      <c r="M8095" s="140"/>
      <c r="N8095" s="167"/>
      <c r="O8095" s="167"/>
      <c r="P8095" s="142"/>
      <c r="Q8095" s="142"/>
      <c r="R8095" s="142"/>
      <c r="S8095" s="139"/>
    </row>
    <row r="8096" spans="2:19" ht="15.75" customHeight="1" x14ac:dyDescent="0.25">
      <c r="B8096" s="106"/>
      <c r="C8096" s="106"/>
      <c r="D8096" s="139"/>
      <c r="E8096" s="140"/>
      <c r="F8096" s="140"/>
      <c r="G8096" s="140"/>
      <c r="M8096" s="140"/>
      <c r="N8096" s="167"/>
      <c r="O8096" s="167"/>
      <c r="P8096" s="142"/>
      <c r="Q8096" s="142"/>
      <c r="R8096" s="142"/>
      <c r="S8096" s="139"/>
    </row>
    <row r="8097" spans="2:19" ht="15.75" customHeight="1" x14ac:dyDescent="0.25">
      <c r="B8097" s="106"/>
      <c r="C8097" s="106"/>
      <c r="D8097" s="139"/>
      <c r="E8097" s="140"/>
      <c r="F8097" s="140"/>
      <c r="G8097" s="140"/>
      <c r="M8097" s="140"/>
      <c r="N8097" s="167"/>
      <c r="O8097" s="167"/>
      <c r="P8097" s="142"/>
      <c r="Q8097" s="142"/>
      <c r="R8097" s="142"/>
      <c r="S8097" s="139"/>
    </row>
    <row r="8098" spans="2:19" ht="15.75" customHeight="1" x14ac:dyDescent="0.25">
      <c r="B8098" s="106"/>
      <c r="C8098" s="106"/>
      <c r="D8098" s="139"/>
      <c r="E8098" s="140"/>
      <c r="F8098" s="140"/>
      <c r="G8098" s="140"/>
      <c r="M8098" s="140"/>
      <c r="N8098" s="167"/>
      <c r="O8098" s="167"/>
      <c r="P8098" s="142"/>
      <c r="Q8098" s="142"/>
      <c r="R8098" s="142"/>
      <c r="S8098" s="139"/>
    </row>
    <row r="8099" spans="2:19" ht="15.75" customHeight="1" x14ac:dyDescent="0.25">
      <c r="B8099" s="106"/>
      <c r="C8099" s="106"/>
      <c r="D8099" s="139"/>
      <c r="E8099" s="140"/>
      <c r="F8099" s="140"/>
      <c r="G8099" s="140"/>
      <c r="M8099" s="140"/>
      <c r="N8099" s="167"/>
      <c r="O8099" s="167"/>
      <c r="P8099" s="142"/>
      <c r="Q8099" s="142"/>
      <c r="R8099" s="142"/>
      <c r="S8099" s="139"/>
    </row>
    <row r="8100" spans="2:19" ht="15.75" customHeight="1" x14ac:dyDescent="0.25">
      <c r="B8100" s="106"/>
      <c r="C8100" s="106"/>
      <c r="D8100" s="139"/>
      <c r="E8100" s="140"/>
      <c r="F8100" s="140"/>
      <c r="G8100" s="140"/>
      <c r="M8100" s="140"/>
      <c r="N8100" s="167"/>
      <c r="O8100" s="167"/>
      <c r="P8100" s="142"/>
      <c r="Q8100" s="142"/>
      <c r="R8100" s="142"/>
      <c r="S8100" s="139"/>
    </row>
    <row r="8101" spans="2:19" ht="15.75" customHeight="1" x14ac:dyDescent="0.25">
      <c r="B8101" s="106"/>
      <c r="C8101" s="106"/>
      <c r="D8101" s="139"/>
      <c r="E8101" s="140"/>
      <c r="F8101" s="140"/>
      <c r="G8101" s="140"/>
      <c r="M8101" s="140"/>
      <c r="N8101" s="167"/>
      <c r="O8101" s="167"/>
      <c r="P8101" s="142"/>
      <c r="Q8101" s="142"/>
      <c r="R8101" s="142"/>
      <c r="S8101" s="139"/>
    </row>
    <row r="8102" spans="2:19" ht="15.75" customHeight="1" x14ac:dyDescent="0.25">
      <c r="B8102" s="106"/>
      <c r="C8102" s="106"/>
      <c r="D8102" s="139"/>
      <c r="E8102" s="140"/>
      <c r="F8102" s="140"/>
      <c r="G8102" s="140"/>
      <c r="M8102" s="140"/>
      <c r="N8102" s="167"/>
      <c r="O8102" s="167"/>
      <c r="P8102" s="142"/>
      <c r="Q8102" s="142"/>
      <c r="R8102" s="142"/>
      <c r="S8102" s="139"/>
    </row>
    <row r="8103" spans="2:19" ht="15.75" customHeight="1" x14ac:dyDescent="0.25">
      <c r="B8103" s="106"/>
      <c r="C8103" s="106"/>
      <c r="D8103" s="139"/>
      <c r="E8103" s="140"/>
      <c r="F8103" s="140"/>
      <c r="G8103" s="140"/>
      <c r="M8103" s="140"/>
      <c r="N8103" s="167"/>
      <c r="O8103" s="167"/>
      <c r="P8103" s="142"/>
      <c r="Q8103" s="142"/>
      <c r="R8103" s="142"/>
      <c r="S8103" s="139"/>
    </row>
    <row r="8104" spans="2:19" ht="15.75" customHeight="1" x14ac:dyDescent="0.25">
      <c r="B8104" s="106"/>
      <c r="C8104" s="106"/>
      <c r="D8104" s="139"/>
      <c r="E8104" s="140"/>
      <c r="F8104" s="140"/>
      <c r="G8104" s="140"/>
      <c r="M8104" s="140"/>
      <c r="N8104" s="167"/>
      <c r="O8104" s="167"/>
      <c r="P8104" s="142"/>
      <c r="Q8104" s="142"/>
      <c r="R8104" s="142"/>
      <c r="S8104" s="139"/>
    </row>
    <row r="8105" spans="2:19" ht="15.75" customHeight="1" x14ac:dyDescent="0.25">
      <c r="B8105" s="106"/>
      <c r="C8105" s="106"/>
      <c r="D8105" s="139"/>
      <c r="E8105" s="140"/>
      <c r="F8105" s="140"/>
      <c r="G8105" s="140"/>
      <c r="M8105" s="140"/>
      <c r="N8105" s="167"/>
      <c r="O8105" s="167"/>
      <c r="P8105" s="142"/>
      <c r="Q8105" s="142"/>
      <c r="R8105" s="142"/>
      <c r="S8105" s="139"/>
    </row>
    <row r="8106" spans="2:19" ht="15.75" customHeight="1" x14ac:dyDescent="0.25">
      <c r="B8106" s="106"/>
      <c r="C8106" s="106"/>
      <c r="D8106" s="139"/>
      <c r="E8106" s="140"/>
      <c r="F8106" s="140"/>
      <c r="G8106" s="140"/>
      <c r="M8106" s="140"/>
      <c r="N8106" s="167"/>
      <c r="O8106" s="167"/>
      <c r="P8106" s="142"/>
      <c r="Q8106" s="142"/>
      <c r="R8106" s="142"/>
      <c r="S8106" s="139"/>
    </row>
    <row r="8107" spans="2:19" ht="15.75" customHeight="1" x14ac:dyDescent="0.25">
      <c r="B8107" s="106"/>
      <c r="C8107" s="106"/>
      <c r="D8107" s="139"/>
      <c r="E8107" s="140"/>
      <c r="F8107" s="140"/>
      <c r="G8107" s="140"/>
      <c r="M8107" s="140"/>
      <c r="N8107" s="167"/>
      <c r="O8107" s="167"/>
      <c r="P8107" s="142"/>
      <c r="Q8107" s="142"/>
      <c r="R8107" s="142"/>
      <c r="S8107" s="139"/>
    </row>
    <row r="8108" spans="2:19" ht="15.75" customHeight="1" x14ac:dyDescent="0.25">
      <c r="B8108" s="106"/>
      <c r="C8108" s="106"/>
      <c r="D8108" s="139"/>
      <c r="E8108" s="140"/>
      <c r="F8108" s="140"/>
      <c r="G8108" s="140"/>
      <c r="M8108" s="140"/>
      <c r="N8108" s="167"/>
      <c r="O8108" s="167"/>
      <c r="P8108" s="142"/>
      <c r="Q8108" s="142"/>
      <c r="R8108" s="142"/>
      <c r="S8108" s="139"/>
    </row>
    <row r="8109" spans="2:19" ht="15.75" customHeight="1" x14ac:dyDescent="0.25">
      <c r="B8109" s="106"/>
      <c r="C8109" s="106"/>
      <c r="D8109" s="139"/>
      <c r="E8109" s="140"/>
      <c r="F8109" s="140"/>
      <c r="G8109" s="140"/>
      <c r="M8109" s="140"/>
      <c r="N8109" s="167"/>
      <c r="O8109" s="167"/>
      <c r="P8109" s="142"/>
      <c r="Q8109" s="142"/>
      <c r="R8109" s="142"/>
      <c r="S8109" s="139"/>
    </row>
    <row r="8110" spans="2:19" ht="15.75" customHeight="1" x14ac:dyDescent="0.25">
      <c r="B8110" s="106"/>
      <c r="C8110" s="106"/>
      <c r="D8110" s="139"/>
      <c r="E8110" s="140"/>
      <c r="F8110" s="140"/>
      <c r="G8110" s="140"/>
      <c r="M8110" s="140"/>
      <c r="N8110" s="167"/>
      <c r="O8110" s="167"/>
      <c r="P8110" s="142"/>
      <c r="Q8110" s="142"/>
      <c r="R8110" s="142"/>
      <c r="S8110" s="139"/>
    </row>
    <row r="8111" spans="2:19" ht="15.75" customHeight="1" x14ac:dyDescent="0.25">
      <c r="B8111" s="106"/>
      <c r="C8111" s="106"/>
      <c r="D8111" s="139"/>
      <c r="E8111" s="140"/>
      <c r="F8111" s="140"/>
      <c r="G8111" s="140"/>
      <c r="M8111" s="140"/>
      <c r="N8111" s="167"/>
      <c r="O8111" s="167"/>
      <c r="P8111" s="142"/>
      <c r="Q8111" s="142"/>
      <c r="R8111" s="142"/>
      <c r="S8111" s="139"/>
    </row>
    <row r="8112" spans="2:19" ht="15.75" customHeight="1" x14ac:dyDescent="0.25">
      <c r="B8112" s="106"/>
      <c r="C8112" s="106"/>
      <c r="D8112" s="139"/>
      <c r="E8112" s="140"/>
      <c r="F8112" s="140"/>
      <c r="G8112" s="140"/>
      <c r="M8112" s="140"/>
      <c r="N8112" s="167"/>
      <c r="O8112" s="167"/>
      <c r="P8112" s="142"/>
      <c r="Q8112" s="142"/>
      <c r="R8112" s="142"/>
      <c r="S8112" s="139"/>
    </row>
    <row r="8113" spans="2:19" ht="15.75" customHeight="1" x14ac:dyDescent="0.25">
      <c r="B8113" s="106"/>
      <c r="C8113" s="106"/>
      <c r="D8113" s="139"/>
      <c r="E8113" s="140"/>
      <c r="F8113" s="140"/>
      <c r="G8113" s="140"/>
      <c r="M8113" s="140"/>
      <c r="N8113" s="167"/>
      <c r="O8113" s="167"/>
      <c r="P8113" s="142"/>
      <c r="Q8113" s="142"/>
      <c r="R8113" s="142"/>
      <c r="S8113" s="139"/>
    </row>
    <row r="8114" spans="2:19" ht="15.75" customHeight="1" x14ac:dyDescent="0.25">
      <c r="B8114" s="106"/>
      <c r="C8114" s="106"/>
      <c r="D8114" s="139"/>
      <c r="E8114" s="140"/>
      <c r="F8114" s="140"/>
      <c r="G8114" s="140"/>
      <c r="M8114" s="140"/>
      <c r="N8114" s="167"/>
      <c r="O8114" s="167"/>
      <c r="P8114" s="142"/>
      <c r="Q8114" s="142"/>
      <c r="R8114" s="142"/>
      <c r="S8114" s="139"/>
    </row>
    <row r="8115" spans="2:19" ht="15.75" customHeight="1" x14ac:dyDescent="0.25">
      <c r="B8115" s="106"/>
      <c r="C8115" s="106"/>
      <c r="D8115" s="139"/>
      <c r="E8115" s="140"/>
      <c r="F8115" s="140"/>
      <c r="G8115" s="140"/>
      <c r="M8115" s="140"/>
      <c r="N8115" s="167"/>
      <c r="O8115" s="167"/>
      <c r="P8115" s="142"/>
      <c r="Q8115" s="142"/>
      <c r="R8115" s="142"/>
      <c r="S8115" s="139"/>
    </row>
    <row r="8116" spans="2:19" ht="15.75" customHeight="1" x14ac:dyDescent="0.25">
      <c r="B8116" s="106"/>
      <c r="C8116" s="106"/>
      <c r="D8116" s="139"/>
      <c r="E8116" s="140"/>
      <c r="F8116" s="140"/>
      <c r="G8116" s="140"/>
      <c r="M8116" s="140"/>
      <c r="N8116" s="167"/>
      <c r="O8116" s="167"/>
      <c r="P8116" s="142"/>
      <c r="Q8116" s="142"/>
      <c r="R8116" s="142"/>
      <c r="S8116" s="139"/>
    </row>
    <row r="8117" spans="2:19" ht="15.75" customHeight="1" x14ac:dyDescent="0.25">
      <c r="B8117" s="106"/>
      <c r="C8117" s="106"/>
      <c r="D8117" s="139"/>
      <c r="E8117" s="140"/>
      <c r="F8117" s="140"/>
      <c r="G8117" s="140"/>
      <c r="M8117" s="140"/>
      <c r="N8117" s="167"/>
      <c r="O8117" s="167"/>
      <c r="P8117" s="142"/>
      <c r="Q8117" s="142"/>
      <c r="R8117" s="142"/>
      <c r="S8117" s="139"/>
    </row>
    <row r="8118" spans="2:19" ht="15.75" customHeight="1" x14ac:dyDescent="0.25">
      <c r="B8118" s="106"/>
      <c r="C8118" s="106"/>
      <c r="D8118" s="139"/>
      <c r="E8118" s="140"/>
      <c r="F8118" s="140"/>
      <c r="G8118" s="140"/>
      <c r="M8118" s="140"/>
      <c r="N8118" s="167"/>
      <c r="O8118" s="167"/>
      <c r="P8118" s="142"/>
      <c r="Q8118" s="142"/>
      <c r="R8118" s="142"/>
      <c r="S8118" s="139"/>
    </row>
    <row r="8119" spans="2:19" ht="15.75" customHeight="1" x14ac:dyDescent="0.25">
      <c r="B8119" s="106"/>
      <c r="C8119" s="106"/>
      <c r="D8119" s="139"/>
      <c r="E8119" s="140"/>
      <c r="F8119" s="140"/>
      <c r="G8119" s="140"/>
      <c r="M8119" s="140"/>
      <c r="N8119" s="167"/>
      <c r="O8119" s="167"/>
      <c r="P8119" s="142"/>
      <c r="Q8119" s="142"/>
      <c r="R8119" s="142"/>
      <c r="S8119" s="139"/>
    </row>
    <row r="8120" spans="2:19" ht="15.75" customHeight="1" x14ac:dyDescent="0.25">
      <c r="B8120" s="106"/>
      <c r="C8120" s="106"/>
      <c r="D8120" s="139"/>
      <c r="E8120" s="140"/>
      <c r="F8120" s="140"/>
      <c r="G8120" s="140"/>
      <c r="M8120" s="140"/>
      <c r="N8120" s="167"/>
      <c r="O8120" s="167"/>
      <c r="P8120" s="142"/>
      <c r="Q8120" s="142"/>
      <c r="R8120" s="142"/>
      <c r="S8120" s="139"/>
    </row>
    <row r="8121" spans="2:19" ht="15.75" customHeight="1" x14ac:dyDescent="0.25">
      <c r="B8121" s="106"/>
      <c r="C8121" s="106"/>
      <c r="D8121" s="139"/>
      <c r="E8121" s="140"/>
      <c r="F8121" s="140"/>
      <c r="G8121" s="140"/>
      <c r="M8121" s="140"/>
      <c r="N8121" s="167"/>
      <c r="O8121" s="167"/>
      <c r="P8121" s="142"/>
      <c r="Q8121" s="142"/>
      <c r="R8121" s="142"/>
      <c r="S8121" s="139"/>
    </row>
    <row r="8122" spans="2:19" ht="15.75" customHeight="1" x14ac:dyDescent="0.25">
      <c r="B8122" s="106"/>
      <c r="C8122" s="106"/>
      <c r="D8122" s="139"/>
      <c r="E8122" s="140"/>
      <c r="F8122" s="140"/>
      <c r="G8122" s="140"/>
      <c r="M8122" s="140"/>
      <c r="N8122" s="167"/>
      <c r="O8122" s="167"/>
      <c r="P8122" s="142"/>
      <c r="Q8122" s="142"/>
      <c r="R8122" s="142"/>
      <c r="S8122" s="139"/>
    </row>
    <row r="8123" spans="2:19" ht="15.75" customHeight="1" x14ac:dyDescent="0.25">
      <c r="B8123" s="106"/>
      <c r="C8123" s="106"/>
      <c r="D8123" s="139"/>
      <c r="E8123" s="140"/>
      <c r="F8123" s="140"/>
      <c r="G8123" s="140"/>
      <c r="M8123" s="140"/>
      <c r="N8123" s="167"/>
      <c r="O8123" s="167"/>
      <c r="P8123" s="142"/>
      <c r="Q8123" s="142"/>
      <c r="R8123" s="142"/>
      <c r="S8123" s="139"/>
    </row>
    <row r="8124" spans="2:19" ht="15.75" customHeight="1" x14ac:dyDescent="0.25">
      <c r="B8124" s="106"/>
      <c r="C8124" s="106"/>
      <c r="D8124" s="139"/>
      <c r="E8124" s="140"/>
      <c r="F8124" s="140"/>
      <c r="G8124" s="140"/>
      <c r="M8124" s="140"/>
      <c r="N8124" s="167"/>
      <c r="O8124" s="167"/>
      <c r="P8124" s="142"/>
      <c r="Q8124" s="142"/>
      <c r="R8124" s="142"/>
      <c r="S8124" s="139"/>
    </row>
    <row r="8125" spans="2:19" ht="15.75" customHeight="1" x14ac:dyDescent="0.25">
      <c r="B8125" s="106"/>
      <c r="C8125" s="106"/>
      <c r="D8125" s="139"/>
      <c r="E8125" s="140"/>
      <c r="F8125" s="140"/>
      <c r="G8125" s="140"/>
      <c r="M8125" s="140"/>
      <c r="N8125" s="167"/>
      <c r="O8125" s="167"/>
      <c r="P8125" s="142"/>
      <c r="Q8125" s="142"/>
      <c r="R8125" s="142"/>
      <c r="S8125" s="139"/>
    </row>
    <row r="8126" spans="2:19" ht="15.75" customHeight="1" x14ac:dyDescent="0.25">
      <c r="B8126" s="106"/>
      <c r="C8126" s="106"/>
      <c r="D8126" s="139"/>
      <c r="E8126" s="140"/>
      <c r="F8126" s="140"/>
      <c r="G8126" s="140"/>
      <c r="M8126" s="140"/>
      <c r="N8126" s="167"/>
      <c r="O8126" s="167"/>
      <c r="P8126" s="142"/>
      <c r="Q8126" s="142"/>
      <c r="R8126" s="142"/>
      <c r="S8126" s="139"/>
    </row>
    <row r="8127" spans="2:19" ht="15.75" customHeight="1" x14ac:dyDescent="0.25">
      <c r="B8127" s="106"/>
      <c r="C8127" s="106"/>
      <c r="D8127" s="139"/>
      <c r="E8127" s="140"/>
      <c r="F8127" s="140"/>
      <c r="G8127" s="140"/>
      <c r="M8127" s="140"/>
      <c r="N8127" s="167"/>
      <c r="O8127" s="167"/>
      <c r="P8127" s="142"/>
      <c r="Q8127" s="142"/>
      <c r="R8127" s="142"/>
      <c r="S8127" s="139"/>
    </row>
    <row r="8128" spans="2:19" ht="15.75" customHeight="1" x14ac:dyDescent="0.25">
      <c r="B8128" s="106"/>
      <c r="C8128" s="106"/>
      <c r="D8128" s="139"/>
      <c r="E8128" s="140"/>
      <c r="F8128" s="140"/>
      <c r="G8128" s="140"/>
      <c r="M8128" s="140"/>
      <c r="N8128" s="167"/>
      <c r="O8128" s="167"/>
      <c r="P8128" s="142"/>
      <c r="Q8128" s="142"/>
      <c r="R8128" s="142"/>
      <c r="S8128" s="139"/>
    </row>
    <row r="8129" spans="2:19" ht="15.75" customHeight="1" x14ac:dyDescent="0.25">
      <c r="B8129" s="106"/>
      <c r="C8129" s="106"/>
      <c r="D8129" s="139"/>
      <c r="E8129" s="140"/>
      <c r="F8129" s="140"/>
      <c r="G8129" s="140"/>
      <c r="M8129" s="140"/>
      <c r="N8129" s="167"/>
      <c r="O8129" s="167"/>
      <c r="P8129" s="142"/>
      <c r="Q8129" s="142"/>
      <c r="R8129" s="142"/>
      <c r="S8129" s="139"/>
    </row>
    <row r="8130" spans="2:19" ht="15.75" customHeight="1" x14ac:dyDescent="0.25">
      <c r="B8130" s="106"/>
      <c r="C8130" s="106"/>
      <c r="D8130" s="139"/>
      <c r="E8130" s="140"/>
      <c r="F8130" s="140"/>
      <c r="G8130" s="140"/>
      <c r="M8130" s="140"/>
      <c r="N8130" s="167"/>
      <c r="O8130" s="167"/>
      <c r="P8130" s="142"/>
      <c r="Q8130" s="142"/>
      <c r="R8130" s="142"/>
      <c r="S8130" s="139"/>
    </row>
    <row r="8131" spans="2:19" ht="15.75" customHeight="1" x14ac:dyDescent="0.25">
      <c r="B8131" s="106"/>
      <c r="C8131" s="106"/>
      <c r="D8131" s="139"/>
      <c r="E8131" s="140"/>
      <c r="F8131" s="140"/>
      <c r="G8131" s="140"/>
      <c r="M8131" s="140"/>
      <c r="N8131" s="167"/>
      <c r="O8131" s="167"/>
      <c r="P8131" s="142"/>
      <c r="Q8131" s="142"/>
      <c r="R8131" s="142"/>
      <c r="S8131" s="139"/>
    </row>
    <row r="8132" spans="2:19" ht="15.75" customHeight="1" x14ac:dyDescent="0.25">
      <c r="B8132" s="106"/>
      <c r="C8132" s="106"/>
      <c r="D8132" s="139"/>
      <c r="E8132" s="140"/>
      <c r="F8132" s="140"/>
      <c r="G8132" s="140"/>
      <c r="M8132" s="140"/>
      <c r="N8132" s="167"/>
      <c r="O8132" s="167"/>
      <c r="P8132" s="142"/>
      <c r="Q8132" s="142"/>
      <c r="R8132" s="142"/>
      <c r="S8132" s="139"/>
    </row>
    <row r="8133" spans="2:19" ht="15.75" customHeight="1" x14ac:dyDescent="0.25">
      <c r="B8133" s="106"/>
      <c r="C8133" s="106"/>
      <c r="D8133" s="139"/>
      <c r="E8133" s="140"/>
      <c r="F8133" s="140"/>
      <c r="G8133" s="140"/>
      <c r="M8133" s="140"/>
      <c r="N8133" s="167"/>
      <c r="O8133" s="167"/>
      <c r="P8133" s="142"/>
      <c r="Q8133" s="142"/>
      <c r="R8133" s="142"/>
      <c r="S8133" s="139"/>
    </row>
    <row r="8134" spans="2:19" ht="15.75" customHeight="1" x14ac:dyDescent="0.25">
      <c r="B8134" s="106"/>
      <c r="C8134" s="106"/>
      <c r="D8134" s="139"/>
      <c r="E8134" s="140"/>
      <c r="F8134" s="140"/>
      <c r="G8134" s="140"/>
      <c r="M8134" s="140"/>
      <c r="N8134" s="167"/>
      <c r="O8134" s="167"/>
      <c r="P8134" s="142"/>
      <c r="Q8134" s="142"/>
      <c r="R8134" s="142"/>
      <c r="S8134" s="139"/>
    </row>
    <row r="8135" spans="2:19" ht="15.75" customHeight="1" x14ac:dyDescent="0.25">
      <c r="B8135" s="106"/>
      <c r="C8135" s="106"/>
      <c r="D8135" s="139"/>
      <c r="E8135" s="140"/>
      <c r="F8135" s="140"/>
      <c r="G8135" s="140"/>
      <c r="M8135" s="140"/>
      <c r="N8135" s="167"/>
      <c r="O8135" s="167"/>
      <c r="P8135" s="142"/>
      <c r="Q8135" s="142"/>
      <c r="R8135" s="142"/>
      <c r="S8135" s="139"/>
    </row>
    <row r="8136" spans="2:19" ht="15.75" customHeight="1" x14ac:dyDescent="0.25">
      <c r="B8136" s="106"/>
      <c r="C8136" s="106"/>
      <c r="D8136" s="139"/>
      <c r="E8136" s="140"/>
      <c r="F8136" s="140"/>
      <c r="G8136" s="140"/>
      <c r="M8136" s="140"/>
      <c r="N8136" s="167"/>
      <c r="O8136" s="167"/>
      <c r="P8136" s="142"/>
      <c r="Q8136" s="142"/>
      <c r="R8136" s="142"/>
      <c r="S8136" s="139"/>
    </row>
    <row r="8137" spans="2:19" ht="15.75" customHeight="1" x14ac:dyDescent="0.25">
      <c r="B8137" s="106"/>
      <c r="C8137" s="106"/>
      <c r="D8137" s="139"/>
      <c r="E8137" s="140"/>
      <c r="F8137" s="140"/>
      <c r="G8137" s="140"/>
      <c r="M8137" s="140"/>
      <c r="N8137" s="167"/>
      <c r="O8137" s="167"/>
      <c r="P8137" s="142"/>
      <c r="Q8137" s="142"/>
      <c r="R8137" s="142"/>
      <c r="S8137" s="139"/>
    </row>
    <row r="8138" spans="2:19" ht="15.75" customHeight="1" x14ac:dyDescent="0.25">
      <c r="B8138" s="106"/>
      <c r="C8138" s="106"/>
      <c r="D8138" s="139"/>
      <c r="E8138" s="140"/>
      <c r="F8138" s="140"/>
      <c r="G8138" s="140"/>
      <c r="M8138" s="140"/>
      <c r="N8138" s="167"/>
      <c r="O8138" s="167"/>
      <c r="P8138" s="142"/>
      <c r="Q8138" s="142"/>
      <c r="R8138" s="142"/>
      <c r="S8138" s="139"/>
    </row>
    <row r="8139" spans="2:19" ht="15.75" customHeight="1" x14ac:dyDescent="0.25">
      <c r="B8139" s="106"/>
      <c r="C8139" s="106"/>
      <c r="D8139" s="139"/>
      <c r="E8139" s="140"/>
      <c r="F8139" s="140"/>
      <c r="G8139" s="140"/>
      <c r="M8139" s="140"/>
      <c r="N8139" s="167"/>
      <c r="O8139" s="167"/>
      <c r="P8139" s="142"/>
      <c r="Q8139" s="142"/>
      <c r="R8139" s="142"/>
      <c r="S8139" s="139"/>
    </row>
    <row r="8140" spans="2:19" ht="15.75" customHeight="1" x14ac:dyDescent="0.25">
      <c r="B8140" s="106"/>
      <c r="C8140" s="106"/>
      <c r="D8140" s="139"/>
      <c r="E8140" s="140"/>
      <c r="F8140" s="140"/>
      <c r="G8140" s="140"/>
      <c r="M8140" s="140"/>
      <c r="N8140" s="167"/>
      <c r="O8140" s="167"/>
      <c r="P8140" s="142"/>
      <c r="Q8140" s="142"/>
      <c r="R8140" s="142"/>
      <c r="S8140" s="139"/>
    </row>
    <row r="8141" spans="2:19" ht="15.75" customHeight="1" x14ac:dyDescent="0.25">
      <c r="B8141" s="106"/>
      <c r="C8141" s="106"/>
      <c r="D8141" s="139"/>
      <c r="E8141" s="140"/>
      <c r="F8141" s="140"/>
      <c r="G8141" s="140"/>
      <c r="M8141" s="140"/>
      <c r="N8141" s="167"/>
      <c r="O8141" s="167"/>
      <c r="P8141" s="142"/>
      <c r="Q8141" s="142"/>
      <c r="R8141" s="142"/>
      <c r="S8141" s="139"/>
    </row>
    <row r="8142" spans="2:19" ht="15.75" customHeight="1" x14ac:dyDescent="0.25">
      <c r="B8142" s="106"/>
      <c r="C8142" s="106"/>
      <c r="D8142" s="139"/>
      <c r="E8142" s="140"/>
      <c r="F8142" s="140"/>
      <c r="G8142" s="140"/>
      <c r="M8142" s="140"/>
      <c r="N8142" s="167"/>
      <c r="O8142" s="167"/>
      <c r="P8142" s="142"/>
      <c r="Q8142" s="142"/>
      <c r="R8142" s="142"/>
      <c r="S8142" s="139"/>
    </row>
    <row r="8143" spans="2:19" ht="15.75" customHeight="1" x14ac:dyDescent="0.25">
      <c r="B8143" s="106"/>
      <c r="C8143" s="106"/>
      <c r="D8143" s="139"/>
      <c r="E8143" s="140"/>
      <c r="F8143" s="140"/>
      <c r="G8143" s="140"/>
      <c r="M8143" s="140"/>
      <c r="N8143" s="167"/>
      <c r="O8143" s="167"/>
      <c r="P8143" s="142"/>
      <c r="Q8143" s="142"/>
      <c r="R8143" s="142"/>
      <c r="S8143" s="139"/>
    </row>
    <row r="8144" spans="2:19" ht="15.75" customHeight="1" x14ac:dyDescent="0.25">
      <c r="B8144" s="106"/>
      <c r="C8144" s="106"/>
      <c r="D8144" s="139"/>
      <c r="E8144" s="140"/>
      <c r="F8144" s="140"/>
      <c r="G8144" s="140"/>
      <c r="M8144" s="140"/>
      <c r="N8144" s="167"/>
      <c r="O8144" s="167"/>
      <c r="P8144" s="142"/>
      <c r="Q8144" s="142"/>
      <c r="R8144" s="142"/>
      <c r="S8144" s="139"/>
    </row>
    <row r="8145" spans="2:19" ht="15.75" customHeight="1" x14ac:dyDescent="0.25">
      <c r="B8145" s="106"/>
      <c r="C8145" s="106"/>
      <c r="D8145" s="139"/>
      <c r="E8145" s="140"/>
      <c r="F8145" s="140"/>
      <c r="G8145" s="140"/>
      <c r="M8145" s="140"/>
      <c r="N8145" s="167"/>
      <c r="O8145" s="167"/>
      <c r="P8145" s="142"/>
      <c r="Q8145" s="142"/>
      <c r="R8145" s="142"/>
      <c r="S8145" s="139"/>
    </row>
    <row r="8146" spans="2:19" ht="15.75" customHeight="1" x14ac:dyDescent="0.25">
      <c r="B8146" s="106"/>
      <c r="C8146" s="106"/>
      <c r="D8146" s="139"/>
      <c r="E8146" s="140"/>
      <c r="F8146" s="140"/>
      <c r="G8146" s="140"/>
      <c r="M8146" s="140"/>
      <c r="N8146" s="167"/>
      <c r="O8146" s="167"/>
      <c r="P8146" s="142"/>
      <c r="Q8146" s="142"/>
      <c r="R8146" s="142"/>
      <c r="S8146" s="139"/>
    </row>
    <row r="8147" spans="2:19" ht="15.75" customHeight="1" x14ac:dyDescent="0.25">
      <c r="B8147" s="106"/>
      <c r="C8147" s="106"/>
      <c r="D8147" s="139"/>
      <c r="E8147" s="140"/>
      <c r="F8147" s="140"/>
      <c r="G8147" s="140"/>
      <c r="M8147" s="140"/>
      <c r="N8147" s="167"/>
      <c r="O8147" s="167"/>
      <c r="P8147" s="142"/>
      <c r="Q8147" s="142"/>
      <c r="R8147" s="142"/>
      <c r="S8147" s="139"/>
    </row>
    <row r="8148" spans="2:19" ht="15.75" customHeight="1" x14ac:dyDescent="0.25">
      <c r="B8148" s="106"/>
      <c r="C8148" s="106"/>
      <c r="D8148" s="139"/>
      <c r="E8148" s="140"/>
      <c r="F8148" s="140"/>
      <c r="G8148" s="140"/>
      <c r="M8148" s="140"/>
      <c r="N8148" s="167"/>
      <c r="O8148" s="167"/>
      <c r="P8148" s="142"/>
      <c r="Q8148" s="142"/>
      <c r="R8148" s="142"/>
      <c r="S8148" s="139"/>
    </row>
    <row r="8149" spans="2:19" ht="15.75" customHeight="1" x14ac:dyDescent="0.25">
      <c r="B8149" s="106"/>
      <c r="C8149" s="106"/>
      <c r="D8149" s="139"/>
      <c r="E8149" s="140"/>
      <c r="F8149" s="140"/>
      <c r="G8149" s="140"/>
      <c r="M8149" s="140"/>
      <c r="N8149" s="167"/>
      <c r="O8149" s="167"/>
      <c r="P8149" s="142"/>
      <c r="Q8149" s="142"/>
      <c r="R8149" s="142"/>
      <c r="S8149" s="139"/>
    </row>
    <row r="8150" spans="2:19" ht="15.75" customHeight="1" x14ac:dyDescent="0.25">
      <c r="B8150" s="106"/>
      <c r="C8150" s="106"/>
      <c r="D8150" s="139"/>
      <c r="E8150" s="140"/>
      <c r="F8150" s="140"/>
      <c r="G8150" s="140"/>
      <c r="M8150" s="140"/>
      <c r="N8150" s="167"/>
      <c r="O8150" s="167"/>
      <c r="P8150" s="142"/>
      <c r="Q8150" s="142"/>
      <c r="R8150" s="142"/>
      <c r="S8150" s="139"/>
    </row>
    <row r="8151" spans="2:19" ht="15.75" customHeight="1" x14ac:dyDescent="0.25">
      <c r="B8151" s="106"/>
      <c r="C8151" s="106"/>
      <c r="D8151" s="139"/>
      <c r="E8151" s="140"/>
      <c r="F8151" s="140"/>
      <c r="G8151" s="140"/>
      <c r="M8151" s="140"/>
      <c r="N8151" s="167"/>
      <c r="O8151" s="167"/>
      <c r="P8151" s="142"/>
      <c r="Q8151" s="142"/>
      <c r="R8151" s="142"/>
      <c r="S8151" s="139"/>
    </row>
    <row r="8152" spans="2:19" ht="15.75" customHeight="1" x14ac:dyDescent="0.25">
      <c r="B8152" s="106"/>
      <c r="C8152" s="106"/>
      <c r="D8152" s="139"/>
      <c r="E8152" s="140"/>
      <c r="F8152" s="140"/>
      <c r="G8152" s="140"/>
      <c r="M8152" s="140"/>
      <c r="N8152" s="167"/>
      <c r="O8152" s="167"/>
      <c r="P8152" s="142"/>
      <c r="Q8152" s="142"/>
      <c r="R8152" s="142"/>
      <c r="S8152" s="139"/>
    </row>
    <row r="8153" spans="2:19" ht="15.75" customHeight="1" x14ac:dyDescent="0.25">
      <c r="B8153" s="106"/>
      <c r="C8153" s="106"/>
      <c r="D8153" s="139"/>
      <c r="E8153" s="140"/>
      <c r="F8153" s="140"/>
      <c r="G8153" s="140"/>
      <c r="M8153" s="140"/>
      <c r="N8153" s="167"/>
      <c r="O8153" s="167"/>
      <c r="P8153" s="142"/>
      <c r="Q8153" s="142"/>
      <c r="R8153" s="142"/>
      <c r="S8153" s="139"/>
    </row>
    <row r="8154" spans="2:19" ht="15.75" customHeight="1" x14ac:dyDescent="0.25">
      <c r="B8154" s="106"/>
      <c r="C8154" s="106"/>
      <c r="D8154" s="139"/>
      <c r="E8154" s="140"/>
      <c r="F8154" s="140"/>
      <c r="G8154" s="140"/>
      <c r="M8154" s="140"/>
      <c r="N8154" s="167"/>
      <c r="O8154" s="167"/>
      <c r="P8154" s="142"/>
      <c r="Q8154" s="142"/>
      <c r="R8154" s="142"/>
      <c r="S8154" s="139"/>
    </row>
    <row r="8155" spans="2:19" ht="15.75" customHeight="1" x14ac:dyDescent="0.25">
      <c r="B8155" s="106"/>
      <c r="C8155" s="106"/>
      <c r="D8155" s="139"/>
      <c r="E8155" s="140"/>
      <c r="F8155" s="140"/>
      <c r="G8155" s="140"/>
      <c r="M8155" s="140"/>
      <c r="N8155" s="167"/>
      <c r="O8155" s="167"/>
      <c r="P8155" s="142"/>
      <c r="Q8155" s="142"/>
      <c r="R8155" s="142"/>
      <c r="S8155" s="139"/>
    </row>
    <row r="8156" spans="2:19" ht="15.75" customHeight="1" x14ac:dyDescent="0.25">
      <c r="B8156" s="106"/>
      <c r="C8156" s="106"/>
      <c r="D8156" s="139"/>
      <c r="E8156" s="140"/>
      <c r="F8156" s="140"/>
      <c r="G8156" s="140"/>
      <c r="M8156" s="140"/>
      <c r="N8156" s="167"/>
      <c r="O8156" s="167"/>
      <c r="P8156" s="142"/>
      <c r="Q8156" s="142"/>
      <c r="R8156" s="142"/>
      <c r="S8156" s="139"/>
    </row>
    <row r="8157" spans="2:19" ht="15.75" customHeight="1" x14ac:dyDescent="0.25">
      <c r="B8157" s="106"/>
      <c r="C8157" s="106"/>
      <c r="D8157" s="139"/>
      <c r="E8157" s="140"/>
      <c r="F8157" s="140"/>
      <c r="G8157" s="140"/>
      <c r="M8157" s="140"/>
      <c r="N8157" s="167"/>
      <c r="O8157" s="167"/>
      <c r="P8157" s="142"/>
      <c r="Q8157" s="142"/>
      <c r="R8157" s="142"/>
      <c r="S8157" s="139"/>
    </row>
    <row r="8158" spans="2:19" ht="15.75" customHeight="1" x14ac:dyDescent="0.25">
      <c r="B8158" s="106"/>
      <c r="C8158" s="106"/>
      <c r="D8158" s="139"/>
      <c r="E8158" s="140"/>
      <c r="F8158" s="140"/>
      <c r="G8158" s="140"/>
      <c r="M8158" s="140"/>
      <c r="N8158" s="167"/>
      <c r="O8158" s="167"/>
      <c r="P8158" s="142"/>
      <c r="Q8158" s="142"/>
      <c r="R8158" s="142"/>
      <c r="S8158" s="139"/>
    </row>
    <row r="8159" spans="2:19" ht="15.75" customHeight="1" x14ac:dyDescent="0.25">
      <c r="B8159" s="106"/>
      <c r="C8159" s="106"/>
      <c r="D8159" s="139"/>
      <c r="E8159" s="140"/>
      <c r="F8159" s="140"/>
      <c r="G8159" s="140"/>
      <c r="M8159" s="140"/>
      <c r="N8159" s="167"/>
      <c r="O8159" s="167"/>
      <c r="P8159" s="142"/>
      <c r="Q8159" s="142"/>
      <c r="R8159" s="142"/>
      <c r="S8159" s="139"/>
    </row>
    <row r="8160" spans="2:19" ht="15.75" customHeight="1" x14ac:dyDescent="0.25">
      <c r="B8160" s="106"/>
      <c r="C8160" s="106"/>
      <c r="D8160" s="139"/>
      <c r="E8160" s="140"/>
      <c r="F8160" s="140"/>
      <c r="G8160" s="140"/>
      <c r="M8160" s="140"/>
      <c r="N8160" s="167"/>
      <c r="O8160" s="167"/>
      <c r="P8160" s="142"/>
      <c r="Q8160" s="142"/>
      <c r="R8160" s="142"/>
      <c r="S8160" s="139"/>
    </row>
    <row r="8161" spans="2:19" ht="15.75" customHeight="1" x14ac:dyDescent="0.25">
      <c r="B8161" s="106"/>
      <c r="C8161" s="106"/>
      <c r="D8161" s="139"/>
      <c r="E8161" s="140"/>
      <c r="F8161" s="140"/>
      <c r="G8161" s="140"/>
      <c r="M8161" s="140"/>
      <c r="N8161" s="167"/>
      <c r="O8161" s="167"/>
      <c r="P8161" s="142"/>
      <c r="Q8161" s="142"/>
      <c r="R8161" s="142"/>
      <c r="S8161" s="139"/>
    </row>
    <row r="8162" spans="2:19" ht="15.75" customHeight="1" x14ac:dyDescent="0.25">
      <c r="B8162" s="106"/>
      <c r="C8162" s="106"/>
      <c r="D8162" s="139"/>
      <c r="E8162" s="140"/>
      <c r="F8162" s="140"/>
      <c r="G8162" s="140"/>
      <c r="M8162" s="140"/>
      <c r="N8162" s="167"/>
      <c r="O8162" s="167"/>
      <c r="P8162" s="142"/>
      <c r="Q8162" s="142"/>
      <c r="R8162" s="142"/>
      <c r="S8162" s="139"/>
    </row>
    <row r="8163" spans="2:19" ht="15.75" customHeight="1" x14ac:dyDescent="0.25">
      <c r="B8163" s="106"/>
      <c r="C8163" s="106"/>
      <c r="D8163" s="139"/>
      <c r="E8163" s="140"/>
      <c r="F8163" s="140"/>
      <c r="G8163" s="140"/>
      <c r="M8163" s="140"/>
      <c r="N8163" s="167"/>
      <c r="O8163" s="167"/>
      <c r="P8163" s="142"/>
      <c r="Q8163" s="142"/>
      <c r="R8163" s="142"/>
      <c r="S8163" s="139"/>
    </row>
    <row r="8164" spans="2:19" ht="15.75" customHeight="1" x14ac:dyDescent="0.25">
      <c r="B8164" s="106"/>
      <c r="C8164" s="106"/>
      <c r="D8164" s="139"/>
      <c r="E8164" s="140"/>
      <c r="F8164" s="140"/>
      <c r="G8164" s="140"/>
      <c r="M8164" s="140"/>
      <c r="N8164" s="167"/>
      <c r="O8164" s="167"/>
      <c r="P8164" s="142"/>
      <c r="Q8164" s="142"/>
      <c r="R8164" s="142"/>
      <c r="S8164" s="139"/>
    </row>
    <row r="8165" spans="2:19" ht="15.75" customHeight="1" x14ac:dyDescent="0.25">
      <c r="B8165" s="106"/>
      <c r="C8165" s="106"/>
      <c r="D8165" s="139"/>
      <c r="E8165" s="140"/>
      <c r="F8165" s="140"/>
      <c r="G8165" s="140"/>
      <c r="M8165" s="140"/>
      <c r="N8165" s="167"/>
      <c r="O8165" s="167"/>
      <c r="P8165" s="142"/>
      <c r="Q8165" s="142"/>
      <c r="R8165" s="142"/>
      <c r="S8165" s="139"/>
    </row>
    <row r="8166" spans="2:19" ht="15.75" customHeight="1" x14ac:dyDescent="0.25">
      <c r="B8166" s="106"/>
      <c r="C8166" s="106"/>
      <c r="D8166" s="139"/>
      <c r="E8166" s="140"/>
      <c r="F8166" s="140"/>
      <c r="G8166" s="140"/>
      <c r="M8166" s="140"/>
      <c r="N8166" s="167"/>
      <c r="O8166" s="167"/>
      <c r="P8166" s="142"/>
      <c r="Q8166" s="142"/>
      <c r="R8166" s="142"/>
      <c r="S8166" s="139"/>
    </row>
    <row r="8167" spans="2:19" ht="15.75" customHeight="1" x14ac:dyDescent="0.25">
      <c r="B8167" s="106"/>
      <c r="C8167" s="106"/>
      <c r="D8167" s="139"/>
      <c r="E8167" s="140"/>
      <c r="F8167" s="140"/>
      <c r="G8167" s="140"/>
      <c r="M8167" s="140"/>
      <c r="N8167" s="167"/>
      <c r="O8167" s="167"/>
      <c r="P8167" s="142"/>
      <c r="Q8167" s="142"/>
      <c r="R8167" s="142"/>
      <c r="S8167" s="139"/>
    </row>
    <row r="8168" spans="2:19" ht="15.75" customHeight="1" x14ac:dyDescent="0.25">
      <c r="B8168" s="106"/>
      <c r="C8168" s="106"/>
      <c r="D8168" s="139"/>
      <c r="E8168" s="140"/>
      <c r="F8168" s="140"/>
      <c r="G8168" s="140"/>
      <c r="M8168" s="140"/>
      <c r="N8168" s="167"/>
      <c r="O8168" s="167"/>
      <c r="P8168" s="142"/>
      <c r="Q8168" s="142"/>
      <c r="R8168" s="142"/>
      <c r="S8168" s="139"/>
    </row>
    <row r="8169" spans="2:19" ht="15.75" customHeight="1" x14ac:dyDescent="0.25">
      <c r="B8169" s="106"/>
      <c r="C8169" s="106"/>
      <c r="D8169" s="139"/>
      <c r="E8169" s="140"/>
      <c r="F8169" s="140"/>
      <c r="G8169" s="140"/>
      <c r="M8169" s="140"/>
      <c r="N8169" s="167"/>
      <c r="O8169" s="167"/>
      <c r="P8169" s="142"/>
      <c r="Q8169" s="142"/>
      <c r="R8169" s="142"/>
      <c r="S8169" s="139"/>
    </row>
    <row r="8170" spans="2:19" ht="15.75" customHeight="1" x14ac:dyDescent="0.25">
      <c r="B8170" s="106"/>
      <c r="C8170" s="106"/>
      <c r="D8170" s="139"/>
      <c r="E8170" s="140"/>
      <c r="F8170" s="140"/>
      <c r="G8170" s="140"/>
      <c r="M8170" s="140"/>
      <c r="N8170" s="167"/>
      <c r="O8170" s="167"/>
      <c r="P8170" s="142"/>
      <c r="Q8170" s="142"/>
      <c r="R8170" s="142"/>
      <c r="S8170" s="139"/>
    </row>
    <row r="8171" spans="2:19" ht="15.75" customHeight="1" x14ac:dyDescent="0.25">
      <c r="B8171" s="106"/>
      <c r="C8171" s="106"/>
      <c r="D8171" s="139"/>
      <c r="E8171" s="140"/>
      <c r="F8171" s="140"/>
      <c r="G8171" s="140"/>
      <c r="M8171" s="140"/>
      <c r="N8171" s="167"/>
      <c r="O8171" s="167"/>
      <c r="P8171" s="142"/>
      <c r="Q8171" s="142"/>
      <c r="R8171" s="142"/>
      <c r="S8171" s="139"/>
    </row>
    <row r="8172" spans="2:19" ht="15.75" customHeight="1" x14ac:dyDescent="0.25">
      <c r="B8172" s="106"/>
      <c r="C8172" s="106"/>
      <c r="D8172" s="139"/>
      <c r="E8172" s="140"/>
      <c r="F8172" s="140"/>
      <c r="G8172" s="140"/>
      <c r="M8172" s="140"/>
      <c r="N8172" s="167"/>
      <c r="O8172" s="167"/>
      <c r="P8172" s="142"/>
      <c r="Q8172" s="142"/>
      <c r="R8172" s="142"/>
      <c r="S8172" s="139"/>
    </row>
    <row r="8173" spans="2:19" ht="15.75" customHeight="1" x14ac:dyDescent="0.25">
      <c r="B8173" s="106"/>
      <c r="C8173" s="106"/>
      <c r="D8173" s="139"/>
      <c r="E8173" s="140"/>
      <c r="F8173" s="140"/>
      <c r="G8173" s="140"/>
      <c r="M8173" s="140"/>
      <c r="N8173" s="167"/>
      <c r="O8173" s="167"/>
      <c r="P8173" s="142"/>
      <c r="Q8173" s="142"/>
      <c r="R8173" s="142"/>
      <c r="S8173" s="139"/>
    </row>
    <row r="8174" spans="2:19" ht="15.75" customHeight="1" x14ac:dyDescent="0.25">
      <c r="B8174" s="106"/>
      <c r="C8174" s="106"/>
      <c r="D8174" s="139"/>
      <c r="E8174" s="140"/>
      <c r="F8174" s="140"/>
      <c r="G8174" s="140"/>
      <c r="M8174" s="140"/>
      <c r="N8174" s="167"/>
      <c r="O8174" s="167"/>
      <c r="P8174" s="142"/>
      <c r="Q8174" s="142"/>
      <c r="R8174" s="142"/>
      <c r="S8174" s="139"/>
    </row>
    <row r="8175" spans="2:19" ht="15.75" customHeight="1" x14ac:dyDescent="0.25">
      <c r="B8175" s="106"/>
      <c r="C8175" s="106"/>
      <c r="D8175" s="139"/>
      <c r="E8175" s="140"/>
      <c r="F8175" s="140"/>
      <c r="G8175" s="140"/>
      <c r="M8175" s="140"/>
      <c r="N8175" s="167"/>
      <c r="O8175" s="167"/>
      <c r="P8175" s="142"/>
      <c r="Q8175" s="142"/>
      <c r="R8175" s="142"/>
      <c r="S8175" s="139"/>
    </row>
    <row r="8176" spans="2:19" ht="15.75" customHeight="1" x14ac:dyDescent="0.25">
      <c r="B8176" s="106"/>
      <c r="C8176" s="106"/>
      <c r="D8176" s="139"/>
      <c r="E8176" s="140"/>
      <c r="F8176" s="140"/>
      <c r="G8176" s="140"/>
      <c r="M8176" s="140"/>
      <c r="N8176" s="167"/>
      <c r="O8176" s="167"/>
      <c r="P8176" s="142"/>
      <c r="Q8176" s="142"/>
      <c r="R8176" s="142"/>
      <c r="S8176" s="139"/>
    </row>
    <row r="8177" spans="2:19" ht="15.75" customHeight="1" x14ac:dyDescent="0.25">
      <c r="B8177" s="106"/>
      <c r="C8177" s="106"/>
      <c r="D8177" s="139"/>
      <c r="E8177" s="140"/>
      <c r="F8177" s="140"/>
      <c r="G8177" s="140"/>
      <c r="M8177" s="140"/>
      <c r="N8177" s="167"/>
      <c r="O8177" s="167"/>
      <c r="P8177" s="142"/>
      <c r="Q8177" s="142"/>
      <c r="R8177" s="142"/>
      <c r="S8177" s="139"/>
    </row>
    <row r="8178" spans="2:19" ht="15.75" customHeight="1" x14ac:dyDescent="0.25">
      <c r="B8178" s="106"/>
      <c r="C8178" s="106"/>
      <c r="D8178" s="139"/>
      <c r="E8178" s="140"/>
      <c r="F8178" s="140"/>
      <c r="G8178" s="140"/>
      <c r="M8178" s="140"/>
      <c r="N8178" s="167"/>
      <c r="O8178" s="167"/>
      <c r="P8178" s="142"/>
      <c r="Q8178" s="142"/>
      <c r="R8178" s="142"/>
      <c r="S8178" s="139"/>
    </row>
    <row r="8179" spans="2:19" ht="15.75" customHeight="1" x14ac:dyDescent="0.25">
      <c r="B8179" s="106"/>
      <c r="C8179" s="106"/>
      <c r="D8179" s="139"/>
      <c r="E8179" s="140"/>
      <c r="F8179" s="140"/>
      <c r="G8179" s="140"/>
      <c r="M8179" s="140"/>
      <c r="N8179" s="167"/>
      <c r="O8179" s="167"/>
      <c r="P8179" s="142"/>
      <c r="Q8179" s="142"/>
      <c r="R8179" s="142"/>
      <c r="S8179" s="139"/>
    </row>
    <row r="8180" spans="2:19" ht="15.75" customHeight="1" x14ac:dyDescent="0.25">
      <c r="B8180" s="106"/>
      <c r="C8180" s="106"/>
      <c r="D8180" s="139"/>
      <c r="E8180" s="140"/>
      <c r="F8180" s="140"/>
      <c r="G8180" s="140"/>
      <c r="M8180" s="140"/>
      <c r="N8180" s="167"/>
      <c r="O8180" s="167"/>
      <c r="P8180" s="142"/>
      <c r="Q8180" s="142"/>
      <c r="R8180" s="142"/>
      <c r="S8180" s="139"/>
    </row>
    <row r="8181" spans="2:19" ht="15.75" customHeight="1" x14ac:dyDescent="0.25">
      <c r="B8181" s="106"/>
      <c r="C8181" s="106"/>
      <c r="D8181" s="139"/>
      <c r="E8181" s="140"/>
      <c r="F8181" s="140"/>
      <c r="G8181" s="140"/>
      <c r="M8181" s="140"/>
      <c r="N8181" s="167"/>
      <c r="O8181" s="167"/>
      <c r="P8181" s="142"/>
      <c r="Q8181" s="142"/>
      <c r="R8181" s="142"/>
      <c r="S8181" s="139"/>
    </row>
    <row r="8182" spans="2:19" ht="15.75" customHeight="1" x14ac:dyDescent="0.25">
      <c r="B8182" s="106"/>
      <c r="C8182" s="106"/>
      <c r="D8182" s="139"/>
      <c r="E8182" s="140"/>
      <c r="F8182" s="140"/>
      <c r="G8182" s="140"/>
      <c r="M8182" s="140"/>
      <c r="N8182" s="167"/>
      <c r="O8182" s="167"/>
      <c r="P8182" s="142"/>
      <c r="Q8182" s="142"/>
      <c r="R8182" s="142"/>
      <c r="S8182" s="139"/>
    </row>
    <row r="8183" spans="2:19" ht="15.75" customHeight="1" x14ac:dyDescent="0.25">
      <c r="B8183" s="106"/>
      <c r="C8183" s="106"/>
      <c r="D8183" s="139"/>
      <c r="E8183" s="140"/>
      <c r="F8183" s="140"/>
      <c r="G8183" s="140"/>
      <c r="M8183" s="140"/>
      <c r="N8183" s="167"/>
      <c r="O8183" s="167"/>
      <c r="P8183" s="142"/>
      <c r="Q8183" s="142"/>
      <c r="R8183" s="142"/>
      <c r="S8183" s="139"/>
    </row>
    <row r="8184" spans="2:19" ht="15.75" customHeight="1" x14ac:dyDescent="0.25">
      <c r="B8184" s="106"/>
      <c r="C8184" s="106"/>
      <c r="D8184" s="139"/>
      <c r="E8184" s="140"/>
      <c r="F8184" s="140"/>
      <c r="G8184" s="140"/>
      <c r="M8184" s="140"/>
      <c r="N8184" s="167"/>
      <c r="O8184" s="167"/>
      <c r="P8184" s="142"/>
      <c r="Q8184" s="142"/>
      <c r="R8184" s="142"/>
      <c r="S8184" s="139"/>
    </row>
    <row r="8185" spans="2:19" ht="15.75" customHeight="1" x14ac:dyDescent="0.25">
      <c r="B8185" s="106"/>
      <c r="C8185" s="106"/>
      <c r="D8185" s="139"/>
      <c r="E8185" s="140"/>
      <c r="F8185" s="140"/>
      <c r="G8185" s="140"/>
      <c r="M8185" s="140"/>
      <c r="N8185" s="167"/>
      <c r="O8185" s="167"/>
      <c r="P8185" s="142"/>
      <c r="Q8185" s="142"/>
      <c r="R8185" s="142"/>
      <c r="S8185" s="139"/>
    </row>
    <row r="8186" spans="2:19" ht="15.75" customHeight="1" x14ac:dyDescent="0.25">
      <c r="B8186" s="106"/>
      <c r="C8186" s="106"/>
      <c r="D8186" s="139"/>
      <c r="E8186" s="140"/>
      <c r="F8186" s="140"/>
      <c r="G8186" s="140"/>
      <c r="M8186" s="140"/>
      <c r="N8186" s="167"/>
      <c r="O8186" s="167"/>
      <c r="P8186" s="142"/>
      <c r="Q8186" s="142"/>
      <c r="R8186" s="142"/>
      <c r="S8186" s="139"/>
    </row>
    <row r="8187" spans="2:19" ht="15.75" customHeight="1" x14ac:dyDescent="0.25">
      <c r="B8187" s="106"/>
      <c r="C8187" s="106"/>
      <c r="D8187" s="139"/>
      <c r="E8187" s="140"/>
      <c r="F8187" s="140"/>
      <c r="G8187" s="140"/>
      <c r="M8187" s="140"/>
      <c r="N8187" s="167"/>
      <c r="O8187" s="167"/>
      <c r="P8187" s="142"/>
      <c r="Q8187" s="142"/>
      <c r="R8187" s="142"/>
      <c r="S8187" s="139"/>
    </row>
    <row r="8188" spans="2:19" ht="15.75" customHeight="1" x14ac:dyDescent="0.25">
      <c r="B8188" s="106"/>
      <c r="C8188" s="106"/>
      <c r="D8188" s="139"/>
      <c r="E8188" s="140"/>
      <c r="F8188" s="140"/>
      <c r="G8188" s="140"/>
      <c r="M8188" s="140"/>
      <c r="N8188" s="167"/>
      <c r="O8188" s="167"/>
      <c r="P8188" s="142"/>
      <c r="Q8188" s="142"/>
      <c r="R8188" s="142"/>
      <c r="S8188" s="139"/>
    </row>
    <row r="8189" spans="2:19" ht="15.75" customHeight="1" x14ac:dyDescent="0.25">
      <c r="B8189" s="106"/>
      <c r="C8189" s="106"/>
      <c r="D8189" s="139"/>
      <c r="E8189" s="140"/>
      <c r="F8189" s="140"/>
      <c r="G8189" s="140"/>
      <c r="M8189" s="140"/>
      <c r="N8189" s="167"/>
      <c r="O8189" s="167"/>
      <c r="P8189" s="142"/>
      <c r="Q8189" s="142"/>
      <c r="R8189" s="142"/>
      <c r="S8189" s="139"/>
    </row>
    <row r="8190" spans="2:19" ht="15.75" customHeight="1" x14ac:dyDescent="0.25">
      <c r="B8190" s="106"/>
      <c r="C8190" s="106"/>
      <c r="D8190" s="139"/>
      <c r="E8190" s="140"/>
      <c r="F8190" s="140"/>
      <c r="G8190" s="140"/>
      <c r="M8190" s="140"/>
      <c r="N8190" s="167"/>
      <c r="O8190" s="167"/>
      <c r="P8190" s="142"/>
      <c r="Q8190" s="142"/>
      <c r="R8190" s="142"/>
      <c r="S8190" s="139"/>
    </row>
    <row r="8191" spans="2:19" ht="15.75" customHeight="1" x14ac:dyDescent="0.25">
      <c r="B8191" s="106"/>
      <c r="C8191" s="106"/>
      <c r="D8191" s="139"/>
      <c r="E8191" s="140"/>
      <c r="F8191" s="140"/>
      <c r="G8191" s="140"/>
      <c r="M8191" s="140"/>
      <c r="N8191" s="167"/>
      <c r="O8191" s="167"/>
      <c r="P8191" s="142"/>
      <c r="Q8191" s="142"/>
      <c r="R8191" s="142"/>
      <c r="S8191" s="139"/>
    </row>
    <row r="8192" spans="2:19" ht="15.75" customHeight="1" x14ac:dyDescent="0.25">
      <c r="B8192" s="106"/>
      <c r="C8192" s="106"/>
      <c r="D8192" s="139"/>
      <c r="E8192" s="140"/>
      <c r="F8192" s="140"/>
      <c r="G8192" s="140"/>
      <c r="M8192" s="140"/>
      <c r="N8192" s="167"/>
      <c r="O8192" s="167"/>
      <c r="P8192" s="142"/>
      <c r="Q8192" s="142"/>
      <c r="R8192" s="142"/>
      <c r="S8192" s="139"/>
    </row>
    <row r="8193" spans="2:19" ht="15.75" customHeight="1" x14ac:dyDescent="0.25">
      <c r="B8193" s="106"/>
      <c r="C8193" s="106"/>
      <c r="D8193" s="139"/>
      <c r="E8193" s="140"/>
      <c r="F8193" s="140"/>
      <c r="G8193" s="140"/>
      <c r="M8193" s="140"/>
      <c r="N8193" s="167"/>
      <c r="O8193" s="167"/>
      <c r="P8193" s="142"/>
      <c r="Q8193" s="142"/>
      <c r="R8193" s="142"/>
      <c r="S8193" s="139"/>
    </row>
    <row r="8194" spans="2:19" ht="15.75" customHeight="1" x14ac:dyDescent="0.25">
      <c r="B8194" s="106"/>
      <c r="C8194" s="106"/>
      <c r="D8194" s="139"/>
      <c r="E8194" s="140"/>
      <c r="F8194" s="140"/>
      <c r="G8194" s="140"/>
      <c r="M8194" s="140"/>
      <c r="N8194" s="167"/>
      <c r="O8194" s="167"/>
      <c r="P8194" s="142"/>
      <c r="Q8194" s="142"/>
      <c r="R8194" s="142"/>
      <c r="S8194" s="139"/>
    </row>
    <row r="8195" spans="2:19" ht="15.75" customHeight="1" x14ac:dyDescent="0.25">
      <c r="B8195" s="106"/>
      <c r="C8195" s="106"/>
      <c r="D8195" s="139"/>
      <c r="E8195" s="140"/>
      <c r="F8195" s="140"/>
      <c r="G8195" s="140"/>
      <c r="M8195" s="140"/>
      <c r="N8195" s="167"/>
      <c r="O8195" s="167"/>
      <c r="P8195" s="142"/>
      <c r="Q8195" s="142"/>
      <c r="R8195" s="142"/>
      <c r="S8195" s="139"/>
    </row>
    <row r="8196" spans="2:19" ht="15.75" customHeight="1" x14ac:dyDescent="0.25">
      <c r="B8196" s="106"/>
      <c r="C8196" s="106"/>
      <c r="D8196" s="139"/>
      <c r="E8196" s="140"/>
      <c r="F8196" s="140"/>
      <c r="G8196" s="140"/>
      <c r="M8196" s="140"/>
      <c r="N8196" s="167"/>
      <c r="O8196" s="167"/>
      <c r="P8196" s="142"/>
      <c r="Q8196" s="142"/>
      <c r="R8196" s="142"/>
      <c r="S8196" s="139"/>
    </row>
    <row r="8197" spans="2:19" ht="15.75" customHeight="1" x14ac:dyDescent="0.25">
      <c r="B8197" s="106"/>
      <c r="C8197" s="106"/>
      <c r="D8197" s="139"/>
      <c r="E8197" s="140"/>
      <c r="F8197" s="140"/>
      <c r="G8197" s="140"/>
      <c r="M8197" s="140"/>
      <c r="N8197" s="167"/>
      <c r="O8197" s="167"/>
      <c r="P8197" s="142"/>
      <c r="Q8197" s="142"/>
      <c r="R8197" s="142"/>
      <c r="S8197" s="139"/>
    </row>
    <row r="8198" spans="2:19" ht="15.75" customHeight="1" x14ac:dyDescent="0.25">
      <c r="B8198" s="106"/>
      <c r="C8198" s="106"/>
      <c r="D8198" s="139"/>
      <c r="E8198" s="140"/>
      <c r="F8198" s="140"/>
      <c r="G8198" s="140"/>
      <c r="M8198" s="140"/>
      <c r="N8198" s="167"/>
      <c r="O8198" s="167"/>
      <c r="P8198" s="142"/>
      <c r="Q8198" s="142"/>
      <c r="R8198" s="142"/>
      <c r="S8198" s="139"/>
    </row>
    <row r="8199" spans="2:19" ht="15.75" customHeight="1" x14ac:dyDescent="0.25">
      <c r="B8199" s="106"/>
      <c r="C8199" s="106"/>
      <c r="D8199" s="139"/>
      <c r="E8199" s="140"/>
      <c r="F8199" s="140"/>
      <c r="G8199" s="140"/>
      <c r="M8199" s="140"/>
      <c r="N8199" s="167"/>
      <c r="O8199" s="167"/>
      <c r="P8199" s="142"/>
      <c r="Q8199" s="142"/>
      <c r="R8199" s="142"/>
      <c r="S8199" s="139"/>
    </row>
    <row r="8200" spans="2:19" ht="15.75" customHeight="1" x14ac:dyDescent="0.25">
      <c r="B8200" s="106"/>
      <c r="C8200" s="106"/>
      <c r="D8200" s="139"/>
      <c r="E8200" s="140"/>
      <c r="F8200" s="140"/>
      <c r="G8200" s="140"/>
      <c r="M8200" s="140"/>
      <c r="N8200" s="167"/>
      <c r="O8200" s="167"/>
      <c r="P8200" s="142"/>
      <c r="Q8200" s="142"/>
      <c r="R8200" s="142"/>
      <c r="S8200" s="139"/>
    </row>
    <row r="8201" spans="2:19" ht="15.75" customHeight="1" x14ac:dyDescent="0.25">
      <c r="B8201" s="106"/>
      <c r="C8201" s="106"/>
      <c r="D8201" s="139"/>
      <c r="E8201" s="140"/>
      <c r="F8201" s="140"/>
      <c r="G8201" s="140"/>
      <c r="M8201" s="140"/>
      <c r="N8201" s="167"/>
      <c r="O8201" s="167"/>
      <c r="P8201" s="142"/>
      <c r="Q8201" s="142"/>
      <c r="R8201" s="142"/>
      <c r="S8201" s="139"/>
    </row>
    <row r="8202" spans="2:19" ht="15.75" customHeight="1" x14ac:dyDescent="0.25">
      <c r="B8202" s="106"/>
      <c r="C8202" s="106"/>
      <c r="D8202" s="139"/>
      <c r="E8202" s="140"/>
      <c r="F8202" s="140"/>
      <c r="G8202" s="140"/>
      <c r="M8202" s="140"/>
      <c r="N8202" s="167"/>
      <c r="O8202" s="167"/>
      <c r="P8202" s="142"/>
      <c r="Q8202" s="142"/>
      <c r="R8202" s="142"/>
      <c r="S8202" s="139"/>
    </row>
    <row r="8203" spans="2:19" ht="15.75" customHeight="1" x14ac:dyDescent="0.25">
      <c r="B8203" s="106"/>
      <c r="C8203" s="106"/>
      <c r="D8203" s="139"/>
      <c r="E8203" s="140"/>
      <c r="F8203" s="140"/>
      <c r="G8203" s="140"/>
      <c r="M8203" s="140"/>
      <c r="N8203" s="167"/>
      <c r="O8203" s="167"/>
      <c r="P8203" s="142"/>
      <c r="Q8203" s="142"/>
      <c r="R8203" s="142"/>
      <c r="S8203" s="139"/>
    </row>
    <row r="8204" spans="2:19" ht="15.75" customHeight="1" x14ac:dyDescent="0.25">
      <c r="B8204" s="106"/>
      <c r="C8204" s="106"/>
      <c r="D8204" s="139"/>
      <c r="E8204" s="140"/>
      <c r="F8204" s="140"/>
      <c r="G8204" s="140"/>
      <c r="M8204" s="140"/>
      <c r="N8204" s="167"/>
      <c r="O8204" s="167"/>
      <c r="P8204" s="142"/>
      <c r="Q8204" s="142"/>
      <c r="R8204" s="142"/>
      <c r="S8204" s="139"/>
    </row>
    <row r="8205" spans="2:19" ht="15.75" customHeight="1" x14ac:dyDescent="0.25">
      <c r="B8205" s="106"/>
      <c r="C8205" s="106"/>
      <c r="D8205" s="139"/>
      <c r="E8205" s="140"/>
      <c r="F8205" s="140"/>
      <c r="G8205" s="140"/>
      <c r="M8205" s="140"/>
      <c r="N8205" s="167"/>
      <c r="O8205" s="167"/>
      <c r="P8205" s="142"/>
      <c r="Q8205" s="142"/>
      <c r="R8205" s="142"/>
      <c r="S8205" s="139"/>
    </row>
    <row r="8206" spans="2:19" ht="15.75" customHeight="1" x14ac:dyDescent="0.25">
      <c r="B8206" s="106"/>
      <c r="C8206" s="106"/>
      <c r="D8206" s="139"/>
      <c r="E8206" s="140"/>
      <c r="F8206" s="140"/>
      <c r="G8206" s="140"/>
      <c r="M8206" s="140"/>
      <c r="N8206" s="167"/>
      <c r="O8206" s="167"/>
      <c r="P8206" s="142"/>
      <c r="Q8206" s="142"/>
      <c r="R8206" s="142"/>
      <c r="S8206" s="139"/>
    </row>
    <row r="8207" spans="2:19" ht="15.75" customHeight="1" x14ac:dyDescent="0.25">
      <c r="B8207" s="106"/>
      <c r="C8207" s="106"/>
      <c r="D8207" s="139"/>
      <c r="E8207" s="140"/>
      <c r="F8207" s="140"/>
      <c r="G8207" s="140"/>
      <c r="M8207" s="140"/>
      <c r="N8207" s="167"/>
      <c r="O8207" s="167"/>
      <c r="P8207" s="142"/>
      <c r="Q8207" s="142"/>
      <c r="R8207" s="142"/>
      <c r="S8207" s="139"/>
    </row>
    <row r="8208" spans="2:19" ht="15.75" customHeight="1" x14ac:dyDescent="0.25">
      <c r="B8208" s="106"/>
      <c r="C8208" s="106"/>
      <c r="D8208" s="139"/>
      <c r="E8208" s="140"/>
      <c r="F8208" s="140"/>
      <c r="G8208" s="140"/>
      <c r="M8208" s="140"/>
      <c r="N8208" s="167"/>
      <c r="O8208" s="167"/>
      <c r="P8208" s="142"/>
      <c r="Q8208" s="142"/>
      <c r="R8208" s="142"/>
      <c r="S8208" s="139"/>
    </row>
    <row r="8209" spans="2:19" ht="15.75" customHeight="1" x14ac:dyDescent="0.25">
      <c r="B8209" s="106"/>
      <c r="C8209" s="106"/>
      <c r="D8209" s="139"/>
      <c r="E8209" s="140"/>
      <c r="F8209" s="140"/>
      <c r="G8209" s="140"/>
      <c r="M8209" s="140"/>
      <c r="N8209" s="167"/>
      <c r="O8209" s="167"/>
      <c r="P8209" s="142"/>
      <c r="Q8209" s="142"/>
      <c r="R8209" s="142"/>
      <c r="S8209" s="139"/>
    </row>
    <row r="8210" spans="2:19" ht="15.75" customHeight="1" x14ac:dyDescent="0.25">
      <c r="B8210" s="106"/>
      <c r="C8210" s="106"/>
      <c r="D8210" s="139"/>
      <c r="E8210" s="140"/>
      <c r="F8210" s="140"/>
      <c r="G8210" s="140"/>
      <c r="M8210" s="140"/>
      <c r="N8210" s="167"/>
      <c r="O8210" s="167"/>
      <c r="P8210" s="142"/>
      <c r="Q8210" s="142"/>
      <c r="R8210" s="142"/>
      <c r="S8210" s="139"/>
    </row>
    <row r="8211" spans="2:19" ht="15.75" customHeight="1" x14ac:dyDescent="0.25">
      <c r="B8211" s="106"/>
      <c r="C8211" s="106"/>
      <c r="D8211" s="139"/>
      <c r="E8211" s="140"/>
      <c r="F8211" s="140"/>
      <c r="G8211" s="140"/>
      <c r="M8211" s="140"/>
      <c r="N8211" s="167"/>
      <c r="O8211" s="167"/>
      <c r="P8211" s="142"/>
      <c r="Q8211" s="142"/>
      <c r="R8211" s="142"/>
      <c r="S8211" s="139"/>
    </row>
    <row r="8212" spans="2:19" ht="15.75" customHeight="1" x14ac:dyDescent="0.25">
      <c r="B8212" s="106"/>
      <c r="C8212" s="106"/>
      <c r="D8212" s="139"/>
      <c r="E8212" s="140"/>
      <c r="F8212" s="140"/>
      <c r="G8212" s="140"/>
      <c r="M8212" s="140"/>
      <c r="N8212" s="167"/>
      <c r="O8212" s="167"/>
      <c r="P8212" s="142"/>
      <c r="Q8212" s="142"/>
      <c r="R8212" s="142"/>
      <c r="S8212" s="139"/>
    </row>
    <row r="8213" spans="2:19" ht="15.75" customHeight="1" x14ac:dyDescent="0.25">
      <c r="B8213" s="106"/>
      <c r="C8213" s="106"/>
      <c r="D8213" s="139"/>
      <c r="E8213" s="140"/>
      <c r="F8213" s="140"/>
      <c r="G8213" s="140"/>
      <c r="M8213" s="140"/>
      <c r="N8213" s="167"/>
      <c r="O8213" s="167"/>
      <c r="P8213" s="142"/>
      <c r="Q8213" s="142"/>
      <c r="R8213" s="142"/>
      <c r="S8213" s="139"/>
    </row>
    <row r="8214" spans="2:19" ht="15.75" customHeight="1" x14ac:dyDescent="0.25">
      <c r="B8214" s="106"/>
      <c r="C8214" s="106"/>
      <c r="D8214" s="139"/>
      <c r="E8214" s="140"/>
      <c r="F8214" s="140"/>
      <c r="G8214" s="140"/>
      <c r="M8214" s="140"/>
      <c r="N8214" s="167"/>
      <c r="O8214" s="167"/>
      <c r="P8214" s="142"/>
      <c r="Q8214" s="142"/>
      <c r="R8214" s="142"/>
      <c r="S8214" s="139"/>
    </row>
    <row r="8215" spans="2:19" ht="15.75" customHeight="1" x14ac:dyDescent="0.25">
      <c r="B8215" s="106"/>
      <c r="C8215" s="106"/>
      <c r="D8215" s="139"/>
      <c r="E8215" s="140"/>
      <c r="F8215" s="140"/>
      <c r="G8215" s="140"/>
      <c r="M8215" s="140"/>
      <c r="N8215" s="167"/>
      <c r="O8215" s="167"/>
      <c r="P8215" s="142"/>
      <c r="Q8215" s="142"/>
      <c r="R8215" s="142"/>
      <c r="S8215" s="139"/>
    </row>
    <row r="8216" spans="2:19" ht="15.75" customHeight="1" x14ac:dyDescent="0.25">
      <c r="B8216" s="106"/>
      <c r="C8216" s="106"/>
      <c r="D8216" s="139"/>
      <c r="E8216" s="140"/>
      <c r="F8216" s="140"/>
      <c r="G8216" s="140"/>
      <c r="M8216" s="140"/>
      <c r="N8216" s="167"/>
      <c r="O8216" s="167"/>
      <c r="P8216" s="142"/>
      <c r="Q8216" s="142"/>
      <c r="R8216" s="142"/>
      <c r="S8216" s="139"/>
    </row>
    <row r="8217" spans="2:19" ht="15.75" customHeight="1" x14ac:dyDescent="0.25">
      <c r="B8217" s="106"/>
      <c r="C8217" s="106"/>
      <c r="D8217" s="139"/>
      <c r="E8217" s="140"/>
      <c r="F8217" s="140"/>
      <c r="G8217" s="140"/>
      <c r="M8217" s="140"/>
      <c r="N8217" s="167"/>
      <c r="O8217" s="167"/>
      <c r="P8217" s="142"/>
      <c r="Q8217" s="142"/>
      <c r="R8217" s="142"/>
      <c r="S8217" s="139"/>
    </row>
    <row r="8218" spans="2:19" ht="15.75" customHeight="1" x14ac:dyDescent="0.25">
      <c r="B8218" s="106"/>
      <c r="C8218" s="106"/>
      <c r="D8218" s="139"/>
      <c r="E8218" s="140"/>
      <c r="F8218" s="140"/>
      <c r="G8218" s="140"/>
      <c r="M8218" s="140"/>
      <c r="N8218" s="167"/>
      <c r="O8218" s="167"/>
      <c r="P8218" s="142"/>
      <c r="Q8218" s="142"/>
      <c r="R8218" s="142"/>
      <c r="S8218" s="139"/>
    </row>
    <row r="8219" spans="2:19" ht="15.75" customHeight="1" x14ac:dyDescent="0.25">
      <c r="B8219" s="106"/>
      <c r="C8219" s="106"/>
      <c r="D8219" s="139"/>
      <c r="E8219" s="140"/>
      <c r="F8219" s="140"/>
      <c r="G8219" s="140"/>
      <c r="M8219" s="140"/>
      <c r="N8219" s="167"/>
      <c r="O8219" s="167"/>
      <c r="P8219" s="142"/>
      <c r="Q8219" s="142"/>
      <c r="R8219" s="142"/>
      <c r="S8219" s="139"/>
    </row>
    <row r="8220" spans="2:19" ht="15.75" customHeight="1" x14ac:dyDescent="0.25">
      <c r="B8220" s="106"/>
      <c r="C8220" s="106"/>
      <c r="D8220" s="139"/>
      <c r="E8220" s="140"/>
      <c r="F8220" s="140"/>
      <c r="G8220" s="140"/>
      <c r="M8220" s="140"/>
      <c r="N8220" s="167"/>
      <c r="O8220" s="167"/>
      <c r="P8220" s="142"/>
      <c r="Q8220" s="142"/>
      <c r="R8220" s="142"/>
      <c r="S8220" s="139"/>
    </row>
    <row r="8221" spans="2:19" ht="15.75" customHeight="1" x14ac:dyDescent="0.25">
      <c r="B8221" s="106"/>
      <c r="C8221" s="106"/>
      <c r="D8221" s="139"/>
      <c r="E8221" s="140"/>
      <c r="F8221" s="140"/>
      <c r="G8221" s="140"/>
      <c r="M8221" s="140"/>
      <c r="N8221" s="167"/>
      <c r="O8221" s="167"/>
      <c r="P8221" s="142"/>
      <c r="Q8221" s="142"/>
      <c r="R8221" s="142"/>
      <c r="S8221" s="139"/>
    </row>
    <row r="8222" spans="2:19" ht="15.75" customHeight="1" x14ac:dyDescent="0.25">
      <c r="B8222" s="106"/>
      <c r="C8222" s="106"/>
      <c r="D8222" s="139"/>
      <c r="E8222" s="140"/>
      <c r="F8222" s="140"/>
      <c r="G8222" s="140"/>
      <c r="M8222" s="140"/>
      <c r="N8222" s="167"/>
      <c r="O8222" s="167"/>
      <c r="P8222" s="142"/>
      <c r="Q8222" s="142"/>
      <c r="R8222" s="142"/>
      <c r="S8222" s="139"/>
    </row>
    <row r="8223" spans="2:19" ht="15.75" customHeight="1" x14ac:dyDescent="0.25">
      <c r="B8223" s="106"/>
      <c r="C8223" s="106"/>
      <c r="D8223" s="139"/>
      <c r="E8223" s="140"/>
      <c r="F8223" s="140"/>
      <c r="G8223" s="140"/>
      <c r="M8223" s="140"/>
      <c r="N8223" s="167"/>
      <c r="O8223" s="167"/>
      <c r="P8223" s="142"/>
      <c r="Q8223" s="142"/>
      <c r="R8223" s="142"/>
      <c r="S8223" s="139"/>
    </row>
    <row r="8224" spans="2:19" ht="15.75" customHeight="1" x14ac:dyDescent="0.25">
      <c r="B8224" s="106"/>
      <c r="C8224" s="106"/>
      <c r="D8224" s="139"/>
      <c r="E8224" s="140"/>
      <c r="F8224" s="140"/>
      <c r="G8224" s="140"/>
      <c r="M8224" s="140"/>
      <c r="N8224" s="167"/>
      <c r="O8224" s="167"/>
      <c r="P8224" s="142"/>
      <c r="Q8224" s="142"/>
      <c r="R8224" s="142"/>
      <c r="S8224" s="139"/>
    </row>
    <row r="8225" spans="2:19" ht="15.75" customHeight="1" x14ac:dyDescent="0.25">
      <c r="B8225" s="106"/>
      <c r="C8225" s="106"/>
      <c r="D8225" s="139"/>
      <c r="E8225" s="140"/>
      <c r="F8225" s="140"/>
      <c r="G8225" s="140"/>
      <c r="M8225" s="140"/>
      <c r="N8225" s="167"/>
      <c r="O8225" s="167"/>
      <c r="P8225" s="142"/>
      <c r="Q8225" s="142"/>
      <c r="R8225" s="142"/>
      <c r="S8225" s="139"/>
    </row>
    <row r="8226" spans="2:19" ht="15.75" customHeight="1" x14ac:dyDescent="0.25">
      <c r="B8226" s="106"/>
      <c r="C8226" s="106"/>
      <c r="D8226" s="139"/>
      <c r="E8226" s="140"/>
      <c r="F8226" s="140"/>
      <c r="G8226" s="140"/>
      <c r="M8226" s="140"/>
      <c r="N8226" s="167"/>
      <c r="O8226" s="167"/>
      <c r="P8226" s="142"/>
      <c r="Q8226" s="142"/>
      <c r="R8226" s="142"/>
      <c r="S8226" s="139"/>
    </row>
    <row r="8227" spans="2:19" ht="15.75" customHeight="1" x14ac:dyDescent="0.25">
      <c r="B8227" s="106"/>
      <c r="C8227" s="106"/>
      <c r="D8227" s="139"/>
      <c r="E8227" s="140"/>
      <c r="F8227" s="140"/>
      <c r="G8227" s="140"/>
      <c r="M8227" s="140"/>
      <c r="N8227" s="167"/>
      <c r="O8227" s="167"/>
      <c r="P8227" s="142"/>
      <c r="Q8227" s="142"/>
      <c r="R8227" s="142"/>
      <c r="S8227" s="139"/>
    </row>
    <row r="8228" spans="2:19" ht="15.75" customHeight="1" x14ac:dyDescent="0.25">
      <c r="B8228" s="106"/>
      <c r="C8228" s="106"/>
      <c r="D8228" s="139"/>
      <c r="E8228" s="140"/>
      <c r="F8228" s="140"/>
      <c r="G8228" s="140"/>
      <c r="M8228" s="140"/>
      <c r="N8228" s="167"/>
      <c r="O8228" s="167"/>
      <c r="P8228" s="142"/>
      <c r="Q8228" s="142"/>
      <c r="R8228" s="142"/>
      <c r="S8228" s="139"/>
    </row>
    <row r="8229" spans="2:19" ht="15.75" customHeight="1" x14ac:dyDescent="0.25">
      <c r="B8229" s="106"/>
      <c r="C8229" s="106"/>
      <c r="D8229" s="139"/>
      <c r="E8229" s="140"/>
      <c r="F8229" s="140"/>
      <c r="G8229" s="140"/>
      <c r="M8229" s="140"/>
      <c r="N8229" s="167"/>
      <c r="O8229" s="167"/>
      <c r="P8229" s="142"/>
      <c r="Q8229" s="142"/>
      <c r="R8229" s="142"/>
      <c r="S8229" s="139"/>
    </row>
    <row r="8230" spans="2:19" ht="15.75" customHeight="1" x14ac:dyDescent="0.25">
      <c r="B8230" s="106"/>
      <c r="C8230" s="106"/>
      <c r="D8230" s="139"/>
      <c r="E8230" s="140"/>
      <c r="F8230" s="140"/>
      <c r="G8230" s="140"/>
      <c r="M8230" s="140"/>
      <c r="N8230" s="167"/>
      <c r="O8230" s="167"/>
      <c r="P8230" s="142"/>
      <c r="Q8230" s="142"/>
      <c r="R8230" s="142"/>
      <c r="S8230" s="139"/>
    </row>
    <row r="8231" spans="2:19" ht="15.75" customHeight="1" x14ac:dyDescent="0.25">
      <c r="B8231" s="106"/>
      <c r="C8231" s="106"/>
      <c r="D8231" s="139"/>
      <c r="E8231" s="140"/>
      <c r="F8231" s="140"/>
      <c r="G8231" s="140"/>
      <c r="M8231" s="140"/>
      <c r="N8231" s="167"/>
      <c r="O8231" s="167"/>
      <c r="P8231" s="142"/>
      <c r="Q8231" s="142"/>
      <c r="R8231" s="142"/>
      <c r="S8231" s="139"/>
    </row>
    <row r="8232" spans="2:19" ht="15.75" customHeight="1" x14ac:dyDescent="0.25">
      <c r="B8232" s="106"/>
      <c r="C8232" s="106"/>
      <c r="D8232" s="139"/>
      <c r="E8232" s="140"/>
      <c r="F8232" s="140"/>
      <c r="G8232" s="140"/>
      <c r="M8232" s="140"/>
      <c r="N8232" s="167"/>
      <c r="O8232" s="167"/>
      <c r="P8232" s="142"/>
      <c r="Q8232" s="142"/>
      <c r="R8232" s="142"/>
      <c r="S8232" s="139"/>
    </row>
    <row r="8233" spans="2:19" ht="15.75" customHeight="1" x14ac:dyDescent="0.25">
      <c r="B8233" s="106"/>
      <c r="C8233" s="106"/>
      <c r="D8233" s="139"/>
      <c r="E8233" s="140"/>
      <c r="F8233" s="140"/>
      <c r="G8233" s="140"/>
      <c r="M8233" s="140"/>
      <c r="N8233" s="167"/>
      <c r="O8233" s="167"/>
      <c r="P8233" s="142"/>
      <c r="Q8233" s="142"/>
      <c r="R8233" s="142"/>
      <c r="S8233" s="139"/>
    </row>
    <row r="8234" spans="2:19" ht="15.75" customHeight="1" x14ac:dyDescent="0.25">
      <c r="B8234" s="106"/>
      <c r="C8234" s="106"/>
      <c r="D8234" s="139"/>
      <c r="E8234" s="140"/>
      <c r="F8234" s="140"/>
      <c r="G8234" s="140"/>
      <c r="M8234" s="140"/>
      <c r="N8234" s="167"/>
      <c r="O8234" s="167"/>
      <c r="P8234" s="142"/>
      <c r="Q8234" s="142"/>
      <c r="R8234" s="142"/>
      <c r="S8234" s="139"/>
    </row>
    <row r="8235" spans="2:19" ht="15.75" customHeight="1" x14ac:dyDescent="0.25">
      <c r="B8235" s="106"/>
      <c r="C8235" s="106"/>
      <c r="D8235" s="139"/>
      <c r="E8235" s="140"/>
      <c r="F8235" s="140"/>
      <c r="G8235" s="140"/>
      <c r="M8235" s="140"/>
      <c r="N8235" s="167"/>
      <c r="O8235" s="167"/>
      <c r="P8235" s="142"/>
      <c r="Q8235" s="142"/>
      <c r="R8235" s="142"/>
      <c r="S8235" s="139"/>
    </row>
    <row r="8236" spans="2:19" ht="15.75" customHeight="1" x14ac:dyDescent="0.25">
      <c r="B8236" s="106"/>
      <c r="C8236" s="106"/>
      <c r="D8236" s="139"/>
      <c r="E8236" s="140"/>
      <c r="F8236" s="140"/>
      <c r="G8236" s="140"/>
      <c r="M8236" s="140"/>
      <c r="N8236" s="167"/>
      <c r="O8236" s="167"/>
      <c r="P8236" s="142"/>
      <c r="Q8236" s="142"/>
      <c r="R8236" s="142"/>
      <c r="S8236" s="139"/>
    </row>
    <row r="8237" spans="2:19" ht="15.75" customHeight="1" x14ac:dyDescent="0.25">
      <c r="B8237" s="106"/>
      <c r="C8237" s="106"/>
      <c r="D8237" s="139"/>
      <c r="E8237" s="140"/>
      <c r="F8237" s="140"/>
      <c r="G8237" s="140"/>
      <c r="M8237" s="140"/>
      <c r="N8237" s="167"/>
      <c r="O8237" s="167"/>
      <c r="P8237" s="142"/>
      <c r="Q8237" s="142"/>
      <c r="R8237" s="142"/>
      <c r="S8237" s="139"/>
    </row>
    <row r="8238" spans="2:19" ht="15.75" customHeight="1" x14ac:dyDescent="0.25">
      <c r="B8238" s="106"/>
      <c r="C8238" s="106"/>
      <c r="D8238" s="139"/>
      <c r="E8238" s="140"/>
      <c r="F8238" s="140"/>
      <c r="G8238" s="140"/>
      <c r="M8238" s="140"/>
      <c r="N8238" s="167"/>
      <c r="O8238" s="167"/>
      <c r="P8238" s="142"/>
      <c r="Q8238" s="142"/>
      <c r="R8238" s="142"/>
      <c r="S8238" s="139"/>
    </row>
    <row r="8239" spans="2:19" ht="15.75" customHeight="1" x14ac:dyDescent="0.25">
      <c r="B8239" s="106"/>
      <c r="C8239" s="106"/>
      <c r="D8239" s="139"/>
      <c r="E8239" s="140"/>
      <c r="F8239" s="140"/>
      <c r="G8239" s="140"/>
      <c r="M8239" s="140"/>
      <c r="N8239" s="167"/>
      <c r="O8239" s="167"/>
      <c r="P8239" s="142"/>
      <c r="Q8239" s="142"/>
      <c r="R8239" s="142"/>
      <c r="S8239" s="139"/>
    </row>
    <row r="8240" spans="2:19" ht="15.75" customHeight="1" x14ac:dyDescent="0.25">
      <c r="B8240" s="106"/>
      <c r="C8240" s="106"/>
      <c r="D8240" s="139"/>
      <c r="E8240" s="140"/>
      <c r="F8240" s="140"/>
      <c r="G8240" s="140"/>
      <c r="M8240" s="140"/>
      <c r="N8240" s="167"/>
      <c r="O8240" s="167"/>
      <c r="P8240" s="142"/>
      <c r="Q8240" s="142"/>
      <c r="R8240" s="142"/>
      <c r="S8240" s="139"/>
    </row>
    <row r="8241" spans="2:19" ht="15.75" customHeight="1" x14ac:dyDescent="0.25">
      <c r="B8241" s="106"/>
      <c r="C8241" s="106"/>
      <c r="D8241" s="139"/>
      <c r="E8241" s="140"/>
      <c r="F8241" s="140"/>
      <c r="G8241" s="140"/>
      <c r="M8241" s="140"/>
      <c r="N8241" s="167"/>
      <c r="O8241" s="167"/>
      <c r="P8241" s="142"/>
      <c r="Q8241" s="142"/>
      <c r="R8241" s="142"/>
      <c r="S8241" s="139"/>
    </row>
    <row r="8242" spans="2:19" ht="15.75" customHeight="1" x14ac:dyDescent="0.25">
      <c r="B8242" s="106"/>
      <c r="C8242" s="106"/>
      <c r="D8242" s="139"/>
      <c r="E8242" s="140"/>
      <c r="F8242" s="140"/>
      <c r="G8242" s="140"/>
      <c r="M8242" s="140"/>
      <c r="N8242" s="167"/>
      <c r="O8242" s="167"/>
      <c r="P8242" s="142"/>
      <c r="Q8242" s="142"/>
      <c r="R8242" s="142"/>
      <c r="S8242" s="139"/>
    </row>
    <row r="8243" spans="2:19" ht="15.75" customHeight="1" x14ac:dyDescent="0.25">
      <c r="B8243" s="106"/>
      <c r="C8243" s="106"/>
      <c r="D8243" s="139"/>
      <c r="E8243" s="140"/>
      <c r="F8243" s="140"/>
      <c r="G8243" s="140"/>
      <c r="M8243" s="140"/>
      <c r="N8243" s="167"/>
      <c r="O8243" s="167"/>
      <c r="P8243" s="142"/>
      <c r="Q8243" s="142"/>
      <c r="R8243" s="142"/>
      <c r="S8243" s="139"/>
    </row>
    <row r="8244" spans="2:19" ht="15.75" customHeight="1" x14ac:dyDescent="0.25">
      <c r="B8244" s="106"/>
      <c r="C8244" s="106"/>
      <c r="D8244" s="139"/>
      <c r="E8244" s="140"/>
      <c r="F8244" s="140"/>
      <c r="G8244" s="140"/>
      <c r="M8244" s="140"/>
      <c r="N8244" s="167"/>
      <c r="O8244" s="167"/>
      <c r="P8244" s="142"/>
      <c r="Q8244" s="142"/>
      <c r="R8244" s="142"/>
      <c r="S8244" s="139"/>
    </row>
    <row r="8245" spans="2:19" ht="15.75" customHeight="1" x14ac:dyDescent="0.25">
      <c r="B8245" s="106"/>
      <c r="C8245" s="106"/>
      <c r="D8245" s="139"/>
      <c r="E8245" s="140"/>
      <c r="F8245" s="140"/>
      <c r="G8245" s="140"/>
      <c r="M8245" s="140"/>
      <c r="N8245" s="167"/>
      <c r="O8245" s="167"/>
      <c r="P8245" s="142"/>
      <c r="Q8245" s="142"/>
      <c r="R8245" s="142"/>
      <c r="S8245" s="139"/>
    </row>
    <row r="8246" spans="2:19" ht="15.75" customHeight="1" x14ac:dyDescent="0.25">
      <c r="B8246" s="106"/>
      <c r="C8246" s="106"/>
      <c r="D8246" s="139"/>
      <c r="E8246" s="140"/>
      <c r="F8246" s="140"/>
      <c r="G8246" s="140"/>
      <c r="M8246" s="140"/>
      <c r="N8246" s="167"/>
      <c r="O8246" s="167"/>
      <c r="P8246" s="142"/>
      <c r="Q8246" s="142"/>
      <c r="R8246" s="142"/>
      <c r="S8246" s="139"/>
    </row>
    <row r="8247" spans="2:19" ht="15.75" customHeight="1" x14ac:dyDescent="0.25">
      <c r="B8247" s="106"/>
      <c r="C8247" s="106"/>
      <c r="D8247" s="139"/>
      <c r="E8247" s="140"/>
      <c r="F8247" s="140"/>
      <c r="G8247" s="140"/>
      <c r="M8247" s="140"/>
      <c r="N8247" s="167"/>
      <c r="O8247" s="167"/>
      <c r="P8247" s="142"/>
      <c r="Q8247" s="142"/>
      <c r="R8247" s="142"/>
      <c r="S8247" s="139"/>
    </row>
    <row r="8248" spans="2:19" ht="15.75" customHeight="1" x14ac:dyDescent="0.25">
      <c r="B8248" s="106"/>
      <c r="C8248" s="106"/>
      <c r="D8248" s="139"/>
      <c r="E8248" s="140"/>
      <c r="F8248" s="140"/>
      <c r="G8248" s="140"/>
      <c r="M8248" s="140"/>
      <c r="N8248" s="167"/>
      <c r="O8248" s="167"/>
      <c r="P8248" s="142"/>
      <c r="Q8248" s="142"/>
      <c r="R8248" s="142"/>
      <c r="S8248" s="139"/>
    </row>
    <row r="8249" spans="2:19" ht="15.75" customHeight="1" x14ac:dyDescent="0.25">
      <c r="B8249" s="106"/>
      <c r="C8249" s="106"/>
      <c r="D8249" s="139"/>
      <c r="E8249" s="140"/>
      <c r="F8249" s="140"/>
      <c r="G8249" s="140"/>
      <c r="M8249" s="140"/>
      <c r="N8249" s="167"/>
      <c r="O8249" s="167"/>
      <c r="P8249" s="142"/>
      <c r="Q8249" s="142"/>
      <c r="R8249" s="142"/>
      <c r="S8249" s="139"/>
    </row>
    <row r="8250" spans="2:19" ht="15.75" customHeight="1" x14ac:dyDescent="0.25">
      <c r="B8250" s="106"/>
      <c r="C8250" s="106"/>
      <c r="D8250" s="139"/>
      <c r="E8250" s="140"/>
      <c r="F8250" s="140"/>
      <c r="G8250" s="140"/>
      <c r="M8250" s="140"/>
      <c r="N8250" s="167"/>
      <c r="O8250" s="167"/>
      <c r="P8250" s="142"/>
      <c r="Q8250" s="142"/>
      <c r="R8250" s="142"/>
      <c r="S8250" s="139"/>
    </row>
    <row r="8251" spans="2:19" ht="15.75" customHeight="1" x14ac:dyDescent="0.25">
      <c r="B8251" s="106"/>
      <c r="C8251" s="106"/>
      <c r="D8251" s="139"/>
      <c r="E8251" s="140"/>
      <c r="F8251" s="140"/>
      <c r="G8251" s="140"/>
      <c r="M8251" s="140"/>
      <c r="N8251" s="167"/>
      <c r="O8251" s="167"/>
      <c r="P8251" s="142"/>
      <c r="Q8251" s="142"/>
      <c r="R8251" s="142"/>
      <c r="S8251" s="139"/>
    </row>
    <row r="8252" spans="2:19" ht="15.75" customHeight="1" x14ac:dyDescent="0.25">
      <c r="B8252" s="106"/>
      <c r="C8252" s="106"/>
      <c r="D8252" s="139"/>
      <c r="E8252" s="140"/>
      <c r="F8252" s="140"/>
      <c r="G8252" s="140"/>
      <c r="M8252" s="140"/>
      <c r="N8252" s="167"/>
      <c r="O8252" s="167"/>
      <c r="P8252" s="142"/>
      <c r="Q8252" s="142"/>
      <c r="R8252" s="142"/>
      <c r="S8252" s="139"/>
    </row>
    <row r="8253" spans="2:19" ht="15.75" customHeight="1" x14ac:dyDescent="0.25">
      <c r="B8253" s="106"/>
      <c r="C8253" s="106"/>
      <c r="D8253" s="139"/>
      <c r="E8253" s="140"/>
      <c r="F8253" s="140"/>
      <c r="G8253" s="140"/>
      <c r="M8253" s="140"/>
      <c r="N8253" s="167"/>
      <c r="O8253" s="167"/>
      <c r="P8253" s="142"/>
      <c r="Q8253" s="142"/>
      <c r="R8253" s="142"/>
      <c r="S8253" s="139"/>
    </row>
    <row r="8254" spans="2:19" ht="15.75" customHeight="1" x14ac:dyDescent="0.25">
      <c r="B8254" s="106"/>
      <c r="C8254" s="106"/>
      <c r="D8254" s="139"/>
      <c r="E8254" s="140"/>
      <c r="F8254" s="140"/>
      <c r="G8254" s="140"/>
      <c r="M8254" s="140"/>
      <c r="N8254" s="167"/>
      <c r="O8254" s="167"/>
      <c r="P8254" s="142"/>
      <c r="Q8254" s="142"/>
      <c r="R8254" s="142"/>
      <c r="S8254" s="139"/>
    </row>
    <row r="8255" spans="2:19" ht="15.75" customHeight="1" x14ac:dyDescent="0.25">
      <c r="B8255" s="106"/>
      <c r="C8255" s="106"/>
      <c r="D8255" s="139"/>
      <c r="E8255" s="140"/>
      <c r="F8255" s="140"/>
      <c r="G8255" s="140"/>
      <c r="M8255" s="140"/>
      <c r="N8255" s="167"/>
      <c r="O8255" s="167"/>
      <c r="P8255" s="142"/>
      <c r="Q8255" s="142"/>
      <c r="R8255" s="142"/>
      <c r="S8255" s="139"/>
    </row>
    <row r="8256" spans="2:19" ht="15.75" customHeight="1" x14ac:dyDescent="0.25">
      <c r="B8256" s="106"/>
      <c r="C8256" s="106"/>
      <c r="D8256" s="139"/>
      <c r="E8256" s="140"/>
      <c r="F8256" s="140"/>
      <c r="G8256" s="140"/>
      <c r="M8256" s="140"/>
      <c r="N8256" s="167"/>
      <c r="O8256" s="167"/>
      <c r="P8256" s="142"/>
      <c r="Q8256" s="142"/>
      <c r="R8256" s="142"/>
      <c r="S8256" s="139"/>
    </row>
    <row r="8257" spans="2:19" ht="15.75" customHeight="1" x14ac:dyDescent="0.25">
      <c r="B8257" s="106"/>
      <c r="C8257" s="106"/>
      <c r="D8257" s="139"/>
      <c r="E8257" s="140"/>
      <c r="F8257" s="140"/>
      <c r="G8257" s="140"/>
      <c r="M8257" s="140"/>
      <c r="N8257" s="167"/>
      <c r="O8257" s="167"/>
      <c r="P8257" s="142"/>
      <c r="Q8257" s="142"/>
      <c r="R8257" s="142"/>
      <c r="S8257" s="139"/>
    </row>
    <row r="8258" spans="2:19" ht="15.75" customHeight="1" x14ac:dyDescent="0.25">
      <c r="B8258" s="106"/>
      <c r="C8258" s="106"/>
      <c r="D8258" s="139"/>
      <c r="E8258" s="140"/>
      <c r="F8258" s="140"/>
      <c r="G8258" s="140"/>
      <c r="M8258" s="140"/>
      <c r="N8258" s="167"/>
      <c r="O8258" s="167"/>
      <c r="P8258" s="142"/>
      <c r="Q8258" s="142"/>
      <c r="R8258" s="142"/>
      <c r="S8258" s="139"/>
    </row>
    <row r="8259" spans="2:19" ht="15.75" customHeight="1" x14ac:dyDescent="0.25">
      <c r="B8259" s="106"/>
      <c r="C8259" s="106"/>
      <c r="D8259" s="139"/>
      <c r="E8259" s="140"/>
      <c r="F8259" s="140"/>
      <c r="G8259" s="140"/>
      <c r="M8259" s="140"/>
      <c r="N8259" s="167"/>
      <c r="O8259" s="167"/>
      <c r="P8259" s="142"/>
      <c r="Q8259" s="142"/>
      <c r="R8259" s="142"/>
      <c r="S8259" s="139"/>
    </row>
    <row r="8260" spans="2:19" ht="15.75" customHeight="1" x14ac:dyDescent="0.25">
      <c r="B8260" s="106"/>
      <c r="C8260" s="106"/>
      <c r="D8260" s="139"/>
      <c r="E8260" s="140"/>
      <c r="F8260" s="140"/>
      <c r="G8260" s="140"/>
      <c r="M8260" s="140"/>
      <c r="N8260" s="167"/>
      <c r="O8260" s="167"/>
      <c r="P8260" s="142"/>
      <c r="Q8260" s="142"/>
      <c r="R8260" s="142"/>
      <c r="S8260" s="139"/>
    </row>
    <row r="8261" spans="2:19" ht="15.75" customHeight="1" x14ac:dyDescent="0.25">
      <c r="B8261" s="106"/>
      <c r="C8261" s="106"/>
      <c r="D8261" s="139"/>
      <c r="E8261" s="140"/>
      <c r="F8261" s="140"/>
      <c r="G8261" s="140"/>
      <c r="M8261" s="140"/>
      <c r="N8261" s="167"/>
      <c r="O8261" s="167"/>
      <c r="P8261" s="142"/>
      <c r="Q8261" s="142"/>
      <c r="R8261" s="142"/>
      <c r="S8261" s="139"/>
    </row>
    <row r="8262" spans="2:19" ht="15.75" customHeight="1" x14ac:dyDescent="0.25">
      <c r="B8262" s="106"/>
      <c r="C8262" s="106"/>
      <c r="D8262" s="139"/>
      <c r="E8262" s="140"/>
      <c r="F8262" s="140"/>
      <c r="G8262" s="140"/>
      <c r="M8262" s="140"/>
      <c r="N8262" s="167"/>
      <c r="O8262" s="167"/>
      <c r="P8262" s="142"/>
      <c r="Q8262" s="142"/>
      <c r="R8262" s="142"/>
      <c r="S8262" s="139"/>
    </row>
    <row r="8263" spans="2:19" ht="15.75" customHeight="1" x14ac:dyDescent="0.25">
      <c r="B8263" s="106"/>
      <c r="C8263" s="106"/>
      <c r="D8263" s="139"/>
      <c r="E8263" s="140"/>
      <c r="F8263" s="140"/>
      <c r="G8263" s="140"/>
      <c r="M8263" s="140"/>
      <c r="N8263" s="167"/>
      <c r="O8263" s="167"/>
      <c r="P8263" s="142"/>
      <c r="Q8263" s="142"/>
      <c r="R8263" s="142"/>
      <c r="S8263" s="139"/>
    </row>
    <row r="8264" spans="2:19" ht="15.75" customHeight="1" x14ac:dyDescent="0.25">
      <c r="B8264" s="106"/>
      <c r="C8264" s="106"/>
      <c r="D8264" s="139"/>
      <c r="E8264" s="140"/>
      <c r="F8264" s="140"/>
      <c r="G8264" s="140"/>
      <c r="M8264" s="140"/>
      <c r="N8264" s="167"/>
      <c r="O8264" s="167"/>
      <c r="P8264" s="142"/>
      <c r="Q8264" s="142"/>
      <c r="R8264" s="142"/>
      <c r="S8264" s="139"/>
    </row>
    <row r="8265" spans="2:19" ht="15.75" customHeight="1" x14ac:dyDescent="0.25">
      <c r="B8265" s="106"/>
      <c r="C8265" s="106"/>
      <c r="D8265" s="139"/>
      <c r="E8265" s="140"/>
      <c r="F8265" s="140"/>
      <c r="G8265" s="140"/>
      <c r="M8265" s="140"/>
      <c r="N8265" s="167"/>
      <c r="O8265" s="167"/>
      <c r="P8265" s="142"/>
      <c r="Q8265" s="142"/>
      <c r="R8265" s="142"/>
      <c r="S8265" s="139"/>
    </row>
    <row r="8266" spans="2:19" ht="15.75" customHeight="1" x14ac:dyDescent="0.25">
      <c r="B8266" s="106"/>
      <c r="C8266" s="106"/>
      <c r="D8266" s="139"/>
      <c r="E8266" s="140"/>
      <c r="F8266" s="140"/>
      <c r="G8266" s="140"/>
      <c r="M8266" s="140"/>
      <c r="N8266" s="167"/>
      <c r="O8266" s="167"/>
      <c r="P8266" s="142"/>
      <c r="Q8266" s="142"/>
      <c r="R8266" s="142"/>
      <c r="S8266" s="139"/>
    </row>
    <row r="8267" spans="2:19" ht="15.75" customHeight="1" x14ac:dyDescent="0.25">
      <c r="B8267" s="106"/>
      <c r="C8267" s="106"/>
      <c r="D8267" s="139"/>
      <c r="E8267" s="140"/>
      <c r="F8267" s="140"/>
      <c r="G8267" s="140"/>
      <c r="M8267" s="140"/>
      <c r="N8267" s="167"/>
      <c r="O8267" s="167"/>
      <c r="P8267" s="142"/>
      <c r="Q8267" s="142"/>
      <c r="R8267" s="142"/>
      <c r="S8267" s="139"/>
    </row>
    <row r="8268" spans="2:19" ht="15.75" customHeight="1" x14ac:dyDescent="0.25">
      <c r="B8268" s="106"/>
      <c r="C8268" s="106"/>
      <c r="D8268" s="139"/>
      <c r="E8268" s="140"/>
      <c r="F8268" s="140"/>
      <c r="G8268" s="140"/>
      <c r="M8268" s="140"/>
      <c r="N8268" s="167"/>
      <c r="O8268" s="167"/>
      <c r="P8268" s="142"/>
      <c r="Q8268" s="142"/>
      <c r="R8268" s="142"/>
      <c r="S8268" s="139"/>
    </row>
    <row r="8269" spans="2:19" ht="15.75" customHeight="1" x14ac:dyDescent="0.25">
      <c r="B8269" s="106"/>
      <c r="C8269" s="106"/>
      <c r="D8269" s="139"/>
      <c r="E8269" s="140"/>
      <c r="F8269" s="140"/>
      <c r="G8269" s="140"/>
      <c r="M8269" s="140"/>
      <c r="N8269" s="167"/>
      <c r="O8269" s="167"/>
      <c r="P8269" s="142"/>
      <c r="Q8269" s="142"/>
      <c r="R8269" s="142"/>
      <c r="S8269" s="139"/>
    </row>
    <row r="8270" spans="2:19" ht="15.75" customHeight="1" x14ac:dyDescent="0.25">
      <c r="B8270" s="106"/>
      <c r="C8270" s="106"/>
      <c r="D8270" s="139"/>
      <c r="E8270" s="140"/>
      <c r="F8270" s="140"/>
      <c r="G8270" s="140"/>
      <c r="M8270" s="140"/>
      <c r="N8270" s="167"/>
      <c r="O8270" s="167"/>
      <c r="P8270" s="142"/>
      <c r="Q8270" s="142"/>
      <c r="R8270" s="142"/>
      <c r="S8270" s="139"/>
    </row>
    <row r="8271" spans="2:19" ht="15.75" customHeight="1" x14ac:dyDescent="0.25">
      <c r="B8271" s="106"/>
      <c r="C8271" s="106"/>
      <c r="D8271" s="139"/>
      <c r="E8271" s="140"/>
      <c r="F8271" s="140"/>
      <c r="G8271" s="140"/>
      <c r="M8271" s="140"/>
      <c r="N8271" s="167"/>
      <c r="O8271" s="167"/>
      <c r="P8271" s="142"/>
      <c r="Q8271" s="142"/>
      <c r="R8271" s="142"/>
      <c r="S8271" s="139"/>
    </row>
    <row r="8272" spans="2:19" ht="15.75" customHeight="1" x14ac:dyDescent="0.25">
      <c r="B8272" s="106"/>
      <c r="C8272" s="106"/>
      <c r="D8272" s="139"/>
      <c r="E8272" s="140"/>
      <c r="F8272" s="140"/>
      <c r="G8272" s="140"/>
      <c r="M8272" s="140"/>
      <c r="N8272" s="167"/>
      <c r="O8272" s="167"/>
      <c r="P8272" s="142"/>
      <c r="Q8272" s="142"/>
      <c r="R8272" s="142"/>
      <c r="S8272" s="139"/>
    </row>
    <row r="8273" spans="2:19" ht="15.75" customHeight="1" x14ac:dyDescent="0.25">
      <c r="B8273" s="106"/>
      <c r="C8273" s="106"/>
      <c r="D8273" s="139"/>
      <c r="E8273" s="140"/>
      <c r="F8273" s="140"/>
      <c r="G8273" s="140"/>
      <c r="M8273" s="140"/>
      <c r="N8273" s="167"/>
      <c r="O8273" s="167"/>
      <c r="P8273" s="142"/>
      <c r="Q8273" s="142"/>
      <c r="R8273" s="142"/>
      <c r="S8273" s="139"/>
    </row>
    <row r="8274" spans="2:19" ht="15.75" customHeight="1" x14ac:dyDescent="0.25">
      <c r="B8274" s="106"/>
      <c r="C8274" s="106"/>
      <c r="D8274" s="139"/>
      <c r="E8274" s="140"/>
      <c r="F8274" s="140"/>
      <c r="G8274" s="140"/>
      <c r="M8274" s="140"/>
      <c r="N8274" s="167"/>
      <c r="O8274" s="167"/>
      <c r="P8274" s="142"/>
      <c r="Q8274" s="142"/>
      <c r="R8274" s="142"/>
      <c r="S8274" s="139"/>
    </row>
    <row r="8275" spans="2:19" ht="15.75" customHeight="1" x14ac:dyDescent="0.25">
      <c r="B8275" s="106"/>
      <c r="C8275" s="106"/>
      <c r="D8275" s="139"/>
      <c r="E8275" s="140"/>
      <c r="F8275" s="140"/>
      <c r="G8275" s="140"/>
      <c r="M8275" s="140"/>
      <c r="N8275" s="167"/>
      <c r="O8275" s="167"/>
      <c r="P8275" s="142"/>
      <c r="Q8275" s="142"/>
      <c r="R8275" s="142"/>
      <c r="S8275" s="139"/>
    </row>
    <row r="8276" spans="2:19" ht="15.75" customHeight="1" x14ac:dyDescent="0.25">
      <c r="B8276" s="106"/>
      <c r="C8276" s="106"/>
      <c r="D8276" s="139"/>
      <c r="E8276" s="140"/>
      <c r="F8276" s="140"/>
      <c r="G8276" s="140"/>
      <c r="M8276" s="140"/>
      <c r="N8276" s="167"/>
      <c r="O8276" s="167"/>
      <c r="P8276" s="142"/>
      <c r="Q8276" s="142"/>
      <c r="R8276" s="142"/>
      <c r="S8276" s="139"/>
    </row>
    <row r="8277" spans="2:19" ht="15.75" customHeight="1" x14ac:dyDescent="0.25">
      <c r="B8277" s="106"/>
      <c r="C8277" s="106"/>
      <c r="D8277" s="139"/>
      <c r="E8277" s="140"/>
      <c r="F8277" s="140"/>
      <c r="G8277" s="140"/>
      <c r="M8277" s="140"/>
      <c r="N8277" s="167"/>
      <c r="O8277" s="167"/>
      <c r="P8277" s="142"/>
      <c r="Q8277" s="142"/>
      <c r="R8277" s="142"/>
      <c r="S8277" s="139"/>
    </row>
    <row r="8278" spans="2:19" ht="15.75" customHeight="1" x14ac:dyDescent="0.25">
      <c r="B8278" s="106"/>
      <c r="C8278" s="106"/>
      <c r="D8278" s="139"/>
      <c r="E8278" s="140"/>
      <c r="F8278" s="140"/>
      <c r="G8278" s="140"/>
      <c r="M8278" s="140"/>
      <c r="N8278" s="167"/>
      <c r="O8278" s="167"/>
      <c r="P8278" s="142"/>
      <c r="Q8278" s="142"/>
      <c r="R8278" s="142"/>
      <c r="S8278" s="139"/>
    </row>
    <row r="8279" spans="2:19" ht="15.75" customHeight="1" x14ac:dyDescent="0.25">
      <c r="B8279" s="106"/>
      <c r="C8279" s="106"/>
      <c r="D8279" s="139"/>
      <c r="E8279" s="140"/>
      <c r="F8279" s="140"/>
      <c r="G8279" s="140"/>
      <c r="M8279" s="140"/>
      <c r="N8279" s="167"/>
      <c r="O8279" s="167"/>
      <c r="P8279" s="142"/>
      <c r="Q8279" s="142"/>
      <c r="R8279" s="142"/>
      <c r="S8279" s="139"/>
    </row>
    <row r="8280" spans="2:19" ht="15.75" customHeight="1" x14ac:dyDescent="0.25">
      <c r="B8280" s="106"/>
      <c r="C8280" s="106"/>
      <c r="D8280" s="139"/>
      <c r="E8280" s="140"/>
      <c r="F8280" s="140"/>
      <c r="G8280" s="140"/>
      <c r="M8280" s="140"/>
      <c r="N8280" s="167"/>
      <c r="O8280" s="167"/>
      <c r="P8280" s="142"/>
      <c r="Q8280" s="142"/>
      <c r="R8280" s="142"/>
      <c r="S8280" s="139"/>
    </row>
    <row r="8281" spans="2:19" ht="15.75" customHeight="1" x14ac:dyDescent="0.25">
      <c r="B8281" s="106"/>
      <c r="C8281" s="106"/>
      <c r="D8281" s="139"/>
      <c r="E8281" s="140"/>
      <c r="F8281" s="140"/>
      <c r="G8281" s="140"/>
      <c r="M8281" s="140"/>
      <c r="N8281" s="167"/>
      <c r="O8281" s="167"/>
      <c r="P8281" s="142"/>
      <c r="Q8281" s="142"/>
      <c r="R8281" s="142"/>
      <c r="S8281" s="139"/>
    </row>
    <row r="8282" spans="2:19" ht="15.75" customHeight="1" x14ac:dyDescent="0.25">
      <c r="B8282" s="106"/>
      <c r="C8282" s="106"/>
      <c r="D8282" s="139"/>
      <c r="E8282" s="140"/>
      <c r="F8282" s="140"/>
      <c r="G8282" s="140"/>
      <c r="M8282" s="140"/>
      <c r="N8282" s="167"/>
      <c r="O8282" s="167"/>
      <c r="P8282" s="142"/>
      <c r="Q8282" s="142"/>
      <c r="R8282" s="142"/>
      <c r="S8282" s="139"/>
    </row>
    <row r="8283" spans="2:19" ht="15.75" customHeight="1" x14ac:dyDescent="0.25">
      <c r="B8283" s="106"/>
      <c r="C8283" s="106"/>
      <c r="D8283" s="139"/>
      <c r="E8283" s="140"/>
      <c r="F8283" s="140"/>
      <c r="G8283" s="140"/>
      <c r="M8283" s="140"/>
      <c r="N8283" s="167"/>
      <c r="O8283" s="167"/>
      <c r="P8283" s="142"/>
      <c r="Q8283" s="142"/>
      <c r="R8283" s="142"/>
      <c r="S8283" s="139"/>
    </row>
    <row r="8284" spans="2:19" ht="15.75" customHeight="1" x14ac:dyDescent="0.25">
      <c r="B8284" s="106"/>
      <c r="C8284" s="106"/>
      <c r="D8284" s="139"/>
      <c r="E8284" s="140"/>
      <c r="F8284" s="140"/>
      <c r="G8284" s="140"/>
      <c r="M8284" s="140"/>
      <c r="N8284" s="167"/>
      <c r="O8284" s="167"/>
      <c r="P8284" s="142"/>
      <c r="Q8284" s="142"/>
      <c r="R8284" s="142"/>
      <c r="S8284" s="139"/>
    </row>
    <row r="8285" spans="2:19" ht="15.75" customHeight="1" x14ac:dyDescent="0.25">
      <c r="B8285" s="106"/>
      <c r="C8285" s="106"/>
      <c r="D8285" s="139"/>
      <c r="E8285" s="140"/>
      <c r="F8285" s="140"/>
      <c r="G8285" s="140"/>
      <c r="M8285" s="140"/>
      <c r="N8285" s="167"/>
      <c r="O8285" s="167"/>
      <c r="P8285" s="142"/>
      <c r="Q8285" s="142"/>
      <c r="R8285" s="142"/>
      <c r="S8285" s="139"/>
    </row>
    <row r="8286" spans="2:19" ht="15.75" customHeight="1" x14ac:dyDescent="0.25">
      <c r="B8286" s="106"/>
      <c r="C8286" s="106"/>
      <c r="D8286" s="139"/>
      <c r="E8286" s="140"/>
      <c r="F8286" s="140"/>
      <c r="G8286" s="140"/>
      <c r="M8286" s="140"/>
      <c r="N8286" s="167"/>
      <c r="O8286" s="167"/>
      <c r="P8286" s="142"/>
      <c r="Q8286" s="142"/>
      <c r="R8286" s="142"/>
      <c r="S8286" s="139"/>
    </row>
    <row r="8287" spans="2:19" ht="15.75" customHeight="1" x14ac:dyDescent="0.25">
      <c r="B8287" s="106"/>
      <c r="C8287" s="106"/>
      <c r="D8287" s="139"/>
      <c r="E8287" s="140"/>
      <c r="F8287" s="140"/>
      <c r="G8287" s="140"/>
      <c r="M8287" s="140"/>
      <c r="N8287" s="167"/>
      <c r="O8287" s="167"/>
      <c r="P8287" s="142"/>
      <c r="Q8287" s="142"/>
      <c r="R8287" s="142"/>
      <c r="S8287" s="139"/>
    </row>
    <row r="8288" spans="2:19" ht="15.75" customHeight="1" x14ac:dyDescent="0.25">
      <c r="B8288" s="106"/>
      <c r="C8288" s="106"/>
      <c r="D8288" s="139"/>
      <c r="E8288" s="140"/>
      <c r="F8288" s="140"/>
      <c r="G8288" s="140"/>
      <c r="M8288" s="140"/>
      <c r="N8288" s="167"/>
      <c r="O8288" s="167"/>
      <c r="P8288" s="142"/>
      <c r="Q8288" s="142"/>
      <c r="R8288" s="142"/>
      <c r="S8288" s="139"/>
    </row>
    <row r="8289" spans="2:19" ht="15.75" customHeight="1" x14ac:dyDescent="0.25">
      <c r="B8289" s="106"/>
      <c r="C8289" s="106"/>
      <c r="D8289" s="139"/>
      <c r="E8289" s="140"/>
      <c r="F8289" s="140"/>
      <c r="G8289" s="140"/>
      <c r="M8289" s="140"/>
      <c r="N8289" s="167"/>
      <c r="O8289" s="167"/>
      <c r="P8289" s="142"/>
      <c r="Q8289" s="142"/>
      <c r="R8289" s="142"/>
      <c r="S8289" s="139"/>
    </row>
    <row r="8290" spans="2:19" ht="15.75" customHeight="1" x14ac:dyDescent="0.25">
      <c r="B8290" s="106"/>
      <c r="C8290" s="106"/>
      <c r="D8290" s="139"/>
      <c r="E8290" s="140"/>
      <c r="F8290" s="140"/>
      <c r="G8290" s="140"/>
      <c r="M8290" s="140"/>
      <c r="N8290" s="167"/>
      <c r="O8290" s="167"/>
      <c r="P8290" s="142"/>
      <c r="Q8290" s="142"/>
      <c r="R8290" s="142"/>
      <c r="S8290" s="139"/>
    </row>
    <row r="8291" spans="2:19" ht="15.75" customHeight="1" x14ac:dyDescent="0.25">
      <c r="B8291" s="106"/>
      <c r="C8291" s="106"/>
      <c r="D8291" s="139"/>
      <c r="E8291" s="140"/>
      <c r="F8291" s="140"/>
      <c r="G8291" s="140"/>
      <c r="M8291" s="140"/>
      <c r="N8291" s="167"/>
      <c r="O8291" s="167"/>
      <c r="P8291" s="142"/>
      <c r="Q8291" s="142"/>
      <c r="R8291" s="142"/>
      <c r="S8291" s="139"/>
    </row>
    <row r="8292" spans="2:19" ht="15.75" customHeight="1" x14ac:dyDescent="0.25">
      <c r="B8292" s="106"/>
      <c r="C8292" s="106"/>
      <c r="D8292" s="139"/>
      <c r="E8292" s="140"/>
      <c r="F8292" s="140"/>
      <c r="G8292" s="140"/>
      <c r="M8292" s="140"/>
      <c r="N8292" s="167"/>
      <c r="O8292" s="167"/>
      <c r="P8292" s="142"/>
      <c r="Q8292" s="142"/>
      <c r="R8292" s="142"/>
      <c r="S8292" s="139"/>
    </row>
    <row r="8293" spans="2:19" ht="15.75" customHeight="1" x14ac:dyDescent="0.25">
      <c r="B8293" s="106"/>
      <c r="C8293" s="106"/>
      <c r="D8293" s="139"/>
      <c r="E8293" s="140"/>
      <c r="F8293" s="140"/>
      <c r="G8293" s="140"/>
      <c r="M8293" s="140"/>
      <c r="N8293" s="167"/>
      <c r="O8293" s="167"/>
      <c r="P8293" s="142"/>
      <c r="Q8293" s="142"/>
      <c r="R8293" s="142"/>
      <c r="S8293" s="139"/>
    </row>
    <row r="8294" spans="2:19" ht="15.75" customHeight="1" x14ac:dyDescent="0.25">
      <c r="B8294" s="106"/>
      <c r="C8294" s="106"/>
      <c r="D8294" s="139"/>
      <c r="E8294" s="140"/>
      <c r="F8294" s="140"/>
      <c r="G8294" s="140"/>
      <c r="M8294" s="140"/>
      <c r="N8294" s="167"/>
      <c r="O8294" s="167"/>
      <c r="P8294" s="142"/>
      <c r="Q8294" s="142"/>
      <c r="R8294" s="142"/>
      <c r="S8294" s="139"/>
    </row>
    <row r="8295" spans="2:19" ht="15.75" customHeight="1" x14ac:dyDescent="0.25">
      <c r="B8295" s="106"/>
      <c r="C8295" s="106"/>
      <c r="D8295" s="139"/>
      <c r="E8295" s="140"/>
      <c r="F8295" s="140"/>
      <c r="G8295" s="140"/>
      <c r="M8295" s="140"/>
      <c r="N8295" s="167"/>
      <c r="O8295" s="167"/>
      <c r="P8295" s="142"/>
      <c r="Q8295" s="142"/>
      <c r="R8295" s="142"/>
      <c r="S8295" s="139"/>
    </row>
    <row r="8296" spans="2:19" ht="15.75" customHeight="1" x14ac:dyDescent="0.25">
      <c r="B8296" s="106"/>
      <c r="C8296" s="106"/>
      <c r="D8296" s="139"/>
      <c r="E8296" s="140"/>
      <c r="F8296" s="140"/>
      <c r="G8296" s="140"/>
      <c r="M8296" s="140"/>
      <c r="N8296" s="167"/>
      <c r="O8296" s="167"/>
      <c r="P8296" s="142"/>
      <c r="Q8296" s="142"/>
      <c r="R8296" s="142"/>
      <c r="S8296" s="139"/>
    </row>
    <row r="8297" spans="2:19" ht="15.75" customHeight="1" x14ac:dyDescent="0.25">
      <c r="B8297" s="106"/>
      <c r="C8297" s="106"/>
      <c r="D8297" s="139"/>
      <c r="E8297" s="140"/>
      <c r="F8297" s="140"/>
      <c r="G8297" s="140"/>
      <c r="M8297" s="140"/>
      <c r="N8297" s="167"/>
      <c r="O8297" s="167"/>
      <c r="P8297" s="142"/>
      <c r="Q8297" s="142"/>
      <c r="R8297" s="142"/>
      <c r="S8297" s="139"/>
    </row>
    <row r="8298" spans="2:19" ht="15.75" customHeight="1" x14ac:dyDescent="0.25">
      <c r="B8298" s="106"/>
      <c r="C8298" s="106"/>
      <c r="D8298" s="139"/>
      <c r="E8298" s="140"/>
      <c r="F8298" s="140"/>
      <c r="G8298" s="140"/>
      <c r="M8298" s="140"/>
      <c r="N8298" s="167"/>
      <c r="O8298" s="167"/>
      <c r="P8298" s="142"/>
      <c r="Q8298" s="142"/>
      <c r="R8298" s="142"/>
      <c r="S8298" s="139"/>
    </row>
    <row r="8299" spans="2:19" ht="15.75" customHeight="1" x14ac:dyDescent="0.25">
      <c r="B8299" s="106"/>
      <c r="C8299" s="106"/>
      <c r="D8299" s="139"/>
      <c r="E8299" s="140"/>
      <c r="F8299" s="140"/>
      <c r="G8299" s="140"/>
      <c r="M8299" s="140"/>
      <c r="N8299" s="167"/>
      <c r="O8299" s="167"/>
      <c r="P8299" s="142"/>
      <c r="Q8299" s="142"/>
      <c r="R8299" s="142"/>
      <c r="S8299" s="139"/>
    </row>
    <row r="8300" spans="2:19" ht="15.75" customHeight="1" x14ac:dyDescent="0.25">
      <c r="B8300" s="106"/>
      <c r="C8300" s="106"/>
      <c r="D8300" s="139"/>
      <c r="E8300" s="140"/>
      <c r="F8300" s="140"/>
      <c r="G8300" s="140"/>
      <c r="M8300" s="140"/>
      <c r="N8300" s="167"/>
      <c r="O8300" s="167"/>
      <c r="P8300" s="142"/>
      <c r="Q8300" s="142"/>
      <c r="R8300" s="142"/>
      <c r="S8300" s="139"/>
    </row>
    <row r="8301" spans="2:19" ht="15.75" customHeight="1" x14ac:dyDescent="0.25">
      <c r="B8301" s="106"/>
      <c r="C8301" s="106"/>
      <c r="D8301" s="139"/>
      <c r="E8301" s="140"/>
      <c r="F8301" s="140"/>
      <c r="G8301" s="140"/>
      <c r="M8301" s="140"/>
      <c r="N8301" s="167"/>
      <c r="O8301" s="167"/>
      <c r="P8301" s="142"/>
      <c r="Q8301" s="142"/>
      <c r="R8301" s="142"/>
      <c r="S8301" s="139"/>
    </row>
    <row r="8302" spans="2:19" ht="15.75" customHeight="1" x14ac:dyDescent="0.25">
      <c r="B8302" s="106"/>
      <c r="C8302" s="106"/>
      <c r="D8302" s="139"/>
      <c r="E8302" s="140"/>
      <c r="F8302" s="140"/>
      <c r="G8302" s="140"/>
      <c r="M8302" s="140"/>
      <c r="N8302" s="167"/>
      <c r="O8302" s="167"/>
      <c r="P8302" s="142"/>
      <c r="Q8302" s="142"/>
      <c r="R8302" s="142"/>
      <c r="S8302" s="139"/>
    </row>
    <row r="8303" spans="2:19" ht="15.75" customHeight="1" x14ac:dyDescent="0.25">
      <c r="B8303" s="106"/>
      <c r="C8303" s="106"/>
      <c r="D8303" s="139"/>
      <c r="E8303" s="140"/>
      <c r="F8303" s="140"/>
      <c r="G8303" s="140"/>
      <c r="M8303" s="140"/>
      <c r="N8303" s="167"/>
      <c r="O8303" s="167"/>
      <c r="P8303" s="142"/>
      <c r="Q8303" s="142"/>
      <c r="R8303" s="142"/>
      <c r="S8303" s="139"/>
    </row>
    <row r="8304" spans="2:19" ht="15.75" customHeight="1" x14ac:dyDescent="0.25">
      <c r="B8304" s="106"/>
      <c r="C8304" s="106"/>
      <c r="D8304" s="139"/>
      <c r="E8304" s="140"/>
      <c r="F8304" s="140"/>
      <c r="G8304" s="140"/>
      <c r="M8304" s="140"/>
      <c r="N8304" s="167"/>
      <c r="O8304" s="167"/>
      <c r="P8304" s="142"/>
      <c r="Q8304" s="142"/>
      <c r="R8304" s="142"/>
      <c r="S8304" s="139"/>
    </row>
    <row r="8305" spans="2:19" ht="15.75" customHeight="1" x14ac:dyDescent="0.25">
      <c r="B8305" s="106"/>
      <c r="C8305" s="106"/>
      <c r="D8305" s="139"/>
      <c r="E8305" s="140"/>
      <c r="F8305" s="140"/>
      <c r="G8305" s="140"/>
      <c r="M8305" s="140"/>
      <c r="N8305" s="167"/>
      <c r="O8305" s="167"/>
      <c r="P8305" s="142"/>
      <c r="Q8305" s="142"/>
      <c r="R8305" s="142"/>
      <c r="S8305" s="139"/>
    </row>
    <row r="8306" spans="2:19" ht="15.75" customHeight="1" x14ac:dyDescent="0.25">
      <c r="B8306" s="106"/>
      <c r="C8306" s="106"/>
      <c r="D8306" s="139"/>
      <c r="E8306" s="140"/>
      <c r="F8306" s="140"/>
      <c r="G8306" s="140"/>
      <c r="M8306" s="140"/>
      <c r="N8306" s="167"/>
      <c r="O8306" s="167"/>
      <c r="P8306" s="142"/>
      <c r="Q8306" s="142"/>
      <c r="R8306" s="142"/>
      <c r="S8306" s="139"/>
    </row>
    <row r="8307" spans="2:19" ht="15.75" customHeight="1" x14ac:dyDescent="0.25">
      <c r="B8307" s="106"/>
      <c r="C8307" s="106"/>
      <c r="D8307" s="139"/>
      <c r="E8307" s="140"/>
      <c r="F8307" s="140"/>
      <c r="G8307" s="140"/>
      <c r="M8307" s="140"/>
      <c r="N8307" s="167"/>
      <c r="O8307" s="167"/>
      <c r="P8307" s="142"/>
      <c r="Q8307" s="142"/>
      <c r="R8307" s="142"/>
      <c r="S8307" s="139"/>
    </row>
    <row r="8308" spans="2:19" ht="15.75" customHeight="1" x14ac:dyDescent="0.25">
      <c r="B8308" s="106"/>
      <c r="C8308" s="106"/>
      <c r="D8308" s="139"/>
      <c r="E8308" s="140"/>
      <c r="F8308" s="140"/>
      <c r="G8308" s="140"/>
      <c r="M8308" s="140"/>
      <c r="N8308" s="167"/>
      <c r="O8308" s="167"/>
      <c r="P8308" s="142"/>
      <c r="Q8308" s="142"/>
      <c r="R8308" s="142"/>
      <c r="S8308" s="139"/>
    </row>
    <row r="8309" spans="2:19" ht="15.75" customHeight="1" x14ac:dyDescent="0.25">
      <c r="B8309" s="106"/>
      <c r="C8309" s="106"/>
      <c r="D8309" s="139"/>
      <c r="E8309" s="140"/>
      <c r="F8309" s="140"/>
      <c r="G8309" s="140"/>
      <c r="M8309" s="140"/>
      <c r="N8309" s="167"/>
      <c r="O8309" s="167"/>
      <c r="P8309" s="142"/>
      <c r="Q8309" s="142"/>
      <c r="R8309" s="142"/>
      <c r="S8309" s="139"/>
    </row>
    <row r="8310" spans="2:19" ht="15.75" customHeight="1" x14ac:dyDescent="0.25">
      <c r="B8310" s="106"/>
      <c r="C8310" s="106"/>
      <c r="D8310" s="139"/>
      <c r="E8310" s="140"/>
      <c r="F8310" s="140"/>
      <c r="G8310" s="140"/>
      <c r="M8310" s="140"/>
      <c r="N8310" s="167"/>
      <c r="O8310" s="167"/>
      <c r="P8310" s="142"/>
      <c r="Q8310" s="142"/>
      <c r="R8310" s="142"/>
      <c r="S8310" s="139"/>
    </row>
    <row r="8311" spans="2:19" ht="15.75" customHeight="1" x14ac:dyDescent="0.25">
      <c r="B8311" s="106"/>
      <c r="C8311" s="106"/>
      <c r="D8311" s="139"/>
      <c r="E8311" s="140"/>
      <c r="F8311" s="140"/>
      <c r="G8311" s="140"/>
      <c r="M8311" s="140"/>
      <c r="N8311" s="167"/>
      <c r="O8311" s="167"/>
      <c r="P8311" s="142"/>
      <c r="Q8311" s="142"/>
      <c r="R8311" s="142"/>
      <c r="S8311" s="139"/>
    </row>
    <row r="8312" spans="2:19" ht="15.75" customHeight="1" x14ac:dyDescent="0.25">
      <c r="B8312" s="106"/>
      <c r="C8312" s="106"/>
      <c r="D8312" s="139"/>
      <c r="E8312" s="140"/>
      <c r="F8312" s="140"/>
      <c r="G8312" s="140"/>
      <c r="M8312" s="140"/>
      <c r="N8312" s="167"/>
      <c r="O8312" s="167"/>
      <c r="P8312" s="142"/>
      <c r="Q8312" s="142"/>
      <c r="R8312" s="142"/>
      <c r="S8312" s="139"/>
    </row>
    <row r="8313" spans="2:19" ht="15.75" customHeight="1" x14ac:dyDescent="0.25">
      <c r="B8313" s="106"/>
      <c r="C8313" s="106"/>
      <c r="D8313" s="139"/>
      <c r="E8313" s="140"/>
      <c r="F8313" s="140"/>
      <c r="G8313" s="140"/>
      <c r="M8313" s="140"/>
      <c r="N8313" s="167"/>
      <c r="O8313" s="167"/>
      <c r="P8313" s="142"/>
      <c r="Q8313" s="142"/>
      <c r="R8313" s="142"/>
      <c r="S8313" s="139"/>
    </row>
    <row r="8314" spans="2:19" ht="15.75" customHeight="1" x14ac:dyDescent="0.25">
      <c r="B8314" s="106"/>
      <c r="C8314" s="106"/>
      <c r="D8314" s="139"/>
      <c r="E8314" s="140"/>
      <c r="F8314" s="140"/>
      <c r="G8314" s="140"/>
      <c r="M8314" s="140"/>
      <c r="N8314" s="167"/>
      <c r="O8314" s="167"/>
      <c r="P8314" s="142"/>
      <c r="Q8314" s="142"/>
      <c r="R8314" s="142"/>
      <c r="S8314" s="139"/>
    </row>
    <row r="8315" spans="2:19" ht="15.75" customHeight="1" x14ac:dyDescent="0.25">
      <c r="B8315" s="106"/>
      <c r="C8315" s="106"/>
      <c r="D8315" s="139"/>
      <c r="E8315" s="140"/>
      <c r="F8315" s="140"/>
      <c r="G8315" s="140"/>
      <c r="M8315" s="140"/>
      <c r="N8315" s="167"/>
      <c r="O8315" s="167"/>
      <c r="P8315" s="142"/>
      <c r="Q8315" s="142"/>
      <c r="R8315" s="142"/>
      <c r="S8315" s="139"/>
    </row>
    <row r="8316" spans="2:19" ht="15.75" customHeight="1" x14ac:dyDescent="0.25">
      <c r="B8316" s="106"/>
      <c r="C8316" s="106"/>
      <c r="D8316" s="139"/>
      <c r="E8316" s="140"/>
      <c r="F8316" s="140"/>
      <c r="G8316" s="140"/>
      <c r="M8316" s="140"/>
      <c r="N8316" s="167"/>
      <c r="O8316" s="167"/>
      <c r="P8316" s="142"/>
      <c r="Q8316" s="142"/>
      <c r="R8316" s="142"/>
      <c r="S8316" s="139"/>
    </row>
    <row r="8317" spans="2:19" ht="15.75" customHeight="1" x14ac:dyDescent="0.25">
      <c r="B8317" s="106"/>
      <c r="C8317" s="106"/>
      <c r="D8317" s="139"/>
      <c r="E8317" s="140"/>
      <c r="F8317" s="140"/>
      <c r="G8317" s="140"/>
      <c r="M8317" s="140"/>
      <c r="N8317" s="167"/>
      <c r="O8317" s="167"/>
      <c r="P8317" s="142"/>
      <c r="Q8317" s="142"/>
      <c r="R8317" s="142"/>
      <c r="S8317" s="139"/>
    </row>
    <row r="8318" spans="2:19" ht="15.75" customHeight="1" x14ac:dyDescent="0.25">
      <c r="B8318" s="106"/>
      <c r="C8318" s="106"/>
      <c r="D8318" s="139"/>
      <c r="E8318" s="140"/>
      <c r="F8318" s="140"/>
      <c r="G8318" s="140"/>
      <c r="M8318" s="140"/>
      <c r="N8318" s="167"/>
      <c r="O8318" s="167"/>
      <c r="P8318" s="142"/>
      <c r="Q8318" s="142"/>
      <c r="R8318" s="142"/>
      <c r="S8318" s="139"/>
    </row>
    <row r="8319" spans="2:19" ht="15.75" customHeight="1" x14ac:dyDescent="0.25">
      <c r="B8319" s="106"/>
      <c r="C8319" s="106"/>
      <c r="D8319" s="139"/>
      <c r="E8319" s="140"/>
      <c r="F8319" s="140"/>
      <c r="G8319" s="140"/>
      <c r="M8319" s="140"/>
      <c r="N8319" s="167"/>
      <c r="O8319" s="167"/>
      <c r="P8319" s="142"/>
      <c r="Q8319" s="142"/>
      <c r="R8319" s="142"/>
      <c r="S8319" s="139"/>
    </row>
    <row r="8320" spans="2:19" ht="15.75" customHeight="1" x14ac:dyDescent="0.25">
      <c r="B8320" s="106"/>
      <c r="C8320" s="106"/>
      <c r="D8320" s="139"/>
      <c r="E8320" s="140"/>
      <c r="F8320" s="140"/>
      <c r="G8320" s="140"/>
      <c r="M8320" s="140"/>
      <c r="N8320" s="167"/>
      <c r="O8320" s="167"/>
      <c r="P8320" s="142"/>
      <c r="Q8320" s="142"/>
      <c r="R8320" s="142"/>
      <c r="S8320" s="139"/>
    </row>
    <row r="8321" spans="2:19" ht="15.75" customHeight="1" x14ac:dyDescent="0.25">
      <c r="B8321" s="106"/>
      <c r="C8321" s="106"/>
      <c r="D8321" s="139"/>
      <c r="E8321" s="140"/>
      <c r="F8321" s="140"/>
      <c r="G8321" s="140"/>
      <c r="M8321" s="140"/>
      <c r="N8321" s="167"/>
      <c r="O8321" s="167"/>
      <c r="P8321" s="142"/>
      <c r="Q8321" s="142"/>
      <c r="R8321" s="142"/>
      <c r="S8321" s="139"/>
    </row>
    <row r="8322" spans="2:19" ht="15.75" customHeight="1" x14ac:dyDescent="0.25">
      <c r="B8322" s="106"/>
      <c r="C8322" s="106"/>
      <c r="D8322" s="139"/>
      <c r="E8322" s="140"/>
      <c r="F8322" s="140"/>
      <c r="G8322" s="140"/>
      <c r="M8322" s="140"/>
      <c r="N8322" s="167"/>
      <c r="O8322" s="167"/>
      <c r="P8322" s="142"/>
      <c r="Q8322" s="142"/>
      <c r="R8322" s="142"/>
      <c r="S8322" s="139"/>
    </row>
    <row r="8323" spans="2:19" ht="15.75" customHeight="1" x14ac:dyDescent="0.25">
      <c r="B8323" s="106"/>
      <c r="C8323" s="106"/>
      <c r="D8323" s="139"/>
      <c r="E8323" s="140"/>
      <c r="F8323" s="140"/>
      <c r="G8323" s="140"/>
      <c r="M8323" s="140"/>
      <c r="N8323" s="167"/>
      <c r="O8323" s="167"/>
      <c r="P8323" s="142"/>
      <c r="Q8323" s="142"/>
      <c r="R8323" s="142"/>
      <c r="S8323" s="139"/>
    </row>
    <row r="8324" spans="2:19" ht="15.75" customHeight="1" x14ac:dyDescent="0.25">
      <c r="B8324" s="106"/>
      <c r="C8324" s="106"/>
      <c r="D8324" s="139"/>
      <c r="E8324" s="140"/>
      <c r="F8324" s="140"/>
      <c r="G8324" s="140"/>
      <c r="M8324" s="140"/>
      <c r="N8324" s="167"/>
      <c r="O8324" s="167"/>
      <c r="P8324" s="142"/>
      <c r="Q8324" s="142"/>
      <c r="R8324" s="142"/>
      <c r="S8324" s="139"/>
    </row>
    <row r="8325" spans="2:19" ht="15.75" customHeight="1" x14ac:dyDescent="0.25">
      <c r="B8325" s="106"/>
      <c r="C8325" s="106"/>
      <c r="D8325" s="139"/>
      <c r="E8325" s="140"/>
      <c r="F8325" s="140"/>
      <c r="G8325" s="140"/>
      <c r="M8325" s="140"/>
      <c r="N8325" s="167"/>
      <c r="O8325" s="167"/>
      <c r="P8325" s="142"/>
      <c r="Q8325" s="142"/>
      <c r="R8325" s="142"/>
      <c r="S8325" s="139"/>
    </row>
    <row r="8326" spans="2:19" ht="15.75" customHeight="1" x14ac:dyDescent="0.25">
      <c r="B8326" s="106"/>
      <c r="C8326" s="106"/>
      <c r="D8326" s="139"/>
      <c r="E8326" s="140"/>
      <c r="F8326" s="140"/>
      <c r="G8326" s="140"/>
      <c r="M8326" s="140"/>
      <c r="N8326" s="167"/>
      <c r="O8326" s="167"/>
      <c r="P8326" s="142"/>
      <c r="Q8326" s="142"/>
      <c r="R8326" s="142"/>
      <c r="S8326" s="139"/>
    </row>
    <row r="8327" spans="2:19" ht="15.75" customHeight="1" x14ac:dyDescent="0.25">
      <c r="B8327" s="106"/>
      <c r="C8327" s="106"/>
      <c r="D8327" s="139"/>
      <c r="E8327" s="140"/>
      <c r="F8327" s="140"/>
      <c r="G8327" s="140"/>
      <c r="M8327" s="140"/>
      <c r="N8327" s="167"/>
      <c r="O8327" s="167"/>
      <c r="P8327" s="142"/>
      <c r="Q8327" s="142"/>
      <c r="R8327" s="142"/>
      <c r="S8327" s="139"/>
    </row>
    <row r="8328" spans="2:19" ht="15.75" customHeight="1" x14ac:dyDescent="0.25">
      <c r="B8328" s="106"/>
      <c r="C8328" s="106"/>
      <c r="D8328" s="139"/>
      <c r="E8328" s="140"/>
      <c r="F8328" s="140"/>
      <c r="G8328" s="140"/>
      <c r="M8328" s="140"/>
      <c r="N8328" s="167"/>
      <c r="O8328" s="167"/>
      <c r="P8328" s="142"/>
      <c r="Q8328" s="142"/>
      <c r="R8328" s="142"/>
      <c r="S8328" s="139"/>
    </row>
    <row r="8329" spans="2:19" ht="15.75" customHeight="1" x14ac:dyDescent="0.25">
      <c r="B8329" s="106"/>
      <c r="C8329" s="106"/>
      <c r="D8329" s="139"/>
      <c r="E8329" s="140"/>
      <c r="F8329" s="140"/>
      <c r="G8329" s="140"/>
      <c r="M8329" s="140"/>
      <c r="N8329" s="167"/>
      <c r="O8329" s="167"/>
      <c r="P8329" s="142"/>
      <c r="Q8329" s="142"/>
      <c r="R8329" s="142"/>
      <c r="S8329" s="139"/>
    </row>
    <row r="8330" spans="2:19" ht="15.75" customHeight="1" x14ac:dyDescent="0.25">
      <c r="B8330" s="106"/>
      <c r="C8330" s="106"/>
      <c r="D8330" s="139"/>
      <c r="E8330" s="140"/>
      <c r="F8330" s="140"/>
      <c r="G8330" s="140"/>
      <c r="M8330" s="140"/>
      <c r="N8330" s="167"/>
      <c r="O8330" s="167"/>
      <c r="P8330" s="142"/>
      <c r="Q8330" s="142"/>
      <c r="R8330" s="142"/>
      <c r="S8330" s="139"/>
    </row>
    <row r="8331" spans="2:19" ht="15.75" customHeight="1" x14ac:dyDescent="0.25">
      <c r="B8331" s="106"/>
      <c r="C8331" s="106"/>
      <c r="D8331" s="139"/>
      <c r="E8331" s="140"/>
      <c r="F8331" s="140"/>
      <c r="G8331" s="140"/>
      <c r="M8331" s="140"/>
      <c r="N8331" s="167"/>
      <c r="O8331" s="167"/>
      <c r="P8331" s="142"/>
      <c r="Q8331" s="142"/>
      <c r="R8331" s="142"/>
      <c r="S8331" s="139"/>
    </row>
    <row r="8332" spans="2:19" ht="15.75" customHeight="1" x14ac:dyDescent="0.25">
      <c r="B8332" s="106"/>
      <c r="C8332" s="106"/>
      <c r="D8332" s="139"/>
      <c r="E8332" s="140"/>
      <c r="F8332" s="140"/>
      <c r="G8332" s="140"/>
      <c r="M8332" s="140"/>
      <c r="N8332" s="167"/>
      <c r="O8332" s="167"/>
      <c r="P8332" s="142"/>
      <c r="Q8332" s="142"/>
      <c r="R8332" s="142"/>
      <c r="S8332" s="139"/>
    </row>
    <row r="8333" spans="2:19" ht="15.75" customHeight="1" x14ac:dyDescent="0.25">
      <c r="B8333" s="106"/>
      <c r="C8333" s="106"/>
      <c r="D8333" s="139"/>
      <c r="E8333" s="140"/>
      <c r="F8333" s="140"/>
      <c r="G8333" s="140"/>
      <c r="M8333" s="140"/>
      <c r="N8333" s="167"/>
      <c r="O8333" s="167"/>
      <c r="P8333" s="142"/>
      <c r="Q8333" s="142"/>
      <c r="R8333" s="142"/>
      <c r="S8333" s="139"/>
    </row>
    <row r="8334" spans="2:19" ht="15.75" customHeight="1" x14ac:dyDescent="0.25">
      <c r="B8334" s="106"/>
      <c r="C8334" s="106"/>
      <c r="D8334" s="139"/>
      <c r="E8334" s="140"/>
      <c r="F8334" s="140"/>
      <c r="G8334" s="140"/>
      <c r="M8334" s="140"/>
      <c r="N8334" s="167"/>
      <c r="O8334" s="167"/>
      <c r="P8334" s="142"/>
      <c r="Q8334" s="142"/>
      <c r="R8334" s="142"/>
      <c r="S8334" s="139"/>
    </row>
    <row r="8335" spans="2:19" ht="15.75" customHeight="1" x14ac:dyDescent="0.25">
      <c r="B8335" s="106"/>
      <c r="C8335" s="106"/>
      <c r="D8335" s="139"/>
      <c r="E8335" s="140"/>
      <c r="F8335" s="140"/>
      <c r="G8335" s="140"/>
      <c r="M8335" s="140"/>
      <c r="N8335" s="167"/>
      <c r="O8335" s="167"/>
      <c r="P8335" s="142"/>
      <c r="Q8335" s="142"/>
      <c r="R8335" s="142"/>
      <c r="S8335" s="139"/>
    </row>
    <row r="8336" spans="2:19" ht="15.75" customHeight="1" x14ac:dyDescent="0.25">
      <c r="B8336" s="106"/>
      <c r="C8336" s="106"/>
      <c r="D8336" s="139"/>
      <c r="E8336" s="140"/>
      <c r="F8336" s="140"/>
      <c r="G8336" s="140"/>
      <c r="M8336" s="140"/>
      <c r="N8336" s="167"/>
      <c r="O8336" s="167"/>
      <c r="P8336" s="142"/>
      <c r="Q8336" s="142"/>
      <c r="R8336" s="142"/>
      <c r="S8336" s="139"/>
    </row>
    <row r="8337" spans="2:19" ht="15.75" customHeight="1" x14ac:dyDescent="0.25">
      <c r="B8337" s="106"/>
      <c r="C8337" s="106"/>
      <c r="D8337" s="139"/>
      <c r="E8337" s="140"/>
      <c r="F8337" s="140"/>
      <c r="G8337" s="140"/>
      <c r="M8337" s="140"/>
      <c r="N8337" s="167"/>
      <c r="O8337" s="167"/>
      <c r="P8337" s="142"/>
      <c r="Q8337" s="142"/>
      <c r="R8337" s="142"/>
      <c r="S8337" s="139"/>
    </row>
    <row r="8338" spans="2:19" ht="15.75" customHeight="1" x14ac:dyDescent="0.25">
      <c r="B8338" s="106"/>
      <c r="C8338" s="106"/>
      <c r="D8338" s="139"/>
      <c r="E8338" s="140"/>
      <c r="F8338" s="140"/>
      <c r="G8338" s="140"/>
      <c r="M8338" s="140"/>
      <c r="N8338" s="167"/>
      <c r="O8338" s="167"/>
      <c r="P8338" s="142"/>
      <c r="Q8338" s="142"/>
      <c r="R8338" s="142"/>
      <c r="S8338" s="139"/>
    </row>
    <row r="8339" spans="2:19" ht="15.75" customHeight="1" x14ac:dyDescent="0.25">
      <c r="B8339" s="106"/>
      <c r="C8339" s="106"/>
      <c r="D8339" s="139"/>
      <c r="E8339" s="140"/>
      <c r="F8339" s="140"/>
      <c r="G8339" s="140"/>
      <c r="M8339" s="140"/>
      <c r="N8339" s="167"/>
      <c r="O8339" s="167"/>
      <c r="P8339" s="142"/>
      <c r="Q8339" s="142"/>
      <c r="R8339" s="142"/>
      <c r="S8339" s="139"/>
    </row>
    <row r="8340" spans="2:19" ht="15.75" customHeight="1" x14ac:dyDescent="0.25">
      <c r="B8340" s="106"/>
      <c r="C8340" s="106"/>
      <c r="D8340" s="139"/>
      <c r="E8340" s="140"/>
      <c r="F8340" s="140"/>
      <c r="G8340" s="140"/>
      <c r="M8340" s="140"/>
      <c r="N8340" s="167"/>
      <c r="O8340" s="167"/>
      <c r="P8340" s="142"/>
      <c r="Q8340" s="142"/>
      <c r="R8340" s="142"/>
      <c r="S8340" s="139"/>
    </row>
    <row r="8341" spans="2:19" ht="15.75" customHeight="1" x14ac:dyDescent="0.25">
      <c r="B8341" s="106"/>
      <c r="C8341" s="106"/>
      <c r="D8341" s="139"/>
      <c r="E8341" s="140"/>
      <c r="F8341" s="140"/>
      <c r="G8341" s="140"/>
      <c r="M8341" s="140"/>
      <c r="N8341" s="167"/>
      <c r="O8341" s="167"/>
      <c r="P8341" s="142"/>
      <c r="Q8341" s="142"/>
      <c r="R8341" s="142"/>
      <c r="S8341" s="139"/>
    </row>
    <row r="8342" spans="2:19" ht="15.75" customHeight="1" x14ac:dyDescent="0.25">
      <c r="B8342" s="106"/>
      <c r="C8342" s="106"/>
      <c r="D8342" s="139"/>
      <c r="E8342" s="140"/>
      <c r="F8342" s="140"/>
      <c r="G8342" s="140"/>
      <c r="M8342" s="140"/>
      <c r="N8342" s="167"/>
      <c r="O8342" s="167"/>
      <c r="P8342" s="142"/>
      <c r="Q8342" s="142"/>
      <c r="R8342" s="142"/>
      <c r="S8342" s="139"/>
    </row>
    <row r="8343" spans="2:19" ht="15.75" customHeight="1" x14ac:dyDescent="0.25">
      <c r="B8343" s="106"/>
      <c r="C8343" s="106"/>
      <c r="D8343" s="139"/>
      <c r="E8343" s="140"/>
      <c r="F8343" s="140"/>
      <c r="G8343" s="140"/>
      <c r="M8343" s="140"/>
      <c r="N8343" s="167"/>
      <c r="O8343" s="167"/>
      <c r="P8343" s="142"/>
      <c r="Q8343" s="142"/>
      <c r="R8343" s="142"/>
      <c r="S8343" s="139"/>
    </row>
    <row r="8344" spans="2:19" ht="15.75" customHeight="1" x14ac:dyDescent="0.25">
      <c r="B8344" s="106"/>
      <c r="C8344" s="106"/>
      <c r="D8344" s="139"/>
      <c r="E8344" s="140"/>
      <c r="F8344" s="140"/>
      <c r="G8344" s="140"/>
      <c r="M8344" s="140"/>
      <c r="N8344" s="167"/>
      <c r="O8344" s="167"/>
      <c r="P8344" s="142"/>
      <c r="Q8344" s="142"/>
      <c r="R8344" s="142"/>
      <c r="S8344" s="139"/>
    </row>
    <row r="8345" spans="2:19" ht="15.75" customHeight="1" x14ac:dyDescent="0.25">
      <c r="B8345" s="106"/>
      <c r="C8345" s="106"/>
      <c r="D8345" s="139"/>
      <c r="E8345" s="140"/>
      <c r="F8345" s="140"/>
      <c r="G8345" s="140"/>
      <c r="M8345" s="140"/>
      <c r="N8345" s="167"/>
      <c r="O8345" s="167"/>
      <c r="P8345" s="142"/>
      <c r="Q8345" s="142"/>
      <c r="R8345" s="142"/>
      <c r="S8345" s="139"/>
    </row>
    <row r="8346" spans="2:19" ht="15.75" customHeight="1" x14ac:dyDescent="0.25">
      <c r="B8346" s="106"/>
      <c r="C8346" s="106"/>
      <c r="D8346" s="139"/>
      <c r="E8346" s="140"/>
      <c r="F8346" s="140"/>
      <c r="G8346" s="140"/>
      <c r="M8346" s="140"/>
      <c r="N8346" s="167"/>
      <c r="O8346" s="167"/>
      <c r="P8346" s="142"/>
      <c r="Q8346" s="142"/>
      <c r="R8346" s="142"/>
      <c r="S8346" s="139"/>
    </row>
    <row r="8347" spans="2:19" ht="15.75" customHeight="1" x14ac:dyDescent="0.25">
      <c r="B8347" s="106"/>
      <c r="C8347" s="106"/>
      <c r="D8347" s="139"/>
      <c r="E8347" s="140"/>
      <c r="F8347" s="140"/>
      <c r="G8347" s="140"/>
      <c r="M8347" s="140"/>
      <c r="N8347" s="167"/>
      <c r="O8347" s="167"/>
      <c r="P8347" s="142"/>
      <c r="Q8347" s="142"/>
      <c r="R8347" s="142"/>
      <c r="S8347" s="139"/>
    </row>
    <row r="8348" spans="2:19" ht="15.75" customHeight="1" x14ac:dyDescent="0.25">
      <c r="B8348" s="106"/>
      <c r="C8348" s="106"/>
      <c r="D8348" s="139"/>
      <c r="E8348" s="140"/>
      <c r="F8348" s="140"/>
      <c r="G8348" s="140"/>
      <c r="M8348" s="140"/>
      <c r="N8348" s="167"/>
      <c r="O8348" s="167"/>
      <c r="P8348" s="142"/>
      <c r="Q8348" s="142"/>
      <c r="R8348" s="142"/>
      <c r="S8348" s="139"/>
    </row>
    <row r="8349" spans="2:19" ht="15.75" customHeight="1" x14ac:dyDescent="0.25">
      <c r="B8349" s="106"/>
      <c r="C8349" s="106"/>
      <c r="D8349" s="139"/>
      <c r="E8349" s="140"/>
      <c r="F8349" s="140"/>
      <c r="G8349" s="140"/>
      <c r="M8349" s="140"/>
      <c r="N8349" s="167"/>
      <c r="O8349" s="167"/>
      <c r="P8349" s="142"/>
      <c r="Q8349" s="142"/>
      <c r="R8349" s="142"/>
      <c r="S8349" s="139"/>
    </row>
    <row r="8350" spans="2:19" ht="15.75" customHeight="1" x14ac:dyDescent="0.25">
      <c r="B8350" s="106"/>
      <c r="C8350" s="106"/>
      <c r="D8350" s="139"/>
      <c r="E8350" s="140"/>
      <c r="F8350" s="140"/>
      <c r="G8350" s="140"/>
      <c r="M8350" s="140"/>
      <c r="N8350" s="167"/>
      <c r="O8350" s="167"/>
      <c r="P8350" s="142"/>
      <c r="Q8350" s="142"/>
      <c r="R8350" s="142"/>
      <c r="S8350" s="139"/>
    </row>
    <row r="8351" spans="2:19" ht="15.75" customHeight="1" x14ac:dyDescent="0.25">
      <c r="B8351" s="106"/>
      <c r="C8351" s="106"/>
      <c r="D8351" s="139"/>
      <c r="E8351" s="140"/>
      <c r="F8351" s="140"/>
      <c r="G8351" s="140"/>
      <c r="M8351" s="140"/>
      <c r="N8351" s="167"/>
      <c r="O8351" s="167"/>
      <c r="P8351" s="142"/>
      <c r="Q8351" s="142"/>
      <c r="R8351" s="142"/>
      <c r="S8351" s="139"/>
    </row>
    <row r="8352" spans="2:19" ht="15.75" customHeight="1" x14ac:dyDescent="0.25">
      <c r="B8352" s="106"/>
      <c r="C8352" s="106"/>
      <c r="D8352" s="139"/>
      <c r="E8352" s="140"/>
      <c r="F8352" s="140"/>
      <c r="G8352" s="140"/>
      <c r="M8352" s="140"/>
      <c r="N8352" s="167"/>
      <c r="O8352" s="167"/>
      <c r="P8352" s="142"/>
      <c r="Q8352" s="142"/>
      <c r="R8352" s="142"/>
      <c r="S8352" s="139"/>
    </row>
    <row r="8353" spans="2:19" ht="15.75" customHeight="1" x14ac:dyDescent="0.25">
      <c r="B8353" s="106"/>
      <c r="C8353" s="106"/>
      <c r="D8353" s="139"/>
      <c r="E8353" s="140"/>
      <c r="F8353" s="140"/>
      <c r="G8353" s="140"/>
      <c r="M8353" s="140"/>
      <c r="N8353" s="167"/>
      <c r="O8353" s="167"/>
      <c r="P8353" s="142"/>
      <c r="Q8353" s="142"/>
      <c r="R8353" s="142"/>
      <c r="S8353" s="139"/>
    </row>
    <row r="8354" spans="2:19" ht="15.75" customHeight="1" x14ac:dyDescent="0.25">
      <c r="B8354" s="106"/>
      <c r="C8354" s="106"/>
      <c r="D8354" s="139"/>
      <c r="E8354" s="140"/>
      <c r="F8354" s="140"/>
      <c r="G8354" s="140"/>
      <c r="M8354" s="140"/>
      <c r="N8354" s="167"/>
      <c r="O8354" s="167"/>
      <c r="P8354" s="142"/>
      <c r="Q8354" s="142"/>
      <c r="R8354" s="142"/>
      <c r="S8354" s="139"/>
    </row>
    <row r="8355" spans="2:19" ht="15.75" customHeight="1" x14ac:dyDescent="0.25">
      <c r="B8355" s="106"/>
      <c r="C8355" s="106"/>
      <c r="D8355" s="139"/>
      <c r="E8355" s="140"/>
      <c r="F8355" s="140"/>
      <c r="G8355" s="140"/>
      <c r="M8355" s="140"/>
      <c r="N8355" s="167"/>
      <c r="O8355" s="167"/>
      <c r="P8355" s="142"/>
      <c r="Q8355" s="142"/>
      <c r="R8355" s="142"/>
      <c r="S8355" s="139"/>
    </row>
    <row r="8356" spans="2:19" ht="15.75" customHeight="1" x14ac:dyDescent="0.25">
      <c r="B8356" s="106"/>
      <c r="C8356" s="106"/>
      <c r="D8356" s="139"/>
      <c r="E8356" s="140"/>
      <c r="F8356" s="140"/>
      <c r="G8356" s="140"/>
      <c r="M8356" s="140"/>
      <c r="N8356" s="167"/>
      <c r="O8356" s="167"/>
      <c r="P8356" s="142"/>
      <c r="Q8356" s="142"/>
      <c r="R8356" s="142"/>
      <c r="S8356" s="139"/>
    </row>
    <row r="8357" spans="2:19" ht="15.75" customHeight="1" x14ac:dyDescent="0.25">
      <c r="B8357" s="106"/>
      <c r="C8357" s="106"/>
      <c r="D8357" s="139"/>
      <c r="E8357" s="140"/>
      <c r="F8357" s="140"/>
      <c r="G8357" s="140"/>
      <c r="M8357" s="140"/>
      <c r="N8357" s="167"/>
      <c r="O8357" s="167"/>
      <c r="P8357" s="142"/>
      <c r="Q8357" s="142"/>
      <c r="R8357" s="142"/>
      <c r="S8357" s="139"/>
    </row>
    <row r="8358" spans="2:19" ht="15.75" customHeight="1" x14ac:dyDescent="0.25">
      <c r="B8358" s="106"/>
      <c r="C8358" s="106"/>
      <c r="D8358" s="139"/>
      <c r="E8358" s="140"/>
      <c r="F8358" s="140"/>
      <c r="G8358" s="140"/>
      <c r="M8358" s="140"/>
      <c r="N8358" s="167"/>
      <c r="O8358" s="167"/>
      <c r="P8358" s="142"/>
      <c r="Q8358" s="142"/>
      <c r="R8358" s="142"/>
      <c r="S8358" s="139"/>
    </row>
    <row r="8359" spans="2:19" ht="15.75" customHeight="1" x14ac:dyDescent="0.25">
      <c r="B8359" s="106"/>
      <c r="C8359" s="106"/>
      <c r="D8359" s="139"/>
      <c r="E8359" s="140"/>
      <c r="F8359" s="140"/>
      <c r="G8359" s="140"/>
      <c r="M8359" s="140"/>
      <c r="N8359" s="167"/>
      <c r="O8359" s="167"/>
      <c r="P8359" s="142"/>
      <c r="Q8359" s="142"/>
      <c r="R8359" s="142"/>
      <c r="S8359" s="139"/>
    </row>
    <row r="8360" spans="2:19" ht="15.75" customHeight="1" x14ac:dyDescent="0.25">
      <c r="B8360" s="106"/>
      <c r="C8360" s="106"/>
      <c r="D8360" s="139"/>
      <c r="E8360" s="140"/>
      <c r="F8360" s="140"/>
      <c r="G8360" s="140"/>
      <c r="M8360" s="140"/>
      <c r="N8360" s="167"/>
      <c r="O8360" s="167"/>
      <c r="P8360" s="142"/>
      <c r="Q8360" s="142"/>
      <c r="R8360" s="142"/>
      <c r="S8360" s="139"/>
    </row>
    <row r="8361" spans="2:19" ht="15.75" customHeight="1" x14ac:dyDescent="0.25">
      <c r="B8361" s="106"/>
      <c r="C8361" s="106"/>
      <c r="D8361" s="139"/>
      <c r="E8361" s="140"/>
      <c r="F8361" s="140"/>
      <c r="G8361" s="140"/>
      <c r="M8361" s="140"/>
      <c r="N8361" s="167"/>
      <c r="O8361" s="167"/>
      <c r="P8361" s="142"/>
      <c r="Q8361" s="142"/>
      <c r="R8361" s="142"/>
      <c r="S8361" s="139"/>
    </row>
    <row r="8362" spans="2:19" ht="15.75" customHeight="1" x14ac:dyDescent="0.25">
      <c r="B8362" s="106"/>
      <c r="C8362" s="106"/>
      <c r="D8362" s="139"/>
      <c r="E8362" s="140"/>
      <c r="F8362" s="140"/>
      <c r="G8362" s="140"/>
      <c r="M8362" s="140"/>
      <c r="N8362" s="167"/>
      <c r="O8362" s="167"/>
      <c r="P8362" s="142"/>
      <c r="Q8362" s="142"/>
      <c r="R8362" s="142"/>
      <c r="S8362" s="139"/>
    </row>
    <row r="8363" spans="2:19" ht="15.75" customHeight="1" x14ac:dyDescent="0.25">
      <c r="B8363" s="106"/>
      <c r="C8363" s="106"/>
      <c r="D8363" s="139"/>
      <c r="E8363" s="140"/>
      <c r="F8363" s="140"/>
      <c r="G8363" s="140"/>
      <c r="M8363" s="140"/>
      <c r="N8363" s="167"/>
      <c r="O8363" s="167"/>
      <c r="P8363" s="142"/>
      <c r="Q8363" s="142"/>
      <c r="R8363" s="142"/>
      <c r="S8363" s="139"/>
    </row>
    <row r="8364" spans="2:19" ht="15.75" customHeight="1" x14ac:dyDescent="0.25">
      <c r="B8364" s="106"/>
      <c r="C8364" s="106"/>
      <c r="D8364" s="139"/>
      <c r="E8364" s="140"/>
      <c r="F8364" s="140"/>
      <c r="G8364" s="140"/>
      <c r="M8364" s="140"/>
      <c r="N8364" s="167"/>
      <c r="O8364" s="167"/>
      <c r="P8364" s="142"/>
      <c r="Q8364" s="142"/>
      <c r="R8364" s="142"/>
      <c r="S8364" s="139"/>
    </row>
    <row r="8365" spans="2:19" ht="15.75" customHeight="1" x14ac:dyDescent="0.25">
      <c r="B8365" s="106"/>
      <c r="C8365" s="106"/>
      <c r="D8365" s="139"/>
      <c r="E8365" s="140"/>
      <c r="F8365" s="140"/>
      <c r="G8365" s="140"/>
      <c r="M8365" s="140"/>
      <c r="N8365" s="167"/>
      <c r="O8365" s="167"/>
      <c r="P8365" s="142"/>
      <c r="Q8365" s="142"/>
      <c r="R8365" s="142"/>
      <c r="S8365" s="139"/>
    </row>
    <row r="8366" spans="2:19" ht="15.75" customHeight="1" x14ac:dyDescent="0.25">
      <c r="B8366" s="106"/>
      <c r="C8366" s="106"/>
      <c r="D8366" s="139"/>
      <c r="E8366" s="140"/>
      <c r="F8366" s="140"/>
      <c r="G8366" s="140"/>
      <c r="M8366" s="140"/>
      <c r="N8366" s="167"/>
      <c r="O8366" s="167"/>
      <c r="P8366" s="142"/>
      <c r="Q8366" s="142"/>
      <c r="R8366" s="142"/>
      <c r="S8366" s="139"/>
    </row>
    <row r="8367" spans="2:19" ht="15.75" customHeight="1" x14ac:dyDescent="0.25">
      <c r="B8367" s="106"/>
      <c r="C8367" s="106"/>
      <c r="D8367" s="139"/>
      <c r="E8367" s="140"/>
      <c r="F8367" s="140"/>
      <c r="G8367" s="140"/>
      <c r="M8367" s="140"/>
      <c r="N8367" s="167"/>
      <c r="O8367" s="167"/>
      <c r="P8367" s="142"/>
      <c r="Q8367" s="142"/>
      <c r="R8367" s="142"/>
      <c r="S8367" s="139"/>
    </row>
    <row r="8368" spans="2:19" ht="15.75" customHeight="1" x14ac:dyDescent="0.25">
      <c r="B8368" s="106"/>
      <c r="C8368" s="106"/>
      <c r="D8368" s="139"/>
      <c r="E8368" s="140"/>
      <c r="F8368" s="140"/>
      <c r="G8368" s="140"/>
      <c r="M8368" s="140"/>
      <c r="N8368" s="167"/>
      <c r="O8368" s="167"/>
      <c r="P8368" s="142"/>
      <c r="Q8368" s="142"/>
      <c r="R8368" s="142"/>
      <c r="S8368" s="139"/>
    </row>
    <row r="8369" spans="2:19" ht="15.75" customHeight="1" x14ac:dyDescent="0.25">
      <c r="B8369" s="106"/>
      <c r="C8369" s="106"/>
      <c r="D8369" s="139"/>
      <c r="E8369" s="140"/>
      <c r="F8369" s="140"/>
      <c r="G8369" s="140"/>
      <c r="M8369" s="140"/>
      <c r="N8369" s="167"/>
      <c r="O8369" s="167"/>
      <c r="P8369" s="142"/>
      <c r="Q8369" s="142"/>
      <c r="R8369" s="142"/>
      <c r="S8369" s="139"/>
    </row>
    <row r="8370" spans="2:19" ht="15.75" customHeight="1" x14ac:dyDescent="0.25">
      <c r="B8370" s="106"/>
      <c r="C8370" s="106"/>
      <c r="D8370" s="139"/>
      <c r="E8370" s="140"/>
      <c r="F8370" s="140"/>
      <c r="G8370" s="140"/>
      <c r="M8370" s="140"/>
      <c r="N8370" s="167"/>
      <c r="O8370" s="167"/>
      <c r="P8370" s="142"/>
      <c r="Q8370" s="142"/>
      <c r="R8370" s="142"/>
      <c r="S8370" s="139"/>
    </row>
    <row r="8371" spans="2:19" ht="15.75" customHeight="1" x14ac:dyDescent="0.25">
      <c r="B8371" s="106"/>
      <c r="C8371" s="106"/>
      <c r="D8371" s="139"/>
      <c r="E8371" s="140"/>
      <c r="F8371" s="140"/>
      <c r="G8371" s="140"/>
      <c r="M8371" s="140"/>
      <c r="N8371" s="167"/>
      <c r="O8371" s="167"/>
      <c r="P8371" s="142"/>
      <c r="Q8371" s="142"/>
      <c r="R8371" s="142"/>
      <c r="S8371" s="139"/>
    </row>
    <row r="8372" spans="2:19" ht="15.75" customHeight="1" x14ac:dyDescent="0.25">
      <c r="B8372" s="106"/>
      <c r="C8372" s="106"/>
      <c r="D8372" s="139"/>
      <c r="E8372" s="140"/>
      <c r="F8372" s="140"/>
      <c r="G8372" s="140"/>
      <c r="M8372" s="140"/>
      <c r="N8372" s="167"/>
      <c r="O8372" s="167"/>
      <c r="P8372" s="142"/>
      <c r="Q8372" s="142"/>
      <c r="R8372" s="142"/>
      <c r="S8372" s="139"/>
    </row>
    <row r="8373" spans="2:19" ht="15.75" customHeight="1" x14ac:dyDescent="0.25">
      <c r="B8373" s="106"/>
      <c r="C8373" s="106"/>
      <c r="D8373" s="139"/>
      <c r="E8373" s="140"/>
      <c r="F8373" s="140"/>
      <c r="G8373" s="140"/>
      <c r="M8373" s="140"/>
      <c r="N8373" s="167"/>
      <c r="O8373" s="167"/>
      <c r="P8373" s="142"/>
      <c r="Q8373" s="142"/>
      <c r="R8373" s="142"/>
      <c r="S8373" s="139"/>
    </row>
    <row r="8374" spans="2:19" ht="15.75" customHeight="1" x14ac:dyDescent="0.25">
      <c r="B8374" s="106"/>
      <c r="C8374" s="106"/>
      <c r="D8374" s="139"/>
      <c r="E8374" s="140"/>
      <c r="F8374" s="140"/>
      <c r="G8374" s="140"/>
      <c r="M8374" s="140"/>
      <c r="N8374" s="167"/>
      <c r="O8374" s="167"/>
      <c r="P8374" s="142"/>
      <c r="Q8374" s="142"/>
      <c r="R8374" s="142"/>
      <c r="S8374" s="139"/>
    </row>
    <row r="8375" spans="2:19" ht="15.75" customHeight="1" x14ac:dyDescent="0.25">
      <c r="B8375" s="106"/>
      <c r="C8375" s="106"/>
      <c r="D8375" s="139"/>
      <c r="E8375" s="140"/>
      <c r="F8375" s="140"/>
      <c r="G8375" s="140"/>
      <c r="M8375" s="140"/>
      <c r="N8375" s="167"/>
      <c r="O8375" s="167"/>
      <c r="P8375" s="142"/>
      <c r="Q8375" s="142"/>
      <c r="R8375" s="142"/>
      <c r="S8375" s="139"/>
    </row>
    <row r="8376" spans="2:19" ht="15.75" customHeight="1" x14ac:dyDescent="0.25">
      <c r="B8376" s="106"/>
      <c r="C8376" s="106"/>
      <c r="D8376" s="139"/>
      <c r="E8376" s="140"/>
      <c r="F8376" s="140"/>
      <c r="G8376" s="140"/>
      <c r="M8376" s="140"/>
      <c r="N8376" s="167"/>
      <c r="O8376" s="167"/>
      <c r="P8376" s="142"/>
      <c r="Q8376" s="142"/>
      <c r="R8376" s="142"/>
      <c r="S8376" s="139"/>
    </row>
    <row r="8377" spans="2:19" ht="15.75" customHeight="1" x14ac:dyDescent="0.25">
      <c r="B8377" s="106"/>
      <c r="C8377" s="106"/>
      <c r="D8377" s="139"/>
      <c r="E8377" s="140"/>
      <c r="F8377" s="140"/>
      <c r="G8377" s="140"/>
      <c r="M8377" s="140"/>
      <c r="N8377" s="167"/>
      <c r="O8377" s="167"/>
      <c r="P8377" s="142"/>
      <c r="Q8377" s="142"/>
      <c r="R8377" s="142"/>
      <c r="S8377" s="139"/>
    </row>
    <row r="8378" spans="2:19" ht="15.75" customHeight="1" x14ac:dyDescent="0.25">
      <c r="B8378" s="106"/>
      <c r="C8378" s="106"/>
      <c r="D8378" s="139"/>
      <c r="E8378" s="140"/>
      <c r="F8378" s="140"/>
      <c r="G8378" s="140"/>
      <c r="M8378" s="140"/>
      <c r="N8378" s="167"/>
      <c r="O8378" s="167"/>
      <c r="P8378" s="142"/>
      <c r="Q8378" s="142"/>
      <c r="R8378" s="142"/>
      <c r="S8378" s="139"/>
    </row>
    <row r="8379" spans="2:19" ht="15.75" customHeight="1" x14ac:dyDescent="0.25">
      <c r="B8379" s="106"/>
      <c r="C8379" s="106"/>
      <c r="D8379" s="139"/>
      <c r="E8379" s="140"/>
      <c r="F8379" s="140"/>
      <c r="G8379" s="140"/>
      <c r="M8379" s="140"/>
      <c r="N8379" s="167"/>
      <c r="O8379" s="167"/>
      <c r="P8379" s="142"/>
      <c r="Q8379" s="142"/>
      <c r="R8379" s="142"/>
      <c r="S8379" s="139"/>
    </row>
    <row r="8380" spans="2:19" ht="15.75" customHeight="1" x14ac:dyDescent="0.25">
      <c r="B8380" s="106"/>
      <c r="C8380" s="106"/>
      <c r="D8380" s="139"/>
      <c r="E8380" s="140"/>
      <c r="F8380" s="140"/>
      <c r="G8380" s="140"/>
      <c r="M8380" s="140"/>
      <c r="N8380" s="167"/>
      <c r="O8380" s="167"/>
      <c r="P8380" s="142"/>
      <c r="Q8380" s="142"/>
      <c r="R8380" s="142"/>
      <c r="S8380" s="139"/>
    </row>
    <row r="8381" spans="2:19" ht="15.75" customHeight="1" x14ac:dyDescent="0.25">
      <c r="B8381" s="106"/>
      <c r="C8381" s="106"/>
      <c r="D8381" s="139"/>
      <c r="E8381" s="140"/>
      <c r="F8381" s="140"/>
      <c r="G8381" s="140"/>
      <c r="M8381" s="140"/>
      <c r="N8381" s="167"/>
      <c r="O8381" s="167"/>
      <c r="P8381" s="142"/>
      <c r="Q8381" s="142"/>
      <c r="R8381" s="142"/>
      <c r="S8381" s="139"/>
    </row>
    <row r="8382" spans="2:19" ht="15.75" customHeight="1" x14ac:dyDescent="0.25">
      <c r="B8382" s="106"/>
      <c r="C8382" s="106"/>
      <c r="D8382" s="139"/>
      <c r="E8382" s="140"/>
      <c r="F8382" s="140"/>
      <c r="G8382" s="140"/>
      <c r="M8382" s="140"/>
      <c r="N8382" s="167"/>
      <c r="O8382" s="167"/>
      <c r="P8382" s="142"/>
      <c r="Q8382" s="142"/>
      <c r="R8382" s="142"/>
      <c r="S8382" s="139"/>
    </row>
    <row r="8383" spans="2:19" ht="15.75" customHeight="1" x14ac:dyDescent="0.25">
      <c r="B8383" s="106"/>
      <c r="C8383" s="106"/>
      <c r="D8383" s="139"/>
      <c r="E8383" s="140"/>
      <c r="F8383" s="140"/>
      <c r="G8383" s="140"/>
      <c r="M8383" s="140"/>
      <c r="N8383" s="167"/>
      <c r="O8383" s="167"/>
      <c r="P8383" s="142"/>
      <c r="Q8383" s="142"/>
      <c r="R8383" s="142"/>
      <c r="S8383" s="139"/>
    </row>
    <row r="8384" spans="2:19" ht="15.75" customHeight="1" x14ac:dyDescent="0.25">
      <c r="B8384" s="106"/>
      <c r="C8384" s="106"/>
      <c r="D8384" s="139"/>
      <c r="E8384" s="140"/>
      <c r="F8384" s="140"/>
      <c r="G8384" s="140"/>
      <c r="M8384" s="140"/>
      <c r="N8384" s="167"/>
      <c r="O8384" s="167"/>
      <c r="P8384" s="142"/>
      <c r="Q8384" s="142"/>
      <c r="R8384" s="142"/>
      <c r="S8384" s="139"/>
    </row>
    <row r="8385" spans="2:19" ht="15.75" customHeight="1" x14ac:dyDescent="0.25">
      <c r="B8385" s="106"/>
      <c r="C8385" s="106"/>
      <c r="D8385" s="139"/>
      <c r="E8385" s="140"/>
      <c r="F8385" s="140"/>
      <c r="G8385" s="140"/>
      <c r="M8385" s="140"/>
      <c r="N8385" s="167"/>
      <c r="O8385" s="167"/>
      <c r="P8385" s="142"/>
      <c r="Q8385" s="142"/>
      <c r="R8385" s="142"/>
      <c r="S8385" s="139"/>
    </row>
    <row r="8386" spans="2:19" ht="15.75" customHeight="1" x14ac:dyDescent="0.25">
      <c r="B8386" s="106"/>
      <c r="C8386" s="106"/>
      <c r="D8386" s="139"/>
      <c r="E8386" s="140"/>
      <c r="F8386" s="140"/>
      <c r="G8386" s="140"/>
      <c r="M8386" s="140"/>
      <c r="N8386" s="167"/>
      <c r="O8386" s="167"/>
      <c r="P8386" s="142"/>
      <c r="Q8386" s="142"/>
      <c r="R8386" s="142"/>
      <c r="S8386" s="139"/>
    </row>
    <row r="8387" spans="2:19" ht="15.75" customHeight="1" x14ac:dyDescent="0.25">
      <c r="B8387" s="106"/>
      <c r="C8387" s="106"/>
      <c r="D8387" s="139"/>
      <c r="E8387" s="140"/>
      <c r="F8387" s="140"/>
      <c r="G8387" s="140"/>
      <c r="M8387" s="140"/>
      <c r="N8387" s="167"/>
      <c r="O8387" s="167"/>
      <c r="P8387" s="142"/>
      <c r="Q8387" s="142"/>
      <c r="R8387" s="142"/>
      <c r="S8387" s="139"/>
    </row>
    <row r="8388" spans="2:19" ht="15.75" customHeight="1" x14ac:dyDescent="0.25">
      <c r="B8388" s="106"/>
      <c r="C8388" s="106"/>
      <c r="D8388" s="139"/>
      <c r="E8388" s="140"/>
      <c r="F8388" s="140"/>
      <c r="G8388" s="140"/>
      <c r="M8388" s="140"/>
      <c r="N8388" s="167"/>
      <c r="O8388" s="167"/>
      <c r="P8388" s="142"/>
      <c r="Q8388" s="142"/>
      <c r="R8388" s="142"/>
      <c r="S8388" s="139"/>
    </row>
    <row r="8389" spans="2:19" ht="15.75" customHeight="1" x14ac:dyDescent="0.25">
      <c r="B8389" s="106"/>
      <c r="C8389" s="106"/>
      <c r="D8389" s="139"/>
      <c r="E8389" s="140"/>
      <c r="F8389" s="140"/>
      <c r="G8389" s="140"/>
      <c r="M8389" s="140"/>
      <c r="N8389" s="167"/>
      <c r="O8389" s="167"/>
      <c r="P8389" s="142"/>
      <c r="Q8389" s="142"/>
      <c r="R8389" s="142"/>
      <c r="S8389" s="139"/>
    </row>
    <row r="8390" spans="2:19" ht="15.75" customHeight="1" x14ac:dyDescent="0.25">
      <c r="B8390" s="106"/>
      <c r="C8390" s="106"/>
      <c r="D8390" s="139"/>
      <c r="E8390" s="140"/>
      <c r="F8390" s="140"/>
      <c r="G8390" s="140"/>
      <c r="M8390" s="140"/>
      <c r="N8390" s="167"/>
      <c r="O8390" s="167"/>
      <c r="P8390" s="142"/>
      <c r="Q8390" s="142"/>
      <c r="R8390" s="142"/>
      <c r="S8390" s="139"/>
    </row>
    <row r="8391" spans="2:19" ht="15.75" customHeight="1" x14ac:dyDescent="0.25">
      <c r="B8391" s="106"/>
      <c r="C8391" s="106"/>
      <c r="D8391" s="139"/>
      <c r="E8391" s="140"/>
      <c r="F8391" s="140"/>
      <c r="G8391" s="140"/>
      <c r="M8391" s="140"/>
      <c r="N8391" s="167"/>
      <c r="O8391" s="167"/>
      <c r="P8391" s="142"/>
      <c r="Q8391" s="142"/>
      <c r="R8391" s="142"/>
      <c r="S8391" s="139"/>
    </row>
    <row r="8392" spans="2:19" ht="15.75" customHeight="1" x14ac:dyDescent="0.25">
      <c r="B8392" s="106"/>
      <c r="C8392" s="106"/>
      <c r="D8392" s="139"/>
      <c r="E8392" s="140"/>
      <c r="F8392" s="140"/>
      <c r="G8392" s="140"/>
      <c r="M8392" s="140"/>
      <c r="N8392" s="167"/>
      <c r="O8392" s="167"/>
      <c r="P8392" s="142"/>
      <c r="Q8392" s="142"/>
      <c r="R8392" s="142"/>
      <c r="S8392" s="139"/>
    </row>
    <row r="8393" spans="2:19" ht="15.75" customHeight="1" x14ac:dyDescent="0.25">
      <c r="B8393" s="106"/>
      <c r="C8393" s="106"/>
      <c r="D8393" s="139"/>
      <c r="E8393" s="140"/>
      <c r="F8393" s="140"/>
      <c r="G8393" s="140"/>
      <c r="M8393" s="140"/>
      <c r="N8393" s="167"/>
      <c r="O8393" s="167"/>
      <c r="P8393" s="142"/>
      <c r="Q8393" s="142"/>
      <c r="R8393" s="142"/>
      <c r="S8393" s="139"/>
    </row>
    <row r="8394" spans="2:19" ht="15.75" customHeight="1" x14ac:dyDescent="0.25">
      <c r="B8394" s="106"/>
      <c r="C8394" s="106"/>
      <c r="D8394" s="139"/>
      <c r="E8394" s="140"/>
      <c r="F8394" s="140"/>
      <c r="G8394" s="140"/>
      <c r="M8394" s="140"/>
      <c r="N8394" s="167"/>
      <c r="O8394" s="167"/>
      <c r="P8394" s="142"/>
      <c r="Q8394" s="142"/>
      <c r="R8394" s="142"/>
      <c r="S8394" s="139"/>
    </row>
    <row r="8395" spans="2:19" ht="15.75" customHeight="1" x14ac:dyDescent="0.25">
      <c r="B8395" s="106"/>
      <c r="C8395" s="106"/>
      <c r="D8395" s="139"/>
      <c r="E8395" s="140"/>
      <c r="F8395" s="140"/>
      <c r="G8395" s="140"/>
      <c r="M8395" s="140"/>
      <c r="N8395" s="167"/>
      <c r="O8395" s="167"/>
      <c r="P8395" s="142"/>
      <c r="Q8395" s="142"/>
      <c r="R8395" s="142"/>
      <c r="S8395" s="139"/>
    </row>
    <row r="8396" spans="2:19" ht="15.75" customHeight="1" x14ac:dyDescent="0.25">
      <c r="B8396" s="106"/>
      <c r="C8396" s="106"/>
      <c r="D8396" s="139"/>
      <c r="E8396" s="140"/>
      <c r="F8396" s="140"/>
      <c r="G8396" s="140"/>
      <c r="M8396" s="140"/>
      <c r="N8396" s="167"/>
      <c r="O8396" s="167"/>
      <c r="P8396" s="142"/>
      <c r="Q8396" s="142"/>
      <c r="R8396" s="142"/>
      <c r="S8396" s="139"/>
    </row>
    <row r="8397" spans="2:19" ht="15.75" customHeight="1" x14ac:dyDescent="0.25">
      <c r="B8397" s="106"/>
      <c r="C8397" s="106"/>
      <c r="D8397" s="139"/>
      <c r="E8397" s="140"/>
      <c r="F8397" s="140"/>
      <c r="G8397" s="140"/>
      <c r="M8397" s="140"/>
      <c r="N8397" s="167"/>
      <c r="O8397" s="167"/>
      <c r="P8397" s="142"/>
      <c r="Q8397" s="142"/>
      <c r="R8397" s="142"/>
      <c r="S8397" s="139"/>
    </row>
    <row r="8398" spans="2:19" ht="15.75" customHeight="1" x14ac:dyDescent="0.25">
      <c r="B8398" s="106"/>
      <c r="C8398" s="106"/>
      <c r="D8398" s="139"/>
      <c r="E8398" s="140"/>
      <c r="F8398" s="140"/>
      <c r="G8398" s="140"/>
      <c r="M8398" s="140"/>
      <c r="N8398" s="167"/>
      <c r="O8398" s="167"/>
      <c r="P8398" s="142"/>
      <c r="Q8398" s="142"/>
      <c r="R8398" s="142"/>
      <c r="S8398" s="139"/>
    </row>
    <row r="8399" spans="2:19" ht="15.75" customHeight="1" x14ac:dyDescent="0.25">
      <c r="B8399" s="106"/>
      <c r="C8399" s="106"/>
      <c r="D8399" s="139"/>
      <c r="E8399" s="140"/>
      <c r="F8399" s="140"/>
      <c r="G8399" s="140"/>
      <c r="M8399" s="140"/>
      <c r="N8399" s="167"/>
      <c r="O8399" s="167"/>
      <c r="P8399" s="142"/>
      <c r="Q8399" s="142"/>
      <c r="R8399" s="142"/>
      <c r="S8399" s="139"/>
    </row>
    <row r="8400" spans="2:19" ht="15.75" customHeight="1" x14ac:dyDescent="0.25">
      <c r="B8400" s="106"/>
      <c r="C8400" s="106"/>
      <c r="D8400" s="139"/>
      <c r="E8400" s="140"/>
      <c r="F8400" s="140"/>
      <c r="G8400" s="140"/>
      <c r="M8400" s="140"/>
      <c r="N8400" s="167"/>
      <c r="O8400" s="167"/>
      <c r="P8400" s="142"/>
      <c r="Q8400" s="142"/>
      <c r="R8400" s="142"/>
      <c r="S8400" s="139"/>
    </row>
    <row r="8401" spans="2:19" ht="15.75" customHeight="1" x14ac:dyDescent="0.25">
      <c r="B8401" s="106"/>
      <c r="C8401" s="106"/>
      <c r="D8401" s="139"/>
      <c r="E8401" s="140"/>
      <c r="F8401" s="140"/>
      <c r="G8401" s="140"/>
      <c r="M8401" s="140"/>
      <c r="N8401" s="167"/>
      <c r="O8401" s="167"/>
      <c r="P8401" s="142"/>
      <c r="Q8401" s="142"/>
      <c r="R8401" s="142"/>
      <c r="S8401" s="139"/>
    </row>
    <row r="8402" spans="2:19" ht="15.75" customHeight="1" x14ac:dyDescent="0.25">
      <c r="B8402" s="106"/>
      <c r="C8402" s="106"/>
      <c r="D8402" s="139"/>
      <c r="E8402" s="140"/>
      <c r="F8402" s="140"/>
      <c r="G8402" s="140"/>
      <c r="M8402" s="140"/>
      <c r="N8402" s="167"/>
      <c r="O8402" s="167"/>
      <c r="P8402" s="142"/>
      <c r="Q8402" s="142"/>
      <c r="R8402" s="142"/>
      <c r="S8402" s="139"/>
    </row>
    <row r="8403" spans="2:19" ht="15.75" customHeight="1" x14ac:dyDescent="0.25">
      <c r="B8403" s="106"/>
      <c r="C8403" s="106"/>
      <c r="D8403" s="139"/>
      <c r="E8403" s="140"/>
      <c r="F8403" s="140"/>
      <c r="G8403" s="140"/>
      <c r="M8403" s="140"/>
      <c r="N8403" s="167"/>
      <c r="O8403" s="167"/>
      <c r="P8403" s="142"/>
      <c r="Q8403" s="142"/>
      <c r="R8403" s="142"/>
      <c r="S8403" s="139"/>
    </row>
    <row r="8404" spans="2:19" ht="15.75" customHeight="1" x14ac:dyDescent="0.25">
      <c r="B8404" s="106"/>
      <c r="C8404" s="106"/>
      <c r="D8404" s="139"/>
      <c r="E8404" s="140"/>
      <c r="F8404" s="140"/>
      <c r="G8404" s="140"/>
      <c r="M8404" s="140"/>
      <c r="N8404" s="167"/>
      <c r="O8404" s="167"/>
      <c r="P8404" s="142"/>
      <c r="Q8404" s="142"/>
      <c r="R8404" s="142"/>
      <c r="S8404" s="139"/>
    </row>
    <row r="8405" spans="2:19" ht="15.75" customHeight="1" x14ac:dyDescent="0.25">
      <c r="B8405" s="106"/>
      <c r="C8405" s="106"/>
      <c r="D8405" s="139"/>
      <c r="E8405" s="140"/>
      <c r="F8405" s="140"/>
      <c r="G8405" s="140"/>
      <c r="M8405" s="140"/>
      <c r="N8405" s="167"/>
      <c r="O8405" s="167"/>
      <c r="P8405" s="142"/>
      <c r="Q8405" s="142"/>
      <c r="R8405" s="142"/>
      <c r="S8405" s="139"/>
    </row>
    <row r="8406" spans="2:19" ht="15.75" customHeight="1" x14ac:dyDescent="0.25">
      <c r="B8406" s="106"/>
      <c r="C8406" s="106"/>
      <c r="D8406" s="139"/>
      <c r="E8406" s="140"/>
      <c r="F8406" s="140"/>
      <c r="G8406" s="140"/>
      <c r="M8406" s="140"/>
      <c r="N8406" s="167"/>
      <c r="O8406" s="167"/>
      <c r="P8406" s="142"/>
      <c r="Q8406" s="142"/>
      <c r="R8406" s="142"/>
      <c r="S8406" s="139"/>
    </row>
    <row r="8407" spans="2:19" ht="15.75" customHeight="1" x14ac:dyDescent="0.25">
      <c r="B8407" s="106"/>
      <c r="C8407" s="106"/>
      <c r="D8407" s="139"/>
      <c r="E8407" s="140"/>
      <c r="F8407" s="140"/>
      <c r="G8407" s="140"/>
      <c r="M8407" s="140"/>
      <c r="N8407" s="167"/>
      <c r="O8407" s="167"/>
      <c r="P8407" s="142"/>
      <c r="Q8407" s="142"/>
      <c r="R8407" s="142"/>
      <c r="S8407" s="139"/>
    </row>
    <row r="8408" spans="2:19" ht="15.75" customHeight="1" x14ac:dyDescent="0.25">
      <c r="B8408" s="106"/>
      <c r="C8408" s="106"/>
      <c r="D8408" s="139"/>
      <c r="E8408" s="140"/>
      <c r="F8408" s="140"/>
      <c r="G8408" s="140"/>
      <c r="M8408" s="140"/>
      <c r="N8408" s="167"/>
      <c r="O8408" s="167"/>
      <c r="P8408" s="142"/>
      <c r="Q8408" s="142"/>
      <c r="R8408" s="142"/>
      <c r="S8408" s="139"/>
    </row>
    <row r="8409" spans="2:19" ht="15.75" customHeight="1" x14ac:dyDescent="0.25">
      <c r="B8409" s="106"/>
      <c r="C8409" s="106"/>
      <c r="D8409" s="139"/>
      <c r="E8409" s="140"/>
      <c r="F8409" s="140"/>
      <c r="G8409" s="140"/>
      <c r="M8409" s="140"/>
      <c r="N8409" s="167"/>
      <c r="O8409" s="167"/>
      <c r="P8409" s="142"/>
      <c r="Q8409" s="142"/>
      <c r="R8409" s="142"/>
      <c r="S8409" s="139"/>
    </row>
    <row r="8410" spans="2:19" ht="15.75" customHeight="1" x14ac:dyDescent="0.25">
      <c r="B8410" s="106"/>
      <c r="C8410" s="106"/>
      <c r="D8410" s="139"/>
      <c r="E8410" s="140"/>
      <c r="F8410" s="140"/>
      <c r="G8410" s="140"/>
      <c r="M8410" s="140"/>
      <c r="N8410" s="167"/>
      <c r="O8410" s="167"/>
      <c r="P8410" s="142"/>
      <c r="Q8410" s="142"/>
      <c r="R8410" s="142"/>
      <c r="S8410" s="139"/>
    </row>
    <row r="8411" spans="2:19" ht="15.75" customHeight="1" x14ac:dyDescent="0.25">
      <c r="B8411" s="106"/>
      <c r="C8411" s="106"/>
      <c r="D8411" s="139"/>
      <c r="E8411" s="140"/>
      <c r="F8411" s="140"/>
      <c r="G8411" s="140"/>
      <c r="M8411" s="140"/>
      <c r="N8411" s="167"/>
      <c r="O8411" s="167"/>
      <c r="P8411" s="142"/>
      <c r="Q8411" s="142"/>
      <c r="R8411" s="142"/>
      <c r="S8411" s="139"/>
    </row>
    <row r="8412" spans="2:19" ht="15.75" customHeight="1" x14ac:dyDescent="0.25">
      <c r="B8412" s="106"/>
      <c r="C8412" s="106"/>
      <c r="D8412" s="139"/>
      <c r="E8412" s="140"/>
      <c r="F8412" s="140"/>
      <c r="G8412" s="140"/>
      <c r="M8412" s="140"/>
      <c r="N8412" s="167"/>
      <c r="O8412" s="167"/>
      <c r="P8412" s="142"/>
      <c r="Q8412" s="142"/>
      <c r="R8412" s="142"/>
      <c r="S8412" s="139"/>
    </row>
    <row r="8413" spans="2:19" ht="15.75" customHeight="1" x14ac:dyDescent="0.25">
      <c r="B8413" s="106"/>
      <c r="C8413" s="106"/>
      <c r="D8413" s="139"/>
      <c r="E8413" s="140"/>
      <c r="F8413" s="140"/>
      <c r="G8413" s="140"/>
      <c r="M8413" s="140"/>
      <c r="N8413" s="167"/>
      <c r="O8413" s="167"/>
      <c r="P8413" s="142"/>
      <c r="Q8413" s="142"/>
      <c r="R8413" s="142"/>
      <c r="S8413" s="139"/>
    </row>
    <row r="8414" spans="2:19" ht="15.75" customHeight="1" x14ac:dyDescent="0.25">
      <c r="B8414" s="106"/>
      <c r="C8414" s="106"/>
      <c r="D8414" s="139"/>
      <c r="E8414" s="140"/>
      <c r="F8414" s="140"/>
      <c r="G8414" s="140"/>
      <c r="M8414" s="140"/>
      <c r="N8414" s="167"/>
      <c r="O8414" s="167"/>
      <c r="P8414" s="142"/>
      <c r="Q8414" s="142"/>
      <c r="R8414" s="142"/>
      <c r="S8414" s="139"/>
    </row>
    <row r="8415" spans="2:19" ht="15.75" customHeight="1" x14ac:dyDescent="0.25">
      <c r="B8415" s="106"/>
      <c r="C8415" s="106"/>
      <c r="D8415" s="139"/>
      <c r="E8415" s="140"/>
      <c r="F8415" s="140"/>
      <c r="G8415" s="140"/>
      <c r="M8415" s="140"/>
      <c r="N8415" s="167"/>
      <c r="O8415" s="167"/>
      <c r="P8415" s="142"/>
      <c r="Q8415" s="142"/>
      <c r="R8415" s="142"/>
      <c r="S8415" s="139"/>
    </row>
    <row r="8416" spans="2:19" ht="15.75" customHeight="1" x14ac:dyDescent="0.25">
      <c r="B8416" s="106"/>
      <c r="C8416" s="106"/>
      <c r="D8416" s="139"/>
      <c r="E8416" s="140"/>
      <c r="F8416" s="140"/>
      <c r="G8416" s="140"/>
      <c r="M8416" s="140"/>
      <c r="N8416" s="167"/>
      <c r="O8416" s="167"/>
      <c r="P8416" s="142"/>
      <c r="Q8416" s="142"/>
      <c r="R8416" s="142"/>
      <c r="S8416" s="139"/>
    </row>
    <row r="8417" spans="2:19" ht="15.75" customHeight="1" x14ac:dyDescent="0.25">
      <c r="B8417" s="106"/>
      <c r="C8417" s="106"/>
      <c r="D8417" s="139"/>
      <c r="E8417" s="140"/>
      <c r="F8417" s="140"/>
      <c r="G8417" s="140"/>
      <c r="M8417" s="140"/>
      <c r="N8417" s="167"/>
      <c r="O8417" s="167"/>
      <c r="P8417" s="142"/>
      <c r="Q8417" s="142"/>
      <c r="R8417" s="142"/>
      <c r="S8417" s="139"/>
    </row>
    <row r="8418" spans="2:19" ht="15.75" customHeight="1" x14ac:dyDescent="0.25">
      <c r="B8418" s="106"/>
      <c r="C8418" s="106"/>
      <c r="D8418" s="139"/>
      <c r="E8418" s="140"/>
      <c r="F8418" s="140"/>
      <c r="G8418" s="140"/>
      <c r="M8418" s="140"/>
      <c r="N8418" s="167"/>
      <c r="O8418" s="167"/>
      <c r="P8418" s="142"/>
      <c r="Q8418" s="142"/>
      <c r="R8418" s="142"/>
      <c r="S8418" s="139"/>
    </row>
    <row r="8419" spans="2:19" ht="15.75" customHeight="1" x14ac:dyDescent="0.25">
      <c r="B8419" s="106"/>
      <c r="C8419" s="106"/>
      <c r="D8419" s="139"/>
      <c r="E8419" s="140"/>
      <c r="F8419" s="140"/>
      <c r="G8419" s="140"/>
      <c r="M8419" s="140"/>
      <c r="N8419" s="167"/>
      <c r="O8419" s="167"/>
      <c r="P8419" s="142"/>
      <c r="Q8419" s="142"/>
      <c r="R8419" s="142"/>
      <c r="S8419" s="139"/>
    </row>
    <row r="8420" spans="2:19" ht="15.75" customHeight="1" x14ac:dyDescent="0.25">
      <c r="B8420" s="106"/>
      <c r="C8420" s="106"/>
      <c r="D8420" s="139"/>
      <c r="E8420" s="140"/>
      <c r="F8420" s="140"/>
      <c r="G8420" s="140"/>
      <c r="M8420" s="140"/>
      <c r="N8420" s="167"/>
      <c r="O8420" s="167"/>
      <c r="P8420" s="142"/>
      <c r="Q8420" s="142"/>
      <c r="R8420" s="142"/>
      <c r="S8420" s="139"/>
    </row>
    <row r="8421" spans="2:19" ht="15.75" customHeight="1" x14ac:dyDescent="0.25">
      <c r="B8421" s="106"/>
      <c r="C8421" s="106"/>
      <c r="D8421" s="139"/>
      <c r="E8421" s="140"/>
      <c r="F8421" s="140"/>
      <c r="G8421" s="140"/>
      <c r="M8421" s="140"/>
      <c r="N8421" s="167"/>
      <c r="O8421" s="167"/>
      <c r="P8421" s="142"/>
      <c r="Q8421" s="142"/>
      <c r="R8421" s="142"/>
      <c r="S8421" s="139"/>
    </row>
    <row r="8422" spans="2:19" ht="15.75" customHeight="1" x14ac:dyDescent="0.25">
      <c r="B8422" s="106"/>
      <c r="C8422" s="106"/>
      <c r="D8422" s="139"/>
      <c r="E8422" s="140"/>
      <c r="F8422" s="140"/>
      <c r="G8422" s="140"/>
      <c r="M8422" s="140"/>
      <c r="N8422" s="167"/>
      <c r="O8422" s="167"/>
      <c r="P8422" s="142"/>
      <c r="Q8422" s="142"/>
      <c r="R8422" s="142"/>
      <c r="S8422" s="139"/>
    </row>
    <row r="8423" spans="2:19" ht="15.75" customHeight="1" x14ac:dyDescent="0.25">
      <c r="B8423" s="106"/>
      <c r="C8423" s="106"/>
      <c r="D8423" s="139"/>
      <c r="E8423" s="140"/>
      <c r="F8423" s="140"/>
      <c r="G8423" s="140"/>
      <c r="M8423" s="140"/>
      <c r="N8423" s="167"/>
      <c r="O8423" s="167"/>
      <c r="P8423" s="142"/>
      <c r="Q8423" s="142"/>
      <c r="R8423" s="142"/>
      <c r="S8423" s="139"/>
    </row>
    <row r="8424" spans="2:19" ht="15.75" customHeight="1" x14ac:dyDescent="0.25">
      <c r="B8424" s="106"/>
      <c r="C8424" s="106"/>
      <c r="D8424" s="139"/>
      <c r="E8424" s="140"/>
      <c r="F8424" s="140"/>
      <c r="G8424" s="140"/>
      <c r="M8424" s="140"/>
      <c r="N8424" s="167"/>
      <c r="O8424" s="167"/>
      <c r="P8424" s="142"/>
      <c r="Q8424" s="142"/>
      <c r="R8424" s="142"/>
      <c r="S8424" s="139"/>
    </row>
    <row r="8425" spans="2:19" ht="15.75" customHeight="1" x14ac:dyDescent="0.25">
      <c r="B8425" s="106"/>
      <c r="C8425" s="106"/>
      <c r="D8425" s="139"/>
      <c r="E8425" s="140"/>
      <c r="F8425" s="140"/>
      <c r="G8425" s="140"/>
      <c r="M8425" s="140"/>
      <c r="N8425" s="167"/>
      <c r="O8425" s="167"/>
      <c r="P8425" s="142"/>
      <c r="Q8425" s="142"/>
      <c r="R8425" s="142"/>
      <c r="S8425" s="139"/>
    </row>
    <row r="8426" spans="2:19" ht="15.75" customHeight="1" x14ac:dyDescent="0.25">
      <c r="B8426" s="106"/>
      <c r="C8426" s="106"/>
      <c r="D8426" s="139"/>
      <c r="E8426" s="140"/>
      <c r="F8426" s="140"/>
      <c r="G8426" s="140"/>
      <c r="M8426" s="140"/>
      <c r="N8426" s="167"/>
      <c r="O8426" s="167"/>
      <c r="P8426" s="142"/>
      <c r="Q8426" s="142"/>
      <c r="R8426" s="142"/>
      <c r="S8426" s="139"/>
    </row>
    <row r="8427" spans="2:19" ht="15.75" customHeight="1" x14ac:dyDescent="0.25">
      <c r="B8427" s="106"/>
      <c r="C8427" s="106"/>
      <c r="D8427" s="139"/>
      <c r="E8427" s="140"/>
      <c r="F8427" s="140"/>
      <c r="G8427" s="140"/>
      <c r="M8427" s="140"/>
      <c r="N8427" s="167"/>
      <c r="O8427" s="167"/>
      <c r="P8427" s="142"/>
      <c r="Q8427" s="142"/>
      <c r="R8427" s="142"/>
      <c r="S8427" s="139"/>
    </row>
    <row r="8428" spans="2:19" ht="15.75" customHeight="1" x14ac:dyDescent="0.25">
      <c r="B8428" s="106"/>
      <c r="C8428" s="106"/>
      <c r="D8428" s="139"/>
      <c r="E8428" s="140"/>
      <c r="F8428" s="140"/>
      <c r="G8428" s="140"/>
      <c r="M8428" s="140"/>
      <c r="N8428" s="167"/>
      <c r="O8428" s="167"/>
      <c r="P8428" s="142"/>
      <c r="Q8428" s="142"/>
      <c r="R8428" s="142"/>
      <c r="S8428" s="139"/>
    </row>
    <row r="8429" spans="2:19" ht="15.75" customHeight="1" x14ac:dyDescent="0.25">
      <c r="B8429" s="106"/>
      <c r="C8429" s="106"/>
      <c r="D8429" s="139"/>
      <c r="E8429" s="140"/>
      <c r="F8429" s="140"/>
      <c r="G8429" s="140"/>
      <c r="M8429" s="140"/>
      <c r="N8429" s="167"/>
      <c r="O8429" s="167"/>
      <c r="P8429" s="142"/>
      <c r="Q8429" s="142"/>
      <c r="R8429" s="142"/>
      <c r="S8429" s="139"/>
    </row>
    <row r="8430" spans="2:19" ht="15.75" customHeight="1" x14ac:dyDescent="0.25">
      <c r="B8430" s="106"/>
      <c r="C8430" s="106"/>
      <c r="D8430" s="139"/>
      <c r="E8430" s="140"/>
      <c r="F8430" s="140"/>
      <c r="G8430" s="140"/>
      <c r="M8430" s="140"/>
      <c r="N8430" s="167"/>
      <c r="O8430" s="167"/>
      <c r="P8430" s="142"/>
      <c r="Q8430" s="142"/>
      <c r="R8430" s="142"/>
      <c r="S8430" s="139"/>
    </row>
    <row r="8431" spans="2:19" ht="15.75" customHeight="1" x14ac:dyDescent="0.25">
      <c r="B8431" s="106"/>
      <c r="C8431" s="106"/>
      <c r="D8431" s="139"/>
      <c r="E8431" s="140"/>
      <c r="F8431" s="140"/>
      <c r="G8431" s="140"/>
      <c r="M8431" s="140"/>
      <c r="N8431" s="167"/>
      <c r="O8431" s="167"/>
      <c r="P8431" s="142"/>
      <c r="Q8431" s="142"/>
      <c r="R8431" s="142"/>
      <c r="S8431" s="139"/>
    </row>
    <row r="8432" spans="2:19" ht="15.75" customHeight="1" x14ac:dyDescent="0.25">
      <c r="B8432" s="106"/>
      <c r="C8432" s="106"/>
      <c r="D8432" s="139"/>
      <c r="E8432" s="140"/>
      <c r="F8432" s="140"/>
      <c r="G8432" s="140"/>
      <c r="M8432" s="140"/>
      <c r="N8432" s="167"/>
      <c r="O8432" s="167"/>
      <c r="P8432" s="142"/>
      <c r="Q8432" s="142"/>
      <c r="R8432" s="142"/>
      <c r="S8432" s="139"/>
    </row>
    <row r="8433" spans="2:19" ht="15.75" customHeight="1" x14ac:dyDescent="0.25">
      <c r="B8433" s="106"/>
      <c r="C8433" s="106"/>
      <c r="D8433" s="139"/>
      <c r="E8433" s="140"/>
      <c r="F8433" s="140"/>
      <c r="G8433" s="140"/>
      <c r="M8433" s="140"/>
      <c r="N8433" s="167"/>
      <c r="O8433" s="167"/>
      <c r="P8433" s="142"/>
      <c r="Q8433" s="142"/>
      <c r="R8433" s="142"/>
      <c r="S8433" s="139"/>
    </row>
    <row r="8434" spans="2:19" ht="15.75" customHeight="1" x14ac:dyDescent="0.25">
      <c r="B8434" s="106"/>
      <c r="C8434" s="106"/>
      <c r="D8434" s="139"/>
      <c r="E8434" s="140"/>
      <c r="F8434" s="140"/>
      <c r="G8434" s="140"/>
      <c r="M8434" s="140"/>
      <c r="N8434" s="167"/>
      <c r="O8434" s="167"/>
      <c r="P8434" s="142"/>
      <c r="Q8434" s="142"/>
      <c r="R8434" s="142"/>
      <c r="S8434" s="139"/>
    </row>
    <row r="8435" spans="2:19" ht="15.75" customHeight="1" x14ac:dyDescent="0.25">
      <c r="B8435" s="106"/>
      <c r="C8435" s="106"/>
      <c r="D8435" s="139"/>
      <c r="E8435" s="140"/>
      <c r="F8435" s="140"/>
      <c r="G8435" s="140"/>
      <c r="M8435" s="140"/>
      <c r="N8435" s="167"/>
      <c r="O8435" s="167"/>
      <c r="P8435" s="142"/>
      <c r="Q8435" s="142"/>
      <c r="R8435" s="142"/>
      <c r="S8435" s="139"/>
    </row>
    <row r="8436" spans="2:19" ht="15.75" customHeight="1" x14ac:dyDescent="0.25">
      <c r="B8436" s="106"/>
      <c r="C8436" s="106"/>
      <c r="D8436" s="139"/>
      <c r="E8436" s="140"/>
      <c r="F8436" s="140"/>
      <c r="G8436" s="140"/>
      <c r="M8436" s="140"/>
      <c r="N8436" s="167"/>
      <c r="O8436" s="167"/>
      <c r="P8436" s="142"/>
      <c r="Q8436" s="142"/>
      <c r="R8436" s="142"/>
      <c r="S8436" s="139"/>
    </row>
    <row r="8437" spans="2:19" ht="15.75" customHeight="1" x14ac:dyDescent="0.25">
      <c r="B8437" s="106"/>
      <c r="C8437" s="106"/>
      <c r="D8437" s="139"/>
      <c r="E8437" s="140"/>
      <c r="F8437" s="140"/>
      <c r="G8437" s="140"/>
      <c r="M8437" s="140"/>
      <c r="N8437" s="167"/>
      <c r="O8437" s="167"/>
      <c r="P8437" s="142"/>
      <c r="Q8437" s="142"/>
      <c r="R8437" s="142"/>
      <c r="S8437" s="139"/>
    </row>
    <row r="8438" spans="2:19" ht="15.75" customHeight="1" x14ac:dyDescent="0.25">
      <c r="B8438" s="106"/>
      <c r="C8438" s="106"/>
      <c r="D8438" s="139"/>
      <c r="E8438" s="140"/>
      <c r="F8438" s="140"/>
      <c r="G8438" s="140"/>
      <c r="M8438" s="140"/>
      <c r="N8438" s="167"/>
      <c r="O8438" s="167"/>
      <c r="P8438" s="142"/>
      <c r="Q8438" s="142"/>
      <c r="R8438" s="142"/>
      <c r="S8438" s="139"/>
    </row>
    <row r="8439" spans="2:19" ht="15.75" customHeight="1" x14ac:dyDescent="0.25">
      <c r="B8439" s="106"/>
      <c r="C8439" s="106"/>
      <c r="D8439" s="139"/>
      <c r="E8439" s="140"/>
      <c r="F8439" s="140"/>
      <c r="G8439" s="140"/>
      <c r="M8439" s="140"/>
      <c r="N8439" s="167"/>
      <c r="O8439" s="167"/>
      <c r="P8439" s="142"/>
      <c r="Q8439" s="142"/>
      <c r="R8439" s="142"/>
      <c r="S8439" s="139"/>
    </row>
    <row r="8440" spans="2:19" ht="15.75" customHeight="1" x14ac:dyDescent="0.25">
      <c r="B8440" s="106"/>
      <c r="C8440" s="106"/>
      <c r="D8440" s="139"/>
      <c r="E8440" s="140"/>
      <c r="F8440" s="140"/>
      <c r="G8440" s="140"/>
      <c r="M8440" s="140"/>
      <c r="N8440" s="167"/>
      <c r="O8440" s="167"/>
      <c r="P8440" s="142"/>
      <c r="Q8440" s="142"/>
      <c r="R8440" s="142"/>
      <c r="S8440" s="139"/>
    </row>
    <row r="8441" spans="2:19" ht="15.75" customHeight="1" x14ac:dyDescent="0.25">
      <c r="B8441" s="106"/>
      <c r="C8441" s="106"/>
      <c r="D8441" s="139"/>
      <c r="E8441" s="140"/>
      <c r="F8441" s="140"/>
      <c r="G8441" s="140"/>
      <c r="M8441" s="140"/>
      <c r="N8441" s="167"/>
      <c r="O8441" s="167"/>
      <c r="P8441" s="142"/>
      <c r="Q8441" s="142"/>
      <c r="R8441" s="142"/>
      <c r="S8441" s="139"/>
    </row>
    <row r="8442" spans="2:19" ht="15.75" customHeight="1" x14ac:dyDescent="0.25">
      <c r="B8442" s="106"/>
      <c r="C8442" s="106"/>
      <c r="D8442" s="139"/>
      <c r="E8442" s="140"/>
      <c r="F8442" s="140"/>
      <c r="G8442" s="140"/>
      <c r="M8442" s="140"/>
      <c r="N8442" s="167"/>
      <c r="O8442" s="167"/>
      <c r="P8442" s="142"/>
      <c r="Q8442" s="142"/>
      <c r="R8442" s="142"/>
      <c r="S8442" s="139"/>
    </row>
    <row r="8443" spans="2:19" ht="15.75" customHeight="1" x14ac:dyDescent="0.25">
      <c r="B8443" s="106"/>
      <c r="C8443" s="106"/>
      <c r="D8443" s="139"/>
      <c r="E8443" s="140"/>
      <c r="F8443" s="140"/>
      <c r="G8443" s="140"/>
      <c r="M8443" s="140"/>
      <c r="N8443" s="167"/>
      <c r="O8443" s="167"/>
      <c r="P8443" s="142"/>
      <c r="Q8443" s="142"/>
      <c r="R8443" s="142"/>
      <c r="S8443" s="139"/>
    </row>
    <row r="8444" spans="2:19" ht="15.75" customHeight="1" x14ac:dyDescent="0.25">
      <c r="B8444" s="106"/>
      <c r="C8444" s="106"/>
      <c r="D8444" s="139"/>
      <c r="E8444" s="140"/>
      <c r="F8444" s="140"/>
      <c r="G8444" s="140"/>
      <c r="M8444" s="140"/>
      <c r="N8444" s="167"/>
      <c r="O8444" s="167"/>
      <c r="P8444" s="142"/>
      <c r="Q8444" s="142"/>
      <c r="R8444" s="142"/>
      <c r="S8444" s="139"/>
    </row>
    <row r="8445" spans="2:19" ht="15.75" customHeight="1" x14ac:dyDescent="0.25">
      <c r="B8445" s="106"/>
      <c r="C8445" s="106"/>
      <c r="D8445" s="139"/>
      <c r="E8445" s="140"/>
      <c r="F8445" s="140"/>
      <c r="G8445" s="140"/>
      <c r="M8445" s="140"/>
      <c r="N8445" s="167"/>
      <c r="O8445" s="167"/>
      <c r="P8445" s="142"/>
      <c r="Q8445" s="142"/>
      <c r="R8445" s="142"/>
      <c r="S8445" s="139"/>
    </row>
    <row r="8446" spans="2:19" ht="15.75" customHeight="1" x14ac:dyDescent="0.25">
      <c r="B8446" s="106"/>
      <c r="C8446" s="106"/>
      <c r="D8446" s="139"/>
      <c r="E8446" s="140"/>
      <c r="F8446" s="140"/>
      <c r="G8446" s="140"/>
      <c r="M8446" s="140"/>
      <c r="N8446" s="167"/>
      <c r="O8446" s="167"/>
      <c r="P8446" s="142"/>
      <c r="Q8446" s="142"/>
      <c r="R8446" s="142"/>
      <c r="S8446" s="139"/>
    </row>
    <row r="8447" spans="2:19" ht="15.75" customHeight="1" x14ac:dyDescent="0.25">
      <c r="B8447" s="106"/>
      <c r="C8447" s="106"/>
      <c r="D8447" s="139"/>
      <c r="E8447" s="140"/>
      <c r="F8447" s="140"/>
      <c r="G8447" s="140"/>
      <c r="M8447" s="140"/>
      <c r="N8447" s="167"/>
      <c r="O8447" s="167"/>
      <c r="P8447" s="142"/>
      <c r="Q8447" s="142"/>
      <c r="R8447" s="142"/>
      <c r="S8447" s="139"/>
    </row>
    <row r="8448" spans="2:19" ht="15.75" customHeight="1" x14ac:dyDescent="0.25">
      <c r="B8448" s="106"/>
      <c r="C8448" s="106"/>
      <c r="D8448" s="139"/>
      <c r="E8448" s="140"/>
      <c r="F8448" s="140"/>
      <c r="G8448" s="140"/>
      <c r="M8448" s="140"/>
      <c r="N8448" s="167"/>
      <c r="O8448" s="167"/>
      <c r="P8448" s="142"/>
      <c r="Q8448" s="142"/>
      <c r="R8448" s="142"/>
      <c r="S8448" s="139"/>
    </row>
    <row r="8449" spans="2:19" ht="15.75" customHeight="1" x14ac:dyDescent="0.25">
      <c r="B8449" s="106"/>
      <c r="C8449" s="106"/>
      <c r="D8449" s="139"/>
      <c r="E8449" s="140"/>
      <c r="F8449" s="140"/>
      <c r="G8449" s="140"/>
      <c r="M8449" s="140"/>
      <c r="N8449" s="167"/>
      <c r="O8449" s="167"/>
      <c r="P8449" s="142"/>
      <c r="Q8449" s="142"/>
      <c r="R8449" s="142"/>
      <c r="S8449" s="139"/>
    </row>
    <row r="8450" spans="2:19" ht="15.75" customHeight="1" x14ac:dyDescent="0.25">
      <c r="B8450" s="106"/>
      <c r="C8450" s="106"/>
      <c r="D8450" s="139"/>
      <c r="E8450" s="140"/>
      <c r="F8450" s="140"/>
      <c r="G8450" s="140"/>
      <c r="M8450" s="140"/>
      <c r="N8450" s="167"/>
      <c r="O8450" s="167"/>
      <c r="P8450" s="142"/>
      <c r="Q8450" s="142"/>
      <c r="R8450" s="142"/>
      <c r="S8450" s="139"/>
    </row>
    <row r="8451" spans="2:19" ht="15.75" customHeight="1" x14ac:dyDescent="0.25">
      <c r="B8451" s="106"/>
      <c r="C8451" s="106"/>
      <c r="D8451" s="139"/>
      <c r="E8451" s="140"/>
      <c r="F8451" s="140"/>
      <c r="G8451" s="140"/>
      <c r="M8451" s="140"/>
      <c r="N8451" s="167"/>
      <c r="O8451" s="167"/>
      <c r="P8451" s="142"/>
      <c r="Q8451" s="142"/>
      <c r="R8451" s="142"/>
      <c r="S8451" s="139"/>
    </row>
    <row r="8452" spans="2:19" ht="15.75" customHeight="1" x14ac:dyDescent="0.25">
      <c r="B8452" s="106"/>
      <c r="C8452" s="106"/>
      <c r="D8452" s="139"/>
      <c r="E8452" s="140"/>
      <c r="F8452" s="140"/>
      <c r="G8452" s="140"/>
      <c r="M8452" s="140"/>
      <c r="N8452" s="167"/>
      <c r="O8452" s="167"/>
      <c r="P8452" s="142"/>
      <c r="Q8452" s="142"/>
      <c r="R8452" s="142"/>
      <c r="S8452" s="139"/>
    </row>
    <row r="8453" spans="2:19" ht="15.75" customHeight="1" x14ac:dyDescent="0.25">
      <c r="B8453" s="106"/>
      <c r="C8453" s="106"/>
      <c r="D8453" s="139"/>
      <c r="E8453" s="140"/>
      <c r="F8453" s="140"/>
      <c r="G8453" s="140"/>
      <c r="M8453" s="140"/>
      <c r="N8453" s="167"/>
      <c r="O8453" s="167"/>
      <c r="P8453" s="142"/>
      <c r="Q8453" s="142"/>
      <c r="R8453" s="142"/>
      <c r="S8453" s="139"/>
    </row>
    <row r="8454" spans="2:19" ht="15.75" customHeight="1" x14ac:dyDescent="0.25">
      <c r="B8454" s="106"/>
      <c r="C8454" s="106"/>
      <c r="D8454" s="139"/>
      <c r="E8454" s="140"/>
      <c r="F8454" s="140"/>
      <c r="G8454" s="140"/>
      <c r="M8454" s="140"/>
      <c r="N8454" s="167"/>
      <c r="O8454" s="167"/>
      <c r="P8454" s="142"/>
      <c r="Q8454" s="142"/>
      <c r="R8454" s="142"/>
      <c r="S8454" s="139"/>
    </row>
    <row r="8455" spans="2:19" ht="15.75" customHeight="1" x14ac:dyDescent="0.25">
      <c r="B8455" s="106"/>
      <c r="C8455" s="106"/>
      <c r="D8455" s="139"/>
      <c r="E8455" s="140"/>
      <c r="F8455" s="140"/>
      <c r="G8455" s="140"/>
      <c r="M8455" s="140"/>
      <c r="N8455" s="167"/>
      <c r="O8455" s="167"/>
      <c r="P8455" s="142"/>
      <c r="Q8455" s="142"/>
      <c r="R8455" s="142"/>
      <c r="S8455" s="139"/>
    </row>
    <row r="8456" spans="2:19" ht="15.75" customHeight="1" x14ac:dyDescent="0.25">
      <c r="B8456" s="106"/>
      <c r="C8456" s="106"/>
      <c r="D8456" s="139"/>
      <c r="E8456" s="140"/>
      <c r="F8456" s="140"/>
      <c r="G8456" s="140"/>
      <c r="M8456" s="140"/>
      <c r="N8456" s="167"/>
      <c r="O8456" s="167"/>
      <c r="P8456" s="142"/>
      <c r="Q8456" s="142"/>
      <c r="R8456" s="142"/>
      <c r="S8456" s="139"/>
    </row>
    <row r="8457" spans="2:19" ht="15.75" customHeight="1" x14ac:dyDescent="0.25">
      <c r="B8457" s="106"/>
      <c r="C8457" s="106"/>
      <c r="D8457" s="139"/>
      <c r="E8457" s="140"/>
      <c r="F8457" s="140"/>
      <c r="G8457" s="140"/>
      <c r="M8457" s="140"/>
      <c r="N8457" s="167"/>
      <c r="O8457" s="167"/>
      <c r="P8457" s="142"/>
      <c r="Q8457" s="142"/>
      <c r="R8457" s="142"/>
      <c r="S8457" s="139"/>
    </row>
    <row r="8458" spans="2:19" ht="15.75" customHeight="1" x14ac:dyDescent="0.25">
      <c r="B8458" s="106"/>
      <c r="C8458" s="106"/>
      <c r="D8458" s="139"/>
      <c r="E8458" s="140"/>
      <c r="F8458" s="140"/>
      <c r="G8458" s="140"/>
      <c r="M8458" s="140"/>
      <c r="N8458" s="167"/>
      <c r="O8458" s="167"/>
      <c r="P8458" s="142"/>
      <c r="Q8458" s="142"/>
      <c r="R8458" s="142"/>
      <c r="S8458" s="139"/>
    </row>
    <row r="8459" spans="2:19" ht="15.75" customHeight="1" x14ac:dyDescent="0.25">
      <c r="B8459" s="106"/>
      <c r="C8459" s="106"/>
      <c r="D8459" s="139"/>
      <c r="E8459" s="140"/>
      <c r="F8459" s="140"/>
      <c r="G8459" s="140"/>
      <c r="M8459" s="140"/>
      <c r="N8459" s="167"/>
      <c r="O8459" s="167"/>
      <c r="P8459" s="142"/>
      <c r="Q8459" s="142"/>
      <c r="R8459" s="142"/>
      <c r="S8459" s="139"/>
    </row>
    <row r="8460" spans="2:19" ht="15.75" customHeight="1" x14ac:dyDescent="0.25">
      <c r="B8460" s="106"/>
      <c r="C8460" s="106"/>
      <c r="D8460" s="139"/>
      <c r="E8460" s="140"/>
      <c r="F8460" s="140"/>
      <c r="G8460" s="140"/>
      <c r="M8460" s="140"/>
      <c r="N8460" s="167"/>
      <c r="O8460" s="167"/>
      <c r="P8460" s="142"/>
      <c r="Q8460" s="142"/>
      <c r="R8460" s="142"/>
      <c r="S8460" s="139"/>
    </row>
    <row r="8461" spans="2:19" ht="15.75" customHeight="1" x14ac:dyDescent="0.25">
      <c r="B8461" s="106"/>
      <c r="C8461" s="106"/>
      <c r="D8461" s="139"/>
      <c r="E8461" s="140"/>
      <c r="F8461" s="140"/>
      <c r="G8461" s="140"/>
      <c r="M8461" s="140"/>
      <c r="N8461" s="167"/>
      <c r="O8461" s="167"/>
      <c r="P8461" s="142"/>
      <c r="Q8461" s="142"/>
      <c r="R8461" s="142"/>
      <c r="S8461" s="139"/>
    </row>
    <row r="8462" spans="2:19" ht="15.75" customHeight="1" x14ac:dyDescent="0.25">
      <c r="B8462" s="106"/>
      <c r="C8462" s="106"/>
      <c r="D8462" s="139"/>
      <c r="E8462" s="140"/>
      <c r="F8462" s="140"/>
      <c r="G8462" s="140"/>
      <c r="M8462" s="140"/>
      <c r="N8462" s="167"/>
      <c r="O8462" s="167"/>
      <c r="P8462" s="142"/>
      <c r="Q8462" s="142"/>
      <c r="R8462" s="142"/>
      <c r="S8462" s="139"/>
    </row>
    <row r="8463" spans="2:19" ht="15.75" customHeight="1" x14ac:dyDescent="0.25">
      <c r="B8463" s="106"/>
      <c r="C8463" s="106"/>
      <c r="D8463" s="139"/>
      <c r="E8463" s="140"/>
      <c r="F8463" s="140"/>
      <c r="G8463" s="140"/>
      <c r="M8463" s="140"/>
      <c r="N8463" s="167"/>
      <c r="O8463" s="167"/>
      <c r="P8463" s="142"/>
      <c r="Q8463" s="142"/>
      <c r="R8463" s="142"/>
      <c r="S8463" s="139"/>
    </row>
    <row r="8464" spans="2:19" ht="15.75" customHeight="1" x14ac:dyDescent="0.25">
      <c r="B8464" s="106"/>
      <c r="C8464" s="106"/>
      <c r="D8464" s="139"/>
      <c r="E8464" s="140"/>
      <c r="F8464" s="140"/>
      <c r="G8464" s="140"/>
      <c r="M8464" s="140"/>
      <c r="N8464" s="167"/>
      <c r="O8464" s="167"/>
      <c r="P8464" s="142"/>
      <c r="Q8464" s="142"/>
      <c r="R8464" s="142"/>
      <c r="S8464" s="139"/>
    </row>
    <row r="8465" spans="2:19" ht="15.75" customHeight="1" x14ac:dyDescent="0.25">
      <c r="B8465" s="106"/>
      <c r="C8465" s="106"/>
      <c r="D8465" s="139"/>
      <c r="E8465" s="140"/>
      <c r="F8465" s="140"/>
      <c r="G8465" s="140"/>
      <c r="M8465" s="140"/>
      <c r="N8465" s="167"/>
      <c r="O8465" s="167"/>
      <c r="P8465" s="142"/>
      <c r="Q8465" s="142"/>
      <c r="R8465" s="142"/>
      <c r="S8465" s="139"/>
    </row>
    <row r="8466" spans="2:19" ht="15.75" customHeight="1" x14ac:dyDescent="0.25">
      <c r="B8466" s="106"/>
      <c r="C8466" s="106"/>
      <c r="D8466" s="139"/>
      <c r="E8466" s="140"/>
      <c r="F8466" s="140"/>
      <c r="G8466" s="140"/>
      <c r="M8466" s="140"/>
      <c r="N8466" s="167"/>
      <c r="O8466" s="167"/>
      <c r="P8466" s="142"/>
      <c r="Q8466" s="142"/>
      <c r="R8466" s="142"/>
      <c r="S8466" s="139"/>
    </row>
    <row r="8467" spans="2:19" ht="15.75" customHeight="1" x14ac:dyDescent="0.25">
      <c r="B8467" s="106"/>
      <c r="C8467" s="106"/>
      <c r="D8467" s="139"/>
      <c r="E8467" s="140"/>
      <c r="F8467" s="140"/>
      <c r="G8467" s="140"/>
      <c r="M8467" s="140"/>
      <c r="N8467" s="167"/>
      <c r="O8467" s="167"/>
      <c r="P8467" s="142"/>
      <c r="Q8467" s="142"/>
      <c r="R8467" s="142"/>
      <c r="S8467" s="139"/>
    </row>
    <row r="8468" spans="2:19" ht="15.75" customHeight="1" x14ac:dyDescent="0.25">
      <c r="B8468" s="106"/>
      <c r="C8468" s="106"/>
      <c r="D8468" s="139"/>
      <c r="E8468" s="140"/>
      <c r="F8468" s="140"/>
      <c r="G8468" s="140"/>
      <c r="M8468" s="140"/>
      <c r="N8468" s="167"/>
      <c r="O8468" s="167"/>
      <c r="P8468" s="142"/>
      <c r="Q8468" s="142"/>
      <c r="R8468" s="142"/>
      <c r="S8468" s="139"/>
    </row>
    <row r="8469" spans="2:19" ht="15.75" customHeight="1" x14ac:dyDescent="0.25">
      <c r="B8469" s="106"/>
      <c r="C8469" s="106"/>
      <c r="D8469" s="139"/>
      <c r="E8469" s="140"/>
      <c r="F8469" s="140"/>
      <c r="G8469" s="140"/>
      <c r="M8469" s="140"/>
      <c r="N8469" s="167"/>
      <c r="O8469" s="167"/>
      <c r="P8469" s="142"/>
      <c r="Q8469" s="142"/>
      <c r="R8469" s="142"/>
      <c r="S8469" s="139"/>
    </row>
    <row r="8470" spans="2:19" ht="15.75" customHeight="1" x14ac:dyDescent="0.25">
      <c r="B8470" s="106"/>
      <c r="C8470" s="106"/>
      <c r="D8470" s="139"/>
      <c r="E8470" s="140"/>
      <c r="F8470" s="140"/>
      <c r="G8470" s="140"/>
      <c r="M8470" s="140"/>
      <c r="N8470" s="167"/>
      <c r="O8470" s="167"/>
      <c r="P8470" s="142"/>
      <c r="Q8470" s="142"/>
      <c r="R8470" s="142"/>
      <c r="S8470" s="139"/>
    </row>
    <row r="8471" spans="2:19" ht="15.75" customHeight="1" x14ac:dyDescent="0.25">
      <c r="B8471" s="106"/>
      <c r="C8471" s="106"/>
      <c r="D8471" s="139"/>
      <c r="E8471" s="140"/>
      <c r="F8471" s="140"/>
      <c r="G8471" s="140"/>
      <c r="M8471" s="140"/>
      <c r="N8471" s="167"/>
      <c r="O8471" s="167"/>
      <c r="P8471" s="142"/>
      <c r="Q8471" s="142"/>
      <c r="R8471" s="142"/>
      <c r="S8471" s="139"/>
    </row>
    <row r="8472" spans="2:19" ht="15.75" customHeight="1" x14ac:dyDescent="0.25">
      <c r="B8472" s="106"/>
      <c r="C8472" s="106"/>
      <c r="D8472" s="139"/>
      <c r="E8472" s="140"/>
      <c r="F8472" s="140"/>
      <c r="G8472" s="140"/>
      <c r="M8472" s="140"/>
      <c r="N8472" s="167"/>
      <c r="O8472" s="167"/>
      <c r="P8472" s="142"/>
      <c r="Q8472" s="142"/>
      <c r="R8472" s="142"/>
      <c r="S8472" s="139"/>
    </row>
    <row r="8473" spans="2:19" ht="15.75" customHeight="1" x14ac:dyDescent="0.25">
      <c r="B8473" s="106"/>
      <c r="C8473" s="106"/>
      <c r="D8473" s="139"/>
      <c r="E8473" s="140"/>
      <c r="F8473" s="140"/>
      <c r="G8473" s="140"/>
      <c r="M8473" s="140"/>
      <c r="N8473" s="167"/>
      <c r="O8473" s="167"/>
      <c r="P8473" s="142"/>
      <c r="Q8473" s="142"/>
      <c r="R8473" s="142"/>
      <c r="S8473" s="139"/>
    </row>
    <row r="8474" spans="2:19" ht="15.75" customHeight="1" x14ac:dyDescent="0.25">
      <c r="B8474" s="106"/>
      <c r="C8474" s="106"/>
      <c r="D8474" s="139"/>
      <c r="E8474" s="140"/>
      <c r="F8474" s="140"/>
      <c r="G8474" s="140"/>
      <c r="M8474" s="140"/>
      <c r="N8474" s="167"/>
      <c r="O8474" s="167"/>
      <c r="P8474" s="142"/>
      <c r="Q8474" s="142"/>
      <c r="R8474" s="142"/>
      <c r="S8474" s="139"/>
    </row>
    <row r="8475" spans="2:19" ht="15.75" customHeight="1" x14ac:dyDescent="0.25">
      <c r="B8475" s="106"/>
      <c r="C8475" s="106"/>
      <c r="D8475" s="139"/>
      <c r="E8475" s="140"/>
      <c r="F8475" s="140"/>
      <c r="G8475" s="140"/>
      <c r="M8475" s="140"/>
      <c r="N8475" s="167"/>
      <c r="O8475" s="167"/>
      <c r="P8475" s="142"/>
      <c r="Q8475" s="142"/>
      <c r="R8475" s="142"/>
      <c r="S8475" s="139"/>
    </row>
    <row r="8476" spans="2:19" ht="15.75" customHeight="1" x14ac:dyDescent="0.25">
      <c r="B8476" s="106"/>
      <c r="C8476" s="106"/>
      <c r="D8476" s="139"/>
      <c r="E8476" s="140"/>
      <c r="F8476" s="140"/>
      <c r="G8476" s="140"/>
      <c r="M8476" s="140"/>
      <c r="N8476" s="167"/>
      <c r="O8476" s="167"/>
      <c r="P8476" s="142"/>
      <c r="Q8476" s="142"/>
      <c r="R8476" s="142"/>
      <c r="S8476" s="139"/>
    </row>
    <row r="8477" spans="2:19" ht="15.75" customHeight="1" x14ac:dyDescent="0.25">
      <c r="B8477" s="106"/>
      <c r="C8477" s="106"/>
      <c r="D8477" s="139"/>
      <c r="E8477" s="140"/>
      <c r="F8477" s="140"/>
      <c r="G8477" s="140"/>
      <c r="M8477" s="140"/>
      <c r="N8477" s="167"/>
      <c r="O8477" s="167"/>
      <c r="P8477" s="142"/>
      <c r="Q8477" s="142"/>
      <c r="R8477" s="142"/>
      <c r="S8477" s="139"/>
    </row>
    <row r="8478" spans="2:19" ht="15.75" customHeight="1" x14ac:dyDescent="0.25">
      <c r="B8478" s="106"/>
      <c r="C8478" s="106"/>
      <c r="D8478" s="139"/>
      <c r="E8478" s="140"/>
      <c r="F8478" s="140"/>
      <c r="G8478" s="140"/>
      <c r="M8478" s="140"/>
      <c r="N8478" s="167"/>
      <c r="O8478" s="167"/>
      <c r="P8478" s="142"/>
      <c r="Q8478" s="142"/>
      <c r="R8478" s="142"/>
      <c r="S8478" s="139"/>
    </row>
    <row r="8479" spans="2:19" ht="15.75" customHeight="1" x14ac:dyDescent="0.25">
      <c r="B8479" s="106"/>
      <c r="C8479" s="106"/>
      <c r="D8479" s="139"/>
      <c r="E8479" s="140"/>
      <c r="F8479" s="140"/>
      <c r="G8479" s="140"/>
      <c r="M8479" s="140"/>
      <c r="N8479" s="167"/>
      <c r="O8479" s="167"/>
      <c r="P8479" s="142"/>
      <c r="Q8479" s="142"/>
      <c r="R8479" s="142"/>
      <c r="S8479" s="139"/>
    </row>
    <row r="8480" spans="2:19" ht="15.75" customHeight="1" x14ac:dyDescent="0.25">
      <c r="B8480" s="106"/>
      <c r="C8480" s="106"/>
      <c r="D8480" s="139"/>
      <c r="E8480" s="140"/>
      <c r="F8480" s="140"/>
      <c r="G8480" s="140"/>
      <c r="M8480" s="140"/>
      <c r="N8480" s="167"/>
      <c r="O8480" s="167"/>
      <c r="P8480" s="142"/>
      <c r="Q8480" s="142"/>
      <c r="R8480" s="142"/>
      <c r="S8480" s="139"/>
    </row>
    <row r="8481" spans="2:19" ht="15.75" customHeight="1" x14ac:dyDescent="0.25">
      <c r="B8481" s="106"/>
      <c r="C8481" s="106"/>
      <c r="D8481" s="139"/>
      <c r="E8481" s="140"/>
      <c r="F8481" s="140"/>
      <c r="G8481" s="140"/>
      <c r="M8481" s="140"/>
      <c r="N8481" s="167"/>
      <c r="O8481" s="167"/>
      <c r="P8481" s="142"/>
      <c r="Q8481" s="142"/>
      <c r="R8481" s="142"/>
      <c r="S8481" s="139"/>
    </row>
    <row r="8482" spans="2:19" ht="15.75" customHeight="1" x14ac:dyDescent="0.25">
      <c r="B8482" s="106"/>
      <c r="C8482" s="106"/>
      <c r="D8482" s="139"/>
      <c r="E8482" s="140"/>
      <c r="F8482" s="140"/>
      <c r="G8482" s="140"/>
      <c r="M8482" s="140"/>
      <c r="N8482" s="167"/>
      <c r="O8482" s="167"/>
      <c r="P8482" s="142"/>
      <c r="Q8482" s="142"/>
      <c r="R8482" s="142"/>
      <c r="S8482" s="139"/>
    </row>
    <row r="8483" spans="2:19" ht="15.75" customHeight="1" x14ac:dyDescent="0.25">
      <c r="B8483" s="106"/>
      <c r="C8483" s="106"/>
      <c r="D8483" s="139"/>
      <c r="E8483" s="140"/>
      <c r="F8483" s="140"/>
      <c r="G8483" s="140"/>
      <c r="M8483" s="140"/>
      <c r="N8483" s="167"/>
      <c r="O8483" s="167"/>
      <c r="P8483" s="142"/>
      <c r="Q8483" s="142"/>
      <c r="R8483" s="142"/>
      <c r="S8483" s="139"/>
    </row>
    <row r="8484" spans="2:19" ht="15.75" customHeight="1" x14ac:dyDescent="0.25">
      <c r="B8484" s="106"/>
      <c r="C8484" s="106"/>
      <c r="D8484" s="139"/>
      <c r="E8484" s="140"/>
      <c r="F8484" s="140"/>
      <c r="G8484" s="140"/>
      <c r="M8484" s="140"/>
      <c r="N8484" s="167"/>
      <c r="O8484" s="167"/>
      <c r="P8484" s="142"/>
      <c r="Q8484" s="142"/>
      <c r="R8484" s="142"/>
      <c r="S8484" s="139"/>
    </row>
    <row r="8485" spans="2:19" ht="15.75" customHeight="1" x14ac:dyDescent="0.25">
      <c r="B8485" s="106"/>
      <c r="C8485" s="106"/>
      <c r="D8485" s="139"/>
      <c r="E8485" s="140"/>
      <c r="F8485" s="140"/>
      <c r="G8485" s="140"/>
      <c r="M8485" s="140"/>
      <c r="N8485" s="167"/>
      <c r="O8485" s="167"/>
      <c r="P8485" s="142"/>
      <c r="Q8485" s="142"/>
      <c r="R8485" s="142"/>
      <c r="S8485" s="139"/>
    </row>
    <row r="8486" spans="2:19" ht="15.75" customHeight="1" x14ac:dyDescent="0.25">
      <c r="B8486" s="106"/>
      <c r="C8486" s="106"/>
      <c r="D8486" s="139"/>
      <c r="E8486" s="140"/>
      <c r="F8486" s="140"/>
      <c r="G8486" s="140"/>
      <c r="M8486" s="140"/>
      <c r="N8486" s="167"/>
      <c r="O8486" s="167"/>
      <c r="P8486" s="142"/>
      <c r="Q8486" s="142"/>
      <c r="R8486" s="142"/>
      <c r="S8486" s="139"/>
    </row>
    <row r="8487" spans="2:19" ht="15.75" customHeight="1" x14ac:dyDescent="0.25">
      <c r="B8487" s="106"/>
      <c r="C8487" s="106"/>
      <c r="D8487" s="139"/>
      <c r="E8487" s="140"/>
      <c r="F8487" s="140"/>
      <c r="G8487" s="140"/>
      <c r="M8487" s="140"/>
      <c r="N8487" s="167"/>
      <c r="O8487" s="167"/>
      <c r="P8487" s="142"/>
      <c r="Q8487" s="142"/>
      <c r="R8487" s="142"/>
      <c r="S8487" s="139"/>
    </row>
    <row r="8488" spans="2:19" ht="15.75" customHeight="1" x14ac:dyDescent="0.25">
      <c r="B8488" s="106"/>
      <c r="C8488" s="106"/>
      <c r="D8488" s="139"/>
      <c r="E8488" s="140"/>
      <c r="F8488" s="140"/>
      <c r="G8488" s="140"/>
      <c r="M8488" s="140"/>
      <c r="N8488" s="167"/>
      <c r="O8488" s="167"/>
      <c r="P8488" s="142"/>
      <c r="Q8488" s="142"/>
      <c r="R8488" s="142"/>
      <c r="S8488" s="139"/>
    </row>
    <row r="8489" spans="2:19" ht="15.75" customHeight="1" x14ac:dyDescent="0.25">
      <c r="B8489" s="106"/>
      <c r="C8489" s="106"/>
      <c r="D8489" s="139"/>
      <c r="E8489" s="140"/>
      <c r="F8489" s="140"/>
      <c r="G8489" s="140"/>
      <c r="M8489" s="140"/>
      <c r="N8489" s="167"/>
      <c r="O8489" s="167"/>
      <c r="P8489" s="142"/>
      <c r="Q8489" s="142"/>
      <c r="R8489" s="142"/>
      <c r="S8489" s="139"/>
    </row>
    <row r="8490" spans="2:19" ht="15.75" customHeight="1" x14ac:dyDescent="0.25">
      <c r="B8490" s="106"/>
      <c r="C8490" s="106"/>
      <c r="D8490" s="139"/>
      <c r="E8490" s="140"/>
      <c r="F8490" s="140"/>
      <c r="G8490" s="140"/>
      <c r="M8490" s="140"/>
      <c r="N8490" s="167"/>
      <c r="O8490" s="167"/>
      <c r="P8490" s="142"/>
      <c r="Q8490" s="142"/>
      <c r="R8490" s="142"/>
      <c r="S8490" s="139"/>
    </row>
    <row r="8491" spans="2:19" ht="15.75" customHeight="1" x14ac:dyDescent="0.25">
      <c r="B8491" s="106"/>
      <c r="C8491" s="106"/>
      <c r="D8491" s="139"/>
      <c r="E8491" s="140"/>
      <c r="F8491" s="140"/>
      <c r="G8491" s="140"/>
      <c r="M8491" s="140"/>
      <c r="N8491" s="167"/>
      <c r="O8491" s="167"/>
      <c r="P8491" s="142"/>
      <c r="Q8491" s="142"/>
      <c r="R8491" s="142"/>
      <c r="S8491" s="139"/>
    </row>
    <row r="8492" spans="2:19" ht="15.75" customHeight="1" x14ac:dyDescent="0.25">
      <c r="B8492" s="106"/>
      <c r="C8492" s="106"/>
      <c r="D8492" s="139"/>
      <c r="E8492" s="140"/>
      <c r="F8492" s="140"/>
      <c r="G8492" s="140"/>
      <c r="M8492" s="140"/>
      <c r="N8492" s="167"/>
      <c r="O8492" s="167"/>
      <c r="P8492" s="142"/>
      <c r="Q8492" s="142"/>
      <c r="R8492" s="142"/>
      <c r="S8492" s="139"/>
    </row>
    <row r="8493" spans="2:19" ht="15.75" customHeight="1" x14ac:dyDescent="0.25">
      <c r="B8493" s="106"/>
      <c r="C8493" s="106"/>
      <c r="D8493" s="139"/>
      <c r="E8493" s="140"/>
      <c r="F8493" s="140"/>
      <c r="G8493" s="140"/>
      <c r="M8493" s="140"/>
      <c r="N8493" s="167"/>
      <c r="O8493" s="167"/>
      <c r="P8493" s="142"/>
      <c r="Q8493" s="142"/>
      <c r="R8493" s="142"/>
      <c r="S8493" s="139"/>
    </row>
    <row r="8494" spans="2:19" ht="15.75" customHeight="1" x14ac:dyDescent="0.25">
      <c r="B8494" s="106"/>
      <c r="C8494" s="106"/>
      <c r="D8494" s="139"/>
      <c r="E8494" s="140"/>
      <c r="F8494" s="140"/>
      <c r="G8494" s="140"/>
      <c r="M8494" s="140"/>
      <c r="N8494" s="167"/>
      <c r="O8494" s="167"/>
      <c r="P8494" s="142"/>
      <c r="Q8494" s="142"/>
      <c r="R8494" s="142"/>
      <c r="S8494" s="139"/>
    </row>
    <row r="8495" spans="2:19" ht="15.75" customHeight="1" x14ac:dyDescent="0.25">
      <c r="B8495" s="106"/>
      <c r="C8495" s="106"/>
      <c r="D8495" s="139"/>
      <c r="E8495" s="140"/>
      <c r="F8495" s="140"/>
      <c r="G8495" s="140"/>
      <c r="M8495" s="140"/>
      <c r="N8495" s="167"/>
      <c r="O8495" s="167"/>
      <c r="P8495" s="142"/>
      <c r="Q8495" s="142"/>
      <c r="R8495" s="142"/>
      <c r="S8495" s="139"/>
    </row>
    <row r="8496" spans="2:19" ht="15.75" customHeight="1" x14ac:dyDescent="0.25">
      <c r="B8496" s="106"/>
      <c r="C8496" s="106"/>
      <c r="D8496" s="139"/>
      <c r="E8496" s="140"/>
      <c r="F8496" s="140"/>
      <c r="G8496" s="140"/>
      <c r="M8496" s="140"/>
      <c r="N8496" s="167"/>
      <c r="O8496" s="167"/>
      <c r="P8496" s="142"/>
      <c r="Q8496" s="142"/>
      <c r="R8496" s="142"/>
      <c r="S8496" s="139"/>
    </row>
    <row r="8497" spans="2:19" ht="15.75" customHeight="1" x14ac:dyDescent="0.25">
      <c r="B8497" s="106"/>
      <c r="C8497" s="106"/>
      <c r="D8497" s="139"/>
      <c r="E8497" s="140"/>
      <c r="F8497" s="140"/>
      <c r="G8497" s="140"/>
      <c r="M8497" s="140"/>
      <c r="N8497" s="167"/>
      <c r="O8497" s="167"/>
      <c r="P8497" s="142"/>
      <c r="Q8497" s="142"/>
      <c r="R8497" s="142"/>
      <c r="S8497" s="139"/>
    </row>
    <row r="8498" spans="2:19" ht="15.75" customHeight="1" x14ac:dyDescent="0.25">
      <c r="B8498" s="106"/>
      <c r="C8498" s="106"/>
      <c r="D8498" s="139"/>
      <c r="E8498" s="140"/>
      <c r="F8498" s="140"/>
      <c r="G8498" s="140"/>
      <c r="M8498" s="140"/>
      <c r="N8498" s="167"/>
      <c r="O8498" s="167"/>
      <c r="P8498" s="142"/>
      <c r="Q8498" s="142"/>
      <c r="R8498" s="142"/>
      <c r="S8498" s="139"/>
    </row>
    <row r="8499" spans="2:19" ht="15.75" customHeight="1" x14ac:dyDescent="0.25">
      <c r="B8499" s="106"/>
      <c r="C8499" s="106"/>
      <c r="D8499" s="139"/>
      <c r="E8499" s="140"/>
      <c r="F8499" s="140"/>
      <c r="G8499" s="140"/>
      <c r="M8499" s="140"/>
      <c r="N8499" s="167"/>
      <c r="O8499" s="167"/>
      <c r="P8499" s="142"/>
      <c r="Q8499" s="142"/>
      <c r="R8499" s="142"/>
      <c r="S8499" s="139"/>
    </row>
    <row r="8500" spans="2:19" ht="15.75" customHeight="1" x14ac:dyDescent="0.25">
      <c r="B8500" s="106"/>
      <c r="C8500" s="106"/>
      <c r="D8500" s="139"/>
      <c r="E8500" s="140"/>
      <c r="F8500" s="140"/>
      <c r="G8500" s="140"/>
      <c r="M8500" s="140"/>
      <c r="N8500" s="167"/>
      <c r="O8500" s="167"/>
      <c r="P8500" s="142"/>
      <c r="Q8500" s="142"/>
      <c r="R8500" s="142"/>
      <c r="S8500" s="139"/>
    </row>
    <row r="8501" spans="2:19" ht="15.75" customHeight="1" x14ac:dyDescent="0.25">
      <c r="B8501" s="106"/>
      <c r="C8501" s="106"/>
      <c r="D8501" s="139"/>
      <c r="E8501" s="140"/>
      <c r="F8501" s="140"/>
      <c r="G8501" s="140"/>
      <c r="M8501" s="140"/>
      <c r="N8501" s="167"/>
      <c r="O8501" s="167"/>
      <c r="P8501" s="142"/>
      <c r="Q8501" s="142"/>
      <c r="R8501" s="142"/>
      <c r="S8501" s="139"/>
    </row>
    <row r="8502" spans="2:19" ht="15.75" customHeight="1" x14ac:dyDescent="0.25">
      <c r="B8502" s="106"/>
      <c r="C8502" s="106"/>
      <c r="D8502" s="139"/>
      <c r="E8502" s="140"/>
      <c r="F8502" s="140"/>
      <c r="G8502" s="140"/>
      <c r="M8502" s="140"/>
      <c r="N8502" s="167"/>
      <c r="O8502" s="167"/>
      <c r="P8502" s="142"/>
      <c r="Q8502" s="142"/>
      <c r="R8502" s="142"/>
      <c r="S8502" s="139"/>
    </row>
    <row r="8503" spans="2:19" ht="15.75" customHeight="1" x14ac:dyDescent="0.25">
      <c r="B8503" s="106"/>
      <c r="C8503" s="106"/>
      <c r="D8503" s="139"/>
      <c r="E8503" s="140"/>
      <c r="F8503" s="140"/>
      <c r="G8503" s="140"/>
      <c r="M8503" s="140"/>
      <c r="N8503" s="167"/>
      <c r="O8503" s="167"/>
      <c r="P8503" s="142"/>
      <c r="Q8503" s="142"/>
      <c r="R8503" s="142"/>
      <c r="S8503" s="139"/>
    </row>
    <row r="8504" spans="2:19" ht="15.75" customHeight="1" x14ac:dyDescent="0.25">
      <c r="B8504" s="106"/>
      <c r="C8504" s="106"/>
      <c r="D8504" s="139"/>
      <c r="E8504" s="140"/>
      <c r="F8504" s="140"/>
      <c r="G8504" s="140"/>
      <c r="M8504" s="140"/>
      <c r="N8504" s="167"/>
      <c r="O8504" s="167"/>
      <c r="P8504" s="142"/>
      <c r="Q8504" s="142"/>
      <c r="R8504" s="142"/>
      <c r="S8504" s="139"/>
    </row>
    <row r="8505" spans="2:19" ht="15.75" customHeight="1" x14ac:dyDescent="0.25">
      <c r="B8505" s="106"/>
      <c r="C8505" s="106"/>
      <c r="D8505" s="139"/>
      <c r="E8505" s="140"/>
      <c r="F8505" s="140"/>
      <c r="G8505" s="140"/>
      <c r="M8505" s="140"/>
      <c r="N8505" s="167"/>
      <c r="O8505" s="167"/>
      <c r="P8505" s="142"/>
      <c r="Q8505" s="142"/>
      <c r="R8505" s="142"/>
      <c r="S8505" s="139"/>
    </row>
    <row r="8506" spans="2:19" ht="15.75" customHeight="1" x14ac:dyDescent="0.25">
      <c r="B8506" s="106"/>
      <c r="C8506" s="106"/>
      <c r="D8506" s="139"/>
      <c r="E8506" s="140"/>
      <c r="F8506" s="140"/>
      <c r="G8506" s="140"/>
      <c r="M8506" s="140"/>
      <c r="N8506" s="167"/>
      <c r="O8506" s="167"/>
      <c r="P8506" s="142"/>
      <c r="Q8506" s="142"/>
      <c r="R8506" s="142"/>
      <c r="S8506" s="139"/>
    </row>
    <row r="8507" spans="2:19" ht="15.75" customHeight="1" x14ac:dyDescent="0.25">
      <c r="B8507" s="106"/>
      <c r="C8507" s="106"/>
      <c r="D8507" s="139"/>
      <c r="E8507" s="140"/>
      <c r="F8507" s="140"/>
      <c r="G8507" s="140"/>
      <c r="M8507" s="140"/>
      <c r="N8507" s="167"/>
      <c r="O8507" s="167"/>
      <c r="P8507" s="142"/>
      <c r="Q8507" s="142"/>
      <c r="R8507" s="142"/>
      <c r="S8507" s="139"/>
    </row>
    <row r="8508" spans="2:19" ht="15.75" customHeight="1" x14ac:dyDescent="0.25">
      <c r="B8508" s="106"/>
      <c r="C8508" s="106"/>
      <c r="D8508" s="139"/>
      <c r="E8508" s="140"/>
      <c r="F8508" s="140"/>
      <c r="G8508" s="140"/>
      <c r="M8508" s="140"/>
      <c r="N8508" s="167"/>
      <c r="O8508" s="167"/>
      <c r="P8508" s="142"/>
      <c r="Q8508" s="142"/>
      <c r="R8508" s="142"/>
      <c r="S8508" s="139"/>
    </row>
    <row r="8509" spans="2:19" ht="15.75" customHeight="1" x14ac:dyDescent="0.25">
      <c r="B8509" s="106"/>
      <c r="C8509" s="106"/>
      <c r="D8509" s="139"/>
      <c r="E8509" s="140"/>
      <c r="F8509" s="140"/>
      <c r="G8509" s="140"/>
      <c r="M8509" s="140"/>
      <c r="N8509" s="167"/>
      <c r="O8509" s="167"/>
      <c r="P8509" s="142"/>
      <c r="Q8509" s="142"/>
      <c r="R8509" s="142"/>
      <c r="S8509" s="139"/>
    </row>
    <row r="8510" spans="2:19" ht="15.75" customHeight="1" x14ac:dyDescent="0.25">
      <c r="B8510" s="106"/>
      <c r="C8510" s="106"/>
      <c r="D8510" s="139"/>
      <c r="E8510" s="140"/>
      <c r="F8510" s="140"/>
      <c r="G8510" s="140"/>
      <c r="M8510" s="140"/>
      <c r="N8510" s="167"/>
      <c r="O8510" s="167"/>
      <c r="P8510" s="142"/>
      <c r="Q8510" s="142"/>
      <c r="R8510" s="142"/>
      <c r="S8510" s="139"/>
    </row>
    <row r="8511" spans="2:19" ht="15.75" customHeight="1" x14ac:dyDescent="0.25">
      <c r="B8511" s="106"/>
      <c r="C8511" s="106"/>
      <c r="D8511" s="139"/>
      <c r="E8511" s="140"/>
      <c r="F8511" s="140"/>
      <c r="G8511" s="140"/>
      <c r="M8511" s="140"/>
      <c r="N8511" s="167"/>
      <c r="O8511" s="167"/>
      <c r="P8511" s="142"/>
      <c r="Q8511" s="142"/>
      <c r="R8511" s="142"/>
      <c r="S8511" s="139"/>
    </row>
    <row r="8512" spans="2:19" ht="15.75" customHeight="1" x14ac:dyDescent="0.25">
      <c r="B8512" s="106"/>
      <c r="C8512" s="106"/>
      <c r="D8512" s="139"/>
      <c r="E8512" s="140"/>
      <c r="F8512" s="140"/>
      <c r="G8512" s="140"/>
      <c r="M8512" s="140"/>
      <c r="N8512" s="167"/>
      <c r="O8512" s="167"/>
      <c r="P8512" s="142"/>
      <c r="Q8512" s="142"/>
      <c r="R8512" s="142"/>
      <c r="S8512" s="139"/>
    </row>
    <row r="8513" spans="2:19" ht="15.75" customHeight="1" x14ac:dyDescent="0.25">
      <c r="B8513" s="106"/>
      <c r="C8513" s="106"/>
      <c r="D8513" s="139"/>
      <c r="E8513" s="140"/>
      <c r="F8513" s="140"/>
      <c r="G8513" s="140"/>
      <c r="M8513" s="140"/>
      <c r="N8513" s="167"/>
      <c r="O8513" s="167"/>
      <c r="P8513" s="142"/>
      <c r="Q8513" s="142"/>
      <c r="R8513" s="142"/>
      <c r="S8513" s="139"/>
    </row>
    <row r="8514" spans="2:19" ht="15.75" customHeight="1" x14ac:dyDescent="0.25">
      <c r="B8514" s="106"/>
      <c r="C8514" s="106"/>
      <c r="D8514" s="139"/>
      <c r="E8514" s="140"/>
      <c r="F8514" s="140"/>
      <c r="G8514" s="140"/>
      <c r="M8514" s="140"/>
      <c r="N8514" s="167"/>
      <c r="O8514" s="167"/>
      <c r="P8514" s="142"/>
      <c r="Q8514" s="142"/>
      <c r="R8514" s="142"/>
      <c r="S8514" s="139"/>
    </row>
    <row r="8515" spans="2:19" ht="15.75" customHeight="1" x14ac:dyDescent="0.25">
      <c r="B8515" s="106"/>
      <c r="C8515" s="106"/>
      <c r="D8515" s="139"/>
      <c r="E8515" s="140"/>
      <c r="F8515" s="140"/>
      <c r="G8515" s="140"/>
      <c r="M8515" s="140"/>
      <c r="N8515" s="167"/>
      <c r="O8515" s="167"/>
      <c r="P8515" s="142"/>
      <c r="Q8515" s="142"/>
      <c r="R8515" s="142"/>
      <c r="S8515" s="139"/>
    </row>
    <row r="8516" spans="2:19" ht="15.75" customHeight="1" x14ac:dyDescent="0.25">
      <c r="B8516" s="106"/>
      <c r="C8516" s="106"/>
      <c r="D8516" s="139"/>
      <c r="E8516" s="140"/>
      <c r="F8516" s="140"/>
      <c r="G8516" s="140"/>
      <c r="M8516" s="140"/>
      <c r="N8516" s="167"/>
      <c r="O8516" s="167"/>
      <c r="P8516" s="142"/>
      <c r="Q8516" s="142"/>
      <c r="R8516" s="142"/>
      <c r="S8516" s="139"/>
    </row>
    <row r="8517" spans="2:19" ht="15.75" customHeight="1" x14ac:dyDescent="0.25">
      <c r="B8517" s="106"/>
      <c r="C8517" s="106"/>
      <c r="D8517" s="139"/>
      <c r="E8517" s="140"/>
      <c r="F8517" s="140"/>
      <c r="G8517" s="140"/>
      <c r="M8517" s="140"/>
      <c r="N8517" s="167"/>
      <c r="O8517" s="167"/>
      <c r="P8517" s="142"/>
      <c r="Q8517" s="142"/>
      <c r="R8517" s="142"/>
      <c r="S8517" s="139"/>
    </row>
    <row r="8518" spans="2:19" ht="15.75" customHeight="1" x14ac:dyDescent="0.25">
      <c r="B8518" s="106"/>
      <c r="C8518" s="106"/>
      <c r="D8518" s="139"/>
      <c r="E8518" s="140"/>
      <c r="F8518" s="140"/>
      <c r="G8518" s="140"/>
      <c r="M8518" s="140"/>
      <c r="N8518" s="167"/>
      <c r="O8518" s="167"/>
      <c r="P8518" s="142"/>
      <c r="Q8518" s="142"/>
      <c r="R8518" s="142"/>
      <c r="S8518" s="139"/>
    </row>
    <row r="8519" spans="2:19" ht="15.75" customHeight="1" x14ac:dyDescent="0.25">
      <c r="B8519" s="106"/>
      <c r="C8519" s="106"/>
      <c r="D8519" s="139"/>
      <c r="E8519" s="140"/>
      <c r="F8519" s="140"/>
      <c r="G8519" s="140"/>
      <c r="M8519" s="140"/>
      <c r="N8519" s="167"/>
      <c r="O8519" s="167"/>
      <c r="P8519" s="142"/>
      <c r="Q8519" s="142"/>
      <c r="R8519" s="142"/>
      <c r="S8519" s="139"/>
    </row>
    <row r="8520" spans="2:19" ht="15.75" customHeight="1" x14ac:dyDescent="0.25">
      <c r="B8520" s="106"/>
      <c r="C8520" s="106"/>
      <c r="D8520" s="139"/>
      <c r="E8520" s="140"/>
      <c r="F8520" s="140"/>
      <c r="G8520" s="140"/>
      <c r="M8520" s="140"/>
      <c r="N8520" s="167"/>
      <c r="O8520" s="167"/>
      <c r="P8520" s="142"/>
      <c r="Q8520" s="142"/>
      <c r="R8520" s="142"/>
      <c r="S8520" s="139"/>
    </row>
    <row r="8521" spans="2:19" ht="15.75" customHeight="1" x14ac:dyDescent="0.25">
      <c r="B8521" s="106"/>
      <c r="C8521" s="106"/>
      <c r="D8521" s="139"/>
      <c r="E8521" s="140"/>
      <c r="F8521" s="140"/>
      <c r="G8521" s="140"/>
      <c r="M8521" s="140"/>
      <c r="N8521" s="167"/>
      <c r="O8521" s="167"/>
      <c r="P8521" s="142"/>
      <c r="Q8521" s="142"/>
      <c r="R8521" s="142"/>
      <c r="S8521" s="139"/>
    </row>
    <row r="8522" spans="2:19" ht="15.75" customHeight="1" x14ac:dyDescent="0.25">
      <c r="B8522" s="106"/>
      <c r="C8522" s="106"/>
      <c r="D8522" s="139"/>
      <c r="E8522" s="140"/>
      <c r="F8522" s="140"/>
      <c r="G8522" s="140"/>
      <c r="M8522" s="140"/>
      <c r="N8522" s="167"/>
      <c r="O8522" s="167"/>
      <c r="P8522" s="142"/>
      <c r="Q8522" s="142"/>
      <c r="R8522" s="142"/>
      <c r="S8522" s="139"/>
    </row>
    <row r="8523" spans="2:19" ht="15.75" customHeight="1" x14ac:dyDescent="0.25">
      <c r="B8523" s="106"/>
      <c r="C8523" s="106"/>
      <c r="D8523" s="139"/>
      <c r="E8523" s="140"/>
      <c r="F8523" s="140"/>
      <c r="G8523" s="140"/>
      <c r="M8523" s="140"/>
      <c r="N8523" s="167"/>
      <c r="O8523" s="167"/>
      <c r="P8523" s="142"/>
      <c r="Q8523" s="142"/>
      <c r="R8523" s="142"/>
      <c r="S8523" s="139"/>
    </row>
    <row r="8524" spans="2:19" ht="15.75" customHeight="1" x14ac:dyDescent="0.25">
      <c r="B8524" s="106"/>
      <c r="C8524" s="106"/>
      <c r="D8524" s="139"/>
      <c r="E8524" s="140"/>
      <c r="F8524" s="140"/>
      <c r="G8524" s="140"/>
      <c r="M8524" s="140"/>
      <c r="N8524" s="167"/>
      <c r="O8524" s="167"/>
      <c r="P8524" s="142"/>
      <c r="Q8524" s="142"/>
      <c r="R8524" s="142"/>
      <c r="S8524" s="139"/>
    </row>
    <row r="8525" spans="2:19" ht="15.75" customHeight="1" x14ac:dyDescent="0.25">
      <c r="B8525" s="106"/>
      <c r="C8525" s="106"/>
      <c r="D8525" s="139"/>
      <c r="E8525" s="140"/>
      <c r="F8525" s="140"/>
      <c r="G8525" s="140"/>
      <c r="M8525" s="140"/>
      <c r="N8525" s="167"/>
      <c r="O8525" s="167"/>
      <c r="P8525" s="142"/>
      <c r="Q8525" s="142"/>
      <c r="R8525" s="142"/>
      <c r="S8525" s="139"/>
    </row>
    <row r="8526" spans="2:19" ht="15.75" customHeight="1" x14ac:dyDescent="0.25">
      <c r="B8526" s="106"/>
      <c r="C8526" s="106"/>
      <c r="D8526" s="139"/>
      <c r="E8526" s="140"/>
      <c r="F8526" s="140"/>
      <c r="G8526" s="140"/>
      <c r="M8526" s="140"/>
      <c r="N8526" s="167"/>
      <c r="O8526" s="167"/>
      <c r="P8526" s="142"/>
      <c r="Q8526" s="142"/>
      <c r="R8526" s="142"/>
      <c r="S8526" s="139"/>
    </row>
    <row r="8527" spans="2:19" ht="15.75" customHeight="1" x14ac:dyDescent="0.25">
      <c r="B8527" s="106"/>
      <c r="C8527" s="106"/>
      <c r="D8527" s="139"/>
      <c r="E8527" s="140"/>
      <c r="F8527" s="140"/>
      <c r="G8527" s="140"/>
      <c r="M8527" s="140"/>
      <c r="N8527" s="167"/>
      <c r="O8527" s="167"/>
      <c r="P8527" s="142"/>
      <c r="Q8527" s="142"/>
      <c r="R8527" s="142"/>
      <c r="S8527" s="139"/>
    </row>
    <row r="8528" spans="2:19" ht="15.75" customHeight="1" x14ac:dyDescent="0.25">
      <c r="B8528" s="106"/>
      <c r="C8528" s="106"/>
      <c r="D8528" s="139"/>
      <c r="E8528" s="140"/>
      <c r="F8528" s="140"/>
      <c r="G8528" s="140"/>
      <c r="M8528" s="140"/>
      <c r="N8528" s="167"/>
      <c r="O8528" s="167"/>
      <c r="P8528" s="142"/>
      <c r="Q8528" s="142"/>
      <c r="R8528" s="142"/>
      <c r="S8528" s="139"/>
    </row>
    <row r="8529" spans="2:19" ht="15.75" customHeight="1" x14ac:dyDescent="0.25">
      <c r="B8529" s="106"/>
      <c r="C8529" s="106"/>
      <c r="D8529" s="139"/>
      <c r="E8529" s="140"/>
      <c r="F8529" s="140"/>
      <c r="G8529" s="140"/>
      <c r="M8529" s="140"/>
      <c r="N8529" s="167"/>
      <c r="O8529" s="167"/>
      <c r="P8529" s="142"/>
      <c r="Q8529" s="142"/>
      <c r="R8529" s="142"/>
      <c r="S8529" s="139"/>
    </row>
    <row r="8530" spans="2:19" ht="15.75" customHeight="1" x14ac:dyDescent="0.25">
      <c r="B8530" s="106"/>
      <c r="C8530" s="106"/>
      <c r="D8530" s="139"/>
      <c r="E8530" s="140"/>
      <c r="F8530" s="140"/>
      <c r="G8530" s="140"/>
      <c r="M8530" s="140"/>
      <c r="N8530" s="167"/>
      <c r="O8530" s="167"/>
      <c r="P8530" s="142"/>
      <c r="Q8530" s="142"/>
      <c r="R8530" s="142"/>
      <c r="S8530" s="139"/>
    </row>
    <row r="8531" spans="2:19" ht="15.75" customHeight="1" x14ac:dyDescent="0.25">
      <c r="B8531" s="106"/>
      <c r="C8531" s="106"/>
      <c r="D8531" s="139"/>
      <c r="E8531" s="140"/>
      <c r="F8531" s="140"/>
      <c r="G8531" s="140"/>
      <c r="M8531" s="140"/>
      <c r="N8531" s="167"/>
      <c r="O8531" s="167"/>
      <c r="P8531" s="142"/>
      <c r="Q8531" s="142"/>
      <c r="R8531" s="142"/>
      <c r="S8531" s="139"/>
    </row>
    <row r="8532" spans="2:19" ht="15.75" customHeight="1" x14ac:dyDescent="0.25">
      <c r="B8532" s="106"/>
      <c r="C8532" s="106"/>
      <c r="D8532" s="139"/>
      <c r="E8532" s="140"/>
      <c r="F8532" s="140"/>
      <c r="G8532" s="140"/>
      <c r="M8532" s="140"/>
      <c r="N8532" s="167"/>
      <c r="O8532" s="167"/>
      <c r="P8532" s="142"/>
      <c r="Q8532" s="142"/>
      <c r="R8532" s="142"/>
      <c r="S8532" s="139"/>
    </row>
    <row r="8533" spans="2:19" ht="15.75" customHeight="1" x14ac:dyDescent="0.25">
      <c r="B8533" s="106"/>
      <c r="C8533" s="106"/>
      <c r="D8533" s="139"/>
      <c r="E8533" s="140"/>
      <c r="F8533" s="140"/>
      <c r="G8533" s="140"/>
      <c r="M8533" s="140"/>
      <c r="N8533" s="167"/>
      <c r="O8533" s="167"/>
      <c r="P8533" s="142"/>
      <c r="Q8533" s="142"/>
      <c r="R8533" s="142"/>
      <c r="S8533" s="139"/>
    </row>
    <row r="8534" spans="2:19" ht="15.75" customHeight="1" x14ac:dyDescent="0.25">
      <c r="B8534" s="106"/>
      <c r="C8534" s="106"/>
      <c r="D8534" s="139"/>
      <c r="E8534" s="140"/>
      <c r="F8534" s="140"/>
      <c r="G8534" s="140"/>
      <c r="M8534" s="140"/>
      <c r="N8534" s="167"/>
      <c r="O8534" s="167"/>
      <c r="P8534" s="142"/>
      <c r="Q8534" s="142"/>
      <c r="R8534" s="142"/>
      <c r="S8534" s="139"/>
    </row>
    <row r="8535" spans="2:19" ht="15.75" customHeight="1" x14ac:dyDescent="0.25">
      <c r="B8535" s="106"/>
      <c r="C8535" s="106"/>
      <c r="D8535" s="139"/>
      <c r="E8535" s="140"/>
      <c r="F8535" s="140"/>
      <c r="G8535" s="140"/>
      <c r="M8535" s="140"/>
      <c r="N8535" s="167"/>
      <c r="O8535" s="167"/>
      <c r="P8535" s="142"/>
      <c r="Q8535" s="142"/>
      <c r="R8535" s="142"/>
      <c r="S8535" s="139"/>
    </row>
    <row r="8536" spans="2:19" ht="15.75" customHeight="1" x14ac:dyDescent="0.25">
      <c r="B8536" s="106"/>
      <c r="C8536" s="106"/>
      <c r="D8536" s="139"/>
      <c r="E8536" s="140"/>
      <c r="F8536" s="140"/>
      <c r="G8536" s="140"/>
      <c r="M8536" s="140"/>
      <c r="N8536" s="167"/>
      <c r="O8536" s="167"/>
      <c r="P8536" s="142"/>
      <c r="Q8536" s="142"/>
      <c r="R8536" s="142"/>
      <c r="S8536" s="139"/>
    </row>
    <row r="8537" spans="2:19" ht="15.75" customHeight="1" x14ac:dyDescent="0.25">
      <c r="B8537" s="106"/>
      <c r="C8537" s="106"/>
      <c r="D8537" s="139"/>
      <c r="E8537" s="140"/>
      <c r="F8537" s="140"/>
      <c r="G8537" s="140"/>
      <c r="M8537" s="140"/>
      <c r="N8537" s="167"/>
      <c r="O8537" s="167"/>
      <c r="P8537" s="142"/>
      <c r="Q8537" s="142"/>
      <c r="R8537" s="142"/>
      <c r="S8537" s="139"/>
    </row>
    <row r="8538" spans="2:19" ht="15.75" customHeight="1" x14ac:dyDescent="0.25">
      <c r="B8538" s="106"/>
      <c r="C8538" s="106"/>
      <c r="D8538" s="139"/>
      <c r="E8538" s="140"/>
      <c r="F8538" s="140"/>
      <c r="G8538" s="140"/>
      <c r="M8538" s="140"/>
      <c r="N8538" s="167"/>
      <c r="O8538" s="167"/>
      <c r="P8538" s="142"/>
      <c r="Q8538" s="142"/>
      <c r="R8538" s="142"/>
      <c r="S8538" s="139"/>
    </row>
    <row r="8539" spans="2:19" ht="15.75" customHeight="1" x14ac:dyDescent="0.25">
      <c r="B8539" s="106"/>
      <c r="C8539" s="106"/>
      <c r="D8539" s="139"/>
      <c r="E8539" s="140"/>
      <c r="F8539" s="140"/>
      <c r="G8539" s="140"/>
      <c r="M8539" s="140"/>
      <c r="N8539" s="167"/>
      <c r="O8539" s="167"/>
      <c r="P8539" s="142"/>
      <c r="Q8539" s="142"/>
      <c r="R8539" s="142"/>
      <c r="S8539" s="139"/>
    </row>
    <row r="8540" spans="2:19" ht="15.75" customHeight="1" x14ac:dyDescent="0.25">
      <c r="B8540" s="106"/>
      <c r="C8540" s="106"/>
      <c r="D8540" s="139"/>
      <c r="E8540" s="140"/>
      <c r="F8540" s="140"/>
      <c r="G8540" s="140"/>
      <c r="M8540" s="140"/>
      <c r="N8540" s="167"/>
      <c r="O8540" s="167"/>
      <c r="P8540" s="142"/>
      <c r="Q8540" s="142"/>
      <c r="R8540" s="142"/>
      <c r="S8540" s="139"/>
    </row>
    <row r="8541" spans="2:19" ht="15.75" customHeight="1" x14ac:dyDescent="0.25">
      <c r="B8541" s="106"/>
      <c r="C8541" s="106"/>
      <c r="D8541" s="139"/>
      <c r="E8541" s="140"/>
      <c r="F8541" s="140"/>
      <c r="G8541" s="140"/>
      <c r="M8541" s="140"/>
      <c r="N8541" s="167"/>
      <c r="O8541" s="167"/>
      <c r="P8541" s="142"/>
      <c r="Q8541" s="142"/>
      <c r="R8541" s="142"/>
      <c r="S8541" s="139"/>
    </row>
    <row r="8542" spans="2:19" ht="15.75" customHeight="1" x14ac:dyDescent="0.25">
      <c r="B8542" s="106"/>
      <c r="C8542" s="106"/>
      <c r="D8542" s="139"/>
      <c r="E8542" s="140"/>
      <c r="F8542" s="140"/>
      <c r="G8542" s="140"/>
      <c r="M8542" s="140"/>
      <c r="N8542" s="167"/>
      <c r="O8542" s="167"/>
      <c r="P8542" s="142"/>
      <c r="Q8542" s="142"/>
      <c r="R8542" s="142"/>
      <c r="S8542" s="139"/>
    </row>
    <row r="8543" spans="2:19" ht="15.75" customHeight="1" x14ac:dyDescent="0.25">
      <c r="B8543" s="106"/>
      <c r="C8543" s="106"/>
      <c r="D8543" s="139"/>
      <c r="E8543" s="140"/>
      <c r="F8543" s="140"/>
      <c r="G8543" s="140"/>
      <c r="M8543" s="140"/>
      <c r="N8543" s="167"/>
      <c r="O8543" s="167"/>
      <c r="P8543" s="142"/>
      <c r="Q8543" s="142"/>
      <c r="R8543" s="142"/>
      <c r="S8543" s="139"/>
    </row>
    <row r="8544" spans="2:19" ht="15.75" customHeight="1" x14ac:dyDescent="0.25">
      <c r="B8544" s="106"/>
      <c r="C8544" s="106"/>
      <c r="D8544" s="139"/>
      <c r="E8544" s="140"/>
      <c r="F8544" s="140"/>
      <c r="G8544" s="140"/>
      <c r="M8544" s="140"/>
      <c r="N8544" s="167"/>
      <c r="O8544" s="167"/>
      <c r="P8544" s="142"/>
      <c r="Q8544" s="142"/>
      <c r="R8544" s="142"/>
      <c r="S8544" s="139"/>
    </row>
    <row r="8545" spans="2:19" ht="15.75" customHeight="1" x14ac:dyDescent="0.25">
      <c r="B8545" s="106"/>
      <c r="C8545" s="106"/>
      <c r="D8545" s="139"/>
      <c r="E8545" s="140"/>
      <c r="F8545" s="140"/>
      <c r="G8545" s="140"/>
      <c r="M8545" s="140"/>
      <c r="N8545" s="167"/>
      <c r="O8545" s="167"/>
      <c r="P8545" s="142"/>
      <c r="Q8545" s="142"/>
      <c r="R8545" s="142"/>
      <c r="S8545" s="139"/>
    </row>
    <row r="8546" spans="2:19" ht="15.75" customHeight="1" x14ac:dyDescent="0.25">
      <c r="B8546" s="106"/>
      <c r="C8546" s="106"/>
      <c r="D8546" s="139"/>
      <c r="E8546" s="140"/>
      <c r="F8546" s="140"/>
      <c r="G8546" s="140"/>
      <c r="M8546" s="140"/>
      <c r="N8546" s="167"/>
      <c r="O8546" s="167"/>
      <c r="P8546" s="142"/>
      <c r="Q8546" s="142"/>
      <c r="R8546" s="142"/>
      <c r="S8546" s="139"/>
    </row>
    <row r="8547" spans="2:19" ht="15.75" customHeight="1" x14ac:dyDescent="0.25">
      <c r="B8547" s="106"/>
      <c r="C8547" s="106"/>
      <c r="D8547" s="139"/>
      <c r="E8547" s="140"/>
      <c r="F8547" s="140"/>
      <c r="G8547" s="140"/>
      <c r="M8547" s="140"/>
      <c r="N8547" s="167"/>
      <c r="O8547" s="167"/>
      <c r="P8547" s="142"/>
      <c r="Q8547" s="142"/>
      <c r="R8547" s="142"/>
      <c r="S8547" s="139"/>
    </row>
    <row r="8548" spans="2:19" ht="15.75" customHeight="1" x14ac:dyDescent="0.25">
      <c r="B8548" s="106"/>
      <c r="C8548" s="106"/>
      <c r="D8548" s="139"/>
      <c r="E8548" s="140"/>
      <c r="F8548" s="140"/>
      <c r="G8548" s="140"/>
      <c r="M8548" s="140"/>
      <c r="N8548" s="167"/>
      <c r="O8548" s="167"/>
      <c r="P8548" s="142"/>
      <c r="Q8548" s="142"/>
      <c r="R8548" s="142"/>
      <c r="S8548" s="139"/>
    </row>
    <row r="8549" spans="2:19" ht="15.75" customHeight="1" x14ac:dyDescent="0.25">
      <c r="B8549" s="106"/>
      <c r="C8549" s="106"/>
      <c r="D8549" s="139"/>
      <c r="E8549" s="140"/>
      <c r="F8549" s="140"/>
      <c r="G8549" s="140"/>
      <c r="M8549" s="140"/>
      <c r="N8549" s="167"/>
      <c r="O8549" s="167"/>
      <c r="P8549" s="142"/>
      <c r="Q8549" s="142"/>
      <c r="R8549" s="142"/>
      <c r="S8549" s="139"/>
    </row>
    <row r="8550" spans="2:19" ht="15.75" customHeight="1" x14ac:dyDescent="0.25">
      <c r="B8550" s="106"/>
      <c r="C8550" s="106"/>
      <c r="D8550" s="139"/>
      <c r="E8550" s="140"/>
      <c r="F8550" s="140"/>
      <c r="G8550" s="140"/>
      <c r="M8550" s="140"/>
      <c r="N8550" s="167"/>
      <c r="O8550" s="167"/>
      <c r="P8550" s="142"/>
      <c r="Q8550" s="142"/>
      <c r="R8550" s="142"/>
      <c r="S8550" s="139"/>
    </row>
    <row r="8551" spans="2:19" ht="15.75" customHeight="1" x14ac:dyDescent="0.25">
      <c r="B8551" s="106"/>
      <c r="C8551" s="106"/>
      <c r="D8551" s="139"/>
      <c r="E8551" s="140"/>
      <c r="F8551" s="140"/>
      <c r="G8551" s="140"/>
      <c r="M8551" s="140"/>
      <c r="N8551" s="167"/>
      <c r="O8551" s="167"/>
      <c r="P8551" s="142"/>
      <c r="Q8551" s="142"/>
      <c r="R8551" s="142"/>
      <c r="S8551" s="139"/>
    </row>
    <row r="8552" spans="2:19" ht="15.75" customHeight="1" x14ac:dyDescent="0.25">
      <c r="B8552" s="106"/>
      <c r="C8552" s="106"/>
      <c r="D8552" s="139"/>
      <c r="E8552" s="140"/>
      <c r="F8552" s="140"/>
      <c r="G8552" s="140"/>
      <c r="M8552" s="140"/>
      <c r="N8552" s="167"/>
      <c r="O8552" s="167"/>
      <c r="P8552" s="142"/>
      <c r="Q8552" s="142"/>
      <c r="R8552" s="142"/>
      <c r="S8552" s="139"/>
    </row>
    <row r="8553" spans="2:19" ht="15.75" customHeight="1" x14ac:dyDescent="0.25">
      <c r="B8553" s="106"/>
      <c r="C8553" s="106"/>
      <c r="D8553" s="139"/>
      <c r="E8553" s="140"/>
      <c r="F8553" s="140"/>
      <c r="G8553" s="140"/>
      <c r="M8553" s="140"/>
      <c r="N8553" s="167"/>
      <c r="O8553" s="167"/>
      <c r="P8553" s="142"/>
      <c r="Q8553" s="142"/>
      <c r="R8553" s="142"/>
      <c r="S8553" s="139"/>
    </row>
    <row r="8554" spans="2:19" ht="15.75" customHeight="1" x14ac:dyDescent="0.25">
      <c r="B8554" s="106"/>
      <c r="C8554" s="106"/>
      <c r="D8554" s="139"/>
      <c r="E8554" s="140"/>
      <c r="F8554" s="140"/>
      <c r="G8554" s="140"/>
      <c r="M8554" s="140"/>
      <c r="N8554" s="167"/>
      <c r="O8554" s="167"/>
      <c r="P8554" s="142"/>
      <c r="Q8554" s="142"/>
      <c r="R8554" s="142"/>
      <c r="S8554" s="139"/>
    </row>
    <row r="8555" spans="2:19" ht="15.75" customHeight="1" x14ac:dyDescent="0.25">
      <c r="B8555" s="106"/>
      <c r="C8555" s="106"/>
      <c r="D8555" s="139"/>
      <c r="E8555" s="140"/>
      <c r="F8555" s="140"/>
      <c r="G8555" s="140"/>
      <c r="M8555" s="140"/>
      <c r="N8555" s="167"/>
      <c r="O8555" s="167"/>
      <c r="P8555" s="142"/>
      <c r="Q8555" s="142"/>
      <c r="R8555" s="142"/>
      <c r="S8555" s="139"/>
    </row>
    <row r="8556" spans="2:19" ht="15.75" customHeight="1" x14ac:dyDescent="0.25">
      <c r="B8556" s="106"/>
      <c r="C8556" s="106"/>
      <c r="D8556" s="139"/>
      <c r="E8556" s="140"/>
      <c r="F8556" s="140"/>
      <c r="G8556" s="140"/>
      <c r="M8556" s="140"/>
      <c r="N8556" s="167"/>
      <c r="O8556" s="167"/>
      <c r="P8556" s="142"/>
      <c r="Q8556" s="142"/>
      <c r="R8556" s="142"/>
      <c r="S8556" s="139"/>
    </row>
    <row r="8557" spans="2:19" ht="15.75" customHeight="1" x14ac:dyDescent="0.25">
      <c r="B8557" s="106"/>
      <c r="C8557" s="106"/>
      <c r="D8557" s="139"/>
      <c r="E8557" s="140"/>
      <c r="F8557" s="140"/>
      <c r="G8557" s="140"/>
      <c r="M8557" s="140"/>
      <c r="N8557" s="167"/>
      <c r="O8557" s="167"/>
      <c r="P8557" s="142"/>
      <c r="Q8557" s="142"/>
      <c r="R8557" s="142"/>
      <c r="S8557" s="139"/>
    </row>
    <row r="8558" spans="2:19" ht="15.75" customHeight="1" x14ac:dyDescent="0.25">
      <c r="B8558" s="106"/>
      <c r="C8558" s="106"/>
      <c r="D8558" s="139"/>
      <c r="E8558" s="140"/>
      <c r="F8558" s="140"/>
      <c r="G8558" s="140"/>
      <c r="M8558" s="140"/>
      <c r="N8558" s="167"/>
      <c r="O8558" s="167"/>
      <c r="P8558" s="142"/>
      <c r="Q8558" s="142"/>
      <c r="R8558" s="142"/>
      <c r="S8558" s="139"/>
    </row>
    <row r="8559" spans="2:19" ht="15.75" customHeight="1" x14ac:dyDescent="0.25">
      <c r="B8559" s="106"/>
      <c r="C8559" s="106"/>
      <c r="D8559" s="139"/>
      <c r="E8559" s="140"/>
      <c r="F8559" s="140"/>
      <c r="G8559" s="140"/>
      <c r="M8559" s="140"/>
      <c r="N8559" s="167"/>
      <c r="O8559" s="167"/>
      <c r="P8559" s="142"/>
      <c r="Q8559" s="142"/>
      <c r="R8559" s="142"/>
      <c r="S8559" s="139"/>
    </row>
    <row r="8560" spans="2:19" ht="15.75" customHeight="1" x14ac:dyDescent="0.25">
      <c r="B8560" s="106"/>
      <c r="C8560" s="106"/>
      <c r="D8560" s="139"/>
      <c r="E8560" s="140"/>
      <c r="F8560" s="140"/>
      <c r="G8560" s="140"/>
      <c r="M8560" s="140"/>
      <c r="N8560" s="167"/>
      <c r="O8560" s="167"/>
      <c r="P8560" s="142"/>
      <c r="Q8560" s="142"/>
      <c r="R8560" s="142"/>
      <c r="S8560" s="139"/>
    </row>
    <row r="8561" spans="2:19" ht="15.75" customHeight="1" x14ac:dyDescent="0.25">
      <c r="B8561" s="106"/>
      <c r="C8561" s="106"/>
      <c r="D8561" s="139"/>
      <c r="E8561" s="140"/>
      <c r="F8561" s="140"/>
      <c r="G8561" s="140"/>
      <c r="M8561" s="140"/>
      <c r="N8561" s="167"/>
      <c r="O8561" s="167"/>
      <c r="P8561" s="142"/>
      <c r="Q8561" s="142"/>
      <c r="R8561" s="142"/>
      <c r="S8561" s="139"/>
    </row>
    <row r="8562" spans="2:19" ht="15.75" customHeight="1" x14ac:dyDescent="0.25">
      <c r="B8562" s="106"/>
      <c r="C8562" s="106"/>
      <c r="D8562" s="139"/>
      <c r="E8562" s="140"/>
      <c r="F8562" s="140"/>
      <c r="G8562" s="140"/>
      <c r="M8562" s="140"/>
      <c r="N8562" s="167"/>
      <c r="O8562" s="167"/>
      <c r="P8562" s="142"/>
      <c r="Q8562" s="142"/>
      <c r="R8562" s="142"/>
      <c r="S8562" s="139"/>
    </row>
    <row r="8563" spans="2:19" ht="15.75" customHeight="1" x14ac:dyDescent="0.25">
      <c r="B8563" s="106"/>
      <c r="C8563" s="106"/>
      <c r="D8563" s="139"/>
      <c r="E8563" s="140"/>
      <c r="F8563" s="140"/>
      <c r="G8563" s="140"/>
      <c r="M8563" s="140"/>
      <c r="N8563" s="167"/>
      <c r="O8563" s="167"/>
      <c r="P8563" s="142"/>
      <c r="Q8563" s="142"/>
      <c r="R8563" s="142"/>
      <c r="S8563" s="139"/>
    </row>
    <row r="8564" spans="2:19" ht="15.75" customHeight="1" x14ac:dyDescent="0.25">
      <c r="B8564" s="106"/>
      <c r="C8564" s="106"/>
      <c r="D8564" s="139"/>
      <c r="E8564" s="140"/>
      <c r="F8564" s="140"/>
      <c r="G8564" s="140"/>
      <c r="M8564" s="140"/>
      <c r="N8564" s="167"/>
      <c r="O8564" s="167"/>
      <c r="P8564" s="142"/>
      <c r="Q8564" s="142"/>
      <c r="R8564" s="142"/>
      <c r="S8564" s="139"/>
    </row>
    <row r="8565" spans="2:19" ht="15.75" customHeight="1" x14ac:dyDescent="0.25">
      <c r="B8565" s="106"/>
      <c r="C8565" s="106"/>
      <c r="D8565" s="139"/>
      <c r="E8565" s="140"/>
      <c r="F8565" s="140"/>
      <c r="G8565" s="140"/>
      <c r="M8565" s="140"/>
      <c r="N8565" s="167"/>
      <c r="O8565" s="167"/>
      <c r="P8565" s="142"/>
      <c r="Q8565" s="142"/>
      <c r="R8565" s="142"/>
      <c r="S8565" s="139"/>
    </row>
    <row r="8566" spans="2:19" ht="15.75" customHeight="1" x14ac:dyDescent="0.25">
      <c r="B8566" s="106"/>
      <c r="C8566" s="106"/>
      <c r="D8566" s="139"/>
      <c r="E8566" s="140"/>
      <c r="F8566" s="140"/>
      <c r="G8566" s="140"/>
      <c r="M8566" s="140"/>
      <c r="N8566" s="167"/>
      <c r="O8566" s="167"/>
      <c r="P8566" s="142"/>
      <c r="Q8566" s="142"/>
      <c r="R8566" s="142"/>
      <c r="S8566" s="139"/>
    </row>
    <row r="8567" spans="2:19" ht="15.75" customHeight="1" x14ac:dyDescent="0.25">
      <c r="B8567" s="106"/>
      <c r="C8567" s="106"/>
      <c r="D8567" s="139"/>
      <c r="E8567" s="140"/>
      <c r="F8567" s="140"/>
      <c r="G8567" s="140"/>
      <c r="M8567" s="140"/>
      <c r="N8567" s="167"/>
      <c r="O8567" s="167"/>
      <c r="P8567" s="142"/>
      <c r="Q8567" s="142"/>
      <c r="R8567" s="142"/>
      <c r="S8567" s="139"/>
    </row>
    <row r="8568" spans="2:19" ht="15.75" customHeight="1" x14ac:dyDescent="0.25">
      <c r="B8568" s="106"/>
      <c r="C8568" s="106"/>
      <c r="D8568" s="139"/>
      <c r="E8568" s="140"/>
      <c r="F8568" s="140"/>
      <c r="G8568" s="140"/>
      <c r="M8568" s="140"/>
      <c r="N8568" s="167"/>
      <c r="O8568" s="167"/>
      <c r="P8568" s="142"/>
      <c r="Q8568" s="142"/>
      <c r="R8568" s="142"/>
      <c r="S8568" s="139"/>
    </row>
    <row r="8569" spans="2:19" ht="15.75" customHeight="1" x14ac:dyDescent="0.25">
      <c r="B8569" s="106"/>
      <c r="C8569" s="106"/>
      <c r="D8569" s="139"/>
      <c r="E8569" s="140"/>
      <c r="F8569" s="140"/>
      <c r="G8569" s="140"/>
      <c r="M8569" s="140"/>
      <c r="N8569" s="167"/>
      <c r="O8569" s="167"/>
      <c r="P8569" s="142"/>
      <c r="Q8569" s="142"/>
      <c r="R8569" s="142"/>
      <c r="S8569" s="139"/>
    </row>
    <row r="8570" spans="2:19" ht="15.75" customHeight="1" x14ac:dyDescent="0.25">
      <c r="B8570" s="106"/>
      <c r="C8570" s="106"/>
      <c r="D8570" s="139"/>
      <c r="E8570" s="140"/>
      <c r="F8570" s="140"/>
      <c r="G8570" s="140"/>
      <c r="M8570" s="140"/>
      <c r="N8570" s="167"/>
      <c r="O8570" s="167"/>
      <c r="P8570" s="142"/>
      <c r="Q8570" s="142"/>
      <c r="R8570" s="142"/>
      <c r="S8570" s="139"/>
    </row>
    <row r="8571" spans="2:19" ht="15.75" customHeight="1" x14ac:dyDescent="0.25">
      <c r="B8571" s="106"/>
      <c r="C8571" s="106"/>
      <c r="D8571" s="139"/>
      <c r="E8571" s="140"/>
      <c r="F8571" s="140"/>
      <c r="G8571" s="140"/>
      <c r="M8571" s="140"/>
      <c r="N8571" s="167"/>
      <c r="O8571" s="167"/>
      <c r="P8571" s="142"/>
      <c r="Q8571" s="142"/>
      <c r="R8571" s="142"/>
      <c r="S8571" s="139"/>
    </row>
    <row r="8572" spans="2:19" ht="15.75" customHeight="1" x14ac:dyDescent="0.25">
      <c r="B8572" s="106"/>
      <c r="C8572" s="106"/>
      <c r="D8572" s="139"/>
      <c r="E8572" s="140"/>
      <c r="F8572" s="140"/>
      <c r="G8572" s="140"/>
      <c r="M8572" s="140"/>
      <c r="N8572" s="167"/>
      <c r="O8572" s="167"/>
      <c r="P8572" s="142"/>
      <c r="Q8572" s="142"/>
      <c r="R8572" s="142"/>
      <c r="S8572" s="139"/>
    </row>
    <row r="8573" spans="2:19" ht="15.75" customHeight="1" x14ac:dyDescent="0.25">
      <c r="B8573" s="106"/>
      <c r="C8573" s="106"/>
      <c r="D8573" s="139"/>
      <c r="E8573" s="140"/>
      <c r="F8573" s="140"/>
      <c r="G8573" s="140"/>
      <c r="M8573" s="140"/>
      <c r="N8573" s="167"/>
      <c r="O8573" s="167"/>
      <c r="P8573" s="142"/>
      <c r="Q8573" s="142"/>
      <c r="R8573" s="142"/>
      <c r="S8573" s="139"/>
    </row>
    <row r="8574" spans="2:19" ht="15.75" customHeight="1" x14ac:dyDescent="0.25">
      <c r="B8574" s="106"/>
      <c r="C8574" s="106"/>
      <c r="D8574" s="139"/>
      <c r="E8574" s="140"/>
      <c r="F8574" s="140"/>
      <c r="G8574" s="140"/>
      <c r="M8574" s="140"/>
      <c r="N8574" s="167"/>
      <c r="O8574" s="167"/>
      <c r="P8574" s="142"/>
      <c r="Q8574" s="142"/>
      <c r="R8574" s="142"/>
      <c r="S8574" s="139"/>
    </row>
    <row r="8575" spans="2:19" ht="15.75" customHeight="1" x14ac:dyDescent="0.25">
      <c r="B8575" s="106"/>
      <c r="C8575" s="106"/>
      <c r="D8575" s="139"/>
      <c r="E8575" s="140"/>
      <c r="F8575" s="140"/>
      <c r="G8575" s="140"/>
      <c r="M8575" s="140"/>
      <c r="N8575" s="167"/>
      <c r="O8575" s="167"/>
      <c r="P8575" s="142"/>
      <c r="Q8575" s="142"/>
      <c r="R8575" s="142"/>
      <c r="S8575" s="139"/>
    </row>
    <row r="8576" spans="2:19" ht="15.75" customHeight="1" x14ac:dyDescent="0.25">
      <c r="B8576" s="106"/>
      <c r="C8576" s="106"/>
      <c r="D8576" s="139"/>
      <c r="E8576" s="140"/>
      <c r="F8576" s="140"/>
      <c r="G8576" s="140"/>
      <c r="M8576" s="140"/>
      <c r="N8576" s="167"/>
      <c r="O8576" s="167"/>
      <c r="P8576" s="142"/>
      <c r="Q8576" s="142"/>
      <c r="R8576" s="142"/>
      <c r="S8576" s="139"/>
    </row>
    <row r="8577" spans="2:19" ht="15.75" customHeight="1" x14ac:dyDescent="0.25">
      <c r="B8577" s="106"/>
      <c r="C8577" s="106"/>
      <c r="D8577" s="139"/>
      <c r="E8577" s="140"/>
      <c r="F8577" s="140"/>
      <c r="G8577" s="140"/>
      <c r="M8577" s="140"/>
      <c r="N8577" s="167"/>
      <c r="O8577" s="167"/>
      <c r="P8577" s="142"/>
      <c r="Q8577" s="142"/>
      <c r="R8577" s="142"/>
      <c r="S8577" s="139"/>
    </row>
    <row r="8578" spans="2:19" ht="15.75" customHeight="1" x14ac:dyDescent="0.25">
      <c r="B8578" s="106"/>
      <c r="C8578" s="106"/>
      <c r="D8578" s="139"/>
      <c r="E8578" s="140"/>
      <c r="F8578" s="140"/>
      <c r="G8578" s="140"/>
      <c r="M8578" s="140"/>
      <c r="N8578" s="167"/>
      <c r="O8578" s="167"/>
      <c r="P8578" s="142"/>
      <c r="Q8578" s="142"/>
      <c r="R8578" s="142"/>
      <c r="S8578" s="139"/>
    </row>
    <row r="8579" spans="2:19" ht="15.75" customHeight="1" x14ac:dyDescent="0.25">
      <c r="B8579" s="106"/>
      <c r="C8579" s="106"/>
      <c r="D8579" s="139"/>
      <c r="E8579" s="140"/>
      <c r="F8579" s="140"/>
      <c r="G8579" s="140"/>
      <c r="M8579" s="140"/>
      <c r="N8579" s="167"/>
      <c r="O8579" s="167"/>
      <c r="P8579" s="142"/>
      <c r="Q8579" s="142"/>
      <c r="R8579" s="142"/>
      <c r="S8579" s="139"/>
    </row>
    <row r="8580" spans="2:19" ht="15.75" customHeight="1" x14ac:dyDescent="0.25">
      <c r="B8580" s="106"/>
      <c r="C8580" s="106"/>
      <c r="D8580" s="139"/>
      <c r="E8580" s="140"/>
      <c r="F8580" s="140"/>
      <c r="G8580" s="140"/>
      <c r="M8580" s="140"/>
      <c r="N8580" s="167"/>
      <c r="O8580" s="167"/>
      <c r="P8580" s="142"/>
      <c r="Q8580" s="142"/>
      <c r="R8580" s="142"/>
      <c r="S8580" s="139"/>
    </row>
    <row r="8581" spans="2:19" ht="15.75" customHeight="1" x14ac:dyDescent="0.25">
      <c r="B8581" s="106"/>
      <c r="C8581" s="106"/>
      <c r="D8581" s="139"/>
      <c r="E8581" s="140"/>
      <c r="F8581" s="140"/>
      <c r="G8581" s="140"/>
      <c r="M8581" s="140"/>
      <c r="N8581" s="167"/>
      <c r="O8581" s="167"/>
      <c r="P8581" s="142"/>
      <c r="Q8581" s="142"/>
      <c r="R8581" s="142"/>
      <c r="S8581" s="139"/>
    </row>
    <row r="8582" spans="2:19" ht="15.75" customHeight="1" x14ac:dyDescent="0.25">
      <c r="B8582" s="106"/>
      <c r="C8582" s="106"/>
      <c r="D8582" s="139"/>
      <c r="E8582" s="140"/>
      <c r="F8582" s="140"/>
      <c r="G8582" s="140"/>
      <c r="M8582" s="140"/>
      <c r="N8582" s="167"/>
      <c r="O8582" s="167"/>
      <c r="P8582" s="142"/>
      <c r="Q8582" s="142"/>
      <c r="R8582" s="142"/>
      <c r="S8582" s="139"/>
    </row>
    <row r="8583" spans="2:19" ht="15.75" customHeight="1" x14ac:dyDescent="0.25">
      <c r="B8583" s="106"/>
      <c r="C8583" s="106"/>
      <c r="D8583" s="139"/>
      <c r="E8583" s="140"/>
      <c r="F8583" s="140"/>
      <c r="G8583" s="140"/>
      <c r="M8583" s="140"/>
      <c r="N8583" s="167"/>
      <c r="O8583" s="167"/>
      <c r="P8583" s="142"/>
      <c r="Q8583" s="142"/>
      <c r="R8583" s="142"/>
      <c r="S8583" s="139"/>
    </row>
    <row r="8584" spans="2:19" ht="15.75" customHeight="1" x14ac:dyDescent="0.25">
      <c r="B8584" s="106"/>
      <c r="C8584" s="106"/>
      <c r="D8584" s="139"/>
      <c r="E8584" s="140"/>
      <c r="F8584" s="140"/>
      <c r="G8584" s="140"/>
      <c r="M8584" s="140"/>
      <c r="N8584" s="167"/>
      <c r="O8584" s="167"/>
      <c r="P8584" s="142"/>
      <c r="Q8584" s="142"/>
      <c r="R8584" s="142"/>
      <c r="S8584" s="139"/>
    </row>
    <row r="8585" spans="2:19" ht="15.75" customHeight="1" x14ac:dyDescent="0.25">
      <c r="B8585" s="106"/>
      <c r="C8585" s="106"/>
      <c r="D8585" s="139"/>
      <c r="E8585" s="140"/>
      <c r="F8585" s="140"/>
      <c r="G8585" s="140"/>
      <c r="M8585" s="140"/>
      <c r="N8585" s="167"/>
      <c r="O8585" s="167"/>
      <c r="P8585" s="142"/>
      <c r="Q8585" s="142"/>
      <c r="R8585" s="142"/>
      <c r="S8585" s="139"/>
    </row>
    <row r="8586" spans="2:19" ht="15.75" customHeight="1" x14ac:dyDescent="0.25">
      <c r="B8586" s="106"/>
      <c r="C8586" s="106"/>
      <c r="D8586" s="139"/>
      <c r="E8586" s="140"/>
      <c r="F8586" s="140"/>
      <c r="G8586" s="140"/>
      <c r="M8586" s="140"/>
      <c r="N8586" s="167"/>
      <c r="O8586" s="167"/>
      <c r="P8586" s="142"/>
      <c r="Q8586" s="142"/>
      <c r="R8586" s="142"/>
      <c r="S8586" s="139"/>
    </row>
    <row r="8587" spans="2:19" ht="15.75" customHeight="1" x14ac:dyDescent="0.25">
      <c r="B8587" s="106"/>
      <c r="C8587" s="106"/>
      <c r="D8587" s="139"/>
      <c r="E8587" s="140"/>
      <c r="F8587" s="140"/>
      <c r="G8587" s="140"/>
      <c r="M8587" s="140"/>
      <c r="N8587" s="167"/>
      <c r="O8587" s="167"/>
      <c r="P8587" s="142"/>
      <c r="Q8587" s="142"/>
      <c r="R8587" s="142"/>
      <c r="S8587" s="139"/>
    </row>
    <row r="8588" spans="2:19" ht="15.75" customHeight="1" x14ac:dyDescent="0.25">
      <c r="B8588" s="106"/>
      <c r="C8588" s="106"/>
      <c r="D8588" s="139"/>
      <c r="E8588" s="140"/>
      <c r="F8588" s="140"/>
      <c r="G8588" s="140"/>
      <c r="M8588" s="140"/>
      <c r="N8588" s="167"/>
      <c r="O8588" s="167"/>
      <c r="P8588" s="142"/>
      <c r="Q8588" s="142"/>
      <c r="R8588" s="142"/>
      <c r="S8588" s="139"/>
    </row>
    <row r="8589" spans="2:19" ht="15.75" customHeight="1" x14ac:dyDescent="0.25">
      <c r="B8589" s="106"/>
      <c r="C8589" s="106"/>
      <c r="D8589" s="139"/>
      <c r="E8589" s="140"/>
      <c r="F8589" s="140"/>
      <c r="G8589" s="140"/>
      <c r="M8589" s="140"/>
      <c r="N8589" s="167"/>
      <c r="O8589" s="167"/>
      <c r="P8589" s="142"/>
      <c r="Q8589" s="142"/>
      <c r="R8589" s="142"/>
      <c r="S8589" s="139"/>
    </row>
    <row r="8590" spans="2:19" ht="15.75" customHeight="1" x14ac:dyDescent="0.25">
      <c r="B8590" s="106"/>
      <c r="C8590" s="106"/>
      <c r="D8590" s="139"/>
      <c r="E8590" s="140"/>
      <c r="F8590" s="140"/>
      <c r="G8590" s="140"/>
      <c r="M8590" s="140"/>
      <c r="N8590" s="167"/>
      <c r="O8590" s="167"/>
      <c r="P8590" s="142"/>
      <c r="Q8590" s="142"/>
      <c r="R8590" s="142"/>
      <c r="S8590" s="139"/>
    </row>
    <row r="8591" spans="2:19" ht="15.75" customHeight="1" x14ac:dyDescent="0.25">
      <c r="B8591" s="106"/>
      <c r="C8591" s="106"/>
      <c r="D8591" s="139"/>
      <c r="E8591" s="140"/>
      <c r="F8591" s="140"/>
      <c r="G8591" s="140"/>
      <c r="M8591" s="140"/>
      <c r="N8591" s="167"/>
      <c r="O8591" s="167"/>
      <c r="P8591" s="142"/>
      <c r="Q8591" s="142"/>
      <c r="R8591" s="142"/>
      <c r="S8591" s="139"/>
    </row>
    <row r="8592" spans="2:19" ht="15.75" customHeight="1" x14ac:dyDescent="0.25">
      <c r="B8592" s="106"/>
      <c r="C8592" s="106"/>
      <c r="D8592" s="139"/>
      <c r="E8592" s="140"/>
      <c r="F8592" s="140"/>
      <c r="G8592" s="140"/>
      <c r="M8592" s="140"/>
      <c r="N8592" s="167"/>
      <c r="O8592" s="167"/>
      <c r="P8592" s="142"/>
      <c r="Q8592" s="142"/>
      <c r="R8592" s="142"/>
      <c r="S8592" s="139"/>
    </row>
    <row r="8593" spans="2:19" ht="15.75" customHeight="1" x14ac:dyDescent="0.25">
      <c r="B8593" s="106"/>
      <c r="C8593" s="106"/>
      <c r="D8593" s="139"/>
      <c r="E8593" s="140"/>
      <c r="F8593" s="140"/>
      <c r="G8593" s="140"/>
      <c r="M8593" s="140"/>
      <c r="N8593" s="167"/>
      <c r="O8593" s="167"/>
      <c r="P8593" s="142"/>
      <c r="Q8593" s="142"/>
      <c r="R8593" s="142"/>
      <c r="S8593" s="139"/>
    </row>
    <row r="8594" spans="2:19" ht="15.75" customHeight="1" x14ac:dyDescent="0.25">
      <c r="B8594" s="106"/>
      <c r="C8594" s="106"/>
      <c r="D8594" s="139"/>
      <c r="E8594" s="140"/>
      <c r="F8594" s="140"/>
      <c r="G8594" s="140"/>
      <c r="M8594" s="140"/>
      <c r="N8594" s="167"/>
      <c r="O8594" s="167"/>
      <c r="P8594" s="142"/>
      <c r="Q8594" s="142"/>
      <c r="R8594" s="142"/>
      <c r="S8594" s="139"/>
    </row>
    <row r="8595" spans="2:19" ht="15.75" customHeight="1" x14ac:dyDescent="0.25">
      <c r="B8595" s="106"/>
      <c r="C8595" s="106"/>
      <c r="D8595" s="139"/>
      <c r="E8595" s="140"/>
      <c r="F8595" s="140"/>
      <c r="G8595" s="140"/>
      <c r="M8595" s="140"/>
      <c r="N8595" s="167"/>
      <c r="O8595" s="167"/>
      <c r="P8595" s="142"/>
      <c r="Q8595" s="142"/>
      <c r="R8595" s="142"/>
      <c r="S8595" s="139"/>
    </row>
    <row r="8596" spans="2:19" ht="15.75" customHeight="1" x14ac:dyDescent="0.25">
      <c r="B8596" s="106"/>
      <c r="C8596" s="106"/>
      <c r="D8596" s="139"/>
      <c r="E8596" s="140"/>
      <c r="F8596" s="140"/>
      <c r="G8596" s="140"/>
      <c r="M8596" s="140"/>
      <c r="N8596" s="167"/>
      <c r="O8596" s="167"/>
      <c r="P8596" s="142"/>
      <c r="Q8596" s="142"/>
      <c r="R8596" s="142"/>
      <c r="S8596" s="139"/>
    </row>
    <row r="8597" spans="2:19" ht="15.75" customHeight="1" x14ac:dyDescent="0.25">
      <c r="B8597" s="106"/>
      <c r="C8597" s="106"/>
      <c r="D8597" s="139"/>
      <c r="E8597" s="140"/>
      <c r="F8597" s="140"/>
      <c r="G8597" s="140"/>
      <c r="M8597" s="140"/>
      <c r="N8597" s="167"/>
      <c r="O8597" s="167"/>
      <c r="P8597" s="142"/>
      <c r="Q8597" s="142"/>
      <c r="R8597" s="142"/>
      <c r="S8597" s="139"/>
    </row>
    <row r="8598" spans="2:19" ht="15.75" customHeight="1" x14ac:dyDescent="0.25">
      <c r="B8598" s="106"/>
      <c r="C8598" s="106"/>
      <c r="D8598" s="139"/>
      <c r="E8598" s="140"/>
      <c r="F8598" s="140"/>
      <c r="G8598" s="140"/>
      <c r="M8598" s="140"/>
      <c r="N8598" s="167"/>
      <c r="O8598" s="167"/>
      <c r="P8598" s="142"/>
      <c r="Q8598" s="142"/>
      <c r="R8598" s="142"/>
      <c r="S8598" s="139"/>
    </row>
    <row r="8599" spans="2:19" ht="15.75" customHeight="1" x14ac:dyDescent="0.25">
      <c r="B8599" s="106"/>
      <c r="C8599" s="106"/>
      <c r="D8599" s="139"/>
      <c r="E8599" s="140"/>
      <c r="F8599" s="140"/>
      <c r="G8599" s="140"/>
      <c r="M8599" s="140"/>
      <c r="N8599" s="167"/>
      <c r="O8599" s="167"/>
      <c r="P8599" s="142"/>
      <c r="Q8599" s="142"/>
      <c r="R8599" s="142"/>
      <c r="S8599" s="139"/>
    </row>
    <row r="8600" spans="2:19" ht="15.75" customHeight="1" x14ac:dyDescent="0.25">
      <c r="B8600" s="106"/>
      <c r="C8600" s="106"/>
      <c r="D8600" s="139"/>
      <c r="E8600" s="140"/>
      <c r="F8600" s="140"/>
      <c r="G8600" s="140"/>
      <c r="M8600" s="140"/>
      <c r="N8600" s="167"/>
      <c r="O8600" s="167"/>
      <c r="P8600" s="142"/>
      <c r="Q8600" s="142"/>
      <c r="R8600" s="142"/>
      <c r="S8600" s="139"/>
    </row>
    <row r="8601" spans="2:19" ht="15.75" customHeight="1" x14ac:dyDescent="0.25">
      <c r="B8601" s="106"/>
      <c r="C8601" s="106"/>
      <c r="D8601" s="139"/>
      <c r="E8601" s="140"/>
      <c r="F8601" s="140"/>
      <c r="G8601" s="140"/>
      <c r="M8601" s="140"/>
      <c r="N8601" s="167"/>
      <c r="O8601" s="167"/>
      <c r="P8601" s="142"/>
      <c r="Q8601" s="142"/>
      <c r="R8601" s="142"/>
      <c r="S8601" s="139"/>
    </row>
    <row r="8602" spans="2:19" ht="15.75" customHeight="1" x14ac:dyDescent="0.25">
      <c r="B8602" s="106"/>
      <c r="C8602" s="106"/>
      <c r="D8602" s="139"/>
      <c r="E8602" s="140"/>
      <c r="F8602" s="140"/>
      <c r="G8602" s="140"/>
      <c r="M8602" s="140"/>
      <c r="N8602" s="167"/>
      <c r="O8602" s="167"/>
      <c r="P8602" s="142"/>
      <c r="Q8602" s="142"/>
      <c r="R8602" s="142"/>
      <c r="S8602" s="139"/>
    </row>
    <row r="8603" spans="2:19" ht="15.75" customHeight="1" x14ac:dyDescent="0.25">
      <c r="B8603" s="106"/>
      <c r="C8603" s="106"/>
      <c r="D8603" s="139"/>
      <c r="E8603" s="140"/>
      <c r="F8603" s="140"/>
      <c r="G8603" s="140"/>
      <c r="M8603" s="140"/>
      <c r="N8603" s="167"/>
      <c r="O8603" s="167"/>
      <c r="P8603" s="142"/>
      <c r="Q8603" s="142"/>
      <c r="R8603" s="142"/>
      <c r="S8603" s="139"/>
    </row>
    <row r="8604" spans="2:19" ht="15.75" customHeight="1" x14ac:dyDescent="0.25">
      <c r="B8604" s="106"/>
      <c r="C8604" s="106"/>
      <c r="D8604" s="139"/>
      <c r="E8604" s="140"/>
      <c r="F8604" s="140"/>
      <c r="G8604" s="140"/>
      <c r="M8604" s="140"/>
      <c r="N8604" s="167"/>
      <c r="O8604" s="167"/>
      <c r="P8604" s="142"/>
      <c r="Q8604" s="142"/>
      <c r="R8604" s="142"/>
      <c r="S8604" s="139"/>
    </row>
    <row r="8605" spans="2:19" ht="15.75" customHeight="1" x14ac:dyDescent="0.25">
      <c r="B8605" s="106"/>
      <c r="C8605" s="106"/>
      <c r="D8605" s="139"/>
      <c r="E8605" s="140"/>
      <c r="F8605" s="140"/>
      <c r="G8605" s="140"/>
      <c r="M8605" s="140"/>
      <c r="N8605" s="167"/>
      <c r="O8605" s="167"/>
      <c r="P8605" s="142"/>
      <c r="Q8605" s="142"/>
      <c r="R8605" s="142"/>
      <c r="S8605" s="139"/>
    </row>
    <row r="8606" spans="2:19" ht="15.75" customHeight="1" x14ac:dyDescent="0.25">
      <c r="B8606" s="106"/>
      <c r="C8606" s="106"/>
      <c r="D8606" s="139"/>
      <c r="E8606" s="140"/>
      <c r="F8606" s="140"/>
      <c r="G8606" s="140"/>
      <c r="M8606" s="140"/>
      <c r="N8606" s="167"/>
      <c r="O8606" s="167"/>
      <c r="P8606" s="142"/>
      <c r="Q8606" s="142"/>
      <c r="R8606" s="142"/>
      <c r="S8606" s="139"/>
    </row>
    <row r="8607" spans="2:19" ht="15.75" customHeight="1" x14ac:dyDescent="0.25">
      <c r="B8607" s="106"/>
      <c r="C8607" s="106"/>
      <c r="D8607" s="139"/>
      <c r="E8607" s="140"/>
      <c r="F8607" s="140"/>
      <c r="G8607" s="140"/>
      <c r="M8607" s="140"/>
      <c r="N8607" s="167"/>
      <c r="O8607" s="167"/>
      <c r="P8607" s="142"/>
      <c r="Q8607" s="142"/>
      <c r="R8607" s="142"/>
      <c r="S8607" s="139"/>
    </row>
    <row r="8608" spans="2:19" ht="15.75" customHeight="1" x14ac:dyDescent="0.25">
      <c r="B8608" s="106"/>
      <c r="C8608" s="106"/>
      <c r="D8608" s="139"/>
      <c r="E8608" s="140"/>
      <c r="F8608" s="140"/>
      <c r="G8608" s="140"/>
      <c r="M8608" s="140"/>
      <c r="N8608" s="167"/>
      <c r="O8608" s="167"/>
      <c r="P8608" s="142"/>
      <c r="Q8608" s="142"/>
      <c r="R8608" s="142"/>
      <c r="S8608" s="139"/>
    </row>
    <row r="8609" spans="2:19" ht="15.75" customHeight="1" x14ac:dyDescent="0.25">
      <c r="B8609" s="106"/>
      <c r="C8609" s="106"/>
      <c r="D8609" s="139"/>
      <c r="E8609" s="140"/>
      <c r="F8609" s="140"/>
      <c r="G8609" s="140"/>
      <c r="M8609" s="140"/>
      <c r="N8609" s="167"/>
      <c r="O8609" s="167"/>
      <c r="P8609" s="142"/>
      <c r="Q8609" s="142"/>
      <c r="R8609" s="142"/>
      <c r="S8609" s="139"/>
    </row>
    <row r="8610" spans="2:19" ht="15.75" customHeight="1" x14ac:dyDescent="0.25">
      <c r="B8610" s="106"/>
      <c r="C8610" s="106"/>
      <c r="D8610" s="139"/>
      <c r="E8610" s="140"/>
      <c r="F8610" s="140"/>
      <c r="G8610" s="140"/>
      <c r="M8610" s="140"/>
      <c r="N8610" s="167"/>
      <c r="O8610" s="167"/>
      <c r="P8610" s="142"/>
      <c r="Q8610" s="142"/>
      <c r="R8610" s="142"/>
      <c r="S8610" s="139"/>
    </row>
    <row r="8611" spans="2:19" ht="15.75" customHeight="1" x14ac:dyDescent="0.25">
      <c r="B8611" s="106"/>
      <c r="C8611" s="106"/>
      <c r="D8611" s="139"/>
      <c r="E8611" s="140"/>
      <c r="F8611" s="140"/>
      <c r="G8611" s="140"/>
      <c r="M8611" s="140"/>
      <c r="N8611" s="167"/>
      <c r="O8611" s="167"/>
      <c r="P8611" s="142"/>
      <c r="Q8611" s="142"/>
      <c r="R8611" s="142"/>
      <c r="S8611" s="139"/>
    </row>
    <row r="8612" spans="2:19" ht="15.75" customHeight="1" x14ac:dyDescent="0.25">
      <c r="B8612" s="106"/>
      <c r="C8612" s="106"/>
      <c r="D8612" s="139"/>
      <c r="E8612" s="140"/>
      <c r="F8612" s="140"/>
      <c r="G8612" s="140"/>
      <c r="M8612" s="140"/>
      <c r="N8612" s="167"/>
      <c r="O8612" s="167"/>
      <c r="P8612" s="142"/>
      <c r="Q8612" s="142"/>
      <c r="R8612" s="142"/>
      <c r="S8612" s="139"/>
    </row>
    <row r="8613" spans="2:19" ht="15.75" customHeight="1" x14ac:dyDescent="0.25">
      <c r="B8613" s="106"/>
      <c r="C8613" s="106"/>
      <c r="D8613" s="139"/>
      <c r="E8613" s="140"/>
      <c r="F8613" s="140"/>
      <c r="G8613" s="140"/>
      <c r="M8613" s="140"/>
      <c r="N8613" s="167"/>
      <c r="O8613" s="167"/>
      <c r="P8613" s="142"/>
      <c r="Q8613" s="142"/>
      <c r="R8613" s="142"/>
      <c r="S8613" s="139"/>
    </row>
    <row r="8614" spans="2:19" ht="15.75" customHeight="1" x14ac:dyDescent="0.25">
      <c r="B8614" s="106"/>
      <c r="C8614" s="106"/>
      <c r="D8614" s="139"/>
      <c r="E8614" s="140"/>
      <c r="F8614" s="140"/>
      <c r="G8614" s="140"/>
      <c r="M8614" s="140"/>
      <c r="N8614" s="167"/>
      <c r="O8614" s="167"/>
      <c r="P8614" s="142"/>
      <c r="Q8614" s="142"/>
      <c r="R8614" s="142"/>
      <c r="S8614" s="139"/>
    </row>
    <row r="8615" spans="2:19" ht="15.75" customHeight="1" x14ac:dyDescent="0.25">
      <c r="B8615" s="106"/>
      <c r="C8615" s="106"/>
      <c r="D8615" s="139"/>
      <c r="E8615" s="140"/>
      <c r="F8615" s="140"/>
      <c r="G8615" s="140"/>
      <c r="M8615" s="140"/>
      <c r="N8615" s="167"/>
      <c r="O8615" s="167"/>
      <c r="P8615" s="142"/>
      <c r="Q8615" s="142"/>
      <c r="R8615" s="142"/>
      <c r="S8615" s="139"/>
    </row>
    <row r="8616" spans="2:19" ht="15.75" customHeight="1" x14ac:dyDescent="0.25">
      <c r="B8616" s="106"/>
      <c r="C8616" s="106"/>
      <c r="D8616" s="139"/>
      <c r="E8616" s="140"/>
      <c r="F8616" s="140"/>
      <c r="G8616" s="140"/>
      <c r="M8616" s="140"/>
      <c r="N8616" s="167"/>
      <c r="O8616" s="167"/>
      <c r="P8616" s="142"/>
      <c r="Q8616" s="142"/>
      <c r="R8616" s="142"/>
      <c r="S8616" s="139"/>
    </row>
    <row r="8617" spans="2:19" ht="15.75" customHeight="1" x14ac:dyDescent="0.25">
      <c r="B8617" s="106"/>
      <c r="C8617" s="106"/>
      <c r="D8617" s="139"/>
      <c r="E8617" s="140"/>
      <c r="F8617" s="140"/>
      <c r="G8617" s="140"/>
      <c r="M8617" s="140"/>
      <c r="N8617" s="167"/>
      <c r="O8617" s="167"/>
      <c r="P8617" s="142"/>
      <c r="Q8617" s="142"/>
      <c r="R8617" s="142"/>
      <c r="S8617" s="139"/>
    </row>
    <row r="8618" spans="2:19" ht="15.75" customHeight="1" x14ac:dyDescent="0.25">
      <c r="B8618" s="106"/>
      <c r="C8618" s="106"/>
      <c r="D8618" s="139"/>
      <c r="E8618" s="140"/>
      <c r="F8618" s="140"/>
      <c r="G8618" s="140"/>
      <c r="M8618" s="140"/>
      <c r="N8618" s="167"/>
      <c r="O8618" s="167"/>
      <c r="P8618" s="142"/>
      <c r="Q8618" s="142"/>
      <c r="R8618" s="142"/>
      <c r="S8618" s="139"/>
    </row>
    <row r="8619" spans="2:19" ht="15.75" customHeight="1" x14ac:dyDescent="0.25">
      <c r="B8619" s="106"/>
      <c r="C8619" s="106"/>
      <c r="D8619" s="139"/>
      <c r="E8619" s="140"/>
      <c r="F8619" s="140"/>
      <c r="G8619" s="140"/>
      <c r="M8619" s="140"/>
      <c r="N8619" s="167"/>
      <c r="O8619" s="167"/>
      <c r="P8619" s="142"/>
      <c r="Q8619" s="142"/>
      <c r="R8619" s="142"/>
      <c r="S8619" s="139"/>
    </row>
    <row r="8620" spans="2:19" ht="15.75" customHeight="1" x14ac:dyDescent="0.25">
      <c r="B8620" s="106"/>
      <c r="C8620" s="106"/>
      <c r="D8620" s="139"/>
      <c r="E8620" s="140"/>
      <c r="F8620" s="140"/>
      <c r="G8620" s="140"/>
      <c r="M8620" s="140"/>
      <c r="N8620" s="167"/>
      <c r="O8620" s="167"/>
      <c r="P8620" s="142"/>
      <c r="Q8620" s="142"/>
      <c r="R8620" s="142"/>
      <c r="S8620" s="139"/>
    </row>
    <row r="8621" spans="2:19" ht="15.75" customHeight="1" x14ac:dyDescent="0.25">
      <c r="B8621" s="106"/>
      <c r="C8621" s="106"/>
      <c r="D8621" s="139"/>
      <c r="E8621" s="140"/>
      <c r="F8621" s="140"/>
      <c r="G8621" s="140"/>
      <c r="M8621" s="140"/>
      <c r="N8621" s="167"/>
      <c r="O8621" s="167"/>
      <c r="P8621" s="142"/>
      <c r="Q8621" s="142"/>
      <c r="R8621" s="142"/>
      <c r="S8621" s="139"/>
    </row>
    <row r="8622" spans="2:19" ht="15.75" customHeight="1" x14ac:dyDescent="0.25">
      <c r="B8622" s="106"/>
      <c r="C8622" s="106"/>
      <c r="D8622" s="139"/>
      <c r="E8622" s="140"/>
      <c r="F8622" s="140"/>
      <c r="G8622" s="140"/>
      <c r="M8622" s="140"/>
      <c r="N8622" s="167"/>
      <c r="O8622" s="167"/>
      <c r="P8622" s="142"/>
      <c r="Q8622" s="142"/>
      <c r="R8622" s="142"/>
      <c r="S8622" s="139"/>
    </row>
    <row r="8623" spans="2:19" ht="15.75" customHeight="1" x14ac:dyDescent="0.25">
      <c r="B8623" s="106"/>
      <c r="C8623" s="106"/>
      <c r="D8623" s="139"/>
      <c r="E8623" s="140"/>
      <c r="F8623" s="140"/>
      <c r="G8623" s="140"/>
      <c r="M8623" s="140"/>
      <c r="N8623" s="167"/>
      <c r="O8623" s="167"/>
      <c r="P8623" s="142"/>
      <c r="Q8623" s="142"/>
      <c r="R8623" s="142"/>
      <c r="S8623" s="139"/>
    </row>
    <row r="8624" spans="2:19" ht="15.75" customHeight="1" x14ac:dyDescent="0.25">
      <c r="B8624" s="106"/>
      <c r="C8624" s="106"/>
      <c r="D8624" s="139"/>
      <c r="E8624" s="140"/>
      <c r="F8624" s="140"/>
      <c r="G8624" s="140"/>
      <c r="M8624" s="140"/>
      <c r="N8624" s="167"/>
      <c r="O8624" s="167"/>
      <c r="P8624" s="142"/>
      <c r="Q8624" s="142"/>
      <c r="R8624" s="142"/>
      <c r="S8624" s="139"/>
    </row>
    <row r="8625" spans="2:19" ht="15.75" customHeight="1" x14ac:dyDescent="0.25">
      <c r="B8625" s="106"/>
      <c r="C8625" s="106"/>
      <c r="D8625" s="139"/>
      <c r="E8625" s="140"/>
      <c r="F8625" s="140"/>
      <c r="G8625" s="140"/>
      <c r="M8625" s="140"/>
      <c r="N8625" s="167"/>
      <c r="O8625" s="167"/>
      <c r="P8625" s="142"/>
      <c r="Q8625" s="142"/>
      <c r="R8625" s="142"/>
      <c r="S8625" s="139"/>
    </row>
    <row r="8626" spans="2:19" ht="15.75" customHeight="1" x14ac:dyDescent="0.25">
      <c r="B8626" s="106"/>
      <c r="C8626" s="106"/>
      <c r="D8626" s="139"/>
      <c r="E8626" s="140"/>
      <c r="F8626" s="140"/>
      <c r="G8626" s="140"/>
      <c r="M8626" s="140"/>
      <c r="N8626" s="167"/>
      <c r="O8626" s="167"/>
      <c r="P8626" s="142"/>
      <c r="Q8626" s="142"/>
      <c r="R8626" s="142"/>
      <c r="S8626" s="139"/>
    </row>
    <row r="8627" spans="2:19" ht="15.75" customHeight="1" x14ac:dyDescent="0.25">
      <c r="B8627" s="106"/>
      <c r="C8627" s="106"/>
      <c r="D8627" s="139"/>
      <c r="E8627" s="140"/>
      <c r="F8627" s="140"/>
      <c r="G8627" s="140"/>
      <c r="M8627" s="140"/>
      <c r="N8627" s="167"/>
      <c r="O8627" s="167"/>
      <c r="P8627" s="142"/>
      <c r="Q8627" s="142"/>
      <c r="R8627" s="142"/>
      <c r="S8627" s="139"/>
    </row>
    <row r="8628" spans="2:19" ht="15.75" customHeight="1" x14ac:dyDescent="0.25">
      <c r="B8628" s="106"/>
      <c r="C8628" s="106"/>
      <c r="D8628" s="139"/>
      <c r="E8628" s="140"/>
      <c r="F8628" s="140"/>
      <c r="G8628" s="140"/>
      <c r="M8628" s="140"/>
      <c r="N8628" s="167"/>
      <c r="O8628" s="167"/>
      <c r="P8628" s="142"/>
      <c r="Q8628" s="142"/>
      <c r="R8628" s="142"/>
      <c r="S8628" s="139"/>
    </row>
    <row r="8629" spans="2:19" ht="15.75" customHeight="1" x14ac:dyDescent="0.25">
      <c r="B8629" s="106"/>
      <c r="C8629" s="106"/>
      <c r="D8629" s="139"/>
      <c r="E8629" s="140"/>
      <c r="F8629" s="140"/>
      <c r="G8629" s="140"/>
      <c r="M8629" s="140"/>
      <c r="N8629" s="167"/>
      <c r="O8629" s="167"/>
      <c r="P8629" s="142"/>
      <c r="Q8629" s="142"/>
      <c r="R8629" s="142"/>
      <c r="S8629" s="139"/>
    </row>
    <row r="8630" spans="2:19" ht="15.75" customHeight="1" x14ac:dyDescent="0.25">
      <c r="B8630" s="106"/>
      <c r="C8630" s="106"/>
      <c r="D8630" s="139"/>
      <c r="E8630" s="140"/>
      <c r="F8630" s="140"/>
      <c r="G8630" s="140"/>
      <c r="M8630" s="140"/>
      <c r="N8630" s="167"/>
      <c r="O8630" s="167"/>
      <c r="P8630" s="142"/>
      <c r="Q8630" s="142"/>
      <c r="R8630" s="142"/>
      <c r="S8630" s="139"/>
    </row>
    <row r="8631" spans="2:19" ht="15.75" customHeight="1" x14ac:dyDescent="0.25">
      <c r="B8631" s="106"/>
      <c r="C8631" s="106"/>
      <c r="D8631" s="139"/>
      <c r="E8631" s="140"/>
      <c r="F8631" s="140"/>
      <c r="G8631" s="140"/>
      <c r="M8631" s="140"/>
      <c r="N8631" s="167"/>
      <c r="O8631" s="167"/>
      <c r="P8631" s="142"/>
      <c r="Q8631" s="142"/>
      <c r="R8631" s="142"/>
      <c r="S8631" s="139"/>
    </row>
    <row r="8632" spans="2:19" ht="15.75" customHeight="1" x14ac:dyDescent="0.25">
      <c r="B8632" s="106"/>
      <c r="C8632" s="106"/>
      <c r="D8632" s="139"/>
      <c r="E8632" s="140"/>
      <c r="F8632" s="140"/>
      <c r="G8632" s="140"/>
      <c r="M8632" s="140"/>
      <c r="N8632" s="167"/>
      <c r="O8632" s="167"/>
      <c r="P8632" s="142"/>
      <c r="Q8632" s="142"/>
      <c r="R8632" s="142"/>
      <c r="S8632" s="139"/>
    </row>
    <row r="8633" spans="2:19" ht="15.75" customHeight="1" x14ac:dyDescent="0.25">
      <c r="B8633" s="106"/>
      <c r="C8633" s="106"/>
      <c r="D8633" s="139"/>
      <c r="E8633" s="140"/>
      <c r="F8633" s="140"/>
      <c r="G8633" s="140"/>
      <c r="M8633" s="140"/>
      <c r="N8633" s="167"/>
      <c r="O8633" s="167"/>
      <c r="P8633" s="142"/>
      <c r="Q8633" s="142"/>
      <c r="R8633" s="142"/>
      <c r="S8633" s="139"/>
    </row>
    <row r="8634" spans="2:19" ht="15.75" customHeight="1" x14ac:dyDescent="0.25">
      <c r="B8634" s="106"/>
      <c r="C8634" s="106"/>
      <c r="D8634" s="139"/>
      <c r="E8634" s="140"/>
      <c r="F8634" s="140"/>
      <c r="G8634" s="140"/>
      <c r="M8634" s="140"/>
      <c r="N8634" s="167"/>
      <c r="O8634" s="167"/>
      <c r="P8634" s="142"/>
      <c r="Q8634" s="142"/>
      <c r="R8634" s="142"/>
      <c r="S8634" s="139"/>
    </row>
    <row r="8635" spans="2:19" ht="15.75" customHeight="1" x14ac:dyDescent="0.25">
      <c r="B8635" s="106"/>
      <c r="C8635" s="106"/>
      <c r="D8635" s="139"/>
      <c r="E8635" s="140"/>
      <c r="F8635" s="140"/>
      <c r="G8635" s="140"/>
      <c r="M8635" s="140"/>
      <c r="N8635" s="167"/>
      <c r="O8635" s="167"/>
      <c r="P8635" s="142"/>
      <c r="Q8635" s="142"/>
      <c r="R8635" s="142"/>
      <c r="S8635" s="139"/>
    </row>
    <row r="8636" spans="2:19" ht="15.75" customHeight="1" x14ac:dyDescent="0.25">
      <c r="B8636" s="106"/>
      <c r="C8636" s="106"/>
      <c r="D8636" s="139"/>
      <c r="E8636" s="140"/>
      <c r="F8636" s="140"/>
      <c r="G8636" s="140"/>
      <c r="M8636" s="140"/>
      <c r="N8636" s="167"/>
      <c r="O8636" s="167"/>
      <c r="P8636" s="142"/>
      <c r="Q8636" s="142"/>
      <c r="R8636" s="142"/>
      <c r="S8636" s="139"/>
    </row>
    <row r="8637" spans="2:19" ht="15.75" customHeight="1" x14ac:dyDescent="0.25">
      <c r="B8637" s="106"/>
      <c r="C8637" s="106"/>
      <c r="D8637" s="139"/>
      <c r="E8637" s="140"/>
      <c r="F8637" s="140"/>
      <c r="G8637" s="140"/>
      <c r="M8637" s="140"/>
      <c r="N8637" s="167"/>
      <c r="O8637" s="167"/>
      <c r="P8637" s="142"/>
      <c r="Q8637" s="142"/>
      <c r="R8637" s="142"/>
      <c r="S8637" s="139"/>
    </row>
    <row r="8638" spans="2:19" ht="15.75" customHeight="1" x14ac:dyDescent="0.25">
      <c r="B8638" s="106"/>
      <c r="C8638" s="106"/>
      <c r="D8638" s="139"/>
      <c r="E8638" s="140"/>
      <c r="F8638" s="140"/>
      <c r="G8638" s="140"/>
      <c r="M8638" s="140"/>
      <c r="N8638" s="167"/>
      <c r="O8638" s="167"/>
      <c r="P8638" s="142"/>
      <c r="Q8638" s="142"/>
      <c r="R8638" s="142"/>
      <c r="S8638" s="139"/>
    </row>
    <row r="8639" spans="2:19" ht="15.75" customHeight="1" x14ac:dyDescent="0.25">
      <c r="B8639" s="106"/>
      <c r="C8639" s="106"/>
      <c r="D8639" s="139"/>
      <c r="E8639" s="140"/>
      <c r="F8639" s="140"/>
      <c r="G8639" s="140"/>
      <c r="M8639" s="140"/>
      <c r="N8639" s="167"/>
      <c r="O8639" s="167"/>
      <c r="P8639" s="142"/>
      <c r="Q8639" s="142"/>
      <c r="R8639" s="142"/>
      <c r="S8639" s="139"/>
    </row>
    <row r="8640" spans="2:19" ht="15.75" customHeight="1" x14ac:dyDescent="0.25">
      <c r="B8640" s="106"/>
      <c r="C8640" s="106"/>
      <c r="D8640" s="139"/>
      <c r="E8640" s="140"/>
      <c r="F8640" s="140"/>
      <c r="G8640" s="140"/>
      <c r="M8640" s="140"/>
      <c r="N8640" s="167"/>
      <c r="O8640" s="167"/>
      <c r="P8640" s="142"/>
      <c r="Q8640" s="142"/>
      <c r="R8640" s="142"/>
      <c r="S8640" s="139"/>
    </row>
    <row r="8641" spans="2:19" ht="15.75" customHeight="1" x14ac:dyDescent="0.25">
      <c r="B8641" s="106"/>
      <c r="C8641" s="106"/>
      <c r="D8641" s="139"/>
      <c r="E8641" s="140"/>
      <c r="F8641" s="140"/>
      <c r="G8641" s="140"/>
      <c r="M8641" s="140"/>
      <c r="N8641" s="167"/>
      <c r="O8641" s="167"/>
      <c r="P8641" s="142"/>
      <c r="Q8641" s="142"/>
      <c r="R8641" s="142"/>
      <c r="S8641" s="139"/>
    </row>
    <row r="8642" spans="2:19" ht="15.75" customHeight="1" x14ac:dyDescent="0.25">
      <c r="B8642" s="106"/>
      <c r="C8642" s="106"/>
      <c r="D8642" s="139"/>
      <c r="E8642" s="140"/>
      <c r="F8642" s="140"/>
      <c r="G8642" s="140"/>
      <c r="M8642" s="140"/>
      <c r="N8642" s="167"/>
      <c r="O8642" s="167"/>
      <c r="P8642" s="142"/>
      <c r="Q8642" s="142"/>
      <c r="R8642" s="142"/>
      <c r="S8642" s="139"/>
    </row>
    <row r="8643" spans="2:19" ht="15.75" customHeight="1" x14ac:dyDescent="0.25">
      <c r="B8643" s="106"/>
      <c r="C8643" s="106"/>
      <c r="D8643" s="139"/>
      <c r="E8643" s="140"/>
      <c r="F8643" s="140"/>
      <c r="G8643" s="140"/>
      <c r="M8643" s="140"/>
      <c r="N8643" s="167"/>
      <c r="O8643" s="167"/>
      <c r="P8643" s="142"/>
      <c r="Q8643" s="142"/>
      <c r="R8643" s="142"/>
      <c r="S8643" s="139"/>
    </row>
    <row r="8644" spans="2:19" ht="15.75" customHeight="1" x14ac:dyDescent="0.25">
      <c r="B8644" s="106"/>
      <c r="C8644" s="106"/>
      <c r="D8644" s="139"/>
      <c r="E8644" s="140"/>
      <c r="F8644" s="140"/>
      <c r="G8644" s="140"/>
      <c r="M8644" s="140"/>
      <c r="N8644" s="167"/>
      <c r="O8644" s="167"/>
      <c r="P8644" s="142"/>
      <c r="Q8644" s="142"/>
      <c r="R8644" s="142"/>
      <c r="S8644" s="139"/>
    </row>
    <row r="8645" spans="2:19" ht="15.75" customHeight="1" x14ac:dyDescent="0.25">
      <c r="B8645" s="106"/>
      <c r="C8645" s="106"/>
      <c r="D8645" s="139"/>
      <c r="E8645" s="140"/>
      <c r="F8645" s="140"/>
      <c r="G8645" s="140"/>
      <c r="M8645" s="140"/>
      <c r="N8645" s="167"/>
      <c r="O8645" s="167"/>
      <c r="P8645" s="142"/>
      <c r="Q8645" s="142"/>
      <c r="R8645" s="142"/>
      <c r="S8645" s="139"/>
    </row>
    <row r="8646" spans="2:19" ht="15.75" customHeight="1" x14ac:dyDescent="0.25">
      <c r="B8646" s="106"/>
      <c r="C8646" s="106"/>
      <c r="D8646" s="139"/>
      <c r="E8646" s="140"/>
      <c r="F8646" s="140"/>
      <c r="G8646" s="140"/>
      <c r="M8646" s="140"/>
      <c r="N8646" s="167"/>
      <c r="O8646" s="167"/>
      <c r="P8646" s="142"/>
      <c r="Q8646" s="142"/>
      <c r="R8646" s="142"/>
      <c r="S8646" s="139"/>
    </row>
    <row r="8647" spans="2:19" ht="15.75" customHeight="1" x14ac:dyDescent="0.25">
      <c r="B8647" s="106"/>
      <c r="C8647" s="106"/>
      <c r="D8647" s="139"/>
      <c r="E8647" s="140"/>
      <c r="F8647" s="140"/>
      <c r="G8647" s="140"/>
      <c r="M8647" s="140"/>
      <c r="N8647" s="167"/>
      <c r="O8647" s="167"/>
      <c r="P8647" s="142"/>
      <c r="Q8647" s="142"/>
      <c r="R8647" s="142"/>
      <c r="S8647" s="139"/>
    </row>
    <row r="8648" spans="2:19" ht="15.75" customHeight="1" x14ac:dyDescent="0.25">
      <c r="B8648" s="106"/>
      <c r="C8648" s="106"/>
      <c r="D8648" s="139"/>
      <c r="E8648" s="140"/>
      <c r="F8648" s="140"/>
      <c r="G8648" s="140"/>
      <c r="M8648" s="140"/>
      <c r="N8648" s="167"/>
      <c r="O8648" s="167"/>
      <c r="P8648" s="142"/>
      <c r="Q8648" s="142"/>
      <c r="R8648" s="142"/>
      <c r="S8648" s="139"/>
    </row>
    <row r="8649" spans="2:19" ht="15.75" customHeight="1" x14ac:dyDescent="0.25">
      <c r="B8649" s="106"/>
      <c r="C8649" s="106"/>
      <c r="D8649" s="139"/>
      <c r="E8649" s="140"/>
      <c r="F8649" s="140"/>
      <c r="G8649" s="140"/>
      <c r="M8649" s="140"/>
      <c r="N8649" s="167"/>
      <c r="O8649" s="167"/>
      <c r="P8649" s="142"/>
      <c r="Q8649" s="142"/>
      <c r="R8649" s="142"/>
      <c r="S8649" s="139"/>
    </row>
    <row r="8650" spans="2:19" ht="15.75" customHeight="1" x14ac:dyDescent="0.25">
      <c r="B8650" s="106"/>
      <c r="C8650" s="106"/>
      <c r="D8650" s="139"/>
      <c r="E8650" s="140"/>
      <c r="F8650" s="140"/>
      <c r="G8650" s="140"/>
      <c r="M8650" s="140"/>
      <c r="N8650" s="167"/>
      <c r="O8650" s="167"/>
      <c r="P8650" s="142"/>
      <c r="Q8650" s="142"/>
      <c r="R8650" s="142"/>
      <c r="S8650" s="139"/>
    </row>
    <row r="8651" spans="2:19" ht="15.75" customHeight="1" x14ac:dyDescent="0.25">
      <c r="B8651" s="106"/>
      <c r="C8651" s="106"/>
      <c r="D8651" s="139"/>
      <c r="E8651" s="140"/>
      <c r="F8651" s="140"/>
      <c r="G8651" s="140"/>
      <c r="M8651" s="140"/>
      <c r="N8651" s="167"/>
      <c r="O8651" s="167"/>
      <c r="P8651" s="142"/>
      <c r="Q8651" s="142"/>
      <c r="R8651" s="142"/>
      <c r="S8651" s="139"/>
    </row>
    <row r="8652" spans="2:19" ht="15.75" customHeight="1" x14ac:dyDescent="0.25">
      <c r="B8652" s="106"/>
      <c r="C8652" s="106"/>
      <c r="D8652" s="139"/>
      <c r="E8652" s="140"/>
      <c r="F8652" s="140"/>
      <c r="G8652" s="140"/>
      <c r="M8652" s="140"/>
      <c r="N8652" s="167"/>
      <c r="O8652" s="167"/>
      <c r="P8652" s="142"/>
      <c r="Q8652" s="142"/>
      <c r="R8652" s="142"/>
      <c r="S8652" s="139"/>
    </row>
    <row r="8653" spans="2:19" ht="15.75" customHeight="1" x14ac:dyDescent="0.25">
      <c r="B8653" s="106"/>
      <c r="C8653" s="106"/>
      <c r="D8653" s="139"/>
      <c r="E8653" s="140"/>
      <c r="F8653" s="140"/>
      <c r="G8653" s="140"/>
      <c r="M8653" s="140"/>
      <c r="N8653" s="167"/>
      <c r="O8653" s="167"/>
      <c r="P8653" s="142"/>
      <c r="Q8653" s="142"/>
      <c r="R8653" s="142"/>
      <c r="S8653" s="139"/>
    </row>
    <row r="8654" spans="2:19" ht="15.75" customHeight="1" x14ac:dyDescent="0.25">
      <c r="B8654" s="106"/>
      <c r="C8654" s="106"/>
      <c r="D8654" s="139"/>
      <c r="E8654" s="140"/>
      <c r="F8654" s="140"/>
      <c r="G8654" s="140"/>
      <c r="M8654" s="140"/>
      <c r="N8654" s="167"/>
      <c r="O8654" s="167"/>
      <c r="P8654" s="142"/>
      <c r="Q8654" s="142"/>
      <c r="R8654" s="142"/>
      <c r="S8654" s="139"/>
    </row>
    <row r="8655" spans="2:19" ht="15.75" customHeight="1" x14ac:dyDescent="0.25">
      <c r="B8655" s="106"/>
      <c r="C8655" s="106"/>
      <c r="D8655" s="139"/>
      <c r="E8655" s="140"/>
      <c r="F8655" s="140"/>
      <c r="G8655" s="140"/>
      <c r="M8655" s="140"/>
      <c r="N8655" s="167"/>
      <c r="O8655" s="167"/>
      <c r="P8655" s="142"/>
      <c r="Q8655" s="142"/>
      <c r="R8655" s="142"/>
      <c r="S8655" s="139"/>
    </row>
    <row r="8656" spans="2:19" ht="15.75" customHeight="1" x14ac:dyDescent="0.25">
      <c r="B8656" s="106"/>
      <c r="C8656" s="106"/>
      <c r="D8656" s="139"/>
      <c r="E8656" s="140"/>
      <c r="F8656" s="140"/>
      <c r="G8656" s="140"/>
      <c r="M8656" s="140"/>
      <c r="N8656" s="167"/>
      <c r="O8656" s="167"/>
      <c r="P8656" s="142"/>
      <c r="Q8656" s="142"/>
      <c r="R8656" s="142"/>
      <c r="S8656" s="139"/>
    </row>
    <row r="8657" spans="2:19" ht="15.75" customHeight="1" x14ac:dyDescent="0.25">
      <c r="B8657" s="106"/>
      <c r="C8657" s="106"/>
      <c r="D8657" s="139"/>
      <c r="E8657" s="140"/>
      <c r="F8657" s="140"/>
      <c r="G8657" s="140"/>
      <c r="M8657" s="140"/>
      <c r="N8657" s="167"/>
      <c r="O8657" s="167"/>
      <c r="P8657" s="142"/>
      <c r="Q8657" s="142"/>
      <c r="R8657" s="142"/>
      <c r="S8657" s="139"/>
    </row>
    <row r="8658" spans="2:19" ht="15.75" customHeight="1" x14ac:dyDescent="0.25">
      <c r="B8658" s="106"/>
      <c r="C8658" s="106"/>
      <c r="D8658" s="139"/>
      <c r="E8658" s="140"/>
      <c r="F8658" s="140"/>
      <c r="G8658" s="140"/>
      <c r="M8658" s="140"/>
      <c r="N8658" s="167"/>
      <c r="O8658" s="167"/>
      <c r="P8658" s="142"/>
      <c r="Q8658" s="142"/>
      <c r="R8658" s="142"/>
      <c r="S8658" s="139"/>
    </row>
    <row r="8659" spans="2:19" ht="15.75" customHeight="1" x14ac:dyDescent="0.25">
      <c r="B8659" s="106"/>
      <c r="C8659" s="106"/>
      <c r="D8659" s="139"/>
      <c r="E8659" s="140"/>
      <c r="F8659" s="140"/>
      <c r="G8659" s="140"/>
      <c r="M8659" s="140"/>
      <c r="N8659" s="167"/>
      <c r="O8659" s="167"/>
      <c r="P8659" s="142"/>
      <c r="Q8659" s="142"/>
      <c r="R8659" s="142"/>
      <c r="S8659" s="139"/>
    </row>
    <row r="8660" spans="2:19" ht="15.75" customHeight="1" x14ac:dyDescent="0.25">
      <c r="B8660" s="106"/>
      <c r="C8660" s="106"/>
      <c r="D8660" s="139"/>
      <c r="E8660" s="140"/>
      <c r="F8660" s="140"/>
      <c r="G8660" s="140"/>
      <c r="M8660" s="140"/>
      <c r="N8660" s="167"/>
      <c r="O8660" s="167"/>
      <c r="P8660" s="142"/>
      <c r="Q8660" s="142"/>
      <c r="R8660" s="142"/>
      <c r="S8660" s="139"/>
    </row>
    <row r="8661" spans="2:19" ht="15.75" customHeight="1" x14ac:dyDescent="0.25">
      <c r="B8661" s="106"/>
      <c r="C8661" s="106"/>
      <c r="D8661" s="139"/>
      <c r="E8661" s="140"/>
      <c r="F8661" s="140"/>
      <c r="G8661" s="140"/>
      <c r="M8661" s="140"/>
      <c r="N8661" s="167"/>
      <c r="O8661" s="167"/>
      <c r="P8661" s="142"/>
      <c r="Q8661" s="142"/>
      <c r="R8661" s="142"/>
      <c r="S8661" s="139"/>
    </row>
    <row r="8662" spans="2:19" ht="15.75" customHeight="1" x14ac:dyDescent="0.25">
      <c r="B8662" s="106"/>
      <c r="C8662" s="106"/>
      <c r="D8662" s="139"/>
      <c r="E8662" s="140"/>
      <c r="F8662" s="140"/>
      <c r="G8662" s="140"/>
      <c r="M8662" s="140"/>
      <c r="N8662" s="167"/>
      <c r="O8662" s="167"/>
      <c r="P8662" s="142"/>
      <c r="Q8662" s="142"/>
      <c r="R8662" s="142"/>
      <c r="S8662" s="139"/>
    </row>
    <row r="8663" spans="2:19" ht="15.75" customHeight="1" x14ac:dyDescent="0.25">
      <c r="B8663" s="106"/>
      <c r="C8663" s="106"/>
      <c r="D8663" s="139"/>
      <c r="E8663" s="140"/>
      <c r="F8663" s="140"/>
      <c r="G8663" s="140"/>
      <c r="M8663" s="140"/>
      <c r="N8663" s="167"/>
      <c r="O8663" s="167"/>
      <c r="P8663" s="142"/>
      <c r="Q8663" s="142"/>
      <c r="R8663" s="142"/>
      <c r="S8663" s="139"/>
    </row>
    <row r="8664" spans="2:19" ht="15.75" customHeight="1" x14ac:dyDescent="0.25">
      <c r="B8664" s="106"/>
      <c r="C8664" s="106"/>
      <c r="D8664" s="139"/>
      <c r="E8664" s="140"/>
      <c r="F8664" s="140"/>
      <c r="G8664" s="140"/>
      <c r="M8664" s="140"/>
      <c r="N8664" s="167"/>
      <c r="O8664" s="167"/>
      <c r="P8664" s="142"/>
      <c r="Q8664" s="142"/>
      <c r="R8664" s="142"/>
      <c r="S8664" s="139"/>
    </row>
    <row r="8665" spans="2:19" ht="15.75" customHeight="1" x14ac:dyDescent="0.25">
      <c r="B8665" s="106"/>
      <c r="C8665" s="106"/>
      <c r="D8665" s="139"/>
      <c r="E8665" s="140"/>
      <c r="F8665" s="140"/>
      <c r="G8665" s="140"/>
      <c r="M8665" s="140"/>
      <c r="N8665" s="167"/>
      <c r="O8665" s="167"/>
      <c r="P8665" s="142"/>
      <c r="Q8665" s="142"/>
      <c r="R8665" s="142"/>
      <c r="S8665" s="139"/>
    </row>
    <row r="8666" spans="2:19" ht="15.75" customHeight="1" x14ac:dyDescent="0.25">
      <c r="B8666" s="106"/>
      <c r="C8666" s="106"/>
      <c r="D8666" s="139"/>
      <c r="E8666" s="140"/>
      <c r="F8666" s="140"/>
      <c r="G8666" s="140"/>
      <c r="M8666" s="140"/>
      <c r="N8666" s="167"/>
      <c r="O8666" s="167"/>
      <c r="P8666" s="142"/>
      <c r="Q8666" s="142"/>
      <c r="R8666" s="142"/>
      <c r="S8666" s="139"/>
    </row>
    <row r="8667" spans="2:19" ht="15.75" customHeight="1" x14ac:dyDescent="0.25">
      <c r="B8667" s="106"/>
      <c r="C8667" s="106"/>
      <c r="D8667" s="139"/>
      <c r="E8667" s="140"/>
      <c r="F8667" s="140"/>
      <c r="G8667" s="140"/>
      <c r="M8667" s="140"/>
      <c r="N8667" s="167"/>
      <c r="O8667" s="167"/>
      <c r="P8667" s="142"/>
      <c r="Q8667" s="142"/>
      <c r="R8667" s="142"/>
      <c r="S8667" s="139"/>
    </row>
    <row r="8668" spans="2:19" ht="15.75" customHeight="1" x14ac:dyDescent="0.25">
      <c r="B8668" s="106"/>
      <c r="C8668" s="106"/>
      <c r="D8668" s="139"/>
      <c r="E8668" s="140"/>
      <c r="F8668" s="140"/>
      <c r="G8668" s="140"/>
      <c r="M8668" s="140"/>
      <c r="N8668" s="167"/>
      <c r="O8668" s="167"/>
      <c r="P8668" s="142"/>
      <c r="Q8668" s="142"/>
      <c r="R8668" s="142"/>
      <c r="S8668" s="139"/>
    </row>
    <row r="8669" spans="2:19" ht="15.75" customHeight="1" x14ac:dyDescent="0.25">
      <c r="B8669" s="106"/>
      <c r="C8669" s="106"/>
      <c r="D8669" s="139"/>
      <c r="E8669" s="140"/>
      <c r="F8669" s="140"/>
      <c r="G8669" s="140"/>
      <c r="M8669" s="140"/>
      <c r="N8669" s="167"/>
      <c r="O8669" s="167"/>
      <c r="P8669" s="142"/>
      <c r="Q8669" s="142"/>
      <c r="R8669" s="142"/>
      <c r="S8669" s="139"/>
    </row>
    <row r="8670" spans="2:19" ht="15.75" customHeight="1" x14ac:dyDescent="0.25">
      <c r="B8670" s="106"/>
      <c r="C8670" s="106"/>
      <c r="D8670" s="139"/>
      <c r="E8670" s="140"/>
      <c r="F8670" s="140"/>
      <c r="G8670" s="140"/>
      <c r="M8670" s="140"/>
      <c r="N8670" s="167"/>
      <c r="O8670" s="167"/>
      <c r="P8670" s="142"/>
      <c r="Q8670" s="142"/>
      <c r="R8670" s="142"/>
      <c r="S8670" s="139"/>
    </row>
    <row r="8671" spans="2:19" ht="15.75" customHeight="1" x14ac:dyDescent="0.25">
      <c r="B8671" s="106"/>
      <c r="C8671" s="106"/>
      <c r="D8671" s="139"/>
      <c r="E8671" s="140"/>
      <c r="F8671" s="140"/>
      <c r="G8671" s="140"/>
      <c r="M8671" s="140"/>
      <c r="N8671" s="167"/>
      <c r="O8671" s="167"/>
      <c r="P8671" s="142"/>
      <c r="Q8671" s="142"/>
      <c r="R8671" s="142"/>
      <c r="S8671" s="139"/>
    </row>
    <row r="8672" spans="2:19" ht="15.75" customHeight="1" x14ac:dyDescent="0.25">
      <c r="B8672" s="106"/>
      <c r="C8672" s="106"/>
      <c r="D8672" s="139"/>
      <c r="E8672" s="140"/>
      <c r="F8672" s="140"/>
      <c r="G8672" s="140"/>
      <c r="M8672" s="140"/>
      <c r="N8672" s="167"/>
      <c r="O8672" s="167"/>
      <c r="P8672" s="142"/>
      <c r="Q8672" s="142"/>
      <c r="R8672" s="142"/>
      <c r="S8672" s="139"/>
    </row>
    <row r="8673" spans="2:19" ht="15.75" customHeight="1" x14ac:dyDescent="0.25">
      <c r="B8673" s="106"/>
      <c r="C8673" s="106"/>
      <c r="D8673" s="139"/>
      <c r="E8673" s="140"/>
      <c r="F8673" s="140"/>
      <c r="G8673" s="140"/>
      <c r="M8673" s="140"/>
      <c r="N8673" s="167"/>
      <c r="O8673" s="167"/>
      <c r="P8673" s="142"/>
      <c r="Q8673" s="142"/>
      <c r="R8673" s="142"/>
      <c r="S8673" s="139"/>
    </row>
    <row r="8674" spans="2:19" ht="15.75" customHeight="1" x14ac:dyDescent="0.25">
      <c r="B8674" s="106"/>
      <c r="C8674" s="106"/>
      <c r="D8674" s="139"/>
      <c r="E8674" s="140"/>
      <c r="F8674" s="140"/>
      <c r="G8674" s="140"/>
      <c r="M8674" s="140"/>
      <c r="N8674" s="167"/>
      <c r="O8674" s="167"/>
      <c r="P8674" s="142"/>
      <c r="Q8674" s="142"/>
      <c r="R8674" s="142"/>
      <c r="S8674" s="139"/>
    </row>
    <row r="8675" spans="2:19" ht="15.75" customHeight="1" x14ac:dyDescent="0.25">
      <c r="B8675" s="106"/>
      <c r="C8675" s="106"/>
      <c r="D8675" s="139"/>
      <c r="E8675" s="140"/>
      <c r="F8675" s="140"/>
      <c r="G8675" s="140"/>
      <c r="M8675" s="140"/>
      <c r="N8675" s="167"/>
      <c r="O8675" s="167"/>
      <c r="P8675" s="142"/>
      <c r="Q8675" s="142"/>
      <c r="R8675" s="142"/>
      <c r="S8675" s="139"/>
    </row>
    <row r="8676" spans="2:19" ht="15.75" customHeight="1" x14ac:dyDescent="0.25">
      <c r="B8676" s="106"/>
      <c r="C8676" s="106"/>
      <c r="D8676" s="139"/>
      <c r="E8676" s="140"/>
      <c r="F8676" s="140"/>
      <c r="G8676" s="140"/>
      <c r="M8676" s="140"/>
      <c r="N8676" s="167"/>
      <c r="O8676" s="167"/>
      <c r="P8676" s="142"/>
      <c r="Q8676" s="142"/>
      <c r="R8676" s="142"/>
      <c r="S8676" s="139"/>
    </row>
    <row r="8677" spans="2:19" ht="15.75" customHeight="1" x14ac:dyDescent="0.25">
      <c r="B8677" s="106"/>
      <c r="C8677" s="106"/>
      <c r="D8677" s="139"/>
      <c r="E8677" s="140"/>
      <c r="F8677" s="140"/>
      <c r="G8677" s="140"/>
      <c r="M8677" s="140"/>
      <c r="N8677" s="167"/>
      <c r="O8677" s="167"/>
      <c r="P8677" s="142"/>
      <c r="Q8677" s="142"/>
      <c r="R8677" s="142"/>
      <c r="S8677" s="139"/>
    </row>
    <row r="8678" spans="2:19" ht="15.75" customHeight="1" x14ac:dyDescent="0.25">
      <c r="B8678" s="106"/>
      <c r="C8678" s="106"/>
      <c r="D8678" s="139"/>
      <c r="E8678" s="140"/>
      <c r="F8678" s="140"/>
      <c r="G8678" s="140"/>
      <c r="M8678" s="140"/>
      <c r="N8678" s="167"/>
      <c r="O8678" s="167"/>
      <c r="P8678" s="142"/>
      <c r="Q8678" s="142"/>
      <c r="R8678" s="142"/>
      <c r="S8678" s="139"/>
    </row>
    <row r="8679" spans="2:19" ht="15.75" customHeight="1" x14ac:dyDescent="0.25">
      <c r="B8679" s="106"/>
      <c r="C8679" s="106"/>
      <c r="D8679" s="139"/>
      <c r="E8679" s="140"/>
      <c r="F8679" s="140"/>
      <c r="G8679" s="140"/>
      <c r="M8679" s="140"/>
      <c r="N8679" s="167"/>
      <c r="O8679" s="167"/>
      <c r="P8679" s="142"/>
      <c r="Q8679" s="142"/>
      <c r="R8679" s="142"/>
      <c r="S8679" s="139"/>
    </row>
    <row r="8680" spans="2:19" ht="15.75" customHeight="1" x14ac:dyDescent="0.25">
      <c r="B8680" s="106"/>
      <c r="C8680" s="106"/>
      <c r="D8680" s="139"/>
      <c r="E8680" s="140"/>
      <c r="F8680" s="140"/>
      <c r="G8680" s="140"/>
      <c r="M8680" s="140"/>
      <c r="N8680" s="167"/>
      <c r="O8680" s="167"/>
      <c r="P8680" s="142"/>
      <c r="Q8680" s="142"/>
      <c r="R8680" s="142"/>
      <c r="S8680" s="139"/>
    </row>
    <row r="8681" spans="2:19" ht="15.75" customHeight="1" x14ac:dyDescent="0.25">
      <c r="B8681" s="106"/>
      <c r="C8681" s="106"/>
      <c r="D8681" s="139"/>
      <c r="E8681" s="140"/>
      <c r="F8681" s="140"/>
      <c r="G8681" s="140"/>
      <c r="M8681" s="140"/>
      <c r="N8681" s="167"/>
      <c r="O8681" s="167"/>
      <c r="P8681" s="142"/>
      <c r="Q8681" s="142"/>
      <c r="R8681" s="142"/>
      <c r="S8681" s="139"/>
    </row>
    <row r="8682" spans="2:19" ht="15.75" customHeight="1" x14ac:dyDescent="0.25">
      <c r="B8682" s="106"/>
      <c r="C8682" s="106"/>
      <c r="D8682" s="139"/>
      <c r="E8682" s="140"/>
      <c r="F8682" s="140"/>
      <c r="G8682" s="140"/>
      <c r="M8682" s="140"/>
      <c r="N8682" s="167"/>
      <c r="O8682" s="167"/>
      <c r="P8682" s="142"/>
      <c r="Q8682" s="142"/>
      <c r="R8682" s="142"/>
      <c r="S8682" s="139"/>
    </row>
    <row r="8683" spans="2:19" ht="15.75" customHeight="1" x14ac:dyDescent="0.25">
      <c r="B8683" s="106"/>
      <c r="C8683" s="106"/>
      <c r="D8683" s="139"/>
      <c r="E8683" s="140"/>
      <c r="F8683" s="140"/>
      <c r="G8683" s="140"/>
      <c r="M8683" s="140"/>
      <c r="N8683" s="167"/>
      <c r="O8683" s="167"/>
      <c r="P8683" s="142"/>
      <c r="Q8683" s="142"/>
      <c r="R8683" s="142"/>
      <c r="S8683" s="139"/>
    </row>
    <row r="8684" spans="2:19" ht="15.75" customHeight="1" x14ac:dyDescent="0.25">
      <c r="B8684" s="106"/>
      <c r="C8684" s="106"/>
      <c r="D8684" s="139"/>
      <c r="E8684" s="140"/>
      <c r="F8684" s="140"/>
      <c r="G8684" s="140"/>
      <c r="M8684" s="140"/>
      <c r="N8684" s="167"/>
      <c r="O8684" s="167"/>
      <c r="P8684" s="142"/>
      <c r="Q8684" s="142"/>
      <c r="R8684" s="142"/>
      <c r="S8684" s="139"/>
    </row>
    <row r="8685" spans="2:19" ht="15.75" customHeight="1" x14ac:dyDescent="0.25">
      <c r="B8685" s="106"/>
      <c r="C8685" s="106"/>
      <c r="D8685" s="139"/>
      <c r="E8685" s="140"/>
      <c r="F8685" s="140"/>
      <c r="G8685" s="140"/>
      <c r="M8685" s="140"/>
      <c r="N8685" s="167"/>
      <c r="O8685" s="167"/>
      <c r="P8685" s="142"/>
      <c r="Q8685" s="142"/>
      <c r="R8685" s="142"/>
      <c r="S8685" s="139"/>
    </row>
    <row r="8686" spans="2:19" ht="15.75" customHeight="1" x14ac:dyDescent="0.25">
      <c r="B8686" s="106"/>
      <c r="C8686" s="106"/>
      <c r="D8686" s="139"/>
      <c r="E8686" s="140"/>
      <c r="F8686" s="140"/>
      <c r="G8686" s="140"/>
      <c r="M8686" s="140"/>
      <c r="N8686" s="167"/>
      <c r="O8686" s="167"/>
      <c r="P8686" s="142"/>
      <c r="Q8686" s="142"/>
      <c r="R8686" s="142"/>
      <c r="S8686" s="139"/>
    </row>
    <row r="8687" spans="2:19" ht="15.75" customHeight="1" x14ac:dyDescent="0.25">
      <c r="B8687" s="106"/>
      <c r="C8687" s="106"/>
      <c r="D8687" s="139"/>
      <c r="E8687" s="140"/>
      <c r="F8687" s="140"/>
      <c r="G8687" s="140"/>
      <c r="M8687" s="140"/>
      <c r="N8687" s="167"/>
      <c r="O8687" s="167"/>
      <c r="P8687" s="142"/>
      <c r="Q8687" s="142"/>
      <c r="R8687" s="142"/>
      <c r="S8687" s="139"/>
    </row>
    <row r="8688" spans="2:19" ht="15.75" customHeight="1" x14ac:dyDescent="0.25">
      <c r="B8688" s="106"/>
      <c r="C8688" s="106"/>
      <c r="D8688" s="139"/>
      <c r="E8688" s="140"/>
      <c r="F8688" s="140"/>
      <c r="G8688" s="140"/>
      <c r="M8688" s="140"/>
      <c r="N8688" s="167"/>
      <c r="O8688" s="167"/>
      <c r="P8688" s="142"/>
      <c r="Q8688" s="142"/>
      <c r="R8688" s="142"/>
      <c r="S8688" s="139"/>
    </row>
    <row r="8689" spans="2:19" ht="15.75" customHeight="1" x14ac:dyDescent="0.25">
      <c r="B8689" s="106"/>
      <c r="C8689" s="106"/>
      <c r="D8689" s="139"/>
      <c r="E8689" s="140"/>
      <c r="F8689" s="140"/>
      <c r="G8689" s="140"/>
      <c r="M8689" s="140"/>
      <c r="N8689" s="167"/>
      <c r="O8689" s="167"/>
      <c r="P8689" s="142"/>
      <c r="Q8689" s="142"/>
      <c r="R8689" s="142"/>
      <c r="S8689" s="139"/>
    </row>
    <row r="8690" spans="2:19" ht="15.75" customHeight="1" x14ac:dyDescent="0.25">
      <c r="B8690" s="106"/>
      <c r="C8690" s="106"/>
      <c r="D8690" s="139"/>
      <c r="E8690" s="140"/>
      <c r="F8690" s="140"/>
      <c r="G8690" s="140"/>
      <c r="M8690" s="140"/>
      <c r="N8690" s="167"/>
      <c r="O8690" s="167"/>
      <c r="P8690" s="142"/>
      <c r="Q8690" s="142"/>
      <c r="R8690" s="142"/>
      <c r="S8690" s="139"/>
    </row>
    <row r="8691" spans="2:19" ht="15.75" customHeight="1" x14ac:dyDescent="0.25">
      <c r="B8691" s="106"/>
      <c r="C8691" s="106"/>
      <c r="D8691" s="139"/>
      <c r="E8691" s="140"/>
      <c r="F8691" s="140"/>
      <c r="G8691" s="140"/>
      <c r="M8691" s="140"/>
      <c r="N8691" s="167"/>
      <c r="O8691" s="167"/>
      <c r="P8691" s="142"/>
      <c r="Q8691" s="142"/>
      <c r="R8691" s="142"/>
      <c r="S8691" s="139"/>
    </row>
    <row r="8692" spans="2:19" ht="15.75" customHeight="1" x14ac:dyDescent="0.25">
      <c r="B8692" s="106"/>
      <c r="C8692" s="106"/>
      <c r="D8692" s="139"/>
      <c r="E8692" s="140"/>
      <c r="F8692" s="140"/>
      <c r="G8692" s="140"/>
      <c r="M8692" s="140"/>
      <c r="N8692" s="167"/>
      <c r="O8692" s="167"/>
      <c r="P8692" s="142"/>
      <c r="Q8692" s="142"/>
      <c r="R8692" s="142"/>
      <c r="S8692" s="139"/>
    </row>
    <row r="8693" spans="2:19" ht="15.75" customHeight="1" x14ac:dyDescent="0.25">
      <c r="B8693" s="106"/>
      <c r="C8693" s="106"/>
      <c r="D8693" s="139"/>
      <c r="E8693" s="140"/>
      <c r="F8693" s="140"/>
      <c r="G8693" s="140"/>
      <c r="M8693" s="140"/>
      <c r="N8693" s="167"/>
      <c r="O8693" s="167"/>
      <c r="P8693" s="142"/>
      <c r="Q8693" s="142"/>
      <c r="R8693" s="142"/>
      <c r="S8693" s="139"/>
    </row>
    <row r="8694" spans="2:19" ht="15.75" customHeight="1" x14ac:dyDescent="0.25">
      <c r="B8694" s="106"/>
      <c r="C8694" s="106"/>
      <c r="D8694" s="139"/>
      <c r="E8694" s="140"/>
      <c r="F8694" s="140"/>
      <c r="G8694" s="140"/>
      <c r="M8694" s="140"/>
      <c r="N8694" s="167"/>
      <c r="O8694" s="167"/>
      <c r="P8694" s="142"/>
      <c r="Q8694" s="142"/>
      <c r="R8694" s="142"/>
      <c r="S8694" s="139"/>
    </row>
    <row r="8695" spans="2:19" ht="15.75" customHeight="1" x14ac:dyDescent="0.25">
      <c r="B8695" s="106"/>
      <c r="C8695" s="106"/>
      <c r="D8695" s="139"/>
      <c r="E8695" s="140"/>
      <c r="F8695" s="140"/>
      <c r="G8695" s="140"/>
      <c r="M8695" s="140"/>
      <c r="N8695" s="167"/>
      <c r="O8695" s="167"/>
      <c r="P8695" s="142"/>
      <c r="Q8695" s="142"/>
      <c r="R8695" s="142"/>
      <c r="S8695" s="139"/>
    </row>
    <row r="8696" spans="2:19" ht="15.75" customHeight="1" x14ac:dyDescent="0.25">
      <c r="B8696" s="106"/>
      <c r="C8696" s="106"/>
      <c r="D8696" s="139"/>
      <c r="E8696" s="140"/>
      <c r="F8696" s="140"/>
      <c r="G8696" s="140"/>
      <c r="M8696" s="140"/>
      <c r="N8696" s="167"/>
      <c r="O8696" s="167"/>
      <c r="P8696" s="142"/>
      <c r="Q8696" s="142"/>
      <c r="R8696" s="142"/>
      <c r="S8696" s="139"/>
    </row>
    <row r="8697" spans="2:19" ht="15.75" customHeight="1" x14ac:dyDescent="0.25">
      <c r="B8697" s="106"/>
      <c r="C8697" s="106"/>
      <c r="D8697" s="139"/>
      <c r="E8697" s="140"/>
      <c r="F8697" s="140"/>
      <c r="G8697" s="140"/>
      <c r="M8697" s="140"/>
      <c r="N8697" s="167"/>
      <c r="O8697" s="167"/>
      <c r="P8697" s="142"/>
      <c r="Q8697" s="142"/>
      <c r="R8697" s="142"/>
      <c r="S8697" s="139"/>
    </row>
    <row r="8698" spans="2:19" ht="15.75" customHeight="1" x14ac:dyDescent="0.25">
      <c r="B8698" s="106"/>
      <c r="C8698" s="106"/>
      <c r="D8698" s="139"/>
      <c r="E8698" s="140"/>
      <c r="F8698" s="140"/>
      <c r="G8698" s="140"/>
      <c r="M8698" s="140"/>
      <c r="N8698" s="167"/>
      <c r="O8698" s="167"/>
      <c r="P8698" s="142"/>
      <c r="Q8698" s="142"/>
      <c r="R8698" s="142"/>
      <c r="S8698" s="139"/>
    </row>
    <row r="8699" spans="2:19" ht="15.75" customHeight="1" x14ac:dyDescent="0.25">
      <c r="B8699" s="106"/>
      <c r="C8699" s="106"/>
      <c r="D8699" s="139"/>
      <c r="E8699" s="140"/>
      <c r="F8699" s="140"/>
      <c r="G8699" s="140"/>
      <c r="M8699" s="140"/>
      <c r="N8699" s="167"/>
      <c r="O8699" s="167"/>
      <c r="P8699" s="142"/>
      <c r="Q8699" s="142"/>
      <c r="R8699" s="142"/>
      <c r="S8699" s="139"/>
    </row>
    <row r="8700" spans="2:19" ht="15.75" customHeight="1" x14ac:dyDescent="0.25">
      <c r="B8700" s="106"/>
      <c r="C8700" s="106"/>
      <c r="D8700" s="139"/>
      <c r="E8700" s="140"/>
      <c r="F8700" s="140"/>
      <c r="G8700" s="140"/>
      <c r="M8700" s="140"/>
      <c r="N8700" s="167"/>
      <c r="O8700" s="167"/>
      <c r="P8700" s="142"/>
      <c r="Q8700" s="142"/>
      <c r="R8700" s="142"/>
      <c r="S8700" s="139"/>
    </row>
    <row r="8701" spans="2:19" ht="15.75" customHeight="1" x14ac:dyDescent="0.25">
      <c r="B8701" s="106"/>
      <c r="C8701" s="106"/>
      <c r="D8701" s="139"/>
      <c r="E8701" s="140"/>
      <c r="F8701" s="140"/>
      <c r="G8701" s="140"/>
      <c r="M8701" s="140"/>
      <c r="N8701" s="167"/>
      <c r="O8701" s="167"/>
      <c r="P8701" s="142"/>
      <c r="Q8701" s="142"/>
      <c r="R8701" s="142"/>
      <c r="S8701" s="139"/>
    </row>
    <row r="8702" spans="2:19" ht="15.75" customHeight="1" x14ac:dyDescent="0.25">
      <c r="B8702" s="106"/>
      <c r="C8702" s="106"/>
      <c r="D8702" s="139"/>
      <c r="E8702" s="140"/>
      <c r="F8702" s="140"/>
      <c r="G8702" s="140"/>
      <c r="M8702" s="140"/>
      <c r="N8702" s="167"/>
      <c r="O8702" s="167"/>
      <c r="P8702" s="142"/>
      <c r="Q8702" s="142"/>
      <c r="R8702" s="142"/>
      <c r="S8702" s="139"/>
    </row>
    <row r="8703" spans="2:19" ht="15.75" customHeight="1" x14ac:dyDescent="0.25">
      <c r="B8703" s="106"/>
      <c r="C8703" s="106"/>
      <c r="D8703" s="139"/>
      <c r="E8703" s="140"/>
      <c r="F8703" s="140"/>
      <c r="G8703" s="140"/>
      <c r="M8703" s="140"/>
      <c r="N8703" s="167"/>
      <c r="O8703" s="167"/>
      <c r="P8703" s="142"/>
      <c r="Q8703" s="142"/>
      <c r="R8703" s="142"/>
      <c r="S8703" s="139"/>
    </row>
    <row r="8704" spans="2:19" ht="15.75" customHeight="1" x14ac:dyDescent="0.25">
      <c r="B8704" s="106"/>
      <c r="C8704" s="106"/>
      <c r="D8704" s="139"/>
      <c r="E8704" s="140"/>
      <c r="F8704" s="140"/>
      <c r="G8704" s="140"/>
      <c r="M8704" s="140"/>
      <c r="N8704" s="167"/>
      <c r="O8704" s="167"/>
      <c r="P8704" s="142"/>
      <c r="Q8704" s="142"/>
      <c r="R8704" s="142"/>
      <c r="S8704" s="139"/>
    </row>
    <row r="8705" spans="2:19" ht="15.75" customHeight="1" x14ac:dyDescent="0.25">
      <c r="B8705" s="106"/>
      <c r="C8705" s="106"/>
      <c r="D8705" s="139"/>
      <c r="E8705" s="140"/>
      <c r="F8705" s="140"/>
      <c r="G8705" s="140"/>
      <c r="M8705" s="140"/>
      <c r="N8705" s="167"/>
      <c r="O8705" s="167"/>
      <c r="P8705" s="142"/>
      <c r="Q8705" s="142"/>
      <c r="R8705" s="142"/>
      <c r="S8705" s="139"/>
    </row>
    <row r="8706" spans="2:19" ht="15.75" customHeight="1" x14ac:dyDescent="0.25">
      <c r="B8706" s="106"/>
      <c r="C8706" s="106"/>
      <c r="D8706" s="139"/>
      <c r="E8706" s="140"/>
      <c r="F8706" s="140"/>
      <c r="G8706" s="140"/>
      <c r="M8706" s="140"/>
      <c r="N8706" s="167"/>
      <c r="O8706" s="167"/>
      <c r="P8706" s="142"/>
      <c r="Q8706" s="142"/>
      <c r="R8706" s="142"/>
      <c r="S8706" s="139"/>
    </row>
    <row r="8707" spans="2:19" ht="15.75" customHeight="1" x14ac:dyDescent="0.25">
      <c r="B8707" s="106"/>
      <c r="C8707" s="106"/>
      <c r="D8707" s="139"/>
      <c r="E8707" s="140"/>
      <c r="F8707" s="140"/>
      <c r="G8707" s="140"/>
      <c r="M8707" s="140"/>
      <c r="N8707" s="167"/>
      <c r="O8707" s="167"/>
      <c r="P8707" s="142"/>
      <c r="Q8707" s="142"/>
      <c r="R8707" s="142"/>
      <c r="S8707" s="139"/>
    </row>
    <row r="8708" spans="2:19" ht="15.75" customHeight="1" x14ac:dyDescent="0.25">
      <c r="B8708" s="106"/>
      <c r="C8708" s="106"/>
      <c r="D8708" s="139"/>
      <c r="E8708" s="140"/>
      <c r="F8708" s="140"/>
      <c r="G8708" s="140"/>
      <c r="M8708" s="140"/>
      <c r="N8708" s="167"/>
      <c r="O8708" s="167"/>
      <c r="P8708" s="142"/>
      <c r="Q8708" s="142"/>
      <c r="R8708" s="142"/>
      <c r="S8708" s="139"/>
    </row>
    <row r="8709" spans="2:19" ht="15.75" customHeight="1" x14ac:dyDescent="0.25">
      <c r="B8709" s="106"/>
      <c r="C8709" s="106"/>
      <c r="D8709" s="139"/>
      <c r="E8709" s="140"/>
      <c r="F8709" s="140"/>
      <c r="G8709" s="140"/>
      <c r="M8709" s="140"/>
      <c r="N8709" s="167"/>
      <c r="O8709" s="167"/>
      <c r="P8709" s="142"/>
      <c r="Q8709" s="142"/>
      <c r="R8709" s="142"/>
      <c r="S8709" s="139"/>
    </row>
    <row r="8710" spans="2:19" ht="15.75" customHeight="1" x14ac:dyDescent="0.25">
      <c r="B8710" s="106"/>
      <c r="C8710" s="106"/>
      <c r="D8710" s="139"/>
      <c r="E8710" s="140"/>
      <c r="F8710" s="140"/>
      <c r="G8710" s="140"/>
      <c r="M8710" s="140"/>
      <c r="N8710" s="167"/>
      <c r="O8710" s="167"/>
      <c r="P8710" s="142"/>
      <c r="Q8710" s="142"/>
      <c r="R8710" s="142"/>
      <c r="S8710" s="139"/>
    </row>
    <row r="8711" spans="2:19" ht="15.75" customHeight="1" x14ac:dyDescent="0.25">
      <c r="B8711" s="106"/>
      <c r="C8711" s="106"/>
      <c r="D8711" s="139"/>
      <c r="E8711" s="140"/>
      <c r="F8711" s="140"/>
      <c r="G8711" s="140"/>
      <c r="M8711" s="140"/>
      <c r="N8711" s="167"/>
      <c r="O8711" s="167"/>
      <c r="P8711" s="142"/>
      <c r="Q8711" s="142"/>
      <c r="R8711" s="142"/>
      <c r="S8711" s="139"/>
    </row>
    <row r="8712" spans="2:19" ht="15.75" customHeight="1" x14ac:dyDescent="0.25">
      <c r="B8712" s="106"/>
      <c r="C8712" s="106"/>
      <c r="D8712" s="139"/>
      <c r="E8712" s="140"/>
      <c r="F8712" s="140"/>
      <c r="G8712" s="140"/>
      <c r="M8712" s="140"/>
      <c r="N8712" s="167"/>
      <c r="O8712" s="167"/>
      <c r="P8712" s="142"/>
      <c r="Q8712" s="142"/>
      <c r="R8712" s="142"/>
      <c r="S8712" s="139"/>
    </row>
    <row r="8713" spans="2:19" ht="15.75" customHeight="1" x14ac:dyDescent="0.25">
      <c r="B8713" s="106"/>
      <c r="C8713" s="106"/>
      <c r="D8713" s="139"/>
      <c r="E8713" s="140"/>
      <c r="F8713" s="140"/>
      <c r="G8713" s="140"/>
      <c r="M8713" s="140"/>
      <c r="N8713" s="167"/>
      <c r="O8713" s="167"/>
      <c r="P8713" s="142"/>
      <c r="Q8713" s="142"/>
      <c r="R8713" s="142"/>
      <c r="S8713" s="139"/>
    </row>
    <row r="8714" spans="2:19" ht="15.75" customHeight="1" x14ac:dyDescent="0.25">
      <c r="B8714" s="106"/>
      <c r="C8714" s="106"/>
      <c r="D8714" s="139"/>
      <c r="E8714" s="140"/>
      <c r="F8714" s="140"/>
      <c r="G8714" s="140"/>
      <c r="M8714" s="140"/>
      <c r="N8714" s="167"/>
      <c r="O8714" s="167"/>
      <c r="P8714" s="142"/>
      <c r="Q8714" s="142"/>
      <c r="R8714" s="142"/>
      <c r="S8714" s="139"/>
    </row>
    <row r="8715" spans="2:19" ht="15.75" customHeight="1" x14ac:dyDescent="0.25">
      <c r="B8715" s="106"/>
      <c r="C8715" s="106"/>
      <c r="D8715" s="139"/>
      <c r="E8715" s="140"/>
      <c r="F8715" s="140"/>
      <c r="G8715" s="140"/>
      <c r="M8715" s="140"/>
      <c r="N8715" s="167"/>
      <c r="O8715" s="167"/>
      <c r="P8715" s="142"/>
      <c r="Q8715" s="142"/>
      <c r="R8715" s="142"/>
      <c r="S8715" s="139"/>
    </row>
    <row r="8716" spans="2:19" ht="15.75" customHeight="1" x14ac:dyDescent="0.25">
      <c r="B8716" s="106"/>
      <c r="C8716" s="106"/>
      <c r="D8716" s="139"/>
      <c r="E8716" s="140"/>
      <c r="F8716" s="140"/>
      <c r="G8716" s="140"/>
      <c r="M8716" s="140"/>
      <c r="N8716" s="167"/>
      <c r="O8716" s="167"/>
      <c r="P8716" s="142"/>
      <c r="Q8716" s="142"/>
      <c r="R8716" s="142"/>
      <c r="S8716" s="139"/>
    </row>
    <row r="8717" spans="2:19" ht="15.75" customHeight="1" x14ac:dyDescent="0.25">
      <c r="B8717" s="106"/>
      <c r="C8717" s="106"/>
      <c r="D8717" s="139"/>
      <c r="E8717" s="140"/>
      <c r="F8717" s="140"/>
      <c r="G8717" s="140"/>
      <c r="M8717" s="140"/>
      <c r="N8717" s="167"/>
      <c r="O8717" s="167"/>
      <c r="P8717" s="142"/>
      <c r="Q8717" s="142"/>
      <c r="R8717" s="142"/>
      <c r="S8717" s="139"/>
    </row>
    <row r="8718" spans="2:19" ht="15.75" customHeight="1" x14ac:dyDescent="0.25">
      <c r="B8718" s="106"/>
      <c r="C8718" s="106"/>
      <c r="D8718" s="139"/>
      <c r="E8718" s="140"/>
      <c r="F8718" s="140"/>
      <c r="G8718" s="140"/>
      <c r="M8718" s="140"/>
      <c r="N8718" s="167"/>
      <c r="O8718" s="167"/>
      <c r="P8718" s="142"/>
      <c r="Q8718" s="142"/>
      <c r="R8718" s="142"/>
      <c r="S8718" s="139"/>
    </row>
    <row r="8719" spans="2:19" ht="15.75" customHeight="1" x14ac:dyDescent="0.25">
      <c r="B8719" s="106"/>
      <c r="C8719" s="106"/>
      <c r="D8719" s="139"/>
      <c r="E8719" s="140"/>
      <c r="F8719" s="140"/>
      <c r="G8719" s="140"/>
      <c r="M8719" s="140"/>
      <c r="N8719" s="167"/>
      <c r="O8719" s="167"/>
      <c r="P8719" s="142"/>
      <c r="Q8719" s="142"/>
      <c r="R8719" s="142"/>
      <c r="S8719" s="139"/>
    </row>
    <row r="8720" spans="2:19" ht="15.75" customHeight="1" x14ac:dyDescent="0.25">
      <c r="B8720" s="106"/>
      <c r="C8720" s="106"/>
      <c r="D8720" s="139"/>
      <c r="E8720" s="140"/>
      <c r="F8720" s="140"/>
      <c r="G8720" s="140"/>
      <c r="M8720" s="140"/>
      <c r="N8720" s="167"/>
      <c r="O8720" s="167"/>
      <c r="P8720" s="142"/>
      <c r="Q8720" s="142"/>
      <c r="R8720" s="142"/>
      <c r="S8720" s="139"/>
    </row>
    <row r="8721" spans="2:19" ht="15.75" customHeight="1" x14ac:dyDescent="0.25">
      <c r="B8721" s="106"/>
      <c r="C8721" s="106"/>
      <c r="D8721" s="139"/>
      <c r="E8721" s="140"/>
      <c r="F8721" s="140"/>
      <c r="G8721" s="140"/>
      <c r="M8721" s="140"/>
      <c r="N8721" s="167"/>
      <c r="O8721" s="167"/>
      <c r="P8721" s="142"/>
      <c r="Q8721" s="142"/>
      <c r="R8721" s="142"/>
      <c r="S8721" s="139"/>
    </row>
    <row r="8722" spans="2:19" ht="15.75" customHeight="1" x14ac:dyDescent="0.25">
      <c r="B8722" s="106"/>
      <c r="C8722" s="106"/>
      <c r="D8722" s="139"/>
      <c r="E8722" s="140"/>
      <c r="F8722" s="140"/>
      <c r="G8722" s="140"/>
      <c r="M8722" s="140"/>
      <c r="N8722" s="167"/>
      <c r="O8722" s="167"/>
      <c r="P8722" s="142"/>
      <c r="Q8722" s="142"/>
      <c r="R8722" s="142"/>
      <c r="S8722" s="139"/>
    </row>
    <row r="8723" spans="2:19" ht="15.75" customHeight="1" x14ac:dyDescent="0.25">
      <c r="B8723" s="106"/>
      <c r="C8723" s="106"/>
      <c r="D8723" s="139"/>
      <c r="E8723" s="140"/>
      <c r="F8723" s="140"/>
      <c r="G8723" s="140"/>
      <c r="M8723" s="140"/>
      <c r="N8723" s="167"/>
      <c r="O8723" s="167"/>
      <c r="P8723" s="142"/>
      <c r="Q8723" s="142"/>
      <c r="R8723" s="142"/>
      <c r="S8723" s="139"/>
    </row>
    <row r="8724" spans="2:19" ht="15.75" customHeight="1" x14ac:dyDescent="0.25">
      <c r="B8724" s="106"/>
      <c r="C8724" s="106"/>
      <c r="D8724" s="139"/>
      <c r="E8724" s="140"/>
      <c r="F8724" s="140"/>
      <c r="G8724" s="140"/>
      <c r="M8724" s="140"/>
      <c r="N8724" s="167"/>
      <c r="O8724" s="167"/>
      <c r="P8724" s="142"/>
      <c r="Q8724" s="142"/>
      <c r="R8724" s="142"/>
      <c r="S8724" s="139"/>
    </row>
    <row r="8725" spans="2:19" ht="15.75" customHeight="1" x14ac:dyDescent="0.25">
      <c r="B8725" s="106"/>
      <c r="C8725" s="106"/>
      <c r="D8725" s="139"/>
      <c r="E8725" s="140"/>
      <c r="F8725" s="140"/>
      <c r="G8725" s="140"/>
      <c r="M8725" s="140"/>
      <c r="N8725" s="167"/>
      <c r="O8725" s="167"/>
      <c r="P8725" s="142"/>
      <c r="Q8725" s="142"/>
      <c r="R8725" s="142"/>
      <c r="S8725" s="139"/>
    </row>
    <row r="8726" spans="2:19" ht="15.75" customHeight="1" x14ac:dyDescent="0.25">
      <c r="B8726" s="106"/>
      <c r="C8726" s="106"/>
      <c r="D8726" s="139"/>
      <c r="E8726" s="140"/>
      <c r="F8726" s="140"/>
      <c r="G8726" s="140"/>
      <c r="M8726" s="140"/>
      <c r="N8726" s="167"/>
      <c r="O8726" s="167"/>
      <c r="P8726" s="142"/>
      <c r="Q8726" s="142"/>
      <c r="R8726" s="142"/>
      <c r="S8726" s="139"/>
    </row>
    <row r="8727" spans="2:19" ht="15.75" customHeight="1" x14ac:dyDescent="0.25">
      <c r="B8727" s="106"/>
      <c r="C8727" s="106"/>
      <c r="D8727" s="139"/>
      <c r="E8727" s="140"/>
      <c r="F8727" s="140"/>
      <c r="G8727" s="140"/>
      <c r="M8727" s="140"/>
      <c r="N8727" s="167"/>
      <c r="O8727" s="167"/>
      <c r="P8727" s="142"/>
      <c r="Q8727" s="142"/>
      <c r="R8727" s="142"/>
      <c r="S8727" s="139"/>
    </row>
    <row r="8728" spans="2:19" ht="15.75" customHeight="1" x14ac:dyDescent="0.25">
      <c r="B8728" s="106"/>
      <c r="C8728" s="106"/>
      <c r="D8728" s="139"/>
      <c r="E8728" s="140"/>
      <c r="F8728" s="140"/>
      <c r="G8728" s="140"/>
      <c r="M8728" s="140"/>
      <c r="N8728" s="167"/>
      <c r="O8728" s="167"/>
      <c r="P8728" s="142"/>
      <c r="Q8728" s="142"/>
      <c r="R8728" s="142"/>
      <c r="S8728" s="139"/>
    </row>
    <row r="8729" spans="2:19" ht="15.75" customHeight="1" x14ac:dyDescent="0.25">
      <c r="B8729" s="106"/>
      <c r="C8729" s="106"/>
      <c r="D8729" s="139"/>
      <c r="E8729" s="140"/>
      <c r="F8729" s="140"/>
      <c r="G8729" s="140"/>
      <c r="M8729" s="140"/>
      <c r="N8729" s="167"/>
      <c r="O8729" s="167"/>
      <c r="P8729" s="142"/>
      <c r="Q8729" s="142"/>
      <c r="R8729" s="142"/>
      <c r="S8729" s="139"/>
    </row>
    <row r="8730" spans="2:19" ht="15.75" customHeight="1" x14ac:dyDescent="0.25">
      <c r="B8730" s="106"/>
      <c r="C8730" s="106"/>
      <c r="D8730" s="139"/>
      <c r="E8730" s="140"/>
      <c r="F8730" s="140"/>
      <c r="G8730" s="140"/>
      <c r="M8730" s="140"/>
      <c r="N8730" s="167"/>
      <c r="O8730" s="167"/>
      <c r="P8730" s="142"/>
      <c r="Q8730" s="142"/>
      <c r="R8730" s="142"/>
      <c r="S8730" s="139"/>
    </row>
    <row r="8731" spans="2:19" ht="15.75" customHeight="1" x14ac:dyDescent="0.25">
      <c r="B8731" s="106"/>
      <c r="C8731" s="106"/>
      <c r="D8731" s="139"/>
      <c r="E8731" s="140"/>
      <c r="F8731" s="140"/>
      <c r="G8731" s="140"/>
      <c r="M8731" s="140"/>
      <c r="N8731" s="167"/>
      <c r="O8731" s="167"/>
      <c r="P8731" s="142"/>
      <c r="Q8731" s="142"/>
      <c r="R8731" s="142"/>
      <c r="S8731" s="139"/>
    </row>
    <row r="8732" spans="2:19" ht="15.75" customHeight="1" x14ac:dyDescent="0.25">
      <c r="B8732" s="106"/>
      <c r="C8732" s="106"/>
      <c r="D8732" s="139"/>
      <c r="E8732" s="140"/>
      <c r="F8732" s="140"/>
      <c r="G8732" s="140"/>
      <c r="M8732" s="140"/>
      <c r="N8732" s="167"/>
      <c r="O8732" s="167"/>
      <c r="P8732" s="142"/>
      <c r="Q8732" s="142"/>
      <c r="R8732" s="142"/>
      <c r="S8732" s="139"/>
    </row>
    <row r="8733" spans="2:19" ht="15.75" customHeight="1" x14ac:dyDescent="0.25">
      <c r="B8733" s="106"/>
      <c r="C8733" s="106"/>
      <c r="D8733" s="139"/>
      <c r="E8733" s="140"/>
      <c r="F8733" s="140"/>
      <c r="G8733" s="140"/>
      <c r="M8733" s="140"/>
      <c r="N8733" s="167"/>
      <c r="O8733" s="167"/>
      <c r="P8733" s="142"/>
      <c r="Q8733" s="142"/>
      <c r="R8733" s="142"/>
      <c r="S8733" s="139"/>
    </row>
    <row r="8734" spans="2:19" ht="15.75" customHeight="1" x14ac:dyDescent="0.25">
      <c r="B8734" s="106"/>
      <c r="C8734" s="106"/>
      <c r="D8734" s="139"/>
      <c r="E8734" s="140"/>
      <c r="F8734" s="140"/>
      <c r="G8734" s="140"/>
      <c r="M8734" s="140"/>
      <c r="N8734" s="167"/>
      <c r="O8734" s="167"/>
      <c r="P8734" s="142"/>
      <c r="Q8734" s="142"/>
      <c r="R8734" s="142"/>
      <c r="S8734" s="139"/>
    </row>
    <row r="8735" spans="2:19" ht="15.75" customHeight="1" x14ac:dyDescent="0.25">
      <c r="B8735" s="106"/>
      <c r="C8735" s="106"/>
      <c r="D8735" s="139"/>
      <c r="E8735" s="140"/>
      <c r="F8735" s="140"/>
      <c r="G8735" s="140"/>
      <c r="M8735" s="140"/>
      <c r="N8735" s="167"/>
      <c r="O8735" s="167"/>
      <c r="P8735" s="142"/>
      <c r="Q8735" s="142"/>
      <c r="R8735" s="142"/>
      <c r="S8735" s="139"/>
    </row>
    <row r="8736" spans="2:19" ht="15.75" customHeight="1" x14ac:dyDescent="0.25">
      <c r="B8736" s="106"/>
      <c r="C8736" s="106"/>
      <c r="D8736" s="139"/>
      <c r="E8736" s="140"/>
      <c r="F8736" s="140"/>
      <c r="G8736" s="140"/>
      <c r="M8736" s="140"/>
      <c r="N8736" s="167"/>
      <c r="O8736" s="167"/>
      <c r="P8736" s="142"/>
      <c r="Q8736" s="142"/>
      <c r="R8736" s="142"/>
      <c r="S8736" s="139"/>
    </row>
    <row r="8737" spans="2:19" ht="15.75" customHeight="1" x14ac:dyDescent="0.25">
      <c r="B8737" s="106"/>
      <c r="C8737" s="106"/>
      <c r="D8737" s="139"/>
      <c r="E8737" s="140"/>
      <c r="F8737" s="140"/>
      <c r="G8737" s="140"/>
      <c r="M8737" s="140"/>
      <c r="N8737" s="167"/>
      <c r="O8737" s="167"/>
      <c r="P8737" s="142"/>
      <c r="Q8737" s="142"/>
      <c r="R8737" s="142"/>
      <c r="S8737" s="139"/>
    </row>
    <row r="8738" spans="2:19" ht="15.75" customHeight="1" x14ac:dyDescent="0.25">
      <c r="B8738" s="106"/>
      <c r="C8738" s="106"/>
      <c r="D8738" s="139"/>
      <c r="E8738" s="140"/>
      <c r="F8738" s="140"/>
      <c r="G8738" s="140"/>
      <c r="M8738" s="140"/>
      <c r="N8738" s="167"/>
      <c r="O8738" s="167"/>
      <c r="P8738" s="142"/>
      <c r="Q8738" s="142"/>
      <c r="R8738" s="142"/>
      <c r="S8738" s="139"/>
    </row>
    <row r="8739" spans="2:19" ht="15.75" customHeight="1" x14ac:dyDescent="0.25">
      <c r="B8739" s="106"/>
      <c r="C8739" s="106"/>
      <c r="D8739" s="139"/>
      <c r="E8739" s="140"/>
      <c r="F8739" s="140"/>
      <c r="G8739" s="140"/>
      <c r="M8739" s="140"/>
      <c r="N8739" s="167"/>
      <c r="O8739" s="167"/>
      <c r="P8739" s="142"/>
      <c r="Q8739" s="142"/>
      <c r="R8739" s="142"/>
      <c r="S8739" s="139"/>
    </row>
    <row r="8740" spans="2:19" ht="15.75" customHeight="1" x14ac:dyDescent="0.25">
      <c r="B8740" s="106"/>
      <c r="C8740" s="106"/>
      <c r="D8740" s="139"/>
      <c r="E8740" s="140"/>
      <c r="F8740" s="140"/>
      <c r="G8740" s="140"/>
      <c r="M8740" s="140"/>
      <c r="N8740" s="167"/>
      <c r="O8740" s="167"/>
      <c r="P8740" s="142"/>
      <c r="Q8740" s="142"/>
      <c r="R8740" s="142"/>
      <c r="S8740" s="139"/>
    </row>
    <row r="8741" spans="2:19" ht="15.75" customHeight="1" x14ac:dyDescent="0.25">
      <c r="B8741" s="106"/>
      <c r="C8741" s="106"/>
      <c r="D8741" s="139"/>
      <c r="E8741" s="140"/>
      <c r="F8741" s="140"/>
      <c r="G8741" s="140"/>
      <c r="M8741" s="140"/>
      <c r="N8741" s="167"/>
      <c r="O8741" s="167"/>
      <c r="P8741" s="142"/>
      <c r="Q8741" s="142"/>
      <c r="R8741" s="142"/>
      <c r="S8741" s="139"/>
    </row>
    <row r="8742" spans="2:19" ht="15.75" customHeight="1" x14ac:dyDescent="0.25">
      <c r="B8742" s="106"/>
      <c r="C8742" s="106"/>
      <c r="D8742" s="139"/>
      <c r="E8742" s="140"/>
      <c r="F8742" s="140"/>
      <c r="G8742" s="140"/>
      <c r="M8742" s="140"/>
      <c r="N8742" s="167"/>
      <c r="O8742" s="167"/>
      <c r="P8742" s="142"/>
      <c r="Q8742" s="142"/>
      <c r="R8742" s="142"/>
      <c r="S8742" s="139"/>
    </row>
    <row r="8743" spans="2:19" ht="15.75" customHeight="1" x14ac:dyDescent="0.25">
      <c r="B8743" s="106"/>
      <c r="C8743" s="106"/>
      <c r="D8743" s="139"/>
      <c r="E8743" s="140"/>
      <c r="F8743" s="140"/>
      <c r="G8743" s="140"/>
      <c r="M8743" s="140"/>
      <c r="N8743" s="167"/>
      <c r="O8743" s="167"/>
      <c r="P8743" s="142"/>
      <c r="Q8743" s="142"/>
      <c r="R8743" s="142"/>
      <c r="S8743" s="139"/>
    </row>
    <row r="8744" spans="2:19" ht="15.75" customHeight="1" x14ac:dyDescent="0.25">
      <c r="B8744" s="106"/>
      <c r="C8744" s="106"/>
      <c r="D8744" s="139"/>
      <c r="E8744" s="140"/>
      <c r="F8744" s="140"/>
      <c r="G8744" s="140"/>
      <c r="M8744" s="140"/>
      <c r="N8744" s="167"/>
      <c r="O8744" s="167"/>
      <c r="P8744" s="142"/>
      <c r="Q8744" s="142"/>
      <c r="R8744" s="142"/>
      <c r="S8744" s="139"/>
    </row>
    <row r="8745" spans="2:19" ht="15.75" customHeight="1" x14ac:dyDescent="0.25">
      <c r="B8745" s="106"/>
      <c r="C8745" s="106"/>
      <c r="D8745" s="139"/>
      <c r="E8745" s="140"/>
      <c r="F8745" s="140"/>
      <c r="G8745" s="140"/>
      <c r="M8745" s="140"/>
      <c r="N8745" s="167"/>
      <c r="O8745" s="167"/>
      <c r="P8745" s="142"/>
      <c r="Q8745" s="142"/>
      <c r="R8745" s="142"/>
      <c r="S8745" s="139"/>
    </row>
    <row r="8746" spans="2:19" ht="15.75" customHeight="1" x14ac:dyDescent="0.25">
      <c r="B8746" s="106"/>
      <c r="C8746" s="106"/>
      <c r="D8746" s="139"/>
      <c r="E8746" s="140"/>
      <c r="F8746" s="140"/>
      <c r="G8746" s="140"/>
      <c r="M8746" s="140"/>
      <c r="N8746" s="167"/>
      <c r="O8746" s="167"/>
      <c r="P8746" s="142"/>
      <c r="Q8746" s="142"/>
      <c r="R8746" s="142"/>
      <c r="S8746" s="139"/>
    </row>
    <row r="8747" spans="2:19" ht="15.75" customHeight="1" x14ac:dyDescent="0.25">
      <c r="B8747" s="106"/>
      <c r="C8747" s="106"/>
      <c r="D8747" s="139"/>
      <c r="E8747" s="140"/>
      <c r="F8747" s="140"/>
      <c r="G8747" s="140"/>
      <c r="M8747" s="140"/>
      <c r="N8747" s="167"/>
      <c r="O8747" s="167"/>
      <c r="P8747" s="142"/>
      <c r="Q8747" s="142"/>
      <c r="R8747" s="142"/>
      <c r="S8747" s="139"/>
    </row>
    <row r="8748" spans="2:19" ht="15.75" customHeight="1" x14ac:dyDescent="0.25">
      <c r="B8748" s="106"/>
      <c r="C8748" s="106"/>
      <c r="D8748" s="139"/>
      <c r="E8748" s="140"/>
      <c r="F8748" s="140"/>
      <c r="G8748" s="140"/>
      <c r="M8748" s="140"/>
      <c r="N8748" s="167"/>
      <c r="O8748" s="167"/>
      <c r="P8748" s="142"/>
      <c r="Q8748" s="142"/>
      <c r="R8748" s="142"/>
      <c r="S8748" s="139"/>
    </row>
    <row r="8749" spans="2:19" ht="15.75" customHeight="1" x14ac:dyDescent="0.25">
      <c r="B8749" s="106"/>
      <c r="C8749" s="106"/>
      <c r="D8749" s="139"/>
      <c r="E8749" s="140"/>
      <c r="F8749" s="140"/>
      <c r="G8749" s="140"/>
      <c r="M8749" s="140"/>
      <c r="N8749" s="167"/>
      <c r="O8749" s="167"/>
      <c r="P8749" s="142"/>
      <c r="Q8749" s="142"/>
      <c r="R8749" s="142"/>
      <c r="S8749" s="139"/>
    </row>
    <row r="8750" spans="2:19" ht="15.75" customHeight="1" x14ac:dyDescent="0.25">
      <c r="B8750" s="106"/>
      <c r="C8750" s="106"/>
      <c r="D8750" s="139"/>
      <c r="E8750" s="140"/>
      <c r="F8750" s="140"/>
      <c r="G8750" s="140"/>
      <c r="M8750" s="140"/>
      <c r="N8750" s="167"/>
      <c r="O8750" s="167"/>
      <c r="P8750" s="142"/>
      <c r="Q8750" s="142"/>
      <c r="R8750" s="142"/>
      <c r="S8750" s="139"/>
    </row>
    <row r="8751" spans="2:19" ht="15.75" customHeight="1" x14ac:dyDescent="0.25">
      <c r="B8751" s="106"/>
      <c r="C8751" s="106"/>
      <c r="D8751" s="139"/>
      <c r="E8751" s="140"/>
      <c r="F8751" s="140"/>
      <c r="G8751" s="140"/>
      <c r="M8751" s="140"/>
      <c r="N8751" s="167"/>
      <c r="O8751" s="167"/>
      <c r="P8751" s="142"/>
      <c r="Q8751" s="142"/>
      <c r="R8751" s="142"/>
      <c r="S8751" s="139"/>
    </row>
    <row r="8752" spans="2:19" ht="15.75" customHeight="1" x14ac:dyDescent="0.25">
      <c r="B8752" s="106"/>
      <c r="C8752" s="106"/>
      <c r="D8752" s="139"/>
      <c r="E8752" s="140"/>
      <c r="F8752" s="140"/>
      <c r="G8752" s="140"/>
      <c r="M8752" s="140"/>
      <c r="N8752" s="167"/>
      <c r="O8752" s="167"/>
      <c r="P8752" s="142"/>
      <c r="Q8752" s="142"/>
      <c r="R8752" s="142"/>
      <c r="S8752" s="139"/>
    </row>
    <row r="8753" spans="2:19" ht="15.75" customHeight="1" x14ac:dyDescent="0.25">
      <c r="B8753" s="106"/>
      <c r="C8753" s="106"/>
      <c r="D8753" s="139"/>
      <c r="E8753" s="140"/>
      <c r="F8753" s="140"/>
      <c r="G8753" s="140"/>
      <c r="M8753" s="140"/>
      <c r="N8753" s="167"/>
      <c r="O8753" s="167"/>
      <c r="P8753" s="142"/>
      <c r="Q8753" s="142"/>
      <c r="R8753" s="142"/>
      <c r="S8753" s="139"/>
    </row>
    <row r="8754" spans="2:19" ht="15.75" customHeight="1" x14ac:dyDescent="0.25">
      <c r="B8754" s="106"/>
      <c r="C8754" s="106"/>
      <c r="D8754" s="139"/>
      <c r="E8754" s="140"/>
      <c r="F8754" s="140"/>
      <c r="G8754" s="140"/>
      <c r="M8754" s="140"/>
      <c r="N8754" s="167"/>
      <c r="O8754" s="167"/>
      <c r="P8754" s="142"/>
      <c r="Q8754" s="142"/>
      <c r="R8754" s="142"/>
      <c r="S8754" s="139"/>
    </row>
    <row r="8755" spans="2:19" ht="15.75" customHeight="1" x14ac:dyDescent="0.25">
      <c r="B8755" s="106"/>
      <c r="C8755" s="106"/>
      <c r="D8755" s="139"/>
      <c r="E8755" s="140"/>
      <c r="F8755" s="140"/>
      <c r="G8755" s="140"/>
      <c r="M8755" s="140"/>
      <c r="N8755" s="167"/>
      <c r="O8755" s="167"/>
      <c r="P8755" s="142"/>
      <c r="Q8755" s="142"/>
      <c r="R8755" s="142"/>
      <c r="S8755" s="139"/>
    </row>
    <row r="8756" spans="2:19" ht="15.75" customHeight="1" x14ac:dyDescent="0.25">
      <c r="B8756" s="106"/>
      <c r="C8756" s="106"/>
      <c r="D8756" s="139"/>
      <c r="E8756" s="140"/>
      <c r="F8756" s="140"/>
      <c r="G8756" s="140"/>
      <c r="M8756" s="140"/>
      <c r="N8756" s="167"/>
      <c r="O8756" s="167"/>
      <c r="P8756" s="142"/>
      <c r="Q8756" s="142"/>
      <c r="R8756" s="142"/>
      <c r="S8756" s="139"/>
    </row>
    <row r="8757" spans="2:19" ht="15.75" customHeight="1" x14ac:dyDescent="0.25">
      <c r="B8757" s="106"/>
      <c r="C8757" s="106"/>
      <c r="D8757" s="139"/>
      <c r="E8757" s="140"/>
      <c r="F8757" s="140"/>
      <c r="G8757" s="140"/>
      <c r="M8757" s="140"/>
      <c r="N8757" s="167"/>
      <c r="O8757" s="167"/>
      <c r="P8757" s="142"/>
      <c r="Q8757" s="142"/>
      <c r="R8757" s="142"/>
      <c r="S8757" s="139"/>
    </row>
    <row r="8758" spans="2:19" ht="15.75" customHeight="1" x14ac:dyDescent="0.25">
      <c r="B8758" s="106"/>
      <c r="C8758" s="106"/>
      <c r="D8758" s="139"/>
      <c r="E8758" s="140"/>
      <c r="F8758" s="140"/>
      <c r="G8758" s="140"/>
      <c r="M8758" s="140"/>
      <c r="N8758" s="167"/>
      <c r="O8758" s="167"/>
      <c r="P8758" s="142"/>
      <c r="Q8758" s="142"/>
      <c r="R8758" s="142"/>
      <c r="S8758" s="139"/>
    </row>
    <row r="8759" spans="2:19" ht="15.75" customHeight="1" x14ac:dyDescent="0.25">
      <c r="B8759" s="106"/>
      <c r="C8759" s="106"/>
      <c r="D8759" s="139"/>
      <c r="E8759" s="140"/>
      <c r="F8759" s="140"/>
      <c r="G8759" s="140"/>
      <c r="M8759" s="140"/>
      <c r="N8759" s="167"/>
      <c r="O8759" s="167"/>
      <c r="P8759" s="142"/>
      <c r="Q8759" s="142"/>
      <c r="R8759" s="142"/>
      <c r="S8759" s="139"/>
    </row>
    <row r="8760" spans="2:19" ht="15.75" customHeight="1" x14ac:dyDescent="0.25">
      <c r="B8760" s="106"/>
      <c r="C8760" s="106"/>
      <c r="D8760" s="139"/>
      <c r="E8760" s="140"/>
      <c r="F8760" s="140"/>
      <c r="G8760" s="140"/>
      <c r="M8760" s="140"/>
      <c r="N8760" s="167"/>
      <c r="O8760" s="167"/>
      <c r="P8760" s="142"/>
      <c r="Q8760" s="142"/>
      <c r="R8760" s="142"/>
      <c r="S8760" s="139"/>
    </row>
    <row r="8761" spans="2:19" ht="15.75" customHeight="1" x14ac:dyDescent="0.25">
      <c r="B8761" s="106"/>
      <c r="C8761" s="106"/>
      <c r="D8761" s="139"/>
      <c r="E8761" s="140"/>
      <c r="F8761" s="140"/>
      <c r="G8761" s="140"/>
      <c r="M8761" s="140"/>
      <c r="N8761" s="167"/>
      <c r="O8761" s="167"/>
      <c r="P8761" s="142"/>
      <c r="Q8761" s="142"/>
      <c r="R8761" s="142"/>
      <c r="S8761" s="139"/>
    </row>
    <row r="8762" spans="2:19" ht="15.75" customHeight="1" x14ac:dyDescent="0.25">
      <c r="B8762" s="106"/>
      <c r="C8762" s="106"/>
      <c r="D8762" s="139"/>
      <c r="E8762" s="140"/>
      <c r="F8762" s="140"/>
      <c r="G8762" s="140"/>
      <c r="M8762" s="140"/>
      <c r="N8762" s="167"/>
      <c r="O8762" s="167"/>
      <c r="P8762" s="142"/>
      <c r="Q8762" s="142"/>
      <c r="R8762" s="142"/>
      <c r="S8762" s="139"/>
    </row>
    <row r="8763" spans="2:19" ht="15.75" customHeight="1" x14ac:dyDescent="0.25">
      <c r="B8763" s="106"/>
      <c r="C8763" s="106"/>
      <c r="D8763" s="139"/>
      <c r="E8763" s="140"/>
      <c r="F8763" s="140"/>
      <c r="G8763" s="140"/>
      <c r="M8763" s="140"/>
      <c r="N8763" s="167"/>
      <c r="O8763" s="167"/>
      <c r="P8763" s="142"/>
      <c r="Q8763" s="142"/>
      <c r="R8763" s="142"/>
      <c r="S8763" s="139"/>
    </row>
    <row r="8764" spans="2:19" ht="15.75" customHeight="1" x14ac:dyDescent="0.25">
      <c r="B8764" s="106"/>
      <c r="C8764" s="106"/>
      <c r="D8764" s="139"/>
      <c r="E8764" s="140"/>
      <c r="F8764" s="140"/>
      <c r="G8764" s="140"/>
      <c r="M8764" s="140"/>
      <c r="N8764" s="167"/>
      <c r="O8764" s="167"/>
      <c r="P8764" s="142"/>
      <c r="Q8764" s="142"/>
      <c r="R8764" s="142"/>
      <c r="S8764" s="139"/>
    </row>
    <row r="8765" spans="2:19" ht="15.75" customHeight="1" x14ac:dyDescent="0.25">
      <c r="B8765" s="106"/>
      <c r="C8765" s="106"/>
      <c r="D8765" s="139"/>
      <c r="E8765" s="140"/>
      <c r="F8765" s="140"/>
      <c r="G8765" s="140"/>
      <c r="M8765" s="140"/>
      <c r="N8765" s="167"/>
      <c r="O8765" s="167"/>
      <c r="P8765" s="142"/>
      <c r="Q8765" s="142"/>
      <c r="R8765" s="142"/>
      <c r="S8765" s="139"/>
    </row>
    <row r="8766" spans="2:19" ht="15.75" customHeight="1" x14ac:dyDescent="0.25">
      <c r="B8766" s="106"/>
      <c r="C8766" s="106"/>
      <c r="D8766" s="139"/>
      <c r="E8766" s="140"/>
      <c r="F8766" s="140"/>
      <c r="G8766" s="140"/>
      <c r="M8766" s="140"/>
      <c r="N8766" s="167"/>
      <c r="O8766" s="167"/>
      <c r="P8766" s="142"/>
      <c r="Q8766" s="142"/>
      <c r="R8766" s="142"/>
      <c r="S8766" s="139"/>
    </row>
    <row r="8767" spans="2:19" ht="15.75" customHeight="1" x14ac:dyDescent="0.25">
      <c r="B8767" s="106"/>
      <c r="C8767" s="106"/>
      <c r="D8767" s="139"/>
      <c r="E8767" s="140"/>
      <c r="F8767" s="140"/>
      <c r="G8767" s="140"/>
      <c r="M8767" s="140"/>
      <c r="N8767" s="167"/>
      <c r="O8767" s="167"/>
      <c r="P8767" s="142"/>
      <c r="Q8767" s="142"/>
      <c r="R8767" s="142"/>
      <c r="S8767" s="139"/>
    </row>
    <row r="8768" spans="2:19" ht="15.75" customHeight="1" x14ac:dyDescent="0.25">
      <c r="B8768" s="106"/>
      <c r="C8768" s="106"/>
      <c r="D8768" s="139"/>
      <c r="E8768" s="140"/>
      <c r="F8768" s="140"/>
      <c r="G8768" s="140"/>
      <c r="M8768" s="140"/>
      <c r="N8768" s="167"/>
      <c r="O8768" s="167"/>
      <c r="P8768" s="142"/>
      <c r="Q8768" s="142"/>
      <c r="R8768" s="142"/>
      <c r="S8768" s="139"/>
    </row>
    <row r="8769" spans="2:19" ht="15.75" customHeight="1" x14ac:dyDescent="0.25">
      <c r="B8769" s="106"/>
      <c r="C8769" s="106"/>
      <c r="D8769" s="139"/>
      <c r="E8769" s="140"/>
      <c r="F8769" s="140"/>
      <c r="G8769" s="140"/>
      <c r="M8769" s="140"/>
      <c r="N8769" s="167"/>
      <c r="O8769" s="167"/>
      <c r="P8769" s="142"/>
      <c r="Q8769" s="142"/>
      <c r="R8769" s="142"/>
      <c r="S8769" s="139"/>
    </row>
    <row r="8770" spans="2:19" ht="15.75" customHeight="1" x14ac:dyDescent="0.25">
      <c r="B8770" s="106"/>
      <c r="C8770" s="106"/>
      <c r="D8770" s="139"/>
      <c r="E8770" s="140"/>
      <c r="F8770" s="140"/>
      <c r="G8770" s="140"/>
      <c r="M8770" s="140"/>
      <c r="N8770" s="167"/>
      <c r="O8770" s="167"/>
      <c r="P8770" s="142"/>
      <c r="Q8770" s="142"/>
      <c r="R8770" s="142"/>
      <c r="S8770" s="139"/>
    </row>
    <row r="8771" spans="2:19" ht="15.75" customHeight="1" x14ac:dyDescent="0.25">
      <c r="B8771" s="106"/>
      <c r="C8771" s="106"/>
      <c r="D8771" s="139"/>
      <c r="E8771" s="140"/>
      <c r="F8771" s="140"/>
      <c r="G8771" s="140"/>
      <c r="M8771" s="140"/>
      <c r="N8771" s="167"/>
      <c r="O8771" s="167"/>
      <c r="P8771" s="142"/>
      <c r="Q8771" s="142"/>
      <c r="R8771" s="142"/>
      <c r="S8771" s="139"/>
    </row>
    <row r="8772" spans="2:19" ht="15.75" customHeight="1" x14ac:dyDescent="0.25">
      <c r="B8772" s="106"/>
      <c r="C8772" s="106"/>
      <c r="D8772" s="139"/>
      <c r="E8772" s="140"/>
      <c r="F8772" s="140"/>
      <c r="G8772" s="140"/>
      <c r="M8772" s="140"/>
      <c r="N8772" s="167"/>
      <c r="O8772" s="167"/>
      <c r="P8772" s="142"/>
      <c r="Q8772" s="142"/>
      <c r="R8772" s="142"/>
      <c r="S8772" s="139"/>
    </row>
    <row r="8773" spans="2:19" ht="15.75" customHeight="1" x14ac:dyDescent="0.25">
      <c r="B8773" s="106"/>
      <c r="C8773" s="106"/>
      <c r="D8773" s="139"/>
      <c r="E8773" s="140"/>
      <c r="F8773" s="140"/>
      <c r="G8773" s="140"/>
      <c r="M8773" s="140"/>
      <c r="N8773" s="167"/>
      <c r="O8773" s="167"/>
      <c r="P8773" s="142"/>
      <c r="Q8773" s="142"/>
      <c r="R8773" s="142"/>
      <c r="S8773" s="139"/>
    </row>
    <row r="8774" spans="2:19" ht="15.75" customHeight="1" x14ac:dyDescent="0.25">
      <c r="B8774" s="106"/>
      <c r="C8774" s="106"/>
      <c r="D8774" s="139"/>
      <c r="E8774" s="140"/>
      <c r="F8774" s="140"/>
      <c r="G8774" s="140"/>
      <c r="M8774" s="140"/>
      <c r="N8774" s="167"/>
      <c r="O8774" s="167"/>
      <c r="P8774" s="142"/>
      <c r="Q8774" s="142"/>
      <c r="R8774" s="142"/>
      <c r="S8774" s="139"/>
    </row>
    <row r="8775" spans="2:19" ht="15.75" customHeight="1" x14ac:dyDescent="0.25">
      <c r="B8775" s="106"/>
      <c r="C8775" s="106"/>
      <c r="D8775" s="139"/>
      <c r="E8775" s="140"/>
      <c r="F8775" s="140"/>
      <c r="G8775" s="140"/>
      <c r="M8775" s="140"/>
      <c r="N8775" s="167"/>
      <c r="O8775" s="167"/>
      <c r="P8775" s="142"/>
      <c r="Q8775" s="142"/>
      <c r="R8775" s="142"/>
      <c r="S8775" s="139"/>
    </row>
    <row r="8776" spans="2:19" ht="15.75" customHeight="1" x14ac:dyDescent="0.25">
      <c r="B8776" s="106"/>
      <c r="C8776" s="106"/>
      <c r="D8776" s="139"/>
      <c r="E8776" s="140"/>
      <c r="F8776" s="140"/>
      <c r="G8776" s="140"/>
      <c r="M8776" s="140"/>
      <c r="N8776" s="167"/>
      <c r="O8776" s="167"/>
      <c r="P8776" s="142"/>
      <c r="Q8776" s="142"/>
      <c r="R8776" s="142"/>
      <c r="S8776" s="139"/>
    </row>
    <row r="8777" spans="2:19" ht="15.75" customHeight="1" x14ac:dyDescent="0.25">
      <c r="B8777" s="106"/>
      <c r="C8777" s="106"/>
      <c r="D8777" s="139"/>
      <c r="E8777" s="140"/>
      <c r="F8777" s="140"/>
      <c r="G8777" s="140"/>
      <c r="M8777" s="140"/>
      <c r="N8777" s="167"/>
      <c r="O8777" s="167"/>
      <c r="P8777" s="142"/>
      <c r="Q8777" s="142"/>
      <c r="R8777" s="142"/>
      <c r="S8777" s="139"/>
    </row>
    <row r="8778" spans="2:19" ht="15.75" customHeight="1" x14ac:dyDescent="0.25">
      <c r="B8778" s="106"/>
      <c r="C8778" s="106"/>
      <c r="D8778" s="139"/>
      <c r="E8778" s="140"/>
      <c r="F8778" s="140"/>
      <c r="G8778" s="140"/>
      <c r="M8778" s="140"/>
      <c r="N8778" s="167"/>
      <c r="O8778" s="167"/>
      <c r="P8778" s="142"/>
      <c r="Q8778" s="142"/>
      <c r="R8778" s="142"/>
      <c r="S8778" s="139"/>
    </row>
    <row r="8779" spans="2:19" ht="15.75" customHeight="1" x14ac:dyDescent="0.25">
      <c r="B8779" s="106"/>
      <c r="C8779" s="106"/>
      <c r="D8779" s="139"/>
      <c r="E8779" s="140"/>
      <c r="F8779" s="140"/>
      <c r="G8779" s="140"/>
      <c r="M8779" s="140"/>
      <c r="N8779" s="167"/>
      <c r="O8779" s="167"/>
      <c r="P8779" s="142"/>
      <c r="Q8779" s="142"/>
      <c r="R8779" s="142"/>
      <c r="S8779" s="139"/>
    </row>
    <row r="8780" spans="2:19" ht="15.75" customHeight="1" x14ac:dyDescent="0.25">
      <c r="B8780" s="106"/>
      <c r="C8780" s="106"/>
      <c r="D8780" s="139"/>
      <c r="E8780" s="140"/>
      <c r="F8780" s="140"/>
      <c r="G8780" s="140"/>
      <c r="M8780" s="140"/>
      <c r="N8780" s="167"/>
      <c r="O8780" s="167"/>
      <c r="P8780" s="142"/>
      <c r="Q8780" s="142"/>
      <c r="R8780" s="142"/>
      <c r="S8780" s="139"/>
    </row>
    <row r="8781" spans="2:19" ht="15.75" customHeight="1" x14ac:dyDescent="0.25">
      <c r="B8781" s="106"/>
      <c r="C8781" s="106"/>
      <c r="D8781" s="139"/>
      <c r="E8781" s="140"/>
      <c r="F8781" s="140"/>
      <c r="G8781" s="140"/>
      <c r="M8781" s="140"/>
      <c r="N8781" s="167"/>
      <c r="O8781" s="167"/>
      <c r="P8781" s="142"/>
      <c r="Q8781" s="142"/>
      <c r="R8781" s="142"/>
      <c r="S8781" s="139"/>
    </row>
    <row r="8782" spans="2:19" ht="15.75" customHeight="1" x14ac:dyDescent="0.25">
      <c r="B8782" s="106"/>
      <c r="C8782" s="106"/>
      <c r="D8782" s="139"/>
      <c r="E8782" s="140"/>
      <c r="F8782" s="140"/>
      <c r="G8782" s="140"/>
      <c r="M8782" s="140"/>
      <c r="N8782" s="167"/>
      <c r="O8782" s="167"/>
      <c r="P8782" s="142"/>
      <c r="Q8782" s="142"/>
      <c r="R8782" s="142"/>
      <c r="S8782" s="139"/>
    </row>
    <row r="8783" spans="2:19" ht="15.75" customHeight="1" x14ac:dyDescent="0.25">
      <c r="B8783" s="106"/>
      <c r="C8783" s="106"/>
      <c r="D8783" s="139"/>
      <c r="E8783" s="140"/>
      <c r="F8783" s="140"/>
      <c r="G8783" s="140"/>
      <c r="M8783" s="140"/>
      <c r="N8783" s="167"/>
      <c r="O8783" s="167"/>
      <c r="P8783" s="142"/>
      <c r="Q8783" s="142"/>
      <c r="R8783" s="142"/>
      <c r="S8783" s="139"/>
    </row>
    <row r="8784" spans="2:19" ht="15.75" customHeight="1" x14ac:dyDescent="0.25">
      <c r="B8784" s="106"/>
      <c r="C8784" s="106"/>
      <c r="D8784" s="139"/>
      <c r="E8784" s="140"/>
      <c r="F8784" s="140"/>
      <c r="G8784" s="140"/>
      <c r="M8784" s="140"/>
      <c r="N8784" s="167"/>
      <c r="O8784" s="167"/>
      <c r="P8784" s="142"/>
      <c r="Q8784" s="142"/>
      <c r="R8784" s="142"/>
      <c r="S8784" s="139"/>
    </row>
    <row r="8785" spans="2:19" ht="15.75" customHeight="1" x14ac:dyDescent="0.25">
      <c r="B8785" s="106"/>
      <c r="C8785" s="106"/>
      <c r="D8785" s="139"/>
      <c r="E8785" s="140"/>
      <c r="F8785" s="140"/>
      <c r="G8785" s="140"/>
      <c r="M8785" s="140"/>
      <c r="N8785" s="167"/>
      <c r="O8785" s="167"/>
      <c r="P8785" s="142"/>
      <c r="Q8785" s="142"/>
      <c r="R8785" s="142"/>
      <c r="S8785" s="139"/>
    </row>
    <row r="8786" spans="2:19" ht="15.75" customHeight="1" x14ac:dyDescent="0.25">
      <c r="B8786" s="106"/>
      <c r="C8786" s="106"/>
      <c r="D8786" s="139"/>
      <c r="E8786" s="140"/>
      <c r="F8786" s="140"/>
      <c r="G8786" s="140"/>
      <c r="M8786" s="140"/>
      <c r="N8786" s="167"/>
      <c r="O8786" s="167"/>
      <c r="P8786" s="142"/>
      <c r="Q8786" s="142"/>
      <c r="R8786" s="142"/>
      <c r="S8786" s="139"/>
    </row>
    <row r="8787" spans="2:19" ht="15.75" customHeight="1" x14ac:dyDescent="0.25">
      <c r="B8787" s="106"/>
      <c r="C8787" s="106"/>
      <c r="D8787" s="139"/>
      <c r="E8787" s="140"/>
      <c r="F8787" s="140"/>
      <c r="G8787" s="140"/>
      <c r="M8787" s="140"/>
      <c r="N8787" s="167"/>
      <c r="O8787" s="167"/>
      <c r="P8787" s="142"/>
      <c r="Q8787" s="142"/>
      <c r="R8787" s="142"/>
      <c r="S8787" s="139"/>
    </row>
    <row r="8788" spans="2:19" ht="15.75" customHeight="1" x14ac:dyDescent="0.25">
      <c r="B8788" s="106"/>
      <c r="C8788" s="106"/>
      <c r="D8788" s="139"/>
      <c r="E8788" s="140"/>
      <c r="F8788" s="140"/>
      <c r="G8788" s="140"/>
      <c r="M8788" s="140"/>
      <c r="N8788" s="167"/>
      <c r="O8788" s="167"/>
      <c r="P8788" s="142"/>
      <c r="Q8788" s="142"/>
      <c r="R8788" s="142"/>
      <c r="S8788" s="139"/>
    </row>
    <row r="8789" spans="2:19" ht="15.75" customHeight="1" x14ac:dyDescent="0.25">
      <c r="B8789" s="106"/>
      <c r="C8789" s="106"/>
      <c r="D8789" s="139"/>
      <c r="E8789" s="140"/>
      <c r="F8789" s="140"/>
      <c r="G8789" s="140"/>
      <c r="M8789" s="140"/>
      <c r="N8789" s="167"/>
      <c r="O8789" s="167"/>
      <c r="P8789" s="142"/>
      <c r="Q8789" s="142"/>
      <c r="R8789" s="142"/>
      <c r="S8789" s="139"/>
    </row>
    <row r="8790" spans="2:19" ht="15.75" customHeight="1" x14ac:dyDescent="0.25">
      <c r="B8790" s="106"/>
      <c r="C8790" s="106"/>
      <c r="D8790" s="139"/>
      <c r="E8790" s="140"/>
      <c r="F8790" s="140"/>
      <c r="G8790" s="140"/>
      <c r="M8790" s="140"/>
      <c r="N8790" s="167"/>
      <c r="O8790" s="167"/>
      <c r="P8790" s="142"/>
      <c r="Q8790" s="142"/>
      <c r="R8790" s="142"/>
      <c r="S8790" s="139"/>
    </row>
    <row r="8791" spans="2:19" ht="15.75" customHeight="1" x14ac:dyDescent="0.25">
      <c r="B8791" s="106"/>
      <c r="C8791" s="106"/>
      <c r="D8791" s="139"/>
      <c r="E8791" s="140"/>
      <c r="F8791" s="140"/>
      <c r="G8791" s="140"/>
      <c r="M8791" s="140"/>
      <c r="N8791" s="167"/>
      <c r="O8791" s="167"/>
      <c r="P8791" s="142"/>
      <c r="Q8791" s="142"/>
      <c r="R8791" s="142"/>
      <c r="S8791" s="139"/>
    </row>
    <row r="8792" spans="2:19" ht="15.75" customHeight="1" x14ac:dyDescent="0.25">
      <c r="B8792" s="106"/>
      <c r="C8792" s="106"/>
      <c r="D8792" s="139"/>
      <c r="E8792" s="140"/>
      <c r="F8792" s="140"/>
      <c r="G8792" s="140"/>
      <c r="M8792" s="140"/>
      <c r="N8792" s="167"/>
      <c r="O8792" s="167"/>
      <c r="P8792" s="142"/>
      <c r="Q8792" s="142"/>
      <c r="R8792" s="142"/>
      <c r="S8792" s="139"/>
    </row>
    <row r="8793" spans="2:19" ht="15.75" customHeight="1" x14ac:dyDescent="0.25">
      <c r="B8793" s="106"/>
      <c r="C8793" s="106"/>
      <c r="D8793" s="139"/>
      <c r="E8793" s="140"/>
      <c r="F8793" s="140"/>
      <c r="G8793" s="140"/>
      <c r="M8793" s="140"/>
      <c r="N8793" s="167"/>
      <c r="O8793" s="167"/>
      <c r="P8793" s="142"/>
      <c r="Q8793" s="142"/>
      <c r="R8793" s="142"/>
      <c r="S8793" s="139"/>
    </row>
    <row r="8794" spans="2:19" ht="15.75" customHeight="1" x14ac:dyDescent="0.25">
      <c r="B8794" s="106"/>
      <c r="C8794" s="106"/>
      <c r="D8794" s="139"/>
      <c r="E8794" s="140"/>
      <c r="F8794" s="140"/>
      <c r="G8794" s="140"/>
      <c r="M8794" s="140"/>
      <c r="N8794" s="167"/>
      <c r="O8794" s="167"/>
      <c r="P8794" s="142"/>
      <c r="Q8794" s="142"/>
      <c r="R8794" s="142"/>
      <c r="S8794" s="139"/>
    </row>
    <row r="8795" spans="2:19" ht="15.75" customHeight="1" x14ac:dyDescent="0.25">
      <c r="B8795" s="106"/>
      <c r="C8795" s="106"/>
      <c r="D8795" s="139"/>
      <c r="E8795" s="140"/>
      <c r="F8795" s="140"/>
      <c r="G8795" s="140"/>
      <c r="M8795" s="140"/>
      <c r="N8795" s="167"/>
      <c r="O8795" s="167"/>
      <c r="P8795" s="142"/>
      <c r="Q8795" s="142"/>
      <c r="R8795" s="142"/>
      <c r="S8795" s="139"/>
    </row>
    <row r="8796" spans="2:19" ht="15.75" customHeight="1" x14ac:dyDescent="0.25">
      <c r="B8796" s="106"/>
      <c r="C8796" s="106"/>
      <c r="D8796" s="139"/>
      <c r="E8796" s="140"/>
      <c r="F8796" s="140"/>
      <c r="G8796" s="140"/>
      <c r="M8796" s="140"/>
      <c r="N8796" s="167"/>
      <c r="O8796" s="167"/>
      <c r="P8796" s="142"/>
      <c r="Q8796" s="142"/>
      <c r="R8796" s="142"/>
      <c r="S8796" s="139"/>
    </row>
    <row r="8797" spans="2:19" ht="15.75" customHeight="1" x14ac:dyDescent="0.25">
      <c r="B8797" s="106"/>
      <c r="C8797" s="106"/>
      <c r="D8797" s="139"/>
      <c r="E8797" s="140"/>
      <c r="F8797" s="140"/>
      <c r="G8797" s="140"/>
      <c r="M8797" s="140"/>
      <c r="N8797" s="167"/>
      <c r="O8797" s="167"/>
      <c r="P8797" s="142"/>
      <c r="Q8797" s="142"/>
      <c r="R8797" s="142"/>
      <c r="S8797" s="139"/>
    </row>
    <row r="8798" spans="2:19" ht="15.75" customHeight="1" x14ac:dyDescent="0.25">
      <c r="B8798" s="106"/>
      <c r="C8798" s="106"/>
      <c r="D8798" s="139"/>
      <c r="E8798" s="140"/>
      <c r="F8798" s="140"/>
      <c r="G8798" s="140"/>
      <c r="M8798" s="140"/>
      <c r="N8798" s="167"/>
      <c r="O8798" s="167"/>
      <c r="P8798" s="142"/>
      <c r="Q8798" s="142"/>
      <c r="R8798" s="142"/>
      <c r="S8798" s="139"/>
    </row>
    <row r="8799" spans="2:19" ht="15.75" customHeight="1" x14ac:dyDescent="0.25">
      <c r="B8799" s="106"/>
      <c r="C8799" s="106"/>
      <c r="D8799" s="139"/>
      <c r="E8799" s="140"/>
      <c r="F8799" s="140"/>
      <c r="G8799" s="140"/>
      <c r="M8799" s="140"/>
      <c r="N8799" s="167"/>
      <c r="O8799" s="167"/>
      <c r="P8799" s="142"/>
      <c r="Q8799" s="142"/>
      <c r="R8799" s="142"/>
      <c r="S8799" s="139"/>
    </row>
    <row r="8800" spans="2:19" ht="15.75" customHeight="1" x14ac:dyDescent="0.25">
      <c r="B8800" s="106"/>
      <c r="C8800" s="106"/>
      <c r="D8800" s="139"/>
      <c r="E8800" s="140"/>
      <c r="F8800" s="140"/>
      <c r="G8800" s="140"/>
      <c r="M8800" s="140"/>
      <c r="N8800" s="167"/>
      <c r="O8800" s="167"/>
      <c r="P8800" s="142"/>
      <c r="Q8800" s="142"/>
      <c r="R8800" s="142"/>
      <c r="S8800" s="139"/>
    </row>
    <row r="8801" spans="2:19" ht="15.75" customHeight="1" x14ac:dyDescent="0.25">
      <c r="B8801" s="106"/>
      <c r="C8801" s="106"/>
      <c r="D8801" s="139"/>
      <c r="E8801" s="140"/>
      <c r="F8801" s="140"/>
      <c r="G8801" s="140"/>
      <c r="M8801" s="140"/>
      <c r="N8801" s="167"/>
      <c r="O8801" s="167"/>
      <c r="P8801" s="142"/>
      <c r="Q8801" s="142"/>
      <c r="R8801" s="142"/>
      <c r="S8801" s="139"/>
    </row>
    <row r="8802" spans="2:19" ht="15.75" customHeight="1" x14ac:dyDescent="0.25">
      <c r="B8802" s="106"/>
      <c r="C8802" s="106"/>
      <c r="D8802" s="139"/>
      <c r="E8802" s="140"/>
      <c r="F8802" s="140"/>
      <c r="G8802" s="140"/>
      <c r="M8802" s="140"/>
      <c r="N8802" s="167"/>
      <c r="O8802" s="167"/>
      <c r="P8802" s="142"/>
      <c r="Q8802" s="142"/>
      <c r="R8802" s="142"/>
      <c r="S8802" s="139"/>
    </row>
    <row r="8803" spans="2:19" ht="15.75" customHeight="1" x14ac:dyDescent="0.25">
      <c r="B8803" s="106"/>
      <c r="C8803" s="106"/>
      <c r="D8803" s="139"/>
      <c r="E8803" s="140"/>
      <c r="F8803" s="140"/>
      <c r="G8803" s="140"/>
      <c r="M8803" s="140"/>
      <c r="N8803" s="167"/>
      <c r="O8803" s="167"/>
      <c r="P8803" s="142"/>
      <c r="Q8803" s="142"/>
      <c r="R8803" s="142"/>
      <c r="S8803" s="139"/>
    </row>
    <row r="8804" spans="2:19" ht="15.75" customHeight="1" x14ac:dyDescent="0.25">
      <c r="B8804" s="106"/>
      <c r="C8804" s="106"/>
      <c r="D8804" s="139"/>
      <c r="E8804" s="140"/>
      <c r="F8804" s="140"/>
      <c r="G8804" s="140"/>
      <c r="M8804" s="140"/>
      <c r="N8804" s="167"/>
      <c r="O8804" s="167"/>
      <c r="P8804" s="142"/>
      <c r="Q8804" s="142"/>
      <c r="R8804" s="142"/>
      <c r="S8804" s="139"/>
    </row>
    <row r="8805" spans="2:19" ht="15.75" customHeight="1" x14ac:dyDescent="0.25">
      <c r="B8805" s="106"/>
      <c r="C8805" s="106"/>
      <c r="D8805" s="139"/>
      <c r="E8805" s="140"/>
      <c r="F8805" s="140"/>
      <c r="G8805" s="140"/>
      <c r="M8805" s="140"/>
      <c r="N8805" s="167"/>
      <c r="O8805" s="167"/>
      <c r="P8805" s="142"/>
      <c r="Q8805" s="142"/>
      <c r="R8805" s="142"/>
      <c r="S8805" s="139"/>
    </row>
    <row r="8806" spans="2:19" ht="15.75" customHeight="1" x14ac:dyDescent="0.25">
      <c r="B8806" s="106"/>
      <c r="C8806" s="106"/>
      <c r="D8806" s="139"/>
      <c r="E8806" s="140"/>
      <c r="F8806" s="140"/>
      <c r="G8806" s="140"/>
      <c r="M8806" s="140"/>
      <c r="N8806" s="167"/>
      <c r="O8806" s="167"/>
      <c r="P8806" s="142"/>
      <c r="Q8806" s="142"/>
      <c r="R8806" s="142"/>
      <c r="S8806" s="139"/>
    </row>
    <row r="8807" spans="2:19" ht="15.75" customHeight="1" x14ac:dyDescent="0.25">
      <c r="B8807" s="106"/>
      <c r="C8807" s="106"/>
      <c r="D8807" s="139"/>
      <c r="E8807" s="140"/>
      <c r="F8807" s="140"/>
      <c r="G8807" s="140"/>
      <c r="M8807" s="140"/>
      <c r="N8807" s="167"/>
      <c r="O8807" s="167"/>
      <c r="P8807" s="142"/>
      <c r="Q8807" s="142"/>
      <c r="R8807" s="142"/>
      <c r="S8807" s="139"/>
    </row>
    <row r="8808" spans="2:19" ht="15.75" customHeight="1" x14ac:dyDescent="0.25">
      <c r="B8808" s="106"/>
      <c r="C8808" s="106"/>
      <c r="D8808" s="139"/>
      <c r="E8808" s="140"/>
      <c r="F8808" s="140"/>
      <c r="G8808" s="140"/>
      <c r="M8808" s="140"/>
      <c r="N8808" s="167"/>
      <c r="O8808" s="167"/>
      <c r="P8808" s="142"/>
      <c r="Q8808" s="142"/>
      <c r="R8808" s="142"/>
      <c r="S8808" s="139"/>
    </row>
    <row r="8809" spans="2:19" ht="15.75" customHeight="1" x14ac:dyDescent="0.25">
      <c r="B8809" s="106"/>
      <c r="C8809" s="106"/>
      <c r="D8809" s="139"/>
      <c r="E8809" s="140"/>
      <c r="F8809" s="140"/>
      <c r="G8809" s="140"/>
      <c r="M8809" s="140"/>
      <c r="N8809" s="167"/>
      <c r="O8809" s="167"/>
      <c r="P8809" s="142"/>
      <c r="Q8809" s="142"/>
      <c r="R8809" s="142"/>
      <c r="S8809" s="139"/>
    </row>
    <row r="8810" spans="2:19" ht="15.75" customHeight="1" x14ac:dyDescent="0.25">
      <c r="B8810" s="106"/>
      <c r="C8810" s="106"/>
      <c r="D8810" s="139"/>
      <c r="E8810" s="140"/>
      <c r="F8810" s="140"/>
      <c r="G8810" s="140"/>
      <c r="M8810" s="140"/>
      <c r="N8810" s="167"/>
      <c r="O8810" s="167"/>
      <c r="P8810" s="142"/>
      <c r="Q8810" s="142"/>
      <c r="R8810" s="142"/>
      <c r="S8810" s="139"/>
    </row>
    <row r="8811" spans="2:19" ht="15.75" customHeight="1" x14ac:dyDescent="0.25">
      <c r="B8811" s="106"/>
      <c r="C8811" s="106"/>
      <c r="D8811" s="139"/>
      <c r="E8811" s="140"/>
      <c r="F8811" s="140"/>
      <c r="G8811" s="140"/>
      <c r="M8811" s="140"/>
      <c r="N8811" s="167"/>
      <c r="O8811" s="167"/>
      <c r="P8811" s="142"/>
      <c r="Q8811" s="142"/>
      <c r="R8811" s="142"/>
      <c r="S8811" s="139"/>
    </row>
    <row r="8812" spans="2:19" ht="15.75" customHeight="1" x14ac:dyDescent="0.25">
      <c r="B8812" s="106"/>
      <c r="C8812" s="106"/>
      <c r="D8812" s="139"/>
      <c r="E8812" s="140"/>
      <c r="F8812" s="140"/>
      <c r="G8812" s="140"/>
      <c r="M8812" s="140"/>
      <c r="N8812" s="167"/>
      <c r="O8812" s="167"/>
      <c r="P8812" s="142"/>
      <c r="Q8812" s="142"/>
      <c r="R8812" s="142"/>
      <c r="S8812" s="139"/>
    </row>
    <row r="8813" spans="2:19" ht="15.75" customHeight="1" x14ac:dyDescent="0.25">
      <c r="B8813" s="106"/>
      <c r="C8813" s="106"/>
      <c r="D8813" s="139"/>
      <c r="E8813" s="140"/>
      <c r="F8813" s="140"/>
      <c r="G8813" s="140"/>
      <c r="M8813" s="140"/>
      <c r="N8813" s="167"/>
      <c r="O8813" s="167"/>
      <c r="P8813" s="142"/>
      <c r="Q8813" s="142"/>
      <c r="R8813" s="142"/>
      <c r="S8813" s="139"/>
    </row>
    <row r="8814" spans="2:19" ht="15.75" customHeight="1" x14ac:dyDescent="0.25">
      <c r="B8814" s="106"/>
      <c r="C8814" s="106"/>
      <c r="D8814" s="139"/>
      <c r="E8814" s="140"/>
      <c r="F8814" s="140"/>
      <c r="G8814" s="140"/>
      <c r="M8814" s="140"/>
      <c r="N8814" s="167"/>
      <c r="O8814" s="167"/>
      <c r="P8814" s="142"/>
      <c r="Q8814" s="142"/>
      <c r="R8814" s="142"/>
      <c r="S8814" s="139"/>
    </row>
    <row r="8815" spans="2:19" ht="15.75" customHeight="1" x14ac:dyDescent="0.25">
      <c r="B8815" s="106"/>
      <c r="C8815" s="106"/>
      <c r="D8815" s="139"/>
      <c r="E8815" s="140"/>
      <c r="F8815" s="140"/>
      <c r="G8815" s="140"/>
      <c r="M8815" s="140"/>
      <c r="N8815" s="167"/>
      <c r="O8815" s="167"/>
      <c r="P8815" s="142"/>
      <c r="Q8815" s="142"/>
      <c r="R8815" s="142"/>
      <c r="S8815" s="139"/>
    </row>
    <row r="8816" spans="2:19" ht="15.75" customHeight="1" x14ac:dyDescent="0.25">
      <c r="B8816" s="106"/>
      <c r="C8816" s="106"/>
      <c r="D8816" s="139"/>
      <c r="E8816" s="140"/>
      <c r="F8816" s="140"/>
      <c r="G8816" s="140"/>
      <c r="M8816" s="140"/>
      <c r="N8816" s="167"/>
      <c r="O8816" s="167"/>
      <c r="P8816" s="142"/>
      <c r="Q8816" s="142"/>
      <c r="R8816" s="142"/>
      <c r="S8816" s="139"/>
    </row>
    <row r="8817" spans="2:19" ht="15.75" customHeight="1" x14ac:dyDescent="0.25">
      <c r="B8817" s="106"/>
      <c r="C8817" s="106"/>
      <c r="D8817" s="139"/>
      <c r="E8817" s="140"/>
      <c r="F8817" s="140"/>
      <c r="G8817" s="140"/>
      <c r="M8817" s="140"/>
      <c r="N8817" s="167"/>
      <c r="O8817" s="167"/>
      <c r="P8817" s="142"/>
      <c r="Q8817" s="142"/>
      <c r="R8817" s="142"/>
      <c r="S8817" s="139"/>
    </row>
    <row r="8818" spans="2:19" ht="15.75" customHeight="1" x14ac:dyDescent="0.25">
      <c r="B8818" s="106"/>
      <c r="C8818" s="106"/>
      <c r="D8818" s="139"/>
      <c r="E8818" s="140"/>
      <c r="F8818" s="140"/>
      <c r="G8818" s="140"/>
      <c r="M8818" s="140"/>
      <c r="N8818" s="167"/>
      <c r="O8818" s="167"/>
      <c r="P8818" s="142"/>
      <c r="Q8818" s="142"/>
      <c r="R8818" s="142"/>
      <c r="S8818" s="139"/>
    </row>
    <row r="8819" spans="2:19" ht="15.75" customHeight="1" x14ac:dyDescent="0.25">
      <c r="B8819" s="106"/>
      <c r="C8819" s="106"/>
      <c r="D8819" s="139"/>
      <c r="E8819" s="140"/>
      <c r="F8819" s="140"/>
      <c r="G8819" s="140"/>
      <c r="M8819" s="140"/>
      <c r="N8819" s="167"/>
      <c r="O8819" s="167"/>
      <c r="P8819" s="142"/>
      <c r="Q8819" s="142"/>
      <c r="R8819" s="142"/>
      <c r="S8819" s="139"/>
    </row>
    <row r="8820" spans="2:19" ht="15.75" customHeight="1" x14ac:dyDescent="0.25">
      <c r="B8820" s="106"/>
      <c r="C8820" s="106"/>
      <c r="D8820" s="139"/>
      <c r="E8820" s="140"/>
      <c r="F8820" s="140"/>
      <c r="G8820" s="140"/>
      <c r="M8820" s="140"/>
      <c r="N8820" s="167"/>
      <c r="O8820" s="167"/>
      <c r="P8820" s="142"/>
      <c r="Q8820" s="142"/>
      <c r="R8820" s="142"/>
      <c r="S8820" s="139"/>
    </row>
    <row r="8821" spans="2:19" ht="15.75" customHeight="1" x14ac:dyDescent="0.25">
      <c r="B8821" s="106"/>
      <c r="C8821" s="106"/>
      <c r="D8821" s="139"/>
      <c r="E8821" s="140"/>
      <c r="F8821" s="140"/>
      <c r="G8821" s="140"/>
      <c r="M8821" s="140"/>
      <c r="N8821" s="167"/>
      <c r="O8821" s="167"/>
      <c r="P8821" s="142"/>
      <c r="Q8821" s="142"/>
      <c r="R8821" s="142"/>
      <c r="S8821" s="139"/>
    </row>
    <row r="8822" spans="2:19" ht="15.75" customHeight="1" x14ac:dyDescent="0.25">
      <c r="B8822" s="106"/>
      <c r="C8822" s="106"/>
      <c r="D8822" s="139"/>
      <c r="E8822" s="140"/>
      <c r="F8822" s="140"/>
      <c r="G8822" s="140"/>
      <c r="M8822" s="140"/>
      <c r="N8822" s="167"/>
      <c r="O8822" s="167"/>
      <c r="P8822" s="142"/>
      <c r="Q8822" s="142"/>
      <c r="R8822" s="142"/>
      <c r="S8822" s="139"/>
    </row>
    <row r="8823" spans="2:19" ht="15.75" customHeight="1" x14ac:dyDescent="0.25">
      <c r="B8823" s="106"/>
      <c r="C8823" s="106"/>
      <c r="D8823" s="139"/>
      <c r="E8823" s="140"/>
      <c r="F8823" s="140"/>
      <c r="G8823" s="140"/>
      <c r="M8823" s="140"/>
      <c r="N8823" s="167"/>
      <c r="O8823" s="167"/>
      <c r="P8823" s="142"/>
      <c r="Q8823" s="142"/>
      <c r="R8823" s="142"/>
      <c r="S8823" s="139"/>
    </row>
    <row r="8824" spans="2:19" ht="15.75" customHeight="1" x14ac:dyDescent="0.25">
      <c r="B8824" s="106"/>
      <c r="C8824" s="106"/>
      <c r="D8824" s="139"/>
      <c r="E8824" s="140"/>
      <c r="F8824" s="140"/>
      <c r="G8824" s="140"/>
      <c r="M8824" s="140"/>
      <c r="N8824" s="167"/>
      <c r="O8824" s="167"/>
      <c r="P8824" s="142"/>
      <c r="Q8824" s="142"/>
      <c r="R8824" s="142"/>
      <c r="S8824" s="139"/>
    </row>
    <row r="8825" spans="2:19" ht="15.75" customHeight="1" x14ac:dyDescent="0.25">
      <c r="B8825" s="106"/>
      <c r="C8825" s="106"/>
      <c r="D8825" s="139"/>
      <c r="E8825" s="140"/>
      <c r="F8825" s="140"/>
      <c r="G8825" s="140"/>
      <c r="M8825" s="140"/>
      <c r="N8825" s="167"/>
      <c r="O8825" s="167"/>
      <c r="P8825" s="142"/>
      <c r="Q8825" s="142"/>
      <c r="R8825" s="142"/>
      <c r="S8825" s="139"/>
    </row>
    <row r="8826" spans="2:19" ht="15.75" customHeight="1" x14ac:dyDescent="0.25">
      <c r="B8826" s="106"/>
      <c r="C8826" s="106"/>
      <c r="D8826" s="139"/>
      <c r="E8826" s="140"/>
      <c r="F8826" s="140"/>
      <c r="G8826" s="140"/>
      <c r="M8826" s="140"/>
      <c r="N8826" s="167"/>
      <c r="O8826" s="167"/>
      <c r="P8826" s="142"/>
      <c r="Q8826" s="142"/>
      <c r="R8826" s="142"/>
      <c r="S8826" s="139"/>
    </row>
    <row r="8827" spans="2:19" ht="15.75" customHeight="1" x14ac:dyDescent="0.25">
      <c r="B8827" s="106"/>
      <c r="C8827" s="106"/>
      <c r="D8827" s="139"/>
      <c r="E8827" s="140"/>
      <c r="F8827" s="140"/>
      <c r="G8827" s="140"/>
      <c r="M8827" s="140"/>
      <c r="N8827" s="167"/>
      <c r="O8827" s="167"/>
      <c r="P8827" s="142"/>
      <c r="Q8827" s="142"/>
      <c r="R8827" s="142"/>
      <c r="S8827" s="139"/>
    </row>
    <row r="8828" spans="2:19" ht="15.75" customHeight="1" x14ac:dyDescent="0.25">
      <c r="B8828" s="106"/>
      <c r="C8828" s="106"/>
      <c r="D8828" s="139"/>
      <c r="E8828" s="140"/>
      <c r="F8828" s="140"/>
      <c r="G8828" s="140"/>
      <c r="M8828" s="140"/>
      <c r="N8828" s="167"/>
      <c r="O8828" s="167"/>
      <c r="P8828" s="142"/>
      <c r="Q8828" s="142"/>
      <c r="R8828" s="142"/>
      <c r="S8828" s="139"/>
    </row>
    <row r="8829" spans="2:19" ht="15.75" customHeight="1" x14ac:dyDescent="0.25">
      <c r="B8829" s="106"/>
      <c r="C8829" s="106"/>
      <c r="D8829" s="139"/>
      <c r="E8829" s="140"/>
      <c r="F8829" s="140"/>
      <c r="G8829" s="140"/>
      <c r="M8829" s="140"/>
      <c r="N8829" s="167"/>
      <c r="O8829" s="167"/>
      <c r="P8829" s="142"/>
      <c r="Q8829" s="142"/>
      <c r="R8829" s="142"/>
      <c r="S8829" s="139"/>
    </row>
    <row r="8830" spans="2:19" ht="15.75" customHeight="1" x14ac:dyDescent="0.25">
      <c r="B8830" s="106"/>
      <c r="C8830" s="106"/>
      <c r="D8830" s="139"/>
      <c r="E8830" s="140"/>
      <c r="F8830" s="140"/>
      <c r="G8830" s="140"/>
      <c r="M8830" s="140"/>
      <c r="N8830" s="167"/>
      <c r="O8830" s="167"/>
      <c r="P8830" s="142"/>
      <c r="Q8830" s="142"/>
      <c r="R8830" s="142"/>
      <c r="S8830" s="139"/>
    </row>
    <row r="8831" spans="2:19" ht="15.75" customHeight="1" x14ac:dyDescent="0.25">
      <c r="B8831" s="106"/>
      <c r="C8831" s="106"/>
      <c r="D8831" s="139"/>
      <c r="E8831" s="140"/>
      <c r="F8831" s="140"/>
      <c r="G8831" s="140"/>
      <c r="M8831" s="140"/>
      <c r="N8831" s="167"/>
      <c r="O8831" s="167"/>
      <c r="P8831" s="142"/>
      <c r="Q8831" s="142"/>
      <c r="R8831" s="142"/>
      <c r="S8831" s="139"/>
    </row>
    <row r="8832" spans="2:19" ht="15.75" customHeight="1" x14ac:dyDescent="0.25">
      <c r="B8832" s="106"/>
      <c r="C8832" s="106"/>
      <c r="D8832" s="139"/>
      <c r="E8832" s="140"/>
      <c r="F8832" s="140"/>
      <c r="G8832" s="140"/>
      <c r="M8832" s="140"/>
      <c r="N8832" s="167"/>
      <c r="O8832" s="167"/>
      <c r="P8832" s="142"/>
      <c r="Q8832" s="142"/>
      <c r="R8832" s="142"/>
      <c r="S8832" s="139"/>
    </row>
    <row r="8833" spans="2:19" ht="15.75" customHeight="1" x14ac:dyDescent="0.25">
      <c r="B8833" s="106"/>
      <c r="C8833" s="106"/>
      <c r="D8833" s="139"/>
      <c r="E8833" s="140"/>
      <c r="F8833" s="140"/>
      <c r="G8833" s="140"/>
      <c r="M8833" s="140"/>
      <c r="N8833" s="167"/>
      <c r="O8833" s="167"/>
      <c r="P8833" s="142"/>
      <c r="Q8833" s="142"/>
      <c r="R8833" s="142"/>
      <c r="S8833" s="139"/>
    </row>
    <row r="8834" spans="2:19" ht="15.75" customHeight="1" x14ac:dyDescent="0.25">
      <c r="B8834" s="106"/>
      <c r="C8834" s="106"/>
      <c r="D8834" s="139"/>
      <c r="E8834" s="140"/>
      <c r="F8834" s="140"/>
      <c r="G8834" s="140"/>
      <c r="M8834" s="140"/>
      <c r="N8834" s="167"/>
      <c r="O8834" s="167"/>
      <c r="P8834" s="142"/>
      <c r="Q8834" s="142"/>
      <c r="R8834" s="142"/>
      <c r="S8834" s="139"/>
    </row>
    <row r="8835" spans="2:19" ht="15.75" customHeight="1" x14ac:dyDescent="0.25">
      <c r="B8835" s="106"/>
      <c r="C8835" s="106"/>
      <c r="D8835" s="139"/>
      <c r="E8835" s="140"/>
      <c r="F8835" s="140"/>
      <c r="G8835" s="140"/>
      <c r="M8835" s="140"/>
      <c r="N8835" s="167"/>
      <c r="O8835" s="167"/>
      <c r="P8835" s="142"/>
      <c r="Q8835" s="142"/>
      <c r="R8835" s="142"/>
      <c r="S8835" s="139"/>
    </row>
    <row r="8836" spans="2:19" ht="15.75" customHeight="1" x14ac:dyDescent="0.25">
      <c r="B8836" s="106"/>
      <c r="C8836" s="106"/>
      <c r="D8836" s="139"/>
      <c r="E8836" s="140"/>
      <c r="F8836" s="140"/>
      <c r="G8836" s="140"/>
      <c r="M8836" s="140"/>
      <c r="N8836" s="167"/>
      <c r="O8836" s="167"/>
      <c r="P8836" s="142"/>
      <c r="Q8836" s="142"/>
      <c r="R8836" s="142"/>
      <c r="S8836" s="139"/>
    </row>
    <row r="8837" spans="2:19" ht="15.75" customHeight="1" x14ac:dyDescent="0.25">
      <c r="B8837" s="106"/>
      <c r="C8837" s="106"/>
      <c r="D8837" s="139"/>
      <c r="E8837" s="140"/>
      <c r="F8837" s="140"/>
      <c r="G8837" s="140"/>
      <c r="M8837" s="140"/>
      <c r="N8837" s="167"/>
      <c r="O8837" s="167"/>
      <c r="P8837" s="142"/>
      <c r="Q8837" s="142"/>
      <c r="R8837" s="142"/>
      <c r="S8837" s="139"/>
    </row>
    <row r="8838" spans="2:19" ht="15.75" customHeight="1" x14ac:dyDescent="0.25">
      <c r="B8838" s="106"/>
      <c r="C8838" s="106"/>
      <c r="D8838" s="139"/>
      <c r="E8838" s="140"/>
      <c r="F8838" s="140"/>
      <c r="G8838" s="140"/>
      <c r="M8838" s="140"/>
      <c r="N8838" s="167"/>
      <c r="O8838" s="167"/>
      <c r="P8838" s="142"/>
      <c r="Q8838" s="142"/>
      <c r="R8838" s="142"/>
      <c r="S8838" s="139"/>
    </row>
    <row r="8839" spans="2:19" ht="15.75" customHeight="1" x14ac:dyDescent="0.25">
      <c r="B8839" s="106"/>
      <c r="C8839" s="106"/>
      <c r="D8839" s="139"/>
      <c r="E8839" s="140"/>
      <c r="F8839" s="140"/>
      <c r="G8839" s="140"/>
      <c r="M8839" s="140"/>
      <c r="N8839" s="167"/>
      <c r="O8839" s="167"/>
      <c r="P8839" s="142"/>
      <c r="Q8839" s="142"/>
      <c r="R8839" s="142"/>
      <c r="S8839" s="139"/>
    </row>
    <row r="8840" spans="2:19" ht="15.75" customHeight="1" x14ac:dyDescent="0.25">
      <c r="B8840" s="106"/>
      <c r="C8840" s="106"/>
      <c r="D8840" s="139"/>
      <c r="E8840" s="140"/>
      <c r="F8840" s="140"/>
      <c r="G8840" s="140"/>
      <c r="M8840" s="140"/>
      <c r="N8840" s="167"/>
      <c r="O8840" s="167"/>
      <c r="P8840" s="142"/>
      <c r="Q8840" s="142"/>
      <c r="R8840" s="142"/>
      <c r="S8840" s="139"/>
    </row>
    <row r="8841" spans="2:19" ht="15.75" customHeight="1" x14ac:dyDescent="0.25">
      <c r="B8841" s="106"/>
      <c r="C8841" s="106"/>
      <c r="D8841" s="139"/>
      <c r="E8841" s="140"/>
      <c r="F8841" s="140"/>
      <c r="G8841" s="140"/>
      <c r="M8841" s="140"/>
      <c r="N8841" s="167"/>
      <c r="O8841" s="167"/>
      <c r="P8841" s="142"/>
      <c r="Q8841" s="142"/>
      <c r="R8841" s="142"/>
      <c r="S8841" s="139"/>
    </row>
    <row r="8842" spans="2:19" ht="15.75" customHeight="1" x14ac:dyDescent="0.25">
      <c r="B8842" s="106"/>
      <c r="C8842" s="106"/>
      <c r="D8842" s="139"/>
      <c r="E8842" s="140"/>
      <c r="F8842" s="140"/>
      <c r="G8842" s="140"/>
      <c r="M8842" s="140"/>
      <c r="N8842" s="167"/>
      <c r="O8842" s="167"/>
      <c r="P8842" s="142"/>
      <c r="Q8842" s="142"/>
      <c r="R8842" s="142"/>
      <c r="S8842" s="139"/>
    </row>
    <row r="8843" spans="2:19" ht="15.75" customHeight="1" x14ac:dyDescent="0.25">
      <c r="B8843" s="106"/>
      <c r="C8843" s="106"/>
      <c r="D8843" s="139"/>
      <c r="E8843" s="140"/>
      <c r="F8843" s="140"/>
      <c r="G8843" s="140"/>
      <c r="M8843" s="140"/>
      <c r="N8843" s="167"/>
      <c r="O8843" s="167"/>
      <c r="P8843" s="142"/>
      <c r="Q8843" s="142"/>
      <c r="R8843" s="142"/>
      <c r="S8843" s="139"/>
    </row>
    <row r="8844" spans="2:19" ht="15.75" customHeight="1" x14ac:dyDescent="0.25">
      <c r="B8844" s="106"/>
      <c r="C8844" s="106"/>
      <c r="D8844" s="139"/>
      <c r="E8844" s="140"/>
      <c r="F8844" s="140"/>
      <c r="G8844" s="140"/>
      <c r="M8844" s="140"/>
      <c r="N8844" s="167"/>
      <c r="O8844" s="167"/>
      <c r="P8844" s="142"/>
      <c r="Q8844" s="142"/>
      <c r="R8844" s="142"/>
      <c r="S8844" s="139"/>
    </row>
    <row r="8845" spans="2:19" ht="15.75" customHeight="1" x14ac:dyDescent="0.25">
      <c r="B8845" s="106"/>
      <c r="C8845" s="106"/>
      <c r="D8845" s="139"/>
      <c r="E8845" s="140"/>
      <c r="F8845" s="140"/>
      <c r="G8845" s="140"/>
      <c r="M8845" s="140"/>
      <c r="N8845" s="167"/>
      <c r="O8845" s="167"/>
      <c r="P8845" s="142"/>
      <c r="Q8845" s="142"/>
      <c r="R8845" s="142"/>
      <c r="S8845" s="139"/>
    </row>
    <row r="8846" spans="2:19" ht="15.75" customHeight="1" x14ac:dyDescent="0.25">
      <c r="B8846" s="106"/>
      <c r="C8846" s="106"/>
      <c r="D8846" s="139"/>
      <c r="E8846" s="140"/>
      <c r="F8846" s="140"/>
      <c r="G8846" s="140"/>
      <c r="M8846" s="140"/>
      <c r="N8846" s="167"/>
      <c r="O8846" s="167"/>
      <c r="P8846" s="142"/>
      <c r="Q8846" s="142"/>
      <c r="R8846" s="142"/>
      <c r="S8846" s="139"/>
    </row>
    <row r="8847" spans="2:19" ht="15.75" customHeight="1" x14ac:dyDescent="0.25">
      <c r="B8847" s="106"/>
      <c r="C8847" s="106"/>
      <c r="D8847" s="139"/>
      <c r="E8847" s="140"/>
      <c r="F8847" s="140"/>
      <c r="G8847" s="140"/>
      <c r="M8847" s="140"/>
      <c r="N8847" s="167"/>
      <c r="O8847" s="167"/>
      <c r="P8847" s="142"/>
      <c r="Q8847" s="142"/>
      <c r="R8847" s="142"/>
      <c r="S8847" s="139"/>
    </row>
    <row r="8848" spans="2:19" ht="15.75" customHeight="1" x14ac:dyDescent="0.25">
      <c r="B8848" s="106"/>
      <c r="C8848" s="106"/>
      <c r="D8848" s="139"/>
      <c r="E8848" s="140"/>
      <c r="F8848" s="140"/>
      <c r="G8848" s="140"/>
      <c r="M8848" s="140"/>
      <c r="N8848" s="167"/>
      <c r="O8848" s="167"/>
      <c r="P8848" s="142"/>
      <c r="Q8848" s="142"/>
      <c r="R8848" s="142"/>
      <c r="S8848" s="139"/>
    </row>
    <row r="8849" spans="2:19" ht="15.75" customHeight="1" x14ac:dyDescent="0.25">
      <c r="B8849" s="106"/>
      <c r="C8849" s="106"/>
      <c r="D8849" s="139"/>
      <c r="E8849" s="140"/>
      <c r="F8849" s="140"/>
      <c r="G8849" s="140"/>
      <c r="M8849" s="140"/>
      <c r="N8849" s="167"/>
      <c r="O8849" s="167"/>
      <c r="P8849" s="142"/>
      <c r="Q8849" s="142"/>
      <c r="R8849" s="142"/>
      <c r="S8849" s="139"/>
    </row>
    <row r="8850" spans="2:19" ht="15.75" customHeight="1" x14ac:dyDescent="0.25">
      <c r="B8850" s="106"/>
      <c r="C8850" s="106"/>
      <c r="D8850" s="139"/>
      <c r="E8850" s="140"/>
      <c r="F8850" s="140"/>
      <c r="G8850" s="140"/>
      <c r="M8850" s="140"/>
      <c r="N8850" s="167"/>
      <c r="O8850" s="167"/>
      <c r="P8850" s="142"/>
      <c r="Q8850" s="142"/>
      <c r="R8850" s="142"/>
      <c r="S8850" s="139"/>
    </row>
    <row r="8851" spans="2:19" ht="15.75" customHeight="1" x14ac:dyDescent="0.25">
      <c r="B8851" s="106"/>
      <c r="C8851" s="106"/>
      <c r="D8851" s="139"/>
      <c r="E8851" s="140"/>
      <c r="F8851" s="140"/>
      <c r="G8851" s="140"/>
      <c r="M8851" s="140"/>
      <c r="N8851" s="167"/>
      <c r="O8851" s="167"/>
      <c r="P8851" s="142"/>
      <c r="Q8851" s="142"/>
      <c r="R8851" s="142"/>
      <c r="S8851" s="139"/>
    </row>
    <row r="8852" spans="2:19" ht="15.75" customHeight="1" x14ac:dyDescent="0.25">
      <c r="B8852" s="106"/>
      <c r="C8852" s="106"/>
      <c r="D8852" s="139"/>
      <c r="E8852" s="140"/>
      <c r="F8852" s="140"/>
      <c r="G8852" s="140"/>
      <c r="M8852" s="140"/>
      <c r="N8852" s="167"/>
      <c r="O8852" s="167"/>
      <c r="P8852" s="142"/>
      <c r="Q8852" s="142"/>
      <c r="R8852" s="142"/>
      <c r="S8852" s="139"/>
    </row>
    <row r="8853" spans="2:19" ht="15.75" customHeight="1" x14ac:dyDescent="0.25">
      <c r="B8853" s="106"/>
      <c r="C8853" s="106"/>
      <c r="D8853" s="139"/>
      <c r="E8853" s="140"/>
      <c r="F8853" s="140"/>
      <c r="G8853" s="140"/>
      <c r="M8853" s="140"/>
      <c r="N8853" s="167"/>
      <c r="O8853" s="167"/>
      <c r="P8853" s="142"/>
      <c r="Q8853" s="142"/>
      <c r="R8853" s="142"/>
      <c r="S8853" s="139"/>
    </row>
    <row r="8854" spans="2:19" ht="15.75" customHeight="1" x14ac:dyDescent="0.25">
      <c r="B8854" s="106"/>
      <c r="C8854" s="106"/>
      <c r="D8854" s="139"/>
      <c r="E8854" s="140"/>
      <c r="F8854" s="140"/>
      <c r="G8854" s="140"/>
      <c r="M8854" s="140"/>
      <c r="N8854" s="167"/>
      <c r="O8854" s="167"/>
      <c r="P8854" s="142"/>
      <c r="Q8854" s="142"/>
      <c r="R8854" s="142"/>
      <c r="S8854" s="139"/>
    </row>
    <row r="8855" spans="2:19" ht="15.75" customHeight="1" x14ac:dyDescent="0.25">
      <c r="B8855" s="106"/>
      <c r="C8855" s="106"/>
      <c r="D8855" s="139"/>
      <c r="E8855" s="140"/>
      <c r="F8855" s="140"/>
      <c r="G8855" s="140"/>
      <c r="M8855" s="140"/>
      <c r="N8855" s="167"/>
      <c r="O8855" s="167"/>
      <c r="P8855" s="142"/>
      <c r="Q8855" s="142"/>
      <c r="R8855" s="142"/>
      <c r="S8855" s="139"/>
    </row>
    <row r="8856" spans="2:19" ht="15.75" customHeight="1" x14ac:dyDescent="0.25">
      <c r="B8856" s="106"/>
      <c r="C8856" s="106"/>
      <c r="D8856" s="139"/>
      <c r="E8856" s="140"/>
      <c r="F8856" s="140"/>
      <c r="G8856" s="140"/>
      <c r="M8856" s="140"/>
      <c r="N8856" s="167"/>
      <c r="O8856" s="167"/>
      <c r="P8856" s="142"/>
      <c r="Q8856" s="142"/>
      <c r="R8856" s="142"/>
      <c r="S8856" s="139"/>
    </row>
    <row r="8857" spans="2:19" ht="15.75" customHeight="1" x14ac:dyDescent="0.25">
      <c r="B8857" s="106"/>
      <c r="C8857" s="106"/>
      <c r="D8857" s="139"/>
      <c r="E8857" s="140"/>
      <c r="F8857" s="140"/>
      <c r="G8857" s="140"/>
      <c r="M8857" s="140"/>
      <c r="N8857" s="167"/>
      <c r="O8857" s="167"/>
      <c r="P8857" s="142"/>
      <c r="Q8857" s="142"/>
      <c r="R8857" s="142"/>
      <c r="S8857" s="139"/>
    </row>
    <row r="8858" spans="2:19" ht="15.75" customHeight="1" x14ac:dyDescent="0.25">
      <c r="B8858" s="106"/>
      <c r="C8858" s="106"/>
      <c r="D8858" s="139"/>
      <c r="E8858" s="140"/>
      <c r="F8858" s="140"/>
      <c r="G8858" s="140"/>
      <c r="M8858" s="140"/>
      <c r="N8858" s="167"/>
      <c r="O8858" s="167"/>
      <c r="P8858" s="142"/>
      <c r="Q8858" s="142"/>
      <c r="R8858" s="142"/>
      <c r="S8858" s="139"/>
    </row>
    <row r="8859" spans="2:19" ht="15.75" customHeight="1" x14ac:dyDescent="0.25">
      <c r="B8859" s="106"/>
      <c r="C8859" s="106"/>
      <c r="D8859" s="139"/>
      <c r="E8859" s="140"/>
      <c r="F8859" s="140"/>
      <c r="G8859" s="140"/>
      <c r="M8859" s="140"/>
      <c r="N8859" s="167"/>
      <c r="O8859" s="167"/>
      <c r="P8859" s="142"/>
      <c r="Q8859" s="142"/>
      <c r="R8859" s="142"/>
      <c r="S8859" s="139"/>
    </row>
    <row r="8860" spans="2:19" ht="15.75" customHeight="1" x14ac:dyDescent="0.25">
      <c r="B8860" s="106"/>
      <c r="C8860" s="106"/>
      <c r="D8860" s="139"/>
      <c r="E8860" s="140"/>
      <c r="F8860" s="140"/>
      <c r="G8860" s="140"/>
      <c r="M8860" s="140"/>
      <c r="N8860" s="167"/>
      <c r="O8860" s="167"/>
      <c r="P8860" s="142"/>
      <c r="Q8860" s="142"/>
      <c r="R8860" s="142"/>
      <c r="S8860" s="139"/>
    </row>
    <row r="8861" spans="2:19" ht="15.75" customHeight="1" x14ac:dyDescent="0.25">
      <c r="B8861" s="106"/>
      <c r="C8861" s="106"/>
      <c r="D8861" s="139"/>
      <c r="E8861" s="140"/>
      <c r="F8861" s="140"/>
      <c r="G8861" s="140"/>
      <c r="M8861" s="140"/>
      <c r="N8861" s="167"/>
      <c r="O8861" s="167"/>
      <c r="P8861" s="142"/>
      <c r="Q8861" s="142"/>
      <c r="R8861" s="142"/>
      <c r="S8861" s="139"/>
    </row>
    <row r="8862" spans="2:19" ht="15.75" customHeight="1" x14ac:dyDescent="0.25">
      <c r="B8862" s="106"/>
      <c r="C8862" s="106"/>
      <c r="D8862" s="139"/>
      <c r="E8862" s="140"/>
      <c r="F8862" s="140"/>
      <c r="G8862" s="140"/>
      <c r="M8862" s="140"/>
      <c r="N8862" s="167"/>
      <c r="O8862" s="167"/>
      <c r="P8862" s="142"/>
      <c r="Q8862" s="142"/>
      <c r="R8862" s="142"/>
      <c r="S8862" s="139"/>
    </row>
    <row r="8863" spans="2:19" ht="15.75" customHeight="1" x14ac:dyDescent="0.25">
      <c r="B8863" s="106"/>
      <c r="C8863" s="106"/>
      <c r="D8863" s="139"/>
      <c r="E8863" s="140"/>
      <c r="F8863" s="140"/>
      <c r="G8863" s="140"/>
      <c r="M8863" s="140"/>
      <c r="N8863" s="167"/>
      <c r="O8863" s="167"/>
      <c r="P8863" s="142"/>
      <c r="Q8863" s="142"/>
      <c r="R8863" s="142"/>
      <c r="S8863" s="139"/>
    </row>
    <row r="8864" spans="2:19" ht="15.75" customHeight="1" x14ac:dyDescent="0.25">
      <c r="B8864" s="106"/>
      <c r="C8864" s="106"/>
      <c r="D8864" s="139"/>
      <c r="E8864" s="140"/>
      <c r="F8864" s="140"/>
      <c r="G8864" s="140"/>
      <c r="M8864" s="140"/>
      <c r="N8864" s="167"/>
      <c r="O8864" s="167"/>
      <c r="P8864" s="142"/>
      <c r="Q8864" s="142"/>
      <c r="R8864" s="142"/>
      <c r="S8864" s="139"/>
    </row>
    <row r="8865" spans="2:19" ht="15.75" customHeight="1" x14ac:dyDescent="0.25">
      <c r="B8865" s="106"/>
      <c r="C8865" s="106"/>
      <c r="D8865" s="139"/>
      <c r="E8865" s="140"/>
      <c r="F8865" s="140"/>
      <c r="G8865" s="140"/>
      <c r="M8865" s="140"/>
      <c r="N8865" s="167"/>
      <c r="O8865" s="167"/>
      <c r="P8865" s="142"/>
      <c r="Q8865" s="142"/>
      <c r="R8865" s="142"/>
      <c r="S8865" s="139"/>
    </row>
    <row r="8866" spans="2:19" ht="15.75" customHeight="1" x14ac:dyDescent="0.25">
      <c r="B8866" s="106"/>
      <c r="C8866" s="106"/>
      <c r="D8866" s="139"/>
      <c r="E8866" s="140"/>
      <c r="F8866" s="140"/>
      <c r="G8866" s="140"/>
      <c r="M8866" s="140"/>
      <c r="N8866" s="167"/>
      <c r="O8866" s="167"/>
      <c r="P8866" s="142"/>
      <c r="Q8866" s="142"/>
      <c r="R8866" s="142"/>
      <c r="S8866" s="139"/>
    </row>
    <row r="8867" spans="2:19" ht="15.75" customHeight="1" x14ac:dyDescent="0.25">
      <c r="B8867" s="106"/>
      <c r="C8867" s="106"/>
      <c r="D8867" s="139"/>
      <c r="E8867" s="140"/>
      <c r="F8867" s="140"/>
      <c r="G8867" s="140"/>
      <c r="M8867" s="140"/>
      <c r="N8867" s="167"/>
      <c r="O8867" s="167"/>
      <c r="P8867" s="142"/>
      <c r="Q8867" s="142"/>
      <c r="R8867" s="142"/>
      <c r="S8867" s="139"/>
    </row>
    <row r="8868" spans="2:19" ht="15.75" customHeight="1" x14ac:dyDescent="0.25">
      <c r="B8868" s="106"/>
      <c r="C8868" s="106"/>
      <c r="D8868" s="139"/>
      <c r="E8868" s="140"/>
      <c r="F8868" s="140"/>
      <c r="G8868" s="140"/>
      <c r="M8868" s="140"/>
      <c r="N8868" s="167"/>
      <c r="O8868" s="167"/>
      <c r="P8868" s="142"/>
      <c r="Q8868" s="142"/>
      <c r="R8868" s="142"/>
      <c r="S8868" s="139"/>
    </row>
    <row r="8869" spans="2:19" ht="15.75" customHeight="1" x14ac:dyDescent="0.25">
      <c r="B8869" s="106"/>
      <c r="C8869" s="106"/>
      <c r="D8869" s="139"/>
      <c r="E8869" s="140"/>
      <c r="F8869" s="140"/>
      <c r="G8869" s="140"/>
      <c r="M8869" s="140"/>
      <c r="N8869" s="167"/>
      <c r="O8869" s="167"/>
      <c r="P8869" s="142"/>
      <c r="Q8869" s="142"/>
      <c r="R8869" s="142"/>
      <c r="S8869" s="139"/>
    </row>
    <row r="8870" spans="2:19" ht="15.75" customHeight="1" x14ac:dyDescent="0.25">
      <c r="B8870" s="106"/>
      <c r="C8870" s="106"/>
      <c r="D8870" s="139"/>
      <c r="E8870" s="140"/>
      <c r="F8870" s="140"/>
      <c r="G8870" s="140"/>
      <c r="M8870" s="140"/>
      <c r="N8870" s="167"/>
      <c r="O8870" s="167"/>
      <c r="P8870" s="142"/>
      <c r="Q8870" s="142"/>
      <c r="R8870" s="142"/>
      <c r="S8870" s="139"/>
    </row>
    <row r="8871" spans="2:19" ht="15.75" customHeight="1" x14ac:dyDescent="0.25">
      <c r="B8871" s="106"/>
      <c r="C8871" s="106"/>
      <c r="D8871" s="139"/>
      <c r="E8871" s="140"/>
      <c r="F8871" s="140"/>
      <c r="G8871" s="140"/>
      <c r="M8871" s="140"/>
      <c r="N8871" s="167"/>
      <c r="O8871" s="167"/>
      <c r="P8871" s="142"/>
      <c r="Q8871" s="142"/>
      <c r="R8871" s="142"/>
      <c r="S8871" s="139"/>
    </row>
    <row r="8872" spans="2:19" ht="15.75" customHeight="1" x14ac:dyDescent="0.25">
      <c r="B8872" s="106"/>
      <c r="C8872" s="106"/>
      <c r="D8872" s="139"/>
      <c r="E8872" s="140"/>
      <c r="F8872" s="140"/>
      <c r="G8872" s="140"/>
      <c r="M8872" s="140"/>
      <c r="N8872" s="167"/>
      <c r="O8872" s="167"/>
      <c r="P8872" s="142"/>
      <c r="Q8872" s="142"/>
      <c r="R8872" s="142"/>
      <c r="S8872" s="139"/>
    </row>
    <row r="8873" spans="2:19" ht="15.75" customHeight="1" x14ac:dyDescent="0.25">
      <c r="B8873" s="106"/>
      <c r="C8873" s="106"/>
      <c r="D8873" s="139"/>
      <c r="E8873" s="140"/>
      <c r="F8873" s="140"/>
      <c r="G8873" s="140"/>
      <c r="M8873" s="140"/>
      <c r="N8873" s="167"/>
      <c r="O8873" s="167"/>
      <c r="P8873" s="142"/>
      <c r="Q8873" s="142"/>
      <c r="R8873" s="142"/>
      <c r="S8873" s="139"/>
    </row>
    <row r="8874" spans="2:19" ht="15.75" customHeight="1" x14ac:dyDescent="0.25">
      <c r="B8874" s="106"/>
      <c r="C8874" s="106"/>
      <c r="D8874" s="139"/>
      <c r="E8874" s="140"/>
      <c r="F8874" s="140"/>
      <c r="G8874" s="140"/>
      <c r="M8874" s="140"/>
      <c r="N8874" s="167"/>
      <c r="O8874" s="167"/>
      <c r="P8874" s="142"/>
      <c r="Q8874" s="142"/>
      <c r="R8874" s="142"/>
      <c r="S8874" s="139"/>
    </row>
    <row r="8875" spans="2:19" ht="15.75" customHeight="1" x14ac:dyDescent="0.25">
      <c r="B8875" s="106"/>
      <c r="C8875" s="106"/>
      <c r="D8875" s="139"/>
      <c r="E8875" s="140"/>
      <c r="F8875" s="140"/>
      <c r="G8875" s="140"/>
      <c r="M8875" s="140"/>
      <c r="N8875" s="167"/>
      <c r="O8875" s="167"/>
      <c r="P8875" s="142"/>
      <c r="Q8875" s="142"/>
      <c r="R8875" s="142"/>
      <c r="S8875" s="139"/>
    </row>
    <row r="8876" spans="2:19" ht="15.75" customHeight="1" x14ac:dyDescent="0.25">
      <c r="B8876" s="106"/>
      <c r="C8876" s="106"/>
      <c r="D8876" s="139"/>
      <c r="E8876" s="140"/>
      <c r="F8876" s="140"/>
      <c r="G8876" s="140"/>
      <c r="M8876" s="140"/>
      <c r="N8876" s="167"/>
      <c r="O8876" s="167"/>
      <c r="P8876" s="142"/>
      <c r="Q8876" s="142"/>
      <c r="R8876" s="142"/>
      <c r="S8876" s="139"/>
    </row>
    <row r="8877" spans="2:19" ht="15.75" customHeight="1" x14ac:dyDescent="0.25">
      <c r="B8877" s="106"/>
      <c r="C8877" s="106"/>
      <c r="D8877" s="139"/>
      <c r="E8877" s="140"/>
      <c r="F8877" s="140"/>
      <c r="G8877" s="140"/>
      <c r="M8877" s="140"/>
      <c r="N8877" s="167"/>
      <c r="O8877" s="167"/>
      <c r="P8877" s="142"/>
      <c r="Q8877" s="142"/>
      <c r="R8877" s="142"/>
      <c r="S8877" s="139"/>
    </row>
    <row r="8878" spans="2:19" ht="15.75" customHeight="1" x14ac:dyDescent="0.25">
      <c r="B8878" s="106"/>
      <c r="C8878" s="106"/>
      <c r="D8878" s="139"/>
      <c r="E8878" s="140"/>
      <c r="F8878" s="140"/>
      <c r="G8878" s="140"/>
      <c r="M8878" s="140"/>
      <c r="N8878" s="167"/>
      <c r="O8878" s="167"/>
      <c r="P8878" s="142"/>
      <c r="Q8878" s="142"/>
      <c r="R8878" s="142"/>
      <c r="S8878" s="139"/>
    </row>
    <row r="8879" spans="2:19" ht="15.75" customHeight="1" x14ac:dyDescent="0.25">
      <c r="B8879" s="106"/>
      <c r="C8879" s="106"/>
      <c r="D8879" s="139"/>
      <c r="E8879" s="140"/>
      <c r="F8879" s="140"/>
      <c r="G8879" s="140"/>
      <c r="M8879" s="140"/>
      <c r="N8879" s="167"/>
      <c r="O8879" s="167"/>
      <c r="P8879" s="142"/>
      <c r="Q8879" s="142"/>
      <c r="R8879" s="142"/>
      <c r="S8879" s="139"/>
    </row>
    <row r="8880" spans="2:19" ht="15.75" customHeight="1" x14ac:dyDescent="0.25">
      <c r="B8880" s="106"/>
      <c r="C8880" s="106"/>
      <c r="D8880" s="139"/>
      <c r="E8880" s="140"/>
      <c r="F8880" s="140"/>
      <c r="G8880" s="140"/>
      <c r="M8880" s="140"/>
      <c r="N8880" s="167"/>
      <c r="O8880" s="167"/>
      <c r="P8880" s="142"/>
      <c r="Q8880" s="142"/>
      <c r="R8880" s="142"/>
      <c r="S8880" s="139"/>
    </row>
    <row r="8881" spans="2:19" ht="15.75" customHeight="1" x14ac:dyDescent="0.25">
      <c r="B8881" s="106"/>
      <c r="C8881" s="106"/>
      <c r="D8881" s="139"/>
      <c r="E8881" s="140"/>
      <c r="F8881" s="140"/>
      <c r="G8881" s="140"/>
      <c r="M8881" s="140"/>
      <c r="N8881" s="167"/>
      <c r="O8881" s="167"/>
      <c r="P8881" s="142"/>
      <c r="Q8881" s="142"/>
      <c r="R8881" s="142"/>
      <c r="S8881" s="139"/>
    </row>
    <row r="8882" spans="2:19" ht="15.75" customHeight="1" x14ac:dyDescent="0.25">
      <c r="B8882" s="106"/>
      <c r="C8882" s="106"/>
      <c r="D8882" s="139"/>
      <c r="E8882" s="140"/>
      <c r="F8882" s="140"/>
      <c r="G8882" s="140"/>
      <c r="M8882" s="140"/>
      <c r="N8882" s="167"/>
      <c r="O8882" s="167"/>
      <c r="P8882" s="142"/>
      <c r="Q8882" s="142"/>
      <c r="R8882" s="142"/>
      <c r="S8882" s="139"/>
    </row>
    <row r="8883" spans="2:19" ht="15.75" customHeight="1" x14ac:dyDescent="0.25">
      <c r="B8883" s="106"/>
      <c r="C8883" s="106"/>
      <c r="D8883" s="139"/>
      <c r="E8883" s="140"/>
      <c r="F8883" s="140"/>
      <c r="G8883" s="140"/>
      <c r="M8883" s="140"/>
      <c r="N8883" s="167"/>
      <c r="O8883" s="167"/>
      <c r="P8883" s="142"/>
      <c r="Q8883" s="142"/>
      <c r="R8883" s="142"/>
      <c r="S8883" s="139"/>
    </row>
    <row r="8884" spans="2:19" ht="15.75" customHeight="1" x14ac:dyDescent="0.25">
      <c r="B8884" s="106"/>
      <c r="C8884" s="106"/>
      <c r="D8884" s="139"/>
      <c r="E8884" s="140"/>
      <c r="F8884" s="140"/>
      <c r="G8884" s="140"/>
      <c r="M8884" s="140"/>
      <c r="N8884" s="167"/>
      <c r="O8884" s="167"/>
      <c r="P8884" s="142"/>
      <c r="Q8884" s="142"/>
      <c r="R8884" s="142"/>
      <c r="S8884" s="139"/>
    </row>
    <row r="8885" spans="2:19" ht="15.75" customHeight="1" x14ac:dyDescent="0.25">
      <c r="B8885" s="106"/>
      <c r="C8885" s="106"/>
      <c r="D8885" s="139"/>
      <c r="E8885" s="140"/>
      <c r="F8885" s="140"/>
      <c r="G8885" s="140"/>
      <c r="M8885" s="140"/>
      <c r="N8885" s="167"/>
      <c r="O8885" s="167"/>
      <c r="P8885" s="142"/>
      <c r="Q8885" s="142"/>
      <c r="R8885" s="142"/>
      <c r="S8885" s="139"/>
    </row>
    <row r="8886" spans="2:19" ht="15.75" customHeight="1" x14ac:dyDescent="0.25">
      <c r="B8886" s="106"/>
      <c r="C8886" s="106"/>
      <c r="D8886" s="139"/>
      <c r="E8886" s="140"/>
      <c r="F8886" s="140"/>
      <c r="G8886" s="140"/>
      <c r="M8886" s="140"/>
      <c r="N8886" s="167"/>
      <c r="O8886" s="167"/>
      <c r="P8886" s="142"/>
      <c r="Q8886" s="142"/>
      <c r="R8886" s="142"/>
      <c r="S8886" s="139"/>
    </row>
    <row r="8887" spans="2:19" ht="15.75" customHeight="1" x14ac:dyDescent="0.25">
      <c r="B8887" s="106"/>
      <c r="C8887" s="106"/>
      <c r="D8887" s="139"/>
      <c r="E8887" s="140"/>
      <c r="F8887" s="140"/>
      <c r="G8887" s="140"/>
      <c r="M8887" s="140"/>
      <c r="N8887" s="167"/>
      <c r="O8887" s="167"/>
      <c r="P8887" s="142"/>
      <c r="Q8887" s="142"/>
      <c r="R8887" s="142"/>
      <c r="S8887" s="139"/>
    </row>
    <row r="8888" spans="2:19" ht="15.75" customHeight="1" x14ac:dyDescent="0.25">
      <c r="B8888" s="106"/>
      <c r="C8888" s="106"/>
      <c r="D8888" s="139"/>
      <c r="E8888" s="140"/>
      <c r="F8888" s="140"/>
      <c r="G8888" s="140"/>
      <c r="M8888" s="140"/>
      <c r="N8888" s="167"/>
      <c r="O8888" s="167"/>
      <c r="P8888" s="142"/>
      <c r="Q8888" s="142"/>
      <c r="R8888" s="142"/>
      <c r="S8888" s="139"/>
    </row>
    <row r="8889" spans="2:19" ht="15.75" customHeight="1" x14ac:dyDescent="0.25">
      <c r="B8889" s="106"/>
      <c r="C8889" s="106"/>
      <c r="D8889" s="139"/>
      <c r="E8889" s="140"/>
      <c r="F8889" s="140"/>
      <c r="G8889" s="140"/>
      <c r="M8889" s="140"/>
      <c r="N8889" s="167"/>
      <c r="O8889" s="167"/>
      <c r="P8889" s="142"/>
      <c r="Q8889" s="142"/>
      <c r="R8889" s="142"/>
      <c r="S8889" s="139"/>
    </row>
    <row r="8890" spans="2:19" ht="15.75" customHeight="1" x14ac:dyDescent="0.25">
      <c r="B8890" s="106"/>
      <c r="C8890" s="106"/>
      <c r="D8890" s="139"/>
      <c r="E8890" s="140"/>
      <c r="F8890" s="140"/>
      <c r="G8890" s="140"/>
      <c r="M8890" s="140"/>
      <c r="N8890" s="167"/>
      <c r="O8890" s="167"/>
      <c r="P8890" s="142"/>
      <c r="Q8890" s="142"/>
      <c r="R8890" s="142"/>
      <c r="S8890" s="139"/>
    </row>
    <row r="8891" spans="2:19" ht="15.75" customHeight="1" x14ac:dyDescent="0.25">
      <c r="B8891" s="106"/>
      <c r="C8891" s="106"/>
      <c r="D8891" s="139"/>
      <c r="E8891" s="140"/>
      <c r="F8891" s="140"/>
      <c r="G8891" s="140"/>
      <c r="M8891" s="140"/>
      <c r="N8891" s="167"/>
      <c r="O8891" s="167"/>
      <c r="P8891" s="142"/>
      <c r="Q8891" s="142"/>
      <c r="R8891" s="142"/>
      <c r="S8891" s="139"/>
    </row>
    <row r="8892" spans="2:19" ht="15.75" customHeight="1" x14ac:dyDescent="0.25">
      <c r="B8892" s="106"/>
      <c r="C8892" s="106"/>
      <c r="D8892" s="139"/>
      <c r="E8892" s="140"/>
      <c r="F8892" s="140"/>
      <c r="G8892" s="140"/>
      <c r="M8892" s="140"/>
      <c r="N8892" s="167"/>
      <c r="O8892" s="167"/>
      <c r="P8892" s="142"/>
      <c r="Q8892" s="142"/>
      <c r="R8892" s="142"/>
      <c r="S8892" s="139"/>
    </row>
    <row r="8893" spans="2:19" ht="15.75" customHeight="1" x14ac:dyDescent="0.25">
      <c r="B8893" s="106"/>
      <c r="C8893" s="106"/>
      <c r="D8893" s="139"/>
      <c r="E8893" s="140"/>
      <c r="F8893" s="140"/>
      <c r="G8893" s="140"/>
      <c r="M8893" s="140"/>
      <c r="N8893" s="167"/>
      <c r="O8893" s="167"/>
      <c r="P8893" s="142"/>
      <c r="Q8893" s="142"/>
      <c r="R8893" s="142"/>
      <c r="S8893" s="139"/>
    </row>
    <row r="8894" spans="2:19" ht="15.75" customHeight="1" x14ac:dyDescent="0.25">
      <c r="B8894" s="106"/>
      <c r="C8894" s="106"/>
      <c r="D8894" s="139"/>
      <c r="E8894" s="140"/>
      <c r="F8894" s="140"/>
      <c r="G8894" s="140"/>
      <c r="M8894" s="140"/>
      <c r="N8894" s="167"/>
      <c r="O8894" s="167"/>
      <c r="P8894" s="142"/>
      <c r="Q8894" s="142"/>
      <c r="R8894" s="142"/>
      <c r="S8894" s="139"/>
    </row>
    <row r="8895" spans="2:19" ht="15.75" customHeight="1" x14ac:dyDescent="0.25">
      <c r="B8895" s="106"/>
      <c r="C8895" s="106"/>
      <c r="D8895" s="139"/>
      <c r="E8895" s="140"/>
      <c r="F8895" s="140"/>
      <c r="G8895" s="140"/>
      <c r="M8895" s="140"/>
      <c r="N8895" s="167"/>
      <c r="O8895" s="167"/>
      <c r="P8895" s="142"/>
      <c r="Q8895" s="142"/>
      <c r="R8895" s="142"/>
      <c r="S8895" s="139"/>
    </row>
    <row r="8896" spans="2:19" ht="15.75" customHeight="1" x14ac:dyDescent="0.25">
      <c r="B8896" s="106"/>
      <c r="C8896" s="106"/>
      <c r="D8896" s="139"/>
      <c r="E8896" s="140"/>
      <c r="F8896" s="140"/>
      <c r="G8896" s="140"/>
      <c r="M8896" s="140"/>
      <c r="N8896" s="167"/>
      <c r="O8896" s="167"/>
      <c r="P8896" s="142"/>
      <c r="Q8896" s="142"/>
      <c r="R8896" s="142"/>
      <c r="S8896" s="139"/>
    </row>
    <row r="8897" spans="2:19" ht="15.75" customHeight="1" x14ac:dyDescent="0.25">
      <c r="B8897" s="106"/>
      <c r="C8897" s="106"/>
      <c r="D8897" s="139"/>
      <c r="E8897" s="140"/>
      <c r="F8897" s="140"/>
      <c r="G8897" s="140"/>
      <c r="M8897" s="140"/>
      <c r="N8897" s="167"/>
      <c r="O8897" s="167"/>
      <c r="P8897" s="142"/>
      <c r="Q8897" s="142"/>
      <c r="R8897" s="142"/>
      <c r="S8897" s="139"/>
    </row>
    <row r="8898" spans="2:19" ht="15.75" customHeight="1" x14ac:dyDescent="0.25">
      <c r="B8898" s="106"/>
      <c r="C8898" s="106"/>
      <c r="D8898" s="139"/>
      <c r="E8898" s="140"/>
      <c r="F8898" s="140"/>
      <c r="G8898" s="140"/>
      <c r="M8898" s="140"/>
      <c r="N8898" s="167"/>
      <c r="O8898" s="167"/>
      <c r="P8898" s="142"/>
      <c r="Q8898" s="142"/>
      <c r="R8898" s="142"/>
      <c r="S8898" s="139"/>
    </row>
    <row r="8899" spans="2:19" ht="15.75" customHeight="1" x14ac:dyDescent="0.25">
      <c r="B8899" s="106"/>
      <c r="C8899" s="106"/>
      <c r="D8899" s="139"/>
      <c r="E8899" s="140"/>
      <c r="F8899" s="140"/>
      <c r="G8899" s="140"/>
      <c r="M8899" s="140"/>
      <c r="N8899" s="167"/>
      <c r="O8899" s="167"/>
      <c r="P8899" s="142"/>
      <c r="Q8899" s="142"/>
      <c r="R8899" s="142"/>
      <c r="S8899" s="139"/>
    </row>
    <row r="8900" spans="2:19" ht="15.75" customHeight="1" x14ac:dyDescent="0.25">
      <c r="B8900" s="106"/>
      <c r="C8900" s="106"/>
      <c r="D8900" s="139"/>
      <c r="E8900" s="140"/>
      <c r="F8900" s="140"/>
      <c r="G8900" s="140"/>
      <c r="M8900" s="140"/>
      <c r="N8900" s="167"/>
      <c r="O8900" s="167"/>
      <c r="P8900" s="142"/>
      <c r="Q8900" s="142"/>
      <c r="R8900" s="142"/>
      <c r="S8900" s="139"/>
    </row>
    <row r="8901" spans="2:19" ht="15.75" customHeight="1" x14ac:dyDescent="0.25">
      <c r="B8901" s="106"/>
      <c r="C8901" s="106"/>
      <c r="D8901" s="139"/>
      <c r="E8901" s="140"/>
      <c r="F8901" s="140"/>
      <c r="G8901" s="140"/>
      <c r="M8901" s="140"/>
      <c r="N8901" s="167"/>
      <c r="O8901" s="167"/>
      <c r="P8901" s="142"/>
      <c r="Q8901" s="142"/>
      <c r="R8901" s="142"/>
      <c r="S8901" s="139"/>
    </row>
    <row r="8902" spans="2:19" ht="15.75" customHeight="1" x14ac:dyDescent="0.25">
      <c r="B8902" s="106"/>
      <c r="C8902" s="106"/>
      <c r="D8902" s="139"/>
      <c r="E8902" s="140"/>
      <c r="F8902" s="140"/>
      <c r="G8902" s="140"/>
      <c r="M8902" s="140"/>
      <c r="N8902" s="167"/>
      <c r="O8902" s="167"/>
      <c r="P8902" s="142"/>
      <c r="Q8902" s="142"/>
      <c r="R8902" s="142"/>
      <c r="S8902" s="139"/>
    </row>
    <row r="8903" spans="2:19" ht="15.75" customHeight="1" x14ac:dyDescent="0.25">
      <c r="B8903" s="106"/>
      <c r="C8903" s="106"/>
      <c r="D8903" s="139"/>
      <c r="E8903" s="140"/>
      <c r="F8903" s="140"/>
      <c r="G8903" s="140"/>
      <c r="M8903" s="140"/>
      <c r="N8903" s="167"/>
      <c r="O8903" s="167"/>
      <c r="P8903" s="142"/>
      <c r="Q8903" s="142"/>
      <c r="R8903" s="142"/>
      <c r="S8903" s="139"/>
    </row>
    <row r="8904" spans="2:19" ht="15.75" customHeight="1" x14ac:dyDescent="0.25">
      <c r="B8904" s="106"/>
      <c r="C8904" s="106"/>
      <c r="D8904" s="139"/>
      <c r="E8904" s="140"/>
      <c r="F8904" s="140"/>
      <c r="G8904" s="140"/>
      <c r="M8904" s="140"/>
      <c r="N8904" s="167"/>
      <c r="O8904" s="167"/>
      <c r="P8904" s="142"/>
      <c r="Q8904" s="142"/>
      <c r="R8904" s="142"/>
      <c r="S8904" s="139"/>
    </row>
    <row r="8905" spans="2:19" ht="15.75" customHeight="1" x14ac:dyDescent="0.25">
      <c r="B8905" s="106"/>
      <c r="C8905" s="106"/>
      <c r="D8905" s="139"/>
      <c r="E8905" s="140"/>
      <c r="F8905" s="140"/>
      <c r="G8905" s="140"/>
      <c r="M8905" s="140"/>
      <c r="N8905" s="167"/>
      <c r="O8905" s="167"/>
      <c r="P8905" s="142"/>
      <c r="Q8905" s="142"/>
      <c r="R8905" s="142"/>
      <c r="S8905" s="139"/>
    </row>
    <row r="8906" spans="2:19" ht="15.75" customHeight="1" x14ac:dyDescent="0.25">
      <c r="B8906" s="106"/>
      <c r="C8906" s="106"/>
      <c r="D8906" s="139"/>
      <c r="E8906" s="140"/>
      <c r="F8906" s="140"/>
      <c r="G8906" s="140"/>
      <c r="M8906" s="140"/>
      <c r="N8906" s="167"/>
      <c r="O8906" s="167"/>
      <c r="P8906" s="142"/>
      <c r="Q8906" s="142"/>
      <c r="R8906" s="142"/>
      <c r="S8906" s="139"/>
    </row>
    <row r="8907" spans="2:19" ht="15.75" customHeight="1" x14ac:dyDescent="0.25">
      <c r="B8907" s="106"/>
      <c r="C8907" s="106"/>
      <c r="D8907" s="139"/>
      <c r="E8907" s="140"/>
      <c r="F8907" s="140"/>
      <c r="G8907" s="140"/>
      <c r="M8907" s="140"/>
      <c r="N8907" s="167"/>
      <c r="O8907" s="167"/>
      <c r="P8907" s="142"/>
      <c r="Q8907" s="142"/>
      <c r="R8907" s="142"/>
      <c r="S8907" s="139"/>
    </row>
    <row r="8908" spans="2:19" ht="15.75" customHeight="1" x14ac:dyDescent="0.25">
      <c r="B8908" s="106"/>
      <c r="C8908" s="106"/>
      <c r="D8908" s="139"/>
      <c r="E8908" s="140"/>
      <c r="F8908" s="140"/>
      <c r="G8908" s="140"/>
      <c r="M8908" s="140"/>
      <c r="N8908" s="167"/>
      <c r="O8908" s="167"/>
      <c r="P8908" s="142"/>
      <c r="Q8908" s="142"/>
      <c r="R8908" s="142"/>
      <c r="S8908" s="139"/>
    </row>
    <row r="8909" spans="2:19" ht="15.75" customHeight="1" x14ac:dyDescent="0.25">
      <c r="B8909" s="106"/>
      <c r="C8909" s="106"/>
      <c r="D8909" s="139"/>
      <c r="E8909" s="140"/>
      <c r="F8909" s="140"/>
      <c r="G8909" s="140"/>
      <c r="M8909" s="140"/>
      <c r="N8909" s="167"/>
      <c r="O8909" s="167"/>
      <c r="P8909" s="142"/>
      <c r="Q8909" s="142"/>
      <c r="R8909" s="142"/>
      <c r="S8909" s="139"/>
    </row>
    <row r="8910" spans="2:19" ht="15.75" customHeight="1" x14ac:dyDescent="0.25">
      <c r="B8910" s="106"/>
      <c r="C8910" s="106"/>
      <c r="D8910" s="139"/>
      <c r="E8910" s="140"/>
      <c r="F8910" s="140"/>
      <c r="G8910" s="140"/>
      <c r="M8910" s="140"/>
      <c r="N8910" s="167"/>
      <c r="O8910" s="167"/>
      <c r="P8910" s="142"/>
      <c r="Q8910" s="142"/>
      <c r="R8910" s="142"/>
      <c r="S8910" s="139"/>
    </row>
    <row r="8911" spans="2:19" ht="15.75" customHeight="1" x14ac:dyDescent="0.25">
      <c r="B8911" s="106"/>
      <c r="C8911" s="106"/>
      <c r="D8911" s="139"/>
      <c r="E8911" s="140"/>
      <c r="F8911" s="140"/>
      <c r="G8911" s="140"/>
      <c r="M8911" s="140"/>
      <c r="N8911" s="167"/>
      <c r="O8911" s="167"/>
      <c r="P8911" s="142"/>
      <c r="Q8911" s="142"/>
      <c r="R8911" s="142"/>
      <c r="S8911" s="139"/>
    </row>
    <row r="8912" spans="2:19" ht="15.75" customHeight="1" x14ac:dyDescent="0.25">
      <c r="B8912" s="106"/>
      <c r="C8912" s="106"/>
      <c r="D8912" s="139"/>
      <c r="E8912" s="140"/>
      <c r="F8912" s="140"/>
      <c r="G8912" s="140"/>
      <c r="M8912" s="140"/>
      <c r="N8912" s="167"/>
      <c r="O8912" s="167"/>
      <c r="P8912" s="142"/>
      <c r="Q8912" s="142"/>
      <c r="R8912" s="142"/>
      <c r="S8912" s="139"/>
    </row>
    <row r="8913" spans="2:19" ht="15.75" customHeight="1" x14ac:dyDescent="0.25">
      <c r="B8913" s="106"/>
      <c r="C8913" s="106"/>
      <c r="D8913" s="139"/>
      <c r="E8913" s="140"/>
      <c r="F8913" s="140"/>
      <c r="G8913" s="140"/>
      <c r="M8913" s="140"/>
      <c r="N8913" s="167"/>
      <c r="O8913" s="167"/>
      <c r="P8913" s="142"/>
      <c r="Q8913" s="142"/>
      <c r="R8913" s="142"/>
      <c r="S8913" s="139"/>
    </row>
    <row r="8914" spans="2:19" ht="15.75" customHeight="1" x14ac:dyDescent="0.25">
      <c r="B8914" s="106"/>
      <c r="C8914" s="106"/>
      <c r="D8914" s="139"/>
      <c r="E8914" s="140"/>
      <c r="F8914" s="140"/>
      <c r="G8914" s="140"/>
      <c r="M8914" s="140"/>
      <c r="N8914" s="167"/>
      <c r="O8914" s="167"/>
      <c r="P8914" s="142"/>
      <c r="Q8914" s="142"/>
      <c r="R8914" s="142"/>
      <c r="S8914" s="139"/>
    </row>
    <row r="8915" spans="2:19" ht="15.75" customHeight="1" x14ac:dyDescent="0.25">
      <c r="B8915" s="106"/>
      <c r="C8915" s="106"/>
      <c r="D8915" s="139"/>
      <c r="E8915" s="140"/>
      <c r="F8915" s="140"/>
      <c r="G8915" s="140"/>
      <c r="M8915" s="140"/>
      <c r="N8915" s="167"/>
      <c r="O8915" s="167"/>
      <c r="P8915" s="142"/>
      <c r="Q8915" s="142"/>
      <c r="R8915" s="142"/>
      <c r="S8915" s="139"/>
    </row>
    <row r="8916" spans="2:19" ht="15.75" customHeight="1" x14ac:dyDescent="0.25">
      <c r="B8916" s="106"/>
      <c r="C8916" s="106"/>
      <c r="D8916" s="139"/>
      <c r="E8916" s="140"/>
      <c r="F8916" s="140"/>
      <c r="G8916" s="140"/>
      <c r="M8916" s="140"/>
      <c r="N8916" s="167"/>
      <c r="O8916" s="167"/>
      <c r="P8916" s="142"/>
      <c r="Q8916" s="142"/>
      <c r="R8916" s="142"/>
      <c r="S8916" s="139"/>
    </row>
    <row r="8917" spans="2:19" ht="15.75" customHeight="1" x14ac:dyDescent="0.25">
      <c r="B8917" s="106"/>
      <c r="C8917" s="106"/>
      <c r="D8917" s="139"/>
      <c r="E8917" s="140"/>
      <c r="F8917" s="140"/>
      <c r="G8917" s="140"/>
      <c r="M8917" s="140"/>
      <c r="N8917" s="167"/>
      <c r="O8917" s="167"/>
      <c r="P8917" s="142"/>
      <c r="Q8917" s="142"/>
      <c r="R8917" s="142"/>
      <c r="S8917" s="139"/>
    </row>
    <row r="8918" spans="2:19" ht="15.75" customHeight="1" x14ac:dyDescent="0.25">
      <c r="B8918" s="106"/>
      <c r="C8918" s="106"/>
      <c r="D8918" s="139"/>
      <c r="E8918" s="140"/>
      <c r="F8918" s="140"/>
      <c r="G8918" s="140"/>
      <c r="M8918" s="140"/>
      <c r="N8918" s="167"/>
      <c r="O8918" s="167"/>
      <c r="P8918" s="142"/>
      <c r="Q8918" s="142"/>
      <c r="R8918" s="142"/>
      <c r="S8918" s="139"/>
    </row>
    <row r="8919" spans="2:19" ht="15.75" customHeight="1" x14ac:dyDescent="0.25">
      <c r="B8919" s="106"/>
      <c r="C8919" s="106"/>
      <c r="D8919" s="139"/>
      <c r="E8919" s="140"/>
      <c r="F8919" s="140"/>
      <c r="G8919" s="140"/>
      <c r="M8919" s="140"/>
      <c r="N8919" s="167"/>
      <c r="O8919" s="167"/>
      <c r="P8919" s="142"/>
      <c r="Q8919" s="142"/>
      <c r="R8919" s="142"/>
      <c r="S8919" s="139"/>
    </row>
    <row r="8920" spans="2:19" ht="15.75" customHeight="1" x14ac:dyDescent="0.25">
      <c r="B8920" s="106"/>
      <c r="C8920" s="106"/>
      <c r="D8920" s="139"/>
      <c r="E8920" s="140"/>
      <c r="F8920" s="140"/>
      <c r="G8920" s="140"/>
      <c r="M8920" s="140"/>
      <c r="N8920" s="167"/>
      <c r="O8920" s="167"/>
      <c r="P8920" s="142"/>
      <c r="Q8920" s="142"/>
      <c r="R8920" s="142"/>
      <c r="S8920" s="139"/>
    </row>
    <row r="8921" spans="2:19" ht="15.75" customHeight="1" x14ac:dyDescent="0.25">
      <c r="B8921" s="106"/>
      <c r="C8921" s="106"/>
      <c r="D8921" s="139"/>
      <c r="E8921" s="140"/>
      <c r="F8921" s="140"/>
      <c r="G8921" s="140"/>
      <c r="M8921" s="140"/>
      <c r="N8921" s="167"/>
      <c r="O8921" s="167"/>
      <c r="P8921" s="142"/>
      <c r="Q8921" s="142"/>
      <c r="R8921" s="142"/>
      <c r="S8921" s="139"/>
    </row>
    <row r="8922" spans="2:19" ht="15.75" customHeight="1" x14ac:dyDescent="0.25">
      <c r="B8922" s="106"/>
      <c r="C8922" s="106"/>
      <c r="D8922" s="139"/>
      <c r="E8922" s="140"/>
      <c r="F8922" s="140"/>
      <c r="G8922" s="140"/>
      <c r="M8922" s="140"/>
      <c r="N8922" s="167"/>
      <c r="O8922" s="167"/>
      <c r="P8922" s="142"/>
      <c r="Q8922" s="142"/>
      <c r="R8922" s="142"/>
      <c r="S8922" s="139"/>
    </row>
    <row r="8923" spans="2:19" ht="15.75" customHeight="1" x14ac:dyDescent="0.25">
      <c r="B8923" s="106"/>
      <c r="C8923" s="106"/>
      <c r="D8923" s="139"/>
      <c r="E8923" s="140"/>
      <c r="F8923" s="140"/>
      <c r="G8923" s="140"/>
      <c r="M8923" s="140"/>
      <c r="N8923" s="167"/>
      <c r="O8923" s="167"/>
      <c r="P8923" s="142"/>
      <c r="Q8923" s="142"/>
      <c r="R8923" s="142"/>
      <c r="S8923" s="139"/>
    </row>
    <row r="8924" spans="2:19" ht="15.75" customHeight="1" x14ac:dyDescent="0.25">
      <c r="B8924" s="106"/>
      <c r="C8924" s="106"/>
      <c r="D8924" s="139"/>
      <c r="E8924" s="140"/>
      <c r="F8924" s="140"/>
      <c r="G8924" s="140"/>
      <c r="M8924" s="140"/>
      <c r="N8924" s="167"/>
      <c r="O8924" s="167"/>
      <c r="P8924" s="142"/>
      <c r="Q8924" s="142"/>
      <c r="R8924" s="142"/>
      <c r="S8924" s="139"/>
    </row>
    <row r="8925" spans="2:19" ht="15.75" customHeight="1" x14ac:dyDescent="0.25">
      <c r="B8925" s="106"/>
      <c r="C8925" s="106"/>
      <c r="D8925" s="139"/>
      <c r="E8925" s="140"/>
      <c r="F8925" s="140"/>
      <c r="G8925" s="140"/>
      <c r="M8925" s="140"/>
      <c r="N8925" s="167"/>
      <c r="O8925" s="167"/>
      <c r="P8925" s="142"/>
      <c r="Q8925" s="142"/>
      <c r="R8925" s="142"/>
      <c r="S8925" s="139"/>
    </row>
    <row r="8926" spans="2:19" ht="15.75" customHeight="1" x14ac:dyDescent="0.25">
      <c r="B8926" s="106"/>
      <c r="C8926" s="106"/>
      <c r="D8926" s="139"/>
      <c r="E8926" s="140"/>
      <c r="F8926" s="140"/>
      <c r="G8926" s="140"/>
      <c r="M8926" s="140"/>
      <c r="N8926" s="167"/>
      <c r="O8926" s="167"/>
      <c r="P8926" s="142"/>
      <c r="Q8926" s="142"/>
      <c r="R8926" s="142"/>
      <c r="S8926" s="139"/>
    </row>
    <row r="8927" spans="2:19" ht="15.75" customHeight="1" x14ac:dyDescent="0.25">
      <c r="B8927" s="106"/>
      <c r="C8927" s="106"/>
      <c r="D8927" s="139"/>
      <c r="E8927" s="140"/>
      <c r="F8927" s="140"/>
      <c r="G8927" s="140"/>
      <c r="M8927" s="140"/>
      <c r="N8927" s="167"/>
      <c r="O8927" s="167"/>
      <c r="P8927" s="142"/>
      <c r="Q8927" s="142"/>
      <c r="R8927" s="142"/>
      <c r="S8927" s="139"/>
    </row>
    <row r="8928" spans="2:19" ht="15.75" customHeight="1" x14ac:dyDescent="0.25">
      <c r="B8928" s="106"/>
      <c r="C8928" s="106"/>
      <c r="D8928" s="139"/>
      <c r="E8928" s="140"/>
      <c r="F8928" s="140"/>
      <c r="G8928" s="140"/>
      <c r="M8928" s="140"/>
      <c r="N8928" s="167"/>
      <c r="O8928" s="167"/>
      <c r="P8928" s="142"/>
      <c r="Q8928" s="142"/>
      <c r="R8928" s="142"/>
      <c r="S8928" s="139"/>
    </row>
    <row r="8929" spans="2:19" ht="15.75" customHeight="1" x14ac:dyDescent="0.25">
      <c r="B8929" s="106"/>
      <c r="C8929" s="106"/>
      <c r="D8929" s="139"/>
      <c r="E8929" s="140"/>
      <c r="F8929" s="140"/>
      <c r="G8929" s="140"/>
      <c r="M8929" s="140"/>
      <c r="N8929" s="167"/>
      <c r="O8929" s="167"/>
      <c r="P8929" s="142"/>
      <c r="Q8929" s="142"/>
      <c r="R8929" s="142"/>
      <c r="S8929" s="139"/>
    </row>
    <row r="8930" spans="2:19" ht="15.75" customHeight="1" x14ac:dyDescent="0.25">
      <c r="B8930" s="106"/>
      <c r="C8930" s="106"/>
      <c r="D8930" s="139"/>
      <c r="E8930" s="140"/>
      <c r="F8930" s="140"/>
      <c r="G8930" s="140"/>
      <c r="M8930" s="140"/>
      <c r="N8930" s="167"/>
      <c r="O8930" s="167"/>
      <c r="P8930" s="142"/>
      <c r="Q8930" s="142"/>
      <c r="R8930" s="142"/>
      <c r="S8930" s="139"/>
    </row>
    <row r="8931" spans="2:19" ht="15.75" customHeight="1" x14ac:dyDescent="0.25">
      <c r="B8931" s="106"/>
      <c r="C8931" s="106"/>
      <c r="D8931" s="139"/>
      <c r="E8931" s="140"/>
      <c r="F8931" s="140"/>
      <c r="G8931" s="140"/>
      <c r="M8931" s="140"/>
      <c r="N8931" s="167"/>
      <c r="O8931" s="167"/>
      <c r="P8931" s="142"/>
      <c r="Q8931" s="142"/>
      <c r="R8931" s="142"/>
      <c r="S8931" s="139"/>
    </row>
    <row r="8932" spans="2:19" ht="15.75" customHeight="1" x14ac:dyDescent="0.25">
      <c r="B8932" s="106"/>
      <c r="C8932" s="106"/>
      <c r="D8932" s="139"/>
      <c r="E8932" s="140"/>
      <c r="F8932" s="140"/>
      <c r="G8932" s="140"/>
      <c r="M8932" s="140"/>
      <c r="N8932" s="167"/>
      <c r="O8932" s="167"/>
      <c r="P8932" s="142"/>
      <c r="Q8932" s="142"/>
      <c r="R8932" s="142"/>
      <c r="S8932" s="139"/>
    </row>
    <row r="8933" spans="2:19" ht="15.75" customHeight="1" x14ac:dyDescent="0.25">
      <c r="B8933" s="106"/>
      <c r="C8933" s="106"/>
      <c r="D8933" s="139"/>
      <c r="E8933" s="140"/>
      <c r="F8933" s="140"/>
      <c r="G8933" s="140"/>
      <c r="M8933" s="140"/>
      <c r="N8933" s="167"/>
      <c r="O8933" s="167"/>
      <c r="P8933" s="142"/>
      <c r="Q8933" s="142"/>
      <c r="R8933" s="142"/>
      <c r="S8933" s="139"/>
    </row>
    <row r="8934" spans="2:19" ht="15.75" customHeight="1" x14ac:dyDescent="0.25">
      <c r="B8934" s="106"/>
      <c r="C8934" s="106"/>
      <c r="D8934" s="139"/>
      <c r="E8934" s="140"/>
      <c r="F8934" s="140"/>
      <c r="G8934" s="140"/>
      <c r="M8934" s="140"/>
      <c r="N8934" s="167"/>
      <c r="O8934" s="167"/>
      <c r="P8934" s="142"/>
      <c r="Q8934" s="142"/>
      <c r="R8934" s="142"/>
      <c r="S8934" s="139"/>
    </row>
    <row r="8935" spans="2:19" ht="15.75" customHeight="1" x14ac:dyDescent="0.25">
      <c r="B8935" s="106"/>
      <c r="C8935" s="106"/>
      <c r="D8935" s="139"/>
      <c r="E8935" s="140"/>
      <c r="F8935" s="140"/>
      <c r="G8935" s="140"/>
      <c r="M8935" s="140"/>
      <c r="N8935" s="167"/>
      <c r="O8935" s="167"/>
      <c r="P8935" s="142"/>
      <c r="Q8935" s="142"/>
      <c r="R8935" s="142"/>
      <c r="S8935" s="139"/>
    </row>
    <row r="8936" spans="2:19" ht="15.75" customHeight="1" x14ac:dyDescent="0.25">
      <c r="B8936" s="106"/>
      <c r="C8936" s="106"/>
      <c r="D8936" s="139"/>
      <c r="E8936" s="140"/>
      <c r="F8936" s="140"/>
      <c r="G8936" s="140"/>
      <c r="M8936" s="140"/>
      <c r="N8936" s="167"/>
      <c r="O8936" s="167"/>
      <c r="P8936" s="142"/>
      <c r="Q8936" s="142"/>
      <c r="R8936" s="142"/>
      <c r="S8936" s="139"/>
    </row>
    <row r="8937" spans="2:19" ht="15.75" customHeight="1" x14ac:dyDescent="0.25">
      <c r="B8937" s="106"/>
      <c r="C8937" s="106"/>
      <c r="D8937" s="139"/>
      <c r="E8937" s="140"/>
      <c r="F8937" s="140"/>
      <c r="G8937" s="140"/>
      <c r="M8937" s="140"/>
      <c r="N8937" s="167"/>
      <c r="O8937" s="167"/>
      <c r="P8937" s="142"/>
      <c r="Q8937" s="142"/>
      <c r="R8937" s="142"/>
      <c r="S8937" s="139"/>
    </row>
    <row r="8938" spans="2:19" ht="15.75" customHeight="1" x14ac:dyDescent="0.25">
      <c r="B8938" s="106"/>
      <c r="C8938" s="106"/>
      <c r="D8938" s="139"/>
      <c r="E8938" s="140"/>
      <c r="F8938" s="140"/>
      <c r="G8938" s="140"/>
      <c r="M8938" s="140"/>
      <c r="N8938" s="167"/>
      <c r="O8938" s="167"/>
      <c r="P8938" s="142"/>
      <c r="Q8938" s="142"/>
      <c r="R8938" s="142"/>
      <c r="S8938" s="139"/>
    </row>
    <row r="8939" spans="2:19" ht="15.75" customHeight="1" x14ac:dyDescent="0.25">
      <c r="B8939" s="106"/>
      <c r="C8939" s="106"/>
      <c r="D8939" s="139"/>
      <c r="E8939" s="140"/>
      <c r="F8939" s="140"/>
      <c r="G8939" s="140"/>
      <c r="M8939" s="140"/>
      <c r="N8939" s="167"/>
      <c r="O8939" s="167"/>
      <c r="P8939" s="142"/>
      <c r="Q8939" s="142"/>
      <c r="R8939" s="142"/>
      <c r="S8939" s="139"/>
    </row>
    <row r="8940" spans="2:19" ht="15.75" customHeight="1" x14ac:dyDescent="0.25">
      <c r="B8940" s="106"/>
      <c r="C8940" s="106"/>
      <c r="D8940" s="139"/>
      <c r="E8940" s="140"/>
      <c r="F8940" s="140"/>
      <c r="G8940" s="140"/>
      <c r="M8940" s="140"/>
      <c r="N8940" s="167"/>
      <c r="O8940" s="167"/>
      <c r="P8940" s="142"/>
      <c r="Q8940" s="142"/>
      <c r="R8940" s="142"/>
      <c r="S8940" s="139"/>
    </row>
    <row r="8941" spans="2:19" ht="15.75" customHeight="1" x14ac:dyDescent="0.25">
      <c r="B8941" s="106"/>
      <c r="C8941" s="106"/>
      <c r="D8941" s="139"/>
      <c r="E8941" s="140"/>
      <c r="F8941" s="140"/>
      <c r="G8941" s="140"/>
      <c r="M8941" s="140"/>
      <c r="N8941" s="167"/>
      <c r="O8941" s="167"/>
      <c r="P8941" s="142"/>
      <c r="Q8941" s="142"/>
      <c r="R8941" s="142"/>
      <c r="S8941" s="139"/>
    </row>
    <row r="8942" spans="2:19" ht="15.75" customHeight="1" x14ac:dyDescent="0.25">
      <c r="B8942" s="106"/>
      <c r="C8942" s="106"/>
      <c r="D8942" s="139"/>
      <c r="E8942" s="140"/>
      <c r="F8942" s="140"/>
      <c r="G8942" s="140"/>
      <c r="M8942" s="140"/>
      <c r="N8942" s="167"/>
      <c r="O8942" s="167"/>
      <c r="P8942" s="142"/>
      <c r="Q8942" s="142"/>
      <c r="R8942" s="142"/>
      <c r="S8942" s="139"/>
    </row>
    <row r="8943" spans="2:19" ht="15.75" customHeight="1" x14ac:dyDescent="0.25">
      <c r="B8943" s="106"/>
      <c r="C8943" s="106"/>
      <c r="D8943" s="139"/>
      <c r="E8943" s="140"/>
      <c r="F8943" s="140"/>
      <c r="G8943" s="140"/>
      <c r="M8943" s="140"/>
      <c r="N8943" s="167"/>
      <c r="O8943" s="167"/>
      <c r="P8943" s="142"/>
      <c r="Q8943" s="142"/>
      <c r="R8943" s="142"/>
      <c r="S8943" s="139"/>
    </row>
    <row r="8944" spans="2:19" ht="15.75" customHeight="1" x14ac:dyDescent="0.25">
      <c r="B8944" s="106"/>
      <c r="C8944" s="106"/>
      <c r="D8944" s="139"/>
      <c r="E8944" s="140"/>
      <c r="F8944" s="140"/>
      <c r="G8944" s="140"/>
      <c r="M8944" s="140"/>
      <c r="N8944" s="167"/>
      <c r="O8944" s="167"/>
      <c r="P8944" s="142"/>
      <c r="Q8944" s="142"/>
      <c r="R8944" s="142"/>
      <c r="S8944" s="139"/>
    </row>
    <row r="8945" spans="2:19" ht="15.75" customHeight="1" x14ac:dyDescent="0.25">
      <c r="B8945" s="106"/>
      <c r="C8945" s="106"/>
      <c r="D8945" s="139"/>
      <c r="E8945" s="140"/>
      <c r="F8945" s="140"/>
      <c r="G8945" s="140"/>
      <c r="M8945" s="140"/>
      <c r="N8945" s="167"/>
      <c r="O8945" s="167"/>
      <c r="P8945" s="142"/>
      <c r="Q8945" s="142"/>
      <c r="R8945" s="142"/>
      <c r="S8945" s="139"/>
    </row>
    <row r="8946" spans="2:19" ht="15.75" customHeight="1" x14ac:dyDescent="0.25">
      <c r="B8946" s="106"/>
      <c r="C8946" s="106"/>
      <c r="D8946" s="139"/>
      <c r="E8946" s="140"/>
      <c r="F8946" s="140"/>
      <c r="G8946" s="140"/>
      <c r="M8946" s="140"/>
      <c r="N8946" s="167"/>
      <c r="O8946" s="167"/>
      <c r="P8946" s="142"/>
      <c r="Q8946" s="142"/>
      <c r="R8946" s="142"/>
      <c r="S8946" s="139"/>
    </row>
    <row r="8947" spans="2:19" ht="15.75" customHeight="1" x14ac:dyDescent="0.25">
      <c r="B8947" s="106"/>
      <c r="C8947" s="106"/>
      <c r="D8947" s="139"/>
      <c r="E8947" s="140"/>
      <c r="F8947" s="140"/>
      <c r="G8947" s="140"/>
      <c r="M8947" s="140"/>
      <c r="N8947" s="167"/>
      <c r="O8947" s="167"/>
      <c r="P8947" s="142"/>
      <c r="Q8947" s="142"/>
      <c r="R8947" s="142"/>
      <c r="S8947" s="139"/>
    </row>
    <row r="8948" spans="2:19" ht="15.75" customHeight="1" x14ac:dyDescent="0.25">
      <c r="B8948" s="106"/>
      <c r="C8948" s="106"/>
      <c r="D8948" s="139"/>
      <c r="E8948" s="140"/>
      <c r="F8948" s="140"/>
      <c r="G8948" s="140"/>
      <c r="M8948" s="140"/>
      <c r="N8948" s="167"/>
      <c r="O8948" s="167"/>
      <c r="P8948" s="142"/>
      <c r="Q8948" s="142"/>
      <c r="R8948" s="142"/>
      <c r="S8948" s="139"/>
    </row>
    <row r="8949" spans="2:19" ht="15.75" customHeight="1" x14ac:dyDescent="0.25">
      <c r="B8949" s="106"/>
      <c r="C8949" s="106"/>
      <c r="D8949" s="139"/>
      <c r="E8949" s="140"/>
      <c r="F8949" s="140"/>
      <c r="G8949" s="140"/>
      <c r="M8949" s="140"/>
      <c r="N8949" s="167"/>
      <c r="O8949" s="167"/>
      <c r="P8949" s="142"/>
      <c r="Q8949" s="142"/>
      <c r="R8949" s="142"/>
      <c r="S8949" s="139"/>
    </row>
    <row r="8950" spans="2:19" ht="15.75" customHeight="1" x14ac:dyDescent="0.25">
      <c r="B8950" s="106"/>
      <c r="C8950" s="106"/>
      <c r="D8950" s="139"/>
      <c r="E8950" s="140"/>
      <c r="F8950" s="140"/>
      <c r="G8950" s="140"/>
      <c r="M8950" s="140"/>
      <c r="N8950" s="167"/>
      <c r="O8950" s="167"/>
      <c r="P8950" s="142"/>
      <c r="Q8950" s="142"/>
      <c r="R8950" s="142"/>
      <c r="S8950" s="139"/>
    </row>
    <row r="8951" spans="2:19" ht="15.75" customHeight="1" x14ac:dyDescent="0.25">
      <c r="B8951" s="106"/>
      <c r="C8951" s="106"/>
      <c r="D8951" s="139"/>
      <c r="E8951" s="140"/>
      <c r="F8951" s="140"/>
      <c r="G8951" s="140"/>
      <c r="M8951" s="140"/>
      <c r="N8951" s="167"/>
      <c r="O8951" s="167"/>
      <c r="P8951" s="142"/>
      <c r="Q8951" s="142"/>
      <c r="R8951" s="142"/>
      <c r="S8951" s="139"/>
    </row>
    <row r="8952" spans="2:19" ht="15.75" customHeight="1" x14ac:dyDescent="0.25">
      <c r="B8952" s="106"/>
      <c r="C8952" s="106"/>
      <c r="D8952" s="139"/>
      <c r="E8952" s="140"/>
      <c r="F8952" s="140"/>
      <c r="G8952" s="140"/>
      <c r="M8952" s="140"/>
      <c r="N8952" s="167"/>
      <c r="O8952" s="167"/>
      <c r="P8952" s="142"/>
      <c r="Q8952" s="142"/>
      <c r="R8952" s="142"/>
      <c r="S8952" s="139"/>
    </row>
    <row r="8953" spans="2:19" ht="15.75" customHeight="1" x14ac:dyDescent="0.25">
      <c r="B8953" s="106"/>
      <c r="C8953" s="106"/>
      <c r="D8953" s="139"/>
      <c r="E8953" s="140"/>
      <c r="F8953" s="140"/>
      <c r="G8953" s="140"/>
      <c r="M8953" s="140"/>
      <c r="N8953" s="167"/>
      <c r="O8953" s="167"/>
      <c r="P8953" s="142"/>
      <c r="Q8953" s="142"/>
      <c r="R8953" s="142"/>
      <c r="S8953" s="139"/>
    </row>
    <row r="8954" spans="2:19" ht="15.75" customHeight="1" x14ac:dyDescent="0.25">
      <c r="B8954" s="106"/>
      <c r="C8954" s="106"/>
      <c r="D8954" s="139"/>
      <c r="E8954" s="140"/>
      <c r="F8954" s="140"/>
      <c r="G8954" s="140"/>
      <c r="M8954" s="140"/>
      <c r="N8954" s="167"/>
      <c r="O8954" s="167"/>
      <c r="P8954" s="142"/>
      <c r="Q8954" s="142"/>
      <c r="R8954" s="142"/>
      <c r="S8954" s="139"/>
    </row>
    <row r="8955" spans="2:19" ht="15.75" customHeight="1" x14ac:dyDescent="0.25">
      <c r="B8955" s="106"/>
      <c r="C8955" s="106"/>
      <c r="D8955" s="139"/>
      <c r="E8955" s="140"/>
      <c r="F8955" s="140"/>
      <c r="G8955" s="140"/>
      <c r="M8955" s="140"/>
      <c r="N8955" s="167"/>
      <c r="O8955" s="167"/>
      <c r="P8955" s="142"/>
      <c r="Q8955" s="142"/>
      <c r="R8955" s="142"/>
      <c r="S8955" s="139"/>
    </row>
    <row r="8956" spans="2:19" ht="15.75" customHeight="1" x14ac:dyDescent="0.25">
      <c r="B8956" s="106"/>
      <c r="C8956" s="106"/>
      <c r="D8956" s="139"/>
      <c r="E8956" s="140"/>
      <c r="F8956" s="140"/>
      <c r="G8956" s="140"/>
      <c r="M8956" s="140"/>
      <c r="N8956" s="167"/>
      <c r="O8956" s="167"/>
      <c r="P8956" s="142"/>
      <c r="Q8956" s="142"/>
      <c r="R8956" s="142"/>
      <c r="S8956" s="139"/>
    </row>
    <row r="8957" spans="2:19" ht="15.75" customHeight="1" x14ac:dyDescent="0.25">
      <c r="B8957" s="106"/>
      <c r="C8957" s="106"/>
      <c r="D8957" s="139"/>
      <c r="E8957" s="140"/>
      <c r="F8957" s="140"/>
      <c r="G8957" s="140"/>
      <c r="M8957" s="140"/>
      <c r="N8957" s="167"/>
      <c r="O8957" s="167"/>
      <c r="P8957" s="142"/>
      <c r="Q8957" s="142"/>
      <c r="R8957" s="142"/>
      <c r="S8957" s="139"/>
    </row>
    <row r="8958" spans="2:19" ht="15.75" customHeight="1" x14ac:dyDescent="0.25">
      <c r="B8958" s="106"/>
      <c r="C8958" s="106"/>
      <c r="D8958" s="139"/>
      <c r="E8958" s="140"/>
      <c r="F8958" s="140"/>
      <c r="G8958" s="140"/>
      <c r="M8958" s="140"/>
      <c r="N8958" s="167"/>
      <c r="O8958" s="167"/>
      <c r="P8958" s="142"/>
      <c r="Q8958" s="142"/>
      <c r="R8958" s="142"/>
      <c r="S8958" s="139"/>
    </row>
    <row r="8959" spans="2:19" ht="15.75" customHeight="1" x14ac:dyDescent="0.25">
      <c r="B8959" s="106"/>
      <c r="C8959" s="106"/>
      <c r="D8959" s="139"/>
      <c r="E8959" s="140"/>
      <c r="F8959" s="140"/>
      <c r="G8959" s="140"/>
      <c r="M8959" s="140"/>
      <c r="N8959" s="167"/>
      <c r="O8959" s="167"/>
      <c r="P8959" s="142"/>
      <c r="Q8959" s="142"/>
      <c r="R8959" s="142"/>
      <c r="S8959" s="139"/>
    </row>
    <row r="8960" spans="2:19" ht="15.75" customHeight="1" x14ac:dyDescent="0.25">
      <c r="B8960" s="106"/>
      <c r="C8960" s="106"/>
      <c r="D8960" s="139"/>
      <c r="E8960" s="140"/>
      <c r="F8960" s="140"/>
      <c r="G8960" s="140"/>
      <c r="M8960" s="140"/>
      <c r="N8960" s="167"/>
      <c r="O8960" s="167"/>
      <c r="P8960" s="142"/>
      <c r="Q8960" s="142"/>
      <c r="R8960" s="142"/>
      <c r="S8960" s="139"/>
    </row>
    <row r="8961" spans="2:19" ht="15.75" customHeight="1" x14ac:dyDescent="0.25">
      <c r="B8961" s="106"/>
      <c r="C8961" s="106"/>
      <c r="D8961" s="139"/>
      <c r="E8961" s="140"/>
      <c r="F8961" s="140"/>
      <c r="G8961" s="140"/>
      <c r="M8961" s="140"/>
      <c r="N8961" s="167"/>
      <c r="O8961" s="167"/>
      <c r="P8961" s="142"/>
      <c r="Q8961" s="142"/>
      <c r="R8961" s="142"/>
      <c r="S8961" s="139"/>
    </row>
    <row r="8962" spans="2:19" ht="15.75" customHeight="1" x14ac:dyDescent="0.25">
      <c r="B8962" s="106"/>
      <c r="C8962" s="106"/>
      <c r="D8962" s="139"/>
      <c r="E8962" s="140"/>
      <c r="F8962" s="140"/>
      <c r="G8962" s="140"/>
      <c r="M8962" s="140"/>
      <c r="N8962" s="167"/>
      <c r="O8962" s="167"/>
      <c r="P8962" s="142"/>
      <c r="Q8962" s="142"/>
      <c r="R8962" s="142"/>
      <c r="S8962" s="139"/>
    </row>
    <row r="8963" spans="2:19" ht="15.75" customHeight="1" x14ac:dyDescent="0.25">
      <c r="B8963" s="106"/>
      <c r="C8963" s="106"/>
      <c r="D8963" s="139"/>
      <c r="E8963" s="140"/>
      <c r="F8963" s="140"/>
      <c r="G8963" s="140"/>
      <c r="M8963" s="140"/>
      <c r="N8963" s="167"/>
      <c r="O8963" s="167"/>
      <c r="P8963" s="142"/>
      <c r="Q8963" s="142"/>
      <c r="R8963" s="142"/>
      <c r="S8963" s="139"/>
    </row>
    <row r="8964" spans="2:19" ht="15.75" customHeight="1" x14ac:dyDescent="0.25">
      <c r="B8964" s="106"/>
      <c r="C8964" s="106"/>
      <c r="D8964" s="139"/>
      <c r="E8964" s="140"/>
      <c r="F8964" s="140"/>
      <c r="G8964" s="140"/>
      <c r="M8964" s="140"/>
      <c r="N8964" s="167"/>
      <c r="O8964" s="167"/>
      <c r="P8964" s="142"/>
      <c r="Q8964" s="142"/>
      <c r="R8964" s="142"/>
      <c r="S8964" s="139"/>
    </row>
    <row r="8965" spans="2:19" ht="15.75" customHeight="1" x14ac:dyDescent="0.25">
      <c r="B8965" s="106"/>
      <c r="C8965" s="106"/>
      <c r="D8965" s="139"/>
      <c r="E8965" s="140"/>
      <c r="F8965" s="140"/>
      <c r="G8965" s="140"/>
      <c r="M8965" s="140"/>
      <c r="N8965" s="167"/>
      <c r="O8965" s="167"/>
      <c r="P8965" s="142"/>
      <c r="Q8965" s="142"/>
      <c r="R8965" s="142"/>
      <c r="S8965" s="139"/>
    </row>
    <row r="8966" spans="2:19" ht="15.75" customHeight="1" x14ac:dyDescent="0.25">
      <c r="B8966" s="106"/>
      <c r="C8966" s="106"/>
      <c r="D8966" s="139"/>
      <c r="E8966" s="140"/>
      <c r="F8966" s="140"/>
      <c r="G8966" s="140"/>
      <c r="M8966" s="140"/>
      <c r="N8966" s="167"/>
      <c r="O8966" s="167"/>
      <c r="P8966" s="142"/>
      <c r="Q8966" s="142"/>
      <c r="R8966" s="142"/>
      <c r="S8966" s="139"/>
    </row>
    <row r="8967" spans="2:19" ht="15.75" customHeight="1" x14ac:dyDescent="0.25">
      <c r="B8967" s="106"/>
      <c r="C8967" s="106"/>
      <c r="D8967" s="139"/>
      <c r="E8967" s="140"/>
      <c r="F8967" s="140"/>
      <c r="G8967" s="140"/>
      <c r="M8967" s="140"/>
      <c r="N8967" s="167"/>
      <c r="O8967" s="167"/>
      <c r="P8967" s="142"/>
      <c r="Q8967" s="142"/>
      <c r="R8967" s="142"/>
      <c r="S8967" s="139"/>
    </row>
    <row r="8968" spans="2:19" ht="15.75" customHeight="1" x14ac:dyDescent="0.25">
      <c r="B8968" s="106"/>
      <c r="C8968" s="106"/>
      <c r="D8968" s="139"/>
      <c r="E8968" s="140"/>
      <c r="F8968" s="140"/>
      <c r="G8968" s="140"/>
      <c r="M8968" s="140"/>
      <c r="N8968" s="167"/>
      <c r="O8968" s="167"/>
      <c r="P8968" s="142"/>
      <c r="Q8968" s="142"/>
      <c r="R8968" s="142"/>
      <c r="S8968" s="139"/>
    </row>
    <row r="8969" spans="2:19" ht="15.75" customHeight="1" x14ac:dyDescent="0.25">
      <c r="B8969" s="106"/>
      <c r="C8969" s="106"/>
      <c r="D8969" s="139"/>
      <c r="E8969" s="140"/>
      <c r="F8969" s="140"/>
      <c r="G8969" s="140"/>
      <c r="M8969" s="140"/>
      <c r="N8969" s="167"/>
      <c r="O8969" s="167"/>
      <c r="P8969" s="142"/>
      <c r="Q8969" s="142"/>
      <c r="R8969" s="142"/>
      <c r="S8969" s="139"/>
    </row>
    <row r="8970" spans="2:19" ht="15.75" customHeight="1" x14ac:dyDescent="0.25">
      <c r="B8970" s="106"/>
      <c r="C8970" s="106"/>
      <c r="D8970" s="139"/>
      <c r="E8970" s="140"/>
      <c r="F8970" s="140"/>
      <c r="G8970" s="140"/>
      <c r="M8970" s="140"/>
      <c r="N8970" s="167"/>
      <c r="O8970" s="167"/>
      <c r="P8970" s="142"/>
      <c r="Q8970" s="142"/>
      <c r="R8970" s="142"/>
      <c r="S8970" s="139"/>
    </row>
    <row r="8971" spans="2:19" ht="15.75" customHeight="1" x14ac:dyDescent="0.25">
      <c r="B8971" s="106"/>
      <c r="C8971" s="106"/>
      <c r="D8971" s="139"/>
      <c r="E8971" s="140"/>
      <c r="F8971" s="140"/>
      <c r="G8971" s="140"/>
      <c r="M8971" s="140"/>
      <c r="N8971" s="167"/>
      <c r="O8971" s="167"/>
      <c r="P8971" s="142"/>
      <c r="Q8971" s="142"/>
      <c r="R8971" s="142"/>
      <c r="S8971" s="139"/>
    </row>
    <row r="8972" spans="2:19" ht="15.75" customHeight="1" x14ac:dyDescent="0.25">
      <c r="B8972" s="106"/>
      <c r="C8972" s="106"/>
      <c r="D8972" s="139"/>
      <c r="E8972" s="140"/>
      <c r="F8972" s="140"/>
      <c r="G8972" s="140"/>
      <c r="M8972" s="140"/>
      <c r="N8972" s="167"/>
      <c r="O8972" s="167"/>
      <c r="P8972" s="142"/>
      <c r="Q8972" s="142"/>
      <c r="R8972" s="142"/>
      <c r="S8972" s="139"/>
    </row>
    <row r="8973" spans="2:19" ht="15.75" customHeight="1" x14ac:dyDescent="0.25">
      <c r="B8973" s="106"/>
      <c r="C8973" s="106"/>
      <c r="D8973" s="139"/>
      <c r="E8973" s="140"/>
      <c r="F8973" s="140"/>
      <c r="G8973" s="140"/>
      <c r="M8973" s="140"/>
      <c r="N8973" s="167"/>
      <c r="O8973" s="167"/>
      <c r="P8973" s="142"/>
      <c r="Q8973" s="142"/>
      <c r="R8973" s="142"/>
      <c r="S8973" s="139"/>
    </row>
    <row r="8974" spans="2:19" ht="15.75" customHeight="1" x14ac:dyDescent="0.25">
      <c r="B8974" s="106"/>
      <c r="C8974" s="106"/>
      <c r="D8974" s="139"/>
      <c r="E8974" s="140"/>
      <c r="F8974" s="140"/>
      <c r="G8974" s="140"/>
      <c r="M8974" s="140"/>
      <c r="N8974" s="167"/>
      <c r="O8974" s="167"/>
      <c r="P8974" s="142"/>
      <c r="Q8974" s="142"/>
      <c r="R8974" s="142"/>
      <c r="S8974" s="139"/>
    </row>
    <row r="8975" spans="2:19" ht="15.75" customHeight="1" x14ac:dyDescent="0.25">
      <c r="B8975" s="106"/>
      <c r="C8975" s="106"/>
      <c r="D8975" s="139"/>
      <c r="E8975" s="140"/>
      <c r="F8975" s="140"/>
      <c r="G8975" s="140"/>
      <c r="M8975" s="140"/>
      <c r="N8975" s="167"/>
      <c r="O8975" s="167"/>
      <c r="P8975" s="142"/>
      <c r="Q8975" s="142"/>
      <c r="R8975" s="142"/>
      <c r="S8975" s="139"/>
    </row>
    <row r="8976" spans="2:19" ht="15.75" customHeight="1" x14ac:dyDescent="0.25">
      <c r="B8976" s="106"/>
      <c r="C8976" s="106"/>
      <c r="D8976" s="139"/>
      <c r="E8976" s="140"/>
      <c r="F8976" s="140"/>
      <c r="G8976" s="140"/>
      <c r="M8976" s="140"/>
      <c r="N8976" s="167"/>
      <c r="O8976" s="167"/>
      <c r="P8976" s="142"/>
      <c r="Q8976" s="142"/>
      <c r="R8976" s="142"/>
      <c r="S8976" s="139"/>
    </row>
    <row r="8977" spans="2:19" ht="15.75" customHeight="1" x14ac:dyDescent="0.25">
      <c r="B8977" s="106"/>
      <c r="C8977" s="106"/>
      <c r="D8977" s="139"/>
      <c r="E8977" s="140"/>
      <c r="F8977" s="140"/>
      <c r="G8977" s="140"/>
      <c r="M8977" s="140"/>
      <c r="N8977" s="167"/>
      <c r="O8977" s="167"/>
      <c r="P8977" s="142"/>
      <c r="Q8977" s="142"/>
      <c r="R8977" s="142"/>
      <c r="S8977" s="139"/>
    </row>
    <row r="8978" spans="2:19" ht="15.75" customHeight="1" x14ac:dyDescent="0.25">
      <c r="B8978" s="106"/>
      <c r="C8978" s="106"/>
      <c r="D8978" s="139"/>
      <c r="E8978" s="140"/>
      <c r="F8978" s="140"/>
      <c r="G8978" s="140"/>
      <c r="M8978" s="140"/>
      <c r="N8978" s="167"/>
      <c r="O8978" s="167"/>
      <c r="P8978" s="142"/>
      <c r="Q8978" s="142"/>
      <c r="R8978" s="142"/>
      <c r="S8978" s="139"/>
    </row>
    <row r="8979" spans="2:19" ht="15.75" customHeight="1" x14ac:dyDescent="0.25">
      <c r="B8979" s="106"/>
      <c r="C8979" s="106"/>
      <c r="D8979" s="139"/>
      <c r="E8979" s="140"/>
      <c r="F8979" s="140"/>
      <c r="G8979" s="140"/>
      <c r="M8979" s="140"/>
      <c r="N8979" s="167"/>
      <c r="O8979" s="167"/>
      <c r="P8979" s="142"/>
      <c r="Q8979" s="142"/>
      <c r="R8979" s="142"/>
      <c r="S8979" s="139"/>
    </row>
    <row r="8980" spans="2:19" ht="15.75" customHeight="1" x14ac:dyDescent="0.25">
      <c r="B8980" s="106"/>
      <c r="C8980" s="106"/>
      <c r="D8980" s="139"/>
      <c r="E8980" s="140"/>
      <c r="F8980" s="140"/>
      <c r="G8980" s="140"/>
      <c r="M8980" s="140"/>
      <c r="N8980" s="167"/>
      <c r="O8980" s="167"/>
      <c r="P8980" s="142"/>
      <c r="Q8980" s="142"/>
      <c r="R8980" s="142"/>
      <c r="S8980" s="139"/>
    </row>
    <row r="8981" spans="2:19" ht="15.75" customHeight="1" x14ac:dyDescent="0.25">
      <c r="B8981" s="106"/>
      <c r="C8981" s="106"/>
      <c r="D8981" s="139"/>
      <c r="E8981" s="140"/>
      <c r="F8981" s="140"/>
      <c r="G8981" s="140"/>
      <c r="M8981" s="140"/>
      <c r="N8981" s="167"/>
      <c r="O8981" s="167"/>
      <c r="P8981" s="142"/>
      <c r="Q8981" s="142"/>
      <c r="R8981" s="142"/>
      <c r="S8981" s="139"/>
    </row>
    <row r="8982" spans="2:19" ht="15.75" customHeight="1" x14ac:dyDescent="0.25">
      <c r="B8982" s="106"/>
      <c r="C8982" s="106"/>
      <c r="D8982" s="139"/>
      <c r="E8982" s="140"/>
      <c r="F8982" s="140"/>
      <c r="G8982" s="140"/>
      <c r="M8982" s="140"/>
      <c r="N8982" s="167"/>
      <c r="O8982" s="167"/>
      <c r="P8982" s="142"/>
      <c r="Q8982" s="142"/>
      <c r="R8982" s="142"/>
      <c r="S8982" s="139"/>
    </row>
    <row r="8983" spans="2:19" ht="15.75" customHeight="1" x14ac:dyDescent="0.25">
      <c r="B8983" s="106"/>
      <c r="C8983" s="106"/>
      <c r="D8983" s="139"/>
      <c r="E8983" s="140"/>
      <c r="F8983" s="140"/>
      <c r="G8983" s="140"/>
      <c r="M8983" s="140"/>
      <c r="N8983" s="167"/>
      <c r="O8983" s="167"/>
      <c r="P8983" s="142"/>
      <c r="Q8983" s="142"/>
      <c r="R8983" s="142"/>
      <c r="S8983" s="139"/>
    </row>
    <row r="8984" spans="2:19" ht="15.75" customHeight="1" x14ac:dyDescent="0.25">
      <c r="B8984" s="106"/>
      <c r="C8984" s="106"/>
      <c r="D8984" s="139"/>
      <c r="E8984" s="140"/>
      <c r="F8984" s="140"/>
      <c r="G8984" s="140"/>
      <c r="M8984" s="140"/>
      <c r="N8984" s="167"/>
      <c r="O8984" s="167"/>
      <c r="P8984" s="142"/>
      <c r="Q8984" s="142"/>
      <c r="R8984" s="142"/>
      <c r="S8984" s="139"/>
    </row>
    <row r="8985" spans="2:19" ht="15.75" customHeight="1" x14ac:dyDescent="0.25">
      <c r="B8985" s="106"/>
      <c r="C8985" s="106"/>
      <c r="D8985" s="139"/>
      <c r="E8985" s="140"/>
      <c r="F8985" s="140"/>
      <c r="G8985" s="140"/>
      <c r="M8985" s="140"/>
      <c r="N8985" s="167"/>
      <c r="O8985" s="167"/>
      <c r="P8985" s="142"/>
      <c r="Q8985" s="142"/>
      <c r="R8985" s="142"/>
      <c r="S8985" s="139"/>
    </row>
    <row r="8986" spans="2:19" ht="15.75" customHeight="1" x14ac:dyDescent="0.25">
      <c r="B8986" s="106"/>
      <c r="C8986" s="106"/>
      <c r="D8986" s="139"/>
      <c r="E8986" s="140"/>
      <c r="F8986" s="140"/>
      <c r="G8986" s="140"/>
      <c r="M8986" s="140"/>
      <c r="N8986" s="167"/>
      <c r="O8986" s="167"/>
      <c r="P8986" s="142"/>
      <c r="Q8986" s="142"/>
      <c r="R8986" s="142"/>
      <c r="S8986" s="139"/>
    </row>
    <row r="8987" spans="2:19" ht="15.75" customHeight="1" x14ac:dyDescent="0.25">
      <c r="B8987" s="106"/>
      <c r="C8987" s="106"/>
      <c r="D8987" s="139"/>
      <c r="E8987" s="140"/>
      <c r="F8987" s="140"/>
      <c r="G8987" s="140"/>
      <c r="M8987" s="140"/>
      <c r="N8987" s="167"/>
      <c r="O8987" s="167"/>
      <c r="P8987" s="142"/>
      <c r="Q8987" s="142"/>
      <c r="R8987" s="142"/>
      <c r="S8987" s="139"/>
    </row>
    <row r="8988" spans="2:19" ht="15.75" customHeight="1" x14ac:dyDescent="0.25">
      <c r="B8988" s="106"/>
      <c r="C8988" s="106"/>
      <c r="D8988" s="139"/>
      <c r="E8988" s="140"/>
      <c r="F8988" s="140"/>
      <c r="G8988" s="140"/>
      <c r="M8988" s="140"/>
      <c r="N8988" s="167"/>
      <c r="O8988" s="167"/>
      <c r="P8988" s="142"/>
      <c r="Q8988" s="142"/>
      <c r="R8988" s="142"/>
      <c r="S8988" s="139"/>
    </row>
    <row r="8989" spans="2:19" ht="15.75" customHeight="1" x14ac:dyDescent="0.25">
      <c r="B8989" s="106"/>
      <c r="C8989" s="106"/>
      <c r="D8989" s="139"/>
      <c r="E8989" s="140"/>
      <c r="F8989" s="140"/>
      <c r="G8989" s="140"/>
      <c r="M8989" s="140"/>
      <c r="N8989" s="167"/>
      <c r="O8989" s="167"/>
      <c r="P8989" s="142"/>
      <c r="Q8989" s="142"/>
      <c r="R8989" s="142"/>
      <c r="S8989" s="139"/>
    </row>
    <row r="8990" spans="2:19" ht="15.75" customHeight="1" x14ac:dyDescent="0.25">
      <c r="B8990" s="106"/>
      <c r="C8990" s="106"/>
      <c r="D8990" s="139"/>
      <c r="E8990" s="140"/>
      <c r="F8990" s="140"/>
      <c r="G8990" s="140"/>
      <c r="M8990" s="140"/>
      <c r="N8990" s="167"/>
      <c r="O8990" s="167"/>
      <c r="P8990" s="142"/>
      <c r="Q8990" s="142"/>
      <c r="R8990" s="142"/>
      <c r="S8990" s="139"/>
    </row>
    <row r="8991" spans="2:19" ht="15.75" customHeight="1" x14ac:dyDescent="0.25">
      <c r="B8991" s="106"/>
      <c r="C8991" s="106"/>
      <c r="D8991" s="139"/>
      <c r="E8991" s="140"/>
      <c r="F8991" s="140"/>
      <c r="G8991" s="140"/>
      <c r="M8991" s="140"/>
      <c r="N8991" s="167"/>
      <c r="O8991" s="167"/>
      <c r="P8991" s="142"/>
      <c r="Q8991" s="142"/>
      <c r="R8991" s="142"/>
      <c r="S8991" s="139"/>
    </row>
    <row r="8992" spans="2:19" ht="15.75" customHeight="1" x14ac:dyDescent="0.25">
      <c r="B8992" s="106"/>
      <c r="C8992" s="106"/>
      <c r="D8992" s="139"/>
      <c r="E8992" s="140"/>
      <c r="F8992" s="140"/>
      <c r="G8992" s="140"/>
      <c r="M8992" s="140"/>
      <c r="N8992" s="167"/>
      <c r="O8992" s="167"/>
      <c r="P8992" s="142"/>
      <c r="Q8992" s="142"/>
      <c r="R8992" s="142"/>
      <c r="S8992" s="139"/>
    </row>
    <row r="8993" spans="2:19" ht="15.75" customHeight="1" x14ac:dyDescent="0.25">
      <c r="B8993" s="106"/>
      <c r="C8993" s="106"/>
      <c r="D8993" s="139"/>
      <c r="E8993" s="140"/>
      <c r="F8993" s="140"/>
      <c r="G8993" s="140"/>
      <c r="M8993" s="140"/>
      <c r="N8993" s="167"/>
      <c r="O8993" s="167"/>
      <c r="P8993" s="142"/>
      <c r="Q8993" s="142"/>
      <c r="R8993" s="142"/>
      <c r="S8993" s="139"/>
    </row>
    <row r="8994" spans="2:19" ht="15.75" customHeight="1" x14ac:dyDescent="0.25">
      <c r="B8994" s="106"/>
      <c r="C8994" s="106"/>
      <c r="D8994" s="139"/>
      <c r="E8994" s="140"/>
      <c r="F8994" s="140"/>
      <c r="G8994" s="140"/>
      <c r="M8994" s="140"/>
      <c r="N8994" s="167"/>
      <c r="O8994" s="167"/>
      <c r="P8994" s="142"/>
      <c r="Q8994" s="142"/>
      <c r="R8994" s="142"/>
      <c r="S8994" s="139"/>
    </row>
    <row r="8995" spans="2:19" ht="15.75" customHeight="1" x14ac:dyDescent="0.25">
      <c r="B8995" s="106"/>
      <c r="C8995" s="106"/>
      <c r="D8995" s="139"/>
      <c r="E8995" s="140"/>
      <c r="F8995" s="140"/>
      <c r="G8995" s="140"/>
      <c r="M8995" s="140"/>
      <c r="N8995" s="167"/>
      <c r="O8995" s="167"/>
      <c r="P8995" s="142"/>
      <c r="Q8995" s="142"/>
      <c r="R8995" s="142"/>
      <c r="S8995" s="139"/>
    </row>
    <row r="8996" spans="2:19" ht="15.75" customHeight="1" x14ac:dyDescent="0.25">
      <c r="B8996" s="106"/>
      <c r="C8996" s="106"/>
      <c r="D8996" s="139"/>
      <c r="E8996" s="140"/>
      <c r="F8996" s="140"/>
      <c r="G8996" s="140"/>
      <c r="M8996" s="140"/>
      <c r="N8996" s="167"/>
      <c r="O8996" s="167"/>
      <c r="P8996" s="142"/>
      <c r="Q8996" s="142"/>
      <c r="R8996" s="142"/>
      <c r="S8996" s="139"/>
    </row>
    <row r="8997" spans="2:19" ht="15.75" customHeight="1" x14ac:dyDescent="0.25">
      <c r="B8997" s="106"/>
      <c r="C8997" s="106"/>
      <c r="D8997" s="139"/>
      <c r="E8997" s="140"/>
      <c r="F8997" s="140"/>
      <c r="G8997" s="140"/>
      <c r="M8997" s="140"/>
      <c r="N8997" s="167"/>
      <c r="O8997" s="167"/>
      <c r="P8997" s="142"/>
      <c r="Q8997" s="142"/>
      <c r="R8997" s="142"/>
      <c r="S8997" s="139"/>
    </row>
    <row r="8998" spans="2:19" ht="15.75" customHeight="1" x14ac:dyDescent="0.25">
      <c r="B8998" s="106"/>
      <c r="C8998" s="106"/>
      <c r="D8998" s="139"/>
      <c r="E8998" s="140"/>
      <c r="F8998" s="140"/>
      <c r="G8998" s="140"/>
      <c r="M8998" s="140"/>
      <c r="N8998" s="167"/>
      <c r="O8998" s="167"/>
      <c r="P8998" s="142"/>
      <c r="Q8998" s="142"/>
      <c r="R8998" s="142"/>
      <c r="S8998" s="139"/>
    </row>
    <row r="8999" spans="2:19" ht="15.75" customHeight="1" x14ac:dyDescent="0.25">
      <c r="B8999" s="106"/>
      <c r="C8999" s="106"/>
      <c r="D8999" s="139"/>
      <c r="E8999" s="140"/>
      <c r="F8999" s="140"/>
      <c r="G8999" s="140"/>
      <c r="M8999" s="140"/>
      <c r="N8999" s="167"/>
      <c r="O8999" s="167"/>
      <c r="P8999" s="142"/>
      <c r="Q8999" s="142"/>
      <c r="R8999" s="142"/>
      <c r="S8999" s="139"/>
    </row>
    <row r="9000" spans="2:19" ht="15.75" customHeight="1" x14ac:dyDescent="0.25">
      <c r="B9000" s="106"/>
      <c r="C9000" s="106"/>
      <c r="D9000" s="139"/>
      <c r="E9000" s="140"/>
      <c r="F9000" s="140"/>
      <c r="G9000" s="140"/>
      <c r="M9000" s="140"/>
      <c r="N9000" s="167"/>
      <c r="O9000" s="167"/>
      <c r="P9000" s="142"/>
      <c r="Q9000" s="142"/>
      <c r="R9000" s="142"/>
      <c r="S9000" s="139"/>
    </row>
    <row r="9001" spans="2:19" ht="15.75" customHeight="1" x14ac:dyDescent="0.25">
      <c r="B9001" s="106"/>
      <c r="C9001" s="106"/>
      <c r="D9001" s="139"/>
      <c r="E9001" s="140"/>
      <c r="F9001" s="140"/>
      <c r="G9001" s="140"/>
      <c r="M9001" s="140"/>
      <c r="N9001" s="167"/>
      <c r="O9001" s="167"/>
      <c r="P9001" s="142"/>
      <c r="Q9001" s="142"/>
      <c r="R9001" s="142"/>
      <c r="S9001" s="139"/>
    </row>
    <row r="9002" spans="2:19" ht="15.75" customHeight="1" x14ac:dyDescent="0.25">
      <c r="B9002" s="106"/>
      <c r="C9002" s="106"/>
      <c r="D9002" s="139"/>
      <c r="E9002" s="140"/>
      <c r="F9002" s="140"/>
      <c r="G9002" s="140"/>
      <c r="M9002" s="140"/>
      <c r="N9002" s="167"/>
      <c r="O9002" s="167"/>
      <c r="P9002" s="142"/>
      <c r="Q9002" s="142"/>
      <c r="R9002" s="142"/>
      <c r="S9002" s="139"/>
    </row>
    <row r="9003" spans="2:19" ht="15.75" customHeight="1" x14ac:dyDescent="0.25">
      <c r="B9003" s="106"/>
      <c r="C9003" s="106"/>
      <c r="D9003" s="139"/>
      <c r="E9003" s="140"/>
      <c r="F9003" s="140"/>
      <c r="G9003" s="140"/>
      <c r="M9003" s="140"/>
      <c r="N9003" s="167"/>
      <c r="O9003" s="167"/>
      <c r="P9003" s="142"/>
      <c r="Q9003" s="142"/>
      <c r="R9003" s="142"/>
      <c r="S9003" s="139"/>
    </row>
    <row r="9004" spans="2:19" ht="15.75" customHeight="1" x14ac:dyDescent="0.25">
      <c r="B9004" s="106"/>
      <c r="C9004" s="106"/>
      <c r="D9004" s="139"/>
      <c r="E9004" s="140"/>
      <c r="F9004" s="140"/>
      <c r="G9004" s="140"/>
      <c r="M9004" s="140"/>
      <c r="N9004" s="167"/>
      <c r="O9004" s="167"/>
      <c r="P9004" s="142"/>
      <c r="Q9004" s="142"/>
      <c r="R9004" s="142"/>
      <c r="S9004" s="139"/>
    </row>
    <row r="9005" spans="2:19" ht="15.75" customHeight="1" x14ac:dyDescent="0.25">
      <c r="B9005" s="106"/>
      <c r="C9005" s="106"/>
      <c r="D9005" s="139"/>
      <c r="E9005" s="140"/>
      <c r="F9005" s="140"/>
      <c r="G9005" s="140"/>
      <c r="M9005" s="140"/>
      <c r="N9005" s="167"/>
      <c r="O9005" s="167"/>
      <c r="P9005" s="142"/>
      <c r="Q9005" s="142"/>
      <c r="R9005" s="142"/>
      <c r="S9005" s="139"/>
    </row>
    <row r="9006" spans="2:19" ht="15.75" customHeight="1" x14ac:dyDescent="0.25">
      <c r="B9006" s="106"/>
      <c r="C9006" s="106"/>
      <c r="D9006" s="139"/>
      <c r="E9006" s="140"/>
      <c r="F9006" s="140"/>
      <c r="G9006" s="140"/>
      <c r="M9006" s="140"/>
      <c r="N9006" s="167"/>
      <c r="O9006" s="167"/>
      <c r="P9006" s="142"/>
      <c r="Q9006" s="142"/>
      <c r="R9006" s="142"/>
      <c r="S9006" s="139"/>
    </row>
    <row r="9007" spans="2:19" ht="15.75" customHeight="1" x14ac:dyDescent="0.25">
      <c r="B9007" s="106"/>
      <c r="C9007" s="106"/>
      <c r="D9007" s="139"/>
      <c r="E9007" s="140"/>
      <c r="F9007" s="140"/>
      <c r="G9007" s="140"/>
      <c r="M9007" s="140"/>
      <c r="N9007" s="167"/>
      <c r="O9007" s="167"/>
      <c r="P9007" s="142"/>
      <c r="Q9007" s="142"/>
      <c r="R9007" s="142"/>
      <c r="S9007" s="139"/>
    </row>
    <row r="9008" spans="2:19" ht="15.75" customHeight="1" x14ac:dyDescent="0.25">
      <c r="B9008" s="106"/>
      <c r="C9008" s="106"/>
      <c r="D9008" s="139"/>
      <c r="E9008" s="140"/>
      <c r="F9008" s="140"/>
      <c r="G9008" s="140"/>
      <c r="M9008" s="140"/>
      <c r="N9008" s="167"/>
      <c r="O9008" s="167"/>
      <c r="P9008" s="142"/>
      <c r="Q9008" s="142"/>
      <c r="R9008" s="142"/>
      <c r="S9008" s="139"/>
    </row>
    <row r="9009" spans="2:19" ht="15.75" customHeight="1" x14ac:dyDescent="0.25">
      <c r="B9009" s="106"/>
      <c r="C9009" s="106"/>
      <c r="D9009" s="139"/>
      <c r="E9009" s="140"/>
      <c r="F9009" s="140"/>
      <c r="G9009" s="140"/>
      <c r="M9009" s="140"/>
      <c r="N9009" s="167"/>
      <c r="O9009" s="167"/>
      <c r="P9009" s="142"/>
      <c r="Q9009" s="142"/>
      <c r="R9009" s="142"/>
      <c r="S9009" s="139"/>
    </row>
    <row r="9010" spans="2:19" ht="15.75" customHeight="1" x14ac:dyDescent="0.25">
      <c r="B9010" s="106"/>
      <c r="C9010" s="106"/>
      <c r="D9010" s="139"/>
      <c r="E9010" s="140"/>
      <c r="F9010" s="140"/>
      <c r="G9010" s="140"/>
      <c r="M9010" s="140"/>
      <c r="N9010" s="167"/>
      <c r="O9010" s="167"/>
      <c r="P9010" s="142"/>
      <c r="Q9010" s="142"/>
      <c r="R9010" s="142"/>
      <c r="S9010" s="139"/>
    </row>
    <row r="9011" spans="2:19" ht="15.75" customHeight="1" x14ac:dyDescent="0.25">
      <c r="B9011" s="106"/>
      <c r="C9011" s="106"/>
      <c r="D9011" s="139"/>
      <c r="E9011" s="140"/>
      <c r="F9011" s="140"/>
      <c r="G9011" s="140"/>
      <c r="M9011" s="140"/>
      <c r="N9011" s="167"/>
      <c r="O9011" s="167"/>
      <c r="P9011" s="142"/>
      <c r="Q9011" s="142"/>
      <c r="R9011" s="142"/>
      <c r="S9011" s="139"/>
    </row>
    <row r="9012" spans="2:19" ht="15.75" customHeight="1" x14ac:dyDescent="0.25">
      <c r="B9012" s="106"/>
      <c r="C9012" s="106"/>
      <c r="D9012" s="139"/>
      <c r="E9012" s="140"/>
      <c r="F9012" s="140"/>
      <c r="G9012" s="140"/>
      <c r="M9012" s="140"/>
      <c r="N9012" s="167"/>
      <c r="O9012" s="167"/>
      <c r="P9012" s="142"/>
      <c r="Q9012" s="142"/>
      <c r="R9012" s="142"/>
      <c r="S9012" s="139"/>
    </row>
    <row r="9013" spans="2:19" ht="15.75" customHeight="1" x14ac:dyDescent="0.25">
      <c r="B9013" s="106"/>
      <c r="C9013" s="106"/>
      <c r="D9013" s="139"/>
      <c r="E9013" s="140"/>
      <c r="F9013" s="140"/>
      <c r="G9013" s="140"/>
      <c r="M9013" s="140"/>
      <c r="N9013" s="167"/>
      <c r="O9013" s="167"/>
      <c r="P9013" s="142"/>
      <c r="Q9013" s="142"/>
      <c r="R9013" s="142"/>
      <c r="S9013" s="139"/>
    </row>
    <row r="9014" spans="2:19" ht="15.75" customHeight="1" x14ac:dyDescent="0.25">
      <c r="B9014" s="106"/>
      <c r="C9014" s="106"/>
      <c r="D9014" s="139"/>
      <c r="E9014" s="140"/>
      <c r="F9014" s="140"/>
      <c r="G9014" s="140"/>
      <c r="M9014" s="140"/>
      <c r="N9014" s="167"/>
      <c r="O9014" s="167"/>
      <c r="P9014" s="142"/>
      <c r="Q9014" s="142"/>
      <c r="R9014" s="142"/>
      <c r="S9014" s="139"/>
    </row>
    <row r="9015" spans="2:19" ht="15.75" customHeight="1" x14ac:dyDescent="0.25">
      <c r="B9015" s="106"/>
      <c r="C9015" s="106"/>
      <c r="D9015" s="139"/>
      <c r="E9015" s="140"/>
      <c r="F9015" s="140"/>
      <c r="G9015" s="140"/>
      <c r="M9015" s="140"/>
      <c r="N9015" s="167"/>
      <c r="O9015" s="167"/>
      <c r="P9015" s="142"/>
      <c r="Q9015" s="142"/>
      <c r="R9015" s="142"/>
      <c r="S9015" s="139"/>
    </row>
    <row r="9016" spans="2:19" ht="15.75" customHeight="1" x14ac:dyDescent="0.25">
      <c r="B9016" s="106"/>
      <c r="C9016" s="106"/>
      <c r="D9016" s="139"/>
      <c r="E9016" s="140"/>
      <c r="F9016" s="140"/>
      <c r="G9016" s="140"/>
      <c r="M9016" s="140"/>
      <c r="N9016" s="167"/>
      <c r="O9016" s="167"/>
      <c r="P9016" s="142"/>
      <c r="Q9016" s="142"/>
      <c r="R9016" s="142"/>
      <c r="S9016" s="139"/>
    </row>
    <row r="9017" spans="2:19" ht="15.75" customHeight="1" x14ac:dyDescent="0.25">
      <c r="B9017" s="106"/>
      <c r="C9017" s="106"/>
      <c r="D9017" s="139"/>
      <c r="E9017" s="140"/>
      <c r="F9017" s="140"/>
      <c r="G9017" s="140"/>
      <c r="M9017" s="140"/>
      <c r="N9017" s="167"/>
      <c r="O9017" s="167"/>
      <c r="P9017" s="142"/>
      <c r="Q9017" s="142"/>
      <c r="R9017" s="142"/>
      <c r="S9017" s="139"/>
    </row>
    <row r="9018" spans="2:19" ht="15.75" customHeight="1" x14ac:dyDescent="0.25">
      <c r="B9018" s="106"/>
      <c r="C9018" s="106"/>
      <c r="D9018" s="139"/>
      <c r="E9018" s="140"/>
      <c r="F9018" s="140"/>
      <c r="G9018" s="140"/>
      <c r="M9018" s="140"/>
      <c r="N9018" s="167"/>
      <c r="O9018" s="167"/>
      <c r="P9018" s="142"/>
      <c r="Q9018" s="142"/>
      <c r="R9018" s="142"/>
      <c r="S9018" s="139"/>
    </row>
    <row r="9019" spans="2:19" ht="15.75" customHeight="1" x14ac:dyDescent="0.25">
      <c r="B9019" s="106"/>
      <c r="C9019" s="106"/>
      <c r="D9019" s="139"/>
      <c r="E9019" s="140"/>
      <c r="F9019" s="140"/>
      <c r="G9019" s="140"/>
      <c r="M9019" s="140"/>
      <c r="N9019" s="167"/>
      <c r="O9019" s="167"/>
      <c r="P9019" s="142"/>
      <c r="Q9019" s="142"/>
      <c r="R9019" s="142"/>
      <c r="S9019" s="139"/>
    </row>
    <row r="9020" spans="2:19" ht="15.75" customHeight="1" x14ac:dyDescent="0.25">
      <c r="B9020" s="106"/>
      <c r="C9020" s="106"/>
      <c r="D9020" s="139"/>
      <c r="E9020" s="140"/>
      <c r="F9020" s="140"/>
      <c r="G9020" s="140"/>
      <c r="M9020" s="140"/>
      <c r="N9020" s="167"/>
      <c r="O9020" s="167"/>
      <c r="P9020" s="142"/>
      <c r="Q9020" s="142"/>
      <c r="R9020" s="142"/>
      <c r="S9020" s="139"/>
    </row>
    <row r="9021" spans="2:19" ht="15.75" customHeight="1" x14ac:dyDescent="0.25">
      <c r="B9021" s="106"/>
      <c r="C9021" s="106"/>
      <c r="D9021" s="139"/>
      <c r="E9021" s="140"/>
      <c r="F9021" s="140"/>
      <c r="G9021" s="140"/>
      <c r="M9021" s="140"/>
      <c r="N9021" s="167"/>
      <c r="O9021" s="167"/>
      <c r="P9021" s="142"/>
      <c r="Q9021" s="142"/>
      <c r="R9021" s="142"/>
      <c r="S9021" s="139"/>
    </row>
    <row r="9022" spans="2:19" ht="15.75" customHeight="1" x14ac:dyDescent="0.25">
      <c r="B9022" s="106"/>
      <c r="C9022" s="106"/>
      <c r="D9022" s="139"/>
      <c r="E9022" s="140"/>
      <c r="F9022" s="140"/>
      <c r="G9022" s="140"/>
      <c r="M9022" s="140"/>
      <c r="N9022" s="167"/>
      <c r="O9022" s="167"/>
      <c r="P9022" s="142"/>
      <c r="Q9022" s="142"/>
      <c r="R9022" s="142"/>
      <c r="S9022" s="139"/>
    </row>
    <row r="9023" spans="2:19" ht="15.75" customHeight="1" x14ac:dyDescent="0.25">
      <c r="B9023" s="106"/>
      <c r="C9023" s="106"/>
      <c r="D9023" s="139"/>
      <c r="E9023" s="140"/>
      <c r="F9023" s="140"/>
      <c r="G9023" s="140"/>
      <c r="M9023" s="140"/>
      <c r="N9023" s="167"/>
      <c r="O9023" s="167"/>
      <c r="P9023" s="142"/>
      <c r="Q9023" s="142"/>
      <c r="R9023" s="142"/>
      <c r="S9023" s="139"/>
    </row>
    <row r="9024" spans="2:19" ht="15.75" customHeight="1" x14ac:dyDescent="0.25">
      <c r="B9024" s="106"/>
      <c r="C9024" s="106"/>
      <c r="D9024" s="139"/>
      <c r="E9024" s="140"/>
      <c r="F9024" s="140"/>
      <c r="G9024" s="140"/>
      <c r="M9024" s="140"/>
      <c r="N9024" s="167"/>
      <c r="O9024" s="167"/>
      <c r="P9024" s="142"/>
      <c r="Q9024" s="142"/>
      <c r="R9024" s="142"/>
      <c r="S9024" s="139"/>
    </row>
    <row r="9025" spans="2:19" ht="15.75" customHeight="1" x14ac:dyDescent="0.25">
      <c r="B9025" s="106"/>
      <c r="C9025" s="106"/>
      <c r="D9025" s="139"/>
      <c r="E9025" s="140"/>
      <c r="F9025" s="140"/>
      <c r="G9025" s="140"/>
      <c r="M9025" s="140"/>
      <c r="N9025" s="167"/>
      <c r="O9025" s="167"/>
      <c r="P9025" s="142"/>
      <c r="Q9025" s="142"/>
      <c r="R9025" s="142"/>
      <c r="S9025" s="139"/>
    </row>
    <row r="9026" spans="2:19" ht="15.75" customHeight="1" x14ac:dyDescent="0.25">
      <c r="B9026" s="106"/>
      <c r="C9026" s="106"/>
      <c r="D9026" s="139"/>
      <c r="E9026" s="140"/>
      <c r="F9026" s="140"/>
      <c r="G9026" s="140"/>
      <c r="M9026" s="140"/>
      <c r="N9026" s="167"/>
      <c r="O9026" s="167"/>
      <c r="P9026" s="142"/>
      <c r="Q9026" s="142"/>
      <c r="R9026" s="142"/>
      <c r="S9026" s="139"/>
    </row>
    <row r="9027" spans="2:19" ht="15.75" customHeight="1" x14ac:dyDescent="0.25">
      <c r="B9027" s="106"/>
      <c r="C9027" s="106"/>
      <c r="D9027" s="139"/>
      <c r="E9027" s="140"/>
      <c r="F9027" s="140"/>
      <c r="G9027" s="140"/>
      <c r="M9027" s="140"/>
      <c r="N9027" s="167"/>
      <c r="O9027" s="167"/>
      <c r="P9027" s="142"/>
      <c r="Q9027" s="142"/>
      <c r="R9027" s="142"/>
      <c r="S9027" s="139"/>
    </row>
    <row r="9028" spans="2:19" ht="15.75" customHeight="1" x14ac:dyDescent="0.25">
      <c r="B9028" s="106"/>
      <c r="C9028" s="106"/>
      <c r="D9028" s="139"/>
      <c r="E9028" s="140"/>
      <c r="F9028" s="140"/>
      <c r="G9028" s="140"/>
      <c r="M9028" s="140"/>
      <c r="N9028" s="167"/>
      <c r="O9028" s="167"/>
      <c r="P9028" s="142"/>
      <c r="Q9028" s="142"/>
      <c r="R9028" s="142"/>
      <c r="S9028" s="139"/>
    </row>
    <row r="9029" spans="2:19" ht="15.75" customHeight="1" x14ac:dyDescent="0.25">
      <c r="B9029" s="106"/>
      <c r="C9029" s="106"/>
      <c r="D9029" s="139"/>
      <c r="E9029" s="140"/>
      <c r="F9029" s="140"/>
      <c r="G9029" s="140"/>
      <c r="M9029" s="140"/>
      <c r="N9029" s="167"/>
      <c r="O9029" s="167"/>
      <c r="P9029" s="142"/>
      <c r="Q9029" s="142"/>
      <c r="R9029" s="142"/>
      <c r="S9029" s="139"/>
    </row>
    <row r="9030" spans="2:19" ht="15.75" customHeight="1" x14ac:dyDescent="0.25">
      <c r="B9030" s="106"/>
      <c r="C9030" s="106"/>
      <c r="D9030" s="139"/>
      <c r="E9030" s="140"/>
      <c r="F9030" s="140"/>
      <c r="G9030" s="140"/>
      <c r="M9030" s="140"/>
      <c r="N9030" s="167"/>
      <c r="O9030" s="167"/>
      <c r="P9030" s="142"/>
      <c r="Q9030" s="142"/>
      <c r="R9030" s="142"/>
      <c r="S9030" s="139"/>
    </row>
    <row r="9031" spans="2:19" ht="15.75" customHeight="1" x14ac:dyDescent="0.25">
      <c r="B9031" s="106"/>
      <c r="C9031" s="106"/>
      <c r="D9031" s="139"/>
      <c r="E9031" s="140"/>
      <c r="F9031" s="140"/>
      <c r="G9031" s="140"/>
      <c r="M9031" s="140"/>
      <c r="N9031" s="167"/>
      <c r="O9031" s="167"/>
      <c r="P9031" s="142"/>
      <c r="Q9031" s="142"/>
      <c r="R9031" s="142"/>
      <c r="S9031" s="139"/>
    </row>
    <row r="9032" spans="2:19" ht="15.75" customHeight="1" x14ac:dyDescent="0.25">
      <c r="B9032" s="106"/>
      <c r="C9032" s="106"/>
      <c r="D9032" s="139"/>
      <c r="E9032" s="140"/>
      <c r="F9032" s="140"/>
      <c r="G9032" s="140"/>
      <c r="M9032" s="140"/>
      <c r="N9032" s="167"/>
      <c r="O9032" s="167"/>
      <c r="P9032" s="142"/>
      <c r="Q9032" s="142"/>
      <c r="R9032" s="142"/>
      <c r="S9032" s="139"/>
    </row>
    <row r="9033" spans="2:19" ht="15.75" customHeight="1" x14ac:dyDescent="0.25">
      <c r="B9033" s="106"/>
      <c r="C9033" s="106"/>
      <c r="D9033" s="139"/>
      <c r="E9033" s="140"/>
      <c r="F9033" s="140"/>
      <c r="G9033" s="140"/>
      <c r="M9033" s="140"/>
      <c r="N9033" s="167"/>
      <c r="O9033" s="167"/>
      <c r="P9033" s="142"/>
      <c r="Q9033" s="142"/>
      <c r="R9033" s="142"/>
      <c r="S9033" s="139"/>
    </row>
    <row r="9034" spans="2:19" ht="15.75" customHeight="1" x14ac:dyDescent="0.25">
      <c r="B9034" s="106"/>
      <c r="C9034" s="106"/>
      <c r="D9034" s="139"/>
      <c r="E9034" s="140"/>
      <c r="F9034" s="140"/>
      <c r="G9034" s="140"/>
      <c r="M9034" s="140"/>
      <c r="N9034" s="167"/>
      <c r="O9034" s="167"/>
      <c r="P9034" s="142"/>
      <c r="Q9034" s="142"/>
      <c r="R9034" s="142"/>
      <c r="S9034" s="139"/>
    </row>
    <row r="9035" spans="2:19" ht="15.75" customHeight="1" x14ac:dyDescent="0.25">
      <c r="B9035" s="106"/>
      <c r="C9035" s="106"/>
      <c r="D9035" s="139"/>
      <c r="E9035" s="140"/>
      <c r="F9035" s="140"/>
      <c r="G9035" s="140"/>
      <c r="M9035" s="140"/>
      <c r="N9035" s="167"/>
      <c r="O9035" s="167"/>
      <c r="P9035" s="142"/>
      <c r="Q9035" s="142"/>
      <c r="R9035" s="142"/>
      <c r="S9035" s="139"/>
    </row>
    <row r="9036" spans="2:19" ht="15.75" customHeight="1" x14ac:dyDescent="0.25">
      <c r="B9036" s="106"/>
      <c r="C9036" s="106"/>
      <c r="D9036" s="139"/>
      <c r="E9036" s="140"/>
      <c r="F9036" s="140"/>
      <c r="G9036" s="140"/>
      <c r="M9036" s="140"/>
      <c r="N9036" s="167"/>
      <c r="O9036" s="167"/>
      <c r="P9036" s="142"/>
      <c r="Q9036" s="142"/>
      <c r="R9036" s="142"/>
      <c r="S9036" s="139"/>
    </row>
    <row r="9037" spans="2:19" ht="15.75" customHeight="1" x14ac:dyDescent="0.25">
      <c r="B9037" s="106"/>
      <c r="C9037" s="106"/>
      <c r="D9037" s="139"/>
      <c r="E9037" s="140"/>
      <c r="F9037" s="140"/>
      <c r="G9037" s="140"/>
      <c r="M9037" s="140"/>
      <c r="N9037" s="167"/>
      <c r="O9037" s="167"/>
      <c r="P9037" s="142"/>
      <c r="Q9037" s="142"/>
      <c r="R9037" s="142"/>
      <c r="S9037" s="139"/>
    </row>
    <row r="9038" spans="2:19" ht="15.75" customHeight="1" x14ac:dyDescent="0.25">
      <c r="B9038" s="106"/>
      <c r="C9038" s="106"/>
      <c r="D9038" s="139"/>
      <c r="E9038" s="140"/>
      <c r="F9038" s="140"/>
      <c r="G9038" s="140"/>
      <c r="M9038" s="140"/>
      <c r="N9038" s="167"/>
      <c r="O9038" s="167"/>
      <c r="P9038" s="142"/>
      <c r="Q9038" s="142"/>
      <c r="R9038" s="142"/>
      <c r="S9038" s="139"/>
    </row>
    <row r="9039" spans="2:19" ht="15.75" customHeight="1" x14ac:dyDescent="0.25">
      <c r="B9039" s="106"/>
      <c r="C9039" s="106"/>
      <c r="D9039" s="139"/>
      <c r="E9039" s="140"/>
      <c r="F9039" s="140"/>
      <c r="G9039" s="140"/>
      <c r="M9039" s="140"/>
      <c r="N9039" s="167"/>
      <c r="O9039" s="167"/>
      <c r="P9039" s="142"/>
      <c r="Q9039" s="142"/>
      <c r="R9039" s="142"/>
      <c r="S9039" s="139"/>
    </row>
    <row r="9040" spans="2:19" ht="15.75" customHeight="1" x14ac:dyDescent="0.25">
      <c r="B9040" s="106"/>
      <c r="C9040" s="106"/>
      <c r="D9040" s="139"/>
      <c r="E9040" s="140"/>
      <c r="F9040" s="140"/>
      <c r="G9040" s="140"/>
      <c r="M9040" s="140"/>
      <c r="N9040" s="167"/>
      <c r="O9040" s="167"/>
      <c r="P9040" s="142"/>
      <c r="Q9040" s="142"/>
      <c r="R9040" s="142"/>
      <c r="S9040" s="139"/>
    </row>
    <row r="9041" spans="2:19" ht="15.75" customHeight="1" x14ac:dyDescent="0.25">
      <c r="B9041" s="106"/>
      <c r="C9041" s="106"/>
      <c r="D9041" s="139"/>
      <c r="E9041" s="140"/>
      <c r="F9041" s="140"/>
      <c r="G9041" s="140"/>
      <c r="M9041" s="140"/>
      <c r="N9041" s="167"/>
      <c r="O9041" s="167"/>
      <c r="P9041" s="142"/>
      <c r="Q9041" s="142"/>
      <c r="R9041" s="142"/>
      <c r="S9041" s="139"/>
    </row>
    <row r="9042" spans="2:19" ht="15.75" customHeight="1" x14ac:dyDescent="0.25">
      <c r="B9042" s="106"/>
      <c r="C9042" s="106"/>
      <c r="D9042" s="139"/>
      <c r="E9042" s="140"/>
      <c r="F9042" s="140"/>
      <c r="G9042" s="140"/>
      <c r="M9042" s="140"/>
      <c r="N9042" s="167"/>
      <c r="O9042" s="167"/>
      <c r="P9042" s="142"/>
      <c r="Q9042" s="142"/>
      <c r="R9042" s="142"/>
      <c r="S9042" s="139"/>
    </row>
    <row r="9043" spans="2:19" ht="15.75" customHeight="1" x14ac:dyDescent="0.25">
      <c r="B9043" s="106"/>
      <c r="C9043" s="106"/>
      <c r="D9043" s="139"/>
      <c r="E9043" s="140"/>
      <c r="F9043" s="140"/>
      <c r="G9043" s="140"/>
      <c r="M9043" s="140"/>
      <c r="N9043" s="167"/>
      <c r="O9043" s="167"/>
      <c r="P9043" s="142"/>
      <c r="Q9043" s="142"/>
      <c r="R9043" s="142"/>
      <c r="S9043" s="139"/>
    </row>
    <row r="9044" spans="2:19" ht="15.75" customHeight="1" x14ac:dyDescent="0.25">
      <c r="B9044" s="106"/>
      <c r="C9044" s="106"/>
      <c r="D9044" s="139"/>
      <c r="E9044" s="140"/>
      <c r="F9044" s="140"/>
      <c r="G9044" s="140"/>
      <c r="M9044" s="140"/>
      <c r="N9044" s="167"/>
      <c r="O9044" s="167"/>
      <c r="P9044" s="142"/>
      <c r="Q9044" s="142"/>
      <c r="R9044" s="142"/>
      <c r="S9044" s="139"/>
    </row>
    <row r="9045" spans="2:19" ht="15.75" customHeight="1" x14ac:dyDescent="0.25">
      <c r="B9045" s="106"/>
      <c r="C9045" s="106"/>
      <c r="D9045" s="139"/>
      <c r="E9045" s="140"/>
      <c r="F9045" s="140"/>
      <c r="G9045" s="140"/>
      <c r="M9045" s="140"/>
      <c r="N9045" s="167"/>
      <c r="O9045" s="167"/>
      <c r="P9045" s="142"/>
      <c r="Q9045" s="142"/>
      <c r="R9045" s="142"/>
      <c r="S9045" s="139"/>
    </row>
    <row r="9046" spans="2:19" ht="15.75" customHeight="1" x14ac:dyDescent="0.25">
      <c r="B9046" s="106"/>
      <c r="C9046" s="106"/>
      <c r="D9046" s="139"/>
      <c r="E9046" s="140"/>
      <c r="F9046" s="140"/>
      <c r="G9046" s="140"/>
      <c r="M9046" s="140"/>
      <c r="N9046" s="167"/>
      <c r="O9046" s="167"/>
      <c r="P9046" s="142"/>
      <c r="Q9046" s="142"/>
      <c r="R9046" s="142"/>
      <c r="S9046" s="139"/>
    </row>
    <row r="9047" spans="2:19" ht="15.75" customHeight="1" x14ac:dyDescent="0.25">
      <c r="B9047" s="106"/>
      <c r="C9047" s="106"/>
      <c r="D9047" s="139"/>
      <c r="E9047" s="140"/>
      <c r="F9047" s="140"/>
      <c r="G9047" s="140"/>
      <c r="M9047" s="140"/>
      <c r="N9047" s="167"/>
      <c r="O9047" s="167"/>
      <c r="P9047" s="142"/>
      <c r="Q9047" s="142"/>
      <c r="R9047" s="142"/>
      <c r="S9047" s="139"/>
    </row>
    <row r="9048" spans="2:19" ht="15.75" customHeight="1" x14ac:dyDescent="0.25">
      <c r="B9048" s="106"/>
      <c r="C9048" s="106"/>
      <c r="D9048" s="139"/>
      <c r="E9048" s="140"/>
      <c r="F9048" s="140"/>
      <c r="G9048" s="140"/>
      <c r="M9048" s="140"/>
      <c r="N9048" s="167"/>
      <c r="O9048" s="167"/>
      <c r="P9048" s="142"/>
      <c r="Q9048" s="142"/>
      <c r="R9048" s="142"/>
      <c r="S9048" s="139"/>
    </row>
    <row r="9049" spans="2:19" ht="15.75" customHeight="1" x14ac:dyDescent="0.25">
      <c r="B9049" s="106"/>
      <c r="C9049" s="106"/>
      <c r="D9049" s="139"/>
      <c r="E9049" s="140"/>
      <c r="F9049" s="140"/>
      <c r="G9049" s="140"/>
      <c r="M9049" s="140"/>
      <c r="N9049" s="167"/>
      <c r="O9049" s="167"/>
      <c r="P9049" s="142"/>
      <c r="Q9049" s="142"/>
      <c r="R9049" s="142"/>
      <c r="S9049" s="139"/>
    </row>
    <row r="9050" spans="2:19" ht="15.75" customHeight="1" x14ac:dyDescent="0.25">
      <c r="B9050" s="106"/>
      <c r="C9050" s="106"/>
      <c r="D9050" s="139"/>
      <c r="E9050" s="140"/>
      <c r="F9050" s="140"/>
      <c r="G9050" s="140"/>
      <c r="M9050" s="140"/>
      <c r="N9050" s="167"/>
      <c r="O9050" s="167"/>
      <c r="P9050" s="142"/>
      <c r="Q9050" s="142"/>
      <c r="R9050" s="142"/>
      <c r="S9050" s="139"/>
    </row>
    <row r="9051" spans="2:19" ht="15.75" customHeight="1" x14ac:dyDescent="0.25">
      <c r="B9051" s="106"/>
      <c r="C9051" s="106"/>
      <c r="D9051" s="139"/>
      <c r="E9051" s="140"/>
      <c r="F9051" s="140"/>
      <c r="G9051" s="140"/>
      <c r="M9051" s="140"/>
      <c r="N9051" s="167"/>
      <c r="O9051" s="167"/>
      <c r="P9051" s="142"/>
      <c r="Q9051" s="142"/>
      <c r="R9051" s="142"/>
      <c r="S9051" s="139"/>
    </row>
    <row r="9052" spans="2:19" ht="15.75" customHeight="1" x14ac:dyDescent="0.25">
      <c r="B9052" s="106"/>
      <c r="C9052" s="106"/>
      <c r="D9052" s="139"/>
      <c r="E9052" s="140"/>
      <c r="F9052" s="140"/>
      <c r="G9052" s="140"/>
      <c r="M9052" s="140"/>
      <c r="N9052" s="167"/>
      <c r="O9052" s="167"/>
      <c r="P9052" s="142"/>
      <c r="Q9052" s="142"/>
      <c r="R9052" s="142"/>
      <c r="S9052" s="139"/>
    </row>
    <row r="9053" spans="2:19" ht="15.75" customHeight="1" x14ac:dyDescent="0.25">
      <c r="B9053" s="106"/>
      <c r="C9053" s="106"/>
      <c r="D9053" s="139"/>
      <c r="E9053" s="140"/>
      <c r="F9053" s="140"/>
      <c r="G9053" s="140"/>
      <c r="M9053" s="140"/>
      <c r="N9053" s="167"/>
      <c r="O9053" s="167"/>
      <c r="P9053" s="142"/>
      <c r="Q9053" s="142"/>
      <c r="R9053" s="142"/>
      <c r="S9053" s="139"/>
    </row>
    <row r="9054" spans="2:19" ht="15.75" customHeight="1" x14ac:dyDescent="0.25">
      <c r="B9054" s="106"/>
      <c r="C9054" s="106"/>
      <c r="D9054" s="139"/>
      <c r="E9054" s="140"/>
      <c r="F9054" s="140"/>
      <c r="G9054" s="140"/>
      <c r="M9054" s="140"/>
      <c r="N9054" s="167"/>
      <c r="O9054" s="167"/>
      <c r="P9054" s="142"/>
      <c r="Q9054" s="142"/>
      <c r="R9054" s="142"/>
      <c r="S9054" s="139"/>
    </row>
    <row r="9055" spans="2:19" ht="15.75" customHeight="1" x14ac:dyDescent="0.25">
      <c r="B9055" s="106"/>
      <c r="C9055" s="106"/>
      <c r="D9055" s="139"/>
      <c r="E9055" s="140"/>
      <c r="F9055" s="140"/>
      <c r="G9055" s="140"/>
      <c r="M9055" s="140"/>
      <c r="N9055" s="167"/>
      <c r="O9055" s="167"/>
      <c r="P9055" s="142"/>
      <c r="Q9055" s="142"/>
      <c r="R9055" s="142"/>
      <c r="S9055" s="139"/>
    </row>
    <row r="9056" spans="2:19" ht="15.75" customHeight="1" x14ac:dyDescent="0.25">
      <c r="B9056" s="106"/>
      <c r="C9056" s="106"/>
      <c r="D9056" s="139"/>
      <c r="E9056" s="140"/>
      <c r="F9056" s="140"/>
      <c r="G9056" s="140"/>
      <c r="M9056" s="140"/>
      <c r="N9056" s="167"/>
      <c r="O9056" s="167"/>
      <c r="P9056" s="142"/>
      <c r="Q9056" s="142"/>
      <c r="R9056" s="142"/>
      <c r="S9056" s="139"/>
    </row>
    <row r="9057" spans="2:19" ht="15.75" customHeight="1" x14ac:dyDescent="0.25">
      <c r="B9057" s="106"/>
      <c r="C9057" s="106"/>
      <c r="D9057" s="139"/>
      <c r="E9057" s="140"/>
      <c r="F9057" s="140"/>
      <c r="G9057" s="140"/>
      <c r="M9057" s="140"/>
      <c r="N9057" s="167"/>
      <c r="O9057" s="167"/>
      <c r="P9057" s="142"/>
      <c r="Q9057" s="142"/>
      <c r="R9057" s="142"/>
      <c r="S9057" s="139"/>
    </row>
    <row r="9058" spans="2:19" ht="15.75" customHeight="1" x14ac:dyDescent="0.25">
      <c r="B9058" s="106"/>
      <c r="C9058" s="106"/>
      <c r="D9058" s="139"/>
      <c r="E9058" s="140"/>
      <c r="F9058" s="140"/>
      <c r="G9058" s="140"/>
      <c r="M9058" s="140"/>
      <c r="N9058" s="167"/>
      <c r="O9058" s="167"/>
      <c r="P9058" s="142"/>
      <c r="Q9058" s="142"/>
      <c r="R9058" s="142"/>
      <c r="S9058" s="139"/>
    </row>
    <row r="9059" spans="2:19" ht="15.75" customHeight="1" x14ac:dyDescent="0.25">
      <c r="B9059" s="106"/>
      <c r="C9059" s="106"/>
      <c r="D9059" s="139"/>
      <c r="E9059" s="140"/>
      <c r="F9059" s="140"/>
      <c r="G9059" s="140"/>
      <c r="M9059" s="140"/>
      <c r="N9059" s="167"/>
      <c r="O9059" s="167"/>
      <c r="P9059" s="142"/>
      <c r="Q9059" s="142"/>
      <c r="R9059" s="142"/>
      <c r="S9059" s="139"/>
    </row>
    <row r="9060" spans="2:19" ht="15.75" customHeight="1" x14ac:dyDescent="0.25">
      <c r="B9060" s="106"/>
      <c r="C9060" s="106"/>
      <c r="D9060" s="139"/>
      <c r="E9060" s="140"/>
      <c r="F9060" s="140"/>
      <c r="G9060" s="140"/>
      <c r="M9060" s="140"/>
      <c r="N9060" s="167"/>
      <c r="O9060" s="167"/>
      <c r="P9060" s="142"/>
      <c r="Q9060" s="142"/>
      <c r="R9060" s="142"/>
      <c r="S9060" s="139"/>
    </row>
    <row r="9061" spans="2:19" ht="15.75" customHeight="1" x14ac:dyDescent="0.25">
      <c r="B9061" s="106"/>
      <c r="C9061" s="106"/>
      <c r="D9061" s="139"/>
      <c r="E9061" s="140"/>
      <c r="F9061" s="140"/>
      <c r="G9061" s="140"/>
      <c r="M9061" s="140"/>
      <c r="N9061" s="167"/>
      <c r="O9061" s="167"/>
      <c r="P9061" s="142"/>
      <c r="Q9061" s="142"/>
      <c r="R9061" s="142"/>
      <c r="S9061" s="139"/>
    </row>
    <row r="9062" spans="2:19" ht="15.75" customHeight="1" x14ac:dyDescent="0.25">
      <c r="B9062" s="106"/>
      <c r="C9062" s="106"/>
      <c r="D9062" s="139"/>
      <c r="E9062" s="140"/>
      <c r="F9062" s="140"/>
      <c r="G9062" s="140"/>
      <c r="M9062" s="140"/>
      <c r="N9062" s="167"/>
      <c r="O9062" s="167"/>
      <c r="P9062" s="142"/>
      <c r="Q9062" s="142"/>
      <c r="R9062" s="142"/>
      <c r="S9062" s="139"/>
    </row>
    <row r="9063" spans="2:19" ht="15.75" customHeight="1" x14ac:dyDescent="0.25">
      <c r="B9063" s="106"/>
      <c r="C9063" s="106"/>
      <c r="D9063" s="139"/>
      <c r="E9063" s="140"/>
      <c r="F9063" s="140"/>
      <c r="G9063" s="140"/>
      <c r="M9063" s="140"/>
      <c r="N9063" s="167"/>
      <c r="O9063" s="167"/>
      <c r="P9063" s="142"/>
      <c r="Q9063" s="142"/>
      <c r="R9063" s="142"/>
      <c r="S9063" s="139"/>
    </row>
    <row r="9064" spans="2:19" ht="15.75" customHeight="1" x14ac:dyDescent="0.25">
      <c r="B9064" s="106"/>
      <c r="C9064" s="106"/>
      <c r="D9064" s="139"/>
      <c r="E9064" s="140"/>
      <c r="F9064" s="140"/>
      <c r="G9064" s="140"/>
      <c r="M9064" s="140"/>
      <c r="N9064" s="167"/>
      <c r="O9064" s="167"/>
      <c r="P9064" s="142"/>
      <c r="Q9064" s="142"/>
      <c r="R9064" s="142"/>
      <c r="S9064" s="139"/>
    </row>
    <row r="9065" spans="2:19" ht="15.75" customHeight="1" x14ac:dyDescent="0.25">
      <c r="B9065" s="106"/>
      <c r="C9065" s="106"/>
      <c r="D9065" s="139"/>
      <c r="E9065" s="140"/>
      <c r="F9065" s="140"/>
      <c r="G9065" s="140"/>
      <c r="M9065" s="140"/>
      <c r="N9065" s="167"/>
      <c r="O9065" s="167"/>
      <c r="P9065" s="142"/>
      <c r="Q9065" s="142"/>
      <c r="R9065" s="142"/>
      <c r="S9065" s="139"/>
    </row>
    <row r="9066" spans="2:19" ht="15.75" customHeight="1" x14ac:dyDescent="0.25">
      <c r="B9066" s="106"/>
      <c r="C9066" s="106"/>
      <c r="D9066" s="139"/>
      <c r="E9066" s="140"/>
      <c r="F9066" s="140"/>
      <c r="G9066" s="140"/>
      <c r="M9066" s="140"/>
      <c r="N9066" s="167"/>
      <c r="O9066" s="167"/>
      <c r="P9066" s="142"/>
      <c r="Q9066" s="142"/>
      <c r="R9066" s="142"/>
      <c r="S9066" s="139"/>
    </row>
    <row r="9067" spans="2:19" ht="15.75" customHeight="1" x14ac:dyDescent="0.25">
      <c r="B9067" s="106"/>
      <c r="C9067" s="106"/>
      <c r="D9067" s="139"/>
      <c r="E9067" s="140"/>
      <c r="F9067" s="140"/>
      <c r="G9067" s="140"/>
      <c r="M9067" s="140"/>
      <c r="N9067" s="167"/>
      <c r="O9067" s="167"/>
      <c r="P9067" s="142"/>
      <c r="Q9067" s="142"/>
      <c r="R9067" s="142"/>
      <c r="S9067" s="139"/>
    </row>
    <row r="9068" spans="2:19" ht="15.75" customHeight="1" x14ac:dyDescent="0.25">
      <c r="B9068" s="106"/>
      <c r="C9068" s="106"/>
      <c r="D9068" s="139"/>
      <c r="E9068" s="140"/>
      <c r="F9068" s="140"/>
      <c r="G9068" s="140"/>
      <c r="M9068" s="140"/>
      <c r="N9068" s="167"/>
      <c r="O9068" s="167"/>
      <c r="P9068" s="142"/>
      <c r="Q9068" s="142"/>
      <c r="R9068" s="142"/>
      <c r="S9068" s="139"/>
    </row>
    <row r="9069" spans="2:19" ht="15.75" customHeight="1" x14ac:dyDescent="0.25">
      <c r="B9069" s="106"/>
      <c r="C9069" s="106"/>
      <c r="D9069" s="139"/>
      <c r="E9069" s="140"/>
      <c r="F9069" s="140"/>
      <c r="G9069" s="140"/>
      <c r="M9069" s="140"/>
      <c r="N9069" s="167"/>
      <c r="O9069" s="167"/>
      <c r="P9069" s="142"/>
      <c r="Q9069" s="142"/>
      <c r="R9069" s="142"/>
      <c r="S9069" s="139"/>
    </row>
    <row r="9070" spans="2:19" ht="15.75" customHeight="1" x14ac:dyDescent="0.25">
      <c r="B9070" s="106"/>
      <c r="C9070" s="106"/>
      <c r="D9070" s="139"/>
      <c r="E9070" s="140"/>
      <c r="F9070" s="140"/>
      <c r="G9070" s="140"/>
      <c r="M9070" s="140"/>
      <c r="N9070" s="167"/>
      <c r="O9070" s="167"/>
      <c r="P9070" s="142"/>
      <c r="Q9070" s="142"/>
      <c r="R9070" s="142"/>
      <c r="S9070" s="139"/>
    </row>
    <row r="9071" spans="2:19" ht="15.75" customHeight="1" x14ac:dyDescent="0.25">
      <c r="B9071" s="106"/>
      <c r="C9071" s="106"/>
      <c r="D9071" s="139"/>
      <c r="E9071" s="140"/>
      <c r="F9071" s="140"/>
      <c r="G9071" s="140"/>
      <c r="M9071" s="140"/>
      <c r="N9071" s="167"/>
      <c r="O9071" s="167"/>
      <c r="P9071" s="142"/>
      <c r="Q9071" s="142"/>
      <c r="R9071" s="142"/>
      <c r="S9071" s="139"/>
    </row>
    <row r="9072" spans="2:19" ht="15.75" customHeight="1" x14ac:dyDescent="0.25">
      <c r="B9072" s="106"/>
      <c r="C9072" s="106"/>
      <c r="D9072" s="139"/>
      <c r="E9072" s="140"/>
      <c r="F9072" s="140"/>
      <c r="G9072" s="140"/>
      <c r="M9072" s="140"/>
      <c r="N9072" s="167"/>
      <c r="O9072" s="167"/>
      <c r="P9072" s="142"/>
      <c r="Q9072" s="142"/>
      <c r="R9072" s="142"/>
      <c r="S9072" s="139"/>
    </row>
    <row r="9073" spans="2:19" ht="15.75" customHeight="1" x14ac:dyDescent="0.25">
      <c r="B9073" s="106"/>
      <c r="C9073" s="106"/>
      <c r="D9073" s="139"/>
      <c r="E9073" s="140"/>
      <c r="F9073" s="140"/>
      <c r="G9073" s="140"/>
      <c r="M9073" s="140"/>
      <c r="N9073" s="167"/>
      <c r="O9073" s="167"/>
      <c r="P9073" s="142"/>
      <c r="Q9073" s="142"/>
      <c r="R9073" s="142"/>
      <c r="S9073" s="139"/>
    </row>
    <row r="9074" spans="2:19" ht="15.75" customHeight="1" x14ac:dyDescent="0.25">
      <c r="B9074" s="106"/>
      <c r="C9074" s="106"/>
      <c r="D9074" s="139"/>
      <c r="E9074" s="140"/>
      <c r="F9074" s="140"/>
      <c r="G9074" s="140"/>
      <c r="M9074" s="140"/>
      <c r="N9074" s="167"/>
      <c r="O9074" s="167"/>
      <c r="P9074" s="142"/>
      <c r="Q9074" s="142"/>
      <c r="R9074" s="142"/>
      <c r="S9074" s="139"/>
    </row>
    <row r="9075" spans="2:19" ht="15.75" customHeight="1" x14ac:dyDescent="0.25">
      <c r="B9075" s="106"/>
      <c r="C9075" s="106"/>
      <c r="D9075" s="139"/>
      <c r="E9075" s="140"/>
      <c r="F9075" s="140"/>
      <c r="G9075" s="140"/>
      <c r="M9075" s="140"/>
      <c r="N9075" s="167"/>
      <c r="O9075" s="167"/>
      <c r="P9075" s="142"/>
      <c r="Q9075" s="142"/>
      <c r="R9075" s="142"/>
      <c r="S9075" s="139"/>
    </row>
    <row r="9076" spans="2:19" ht="15.75" customHeight="1" x14ac:dyDescent="0.25">
      <c r="B9076" s="106"/>
      <c r="C9076" s="106"/>
      <c r="D9076" s="139"/>
      <c r="E9076" s="140"/>
      <c r="F9076" s="140"/>
      <c r="G9076" s="140"/>
      <c r="M9076" s="140"/>
      <c r="N9076" s="167"/>
      <c r="O9076" s="167"/>
      <c r="P9076" s="142"/>
      <c r="Q9076" s="142"/>
      <c r="R9076" s="142"/>
      <c r="S9076" s="139"/>
    </row>
    <row r="9077" spans="2:19" ht="15.75" customHeight="1" x14ac:dyDescent="0.25">
      <c r="B9077" s="106"/>
      <c r="C9077" s="106"/>
      <c r="D9077" s="139"/>
      <c r="E9077" s="140"/>
      <c r="F9077" s="140"/>
      <c r="G9077" s="140"/>
      <c r="M9077" s="140"/>
      <c r="N9077" s="167"/>
      <c r="O9077" s="167"/>
      <c r="P9077" s="142"/>
      <c r="Q9077" s="142"/>
      <c r="R9077" s="142"/>
      <c r="S9077" s="139"/>
    </row>
    <row r="9078" spans="2:19" ht="15.75" customHeight="1" x14ac:dyDescent="0.25">
      <c r="B9078" s="106"/>
      <c r="C9078" s="106"/>
      <c r="D9078" s="139"/>
      <c r="E9078" s="140"/>
      <c r="F9078" s="140"/>
      <c r="G9078" s="140"/>
      <c r="M9078" s="140"/>
      <c r="N9078" s="167"/>
      <c r="O9078" s="167"/>
      <c r="P9078" s="142"/>
      <c r="Q9078" s="142"/>
      <c r="R9078" s="142"/>
      <c r="S9078" s="139"/>
    </row>
    <row r="9079" spans="2:19" ht="15.75" customHeight="1" x14ac:dyDescent="0.25">
      <c r="B9079" s="106"/>
      <c r="C9079" s="106"/>
      <c r="D9079" s="139"/>
      <c r="E9079" s="140"/>
      <c r="F9079" s="140"/>
      <c r="G9079" s="140"/>
      <c r="M9079" s="140"/>
      <c r="N9079" s="167"/>
      <c r="O9079" s="167"/>
      <c r="P9079" s="142"/>
      <c r="Q9079" s="142"/>
      <c r="R9079" s="142"/>
      <c r="S9079" s="139"/>
    </row>
    <row r="9080" spans="2:19" ht="15.75" customHeight="1" x14ac:dyDescent="0.25">
      <c r="B9080" s="106"/>
      <c r="C9080" s="106"/>
      <c r="D9080" s="139"/>
      <c r="E9080" s="140"/>
      <c r="F9080" s="140"/>
      <c r="G9080" s="140"/>
      <c r="M9080" s="140"/>
      <c r="N9080" s="167"/>
      <c r="O9080" s="167"/>
      <c r="P9080" s="142"/>
      <c r="Q9080" s="142"/>
      <c r="R9080" s="142"/>
      <c r="S9080" s="139"/>
    </row>
    <row r="9081" spans="2:19" ht="15.75" customHeight="1" x14ac:dyDescent="0.25">
      <c r="B9081" s="106"/>
      <c r="C9081" s="106"/>
      <c r="D9081" s="139"/>
      <c r="E9081" s="140"/>
      <c r="F9081" s="140"/>
      <c r="G9081" s="140"/>
      <c r="M9081" s="140"/>
      <c r="N9081" s="167"/>
      <c r="O9081" s="167"/>
      <c r="P9081" s="142"/>
      <c r="Q9081" s="142"/>
      <c r="R9081" s="142"/>
      <c r="S9081" s="139"/>
    </row>
    <row r="9082" spans="2:19" ht="15.75" customHeight="1" x14ac:dyDescent="0.25">
      <c r="B9082" s="106"/>
      <c r="C9082" s="106"/>
      <c r="D9082" s="139"/>
      <c r="E9082" s="140"/>
      <c r="F9082" s="140"/>
      <c r="G9082" s="140"/>
      <c r="M9082" s="140"/>
      <c r="N9082" s="167"/>
      <c r="O9082" s="167"/>
      <c r="P9082" s="142"/>
      <c r="Q9082" s="142"/>
      <c r="R9082" s="142"/>
      <c r="S9082" s="139"/>
    </row>
    <row r="9083" spans="2:19" ht="15.75" customHeight="1" x14ac:dyDescent="0.25">
      <c r="B9083" s="106"/>
      <c r="C9083" s="106"/>
      <c r="D9083" s="139"/>
      <c r="E9083" s="140"/>
      <c r="F9083" s="140"/>
      <c r="G9083" s="140"/>
      <c r="M9083" s="140"/>
      <c r="N9083" s="167"/>
      <c r="O9083" s="167"/>
      <c r="P9083" s="142"/>
      <c r="Q9083" s="142"/>
      <c r="R9083" s="142"/>
      <c r="S9083" s="139"/>
    </row>
    <row r="9084" spans="2:19" ht="15.75" customHeight="1" x14ac:dyDescent="0.25">
      <c r="B9084" s="106"/>
      <c r="C9084" s="106"/>
      <c r="D9084" s="139"/>
      <c r="E9084" s="140"/>
      <c r="F9084" s="140"/>
      <c r="G9084" s="140"/>
      <c r="M9084" s="140"/>
      <c r="N9084" s="167"/>
      <c r="O9084" s="167"/>
      <c r="P9084" s="142"/>
      <c r="Q9084" s="142"/>
      <c r="R9084" s="142"/>
      <c r="S9084" s="139"/>
    </row>
    <row r="9085" spans="2:19" ht="15.75" customHeight="1" x14ac:dyDescent="0.25">
      <c r="B9085" s="106"/>
      <c r="C9085" s="106"/>
      <c r="D9085" s="139"/>
      <c r="E9085" s="140"/>
      <c r="F9085" s="140"/>
      <c r="G9085" s="140"/>
      <c r="M9085" s="140"/>
      <c r="N9085" s="167"/>
      <c r="O9085" s="167"/>
      <c r="P9085" s="142"/>
      <c r="Q9085" s="142"/>
      <c r="R9085" s="142"/>
      <c r="S9085" s="139"/>
    </row>
    <row r="9086" spans="2:19" ht="15.75" customHeight="1" x14ac:dyDescent="0.25">
      <c r="B9086" s="106"/>
      <c r="C9086" s="106"/>
      <c r="D9086" s="139"/>
      <c r="E9086" s="140"/>
      <c r="F9086" s="140"/>
      <c r="G9086" s="140"/>
      <c r="M9086" s="140"/>
      <c r="N9086" s="167"/>
      <c r="O9086" s="167"/>
      <c r="P9086" s="142"/>
      <c r="Q9086" s="142"/>
      <c r="R9086" s="142"/>
      <c r="S9086" s="139"/>
    </row>
    <row r="9087" spans="2:19" ht="15.75" customHeight="1" x14ac:dyDescent="0.25">
      <c r="B9087" s="106"/>
      <c r="C9087" s="106"/>
      <c r="D9087" s="139"/>
      <c r="E9087" s="140"/>
      <c r="F9087" s="140"/>
      <c r="G9087" s="140"/>
      <c r="M9087" s="140"/>
      <c r="N9087" s="167"/>
      <c r="O9087" s="167"/>
      <c r="P9087" s="142"/>
      <c r="Q9087" s="142"/>
      <c r="R9087" s="142"/>
      <c r="S9087" s="139"/>
    </row>
    <row r="9088" spans="2:19" ht="15.75" customHeight="1" x14ac:dyDescent="0.25">
      <c r="B9088" s="106"/>
      <c r="C9088" s="106"/>
      <c r="D9088" s="139"/>
      <c r="E9088" s="140"/>
      <c r="F9088" s="140"/>
      <c r="G9088" s="140"/>
      <c r="M9088" s="140"/>
      <c r="N9088" s="167"/>
      <c r="O9088" s="167"/>
      <c r="P9088" s="142"/>
      <c r="Q9088" s="142"/>
      <c r="R9088" s="142"/>
      <c r="S9088" s="139"/>
    </row>
    <row r="9089" spans="2:19" ht="15.75" customHeight="1" x14ac:dyDescent="0.25">
      <c r="B9089" s="106"/>
      <c r="C9089" s="106"/>
      <c r="D9089" s="139"/>
      <c r="E9089" s="140"/>
      <c r="F9089" s="140"/>
      <c r="G9089" s="140"/>
      <c r="M9089" s="140"/>
      <c r="N9089" s="167"/>
      <c r="O9089" s="167"/>
      <c r="P9089" s="142"/>
      <c r="Q9089" s="142"/>
      <c r="R9089" s="142"/>
      <c r="S9089" s="139"/>
    </row>
    <row r="9090" spans="2:19" ht="15.75" customHeight="1" x14ac:dyDescent="0.25">
      <c r="B9090" s="106"/>
      <c r="C9090" s="106"/>
      <c r="D9090" s="139"/>
      <c r="E9090" s="140"/>
      <c r="F9090" s="140"/>
      <c r="G9090" s="140"/>
      <c r="M9090" s="140"/>
      <c r="N9090" s="167"/>
      <c r="O9090" s="167"/>
      <c r="P9090" s="142"/>
      <c r="Q9090" s="142"/>
      <c r="R9090" s="142"/>
      <c r="S9090" s="139"/>
    </row>
    <row r="9091" spans="2:19" ht="15.75" customHeight="1" x14ac:dyDescent="0.25">
      <c r="B9091" s="106"/>
      <c r="C9091" s="106"/>
      <c r="D9091" s="139"/>
      <c r="E9091" s="140"/>
      <c r="F9091" s="140"/>
      <c r="G9091" s="140"/>
      <c r="M9091" s="140"/>
      <c r="N9091" s="167"/>
      <c r="O9091" s="167"/>
      <c r="P9091" s="142"/>
      <c r="Q9091" s="142"/>
      <c r="R9091" s="142"/>
      <c r="S9091" s="139"/>
    </row>
    <row r="9092" spans="2:19" ht="15.75" customHeight="1" x14ac:dyDescent="0.25">
      <c r="B9092" s="106"/>
      <c r="C9092" s="106"/>
      <c r="D9092" s="139"/>
      <c r="E9092" s="140"/>
      <c r="F9092" s="140"/>
      <c r="G9092" s="140"/>
      <c r="M9092" s="140"/>
      <c r="N9092" s="167"/>
      <c r="O9092" s="167"/>
      <c r="P9092" s="142"/>
      <c r="Q9092" s="142"/>
      <c r="R9092" s="142"/>
      <c r="S9092" s="139"/>
    </row>
    <row r="9093" spans="2:19" ht="15.75" customHeight="1" x14ac:dyDescent="0.25">
      <c r="B9093" s="106"/>
      <c r="C9093" s="106"/>
      <c r="D9093" s="139"/>
      <c r="E9093" s="140"/>
      <c r="F9093" s="140"/>
      <c r="G9093" s="140"/>
      <c r="M9093" s="140"/>
      <c r="N9093" s="167"/>
      <c r="O9093" s="167"/>
      <c r="P9093" s="142"/>
      <c r="Q9093" s="142"/>
      <c r="R9093" s="142"/>
      <c r="S9093" s="139"/>
    </row>
    <row r="9094" spans="2:19" ht="15.75" customHeight="1" x14ac:dyDescent="0.25">
      <c r="B9094" s="106"/>
      <c r="C9094" s="106"/>
      <c r="D9094" s="139"/>
      <c r="E9094" s="140"/>
      <c r="F9094" s="140"/>
      <c r="G9094" s="140"/>
      <c r="M9094" s="140"/>
      <c r="N9094" s="167"/>
      <c r="O9094" s="167"/>
      <c r="P9094" s="142"/>
      <c r="Q9094" s="142"/>
      <c r="R9094" s="142"/>
      <c r="S9094" s="139"/>
    </row>
    <row r="9095" spans="2:19" ht="15.75" customHeight="1" x14ac:dyDescent="0.25">
      <c r="B9095" s="106"/>
      <c r="C9095" s="106"/>
      <c r="D9095" s="139"/>
      <c r="E9095" s="140"/>
      <c r="F9095" s="140"/>
      <c r="G9095" s="140"/>
      <c r="M9095" s="140"/>
      <c r="N9095" s="167"/>
      <c r="O9095" s="167"/>
      <c r="P9095" s="142"/>
      <c r="Q9095" s="142"/>
      <c r="R9095" s="142"/>
      <c r="S9095" s="139"/>
    </row>
    <row r="9096" spans="2:19" ht="15.75" customHeight="1" x14ac:dyDescent="0.25">
      <c r="B9096" s="106"/>
      <c r="C9096" s="106"/>
      <c r="D9096" s="139"/>
      <c r="E9096" s="140"/>
      <c r="F9096" s="140"/>
      <c r="G9096" s="140"/>
      <c r="M9096" s="140"/>
      <c r="N9096" s="167"/>
      <c r="O9096" s="167"/>
      <c r="P9096" s="142"/>
      <c r="Q9096" s="142"/>
      <c r="R9096" s="142"/>
      <c r="S9096" s="139"/>
    </row>
    <row r="9097" spans="2:19" ht="15.75" customHeight="1" x14ac:dyDescent="0.25">
      <c r="B9097" s="106"/>
      <c r="C9097" s="106"/>
      <c r="D9097" s="139"/>
      <c r="E9097" s="140"/>
      <c r="F9097" s="140"/>
      <c r="G9097" s="140"/>
      <c r="M9097" s="140"/>
      <c r="N9097" s="167"/>
      <c r="O9097" s="167"/>
      <c r="P9097" s="142"/>
      <c r="Q9097" s="142"/>
      <c r="R9097" s="142"/>
      <c r="S9097" s="139"/>
    </row>
    <row r="9098" spans="2:19" ht="15.75" customHeight="1" x14ac:dyDescent="0.25">
      <c r="B9098" s="106"/>
      <c r="C9098" s="106"/>
      <c r="D9098" s="139"/>
      <c r="E9098" s="140"/>
      <c r="F9098" s="140"/>
      <c r="G9098" s="140"/>
      <c r="M9098" s="140"/>
      <c r="N9098" s="167"/>
      <c r="O9098" s="167"/>
      <c r="P9098" s="142"/>
      <c r="Q9098" s="142"/>
      <c r="R9098" s="142"/>
      <c r="S9098" s="139"/>
    </row>
    <row r="9099" spans="2:19" ht="15.75" customHeight="1" x14ac:dyDescent="0.25">
      <c r="B9099" s="106"/>
      <c r="C9099" s="106"/>
      <c r="D9099" s="139"/>
      <c r="E9099" s="140"/>
      <c r="F9099" s="140"/>
      <c r="G9099" s="140"/>
      <c r="M9099" s="140"/>
      <c r="N9099" s="167"/>
      <c r="O9099" s="167"/>
      <c r="P9099" s="142"/>
      <c r="Q9099" s="142"/>
      <c r="R9099" s="142"/>
      <c r="S9099" s="139"/>
    </row>
    <row r="9100" spans="2:19" ht="15.75" customHeight="1" x14ac:dyDescent="0.25">
      <c r="B9100" s="106"/>
      <c r="C9100" s="106"/>
      <c r="D9100" s="139"/>
      <c r="E9100" s="140"/>
      <c r="F9100" s="140"/>
      <c r="G9100" s="140"/>
      <c r="M9100" s="140"/>
      <c r="N9100" s="167"/>
      <c r="O9100" s="167"/>
      <c r="P9100" s="142"/>
      <c r="Q9100" s="142"/>
      <c r="R9100" s="142"/>
      <c r="S9100" s="139"/>
    </row>
    <row r="9101" spans="2:19" ht="15.75" customHeight="1" x14ac:dyDescent="0.25">
      <c r="B9101" s="106"/>
      <c r="C9101" s="106"/>
      <c r="D9101" s="139"/>
      <c r="E9101" s="140"/>
      <c r="F9101" s="140"/>
      <c r="G9101" s="140"/>
      <c r="M9101" s="140"/>
      <c r="N9101" s="167"/>
      <c r="O9101" s="167"/>
      <c r="P9101" s="142"/>
      <c r="Q9101" s="142"/>
      <c r="R9101" s="142"/>
      <c r="S9101" s="139"/>
    </row>
    <row r="9102" spans="2:19" ht="15.75" customHeight="1" x14ac:dyDescent="0.25">
      <c r="B9102" s="106"/>
      <c r="C9102" s="106"/>
      <c r="D9102" s="139"/>
      <c r="E9102" s="140"/>
      <c r="F9102" s="140"/>
      <c r="G9102" s="140"/>
      <c r="M9102" s="140"/>
      <c r="N9102" s="167"/>
      <c r="O9102" s="167"/>
      <c r="P9102" s="142"/>
      <c r="Q9102" s="142"/>
      <c r="R9102" s="142"/>
      <c r="S9102" s="139"/>
    </row>
    <row r="9103" spans="2:19" ht="15.75" customHeight="1" x14ac:dyDescent="0.25">
      <c r="B9103" s="106"/>
      <c r="C9103" s="106"/>
      <c r="D9103" s="139"/>
      <c r="E9103" s="140"/>
      <c r="F9103" s="140"/>
      <c r="G9103" s="140"/>
      <c r="M9103" s="140"/>
      <c r="N9103" s="167"/>
      <c r="O9103" s="167"/>
      <c r="P9103" s="142"/>
      <c r="Q9103" s="142"/>
      <c r="R9103" s="142"/>
      <c r="S9103" s="139"/>
    </row>
    <row r="9104" spans="2:19" ht="15.75" customHeight="1" x14ac:dyDescent="0.25">
      <c r="B9104" s="106"/>
      <c r="C9104" s="106"/>
      <c r="D9104" s="139"/>
      <c r="E9104" s="140"/>
      <c r="F9104" s="140"/>
      <c r="G9104" s="140"/>
      <c r="M9104" s="140"/>
      <c r="N9104" s="167"/>
      <c r="O9104" s="167"/>
      <c r="P9104" s="142"/>
      <c r="Q9104" s="142"/>
      <c r="R9104" s="142"/>
      <c r="S9104" s="139"/>
    </row>
    <row r="9105" spans="2:19" ht="15.75" customHeight="1" x14ac:dyDescent="0.25">
      <c r="B9105" s="106"/>
      <c r="C9105" s="106"/>
      <c r="D9105" s="139"/>
      <c r="E9105" s="140"/>
      <c r="F9105" s="140"/>
      <c r="G9105" s="140"/>
      <c r="M9105" s="140"/>
      <c r="N9105" s="167"/>
      <c r="O9105" s="167"/>
      <c r="P9105" s="142"/>
      <c r="Q9105" s="142"/>
      <c r="R9105" s="142"/>
      <c r="S9105" s="139"/>
    </row>
    <row r="9106" spans="2:19" ht="15.75" customHeight="1" x14ac:dyDescent="0.25">
      <c r="B9106" s="106"/>
      <c r="C9106" s="106"/>
      <c r="D9106" s="139"/>
      <c r="E9106" s="140"/>
      <c r="F9106" s="140"/>
      <c r="G9106" s="140"/>
      <c r="M9106" s="140"/>
      <c r="N9106" s="167"/>
      <c r="O9106" s="167"/>
      <c r="P9106" s="142"/>
      <c r="Q9106" s="142"/>
      <c r="R9106" s="142"/>
      <c r="S9106" s="139"/>
    </row>
    <row r="9107" spans="2:19" ht="15.75" customHeight="1" x14ac:dyDescent="0.25">
      <c r="B9107" s="106"/>
      <c r="C9107" s="106"/>
      <c r="D9107" s="139"/>
      <c r="E9107" s="140"/>
      <c r="F9107" s="140"/>
      <c r="G9107" s="140"/>
      <c r="M9107" s="140"/>
      <c r="N9107" s="167"/>
      <c r="O9107" s="167"/>
      <c r="P9107" s="142"/>
      <c r="Q9107" s="142"/>
      <c r="R9107" s="142"/>
      <c r="S9107" s="139"/>
    </row>
    <row r="9108" spans="2:19" ht="15.75" customHeight="1" x14ac:dyDescent="0.25">
      <c r="B9108" s="106"/>
      <c r="C9108" s="106"/>
      <c r="D9108" s="139"/>
      <c r="E9108" s="140"/>
      <c r="F9108" s="140"/>
      <c r="G9108" s="140"/>
      <c r="M9108" s="140"/>
      <c r="N9108" s="167"/>
      <c r="O9108" s="167"/>
      <c r="P9108" s="142"/>
      <c r="Q9108" s="142"/>
      <c r="R9108" s="142"/>
      <c r="S9108" s="139"/>
    </row>
    <row r="9109" spans="2:19" ht="15.75" customHeight="1" x14ac:dyDescent="0.25">
      <c r="B9109" s="106"/>
      <c r="C9109" s="106"/>
      <c r="D9109" s="139"/>
      <c r="E9109" s="140"/>
      <c r="F9109" s="140"/>
      <c r="G9109" s="140"/>
      <c r="M9109" s="140"/>
      <c r="N9109" s="167"/>
      <c r="O9109" s="167"/>
      <c r="P9109" s="142"/>
      <c r="Q9109" s="142"/>
      <c r="R9109" s="142"/>
      <c r="S9109" s="139"/>
    </row>
    <row r="9110" spans="2:19" ht="15.75" customHeight="1" x14ac:dyDescent="0.25">
      <c r="B9110" s="106"/>
      <c r="C9110" s="106"/>
      <c r="D9110" s="139"/>
      <c r="E9110" s="140"/>
      <c r="F9110" s="140"/>
      <c r="G9110" s="140"/>
      <c r="M9110" s="140"/>
      <c r="N9110" s="167"/>
      <c r="O9110" s="167"/>
      <c r="P9110" s="142"/>
      <c r="Q9110" s="142"/>
      <c r="R9110" s="142"/>
      <c r="S9110" s="139"/>
    </row>
    <row r="9111" spans="2:19" ht="15.75" customHeight="1" x14ac:dyDescent="0.25">
      <c r="B9111" s="106"/>
      <c r="C9111" s="106"/>
      <c r="D9111" s="139"/>
      <c r="E9111" s="140"/>
      <c r="F9111" s="140"/>
      <c r="G9111" s="140"/>
      <c r="M9111" s="140"/>
      <c r="N9111" s="167"/>
      <c r="O9111" s="167"/>
      <c r="P9111" s="142"/>
      <c r="Q9111" s="142"/>
      <c r="R9111" s="142"/>
      <c r="S9111" s="139"/>
    </row>
    <row r="9112" spans="2:19" ht="15.75" customHeight="1" x14ac:dyDescent="0.25">
      <c r="B9112" s="106"/>
      <c r="C9112" s="106"/>
      <c r="D9112" s="139"/>
      <c r="E9112" s="140"/>
      <c r="F9112" s="140"/>
      <c r="G9112" s="140"/>
      <c r="M9112" s="140"/>
      <c r="N9112" s="167"/>
      <c r="O9112" s="167"/>
      <c r="P9112" s="142"/>
      <c r="Q9112" s="142"/>
      <c r="R9112" s="142"/>
      <c r="S9112" s="139"/>
    </row>
    <row r="9113" spans="2:19" ht="15.75" customHeight="1" x14ac:dyDescent="0.25">
      <c r="B9113" s="106"/>
      <c r="C9113" s="106"/>
      <c r="D9113" s="139"/>
      <c r="E9113" s="140"/>
      <c r="F9113" s="140"/>
      <c r="G9113" s="140"/>
      <c r="M9113" s="140"/>
      <c r="N9113" s="167"/>
      <c r="O9113" s="167"/>
      <c r="P9113" s="142"/>
      <c r="Q9113" s="142"/>
      <c r="R9113" s="142"/>
      <c r="S9113" s="139"/>
    </row>
    <row r="9114" spans="2:19" ht="15.75" customHeight="1" x14ac:dyDescent="0.25">
      <c r="B9114" s="106"/>
      <c r="C9114" s="106"/>
      <c r="D9114" s="139"/>
      <c r="E9114" s="140"/>
      <c r="F9114" s="140"/>
      <c r="G9114" s="140"/>
      <c r="M9114" s="140"/>
      <c r="N9114" s="167"/>
      <c r="O9114" s="167"/>
      <c r="P9114" s="142"/>
      <c r="Q9114" s="142"/>
      <c r="R9114" s="142"/>
      <c r="S9114" s="139"/>
    </row>
    <row r="9115" spans="2:19" ht="15.75" customHeight="1" x14ac:dyDescent="0.25">
      <c r="B9115" s="106"/>
      <c r="C9115" s="106"/>
      <c r="D9115" s="139"/>
      <c r="E9115" s="140"/>
      <c r="F9115" s="140"/>
      <c r="G9115" s="140"/>
      <c r="M9115" s="140"/>
      <c r="N9115" s="167"/>
      <c r="O9115" s="167"/>
      <c r="P9115" s="142"/>
      <c r="Q9115" s="142"/>
      <c r="R9115" s="142"/>
      <c r="S9115" s="139"/>
    </row>
    <row r="9116" spans="2:19" ht="15.75" customHeight="1" x14ac:dyDescent="0.25">
      <c r="B9116" s="106"/>
      <c r="C9116" s="106"/>
      <c r="D9116" s="139"/>
      <c r="E9116" s="140"/>
      <c r="F9116" s="140"/>
      <c r="G9116" s="140"/>
      <c r="M9116" s="140"/>
      <c r="N9116" s="167"/>
      <c r="O9116" s="167"/>
      <c r="P9116" s="142"/>
      <c r="Q9116" s="142"/>
      <c r="R9116" s="142"/>
      <c r="S9116" s="139"/>
    </row>
    <row r="9117" spans="2:19" ht="15.75" customHeight="1" x14ac:dyDescent="0.25">
      <c r="B9117" s="106"/>
      <c r="C9117" s="106"/>
      <c r="D9117" s="139"/>
      <c r="E9117" s="140"/>
      <c r="F9117" s="140"/>
      <c r="G9117" s="140"/>
      <c r="M9117" s="140"/>
      <c r="N9117" s="167"/>
      <c r="O9117" s="167"/>
      <c r="P9117" s="142"/>
      <c r="Q9117" s="142"/>
      <c r="R9117" s="142"/>
      <c r="S9117" s="139"/>
    </row>
    <row r="9118" spans="2:19" ht="15.75" customHeight="1" x14ac:dyDescent="0.25">
      <c r="B9118" s="106"/>
      <c r="C9118" s="106"/>
      <c r="D9118" s="139"/>
      <c r="E9118" s="140"/>
      <c r="F9118" s="140"/>
      <c r="G9118" s="140"/>
      <c r="M9118" s="140"/>
      <c r="N9118" s="167"/>
      <c r="O9118" s="167"/>
      <c r="P9118" s="142"/>
      <c r="Q9118" s="142"/>
      <c r="R9118" s="142"/>
      <c r="S9118" s="139"/>
    </row>
    <row r="9119" spans="2:19" ht="15.75" customHeight="1" x14ac:dyDescent="0.25">
      <c r="B9119" s="106"/>
      <c r="C9119" s="106"/>
      <c r="D9119" s="139"/>
      <c r="E9119" s="140"/>
      <c r="F9119" s="140"/>
      <c r="G9119" s="140"/>
      <c r="M9119" s="140"/>
      <c r="N9119" s="167"/>
      <c r="O9119" s="167"/>
      <c r="P9119" s="142"/>
      <c r="Q9119" s="142"/>
      <c r="R9119" s="142"/>
      <c r="S9119" s="139"/>
    </row>
    <row r="9120" spans="2:19" ht="15.75" customHeight="1" x14ac:dyDescent="0.25">
      <c r="B9120" s="106"/>
      <c r="C9120" s="106"/>
      <c r="D9120" s="139"/>
      <c r="E9120" s="140"/>
      <c r="F9120" s="140"/>
      <c r="G9120" s="140"/>
      <c r="M9120" s="140"/>
      <c r="N9120" s="167"/>
      <c r="O9120" s="167"/>
      <c r="P9120" s="142"/>
      <c r="Q9120" s="142"/>
      <c r="R9120" s="142"/>
      <c r="S9120" s="139"/>
    </row>
    <row r="9121" spans="2:19" ht="15.75" customHeight="1" x14ac:dyDescent="0.25">
      <c r="B9121" s="106"/>
      <c r="C9121" s="106"/>
      <c r="D9121" s="139"/>
      <c r="E9121" s="140"/>
      <c r="F9121" s="140"/>
      <c r="G9121" s="140"/>
      <c r="M9121" s="140"/>
      <c r="N9121" s="167"/>
      <c r="O9121" s="167"/>
      <c r="P9121" s="142"/>
      <c r="Q9121" s="142"/>
      <c r="R9121" s="142"/>
      <c r="S9121" s="139"/>
    </row>
    <row r="9122" spans="2:19" ht="15.75" customHeight="1" x14ac:dyDescent="0.25">
      <c r="B9122" s="106"/>
      <c r="C9122" s="106"/>
      <c r="D9122" s="139"/>
      <c r="E9122" s="140"/>
      <c r="F9122" s="140"/>
      <c r="G9122" s="140"/>
      <c r="M9122" s="140"/>
      <c r="N9122" s="167"/>
      <c r="O9122" s="167"/>
      <c r="P9122" s="142"/>
      <c r="Q9122" s="142"/>
      <c r="R9122" s="142"/>
      <c r="S9122" s="139"/>
    </row>
    <row r="9123" spans="2:19" ht="15.75" customHeight="1" x14ac:dyDescent="0.25">
      <c r="B9123" s="106"/>
      <c r="C9123" s="106"/>
      <c r="D9123" s="139"/>
      <c r="E9123" s="140"/>
      <c r="F9123" s="140"/>
      <c r="G9123" s="140"/>
      <c r="M9123" s="140"/>
      <c r="N9123" s="167"/>
      <c r="O9123" s="167"/>
      <c r="P9123" s="142"/>
      <c r="Q9123" s="142"/>
      <c r="R9123" s="142"/>
      <c r="S9123" s="139"/>
    </row>
    <row r="9124" spans="2:19" ht="15.75" customHeight="1" x14ac:dyDescent="0.25">
      <c r="B9124" s="106"/>
      <c r="C9124" s="106"/>
      <c r="D9124" s="139"/>
      <c r="E9124" s="140"/>
      <c r="F9124" s="140"/>
      <c r="G9124" s="140"/>
      <c r="M9124" s="140"/>
      <c r="N9124" s="167"/>
      <c r="O9124" s="167"/>
      <c r="P9124" s="142"/>
      <c r="Q9124" s="142"/>
      <c r="R9124" s="142"/>
      <c r="S9124" s="139"/>
    </row>
    <row r="9125" spans="2:19" ht="15.75" customHeight="1" x14ac:dyDescent="0.25">
      <c r="B9125" s="106"/>
      <c r="C9125" s="106"/>
      <c r="D9125" s="139"/>
      <c r="E9125" s="140"/>
      <c r="F9125" s="140"/>
      <c r="G9125" s="140"/>
      <c r="M9125" s="140"/>
      <c r="N9125" s="167"/>
      <c r="O9125" s="167"/>
      <c r="P9125" s="142"/>
      <c r="Q9125" s="142"/>
      <c r="R9125" s="142"/>
      <c r="S9125" s="139"/>
    </row>
    <row r="9126" spans="2:19" ht="15.75" customHeight="1" x14ac:dyDescent="0.25">
      <c r="B9126" s="106"/>
      <c r="C9126" s="106"/>
      <c r="D9126" s="139"/>
      <c r="E9126" s="140"/>
      <c r="F9126" s="140"/>
      <c r="G9126" s="140"/>
      <c r="M9126" s="140"/>
      <c r="N9126" s="167"/>
      <c r="O9126" s="167"/>
      <c r="P9126" s="142"/>
      <c r="Q9126" s="142"/>
      <c r="R9126" s="142"/>
      <c r="S9126" s="139"/>
    </row>
    <row r="9127" spans="2:19" ht="15.75" customHeight="1" x14ac:dyDescent="0.25">
      <c r="B9127" s="106"/>
      <c r="C9127" s="106"/>
      <c r="D9127" s="139"/>
      <c r="E9127" s="140"/>
      <c r="F9127" s="140"/>
      <c r="G9127" s="140"/>
      <c r="M9127" s="140"/>
      <c r="N9127" s="167"/>
      <c r="O9127" s="167"/>
      <c r="P9127" s="142"/>
      <c r="Q9127" s="142"/>
      <c r="R9127" s="142"/>
      <c r="S9127" s="139"/>
    </row>
    <row r="9128" spans="2:19" ht="15.75" customHeight="1" x14ac:dyDescent="0.25">
      <c r="B9128" s="106"/>
      <c r="C9128" s="106"/>
      <c r="D9128" s="139"/>
      <c r="E9128" s="140"/>
      <c r="F9128" s="140"/>
      <c r="G9128" s="140"/>
      <c r="M9128" s="140"/>
      <c r="N9128" s="167"/>
      <c r="O9128" s="167"/>
      <c r="P9128" s="142"/>
      <c r="Q9128" s="142"/>
      <c r="R9128" s="142"/>
      <c r="S9128" s="139"/>
    </row>
    <row r="9129" spans="2:19" ht="15.75" customHeight="1" x14ac:dyDescent="0.25">
      <c r="B9129" s="106"/>
      <c r="C9129" s="106"/>
      <c r="D9129" s="139"/>
      <c r="E9129" s="140"/>
      <c r="F9129" s="140"/>
      <c r="G9129" s="140"/>
      <c r="M9129" s="140"/>
      <c r="N9129" s="167"/>
      <c r="O9129" s="167"/>
      <c r="P9129" s="142"/>
      <c r="Q9129" s="142"/>
      <c r="R9129" s="142"/>
      <c r="S9129" s="139"/>
    </row>
    <row r="9130" spans="2:19" ht="15.75" customHeight="1" x14ac:dyDescent="0.25">
      <c r="B9130" s="106"/>
      <c r="C9130" s="106"/>
      <c r="D9130" s="139"/>
      <c r="E9130" s="140"/>
      <c r="F9130" s="140"/>
      <c r="G9130" s="140"/>
      <c r="M9130" s="140"/>
      <c r="N9130" s="167"/>
      <c r="O9130" s="167"/>
      <c r="P9130" s="142"/>
      <c r="Q9130" s="142"/>
      <c r="R9130" s="142"/>
      <c r="S9130" s="139"/>
    </row>
    <row r="9131" spans="2:19" ht="15.75" customHeight="1" x14ac:dyDescent="0.25">
      <c r="B9131" s="106"/>
      <c r="C9131" s="106"/>
      <c r="D9131" s="139"/>
      <c r="E9131" s="140"/>
      <c r="F9131" s="140"/>
      <c r="G9131" s="140"/>
      <c r="M9131" s="140"/>
      <c r="N9131" s="167"/>
      <c r="O9131" s="167"/>
      <c r="P9131" s="142"/>
      <c r="Q9131" s="142"/>
      <c r="R9131" s="142"/>
      <c r="S9131" s="139"/>
    </row>
    <row r="9132" spans="2:19" ht="15.75" customHeight="1" x14ac:dyDescent="0.25">
      <c r="B9132" s="106"/>
      <c r="C9132" s="106"/>
      <c r="D9132" s="139"/>
      <c r="E9132" s="140"/>
      <c r="F9132" s="140"/>
      <c r="G9132" s="140"/>
      <c r="M9132" s="140"/>
      <c r="N9132" s="167"/>
      <c r="O9132" s="167"/>
      <c r="P9132" s="142"/>
      <c r="Q9132" s="142"/>
      <c r="R9132" s="142"/>
      <c r="S9132" s="139"/>
    </row>
    <row r="9133" spans="2:19" ht="15.75" customHeight="1" x14ac:dyDescent="0.25">
      <c r="B9133" s="106"/>
      <c r="C9133" s="106"/>
      <c r="D9133" s="139"/>
      <c r="E9133" s="140"/>
      <c r="F9133" s="140"/>
      <c r="G9133" s="140"/>
      <c r="M9133" s="140"/>
      <c r="N9133" s="167"/>
      <c r="O9133" s="167"/>
      <c r="P9133" s="142"/>
      <c r="Q9133" s="142"/>
      <c r="R9133" s="142"/>
      <c r="S9133" s="139"/>
    </row>
    <row r="9134" spans="2:19" ht="15.75" customHeight="1" x14ac:dyDescent="0.25">
      <c r="B9134" s="106"/>
      <c r="C9134" s="106"/>
      <c r="D9134" s="139"/>
      <c r="E9134" s="140"/>
      <c r="F9134" s="140"/>
      <c r="G9134" s="140"/>
      <c r="M9134" s="140"/>
      <c r="N9134" s="167"/>
      <c r="O9134" s="167"/>
      <c r="P9134" s="142"/>
      <c r="Q9134" s="142"/>
      <c r="R9134" s="142"/>
      <c r="S9134" s="139"/>
    </row>
    <row r="9135" spans="2:19" ht="15.75" customHeight="1" x14ac:dyDescent="0.25">
      <c r="B9135" s="106"/>
      <c r="C9135" s="106"/>
      <c r="D9135" s="139"/>
      <c r="E9135" s="140"/>
      <c r="F9135" s="140"/>
      <c r="G9135" s="140"/>
      <c r="M9135" s="140"/>
      <c r="N9135" s="167"/>
      <c r="O9135" s="167"/>
      <c r="P9135" s="142"/>
      <c r="Q9135" s="142"/>
      <c r="R9135" s="142"/>
      <c r="S9135" s="139"/>
    </row>
    <row r="9136" spans="2:19" ht="15.75" customHeight="1" x14ac:dyDescent="0.25">
      <c r="B9136" s="106"/>
      <c r="C9136" s="106"/>
      <c r="D9136" s="139"/>
      <c r="E9136" s="140"/>
      <c r="F9136" s="140"/>
      <c r="G9136" s="140"/>
      <c r="M9136" s="140"/>
      <c r="N9136" s="167"/>
      <c r="O9136" s="167"/>
      <c r="P9136" s="142"/>
      <c r="Q9136" s="142"/>
      <c r="R9136" s="142"/>
      <c r="S9136" s="139"/>
    </row>
    <row r="9137" spans="2:19" ht="15.75" customHeight="1" x14ac:dyDescent="0.25">
      <c r="B9137" s="106"/>
      <c r="C9137" s="106"/>
      <c r="D9137" s="139"/>
      <c r="E9137" s="140"/>
      <c r="F9137" s="140"/>
      <c r="G9137" s="140"/>
      <c r="M9137" s="140"/>
      <c r="N9137" s="167"/>
      <c r="O9137" s="167"/>
      <c r="P9137" s="142"/>
      <c r="Q9137" s="142"/>
      <c r="R9137" s="142"/>
      <c r="S9137" s="139"/>
    </row>
    <row r="9138" spans="2:19" ht="15.75" customHeight="1" x14ac:dyDescent="0.25">
      <c r="B9138" s="106"/>
      <c r="C9138" s="106"/>
      <c r="D9138" s="139"/>
      <c r="E9138" s="140"/>
      <c r="F9138" s="140"/>
      <c r="G9138" s="140"/>
      <c r="M9138" s="140"/>
      <c r="N9138" s="167"/>
      <c r="O9138" s="167"/>
      <c r="P9138" s="142"/>
      <c r="Q9138" s="142"/>
      <c r="R9138" s="142"/>
      <c r="S9138" s="139"/>
    </row>
    <row r="9139" spans="2:19" ht="15.75" customHeight="1" x14ac:dyDescent="0.25">
      <c r="B9139" s="106"/>
      <c r="C9139" s="106"/>
      <c r="D9139" s="139"/>
      <c r="E9139" s="140"/>
      <c r="F9139" s="140"/>
      <c r="G9139" s="140"/>
      <c r="M9139" s="140"/>
      <c r="N9139" s="167"/>
      <c r="O9139" s="167"/>
      <c r="P9139" s="142"/>
      <c r="Q9139" s="142"/>
      <c r="R9139" s="142"/>
      <c r="S9139" s="139"/>
    </row>
    <row r="9140" spans="2:19" ht="15.75" customHeight="1" x14ac:dyDescent="0.25">
      <c r="B9140" s="106"/>
      <c r="C9140" s="106"/>
      <c r="D9140" s="139"/>
      <c r="E9140" s="140"/>
      <c r="F9140" s="140"/>
      <c r="G9140" s="140"/>
      <c r="M9140" s="140"/>
      <c r="N9140" s="167"/>
      <c r="O9140" s="167"/>
      <c r="P9140" s="142"/>
      <c r="Q9140" s="142"/>
      <c r="R9140" s="142"/>
      <c r="S9140" s="139"/>
    </row>
    <row r="9141" spans="2:19" ht="15.75" customHeight="1" x14ac:dyDescent="0.25">
      <c r="B9141" s="106"/>
      <c r="C9141" s="106"/>
      <c r="D9141" s="139"/>
      <c r="E9141" s="140"/>
      <c r="F9141" s="140"/>
      <c r="G9141" s="140"/>
      <c r="M9141" s="140"/>
      <c r="N9141" s="167"/>
      <c r="O9141" s="167"/>
      <c r="P9141" s="142"/>
      <c r="Q9141" s="142"/>
      <c r="R9141" s="142"/>
      <c r="S9141" s="139"/>
    </row>
    <row r="9142" spans="2:19" ht="15.75" customHeight="1" x14ac:dyDescent="0.25">
      <c r="B9142" s="106"/>
      <c r="C9142" s="106"/>
      <c r="D9142" s="139"/>
      <c r="E9142" s="140"/>
      <c r="F9142" s="140"/>
      <c r="G9142" s="140"/>
      <c r="M9142" s="140"/>
      <c r="N9142" s="167"/>
      <c r="O9142" s="167"/>
      <c r="P9142" s="142"/>
      <c r="Q9142" s="142"/>
      <c r="R9142" s="142"/>
      <c r="S9142" s="139"/>
    </row>
    <row r="9143" spans="2:19" ht="15.75" customHeight="1" x14ac:dyDescent="0.25">
      <c r="B9143" s="106"/>
      <c r="C9143" s="106"/>
      <c r="D9143" s="139"/>
      <c r="E9143" s="140"/>
      <c r="F9143" s="140"/>
      <c r="G9143" s="140"/>
      <c r="M9143" s="140"/>
      <c r="N9143" s="167"/>
      <c r="O9143" s="167"/>
      <c r="P9143" s="142"/>
      <c r="Q9143" s="142"/>
      <c r="R9143" s="142"/>
      <c r="S9143" s="139"/>
    </row>
    <row r="9144" spans="2:19" ht="15.75" customHeight="1" x14ac:dyDescent="0.25">
      <c r="B9144" s="106"/>
      <c r="C9144" s="106"/>
      <c r="D9144" s="139"/>
      <c r="E9144" s="140"/>
      <c r="F9144" s="140"/>
      <c r="G9144" s="140"/>
      <c r="M9144" s="140"/>
      <c r="N9144" s="167"/>
      <c r="O9144" s="167"/>
      <c r="P9144" s="142"/>
      <c r="Q9144" s="142"/>
      <c r="R9144" s="142"/>
      <c r="S9144" s="139"/>
    </row>
    <row r="9145" spans="2:19" ht="15.75" customHeight="1" x14ac:dyDescent="0.25">
      <c r="B9145" s="106"/>
      <c r="C9145" s="106"/>
      <c r="D9145" s="139"/>
      <c r="E9145" s="140"/>
      <c r="F9145" s="140"/>
      <c r="G9145" s="140"/>
      <c r="M9145" s="140"/>
      <c r="N9145" s="167"/>
      <c r="O9145" s="167"/>
      <c r="P9145" s="142"/>
      <c r="Q9145" s="142"/>
      <c r="R9145" s="142"/>
      <c r="S9145" s="139"/>
    </row>
    <row r="9146" spans="2:19" ht="15.75" customHeight="1" x14ac:dyDescent="0.25">
      <c r="B9146" s="106"/>
      <c r="C9146" s="106"/>
      <c r="D9146" s="139"/>
      <c r="E9146" s="140"/>
      <c r="F9146" s="140"/>
      <c r="G9146" s="140"/>
      <c r="M9146" s="140"/>
      <c r="N9146" s="167"/>
      <c r="O9146" s="167"/>
      <c r="P9146" s="142"/>
      <c r="Q9146" s="142"/>
      <c r="R9146" s="142"/>
      <c r="S9146" s="139"/>
    </row>
    <row r="9147" spans="2:19" ht="15.75" customHeight="1" x14ac:dyDescent="0.25">
      <c r="B9147" s="106"/>
      <c r="C9147" s="106"/>
      <c r="D9147" s="139"/>
      <c r="E9147" s="140"/>
      <c r="F9147" s="140"/>
      <c r="G9147" s="140"/>
      <c r="M9147" s="140"/>
      <c r="N9147" s="167"/>
      <c r="O9147" s="167"/>
      <c r="P9147" s="142"/>
      <c r="Q9147" s="142"/>
      <c r="R9147" s="142"/>
      <c r="S9147" s="139"/>
    </row>
    <row r="9148" spans="2:19" ht="15.75" customHeight="1" x14ac:dyDescent="0.25">
      <c r="B9148" s="106"/>
      <c r="C9148" s="106"/>
      <c r="D9148" s="139"/>
      <c r="E9148" s="140"/>
      <c r="F9148" s="140"/>
      <c r="G9148" s="140"/>
      <c r="M9148" s="140"/>
      <c r="N9148" s="167"/>
      <c r="O9148" s="167"/>
      <c r="P9148" s="142"/>
      <c r="Q9148" s="142"/>
      <c r="R9148" s="142"/>
      <c r="S9148" s="139"/>
    </row>
    <row r="9149" spans="2:19" ht="15.75" customHeight="1" x14ac:dyDescent="0.25">
      <c r="B9149" s="106"/>
      <c r="C9149" s="106"/>
      <c r="D9149" s="139"/>
      <c r="E9149" s="140"/>
      <c r="F9149" s="140"/>
      <c r="G9149" s="140"/>
      <c r="M9149" s="140"/>
      <c r="N9149" s="167"/>
      <c r="O9149" s="167"/>
      <c r="P9149" s="142"/>
      <c r="Q9149" s="142"/>
      <c r="R9149" s="142"/>
      <c r="S9149" s="139"/>
    </row>
    <row r="9150" spans="2:19" ht="15.75" customHeight="1" x14ac:dyDescent="0.25">
      <c r="B9150" s="106"/>
      <c r="C9150" s="106"/>
      <c r="D9150" s="139"/>
      <c r="E9150" s="140"/>
      <c r="F9150" s="140"/>
      <c r="G9150" s="140"/>
      <c r="M9150" s="140"/>
      <c r="N9150" s="167"/>
      <c r="O9150" s="167"/>
      <c r="P9150" s="142"/>
      <c r="Q9150" s="142"/>
      <c r="R9150" s="142"/>
      <c r="S9150" s="139"/>
    </row>
    <row r="9151" spans="2:19" ht="15.75" customHeight="1" x14ac:dyDescent="0.25">
      <c r="B9151" s="106"/>
      <c r="C9151" s="106"/>
      <c r="D9151" s="139"/>
      <c r="E9151" s="140"/>
      <c r="F9151" s="140"/>
      <c r="G9151" s="140"/>
      <c r="M9151" s="140"/>
      <c r="N9151" s="167"/>
      <c r="O9151" s="167"/>
      <c r="P9151" s="142"/>
      <c r="Q9151" s="142"/>
      <c r="R9151" s="142"/>
      <c r="S9151" s="139"/>
    </row>
    <row r="9152" spans="2:19" ht="15.75" customHeight="1" x14ac:dyDescent="0.25">
      <c r="B9152" s="106"/>
      <c r="C9152" s="106"/>
      <c r="D9152" s="139"/>
      <c r="E9152" s="140"/>
      <c r="F9152" s="140"/>
      <c r="G9152" s="140"/>
      <c r="M9152" s="140"/>
      <c r="N9152" s="167"/>
      <c r="O9152" s="167"/>
      <c r="P9152" s="142"/>
      <c r="Q9152" s="142"/>
      <c r="R9152" s="142"/>
      <c r="S9152" s="139"/>
    </row>
    <row r="9153" spans="2:19" ht="15.75" customHeight="1" x14ac:dyDescent="0.25">
      <c r="B9153" s="106"/>
      <c r="C9153" s="106"/>
      <c r="D9153" s="139"/>
      <c r="E9153" s="140"/>
      <c r="F9153" s="140"/>
      <c r="G9153" s="140"/>
      <c r="M9153" s="140"/>
      <c r="N9153" s="167"/>
      <c r="O9153" s="167"/>
      <c r="P9153" s="142"/>
      <c r="Q9153" s="142"/>
      <c r="R9153" s="142"/>
      <c r="S9153" s="139"/>
    </row>
    <row r="9154" spans="2:19" ht="15.75" customHeight="1" x14ac:dyDescent="0.25">
      <c r="B9154" s="106"/>
      <c r="C9154" s="106"/>
      <c r="D9154" s="139"/>
      <c r="E9154" s="140"/>
      <c r="F9154" s="140"/>
      <c r="G9154" s="140"/>
      <c r="M9154" s="140"/>
      <c r="N9154" s="167"/>
      <c r="O9154" s="167"/>
      <c r="P9154" s="142"/>
      <c r="Q9154" s="142"/>
      <c r="R9154" s="142"/>
      <c r="S9154" s="139"/>
    </row>
    <row r="9155" spans="2:19" ht="15.75" customHeight="1" x14ac:dyDescent="0.25">
      <c r="B9155" s="106"/>
      <c r="C9155" s="106"/>
      <c r="D9155" s="139"/>
      <c r="E9155" s="140"/>
      <c r="F9155" s="140"/>
      <c r="G9155" s="140"/>
      <c r="M9155" s="140"/>
      <c r="N9155" s="167"/>
      <c r="O9155" s="167"/>
      <c r="P9155" s="142"/>
      <c r="Q9155" s="142"/>
      <c r="R9155" s="142"/>
      <c r="S9155" s="139"/>
    </row>
    <row r="9156" spans="2:19" ht="15.75" customHeight="1" x14ac:dyDescent="0.25">
      <c r="B9156" s="106"/>
      <c r="C9156" s="106"/>
      <c r="D9156" s="139"/>
      <c r="E9156" s="140"/>
      <c r="F9156" s="140"/>
      <c r="G9156" s="140"/>
      <c r="M9156" s="140"/>
      <c r="N9156" s="167"/>
      <c r="O9156" s="167"/>
      <c r="P9156" s="142"/>
      <c r="Q9156" s="142"/>
      <c r="R9156" s="142"/>
      <c r="S9156" s="139"/>
    </row>
    <row r="9157" spans="2:19" ht="15.75" customHeight="1" x14ac:dyDescent="0.25">
      <c r="B9157" s="106"/>
      <c r="C9157" s="106"/>
      <c r="D9157" s="139"/>
      <c r="E9157" s="140"/>
      <c r="F9157" s="140"/>
      <c r="G9157" s="140"/>
      <c r="M9157" s="140"/>
      <c r="N9157" s="167"/>
      <c r="O9157" s="167"/>
      <c r="P9157" s="142"/>
      <c r="Q9157" s="142"/>
      <c r="R9157" s="142"/>
      <c r="S9157" s="139"/>
    </row>
    <row r="9158" spans="2:19" ht="15.75" customHeight="1" x14ac:dyDescent="0.25">
      <c r="B9158" s="106"/>
      <c r="C9158" s="106"/>
      <c r="D9158" s="139"/>
      <c r="E9158" s="140"/>
      <c r="F9158" s="140"/>
      <c r="G9158" s="140"/>
      <c r="M9158" s="140"/>
      <c r="N9158" s="167"/>
      <c r="O9158" s="167"/>
      <c r="P9158" s="142"/>
      <c r="Q9158" s="142"/>
      <c r="R9158" s="142"/>
      <c r="S9158" s="139"/>
    </row>
    <row r="9159" spans="2:19" ht="15.75" customHeight="1" x14ac:dyDescent="0.25">
      <c r="B9159" s="106"/>
      <c r="C9159" s="106"/>
      <c r="D9159" s="139"/>
      <c r="E9159" s="140"/>
      <c r="F9159" s="140"/>
      <c r="G9159" s="140"/>
      <c r="M9159" s="140"/>
      <c r="N9159" s="167"/>
      <c r="O9159" s="167"/>
      <c r="P9159" s="142"/>
      <c r="Q9159" s="142"/>
      <c r="R9159" s="142"/>
      <c r="S9159" s="139"/>
    </row>
    <row r="9160" spans="2:19" ht="15.75" customHeight="1" x14ac:dyDescent="0.25">
      <c r="B9160" s="106"/>
      <c r="C9160" s="106"/>
      <c r="D9160" s="139"/>
      <c r="E9160" s="140"/>
      <c r="F9160" s="140"/>
      <c r="G9160" s="140"/>
      <c r="M9160" s="140"/>
      <c r="N9160" s="167"/>
      <c r="O9160" s="167"/>
      <c r="P9160" s="142"/>
      <c r="Q9160" s="142"/>
      <c r="R9160" s="142"/>
      <c r="S9160" s="139"/>
    </row>
    <row r="9161" spans="2:19" ht="15.75" customHeight="1" x14ac:dyDescent="0.25">
      <c r="B9161" s="106"/>
      <c r="C9161" s="106"/>
      <c r="D9161" s="139"/>
      <c r="E9161" s="140"/>
      <c r="F9161" s="140"/>
      <c r="G9161" s="140"/>
      <c r="M9161" s="140"/>
      <c r="N9161" s="167"/>
      <c r="O9161" s="167"/>
      <c r="P9161" s="142"/>
      <c r="Q9161" s="142"/>
      <c r="R9161" s="142"/>
      <c r="S9161" s="139"/>
    </row>
    <row r="9162" spans="2:19" ht="15.75" customHeight="1" x14ac:dyDescent="0.25">
      <c r="B9162" s="106"/>
      <c r="C9162" s="106"/>
      <c r="D9162" s="139"/>
      <c r="E9162" s="140"/>
      <c r="F9162" s="140"/>
      <c r="G9162" s="140"/>
      <c r="M9162" s="140"/>
      <c r="N9162" s="167"/>
      <c r="O9162" s="167"/>
      <c r="P9162" s="142"/>
      <c r="Q9162" s="142"/>
      <c r="R9162" s="142"/>
      <c r="S9162" s="139"/>
    </row>
    <row r="9163" spans="2:19" ht="15.75" customHeight="1" x14ac:dyDescent="0.25">
      <c r="B9163" s="106"/>
      <c r="C9163" s="106"/>
      <c r="D9163" s="139"/>
      <c r="E9163" s="140"/>
      <c r="F9163" s="140"/>
      <c r="G9163" s="140"/>
      <c r="M9163" s="140"/>
      <c r="N9163" s="167"/>
      <c r="O9163" s="167"/>
      <c r="P9163" s="142"/>
      <c r="Q9163" s="142"/>
      <c r="R9163" s="142"/>
      <c r="S9163" s="139"/>
    </row>
    <row r="9164" spans="2:19" ht="15.75" customHeight="1" x14ac:dyDescent="0.25">
      <c r="B9164" s="106"/>
      <c r="C9164" s="106"/>
      <c r="D9164" s="139"/>
      <c r="E9164" s="140"/>
      <c r="F9164" s="140"/>
      <c r="G9164" s="140"/>
      <c r="M9164" s="140"/>
      <c r="N9164" s="167"/>
      <c r="O9164" s="167"/>
      <c r="P9164" s="142"/>
      <c r="Q9164" s="142"/>
      <c r="R9164" s="142"/>
      <c r="S9164" s="139"/>
    </row>
    <row r="9165" spans="2:19" ht="15.75" customHeight="1" x14ac:dyDescent="0.25">
      <c r="B9165" s="106"/>
      <c r="C9165" s="106"/>
      <c r="D9165" s="139"/>
      <c r="E9165" s="140"/>
      <c r="F9165" s="140"/>
      <c r="G9165" s="140"/>
      <c r="M9165" s="140"/>
      <c r="N9165" s="167"/>
      <c r="O9165" s="167"/>
      <c r="P9165" s="142"/>
      <c r="Q9165" s="142"/>
      <c r="R9165" s="142"/>
      <c r="S9165" s="139"/>
    </row>
    <row r="9166" spans="2:19" ht="15.75" customHeight="1" x14ac:dyDescent="0.25">
      <c r="B9166" s="106"/>
      <c r="C9166" s="106"/>
      <c r="D9166" s="139"/>
      <c r="E9166" s="140"/>
      <c r="F9166" s="140"/>
      <c r="G9166" s="140"/>
      <c r="M9166" s="140"/>
      <c r="N9166" s="167"/>
      <c r="O9166" s="167"/>
      <c r="P9166" s="142"/>
      <c r="Q9166" s="142"/>
      <c r="R9166" s="142"/>
      <c r="S9166" s="139"/>
    </row>
    <row r="9167" spans="2:19" ht="15.75" customHeight="1" x14ac:dyDescent="0.25">
      <c r="B9167" s="106"/>
      <c r="C9167" s="106"/>
      <c r="D9167" s="139"/>
      <c r="E9167" s="140"/>
      <c r="F9167" s="140"/>
      <c r="G9167" s="140"/>
      <c r="M9167" s="140"/>
      <c r="N9167" s="167"/>
      <c r="O9167" s="167"/>
      <c r="P9167" s="142"/>
      <c r="Q9167" s="142"/>
      <c r="R9167" s="142"/>
      <c r="S9167" s="139"/>
    </row>
    <row r="9168" spans="2:19" ht="15.75" customHeight="1" x14ac:dyDescent="0.25">
      <c r="B9168" s="106"/>
      <c r="C9168" s="106"/>
      <c r="D9168" s="139"/>
      <c r="E9168" s="140"/>
      <c r="F9168" s="140"/>
      <c r="G9168" s="140"/>
      <c r="M9168" s="140"/>
      <c r="N9168" s="167"/>
      <c r="O9168" s="167"/>
      <c r="P9168" s="142"/>
      <c r="Q9168" s="142"/>
      <c r="R9168" s="142"/>
      <c r="S9168" s="139"/>
    </row>
    <row r="9169" spans="2:19" ht="15.75" customHeight="1" x14ac:dyDescent="0.25">
      <c r="B9169" s="106"/>
      <c r="C9169" s="106"/>
      <c r="D9169" s="139"/>
      <c r="E9169" s="140"/>
      <c r="F9169" s="140"/>
      <c r="G9169" s="140"/>
      <c r="M9169" s="140"/>
      <c r="N9169" s="167"/>
      <c r="O9169" s="167"/>
      <c r="P9169" s="142"/>
      <c r="Q9169" s="142"/>
      <c r="R9169" s="142"/>
      <c r="S9169" s="139"/>
    </row>
    <row r="9170" spans="2:19" ht="15.75" customHeight="1" x14ac:dyDescent="0.25">
      <c r="B9170" s="106"/>
      <c r="C9170" s="106"/>
      <c r="D9170" s="139"/>
      <c r="E9170" s="140"/>
      <c r="F9170" s="140"/>
      <c r="G9170" s="140"/>
      <c r="M9170" s="140"/>
      <c r="N9170" s="167"/>
      <c r="O9170" s="167"/>
      <c r="P9170" s="142"/>
      <c r="Q9170" s="142"/>
      <c r="R9170" s="142"/>
      <c r="S9170" s="139"/>
    </row>
    <row r="9171" spans="2:19" ht="15.75" customHeight="1" x14ac:dyDescent="0.25">
      <c r="B9171" s="106"/>
      <c r="C9171" s="106"/>
      <c r="D9171" s="139"/>
      <c r="E9171" s="140"/>
      <c r="F9171" s="140"/>
      <c r="G9171" s="140"/>
      <c r="M9171" s="140"/>
      <c r="N9171" s="167"/>
      <c r="O9171" s="167"/>
      <c r="P9171" s="142"/>
      <c r="Q9171" s="142"/>
      <c r="R9171" s="142"/>
      <c r="S9171" s="139"/>
    </row>
    <row r="9172" spans="2:19" ht="15.75" customHeight="1" x14ac:dyDescent="0.25">
      <c r="B9172" s="106"/>
      <c r="C9172" s="106"/>
      <c r="D9172" s="139"/>
      <c r="E9172" s="140"/>
      <c r="F9172" s="140"/>
      <c r="G9172" s="140"/>
      <c r="M9172" s="140"/>
      <c r="N9172" s="167"/>
      <c r="O9172" s="167"/>
      <c r="P9172" s="142"/>
      <c r="Q9172" s="142"/>
      <c r="R9172" s="142"/>
      <c r="S9172" s="139"/>
    </row>
    <row r="9173" spans="2:19" ht="15.75" customHeight="1" x14ac:dyDescent="0.25">
      <c r="B9173" s="106"/>
      <c r="C9173" s="106"/>
      <c r="D9173" s="139"/>
      <c r="E9173" s="140"/>
      <c r="F9173" s="140"/>
      <c r="G9173" s="140"/>
      <c r="M9173" s="140"/>
      <c r="N9173" s="167"/>
      <c r="O9173" s="167"/>
      <c r="P9173" s="142"/>
      <c r="Q9173" s="142"/>
      <c r="R9173" s="142"/>
      <c r="S9173" s="139"/>
    </row>
    <row r="9174" spans="2:19" ht="15.75" customHeight="1" x14ac:dyDescent="0.25">
      <c r="B9174" s="106"/>
      <c r="C9174" s="106"/>
      <c r="D9174" s="139"/>
      <c r="E9174" s="140"/>
      <c r="F9174" s="140"/>
      <c r="G9174" s="140"/>
      <c r="M9174" s="140"/>
      <c r="N9174" s="167"/>
      <c r="O9174" s="167"/>
      <c r="P9174" s="142"/>
      <c r="Q9174" s="142"/>
      <c r="R9174" s="142"/>
      <c r="S9174" s="139"/>
    </row>
    <row r="9175" spans="2:19" ht="15.75" customHeight="1" x14ac:dyDescent="0.25">
      <c r="B9175" s="106"/>
      <c r="C9175" s="106"/>
      <c r="D9175" s="139"/>
      <c r="E9175" s="140"/>
      <c r="F9175" s="140"/>
      <c r="G9175" s="140"/>
      <c r="M9175" s="140"/>
      <c r="N9175" s="167"/>
      <c r="O9175" s="167"/>
      <c r="P9175" s="142"/>
      <c r="Q9175" s="142"/>
      <c r="R9175" s="142"/>
      <c r="S9175" s="139"/>
    </row>
    <row r="9176" spans="2:19" ht="15.75" customHeight="1" x14ac:dyDescent="0.25">
      <c r="B9176" s="106"/>
      <c r="C9176" s="106"/>
      <c r="D9176" s="139"/>
      <c r="E9176" s="140"/>
      <c r="F9176" s="140"/>
      <c r="G9176" s="140"/>
      <c r="M9176" s="140"/>
      <c r="N9176" s="167"/>
      <c r="O9176" s="167"/>
      <c r="P9176" s="142"/>
      <c r="Q9176" s="142"/>
      <c r="R9176" s="142"/>
      <c r="S9176" s="139"/>
    </row>
    <row r="9177" spans="2:19" ht="15.75" customHeight="1" x14ac:dyDescent="0.25">
      <c r="B9177" s="106"/>
      <c r="C9177" s="106"/>
      <c r="D9177" s="139"/>
      <c r="E9177" s="140"/>
      <c r="F9177" s="140"/>
      <c r="G9177" s="140"/>
      <c r="M9177" s="140"/>
      <c r="N9177" s="167"/>
      <c r="O9177" s="167"/>
      <c r="P9177" s="142"/>
      <c r="Q9177" s="142"/>
      <c r="R9177" s="142"/>
      <c r="S9177" s="139"/>
    </row>
    <row r="9178" spans="2:19" ht="15.75" customHeight="1" x14ac:dyDescent="0.25">
      <c r="B9178" s="106"/>
      <c r="C9178" s="106"/>
      <c r="D9178" s="139"/>
      <c r="E9178" s="140"/>
      <c r="F9178" s="140"/>
      <c r="G9178" s="140"/>
      <c r="M9178" s="140"/>
      <c r="N9178" s="167"/>
      <c r="O9178" s="167"/>
      <c r="P9178" s="142"/>
      <c r="Q9178" s="142"/>
      <c r="R9178" s="142"/>
      <c r="S9178" s="139"/>
    </row>
    <row r="9179" spans="2:19" ht="15.75" customHeight="1" x14ac:dyDescent="0.25">
      <c r="B9179" s="106"/>
      <c r="C9179" s="106"/>
      <c r="D9179" s="139"/>
      <c r="E9179" s="140"/>
      <c r="F9179" s="140"/>
      <c r="G9179" s="140"/>
      <c r="M9179" s="140"/>
      <c r="N9179" s="167"/>
      <c r="O9179" s="167"/>
      <c r="P9179" s="142"/>
      <c r="Q9179" s="142"/>
      <c r="R9179" s="142"/>
      <c r="S9179" s="139"/>
    </row>
    <row r="9180" spans="2:19" ht="15.75" customHeight="1" x14ac:dyDescent="0.25">
      <c r="B9180" s="106"/>
      <c r="C9180" s="106"/>
      <c r="D9180" s="139"/>
      <c r="E9180" s="140"/>
      <c r="F9180" s="140"/>
      <c r="G9180" s="140"/>
      <c r="M9180" s="140"/>
      <c r="N9180" s="167"/>
      <c r="O9180" s="167"/>
      <c r="P9180" s="142"/>
      <c r="Q9180" s="142"/>
      <c r="R9180" s="142"/>
      <c r="S9180" s="139"/>
    </row>
    <row r="9181" spans="2:19" ht="15.75" customHeight="1" x14ac:dyDescent="0.25">
      <c r="B9181" s="106"/>
      <c r="C9181" s="106"/>
      <c r="D9181" s="139"/>
      <c r="E9181" s="140"/>
      <c r="F9181" s="140"/>
      <c r="G9181" s="140"/>
      <c r="M9181" s="140"/>
      <c r="N9181" s="167"/>
      <c r="O9181" s="167"/>
      <c r="P9181" s="142"/>
      <c r="Q9181" s="142"/>
      <c r="R9181" s="142"/>
      <c r="S9181" s="139"/>
    </row>
    <row r="9182" spans="2:19" ht="15.75" customHeight="1" x14ac:dyDescent="0.25">
      <c r="B9182" s="106"/>
      <c r="C9182" s="106"/>
      <c r="D9182" s="139"/>
      <c r="E9182" s="140"/>
      <c r="F9182" s="140"/>
      <c r="G9182" s="140"/>
      <c r="M9182" s="140"/>
      <c r="N9182" s="167"/>
      <c r="O9182" s="167"/>
      <c r="P9182" s="142"/>
      <c r="Q9182" s="142"/>
      <c r="R9182" s="142"/>
      <c r="S9182" s="139"/>
    </row>
    <row r="9183" spans="2:19" ht="15.75" customHeight="1" x14ac:dyDescent="0.25">
      <c r="B9183" s="106"/>
      <c r="C9183" s="106"/>
      <c r="D9183" s="139"/>
      <c r="E9183" s="140"/>
      <c r="F9183" s="140"/>
      <c r="G9183" s="140"/>
      <c r="M9183" s="140"/>
      <c r="N9183" s="167"/>
      <c r="O9183" s="167"/>
      <c r="P9183" s="142"/>
      <c r="Q9183" s="142"/>
      <c r="R9183" s="142"/>
      <c r="S9183" s="139"/>
    </row>
    <row r="9184" spans="2:19" ht="15.75" customHeight="1" x14ac:dyDescent="0.25">
      <c r="B9184" s="106"/>
      <c r="C9184" s="106"/>
      <c r="D9184" s="139"/>
      <c r="E9184" s="140"/>
      <c r="F9184" s="140"/>
      <c r="G9184" s="140"/>
      <c r="M9184" s="140"/>
      <c r="N9184" s="167"/>
      <c r="O9184" s="167"/>
      <c r="P9184" s="142"/>
      <c r="Q9184" s="142"/>
      <c r="R9184" s="142"/>
      <c r="S9184" s="139"/>
    </row>
    <row r="9185" spans="2:19" ht="15.75" customHeight="1" x14ac:dyDescent="0.25">
      <c r="B9185" s="106"/>
      <c r="C9185" s="106"/>
      <c r="D9185" s="139"/>
      <c r="E9185" s="140"/>
      <c r="F9185" s="140"/>
      <c r="G9185" s="140"/>
      <c r="M9185" s="140"/>
      <c r="N9185" s="167"/>
      <c r="O9185" s="167"/>
      <c r="P9185" s="142"/>
      <c r="Q9185" s="142"/>
      <c r="R9185" s="142"/>
      <c r="S9185" s="139"/>
    </row>
    <row r="9186" spans="2:19" ht="15.75" customHeight="1" x14ac:dyDescent="0.25">
      <c r="B9186" s="106"/>
      <c r="C9186" s="106"/>
      <c r="D9186" s="139"/>
      <c r="E9186" s="140"/>
      <c r="F9186" s="140"/>
      <c r="G9186" s="140"/>
      <c r="M9186" s="140"/>
      <c r="N9186" s="167"/>
      <c r="O9186" s="167"/>
      <c r="P9186" s="142"/>
      <c r="Q9186" s="142"/>
      <c r="R9186" s="142"/>
      <c r="S9186" s="139"/>
    </row>
    <row r="9187" spans="2:19" ht="15.75" customHeight="1" x14ac:dyDescent="0.25">
      <c r="B9187" s="106"/>
      <c r="C9187" s="106"/>
      <c r="D9187" s="139"/>
      <c r="E9187" s="140"/>
      <c r="F9187" s="140"/>
      <c r="G9187" s="140"/>
      <c r="M9187" s="140"/>
      <c r="N9187" s="167"/>
      <c r="O9187" s="167"/>
      <c r="P9187" s="142"/>
      <c r="Q9187" s="142"/>
      <c r="R9187" s="142"/>
      <c r="S9187" s="139"/>
    </row>
    <row r="9188" spans="2:19" ht="15.75" customHeight="1" x14ac:dyDescent="0.25">
      <c r="B9188" s="106"/>
      <c r="C9188" s="106"/>
      <c r="D9188" s="139"/>
      <c r="E9188" s="140"/>
      <c r="F9188" s="140"/>
      <c r="G9188" s="140"/>
      <c r="M9188" s="140"/>
      <c r="N9188" s="167"/>
      <c r="O9188" s="167"/>
      <c r="P9188" s="142"/>
      <c r="Q9188" s="142"/>
      <c r="R9188" s="142"/>
      <c r="S9188" s="139"/>
    </row>
    <row r="9189" spans="2:19" ht="15.75" customHeight="1" x14ac:dyDescent="0.25">
      <c r="B9189" s="106"/>
      <c r="C9189" s="106"/>
      <c r="D9189" s="139"/>
      <c r="E9189" s="140"/>
      <c r="F9189" s="140"/>
      <c r="G9189" s="140"/>
      <c r="M9189" s="140"/>
      <c r="N9189" s="167"/>
      <c r="O9189" s="167"/>
      <c r="P9189" s="142"/>
      <c r="Q9189" s="142"/>
      <c r="R9189" s="142"/>
      <c r="S9189" s="139"/>
    </row>
    <row r="9190" spans="2:19" ht="15.75" customHeight="1" x14ac:dyDescent="0.25">
      <c r="B9190" s="106"/>
      <c r="C9190" s="106"/>
      <c r="D9190" s="139"/>
      <c r="E9190" s="140"/>
      <c r="F9190" s="140"/>
      <c r="G9190" s="140"/>
      <c r="M9190" s="140"/>
      <c r="N9190" s="167"/>
      <c r="O9190" s="167"/>
      <c r="P9190" s="142"/>
      <c r="Q9190" s="142"/>
      <c r="R9190" s="142"/>
      <c r="S9190" s="139"/>
    </row>
    <row r="9191" spans="2:19" ht="15.75" customHeight="1" x14ac:dyDescent="0.25">
      <c r="B9191" s="106"/>
      <c r="C9191" s="106"/>
      <c r="D9191" s="139"/>
      <c r="E9191" s="140"/>
      <c r="F9191" s="140"/>
      <c r="G9191" s="140"/>
      <c r="M9191" s="140"/>
      <c r="N9191" s="167"/>
      <c r="O9191" s="167"/>
      <c r="P9191" s="142"/>
      <c r="Q9191" s="142"/>
      <c r="R9191" s="142"/>
      <c r="S9191" s="139"/>
    </row>
    <row r="9192" spans="2:19" ht="15.75" customHeight="1" x14ac:dyDescent="0.25">
      <c r="B9192" s="106"/>
      <c r="C9192" s="106"/>
      <c r="D9192" s="139"/>
      <c r="E9192" s="140"/>
      <c r="F9192" s="140"/>
      <c r="G9192" s="140"/>
      <c r="M9192" s="140"/>
      <c r="N9192" s="167"/>
      <c r="O9192" s="167"/>
      <c r="P9192" s="142"/>
      <c r="Q9192" s="142"/>
      <c r="R9192" s="142"/>
      <c r="S9192" s="139"/>
    </row>
    <row r="9193" spans="2:19" ht="15.75" customHeight="1" x14ac:dyDescent="0.25">
      <c r="B9193" s="106"/>
      <c r="C9193" s="106"/>
      <c r="D9193" s="139"/>
      <c r="E9193" s="140"/>
      <c r="F9193" s="140"/>
      <c r="G9193" s="140"/>
      <c r="M9193" s="140"/>
      <c r="N9193" s="167"/>
      <c r="O9193" s="167"/>
      <c r="P9193" s="142"/>
      <c r="Q9193" s="142"/>
      <c r="R9193" s="142"/>
      <c r="S9193" s="139"/>
    </row>
    <row r="9194" spans="2:19" ht="15.75" customHeight="1" x14ac:dyDescent="0.25">
      <c r="B9194" s="106"/>
      <c r="C9194" s="106"/>
      <c r="D9194" s="139"/>
      <c r="E9194" s="140"/>
      <c r="F9194" s="140"/>
      <c r="G9194" s="140"/>
      <c r="M9194" s="140"/>
      <c r="N9194" s="167"/>
      <c r="O9194" s="167"/>
      <c r="P9194" s="142"/>
      <c r="Q9194" s="142"/>
      <c r="R9194" s="142"/>
      <c r="S9194" s="139"/>
    </row>
    <row r="9195" spans="2:19" ht="15.75" customHeight="1" x14ac:dyDescent="0.25">
      <c r="B9195" s="106"/>
      <c r="C9195" s="106"/>
      <c r="D9195" s="139"/>
      <c r="E9195" s="140"/>
      <c r="F9195" s="140"/>
      <c r="G9195" s="140"/>
      <c r="M9195" s="140"/>
      <c r="N9195" s="167"/>
      <c r="O9195" s="167"/>
      <c r="P9195" s="142"/>
      <c r="Q9195" s="142"/>
      <c r="R9195" s="142"/>
      <c r="S9195" s="139"/>
    </row>
    <row r="9196" spans="2:19" ht="15.75" customHeight="1" x14ac:dyDescent="0.25">
      <c r="B9196" s="106"/>
      <c r="C9196" s="106"/>
      <c r="D9196" s="139"/>
      <c r="E9196" s="140"/>
      <c r="F9196" s="140"/>
      <c r="G9196" s="140"/>
      <c r="M9196" s="140"/>
      <c r="N9196" s="167"/>
      <c r="O9196" s="167"/>
      <c r="P9196" s="142"/>
      <c r="Q9196" s="142"/>
      <c r="R9196" s="142"/>
      <c r="S9196" s="139"/>
    </row>
    <row r="9197" spans="2:19" ht="15.75" customHeight="1" x14ac:dyDescent="0.25">
      <c r="B9197" s="106"/>
      <c r="C9197" s="106"/>
      <c r="D9197" s="139"/>
      <c r="E9197" s="140"/>
      <c r="F9197" s="140"/>
      <c r="G9197" s="140"/>
      <c r="M9197" s="140"/>
      <c r="N9197" s="167"/>
      <c r="O9197" s="167"/>
      <c r="P9197" s="142"/>
      <c r="Q9197" s="142"/>
      <c r="R9197" s="142"/>
      <c r="S9197" s="139"/>
    </row>
    <row r="9198" spans="2:19" ht="15.75" customHeight="1" x14ac:dyDescent="0.25">
      <c r="B9198" s="106"/>
      <c r="C9198" s="106"/>
      <c r="D9198" s="139"/>
      <c r="E9198" s="140"/>
      <c r="F9198" s="140"/>
      <c r="G9198" s="140"/>
      <c r="M9198" s="140"/>
      <c r="N9198" s="167"/>
      <c r="O9198" s="167"/>
      <c r="P9198" s="142"/>
      <c r="Q9198" s="142"/>
      <c r="R9198" s="142"/>
      <c r="S9198" s="139"/>
    </row>
    <row r="9199" spans="2:19" ht="15.75" customHeight="1" x14ac:dyDescent="0.25">
      <c r="B9199" s="106"/>
      <c r="C9199" s="106"/>
      <c r="D9199" s="139"/>
      <c r="E9199" s="140"/>
      <c r="F9199" s="140"/>
      <c r="G9199" s="140"/>
      <c r="M9199" s="140"/>
      <c r="N9199" s="167"/>
      <c r="O9199" s="167"/>
      <c r="P9199" s="142"/>
      <c r="Q9199" s="142"/>
      <c r="R9199" s="142"/>
      <c r="S9199" s="139"/>
    </row>
    <row r="9200" spans="2:19" ht="15.75" customHeight="1" x14ac:dyDescent="0.25">
      <c r="B9200" s="106"/>
      <c r="C9200" s="106"/>
      <c r="D9200" s="139"/>
      <c r="E9200" s="140"/>
      <c r="F9200" s="140"/>
      <c r="G9200" s="140"/>
      <c r="M9200" s="140"/>
      <c r="N9200" s="167"/>
      <c r="O9200" s="167"/>
      <c r="P9200" s="142"/>
      <c r="Q9200" s="142"/>
      <c r="R9200" s="142"/>
      <c r="S9200" s="139"/>
    </row>
    <row r="9201" spans="2:19" ht="15.75" customHeight="1" x14ac:dyDescent="0.25">
      <c r="B9201" s="106"/>
      <c r="C9201" s="106"/>
      <c r="D9201" s="139"/>
      <c r="E9201" s="140"/>
      <c r="F9201" s="140"/>
      <c r="G9201" s="140"/>
      <c r="M9201" s="140"/>
      <c r="N9201" s="167"/>
      <c r="O9201" s="167"/>
      <c r="P9201" s="142"/>
      <c r="Q9201" s="142"/>
      <c r="R9201" s="142"/>
      <c r="S9201" s="139"/>
    </row>
    <row r="9202" spans="2:19" ht="15.75" customHeight="1" x14ac:dyDescent="0.25">
      <c r="B9202" s="106"/>
      <c r="C9202" s="106"/>
      <c r="D9202" s="139"/>
      <c r="E9202" s="140"/>
      <c r="F9202" s="140"/>
      <c r="G9202" s="140"/>
      <c r="M9202" s="140"/>
      <c r="N9202" s="167"/>
      <c r="O9202" s="167"/>
      <c r="P9202" s="142"/>
      <c r="Q9202" s="142"/>
      <c r="R9202" s="142"/>
      <c r="S9202" s="139"/>
    </row>
    <row r="9203" spans="2:19" ht="15.75" customHeight="1" x14ac:dyDescent="0.25">
      <c r="B9203" s="106"/>
      <c r="C9203" s="106"/>
      <c r="D9203" s="139"/>
      <c r="E9203" s="140"/>
      <c r="F9203" s="140"/>
      <c r="G9203" s="140"/>
      <c r="M9203" s="140"/>
      <c r="N9203" s="167"/>
      <c r="O9203" s="167"/>
      <c r="P9203" s="142"/>
      <c r="Q9203" s="142"/>
      <c r="R9203" s="142"/>
      <c r="S9203" s="139"/>
    </row>
    <row r="9204" spans="2:19" ht="15.75" customHeight="1" x14ac:dyDescent="0.25">
      <c r="B9204" s="106"/>
      <c r="C9204" s="106"/>
      <c r="D9204" s="139"/>
      <c r="E9204" s="140"/>
      <c r="F9204" s="140"/>
      <c r="G9204" s="140"/>
      <c r="M9204" s="140"/>
      <c r="N9204" s="167"/>
      <c r="O9204" s="167"/>
      <c r="P9204" s="142"/>
      <c r="Q9204" s="142"/>
      <c r="R9204" s="142"/>
      <c r="S9204" s="139"/>
    </row>
    <row r="9205" spans="2:19" ht="15.75" customHeight="1" x14ac:dyDescent="0.25">
      <c r="B9205" s="106"/>
      <c r="C9205" s="106"/>
      <c r="D9205" s="139"/>
      <c r="E9205" s="140"/>
      <c r="F9205" s="140"/>
      <c r="G9205" s="140"/>
      <c r="M9205" s="140"/>
      <c r="N9205" s="167"/>
      <c r="O9205" s="167"/>
      <c r="P9205" s="142"/>
      <c r="Q9205" s="142"/>
      <c r="R9205" s="142"/>
      <c r="S9205" s="139"/>
    </row>
    <row r="9206" spans="2:19" ht="15.75" customHeight="1" x14ac:dyDescent="0.25">
      <c r="B9206" s="106"/>
      <c r="C9206" s="106"/>
      <c r="D9206" s="139"/>
      <c r="E9206" s="140"/>
      <c r="F9206" s="140"/>
      <c r="G9206" s="140"/>
      <c r="M9206" s="140"/>
      <c r="N9206" s="167"/>
      <c r="O9206" s="167"/>
      <c r="P9206" s="142"/>
      <c r="Q9206" s="142"/>
      <c r="R9206" s="142"/>
      <c r="S9206" s="139"/>
    </row>
    <row r="9207" spans="2:19" ht="15.75" customHeight="1" x14ac:dyDescent="0.25">
      <c r="B9207" s="106"/>
      <c r="C9207" s="106"/>
      <c r="D9207" s="139"/>
      <c r="E9207" s="140"/>
      <c r="F9207" s="140"/>
      <c r="G9207" s="140"/>
      <c r="M9207" s="140"/>
      <c r="N9207" s="167"/>
      <c r="O9207" s="167"/>
      <c r="P9207" s="142"/>
      <c r="Q9207" s="142"/>
      <c r="R9207" s="142"/>
      <c r="S9207" s="139"/>
    </row>
    <row r="9208" spans="2:19" ht="15.75" customHeight="1" x14ac:dyDescent="0.25">
      <c r="B9208" s="106"/>
      <c r="C9208" s="106"/>
      <c r="D9208" s="139"/>
      <c r="E9208" s="140"/>
      <c r="F9208" s="140"/>
      <c r="G9208" s="140"/>
      <c r="M9208" s="140"/>
      <c r="N9208" s="167"/>
      <c r="O9208" s="167"/>
      <c r="P9208" s="142"/>
      <c r="Q9208" s="142"/>
      <c r="R9208" s="142"/>
      <c r="S9208" s="139"/>
    </row>
    <row r="9209" spans="2:19" ht="15.75" customHeight="1" x14ac:dyDescent="0.25">
      <c r="B9209" s="106"/>
      <c r="C9209" s="106"/>
      <c r="D9209" s="139"/>
      <c r="E9209" s="140"/>
      <c r="F9209" s="140"/>
      <c r="G9209" s="140"/>
      <c r="M9209" s="140"/>
      <c r="N9209" s="167"/>
      <c r="O9209" s="167"/>
      <c r="P9209" s="142"/>
      <c r="Q9209" s="142"/>
      <c r="R9209" s="142"/>
      <c r="S9209" s="139"/>
    </row>
    <row r="9210" spans="2:19" ht="15.75" customHeight="1" x14ac:dyDescent="0.25">
      <c r="B9210" s="106"/>
      <c r="C9210" s="106"/>
      <c r="D9210" s="139"/>
      <c r="E9210" s="140"/>
      <c r="F9210" s="140"/>
      <c r="G9210" s="140"/>
      <c r="M9210" s="140"/>
      <c r="N9210" s="167"/>
      <c r="O9210" s="167"/>
      <c r="P9210" s="142"/>
      <c r="Q9210" s="142"/>
      <c r="R9210" s="142"/>
      <c r="S9210" s="139"/>
    </row>
    <row r="9211" spans="2:19" ht="15.75" customHeight="1" x14ac:dyDescent="0.25">
      <c r="B9211" s="106"/>
      <c r="C9211" s="106"/>
      <c r="D9211" s="139"/>
      <c r="E9211" s="140"/>
      <c r="F9211" s="140"/>
      <c r="G9211" s="140"/>
      <c r="M9211" s="140"/>
      <c r="N9211" s="167"/>
      <c r="O9211" s="167"/>
      <c r="P9211" s="142"/>
      <c r="Q9211" s="142"/>
      <c r="R9211" s="142"/>
      <c r="S9211" s="139"/>
    </row>
    <row r="9212" spans="2:19" ht="15.75" customHeight="1" x14ac:dyDescent="0.25">
      <c r="B9212" s="106"/>
      <c r="C9212" s="106"/>
      <c r="D9212" s="139"/>
      <c r="E9212" s="140"/>
      <c r="F9212" s="140"/>
      <c r="G9212" s="140"/>
      <c r="M9212" s="140"/>
      <c r="N9212" s="167"/>
      <c r="O9212" s="167"/>
      <c r="P9212" s="142"/>
      <c r="Q9212" s="142"/>
      <c r="R9212" s="142"/>
      <c r="S9212" s="139"/>
    </row>
    <row r="9213" spans="2:19" ht="15.75" customHeight="1" x14ac:dyDescent="0.25">
      <c r="B9213" s="106"/>
      <c r="C9213" s="106"/>
      <c r="D9213" s="139"/>
      <c r="E9213" s="140"/>
      <c r="F9213" s="140"/>
      <c r="G9213" s="140"/>
      <c r="M9213" s="140"/>
      <c r="N9213" s="167"/>
      <c r="O9213" s="167"/>
      <c r="P9213" s="142"/>
      <c r="Q9213" s="142"/>
      <c r="R9213" s="142"/>
      <c r="S9213" s="139"/>
    </row>
    <row r="9214" spans="2:19" ht="15.75" customHeight="1" x14ac:dyDescent="0.25">
      <c r="B9214" s="106"/>
      <c r="C9214" s="106"/>
      <c r="D9214" s="139"/>
      <c r="E9214" s="140"/>
      <c r="F9214" s="140"/>
      <c r="G9214" s="140"/>
      <c r="M9214" s="140"/>
      <c r="N9214" s="167"/>
      <c r="O9214" s="167"/>
      <c r="P9214" s="142"/>
      <c r="Q9214" s="142"/>
      <c r="R9214" s="142"/>
      <c r="S9214" s="139"/>
    </row>
    <row r="9215" spans="2:19" ht="15.75" customHeight="1" x14ac:dyDescent="0.25">
      <c r="B9215" s="106"/>
      <c r="C9215" s="106"/>
      <c r="D9215" s="139"/>
      <c r="E9215" s="140"/>
      <c r="F9215" s="140"/>
      <c r="G9215" s="140"/>
      <c r="M9215" s="140"/>
      <c r="N9215" s="167"/>
      <c r="O9215" s="167"/>
      <c r="P9215" s="142"/>
      <c r="Q9215" s="142"/>
      <c r="R9215" s="142"/>
      <c r="S9215" s="139"/>
    </row>
    <row r="9216" spans="2:19" ht="15.75" customHeight="1" x14ac:dyDescent="0.25">
      <c r="B9216" s="106"/>
      <c r="C9216" s="106"/>
      <c r="D9216" s="139"/>
      <c r="E9216" s="140"/>
      <c r="F9216" s="140"/>
      <c r="G9216" s="140"/>
      <c r="M9216" s="140"/>
      <c r="N9216" s="167"/>
      <c r="O9216" s="167"/>
      <c r="P9216" s="142"/>
      <c r="Q9216" s="142"/>
      <c r="R9216" s="142"/>
      <c r="S9216" s="139"/>
    </row>
    <row r="9217" spans="2:19" ht="15.75" customHeight="1" x14ac:dyDescent="0.25">
      <c r="B9217" s="106"/>
      <c r="C9217" s="106"/>
      <c r="D9217" s="139"/>
      <c r="E9217" s="140"/>
      <c r="F9217" s="140"/>
      <c r="G9217" s="140"/>
      <c r="M9217" s="140"/>
      <c r="N9217" s="167"/>
      <c r="O9217" s="167"/>
      <c r="P9217" s="142"/>
      <c r="Q9217" s="142"/>
      <c r="R9217" s="142"/>
      <c r="S9217" s="139"/>
    </row>
    <row r="9218" spans="2:19" ht="15.75" customHeight="1" x14ac:dyDescent="0.25">
      <c r="B9218" s="106"/>
      <c r="C9218" s="106"/>
      <c r="D9218" s="139"/>
      <c r="E9218" s="140"/>
      <c r="F9218" s="140"/>
      <c r="G9218" s="140"/>
      <c r="M9218" s="140"/>
      <c r="N9218" s="167"/>
      <c r="O9218" s="167"/>
      <c r="P9218" s="142"/>
      <c r="Q9218" s="142"/>
      <c r="R9218" s="142"/>
      <c r="S9218" s="139"/>
    </row>
    <row r="9219" spans="2:19" ht="15.75" customHeight="1" x14ac:dyDescent="0.25">
      <c r="B9219" s="106"/>
      <c r="C9219" s="106"/>
      <c r="D9219" s="139"/>
      <c r="E9219" s="140"/>
      <c r="F9219" s="140"/>
      <c r="G9219" s="140"/>
      <c r="M9219" s="140"/>
      <c r="N9219" s="167"/>
      <c r="O9219" s="167"/>
      <c r="P9219" s="142"/>
      <c r="Q9219" s="142"/>
      <c r="R9219" s="142"/>
      <c r="S9219" s="139"/>
    </row>
    <row r="9220" spans="2:19" ht="15.75" customHeight="1" x14ac:dyDescent="0.25">
      <c r="B9220" s="106"/>
      <c r="C9220" s="106"/>
      <c r="D9220" s="139"/>
      <c r="E9220" s="140"/>
      <c r="F9220" s="140"/>
      <c r="G9220" s="140"/>
      <c r="M9220" s="140"/>
      <c r="N9220" s="167"/>
      <c r="O9220" s="167"/>
      <c r="P9220" s="142"/>
      <c r="Q9220" s="142"/>
      <c r="R9220" s="142"/>
      <c r="S9220" s="139"/>
    </row>
    <row r="9221" spans="2:19" ht="15.75" customHeight="1" x14ac:dyDescent="0.25">
      <c r="B9221" s="106"/>
      <c r="C9221" s="106"/>
      <c r="D9221" s="139"/>
      <c r="E9221" s="140"/>
      <c r="F9221" s="140"/>
      <c r="G9221" s="140"/>
      <c r="M9221" s="140"/>
      <c r="N9221" s="167"/>
      <c r="O9221" s="167"/>
      <c r="P9221" s="142"/>
      <c r="Q9221" s="142"/>
      <c r="R9221" s="142"/>
      <c r="S9221" s="139"/>
    </row>
    <row r="9222" spans="2:19" ht="15.75" customHeight="1" x14ac:dyDescent="0.25">
      <c r="B9222" s="106"/>
      <c r="C9222" s="106"/>
      <c r="D9222" s="139"/>
      <c r="E9222" s="140"/>
      <c r="F9222" s="140"/>
      <c r="G9222" s="140"/>
      <c r="M9222" s="140"/>
      <c r="N9222" s="167"/>
      <c r="O9222" s="167"/>
      <c r="P9222" s="142"/>
      <c r="Q9222" s="142"/>
      <c r="R9222" s="142"/>
      <c r="S9222" s="139"/>
    </row>
    <row r="9223" spans="2:19" ht="15.75" customHeight="1" x14ac:dyDescent="0.25">
      <c r="B9223" s="106"/>
      <c r="C9223" s="106"/>
      <c r="D9223" s="139"/>
      <c r="E9223" s="140"/>
      <c r="F9223" s="140"/>
      <c r="G9223" s="140"/>
      <c r="M9223" s="140"/>
      <c r="N9223" s="167"/>
      <c r="O9223" s="167"/>
      <c r="P9223" s="142"/>
      <c r="Q9223" s="142"/>
      <c r="R9223" s="142"/>
      <c r="S9223" s="139"/>
    </row>
    <row r="9224" spans="2:19" ht="15.75" customHeight="1" x14ac:dyDescent="0.25">
      <c r="B9224" s="106"/>
      <c r="C9224" s="106"/>
      <c r="D9224" s="139"/>
      <c r="E9224" s="140"/>
      <c r="F9224" s="140"/>
      <c r="G9224" s="140"/>
      <c r="M9224" s="140"/>
      <c r="N9224" s="167"/>
      <c r="O9224" s="167"/>
      <c r="P9224" s="142"/>
      <c r="Q9224" s="142"/>
      <c r="R9224" s="142"/>
      <c r="S9224" s="139"/>
    </row>
    <row r="9225" spans="2:19" ht="15.75" customHeight="1" x14ac:dyDescent="0.25">
      <c r="B9225" s="106"/>
      <c r="C9225" s="106"/>
      <c r="D9225" s="139"/>
      <c r="E9225" s="140"/>
      <c r="F9225" s="140"/>
      <c r="G9225" s="140"/>
      <c r="M9225" s="140"/>
      <c r="N9225" s="167"/>
      <c r="O9225" s="167"/>
      <c r="P9225" s="142"/>
      <c r="Q9225" s="142"/>
      <c r="R9225" s="142"/>
      <c r="S9225" s="139"/>
    </row>
    <row r="9226" spans="2:19" ht="15.75" customHeight="1" x14ac:dyDescent="0.25">
      <c r="B9226" s="106"/>
      <c r="C9226" s="106"/>
      <c r="D9226" s="139"/>
      <c r="E9226" s="140"/>
      <c r="F9226" s="140"/>
      <c r="G9226" s="140"/>
      <c r="M9226" s="140"/>
      <c r="N9226" s="167"/>
      <c r="O9226" s="167"/>
      <c r="P9226" s="142"/>
      <c r="Q9226" s="142"/>
      <c r="R9226" s="142"/>
      <c r="S9226" s="139"/>
    </row>
    <row r="9227" spans="2:19" ht="15.75" customHeight="1" x14ac:dyDescent="0.25">
      <c r="B9227" s="106"/>
      <c r="C9227" s="106"/>
      <c r="D9227" s="139"/>
      <c r="E9227" s="140"/>
      <c r="F9227" s="140"/>
      <c r="G9227" s="140"/>
      <c r="M9227" s="140"/>
      <c r="N9227" s="167"/>
      <c r="O9227" s="167"/>
      <c r="P9227" s="142"/>
      <c r="Q9227" s="142"/>
      <c r="R9227" s="142"/>
      <c r="S9227" s="139"/>
    </row>
    <row r="9228" spans="2:19" ht="15.75" customHeight="1" x14ac:dyDescent="0.25">
      <c r="B9228" s="106"/>
      <c r="C9228" s="106"/>
      <c r="D9228" s="139"/>
      <c r="E9228" s="140"/>
      <c r="F9228" s="140"/>
      <c r="G9228" s="140"/>
      <c r="M9228" s="140"/>
      <c r="N9228" s="167"/>
      <c r="O9228" s="167"/>
      <c r="P9228" s="142"/>
      <c r="Q9228" s="142"/>
      <c r="R9228" s="142"/>
      <c r="S9228" s="139"/>
    </row>
    <row r="9229" spans="2:19" ht="15.75" customHeight="1" x14ac:dyDescent="0.25">
      <c r="B9229" s="106"/>
      <c r="C9229" s="106"/>
      <c r="D9229" s="139"/>
      <c r="E9229" s="140"/>
      <c r="F9229" s="140"/>
      <c r="G9229" s="140"/>
      <c r="M9229" s="140"/>
      <c r="N9229" s="167"/>
      <c r="O9229" s="167"/>
      <c r="P9229" s="142"/>
      <c r="Q9229" s="142"/>
      <c r="R9229" s="142"/>
      <c r="S9229" s="139"/>
    </row>
    <row r="9230" spans="2:19" ht="15.75" customHeight="1" x14ac:dyDescent="0.25">
      <c r="B9230" s="106"/>
      <c r="C9230" s="106"/>
      <c r="D9230" s="139"/>
      <c r="E9230" s="140"/>
      <c r="F9230" s="140"/>
      <c r="G9230" s="140"/>
      <c r="M9230" s="140"/>
      <c r="N9230" s="167"/>
      <c r="O9230" s="167"/>
      <c r="P9230" s="142"/>
      <c r="Q9230" s="142"/>
      <c r="R9230" s="142"/>
      <c r="S9230" s="139"/>
    </row>
    <row r="9231" spans="2:19" ht="15.75" customHeight="1" x14ac:dyDescent="0.25">
      <c r="B9231" s="106"/>
      <c r="C9231" s="106"/>
      <c r="D9231" s="139"/>
      <c r="E9231" s="140"/>
      <c r="F9231" s="140"/>
      <c r="G9231" s="140"/>
      <c r="M9231" s="140"/>
      <c r="N9231" s="167"/>
      <c r="O9231" s="167"/>
      <c r="P9231" s="142"/>
      <c r="Q9231" s="142"/>
      <c r="R9231" s="142"/>
      <c r="S9231" s="139"/>
    </row>
    <row r="9232" spans="2:19" ht="15.75" customHeight="1" x14ac:dyDescent="0.25">
      <c r="B9232" s="106"/>
      <c r="C9232" s="106"/>
      <c r="D9232" s="139"/>
      <c r="E9232" s="140"/>
      <c r="F9232" s="140"/>
      <c r="G9232" s="140"/>
      <c r="M9232" s="140"/>
      <c r="N9232" s="167"/>
      <c r="O9232" s="167"/>
      <c r="P9232" s="142"/>
      <c r="Q9232" s="142"/>
      <c r="R9232" s="142"/>
      <c r="S9232" s="139"/>
    </row>
    <row r="9233" spans="2:19" ht="15.75" customHeight="1" x14ac:dyDescent="0.25">
      <c r="B9233" s="106"/>
      <c r="C9233" s="106"/>
      <c r="D9233" s="139"/>
      <c r="E9233" s="140"/>
      <c r="F9233" s="140"/>
      <c r="G9233" s="140"/>
      <c r="M9233" s="140"/>
      <c r="N9233" s="167"/>
      <c r="O9233" s="167"/>
      <c r="P9233" s="142"/>
      <c r="Q9233" s="142"/>
      <c r="R9233" s="142"/>
      <c r="S9233" s="139"/>
    </row>
    <row r="9234" spans="2:19" ht="15.75" customHeight="1" x14ac:dyDescent="0.25">
      <c r="B9234" s="106"/>
      <c r="C9234" s="106"/>
      <c r="D9234" s="139"/>
      <c r="E9234" s="140"/>
      <c r="F9234" s="140"/>
      <c r="G9234" s="140"/>
      <c r="M9234" s="140"/>
      <c r="N9234" s="167"/>
      <c r="O9234" s="167"/>
      <c r="P9234" s="142"/>
      <c r="Q9234" s="142"/>
      <c r="R9234" s="142"/>
      <c r="S9234" s="139"/>
    </row>
    <row r="9235" spans="2:19" ht="15.75" customHeight="1" x14ac:dyDescent="0.25">
      <c r="B9235" s="106"/>
      <c r="C9235" s="106"/>
      <c r="D9235" s="139"/>
      <c r="E9235" s="140"/>
      <c r="F9235" s="140"/>
      <c r="G9235" s="140"/>
      <c r="M9235" s="140"/>
      <c r="N9235" s="167"/>
      <c r="O9235" s="167"/>
      <c r="P9235" s="142"/>
      <c r="Q9235" s="142"/>
      <c r="R9235" s="142"/>
      <c r="S9235" s="139"/>
    </row>
    <row r="9236" spans="2:19" ht="15.75" customHeight="1" x14ac:dyDescent="0.25">
      <c r="B9236" s="106"/>
      <c r="C9236" s="106"/>
      <c r="D9236" s="139"/>
      <c r="E9236" s="140"/>
      <c r="F9236" s="140"/>
      <c r="G9236" s="140"/>
      <c r="M9236" s="140"/>
      <c r="N9236" s="167"/>
      <c r="O9236" s="167"/>
      <c r="P9236" s="142"/>
      <c r="Q9236" s="142"/>
      <c r="R9236" s="142"/>
      <c r="S9236" s="139"/>
    </row>
    <row r="9237" spans="2:19" ht="15.75" customHeight="1" x14ac:dyDescent="0.25">
      <c r="B9237" s="106"/>
      <c r="C9237" s="106"/>
      <c r="D9237" s="139"/>
      <c r="E9237" s="140"/>
      <c r="F9237" s="140"/>
      <c r="G9237" s="140"/>
      <c r="M9237" s="140"/>
      <c r="N9237" s="167"/>
      <c r="O9237" s="167"/>
      <c r="P9237" s="142"/>
      <c r="Q9237" s="142"/>
      <c r="R9237" s="142"/>
      <c r="S9237" s="139"/>
    </row>
    <row r="9238" spans="2:19" ht="15.75" customHeight="1" x14ac:dyDescent="0.25">
      <c r="B9238" s="106"/>
      <c r="C9238" s="106"/>
      <c r="D9238" s="139"/>
      <c r="E9238" s="140"/>
      <c r="F9238" s="140"/>
      <c r="G9238" s="140"/>
      <c r="M9238" s="140"/>
      <c r="N9238" s="167"/>
      <c r="O9238" s="167"/>
      <c r="P9238" s="142"/>
      <c r="Q9238" s="142"/>
      <c r="R9238" s="142"/>
      <c r="S9238" s="139"/>
    </row>
    <row r="9239" spans="2:19" ht="15.75" customHeight="1" x14ac:dyDescent="0.25">
      <c r="B9239" s="106"/>
      <c r="C9239" s="106"/>
      <c r="D9239" s="139"/>
      <c r="E9239" s="140"/>
      <c r="F9239" s="140"/>
      <c r="G9239" s="140"/>
      <c r="M9239" s="140"/>
      <c r="N9239" s="167"/>
      <c r="O9239" s="167"/>
      <c r="P9239" s="142"/>
      <c r="Q9239" s="142"/>
      <c r="R9239" s="142"/>
      <c r="S9239" s="139"/>
    </row>
    <row r="9240" spans="2:19" ht="15.75" customHeight="1" x14ac:dyDescent="0.25">
      <c r="B9240" s="106"/>
      <c r="C9240" s="106"/>
      <c r="D9240" s="139"/>
      <c r="E9240" s="140"/>
      <c r="F9240" s="140"/>
      <c r="G9240" s="140"/>
      <c r="M9240" s="140"/>
      <c r="N9240" s="167"/>
      <c r="O9240" s="167"/>
      <c r="P9240" s="142"/>
      <c r="Q9240" s="142"/>
      <c r="R9240" s="142"/>
      <c r="S9240" s="139"/>
    </row>
    <row r="9241" spans="2:19" ht="15.75" customHeight="1" x14ac:dyDescent="0.25">
      <c r="B9241" s="106"/>
      <c r="C9241" s="106"/>
      <c r="D9241" s="139"/>
      <c r="E9241" s="140"/>
      <c r="F9241" s="140"/>
      <c r="G9241" s="140"/>
      <c r="M9241" s="140"/>
      <c r="N9241" s="167"/>
      <c r="O9241" s="167"/>
      <c r="P9241" s="142"/>
      <c r="Q9241" s="142"/>
      <c r="R9241" s="142"/>
      <c r="S9241" s="139"/>
    </row>
    <row r="9242" spans="2:19" ht="15.75" customHeight="1" x14ac:dyDescent="0.25">
      <c r="B9242" s="106"/>
      <c r="C9242" s="106"/>
      <c r="D9242" s="139"/>
      <c r="E9242" s="140"/>
      <c r="F9242" s="140"/>
      <c r="G9242" s="140"/>
      <c r="M9242" s="140"/>
      <c r="N9242" s="167"/>
      <c r="O9242" s="167"/>
      <c r="P9242" s="142"/>
      <c r="Q9242" s="142"/>
      <c r="R9242" s="142"/>
      <c r="S9242" s="139"/>
    </row>
    <row r="9243" spans="2:19" ht="15.75" customHeight="1" x14ac:dyDescent="0.25">
      <c r="B9243" s="106"/>
      <c r="C9243" s="106"/>
      <c r="D9243" s="139"/>
      <c r="E9243" s="140"/>
      <c r="F9243" s="140"/>
      <c r="G9243" s="140"/>
      <c r="M9243" s="140"/>
      <c r="N9243" s="167"/>
      <c r="O9243" s="167"/>
      <c r="P9243" s="142"/>
      <c r="Q9243" s="142"/>
      <c r="R9243" s="142"/>
      <c r="S9243" s="139"/>
    </row>
    <row r="9244" spans="2:19" ht="15.75" customHeight="1" x14ac:dyDescent="0.25">
      <c r="B9244" s="106"/>
      <c r="C9244" s="106"/>
      <c r="D9244" s="139"/>
      <c r="E9244" s="140"/>
      <c r="F9244" s="140"/>
      <c r="G9244" s="140"/>
      <c r="M9244" s="140"/>
      <c r="N9244" s="167"/>
      <c r="O9244" s="167"/>
      <c r="P9244" s="142"/>
      <c r="Q9244" s="142"/>
      <c r="R9244" s="142"/>
      <c r="S9244" s="139"/>
    </row>
    <row r="9245" spans="2:19" ht="15.75" customHeight="1" x14ac:dyDescent="0.25">
      <c r="B9245" s="106"/>
      <c r="C9245" s="106"/>
      <c r="D9245" s="139"/>
      <c r="E9245" s="140"/>
      <c r="F9245" s="140"/>
      <c r="G9245" s="140"/>
      <c r="M9245" s="140"/>
      <c r="N9245" s="167"/>
      <c r="O9245" s="167"/>
      <c r="P9245" s="142"/>
      <c r="Q9245" s="142"/>
      <c r="R9245" s="142"/>
      <c r="S9245" s="139"/>
    </row>
    <row r="9246" spans="2:19" ht="15.75" customHeight="1" x14ac:dyDescent="0.25">
      <c r="B9246" s="106"/>
      <c r="C9246" s="106"/>
      <c r="D9246" s="139"/>
      <c r="E9246" s="140"/>
      <c r="F9246" s="140"/>
      <c r="G9246" s="140"/>
      <c r="M9246" s="140"/>
      <c r="N9246" s="167"/>
      <c r="O9246" s="167"/>
      <c r="P9246" s="142"/>
      <c r="Q9246" s="142"/>
      <c r="R9246" s="142"/>
      <c r="S9246" s="139"/>
    </row>
    <row r="9247" spans="2:19" ht="15.75" customHeight="1" x14ac:dyDescent="0.25">
      <c r="B9247" s="106"/>
      <c r="C9247" s="106"/>
      <c r="D9247" s="139"/>
      <c r="E9247" s="140"/>
      <c r="F9247" s="140"/>
      <c r="G9247" s="140"/>
      <c r="M9247" s="140"/>
      <c r="N9247" s="167"/>
      <c r="O9247" s="167"/>
      <c r="P9247" s="142"/>
      <c r="Q9247" s="142"/>
      <c r="R9247" s="142"/>
      <c r="S9247" s="139"/>
    </row>
    <row r="9248" spans="2:19" ht="15.75" customHeight="1" x14ac:dyDescent="0.25">
      <c r="B9248" s="106"/>
      <c r="C9248" s="106"/>
      <c r="D9248" s="139"/>
      <c r="E9248" s="140"/>
      <c r="F9248" s="140"/>
      <c r="G9248" s="140"/>
      <c r="M9248" s="140"/>
      <c r="N9248" s="167"/>
      <c r="O9248" s="167"/>
      <c r="P9248" s="142"/>
      <c r="Q9248" s="142"/>
      <c r="R9248" s="142"/>
      <c r="S9248" s="139"/>
    </row>
    <row r="9249" spans="2:19" ht="15.75" customHeight="1" x14ac:dyDescent="0.25">
      <c r="B9249" s="106"/>
      <c r="C9249" s="106"/>
      <c r="D9249" s="139"/>
      <c r="E9249" s="140"/>
      <c r="F9249" s="140"/>
      <c r="G9249" s="140"/>
      <c r="M9249" s="140"/>
      <c r="N9249" s="167"/>
      <c r="O9249" s="167"/>
      <c r="P9249" s="142"/>
      <c r="Q9249" s="142"/>
      <c r="R9249" s="142"/>
      <c r="S9249" s="139"/>
    </row>
    <row r="9250" spans="2:19" ht="15.75" customHeight="1" x14ac:dyDescent="0.25">
      <c r="B9250" s="106"/>
      <c r="C9250" s="106"/>
      <c r="D9250" s="139"/>
      <c r="E9250" s="140"/>
      <c r="F9250" s="140"/>
      <c r="G9250" s="140"/>
      <c r="M9250" s="140"/>
      <c r="N9250" s="167"/>
      <c r="O9250" s="167"/>
      <c r="P9250" s="142"/>
      <c r="Q9250" s="142"/>
      <c r="R9250" s="142"/>
      <c r="S9250" s="139"/>
    </row>
    <row r="9251" spans="2:19" ht="15.75" customHeight="1" x14ac:dyDescent="0.25">
      <c r="B9251" s="106"/>
      <c r="C9251" s="106"/>
      <c r="D9251" s="139"/>
      <c r="E9251" s="140"/>
      <c r="F9251" s="140"/>
      <c r="G9251" s="140"/>
      <c r="M9251" s="140"/>
      <c r="N9251" s="167"/>
      <c r="O9251" s="167"/>
      <c r="P9251" s="142"/>
      <c r="Q9251" s="142"/>
      <c r="R9251" s="142"/>
      <c r="S9251" s="139"/>
    </row>
    <row r="9252" spans="2:19" ht="15.75" customHeight="1" x14ac:dyDescent="0.25">
      <c r="B9252" s="106"/>
      <c r="C9252" s="106"/>
      <c r="D9252" s="139"/>
      <c r="E9252" s="140"/>
      <c r="F9252" s="140"/>
      <c r="G9252" s="140"/>
      <c r="M9252" s="140"/>
      <c r="N9252" s="167"/>
      <c r="O9252" s="167"/>
      <c r="P9252" s="142"/>
      <c r="Q9252" s="142"/>
      <c r="R9252" s="142"/>
      <c r="S9252" s="139"/>
    </row>
    <row r="9253" spans="2:19" ht="15.75" customHeight="1" x14ac:dyDescent="0.25">
      <c r="B9253" s="106"/>
      <c r="C9253" s="106"/>
      <c r="D9253" s="139"/>
      <c r="E9253" s="140"/>
      <c r="F9253" s="140"/>
      <c r="G9253" s="140"/>
      <c r="M9253" s="140"/>
      <c r="N9253" s="167"/>
      <c r="O9253" s="167"/>
      <c r="P9253" s="142"/>
      <c r="Q9253" s="142"/>
      <c r="R9253" s="142"/>
      <c r="S9253" s="139"/>
    </row>
    <row r="9254" spans="2:19" ht="15.75" customHeight="1" x14ac:dyDescent="0.25">
      <c r="B9254" s="106"/>
      <c r="C9254" s="106"/>
      <c r="D9254" s="139"/>
      <c r="E9254" s="140"/>
      <c r="F9254" s="140"/>
      <c r="G9254" s="140"/>
      <c r="M9254" s="140"/>
      <c r="N9254" s="167"/>
      <c r="O9254" s="167"/>
      <c r="P9254" s="142"/>
      <c r="Q9254" s="142"/>
      <c r="R9254" s="142"/>
      <c r="S9254" s="139"/>
    </row>
    <row r="9255" spans="2:19" ht="15.75" customHeight="1" x14ac:dyDescent="0.25">
      <c r="B9255" s="106"/>
      <c r="C9255" s="106"/>
      <c r="D9255" s="139"/>
      <c r="E9255" s="140"/>
      <c r="F9255" s="140"/>
      <c r="G9255" s="140"/>
      <c r="M9255" s="140"/>
      <c r="N9255" s="167"/>
      <c r="O9255" s="167"/>
      <c r="P9255" s="142"/>
      <c r="Q9255" s="142"/>
      <c r="R9255" s="142"/>
      <c r="S9255" s="139"/>
    </row>
    <row r="9256" spans="2:19" ht="15.75" customHeight="1" x14ac:dyDescent="0.25">
      <c r="B9256" s="106"/>
      <c r="C9256" s="106"/>
      <c r="D9256" s="139"/>
      <c r="E9256" s="140"/>
      <c r="F9256" s="140"/>
      <c r="G9256" s="140"/>
      <c r="M9256" s="140"/>
      <c r="N9256" s="167"/>
      <c r="O9256" s="167"/>
      <c r="P9256" s="142"/>
      <c r="Q9256" s="142"/>
      <c r="R9256" s="142"/>
      <c r="S9256" s="139"/>
    </row>
    <row r="9257" spans="2:19" ht="15.75" customHeight="1" x14ac:dyDescent="0.25">
      <c r="B9257" s="106"/>
      <c r="C9257" s="106"/>
      <c r="D9257" s="139"/>
      <c r="E9257" s="140"/>
      <c r="F9257" s="140"/>
      <c r="G9257" s="140"/>
      <c r="M9257" s="140"/>
      <c r="N9257" s="167"/>
      <c r="O9257" s="167"/>
      <c r="P9257" s="142"/>
      <c r="Q9257" s="142"/>
      <c r="R9257" s="142"/>
      <c r="S9257" s="139"/>
    </row>
    <row r="9258" spans="2:19" ht="15.75" customHeight="1" x14ac:dyDescent="0.25">
      <c r="B9258" s="106"/>
      <c r="C9258" s="106"/>
      <c r="D9258" s="139"/>
      <c r="E9258" s="140"/>
      <c r="F9258" s="140"/>
      <c r="G9258" s="140"/>
      <c r="M9258" s="140"/>
      <c r="N9258" s="167"/>
      <c r="O9258" s="167"/>
      <c r="P9258" s="142"/>
      <c r="Q9258" s="142"/>
      <c r="R9258" s="142"/>
      <c r="S9258" s="139"/>
    </row>
    <row r="9259" spans="2:19" ht="15.75" customHeight="1" x14ac:dyDescent="0.25">
      <c r="B9259" s="106"/>
      <c r="C9259" s="106"/>
      <c r="D9259" s="139"/>
      <c r="E9259" s="140"/>
      <c r="F9259" s="140"/>
      <c r="G9259" s="140"/>
      <c r="M9259" s="140"/>
      <c r="N9259" s="167"/>
      <c r="O9259" s="167"/>
      <c r="P9259" s="142"/>
      <c r="Q9259" s="142"/>
      <c r="R9259" s="142"/>
      <c r="S9259" s="139"/>
    </row>
    <row r="9260" spans="2:19" ht="15.75" customHeight="1" x14ac:dyDescent="0.25">
      <c r="B9260" s="106"/>
      <c r="C9260" s="106"/>
      <c r="D9260" s="139"/>
      <c r="E9260" s="140"/>
      <c r="F9260" s="140"/>
      <c r="G9260" s="140"/>
      <c r="M9260" s="140"/>
      <c r="N9260" s="167"/>
      <c r="O9260" s="167"/>
      <c r="P9260" s="142"/>
      <c r="Q9260" s="142"/>
      <c r="R9260" s="142"/>
      <c r="S9260" s="139"/>
    </row>
    <row r="9261" spans="2:19" ht="15.75" customHeight="1" x14ac:dyDescent="0.25">
      <c r="B9261" s="106"/>
      <c r="C9261" s="106"/>
      <c r="D9261" s="139"/>
      <c r="E9261" s="140"/>
      <c r="F9261" s="140"/>
      <c r="G9261" s="140"/>
      <c r="M9261" s="140"/>
      <c r="N9261" s="167"/>
      <c r="O9261" s="167"/>
      <c r="P9261" s="142"/>
      <c r="Q9261" s="142"/>
      <c r="R9261" s="142"/>
      <c r="S9261" s="139"/>
    </row>
    <row r="9262" spans="2:19" ht="15.75" customHeight="1" x14ac:dyDescent="0.25">
      <c r="B9262" s="106"/>
      <c r="C9262" s="106"/>
      <c r="D9262" s="139"/>
      <c r="E9262" s="140"/>
      <c r="F9262" s="140"/>
      <c r="G9262" s="140"/>
      <c r="M9262" s="140"/>
      <c r="N9262" s="167"/>
      <c r="O9262" s="167"/>
      <c r="P9262" s="142"/>
      <c r="Q9262" s="142"/>
      <c r="R9262" s="142"/>
      <c r="S9262" s="139"/>
    </row>
    <row r="9263" spans="2:19" ht="15.75" customHeight="1" x14ac:dyDescent="0.25">
      <c r="B9263" s="106"/>
      <c r="C9263" s="106"/>
      <c r="D9263" s="139"/>
      <c r="E9263" s="140"/>
      <c r="F9263" s="140"/>
      <c r="G9263" s="140"/>
      <c r="M9263" s="140"/>
      <c r="N9263" s="167"/>
      <c r="O9263" s="167"/>
      <c r="P9263" s="142"/>
      <c r="Q9263" s="142"/>
      <c r="R9263" s="142"/>
      <c r="S9263" s="139"/>
    </row>
    <row r="9264" spans="2:19" ht="15.75" customHeight="1" x14ac:dyDescent="0.25">
      <c r="B9264" s="106"/>
      <c r="C9264" s="106"/>
      <c r="D9264" s="139"/>
      <c r="E9264" s="140"/>
      <c r="F9264" s="140"/>
      <c r="G9264" s="140"/>
      <c r="M9264" s="140"/>
      <c r="N9264" s="167"/>
      <c r="O9264" s="167"/>
      <c r="P9264" s="142"/>
      <c r="Q9264" s="142"/>
      <c r="R9264" s="142"/>
      <c r="S9264" s="139"/>
    </row>
    <row r="9265" spans="2:19" ht="15.75" customHeight="1" x14ac:dyDescent="0.25">
      <c r="B9265" s="106"/>
      <c r="C9265" s="106"/>
      <c r="D9265" s="139"/>
      <c r="E9265" s="140"/>
      <c r="F9265" s="140"/>
      <c r="G9265" s="140"/>
      <c r="M9265" s="140"/>
      <c r="N9265" s="167"/>
      <c r="O9265" s="167"/>
      <c r="P9265" s="142"/>
      <c r="Q9265" s="142"/>
      <c r="R9265" s="142"/>
      <c r="S9265" s="139"/>
    </row>
    <row r="9266" spans="2:19" ht="15.75" customHeight="1" x14ac:dyDescent="0.25">
      <c r="B9266" s="106"/>
      <c r="C9266" s="106"/>
      <c r="D9266" s="139"/>
      <c r="E9266" s="140"/>
      <c r="F9266" s="140"/>
      <c r="G9266" s="140"/>
      <c r="M9266" s="140"/>
      <c r="N9266" s="167"/>
      <c r="O9266" s="167"/>
      <c r="P9266" s="142"/>
      <c r="Q9266" s="142"/>
      <c r="R9266" s="142"/>
      <c r="S9266" s="139"/>
    </row>
    <row r="9267" spans="2:19" ht="15.75" customHeight="1" x14ac:dyDescent="0.25">
      <c r="B9267" s="106"/>
      <c r="C9267" s="106"/>
      <c r="D9267" s="139"/>
      <c r="E9267" s="140"/>
      <c r="F9267" s="140"/>
      <c r="G9267" s="140"/>
      <c r="M9267" s="140"/>
      <c r="N9267" s="167"/>
      <c r="O9267" s="167"/>
      <c r="P9267" s="142"/>
      <c r="Q9267" s="142"/>
      <c r="R9267" s="142"/>
      <c r="S9267" s="139"/>
    </row>
    <row r="9268" spans="2:19" ht="15.75" customHeight="1" x14ac:dyDescent="0.25">
      <c r="B9268" s="106"/>
      <c r="C9268" s="106"/>
      <c r="D9268" s="139"/>
      <c r="E9268" s="140"/>
      <c r="F9268" s="140"/>
      <c r="G9268" s="140"/>
      <c r="M9268" s="140"/>
      <c r="N9268" s="167"/>
      <c r="O9268" s="167"/>
      <c r="P9268" s="142"/>
      <c r="Q9268" s="142"/>
      <c r="R9268" s="142"/>
      <c r="S9268" s="139"/>
    </row>
    <row r="9269" spans="2:19" ht="15.75" customHeight="1" x14ac:dyDescent="0.25">
      <c r="B9269" s="106"/>
      <c r="C9269" s="106"/>
      <c r="D9269" s="139"/>
      <c r="E9269" s="140"/>
      <c r="F9269" s="140"/>
      <c r="G9269" s="140"/>
      <c r="M9269" s="140"/>
      <c r="N9269" s="167"/>
      <c r="O9269" s="167"/>
      <c r="P9269" s="142"/>
      <c r="Q9269" s="142"/>
      <c r="R9269" s="142"/>
      <c r="S9269" s="139"/>
    </row>
    <row r="9270" spans="2:19" ht="15.75" customHeight="1" x14ac:dyDescent="0.25">
      <c r="B9270" s="106"/>
      <c r="C9270" s="106"/>
      <c r="D9270" s="139"/>
      <c r="E9270" s="140"/>
      <c r="F9270" s="140"/>
      <c r="G9270" s="140"/>
      <c r="M9270" s="140"/>
      <c r="N9270" s="167"/>
      <c r="O9270" s="167"/>
      <c r="P9270" s="142"/>
      <c r="Q9270" s="142"/>
      <c r="R9270" s="142"/>
      <c r="S9270" s="139"/>
    </row>
    <row r="9271" spans="2:19" ht="15.75" customHeight="1" x14ac:dyDescent="0.25">
      <c r="B9271" s="106"/>
      <c r="C9271" s="106"/>
      <c r="D9271" s="139"/>
      <c r="E9271" s="140"/>
      <c r="F9271" s="140"/>
      <c r="G9271" s="140"/>
      <c r="M9271" s="140"/>
      <c r="N9271" s="167"/>
      <c r="O9271" s="167"/>
      <c r="P9271" s="142"/>
      <c r="Q9271" s="142"/>
      <c r="R9271" s="142"/>
      <c r="S9271" s="139"/>
    </row>
    <row r="9272" spans="2:19" ht="15.75" customHeight="1" x14ac:dyDescent="0.25">
      <c r="B9272" s="106"/>
      <c r="C9272" s="106"/>
      <c r="D9272" s="139"/>
      <c r="E9272" s="140"/>
      <c r="F9272" s="140"/>
      <c r="G9272" s="140"/>
      <c r="M9272" s="140"/>
      <c r="N9272" s="167"/>
      <c r="O9272" s="167"/>
      <c r="P9272" s="142"/>
      <c r="Q9272" s="142"/>
      <c r="R9272" s="142"/>
      <c r="S9272" s="139"/>
    </row>
    <row r="9273" spans="2:19" ht="15.75" customHeight="1" x14ac:dyDescent="0.25">
      <c r="B9273" s="106"/>
      <c r="C9273" s="106"/>
      <c r="D9273" s="139"/>
      <c r="E9273" s="140"/>
      <c r="F9273" s="140"/>
      <c r="G9273" s="140"/>
      <c r="M9273" s="140"/>
      <c r="N9273" s="167"/>
      <c r="O9273" s="167"/>
      <c r="P9273" s="142"/>
      <c r="Q9273" s="142"/>
      <c r="R9273" s="142"/>
      <c r="S9273" s="139"/>
    </row>
    <row r="9274" spans="2:19" ht="15.75" customHeight="1" x14ac:dyDescent="0.25">
      <c r="B9274" s="106"/>
      <c r="C9274" s="106"/>
      <c r="D9274" s="139"/>
      <c r="E9274" s="140"/>
      <c r="F9274" s="140"/>
      <c r="G9274" s="140"/>
      <c r="M9274" s="140"/>
      <c r="N9274" s="167"/>
      <c r="O9274" s="167"/>
      <c r="P9274" s="142"/>
      <c r="Q9274" s="142"/>
      <c r="R9274" s="142"/>
      <c r="S9274" s="139"/>
    </row>
    <row r="9275" spans="2:19" ht="15.75" customHeight="1" x14ac:dyDescent="0.25">
      <c r="B9275" s="106"/>
      <c r="C9275" s="106"/>
      <c r="D9275" s="139"/>
      <c r="E9275" s="140"/>
      <c r="F9275" s="140"/>
      <c r="G9275" s="140"/>
      <c r="M9275" s="140"/>
      <c r="N9275" s="167"/>
      <c r="O9275" s="167"/>
      <c r="P9275" s="142"/>
      <c r="Q9275" s="142"/>
      <c r="R9275" s="142"/>
      <c r="S9275" s="139"/>
    </row>
    <row r="9276" spans="2:19" ht="15.75" customHeight="1" x14ac:dyDescent="0.25">
      <c r="B9276" s="106"/>
      <c r="C9276" s="106"/>
      <c r="D9276" s="139"/>
      <c r="E9276" s="140"/>
      <c r="F9276" s="140"/>
      <c r="G9276" s="140"/>
      <c r="M9276" s="140"/>
      <c r="N9276" s="167"/>
      <c r="O9276" s="167"/>
      <c r="P9276" s="142"/>
      <c r="Q9276" s="142"/>
      <c r="R9276" s="142"/>
      <c r="S9276" s="139"/>
    </row>
    <row r="9277" spans="2:19" ht="15.75" customHeight="1" x14ac:dyDescent="0.25">
      <c r="B9277" s="106"/>
      <c r="C9277" s="106"/>
      <c r="D9277" s="139"/>
      <c r="E9277" s="140"/>
      <c r="F9277" s="140"/>
      <c r="G9277" s="140"/>
      <c r="M9277" s="140"/>
      <c r="N9277" s="167"/>
      <c r="O9277" s="167"/>
      <c r="P9277" s="142"/>
      <c r="Q9277" s="142"/>
      <c r="R9277" s="142"/>
      <c r="S9277" s="139"/>
    </row>
    <row r="9278" spans="2:19" ht="15.75" customHeight="1" x14ac:dyDescent="0.25">
      <c r="B9278" s="106"/>
      <c r="C9278" s="106"/>
      <c r="D9278" s="139"/>
      <c r="E9278" s="140"/>
      <c r="F9278" s="140"/>
      <c r="G9278" s="140"/>
      <c r="M9278" s="140"/>
      <c r="N9278" s="167"/>
      <c r="O9278" s="167"/>
      <c r="P9278" s="142"/>
      <c r="Q9278" s="142"/>
      <c r="R9278" s="142"/>
      <c r="S9278" s="139"/>
    </row>
    <row r="9279" spans="2:19" ht="15.75" customHeight="1" x14ac:dyDescent="0.25">
      <c r="B9279" s="106"/>
      <c r="C9279" s="106"/>
      <c r="D9279" s="139"/>
      <c r="E9279" s="140"/>
      <c r="F9279" s="140"/>
      <c r="G9279" s="140"/>
      <c r="M9279" s="140"/>
      <c r="N9279" s="167"/>
      <c r="O9279" s="167"/>
      <c r="P9279" s="142"/>
      <c r="Q9279" s="142"/>
      <c r="R9279" s="142"/>
      <c r="S9279" s="139"/>
    </row>
    <row r="9280" spans="2:19" ht="15.75" customHeight="1" x14ac:dyDescent="0.25">
      <c r="B9280" s="106"/>
      <c r="C9280" s="106"/>
      <c r="D9280" s="139"/>
      <c r="E9280" s="140"/>
      <c r="F9280" s="140"/>
      <c r="G9280" s="140"/>
      <c r="M9280" s="140"/>
      <c r="N9280" s="167"/>
      <c r="O9280" s="167"/>
      <c r="P9280" s="142"/>
      <c r="Q9280" s="142"/>
      <c r="R9280" s="142"/>
      <c r="S9280" s="139"/>
    </row>
    <row r="9281" spans="2:19" ht="15.75" customHeight="1" x14ac:dyDescent="0.25">
      <c r="B9281" s="106"/>
      <c r="C9281" s="106"/>
      <c r="D9281" s="139"/>
      <c r="E9281" s="140"/>
      <c r="F9281" s="140"/>
      <c r="G9281" s="140"/>
      <c r="M9281" s="140"/>
      <c r="N9281" s="167"/>
      <c r="O9281" s="167"/>
      <c r="P9281" s="142"/>
      <c r="Q9281" s="142"/>
      <c r="R9281" s="142"/>
      <c r="S9281" s="139"/>
    </row>
    <row r="9282" spans="2:19" ht="15.75" customHeight="1" x14ac:dyDescent="0.25">
      <c r="B9282" s="106"/>
      <c r="C9282" s="106"/>
      <c r="D9282" s="139"/>
      <c r="E9282" s="140"/>
      <c r="F9282" s="140"/>
      <c r="G9282" s="140"/>
      <c r="M9282" s="140"/>
      <c r="N9282" s="167"/>
      <c r="O9282" s="167"/>
      <c r="P9282" s="142"/>
      <c r="Q9282" s="142"/>
      <c r="R9282" s="142"/>
      <c r="S9282" s="139"/>
    </row>
    <row r="9283" spans="2:19" ht="15.75" customHeight="1" x14ac:dyDescent="0.25">
      <c r="B9283" s="106"/>
      <c r="C9283" s="106"/>
      <c r="D9283" s="139"/>
      <c r="E9283" s="140"/>
      <c r="F9283" s="140"/>
      <c r="G9283" s="140"/>
      <c r="M9283" s="140"/>
      <c r="N9283" s="167"/>
      <c r="O9283" s="167"/>
      <c r="P9283" s="142"/>
      <c r="Q9283" s="142"/>
      <c r="R9283" s="142"/>
      <c r="S9283" s="139"/>
    </row>
    <row r="9284" spans="2:19" ht="15.75" customHeight="1" x14ac:dyDescent="0.25">
      <c r="B9284" s="106"/>
      <c r="C9284" s="106"/>
      <c r="D9284" s="139"/>
      <c r="E9284" s="140"/>
      <c r="F9284" s="140"/>
      <c r="G9284" s="140"/>
      <c r="M9284" s="140"/>
      <c r="N9284" s="167"/>
      <c r="O9284" s="167"/>
      <c r="P9284" s="142"/>
      <c r="Q9284" s="142"/>
      <c r="R9284" s="142"/>
      <c r="S9284" s="139"/>
    </row>
    <row r="9285" spans="2:19" ht="15.75" customHeight="1" x14ac:dyDescent="0.25">
      <c r="B9285" s="106"/>
      <c r="C9285" s="106"/>
      <c r="D9285" s="139"/>
      <c r="E9285" s="140"/>
      <c r="F9285" s="140"/>
      <c r="G9285" s="140"/>
      <c r="M9285" s="140"/>
      <c r="N9285" s="167"/>
      <c r="O9285" s="167"/>
      <c r="P9285" s="142"/>
      <c r="Q9285" s="142"/>
      <c r="R9285" s="142"/>
      <c r="S9285" s="139"/>
    </row>
    <row r="9286" spans="2:19" ht="15.75" customHeight="1" x14ac:dyDescent="0.25">
      <c r="B9286" s="106"/>
      <c r="C9286" s="106"/>
      <c r="D9286" s="139"/>
      <c r="E9286" s="140"/>
      <c r="F9286" s="140"/>
      <c r="G9286" s="140"/>
      <c r="M9286" s="140"/>
      <c r="N9286" s="167"/>
      <c r="O9286" s="167"/>
      <c r="P9286" s="142"/>
      <c r="Q9286" s="142"/>
      <c r="R9286" s="142"/>
      <c r="S9286" s="139"/>
    </row>
    <row r="9287" spans="2:19" ht="15.75" customHeight="1" x14ac:dyDescent="0.25">
      <c r="B9287" s="106"/>
      <c r="C9287" s="106"/>
      <c r="D9287" s="139"/>
      <c r="E9287" s="140"/>
      <c r="F9287" s="140"/>
      <c r="G9287" s="140"/>
      <c r="M9287" s="140"/>
      <c r="N9287" s="167"/>
      <c r="O9287" s="167"/>
      <c r="P9287" s="142"/>
      <c r="Q9287" s="142"/>
      <c r="R9287" s="142"/>
      <c r="S9287" s="139"/>
    </row>
    <row r="9288" spans="2:19" ht="15.75" customHeight="1" x14ac:dyDescent="0.25">
      <c r="B9288" s="106"/>
      <c r="C9288" s="106"/>
      <c r="D9288" s="139"/>
      <c r="E9288" s="140"/>
      <c r="F9288" s="140"/>
      <c r="G9288" s="140"/>
      <c r="M9288" s="140"/>
      <c r="N9288" s="167"/>
      <c r="O9288" s="167"/>
      <c r="P9288" s="142"/>
      <c r="Q9288" s="142"/>
      <c r="R9288" s="142"/>
      <c r="S9288" s="139"/>
    </row>
    <row r="9289" spans="2:19" ht="15.75" customHeight="1" x14ac:dyDescent="0.25">
      <c r="B9289" s="106"/>
      <c r="C9289" s="106"/>
      <c r="D9289" s="139"/>
      <c r="E9289" s="140"/>
      <c r="F9289" s="140"/>
      <c r="G9289" s="140"/>
      <c r="M9289" s="140"/>
      <c r="N9289" s="167"/>
      <c r="O9289" s="167"/>
      <c r="P9289" s="142"/>
      <c r="Q9289" s="142"/>
      <c r="R9289" s="142"/>
      <c r="S9289" s="139"/>
    </row>
    <row r="9290" spans="2:19" ht="15.75" customHeight="1" x14ac:dyDescent="0.25">
      <c r="B9290" s="106"/>
      <c r="C9290" s="106"/>
      <c r="D9290" s="139"/>
      <c r="E9290" s="140"/>
      <c r="F9290" s="140"/>
      <c r="G9290" s="140"/>
      <c r="M9290" s="140"/>
      <c r="N9290" s="167"/>
      <c r="O9290" s="167"/>
      <c r="P9290" s="142"/>
      <c r="Q9290" s="142"/>
      <c r="R9290" s="142"/>
      <c r="S9290" s="139"/>
    </row>
    <row r="9291" spans="2:19" ht="15.75" customHeight="1" x14ac:dyDescent="0.25">
      <c r="B9291" s="106"/>
      <c r="C9291" s="106"/>
      <c r="D9291" s="139"/>
      <c r="E9291" s="140"/>
      <c r="F9291" s="140"/>
      <c r="G9291" s="140"/>
      <c r="M9291" s="140"/>
      <c r="N9291" s="167"/>
      <c r="O9291" s="167"/>
      <c r="P9291" s="142"/>
      <c r="Q9291" s="142"/>
      <c r="R9291" s="142"/>
      <c r="S9291" s="139"/>
    </row>
    <row r="9292" spans="2:19" ht="15.75" customHeight="1" x14ac:dyDescent="0.25">
      <c r="B9292" s="106"/>
      <c r="C9292" s="106"/>
      <c r="D9292" s="139"/>
      <c r="E9292" s="140"/>
      <c r="F9292" s="140"/>
      <c r="G9292" s="140"/>
      <c r="M9292" s="140"/>
      <c r="N9292" s="167"/>
      <c r="O9292" s="167"/>
      <c r="P9292" s="142"/>
      <c r="Q9292" s="142"/>
      <c r="R9292" s="142"/>
      <c r="S9292" s="139"/>
    </row>
    <row r="9293" spans="2:19" ht="15.75" customHeight="1" x14ac:dyDescent="0.25">
      <c r="B9293" s="106"/>
      <c r="C9293" s="106"/>
      <c r="D9293" s="139"/>
      <c r="E9293" s="140"/>
      <c r="F9293" s="140"/>
      <c r="G9293" s="140"/>
      <c r="M9293" s="140"/>
      <c r="N9293" s="167"/>
      <c r="O9293" s="167"/>
      <c r="P9293" s="142"/>
      <c r="Q9293" s="142"/>
      <c r="R9293" s="142"/>
      <c r="S9293" s="139"/>
    </row>
    <row r="9294" spans="2:19" ht="15.75" customHeight="1" x14ac:dyDescent="0.25">
      <c r="B9294" s="106"/>
      <c r="C9294" s="106"/>
      <c r="D9294" s="139"/>
      <c r="E9294" s="140"/>
      <c r="F9294" s="140"/>
      <c r="G9294" s="140"/>
      <c r="M9294" s="140"/>
      <c r="N9294" s="167"/>
      <c r="O9294" s="167"/>
      <c r="P9294" s="142"/>
      <c r="Q9294" s="142"/>
      <c r="R9294" s="142"/>
      <c r="S9294" s="139"/>
    </row>
    <row r="9295" spans="2:19" ht="15.75" customHeight="1" x14ac:dyDescent="0.25">
      <c r="B9295" s="106"/>
      <c r="C9295" s="106"/>
      <c r="D9295" s="139"/>
      <c r="E9295" s="140"/>
      <c r="F9295" s="140"/>
      <c r="G9295" s="140"/>
      <c r="M9295" s="140"/>
      <c r="N9295" s="167"/>
      <c r="O9295" s="167"/>
      <c r="P9295" s="142"/>
      <c r="Q9295" s="142"/>
      <c r="R9295" s="142"/>
      <c r="S9295" s="139"/>
    </row>
    <row r="9296" spans="2:19" ht="15.75" customHeight="1" x14ac:dyDescent="0.25">
      <c r="B9296" s="106"/>
      <c r="C9296" s="106"/>
      <c r="D9296" s="139"/>
      <c r="E9296" s="140"/>
      <c r="F9296" s="140"/>
      <c r="G9296" s="140"/>
      <c r="M9296" s="140"/>
      <c r="N9296" s="167"/>
      <c r="O9296" s="167"/>
      <c r="P9296" s="142"/>
      <c r="Q9296" s="142"/>
      <c r="R9296" s="142"/>
      <c r="S9296" s="139"/>
    </row>
    <row r="9297" spans="2:19" ht="15.75" customHeight="1" x14ac:dyDescent="0.25">
      <c r="B9297" s="106"/>
      <c r="C9297" s="106"/>
      <c r="D9297" s="139"/>
      <c r="E9297" s="140"/>
      <c r="F9297" s="140"/>
      <c r="G9297" s="140"/>
      <c r="M9297" s="140"/>
      <c r="N9297" s="167"/>
      <c r="O9297" s="167"/>
      <c r="P9297" s="142"/>
      <c r="Q9297" s="142"/>
      <c r="R9297" s="142"/>
      <c r="S9297" s="139"/>
    </row>
    <row r="9298" spans="2:19" ht="15.75" customHeight="1" x14ac:dyDescent="0.25">
      <c r="B9298" s="106"/>
      <c r="C9298" s="106"/>
      <c r="D9298" s="139"/>
      <c r="E9298" s="140"/>
      <c r="F9298" s="140"/>
      <c r="G9298" s="140"/>
      <c r="M9298" s="140"/>
      <c r="N9298" s="167"/>
      <c r="O9298" s="167"/>
      <c r="P9298" s="142"/>
      <c r="Q9298" s="142"/>
      <c r="R9298" s="142"/>
      <c r="S9298" s="139"/>
    </row>
    <row r="9299" spans="2:19" ht="15.75" customHeight="1" x14ac:dyDescent="0.25">
      <c r="B9299" s="106"/>
      <c r="C9299" s="106"/>
      <c r="D9299" s="139"/>
      <c r="E9299" s="140"/>
      <c r="F9299" s="140"/>
      <c r="G9299" s="140"/>
      <c r="M9299" s="140"/>
      <c r="N9299" s="167"/>
      <c r="O9299" s="167"/>
      <c r="P9299" s="142"/>
      <c r="Q9299" s="142"/>
      <c r="R9299" s="142"/>
      <c r="S9299" s="139"/>
    </row>
    <row r="9300" spans="2:19" ht="15.75" customHeight="1" x14ac:dyDescent="0.25">
      <c r="B9300" s="106"/>
      <c r="C9300" s="106"/>
      <c r="D9300" s="139"/>
      <c r="E9300" s="140"/>
      <c r="F9300" s="140"/>
      <c r="G9300" s="140"/>
      <c r="M9300" s="140"/>
      <c r="N9300" s="167"/>
      <c r="O9300" s="167"/>
      <c r="P9300" s="142"/>
      <c r="Q9300" s="142"/>
      <c r="R9300" s="142"/>
      <c r="S9300" s="139"/>
    </row>
    <row r="9301" spans="2:19" ht="15.75" customHeight="1" x14ac:dyDescent="0.25">
      <c r="B9301" s="106"/>
      <c r="C9301" s="106"/>
      <c r="D9301" s="139"/>
      <c r="E9301" s="140"/>
      <c r="F9301" s="140"/>
      <c r="G9301" s="140"/>
      <c r="M9301" s="140"/>
      <c r="N9301" s="167"/>
      <c r="O9301" s="167"/>
      <c r="P9301" s="142"/>
      <c r="Q9301" s="142"/>
      <c r="R9301" s="142"/>
      <c r="S9301" s="139"/>
    </row>
    <row r="9302" spans="2:19" ht="15.75" customHeight="1" x14ac:dyDescent="0.25">
      <c r="B9302" s="106"/>
      <c r="C9302" s="106"/>
      <c r="D9302" s="139"/>
      <c r="E9302" s="140"/>
      <c r="F9302" s="140"/>
      <c r="G9302" s="140"/>
      <c r="M9302" s="140"/>
      <c r="N9302" s="167"/>
      <c r="O9302" s="167"/>
      <c r="P9302" s="142"/>
      <c r="Q9302" s="142"/>
      <c r="R9302" s="142"/>
      <c r="S9302" s="139"/>
    </row>
    <row r="9303" spans="2:19" ht="15.75" customHeight="1" x14ac:dyDescent="0.25">
      <c r="B9303" s="106"/>
      <c r="C9303" s="106"/>
      <c r="D9303" s="139"/>
      <c r="E9303" s="140"/>
      <c r="F9303" s="140"/>
      <c r="G9303" s="140"/>
      <c r="M9303" s="140"/>
      <c r="N9303" s="167"/>
      <c r="O9303" s="167"/>
      <c r="P9303" s="142"/>
      <c r="Q9303" s="142"/>
      <c r="R9303" s="142"/>
      <c r="S9303" s="139"/>
    </row>
    <row r="9304" spans="2:19" ht="15.75" customHeight="1" x14ac:dyDescent="0.25">
      <c r="B9304" s="106"/>
      <c r="C9304" s="106"/>
      <c r="D9304" s="139"/>
      <c r="E9304" s="140"/>
      <c r="F9304" s="140"/>
      <c r="G9304" s="140"/>
      <c r="M9304" s="140"/>
      <c r="N9304" s="167"/>
      <c r="O9304" s="167"/>
      <c r="P9304" s="142"/>
      <c r="Q9304" s="142"/>
      <c r="R9304" s="142"/>
      <c r="S9304" s="139"/>
    </row>
    <row r="9305" spans="2:19" ht="15.75" customHeight="1" x14ac:dyDescent="0.25">
      <c r="B9305" s="106"/>
      <c r="C9305" s="106"/>
      <c r="D9305" s="139"/>
      <c r="E9305" s="140"/>
      <c r="F9305" s="140"/>
      <c r="G9305" s="140"/>
      <c r="M9305" s="140"/>
      <c r="N9305" s="167"/>
      <c r="O9305" s="167"/>
      <c r="P9305" s="142"/>
      <c r="Q9305" s="142"/>
      <c r="R9305" s="142"/>
      <c r="S9305" s="139"/>
    </row>
    <row r="9306" spans="2:19" ht="15.75" customHeight="1" x14ac:dyDescent="0.25">
      <c r="B9306" s="106"/>
      <c r="C9306" s="106"/>
      <c r="D9306" s="139"/>
      <c r="E9306" s="140"/>
      <c r="F9306" s="140"/>
      <c r="G9306" s="140"/>
      <c r="M9306" s="140"/>
      <c r="N9306" s="167"/>
      <c r="O9306" s="167"/>
      <c r="P9306" s="142"/>
      <c r="Q9306" s="142"/>
      <c r="R9306" s="142"/>
      <c r="S9306" s="139"/>
    </row>
    <row r="9307" spans="2:19" ht="15.75" customHeight="1" x14ac:dyDescent="0.25">
      <c r="B9307" s="106"/>
      <c r="C9307" s="106"/>
      <c r="D9307" s="139"/>
      <c r="E9307" s="140"/>
      <c r="F9307" s="140"/>
      <c r="G9307" s="140"/>
      <c r="M9307" s="140"/>
      <c r="N9307" s="167"/>
      <c r="O9307" s="167"/>
      <c r="P9307" s="142"/>
      <c r="Q9307" s="142"/>
      <c r="R9307" s="142"/>
      <c r="S9307" s="139"/>
    </row>
    <row r="9308" spans="2:19" ht="15.75" customHeight="1" x14ac:dyDescent="0.25">
      <c r="B9308" s="106"/>
      <c r="C9308" s="106"/>
      <c r="D9308" s="139"/>
      <c r="E9308" s="140"/>
      <c r="F9308" s="140"/>
      <c r="G9308" s="140"/>
      <c r="M9308" s="140"/>
      <c r="N9308" s="167"/>
      <c r="O9308" s="167"/>
      <c r="P9308" s="142"/>
      <c r="Q9308" s="142"/>
      <c r="R9308" s="142"/>
      <c r="S9308" s="139"/>
    </row>
    <row r="9309" spans="2:19" ht="15.75" customHeight="1" x14ac:dyDescent="0.25">
      <c r="B9309" s="106"/>
      <c r="C9309" s="106"/>
      <c r="D9309" s="139"/>
      <c r="E9309" s="140"/>
      <c r="F9309" s="140"/>
      <c r="G9309" s="140"/>
      <c r="M9309" s="140"/>
      <c r="N9309" s="167"/>
      <c r="O9309" s="167"/>
      <c r="P9309" s="142"/>
      <c r="Q9309" s="142"/>
      <c r="R9309" s="142"/>
      <c r="S9309" s="139"/>
    </row>
    <row r="9310" spans="2:19" ht="15.75" customHeight="1" x14ac:dyDescent="0.25">
      <c r="B9310" s="106"/>
      <c r="C9310" s="106"/>
      <c r="D9310" s="139"/>
      <c r="E9310" s="140"/>
      <c r="F9310" s="140"/>
      <c r="G9310" s="140"/>
      <c r="M9310" s="140"/>
      <c r="N9310" s="167"/>
      <c r="O9310" s="167"/>
      <c r="P9310" s="142"/>
      <c r="Q9310" s="142"/>
      <c r="R9310" s="142"/>
      <c r="S9310" s="139"/>
    </row>
    <row r="9311" spans="2:19" ht="15.75" customHeight="1" x14ac:dyDescent="0.25">
      <c r="B9311" s="106"/>
      <c r="C9311" s="106"/>
      <c r="D9311" s="139"/>
      <c r="E9311" s="140"/>
      <c r="F9311" s="140"/>
      <c r="G9311" s="140"/>
      <c r="M9311" s="140"/>
      <c r="N9311" s="167"/>
      <c r="O9311" s="167"/>
      <c r="P9311" s="142"/>
      <c r="Q9311" s="142"/>
      <c r="R9311" s="142"/>
      <c r="S9311" s="139"/>
    </row>
    <row r="9312" spans="2:19" ht="15.75" customHeight="1" x14ac:dyDescent="0.25">
      <c r="B9312" s="106"/>
      <c r="C9312" s="106"/>
      <c r="D9312" s="139"/>
      <c r="E9312" s="140"/>
      <c r="F9312" s="140"/>
      <c r="G9312" s="140"/>
      <c r="M9312" s="140"/>
      <c r="N9312" s="167"/>
      <c r="O9312" s="167"/>
      <c r="P9312" s="142"/>
      <c r="Q9312" s="142"/>
      <c r="R9312" s="142"/>
      <c r="S9312" s="139"/>
    </row>
    <row r="9313" spans="2:19" ht="15.75" customHeight="1" x14ac:dyDescent="0.25">
      <c r="B9313" s="106"/>
      <c r="C9313" s="106"/>
      <c r="D9313" s="139"/>
      <c r="E9313" s="140"/>
      <c r="F9313" s="140"/>
      <c r="G9313" s="140"/>
      <c r="M9313" s="140"/>
      <c r="N9313" s="167"/>
      <c r="O9313" s="167"/>
      <c r="P9313" s="142"/>
      <c r="Q9313" s="142"/>
      <c r="R9313" s="142"/>
      <c r="S9313" s="139"/>
    </row>
    <row r="9314" spans="2:19" ht="15.75" customHeight="1" x14ac:dyDescent="0.25">
      <c r="B9314" s="106"/>
      <c r="C9314" s="106"/>
      <c r="D9314" s="139"/>
      <c r="E9314" s="140"/>
      <c r="F9314" s="140"/>
      <c r="G9314" s="140"/>
      <c r="M9314" s="140"/>
      <c r="N9314" s="167"/>
      <c r="O9314" s="167"/>
      <c r="P9314" s="142"/>
      <c r="Q9314" s="142"/>
      <c r="R9314" s="142"/>
      <c r="S9314" s="139"/>
    </row>
    <row r="9315" spans="2:19" ht="15.75" customHeight="1" x14ac:dyDescent="0.25">
      <c r="B9315" s="106"/>
      <c r="C9315" s="106"/>
      <c r="D9315" s="139"/>
      <c r="E9315" s="140"/>
      <c r="F9315" s="140"/>
      <c r="G9315" s="140"/>
      <c r="M9315" s="140"/>
      <c r="N9315" s="167"/>
      <c r="O9315" s="167"/>
      <c r="P9315" s="142"/>
      <c r="Q9315" s="142"/>
      <c r="R9315" s="142"/>
      <c r="S9315" s="139"/>
    </row>
    <row r="9316" spans="2:19" ht="15.75" customHeight="1" x14ac:dyDescent="0.25">
      <c r="B9316" s="106"/>
      <c r="C9316" s="106"/>
      <c r="D9316" s="139"/>
      <c r="E9316" s="140"/>
      <c r="F9316" s="140"/>
      <c r="G9316" s="140"/>
      <c r="M9316" s="140"/>
      <c r="N9316" s="167"/>
      <c r="O9316" s="167"/>
      <c r="P9316" s="142"/>
      <c r="Q9316" s="142"/>
      <c r="R9316" s="142"/>
      <c r="S9316" s="139"/>
    </row>
    <row r="9317" spans="2:19" ht="15.75" customHeight="1" x14ac:dyDescent="0.25">
      <c r="B9317" s="106"/>
      <c r="C9317" s="106"/>
      <c r="D9317" s="139"/>
      <c r="E9317" s="140"/>
      <c r="F9317" s="140"/>
      <c r="G9317" s="140"/>
      <c r="M9317" s="140"/>
      <c r="N9317" s="167"/>
      <c r="O9317" s="167"/>
      <c r="P9317" s="142"/>
      <c r="Q9317" s="142"/>
      <c r="R9317" s="142"/>
      <c r="S9317" s="139"/>
    </row>
    <row r="9318" spans="2:19" ht="15.75" customHeight="1" x14ac:dyDescent="0.25">
      <c r="B9318" s="106"/>
      <c r="C9318" s="106"/>
      <c r="D9318" s="139"/>
      <c r="E9318" s="140"/>
      <c r="F9318" s="140"/>
      <c r="G9318" s="140"/>
      <c r="M9318" s="140"/>
      <c r="N9318" s="167"/>
      <c r="O9318" s="167"/>
      <c r="P9318" s="142"/>
      <c r="Q9318" s="142"/>
      <c r="R9318" s="142"/>
      <c r="S9318" s="139"/>
    </row>
    <row r="9319" spans="2:19" ht="15.75" customHeight="1" x14ac:dyDescent="0.25">
      <c r="B9319" s="106"/>
      <c r="C9319" s="106"/>
      <c r="D9319" s="139"/>
      <c r="E9319" s="140"/>
      <c r="F9319" s="140"/>
      <c r="G9319" s="140"/>
      <c r="M9319" s="140"/>
      <c r="N9319" s="167"/>
      <c r="O9319" s="167"/>
      <c r="P9319" s="142"/>
      <c r="Q9319" s="142"/>
      <c r="R9319" s="142"/>
      <c r="S9319" s="139"/>
    </row>
    <row r="9320" spans="2:19" ht="15.75" customHeight="1" x14ac:dyDescent="0.25">
      <c r="B9320" s="106"/>
      <c r="C9320" s="106"/>
      <c r="D9320" s="139"/>
      <c r="E9320" s="140"/>
      <c r="F9320" s="140"/>
      <c r="G9320" s="140"/>
      <c r="M9320" s="140"/>
      <c r="N9320" s="167"/>
      <c r="O9320" s="167"/>
      <c r="P9320" s="142"/>
      <c r="Q9320" s="142"/>
      <c r="R9320" s="142"/>
      <c r="S9320" s="139"/>
    </row>
    <row r="9321" spans="2:19" ht="15.75" customHeight="1" x14ac:dyDescent="0.25">
      <c r="B9321" s="106"/>
      <c r="C9321" s="106"/>
      <c r="D9321" s="139"/>
      <c r="E9321" s="140"/>
      <c r="F9321" s="140"/>
      <c r="G9321" s="140"/>
      <c r="M9321" s="140"/>
      <c r="N9321" s="167"/>
      <c r="O9321" s="167"/>
      <c r="P9321" s="142"/>
      <c r="Q9321" s="142"/>
      <c r="R9321" s="142"/>
      <c r="S9321" s="139"/>
    </row>
    <row r="9322" spans="2:19" ht="15.75" customHeight="1" x14ac:dyDescent="0.25">
      <c r="B9322" s="106"/>
      <c r="C9322" s="106"/>
      <c r="D9322" s="139"/>
      <c r="E9322" s="140"/>
      <c r="F9322" s="140"/>
      <c r="G9322" s="140"/>
      <c r="M9322" s="140"/>
      <c r="N9322" s="167"/>
      <c r="O9322" s="167"/>
      <c r="P9322" s="142"/>
      <c r="Q9322" s="142"/>
      <c r="R9322" s="142"/>
      <c r="S9322" s="139"/>
    </row>
    <row r="9323" spans="2:19" ht="15.75" customHeight="1" x14ac:dyDescent="0.25">
      <c r="B9323" s="106"/>
      <c r="C9323" s="106"/>
      <c r="D9323" s="139"/>
      <c r="E9323" s="140"/>
      <c r="F9323" s="140"/>
      <c r="G9323" s="140"/>
      <c r="M9323" s="140"/>
      <c r="N9323" s="167"/>
      <c r="O9323" s="167"/>
      <c r="P9323" s="142"/>
      <c r="Q9323" s="142"/>
      <c r="R9323" s="142"/>
      <c r="S9323" s="139"/>
    </row>
    <row r="9324" spans="2:19" ht="15.75" customHeight="1" x14ac:dyDescent="0.25">
      <c r="B9324" s="106"/>
      <c r="C9324" s="106"/>
      <c r="D9324" s="139"/>
      <c r="E9324" s="140"/>
      <c r="F9324" s="140"/>
      <c r="G9324" s="140"/>
      <c r="M9324" s="140"/>
      <c r="N9324" s="167"/>
      <c r="O9324" s="167"/>
      <c r="P9324" s="142"/>
      <c r="Q9324" s="142"/>
      <c r="R9324" s="142"/>
      <c r="S9324" s="139"/>
    </row>
    <row r="9325" spans="2:19" ht="15.75" customHeight="1" x14ac:dyDescent="0.25">
      <c r="B9325" s="106"/>
      <c r="C9325" s="106"/>
      <c r="D9325" s="139"/>
      <c r="E9325" s="140"/>
      <c r="F9325" s="140"/>
      <c r="G9325" s="140"/>
      <c r="M9325" s="140"/>
      <c r="N9325" s="167"/>
      <c r="O9325" s="167"/>
      <c r="P9325" s="142"/>
      <c r="Q9325" s="142"/>
      <c r="R9325" s="142"/>
      <c r="S9325" s="139"/>
    </row>
    <row r="9326" spans="2:19" ht="15.75" customHeight="1" x14ac:dyDescent="0.25">
      <c r="B9326" s="106"/>
      <c r="C9326" s="106"/>
      <c r="D9326" s="139"/>
      <c r="E9326" s="140"/>
      <c r="F9326" s="140"/>
      <c r="G9326" s="140"/>
      <c r="M9326" s="140"/>
      <c r="N9326" s="167"/>
      <c r="O9326" s="167"/>
      <c r="P9326" s="142"/>
      <c r="Q9326" s="142"/>
      <c r="R9326" s="142"/>
      <c r="S9326" s="139"/>
    </row>
    <row r="9327" spans="2:19" ht="15.75" customHeight="1" x14ac:dyDescent="0.25">
      <c r="B9327" s="106"/>
      <c r="C9327" s="106"/>
      <c r="D9327" s="139"/>
      <c r="E9327" s="140"/>
      <c r="F9327" s="140"/>
      <c r="G9327" s="140"/>
      <c r="M9327" s="140"/>
      <c r="N9327" s="167"/>
      <c r="O9327" s="167"/>
      <c r="P9327" s="142"/>
      <c r="Q9327" s="142"/>
      <c r="R9327" s="142"/>
      <c r="S9327" s="139"/>
    </row>
    <row r="9328" spans="2:19" ht="15.75" customHeight="1" x14ac:dyDescent="0.25">
      <c r="B9328" s="106"/>
      <c r="C9328" s="106"/>
      <c r="D9328" s="139"/>
      <c r="E9328" s="140"/>
      <c r="F9328" s="140"/>
      <c r="G9328" s="140"/>
      <c r="M9328" s="140"/>
      <c r="N9328" s="167"/>
      <c r="O9328" s="167"/>
      <c r="P9328" s="142"/>
      <c r="Q9328" s="142"/>
      <c r="R9328" s="142"/>
      <c r="S9328" s="139"/>
    </row>
    <row r="9329" spans="2:19" ht="15.75" customHeight="1" x14ac:dyDescent="0.25">
      <c r="B9329" s="106"/>
      <c r="C9329" s="106"/>
      <c r="D9329" s="139"/>
      <c r="E9329" s="140"/>
      <c r="F9329" s="140"/>
      <c r="G9329" s="140"/>
      <c r="M9329" s="140"/>
      <c r="N9329" s="167"/>
      <c r="O9329" s="167"/>
      <c r="P9329" s="142"/>
      <c r="Q9329" s="142"/>
      <c r="R9329" s="142"/>
      <c r="S9329" s="139"/>
    </row>
    <row r="9330" spans="2:19" ht="15.75" customHeight="1" x14ac:dyDescent="0.25">
      <c r="B9330" s="106"/>
      <c r="C9330" s="106"/>
      <c r="D9330" s="139"/>
      <c r="E9330" s="140"/>
      <c r="F9330" s="140"/>
      <c r="G9330" s="140"/>
      <c r="M9330" s="140"/>
      <c r="N9330" s="167"/>
      <c r="O9330" s="167"/>
      <c r="P9330" s="142"/>
      <c r="Q9330" s="142"/>
      <c r="R9330" s="142"/>
      <c r="S9330" s="139"/>
    </row>
    <row r="9331" spans="2:19" ht="15.75" customHeight="1" x14ac:dyDescent="0.25">
      <c r="B9331" s="106"/>
      <c r="C9331" s="106"/>
      <c r="D9331" s="139"/>
      <c r="E9331" s="140"/>
      <c r="F9331" s="140"/>
      <c r="G9331" s="140"/>
      <c r="M9331" s="140"/>
      <c r="N9331" s="167"/>
      <c r="O9331" s="167"/>
      <c r="P9331" s="142"/>
      <c r="Q9331" s="142"/>
      <c r="R9331" s="142"/>
      <c r="S9331" s="139"/>
    </row>
    <row r="9332" spans="2:19" ht="15.75" customHeight="1" x14ac:dyDescent="0.25">
      <c r="B9332" s="106"/>
      <c r="C9332" s="106"/>
      <c r="D9332" s="139"/>
      <c r="E9332" s="140"/>
      <c r="F9332" s="140"/>
      <c r="G9332" s="140"/>
      <c r="M9332" s="140"/>
      <c r="N9332" s="167"/>
      <c r="O9332" s="167"/>
      <c r="P9332" s="142"/>
      <c r="Q9332" s="142"/>
      <c r="R9332" s="142"/>
      <c r="S9332" s="139"/>
    </row>
    <row r="9333" spans="2:19" ht="15.75" customHeight="1" x14ac:dyDescent="0.25">
      <c r="B9333" s="106"/>
      <c r="C9333" s="106"/>
      <c r="D9333" s="139"/>
      <c r="E9333" s="140"/>
      <c r="F9333" s="140"/>
      <c r="G9333" s="140"/>
      <c r="M9333" s="140"/>
      <c r="N9333" s="167"/>
      <c r="O9333" s="167"/>
      <c r="P9333" s="142"/>
      <c r="Q9333" s="142"/>
      <c r="R9333" s="142"/>
      <c r="S9333" s="139"/>
    </row>
    <row r="9334" spans="2:19" ht="15.75" customHeight="1" x14ac:dyDescent="0.25">
      <c r="B9334" s="106"/>
      <c r="C9334" s="106"/>
      <c r="D9334" s="139"/>
      <c r="E9334" s="140"/>
      <c r="F9334" s="140"/>
      <c r="G9334" s="140"/>
      <c r="M9334" s="140"/>
      <c r="N9334" s="167"/>
      <c r="O9334" s="167"/>
      <c r="P9334" s="142"/>
      <c r="Q9334" s="142"/>
      <c r="R9334" s="142"/>
      <c r="S9334" s="139"/>
    </row>
    <row r="9335" spans="2:19" ht="15.75" customHeight="1" x14ac:dyDescent="0.25">
      <c r="B9335" s="106"/>
      <c r="C9335" s="106"/>
      <c r="D9335" s="139"/>
      <c r="E9335" s="140"/>
      <c r="F9335" s="140"/>
      <c r="G9335" s="140"/>
      <c r="M9335" s="140"/>
      <c r="N9335" s="167"/>
      <c r="O9335" s="167"/>
      <c r="P9335" s="142"/>
      <c r="Q9335" s="142"/>
      <c r="R9335" s="142"/>
      <c r="S9335" s="139"/>
    </row>
    <row r="9336" spans="2:19" ht="15.75" customHeight="1" x14ac:dyDescent="0.25">
      <c r="B9336" s="106"/>
      <c r="C9336" s="106"/>
      <c r="D9336" s="139"/>
      <c r="E9336" s="140"/>
      <c r="F9336" s="140"/>
      <c r="G9336" s="140"/>
      <c r="M9336" s="140"/>
      <c r="N9336" s="167"/>
      <c r="O9336" s="167"/>
      <c r="P9336" s="142"/>
      <c r="Q9336" s="142"/>
      <c r="R9336" s="142"/>
      <c r="S9336" s="139"/>
    </row>
    <row r="9337" spans="2:19" ht="15.75" customHeight="1" x14ac:dyDescent="0.25">
      <c r="B9337" s="106"/>
      <c r="C9337" s="106"/>
      <c r="D9337" s="139"/>
      <c r="E9337" s="140"/>
      <c r="F9337" s="140"/>
      <c r="G9337" s="140"/>
      <c r="M9337" s="140"/>
      <c r="N9337" s="167"/>
      <c r="O9337" s="167"/>
      <c r="P9337" s="142"/>
      <c r="Q9337" s="142"/>
      <c r="R9337" s="142"/>
      <c r="S9337" s="139"/>
    </row>
    <row r="9338" spans="2:19" ht="15.75" customHeight="1" x14ac:dyDescent="0.25">
      <c r="B9338" s="106"/>
      <c r="C9338" s="106"/>
      <c r="D9338" s="139"/>
      <c r="E9338" s="140"/>
      <c r="F9338" s="140"/>
      <c r="G9338" s="140"/>
      <c r="M9338" s="140"/>
      <c r="N9338" s="167"/>
      <c r="O9338" s="167"/>
      <c r="P9338" s="142"/>
      <c r="Q9338" s="142"/>
      <c r="R9338" s="142"/>
      <c r="S9338" s="139"/>
    </row>
    <row r="9339" spans="2:19" ht="15.75" customHeight="1" x14ac:dyDescent="0.25">
      <c r="B9339" s="106"/>
      <c r="C9339" s="106"/>
      <c r="D9339" s="139"/>
      <c r="E9339" s="140"/>
      <c r="F9339" s="140"/>
      <c r="G9339" s="140"/>
      <c r="M9339" s="140"/>
      <c r="N9339" s="167"/>
      <c r="O9339" s="167"/>
      <c r="P9339" s="142"/>
      <c r="Q9339" s="142"/>
      <c r="R9339" s="142"/>
      <c r="S9339" s="139"/>
    </row>
    <row r="9340" spans="2:19" ht="15.75" customHeight="1" x14ac:dyDescent="0.25">
      <c r="B9340" s="106"/>
      <c r="C9340" s="106"/>
      <c r="D9340" s="139"/>
      <c r="E9340" s="140"/>
      <c r="F9340" s="140"/>
      <c r="G9340" s="140"/>
      <c r="M9340" s="140"/>
      <c r="N9340" s="167"/>
      <c r="O9340" s="167"/>
      <c r="P9340" s="142"/>
      <c r="Q9340" s="142"/>
      <c r="R9340" s="142"/>
      <c r="S9340" s="139"/>
    </row>
    <row r="9341" spans="2:19" ht="15.75" customHeight="1" x14ac:dyDescent="0.25">
      <c r="B9341" s="106"/>
      <c r="C9341" s="106"/>
      <c r="D9341" s="139"/>
      <c r="E9341" s="140"/>
      <c r="F9341" s="140"/>
      <c r="G9341" s="140"/>
      <c r="M9341" s="140"/>
      <c r="N9341" s="167"/>
      <c r="O9341" s="167"/>
      <c r="P9341" s="142"/>
      <c r="Q9341" s="142"/>
      <c r="R9341" s="142"/>
      <c r="S9341" s="139"/>
    </row>
    <row r="9342" spans="2:19" ht="15.75" customHeight="1" x14ac:dyDescent="0.25">
      <c r="B9342" s="106"/>
      <c r="C9342" s="106"/>
      <c r="D9342" s="139"/>
      <c r="E9342" s="140"/>
      <c r="F9342" s="140"/>
      <c r="G9342" s="140"/>
      <c r="M9342" s="140"/>
      <c r="N9342" s="167"/>
      <c r="O9342" s="167"/>
      <c r="P9342" s="142"/>
      <c r="Q9342" s="142"/>
      <c r="R9342" s="142"/>
      <c r="S9342" s="139"/>
    </row>
    <row r="9343" spans="2:19" ht="15.75" customHeight="1" x14ac:dyDescent="0.25">
      <c r="B9343" s="106"/>
      <c r="C9343" s="106"/>
      <c r="D9343" s="139"/>
      <c r="E9343" s="140"/>
      <c r="F9343" s="140"/>
      <c r="G9343" s="140"/>
      <c r="M9343" s="140"/>
      <c r="N9343" s="167"/>
      <c r="O9343" s="167"/>
      <c r="P9343" s="142"/>
      <c r="Q9343" s="142"/>
      <c r="R9343" s="142"/>
      <c r="S9343" s="139"/>
    </row>
    <row r="9344" spans="2:19" ht="15.75" customHeight="1" x14ac:dyDescent="0.25">
      <c r="B9344" s="106"/>
      <c r="C9344" s="106"/>
      <c r="D9344" s="139"/>
      <c r="E9344" s="140"/>
      <c r="F9344" s="140"/>
      <c r="G9344" s="140"/>
      <c r="M9344" s="140"/>
      <c r="N9344" s="167"/>
      <c r="O9344" s="167"/>
      <c r="P9344" s="142"/>
      <c r="Q9344" s="142"/>
      <c r="R9344" s="142"/>
      <c r="S9344" s="139"/>
    </row>
    <row r="9345" spans="2:19" ht="15.75" customHeight="1" x14ac:dyDescent="0.25">
      <c r="B9345" s="106"/>
      <c r="C9345" s="106"/>
      <c r="D9345" s="139"/>
      <c r="E9345" s="140"/>
      <c r="F9345" s="140"/>
      <c r="G9345" s="140"/>
      <c r="M9345" s="140"/>
      <c r="N9345" s="167"/>
      <c r="O9345" s="167"/>
      <c r="P9345" s="142"/>
      <c r="Q9345" s="142"/>
      <c r="R9345" s="142"/>
      <c r="S9345" s="139"/>
    </row>
    <row r="9346" spans="2:19" ht="15.75" customHeight="1" x14ac:dyDescent="0.25">
      <c r="B9346" s="106"/>
      <c r="C9346" s="106"/>
      <c r="D9346" s="139"/>
      <c r="E9346" s="140"/>
      <c r="F9346" s="140"/>
      <c r="G9346" s="140"/>
      <c r="M9346" s="140"/>
      <c r="N9346" s="167"/>
      <c r="O9346" s="167"/>
      <c r="P9346" s="142"/>
      <c r="Q9346" s="142"/>
      <c r="R9346" s="142"/>
      <c r="S9346" s="139"/>
    </row>
    <row r="9347" spans="2:19" ht="15.75" customHeight="1" x14ac:dyDescent="0.25">
      <c r="B9347" s="106"/>
      <c r="C9347" s="106"/>
      <c r="D9347" s="139"/>
      <c r="E9347" s="140"/>
      <c r="F9347" s="140"/>
      <c r="G9347" s="140"/>
      <c r="M9347" s="140"/>
      <c r="N9347" s="167"/>
      <c r="O9347" s="167"/>
      <c r="P9347" s="142"/>
      <c r="Q9347" s="142"/>
      <c r="R9347" s="142"/>
      <c r="S9347" s="139"/>
    </row>
    <row r="9348" spans="2:19" ht="15.75" customHeight="1" x14ac:dyDescent="0.25">
      <c r="B9348" s="106"/>
      <c r="C9348" s="106"/>
      <c r="D9348" s="139"/>
      <c r="E9348" s="140"/>
      <c r="F9348" s="140"/>
      <c r="G9348" s="140"/>
      <c r="M9348" s="140"/>
      <c r="N9348" s="167"/>
      <c r="O9348" s="167"/>
      <c r="P9348" s="142"/>
      <c r="Q9348" s="142"/>
      <c r="R9348" s="142"/>
      <c r="S9348" s="139"/>
    </row>
    <row r="9349" spans="2:19" ht="15.75" customHeight="1" x14ac:dyDescent="0.25">
      <c r="B9349" s="106"/>
      <c r="C9349" s="106"/>
      <c r="D9349" s="139"/>
      <c r="E9349" s="140"/>
      <c r="F9349" s="140"/>
      <c r="G9349" s="140"/>
      <c r="M9349" s="140"/>
      <c r="N9349" s="167"/>
      <c r="O9349" s="167"/>
      <c r="P9349" s="142"/>
      <c r="Q9349" s="142"/>
      <c r="R9349" s="142"/>
      <c r="S9349" s="139"/>
    </row>
    <row r="9350" spans="2:19" ht="15.75" customHeight="1" x14ac:dyDescent="0.25">
      <c r="B9350" s="106"/>
      <c r="C9350" s="106"/>
      <c r="D9350" s="139"/>
      <c r="E9350" s="140"/>
      <c r="F9350" s="140"/>
      <c r="G9350" s="140"/>
      <c r="M9350" s="140"/>
      <c r="N9350" s="167"/>
      <c r="O9350" s="167"/>
      <c r="P9350" s="142"/>
      <c r="Q9350" s="142"/>
      <c r="R9350" s="142"/>
      <c r="S9350" s="139"/>
    </row>
    <row r="9351" spans="2:19" ht="15.75" customHeight="1" x14ac:dyDescent="0.25">
      <c r="B9351" s="106"/>
      <c r="C9351" s="106"/>
      <c r="D9351" s="139"/>
      <c r="E9351" s="140"/>
      <c r="F9351" s="140"/>
      <c r="G9351" s="140"/>
      <c r="M9351" s="140"/>
      <c r="N9351" s="167"/>
      <c r="O9351" s="167"/>
      <c r="P9351" s="142"/>
      <c r="Q9351" s="142"/>
      <c r="R9351" s="142"/>
      <c r="S9351" s="139"/>
    </row>
    <row r="9352" spans="2:19" ht="15.75" customHeight="1" x14ac:dyDescent="0.25">
      <c r="B9352" s="106"/>
      <c r="C9352" s="106"/>
      <c r="D9352" s="139"/>
      <c r="E9352" s="140"/>
      <c r="F9352" s="140"/>
      <c r="G9352" s="140"/>
      <c r="M9352" s="140"/>
      <c r="N9352" s="167"/>
      <c r="O9352" s="167"/>
      <c r="P9352" s="142"/>
      <c r="Q9352" s="142"/>
      <c r="R9352" s="142"/>
      <c r="S9352" s="139"/>
    </row>
    <row r="9353" spans="2:19" ht="15.75" customHeight="1" x14ac:dyDescent="0.25">
      <c r="B9353" s="106"/>
      <c r="C9353" s="106"/>
      <c r="D9353" s="139"/>
      <c r="E9353" s="140"/>
      <c r="F9353" s="140"/>
      <c r="G9353" s="140"/>
      <c r="M9353" s="140"/>
      <c r="N9353" s="167"/>
      <c r="O9353" s="167"/>
      <c r="P9353" s="142"/>
      <c r="Q9353" s="142"/>
      <c r="R9353" s="142"/>
      <c r="S9353" s="139"/>
    </row>
    <row r="9354" spans="2:19" ht="15.75" customHeight="1" x14ac:dyDescent="0.25">
      <c r="B9354" s="106"/>
      <c r="C9354" s="106"/>
      <c r="D9354" s="139"/>
      <c r="E9354" s="140"/>
      <c r="F9354" s="140"/>
      <c r="G9354" s="140"/>
      <c r="M9354" s="140"/>
      <c r="N9354" s="167"/>
      <c r="O9354" s="167"/>
      <c r="P9354" s="142"/>
      <c r="Q9354" s="142"/>
      <c r="R9354" s="142"/>
      <c r="S9354" s="139"/>
    </row>
    <row r="9355" spans="2:19" ht="15.75" customHeight="1" x14ac:dyDescent="0.25">
      <c r="B9355" s="106"/>
      <c r="C9355" s="106"/>
      <c r="D9355" s="139"/>
      <c r="E9355" s="140"/>
      <c r="F9355" s="140"/>
      <c r="G9355" s="140"/>
      <c r="M9355" s="140"/>
      <c r="N9355" s="167"/>
      <c r="O9355" s="167"/>
      <c r="P9355" s="142"/>
      <c r="Q9355" s="142"/>
      <c r="R9355" s="142"/>
      <c r="S9355" s="139"/>
    </row>
    <row r="9356" spans="2:19" ht="15.75" customHeight="1" x14ac:dyDescent="0.25">
      <c r="B9356" s="106"/>
      <c r="C9356" s="106"/>
      <c r="D9356" s="139"/>
      <c r="E9356" s="140"/>
      <c r="F9356" s="140"/>
      <c r="G9356" s="140"/>
      <c r="M9356" s="140"/>
      <c r="N9356" s="167"/>
      <c r="O9356" s="167"/>
      <c r="P9356" s="142"/>
      <c r="Q9356" s="142"/>
      <c r="R9356" s="142"/>
      <c r="S9356" s="139"/>
    </row>
    <row r="9357" spans="2:19" ht="15.75" customHeight="1" x14ac:dyDescent="0.25">
      <c r="B9357" s="106"/>
      <c r="C9357" s="106"/>
      <c r="D9357" s="139"/>
      <c r="E9357" s="140"/>
      <c r="F9357" s="140"/>
      <c r="G9357" s="140"/>
      <c r="M9357" s="140"/>
      <c r="N9357" s="167"/>
      <c r="O9357" s="167"/>
      <c r="P9357" s="142"/>
      <c r="Q9357" s="142"/>
      <c r="R9357" s="142"/>
      <c r="S9357" s="139"/>
    </row>
    <row r="9358" spans="2:19" ht="15.75" customHeight="1" x14ac:dyDescent="0.25">
      <c r="B9358" s="106"/>
      <c r="C9358" s="106"/>
      <c r="D9358" s="139"/>
      <c r="E9358" s="140"/>
      <c r="F9358" s="140"/>
      <c r="G9358" s="140"/>
      <c r="M9358" s="140"/>
      <c r="N9358" s="167"/>
      <c r="O9358" s="167"/>
      <c r="P9358" s="142"/>
      <c r="Q9358" s="142"/>
      <c r="R9358" s="142"/>
      <c r="S9358" s="139"/>
    </row>
    <row r="9359" spans="2:19" ht="15.75" customHeight="1" x14ac:dyDescent="0.25">
      <c r="B9359" s="106"/>
      <c r="C9359" s="106"/>
      <c r="D9359" s="139"/>
      <c r="E9359" s="140"/>
      <c r="F9359" s="140"/>
      <c r="G9359" s="140"/>
      <c r="M9359" s="140"/>
      <c r="N9359" s="167"/>
      <c r="O9359" s="167"/>
      <c r="P9359" s="142"/>
      <c r="Q9359" s="142"/>
      <c r="R9359" s="142"/>
      <c r="S9359" s="139"/>
    </row>
    <row r="9360" spans="2:19" ht="15.75" customHeight="1" x14ac:dyDescent="0.25">
      <c r="B9360" s="106"/>
      <c r="C9360" s="106"/>
      <c r="D9360" s="139"/>
      <c r="E9360" s="140"/>
      <c r="F9360" s="140"/>
      <c r="G9360" s="140"/>
      <c r="M9360" s="140"/>
      <c r="N9360" s="167"/>
      <c r="O9360" s="167"/>
      <c r="P9360" s="142"/>
      <c r="Q9360" s="142"/>
      <c r="R9360" s="142"/>
      <c r="S9360" s="139"/>
    </row>
    <row r="9361" spans="2:19" ht="15.75" customHeight="1" x14ac:dyDescent="0.25">
      <c r="B9361" s="106"/>
      <c r="C9361" s="106"/>
      <c r="D9361" s="139"/>
      <c r="E9361" s="140"/>
      <c r="F9361" s="140"/>
      <c r="G9361" s="140"/>
      <c r="M9361" s="140"/>
      <c r="N9361" s="167"/>
      <c r="O9361" s="167"/>
      <c r="P9361" s="142"/>
      <c r="Q9361" s="142"/>
      <c r="R9361" s="142"/>
      <c r="S9361" s="139"/>
    </row>
    <row r="9362" spans="2:19" ht="15.75" customHeight="1" x14ac:dyDescent="0.25">
      <c r="B9362" s="106"/>
      <c r="C9362" s="106"/>
      <c r="D9362" s="139"/>
      <c r="E9362" s="140"/>
      <c r="F9362" s="140"/>
      <c r="G9362" s="140"/>
      <c r="M9362" s="140"/>
      <c r="N9362" s="167"/>
      <c r="O9362" s="167"/>
      <c r="P9362" s="142"/>
      <c r="Q9362" s="142"/>
      <c r="R9362" s="142"/>
      <c r="S9362" s="139"/>
    </row>
    <row r="9363" spans="2:19" ht="15.75" customHeight="1" x14ac:dyDescent="0.25">
      <c r="B9363" s="106"/>
      <c r="C9363" s="106"/>
      <c r="D9363" s="139"/>
      <c r="E9363" s="140"/>
      <c r="F9363" s="140"/>
      <c r="G9363" s="140"/>
      <c r="M9363" s="140"/>
      <c r="N9363" s="167"/>
      <c r="O9363" s="167"/>
      <c r="P9363" s="142"/>
      <c r="Q9363" s="142"/>
      <c r="R9363" s="142"/>
      <c r="S9363" s="139"/>
    </row>
    <row r="9364" spans="2:19" ht="15.75" customHeight="1" x14ac:dyDescent="0.25">
      <c r="B9364" s="106"/>
      <c r="C9364" s="106"/>
      <c r="D9364" s="139"/>
      <c r="E9364" s="140"/>
      <c r="F9364" s="140"/>
      <c r="G9364" s="140"/>
      <c r="M9364" s="140"/>
      <c r="N9364" s="167"/>
      <c r="O9364" s="167"/>
      <c r="P9364" s="142"/>
      <c r="Q9364" s="142"/>
      <c r="R9364" s="142"/>
      <c r="S9364" s="139"/>
    </row>
    <row r="9365" spans="2:19" ht="15.75" customHeight="1" x14ac:dyDescent="0.25">
      <c r="B9365" s="106"/>
      <c r="C9365" s="106"/>
      <c r="D9365" s="139"/>
      <c r="E9365" s="140"/>
      <c r="F9365" s="140"/>
      <c r="G9365" s="140"/>
      <c r="M9365" s="140"/>
      <c r="N9365" s="167"/>
      <c r="O9365" s="167"/>
      <c r="P9365" s="142"/>
      <c r="Q9365" s="142"/>
      <c r="R9365" s="142"/>
      <c r="S9365" s="139"/>
    </row>
    <row r="9366" spans="2:19" ht="15.75" customHeight="1" x14ac:dyDescent="0.25">
      <c r="B9366" s="106"/>
      <c r="C9366" s="106"/>
      <c r="D9366" s="139"/>
      <c r="E9366" s="140"/>
      <c r="F9366" s="140"/>
      <c r="G9366" s="140"/>
      <c r="M9366" s="140"/>
      <c r="N9366" s="167"/>
      <c r="O9366" s="167"/>
      <c r="P9366" s="142"/>
      <c r="Q9366" s="142"/>
      <c r="R9366" s="142"/>
      <c r="S9366" s="139"/>
    </row>
    <row r="9367" spans="2:19" ht="15.75" customHeight="1" x14ac:dyDescent="0.25">
      <c r="B9367" s="106"/>
      <c r="C9367" s="106"/>
      <c r="D9367" s="139"/>
      <c r="E9367" s="140"/>
      <c r="F9367" s="140"/>
      <c r="G9367" s="140"/>
      <c r="M9367" s="140"/>
      <c r="N9367" s="167"/>
      <c r="O9367" s="167"/>
      <c r="P9367" s="142"/>
      <c r="Q9367" s="142"/>
      <c r="R9367" s="142"/>
      <c r="S9367" s="139"/>
    </row>
    <row r="9368" spans="2:19" ht="15.75" customHeight="1" x14ac:dyDescent="0.25">
      <c r="B9368" s="106"/>
      <c r="C9368" s="106"/>
      <c r="D9368" s="139"/>
      <c r="E9368" s="140"/>
      <c r="F9368" s="140"/>
      <c r="G9368" s="140"/>
      <c r="M9368" s="140"/>
      <c r="N9368" s="167"/>
      <c r="O9368" s="167"/>
      <c r="P9368" s="142"/>
      <c r="Q9368" s="142"/>
      <c r="R9368" s="142"/>
      <c r="S9368" s="139"/>
    </row>
    <row r="9369" spans="2:19" ht="15.75" customHeight="1" x14ac:dyDescent="0.25">
      <c r="B9369" s="106"/>
      <c r="C9369" s="106"/>
      <c r="D9369" s="139"/>
      <c r="E9369" s="140"/>
      <c r="F9369" s="140"/>
      <c r="G9369" s="140"/>
      <c r="M9369" s="140"/>
      <c r="N9369" s="167"/>
      <c r="O9369" s="167"/>
      <c r="P9369" s="142"/>
      <c r="Q9369" s="142"/>
      <c r="R9369" s="142"/>
      <c r="S9369" s="139"/>
    </row>
    <row r="9370" spans="2:19" ht="15.75" customHeight="1" x14ac:dyDescent="0.25">
      <c r="B9370" s="106"/>
      <c r="C9370" s="106"/>
      <c r="D9370" s="139"/>
      <c r="E9370" s="140"/>
      <c r="F9370" s="140"/>
      <c r="G9370" s="140"/>
      <c r="M9370" s="140"/>
      <c r="N9370" s="167"/>
      <c r="O9370" s="167"/>
      <c r="P9370" s="142"/>
      <c r="Q9370" s="142"/>
      <c r="R9370" s="142"/>
      <c r="S9370" s="139"/>
    </row>
    <row r="9371" spans="2:19" ht="15.75" customHeight="1" x14ac:dyDescent="0.25">
      <c r="B9371" s="106"/>
      <c r="C9371" s="106"/>
      <c r="D9371" s="139"/>
      <c r="E9371" s="140"/>
      <c r="F9371" s="140"/>
      <c r="G9371" s="140"/>
      <c r="M9371" s="140"/>
      <c r="N9371" s="167"/>
      <c r="O9371" s="167"/>
      <c r="P9371" s="142"/>
      <c r="Q9371" s="142"/>
      <c r="R9371" s="142"/>
      <c r="S9371" s="139"/>
    </row>
    <row r="9372" spans="2:19" ht="15.75" customHeight="1" x14ac:dyDescent="0.25">
      <c r="B9372" s="106"/>
      <c r="C9372" s="106"/>
      <c r="D9372" s="139"/>
      <c r="E9372" s="140"/>
      <c r="F9372" s="140"/>
      <c r="G9372" s="140"/>
      <c r="M9372" s="140"/>
      <c r="N9372" s="167"/>
      <c r="O9372" s="167"/>
      <c r="P9372" s="142"/>
      <c r="Q9372" s="142"/>
      <c r="R9372" s="142"/>
      <c r="S9372" s="139"/>
    </row>
    <row r="9373" spans="2:19" ht="15.75" customHeight="1" x14ac:dyDescent="0.25">
      <c r="B9373" s="106"/>
      <c r="C9373" s="106"/>
      <c r="D9373" s="139"/>
      <c r="E9373" s="140"/>
      <c r="F9373" s="140"/>
      <c r="G9373" s="140"/>
      <c r="M9373" s="140"/>
      <c r="N9373" s="167"/>
      <c r="O9373" s="167"/>
      <c r="P9373" s="142"/>
      <c r="Q9373" s="142"/>
      <c r="R9373" s="142"/>
      <c r="S9373" s="139"/>
    </row>
    <row r="9374" spans="2:19" ht="15.75" customHeight="1" x14ac:dyDescent="0.25">
      <c r="B9374" s="106"/>
      <c r="C9374" s="106"/>
      <c r="D9374" s="139"/>
      <c r="E9374" s="140"/>
      <c r="F9374" s="140"/>
      <c r="G9374" s="140"/>
      <c r="M9374" s="140"/>
      <c r="N9374" s="167"/>
      <c r="O9374" s="167"/>
      <c r="P9374" s="142"/>
      <c r="Q9374" s="142"/>
      <c r="R9374" s="142"/>
      <c r="S9374" s="139"/>
    </row>
    <row r="9375" spans="2:19" ht="15.75" customHeight="1" x14ac:dyDescent="0.25">
      <c r="B9375" s="106"/>
      <c r="C9375" s="106"/>
      <c r="D9375" s="139"/>
      <c r="E9375" s="140"/>
      <c r="F9375" s="140"/>
      <c r="G9375" s="140"/>
      <c r="M9375" s="140"/>
      <c r="N9375" s="167"/>
      <c r="O9375" s="167"/>
      <c r="P9375" s="142"/>
      <c r="Q9375" s="142"/>
      <c r="R9375" s="142"/>
      <c r="S9375" s="139"/>
    </row>
    <row r="9376" spans="2:19" ht="15.75" customHeight="1" x14ac:dyDescent="0.25">
      <c r="B9376" s="106"/>
      <c r="C9376" s="106"/>
      <c r="D9376" s="139"/>
      <c r="E9376" s="140"/>
      <c r="F9376" s="140"/>
      <c r="G9376" s="140"/>
      <c r="M9376" s="140"/>
      <c r="N9376" s="167"/>
      <c r="O9376" s="167"/>
      <c r="P9376" s="142"/>
      <c r="Q9376" s="142"/>
      <c r="R9376" s="142"/>
      <c r="S9376" s="139"/>
    </row>
    <row r="9377" spans="2:19" ht="15.75" customHeight="1" x14ac:dyDescent="0.25">
      <c r="B9377" s="106"/>
      <c r="C9377" s="106"/>
      <c r="D9377" s="139"/>
      <c r="E9377" s="140"/>
      <c r="F9377" s="140"/>
      <c r="G9377" s="140"/>
      <c r="M9377" s="140"/>
      <c r="N9377" s="167"/>
      <c r="O9377" s="167"/>
      <c r="P9377" s="142"/>
      <c r="Q9377" s="142"/>
      <c r="R9377" s="142"/>
      <c r="S9377" s="139"/>
    </row>
    <row r="9378" spans="2:19" ht="15.75" customHeight="1" x14ac:dyDescent="0.25">
      <c r="B9378" s="106"/>
      <c r="C9378" s="106"/>
      <c r="D9378" s="139"/>
      <c r="E9378" s="140"/>
      <c r="F9378" s="140"/>
      <c r="G9378" s="140"/>
      <c r="M9378" s="140"/>
      <c r="N9378" s="167"/>
      <c r="O9378" s="167"/>
      <c r="P9378" s="142"/>
      <c r="Q9378" s="142"/>
      <c r="R9378" s="142"/>
      <c r="S9378" s="139"/>
    </row>
    <row r="9379" spans="2:19" ht="15.75" customHeight="1" x14ac:dyDescent="0.25">
      <c r="B9379" s="106"/>
      <c r="C9379" s="106"/>
      <c r="D9379" s="139"/>
      <c r="E9379" s="140"/>
      <c r="F9379" s="140"/>
      <c r="G9379" s="140"/>
      <c r="M9379" s="140"/>
      <c r="N9379" s="167"/>
      <c r="O9379" s="167"/>
      <c r="P9379" s="142"/>
      <c r="Q9379" s="142"/>
      <c r="R9379" s="142"/>
      <c r="S9379" s="139"/>
    </row>
    <row r="9380" spans="2:19" ht="15.75" customHeight="1" x14ac:dyDescent="0.25">
      <c r="B9380" s="106"/>
      <c r="C9380" s="106"/>
      <c r="D9380" s="139"/>
      <c r="E9380" s="140"/>
      <c r="F9380" s="140"/>
      <c r="G9380" s="140"/>
      <c r="M9380" s="140"/>
      <c r="N9380" s="167"/>
      <c r="O9380" s="167"/>
      <c r="P9380" s="142"/>
      <c r="Q9380" s="142"/>
      <c r="R9380" s="142"/>
      <c r="S9380" s="139"/>
    </row>
    <row r="9381" spans="2:19" ht="15.75" customHeight="1" x14ac:dyDescent="0.25">
      <c r="B9381" s="106"/>
      <c r="C9381" s="106"/>
      <c r="D9381" s="139"/>
      <c r="E9381" s="140"/>
      <c r="F9381" s="140"/>
      <c r="G9381" s="140"/>
      <c r="M9381" s="140"/>
      <c r="N9381" s="167"/>
      <c r="O9381" s="167"/>
      <c r="P9381" s="142"/>
      <c r="Q9381" s="142"/>
      <c r="R9381" s="142"/>
      <c r="S9381" s="139"/>
    </row>
    <row r="9382" spans="2:19" ht="15.75" customHeight="1" x14ac:dyDescent="0.25">
      <c r="B9382" s="106"/>
      <c r="C9382" s="106"/>
      <c r="D9382" s="139"/>
      <c r="E9382" s="140"/>
      <c r="F9382" s="140"/>
      <c r="G9382" s="140"/>
      <c r="M9382" s="140"/>
      <c r="N9382" s="167"/>
      <c r="O9382" s="167"/>
      <c r="P9382" s="142"/>
      <c r="Q9382" s="142"/>
      <c r="R9382" s="142"/>
      <c r="S9382" s="139"/>
    </row>
    <row r="9383" spans="2:19" ht="15.75" customHeight="1" x14ac:dyDescent="0.25">
      <c r="B9383" s="106"/>
      <c r="C9383" s="106"/>
      <c r="D9383" s="139"/>
      <c r="E9383" s="140"/>
      <c r="F9383" s="140"/>
      <c r="G9383" s="140"/>
      <c r="M9383" s="140"/>
      <c r="N9383" s="167"/>
      <c r="O9383" s="167"/>
      <c r="P9383" s="142"/>
      <c r="Q9383" s="142"/>
      <c r="R9383" s="142"/>
      <c r="S9383" s="139"/>
    </row>
    <row r="9384" spans="2:19" ht="15.75" customHeight="1" x14ac:dyDescent="0.25">
      <c r="B9384" s="106"/>
      <c r="C9384" s="106"/>
      <c r="D9384" s="139"/>
      <c r="E9384" s="140"/>
      <c r="F9384" s="140"/>
      <c r="G9384" s="140"/>
      <c r="M9384" s="140"/>
      <c r="N9384" s="167"/>
      <c r="O9384" s="167"/>
      <c r="P9384" s="142"/>
      <c r="Q9384" s="142"/>
      <c r="R9384" s="142"/>
      <c r="S9384" s="139"/>
    </row>
    <row r="9385" spans="2:19" ht="15.75" customHeight="1" x14ac:dyDescent="0.25">
      <c r="B9385" s="106"/>
      <c r="C9385" s="106"/>
      <c r="D9385" s="139"/>
      <c r="E9385" s="140"/>
      <c r="F9385" s="140"/>
      <c r="G9385" s="140"/>
      <c r="M9385" s="140"/>
      <c r="N9385" s="167"/>
      <c r="O9385" s="167"/>
      <c r="P9385" s="142"/>
      <c r="Q9385" s="142"/>
      <c r="R9385" s="142"/>
      <c r="S9385" s="139"/>
    </row>
    <row r="9386" spans="2:19" ht="15.75" customHeight="1" x14ac:dyDescent="0.25">
      <c r="B9386" s="106"/>
      <c r="C9386" s="106"/>
      <c r="D9386" s="139"/>
      <c r="E9386" s="140"/>
      <c r="F9386" s="140"/>
      <c r="G9386" s="140"/>
      <c r="M9386" s="140"/>
      <c r="N9386" s="167"/>
      <c r="O9386" s="167"/>
      <c r="P9386" s="142"/>
      <c r="Q9386" s="142"/>
      <c r="R9386" s="142"/>
      <c r="S9386" s="139"/>
    </row>
    <row r="9387" spans="2:19" ht="15.75" customHeight="1" x14ac:dyDescent="0.25">
      <c r="B9387" s="106"/>
      <c r="C9387" s="106"/>
      <c r="D9387" s="139"/>
      <c r="E9387" s="140"/>
      <c r="F9387" s="140"/>
      <c r="G9387" s="140"/>
      <c r="M9387" s="140"/>
      <c r="N9387" s="167"/>
      <c r="O9387" s="167"/>
      <c r="P9387" s="142"/>
      <c r="Q9387" s="142"/>
      <c r="R9387" s="142"/>
      <c r="S9387" s="139"/>
    </row>
    <row r="9388" spans="2:19" ht="15.75" customHeight="1" x14ac:dyDescent="0.25">
      <c r="B9388" s="106"/>
      <c r="C9388" s="106"/>
      <c r="D9388" s="139"/>
      <c r="E9388" s="140"/>
      <c r="F9388" s="140"/>
      <c r="G9388" s="140"/>
      <c r="M9388" s="140"/>
      <c r="N9388" s="167"/>
      <c r="O9388" s="167"/>
      <c r="P9388" s="142"/>
      <c r="Q9388" s="142"/>
      <c r="R9388" s="142"/>
      <c r="S9388" s="139"/>
    </row>
    <row r="9389" spans="2:19" ht="15.75" customHeight="1" x14ac:dyDescent="0.25">
      <c r="B9389" s="106"/>
      <c r="C9389" s="106"/>
      <c r="D9389" s="139"/>
      <c r="E9389" s="140"/>
      <c r="F9389" s="140"/>
      <c r="G9389" s="140"/>
      <c r="M9389" s="140"/>
      <c r="N9389" s="167"/>
      <c r="O9389" s="167"/>
      <c r="P9389" s="142"/>
      <c r="Q9389" s="142"/>
      <c r="R9389" s="142"/>
      <c r="S9389" s="139"/>
    </row>
    <row r="9390" spans="2:19" ht="15.75" customHeight="1" x14ac:dyDescent="0.25">
      <c r="B9390" s="106"/>
      <c r="C9390" s="106"/>
      <c r="D9390" s="139"/>
      <c r="E9390" s="140"/>
      <c r="F9390" s="140"/>
      <c r="G9390" s="140"/>
      <c r="M9390" s="140"/>
      <c r="N9390" s="167"/>
      <c r="O9390" s="167"/>
      <c r="P9390" s="142"/>
      <c r="Q9390" s="142"/>
      <c r="R9390" s="142"/>
      <c r="S9390" s="139"/>
    </row>
    <row r="9391" spans="2:19" ht="15.75" customHeight="1" x14ac:dyDescent="0.25">
      <c r="B9391" s="106"/>
      <c r="C9391" s="106"/>
      <c r="D9391" s="139"/>
      <c r="E9391" s="140"/>
      <c r="F9391" s="140"/>
      <c r="G9391" s="140"/>
      <c r="M9391" s="140"/>
      <c r="N9391" s="167"/>
      <c r="O9391" s="167"/>
      <c r="P9391" s="142"/>
      <c r="Q9391" s="142"/>
      <c r="R9391" s="142"/>
      <c r="S9391" s="139"/>
    </row>
    <row r="9392" spans="2:19" ht="15.75" customHeight="1" x14ac:dyDescent="0.25">
      <c r="B9392" s="106"/>
      <c r="C9392" s="106"/>
      <c r="D9392" s="139"/>
      <c r="E9392" s="140"/>
      <c r="F9392" s="140"/>
      <c r="G9392" s="140"/>
      <c r="M9392" s="140"/>
      <c r="N9392" s="167"/>
      <c r="O9392" s="167"/>
      <c r="P9392" s="142"/>
      <c r="Q9392" s="142"/>
      <c r="R9392" s="142"/>
      <c r="S9392" s="139"/>
    </row>
    <row r="9393" spans="2:19" ht="15.75" customHeight="1" x14ac:dyDescent="0.25">
      <c r="B9393" s="106"/>
      <c r="C9393" s="106"/>
      <c r="D9393" s="139"/>
      <c r="E9393" s="140"/>
      <c r="F9393" s="140"/>
      <c r="G9393" s="140"/>
      <c r="M9393" s="140"/>
      <c r="N9393" s="167"/>
      <c r="O9393" s="167"/>
      <c r="P9393" s="142"/>
      <c r="Q9393" s="142"/>
      <c r="R9393" s="142"/>
      <c r="S9393" s="139"/>
    </row>
    <row r="9394" spans="2:19" ht="15.75" customHeight="1" x14ac:dyDescent="0.25">
      <c r="B9394" s="106"/>
      <c r="C9394" s="106"/>
      <c r="D9394" s="139"/>
      <c r="E9394" s="140"/>
      <c r="F9394" s="140"/>
      <c r="G9394" s="140"/>
      <c r="M9394" s="140"/>
      <c r="N9394" s="167"/>
      <c r="O9394" s="167"/>
      <c r="P9394" s="142"/>
      <c r="Q9394" s="142"/>
      <c r="R9394" s="142"/>
      <c r="S9394" s="139"/>
    </row>
    <row r="9395" spans="2:19" ht="15.75" customHeight="1" x14ac:dyDescent="0.25">
      <c r="B9395" s="106"/>
      <c r="C9395" s="106"/>
      <c r="D9395" s="139"/>
      <c r="E9395" s="140"/>
      <c r="F9395" s="140"/>
      <c r="G9395" s="140"/>
      <c r="M9395" s="140"/>
      <c r="N9395" s="167"/>
      <c r="O9395" s="167"/>
      <c r="P9395" s="142"/>
      <c r="Q9395" s="142"/>
      <c r="R9395" s="142"/>
      <c r="S9395" s="139"/>
    </row>
    <row r="9396" spans="2:19" ht="15.75" customHeight="1" x14ac:dyDescent="0.25">
      <c r="B9396" s="106"/>
      <c r="C9396" s="106"/>
      <c r="D9396" s="139"/>
      <c r="E9396" s="140"/>
      <c r="F9396" s="140"/>
      <c r="G9396" s="140"/>
      <c r="M9396" s="140"/>
      <c r="N9396" s="167"/>
      <c r="O9396" s="167"/>
      <c r="P9396" s="142"/>
      <c r="Q9396" s="142"/>
      <c r="R9396" s="142"/>
      <c r="S9396" s="139"/>
    </row>
    <row r="9397" spans="2:19" ht="15.75" customHeight="1" x14ac:dyDescent="0.25">
      <c r="B9397" s="106"/>
      <c r="C9397" s="106"/>
      <c r="D9397" s="139"/>
      <c r="E9397" s="140"/>
      <c r="F9397" s="140"/>
      <c r="G9397" s="140"/>
      <c r="M9397" s="140"/>
      <c r="N9397" s="167"/>
      <c r="O9397" s="167"/>
      <c r="P9397" s="142"/>
      <c r="Q9397" s="142"/>
      <c r="R9397" s="142"/>
      <c r="S9397" s="139"/>
    </row>
    <row r="9398" spans="2:19" ht="15.75" customHeight="1" x14ac:dyDescent="0.25">
      <c r="B9398" s="106"/>
      <c r="C9398" s="106"/>
      <c r="D9398" s="139"/>
      <c r="E9398" s="140"/>
      <c r="F9398" s="140"/>
      <c r="G9398" s="140"/>
      <c r="M9398" s="140"/>
      <c r="N9398" s="167"/>
      <c r="O9398" s="167"/>
      <c r="P9398" s="142"/>
      <c r="Q9398" s="142"/>
      <c r="R9398" s="142"/>
      <c r="S9398" s="139"/>
    </row>
    <row r="9399" spans="2:19" ht="15.75" customHeight="1" x14ac:dyDescent="0.25">
      <c r="B9399" s="106"/>
      <c r="C9399" s="106"/>
      <c r="D9399" s="139"/>
      <c r="E9399" s="140"/>
      <c r="F9399" s="140"/>
      <c r="G9399" s="140"/>
      <c r="M9399" s="140"/>
      <c r="N9399" s="167"/>
      <c r="O9399" s="167"/>
      <c r="P9399" s="142"/>
      <c r="Q9399" s="142"/>
      <c r="R9399" s="142"/>
      <c r="S9399" s="139"/>
    </row>
    <row r="9400" spans="2:19" ht="15.75" customHeight="1" x14ac:dyDescent="0.25">
      <c r="B9400" s="106"/>
      <c r="C9400" s="106"/>
      <c r="D9400" s="139"/>
      <c r="E9400" s="140"/>
      <c r="F9400" s="140"/>
      <c r="G9400" s="140"/>
      <c r="M9400" s="140"/>
      <c r="N9400" s="167"/>
      <c r="O9400" s="167"/>
      <c r="P9400" s="142"/>
      <c r="Q9400" s="142"/>
      <c r="R9400" s="142"/>
      <c r="S9400" s="139"/>
    </row>
    <row r="9401" spans="2:19" ht="15.75" customHeight="1" x14ac:dyDescent="0.25">
      <c r="B9401" s="106"/>
      <c r="C9401" s="106"/>
      <c r="D9401" s="139"/>
      <c r="E9401" s="140"/>
      <c r="F9401" s="140"/>
      <c r="G9401" s="140"/>
      <c r="M9401" s="140"/>
      <c r="N9401" s="167"/>
      <c r="O9401" s="167"/>
      <c r="P9401" s="142"/>
      <c r="Q9401" s="142"/>
      <c r="R9401" s="142"/>
      <c r="S9401" s="139"/>
    </row>
    <row r="9402" spans="2:19" ht="15.75" customHeight="1" x14ac:dyDescent="0.25">
      <c r="B9402" s="106"/>
      <c r="C9402" s="106"/>
      <c r="D9402" s="139"/>
      <c r="E9402" s="140"/>
      <c r="F9402" s="140"/>
      <c r="G9402" s="140"/>
      <c r="M9402" s="140"/>
      <c r="N9402" s="167"/>
      <c r="O9402" s="167"/>
      <c r="P9402" s="142"/>
      <c r="Q9402" s="142"/>
      <c r="R9402" s="142"/>
      <c r="S9402" s="139"/>
    </row>
    <row r="9403" spans="2:19" ht="15.75" customHeight="1" x14ac:dyDescent="0.25">
      <c r="B9403" s="106"/>
      <c r="C9403" s="106"/>
      <c r="D9403" s="139"/>
      <c r="E9403" s="140"/>
      <c r="F9403" s="140"/>
      <c r="G9403" s="140"/>
      <c r="M9403" s="140"/>
      <c r="N9403" s="167"/>
      <c r="O9403" s="167"/>
      <c r="P9403" s="142"/>
      <c r="Q9403" s="142"/>
      <c r="R9403" s="142"/>
      <c r="S9403" s="139"/>
    </row>
    <row r="9404" spans="2:19" ht="15.75" customHeight="1" x14ac:dyDescent="0.25">
      <c r="B9404" s="106"/>
      <c r="C9404" s="106"/>
      <c r="D9404" s="139"/>
      <c r="E9404" s="140"/>
      <c r="F9404" s="140"/>
      <c r="G9404" s="140"/>
      <c r="M9404" s="140"/>
      <c r="N9404" s="167"/>
      <c r="O9404" s="167"/>
      <c r="P9404" s="142"/>
      <c r="Q9404" s="142"/>
      <c r="R9404" s="142"/>
      <c r="S9404" s="139"/>
    </row>
    <row r="9405" spans="2:19" ht="15.75" customHeight="1" x14ac:dyDescent="0.25">
      <c r="B9405" s="106"/>
      <c r="C9405" s="106"/>
      <c r="D9405" s="139"/>
      <c r="E9405" s="140"/>
      <c r="F9405" s="140"/>
      <c r="G9405" s="140"/>
      <c r="M9405" s="140"/>
      <c r="N9405" s="167"/>
      <c r="O9405" s="167"/>
      <c r="P9405" s="142"/>
      <c r="Q9405" s="142"/>
      <c r="R9405" s="142"/>
      <c r="S9405" s="139"/>
    </row>
    <row r="9406" spans="2:19" ht="15.75" customHeight="1" x14ac:dyDescent="0.25">
      <c r="B9406" s="106"/>
      <c r="C9406" s="106"/>
      <c r="D9406" s="139"/>
      <c r="E9406" s="140"/>
      <c r="F9406" s="140"/>
      <c r="G9406" s="140"/>
      <c r="M9406" s="140"/>
      <c r="N9406" s="167"/>
      <c r="O9406" s="167"/>
      <c r="P9406" s="142"/>
      <c r="Q9406" s="142"/>
      <c r="R9406" s="142"/>
      <c r="S9406" s="139"/>
    </row>
    <row r="9407" spans="2:19" ht="15.75" customHeight="1" x14ac:dyDescent="0.25">
      <c r="B9407" s="106"/>
      <c r="C9407" s="106"/>
      <c r="D9407" s="139"/>
      <c r="E9407" s="140"/>
      <c r="F9407" s="140"/>
      <c r="G9407" s="140"/>
      <c r="M9407" s="140"/>
      <c r="N9407" s="167"/>
      <c r="O9407" s="167"/>
      <c r="P9407" s="142"/>
      <c r="Q9407" s="142"/>
      <c r="R9407" s="142"/>
      <c r="S9407" s="139"/>
    </row>
    <row r="9408" spans="2:19" ht="15.75" customHeight="1" x14ac:dyDescent="0.25">
      <c r="B9408" s="106"/>
      <c r="C9408" s="106"/>
      <c r="D9408" s="139"/>
      <c r="E9408" s="140"/>
      <c r="F9408" s="140"/>
      <c r="G9408" s="140"/>
      <c r="M9408" s="140"/>
      <c r="N9408" s="167"/>
      <c r="O9408" s="167"/>
      <c r="P9408" s="142"/>
      <c r="Q9408" s="142"/>
      <c r="R9408" s="142"/>
      <c r="S9408" s="139"/>
    </row>
    <row r="9409" spans="2:19" ht="15.75" customHeight="1" x14ac:dyDescent="0.25">
      <c r="B9409" s="106"/>
      <c r="C9409" s="106"/>
      <c r="D9409" s="139"/>
      <c r="E9409" s="140"/>
      <c r="F9409" s="140"/>
      <c r="G9409" s="140"/>
      <c r="M9409" s="140"/>
      <c r="N9409" s="167"/>
      <c r="O9409" s="167"/>
      <c r="P9409" s="142"/>
      <c r="Q9409" s="142"/>
      <c r="R9409" s="142"/>
      <c r="S9409" s="139"/>
    </row>
    <row r="9410" spans="2:19" ht="15.75" customHeight="1" x14ac:dyDescent="0.25">
      <c r="B9410" s="106"/>
      <c r="C9410" s="106"/>
      <c r="D9410" s="139"/>
      <c r="E9410" s="140"/>
      <c r="F9410" s="140"/>
      <c r="G9410" s="140"/>
      <c r="M9410" s="140"/>
      <c r="N9410" s="167"/>
      <c r="O9410" s="167"/>
      <c r="P9410" s="142"/>
      <c r="Q9410" s="142"/>
      <c r="R9410" s="142"/>
      <c r="S9410" s="139"/>
    </row>
    <row r="9411" spans="2:19" ht="15.75" customHeight="1" x14ac:dyDescent="0.25">
      <c r="B9411" s="106"/>
      <c r="C9411" s="106"/>
      <c r="D9411" s="139"/>
      <c r="E9411" s="140"/>
      <c r="F9411" s="140"/>
      <c r="G9411" s="140"/>
      <c r="M9411" s="140"/>
      <c r="N9411" s="167"/>
      <c r="O9411" s="167"/>
      <c r="P9411" s="142"/>
      <c r="Q9411" s="142"/>
      <c r="R9411" s="142"/>
      <c r="S9411" s="139"/>
    </row>
    <row r="9412" spans="2:19" ht="15.75" customHeight="1" x14ac:dyDescent="0.25">
      <c r="B9412" s="106"/>
      <c r="C9412" s="106"/>
      <c r="D9412" s="139"/>
      <c r="E9412" s="140"/>
      <c r="F9412" s="140"/>
      <c r="G9412" s="140"/>
      <c r="M9412" s="140"/>
      <c r="N9412" s="167"/>
      <c r="O9412" s="167"/>
      <c r="P9412" s="142"/>
      <c r="Q9412" s="142"/>
      <c r="R9412" s="142"/>
      <c r="S9412" s="139"/>
    </row>
    <row r="9413" spans="2:19" ht="15.75" customHeight="1" x14ac:dyDescent="0.25">
      <c r="B9413" s="106"/>
      <c r="C9413" s="106"/>
      <c r="D9413" s="139"/>
      <c r="E9413" s="140"/>
      <c r="F9413" s="140"/>
      <c r="G9413" s="140"/>
      <c r="M9413" s="140"/>
      <c r="N9413" s="167"/>
      <c r="O9413" s="167"/>
      <c r="P9413" s="142"/>
      <c r="Q9413" s="142"/>
      <c r="R9413" s="142"/>
      <c r="S9413" s="139"/>
    </row>
    <row r="9414" spans="2:19" ht="15.75" customHeight="1" x14ac:dyDescent="0.25">
      <c r="B9414" s="106"/>
      <c r="C9414" s="106"/>
      <c r="D9414" s="139"/>
      <c r="E9414" s="140"/>
      <c r="F9414" s="140"/>
      <c r="G9414" s="140"/>
      <c r="M9414" s="140"/>
      <c r="N9414" s="167"/>
      <c r="O9414" s="167"/>
      <c r="P9414" s="142"/>
      <c r="Q9414" s="142"/>
      <c r="R9414" s="142"/>
      <c r="S9414" s="139"/>
    </row>
    <row r="9415" spans="2:19" ht="15.75" customHeight="1" x14ac:dyDescent="0.25">
      <c r="B9415" s="106"/>
      <c r="C9415" s="106"/>
      <c r="D9415" s="139"/>
      <c r="E9415" s="140"/>
      <c r="F9415" s="140"/>
      <c r="G9415" s="140"/>
      <c r="M9415" s="140"/>
      <c r="N9415" s="167"/>
      <c r="O9415" s="167"/>
      <c r="P9415" s="142"/>
      <c r="Q9415" s="142"/>
      <c r="R9415" s="142"/>
      <c r="S9415" s="139"/>
    </row>
    <row r="9416" spans="2:19" ht="15.75" customHeight="1" x14ac:dyDescent="0.25">
      <c r="B9416" s="106"/>
      <c r="C9416" s="106"/>
      <c r="D9416" s="139"/>
      <c r="E9416" s="140"/>
      <c r="F9416" s="140"/>
      <c r="G9416" s="140"/>
      <c r="M9416" s="140"/>
      <c r="N9416" s="167"/>
      <c r="O9416" s="167"/>
      <c r="P9416" s="142"/>
      <c r="Q9416" s="142"/>
      <c r="R9416" s="142"/>
      <c r="S9416" s="139"/>
    </row>
    <row r="9417" spans="2:19" ht="15.75" customHeight="1" x14ac:dyDescent="0.25">
      <c r="B9417" s="106"/>
      <c r="C9417" s="106"/>
      <c r="D9417" s="139"/>
      <c r="E9417" s="140"/>
      <c r="F9417" s="140"/>
      <c r="G9417" s="140"/>
      <c r="M9417" s="140"/>
      <c r="N9417" s="167"/>
      <c r="O9417" s="167"/>
      <c r="P9417" s="142"/>
      <c r="Q9417" s="142"/>
      <c r="R9417" s="142"/>
      <c r="S9417" s="139"/>
    </row>
    <row r="9418" spans="2:19" ht="15.75" customHeight="1" x14ac:dyDescent="0.25">
      <c r="B9418" s="106"/>
      <c r="C9418" s="106"/>
      <c r="D9418" s="139"/>
      <c r="E9418" s="140"/>
      <c r="F9418" s="140"/>
      <c r="G9418" s="140"/>
      <c r="M9418" s="140"/>
      <c r="N9418" s="167"/>
      <c r="O9418" s="167"/>
      <c r="P9418" s="142"/>
      <c r="Q9418" s="142"/>
      <c r="R9418" s="142"/>
      <c r="S9418" s="139"/>
    </row>
    <row r="9419" spans="2:19" ht="15.75" customHeight="1" x14ac:dyDescent="0.25">
      <c r="B9419" s="106"/>
      <c r="C9419" s="106"/>
      <c r="D9419" s="139"/>
      <c r="E9419" s="140"/>
      <c r="F9419" s="140"/>
      <c r="G9419" s="140"/>
      <c r="M9419" s="140"/>
      <c r="N9419" s="167"/>
      <c r="O9419" s="167"/>
      <c r="P9419" s="142"/>
      <c r="Q9419" s="142"/>
      <c r="R9419" s="142"/>
      <c r="S9419" s="139"/>
    </row>
    <row r="9420" spans="2:19" ht="15.75" customHeight="1" x14ac:dyDescent="0.25">
      <c r="B9420" s="106"/>
      <c r="C9420" s="106"/>
      <c r="D9420" s="139"/>
      <c r="E9420" s="140"/>
      <c r="F9420" s="140"/>
      <c r="G9420" s="140"/>
      <c r="M9420" s="140"/>
      <c r="N9420" s="167"/>
      <c r="O9420" s="167"/>
      <c r="P9420" s="142"/>
      <c r="Q9420" s="142"/>
      <c r="R9420" s="142"/>
      <c r="S9420" s="139"/>
    </row>
    <row r="9421" spans="2:19" ht="15.75" customHeight="1" x14ac:dyDescent="0.25">
      <c r="B9421" s="106"/>
      <c r="C9421" s="106"/>
      <c r="D9421" s="139"/>
      <c r="E9421" s="140"/>
      <c r="F9421" s="140"/>
      <c r="G9421" s="140"/>
      <c r="M9421" s="140"/>
      <c r="N9421" s="167"/>
      <c r="O9421" s="167"/>
      <c r="P9421" s="142"/>
      <c r="Q9421" s="142"/>
      <c r="R9421" s="142"/>
      <c r="S9421" s="139"/>
    </row>
    <row r="9422" spans="2:19" ht="15.75" customHeight="1" x14ac:dyDescent="0.25">
      <c r="B9422" s="106"/>
      <c r="C9422" s="106"/>
      <c r="D9422" s="139"/>
      <c r="E9422" s="140"/>
      <c r="F9422" s="140"/>
      <c r="G9422" s="140"/>
      <c r="M9422" s="140"/>
      <c r="N9422" s="167"/>
      <c r="O9422" s="167"/>
      <c r="P9422" s="142"/>
      <c r="Q9422" s="142"/>
      <c r="R9422" s="142"/>
      <c r="S9422" s="139"/>
    </row>
    <row r="9423" spans="2:19" ht="15.75" customHeight="1" x14ac:dyDescent="0.25">
      <c r="B9423" s="106"/>
      <c r="C9423" s="106"/>
      <c r="D9423" s="139"/>
      <c r="E9423" s="140"/>
      <c r="F9423" s="140"/>
      <c r="G9423" s="140"/>
      <c r="M9423" s="140"/>
      <c r="N9423" s="167"/>
      <c r="O9423" s="167"/>
      <c r="P9423" s="142"/>
      <c r="Q9423" s="142"/>
      <c r="R9423" s="142"/>
      <c r="S9423" s="139"/>
    </row>
    <row r="9424" spans="2:19" ht="15.75" customHeight="1" x14ac:dyDescent="0.25">
      <c r="B9424" s="106"/>
      <c r="C9424" s="106"/>
      <c r="D9424" s="139"/>
      <c r="E9424" s="140"/>
      <c r="F9424" s="140"/>
      <c r="G9424" s="140"/>
      <c r="M9424" s="140"/>
      <c r="N9424" s="167"/>
      <c r="O9424" s="167"/>
      <c r="P9424" s="142"/>
      <c r="Q9424" s="142"/>
      <c r="R9424" s="142"/>
      <c r="S9424" s="139"/>
    </row>
    <row r="9425" spans="2:19" ht="15.75" customHeight="1" x14ac:dyDescent="0.25">
      <c r="B9425" s="106"/>
      <c r="C9425" s="106"/>
      <c r="D9425" s="139"/>
      <c r="E9425" s="140"/>
      <c r="F9425" s="140"/>
      <c r="G9425" s="140"/>
      <c r="M9425" s="140"/>
      <c r="N9425" s="167"/>
      <c r="O9425" s="167"/>
      <c r="P9425" s="142"/>
      <c r="Q9425" s="142"/>
      <c r="R9425" s="142"/>
      <c r="S9425" s="139"/>
    </row>
    <row r="9426" spans="2:19" ht="15.75" customHeight="1" x14ac:dyDescent="0.25">
      <c r="B9426" s="106"/>
      <c r="C9426" s="106"/>
      <c r="D9426" s="139"/>
      <c r="E9426" s="140"/>
      <c r="F9426" s="140"/>
      <c r="G9426" s="140"/>
      <c r="M9426" s="140"/>
      <c r="N9426" s="167"/>
      <c r="O9426" s="167"/>
      <c r="P9426" s="142"/>
      <c r="Q9426" s="142"/>
      <c r="R9426" s="142"/>
      <c r="S9426" s="139"/>
    </row>
    <row r="9427" spans="2:19" ht="15.75" customHeight="1" x14ac:dyDescent="0.25">
      <c r="B9427" s="106"/>
      <c r="C9427" s="106"/>
      <c r="D9427" s="139"/>
      <c r="E9427" s="140"/>
      <c r="F9427" s="140"/>
      <c r="G9427" s="140"/>
      <c r="M9427" s="140"/>
      <c r="N9427" s="167"/>
      <c r="O9427" s="167"/>
      <c r="P9427" s="142"/>
      <c r="Q9427" s="142"/>
      <c r="R9427" s="142"/>
      <c r="S9427" s="139"/>
    </row>
    <row r="9428" spans="2:19" ht="15.75" customHeight="1" x14ac:dyDescent="0.25">
      <c r="B9428" s="106"/>
      <c r="C9428" s="106"/>
      <c r="D9428" s="139"/>
      <c r="E9428" s="140"/>
      <c r="F9428" s="140"/>
      <c r="G9428" s="140"/>
      <c r="M9428" s="140"/>
      <c r="N9428" s="167"/>
      <c r="O9428" s="167"/>
      <c r="P9428" s="142"/>
      <c r="Q9428" s="142"/>
      <c r="R9428" s="142"/>
      <c r="S9428" s="139"/>
    </row>
    <row r="9429" spans="2:19" ht="15.75" customHeight="1" x14ac:dyDescent="0.25">
      <c r="B9429" s="106"/>
      <c r="C9429" s="106"/>
      <c r="D9429" s="139"/>
      <c r="E9429" s="140"/>
      <c r="F9429" s="140"/>
      <c r="G9429" s="140"/>
      <c r="M9429" s="140"/>
      <c r="N9429" s="167"/>
      <c r="O9429" s="167"/>
      <c r="P9429" s="142"/>
      <c r="Q9429" s="142"/>
      <c r="R9429" s="142"/>
      <c r="S9429" s="139"/>
    </row>
    <row r="9430" spans="2:19" ht="15.75" customHeight="1" x14ac:dyDescent="0.25">
      <c r="B9430" s="106"/>
      <c r="C9430" s="106"/>
      <c r="D9430" s="139"/>
      <c r="E9430" s="140"/>
      <c r="F9430" s="140"/>
      <c r="G9430" s="140"/>
      <c r="M9430" s="140"/>
      <c r="N9430" s="167"/>
      <c r="O9430" s="167"/>
      <c r="P9430" s="142"/>
      <c r="Q9430" s="142"/>
      <c r="R9430" s="142"/>
      <c r="S9430" s="139"/>
    </row>
    <row r="9431" spans="2:19" ht="15.75" customHeight="1" x14ac:dyDescent="0.25">
      <c r="B9431" s="106"/>
      <c r="C9431" s="106"/>
      <c r="D9431" s="139"/>
      <c r="E9431" s="140"/>
      <c r="F9431" s="140"/>
      <c r="G9431" s="140"/>
      <c r="M9431" s="140"/>
      <c r="N9431" s="167"/>
      <c r="O9431" s="167"/>
      <c r="P9431" s="142"/>
      <c r="Q9431" s="142"/>
      <c r="R9431" s="142"/>
      <c r="S9431" s="139"/>
    </row>
    <row r="9432" spans="2:19" ht="15.75" customHeight="1" x14ac:dyDescent="0.25">
      <c r="B9432" s="106"/>
      <c r="C9432" s="106"/>
      <c r="D9432" s="139"/>
      <c r="E9432" s="140"/>
      <c r="F9432" s="140"/>
      <c r="G9432" s="140"/>
      <c r="M9432" s="140"/>
      <c r="N9432" s="167"/>
      <c r="O9432" s="167"/>
      <c r="P9432" s="142"/>
      <c r="Q9432" s="142"/>
      <c r="R9432" s="142"/>
      <c r="S9432" s="139"/>
    </row>
    <row r="9433" spans="2:19" ht="15.75" customHeight="1" x14ac:dyDescent="0.25">
      <c r="B9433" s="106"/>
      <c r="C9433" s="106"/>
      <c r="D9433" s="139"/>
      <c r="E9433" s="140"/>
      <c r="F9433" s="140"/>
      <c r="G9433" s="140"/>
      <c r="M9433" s="140"/>
      <c r="N9433" s="167"/>
      <c r="O9433" s="167"/>
      <c r="P9433" s="142"/>
      <c r="Q9433" s="142"/>
      <c r="R9433" s="142"/>
      <c r="S9433" s="139"/>
    </row>
    <row r="9434" spans="2:19" ht="15.75" customHeight="1" x14ac:dyDescent="0.25">
      <c r="B9434" s="106"/>
      <c r="C9434" s="106"/>
      <c r="D9434" s="139"/>
      <c r="E9434" s="140"/>
      <c r="F9434" s="140"/>
      <c r="G9434" s="140"/>
      <c r="M9434" s="140"/>
      <c r="N9434" s="167"/>
      <c r="O9434" s="167"/>
      <c r="P9434" s="142"/>
      <c r="Q9434" s="142"/>
      <c r="R9434" s="142"/>
      <c r="S9434" s="139"/>
    </row>
    <row r="9435" spans="2:19" ht="15.75" customHeight="1" x14ac:dyDescent="0.25">
      <c r="B9435" s="106"/>
      <c r="C9435" s="106"/>
      <c r="D9435" s="139"/>
      <c r="E9435" s="140"/>
      <c r="F9435" s="140"/>
      <c r="G9435" s="140"/>
      <c r="M9435" s="140"/>
      <c r="N9435" s="167"/>
      <c r="O9435" s="167"/>
      <c r="P9435" s="142"/>
      <c r="Q9435" s="142"/>
      <c r="R9435" s="142"/>
      <c r="S9435" s="139"/>
    </row>
    <row r="9436" spans="2:19" ht="15.75" customHeight="1" x14ac:dyDescent="0.25">
      <c r="B9436" s="106"/>
      <c r="C9436" s="106"/>
      <c r="D9436" s="139"/>
      <c r="E9436" s="140"/>
      <c r="F9436" s="140"/>
      <c r="G9436" s="140"/>
      <c r="M9436" s="140"/>
      <c r="N9436" s="167"/>
      <c r="O9436" s="167"/>
      <c r="P9436" s="142"/>
      <c r="Q9436" s="142"/>
      <c r="R9436" s="142"/>
      <c r="S9436" s="139"/>
    </row>
    <row r="9437" spans="2:19" ht="15.75" customHeight="1" x14ac:dyDescent="0.25">
      <c r="B9437" s="106"/>
      <c r="C9437" s="106"/>
      <c r="D9437" s="139"/>
      <c r="E9437" s="140"/>
      <c r="F9437" s="140"/>
      <c r="G9437" s="140"/>
      <c r="M9437" s="140"/>
      <c r="N9437" s="167"/>
      <c r="O9437" s="167"/>
      <c r="P9437" s="142"/>
      <c r="Q9437" s="142"/>
      <c r="R9437" s="142"/>
      <c r="S9437" s="139"/>
    </row>
    <row r="9438" spans="2:19" ht="15.75" customHeight="1" x14ac:dyDescent="0.25">
      <c r="B9438" s="106"/>
      <c r="C9438" s="106"/>
      <c r="D9438" s="139"/>
      <c r="E9438" s="140"/>
      <c r="F9438" s="140"/>
      <c r="G9438" s="140"/>
      <c r="M9438" s="140"/>
      <c r="N9438" s="167"/>
      <c r="O9438" s="167"/>
      <c r="P9438" s="142"/>
      <c r="Q9438" s="142"/>
      <c r="R9438" s="142"/>
      <c r="S9438" s="139"/>
    </row>
    <row r="9439" spans="2:19" ht="15.75" customHeight="1" x14ac:dyDescent="0.25">
      <c r="B9439" s="106"/>
      <c r="C9439" s="106"/>
      <c r="D9439" s="139"/>
      <c r="E9439" s="140"/>
      <c r="F9439" s="140"/>
      <c r="G9439" s="140"/>
      <c r="M9439" s="140"/>
      <c r="N9439" s="167"/>
      <c r="O9439" s="167"/>
      <c r="P9439" s="142"/>
      <c r="Q9439" s="142"/>
      <c r="R9439" s="142"/>
      <c r="S9439" s="139"/>
    </row>
    <row r="9440" spans="2:19" ht="15.75" customHeight="1" x14ac:dyDescent="0.25">
      <c r="B9440" s="106"/>
      <c r="C9440" s="106"/>
      <c r="D9440" s="139"/>
      <c r="E9440" s="140"/>
      <c r="F9440" s="140"/>
      <c r="G9440" s="140"/>
      <c r="M9440" s="140"/>
      <c r="N9440" s="167"/>
      <c r="O9440" s="167"/>
      <c r="P9440" s="142"/>
      <c r="Q9440" s="142"/>
      <c r="R9440" s="142"/>
      <c r="S9440" s="139"/>
    </row>
    <row r="9441" spans="2:19" ht="15.75" customHeight="1" x14ac:dyDescent="0.25">
      <c r="B9441" s="106"/>
      <c r="C9441" s="106"/>
      <c r="D9441" s="139"/>
      <c r="E9441" s="140"/>
      <c r="F9441" s="140"/>
      <c r="G9441" s="140"/>
      <c r="M9441" s="140"/>
      <c r="N9441" s="167"/>
      <c r="O9441" s="167"/>
      <c r="P9441" s="142"/>
      <c r="Q9441" s="142"/>
      <c r="R9441" s="142"/>
      <c r="S9441" s="139"/>
    </row>
    <row r="9442" spans="2:19" ht="15.75" customHeight="1" x14ac:dyDescent="0.25">
      <c r="B9442" s="106"/>
      <c r="C9442" s="106"/>
      <c r="D9442" s="139"/>
      <c r="E9442" s="140"/>
      <c r="F9442" s="140"/>
      <c r="G9442" s="140"/>
      <c r="M9442" s="140"/>
      <c r="N9442" s="167"/>
      <c r="O9442" s="167"/>
      <c r="P9442" s="142"/>
      <c r="Q9442" s="142"/>
      <c r="R9442" s="142"/>
      <c r="S9442" s="139"/>
    </row>
    <row r="9443" spans="2:19" ht="15.75" customHeight="1" x14ac:dyDescent="0.25">
      <c r="B9443" s="106"/>
      <c r="C9443" s="106"/>
      <c r="D9443" s="139"/>
      <c r="E9443" s="140"/>
      <c r="F9443" s="140"/>
      <c r="G9443" s="140"/>
      <c r="M9443" s="140"/>
      <c r="N9443" s="167"/>
      <c r="O9443" s="167"/>
      <c r="P9443" s="142"/>
      <c r="Q9443" s="142"/>
      <c r="R9443" s="142"/>
      <c r="S9443" s="139"/>
    </row>
    <row r="9444" spans="2:19" ht="15.75" customHeight="1" x14ac:dyDescent="0.25">
      <c r="B9444" s="106"/>
      <c r="C9444" s="106"/>
      <c r="D9444" s="139"/>
      <c r="E9444" s="140"/>
      <c r="F9444" s="140"/>
      <c r="G9444" s="140"/>
      <c r="M9444" s="140"/>
      <c r="N9444" s="167"/>
      <c r="O9444" s="167"/>
      <c r="P9444" s="142"/>
      <c r="Q9444" s="142"/>
      <c r="R9444" s="142"/>
      <c r="S9444" s="139"/>
    </row>
    <row r="9445" spans="2:19" ht="15.75" customHeight="1" x14ac:dyDescent="0.25">
      <c r="B9445" s="106"/>
      <c r="C9445" s="106"/>
      <c r="D9445" s="139"/>
      <c r="E9445" s="140"/>
      <c r="F9445" s="140"/>
      <c r="G9445" s="140"/>
      <c r="M9445" s="140"/>
      <c r="N9445" s="167"/>
      <c r="O9445" s="167"/>
      <c r="P9445" s="142"/>
      <c r="Q9445" s="142"/>
      <c r="R9445" s="142"/>
      <c r="S9445" s="139"/>
    </row>
    <row r="9446" spans="2:19" ht="15.75" customHeight="1" x14ac:dyDescent="0.25">
      <c r="B9446" s="106"/>
      <c r="C9446" s="106"/>
      <c r="D9446" s="139"/>
      <c r="E9446" s="140"/>
      <c r="F9446" s="140"/>
      <c r="G9446" s="140"/>
      <c r="M9446" s="140"/>
      <c r="N9446" s="167"/>
      <c r="O9446" s="167"/>
      <c r="P9446" s="142"/>
      <c r="Q9446" s="142"/>
      <c r="R9446" s="142"/>
      <c r="S9446" s="139"/>
    </row>
    <row r="9447" spans="2:19" ht="15.75" customHeight="1" x14ac:dyDescent="0.25">
      <c r="B9447" s="106"/>
      <c r="C9447" s="106"/>
      <c r="D9447" s="139"/>
      <c r="E9447" s="140"/>
      <c r="F9447" s="140"/>
      <c r="G9447" s="140"/>
      <c r="M9447" s="140"/>
      <c r="N9447" s="167"/>
      <c r="O9447" s="167"/>
      <c r="P9447" s="142"/>
      <c r="Q9447" s="142"/>
      <c r="R9447" s="142"/>
      <c r="S9447" s="139"/>
    </row>
    <row r="9448" spans="2:19" ht="15.75" customHeight="1" x14ac:dyDescent="0.25">
      <c r="B9448" s="106"/>
      <c r="C9448" s="106"/>
      <c r="D9448" s="139"/>
      <c r="E9448" s="140"/>
      <c r="F9448" s="140"/>
      <c r="G9448" s="140"/>
      <c r="M9448" s="140"/>
      <c r="N9448" s="167"/>
      <c r="O9448" s="167"/>
      <c r="P9448" s="142"/>
      <c r="Q9448" s="142"/>
      <c r="R9448" s="142"/>
      <c r="S9448" s="139"/>
    </row>
    <row r="9449" spans="2:19" ht="15.75" customHeight="1" x14ac:dyDescent="0.25">
      <c r="B9449" s="106"/>
      <c r="C9449" s="106"/>
      <c r="D9449" s="139"/>
      <c r="E9449" s="140"/>
      <c r="F9449" s="140"/>
      <c r="G9449" s="140"/>
      <c r="M9449" s="140"/>
      <c r="N9449" s="167"/>
      <c r="O9449" s="167"/>
      <c r="P9449" s="142"/>
      <c r="Q9449" s="142"/>
      <c r="R9449" s="142"/>
      <c r="S9449" s="139"/>
    </row>
    <row r="9450" spans="2:19" ht="15.75" customHeight="1" x14ac:dyDescent="0.25">
      <c r="B9450" s="106"/>
      <c r="C9450" s="106"/>
      <c r="D9450" s="139"/>
      <c r="E9450" s="140"/>
      <c r="F9450" s="140"/>
      <c r="G9450" s="140"/>
      <c r="M9450" s="140"/>
      <c r="N9450" s="167"/>
      <c r="O9450" s="167"/>
      <c r="P9450" s="142"/>
      <c r="Q9450" s="142"/>
      <c r="R9450" s="142"/>
      <c r="S9450" s="139"/>
    </row>
    <row r="9451" spans="2:19" ht="15.75" customHeight="1" x14ac:dyDescent="0.25">
      <c r="B9451" s="106"/>
      <c r="C9451" s="106"/>
      <c r="D9451" s="139"/>
      <c r="E9451" s="140"/>
      <c r="F9451" s="140"/>
      <c r="G9451" s="140"/>
      <c r="M9451" s="140"/>
      <c r="N9451" s="167"/>
      <c r="O9451" s="167"/>
      <c r="P9451" s="142"/>
      <c r="Q9451" s="142"/>
      <c r="R9451" s="142"/>
      <c r="S9451" s="139"/>
    </row>
    <row r="9452" spans="2:19" ht="15.75" customHeight="1" x14ac:dyDescent="0.25">
      <c r="B9452" s="106"/>
      <c r="C9452" s="106"/>
      <c r="D9452" s="139"/>
      <c r="E9452" s="140"/>
      <c r="F9452" s="140"/>
      <c r="G9452" s="140"/>
      <c r="M9452" s="140"/>
      <c r="N9452" s="167"/>
      <c r="O9452" s="167"/>
      <c r="P9452" s="142"/>
      <c r="Q9452" s="142"/>
      <c r="R9452" s="142"/>
      <c r="S9452" s="139"/>
    </row>
    <row r="9453" spans="2:19" ht="15.75" customHeight="1" x14ac:dyDescent="0.25">
      <c r="B9453" s="106"/>
      <c r="C9453" s="106"/>
      <c r="D9453" s="139"/>
      <c r="E9453" s="140"/>
      <c r="F9453" s="140"/>
      <c r="G9453" s="140"/>
      <c r="M9453" s="140"/>
      <c r="N9453" s="167"/>
      <c r="O9453" s="167"/>
      <c r="P9453" s="142"/>
      <c r="Q9453" s="142"/>
      <c r="R9453" s="142"/>
      <c r="S9453" s="139"/>
    </row>
    <row r="9454" spans="2:19" ht="15.75" customHeight="1" x14ac:dyDescent="0.25">
      <c r="B9454" s="106"/>
      <c r="C9454" s="106"/>
      <c r="D9454" s="139"/>
      <c r="E9454" s="140"/>
      <c r="F9454" s="140"/>
      <c r="G9454" s="140"/>
      <c r="M9454" s="140"/>
      <c r="N9454" s="167"/>
      <c r="O9454" s="167"/>
      <c r="P9454" s="142"/>
      <c r="Q9454" s="142"/>
      <c r="R9454" s="142"/>
      <c r="S9454" s="139"/>
    </row>
    <row r="9455" spans="2:19" ht="15.75" customHeight="1" x14ac:dyDescent="0.25">
      <c r="B9455" s="106"/>
      <c r="C9455" s="106"/>
      <c r="D9455" s="139"/>
      <c r="E9455" s="140"/>
      <c r="F9455" s="140"/>
      <c r="G9455" s="140"/>
      <c r="M9455" s="140"/>
      <c r="N9455" s="167"/>
      <c r="O9455" s="167"/>
      <c r="P9455" s="142"/>
      <c r="Q9455" s="142"/>
      <c r="R9455" s="142"/>
      <c r="S9455" s="139"/>
    </row>
    <row r="9456" spans="2:19" ht="15.75" customHeight="1" x14ac:dyDescent="0.25">
      <c r="B9456" s="106"/>
      <c r="C9456" s="106"/>
      <c r="D9456" s="139"/>
      <c r="E9456" s="140"/>
      <c r="F9456" s="140"/>
      <c r="G9456" s="140"/>
      <c r="M9456" s="140"/>
      <c r="N9456" s="167"/>
      <c r="O9456" s="167"/>
      <c r="P9456" s="142"/>
      <c r="Q9456" s="142"/>
      <c r="R9456" s="142"/>
      <c r="S9456" s="139"/>
    </row>
    <row r="9457" spans="2:19" ht="15.75" customHeight="1" x14ac:dyDescent="0.25">
      <c r="B9457" s="106"/>
      <c r="C9457" s="106"/>
      <c r="D9457" s="139"/>
      <c r="E9457" s="140"/>
      <c r="F9457" s="140"/>
      <c r="G9457" s="140"/>
      <c r="M9457" s="140"/>
      <c r="N9457" s="167"/>
      <c r="O9457" s="167"/>
      <c r="P9457" s="142"/>
      <c r="Q9457" s="142"/>
      <c r="R9457" s="142"/>
      <c r="S9457" s="139"/>
    </row>
    <row r="9458" spans="2:19" ht="15.75" customHeight="1" x14ac:dyDescent="0.25">
      <c r="B9458" s="106"/>
      <c r="C9458" s="106"/>
      <c r="D9458" s="139"/>
      <c r="E9458" s="140"/>
      <c r="F9458" s="140"/>
      <c r="G9458" s="140"/>
      <c r="M9458" s="140"/>
      <c r="N9458" s="167"/>
      <c r="O9458" s="167"/>
      <c r="P9458" s="142"/>
      <c r="Q9458" s="142"/>
      <c r="R9458" s="142"/>
      <c r="S9458" s="139"/>
    </row>
    <row r="9459" spans="2:19" ht="15.75" customHeight="1" x14ac:dyDescent="0.25">
      <c r="B9459" s="106"/>
      <c r="C9459" s="106"/>
      <c r="D9459" s="139"/>
      <c r="E9459" s="140"/>
      <c r="F9459" s="140"/>
      <c r="G9459" s="140"/>
      <c r="M9459" s="140"/>
      <c r="N9459" s="167"/>
      <c r="O9459" s="167"/>
      <c r="P9459" s="142"/>
      <c r="Q9459" s="142"/>
      <c r="R9459" s="142"/>
      <c r="S9459" s="139"/>
    </row>
    <row r="9460" spans="2:19" ht="15.75" customHeight="1" x14ac:dyDescent="0.25">
      <c r="B9460" s="106"/>
      <c r="C9460" s="106"/>
      <c r="D9460" s="139"/>
      <c r="E9460" s="140"/>
      <c r="F9460" s="140"/>
      <c r="G9460" s="140"/>
      <c r="M9460" s="140"/>
      <c r="N9460" s="167"/>
      <c r="O9460" s="167"/>
      <c r="P9460" s="142"/>
      <c r="Q9460" s="142"/>
      <c r="R9460" s="142"/>
      <c r="S9460" s="139"/>
    </row>
    <row r="9461" spans="2:19" ht="15.75" customHeight="1" x14ac:dyDescent="0.25">
      <c r="B9461" s="106"/>
      <c r="C9461" s="106"/>
      <c r="D9461" s="139"/>
      <c r="E9461" s="140"/>
      <c r="F9461" s="140"/>
      <c r="G9461" s="140"/>
      <c r="M9461" s="140"/>
      <c r="N9461" s="167"/>
      <c r="O9461" s="167"/>
      <c r="P9461" s="142"/>
      <c r="Q9461" s="142"/>
      <c r="R9461" s="142"/>
      <c r="S9461" s="139"/>
    </row>
    <row r="9462" spans="2:19" ht="15.75" customHeight="1" x14ac:dyDescent="0.25">
      <c r="B9462" s="106"/>
      <c r="C9462" s="106"/>
      <c r="D9462" s="139"/>
      <c r="E9462" s="140"/>
      <c r="F9462" s="140"/>
      <c r="G9462" s="140"/>
      <c r="M9462" s="140"/>
      <c r="N9462" s="167"/>
      <c r="O9462" s="167"/>
      <c r="P9462" s="142"/>
      <c r="Q9462" s="142"/>
      <c r="R9462" s="142"/>
      <c r="S9462" s="139"/>
    </row>
    <row r="9463" spans="2:19" ht="15.75" customHeight="1" x14ac:dyDescent="0.25">
      <c r="B9463" s="106"/>
      <c r="C9463" s="106"/>
      <c r="D9463" s="139"/>
      <c r="E9463" s="140"/>
      <c r="F9463" s="140"/>
      <c r="G9463" s="140"/>
      <c r="M9463" s="140"/>
      <c r="N9463" s="167"/>
      <c r="O9463" s="167"/>
      <c r="P9463" s="142"/>
      <c r="Q9463" s="142"/>
      <c r="R9463" s="142"/>
      <c r="S9463" s="139"/>
    </row>
    <row r="9464" spans="2:19" ht="15.75" customHeight="1" x14ac:dyDescent="0.25">
      <c r="B9464" s="106"/>
      <c r="C9464" s="106"/>
      <c r="D9464" s="139"/>
      <c r="E9464" s="140"/>
      <c r="F9464" s="140"/>
      <c r="G9464" s="140"/>
      <c r="M9464" s="140"/>
      <c r="N9464" s="167"/>
      <c r="O9464" s="167"/>
      <c r="P9464" s="142"/>
      <c r="Q9464" s="142"/>
      <c r="R9464" s="142"/>
      <c r="S9464" s="139"/>
    </row>
    <row r="9465" spans="2:19" ht="15.75" customHeight="1" x14ac:dyDescent="0.25">
      <c r="B9465" s="106"/>
      <c r="C9465" s="106"/>
      <c r="D9465" s="139"/>
      <c r="E9465" s="140"/>
      <c r="F9465" s="140"/>
      <c r="G9465" s="140"/>
      <c r="M9465" s="140"/>
      <c r="N9465" s="167"/>
      <c r="O9465" s="167"/>
      <c r="P9465" s="142"/>
      <c r="Q9465" s="142"/>
      <c r="R9465" s="142"/>
      <c r="S9465" s="139"/>
    </row>
    <row r="9466" spans="2:19" ht="15.75" customHeight="1" x14ac:dyDescent="0.25">
      <c r="B9466" s="106"/>
      <c r="C9466" s="106"/>
      <c r="D9466" s="139"/>
      <c r="E9466" s="140"/>
      <c r="F9466" s="140"/>
      <c r="G9466" s="140"/>
      <c r="M9466" s="140"/>
      <c r="N9466" s="167"/>
      <c r="O9466" s="167"/>
      <c r="P9466" s="142"/>
      <c r="Q9466" s="142"/>
      <c r="R9466" s="142"/>
      <c r="S9466" s="139"/>
    </row>
    <row r="9467" spans="2:19" ht="15.75" customHeight="1" x14ac:dyDescent="0.25">
      <c r="B9467" s="106"/>
      <c r="C9467" s="106"/>
      <c r="D9467" s="139"/>
      <c r="E9467" s="140"/>
      <c r="F9467" s="140"/>
      <c r="G9467" s="140"/>
      <c r="M9467" s="140"/>
      <c r="N9467" s="167"/>
      <c r="O9467" s="167"/>
      <c r="P9467" s="142"/>
      <c r="Q9467" s="142"/>
      <c r="R9467" s="142"/>
      <c r="S9467" s="139"/>
    </row>
    <row r="9468" spans="2:19" ht="15.75" customHeight="1" x14ac:dyDescent="0.25">
      <c r="B9468" s="106"/>
      <c r="C9468" s="106"/>
      <c r="D9468" s="139"/>
      <c r="E9468" s="140"/>
      <c r="F9468" s="140"/>
      <c r="G9468" s="140"/>
      <c r="M9468" s="140"/>
      <c r="N9468" s="167"/>
      <c r="O9468" s="167"/>
      <c r="P9468" s="142"/>
      <c r="Q9468" s="142"/>
      <c r="R9468" s="142"/>
      <c r="S9468" s="139"/>
    </row>
    <row r="9469" spans="2:19" ht="15.75" customHeight="1" x14ac:dyDescent="0.25">
      <c r="B9469" s="106"/>
      <c r="C9469" s="106"/>
      <c r="D9469" s="139"/>
      <c r="E9469" s="140"/>
      <c r="F9469" s="140"/>
      <c r="G9469" s="140"/>
      <c r="M9469" s="140"/>
      <c r="N9469" s="167"/>
      <c r="O9469" s="167"/>
      <c r="P9469" s="142"/>
      <c r="Q9469" s="142"/>
      <c r="R9469" s="142"/>
      <c r="S9469" s="139"/>
    </row>
    <row r="9470" spans="2:19" ht="15.75" customHeight="1" x14ac:dyDescent="0.25">
      <c r="B9470" s="106"/>
      <c r="C9470" s="106"/>
      <c r="D9470" s="139"/>
      <c r="E9470" s="140"/>
      <c r="F9470" s="140"/>
      <c r="G9470" s="140"/>
      <c r="M9470" s="140"/>
      <c r="N9470" s="167"/>
      <c r="O9470" s="167"/>
      <c r="P9470" s="142"/>
      <c r="Q9470" s="142"/>
      <c r="R9470" s="142"/>
      <c r="S9470" s="139"/>
    </row>
    <row r="9471" spans="2:19" ht="15.75" customHeight="1" x14ac:dyDescent="0.25">
      <c r="B9471" s="106"/>
      <c r="C9471" s="106"/>
      <c r="D9471" s="139"/>
      <c r="E9471" s="140"/>
      <c r="F9471" s="140"/>
      <c r="G9471" s="140"/>
      <c r="M9471" s="140"/>
      <c r="N9471" s="167"/>
      <c r="O9471" s="167"/>
      <c r="P9471" s="142"/>
      <c r="Q9471" s="142"/>
      <c r="R9471" s="142"/>
      <c r="S9471" s="139"/>
    </row>
    <row r="9472" spans="2:19" ht="15.75" customHeight="1" x14ac:dyDescent="0.25">
      <c r="B9472" s="106"/>
      <c r="C9472" s="106"/>
      <c r="D9472" s="139"/>
      <c r="E9472" s="140"/>
      <c r="F9472" s="140"/>
      <c r="G9472" s="140"/>
      <c r="M9472" s="140"/>
      <c r="N9472" s="167"/>
      <c r="O9472" s="167"/>
      <c r="P9472" s="142"/>
      <c r="Q9472" s="142"/>
      <c r="R9472" s="142"/>
      <c r="S9472" s="139"/>
    </row>
    <row r="9473" spans="2:19" ht="15.75" customHeight="1" x14ac:dyDescent="0.25">
      <c r="B9473" s="106"/>
      <c r="C9473" s="106"/>
      <c r="D9473" s="139"/>
      <c r="E9473" s="140"/>
      <c r="F9473" s="140"/>
      <c r="G9473" s="140"/>
      <c r="M9473" s="140"/>
      <c r="N9473" s="167"/>
      <c r="O9473" s="167"/>
      <c r="P9473" s="142"/>
      <c r="Q9473" s="142"/>
      <c r="R9473" s="142"/>
      <c r="S9473" s="139"/>
    </row>
    <row r="9474" spans="2:19" ht="15.75" customHeight="1" x14ac:dyDescent="0.25">
      <c r="B9474" s="106"/>
      <c r="C9474" s="106"/>
      <c r="D9474" s="139"/>
      <c r="E9474" s="140"/>
      <c r="F9474" s="140"/>
      <c r="G9474" s="140"/>
      <c r="M9474" s="140"/>
      <c r="N9474" s="167"/>
      <c r="O9474" s="167"/>
      <c r="P9474" s="142"/>
      <c r="Q9474" s="142"/>
      <c r="R9474" s="142"/>
      <c r="S9474" s="139"/>
    </row>
    <row r="9475" spans="2:19" ht="15.75" customHeight="1" x14ac:dyDescent="0.25">
      <c r="B9475" s="106"/>
      <c r="C9475" s="106"/>
      <c r="D9475" s="139"/>
      <c r="E9475" s="140"/>
      <c r="F9475" s="140"/>
      <c r="G9475" s="140"/>
      <c r="M9475" s="140"/>
      <c r="N9475" s="167"/>
      <c r="O9475" s="167"/>
      <c r="P9475" s="142"/>
      <c r="Q9475" s="142"/>
      <c r="R9475" s="142"/>
      <c r="S9475" s="139"/>
    </row>
    <row r="9476" spans="2:19" ht="15.75" customHeight="1" x14ac:dyDescent="0.25">
      <c r="B9476" s="106"/>
      <c r="C9476" s="106"/>
      <c r="D9476" s="139"/>
      <c r="E9476" s="140"/>
      <c r="F9476" s="140"/>
      <c r="G9476" s="140"/>
      <c r="M9476" s="140"/>
      <c r="N9476" s="167"/>
      <c r="O9476" s="167"/>
      <c r="P9476" s="142"/>
      <c r="Q9476" s="142"/>
      <c r="R9476" s="142"/>
      <c r="S9476" s="139"/>
    </row>
    <row r="9477" spans="2:19" ht="15.75" customHeight="1" x14ac:dyDescent="0.25">
      <c r="B9477" s="106"/>
      <c r="C9477" s="106"/>
      <c r="D9477" s="139"/>
      <c r="E9477" s="140"/>
      <c r="F9477" s="140"/>
      <c r="G9477" s="140"/>
      <c r="M9477" s="140"/>
      <c r="N9477" s="167"/>
      <c r="O9477" s="167"/>
      <c r="P9477" s="142"/>
      <c r="Q9477" s="142"/>
      <c r="R9477" s="142"/>
      <c r="S9477" s="139"/>
    </row>
    <row r="9478" spans="2:19" ht="15.75" customHeight="1" x14ac:dyDescent="0.25">
      <c r="B9478" s="106"/>
      <c r="C9478" s="106"/>
      <c r="D9478" s="139"/>
      <c r="E9478" s="140"/>
      <c r="F9478" s="140"/>
      <c r="G9478" s="140"/>
      <c r="M9478" s="140"/>
      <c r="N9478" s="167"/>
      <c r="O9478" s="167"/>
      <c r="P9478" s="142"/>
      <c r="Q9478" s="142"/>
      <c r="R9478" s="142"/>
      <c r="S9478" s="139"/>
    </row>
    <row r="9479" spans="2:19" ht="15.75" customHeight="1" x14ac:dyDescent="0.25">
      <c r="B9479" s="106"/>
      <c r="C9479" s="106"/>
      <c r="D9479" s="139"/>
      <c r="E9479" s="140"/>
      <c r="F9479" s="140"/>
      <c r="G9479" s="140"/>
      <c r="M9479" s="140"/>
      <c r="N9479" s="167"/>
      <c r="O9479" s="167"/>
      <c r="P9479" s="142"/>
      <c r="Q9479" s="142"/>
      <c r="R9479" s="142"/>
      <c r="S9479" s="139"/>
    </row>
    <row r="9480" spans="2:19" ht="15.75" customHeight="1" x14ac:dyDescent="0.25">
      <c r="B9480" s="106"/>
      <c r="C9480" s="106"/>
      <c r="D9480" s="139"/>
      <c r="E9480" s="140"/>
      <c r="F9480" s="140"/>
      <c r="G9480" s="140"/>
      <c r="M9480" s="140"/>
      <c r="N9480" s="167"/>
      <c r="O9480" s="167"/>
      <c r="P9480" s="142"/>
      <c r="Q9480" s="142"/>
      <c r="R9480" s="142"/>
      <c r="S9480" s="139"/>
    </row>
    <row r="9481" spans="2:19" ht="15.75" customHeight="1" x14ac:dyDescent="0.25">
      <c r="B9481" s="106"/>
      <c r="C9481" s="106"/>
      <c r="D9481" s="139"/>
      <c r="E9481" s="140"/>
      <c r="F9481" s="140"/>
      <c r="G9481" s="140"/>
      <c r="M9481" s="140"/>
      <c r="N9481" s="167"/>
      <c r="O9481" s="167"/>
      <c r="P9481" s="142"/>
      <c r="Q9481" s="142"/>
      <c r="R9481" s="142"/>
      <c r="S9481" s="139"/>
    </row>
    <row r="9482" spans="2:19" ht="15.75" customHeight="1" x14ac:dyDescent="0.25">
      <c r="B9482" s="106"/>
      <c r="C9482" s="106"/>
      <c r="D9482" s="139"/>
      <c r="E9482" s="140"/>
      <c r="F9482" s="140"/>
      <c r="G9482" s="140"/>
      <c r="M9482" s="140"/>
      <c r="N9482" s="167"/>
      <c r="O9482" s="167"/>
      <c r="P9482" s="142"/>
      <c r="Q9482" s="142"/>
      <c r="R9482" s="142"/>
      <c r="S9482" s="139"/>
    </row>
    <row r="9483" spans="2:19" ht="15.75" customHeight="1" x14ac:dyDescent="0.25">
      <c r="B9483" s="106"/>
      <c r="C9483" s="106"/>
      <c r="D9483" s="139"/>
      <c r="E9483" s="140"/>
      <c r="F9483" s="140"/>
      <c r="G9483" s="140"/>
      <c r="M9483" s="140"/>
      <c r="N9483" s="167"/>
      <c r="O9483" s="167"/>
      <c r="P9483" s="142"/>
      <c r="Q9483" s="142"/>
      <c r="R9483" s="142"/>
      <c r="S9483" s="139"/>
    </row>
    <row r="9484" spans="2:19" ht="15.75" customHeight="1" x14ac:dyDescent="0.25">
      <c r="B9484" s="106"/>
      <c r="C9484" s="106"/>
      <c r="D9484" s="139"/>
      <c r="E9484" s="140"/>
      <c r="F9484" s="140"/>
      <c r="G9484" s="140"/>
      <c r="M9484" s="140"/>
      <c r="N9484" s="167"/>
      <c r="O9484" s="167"/>
      <c r="P9484" s="142"/>
      <c r="Q9484" s="142"/>
      <c r="R9484" s="142"/>
      <c r="S9484" s="139"/>
    </row>
    <row r="9485" spans="2:19" ht="15.75" customHeight="1" x14ac:dyDescent="0.25">
      <c r="B9485" s="106"/>
      <c r="C9485" s="106"/>
      <c r="D9485" s="139"/>
      <c r="E9485" s="140"/>
      <c r="F9485" s="140"/>
      <c r="G9485" s="140"/>
      <c r="M9485" s="140"/>
      <c r="N9485" s="167"/>
      <c r="O9485" s="167"/>
      <c r="P9485" s="142"/>
      <c r="Q9485" s="142"/>
      <c r="R9485" s="142"/>
      <c r="S9485" s="139"/>
    </row>
    <row r="9486" spans="2:19" ht="15.75" customHeight="1" x14ac:dyDescent="0.25">
      <c r="B9486" s="106"/>
      <c r="C9486" s="106"/>
      <c r="D9486" s="139"/>
      <c r="E9486" s="140"/>
      <c r="F9486" s="140"/>
      <c r="G9486" s="140"/>
      <c r="M9486" s="140"/>
      <c r="N9486" s="167"/>
      <c r="O9486" s="167"/>
      <c r="P9486" s="142"/>
      <c r="Q9486" s="142"/>
      <c r="R9486" s="142"/>
      <c r="S9486" s="139"/>
    </row>
    <row r="9487" spans="2:19" ht="15.75" customHeight="1" x14ac:dyDescent="0.25">
      <c r="B9487" s="106"/>
      <c r="C9487" s="106"/>
      <c r="D9487" s="139"/>
      <c r="E9487" s="140"/>
      <c r="F9487" s="140"/>
      <c r="G9487" s="140"/>
      <c r="M9487" s="140"/>
      <c r="N9487" s="167"/>
      <c r="O9487" s="167"/>
      <c r="P9487" s="142"/>
      <c r="Q9487" s="142"/>
      <c r="R9487" s="142"/>
      <c r="S9487" s="139"/>
    </row>
    <row r="9488" spans="2:19" ht="15.75" customHeight="1" x14ac:dyDescent="0.25">
      <c r="B9488" s="106"/>
      <c r="C9488" s="106"/>
      <c r="D9488" s="139"/>
      <c r="E9488" s="140"/>
      <c r="F9488" s="140"/>
      <c r="G9488" s="140"/>
      <c r="M9488" s="140"/>
      <c r="N9488" s="167"/>
      <c r="O9488" s="167"/>
      <c r="P9488" s="142"/>
      <c r="Q9488" s="142"/>
      <c r="R9488" s="142"/>
      <c r="S9488" s="139"/>
    </row>
    <row r="9489" spans="2:19" ht="15.75" customHeight="1" x14ac:dyDescent="0.25">
      <c r="B9489" s="106"/>
      <c r="C9489" s="106"/>
      <c r="D9489" s="139"/>
      <c r="E9489" s="140"/>
      <c r="F9489" s="140"/>
      <c r="G9489" s="140"/>
      <c r="M9489" s="140"/>
      <c r="N9489" s="167"/>
      <c r="O9489" s="167"/>
      <c r="P9489" s="142"/>
      <c r="Q9489" s="142"/>
      <c r="R9489" s="142"/>
      <c r="S9489" s="139"/>
    </row>
    <row r="9490" spans="2:19" ht="15.75" customHeight="1" x14ac:dyDescent="0.25">
      <c r="B9490" s="106"/>
      <c r="C9490" s="106"/>
      <c r="D9490" s="139"/>
      <c r="E9490" s="140"/>
      <c r="F9490" s="140"/>
      <c r="G9490" s="140"/>
      <c r="M9490" s="140"/>
      <c r="N9490" s="167"/>
      <c r="O9490" s="167"/>
      <c r="P9490" s="142"/>
      <c r="Q9490" s="142"/>
      <c r="R9490" s="142"/>
      <c r="S9490" s="139"/>
    </row>
    <row r="9491" spans="2:19" ht="15.75" customHeight="1" x14ac:dyDescent="0.25">
      <c r="B9491" s="106"/>
      <c r="C9491" s="106"/>
      <c r="D9491" s="139"/>
      <c r="E9491" s="140"/>
      <c r="F9491" s="140"/>
      <c r="G9491" s="140"/>
      <c r="M9491" s="140"/>
      <c r="N9491" s="167"/>
      <c r="O9491" s="167"/>
      <c r="P9491" s="142"/>
      <c r="Q9491" s="142"/>
      <c r="R9491" s="142"/>
      <c r="S9491" s="139"/>
    </row>
    <row r="9492" spans="2:19" ht="15.75" customHeight="1" x14ac:dyDescent="0.25">
      <c r="B9492" s="106"/>
      <c r="C9492" s="106"/>
      <c r="D9492" s="139"/>
      <c r="E9492" s="140"/>
      <c r="F9492" s="140"/>
      <c r="G9492" s="140"/>
      <c r="M9492" s="140"/>
      <c r="N9492" s="167"/>
      <c r="O9492" s="167"/>
      <c r="P9492" s="142"/>
      <c r="Q9492" s="142"/>
      <c r="R9492" s="142"/>
      <c r="S9492" s="139"/>
    </row>
    <row r="9493" spans="2:19" ht="15.75" customHeight="1" x14ac:dyDescent="0.25">
      <c r="B9493" s="106"/>
      <c r="C9493" s="106"/>
      <c r="D9493" s="139"/>
      <c r="E9493" s="140"/>
      <c r="F9493" s="140"/>
      <c r="G9493" s="140"/>
      <c r="M9493" s="140"/>
      <c r="N9493" s="167"/>
      <c r="O9493" s="167"/>
      <c r="P9493" s="142"/>
      <c r="Q9493" s="142"/>
      <c r="R9493" s="142"/>
      <c r="S9493" s="139"/>
    </row>
    <row r="9494" spans="2:19" ht="15.75" customHeight="1" x14ac:dyDescent="0.25">
      <c r="B9494" s="106"/>
      <c r="C9494" s="106"/>
      <c r="D9494" s="139"/>
      <c r="E9494" s="140"/>
      <c r="F9494" s="140"/>
      <c r="G9494" s="140"/>
      <c r="M9494" s="140"/>
      <c r="N9494" s="167"/>
      <c r="O9494" s="167"/>
      <c r="P9494" s="142"/>
      <c r="Q9494" s="142"/>
      <c r="R9494" s="142"/>
      <c r="S9494" s="139"/>
    </row>
    <row r="9495" spans="2:19" ht="15.75" customHeight="1" x14ac:dyDescent="0.25">
      <c r="B9495" s="106"/>
      <c r="C9495" s="106"/>
      <c r="D9495" s="139"/>
      <c r="E9495" s="140"/>
      <c r="F9495" s="140"/>
      <c r="G9495" s="140"/>
      <c r="M9495" s="140"/>
      <c r="N9495" s="167"/>
      <c r="O9495" s="167"/>
      <c r="P9495" s="142"/>
      <c r="Q9495" s="142"/>
      <c r="R9495" s="142"/>
      <c r="S9495" s="139"/>
    </row>
    <row r="9496" spans="2:19" ht="15.75" customHeight="1" x14ac:dyDescent="0.25">
      <c r="B9496" s="106"/>
      <c r="C9496" s="106"/>
      <c r="D9496" s="139"/>
      <c r="E9496" s="140"/>
      <c r="F9496" s="140"/>
      <c r="G9496" s="140"/>
      <c r="M9496" s="140"/>
      <c r="N9496" s="167"/>
      <c r="O9496" s="167"/>
      <c r="P9496" s="142"/>
      <c r="Q9496" s="142"/>
      <c r="R9496" s="142"/>
      <c r="S9496" s="139"/>
    </row>
    <row r="9497" spans="2:19" ht="15.75" customHeight="1" x14ac:dyDescent="0.25">
      <c r="B9497" s="106"/>
      <c r="C9497" s="106"/>
      <c r="D9497" s="139"/>
      <c r="E9497" s="140"/>
      <c r="F9497" s="140"/>
      <c r="G9497" s="140"/>
      <c r="M9497" s="140"/>
      <c r="N9497" s="167"/>
      <c r="O9497" s="167"/>
      <c r="P9497" s="142"/>
      <c r="Q9497" s="142"/>
      <c r="R9497" s="142"/>
      <c r="S9497" s="139"/>
    </row>
    <row r="9498" spans="2:19" ht="15.75" customHeight="1" x14ac:dyDescent="0.25">
      <c r="B9498" s="106"/>
      <c r="C9498" s="106"/>
      <c r="D9498" s="139"/>
      <c r="E9498" s="140"/>
      <c r="F9498" s="140"/>
      <c r="G9498" s="140"/>
      <c r="M9498" s="140"/>
      <c r="N9498" s="167"/>
      <c r="O9498" s="167"/>
      <c r="P9498" s="142"/>
      <c r="Q9498" s="142"/>
      <c r="R9498" s="142"/>
      <c r="S9498" s="139"/>
    </row>
    <row r="9499" spans="2:19" ht="15.75" customHeight="1" x14ac:dyDescent="0.25">
      <c r="B9499" s="106"/>
      <c r="C9499" s="106"/>
      <c r="D9499" s="139"/>
      <c r="E9499" s="140"/>
      <c r="F9499" s="140"/>
      <c r="G9499" s="140"/>
      <c r="M9499" s="140"/>
      <c r="N9499" s="167"/>
      <c r="O9499" s="167"/>
      <c r="P9499" s="142"/>
      <c r="Q9499" s="142"/>
      <c r="R9499" s="142"/>
      <c r="S9499" s="139"/>
    </row>
    <row r="9500" spans="2:19" ht="15.75" customHeight="1" x14ac:dyDescent="0.25">
      <c r="B9500" s="106"/>
      <c r="C9500" s="106"/>
      <c r="D9500" s="139"/>
      <c r="E9500" s="140"/>
      <c r="F9500" s="140"/>
      <c r="G9500" s="140"/>
      <c r="M9500" s="140"/>
      <c r="N9500" s="167"/>
      <c r="O9500" s="167"/>
      <c r="P9500" s="142"/>
      <c r="Q9500" s="142"/>
      <c r="R9500" s="142"/>
      <c r="S9500" s="139"/>
    </row>
    <row r="9501" spans="2:19" ht="15.75" customHeight="1" x14ac:dyDescent="0.25">
      <c r="B9501" s="106"/>
      <c r="C9501" s="106"/>
      <c r="D9501" s="139"/>
      <c r="E9501" s="140"/>
      <c r="F9501" s="140"/>
      <c r="G9501" s="140"/>
      <c r="M9501" s="140"/>
      <c r="N9501" s="167"/>
      <c r="O9501" s="167"/>
      <c r="P9501" s="142"/>
      <c r="Q9501" s="142"/>
      <c r="R9501" s="142"/>
      <c r="S9501" s="139"/>
    </row>
    <row r="9502" spans="2:19" ht="15.75" customHeight="1" x14ac:dyDescent="0.25">
      <c r="B9502" s="106"/>
      <c r="C9502" s="106"/>
      <c r="D9502" s="139"/>
      <c r="E9502" s="140"/>
      <c r="F9502" s="140"/>
      <c r="G9502" s="140"/>
      <c r="M9502" s="140"/>
      <c r="N9502" s="167"/>
      <c r="O9502" s="167"/>
      <c r="P9502" s="142"/>
      <c r="Q9502" s="142"/>
      <c r="R9502" s="142"/>
      <c r="S9502" s="139"/>
    </row>
    <row r="9503" spans="2:19" ht="15.75" customHeight="1" x14ac:dyDescent="0.25">
      <c r="B9503" s="106"/>
      <c r="C9503" s="106"/>
      <c r="D9503" s="139"/>
      <c r="E9503" s="140"/>
      <c r="F9503" s="140"/>
      <c r="G9503" s="140"/>
      <c r="M9503" s="140"/>
      <c r="N9503" s="167"/>
      <c r="O9503" s="167"/>
      <c r="P9503" s="142"/>
      <c r="Q9503" s="142"/>
      <c r="R9503" s="142"/>
      <c r="S9503" s="139"/>
    </row>
    <row r="9504" spans="2:19" ht="15.75" customHeight="1" x14ac:dyDescent="0.25">
      <c r="B9504" s="106"/>
      <c r="C9504" s="106"/>
      <c r="D9504" s="139"/>
      <c r="E9504" s="140"/>
      <c r="F9504" s="140"/>
      <c r="G9504" s="140"/>
      <c r="M9504" s="140"/>
      <c r="N9504" s="167"/>
      <c r="O9504" s="167"/>
      <c r="P9504" s="142"/>
      <c r="Q9504" s="142"/>
      <c r="R9504" s="142"/>
      <c r="S9504" s="139"/>
    </row>
    <row r="9505" spans="2:19" ht="15.75" customHeight="1" x14ac:dyDescent="0.25">
      <c r="B9505" s="106"/>
      <c r="C9505" s="106"/>
      <c r="D9505" s="139"/>
      <c r="E9505" s="140"/>
      <c r="F9505" s="140"/>
      <c r="G9505" s="140"/>
      <c r="M9505" s="140"/>
      <c r="N9505" s="167"/>
      <c r="O9505" s="167"/>
      <c r="P9505" s="142"/>
      <c r="Q9505" s="142"/>
      <c r="R9505" s="142"/>
      <c r="S9505" s="139"/>
    </row>
    <row r="9506" spans="2:19" ht="15.75" customHeight="1" x14ac:dyDescent="0.25">
      <c r="B9506" s="106"/>
      <c r="C9506" s="106"/>
      <c r="D9506" s="139"/>
      <c r="E9506" s="140"/>
      <c r="F9506" s="140"/>
      <c r="G9506" s="140"/>
      <c r="M9506" s="140"/>
      <c r="N9506" s="167"/>
      <c r="O9506" s="167"/>
      <c r="P9506" s="142"/>
      <c r="Q9506" s="142"/>
      <c r="R9506" s="142"/>
      <c r="S9506" s="139"/>
    </row>
    <row r="9507" spans="2:19" ht="15.75" customHeight="1" x14ac:dyDescent="0.25">
      <c r="B9507" s="106"/>
      <c r="C9507" s="106"/>
      <c r="D9507" s="139"/>
      <c r="E9507" s="140"/>
      <c r="F9507" s="140"/>
      <c r="G9507" s="140"/>
      <c r="M9507" s="140"/>
      <c r="N9507" s="167"/>
      <c r="O9507" s="167"/>
      <c r="P9507" s="142"/>
      <c r="Q9507" s="142"/>
      <c r="R9507" s="142"/>
      <c r="S9507" s="139"/>
    </row>
    <row r="9508" spans="2:19" ht="15.75" customHeight="1" x14ac:dyDescent="0.25">
      <c r="B9508" s="106"/>
      <c r="C9508" s="106"/>
      <c r="D9508" s="139"/>
      <c r="E9508" s="140"/>
      <c r="F9508" s="140"/>
      <c r="G9508" s="140"/>
      <c r="M9508" s="140"/>
      <c r="N9508" s="167"/>
      <c r="O9508" s="167"/>
      <c r="P9508" s="142"/>
      <c r="Q9508" s="142"/>
      <c r="R9508" s="142"/>
      <c r="S9508" s="139"/>
    </row>
    <row r="9509" spans="2:19" ht="15.75" customHeight="1" x14ac:dyDescent="0.25">
      <c r="B9509" s="106"/>
      <c r="C9509" s="106"/>
      <c r="D9509" s="139"/>
      <c r="E9509" s="140"/>
      <c r="F9509" s="140"/>
      <c r="G9509" s="140"/>
      <c r="M9509" s="140"/>
      <c r="N9509" s="167"/>
      <c r="O9509" s="167"/>
      <c r="P9509" s="142"/>
      <c r="Q9509" s="142"/>
      <c r="R9509" s="142"/>
      <c r="S9509" s="139"/>
    </row>
    <row r="9510" spans="2:19" ht="15.75" customHeight="1" x14ac:dyDescent="0.25">
      <c r="B9510" s="106"/>
      <c r="C9510" s="106"/>
      <c r="D9510" s="139"/>
      <c r="E9510" s="140"/>
      <c r="F9510" s="140"/>
      <c r="G9510" s="140"/>
      <c r="M9510" s="140"/>
      <c r="N9510" s="167"/>
      <c r="O9510" s="167"/>
      <c r="P9510" s="142"/>
      <c r="Q9510" s="142"/>
      <c r="R9510" s="142"/>
      <c r="S9510" s="139"/>
    </row>
    <row r="9511" spans="2:19" ht="15.75" customHeight="1" x14ac:dyDescent="0.25">
      <c r="B9511" s="106"/>
      <c r="C9511" s="106"/>
      <c r="D9511" s="139"/>
      <c r="E9511" s="140"/>
      <c r="F9511" s="140"/>
      <c r="G9511" s="140"/>
      <c r="M9511" s="140"/>
      <c r="N9511" s="167"/>
      <c r="O9511" s="167"/>
      <c r="P9511" s="142"/>
      <c r="Q9511" s="142"/>
      <c r="R9511" s="142"/>
      <c r="S9511" s="139"/>
    </row>
    <row r="9512" spans="2:19" ht="15.75" customHeight="1" x14ac:dyDescent="0.25">
      <c r="B9512" s="106"/>
      <c r="C9512" s="106"/>
      <c r="D9512" s="139"/>
      <c r="E9512" s="140"/>
      <c r="F9512" s="140"/>
      <c r="G9512" s="140"/>
      <c r="M9512" s="140"/>
      <c r="N9512" s="167"/>
      <c r="O9512" s="167"/>
      <c r="P9512" s="142"/>
      <c r="Q9512" s="142"/>
      <c r="R9512" s="142"/>
      <c r="S9512" s="139"/>
    </row>
    <row r="9513" spans="2:19" ht="15.75" customHeight="1" x14ac:dyDescent="0.25">
      <c r="B9513" s="106"/>
      <c r="C9513" s="106"/>
      <c r="D9513" s="139"/>
      <c r="E9513" s="140"/>
      <c r="F9513" s="140"/>
      <c r="G9513" s="140"/>
      <c r="M9513" s="140"/>
      <c r="N9513" s="167"/>
      <c r="O9513" s="167"/>
      <c r="P9513" s="142"/>
      <c r="Q9513" s="142"/>
      <c r="R9513" s="142"/>
      <c r="S9513" s="139"/>
    </row>
    <row r="9514" spans="2:19" ht="15.75" customHeight="1" x14ac:dyDescent="0.25">
      <c r="B9514" s="106"/>
      <c r="C9514" s="106"/>
      <c r="D9514" s="139"/>
      <c r="E9514" s="140"/>
      <c r="F9514" s="140"/>
      <c r="G9514" s="140"/>
      <c r="M9514" s="140"/>
      <c r="N9514" s="167"/>
      <c r="O9514" s="167"/>
      <c r="P9514" s="142"/>
      <c r="Q9514" s="142"/>
      <c r="R9514" s="142"/>
      <c r="S9514" s="139"/>
    </row>
    <row r="9515" spans="2:19" ht="15.75" customHeight="1" x14ac:dyDescent="0.25">
      <c r="B9515" s="106"/>
      <c r="C9515" s="106"/>
      <c r="D9515" s="139"/>
      <c r="E9515" s="140"/>
      <c r="F9515" s="140"/>
      <c r="G9515" s="140"/>
      <c r="M9515" s="140"/>
      <c r="N9515" s="167"/>
      <c r="O9515" s="167"/>
      <c r="P9515" s="142"/>
      <c r="Q9515" s="142"/>
      <c r="R9515" s="142"/>
      <c r="S9515" s="139"/>
    </row>
    <row r="9516" spans="2:19" ht="15.75" customHeight="1" x14ac:dyDescent="0.25">
      <c r="B9516" s="106"/>
      <c r="C9516" s="106"/>
      <c r="D9516" s="139"/>
      <c r="E9516" s="140"/>
      <c r="F9516" s="140"/>
      <c r="G9516" s="140"/>
      <c r="M9516" s="140"/>
      <c r="N9516" s="167"/>
      <c r="O9516" s="167"/>
      <c r="P9516" s="142"/>
      <c r="Q9516" s="142"/>
      <c r="R9516" s="142"/>
      <c r="S9516" s="139"/>
    </row>
    <row r="9517" spans="2:19" ht="15.75" customHeight="1" x14ac:dyDescent="0.25">
      <c r="B9517" s="106"/>
      <c r="C9517" s="106"/>
      <c r="D9517" s="139"/>
      <c r="E9517" s="140"/>
      <c r="F9517" s="140"/>
      <c r="G9517" s="140"/>
      <c r="M9517" s="140"/>
      <c r="N9517" s="167"/>
      <c r="O9517" s="167"/>
      <c r="P9517" s="142"/>
      <c r="Q9517" s="142"/>
      <c r="R9517" s="142"/>
      <c r="S9517" s="139"/>
    </row>
    <row r="9518" spans="2:19" ht="15.75" customHeight="1" x14ac:dyDescent="0.25">
      <c r="B9518" s="106"/>
      <c r="C9518" s="106"/>
      <c r="D9518" s="139"/>
      <c r="E9518" s="140"/>
      <c r="F9518" s="140"/>
      <c r="G9518" s="140"/>
      <c r="M9518" s="140"/>
      <c r="N9518" s="167"/>
      <c r="O9518" s="167"/>
      <c r="P9518" s="142"/>
      <c r="Q9518" s="142"/>
      <c r="R9518" s="142"/>
      <c r="S9518" s="139"/>
    </row>
    <row r="9519" spans="2:19" ht="15.75" customHeight="1" x14ac:dyDescent="0.25">
      <c r="B9519" s="106"/>
      <c r="C9519" s="106"/>
      <c r="D9519" s="139"/>
      <c r="E9519" s="140"/>
      <c r="F9519" s="140"/>
      <c r="G9519" s="140"/>
      <c r="M9519" s="140"/>
      <c r="N9519" s="167"/>
      <c r="O9519" s="167"/>
      <c r="P9519" s="142"/>
      <c r="Q9519" s="142"/>
      <c r="R9519" s="142"/>
      <c r="S9519" s="139"/>
    </row>
    <row r="9520" spans="2:19" ht="15.75" customHeight="1" x14ac:dyDescent="0.25">
      <c r="B9520" s="106"/>
      <c r="C9520" s="106"/>
      <c r="D9520" s="139"/>
      <c r="E9520" s="140"/>
      <c r="F9520" s="140"/>
      <c r="G9520" s="140"/>
      <c r="M9520" s="140"/>
      <c r="N9520" s="167"/>
      <c r="O9520" s="167"/>
      <c r="P9520" s="142"/>
      <c r="Q9520" s="142"/>
      <c r="R9520" s="142"/>
      <c r="S9520" s="139"/>
    </row>
    <row r="9521" spans="2:19" ht="15.75" customHeight="1" x14ac:dyDescent="0.25">
      <c r="B9521" s="106"/>
      <c r="C9521" s="106"/>
      <c r="D9521" s="139"/>
      <c r="E9521" s="140"/>
      <c r="F9521" s="140"/>
      <c r="G9521" s="140"/>
      <c r="M9521" s="140"/>
      <c r="N9521" s="167"/>
      <c r="O9521" s="167"/>
      <c r="P9521" s="142"/>
      <c r="Q9521" s="142"/>
      <c r="R9521" s="142"/>
      <c r="S9521" s="139"/>
    </row>
    <row r="9522" spans="2:19" ht="15.75" customHeight="1" x14ac:dyDescent="0.25">
      <c r="B9522" s="106"/>
      <c r="C9522" s="106"/>
      <c r="D9522" s="139"/>
      <c r="E9522" s="140"/>
      <c r="F9522" s="140"/>
      <c r="G9522" s="140"/>
      <c r="M9522" s="140"/>
      <c r="N9522" s="167"/>
      <c r="O9522" s="167"/>
      <c r="P9522" s="142"/>
      <c r="Q9522" s="142"/>
      <c r="R9522" s="142"/>
      <c r="S9522" s="139"/>
    </row>
    <row r="9523" spans="2:19" ht="15.75" customHeight="1" x14ac:dyDescent="0.25">
      <c r="B9523" s="106"/>
      <c r="C9523" s="106"/>
      <c r="D9523" s="139"/>
      <c r="E9523" s="140"/>
      <c r="F9523" s="140"/>
      <c r="G9523" s="140"/>
      <c r="M9523" s="140"/>
      <c r="N9523" s="167"/>
      <c r="O9523" s="167"/>
      <c r="P9523" s="142"/>
      <c r="Q9523" s="142"/>
      <c r="R9523" s="142"/>
      <c r="S9523" s="139"/>
    </row>
    <row r="9524" spans="2:19" ht="15.75" customHeight="1" x14ac:dyDescent="0.25">
      <c r="B9524" s="106"/>
      <c r="C9524" s="106"/>
      <c r="D9524" s="139"/>
      <c r="E9524" s="140"/>
      <c r="F9524" s="140"/>
      <c r="G9524" s="140"/>
      <c r="M9524" s="140"/>
      <c r="N9524" s="167"/>
      <c r="O9524" s="167"/>
      <c r="P9524" s="142"/>
      <c r="Q9524" s="142"/>
      <c r="R9524" s="142"/>
      <c r="S9524" s="139"/>
    </row>
    <row r="9525" spans="2:19" ht="15.75" customHeight="1" x14ac:dyDescent="0.25">
      <c r="B9525" s="106"/>
      <c r="C9525" s="106"/>
      <c r="D9525" s="139"/>
      <c r="E9525" s="140"/>
      <c r="F9525" s="140"/>
      <c r="G9525" s="140"/>
      <c r="M9525" s="140"/>
      <c r="N9525" s="167"/>
      <c r="O9525" s="167"/>
      <c r="P9525" s="142"/>
      <c r="Q9525" s="142"/>
      <c r="R9525" s="142"/>
      <c r="S9525" s="139"/>
    </row>
    <row r="9526" spans="2:19" ht="15.75" customHeight="1" x14ac:dyDescent="0.25">
      <c r="B9526" s="106"/>
      <c r="C9526" s="106"/>
      <c r="D9526" s="139"/>
      <c r="E9526" s="140"/>
      <c r="F9526" s="140"/>
      <c r="G9526" s="140"/>
      <c r="M9526" s="140"/>
      <c r="N9526" s="167"/>
      <c r="O9526" s="167"/>
      <c r="P9526" s="142"/>
      <c r="Q9526" s="142"/>
      <c r="R9526" s="142"/>
      <c r="S9526" s="139"/>
    </row>
    <row r="9527" spans="2:19" ht="15.75" customHeight="1" x14ac:dyDescent="0.25">
      <c r="B9527" s="106"/>
      <c r="C9527" s="106"/>
      <c r="D9527" s="139"/>
      <c r="E9527" s="140"/>
      <c r="F9527" s="140"/>
      <c r="G9527" s="140"/>
      <c r="M9527" s="140"/>
      <c r="N9527" s="167"/>
      <c r="O9527" s="167"/>
      <c r="P9527" s="142"/>
      <c r="Q9527" s="142"/>
      <c r="R9527" s="142"/>
      <c r="S9527" s="139"/>
    </row>
    <row r="9528" spans="2:19" ht="15.75" customHeight="1" x14ac:dyDescent="0.25">
      <c r="B9528" s="106"/>
      <c r="C9528" s="106"/>
      <c r="D9528" s="139"/>
      <c r="E9528" s="140"/>
      <c r="F9528" s="140"/>
      <c r="G9528" s="140"/>
      <c r="M9528" s="140"/>
      <c r="N9528" s="167"/>
      <c r="O9528" s="167"/>
      <c r="P9528" s="142"/>
      <c r="Q9528" s="142"/>
      <c r="R9528" s="142"/>
      <c r="S9528" s="139"/>
    </row>
    <row r="9529" spans="2:19" ht="15.75" customHeight="1" x14ac:dyDescent="0.25">
      <c r="B9529" s="106"/>
      <c r="C9529" s="106"/>
      <c r="D9529" s="139"/>
      <c r="E9529" s="140"/>
      <c r="F9529" s="140"/>
      <c r="G9529" s="140"/>
      <c r="M9529" s="140"/>
      <c r="N9529" s="167"/>
      <c r="O9529" s="167"/>
      <c r="P9529" s="142"/>
      <c r="Q9529" s="142"/>
      <c r="R9529" s="142"/>
      <c r="S9529" s="139"/>
    </row>
    <row r="9530" spans="2:19" ht="15.75" customHeight="1" x14ac:dyDescent="0.25">
      <c r="B9530" s="106"/>
      <c r="C9530" s="106"/>
      <c r="D9530" s="139"/>
      <c r="E9530" s="140"/>
      <c r="F9530" s="140"/>
      <c r="G9530" s="140"/>
      <c r="M9530" s="140"/>
      <c r="N9530" s="167"/>
      <c r="O9530" s="167"/>
      <c r="P9530" s="142"/>
      <c r="Q9530" s="142"/>
      <c r="R9530" s="142"/>
      <c r="S9530" s="139"/>
    </row>
    <row r="9531" spans="2:19" ht="15.75" customHeight="1" x14ac:dyDescent="0.25">
      <c r="B9531" s="106"/>
      <c r="C9531" s="106"/>
      <c r="D9531" s="139"/>
      <c r="E9531" s="140"/>
      <c r="F9531" s="140"/>
      <c r="G9531" s="140"/>
      <c r="M9531" s="140"/>
      <c r="N9531" s="167"/>
      <c r="O9531" s="167"/>
      <c r="P9531" s="142"/>
      <c r="Q9531" s="142"/>
      <c r="R9531" s="142"/>
      <c r="S9531" s="139"/>
    </row>
    <row r="9532" spans="2:19" ht="15.75" customHeight="1" x14ac:dyDescent="0.25">
      <c r="B9532" s="106"/>
      <c r="C9532" s="106"/>
      <c r="D9532" s="139"/>
      <c r="E9532" s="140"/>
      <c r="F9532" s="140"/>
      <c r="G9532" s="140"/>
      <c r="M9532" s="140"/>
      <c r="N9532" s="167"/>
      <c r="O9532" s="167"/>
      <c r="P9532" s="142"/>
      <c r="Q9532" s="142"/>
      <c r="R9532" s="142"/>
      <c r="S9532" s="139"/>
    </row>
    <row r="9533" spans="2:19" ht="15.75" customHeight="1" x14ac:dyDescent="0.25">
      <c r="B9533" s="106"/>
      <c r="C9533" s="106"/>
      <c r="D9533" s="139"/>
      <c r="E9533" s="140"/>
      <c r="F9533" s="140"/>
      <c r="G9533" s="140"/>
      <c r="M9533" s="140"/>
      <c r="N9533" s="167"/>
      <c r="O9533" s="167"/>
      <c r="P9533" s="142"/>
      <c r="Q9533" s="142"/>
      <c r="R9533" s="142"/>
      <c r="S9533" s="139"/>
    </row>
    <row r="9534" spans="2:19" ht="15.75" customHeight="1" x14ac:dyDescent="0.25">
      <c r="B9534" s="106"/>
      <c r="C9534" s="106"/>
      <c r="D9534" s="139"/>
      <c r="E9534" s="140"/>
      <c r="F9534" s="140"/>
      <c r="G9534" s="140"/>
      <c r="M9534" s="140"/>
      <c r="N9534" s="167"/>
      <c r="O9534" s="167"/>
      <c r="P9534" s="142"/>
      <c r="Q9534" s="142"/>
      <c r="R9534" s="142"/>
      <c r="S9534" s="139"/>
    </row>
    <row r="9535" spans="2:19" ht="15.75" customHeight="1" x14ac:dyDescent="0.25">
      <c r="B9535" s="106"/>
      <c r="C9535" s="106"/>
      <c r="D9535" s="139"/>
      <c r="E9535" s="140"/>
      <c r="F9535" s="140"/>
      <c r="G9535" s="140"/>
      <c r="M9535" s="140"/>
      <c r="N9535" s="167"/>
      <c r="O9535" s="167"/>
      <c r="P9535" s="142"/>
      <c r="Q9535" s="142"/>
      <c r="R9535" s="142"/>
      <c r="S9535" s="139"/>
    </row>
    <row r="9536" spans="2:19" ht="15.75" customHeight="1" x14ac:dyDescent="0.25">
      <c r="B9536" s="106"/>
      <c r="C9536" s="106"/>
      <c r="D9536" s="139"/>
      <c r="E9536" s="140"/>
      <c r="F9536" s="140"/>
      <c r="G9536" s="140"/>
      <c r="M9536" s="140"/>
      <c r="N9536" s="167"/>
      <c r="O9536" s="167"/>
      <c r="P9536" s="142"/>
      <c r="Q9536" s="142"/>
      <c r="R9536" s="142"/>
      <c r="S9536" s="139"/>
    </row>
    <row r="9537" spans="2:19" ht="15.75" customHeight="1" x14ac:dyDescent="0.25">
      <c r="B9537" s="106"/>
      <c r="C9537" s="106"/>
      <c r="D9537" s="139"/>
      <c r="E9537" s="140"/>
      <c r="F9537" s="140"/>
      <c r="G9537" s="140"/>
      <c r="M9537" s="140"/>
      <c r="N9537" s="167"/>
      <c r="O9537" s="167"/>
      <c r="P9537" s="142"/>
      <c r="Q9537" s="142"/>
      <c r="R9537" s="142"/>
      <c r="S9537" s="139"/>
    </row>
    <row r="9538" spans="2:19" ht="15.75" customHeight="1" x14ac:dyDescent="0.25">
      <c r="B9538" s="106"/>
      <c r="C9538" s="106"/>
      <c r="D9538" s="139"/>
      <c r="E9538" s="140"/>
      <c r="F9538" s="140"/>
      <c r="G9538" s="140"/>
      <c r="M9538" s="140"/>
      <c r="N9538" s="167"/>
      <c r="O9538" s="167"/>
      <c r="P9538" s="142"/>
      <c r="Q9538" s="142"/>
      <c r="R9538" s="142"/>
      <c r="S9538" s="139"/>
    </row>
    <row r="9539" spans="2:19" ht="15.75" customHeight="1" x14ac:dyDescent="0.25">
      <c r="B9539" s="106"/>
      <c r="C9539" s="106"/>
      <c r="D9539" s="139"/>
      <c r="E9539" s="140"/>
      <c r="F9539" s="140"/>
      <c r="G9539" s="140"/>
      <c r="M9539" s="140"/>
      <c r="N9539" s="167"/>
      <c r="O9539" s="167"/>
      <c r="P9539" s="142"/>
      <c r="Q9539" s="142"/>
      <c r="R9539" s="142"/>
      <c r="S9539" s="139"/>
    </row>
    <row r="9540" spans="2:19" ht="15.75" customHeight="1" x14ac:dyDescent="0.25">
      <c r="B9540" s="106"/>
      <c r="C9540" s="106"/>
      <c r="D9540" s="139"/>
      <c r="E9540" s="140"/>
      <c r="F9540" s="140"/>
      <c r="G9540" s="140"/>
      <c r="M9540" s="140"/>
      <c r="N9540" s="167"/>
      <c r="O9540" s="167"/>
      <c r="P9540" s="142"/>
      <c r="Q9540" s="142"/>
      <c r="R9540" s="142"/>
      <c r="S9540" s="139"/>
    </row>
    <row r="9541" spans="2:19" ht="15.75" customHeight="1" x14ac:dyDescent="0.25">
      <c r="B9541" s="106"/>
      <c r="C9541" s="106"/>
      <c r="D9541" s="139"/>
      <c r="E9541" s="140"/>
      <c r="F9541" s="140"/>
      <c r="G9541" s="140"/>
      <c r="M9541" s="140"/>
      <c r="N9541" s="167"/>
      <c r="O9541" s="167"/>
      <c r="P9541" s="142"/>
      <c r="Q9541" s="142"/>
      <c r="R9541" s="142"/>
      <c r="S9541" s="139"/>
    </row>
    <row r="9542" spans="2:19" ht="15.75" customHeight="1" x14ac:dyDescent="0.25">
      <c r="B9542" s="106"/>
      <c r="C9542" s="106"/>
      <c r="D9542" s="139"/>
      <c r="E9542" s="140"/>
      <c r="F9542" s="140"/>
      <c r="G9542" s="140"/>
      <c r="M9542" s="140"/>
      <c r="N9542" s="167"/>
      <c r="O9542" s="167"/>
      <c r="P9542" s="142"/>
      <c r="Q9542" s="142"/>
      <c r="R9542" s="142"/>
      <c r="S9542" s="139"/>
    </row>
    <row r="9543" spans="2:19" ht="15.75" customHeight="1" x14ac:dyDescent="0.25">
      <c r="B9543" s="106"/>
      <c r="C9543" s="106"/>
      <c r="D9543" s="139"/>
      <c r="E9543" s="140"/>
      <c r="F9543" s="140"/>
      <c r="G9543" s="140"/>
      <c r="M9543" s="140"/>
      <c r="N9543" s="167"/>
      <c r="O9543" s="167"/>
      <c r="P9543" s="142"/>
      <c r="Q9543" s="142"/>
      <c r="R9543" s="142"/>
      <c r="S9543" s="139"/>
    </row>
    <row r="9544" spans="2:19" ht="15.75" customHeight="1" x14ac:dyDescent="0.25">
      <c r="B9544" s="106"/>
      <c r="C9544" s="106"/>
      <c r="D9544" s="139"/>
      <c r="E9544" s="140"/>
      <c r="F9544" s="140"/>
      <c r="G9544" s="140"/>
      <c r="M9544" s="140"/>
      <c r="N9544" s="167"/>
      <c r="O9544" s="167"/>
      <c r="P9544" s="142"/>
      <c r="Q9544" s="142"/>
      <c r="R9544" s="142"/>
      <c r="S9544" s="139"/>
    </row>
    <row r="9545" spans="2:19" ht="15.75" customHeight="1" x14ac:dyDescent="0.25">
      <c r="B9545" s="106"/>
      <c r="C9545" s="106"/>
      <c r="D9545" s="139"/>
      <c r="E9545" s="140"/>
      <c r="F9545" s="140"/>
      <c r="G9545" s="140"/>
      <c r="M9545" s="140"/>
      <c r="N9545" s="167"/>
      <c r="O9545" s="167"/>
      <c r="P9545" s="142"/>
      <c r="Q9545" s="142"/>
      <c r="R9545" s="142"/>
      <c r="S9545" s="139"/>
    </row>
    <row r="9546" spans="2:19" ht="15.75" customHeight="1" x14ac:dyDescent="0.25">
      <c r="B9546" s="106"/>
      <c r="C9546" s="106"/>
      <c r="D9546" s="139"/>
      <c r="E9546" s="140"/>
      <c r="F9546" s="140"/>
      <c r="G9546" s="140"/>
      <c r="M9546" s="140"/>
      <c r="N9546" s="167"/>
      <c r="O9546" s="167"/>
      <c r="P9546" s="142"/>
      <c r="Q9546" s="142"/>
      <c r="R9546" s="142"/>
      <c r="S9546" s="139"/>
    </row>
    <row r="9547" spans="2:19" ht="15.75" customHeight="1" x14ac:dyDescent="0.25">
      <c r="B9547" s="106"/>
      <c r="C9547" s="106"/>
      <c r="D9547" s="139"/>
      <c r="E9547" s="140"/>
      <c r="F9547" s="140"/>
      <c r="G9547" s="140"/>
      <c r="M9547" s="140"/>
      <c r="N9547" s="167"/>
      <c r="O9547" s="167"/>
      <c r="P9547" s="142"/>
      <c r="Q9547" s="142"/>
      <c r="R9547" s="142"/>
      <c r="S9547" s="139"/>
    </row>
    <row r="9548" spans="2:19" ht="15.75" customHeight="1" x14ac:dyDescent="0.25">
      <c r="B9548" s="106"/>
      <c r="C9548" s="106"/>
      <c r="D9548" s="139"/>
      <c r="E9548" s="140"/>
      <c r="F9548" s="140"/>
      <c r="G9548" s="140"/>
      <c r="M9548" s="140"/>
      <c r="N9548" s="167"/>
      <c r="O9548" s="167"/>
      <c r="P9548" s="142"/>
      <c r="Q9548" s="142"/>
      <c r="R9548" s="142"/>
      <c r="S9548" s="139"/>
    </row>
    <row r="9549" spans="2:19" ht="15.75" customHeight="1" x14ac:dyDescent="0.25">
      <c r="B9549" s="106"/>
      <c r="C9549" s="106"/>
      <c r="D9549" s="139"/>
      <c r="E9549" s="140"/>
      <c r="F9549" s="140"/>
      <c r="G9549" s="140"/>
      <c r="M9549" s="140"/>
      <c r="N9549" s="167"/>
      <c r="O9549" s="167"/>
      <c r="P9549" s="142"/>
      <c r="Q9549" s="142"/>
      <c r="R9549" s="142"/>
      <c r="S9549" s="139"/>
    </row>
    <row r="9550" spans="2:19" ht="15.75" customHeight="1" x14ac:dyDescent="0.25">
      <c r="B9550" s="106"/>
      <c r="C9550" s="106"/>
      <c r="D9550" s="139"/>
      <c r="E9550" s="140"/>
      <c r="F9550" s="140"/>
      <c r="G9550" s="140"/>
      <c r="M9550" s="140"/>
      <c r="N9550" s="167"/>
      <c r="O9550" s="167"/>
      <c r="P9550" s="142"/>
      <c r="Q9550" s="142"/>
      <c r="R9550" s="142"/>
      <c r="S9550" s="139"/>
    </row>
    <row r="9551" spans="2:19" ht="15.75" customHeight="1" x14ac:dyDescent="0.25">
      <c r="B9551" s="106"/>
      <c r="C9551" s="106"/>
      <c r="D9551" s="139"/>
      <c r="E9551" s="140"/>
      <c r="F9551" s="140"/>
      <c r="G9551" s="140"/>
      <c r="M9551" s="140"/>
      <c r="N9551" s="167"/>
      <c r="O9551" s="167"/>
      <c r="P9551" s="142"/>
      <c r="Q9551" s="142"/>
      <c r="R9551" s="142"/>
      <c r="S9551" s="139"/>
    </row>
    <row r="9552" spans="2:19" ht="15.75" customHeight="1" x14ac:dyDescent="0.25">
      <c r="B9552" s="106"/>
      <c r="C9552" s="106"/>
      <c r="D9552" s="139"/>
      <c r="E9552" s="140"/>
      <c r="F9552" s="140"/>
      <c r="G9552" s="140"/>
      <c r="M9552" s="140"/>
      <c r="N9552" s="167"/>
      <c r="O9552" s="167"/>
      <c r="P9552" s="142"/>
      <c r="Q9552" s="142"/>
      <c r="R9552" s="142"/>
      <c r="S9552" s="139"/>
    </row>
    <row r="9553" spans="2:19" ht="15.75" customHeight="1" x14ac:dyDescent="0.25">
      <c r="B9553" s="106"/>
      <c r="C9553" s="106"/>
      <c r="D9553" s="139"/>
      <c r="E9553" s="140"/>
      <c r="F9553" s="140"/>
      <c r="G9553" s="140"/>
      <c r="M9553" s="140"/>
      <c r="N9553" s="167"/>
      <c r="O9553" s="167"/>
      <c r="P9553" s="142"/>
      <c r="Q9553" s="142"/>
      <c r="R9553" s="142"/>
      <c r="S9553" s="139"/>
    </row>
    <row r="9554" spans="2:19" ht="15.75" customHeight="1" x14ac:dyDescent="0.25">
      <c r="B9554" s="106"/>
      <c r="C9554" s="106"/>
      <c r="D9554" s="139"/>
      <c r="E9554" s="140"/>
      <c r="F9554" s="140"/>
      <c r="G9554" s="140"/>
      <c r="M9554" s="140"/>
      <c r="N9554" s="167"/>
      <c r="O9554" s="167"/>
      <c r="P9554" s="142"/>
      <c r="Q9554" s="142"/>
      <c r="R9554" s="142"/>
      <c r="S9554" s="139"/>
    </row>
    <row r="9555" spans="2:19" ht="15.75" customHeight="1" x14ac:dyDescent="0.25">
      <c r="B9555" s="106"/>
      <c r="C9555" s="106"/>
      <c r="D9555" s="139"/>
      <c r="E9555" s="140"/>
      <c r="F9555" s="140"/>
      <c r="G9555" s="140"/>
      <c r="M9555" s="140"/>
      <c r="N9555" s="167"/>
      <c r="O9555" s="167"/>
      <c r="P9555" s="142"/>
      <c r="Q9555" s="142"/>
      <c r="R9555" s="142"/>
      <c r="S9555" s="139"/>
    </row>
    <row r="9556" spans="2:19" ht="15.75" customHeight="1" x14ac:dyDescent="0.25">
      <c r="B9556" s="106"/>
      <c r="C9556" s="106"/>
      <c r="D9556" s="139"/>
      <c r="E9556" s="140"/>
      <c r="F9556" s="140"/>
      <c r="G9556" s="140"/>
      <c r="M9556" s="140"/>
      <c r="N9556" s="167"/>
      <c r="O9556" s="167"/>
      <c r="P9556" s="142"/>
      <c r="Q9556" s="142"/>
      <c r="R9556" s="142"/>
      <c r="S9556" s="139"/>
    </row>
    <row r="9557" spans="2:19" ht="15.75" customHeight="1" x14ac:dyDescent="0.25">
      <c r="B9557" s="106"/>
      <c r="C9557" s="106"/>
      <c r="D9557" s="139"/>
      <c r="E9557" s="140"/>
      <c r="F9557" s="140"/>
      <c r="G9557" s="140"/>
      <c r="M9557" s="140"/>
      <c r="N9557" s="167"/>
      <c r="O9557" s="167"/>
      <c r="P9557" s="142"/>
      <c r="Q9557" s="142"/>
      <c r="R9557" s="142"/>
      <c r="S9557" s="139"/>
    </row>
    <row r="9558" spans="2:19" ht="15.75" customHeight="1" x14ac:dyDescent="0.25">
      <c r="B9558" s="106"/>
      <c r="C9558" s="106"/>
      <c r="D9558" s="139"/>
      <c r="E9558" s="140"/>
      <c r="F9558" s="140"/>
      <c r="G9558" s="140"/>
      <c r="M9558" s="140"/>
      <c r="N9558" s="167"/>
      <c r="O9558" s="167"/>
      <c r="P9558" s="142"/>
      <c r="Q9558" s="142"/>
      <c r="R9558" s="142"/>
      <c r="S9558" s="139"/>
    </row>
    <row r="9559" spans="2:19" ht="15.75" customHeight="1" x14ac:dyDescent="0.25">
      <c r="B9559" s="106"/>
      <c r="C9559" s="106"/>
      <c r="D9559" s="139"/>
      <c r="E9559" s="140"/>
      <c r="F9559" s="140"/>
      <c r="G9559" s="140"/>
      <c r="M9559" s="140"/>
      <c r="N9559" s="167"/>
      <c r="O9559" s="167"/>
      <c r="P9559" s="142"/>
      <c r="Q9559" s="142"/>
      <c r="R9559" s="142"/>
      <c r="S9559" s="139"/>
    </row>
    <row r="9560" spans="2:19" ht="15.75" customHeight="1" x14ac:dyDescent="0.25">
      <c r="B9560" s="106"/>
      <c r="C9560" s="106"/>
      <c r="D9560" s="139"/>
      <c r="E9560" s="140"/>
      <c r="F9560" s="140"/>
      <c r="G9560" s="140"/>
      <c r="M9560" s="140"/>
      <c r="N9560" s="167"/>
      <c r="O9560" s="167"/>
      <c r="P9560" s="142"/>
      <c r="Q9560" s="142"/>
      <c r="R9560" s="142"/>
      <c r="S9560" s="139"/>
    </row>
    <row r="9561" spans="2:19" ht="15.75" customHeight="1" x14ac:dyDescent="0.25">
      <c r="B9561" s="106"/>
      <c r="C9561" s="106"/>
      <c r="D9561" s="139"/>
      <c r="E9561" s="140"/>
      <c r="F9561" s="140"/>
      <c r="G9561" s="140"/>
      <c r="M9561" s="140"/>
      <c r="N9561" s="167"/>
      <c r="O9561" s="167"/>
      <c r="P9561" s="142"/>
      <c r="Q9561" s="142"/>
      <c r="R9561" s="142"/>
      <c r="S9561" s="139"/>
    </row>
    <row r="9562" spans="2:19" ht="15.75" customHeight="1" x14ac:dyDescent="0.25">
      <c r="B9562" s="106"/>
      <c r="C9562" s="106"/>
      <c r="D9562" s="139"/>
      <c r="E9562" s="140"/>
      <c r="F9562" s="140"/>
      <c r="G9562" s="140"/>
      <c r="M9562" s="140"/>
      <c r="N9562" s="167"/>
      <c r="O9562" s="167"/>
      <c r="P9562" s="142"/>
      <c r="Q9562" s="142"/>
      <c r="R9562" s="142"/>
      <c r="S9562" s="139"/>
    </row>
    <row r="9563" spans="2:19" ht="15.75" customHeight="1" x14ac:dyDescent="0.25">
      <c r="B9563" s="106"/>
      <c r="C9563" s="106"/>
      <c r="D9563" s="139"/>
      <c r="E9563" s="140"/>
      <c r="F9563" s="140"/>
      <c r="G9563" s="140"/>
      <c r="M9563" s="140"/>
      <c r="N9563" s="167"/>
      <c r="O9563" s="167"/>
      <c r="P9563" s="142"/>
      <c r="Q9563" s="142"/>
      <c r="R9563" s="142"/>
      <c r="S9563" s="139"/>
    </row>
    <row r="9564" spans="2:19" ht="15.75" customHeight="1" x14ac:dyDescent="0.25">
      <c r="B9564" s="106"/>
      <c r="C9564" s="106"/>
      <c r="D9564" s="139"/>
      <c r="E9564" s="140"/>
      <c r="F9564" s="140"/>
      <c r="G9564" s="140"/>
      <c r="M9564" s="140"/>
      <c r="N9564" s="167"/>
      <c r="O9564" s="167"/>
      <c r="P9564" s="142"/>
      <c r="Q9564" s="142"/>
      <c r="R9564" s="142"/>
      <c r="S9564" s="139"/>
    </row>
    <row r="9565" spans="2:19" ht="15.75" customHeight="1" x14ac:dyDescent="0.25">
      <c r="B9565" s="106"/>
      <c r="C9565" s="106"/>
      <c r="D9565" s="139"/>
      <c r="E9565" s="140"/>
      <c r="F9565" s="140"/>
      <c r="G9565" s="140"/>
      <c r="M9565" s="140"/>
      <c r="N9565" s="167"/>
      <c r="O9565" s="167"/>
      <c r="P9565" s="142"/>
      <c r="Q9565" s="142"/>
      <c r="R9565" s="142"/>
      <c r="S9565" s="139"/>
    </row>
    <row r="9566" spans="2:19" ht="15.75" customHeight="1" x14ac:dyDescent="0.25">
      <c r="B9566" s="106"/>
      <c r="C9566" s="106"/>
      <c r="D9566" s="139"/>
      <c r="E9566" s="140"/>
      <c r="F9566" s="140"/>
      <c r="G9566" s="140"/>
      <c r="M9566" s="140"/>
      <c r="N9566" s="167"/>
      <c r="O9566" s="167"/>
      <c r="P9566" s="142"/>
      <c r="Q9566" s="142"/>
      <c r="R9566" s="142"/>
      <c r="S9566" s="139"/>
    </row>
    <row r="9567" spans="2:19" ht="15.75" customHeight="1" x14ac:dyDescent="0.25">
      <c r="B9567" s="106"/>
      <c r="C9567" s="106"/>
      <c r="D9567" s="139"/>
      <c r="E9567" s="140"/>
      <c r="F9567" s="140"/>
      <c r="G9567" s="140"/>
      <c r="M9567" s="140"/>
      <c r="N9567" s="167"/>
      <c r="O9567" s="167"/>
      <c r="P9567" s="142"/>
      <c r="Q9567" s="142"/>
      <c r="R9567" s="142"/>
      <c r="S9567" s="139"/>
    </row>
    <row r="9568" spans="2:19" ht="15.75" customHeight="1" x14ac:dyDescent="0.25">
      <c r="B9568" s="106"/>
      <c r="C9568" s="106"/>
      <c r="D9568" s="139"/>
      <c r="E9568" s="140"/>
      <c r="F9568" s="140"/>
      <c r="G9568" s="140"/>
      <c r="M9568" s="140"/>
      <c r="N9568" s="167"/>
      <c r="O9568" s="167"/>
      <c r="P9568" s="142"/>
      <c r="Q9568" s="142"/>
      <c r="R9568" s="142"/>
      <c r="S9568" s="139"/>
    </row>
    <row r="9569" spans="2:19" ht="15.75" customHeight="1" x14ac:dyDescent="0.25">
      <c r="B9569" s="106"/>
      <c r="C9569" s="106"/>
      <c r="D9569" s="139"/>
      <c r="E9569" s="140"/>
      <c r="F9569" s="140"/>
      <c r="G9569" s="140"/>
      <c r="M9569" s="140"/>
      <c r="N9569" s="167"/>
      <c r="O9569" s="167"/>
      <c r="P9569" s="142"/>
      <c r="Q9569" s="142"/>
      <c r="R9569" s="142"/>
      <c r="S9569" s="139"/>
    </row>
    <row r="9570" spans="2:19" ht="15.75" customHeight="1" x14ac:dyDescent="0.25">
      <c r="B9570" s="106"/>
      <c r="C9570" s="106"/>
      <c r="D9570" s="139"/>
      <c r="E9570" s="140"/>
      <c r="F9570" s="140"/>
      <c r="G9570" s="140"/>
      <c r="M9570" s="140"/>
      <c r="N9570" s="167"/>
      <c r="O9570" s="167"/>
      <c r="P9570" s="142"/>
      <c r="Q9570" s="142"/>
      <c r="R9570" s="142"/>
      <c r="S9570" s="139"/>
    </row>
    <row r="9571" spans="2:19" ht="15.75" customHeight="1" x14ac:dyDescent="0.25">
      <c r="B9571" s="106"/>
      <c r="C9571" s="106"/>
      <c r="D9571" s="139"/>
      <c r="E9571" s="140"/>
      <c r="F9571" s="140"/>
      <c r="G9571" s="140"/>
      <c r="M9571" s="140"/>
      <c r="N9571" s="167"/>
      <c r="O9571" s="167"/>
      <c r="P9571" s="142"/>
      <c r="Q9571" s="142"/>
      <c r="R9571" s="142"/>
      <c r="S9571" s="139"/>
    </row>
    <row r="9572" spans="2:19" ht="15.75" customHeight="1" x14ac:dyDescent="0.25">
      <c r="B9572" s="106"/>
      <c r="C9572" s="106"/>
      <c r="D9572" s="139"/>
      <c r="E9572" s="140"/>
      <c r="F9572" s="140"/>
      <c r="G9572" s="140"/>
      <c r="M9572" s="140"/>
      <c r="N9572" s="167"/>
      <c r="O9572" s="167"/>
      <c r="P9572" s="142"/>
      <c r="Q9572" s="142"/>
      <c r="R9572" s="142"/>
      <c r="S9572" s="139"/>
    </row>
    <row r="9573" spans="2:19" ht="15.75" customHeight="1" x14ac:dyDescent="0.25">
      <c r="B9573" s="106"/>
      <c r="C9573" s="106"/>
      <c r="D9573" s="139"/>
      <c r="E9573" s="140"/>
      <c r="F9573" s="140"/>
      <c r="G9573" s="140"/>
      <c r="M9573" s="140"/>
      <c r="N9573" s="167"/>
      <c r="O9573" s="167"/>
      <c r="P9573" s="142"/>
      <c r="Q9573" s="142"/>
      <c r="R9573" s="142"/>
      <c r="S9573" s="139"/>
    </row>
    <row r="9574" spans="2:19" ht="15.75" customHeight="1" x14ac:dyDescent="0.25">
      <c r="B9574" s="106"/>
      <c r="C9574" s="106"/>
      <c r="D9574" s="139"/>
      <c r="E9574" s="140"/>
      <c r="F9574" s="140"/>
      <c r="G9574" s="140"/>
      <c r="M9574" s="140"/>
      <c r="N9574" s="167"/>
      <c r="O9574" s="167"/>
      <c r="P9574" s="142"/>
      <c r="Q9574" s="142"/>
      <c r="R9574" s="142"/>
      <c r="S9574" s="139"/>
    </row>
    <row r="9575" spans="2:19" ht="15.75" customHeight="1" x14ac:dyDescent="0.25">
      <c r="B9575" s="106"/>
      <c r="C9575" s="106"/>
      <c r="D9575" s="139"/>
      <c r="E9575" s="140"/>
      <c r="F9575" s="140"/>
      <c r="G9575" s="140"/>
      <c r="M9575" s="140"/>
      <c r="N9575" s="167"/>
      <c r="O9575" s="167"/>
      <c r="P9575" s="142"/>
      <c r="Q9575" s="142"/>
      <c r="R9575" s="142"/>
      <c r="S9575" s="139"/>
    </row>
    <row r="9576" spans="2:19" ht="15.75" customHeight="1" x14ac:dyDescent="0.25">
      <c r="B9576" s="106"/>
      <c r="C9576" s="106"/>
      <c r="D9576" s="139"/>
      <c r="E9576" s="140"/>
      <c r="F9576" s="140"/>
      <c r="G9576" s="140"/>
      <c r="M9576" s="140"/>
      <c r="N9576" s="167"/>
      <c r="O9576" s="167"/>
      <c r="P9576" s="142"/>
      <c r="Q9576" s="142"/>
      <c r="R9576" s="142"/>
      <c r="S9576" s="139"/>
    </row>
    <row r="9577" spans="2:19" ht="15.75" customHeight="1" x14ac:dyDescent="0.25">
      <c r="B9577" s="106"/>
      <c r="C9577" s="106"/>
      <c r="D9577" s="139"/>
      <c r="E9577" s="140"/>
      <c r="F9577" s="140"/>
      <c r="G9577" s="140"/>
      <c r="M9577" s="140"/>
      <c r="N9577" s="167"/>
      <c r="O9577" s="167"/>
      <c r="P9577" s="142"/>
      <c r="Q9577" s="142"/>
      <c r="R9577" s="142"/>
      <c r="S9577" s="139"/>
    </row>
    <row r="9578" spans="2:19" ht="15.75" customHeight="1" x14ac:dyDescent="0.25">
      <c r="B9578" s="106"/>
      <c r="C9578" s="106"/>
      <c r="D9578" s="139"/>
      <c r="E9578" s="140"/>
      <c r="F9578" s="140"/>
      <c r="G9578" s="140"/>
      <c r="M9578" s="140"/>
      <c r="N9578" s="167"/>
      <c r="O9578" s="167"/>
      <c r="P9578" s="142"/>
      <c r="Q9578" s="142"/>
      <c r="R9578" s="142"/>
      <c r="S9578" s="139"/>
    </row>
    <row r="9579" spans="2:19" ht="15.75" customHeight="1" x14ac:dyDescent="0.25">
      <c r="B9579" s="106"/>
      <c r="C9579" s="106"/>
      <c r="D9579" s="139"/>
      <c r="E9579" s="140"/>
      <c r="F9579" s="140"/>
      <c r="G9579" s="140"/>
      <c r="M9579" s="140"/>
      <c r="N9579" s="167"/>
      <c r="O9579" s="167"/>
      <c r="P9579" s="142"/>
      <c r="Q9579" s="142"/>
      <c r="R9579" s="142"/>
      <c r="S9579" s="139"/>
    </row>
    <row r="9580" spans="2:19" ht="15.75" customHeight="1" x14ac:dyDescent="0.25">
      <c r="B9580" s="106"/>
      <c r="C9580" s="106"/>
      <c r="D9580" s="139"/>
      <c r="E9580" s="140"/>
      <c r="F9580" s="140"/>
      <c r="G9580" s="140"/>
      <c r="M9580" s="140"/>
      <c r="N9580" s="167"/>
      <c r="O9580" s="167"/>
      <c r="P9580" s="142"/>
      <c r="Q9580" s="142"/>
      <c r="R9580" s="142"/>
      <c r="S9580" s="139"/>
    </row>
    <row r="9581" spans="2:19" ht="15.75" customHeight="1" x14ac:dyDescent="0.25">
      <c r="B9581" s="106"/>
      <c r="C9581" s="106"/>
      <c r="D9581" s="139"/>
      <c r="E9581" s="140"/>
      <c r="F9581" s="140"/>
      <c r="G9581" s="140"/>
      <c r="M9581" s="140"/>
      <c r="N9581" s="167"/>
      <c r="O9581" s="167"/>
      <c r="P9581" s="142"/>
      <c r="Q9581" s="142"/>
      <c r="R9581" s="142"/>
      <c r="S9581" s="139"/>
    </row>
    <row r="9582" spans="2:19" ht="15.75" customHeight="1" x14ac:dyDescent="0.25">
      <c r="B9582" s="106"/>
      <c r="C9582" s="106"/>
      <c r="D9582" s="139"/>
      <c r="E9582" s="140"/>
      <c r="F9582" s="140"/>
      <c r="G9582" s="140"/>
      <c r="M9582" s="140"/>
      <c r="N9582" s="167"/>
      <c r="O9582" s="167"/>
      <c r="P9582" s="142"/>
      <c r="Q9582" s="142"/>
      <c r="R9582" s="142"/>
      <c r="S9582" s="139"/>
    </row>
    <row r="9583" spans="2:19" ht="15.75" customHeight="1" x14ac:dyDescent="0.25">
      <c r="B9583" s="106"/>
      <c r="C9583" s="106"/>
      <c r="D9583" s="139"/>
      <c r="E9583" s="140"/>
      <c r="F9583" s="140"/>
      <c r="G9583" s="140"/>
      <c r="M9583" s="140"/>
      <c r="N9583" s="167"/>
      <c r="O9583" s="167"/>
      <c r="P9583" s="142"/>
      <c r="Q9583" s="142"/>
      <c r="R9583" s="142"/>
      <c r="S9583" s="139"/>
    </row>
    <row r="9584" spans="2:19" ht="15.75" customHeight="1" x14ac:dyDescent="0.25">
      <c r="B9584" s="106"/>
      <c r="C9584" s="106"/>
      <c r="D9584" s="139"/>
      <c r="E9584" s="140"/>
      <c r="F9584" s="140"/>
      <c r="G9584" s="140"/>
      <c r="M9584" s="140"/>
      <c r="N9584" s="167"/>
      <c r="O9584" s="167"/>
      <c r="P9584" s="142"/>
      <c r="Q9584" s="142"/>
      <c r="R9584" s="142"/>
      <c r="S9584" s="139"/>
    </row>
    <row r="9585" spans="2:19" ht="15.75" customHeight="1" x14ac:dyDescent="0.25">
      <c r="B9585" s="106"/>
      <c r="C9585" s="106"/>
      <c r="D9585" s="139"/>
      <c r="E9585" s="140"/>
      <c r="F9585" s="140"/>
      <c r="G9585" s="140"/>
      <c r="M9585" s="140"/>
      <c r="N9585" s="167"/>
      <c r="O9585" s="167"/>
      <c r="P9585" s="142"/>
      <c r="Q9585" s="142"/>
      <c r="R9585" s="142"/>
      <c r="S9585" s="139"/>
    </row>
    <row r="9586" spans="2:19" ht="15.75" customHeight="1" x14ac:dyDescent="0.25">
      <c r="B9586" s="106"/>
      <c r="C9586" s="106"/>
      <c r="D9586" s="139"/>
      <c r="E9586" s="140"/>
      <c r="F9586" s="140"/>
      <c r="G9586" s="140"/>
      <c r="M9586" s="140"/>
      <c r="N9586" s="167"/>
      <c r="O9586" s="167"/>
      <c r="P9586" s="142"/>
      <c r="Q9586" s="142"/>
      <c r="R9586" s="142"/>
      <c r="S9586" s="139"/>
    </row>
    <row r="9587" spans="2:19" ht="15.75" customHeight="1" x14ac:dyDescent="0.25">
      <c r="B9587" s="106"/>
      <c r="C9587" s="106"/>
      <c r="D9587" s="139"/>
      <c r="E9587" s="140"/>
      <c r="F9587" s="140"/>
      <c r="G9587" s="140"/>
      <c r="M9587" s="140"/>
      <c r="N9587" s="167"/>
      <c r="O9587" s="167"/>
      <c r="P9587" s="142"/>
      <c r="Q9587" s="142"/>
      <c r="R9587" s="142"/>
      <c r="S9587" s="139"/>
    </row>
    <row r="9588" spans="2:19" ht="15.75" customHeight="1" x14ac:dyDescent="0.25">
      <c r="B9588" s="106"/>
      <c r="C9588" s="106"/>
      <c r="D9588" s="139"/>
      <c r="E9588" s="140"/>
      <c r="F9588" s="140"/>
      <c r="G9588" s="140"/>
      <c r="M9588" s="140"/>
      <c r="N9588" s="167"/>
      <c r="O9588" s="167"/>
      <c r="P9588" s="142"/>
      <c r="Q9588" s="142"/>
      <c r="R9588" s="142"/>
      <c r="S9588" s="139"/>
    </row>
    <row r="9589" spans="2:19" ht="15.75" customHeight="1" x14ac:dyDescent="0.25">
      <c r="B9589" s="106"/>
      <c r="C9589" s="106"/>
      <c r="D9589" s="139"/>
      <c r="E9589" s="140"/>
      <c r="F9589" s="140"/>
      <c r="G9589" s="140"/>
      <c r="M9589" s="140"/>
      <c r="N9589" s="167"/>
      <c r="O9589" s="167"/>
      <c r="P9589" s="142"/>
      <c r="Q9589" s="142"/>
      <c r="R9589" s="142"/>
      <c r="S9589" s="139"/>
    </row>
    <row r="9590" spans="2:19" ht="15.75" customHeight="1" x14ac:dyDescent="0.25">
      <c r="B9590" s="106"/>
      <c r="C9590" s="106"/>
      <c r="D9590" s="139"/>
      <c r="E9590" s="140"/>
      <c r="F9590" s="140"/>
      <c r="G9590" s="140"/>
      <c r="M9590" s="140"/>
      <c r="N9590" s="167"/>
      <c r="O9590" s="167"/>
      <c r="P9590" s="142"/>
      <c r="Q9590" s="142"/>
      <c r="R9590" s="142"/>
      <c r="S9590" s="139"/>
    </row>
    <row r="9591" spans="2:19" ht="15.75" customHeight="1" x14ac:dyDescent="0.25">
      <c r="B9591" s="106"/>
      <c r="C9591" s="106"/>
      <c r="D9591" s="139"/>
      <c r="E9591" s="140"/>
      <c r="F9591" s="140"/>
      <c r="G9591" s="140"/>
      <c r="M9591" s="140"/>
      <c r="N9591" s="167"/>
      <c r="O9591" s="167"/>
      <c r="P9591" s="142"/>
      <c r="Q9591" s="142"/>
      <c r="R9591" s="142"/>
      <c r="S9591" s="139"/>
    </row>
    <row r="9592" spans="2:19" ht="15.75" customHeight="1" x14ac:dyDescent="0.25">
      <c r="B9592" s="106"/>
      <c r="C9592" s="106"/>
      <c r="D9592" s="139"/>
      <c r="E9592" s="140"/>
      <c r="F9592" s="140"/>
      <c r="G9592" s="140"/>
      <c r="M9592" s="140"/>
      <c r="N9592" s="167"/>
      <c r="O9592" s="167"/>
      <c r="P9592" s="142"/>
      <c r="Q9592" s="142"/>
      <c r="R9592" s="142"/>
      <c r="S9592" s="139"/>
    </row>
    <row r="9593" spans="2:19" ht="15.75" customHeight="1" x14ac:dyDescent="0.25">
      <c r="B9593" s="106"/>
      <c r="C9593" s="106"/>
      <c r="D9593" s="139"/>
      <c r="E9593" s="140"/>
      <c r="F9593" s="140"/>
      <c r="G9593" s="140"/>
      <c r="M9593" s="140"/>
      <c r="N9593" s="167"/>
      <c r="O9593" s="167"/>
      <c r="P9593" s="142"/>
      <c r="Q9593" s="142"/>
      <c r="R9593" s="142"/>
      <c r="S9593" s="139"/>
    </row>
    <row r="9594" spans="2:19" ht="15.75" customHeight="1" x14ac:dyDescent="0.25">
      <c r="B9594" s="106"/>
      <c r="C9594" s="106"/>
      <c r="D9594" s="139"/>
      <c r="E9594" s="140"/>
      <c r="F9594" s="140"/>
      <c r="G9594" s="140"/>
      <c r="M9594" s="140"/>
      <c r="N9594" s="167"/>
      <c r="O9594" s="167"/>
      <c r="P9594" s="142"/>
      <c r="Q9594" s="142"/>
      <c r="R9594" s="142"/>
      <c r="S9594" s="139"/>
    </row>
    <row r="9595" spans="2:19" ht="15.75" customHeight="1" x14ac:dyDescent="0.25">
      <c r="B9595" s="106"/>
      <c r="C9595" s="106"/>
      <c r="D9595" s="139"/>
      <c r="E9595" s="140"/>
      <c r="F9595" s="140"/>
      <c r="G9595" s="140"/>
      <c r="M9595" s="140"/>
      <c r="N9595" s="167"/>
      <c r="O9595" s="167"/>
      <c r="P9595" s="142"/>
      <c r="Q9595" s="142"/>
      <c r="R9595" s="142"/>
      <c r="S9595" s="139"/>
    </row>
    <row r="9596" spans="2:19" ht="15.75" customHeight="1" x14ac:dyDescent="0.25">
      <c r="B9596" s="106"/>
      <c r="C9596" s="106"/>
      <c r="D9596" s="139"/>
      <c r="E9596" s="140"/>
      <c r="F9596" s="140"/>
      <c r="G9596" s="140"/>
      <c r="M9596" s="140"/>
      <c r="N9596" s="167"/>
      <c r="O9596" s="167"/>
      <c r="P9596" s="142"/>
      <c r="Q9596" s="142"/>
      <c r="R9596" s="142"/>
      <c r="S9596" s="139"/>
    </row>
    <row r="9597" spans="2:19" ht="15.75" customHeight="1" x14ac:dyDescent="0.25">
      <c r="B9597" s="106"/>
      <c r="C9597" s="106"/>
      <c r="D9597" s="139"/>
      <c r="E9597" s="140"/>
      <c r="F9597" s="140"/>
      <c r="G9597" s="140"/>
      <c r="M9597" s="140"/>
      <c r="N9597" s="167"/>
      <c r="O9597" s="167"/>
      <c r="P9597" s="142"/>
      <c r="Q9597" s="142"/>
      <c r="R9597" s="142"/>
      <c r="S9597" s="139"/>
    </row>
    <row r="9598" spans="2:19" ht="15.75" customHeight="1" x14ac:dyDescent="0.25">
      <c r="B9598" s="106"/>
      <c r="C9598" s="106"/>
      <c r="D9598" s="139"/>
      <c r="E9598" s="140"/>
      <c r="F9598" s="140"/>
      <c r="G9598" s="140"/>
      <c r="M9598" s="140"/>
      <c r="N9598" s="167"/>
      <c r="O9598" s="167"/>
      <c r="P9598" s="142"/>
      <c r="Q9598" s="142"/>
      <c r="R9598" s="142"/>
      <c r="S9598" s="139"/>
    </row>
    <row r="9599" spans="2:19" ht="15.75" customHeight="1" x14ac:dyDescent="0.25">
      <c r="B9599" s="106"/>
      <c r="C9599" s="106"/>
      <c r="D9599" s="139"/>
      <c r="E9599" s="140"/>
      <c r="F9599" s="140"/>
      <c r="G9599" s="140"/>
      <c r="M9599" s="140"/>
      <c r="N9599" s="167"/>
      <c r="O9599" s="167"/>
      <c r="P9599" s="142"/>
      <c r="Q9599" s="142"/>
      <c r="R9599" s="142"/>
      <c r="S9599" s="139"/>
    </row>
    <row r="9600" spans="2:19" ht="15.75" customHeight="1" x14ac:dyDescent="0.25">
      <c r="B9600" s="106"/>
      <c r="C9600" s="106"/>
      <c r="D9600" s="139"/>
      <c r="E9600" s="140"/>
      <c r="F9600" s="140"/>
      <c r="G9600" s="140"/>
      <c r="M9600" s="140"/>
      <c r="N9600" s="167"/>
      <c r="O9600" s="167"/>
      <c r="P9600" s="142"/>
      <c r="Q9600" s="142"/>
      <c r="R9600" s="142"/>
      <c r="S9600" s="139"/>
    </row>
    <row r="9601" spans="2:19" ht="15.75" customHeight="1" x14ac:dyDescent="0.25">
      <c r="B9601" s="106"/>
      <c r="C9601" s="106"/>
      <c r="D9601" s="139"/>
      <c r="E9601" s="140"/>
      <c r="F9601" s="140"/>
      <c r="G9601" s="140"/>
      <c r="M9601" s="140"/>
      <c r="N9601" s="167"/>
      <c r="O9601" s="167"/>
      <c r="P9601" s="142"/>
      <c r="Q9601" s="142"/>
      <c r="R9601" s="142"/>
      <c r="S9601" s="139"/>
    </row>
    <row r="9602" spans="2:19" ht="15.75" customHeight="1" x14ac:dyDescent="0.25">
      <c r="B9602" s="106"/>
      <c r="C9602" s="106"/>
      <c r="D9602" s="139"/>
      <c r="E9602" s="140"/>
      <c r="F9602" s="140"/>
      <c r="G9602" s="140"/>
      <c r="M9602" s="140"/>
      <c r="N9602" s="167"/>
      <c r="O9602" s="167"/>
      <c r="P9602" s="142"/>
      <c r="Q9602" s="142"/>
      <c r="R9602" s="142"/>
      <c r="S9602" s="139"/>
    </row>
    <row r="9603" spans="2:19" ht="15.75" customHeight="1" x14ac:dyDescent="0.25">
      <c r="B9603" s="106"/>
      <c r="C9603" s="106"/>
      <c r="D9603" s="139"/>
      <c r="E9603" s="140"/>
      <c r="F9603" s="140"/>
      <c r="G9603" s="140"/>
      <c r="M9603" s="140"/>
      <c r="N9603" s="167"/>
      <c r="O9603" s="167"/>
      <c r="P9603" s="142"/>
      <c r="Q9603" s="142"/>
      <c r="R9603" s="142"/>
      <c r="S9603" s="139"/>
    </row>
    <row r="9604" spans="2:19" ht="15.75" customHeight="1" x14ac:dyDescent="0.25">
      <c r="B9604" s="106"/>
      <c r="C9604" s="106"/>
      <c r="D9604" s="139"/>
      <c r="E9604" s="140"/>
      <c r="F9604" s="140"/>
      <c r="G9604" s="140"/>
      <c r="M9604" s="140"/>
      <c r="N9604" s="167"/>
      <c r="O9604" s="167"/>
      <c r="P9604" s="142"/>
      <c r="Q9604" s="142"/>
      <c r="R9604" s="142"/>
      <c r="S9604" s="139"/>
    </row>
    <row r="9605" spans="2:19" ht="15.75" customHeight="1" x14ac:dyDescent="0.25">
      <c r="B9605" s="106"/>
      <c r="C9605" s="106"/>
      <c r="D9605" s="139"/>
      <c r="E9605" s="140"/>
      <c r="F9605" s="140"/>
      <c r="G9605" s="140"/>
      <c r="M9605" s="140"/>
      <c r="N9605" s="167"/>
      <c r="O9605" s="167"/>
      <c r="P9605" s="142"/>
      <c r="Q9605" s="142"/>
      <c r="R9605" s="142"/>
      <c r="S9605" s="139"/>
    </row>
    <row r="9606" spans="2:19" ht="15.75" customHeight="1" x14ac:dyDescent="0.25">
      <c r="B9606" s="106"/>
      <c r="C9606" s="106"/>
      <c r="D9606" s="139"/>
      <c r="E9606" s="140"/>
      <c r="F9606" s="140"/>
      <c r="G9606" s="140"/>
      <c r="M9606" s="140"/>
      <c r="N9606" s="167"/>
      <c r="O9606" s="167"/>
      <c r="P9606" s="142"/>
      <c r="Q9606" s="142"/>
      <c r="R9606" s="142"/>
      <c r="S9606" s="139"/>
    </row>
    <row r="9607" spans="2:19" ht="15.75" customHeight="1" x14ac:dyDescent="0.25">
      <c r="B9607" s="106"/>
      <c r="C9607" s="106"/>
      <c r="D9607" s="139"/>
      <c r="E9607" s="140"/>
      <c r="F9607" s="140"/>
      <c r="G9607" s="140"/>
      <c r="M9607" s="140"/>
      <c r="N9607" s="167"/>
      <c r="O9607" s="167"/>
      <c r="P9607" s="142"/>
      <c r="Q9607" s="142"/>
      <c r="R9607" s="142"/>
      <c r="S9607" s="139"/>
    </row>
    <row r="9608" spans="2:19" ht="15.75" customHeight="1" x14ac:dyDescent="0.25">
      <c r="B9608" s="106"/>
      <c r="C9608" s="106"/>
      <c r="D9608" s="139"/>
      <c r="E9608" s="140"/>
      <c r="F9608" s="140"/>
      <c r="G9608" s="140"/>
      <c r="M9608" s="140"/>
      <c r="N9608" s="167"/>
      <c r="O9608" s="167"/>
      <c r="P9608" s="142"/>
      <c r="Q9608" s="142"/>
      <c r="R9608" s="142"/>
      <c r="S9608" s="139"/>
    </row>
    <row r="9609" spans="2:19" ht="15.75" customHeight="1" x14ac:dyDescent="0.25">
      <c r="B9609" s="106"/>
      <c r="C9609" s="106"/>
      <c r="D9609" s="139"/>
      <c r="E9609" s="140"/>
      <c r="F9609" s="140"/>
      <c r="G9609" s="140"/>
      <c r="M9609" s="140"/>
      <c r="N9609" s="167"/>
      <c r="O9609" s="167"/>
      <c r="P9609" s="142"/>
      <c r="Q9609" s="142"/>
      <c r="R9609" s="142"/>
      <c r="S9609" s="139"/>
    </row>
    <row r="9610" spans="2:19" ht="15.75" customHeight="1" x14ac:dyDescent="0.25">
      <c r="B9610" s="106"/>
      <c r="C9610" s="106"/>
      <c r="D9610" s="139"/>
      <c r="E9610" s="140"/>
      <c r="F9610" s="140"/>
      <c r="G9610" s="140"/>
      <c r="M9610" s="140"/>
      <c r="N9610" s="167"/>
      <c r="O9610" s="167"/>
      <c r="P9610" s="142"/>
      <c r="Q9610" s="142"/>
      <c r="R9610" s="142"/>
      <c r="S9610" s="139"/>
    </row>
    <row r="9611" spans="2:19" ht="15.75" customHeight="1" x14ac:dyDescent="0.25">
      <c r="B9611" s="106"/>
      <c r="C9611" s="106"/>
      <c r="D9611" s="139"/>
      <c r="E9611" s="140"/>
      <c r="F9611" s="140"/>
      <c r="G9611" s="140"/>
      <c r="M9611" s="140"/>
      <c r="N9611" s="167"/>
      <c r="O9611" s="167"/>
      <c r="P9611" s="142"/>
      <c r="Q9611" s="142"/>
      <c r="R9611" s="142"/>
      <c r="S9611" s="139"/>
    </row>
    <row r="9612" spans="2:19" ht="15.75" customHeight="1" x14ac:dyDescent="0.25">
      <c r="B9612" s="106"/>
      <c r="C9612" s="106"/>
      <c r="D9612" s="139"/>
      <c r="E9612" s="140"/>
      <c r="F9612" s="140"/>
      <c r="G9612" s="140"/>
      <c r="M9612" s="140"/>
      <c r="N9612" s="167"/>
      <c r="O9612" s="167"/>
      <c r="P9612" s="142"/>
      <c r="Q9612" s="142"/>
      <c r="R9612" s="142"/>
      <c r="S9612" s="139"/>
    </row>
    <row r="9613" spans="2:19" ht="15.75" customHeight="1" x14ac:dyDescent="0.25">
      <c r="B9613" s="106"/>
      <c r="C9613" s="106"/>
      <c r="D9613" s="139"/>
      <c r="E9613" s="140"/>
      <c r="F9613" s="140"/>
      <c r="G9613" s="140"/>
      <c r="M9613" s="140"/>
      <c r="N9613" s="167"/>
      <c r="O9613" s="167"/>
      <c r="P9613" s="142"/>
      <c r="Q9613" s="142"/>
      <c r="R9613" s="142"/>
      <c r="S9613" s="139"/>
    </row>
    <row r="9614" spans="2:19" ht="15.75" customHeight="1" x14ac:dyDescent="0.25">
      <c r="B9614" s="106"/>
      <c r="C9614" s="106"/>
      <c r="D9614" s="139"/>
      <c r="E9614" s="140"/>
      <c r="F9614" s="140"/>
      <c r="G9614" s="140"/>
      <c r="M9614" s="140"/>
      <c r="N9614" s="167"/>
      <c r="O9614" s="167"/>
      <c r="P9614" s="142"/>
      <c r="Q9614" s="142"/>
      <c r="R9614" s="142"/>
      <c r="S9614" s="139"/>
    </row>
    <row r="9615" spans="2:19" ht="15.75" customHeight="1" x14ac:dyDescent="0.25">
      <c r="B9615" s="106"/>
      <c r="C9615" s="106"/>
      <c r="D9615" s="139"/>
      <c r="E9615" s="140"/>
      <c r="F9615" s="140"/>
      <c r="G9615" s="140"/>
      <c r="M9615" s="140"/>
      <c r="N9615" s="167"/>
      <c r="O9615" s="167"/>
      <c r="P9615" s="142"/>
      <c r="Q9615" s="142"/>
      <c r="R9615" s="142"/>
      <c r="S9615" s="139"/>
    </row>
    <row r="9616" spans="2:19" ht="15.75" customHeight="1" x14ac:dyDescent="0.25">
      <c r="B9616" s="106"/>
      <c r="C9616" s="106"/>
      <c r="D9616" s="139"/>
      <c r="E9616" s="140"/>
      <c r="F9616" s="140"/>
      <c r="G9616" s="140"/>
      <c r="M9616" s="140"/>
      <c r="N9616" s="167"/>
      <c r="O9616" s="167"/>
      <c r="P9616" s="142"/>
      <c r="Q9616" s="142"/>
      <c r="R9616" s="142"/>
      <c r="S9616" s="139"/>
    </row>
    <row r="9617" spans="2:19" ht="15.75" customHeight="1" x14ac:dyDescent="0.25">
      <c r="B9617" s="106"/>
      <c r="C9617" s="106"/>
      <c r="D9617" s="139"/>
      <c r="E9617" s="140"/>
      <c r="F9617" s="140"/>
      <c r="G9617" s="140"/>
      <c r="M9617" s="140"/>
      <c r="N9617" s="167"/>
      <c r="O9617" s="167"/>
      <c r="P9617" s="142"/>
      <c r="Q9617" s="142"/>
      <c r="R9617" s="142"/>
      <c r="S9617" s="139"/>
    </row>
    <row r="9618" spans="2:19" ht="15.75" customHeight="1" x14ac:dyDescent="0.25">
      <c r="B9618" s="106"/>
      <c r="C9618" s="106"/>
      <c r="D9618" s="139"/>
      <c r="E9618" s="140"/>
      <c r="F9618" s="140"/>
      <c r="G9618" s="140"/>
      <c r="M9618" s="140"/>
      <c r="N9618" s="167"/>
      <c r="O9618" s="167"/>
      <c r="P9618" s="142"/>
      <c r="Q9618" s="142"/>
      <c r="R9618" s="142"/>
      <c r="S9618" s="139"/>
    </row>
    <row r="9619" spans="2:19" ht="15.75" customHeight="1" x14ac:dyDescent="0.25">
      <c r="B9619" s="106"/>
      <c r="C9619" s="106"/>
      <c r="D9619" s="139"/>
      <c r="E9619" s="140"/>
      <c r="F9619" s="140"/>
      <c r="G9619" s="140"/>
      <c r="M9619" s="140"/>
      <c r="N9619" s="167"/>
      <c r="O9619" s="167"/>
      <c r="P9619" s="142"/>
      <c r="Q9619" s="142"/>
      <c r="R9619" s="142"/>
      <c r="S9619" s="139"/>
    </row>
    <row r="9620" spans="2:19" ht="15.75" customHeight="1" x14ac:dyDescent="0.25">
      <c r="B9620" s="106"/>
      <c r="C9620" s="106"/>
      <c r="D9620" s="139"/>
      <c r="E9620" s="140"/>
      <c r="F9620" s="140"/>
      <c r="G9620" s="140"/>
      <c r="M9620" s="140"/>
      <c r="N9620" s="167"/>
      <c r="O9620" s="167"/>
      <c r="P9620" s="142"/>
      <c r="Q9620" s="142"/>
      <c r="R9620" s="142"/>
      <c r="S9620" s="139"/>
    </row>
    <row r="9621" spans="2:19" ht="15.75" customHeight="1" x14ac:dyDescent="0.25">
      <c r="B9621" s="106"/>
      <c r="C9621" s="106"/>
      <c r="D9621" s="139"/>
      <c r="E9621" s="140"/>
      <c r="F9621" s="140"/>
      <c r="G9621" s="140"/>
      <c r="M9621" s="140"/>
      <c r="N9621" s="167"/>
      <c r="O9621" s="167"/>
      <c r="P9621" s="142"/>
      <c r="Q9621" s="142"/>
      <c r="R9621" s="142"/>
      <c r="S9621" s="139"/>
    </row>
    <row r="9622" spans="2:19" ht="15.75" customHeight="1" x14ac:dyDescent="0.25">
      <c r="B9622" s="106"/>
      <c r="C9622" s="106"/>
      <c r="D9622" s="139"/>
      <c r="E9622" s="140"/>
      <c r="F9622" s="140"/>
      <c r="G9622" s="140"/>
      <c r="M9622" s="140"/>
      <c r="N9622" s="167"/>
      <c r="O9622" s="167"/>
      <c r="P9622" s="142"/>
      <c r="Q9622" s="142"/>
      <c r="R9622" s="142"/>
      <c r="S9622" s="139"/>
    </row>
    <row r="9623" spans="2:19" ht="15.75" customHeight="1" x14ac:dyDescent="0.25">
      <c r="B9623" s="106"/>
      <c r="C9623" s="106"/>
      <c r="D9623" s="139"/>
      <c r="E9623" s="140"/>
      <c r="F9623" s="140"/>
      <c r="G9623" s="140"/>
      <c r="M9623" s="140"/>
      <c r="N9623" s="167"/>
      <c r="O9623" s="167"/>
      <c r="P9623" s="142"/>
      <c r="Q9623" s="142"/>
      <c r="R9623" s="142"/>
      <c r="S9623" s="139"/>
    </row>
    <row r="9624" spans="2:19" ht="15.75" customHeight="1" x14ac:dyDescent="0.25">
      <c r="B9624" s="106"/>
      <c r="C9624" s="106"/>
      <c r="D9624" s="139"/>
      <c r="E9624" s="140"/>
      <c r="F9624" s="140"/>
      <c r="G9624" s="140"/>
      <c r="M9624" s="140"/>
      <c r="N9624" s="167"/>
      <c r="O9624" s="167"/>
      <c r="P9624" s="142"/>
      <c r="Q9624" s="142"/>
      <c r="R9624" s="142"/>
      <c r="S9624" s="139"/>
    </row>
    <row r="9625" spans="2:19" ht="15.75" customHeight="1" x14ac:dyDescent="0.25">
      <c r="B9625" s="106"/>
      <c r="C9625" s="106"/>
      <c r="D9625" s="139"/>
      <c r="E9625" s="140"/>
      <c r="F9625" s="140"/>
      <c r="G9625" s="140"/>
      <c r="M9625" s="140"/>
      <c r="N9625" s="167"/>
      <c r="O9625" s="167"/>
      <c r="P9625" s="142"/>
      <c r="Q9625" s="142"/>
      <c r="R9625" s="142"/>
      <c r="S9625" s="139"/>
    </row>
    <row r="9626" spans="2:19" ht="15.75" customHeight="1" x14ac:dyDescent="0.25">
      <c r="B9626" s="106"/>
      <c r="C9626" s="106"/>
      <c r="D9626" s="139"/>
      <c r="E9626" s="140"/>
      <c r="F9626" s="140"/>
      <c r="G9626" s="140"/>
      <c r="M9626" s="140"/>
      <c r="N9626" s="167"/>
      <c r="O9626" s="167"/>
      <c r="P9626" s="142"/>
      <c r="Q9626" s="142"/>
      <c r="R9626" s="142"/>
      <c r="S9626" s="139"/>
    </row>
    <row r="9627" spans="2:19" ht="15.75" customHeight="1" x14ac:dyDescent="0.25">
      <c r="B9627" s="106"/>
      <c r="C9627" s="106"/>
      <c r="D9627" s="139"/>
      <c r="E9627" s="140"/>
      <c r="F9627" s="140"/>
      <c r="G9627" s="140"/>
      <c r="M9627" s="140"/>
      <c r="N9627" s="167"/>
      <c r="O9627" s="167"/>
      <c r="P9627" s="142"/>
      <c r="Q9627" s="142"/>
      <c r="R9627" s="142"/>
      <c r="S9627" s="139"/>
    </row>
    <row r="9628" spans="2:19" ht="15.75" customHeight="1" x14ac:dyDescent="0.25">
      <c r="B9628" s="106"/>
      <c r="C9628" s="106"/>
      <c r="D9628" s="139"/>
      <c r="E9628" s="140"/>
      <c r="F9628" s="140"/>
      <c r="G9628" s="140"/>
      <c r="M9628" s="140"/>
      <c r="N9628" s="167"/>
      <c r="O9628" s="167"/>
      <c r="P9628" s="142"/>
      <c r="Q9628" s="142"/>
      <c r="R9628" s="142"/>
      <c r="S9628" s="139"/>
    </row>
    <row r="9629" spans="2:19" ht="15.75" customHeight="1" x14ac:dyDescent="0.25">
      <c r="B9629" s="106"/>
      <c r="C9629" s="106"/>
      <c r="D9629" s="139"/>
      <c r="E9629" s="140"/>
      <c r="F9629" s="140"/>
      <c r="G9629" s="140"/>
      <c r="M9629" s="140"/>
      <c r="N9629" s="167"/>
      <c r="O9629" s="167"/>
      <c r="P9629" s="142"/>
      <c r="Q9629" s="142"/>
      <c r="R9629" s="142"/>
      <c r="S9629" s="139"/>
    </row>
    <row r="9630" spans="2:19" ht="15.75" customHeight="1" x14ac:dyDescent="0.25">
      <c r="B9630" s="106"/>
      <c r="C9630" s="106"/>
      <c r="D9630" s="139"/>
      <c r="E9630" s="140"/>
      <c r="F9630" s="140"/>
      <c r="G9630" s="140"/>
      <c r="M9630" s="140"/>
      <c r="N9630" s="167"/>
      <c r="O9630" s="167"/>
      <c r="P9630" s="142"/>
      <c r="Q9630" s="142"/>
      <c r="R9630" s="142"/>
      <c r="S9630" s="139"/>
    </row>
    <row r="9631" spans="2:19" ht="15.75" customHeight="1" x14ac:dyDescent="0.25">
      <c r="B9631" s="106"/>
      <c r="C9631" s="106"/>
      <c r="D9631" s="139"/>
      <c r="E9631" s="140"/>
      <c r="F9631" s="140"/>
      <c r="G9631" s="140"/>
      <c r="M9631" s="140"/>
      <c r="N9631" s="167"/>
      <c r="O9631" s="167"/>
      <c r="P9631" s="142"/>
      <c r="Q9631" s="142"/>
      <c r="R9631" s="142"/>
      <c r="S9631" s="139"/>
    </row>
    <row r="9632" spans="2:19" ht="15.75" customHeight="1" x14ac:dyDescent="0.25">
      <c r="B9632" s="106"/>
      <c r="C9632" s="106"/>
      <c r="D9632" s="139"/>
      <c r="E9632" s="140"/>
      <c r="F9632" s="140"/>
      <c r="G9632" s="140"/>
      <c r="M9632" s="140"/>
      <c r="N9632" s="167"/>
      <c r="O9632" s="167"/>
      <c r="P9632" s="142"/>
      <c r="Q9632" s="142"/>
      <c r="R9632" s="142"/>
      <c r="S9632" s="139"/>
    </row>
    <row r="9633" spans="2:19" ht="15.75" customHeight="1" x14ac:dyDescent="0.25">
      <c r="B9633" s="106"/>
      <c r="C9633" s="106"/>
      <c r="D9633" s="139"/>
      <c r="E9633" s="140"/>
      <c r="F9633" s="140"/>
      <c r="G9633" s="140"/>
      <c r="M9633" s="140"/>
      <c r="N9633" s="167"/>
      <c r="O9633" s="167"/>
      <c r="P9633" s="142"/>
      <c r="Q9633" s="142"/>
      <c r="R9633" s="142"/>
      <c r="S9633" s="139"/>
    </row>
    <row r="9634" spans="2:19" ht="15.75" customHeight="1" x14ac:dyDescent="0.25">
      <c r="B9634" s="106"/>
      <c r="C9634" s="106"/>
      <c r="D9634" s="139"/>
      <c r="E9634" s="140"/>
      <c r="F9634" s="140"/>
      <c r="G9634" s="140"/>
      <c r="M9634" s="140"/>
      <c r="N9634" s="167"/>
      <c r="O9634" s="167"/>
      <c r="P9634" s="142"/>
      <c r="Q9634" s="142"/>
      <c r="R9634" s="142"/>
      <c r="S9634" s="139"/>
    </row>
    <row r="9635" spans="2:19" ht="15.75" customHeight="1" x14ac:dyDescent="0.25">
      <c r="B9635" s="106"/>
      <c r="C9635" s="106"/>
      <c r="D9635" s="139"/>
      <c r="E9635" s="140"/>
      <c r="F9635" s="140"/>
      <c r="G9635" s="140"/>
      <c r="M9635" s="140"/>
      <c r="N9635" s="167"/>
      <c r="O9635" s="167"/>
      <c r="P9635" s="142"/>
      <c r="Q9635" s="142"/>
      <c r="R9635" s="142"/>
      <c r="S9635" s="139"/>
    </row>
    <row r="9636" spans="2:19" ht="15.75" customHeight="1" x14ac:dyDescent="0.25">
      <c r="B9636" s="106"/>
      <c r="C9636" s="106"/>
      <c r="D9636" s="139"/>
      <c r="E9636" s="140"/>
      <c r="F9636" s="140"/>
      <c r="G9636" s="140"/>
      <c r="M9636" s="140"/>
      <c r="N9636" s="167"/>
      <c r="O9636" s="167"/>
      <c r="P9636" s="142"/>
      <c r="Q9636" s="142"/>
      <c r="R9636" s="142"/>
      <c r="S9636" s="139"/>
    </row>
    <row r="9637" spans="2:19" ht="15.75" customHeight="1" x14ac:dyDescent="0.25">
      <c r="B9637" s="106"/>
      <c r="C9637" s="106"/>
      <c r="D9637" s="139"/>
      <c r="E9637" s="140"/>
      <c r="F9637" s="140"/>
      <c r="G9637" s="140"/>
      <c r="M9637" s="140"/>
      <c r="N9637" s="167"/>
      <c r="O9637" s="167"/>
      <c r="P9637" s="142"/>
      <c r="Q9637" s="142"/>
      <c r="R9637" s="142"/>
      <c r="S9637" s="139"/>
    </row>
    <row r="9638" spans="2:19" ht="15.75" customHeight="1" x14ac:dyDescent="0.25">
      <c r="B9638" s="106"/>
      <c r="C9638" s="106"/>
      <c r="D9638" s="139"/>
      <c r="E9638" s="140"/>
      <c r="F9638" s="140"/>
      <c r="G9638" s="140"/>
      <c r="M9638" s="140"/>
      <c r="N9638" s="167"/>
      <c r="O9638" s="167"/>
      <c r="P9638" s="142"/>
      <c r="Q9638" s="142"/>
      <c r="R9638" s="142"/>
      <c r="S9638" s="139"/>
    </row>
    <row r="9639" spans="2:19" ht="15.75" customHeight="1" x14ac:dyDescent="0.25">
      <c r="B9639" s="106"/>
      <c r="C9639" s="106"/>
      <c r="D9639" s="139"/>
      <c r="E9639" s="140"/>
      <c r="F9639" s="140"/>
      <c r="G9639" s="140"/>
      <c r="M9639" s="140"/>
      <c r="N9639" s="167"/>
      <c r="O9639" s="167"/>
      <c r="P9639" s="142"/>
      <c r="Q9639" s="142"/>
      <c r="R9639" s="142"/>
      <c r="S9639" s="139"/>
    </row>
    <row r="9640" spans="2:19" ht="15.75" customHeight="1" x14ac:dyDescent="0.25">
      <c r="B9640" s="106"/>
      <c r="C9640" s="106"/>
      <c r="D9640" s="139"/>
      <c r="E9640" s="140"/>
      <c r="F9640" s="140"/>
      <c r="G9640" s="140"/>
      <c r="M9640" s="140"/>
      <c r="N9640" s="167"/>
      <c r="O9640" s="167"/>
      <c r="P9640" s="142"/>
      <c r="Q9640" s="142"/>
      <c r="R9640" s="142"/>
      <c r="S9640" s="139"/>
    </row>
    <row r="9641" spans="2:19" ht="15.75" customHeight="1" x14ac:dyDescent="0.25">
      <c r="B9641" s="106"/>
      <c r="C9641" s="106"/>
      <c r="D9641" s="139"/>
      <c r="E9641" s="140"/>
      <c r="F9641" s="140"/>
      <c r="G9641" s="140"/>
      <c r="M9641" s="140"/>
      <c r="N9641" s="167"/>
      <c r="O9641" s="167"/>
      <c r="P9641" s="142"/>
      <c r="Q9641" s="142"/>
      <c r="R9641" s="142"/>
      <c r="S9641" s="139"/>
    </row>
    <row r="9642" spans="2:19" ht="15.75" customHeight="1" x14ac:dyDescent="0.25">
      <c r="B9642" s="106"/>
      <c r="C9642" s="106"/>
      <c r="D9642" s="139"/>
      <c r="E9642" s="140"/>
      <c r="F9642" s="140"/>
      <c r="G9642" s="140"/>
      <c r="M9642" s="140"/>
      <c r="N9642" s="167"/>
      <c r="O9642" s="167"/>
      <c r="P9642" s="142"/>
      <c r="Q9642" s="142"/>
      <c r="R9642" s="142"/>
      <c r="S9642" s="139"/>
    </row>
    <row r="9643" spans="2:19" ht="15.75" customHeight="1" x14ac:dyDescent="0.25">
      <c r="B9643" s="106"/>
      <c r="C9643" s="106"/>
      <c r="D9643" s="139"/>
      <c r="E9643" s="140"/>
      <c r="F9643" s="140"/>
      <c r="G9643" s="140"/>
      <c r="M9643" s="140"/>
      <c r="N9643" s="167"/>
      <c r="O9643" s="167"/>
      <c r="P9643" s="142"/>
      <c r="Q9643" s="142"/>
      <c r="R9643" s="142"/>
      <c r="S9643" s="139"/>
    </row>
    <row r="9644" spans="2:19" ht="15.75" customHeight="1" x14ac:dyDescent="0.25">
      <c r="B9644" s="106"/>
      <c r="C9644" s="106"/>
      <c r="D9644" s="139"/>
      <c r="E9644" s="140"/>
      <c r="F9644" s="140"/>
      <c r="G9644" s="140"/>
      <c r="M9644" s="140"/>
      <c r="N9644" s="167"/>
      <c r="O9644" s="167"/>
      <c r="P9644" s="142"/>
      <c r="Q9644" s="142"/>
      <c r="R9644" s="142"/>
      <c r="S9644" s="139"/>
    </row>
    <row r="9645" spans="2:19" ht="15.75" customHeight="1" x14ac:dyDescent="0.25">
      <c r="B9645" s="106"/>
      <c r="C9645" s="106"/>
      <c r="D9645" s="139"/>
      <c r="E9645" s="140"/>
      <c r="F9645" s="140"/>
      <c r="G9645" s="140"/>
      <c r="M9645" s="140"/>
      <c r="N9645" s="167"/>
      <c r="O9645" s="167"/>
      <c r="P9645" s="142"/>
      <c r="Q9645" s="142"/>
      <c r="R9645" s="142"/>
      <c r="S9645" s="139"/>
    </row>
    <row r="9646" spans="2:19" ht="15.75" customHeight="1" x14ac:dyDescent="0.25">
      <c r="B9646" s="106"/>
      <c r="C9646" s="106"/>
      <c r="D9646" s="139"/>
      <c r="E9646" s="140"/>
      <c r="F9646" s="140"/>
      <c r="G9646" s="140"/>
      <c r="M9646" s="140"/>
      <c r="N9646" s="167"/>
      <c r="O9646" s="167"/>
      <c r="P9646" s="142"/>
      <c r="Q9646" s="142"/>
      <c r="R9646" s="142"/>
      <c r="S9646" s="139"/>
    </row>
    <row r="9647" spans="2:19" ht="15.75" customHeight="1" x14ac:dyDescent="0.25">
      <c r="B9647" s="106"/>
      <c r="C9647" s="106"/>
      <c r="D9647" s="139"/>
      <c r="E9647" s="140"/>
      <c r="F9647" s="140"/>
      <c r="G9647" s="140"/>
      <c r="M9647" s="140"/>
      <c r="N9647" s="167"/>
      <c r="O9647" s="167"/>
      <c r="P9647" s="142"/>
      <c r="Q9647" s="142"/>
      <c r="R9647" s="142"/>
      <c r="S9647" s="139"/>
    </row>
    <row r="9648" spans="2:19" ht="15.75" customHeight="1" x14ac:dyDescent="0.25">
      <c r="B9648" s="106"/>
      <c r="C9648" s="106"/>
      <c r="D9648" s="139"/>
      <c r="E9648" s="140"/>
      <c r="F9648" s="140"/>
      <c r="G9648" s="140"/>
      <c r="M9648" s="140"/>
      <c r="N9648" s="167"/>
      <c r="O9648" s="167"/>
      <c r="P9648" s="142"/>
      <c r="Q9648" s="142"/>
      <c r="R9648" s="142"/>
      <c r="S9648" s="139"/>
    </row>
    <row r="9649" spans="2:19" ht="15.75" customHeight="1" x14ac:dyDescent="0.25">
      <c r="B9649" s="106"/>
      <c r="C9649" s="106"/>
      <c r="D9649" s="139"/>
      <c r="E9649" s="140"/>
      <c r="F9649" s="140"/>
      <c r="G9649" s="140"/>
      <c r="M9649" s="140"/>
      <c r="N9649" s="167"/>
      <c r="O9649" s="167"/>
      <c r="P9649" s="142"/>
      <c r="Q9649" s="142"/>
      <c r="R9649" s="142"/>
      <c r="S9649" s="139"/>
    </row>
    <row r="9650" spans="2:19" ht="15.75" customHeight="1" x14ac:dyDescent="0.25">
      <c r="B9650" s="106"/>
      <c r="C9650" s="106"/>
      <c r="D9650" s="139"/>
      <c r="E9650" s="140"/>
      <c r="F9650" s="140"/>
      <c r="G9650" s="140"/>
      <c r="M9650" s="140"/>
      <c r="N9650" s="167"/>
      <c r="O9650" s="167"/>
      <c r="P9650" s="142"/>
      <c r="Q9650" s="142"/>
      <c r="R9650" s="142"/>
      <c r="S9650" s="139"/>
    </row>
    <row r="9651" spans="2:19" ht="15.75" customHeight="1" x14ac:dyDescent="0.25">
      <c r="B9651" s="106"/>
      <c r="C9651" s="106"/>
      <c r="D9651" s="139"/>
      <c r="E9651" s="140"/>
      <c r="F9651" s="140"/>
      <c r="G9651" s="140"/>
      <c r="M9651" s="140"/>
      <c r="N9651" s="167"/>
      <c r="O9651" s="167"/>
      <c r="P9651" s="142"/>
      <c r="Q9651" s="142"/>
      <c r="R9651" s="142"/>
      <c r="S9651" s="139"/>
    </row>
    <row r="9652" spans="2:19" ht="15.75" customHeight="1" x14ac:dyDescent="0.25">
      <c r="B9652" s="106"/>
      <c r="C9652" s="106"/>
      <c r="D9652" s="139"/>
      <c r="E9652" s="140"/>
      <c r="F9652" s="140"/>
      <c r="G9652" s="140"/>
      <c r="M9652" s="140"/>
      <c r="N9652" s="167"/>
      <c r="O9652" s="167"/>
      <c r="P9652" s="142"/>
      <c r="Q9652" s="142"/>
      <c r="R9652" s="142"/>
      <c r="S9652" s="139"/>
    </row>
    <row r="9653" spans="2:19" ht="15.75" customHeight="1" x14ac:dyDescent="0.25">
      <c r="B9653" s="106"/>
      <c r="C9653" s="106"/>
      <c r="D9653" s="139"/>
      <c r="E9653" s="140"/>
      <c r="F9653" s="140"/>
      <c r="G9653" s="140"/>
      <c r="M9653" s="140"/>
      <c r="N9653" s="167"/>
      <c r="O9653" s="167"/>
      <c r="P9653" s="142"/>
      <c r="Q9653" s="142"/>
      <c r="R9653" s="142"/>
      <c r="S9653" s="139"/>
    </row>
    <row r="9654" spans="2:19" ht="15.75" customHeight="1" x14ac:dyDescent="0.25">
      <c r="B9654" s="106"/>
      <c r="C9654" s="106"/>
      <c r="D9654" s="139"/>
      <c r="E9654" s="140"/>
      <c r="F9654" s="140"/>
      <c r="G9654" s="140"/>
      <c r="M9654" s="140"/>
      <c r="N9654" s="167"/>
      <c r="O9654" s="167"/>
      <c r="P9654" s="142"/>
      <c r="Q9654" s="142"/>
      <c r="R9654" s="142"/>
      <c r="S9654" s="139"/>
    </row>
    <row r="9655" spans="2:19" ht="15.75" customHeight="1" x14ac:dyDescent="0.25">
      <c r="B9655" s="106"/>
      <c r="C9655" s="106"/>
      <c r="D9655" s="139"/>
      <c r="E9655" s="140"/>
      <c r="F9655" s="140"/>
      <c r="G9655" s="140"/>
      <c r="M9655" s="140"/>
      <c r="N9655" s="167"/>
      <c r="O9655" s="167"/>
      <c r="P9655" s="142"/>
      <c r="Q9655" s="142"/>
      <c r="R9655" s="142"/>
      <c r="S9655" s="139"/>
    </row>
    <row r="9656" spans="2:19" ht="15.75" customHeight="1" x14ac:dyDescent="0.25">
      <c r="B9656" s="106"/>
      <c r="C9656" s="106"/>
      <c r="D9656" s="139"/>
      <c r="E9656" s="140"/>
      <c r="F9656" s="140"/>
      <c r="G9656" s="140"/>
      <c r="M9656" s="140"/>
      <c r="N9656" s="167"/>
      <c r="O9656" s="167"/>
      <c r="P9656" s="142"/>
      <c r="Q9656" s="142"/>
      <c r="R9656" s="142"/>
      <c r="S9656" s="139"/>
    </row>
    <row r="9657" spans="2:19" ht="15.75" customHeight="1" x14ac:dyDescent="0.25">
      <c r="B9657" s="106"/>
      <c r="C9657" s="106"/>
      <c r="D9657" s="139"/>
      <c r="E9657" s="140"/>
      <c r="F9657" s="140"/>
      <c r="G9657" s="140"/>
      <c r="M9657" s="140"/>
      <c r="N9657" s="167"/>
      <c r="O9657" s="167"/>
      <c r="P9657" s="142"/>
      <c r="Q9657" s="142"/>
      <c r="R9657" s="142"/>
      <c r="S9657" s="139"/>
    </row>
    <row r="9658" spans="2:19" ht="15.75" customHeight="1" x14ac:dyDescent="0.25">
      <c r="B9658" s="106"/>
      <c r="C9658" s="106"/>
      <c r="D9658" s="139"/>
      <c r="E9658" s="140"/>
      <c r="F9658" s="140"/>
      <c r="G9658" s="140"/>
      <c r="M9658" s="140"/>
      <c r="N9658" s="167"/>
      <c r="O9658" s="167"/>
      <c r="P9658" s="142"/>
      <c r="Q9658" s="142"/>
      <c r="R9658" s="142"/>
      <c r="S9658" s="139"/>
    </row>
    <row r="9659" spans="2:19" ht="15.75" customHeight="1" x14ac:dyDescent="0.25">
      <c r="B9659" s="106"/>
      <c r="C9659" s="106"/>
      <c r="D9659" s="139"/>
      <c r="E9659" s="140"/>
      <c r="F9659" s="140"/>
      <c r="G9659" s="140"/>
      <c r="M9659" s="140"/>
      <c r="N9659" s="167"/>
      <c r="O9659" s="167"/>
      <c r="P9659" s="142"/>
      <c r="Q9659" s="142"/>
      <c r="R9659" s="142"/>
      <c r="S9659" s="139"/>
    </row>
    <row r="9660" spans="2:19" ht="15.75" customHeight="1" x14ac:dyDescent="0.25">
      <c r="B9660" s="106"/>
      <c r="C9660" s="106"/>
      <c r="D9660" s="139"/>
      <c r="E9660" s="140"/>
      <c r="F9660" s="140"/>
      <c r="G9660" s="140"/>
      <c r="M9660" s="140"/>
      <c r="N9660" s="167"/>
      <c r="O9660" s="167"/>
      <c r="P9660" s="142"/>
      <c r="Q9660" s="142"/>
      <c r="R9660" s="142"/>
      <c r="S9660" s="139"/>
    </row>
    <row r="9661" spans="2:19" ht="15.75" customHeight="1" x14ac:dyDescent="0.25">
      <c r="B9661" s="106"/>
      <c r="C9661" s="106"/>
      <c r="D9661" s="139"/>
      <c r="E9661" s="140"/>
      <c r="F9661" s="140"/>
      <c r="G9661" s="140"/>
      <c r="M9661" s="140"/>
      <c r="N9661" s="167"/>
      <c r="O9661" s="167"/>
      <c r="P9661" s="142"/>
      <c r="Q9661" s="142"/>
      <c r="R9661" s="142"/>
      <c r="S9661" s="139"/>
    </row>
    <row r="9662" spans="2:19" ht="15.75" customHeight="1" x14ac:dyDescent="0.25">
      <c r="B9662" s="106"/>
      <c r="C9662" s="106"/>
      <c r="D9662" s="139"/>
      <c r="E9662" s="140"/>
      <c r="F9662" s="140"/>
      <c r="G9662" s="140"/>
      <c r="M9662" s="140"/>
      <c r="N9662" s="167"/>
      <c r="O9662" s="167"/>
      <c r="P9662" s="142"/>
      <c r="Q9662" s="142"/>
      <c r="R9662" s="142"/>
      <c r="S9662" s="139"/>
    </row>
    <row r="9663" spans="2:19" ht="15.75" customHeight="1" x14ac:dyDescent="0.25">
      <c r="B9663" s="106"/>
      <c r="C9663" s="106"/>
      <c r="D9663" s="139"/>
      <c r="E9663" s="140"/>
      <c r="F9663" s="140"/>
      <c r="G9663" s="140"/>
      <c r="M9663" s="140"/>
      <c r="N9663" s="167"/>
      <c r="O9663" s="167"/>
      <c r="P9663" s="142"/>
      <c r="Q9663" s="142"/>
      <c r="R9663" s="142"/>
      <c r="S9663" s="139"/>
    </row>
    <row r="9664" spans="2:19" ht="15.75" customHeight="1" x14ac:dyDescent="0.25">
      <c r="B9664" s="106"/>
      <c r="C9664" s="106"/>
      <c r="D9664" s="139"/>
      <c r="E9664" s="140"/>
      <c r="F9664" s="140"/>
      <c r="G9664" s="140"/>
      <c r="M9664" s="140"/>
      <c r="N9664" s="167"/>
      <c r="O9664" s="167"/>
      <c r="P9664" s="142"/>
      <c r="Q9664" s="142"/>
      <c r="R9664" s="142"/>
      <c r="S9664" s="139"/>
    </row>
    <row r="9665" spans="2:19" ht="15.75" customHeight="1" x14ac:dyDescent="0.25">
      <c r="B9665" s="106"/>
      <c r="C9665" s="106"/>
      <c r="D9665" s="139"/>
      <c r="E9665" s="140"/>
      <c r="F9665" s="140"/>
      <c r="G9665" s="140"/>
      <c r="M9665" s="140"/>
      <c r="N9665" s="167"/>
      <c r="O9665" s="167"/>
      <c r="P9665" s="142"/>
      <c r="Q9665" s="142"/>
      <c r="R9665" s="142"/>
      <c r="S9665" s="139"/>
    </row>
    <row r="9666" spans="2:19" ht="15.75" customHeight="1" x14ac:dyDescent="0.25">
      <c r="B9666" s="106"/>
      <c r="C9666" s="106"/>
      <c r="D9666" s="139"/>
      <c r="E9666" s="140"/>
      <c r="F9666" s="140"/>
      <c r="G9666" s="140"/>
      <c r="M9666" s="140"/>
      <c r="N9666" s="167"/>
      <c r="O9666" s="167"/>
      <c r="P9666" s="142"/>
      <c r="Q9666" s="142"/>
      <c r="R9666" s="142"/>
      <c r="S9666" s="139"/>
    </row>
    <row r="9667" spans="2:19" ht="15.75" customHeight="1" x14ac:dyDescent="0.25">
      <c r="B9667" s="106"/>
      <c r="C9667" s="106"/>
      <c r="D9667" s="139"/>
      <c r="E9667" s="140"/>
      <c r="F9667" s="140"/>
      <c r="G9667" s="140"/>
      <c r="M9667" s="140"/>
      <c r="N9667" s="167"/>
      <c r="O9667" s="167"/>
      <c r="P9667" s="142"/>
      <c r="Q9667" s="142"/>
      <c r="R9667" s="142"/>
      <c r="S9667" s="139"/>
    </row>
    <row r="9668" spans="2:19" ht="15.75" customHeight="1" x14ac:dyDescent="0.25">
      <c r="B9668" s="106"/>
      <c r="C9668" s="106"/>
      <c r="D9668" s="139"/>
      <c r="E9668" s="140"/>
      <c r="F9668" s="140"/>
      <c r="G9668" s="140"/>
      <c r="M9668" s="140"/>
      <c r="N9668" s="167"/>
      <c r="O9668" s="167"/>
      <c r="P9668" s="142"/>
      <c r="Q9668" s="142"/>
      <c r="R9668" s="142"/>
      <c r="S9668" s="139"/>
    </row>
    <row r="9669" spans="2:19" ht="15.75" customHeight="1" x14ac:dyDescent="0.25">
      <c r="B9669" s="106"/>
      <c r="C9669" s="106"/>
      <c r="D9669" s="139"/>
      <c r="E9669" s="140"/>
      <c r="F9669" s="140"/>
      <c r="G9669" s="140"/>
      <c r="M9669" s="140"/>
      <c r="N9669" s="167"/>
      <c r="O9669" s="167"/>
      <c r="P9669" s="142"/>
      <c r="Q9669" s="142"/>
      <c r="R9669" s="142"/>
      <c r="S9669" s="139"/>
    </row>
    <row r="9670" spans="2:19" ht="15.75" customHeight="1" x14ac:dyDescent="0.25">
      <c r="B9670" s="106"/>
      <c r="C9670" s="106"/>
      <c r="D9670" s="139"/>
      <c r="E9670" s="140"/>
      <c r="F9670" s="140"/>
      <c r="G9670" s="140"/>
      <c r="M9670" s="140"/>
      <c r="N9670" s="167"/>
      <c r="O9670" s="167"/>
      <c r="P9670" s="142"/>
      <c r="Q9670" s="142"/>
      <c r="R9670" s="142"/>
      <c r="S9670" s="139"/>
    </row>
    <row r="9671" spans="2:19" ht="15.75" customHeight="1" x14ac:dyDescent="0.25">
      <c r="B9671" s="106"/>
      <c r="C9671" s="106"/>
      <c r="D9671" s="139"/>
      <c r="E9671" s="140"/>
      <c r="F9671" s="140"/>
      <c r="G9671" s="140"/>
      <c r="M9671" s="140"/>
      <c r="N9671" s="167"/>
      <c r="O9671" s="167"/>
      <c r="P9671" s="142"/>
      <c r="Q9671" s="142"/>
      <c r="R9671" s="142"/>
      <c r="S9671" s="139"/>
    </row>
    <row r="9672" spans="2:19" ht="15.75" customHeight="1" x14ac:dyDescent="0.25">
      <c r="B9672" s="106"/>
      <c r="C9672" s="106"/>
      <c r="D9672" s="139"/>
      <c r="E9672" s="140"/>
      <c r="F9672" s="140"/>
      <c r="G9672" s="140"/>
      <c r="M9672" s="140"/>
      <c r="N9672" s="167"/>
      <c r="O9672" s="167"/>
      <c r="P9672" s="142"/>
      <c r="Q9672" s="142"/>
      <c r="R9672" s="142"/>
      <c r="S9672" s="139"/>
    </row>
    <row r="9673" spans="2:19" ht="15.75" customHeight="1" x14ac:dyDescent="0.25">
      <c r="B9673" s="106"/>
      <c r="C9673" s="106"/>
      <c r="D9673" s="139"/>
      <c r="E9673" s="140"/>
      <c r="F9673" s="140"/>
      <c r="G9673" s="140"/>
      <c r="M9673" s="140"/>
      <c r="N9673" s="167"/>
      <c r="O9673" s="167"/>
      <c r="P9673" s="142"/>
      <c r="Q9673" s="142"/>
      <c r="R9673" s="142"/>
      <c r="S9673" s="139"/>
    </row>
    <row r="9674" spans="2:19" ht="15.75" customHeight="1" x14ac:dyDescent="0.25">
      <c r="B9674" s="106"/>
      <c r="C9674" s="106"/>
      <c r="D9674" s="139"/>
      <c r="E9674" s="140"/>
      <c r="F9674" s="140"/>
      <c r="G9674" s="140"/>
      <c r="M9674" s="140"/>
      <c r="N9674" s="167"/>
      <c r="O9674" s="167"/>
      <c r="P9674" s="142"/>
      <c r="Q9674" s="142"/>
      <c r="R9674" s="142"/>
      <c r="S9674" s="139"/>
    </row>
    <row r="9675" spans="2:19" ht="15.75" customHeight="1" x14ac:dyDescent="0.25">
      <c r="B9675" s="106"/>
      <c r="C9675" s="106"/>
      <c r="D9675" s="139"/>
      <c r="E9675" s="140"/>
      <c r="F9675" s="140"/>
      <c r="G9675" s="140"/>
      <c r="M9675" s="140"/>
      <c r="N9675" s="167"/>
      <c r="O9675" s="167"/>
      <c r="P9675" s="142"/>
      <c r="Q9675" s="142"/>
      <c r="R9675" s="142"/>
      <c r="S9675" s="139"/>
    </row>
    <row r="9676" spans="2:19" ht="15.75" customHeight="1" x14ac:dyDescent="0.25">
      <c r="B9676" s="106"/>
      <c r="C9676" s="106"/>
      <c r="D9676" s="139"/>
      <c r="E9676" s="140"/>
      <c r="F9676" s="140"/>
      <c r="G9676" s="140"/>
      <c r="M9676" s="140"/>
      <c r="N9676" s="167"/>
      <c r="O9676" s="167"/>
      <c r="P9676" s="142"/>
      <c r="Q9676" s="142"/>
      <c r="R9676" s="142"/>
      <c r="S9676" s="139"/>
    </row>
    <row r="9677" spans="2:19" ht="15.75" customHeight="1" x14ac:dyDescent="0.25">
      <c r="B9677" s="106"/>
      <c r="C9677" s="106"/>
      <c r="D9677" s="139"/>
      <c r="E9677" s="140"/>
      <c r="F9677" s="140"/>
      <c r="G9677" s="140"/>
      <c r="M9677" s="140"/>
      <c r="N9677" s="167"/>
      <c r="O9677" s="167"/>
      <c r="P9677" s="142"/>
      <c r="Q9677" s="142"/>
      <c r="R9677" s="142"/>
      <c r="S9677" s="139"/>
    </row>
    <row r="9678" spans="2:19" ht="15.75" customHeight="1" x14ac:dyDescent="0.25">
      <c r="B9678" s="106"/>
      <c r="C9678" s="106"/>
      <c r="D9678" s="139"/>
      <c r="E9678" s="140"/>
      <c r="F9678" s="140"/>
      <c r="G9678" s="140"/>
      <c r="M9678" s="140"/>
      <c r="N9678" s="167"/>
      <c r="O9678" s="167"/>
      <c r="P9678" s="142"/>
      <c r="Q9678" s="142"/>
      <c r="R9678" s="142"/>
      <c r="S9678" s="139"/>
    </row>
    <row r="9679" spans="2:19" ht="15.75" customHeight="1" x14ac:dyDescent="0.25">
      <c r="B9679" s="106"/>
      <c r="C9679" s="106"/>
      <c r="D9679" s="139"/>
      <c r="E9679" s="140"/>
      <c r="F9679" s="140"/>
      <c r="G9679" s="140"/>
      <c r="M9679" s="140"/>
      <c r="N9679" s="167"/>
      <c r="O9679" s="167"/>
      <c r="P9679" s="142"/>
      <c r="Q9679" s="142"/>
      <c r="R9679" s="142"/>
      <c r="S9679" s="139"/>
    </row>
    <row r="9680" spans="2:19" ht="15.75" customHeight="1" x14ac:dyDescent="0.25">
      <c r="B9680" s="106"/>
      <c r="C9680" s="106"/>
      <c r="D9680" s="139"/>
      <c r="E9680" s="140"/>
      <c r="F9680" s="140"/>
      <c r="G9680" s="140"/>
      <c r="M9680" s="140"/>
      <c r="N9680" s="167"/>
      <c r="O9680" s="167"/>
      <c r="P9680" s="142"/>
      <c r="Q9680" s="142"/>
      <c r="R9680" s="142"/>
      <c r="S9680" s="139"/>
    </row>
    <row r="9681" spans="2:19" ht="15.75" customHeight="1" x14ac:dyDescent="0.25">
      <c r="B9681" s="106"/>
      <c r="C9681" s="106"/>
      <c r="D9681" s="139"/>
      <c r="E9681" s="140"/>
      <c r="F9681" s="140"/>
      <c r="G9681" s="140"/>
      <c r="M9681" s="140"/>
      <c r="N9681" s="167"/>
      <c r="O9681" s="167"/>
      <c r="P9681" s="142"/>
      <c r="Q9681" s="142"/>
      <c r="R9681" s="142"/>
      <c r="S9681" s="139"/>
    </row>
    <row r="9682" spans="2:19" ht="15.75" customHeight="1" x14ac:dyDescent="0.25">
      <c r="B9682" s="106"/>
      <c r="C9682" s="106"/>
      <c r="D9682" s="139"/>
      <c r="E9682" s="140"/>
      <c r="F9682" s="140"/>
      <c r="G9682" s="140"/>
      <c r="M9682" s="140"/>
      <c r="N9682" s="167"/>
      <c r="O9682" s="167"/>
      <c r="P9682" s="142"/>
      <c r="Q9682" s="142"/>
      <c r="R9682" s="142"/>
      <c r="S9682" s="139"/>
    </row>
    <row r="9683" spans="2:19" ht="15.75" customHeight="1" x14ac:dyDescent="0.25">
      <c r="B9683" s="106"/>
      <c r="C9683" s="106"/>
      <c r="D9683" s="139"/>
      <c r="E9683" s="140"/>
      <c r="F9683" s="140"/>
      <c r="G9683" s="140"/>
      <c r="M9683" s="140"/>
      <c r="N9683" s="167"/>
      <c r="O9683" s="167"/>
      <c r="P9683" s="142"/>
      <c r="Q9683" s="142"/>
      <c r="R9683" s="142"/>
      <c r="S9683" s="139"/>
    </row>
    <row r="9684" spans="2:19" ht="15.75" customHeight="1" x14ac:dyDescent="0.25">
      <c r="B9684" s="106"/>
      <c r="C9684" s="106"/>
      <c r="D9684" s="139"/>
      <c r="E9684" s="140"/>
      <c r="F9684" s="140"/>
      <c r="G9684" s="140"/>
      <c r="M9684" s="140"/>
      <c r="N9684" s="167"/>
      <c r="O9684" s="167"/>
      <c r="P9684" s="142"/>
      <c r="Q9684" s="142"/>
      <c r="R9684" s="142"/>
      <c r="S9684" s="139"/>
    </row>
    <row r="9685" spans="2:19" ht="15.75" customHeight="1" x14ac:dyDescent="0.25">
      <c r="B9685" s="106"/>
      <c r="C9685" s="106"/>
      <c r="D9685" s="139"/>
      <c r="E9685" s="140"/>
      <c r="F9685" s="140"/>
      <c r="G9685" s="140"/>
      <c r="M9685" s="140"/>
      <c r="N9685" s="167"/>
      <c r="O9685" s="167"/>
      <c r="P9685" s="142"/>
      <c r="Q9685" s="142"/>
      <c r="R9685" s="142"/>
      <c r="S9685" s="139"/>
    </row>
    <row r="9686" spans="2:19" ht="15.75" customHeight="1" x14ac:dyDescent="0.25">
      <c r="B9686" s="106"/>
      <c r="C9686" s="106"/>
      <c r="D9686" s="139"/>
      <c r="E9686" s="140"/>
      <c r="F9686" s="140"/>
      <c r="G9686" s="140"/>
      <c r="M9686" s="140"/>
      <c r="N9686" s="167"/>
      <c r="O9686" s="167"/>
      <c r="P9686" s="142"/>
      <c r="Q9686" s="142"/>
      <c r="R9686" s="142"/>
      <c r="S9686" s="139"/>
    </row>
    <row r="9687" spans="2:19" ht="15.75" customHeight="1" x14ac:dyDescent="0.25">
      <c r="B9687" s="106"/>
      <c r="C9687" s="106"/>
      <c r="D9687" s="139"/>
      <c r="E9687" s="140"/>
      <c r="F9687" s="140"/>
      <c r="G9687" s="140"/>
      <c r="M9687" s="140"/>
      <c r="N9687" s="167"/>
      <c r="O9687" s="167"/>
      <c r="P9687" s="142"/>
      <c r="Q9687" s="142"/>
      <c r="R9687" s="142"/>
      <c r="S9687" s="139"/>
    </row>
    <row r="9688" spans="2:19" ht="15.75" customHeight="1" x14ac:dyDescent="0.25">
      <c r="B9688" s="106"/>
      <c r="C9688" s="106"/>
      <c r="D9688" s="139"/>
      <c r="E9688" s="140"/>
      <c r="F9688" s="140"/>
      <c r="G9688" s="140"/>
      <c r="M9688" s="140"/>
      <c r="N9688" s="167"/>
      <c r="O9688" s="167"/>
      <c r="P9688" s="142"/>
      <c r="Q9688" s="142"/>
      <c r="R9688" s="142"/>
      <c r="S9688" s="139"/>
    </row>
    <row r="9689" spans="2:19" ht="15.75" customHeight="1" x14ac:dyDescent="0.25">
      <c r="B9689" s="106"/>
      <c r="C9689" s="106"/>
      <c r="D9689" s="139"/>
      <c r="E9689" s="140"/>
      <c r="F9689" s="140"/>
      <c r="G9689" s="140"/>
      <c r="M9689" s="140"/>
      <c r="N9689" s="167"/>
      <c r="O9689" s="167"/>
      <c r="P9689" s="142"/>
      <c r="Q9689" s="142"/>
      <c r="R9689" s="142"/>
      <c r="S9689" s="139"/>
    </row>
    <row r="9690" spans="2:19" ht="15.75" customHeight="1" x14ac:dyDescent="0.25">
      <c r="B9690" s="106"/>
      <c r="C9690" s="106"/>
      <c r="D9690" s="139"/>
      <c r="E9690" s="140"/>
      <c r="F9690" s="140"/>
      <c r="G9690" s="140"/>
      <c r="M9690" s="140"/>
      <c r="N9690" s="167"/>
      <c r="O9690" s="167"/>
      <c r="P9690" s="142"/>
      <c r="Q9690" s="142"/>
      <c r="R9690" s="142"/>
      <c r="S9690" s="139"/>
    </row>
    <row r="9691" spans="2:19" ht="15.75" customHeight="1" x14ac:dyDescent="0.25">
      <c r="B9691" s="106"/>
      <c r="C9691" s="106"/>
      <c r="D9691" s="139"/>
      <c r="E9691" s="140"/>
      <c r="F9691" s="140"/>
      <c r="G9691" s="140"/>
      <c r="M9691" s="140"/>
      <c r="N9691" s="167"/>
      <c r="O9691" s="167"/>
      <c r="P9691" s="142"/>
      <c r="Q9691" s="142"/>
      <c r="R9691" s="142"/>
      <c r="S9691" s="139"/>
    </row>
    <row r="9692" spans="2:19" ht="15.75" customHeight="1" x14ac:dyDescent="0.25">
      <c r="B9692" s="106"/>
      <c r="C9692" s="106"/>
      <c r="D9692" s="139"/>
      <c r="E9692" s="140"/>
      <c r="F9692" s="140"/>
      <c r="G9692" s="140"/>
      <c r="M9692" s="140"/>
      <c r="N9692" s="167"/>
      <c r="O9692" s="167"/>
      <c r="P9692" s="142"/>
      <c r="Q9692" s="142"/>
      <c r="R9692" s="142"/>
      <c r="S9692" s="139"/>
    </row>
    <row r="9693" spans="2:19" ht="15.75" customHeight="1" x14ac:dyDescent="0.25">
      <c r="B9693" s="106"/>
      <c r="C9693" s="106"/>
      <c r="D9693" s="139"/>
      <c r="E9693" s="140"/>
      <c r="F9693" s="140"/>
      <c r="G9693" s="140"/>
      <c r="M9693" s="140"/>
      <c r="N9693" s="167"/>
      <c r="O9693" s="167"/>
      <c r="P9693" s="142"/>
      <c r="Q9693" s="142"/>
      <c r="R9693" s="142"/>
      <c r="S9693" s="139"/>
    </row>
    <row r="9694" spans="2:19" ht="15.75" customHeight="1" x14ac:dyDescent="0.25">
      <c r="B9694" s="106"/>
      <c r="C9694" s="106"/>
      <c r="D9694" s="139"/>
      <c r="E9694" s="140"/>
      <c r="F9694" s="140"/>
      <c r="G9694" s="140"/>
      <c r="M9694" s="140"/>
      <c r="N9694" s="167"/>
      <c r="O9694" s="167"/>
      <c r="P9694" s="142"/>
      <c r="Q9694" s="142"/>
      <c r="R9694" s="142"/>
      <c r="S9694" s="139"/>
    </row>
    <row r="9695" spans="2:19" ht="15.75" customHeight="1" x14ac:dyDescent="0.25">
      <c r="B9695" s="106"/>
      <c r="C9695" s="106"/>
      <c r="D9695" s="139"/>
      <c r="E9695" s="140"/>
      <c r="F9695" s="140"/>
      <c r="G9695" s="140"/>
      <c r="M9695" s="140"/>
      <c r="N9695" s="167"/>
      <c r="O9695" s="167"/>
      <c r="P9695" s="142"/>
      <c r="Q9695" s="142"/>
      <c r="R9695" s="142"/>
      <c r="S9695" s="139"/>
    </row>
    <row r="9696" spans="2:19" ht="15.75" customHeight="1" x14ac:dyDescent="0.25">
      <c r="B9696" s="106"/>
      <c r="C9696" s="106"/>
      <c r="D9696" s="139"/>
      <c r="E9696" s="140"/>
      <c r="F9696" s="140"/>
      <c r="G9696" s="140"/>
      <c r="M9696" s="140"/>
      <c r="N9696" s="167"/>
      <c r="O9696" s="167"/>
      <c r="P9696" s="142"/>
      <c r="Q9696" s="142"/>
      <c r="R9696" s="142"/>
      <c r="S9696" s="139"/>
    </row>
    <row r="9697" spans="2:19" ht="15.75" customHeight="1" x14ac:dyDescent="0.25">
      <c r="B9697" s="106"/>
      <c r="C9697" s="106"/>
      <c r="D9697" s="139"/>
      <c r="E9697" s="140"/>
      <c r="F9697" s="140"/>
      <c r="G9697" s="140"/>
      <c r="M9697" s="140"/>
      <c r="N9697" s="167"/>
      <c r="O9697" s="167"/>
      <c r="P9697" s="142"/>
      <c r="Q9697" s="142"/>
      <c r="R9697" s="142"/>
      <c r="S9697" s="139"/>
    </row>
    <row r="9698" spans="2:19" ht="15.75" customHeight="1" x14ac:dyDescent="0.25">
      <c r="B9698" s="106"/>
      <c r="C9698" s="106"/>
      <c r="D9698" s="139"/>
      <c r="E9698" s="140"/>
      <c r="F9698" s="140"/>
      <c r="G9698" s="140"/>
      <c r="M9698" s="140"/>
      <c r="N9698" s="167"/>
      <c r="O9698" s="167"/>
      <c r="P9698" s="142"/>
      <c r="Q9698" s="142"/>
      <c r="R9698" s="142"/>
      <c r="S9698" s="139"/>
    </row>
    <row r="9699" spans="2:19" ht="15.75" customHeight="1" x14ac:dyDescent="0.25">
      <c r="B9699" s="106"/>
      <c r="C9699" s="106"/>
      <c r="D9699" s="139"/>
      <c r="E9699" s="140"/>
      <c r="F9699" s="140"/>
      <c r="G9699" s="140"/>
      <c r="M9699" s="140"/>
      <c r="N9699" s="167"/>
      <c r="O9699" s="167"/>
      <c r="P9699" s="142"/>
      <c r="Q9699" s="142"/>
      <c r="R9699" s="142"/>
      <c r="S9699" s="139"/>
    </row>
    <row r="9700" spans="2:19" ht="15.75" customHeight="1" x14ac:dyDescent="0.25">
      <c r="B9700" s="106"/>
      <c r="C9700" s="106"/>
      <c r="D9700" s="139"/>
      <c r="E9700" s="140"/>
      <c r="F9700" s="140"/>
      <c r="G9700" s="140"/>
      <c r="M9700" s="140"/>
      <c r="N9700" s="167"/>
      <c r="O9700" s="167"/>
      <c r="P9700" s="142"/>
      <c r="Q9700" s="142"/>
      <c r="R9700" s="142"/>
      <c r="S9700" s="139"/>
    </row>
    <row r="9701" spans="2:19" ht="15.75" customHeight="1" x14ac:dyDescent="0.25">
      <c r="B9701" s="106"/>
      <c r="C9701" s="106"/>
      <c r="D9701" s="139"/>
      <c r="E9701" s="140"/>
      <c r="F9701" s="140"/>
      <c r="G9701" s="140"/>
      <c r="M9701" s="140"/>
      <c r="N9701" s="167"/>
      <c r="O9701" s="167"/>
      <c r="P9701" s="142"/>
      <c r="Q9701" s="142"/>
      <c r="R9701" s="142"/>
      <c r="S9701" s="139"/>
    </row>
    <row r="9702" spans="2:19" ht="15.75" customHeight="1" x14ac:dyDescent="0.25">
      <c r="B9702" s="106"/>
      <c r="C9702" s="106"/>
      <c r="D9702" s="139"/>
      <c r="E9702" s="140"/>
      <c r="F9702" s="140"/>
      <c r="G9702" s="140"/>
      <c r="M9702" s="140"/>
      <c r="N9702" s="167"/>
      <c r="O9702" s="167"/>
      <c r="P9702" s="142"/>
      <c r="Q9702" s="142"/>
      <c r="R9702" s="142"/>
      <c r="S9702" s="139"/>
    </row>
    <row r="9703" spans="2:19" ht="15.75" customHeight="1" x14ac:dyDescent="0.25">
      <c r="B9703" s="106"/>
      <c r="C9703" s="106"/>
      <c r="D9703" s="139"/>
      <c r="E9703" s="140"/>
      <c r="F9703" s="140"/>
      <c r="G9703" s="140"/>
      <c r="M9703" s="140"/>
      <c r="N9703" s="167"/>
      <c r="O9703" s="167"/>
      <c r="P9703" s="142"/>
      <c r="Q9703" s="142"/>
      <c r="R9703" s="142"/>
      <c r="S9703" s="139"/>
    </row>
    <row r="9704" spans="2:19" ht="15.75" customHeight="1" x14ac:dyDescent="0.25">
      <c r="B9704" s="106"/>
      <c r="C9704" s="106"/>
      <c r="D9704" s="139"/>
      <c r="E9704" s="140"/>
      <c r="F9704" s="140"/>
      <c r="G9704" s="140"/>
      <c r="M9704" s="140"/>
      <c r="N9704" s="167"/>
      <c r="O9704" s="167"/>
      <c r="P9704" s="142"/>
      <c r="Q9704" s="142"/>
      <c r="R9704" s="142"/>
      <c r="S9704" s="139"/>
    </row>
    <row r="9705" spans="2:19" ht="15.75" customHeight="1" x14ac:dyDescent="0.25">
      <c r="B9705" s="106"/>
      <c r="C9705" s="106"/>
      <c r="D9705" s="139"/>
      <c r="E9705" s="140"/>
      <c r="F9705" s="140"/>
      <c r="G9705" s="140"/>
      <c r="M9705" s="140"/>
      <c r="N9705" s="167"/>
      <c r="O9705" s="167"/>
      <c r="P9705" s="142"/>
      <c r="Q9705" s="142"/>
      <c r="R9705" s="142"/>
      <c r="S9705" s="139"/>
    </row>
    <row r="9706" spans="2:19" ht="15.75" customHeight="1" x14ac:dyDescent="0.25">
      <c r="B9706" s="106"/>
      <c r="C9706" s="106"/>
      <c r="D9706" s="139"/>
      <c r="E9706" s="140"/>
      <c r="F9706" s="140"/>
      <c r="G9706" s="140"/>
      <c r="M9706" s="140"/>
      <c r="N9706" s="167"/>
      <c r="O9706" s="167"/>
      <c r="P9706" s="142"/>
      <c r="Q9706" s="142"/>
      <c r="R9706" s="142"/>
      <c r="S9706" s="139"/>
    </row>
    <row r="9707" spans="2:19" ht="15.75" customHeight="1" x14ac:dyDescent="0.25">
      <c r="B9707" s="106"/>
      <c r="C9707" s="106"/>
      <c r="D9707" s="139"/>
      <c r="E9707" s="140"/>
      <c r="F9707" s="140"/>
      <c r="G9707" s="140"/>
      <c r="M9707" s="140"/>
      <c r="N9707" s="167"/>
      <c r="O9707" s="167"/>
      <c r="P9707" s="142"/>
      <c r="Q9707" s="142"/>
      <c r="R9707" s="142"/>
      <c r="S9707" s="139"/>
    </row>
    <row r="9708" spans="2:19" ht="15.75" customHeight="1" x14ac:dyDescent="0.25">
      <c r="B9708" s="106"/>
      <c r="C9708" s="106"/>
      <c r="D9708" s="139"/>
      <c r="E9708" s="140"/>
      <c r="F9708" s="140"/>
      <c r="G9708" s="140"/>
      <c r="M9708" s="140"/>
      <c r="N9708" s="167"/>
      <c r="O9708" s="167"/>
      <c r="P9708" s="142"/>
      <c r="Q9708" s="142"/>
      <c r="R9708" s="142"/>
      <c r="S9708" s="139"/>
    </row>
    <row r="9709" spans="2:19" ht="15.75" customHeight="1" x14ac:dyDescent="0.25">
      <c r="B9709" s="106"/>
      <c r="C9709" s="106"/>
      <c r="D9709" s="139"/>
      <c r="E9709" s="140"/>
      <c r="F9709" s="140"/>
      <c r="G9709" s="140"/>
      <c r="M9709" s="140"/>
      <c r="N9709" s="167"/>
      <c r="O9709" s="167"/>
      <c r="P9709" s="142"/>
      <c r="Q9709" s="142"/>
      <c r="R9709" s="142"/>
      <c r="S9709" s="139"/>
    </row>
    <row r="9710" spans="2:19" ht="15.75" customHeight="1" x14ac:dyDescent="0.25">
      <c r="B9710" s="106"/>
      <c r="C9710" s="106"/>
      <c r="D9710" s="139"/>
      <c r="E9710" s="140"/>
      <c r="F9710" s="140"/>
      <c r="G9710" s="140"/>
      <c r="M9710" s="140"/>
      <c r="N9710" s="167"/>
      <c r="O9710" s="167"/>
      <c r="P9710" s="142"/>
      <c r="Q9710" s="142"/>
      <c r="R9710" s="142"/>
      <c r="S9710" s="139"/>
    </row>
    <row r="9711" spans="2:19" ht="15.75" customHeight="1" x14ac:dyDescent="0.25">
      <c r="B9711" s="106"/>
      <c r="C9711" s="106"/>
      <c r="D9711" s="139"/>
      <c r="E9711" s="140"/>
      <c r="F9711" s="140"/>
      <c r="G9711" s="140"/>
      <c r="M9711" s="140"/>
      <c r="N9711" s="167"/>
      <c r="O9711" s="167"/>
      <c r="P9711" s="142"/>
      <c r="Q9711" s="142"/>
      <c r="R9711" s="142"/>
      <c r="S9711" s="139"/>
    </row>
    <row r="9712" spans="2:19" ht="15.75" customHeight="1" x14ac:dyDescent="0.25">
      <c r="B9712" s="106"/>
      <c r="C9712" s="106"/>
      <c r="D9712" s="139"/>
      <c r="E9712" s="140"/>
      <c r="F9712" s="140"/>
      <c r="G9712" s="140"/>
      <c r="M9712" s="140"/>
      <c r="N9712" s="167"/>
      <c r="O9712" s="167"/>
      <c r="P9712" s="142"/>
      <c r="Q9712" s="142"/>
      <c r="R9712" s="142"/>
      <c r="S9712" s="139"/>
    </row>
    <row r="9713" spans="2:19" ht="15.75" customHeight="1" x14ac:dyDescent="0.25">
      <c r="B9713" s="106"/>
      <c r="C9713" s="106"/>
      <c r="D9713" s="139"/>
      <c r="E9713" s="140"/>
      <c r="F9713" s="140"/>
      <c r="G9713" s="140"/>
      <c r="M9713" s="140"/>
      <c r="N9713" s="167"/>
      <c r="O9713" s="167"/>
      <c r="P9713" s="142"/>
      <c r="Q9713" s="142"/>
      <c r="R9713" s="142"/>
      <c r="S9713" s="139"/>
    </row>
    <row r="9714" spans="2:19" ht="15.75" customHeight="1" x14ac:dyDescent="0.25">
      <c r="B9714" s="106"/>
      <c r="C9714" s="106"/>
      <c r="D9714" s="139"/>
      <c r="E9714" s="140"/>
      <c r="F9714" s="140"/>
      <c r="G9714" s="140"/>
      <c r="M9714" s="140"/>
      <c r="N9714" s="167"/>
      <c r="O9714" s="167"/>
      <c r="P9714" s="142"/>
      <c r="Q9714" s="142"/>
      <c r="R9714" s="142"/>
      <c r="S9714" s="139"/>
    </row>
    <row r="9715" spans="2:19" ht="15.75" customHeight="1" x14ac:dyDescent="0.25">
      <c r="B9715" s="106"/>
      <c r="C9715" s="106"/>
      <c r="D9715" s="139"/>
      <c r="E9715" s="140"/>
      <c r="F9715" s="140"/>
      <c r="G9715" s="140"/>
      <c r="M9715" s="140"/>
      <c r="N9715" s="167"/>
      <c r="O9715" s="167"/>
      <c r="P9715" s="142"/>
      <c r="Q9715" s="142"/>
      <c r="R9715" s="142"/>
      <c r="S9715" s="139"/>
    </row>
    <row r="9716" spans="2:19" ht="15.75" customHeight="1" x14ac:dyDescent="0.25">
      <c r="B9716" s="106"/>
      <c r="C9716" s="106"/>
      <c r="D9716" s="139"/>
      <c r="E9716" s="140"/>
      <c r="F9716" s="140"/>
      <c r="G9716" s="140"/>
      <c r="M9716" s="140"/>
      <c r="N9716" s="167"/>
      <c r="O9716" s="167"/>
      <c r="P9716" s="142"/>
      <c r="Q9716" s="142"/>
      <c r="R9716" s="142"/>
      <c r="S9716" s="139"/>
    </row>
    <row r="9717" spans="2:19" ht="15.75" customHeight="1" x14ac:dyDescent="0.25">
      <c r="B9717" s="106"/>
      <c r="C9717" s="106"/>
      <c r="D9717" s="139"/>
      <c r="E9717" s="140"/>
      <c r="F9717" s="140"/>
      <c r="G9717" s="140"/>
      <c r="M9717" s="140"/>
      <c r="N9717" s="167"/>
      <c r="O9717" s="167"/>
      <c r="P9717" s="142"/>
      <c r="Q9717" s="142"/>
      <c r="R9717" s="142"/>
      <c r="S9717" s="139"/>
    </row>
    <row r="9718" spans="2:19" ht="15.75" customHeight="1" x14ac:dyDescent="0.25">
      <c r="B9718" s="106"/>
      <c r="C9718" s="106"/>
      <c r="D9718" s="139"/>
      <c r="E9718" s="140"/>
      <c r="F9718" s="140"/>
      <c r="G9718" s="140"/>
      <c r="M9718" s="140"/>
      <c r="N9718" s="167"/>
      <c r="O9718" s="167"/>
      <c r="P9718" s="142"/>
      <c r="Q9718" s="142"/>
      <c r="R9718" s="142"/>
      <c r="S9718" s="139"/>
    </row>
    <row r="9719" spans="2:19" ht="15.75" customHeight="1" x14ac:dyDescent="0.25">
      <c r="B9719" s="106"/>
      <c r="C9719" s="106"/>
      <c r="D9719" s="139"/>
      <c r="E9719" s="140"/>
      <c r="F9719" s="140"/>
      <c r="G9719" s="140"/>
      <c r="M9719" s="140"/>
      <c r="N9719" s="167"/>
      <c r="O9719" s="167"/>
      <c r="P9719" s="142"/>
      <c r="Q9719" s="142"/>
      <c r="R9719" s="142"/>
      <c r="S9719" s="139"/>
    </row>
    <row r="9720" spans="2:19" ht="15.75" customHeight="1" x14ac:dyDescent="0.25">
      <c r="B9720" s="106"/>
      <c r="C9720" s="106"/>
      <c r="D9720" s="139"/>
      <c r="E9720" s="140"/>
      <c r="F9720" s="140"/>
      <c r="G9720" s="140"/>
      <c r="M9720" s="140"/>
      <c r="N9720" s="167"/>
      <c r="O9720" s="167"/>
      <c r="P9720" s="142"/>
      <c r="Q9720" s="142"/>
      <c r="R9720" s="142"/>
      <c r="S9720" s="139"/>
    </row>
    <row r="9721" spans="2:19" ht="15.75" customHeight="1" x14ac:dyDescent="0.25">
      <c r="B9721" s="106"/>
      <c r="C9721" s="106"/>
      <c r="D9721" s="139"/>
      <c r="E9721" s="140"/>
      <c r="F9721" s="140"/>
      <c r="G9721" s="140"/>
      <c r="M9721" s="140"/>
      <c r="N9721" s="167"/>
      <c r="O9721" s="167"/>
      <c r="P9721" s="142"/>
      <c r="Q9721" s="142"/>
      <c r="R9721" s="142"/>
      <c r="S9721" s="139"/>
    </row>
    <row r="9722" spans="2:19" ht="15.75" customHeight="1" x14ac:dyDescent="0.25">
      <c r="B9722" s="106"/>
      <c r="C9722" s="106"/>
      <c r="D9722" s="139"/>
      <c r="E9722" s="140"/>
      <c r="F9722" s="140"/>
      <c r="G9722" s="140"/>
      <c r="M9722" s="140"/>
      <c r="N9722" s="167"/>
      <c r="O9722" s="167"/>
      <c r="P9722" s="142"/>
      <c r="Q9722" s="142"/>
      <c r="R9722" s="142"/>
      <c r="S9722" s="139"/>
    </row>
    <row r="9723" spans="2:19" ht="15.75" customHeight="1" x14ac:dyDescent="0.25">
      <c r="B9723" s="106"/>
      <c r="C9723" s="106"/>
      <c r="D9723" s="139"/>
      <c r="E9723" s="140"/>
      <c r="F9723" s="140"/>
      <c r="G9723" s="140"/>
      <c r="M9723" s="140"/>
      <c r="N9723" s="167"/>
      <c r="O9723" s="167"/>
      <c r="P9723" s="142"/>
      <c r="Q9723" s="142"/>
      <c r="R9723" s="142"/>
      <c r="S9723" s="139"/>
    </row>
    <row r="9724" spans="2:19" ht="15.75" customHeight="1" x14ac:dyDescent="0.25">
      <c r="B9724" s="106"/>
      <c r="C9724" s="106"/>
      <c r="D9724" s="139"/>
      <c r="E9724" s="140"/>
      <c r="F9724" s="140"/>
      <c r="G9724" s="140"/>
      <c r="M9724" s="140"/>
      <c r="N9724" s="167"/>
      <c r="O9724" s="167"/>
      <c r="P9724" s="142"/>
      <c r="Q9724" s="142"/>
      <c r="R9724" s="142"/>
      <c r="S9724" s="139"/>
    </row>
    <row r="9725" spans="2:19" ht="15.75" customHeight="1" x14ac:dyDescent="0.25">
      <c r="B9725" s="106"/>
      <c r="C9725" s="106"/>
      <c r="D9725" s="139"/>
      <c r="E9725" s="140"/>
      <c r="F9725" s="140"/>
      <c r="G9725" s="140"/>
      <c r="M9725" s="140"/>
      <c r="N9725" s="167"/>
      <c r="O9725" s="167"/>
      <c r="P9725" s="142"/>
      <c r="Q9725" s="142"/>
      <c r="R9725" s="142"/>
      <c r="S9725" s="139"/>
    </row>
    <row r="9726" spans="2:19" ht="15.75" customHeight="1" x14ac:dyDescent="0.25">
      <c r="B9726" s="106"/>
      <c r="C9726" s="106"/>
      <c r="D9726" s="139"/>
      <c r="E9726" s="140"/>
      <c r="F9726" s="140"/>
      <c r="G9726" s="140"/>
      <c r="M9726" s="140"/>
      <c r="N9726" s="167"/>
      <c r="O9726" s="167"/>
      <c r="P9726" s="142"/>
      <c r="Q9726" s="142"/>
      <c r="R9726" s="142"/>
      <c r="S9726" s="139"/>
    </row>
    <row r="9727" spans="2:19" ht="15.75" customHeight="1" x14ac:dyDescent="0.25">
      <c r="B9727" s="106"/>
      <c r="C9727" s="106"/>
      <c r="D9727" s="139"/>
      <c r="E9727" s="140"/>
      <c r="F9727" s="140"/>
      <c r="G9727" s="140"/>
      <c r="M9727" s="140"/>
      <c r="N9727" s="167"/>
      <c r="O9727" s="167"/>
      <c r="P9727" s="142"/>
      <c r="Q9727" s="142"/>
      <c r="R9727" s="142"/>
      <c r="S9727" s="139"/>
    </row>
    <row r="9728" spans="2:19" ht="15.75" customHeight="1" x14ac:dyDescent="0.25">
      <c r="B9728" s="106"/>
      <c r="C9728" s="106"/>
      <c r="D9728" s="139"/>
      <c r="E9728" s="140"/>
      <c r="F9728" s="140"/>
      <c r="G9728" s="140"/>
      <c r="M9728" s="140"/>
      <c r="N9728" s="167"/>
      <c r="O9728" s="167"/>
      <c r="P9728" s="142"/>
      <c r="Q9728" s="142"/>
      <c r="R9728" s="142"/>
      <c r="S9728" s="139"/>
    </row>
    <row r="9729" spans="2:19" ht="15.75" customHeight="1" x14ac:dyDescent="0.25">
      <c r="B9729" s="106"/>
      <c r="C9729" s="106"/>
      <c r="D9729" s="139"/>
      <c r="E9729" s="140"/>
      <c r="F9729" s="140"/>
      <c r="G9729" s="140"/>
      <c r="M9729" s="140"/>
      <c r="N9729" s="167"/>
      <c r="O9729" s="167"/>
      <c r="P9729" s="142"/>
      <c r="Q9729" s="142"/>
      <c r="R9729" s="142"/>
      <c r="S9729" s="139"/>
    </row>
    <row r="9730" spans="2:19" ht="15.75" customHeight="1" x14ac:dyDescent="0.25">
      <c r="B9730" s="106"/>
      <c r="C9730" s="106"/>
      <c r="D9730" s="139"/>
      <c r="E9730" s="140"/>
      <c r="F9730" s="140"/>
      <c r="G9730" s="140"/>
      <c r="M9730" s="140"/>
      <c r="N9730" s="167"/>
      <c r="O9730" s="167"/>
      <c r="P9730" s="142"/>
      <c r="Q9730" s="142"/>
      <c r="R9730" s="142"/>
      <c r="S9730" s="139"/>
    </row>
    <row r="9731" spans="2:19" ht="15.75" customHeight="1" x14ac:dyDescent="0.25">
      <c r="B9731" s="106"/>
      <c r="C9731" s="106"/>
      <c r="D9731" s="139"/>
      <c r="E9731" s="140"/>
      <c r="F9731" s="140"/>
      <c r="G9731" s="140"/>
      <c r="M9731" s="140"/>
      <c r="N9731" s="167"/>
      <c r="O9731" s="167"/>
      <c r="P9731" s="142"/>
      <c r="Q9731" s="142"/>
      <c r="R9731" s="142"/>
      <c r="S9731" s="139"/>
    </row>
    <row r="9732" spans="2:19" ht="15.75" customHeight="1" x14ac:dyDescent="0.25">
      <c r="B9732" s="106"/>
      <c r="C9732" s="106"/>
      <c r="D9732" s="139"/>
      <c r="E9732" s="140"/>
      <c r="F9732" s="140"/>
      <c r="G9732" s="140"/>
      <c r="M9732" s="140"/>
      <c r="N9732" s="167"/>
      <c r="O9732" s="167"/>
      <c r="P9732" s="142"/>
      <c r="Q9732" s="142"/>
      <c r="R9732" s="142"/>
      <c r="S9732" s="139"/>
    </row>
    <row r="9733" spans="2:19" ht="15.75" customHeight="1" x14ac:dyDescent="0.25">
      <c r="B9733" s="106"/>
      <c r="C9733" s="106"/>
      <c r="D9733" s="139"/>
      <c r="E9733" s="140"/>
      <c r="F9733" s="140"/>
      <c r="G9733" s="140"/>
      <c r="M9733" s="140"/>
      <c r="N9733" s="167"/>
      <c r="O9733" s="167"/>
      <c r="P9733" s="142"/>
      <c r="Q9733" s="142"/>
      <c r="R9733" s="142"/>
      <c r="S9733" s="139"/>
    </row>
    <row r="9734" spans="2:19" ht="15.75" customHeight="1" x14ac:dyDescent="0.25">
      <c r="B9734" s="106"/>
      <c r="C9734" s="106"/>
      <c r="D9734" s="139"/>
      <c r="E9734" s="140"/>
      <c r="F9734" s="140"/>
      <c r="G9734" s="140"/>
      <c r="M9734" s="140"/>
      <c r="N9734" s="167"/>
      <c r="O9734" s="167"/>
      <c r="P9734" s="142"/>
      <c r="Q9734" s="142"/>
      <c r="R9734" s="142"/>
      <c r="S9734" s="139"/>
    </row>
    <row r="9735" spans="2:19" ht="15.75" customHeight="1" x14ac:dyDescent="0.25">
      <c r="B9735" s="106"/>
      <c r="C9735" s="106"/>
      <c r="D9735" s="139"/>
      <c r="E9735" s="140"/>
      <c r="F9735" s="140"/>
      <c r="G9735" s="140"/>
      <c r="M9735" s="140"/>
      <c r="N9735" s="167"/>
      <c r="O9735" s="167"/>
      <c r="P9735" s="142"/>
      <c r="Q9735" s="142"/>
      <c r="R9735" s="142"/>
      <c r="S9735" s="139"/>
    </row>
    <row r="9736" spans="2:19" ht="15.75" customHeight="1" x14ac:dyDescent="0.25">
      <c r="B9736" s="106"/>
      <c r="C9736" s="106"/>
      <c r="D9736" s="139"/>
      <c r="E9736" s="140"/>
      <c r="F9736" s="140"/>
      <c r="G9736" s="140"/>
      <c r="M9736" s="140"/>
      <c r="N9736" s="167"/>
      <c r="O9736" s="167"/>
      <c r="P9736" s="142"/>
      <c r="Q9736" s="142"/>
      <c r="R9736" s="142"/>
      <c r="S9736" s="139"/>
    </row>
    <row r="9737" spans="2:19" ht="15.75" customHeight="1" x14ac:dyDescent="0.25">
      <c r="B9737" s="106"/>
      <c r="C9737" s="106"/>
      <c r="D9737" s="139"/>
      <c r="E9737" s="140"/>
      <c r="F9737" s="140"/>
      <c r="G9737" s="140"/>
      <c r="M9737" s="140"/>
      <c r="N9737" s="167"/>
      <c r="O9737" s="167"/>
      <c r="P9737" s="142"/>
      <c r="Q9737" s="142"/>
      <c r="R9737" s="142"/>
      <c r="S9737" s="139"/>
    </row>
    <row r="9738" spans="2:19" ht="15.75" customHeight="1" x14ac:dyDescent="0.25">
      <c r="B9738" s="106"/>
      <c r="C9738" s="106"/>
      <c r="D9738" s="139"/>
      <c r="E9738" s="140"/>
      <c r="F9738" s="140"/>
      <c r="G9738" s="140"/>
      <c r="M9738" s="140"/>
      <c r="N9738" s="167"/>
      <c r="O9738" s="167"/>
      <c r="P9738" s="142"/>
      <c r="Q9738" s="142"/>
      <c r="R9738" s="142"/>
      <c r="S9738" s="139"/>
    </row>
    <row r="9739" spans="2:19" ht="15.75" customHeight="1" x14ac:dyDescent="0.25">
      <c r="B9739" s="106"/>
      <c r="C9739" s="106"/>
      <c r="D9739" s="139"/>
      <c r="E9739" s="140"/>
      <c r="F9739" s="140"/>
      <c r="G9739" s="140"/>
      <c r="M9739" s="140"/>
      <c r="N9739" s="167"/>
      <c r="O9739" s="167"/>
      <c r="P9739" s="142"/>
      <c r="Q9739" s="142"/>
      <c r="R9739" s="142"/>
      <c r="S9739" s="139"/>
    </row>
    <row r="9740" spans="2:19" ht="15.75" customHeight="1" x14ac:dyDescent="0.25">
      <c r="B9740" s="106"/>
      <c r="C9740" s="106"/>
      <c r="D9740" s="139"/>
      <c r="E9740" s="140"/>
      <c r="F9740" s="140"/>
      <c r="G9740" s="140"/>
      <c r="M9740" s="140"/>
      <c r="N9740" s="167"/>
      <c r="O9740" s="167"/>
      <c r="P9740" s="142"/>
      <c r="Q9740" s="142"/>
      <c r="R9740" s="142"/>
      <c r="S9740" s="139"/>
    </row>
    <row r="9741" spans="2:19" ht="15.75" customHeight="1" x14ac:dyDescent="0.25">
      <c r="B9741" s="106"/>
      <c r="C9741" s="106"/>
      <c r="D9741" s="139"/>
      <c r="E9741" s="140"/>
      <c r="F9741" s="140"/>
      <c r="G9741" s="140"/>
      <c r="M9741" s="140"/>
      <c r="N9741" s="167"/>
      <c r="O9741" s="167"/>
      <c r="P9741" s="142"/>
      <c r="Q9741" s="142"/>
      <c r="R9741" s="142"/>
      <c r="S9741" s="139"/>
    </row>
    <row r="9742" spans="2:19" ht="15.75" customHeight="1" x14ac:dyDescent="0.25">
      <c r="B9742" s="106"/>
      <c r="C9742" s="106"/>
      <c r="D9742" s="139"/>
      <c r="E9742" s="140"/>
      <c r="F9742" s="140"/>
      <c r="G9742" s="140"/>
      <c r="M9742" s="140"/>
      <c r="N9742" s="167"/>
      <c r="O9742" s="167"/>
      <c r="P9742" s="142"/>
      <c r="Q9742" s="142"/>
      <c r="R9742" s="142"/>
      <c r="S9742" s="139"/>
    </row>
    <row r="9743" spans="2:19" ht="15.75" customHeight="1" x14ac:dyDescent="0.25">
      <c r="B9743" s="106"/>
      <c r="C9743" s="106"/>
      <c r="D9743" s="139"/>
      <c r="E9743" s="140"/>
      <c r="F9743" s="140"/>
      <c r="G9743" s="140"/>
      <c r="M9743" s="140"/>
      <c r="N9743" s="167"/>
      <c r="O9743" s="167"/>
      <c r="P9743" s="142"/>
      <c r="Q9743" s="142"/>
      <c r="R9743" s="142"/>
      <c r="S9743" s="139"/>
    </row>
    <row r="9744" spans="2:19" ht="15.75" customHeight="1" x14ac:dyDescent="0.25">
      <c r="B9744" s="106"/>
      <c r="C9744" s="106"/>
      <c r="D9744" s="139"/>
      <c r="E9744" s="140"/>
      <c r="F9744" s="140"/>
      <c r="G9744" s="140"/>
      <c r="M9744" s="140"/>
      <c r="N9744" s="167"/>
      <c r="O9744" s="167"/>
      <c r="P9744" s="142"/>
      <c r="Q9744" s="142"/>
      <c r="R9744" s="142"/>
      <c r="S9744" s="139"/>
    </row>
    <row r="9745" spans="2:19" ht="15.75" customHeight="1" x14ac:dyDescent="0.25">
      <c r="B9745" s="106"/>
      <c r="C9745" s="106"/>
      <c r="D9745" s="139"/>
      <c r="E9745" s="140"/>
      <c r="F9745" s="140"/>
      <c r="G9745" s="140"/>
      <c r="M9745" s="140"/>
      <c r="N9745" s="167"/>
      <c r="O9745" s="167"/>
      <c r="P9745" s="142"/>
      <c r="Q9745" s="142"/>
      <c r="R9745" s="142"/>
      <c r="S9745" s="139"/>
    </row>
    <row r="9746" spans="2:19" ht="15.75" customHeight="1" x14ac:dyDescent="0.25">
      <c r="B9746" s="106"/>
      <c r="C9746" s="106"/>
      <c r="D9746" s="139"/>
      <c r="E9746" s="140"/>
      <c r="F9746" s="140"/>
      <c r="G9746" s="140"/>
      <c r="M9746" s="140"/>
      <c r="N9746" s="167"/>
      <c r="O9746" s="167"/>
      <c r="P9746" s="142"/>
      <c r="Q9746" s="142"/>
      <c r="R9746" s="142"/>
      <c r="S9746" s="139"/>
    </row>
    <row r="9747" spans="2:19" ht="15.75" customHeight="1" x14ac:dyDescent="0.25">
      <c r="B9747" s="106"/>
      <c r="C9747" s="106"/>
      <c r="D9747" s="139"/>
      <c r="E9747" s="140"/>
      <c r="F9747" s="140"/>
      <c r="G9747" s="140"/>
      <c r="M9747" s="140"/>
      <c r="N9747" s="167"/>
      <c r="O9747" s="167"/>
      <c r="P9747" s="142"/>
      <c r="Q9747" s="142"/>
      <c r="R9747" s="142"/>
      <c r="S9747" s="139"/>
    </row>
    <row r="9748" spans="2:19" ht="15.75" customHeight="1" x14ac:dyDescent="0.25">
      <c r="B9748" s="106"/>
      <c r="C9748" s="106"/>
      <c r="D9748" s="139"/>
      <c r="E9748" s="140"/>
      <c r="F9748" s="140"/>
      <c r="G9748" s="140"/>
      <c r="M9748" s="140"/>
      <c r="N9748" s="167"/>
      <c r="O9748" s="167"/>
      <c r="P9748" s="142"/>
      <c r="Q9748" s="142"/>
      <c r="R9748" s="142"/>
      <c r="S9748" s="139"/>
    </row>
    <row r="9749" spans="2:19" ht="15.75" customHeight="1" x14ac:dyDescent="0.25">
      <c r="B9749" s="106"/>
      <c r="C9749" s="106"/>
      <c r="D9749" s="139"/>
      <c r="E9749" s="140"/>
      <c r="F9749" s="140"/>
      <c r="G9749" s="140"/>
      <c r="M9749" s="140"/>
      <c r="N9749" s="167"/>
      <c r="O9749" s="167"/>
      <c r="P9749" s="142"/>
      <c r="Q9749" s="142"/>
      <c r="R9749" s="142"/>
      <c r="S9749" s="139"/>
    </row>
    <row r="9750" spans="2:19" ht="15.75" customHeight="1" x14ac:dyDescent="0.25">
      <c r="B9750" s="106"/>
      <c r="C9750" s="106"/>
      <c r="D9750" s="139"/>
      <c r="E9750" s="140"/>
      <c r="F9750" s="140"/>
      <c r="G9750" s="140"/>
      <c r="M9750" s="140"/>
      <c r="N9750" s="167"/>
      <c r="O9750" s="167"/>
      <c r="P9750" s="142"/>
      <c r="Q9750" s="142"/>
      <c r="R9750" s="142"/>
      <c r="S9750" s="139"/>
    </row>
    <row r="9751" spans="2:19" ht="15.75" customHeight="1" x14ac:dyDescent="0.25">
      <c r="B9751" s="106"/>
      <c r="C9751" s="106"/>
      <c r="D9751" s="139"/>
      <c r="E9751" s="140"/>
      <c r="F9751" s="140"/>
      <c r="G9751" s="140"/>
      <c r="M9751" s="140"/>
      <c r="N9751" s="167"/>
      <c r="O9751" s="167"/>
      <c r="P9751" s="142"/>
      <c r="Q9751" s="142"/>
      <c r="R9751" s="142"/>
      <c r="S9751" s="139"/>
    </row>
    <row r="9752" spans="2:19" ht="15.75" customHeight="1" x14ac:dyDescent="0.25">
      <c r="B9752" s="106"/>
      <c r="C9752" s="106"/>
      <c r="D9752" s="139"/>
      <c r="E9752" s="140"/>
      <c r="F9752" s="140"/>
      <c r="G9752" s="140"/>
      <c r="M9752" s="140"/>
      <c r="N9752" s="167"/>
      <c r="O9752" s="167"/>
      <c r="P9752" s="142"/>
      <c r="Q9752" s="142"/>
      <c r="R9752" s="142"/>
      <c r="S9752" s="139"/>
    </row>
    <row r="9753" spans="2:19" ht="15.75" customHeight="1" x14ac:dyDescent="0.25">
      <c r="B9753" s="106"/>
      <c r="C9753" s="106"/>
      <c r="D9753" s="139"/>
      <c r="E9753" s="140"/>
      <c r="F9753" s="140"/>
      <c r="G9753" s="140"/>
      <c r="M9753" s="140"/>
      <c r="N9753" s="167"/>
      <c r="O9753" s="167"/>
      <c r="P9753" s="142"/>
      <c r="Q9753" s="142"/>
      <c r="R9753" s="142"/>
      <c r="S9753" s="139"/>
    </row>
    <row r="9754" spans="2:19" ht="15.75" customHeight="1" x14ac:dyDescent="0.25">
      <c r="B9754" s="106"/>
      <c r="C9754" s="106"/>
      <c r="D9754" s="139"/>
      <c r="E9754" s="140"/>
      <c r="F9754" s="140"/>
      <c r="G9754" s="140"/>
      <c r="M9754" s="140"/>
      <c r="N9754" s="167"/>
      <c r="O9754" s="167"/>
      <c r="P9754" s="142"/>
      <c r="Q9754" s="142"/>
      <c r="R9754" s="142"/>
      <c r="S9754" s="139"/>
    </row>
    <row r="9755" spans="2:19" ht="15.75" customHeight="1" x14ac:dyDescent="0.25">
      <c r="B9755" s="106"/>
      <c r="C9755" s="106"/>
      <c r="D9755" s="139"/>
      <c r="E9755" s="140"/>
      <c r="F9755" s="140"/>
      <c r="G9755" s="140"/>
      <c r="M9755" s="140"/>
      <c r="N9755" s="167"/>
      <c r="O9755" s="167"/>
      <c r="P9755" s="142"/>
      <c r="Q9755" s="142"/>
      <c r="R9755" s="142"/>
      <c r="S9755" s="139"/>
    </row>
    <row r="9756" spans="2:19" ht="15.75" customHeight="1" x14ac:dyDescent="0.25">
      <c r="B9756" s="106"/>
      <c r="C9756" s="106"/>
      <c r="D9756" s="139"/>
      <c r="E9756" s="140"/>
      <c r="F9756" s="140"/>
      <c r="G9756" s="140"/>
      <c r="M9756" s="140"/>
      <c r="N9756" s="167"/>
      <c r="O9756" s="167"/>
      <c r="P9756" s="142"/>
      <c r="Q9756" s="142"/>
      <c r="R9756" s="142"/>
      <c r="S9756" s="139"/>
    </row>
    <row r="9757" spans="2:19" ht="15.75" customHeight="1" x14ac:dyDescent="0.25">
      <c r="B9757" s="106"/>
      <c r="C9757" s="106"/>
      <c r="D9757" s="139"/>
      <c r="E9757" s="140"/>
      <c r="F9757" s="140"/>
      <c r="G9757" s="140"/>
      <c r="M9757" s="140"/>
      <c r="N9757" s="167"/>
      <c r="O9757" s="167"/>
      <c r="P9757" s="142"/>
      <c r="Q9757" s="142"/>
      <c r="R9757" s="142"/>
      <c r="S9757" s="139"/>
    </row>
    <row r="9758" spans="2:19" ht="15.75" customHeight="1" x14ac:dyDescent="0.25">
      <c r="B9758" s="106"/>
      <c r="C9758" s="106"/>
      <c r="D9758" s="139"/>
      <c r="E9758" s="140"/>
      <c r="F9758" s="140"/>
      <c r="G9758" s="140"/>
      <c r="M9758" s="140"/>
      <c r="N9758" s="167"/>
      <c r="O9758" s="167"/>
      <c r="P9758" s="142"/>
      <c r="Q9758" s="142"/>
      <c r="R9758" s="142"/>
      <c r="S9758" s="139"/>
    </row>
    <row r="9759" spans="2:19" ht="15.75" customHeight="1" x14ac:dyDescent="0.25">
      <c r="B9759" s="106"/>
      <c r="C9759" s="106"/>
      <c r="D9759" s="139"/>
      <c r="E9759" s="140"/>
      <c r="F9759" s="140"/>
      <c r="G9759" s="140"/>
      <c r="M9759" s="140"/>
      <c r="N9759" s="167"/>
      <c r="O9759" s="167"/>
      <c r="P9759" s="142"/>
      <c r="Q9759" s="142"/>
      <c r="R9759" s="142"/>
      <c r="S9759" s="139"/>
    </row>
    <row r="9760" spans="2:19" ht="15.75" customHeight="1" x14ac:dyDescent="0.25">
      <c r="B9760" s="106"/>
      <c r="C9760" s="106"/>
      <c r="D9760" s="139"/>
      <c r="E9760" s="140"/>
      <c r="F9760" s="140"/>
      <c r="G9760" s="140"/>
      <c r="M9760" s="140"/>
      <c r="N9760" s="167"/>
      <c r="O9760" s="167"/>
      <c r="P9760" s="142"/>
      <c r="Q9760" s="142"/>
      <c r="R9760" s="142"/>
      <c r="S9760" s="139"/>
    </row>
    <row r="9761" spans="2:19" ht="15.75" customHeight="1" x14ac:dyDescent="0.25">
      <c r="B9761" s="106"/>
      <c r="C9761" s="106"/>
      <c r="D9761" s="139"/>
      <c r="E9761" s="140"/>
      <c r="F9761" s="140"/>
      <c r="G9761" s="140"/>
      <c r="M9761" s="140"/>
      <c r="N9761" s="167"/>
      <c r="O9761" s="167"/>
      <c r="P9761" s="142"/>
      <c r="Q9761" s="142"/>
      <c r="R9761" s="142"/>
      <c r="S9761" s="139"/>
    </row>
    <row r="9762" spans="2:19" ht="15.75" customHeight="1" x14ac:dyDescent="0.25">
      <c r="B9762" s="106"/>
      <c r="C9762" s="106"/>
      <c r="D9762" s="139"/>
      <c r="E9762" s="140"/>
      <c r="F9762" s="140"/>
      <c r="G9762" s="140"/>
      <c r="M9762" s="140"/>
      <c r="N9762" s="167"/>
      <c r="O9762" s="167"/>
      <c r="P9762" s="142"/>
      <c r="Q9762" s="142"/>
      <c r="R9762" s="142"/>
      <c r="S9762" s="139"/>
    </row>
    <row r="9763" spans="2:19" ht="15.75" customHeight="1" x14ac:dyDescent="0.25">
      <c r="B9763" s="106"/>
      <c r="C9763" s="106"/>
      <c r="D9763" s="139"/>
      <c r="E9763" s="140"/>
      <c r="F9763" s="140"/>
      <c r="G9763" s="140"/>
      <c r="M9763" s="140"/>
      <c r="N9763" s="167"/>
      <c r="O9763" s="167"/>
      <c r="P9763" s="142"/>
      <c r="Q9763" s="142"/>
      <c r="R9763" s="142"/>
      <c r="S9763" s="139"/>
    </row>
    <row r="9764" spans="2:19" ht="15.75" customHeight="1" x14ac:dyDescent="0.25">
      <c r="B9764" s="106"/>
      <c r="C9764" s="106"/>
      <c r="D9764" s="139"/>
      <c r="E9764" s="140"/>
      <c r="F9764" s="140"/>
      <c r="G9764" s="140"/>
      <c r="M9764" s="140"/>
      <c r="N9764" s="167"/>
      <c r="O9764" s="167"/>
      <c r="P9764" s="142"/>
      <c r="Q9764" s="142"/>
      <c r="R9764" s="142"/>
      <c r="S9764" s="139"/>
    </row>
    <row r="9765" spans="2:19" ht="15.75" customHeight="1" x14ac:dyDescent="0.25">
      <c r="B9765" s="106"/>
      <c r="C9765" s="106"/>
      <c r="D9765" s="139"/>
      <c r="E9765" s="140"/>
      <c r="F9765" s="140"/>
      <c r="G9765" s="140"/>
      <c r="M9765" s="140"/>
      <c r="N9765" s="167"/>
      <c r="O9765" s="167"/>
      <c r="P9765" s="142"/>
      <c r="Q9765" s="142"/>
      <c r="R9765" s="142"/>
      <c r="S9765" s="139"/>
    </row>
    <row r="9766" spans="2:19" ht="15.75" customHeight="1" x14ac:dyDescent="0.25">
      <c r="B9766" s="106"/>
      <c r="C9766" s="106"/>
      <c r="D9766" s="139"/>
      <c r="E9766" s="140"/>
      <c r="F9766" s="140"/>
      <c r="G9766" s="140"/>
      <c r="M9766" s="140"/>
      <c r="N9766" s="167"/>
      <c r="O9766" s="167"/>
      <c r="P9766" s="142"/>
      <c r="Q9766" s="142"/>
      <c r="R9766" s="142"/>
      <c r="S9766" s="139"/>
    </row>
    <row r="9767" spans="2:19" ht="15.75" customHeight="1" x14ac:dyDescent="0.25">
      <c r="B9767" s="106"/>
      <c r="C9767" s="106"/>
      <c r="D9767" s="139"/>
      <c r="E9767" s="140"/>
      <c r="F9767" s="140"/>
      <c r="G9767" s="140"/>
      <c r="M9767" s="140"/>
      <c r="N9767" s="167"/>
      <c r="O9767" s="167"/>
      <c r="P9767" s="142"/>
      <c r="Q9767" s="142"/>
      <c r="R9767" s="142"/>
      <c r="S9767" s="139"/>
    </row>
    <row r="9768" spans="2:19" ht="15.75" customHeight="1" x14ac:dyDescent="0.25">
      <c r="B9768" s="106"/>
      <c r="C9768" s="106"/>
      <c r="D9768" s="139"/>
      <c r="E9768" s="140"/>
      <c r="F9768" s="140"/>
      <c r="G9768" s="140"/>
      <c r="M9768" s="140"/>
      <c r="N9768" s="167"/>
      <c r="O9768" s="167"/>
      <c r="P9768" s="142"/>
      <c r="Q9768" s="142"/>
      <c r="R9768" s="142"/>
      <c r="S9768" s="139"/>
    </row>
    <row r="9769" spans="2:19" ht="15.75" customHeight="1" x14ac:dyDescent="0.25">
      <c r="B9769" s="106"/>
      <c r="C9769" s="106"/>
      <c r="D9769" s="139"/>
      <c r="E9769" s="140"/>
      <c r="F9769" s="140"/>
      <c r="G9769" s="140"/>
      <c r="M9769" s="140"/>
      <c r="N9769" s="167"/>
      <c r="O9769" s="167"/>
      <c r="P9769" s="142"/>
      <c r="Q9769" s="142"/>
      <c r="R9769" s="142"/>
      <c r="S9769" s="139"/>
    </row>
    <row r="9770" spans="2:19" ht="15.75" customHeight="1" x14ac:dyDescent="0.25">
      <c r="B9770" s="106"/>
      <c r="C9770" s="106"/>
      <c r="D9770" s="139"/>
      <c r="E9770" s="140"/>
      <c r="F9770" s="140"/>
      <c r="G9770" s="140"/>
      <c r="M9770" s="140"/>
      <c r="N9770" s="167"/>
      <c r="O9770" s="167"/>
      <c r="P9770" s="142"/>
      <c r="Q9770" s="142"/>
      <c r="R9770" s="142"/>
      <c r="S9770" s="139"/>
    </row>
    <row r="9771" spans="2:19" ht="15.75" customHeight="1" x14ac:dyDescent="0.25">
      <c r="B9771" s="106"/>
      <c r="C9771" s="106"/>
      <c r="D9771" s="139"/>
      <c r="E9771" s="140"/>
      <c r="F9771" s="140"/>
      <c r="G9771" s="140"/>
      <c r="M9771" s="140"/>
      <c r="N9771" s="167"/>
      <c r="O9771" s="167"/>
      <c r="P9771" s="142"/>
      <c r="Q9771" s="142"/>
      <c r="R9771" s="142"/>
      <c r="S9771" s="139"/>
    </row>
    <row r="9772" spans="2:19" ht="15.75" customHeight="1" x14ac:dyDescent="0.25">
      <c r="B9772" s="106"/>
      <c r="C9772" s="106"/>
      <c r="D9772" s="139"/>
      <c r="E9772" s="140"/>
      <c r="F9772" s="140"/>
      <c r="G9772" s="140"/>
      <c r="M9772" s="140"/>
      <c r="N9772" s="167"/>
      <c r="O9772" s="167"/>
      <c r="P9772" s="142"/>
      <c r="Q9772" s="142"/>
      <c r="R9772" s="142"/>
      <c r="S9772" s="139"/>
    </row>
    <row r="9773" spans="2:19" ht="15.75" customHeight="1" x14ac:dyDescent="0.25">
      <c r="B9773" s="106"/>
      <c r="C9773" s="106"/>
      <c r="D9773" s="139"/>
      <c r="E9773" s="140"/>
      <c r="F9773" s="140"/>
      <c r="G9773" s="140"/>
      <c r="M9773" s="140"/>
      <c r="N9773" s="167"/>
      <c r="O9773" s="167"/>
      <c r="P9773" s="142"/>
      <c r="Q9773" s="142"/>
      <c r="R9773" s="142"/>
      <c r="S9773" s="139"/>
    </row>
    <row r="9774" spans="2:19" ht="15.75" customHeight="1" x14ac:dyDescent="0.25">
      <c r="B9774" s="106"/>
      <c r="C9774" s="106"/>
      <c r="D9774" s="139"/>
      <c r="E9774" s="140"/>
      <c r="F9774" s="140"/>
      <c r="G9774" s="140"/>
      <c r="M9774" s="140"/>
      <c r="N9774" s="167"/>
      <c r="O9774" s="167"/>
      <c r="P9774" s="142"/>
      <c r="Q9774" s="142"/>
      <c r="R9774" s="142"/>
      <c r="S9774" s="139"/>
    </row>
    <row r="9775" spans="2:19" ht="15.75" customHeight="1" x14ac:dyDescent="0.25">
      <c r="B9775" s="106"/>
      <c r="C9775" s="106"/>
      <c r="D9775" s="139"/>
      <c r="E9775" s="140"/>
      <c r="F9775" s="140"/>
      <c r="G9775" s="140"/>
      <c r="M9775" s="140"/>
      <c r="N9775" s="167"/>
      <c r="O9775" s="167"/>
      <c r="P9775" s="142"/>
      <c r="Q9775" s="142"/>
      <c r="R9775" s="142"/>
      <c r="S9775" s="139"/>
    </row>
    <row r="9776" spans="2:19" ht="15.75" customHeight="1" x14ac:dyDescent="0.25">
      <c r="B9776" s="106"/>
      <c r="C9776" s="106"/>
      <c r="D9776" s="139"/>
      <c r="E9776" s="140"/>
      <c r="F9776" s="140"/>
      <c r="G9776" s="140"/>
      <c r="M9776" s="140"/>
      <c r="N9776" s="167"/>
      <c r="O9776" s="167"/>
      <c r="P9776" s="142"/>
      <c r="Q9776" s="142"/>
      <c r="R9776" s="142"/>
      <c r="S9776" s="139"/>
    </row>
    <row r="9777" spans="2:19" ht="15.75" customHeight="1" x14ac:dyDescent="0.25">
      <c r="B9777" s="106"/>
      <c r="C9777" s="106"/>
      <c r="D9777" s="139"/>
      <c r="E9777" s="140"/>
      <c r="F9777" s="140"/>
      <c r="G9777" s="140"/>
      <c r="M9777" s="140"/>
      <c r="N9777" s="167"/>
      <c r="O9777" s="167"/>
      <c r="P9777" s="142"/>
      <c r="Q9777" s="142"/>
      <c r="R9777" s="142"/>
      <c r="S9777" s="139"/>
    </row>
    <row r="9778" spans="2:19" ht="15.75" customHeight="1" x14ac:dyDescent="0.25">
      <c r="B9778" s="106"/>
      <c r="C9778" s="106"/>
      <c r="D9778" s="139"/>
      <c r="E9778" s="140"/>
      <c r="F9778" s="140"/>
      <c r="G9778" s="140"/>
      <c r="M9778" s="140"/>
      <c r="N9778" s="167"/>
      <c r="O9778" s="167"/>
      <c r="P9778" s="142"/>
      <c r="Q9778" s="142"/>
      <c r="R9778" s="142"/>
      <c r="S9778" s="139"/>
    </row>
    <row r="9779" spans="2:19" ht="15.75" customHeight="1" x14ac:dyDescent="0.25">
      <c r="B9779" s="106"/>
      <c r="C9779" s="106"/>
      <c r="D9779" s="139"/>
      <c r="E9779" s="140"/>
      <c r="F9779" s="140"/>
      <c r="G9779" s="140"/>
      <c r="M9779" s="140"/>
      <c r="N9779" s="167"/>
      <c r="O9779" s="167"/>
      <c r="P9779" s="142"/>
      <c r="Q9779" s="142"/>
      <c r="R9779" s="142"/>
      <c r="S9779" s="139"/>
    </row>
    <row r="9780" spans="2:19" ht="15.75" customHeight="1" x14ac:dyDescent="0.25">
      <c r="B9780" s="106"/>
      <c r="C9780" s="106"/>
      <c r="D9780" s="139"/>
      <c r="E9780" s="140"/>
      <c r="F9780" s="140"/>
      <c r="G9780" s="140"/>
      <c r="M9780" s="140"/>
      <c r="N9780" s="167"/>
      <c r="O9780" s="167"/>
      <c r="P9780" s="142"/>
      <c r="Q9780" s="142"/>
      <c r="R9780" s="142"/>
      <c r="S9780" s="139"/>
    </row>
    <row r="9781" spans="2:19" ht="15.75" customHeight="1" x14ac:dyDescent="0.25">
      <c r="B9781" s="106"/>
      <c r="C9781" s="106"/>
      <c r="D9781" s="139"/>
      <c r="E9781" s="140"/>
      <c r="F9781" s="140"/>
      <c r="G9781" s="140"/>
      <c r="M9781" s="140"/>
      <c r="N9781" s="167"/>
      <c r="O9781" s="167"/>
      <c r="P9781" s="142"/>
      <c r="Q9781" s="142"/>
      <c r="R9781" s="142"/>
      <c r="S9781" s="139"/>
    </row>
    <row r="9782" spans="2:19" ht="15.75" customHeight="1" x14ac:dyDescent="0.25">
      <c r="B9782" s="106"/>
      <c r="C9782" s="106"/>
      <c r="D9782" s="139"/>
      <c r="E9782" s="140"/>
      <c r="F9782" s="140"/>
      <c r="G9782" s="140"/>
      <c r="M9782" s="140"/>
      <c r="N9782" s="167"/>
      <c r="O9782" s="167"/>
      <c r="P9782" s="142"/>
      <c r="Q9782" s="142"/>
      <c r="R9782" s="142"/>
      <c r="S9782" s="139"/>
    </row>
    <row r="9783" spans="2:19" ht="15.75" customHeight="1" x14ac:dyDescent="0.25">
      <c r="B9783" s="106"/>
      <c r="C9783" s="106"/>
      <c r="D9783" s="139"/>
      <c r="E9783" s="140"/>
      <c r="F9783" s="140"/>
      <c r="G9783" s="140"/>
      <c r="M9783" s="140"/>
      <c r="N9783" s="167"/>
      <c r="O9783" s="167"/>
      <c r="P9783" s="142"/>
      <c r="Q9783" s="142"/>
      <c r="R9783" s="142"/>
      <c r="S9783" s="139"/>
    </row>
    <row r="9784" spans="2:19" ht="15.75" customHeight="1" x14ac:dyDescent="0.25">
      <c r="B9784" s="106"/>
      <c r="C9784" s="106"/>
      <c r="D9784" s="139"/>
      <c r="E9784" s="140"/>
      <c r="F9784" s="140"/>
      <c r="G9784" s="140"/>
      <c r="M9784" s="140"/>
      <c r="N9784" s="167"/>
      <c r="O9784" s="167"/>
      <c r="P9784" s="142"/>
      <c r="Q9784" s="142"/>
      <c r="R9784" s="142"/>
      <c r="S9784" s="139"/>
    </row>
    <row r="9785" spans="2:19" ht="15.75" customHeight="1" x14ac:dyDescent="0.25">
      <c r="B9785" s="106"/>
      <c r="C9785" s="106"/>
      <c r="D9785" s="139"/>
      <c r="E9785" s="140"/>
      <c r="F9785" s="140"/>
      <c r="G9785" s="140"/>
      <c r="M9785" s="140"/>
      <c r="N9785" s="167"/>
      <c r="O9785" s="167"/>
      <c r="P9785" s="142"/>
      <c r="Q9785" s="142"/>
      <c r="R9785" s="142"/>
      <c r="S9785" s="139"/>
    </row>
    <row r="9786" spans="2:19" ht="15.75" customHeight="1" x14ac:dyDescent="0.25">
      <c r="B9786" s="106"/>
      <c r="C9786" s="106"/>
      <c r="D9786" s="139"/>
      <c r="E9786" s="140"/>
      <c r="F9786" s="140"/>
      <c r="G9786" s="140"/>
      <c r="M9786" s="140"/>
      <c r="N9786" s="167"/>
      <c r="O9786" s="167"/>
      <c r="P9786" s="142"/>
      <c r="Q9786" s="142"/>
      <c r="R9786" s="142"/>
      <c r="S9786" s="139"/>
    </row>
    <row r="9787" spans="2:19" ht="15.75" customHeight="1" x14ac:dyDescent="0.25">
      <c r="B9787" s="106"/>
      <c r="C9787" s="106"/>
      <c r="D9787" s="139"/>
      <c r="E9787" s="140"/>
      <c r="F9787" s="140"/>
      <c r="G9787" s="140"/>
      <c r="M9787" s="140"/>
      <c r="N9787" s="167"/>
      <c r="O9787" s="167"/>
      <c r="P9787" s="142"/>
      <c r="Q9787" s="142"/>
      <c r="R9787" s="142"/>
      <c r="S9787" s="139"/>
    </row>
    <row r="9788" spans="2:19" ht="15.75" customHeight="1" x14ac:dyDescent="0.25">
      <c r="B9788" s="106"/>
      <c r="C9788" s="106"/>
      <c r="D9788" s="139"/>
      <c r="E9788" s="140"/>
      <c r="F9788" s="140"/>
      <c r="G9788" s="140"/>
      <c r="M9788" s="140"/>
      <c r="N9788" s="167"/>
      <c r="O9788" s="167"/>
      <c r="P9788" s="142"/>
      <c r="Q9788" s="142"/>
      <c r="R9788" s="142"/>
      <c r="S9788" s="139"/>
    </row>
    <row r="9789" spans="2:19" ht="15.75" customHeight="1" x14ac:dyDescent="0.25">
      <c r="B9789" s="106"/>
      <c r="C9789" s="106"/>
      <c r="D9789" s="139"/>
      <c r="E9789" s="140"/>
      <c r="F9789" s="140"/>
      <c r="G9789" s="140"/>
      <c r="M9789" s="140"/>
      <c r="N9789" s="167"/>
      <c r="O9789" s="167"/>
      <c r="P9789" s="142"/>
      <c r="Q9789" s="142"/>
      <c r="R9789" s="142"/>
      <c r="S9789" s="139"/>
    </row>
    <row r="9790" spans="2:19" ht="15.75" customHeight="1" x14ac:dyDescent="0.25">
      <c r="B9790" s="106"/>
      <c r="C9790" s="106"/>
      <c r="D9790" s="139"/>
      <c r="E9790" s="140"/>
      <c r="F9790" s="140"/>
      <c r="G9790" s="140"/>
      <c r="M9790" s="140"/>
      <c r="N9790" s="167"/>
      <c r="O9790" s="167"/>
      <c r="P9790" s="142"/>
      <c r="Q9790" s="142"/>
      <c r="R9790" s="142"/>
      <c r="S9790" s="139"/>
    </row>
    <row r="9791" spans="2:19" ht="15.75" customHeight="1" x14ac:dyDescent="0.25">
      <c r="B9791" s="106"/>
      <c r="C9791" s="106"/>
      <c r="D9791" s="139"/>
      <c r="E9791" s="140"/>
      <c r="F9791" s="140"/>
      <c r="G9791" s="140"/>
      <c r="M9791" s="140"/>
      <c r="N9791" s="167"/>
      <c r="O9791" s="167"/>
      <c r="P9791" s="142"/>
      <c r="Q9791" s="142"/>
      <c r="R9791" s="142"/>
      <c r="S9791" s="139"/>
    </row>
    <row r="9792" spans="2:19" ht="15.75" customHeight="1" x14ac:dyDescent="0.25">
      <c r="B9792" s="106"/>
      <c r="C9792" s="106"/>
      <c r="D9792" s="139"/>
      <c r="E9792" s="140"/>
      <c r="F9792" s="140"/>
      <c r="G9792" s="140"/>
      <c r="M9792" s="140"/>
      <c r="N9792" s="167"/>
      <c r="O9792" s="167"/>
      <c r="P9792" s="142"/>
      <c r="Q9792" s="142"/>
      <c r="R9792" s="142"/>
      <c r="S9792" s="139"/>
    </row>
    <row r="9793" spans="2:19" ht="15.75" customHeight="1" x14ac:dyDescent="0.25">
      <c r="B9793" s="106"/>
      <c r="C9793" s="106"/>
      <c r="D9793" s="139"/>
      <c r="E9793" s="140"/>
      <c r="F9793" s="140"/>
      <c r="G9793" s="140"/>
      <c r="M9793" s="140"/>
      <c r="N9793" s="167"/>
      <c r="O9793" s="167"/>
      <c r="P9793" s="142"/>
      <c r="Q9793" s="142"/>
      <c r="R9793" s="142"/>
      <c r="S9793" s="139"/>
    </row>
    <row r="9794" spans="2:19" ht="15.75" customHeight="1" x14ac:dyDescent="0.25">
      <c r="B9794" s="106"/>
      <c r="C9794" s="106"/>
      <c r="D9794" s="139"/>
      <c r="E9794" s="140"/>
      <c r="F9794" s="140"/>
      <c r="G9794" s="140"/>
      <c r="M9794" s="140"/>
      <c r="N9794" s="167"/>
      <c r="O9794" s="167"/>
      <c r="P9794" s="142"/>
      <c r="Q9794" s="142"/>
      <c r="R9794" s="142"/>
      <c r="S9794" s="139"/>
    </row>
    <row r="9795" spans="2:19" ht="15.75" customHeight="1" x14ac:dyDescent="0.25">
      <c r="B9795" s="106"/>
      <c r="C9795" s="106"/>
      <c r="D9795" s="139"/>
      <c r="E9795" s="140"/>
      <c r="F9795" s="140"/>
      <c r="G9795" s="140"/>
      <c r="M9795" s="140"/>
      <c r="N9795" s="167"/>
      <c r="O9795" s="167"/>
      <c r="P9795" s="142"/>
      <c r="Q9795" s="142"/>
      <c r="R9795" s="142"/>
      <c r="S9795" s="139"/>
    </row>
    <row r="9796" spans="2:19" ht="15.75" customHeight="1" x14ac:dyDescent="0.25">
      <c r="B9796" s="106"/>
      <c r="C9796" s="106"/>
      <c r="D9796" s="139"/>
      <c r="E9796" s="140"/>
      <c r="F9796" s="140"/>
      <c r="G9796" s="140"/>
      <c r="M9796" s="140"/>
      <c r="N9796" s="167"/>
      <c r="O9796" s="167"/>
      <c r="P9796" s="142"/>
      <c r="Q9796" s="142"/>
      <c r="R9796" s="142"/>
      <c r="S9796" s="139"/>
    </row>
    <row r="9797" spans="2:19" ht="15.75" customHeight="1" x14ac:dyDescent="0.25">
      <c r="B9797" s="106"/>
      <c r="C9797" s="106"/>
      <c r="D9797" s="139"/>
      <c r="E9797" s="140"/>
      <c r="F9797" s="140"/>
      <c r="G9797" s="140"/>
      <c r="M9797" s="140"/>
      <c r="N9797" s="167"/>
      <c r="O9797" s="167"/>
      <c r="P9797" s="142"/>
      <c r="Q9797" s="142"/>
      <c r="R9797" s="142"/>
      <c r="S9797" s="139"/>
    </row>
    <row r="9798" spans="2:19" ht="15.75" customHeight="1" x14ac:dyDescent="0.25">
      <c r="B9798" s="106"/>
      <c r="C9798" s="106"/>
      <c r="D9798" s="139"/>
      <c r="E9798" s="140"/>
      <c r="F9798" s="140"/>
      <c r="G9798" s="140"/>
      <c r="M9798" s="140"/>
      <c r="N9798" s="167"/>
      <c r="O9798" s="167"/>
      <c r="P9798" s="142"/>
      <c r="Q9798" s="142"/>
      <c r="R9798" s="142"/>
      <c r="S9798" s="139"/>
    </row>
    <row r="9799" spans="2:19" ht="15.75" customHeight="1" x14ac:dyDescent="0.25">
      <c r="B9799" s="106"/>
      <c r="C9799" s="106"/>
      <c r="D9799" s="139"/>
      <c r="E9799" s="140"/>
      <c r="F9799" s="140"/>
      <c r="G9799" s="140"/>
      <c r="M9799" s="140"/>
      <c r="N9799" s="167"/>
      <c r="O9799" s="167"/>
      <c r="P9799" s="142"/>
      <c r="Q9799" s="142"/>
      <c r="R9799" s="142"/>
      <c r="S9799" s="139"/>
    </row>
    <row r="9800" spans="2:19" ht="15.75" customHeight="1" x14ac:dyDescent="0.25">
      <c r="B9800" s="106"/>
      <c r="C9800" s="106"/>
      <c r="D9800" s="139"/>
      <c r="E9800" s="140"/>
      <c r="F9800" s="140"/>
      <c r="G9800" s="140"/>
      <c r="M9800" s="140"/>
      <c r="N9800" s="167"/>
      <c r="O9800" s="167"/>
      <c r="P9800" s="142"/>
      <c r="Q9800" s="142"/>
      <c r="R9800" s="142"/>
      <c r="S9800" s="139"/>
    </row>
    <row r="9801" spans="2:19" ht="15.75" customHeight="1" x14ac:dyDescent="0.25">
      <c r="B9801" s="106"/>
      <c r="C9801" s="106"/>
      <c r="D9801" s="139"/>
      <c r="E9801" s="140"/>
      <c r="F9801" s="140"/>
      <c r="G9801" s="140"/>
      <c r="M9801" s="140"/>
      <c r="N9801" s="167"/>
      <c r="O9801" s="167"/>
      <c r="P9801" s="142"/>
      <c r="Q9801" s="142"/>
      <c r="R9801" s="142"/>
      <c r="S9801" s="139"/>
    </row>
    <row r="9802" spans="2:19" ht="15.75" customHeight="1" x14ac:dyDescent="0.25">
      <c r="B9802" s="106"/>
      <c r="C9802" s="106"/>
      <c r="D9802" s="139"/>
      <c r="E9802" s="140"/>
      <c r="F9802" s="140"/>
      <c r="G9802" s="140"/>
      <c r="M9802" s="140"/>
      <c r="N9802" s="167"/>
      <c r="O9802" s="167"/>
      <c r="P9802" s="142"/>
      <c r="Q9802" s="142"/>
      <c r="R9802" s="142"/>
      <c r="S9802" s="139"/>
    </row>
    <row r="9803" spans="2:19" ht="15.75" customHeight="1" x14ac:dyDescent="0.25">
      <c r="B9803" s="106"/>
      <c r="C9803" s="106"/>
      <c r="D9803" s="139"/>
      <c r="E9803" s="140"/>
      <c r="F9803" s="140"/>
      <c r="G9803" s="140"/>
      <c r="M9803" s="140"/>
      <c r="N9803" s="167"/>
      <c r="O9803" s="167"/>
      <c r="P9803" s="142"/>
      <c r="Q9803" s="142"/>
      <c r="R9803" s="142"/>
      <c r="S9803" s="139"/>
    </row>
    <row r="9804" spans="2:19" ht="15.75" customHeight="1" x14ac:dyDescent="0.25">
      <c r="B9804" s="106"/>
      <c r="C9804" s="106"/>
      <c r="D9804" s="139"/>
      <c r="E9804" s="140"/>
      <c r="F9804" s="140"/>
      <c r="G9804" s="140"/>
      <c r="M9804" s="140"/>
      <c r="N9804" s="167"/>
      <c r="O9804" s="167"/>
      <c r="P9804" s="142"/>
      <c r="Q9804" s="142"/>
      <c r="R9804" s="142"/>
      <c r="S9804" s="139"/>
    </row>
    <row r="9805" spans="2:19" ht="15.75" customHeight="1" x14ac:dyDescent="0.25">
      <c r="B9805" s="106"/>
      <c r="C9805" s="106"/>
      <c r="D9805" s="139"/>
      <c r="E9805" s="140"/>
      <c r="F9805" s="140"/>
      <c r="G9805" s="140"/>
      <c r="M9805" s="140"/>
      <c r="N9805" s="167"/>
      <c r="O9805" s="167"/>
      <c r="P9805" s="142"/>
      <c r="Q9805" s="142"/>
      <c r="R9805" s="142"/>
      <c r="S9805" s="139"/>
    </row>
    <row r="9806" spans="2:19" ht="15.75" customHeight="1" x14ac:dyDescent="0.25">
      <c r="B9806" s="106"/>
      <c r="C9806" s="106"/>
      <c r="D9806" s="139"/>
      <c r="E9806" s="140"/>
      <c r="F9806" s="140"/>
      <c r="G9806" s="140"/>
      <c r="M9806" s="140"/>
      <c r="N9806" s="167"/>
      <c r="O9806" s="167"/>
      <c r="P9806" s="142"/>
      <c r="Q9806" s="142"/>
      <c r="R9806" s="142"/>
      <c r="S9806" s="139"/>
    </row>
    <row r="9807" spans="2:19" ht="15.75" customHeight="1" x14ac:dyDescent="0.25">
      <c r="B9807" s="106"/>
      <c r="C9807" s="106"/>
      <c r="D9807" s="139"/>
      <c r="E9807" s="140"/>
      <c r="F9807" s="140"/>
      <c r="G9807" s="140"/>
      <c r="M9807" s="140"/>
      <c r="N9807" s="167"/>
      <c r="O9807" s="167"/>
      <c r="P9807" s="142"/>
      <c r="Q9807" s="142"/>
      <c r="R9807" s="142"/>
      <c r="S9807" s="139"/>
    </row>
    <row r="9808" spans="2:19" ht="15.75" customHeight="1" x14ac:dyDescent="0.25">
      <c r="B9808" s="106"/>
      <c r="C9808" s="106"/>
      <c r="D9808" s="139"/>
      <c r="E9808" s="140"/>
      <c r="F9808" s="140"/>
      <c r="G9808" s="140"/>
      <c r="M9808" s="140"/>
      <c r="N9808" s="167"/>
      <c r="O9808" s="167"/>
      <c r="P9808" s="142"/>
      <c r="Q9808" s="142"/>
      <c r="R9808" s="142"/>
      <c r="S9808" s="139"/>
    </row>
    <row r="9809" spans="2:19" ht="15.75" customHeight="1" x14ac:dyDescent="0.25">
      <c r="B9809" s="106"/>
      <c r="C9809" s="106"/>
      <c r="D9809" s="139"/>
      <c r="E9809" s="140"/>
      <c r="F9809" s="140"/>
      <c r="G9809" s="140"/>
      <c r="M9809" s="140"/>
      <c r="N9809" s="167"/>
      <c r="O9809" s="167"/>
      <c r="P9809" s="142"/>
      <c r="Q9809" s="142"/>
      <c r="R9809" s="142"/>
      <c r="S9809" s="139"/>
    </row>
    <row r="9810" spans="2:19" ht="15.75" customHeight="1" x14ac:dyDescent="0.25">
      <c r="B9810" s="106"/>
      <c r="C9810" s="106"/>
      <c r="D9810" s="139"/>
      <c r="E9810" s="140"/>
      <c r="F9810" s="140"/>
      <c r="G9810" s="140"/>
      <c r="M9810" s="140"/>
      <c r="N9810" s="167"/>
      <c r="O9810" s="167"/>
      <c r="P9810" s="142"/>
      <c r="Q9810" s="142"/>
      <c r="R9810" s="142"/>
      <c r="S9810" s="139"/>
    </row>
    <row r="9811" spans="2:19" ht="15.75" customHeight="1" x14ac:dyDescent="0.25">
      <c r="B9811" s="106"/>
      <c r="C9811" s="106"/>
      <c r="D9811" s="139"/>
      <c r="E9811" s="140"/>
      <c r="F9811" s="140"/>
      <c r="G9811" s="140"/>
      <c r="M9811" s="140"/>
      <c r="N9811" s="167"/>
      <c r="O9811" s="167"/>
      <c r="P9811" s="142"/>
      <c r="Q9811" s="142"/>
      <c r="R9811" s="142"/>
      <c r="S9811" s="139"/>
    </row>
    <row r="9812" spans="2:19" ht="15.75" customHeight="1" x14ac:dyDescent="0.25">
      <c r="B9812" s="106"/>
      <c r="C9812" s="106"/>
      <c r="D9812" s="139"/>
      <c r="E9812" s="140"/>
      <c r="F9812" s="140"/>
      <c r="G9812" s="140"/>
      <c r="M9812" s="140"/>
      <c r="N9812" s="167"/>
      <c r="O9812" s="167"/>
      <c r="P9812" s="142"/>
      <c r="Q9812" s="142"/>
      <c r="R9812" s="142"/>
      <c r="S9812" s="139"/>
    </row>
    <row r="9813" spans="2:19" ht="15.75" customHeight="1" x14ac:dyDescent="0.25">
      <c r="B9813" s="106"/>
      <c r="C9813" s="106"/>
      <c r="D9813" s="139"/>
      <c r="E9813" s="140"/>
      <c r="F9813" s="140"/>
      <c r="G9813" s="140"/>
      <c r="M9813" s="140"/>
      <c r="N9813" s="167"/>
      <c r="O9813" s="167"/>
      <c r="P9813" s="142"/>
      <c r="Q9813" s="142"/>
      <c r="R9813" s="142"/>
      <c r="S9813" s="139"/>
    </row>
    <row r="9814" spans="2:19" ht="15.75" customHeight="1" x14ac:dyDescent="0.25">
      <c r="B9814" s="106"/>
      <c r="C9814" s="106"/>
      <c r="D9814" s="139"/>
      <c r="E9814" s="140"/>
      <c r="F9814" s="140"/>
      <c r="G9814" s="140"/>
      <c r="M9814" s="140"/>
      <c r="N9814" s="167"/>
      <c r="O9814" s="167"/>
      <c r="P9814" s="142"/>
      <c r="Q9814" s="142"/>
      <c r="R9814" s="142"/>
      <c r="S9814" s="139"/>
    </row>
    <row r="9815" spans="2:19" ht="15.75" customHeight="1" x14ac:dyDescent="0.25">
      <c r="B9815" s="106"/>
      <c r="C9815" s="106"/>
      <c r="D9815" s="139"/>
      <c r="E9815" s="140"/>
      <c r="F9815" s="140"/>
      <c r="G9815" s="140"/>
      <c r="M9815" s="140"/>
      <c r="N9815" s="167"/>
      <c r="O9815" s="167"/>
      <c r="P9815" s="142"/>
      <c r="Q9815" s="142"/>
      <c r="R9815" s="142"/>
      <c r="S9815" s="139"/>
    </row>
    <row r="9816" spans="2:19" ht="15.75" customHeight="1" x14ac:dyDescent="0.25">
      <c r="B9816" s="106"/>
      <c r="C9816" s="106"/>
      <c r="D9816" s="139"/>
      <c r="E9816" s="140"/>
      <c r="F9816" s="140"/>
      <c r="G9816" s="140"/>
      <c r="M9816" s="140"/>
      <c r="N9816" s="167"/>
      <c r="O9816" s="167"/>
      <c r="P9816" s="142"/>
      <c r="Q9816" s="142"/>
      <c r="R9816" s="142"/>
      <c r="S9816" s="139"/>
    </row>
    <row r="9817" spans="2:19" ht="15.75" customHeight="1" x14ac:dyDescent="0.25">
      <c r="B9817" s="106"/>
      <c r="C9817" s="106"/>
      <c r="D9817" s="139"/>
      <c r="E9817" s="140"/>
      <c r="F9817" s="140"/>
      <c r="G9817" s="140"/>
      <c r="M9817" s="140"/>
      <c r="N9817" s="167"/>
      <c r="O9817" s="167"/>
      <c r="P9817" s="142"/>
      <c r="Q9817" s="142"/>
      <c r="R9817" s="142"/>
      <c r="S9817" s="139"/>
    </row>
    <row r="9818" spans="2:19" ht="15.75" customHeight="1" x14ac:dyDescent="0.25">
      <c r="B9818" s="106"/>
      <c r="C9818" s="106"/>
      <c r="D9818" s="139"/>
      <c r="E9818" s="140"/>
      <c r="F9818" s="140"/>
      <c r="G9818" s="140"/>
      <c r="M9818" s="140"/>
      <c r="N9818" s="167"/>
      <c r="O9818" s="167"/>
      <c r="P9818" s="142"/>
      <c r="Q9818" s="142"/>
      <c r="R9818" s="142"/>
      <c r="S9818" s="139"/>
    </row>
    <row r="9819" spans="2:19" ht="15.75" customHeight="1" x14ac:dyDescent="0.25">
      <c r="B9819" s="106"/>
      <c r="C9819" s="106"/>
      <c r="D9819" s="139"/>
      <c r="E9819" s="140"/>
      <c r="F9819" s="140"/>
      <c r="G9819" s="140"/>
      <c r="M9819" s="140"/>
      <c r="N9819" s="167"/>
      <c r="O9819" s="167"/>
      <c r="P9819" s="142"/>
      <c r="Q9819" s="142"/>
      <c r="R9819" s="142"/>
      <c r="S9819" s="139"/>
    </row>
    <row r="9820" spans="2:19" ht="15.75" customHeight="1" x14ac:dyDescent="0.25">
      <c r="B9820" s="106"/>
      <c r="C9820" s="106"/>
      <c r="D9820" s="139"/>
      <c r="E9820" s="140"/>
      <c r="F9820" s="140"/>
      <c r="G9820" s="140"/>
      <c r="M9820" s="140"/>
      <c r="N9820" s="167"/>
      <c r="O9820" s="167"/>
      <c r="P9820" s="142"/>
      <c r="Q9820" s="142"/>
      <c r="R9820" s="142"/>
      <c r="S9820" s="139"/>
    </row>
    <row r="9821" spans="2:19" ht="15.75" customHeight="1" x14ac:dyDescent="0.25">
      <c r="B9821" s="106"/>
      <c r="C9821" s="106"/>
      <c r="D9821" s="139"/>
      <c r="E9821" s="140"/>
      <c r="F9821" s="140"/>
      <c r="G9821" s="140"/>
      <c r="M9821" s="140"/>
      <c r="N9821" s="167"/>
      <c r="O9821" s="167"/>
      <c r="P9821" s="142"/>
      <c r="Q9821" s="142"/>
      <c r="R9821" s="142"/>
      <c r="S9821" s="139"/>
    </row>
    <row r="9822" spans="2:19" ht="15.75" customHeight="1" x14ac:dyDescent="0.25">
      <c r="B9822" s="106"/>
      <c r="C9822" s="106"/>
      <c r="D9822" s="139"/>
      <c r="E9822" s="140"/>
      <c r="F9822" s="140"/>
      <c r="G9822" s="140"/>
      <c r="M9822" s="140"/>
      <c r="N9822" s="167"/>
      <c r="O9822" s="167"/>
      <c r="P9822" s="142"/>
      <c r="Q9822" s="142"/>
      <c r="R9822" s="142"/>
      <c r="S9822" s="139"/>
    </row>
    <row r="9823" spans="2:19" ht="15.75" customHeight="1" x14ac:dyDescent="0.25">
      <c r="B9823" s="106"/>
      <c r="C9823" s="106"/>
      <c r="D9823" s="139"/>
      <c r="E9823" s="140"/>
      <c r="F9823" s="140"/>
      <c r="G9823" s="140"/>
      <c r="M9823" s="140"/>
      <c r="N9823" s="167"/>
      <c r="O9823" s="167"/>
      <c r="P9823" s="142"/>
      <c r="Q9823" s="142"/>
      <c r="R9823" s="142"/>
      <c r="S9823" s="139"/>
    </row>
    <row r="9824" spans="2:19" ht="15.75" customHeight="1" x14ac:dyDescent="0.25">
      <c r="B9824" s="106"/>
      <c r="C9824" s="106"/>
      <c r="D9824" s="139"/>
      <c r="E9824" s="140"/>
      <c r="F9824" s="140"/>
      <c r="G9824" s="140"/>
      <c r="M9824" s="140"/>
      <c r="N9824" s="167"/>
      <c r="O9824" s="167"/>
      <c r="P9824" s="142"/>
      <c r="Q9824" s="142"/>
      <c r="R9824" s="142"/>
      <c r="S9824" s="139"/>
    </row>
    <row r="9825" spans="2:19" ht="15.75" customHeight="1" x14ac:dyDescent="0.25">
      <c r="B9825" s="106"/>
      <c r="C9825" s="106"/>
      <c r="D9825" s="139"/>
      <c r="E9825" s="140"/>
      <c r="F9825" s="140"/>
      <c r="G9825" s="140"/>
      <c r="M9825" s="140"/>
      <c r="N9825" s="167"/>
      <c r="O9825" s="167"/>
      <c r="P9825" s="142"/>
      <c r="Q9825" s="142"/>
      <c r="R9825" s="142"/>
      <c r="S9825" s="139"/>
    </row>
    <row r="9826" spans="2:19" ht="15.75" customHeight="1" x14ac:dyDescent="0.25">
      <c r="B9826" s="106"/>
      <c r="C9826" s="106"/>
      <c r="D9826" s="139"/>
      <c r="E9826" s="140"/>
      <c r="F9826" s="140"/>
      <c r="G9826" s="140"/>
      <c r="M9826" s="140"/>
      <c r="N9826" s="167"/>
      <c r="O9826" s="167"/>
      <c r="P9826" s="142"/>
      <c r="Q9826" s="142"/>
      <c r="R9826" s="142"/>
      <c r="S9826" s="139"/>
    </row>
    <row r="9827" spans="2:19" ht="15.75" customHeight="1" x14ac:dyDescent="0.25">
      <c r="B9827" s="106"/>
      <c r="C9827" s="106"/>
      <c r="D9827" s="139"/>
      <c r="E9827" s="140"/>
      <c r="F9827" s="140"/>
      <c r="G9827" s="140"/>
      <c r="M9827" s="140"/>
      <c r="N9827" s="167"/>
      <c r="O9827" s="167"/>
      <c r="P9827" s="142"/>
      <c r="Q9827" s="142"/>
      <c r="R9827" s="142"/>
      <c r="S9827" s="139"/>
    </row>
    <row r="9828" spans="2:19" ht="15.75" customHeight="1" x14ac:dyDescent="0.25">
      <c r="B9828" s="106"/>
      <c r="C9828" s="106"/>
      <c r="D9828" s="139"/>
      <c r="E9828" s="140"/>
      <c r="F9828" s="140"/>
      <c r="G9828" s="140"/>
      <c r="M9828" s="140"/>
      <c r="N9828" s="167"/>
      <c r="O9828" s="167"/>
      <c r="P9828" s="142"/>
      <c r="Q9828" s="142"/>
      <c r="R9828" s="142"/>
      <c r="S9828" s="139"/>
    </row>
    <row r="9829" spans="2:19" ht="15.75" customHeight="1" x14ac:dyDescent="0.25">
      <c r="B9829" s="106"/>
      <c r="C9829" s="106"/>
      <c r="D9829" s="139"/>
      <c r="E9829" s="140"/>
      <c r="F9829" s="140"/>
      <c r="G9829" s="140"/>
      <c r="M9829" s="140"/>
      <c r="N9829" s="167"/>
      <c r="O9829" s="167"/>
      <c r="P9829" s="142"/>
      <c r="Q9829" s="142"/>
      <c r="R9829" s="142"/>
      <c r="S9829" s="139"/>
    </row>
    <row r="9830" spans="2:19" ht="15.75" customHeight="1" x14ac:dyDescent="0.25">
      <c r="B9830" s="106"/>
      <c r="C9830" s="106"/>
      <c r="D9830" s="139"/>
      <c r="E9830" s="140"/>
      <c r="F9830" s="140"/>
      <c r="G9830" s="140"/>
      <c r="M9830" s="140"/>
      <c r="N9830" s="167"/>
      <c r="O9830" s="167"/>
      <c r="P9830" s="142"/>
      <c r="Q9830" s="142"/>
      <c r="R9830" s="142"/>
      <c r="S9830" s="139"/>
    </row>
    <row r="9831" spans="2:19" ht="15.75" customHeight="1" x14ac:dyDescent="0.25">
      <c r="B9831" s="106"/>
      <c r="C9831" s="106"/>
      <c r="D9831" s="139"/>
      <c r="E9831" s="140"/>
      <c r="F9831" s="140"/>
      <c r="G9831" s="140"/>
      <c r="M9831" s="140"/>
      <c r="N9831" s="167"/>
      <c r="O9831" s="167"/>
      <c r="P9831" s="142"/>
      <c r="Q9831" s="142"/>
      <c r="R9831" s="142"/>
      <c r="S9831" s="139"/>
    </row>
    <row r="9832" spans="2:19" ht="15.75" customHeight="1" x14ac:dyDescent="0.25">
      <c r="B9832" s="106"/>
      <c r="C9832" s="106"/>
      <c r="D9832" s="139"/>
      <c r="E9832" s="140"/>
      <c r="F9832" s="140"/>
      <c r="G9832" s="140"/>
      <c r="M9832" s="140"/>
      <c r="N9832" s="167"/>
      <c r="O9832" s="167"/>
      <c r="P9832" s="142"/>
      <c r="Q9832" s="142"/>
      <c r="R9832" s="142"/>
      <c r="S9832" s="139"/>
    </row>
    <row r="9833" spans="2:19" ht="15.75" customHeight="1" x14ac:dyDescent="0.25">
      <c r="B9833" s="106"/>
      <c r="C9833" s="106"/>
      <c r="D9833" s="139"/>
      <c r="E9833" s="140"/>
      <c r="F9833" s="140"/>
      <c r="G9833" s="140"/>
      <c r="M9833" s="140"/>
      <c r="N9833" s="167"/>
      <c r="O9833" s="167"/>
      <c r="P9833" s="142"/>
      <c r="Q9833" s="142"/>
      <c r="R9833" s="142"/>
      <c r="S9833" s="139"/>
    </row>
    <row r="9834" spans="2:19" ht="15.75" customHeight="1" x14ac:dyDescent="0.25">
      <c r="B9834" s="106"/>
      <c r="C9834" s="106"/>
      <c r="D9834" s="139"/>
      <c r="E9834" s="140"/>
      <c r="F9834" s="140"/>
      <c r="G9834" s="140"/>
      <c r="M9834" s="140"/>
      <c r="N9834" s="167"/>
      <c r="O9834" s="167"/>
      <c r="P9834" s="142"/>
      <c r="Q9834" s="142"/>
      <c r="R9834" s="142"/>
      <c r="S9834" s="139"/>
    </row>
    <row r="9835" spans="2:19" ht="15.75" customHeight="1" x14ac:dyDescent="0.25">
      <c r="B9835" s="106"/>
      <c r="C9835" s="106"/>
      <c r="D9835" s="139"/>
      <c r="E9835" s="140"/>
      <c r="F9835" s="140"/>
      <c r="G9835" s="140"/>
      <c r="M9835" s="140"/>
      <c r="N9835" s="167"/>
      <c r="O9835" s="167"/>
      <c r="P9835" s="142"/>
      <c r="Q9835" s="142"/>
      <c r="R9835" s="142"/>
      <c r="S9835" s="139"/>
    </row>
    <row r="9836" spans="2:19" ht="15.75" customHeight="1" x14ac:dyDescent="0.25">
      <c r="B9836" s="106"/>
      <c r="C9836" s="106"/>
      <c r="D9836" s="139"/>
      <c r="E9836" s="140"/>
      <c r="F9836" s="140"/>
      <c r="G9836" s="140"/>
      <c r="M9836" s="140"/>
      <c r="N9836" s="167"/>
      <c r="O9836" s="167"/>
      <c r="P9836" s="142"/>
      <c r="Q9836" s="142"/>
      <c r="R9836" s="142"/>
      <c r="S9836" s="139"/>
    </row>
    <row r="9837" spans="2:19" ht="15.75" customHeight="1" x14ac:dyDescent="0.25">
      <c r="B9837" s="106"/>
      <c r="C9837" s="106"/>
      <c r="D9837" s="139"/>
      <c r="E9837" s="140"/>
      <c r="F9837" s="140"/>
      <c r="G9837" s="140"/>
      <c r="M9837" s="140"/>
      <c r="N9837" s="167"/>
      <c r="O9837" s="167"/>
      <c r="P9837" s="142"/>
      <c r="Q9837" s="142"/>
      <c r="R9837" s="142"/>
      <c r="S9837" s="139"/>
    </row>
    <row r="9838" spans="2:19" ht="15.75" customHeight="1" x14ac:dyDescent="0.25">
      <c r="B9838" s="106"/>
      <c r="C9838" s="106"/>
      <c r="D9838" s="139"/>
      <c r="E9838" s="140"/>
      <c r="F9838" s="140"/>
      <c r="G9838" s="140"/>
      <c r="M9838" s="140"/>
      <c r="N9838" s="167"/>
      <c r="O9838" s="167"/>
      <c r="P9838" s="142"/>
      <c r="Q9838" s="142"/>
      <c r="R9838" s="142"/>
      <c r="S9838" s="139"/>
    </row>
    <row r="9839" spans="2:19" ht="15.75" customHeight="1" x14ac:dyDescent="0.25">
      <c r="B9839" s="106"/>
      <c r="C9839" s="106"/>
      <c r="D9839" s="139"/>
      <c r="E9839" s="140"/>
      <c r="F9839" s="140"/>
      <c r="G9839" s="140"/>
      <c r="M9839" s="140"/>
      <c r="N9839" s="167"/>
      <c r="O9839" s="167"/>
      <c r="P9839" s="142"/>
      <c r="Q9839" s="142"/>
      <c r="R9839" s="142"/>
      <c r="S9839" s="139"/>
    </row>
    <row r="9840" spans="2:19" ht="15.75" customHeight="1" x14ac:dyDescent="0.25">
      <c r="B9840" s="106"/>
      <c r="C9840" s="106"/>
      <c r="D9840" s="139"/>
      <c r="E9840" s="140"/>
      <c r="F9840" s="140"/>
      <c r="G9840" s="140"/>
      <c r="M9840" s="140"/>
      <c r="N9840" s="167"/>
      <c r="O9840" s="167"/>
      <c r="P9840" s="142"/>
      <c r="Q9840" s="142"/>
      <c r="R9840" s="142"/>
      <c r="S9840" s="139"/>
    </row>
    <row r="9841" spans="2:19" ht="15.75" customHeight="1" x14ac:dyDescent="0.25">
      <c r="B9841" s="106"/>
      <c r="C9841" s="106"/>
      <c r="D9841" s="139"/>
      <c r="E9841" s="140"/>
      <c r="F9841" s="140"/>
      <c r="G9841" s="140"/>
      <c r="M9841" s="140"/>
      <c r="N9841" s="167"/>
      <c r="O9841" s="167"/>
      <c r="P9841" s="142"/>
      <c r="Q9841" s="142"/>
      <c r="R9841" s="142"/>
      <c r="S9841" s="139"/>
    </row>
    <row r="9842" spans="2:19" ht="15.75" customHeight="1" x14ac:dyDescent="0.25">
      <c r="B9842" s="106"/>
      <c r="C9842" s="106"/>
      <c r="D9842" s="139"/>
      <c r="E9842" s="140"/>
      <c r="F9842" s="140"/>
      <c r="G9842" s="140"/>
      <c r="M9842" s="140"/>
      <c r="N9842" s="167"/>
      <c r="O9842" s="167"/>
      <c r="P9842" s="142"/>
      <c r="Q9842" s="142"/>
      <c r="R9842" s="142"/>
      <c r="S9842" s="139"/>
    </row>
    <row r="9843" spans="2:19" ht="15.75" customHeight="1" x14ac:dyDescent="0.25">
      <c r="B9843" s="106"/>
      <c r="C9843" s="106"/>
      <c r="D9843" s="139"/>
      <c r="E9843" s="140"/>
      <c r="F9843" s="140"/>
      <c r="G9843" s="140"/>
      <c r="M9843" s="140"/>
      <c r="N9843" s="167"/>
      <c r="O9843" s="167"/>
      <c r="P9843" s="142"/>
      <c r="Q9843" s="142"/>
      <c r="R9843" s="142"/>
      <c r="S9843" s="139"/>
    </row>
    <row r="9844" spans="2:19" ht="15.75" customHeight="1" x14ac:dyDescent="0.25">
      <c r="B9844" s="106"/>
      <c r="C9844" s="106"/>
      <c r="D9844" s="139"/>
      <c r="E9844" s="140"/>
      <c r="F9844" s="140"/>
      <c r="G9844" s="140"/>
      <c r="M9844" s="140"/>
      <c r="N9844" s="167"/>
      <c r="O9844" s="167"/>
      <c r="P9844" s="142"/>
      <c r="Q9844" s="142"/>
      <c r="R9844" s="142"/>
      <c r="S9844" s="139"/>
    </row>
    <row r="9845" spans="2:19" ht="15.75" customHeight="1" x14ac:dyDescent="0.25">
      <c r="B9845" s="106"/>
      <c r="C9845" s="106"/>
      <c r="D9845" s="139"/>
      <c r="E9845" s="140"/>
      <c r="F9845" s="140"/>
      <c r="G9845" s="140"/>
      <c r="M9845" s="140"/>
      <c r="N9845" s="167"/>
      <c r="O9845" s="167"/>
      <c r="P9845" s="142"/>
      <c r="Q9845" s="142"/>
      <c r="R9845" s="142"/>
      <c r="S9845" s="139"/>
    </row>
    <row r="9846" spans="2:19" ht="15.75" customHeight="1" x14ac:dyDescent="0.25">
      <c r="B9846" s="106"/>
      <c r="C9846" s="106"/>
      <c r="D9846" s="139"/>
      <c r="E9846" s="140"/>
      <c r="F9846" s="140"/>
      <c r="G9846" s="140"/>
      <c r="M9846" s="140"/>
      <c r="N9846" s="167"/>
      <c r="O9846" s="167"/>
      <c r="P9846" s="142"/>
      <c r="Q9846" s="142"/>
      <c r="R9846" s="142"/>
      <c r="S9846" s="139"/>
    </row>
    <row r="9847" spans="2:19" ht="15.75" customHeight="1" x14ac:dyDescent="0.25">
      <c r="B9847" s="106"/>
      <c r="C9847" s="106"/>
      <c r="D9847" s="139"/>
      <c r="E9847" s="140"/>
      <c r="F9847" s="140"/>
      <c r="G9847" s="140"/>
      <c r="M9847" s="140"/>
      <c r="N9847" s="167"/>
      <c r="O9847" s="167"/>
      <c r="P9847" s="142"/>
      <c r="Q9847" s="142"/>
      <c r="R9847" s="142"/>
      <c r="S9847" s="139"/>
    </row>
    <row r="9848" spans="2:19" ht="15.75" customHeight="1" x14ac:dyDescent="0.25">
      <c r="B9848" s="106"/>
      <c r="C9848" s="106"/>
      <c r="D9848" s="139"/>
      <c r="E9848" s="140"/>
      <c r="F9848" s="140"/>
      <c r="G9848" s="140"/>
      <c r="M9848" s="140"/>
      <c r="N9848" s="167"/>
      <c r="O9848" s="167"/>
      <c r="P9848" s="142"/>
      <c r="Q9848" s="142"/>
      <c r="R9848" s="142"/>
      <c r="S9848" s="139"/>
    </row>
    <row r="9849" spans="2:19" ht="15.75" customHeight="1" x14ac:dyDescent="0.25">
      <c r="B9849" s="106"/>
      <c r="C9849" s="106"/>
      <c r="D9849" s="139"/>
      <c r="E9849" s="140"/>
      <c r="F9849" s="140"/>
      <c r="G9849" s="140"/>
      <c r="M9849" s="140"/>
      <c r="N9849" s="167"/>
      <c r="O9849" s="167"/>
      <c r="P9849" s="142"/>
      <c r="Q9849" s="142"/>
      <c r="R9849" s="142"/>
      <c r="S9849" s="139"/>
    </row>
    <row r="9850" spans="2:19" ht="15.75" customHeight="1" x14ac:dyDescent="0.25">
      <c r="B9850" s="106"/>
      <c r="C9850" s="106"/>
      <c r="D9850" s="139"/>
      <c r="E9850" s="140"/>
      <c r="F9850" s="140"/>
      <c r="G9850" s="140"/>
      <c r="M9850" s="140"/>
      <c r="N9850" s="167"/>
      <c r="O9850" s="167"/>
      <c r="P9850" s="142"/>
      <c r="Q9850" s="142"/>
      <c r="R9850" s="142"/>
      <c r="S9850" s="139"/>
    </row>
    <row r="9851" spans="2:19" ht="15.75" customHeight="1" x14ac:dyDescent="0.25">
      <c r="B9851" s="106"/>
      <c r="C9851" s="106"/>
      <c r="D9851" s="139"/>
      <c r="E9851" s="140"/>
      <c r="F9851" s="140"/>
      <c r="G9851" s="140"/>
      <c r="M9851" s="140"/>
      <c r="N9851" s="167"/>
      <c r="O9851" s="167"/>
      <c r="P9851" s="142"/>
      <c r="Q9851" s="142"/>
      <c r="R9851" s="142"/>
      <c r="S9851" s="139"/>
    </row>
    <row r="9852" spans="2:19" ht="15.75" customHeight="1" x14ac:dyDescent="0.25">
      <c r="B9852" s="106"/>
      <c r="C9852" s="106"/>
      <c r="D9852" s="139"/>
      <c r="E9852" s="140"/>
      <c r="F9852" s="140"/>
      <c r="G9852" s="140"/>
      <c r="M9852" s="140"/>
      <c r="N9852" s="167"/>
      <c r="O9852" s="167"/>
      <c r="P9852" s="142"/>
      <c r="Q9852" s="142"/>
      <c r="R9852" s="142"/>
      <c r="S9852" s="139"/>
    </row>
    <row r="9853" spans="2:19" ht="15.75" customHeight="1" x14ac:dyDescent="0.25">
      <c r="B9853" s="106"/>
      <c r="C9853" s="106"/>
      <c r="D9853" s="139"/>
      <c r="E9853" s="140"/>
      <c r="F9853" s="140"/>
      <c r="G9853" s="140"/>
      <c r="M9853" s="140"/>
      <c r="N9853" s="167"/>
      <c r="O9853" s="167"/>
      <c r="P9853" s="142"/>
      <c r="Q9853" s="142"/>
      <c r="R9853" s="142"/>
      <c r="S9853" s="139"/>
    </row>
    <row r="9854" spans="2:19" ht="15.75" customHeight="1" x14ac:dyDescent="0.25">
      <c r="B9854" s="106"/>
      <c r="C9854" s="106"/>
      <c r="D9854" s="139"/>
      <c r="E9854" s="140"/>
      <c r="F9854" s="140"/>
      <c r="G9854" s="140"/>
      <c r="M9854" s="140"/>
      <c r="N9854" s="167"/>
      <c r="O9854" s="167"/>
      <c r="P9854" s="142"/>
      <c r="Q9854" s="142"/>
      <c r="R9854" s="142"/>
      <c r="S9854" s="139"/>
    </row>
    <row r="9855" spans="2:19" ht="15.75" customHeight="1" x14ac:dyDescent="0.25">
      <c r="B9855" s="106"/>
      <c r="C9855" s="106"/>
      <c r="D9855" s="139"/>
      <c r="E9855" s="140"/>
      <c r="F9855" s="140"/>
      <c r="G9855" s="140"/>
      <c r="M9855" s="140"/>
      <c r="N9855" s="167"/>
      <c r="O9855" s="167"/>
      <c r="P9855" s="142"/>
      <c r="Q9855" s="142"/>
      <c r="R9855" s="142"/>
      <c r="S9855" s="139"/>
    </row>
    <row r="9856" spans="2:19" ht="15.75" customHeight="1" x14ac:dyDescent="0.25">
      <c r="B9856" s="106"/>
      <c r="C9856" s="106"/>
      <c r="D9856" s="139"/>
      <c r="E9856" s="140"/>
      <c r="F9856" s="140"/>
      <c r="G9856" s="140"/>
      <c r="M9856" s="140"/>
      <c r="N9856" s="167"/>
      <c r="O9856" s="167"/>
      <c r="P9856" s="142"/>
      <c r="Q9856" s="142"/>
      <c r="R9856" s="142"/>
      <c r="S9856" s="139"/>
    </row>
    <row r="9857" spans="2:19" ht="15.75" customHeight="1" x14ac:dyDescent="0.25">
      <c r="B9857" s="106"/>
      <c r="C9857" s="106"/>
      <c r="D9857" s="139"/>
      <c r="E9857" s="140"/>
      <c r="F9857" s="140"/>
      <c r="G9857" s="140"/>
      <c r="M9857" s="140"/>
      <c r="N9857" s="167"/>
      <c r="O9857" s="167"/>
      <c r="P9857" s="142"/>
      <c r="Q9857" s="142"/>
      <c r="R9857" s="142"/>
      <c r="S9857" s="139"/>
    </row>
    <row r="9858" spans="2:19" ht="15.75" customHeight="1" x14ac:dyDescent="0.25">
      <c r="B9858" s="106"/>
      <c r="C9858" s="106"/>
      <c r="D9858" s="139"/>
      <c r="E9858" s="140"/>
      <c r="F9858" s="140"/>
      <c r="G9858" s="140"/>
      <c r="M9858" s="140"/>
      <c r="N9858" s="167"/>
      <c r="O9858" s="167"/>
      <c r="P9858" s="142"/>
      <c r="Q9858" s="142"/>
      <c r="R9858" s="142"/>
      <c r="S9858" s="139"/>
    </row>
    <row r="9859" spans="2:19" ht="15.75" customHeight="1" x14ac:dyDescent="0.25">
      <c r="B9859" s="106"/>
      <c r="C9859" s="106"/>
      <c r="D9859" s="139"/>
      <c r="E9859" s="140"/>
      <c r="F9859" s="140"/>
      <c r="G9859" s="140"/>
      <c r="M9859" s="140"/>
      <c r="N9859" s="167"/>
      <c r="O9859" s="167"/>
      <c r="P9859" s="142"/>
      <c r="Q9859" s="142"/>
      <c r="R9859" s="142"/>
      <c r="S9859" s="139"/>
    </row>
    <row r="9860" spans="2:19" ht="15.75" customHeight="1" x14ac:dyDescent="0.25">
      <c r="B9860" s="106"/>
      <c r="C9860" s="106"/>
      <c r="D9860" s="139"/>
      <c r="E9860" s="140"/>
      <c r="F9860" s="140"/>
      <c r="G9860" s="140"/>
      <c r="M9860" s="140"/>
      <c r="N9860" s="167"/>
      <c r="O9860" s="167"/>
      <c r="P9860" s="142"/>
      <c r="Q9860" s="142"/>
      <c r="R9860" s="142"/>
      <c r="S9860" s="139"/>
    </row>
    <row r="9861" spans="2:19" ht="15.75" customHeight="1" x14ac:dyDescent="0.25">
      <c r="B9861" s="106"/>
      <c r="C9861" s="106"/>
      <c r="D9861" s="139"/>
      <c r="E9861" s="140"/>
      <c r="F9861" s="140"/>
      <c r="G9861" s="140"/>
      <c r="M9861" s="140"/>
      <c r="N9861" s="167"/>
      <c r="O9861" s="167"/>
      <c r="P9861" s="142"/>
      <c r="Q9861" s="142"/>
      <c r="R9861" s="142"/>
      <c r="S9861" s="139"/>
    </row>
    <row r="9862" spans="2:19" ht="15.75" customHeight="1" x14ac:dyDescent="0.25">
      <c r="B9862" s="106"/>
      <c r="C9862" s="106"/>
      <c r="D9862" s="139"/>
      <c r="E9862" s="140"/>
      <c r="F9862" s="140"/>
      <c r="G9862" s="140"/>
      <c r="M9862" s="140"/>
      <c r="N9862" s="167"/>
      <c r="O9862" s="167"/>
      <c r="P9862" s="142"/>
      <c r="Q9862" s="142"/>
      <c r="R9862" s="142"/>
      <c r="S9862" s="139"/>
    </row>
    <row r="9863" spans="2:19" ht="15.75" customHeight="1" x14ac:dyDescent="0.25">
      <c r="B9863" s="106"/>
      <c r="C9863" s="106"/>
      <c r="D9863" s="139"/>
      <c r="E9863" s="140"/>
      <c r="F9863" s="140"/>
      <c r="G9863" s="140"/>
      <c r="M9863" s="140"/>
      <c r="N9863" s="167"/>
      <c r="O9863" s="167"/>
      <c r="P9863" s="142"/>
      <c r="Q9863" s="142"/>
      <c r="R9863" s="142"/>
      <c r="S9863" s="139"/>
    </row>
    <row r="9864" spans="2:19" ht="15.75" customHeight="1" x14ac:dyDescent="0.25">
      <c r="B9864" s="106"/>
      <c r="C9864" s="106"/>
      <c r="D9864" s="139"/>
      <c r="E9864" s="140"/>
      <c r="F9864" s="140"/>
      <c r="G9864" s="140"/>
      <c r="M9864" s="140"/>
      <c r="N9864" s="167"/>
      <c r="O9864" s="167"/>
      <c r="P9864" s="142"/>
      <c r="Q9864" s="142"/>
      <c r="R9864" s="142"/>
      <c r="S9864" s="139"/>
    </row>
    <row r="9865" spans="2:19" ht="15.75" customHeight="1" x14ac:dyDescent="0.25">
      <c r="B9865" s="106"/>
      <c r="C9865" s="106"/>
      <c r="D9865" s="139"/>
      <c r="E9865" s="140"/>
      <c r="F9865" s="140"/>
      <c r="G9865" s="140"/>
      <c r="M9865" s="140"/>
      <c r="N9865" s="167"/>
      <c r="O9865" s="167"/>
      <c r="P9865" s="142"/>
      <c r="Q9865" s="142"/>
      <c r="R9865" s="142"/>
      <c r="S9865" s="139"/>
    </row>
    <row r="9866" spans="2:19" ht="15.75" customHeight="1" x14ac:dyDescent="0.25">
      <c r="B9866" s="106"/>
      <c r="C9866" s="106"/>
      <c r="D9866" s="139"/>
      <c r="E9866" s="140"/>
      <c r="F9866" s="140"/>
      <c r="G9866" s="140"/>
      <c r="M9866" s="140"/>
      <c r="N9866" s="167"/>
      <c r="O9866" s="167"/>
      <c r="P9866" s="142"/>
      <c r="Q9866" s="142"/>
      <c r="R9866" s="142"/>
      <c r="S9866" s="139"/>
    </row>
    <row r="9867" spans="2:19" ht="15.75" customHeight="1" x14ac:dyDescent="0.25">
      <c r="B9867" s="106"/>
      <c r="C9867" s="106"/>
      <c r="D9867" s="139"/>
      <c r="E9867" s="140"/>
      <c r="F9867" s="140"/>
      <c r="G9867" s="140"/>
      <c r="M9867" s="140"/>
      <c r="N9867" s="167"/>
      <c r="O9867" s="167"/>
      <c r="P9867" s="142"/>
      <c r="Q9867" s="142"/>
      <c r="R9867" s="142"/>
      <c r="S9867" s="139"/>
    </row>
    <row r="9868" spans="2:19" ht="15.75" customHeight="1" x14ac:dyDescent="0.25">
      <c r="B9868" s="106"/>
      <c r="C9868" s="106"/>
      <c r="D9868" s="139"/>
      <c r="E9868" s="140"/>
      <c r="F9868" s="140"/>
      <c r="G9868" s="140"/>
      <c r="M9868" s="140"/>
      <c r="N9868" s="167"/>
      <c r="O9868" s="167"/>
      <c r="P9868" s="142"/>
      <c r="Q9868" s="142"/>
      <c r="R9868" s="142"/>
      <c r="S9868" s="139"/>
    </row>
    <row r="9869" spans="2:19" ht="15.75" customHeight="1" x14ac:dyDescent="0.25">
      <c r="B9869" s="106"/>
      <c r="C9869" s="106"/>
      <c r="D9869" s="139"/>
      <c r="E9869" s="140"/>
      <c r="F9869" s="140"/>
      <c r="G9869" s="140"/>
      <c r="M9869" s="140"/>
      <c r="N9869" s="167"/>
      <c r="O9869" s="167"/>
      <c r="P9869" s="142"/>
      <c r="Q9869" s="142"/>
      <c r="R9869" s="142"/>
      <c r="S9869" s="139"/>
    </row>
    <row r="9870" spans="2:19" ht="15.75" customHeight="1" x14ac:dyDescent="0.25">
      <c r="B9870" s="106"/>
      <c r="C9870" s="106"/>
      <c r="D9870" s="139"/>
      <c r="E9870" s="140"/>
      <c r="F9870" s="140"/>
      <c r="G9870" s="140"/>
      <c r="M9870" s="140"/>
      <c r="N9870" s="167"/>
      <c r="O9870" s="167"/>
      <c r="P9870" s="142"/>
      <c r="Q9870" s="142"/>
      <c r="R9870" s="142"/>
      <c r="S9870" s="139"/>
    </row>
    <row r="9871" spans="2:19" ht="15.75" customHeight="1" x14ac:dyDescent="0.25">
      <c r="B9871" s="106"/>
      <c r="C9871" s="106"/>
      <c r="D9871" s="139"/>
      <c r="E9871" s="140"/>
      <c r="F9871" s="140"/>
      <c r="G9871" s="140"/>
      <c r="M9871" s="140"/>
      <c r="N9871" s="167"/>
      <c r="O9871" s="167"/>
      <c r="P9871" s="142"/>
      <c r="Q9871" s="142"/>
      <c r="R9871" s="142"/>
      <c r="S9871" s="139"/>
    </row>
    <row r="9872" spans="2:19" ht="15.75" customHeight="1" x14ac:dyDescent="0.25">
      <c r="B9872" s="106"/>
      <c r="C9872" s="106"/>
      <c r="D9872" s="139"/>
      <c r="E9872" s="140"/>
      <c r="F9872" s="140"/>
      <c r="G9872" s="140"/>
      <c r="M9872" s="140"/>
      <c r="N9872" s="167"/>
      <c r="O9872" s="167"/>
      <c r="P9872" s="142"/>
      <c r="Q9872" s="142"/>
      <c r="R9872" s="142"/>
      <c r="S9872" s="139"/>
    </row>
    <row r="9873" spans="2:19" ht="15.75" customHeight="1" x14ac:dyDescent="0.25">
      <c r="B9873" s="106"/>
      <c r="C9873" s="106"/>
      <c r="D9873" s="139"/>
      <c r="E9873" s="140"/>
      <c r="F9873" s="140"/>
      <c r="G9873" s="140"/>
      <c r="M9873" s="140"/>
      <c r="N9873" s="167"/>
      <c r="O9873" s="167"/>
      <c r="P9873" s="142"/>
      <c r="Q9873" s="142"/>
      <c r="R9873" s="142"/>
      <c r="S9873" s="139"/>
    </row>
    <row r="9874" spans="2:19" ht="15.75" customHeight="1" x14ac:dyDescent="0.25">
      <c r="B9874" s="106"/>
      <c r="C9874" s="106"/>
      <c r="D9874" s="139"/>
      <c r="E9874" s="140"/>
      <c r="F9874" s="140"/>
      <c r="G9874" s="140"/>
      <c r="M9874" s="140"/>
      <c r="N9874" s="167"/>
      <c r="O9874" s="167"/>
      <c r="P9874" s="142"/>
      <c r="Q9874" s="142"/>
      <c r="R9874" s="142"/>
      <c r="S9874" s="139"/>
    </row>
    <row r="9875" spans="2:19" ht="15.75" customHeight="1" x14ac:dyDescent="0.25">
      <c r="B9875" s="106"/>
      <c r="C9875" s="106"/>
      <c r="D9875" s="139"/>
      <c r="E9875" s="140"/>
      <c r="F9875" s="140"/>
      <c r="G9875" s="140"/>
      <c r="M9875" s="140"/>
      <c r="N9875" s="167"/>
      <c r="O9875" s="167"/>
      <c r="P9875" s="142"/>
      <c r="Q9875" s="142"/>
      <c r="R9875" s="142"/>
      <c r="S9875" s="139"/>
    </row>
    <row r="9876" spans="2:19" ht="15.75" customHeight="1" x14ac:dyDescent="0.25">
      <c r="B9876" s="106"/>
      <c r="C9876" s="106"/>
      <c r="D9876" s="139"/>
      <c r="E9876" s="140"/>
      <c r="F9876" s="140"/>
      <c r="G9876" s="140"/>
      <c r="M9876" s="140"/>
      <c r="N9876" s="167"/>
      <c r="O9876" s="167"/>
      <c r="P9876" s="142"/>
      <c r="Q9876" s="142"/>
      <c r="R9876" s="142"/>
      <c r="S9876" s="139"/>
    </row>
    <row r="9877" spans="2:19" ht="15.75" customHeight="1" x14ac:dyDescent="0.25">
      <c r="B9877" s="106"/>
      <c r="C9877" s="106"/>
      <c r="D9877" s="139"/>
      <c r="E9877" s="140"/>
      <c r="F9877" s="140"/>
      <c r="G9877" s="140"/>
      <c r="M9877" s="140"/>
      <c r="N9877" s="167"/>
      <c r="O9877" s="167"/>
      <c r="P9877" s="142"/>
      <c r="Q9877" s="142"/>
      <c r="R9877" s="142"/>
      <c r="S9877" s="139"/>
    </row>
    <row r="9878" spans="2:19" ht="15.75" customHeight="1" x14ac:dyDescent="0.25">
      <c r="B9878" s="106"/>
      <c r="C9878" s="106"/>
      <c r="D9878" s="139"/>
      <c r="E9878" s="140"/>
      <c r="F9878" s="140"/>
      <c r="G9878" s="140"/>
      <c r="M9878" s="140"/>
      <c r="N9878" s="167"/>
      <c r="O9878" s="167"/>
      <c r="P9878" s="142"/>
      <c r="Q9878" s="142"/>
      <c r="R9878" s="142"/>
      <c r="S9878" s="139"/>
    </row>
    <row r="9879" spans="2:19" ht="15.75" customHeight="1" x14ac:dyDescent="0.25">
      <c r="B9879" s="106"/>
      <c r="C9879" s="106"/>
      <c r="D9879" s="139"/>
      <c r="E9879" s="140"/>
      <c r="F9879" s="140"/>
      <c r="G9879" s="140"/>
      <c r="M9879" s="140"/>
      <c r="N9879" s="167"/>
      <c r="O9879" s="167"/>
      <c r="P9879" s="142"/>
      <c r="Q9879" s="142"/>
      <c r="R9879" s="142"/>
      <c r="S9879" s="139"/>
    </row>
    <row r="9880" spans="2:19" ht="15.75" customHeight="1" x14ac:dyDescent="0.25">
      <c r="B9880" s="106"/>
      <c r="C9880" s="106"/>
      <c r="D9880" s="139"/>
      <c r="E9880" s="140"/>
      <c r="F9880" s="140"/>
      <c r="G9880" s="140"/>
      <c r="M9880" s="140"/>
      <c r="N9880" s="167"/>
      <c r="O9880" s="167"/>
      <c r="P9880" s="142"/>
      <c r="Q9880" s="142"/>
      <c r="R9880" s="142"/>
      <c r="S9880" s="139"/>
    </row>
    <row r="9881" spans="2:19" ht="15.75" customHeight="1" x14ac:dyDescent="0.25">
      <c r="B9881" s="106"/>
      <c r="C9881" s="106"/>
      <c r="D9881" s="139"/>
      <c r="E9881" s="140"/>
      <c r="F9881" s="140"/>
      <c r="G9881" s="140"/>
      <c r="M9881" s="140"/>
      <c r="N9881" s="167"/>
      <c r="O9881" s="167"/>
      <c r="P9881" s="142"/>
      <c r="Q9881" s="142"/>
      <c r="R9881" s="142"/>
      <c r="S9881" s="139"/>
    </row>
    <row r="9882" spans="2:19" ht="15.75" customHeight="1" x14ac:dyDescent="0.25">
      <c r="B9882" s="106"/>
      <c r="C9882" s="106"/>
      <c r="D9882" s="139"/>
      <c r="E9882" s="140"/>
      <c r="F9882" s="140"/>
      <c r="G9882" s="140"/>
      <c r="M9882" s="140"/>
      <c r="N9882" s="167"/>
      <c r="O9882" s="167"/>
      <c r="P9882" s="142"/>
      <c r="Q9882" s="142"/>
      <c r="R9882" s="142"/>
      <c r="S9882" s="139"/>
    </row>
    <row r="9883" spans="2:19" ht="15.75" customHeight="1" x14ac:dyDescent="0.25">
      <c r="B9883" s="106"/>
      <c r="C9883" s="106"/>
      <c r="D9883" s="139"/>
      <c r="E9883" s="140"/>
      <c r="F9883" s="140"/>
      <c r="G9883" s="140"/>
      <c r="M9883" s="140"/>
      <c r="N9883" s="167"/>
      <c r="O9883" s="167"/>
      <c r="P9883" s="142"/>
      <c r="Q9883" s="142"/>
      <c r="R9883" s="142"/>
      <c r="S9883" s="139"/>
    </row>
    <row r="9884" spans="2:19" ht="15.75" customHeight="1" x14ac:dyDescent="0.25">
      <c r="B9884" s="106"/>
      <c r="C9884" s="106"/>
      <c r="D9884" s="139"/>
      <c r="E9884" s="140"/>
      <c r="F9884" s="140"/>
      <c r="G9884" s="140"/>
      <c r="M9884" s="140"/>
      <c r="N9884" s="167"/>
      <c r="O9884" s="167"/>
      <c r="P9884" s="142"/>
      <c r="Q9884" s="142"/>
      <c r="R9884" s="142"/>
      <c r="S9884" s="139"/>
    </row>
    <row r="9885" spans="2:19" ht="15.75" customHeight="1" x14ac:dyDescent="0.25">
      <c r="B9885" s="106"/>
      <c r="C9885" s="106"/>
      <c r="D9885" s="139"/>
      <c r="E9885" s="140"/>
      <c r="F9885" s="140"/>
      <c r="G9885" s="140"/>
      <c r="M9885" s="140"/>
      <c r="N9885" s="167"/>
      <c r="O9885" s="167"/>
      <c r="P9885" s="142"/>
      <c r="Q9885" s="142"/>
      <c r="R9885" s="142"/>
      <c r="S9885" s="139"/>
    </row>
    <row r="9886" spans="2:19" ht="15.75" customHeight="1" x14ac:dyDescent="0.25">
      <c r="B9886" s="106"/>
      <c r="C9886" s="106"/>
      <c r="D9886" s="139"/>
      <c r="E9886" s="140"/>
      <c r="F9886" s="140"/>
      <c r="G9886" s="140"/>
      <c r="M9886" s="140"/>
      <c r="N9886" s="167"/>
      <c r="O9886" s="167"/>
      <c r="P9886" s="142"/>
      <c r="Q9886" s="142"/>
      <c r="R9886" s="142"/>
      <c r="S9886" s="139"/>
    </row>
    <row r="9887" spans="2:19" ht="15.75" customHeight="1" x14ac:dyDescent="0.25">
      <c r="B9887" s="106"/>
      <c r="C9887" s="106"/>
      <c r="D9887" s="139"/>
      <c r="E9887" s="140"/>
      <c r="F9887" s="140"/>
      <c r="G9887" s="140"/>
      <c r="M9887" s="140"/>
      <c r="N9887" s="167"/>
      <c r="O9887" s="167"/>
      <c r="P9887" s="142"/>
      <c r="Q9887" s="142"/>
      <c r="R9887" s="142"/>
      <c r="S9887" s="139"/>
    </row>
    <row r="9888" spans="2:19" ht="15.75" customHeight="1" x14ac:dyDescent="0.25">
      <c r="B9888" s="106"/>
      <c r="C9888" s="106"/>
      <c r="D9888" s="139"/>
      <c r="E9888" s="140"/>
      <c r="F9888" s="140"/>
      <c r="G9888" s="140"/>
      <c r="M9888" s="140"/>
      <c r="N9888" s="167"/>
      <c r="O9888" s="167"/>
      <c r="P9888" s="142"/>
      <c r="Q9888" s="142"/>
      <c r="R9888" s="142"/>
      <c r="S9888" s="139"/>
    </row>
    <row r="9889" spans="2:19" ht="15.75" customHeight="1" x14ac:dyDescent="0.25">
      <c r="B9889" s="106"/>
      <c r="C9889" s="106"/>
      <c r="D9889" s="139"/>
      <c r="E9889" s="140"/>
      <c r="F9889" s="140"/>
      <c r="G9889" s="140"/>
      <c r="M9889" s="140"/>
      <c r="N9889" s="167"/>
      <c r="O9889" s="167"/>
      <c r="P9889" s="142"/>
      <c r="Q9889" s="142"/>
      <c r="R9889" s="142"/>
      <c r="S9889" s="139"/>
    </row>
    <row r="9890" spans="2:19" ht="15.75" customHeight="1" x14ac:dyDescent="0.25">
      <c r="B9890" s="106"/>
      <c r="C9890" s="106"/>
      <c r="D9890" s="139"/>
      <c r="E9890" s="140"/>
      <c r="F9890" s="140"/>
      <c r="G9890" s="140"/>
      <c r="M9890" s="140"/>
      <c r="N9890" s="167"/>
      <c r="O9890" s="167"/>
      <c r="P9890" s="142"/>
      <c r="Q9890" s="142"/>
      <c r="R9890" s="142"/>
      <c r="S9890" s="139"/>
    </row>
    <row r="9891" spans="2:19" ht="15.75" customHeight="1" x14ac:dyDescent="0.25">
      <c r="B9891" s="106"/>
      <c r="C9891" s="106"/>
      <c r="D9891" s="139"/>
      <c r="E9891" s="140"/>
      <c r="F9891" s="140"/>
      <c r="G9891" s="140"/>
      <c r="M9891" s="140"/>
      <c r="N9891" s="167"/>
      <c r="O9891" s="167"/>
      <c r="P9891" s="142"/>
      <c r="Q9891" s="142"/>
      <c r="R9891" s="142"/>
      <c r="S9891" s="139"/>
    </row>
    <row r="9892" spans="2:19" ht="15.75" customHeight="1" x14ac:dyDescent="0.25">
      <c r="B9892" s="106"/>
      <c r="C9892" s="106"/>
      <c r="D9892" s="139"/>
      <c r="E9892" s="140"/>
      <c r="F9892" s="140"/>
      <c r="G9892" s="140"/>
      <c r="M9892" s="140"/>
      <c r="N9892" s="167"/>
      <c r="O9892" s="167"/>
      <c r="P9892" s="142"/>
      <c r="Q9892" s="142"/>
      <c r="R9892" s="142"/>
      <c r="S9892" s="139"/>
    </row>
    <row r="9893" spans="2:19" ht="15.75" customHeight="1" x14ac:dyDescent="0.25">
      <c r="B9893" s="106"/>
      <c r="C9893" s="106"/>
      <c r="D9893" s="139"/>
      <c r="E9893" s="140"/>
      <c r="F9893" s="140"/>
      <c r="G9893" s="140"/>
      <c r="M9893" s="140"/>
      <c r="N9893" s="167"/>
      <c r="O9893" s="167"/>
      <c r="P9893" s="142"/>
      <c r="Q9893" s="142"/>
      <c r="R9893" s="142"/>
      <c r="S9893" s="139"/>
    </row>
    <row r="9894" spans="2:19" ht="15.75" customHeight="1" x14ac:dyDescent="0.25">
      <c r="B9894" s="106"/>
      <c r="C9894" s="106"/>
      <c r="D9894" s="139"/>
      <c r="E9894" s="140"/>
      <c r="F9894" s="140"/>
      <c r="G9894" s="140"/>
      <c r="M9894" s="140"/>
      <c r="N9894" s="167"/>
      <c r="O9894" s="167"/>
      <c r="P9894" s="142"/>
      <c r="Q9894" s="142"/>
      <c r="R9894" s="142"/>
      <c r="S9894" s="139"/>
    </row>
    <row r="9895" spans="2:19" ht="15.75" customHeight="1" x14ac:dyDescent="0.25">
      <c r="B9895" s="106"/>
      <c r="C9895" s="106"/>
      <c r="D9895" s="139"/>
      <c r="E9895" s="140"/>
      <c r="F9895" s="140"/>
      <c r="G9895" s="140"/>
      <c r="M9895" s="140"/>
      <c r="N9895" s="167"/>
      <c r="O9895" s="167"/>
      <c r="P9895" s="142"/>
      <c r="Q9895" s="142"/>
      <c r="R9895" s="142"/>
      <c r="S9895" s="139"/>
    </row>
    <row r="9896" spans="2:19" ht="15.75" customHeight="1" x14ac:dyDescent="0.25">
      <c r="B9896" s="106"/>
      <c r="C9896" s="106"/>
      <c r="D9896" s="139"/>
      <c r="E9896" s="140"/>
      <c r="F9896" s="140"/>
      <c r="G9896" s="140"/>
      <c r="M9896" s="140"/>
      <c r="N9896" s="167"/>
      <c r="O9896" s="167"/>
      <c r="P9896" s="142"/>
      <c r="Q9896" s="142"/>
      <c r="R9896" s="142"/>
      <c r="S9896" s="139"/>
    </row>
    <row r="9897" spans="2:19" ht="15.75" customHeight="1" x14ac:dyDescent="0.25">
      <c r="B9897" s="106"/>
      <c r="C9897" s="106"/>
      <c r="D9897" s="139"/>
      <c r="E9897" s="140"/>
      <c r="F9897" s="140"/>
      <c r="G9897" s="140"/>
      <c r="M9897" s="140"/>
      <c r="N9897" s="167"/>
      <c r="O9897" s="167"/>
      <c r="P9897" s="142"/>
      <c r="Q9897" s="142"/>
      <c r="R9897" s="142"/>
      <c r="S9897" s="139"/>
    </row>
    <row r="9898" spans="2:19" ht="15.75" customHeight="1" x14ac:dyDescent="0.25">
      <c r="B9898" s="106"/>
      <c r="C9898" s="106"/>
      <c r="D9898" s="139"/>
      <c r="E9898" s="140"/>
      <c r="F9898" s="140"/>
      <c r="G9898" s="140"/>
      <c r="M9898" s="140"/>
      <c r="N9898" s="167"/>
      <c r="O9898" s="167"/>
      <c r="P9898" s="142"/>
      <c r="Q9898" s="142"/>
      <c r="R9898" s="142"/>
      <c r="S9898" s="139"/>
    </row>
    <row r="9899" spans="2:19" ht="15.75" customHeight="1" x14ac:dyDescent="0.25">
      <c r="B9899" s="106"/>
      <c r="C9899" s="106"/>
      <c r="D9899" s="139"/>
      <c r="E9899" s="140"/>
      <c r="F9899" s="140"/>
      <c r="G9899" s="140"/>
      <c r="M9899" s="140"/>
      <c r="N9899" s="167"/>
      <c r="O9899" s="167"/>
      <c r="P9899" s="142"/>
      <c r="Q9899" s="142"/>
      <c r="R9899" s="142"/>
      <c r="S9899" s="139"/>
    </row>
    <row r="9900" spans="2:19" ht="15.75" customHeight="1" x14ac:dyDescent="0.25">
      <c r="B9900" s="106"/>
      <c r="C9900" s="106"/>
      <c r="D9900" s="139"/>
      <c r="E9900" s="140"/>
      <c r="F9900" s="140"/>
      <c r="G9900" s="140"/>
      <c r="M9900" s="140"/>
      <c r="N9900" s="167"/>
      <c r="O9900" s="167"/>
      <c r="P9900" s="142"/>
      <c r="Q9900" s="142"/>
      <c r="R9900" s="142"/>
      <c r="S9900" s="139"/>
    </row>
    <row r="9901" spans="2:19" ht="15.75" customHeight="1" x14ac:dyDescent="0.25">
      <c r="B9901" s="106"/>
      <c r="C9901" s="106"/>
      <c r="D9901" s="139"/>
      <c r="E9901" s="140"/>
      <c r="F9901" s="140"/>
      <c r="G9901" s="140"/>
      <c r="M9901" s="140"/>
      <c r="N9901" s="167"/>
      <c r="O9901" s="167"/>
      <c r="P9901" s="142"/>
      <c r="Q9901" s="142"/>
      <c r="R9901" s="142"/>
      <c r="S9901" s="139"/>
    </row>
    <row r="9902" spans="2:19" ht="15.75" customHeight="1" x14ac:dyDescent="0.25">
      <c r="B9902" s="106"/>
      <c r="C9902" s="106"/>
      <c r="D9902" s="139"/>
      <c r="E9902" s="140"/>
      <c r="F9902" s="140"/>
      <c r="G9902" s="140"/>
      <c r="M9902" s="140"/>
      <c r="N9902" s="167"/>
      <c r="O9902" s="167"/>
      <c r="P9902" s="142"/>
      <c r="Q9902" s="142"/>
      <c r="R9902" s="142"/>
      <c r="S9902" s="139"/>
    </row>
    <row r="9903" spans="2:19" ht="15.75" customHeight="1" x14ac:dyDescent="0.25">
      <c r="B9903" s="106"/>
      <c r="C9903" s="106"/>
      <c r="D9903" s="139"/>
      <c r="E9903" s="140"/>
      <c r="F9903" s="140"/>
      <c r="G9903" s="140"/>
      <c r="M9903" s="140"/>
      <c r="N9903" s="167"/>
      <c r="O9903" s="167"/>
      <c r="P9903" s="142"/>
      <c r="Q9903" s="142"/>
      <c r="R9903" s="142"/>
      <c r="S9903" s="139"/>
    </row>
    <row r="9904" spans="2:19" ht="15.75" customHeight="1" x14ac:dyDescent="0.25">
      <c r="B9904" s="106"/>
      <c r="C9904" s="106"/>
      <c r="D9904" s="139"/>
      <c r="E9904" s="140"/>
      <c r="F9904" s="140"/>
      <c r="G9904" s="140"/>
      <c r="M9904" s="140"/>
      <c r="N9904" s="167"/>
      <c r="O9904" s="167"/>
      <c r="P9904" s="142"/>
      <c r="Q9904" s="142"/>
      <c r="R9904" s="142"/>
      <c r="S9904" s="139"/>
    </row>
    <row r="9905" spans="2:19" ht="15.75" customHeight="1" x14ac:dyDescent="0.25">
      <c r="B9905" s="106"/>
      <c r="C9905" s="106"/>
      <c r="D9905" s="139"/>
      <c r="E9905" s="140"/>
      <c r="F9905" s="140"/>
      <c r="G9905" s="140"/>
      <c r="M9905" s="140"/>
      <c r="N9905" s="167"/>
      <c r="O9905" s="167"/>
      <c r="P9905" s="142"/>
      <c r="Q9905" s="142"/>
      <c r="R9905" s="142"/>
      <c r="S9905" s="139"/>
    </row>
    <row r="9906" spans="2:19" ht="15.75" customHeight="1" x14ac:dyDescent="0.25">
      <c r="B9906" s="106"/>
      <c r="C9906" s="106"/>
      <c r="D9906" s="139"/>
      <c r="E9906" s="140"/>
      <c r="F9906" s="140"/>
      <c r="G9906" s="140"/>
      <c r="M9906" s="140"/>
      <c r="N9906" s="167"/>
      <c r="O9906" s="167"/>
      <c r="P9906" s="142"/>
      <c r="Q9906" s="142"/>
      <c r="R9906" s="142"/>
      <c r="S9906" s="139"/>
    </row>
    <row r="9907" spans="2:19" ht="15.75" customHeight="1" x14ac:dyDescent="0.25">
      <c r="B9907" s="106"/>
      <c r="C9907" s="106"/>
      <c r="D9907" s="139"/>
      <c r="E9907" s="140"/>
      <c r="F9907" s="140"/>
      <c r="G9907" s="140"/>
      <c r="M9907" s="140"/>
      <c r="N9907" s="167"/>
      <c r="O9907" s="167"/>
      <c r="P9907" s="142"/>
      <c r="Q9907" s="142"/>
      <c r="R9907" s="142"/>
      <c r="S9907" s="139"/>
    </row>
    <row r="9908" spans="2:19" ht="15.75" customHeight="1" x14ac:dyDescent="0.25">
      <c r="B9908" s="106"/>
      <c r="C9908" s="106"/>
      <c r="D9908" s="139"/>
      <c r="E9908" s="140"/>
      <c r="F9908" s="140"/>
      <c r="G9908" s="140"/>
      <c r="M9908" s="140"/>
      <c r="N9908" s="167"/>
      <c r="O9908" s="167"/>
      <c r="P9908" s="142"/>
      <c r="Q9908" s="142"/>
      <c r="R9908" s="142"/>
      <c r="S9908" s="139"/>
    </row>
    <row r="9909" spans="2:19" ht="15.75" customHeight="1" x14ac:dyDescent="0.25">
      <c r="B9909" s="106"/>
      <c r="C9909" s="106"/>
      <c r="D9909" s="139"/>
      <c r="E9909" s="140"/>
      <c r="F9909" s="140"/>
      <c r="G9909" s="140"/>
      <c r="M9909" s="140"/>
      <c r="N9909" s="167"/>
      <c r="O9909" s="167"/>
      <c r="P9909" s="142"/>
      <c r="Q9909" s="142"/>
      <c r="R9909" s="142"/>
      <c r="S9909" s="139"/>
    </row>
    <row r="9910" spans="2:19" ht="15.75" customHeight="1" x14ac:dyDescent="0.25">
      <c r="B9910" s="106"/>
      <c r="C9910" s="106"/>
      <c r="D9910" s="139"/>
      <c r="E9910" s="140"/>
      <c r="F9910" s="140"/>
      <c r="G9910" s="140"/>
      <c r="M9910" s="140"/>
      <c r="N9910" s="167"/>
      <c r="O9910" s="167"/>
      <c r="P9910" s="142"/>
      <c r="Q9910" s="142"/>
      <c r="R9910" s="142"/>
      <c r="S9910" s="139"/>
    </row>
    <row r="9911" spans="2:19" ht="15.75" customHeight="1" x14ac:dyDescent="0.25">
      <c r="B9911" s="106"/>
      <c r="C9911" s="106"/>
      <c r="D9911" s="139"/>
      <c r="E9911" s="140"/>
      <c r="F9911" s="140"/>
      <c r="G9911" s="140"/>
      <c r="M9911" s="140"/>
      <c r="N9911" s="167"/>
      <c r="O9911" s="167"/>
      <c r="P9911" s="142"/>
      <c r="Q9911" s="142"/>
      <c r="R9911" s="142"/>
      <c r="S9911" s="139"/>
    </row>
    <row r="9912" spans="2:19" ht="15.75" customHeight="1" x14ac:dyDescent="0.25">
      <c r="B9912" s="106"/>
      <c r="C9912" s="106"/>
      <c r="D9912" s="139"/>
      <c r="E9912" s="140"/>
      <c r="F9912" s="140"/>
      <c r="G9912" s="140"/>
      <c r="M9912" s="140"/>
      <c r="N9912" s="167"/>
      <c r="O9912" s="167"/>
      <c r="P9912" s="142"/>
      <c r="Q9912" s="142"/>
      <c r="R9912" s="142"/>
      <c r="S9912" s="139"/>
    </row>
    <row r="9913" spans="2:19" ht="15.75" customHeight="1" x14ac:dyDescent="0.25">
      <c r="B9913" s="106"/>
      <c r="C9913" s="106"/>
      <c r="D9913" s="139"/>
      <c r="E9913" s="140"/>
      <c r="F9913" s="140"/>
      <c r="G9913" s="140"/>
      <c r="M9913" s="140"/>
      <c r="N9913" s="167"/>
      <c r="O9913" s="167"/>
      <c r="P9913" s="142"/>
      <c r="Q9913" s="142"/>
      <c r="R9913" s="142"/>
      <c r="S9913" s="139"/>
    </row>
    <row r="9914" spans="2:19" ht="15.75" customHeight="1" x14ac:dyDescent="0.25">
      <c r="B9914" s="106"/>
      <c r="C9914" s="106"/>
      <c r="D9914" s="139"/>
      <c r="E9914" s="140"/>
      <c r="F9914" s="140"/>
      <c r="G9914" s="140"/>
      <c r="M9914" s="140"/>
      <c r="N9914" s="167"/>
      <c r="O9914" s="167"/>
      <c r="P9914" s="142"/>
      <c r="Q9914" s="142"/>
      <c r="R9914" s="142"/>
      <c r="S9914" s="139"/>
    </row>
    <row r="9915" spans="2:19" ht="15.75" customHeight="1" x14ac:dyDescent="0.25">
      <c r="B9915" s="106"/>
      <c r="C9915" s="106"/>
      <c r="D9915" s="139"/>
      <c r="E9915" s="140"/>
      <c r="F9915" s="140"/>
      <c r="G9915" s="140"/>
      <c r="M9915" s="140"/>
      <c r="N9915" s="167"/>
      <c r="O9915" s="167"/>
      <c r="P9915" s="142"/>
      <c r="Q9915" s="142"/>
      <c r="R9915" s="142"/>
      <c r="S9915" s="139"/>
    </row>
    <row r="9916" spans="2:19" ht="15.75" customHeight="1" x14ac:dyDescent="0.25">
      <c r="B9916" s="106"/>
      <c r="C9916" s="106"/>
      <c r="D9916" s="139"/>
      <c r="E9916" s="140"/>
      <c r="F9916" s="140"/>
      <c r="G9916" s="140"/>
      <c r="M9916" s="140"/>
      <c r="N9916" s="167"/>
      <c r="O9916" s="167"/>
      <c r="P9916" s="142"/>
      <c r="Q9916" s="142"/>
      <c r="R9916" s="142"/>
      <c r="S9916" s="139"/>
    </row>
    <row r="9917" spans="2:19" ht="15.75" customHeight="1" x14ac:dyDescent="0.25">
      <c r="B9917" s="106"/>
      <c r="C9917" s="106"/>
      <c r="D9917" s="139"/>
      <c r="E9917" s="140"/>
      <c r="F9917" s="140"/>
      <c r="G9917" s="140"/>
      <c r="M9917" s="140"/>
      <c r="N9917" s="167"/>
      <c r="O9917" s="167"/>
      <c r="P9917" s="142"/>
      <c r="Q9917" s="142"/>
      <c r="R9917" s="142"/>
      <c r="S9917" s="139"/>
    </row>
    <row r="9918" spans="2:19" ht="15.75" customHeight="1" x14ac:dyDescent="0.25">
      <c r="B9918" s="106"/>
      <c r="C9918" s="106"/>
      <c r="D9918" s="139"/>
      <c r="E9918" s="140"/>
      <c r="F9918" s="140"/>
      <c r="G9918" s="140"/>
      <c r="M9918" s="140"/>
      <c r="N9918" s="167"/>
      <c r="O9918" s="167"/>
      <c r="P9918" s="142"/>
      <c r="Q9918" s="142"/>
      <c r="R9918" s="142"/>
      <c r="S9918" s="139"/>
    </row>
    <row r="9919" spans="2:19" ht="15.75" customHeight="1" x14ac:dyDescent="0.25">
      <c r="B9919" s="106"/>
      <c r="C9919" s="106"/>
      <c r="D9919" s="139"/>
      <c r="E9919" s="140"/>
      <c r="F9919" s="140"/>
      <c r="G9919" s="140"/>
      <c r="M9919" s="140"/>
      <c r="N9919" s="167"/>
      <c r="O9919" s="167"/>
      <c r="P9919" s="142"/>
      <c r="Q9919" s="142"/>
      <c r="R9919" s="142"/>
      <c r="S9919" s="139"/>
    </row>
    <row r="9920" spans="2:19" ht="15.75" customHeight="1" x14ac:dyDescent="0.25">
      <c r="B9920" s="106"/>
      <c r="C9920" s="106"/>
      <c r="D9920" s="139"/>
      <c r="E9920" s="140"/>
      <c r="F9920" s="140"/>
      <c r="G9920" s="140"/>
      <c r="M9920" s="140"/>
      <c r="N9920" s="167"/>
      <c r="O9920" s="167"/>
      <c r="P9920" s="142"/>
      <c r="Q9920" s="142"/>
      <c r="R9920" s="142"/>
      <c r="S9920" s="139"/>
    </row>
    <row r="9921" spans="2:19" ht="15.75" customHeight="1" x14ac:dyDescent="0.25">
      <c r="B9921" s="106"/>
      <c r="C9921" s="106"/>
      <c r="D9921" s="139"/>
      <c r="E9921" s="140"/>
      <c r="F9921" s="140"/>
      <c r="G9921" s="140"/>
      <c r="M9921" s="140"/>
      <c r="N9921" s="167"/>
      <c r="O9921" s="167"/>
      <c r="P9921" s="142"/>
      <c r="Q9921" s="142"/>
      <c r="R9921" s="142"/>
      <c r="S9921" s="139"/>
    </row>
    <row r="9922" spans="2:19" ht="15.75" customHeight="1" x14ac:dyDescent="0.25">
      <c r="B9922" s="106"/>
      <c r="C9922" s="106"/>
      <c r="D9922" s="139"/>
      <c r="E9922" s="140"/>
      <c r="F9922" s="140"/>
      <c r="G9922" s="140"/>
      <c r="M9922" s="140"/>
      <c r="N9922" s="167"/>
      <c r="O9922" s="167"/>
      <c r="P9922" s="142"/>
      <c r="Q9922" s="142"/>
      <c r="R9922" s="142"/>
      <c r="S9922" s="139"/>
    </row>
    <row r="9923" spans="2:19" ht="15.75" customHeight="1" x14ac:dyDescent="0.25">
      <c r="B9923" s="106"/>
      <c r="C9923" s="106"/>
      <c r="D9923" s="139"/>
      <c r="E9923" s="140"/>
      <c r="F9923" s="140"/>
      <c r="G9923" s="140"/>
      <c r="M9923" s="140"/>
      <c r="N9923" s="167"/>
      <c r="O9923" s="167"/>
      <c r="P9923" s="142"/>
      <c r="Q9923" s="142"/>
      <c r="R9923" s="142"/>
      <c r="S9923" s="139"/>
    </row>
    <row r="9924" spans="2:19" ht="15.75" customHeight="1" x14ac:dyDescent="0.25">
      <c r="B9924" s="106"/>
      <c r="C9924" s="106"/>
      <c r="D9924" s="139"/>
      <c r="E9924" s="140"/>
      <c r="F9924" s="140"/>
      <c r="G9924" s="140"/>
      <c r="M9924" s="140"/>
      <c r="N9924" s="167"/>
      <c r="O9924" s="167"/>
      <c r="P9924" s="142"/>
      <c r="Q9924" s="142"/>
      <c r="R9924" s="142"/>
      <c r="S9924" s="139"/>
    </row>
    <row r="9925" spans="2:19" ht="15.75" customHeight="1" x14ac:dyDescent="0.25">
      <c r="B9925" s="106"/>
      <c r="C9925" s="106"/>
      <c r="D9925" s="139"/>
      <c r="E9925" s="140"/>
      <c r="F9925" s="140"/>
      <c r="G9925" s="140"/>
      <c r="M9925" s="140"/>
      <c r="N9925" s="167"/>
      <c r="O9925" s="167"/>
      <c r="P9925" s="142"/>
      <c r="Q9925" s="142"/>
      <c r="R9925" s="142"/>
      <c r="S9925" s="139"/>
    </row>
    <row r="9926" spans="2:19" ht="15.75" customHeight="1" x14ac:dyDescent="0.25">
      <c r="B9926" s="106"/>
      <c r="C9926" s="106"/>
      <c r="D9926" s="139"/>
      <c r="E9926" s="140"/>
      <c r="F9926" s="140"/>
      <c r="G9926" s="140"/>
      <c r="M9926" s="140"/>
      <c r="N9926" s="167"/>
      <c r="O9926" s="167"/>
      <c r="P9926" s="142"/>
      <c r="Q9926" s="142"/>
      <c r="R9926" s="142"/>
      <c r="S9926" s="139"/>
    </row>
    <row r="9927" spans="2:19" ht="15.75" customHeight="1" x14ac:dyDescent="0.25">
      <c r="B9927" s="106"/>
      <c r="C9927" s="106"/>
      <c r="D9927" s="139"/>
      <c r="E9927" s="140"/>
      <c r="F9927" s="140"/>
      <c r="G9927" s="140"/>
      <c r="M9927" s="140"/>
      <c r="N9927" s="167"/>
      <c r="O9927" s="167"/>
      <c r="P9927" s="142"/>
      <c r="Q9927" s="142"/>
      <c r="R9927" s="142"/>
      <c r="S9927" s="139"/>
    </row>
    <row r="9928" spans="2:19" ht="15.75" customHeight="1" x14ac:dyDescent="0.25">
      <c r="B9928" s="106"/>
      <c r="C9928" s="106"/>
      <c r="D9928" s="139"/>
      <c r="E9928" s="140"/>
      <c r="F9928" s="140"/>
      <c r="G9928" s="140"/>
      <c r="M9928" s="140"/>
      <c r="N9928" s="167"/>
      <c r="O9928" s="167"/>
      <c r="P9928" s="142"/>
      <c r="Q9928" s="142"/>
      <c r="R9928" s="142"/>
      <c r="S9928" s="139"/>
    </row>
    <row r="9929" spans="2:19" ht="15.75" customHeight="1" x14ac:dyDescent="0.25">
      <c r="B9929" s="106"/>
      <c r="C9929" s="106"/>
      <c r="D9929" s="139"/>
      <c r="E9929" s="140"/>
      <c r="F9929" s="140"/>
      <c r="G9929" s="140"/>
      <c r="M9929" s="140"/>
      <c r="N9929" s="167"/>
      <c r="O9929" s="167"/>
      <c r="P9929" s="142"/>
      <c r="Q9929" s="142"/>
      <c r="R9929" s="142"/>
      <c r="S9929" s="139"/>
    </row>
    <row r="9930" spans="2:19" ht="15.75" customHeight="1" x14ac:dyDescent="0.25">
      <c r="B9930" s="106"/>
      <c r="C9930" s="106"/>
      <c r="D9930" s="139"/>
      <c r="E9930" s="140"/>
      <c r="F9930" s="140"/>
      <c r="G9930" s="140"/>
      <c r="M9930" s="140"/>
      <c r="N9930" s="167"/>
      <c r="O9930" s="167"/>
      <c r="P9930" s="142"/>
      <c r="Q9930" s="142"/>
      <c r="R9930" s="142"/>
      <c r="S9930" s="139"/>
    </row>
    <row r="9931" spans="2:19" ht="15.75" customHeight="1" x14ac:dyDescent="0.25">
      <c r="B9931" s="106"/>
      <c r="C9931" s="106"/>
      <c r="D9931" s="139"/>
      <c r="E9931" s="140"/>
      <c r="F9931" s="140"/>
      <c r="G9931" s="140"/>
      <c r="M9931" s="140"/>
      <c r="N9931" s="167"/>
      <c r="O9931" s="167"/>
      <c r="P9931" s="142"/>
      <c r="Q9931" s="142"/>
      <c r="R9931" s="142"/>
      <c r="S9931" s="139"/>
    </row>
    <row r="9932" spans="2:19" ht="15.75" customHeight="1" x14ac:dyDescent="0.25">
      <c r="B9932" s="106"/>
      <c r="C9932" s="106"/>
      <c r="D9932" s="139"/>
      <c r="E9932" s="140"/>
      <c r="F9932" s="140"/>
      <c r="G9932" s="140"/>
      <c r="M9932" s="140"/>
      <c r="N9932" s="167"/>
      <c r="O9932" s="167"/>
      <c r="P9932" s="142"/>
      <c r="Q9932" s="142"/>
      <c r="R9932" s="142"/>
      <c r="S9932" s="139"/>
    </row>
    <row r="9933" spans="2:19" ht="15.75" customHeight="1" x14ac:dyDescent="0.25">
      <c r="B9933" s="106"/>
      <c r="C9933" s="106"/>
      <c r="D9933" s="139"/>
      <c r="E9933" s="140"/>
      <c r="F9933" s="140"/>
      <c r="G9933" s="140"/>
      <c r="M9933" s="140"/>
      <c r="N9933" s="167"/>
      <c r="O9933" s="167"/>
      <c r="P9933" s="142"/>
      <c r="Q9933" s="142"/>
      <c r="R9933" s="142"/>
      <c r="S9933" s="139"/>
    </row>
    <row r="9934" spans="2:19" ht="15.75" customHeight="1" x14ac:dyDescent="0.25">
      <c r="B9934" s="106"/>
      <c r="C9934" s="106"/>
      <c r="D9934" s="139"/>
      <c r="E9934" s="140"/>
      <c r="F9934" s="140"/>
      <c r="G9934" s="140"/>
      <c r="M9934" s="140"/>
      <c r="N9934" s="167"/>
      <c r="O9934" s="167"/>
      <c r="P9934" s="142"/>
      <c r="Q9934" s="142"/>
      <c r="R9934" s="142"/>
      <c r="S9934" s="139"/>
    </row>
    <row r="9935" spans="2:19" ht="15.75" customHeight="1" x14ac:dyDescent="0.25">
      <c r="B9935" s="106"/>
      <c r="C9935" s="106"/>
      <c r="D9935" s="139"/>
      <c r="E9935" s="140"/>
      <c r="F9935" s="140"/>
      <c r="G9935" s="140"/>
      <c r="M9935" s="140"/>
      <c r="N9935" s="167"/>
      <c r="O9935" s="167"/>
      <c r="P9935" s="142"/>
      <c r="Q9935" s="142"/>
      <c r="R9935" s="142"/>
      <c r="S9935" s="139"/>
    </row>
    <row r="9936" spans="2:19" ht="15.75" customHeight="1" x14ac:dyDescent="0.25">
      <c r="B9936" s="106"/>
      <c r="C9936" s="106"/>
      <c r="D9936" s="139"/>
      <c r="E9936" s="140"/>
      <c r="F9936" s="140"/>
      <c r="G9936" s="140"/>
      <c r="M9936" s="140"/>
      <c r="N9936" s="167"/>
      <c r="O9936" s="167"/>
      <c r="P9936" s="142"/>
      <c r="Q9936" s="142"/>
      <c r="R9936" s="142"/>
      <c r="S9936" s="139"/>
    </row>
    <row r="9937" spans="2:19" ht="15.75" customHeight="1" x14ac:dyDescent="0.25">
      <c r="B9937" s="106"/>
      <c r="C9937" s="106"/>
      <c r="D9937" s="139"/>
      <c r="E9937" s="140"/>
      <c r="F9937" s="140"/>
      <c r="G9937" s="140"/>
      <c r="M9937" s="140"/>
      <c r="N9937" s="167"/>
      <c r="O9937" s="167"/>
      <c r="P9937" s="142"/>
      <c r="Q9937" s="142"/>
      <c r="R9937" s="142"/>
      <c r="S9937" s="139"/>
    </row>
    <row r="9938" spans="2:19" ht="15.75" customHeight="1" x14ac:dyDescent="0.25">
      <c r="B9938" s="106"/>
      <c r="C9938" s="106"/>
      <c r="D9938" s="139"/>
      <c r="E9938" s="140"/>
      <c r="F9938" s="140"/>
      <c r="G9938" s="140"/>
      <c r="M9938" s="140"/>
      <c r="N9938" s="167"/>
      <c r="O9938" s="167"/>
      <c r="P9938" s="142"/>
      <c r="Q9938" s="142"/>
      <c r="R9938" s="142"/>
      <c r="S9938" s="139"/>
    </row>
    <row r="9939" spans="2:19" ht="15.75" customHeight="1" x14ac:dyDescent="0.25">
      <c r="B9939" s="106"/>
      <c r="C9939" s="106"/>
      <c r="D9939" s="139"/>
      <c r="E9939" s="140"/>
      <c r="F9939" s="140"/>
      <c r="G9939" s="140"/>
      <c r="M9939" s="140"/>
      <c r="N9939" s="167"/>
      <c r="O9939" s="167"/>
      <c r="P9939" s="142"/>
      <c r="Q9939" s="142"/>
      <c r="R9939" s="142"/>
      <c r="S9939" s="139"/>
    </row>
    <row r="9940" spans="2:19" ht="15.75" customHeight="1" x14ac:dyDescent="0.25">
      <c r="B9940" s="106"/>
      <c r="C9940" s="106"/>
      <c r="D9940" s="139"/>
      <c r="E9940" s="140"/>
      <c r="F9940" s="140"/>
      <c r="G9940" s="140"/>
      <c r="M9940" s="140"/>
      <c r="N9940" s="167"/>
      <c r="O9940" s="167"/>
      <c r="P9940" s="142"/>
      <c r="Q9940" s="142"/>
      <c r="R9940" s="142"/>
      <c r="S9940" s="139"/>
    </row>
    <row r="9941" spans="2:19" ht="15.75" customHeight="1" x14ac:dyDescent="0.25">
      <c r="B9941" s="106"/>
      <c r="C9941" s="106"/>
      <c r="D9941" s="139"/>
      <c r="E9941" s="140"/>
      <c r="F9941" s="140"/>
      <c r="G9941" s="140"/>
      <c r="M9941" s="140"/>
      <c r="N9941" s="167"/>
      <c r="O9941" s="167"/>
      <c r="P9941" s="142"/>
      <c r="Q9941" s="142"/>
      <c r="R9941" s="142"/>
      <c r="S9941" s="139"/>
    </row>
    <row r="9942" spans="2:19" ht="15.75" customHeight="1" x14ac:dyDescent="0.25">
      <c r="B9942" s="106"/>
      <c r="C9942" s="106"/>
      <c r="D9942" s="139"/>
      <c r="E9942" s="140"/>
      <c r="F9942" s="140"/>
      <c r="G9942" s="140"/>
      <c r="M9942" s="140"/>
      <c r="N9942" s="167"/>
      <c r="O9942" s="167"/>
      <c r="P9942" s="142"/>
      <c r="Q9942" s="142"/>
      <c r="R9942" s="142"/>
      <c r="S9942" s="139"/>
    </row>
    <row r="9943" spans="2:19" ht="15.75" customHeight="1" x14ac:dyDescent="0.25">
      <c r="B9943" s="106"/>
      <c r="C9943" s="106"/>
      <c r="D9943" s="139"/>
      <c r="E9943" s="140"/>
      <c r="F9943" s="140"/>
      <c r="G9943" s="140"/>
      <c r="M9943" s="140"/>
      <c r="N9943" s="167"/>
      <c r="O9943" s="167"/>
      <c r="P9943" s="142"/>
      <c r="Q9943" s="142"/>
      <c r="R9943" s="142"/>
      <c r="S9943" s="139"/>
    </row>
    <row r="9944" spans="2:19" ht="15.75" customHeight="1" x14ac:dyDescent="0.25">
      <c r="B9944" s="106"/>
      <c r="C9944" s="106"/>
      <c r="D9944" s="139"/>
      <c r="E9944" s="140"/>
      <c r="F9944" s="140"/>
      <c r="G9944" s="140"/>
      <c r="M9944" s="140"/>
      <c r="N9944" s="167"/>
      <c r="O9944" s="167"/>
      <c r="P9944" s="142"/>
      <c r="Q9944" s="142"/>
      <c r="R9944" s="142"/>
      <c r="S9944" s="139"/>
    </row>
    <row r="9945" spans="2:19" ht="15.75" customHeight="1" x14ac:dyDescent="0.25">
      <c r="B9945" s="106"/>
      <c r="C9945" s="106"/>
      <c r="D9945" s="139"/>
      <c r="E9945" s="140"/>
      <c r="F9945" s="140"/>
      <c r="G9945" s="140"/>
      <c r="M9945" s="140"/>
      <c r="N9945" s="167"/>
      <c r="O9945" s="167"/>
      <c r="P9945" s="142"/>
      <c r="Q9945" s="142"/>
      <c r="R9945" s="142"/>
      <c r="S9945" s="139"/>
    </row>
    <row r="9946" spans="2:19" ht="15.75" customHeight="1" x14ac:dyDescent="0.25">
      <c r="B9946" s="106"/>
      <c r="C9946" s="106"/>
      <c r="D9946" s="139"/>
      <c r="E9946" s="140"/>
      <c r="F9946" s="140"/>
      <c r="G9946" s="140"/>
      <c r="M9946" s="140"/>
      <c r="N9946" s="167"/>
      <c r="O9946" s="167"/>
      <c r="P9946" s="142"/>
      <c r="Q9946" s="142"/>
      <c r="R9946" s="142"/>
      <c r="S9946" s="139"/>
    </row>
    <row r="9947" spans="2:19" ht="15.75" customHeight="1" x14ac:dyDescent="0.25">
      <c r="B9947" s="106"/>
      <c r="C9947" s="106"/>
      <c r="D9947" s="139"/>
      <c r="E9947" s="140"/>
      <c r="F9947" s="140"/>
      <c r="G9947" s="140"/>
      <c r="M9947" s="140"/>
      <c r="N9947" s="167"/>
      <c r="O9947" s="167"/>
      <c r="P9947" s="142"/>
      <c r="Q9947" s="142"/>
      <c r="R9947" s="142"/>
      <c r="S9947" s="139"/>
    </row>
    <row r="9948" spans="2:19" ht="15.75" customHeight="1" x14ac:dyDescent="0.25">
      <c r="B9948" s="106"/>
      <c r="C9948" s="106"/>
      <c r="D9948" s="139"/>
      <c r="E9948" s="140"/>
      <c r="F9948" s="140"/>
      <c r="G9948" s="140"/>
      <c r="M9948" s="140"/>
      <c r="N9948" s="167"/>
      <c r="O9948" s="167"/>
      <c r="P9948" s="142"/>
      <c r="Q9948" s="142"/>
      <c r="R9948" s="142"/>
      <c r="S9948" s="139"/>
    </row>
    <row r="9949" spans="2:19" ht="15.75" customHeight="1" x14ac:dyDescent="0.25">
      <c r="B9949" s="106"/>
      <c r="C9949" s="106"/>
      <c r="D9949" s="139"/>
      <c r="E9949" s="140"/>
      <c r="F9949" s="140"/>
      <c r="G9949" s="140"/>
      <c r="M9949" s="140"/>
      <c r="N9949" s="167"/>
      <c r="O9949" s="167"/>
      <c r="P9949" s="142"/>
      <c r="Q9949" s="142"/>
      <c r="R9949" s="142"/>
      <c r="S9949" s="139"/>
    </row>
    <row r="9950" spans="2:19" ht="15.75" customHeight="1" x14ac:dyDescent="0.25">
      <c r="B9950" s="106"/>
      <c r="C9950" s="106"/>
      <c r="D9950" s="139"/>
      <c r="E9950" s="140"/>
      <c r="F9950" s="140"/>
      <c r="G9950" s="140"/>
      <c r="M9950" s="140"/>
      <c r="N9950" s="167"/>
      <c r="O9950" s="167"/>
      <c r="P9950" s="142"/>
      <c r="Q9950" s="142"/>
      <c r="R9950" s="142"/>
      <c r="S9950" s="139"/>
    </row>
    <row r="9951" spans="2:19" ht="15.75" customHeight="1" x14ac:dyDescent="0.25">
      <c r="B9951" s="106"/>
      <c r="C9951" s="106"/>
      <c r="D9951" s="139"/>
      <c r="E9951" s="140"/>
      <c r="F9951" s="140"/>
      <c r="G9951" s="140"/>
      <c r="M9951" s="140"/>
      <c r="N9951" s="167"/>
      <c r="O9951" s="167"/>
      <c r="P9951" s="142"/>
      <c r="Q9951" s="142"/>
      <c r="R9951" s="142"/>
      <c r="S9951" s="139"/>
    </row>
    <row r="9952" spans="2:19" ht="15.75" customHeight="1" x14ac:dyDescent="0.25">
      <c r="B9952" s="106"/>
      <c r="C9952" s="106"/>
      <c r="D9952" s="139"/>
      <c r="E9952" s="140"/>
      <c r="F9952" s="140"/>
      <c r="G9952" s="140"/>
      <c r="M9952" s="140"/>
      <c r="N9952" s="167"/>
      <c r="O9952" s="167"/>
      <c r="P9952" s="142"/>
      <c r="Q9952" s="142"/>
      <c r="R9952" s="142"/>
      <c r="S9952" s="139"/>
    </row>
    <row r="9953" spans="2:19" ht="15.75" customHeight="1" x14ac:dyDescent="0.25">
      <c r="B9953" s="106"/>
      <c r="C9953" s="106"/>
      <c r="D9953" s="139"/>
      <c r="E9953" s="140"/>
      <c r="F9953" s="140"/>
      <c r="G9953" s="140"/>
      <c r="M9953" s="140"/>
      <c r="N9953" s="167"/>
      <c r="O9953" s="167"/>
      <c r="P9953" s="142"/>
      <c r="Q9953" s="142"/>
      <c r="R9953" s="142"/>
      <c r="S9953" s="139"/>
    </row>
    <row r="9954" spans="2:19" ht="15.75" customHeight="1" x14ac:dyDescent="0.25">
      <c r="B9954" s="106"/>
      <c r="C9954" s="106"/>
      <c r="D9954" s="139"/>
      <c r="E9954" s="140"/>
      <c r="F9954" s="140"/>
      <c r="G9954" s="140"/>
      <c r="M9954" s="140"/>
      <c r="N9954" s="167"/>
      <c r="O9954" s="167"/>
      <c r="P9954" s="142"/>
      <c r="Q9954" s="142"/>
      <c r="R9954" s="142"/>
      <c r="S9954" s="139"/>
    </row>
    <row r="9955" spans="2:19" ht="15.75" customHeight="1" x14ac:dyDescent="0.25">
      <c r="B9955" s="106"/>
      <c r="C9955" s="106"/>
      <c r="D9955" s="139"/>
      <c r="E9955" s="140"/>
      <c r="F9955" s="140"/>
      <c r="G9955" s="140"/>
      <c r="M9955" s="140"/>
      <c r="N9955" s="167"/>
      <c r="O9955" s="167"/>
      <c r="P9955" s="142"/>
      <c r="Q9955" s="142"/>
      <c r="R9955" s="142"/>
      <c r="S9955" s="139"/>
    </row>
    <row r="9956" spans="2:19" ht="15.75" customHeight="1" x14ac:dyDescent="0.25">
      <c r="B9956" s="106"/>
      <c r="C9956" s="106"/>
      <c r="D9956" s="139"/>
      <c r="E9956" s="140"/>
      <c r="F9956" s="140"/>
      <c r="G9956" s="140"/>
      <c r="M9956" s="140"/>
      <c r="N9956" s="167"/>
      <c r="O9956" s="167"/>
      <c r="P9956" s="142"/>
      <c r="Q9956" s="142"/>
      <c r="R9956" s="142"/>
      <c r="S9956" s="139"/>
    </row>
    <row r="9957" spans="2:19" ht="15.75" customHeight="1" x14ac:dyDescent="0.25">
      <c r="B9957" s="106"/>
      <c r="C9957" s="106"/>
      <c r="D9957" s="139"/>
      <c r="E9957" s="140"/>
      <c r="F9957" s="140"/>
      <c r="G9957" s="140"/>
      <c r="M9957" s="140"/>
      <c r="N9957" s="167"/>
      <c r="O9957" s="167"/>
      <c r="P9957" s="142"/>
      <c r="Q9957" s="142"/>
      <c r="R9957" s="142"/>
      <c r="S9957" s="139"/>
    </row>
    <row r="9958" spans="2:19" ht="15.75" customHeight="1" x14ac:dyDescent="0.25">
      <c r="B9958" s="106"/>
      <c r="C9958" s="106"/>
      <c r="D9958" s="139"/>
      <c r="E9958" s="140"/>
      <c r="F9958" s="140"/>
      <c r="G9958" s="140"/>
      <c r="M9958" s="140"/>
      <c r="N9958" s="167"/>
      <c r="O9958" s="167"/>
      <c r="P9958" s="142"/>
      <c r="Q9958" s="142"/>
      <c r="R9958" s="142"/>
      <c r="S9958" s="139"/>
    </row>
    <row r="9959" spans="2:19" ht="15.75" customHeight="1" x14ac:dyDescent="0.25">
      <c r="B9959" s="106"/>
      <c r="C9959" s="106"/>
      <c r="D9959" s="139"/>
      <c r="E9959" s="140"/>
      <c r="F9959" s="140"/>
      <c r="G9959" s="140"/>
      <c r="M9959" s="140"/>
      <c r="N9959" s="167"/>
      <c r="O9959" s="167"/>
      <c r="P9959" s="142"/>
      <c r="Q9959" s="142"/>
      <c r="R9959" s="142"/>
      <c r="S9959" s="139"/>
    </row>
    <row r="9960" spans="2:19" ht="15.75" customHeight="1" x14ac:dyDescent="0.25">
      <c r="B9960" s="106"/>
      <c r="C9960" s="106"/>
      <c r="D9960" s="139"/>
      <c r="E9960" s="140"/>
      <c r="F9960" s="140"/>
      <c r="G9960" s="140"/>
      <c r="M9960" s="140"/>
      <c r="N9960" s="167"/>
      <c r="O9960" s="167"/>
      <c r="P9960" s="142"/>
      <c r="Q9960" s="142"/>
      <c r="R9960" s="142"/>
      <c r="S9960" s="139"/>
    </row>
    <row r="9961" spans="2:19" ht="15.75" customHeight="1" x14ac:dyDescent="0.25">
      <c r="B9961" s="106"/>
      <c r="C9961" s="106"/>
      <c r="D9961" s="139"/>
      <c r="E9961" s="140"/>
      <c r="F9961" s="140"/>
      <c r="G9961" s="140"/>
      <c r="M9961" s="140"/>
      <c r="N9961" s="167"/>
      <c r="O9961" s="167"/>
      <c r="P9961" s="142"/>
      <c r="Q9961" s="142"/>
      <c r="R9961" s="142"/>
      <c r="S9961" s="139"/>
    </row>
    <row r="9962" spans="2:19" ht="15.75" customHeight="1" x14ac:dyDescent="0.25">
      <c r="B9962" s="106"/>
      <c r="C9962" s="106"/>
      <c r="D9962" s="139"/>
      <c r="E9962" s="140"/>
      <c r="F9962" s="140"/>
      <c r="G9962" s="140"/>
      <c r="M9962" s="140"/>
      <c r="N9962" s="167"/>
      <c r="O9962" s="167"/>
      <c r="P9962" s="142"/>
      <c r="Q9962" s="142"/>
      <c r="R9962" s="142"/>
      <c r="S9962" s="139"/>
    </row>
    <row r="9963" spans="2:19" ht="15.75" customHeight="1" x14ac:dyDescent="0.25">
      <c r="B9963" s="106"/>
      <c r="C9963" s="106"/>
      <c r="D9963" s="139"/>
      <c r="E9963" s="140"/>
      <c r="F9963" s="140"/>
      <c r="G9963" s="140"/>
      <c r="M9963" s="140"/>
      <c r="N9963" s="167"/>
      <c r="O9963" s="167"/>
      <c r="P9963" s="142"/>
      <c r="Q9963" s="142"/>
      <c r="R9963" s="142"/>
      <c r="S9963" s="139"/>
    </row>
    <row r="9964" spans="2:19" ht="15.75" customHeight="1" x14ac:dyDescent="0.25">
      <c r="B9964" s="106"/>
      <c r="C9964" s="106"/>
      <c r="D9964" s="139"/>
      <c r="E9964" s="140"/>
      <c r="F9964" s="140"/>
      <c r="G9964" s="140"/>
      <c r="M9964" s="140"/>
      <c r="N9964" s="167"/>
      <c r="O9964" s="167"/>
      <c r="P9964" s="142"/>
      <c r="Q9964" s="142"/>
      <c r="R9964" s="142"/>
      <c r="S9964" s="139"/>
    </row>
    <row r="9965" spans="2:19" ht="15.75" customHeight="1" x14ac:dyDescent="0.25">
      <c r="B9965" s="106"/>
      <c r="C9965" s="106"/>
      <c r="D9965" s="139"/>
      <c r="E9965" s="140"/>
      <c r="F9965" s="140"/>
      <c r="G9965" s="140"/>
      <c r="M9965" s="140"/>
      <c r="N9965" s="167"/>
      <c r="O9965" s="167"/>
      <c r="P9965" s="142"/>
      <c r="Q9965" s="142"/>
      <c r="R9965" s="142"/>
      <c r="S9965" s="139"/>
    </row>
    <row r="9966" spans="2:19" ht="15.75" customHeight="1" x14ac:dyDescent="0.25">
      <c r="B9966" s="106"/>
      <c r="C9966" s="106"/>
      <c r="D9966" s="139"/>
      <c r="E9966" s="140"/>
      <c r="F9966" s="140"/>
      <c r="G9966" s="140"/>
      <c r="M9966" s="140"/>
      <c r="N9966" s="167"/>
      <c r="O9966" s="167"/>
      <c r="P9966" s="142"/>
      <c r="Q9966" s="142"/>
      <c r="R9966" s="142"/>
      <c r="S9966" s="139"/>
    </row>
    <row r="9967" spans="2:19" ht="15.75" customHeight="1" x14ac:dyDescent="0.25">
      <c r="B9967" s="106"/>
      <c r="C9967" s="106"/>
      <c r="D9967" s="139"/>
      <c r="E9967" s="140"/>
      <c r="F9967" s="140"/>
      <c r="G9967" s="140"/>
      <c r="M9967" s="140"/>
      <c r="N9967" s="167"/>
      <c r="O9967" s="167"/>
      <c r="P9967" s="142"/>
      <c r="Q9967" s="142"/>
      <c r="R9967" s="142"/>
      <c r="S9967" s="139"/>
    </row>
    <row r="9968" spans="2:19" ht="15.75" customHeight="1" x14ac:dyDescent="0.25">
      <c r="B9968" s="106"/>
      <c r="C9968" s="106"/>
      <c r="D9968" s="139"/>
      <c r="E9968" s="140"/>
      <c r="F9968" s="140"/>
      <c r="G9968" s="140"/>
      <c r="M9968" s="140"/>
      <c r="N9968" s="167"/>
      <c r="O9968" s="167"/>
      <c r="P9968" s="142"/>
      <c r="Q9968" s="142"/>
      <c r="R9968" s="142"/>
      <c r="S9968" s="139"/>
    </row>
    <row r="9969" spans="2:19" ht="15.75" customHeight="1" x14ac:dyDescent="0.25">
      <c r="B9969" s="106"/>
      <c r="C9969" s="106"/>
      <c r="D9969" s="139"/>
      <c r="E9969" s="140"/>
      <c r="F9969" s="140"/>
      <c r="G9969" s="140"/>
      <c r="M9969" s="140"/>
      <c r="N9969" s="167"/>
      <c r="O9969" s="167"/>
      <c r="P9969" s="142"/>
      <c r="Q9969" s="142"/>
      <c r="R9969" s="142"/>
      <c r="S9969" s="139"/>
    </row>
    <row r="9970" spans="2:19" ht="15.75" customHeight="1" x14ac:dyDescent="0.25">
      <c r="B9970" s="106"/>
      <c r="C9970" s="106"/>
      <c r="D9970" s="139"/>
      <c r="E9970" s="140"/>
      <c r="F9970" s="140"/>
      <c r="G9970" s="140"/>
      <c r="M9970" s="140"/>
      <c r="N9970" s="167"/>
      <c r="O9970" s="167"/>
      <c r="P9970" s="142"/>
      <c r="Q9970" s="142"/>
      <c r="R9970" s="142"/>
      <c r="S9970" s="139"/>
    </row>
    <row r="9971" spans="2:19" ht="15.75" customHeight="1" x14ac:dyDescent="0.25">
      <c r="B9971" s="106"/>
      <c r="C9971" s="106"/>
      <c r="D9971" s="139"/>
      <c r="E9971" s="140"/>
      <c r="F9971" s="140"/>
      <c r="G9971" s="140"/>
      <c r="M9971" s="140"/>
      <c r="N9971" s="167"/>
      <c r="O9971" s="167"/>
      <c r="P9971" s="142"/>
      <c r="Q9971" s="142"/>
      <c r="R9971" s="142"/>
      <c r="S9971" s="139"/>
    </row>
    <row r="9972" spans="2:19" ht="15.75" customHeight="1" x14ac:dyDescent="0.25">
      <c r="B9972" s="106"/>
      <c r="C9972" s="106"/>
      <c r="D9972" s="139"/>
      <c r="E9972" s="140"/>
      <c r="F9972" s="140"/>
      <c r="G9972" s="140"/>
      <c r="M9972" s="140"/>
      <c r="N9972" s="167"/>
      <c r="O9972" s="167"/>
      <c r="P9972" s="142"/>
      <c r="Q9972" s="142"/>
      <c r="R9972" s="142"/>
      <c r="S9972" s="139"/>
    </row>
    <row r="9973" spans="2:19" ht="15.75" customHeight="1" x14ac:dyDescent="0.25">
      <c r="B9973" s="106"/>
      <c r="C9973" s="106"/>
      <c r="D9973" s="139"/>
      <c r="E9973" s="140"/>
      <c r="F9973" s="140"/>
      <c r="G9973" s="140"/>
      <c r="M9973" s="140"/>
      <c r="N9973" s="167"/>
      <c r="O9973" s="167"/>
      <c r="P9973" s="142"/>
      <c r="Q9973" s="142"/>
      <c r="R9973" s="142"/>
      <c r="S9973" s="139"/>
    </row>
    <row r="9974" spans="2:19" ht="15.75" customHeight="1" x14ac:dyDescent="0.25">
      <c r="B9974" s="106"/>
      <c r="C9974" s="106"/>
      <c r="D9974" s="139"/>
      <c r="E9974" s="140"/>
      <c r="F9974" s="140"/>
      <c r="G9974" s="140"/>
      <c r="M9974" s="140"/>
      <c r="N9974" s="167"/>
      <c r="O9974" s="167"/>
      <c r="P9974" s="142"/>
      <c r="Q9974" s="142"/>
      <c r="R9974" s="142"/>
      <c r="S9974" s="139"/>
    </row>
    <row r="9975" spans="2:19" ht="15.75" customHeight="1" x14ac:dyDescent="0.25">
      <c r="B9975" s="106"/>
      <c r="C9975" s="106"/>
      <c r="D9975" s="139"/>
      <c r="E9975" s="140"/>
      <c r="F9975" s="140"/>
      <c r="G9975" s="140"/>
      <c r="M9975" s="140"/>
      <c r="N9975" s="167"/>
      <c r="O9975" s="167"/>
      <c r="P9975" s="142"/>
      <c r="Q9975" s="142"/>
      <c r="R9975" s="142"/>
      <c r="S9975" s="139"/>
    </row>
    <row r="9976" spans="2:19" ht="15.75" customHeight="1" x14ac:dyDescent="0.25">
      <c r="B9976" s="106"/>
      <c r="C9976" s="106"/>
      <c r="D9976" s="139"/>
      <c r="E9976" s="140"/>
      <c r="F9976" s="140"/>
      <c r="G9976" s="140"/>
      <c r="M9976" s="140"/>
      <c r="N9976" s="167"/>
      <c r="O9976" s="167"/>
      <c r="P9976" s="142"/>
      <c r="Q9976" s="142"/>
      <c r="R9976" s="142"/>
      <c r="S9976" s="139"/>
    </row>
    <row r="9977" spans="2:19" ht="15.75" customHeight="1" x14ac:dyDescent="0.25">
      <c r="B9977" s="106"/>
      <c r="C9977" s="106"/>
      <c r="D9977" s="139"/>
      <c r="E9977" s="140"/>
      <c r="F9977" s="140"/>
      <c r="G9977" s="140"/>
      <c r="M9977" s="140"/>
      <c r="N9977" s="167"/>
      <c r="O9977" s="167"/>
      <c r="P9977" s="142"/>
      <c r="Q9977" s="142"/>
      <c r="R9977" s="142"/>
      <c r="S9977" s="139"/>
    </row>
    <row r="9978" spans="2:19" ht="15.75" customHeight="1" x14ac:dyDescent="0.25">
      <c r="B9978" s="106"/>
      <c r="C9978" s="106"/>
      <c r="D9978" s="139"/>
      <c r="E9978" s="140"/>
      <c r="F9978" s="140"/>
      <c r="G9978" s="140"/>
      <c r="M9978" s="140"/>
      <c r="N9978" s="167"/>
      <c r="O9978" s="167"/>
      <c r="P9978" s="142"/>
      <c r="Q9978" s="142"/>
      <c r="R9978" s="142"/>
      <c r="S9978" s="139"/>
    </row>
    <row r="9979" spans="2:19" ht="15.75" customHeight="1" x14ac:dyDescent="0.25">
      <c r="B9979" s="106"/>
      <c r="C9979" s="106"/>
      <c r="D9979" s="139"/>
      <c r="E9979" s="140"/>
      <c r="F9979" s="140"/>
      <c r="G9979" s="140"/>
      <c r="M9979" s="140"/>
      <c r="N9979" s="167"/>
      <c r="O9979" s="167"/>
      <c r="P9979" s="142"/>
      <c r="Q9979" s="142"/>
      <c r="R9979" s="142"/>
      <c r="S9979" s="139"/>
    </row>
    <row r="9980" spans="2:19" ht="15.75" customHeight="1" x14ac:dyDescent="0.25">
      <c r="B9980" s="106"/>
      <c r="C9980" s="106"/>
      <c r="D9980" s="139"/>
      <c r="E9980" s="140"/>
      <c r="F9980" s="140"/>
      <c r="G9980" s="140"/>
      <c r="M9980" s="140"/>
      <c r="N9980" s="167"/>
      <c r="O9980" s="167"/>
      <c r="P9980" s="142"/>
      <c r="Q9980" s="142"/>
      <c r="R9980" s="142"/>
      <c r="S9980" s="139"/>
    </row>
    <row r="9981" spans="2:19" ht="15.75" customHeight="1" x14ac:dyDescent="0.25">
      <c r="B9981" s="106"/>
      <c r="C9981" s="106"/>
      <c r="D9981" s="139"/>
      <c r="E9981" s="140"/>
      <c r="F9981" s="140"/>
      <c r="G9981" s="140"/>
      <c r="M9981" s="140"/>
      <c r="N9981" s="167"/>
      <c r="O9981" s="167"/>
      <c r="P9981" s="142"/>
      <c r="Q9981" s="142"/>
      <c r="R9981" s="142"/>
      <c r="S9981" s="139"/>
    </row>
    <row r="9982" spans="2:19" ht="15.75" customHeight="1" x14ac:dyDescent="0.25">
      <c r="B9982" s="106"/>
      <c r="C9982" s="106"/>
      <c r="D9982" s="139"/>
      <c r="E9982" s="140"/>
      <c r="F9982" s="140"/>
      <c r="G9982" s="140"/>
      <c r="M9982" s="140"/>
      <c r="N9982" s="167"/>
      <c r="O9982" s="167"/>
      <c r="P9982" s="142"/>
      <c r="Q9982" s="142"/>
      <c r="R9982" s="142"/>
      <c r="S9982" s="139"/>
    </row>
    <row r="9983" spans="2:19" ht="15.75" customHeight="1" x14ac:dyDescent="0.25">
      <c r="B9983" s="106"/>
      <c r="C9983" s="106"/>
      <c r="D9983" s="139"/>
      <c r="E9983" s="140"/>
      <c r="F9983" s="140"/>
      <c r="G9983" s="140"/>
      <c r="M9983" s="140"/>
      <c r="N9983" s="167"/>
      <c r="O9983" s="167"/>
      <c r="P9983" s="142"/>
      <c r="Q9983" s="142"/>
      <c r="R9983" s="142"/>
      <c r="S9983" s="139"/>
    </row>
    <row r="9984" spans="2:19" ht="15.75" customHeight="1" x14ac:dyDescent="0.25">
      <c r="B9984" s="106"/>
      <c r="C9984" s="106"/>
      <c r="D9984" s="139"/>
      <c r="E9984" s="140"/>
      <c r="F9984" s="140"/>
      <c r="G9984" s="140"/>
      <c r="M9984" s="140"/>
      <c r="N9984" s="167"/>
      <c r="O9984" s="167"/>
      <c r="P9984" s="142"/>
      <c r="Q9984" s="142"/>
      <c r="R9984" s="142"/>
      <c r="S9984" s="139"/>
    </row>
    <row r="9985" spans="2:19" ht="15.75" customHeight="1" x14ac:dyDescent="0.25">
      <c r="B9985" s="106"/>
      <c r="C9985" s="106"/>
      <c r="D9985" s="139"/>
      <c r="E9985" s="140"/>
      <c r="F9985" s="140"/>
      <c r="G9985" s="140"/>
      <c r="M9985" s="140"/>
      <c r="N9985" s="167"/>
      <c r="O9985" s="167"/>
      <c r="P9985" s="142"/>
      <c r="Q9985" s="142"/>
      <c r="R9985" s="142"/>
      <c r="S9985" s="139"/>
    </row>
    <row r="9986" spans="2:19" ht="15.75" customHeight="1" x14ac:dyDescent="0.25">
      <c r="B9986" s="106"/>
      <c r="C9986" s="106"/>
      <c r="D9986" s="139"/>
      <c r="E9986" s="140"/>
      <c r="F9986" s="140"/>
      <c r="G9986" s="140"/>
      <c r="M9986" s="140"/>
      <c r="N9986" s="167"/>
      <c r="O9986" s="167"/>
      <c r="P9986" s="142"/>
      <c r="Q9986" s="142"/>
      <c r="R9986" s="142"/>
      <c r="S9986" s="139"/>
    </row>
    <row r="9987" spans="2:19" ht="15.75" customHeight="1" x14ac:dyDescent="0.25">
      <c r="B9987" s="106"/>
      <c r="C9987" s="106"/>
      <c r="D9987" s="139"/>
      <c r="E9987" s="140"/>
      <c r="F9987" s="140"/>
      <c r="G9987" s="140"/>
      <c r="M9987" s="140"/>
      <c r="N9987" s="167"/>
      <c r="O9987" s="167"/>
      <c r="P9987" s="142"/>
      <c r="Q9987" s="142"/>
      <c r="R9987" s="142"/>
      <c r="S9987" s="139"/>
    </row>
    <row r="9988" spans="2:19" ht="15.75" customHeight="1" x14ac:dyDescent="0.25">
      <c r="B9988" s="106"/>
      <c r="C9988" s="106"/>
      <c r="D9988" s="139"/>
      <c r="E9988" s="140"/>
      <c r="F9988" s="140"/>
      <c r="G9988" s="140"/>
      <c r="M9988" s="140"/>
      <c r="N9988" s="167"/>
      <c r="O9988" s="167"/>
      <c r="P9988" s="142"/>
      <c r="Q9988" s="142"/>
      <c r="R9988" s="142"/>
      <c r="S9988" s="139"/>
    </row>
    <row r="9989" spans="2:19" ht="15.75" customHeight="1" x14ac:dyDescent="0.25">
      <c r="B9989" s="106"/>
      <c r="C9989" s="106"/>
      <c r="D9989" s="139"/>
      <c r="E9989" s="140"/>
      <c r="F9989" s="140"/>
      <c r="G9989" s="140"/>
      <c r="M9989" s="140"/>
      <c r="N9989" s="167"/>
      <c r="O9989" s="167"/>
      <c r="P9989" s="142"/>
      <c r="Q9989" s="142"/>
      <c r="R9989" s="142"/>
      <c r="S9989" s="139"/>
    </row>
    <row r="9990" spans="2:19" ht="15.75" customHeight="1" x14ac:dyDescent="0.25">
      <c r="B9990" s="106"/>
      <c r="C9990" s="106"/>
      <c r="D9990" s="139"/>
      <c r="E9990" s="140"/>
      <c r="F9990" s="140"/>
      <c r="G9990" s="140"/>
      <c r="M9990" s="140"/>
      <c r="N9990" s="167"/>
      <c r="O9990" s="167"/>
      <c r="P9990" s="142"/>
      <c r="Q9990" s="142"/>
      <c r="R9990" s="142"/>
      <c r="S9990" s="139"/>
    </row>
    <row r="9991" spans="2:19" ht="15.75" customHeight="1" x14ac:dyDescent="0.25">
      <c r="B9991" s="106"/>
      <c r="C9991" s="106"/>
      <c r="D9991" s="139"/>
      <c r="E9991" s="140"/>
      <c r="F9991" s="140"/>
      <c r="G9991" s="140"/>
      <c r="M9991" s="140"/>
      <c r="N9991" s="167"/>
      <c r="O9991" s="167"/>
      <c r="P9991" s="142"/>
      <c r="Q9991" s="142"/>
      <c r="R9991" s="142"/>
      <c r="S9991" s="139"/>
    </row>
    <row r="9992" spans="2:19" ht="15.75" customHeight="1" x14ac:dyDescent="0.25">
      <c r="B9992" s="106"/>
      <c r="C9992" s="106"/>
      <c r="D9992" s="139"/>
      <c r="E9992" s="140"/>
      <c r="F9992" s="140"/>
      <c r="G9992" s="140"/>
      <c r="M9992" s="140"/>
      <c r="N9992" s="167"/>
      <c r="O9992" s="167"/>
      <c r="P9992" s="142"/>
      <c r="Q9992" s="142"/>
      <c r="R9992" s="142"/>
      <c r="S9992" s="139"/>
    </row>
    <row r="9993" spans="2:19" ht="15.75" customHeight="1" x14ac:dyDescent="0.25">
      <c r="B9993" s="106"/>
      <c r="C9993" s="106"/>
      <c r="D9993" s="139"/>
      <c r="E9993" s="140"/>
      <c r="F9993" s="140"/>
      <c r="G9993" s="140"/>
      <c r="M9993" s="140"/>
      <c r="N9993" s="167"/>
      <c r="O9993" s="167"/>
      <c r="P9993" s="142"/>
      <c r="Q9993" s="142"/>
      <c r="R9993" s="142"/>
      <c r="S9993" s="139"/>
    </row>
    <row r="9994" spans="2:19" ht="15.75" customHeight="1" x14ac:dyDescent="0.25">
      <c r="B9994" s="106"/>
      <c r="C9994" s="106"/>
      <c r="D9994" s="139"/>
      <c r="E9994" s="140"/>
      <c r="F9994" s="140"/>
      <c r="G9994" s="140"/>
      <c r="M9994" s="140"/>
      <c r="N9994" s="167"/>
      <c r="O9994" s="167"/>
      <c r="P9994" s="142"/>
      <c r="Q9994" s="142"/>
      <c r="R9994" s="142"/>
      <c r="S9994" s="139"/>
    </row>
    <row r="9995" spans="2:19" ht="15.75" customHeight="1" x14ac:dyDescent="0.25">
      <c r="B9995" s="106"/>
      <c r="C9995" s="106"/>
      <c r="D9995" s="139"/>
      <c r="E9995" s="140"/>
      <c r="F9995" s="140"/>
      <c r="G9995" s="140"/>
      <c r="M9995" s="140"/>
      <c r="N9995" s="167"/>
      <c r="O9995" s="167"/>
      <c r="P9995" s="142"/>
      <c r="Q9995" s="142"/>
      <c r="R9995" s="142"/>
      <c r="S9995" s="139"/>
    </row>
    <row r="9996" spans="2:19" ht="15.75" customHeight="1" x14ac:dyDescent="0.25">
      <c r="B9996" s="106"/>
      <c r="C9996" s="106"/>
      <c r="D9996" s="139"/>
      <c r="E9996" s="140"/>
      <c r="F9996" s="140"/>
      <c r="G9996" s="140"/>
      <c r="M9996" s="140"/>
      <c r="N9996" s="167"/>
      <c r="O9996" s="167"/>
      <c r="P9996" s="142"/>
      <c r="Q9996" s="142"/>
      <c r="R9996" s="142"/>
      <c r="S9996" s="139"/>
    </row>
    <row r="9997" spans="2:19" ht="15.75" customHeight="1" x14ac:dyDescent="0.25">
      <c r="B9997" s="106"/>
      <c r="C9997" s="106"/>
      <c r="D9997" s="139"/>
      <c r="E9997" s="140"/>
      <c r="F9997" s="140"/>
      <c r="G9997" s="140"/>
      <c r="M9997" s="140"/>
      <c r="N9997" s="167"/>
      <c r="O9997" s="167"/>
      <c r="P9997" s="142"/>
      <c r="Q9997" s="142"/>
      <c r="R9997" s="142"/>
      <c r="S9997" s="139"/>
    </row>
    <row r="9998" spans="2:19" ht="15.75" customHeight="1" x14ac:dyDescent="0.25">
      <c r="B9998" s="106"/>
      <c r="C9998" s="106"/>
      <c r="D9998" s="139"/>
      <c r="E9998" s="140"/>
      <c r="F9998" s="140"/>
      <c r="G9998" s="140"/>
      <c r="M9998" s="140"/>
      <c r="N9998" s="167"/>
      <c r="O9998" s="167"/>
      <c r="P9998" s="142"/>
      <c r="Q9998" s="142"/>
      <c r="R9998" s="142"/>
      <c r="S9998" s="139"/>
    </row>
    <row r="9999" spans="2:19" ht="15.75" customHeight="1" x14ac:dyDescent="0.25">
      <c r="B9999" s="106"/>
      <c r="C9999" s="106"/>
      <c r="D9999" s="139"/>
      <c r="E9999" s="140"/>
      <c r="F9999" s="140"/>
      <c r="G9999" s="140"/>
      <c r="M9999" s="140"/>
      <c r="N9999" s="167"/>
      <c r="O9999" s="167"/>
      <c r="P9999" s="142"/>
      <c r="Q9999" s="142"/>
      <c r="R9999" s="142"/>
      <c r="S9999" s="139"/>
    </row>
    <row r="10000" spans="2:19" ht="15.75" customHeight="1" x14ac:dyDescent="0.25">
      <c r="B10000" s="106"/>
      <c r="C10000" s="106"/>
      <c r="D10000" s="139"/>
      <c r="E10000" s="140"/>
      <c r="F10000" s="140"/>
      <c r="G10000" s="140"/>
      <c r="M10000" s="140"/>
      <c r="N10000" s="167"/>
      <c r="O10000" s="167"/>
      <c r="P10000" s="142"/>
      <c r="Q10000" s="142"/>
      <c r="R10000" s="142"/>
      <c r="S10000" s="139"/>
    </row>
    <row r="10001" spans="2:19" ht="15.75" customHeight="1" x14ac:dyDescent="0.25">
      <c r="B10001" s="106"/>
      <c r="C10001" s="106"/>
      <c r="D10001" s="139"/>
      <c r="E10001" s="140"/>
      <c r="F10001" s="140"/>
      <c r="G10001" s="140"/>
      <c r="M10001" s="140"/>
      <c r="N10001" s="167"/>
      <c r="O10001" s="167"/>
      <c r="P10001" s="142"/>
      <c r="Q10001" s="142"/>
      <c r="R10001" s="142"/>
      <c r="S10001" s="139"/>
    </row>
    <row r="10002" spans="2:19" ht="15.75" customHeight="1" x14ac:dyDescent="0.25">
      <c r="B10002" s="106"/>
      <c r="C10002" s="106"/>
      <c r="D10002" s="139"/>
      <c r="E10002" s="140"/>
      <c r="F10002" s="140"/>
      <c r="G10002" s="140"/>
      <c r="M10002" s="140"/>
      <c r="N10002" s="167"/>
      <c r="O10002" s="167"/>
      <c r="P10002" s="142"/>
      <c r="Q10002" s="142"/>
      <c r="R10002" s="142"/>
      <c r="S10002" s="139"/>
    </row>
    <row r="10003" spans="2:19" ht="15.75" customHeight="1" x14ac:dyDescent="0.25">
      <c r="B10003" s="106"/>
      <c r="C10003" s="106"/>
      <c r="D10003" s="139"/>
      <c r="E10003" s="140"/>
      <c r="F10003" s="140"/>
      <c r="G10003" s="140"/>
      <c r="M10003" s="140"/>
      <c r="N10003" s="167"/>
      <c r="O10003" s="167"/>
      <c r="P10003" s="142"/>
      <c r="Q10003" s="142"/>
      <c r="R10003" s="142"/>
      <c r="S10003" s="139"/>
    </row>
    <row r="10004" spans="2:19" ht="15.75" customHeight="1" x14ac:dyDescent="0.25">
      <c r="B10004" s="106"/>
      <c r="C10004" s="106"/>
      <c r="D10004" s="139"/>
      <c r="E10004" s="140"/>
      <c r="F10004" s="140"/>
      <c r="G10004" s="140"/>
      <c r="M10004" s="140"/>
      <c r="N10004" s="167"/>
      <c r="O10004" s="167"/>
      <c r="P10004" s="142"/>
      <c r="Q10004" s="142"/>
      <c r="R10004" s="142"/>
      <c r="S10004" s="139"/>
    </row>
    <row r="10005" spans="2:19" ht="15.75" customHeight="1" x14ac:dyDescent="0.25">
      <c r="B10005" s="106"/>
      <c r="C10005" s="106"/>
      <c r="D10005" s="139"/>
      <c r="E10005" s="140"/>
      <c r="F10005" s="140"/>
      <c r="G10005" s="140"/>
      <c r="M10005" s="140"/>
      <c r="N10005" s="167"/>
      <c r="O10005" s="167"/>
      <c r="P10005" s="142"/>
      <c r="Q10005" s="142"/>
      <c r="R10005" s="142"/>
      <c r="S10005" s="139"/>
    </row>
    <row r="10006" spans="2:19" ht="15.75" customHeight="1" x14ac:dyDescent="0.25">
      <c r="B10006" s="106"/>
      <c r="C10006" s="106"/>
      <c r="D10006" s="139"/>
      <c r="E10006" s="140"/>
      <c r="F10006" s="140"/>
      <c r="G10006" s="140"/>
      <c r="M10006" s="140"/>
      <c r="N10006" s="167"/>
      <c r="O10006" s="167"/>
      <c r="P10006" s="142"/>
      <c r="Q10006" s="142"/>
      <c r="R10006" s="142"/>
      <c r="S10006" s="139"/>
    </row>
    <row r="10007" spans="2:19" ht="15.75" customHeight="1" x14ac:dyDescent="0.25">
      <c r="B10007" s="106"/>
      <c r="C10007" s="106"/>
      <c r="D10007" s="139"/>
      <c r="E10007" s="140"/>
      <c r="F10007" s="140"/>
      <c r="G10007" s="140"/>
      <c r="M10007" s="140"/>
      <c r="N10007" s="167"/>
      <c r="O10007" s="167"/>
      <c r="P10007" s="142"/>
      <c r="Q10007" s="142"/>
      <c r="R10007" s="142"/>
      <c r="S10007" s="139"/>
    </row>
    <row r="10008" spans="2:19" ht="15.75" customHeight="1" x14ac:dyDescent="0.25">
      <c r="B10008" s="106"/>
      <c r="C10008" s="106"/>
      <c r="D10008" s="139"/>
      <c r="E10008" s="140"/>
      <c r="F10008" s="140"/>
      <c r="G10008" s="140"/>
      <c r="M10008" s="140"/>
      <c r="N10008" s="167"/>
      <c r="O10008" s="167"/>
      <c r="P10008" s="142"/>
      <c r="Q10008" s="142"/>
      <c r="R10008" s="142"/>
      <c r="S10008" s="139"/>
    </row>
    <row r="10009" spans="2:19" ht="15.75" customHeight="1" x14ac:dyDescent="0.25">
      <c r="B10009" s="106"/>
      <c r="C10009" s="106"/>
      <c r="D10009" s="139"/>
      <c r="E10009" s="140"/>
      <c r="F10009" s="140"/>
      <c r="G10009" s="140"/>
      <c r="M10009" s="140"/>
      <c r="N10009" s="167"/>
      <c r="O10009" s="167"/>
      <c r="P10009" s="142"/>
      <c r="Q10009" s="142"/>
      <c r="R10009" s="142"/>
      <c r="S10009" s="139"/>
    </row>
    <row r="10010" spans="2:19" ht="15.75" customHeight="1" x14ac:dyDescent="0.25">
      <c r="B10010" s="106"/>
      <c r="C10010" s="106"/>
      <c r="D10010" s="139"/>
      <c r="E10010" s="140"/>
      <c r="F10010" s="140"/>
      <c r="G10010" s="140"/>
      <c r="M10010" s="140"/>
      <c r="N10010" s="167"/>
      <c r="O10010" s="167"/>
      <c r="P10010" s="142"/>
      <c r="Q10010" s="142"/>
      <c r="R10010" s="142"/>
      <c r="S10010" s="139"/>
    </row>
    <row r="10011" spans="2:19" ht="15.75" customHeight="1" x14ac:dyDescent="0.25">
      <c r="B10011" s="106"/>
      <c r="C10011" s="106"/>
      <c r="D10011" s="139"/>
      <c r="E10011" s="140"/>
      <c r="F10011" s="140"/>
      <c r="G10011" s="140"/>
      <c r="M10011" s="140"/>
      <c r="N10011" s="167"/>
      <c r="O10011" s="167"/>
      <c r="P10011" s="142"/>
      <c r="Q10011" s="142"/>
      <c r="R10011" s="142"/>
      <c r="S10011" s="139"/>
    </row>
    <row r="10012" spans="2:19" ht="15.75" customHeight="1" x14ac:dyDescent="0.25">
      <c r="B10012" s="106"/>
      <c r="C10012" s="106"/>
      <c r="D10012" s="139"/>
      <c r="E10012" s="140"/>
      <c r="F10012" s="140"/>
      <c r="G10012" s="140"/>
      <c r="M10012" s="140"/>
      <c r="N10012" s="167"/>
      <c r="O10012" s="167"/>
      <c r="P10012" s="142"/>
      <c r="Q10012" s="142"/>
      <c r="R10012" s="142"/>
      <c r="S10012" s="139"/>
    </row>
    <row r="10013" spans="2:19" ht="15.75" customHeight="1" x14ac:dyDescent="0.25">
      <c r="B10013" s="106"/>
      <c r="C10013" s="106"/>
      <c r="D10013" s="139"/>
      <c r="E10013" s="140"/>
      <c r="F10013" s="140"/>
      <c r="G10013" s="140"/>
      <c r="M10013" s="140"/>
      <c r="N10013" s="167"/>
      <c r="O10013" s="167"/>
      <c r="P10013" s="142"/>
      <c r="Q10013" s="142"/>
      <c r="R10013" s="142"/>
      <c r="S10013" s="139"/>
    </row>
    <row r="10014" spans="2:19" ht="15.75" customHeight="1" x14ac:dyDescent="0.25">
      <c r="B10014" s="106"/>
      <c r="C10014" s="106"/>
      <c r="D10014" s="139"/>
      <c r="E10014" s="140"/>
      <c r="F10014" s="140"/>
      <c r="G10014" s="140"/>
      <c r="M10014" s="140"/>
      <c r="N10014" s="167"/>
      <c r="O10014" s="167"/>
      <c r="P10014" s="142"/>
      <c r="Q10014" s="142"/>
      <c r="R10014" s="142"/>
      <c r="S10014" s="139"/>
    </row>
    <row r="10015" spans="2:19" ht="15.75" customHeight="1" x14ac:dyDescent="0.25">
      <c r="B10015" s="106"/>
      <c r="C10015" s="106"/>
      <c r="D10015" s="139"/>
      <c r="E10015" s="140"/>
      <c r="F10015" s="140"/>
      <c r="G10015" s="140"/>
      <c r="M10015" s="140"/>
      <c r="N10015" s="167"/>
      <c r="O10015" s="167"/>
      <c r="P10015" s="142"/>
      <c r="Q10015" s="142"/>
      <c r="R10015" s="142"/>
      <c r="S10015" s="139"/>
    </row>
    <row r="10016" spans="2:19" ht="15.75" customHeight="1" x14ac:dyDescent="0.25">
      <c r="B10016" s="106"/>
      <c r="C10016" s="106"/>
      <c r="D10016" s="139"/>
      <c r="E10016" s="140"/>
      <c r="F10016" s="140"/>
      <c r="G10016" s="140"/>
      <c r="M10016" s="140"/>
      <c r="N10016" s="167"/>
      <c r="O10016" s="167"/>
      <c r="P10016" s="142"/>
      <c r="Q10016" s="142"/>
      <c r="R10016" s="142"/>
      <c r="S10016" s="139"/>
    </row>
    <row r="10017" spans="2:19" ht="15.75" customHeight="1" x14ac:dyDescent="0.25">
      <c r="B10017" s="106"/>
      <c r="C10017" s="106"/>
      <c r="D10017" s="139"/>
      <c r="E10017" s="140"/>
      <c r="F10017" s="140"/>
      <c r="G10017" s="140"/>
      <c r="M10017" s="140"/>
      <c r="N10017" s="167"/>
      <c r="O10017" s="167"/>
      <c r="P10017" s="142"/>
      <c r="Q10017" s="142"/>
      <c r="R10017" s="142"/>
      <c r="S10017" s="139"/>
    </row>
    <row r="10018" spans="2:19" ht="15.75" customHeight="1" x14ac:dyDescent="0.25">
      <c r="B10018" s="106"/>
      <c r="C10018" s="106"/>
      <c r="D10018" s="139"/>
      <c r="E10018" s="140"/>
      <c r="F10018" s="140"/>
      <c r="G10018" s="140"/>
      <c r="M10018" s="140"/>
      <c r="N10018" s="167"/>
      <c r="O10018" s="167"/>
      <c r="P10018" s="142"/>
      <c r="Q10018" s="142"/>
      <c r="R10018" s="142"/>
      <c r="S10018" s="139"/>
    </row>
    <row r="10019" spans="2:19" ht="15.75" customHeight="1" x14ac:dyDescent="0.25">
      <c r="B10019" s="106"/>
      <c r="C10019" s="106"/>
      <c r="D10019" s="139"/>
      <c r="E10019" s="140"/>
      <c r="F10019" s="140"/>
      <c r="G10019" s="140"/>
      <c r="M10019" s="140"/>
      <c r="N10019" s="167"/>
      <c r="O10019" s="167"/>
      <c r="P10019" s="142"/>
      <c r="Q10019" s="142"/>
      <c r="R10019" s="142"/>
      <c r="S10019" s="139"/>
    </row>
    <row r="10020" spans="2:19" ht="15.75" customHeight="1" x14ac:dyDescent="0.25">
      <c r="B10020" s="106"/>
      <c r="C10020" s="106"/>
      <c r="D10020" s="139"/>
      <c r="E10020" s="140"/>
      <c r="F10020" s="140"/>
      <c r="G10020" s="140"/>
      <c r="M10020" s="140"/>
      <c r="N10020" s="167"/>
      <c r="O10020" s="167"/>
      <c r="P10020" s="142"/>
      <c r="Q10020" s="142"/>
      <c r="R10020" s="142"/>
      <c r="S10020" s="139"/>
    </row>
    <row r="10021" spans="2:19" ht="15.75" customHeight="1" x14ac:dyDescent="0.25">
      <c r="B10021" s="106"/>
      <c r="C10021" s="106"/>
      <c r="D10021" s="139"/>
      <c r="E10021" s="140"/>
      <c r="F10021" s="140"/>
      <c r="G10021" s="140"/>
      <c r="M10021" s="140"/>
      <c r="N10021" s="167"/>
      <c r="O10021" s="167"/>
      <c r="P10021" s="142"/>
      <c r="Q10021" s="142"/>
      <c r="R10021" s="142"/>
      <c r="S10021" s="139"/>
    </row>
    <row r="10022" spans="2:19" ht="15.75" customHeight="1" x14ac:dyDescent="0.25">
      <c r="B10022" s="106"/>
      <c r="C10022" s="106"/>
      <c r="D10022" s="139"/>
      <c r="E10022" s="140"/>
      <c r="F10022" s="140"/>
      <c r="G10022" s="140"/>
      <c r="M10022" s="140"/>
      <c r="N10022" s="167"/>
      <c r="O10022" s="167"/>
      <c r="P10022" s="142"/>
      <c r="Q10022" s="142"/>
      <c r="R10022" s="142"/>
      <c r="S10022" s="139"/>
    </row>
    <row r="10023" spans="2:19" ht="15.75" customHeight="1" x14ac:dyDescent="0.25">
      <c r="B10023" s="106"/>
      <c r="C10023" s="106"/>
      <c r="D10023" s="139"/>
      <c r="E10023" s="140"/>
      <c r="F10023" s="140"/>
      <c r="G10023" s="140"/>
      <c r="M10023" s="140"/>
      <c r="N10023" s="167"/>
      <c r="O10023" s="167"/>
      <c r="P10023" s="142"/>
      <c r="Q10023" s="142"/>
      <c r="R10023" s="142"/>
      <c r="S10023" s="139"/>
    </row>
    <row r="10024" spans="2:19" ht="15.75" customHeight="1" x14ac:dyDescent="0.25">
      <c r="B10024" s="106"/>
      <c r="C10024" s="106"/>
      <c r="D10024" s="139"/>
      <c r="E10024" s="140"/>
      <c r="F10024" s="140"/>
      <c r="G10024" s="140"/>
      <c r="M10024" s="140"/>
      <c r="N10024" s="167"/>
      <c r="O10024" s="167"/>
      <c r="P10024" s="142"/>
      <c r="Q10024" s="142"/>
      <c r="R10024" s="142"/>
      <c r="S10024" s="139"/>
    </row>
    <row r="10025" spans="2:19" ht="15.75" customHeight="1" x14ac:dyDescent="0.25">
      <c r="B10025" s="106"/>
      <c r="C10025" s="106"/>
      <c r="D10025" s="139"/>
      <c r="E10025" s="140"/>
      <c r="F10025" s="140"/>
      <c r="G10025" s="140"/>
      <c r="M10025" s="140"/>
      <c r="N10025" s="167"/>
      <c r="O10025" s="167"/>
      <c r="P10025" s="142"/>
      <c r="Q10025" s="142"/>
      <c r="R10025" s="142"/>
      <c r="S10025" s="139"/>
    </row>
    <row r="10026" spans="2:19" ht="15.75" customHeight="1" x14ac:dyDescent="0.25">
      <c r="B10026" s="106"/>
      <c r="C10026" s="106"/>
      <c r="D10026" s="139"/>
      <c r="E10026" s="140"/>
      <c r="F10026" s="140"/>
      <c r="G10026" s="140"/>
      <c r="M10026" s="140"/>
      <c r="N10026" s="167"/>
      <c r="O10026" s="167"/>
      <c r="P10026" s="142"/>
      <c r="Q10026" s="142"/>
      <c r="R10026" s="142"/>
      <c r="S10026" s="139"/>
    </row>
    <row r="10027" spans="2:19" ht="15.75" customHeight="1" x14ac:dyDescent="0.25">
      <c r="B10027" s="106"/>
      <c r="C10027" s="106"/>
      <c r="D10027" s="139"/>
      <c r="E10027" s="140"/>
      <c r="F10027" s="140"/>
      <c r="G10027" s="140"/>
      <c r="M10027" s="140"/>
      <c r="N10027" s="167"/>
      <c r="O10027" s="167"/>
      <c r="P10027" s="142"/>
      <c r="Q10027" s="142"/>
      <c r="R10027" s="142"/>
      <c r="S10027" s="139"/>
    </row>
    <row r="10028" spans="2:19" ht="15.75" customHeight="1" x14ac:dyDescent="0.25">
      <c r="B10028" s="106"/>
      <c r="C10028" s="106"/>
      <c r="D10028" s="139"/>
      <c r="E10028" s="140"/>
      <c r="F10028" s="140"/>
      <c r="G10028" s="140"/>
      <c r="M10028" s="140"/>
      <c r="N10028" s="167"/>
      <c r="O10028" s="167"/>
      <c r="P10028" s="142"/>
      <c r="Q10028" s="142"/>
      <c r="R10028" s="142"/>
      <c r="S10028" s="139"/>
    </row>
    <row r="10029" spans="2:19" ht="15.75" customHeight="1" x14ac:dyDescent="0.25">
      <c r="B10029" s="106"/>
      <c r="C10029" s="106"/>
      <c r="D10029" s="139"/>
      <c r="E10029" s="140"/>
      <c r="F10029" s="140"/>
      <c r="G10029" s="140"/>
      <c r="M10029" s="140"/>
      <c r="N10029" s="167"/>
      <c r="O10029" s="167"/>
      <c r="P10029" s="142"/>
      <c r="Q10029" s="142"/>
      <c r="R10029" s="142"/>
      <c r="S10029" s="139"/>
    </row>
    <row r="10030" spans="2:19" ht="15.75" customHeight="1" x14ac:dyDescent="0.25">
      <c r="B10030" s="106"/>
      <c r="C10030" s="106"/>
      <c r="D10030" s="139"/>
      <c r="E10030" s="140"/>
      <c r="F10030" s="140"/>
      <c r="G10030" s="140"/>
      <c r="M10030" s="140"/>
      <c r="N10030" s="167"/>
      <c r="O10030" s="167"/>
      <c r="P10030" s="142"/>
      <c r="Q10030" s="142"/>
      <c r="R10030" s="142"/>
      <c r="S10030" s="139"/>
    </row>
    <row r="10031" spans="2:19" ht="15.75" customHeight="1" x14ac:dyDescent="0.25">
      <c r="B10031" s="106"/>
      <c r="C10031" s="106"/>
      <c r="D10031" s="139"/>
      <c r="E10031" s="140"/>
      <c r="F10031" s="140"/>
      <c r="G10031" s="140"/>
      <c r="M10031" s="140"/>
      <c r="N10031" s="167"/>
      <c r="O10031" s="167"/>
      <c r="P10031" s="142"/>
      <c r="Q10031" s="142"/>
      <c r="R10031" s="142"/>
      <c r="S10031" s="139"/>
    </row>
    <row r="10032" spans="2:19" ht="15.75" customHeight="1" x14ac:dyDescent="0.25">
      <c r="B10032" s="106"/>
      <c r="C10032" s="106"/>
      <c r="D10032" s="139"/>
      <c r="E10032" s="140"/>
      <c r="F10032" s="140"/>
      <c r="G10032" s="140"/>
      <c r="M10032" s="140"/>
      <c r="N10032" s="167"/>
      <c r="O10032" s="167"/>
      <c r="P10032" s="142"/>
      <c r="Q10032" s="142"/>
      <c r="R10032" s="142"/>
      <c r="S10032" s="139"/>
    </row>
    <row r="10033" spans="2:19" ht="15.75" customHeight="1" x14ac:dyDescent="0.25">
      <c r="B10033" s="106"/>
      <c r="C10033" s="106"/>
      <c r="D10033" s="139"/>
      <c r="E10033" s="140"/>
      <c r="F10033" s="140"/>
      <c r="G10033" s="140"/>
      <c r="M10033" s="140"/>
      <c r="N10033" s="167"/>
      <c r="O10033" s="167"/>
      <c r="P10033" s="142"/>
      <c r="Q10033" s="142"/>
      <c r="R10033" s="142"/>
      <c r="S10033" s="139"/>
    </row>
    <row r="10034" spans="2:19" ht="15.75" customHeight="1" x14ac:dyDescent="0.25">
      <c r="B10034" s="106"/>
      <c r="C10034" s="106"/>
      <c r="D10034" s="139"/>
      <c r="E10034" s="140"/>
      <c r="F10034" s="140"/>
      <c r="G10034" s="140"/>
      <c r="M10034" s="140"/>
      <c r="N10034" s="167"/>
      <c r="O10034" s="167"/>
      <c r="P10034" s="142"/>
      <c r="Q10034" s="142"/>
      <c r="R10034" s="142"/>
      <c r="S10034" s="139"/>
    </row>
    <row r="10035" spans="2:19" ht="15.75" customHeight="1" x14ac:dyDescent="0.25">
      <c r="B10035" s="106"/>
      <c r="C10035" s="106"/>
      <c r="D10035" s="139"/>
      <c r="E10035" s="140"/>
      <c r="F10035" s="140"/>
      <c r="G10035" s="140"/>
      <c r="M10035" s="140"/>
      <c r="N10035" s="167"/>
      <c r="O10035" s="167"/>
      <c r="P10035" s="142"/>
      <c r="Q10035" s="142"/>
      <c r="R10035" s="142"/>
      <c r="S10035" s="139"/>
    </row>
    <row r="10036" spans="2:19" ht="15.75" customHeight="1" x14ac:dyDescent="0.25">
      <c r="B10036" s="106"/>
      <c r="C10036" s="106"/>
      <c r="D10036" s="139"/>
      <c r="E10036" s="140"/>
      <c r="F10036" s="140"/>
      <c r="G10036" s="140"/>
      <c r="M10036" s="140"/>
      <c r="N10036" s="167"/>
      <c r="O10036" s="167"/>
      <c r="P10036" s="142"/>
      <c r="Q10036" s="142"/>
      <c r="R10036" s="142"/>
      <c r="S10036" s="139"/>
    </row>
    <row r="10037" spans="2:19" ht="15.75" customHeight="1" x14ac:dyDescent="0.25">
      <c r="B10037" s="106"/>
      <c r="C10037" s="106"/>
      <c r="D10037" s="139"/>
      <c r="E10037" s="140"/>
      <c r="F10037" s="140"/>
      <c r="G10037" s="140"/>
      <c r="M10037" s="140"/>
      <c r="N10037" s="167"/>
      <c r="O10037" s="167"/>
      <c r="P10037" s="142"/>
      <c r="Q10037" s="142"/>
      <c r="R10037" s="142"/>
      <c r="S10037" s="139"/>
    </row>
    <row r="10038" spans="2:19" ht="15.75" customHeight="1" x14ac:dyDescent="0.25">
      <c r="B10038" s="106"/>
      <c r="C10038" s="106"/>
      <c r="D10038" s="139"/>
      <c r="E10038" s="140"/>
      <c r="F10038" s="140"/>
      <c r="G10038" s="140"/>
      <c r="M10038" s="140"/>
      <c r="N10038" s="167"/>
      <c r="O10038" s="167"/>
      <c r="P10038" s="142"/>
      <c r="Q10038" s="142"/>
      <c r="R10038" s="142"/>
      <c r="S10038" s="139"/>
    </row>
    <row r="10039" spans="2:19" ht="15.75" customHeight="1" x14ac:dyDescent="0.25">
      <c r="B10039" s="106"/>
      <c r="C10039" s="106"/>
      <c r="D10039" s="139"/>
      <c r="E10039" s="140"/>
      <c r="F10039" s="140"/>
      <c r="G10039" s="140"/>
      <c r="M10039" s="140"/>
      <c r="N10039" s="167"/>
      <c r="O10039" s="167"/>
      <c r="P10039" s="142"/>
      <c r="Q10039" s="142"/>
      <c r="R10039" s="142"/>
      <c r="S10039" s="139"/>
    </row>
    <row r="10040" spans="2:19" ht="15.75" customHeight="1" x14ac:dyDescent="0.25">
      <c r="B10040" s="106"/>
      <c r="C10040" s="106"/>
      <c r="D10040" s="139"/>
      <c r="E10040" s="140"/>
      <c r="F10040" s="140"/>
      <c r="G10040" s="140"/>
      <c r="M10040" s="140"/>
      <c r="N10040" s="167"/>
      <c r="O10040" s="167"/>
      <c r="P10040" s="142"/>
      <c r="Q10040" s="142"/>
      <c r="R10040" s="142"/>
      <c r="S10040" s="139"/>
    </row>
    <row r="10041" spans="2:19" ht="15.75" customHeight="1" x14ac:dyDescent="0.25">
      <c r="B10041" s="106"/>
      <c r="C10041" s="106"/>
      <c r="D10041" s="139"/>
      <c r="E10041" s="140"/>
      <c r="F10041" s="140"/>
      <c r="G10041" s="140"/>
      <c r="M10041" s="140"/>
      <c r="N10041" s="167"/>
      <c r="O10041" s="167"/>
      <c r="P10041" s="142"/>
      <c r="Q10041" s="142"/>
      <c r="R10041" s="142"/>
      <c r="S10041" s="139"/>
    </row>
    <row r="10042" spans="2:19" ht="15.75" customHeight="1" x14ac:dyDescent="0.25">
      <c r="B10042" s="106"/>
      <c r="C10042" s="106"/>
      <c r="D10042" s="139"/>
      <c r="E10042" s="140"/>
      <c r="F10042" s="140"/>
      <c r="G10042" s="140"/>
      <c r="M10042" s="140"/>
      <c r="N10042" s="167"/>
      <c r="O10042" s="167"/>
      <c r="P10042" s="142"/>
      <c r="Q10042" s="142"/>
      <c r="R10042" s="142"/>
      <c r="S10042" s="139"/>
    </row>
    <row r="10043" spans="2:19" ht="15.75" customHeight="1" x14ac:dyDescent="0.25">
      <c r="B10043" s="106"/>
      <c r="C10043" s="106"/>
      <c r="D10043" s="139"/>
      <c r="E10043" s="140"/>
      <c r="F10043" s="140"/>
      <c r="G10043" s="140"/>
      <c r="M10043" s="140"/>
      <c r="N10043" s="167"/>
      <c r="O10043" s="167"/>
      <c r="P10043" s="142"/>
      <c r="Q10043" s="142"/>
      <c r="R10043" s="142"/>
      <c r="S10043" s="139"/>
    </row>
    <row r="10044" spans="2:19" ht="15.75" customHeight="1" x14ac:dyDescent="0.25">
      <c r="B10044" s="106"/>
      <c r="C10044" s="106"/>
      <c r="D10044" s="139"/>
      <c r="E10044" s="140"/>
      <c r="F10044" s="140"/>
      <c r="G10044" s="140"/>
      <c r="M10044" s="140"/>
      <c r="N10044" s="167"/>
      <c r="O10044" s="167"/>
      <c r="P10044" s="142"/>
      <c r="Q10044" s="142"/>
      <c r="R10044" s="142"/>
      <c r="S10044" s="139"/>
    </row>
    <row r="10045" spans="2:19" ht="15.75" customHeight="1" x14ac:dyDescent="0.25">
      <c r="B10045" s="106"/>
      <c r="C10045" s="106"/>
      <c r="D10045" s="139"/>
      <c r="E10045" s="140"/>
      <c r="F10045" s="140"/>
      <c r="G10045" s="140"/>
      <c r="M10045" s="140"/>
      <c r="N10045" s="167"/>
      <c r="O10045" s="167"/>
      <c r="P10045" s="142"/>
      <c r="Q10045" s="142"/>
      <c r="R10045" s="142"/>
      <c r="S10045" s="139"/>
    </row>
    <row r="10046" spans="2:19" ht="15.75" customHeight="1" x14ac:dyDescent="0.25">
      <c r="B10046" s="106"/>
      <c r="C10046" s="106"/>
      <c r="D10046" s="139"/>
      <c r="E10046" s="140"/>
      <c r="F10046" s="140"/>
      <c r="G10046" s="140"/>
      <c r="M10046" s="140"/>
      <c r="N10046" s="167"/>
      <c r="O10046" s="167"/>
      <c r="P10046" s="142"/>
      <c r="Q10046" s="142"/>
      <c r="R10046" s="142"/>
      <c r="S10046" s="139"/>
    </row>
    <row r="10047" spans="2:19" ht="15.75" customHeight="1" x14ac:dyDescent="0.25">
      <c r="B10047" s="106"/>
      <c r="C10047" s="106"/>
      <c r="D10047" s="139"/>
      <c r="E10047" s="140"/>
      <c r="F10047" s="140"/>
      <c r="G10047" s="140"/>
      <c r="M10047" s="140"/>
      <c r="N10047" s="167"/>
      <c r="O10047" s="167"/>
      <c r="P10047" s="142"/>
      <c r="Q10047" s="142"/>
      <c r="R10047" s="142"/>
      <c r="S10047" s="139"/>
    </row>
    <row r="10048" spans="2:19" ht="15.75" customHeight="1" x14ac:dyDescent="0.25">
      <c r="B10048" s="106"/>
      <c r="C10048" s="106"/>
      <c r="D10048" s="139"/>
      <c r="E10048" s="140"/>
      <c r="F10048" s="140"/>
      <c r="G10048" s="140"/>
      <c r="M10048" s="140"/>
      <c r="N10048" s="167"/>
      <c r="O10048" s="167"/>
      <c r="P10048" s="142"/>
      <c r="Q10048" s="142"/>
      <c r="R10048" s="142"/>
      <c r="S10048" s="139"/>
    </row>
    <row r="10049" spans="2:19" ht="15.75" customHeight="1" x14ac:dyDescent="0.25">
      <c r="B10049" s="106"/>
      <c r="C10049" s="106"/>
      <c r="D10049" s="139"/>
      <c r="E10049" s="140"/>
      <c r="F10049" s="140"/>
      <c r="G10049" s="140"/>
      <c r="M10049" s="140"/>
      <c r="N10049" s="167"/>
      <c r="O10049" s="167"/>
      <c r="P10049" s="142"/>
      <c r="Q10049" s="142"/>
      <c r="R10049" s="142"/>
      <c r="S10049" s="139"/>
    </row>
    <row r="10050" spans="2:19" ht="15.75" customHeight="1" x14ac:dyDescent="0.25">
      <c r="B10050" s="106"/>
      <c r="C10050" s="106"/>
      <c r="D10050" s="139"/>
      <c r="E10050" s="140"/>
      <c r="F10050" s="140"/>
      <c r="G10050" s="140"/>
      <c r="M10050" s="140"/>
      <c r="N10050" s="167"/>
      <c r="O10050" s="167"/>
      <c r="P10050" s="142"/>
      <c r="Q10050" s="142"/>
      <c r="R10050" s="142"/>
      <c r="S10050" s="139"/>
    </row>
    <row r="10051" spans="2:19" ht="15.75" customHeight="1" x14ac:dyDescent="0.25">
      <c r="B10051" s="106"/>
      <c r="C10051" s="106"/>
      <c r="D10051" s="139"/>
      <c r="E10051" s="140"/>
      <c r="F10051" s="140"/>
      <c r="G10051" s="140"/>
      <c r="M10051" s="140"/>
      <c r="N10051" s="167"/>
      <c r="O10051" s="167"/>
      <c r="P10051" s="142"/>
      <c r="Q10051" s="142"/>
      <c r="R10051" s="142"/>
      <c r="S10051" s="139"/>
    </row>
    <row r="10052" spans="2:19" ht="15.75" customHeight="1" x14ac:dyDescent="0.25">
      <c r="B10052" s="106"/>
      <c r="C10052" s="106"/>
      <c r="D10052" s="139"/>
      <c r="E10052" s="140"/>
      <c r="F10052" s="140"/>
      <c r="G10052" s="140"/>
      <c r="M10052" s="140"/>
      <c r="N10052" s="167"/>
      <c r="O10052" s="167"/>
      <c r="P10052" s="142"/>
      <c r="Q10052" s="142"/>
      <c r="R10052" s="142"/>
      <c r="S10052" s="139"/>
    </row>
    <row r="10053" spans="2:19" ht="15.75" customHeight="1" x14ac:dyDescent="0.25">
      <c r="B10053" s="106"/>
      <c r="C10053" s="106"/>
      <c r="D10053" s="139"/>
      <c r="E10053" s="140"/>
      <c r="F10053" s="140"/>
      <c r="G10053" s="140"/>
      <c r="M10053" s="140"/>
      <c r="N10053" s="167"/>
      <c r="O10053" s="167"/>
      <c r="P10053" s="142"/>
      <c r="Q10053" s="142"/>
      <c r="R10053" s="142"/>
      <c r="S10053" s="139"/>
    </row>
    <row r="10054" spans="2:19" ht="15.75" customHeight="1" x14ac:dyDescent="0.25">
      <c r="B10054" s="106"/>
      <c r="C10054" s="106"/>
      <c r="D10054" s="139"/>
      <c r="E10054" s="140"/>
      <c r="F10054" s="140"/>
      <c r="G10054" s="140"/>
      <c r="M10054" s="140"/>
      <c r="N10054" s="167"/>
      <c r="O10054" s="167"/>
      <c r="P10054" s="142"/>
      <c r="Q10054" s="142"/>
      <c r="R10054" s="142"/>
      <c r="S10054" s="139"/>
    </row>
    <row r="10055" spans="2:19" ht="15.75" customHeight="1" x14ac:dyDescent="0.25">
      <c r="B10055" s="106"/>
      <c r="C10055" s="106"/>
      <c r="D10055" s="139"/>
      <c r="E10055" s="140"/>
      <c r="F10055" s="140"/>
      <c r="G10055" s="140"/>
      <c r="M10055" s="140"/>
      <c r="N10055" s="167"/>
      <c r="O10055" s="167"/>
      <c r="P10055" s="142"/>
      <c r="Q10055" s="142"/>
      <c r="R10055" s="142"/>
      <c r="S10055" s="139"/>
    </row>
    <row r="10056" spans="2:19" ht="15.75" customHeight="1" x14ac:dyDescent="0.25">
      <c r="B10056" s="106"/>
      <c r="C10056" s="106"/>
      <c r="D10056" s="139"/>
      <c r="E10056" s="140"/>
      <c r="F10056" s="140"/>
      <c r="G10056" s="140"/>
      <c r="M10056" s="140"/>
      <c r="N10056" s="167"/>
      <c r="O10056" s="167"/>
      <c r="P10056" s="142"/>
      <c r="Q10056" s="142"/>
      <c r="R10056" s="142"/>
      <c r="S10056" s="139"/>
    </row>
    <row r="10057" spans="2:19" ht="15.75" customHeight="1" x14ac:dyDescent="0.25">
      <c r="B10057" s="106"/>
      <c r="C10057" s="106"/>
      <c r="D10057" s="139"/>
      <c r="E10057" s="140"/>
      <c r="F10057" s="140"/>
      <c r="G10057" s="140"/>
      <c r="M10057" s="140"/>
      <c r="N10057" s="167"/>
      <c r="O10057" s="167"/>
      <c r="P10057" s="142"/>
      <c r="Q10057" s="142"/>
      <c r="R10057" s="142"/>
      <c r="S10057" s="139"/>
    </row>
    <row r="10058" spans="2:19" ht="15.75" customHeight="1" x14ac:dyDescent="0.25">
      <c r="B10058" s="106"/>
      <c r="C10058" s="106"/>
      <c r="D10058" s="139"/>
      <c r="E10058" s="140"/>
      <c r="F10058" s="140"/>
      <c r="G10058" s="140"/>
      <c r="M10058" s="140"/>
      <c r="N10058" s="167"/>
      <c r="O10058" s="167"/>
      <c r="P10058" s="142"/>
      <c r="Q10058" s="142"/>
      <c r="R10058" s="142"/>
      <c r="S10058" s="139"/>
    </row>
    <row r="10059" spans="2:19" ht="15.75" customHeight="1" x14ac:dyDescent="0.25">
      <c r="B10059" s="106"/>
      <c r="C10059" s="106"/>
      <c r="D10059" s="139"/>
      <c r="E10059" s="140"/>
      <c r="F10059" s="140"/>
      <c r="G10059" s="140"/>
      <c r="M10059" s="140"/>
      <c r="N10059" s="167"/>
      <c r="O10059" s="167"/>
      <c r="P10059" s="142"/>
      <c r="Q10059" s="142"/>
      <c r="R10059" s="142"/>
      <c r="S10059" s="139"/>
    </row>
    <row r="10060" spans="2:19" ht="15.75" customHeight="1" x14ac:dyDescent="0.25">
      <c r="B10060" s="106"/>
      <c r="C10060" s="106"/>
      <c r="D10060" s="139"/>
      <c r="E10060" s="140"/>
      <c r="F10060" s="140"/>
      <c r="G10060" s="140"/>
      <c r="M10060" s="140"/>
      <c r="N10060" s="167"/>
      <c r="O10060" s="167"/>
      <c r="P10060" s="142"/>
      <c r="Q10060" s="142"/>
      <c r="R10060" s="142"/>
      <c r="S10060" s="139"/>
    </row>
    <row r="10061" spans="2:19" ht="15.75" customHeight="1" x14ac:dyDescent="0.25">
      <c r="B10061" s="106"/>
      <c r="C10061" s="106"/>
      <c r="D10061" s="139"/>
      <c r="E10061" s="140"/>
      <c r="F10061" s="140"/>
      <c r="G10061" s="140"/>
      <c r="M10061" s="140"/>
      <c r="N10061" s="167"/>
      <c r="O10061" s="167"/>
      <c r="P10061" s="142"/>
      <c r="Q10061" s="142"/>
      <c r="R10061" s="142"/>
      <c r="S10061" s="139"/>
    </row>
    <row r="10062" spans="2:19" ht="15.75" customHeight="1" x14ac:dyDescent="0.25">
      <c r="B10062" s="106"/>
      <c r="C10062" s="106"/>
      <c r="D10062" s="139"/>
      <c r="E10062" s="140"/>
      <c r="F10062" s="140"/>
      <c r="G10062" s="140"/>
      <c r="M10062" s="140"/>
      <c r="N10062" s="167"/>
      <c r="O10062" s="167"/>
      <c r="P10062" s="142"/>
      <c r="Q10062" s="142"/>
      <c r="R10062" s="142"/>
      <c r="S10062" s="139"/>
    </row>
    <row r="10063" spans="2:19" ht="15.75" customHeight="1" x14ac:dyDescent="0.25">
      <c r="B10063" s="106"/>
      <c r="C10063" s="106"/>
      <c r="D10063" s="139"/>
      <c r="E10063" s="140"/>
      <c r="F10063" s="140"/>
      <c r="G10063" s="140"/>
      <c r="M10063" s="140"/>
      <c r="N10063" s="167"/>
      <c r="O10063" s="167"/>
      <c r="P10063" s="142"/>
      <c r="Q10063" s="142"/>
      <c r="R10063" s="142"/>
      <c r="S10063" s="139"/>
    </row>
    <row r="10064" spans="2:19" ht="15.75" customHeight="1" x14ac:dyDescent="0.25">
      <c r="B10064" s="106"/>
      <c r="C10064" s="106"/>
      <c r="D10064" s="139"/>
      <c r="E10064" s="140"/>
      <c r="F10064" s="140"/>
      <c r="G10064" s="140"/>
      <c r="M10064" s="140"/>
      <c r="N10064" s="167"/>
      <c r="O10064" s="167"/>
      <c r="P10064" s="142"/>
      <c r="Q10064" s="142"/>
      <c r="R10064" s="142"/>
      <c r="S10064" s="139"/>
    </row>
    <row r="10065" spans="2:19" ht="15.75" customHeight="1" x14ac:dyDescent="0.25">
      <c r="B10065" s="106"/>
      <c r="C10065" s="106"/>
      <c r="D10065" s="139"/>
      <c r="E10065" s="140"/>
      <c r="F10065" s="140"/>
      <c r="G10065" s="140"/>
      <c r="M10065" s="140"/>
      <c r="N10065" s="167"/>
      <c r="O10065" s="167"/>
      <c r="P10065" s="142"/>
      <c r="Q10065" s="142"/>
      <c r="R10065" s="142"/>
      <c r="S10065" s="139"/>
    </row>
    <row r="10066" spans="2:19" ht="15.75" customHeight="1" x14ac:dyDescent="0.25">
      <c r="B10066" s="106"/>
      <c r="C10066" s="106"/>
      <c r="D10066" s="139"/>
      <c r="E10066" s="140"/>
      <c r="F10066" s="140"/>
      <c r="G10066" s="140"/>
      <c r="M10066" s="140"/>
      <c r="N10066" s="167"/>
      <c r="O10066" s="167"/>
      <c r="P10066" s="142"/>
      <c r="Q10066" s="142"/>
      <c r="R10066" s="142"/>
      <c r="S10066" s="139"/>
    </row>
    <row r="10067" spans="2:19" ht="15.75" customHeight="1" x14ac:dyDescent="0.25">
      <c r="B10067" s="106"/>
      <c r="C10067" s="106"/>
      <c r="D10067" s="139"/>
      <c r="E10067" s="140"/>
      <c r="F10067" s="140"/>
      <c r="G10067" s="140"/>
      <c r="M10067" s="140"/>
      <c r="N10067" s="167"/>
      <c r="O10067" s="167"/>
      <c r="P10067" s="142"/>
      <c r="Q10067" s="142"/>
      <c r="R10067" s="142"/>
      <c r="S10067" s="139"/>
    </row>
    <row r="10068" spans="2:19" ht="15.75" customHeight="1" x14ac:dyDescent="0.25">
      <c r="B10068" s="106"/>
      <c r="C10068" s="106"/>
      <c r="D10068" s="139"/>
      <c r="E10068" s="140"/>
      <c r="F10068" s="140"/>
      <c r="G10068" s="140"/>
      <c r="M10068" s="140"/>
      <c r="N10068" s="167"/>
      <c r="O10068" s="167"/>
      <c r="P10068" s="142"/>
      <c r="Q10068" s="142"/>
      <c r="R10068" s="142"/>
      <c r="S10068" s="139"/>
    </row>
    <row r="10069" spans="2:19" ht="15.75" customHeight="1" x14ac:dyDescent="0.25">
      <c r="B10069" s="106"/>
      <c r="C10069" s="106"/>
      <c r="D10069" s="139"/>
      <c r="E10069" s="140"/>
      <c r="F10069" s="140"/>
      <c r="G10069" s="140"/>
      <c r="M10069" s="140"/>
      <c r="N10069" s="167"/>
      <c r="O10069" s="167"/>
      <c r="P10069" s="142"/>
      <c r="Q10069" s="142"/>
      <c r="R10069" s="142"/>
      <c r="S10069" s="139"/>
    </row>
    <row r="10070" spans="2:19" ht="15.75" customHeight="1" x14ac:dyDescent="0.25">
      <c r="B10070" s="106"/>
      <c r="C10070" s="106"/>
      <c r="D10070" s="139"/>
      <c r="E10070" s="140"/>
      <c r="F10070" s="140"/>
      <c r="G10070" s="140"/>
      <c r="M10070" s="140"/>
      <c r="N10070" s="167"/>
      <c r="O10070" s="167"/>
      <c r="P10070" s="142"/>
      <c r="Q10070" s="142"/>
      <c r="R10070" s="142"/>
      <c r="S10070" s="139"/>
    </row>
    <row r="10071" spans="2:19" ht="15.75" customHeight="1" x14ac:dyDescent="0.25">
      <c r="B10071" s="106"/>
      <c r="C10071" s="106"/>
      <c r="D10071" s="139"/>
      <c r="E10071" s="140"/>
      <c r="F10071" s="140"/>
      <c r="G10071" s="140"/>
      <c r="M10071" s="140"/>
      <c r="N10071" s="167"/>
      <c r="O10071" s="167"/>
      <c r="P10071" s="142"/>
      <c r="Q10071" s="142"/>
      <c r="R10071" s="142"/>
      <c r="S10071" s="139"/>
    </row>
    <row r="10072" spans="2:19" ht="15.75" customHeight="1" x14ac:dyDescent="0.25">
      <c r="B10072" s="106"/>
      <c r="C10072" s="106"/>
      <c r="D10072" s="139"/>
      <c r="E10072" s="140"/>
      <c r="F10072" s="140"/>
      <c r="G10072" s="140"/>
      <c r="M10072" s="140"/>
      <c r="N10072" s="167"/>
      <c r="O10072" s="167"/>
      <c r="P10072" s="142"/>
      <c r="Q10072" s="142"/>
      <c r="R10072" s="142"/>
      <c r="S10072" s="139"/>
    </row>
    <row r="10073" spans="2:19" ht="15.75" customHeight="1" x14ac:dyDescent="0.25">
      <c r="B10073" s="106"/>
      <c r="C10073" s="106"/>
      <c r="D10073" s="139"/>
      <c r="E10073" s="140"/>
      <c r="F10073" s="140"/>
      <c r="G10073" s="140"/>
      <c r="M10073" s="140"/>
      <c r="N10073" s="167"/>
      <c r="O10073" s="167"/>
      <c r="P10073" s="142"/>
      <c r="Q10073" s="142"/>
      <c r="R10073" s="142"/>
      <c r="S10073" s="139"/>
    </row>
    <row r="10074" spans="2:19" ht="15.75" customHeight="1" x14ac:dyDescent="0.25">
      <c r="B10074" s="106"/>
      <c r="C10074" s="106"/>
      <c r="D10074" s="139"/>
      <c r="E10074" s="140"/>
      <c r="F10074" s="140"/>
      <c r="G10074" s="140"/>
      <c r="M10074" s="140"/>
      <c r="N10074" s="167"/>
      <c r="O10074" s="167"/>
      <c r="P10074" s="142"/>
      <c r="Q10074" s="142"/>
      <c r="R10074" s="142"/>
      <c r="S10074" s="139"/>
    </row>
    <row r="10075" spans="2:19" ht="15.75" customHeight="1" x14ac:dyDescent="0.25">
      <c r="B10075" s="106"/>
      <c r="C10075" s="106"/>
      <c r="D10075" s="139"/>
      <c r="E10075" s="140"/>
      <c r="F10075" s="140"/>
      <c r="G10075" s="140"/>
      <c r="M10075" s="140"/>
      <c r="N10075" s="167"/>
      <c r="O10075" s="167"/>
      <c r="P10075" s="142"/>
      <c r="Q10075" s="142"/>
      <c r="R10075" s="142"/>
      <c r="S10075" s="139"/>
    </row>
    <row r="10076" spans="2:19" ht="15.75" customHeight="1" x14ac:dyDescent="0.25">
      <c r="B10076" s="106"/>
      <c r="C10076" s="106"/>
      <c r="D10076" s="139"/>
      <c r="E10076" s="140"/>
      <c r="F10076" s="140"/>
      <c r="G10076" s="140"/>
      <c r="M10076" s="140"/>
      <c r="N10076" s="167"/>
      <c r="O10076" s="167"/>
      <c r="P10076" s="142"/>
      <c r="Q10076" s="142"/>
      <c r="R10076" s="142"/>
      <c r="S10076" s="139"/>
    </row>
    <row r="10077" spans="2:19" ht="15.75" customHeight="1" x14ac:dyDescent="0.25">
      <c r="B10077" s="106"/>
      <c r="C10077" s="106"/>
      <c r="D10077" s="139"/>
      <c r="E10077" s="140"/>
      <c r="F10077" s="140"/>
      <c r="G10077" s="140"/>
      <c r="M10077" s="140"/>
      <c r="N10077" s="167"/>
      <c r="O10077" s="167"/>
      <c r="P10077" s="142"/>
      <c r="Q10077" s="142"/>
      <c r="R10077" s="142"/>
      <c r="S10077" s="139"/>
    </row>
    <row r="10078" spans="2:19" ht="15.75" customHeight="1" x14ac:dyDescent="0.25">
      <c r="B10078" s="106"/>
      <c r="C10078" s="106"/>
      <c r="D10078" s="139"/>
      <c r="E10078" s="140"/>
      <c r="F10078" s="140"/>
      <c r="G10078" s="140"/>
      <c r="M10078" s="140"/>
      <c r="N10078" s="167"/>
      <c r="O10078" s="167"/>
      <c r="P10078" s="142"/>
      <c r="Q10078" s="142"/>
      <c r="R10078" s="142"/>
      <c r="S10078" s="139"/>
    </row>
    <row r="10079" spans="2:19" ht="15.75" customHeight="1" x14ac:dyDescent="0.25">
      <c r="B10079" s="106"/>
      <c r="C10079" s="106"/>
      <c r="D10079" s="139"/>
      <c r="E10079" s="140"/>
      <c r="F10079" s="140"/>
      <c r="G10079" s="140"/>
      <c r="M10079" s="140"/>
      <c r="N10079" s="167"/>
      <c r="O10079" s="167"/>
      <c r="P10079" s="142"/>
      <c r="Q10079" s="142"/>
      <c r="R10079" s="142"/>
      <c r="S10079" s="139"/>
    </row>
    <row r="10080" spans="2:19" ht="15.75" customHeight="1" x14ac:dyDescent="0.25">
      <c r="B10080" s="106"/>
      <c r="C10080" s="106"/>
      <c r="D10080" s="139"/>
      <c r="E10080" s="140"/>
      <c r="F10080" s="140"/>
      <c r="G10080" s="140"/>
      <c r="M10080" s="140"/>
      <c r="N10080" s="167"/>
      <c r="O10080" s="167"/>
      <c r="P10080" s="142"/>
      <c r="Q10080" s="142"/>
      <c r="R10080" s="142"/>
      <c r="S10080" s="139"/>
    </row>
    <row r="10081" spans="2:19" ht="15.75" customHeight="1" x14ac:dyDescent="0.25">
      <c r="B10081" s="106"/>
      <c r="C10081" s="106"/>
      <c r="D10081" s="139"/>
      <c r="E10081" s="140"/>
      <c r="F10081" s="140"/>
      <c r="G10081" s="140"/>
      <c r="M10081" s="140"/>
      <c r="N10081" s="167"/>
      <c r="O10081" s="167"/>
      <c r="P10081" s="142"/>
      <c r="Q10081" s="142"/>
      <c r="R10081" s="142"/>
      <c r="S10081" s="139"/>
    </row>
    <row r="10082" spans="2:19" ht="15.75" customHeight="1" x14ac:dyDescent="0.25">
      <c r="B10082" s="106"/>
      <c r="C10082" s="106"/>
      <c r="D10082" s="139"/>
      <c r="E10082" s="140"/>
      <c r="F10082" s="140"/>
      <c r="G10082" s="140"/>
      <c r="M10082" s="140"/>
      <c r="N10082" s="167"/>
      <c r="O10082" s="167"/>
      <c r="P10082" s="142"/>
      <c r="Q10082" s="142"/>
      <c r="R10082" s="142"/>
      <c r="S10082" s="139"/>
    </row>
    <row r="10083" spans="2:19" ht="15.75" customHeight="1" x14ac:dyDescent="0.25">
      <c r="B10083" s="106"/>
      <c r="C10083" s="106"/>
      <c r="D10083" s="139"/>
      <c r="E10083" s="140"/>
      <c r="F10083" s="140"/>
      <c r="G10083" s="140"/>
      <c r="M10083" s="140"/>
      <c r="N10083" s="167"/>
      <c r="O10083" s="167"/>
      <c r="P10083" s="142"/>
      <c r="Q10083" s="142"/>
      <c r="R10083" s="142"/>
      <c r="S10083" s="139"/>
    </row>
    <row r="10084" spans="2:19" ht="15.75" customHeight="1" x14ac:dyDescent="0.25">
      <c r="B10084" s="106"/>
      <c r="C10084" s="106"/>
      <c r="D10084" s="139"/>
      <c r="E10084" s="140"/>
      <c r="F10084" s="140"/>
      <c r="G10084" s="140"/>
      <c r="M10084" s="140"/>
      <c r="N10084" s="167"/>
      <c r="O10084" s="167"/>
      <c r="P10084" s="142"/>
      <c r="Q10084" s="142"/>
      <c r="R10084" s="142"/>
      <c r="S10084" s="139"/>
    </row>
    <row r="10085" spans="2:19" ht="15.75" customHeight="1" x14ac:dyDescent="0.25">
      <c r="B10085" s="106"/>
      <c r="C10085" s="106"/>
      <c r="D10085" s="139"/>
      <c r="E10085" s="140"/>
      <c r="F10085" s="140"/>
      <c r="G10085" s="140"/>
      <c r="M10085" s="140"/>
      <c r="N10085" s="167"/>
      <c r="O10085" s="167"/>
      <c r="P10085" s="142"/>
      <c r="Q10085" s="142"/>
      <c r="R10085" s="142"/>
      <c r="S10085" s="139"/>
    </row>
    <row r="10086" spans="2:19" ht="15.75" customHeight="1" x14ac:dyDescent="0.25">
      <c r="B10086" s="106"/>
      <c r="C10086" s="106"/>
      <c r="D10086" s="139"/>
      <c r="E10086" s="140"/>
      <c r="F10086" s="140"/>
      <c r="G10086" s="140"/>
      <c r="M10086" s="140"/>
      <c r="N10086" s="167"/>
      <c r="O10086" s="167"/>
      <c r="P10086" s="142"/>
      <c r="Q10086" s="142"/>
      <c r="R10086" s="142"/>
      <c r="S10086" s="139"/>
    </row>
    <row r="10087" spans="2:19" ht="15.75" customHeight="1" x14ac:dyDescent="0.25">
      <c r="B10087" s="106"/>
      <c r="C10087" s="106"/>
      <c r="D10087" s="139"/>
      <c r="E10087" s="140"/>
      <c r="F10087" s="140"/>
      <c r="G10087" s="140"/>
      <c r="M10087" s="140"/>
      <c r="N10087" s="167"/>
      <c r="O10087" s="167"/>
      <c r="P10087" s="142"/>
      <c r="Q10087" s="142"/>
      <c r="R10087" s="142"/>
      <c r="S10087" s="139"/>
    </row>
    <row r="10088" spans="2:19" ht="15.75" customHeight="1" x14ac:dyDescent="0.25">
      <c r="B10088" s="106"/>
      <c r="C10088" s="106"/>
      <c r="D10088" s="139"/>
      <c r="E10088" s="140"/>
      <c r="F10088" s="140"/>
      <c r="G10088" s="140"/>
      <c r="M10088" s="140"/>
      <c r="N10088" s="167"/>
      <c r="O10088" s="167"/>
      <c r="P10088" s="142"/>
      <c r="Q10088" s="142"/>
      <c r="R10088" s="142"/>
      <c r="S10088" s="139"/>
    </row>
    <row r="10089" spans="2:19" ht="15.75" customHeight="1" x14ac:dyDescent="0.25">
      <c r="B10089" s="106"/>
      <c r="C10089" s="106"/>
      <c r="D10089" s="139"/>
      <c r="E10089" s="140"/>
      <c r="F10089" s="140"/>
      <c r="G10089" s="140"/>
      <c r="M10089" s="140"/>
      <c r="N10089" s="167"/>
      <c r="O10089" s="167"/>
      <c r="P10089" s="142"/>
      <c r="Q10089" s="142"/>
      <c r="R10089" s="142"/>
      <c r="S10089" s="139"/>
    </row>
    <row r="10090" spans="2:19" ht="15.75" customHeight="1" x14ac:dyDescent="0.25">
      <c r="B10090" s="106"/>
      <c r="C10090" s="106"/>
      <c r="D10090" s="139"/>
      <c r="E10090" s="140"/>
      <c r="F10090" s="140"/>
      <c r="G10090" s="140"/>
      <c r="M10090" s="140"/>
      <c r="N10090" s="167"/>
      <c r="O10090" s="167"/>
      <c r="P10090" s="142"/>
      <c r="Q10090" s="142"/>
      <c r="R10090" s="142"/>
      <c r="S10090" s="139"/>
    </row>
    <row r="10091" spans="2:19" ht="15.75" customHeight="1" x14ac:dyDescent="0.25">
      <c r="B10091" s="106"/>
      <c r="C10091" s="106"/>
      <c r="D10091" s="139"/>
      <c r="E10091" s="140"/>
      <c r="F10091" s="140"/>
      <c r="G10091" s="140"/>
      <c r="M10091" s="140"/>
      <c r="N10091" s="167"/>
      <c r="O10091" s="167"/>
      <c r="P10091" s="142"/>
      <c r="Q10091" s="142"/>
      <c r="R10091" s="142"/>
      <c r="S10091" s="139"/>
    </row>
    <row r="10092" spans="2:19" ht="15.75" customHeight="1" x14ac:dyDescent="0.25">
      <c r="B10092" s="106"/>
      <c r="C10092" s="106"/>
      <c r="D10092" s="139"/>
      <c r="E10092" s="140"/>
      <c r="F10092" s="140"/>
      <c r="G10092" s="140"/>
      <c r="M10092" s="140"/>
      <c r="N10092" s="167"/>
      <c r="O10092" s="167"/>
      <c r="P10092" s="142"/>
      <c r="Q10092" s="142"/>
      <c r="R10092" s="142"/>
      <c r="S10092" s="139"/>
    </row>
    <row r="10093" spans="2:19" ht="15.75" customHeight="1" x14ac:dyDescent="0.25">
      <c r="B10093" s="106"/>
      <c r="C10093" s="106"/>
      <c r="D10093" s="139"/>
      <c r="E10093" s="140"/>
      <c r="F10093" s="140"/>
      <c r="G10093" s="140"/>
      <c r="M10093" s="140"/>
      <c r="N10093" s="167"/>
      <c r="O10093" s="167"/>
      <c r="P10093" s="142"/>
      <c r="Q10093" s="142"/>
      <c r="R10093" s="142"/>
      <c r="S10093" s="139"/>
    </row>
    <row r="10094" spans="2:19" ht="15.75" customHeight="1" x14ac:dyDescent="0.25">
      <c r="B10094" s="106"/>
      <c r="C10094" s="106"/>
      <c r="D10094" s="139"/>
      <c r="E10094" s="140"/>
      <c r="F10094" s="140"/>
      <c r="G10094" s="140"/>
      <c r="M10094" s="140"/>
      <c r="N10094" s="167"/>
      <c r="O10094" s="167"/>
      <c r="P10094" s="142"/>
      <c r="Q10094" s="142"/>
      <c r="R10094" s="142"/>
      <c r="S10094" s="139"/>
    </row>
    <row r="10095" spans="2:19" ht="15.75" customHeight="1" x14ac:dyDescent="0.25">
      <c r="B10095" s="106"/>
      <c r="C10095" s="106"/>
      <c r="D10095" s="139"/>
      <c r="E10095" s="140"/>
      <c r="F10095" s="140"/>
      <c r="G10095" s="140"/>
      <c r="M10095" s="140"/>
      <c r="N10095" s="167"/>
      <c r="O10095" s="167"/>
      <c r="P10095" s="142"/>
      <c r="Q10095" s="142"/>
      <c r="R10095" s="142"/>
      <c r="S10095" s="139"/>
    </row>
    <row r="10096" spans="2:19" ht="15.75" customHeight="1" x14ac:dyDescent="0.25">
      <c r="B10096" s="106"/>
      <c r="C10096" s="106"/>
      <c r="D10096" s="139"/>
      <c r="E10096" s="140"/>
      <c r="F10096" s="140"/>
      <c r="G10096" s="140"/>
      <c r="M10096" s="140"/>
      <c r="N10096" s="167"/>
      <c r="O10096" s="167"/>
      <c r="P10096" s="142"/>
      <c r="Q10096" s="142"/>
      <c r="R10096" s="142"/>
      <c r="S10096" s="139"/>
    </row>
    <row r="10097" spans="2:19" ht="15.75" customHeight="1" x14ac:dyDescent="0.25">
      <c r="B10097" s="106"/>
      <c r="C10097" s="106"/>
      <c r="D10097" s="139"/>
      <c r="E10097" s="140"/>
      <c r="F10097" s="140"/>
      <c r="G10097" s="140"/>
      <c r="M10097" s="140"/>
      <c r="N10097" s="167"/>
      <c r="O10097" s="167"/>
      <c r="P10097" s="142"/>
      <c r="Q10097" s="142"/>
      <c r="R10097" s="142"/>
      <c r="S10097" s="139"/>
    </row>
    <row r="10098" spans="2:19" ht="15.75" customHeight="1" x14ac:dyDescent="0.25">
      <c r="B10098" s="106"/>
      <c r="C10098" s="106"/>
      <c r="D10098" s="139"/>
      <c r="E10098" s="140"/>
      <c r="F10098" s="140"/>
      <c r="G10098" s="140"/>
      <c r="M10098" s="140"/>
      <c r="N10098" s="167"/>
      <c r="O10098" s="167"/>
      <c r="P10098" s="142"/>
      <c r="Q10098" s="142"/>
      <c r="R10098" s="142"/>
      <c r="S10098" s="139"/>
    </row>
    <row r="10099" spans="2:19" ht="15.75" customHeight="1" x14ac:dyDescent="0.25">
      <c r="B10099" s="106"/>
      <c r="C10099" s="106"/>
      <c r="D10099" s="139"/>
      <c r="E10099" s="140"/>
      <c r="F10099" s="140"/>
      <c r="G10099" s="140"/>
      <c r="M10099" s="140"/>
      <c r="N10099" s="167"/>
      <c r="O10099" s="167"/>
      <c r="P10099" s="142"/>
      <c r="Q10099" s="142"/>
      <c r="R10099" s="142"/>
      <c r="S10099" s="139"/>
    </row>
    <row r="10100" spans="2:19" ht="15.75" customHeight="1" x14ac:dyDescent="0.25">
      <c r="B10100" s="106"/>
      <c r="C10100" s="106"/>
      <c r="D10100" s="139"/>
      <c r="E10100" s="140"/>
      <c r="F10100" s="140"/>
      <c r="G10100" s="140"/>
      <c r="M10100" s="140"/>
      <c r="N10100" s="167"/>
      <c r="O10100" s="167"/>
      <c r="P10100" s="142"/>
      <c r="Q10100" s="142"/>
      <c r="R10100" s="142"/>
      <c r="S10100" s="139"/>
    </row>
    <row r="10101" spans="2:19" ht="15.75" customHeight="1" x14ac:dyDescent="0.25">
      <c r="B10101" s="106"/>
      <c r="C10101" s="106"/>
      <c r="D10101" s="139"/>
      <c r="E10101" s="140"/>
      <c r="F10101" s="140"/>
      <c r="G10101" s="140"/>
      <c r="M10101" s="140"/>
      <c r="N10101" s="167"/>
      <c r="O10101" s="167"/>
      <c r="P10101" s="142"/>
      <c r="Q10101" s="142"/>
      <c r="R10101" s="142"/>
      <c r="S10101" s="139"/>
    </row>
    <row r="10102" spans="2:19" ht="15.75" customHeight="1" x14ac:dyDescent="0.25">
      <c r="B10102" s="106"/>
      <c r="C10102" s="106"/>
      <c r="D10102" s="139"/>
      <c r="E10102" s="140"/>
      <c r="F10102" s="140"/>
      <c r="G10102" s="140"/>
      <c r="M10102" s="140"/>
      <c r="N10102" s="167"/>
      <c r="O10102" s="167"/>
      <c r="P10102" s="142"/>
      <c r="Q10102" s="142"/>
      <c r="R10102" s="142"/>
      <c r="S10102" s="139"/>
    </row>
    <row r="10103" spans="2:19" ht="15.75" customHeight="1" x14ac:dyDescent="0.25">
      <c r="B10103" s="106"/>
      <c r="C10103" s="106"/>
      <c r="D10103" s="139"/>
      <c r="E10103" s="140"/>
      <c r="F10103" s="140"/>
      <c r="G10103" s="140"/>
      <c r="M10103" s="140"/>
      <c r="N10103" s="167"/>
      <c r="O10103" s="167"/>
      <c r="P10103" s="142"/>
      <c r="Q10103" s="142"/>
      <c r="R10103" s="142"/>
      <c r="S10103" s="139"/>
    </row>
    <row r="10104" spans="2:19" ht="15.75" customHeight="1" x14ac:dyDescent="0.25">
      <c r="B10104" s="106"/>
      <c r="C10104" s="106"/>
      <c r="D10104" s="139"/>
      <c r="E10104" s="140"/>
      <c r="F10104" s="140"/>
      <c r="G10104" s="140"/>
      <c r="M10104" s="140"/>
      <c r="N10104" s="167"/>
      <c r="O10104" s="167"/>
      <c r="P10104" s="142"/>
      <c r="Q10104" s="142"/>
      <c r="R10104" s="142"/>
      <c r="S10104" s="139"/>
    </row>
    <row r="10105" spans="2:19" ht="15.75" customHeight="1" x14ac:dyDescent="0.25">
      <c r="B10105" s="106"/>
      <c r="C10105" s="106"/>
      <c r="D10105" s="139"/>
      <c r="E10105" s="140"/>
      <c r="F10105" s="140"/>
      <c r="G10105" s="140"/>
      <c r="M10105" s="140"/>
      <c r="N10105" s="167"/>
      <c r="O10105" s="167"/>
      <c r="P10105" s="142"/>
      <c r="Q10105" s="142"/>
      <c r="R10105" s="142"/>
      <c r="S10105" s="139"/>
    </row>
    <row r="10106" spans="2:19" ht="15.75" customHeight="1" x14ac:dyDescent="0.25">
      <c r="B10106" s="106"/>
      <c r="C10106" s="106"/>
      <c r="D10106" s="139"/>
      <c r="E10106" s="140"/>
      <c r="F10106" s="140"/>
      <c r="G10106" s="140"/>
      <c r="M10106" s="140"/>
      <c r="N10106" s="167"/>
      <c r="O10106" s="167"/>
      <c r="P10106" s="142"/>
      <c r="Q10106" s="142"/>
      <c r="R10106" s="142"/>
      <c r="S10106" s="139"/>
    </row>
    <row r="10107" spans="2:19" ht="15.75" customHeight="1" x14ac:dyDescent="0.25">
      <c r="B10107" s="106"/>
      <c r="C10107" s="106"/>
      <c r="D10107" s="139"/>
      <c r="E10107" s="140"/>
      <c r="F10107" s="140"/>
      <c r="G10107" s="140"/>
      <c r="M10107" s="140"/>
      <c r="N10107" s="167"/>
      <c r="O10107" s="167"/>
      <c r="P10107" s="142"/>
      <c r="Q10107" s="142"/>
      <c r="R10107" s="142"/>
      <c r="S10107" s="139"/>
    </row>
    <row r="10108" spans="2:19" ht="15.75" customHeight="1" x14ac:dyDescent="0.25">
      <c r="B10108" s="106"/>
      <c r="C10108" s="106"/>
      <c r="D10108" s="139"/>
      <c r="E10108" s="140"/>
      <c r="F10108" s="140"/>
      <c r="G10108" s="140"/>
      <c r="M10108" s="140"/>
      <c r="N10108" s="167"/>
      <c r="O10108" s="167"/>
      <c r="P10108" s="142"/>
      <c r="Q10108" s="142"/>
      <c r="R10108" s="142"/>
      <c r="S10108" s="139"/>
    </row>
    <row r="10109" spans="2:19" ht="15.75" customHeight="1" x14ac:dyDescent="0.25">
      <c r="B10109" s="106"/>
      <c r="C10109" s="106"/>
      <c r="D10109" s="139"/>
      <c r="E10109" s="140"/>
      <c r="F10109" s="140"/>
      <c r="G10109" s="140"/>
      <c r="M10109" s="140"/>
      <c r="N10109" s="167"/>
      <c r="O10109" s="167"/>
      <c r="P10109" s="142"/>
      <c r="Q10109" s="142"/>
      <c r="R10109" s="142"/>
      <c r="S10109" s="139"/>
    </row>
    <row r="10110" spans="2:19" ht="15.75" customHeight="1" x14ac:dyDescent="0.25">
      <c r="B10110" s="106"/>
      <c r="C10110" s="106"/>
      <c r="D10110" s="139"/>
      <c r="E10110" s="140"/>
      <c r="F10110" s="140"/>
      <c r="G10110" s="140"/>
      <c r="M10110" s="140"/>
      <c r="N10110" s="167"/>
      <c r="O10110" s="167"/>
      <c r="P10110" s="142"/>
      <c r="Q10110" s="142"/>
      <c r="R10110" s="142"/>
      <c r="S10110" s="139"/>
    </row>
    <row r="10111" spans="2:19" ht="15.75" customHeight="1" x14ac:dyDescent="0.25">
      <c r="B10111" s="106"/>
      <c r="C10111" s="106"/>
      <c r="D10111" s="139"/>
      <c r="E10111" s="140"/>
      <c r="F10111" s="140"/>
      <c r="G10111" s="140"/>
      <c r="M10111" s="140"/>
      <c r="N10111" s="167"/>
      <c r="O10111" s="167"/>
      <c r="P10111" s="142"/>
      <c r="Q10111" s="142"/>
      <c r="R10111" s="142"/>
      <c r="S10111" s="139"/>
    </row>
    <row r="10112" spans="2:19" ht="15.75" customHeight="1" x14ac:dyDescent="0.25">
      <c r="B10112" s="106"/>
      <c r="C10112" s="106"/>
      <c r="D10112" s="139"/>
      <c r="E10112" s="140"/>
      <c r="F10112" s="140"/>
      <c r="G10112" s="140"/>
      <c r="M10112" s="140"/>
      <c r="N10112" s="167"/>
      <c r="O10112" s="167"/>
      <c r="P10112" s="142"/>
      <c r="Q10112" s="142"/>
      <c r="R10112" s="142"/>
      <c r="S10112" s="139"/>
    </row>
    <row r="10113" spans="2:19" ht="15.75" customHeight="1" x14ac:dyDescent="0.25">
      <c r="B10113" s="106"/>
      <c r="C10113" s="106"/>
      <c r="D10113" s="139"/>
      <c r="E10113" s="140"/>
      <c r="F10113" s="140"/>
      <c r="G10113" s="140"/>
      <c r="M10113" s="140"/>
      <c r="N10113" s="167"/>
      <c r="O10113" s="167"/>
      <c r="P10113" s="142"/>
      <c r="Q10113" s="142"/>
      <c r="R10113" s="142"/>
      <c r="S10113" s="139"/>
    </row>
    <row r="10114" spans="2:19" ht="15.75" customHeight="1" x14ac:dyDescent="0.25">
      <c r="B10114" s="106"/>
      <c r="C10114" s="106"/>
      <c r="D10114" s="139"/>
      <c r="E10114" s="140"/>
      <c r="F10114" s="140"/>
      <c r="G10114" s="140"/>
      <c r="M10114" s="140"/>
      <c r="N10114" s="167"/>
      <c r="O10114" s="167"/>
      <c r="P10114" s="142"/>
      <c r="Q10114" s="142"/>
      <c r="R10114" s="142"/>
      <c r="S10114" s="139"/>
    </row>
    <row r="10115" spans="2:19" ht="15.75" customHeight="1" x14ac:dyDescent="0.25">
      <c r="B10115" s="106"/>
      <c r="C10115" s="106"/>
      <c r="D10115" s="139"/>
      <c r="E10115" s="140"/>
      <c r="F10115" s="140"/>
      <c r="G10115" s="140"/>
      <c r="M10115" s="140"/>
      <c r="N10115" s="167"/>
      <c r="O10115" s="167"/>
      <c r="P10115" s="142"/>
      <c r="Q10115" s="142"/>
      <c r="R10115" s="142"/>
      <c r="S10115" s="139"/>
    </row>
    <row r="10116" spans="2:19" ht="15.75" customHeight="1" x14ac:dyDescent="0.25">
      <c r="B10116" s="106"/>
      <c r="C10116" s="106"/>
      <c r="D10116" s="139"/>
      <c r="E10116" s="140"/>
      <c r="F10116" s="140"/>
      <c r="G10116" s="140"/>
      <c r="M10116" s="140"/>
      <c r="N10116" s="167"/>
      <c r="O10116" s="167"/>
      <c r="P10116" s="142"/>
      <c r="Q10116" s="142"/>
      <c r="R10116" s="142"/>
      <c r="S10116" s="139"/>
    </row>
    <row r="10117" spans="2:19" ht="15.75" customHeight="1" x14ac:dyDescent="0.25">
      <c r="B10117" s="106"/>
      <c r="C10117" s="106"/>
      <c r="D10117" s="139"/>
      <c r="E10117" s="140"/>
      <c r="F10117" s="140"/>
      <c r="G10117" s="140"/>
      <c r="M10117" s="140"/>
      <c r="N10117" s="167"/>
      <c r="O10117" s="167"/>
      <c r="P10117" s="142"/>
      <c r="Q10117" s="142"/>
      <c r="R10117" s="142"/>
      <c r="S10117" s="139"/>
    </row>
    <row r="10118" spans="2:19" ht="15.75" customHeight="1" x14ac:dyDescent="0.25">
      <c r="B10118" s="106"/>
      <c r="C10118" s="106"/>
      <c r="D10118" s="139"/>
      <c r="E10118" s="140"/>
      <c r="F10118" s="140"/>
      <c r="G10118" s="140"/>
      <c r="M10118" s="140"/>
      <c r="N10118" s="167"/>
      <c r="O10118" s="167"/>
      <c r="P10118" s="142"/>
      <c r="Q10118" s="142"/>
      <c r="R10118" s="142"/>
      <c r="S10118" s="139"/>
    </row>
    <row r="10119" spans="2:19" ht="15.75" customHeight="1" x14ac:dyDescent="0.25">
      <c r="B10119" s="106"/>
      <c r="C10119" s="106"/>
      <c r="D10119" s="139"/>
      <c r="E10119" s="140"/>
      <c r="F10119" s="140"/>
      <c r="G10119" s="140"/>
      <c r="M10119" s="140"/>
      <c r="N10119" s="167"/>
      <c r="O10119" s="167"/>
      <c r="P10119" s="142"/>
      <c r="Q10119" s="142"/>
      <c r="R10119" s="142"/>
      <c r="S10119" s="139"/>
    </row>
    <row r="10120" spans="2:19" ht="15.75" customHeight="1" x14ac:dyDescent="0.25">
      <c r="B10120" s="106"/>
      <c r="C10120" s="106"/>
      <c r="D10120" s="139"/>
      <c r="E10120" s="140"/>
      <c r="F10120" s="140"/>
      <c r="G10120" s="140"/>
      <c r="M10120" s="140"/>
      <c r="N10120" s="167"/>
      <c r="O10120" s="167"/>
      <c r="P10120" s="142"/>
      <c r="Q10120" s="142"/>
      <c r="R10120" s="142"/>
      <c r="S10120" s="139"/>
    </row>
    <row r="10121" spans="2:19" ht="15.75" customHeight="1" x14ac:dyDescent="0.25">
      <c r="B10121" s="106"/>
      <c r="C10121" s="106"/>
      <c r="D10121" s="139"/>
      <c r="E10121" s="140"/>
      <c r="F10121" s="140"/>
      <c r="G10121" s="140"/>
      <c r="M10121" s="140"/>
      <c r="N10121" s="167"/>
      <c r="O10121" s="167"/>
      <c r="P10121" s="142"/>
      <c r="Q10121" s="142"/>
      <c r="R10121" s="142"/>
      <c r="S10121" s="139"/>
    </row>
    <row r="10122" spans="2:19" ht="15.75" customHeight="1" x14ac:dyDescent="0.25">
      <c r="B10122" s="106"/>
      <c r="C10122" s="106"/>
      <c r="D10122" s="139"/>
      <c r="E10122" s="140"/>
      <c r="F10122" s="140"/>
      <c r="G10122" s="140"/>
      <c r="M10122" s="140"/>
      <c r="N10122" s="167"/>
      <c r="O10122" s="167"/>
      <c r="P10122" s="142"/>
      <c r="Q10122" s="142"/>
      <c r="R10122" s="142"/>
      <c r="S10122" s="139"/>
    </row>
    <row r="10123" spans="2:19" ht="15.75" customHeight="1" x14ac:dyDescent="0.25">
      <c r="B10123" s="106"/>
      <c r="C10123" s="106"/>
      <c r="D10123" s="139"/>
      <c r="E10123" s="140"/>
      <c r="F10123" s="140"/>
      <c r="G10123" s="140"/>
      <c r="M10123" s="140"/>
      <c r="N10123" s="167"/>
      <c r="O10123" s="167"/>
      <c r="P10123" s="142"/>
      <c r="Q10123" s="142"/>
      <c r="R10123" s="142"/>
      <c r="S10123" s="139"/>
    </row>
    <row r="10124" spans="2:19" ht="15.75" customHeight="1" x14ac:dyDescent="0.25">
      <c r="B10124" s="106"/>
      <c r="C10124" s="106"/>
      <c r="D10124" s="139"/>
      <c r="E10124" s="140"/>
      <c r="F10124" s="140"/>
      <c r="G10124" s="140"/>
      <c r="M10124" s="140"/>
      <c r="N10124" s="167"/>
      <c r="O10124" s="167"/>
      <c r="P10124" s="142"/>
      <c r="Q10124" s="142"/>
      <c r="R10124" s="142"/>
      <c r="S10124" s="139"/>
    </row>
    <row r="10125" spans="2:19" ht="15.75" customHeight="1" x14ac:dyDescent="0.25">
      <c r="B10125" s="106"/>
      <c r="C10125" s="106"/>
      <c r="D10125" s="139"/>
      <c r="E10125" s="140"/>
      <c r="F10125" s="140"/>
      <c r="G10125" s="140"/>
      <c r="M10125" s="140"/>
      <c r="N10125" s="167"/>
      <c r="O10125" s="167"/>
      <c r="P10125" s="142"/>
      <c r="Q10125" s="142"/>
      <c r="R10125" s="142"/>
      <c r="S10125" s="139"/>
    </row>
    <row r="10126" spans="2:19" ht="15.75" customHeight="1" x14ac:dyDescent="0.25">
      <c r="B10126" s="106"/>
      <c r="C10126" s="106"/>
      <c r="D10126" s="139"/>
      <c r="E10126" s="140"/>
      <c r="F10126" s="140"/>
      <c r="G10126" s="140"/>
      <c r="M10126" s="140"/>
      <c r="N10126" s="167"/>
      <c r="O10126" s="167"/>
      <c r="P10126" s="142"/>
      <c r="Q10126" s="142"/>
      <c r="R10126" s="142"/>
      <c r="S10126" s="139"/>
    </row>
    <row r="10127" spans="2:19" ht="15.75" customHeight="1" x14ac:dyDescent="0.25">
      <c r="B10127" s="106"/>
      <c r="C10127" s="106"/>
      <c r="D10127" s="139"/>
      <c r="E10127" s="140"/>
      <c r="F10127" s="140"/>
      <c r="G10127" s="140"/>
      <c r="M10127" s="140"/>
      <c r="N10127" s="167"/>
      <c r="O10127" s="167"/>
      <c r="P10127" s="142"/>
      <c r="Q10127" s="142"/>
      <c r="R10127" s="142"/>
      <c r="S10127" s="139"/>
    </row>
    <row r="10128" spans="2:19" ht="15.75" customHeight="1" x14ac:dyDescent="0.25">
      <c r="B10128" s="106"/>
      <c r="C10128" s="106"/>
      <c r="D10128" s="139"/>
      <c r="E10128" s="140"/>
      <c r="F10128" s="140"/>
      <c r="G10128" s="140"/>
      <c r="M10128" s="140"/>
      <c r="N10128" s="167"/>
      <c r="O10128" s="167"/>
      <c r="P10128" s="142"/>
      <c r="Q10128" s="142"/>
      <c r="R10128" s="142"/>
      <c r="S10128" s="139"/>
    </row>
    <row r="10129" spans="2:19" ht="15.75" customHeight="1" x14ac:dyDescent="0.25">
      <c r="B10129" s="106"/>
      <c r="C10129" s="106"/>
      <c r="D10129" s="139"/>
      <c r="E10129" s="140"/>
      <c r="F10129" s="140"/>
      <c r="G10129" s="140"/>
      <c r="M10129" s="140"/>
      <c r="N10129" s="167"/>
      <c r="O10129" s="167"/>
      <c r="P10129" s="142"/>
      <c r="Q10129" s="142"/>
      <c r="R10129" s="142"/>
      <c r="S10129" s="139"/>
    </row>
    <row r="10130" spans="2:19" ht="15.75" customHeight="1" x14ac:dyDescent="0.25">
      <c r="B10130" s="106"/>
      <c r="C10130" s="106"/>
      <c r="D10130" s="139"/>
      <c r="E10130" s="140"/>
      <c r="F10130" s="140"/>
      <c r="G10130" s="140"/>
      <c r="M10130" s="140"/>
      <c r="N10130" s="167"/>
      <c r="O10130" s="167"/>
      <c r="P10130" s="142"/>
      <c r="Q10130" s="142"/>
      <c r="R10130" s="142"/>
      <c r="S10130" s="139"/>
    </row>
    <row r="10131" spans="2:19" ht="15.75" customHeight="1" x14ac:dyDescent="0.25">
      <c r="B10131" s="106"/>
      <c r="C10131" s="106"/>
      <c r="D10131" s="139"/>
      <c r="E10131" s="140"/>
      <c r="F10131" s="140"/>
      <c r="G10131" s="140"/>
      <c r="M10131" s="140"/>
      <c r="N10131" s="167"/>
      <c r="O10131" s="167"/>
      <c r="P10131" s="142"/>
      <c r="Q10131" s="142"/>
      <c r="R10131" s="142"/>
      <c r="S10131" s="139"/>
    </row>
    <row r="10132" spans="2:19" ht="15.75" customHeight="1" x14ac:dyDescent="0.25">
      <c r="B10132" s="106"/>
      <c r="C10132" s="106"/>
      <c r="D10132" s="139"/>
      <c r="E10132" s="140"/>
      <c r="F10132" s="140"/>
      <c r="G10132" s="140"/>
      <c r="M10132" s="140"/>
      <c r="N10132" s="167"/>
      <c r="O10132" s="167"/>
      <c r="P10132" s="142"/>
      <c r="Q10132" s="142"/>
      <c r="R10132" s="142"/>
      <c r="S10132" s="139"/>
    </row>
    <row r="10133" spans="2:19" ht="15.75" customHeight="1" x14ac:dyDescent="0.25">
      <c r="B10133" s="106"/>
      <c r="C10133" s="106"/>
      <c r="D10133" s="139"/>
      <c r="E10133" s="140"/>
      <c r="F10133" s="140"/>
      <c r="G10133" s="140"/>
      <c r="M10133" s="140"/>
      <c r="N10133" s="167"/>
      <c r="O10133" s="167"/>
      <c r="P10133" s="142"/>
      <c r="Q10133" s="142"/>
      <c r="R10133" s="142"/>
      <c r="S10133" s="139"/>
    </row>
    <row r="10134" spans="2:19" ht="15.75" customHeight="1" x14ac:dyDescent="0.25">
      <c r="B10134" s="106"/>
      <c r="C10134" s="106"/>
      <c r="D10134" s="139"/>
      <c r="E10134" s="140"/>
      <c r="F10134" s="140"/>
      <c r="G10134" s="140"/>
      <c r="M10134" s="140"/>
      <c r="N10134" s="167"/>
      <c r="O10134" s="167"/>
      <c r="P10134" s="142"/>
      <c r="Q10134" s="142"/>
      <c r="R10134" s="142"/>
      <c r="S10134" s="139"/>
    </row>
    <row r="10135" spans="2:19" ht="15.75" customHeight="1" x14ac:dyDescent="0.25">
      <c r="B10135" s="106"/>
      <c r="C10135" s="106"/>
      <c r="D10135" s="139"/>
      <c r="E10135" s="140"/>
      <c r="F10135" s="140"/>
      <c r="G10135" s="140"/>
      <c r="M10135" s="140"/>
      <c r="N10135" s="167"/>
      <c r="O10135" s="167"/>
      <c r="P10135" s="142"/>
      <c r="Q10135" s="142"/>
      <c r="R10135" s="142"/>
      <c r="S10135" s="139"/>
    </row>
    <row r="10136" spans="2:19" ht="15.75" customHeight="1" x14ac:dyDescent="0.25">
      <c r="B10136" s="106"/>
      <c r="C10136" s="106"/>
      <c r="D10136" s="139"/>
      <c r="E10136" s="140"/>
      <c r="F10136" s="140"/>
      <c r="G10136" s="140"/>
      <c r="M10136" s="140"/>
      <c r="N10136" s="167"/>
      <c r="O10136" s="167"/>
      <c r="P10136" s="142"/>
      <c r="Q10136" s="142"/>
      <c r="R10136" s="142"/>
      <c r="S10136" s="139"/>
    </row>
    <row r="10137" spans="2:19" ht="15.75" customHeight="1" x14ac:dyDescent="0.25">
      <c r="B10137" s="106"/>
      <c r="C10137" s="106"/>
      <c r="D10137" s="139"/>
      <c r="E10137" s="140"/>
      <c r="F10137" s="140"/>
      <c r="G10137" s="140"/>
      <c r="M10137" s="140"/>
      <c r="N10137" s="167"/>
      <c r="O10137" s="167"/>
      <c r="P10137" s="142"/>
      <c r="Q10137" s="142"/>
      <c r="R10137" s="142"/>
      <c r="S10137" s="139"/>
    </row>
    <row r="10138" spans="2:19" ht="15.75" customHeight="1" x14ac:dyDescent="0.25">
      <c r="B10138" s="106"/>
      <c r="C10138" s="106"/>
      <c r="D10138" s="139"/>
      <c r="E10138" s="140"/>
      <c r="F10138" s="140"/>
      <c r="G10138" s="140"/>
      <c r="M10138" s="140"/>
      <c r="N10138" s="167"/>
      <c r="O10138" s="167"/>
      <c r="P10138" s="142"/>
      <c r="Q10138" s="142"/>
      <c r="R10138" s="142"/>
      <c r="S10138" s="139"/>
    </row>
    <row r="10139" spans="2:19" ht="15.75" customHeight="1" x14ac:dyDescent="0.25">
      <c r="B10139" s="106"/>
      <c r="C10139" s="106"/>
      <c r="D10139" s="139"/>
      <c r="E10139" s="140"/>
      <c r="F10139" s="140"/>
      <c r="G10139" s="140"/>
      <c r="M10139" s="140"/>
      <c r="N10139" s="167"/>
      <c r="O10139" s="167"/>
      <c r="P10139" s="142"/>
      <c r="Q10139" s="142"/>
      <c r="R10139" s="142"/>
      <c r="S10139" s="139"/>
    </row>
    <row r="10140" spans="2:19" ht="15.75" customHeight="1" x14ac:dyDescent="0.25">
      <c r="B10140" s="106"/>
      <c r="C10140" s="106"/>
      <c r="D10140" s="139"/>
      <c r="E10140" s="140"/>
      <c r="F10140" s="140"/>
      <c r="G10140" s="140"/>
      <c r="M10140" s="140"/>
      <c r="N10140" s="167"/>
      <c r="O10140" s="167"/>
      <c r="P10140" s="142"/>
      <c r="Q10140" s="142"/>
      <c r="R10140" s="142"/>
      <c r="S10140" s="139"/>
    </row>
    <row r="10141" spans="2:19" ht="15.75" customHeight="1" x14ac:dyDescent="0.25">
      <c r="B10141" s="106"/>
      <c r="C10141" s="106"/>
      <c r="D10141" s="139"/>
      <c r="E10141" s="140"/>
      <c r="F10141" s="140"/>
      <c r="G10141" s="140"/>
      <c r="M10141" s="140"/>
      <c r="N10141" s="167"/>
      <c r="O10141" s="167"/>
      <c r="P10141" s="142"/>
      <c r="Q10141" s="142"/>
      <c r="R10141" s="142"/>
      <c r="S10141" s="139"/>
    </row>
    <row r="10142" spans="2:19" ht="15.75" customHeight="1" x14ac:dyDescent="0.25">
      <c r="B10142" s="106"/>
      <c r="C10142" s="106"/>
      <c r="D10142" s="139"/>
      <c r="E10142" s="140"/>
      <c r="F10142" s="140"/>
      <c r="G10142" s="140"/>
      <c r="M10142" s="140"/>
      <c r="N10142" s="167"/>
      <c r="O10142" s="167"/>
      <c r="P10142" s="142"/>
      <c r="Q10142" s="142"/>
      <c r="R10142" s="142"/>
      <c r="S10142" s="139"/>
    </row>
    <row r="10143" spans="2:19" ht="15.75" customHeight="1" x14ac:dyDescent="0.25">
      <c r="B10143" s="106"/>
      <c r="C10143" s="106"/>
      <c r="D10143" s="139"/>
      <c r="E10143" s="140"/>
      <c r="F10143" s="140"/>
      <c r="G10143" s="140"/>
      <c r="M10143" s="140"/>
      <c r="N10143" s="167"/>
      <c r="O10143" s="167"/>
      <c r="P10143" s="142"/>
      <c r="Q10143" s="142"/>
      <c r="R10143" s="142"/>
      <c r="S10143" s="139"/>
    </row>
    <row r="10144" spans="2:19" ht="15.75" customHeight="1" x14ac:dyDescent="0.25">
      <c r="B10144" s="106"/>
      <c r="C10144" s="106"/>
      <c r="D10144" s="139"/>
      <c r="E10144" s="140"/>
      <c r="F10144" s="140"/>
      <c r="G10144" s="140"/>
      <c r="M10144" s="140"/>
      <c r="N10144" s="167"/>
      <c r="O10144" s="167"/>
      <c r="P10144" s="142"/>
      <c r="Q10144" s="142"/>
      <c r="R10144" s="142"/>
      <c r="S10144" s="139"/>
    </row>
    <row r="10145" spans="2:19" ht="15.75" customHeight="1" x14ac:dyDescent="0.25">
      <c r="B10145" s="106"/>
      <c r="C10145" s="106"/>
      <c r="D10145" s="139"/>
      <c r="E10145" s="140"/>
      <c r="F10145" s="140"/>
      <c r="G10145" s="140"/>
      <c r="M10145" s="140"/>
      <c r="N10145" s="167"/>
      <c r="O10145" s="167"/>
      <c r="P10145" s="142"/>
      <c r="Q10145" s="142"/>
      <c r="R10145" s="142"/>
      <c r="S10145" s="139"/>
    </row>
    <row r="10146" spans="2:19" ht="15.75" customHeight="1" x14ac:dyDescent="0.25">
      <c r="B10146" s="106"/>
      <c r="C10146" s="106"/>
      <c r="D10146" s="139"/>
      <c r="E10146" s="140"/>
      <c r="F10146" s="140"/>
      <c r="G10146" s="140"/>
      <c r="M10146" s="140"/>
      <c r="N10146" s="167"/>
      <c r="O10146" s="167"/>
      <c r="P10146" s="142"/>
      <c r="Q10146" s="142"/>
      <c r="R10146" s="142"/>
      <c r="S10146" s="139"/>
    </row>
    <row r="10147" spans="2:19" ht="15.75" customHeight="1" x14ac:dyDescent="0.25">
      <c r="B10147" s="106"/>
      <c r="C10147" s="106"/>
      <c r="D10147" s="139"/>
      <c r="E10147" s="140"/>
      <c r="F10147" s="140"/>
      <c r="G10147" s="140"/>
      <c r="M10147" s="140"/>
      <c r="N10147" s="167"/>
      <c r="O10147" s="167"/>
      <c r="P10147" s="142"/>
      <c r="Q10147" s="142"/>
      <c r="R10147" s="142"/>
      <c r="S10147" s="139"/>
    </row>
    <row r="10148" spans="2:19" ht="15.75" customHeight="1" x14ac:dyDescent="0.25">
      <c r="B10148" s="106"/>
      <c r="C10148" s="106"/>
      <c r="D10148" s="139"/>
      <c r="E10148" s="140"/>
      <c r="F10148" s="140"/>
      <c r="G10148" s="140"/>
      <c r="M10148" s="140"/>
      <c r="N10148" s="167"/>
      <c r="O10148" s="167"/>
      <c r="P10148" s="142"/>
      <c r="Q10148" s="142"/>
      <c r="R10148" s="142"/>
      <c r="S10148" s="139"/>
    </row>
    <row r="10149" spans="2:19" ht="15.75" customHeight="1" x14ac:dyDescent="0.25">
      <c r="B10149" s="106"/>
      <c r="C10149" s="106"/>
      <c r="D10149" s="139"/>
      <c r="E10149" s="140"/>
      <c r="F10149" s="140"/>
      <c r="G10149" s="140"/>
      <c r="M10149" s="140"/>
      <c r="N10149" s="167"/>
      <c r="O10149" s="167"/>
      <c r="P10149" s="142"/>
      <c r="Q10149" s="142"/>
      <c r="R10149" s="142"/>
      <c r="S10149" s="139"/>
    </row>
    <row r="10150" spans="2:19" ht="15.75" customHeight="1" x14ac:dyDescent="0.25">
      <c r="B10150" s="106"/>
      <c r="C10150" s="106"/>
      <c r="D10150" s="139"/>
      <c r="E10150" s="140"/>
      <c r="F10150" s="140"/>
      <c r="G10150" s="140"/>
      <c r="M10150" s="140"/>
      <c r="N10150" s="167"/>
      <c r="O10150" s="167"/>
      <c r="P10150" s="142"/>
      <c r="Q10150" s="142"/>
      <c r="R10150" s="142"/>
      <c r="S10150" s="139"/>
    </row>
    <row r="10151" spans="2:19" ht="15.75" customHeight="1" x14ac:dyDescent="0.25">
      <c r="B10151" s="106"/>
      <c r="C10151" s="106"/>
      <c r="D10151" s="139"/>
      <c r="E10151" s="140"/>
      <c r="F10151" s="140"/>
      <c r="G10151" s="140"/>
      <c r="M10151" s="140"/>
      <c r="N10151" s="167"/>
      <c r="O10151" s="167"/>
      <c r="P10151" s="142"/>
      <c r="Q10151" s="142"/>
      <c r="R10151" s="142"/>
      <c r="S10151" s="139"/>
    </row>
    <row r="10152" spans="2:19" ht="15.75" customHeight="1" x14ac:dyDescent="0.25">
      <c r="B10152" s="106"/>
      <c r="C10152" s="106"/>
      <c r="D10152" s="139"/>
      <c r="E10152" s="140"/>
      <c r="F10152" s="140"/>
      <c r="G10152" s="140"/>
      <c r="M10152" s="140"/>
      <c r="N10152" s="167"/>
      <c r="O10152" s="167"/>
      <c r="P10152" s="142"/>
      <c r="Q10152" s="142"/>
      <c r="R10152" s="142"/>
      <c r="S10152" s="139"/>
    </row>
    <row r="10153" spans="2:19" ht="15.75" customHeight="1" x14ac:dyDescent="0.25">
      <c r="B10153" s="106"/>
      <c r="C10153" s="106"/>
      <c r="D10153" s="139"/>
      <c r="E10153" s="140"/>
      <c r="F10153" s="140"/>
      <c r="G10153" s="140"/>
      <c r="M10153" s="140"/>
      <c r="N10153" s="167"/>
      <c r="O10153" s="167"/>
      <c r="P10153" s="142"/>
      <c r="Q10153" s="142"/>
      <c r="R10153" s="142"/>
      <c r="S10153" s="139"/>
    </row>
    <row r="10154" spans="2:19" ht="15.75" customHeight="1" x14ac:dyDescent="0.25">
      <c r="B10154" s="106"/>
      <c r="C10154" s="106"/>
      <c r="D10154" s="139"/>
      <c r="E10154" s="140"/>
      <c r="F10154" s="140"/>
      <c r="G10154" s="140"/>
      <c r="M10154" s="140"/>
      <c r="N10154" s="167"/>
      <c r="O10154" s="167"/>
      <c r="P10154" s="142"/>
      <c r="Q10154" s="142"/>
      <c r="R10154" s="142"/>
      <c r="S10154" s="139"/>
    </row>
    <row r="10155" spans="2:19" ht="15.75" customHeight="1" x14ac:dyDescent="0.25">
      <c r="B10155" s="106"/>
      <c r="C10155" s="106"/>
      <c r="D10155" s="139"/>
      <c r="E10155" s="140"/>
      <c r="F10155" s="140"/>
      <c r="G10155" s="140"/>
      <c r="M10155" s="140"/>
      <c r="N10155" s="167"/>
      <c r="O10155" s="167"/>
      <c r="P10155" s="142"/>
      <c r="Q10155" s="142"/>
      <c r="R10155" s="142"/>
      <c r="S10155" s="139"/>
    </row>
    <row r="10156" spans="2:19" ht="15.75" customHeight="1" x14ac:dyDescent="0.25">
      <c r="B10156" s="106"/>
      <c r="C10156" s="106"/>
      <c r="D10156" s="139"/>
      <c r="E10156" s="140"/>
      <c r="F10156" s="140"/>
      <c r="G10156" s="140"/>
      <c r="M10156" s="140"/>
      <c r="N10156" s="167"/>
      <c r="O10156" s="167"/>
      <c r="P10156" s="142"/>
      <c r="Q10156" s="142"/>
      <c r="R10156" s="142"/>
      <c r="S10156" s="139"/>
    </row>
    <row r="10157" spans="2:19" ht="15.75" customHeight="1" x14ac:dyDescent="0.25">
      <c r="B10157" s="106"/>
      <c r="C10157" s="106"/>
      <c r="D10157" s="139"/>
      <c r="E10157" s="140"/>
      <c r="F10157" s="140"/>
      <c r="G10157" s="140"/>
      <c r="M10157" s="140"/>
      <c r="N10157" s="167"/>
      <c r="O10157" s="167"/>
      <c r="P10157" s="142"/>
      <c r="Q10157" s="142"/>
      <c r="R10157" s="142"/>
      <c r="S10157" s="139"/>
    </row>
    <row r="10158" spans="2:19" ht="15.75" customHeight="1" x14ac:dyDescent="0.25">
      <c r="B10158" s="106"/>
      <c r="C10158" s="106"/>
      <c r="D10158" s="139"/>
      <c r="E10158" s="140"/>
      <c r="F10158" s="140"/>
      <c r="G10158" s="140"/>
      <c r="M10158" s="140"/>
      <c r="N10158" s="167"/>
      <c r="O10158" s="167"/>
      <c r="P10158" s="142"/>
      <c r="Q10158" s="142"/>
      <c r="R10158" s="142"/>
      <c r="S10158" s="139"/>
    </row>
    <row r="10159" spans="2:19" ht="15.75" customHeight="1" x14ac:dyDescent="0.25">
      <c r="B10159" s="106"/>
      <c r="C10159" s="106"/>
      <c r="D10159" s="139"/>
      <c r="E10159" s="140"/>
      <c r="F10159" s="140"/>
      <c r="G10159" s="140"/>
      <c r="M10159" s="140"/>
      <c r="N10159" s="167"/>
      <c r="O10159" s="167"/>
      <c r="P10159" s="142"/>
      <c r="Q10159" s="142"/>
      <c r="R10159" s="142"/>
      <c r="S10159" s="139"/>
    </row>
    <row r="10160" spans="2:19" ht="15.75" customHeight="1" x14ac:dyDescent="0.25">
      <c r="B10160" s="106"/>
      <c r="C10160" s="106"/>
      <c r="D10160" s="139"/>
      <c r="E10160" s="140"/>
      <c r="F10160" s="140"/>
      <c r="G10160" s="140"/>
      <c r="M10160" s="140"/>
      <c r="N10160" s="167"/>
      <c r="O10160" s="167"/>
      <c r="P10160" s="142"/>
      <c r="Q10160" s="142"/>
      <c r="R10160" s="142"/>
      <c r="S10160" s="139"/>
    </row>
    <row r="10161" spans="2:19" ht="15.75" customHeight="1" x14ac:dyDescent="0.25">
      <c r="B10161" s="106"/>
      <c r="C10161" s="106"/>
      <c r="D10161" s="139"/>
      <c r="E10161" s="140"/>
      <c r="F10161" s="140"/>
      <c r="G10161" s="140"/>
      <c r="M10161" s="140"/>
      <c r="N10161" s="167"/>
      <c r="O10161" s="167"/>
      <c r="P10161" s="142"/>
      <c r="Q10161" s="142"/>
      <c r="R10161" s="142"/>
      <c r="S10161" s="139"/>
    </row>
    <row r="10162" spans="2:19" ht="15.75" customHeight="1" x14ac:dyDescent="0.25">
      <c r="B10162" s="106"/>
      <c r="C10162" s="106"/>
      <c r="D10162" s="139"/>
      <c r="E10162" s="140"/>
      <c r="F10162" s="140"/>
      <c r="G10162" s="140"/>
      <c r="M10162" s="140"/>
      <c r="N10162" s="167"/>
      <c r="O10162" s="167"/>
      <c r="P10162" s="142"/>
      <c r="Q10162" s="142"/>
      <c r="R10162" s="142"/>
      <c r="S10162" s="139"/>
    </row>
    <row r="10163" spans="2:19" ht="15.75" customHeight="1" x14ac:dyDescent="0.25">
      <c r="B10163" s="106"/>
      <c r="C10163" s="106"/>
      <c r="D10163" s="139"/>
      <c r="E10163" s="140"/>
      <c r="F10163" s="140"/>
      <c r="G10163" s="140"/>
      <c r="M10163" s="140"/>
      <c r="N10163" s="167"/>
      <c r="O10163" s="167"/>
      <c r="P10163" s="142"/>
      <c r="Q10163" s="142"/>
      <c r="R10163" s="142"/>
      <c r="S10163" s="139"/>
    </row>
    <row r="10164" spans="2:19" ht="15.75" customHeight="1" x14ac:dyDescent="0.25">
      <c r="B10164" s="106"/>
      <c r="C10164" s="106"/>
      <c r="D10164" s="139"/>
      <c r="E10164" s="140"/>
      <c r="F10164" s="140"/>
      <c r="G10164" s="140"/>
      <c r="M10164" s="140"/>
      <c r="N10164" s="167"/>
      <c r="O10164" s="167"/>
      <c r="P10164" s="142"/>
      <c r="Q10164" s="142"/>
      <c r="R10164" s="142"/>
      <c r="S10164" s="139"/>
    </row>
    <row r="10165" spans="2:19" ht="15.75" customHeight="1" x14ac:dyDescent="0.25">
      <c r="B10165" s="106"/>
      <c r="C10165" s="106"/>
      <c r="D10165" s="139"/>
      <c r="E10165" s="140"/>
      <c r="F10165" s="140"/>
      <c r="G10165" s="140"/>
      <c r="M10165" s="140"/>
      <c r="N10165" s="167"/>
      <c r="O10165" s="167"/>
      <c r="P10165" s="142"/>
      <c r="Q10165" s="142"/>
      <c r="R10165" s="142"/>
      <c r="S10165" s="139"/>
    </row>
    <row r="10166" spans="2:19" ht="15.75" customHeight="1" x14ac:dyDescent="0.25">
      <c r="B10166" s="106"/>
      <c r="C10166" s="106"/>
      <c r="D10166" s="139"/>
      <c r="E10166" s="140"/>
      <c r="F10166" s="140"/>
      <c r="G10166" s="140"/>
      <c r="M10166" s="140"/>
      <c r="N10166" s="167"/>
      <c r="O10166" s="167"/>
      <c r="P10166" s="142"/>
      <c r="Q10166" s="142"/>
      <c r="R10166" s="142"/>
      <c r="S10166" s="139"/>
    </row>
    <row r="10167" spans="2:19" ht="15.75" customHeight="1" x14ac:dyDescent="0.25">
      <c r="B10167" s="106"/>
      <c r="C10167" s="106"/>
      <c r="D10167" s="139"/>
      <c r="E10167" s="140"/>
      <c r="F10167" s="140"/>
      <c r="G10167" s="140"/>
      <c r="M10167" s="140"/>
      <c r="N10167" s="167"/>
      <c r="O10167" s="167"/>
      <c r="P10167" s="142"/>
      <c r="Q10167" s="142"/>
      <c r="R10167" s="142"/>
      <c r="S10167" s="139"/>
    </row>
    <row r="10168" spans="2:19" ht="15.75" customHeight="1" x14ac:dyDescent="0.25">
      <c r="B10168" s="106"/>
      <c r="C10168" s="106"/>
      <c r="D10168" s="139"/>
      <c r="E10168" s="140"/>
      <c r="F10168" s="140"/>
      <c r="G10168" s="140"/>
      <c r="M10168" s="140"/>
      <c r="N10168" s="167"/>
      <c r="O10168" s="167"/>
      <c r="P10168" s="142"/>
      <c r="Q10168" s="142"/>
      <c r="R10168" s="142"/>
      <c r="S10168" s="139"/>
    </row>
    <row r="10169" spans="2:19" ht="15.75" customHeight="1" x14ac:dyDescent="0.25">
      <c r="B10169" s="106"/>
      <c r="C10169" s="106"/>
      <c r="D10169" s="139"/>
      <c r="E10169" s="140"/>
      <c r="F10169" s="140"/>
      <c r="G10169" s="140"/>
      <c r="M10169" s="140"/>
      <c r="N10169" s="167"/>
      <c r="O10169" s="167"/>
      <c r="P10169" s="142"/>
      <c r="Q10169" s="142"/>
      <c r="R10169" s="142"/>
      <c r="S10169" s="139"/>
    </row>
    <row r="10170" spans="2:19" ht="15.75" customHeight="1" x14ac:dyDescent="0.25">
      <c r="B10170" s="106"/>
      <c r="C10170" s="106"/>
      <c r="D10170" s="139"/>
      <c r="E10170" s="140"/>
      <c r="F10170" s="140"/>
      <c r="G10170" s="140"/>
      <c r="M10170" s="140"/>
      <c r="N10170" s="167"/>
      <c r="O10170" s="167"/>
      <c r="P10170" s="142"/>
      <c r="Q10170" s="142"/>
      <c r="R10170" s="142"/>
      <c r="S10170" s="139"/>
    </row>
    <row r="10171" spans="2:19" ht="15.75" customHeight="1" x14ac:dyDescent="0.25">
      <c r="B10171" s="106"/>
      <c r="C10171" s="106"/>
      <c r="D10171" s="139"/>
      <c r="E10171" s="140"/>
      <c r="F10171" s="140"/>
      <c r="G10171" s="140"/>
      <c r="M10171" s="140"/>
      <c r="N10171" s="167"/>
      <c r="O10171" s="167"/>
      <c r="P10171" s="142"/>
      <c r="Q10171" s="142"/>
      <c r="R10171" s="142"/>
      <c r="S10171" s="139"/>
    </row>
    <row r="10172" spans="2:19" ht="15.75" customHeight="1" x14ac:dyDescent="0.25">
      <c r="B10172" s="106"/>
      <c r="C10172" s="106"/>
      <c r="D10172" s="139"/>
      <c r="E10172" s="140"/>
      <c r="F10172" s="140"/>
      <c r="G10172" s="140"/>
      <c r="M10172" s="140"/>
      <c r="N10172" s="167"/>
      <c r="O10172" s="167"/>
      <c r="P10172" s="142"/>
      <c r="Q10172" s="142"/>
      <c r="R10172" s="142"/>
      <c r="S10172" s="139"/>
    </row>
    <row r="10173" spans="2:19" ht="15.75" customHeight="1" x14ac:dyDescent="0.25">
      <c r="B10173" s="106"/>
      <c r="C10173" s="106"/>
      <c r="D10173" s="139"/>
      <c r="E10173" s="140"/>
      <c r="F10173" s="140"/>
      <c r="G10173" s="140"/>
      <c r="M10173" s="140"/>
      <c r="N10173" s="167"/>
      <c r="O10173" s="167"/>
      <c r="P10173" s="142"/>
      <c r="Q10173" s="142"/>
      <c r="R10173" s="142"/>
      <c r="S10173" s="139"/>
    </row>
    <row r="10174" spans="2:19" ht="15.75" customHeight="1" x14ac:dyDescent="0.25">
      <c r="B10174" s="106"/>
      <c r="C10174" s="106"/>
      <c r="D10174" s="139"/>
      <c r="E10174" s="140"/>
      <c r="F10174" s="140"/>
      <c r="G10174" s="140"/>
      <c r="M10174" s="140"/>
      <c r="N10174" s="167"/>
      <c r="O10174" s="167"/>
      <c r="P10174" s="142"/>
      <c r="Q10174" s="142"/>
      <c r="R10174" s="142"/>
      <c r="S10174" s="139"/>
    </row>
    <row r="10175" spans="2:19" ht="15.75" customHeight="1" x14ac:dyDescent="0.25">
      <c r="B10175" s="106"/>
      <c r="C10175" s="106"/>
      <c r="D10175" s="139"/>
      <c r="E10175" s="140"/>
      <c r="F10175" s="140"/>
      <c r="G10175" s="140"/>
      <c r="M10175" s="140"/>
      <c r="N10175" s="167"/>
      <c r="O10175" s="167"/>
      <c r="P10175" s="142"/>
      <c r="Q10175" s="142"/>
      <c r="R10175" s="142"/>
      <c r="S10175" s="139"/>
    </row>
    <row r="10176" spans="2:19" ht="15.75" customHeight="1" x14ac:dyDescent="0.25">
      <c r="B10176" s="106"/>
      <c r="C10176" s="106"/>
      <c r="D10176" s="139"/>
      <c r="E10176" s="140"/>
      <c r="F10176" s="140"/>
      <c r="G10176" s="140"/>
      <c r="M10176" s="140"/>
      <c r="N10176" s="167"/>
      <c r="O10176" s="167"/>
      <c r="P10176" s="142"/>
      <c r="Q10176" s="142"/>
      <c r="R10176" s="142"/>
      <c r="S10176" s="139"/>
    </row>
    <row r="10177" spans="2:19" ht="15.75" customHeight="1" x14ac:dyDescent="0.25">
      <c r="B10177" s="106"/>
      <c r="C10177" s="106"/>
      <c r="D10177" s="139"/>
      <c r="E10177" s="140"/>
      <c r="F10177" s="140"/>
      <c r="G10177" s="140"/>
      <c r="M10177" s="140"/>
      <c r="N10177" s="167"/>
      <c r="O10177" s="167"/>
      <c r="P10177" s="142"/>
      <c r="Q10177" s="142"/>
      <c r="R10177" s="142"/>
      <c r="S10177" s="139"/>
    </row>
    <row r="10178" spans="2:19" ht="15.75" customHeight="1" x14ac:dyDescent="0.25">
      <c r="B10178" s="106"/>
      <c r="C10178" s="106"/>
      <c r="D10178" s="139"/>
      <c r="E10178" s="140"/>
      <c r="F10178" s="140"/>
      <c r="G10178" s="140"/>
      <c r="M10178" s="140"/>
      <c r="N10178" s="167"/>
      <c r="O10178" s="167"/>
      <c r="P10178" s="142"/>
      <c r="Q10178" s="142"/>
      <c r="R10178" s="142"/>
      <c r="S10178" s="139"/>
    </row>
    <row r="10179" spans="2:19" ht="15.75" customHeight="1" x14ac:dyDescent="0.25">
      <c r="B10179" s="106"/>
      <c r="C10179" s="106"/>
      <c r="D10179" s="139"/>
      <c r="E10179" s="140"/>
      <c r="F10179" s="140"/>
      <c r="G10179" s="140"/>
      <c r="M10179" s="140"/>
      <c r="N10179" s="167"/>
      <c r="O10179" s="167"/>
      <c r="P10179" s="142"/>
      <c r="Q10179" s="142"/>
      <c r="R10179" s="142"/>
      <c r="S10179" s="139"/>
    </row>
    <row r="10180" spans="2:19" ht="15.75" customHeight="1" x14ac:dyDescent="0.25">
      <c r="B10180" s="106"/>
      <c r="C10180" s="106"/>
      <c r="D10180" s="139"/>
      <c r="E10180" s="140"/>
      <c r="F10180" s="140"/>
      <c r="G10180" s="140"/>
      <c r="M10180" s="140"/>
      <c r="N10180" s="167"/>
      <c r="O10180" s="167"/>
      <c r="P10180" s="142"/>
      <c r="Q10180" s="142"/>
      <c r="R10180" s="142"/>
      <c r="S10180" s="139"/>
    </row>
    <row r="10181" spans="2:19" ht="15.75" customHeight="1" x14ac:dyDescent="0.25">
      <c r="B10181" s="106"/>
      <c r="C10181" s="106"/>
      <c r="D10181" s="139"/>
      <c r="E10181" s="140"/>
      <c r="F10181" s="140"/>
      <c r="G10181" s="140"/>
      <c r="M10181" s="140"/>
      <c r="N10181" s="167"/>
      <c r="O10181" s="167"/>
      <c r="P10181" s="142"/>
      <c r="Q10181" s="142"/>
      <c r="R10181" s="142"/>
      <c r="S10181" s="139"/>
    </row>
    <row r="10182" spans="2:19" ht="15.75" customHeight="1" x14ac:dyDescent="0.25">
      <c r="B10182" s="106"/>
      <c r="C10182" s="106"/>
      <c r="D10182" s="139"/>
      <c r="E10182" s="140"/>
      <c r="F10182" s="140"/>
      <c r="G10182" s="140"/>
      <c r="M10182" s="140"/>
      <c r="N10182" s="167"/>
      <c r="O10182" s="167"/>
      <c r="P10182" s="142"/>
      <c r="Q10182" s="142"/>
      <c r="R10182" s="142"/>
      <c r="S10182" s="139"/>
    </row>
    <row r="10183" spans="2:19" ht="15.75" customHeight="1" x14ac:dyDescent="0.25">
      <c r="B10183" s="106"/>
      <c r="C10183" s="106"/>
      <c r="D10183" s="139"/>
      <c r="E10183" s="140"/>
      <c r="F10183" s="140"/>
      <c r="G10183" s="140"/>
      <c r="M10183" s="140"/>
      <c r="N10183" s="167"/>
      <c r="O10183" s="167"/>
      <c r="P10183" s="142"/>
      <c r="Q10183" s="142"/>
      <c r="R10183" s="142"/>
      <c r="S10183" s="139"/>
    </row>
    <row r="10184" spans="2:19" ht="15.75" customHeight="1" x14ac:dyDescent="0.25">
      <c r="B10184" s="106"/>
      <c r="C10184" s="106"/>
      <c r="D10184" s="139"/>
      <c r="E10184" s="140"/>
      <c r="F10184" s="140"/>
      <c r="G10184" s="140"/>
      <c r="M10184" s="140"/>
      <c r="N10184" s="167"/>
      <c r="O10184" s="167"/>
      <c r="P10184" s="142"/>
      <c r="Q10184" s="142"/>
      <c r="R10184" s="142"/>
      <c r="S10184" s="139"/>
    </row>
    <row r="10185" spans="2:19" ht="15.75" customHeight="1" x14ac:dyDescent="0.25">
      <c r="B10185" s="106"/>
      <c r="C10185" s="106"/>
      <c r="D10185" s="139"/>
      <c r="E10185" s="140"/>
      <c r="F10185" s="140"/>
      <c r="G10185" s="140"/>
      <c r="M10185" s="140"/>
      <c r="N10185" s="167"/>
      <c r="O10185" s="167"/>
      <c r="P10185" s="142"/>
      <c r="Q10185" s="142"/>
      <c r="R10185" s="142"/>
      <c r="S10185" s="139"/>
    </row>
    <row r="10186" spans="2:19" ht="15.75" customHeight="1" x14ac:dyDescent="0.25">
      <c r="B10186" s="106"/>
      <c r="C10186" s="106"/>
      <c r="D10186" s="139"/>
      <c r="E10186" s="140"/>
      <c r="F10186" s="140"/>
      <c r="G10186" s="140"/>
      <c r="M10186" s="140"/>
      <c r="N10186" s="167"/>
      <c r="O10186" s="167"/>
      <c r="P10186" s="142"/>
      <c r="Q10186" s="142"/>
      <c r="R10186" s="142"/>
      <c r="S10186" s="139"/>
    </row>
    <row r="10187" spans="2:19" ht="15.75" customHeight="1" x14ac:dyDescent="0.25">
      <c r="B10187" s="106"/>
      <c r="C10187" s="106"/>
      <c r="D10187" s="139"/>
      <c r="E10187" s="140"/>
      <c r="F10187" s="140"/>
      <c r="G10187" s="140"/>
      <c r="M10187" s="140"/>
      <c r="N10187" s="167"/>
      <c r="O10187" s="167"/>
      <c r="P10187" s="142"/>
      <c r="Q10187" s="142"/>
      <c r="R10187" s="142"/>
      <c r="S10187" s="139"/>
    </row>
    <row r="10188" spans="2:19" ht="15.75" customHeight="1" x14ac:dyDescent="0.25">
      <c r="B10188" s="106"/>
      <c r="C10188" s="106"/>
      <c r="D10188" s="139"/>
      <c r="E10188" s="140"/>
      <c r="F10188" s="140"/>
      <c r="G10188" s="140"/>
      <c r="M10188" s="140"/>
      <c r="N10188" s="167"/>
      <c r="O10188" s="167"/>
      <c r="P10188" s="142"/>
      <c r="Q10188" s="142"/>
      <c r="R10188" s="142"/>
      <c r="S10188" s="139"/>
    </row>
    <row r="10189" spans="2:19" ht="15.75" customHeight="1" x14ac:dyDescent="0.25">
      <c r="B10189" s="106"/>
      <c r="C10189" s="106"/>
      <c r="D10189" s="139"/>
      <c r="E10189" s="140"/>
      <c r="F10189" s="140"/>
      <c r="G10189" s="140"/>
      <c r="M10189" s="140"/>
      <c r="N10189" s="167"/>
      <c r="O10189" s="167"/>
      <c r="P10189" s="142"/>
      <c r="Q10189" s="142"/>
      <c r="R10189" s="142"/>
      <c r="S10189" s="139"/>
    </row>
    <row r="10190" spans="2:19" ht="15.75" customHeight="1" x14ac:dyDescent="0.25">
      <c r="B10190" s="106"/>
      <c r="C10190" s="106"/>
      <c r="D10190" s="139"/>
      <c r="E10190" s="140"/>
      <c r="F10190" s="140"/>
      <c r="G10190" s="140"/>
      <c r="M10190" s="140"/>
      <c r="N10190" s="167"/>
      <c r="O10190" s="167"/>
      <c r="P10190" s="142"/>
      <c r="Q10190" s="142"/>
      <c r="R10190" s="142"/>
      <c r="S10190" s="139"/>
    </row>
    <row r="10191" spans="2:19" ht="15.75" customHeight="1" x14ac:dyDescent="0.25">
      <c r="B10191" s="106"/>
      <c r="C10191" s="106"/>
      <c r="D10191" s="139"/>
      <c r="E10191" s="140"/>
      <c r="F10191" s="140"/>
      <c r="G10191" s="140"/>
      <c r="M10191" s="140"/>
      <c r="N10191" s="167"/>
      <c r="O10191" s="167"/>
      <c r="P10191" s="142"/>
      <c r="Q10191" s="142"/>
      <c r="R10191" s="142"/>
      <c r="S10191" s="139"/>
    </row>
    <row r="10192" spans="2:19" ht="15.75" customHeight="1" x14ac:dyDescent="0.25">
      <c r="B10192" s="106"/>
      <c r="C10192" s="106"/>
      <c r="D10192" s="139"/>
      <c r="E10192" s="140"/>
      <c r="F10192" s="140"/>
      <c r="G10192" s="140"/>
      <c r="M10192" s="140"/>
      <c r="N10192" s="167"/>
      <c r="O10192" s="167"/>
      <c r="P10192" s="142"/>
      <c r="Q10192" s="142"/>
      <c r="R10192" s="142"/>
      <c r="S10192" s="139"/>
    </row>
    <row r="10193" spans="2:19" ht="15.75" customHeight="1" x14ac:dyDescent="0.25">
      <c r="B10193" s="106"/>
      <c r="C10193" s="106"/>
      <c r="D10193" s="139"/>
      <c r="E10193" s="140"/>
      <c r="F10193" s="140"/>
      <c r="G10193" s="140"/>
      <c r="M10193" s="140"/>
      <c r="N10193" s="167"/>
      <c r="O10193" s="167"/>
      <c r="P10193" s="142"/>
      <c r="Q10193" s="142"/>
      <c r="R10193" s="142"/>
      <c r="S10193" s="139"/>
    </row>
    <row r="10194" spans="2:19" ht="15.75" customHeight="1" x14ac:dyDescent="0.25">
      <c r="B10194" s="106"/>
      <c r="C10194" s="106"/>
      <c r="D10194" s="139"/>
      <c r="E10194" s="140"/>
      <c r="F10194" s="140"/>
      <c r="G10194" s="140"/>
      <c r="M10194" s="140"/>
      <c r="N10194" s="167"/>
      <c r="O10194" s="167"/>
      <c r="P10194" s="142"/>
      <c r="Q10194" s="142"/>
      <c r="R10194" s="142"/>
      <c r="S10194" s="139"/>
    </row>
    <row r="10195" spans="2:19" ht="15.75" customHeight="1" x14ac:dyDescent="0.25">
      <c r="B10195" s="106"/>
      <c r="C10195" s="106"/>
      <c r="D10195" s="139"/>
      <c r="E10195" s="140"/>
      <c r="F10195" s="140"/>
      <c r="G10195" s="140"/>
      <c r="M10195" s="140"/>
      <c r="N10195" s="167"/>
      <c r="O10195" s="167"/>
      <c r="P10195" s="142"/>
      <c r="Q10195" s="142"/>
      <c r="R10195" s="142"/>
      <c r="S10195" s="139"/>
    </row>
    <row r="10196" spans="2:19" ht="15.75" customHeight="1" x14ac:dyDescent="0.25">
      <c r="B10196" s="106"/>
      <c r="C10196" s="106"/>
      <c r="D10196" s="139"/>
      <c r="E10196" s="140"/>
      <c r="F10196" s="140"/>
      <c r="G10196" s="140"/>
      <c r="M10196" s="140"/>
      <c r="N10196" s="167"/>
      <c r="O10196" s="167"/>
      <c r="P10196" s="142"/>
      <c r="Q10196" s="142"/>
      <c r="R10196" s="142"/>
      <c r="S10196" s="139"/>
    </row>
    <row r="10197" spans="2:19" ht="15.75" customHeight="1" x14ac:dyDescent="0.25">
      <c r="B10197" s="106"/>
      <c r="C10197" s="106"/>
      <c r="D10197" s="139"/>
      <c r="E10197" s="140"/>
      <c r="F10197" s="140"/>
      <c r="G10197" s="140"/>
      <c r="M10197" s="140"/>
      <c r="N10197" s="167"/>
      <c r="O10197" s="167"/>
      <c r="P10197" s="142"/>
      <c r="Q10197" s="142"/>
      <c r="R10197" s="142"/>
      <c r="S10197" s="139"/>
    </row>
    <row r="10198" spans="2:19" ht="15.75" customHeight="1" x14ac:dyDescent="0.25">
      <c r="B10198" s="106"/>
      <c r="C10198" s="106"/>
      <c r="D10198" s="139"/>
      <c r="E10198" s="140"/>
      <c r="F10198" s="140"/>
      <c r="G10198" s="140"/>
      <c r="M10198" s="140"/>
      <c r="N10198" s="167"/>
      <c r="O10198" s="167"/>
      <c r="P10198" s="142"/>
      <c r="Q10198" s="142"/>
      <c r="R10198" s="142"/>
      <c r="S10198" s="139"/>
    </row>
    <row r="10199" spans="2:19" ht="15.75" customHeight="1" x14ac:dyDescent="0.25">
      <c r="B10199" s="106"/>
      <c r="C10199" s="106"/>
      <c r="D10199" s="139"/>
      <c r="E10199" s="140"/>
      <c r="F10199" s="140"/>
      <c r="G10199" s="140"/>
      <c r="M10199" s="140"/>
      <c r="N10199" s="167"/>
      <c r="O10199" s="167"/>
      <c r="P10199" s="142"/>
      <c r="Q10199" s="142"/>
      <c r="R10199" s="142"/>
      <c r="S10199" s="139"/>
    </row>
    <row r="10200" spans="2:19" ht="15.75" customHeight="1" x14ac:dyDescent="0.25">
      <c r="B10200" s="106"/>
      <c r="C10200" s="106"/>
      <c r="D10200" s="139"/>
      <c r="E10200" s="140"/>
      <c r="F10200" s="140"/>
      <c r="G10200" s="140"/>
      <c r="M10200" s="140"/>
      <c r="N10200" s="167"/>
      <c r="O10200" s="167"/>
      <c r="P10200" s="142"/>
      <c r="Q10200" s="142"/>
      <c r="R10200" s="142"/>
      <c r="S10200" s="139"/>
    </row>
    <row r="10201" spans="2:19" ht="15.75" customHeight="1" x14ac:dyDescent="0.25">
      <c r="B10201" s="106"/>
      <c r="C10201" s="106"/>
      <c r="D10201" s="139"/>
      <c r="E10201" s="140"/>
      <c r="F10201" s="140"/>
      <c r="G10201" s="140"/>
      <c r="M10201" s="140"/>
      <c r="N10201" s="167"/>
      <c r="O10201" s="167"/>
      <c r="P10201" s="142"/>
      <c r="Q10201" s="142"/>
      <c r="R10201" s="142"/>
      <c r="S10201" s="139"/>
    </row>
    <row r="10202" spans="2:19" ht="15.75" customHeight="1" x14ac:dyDescent="0.25">
      <c r="B10202" s="106"/>
      <c r="C10202" s="106"/>
      <c r="D10202" s="139"/>
      <c r="E10202" s="140"/>
      <c r="F10202" s="140"/>
      <c r="G10202" s="140"/>
      <c r="M10202" s="140"/>
      <c r="N10202" s="167"/>
      <c r="O10202" s="167"/>
      <c r="P10202" s="142"/>
      <c r="Q10202" s="142"/>
      <c r="R10202" s="142"/>
      <c r="S10202" s="139"/>
    </row>
    <row r="10203" spans="2:19" ht="15.75" customHeight="1" x14ac:dyDescent="0.25">
      <c r="B10203" s="106"/>
      <c r="C10203" s="106"/>
      <c r="D10203" s="139"/>
      <c r="E10203" s="140"/>
      <c r="F10203" s="140"/>
      <c r="G10203" s="140"/>
      <c r="M10203" s="140"/>
      <c r="N10203" s="167"/>
      <c r="O10203" s="167"/>
      <c r="P10203" s="142"/>
      <c r="Q10203" s="142"/>
      <c r="R10203" s="142"/>
      <c r="S10203" s="139"/>
    </row>
    <row r="10204" spans="2:19" ht="15.75" customHeight="1" x14ac:dyDescent="0.25">
      <c r="B10204" s="106"/>
      <c r="C10204" s="106"/>
      <c r="D10204" s="139"/>
      <c r="E10204" s="140"/>
      <c r="F10204" s="140"/>
      <c r="G10204" s="140"/>
      <c r="M10204" s="140"/>
      <c r="N10204" s="167"/>
      <c r="O10204" s="167"/>
      <c r="P10204" s="142"/>
      <c r="Q10204" s="142"/>
      <c r="R10204" s="142"/>
      <c r="S10204" s="139"/>
    </row>
    <row r="10205" spans="2:19" ht="15.75" customHeight="1" x14ac:dyDescent="0.25">
      <c r="B10205" s="106"/>
      <c r="C10205" s="106"/>
      <c r="D10205" s="139"/>
      <c r="E10205" s="140"/>
      <c r="F10205" s="140"/>
      <c r="G10205" s="140"/>
      <c r="M10205" s="140"/>
      <c r="N10205" s="167"/>
      <c r="O10205" s="167"/>
      <c r="P10205" s="142"/>
      <c r="Q10205" s="142"/>
      <c r="R10205" s="142"/>
      <c r="S10205" s="139"/>
    </row>
    <row r="10206" spans="2:19" ht="15.75" customHeight="1" x14ac:dyDescent="0.25">
      <c r="B10206" s="106"/>
      <c r="C10206" s="106"/>
      <c r="D10206" s="139"/>
      <c r="E10206" s="140"/>
      <c r="F10206" s="140"/>
      <c r="G10206" s="140"/>
      <c r="M10206" s="140"/>
      <c r="N10206" s="167"/>
      <c r="O10206" s="167"/>
      <c r="P10206" s="142"/>
      <c r="Q10206" s="142"/>
      <c r="R10206" s="142"/>
      <c r="S10206" s="139"/>
    </row>
    <row r="10207" spans="2:19" ht="15.75" customHeight="1" x14ac:dyDescent="0.25">
      <c r="B10207" s="106"/>
      <c r="C10207" s="106"/>
      <c r="D10207" s="139"/>
      <c r="E10207" s="140"/>
      <c r="F10207" s="140"/>
      <c r="G10207" s="140"/>
      <c r="M10207" s="140"/>
      <c r="N10207" s="167"/>
      <c r="O10207" s="167"/>
      <c r="P10207" s="142"/>
      <c r="Q10207" s="142"/>
      <c r="R10207" s="142"/>
      <c r="S10207" s="139"/>
    </row>
    <row r="10208" spans="2:19" ht="15.75" customHeight="1" x14ac:dyDescent="0.25">
      <c r="B10208" s="106"/>
      <c r="C10208" s="106"/>
      <c r="D10208" s="139"/>
      <c r="E10208" s="140"/>
      <c r="F10208" s="140"/>
      <c r="G10208" s="140"/>
      <c r="M10208" s="140"/>
      <c r="N10208" s="167"/>
      <c r="O10208" s="167"/>
      <c r="P10208" s="142"/>
      <c r="Q10208" s="142"/>
      <c r="R10208" s="142"/>
      <c r="S10208" s="139"/>
    </row>
    <row r="10209" spans="2:19" ht="15.75" customHeight="1" x14ac:dyDescent="0.25">
      <c r="B10209" s="106"/>
      <c r="C10209" s="106"/>
      <c r="D10209" s="139"/>
      <c r="E10209" s="140"/>
      <c r="F10209" s="140"/>
      <c r="G10209" s="140"/>
      <c r="M10209" s="140"/>
      <c r="N10209" s="167"/>
      <c r="O10209" s="167"/>
      <c r="P10209" s="142"/>
      <c r="Q10209" s="142"/>
      <c r="R10209" s="142"/>
      <c r="S10209" s="139"/>
    </row>
    <row r="10210" spans="2:19" ht="15.75" customHeight="1" x14ac:dyDescent="0.25">
      <c r="B10210" s="106"/>
      <c r="C10210" s="106"/>
      <c r="D10210" s="139"/>
      <c r="E10210" s="140"/>
      <c r="F10210" s="140"/>
      <c r="G10210" s="140"/>
      <c r="M10210" s="140"/>
      <c r="N10210" s="167"/>
      <c r="O10210" s="167"/>
      <c r="P10210" s="142"/>
      <c r="Q10210" s="142"/>
      <c r="R10210" s="142"/>
      <c r="S10210" s="139"/>
    </row>
    <row r="10211" spans="2:19" ht="15.75" customHeight="1" x14ac:dyDescent="0.25">
      <c r="B10211" s="106"/>
      <c r="C10211" s="106"/>
      <c r="D10211" s="139"/>
      <c r="E10211" s="140"/>
      <c r="F10211" s="140"/>
      <c r="G10211" s="140"/>
      <c r="M10211" s="140"/>
      <c r="N10211" s="167"/>
      <c r="O10211" s="167"/>
      <c r="P10211" s="142"/>
      <c r="Q10211" s="142"/>
      <c r="R10211" s="142"/>
      <c r="S10211" s="139"/>
    </row>
    <row r="10212" spans="2:19" ht="15.75" customHeight="1" x14ac:dyDescent="0.25">
      <c r="B10212" s="106"/>
      <c r="C10212" s="106"/>
      <c r="D10212" s="139"/>
      <c r="E10212" s="140"/>
      <c r="F10212" s="140"/>
      <c r="G10212" s="140"/>
      <c r="M10212" s="140"/>
      <c r="N10212" s="167"/>
      <c r="O10212" s="167"/>
      <c r="P10212" s="142"/>
      <c r="Q10212" s="142"/>
      <c r="R10212" s="142"/>
      <c r="S10212" s="139"/>
    </row>
    <row r="10213" spans="2:19" ht="15.75" customHeight="1" x14ac:dyDescent="0.25">
      <c r="B10213" s="106"/>
      <c r="C10213" s="106"/>
      <c r="D10213" s="139"/>
      <c r="E10213" s="140"/>
      <c r="F10213" s="140"/>
      <c r="G10213" s="140"/>
      <c r="M10213" s="140"/>
      <c r="N10213" s="167"/>
      <c r="O10213" s="167"/>
      <c r="P10213" s="142"/>
      <c r="Q10213" s="142"/>
      <c r="R10213" s="142"/>
      <c r="S10213" s="139"/>
    </row>
    <row r="10214" spans="2:19" ht="15.75" customHeight="1" x14ac:dyDescent="0.25">
      <c r="B10214" s="106"/>
      <c r="C10214" s="106"/>
      <c r="D10214" s="139"/>
      <c r="E10214" s="140"/>
      <c r="F10214" s="140"/>
      <c r="G10214" s="140"/>
      <c r="M10214" s="140"/>
      <c r="N10214" s="167"/>
      <c r="O10214" s="167"/>
      <c r="P10214" s="142"/>
      <c r="Q10214" s="142"/>
      <c r="R10214" s="142"/>
      <c r="S10214" s="139"/>
    </row>
    <row r="10215" spans="2:19" ht="15.75" customHeight="1" x14ac:dyDescent="0.25">
      <c r="B10215" s="106"/>
      <c r="C10215" s="106"/>
      <c r="D10215" s="139"/>
      <c r="E10215" s="140"/>
      <c r="F10215" s="140"/>
      <c r="G10215" s="140"/>
      <c r="M10215" s="140"/>
      <c r="N10215" s="167"/>
      <c r="O10215" s="167"/>
      <c r="P10215" s="142"/>
      <c r="Q10215" s="142"/>
      <c r="R10215" s="142"/>
      <c r="S10215" s="139"/>
    </row>
    <row r="10216" spans="2:19" ht="15.75" customHeight="1" x14ac:dyDescent="0.25">
      <c r="B10216" s="106"/>
      <c r="C10216" s="106"/>
      <c r="D10216" s="139"/>
      <c r="E10216" s="140"/>
      <c r="F10216" s="140"/>
      <c r="G10216" s="140"/>
      <c r="M10216" s="140"/>
      <c r="N10216" s="167"/>
      <c r="O10216" s="167"/>
      <c r="P10216" s="142"/>
      <c r="Q10216" s="142"/>
      <c r="R10216" s="142"/>
      <c r="S10216" s="139"/>
    </row>
    <row r="10217" spans="2:19" ht="15.75" customHeight="1" x14ac:dyDescent="0.25">
      <c r="B10217" s="106"/>
      <c r="C10217" s="106"/>
      <c r="D10217" s="139"/>
      <c r="E10217" s="140"/>
      <c r="F10217" s="140"/>
      <c r="G10217" s="140"/>
      <c r="M10217" s="140"/>
      <c r="N10217" s="167"/>
      <c r="O10217" s="167"/>
      <c r="P10217" s="142"/>
      <c r="Q10217" s="142"/>
      <c r="R10217" s="142"/>
      <c r="S10217" s="139"/>
    </row>
    <row r="10218" spans="2:19" ht="15.75" customHeight="1" x14ac:dyDescent="0.25">
      <c r="B10218" s="106"/>
      <c r="C10218" s="106"/>
      <c r="D10218" s="139"/>
      <c r="E10218" s="140"/>
      <c r="F10218" s="140"/>
      <c r="G10218" s="140"/>
      <c r="M10218" s="140"/>
      <c r="N10218" s="167"/>
      <c r="O10218" s="167"/>
      <c r="P10218" s="142"/>
      <c r="Q10218" s="142"/>
      <c r="R10218" s="142"/>
      <c r="S10218" s="139"/>
    </row>
    <row r="10219" spans="2:19" ht="15.75" customHeight="1" x14ac:dyDescent="0.25">
      <c r="B10219" s="106"/>
      <c r="C10219" s="106"/>
      <c r="D10219" s="139"/>
      <c r="E10219" s="140"/>
      <c r="F10219" s="140"/>
      <c r="G10219" s="140"/>
      <c r="M10219" s="140"/>
      <c r="N10219" s="167"/>
      <c r="O10219" s="167"/>
      <c r="P10219" s="142"/>
      <c r="Q10219" s="142"/>
      <c r="R10219" s="142"/>
      <c r="S10219" s="139"/>
    </row>
    <row r="10220" spans="2:19" ht="15.75" customHeight="1" x14ac:dyDescent="0.25">
      <c r="B10220" s="106"/>
      <c r="C10220" s="106"/>
      <c r="D10220" s="139"/>
      <c r="E10220" s="140"/>
      <c r="F10220" s="140"/>
      <c r="G10220" s="140"/>
      <c r="M10220" s="140"/>
      <c r="N10220" s="167"/>
      <c r="O10220" s="167"/>
      <c r="P10220" s="142"/>
      <c r="Q10220" s="142"/>
      <c r="R10220" s="142"/>
      <c r="S10220" s="139"/>
    </row>
    <row r="10221" spans="2:19" ht="15.75" customHeight="1" x14ac:dyDescent="0.25">
      <c r="B10221" s="106"/>
      <c r="C10221" s="106"/>
      <c r="D10221" s="139"/>
      <c r="E10221" s="140"/>
      <c r="F10221" s="140"/>
      <c r="G10221" s="140"/>
      <c r="M10221" s="140"/>
      <c r="N10221" s="167"/>
      <c r="O10221" s="167"/>
      <c r="P10221" s="142"/>
      <c r="Q10221" s="142"/>
      <c r="R10221" s="142"/>
      <c r="S10221" s="139"/>
    </row>
    <row r="10222" spans="2:19" ht="15.75" customHeight="1" x14ac:dyDescent="0.25">
      <c r="B10222" s="106"/>
      <c r="C10222" s="106"/>
      <c r="D10222" s="139"/>
      <c r="E10222" s="140"/>
      <c r="F10222" s="140"/>
      <c r="G10222" s="140"/>
      <c r="M10222" s="140"/>
      <c r="N10222" s="167"/>
      <c r="O10222" s="167"/>
      <c r="P10222" s="142"/>
      <c r="Q10222" s="142"/>
      <c r="R10222" s="142"/>
      <c r="S10222" s="139"/>
    </row>
    <row r="10223" spans="2:19" ht="15.75" customHeight="1" x14ac:dyDescent="0.25">
      <c r="B10223" s="106"/>
      <c r="C10223" s="106"/>
      <c r="D10223" s="139"/>
      <c r="E10223" s="140"/>
      <c r="F10223" s="140"/>
      <c r="G10223" s="140"/>
      <c r="M10223" s="140"/>
      <c r="N10223" s="167"/>
      <c r="O10223" s="167"/>
      <c r="P10223" s="142"/>
      <c r="Q10223" s="142"/>
      <c r="R10223" s="142"/>
      <c r="S10223" s="139"/>
    </row>
    <row r="10224" spans="2:19" ht="15.75" customHeight="1" x14ac:dyDescent="0.25">
      <c r="B10224" s="106"/>
      <c r="C10224" s="106"/>
      <c r="D10224" s="139"/>
      <c r="E10224" s="140"/>
      <c r="F10224" s="140"/>
      <c r="G10224" s="140"/>
      <c r="M10224" s="140"/>
      <c r="N10224" s="167"/>
      <c r="O10224" s="167"/>
      <c r="P10224" s="142"/>
      <c r="Q10224" s="142"/>
      <c r="R10224" s="142"/>
      <c r="S10224" s="139"/>
    </row>
    <row r="10225" spans="2:19" ht="15.75" customHeight="1" x14ac:dyDescent="0.25">
      <c r="B10225" s="106"/>
      <c r="C10225" s="106"/>
      <c r="D10225" s="139"/>
      <c r="E10225" s="140"/>
      <c r="F10225" s="140"/>
      <c r="G10225" s="140"/>
      <c r="M10225" s="140"/>
      <c r="N10225" s="167"/>
      <c r="O10225" s="167"/>
      <c r="P10225" s="142"/>
      <c r="Q10225" s="142"/>
      <c r="R10225" s="142"/>
      <c r="S10225" s="139"/>
    </row>
    <row r="10226" spans="2:19" ht="15.75" customHeight="1" x14ac:dyDescent="0.25">
      <c r="B10226" s="106"/>
      <c r="C10226" s="106"/>
      <c r="D10226" s="139"/>
      <c r="E10226" s="140"/>
      <c r="F10226" s="140"/>
      <c r="G10226" s="140"/>
      <c r="M10226" s="140"/>
      <c r="N10226" s="167"/>
      <c r="O10226" s="167"/>
      <c r="P10226" s="142"/>
      <c r="Q10226" s="142"/>
      <c r="R10226" s="142"/>
      <c r="S10226" s="139"/>
    </row>
    <row r="10227" spans="2:19" ht="15.75" customHeight="1" x14ac:dyDescent="0.25">
      <c r="B10227" s="106"/>
      <c r="C10227" s="106"/>
      <c r="D10227" s="139"/>
      <c r="E10227" s="140"/>
      <c r="F10227" s="140"/>
      <c r="G10227" s="140"/>
      <c r="M10227" s="140"/>
      <c r="N10227" s="167"/>
      <c r="O10227" s="167"/>
      <c r="P10227" s="142"/>
      <c r="Q10227" s="142"/>
      <c r="R10227" s="142"/>
      <c r="S10227" s="139"/>
    </row>
    <row r="10228" spans="2:19" ht="15.75" customHeight="1" x14ac:dyDescent="0.25">
      <c r="B10228" s="106"/>
      <c r="C10228" s="106"/>
      <c r="D10228" s="139"/>
      <c r="E10228" s="140"/>
      <c r="F10228" s="140"/>
      <c r="G10228" s="140"/>
      <c r="M10228" s="140"/>
      <c r="N10228" s="167"/>
      <c r="O10228" s="167"/>
      <c r="P10228" s="142"/>
      <c r="Q10228" s="142"/>
      <c r="R10228" s="142"/>
      <c r="S10228" s="139"/>
    </row>
    <row r="10229" spans="2:19" ht="15.75" customHeight="1" x14ac:dyDescent="0.25">
      <c r="B10229" s="106"/>
      <c r="C10229" s="106"/>
      <c r="D10229" s="139"/>
      <c r="E10229" s="140"/>
      <c r="F10229" s="140"/>
      <c r="G10229" s="140"/>
      <c r="M10229" s="140"/>
      <c r="N10229" s="167"/>
      <c r="O10229" s="167"/>
      <c r="P10229" s="142"/>
      <c r="Q10229" s="142"/>
      <c r="R10229" s="142"/>
      <c r="S10229" s="139"/>
    </row>
    <row r="10230" spans="2:19" ht="15.75" customHeight="1" x14ac:dyDescent="0.25">
      <c r="B10230" s="106"/>
      <c r="C10230" s="106"/>
      <c r="D10230" s="139"/>
      <c r="E10230" s="140"/>
      <c r="F10230" s="140"/>
      <c r="G10230" s="140"/>
      <c r="M10230" s="140"/>
      <c r="N10230" s="167"/>
      <c r="O10230" s="167"/>
      <c r="P10230" s="142"/>
      <c r="Q10230" s="142"/>
      <c r="R10230" s="142"/>
      <c r="S10230" s="139"/>
    </row>
    <row r="10231" spans="2:19" ht="15.75" customHeight="1" x14ac:dyDescent="0.25">
      <c r="B10231" s="106"/>
      <c r="C10231" s="106"/>
      <c r="D10231" s="139"/>
      <c r="E10231" s="140"/>
      <c r="F10231" s="140"/>
      <c r="G10231" s="140"/>
      <c r="M10231" s="140"/>
      <c r="N10231" s="167"/>
      <c r="O10231" s="167"/>
      <c r="P10231" s="142"/>
      <c r="Q10231" s="142"/>
      <c r="R10231" s="142"/>
      <c r="S10231" s="139"/>
    </row>
    <row r="10232" spans="2:19" ht="15.75" customHeight="1" x14ac:dyDescent="0.25">
      <c r="B10232" s="106"/>
      <c r="C10232" s="106"/>
      <c r="D10232" s="139"/>
      <c r="E10232" s="140"/>
      <c r="F10232" s="140"/>
      <c r="G10232" s="140"/>
      <c r="M10232" s="140"/>
      <c r="N10232" s="167"/>
      <c r="O10232" s="167"/>
      <c r="P10232" s="142"/>
      <c r="Q10232" s="142"/>
      <c r="R10232" s="142"/>
      <c r="S10232" s="139"/>
    </row>
    <row r="10233" spans="2:19" ht="15.75" customHeight="1" x14ac:dyDescent="0.25">
      <c r="B10233" s="106"/>
      <c r="C10233" s="106"/>
      <c r="D10233" s="139"/>
      <c r="E10233" s="140"/>
      <c r="F10233" s="140"/>
      <c r="G10233" s="140"/>
      <c r="M10233" s="140"/>
      <c r="N10233" s="167"/>
      <c r="O10233" s="167"/>
      <c r="P10233" s="142"/>
      <c r="Q10233" s="142"/>
      <c r="R10233" s="142"/>
      <c r="S10233" s="139"/>
    </row>
    <row r="10234" spans="2:19" ht="15.75" customHeight="1" x14ac:dyDescent="0.25">
      <c r="B10234" s="106"/>
      <c r="C10234" s="106"/>
      <c r="D10234" s="139"/>
      <c r="E10234" s="140"/>
      <c r="F10234" s="140"/>
      <c r="G10234" s="140"/>
      <c r="M10234" s="140"/>
      <c r="N10234" s="167"/>
      <c r="O10234" s="167"/>
      <c r="P10234" s="142"/>
      <c r="Q10234" s="142"/>
      <c r="R10234" s="142"/>
      <c r="S10234" s="139"/>
    </row>
    <row r="10235" spans="2:19" ht="15.75" customHeight="1" x14ac:dyDescent="0.25">
      <c r="B10235" s="106"/>
      <c r="C10235" s="106"/>
      <c r="D10235" s="139"/>
      <c r="E10235" s="140"/>
      <c r="F10235" s="140"/>
      <c r="G10235" s="140"/>
      <c r="M10235" s="140"/>
      <c r="N10235" s="167"/>
      <c r="O10235" s="167"/>
      <c r="P10235" s="142"/>
      <c r="Q10235" s="142"/>
      <c r="R10235" s="142"/>
      <c r="S10235" s="139"/>
    </row>
    <row r="10236" spans="2:19" ht="15.75" customHeight="1" x14ac:dyDescent="0.25">
      <c r="B10236" s="106"/>
      <c r="C10236" s="106"/>
      <c r="D10236" s="139"/>
      <c r="E10236" s="140"/>
      <c r="F10236" s="140"/>
      <c r="G10236" s="140"/>
      <c r="M10236" s="140"/>
      <c r="N10236" s="167"/>
      <c r="O10236" s="167"/>
      <c r="P10236" s="142"/>
      <c r="Q10236" s="142"/>
      <c r="R10236" s="142"/>
      <c r="S10236" s="139"/>
    </row>
    <row r="10237" spans="2:19" ht="15.75" customHeight="1" x14ac:dyDescent="0.25">
      <c r="B10237" s="106"/>
      <c r="C10237" s="106"/>
      <c r="D10237" s="139"/>
      <c r="E10237" s="140"/>
      <c r="F10237" s="140"/>
      <c r="G10237" s="140"/>
      <c r="M10237" s="140"/>
      <c r="N10237" s="167"/>
      <c r="O10237" s="167"/>
      <c r="P10237" s="142"/>
      <c r="Q10237" s="142"/>
      <c r="R10237" s="142"/>
      <c r="S10237" s="139"/>
    </row>
    <row r="10238" spans="2:19" ht="15.75" customHeight="1" x14ac:dyDescent="0.25">
      <c r="B10238" s="106"/>
      <c r="C10238" s="106"/>
      <c r="D10238" s="139"/>
      <c r="E10238" s="140"/>
      <c r="F10238" s="140"/>
      <c r="G10238" s="140"/>
      <c r="M10238" s="140"/>
      <c r="N10238" s="167"/>
      <c r="O10238" s="167"/>
      <c r="P10238" s="142"/>
      <c r="Q10238" s="142"/>
      <c r="R10238" s="142"/>
      <c r="S10238" s="139"/>
    </row>
    <row r="10239" spans="2:19" ht="15.75" customHeight="1" x14ac:dyDescent="0.25">
      <c r="B10239" s="106"/>
      <c r="C10239" s="106"/>
      <c r="D10239" s="139"/>
      <c r="E10239" s="140"/>
      <c r="F10239" s="140"/>
      <c r="G10239" s="140"/>
      <c r="M10239" s="140"/>
      <c r="N10239" s="167"/>
      <c r="O10239" s="167"/>
      <c r="P10239" s="142"/>
      <c r="Q10239" s="142"/>
      <c r="R10239" s="142"/>
      <c r="S10239" s="139"/>
    </row>
    <row r="10240" spans="2:19" ht="15.75" customHeight="1" x14ac:dyDescent="0.25">
      <c r="B10240" s="106"/>
      <c r="C10240" s="106"/>
      <c r="D10240" s="139"/>
      <c r="E10240" s="140"/>
      <c r="F10240" s="140"/>
      <c r="G10240" s="140"/>
      <c r="M10240" s="140"/>
      <c r="N10240" s="167"/>
      <c r="O10240" s="167"/>
      <c r="P10240" s="142"/>
      <c r="Q10240" s="142"/>
      <c r="R10240" s="142"/>
      <c r="S10240" s="139"/>
    </row>
    <row r="10241" spans="2:19" ht="15.75" customHeight="1" x14ac:dyDescent="0.25">
      <c r="B10241" s="106"/>
      <c r="C10241" s="106"/>
      <c r="D10241" s="139"/>
      <c r="E10241" s="140"/>
      <c r="F10241" s="140"/>
      <c r="G10241" s="140"/>
      <c r="M10241" s="140"/>
      <c r="N10241" s="167"/>
      <c r="O10241" s="167"/>
      <c r="P10241" s="142"/>
      <c r="Q10241" s="142"/>
      <c r="R10241" s="142"/>
      <c r="S10241" s="139"/>
    </row>
    <row r="10242" spans="2:19" ht="15.75" customHeight="1" x14ac:dyDescent="0.25">
      <c r="B10242" s="106"/>
      <c r="C10242" s="106"/>
      <c r="D10242" s="139"/>
      <c r="E10242" s="140"/>
      <c r="F10242" s="140"/>
      <c r="G10242" s="140"/>
      <c r="M10242" s="140"/>
      <c r="N10242" s="167"/>
      <c r="O10242" s="167"/>
      <c r="P10242" s="142"/>
      <c r="Q10242" s="142"/>
      <c r="R10242" s="142"/>
      <c r="S10242" s="139"/>
    </row>
    <row r="10243" spans="2:19" ht="15.75" customHeight="1" x14ac:dyDescent="0.25">
      <c r="B10243" s="106"/>
      <c r="C10243" s="106"/>
      <c r="D10243" s="139"/>
      <c r="E10243" s="140"/>
      <c r="F10243" s="140"/>
      <c r="G10243" s="140"/>
      <c r="M10243" s="140"/>
      <c r="N10243" s="167"/>
      <c r="O10243" s="167"/>
      <c r="P10243" s="142"/>
      <c r="Q10243" s="142"/>
      <c r="R10243" s="142"/>
      <c r="S10243" s="139"/>
    </row>
    <row r="10244" spans="2:19" ht="15.75" customHeight="1" x14ac:dyDescent="0.25">
      <c r="B10244" s="106"/>
      <c r="C10244" s="106"/>
      <c r="D10244" s="139"/>
      <c r="E10244" s="140"/>
      <c r="F10244" s="140"/>
      <c r="G10244" s="140"/>
      <c r="M10244" s="140"/>
      <c r="N10244" s="167"/>
      <c r="O10244" s="167"/>
      <c r="P10244" s="142"/>
      <c r="Q10244" s="142"/>
      <c r="R10244" s="142"/>
      <c r="S10244" s="139"/>
    </row>
    <row r="10245" spans="2:19" ht="15.75" customHeight="1" x14ac:dyDescent="0.25">
      <c r="B10245" s="106"/>
      <c r="C10245" s="106"/>
      <c r="D10245" s="139"/>
      <c r="E10245" s="140"/>
      <c r="F10245" s="140"/>
      <c r="G10245" s="140"/>
      <c r="M10245" s="140"/>
      <c r="N10245" s="167"/>
      <c r="O10245" s="167"/>
      <c r="P10245" s="142"/>
      <c r="Q10245" s="142"/>
      <c r="R10245" s="142"/>
      <c r="S10245" s="139"/>
    </row>
    <row r="10246" spans="2:19" ht="15.75" customHeight="1" x14ac:dyDescent="0.25">
      <c r="B10246" s="106"/>
      <c r="C10246" s="106"/>
      <c r="D10246" s="139"/>
      <c r="E10246" s="140"/>
      <c r="F10246" s="140"/>
      <c r="G10246" s="140"/>
      <c r="M10246" s="140"/>
      <c r="N10246" s="167"/>
      <c r="O10246" s="167"/>
      <c r="P10246" s="142"/>
      <c r="Q10246" s="142"/>
      <c r="R10246" s="142"/>
      <c r="S10246" s="139"/>
    </row>
    <row r="10247" spans="2:19" ht="15.75" customHeight="1" x14ac:dyDescent="0.25">
      <c r="B10247" s="106"/>
      <c r="C10247" s="106"/>
      <c r="D10247" s="139"/>
      <c r="E10247" s="140"/>
      <c r="F10247" s="140"/>
      <c r="G10247" s="140"/>
      <c r="M10247" s="140"/>
      <c r="N10247" s="167"/>
      <c r="O10247" s="167"/>
      <c r="P10247" s="142"/>
      <c r="Q10247" s="142"/>
      <c r="R10247" s="142"/>
      <c r="S10247" s="139"/>
    </row>
    <row r="10248" spans="2:19" ht="15.75" customHeight="1" x14ac:dyDescent="0.25">
      <c r="B10248" s="106"/>
      <c r="C10248" s="106"/>
      <c r="D10248" s="139"/>
      <c r="E10248" s="140"/>
      <c r="F10248" s="140"/>
      <c r="G10248" s="140"/>
      <c r="M10248" s="140"/>
      <c r="N10248" s="167"/>
      <c r="O10248" s="167"/>
      <c r="P10248" s="142"/>
      <c r="Q10248" s="142"/>
      <c r="R10248" s="142"/>
      <c r="S10248" s="139"/>
    </row>
    <row r="10249" spans="2:19" ht="15.75" customHeight="1" x14ac:dyDescent="0.25">
      <c r="B10249" s="106"/>
      <c r="C10249" s="106"/>
      <c r="D10249" s="139"/>
      <c r="E10249" s="140"/>
      <c r="F10249" s="140"/>
      <c r="G10249" s="140"/>
      <c r="M10249" s="140"/>
      <c r="N10249" s="167"/>
      <c r="O10249" s="167"/>
      <c r="P10249" s="142"/>
      <c r="Q10249" s="142"/>
      <c r="R10249" s="142"/>
      <c r="S10249" s="139"/>
    </row>
    <row r="10250" spans="2:19" ht="15.75" customHeight="1" x14ac:dyDescent="0.25">
      <c r="B10250" s="106"/>
      <c r="C10250" s="106"/>
      <c r="D10250" s="139"/>
      <c r="E10250" s="140"/>
      <c r="F10250" s="140"/>
      <c r="G10250" s="140"/>
      <c r="M10250" s="140"/>
      <c r="N10250" s="167"/>
      <c r="O10250" s="167"/>
      <c r="P10250" s="142"/>
      <c r="Q10250" s="142"/>
      <c r="R10250" s="142"/>
      <c r="S10250" s="139"/>
    </row>
    <row r="10251" spans="2:19" ht="15.75" customHeight="1" x14ac:dyDescent="0.25">
      <c r="B10251" s="106"/>
      <c r="C10251" s="106"/>
      <c r="D10251" s="139"/>
      <c r="E10251" s="140"/>
      <c r="F10251" s="140"/>
      <c r="G10251" s="140"/>
      <c r="M10251" s="140"/>
      <c r="N10251" s="167"/>
      <c r="O10251" s="167"/>
      <c r="P10251" s="142"/>
      <c r="Q10251" s="142"/>
      <c r="R10251" s="142"/>
      <c r="S10251" s="139"/>
    </row>
    <row r="10252" spans="2:19" ht="15.75" customHeight="1" x14ac:dyDescent="0.25">
      <c r="B10252" s="106"/>
      <c r="C10252" s="106"/>
      <c r="D10252" s="139"/>
      <c r="E10252" s="140"/>
      <c r="F10252" s="140"/>
      <c r="G10252" s="140"/>
      <c r="M10252" s="140"/>
      <c r="N10252" s="167"/>
      <c r="O10252" s="167"/>
      <c r="P10252" s="142"/>
      <c r="Q10252" s="142"/>
      <c r="R10252" s="142"/>
      <c r="S10252" s="139"/>
    </row>
    <row r="10253" spans="2:19" ht="15.75" customHeight="1" x14ac:dyDescent="0.25">
      <c r="B10253" s="106"/>
      <c r="C10253" s="106"/>
      <c r="D10253" s="139"/>
      <c r="E10253" s="140"/>
      <c r="F10253" s="140"/>
      <c r="G10253" s="140"/>
      <c r="M10253" s="140"/>
      <c r="N10253" s="167"/>
      <c r="O10253" s="167"/>
      <c r="P10253" s="142"/>
      <c r="Q10253" s="142"/>
      <c r="R10253" s="142"/>
      <c r="S10253" s="139"/>
    </row>
    <row r="10254" spans="2:19" ht="15.75" customHeight="1" x14ac:dyDescent="0.25">
      <c r="B10254" s="106"/>
      <c r="C10254" s="106"/>
      <c r="D10254" s="139"/>
      <c r="E10254" s="140"/>
      <c r="F10254" s="140"/>
      <c r="G10254" s="140"/>
      <c r="M10254" s="140"/>
      <c r="N10254" s="167"/>
      <c r="O10254" s="167"/>
      <c r="P10254" s="142"/>
      <c r="Q10254" s="142"/>
      <c r="R10254" s="142"/>
      <c r="S10254" s="139"/>
    </row>
    <row r="10255" spans="2:19" ht="15.75" customHeight="1" x14ac:dyDescent="0.25">
      <c r="B10255" s="106"/>
      <c r="C10255" s="106"/>
      <c r="D10255" s="139"/>
      <c r="E10255" s="140"/>
      <c r="F10255" s="140"/>
      <c r="G10255" s="140"/>
      <c r="M10255" s="140"/>
      <c r="N10255" s="167"/>
      <c r="O10255" s="167"/>
      <c r="P10255" s="142"/>
      <c r="Q10255" s="142"/>
      <c r="R10255" s="142"/>
      <c r="S10255" s="139"/>
    </row>
    <row r="10256" spans="2:19" ht="15.75" customHeight="1" x14ac:dyDescent="0.25">
      <c r="B10256" s="106"/>
      <c r="C10256" s="106"/>
      <c r="D10256" s="139"/>
      <c r="E10256" s="140"/>
      <c r="F10256" s="140"/>
      <c r="G10256" s="140"/>
      <c r="M10256" s="140"/>
      <c r="N10256" s="167"/>
      <c r="O10256" s="167"/>
      <c r="P10256" s="142"/>
      <c r="Q10256" s="142"/>
      <c r="R10256" s="142"/>
      <c r="S10256" s="139"/>
    </row>
    <row r="10257" spans="2:19" ht="15.75" customHeight="1" x14ac:dyDescent="0.25">
      <c r="B10257" s="106"/>
      <c r="C10257" s="106"/>
      <c r="D10257" s="139"/>
      <c r="E10257" s="140"/>
      <c r="F10257" s="140"/>
      <c r="G10257" s="140"/>
      <c r="M10257" s="140"/>
      <c r="N10257" s="167"/>
      <c r="O10257" s="167"/>
      <c r="P10257" s="142"/>
      <c r="Q10257" s="142"/>
      <c r="R10257" s="142"/>
      <c r="S10257" s="139"/>
    </row>
    <row r="10258" spans="2:19" ht="15.75" customHeight="1" x14ac:dyDescent="0.25">
      <c r="B10258" s="106"/>
      <c r="C10258" s="106"/>
      <c r="D10258" s="139"/>
      <c r="E10258" s="140"/>
      <c r="F10258" s="140"/>
      <c r="G10258" s="140"/>
      <c r="M10258" s="140"/>
      <c r="N10258" s="167"/>
      <c r="O10258" s="167"/>
      <c r="P10258" s="142"/>
      <c r="Q10258" s="142"/>
      <c r="R10258" s="142"/>
      <c r="S10258" s="139"/>
    </row>
    <row r="10259" spans="2:19" ht="15.75" customHeight="1" x14ac:dyDescent="0.25">
      <c r="B10259" s="106"/>
      <c r="C10259" s="106"/>
      <c r="D10259" s="139"/>
      <c r="E10259" s="140"/>
      <c r="F10259" s="140"/>
      <c r="G10259" s="140"/>
      <c r="M10259" s="140"/>
      <c r="N10259" s="167"/>
      <c r="O10259" s="167"/>
      <c r="P10259" s="142"/>
      <c r="Q10259" s="142"/>
      <c r="R10259" s="142"/>
      <c r="S10259" s="139"/>
    </row>
    <row r="10260" spans="2:19" ht="15.75" customHeight="1" x14ac:dyDescent="0.25">
      <c r="B10260" s="106"/>
      <c r="C10260" s="106"/>
      <c r="D10260" s="139"/>
      <c r="E10260" s="140"/>
      <c r="F10260" s="140"/>
      <c r="G10260" s="140"/>
      <c r="M10260" s="140"/>
      <c r="N10260" s="167"/>
      <c r="O10260" s="167"/>
      <c r="P10260" s="142"/>
      <c r="Q10260" s="142"/>
      <c r="R10260" s="142"/>
      <c r="S10260" s="139"/>
    </row>
    <row r="10261" spans="2:19" ht="15.75" customHeight="1" x14ac:dyDescent="0.25">
      <c r="B10261" s="106"/>
      <c r="C10261" s="106"/>
      <c r="D10261" s="139"/>
      <c r="E10261" s="140"/>
      <c r="F10261" s="140"/>
      <c r="G10261" s="140"/>
      <c r="M10261" s="140"/>
      <c r="N10261" s="167"/>
      <c r="O10261" s="167"/>
      <c r="P10261" s="142"/>
      <c r="Q10261" s="142"/>
      <c r="R10261" s="142"/>
      <c r="S10261" s="139"/>
    </row>
    <row r="10262" spans="2:19" ht="15.75" customHeight="1" x14ac:dyDescent="0.25">
      <c r="B10262" s="106"/>
      <c r="C10262" s="106"/>
      <c r="D10262" s="139"/>
      <c r="E10262" s="140"/>
      <c r="F10262" s="140"/>
      <c r="G10262" s="140"/>
      <c r="M10262" s="140"/>
      <c r="N10262" s="167"/>
      <c r="O10262" s="167"/>
      <c r="P10262" s="142"/>
      <c r="Q10262" s="142"/>
      <c r="R10262" s="142"/>
      <c r="S10262" s="139"/>
    </row>
    <row r="10263" spans="2:19" ht="15.75" customHeight="1" x14ac:dyDescent="0.25">
      <c r="B10263" s="106"/>
      <c r="C10263" s="106"/>
      <c r="D10263" s="139"/>
      <c r="E10263" s="140"/>
      <c r="F10263" s="140"/>
      <c r="G10263" s="140"/>
      <c r="M10263" s="140"/>
      <c r="N10263" s="167"/>
      <c r="O10263" s="167"/>
      <c r="P10263" s="142"/>
      <c r="Q10263" s="142"/>
      <c r="R10263" s="142"/>
      <c r="S10263" s="139"/>
    </row>
    <row r="10264" spans="2:19" ht="15.75" customHeight="1" x14ac:dyDescent="0.25">
      <c r="B10264" s="106"/>
      <c r="C10264" s="106"/>
      <c r="D10264" s="139"/>
      <c r="E10264" s="140"/>
      <c r="F10264" s="140"/>
      <c r="G10264" s="140"/>
      <c r="M10264" s="140"/>
      <c r="N10264" s="167"/>
      <c r="O10264" s="167"/>
      <c r="P10264" s="142"/>
      <c r="Q10264" s="142"/>
      <c r="R10264" s="142"/>
      <c r="S10264" s="139"/>
    </row>
    <row r="10265" spans="2:19" ht="15.75" customHeight="1" x14ac:dyDescent="0.25">
      <c r="B10265" s="106"/>
      <c r="C10265" s="106"/>
      <c r="D10265" s="139"/>
      <c r="E10265" s="140"/>
      <c r="F10265" s="140"/>
      <c r="G10265" s="140"/>
      <c r="M10265" s="140"/>
      <c r="N10265" s="167"/>
      <c r="O10265" s="167"/>
      <c r="P10265" s="142"/>
      <c r="Q10265" s="142"/>
      <c r="R10265" s="142"/>
      <c r="S10265" s="139"/>
    </row>
    <row r="10266" spans="2:19" ht="15.75" customHeight="1" x14ac:dyDescent="0.25">
      <c r="B10266" s="106"/>
      <c r="C10266" s="106"/>
      <c r="D10266" s="139"/>
      <c r="E10266" s="140"/>
      <c r="F10266" s="140"/>
      <c r="G10266" s="140"/>
      <c r="M10266" s="140"/>
      <c r="N10266" s="167"/>
      <c r="O10266" s="167"/>
      <c r="P10266" s="142"/>
      <c r="Q10266" s="142"/>
      <c r="R10266" s="142"/>
      <c r="S10266" s="139"/>
    </row>
    <row r="10267" spans="2:19" ht="15.75" customHeight="1" x14ac:dyDescent="0.25">
      <c r="B10267" s="106"/>
      <c r="C10267" s="106"/>
      <c r="D10267" s="139"/>
      <c r="E10267" s="140"/>
      <c r="F10267" s="140"/>
      <c r="G10267" s="140"/>
      <c r="M10267" s="140"/>
      <c r="N10267" s="167"/>
      <c r="O10267" s="167"/>
      <c r="P10267" s="142"/>
      <c r="Q10267" s="142"/>
      <c r="R10267" s="142"/>
      <c r="S10267" s="139"/>
    </row>
    <row r="10268" spans="2:19" ht="15.75" customHeight="1" x14ac:dyDescent="0.25">
      <c r="B10268" s="106"/>
      <c r="C10268" s="106"/>
      <c r="D10268" s="139"/>
      <c r="E10268" s="140"/>
      <c r="F10268" s="140"/>
      <c r="G10268" s="140"/>
      <c r="M10268" s="140"/>
      <c r="N10268" s="167"/>
      <c r="O10268" s="167"/>
      <c r="P10268" s="142"/>
      <c r="Q10268" s="142"/>
      <c r="R10268" s="142"/>
      <c r="S10268" s="139"/>
    </row>
    <row r="10269" spans="2:19" ht="15.75" customHeight="1" x14ac:dyDescent="0.25">
      <c r="B10269" s="106"/>
      <c r="C10269" s="106"/>
      <c r="D10269" s="139"/>
      <c r="E10269" s="140"/>
      <c r="F10269" s="140"/>
      <c r="G10269" s="140"/>
      <c r="M10269" s="140"/>
      <c r="N10269" s="167"/>
      <c r="O10269" s="167"/>
      <c r="P10269" s="142"/>
      <c r="Q10269" s="142"/>
      <c r="R10269" s="142"/>
      <c r="S10269" s="139"/>
    </row>
    <row r="10270" spans="2:19" ht="15.75" customHeight="1" x14ac:dyDescent="0.25">
      <c r="B10270" s="106"/>
      <c r="C10270" s="106"/>
      <c r="D10270" s="139"/>
      <c r="E10270" s="140"/>
      <c r="F10270" s="140"/>
      <c r="G10270" s="140"/>
      <c r="M10270" s="140"/>
      <c r="N10270" s="167"/>
      <c r="O10270" s="167"/>
      <c r="P10270" s="142"/>
      <c r="Q10270" s="142"/>
      <c r="R10270" s="142"/>
      <c r="S10270" s="139"/>
    </row>
    <row r="10271" spans="2:19" ht="15.75" customHeight="1" x14ac:dyDescent="0.25">
      <c r="B10271" s="106"/>
      <c r="C10271" s="106"/>
      <c r="D10271" s="139"/>
      <c r="E10271" s="140"/>
      <c r="F10271" s="140"/>
      <c r="G10271" s="140"/>
      <c r="M10271" s="140"/>
      <c r="N10271" s="167"/>
      <c r="O10271" s="167"/>
      <c r="P10271" s="142"/>
      <c r="Q10271" s="142"/>
      <c r="R10271" s="142"/>
      <c r="S10271" s="139"/>
    </row>
    <row r="10272" spans="2:19" ht="15.75" customHeight="1" x14ac:dyDescent="0.25">
      <c r="B10272" s="106"/>
      <c r="C10272" s="106"/>
      <c r="D10272" s="139"/>
      <c r="E10272" s="140"/>
      <c r="F10272" s="140"/>
      <c r="G10272" s="140"/>
      <c r="M10272" s="140"/>
      <c r="N10272" s="167"/>
      <c r="O10272" s="167"/>
      <c r="P10272" s="142"/>
      <c r="Q10272" s="142"/>
      <c r="R10272" s="142"/>
      <c r="S10272" s="139"/>
    </row>
    <row r="10273" spans="2:19" ht="15.75" customHeight="1" x14ac:dyDescent="0.25">
      <c r="B10273" s="106"/>
      <c r="C10273" s="106"/>
      <c r="D10273" s="139"/>
      <c r="E10273" s="140"/>
      <c r="F10273" s="140"/>
      <c r="G10273" s="140"/>
      <c r="M10273" s="140"/>
      <c r="N10273" s="167"/>
      <c r="O10273" s="167"/>
      <c r="P10273" s="142"/>
      <c r="Q10273" s="142"/>
      <c r="R10273" s="142"/>
      <c r="S10273" s="139"/>
    </row>
    <row r="10274" spans="2:19" ht="15.75" customHeight="1" x14ac:dyDescent="0.25">
      <c r="B10274" s="106"/>
      <c r="C10274" s="106"/>
      <c r="D10274" s="139"/>
      <c r="E10274" s="140"/>
      <c r="F10274" s="140"/>
      <c r="G10274" s="140"/>
      <c r="M10274" s="140"/>
      <c r="N10274" s="167"/>
      <c r="O10274" s="167"/>
      <c r="P10274" s="142"/>
      <c r="Q10274" s="142"/>
      <c r="R10274" s="142"/>
      <c r="S10274" s="139"/>
    </row>
    <row r="10275" spans="2:19" ht="15.75" customHeight="1" x14ac:dyDescent="0.25">
      <c r="B10275" s="106"/>
      <c r="C10275" s="106"/>
      <c r="D10275" s="139"/>
      <c r="E10275" s="140"/>
      <c r="F10275" s="140"/>
      <c r="G10275" s="140"/>
      <c r="M10275" s="140"/>
      <c r="N10275" s="167"/>
      <c r="O10275" s="167"/>
      <c r="P10275" s="142"/>
      <c r="Q10275" s="142"/>
      <c r="R10275" s="142"/>
      <c r="S10275" s="139"/>
    </row>
    <row r="10276" spans="2:19" ht="15.75" customHeight="1" x14ac:dyDescent="0.25">
      <c r="B10276" s="106"/>
      <c r="C10276" s="106"/>
      <c r="D10276" s="139"/>
      <c r="E10276" s="140"/>
      <c r="F10276" s="140"/>
      <c r="G10276" s="140"/>
      <c r="M10276" s="140"/>
      <c r="N10276" s="167"/>
      <c r="O10276" s="167"/>
      <c r="P10276" s="142"/>
      <c r="Q10276" s="142"/>
      <c r="R10276" s="142"/>
      <c r="S10276" s="139"/>
    </row>
    <row r="10277" spans="2:19" ht="15.75" customHeight="1" x14ac:dyDescent="0.25">
      <c r="B10277" s="106"/>
      <c r="C10277" s="106"/>
      <c r="D10277" s="139"/>
      <c r="E10277" s="140"/>
      <c r="F10277" s="140"/>
      <c r="G10277" s="140"/>
      <c r="M10277" s="140"/>
      <c r="N10277" s="167"/>
      <c r="O10277" s="167"/>
      <c r="P10277" s="142"/>
      <c r="Q10277" s="142"/>
      <c r="R10277" s="142"/>
      <c r="S10277" s="139"/>
    </row>
    <row r="10278" spans="2:19" ht="15.75" customHeight="1" x14ac:dyDescent="0.25">
      <c r="B10278" s="106"/>
      <c r="C10278" s="106"/>
      <c r="D10278" s="139"/>
      <c r="E10278" s="140"/>
      <c r="F10278" s="140"/>
      <c r="G10278" s="140"/>
      <c r="M10278" s="140"/>
      <c r="N10278" s="167"/>
      <c r="O10278" s="167"/>
      <c r="P10278" s="142"/>
      <c r="Q10278" s="142"/>
      <c r="R10278" s="142"/>
      <c r="S10278" s="139"/>
    </row>
    <row r="10279" spans="2:19" ht="15.75" customHeight="1" x14ac:dyDescent="0.25">
      <c r="B10279" s="106"/>
      <c r="C10279" s="106"/>
      <c r="D10279" s="139"/>
      <c r="E10279" s="140"/>
      <c r="F10279" s="140"/>
      <c r="G10279" s="140"/>
      <c r="M10279" s="140"/>
      <c r="N10279" s="167"/>
      <c r="O10279" s="167"/>
      <c r="P10279" s="142"/>
      <c r="Q10279" s="142"/>
      <c r="R10279" s="142"/>
      <c r="S10279" s="139"/>
    </row>
    <row r="10280" spans="2:19" ht="15.75" customHeight="1" x14ac:dyDescent="0.25">
      <c r="B10280" s="106"/>
      <c r="C10280" s="106"/>
      <c r="D10280" s="139"/>
      <c r="E10280" s="140"/>
      <c r="F10280" s="140"/>
      <c r="G10280" s="140"/>
      <c r="M10280" s="140"/>
      <c r="N10280" s="167"/>
      <c r="O10280" s="167"/>
      <c r="P10280" s="142"/>
      <c r="Q10280" s="142"/>
      <c r="R10280" s="142"/>
      <c r="S10280" s="139"/>
    </row>
    <row r="10281" spans="2:19" ht="15.75" customHeight="1" x14ac:dyDescent="0.25">
      <c r="B10281" s="106"/>
      <c r="C10281" s="106"/>
      <c r="D10281" s="139"/>
      <c r="E10281" s="140"/>
      <c r="F10281" s="140"/>
      <c r="G10281" s="140"/>
      <c r="M10281" s="140"/>
      <c r="N10281" s="167"/>
      <c r="O10281" s="167"/>
      <c r="P10281" s="142"/>
      <c r="Q10281" s="142"/>
      <c r="R10281" s="142"/>
      <c r="S10281" s="139"/>
    </row>
    <row r="10282" spans="2:19" ht="15.75" customHeight="1" x14ac:dyDescent="0.25">
      <c r="B10282" s="106"/>
      <c r="C10282" s="106"/>
      <c r="D10282" s="139"/>
      <c r="E10282" s="140"/>
      <c r="F10282" s="140"/>
      <c r="G10282" s="140"/>
      <c r="M10282" s="140"/>
      <c r="N10282" s="167"/>
      <c r="O10282" s="167"/>
      <c r="P10282" s="142"/>
      <c r="Q10282" s="142"/>
      <c r="R10282" s="142"/>
      <c r="S10282" s="139"/>
    </row>
    <row r="10283" spans="2:19" ht="15.75" customHeight="1" x14ac:dyDescent="0.25">
      <c r="B10283" s="106"/>
      <c r="C10283" s="106"/>
      <c r="D10283" s="139"/>
      <c r="E10283" s="140"/>
      <c r="F10283" s="140"/>
      <c r="G10283" s="140"/>
      <c r="M10283" s="140"/>
      <c r="N10283" s="167"/>
      <c r="O10283" s="167"/>
      <c r="P10283" s="142"/>
      <c r="Q10283" s="142"/>
      <c r="R10283" s="142"/>
      <c r="S10283" s="139"/>
    </row>
    <row r="10284" spans="2:19" ht="15.75" customHeight="1" x14ac:dyDescent="0.25">
      <c r="B10284" s="106"/>
      <c r="C10284" s="106"/>
      <c r="D10284" s="139"/>
      <c r="E10284" s="140"/>
      <c r="F10284" s="140"/>
      <c r="G10284" s="140"/>
      <c r="M10284" s="140"/>
      <c r="N10284" s="167"/>
      <c r="O10284" s="167"/>
      <c r="P10284" s="142"/>
      <c r="Q10284" s="142"/>
      <c r="R10284" s="142"/>
      <c r="S10284" s="139"/>
    </row>
    <row r="10285" spans="2:19" ht="15.75" customHeight="1" x14ac:dyDescent="0.25">
      <c r="B10285" s="106"/>
      <c r="C10285" s="106"/>
      <c r="D10285" s="139"/>
      <c r="E10285" s="140"/>
      <c r="F10285" s="140"/>
      <c r="G10285" s="140"/>
      <c r="M10285" s="140"/>
      <c r="N10285" s="167"/>
      <c r="O10285" s="167"/>
      <c r="P10285" s="142"/>
      <c r="Q10285" s="142"/>
      <c r="R10285" s="142"/>
      <c r="S10285" s="139"/>
    </row>
    <row r="10286" spans="2:19" ht="15.75" customHeight="1" x14ac:dyDescent="0.25">
      <c r="B10286" s="106"/>
      <c r="C10286" s="106"/>
      <c r="D10286" s="139"/>
      <c r="E10286" s="140"/>
      <c r="F10286" s="140"/>
      <c r="G10286" s="140"/>
      <c r="M10286" s="140"/>
      <c r="N10286" s="167"/>
      <c r="O10286" s="167"/>
      <c r="P10286" s="142"/>
      <c r="Q10286" s="142"/>
      <c r="R10286" s="142"/>
      <c r="S10286" s="139"/>
    </row>
    <row r="10287" spans="2:19" ht="15.75" customHeight="1" x14ac:dyDescent="0.25">
      <c r="B10287" s="106"/>
      <c r="C10287" s="106"/>
      <c r="D10287" s="139"/>
      <c r="E10287" s="140"/>
      <c r="F10287" s="140"/>
      <c r="G10287" s="140"/>
      <c r="M10287" s="140"/>
      <c r="N10287" s="167"/>
      <c r="O10287" s="167"/>
      <c r="P10287" s="142"/>
      <c r="Q10287" s="142"/>
      <c r="R10287" s="142"/>
      <c r="S10287" s="139"/>
    </row>
    <row r="10288" spans="2:19" ht="15.75" customHeight="1" x14ac:dyDescent="0.25">
      <c r="B10288" s="106"/>
      <c r="C10288" s="106"/>
      <c r="D10288" s="139"/>
      <c r="E10288" s="140"/>
      <c r="F10288" s="140"/>
      <c r="G10288" s="140"/>
      <c r="M10288" s="140"/>
      <c r="N10288" s="167"/>
      <c r="O10288" s="167"/>
      <c r="P10288" s="142"/>
      <c r="Q10288" s="142"/>
      <c r="R10288" s="142"/>
      <c r="S10288" s="139"/>
    </row>
    <row r="10289" spans="2:19" ht="15.75" customHeight="1" x14ac:dyDescent="0.25">
      <c r="B10289" s="106"/>
      <c r="C10289" s="106"/>
      <c r="D10289" s="139"/>
      <c r="E10289" s="140"/>
      <c r="F10289" s="140"/>
      <c r="G10289" s="140"/>
      <c r="M10289" s="140"/>
      <c r="N10289" s="167"/>
      <c r="O10289" s="167"/>
      <c r="P10289" s="142"/>
      <c r="Q10289" s="142"/>
      <c r="R10289" s="142"/>
      <c r="S10289" s="139"/>
    </row>
    <row r="10290" spans="2:19" ht="15.75" customHeight="1" x14ac:dyDescent="0.25">
      <c r="B10290" s="106"/>
      <c r="C10290" s="106"/>
      <c r="D10290" s="139"/>
      <c r="E10290" s="140"/>
      <c r="F10290" s="140"/>
      <c r="G10290" s="140"/>
      <c r="M10290" s="140"/>
      <c r="N10290" s="167"/>
      <c r="O10290" s="167"/>
      <c r="P10290" s="142"/>
      <c r="Q10290" s="142"/>
      <c r="R10290" s="142"/>
      <c r="S10290" s="139"/>
    </row>
    <row r="10291" spans="2:19" ht="15.75" customHeight="1" x14ac:dyDescent="0.25">
      <c r="B10291" s="106"/>
      <c r="C10291" s="106"/>
      <c r="D10291" s="139"/>
      <c r="E10291" s="140"/>
      <c r="F10291" s="140"/>
      <c r="G10291" s="140"/>
      <c r="M10291" s="140"/>
      <c r="N10291" s="167"/>
      <c r="O10291" s="167"/>
      <c r="P10291" s="142"/>
      <c r="Q10291" s="142"/>
      <c r="R10291" s="142"/>
      <c r="S10291" s="139"/>
    </row>
    <row r="10292" spans="2:19" ht="15.75" customHeight="1" x14ac:dyDescent="0.25">
      <c r="B10292" s="106"/>
      <c r="C10292" s="106"/>
      <c r="D10292" s="139"/>
      <c r="E10292" s="140"/>
      <c r="F10292" s="140"/>
      <c r="G10292" s="140"/>
      <c r="M10292" s="140"/>
      <c r="N10292" s="167"/>
      <c r="O10292" s="167"/>
      <c r="P10292" s="142"/>
      <c r="Q10292" s="142"/>
      <c r="R10292" s="142"/>
      <c r="S10292" s="139"/>
    </row>
    <row r="10293" spans="2:19" ht="15.75" customHeight="1" x14ac:dyDescent="0.25">
      <c r="B10293" s="106"/>
      <c r="C10293" s="106"/>
      <c r="D10293" s="139"/>
      <c r="E10293" s="140"/>
      <c r="F10293" s="140"/>
      <c r="G10293" s="140"/>
      <c r="M10293" s="140"/>
      <c r="N10293" s="167"/>
      <c r="O10293" s="167"/>
      <c r="P10293" s="142"/>
      <c r="Q10293" s="142"/>
      <c r="R10293" s="142"/>
      <c r="S10293" s="139"/>
    </row>
    <row r="10294" spans="2:19" ht="15.75" customHeight="1" x14ac:dyDescent="0.25">
      <c r="B10294" s="106"/>
      <c r="C10294" s="106"/>
      <c r="D10294" s="139"/>
      <c r="E10294" s="140"/>
      <c r="F10294" s="140"/>
      <c r="G10294" s="140"/>
      <c r="M10294" s="140"/>
      <c r="N10294" s="167"/>
      <c r="O10294" s="167"/>
      <c r="P10294" s="142"/>
      <c r="Q10294" s="142"/>
      <c r="R10294" s="142"/>
      <c r="S10294" s="139"/>
    </row>
    <row r="10295" spans="2:19" ht="15.75" customHeight="1" x14ac:dyDescent="0.25">
      <c r="B10295" s="106"/>
      <c r="C10295" s="106"/>
      <c r="D10295" s="139"/>
      <c r="E10295" s="140"/>
      <c r="F10295" s="140"/>
      <c r="G10295" s="140"/>
      <c r="M10295" s="140"/>
      <c r="N10295" s="167"/>
      <c r="O10295" s="167"/>
      <c r="P10295" s="142"/>
      <c r="Q10295" s="142"/>
      <c r="R10295" s="142"/>
      <c r="S10295" s="139"/>
    </row>
    <row r="10296" spans="2:19" ht="15.75" customHeight="1" x14ac:dyDescent="0.25">
      <c r="B10296" s="106"/>
      <c r="C10296" s="106"/>
      <c r="D10296" s="139"/>
      <c r="E10296" s="140"/>
      <c r="F10296" s="140"/>
      <c r="G10296" s="140"/>
      <c r="M10296" s="140"/>
      <c r="N10296" s="167"/>
      <c r="O10296" s="167"/>
      <c r="P10296" s="142"/>
      <c r="Q10296" s="142"/>
      <c r="R10296" s="142"/>
      <c r="S10296" s="139"/>
    </row>
    <row r="10297" spans="2:19" ht="15.75" customHeight="1" x14ac:dyDescent="0.25">
      <c r="B10297" s="106"/>
      <c r="C10297" s="106"/>
      <c r="D10297" s="139"/>
      <c r="E10297" s="140"/>
      <c r="F10297" s="140"/>
      <c r="G10297" s="140"/>
      <c r="M10297" s="140"/>
      <c r="N10297" s="167"/>
      <c r="O10297" s="167"/>
      <c r="P10297" s="142"/>
      <c r="Q10297" s="142"/>
      <c r="R10297" s="142"/>
      <c r="S10297" s="139"/>
    </row>
    <row r="10298" spans="2:19" ht="15.75" customHeight="1" x14ac:dyDescent="0.25">
      <c r="B10298" s="106"/>
      <c r="C10298" s="106"/>
      <c r="D10298" s="139"/>
      <c r="E10298" s="140"/>
      <c r="F10298" s="140"/>
      <c r="G10298" s="140"/>
      <c r="M10298" s="140"/>
      <c r="N10298" s="167"/>
      <c r="O10298" s="167"/>
      <c r="P10298" s="142"/>
      <c r="Q10298" s="142"/>
      <c r="R10298" s="142"/>
      <c r="S10298" s="139"/>
    </row>
    <row r="10299" spans="2:19" ht="15.75" customHeight="1" x14ac:dyDescent="0.25">
      <c r="B10299" s="106"/>
      <c r="C10299" s="106"/>
      <c r="D10299" s="139"/>
      <c r="E10299" s="140"/>
      <c r="F10299" s="140"/>
      <c r="G10299" s="140"/>
      <c r="M10299" s="140"/>
      <c r="N10299" s="167"/>
      <c r="O10299" s="167"/>
      <c r="P10299" s="142"/>
      <c r="Q10299" s="142"/>
      <c r="R10299" s="142"/>
      <c r="S10299" s="139"/>
    </row>
    <row r="10300" spans="2:19" ht="15.75" customHeight="1" x14ac:dyDescent="0.25">
      <c r="B10300" s="106"/>
      <c r="C10300" s="106"/>
      <c r="D10300" s="139"/>
      <c r="E10300" s="140"/>
      <c r="F10300" s="140"/>
      <c r="G10300" s="140"/>
      <c r="M10300" s="140"/>
      <c r="N10300" s="167"/>
      <c r="O10300" s="167"/>
      <c r="P10300" s="142"/>
      <c r="Q10300" s="142"/>
      <c r="R10300" s="142"/>
      <c r="S10300" s="139"/>
    </row>
    <row r="10301" spans="2:19" ht="15.75" customHeight="1" x14ac:dyDescent="0.25">
      <c r="B10301" s="106"/>
      <c r="C10301" s="106"/>
      <c r="D10301" s="139"/>
      <c r="E10301" s="140"/>
      <c r="F10301" s="140"/>
      <c r="G10301" s="140"/>
      <c r="M10301" s="140"/>
      <c r="N10301" s="167"/>
      <c r="O10301" s="167"/>
      <c r="P10301" s="142"/>
      <c r="Q10301" s="142"/>
      <c r="R10301" s="142"/>
      <c r="S10301" s="139"/>
    </row>
    <row r="10302" spans="2:19" ht="15.75" customHeight="1" x14ac:dyDescent="0.25">
      <c r="B10302" s="106"/>
      <c r="C10302" s="106"/>
      <c r="D10302" s="139"/>
      <c r="E10302" s="140"/>
      <c r="F10302" s="140"/>
      <c r="G10302" s="140"/>
      <c r="M10302" s="140"/>
      <c r="N10302" s="167"/>
      <c r="O10302" s="167"/>
      <c r="P10302" s="142"/>
      <c r="Q10302" s="142"/>
      <c r="R10302" s="142"/>
      <c r="S10302" s="139"/>
    </row>
    <row r="10303" spans="2:19" ht="15.75" customHeight="1" x14ac:dyDescent="0.25">
      <c r="B10303" s="106"/>
      <c r="C10303" s="106"/>
      <c r="D10303" s="139"/>
      <c r="E10303" s="140"/>
      <c r="F10303" s="140"/>
      <c r="G10303" s="140"/>
      <c r="M10303" s="140"/>
      <c r="N10303" s="167"/>
      <c r="O10303" s="167"/>
      <c r="P10303" s="142"/>
      <c r="Q10303" s="142"/>
      <c r="R10303" s="142"/>
      <c r="S10303" s="139"/>
    </row>
    <row r="10304" spans="2:19" ht="15.75" customHeight="1" x14ac:dyDescent="0.25">
      <c r="B10304" s="106"/>
      <c r="C10304" s="106"/>
      <c r="D10304" s="139"/>
      <c r="E10304" s="140"/>
      <c r="F10304" s="140"/>
      <c r="G10304" s="140"/>
      <c r="M10304" s="140"/>
      <c r="N10304" s="167"/>
      <c r="O10304" s="167"/>
      <c r="P10304" s="142"/>
      <c r="Q10304" s="142"/>
      <c r="R10304" s="142"/>
      <c r="S10304" s="139"/>
    </row>
    <row r="10305" spans="2:19" ht="15.75" customHeight="1" x14ac:dyDescent="0.25">
      <c r="B10305" s="106"/>
      <c r="C10305" s="106"/>
      <c r="D10305" s="139"/>
      <c r="E10305" s="140"/>
      <c r="F10305" s="140"/>
      <c r="G10305" s="140"/>
      <c r="M10305" s="140"/>
      <c r="N10305" s="167"/>
      <c r="O10305" s="167"/>
      <c r="P10305" s="142"/>
      <c r="Q10305" s="142"/>
      <c r="R10305" s="142"/>
      <c r="S10305" s="139"/>
    </row>
    <row r="10306" spans="2:19" ht="15.75" customHeight="1" x14ac:dyDescent="0.25">
      <c r="B10306" s="106"/>
      <c r="C10306" s="106"/>
      <c r="D10306" s="139"/>
      <c r="E10306" s="140"/>
      <c r="F10306" s="140"/>
      <c r="G10306" s="140"/>
      <c r="M10306" s="140"/>
      <c r="N10306" s="167"/>
      <c r="O10306" s="167"/>
      <c r="P10306" s="142"/>
      <c r="Q10306" s="142"/>
      <c r="R10306" s="142"/>
      <c r="S10306" s="139"/>
    </row>
    <row r="10307" spans="2:19" ht="15.75" customHeight="1" x14ac:dyDescent="0.25">
      <c r="B10307" s="106"/>
      <c r="C10307" s="106"/>
      <c r="D10307" s="139"/>
      <c r="E10307" s="140"/>
      <c r="F10307" s="140"/>
      <c r="G10307" s="140"/>
      <c r="M10307" s="140"/>
      <c r="N10307" s="167"/>
      <c r="O10307" s="167"/>
      <c r="P10307" s="142"/>
      <c r="Q10307" s="142"/>
      <c r="R10307" s="142"/>
      <c r="S10307" s="139"/>
    </row>
    <row r="10308" spans="2:19" ht="15.75" customHeight="1" x14ac:dyDescent="0.25">
      <c r="B10308" s="106"/>
      <c r="C10308" s="106"/>
      <c r="D10308" s="139"/>
      <c r="E10308" s="140"/>
      <c r="F10308" s="140"/>
      <c r="G10308" s="140"/>
      <c r="M10308" s="140"/>
      <c r="N10308" s="167"/>
      <c r="O10308" s="167"/>
      <c r="P10308" s="142"/>
      <c r="Q10308" s="142"/>
      <c r="R10308" s="142"/>
      <c r="S10308" s="139"/>
    </row>
    <row r="10309" spans="2:19" ht="15.75" customHeight="1" x14ac:dyDescent="0.25">
      <c r="B10309" s="106"/>
      <c r="C10309" s="106"/>
      <c r="D10309" s="139"/>
      <c r="E10309" s="140"/>
      <c r="F10309" s="140"/>
      <c r="G10309" s="140"/>
      <c r="M10309" s="140"/>
      <c r="N10309" s="167"/>
      <c r="O10309" s="167"/>
      <c r="P10309" s="142"/>
      <c r="Q10309" s="142"/>
      <c r="R10309" s="142"/>
      <c r="S10309" s="139"/>
    </row>
    <row r="10310" spans="2:19" ht="15.75" customHeight="1" x14ac:dyDescent="0.25">
      <c r="B10310" s="106"/>
      <c r="C10310" s="106"/>
      <c r="D10310" s="139"/>
      <c r="E10310" s="140"/>
      <c r="F10310" s="140"/>
      <c r="G10310" s="140"/>
      <c r="M10310" s="140"/>
      <c r="N10310" s="167"/>
      <c r="O10310" s="167"/>
      <c r="P10310" s="142"/>
      <c r="Q10310" s="142"/>
      <c r="R10310" s="142"/>
      <c r="S10310" s="139"/>
    </row>
    <row r="10311" spans="2:19" ht="15.75" customHeight="1" x14ac:dyDescent="0.25">
      <c r="B10311" s="106"/>
      <c r="C10311" s="106"/>
      <c r="D10311" s="139"/>
      <c r="E10311" s="140"/>
      <c r="F10311" s="140"/>
      <c r="G10311" s="140"/>
      <c r="M10311" s="140"/>
      <c r="N10311" s="167"/>
      <c r="O10311" s="167"/>
      <c r="P10311" s="142"/>
      <c r="Q10311" s="142"/>
      <c r="R10311" s="142"/>
      <c r="S10311" s="139"/>
    </row>
    <row r="10312" spans="2:19" ht="15.75" customHeight="1" x14ac:dyDescent="0.25">
      <c r="B10312" s="106"/>
      <c r="C10312" s="106"/>
      <c r="D10312" s="139"/>
      <c r="E10312" s="140"/>
      <c r="F10312" s="140"/>
      <c r="G10312" s="140"/>
      <c r="M10312" s="140"/>
      <c r="N10312" s="167"/>
      <c r="O10312" s="167"/>
      <c r="P10312" s="142"/>
      <c r="Q10312" s="142"/>
      <c r="R10312" s="142"/>
      <c r="S10312" s="139"/>
    </row>
    <row r="10313" spans="2:19" ht="15.75" customHeight="1" x14ac:dyDescent="0.25">
      <c r="B10313" s="106"/>
      <c r="C10313" s="106"/>
      <c r="D10313" s="139"/>
      <c r="E10313" s="140"/>
      <c r="F10313" s="140"/>
      <c r="G10313" s="140"/>
      <c r="M10313" s="140"/>
      <c r="N10313" s="167"/>
      <c r="O10313" s="167"/>
      <c r="P10313" s="142"/>
      <c r="Q10313" s="142"/>
      <c r="R10313" s="142"/>
      <c r="S10313" s="139"/>
    </row>
    <row r="10314" spans="2:19" ht="15.75" customHeight="1" x14ac:dyDescent="0.25">
      <c r="B10314" s="106"/>
      <c r="C10314" s="106"/>
      <c r="D10314" s="139"/>
      <c r="E10314" s="140"/>
      <c r="F10314" s="140"/>
      <c r="G10314" s="140"/>
      <c r="M10314" s="140"/>
      <c r="N10314" s="167"/>
      <c r="O10314" s="167"/>
      <c r="P10314" s="142"/>
      <c r="Q10314" s="142"/>
      <c r="R10314" s="142"/>
      <c r="S10314" s="139"/>
    </row>
    <row r="10315" spans="2:19" ht="15.75" customHeight="1" x14ac:dyDescent="0.25">
      <c r="B10315" s="106"/>
      <c r="C10315" s="106"/>
      <c r="D10315" s="139"/>
      <c r="E10315" s="140"/>
      <c r="F10315" s="140"/>
      <c r="G10315" s="140"/>
      <c r="M10315" s="140"/>
      <c r="N10315" s="167"/>
      <c r="O10315" s="167"/>
      <c r="P10315" s="142"/>
      <c r="Q10315" s="142"/>
      <c r="R10315" s="142"/>
      <c r="S10315" s="139"/>
    </row>
    <row r="10316" spans="2:19" ht="15.75" customHeight="1" x14ac:dyDescent="0.25">
      <c r="B10316" s="106"/>
      <c r="C10316" s="106"/>
      <c r="D10316" s="139"/>
      <c r="E10316" s="140"/>
      <c r="F10316" s="140"/>
      <c r="G10316" s="140"/>
      <c r="M10316" s="140"/>
      <c r="N10316" s="167"/>
      <c r="O10316" s="167"/>
      <c r="P10316" s="142"/>
      <c r="Q10316" s="142"/>
      <c r="R10316" s="142"/>
      <c r="S10316" s="139"/>
    </row>
    <row r="10317" spans="2:19" ht="15.75" customHeight="1" x14ac:dyDescent="0.25">
      <c r="B10317" s="106"/>
      <c r="C10317" s="106"/>
      <c r="D10317" s="139"/>
      <c r="E10317" s="140"/>
      <c r="F10317" s="140"/>
      <c r="G10317" s="140"/>
      <c r="M10317" s="140"/>
      <c r="N10317" s="167"/>
      <c r="O10317" s="167"/>
      <c r="P10317" s="142"/>
      <c r="Q10317" s="142"/>
      <c r="R10317" s="142"/>
      <c r="S10317" s="139"/>
    </row>
    <row r="10318" spans="2:19" ht="15.75" customHeight="1" x14ac:dyDescent="0.25">
      <c r="B10318" s="106"/>
      <c r="C10318" s="106"/>
      <c r="D10318" s="139"/>
      <c r="E10318" s="140"/>
      <c r="F10318" s="140"/>
      <c r="G10318" s="140"/>
      <c r="M10318" s="140"/>
      <c r="N10318" s="167"/>
      <c r="O10318" s="167"/>
      <c r="P10318" s="142"/>
      <c r="Q10318" s="142"/>
      <c r="R10318" s="142"/>
      <c r="S10318" s="139"/>
    </row>
    <row r="10319" spans="2:19" ht="15.75" customHeight="1" x14ac:dyDescent="0.25">
      <c r="B10319" s="106"/>
      <c r="C10319" s="106"/>
      <c r="D10319" s="139"/>
      <c r="E10319" s="140"/>
      <c r="F10319" s="140"/>
      <c r="G10319" s="140"/>
      <c r="M10319" s="140"/>
      <c r="N10319" s="167"/>
      <c r="O10319" s="167"/>
      <c r="P10319" s="142"/>
      <c r="Q10319" s="142"/>
      <c r="R10319" s="142"/>
      <c r="S10319" s="139"/>
    </row>
    <row r="10320" spans="2:19" ht="15.75" customHeight="1" x14ac:dyDescent="0.25">
      <c r="B10320" s="106"/>
      <c r="C10320" s="106"/>
      <c r="D10320" s="139"/>
      <c r="E10320" s="140"/>
      <c r="F10320" s="140"/>
      <c r="G10320" s="140"/>
      <c r="M10320" s="140"/>
      <c r="N10320" s="167"/>
      <c r="O10320" s="167"/>
      <c r="P10320" s="142"/>
      <c r="Q10320" s="142"/>
      <c r="R10320" s="142"/>
      <c r="S10320" s="139"/>
    </row>
    <row r="10321" spans="2:19" ht="15.75" customHeight="1" x14ac:dyDescent="0.25">
      <c r="B10321" s="106"/>
      <c r="C10321" s="106"/>
      <c r="D10321" s="139"/>
      <c r="E10321" s="140"/>
      <c r="F10321" s="140"/>
      <c r="G10321" s="140"/>
      <c r="M10321" s="140"/>
      <c r="N10321" s="167"/>
      <c r="O10321" s="167"/>
      <c r="P10321" s="142"/>
      <c r="Q10321" s="142"/>
      <c r="R10321" s="142"/>
      <c r="S10321" s="139"/>
    </row>
    <row r="10322" spans="2:19" ht="15.75" customHeight="1" x14ac:dyDescent="0.25">
      <c r="B10322" s="106"/>
      <c r="C10322" s="106"/>
      <c r="D10322" s="139"/>
      <c r="E10322" s="140"/>
      <c r="F10322" s="140"/>
      <c r="G10322" s="140"/>
      <c r="M10322" s="140"/>
      <c r="N10322" s="167"/>
      <c r="O10322" s="167"/>
      <c r="P10322" s="142"/>
      <c r="Q10322" s="142"/>
      <c r="R10322" s="142"/>
      <c r="S10322" s="139"/>
    </row>
    <row r="10323" spans="2:19" ht="15.75" customHeight="1" x14ac:dyDescent="0.25">
      <c r="B10323" s="106"/>
      <c r="C10323" s="106"/>
      <c r="D10323" s="139"/>
      <c r="E10323" s="140"/>
      <c r="F10323" s="140"/>
      <c r="G10323" s="140"/>
      <c r="M10323" s="140"/>
      <c r="N10323" s="167"/>
      <c r="O10323" s="167"/>
      <c r="P10323" s="142"/>
      <c r="Q10323" s="142"/>
      <c r="R10323" s="142"/>
      <c r="S10323" s="139"/>
    </row>
    <row r="10324" spans="2:19" ht="15.75" customHeight="1" x14ac:dyDescent="0.25">
      <c r="B10324" s="106"/>
      <c r="C10324" s="106"/>
      <c r="D10324" s="139"/>
      <c r="E10324" s="140"/>
      <c r="F10324" s="140"/>
      <c r="G10324" s="140"/>
      <c r="M10324" s="140"/>
      <c r="N10324" s="167"/>
      <c r="O10324" s="167"/>
      <c r="P10324" s="142"/>
      <c r="Q10324" s="142"/>
      <c r="R10324" s="142"/>
      <c r="S10324" s="139"/>
    </row>
    <row r="10325" spans="2:19" ht="15.75" customHeight="1" x14ac:dyDescent="0.25">
      <c r="B10325" s="106"/>
      <c r="C10325" s="106"/>
      <c r="D10325" s="139"/>
      <c r="E10325" s="140"/>
      <c r="F10325" s="140"/>
      <c r="G10325" s="140"/>
      <c r="M10325" s="140"/>
      <c r="N10325" s="167"/>
      <c r="O10325" s="167"/>
      <c r="P10325" s="142"/>
      <c r="Q10325" s="142"/>
      <c r="R10325" s="142"/>
      <c r="S10325" s="139"/>
    </row>
    <row r="10326" spans="2:19" ht="15.75" customHeight="1" x14ac:dyDescent="0.25">
      <c r="B10326" s="106"/>
      <c r="C10326" s="106"/>
      <c r="D10326" s="139"/>
      <c r="E10326" s="140"/>
      <c r="F10326" s="140"/>
      <c r="G10326" s="140"/>
      <c r="M10326" s="140"/>
      <c r="N10326" s="167"/>
      <c r="O10326" s="167"/>
      <c r="P10326" s="142"/>
      <c r="Q10326" s="142"/>
      <c r="R10326" s="142"/>
      <c r="S10326" s="139"/>
    </row>
    <row r="10327" spans="2:19" ht="15.75" customHeight="1" x14ac:dyDescent="0.25">
      <c r="B10327" s="106"/>
      <c r="C10327" s="106"/>
      <c r="D10327" s="139"/>
      <c r="E10327" s="140"/>
      <c r="F10327" s="140"/>
      <c r="G10327" s="140"/>
      <c r="M10327" s="140"/>
      <c r="N10327" s="167"/>
      <c r="O10327" s="167"/>
      <c r="P10327" s="142"/>
      <c r="Q10327" s="142"/>
      <c r="R10327" s="142"/>
      <c r="S10327" s="139"/>
    </row>
    <row r="10328" spans="2:19" ht="15.75" customHeight="1" x14ac:dyDescent="0.25">
      <c r="B10328" s="106"/>
      <c r="C10328" s="106"/>
      <c r="D10328" s="139"/>
      <c r="E10328" s="140"/>
      <c r="F10328" s="140"/>
      <c r="G10328" s="140"/>
      <c r="M10328" s="140"/>
      <c r="N10328" s="167"/>
      <c r="O10328" s="167"/>
      <c r="P10328" s="142"/>
      <c r="Q10328" s="142"/>
      <c r="R10328" s="142"/>
      <c r="S10328" s="139"/>
    </row>
    <row r="10329" spans="2:19" ht="15.75" customHeight="1" x14ac:dyDescent="0.25">
      <c r="B10329" s="106"/>
      <c r="C10329" s="106"/>
      <c r="D10329" s="139"/>
      <c r="E10329" s="140"/>
      <c r="F10329" s="140"/>
      <c r="G10329" s="140"/>
      <c r="M10329" s="140"/>
      <c r="N10329" s="167"/>
      <c r="O10329" s="167"/>
      <c r="P10329" s="142"/>
      <c r="Q10329" s="142"/>
      <c r="R10329" s="142"/>
      <c r="S10329" s="139"/>
    </row>
    <row r="10330" spans="2:19" ht="15.75" customHeight="1" x14ac:dyDescent="0.25">
      <c r="B10330" s="106"/>
      <c r="C10330" s="106"/>
      <c r="D10330" s="139"/>
      <c r="E10330" s="140"/>
      <c r="F10330" s="140"/>
      <c r="G10330" s="140"/>
      <c r="M10330" s="140"/>
      <c r="N10330" s="167"/>
      <c r="O10330" s="167"/>
      <c r="P10330" s="142"/>
      <c r="Q10330" s="142"/>
      <c r="R10330" s="142"/>
      <c r="S10330" s="139"/>
    </row>
    <row r="10331" spans="2:19" ht="15.75" customHeight="1" x14ac:dyDescent="0.25">
      <c r="B10331" s="106"/>
      <c r="C10331" s="106"/>
      <c r="D10331" s="139"/>
      <c r="E10331" s="140"/>
      <c r="F10331" s="140"/>
      <c r="G10331" s="140"/>
      <c r="M10331" s="140"/>
      <c r="N10331" s="167"/>
      <c r="O10331" s="167"/>
      <c r="P10331" s="142"/>
      <c r="Q10331" s="142"/>
      <c r="R10331" s="142"/>
      <c r="S10331" s="139"/>
    </row>
    <row r="10332" spans="2:19" ht="15.75" customHeight="1" x14ac:dyDescent="0.25">
      <c r="B10332" s="106"/>
      <c r="C10332" s="106"/>
      <c r="D10332" s="139"/>
      <c r="E10332" s="140"/>
      <c r="F10332" s="140"/>
      <c r="G10332" s="140"/>
      <c r="M10332" s="140"/>
      <c r="N10332" s="167"/>
      <c r="O10332" s="167"/>
      <c r="P10332" s="142"/>
      <c r="Q10332" s="142"/>
      <c r="R10332" s="142"/>
      <c r="S10332" s="139"/>
    </row>
    <row r="10333" spans="2:19" ht="15.75" customHeight="1" x14ac:dyDescent="0.25">
      <c r="B10333" s="106"/>
      <c r="C10333" s="106"/>
      <c r="D10333" s="139"/>
      <c r="E10333" s="140"/>
      <c r="F10333" s="140"/>
      <c r="G10333" s="140"/>
      <c r="M10333" s="140"/>
      <c r="N10333" s="167"/>
      <c r="O10333" s="167"/>
      <c r="P10333" s="142"/>
      <c r="Q10333" s="142"/>
      <c r="R10333" s="142"/>
      <c r="S10333" s="139"/>
    </row>
    <row r="10334" spans="2:19" ht="15.75" customHeight="1" x14ac:dyDescent="0.25">
      <c r="B10334" s="106"/>
      <c r="C10334" s="106"/>
      <c r="D10334" s="139"/>
      <c r="E10334" s="140"/>
      <c r="F10334" s="140"/>
      <c r="G10334" s="140"/>
      <c r="M10334" s="140"/>
      <c r="N10334" s="167"/>
      <c r="O10334" s="167"/>
      <c r="P10334" s="142"/>
      <c r="Q10334" s="142"/>
      <c r="R10334" s="142"/>
      <c r="S10334" s="139"/>
    </row>
    <row r="10335" spans="2:19" ht="15.75" customHeight="1" x14ac:dyDescent="0.25">
      <c r="B10335" s="106"/>
      <c r="C10335" s="106"/>
      <c r="D10335" s="139"/>
      <c r="E10335" s="140"/>
      <c r="F10335" s="140"/>
      <c r="G10335" s="140"/>
      <c r="M10335" s="140"/>
      <c r="N10335" s="167"/>
      <c r="O10335" s="167"/>
      <c r="P10335" s="142"/>
      <c r="Q10335" s="142"/>
      <c r="R10335" s="142"/>
      <c r="S10335" s="139"/>
    </row>
    <row r="10336" spans="2:19" ht="15.75" customHeight="1" x14ac:dyDescent="0.25">
      <c r="B10336" s="106"/>
      <c r="C10336" s="106"/>
      <c r="D10336" s="139"/>
      <c r="E10336" s="140"/>
      <c r="F10336" s="140"/>
      <c r="G10336" s="140"/>
      <c r="M10336" s="140"/>
      <c r="N10336" s="167"/>
      <c r="O10336" s="167"/>
      <c r="P10336" s="142"/>
      <c r="Q10336" s="142"/>
      <c r="R10336" s="142"/>
      <c r="S10336" s="139"/>
    </row>
    <row r="10337" spans="2:19" ht="15.75" customHeight="1" x14ac:dyDescent="0.25">
      <c r="B10337" s="106"/>
      <c r="C10337" s="106"/>
      <c r="D10337" s="139"/>
      <c r="E10337" s="140"/>
      <c r="F10337" s="140"/>
      <c r="G10337" s="140"/>
      <c r="M10337" s="140"/>
      <c r="N10337" s="167"/>
      <c r="O10337" s="167"/>
      <c r="P10337" s="142"/>
      <c r="Q10337" s="142"/>
      <c r="R10337" s="142"/>
      <c r="S10337" s="139"/>
    </row>
    <row r="10338" spans="2:19" ht="15.75" customHeight="1" x14ac:dyDescent="0.25">
      <c r="B10338" s="106"/>
      <c r="C10338" s="106"/>
      <c r="D10338" s="139"/>
      <c r="E10338" s="140"/>
      <c r="F10338" s="140"/>
      <c r="G10338" s="140"/>
      <c r="M10338" s="140"/>
      <c r="N10338" s="167"/>
      <c r="O10338" s="167"/>
      <c r="P10338" s="142"/>
      <c r="Q10338" s="142"/>
      <c r="R10338" s="142"/>
      <c r="S10338" s="139"/>
    </row>
    <row r="10339" spans="2:19" ht="15.75" customHeight="1" x14ac:dyDescent="0.25">
      <c r="B10339" s="106"/>
      <c r="C10339" s="106"/>
      <c r="D10339" s="139"/>
      <c r="E10339" s="140"/>
      <c r="F10339" s="140"/>
      <c r="G10339" s="140"/>
      <c r="M10339" s="140"/>
      <c r="N10339" s="167"/>
      <c r="O10339" s="167"/>
      <c r="P10339" s="142"/>
      <c r="Q10339" s="142"/>
      <c r="R10339" s="142"/>
      <c r="S10339" s="139"/>
    </row>
    <row r="10340" spans="2:19" ht="15.75" customHeight="1" x14ac:dyDescent="0.25">
      <c r="B10340" s="106"/>
      <c r="C10340" s="106"/>
      <c r="D10340" s="139"/>
      <c r="E10340" s="140"/>
      <c r="F10340" s="140"/>
      <c r="G10340" s="140"/>
      <c r="M10340" s="140"/>
      <c r="N10340" s="167"/>
      <c r="O10340" s="167"/>
      <c r="P10340" s="142"/>
      <c r="Q10340" s="142"/>
      <c r="R10340" s="142"/>
      <c r="S10340" s="139"/>
    </row>
    <row r="10341" spans="2:19" ht="15.75" customHeight="1" x14ac:dyDescent="0.25">
      <c r="B10341" s="106"/>
      <c r="C10341" s="106"/>
      <c r="D10341" s="139"/>
      <c r="E10341" s="140"/>
      <c r="F10341" s="140"/>
      <c r="G10341" s="140"/>
      <c r="M10341" s="140"/>
      <c r="N10341" s="167"/>
      <c r="O10341" s="167"/>
      <c r="P10341" s="142"/>
      <c r="Q10341" s="142"/>
      <c r="R10341" s="142"/>
      <c r="S10341" s="139"/>
    </row>
    <row r="10342" spans="2:19" ht="15.75" customHeight="1" x14ac:dyDescent="0.25">
      <c r="B10342" s="106"/>
      <c r="C10342" s="106"/>
      <c r="D10342" s="139"/>
      <c r="E10342" s="140"/>
      <c r="F10342" s="140"/>
      <c r="G10342" s="140"/>
      <c r="M10342" s="140"/>
      <c r="N10342" s="167"/>
      <c r="O10342" s="167"/>
      <c r="P10342" s="142"/>
      <c r="Q10342" s="142"/>
      <c r="R10342" s="142"/>
      <c r="S10342" s="139"/>
    </row>
    <row r="10343" spans="2:19" ht="15.75" customHeight="1" x14ac:dyDescent="0.25">
      <c r="B10343" s="106"/>
      <c r="C10343" s="106"/>
      <c r="D10343" s="139"/>
      <c r="E10343" s="140"/>
      <c r="F10343" s="140"/>
      <c r="G10343" s="140"/>
      <c r="M10343" s="140"/>
      <c r="N10343" s="167"/>
      <c r="O10343" s="167"/>
      <c r="P10343" s="142"/>
      <c r="Q10343" s="142"/>
      <c r="R10343" s="142"/>
      <c r="S10343" s="139"/>
    </row>
    <row r="10344" spans="2:19" ht="15.75" customHeight="1" x14ac:dyDescent="0.25">
      <c r="B10344" s="106"/>
      <c r="C10344" s="106"/>
      <c r="D10344" s="139"/>
      <c r="E10344" s="140"/>
      <c r="F10344" s="140"/>
      <c r="G10344" s="140"/>
      <c r="M10344" s="140"/>
      <c r="N10344" s="167"/>
      <c r="O10344" s="167"/>
      <c r="P10344" s="142"/>
      <c r="Q10344" s="142"/>
      <c r="R10344" s="142"/>
      <c r="S10344" s="139"/>
    </row>
    <row r="10345" spans="2:19" ht="15.75" customHeight="1" x14ac:dyDescent="0.25">
      <c r="B10345" s="106"/>
      <c r="C10345" s="106"/>
      <c r="D10345" s="139"/>
      <c r="E10345" s="140"/>
      <c r="F10345" s="140"/>
      <c r="G10345" s="140"/>
      <c r="M10345" s="140"/>
      <c r="N10345" s="167"/>
      <c r="O10345" s="167"/>
      <c r="P10345" s="142"/>
      <c r="Q10345" s="142"/>
      <c r="R10345" s="142"/>
      <c r="S10345" s="139"/>
    </row>
    <row r="10346" spans="2:19" ht="15.75" customHeight="1" x14ac:dyDescent="0.25">
      <c r="B10346" s="106"/>
      <c r="C10346" s="106"/>
      <c r="D10346" s="139"/>
      <c r="E10346" s="140"/>
      <c r="F10346" s="140"/>
      <c r="G10346" s="140"/>
      <c r="M10346" s="140"/>
      <c r="N10346" s="167"/>
      <c r="O10346" s="167"/>
      <c r="P10346" s="142"/>
      <c r="Q10346" s="142"/>
      <c r="R10346" s="142"/>
      <c r="S10346" s="139"/>
    </row>
    <row r="10347" spans="2:19" ht="15.75" customHeight="1" x14ac:dyDescent="0.25">
      <c r="B10347" s="106"/>
      <c r="C10347" s="106"/>
      <c r="D10347" s="139"/>
      <c r="E10347" s="140"/>
      <c r="F10347" s="140"/>
      <c r="G10347" s="140"/>
      <c r="M10347" s="140"/>
      <c r="N10347" s="167"/>
      <c r="O10347" s="167"/>
      <c r="P10347" s="142"/>
      <c r="Q10347" s="142"/>
      <c r="R10347" s="142"/>
      <c r="S10347" s="139"/>
    </row>
    <row r="10348" spans="2:19" ht="15.75" customHeight="1" x14ac:dyDescent="0.25">
      <c r="B10348" s="106"/>
      <c r="C10348" s="106"/>
      <c r="D10348" s="139"/>
      <c r="E10348" s="140"/>
      <c r="F10348" s="140"/>
      <c r="G10348" s="140"/>
      <c r="M10348" s="140"/>
      <c r="N10348" s="167"/>
      <c r="O10348" s="167"/>
      <c r="P10348" s="142"/>
      <c r="Q10348" s="142"/>
      <c r="R10348" s="142"/>
      <c r="S10348" s="139"/>
    </row>
    <row r="10349" spans="2:19" ht="15.75" customHeight="1" x14ac:dyDescent="0.25">
      <c r="B10349" s="106"/>
      <c r="C10349" s="106"/>
      <c r="D10349" s="139"/>
      <c r="E10349" s="140"/>
      <c r="F10349" s="140"/>
      <c r="G10349" s="140"/>
      <c r="M10349" s="140"/>
      <c r="N10349" s="167"/>
      <c r="O10349" s="167"/>
      <c r="P10349" s="142"/>
      <c r="Q10349" s="142"/>
      <c r="R10349" s="142"/>
      <c r="S10349" s="139"/>
    </row>
    <row r="10350" spans="2:19" ht="15.75" customHeight="1" x14ac:dyDescent="0.25">
      <c r="B10350" s="106"/>
      <c r="C10350" s="106"/>
      <c r="D10350" s="139"/>
      <c r="E10350" s="140"/>
      <c r="F10350" s="140"/>
      <c r="G10350" s="140"/>
      <c r="M10350" s="140"/>
      <c r="N10350" s="167"/>
      <c r="O10350" s="167"/>
      <c r="P10350" s="142"/>
      <c r="Q10350" s="142"/>
      <c r="R10350" s="142"/>
      <c r="S10350" s="139"/>
    </row>
    <row r="10351" spans="2:19" ht="15.75" customHeight="1" x14ac:dyDescent="0.25">
      <c r="B10351" s="106"/>
      <c r="C10351" s="106"/>
      <c r="D10351" s="139"/>
      <c r="E10351" s="140"/>
      <c r="F10351" s="140"/>
      <c r="G10351" s="140"/>
      <c r="M10351" s="140"/>
      <c r="N10351" s="167"/>
      <c r="O10351" s="167"/>
      <c r="P10351" s="142"/>
      <c r="Q10351" s="142"/>
      <c r="R10351" s="142"/>
      <c r="S10351" s="139"/>
    </row>
    <row r="10352" spans="2:19" ht="15.75" customHeight="1" x14ac:dyDescent="0.25">
      <c r="B10352" s="106"/>
      <c r="C10352" s="106"/>
      <c r="D10352" s="139"/>
      <c r="E10352" s="140"/>
      <c r="F10352" s="140"/>
      <c r="G10352" s="140"/>
      <c r="M10352" s="140"/>
      <c r="N10352" s="167"/>
      <c r="O10352" s="167"/>
      <c r="P10352" s="142"/>
      <c r="Q10352" s="142"/>
      <c r="R10352" s="142"/>
      <c r="S10352" s="139"/>
    </row>
    <row r="10353" spans="2:19" ht="15.75" customHeight="1" x14ac:dyDescent="0.25">
      <c r="B10353" s="106"/>
      <c r="C10353" s="106"/>
      <c r="D10353" s="139"/>
      <c r="E10353" s="140"/>
      <c r="F10353" s="140"/>
      <c r="G10353" s="140"/>
      <c r="M10353" s="140"/>
      <c r="N10353" s="167"/>
      <c r="O10353" s="167"/>
      <c r="P10353" s="142"/>
      <c r="Q10353" s="142"/>
      <c r="R10353" s="142"/>
      <c r="S10353" s="139"/>
    </row>
    <row r="10354" spans="2:19" ht="15.75" customHeight="1" x14ac:dyDescent="0.25">
      <c r="B10354" s="106"/>
      <c r="C10354" s="106"/>
      <c r="D10354" s="139"/>
      <c r="E10354" s="140"/>
      <c r="F10354" s="140"/>
      <c r="G10354" s="140"/>
      <c r="M10354" s="140"/>
      <c r="N10354" s="167"/>
      <c r="O10354" s="167"/>
      <c r="P10354" s="142"/>
      <c r="Q10354" s="142"/>
      <c r="R10354" s="142"/>
      <c r="S10354" s="139"/>
    </row>
    <row r="10355" spans="2:19" ht="15.75" customHeight="1" x14ac:dyDescent="0.25">
      <c r="B10355" s="106"/>
      <c r="C10355" s="106"/>
      <c r="D10355" s="139"/>
      <c r="E10355" s="140"/>
      <c r="F10355" s="140"/>
      <c r="G10355" s="140"/>
      <c r="M10355" s="140"/>
      <c r="N10355" s="167"/>
      <c r="O10355" s="167"/>
      <c r="P10355" s="142"/>
      <c r="Q10355" s="142"/>
      <c r="R10355" s="142"/>
      <c r="S10355" s="139"/>
    </row>
    <row r="10356" spans="2:19" ht="15.75" customHeight="1" x14ac:dyDescent="0.25">
      <c r="B10356" s="106"/>
      <c r="C10356" s="106"/>
      <c r="D10356" s="139"/>
      <c r="E10356" s="140"/>
      <c r="F10356" s="140"/>
      <c r="G10356" s="140"/>
      <c r="M10356" s="140"/>
      <c r="N10356" s="167"/>
      <c r="O10356" s="167"/>
      <c r="P10356" s="142"/>
      <c r="Q10356" s="142"/>
      <c r="R10356" s="142"/>
      <c r="S10356" s="139"/>
    </row>
    <row r="10357" spans="2:19" ht="15.75" customHeight="1" x14ac:dyDescent="0.25">
      <c r="B10357" s="106"/>
      <c r="C10357" s="106"/>
      <c r="D10357" s="139"/>
      <c r="E10357" s="140"/>
      <c r="F10357" s="140"/>
      <c r="G10357" s="140"/>
      <c r="M10357" s="140"/>
      <c r="N10357" s="167"/>
      <c r="O10357" s="167"/>
      <c r="P10357" s="142"/>
      <c r="Q10357" s="142"/>
      <c r="R10357" s="142"/>
      <c r="S10357" s="139"/>
    </row>
    <row r="10358" spans="2:19" ht="15.75" customHeight="1" x14ac:dyDescent="0.25">
      <c r="B10358" s="106"/>
      <c r="C10358" s="106"/>
      <c r="D10358" s="139"/>
      <c r="E10358" s="140"/>
      <c r="F10358" s="140"/>
      <c r="G10358" s="140"/>
      <c r="M10358" s="140"/>
      <c r="N10358" s="167"/>
      <c r="O10358" s="167"/>
      <c r="P10358" s="142"/>
      <c r="Q10358" s="142"/>
      <c r="R10358" s="142"/>
      <c r="S10358" s="139"/>
    </row>
    <row r="10359" spans="2:19" ht="15.75" customHeight="1" x14ac:dyDescent="0.25">
      <c r="B10359" s="106"/>
      <c r="C10359" s="106"/>
      <c r="D10359" s="139"/>
      <c r="E10359" s="140"/>
      <c r="F10359" s="140"/>
      <c r="G10359" s="140"/>
      <c r="M10359" s="140"/>
      <c r="N10359" s="167"/>
      <c r="O10359" s="167"/>
      <c r="P10359" s="142"/>
      <c r="Q10359" s="142"/>
      <c r="R10359" s="142"/>
      <c r="S10359" s="139"/>
    </row>
    <row r="10360" spans="2:19" ht="15.75" customHeight="1" x14ac:dyDescent="0.25">
      <c r="B10360" s="106"/>
      <c r="C10360" s="106"/>
      <c r="D10360" s="139"/>
      <c r="E10360" s="140"/>
      <c r="F10360" s="140"/>
      <c r="G10360" s="140"/>
      <c r="M10360" s="140"/>
      <c r="N10360" s="167"/>
      <c r="O10360" s="167"/>
      <c r="P10360" s="142"/>
      <c r="Q10360" s="142"/>
      <c r="R10360" s="142"/>
      <c r="S10360" s="139"/>
    </row>
    <row r="10361" spans="2:19" ht="15.75" customHeight="1" x14ac:dyDescent="0.25">
      <c r="B10361" s="106"/>
      <c r="C10361" s="106"/>
      <c r="D10361" s="139"/>
      <c r="E10361" s="140"/>
      <c r="F10361" s="140"/>
      <c r="G10361" s="140"/>
      <c r="M10361" s="140"/>
      <c r="N10361" s="167"/>
      <c r="O10361" s="167"/>
      <c r="P10361" s="142"/>
      <c r="Q10361" s="142"/>
      <c r="R10361" s="142"/>
      <c r="S10361" s="139"/>
    </row>
    <row r="10362" spans="2:19" ht="15.75" customHeight="1" x14ac:dyDescent="0.25">
      <c r="B10362" s="106"/>
      <c r="C10362" s="106"/>
      <c r="D10362" s="139"/>
      <c r="E10362" s="140"/>
      <c r="F10362" s="140"/>
      <c r="G10362" s="140"/>
      <c r="M10362" s="140"/>
      <c r="N10362" s="167"/>
      <c r="O10362" s="167"/>
      <c r="P10362" s="142"/>
      <c r="Q10362" s="142"/>
      <c r="R10362" s="142"/>
      <c r="S10362" s="139"/>
    </row>
    <row r="10363" spans="2:19" ht="15.75" customHeight="1" x14ac:dyDescent="0.25">
      <c r="B10363" s="106"/>
      <c r="C10363" s="106"/>
      <c r="D10363" s="139"/>
      <c r="E10363" s="140"/>
      <c r="F10363" s="140"/>
      <c r="G10363" s="140"/>
      <c r="M10363" s="140"/>
      <c r="N10363" s="167"/>
      <c r="O10363" s="167"/>
      <c r="P10363" s="142"/>
      <c r="Q10363" s="142"/>
      <c r="R10363" s="142"/>
      <c r="S10363" s="139"/>
    </row>
    <row r="10364" spans="2:19" ht="15.75" customHeight="1" x14ac:dyDescent="0.25">
      <c r="B10364" s="106"/>
      <c r="C10364" s="106"/>
      <c r="D10364" s="139"/>
      <c r="E10364" s="140"/>
      <c r="F10364" s="140"/>
      <c r="G10364" s="140"/>
      <c r="M10364" s="140"/>
      <c r="N10364" s="167"/>
      <c r="O10364" s="167"/>
      <c r="P10364" s="142"/>
      <c r="Q10364" s="142"/>
      <c r="R10364" s="142"/>
      <c r="S10364" s="139"/>
    </row>
    <row r="10365" spans="2:19" ht="15.75" customHeight="1" x14ac:dyDescent="0.25">
      <c r="B10365" s="106"/>
      <c r="C10365" s="106"/>
      <c r="D10365" s="139"/>
      <c r="E10365" s="140"/>
      <c r="F10365" s="140"/>
      <c r="G10365" s="140"/>
      <c r="M10365" s="140"/>
      <c r="N10365" s="167"/>
      <c r="O10365" s="167"/>
      <c r="P10365" s="142"/>
      <c r="Q10365" s="142"/>
      <c r="R10365" s="142"/>
      <c r="S10365" s="139"/>
    </row>
    <row r="10366" spans="2:19" ht="15.75" customHeight="1" x14ac:dyDescent="0.25">
      <c r="B10366" s="106"/>
      <c r="C10366" s="106"/>
      <c r="D10366" s="139"/>
      <c r="E10366" s="140"/>
      <c r="F10366" s="140"/>
      <c r="G10366" s="140"/>
      <c r="M10366" s="140"/>
      <c r="N10366" s="167"/>
      <c r="O10366" s="167"/>
      <c r="P10366" s="142"/>
      <c r="Q10366" s="142"/>
      <c r="R10366" s="142"/>
      <c r="S10366" s="139"/>
    </row>
    <row r="10367" spans="2:19" ht="15.75" customHeight="1" x14ac:dyDescent="0.25">
      <c r="B10367" s="106"/>
      <c r="C10367" s="106"/>
      <c r="D10367" s="139"/>
      <c r="E10367" s="140"/>
      <c r="F10367" s="140"/>
      <c r="G10367" s="140"/>
      <c r="M10367" s="140"/>
      <c r="N10367" s="167"/>
      <c r="O10367" s="167"/>
      <c r="P10367" s="142"/>
      <c r="Q10367" s="142"/>
      <c r="R10367" s="142"/>
      <c r="S10367" s="139"/>
    </row>
    <row r="10368" spans="2:19" ht="15.75" customHeight="1" x14ac:dyDescent="0.25">
      <c r="B10368" s="106"/>
      <c r="C10368" s="106"/>
      <c r="D10368" s="139"/>
      <c r="E10368" s="140"/>
      <c r="F10368" s="140"/>
      <c r="G10368" s="140"/>
      <c r="M10368" s="140"/>
      <c r="N10368" s="167"/>
      <c r="O10368" s="167"/>
      <c r="P10368" s="142"/>
      <c r="Q10368" s="142"/>
      <c r="R10368" s="142"/>
      <c r="S10368" s="139"/>
    </row>
    <row r="10369" spans="2:19" ht="15.75" customHeight="1" x14ac:dyDescent="0.25">
      <c r="B10369" s="106"/>
      <c r="C10369" s="106"/>
      <c r="D10369" s="139"/>
      <c r="E10369" s="140"/>
      <c r="F10369" s="140"/>
      <c r="G10369" s="140"/>
      <c r="M10369" s="140"/>
      <c r="N10369" s="167"/>
      <c r="O10369" s="167"/>
      <c r="P10369" s="142"/>
      <c r="Q10369" s="142"/>
      <c r="R10369" s="142"/>
      <c r="S10369" s="139"/>
    </row>
    <row r="10370" spans="2:19" ht="15.75" customHeight="1" x14ac:dyDescent="0.25">
      <c r="B10370" s="106"/>
      <c r="C10370" s="106"/>
      <c r="D10370" s="139"/>
      <c r="E10370" s="140"/>
      <c r="F10370" s="140"/>
      <c r="G10370" s="140"/>
      <c r="M10370" s="140"/>
      <c r="N10370" s="167"/>
      <c r="O10370" s="167"/>
      <c r="P10370" s="142"/>
      <c r="Q10370" s="142"/>
      <c r="R10370" s="142"/>
      <c r="S10370" s="139"/>
    </row>
    <row r="10371" spans="2:19" ht="15.75" customHeight="1" x14ac:dyDescent="0.25">
      <c r="B10371" s="106"/>
      <c r="C10371" s="106"/>
      <c r="D10371" s="139"/>
      <c r="E10371" s="140"/>
      <c r="F10371" s="140"/>
      <c r="G10371" s="140"/>
      <c r="M10371" s="140"/>
      <c r="N10371" s="167"/>
      <c r="O10371" s="167"/>
      <c r="P10371" s="142"/>
      <c r="Q10371" s="142"/>
      <c r="R10371" s="142"/>
      <c r="S10371" s="139"/>
    </row>
    <row r="10372" spans="2:19" ht="15.75" customHeight="1" x14ac:dyDescent="0.25">
      <c r="B10372" s="106"/>
      <c r="C10372" s="106"/>
      <c r="D10372" s="139"/>
      <c r="E10372" s="140"/>
      <c r="F10372" s="140"/>
      <c r="G10372" s="140"/>
      <c r="M10372" s="140"/>
      <c r="N10372" s="167"/>
      <c r="O10372" s="167"/>
      <c r="P10372" s="142"/>
      <c r="Q10372" s="142"/>
      <c r="R10372" s="142"/>
      <c r="S10372" s="139"/>
    </row>
    <row r="10373" spans="2:19" ht="15.75" customHeight="1" x14ac:dyDescent="0.25">
      <c r="B10373" s="106"/>
      <c r="C10373" s="106"/>
      <c r="D10373" s="139"/>
      <c r="E10373" s="140"/>
      <c r="F10373" s="140"/>
      <c r="G10373" s="140"/>
      <c r="M10373" s="140"/>
      <c r="N10373" s="167"/>
      <c r="O10373" s="167"/>
      <c r="P10373" s="142"/>
      <c r="Q10373" s="142"/>
      <c r="R10373" s="142"/>
      <c r="S10373" s="139"/>
    </row>
    <row r="10374" spans="2:19" ht="15.75" customHeight="1" x14ac:dyDescent="0.25">
      <c r="B10374" s="106"/>
      <c r="C10374" s="106"/>
      <c r="D10374" s="139"/>
      <c r="E10374" s="140"/>
      <c r="F10374" s="140"/>
      <c r="G10374" s="140"/>
      <c r="M10374" s="140"/>
      <c r="N10374" s="167"/>
      <c r="O10374" s="167"/>
      <c r="P10374" s="142"/>
      <c r="Q10374" s="142"/>
      <c r="R10374" s="142"/>
      <c r="S10374" s="139"/>
    </row>
    <row r="10375" spans="2:19" ht="15.75" customHeight="1" x14ac:dyDescent="0.25">
      <c r="B10375" s="106"/>
      <c r="C10375" s="106"/>
      <c r="D10375" s="139"/>
      <c r="E10375" s="140"/>
      <c r="F10375" s="140"/>
      <c r="G10375" s="140"/>
      <c r="M10375" s="140"/>
      <c r="N10375" s="167"/>
      <c r="O10375" s="167"/>
      <c r="P10375" s="142"/>
      <c r="Q10375" s="142"/>
      <c r="R10375" s="142"/>
      <c r="S10375" s="139"/>
    </row>
    <row r="10376" spans="2:19" ht="15.75" customHeight="1" x14ac:dyDescent="0.25">
      <c r="B10376" s="106"/>
      <c r="C10376" s="106"/>
      <c r="D10376" s="139"/>
      <c r="E10376" s="140"/>
      <c r="F10376" s="140"/>
      <c r="G10376" s="140"/>
      <c r="M10376" s="140"/>
      <c r="N10376" s="167"/>
      <c r="O10376" s="167"/>
      <c r="P10376" s="142"/>
      <c r="Q10376" s="142"/>
      <c r="R10376" s="142"/>
      <c r="S10376" s="139"/>
    </row>
    <row r="10377" spans="2:19" ht="15.75" customHeight="1" x14ac:dyDescent="0.25">
      <c r="B10377" s="106"/>
      <c r="C10377" s="106"/>
      <c r="D10377" s="139"/>
      <c r="E10377" s="140"/>
      <c r="F10377" s="140"/>
      <c r="G10377" s="140"/>
      <c r="M10377" s="140"/>
      <c r="N10377" s="167"/>
      <c r="O10377" s="167"/>
      <c r="P10377" s="142"/>
      <c r="Q10377" s="142"/>
      <c r="R10377" s="142"/>
      <c r="S10377" s="139"/>
    </row>
    <row r="10378" spans="2:19" ht="15.75" customHeight="1" x14ac:dyDescent="0.25">
      <c r="B10378" s="106"/>
      <c r="C10378" s="106"/>
      <c r="D10378" s="139"/>
      <c r="E10378" s="140"/>
      <c r="F10378" s="140"/>
      <c r="G10378" s="140"/>
      <c r="M10378" s="140"/>
      <c r="N10378" s="167"/>
      <c r="O10378" s="167"/>
      <c r="P10378" s="142"/>
      <c r="Q10378" s="142"/>
      <c r="R10378" s="142"/>
      <c r="S10378" s="139"/>
    </row>
    <row r="10379" spans="2:19" ht="15.75" customHeight="1" x14ac:dyDescent="0.25">
      <c r="B10379" s="106"/>
      <c r="C10379" s="106"/>
      <c r="D10379" s="139"/>
      <c r="E10379" s="140"/>
      <c r="F10379" s="140"/>
      <c r="G10379" s="140"/>
      <c r="M10379" s="140"/>
      <c r="N10379" s="167"/>
      <c r="O10379" s="167"/>
      <c r="P10379" s="142"/>
      <c r="Q10379" s="142"/>
      <c r="R10379" s="142"/>
      <c r="S10379" s="139"/>
    </row>
    <row r="10380" spans="2:19" ht="15.75" customHeight="1" x14ac:dyDescent="0.25">
      <c r="B10380" s="106"/>
      <c r="C10380" s="106"/>
      <c r="D10380" s="139"/>
      <c r="E10380" s="140"/>
      <c r="F10380" s="140"/>
      <c r="G10380" s="140"/>
      <c r="M10380" s="140"/>
      <c r="N10380" s="167"/>
      <c r="O10380" s="167"/>
      <c r="P10380" s="142"/>
      <c r="Q10380" s="142"/>
      <c r="R10380" s="142"/>
      <c r="S10380" s="139"/>
    </row>
    <row r="10381" spans="2:19" ht="15.75" customHeight="1" x14ac:dyDescent="0.25">
      <c r="B10381" s="106"/>
      <c r="C10381" s="106"/>
      <c r="D10381" s="139"/>
      <c r="E10381" s="140"/>
      <c r="F10381" s="140"/>
      <c r="G10381" s="140"/>
      <c r="M10381" s="140"/>
      <c r="N10381" s="167"/>
      <c r="O10381" s="167"/>
      <c r="P10381" s="142"/>
      <c r="Q10381" s="142"/>
      <c r="R10381" s="142"/>
      <c r="S10381" s="139"/>
    </row>
    <row r="10382" spans="2:19" ht="15.75" customHeight="1" x14ac:dyDescent="0.25">
      <c r="B10382" s="106"/>
      <c r="C10382" s="106"/>
      <c r="D10382" s="139"/>
      <c r="E10382" s="140"/>
      <c r="F10382" s="140"/>
      <c r="G10382" s="140"/>
      <c r="M10382" s="140"/>
      <c r="N10382" s="167"/>
      <c r="O10382" s="167"/>
      <c r="P10382" s="142"/>
      <c r="Q10382" s="142"/>
      <c r="R10382" s="142"/>
      <c r="S10382" s="139"/>
    </row>
    <row r="10383" spans="2:19" ht="15.75" customHeight="1" x14ac:dyDescent="0.25">
      <c r="B10383" s="106"/>
      <c r="C10383" s="106"/>
      <c r="D10383" s="139"/>
      <c r="E10383" s="140"/>
      <c r="F10383" s="140"/>
      <c r="G10383" s="140"/>
      <c r="M10383" s="140"/>
      <c r="N10383" s="167"/>
      <c r="O10383" s="167"/>
      <c r="P10383" s="142"/>
      <c r="Q10383" s="142"/>
      <c r="R10383" s="142"/>
      <c r="S10383" s="139"/>
    </row>
    <row r="10384" spans="2:19" ht="15.75" customHeight="1" x14ac:dyDescent="0.25">
      <c r="B10384" s="106"/>
      <c r="C10384" s="106"/>
      <c r="D10384" s="139"/>
      <c r="E10384" s="140"/>
      <c r="F10384" s="140"/>
      <c r="G10384" s="140"/>
      <c r="M10384" s="140"/>
      <c r="N10384" s="167"/>
      <c r="O10384" s="167"/>
      <c r="P10384" s="142"/>
      <c r="Q10384" s="142"/>
      <c r="R10384" s="142"/>
      <c r="S10384" s="139"/>
    </row>
    <row r="10385" spans="2:19" ht="15.75" customHeight="1" x14ac:dyDescent="0.25">
      <c r="B10385" s="106"/>
      <c r="C10385" s="106"/>
      <c r="D10385" s="139"/>
      <c r="E10385" s="140"/>
      <c r="F10385" s="140"/>
      <c r="G10385" s="140"/>
      <c r="M10385" s="140"/>
      <c r="N10385" s="167"/>
      <c r="O10385" s="167"/>
      <c r="P10385" s="142"/>
      <c r="Q10385" s="142"/>
      <c r="R10385" s="142"/>
      <c r="S10385" s="139"/>
    </row>
    <row r="10386" spans="2:19" ht="15.75" customHeight="1" x14ac:dyDescent="0.25">
      <c r="B10386" s="106"/>
      <c r="C10386" s="106"/>
      <c r="D10386" s="139"/>
      <c r="E10386" s="140"/>
      <c r="F10386" s="140"/>
      <c r="G10386" s="140"/>
      <c r="M10386" s="140"/>
      <c r="N10386" s="167"/>
      <c r="O10386" s="167"/>
      <c r="P10386" s="142"/>
      <c r="Q10386" s="142"/>
      <c r="R10386" s="142"/>
      <c r="S10386" s="139"/>
    </row>
    <row r="10387" spans="2:19" ht="15.75" customHeight="1" x14ac:dyDescent="0.25">
      <c r="B10387" s="106"/>
      <c r="C10387" s="106"/>
      <c r="D10387" s="139"/>
      <c r="E10387" s="140"/>
      <c r="F10387" s="140"/>
      <c r="G10387" s="140"/>
      <c r="M10387" s="140"/>
      <c r="N10387" s="167"/>
      <c r="O10387" s="167"/>
      <c r="P10387" s="142"/>
      <c r="Q10387" s="142"/>
      <c r="R10387" s="142"/>
      <c r="S10387" s="139"/>
    </row>
    <row r="10388" spans="2:19" ht="15.75" customHeight="1" x14ac:dyDescent="0.25">
      <c r="B10388" s="106"/>
      <c r="C10388" s="106"/>
      <c r="D10388" s="139"/>
      <c r="E10388" s="140"/>
      <c r="F10388" s="140"/>
      <c r="G10388" s="140"/>
      <c r="M10388" s="140"/>
      <c r="N10388" s="167"/>
      <c r="O10388" s="167"/>
      <c r="P10388" s="142"/>
      <c r="Q10388" s="142"/>
      <c r="R10388" s="142"/>
      <c r="S10388" s="139"/>
    </row>
    <row r="10389" spans="2:19" ht="15.75" customHeight="1" x14ac:dyDescent="0.25">
      <c r="B10389" s="106"/>
      <c r="C10389" s="106"/>
      <c r="D10389" s="139"/>
      <c r="E10389" s="140"/>
      <c r="F10389" s="140"/>
      <c r="G10389" s="140"/>
      <c r="M10389" s="140"/>
      <c r="N10389" s="167"/>
      <c r="O10389" s="167"/>
      <c r="P10389" s="142"/>
      <c r="Q10389" s="142"/>
      <c r="R10389" s="142"/>
      <c r="S10389" s="139"/>
    </row>
    <row r="10390" spans="2:19" ht="15.75" customHeight="1" x14ac:dyDescent="0.25">
      <c r="B10390" s="106"/>
      <c r="C10390" s="106"/>
      <c r="D10390" s="139"/>
      <c r="E10390" s="140"/>
      <c r="F10390" s="140"/>
      <c r="G10390" s="140"/>
      <c r="M10390" s="140"/>
      <c r="N10390" s="167"/>
      <c r="O10390" s="167"/>
      <c r="P10390" s="142"/>
      <c r="Q10390" s="142"/>
      <c r="R10390" s="142"/>
      <c r="S10390" s="139"/>
    </row>
    <row r="10391" spans="2:19" ht="15.75" customHeight="1" x14ac:dyDescent="0.25">
      <c r="B10391" s="106"/>
      <c r="C10391" s="106"/>
      <c r="D10391" s="139"/>
      <c r="E10391" s="140"/>
      <c r="F10391" s="140"/>
      <c r="G10391" s="140"/>
      <c r="M10391" s="140"/>
      <c r="N10391" s="167"/>
      <c r="O10391" s="167"/>
      <c r="P10391" s="142"/>
      <c r="Q10391" s="142"/>
      <c r="R10391" s="142"/>
      <c r="S10391" s="139"/>
    </row>
    <row r="10392" spans="2:19" ht="15.75" customHeight="1" x14ac:dyDescent="0.25">
      <c r="B10392" s="106"/>
      <c r="C10392" s="106"/>
      <c r="D10392" s="139"/>
      <c r="E10392" s="140"/>
      <c r="F10392" s="140"/>
      <c r="G10392" s="140"/>
      <c r="M10392" s="140"/>
      <c r="N10392" s="167"/>
      <c r="O10392" s="167"/>
      <c r="P10392" s="142"/>
      <c r="Q10392" s="142"/>
      <c r="R10392" s="142"/>
      <c r="S10392" s="139"/>
    </row>
    <row r="10393" spans="2:19" ht="15.75" customHeight="1" x14ac:dyDescent="0.25">
      <c r="B10393" s="106"/>
      <c r="C10393" s="106"/>
      <c r="D10393" s="139"/>
      <c r="E10393" s="140"/>
      <c r="F10393" s="140"/>
      <c r="G10393" s="140"/>
      <c r="M10393" s="140"/>
      <c r="N10393" s="167"/>
      <c r="O10393" s="167"/>
      <c r="P10393" s="142"/>
      <c r="Q10393" s="142"/>
      <c r="R10393" s="142"/>
      <c r="S10393" s="139"/>
    </row>
    <row r="10394" spans="2:19" ht="15.75" customHeight="1" x14ac:dyDescent="0.25">
      <c r="B10394" s="106"/>
      <c r="C10394" s="106"/>
      <c r="D10394" s="139"/>
      <c r="E10394" s="140"/>
      <c r="F10394" s="140"/>
      <c r="G10394" s="140"/>
      <c r="M10394" s="140"/>
      <c r="N10394" s="167"/>
      <c r="O10394" s="167"/>
      <c r="P10394" s="142"/>
      <c r="Q10394" s="142"/>
      <c r="R10394" s="142"/>
      <c r="S10394" s="139"/>
    </row>
    <row r="10395" spans="2:19" ht="15.75" customHeight="1" x14ac:dyDescent="0.25">
      <c r="B10395" s="106"/>
      <c r="C10395" s="106"/>
      <c r="D10395" s="139"/>
      <c r="E10395" s="140"/>
      <c r="F10395" s="140"/>
      <c r="G10395" s="140"/>
      <c r="M10395" s="140"/>
      <c r="N10395" s="167"/>
      <c r="O10395" s="167"/>
      <c r="P10395" s="142"/>
      <c r="Q10395" s="142"/>
      <c r="R10395" s="142"/>
      <c r="S10395" s="139"/>
    </row>
    <row r="10396" spans="2:19" ht="15.75" customHeight="1" x14ac:dyDescent="0.25">
      <c r="B10396" s="106"/>
      <c r="C10396" s="106"/>
      <c r="D10396" s="139"/>
      <c r="E10396" s="140"/>
      <c r="F10396" s="140"/>
      <c r="G10396" s="140"/>
      <c r="M10396" s="140"/>
      <c r="N10396" s="167"/>
      <c r="O10396" s="167"/>
      <c r="P10396" s="142"/>
      <c r="Q10396" s="142"/>
      <c r="R10396" s="142"/>
      <c r="S10396" s="139"/>
    </row>
    <row r="10397" spans="2:19" ht="15.75" customHeight="1" x14ac:dyDescent="0.25">
      <c r="B10397" s="106"/>
      <c r="C10397" s="106"/>
      <c r="D10397" s="139"/>
      <c r="E10397" s="140"/>
      <c r="F10397" s="140"/>
      <c r="G10397" s="140"/>
      <c r="M10397" s="140"/>
      <c r="N10397" s="167"/>
      <c r="O10397" s="167"/>
      <c r="P10397" s="142"/>
      <c r="Q10397" s="142"/>
      <c r="R10397" s="142"/>
      <c r="S10397" s="139"/>
    </row>
    <row r="10398" spans="2:19" ht="15.75" customHeight="1" x14ac:dyDescent="0.25">
      <c r="B10398" s="106"/>
      <c r="C10398" s="106"/>
      <c r="D10398" s="139"/>
      <c r="E10398" s="140"/>
      <c r="F10398" s="140"/>
      <c r="G10398" s="140"/>
      <c r="M10398" s="140"/>
      <c r="N10398" s="167"/>
      <c r="O10398" s="167"/>
      <c r="P10398" s="142"/>
      <c r="Q10398" s="142"/>
      <c r="R10398" s="142"/>
      <c r="S10398" s="139"/>
    </row>
    <row r="10399" spans="2:19" ht="15.75" customHeight="1" x14ac:dyDescent="0.25">
      <c r="B10399" s="106"/>
      <c r="C10399" s="106"/>
      <c r="D10399" s="139"/>
      <c r="E10399" s="140"/>
      <c r="F10399" s="140"/>
      <c r="G10399" s="140"/>
      <c r="M10399" s="140"/>
      <c r="N10399" s="167"/>
      <c r="O10399" s="167"/>
      <c r="P10399" s="142"/>
      <c r="Q10399" s="142"/>
      <c r="R10399" s="142"/>
      <c r="S10399" s="139"/>
    </row>
    <row r="10400" spans="2:19" ht="15.75" customHeight="1" x14ac:dyDescent="0.25">
      <c r="B10400" s="106"/>
      <c r="C10400" s="106"/>
      <c r="D10400" s="139"/>
      <c r="E10400" s="140"/>
      <c r="F10400" s="140"/>
      <c r="G10400" s="140"/>
      <c r="M10400" s="140"/>
      <c r="N10400" s="167"/>
      <c r="O10400" s="167"/>
      <c r="P10400" s="142"/>
      <c r="Q10400" s="142"/>
      <c r="R10400" s="142"/>
      <c r="S10400" s="139"/>
    </row>
    <row r="10401" spans="2:19" ht="15.75" customHeight="1" x14ac:dyDescent="0.25">
      <c r="B10401" s="106"/>
      <c r="C10401" s="106"/>
      <c r="D10401" s="139"/>
      <c r="E10401" s="140"/>
      <c r="F10401" s="140"/>
      <c r="G10401" s="140"/>
      <c r="M10401" s="140"/>
      <c r="N10401" s="167"/>
      <c r="O10401" s="167"/>
      <c r="P10401" s="142"/>
      <c r="Q10401" s="142"/>
      <c r="R10401" s="142"/>
      <c r="S10401" s="139"/>
    </row>
    <row r="10402" spans="2:19" ht="15.75" customHeight="1" x14ac:dyDescent="0.25">
      <c r="B10402" s="106"/>
      <c r="C10402" s="106"/>
      <c r="D10402" s="139"/>
      <c r="E10402" s="140"/>
      <c r="F10402" s="140"/>
      <c r="G10402" s="140"/>
      <c r="M10402" s="140"/>
      <c r="N10402" s="167"/>
      <c r="O10402" s="167"/>
      <c r="P10402" s="142"/>
      <c r="Q10402" s="142"/>
      <c r="R10402" s="142"/>
      <c r="S10402" s="139"/>
    </row>
    <row r="10403" spans="2:19" ht="15.75" customHeight="1" x14ac:dyDescent="0.25">
      <c r="B10403" s="106"/>
      <c r="C10403" s="106"/>
      <c r="D10403" s="139"/>
      <c r="E10403" s="140"/>
      <c r="F10403" s="140"/>
      <c r="G10403" s="140"/>
      <c r="M10403" s="140"/>
      <c r="N10403" s="167"/>
      <c r="O10403" s="167"/>
      <c r="P10403" s="142"/>
      <c r="Q10403" s="142"/>
      <c r="R10403" s="142"/>
      <c r="S10403" s="139"/>
    </row>
    <row r="10404" spans="2:19" ht="15.75" customHeight="1" x14ac:dyDescent="0.25">
      <c r="B10404" s="106"/>
      <c r="C10404" s="106"/>
      <c r="D10404" s="139"/>
      <c r="E10404" s="140"/>
      <c r="F10404" s="140"/>
      <c r="G10404" s="140"/>
      <c r="M10404" s="140"/>
      <c r="N10404" s="167"/>
      <c r="O10404" s="167"/>
      <c r="P10404" s="142"/>
      <c r="Q10404" s="142"/>
      <c r="R10404" s="142"/>
      <c r="S10404" s="139"/>
    </row>
    <row r="10405" spans="2:19" ht="15.75" customHeight="1" x14ac:dyDescent="0.25">
      <c r="B10405" s="106"/>
      <c r="C10405" s="106"/>
      <c r="D10405" s="139"/>
      <c r="E10405" s="140"/>
      <c r="F10405" s="140"/>
      <c r="G10405" s="140"/>
      <c r="M10405" s="140"/>
      <c r="N10405" s="167"/>
      <c r="O10405" s="167"/>
      <c r="P10405" s="142"/>
      <c r="Q10405" s="142"/>
      <c r="R10405" s="142"/>
      <c r="S10405" s="139"/>
    </row>
    <row r="10406" spans="2:19" ht="15.75" customHeight="1" x14ac:dyDescent="0.25">
      <c r="B10406" s="106"/>
      <c r="C10406" s="106"/>
      <c r="D10406" s="139"/>
      <c r="E10406" s="140"/>
      <c r="F10406" s="140"/>
      <c r="G10406" s="140"/>
      <c r="M10406" s="140"/>
      <c r="N10406" s="167"/>
      <c r="O10406" s="167"/>
      <c r="P10406" s="142"/>
      <c r="Q10406" s="142"/>
      <c r="R10406" s="142"/>
      <c r="S10406" s="139"/>
    </row>
    <row r="10407" spans="2:19" ht="15.75" customHeight="1" x14ac:dyDescent="0.25">
      <c r="B10407" s="106"/>
      <c r="C10407" s="106"/>
      <c r="D10407" s="139"/>
      <c r="E10407" s="140"/>
      <c r="F10407" s="140"/>
      <c r="G10407" s="140"/>
      <c r="M10407" s="140"/>
      <c r="N10407" s="167"/>
      <c r="O10407" s="167"/>
      <c r="P10407" s="142"/>
      <c r="Q10407" s="142"/>
      <c r="R10407" s="142"/>
      <c r="S10407" s="139"/>
    </row>
    <row r="10408" spans="2:19" ht="15.75" customHeight="1" x14ac:dyDescent="0.25">
      <c r="B10408" s="106"/>
      <c r="C10408" s="106"/>
      <c r="D10408" s="139"/>
      <c r="E10408" s="140"/>
      <c r="F10408" s="140"/>
      <c r="G10408" s="140"/>
      <c r="M10408" s="140"/>
      <c r="N10408" s="167"/>
      <c r="O10408" s="167"/>
      <c r="P10408" s="142"/>
      <c r="Q10408" s="142"/>
      <c r="R10408" s="142"/>
      <c r="S10408" s="139"/>
    </row>
    <row r="10409" spans="2:19" ht="15.75" customHeight="1" x14ac:dyDescent="0.25">
      <c r="B10409" s="106"/>
      <c r="C10409" s="106"/>
      <c r="D10409" s="139"/>
      <c r="E10409" s="140"/>
      <c r="F10409" s="140"/>
      <c r="G10409" s="140"/>
      <c r="M10409" s="140"/>
      <c r="N10409" s="167"/>
      <c r="O10409" s="167"/>
      <c r="P10409" s="142"/>
      <c r="Q10409" s="142"/>
      <c r="R10409" s="142"/>
      <c r="S10409" s="139"/>
    </row>
    <row r="10410" spans="2:19" ht="15.75" customHeight="1" x14ac:dyDescent="0.25">
      <c r="B10410" s="106"/>
      <c r="C10410" s="106"/>
      <c r="D10410" s="139"/>
      <c r="E10410" s="140"/>
      <c r="F10410" s="140"/>
      <c r="G10410" s="140"/>
      <c r="M10410" s="140"/>
      <c r="N10410" s="167"/>
      <c r="O10410" s="167"/>
      <c r="P10410" s="142"/>
      <c r="Q10410" s="142"/>
      <c r="R10410" s="142"/>
      <c r="S10410" s="139"/>
    </row>
    <row r="10411" spans="2:19" ht="15.75" customHeight="1" x14ac:dyDescent="0.25">
      <c r="B10411" s="106"/>
      <c r="C10411" s="106"/>
      <c r="D10411" s="139"/>
      <c r="E10411" s="140"/>
      <c r="F10411" s="140"/>
      <c r="G10411" s="140"/>
      <c r="M10411" s="140"/>
      <c r="N10411" s="167"/>
      <c r="O10411" s="167"/>
      <c r="P10411" s="142"/>
      <c r="Q10411" s="142"/>
      <c r="R10411" s="142"/>
      <c r="S10411" s="139"/>
    </row>
    <row r="10412" spans="2:19" ht="15.75" customHeight="1" x14ac:dyDescent="0.25">
      <c r="B10412" s="106"/>
      <c r="C10412" s="106"/>
      <c r="D10412" s="139"/>
      <c r="E10412" s="140"/>
      <c r="F10412" s="140"/>
      <c r="G10412" s="140"/>
      <c r="M10412" s="140"/>
      <c r="N10412" s="167"/>
      <c r="O10412" s="167"/>
      <c r="P10412" s="142"/>
      <c r="Q10412" s="142"/>
      <c r="R10412" s="142"/>
      <c r="S10412" s="139"/>
    </row>
    <row r="10413" spans="2:19" ht="15.75" customHeight="1" x14ac:dyDescent="0.25">
      <c r="B10413" s="106"/>
      <c r="C10413" s="106"/>
      <c r="D10413" s="139"/>
      <c r="E10413" s="140"/>
      <c r="F10413" s="140"/>
      <c r="G10413" s="140"/>
      <c r="M10413" s="140"/>
      <c r="N10413" s="167"/>
      <c r="O10413" s="167"/>
      <c r="P10413" s="142"/>
      <c r="Q10413" s="142"/>
      <c r="R10413" s="142"/>
      <c r="S10413" s="139"/>
    </row>
    <row r="10414" spans="2:19" ht="15.75" customHeight="1" x14ac:dyDescent="0.25">
      <c r="B10414" s="106"/>
      <c r="C10414" s="106"/>
      <c r="D10414" s="139"/>
      <c r="E10414" s="140"/>
      <c r="F10414" s="140"/>
      <c r="G10414" s="140"/>
      <c r="M10414" s="140"/>
      <c r="N10414" s="167"/>
      <c r="O10414" s="167"/>
      <c r="P10414" s="142"/>
      <c r="Q10414" s="142"/>
      <c r="R10414" s="142"/>
      <c r="S10414" s="139"/>
    </row>
    <row r="10415" spans="2:19" ht="15.75" customHeight="1" x14ac:dyDescent="0.25">
      <c r="B10415" s="106"/>
      <c r="C10415" s="106"/>
      <c r="D10415" s="139"/>
      <c r="E10415" s="140"/>
      <c r="F10415" s="140"/>
      <c r="G10415" s="140"/>
      <c r="M10415" s="140"/>
      <c r="N10415" s="167"/>
      <c r="O10415" s="167"/>
      <c r="P10415" s="142"/>
      <c r="Q10415" s="142"/>
      <c r="R10415" s="142"/>
      <c r="S10415" s="139"/>
    </row>
    <row r="10416" spans="2:19" ht="15.75" customHeight="1" x14ac:dyDescent="0.25">
      <c r="B10416" s="106"/>
      <c r="C10416" s="106"/>
      <c r="D10416" s="139"/>
      <c r="E10416" s="140"/>
      <c r="F10416" s="140"/>
      <c r="G10416" s="140"/>
      <c r="M10416" s="140"/>
      <c r="N10416" s="167"/>
      <c r="O10416" s="167"/>
      <c r="P10416" s="142"/>
      <c r="Q10416" s="142"/>
      <c r="R10416" s="142"/>
      <c r="S10416" s="139"/>
    </row>
    <row r="10417" spans="2:19" ht="15.75" customHeight="1" x14ac:dyDescent="0.25">
      <c r="B10417" s="106"/>
      <c r="C10417" s="106"/>
      <c r="D10417" s="139"/>
      <c r="E10417" s="140"/>
      <c r="F10417" s="140"/>
      <c r="G10417" s="140"/>
      <c r="M10417" s="140"/>
      <c r="N10417" s="167"/>
      <c r="O10417" s="167"/>
      <c r="P10417" s="142"/>
      <c r="Q10417" s="142"/>
      <c r="R10417" s="142"/>
      <c r="S10417" s="139"/>
    </row>
    <row r="10418" spans="2:19" ht="15.75" customHeight="1" x14ac:dyDescent="0.25">
      <c r="B10418" s="106"/>
      <c r="C10418" s="106"/>
      <c r="D10418" s="139"/>
      <c r="E10418" s="140"/>
      <c r="F10418" s="140"/>
      <c r="G10418" s="140"/>
      <c r="M10418" s="140"/>
      <c r="N10418" s="167"/>
      <c r="O10418" s="167"/>
      <c r="P10418" s="142"/>
      <c r="Q10418" s="142"/>
      <c r="R10418" s="142"/>
      <c r="S10418" s="139"/>
    </row>
    <row r="10419" spans="2:19" ht="15.75" customHeight="1" x14ac:dyDescent="0.25">
      <c r="B10419" s="106"/>
      <c r="C10419" s="106"/>
      <c r="D10419" s="139"/>
      <c r="E10419" s="140"/>
      <c r="F10419" s="140"/>
      <c r="G10419" s="140"/>
      <c r="M10419" s="140"/>
      <c r="N10419" s="167"/>
      <c r="O10419" s="167"/>
      <c r="P10419" s="142"/>
      <c r="Q10419" s="142"/>
      <c r="R10419" s="142"/>
      <c r="S10419" s="139"/>
    </row>
    <row r="10420" spans="2:19" ht="15.75" customHeight="1" x14ac:dyDescent="0.25">
      <c r="B10420" s="106"/>
      <c r="C10420" s="106"/>
      <c r="D10420" s="139"/>
      <c r="E10420" s="140"/>
      <c r="F10420" s="140"/>
      <c r="G10420" s="140"/>
      <c r="M10420" s="140"/>
      <c r="N10420" s="167"/>
      <c r="O10420" s="167"/>
      <c r="P10420" s="142"/>
      <c r="Q10420" s="142"/>
      <c r="R10420" s="142"/>
      <c r="S10420" s="139"/>
    </row>
    <row r="10421" spans="2:19" ht="15.75" customHeight="1" x14ac:dyDescent="0.25">
      <c r="B10421" s="106"/>
      <c r="C10421" s="106"/>
      <c r="D10421" s="139"/>
      <c r="E10421" s="140"/>
      <c r="F10421" s="140"/>
      <c r="G10421" s="140"/>
      <c r="M10421" s="140"/>
      <c r="N10421" s="167"/>
      <c r="O10421" s="167"/>
      <c r="P10421" s="142"/>
      <c r="Q10421" s="142"/>
      <c r="R10421" s="142"/>
      <c r="S10421" s="139"/>
    </row>
    <row r="10422" spans="2:19" ht="15.75" customHeight="1" x14ac:dyDescent="0.25">
      <c r="B10422" s="106"/>
      <c r="C10422" s="106"/>
      <c r="D10422" s="139"/>
      <c r="E10422" s="140"/>
      <c r="F10422" s="140"/>
      <c r="G10422" s="140"/>
      <c r="M10422" s="140"/>
      <c r="N10422" s="167"/>
      <c r="O10422" s="167"/>
      <c r="P10422" s="142"/>
      <c r="Q10422" s="142"/>
      <c r="R10422" s="142"/>
      <c r="S10422" s="139"/>
    </row>
    <row r="10423" spans="2:19" ht="15.75" customHeight="1" x14ac:dyDescent="0.25">
      <c r="B10423" s="106"/>
      <c r="C10423" s="106"/>
      <c r="D10423" s="139"/>
      <c r="E10423" s="140"/>
      <c r="F10423" s="140"/>
      <c r="G10423" s="140"/>
      <c r="M10423" s="140"/>
      <c r="N10423" s="167"/>
      <c r="O10423" s="167"/>
      <c r="P10423" s="142"/>
      <c r="Q10423" s="142"/>
      <c r="R10423" s="142"/>
      <c r="S10423" s="139"/>
    </row>
    <row r="10424" spans="2:19" ht="15.75" customHeight="1" x14ac:dyDescent="0.25">
      <c r="B10424" s="106"/>
      <c r="C10424" s="106"/>
      <c r="D10424" s="139"/>
      <c r="E10424" s="140"/>
      <c r="F10424" s="140"/>
      <c r="G10424" s="140"/>
      <c r="M10424" s="140"/>
      <c r="N10424" s="167"/>
      <c r="O10424" s="167"/>
      <c r="P10424" s="142"/>
      <c r="Q10424" s="142"/>
      <c r="R10424" s="142"/>
      <c r="S10424" s="139"/>
    </row>
    <row r="10425" spans="2:19" ht="15.75" customHeight="1" x14ac:dyDescent="0.25">
      <c r="B10425" s="106"/>
      <c r="C10425" s="106"/>
      <c r="D10425" s="139"/>
      <c r="E10425" s="140"/>
      <c r="F10425" s="140"/>
      <c r="G10425" s="140"/>
      <c r="M10425" s="140"/>
      <c r="N10425" s="167"/>
      <c r="O10425" s="167"/>
      <c r="P10425" s="142"/>
      <c r="Q10425" s="142"/>
      <c r="R10425" s="142"/>
      <c r="S10425" s="139"/>
    </row>
    <row r="10426" spans="2:19" ht="15.75" customHeight="1" x14ac:dyDescent="0.25">
      <c r="B10426" s="106"/>
      <c r="C10426" s="106"/>
      <c r="D10426" s="139"/>
      <c r="E10426" s="140"/>
      <c r="F10426" s="140"/>
      <c r="G10426" s="140"/>
      <c r="M10426" s="140"/>
      <c r="N10426" s="167"/>
      <c r="O10426" s="167"/>
      <c r="P10426" s="142"/>
      <c r="Q10426" s="142"/>
      <c r="R10426" s="142"/>
      <c r="S10426" s="139"/>
    </row>
    <row r="10427" spans="2:19" ht="15.75" customHeight="1" x14ac:dyDescent="0.25">
      <c r="B10427" s="106"/>
      <c r="C10427" s="106"/>
      <c r="D10427" s="139"/>
      <c r="E10427" s="140"/>
      <c r="F10427" s="140"/>
      <c r="G10427" s="140"/>
      <c r="M10427" s="140"/>
      <c r="N10427" s="167"/>
      <c r="O10427" s="167"/>
      <c r="P10427" s="142"/>
      <c r="Q10427" s="142"/>
      <c r="R10427" s="142"/>
      <c r="S10427" s="139"/>
    </row>
    <row r="10428" spans="2:19" ht="15.75" customHeight="1" x14ac:dyDescent="0.25">
      <c r="B10428" s="106"/>
      <c r="C10428" s="106"/>
      <c r="D10428" s="139"/>
      <c r="E10428" s="140"/>
      <c r="F10428" s="140"/>
      <c r="G10428" s="140"/>
      <c r="M10428" s="140"/>
      <c r="N10428" s="167"/>
      <c r="O10428" s="167"/>
      <c r="P10428" s="142"/>
      <c r="Q10428" s="142"/>
      <c r="R10428" s="142"/>
      <c r="S10428" s="139"/>
    </row>
    <row r="10429" spans="2:19" ht="15.75" customHeight="1" x14ac:dyDescent="0.25">
      <c r="B10429" s="106"/>
      <c r="C10429" s="106"/>
      <c r="D10429" s="139"/>
      <c r="E10429" s="140"/>
      <c r="F10429" s="140"/>
      <c r="G10429" s="140"/>
      <c r="M10429" s="140"/>
      <c r="N10429" s="167"/>
      <c r="O10429" s="167"/>
      <c r="P10429" s="142"/>
      <c r="Q10429" s="142"/>
      <c r="R10429" s="142"/>
      <c r="S10429" s="139"/>
    </row>
    <row r="10430" spans="2:19" ht="15.75" customHeight="1" x14ac:dyDescent="0.25">
      <c r="B10430" s="106"/>
      <c r="C10430" s="106"/>
      <c r="D10430" s="139"/>
      <c r="E10430" s="140"/>
      <c r="F10430" s="140"/>
      <c r="G10430" s="140"/>
      <c r="M10430" s="140"/>
      <c r="N10430" s="167"/>
      <c r="O10430" s="167"/>
      <c r="P10430" s="142"/>
      <c r="Q10430" s="142"/>
      <c r="R10430" s="142"/>
      <c r="S10430" s="139"/>
    </row>
    <row r="10431" spans="2:19" ht="15.75" customHeight="1" x14ac:dyDescent="0.25">
      <c r="B10431" s="106"/>
      <c r="C10431" s="106"/>
      <c r="D10431" s="139"/>
      <c r="E10431" s="140"/>
      <c r="F10431" s="140"/>
      <c r="G10431" s="140"/>
      <c r="M10431" s="140"/>
      <c r="N10431" s="167"/>
      <c r="O10431" s="167"/>
      <c r="P10431" s="142"/>
      <c r="Q10431" s="142"/>
      <c r="R10431" s="142"/>
      <c r="S10431" s="139"/>
    </row>
    <row r="10432" spans="2:19" ht="15.75" customHeight="1" x14ac:dyDescent="0.25">
      <c r="B10432" s="106"/>
      <c r="C10432" s="106"/>
      <c r="D10432" s="139"/>
      <c r="E10432" s="140"/>
      <c r="F10432" s="140"/>
      <c r="G10432" s="140"/>
      <c r="M10432" s="140"/>
      <c r="N10432" s="167"/>
      <c r="O10432" s="167"/>
      <c r="P10432" s="142"/>
      <c r="Q10432" s="142"/>
      <c r="R10432" s="142"/>
      <c r="S10432" s="139"/>
    </row>
    <row r="10433" spans="2:19" ht="15.75" customHeight="1" x14ac:dyDescent="0.25">
      <c r="B10433" s="106"/>
      <c r="C10433" s="106"/>
      <c r="D10433" s="139"/>
      <c r="E10433" s="140"/>
      <c r="F10433" s="140"/>
      <c r="G10433" s="140"/>
      <c r="M10433" s="140"/>
      <c r="N10433" s="167"/>
      <c r="O10433" s="167"/>
      <c r="P10433" s="142"/>
      <c r="Q10433" s="142"/>
      <c r="R10433" s="142"/>
      <c r="S10433" s="139"/>
    </row>
    <row r="10434" spans="2:19" ht="15.75" customHeight="1" x14ac:dyDescent="0.25">
      <c r="B10434" s="106"/>
      <c r="C10434" s="106"/>
      <c r="D10434" s="139"/>
      <c r="E10434" s="140"/>
      <c r="F10434" s="140"/>
      <c r="G10434" s="140"/>
      <c r="M10434" s="140"/>
      <c r="N10434" s="167"/>
      <c r="O10434" s="167"/>
      <c r="P10434" s="142"/>
      <c r="Q10434" s="142"/>
      <c r="R10434" s="142"/>
      <c r="S10434" s="139"/>
    </row>
    <row r="10435" spans="2:19" ht="15.75" customHeight="1" x14ac:dyDescent="0.25">
      <c r="B10435" s="106"/>
      <c r="C10435" s="106"/>
      <c r="D10435" s="139"/>
      <c r="E10435" s="140"/>
      <c r="F10435" s="140"/>
      <c r="G10435" s="140"/>
      <c r="M10435" s="140"/>
      <c r="N10435" s="167"/>
      <c r="O10435" s="167"/>
      <c r="P10435" s="142"/>
      <c r="Q10435" s="142"/>
      <c r="R10435" s="142"/>
      <c r="S10435" s="139"/>
    </row>
    <row r="10436" spans="2:19" ht="15.75" customHeight="1" x14ac:dyDescent="0.25">
      <c r="B10436" s="106"/>
      <c r="C10436" s="106"/>
      <c r="D10436" s="139"/>
      <c r="E10436" s="140"/>
      <c r="F10436" s="140"/>
      <c r="G10436" s="140"/>
      <c r="M10436" s="140"/>
      <c r="N10436" s="167"/>
      <c r="O10436" s="167"/>
      <c r="P10436" s="142"/>
      <c r="Q10436" s="142"/>
      <c r="R10436" s="142"/>
      <c r="S10436" s="139"/>
    </row>
    <row r="10437" spans="2:19" ht="15.75" customHeight="1" x14ac:dyDescent="0.25">
      <c r="B10437" s="106"/>
      <c r="C10437" s="106"/>
      <c r="D10437" s="139"/>
      <c r="E10437" s="140"/>
      <c r="F10437" s="140"/>
      <c r="G10437" s="140"/>
      <c r="M10437" s="140"/>
      <c r="N10437" s="167"/>
      <c r="O10437" s="167"/>
      <c r="P10437" s="142"/>
      <c r="Q10437" s="142"/>
      <c r="R10437" s="142"/>
      <c r="S10437" s="139"/>
    </row>
    <row r="10438" spans="2:19" ht="15.75" customHeight="1" x14ac:dyDescent="0.25">
      <c r="B10438" s="106"/>
      <c r="C10438" s="106"/>
      <c r="D10438" s="139"/>
      <c r="E10438" s="140"/>
      <c r="F10438" s="140"/>
      <c r="G10438" s="140"/>
      <c r="M10438" s="140"/>
      <c r="N10438" s="167"/>
      <c r="O10438" s="167"/>
      <c r="P10438" s="142"/>
      <c r="Q10438" s="142"/>
      <c r="R10438" s="142"/>
      <c r="S10438" s="139"/>
    </row>
    <row r="10439" spans="2:19" ht="15.75" customHeight="1" x14ac:dyDescent="0.25">
      <c r="B10439" s="106"/>
      <c r="C10439" s="106"/>
      <c r="D10439" s="139"/>
      <c r="E10439" s="140"/>
      <c r="F10439" s="140"/>
      <c r="G10439" s="140"/>
      <c r="M10439" s="140"/>
      <c r="N10439" s="167"/>
      <c r="O10439" s="167"/>
      <c r="P10439" s="142"/>
      <c r="Q10439" s="142"/>
      <c r="R10439" s="142"/>
      <c r="S10439" s="139"/>
    </row>
    <row r="10440" spans="2:19" ht="15.75" customHeight="1" x14ac:dyDescent="0.25">
      <c r="B10440" s="106"/>
      <c r="C10440" s="106"/>
      <c r="D10440" s="139"/>
      <c r="E10440" s="140"/>
      <c r="F10440" s="140"/>
      <c r="G10440" s="140"/>
      <c r="M10440" s="140"/>
      <c r="N10440" s="167"/>
      <c r="O10440" s="167"/>
      <c r="P10440" s="142"/>
      <c r="Q10440" s="142"/>
      <c r="R10440" s="142"/>
      <c r="S10440" s="139"/>
    </row>
    <row r="10441" spans="2:19" ht="15.75" customHeight="1" x14ac:dyDescent="0.25">
      <c r="B10441" s="106"/>
      <c r="C10441" s="106"/>
      <c r="D10441" s="139"/>
      <c r="E10441" s="140"/>
      <c r="F10441" s="140"/>
      <c r="G10441" s="140"/>
      <c r="M10441" s="140"/>
      <c r="N10441" s="167"/>
      <c r="O10441" s="167"/>
      <c r="P10441" s="142"/>
      <c r="Q10441" s="142"/>
      <c r="R10441" s="142"/>
      <c r="S10441" s="139"/>
    </row>
    <row r="10442" spans="2:19" ht="15.75" customHeight="1" x14ac:dyDescent="0.25">
      <c r="B10442" s="106"/>
      <c r="C10442" s="106"/>
      <c r="D10442" s="139"/>
      <c r="E10442" s="140"/>
      <c r="F10442" s="140"/>
      <c r="G10442" s="140"/>
      <c r="M10442" s="140"/>
      <c r="N10442" s="167"/>
      <c r="O10442" s="167"/>
      <c r="P10442" s="142"/>
      <c r="Q10442" s="142"/>
      <c r="R10442" s="142"/>
      <c r="S10442" s="139"/>
    </row>
    <row r="10443" spans="2:19" ht="15.75" customHeight="1" x14ac:dyDescent="0.25">
      <c r="B10443" s="106"/>
      <c r="C10443" s="106"/>
      <c r="D10443" s="139"/>
      <c r="E10443" s="140"/>
      <c r="F10443" s="140"/>
      <c r="G10443" s="140"/>
      <c r="M10443" s="140"/>
      <c r="N10443" s="167"/>
      <c r="O10443" s="167"/>
      <c r="P10443" s="142"/>
      <c r="Q10443" s="142"/>
      <c r="R10443" s="142"/>
      <c r="S10443" s="139"/>
    </row>
    <row r="10444" spans="2:19" ht="15.75" customHeight="1" x14ac:dyDescent="0.25">
      <c r="B10444" s="106"/>
      <c r="C10444" s="106"/>
      <c r="D10444" s="139"/>
      <c r="E10444" s="140"/>
      <c r="F10444" s="140"/>
      <c r="G10444" s="140"/>
      <c r="M10444" s="140"/>
      <c r="N10444" s="167"/>
      <c r="O10444" s="167"/>
      <c r="P10444" s="142"/>
      <c r="Q10444" s="142"/>
      <c r="R10444" s="142"/>
      <c r="S10444" s="139"/>
    </row>
    <row r="10445" spans="2:19" ht="15.75" customHeight="1" x14ac:dyDescent="0.25">
      <c r="B10445" s="106"/>
      <c r="C10445" s="106"/>
      <c r="D10445" s="139"/>
      <c r="E10445" s="140"/>
      <c r="F10445" s="140"/>
      <c r="G10445" s="140"/>
      <c r="M10445" s="140"/>
      <c r="N10445" s="167"/>
      <c r="O10445" s="167"/>
      <c r="P10445" s="142"/>
      <c r="Q10445" s="142"/>
      <c r="R10445" s="142"/>
      <c r="S10445" s="139"/>
    </row>
    <row r="10446" spans="2:19" ht="15.75" customHeight="1" x14ac:dyDescent="0.25">
      <c r="B10446" s="106"/>
      <c r="C10446" s="106"/>
      <c r="D10446" s="139"/>
      <c r="E10446" s="140"/>
      <c r="F10446" s="140"/>
      <c r="G10446" s="140"/>
      <c r="M10446" s="140"/>
      <c r="N10446" s="167"/>
      <c r="O10446" s="167"/>
      <c r="P10446" s="142"/>
      <c r="Q10446" s="142"/>
      <c r="R10446" s="142"/>
      <c r="S10446" s="139"/>
    </row>
    <row r="10447" spans="2:19" ht="15.75" customHeight="1" x14ac:dyDescent="0.25">
      <c r="B10447" s="106"/>
      <c r="C10447" s="106"/>
      <c r="D10447" s="139"/>
      <c r="E10447" s="140"/>
      <c r="F10447" s="140"/>
      <c r="G10447" s="140"/>
      <c r="M10447" s="140"/>
      <c r="N10447" s="167"/>
      <c r="O10447" s="167"/>
      <c r="P10447" s="142"/>
      <c r="Q10447" s="142"/>
      <c r="R10447" s="142"/>
      <c r="S10447" s="139"/>
    </row>
    <row r="10448" spans="2:19" ht="15.75" customHeight="1" x14ac:dyDescent="0.25">
      <c r="B10448" s="106"/>
      <c r="C10448" s="106"/>
      <c r="D10448" s="139"/>
      <c r="E10448" s="140"/>
      <c r="F10448" s="140"/>
      <c r="G10448" s="140"/>
      <c r="M10448" s="140"/>
      <c r="N10448" s="167"/>
      <c r="O10448" s="167"/>
      <c r="P10448" s="142"/>
      <c r="Q10448" s="142"/>
      <c r="R10448" s="142"/>
      <c r="S10448" s="139"/>
    </row>
    <row r="10449" spans="2:19" ht="15.75" customHeight="1" x14ac:dyDescent="0.25">
      <c r="B10449" s="106"/>
      <c r="C10449" s="106"/>
      <c r="D10449" s="139"/>
      <c r="E10449" s="140"/>
      <c r="F10449" s="140"/>
      <c r="G10449" s="140"/>
      <c r="M10449" s="140"/>
      <c r="N10449" s="167"/>
      <c r="O10449" s="167"/>
      <c r="P10449" s="142"/>
      <c r="Q10449" s="142"/>
      <c r="R10449" s="142"/>
      <c r="S10449" s="139"/>
    </row>
    <row r="10450" spans="2:19" ht="15.75" customHeight="1" x14ac:dyDescent="0.25">
      <c r="B10450" s="106"/>
      <c r="C10450" s="106"/>
      <c r="D10450" s="139"/>
      <c r="E10450" s="140"/>
      <c r="F10450" s="140"/>
      <c r="G10450" s="140"/>
      <c r="M10450" s="140"/>
      <c r="N10450" s="167"/>
      <c r="O10450" s="167"/>
      <c r="P10450" s="142"/>
      <c r="Q10450" s="142"/>
      <c r="R10450" s="142"/>
      <c r="S10450" s="139"/>
    </row>
    <row r="10451" spans="2:19" ht="15.75" customHeight="1" x14ac:dyDescent="0.25">
      <c r="B10451" s="106"/>
      <c r="C10451" s="106"/>
      <c r="D10451" s="139"/>
      <c r="E10451" s="140"/>
      <c r="F10451" s="140"/>
      <c r="G10451" s="140"/>
      <c r="M10451" s="140"/>
      <c r="N10451" s="167"/>
      <c r="O10451" s="167"/>
      <c r="P10451" s="142"/>
      <c r="Q10451" s="142"/>
      <c r="R10451" s="142"/>
      <c r="S10451" s="139"/>
    </row>
    <row r="10452" spans="2:19" ht="15.75" customHeight="1" x14ac:dyDescent="0.25">
      <c r="B10452" s="106"/>
      <c r="C10452" s="106"/>
      <c r="D10452" s="139"/>
      <c r="E10452" s="140"/>
      <c r="F10452" s="140"/>
      <c r="G10452" s="140"/>
      <c r="M10452" s="140"/>
      <c r="N10452" s="167"/>
      <c r="O10452" s="167"/>
      <c r="P10452" s="142"/>
      <c r="Q10452" s="142"/>
      <c r="R10452" s="142"/>
      <c r="S10452" s="139"/>
    </row>
    <row r="10453" spans="2:19" ht="15.75" customHeight="1" x14ac:dyDescent="0.25">
      <c r="B10453" s="106"/>
      <c r="C10453" s="106"/>
      <c r="D10453" s="139"/>
      <c r="E10453" s="140"/>
      <c r="F10453" s="140"/>
      <c r="G10453" s="140"/>
      <c r="M10453" s="140"/>
      <c r="N10453" s="167"/>
      <c r="O10453" s="167"/>
      <c r="P10453" s="142"/>
      <c r="Q10453" s="142"/>
      <c r="R10453" s="142"/>
      <c r="S10453" s="139"/>
    </row>
    <row r="10454" spans="2:19" ht="15.75" customHeight="1" x14ac:dyDescent="0.25">
      <c r="B10454" s="106"/>
      <c r="C10454" s="106"/>
      <c r="D10454" s="139"/>
      <c r="E10454" s="140"/>
      <c r="F10454" s="140"/>
      <c r="G10454" s="140"/>
      <c r="M10454" s="140"/>
      <c r="N10454" s="167"/>
      <c r="O10454" s="167"/>
      <c r="P10454" s="142"/>
      <c r="Q10454" s="142"/>
      <c r="R10454" s="142"/>
      <c r="S10454" s="139"/>
    </row>
    <row r="10455" spans="2:19" ht="15.75" customHeight="1" x14ac:dyDescent="0.25">
      <c r="B10455" s="106"/>
      <c r="C10455" s="106"/>
      <c r="D10455" s="139"/>
      <c r="E10455" s="140"/>
      <c r="F10455" s="140"/>
      <c r="G10455" s="140"/>
      <c r="M10455" s="140"/>
      <c r="N10455" s="167"/>
      <c r="O10455" s="167"/>
      <c r="P10455" s="142"/>
      <c r="Q10455" s="142"/>
      <c r="R10455" s="142"/>
      <c r="S10455" s="139"/>
    </row>
    <row r="10456" spans="2:19" ht="15.75" customHeight="1" x14ac:dyDescent="0.25">
      <c r="B10456" s="106"/>
      <c r="C10456" s="106"/>
      <c r="D10456" s="139"/>
      <c r="E10456" s="140"/>
      <c r="F10456" s="140"/>
      <c r="G10456" s="140"/>
      <c r="M10456" s="140"/>
      <c r="N10456" s="167"/>
      <c r="O10456" s="167"/>
      <c r="P10456" s="142"/>
      <c r="Q10456" s="142"/>
      <c r="R10456" s="142"/>
      <c r="S10456" s="139"/>
    </row>
    <row r="10457" spans="2:19" ht="15.75" customHeight="1" x14ac:dyDescent="0.25">
      <c r="B10457" s="106"/>
      <c r="C10457" s="106"/>
      <c r="D10457" s="139"/>
      <c r="E10457" s="140"/>
      <c r="F10457" s="140"/>
      <c r="G10457" s="140"/>
      <c r="M10457" s="140"/>
      <c r="N10457" s="167"/>
      <c r="O10457" s="167"/>
      <c r="P10457" s="142"/>
      <c r="Q10457" s="142"/>
      <c r="R10457" s="142"/>
      <c r="S10457" s="139"/>
    </row>
    <row r="10458" spans="2:19" ht="15.75" customHeight="1" x14ac:dyDescent="0.25">
      <c r="B10458" s="106"/>
      <c r="C10458" s="106"/>
      <c r="D10458" s="139"/>
      <c r="E10458" s="140"/>
      <c r="F10458" s="140"/>
      <c r="G10458" s="140"/>
      <c r="M10458" s="140"/>
      <c r="N10458" s="167"/>
      <c r="O10458" s="167"/>
      <c r="P10458" s="142"/>
      <c r="Q10458" s="142"/>
      <c r="R10458" s="142"/>
      <c r="S10458" s="139"/>
    </row>
    <row r="10459" spans="2:19" ht="15.75" customHeight="1" x14ac:dyDescent="0.25">
      <c r="B10459" s="106"/>
      <c r="C10459" s="106"/>
      <c r="D10459" s="139"/>
      <c r="E10459" s="140"/>
      <c r="F10459" s="140"/>
      <c r="G10459" s="140"/>
      <c r="M10459" s="140"/>
      <c r="N10459" s="167"/>
      <c r="O10459" s="167"/>
      <c r="P10459" s="142"/>
      <c r="Q10459" s="142"/>
      <c r="R10459" s="142"/>
      <c r="S10459" s="139"/>
    </row>
    <row r="10460" spans="2:19" ht="15.75" customHeight="1" x14ac:dyDescent="0.25">
      <c r="B10460" s="106"/>
      <c r="C10460" s="106"/>
      <c r="D10460" s="139"/>
      <c r="E10460" s="140"/>
      <c r="F10460" s="140"/>
      <c r="G10460" s="140"/>
      <c r="M10460" s="140"/>
      <c r="N10460" s="167"/>
      <c r="O10460" s="167"/>
      <c r="P10460" s="142"/>
      <c r="Q10460" s="142"/>
      <c r="R10460" s="142"/>
      <c r="S10460" s="139"/>
    </row>
    <row r="10461" spans="2:19" ht="15.75" customHeight="1" x14ac:dyDescent="0.25">
      <c r="B10461" s="106"/>
      <c r="C10461" s="106"/>
      <c r="D10461" s="139"/>
      <c r="E10461" s="140"/>
      <c r="F10461" s="140"/>
      <c r="G10461" s="140"/>
      <c r="M10461" s="140"/>
      <c r="N10461" s="167"/>
      <c r="O10461" s="167"/>
      <c r="P10461" s="142"/>
      <c r="Q10461" s="142"/>
      <c r="R10461" s="142"/>
      <c r="S10461" s="139"/>
    </row>
    <row r="10462" spans="2:19" ht="15.75" customHeight="1" x14ac:dyDescent="0.25">
      <c r="B10462" s="106"/>
      <c r="C10462" s="106"/>
      <c r="D10462" s="139"/>
      <c r="E10462" s="140"/>
      <c r="F10462" s="140"/>
      <c r="G10462" s="140"/>
      <c r="M10462" s="140"/>
      <c r="N10462" s="167"/>
      <c r="O10462" s="167"/>
      <c r="P10462" s="142"/>
      <c r="Q10462" s="142"/>
      <c r="R10462" s="142"/>
      <c r="S10462" s="139"/>
    </row>
    <row r="10463" spans="2:19" ht="15.75" customHeight="1" x14ac:dyDescent="0.25">
      <c r="B10463" s="106"/>
      <c r="C10463" s="106"/>
      <c r="D10463" s="139"/>
      <c r="E10463" s="140"/>
      <c r="F10463" s="140"/>
      <c r="G10463" s="140"/>
      <c r="M10463" s="140"/>
      <c r="N10463" s="167"/>
      <c r="O10463" s="167"/>
      <c r="P10463" s="142"/>
      <c r="Q10463" s="142"/>
      <c r="R10463" s="142"/>
      <c r="S10463" s="139"/>
    </row>
    <row r="10464" spans="2:19" ht="15.75" customHeight="1" x14ac:dyDescent="0.25">
      <c r="B10464" s="106"/>
      <c r="C10464" s="106"/>
      <c r="D10464" s="139"/>
      <c r="E10464" s="140"/>
      <c r="F10464" s="140"/>
      <c r="G10464" s="140"/>
      <c r="M10464" s="140"/>
      <c r="N10464" s="167"/>
      <c r="O10464" s="167"/>
      <c r="P10464" s="142"/>
      <c r="Q10464" s="142"/>
      <c r="R10464" s="142"/>
      <c r="S10464" s="139"/>
    </row>
    <row r="10465" spans="2:19" ht="15.75" customHeight="1" x14ac:dyDescent="0.25">
      <c r="B10465" s="106"/>
      <c r="C10465" s="106"/>
      <c r="D10465" s="139"/>
      <c r="E10465" s="140"/>
      <c r="F10465" s="140"/>
      <c r="G10465" s="140"/>
      <c r="M10465" s="140"/>
      <c r="N10465" s="167"/>
      <c r="O10465" s="167"/>
      <c r="P10465" s="142"/>
      <c r="Q10465" s="142"/>
      <c r="R10465" s="142"/>
      <c r="S10465" s="139"/>
    </row>
    <row r="10466" spans="2:19" ht="15.75" customHeight="1" x14ac:dyDescent="0.25">
      <c r="B10466" s="106"/>
      <c r="C10466" s="106"/>
      <c r="D10466" s="139"/>
      <c r="E10466" s="140"/>
      <c r="F10466" s="140"/>
      <c r="G10466" s="140"/>
      <c r="M10466" s="140"/>
      <c r="N10466" s="167"/>
      <c r="O10466" s="167"/>
      <c r="P10466" s="142"/>
      <c r="Q10466" s="142"/>
      <c r="R10466" s="142"/>
      <c r="S10466" s="139"/>
    </row>
    <row r="10467" spans="2:19" ht="15.75" customHeight="1" x14ac:dyDescent="0.25">
      <c r="B10467" s="106"/>
      <c r="C10467" s="106"/>
      <c r="D10467" s="139"/>
      <c r="E10467" s="140"/>
      <c r="F10467" s="140"/>
      <c r="G10467" s="140"/>
      <c r="M10467" s="140"/>
      <c r="N10467" s="167"/>
      <c r="O10467" s="167"/>
      <c r="P10467" s="142"/>
      <c r="Q10467" s="142"/>
      <c r="R10467" s="142"/>
      <c r="S10467" s="139"/>
    </row>
    <row r="10468" spans="2:19" ht="15.75" customHeight="1" x14ac:dyDescent="0.25">
      <c r="B10468" s="106"/>
      <c r="C10468" s="106"/>
      <c r="D10468" s="139"/>
      <c r="E10468" s="140"/>
      <c r="F10468" s="140"/>
      <c r="G10468" s="140"/>
      <c r="M10468" s="140"/>
      <c r="N10468" s="167"/>
      <c r="O10468" s="167"/>
      <c r="P10468" s="142"/>
      <c r="Q10468" s="142"/>
      <c r="R10468" s="142"/>
      <c r="S10468" s="139"/>
    </row>
    <row r="10469" spans="2:19" ht="15.75" customHeight="1" x14ac:dyDescent="0.25">
      <c r="B10469" s="106"/>
      <c r="C10469" s="106"/>
      <c r="D10469" s="139"/>
      <c r="E10469" s="140"/>
      <c r="F10469" s="140"/>
      <c r="G10469" s="140"/>
      <c r="M10469" s="140"/>
      <c r="N10469" s="167"/>
      <c r="O10469" s="167"/>
      <c r="P10469" s="142"/>
      <c r="Q10469" s="142"/>
      <c r="R10469" s="142"/>
      <c r="S10469" s="139"/>
    </row>
    <row r="10470" spans="2:19" ht="15.75" customHeight="1" x14ac:dyDescent="0.25">
      <c r="B10470" s="106"/>
      <c r="C10470" s="106"/>
      <c r="D10470" s="139"/>
      <c r="E10470" s="140"/>
      <c r="F10470" s="140"/>
      <c r="G10470" s="140"/>
      <c r="M10470" s="140"/>
      <c r="N10470" s="167"/>
      <c r="O10470" s="167"/>
      <c r="P10470" s="142"/>
      <c r="Q10470" s="142"/>
      <c r="R10470" s="142"/>
      <c r="S10470" s="139"/>
    </row>
    <row r="10471" spans="2:19" ht="15.75" customHeight="1" x14ac:dyDescent="0.25">
      <c r="B10471" s="106"/>
      <c r="C10471" s="106"/>
      <c r="D10471" s="139"/>
      <c r="E10471" s="140"/>
      <c r="F10471" s="140"/>
      <c r="G10471" s="140"/>
      <c r="M10471" s="140"/>
      <c r="N10471" s="167"/>
      <c r="O10471" s="167"/>
      <c r="P10471" s="142"/>
      <c r="Q10471" s="142"/>
      <c r="R10471" s="142"/>
      <c r="S10471" s="139"/>
    </row>
    <row r="10472" spans="2:19" ht="15.75" customHeight="1" x14ac:dyDescent="0.25">
      <c r="B10472" s="106"/>
      <c r="C10472" s="106"/>
      <c r="D10472" s="139"/>
      <c r="E10472" s="140"/>
      <c r="F10472" s="140"/>
      <c r="G10472" s="140"/>
      <c r="M10472" s="140"/>
      <c r="N10472" s="167"/>
      <c r="O10472" s="167"/>
      <c r="P10472" s="142"/>
      <c r="Q10472" s="142"/>
      <c r="R10472" s="142"/>
      <c r="S10472" s="139"/>
    </row>
    <row r="10473" spans="2:19" ht="15.75" customHeight="1" x14ac:dyDescent="0.25">
      <c r="B10473" s="106"/>
      <c r="C10473" s="106"/>
      <c r="D10473" s="139"/>
      <c r="E10473" s="140"/>
      <c r="F10473" s="140"/>
      <c r="G10473" s="140"/>
      <c r="M10473" s="140"/>
      <c r="N10473" s="167"/>
      <c r="O10473" s="167"/>
      <c r="P10473" s="142"/>
      <c r="Q10473" s="142"/>
      <c r="R10473" s="142"/>
      <c r="S10473" s="139"/>
    </row>
    <row r="10474" spans="2:19" ht="15.75" customHeight="1" x14ac:dyDescent="0.25">
      <c r="B10474" s="106"/>
      <c r="C10474" s="106"/>
      <c r="D10474" s="139"/>
      <c r="E10474" s="140"/>
      <c r="F10474" s="140"/>
      <c r="G10474" s="140"/>
      <c r="M10474" s="140"/>
      <c r="N10474" s="167"/>
      <c r="O10474" s="167"/>
      <c r="P10474" s="142"/>
      <c r="Q10474" s="142"/>
      <c r="R10474" s="142"/>
      <c r="S10474" s="139"/>
    </row>
    <row r="10475" spans="2:19" ht="15.75" customHeight="1" x14ac:dyDescent="0.25">
      <c r="B10475" s="106"/>
      <c r="C10475" s="106"/>
      <c r="D10475" s="139"/>
      <c r="E10475" s="140"/>
      <c r="F10475" s="140"/>
      <c r="G10475" s="140"/>
      <c r="M10475" s="140"/>
      <c r="N10475" s="167"/>
      <c r="O10475" s="167"/>
      <c r="P10475" s="142"/>
      <c r="Q10475" s="142"/>
      <c r="R10475" s="142"/>
      <c r="S10475" s="139"/>
    </row>
    <row r="10476" spans="2:19" ht="15.75" customHeight="1" x14ac:dyDescent="0.25">
      <c r="B10476" s="106"/>
      <c r="C10476" s="106"/>
      <c r="D10476" s="139"/>
      <c r="E10476" s="140"/>
      <c r="F10476" s="140"/>
      <c r="G10476" s="140"/>
      <c r="M10476" s="140"/>
      <c r="N10476" s="167"/>
      <c r="O10476" s="167"/>
      <c r="P10476" s="142"/>
      <c r="Q10476" s="142"/>
      <c r="R10476" s="142"/>
      <c r="S10476" s="139"/>
    </row>
    <row r="10477" spans="2:19" ht="15.75" customHeight="1" x14ac:dyDescent="0.25">
      <c r="B10477" s="106"/>
      <c r="C10477" s="106"/>
      <c r="D10477" s="139"/>
      <c r="E10477" s="140"/>
      <c r="F10477" s="140"/>
      <c r="G10477" s="140"/>
      <c r="M10477" s="140"/>
      <c r="N10477" s="167"/>
      <c r="O10477" s="167"/>
      <c r="P10477" s="142"/>
      <c r="Q10477" s="142"/>
      <c r="R10477" s="142"/>
      <c r="S10477" s="139"/>
    </row>
    <row r="10478" spans="2:19" ht="15.75" customHeight="1" x14ac:dyDescent="0.25">
      <c r="B10478" s="106"/>
      <c r="C10478" s="106"/>
      <c r="D10478" s="139"/>
      <c r="E10478" s="140"/>
      <c r="F10478" s="140"/>
      <c r="G10478" s="140"/>
      <c r="M10478" s="140"/>
      <c r="N10478" s="167"/>
      <c r="O10478" s="167"/>
      <c r="P10478" s="142"/>
      <c r="Q10478" s="142"/>
      <c r="R10478" s="142"/>
      <c r="S10478" s="139"/>
    </row>
    <row r="10479" spans="2:19" ht="15.75" customHeight="1" x14ac:dyDescent="0.25">
      <c r="B10479" s="106"/>
      <c r="C10479" s="106"/>
      <c r="D10479" s="139"/>
      <c r="E10479" s="140"/>
      <c r="F10479" s="140"/>
      <c r="G10479" s="140"/>
      <c r="M10479" s="140"/>
      <c r="N10479" s="167"/>
      <c r="O10479" s="167"/>
      <c r="P10479" s="142"/>
      <c r="Q10479" s="142"/>
      <c r="R10479" s="142"/>
      <c r="S10479" s="139"/>
    </row>
    <row r="10480" spans="2:19" ht="15.75" customHeight="1" x14ac:dyDescent="0.25">
      <c r="B10480" s="106"/>
      <c r="C10480" s="106"/>
      <c r="D10480" s="139"/>
      <c r="E10480" s="140"/>
      <c r="F10480" s="140"/>
      <c r="G10480" s="140"/>
      <c r="M10480" s="140"/>
      <c r="N10480" s="167"/>
      <c r="O10480" s="167"/>
      <c r="P10480" s="142"/>
      <c r="Q10480" s="142"/>
      <c r="R10480" s="142"/>
      <c r="S10480" s="139"/>
    </row>
    <row r="10481" spans="2:19" ht="15.75" customHeight="1" x14ac:dyDescent="0.25">
      <c r="B10481" s="106"/>
      <c r="C10481" s="106"/>
      <c r="D10481" s="139"/>
      <c r="E10481" s="140"/>
      <c r="F10481" s="140"/>
      <c r="G10481" s="140"/>
      <c r="M10481" s="140"/>
      <c r="N10481" s="167"/>
      <c r="O10481" s="167"/>
      <c r="P10481" s="142"/>
      <c r="Q10481" s="142"/>
      <c r="R10481" s="142"/>
      <c r="S10481" s="139"/>
    </row>
    <row r="10482" spans="2:19" ht="15.75" customHeight="1" x14ac:dyDescent="0.25">
      <c r="B10482" s="106"/>
      <c r="C10482" s="106"/>
      <c r="D10482" s="139"/>
      <c r="E10482" s="140"/>
      <c r="F10482" s="140"/>
      <c r="G10482" s="140"/>
      <c r="M10482" s="140"/>
      <c r="N10482" s="167"/>
      <c r="O10482" s="167"/>
      <c r="P10482" s="142"/>
      <c r="Q10482" s="142"/>
      <c r="R10482" s="142"/>
      <c r="S10482" s="139"/>
    </row>
    <row r="10483" spans="2:19" ht="15.75" customHeight="1" x14ac:dyDescent="0.25">
      <c r="B10483" s="106"/>
      <c r="C10483" s="106"/>
      <c r="D10483" s="139"/>
      <c r="E10483" s="140"/>
      <c r="F10483" s="140"/>
      <c r="G10483" s="140"/>
      <c r="M10483" s="140"/>
      <c r="N10483" s="167"/>
      <c r="O10483" s="167"/>
      <c r="P10483" s="142"/>
      <c r="Q10483" s="142"/>
      <c r="R10483" s="142"/>
      <c r="S10483" s="139"/>
    </row>
    <row r="10484" spans="2:19" ht="15.75" customHeight="1" x14ac:dyDescent="0.25">
      <c r="B10484" s="106"/>
      <c r="C10484" s="106"/>
      <c r="D10484" s="139"/>
      <c r="E10484" s="140"/>
      <c r="F10484" s="140"/>
      <c r="G10484" s="140"/>
      <c r="M10484" s="140"/>
      <c r="N10484" s="167"/>
      <c r="O10484" s="167"/>
      <c r="P10484" s="142"/>
      <c r="Q10484" s="142"/>
      <c r="R10484" s="142"/>
      <c r="S10484" s="139"/>
    </row>
    <row r="10485" spans="2:19" ht="15.75" customHeight="1" x14ac:dyDescent="0.25">
      <c r="B10485" s="106"/>
      <c r="C10485" s="106"/>
      <c r="D10485" s="139"/>
      <c r="E10485" s="140"/>
      <c r="F10485" s="140"/>
      <c r="G10485" s="140"/>
      <c r="M10485" s="140"/>
      <c r="N10485" s="167"/>
      <c r="O10485" s="167"/>
      <c r="P10485" s="142"/>
      <c r="Q10485" s="142"/>
      <c r="R10485" s="142"/>
      <c r="S10485" s="139"/>
    </row>
    <row r="10486" spans="2:19" ht="15.75" customHeight="1" x14ac:dyDescent="0.25">
      <c r="B10486" s="106"/>
      <c r="C10486" s="106"/>
      <c r="D10486" s="139"/>
      <c r="E10486" s="140"/>
      <c r="F10486" s="140"/>
      <c r="G10486" s="140"/>
      <c r="M10486" s="140"/>
      <c r="N10486" s="167"/>
      <c r="O10486" s="167"/>
      <c r="P10486" s="142"/>
      <c r="Q10486" s="142"/>
      <c r="R10486" s="142"/>
      <c r="S10486" s="139"/>
    </row>
    <row r="10487" spans="2:19" ht="15.75" customHeight="1" x14ac:dyDescent="0.25">
      <c r="B10487" s="106"/>
      <c r="C10487" s="106"/>
      <c r="D10487" s="139"/>
      <c r="E10487" s="140"/>
      <c r="F10487" s="140"/>
      <c r="G10487" s="140"/>
      <c r="M10487" s="140"/>
      <c r="N10487" s="167"/>
      <c r="O10487" s="167"/>
      <c r="P10487" s="142"/>
      <c r="Q10487" s="142"/>
      <c r="R10487" s="142"/>
      <c r="S10487" s="139"/>
    </row>
    <row r="10488" spans="2:19" ht="15.75" customHeight="1" x14ac:dyDescent="0.25">
      <c r="B10488" s="106"/>
      <c r="C10488" s="106"/>
      <c r="D10488" s="139"/>
      <c r="E10488" s="140"/>
      <c r="F10488" s="140"/>
      <c r="G10488" s="140"/>
      <c r="M10488" s="140"/>
      <c r="N10488" s="167"/>
      <c r="O10488" s="167"/>
      <c r="P10488" s="142"/>
      <c r="Q10488" s="142"/>
      <c r="R10488" s="142"/>
      <c r="S10488" s="139"/>
    </row>
    <row r="10489" spans="2:19" ht="15.75" customHeight="1" x14ac:dyDescent="0.25">
      <c r="B10489" s="106"/>
      <c r="C10489" s="106"/>
      <c r="D10489" s="139"/>
      <c r="E10489" s="140"/>
      <c r="F10489" s="140"/>
      <c r="G10489" s="140"/>
      <c r="M10489" s="140"/>
      <c r="N10489" s="167"/>
      <c r="O10489" s="167"/>
      <c r="P10489" s="142"/>
      <c r="Q10489" s="142"/>
      <c r="R10489" s="142"/>
      <c r="S10489" s="139"/>
    </row>
    <row r="10490" spans="2:19" ht="15.75" customHeight="1" x14ac:dyDescent="0.25">
      <c r="B10490" s="106"/>
      <c r="C10490" s="106"/>
      <c r="D10490" s="139"/>
      <c r="E10490" s="140"/>
      <c r="F10490" s="140"/>
      <c r="G10490" s="140"/>
      <c r="M10490" s="140"/>
      <c r="N10490" s="167"/>
      <c r="O10490" s="167"/>
      <c r="P10490" s="142"/>
      <c r="Q10490" s="142"/>
      <c r="R10490" s="142"/>
      <c r="S10490" s="139"/>
    </row>
    <row r="10491" spans="2:19" ht="15.75" customHeight="1" x14ac:dyDescent="0.25">
      <c r="B10491" s="106"/>
      <c r="C10491" s="106"/>
      <c r="D10491" s="139"/>
      <c r="E10491" s="140"/>
      <c r="F10491" s="140"/>
      <c r="G10491" s="140"/>
      <c r="M10491" s="140"/>
      <c r="N10491" s="167"/>
      <c r="O10491" s="167"/>
      <c r="P10491" s="142"/>
      <c r="Q10491" s="142"/>
      <c r="R10491" s="142"/>
      <c r="S10491" s="139"/>
    </row>
    <row r="10492" spans="2:19" ht="15.75" customHeight="1" x14ac:dyDescent="0.25">
      <c r="B10492" s="106"/>
      <c r="C10492" s="106"/>
      <c r="D10492" s="139"/>
      <c r="E10492" s="140"/>
      <c r="F10492" s="140"/>
      <c r="G10492" s="140"/>
      <c r="M10492" s="140"/>
      <c r="N10492" s="167"/>
      <c r="O10492" s="167"/>
      <c r="P10492" s="142"/>
      <c r="Q10492" s="142"/>
      <c r="R10492" s="142"/>
      <c r="S10492" s="139"/>
    </row>
    <row r="10493" spans="2:19" ht="15.75" customHeight="1" x14ac:dyDescent="0.25">
      <c r="B10493" s="106"/>
      <c r="C10493" s="106"/>
      <c r="D10493" s="139"/>
      <c r="E10493" s="140"/>
      <c r="F10493" s="140"/>
      <c r="G10493" s="140"/>
      <c r="M10493" s="140"/>
      <c r="N10493" s="167"/>
      <c r="O10493" s="167"/>
      <c r="P10493" s="142"/>
      <c r="Q10493" s="142"/>
      <c r="R10493" s="142"/>
      <c r="S10493" s="139"/>
    </row>
    <row r="10494" spans="2:19" ht="15.75" customHeight="1" x14ac:dyDescent="0.25">
      <c r="B10494" s="106"/>
      <c r="C10494" s="106"/>
      <c r="D10494" s="139"/>
      <c r="E10494" s="140"/>
      <c r="F10494" s="140"/>
      <c r="G10494" s="140"/>
      <c r="M10494" s="140"/>
      <c r="N10494" s="167"/>
      <c r="O10494" s="167"/>
      <c r="P10494" s="142"/>
      <c r="Q10494" s="142"/>
      <c r="R10494" s="142"/>
      <c r="S10494" s="139"/>
    </row>
    <row r="10495" spans="2:19" ht="15.75" customHeight="1" x14ac:dyDescent="0.25">
      <c r="B10495" s="106"/>
      <c r="C10495" s="106"/>
      <c r="D10495" s="139"/>
      <c r="E10495" s="140"/>
      <c r="F10495" s="140"/>
      <c r="G10495" s="140"/>
      <c r="M10495" s="140"/>
      <c r="N10495" s="167"/>
      <c r="O10495" s="167"/>
      <c r="P10495" s="142"/>
      <c r="Q10495" s="142"/>
      <c r="R10495" s="142"/>
      <c r="S10495" s="139"/>
    </row>
    <row r="10496" spans="2:19" ht="15.75" customHeight="1" x14ac:dyDescent="0.25">
      <c r="B10496" s="106"/>
      <c r="C10496" s="106"/>
      <c r="D10496" s="139"/>
      <c r="E10496" s="140"/>
      <c r="F10496" s="140"/>
      <c r="G10496" s="140"/>
      <c r="M10496" s="140"/>
      <c r="N10496" s="167"/>
      <c r="O10496" s="167"/>
      <c r="P10496" s="142"/>
      <c r="Q10496" s="142"/>
      <c r="R10496" s="142"/>
      <c r="S10496" s="139"/>
    </row>
    <row r="10497" spans="2:19" ht="15.75" customHeight="1" x14ac:dyDescent="0.25">
      <c r="B10497" s="106"/>
      <c r="C10497" s="106"/>
      <c r="D10497" s="139"/>
      <c r="E10497" s="140"/>
      <c r="F10497" s="140"/>
      <c r="G10497" s="140"/>
      <c r="M10497" s="140"/>
      <c r="N10497" s="167"/>
      <c r="O10497" s="167"/>
      <c r="P10497" s="142"/>
      <c r="Q10497" s="142"/>
      <c r="R10497" s="142"/>
      <c r="S10497" s="139"/>
    </row>
    <row r="10498" spans="2:19" ht="15.75" customHeight="1" x14ac:dyDescent="0.25">
      <c r="B10498" s="106"/>
      <c r="C10498" s="106"/>
      <c r="D10498" s="139"/>
      <c r="E10498" s="140"/>
      <c r="F10498" s="140"/>
      <c r="G10498" s="140"/>
      <c r="M10498" s="140"/>
      <c r="N10498" s="167"/>
      <c r="O10498" s="167"/>
      <c r="P10498" s="142"/>
      <c r="Q10498" s="142"/>
      <c r="R10498" s="142"/>
      <c r="S10498" s="139"/>
    </row>
    <row r="10499" spans="2:19" ht="15.75" customHeight="1" x14ac:dyDescent="0.25">
      <c r="B10499" s="106"/>
      <c r="C10499" s="106"/>
      <c r="D10499" s="139"/>
      <c r="E10499" s="140"/>
      <c r="F10499" s="140"/>
      <c r="G10499" s="140"/>
      <c r="M10499" s="140"/>
      <c r="N10499" s="167"/>
      <c r="O10499" s="167"/>
      <c r="P10499" s="142"/>
      <c r="Q10499" s="142"/>
      <c r="R10499" s="142"/>
      <c r="S10499" s="139"/>
    </row>
    <row r="10500" spans="2:19" ht="15.75" customHeight="1" x14ac:dyDescent="0.25">
      <c r="B10500" s="106"/>
      <c r="C10500" s="106"/>
      <c r="D10500" s="139"/>
      <c r="E10500" s="140"/>
      <c r="F10500" s="140"/>
      <c r="G10500" s="140"/>
      <c r="M10500" s="140"/>
      <c r="N10500" s="167"/>
      <c r="O10500" s="167"/>
      <c r="P10500" s="142"/>
      <c r="Q10500" s="142"/>
      <c r="R10500" s="142"/>
      <c r="S10500" s="139"/>
    </row>
    <row r="10501" spans="2:19" ht="15.75" customHeight="1" x14ac:dyDescent="0.25">
      <c r="B10501" s="106"/>
      <c r="C10501" s="106"/>
      <c r="D10501" s="139"/>
      <c r="E10501" s="140"/>
      <c r="F10501" s="140"/>
      <c r="G10501" s="140"/>
      <c r="M10501" s="140"/>
      <c r="N10501" s="167"/>
      <c r="O10501" s="167"/>
      <c r="P10501" s="142"/>
      <c r="Q10501" s="142"/>
      <c r="R10501" s="142"/>
      <c r="S10501" s="139"/>
    </row>
    <row r="10502" spans="2:19" ht="15.75" customHeight="1" x14ac:dyDescent="0.25">
      <c r="B10502" s="106"/>
      <c r="C10502" s="106"/>
      <c r="D10502" s="139"/>
      <c r="E10502" s="140"/>
      <c r="F10502" s="140"/>
      <c r="G10502" s="140"/>
      <c r="M10502" s="140"/>
      <c r="N10502" s="167"/>
      <c r="O10502" s="167"/>
      <c r="P10502" s="142"/>
      <c r="Q10502" s="142"/>
      <c r="R10502" s="142"/>
      <c r="S10502" s="139"/>
    </row>
    <row r="10503" spans="2:19" ht="15.75" customHeight="1" x14ac:dyDescent="0.25">
      <c r="B10503" s="106"/>
      <c r="C10503" s="106"/>
      <c r="D10503" s="139"/>
      <c r="E10503" s="140"/>
      <c r="F10503" s="140"/>
      <c r="G10503" s="140"/>
      <c r="M10503" s="140"/>
      <c r="N10503" s="167"/>
      <c r="O10503" s="167"/>
      <c r="P10503" s="142"/>
      <c r="Q10503" s="142"/>
      <c r="R10503" s="142"/>
      <c r="S10503" s="139"/>
    </row>
    <row r="10504" spans="2:19" ht="15.75" customHeight="1" x14ac:dyDescent="0.25">
      <c r="B10504" s="106"/>
      <c r="C10504" s="106"/>
      <c r="D10504" s="139"/>
      <c r="E10504" s="140"/>
      <c r="F10504" s="140"/>
      <c r="G10504" s="140"/>
      <c r="M10504" s="140"/>
      <c r="N10504" s="167"/>
      <c r="O10504" s="167"/>
      <c r="P10504" s="142"/>
      <c r="Q10504" s="142"/>
      <c r="R10504" s="142"/>
      <c r="S10504" s="139"/>
    </row>
    <row r="10505" spans="2:19" ht="15.75" customHeight="1" x14ac:dyDescent="0.25">
      <c r="B10505" s="106"/>
      <c r="C10505" s="106"/>
      <c r="D10505" s="139"/>
      <c r="E10505" s="140"/>
      <c r="F10505" s="140"/>
      <c r="G10505" s="140"/>
      <c r="M10505" s="140"/>
      <c r="N10505" s="167"/>
      <c r="O10505" s="167"/>
      <c r="P10505" s="142"/>
      <c r="Q10505" s="142"/>
      <c r="R10505" s="142"/>
      <c r="S10505" s="139"/>
    </row>
    <row r="10506" spans="2:19" ht="15.75" customHeight="1" x14ac:dyDescent="0.25">
      <c r="B10506" s="106"/>
      <c r="C10506" s="106"/>
      <c r="D10506" s="139"/>
      <c r="E10506" s="140"/>
      <c r="F10506" s="140"/>
      <c r="G10506" s="140"/>
      <c r="M10506" s="140"/>
      <c r="N10506" s="167"/>
      <c r="O10506" s="167"/>
      <c r="P10506" s="142"/>
      <c r="Q10506" s="142"/>
      <c r="R10506" s="142"/>
      <c r="S10506" s="139"/>
    </row>
    <row r="10507" spans="2:19" ht="15.75" customHeight="1" x14ac:dyDescent="0.25">
      <c r="B10507" s="106"/>
      <c r="C10507" s="106"/>
      <c r="D10507" s="139"/>
      <c r="E10507" s="140"/>
      <c r="F10507" s="140"/>
      <c r="G10507" s="140"/>
      <c r="M10507" s="140"/>
      <c r="N10507" s="167"/>
      <c r="O10507" s="167"/>
      <c r="P10507" s="142"/>
      <c r="Q10507" s="142"/>
      <c r="R10507" s="142"/>
      <c r="S10507" s="139"/>
    </row>
    <row r="10508" spans="2:19" ht="15.75" customHeight="1" x14ac:dyDescent="0.25">
      <c r="B10508" s="106"/>
      <c r="C10508" s="106"/>
      <c r="D10508" s="139"/>
      <c r="E10508" s="140"/>
      <c r="F10508" s="140"/>
      <c r="G10508" s="140"/>
      <c r="M10508" s="140"/>
      <c r="N10508" s="167"/>
      <c r="O10508" s="167"/>
      <c r="P10508" s="142"/>
      <c r="Q10508" s="142"/>
      <c r="R10508" s="142"/>
      <c r="S10508" s="139"/>
    </row>
    <row r="10509" spans="2:19" ht="15.75" customHeight="1" x14ac:dyDescent="0.25">
      <c r="B10509" s="106"/>
      <c r="C10509" s="106"/>
      <c r="D10509" s="139"/>
      <c r="E10509" s="140"/>
      <c r="F10509" s="140"/>
      <c r="G10509" s="140"/>
      <c r="M10509" s="140"/>
      <c r="N10509" s="167"/>
      <c r="O10509" s="167"/>
      <c r="P10509" s="142"/>
      <c r="Q10509" s="142"/>
      <c r="R10509" s="142"/>
      <c r="S10509" s="139"/>
    </row>
    <row r="10510" spans="2:19" ht="15.75" customHeight="1" x14ac:dyDescent="0.25">
      <c r="B10510" s="106"/>
      <c r="C10510" s="106"/>
      <c r="D10510" s="139"/>
      <c r="E10510" s="140"/>
      <c r="F10510" s="140"/>
      <c r="G10510" s="140"/>
      <c r="M10510" s="140"/>
      <c r="N10510" s="167"/>
      <c r="O10510" s="167"/>
      <c r="P10510" s="142"/>
      <c r="Q10510" s="142"/>
      <c r="R10510" s="142"/>
      <c r="S10510" s="139"/>
    </row>
    <row r="10511" spans="2:19" ht="15.75" customHeight="1" x14ac:dyDescent="0.25">
      <c r="B10511" s="106"/>
      <c r="C10511" s="106"/>
      <c r="D10511" s="139"/>
      <c r="E10511" s="140"/>
      <c r="F10511" s="140"/>
      <c r="G10511" s="140"/>
      <c r="M10511" s="140"/>
      <c r="N10511" s="167"/>
      <c r="O10511" s="167"/>
      <c r="P10511" s="142"/>
      <c r="Q10511" s="142"/>
      <c r="R10511" s="142"/>
      <c r="S10511" s="139"/>
    </row>
    <row r="10512" spans="2:19" ht="15.75" customHeight="1" x14ac:dyDescent="0.25">
      <c r="B10512" s="106"/>
      <c r="C10512" s="106"/>
      <c r="D10512" s="139"/>
      <c r="E10512" s="140"/>
      <c r="F10512" s="140"/>
      <c r="G10512" s="140"/>
      <c r="M10512" s="140"/>
      <c r="N10512" s="167"/>
      <c r="O10512" s="167"/>
      <c r="P10512" s="142"/>
      <c r="Q10512" s="142"/>
      <c r="R10512" s="142"/>
      <c r="S10512" s="139"/>
    </row>
    <row r="10513" spans="2:19" ht="15.75" customHeight="1" x14ac:dyDescent="0.25">
      <c r="B10513" s="106"/>
      <c r="C10513" s="106"/>
      <c r="D10513" s="139"/>
      <c r="E10513" s="140"/>
      <c r="F10513" s="140"/>
      <c r="G10513" s="140"/>
      <c r="M10513" s="140"/>
      <c r="N10513" s="167"/>
      <c r="O10513" s="167"/>
      <c r="P10513" s="142"/>
      <c r="Q10513" s="142"/>
      <c r="R10513" s="142"/>
      <c r="S10513" s="139"/>
    </row>
    <row r="10514" spans="2:19" ht="15.75" customHeight="1" x14ac:dyDescent="0.25">
      <c r="B10514" s="106"/>
      <c r="C10514" s="106"/>
      <c r="D10514" s="139"/>
      <c r="E10514" s="140"/>
      <c r="F10514" s="140"/>
      <c r="G10514" s="140"/>
      <c r="M10514" s="140"/>
      <c r="N10514" s="167"/>
      <c r="O10514" s="167"/>
      <c r="P10514" s="142"/>
      <c r="Q10514" s="142"/>
      <c r="R10514" s="142"/>
      <c r="S10514" s="139"/>
    </row>
    <row r="10515" spans="2:19" ht="15.75" customHeight="1" x14ac:dyDescent="0.25">
      <c r="B10515" s="106"/>
      <c r="C10515" s="106"/>
      <c r="D10515" s="139"/>
      <c r="E10515" s="140"/>
      <c r="F10515" s="140"/>
      <c r="G10515" s="140"/>
      <c r="M10515" s="140"/>
      <c r="N10515" s="167"/>
      <c r="O10515" s="167"/>
      <c r="P10515" s="142"/>
      <c r="Q10515" s="142"/>
      <c r="R10515" s="142"/>
      <c r="S10515" s="139"/>
    </row>
    <row r="10516" spans="2:19" ht="15.75" customHeight="1" x14ac:dyDescent="0.25">
      <c r="B10516" s="106"/>
      <c r="C10516" s="106"/>
      <c r="D10516" s="139"/>
      <c r="E10516" s="140"/>
      <c r="F10516" s="140"/>
      <c r="G10516" s="140"/>
      <c r="M10516" s="140"/>
      <c r="N10516" s="167"/>
      <c r="O10516" s="167"/>
      <c r="P10516" s="142"/>
      <c r="Q10516" s="142"/>
      <c r="R10516" s="142"/>
      <c r="S10516" s="139"/>
    </row>
    <row r="10517" spans="2:19" ht="15.75" customHeight="1" x14ac:dyDescent="0.25">
      <c r="B10517" s="106"/>
      <c r="C10517" s="106"/>
      <c r="D10517" s="139"/>
      <c r="E10517" s="140"/>
      <c r="F10517" s="140"/>
      <c r="G10517" s="140"/>
      <c r="M10517" s="140"/>
      <c r="N10517" s="167"/>
      <c r="O10517" s="167"/>
      <c r="P10517" s="142"/>
      <c r="Q10517" s="142"/>
      <c r="R10517" s="142"/>
      <c r="S10517" s="139"/>
    </row>
    <row r="10518" spans="2:19" ht="15.75" customHeight="1" x14ac:dyDescent="0.25">
      <c r="B10518" s="106"/>
      <c r="C10518" s="106"/>
      <c r="D10518" s="139"/>
      <c r="E10518" s="140"/>
      <c r="F10518" s="140"/>
      <c r="G10518" s="140"/>
      <c r="M10518" s="140"/>
      <c r="N10518" s="167"/>
      <c r="O10518" s="167"/>
      <c r="P10518" s="142"/>
      <c r="Q10518" s="142"/>
      <c r="R10518" s="142"/>
      <c r="S10518" s="139"/>
    </row>
    <row r="10519" spans="2:19" ht="15.75" customHeight="1" x14ac:dyDescent="0.25">
      <c r="B10519" s="106"/>
      <c r="C10519" s="106"/>
      <c r="D10519" s="139"/>
      <c r="E10519" s="140"/>
      <c r="F10519" s="140"/>
      <c r="G10519" s="140"/>
      <c r="M10519" s="140"/>
      <c r="N10519" s="167"/>
      <c r="O10519" s="167"/>
      <c r="P10519" s="142"/>
      <c r="Q10519" s="142"/>
      <c r="R10519" s="142"/>
      <c r="S10519" s="139"/>
    </row>
    <row r="10520" spans="2:19" ht="15.75" customHeight="1" x14ac:dyDescent="0.25">
      <c r="B10520" s="106"/>
      <c r="C10520" s="106"/>
      <c r="D10520" s="139"/>
      <c r="E10520" s="140"/>
      <c r="F10520" s="140"/>
      <c r="G10520" s="140"/>
      <c r="M10520" s="140"/>
      <c r="N10520" s="167"/>
      <c r="O10520" s="167"/>
      <c r="P10520" s="142"/>
      <c r="Q10520" s="142"/>
      <c r="R10520" s="142"/>
      <c r="S10520" s="139"/>
    </row>
    <row r="10521" spans="2:19" ht="15.75" customHeight="1" x14ac:dyDescent="0.25">
      <c r="B10521" s="106"/>
      <c r="C10521" s="106"/>
      <c r="D10521" s="139"/>
      <c r="E10521" s="140"/>
      <c r="F10521" s="140"/>
      <c r="G10521" s="140"/>
      <c r="M10521" s="140"/>
      <c r="N10521" s="167"/>
      <c r="O10521" s="167"/>
      <c r="P10521" s="142"/>
      <c r="Q10521" s="142"/>
      <c r="R10521" s="142"/>
      <c r="S10521" s="139"/>
    </row>
    <row r="10522" spans="2:19" ht="15.75" customHeight="1" x14ac:dyDescent="0.25">
      <c r="B10522" s="106"/>
      <c r="C10522" s="106"/>
      <c r="D10522" s="139"/>
      <c r="E10522" s="140"/>
      <c r="F10522" s="140"/>
      <c r="G10522" s="140"/>
      <c r="M10522" s="140"/>
      <c r="N10522" s="167"/>
      <c r="O10522" s="167"/>
      <c r="P10522" s="142"/>
      <c r="Q10522" s="142"/>
      <c r="R10522" s="142"/>
      <c r="S10522" s="139"/>
    </row>
    <row r="10523" spans="2:19" ht="15.75" customHeight="1" x14ac:dyDescent="0.25">
      <c r="B10523" s="106"/>
      <c r="C10523" s="106"/>
      <c r="D10523" s="139"/>
      <c r="E10523" s="140"/>
      <c r="F10523" s="140"/>
      <c r="G10523" s="140"/>
      <c r="M10523" s="140"/>
      <c r="N10523" s="167"/>
      <c r="O10523" s="167"/>
      <c r="P10523" s="142"/>
      <c r="Q10523" s="142"/>
      <c r="R10523" s="142"/>
      <c r="S10523" s="139"/>
    </row>
    <row r="10524" spans="2:19" ht="15.75" customHeight="1" x14ac:dyDescent="0.25">
      <c r="B10524" s="106"/>
      <c r="C10524" s="106"/>
      <c r="D10524" s="139"/>
      <c r="E10524" s="140"/>
      <c r="F10524" s="140"/>
      <c r="G10524" s="140"/>
      <c r="M10524" s="140"/>
      <c r="N10524" s="167"/>
      <c r="O10524" s="167"/>
      <c r="P10524" s="142"/>
      <c r="Q10524" s="142"/>
      <c r="R10524" s="142"/>
      <c r="S10524" s="139"/>
    </row>
    <row r="10525" spans="2:19" ht="15.75" customHeight="1" x14ac:dyDescent="0.25">
      <c r="B10525" s="106"/>
      <c r="C10525" s="106"/>
      <c r="D10525" s="139"/>
      <c r="E10525" s="140"/>
      <c r="F10525" s="140"/>
      <c r="G10525" s="140"/>
      <c r="M10525" s="140"/>
      <c r="N10525" s="167"/>
      <c r="O10525" s="167"/>
      <c r="P10525" s="142"/>
      <c r="Q10525" s="142"/>
      <c r="R10525" s="142"/>
      <c r="S10525" s="139"/>
    </row>
    <row r="10526" spans="2:19" ht="15.75" customHeight="1" x14ac:dyDescent="0.25">
      <c r="B10526" s="106"/>
      <c r="C10526" s="106"/>
      <c r="D10526" s="139"/>
      <c r="E10526" s="140"/>
      <c r="F10526" s="140"/>
      <c r="G10526" s="140"/>
      <c r="M10526" s="140"/>
      <c r="N10526" s="167"/>
      <c r="O10526" s="167"/>
      <c r="P10526" s="142"/>
      <c r="Q10526" s="142"/>
      <c r="R10526" s="142"/>
      <c r="S10526" s="139"/>
    </row>
    <row r="10527" spans="2:19" ht="15.75" customHeight="1" x14ac:dyDescent="0.25">
      <c r="B10527" s="106"/>
      <c r="C10527" s="106"/>
      <c r="D10527" s="139"/>
      <c r="E10527" s="140"/>
      <c r="F10527" s="140"/>
      <c r="G10527" s="140"/>
      <c r="M10527" s="140"/>
      <c r="N10527" s="167"/>
      <c r="O10527" s="167"/>
      <c r="P10527" s="142"/>
      <c r="Q10527" s="142"/>
      <c r="R10527" s="142"/>
      <c r="S10527" s="139"/>
    </row>
    <row r="10528" spans="2:19" ht="15.75" customHeight="1" x14ac:dyDescent="0.25">
      <c r="B10528" s="106"/>
      <c r="C10528" s="106"/>
      <c r="D10528" s="139"/>
      <c r="E10528" s="140"/>
      <c r="F10528" s="140"/>
      <c r="G10528" s="140"/>
      <c r="M10528" s="140"/>
      <c r="N10528" s="167"/>
      <c r="O10528" s="167"/>
      <c r="P10528" s="142"/>
      <c r="Q10528" s="142"/>
      <c r="R10528" s="142"/>
      <c r="S10528" s="139"/>
    </row>
    <row r="10529" spans="2:19" ht="15.75" customHeight="1" x14ac:dyDescent="0.25">
      <c r="B10529" s="106"/>
      <c r="C10529" s="106"/>
      <c r="D10529" s="139"/>
      <c r="E10529" s="140"/>
      <c r="F10529" s="140"/>
      <c r="G10529" s="140"/>
      <c r="M10529" s="140"/>
      <c r="N10529" s="167"/>
      <c r="O10529" s="167"/>
      <c r="P10529" s="142"/>
      <c r="Q10529" s="142"/>
      <c r="R10529" s="142"/>
      <c r="S10529" s="139"/>
    </row>
    <row r="10530" spans="2:19" ht="15.75" customHeight="1" x14ac:dyDescent="0.25">
      <c r="B10530" s="106"/>
      <c r="C10530" s="106"/>
      <c r="D10530" s="139"/>
      <c r="E10530" s="140"/>
      <c r="F10530" s="140"/>
      <c r="G10530" s="140"/>
      <c r="M10530" s="140"/>
      <c r="N10530" s="167"/>
      <c r="O10530" s="167"/>
      <c r="P10530" s="142"/>
      <c r="Q10530" s="142"/>
      <c r="R10530" s="142"/>
      <c r="S10530" s="139"/>
    </row>
    <row r="10531" spans="2:19" ht="15.75" customHeight="1" x14ac:dyDescent="0.25">
      <c r="B10531" s="106"/>
      <c r="C10531" s="106"/>
      <c r="D10531" s="139"/>
      <c r="E10531" s="140"/>
      <c r="F10531" s="140"/>
      <c r="G10531" s="140"/>
      <c r="M10531" s="140"/>
      <c r="N10531" s="167"/>
      <c r="O10531" s="167"/>
      <c r="P10531" s="142"/>
      <c r="Q10531" s="142"/>
      <c r="R10531" s="142"/>
      <c r="S10531" s="139"/>
    </row>
    <row r="10532" spans="2:19" ht="15.75" customHeight="1" x14ac:dyDescent="0.25">
      <c r="B10532" s="106"/>
      <c r="C10532" s="106"/>
      <c r="D10532" s="139"/>
      <c r="E10532" s="140"/>
      <c r="F10532" s="140"/>
      <c r="G10532" s="140"/>
      <c r="M10532" s="140"/>
      <c r="N10532" s="167"/>
      <c r="O10532" s="167"/>
      <c r="P10532" s="142"/>
      <c r="Q10532" s="142"/>
      <c r="R10532" s="142"/>
      <c r="S10532" s="139"/>
    </row>
    <row r="10533" spans="2:19" ht="15.75" customHeight="1" x14ac:dyDescent="0.25">
      <c r="B10533" s="106"/>
      <c r="C10533" s="106"/>
      <c r="D10533" s="139"/>
      <c r="E10533" s="140"/>
      <c r="F10533" s="140"/>
      <c r="G10533" s="140"/>
      <c r="M10533" s="140"/>
      <c r="N10533" s="167"/>
      <c r="O10533" s="167"/>
      <c r="P10533" s="142"/>
      <c r="Q10533" s="142"/>
      <c r="R10533" s="142"/>
      <c r="S10533" s="139"/>
    </row>
    <row r="10534" spans="2:19" ht="15.75" customHeight="1" x14ac:dyDescent="0.25">
      <c r="B10534" s="106"/>
      <c r="C10534" s="106"/>
      <c r="D10534" s="139"/>
      <c r="E10534" s="140"/>
      <c r="F10534" s="140"/>
      <c r="G10534" s="140"/>
      <c r="M10534" s="140"/>
      <c r="N10534" s="167"/>
      <c r="O10534" s="167"/>
      <c r="P10534" s="142"/>
      <c r="Q10534" s="142"/>
      <c r="R10534" s="142"/>
      <c r="S10534" s="139"/>
    </row>
    <row r="10535" spans="2:19" ht="15.75" customHeight="1" x14ac:dyDescent="0.25">
      <c r="B10535" s="106"/>
      <c r="C10535" s="106"/>
      <c r="D10535" s="139"/>
      <c r="E10535" s="140"/>
      <c r="F10535" s="140"/>
      <c r="G10535" s="140"/>
      <c r="M10535" s="140"/>
      <c r="N10535" s="167"/>
      <c r="O10535" s="167"/>
      <c r="P10535" s="142"/>
      <c r="Q10535" s="142"/>
      <c r="R10535" s="142"/>
      <c r="S10535" s="139"/>
    </row>
    <row r="10536" spans="2:19" ht="15.75" customHeight="1" x14ac:dyDescent="0.25">
      <c r="B10536" s="106"/>
      <c r="C10536" s="106"/>
      <c r="D10536" s="139"/>
      <c r="E10536" s="140"/>
      <c r="F10536" s="140"/>
      <c r="G10536" s="140"/>
      <c r="M10536" s="140"/>
      <c r="N10536" s="167"/>
      <c r="O10536" s="167"/>
      <c r="P10536" s="142"/>
      <c r="Q10536" s="142"/>
      <c r="R10536" s="142"/>
      <c r="S10536" s="139"/>
    </row>
    <row r="10537" spans="2:19" ht="15.75" customHeight="1" x14ac:dyDescent="0.25">
      <c r="B10537" s="106"/>
      <c r="C10537" s="106"/>
      <c r="D10537" s="139"/>
      <c r="E10537" s="140"/>
      <c r="F10537" s="140"/>
      <c r="G10537" s="140"/>
      <c r="M10537" s="140"/>
      <c r="N10537" s="167"/>
      <c r="O10537" s="167"/>
      <c r="P10537" s="142"/>
      <c r="Q10537" s="142"/>
      <c r="R10537" s="142"/>
      <c r="S10537" s="139"/>
    </row>
    <row r="10538" spans="2:19" ht="15.75" customHeight="1" x14ac:dyDescent="0.25">
      <c r="B10538" s="106"/>
      <c r="C10538" s="106"/>
      <c r="D10538" s="139"/>
      <c r="E10538" s="140"/>
      <c r="F10538" s="140"/>
      <c r="G10538" s="140"/>
      <c r="M10538" s="140"/>
      <c r="N10538" s="167"/>
      <c r="O10538" s="167"/>
      <c r="P10538" s="142"/>
      <c r="Q10538" s="142"/>
      <c r="R10538" s="142"/>
      <c r="S10538" s="139"/>
    </row>
    <row r="10539" spans="2:19" ht="15.75" customHeight="1" x14ac:dyDescent="0.25">
      <c r="B10539" s="106"/>
      <c r="C10539" s="106"/>
      <c r="D10539" s="139"/>
      <c r="E10539" s="140"/>
      <c r="F10539" s="140"/>
      <c r="G10539" s="140"/>
      <c r="M10539" s="140"/>
      <c r="N10539" s="167"/>
      <c r="O10539" s="167"/>
      <c r="P10539" s="142"/>
      <c r="Q10539" s="142"/>
      <c r="R10539" s="142"/>
      <c r="S10539" s="139"/>
    </row>
    <row r="10540" spans="2:19" ht="15.75" customHeight="1" x14ac:dyDescent="0.25">
      <c r="B10540" s="106"/>
      <c r="C10540" s="106"/>
      <c r="D10540" s="139"/>
      <c r="E10540" s="140"/>
      <c r="F10540" s="140"/>
      <c r="G10540" s="140"/>
      <c r="M10540" s="140"/>
      <c r="N10540" s="167"/>
      <c r="O10540" s="167"/>
      <c r="P10540" s="142"/>
      <c r="Q10540" s="142"/>
      <c r="R10540" s="142"/>
      <c r="S10540" s="139"/>
    </row>
    <row r="10541" spans="2:19" ht="15.75" customHeight="1" x14ac:dyDescent="0.25">
      <c r="B10541" s="106"/>
      <c r="C10541" s="106"/>
      <c r="D10541" s="139"/>
      <c r="E10541" s="140"/>
      <c r="F10541" s="140"/>
      <c r="G10541" s="140"/>
      <c r="M10541" s="140"/>
      <c r="N10541" s="167"/>
      <c r="O10541" s="167"/>
      <c r="P10541" s="142"/>
      <c r="Q10541" s="142"/>
      <c r="R10541" s="142"/>
      <c r="S10541" s="139"/>
    </row>
    <row r="10542" spans="2:19" ht="15.75" customHeight="1" x14ac:dyDescent="0.25">
      <c r="B10542" s="106"/>
      <c r="C10542" s="106"/>
      <c r="D10542" s="139"/>
      <c r="E10542" s="140"/>
      <c r="F10542" s="140"/>
      <c r="G10542" s="140"/>
      <c r="M10542" s="140"/>
      <c r="N10542" s="167"/>
      <c r="O10542" s="167"/>
      <c r="P10542" s="142"/>
      <c r="Q10542" s="142"/>
      <c r="R10542" s="142"/>
      <c r="S10542" s="139"/>
    </row>
    <row r="10543" spans="2:19" ht="15.75" customHeight="1" x14ac:dyDescent="0.25">
      <c r="B10543" s="106"/>
      <c r="C10543" s="106"/>
      <c r="D10543" s="139"/>
      <c r="E10543" s="140"/>
      <c r="F10543" s="140"/>
      <c r="G10543" s="140"/>
      <c r="M10543" s="140"/>
      <c r="N10543" s="167"/>
      <c r="O10543" s="167"/>
      <c r="P10543" s="142"/>
      <c r="Q10543" s="142"/>
      <c r="R10543" s="142"/>
      <c r="S10543" s="139"/>
    </row>
    <row r="10544" spans="2:19" ht="15.75" customHeight="1" x14ac:dyDescent="0.25">
      <c r="B10544" s="106"/>
      <c r="C10544" s="106"/>
      <c r="D10544" s="139"/>
      <c r="E10544" s="140"/>
      <c r="F10544" s="140"/>
      <c r="G10544" s="140"/>
      <c r="M10544" s="140"/>
      <c r="N10544" s="167"/>
      <c r="O10544" s="167"/>
      <c r="P10544" s="142"/>
      <c r="Q10544" s="142"/>
      <c r="R10544" s="142"/>
      <c r="S10544" s="139"/>
    </row>
    <row r="10545" spans="2:19" ht="15.75" customHeight="1" x14ac:dyDescent="0.25">
      <c r="B10545" s="106"/>
      <c r="C10545" s="106"/>
      <c r="D10545" s="139"/>
      <c r="E10545" s="140"/>
      <c r="F10545" s="140"/>
      <c r="G10545" s="140"/>
      <c r="M10545" s="140"/>
      <c r="N10545" s="167"/>
      <c r="O10545" s="167"/>
      <c r="P10545" s="142"/>
      <c r="Q10545" s="142"/>
      <c r="R10545" s="142"/>
      <c r="S10545" s="139"/>
    </row>
    <row r="10546" spans="2:19" ht="15.75" customHeight="1" x14ac:dyDescent="0.25">
      <c r="B10546" s="106"/>
      <c r="C10546" s="106"/>
      <c r="D10546" s="139"/>
      <c r="E10546" s="140"/>
      <c r="F10546" s="140"/>
      <c r="G10546" s="140"/>
      <c r="M10546" s="140"/>
      <c r="N10546" s="167"/>
      <c r="O10546" s="167"/>
      <c r="P10546" s="142"/>
      <c r="Q10546" s="142"/>
      <c r="R10546" s="142"/>
      <c r="S10546" s="139"/>
    </row>
    <row r="10547" spans="2:19" ht="15.75" customHeight="1" x14ac:dyDescent="0.25">
      <c r="B10547" s="106"/>
      <c r="C10547" s="106"/>
      <c r="D10547" s="139"/>
      <c r="E10547" s="140"/>
      <c r="F10547" s="140"/>
      <c r="G10547" s="140"/>
      <c r="M10547" s="140"/>
      <c r="N10547" s="167"/>
      <c r="O10547" s="167"/>
      <c r="P10547" s="142"/>
      <c r="Q10547" s="142"/>
      <c r="R10547" s="142"/>
      <c r="S10547" s="139"/>
    </row>
    <row r="10548" spans="2:19" ht="15.75" customHeight="1" x14ac:dyDescent="0.25">
      <c r="B10548" s="106"/>
      <c r="C10548" s="106"/>
      <c r="D10548" s="139"/>
      <c r="E10548" s="140"/>
      <c r="F10548" s="140"/>
      <c r="G10548" s="140"/>
      <c r="M10548" s="140"/>
      <c r="N10548" s="167"/>
      <c r="O10548" s="167"/>
      <c r="P10548" s="142"/>
      <c r="Q10548" s="142"/>
      <c r="R10548" s="142"/>
      <c r="S10548" s="139"/>
    </row>
    <row r="10549" spans="2:19" ht="15.75" customHeight="1" x14ac:dyDescent="0.25">
      <c r="B10549" s="106"/>
      <c r="C10549" s="106"/>
      <c r="D10549" s="139"/>
      <c r="E10549" s="140"/>
      <c r="F10549" s="140"/>
      <c r="G10549" s="140"/>
      <c r="M10549" s="140"/>
      <c r="N10549" s="167"/>
      <c r="O10549" s="167"/>
      <c r="P10549" s="142"/>
      <c r="Q10549" s="142"/>
      <c r="R10549" s="142"/>
      <c r="S10549" s="139"/>
    </row>
    <row r="10550" spans="2:19" ht="15.75" customHeight="1" x14ac:dyDescent="0.25">
      <c r="B10550" s="106"/>
      <c r="C10550" s="106"/>
      <c r="D10550" s="139"/>
      <c r="E10550" s="140"/>
      <c r="F10550" s="140"/>
      <c r="G10550" s="140"/>
      <c r="M10550" s="140"/>
      <c r="N10550" s="167"/>
      <c r="O10550" s="167"/>
      <c r="P10550" s="142"/>
      <c r="Q10550" s="142"/>
      <c r="R10550" s="142"/>
      <c r="S10550" s="139"/>
    </row>
    <row r="10551" spans="2:19" ht="15.75" customHeight="1" x14ac:dyDescent="0.25">
      <c r="B10551" s="106"/>
      <c r="C10551" s="106"/>
      <c r="D10551" s="139"/>
      <c r="E10551" s="140"/>
      <c r="F10551" s="140"/>
      <c r="G10551" s="140"/>
      <c r="M10551" s="140"/>
      <c r="N10551" s="167"/>
      <c r="O10551" s="167"/>
      <c r="P10551" s="142"/>
      <c r="Q10551" s="142"/>
      <c r="R10551" s="142"/>
      <c r="S10551" s="139"/>
    </row>
    <row r="10552" spans="2:19" ht="15.75" customHeight="1" x14ac:dyDescent="0.25">
      <c r="B10552" s="106"/>
      <c r="C10552" s="106"/>
      <c r="D10552" s="139"/>
      <c r="E10552" s="140"/>
      <c r="F10552" s="140"/>
      <c r="G10552" s="140"/>
      <c r="M10552" s="140"/>
      <c r="N10552" s="167"/>
      <c r="O10552" s="167"/>
      <c r="P10552" s="142"/>
      <c r="Q10552" s="142"/>
      <c r="R10552" s="142"/>
      <c r="S10552" s="139"/>
    </row>
    <row r="10553" spans="2:19" ht="15.75" customHeight="1" x14ac:dyDescent="0.25">
      <c r="B10553" s="106"/>
      <c r="C10553" s="106"/>
      <c r="D10553" s="139"/>
      <c r="E10553" s="140"/>
      <c r="F10553" s="140"/>
      <c r="G10553" s="140"/>
      <c r="M10553" s="140"/>
      <c r="N10553" s="167"/>
      <c r="O10553" s="167"/>
      <c r="P10553" s="142"/>
      <c r="Q10553" s="142"/>
      <c r="R10553" s="142"/>
      <c r="S10553" s="139"/>
    </row>
    <row r="10554" spans="2:19" ht="15.75" customHeight="1" x14ac:dyDescent="0.25">
      <c r="B10554" s="106"/>
      <c r="C10554" s="106"/>
      <c r="D10554" s="139"/>
      <c r="E10554" s="140"/>
      <c r="F10554" s="140"/>
      <c r="G10554" s="140"/>
      <c r="M10554" s="140"/>
      <c r="N10554" s="167"/>
      <c r="O10554" s="167"/>
      <c r="P10554" s="142"/>
      <c r="Q10554" s="142"/>
      <c r="R10554" s="142"/>
      <c r="S10554" s="139"/>
    </row>
    <row r="10555" spans="2:19" ht="15.75" customHeight="1" x14ac:dyDescent="0.25">
      <c r="B10555" s="106"/>
      <c r="C10555" s="106"/>
      <c r="D10555" s="139"/>
      <c r="E10555" s="140"/>
      <c r="F10555" s="140"/>
      <c r="G10555" s="140"/>
      <c r="M10555" s="140"/>
      <c r="N10555" s="167"/>
      <c r="O10555" s="167"/>
      <c r="P10555" s="142"/>
      <c r="Q10555" s="142"/>
      <c r="R10555" s="142"/>
      <c r="S10555" s="139"/>
    </row>
    <row r="10556" spans="2:19" ht="15.75" customHeight="1" x14ac:dyDescent="0.25">
      <c r="B10556" s="106"/>
      <c r="C10556" s="106"/>
      <c r="D10556" s="139"/>
      <c r="E10556" s="140"/>
      <c r="F10556" s="140"/>
      <c r="G10556" s="140"/>
      <c r="M10556" s="140"/>
      <c r="N10556" s="167"/>
      <c r="O10556" s="167"/>
      <c r="P10556" s="142"/>
      <c r="Q10556" s="142"/>
      <c r="R10556" s="142"/>
      <c r="S10556" s="139"/>
    </row>
    <row r="10557" spans="2:19" ht="15.75" customHeight="1" x14ac:dyDescent="0.25">
      <c r="B10557" s="106"/>
      <c r="C10557" s="106"/>
      <c r="D10557" s="139"/>
      <c r="E10557" s="140"/>
      <c r="F10557" s="140"/>
      <c r="G10557" s="140"/>
      <c r="M10557" s="140"/>
      <c r="N10557" s="167"/>
      <c r="O10557" s="167"/>
      <c r="P10557" s="142"/>
      <c r="Q10557" s="142"/>
      <c r="R10557" s="142"/>
      <c r="S10557" s="139"/>
    </row>
    <row r="10558" spans="2:19" ht="15.75" customHeight="1" x14ac:dyDescent="0.25">
      <c r="B10558" s="106"/>
      <c r="C10558" s="106"/>
      <c r="D10558" s="139"/>
      <c r="E10558" s="140"/>
      <c r="F10558" s="140"/>
      <c r="G10558" s="140"/>
      <c r="M10558" s="140"/>
      <c r="N10558" s="167"/>
      <c r="O10558" s="167"/>
      <c r="P10558" s="142"/>
      <c r="Q10558" s="142"/>
      <c r="R10558" s="142"/>
      <c r="S10558" s="139"/>
    </row>
    <row r="10559" spans="2:19" ht="15.75" customHeight="1" x14ac:dyDescent="0.25">
      <c r="B10559" s="106"/>
      <c r="C10559" s="106"/>
      <c r="D10559" s="139"/>
      <c r="E10559" s="140"/>
      <c r="F10559" s="140"/>
      <c r="G10559" s="140"/>
      <c r="M10559" s="140"/>
      <c r="N10559" s="167"/>
      <c r="O10559" s="167"/>
      <c r="P10559" s="142"/>
      <c r="Q10559" s="142"/>
      <c r="R10559" s="142"/>
      <c r="S10559" s="139"/>
    </row>
    <row r="10560" spans="2:19" ht="15.75" customHeight="1" x14ac:dyDescent="0.25">
      <c r="B10560" s="106"/>
      <c r="C10560" s="106"/>
      <c r="D10560" s="139"/>
      <c r="E10560" s="140"/>
      <c r="F10560" s="140"/>
      <c r="G10560" s="140"/>
      <c r="M10560" s="140"/>
      <c r="N10560" s="167"/>
      <c r="O10560" s="167"/>
      <c r="P10560" s="142"/>
      <c r="Q10560" s="142"/>
      <c r="R10560" s="142"/>
      <c r="S10560" s="139"/>
    </row>
    <row r="10561" spans="2:19" ht="15.75" customHeight="1" x14ac:dyDescent="0.25">
      <c r="B10561" s="106"/>
      <c r="C10561" s="106"/>
      <c r="D10561" s="139"/>
      <c r="E10561" s="140"/>
      <c r="F10561" s="140"/>
      <c r="G10561" s="140"/>
      <c r="M10561" s="140"/>
      <c r="N10561" s="167"/>
      <c r="O10561" s="167"/>
      <c r="P10561" s="142"/>
      <c r="Q10561" s="142"/>
      <c r="R10561" s="142"/>
      <c r="S10561" s="139"/>
    </row>
    <row r="10562" spans="2:19" ht="15.75" customHeight="1" x14ac:dyDescent="0.25">
      <c r="B10562" s="106"/>
      <c r="C10562" s="106"/>
      <c r="D10562" s="139"/>
      <c r="E10562" s="140"/>
      <c r="F10562" s="140"/>
      <c r="G10562" s="140"/>
      <c r="M10562" s="140"/>
      <c r="N10562" s="167"/>
      <c r="O10562" s="167"/>
      <c r="P10562" s="142"/>
      <c r="Q10562" s="142"/>
      <c r="R10562" s="142"/>
      <c r="S10562" s="139"/>
    </row>
    <row r="10563" spans="2:19" ht="15.75" customHeight="1" x14ac:dyDescent="0.25">
      <c r="B10563" s="106"/>
      <c r="C10563" s="106"/>
      <c r="D10563" s="139"/>
      <c r="E10563" s="140"/>
      <c r="F10563" s="140"/>
      <c r="G10563" s="140"/>
      <c r="M10563" s="140"/>
      <c r="N10563" s="167"/>
      <c r="O10563" s="167"/>
      <c r="P10563" s="142"/>
      <c r="Q10563" s="142"/>
      <c r="R10563" s="142"/>
      <c r="S10563" s="139"/>
    </row>
    <row r="10564" spans="2:19" ht="15.75" customHeight="1" x14ac:dyDescent="0.25">
      <c r="B10564" s="106"/>
      <c r="C10564" s="106"/>
      <c r="D10564" s="139"/>
      <c r="E10564" s="140"/>
      <c r="F10564" s="140"/>
      <c r="G10564" s="140"/>
      <c r="M10564" s="140"/>
      <c r="N10564" s="167"/>
      <c r="O10564" s="167"/>
      <c r="P10564" s="142"/>
      <c r="Q10564" s="142"/>
      <c r="R10564" s="142"/>
      <c r="S10564" s="139"/>
    </row>
    <row r="10565" spans="2:19" ht="15.75" customHeight="1" x14ac:dyDescent="0.25">
      <c r="B10565" s="106"/>
      <c r="C10565" s="106"/>
      <c r="D10565" s="139"/>
      <c r="E10565" s="140"/>
      <c r="F10565" s="140"/>
      <c r="G10565" s="140"/>
      <c r="M10565" s="140"/>
      <c r="N10565" s="167"/>
      <c r="O10565" s="167"/>
      <c r="P10565" s="142"/>
      <c r="Q10565" s="142"/>
      <c r="R10565" s="142"/>
      <c r="S10565" s="139"/>
    </row>
    <row r="10566" spans="2:19" ht="15.75" customHeight="1" x14ac:dyDescent="0.25">
      <c r="B10566" s="106"/>
      <c r="C10566" s="106"/>
      <c r="D10566" s="139"/>
      <c r="E10566" s="140"/>
      <c r="F10566" s="140"/>
      <c r="G10566" s="140"/>
      <c r="M10566" s="140"/>
      <c r="N10566" s="167"/>
      <c r="O10566" s="167"/>
      <c r="P10566" s="142"/>
      <c r="Q10566" s="142"/>
      <c r="R10566" s="142"/>
      <c r="S10566" s="139"/>
    </row>
    <row r="10567" spans="2:19" ht="15.75" customHeight="1" x14ac:dyDescent="0.25">
      <c r="B10567" s="106"/>
      <c r="C10567" s="106"/>
      <c r="D10567" s="139"/>
      <c r="E10567" s="140"/>
      <c r="F10567" s="140"/>
      <c r="G10567" s="140"/>
      <c r="M10567" s="140"/>
      <c r="N10567" s="167"/>
      <c r="O10567" s="167"/>
      <c r="P10567" s="142"/>
      <c r="Q10567" s="142"/>
      <c r="R10567" s="142"/>
      <c r="S10567" s="139"/>
    </row>
    <row r="10568" spans="2:19" ht="15.75" customHeight="1" x14ac:dyDescent="0.25">
      <c r="B10568" s="106"/>
      <c r="C10568" s="106"/>
      <c r="D10568" s="139"/>
      <c r="E10568" s="140"/>
      <c r="F10568" s="140"/>
      <c r="G10568" s="140"/>
      <c r="M10568" s="140"/>
      <c r="N10568" s="167"/>
      <c r="O10568" s="167"/>
      <c r="P10568" s="142"/>
      <c r="Q10568" s="142"/>
      <c r="R10568" s="142"/>
      <c r="S10568" s="139"/>
    </row>
    <row r="10569" spans="2:19" ht="15.75" customHeight="1" x14ac:dyDescent="0.25">
      <c r="B10569" s="106"/>
      <c r="C10569" s="106"/>
      <c r="D10569" s="139"/>
      <c r="E10569" s="140"/>
      <c r="F10569" s="140"/>
      <c r="G10569" s="140"/>
      <c r="M10569" s="140"/>
      <c r="N10569" s="167"/>
      <c r="O10569" s="167"/>
      <c r="P10569" s="142"/>
      <c r="Q10569" s="142"/>
      <c r="R10569" s="142"/>
      <c r="S10569" s="139"/>
    </row>
    <row r="10570" spans="2:19" ht="15.75" customHeight="1" x14ac:dyDescent="0.25">
      <c r="B10570" s="106"/>
      <c r="C10570" s="106"/>
      <c r="D10570" s="139"/>
      <c r="E10570" s="140"/>
      <c r="F10570" s="140"/>
      <c r="G10570" s="140"/>
      <c r="M10570" s="140"/>
      <c r="N10570" s="167"/>
      <c r="O10570" s="167"/>
      <c r="P10570" s="142"/>
      <c r="Q10570" s="142"/>
      <c r="R10570" s="142"/>
      <c r="S10570" s="139"/>
    </row>
    <row r="10571" spans="2:19" ht="15.75" customHeight="1" x14ac:dyDescent="0.25">
      <c r="B10571" s="106"/>
      <c r="C10571" s="106"/>
      <c r="D10571" s="139"/>
      <c r="E10571" s="140"/>
      <c r="F10571" s="140"/>
      <c r="G10571" s="140"/>
      <c r="M10571" s="140"/>
      <c r="N10571" s="167"/>
      <c r="O10571" s="167"/>
      <c r="P10571" s="142"/>
      <c r="Q10571" s="142"/>
      <c r="R10571" s="142"/>
      <c r="S10571" s="139"/>
    </row>
    <row r="10572" spans="2:19" ht="15.75" customHeight="1" x14ac:dyDescent="0.25">
      <c r="B10572" s="106"/>
      <c r="C10572" s="106"/>
      <c r="D10572" s="139"/>
      <c r="E10572" s="140"/>
      <c r="F10572" s="140"/>
      <c r="G10572" s="140"/>
      <c r="M10572" s="140"/>
      <c r="N10572" s="167"/>
      <c r="O10572" s="167"/>
      <c r="P10572" s="142"/>
      <c r="Q10572" s="142"/>
      <c r="R10572" s="142"/>
      <c r="S10572" s="139"/>
    </row>
    <row r="10573" spans="2:19" ht="15.75" customHeight="1" x14ac:dyDescent="0.25">
      <c r="B10573" s="106"/>
      <c r="C10573" s="106"/>
      <c r="D10573" s="139"/>
      <c r="E10573" s="140"/>
      <c r="F10573" s="140"/>
      <c r="G10573" s="140"/>
      <c r="M10573" s="140"/>
      <c r="N10573" s="167"/>
      <c r="O10573" s="167"/>
      <c r="P10573" s="142"/>
      <c r="Q10573" s="142"/>
      <c r="R10573" s="142"/>
      <c r="S10573" s="139"/>
    </row>
    <row r="10574" spans="2:19" ht="15.75" customHeight="1" x14ac:dyDescent="0.25">
      <c r="B10574" s="106"/>
      <c r="C10574" s="106"/>
      <c r="D10574" s="139"/>
      <c r="E10574" s="140"/>
      <c r="F10574" s="140"/>
      <c r="G10574" s="140"/>
      <c r="M10574" s="140"/>
      <c r="N10574" s="167"/>
      <c r="O10574" s="167"/>
      <c r="P10574" s="142"/>
      <c r="Q10574" s="142"/>
      <c r="R10574" s="142"/>
      <c r="S10574" s="139"/>
    </row>
    <row r="10575" spans="2:19" ht="15.75" customHeight="1" x14ac:dyDescent="0.25">
      <c r="B10575" s="106"/>
      <c r="C10575" s="106"/>
      <c r="D10575" s="139"/>
      <c r="E10575" s="140"/>
      <c r="F10575" s="140"/>
      <c r="G10575" s="140"/>
      <c r="M10575" s="140"/>
      <c r="N10575" s="167"/>
      <c r="O10575" s="167"/>
      <c r="P10575" s="142"/>
      <c r="Q10575" s="142"/>
      <c r="R10575" s="142"/>
      <c r="S10575" s="139"/>
    </row>
    <row r="10576" spans="2:19" ht="15.75" customHeight="1" x14ac:dyDescent="0.25">
      <c r="B10576" s="106"/>
      <c r="C10576" s="106"/>
      <c r="D10576" s="139"/>
      <c r="E10576" s="140"/>
      <c r="F10576" s="140"/>
      <c r="G10576" s="140"/>
      <c r="M10576" s="140"/>
      <c r="N10576" s="167"/>
      <c r="O10576" s="167"/>
      <c r="P10576" s="142"/>
      <c r="Q10576" s="142"/>
      <c r="R10576" s="142"/>
      <c r="S10576" s="139"/>
    </row>
    <row r="10577" spans="2:19" ht="15.75" customHeight="1" x14ac:dyDescent="0.25">
      <c r="B10577" s="106"/>
      <c r="C10577" s="106"/>
      <c r="D10577" s="139"/>
      <c r="E10577" s="140"/>
      <c r="F10577" s="140"/>
      <c r="G10577" s="140"/>
      <c r="M10577" s="140"/>
      <c r="N10577" s="167"/>
      <c r="O10577" s="167"/>
      <c r="P10577" s="142"/>
      <c r="Q10577" s="142"/>
      <c r="R10577" s="142"/>
      <c r="S10577" s="139"/>
    </row>
    <row r="10578" spans="2:19" ht="15.75" customHeight="1" x14ac:dyDescent="0.25">
      <c r="B10578" s="106"/>
      <c r="C10578" s="106"/>
      <c r="D10578" s="139"/>
      <c r="E10578" s="140"/>
      <c r="F10578" s="140"/>
      <c r="G10578" s="140"/>
      <c r="M10578" s="140"/>
      <c r="N10578" s="167"/>
      <c r="O10578" s="167"/>
      <c r="P10578" s="142"/>
      <c r="Q10578" s="142"/>
      <c r="R10578" s="142"/>
      <c r="S10578" s="139"/>
    </row>
    <row r="10579" spans="2:19" ht="15.75" customHeight="1" x14ac:dyDescent="0.25">
      <c r="B10579" s="106"/>
      <c r="C10579" s="106"/>
      <c r="D10579" s="139"/>
      <c r="E10579" s="140"/>
      <c r="F10579" s="140"/>
      <c r="G10579" s="140"/>
      <c r="M10579" s="140"/>
      <c r="N10579" s="167"/>
      <c r="O10579" s="167"/>
      <c r="P10579" s="142"/>
      <c r="Q10579" s="142"/>
      <c r="R10579" s="142"/>
      <c r="S10579" s="139"/>
    </row>
    <row r="10580" spans="2:19" ht="15.75" customHeight="1" x14ac:dyDescent="0.25">
      <c r="B10580" s="106"/>
      <c r="C10580" s="106"/>
      <c r="D10580" s="139"/>
      <c r="E10580" s="140"/>
      <c r="F10580" s="140"/>
      <c r="G10580" s="140"/>
      <c r="M10580" s="140"/>
      <c r="N10580" s="167"/>
      <c r="O10580" s="167"/>
      <c r="P10580" s="142"/>
      <c r="Q10580" s="142"/>
      <c r="R10580" s="142"/>
      <c r="S10580" s="139"/>
    </row>
    <row r="10581" spans="2:19" ht="15.75" customHeight="1" x14ac:dyDescent="0.25">
      <c r="B10581" s="106"/>
      <c r="C10581" s="106"/>
      <c r="D10581" s="139"/>
      <c r="E10581" s="140"/>
      <c r="F10581" s="140"/>
      <c r="G10581" s="140"/>
      <c r="M10581" s="140"/>
      <c r="N10581" s="167"/>
      <c r="O10581" s="167"/>
      <c r="P10581" s="142"/>
      <c r="Q10581" s="142"/>
      <c r="R10581" s="142"/>
      <c r="S10581" s="139"/>
    </row>
    <row r="10582" spans="2:19" ht="15.75" customHeight="1" x14ac:dyDescent="0.25">
      <c r="B10582" s="106"/>
      <c r="C10582" s="106"/>
      <c r="D10582" s="139"/>
      <c r="E10582" s="140"/>
      <c r="F10582" s="140"/>
      <c r="G10582" s="140"/>
      <c r="M10582" s="140"/>
      <c r="N10582" s="167"/>
      <c r="O10582" s="167"/>
      <c r="P10582" s="142"/>
      <c r="Q10582" s="142"/>
      <c r="R10582" s="142"/>
      <c r="S10582" s="139"/>
    </row>
    <row r="10583" spans="2:19" ht="15.75" customHeight="1" x14ac:dyDescent="0.25">
      <c r="B10583" s="106"/>
      <c r="C10583" s="106"/>
      <c r="D10583" s="139"/>
      <c r="E10583" s="140"/>
      <c r="F10583" s="140"/>
      <c r="G10583" s="140"/>
      <c r="M10583" s="140"/>
      <c r="N10583" s="167"/>
      <c r="O10583" s="167"/>
      <c r="P10583" s="142"/>
      <c r="Q10583" s="142"/>
      <c r="R10583" s="142"/>
      <c r="S10583" s="139"/>
    </row>
    <row r="10584" spans="2:19" ht="15.75" customHeight="1" x14ac:dyDescent="0.25">
      <c r="B10584" s="106"/>
      <c r="C10584" s="106"/>
      <c r="D10584" s="139"/>
      <c r="E10584" s="140"/>
      <c r="F10584" s="140"/>
      <c r="G10584" s="140"/>
      <c r="M10584" s="140"/>
      <c r="N10584" s="167"/>
      <c r="O10584" s="167"/>
      <c r="P10584" s="142"/>
      <c r="Q10584" s="142"/>
      <c r="R10584" s="142"/>
      <c r="S10584" s="139"/>
    </row>
    <row r="10585" spans="2:19" ht="15.75" customHeight="1" x14ac:dyDescent="0.25">
      <c r="B10585" s="106"/>
      <c r="C10585" s="106"/>
      <c r="D10585" s="139"/>
      <c r="E10585" s="140"/>
      <c r="F10585" s="140"/>
      <c r="G10585" s="140"/>
      <c r="M10585" s="140"/>
      <c r="N10585" s="167"/>
      <c r="O10585" s="167"/>
      <c r="P10585" s="142"/>
      <c r="Q10585" s="142"/>
      <c r="R10585" s="142"/>
      <c r="S10585" s="139"/>
    </row>
    <row r="10586" spans="2:19" ht="15.75" customHeight="1" x14ac:dyDescent="0.25">
      <c r="B10586" s="106"/>
      <c r="C10586" s="106"/>
      <c r="D10586" s="139"/>
      <c r="E10586" s="140"/>
      <c r="F10586" s="140"/>
      <c r="G10586" s="140"/>
      <c r="M10586" s="140"/>
      <c r="N10586" s="167"/>
      <c r="O10586" s="167"/>
      <c r="P10586" s="142"/>
      <c r="Q10586" s="142"/>
      <c r="R10586" s="142"/>
      <c r="S10586" s="139"/>
    </row>
    <row r="10587" spans="2:19" ht="15.75" customHeight="1" x14ac:dyDescent="0.25">
      <c r="B10587" s="106"/>
      <c r="C10587" s="106"/>
      <c r="D10587" s="139"/>
      <c r="E10587" s="140"/>
      <c r="F10587" s="140"/>
      <c r="G10587" s="140"/>
      <c r="M10587" s="140"/>
      <c r="N10587" s="167"/>
      <c r="O10587" s="167"/>
      <c r="P10587" s="142"/>
      <c r="Q10587" s="142"/>
      <c r="R10587" s="142"/>
      <c r="S10587" s="139"/>
    </row>
    <row r="10588" spans="2:19" ht="15.75" customHeight="1" x14ac:dyDescent="0.25">
      <c r="B10588" s="106"/>
      <c r="C10588" s="106"/>
      <c r="D10588" s="139"/>
      <c r="E10588" s="140"/>
      <c r="F10588" s="140"/>
      <c r="G10588" s="140"/>
      <c r="M10588" s="140"/>
      <c r="N10588" s="167"/>
      <c r="O10588" s="167"/>
      <c r="P10588" s="142"/>
      <c r="Q10588" s="142"/>
      <c r="R10588" s="142"/>
      <c r="S10588" s="139"/>
    </row>
    <row r="10589" spans="2:19" ht="15.75" customHeight="1" x14ac:dyDescent="0.25">
      <c r="B10589" s="106"/>
      <c r="C10589" s="106"/>
      <c r="D10589" s="139"/>
      <c r="E10589" s="140"/>
      <c r="F10589" s="140"/>
      <c r="G10589" s="140"/>
      <c r="M10589" s="140"/>
      <c r="N10589" s="167"/>
      <c r="O10589" s="167"/>
      <c r="P10589" s="142"/>
      <c r="Q10589" s="142"/>
      <c r="R10589" s="142"/>
      <c r="S10589" s="139"/>
    </row>
    <row r="10590" spans="2:19" ht="15.75" customHeight="1" x14ac:dyDescent="0.25">
      <c r="B10590" s="106"/>
      <c r="C10590" s="106"/>
      <c r="D10590" s="139"/>
      <c r="E10590" s="140"/>
      <c r="F10590" s="140"/>
      <c r="G10590" s="140"/>
      <c r="M10590" s="140"/>
      <c r="N10590" s="167"/>
      <c r="O10590" s="167"/>
      <c r="P10590" s="142"/>
      <c r="Q10590" s="142"/>
      <c r="R10590" s="142"/>
      <c r="S10590" s="139"/>
    </row>
    <row r="10591" spans="2:19" ht="15.75" customHeight="1" x14ac:dyDescent="0.25">
      <c r="B10591" s="106"/>
      <c r="C10591" s="106"/>
      <c r="D10591" s="139"/>
      <c r="E10591" s="140"/>
      <c r="F10591" s="140"/>
      <c r="G10591" s="140"/>
      <c r="M10591" s="140"/>
      <c r="N10591" s="167"/>
      <c r="O10591" s="167"/>
      <c r="P10591" s="142"/>
      <c r="Q10591" s="142"/>
      <c r="R10591" s="142"/>
      <c r="S10591" s="139"/>
    </row>
    <row r="10592" spans="2:19" ht="15.75" customHeight="1" x14ac:dyDescent="0.25">
      <c r="B10592" s="106"/>
      <c r="C10592" s="106"/>
      <c r="D10592" s="139"/>
      <c r="E10592" s="140"/>
      <c r="F10592" s="140"/>
      <c r="G10592" s="140"/>
      <c r="M10592" s="140"/>
      <c r="N10592" s="167"/>
      <c r="O10592" s="167"/>
      <c r="P10592" s="142"/>
      <c r="Q10592" s="142"/>
      <c r="R10592" s="142"/>
      <c r="S10592" s="139"/>
    </row>
    <row r="10593" spans="2:19" ht="15.75" customHeight="1" x14ac:dyDescent="0.25">
      <c r="B10593" s="106"/>
      <c r="C10593" s="106"/>
      <c r="D10593" s="139"/>
      <c r="E10593" s="140"/>
      <c r="F10593" s="140"/>
      <c r="G10593" s="140"/>
      <c r="M10593" s="140"/>
      <c r="N10593" s="167"/>
      <c r="O10593" s="167"/>
      <c r="P10593" s="142"/>
      <c r="Q10593" s="142"/>
      <c r="R10593" s="142"/>
      <c r="S10593" s="139"/>
    </row>
    <row r="10594" spans="2:19" ht="15.75" customHeight="1" x14ac:dyDescent="0.25">
      <c r="B10594" s="106"/>
      <c r="C10594" s="106"/>
      <c r="D10594" s="139"/>
      <c r="E10594" s="140"/>
      <c r="F10594" s="140"/>
      <c r="G10594" s="140"/>
      <c r="M10594" s="140"/>
      <c r="N10594" s="167"/>
      <c r="O10594" s="167"/>
      <c r="P10594" s="142"/>
      <c r="Q10594" s="142"/>
      <c r="R10594" s="142"/>
      <c r="S10594" s="139"/>
    </row>
    <row r="10595" spans="2:19" ht="15.75" customHeight="1" x14ac:dyDescent="0.25">
      <c r="B10595" s="106"/>
      <c r="C10595" s="106"/>
      <c r="D10595" s="139"/>
      <c r="E10595" s="140"/>
      <c r="F10595" s="140"/>
      <c r="G10595" s="140"/>
      <c r="M10595" s="140"/>
      <c r="N10595" s="167"/>
      <c r="O10595" s="167"/>
      <c r="P10595" s="142"/>
      <c r="Q10595" s="142"/>
      <c r="R10595" s="142"/>
      <c r="S10595" s="139"/>
    </row>
    <row r="10596" spans="2:19" ht="15.75" customHeight="1" x14ac:dyDescent="0.25">
      <c r="B10596" s="106"/>
      <c r="C10596" s="106"/>
      <c r="D10596" s="139"/>
      <c r="E10596" s="140"/>
      <c r="F10596" s="140"/>
      <c r="G10596" s="140"/>
      <c r="M10596" s="140"/>
      <c r="N10596" s="167"/>
      <c r="O10596" s="167"/>
      <c r="P10596" s="142"/>
      <c r="Q10596" s="142"/>
      <c r="R10596" s="142"/>
      <c r="S10596" s="139"/>
    </row>
    <row r="10597" spans="2:19" ht="15.75" customHeight="1" x14ac:dyDescent="0.25">
      <c r="B10597" s="106"/>
      <c r="C10597" s="106"/>
      <c r="D10597" s="139"/>
      <c r="E10597" s="140"/>
      <c r="F10597" s="140"/>
      <c r="G10597" s="140"/>
      <c r="M10597" s="140"/>
      <c r="N10597" s="167"/>
      <c r="O10597" s="167"/>
      <c r="P10597" s="142"/>
      <c r="Q10597" s="142"/>
      <c r="R10597" s="142"/>
      <c r="S10597" s="139"/>
    </row>
    <row r="10598" spans="2:19" ht="15.75" customHeight="1" x14ac:dyDescent="0.25">
      <c r="B10598" s="106"/>
      <c r="C10598" s="106"/>
      <c r="D10598" s="139"/>
      <c r="E10598" s="140"/>
      <c r="F10598" s="140"/>
      <c r="G10598" s="140"/>
      <c r="M10598" s="140"/>
      <c r="N10598" s="167"/>
      <c r="O10598" s="167"/>
      <c r="P10598" s="142"/>
      <c r="Q10598" s="142"/>
      <c r="R10598" s="142"/>
      <c r="S10598" s="139"/>
    </row>
    <row r="10599" spans="2:19" ht="15.75" customHeight="1" x14ac:dyDescent="0.25">
      <c r="B10599" s="106"/>
      <c r="C10599" s="106"/>
      <c r="D10599" s="139"/>
      <c r="E10599" s="140"/>
      <c r="F10599" s="140"/>
      <c r="G10599" s="140"/>
      <c r="M10599" s="140"/>
      <c r="N10599" s="167"/>
      <c r="O10599" s="167"/>
      <c r="P10599" s="142"/>
      <c r="Q10599" s="142"/>
      <c r="R10599" s="142"/>
      <c r="S10599" s="139"/>
    </row>
    <row r="10600" spans="2:19" ht="15.75" customHeight="1" x14ac:dyDescent="0.25">
      <c r="B10600" s="106"/>
      <c r="C10600" s="106"/>
      <c r="D10600" s="139"/>
      <c r="E10600" s="140"/>
      <c r="F10600" s="140"/>
      <c r="G10600" s="140"/>
      <c r="M10600" s="140"/>
      <c r="N10600" s="167"/>
      <c r="O10600" s="167"/>
      <c r="P10600" s="142"/>
      <c r="Q10600" s="142"/>
      <c r="R10600" s="142"/>
      <c r="S10600" s="139"/>
    </row>
    <row r="10601" spans="2:19" ht="15.75" customHeight="1" x14ac:dyDescent="0.25">
      <c r="B10601" s="106"/>
      <c r="C10601" s="106"/>
      <c r="D10601" s="139"/>
      <c r="E10601" s="140"/>
      <c r="F10601" s="140"/>
      <c r="G10601" s="140"/>
      <c r="M10601" s="140"/>
      <c r="N10601" s="167"/>
      <c r="O10601" s="167"/>
      <c r="P10601" s="142"/>
      <c r="Q10601" s="142"/>
      <c r="R10601" s="142"/>
      <c r="S10601" s="139"/>
    </row>
    <row r="10602" spans="2:19" ht="15.75" customHeight="1" x14ac:dyDescent="0.25">
      <c r="B10602" s="106"/>
      <c r="C10602" s="106"/>
      <c r="D10602" s="139"/>
      <c r="E10602" s="140"/>
      <c r="F10602" s="140"/>
      <c r="G10602" s="140"/>
      <c r="M10602" s="140"/>
      <c r="N10602" s="167"/>
      <c r="O10602" s="167"/>
      <c r="P10602" s="142"/>
      <c r="Q10602" s="142"/>
      <c r="R10602" s="142"/>
      <c r="S10602" s="139"/>
    </row>
    <row r="10603" spans="2:19" ht="15.75" customHeight="1" x14ac:dyDescent="0.25">
      <c r="B10603" s="106"/>
      <c r="C10603" s="106"/>
      <c r="D10603" s="139"/>
      <c r="E10603" s="140"/>
      <c r="F10603" s="140"/>
      <c r="G10603" s="140"/>
      <c r="M10603" s="140"/>
      <c r="N10603" s="167"/>
      <c r="O10603" s="167"/>
      <c r="P10603" s="142"/>
      <c r="Q10603" s="142"/>
      <c r="R10603" s="142"/>
      <c r="S10603" s="139"/>
    </row>
    <row r="10604" spans="2:19" ht="15.75" customHeight="1" x14ac:dyDescent="0.25">
      <c r="B10604" s="106"/>
      <c r="C10604" s="106"/>
      <c r="D10604" s="139"/>
      <c r="E10604" s="140"/>
      <c r="F10604" s="140"/>
      <c r="G10604" s="140"/>
      <c r="M10604" s="140"/>
      <c r="N10604" s="167"/>
      <c r="O10604" s="167"/>
      <c r="P10604" s="142"/>
      <c r="Q10604" s="142"/>
      <c r="R10604" s="142"/>
      <c r="S10604" s="139"/>
    </row>
    <row r="10605" spans="2:19" ht="15.75" customHeight="1" x14ac:dyDescent="0.25">
      <c r="B10605" s="106"/>
      <c r="C10605" s="106"/>
      <c r="D10605" s="139"/>
      <c r="E10605" s="140"/>
      <c r="F10605" s="140"/>
      <c r="G10605" s="140"/>
      <c r="M10605" s="140"/>
      <c r="N10605" s="167"/>
      <c r="O10605" s="167"/>
      <c r="P10605" s="142"/>
      <c r="Q10605" s="142"/>
      <c r="R10605" s="142"/>
      <c r="S10605" s="139"/>
    </row>
    <row r="10606" spans="2:19" ht="15.75" customHeight="1" x14ac:dyDescent="0.25">
      <c r="B10606" s="106"/>
      <c r="C10606" s="106"/>
      <c r="D10606" s="139"/>
      <c r="E10606" s="140"/>
      <c r="F10606" s="140"/>
      <c r="G10606" s="140"/>
      <c r="M10606" s="140"/>
      <c r="N10606" s="167"/>
      <c r="O10606" s="167"/>
      <c r="P10606" s="142"/>
      <c r="Q10606" s="142"/>
      <c r="R10606" s="142"/>
      <c r="S10606" s="139"/>
    </row>
    <row r="10607" spans="2:19" ht="15.75" customHeight="1" x14ac:dyDescent="0.25">
      <c r="B10607" s="106"/>
      <c r="C10607" s="106"/>
      <c r="D10607" s="139"/>
      <c r="E10607" s="140"/>
      <c r="F10607" s="140"/>
      <c r="G10607" s="140"/>
      <c r="M10607" s="140"/>
      <c r="N10607" s="167"/>
      <c r="O10607" s="167"/>
      <c r="P10607" s="142"/>
      <c r="Q10607" s="142"/>
      <c r="R10607" s="142"/>
      <c r="S10607" s="139"/>
    </row>
    <row r="10608" spans="2:19" ht="15.75" customHeight="1" x14ac:dyDescent="0.25">
      <c r="B10608" s="106"/>
      <c r="C10608" s="106"/>
      <c r="D10608" s="139"/>
      <c r="E10608" s="140"/>
      <c r="F10608" s="140"/>
      <c r="G10608" s="140"/>
      <c r="M10608" s="140"/>
      <c r="N10608" s="167"/>
      <c r="O10608" s="167"/>
      <c r="P10608" s="142"/>
      <c r="Q10608" s="142"/>
      <c r="R10608" s="142"/>
      <c r="S10608" s="139"/>
    </row>
    <row r="10609" spans="2:19" ht="15.75" customHeight="1" x14ac:dyDescent="0.25">
      <c r="B10609" s="106"/>
      <c r="C10609" s="106"/>
      <c r="D10609" s="139"/>
      <c r="E10609" s="140"/>
      <c r="F10609" s="140"/>
      <c r="G10609" s="140"/>
      <c r="M10609" s="140"/>
      <c r="N10609" s="167"/>
      <c r="O10609" s="167"/>
      <c r="P10609" s="142"/>
      <c r="Q10609" s="142"/>
      <c r="R10609" s="142"/>
      <c r="S10609" s="139"/>
    </row>
    <row r="10610" spans="2:19" ht="15.75" customHeight="1" x14ac:dyDescent="0.25">
      <c r="B10610" s="106"/>
      <c r="C10610" s="106"/>
      <c r="D10610" s="139"/>
      <c r="E10610" s="140"/>
      <c r="F10610" s="140"/>
      <c r="G10610" s="140"/>
      <c r="M10610" s="140"/>
      <c r="N10610" s="167"/>
      <c r="O10610" s="167"/>
      <c r="P10610" s="142"/>
      <c r="Q10610" s="142"/>
      <c r="R10610" s="142"/>
      <c r="S10610" s="139"/>
    </row>
    <row r="10611" spans="2:19" ht="15.75" customHeight="1" x14ac:dyDescent="0.25">
      <c r="B10611" s="106"/>
      <c r="C10611" s="106"/>
      <c r="D10611" s="139"/>
      <c r="E10611" s="140"/>
      <c r="F10611" s="140"/>
      <c r="G10611" s="140"/>
      <c r="M10611" s="140"/>
      <c r="N10611" s="167"/>
      <c r="O10611" s="167"/>
      <c r="P10611" s="142"/>
      <c r="Q10611" s="142"/>
      <c r="R10611" s="142"/>
      <c r="S10611" s="139"/>
    </row>
    <row r="10612" spans="2:19" ht="15.75" customHeight="1" x14ac:dyDescent="0.25">
      <c r="B10612" s="106"/>
      <c r="C10612" s="106"/>
      <c r="D10612" s="139"/>
      <c r="E10612" s="140"/>
      <c r="F10612" s="140"/>
      <c r="G10612" s="140"/>
      <c r="M10612" s="140"/>
      <c r="N10612" s="167"/>
      <c r="O10612" s="167"/>
      <c r="P10612" s="142"/>
      <c r="Q10612" s="142"/>
      <c r="R10612" s="142"/>
      <c r="S10612" s="139"/>
    </row>
    <row r="10613" spans="2:19" ht="15.75" customHeight="1" x14ac:dyDescent="0.25">
      <c r="B10613" s="106"/>
      <c r="C10613" s="106"/>
      <c r="D10613" s="139"/>
      <c r="E10613" s="140"/>
      <c r="F10613" s="140"/>
      <c r="G10613" s="140"/>
      <c r="M10613" s="140"/>
      <c r="N10613" s="167"/>
      <c r="O10613" s="167"/>
      <c r="P10613" s="142"/>
      <c r="Q10613" s="142"/>
      <c r="R10613" s="142"/>
      <c r="S10613" s="139"/>
    </row>
    <row r="10614" spans="2:19" ht="15.75" customHeight="1" x14ac:dyDescent="0.25">
      <c r="B10614" s="106"/>
      <c r="C10614" s="106"/>
      <c r="D10614" s="139"/>
      <c r="E10614" s="140"/>
      <c r="F10614" s="140"/>
      <c r="G10614" s="140"/>
      <c r="M10614" s="140"/>
      <c r="N10614" s="167"/>
      <c r="O10614" s="167"/>
      <c r="P10614" s="142"/>
      <c r="Q10614" s="142"/>
      <c r="R10614" s="142"/>
      <c r="S10614" s="139"/>
    </row>
    <row r="10615" spans="2:19" ht="15.75" customHeight="1" x14ac:dyDescent="0.25">
      <c r="B10615" s="106"/>
      <c r="C10615" s="106"/>
      <c r="D10615" s="139"/>
      <c r="E10615" s="140"/>
      <c r="F10615" s="140"/>
      <c r="G10615" s="140"/>
      <c r="M10615" s="140"/>
      <c r="N10615" s="167"/>
      <c r="O10615" s="167"/>
      <c r="P10615" s="142"/>
      <c r="Q10615" s="142"/>
      <c r="R10615" s="142"/>
      <c r="S10615" s="139"/>
    </row>
    <row r="10616" spans="2:19" ht="15.75" customHeight="1" x14ac:dyDescent="0.25">
      <c r="B10616" s="106"/>
      <c r="C10616" s="106"/>
      <c r="D10616" s="139"/>
      <c r="E10616" s="140"/>
      <c r="F10616" s="140"/>
      <c r="G10616" s="140"/>
      <c r="M10616" s="140"/>
      <c r="N10616" s="167"/>
      <c r="O10616" s="167"/>
      <c r="P10616" s="142"/>
      <c r="Q10616" s="142"/>
      <c r="R10616" s="142"/>
      <c r="S10616" s="139"/>
    </row>
    <row r="10617" spans="2:19" ht="15.75" customHeight="1" x14ac:dyDescent="0.25">
      <c r="B10617" s="106"/>
      <c r="C10617" s="106"/>
      <c r="D10617" s="139"/>
      <c r="E10617" s="140"/>
      <c r="F10617" s="140"/>
      <c r="G10617" s="140"/>
      <c r="M10617" s="140"/>
      <c r="N10617" s="167"/>
      <c r="O10617" s="167"/>
      <c r="P10617" s="142"/>
      <c r="Q10617" s="142"/>
      <c r="R10617" s="142"/>
      <c r="S10617" s="139"/>
    </row>
    <row r="10618" spans="2:19" ht="15.75" customHeight="1" x14ac:dyDescent="0.25">
      <c r="B10618" s="106"/>
      <c r="C10618" s="106"/>
      <c r="D10618" s="139"/>
      <c r="E10618" s="140"/>
      <c r="F10618" s="140"/>
      <c r="G10618" s="140"/>
      <c r="M10618" s="140"/>
      <c r="N10618" s="167"/>
      <c r="O10618" s="167"/>
      <c r="P10618" s="142"/>
      <c r="Q10618" s="142"/>
      <c r="R10618" s="142"/>
      <c r="S10618" s="139"/>
    </row>
    <row r="10619" spans="2:19" ht="15.75" customHeight="1" x14ac:dyDescent="0.25">
      <c r="B10619" s="106"/>
      <c r="C10619" s="106"/>
      <c r="D10619" s="139"/>
      <c r="E10619" s="140"/>
      <c r="F10619" s="140"/>
      <c r="G10619" s="140"/>
      <c r="M10619" s="140"/>
      <c r="N10619" s="167"/>
      <c r="O10619" s="167"/>
      <c r="P10619" s="142"/>
      <c r="Q10619" s="142"/>
      <c r="R10619" s="142"/>
      <c r="S10619" s="139"/>
    </row>
    <row r="10620" spans="2:19" ht="15.75" customHeight="1" x14ac:dyDescent="0.25">
      <c r="B10620" s="106"/>
      <c r="C10620" s="106"/>
      <c r="D10620" s="139"/>
      <c r="E10620" s="140"/>
      <c r="F10620" s="140"/>
      <c r="G10620" s="140"/>
      <c r="M10620" s="140"/>
      <c r="N10620" s="167"/>
      <c r="O10620" s="167"/>
      <c r="P10620" s="142"/>
      <c r="Q10620" s="142"/>
      <c r="R10620" s="142"/>
      <c r="S10620" s="139"/>
    </row>
    <row r="10621" spans="2:19" ht="15.75" customHeight="1" x14ac:dyDescent="0.25">
      <c r="B10621" s="106"/>
      <c r="C10621" s="106"/>
      <c r="D10621" s="139"/>
      <c r="E10621" s="140"/>
      <c r="F10621" s="140"/>
      <c r="G10621" s="140"/>
      <c r="M10621" s="140"/>
      <c r="N10621" s="167"/>
      <c r="O10621" s="167"/>
      <c r="P10621" s="142"/>
      <c r="Q10621" s="142"/>
      <c r="R10621" s="142"/>
      <c r="S10621" s="139"/>
    </row>
    <row r="10622" spans="2:19" ht="15.75" customHeight="1" x14ac:dyDescent="0.25">
      <c r="B10622" s="106"/>
      <c r="C10622" s="106"/>
      <c r="D10622" s="139"/>
      <c r="E10622" s="140"/>
      <c r="F10622" s="140"/>
      <c r="G10622" s="140"/>
      <c r="M10622" s="140"/>
      <c r="N10622" s="167"/>
      <c r="O10622" s="167"/>
      <c r="P10622" s="142"/>
      <c r="Q10622" s="142"/>
      <c r="R10622" s="142"/>
      <c r="S10622" s="139"/>
    </row>
    <row r="10623" spans="2:19" ht="15.75" customHeight="1" x14ac:dyDescent="0.25">
      <c r="B10623" s="106"/>
      <c r="C10623" s="106"/>
      <c r="D10623" s="139"/>
      <c r="E10623" s="140"/>
      <c r="F10623" s="140"/>
      <c r="G10623" s="140"/>
      <c r="M10623" s="140"/>
      <c r="N10623" s="167"/>
      <c r="O10623" s="167"/>
      <c r="P10623" s="142"/>
      <c r="Q10623" s="142"/>
      <c r="R10623" s="142"/>
      <c r="S10623" s="139"/>
    </row>
    <row r="10624" spans="2:19" ht="15.75" customHeight="1" x14ac:dyDescent="0.25">
      <c r="B10624" s="106"/>
      <c r="C10624" s="106"/>
      <c r="D10624" s="139"/>
      <c r="E10624" s="140"/>
      <c r="F10624" s="140"/>
      <c r="G10624" s="140"/>
      <c r="M10624" s="140"/>
      <c r="N10624" s="167"/>
      <c r="O10624" s="167"/>
      <c r="P10624" s="142"/>
      <c r="Q10624" s="142"/>
      <c r="R10624" s="142"/>
      <c r="S10624" s="139"/>
    </row>
    <row r="10625" spans="2:19" ht="15.75" customHeight="1" x14ac:dyDescent="0.25">
      <c r="B10625" s="106"/>
      <c r="C10625" s="106"/>
      <c r="D10625" s="139"/>
      <c r="E10625" s="140"/>
      <c r="F10625" s="140"/>
      <c r="G10625" s="140"/>
      <c r="M10625" s="140"/>
      <c r="N10625" s="167"/>
      <c r="O10625" s="167"/>
      <c r="P10625" s="142"/>
      <c r="Q10625" s="142"/>
      <c r="R10625" s="142"/>
      <c r="S10625" s="139"/>
    </row>
    <row r="10626" spans="2:19" ht="15.75" customHeight="1" x14ac:dyDescent="0.25">
      <c r="B10626" s="106"/>
      <c r="C10626" s="106"/>
      <c r="D10626" s="139"/>
      <c r="E10626" s="140"/>
      <c r="F10626" s="140"/>
      <c r="G10626" s="140"/>
      <c r="M10626" s="140"/>
      <c r="N10626" s="167"/>
      <c r="O10626" s="167"/>
      <c r="P10626" s="142"/>
      <c r="Q10626" s="142"/>
      <c r="R10626" s="142"/>
      <c r="S10626" s="139"/>
    </row>
    <row r="10627" spans="2:19" ht="15.75" customHeight="1" x14ac:dyDescent="0.25">
      <c r="B10627" s="106"/>
      <c r="C10627" s="106"/>
      <c r="D10627" s="139"/>
      <c r="E10627" s="140"/>
      <c r="F10627" s="140"/>
      <c r="G10627" s="140"/>
      <c r="M10627" s="140"/>
      <c r="N10627" s="167"/>
      <c r="O10627" s="167"/>
      <c r="P10627" s="142"/>
      <c r="Q10627" s="142"/>
      <c r="R10627" s="142"/>
      <c r="S10627" s="139"/>
    </row>
    <row r="10628" spans="2:19" ht="15.75" customHeight="1" x14ac:dyDescent="0.25">
      <c r="B10628" s="106"/>
      <c r="C10628" s="106"/>
      <c r="D10628" s="139"/>
      <c r="E10628" s="140"/>
      <c r="F10628" s="140"/>
      <c r="G10628" s="140"/>
      <c r="M10628" s="140"/>
      <c r="N10628" s="167"/>
      <c r="O10628" s="167"/>
      <c r="P10628" s="142"/>
      <c r="Q10628" s="142"/>
      <c r="R10628" s="142"/>
      <c r="S10628" s="139"/>
    </row>
    <row r="10629" spans="2:19" ht="15.75" customHeight="1" x14ac:dyDescent="0.25">
      <c r="B10629" s="106"/>
      <c r="C10629" s="106"/>
      <c r="D10629" s="139"/>
      <c r="E10629" s="140"/>
      <c r="F10629" s="140"/>
      <c r="G10629" s="140"/>
      <c r="M10629" s="140"/>
      <c r="N10629" s="167"/>
      <c r="O10629" s="167"/>
      <c r="P10629" s="142"/>
      <c r="Q10629" s="142"/>
      <c r="R10629" s="142"/>
      <c r="S10629" s="139"/>
    </row>
    <row r="10630" spans="2:19" ht="15.75" customHeight="1" x14ac:dyDescent="0.25">
      <c r="B10630" s="106"/>
      <c r="C10630" s="106"/>
      <c r="D10630" s="139"/>
      <c r="E10630" s="140"/>
      <c r="F10630" s="140"/>
      <c r="G10630" s="140"/>
      <c r="M10630" s="140"/>
      <c r="N10630" s="167"/>
      <c r="O10630" s="167"/>
      <c r="P10630" s="142"/>
      <c r="Q10630" s="142"/>
      <c r="R10630" s="142"/>
      <c r="S10630" s="139"/>
    </row>
    <row r="10631" spans="2:19" ht="15.75" customHeight="1" x14ac:dyDescent="0.25">
      <c r="B10631" s="106"/>
      <c r="C10631" s="106"/>
      <c r="D10631" s="139"/>
      <c r="E10631" s="140"/>
      <c r="F10631" s="140"/>
      <c r="G10631" s="140"/>
      <c r="M10631" s="140"/>
      <c r="N10631" s="167"/>
      <c r="O10631" s="167"/>
      <c r="P10631" s="142"/>
      <c r="Q10631" s="142"/>
      <c r="R10631" s="142"/>
      <c r="S10631" s="139"/>
    </row>
    <row r="10632" spans="2:19" ht="15.75" customHeight="1" x14ac:dyDescent="0.25">
      <c r="B10632" s="106"/>
      <c r="C10632" s="106"/>
      <c r="D10632" s="139"/>
      <c r="E10632" s="140"/>
      <c r="F10632" s="140"/>
      <c r="G10632" s="140"/>
      <c r="M10632" s="140"/>
      <c r="N10632" s="167"/>
      <c r="O10632" s="167"/>
      <c r="P10632" s="142"/>
      <c r="Q10632" s="142"/>
      <c r="R10632" s="142"/>
      <c r="S10632" s="139"/>
    </row>
    <row r="10633" spans="2:19" ht="15.75" customHeight="1" x14ac:dyDescent="0.25">
      <c r="B10633" s="106"/>
      <c r="C10633" s="106"/>
      <c r="D10633" s="139"/>
      <c r="E10633" s="140"/>
      <c r="F10633" s="140"/>
      <c r="G10633" s="140"/>
      <c r="M10633" s="140"/>
      <c r="N10633" s="167"/>
      <c r="O10633" s="167"/>
      <c r="P10633" s="142"/>
      <c r="Q10633" s="142"/>
      <c r="R10633" s="142"/>
      <c r="S10633" s="139"/>
    </row>
    <row r="10634" spans="2:19" ht="15.75" customHeight="1" x14ac:dyDescent="0.25">
      <c r="B10634" s="106"/>
      <c r="C10634" s="106"/>
      <c r="D10634" s="139"/>
      <c r="E10634" s="140"/>
      <c r="F10634" s="140"/>
      <c r="G10634" s="140"/>
      <c r="M10634" s="140"/>
      <c r="N10634" s="167"/>
      <c r="O10634" s="167"/>
      <c r="P10634" s="142"/>
      <c r="Q10634" s="142"/>
      <c r="R10634" s="142"/>
      <c r="S10634" s="139"/>
    </row>
    <row r="10635" spans="2:19" ht="15.75" customHeight="1" x14ac:dyDescent="0.25">
      <c r="B10635" s="106"/>
      <c r="C10635" s="106"/>
      <c r="D10635" s="139"/>
      <c r="E10635" s="140"/>
      <c r="F10635" s="140"/>
      <c r="G10635" s="140"/>
      <c r="M10635" s="140"/>
      <c r="N10635" s="167"/>
      <c r="O10635" s="167"/>
      <c r="P10635" s="142"/>
      <c r="Q10635" s="142"/>
      <c r="R10635" s="142"/>
      <c r="S10635" s="139"/>
    </row>
    <row r="10636" spans="2:19" ht="15.75" customHeight="1" x14ac:dyDescent="0.25">
      <c r="B10636" s="106"/>
      <c r="C10636" s="106"/>
      <c r="D10636" s="139"/>
      <c r="E10636" s="140"/>
      <c r="F10636" s="140"/>
      <c r="G10636" s="140"/>
      <c r="M10636" s="140"/>
      <c r="N10636" s="167"/>
      <c r="O10636" s="167"/>
      <c r="P10636" s="142"/>
      <c r="Q10636" s="142"/>
      <c r="R10636" s="142"/>
      <c r="S10636" s="139"/>
    </row>
    <row r="10637" spans="2:19" ht="15.75" customHeight="1" x14ac:dyDescent="0.25">
      <c r="B10637" s="106"/>
      <c r="C10637" s="106"/>
      <c r="D10637" s="139"/>
      <c r="E10637" s="140"/>
      <c r="F10637" s="140"/>
      <c r="G10637" s="140"/>
      <c r="M10637" s="140"/>
      <c r="N10637" s="167"/>
      <c r="O10637" s="167"/>
      <c r="P10637" s="142"/>
      <c r="Q10637" s="142"/>
      <c r="R10637" s="142"/>
      <c r="S10637" s="139"/>
    </row>
    <row r="10638" spans="2:19" ht="15.75" customHeight="1" x14ac:dyDescent="0.25">
      <c r="B10638" s="106"/>
      <c r="C10638" s="106"/>
      <c r="D10638" s="139"/>
      <c r="E10638" s="140"/>
      <c r="F10638" s="140"/>
      <c r="G10638" s="140"/>
      <c r="M10638" s="140"/>
      <c r="N10638" s="167"/>
      <c r="O10638" s="167"/>
      <c r="P10638" s="142"/>
      <c r="Q10638" s="142"/>
      <c r="R10638" s="142"/>
      <c r="S10638" s="139"/>
    </row>
    <row r="10639" spans="2:19" ht="15.75" customHeight="1" x14ac:dyDescent="0.25">
      <c r="B10639" s="106"/>
      <c r="C10639" s="106"/>
      <c r="D10639" s="139"/>
      <c r="E10639" s="140"/>
      <c r="F10639" s="140"/>
      <c r="G10639" s="140"/>
      <c r="M10639" s="140"/>
      <c r="N10639" s="167"/>
      <c r="O10639" s="167"/>
      <c r="P10639" s="142"/>
      <c r="Q10639" s="142"/>
      <c r="R10639" s="142"/>
      <c r="S10639" s="139"/>
    </row>
    <row r="10640" spans="2:19" ht="15.75" customHeight="1" x14ac:dyDescent="0.25">
      <c r="B10640" s="106"/>
      <c r="C10640" s="106"/>
      <c r="D10640" s="139"/>
      <c r="E10640" s="140"/>
      <c r="F10640" s="140"/>
      <c r="G10640" s="140"/>
      <c r="M10640" s="140"/>
      <c r="N10640" s="167"/>
      <c r="O10640" s="167"/>
      <c r="P10640" s="142"/>
      <c r="Q10640" s="142"/>
      <c r="R10640" s="142"/>
      <c r="S10640" s="139"/>
    </row>
    <row r="10641" spans="2:19" ht="15.75" customHeight="1" x14ac:dyDescent="0.25">
      <c r="B10641" s="106"/>
      <c r="C10641" s="106"/>
      <c r="D10641" s="139"/>
      <c r="E10641" s="140"/>
      <c r="F10641" s="140"/>
      <c r="G10641" s="140"/>
      <c r="M10641" s="140"/>
      <c r="N10641" s="167"/>
      <c r="O10641" s="167"/>
      <c r="P10641" s="142"/>
      <c r="Q10641" s="142"/>
      <c r="R10641" s="142"/>
      <c r="S10641" s="139"/>
    </row>
    <row r="10642" spans="2:19" ht="15.75" customHeight="1" x14ac:dyDescent="0.25">
      <c r="B10642" s="106"/>
      <c r="C10642" s="106"/>
      <c r="D10642" s="139"/>
      <c r="E10642" s="140"/>
      <c r="F10642" s="140"/>
      <c r="G10642" s="140"/>
      <c r="M10642" s="140"/>
      <c r="N10642" s="167"/>
      <c r="O10642" s="167"/>
      <c r="P10642" s="142"/>
      <c r="Q10642" s="142"/>
      <c r="R10642" s="142"/>
      <c r="S10642" s="139"/>
    </row>
    <row r="10643" spans="2:19" ht="15.75" customHeight="1" x14ac:dyDescent="0.25">
      <c r="B10643" s="106"/>
      <c r="C10643" s="106"/>
      <c r="D10643" s="139"/>
      <c r="E10643" s="140"/>
      <c r="F10643" s="140"/>
      <c r="G10643" s="140"/>
      <c r="M10643" s="140"/>
      <c r="N10643" s="167"/>
      <c r="O10643" s="167"/>
      <c r="P10643" s="142"/>
      <c r="Q10643" s="142"/>
      <c r="R10643" s="142"/>
      <c r="S10643" s="139"/>
    </row>
    <row r="10644" spans="2:19" ht="15.75" customHeight="1" x14ac:dyDescent="0.25">
      <c r="B10644" s="106"/>
      <c r="C10644" s="106"/>
      <c r="D10644" s="139"/>
      <c r="E10644" s="140"/>
      <c r="F10644" s="140"/>
      <c r="G10644" s="140"/>
      <c r="M10644" s="140"/>
      <c r="N10644" s="167"/>
      <c r="O10644" s="167"/>
      <c r="P10644" s="142"/>
      <c r="Q10644" s="142"/>
      <c r="R10644" s="142"/>
      <c r="S10644" s="139"/>
    </row>
    <row r="10645" spans="2:19" ht="15.75" customHeight="1" x14ac:dyDescent="0.25">
      <c r="B10645" s="106"/>
      <c r="C10645" s="106"/>
      <c r="D10645" s="139"/>
      <c r="E10645" s="140"/>
      <c r="F10645" s="140"/>
      <c r="G10645" s="140"/>
      <c r="M10645" s="140"/>
      <c r="N10645" s="167"/>
      <c r="O10645" s="167"/>
      <c r="P10645" s="142"/>
      <c r="Q10645" s="142"/>
      <c r="R10645" s="142"/>
      <c r="S10645" s="139"/>
    </row>
    <row r="10646" spans="2:19" ht="15.75" customHeight="1" x14ac:dyDescent="0.25">
      <c r="B10646" s="106"/>
      <c r="C10646" s="106"/>
      <c r="D10646" s="139"/>
      <c r="E10646" s="140"/>
      <c r="F10646" s="140"/>
      <c r="G10646" s="140"/>
      <c r="M10646" s="140"/>
      <c r="N10646" s="167"/>
      <c r="O10646" s="167"/>
      <c r="P10646" s="142"/>
      <c r="Q10646" s="142"/>
      <c r="R10646" s="142"/>
      <c r="S10646" s="139"/>
    </row>
    <row r="10647" spans="2:19" ht="15.75" customHeight="1" x14ac:dyDescent="0.25">
      <c r="B10647" s="106"/>
      <c r="C10647" s="106"/>
      <c r="D10647" s="139"/>
      <c r="E10647" s="140"/>
      <c r="F10647" s="140"/>
      <c r="G10647" s="140"/>
      <c r="M10647" s="140"/>
      <c r="N10647" s="167"/>
      <c r="O10647" s="167"/>
      <c r="P10647" s="142"/>
      <c r="Q10647" s="142"/>
      <c r="R10647" s="142"/>
      <c r="S10647" s="139"/>
    </row>
    <row r="10648" spans="2:19" ht="15.75" customHeight="1" x14ac:dyDescent="0.25">
      <c r="B10648" s="106"/>
      <c r="C10648" s="106"/>
      <c r="D10648" s="139"/>
      <c r="E10648" s="140"/>
      <c r="F10648" s="140"/>
      <c r="G10648" s="140"/>
      <c r="M10648" s="140"/>
      <c r="N10648" s="167"/>
      <c r="O10648" s="167"/>
      <c r="P10648" s="142"/>
      <c r="Q10648" s="142"/>
      <c r="R10648" s="142"/>
      <c r="S10648" s="139"/>
    </row>
    <row r="10649" spans="2:19" ht="15.75" customHeight="1" x14ac:dyDescent="0.25">
      <c r="B10649" s="106"/>
      <c r="C10649" s="106"/>
      <c r="D10649" s="139"/>
      <c r="E10649" s="140"/>
      <c r="F10649" s="140"/>
      <c r="G10649" s="140"/>
      <c r="M10649" s="140"/>
      <c r="N10649" s="167"/>
      <c r="O10649" s="167"/>
      <c r="P10649" s="142"/>
      <c r="Q10649" s="142"/>
      <c r="R10649" s="142"/>
      <c r="S10649" s="139"/>
    </row>
    <row r="10650" spans="2:19" ht="15.75" customHeight="1" x14ac:dyDescent="0.25">
      <c r="B10650" s="106"/>
      <c r="C10650" s="106"/>
      <c r="D10650" s="139"/>
      <c r="E10650" s="140"/>
      <c r="F10650" s="140"/>
      <c r="G10650" s="140"/>
      <c r="M10650" s="140"/>
      <c r="N10650" s="167"/>
      <c r="O10650" s="167"/>
      <c r="P10650" s="142"/>
      <c r="Q10650" s="142"/>
      <c r="R10650" s="142"/>
      <c r="S10650" s="139"/>
    </row>
    <row r="10651" spans="2:19" ht="15.75" customHeight="1" x14ac:dyDescent="0.25">
      <c r="B10651" s="106"/>
      <c r="C10651" s="106"/>
      <c r="D10651" s="139"/>
      <c r="E10651" s="140"/>
      <c r="F10651" s="140"/>
      <c r="G10651" s="140"/>
      <c r="M10651" s="140"/>
      <c r="N10651" s="167"/>
      <c r="O10651" s="167"/>
      <c r="P10651" s="142"/>
      <c r="Q10651" s="142"/>
      <c r="R10651" s="142"/>
      <c r="S10651" s="139"/>
    </row>
    <row r="10652" spans="2:19" ht="15.75" customHeight="1" x14ac:dyDescent="0.25">
      <c r="B10652" s="106"/>
      <c r="C10652" s="106"/>
      <c r="D10652" s="139"/>
      <c r="E10652" s="140"/>
      <c r="F10652" s="140"/>
      <c r="G10652" s="140"/>
      <c r="M10652" s="140"/>
      <c r="N10652" s="167"/>
      <c r="O10652" s="167"/>
      <c r="P10652" s="142"/>
      <c r="Q10652" s="142"/>
      <c r="R10652" s="142"/>
      <c r="S10652" s="139"/>
    </row>
    <row r="10653" spans="2:19" ht="15.75" customHeight="1" x14ac:dyDescent="0.25">
      <c r="B10653" s="106"/>
      <c r="C10653" s="106"/>
      <c r="D10653" s="139"/>
      <c r="E10653" s="140"/>
      <c r="F10653" s="140"/>
      <c r="G10653" s="140"/>
      <c r="M10653" s="140"/>
      <c r="N10653" s="167"/>
      <c r="O10653" s="167"/>
      <c r="P10653" s="142"/>
      <c r="Q10653" s="142"/>
      <c r="R10653" s="142"/>
      <c r="S10653" s="139"/>
    </row>
    <row r="10654" spans="2:19" ht="15.75" customHeight="1" x14ac:dyDescent="0.25">
      <c r="B10654" s="106"/>
      <c r="C10654" s="106"/>
      <c r="D10654" s="139"/>
      <c r="E10654" s="140"/>
      <c r="F10654" s="140"/>
      <c r="G10654" s="140"/>
      <c r="M10654" s="140"/>
      <c r="N10654" s="167"/>
      <c r="O10654" s="167"/>
      <c r="P10654" s="142"/>
      <c r="Q10654" s="142"/>
      <c r="R10654" s="142"/>
      <c r="S10654" s="139"/>
    </row>
    <row r="10655" spans="2:19" ht="15.75" customHeight="1" x14ac:dyDescent="0.25">
      <c r="B10655" s="106"/>
      <c r="C10655" s="106"/>
      <c r="D10655" s="139"/>
      <c r="E10655" s="140"/>
      <c r="F10655" s="140"/>
      <c r="G10655" s="140"/>
      <c r="M10655" s="140"/>
      <c r="N10655" s="167"/>
      <c r="O10655" s="167"/>
      <c r="P10655" s="142"/>
      <c r="Q10655" s="142"/>
      <c r="R10655" s="142"/>
      <c r="S10655" s="139"/>
    </row>
    <row r="10656" spans="2:19" ht="15.75" customHeight="1" x14ac:dyDescent="0.25">
      <c r="B10656" s="106"/>
      <c r="C10656" s="106"/>
      <c r="D10656" s="139"/>
      <c r="E10656" s="140"/>
      <c r="F10656" s="140"/>
      <c r="G10656" s="140"/>
      <c r="M10656" s="140"/>
      <c r="N10656" s="167"/>
      <c r="O10656" s="167"/>
      <c r="P10656" s="142"/>
      <c r="Q10656" s="142"/>
      <c r="R10656" s="142"/>
      <c r="S10656" s="139"/>
    </row>
    <row r="10657" spans="2:19" ht="15.75" customHeight="1" x14ac:dyDescent="0.25">
      <c r="B10657" s="106"/>
      <c r="C10657" s="106"/>
      <c r="D10657" s="139"/>
      <c r="E10657" s="140"/>
      <c r="F10657" s="140"/>
      <c r="G10657" s="140"/>
      <c r="M10657" s="140"/>
      <c r="N10657" s="167"/>
      <c r="O10657" s="167"/>
      <c r="P10657" s="142"/>
      <c r="Q10657" s="142"/>
      <c r="R10657" s="142"/>
      <c r="S10657" s="139"/>
    </row>
    <row r="10658" spans="2:19" ht="15.75" customHeight="1" x14ac:dyDescent="0.25">
      <c r="B10658" s="106"/>
      <c r="C10658" s="106"/>
      <c r="D10658" s="139"/>
      <c r="E10658" s="140"/>
      <c r="F10658" s="140"/>
      <c r="G10658" s="140"/>
      <c r="M10658" s="140"/>
      <c r="N10658" s="167"/>
      <c r="O10658" s="167"/>
      <c r="P10658" s="142"/>
      <c r="Q10658" s="142"/>
      <c r="R10658" s="142"/>
      <c r="S10658" s="139"/>
    </row>
    <row r="10659" spans="2:19" ht="15.75" customHeight="1" x14ac:dyDescent="0.25">
      <c r="B10659" s="106"/>
      <c r="C10659" s="106"/>
      <c r="D10659" s="139"/>
      <c r="E10659" s="140"/>
      <c r="F10659" s="140"/>
      <c r="G10659" s="140"/>
      <c r="M10659" s="140"/>
      <c r="N10659" s="167"/>
      <c r="O10659" s="167"/>
      <c r="P10659" s="142"/>
      <c r="Q10659" s="142"/>
      <c r="R10659" s="142"/>
      <c r="S10659" s="139"/>
    </row>
    <row r="10660" spans="2:19" ht="15.75" customHeight="1" x14ac:dyDescent="0.25">
      <c r="B10660" s="106"/>
      <c r="C10660" s="106"/>
      <c r="D10660" s="139"/>
      <c r="E10660" s="140"/>
      <c r="F10660" s="140"/>
      <c r="G10660" s="140"/>
      <c r="M10660" s="140"/>
      <c r="N10660" s="167"/>
      <c r="O10660" s="167"/>
      <c r="P10660" s="142"/>
      <c r="Q10660" s="142"/>
      <c r="R10660" s="142"/>
      <c r="S10660" s="139"/>
    </row>
    <row r="10661" spans="2:19" ht="15.75" customHeight="1" x14ac:dyDescent="0.25">
      <c r="B10661" s="106"/>
      <c r="C10661" s="106"/>
      <c r="D10661" s="139"/>
      <c r="E10661" s="140"/>
      <c r="F10661" s="140"/>
      <c r="G10661" s="140"/>
      <c r="M10661" s="140"/>
      <c r="N10661" s="167"/>
      <c r="O10661" s="167"/>
      <c r="P10661" s="142"/>
      <c r="Q10661" s="142"/>
      <c r="R10661" s="142"/>
      <c r="S10661" s="139"/>
    </row>
    <row r="10662" spans="2:19" ht="15.75" customHeight="1" x14ac:dyDescent="0.25">
      <c r="B10662" s="106"/>
      <c r="C10662" s="106"/>
      <c r="D10662" s="139"/>
      <c r="E10662" s="140"/>
      <c r="F10662" s="140"/>
      <c r="G10662" s="140"/>
      <c r="M10662" s="140"/>
      <c r="N10662" s="167"/>
      <c r="O10662" s="167"/>
      <c r="P10662" s="142"/>
      <c r="Q10662" s="142"/>
      <c r="R10662" s="142"/>
      <c r="S10662" s="139"/>
    </row>
    <row r="10663" spans="2:19" ht="15.75" customHeight="1" x14ac:dyDescent="0.25">
      <c r="B10663" s="106"/>
      <c r="C10663" s="106"/>
      <c r="D10663" s="139"/>
      <c r="E10663" s="140"/>
      <c r="F10663" s="140"/>
      <c r="G10663" s="140"/>
      <c r="M10663" s="140"/>
      <c r="N10663" s="167"/>
      <c r="O10663" s="167"/>
      <c r="P10663" s="142"/>
      <c r="Q10663" s="142"/>
      <c r="R10663" s="142"/>
      <c r="S10663" s="139"/>
    </row>
    <row r="10664" spans="2:19" ht="15.75" customHeight="1" x14ac:dyDescent="0.25">
      <c r="B10664" s="106"/>
      <c r="C10664" s="106"/>
      <c r="D10664" s="139"/>
      <c r="E10664" s="140"/>
      <c r="F10664" s="140"/>
      <c r="G10664" s="140"/>
      <c r="M10664" s="140"/>
      <c r="N10664" s="167"/>
      <c r="O10664" s="167"/>
      <c r="P10664" s="142"/>
      <c r="Q10664" s="142"/>
      <c r="R10664" s="142"/>
      <c r="S10664" s="139"/>
    </row>
    <row r="10665" spans="2:19" ht="15.75" customHeight="1" x14ac:dyDescent="0.25">
      <c r="B10665" s="106"/>
      <c r="C10665" s="106"/>
      <c r="D10665" s="139"/>
      <c r="E10665" s="140"/>
      <c r="F10665" s="140"/>
      <c r="G10665" s="140"/>
      <c r="M10665" s="140"/>
      <c r="N10665" s="167"/>
      <c r="O10665" s="167"/>
      <c r="P10665" s="142"/>
      <c r="Q10665" s="142"/>
      <c r="R10665" s="142"/>
      <c r="S10665" s="139"/>
    </row>
    <row r="10666" spans="2:19" ht="15.75" customHeight="1" x14ac:dyDescent="0.25">
      <c r="B10666" s="106"/>
      <c r="C10666" s="106"/>
      <c r="D10666" s="139"/>
      <c r="E10666" s="140"/>
      <c r="F10666" s="140"/>
      <c r="G10666" s="140"/>
      <c r="M10666" s="140"/>
      <c r="N10666" s="167"/>
      <c r="O10666" s="167"/>
      <c r="P10666" s="142"/>
      <c r="Q10666" s="142"/>
      <c r="R10666" s="142"/>
      <c r="S10666" s="139"/>
    </row>
    <row r="10667" spans="2:19" ht="15.75" customHeight="1" x14ac:dyDescent="0.25">
      <c r="B10667" s="106"/>
      <c r="C10667" s="106"/>
      <c r="D10667" s="139"/>
      <c r="E10667" s="140"/>
      <c r="F10667" s="140"/>
      <c r="G10667" s="140"/>
      <c r="M10667" s="140"/>
      <c r="N10667" s="167"/>
      <c r="O10667" s="167"/>
      <c r="P10667" s="142"/>
      <c r="Q10667" s="142"/>
      <c r="R10667" s="142"/>
      <c r="S10667" s="139"/>
    </row>
    <row r="10668" spans="2:19" ht="15.75" customHeight="1" x14ac:dyDescent="0.25">
      <c r="B10668" s="106"/>
      <c r="C10668" s="106"/>
      <c r="D10668" s="139"/>
      <c r="E10668" s="140"/>
      <c r="F10668" s="140"/>
      <c r="G10668" s="140"/>
      <c r="M10668" s="140"/>
      <c r="N10668" s="167"/>
      <c r="O10668" s="167"/>
      <c r="P10668" s="142"/>
      <c r="Q10668" s="142"/>
      <c r="R10668" s="142"/>
      <c r="S10668" s="139"/>
    </row>
    <row r="10669" spans="2:19" ht="15.75" customHeight="1" x14ac:dyDescent="0.25">
      <c r="B10669" s="106"/>
      <c r="C10669" s="106"/>
      <c r="D10669" s="139"/>
      <c r="E10669" s="140"/>
      <c r="F10669" s="140"/>
      <c r="G10669" s="140"/>
      <c r="M10669" s="140"/>
      <c r="N10669" s="167"/>
      <c r="O10669" s="167"/>
      <c r="P10669" s="142"/>
      <c r="Q10669" s="142"/>
      <c r="R10669" s="142"/>
      <c r="S10669" s="139"/>
    </row>
    <row r="10670" spans="2:19" ht="15.75" customHeight="1" x14ac:dyDescent="0.25">
      <c r="B10670" s="106"/>
      <c r="C10670" s="106"/>
      <c r="D10670" s="139"/>
      <c r="E10670" s="140"/>
      <c r="F10670" s="140"/>
      <c r="G10670" s="140"/>
      <c r="M10670" s="140"/>
      <c r="N10670" s="167"/>
      <c r="O10670" s="167"/>
      <c r="P10670" s="142"/>
      <c r="Q10670" s="142"/>
      <c r="R10670" s="142"/>
      <c r="S10670" s="139"/>
    </row>
    <row r="10671" spans="2:19" ht="15.75" customHeight="1" x14ac:dyDescent="0.25">
      <c r="B10671" s="106"/>
      <c r="C10671" s="106"/>
      <c r="D10671" s="139"/>
      <c r="E10671" s="140"/>
      <c r="F10671" s="140"/>
      <c r="G10671" s="140"/>
      <c r="M10671" s="140"/>
      <c r="N10671" s="167"/>
      <c r="O10671" s="167"/>
      <c r="P10671" s="142"/>
      <c r="Q10671" s="142"/>
      <c r="R10671" s="142"/>
      <c r="S10671" s="139"/>
    </row>
    <row r="10672" spans="2:19" ht="15.75" customHeight="1" x14ac:dyDescent="0.25">
      <c r="B10672" s="106"/>
      <c r="C10672" s="106"/>
      <c r="D10672" s="139"/>
      <c r="E10672" s="140"/>
      <c r="F10672" s="140"/>
      <c r="G10672" s="140"/>
      <c r="M10672" s="140"/>
      <c r="N10672" s="167"/>
      <c r="O10672" s="167"/>
      <c r="P10672" s="142"/>
      <c r="Q10672" s="142"/>
      <c r="R10672" s="142"/>
      <c r="S10672" s="139"/>
    </row>
    <row r="10673" spans="2:19" ht="15.75" customHeight="1" x14ac:dyDescent="0.25">
      <c r="B10673" s="106"/>
      <c r="C10673" s="106"/>
      <c r="D10673" s="139"/>
      <c r="E10673" s="140"/>
      <c r="F10673" s="140"/>
      <c r="G10673" s="140"/>
      <c r="M10673" s="140"/>
      <c r="N10673" s="167"/>
      <c r="O10673" s="167"/>
      <c r="P10673" s="142"/>
      <c r="Q10673" s="142"/>
      <c r="R10673" s="142"/>
      <c r="S10673" s="139"/>
    </row>
    <row r="10674" spans="2:19" ht="15.75" customHeight="1" x14ac:dyDescent="0.25">
      <c r="B10674" s="106"/>
      <c r="C10674" s="106"/>
      <c r="D10674" s="139"/>
      <c r="E10674" s="140"/>
      <c r="F10674" s="140"/>
      <c r="G10674" s="140"/>
      <c r="M10674" s="140"/>
      <c r="N10674" s="167"/>
      <c r="O10674" s="167"/>
      <c r="P10674" s="142"/>
      <c r="Q10674" s="142"/>
      <c r="R10674" s="142"/>
      <c r="S10674" s="139"/>
    </row>
    <row r="10675" spans="2:19" ht="15.75" customHeight="1" x14ac:dyDescent="0.25">
      <c r="B10675" s="106"/>
      <c r="C10675" s="106"/>
      <c r="D10675" s="139"/>
      <c r="E10675" s="140"/>
      <c r="F10675" s="140"/>
      <c r="G10675" s="140"/>
      <c r="M10675" s="140"/>
      <c r="N10675" s="167"/>
      <c r="O10675" s="167"/>
      <c r="P10675" s="142"/>
      <c r="Q10675" s="142"/>
      <c r="R10675" s="142"/>
      <c r="S10675" s="139"/>
    </row>
    <row r="10676" spans="2:19" ht="15.75" customHeight="1" x14ac:dyDescent="0.25">
      <c r="B10676" s="106"/>
      <c r="C10676" s="106"/>
      <c r="D10676" s="139"/>
      <c r="E10676" s="140"/>
      <c r="F10676" s="140"/>
      <c r="G10676" s="140"/>
      <c r="M10676" s="140"/>
      <c r="N10676" s="167"/>
      <c r="O10676" s="167"/>
      <c r="P10676" s="142"/>
      <c r="Q10676" s="142"/>
      <c r="R10676" s="142"/>
      <c r="S10676" s="139"/>
    </row>
    <row r="10677" spans="2:19" ht="15.75" customHeight="1" x14ac:dyDescent="0.25">
      <c r="B10677" s="106"/>
      <c r="C10677" s="106"/>
      <c r="D10677" s="139"/>
      <c r="E10677" s="140"/>
      <c r="F10677" s="140"/>
      <c r="G10677" s="140"/>
      <c r="M10677" s="140"/>
      <c r="N10677" s="167"/>
      <c r="O10677" s="167"/>
      <c r="P10677" s="142"/>
      <c r="Q10677" s="142"/>
      <c r="R10677" s="142"/>
      <c r="S10677" s="139"/>
    </row>
    <row r="10678" spans="2:19" ht="15.75" customHeight="1" x14ac:dyDescent="0.25">
      <c r="B10678" s="106"/>
      <c r="C10678" s="106"/>
      <c r="D10678" s="139"/>
      <c r="E10678" s="140"/>
      <c r="F10678" s="140"/>
      <c r="G10678" s="140"/>
      <c r="M10678" s="140"/>
      <c r="N10678" s="167"/>
      <c r="O10678" s="167"/>
      <c r="P10678" s="142"/>
      <c r="Q10678" s="142"/>
      <c r="R10678" s="142"/>
      <c r="S10678" s="139"/>
    </row>
    <row r="10679" spans="2:19" ht="15.75" customHeight="1" x14ac:dyDescent="0.25">
      <c r="B10679" s="106"/>
      <c r="C10679" s="106"/>
      <c r="D10679" s="139"/>
      <c r="E10679" s="140"/>
      <c r="F10679" s="140"/>
      <c r="G10679" s="140"/>
      <c r="M10679" s="140"/>
      <c r="N10679" s="167"/>
      <c r="O10679" s="167"/>
      <c r="P10679" s="142"/>
      <c r="Q10679" s="142"/>
      <c r="R10679" s="142"/>
      <c r="S10679" s="139"/>
    </row>
    <row r="10680" spans="2:19" ht="15.75" customHeight="1" x14ac:dyDescent="0.25">
      <c r="B10680" s="106"/>
      <c r="C10680" s="106"/>
      <c r="D10680" s="139"/>
      <c r="E10680" s="140"/>
      <c r="F10680" s="140"/>
      <c r="G10680" s="140"/>
      <c r="M10680" s="140"/>
      <c r="N10680" s="167"/>
      <c r="O10680" s="167"/>
      <c r="P10680" s="142"/>
      <c r="Q10680" s="142"/>
      <c r="R10680" s="142"/>
      <c r="S10680" s="139"/>
    </row>
    <row r="10681" spans="2:19" ht="15.75" customHeight="1" x14ac:dyDescent="0.25">
      <c r="B10681" s="106"/>
      <c r="C10681" s="106"/>
      <c r="D10681" s="139"/>
      <c r="E10681" s="140"/>
      <c r="F10681" s="140"/>
      <c r="G10681" s="140"/>
      <c r="M10681" s="140"/>
      <c r="N10681" s="167"/>
      <c r="O10681" s="167"/>
      <c r="P10681" s="142"/>
      <c r="Q10681" s="142"/>
      <c r="R10681" s="142"/>
      <c r="S10681" s="139"/>
    </row>
    <row r="10682" spans="2:19" ht="15.75" customHeight="1" x14ac:dyDescent="0.25">
      <c r="B10682" s="106"/>
      <c r="C10682" s="106"/>
      <c r="D10682" s="139"/>
      <c r="E10682" s="140"/>
      <c r="F10682" s="140"/>
      <c r="G10682" s="140"/>
      <c r="M10682" s="140"/>
      <c r="N10682" s="167"/>
      <c r="O10682" s="167"/>
      <c r="P10682" s="142"/>
      <c r="Q10682" s="142"/>
      <c r="R10682" s="142"/>
      <c r="S10682" s="139"/>
    </row>
    <row r="10683" spans="2:19" ht="15.75" customHeight="1" x14ac:dyDescent="0.25">
      <c r="B10683" s="106"/>
      <c r="C10683" s="106"/>
      <c r="D10683" s="139"/>
      <c r="E10683" s="140"/>
      <c r="F10683" s="140"/>
      <c r="G10683" s="140"/>
      <c r="M10683" s="140"/>
      <c r="N10683" s="167"/>
      <c r="O10683" s="167"/>
      <c r="P10683" s="142"/>
      <c r="Q10683" s="142"/>
      <c r="R10683" s="142"/>
      <c r="S10683" s="139"/>
    </row>
    <row r="10684" spans="2:19" ht="15.75" customHeight="1" x14ac:dyDescent="0.25">
      <c r="B10684" s="106"/>
      <c r="C10684" s="106"/>
      <c r="D10684" s="139"/>
      <c r="E10684" s="140"/>
      <c r="F10684" s="140"/>
      <c r="G10684" s="140"/>
      <c r="M10684" s="140"/>
      <c r="N10684" s="167"/>
      <c r="O10684" s="167"/>
      <c r="P10684" s="142"/>
      <c r="Q10684" s="142"/>
      <c r="R10684" s="142"/>
      <c r="S10684" s="139"/>
    </row>
    <row r="10685" spans="2:19" ht="15.75" customHeight="1" x14ac:dyDescent="0.25">
      <c r="B10685" s="106"/>
      <c r="C10685" s="106"/>
      <c r="D10685" s="139"/>
      <c r="E10685" s="140"/>
      <c r="F10685" s="140"/>
      <c r="G10685" s="140"/>
      <c r="M10685" s="140"/>
      <c r="N10685" s="167"/>
      <c r="O10685" s="167"/>
      <c r="P10685" s="142"/>
      <c r="Q10685" s="142"/>
      <c r="R10685" s="142"/>
      <c r="S10685" s="139"/>
    </row>
    <row r="10686" spans="2:19" ht="15.75" customHeight="1" x14ac:dyDescent="0.25">
      <c r="B10686" s="106"/>
      <c r="C10686" s="106"/>
      <c r="D10686" s="139"/>
      <c r="E10686" s="140"/>
      <c r="F10686" s="140"/>
      <c r="G10686" s="140"/>
      <c r="M10686" s="140"/>
      <c r="N10686" s="167"/>
      <c r="O10686" s="167"/>
      <c r="P10686" s="142"/>
      <c r="Q10686" s="142"/>
      <c r="R10686" s="142"/>
      <c r="S10686" s="139"/>
    </row>
    <row r="10687" spans="2:19" ht="15.75" customHeight="1" x14ac:dyDescent="0.25">
      <c r="B10687" s="106"/>
      <c r="C10687" s="106"/>
      <c r="D10687" s="139"/>
      <c r="E10687" s="140"/>
      <c r="F10687" s="140"/>
      <c r="G10687" s="140"/>
      <c r="M10687" s="140"/>
      <c r="N10687" s="167"/>
      <c r="O10687" s="167"/>
      <c r="P10687" s="142"/>
      <c r="Q10687" s="142"/>
      <c r="R10687" s="142"/>
      <c r="S10687" s="139"/>
    </row>
    <row r="10688" spans="2:19" ht="15.75" customHeight="1" x14ac:dyDescent="0.25">
      <c r="B10688" s="106"/>
      <c r="C10688" s="106"/>
      <c r="D10688" s="139"/>
      <c r="E10688" s="140"/>
      <c r="F10688" s="140"/>
      <c r="G10688" s="140"/>
      <c r="M10688" s="140"/>
      <c r="N10688" s="167"/>
      <c r="O10688" s="167"/>
      <c r="P10688" s="142"/>
      <c r="Q10688" s="142"/>
      <c r="R10688" s="142"/>
      <c r="S10688" s="139"/>
    </row>
    <row r="10689" spans="2:19" ht="15.75" customHeight="1" x14ac:dyDescent="0.25">
      <c r="B10689" s="106"/>
      <c r="C10689" s="106"/>
      <c r="D10689" s="139"/>
      <c r="E10689" s="140"/>
      <c r="F10689" s="140"/>
      <c r="G10689" s="140"/>
      <c r="M10689" s="140"/>
      <c r="N10689" s="167"/>
      <c r="O10689" s="167"/>
      <c r="P10689" s="142"/>
      <c r="Q10689" s="142"/>
      <c r="R10689" s="142"/>
      <c r="S10689" s="139"/>
    </row>
    <row r="10690" spans="2:19" ht="15.75" customHeight="1" x14ac:dyDescent="0.25">
      <c r="B10690" s="106"/>
      <c r="C10690" s="106"/>
      <c r="D10690" s="139"/>
      <c r="E10690" s="140"/>
      <c r="F10690" s="140"/>
      <c r="G10690" s="140"/>
      <c r="M10690" s="140"/>
      <c r="N10690" s="167"/>
      <c r="O10690" s="167"/>
      <c r="P10690" s="142"/>
      <c r="Q10690" s="142"/>
      <c r="R10690" s="142"/>
      <c r="S10690" s="139"/>
    </row>
    <row r="10691" spans="2:19" ht="15.75" customHeight="1" x14ac:dyDescent="0.25">
      <c r="B10691" s="106"/>
      <c r="C10691" s="106"/>
      <c r="D10691" s="139"/>
      <c r="E10691" s="140"/>
      <c r="F10691" s="140"/>
      <c r="G10691" s="140"/>
      <c r="M10691" s="140"/>
      <c r="N10691" s="167"/>
      <c r="O10691" s="167"/>
      <c r="P10691" s="142"/>
      <c r="Q10691" s="142"/>
      <c r="R10691" s="142"/>
      <c r="S10691" s="139"/>
    </row>
    <row r="10692" spans="2:19" ht="15.75" customHeight="1" x14ac:dyDescent="0.25">
      <c r="B10692" s="106"/>
      <c r="C10692" s="106"/>
      <c r="D10692" s="139"/>
      <c r="E10692" s="140"/>
      <c r="F10692" s="140"/>
      <c r="G10692" s="140"/>
      <c r="M10692" s="140"/>
      <c r="N10692" s="167"/>
      <c r="O10692" s="167"/>
      <c r="P10692" s="142"/>
      <c r="Q10692" s="142"/>
      <c r="R10692" s="142"/>
      <c r="S10692" s="139"/>
    </row>
    <row r="10693" spans="2:19" ht="15.75" customHeight="1" x14ac:dyDescent="0.25">
      <c r="B10693" s="106"/>
      <c r="C10693" s="106"/>
      <c r="D10693" s="139"/>
      <c r="E10693" s="140"/>
      <c r="F10693" s="140"/>
      <c r="G10693" s="140"/>
      <c r="M10693" s="140"/>
      <c r="N10693" s="167"/>
      <c r="O10693" s="167"/>
      <c r="P10693" s="142"/>
      <c r="Q10693" s="142"/>
      <c r="R10693" s="142"/>
      <c r="S10693" s="139"/>
    </row>
    <row r="10694" spans="2:19" ht="15.75" customHeight="1" x14ac:dyDescent="0.25">
      <c r="B10694" s="106"/>
      <c r="C10694" s="106"/>
      <c r="D10694" s="139"/>
      <c r="E10694" s="140"/>
      <c r="F10694" s="140"/>
      <c r="G10694" s="140"/>
      <c r="M10694" s="140"/>
      <c r="N10694" s="167"/>
      <c r="O10694" s="167"/>
      <c r="P10694" s="142"/>
      <c r="Q10694" s="142"/>
      <c r="R10694" s="142"/>
      <c r="S10694" s="139"/>
    </row>
    <row r="10695" spans="2:19" ht="15.75" customHeight="1" x14ac:dyDescent="0.25">
      <c r="B10695" s="106"/>
      <c r="C10695" s="106"/>
      <c r="D10695" s="139"/>
      <c r="E10695" s="140"/>
      <c r="F10695" s="140"/>
      <c r="G10695" s="140"/>
      <c r="M10695" s="140"/>
      <c r="N10695" s="167"/>
      <c r="O10695" s="167"/>
      <c r="P10695" s="142"/>
      <c r="Q10695" s="142"/>
      <c r="R10695" s="142"/>
      <c r="S10695" s="139"/>
    </row>
    <row r="10696" spans="2:19" ht="15.75" customHeight="1" x14ac:dyDescent="0.25">
      <c r="B10696" s="106"/>
      <c r="C10696" s="106"/>
      <c r="D10696" s="139"/>
      <c r="E10696" s="140"/>
      <c r="F10696" s="140"/>
      <c r="G10696" s="140"/>
      <c r="M10696" s="140"/>
      <c r="N10696" s="167"/>
      <c r="O10696" s="167"/>
      <c r="P10696" s="142"/>
      <c r="Q10696" s="142"/>
      <c r="R10696" s="142"/>
      <c r="S10696" s="139"/>
    </row>
    <row r="10697" spans="2:19" ht="15.75" customHeight="1" x14ac:dyDescent="0.25">
      <c r="B10697" s="106"/>
      <c r="C10697" s="106"/>
      <c r="D10697" s="139"/>
      <c r="E10697" s="140"/>
      <c r="F10697" s="140"/>
      <c r="G10697" s="140"/>
      <c r="M10697" s="140"/>
      <c r="N10697" s="167"/>
      <c r="O10697" s="167"/>
      <c r="P10697" s="142"/>
      <c r="Q10697" s="142"/>
      <c r="R10697" s="142"/>
      <c r="S10697" s="139"/>
    </row>
    <row r="10698" spans="2:19" ht="15.75" customHeight="1" x14ac:dyDescent="0.25">
      <c r="B10698" s="106"/>
      <c r="C10698" s="106"/>
      <c r="D10698" s="139"/>
      <c r="E10698" s="140"/>
      <c r="F10698" s="140"/>
      <c r="G10698" s="140"/>
      <c r="M10698" s="140"/>
      <c r="N10698" s="167"/>
      <c r="O10698" s="167"/>
      <c r="P10698" s="142"/>
      <c r="Q10698" s="142"/>
      <c r="R10698" s="142"/>
      <c r="S10698" s="139"/>
    </row>
    <row r="10699" spans="2:19" ht="15.75" customHeight="1" x14ac:dyDescent="0.25">
      <c r="B10699" s="106"/>
      <c r="C10699" s="106"/>
      <c r="D10699" s="139"/>
      <c r="E10699" s="140"/>
      <c r="F10699" s="140"/>
      <c r="G10699" s="140"/>
      <c r="M10699" s="140"/>
      <c r="N10699" s="167"/>
      <c r="O10699" s="167"/>
      <c r="P10699" s="142"/>
      <c r="Q10699" s="142"/>
      <c r="R10699" s="142"/>
      <c r="S10699" s="139"/>
    </row>
    <row r="10700" spans="2:19" ht="15.75" customHeight="1" x14ac:dyDescent="0.25">
      <c r="B10700" s="106"/>
      <c r="C10700" s="106"/>
      <c r="D10700" s="139"/>
      <c r="E10700" s="140"/>
      <c r="F10700" s="140"/>
      <c r="G10700" s="140"/>
      <c r="M10700" s="140"/>
      <c r="N10700" s="167"/>
      <c r="O10700" s="167"/>
      <c r="P10700" s="142"/>
      <c r="Q10700" s="142"/>
      <c r="R10700" s="142"/>
      <c r="S10700" s="139"/>
    </row>
    <row r="10701" spans="2:19" ht="15.75" customHeight="1" x14ac:dyDescent="0.25">
      <c r="B10701" s="106"/>
      <c r="C10701" s="106"/>
      <c r="D10701" s="139"/>
      <c r="E10701" s="140"/>
      <c r="F10701" s="140"/>
      <c r="G10701" s="140"/>
      <c r="M10701" s="140"/>
      <c r="N10701" s="167"/>
      <c r="O10701" s="167"/>
      <c r="P10701" s="142"/>
      <c r="Q10701" s="142"/>
      <c r="R10701" s="142"/>
      <c r="S10701" s="139"/>
    </row>
    <row r="10702" spans="2:19" ht="15.75" customHeight="1" x14ac:dyDescent="0.25">
      <c r="B10702" s="106"/>
      <c r="C10702" s="106"/>
      <c r="D10702" s="139"/>
      <c r="E10702" s="140"/>
      <c r="F10702" s="140"/>
      <c r="G10702" s="140"/>
      <c r="M10702" s="140"/>
      <c r="N10702" s="167"/>
      <c r="O10702" s="167"/>
      <c r="P10702" s="142"/>
      <c r="Q10702" s="142"/>
      <c r="R10702" s="142"/>
      <c r="S10702" s="139"/>
    </row>
    <row r="10703" spans="2:19" ht="15.75" customHeight="1" x14ac:dyDescent="0.25">
      <c r="B10703" s="106"/>
      <c r="C10703" s="106"/>
      <c r="D10703" s="139"/>
      <c r="E10703" s="140"/>
      <c r="F10703" s="140"/>
      <c r="G10703" s="140"/>
      <c r="M10703" s="140"/>
      <c r="N10703" s="167"/>
      <c r="O10703" s="167"/>
      <c r="P10703" s="142"/>
      <c r="Q10703" s="142"/>
      <c r="R10703" s="142"/>
      <c r="S10703" s="139"/>
    </row>
    <row r="10704" spans="2:19" ht="15.75" customHeight="1" x14ac:dyDescent="0.25">
      <c r="B10704" s="106"/>
      <c r="C10704" s="106"/>
      <c r="D10704" s="139"/>
      <c r="E10704" s="140"/>
      <c r="F10704" s="140"/>
      <c r="G10704" s="140"/>
      <c r="M10704" s="140"/>
      <c r="N10704" s="167"/>
      <c r="O10704" s="167"/>
      <c r="P10704" s="142"/>
      <c r="Q10704" s="142"/>
      <c r="R10704" s="142"/>
      <c r="S10704" s="139"/>
    </row>
    <row r="10705" spans="2:19" ht="15.75" customHeight="1" x14ac:dyDescent="0.25">
      <c r="B10705" s="106"/>
      <c r="C10705" s="106"/>
      <c r="D10705" s="139"/>
      <c r="E10705" s="140"/>
      <c r="F10705" s="140"/>
      <c r="G10705" s="140"/>
      <c r="M10705" s="140"/>
      <c r="N10705" s="167"/>
      <c r="O10705" s="167"/>
      <c r="P10705" s="142"/>
      <c r="Q10705" s="142"/>
      <c r="R10705" s="142"/>
      <c r="S10705" s="139"/>
    </row>
    <row r="10706" spans="2:19" ht="15.75" customHeight="1" x14ac:dyDescent="0.25">
      <c r="B10706" s="106"/>
      <c r="C10706" s="106"/>
      <c r="D10706" s="139"/>
      <c r="E10706" s="140"/>
      <c r="F10706" s="140"/>
      <c r="G10706" s="140"/>
      <c r="M10706" s="140"/>
      <c r="N10706" s="167"/>
      <c r="O10706" s="167"/>
      <c r="P10706" s="142"/>
      <c r="Q10706" s="142"/>
      <c r="R10706" s="142"/>
      <c r="S10706" s="139"/>
    </row>
    <row r="10707" spans="2:19" ht="15.75" customHeight="1" x14ac:dyDescent="0.25">
      <c r="B10707" s="106"/>
      <c r="C10707" s="106"/>
      <c r="D10707" s="139"/>
      <c r="E10707" s="140"/>
      <c r="F10707" s="140"/>
      <c r="G10707" s="140"/>
      <c r="M10707" s="140"/>
      <c r="N10707" s="167"/>
      <c r="O10707" s="167"/>
      <c r="P10707" s="142"/>
      <c r="Q10707" s="142"/>
      <c r="R10707" s="142"/>
      <c r="S10707" s="139"/>
    </row>
    <row r="10708" spans="2:19" ht="15.75" customHeight="1" x14ac:dyDescent="0.25">
      <c r="B10708" s="106"/>
      <c r="C10708" s="106"/>
      <c r="D10708" s="139"/>
      <c r="E10708" s="140"/>
      <c r="F10708" s="140"/>
      <c r="G10708" s="140"/>
      <c r="M10708" s="140"/>
      <c r="N10708" s="167"/>
      <c r="O10708" s="167"/>
      <c r="P10708" s="142"/>
      <c r="Q10708" s="142"/>
      <c r="R10708" s="142"/>
      <c r="S10708" s="139"/>
    </row>
    <row r="10709" spans="2:19" ht="15.75" customHeight="1" x14ac:dyDescent="0.25">
      <c r="B10709" s="106"/>
      <c r="C10709" s="106"/>
      <c r="D10709" s="139"/>
      <c r="E10709" s="140"/>
      <c r="F10709" s="140"/>
      <c r="G10709" s="140"/>
      <c r="M10709" s="140"/>
      <c r="N10709" s="167"/>
      <c r="O10709" s="167"/>
      <c r="P10709" s="142"/>
      <c r="Q10709" s="142"/>
      <c r="R10709" s="142"/>
      <c r="S10709" s="139"/>
    </row>
    <row r="10710" spans="2:19" ht="15.75" customHeight="1" x14ac:dyDescent="0.25">
      <c r="B10710" s="106"/>
      <c r="C10710" s="106"/>
      <c r="D10710" s="139"/>
      <c r="E10710" s="140"/>
      <c r="F10710" s="140"/>
      <c r="G10710" s="140"/>
      <c r="M10710" s="140"/>
      <c r="N10710" s="167"/>
      <c r="O10710" s="167"/>
      <c r="P10710" s="142"/>
      <c r="Q10710" s="142"/>
      <c r="R10710" s="142"/>
      <c r="S10710" s="139"/>
    </row>
    <row r="10711" spans="2:19" ht="15.75" customHeight="1" x14ac:dyDescent="0.25">
      <c r="B10711" s="106"/>
      <c r="C10711" s="106"/>
      <c r="D10711" s="139"/>
      <c r="E10711" s="140"/>
      <c r="F10711" s="140"/>
      <c r="G10711" s="140"/>
      <c r="M10711" s="140"/>
      <c r="N10711" s="167"/>
      <c r="O10711" s="167"/>
      <c r="P10711" s="142"/>
      <c r="Q10711" s="142"/>
      <c r="R10711" s="142"/>
      <c r="S10711" s="139"/>
    </row>
    <row r="10712" spans="2:19" ht="15.75" customHeight="1" x14ac:dyDescent="0.25">
      <c r="B10712" s="106"/>
      <c r="C10712" s="106"/>
      <c r="D10712" s="139"/>
      <c r="E10712" s="140"/>
      <c r="F10712" s="140"/>
      <c r="G10712" s="140"/>
      <c r="M10712" s="140"/>
      <c r="N10712" s="167"/>
      <c r="O10712" s="167"/>
      <c r="P10712" s="142"/>
      <c r="Q10712" s="142"/>
      <c r="R10712" s="142"/>
      <c r="S10712" s="139"/>
    </row>
    <row r="10713" spans="2:19" ht="15.75" customHeight="1" x14ac:dyDescent="0.25">
      <c r="B10713" s="106"/>
      <c r="C10713" s="106"/>
      <c r="D10713" s="139"/>
      <c r="E10713" s="140"/>
      <c r="F10713" s="140"/>
      <c r="G10713" s="140"/>
      <c r="M10713" s="140"/>
      <c r="N10713" s="167"/>
      <c r="O10713" s="167"/>
      <c r="P10713" s="142"/>
      <c r="Q10713" s="142"/>
      <c r="R10713" s="142"/>
      <c r="S10713" s="139"/>
    </row>
    <row r="10714" spans="2:19" ht="15.75" customHeight="1" x14ac:dyDescent="0.25">
      <c r="B10714" s="106"/>
      <c r="C10714" s="106"/>
      <c r="D10714" s="139"/>
      <c r="E10714" s="140"/>
      <c r="F10714" s="140"/>
      <c r="G10714" s="140"/>
      <c r="M10714" s="140"/>
      <c r="N10714" s="167"/>
      <c r="O10714" s="167"/>
      <c r="P10714" s="142"/>
      <c r="Q10714" s="142"/>
      <c r="R10714" s="142"/>
      <c r="S10714" s="139"/>
    </row>
    <row r="10715" spans="2:19" ht="15.75" customHeight="1" x14ac:dyDescent="0.25">
      <c r="B10715" s="106"/>
      <c r="C10715" s="106"/>
      <c r="D10715" s="139"/>
      <c r="E10715" s="140"/>
      <c r="F10715" s="140"/>
      <c r="G10715" s="140"/>
      <c r="M10715" s="140"/>
      <c r="N10715" s="167"/>
      <c r="O10715" s="167"/>
      <c r="P10715" s="142"/>
      <c r="Q10715" s="142"/>
      <c r="R10715" s="142"/>
      <c r="S10715" s="139"/>
    </row>
    <row r="10716" spans="2:19" ht="15.75" customHeight="1" x14ac:dyDescent="0.25">
      <c r="B10716" s="106"/>
      <c r="C10716" s="106"/>
      <c r="D10716" s="139"/>
      <c r="E10716" s="140"/>
      <c r="F10716" s="140"/>
      <c r="G10716" s="140"/>
      <c r="M10716" s="140"/>
      <c r="N10716" s="167"/>
      <c r="O10716" s="167"/>
      <c r="P10716" s="142"/>
      <c r="Q10716" s="142"/>
      <c r="R10716" s="142"/>
      <c r="S10716" s="139"/>
    </row>
    <row r="10717" spans="2:19" ht="15.75" customHeight="1" x14ac:dyDescent="0.25">
      <c r="B10717" s="106"/>
      <c r="C10717" s="106"/>
      <c r="D10717" s="139"/>
      <c r="E10717" s="140"/>
      <c r="F10717" s="140"/>
      <c r="G10717" s="140"/>
      <c r="M10717" s="140"/>
      <c r="N10717" s="167"/>
      <c r="O10717" s="167"/>
      <c r="P10717" s="142"/>
      <c r="Q10717" s="142"/>
      <c r="R10717" s="142"/>
      <c r="S10717" s="139"/>
    </row>
    <row r="10718" spans="2:19" ht="15.75" customHeight="1" x14ac:dyDescent="0.25">
      <c r="B10718" s="106"/>
      <c r="C10718" s="106"/>
      <c r="D10718" s="139"/>
      <c r="E10718" s="140"/>
      <c r="F10718" s="140"/>
      <c r="G10718" s="140"/>
      <c r="M10718" s="140"/>
      <c r="N10718" s="167"/>
      <c r="O10718" s="167"/>
      <c r="P10718" s="142"/>
      <c r="Q10718" s="142"/>
      <c r="R10718" s="142"/>
      <c r="S10718" s="139"/>
    </row>
    <row r="10719" spans="2:19" ht="15.75" customHeight="1" x14ac:dyDescent="0.25">
      <c r="B10719" s="106"/>
      <c r="C10719" s="106"/>
      <c r="D10719" s="139"/>
      <c r="E10719" s="140"/>
      <c r="F10719" s="140"/>
      <c r="G10719" s="140"/>
      <c r="M10719" s="140"/>
      <c r="N10719" s="167"/>
      <c r="O10719" s="167"/>
      <c r="P10719" s="142"/>
      <c r="Q10719" s="142"/>
      <c r="R10719" s="142"/>
      <c r="S10719" s="139"/>
    </row>
    <row r="10720" spans="2:19" ht="15.75" customHeight="1" x14ac:dyDescent="0.25">
      <c r="B10720" s="106"/>
      <c r="C10720" s="106"/>
      <c r="D10720" s="139"/>
      <c r="E10720" s="140"/>
      <c r="F10720" s="140"/>
      <c r="G10720" s="140"/>
      <c r="M10720" s="140"/>
      <c r="N10720" s="167"/>
      <c r="O10720" s="167"/>
      <c r="P10720" s="142"/>
      <c r="Q10720" s="142"/>
      <c r="R10720" s="142"/>
      <c r="S10720" s="139"/>
    </row>
    <row r="10721" spans="2:19" ht="15.75" customHeight="1" x14ac:dyDescent="0.25">
      <c r="B10721" s="106"/>
      <c r="C10721" s="106"/>
      <c r="D10721" s="139"/>
      <c r="E10721" s="140"/>
      <c r="F10721" s="140"/>
      <c r="G10721" s="140"/>
      <c r="M10721" s="140"/>
      <c r="N10721" s="167"/>
      <c r="O10721" s="167"/>
      <c r="P10721" s="142"/>
      <c r="Q10721" s="142"/>
      <c r="R10721" s="142"/>
      <c r="S10721" s="139"/>
    </row>
    <row r="10722" spans="2:19" ht="15.75" customHeight="1" x14ac:dyDescent="0.25">
      <c r="B10722" s="106"/>
      <c r="C10722" s="106"/>
      <c r="D10722" s="139"/>
      <c r="E10722" s="140"/>
      <c r="F10722" s="140"/>
      <c r="G10722" s="140"/>
      <c r="M10722" s="140"/>
      <c r="N10722" s="167"/>
      <c r="O10722" s="167"/>
      <c r="P10722" s="142"/>
      <c r="Q10722" s="142"/>
      <c r="R10722" s="142"/>
      <c r="S10722" s="139"/>
    </row>
    <row r="10723" spans="2:19" ht="15.75" customHeight="1" x14ac:dyDescent="0.25">
      <c r="B10723" s="106"/>
      <c r="C10723" s="106"/>
      <c r="D10723" s="139"/>
      <c r="E10723" s="140"/>
      <c r="F10723" s="140"/>
      <c r="G10723" s="140"/>
      <c r="M10723" s="140"/>
      <c r="N10723" s="167"/>
      <c r="O10723" s="167"/>
      <c r="P10723" s="142"/>
      <c r="Q10723" s="142"/>
      <c r="R10723" s="142"/>
      <c r="S10723" s="139"/>
    </row>
    <row r="10724" spans="2:19" ht="15.75" customHeight="1" x14ac:dyDescent="0.25">
      <c r="B10724" s="106"/>
      <c r="C10724" s="106"/>
      <c r="D10724" s="139"/>
      <c r="E10724" s="140"/>
      <c r="F10724" s="140"/>
      <c r="G10724" s="140"/>
      <c r="M10724" s="140"/>
      <c r="N10724" s="167"/>
      <c r="O10724" s="167"/>
      <c r="P10724" s="142"/>
      <c r="Q10724" s="142"/>
      <c r="R10724" s="142"/>
      <c r="S10724" s="139"/>
    </row>
    <row r="10725" spans="2:19" ht="15.75" customHeight="1" x14ac:dyDescent="0.25">
      <c r="B10725" s="106"/>
      <c r="C10725" s="106"/>
      <c r="D10725" s="139"/>
      <c r="E10725" s="140"/>
      <c r="F10725" s="140"/>
      <c r="G10725" s="140"/>
      <c r="M10725" s="140"/>
      <c r="N10725" s="167"/>
      <c r="O10725" s="167"/>
      <c r="P10725" s="142"/>
      <c r="Q10725" s="142"/>
      <c r="R10725" s="142"/>
      <c r="S10725" s="139"/>
    </row>
    <row r="10726" spans="2:19" ht="15.75" customHeight="1" x14ac:dyDescent="0.25">
      <c r="B10726" s="106"/>
      <c r="C10726" s="106"/>
      <c r="D10726" s="139"/>
      <c r="E10726" s="140"/>
      <c r="F10726" s="140"/>
      <c r="G10726" s="140"/>
      <c r="M10726" s="140"/>
      <c r="N10726" s="167"/>
      <c r="O10726" s="167"/>
      <c r="P10726" s="142"/>
      <c r="Q10726" s="142"/>
      <c r="R10726" s="142"/>
      <c r="S10726" s="139"/>
    </row>
    <row r="10727" spans="2:19" ht="15.75" customHeight="1" x14ac:dyDescent="0.25">
      <c r="B10727" s="106"/>
      <c r="C10727" s="106"/>
      <c r="D10727" s="139"/>
      <c r="E10727" s="140"/>
      <c r="F10727" s="140"/>
      <c r="G10727" s="140"/>
      <c r="M10727" s="140"/>
      <c r="N10727" s="167"/>
      <c r="O10727" s="167"/>
      <c r="P10727" s="142"/>
      <c r="Q10727" s="142"/>
      <c r="R10727" s="142"/>
      <c r="S10727" s="139"/>
    </row>
    <row r="10728" spans="2:19" ht="15.75" customHeight="1" x14ac:dyDescent="0.25">
      <c r="B10728" s="106"/>
      <c r="C10728" s="106"/>
      <c r="D10728" s="139"/>
      <c r="E10728" s="140"/>
      <c r="F10728" s="140"/>
      <c r="G10728" s="140"/>
      <c r="M10728" s="140"/>
      <c r="N10728" s="167"/>
      <c r="O10728" s="167"/>
      <c r="P10728" s="142"/>
      <c r="Q10728" s="142"/>
      <c r="R10728" s="142"/>
      <c r="S10728" s="139"/>
    </row>
    <row r="10729" spans="2:19" ht="15.75" customHeight="1" x14ac:dyDescent="0.25">
      <c r="B10729" s="106"/>
      <c r="C10729" s="106"/>
      <c r="D10729" s="139"/>
      <c r="E10729" s="140"/>
      <c r="F10729" s="140"/>
      <c r="G10729" s="140"/>
      <c r="M10729" s="140"/>
      <c r="N10729" s="167"/>
      <c r="O10729" s="167"/>
      <c r="P10729" s="142"/>
      <c r="Q10729" s="142"/>
      <c r="R10729" s="142"/>
      <c r="S10729" s="139"/>
    </row>
    <row r="10730" spans="2:19" ht="15.75" customHeight="1" x14ac:dyDescent="0.25">
      <c r="B10730" s="106"/>
      <c r="C10730" s="106"/>
      <c r="D10730" s="139"/>
      <c r="E10730" s="140"/>
      <c r="F10730" s="140"/>
      <c r="G10730" s="140"/>
      <c r="M10730" s="140"/>
      <c r="N10730" s="167"/>
      <c r="O10730" s="167"/>
      <c r="P10730" s="142"/>
      <c r="Q10730" s="142"/>
      <c r="R10730" s="142"/>
      <c r="S10730" s="139"/>
    </row>
    <row r="10731" spans="2:19" ht="15.75" customHeight="1" x14ac:dyDescent="0.25">
      <c r="B10731" s="106"/>
      <c r="C10731" s="106"/>
      <c r="D10731" s="139"/>
      <c r="E10731" s="140"/>
      <c r="F10731" s="140"/>
      <c r="G10731" s="140"/>
      <c r="M10731" s="140"/>
      <c r="N10731" s="167"/>
      <c r="O10731" s="167"/>
      <c r="P10731" s="142"/>
      <c r="Q10731" s="142"/>
      <c r="R10731" s="142"/>
      <c r="S10731" s="139"/>
    </row>
    <row r="10732" spans="2:19" ht="15.75" customHeight="1" x14ac:dyDescent="0.25">
      <c r="B10732" s="106"/>
      <c r="C10732" s="106"/>
      <c r="D10732" s="139"/>
      <c r="E10732" s="140"/>
      <c r="F10732" s="140"/>
      <c r="G10732" s="140"/>
      <c r="M10732" s="140"/>
      <c r="N10732" s="167"/>
      <c r="O10732" s="167"/>
      <c r="P10732" s="142"/>
      <c r="Q10732" s="142"/>
      <c r="R10732" s="142"/>
      <c r="S10732" s="139"/>
    </row>
    <row r="10733" spans="2:19" ht="15.75" customHeight="1" x14ac:dyDescent="0.25">
      <c r="B10733" s="106"/>
      <c r="C10733" s="106"/>
      <c r="D10733" s="139"/>
      <c r="E10733" s="140"/>
      <c r="F10733" s="140"/>
      <c r="G10733" s="140"/>
      <c r="M10733" s="140"/>
      <c r="N10733" s="167"/>
      <c r="O10733" s="167"/>
      <c r="P10733" s="142"/>
      <c r="Q10733" s="142"/>
      <c r="R10733" s="142"/>
      <c r="S10733" s="139"/>
    </row>
    <row r="10734" spans="2:19" ht="15.75" customHeight="1" x14ac:dyDescent="0.25">
      <c r="B10734" s="106"/>
      <c r="C10734" s="106"/>
      <c r="D10734" s="139"/>
      <c r="E10734" s="140"/>
      <c r="F10734" s="140"/>
      <c r="G10734" s="140"/>
      <c r="M10734" s="140"/>
      <c r="N10734" s="167"/>
      <c r="O10734" s="167"/>
      <c r="P10734" s="142"/>
      <c r="Q10734" s="142"/>
      <c r="R10734" s="142"/>
      <c r="S10734" s="139"/>
    </row>
    <row r="10735" spans="2:19" ht="15.75" customHeight="1" x14ac:dyDescent="0.25">
      <c r="B10735" s="106"/>
      <c r="C10735" s="106"/>
      <c r="D10735" s="139"/>
      <c r="E10735" s="140"/>
      <c r="F10735" s="140"/>
      <c r="G10735" s="140"/>
      <c r="M10735" s="140"/>
      <c r="N10735" s="167"/>
      <c r="O10735" s="167"/>
      <c r="P10735" s="142"/>
      <c r="Q10735" s="142"/>
      <c r="R10735" s="142"/>
      <c r="S10735" s="139"/>
    </row>
    <row r="10736" spans="2:19" ht="15.75" customHeight="1" x14ac:dyDescent="0.25">
      <c r="B10736" s="106"/>
      <c r="C10736" s="106"/>
      <c r="D10736" s="139"/>
      <c r="E10736" s="140"/>
      <c r="F10736" s="140"/>
      <c r="G10736" s="140"/>
      <c r="M10736" s="140"/>
      <c r="N10736" s="167"/>
      <c r="O10736" s="167"/>
      <c r="P10736" s="142"/>
      <c r="Q10736" s="142"/>
      <c r="R10736" s="142"/>
      <c r="S10736" s="139"/>
    </row>
    <row r="10737" spans="2:19" ht="15.75" customHeight="1" x14ac:dyDescent="0.25">
      <c r="B10737" s="106"/>
      <c r="C10737" s="106"/>
      <c r="D10737" s="139"/>
      <c r="E10737" s="140"/>
      <c r="F10737" s="140"/>
      <c r="G10737" s="140"/>
      <c r="M10737" s="140"/>
      <c r="N10737" s="167"/>
      <c r="O10737" s="167"/>
      <c r="P10737" s="142"/>
      <c r="Q10737" s="142"/>
      <c r="R10737" s="142"/>
      <c r="S10737" s="139"/>
    </row>
    <row r="10738" spans="2:19" ht="15.75" customHeight="1" x14ac:dyDescent="0.25">
      <c r="B10738" s="106"/>
      <c r="C10738" s="106"/>
      <c r="D10738" s="139"/>
      <c r="E10738" s="140"/>
      <c r="F10738" s="140"/>
      <c r="G10738" s="140"/>
      <c r="M10738" s="140"/>
      <c r="N10738" s="167"/>
      <c r="O10738" s="167"/>
      <c r="P10738" s="142"/>
      <c r="Q10738" s="142"/>
      <c r="R10738" s="142"/>
      <c r="S10738" s="139"/>
    </row>
    <row r="10739" spans="2:19" ht="15.75" customHeight="1" x14ac:dyDescent="0.25">
      <c r="B10739" s="106"/>
      <c r="C10739" s="106"/>
      <c r="D10739" s="139"/>
      <c r="E10739" s="140"/>
      <c r="F10739" s="140"/>
      <c r="G10739" s="140"/>
      <c r="M10739" s="140"/>
      <c r="N10739" s="167"/>
      <c r="O10739" s="167"/>
      <c r="P10739" s="142"/>
      <c r="Q10739" s="142"/>
      <c r="R10739" s="142"/>
      <c r="S10739" s="139"/>
    </row>
    <row r="10740" spans="2:19" ht="15.75" customHeight="1" x14ac:dyDescent="0.25">
      <c r="B10740" s="106"/>
      <c r="C10740" s="106"/>
      <c r="D10740" s="139"/>
      <c r="E10740" s="140"/>
      <c r="F10740" s="140"/>
      <c r="G10740" s="140"/>
      <c r="M10740" s="140"/>
      <c r="N10740" s="167"/>
      <c r="O10740" s="167"/>
      <c r="P10740" s="142"/>
      <c r="Q10740" s="142"/>
      <c r="R10740" s="142"/>
      <c r="S10740" s="139"/>
    </row>
    <row r="10741" spans="2:19" ht="15.75" customHeight="1" x14ac:dyDescent="0.25">
      <c r="B10741" s="106"/>
      <c r="C10741" s="106"/>
      <c r="D10741" s="139"/>
      <c r="E10741" s="140"/>
      <c r="F10741" s="140"/>
      <c r="G10741" s="140"/>
      <c r="M10741" s="140"/>
      <c r="N10741" s="167"/>
      <c r="O10741" s="167"/>
      <c r="P10741" s="142"/>
      <c r="Q10741" s="142"/>
      <c r="R10741" s="142"/>
      <c r="S10741" s="139"/>
    </row>
    <row r="10742" spans="2:19" ht="15.75" customHeight="1" x14ac:dyDescent="0.25">
      <c r="B10742" s="106"/>
      <c r="C10742" s="106"/>
      <c r="D10742" s="139"/>
      <c r="E10742" s="140"/>
      <c r="F10742" s="140"/>
      <c r="G10742" s="140"/>
      <c r="M10742" s="140"/>
      <c r="N10742" s="167"/>
      <c r="O10742" s="167"/>
      <c r="P10742" s="142"/>
      <c r="Q10742" s="142"/>
      <c r="R10742" s="142"/>
      <c r="S10742" s="139"/>
    </row>
    <row r="10743" spans="2:19" ht="15.75" customHeight="1" x14ac:dyDescent="0.25">
      <c r="B10743" s="106"/>
      <c r="C10743" s="106"/>
      <c r="D10743" s="139"/>
      <c r="E10743" s="140"/>
      <c r="F10743" s="140"/>
      <c r="G10743" s="140"/>
      <c r="M10743" s="140"/>
      <c r="N10743" s="167"/>
      <c r="O10743" s="167"/>
      <c r="P10743" s="142"/>
      <c r="Q10743" s="142"/>
      <c r="R10743" s="142"/>
      <c r="S10743" s="139"/>
    </row>
    <row r="10744" spans="2:19" ht="15.75" customHeight="1" x14ac:dyDescent="0.25">
      <c r="B10744" s="106"/>
      <c r="C10744" s="106"/>
      <c r="D10744" s="139"/>
      <c r="E10744" s="140"/>
      <c r="F10744" s="140"/>
      <c r="G10744" s="140"/>
      <c r="M10744" s="140"/>
      <c r="N10744" s="167"/>
      <c r="O10744" s="167"/>
      <c r="P10744" s="142"/>
      <c r="Q10744" s="142"/>
      <c r="R10744" s="142"/>
      <c r="S10744" s="139"/>
    </row>
    <row r="10745" spans="2:19" ht="15.75" customHeight="1" x14ac:dyDescent="0.25">
      <c r="B10745" s="106"/>
      <c r="C10745" s="106"/>
      <c r="D10745" s="139"/>
      <c r="E10745" s="140"/>
      <c r="F10745" s="140"/>
      <c r="G10745" s="140"/>
      <c r="M10745" s="140"/>
      <c r="N10745" s="167"/>
      <c r="O10745" s="167"/>
      <c r="P10745" s="142"/>
      <c r="Q10745" s="142"/>
      <c r="R10745" s="142"/>
      <c r="S10745" s="139"/>
    </row>
    <row r="10746" spans="2:19" ht="15.75" customHeight="1" x14ac:dyDescent="0.25">
      <c r="B10746" s="106"/>
      <c r="C10746" s="106"/>
      <c r="D10746" s="139"/>
      <c r="E10746" s="140"/>
      <c r="F10746" s="140"/>
      <c r="G10746" s="140"/>
      <c r="M10746" s="140"/>
      <c r="N10746" s="167"/>
      <c r="O10746" s="167"/>
      <c r="P10746" s="142"/>
      <c r="Q10746" s="142"/>
      <c r="R10746" s="142"/>
      <c r="S10746" s="139"/>
    </row>
    <row r="10747" spans="2:19" ht="15.75" customHeight="1" x14ac:dyDescent="0.25">
      <c r="B10747" s="106"/>
      <c r="C10747" s="106"/>
      <c r="D10747" s="139"/>
      <c r="E10747" s="140"/>
      <c r="F10747" s="140"/>
      <c r="G10747" s="140"/>
      <c r="M10747" s="140"/>
      <c r="N10747" s="167"/>
      <c r="O10747" s="167"/>
      <c r="P10747" s="142"/>
      <c r="Q10747" s="142"/>
      <c r="R10747" s="142"/>
      <c r="S10747" s="139"/>
    </row>
    <row r="10748" spans="2:19" ht="15.75" customHeight="1" x14ac:dyDescent="0.25">
      <c r="B10748" s="106"/>
      <c r="C10748" s="106"/>
      <c r="D10748" s="139"/>
      <c r="E10748" s="140"/>
      <c r="F10748" s="140"/>
      <c r="G10748" s="140"/>
      <c r="M10748" s="140"/>
      <c r="N10748" s="167"/>
      <c r="O10748" s="167"/>
      <c r="P10748" s="142"/>
      <c r="Q10748" s="142"/>
      <c r="R10748" s="142"/>
      <c r="S10748" s="139"/>
    </row>
    <row r="10749" spans="2:19" ht="15.75" customHeight="1" x14ac:dyDescent="0.25">
      <c r="B10749" s="106"/>
      <c r="C10749" s="106"/>
      <c r="D10749" s="139"/>
      <c r="E10749" s="140"/>
      <c r="F10749" s="140"/>
      <c r="G10749" s="140"/>
      <c r="M10749" s="140"/>
      <c r="N10749" s="167"/>
      <c r="O10749" s="167"/>
      <c r="P10749" s="142"/>
      <c r="Q10749" s="142"/>
      <c r="R10749" s="142"/>
      <c r="S10749" s="139"/>
    </row>
    <row r="10750" spans="2:19" ht="15.75" customHeight="1" x14ac:dyDescent="0.25">
      <c r="B10750" s="106"/>
      <c r="C10750" s="106"/>
      <c r="D10750" s="139"/>
      <c r="E10750" s="140"/>
      <c r="F10750" s="140"/>
      <c r="G10750" s="140"/>
      <c r="M10750" s="140"/>
      <c r="N10750" s="167"/>
      <c r="O10750" s="167"/>
      <c r="P10750" s="142"/>
      <c r="Q10750" s="142"/>
      <c r="R10750" s="142"/>
      <c r="S10750" s="139"/>
    </row>
    <row r="10751" spans="2:19" ht="15.75" customHeight="1" x14ac:dyDescent="0.25">
      <c r="B10751" s="106"/>
      <c r="C10751" s="106"/>
      <c r="D10751" s="139"/>
      <c r="E10751" s="140"/>
      <c r="F10751" s="140"/>
      <c r="G10751" s="140"/>
      <c r="M10751" s="140"/>
      <c r="N10751" s="167"/>
      <c r="O10751" s="167"/>
      <c r="P10751" s="142"/>
      <c r="Q10751" s="142"/>
      <c r="R10751" s="142"/>
      <c r="S10751" s="139"/>
    </row>
    <row r="10752" spans="2:19" ht="15.75" customHeight="1" x14ac:dyDescent="0.25">
      <c r="B10752" s="106"/>
      <c r="C10752" s="106"/>
      <c r="D10752" s="139"/>
      <c r="E10752" s="140"/>
      <c r="F10752" s="140"/>
      <c r="G10752" s="140"/>
      <c r="M10752" s="140"/>
      <c r="N10752" s="167"/>
      <c r="O10752" s="167"/>
      <c r="P10752" s="142"/>
      <c r="Q10752" s="142"/>
      <c r="R10752" s="142"/>
      <c r="S10752" s="139"/>
    </row>
    <row r="10753" spans="2:19" ht="15.75" customHeight="1" x14ac:dyDescent="0.25">
      <c r="B10753" s="106"/>
      <c r="C10753" s="106"/>
      <c r="D10753" s="139"/>
      <c r="E10753" s="140"/>
      <c r="F10753" s="140"/>
      <c r="G10753" s="140"/>
      <c r="M10753" s="140"/>
      <c r="N10753" s="167"/>
      <c r="O10753" s="167"/>
      <c r="P10753" s="142"/>
      <c r="Q10753" s="142"/>
      <c r="R10753" s="142"/>
      <c r="S10753" s="139"/>
    </row>
    <row r="10754" spans="2:19" ht="15.75" customHeight="1" x14ac:dyDescent="0.25">
      <c r="B10754" s="106"/>
      <c r="C10754" s="106"/>
      <c r="D10754" s="139"/>
      <c r="E10754" s="140"/>
      <c r="F10754" s="140"/>
      <c r="G10754" s="140"/>
      <c r="M10754" s="140"/>
      <c r="N10754" s="167"/>
      <c r="O10754" s="167"/>
      <c r="P10754" s="142"/>
      <c r="Q10754" s="142"/>
      <c r="R10754" s="142"/>
      <c r="S10754" s="139"/>
    </row>
    <row r="10755" spans="2:19" ht="15.75" customHeight="1" x14ac:dyDescent="0.25">
      <c r="B10755" s="106"/>
      <c r="C10755" s="106"/>
      <c r="D10755" s="139"/>
      <c r="E10755" s="140"/>
      <c r="F10755" s="140"/>
      <c r="G10755" s="140"/>
      <c r="M10755" s="140"/>
      <c r="N10755" s="167"/>
      <c r="O10755" s="167"/>
      <c r="P10755" s="142"/>
      <c r="Q10755" s="142"/>
      <c r="R10755" s="142"/>
      <c r="S10755" s="139"/>
    </row>
    <row r="10756" spans="2:19" ht="15.75" customHeight="1" x14ac:dyDescent="0.25">
      <c r="B10756" s="106"/>
      <c r="C10756" s="106"/>
      <c r="D10756" s="139"/>
      <c r="E10756" s="140"/>
      <c r="F10756" s="140"/>
      <c r="G10756" s="140"/>
      <c r="M10756" s="140"/>
      <c r="N10756" s="167"/>
      <c r="O10756" s="167"/>
      <c r="P10756" s="142"/>
      <c r="Q10756" s="142"/>
      <c r="R10756" s="142"/>
      <c r="S10756" s="139"/>
    </row>
    <row r="10757" spans="2:19" ht="15.75" customHeight="1" x14ac:dyDescent="0.25">
      <c r="B10757" s="106"/>
      <c r="C10757" s="106"/>
      <c r="D10757" s="139"/>
      <c r="E10757" s="140"/>
      <c r="F10757" s="140"/>
      <c r="G10757" s="140"/>
      <c r="M10757" s="140"/>
      <c r="N10757" s="167"/>
      <c r="O10757" s="167"/>
      <c r="P10757" s="142"/>
      <c r="Q10757" s="142"/>
      <c r="R10757" s="142"/>
      <c r="S10757" s="139"/>
    </row>
    <row r="10758" spans="2:19" ht="15.75" customHeight="1" x14ac:dyDescent="0.25">
      <c r="B10758" s="106"/>
      <c r="C10758" s="106"/>
      <c r="D10758" s="139"/>
      <c r="E10758" s="140"/>
      <c r="F10758" s="140"/>
      <c r="G10758" s="140"/>
      <c r="M10758" s="140"/>
      <c r="N10758" s="167"/>
      <c r="O10758" s="167"/>
      <c r="P10758" s="142"/>
      <c r="Q10758" s="142"/>
      <c r="R10758" s="142"/>
      <c r="S10758" s="139"/>
    </row>
    <row r="10759" spans="2:19" ht="15.75" customHeight="1" x14ac:dyDescent="0.25">
      <c r="B10759" s="106"/>
      <c r="C10759" s="106"/>
      <c r="D10759" s="139"/>
      <c r="E10759" s="140"/>
      <c r="F10759" s="140"/>
      <c r="G10759" s="140"/>
      <c r="M10759" s="140"/>
      <c r="N10759" s="167"/>
      <c r="O10759" s="167"/>
      <c r="P10759" s="142"/>
      <c r="Q10759" s="142"/>
      <c r="R10759" s="142"/>
      <c r="S10759" s="139"/>
    </row>
    <row r="10760" spans="2:19" ht="15.75" customHeight="1" x14ac:dyDescent="0.25">
      <c r="B10760" s="106"/>
      <c r="C10760" s="106"/>
      <c r="D10760" s="139"/>
      <c r="E10760" s="140"/>
      <c r="F10760" s="140"/>
      <c r="G10760" s="140"/>
      <c r="M10760" s="140"/>
      <c r="N10760" s="167"/>
      <c r="O10760" s="167"/>
      <c r="P10760" s="142"/>
      <c r="Q10760" s="142"/>
      <c r="R10760" s="142"/>
      <c r="S10760" s="139"/>
    </row>
    <row r="10761" spans="2:19" ht="15.75" customHeight="1" x14ac:dyDescent="0.25">
      <c r="B10761" s="106"/>
      <c r="C10761" s="106"/>
      <c r="D10761" s="139"/>
      <c r="E10761" s="140"/>
      <c r="F10761" s="140"/>
      <c r="G10761" s="140"/>
      <c r="M10761" s="140"/>
      <c r="N10761" s="167"/>
      <c r="O10761" s="167"/>
      <c r="P10761" s="142"/>
      <c r="Q10761" s="142"/>
      <c r="R10761" s="142"/>
      <c r="S10761" s="139"/>
    </row>
    <row r="10762" spans="2:19" ht="15.75" customHeight="1" x14ac:dyDescent="0.25">
      <c r="B10762" s="106"/>
      <c r="C10762" s="106"/>
      <c r="D10762" s="139"/>
      <c r="E10762" s="140"/>
      <c r="F10762" s="140"/>
      <c r="G10762" s="140"/>
      <c r="M10762" s="140"/>
      <c r="N10762" s="167"/>
      <c r="O10762" s="167"/>
      <c r="P10762" s="142"/>
      <c r="Q10762" s="142"/>
      <c r="R10762" s="142"/>
      <c r="S10762" s="139"/>
    </row>
    <row r="10763" spans="2:19" ht="15.75" customHeight="1" x14ac:dyDescent="0.25">
      <c r="B10763" s="106"/>
      <c r="C10763" s="106"/>
      <c r="D10763" s="139"/>
      <c r="E10763" s="140"/>
      <c r="F10763" s="140"/>
      <c r="G10763" s="140"/>
      <c r="M10763" s="140"/>
      <c r="N10763" s="167"/>
      <c r="O10763" s="167"/>
      <c r="P10763" s="142"/>
      <c r="Q10763" s="142"/>
      <c r="R10763" s="142"/>
      <c r="S10763" s="139"/>
    </row>
    <row r="10764" spans="2:19" ht="15.75" customHeight="1" x14ac:dyDescent="0.25">
      <c r="B10764" s="106"/>
      <c r="C10764" s="106"/>
      <c r="D10764" s="139"/>
      <c r="E10764" s="140"/>
      <c r="F10764" s="140"/>
      <c r="G10764" s="140"/>
      <c r="M10764" s="140"/>
      <c r="N10764" s="167"/>
      <c r="O10764" s="167"/>
      <c r="P10764" s="142"/>
      <c r="Q10764" s="142"/>
      <c r="R10764" s="142"/>
      <c r="S10764" s="139"/>
    </row>
    <row r="10765" spans="2:19" ht="15.75" customHeight="1" x14ac:dyDescent="0.25">
      <c r="B10765" s="106"/>
      <c r="C10765" s="106"/>
      <c r="D10765" s="139"/>
      <c r="E10765" s="140"/>
      <c r="F10765" s="140"/>
      <c r="G10765" s="140"/>
      <c r="M10765" s="140"/>
      <c r="N10765" s="167"/>
      <c r="O10765" s="167"/>
      <c r="P10765" s="142"/>
      <c r="Q10765" s="142"/>
      <c r="R10765" s="142"/>
      <c r="S10765" s="139"/>
    </row>
    <row r="10766" spans="2:19" ht="15.75" customHeight="1" x14ac:dyDescent="0.25">
      <c r="B10766" s="106"/>
      <c r="C10766" s="106"/>
      <c r="D10766" s="139"/>
      <c r="E10766" s="140"/>
      <c r="F10766" s="140"/>
      <c r="G10766" s="140"/>
      <c r="M10766" s="140"/>
      <c r="N10766" s="167"/>
      <c r="O10766" s="167"/>
      <c r="P10766" s="142"/>
      <c r="Q10766" s="142"/>
      <c r="R10766" s="142"/>
      <c r="S10766" s="139"/>
    </row>
    <row r="10767" spans="2:19" ht="15.75" customHeight="1" x14ac:dyDescent="0.25">
      <c r="B10767" s="106"/>
      <c r="C10767" s="106"/>
      <c r="D10767" s="139"/>
      <c r="E10767" s="140"/>
      <c r="F10767" s="140"/>
      <c r="G10767" s="140"/>
      <c r="M10767" s="140"/>
      <c r="N10767" s="167"/>
      <c r="O10767" s="167"/>
      <c r="P10767" s="142"/>
      <c r="Q10767" s="142"/>
      <c r="R10767" s="142"/>
      <c r="S10767" s="139"/>
    </row>
    <row r="10768" spans="2:19" ht="15.75" customHeight="1" x14ac:dyDescent="0.25">
      <c r="B10768" s="106"/>
      <c r="C10768" s="106"/>
      <c r="D10768" s="139"/>
      <c r="E10768" s="140"/>
      <c r="F10768" s="140"/>
      <c r="G10768" s="140"/>
      <c r="M10768" s="140"/>
      <c r="N10768" s="167"/>
      <c r="O10768" s="167"/>
      <c r="P10768" s="142"/>
      <c r="Q10768" s="142"/>
      <c r="R10768" s="142"/>
      <c r="S10768" s="139"/>
    </row>
    <row r="10769" spans="2:19" ht="15.75" customHeight="1" x14ac:dyDescent="0.25">
      <c r="B10769" s="106"/>
      <c r="C10769" s="106"/>
      <c r="D10769" s="139"/>
      <c r="E10769" s="140"/>
      <c r="F10769" s="140"/>
      <c r="G10769" s="140"/>
      <c r="M10769" s="140"/>
      <c r="N10769" s="167"/>
      <c r="O10769" s="167"/>
      <c r="P10769" s="142"/>
      <c r="Q10769" s="142"/>
      <c r="R10769" s="142"/>
      <c r="S10769" s="139"/>
    </row>
    <row r="10770" spans="2:19" ht="15.75" customHeight="1" x14ac:dyDescent="0.25">
      <c r="B10770" s="106"/>
      <c r="C10770" s="106"/>
      <c r="D10770" s="139"/>
      <c r="E10770" s="140"/>
      <c r="F10770" s="140"/>
      <c r="G10770" s="140"/>
      <c r="M10770" s="140"/>
      <c r="N10770" s="167"/>
      <c r="O10770" s="167"/>
      <c r="P10770" s="142"/>
      <c r="Q10770" s="142"/>
      <c r="R10770" s="142"/>
      <c r="S10770" s="139"/>
    </row>
    <row r="10771" spans="2:19" ht="15.75" customHeight="1" x14ac:dyDescent="0.25">
      <c r="B10771" s="106"/>
      <c r="C10771" s="106"/>
      <c r="D10771" s="139"/>
      <c r="E10771" s="140"/>
      <c r="F10771" s="140"/>
      <c r="G10771" s="140"/>
      <c r="M10771" s="140"/>
      <c r="N10771" s="167"/>
      <c r="O10771" s="167"/>
      <c r="P10771" s="142"/>
      <c r="Q10771" s="142"/>
      <c r="R10771" s="142"/>
      <c r="S10771" s="139"/>
    </row>
    <row r="10772" spans="2:19" ht="15.75" customHeight="1" x14ac:dyDescent="0.25">
      <c r="B10772" s="106"/>
      <c r="C10772" s="106"/>
      <c r="D10772" s="139"/>
      <c r="E10772" s="140"/>
      <c r="F10772" s="140"/>
      <c r="G10772" s="140"/>
      <c r="M10772" s="140"/>
      <c r="N10772" s="167"/>
      <c r="O10772" s="167"/>
      <c r="P10772" s="142"/>
      <c r="Q10772" s="142"/>
      <c r="R10772" s="142"/>
      <c r="S10772" s="139"/>
    </row>
    <row r="10773" spans="2:19" ht="15.75" customHeight="1" x14ac:dyDescent="0.25">
      <c r="B10773" s="106"/>
      <c r="C10773" s="106"/>
      <c r="D10773" s="139"/>
      <c r="E10773" s="140"/>
      <c r="F10773" s="140"/>
      <c r="G10773" s="140"/>
      <c r="M10773" s="140"/>
      <c r="N10773" s="167"/>
      <c r="O10773" s="167"/>
      <c r="P10773" s="142"/>
      <c r="Q10773" s="142"/>
      <c r="R10773" s="142"/>
      <c r="S10773" s="139"/>
    </row>
    <row r="10774" spans="2:19" ht="15.75" customHeight="1" x14ac:dyDescent="0.25">
      <c r="B10774" s="106"/>
      <c r="C10774" s="106"/>
      <c r="D10774" s="139"/>
      <c r="E10774" s="140"/>
      <c r="F10774" s="140"/>
      <c r="G10774" s="140"/>
      <c r="M10774" s="140"/>
      <c r="N10774" s="167"/>
      <c r="O10774" s="167"/>
      <c r="P10774" s="142"/>
      <c r="Q10774" s="142"/>
      <c r="R10774" s="142"/>
      <c r="S10774" s="139"/>
    </row>
    <row r="10775" spans="2:19" ht="15.75" customHeight="1" x14ac:dyDescent="0.25">
      <c r="B10775" s="106"/>
      <c r="C10775" s="106"/>
      <c r="D10775" s="139"/>
      <c r="E10775" s="140"/>
      <c r="F10775" s="140"/>
      <c r="G10775" s="140"/>
      <c r="M10775" s="140"/>
      <c r="N10775" s="167"/>
      <c r="O10775" s="167"/>
      <c r="P10775" s="142"/>
      <c r="Q10775" s="142"/>
      <c r="R10775" s="142"/>
      <c r="S10775" s="139"/>
    </row>
    <row r="10776" spans="2:19" ht="15.75" customHeight="1" x14ac:dyDescent="0.25">
      <c r="B10776" s="106"/>
      <c r="C10776" s="106"/>
      <c r="D10776" s="139"/>
      <c r="E10776" s="140"/>
      <c r="F10776" s="140"/>
      <c r="G10776" s="140"/>
      <c r="M10776" s="140"/>
      <c r="N10776" s="167"/>
      <c r="O10776" s="167"/>
      <c r="P10776" s="142"/>
      <c r="Q10776" s="142"/>
      <c r="R10776" s="142"/>
      <c r="S10776" s="139"/>
    </row>
    <row r="10777" spans="2:19" ht="15.75" customHeight="1" x14ac:dyDescent="0.25">
      <c r="B10777" s="106"/>
      <c r="C10777" s="106"/>
      <c r="D10777" s="139"/>
      <c r="E10777" s="140"/>
      <c r="F10777" s="140"/>
      <c r="G10777" s="140"/>
      <c r="M10777" s="140"/>
      <c r="N10777" s="167"/>
      <c r="O10777" s="167"/>
      <c r="P10777" s="142"/>
      <c r="Q10777" s="142"/>
      <c r="R10777" s="142"/>
      <c r="S10777" s="139"/>
    </row>
    <row r="10778" spans="2:19" ht="15.75" customHeight="1" x14ac:dyDescent="0.25">
      <c r="B10778" s="106"/>
      <c r="C10778" s="106"/>
      <c r="D10778" s="139"/>
      <c r="E10778" s="140"/>
      <c r="F10778" s="140"/>
      <c r="G10778" s="140"/>
      <c r="M10778" s="140"/>
      <c r="N10778" s="167"/>
      <c r="O10778" s="167"/>
      <c r="P10778" s="142"/>
      <c r="Q10778" s="142"/>
      <c r="R10778" s="142"/>
      <c r="S10778" s="139"/>
    </row>
    <row r="10779" spans="2:19" ht="15.75" customHeight="1" x14ac:dyDescent="0.25">
      <c r="B10779" s="106"/>
      <c r="C10779" s="106"/>
      <c r="D10779" s="139"/>
      <c r="E10779" s="140"/>
      <c r="F10779" s="140"/>
      <c r="G10779" s="140"/>
      <c r="M10779" s="140"/>
      <c r="N10779" s="167"/>
      <c r="O10779" s="167"/>
      <c r="P10779" s="142"/>
      <c r="Q10779" s="142"/>
      <c r="R10779" s="142"/>
      <c r="S10779" s="139"/>
    </row>
    <row r="10780" spans="2:19" ht="15.75" customHeight="1" x14ac:dyDescent="0.25">
      <c r="B10780" s="106"/>
      <c r="C10780" s="106"/>
      <c r="D10780" s="139"/>
      <c r="E10780" s="140"/>
      <c r="F10780" s="140"/>
      <c r="G10780" s="140"/>
      <c r="M10780" s="140"/>
      <c r="N10780" s="167"/>
      <c r="O10780" s="167"/>
      <c r="P10780" s="142"/>
      <c r="Q10780" s="142"/>
      <c r="R10780" s="142"/>
      <c r="S10780" s="139"/>
    </row>
    <row r="10781" spans="2:19" ht="15.75" customHeight="1" x14ac:dyDescent="0.25">
      <c r="B10781" s="106"/>
      <c r="C10781" s="106"/>
      <c r="D10781" s="139"/>
      <c r="E10781" s="140"/>
      <c r="F10781" s="140"/>
      <c r="G10781" s="140"/>
      <c r="M10781" s="140"/>
      <c r="N10781" s="167"/>
      <c r="O10781" s="167"/>
      <c r="P10781" s="142"/>
      <c r="Q10781" s="142"/>
      <c r="R10781" s="142"/>
      <c r="S10781" s="139"/>
    </row>
    <row r="10782" spans="2:19" ht="15.75" customHeight="1" x14ac:dyDescent="0.25">
      <c r="B10782" s="106"/>
      <c r="C10782" s="106"/>
      <c r="D10782" s="139"/>
      <c r="E10782" s="140"/>
      <c r="F10782" s="140"/>
      <c r="G10782" s="140"/>
      <c r="M10782" s="140"/>
      <c r="N10782" s="167"/>
      <c r="O10782" s="167"/>
      <c r="P10782" s="142"/>
      <c r="Q10782" s="142"/>
      <c r="R10782" s="142"/>
      <c r="S10782" s="139"/>
    </row>
    <row r="10783" spans="2:19" ht="15.75" customHeight="1" x14ac:dyDescent="0.25">
      <c r="B10783" s="106"/>
      <c r="C10783" s="106"/>
      <c r="D10783" s="139"/>
      <c r="E10783" s="140"/>
      <c r="F10783" s="140"/>
      <c r="G10783" s="140"/>
      <c r="M10783" s="140"/>
      <c r="N10783" s="167"/>
      <c r="O10783" s="167"/>
      <c r="P10783" s="142"/>
      <c r="Q10783" s="142"/>
      <c r="R10783" s="142"/>
      <c r="S10783" s="139"/>
    </row>
    <row r="10784" spans="2:19" ht="15.75" customHeight="1" x14ac:dyDescent="0.25">
      <c r="B10784" s="106"/>
      <c r="C10784" s="106"/>
      <c r="D10784" s="139"/>
      <c r="E10784" s="140"/>
      <c r="F10784" s="140"/>
      <c r="G10784" s="140"/>
      <c r="M10784" s="140"/>
      <c r="N10784" s="167"/>
      <c r="O10784" s="167"/>
      <c r="P10784" s="142"/>
      <c r="Q10784" s="142"/>
      <c r="R10784" s="142"/>
      <c r="S10784" s="139"/>
    </row>
    <row r="10785" spans="2:19" ht="15.75" customHeight="1" x14ac:dyDescent="0.25">
      <c r="B10785" s="106"/>
      <c r="C10785" s="106"/>
      <c r="D10785" s="139"/>
      <c r="E10785" s="140"/>
      <c r="F10785" s="140"/>
      <c r="G10785" s="140"/>
      <c r="M10785" s="140"/>
      <c r="N10785" s="167"/>
      <c r="O10785" s="167"/>
      <c r="P10785" s="142"/>
      <c r="Q10785" s="142"/>
      <c r="R10785" s="142"/>
      <c r="S10785" s="139"/>
    </row>
    <row r="10786" spans="2:19" ht="15.75" customHeight="1" x14ac:dyDescent="0.25">
      <c r="B10786" s="106"/>
      <c r="C10786" s="106"/>
      <c r="D10786" s="139"/>
      <c r="E10786" s="140"/>
      <c r="F10786" s="140"/>
      <c r="G10786" s="140"/>
      <c r="M10786" s="140"/>
      <c r="N10786" s="167"/>
      <c r="O10786" s="167"/>
      <c r="P10786" s="142"/>
      <c r="Q10786" s="142"/>
      <c r="R10786" s="142"/>
      <c r="S10786" s="139"/>
    </row>
    <row r="10787" spans="2:19" ht="15.75" customHeight="1" x14ac:dyDescent="0.25">
      <c r="B10787" s="106"/>
      <c r="C10787" s="106"/>
      <c r="D10787" s="139"/>
      <c r="E10787" s="140"/>
      <c r="F10787" s="140"/>
      <c r="G10787" s="140"/>
      <c r="M10787" s="140"/>
      <c r="N10787" s="167"/>
      <c r="O10787" s="167"/>
      <c r="P10787" s="142"/>
      <c r="Q10787" s="142"/>
      <c r="R10787" s="142"/>
      <c r="S10787" s="139"/>
    </row>
    <row r="10788" spans="2:19" ht="15.75" customHeight="1" x14ac:dyDescent="0.25">
      <c r="B10788" s="106"/>
      <c r="C10788" s="106"/>
      <c r="D10788" s="139"/>
      <c r="E10788" s="140"/>
      <c r="F10788" s="140"/>
      <c r="G10788" s="140"/>
      <c r="M10788" s="140"/>
      <c r="N10788" s="167"/>
      <c r="O10788" s="167"/>
      <c r="P10788" s="142"/>
      <c r="Q10788" s="142"/>
      <c r="R10788" s="142"/>
      <c r="S10788" s="139"/>
    </row>
    <row r="10789" spans="2:19" ht="15.75" customHeight="1" x14ac:dyDescent="0.25">
      <c r="B10789" s="106"/>
      <c r="C10789" s="106"/>
      <c r="D10789" s="139"/>
      <c r="E10789" s="140"/>
      <c r="F10789" s="140"/>
      <c r="G10789" s="140"/>
      <c r="M10789" s="140"/>
      <c r="N10789" s="167"/>
      <c r="O10789" s="167"/>
      <c r="P10789" s="142"/>
      <c r="Q10789" s="142"/>
      <c r="R10789" s="142"/>
      <c r="S10789" s="139"/>
    </row>
    <row r="10790" spans="2:19" ht="15.75" customHeight="1" x14ac:dyDescent="0.25">
      <c r="B10790" s="106"/>
      <c r="C10790" s="106"/>
      <c r="D10790" s="139"/>
      <c r="E10790" s="140"/>
      <c r="F10790" s="140"/>
      <c r="G10790" s="140"/>
      <c r="M10790" s="140"/>
      <c r="N10790" s="167"/>
      <c r="O10790" s="167"/>
      <c r="P10790" s="142"/>
      <c r="Q10790" s="142"/>
      <c r="R10790" s="142"/>
      <c r="S10790" s="139"/>
    </row>
    <row r="10791" spans="2:19" ht="15.75" customHeight="1" x14ac:dyDescent="0.25">
      <c r="B10791" s="106"/>
      <c r="C10791" s="106"/>
      <c r="D10791" s="139"/>
      <c r="E10791" s="140"/>
      <c r="F10791" s="140"/>
      <c r="G10791" s="140"/>
      <c r="M10791" s="140"/>
      <c r="N10791" s="167"/>
      <c r="O10791" s="167"/>
      <c r="P10791" s="142"/>
      <c r="Q10791" s="142"/>
      <c r="R10791" s="142"/>
      <c r="S10791" s="139"/>
    </row>
    <row r="10792" spans="2:19" ht="15.75" customHeight="1" x14ac:dyDescent="0.25">
      <c r="B10792" s="106"/>
      <c r="C10792" s="106"/>
      <c r="D10792" s="139"/>
      <c r="E10792" s="140"/>
      <c r="F10792" s="140"/>
      <c r="G10792" s="140"/>
      <c r="M10792" s="140"/>
      <c r="N10792" s="167"/>
      <c r="O10792" s="167"/>
      <c r="P10792" s="142"/>
      <c r="Q10792" s="142"/>
      <c r="R10792" s="142"/>
      <c r="S10792" s="139"/>
    </row>
    <row r="10793" spans="2:19" ht="15.75" customHeight="1" x14ac:dyDescent="0.25">
      <c r="B10793" s="106"/>
      <c r="C10793" s="106"/>
      <c r="D10793" s="139"/>
      <c r="E10793" s="140"/>
      <c r="F10793" s="140"/>
      <c r="G10793" s="140"/>
      <c r="M10793" s="140"/>
      <c r="N10793" s="167"/>
      <c r="O10793" s="167"/>
      <c r="P10793" s="142"/>
      <c r="Q10793" s="142"/>
      <c r="R10793" s="142"/>
      <c r="S10793" s="139"/>
    </row>
    <row r="10794" spans="2:19" ht="15.75" customHeight="1" x14ac:dyDescent="0.25">
      <c r="B10794" s="106"/>
      <c r="C10794" s="106"/>
      <c r="D10794" s="139"/>
      <c r="E10794" s="140"/>
      <c r="F10794" s="140"/>
      <c r="G10794" s="140"/>
      <c r="M10794" s="140"/>
      <c r="N10794" s="167"/>
      <c r="O10794" s="167"/>
      <c r="P10794" s="142"/>
      <c r="Q10794" s="142"/>
      <c r="R10794" s="142"/>
      <c r="S10794" s="139"/>
    </row>
    <row r="10795" spans="2:19" ht="15.75" customHeight="1" x14ac:dyDescent="0.25">
      <c r="B10795" s="106"/>
      <c r="C10795" s="106"/>
      <c r="D10795" s="139"/>
      <c r="E10795" s="140"/>
      <c r="F10795" s="140"/>
      <c r="G10795" s="140"/>
      <c r="M10795" s="140"/>
      <c r="N10795" s="167"/>
      <c r="O10795" s="167"/>
      <c r="P10795" s="142"/>
      <c r="Q10795" s="142"/>
      <c r="R10795" s="142"/>
      <c r="S10795" s="139"/>
    </row>
    <row r="10796" spans="2:19" ht="15.75" customHeight="1" x14ac:dyDescent="0.25">
      <c r="B10796" s="106"/>
      <c r="C10796" s="106"/>
      <c r="D10796" s="139"/>
      <c r="E10796" s="140"/>
      <c r="F10796" s="140"/>
      <c r="G10796" s="140"/>
      <c r="M10796" s="140"/>
      <c r="N10796" s="167"/>
      <c r="O10796" s="167"/>
      <c r="P10796" s="142"/>
      <c r="Q10796" s="142"/>
      <c r="R10796" s="142"/>
      <c r="S10796" s="139"/>
    </row>
    <row r="10797" spans="2:19" ht="15.75" customHeight="1" x14ac:dyDescent="0.25">
      <c r="B10797" s="106"/>
      <c r="C10797" s="106"/>
      <c r="D10797" s="139"/>
      <c r="E10797" s="140"/>
      <c r="F10797" s="140"/>
      <c r="G10797" s="140"/>
      <c r="M10797" s="140"/>
      <c r="N10797" s="167"/>
      <c r="O10797" s="167"/>
      <c r="P10797" s="142"/>
      <c r="Q10797" s="142"/>
      <c r="R10797" s="142"/>
      <c r="S10797" s="139"/>
    </row>
    <row r="10798" spans="2:19" ht="15.75" customHeight="1" x14ac:dyDescent="0.25">
      <c r="B10798" s="106"/>
      <c r="C10798" s="106"/>
      <c r="D10798" s="139"/>
      <c r="E10798" s="140"/>
      <c r="F10798" s="140"/>
      <c r="G10798" s="140"/>
      <c r="M10798" s="140"/>
      <c r="N10798" s="167"/>
      <c r="O10798" s="167"/>
      <c r="P10798" s="142"/>
      <c r="Q10798" s="142"/>
      <c r="R10798" s="142"/>
      <c r="S10798" s="139"/>
    </row>
    <row r="10799" spans="2:19" ht="15.75" customHeight="1" x14ac:dyDescent="0.25">
      <c r="B10799" s="106"/>
      <c r="C10799" s="106"/>
      <c r="D10799" s="139"/>
      <c r="E10799" s="140"/>
      <c r="F10799" s="140"/>
      <c r="G10799" s="140"/>
      <c r="M10799" s="140"/>
      <c r="N10799" s="167"/>
      <c r="O10799" s="167"/>
      <c r="P10799" s="142"/>
      <c r="Q10799" s="142"/>
      <c r="R10799" s="142"/>
      <c r="S10799" s="139"/>
    </row>
    <row r="10800" spans="2:19" ht="15.75" customHeight="1" x14ac:dyDescent="0.25">
      <c r="B10800" s="106"/>
      <c r="C10800" s="106"/>
      <c r="D10800" s="139"/>
      <c r="E10800" s="140"/>
      <c r="F10800" s="140"/>
      <c r="G10800" s="140"/>
      <c r="M10800" s="140"/>
      <c r="N10800" s="167"/>
      <c r="O10800" s="167"/>
      <c r="P10800" s="142"/>
      <c r="Q10800" s="142"/>
      <c r="R10800" s="142"/>
      <c r="S10800" s="139"/>
    </row>
    <row r="10801" spans="2:19" ht="15.75" customHeight="1" x14ac:dyDescent="0.25">
      <c r="B10801" s="106"/>
      <c r="C10801" s="106"/>
      <c r="D10801" s="139"/>
      <c r="E10801" s="140"/>
      <c r="F10801" s="140"/>
      <c r="G10801" s="140"/>
      <c r="M10801" s="140"/>
      <c r="N10801" s="167"/>
      <c r="O10801" s="167"/>
      <c r="P10801" s="142"/>
      <c r="Q10801" s="142"/>
      <c r="R10801" s="142"/>
      <c r="S10801" s="139"/>
    </row>
    <row r="10802" spans="2:19" ht="15.75" customHeight="1" x14ac:dyDescent="0.25">
      <c r="B10802" s="106"/>
      <c r="C10802" s="106"/>
      <c r="D10802" s="139"/>
      <c r="E10802" s="140"/>
      <c r="F10802" s="140"/>
      <c r="G10802" s="140"/>
      <c r="M10802" s="140"/>
      <c r="N10802" s="167"/>
      <c r="O10802" s="167"/>
      <c r="P10802" s="142"/>
      <c r="Q10802" s="142"/>
      <c r="R10802" s="142"/>
      <c r="S10802" s="139"/>
    </row>
    <row r="10803" spans="2:19" ht="15.75" customHeight="1" x14ac:dyDescent="0.25">
      <c r="B10803" s="106"/>
      <c r="C10803" s="106"/>
      <c r="D10803" s="139"/>
      <c r="E10803" s="140"/>
      <c r="F10803" s="140"/>
      <c r="G10803" s="140"/>
      <c r="M10803" s="140"/>
      <c r="N10803" s="167"/>
      <c r="O10803" s="167"/>
      <c r="P10803" s="142"/>
      <c r="Q10803" s="142"/>
      <c r="R10803" s="142"/>
      <c r="S10803" s="139"/>
    </row>
    <row r="10804" spans="2:19" ht="15.75" customHeight="1" x14ac:dyDescent="0.25">
      <c r="B10804" s="106"/>
      <c r="C10804" s="106"/>
      <c r="D10804" s="139"/>
      <c r="E10804" s="140"/>
      <c r="F10804" s="140"/>
      <c r="G10804" s="140"/>
      <c r="M10804" s="140"/>
      <c r="N10804" s="167"/>
      <c r="O10804" s="167"/>
      <c r="P10804" s="142"/>
      <c r="Q10804" s="142"/>
      <c r="R10804" s="142"/>
      <c r="S10804" s="139"/>
    </row>
    <row r="10805" spans="2:19" ht="15.75" customHeight="1" x14ac:dyDescent="0.25">
      <c r="B10805" s="106"/>
      <c r="C10805" s="106"/>
      <c r="D10805" s="139"/>
      <c r="E10805" s="140"/>
      <c r="F10805" s="140"/>
      <c r="G10805" s="140"/>
      <c r="M10805" s="140"/>
      <c r="N10805" s="167"/>
      <c r="O10805" s="167"/>
      <c r="P10805" s="142"/>
      <c r="Q10805" s="142"/>
      <c r="R10805" s="142"/>
      <c r="S10805" s="139"/>
    </row>
    <row r="10806" spans="2:19" ht="15.75" customHeight="1" x14ac:dyDescent="0.25">
      <c r="B10806" s="106"/>
      <c r="C10806" s="106"/>
      <c r="D10806" s="139"/>
      <c r="E10806" s="140"/>
      <c r="F10806" s="140"/>
      <c r="G10806" s="140"/>
      <c r="M10806" s="140"/>
      <c r="N10806" s="167"/>
      <c r="O10806" s="167"/>
      <c r="P10806" s="142"/>
      <c r="Q10806" s="142"/>
      <c r="R10806" s="142"/>
      <c r="S10806" s="139"/>
    </row>
    <row r="10807" spans="2:19" ht="15.75" customHeight="1" x14ac:dyDescent="0.25">
      <c r="B10807" s="106"/>
      <c r="C10807" s="106"/>
      <c r="D10807" s="139"/>
      <c r="E10807" s="140"/>
      <c r="F10807" s="140"/>
      <c r="G10807" s="140"/>
      <c r="M10807" s="140"/>
      <c r="N10807" s="167"/>
      <c r="O10807" s="167"/>
      <c r="P10807" s="142"/>
      <c r="Q10807" s="142"/>
      <c r="R10807" s="142"/>
      <c r="S10807" s="139"/>
    </row>
    <row r="10808" spans="2:19" ht="15.75" customHeight="1" x14ac:dyDescent="0.25">
      <c r="B10808" s="106"/>
      <c r="C10808" s="106"/>
      <c r="D10808" s="139"/>
      <c r="E10808" s="140"/>
      <c r="F10808" s="140"/>
      <c r="G10808" s="140"/>
      <c r="M10808" s="140"/>
      <c r="N10808" s="167"/>
      <c r="O10808" s="167"/>
      <c r="P10808" s="142"/>
      <c r="Q10808" s="142"/>
      <c r="R10808" s="142"/>
      <c r="S10808" s="139"/>
    </row>
    <row r="10809" spans="2:19" ht="15.75" customHeight="1" x14ac:dyDescent="0.25">
      <c r="B10809" s="106"/>
      <c r="C10809" s="106"/>
      <c r="D10809" s="139"/>
      <c r="E10809" s="140"/>
      <c r="F10809" s="140"/>
      <c r="G10809" s="140"/>
      <c r="M10809" s="140"/>
      <c r="N10809" s="167"/>
      <c r="O10809" s="167"/>
      <c r="P10809" s="142"/>
      <c r="Q10809" s="142"/>
      <c r="R10809" s="142"/>
      <c r="S10809" s="139"/>
    </row>
    <row r="10810" spans="2:19" ht="15.75" customHeight="1" x14ac:dyDescent="0.25">
      <c r="B10810" s="106"/>
      <c r="C10810" s="106"/>
      <c r="D10810" s="139"/>
      <c r="E10810" s="140"/>
      <c r="F10810" s="140"/>
      <c r="G10810" s="140"/>
      <c r="M10810" s="140"/>
      <c r="N10810" s="167"/>
      <c r="O10810" s="167"/>
      <c r="P10810" s="142"/>
      <c r="Q10810" s="142"/>
      <c r="R10810" s="142"/>
      <c r="S10810" s="139"/>
    </row>
    <row r="10811" spans="2:19" ht="15.75" customHeight="1" x14ac:dyDescent="0.25">
      <c r="B10811" s="106"/>
      <c r="C10811" s="106"/>
      <c r="D10811" s="139"/>
      <c r="E10811" s="140"/>
      <c r="F10811" s="140"/>
      <c r="G10811" s="140"/>
      <c r="M10811" s="140"/>
      <c r="N10811" s="167"/>
      <c r="O10811" s="167"/>
      <c r="P10811" s="142"/>
      <c r="Q10811" s="142"/>
      <c r="R10811" s="142"/>
      <c r="S10811" s="139"/>
    </row>
    <row r="10812" spans="2:19" ht="15.75" customHeight="1" x14ac:dyDescent="0.25">
      <c r="B10812" s="106"/>
      <c r="C10812" s="106"/>
      <c r="D10812" s="139"/>
      <c r="E10812" s="140"/>
      <c r="F10812" s="140"/>
      <c r="G10812" s="140"/>
      <c r="M10812" s="140"/>
      <c r="N10812" s="167"/>
      <c r="O10812" s="167"/>
      <c r="P10812" s="142"/>
      <c r="Q10812" s="142"/>
      <c r="R10812" s="142"/>
      <c r="S10812" s="139"/>
    </row>
    <row r="10813" spans="2:19" ht="15.75" customHeight="1" x14ac:dyDescent="0.25">
      <c r="B10813" s="106"/>
      <c r="C10813" s="106"/>
      <c r="D10813" s="139"/>
      <c r="E10813" s="140"/>
      <c r="F10813" s="140"/>
      <c r="G10813" s="140"/>
      <c r="M10813" s="140"/>
      <c r="N10813" s="167"/>
      <c r="O10813" s="167"/>
      <c r="P10813" s="142"/>
      <c r="Q10813" s="142"/>
      <c r="R10813" s="142"/>
      <c r="S10813" s="139"/>
    </row>
    <row r="10814" spans="2:19" ht="15.75" customHeight="1" x14ac:dyDescent="0.25">
      <c r="B10814" s="106"/>
      <c r="C10814" s="106"/>
      <c r="D10814" s="139"/>
      <c r="E10814" s="140"/>
      <c r="F10814" s="140"/>
      <c r="G10814" s="140"/>
      <c r="M10814" s="140"/>
      <c r="N10814" s="167"/>
      <c r="O10814" s="167"/>
      <c r="P10814" s="142"/>
      <c r="Q10814" s="142"/>
      <c r="R10814" s="142"/>
      <c r="S10814" s="139"/>
    </row>
    <row r="10815" spans="2:19" ht="15.75" customHeight="1" x14ac:dyDescent="0.25">
      <c r="B10815" s="106"/>
      <c r="C10815" s="106"/>
      <c r="D10815" s="139"/>
      <c r="E10815" s="140"/>
      <c r="F10815" s="140"/>
      <c r="G10815" s="140"/>
      <c r="M10815" s="140"/>
      <c r="N10815" s="167"/>
      <c r="O10815" s="167"/>
      <c r="P10815" s="142"/>
      <c r="Q10815" s="142"/>
      <c r="R10815" s="142"/>
      <c r="S10815" s="139"/>
    </row>
    <row r="10816" spans="2:19" ht="15.75" customHeight="1" x14ac:dyDescent="0.25">
      <c r="B10816" s="106"/>
      <c r="C10816" s="106"/>
      <c r="D10816" s="139"/>
      <c r="E10816" s="140"/>
      <c r="F10816" s="140"/>
      <c r="G10816" s="140"/>
      <c r="M10816" s="140"/>
      <c r="N10816" s="167"/>
      <c r="O10816" s="167"/>
      <c r="P10816" s="142"/>
      <c r="Q10816" s="142"/>
      <c r="R10816" s="142"/>
      <c r="S10816" s="139"/>
    </row>
    <row r="10817" spans="2:19" ht="15.75" customHeight="1" x14ac:dyDescent="0.25">
      <c r="B10817" s="106"/>
      <c r="C10817" s="106"/>
      <c r="D10817" s="139"/>
      <c r="E10817" s="140"/>
      <c r="F10817" s="140"/>
      <c r="G10817" s="140"/>
      <c r="M10817" s="140"/>
      <c r="N10817" s="167"/>
      <c r="O10817" s="167"/>
      <c r="P10817" s="142"/>
      <c r="Q10817" s="142"/>
      <c r="R10817" s="142"/>
      <c r="S10817" s="139"/>
    </row>
    <row r="10818" spans="2:19" ht="15.75" customHeight="1" x14ac:dyDescent="0.25">
      <c r="B10818" s="106"/>
      <c r="C10818" s="106"/>
      <c r="D10818" s="139"/>
      <c r="E10818" s="140"/>
      <c r="F10818" s="140"/>
      <c r="G10818" s="140"/>
      <c r="M10818" s="140"/>
      <c r="N10818" s="167"/>
      <c r="O10818" s="167"/>
      <c r="P10818" s="142"/>
      <c r="Q10818" s="142"/>
      <c r="R10818" s="142"/>
      <c r="S10818" s="139"/>
    </row>
    <row r="10819" spans="2:19" ht="15.75" customHeight="1" x14ac:dyDescent="0.25">
      <c r="B10819" s="106"/>
      <c r="C10819" s="106"/>
      <c r="D10819" s="139"/>
      <c r="E10819" s="140"/>
      <c r="F10819" s="140"/>
      <c r="G10819" s="140"/>
      <c r="M10819" s="140"/>
      <c r="N10819" s="167"/>
      <c r="O10819" s="167"/>
      <c r="P10819" s="142"/>
      <c r="Q10819" s="142"/>
      <c r="R10819" s="142"/>
      <c r="S10819" s="139"/>
    </row>
    <row r="10820" spans="2:19" ht="15.75" customHeight="1" x14ac:dyDescent="0.25">
      <c r="B10820" s="106"/>
      <c r="C10820" s="106"/>
      <c r="D10820" s="139"/>
      <c r="E10820" s="140"/>
      <c r="F10820" s="140"/>
      <c r="G10820" s="140"/>
      <c r="M10820" s="140"/>
      <c r="N10820" s="167"/>
      <c r="O10820" s="167"/>
      <c r="P10820" s="142"/>
      <c r="Q10820" s="142"/>
      <c r="R10820" s="142"/>
      <c r="S10820" s="139"/>
    </row>
    <row r="10821" spans="2:19" ht="15.75" customHeight="1" x14ac:dyDescent="0.25">
      <c r="B10821" s="106"/>
      <c r="C10821" s="106"/>
      <c r="D10821" s="139"/>
      <c r="E10821" s="140"/>
      <c r="F10821" s="140"/>
      <c r="G10821" s="140"/>
      <c r="M10821" s="140"/>
      <c r="N10821" s="167"/>
      <c r="O10821" s="167"/>
      <c r="P10821" s="142"/>
      <c r="Q10821" s="142"/>
      <c r="R10821" s="142"/>
      <c r="S10821" s="139"/>
    </row>
    <row r="10822" spans="2:19" ht="15.75" customHeight="1" x14ac:dyDescent="0.25">
      <c r="B10822" s="106"/>
      <c r="C10822" s="106"/>
      <c r="D10822" s="139"/>
      <c r="E10822" s="140"/>
      <c r="F10822" s="140"/>
      <c r="G10822" s="140"/>
      <c r="M10822" s="140"/>
      <c r="N10822" s="167"/>
      <c r="O10822" s="167"/>
      <c r="P10822" s="142"/>
      <c r="Q10822" s="142"/>
      <c r="R10822" s="142"/>
      <c r="S10822" s="139"/>
    </row>
    <row r="10823" spans="2:19" ht="15.75" customHeight="1" x14ac:dyDescent="0.25">
      <c r="B10823" s="106"/>
      <c r="C10823" s="106"/>
      <c r="D10823" s="139"/>
      <c r="E10823" s="140"/>
      <c r="F10823" s="140"/>
      <c r="G10823" s="140"/>
      <c r="M10823" s="140"/>
      <c r="N10823" s="167"/>
      <c r="O10823" s="167"/>
      <c r="P10823" s="142"/>
      <c r="Q10823" s="142"/>
      <c r="R10823" s="142"/>
      <c r="S10823" s="139"/>
    </row>
    <row r="10824" spans="2:19" ht="15.75" customHeight="1" x14ac:dyDescent="0.25">
      <c r="B10824" s="106"/>
      <c r="C10824" s="106"/>
      <c r="D10824" s="139"/>
      <c r="E10824" s="140"/>
      <c r="F10824" s="140"/>
      <c r="G10824" s="140"/>
      <c r="M10824" s="140"/>
      <c r="N10824" s="167"/>
      <c r="O10824" s="167"/>
      <c r="P10824" s="142"/>
      <c r="Q10824" s="142"/>
      <c r="R10824" s="142"/>
      <c r="S10824" s="139"/>
    </row>
    <row r="10825" spans="2:19" ht="15.75" customHeight="1" x14ac:dyDescent="0.25">
      <c r="B10825" s="106"/>
      <c r="C10825" s="106"/>
      <c r="D10825" s="139"/>
      <c r="E10825" s="140"/>
      <c r="F10825" s="140"/>
      <c r="G10825" s="140"/>
      <c r="M10825" s="140"/>
      <c r="N10825" s="167"/>
      <c r="O10825" s="167"/>
      <c r="P10825" s="142"/>
      <c r="Q10825" s="142"/>
      <c r="R10825" s="142"/>
      <c r="S10825" s="139"/>
    </row>
    <row r="10826" spans="2:19" ht="15.75" customHeight="1" x14ac:dyDescent="0.25">
      <c r="B10826" s="106"/>
      <c r="C10826" s="106"/>
      <c r="D10826" s="139"/>
      <c r="E10826" s="140"/>
      <c r="F10826" s="140"/>
      <c r="G10826" s="140"/>
      <c r="M10826" s="140"/>
      <c r="N10826" s="167"/>
      <c r="O10826" s="167"/>
      <c r="P10826" s="142"/>
      <c r="Q10826" s="142"/>
      <c r="R10826" s="142"/>
      <c r="S10826" s="139"/>
    </row>
    <row r="10827" spans="2:19" ht="15.75" customHeight="1" x14ac:dyDescent="0.25">
      <c r="B10827" s="106"/>
      <c r="C10827" s="106"/>
      <c r="D10827" s="139"/>
      <c r="E10827" s="140"/>
      <c r="F10827" s="140"/>
      <c r="G10827" s="140"/>
      <c r="M10827" s="140"/>
      <c r="N10827" s="167"/>
      <c r="O10827" s="167"/>
      <c r="P10827" s="142"/>
      <c r="Q10827" s="142"/>
      <c r="R10827" s="142"/>
      <c r="S10827" s="139"/>
    </row>
    <row r="10828" spans="2:19" ht="15.75" customHeight="1" x14ac:dyDescent="0.25">
      <c r="B10828" s="106"/>
      <c r="C10828" s="106"/>
      <c r="D10828" s="139"/>
      <c r="E10828" s="140"/>
      <c r="F10828" s="140"/>
      <c r="G10828" s="140"/>
      <c r="M10828" s="140"/>
      <c r="N10828" s="167"/>
      <c r="O10828" s="167"/>
      <c r="P10828" s="142"/>
      <c r="Q10828" s="142"/>
      <c r="R10828" s="142"/>
      <c r="S10828" s="139"/>
    </row>
    <row r="10829" spans="2:19" ht="15.75" customHeight="1" x14ac:dyDescent="0.25">
      <c r="B10829" s="106"/>
      <c r="C10829" s="106"/>
      <c r="D10829" s="139"/>
      <c r="E10829" s="140"/>
      <c r="F10829" s="140"/>
      <c r="G10829" s="140"/>
      <c r="M10829" s="140"/>
      <c r="N10829" s="167"/>
      <c r="O10829" s="167"/>
      <c r="P10829" s="142"/>
      <c r="Q10829" s="142"/>
      <c r="R10829" s="142"/>
      <c r="S10829" s="139"/>
    </row>
    <row r="10830" spans="2:19" ht="15.75" customHeight="1" x14ac:dyDescent="0.25">
      <c r="B10830" s="106"/>
      <c r="C10830" s="106"/>
      <c r="D10830" s="139"/>
      <c r="E10830" s="140"/>
      <c r="F10830" s="140"/>
      <c r="G10830" s="140"/>
      <c r="M10830" s="140"/>
      <c r="N10830" s="167"/>
      <c r="O10830" s="167"/>
      <c r="P10830" s="142"/>
      <c r="Q10830" s="142"/>
      <c r="R10830" s="142"/>
      <c r="S10830" s="139"/>
    </row>
    <row r="10831" spans="2:19" ht="15.75" customHeight="1" x14ac:dyDescent="0.25">
      <c r="B10831" s="106"/>
      <c r="C10831" s="106"/>
      <c r="D10831" s="139"/>
      <c r="E10831" s="140"/>
      <c r="F10831" s="140"/>
      <c r="G10831" s="140"/>
      <c r="M10831" s="140"/>
      <c r="N10831" s="167"/>
      <c r="O10831" s="167"/>
      <c r="P10831" s="142"/>
      <c r="Q10831" s="142"/>
      <c r="R10831" s="142"/>
      <c r="S10831" s="139"/>
    </row>
    <row r="10832" spans="2:19" ht="15.75" customHeight="1" x14ac:dyDescent="0.25">
      <c r="B10832" s="106"/>
      <c r="C10832" s="106"/>
      <c r="D10832" s="139"/>
      <c r="E10832" s="140"/>
      <c r="F10832" s="140"/>
      <c r="G10832" s="140"/>
      <c r="M10832" s="140"/>
      <c r="N10832" s="167"/>
      <c r="O10832" s="167"/>
      <c r="P10832" s="142"/>
      <c r="Q10832" s="142"/>
      <c r="R10832" s="142"/>
      <c r="S10832" s="139"/>
    </row>
    <row r="10833" spans="2:19" ht="15.75" customHeight="1" x14ac:dyDescent="0.25">
      <c r="B10833" s="106"/>
      <c r="C10833" s="106"/>
      <c r="D10833" s="139"/>
      <c r="E10833" s="140"/>
      <c r="F10833" s="140"/>
      <c r="G10833" s="140"/>
      <c r="M10833" s="140"/>
      <c r="N10833" s="167"/>
      <c r="O10833" s="167"/>
      <c r="P10833" s="142"/>
      <c r="Q10833" s="142"/>
      <c r="R10833" s="142"/>
      <c r="S10833" s="139"/>
    </row>
    <row r="10834" spans="2:19" ht="15.75" customHeight="1" x14ac:dyDescent="0.25">
      <c r="B10834" s="106"/>
      <c r="C10834" s="106"/>
      <c r="D10834" s="139"/>
      <c r="E10834" s="140"/>
      <c r="F10834" s="140"/>
      <c r="G10834" s="140"/>
      <c r="M10834" s="140"/>
      <c r="N10834" s="167"/>
      <c r="O10834" s="167"/>
      <c r="P10834" s="142"/>
      <c r="Q10834" s="142"/>
      <c r="R10834" s="142"/>
      <c r="S10834" s="139"/>
    </row>
    <row r="10835" spans="2:19" ht="15.75" customHeight="1" x14ac:dyDescent="0.25">
      <c r="B10835" s="106"/>
      <c r="C10835" s="106"/>
      <c r="D10835" s="139"/>
      <c r="E10835" s="140"/>
      <c r="F10835" s="140"/>
      <c r="G10835" s="140"/>
      <c r="M10835" s="140"/>
      <c r="N10835" s="167"/>
      <c r="O10835" s="167"/>
      <c r="P10835" s="142"/>
      <c r="Q10835" s="142"/>
      <c r="R10835" s="142"/>
      <c r="S10835" s="139"/>
    </row>
    <row r="10836" spans="2:19" ht="15.75" customHeight="1" x14ac:dyDescent="0.25">
      <c r="B10836" s="106"/>
      <c r="C10836" s="106"/>
      <c r="D10836" s="139"/>
      <c r="E10836" s="140"/>
      <c r="F10836" s="140"/>
      <c r="G10836" s="140"/>
      <c r="M10836" s="140"/>
      <c r="N10836" s="167"/>
      <c r="O10836" s="167"/>
      <c r="P10836" s="142"/>
      <c r="Q10836" s="142"/>
      <c r="R10836" s="142"/>
      <c r="S10836" s="139"/>
    </row>
    <row r="10837" spans="2:19" ht="15.75" customHeight="1" x14ac:dyDescent="0.25">
      <c r="B10837" s="106"/>
      <c r="C10837" s="106"/>
      <c r="D10837" s="139"/>
      <c r="E10837" s="140"/>
      <c r="F10837" s="140"/>
      <c r="G10837" s="140"/>
      <c r="M10837" s="140"/>
      <c r="N10837" s="167"/>
      <c r="O10837" s="167"/>
      <c r="P10837" s="142"/>
      <c r="Q10837" s="142"/>
      <c r="R10837" s="142"/>
      <c r="S10837" s="139"/>
    </row>
    <row r="10838" spans="2:19" ht="15.75" customHeight="1" x14ac:dyDescent="0.25">
      <c r="B10838" s="106"/>
      <c r="C10838" s="106"/>
      <c r="D10838" s="139"/>
      <c r="E10838" s="140"/>
      <c r="F10838" s="140"/>
      <c r="G10838" s="140"/>
      <c r="M10838" s="140"/>
      <c r="N10838" s="167"/>
      <c r="O10838" s="167"/>
      <c r="P10838" s="142"/>
      <c r="Q10838" s="142"/>
      <c r="R10838" s="142"/>
      <c r="S10838" s="139"/>
    </row>
    <row r="10839" spans="2:19" ht="15.75" customHeight="1" x14ac:dyDescent="0.25">
      <c r="B10839" s="106"/>
      <c r="C10839" s="106"/>
      <c r="D10839" s="139"/>
      <c r="E10839" s="140"/>
      <c r="F10839" s="140"/>
      <c r="G10839" s="140"/>
      <c r="M10839" s="140"/>
      <c r="N10839" s="167"/>
      <c r="O10839" s="167"/>
      <c r="P10839" s="142"/>
      <c r="Q10839" s="142"/>
      <c r="R10839" s="142"/>
      <c r="S10839" s="139"/>
    </row>
    <row r="10840" spans="2:19" ht="15.75" customHeight="1" x14ac:dyDescent="0.25">
      <c r="B10840" s="106"/>
      <c r="C10840" s="106"/>
      <c r="D10840" s="139"/>
      <c r="E10840" s="140"/>
      <c r="F10840" s="140"/>
      <c r="G10840" s="140"/>
      <c r="M10840" s="140"/>
      <c r="N10840" s="167"/>
      <c r="O10840" s="167"/>
      <c r="P10840" s="142"/>
      <c r="Q10840" s="142"/>
      <c r="R10840" s="142"/>
      <c r="S10840" s="139"/>
    </row>
    <row r="10841" spans="2:19" ht="15.75" customHeight="1" x14ac:dyDescent="0.25">
      <c r="B10841" s="106"/>
      <c r="C10841" s="106"/>
      <c r="D10841" s="139"/>
      <c r="E10841" s="140"/>
      <c r="F10841" s="140"/>
      <c r="G10841" s="140"/>
      <c r="M10841" s="140"/>
      <c r="N10841" s="167"/>
      <c r="O10841" s="167"/>
      <c r="P10841" s="142"/>
      <c r="Q10841" s="142"/>
      <c r="R10841" s="142"/>
      <c r="S10841" s="139"/>
    </row>
    <row r="10842" spans="2:19" ht="15.75" customHeight="1" x14ac:dyDescent="0.25">
      <c r="B10842" s="106"/>
      <c r="C10842" s="106"/>
      <c r="D10842" s="139"/>
      <c r="E10842" s="140"/>
      <c r="F10842" s="140"/>
      <c r="G10842" s="140"/>
      <c r="M10842" s="140"/>
      <c r="N10842" s="167"/>
      <c r="O10842" s="167"/>
      <c r="P10842" s="142"/>
      <c r="Q10842" s="142"/>
      <c r="R10842" s="142"/>
      <c r="S10842" s="139"/>
    </row>
    <row r="10843" spans="2:19" ht="15.75" customHeight="1" x14ac:dyDescent="0.25">
      <c r="B10843" s="106"/>
      <c r="C10843" s="106"/>
      <c r="D10843" s="139"/>
      <c r="E10843" s="140"/>
      <c r="F10843" s="140"/>
      <c r="G10843" s="140"/>
      <c r="M10843" s="140"/>
      <c r="N10843" s="167"/>
      <c r="O10843" s="167"/>
      <c r="P10843" s="142"/>
      <c r="Q10843" s="142"/>
      <c r="R10843" s="142"/>
      <c r="S10843" s="139"/>
    </row>
    <row r="10844" spans="2:19" ht="15.75" customHeight="1" x14ac:dyDescent="0.25">
      <c r="B10844" s="106"/>
      <c r="C10844" s="106"/>
      <c r="D10844" s="139"/>
      <c r="E10844" s="140"/>
      <c r="F10844" s="140"/>
      <c r="G10844" s="140"/>
      <c r="M10844" s="140"/>
      <c r="N10844" s="167"/>
      <c r="O10844" s="167"/>
      <c r="P10844" s="142"/>
      <c r="Q10844" s="142"/>
      <c r="R10844" s="142"/>
      <c r="S10844" s="139"/>
    </row>
    <row r="10845" spans="2:19" ht="15.75" customHeight="1" x14ac:dyDescent="0.25">
      <c r="B10845" s="106"/>
      <c r="C10845" s="106"/>
      <c r="D10845" s="139"/>
      <c r="E10845" s="140"/>
      <c r="F10845" s="140"/>
      <c r="G10845" s="140"/>
      <c r="M10845" s="140"/>
      <c r="N10845" s="167"/>
      <c r="O10845" s="167"/>
      <c r="P10845" s="142"/>
      <c r="Q10845" s="142"/>
      <c r="R10845" s="142"/>
      <c r="S10845" s="139"/>
    </row>
    <row r="10846" spans="2:19" ht="15.75" customHeight="1" x14ac:dyDescent="0.25">
      <c r="B10846" s="106"/>
      <c r="C10846" s="106"/>
      <c r="D10846" s="139"/>
      <c r="E10846" s="140"/>
      <c r="F10846" s="140"/>
      <c r="G10846" s="140"/>
      <c r="M10846" s="140"/>
      <c r="N10846" s="167"/>
      <c r="O10846" s="167"/>
      <c r="P10846" s="142"/>
      <c r="Q10846" s="142"/>
      <c r="R10846" s="142"/>
      <c r="S10846" s="139"/>
    </row>
    <row r="10847" spans="2:19" ht="15.75" customHeight="1" x14ac:dyDescent="0.25">
      <c r="B10847" s="106"/>
      <c r="C10847" s="106"/>
      <c r="D10847" s="139"/>
      <c r="E10847" s="140"/>
      <c r="F10847" s="140"/>
      <c r="G10847" s="140"/>
      <c r="M10847" s="140"/>
      <c r="N10847" s="167"/>
      <c r="O10847" s="167"/>
      <c r="P10847" s="142"/>
      <c r="Q10847" s="142"/>
      <c r="R10847" s="142"/>
      <c r="S10847" s="139"/>
    </row>
    <row r="10848" spans="2:19" ht="15.75" customHeight="1" x14ac:dyDescent="0.25">
      <c r="B10848" s="106"/>
      <c r="C10848" s="106"/>
      <c r="D10848" s="139"/>
      <c r="E10848" s="140"/>
      <c r="F10848" s="140"/>
      <c r="G10848" s="140"/>
      <c r="M10848" s="140"/>
      <c r="N10848" s="167"/>
      <c r="O10848" s="167"/>
      <c r="P10848" s="142"/>
      <c r="Q10848" s="142"/>
      <c r="R10848" s="142"/>
      <c r="S10848" s="139"/>
    </row>
    <row r="10849" spans="2:19" ht="15.75" customHeight="1" x14ac:dyDescent="0.25">
      <c r="B10849" s="106"/>
      <c r="C10849" s="106"/>
      <c r="D10849" s="139"/>
      <c r="E10849" s="140"/>
      <c r="F10849" s="140"/>
      <c r="G10849" s="140"/>
      <c r="M10849" s="140"/>
      <c r="N10849" s="167"/>
      <c r="O10849" s="167"/>
      <c r="P10849" s="142"/>
      <c r="Q10849" s="142"/>
      <c r="R10849" s="142"/>
      <c r="S10849" s="139"/>
    </row>
    <row r="10850" spans="2:19" ht="15.75" customHeight="1" x14ac:dyDescent="0.25">
      <c r="B10850" s="106"/>
      <c r="C10850" s="106"/>
      <c r="D10850" s="139"/>
      <c r="E10850" s="140"/>
      <c r="F10850" s="140"/>
      <c r="G10850" s="140"/>
      <c r="M10850" s="140"/>
      <c r="N10850" s="167"/>
      <c r="O10850" s="167"/>
      <c r="P10850" s="142"/>
      <c r="Q10850" s="142"/>
      <c r="R10850" s="142"/>
      <c r="S10850" s="139"/>
    </row>
    <row r="10851" spans="2:19" ht="15.75" customHeight="1" x14ac:dyDescent="0.25">
      <c r="B10851" s="106"/>
      <c r="C10851" s="106"/>
      <c r="D10851" s="139"/>
      <c r="E10851" s="140"/>
      <c r="F10851" s="140"/>
      <c r="G10851" s="140"/>
      <c r="M10851" s="140"/>
      <c r="N10851" s="167"/>
      <c r="O10851" s="167"/>
      <c r="P10851" s="142"/>
      <c r="Q10851" s="142"/>
      <c r="R10851" s="142"/>
      <c r="S10851" s="139"/>
    </row>
    <row r="10852" spans="2:19" ht="15.75" customHeight="1" x14ac:dyDescent="0.25">
      <c r="B10852" s="106"/>
      <c r="C10852" s="106"/>
      <c r="D10852" s="139"/>
      <c r="E10852" s="140"/>
      <c r="F10852" s="140"/>
      <c r="G10852" s="140"/>
      <c r="M10852" s="140"/>
      <c r="N10852" s="167"/>
      <c r="O10852" s="167"/>
      <c r="P10852" s="142"/>
      <c r="Q10852" s="142"/>
      <c r="R10852" s="142"/>
      <c r="S10852" s="139"/>
    </row>
    <row r="10853" spans="2:19" ht="15.75" customHeight="1" x14ac:dyDescent="0.25">
      <c r="B10853" s="106"/>
      <c r="C10853" s="106"/>
      <c r="D10853" s="139"/>
      <c r="E10853" s="140"/>
      <c r="F10853" s="140"/>
      <c r="G10853" s="140"/>
      <c r="M10853" s="140"/>
      <c r="N10853" s="167"/>
      <c r="O10853" s="167"/>
      <c r="P10853" s="142"/>
      <c r="Q10853" s="142"/>
      <c r="R10853" s="142"/>
      <c r="S10853" s="139"/>
    </row>
    <row r="10854" spans="2:19" ht="15.75" customHeight="1" x14ac:dyDescent="0.25">
      <c r="B10854" s="106"/>
      <c r="C10854" s="106"/>
      <c r="D10854" s="139"/>
      <c r="E10854" s="140"/>
      <c r="F10854" s="140"/>
      <c r="G10854" s="140"/>
      <c r="M10854" s="140"/>
      <c r="N10854" s="167"/>
      <c r="O10854" s="167"/>
      <c r="P10854" s="142"/>
      <c r="Q10854" s="142"/>
      <c r="R10854" s="142"/>
      <c r="S10854" s="139"/>
    </row>
    <row r="10855" spans="2:19" ht="15.75" customHeight="1" x14ac:dyDescent="0.25">
      <c r="B10855" s="106"/>
      <c r="C10855" s="106"/>
      <c r="D10855" s="139"/>
      <c r="E10855" s="140"/>
      <c r="F10855" s="140"/>
      <c r="G10855" s="140"/>
      <c r="M10855" s="140"/>
      <c r="N10855" s="167"/>
      <c r="O10855" s="167"/>
      <c r="P10855" s="142"/>
      <c r="Q10855" s="142"/>
      <c r="R10855" s="142"/>
      <c r="S10855" s="139"/>
    </row>
    <row r="10856" spans="2:19" ht="15.75" customHeight="1" x14ac:dyDescent="0.25">
      <c r="B10856" s="106"/>
      <c r="C10856" s="106"/>
      <c r="D10856" s="139"/>
      <c r="E10856" s="140"/>
      <c r="F10856" s="140"/>
      <c r="G10856" s="140"/>
      <c r="M10856" s="140"/>
      <c r="N10856" s="167"/>
      <c r="O10856" s="167"/>
      <c r="P10856" s="142"/>
      <c r="Q10856" s="142"/>
      <c r="R10856" s="142"/>
      <c r="S10856" s="139"/>
    </row>
    <row r="10857" spans="2:19" ht="15.75" customHeight="1" x14ac:dyDescent="0.25">
      <c r="B10857" s="106"/>
      <c r="C10857" s="106"/>
      <c r="D10857" s="139"/>
      <c r="E10857" s="140"/>
      <c r="F10857" s="140"/>
      <c r="G10857" s="140"/>
      <c r="M10857" s="140"/>
      <c r="N10857" s="167"/>
      <c r="O10857" s="167"/>
      <c r="P10857" s="142"/>
      <c r="Q10857" s="142"/>
      <c r="R10857" s="142"/>
      <c r="S10857" s="139"/>
    </row>
    <row r="10858" spans="2:19" ht="15.75" customHeight="1" x14ac:dyDescent="0.25">
      <c r="B10858" s="106"/>
      <c r="C10858" s="106"/>
      <c r="D10858" s="139"/>
      <c r="E10858" s="140"/>
      <c r="F10858" s="140"/>
      <c r="G10858" s="140"/>
      <c r="M10858" s="140"/>
      <c r="N10858" s="167"/>
      <c r="O10858" s="167"/>
      <c r="P10858" s="142"/>
      <c r="Q10858" s="142"/>
      <c r="R10858" s="142"/>
      <c r="S10858" s="139"/>
    </row>
    <row r="10859" spans="2:19" ht="15.75" customHeight="1" x14ac:dyDescent="0.25">
      <c r="B10859" s="106"/>
      <c r="C10859" s="106"/>
      <c r="D10859" s="139"/>
      <c r="E10859" s="140"/>
      <c r="F10859" s="140"/>
      <c r="G10859" s="140"/>
      <c r="M10859" s="140"/>
      <c r="N10859" s="167"/>
      <c r="O10859" s="167"/>
      <c r="P10859" s="142"/>
      <c r="Q10859" s="142"/>
      <c r="R10859" s="142"/>
      <c r="S10859" s="139"/>
    </row>
    <row r="10860" spans="2:19" ht="15.75" customHeight="1" x14ac:dyDescent="0.25">
      <c r="B10860" s="106"/>
      <c r="C10860" s="106"/>
      <c r="D10860" s="139"/>
      <c r="E10860" s="140"/>
      <c r="F10860" s="140"/>
      <c r="G10860" s="140"/>
      <c r="M10860" s="140"/>
      <c r="N10860" s="167"/>
      <c r="O10860" s="167"/>
      <c r="P10860" s="142"/>
      <c r="Q10860" s="142"/>
      <c r="R10860" s="142"/>
      <c r="S10860" s="139"/>
    </row>
    <row r="10861" spans="2:19" ht="15.75" customHeight="1" x14ac:dyDescent="0.25">
      <c r="B10861" s="106"/>
      <c r="C10861" s="106"/>
      <c r="D10861" s="139"/>
      <c r="E10861" s="140"/>
      <c r="F10861" s="140"/>
      <c r="G10861" s="140"/>
      <c r="M10861" s="140"/>
      <c r="N10861" s="167"/>
      <c r="O10861" s="167"/>
      <c r="P10861" s="142"/>
      <c r="Q10861" s="142"/>
      <c r="R10861" s="142"/>
      <c r="S10861" s="139"/>
    </row>
    <row r="10862" spans="2:19" ht="15.75" customHeight="1" x14ac:dyDescent="0.25">
      <c r="B10862" s="106"/>
      <c r="C10862" s="106"/>
      <c r="D10862" s="139"/>
      <c r="E10862" s="140"/>
      <c r="F10862" s="140"/>
      <c r="G10862" s="140"/>
      <c r="M10862" s="140"/>
      <c r="N10862" s="167"/>
      <c r="O10862" s="167"/>
      <c r="P10862" s="142"/>
      <c r="Q10862" s="142"/>
      <c r="R10862" s="142"/>
      <c r="S10862" s="139"/>
    </row>
    <row r="10863" spans="2:19" ht="15.75" customHeight="1" x14ac:dyDescent="0.25">
      <c r="B10863" s="106"/>
      <c r="C10863" s="106"/>
      <c r="D10863" s="139"/>
      <c r="E10863" s="140"/>
      <c r="F10863" s="140"/>
      <c r="G10863" s="140"/>
      <c r="M10863" s="140"/>
      <c r="N10863" s="167"/>
      <c r="O10863" s="167"/>
      <c r="P10863" s="142"/>
      <c r="Q10863" s="142"/>
      <c r="R10863" s="142"/>
      <c r="S10863" s="139"/>
    </row>
    <row r="10864" spans="2:19" ht="15.75" customHeight="1" x14ac:dyDescent="0.25">
      <c r="B10864" s="106"/>
      <c r="C10864" s="106"/>
      <c r="D10864" s="139"/>
      <c r="E10864" s="140"/>
      <c r="F10864" s="140"/>
      <c r="G10864" s="140"/>
      <c r="M10864" s="140"/>
      <c r="N10864" s="167"/>
      <c r="O10864" s="167"/>
      <c r="P10864" s="142"/>
      <c r="Q10864" s="142"/>
      <c r="R10864" s="142"/>
      <c r="S10864" s="139"/>
    </row>
    <row r="10865" spans="2:19" ht="15.75" customHeight="1" x14ac:dyDescent="0.25">
      <c r="B10865" s="106"/>
      <c r="C10865" s="106"/>
      <c r="D10865" s="139"/>
      <c r="E10865" s="140"/>
      <c r="F10865" s="140"/>
      <c r="G10865" s="140"/>
      <c r="M10865" s="140"/>
      <c r="N10865" s="167"/>
      <c r="O10865" s="167"/>
      <c r="P10865" s="142"/>
      <c r="Q10865" s="142"/>
      <c r="R10865" s="142"/>
      <c r="S10865" s="139"/>
    </row>
    <row r="10866" spans="2:19" ht="15.75" customHeight="1" x14ac:dyDescent="0.25">
      <c r="B10866" s="106"/>
      <c r="C10866" s="106"/>
      <c r="D10866" s="139"/>
      <c r="E10866" s="140"/>
      <c r="F10866" s="140"/>
      <c r="G10866" s="140"/>
      <c r="M10866" s="140"/>
      <c r="N10866" s="167"/>
      <c r="O10866" s="167"/>
      <c r="P10866" s="142"/>
      <c r="Q10866" s="142"/>
      <c r="R10866" s="142"/>
      <c r="S10866" s="139"/>
    </row>
    <row r="10867" spans="2:19" ht="15.75" customHeight="1" x14ac:dyDescent="0.25">
      <c r="B10867" s="106"/>
      <c r="C10867" s="106"/>
      <c r="D10867" s="139"/>
      <c r="E10867" s="140"/>
      <c r="F10867" s="140"/>
      <c r="G10867" s="140"/>
      <c r="M10867" s="140"/>
      <c r="N10867" s="167"/>
      <c r="O10867" s="167"/>
      <c r="P10867" s="142"/>
      <c r="Q10867" s="142"/>
      <c r="R10867" s="142"/>
      <c r="S10867" s="139"/>
    </row>
    <row r="10868" spans="2:19" ht="15.75" customHeight="1" x14ac:dyDescent="0.25">
      <c r="B10868" s="106"/>
      <c r="C10868" s="106"/>
      <c r="D10868" s="139"/>
      <c r="E10868" s="140"/>
      <c r="F10868" s="140"/>
      <c r="G10868" s="140"/>
      <c r="M10868" s="140"/>
      <c r="N10868" s="167"/>
      <c r="O10868" s="167"/>
      <c r="P10868" s="142"/>
      <c r="Q10868" s="142"/>
      <c r="R10868" s="142"/>
      <c r="S10868" s="139"/>
    </row>
    <row r="10869" spans="2:19" ht="15.75" customHeight="1" x14ac:dyDescent="0.25">
      <c r="B10869" s="106"/>
      <c r="C10869" s="106"/>
      <c r="D10869" s="139"/>
      <c r="E10869" s="140"/>
      <c r="F10869" s="140"/>
      <c r="G10869" s="140"/>
      <c r="M10869" s="140"/>
      <c r="N10869" s="167"/>
      <c r="O10869" s="167"/>
      <c r="P10869" s="142"/>
      <c r="Q10869" s="142"/>
      <c r="R10869" s="142"/>
      <c r="S10869" s="139"/>
    </row>
    <row r="10870" spans="2:19" ht="15.75" customHeight="1" x14ac:dyDescent="0.25">
      <c r="B10870" s="106"/>
      <c r="C10870" s="106"/>
      <c r="D10870" s="139"/>
      <c r="E10870" s="140"/>
      <c r="F10870" s="140"/>
      <c r="G10870" s="140"/>
      <c r="M10870" s="140"/>
      <c r="N10870" s="167"/>
      <c r="O10870" s="167"/>
      <c r="P10870" s="142"/>
      <c r="Q10870" s="142"/>
      <c r="R10870" s="142"/>
      <c r="S10870" s="139"/>
    </row>
    <row r="10871" spans="2:19" ht="15.75" customHeight="1" x14ac:dyDescent="0.25">
      <c r="B10871" s="106"/>
      <c r="C10871" s="106"/>
      <c r="D10871" s="139"/>
      <c r="E10871" s="140"/>
      <c r="F10871" s="140"/>
      <c r="G10871" s="140"/>
      <c r="M10871" s="140"/>
      <c r="N10871" s="167"/>
      <c r="O10871" s="167"/>
      <c r="P10871" s="142"/>
      <c r="Q10871" s="142"/>
      <c r="R10871" s="142"/>
      <c r="S10871" s="139"/>
    </row>
    <row r="10872" spans="2:19" ht="15.75" customHeight="1" x14ac:dyDescent="0.25">
      <c r="B10872" s="106"/>
      <c r="C10872" s="106"/>
      <c r="D10872" s="139"/>
      <c r="E10872" s="140"/>
      <c r="F10872" s="140"/>
      <c r="G10872" s="140"/>
      <c r="M10872" s="140"/>
      <c r="N10872" s="167"/>
      <c r="O10872" s="167"/>
      <c r="P10872" s="142"/>
      <c r="Q10872" s="142"/>
      <c r="R10872" s="142"/>
      <c r="S10872" s="139"/>
    </row>
    <row r="10873" spans="2:19" ht="15.75" customHeight="1" x14ac:dyDescent="0.25">
      <c r="B10873" s="106"/>
      <c r="C10873" s="106"/>
      <c r="D10873" s="139"/>
      <c r="E10873" s="140"/>
      <c r="F10873" s="140"/>
      <c r="G10873" s="140"/>
      <c r="M10873" s="140"/>
      <c r="N10873" s="167"/>
      <c r="O10873" s="167"/>
      <c r="P10873" s="142"/>
      <c r="Q10873" s="142"/>
      <c r="R10873" s="142"/>
      <c r="S10873" s="139"/>
    </row>
    <row r="10874" spans="2:19" ht="15.75" customHeight="1" x14ac:dyDescent="0.25">
      <c r="B10874" s="106"/>
      <c r="C10874" s="106"/>
      <c r="D10874" s="139"/>
      <c r="E10874" s="140"/>
      <c r="F10874" s="140"/>
      <c r="G10874" s="140"/>
      <c r="M10874" s="140"/>
      <c r="N10874" s="167"/>
      <c r="O10874" s="167"/>
      <c r="P10874" s="142"/>
      <c r="Q10874" s="142"/>
      <c r="R10874" s="142"/>
      <c r="S10874" s="139"/>
    </row>
    <row r="10875" spans="2:19" ht="15.75" customHeight="1" x14ac:dyDescent="0.25">
      <c r="B10875" s="106"/>
      <c r="C10875" s="106"/>
      <c r="D10875" s="139"/>
      <c r="E10875" s="140"/>
      <c r="F10875" s="140"/>
      <c r="G10875" s="140"/>
      <c r="M10875" s="140"/>
      <c r="N10875" s="167"/>
      <c r="O10875" s="167"/>
      <c r="P10875" s="142"/>
      <c r="Q10875" s="142"/>
      <c r="R10875" s="142"/>
      <c r="S10875" s="139"/>
    </row>
    <row r="10876" spans="2:19" ht="15.75" customHeight="1" x14ac:dyDescent="0.25">
      <c r="B10876" s="106"/>
      <c r="C10876" s="106"/>
      <c r="D10876" s="139"/>
      <c r="E10876" s="140"/>
      <c r="F10876" s="140"/>
      <c r="G10876" s="140"/>
      <c r="M10876" s="140"/>
      <c r="N10876" s="167"/>
      <c r="O10876" s="167"/>
      <c r="P10876" s="142"/>
      <c r="Q10876" s="142"/>
      <c r="R10876" s="142"/>
      <c r="S10876" s="139"/>
    </row>
    <row r="10877" spans="2:19" ht="15.75" customHeight="1" x14ac:dyDescent="0.25">
      <c r="B10877" s="106"/>
      <c r="C10877" s="106"/>
      <c r="D10877" s="139"/>
      <c r="E10877" s="140"/>
      <c r="F10877" s="140"/>
      <c r="G10877" s="140"/>
      <c r="M10877" s="140"/>
      <c r="N10877" s="167"/>
      <c r="O10877" s="167"/>
      <c r="P10877" s="142"/>
      <c r="Q10877" s="142"/>
      <c r="R10877" s="142"/>
      <c r="S10877" s="139"/>
    </row>
    <row r="10878" spans="2:19" ht="15.75" customHeight="1" x14ac:dyDescent="0.25">
      <c r="B10878" s="106"/>
      <c r="C10878" s="106"/>
      <c r="D10878" s="139"/>
      <c r="E10878" s="140"/>
      <c r="F10878" s="140"/>
      <c r="G10878" s="140"/>
      <c r="M10878" s="140"/>
      <c r="N10878" s="167"/>
      <c r="O10878" s="167"/>
      <c r="P10878" s="142"/>
      <c r="Q10878" s="142"/>
      <c r="R10878" s="142"/>
      <c r="S10878" s="139"/>
    </row>
    <row r="10879" spans="2:19" ht="15.75" customHeight="1" x14ac:dyDescent="0.25">
      <c r="B10879" s="106"/>
      <c r="C10879" s="106"/>
      <c r="D10879" s="139"/>
      <c r="E10879" s="140"/>
      <c r="F10879" s="140"/>
      <c r="G10879" s="140"/>
      <c r="M10879" s="140"/>
      <c r="N10879" s="167"/>
      <c r="O10879" s="167"/>
      <c r="P10879" s="142"/>
      <c r="Q10879" s="142"/>
      <c r="R10879" s="142"/>
      <c r="S10879" s="139"/>
    </row>
    <row r="10880" spans="2:19" ht="15.75" customHeight="1" x14ac:dyDescent="0.25">
      <c r="B10880" s="106"/>
      <c r="C10880" s="106"/>
      <c r="D10880" s="139"/>
      <c r="E10880" s="140"/>
      <c r="F10880" s="140"/>
      <c r="G10880" s="140"/>
      <c r="M10880" s="140"/>
      <c r="N10880" s="167"/>
      <c r="O10880" s="167"/>
      <c r="P10880" s="142"/>
      <c r="Q10880" s="142"/>
      <c r="R10880" s="142"/>
      <c r="S10880" s="139"/>
    </row>
    <row r="10881" spans="2:19" ht="15.75" customHeight="1" x14ac:dyDescent="0.25">
      <c r="B10881" s="106"/>
      <c r="C10881" s="106"/>
      <c r="D10881" s="139"/>
      <c r="E10881" s="140"/>
      <c r="F10881" s="140"/>
      <c r="G10881" s="140"/>
      <c r="M10881" s="140"/>
      <c r="N10881" s="167"/>
      <c r="O10881" s="167"/>
      <c r="P10881" s="142"/>
      <c r="Q10881" s="142"/>
      <c r="R10881" s="142"/>
      <c r="S10881" s="139"/>
    </row>
    <row r="10882" spans="2:19" ht="15.75" customHeight="1" x14ac:dyDescent="0.25">
      <c r="B10882" s="106"/>
      <c r="C10882" s="106"/>
      <c r="D10882" s="139"/>
      <c r="E10882" s="140"/>
      <c r="F10882" s="140"/>
      <c r="G10882" s="140"/>
      <c r="M10882" s="140"/>
      <c r="N10882" s="167"/>
      <c r="O10882" s="167"/>
      <c r="P10882" s="142"/>
      <c r="Q10882" s="142"/>
      <c r="R10882" s="142"/>
      <c r="S10882" s="139"/>
    </row>
    <row r="10883" spans="2:19" ht="15.75" customHeight="1" x14ac:dyDescent="0.25">
      <c r="B10883" s="106"/>
      <c r="C10883" s="106"/>
      <c r="D10883" s="139"/>
      <c r="E10883" s="140"/>
      <c r="F10883" s="140"/>
      <c r="G10883" s="140"/>
      <c r="M10883" s="140"/>
      <c r="N10883" s="167"/>
      <c r="O10883" s="167"/>
      <c r="P10883" s="142"/>
      <c r="Q10883" s="142"/>
      <c r="R10883" s="142"/>
      <c r="S10883" s="139"/>
    </row>
    <row r="10884" spans="2:19" ht="15.75" customHeight="1" x14ac:dyDescent="0.25">
      <c r="B10884" s="106"/>
      <c r="C10884" s="106"/>
      <c r="D10884" s="139"/>
      <c r="E10884" s="140"/>
      <c r="F10884" s="140"/>
      <c r="G10884" s="140"/>
      <c r="M10884" s="140"/>
      <c r="N10884" s="167"/>
      <c r="O10884" s="167"/>
      <c r="P10884" s="142"/>
      <c r="Q10884" s="142"/>
      <c r="R10884" s="142"/>
      <c r="S10884" s="139"/>
    </row>
    <row r="10885" spans="2:19" ht="15.75" customHeight="1" x14ac:dyDescent="0.25">
      <c r="B10885" s="106"/>
      <c r="C10885" s="106"/>
      <c r="D10885" s="139"/>
      <c r="E10885" s="140"/>
      <c r="F10885" s="140"/>
      <c r="G10885" s="140"/>
      <c r="M10885" s="140"/>
      <c r="N10885" s="167"/>
      <c r="O10885" s="167"/>
      <c r="P10885" s="142"/>
      <c r="Q10885" s="142"/>
      <c r="R10885" s="142"/>
      <c r="S10885" s="139"/>
    </row>
    <row r="10886" spans="2:19" ht="15.75" customHeight="1" x14ac:dyDescent="0.25">
      <c r="B10886" s="106"/>
      <c r="C10886" s="106"/>
      <c r="D10886" s="139"/>
      <c r="E10886" s="140"/>
      <c r="F10886" s="140"/>
      <c r="G10886" s="140"/>
      <c r="M10886" s="140"/>
      <c r="N10886" s="167"/>
      <c r="O10886" s="167"/>
      <c r="P10886" s="142"/>
      <c r="Q10886" s="142"/>
      <c r="R10886" s="142"/>
      <c r="S10886" s="139"/>
    </row>
    <row r="10887" spans="2:19" ht="15.75" customHeight="1" x14ac:dyDescent="0.25">
      <c r="B10887" s="106"/>
      <c r="C10887" s="106"/>
      <c r="D10887" s="139"/>
      <c r="E10887" s="140"/>
      <c r="F10887" s="140"/>
      <c r="G10887" s="140"/>
      <c r="M10887" s="140"/>
      <c r="N10887" s="167"/>
      <c r="O10887" s="167"/>
      <c r="P10887" s="142"/>
      <c r="Q10887" s="142"/>
      <c r="R10887" s="142"/>
      <c r="S10887" s="139"/>
    </row>
    <row r="10888" spans="2:19" ht="15.75" customHeight="1" x14ac:dyDescent="0.25">
      <c r="B10888" s="106"/>
      <c r="C10888" s="106"/>
      <c r="D10888" s="139"/>
      <c r="E10888" s="140"/>
      <c r="F10888" s="140"/>
      <c r="G10888" s="140"/>
      <c r="M10888" s="140"/>
      <c r="N10888" s="167"/>
      <c r="O10888" s="167"/>
      <c r="P10888" s="142"/>
      <c r="Q10888" s="142"/>
      <c r="R10888" s="142"/>
      <c r="S10888" s="139"/>
    </row>
    <row r="10889" spans="2:19" ht="15.75" customHeight="1" x14ac:dyDescent="0.25">
      <c r="B10889" s="106"/>
      <c r="C10889" s="106"/>
      <c r="D10889" s="139"/>
      <c r="E10889" s="140"/>
      <c r="F10889" s="140"/>
      <c r="G10889" s="140"/>
      <c r="M10889" s="140"/>
      <c r="N10889" s="167"/>
      <c r="O10889" s="167"/>
      <c r="P10889" s="142"/>
      <c r="Q10889" s="142"/>
      <c r="R10889" s="142"/>
      <c r="S10889" s="139"/>
    </row>
    <row r="10890" spans="2:19" ht="15.75" customHeight="1" x14ac:dyDescent="0.25">
      <c r="B10890" s="106"/>
      <c r="C10890" s="106"/>
      <c r="D10890" s="139"/>
      <c r="E10890" s="140"/>
      <c r="F10890" s="140"/>
      <c r="G10890" s="140"/>
      <c r="M10890" s="140"/>
      <c r="N10890" s="167"/>
      <c r="O10890" s="167"/>
      <c r="P10890" s="142"/>
      <c r="Q10890" s="142"/>
      <c r="R10890" s="142"/>
      <c r="S10890" s="139"/>
    </row>
    <row r="10891" spans="2:19" ht="15.75" customHeight="1" x14ac:dyDescent="0.25">
      <c r="B10891" s="106"/>
      <c r="C10891" s="106"/>
      <c r="D10891" s="139"/>
      <c r="E10891" s="140"/>
      <c r="F10891" s="140"/>
      <c r="G10891" s="140"/>
      <c r="M10891" s="140"/>
      <c r="N10891" s="167"/>
      <c r="O10891" s="167"/>
      <c r="P10891" s="142"/>
      <c r="Q10891" s="142"/>
      <c r="R10891" s="142"/>
      <c r="S10891" s="139"/>
    </row>
    <row r="10892" spans="2:19" ht="15.75" customHeight="1" x14ac:dyDescent="0.25">
      <c r="B10892" s="106"/>
      <c r="C10892" s="106"/>
      <c r="D10892" s="139"/>
      <c r="E10892" s="140"/>
      <c r="F10892" s="140"/>
      <c r="G10892" s="140"/>
      <c r="M10892" s="140"/>
      <c r="N10892" s="167"/>
      <c r="O10892" s="167"/>
      <c r="P10892" s="142"/>
      <c r="Q10892" s="142"/>
      <c r="R10892" s="142"/>
      <c r="S10892" s="139"/>
    </row>
    <row r="10893" spans="2:19" ht="15.75" customHeight="1" x14ac:dyDescent="0.25">
      <c r="B10893" s="106"/>
      <c r="C10893" s="106"/>
      <c r="D10893" s="139"/>
      <c r="E10893" s="140"/>
      <c r="F10893" s="140"/>
      <c r="G10893" s="140"/>
      <c r="M10893" s="140"/>
      <c r="N10893" s="167"/>
      <c r="O10893" s="167"/>
      <c r="P10893" s="142"/>
      <c r="Q10893" s="142"/>
      <c r="R10893" s="142"/>
      <c r="S10893" s="139"/>
    </row>
    <row r="10894" spans="2:19" ht="15.75" customHeight="1" x14ac:dyDescent="0.25">
      <c r="B10894" s="106"/>
      <c r="C10894" s="106"/>
      <c r="D10894" s="139"/>
      <c r="E10894" s="140"/>
      <c r="F10894" s="140"/>
      <c r="G10894" s="140"/>
      <c r="M10894" s="140"/>
      <c r="N10894" s="167"/>
      <c r="O10894" s="167"/>
      <c r="P10894" s="142"/>
      <c r="Q10894" s="142"/>
      <c r="R10894" s="142"/>
      <c r="S10894" s="139"/>
    </row>
    <row r="10895" spans="2:19" ht="15.75" customHeight="1" x14ac:dyDescent="0.25">
      <c r="B10895" s="106"/>
      <c r="C10895" s="106"/>
      <c r="D10895" s="139"/>
      <c r="E10895" s="140"/>
      <c r="F10895" s="140"/>
      <c r="G10895" s="140"/>
      <c r="M10895" s="140"/>
      <c r="N10895" s="167"/>
      <c r="O10895" s="167"/>
      <c r="P10895" s="142"/>
      <c r="Q10895" s="142"/>
      <c r="R10895" s="142"/>
      <c r="S10895" s="139"/>
    </row>
    <row r="10896" spans="2:19" ht="15.75" customHeight="1" x14ac:dyDescent="0.25">
      <c r="B10896" s="106"/>
      <c r="C10896" s="106"/>
      <c r="D10896" s="139"/>
      <c r="E10896" s="140"/>
      <c r="F10896" s="140"/>
      <c r="G10896" s="140"/>
      <c r="M10896" s="140"/>
      <c r="N10896" s="167"/>
      <c r="O10896" s="167"/>
      <c r="P10896" s="142"/>
      <c r="Q10896" s="142"/>
      <c r="R10896" s="142"/>
      <c r="S10896" s="139"/>
    </row>
    <row r="10897" spans="2:19" ht="15.75" customHeight="1" x14ac:dyDescent="0.25">
      <c r="B10897" s="106"/>
      <c r="C10897" s="106"/>
      <c r="D10897" s="139"/>
      <c r="E10897" s="140"/>
      <c r="F10897" s="140"/>
      <c r="G10897" s="140"/>
      <c r="M10897" s="140"/>
      <c r="N10897" s="167"/>
      <c r="O10897" s="167"/>
      <c r="P10897" s="142"/>
      <c r="Q10897" s="142"/>
      <c r="R10897" s="142"/>
      <c r="S10897" s="139"/>
    </row>
    <row r="10898" spans="2:19" ht="15.75" customHeight="1" x14ac:dyDescent="0.25">
      <c r="B10898" s="106"/>
      <c r="C10898" s="106"/>
      <c r="D10898" s="139"/>
      <c r="E10898" s="140"/>
      <c r="F10898" s="140"/>
      <c r="G10898" s="140"/>
      <c r="M10898" s="140"/>
      <c r="N10898" s="167"/>
      <c r="O10898" s="167"/>
      <c r="P10898" s="142"/>
      <c r="Q10898" s="142"/>
      <c r="R10898" s="142"/>
      <c r="S10898" s="139"/>
    </row>
    <row r="10899" spans="2:19" ht="15.75" customHeight="1" x14ac:dyDescent="0.25">
      <c r="B10899" s="106"/>
      <c r="C10899" s="106"/>
      <c r="D10899" s="139"/>
      <c r="E10899" s="140"/>
      <c r="F10899" s="140"/>
      <c r="G10899" s="140"/>
      <c r="M10899" s="140"/>
      <c r="N10899" s="167"/>
      <c r="O10899" s="167"/>
      <c r="P10899" s="142"/>
      <c r="Q10899" s="142"/>
      <c r="R10899" s="142"/>
      <c r="S10899" s="139"/>
    </row>
    <row r="10900" spans="2:19" ht="15.75" customHeight="1" x14ac:dyDescent="0.25">
      <c r="B10900" s="106"/>
      <c r="C10900" s="106"/>
      <c r="D10900" s="139"/>
      <c r="E10900" s="140"/>
      <c r="F10900" s="140"/>
      <c r="G10900" s="140"/>
      <c r="M10900" s="140"/>
      <c r="N10900" s="167"/>
      <c r="O10900" s="167"/>
      <c r="P10900" s="142"/>
      <c r="Q10900" s="142"/>
      <c r="R10900" s="142"/>
      <c r="S10900" s="139"/>
    </row>
    <row r="10901" spans="2:19" ht="15.75" customHeight="1" x14ac:dyDescent="0.25">
      <c r="B10901" s="106"/>
      <c r="C10901" s="106"/>
      <c r="D10901" s="139"/>
      <c r="E10901" s="140"/>
      <c r="F10901" s="140"/>
      <c r="G10901" s="140"/>
      <c r="M10901" s="140"/>
      <c r="N10901" s="167"/>
      <c r="O10901" s="167"/>
      <c r="P10901" s="142"/>
      <c r="Q10901" s="142"/>
      <c r="R10901" s="142"/>
      <c r="S10901" s="139"/>
    </row>
    <row r="10902" spans="2:19" ht="15.75" customHeight="1" x14ac:dyDescent="0.25">
      <c r="B10902" s="106"/>
      <c r="C10902" s="106"/>
      <c r="D10902" s="139"/>
      <c r="E10902" s="140"/>
      <c r="F10902" s="140"/>
      <c r="G10902" s="140"/>
      <c r="M10902" s="140"/>
      <c r="N10902" s="167"/>
      <c r="O10902" s="167"/>
      <c r="P10902" s="142"/>
      <c r="Q10902" s="142"/>
      <c r="R10902" s="142"/>
      <c r="S10902" s="139"/>
    </row>
    <row r="10903" spans="2:19" ht="15.75" customHeight="1" x14ac:dyDescent="0.25">
      <c r="B10903" s="106"/>
      <c r="C10903" s="106"/>
      <c r="D10903" s="139"/>
      <c r="E10903" s="140"/>
      <c r="F10903" s="140"/>
      <c r="G10903" s="140"/>
      <c r="M10903" s="140"/>
      <c r="N10903" s="167"/>
      <c r="O10903" s="167"/>
      <c r="P10903" s="142"/>
      <c r="Q10903" s="142"/>
      <c r="R10903" s="142"/>
      <c r="S10903" s="139"/>
    </row>
    <row r="10904" spans="2:19" ht="15.75" customHeight="1" x14ac:dyDescent="0.25">
      <c r="B10904" s="106"/>
      <c r="C10904" s="106"/>
      <c r="D10904" s="139"/>
      <c r="E10904" s="140"/>
      <c r="F10904" s="140"/>
      <c r="G10904" s="140"/>
      <c r="M10904" s="140"/>
      <c r="N10904" s="167"/>
      <c r="O10904" s="167"/>
      <c r="P10904" s="142"/>
      <c r="Q10904" s="142"/>
      <c r="R10904" s="142"/>
      <c r="S10904" s="139"/>
    </row>
    <row r="10905" spans="2:19" ht="15.75" customHeight="1" x14ac:dyDescent="0.25">
      <c r="B10905" s="106"/>
      <c r="C10905" s="106"/>
      <c r="D10905" s="139"/>
      <c r="E10905" s="140"/>
      <c r="F10905" s="140"/>
      <c r="G10905" s="140"/>
      <c r="M10905" s="140"/>
      <c r="N10905" s="167"/>
      <c r="O10905" s="167"/>
      <c r="P10905" s="142"/>
      <c r="Q10905" s="142"/>
      <c r="R10905" s="142"/>
      <c r="S10905" s="139"/>
    </row>
    <row r="10906" spans="2:19" ht="15.75" customHeight="1" x14ac:dyDescent="0.25">
      <c r="B10906" s="106"/>
      <c r="C10906" s="106"/>
      <c r="D10906" s="139"/>
      <c r="E10906" s="140"/>
      <c r="F10906" s="140"/>
      <c r="G10906" s="140"/>
      <c r="M10906" s="140"/>
      <c r="N10906" s="167"/>
      <c r="O10906" s="167"/>
      <c r="P10906" s="142"/>
      <c r="Q10906" s="142"/>
      <c r="R10906" s="142"/>
      <c r="S10906" s="139"/>
    </row>
    <row r="10907" spans="2:19" ht="15.75" customHeight="1" x14ac:dyDescent="0.25">
      <c r="B10907" s="106"/>
      <c r="C10907" s="106"/>
      <c r="D10907" s="139"/>
      <c r="E10907" s="140"/>
      <c r="F10907" s="140"/>
      <c r="G10907" s="140"/>
      <c r="M10907" s="140"/>
      <c r="N10907" s="167"/>
      <c r="O10907" s="167"/>
      <c r="P10907" s="142"/>
      <c r="Q10907" s="142"/>
      <c r="R10907" s="142"/>
      <c r="S10907" s="139"/>
    </row>
    <row r="10908" spans="2:19" ht="15.75" customHeight="1" x14ac:dyDescent="0.25">
      <c r="B10908" s="106"/>
      <c r="C10908" s="106"/>
      <c r="D10908" s="139"/>
      <c r="E10908" s="140"/>
      <c r="F10908" s="140"/>
      <c r="G10908" s="140"/>
      <c r="M10908" s="140"/>
      <c r="N10908" s="167"/>
      <c r="O10908" s="167"/>
      <c r="P10908" s="142"/>
      <c r="Q10908" s="142"/>
      <c r="R10908" s="142"/>
      <c r="S10908" s="139"/>
    </row>
    <row r="10909" spans="2:19" ht="15.75" customHeight="1" x14ac:dyDescent="0.25">
      <c r="B10909" s="106"/>
      <c r="C10909" s="106"/>
      <c r="D10909" s="139"/>
      <c r="E10909" s="140"/>
      <c r="F10909" s="140"/>
      <c r="G10909" s="140"/>
      <c r="M10909" s="140"/>
      <c r="N10909" s="167"/>
      <c r="O10909" s="167"/>
      <c r="P10909" s="142"/>
      <c r="Q10909" s="142"/>
      <c r="R10909" s="142"/>
      <c r="S10909" s="139"/>
    </row>
    <row r="10910" spans="2:19" ht="15.75" customHeight="1" x14ac:dyDescent="0.25">
      <c r="B10910" s="106"/>
      <c r="C10910" s="106"/>
      <c r="D10910" s="139"/>
      <c r="E10910" s="140"/>
      <c r="F10910" s="140"/>
      <c r="G10910" s="140"/>
      <c r="M10910" s="140"/>
      <c r="N10910" s="167"/>
      <c r="O10910" s="167"/>
      <c r="P10910" s="142"/>
      <c r="Q10910" s="142"/>
      <c r="R10910" s="142"/>
      <c r="S10910" s="139"/>
    </row>
    <row r="10911" spans="2:19" ht="15.75" customHeight="1" x14ac:dyDescent="0.25">
      <c r="B10911" s="106"/>
      <c r="C10911" s="106"/>
      <c r="D10911" s="139"/>
      <c r="E10911" s="140"/>
      <c r="F10911" s="140"/>
      <c r="G10911" s="140"/>
      <c r="M10911" s="140"/>
      <c r="N10911" s="167"/>
      <c r="O10911" s="167"/>
      <c r="P10911" s="142"/>
      <c r="Q10911" s="142"/>
      <c r="R10911" s="142"/>
      <c r="S10911" s="139"/>
    </row>
    <row r="10912" spans="2:19" ht="15.75" customHeight="1" x14ac:dyDescent="0.25">
      <c r="B10912" s="106"/>
      <c r="C10912" s="106"/>
      <c r="D10912" s="139"/>
      <c r="E10912" s="140"/>
      <c r="F10912" s="140"/>
      <c r="G10912" s="140"/>
      <c r="M10912" s="140"/>
      <c r="N10912" s="167"/>
      <c r="O10912" s="167"/>
      <c r="P10912" s="142"/>
      <c r="Q10912" s="142"/>
      <c r="R10912" s="142"/>
      <c r="S10912" s="139"/>
    </row>
    <row r="10913" spans="2:19" ht="15.75" customHeight="1" x14ac:dyDescent="0.25">
      <c r="B10913" s="106"/>
      <c r="C10913" s="106"/>
      <c r="D10913" s="139"/>
      <c r="E10913" s="140"/>
      <c r="F10913" s="140"/>
      <c r="G10913" s="140"/>
      <c r="M10913" s="140"/>
      <c r="N10913" s="167"/>
      <c r="O10913" s="167"/>
      <c r="P10913" s="142"/>
      <c r="Q10913" s="142"/>
      <c r="R10913" s="142"/>
      <c r="S10913" s="139"/>
    </row>
    <row r="10914" spans="2:19" ht="15.75" customHeight="1" x14ac:dyDescent="0.25">
      <c r="B10914" s="106"/>
      <c r="C10914" s="106"/>
      <c r="D10914" s="139"/>
      <c r="E10914" s="140"/>
      <c r="F10914" s="140"/>
      <c r="G10914" s="140"/>
      <c r="M10914" s="140"/>
      <c r="N10914" s="167"/>
      <c r="O10914" s="167"/>
      <c r="P10914" s="142"/>
      <c r="Q10914" s="142"/>
      <c r="R10914" s="142"/>
      <c r="S10914" s="139"/>
    </row>
    <row r="10915" spans="2:19" ht="15.75" customHeight="1" x14ac:dyDescent="0.25">
      <c r="B10915" s="106"/>
      <c r="C10915" s="106"/>
      <c r="D10915" s="139"/>
      <c r="E10915" s="140"/>
      <c r="F10915" s="140"/>
      <c r="G10915" s="140"/>
      <c r="M10915" s="140"/>
      <c r="N10915" s="167"/>
      <c r="O10915" s="167"/>
      <c r="P10915" s="142"/>
      <c r="Q10915" s="142"/>
      <c r="R10915" s="142"/>
      <c r="S10915" s="139"/>
    </row>
    <row r="10916" spans="2:19" ht="15.75" customHeight="1" x14ac:dyDescent="0.25">
      <c r="B10916" s="106"/>
      <c r="C10916" s="106"/>
      <c r="D10916" s="139"/>
      <c r="E10916" s="140"/>
      <c r="F10916" s="140"/>
      <c r="G10916" s="140"/>
      <c r="M10916" s="140"/>
      <c r="N10916" s="167"/>
      <c r="O10916" s="167"/>
      <c r="P10916" s="142"/>
      <c r="Q10916" s="142"/>
      <c r="R10916" s="142"/>
      <c r="S10916" s="139"/>
    </row>
    <row r="10917" spans="2:19" ht="15.75" customHeight="1" x14ac:dyDescent="0.25">
      <c r="B10917" s="106"/>
      <c r="C10917" s="106"/>
      <c r="D10917" s="139"/>
      <c r="E10917" s="140"/>
      <c r="F10917" s="140"/>
      <c r="G10917" s="140"/>
      <c r="M10917" s="140"/>
      <c r="N10917" s="167"/>
      <c r="O10917" s="167"/>
      <c r="P10917" s="142"/>
      <c r="Q10917" s="142"/>
      <c r="R10917" s="142"/>
      <c r="S10917" s="139"/>
    </row>
    <row r="10918" spans="2:19" ht="15.75" customHeight="1" x14ac:dyDescent="0.25">
      <c r="B10918" s="106"/>
      <c r="C10918" s="106"/>
      <c r="D10918" s="139"/>
      <c r="E10918" s="140"/>
      <c r="F10918" s="140"/>
      <c r="G10918" s="140"/>
      <c r="M10918" s="140"/>
      <c r="N10918" s="167"/>
      <c r="O10918" s="167"/>
      <c r="P10918" s="142"/>
      <c r="Q10918" s="142"/>
      <c r="R10918" s="142"/>
      <c r="S10918" s="139"/>
    </row>
    <row r="10919" spans="2:19" ht="15.75" customHeight="1" x14ac:dyDescent="0.25">
      <c r="B10919" s="106"/>
      <c r="C10919" s="106"/>
      <c r="D10919" s="139"/>
      <c r="E10919" s="140"/>
      <c r="F10919" s="140"/>
      <c r="G10919" s="140"/>
      <c r="M10919" s="140"/>
      <c r="N10919" s="167"/>
      <c r="O10919" s="167"/>
      <c r="P10919" s="142"/>
      <c r="Q10919" s="142"/>
      <c r="R10919" s="142"/>
      <c r="S10919" s="139"/>
    </row>
    <row r="10920" spans="2:19" ht="15.75" customHeight="1" x14ac:dyDescent="0.25">
      <c r="B10920" s="106"/>
      <c r="C10920" s="106"/>
      <c r="D10920" s="139"/>
      <c r="E10920" s="140"/>
      <c r="F10920" s="140"/>
      <c r="G10920" s="140"/>
      <c r="M10920" s="140"/>
      <c r="N10920" s="167"/>
      <c r="O10920" s="167"/>
      <c r="P10920" s="142"/>
      <c r="Q10920" s="142"/>
      <c r="R10920" s="142"/>
      <c r="S10920" s="139"/>
    </row>
    <row r="10921" spans="2:19" ht="15.75" customHeight="1" x14ac:dyDescent="0.25">
      <c r="B10921" s="106"/>
      <c r="C10921" s="106"/>
      <c r="D10921" s="139"/>
      <c r="E10921" s="140"/>
      <c r="F10921" s="140"/>
      <c r="G10921" s="140"/>
      <c r="M10921" s="140"/>
      <c r="N10921" s="167"/>
      <c r="O10921" s="167"/>
      <c r="P10921" s="142"/>
      <c r="Q10921" s="142"/>
      <c r="R10921" s="142"/>
      <c r="S10921" s="139"/>
    </row>
    <row r="10922" spans="2:19" ht="15.75" customHeight="1" x14ac:dyDescent="0.25">
      <c r="B10922" s="106"/>
      <c r="C10922" s="106"/>
      <c r="D10922" s="139"/>
      <c r="E10922" s="140"/>
      <c r="F10922" s="140"/>
      <c r="G10922" s="140"/>
      <c r="M10922" s="140"/>
      <c r="N10922" s="167"/>
      <c r="O10922" s="167"/>
      <c r="P10922" s="142"/>
      <c r="Q10922" s="142"/>
      <c r="R10922" s="142"/>
      <c r="S10922" s="139"/>
    </row>
    <row r="10923" spans="2:19" ht="15.75" customHeight="1" x14ac:dyDescent="0.25">
      <c r="B10923" s="106"/>
      <c r="C10923" s="106"/>
      <c r="D10923" s="139"/>
      <c r="E10923" s="140"/>
      <c r="F10923" s="140"/>
      <c r="G10923" s="140"/>
      <c r="M10923" s="140"/>
      <c r="N10923" s="167"/>
      <c r="O10923" s="167"/>
      <c r="P10923" s="142"/>
      <c r="Q10923" s="142"/>
      <c r="R10923" s="142"/>
      <c r="S10923" s="139"/>
    </row>
    <row r="10924" spans="2:19" ht="15.75" customHeight="1" x14ac:dyDescent="0.25">
      <c r="B10924" s="106"/>
      <c r="C10924" s="106"/>
      <c r="D10924" s="139"/>
      <c r="E10924" s="140"/>
      <c r="F10924" s="140"/>
      <c r="G10924" s="140"/>
      <c r="M10924" s="140"/>
      <c r="N10924" s="167"/>
      <c r="O10924" s="167"/>
      <c r="P10924" s="142"/>
      <c r="Q10924" s="142"/>
      <c r="R10924" s="142"/>
      <c r="S10924" s="139"/>
    </row>
    <row r="10925" spans="2:19" ht="15.75" customHeight="1" x14ac:dyDescent="0.25">
      <c r="B10925" s="106"/>
      <c r="C10925" s="106"/>
      <c r="D10925" s="139"/>
      <c r="E10925" s="140"/>
      <c r="F10925" s="140"/>
      <c r="G10925" s="140"/>
      <c r="M10925" s="140"/>
      <c r="N10925" s="167"/>
      <c r="O10925" s="167"/>
      <c r="P10925" s="142"/>
      <c r="Q10925" s="142"/>
      <c r="R10925" s="142"/>
      <c r="S10925" s="139"/>
    </row>
    <row r="10926" spans="2:19" ht="15.75" customHeight="1" x14ac:dyDescent="0.25">
      <c r="B10926" s="106"/>
      <c r="C10926" s="106"/>
      <c r="D10926" s="139"/>
      <c r="E10926" s="140"/>
      <c r="F10926" s="140"/>
      <c r="G10926" s="140"/>
      <c r="M10926" s="140"/>
      <c r="N10926" s="167"/>
      <c r="O10926" s="167"/>
      <c r="P10926" s="142"/>
      <c r="Q10926" s="142"/>
      <c r="R10926" s="142"/>
      <c r="S10926" s="139"/>
    </row>
    <row r="10927" spans="2:19" ht="15.75" customHeight="1" x14ac:dyDescent="0.25">
      <c r="B10927" s="106"/>
      <c r="C10927" s="106"/>
      <c r="D10927" s="139"/>
      <c r="E10927" s="140"/>
      <c r="F10927" s="140"/>
      <c r="G10927" s="140"/>
      <c r="M10927" s="140"/>
      <c r="N10927" s="167"/>
      <c r="O10927" s="167"/>
      <c r="P10927" s="142"/>
      <c r="Q10927" s="142"/>
      <c r="R10927" s="142"/>
      <c r="S10927" s="139"/>
    </row>
    <row r="10928" spans="2:19" ht="15.75" customHeight="1" x14ac:dyDescent="0.25">
      <c r="B10928" s="106"/>
      <c r="C10928" s="106"/>
      <c r="D10928" s="139"/>
      <c r="E10928" s="140"/>
      <c r="F10928" s="140"/>
      <c r="G10928" s="140"/>
      <c r="M10928" s="140"/>
      <c r="N10928" s="167"/>
      <c r="O10928" s="167"/>
      <c r="P10928" s="142"/>
      <c r="Q10928" s="142"/>
      <c r="R10928" s="142"/>
      <c r="S10928" s="139"/>
    </row>
    <row r="10929" spans="2:19" ht="15.75" customHeight="1" x14ac:dyDescent="0.25">
      <c r="B10929" s="106"/>
      <c r="C10929" s="106"/>
      <c r="D10929" s="139"/>
      <c r="E10929" s="140"/>
      <c r="F10929" s="140"/>
      <c r="G10929" s="140"/>
      <c r="M10929" s="140"/>
      <c r="N10929" s="167"/>
      <c r="O10929" s="167"/>
      <c r="P10929" s="142"/>
      <c r="Q10929" s="142"/>
      <c r="R10929" s="142"/>
      <c r="S10929" s="139"/>
    </row>
    <row r="10930" spans="2:19" ht="15.75" customHeight="1" x14ac:dyDescent="0.25">
      <c r="B10930" s="106"/>
      <c r="C10930" s="106"/>
      <c r="D10930" s="139"/>
      <c r="E10930" s="140"/>
      <c r="F10930" s="140"/>
      <c r="G10930" s="140"/>
      <c r="M10930" s="140"/>
      <c r="N10930" s="167"/>
      <c r="O10930" s="167"/>
      <c r="P10930" s="142"/>
      <c r="Q10930" s="142"/>
      <c r="R10930" s="142"/>
      <c r="S10930" s="139"/>
    </row>
    <row r="10931" spans="2:19" ht="15.75" customHeight="1" x14ac:dyDescent="0.25">
      <c r="B10931" s="106"/>
      <c r="C10931" s="106"/>
      <c r="D10931" s="139"/>
      <c r="E10931" s="140"/>
      <c r="F10931" s="140"/>
      <c r="G10931" s="140"/>
      <c r="M10931" s="140"/>
      <c r="N10931" s="167"/>
      <c r="O10931" s="167"/>
      <c r="P10931" s="142"/>
      <c r="Q10931" s="142"/>
      <c r="R10931" s="142"/>
      <c r="S10931" s="139"/>
    </row>
    <row r="10932" spans="2:19" ht="15.75" customHeight="1" x14ac:dyDescent="0.25">
      <c r="B10932" s="106"/>
      <c r="C10932" s="106"/>
      <c r="D10932" s="139"/>
      <c r="E10932" s="140"/>
      <c r="F10932" s="140"/>
      <c r="G10932" s="140"/>
      <c r="M10932" s="140"/>
      <c r="N10932" s="167"/>
      <c r="O10932" s="167"/>
      <c r="P10932" s="142"/>
      <c r="Q10932" s="142"/>
      <c r="R10932" s="142"/>
      <c r="S10932" s="139"/>
    </row>
    <row r="10933" spans="2:19" ht="15.75" customHeight="1" x14ac:dyDescent="0.25">
      <c r="B10933" s="106"/>
      <c r="C10933" s="106"/>
      <c r="D10933" s="139"/>
      <c r="E10933" s="140"/>
      <c r="F10933" s="140"/>
      <c r="G10933" s="140"/>
      <c r="M10933" s="140"/>
      <c r="N10933" s="167"/>
      <c r="O10933" s="167"/>
      <c r="P10933" s="142"/>
      <c r="Q10933" s="142"/>
      <c r="R10933" s="142"/>
      <c r="S10933" s="139"/>
    </row>
    <row r="10934" spans="2:19" ht="15.75" customHeight="1" x14ac:dyDescent="0.25">
      <c r="B10934" s="106"/>
      <c r="C10934" s="106"/>
      <c r="D10934" s="139"/>
      <c r="E10934" s="140"/>
      <c r="F10934" s="140"/>
      <c r="G10934" s="140"/>
      <c r="M10934" s="140"/>
      <c r="N10934" s="167"/>
      <c r="O10934" s="167"/>
      <c r="P10934" s="142"/>
      <c r="Q10934" s="142"/>
      <c r="R10934" s="142"/>
      <c r="S10934" s="139"/>
    </row>
    <row r="10935" spans="2:19" ht="15.75" customHeight="1" x14ac:dyDescent="0.25">
      <c r="B10935" s="106"/>
      <c r="C10935" s="106"/>
      <c r="D10935" s="139"/>
      <c r="E10935" s="140"/>
      <c r="F10935" s="140"/>
      <c r="G10935" s="140"/>
      <c r="M10935" s="140"/>
      <c r="N10935" s="167"/>
      <c r="O10935" s="167"/>
      <c r="P10935" s="142"/>
      <c r="Q10935" s="142"/>
      <c r="R10935" s="142"/>
      <c r="S10935" s="139"/>
    </row>
    <row r="10936" spans="2:19" ht="15.75" customHeight="1" x14ac:dyDescent="0.25">
      <c r="B10936" s="106"/>
      <c r="C10936" s="106"/>
      <c r="D10936" s="139"/>
      <c r="E10936" s="140"/>
      <c r="F10936" s="140"/>
      <c r="G10936" s="140"/>
      <c r="M10936" s="140"/>
      <c r="N10936" s="167"/>
      <c r="O10936" s="167"/>
      <c r="P10936" s="142"/>
      <c r="Q10936" s="142"/>
      <c r="R10936" s="142"/>
      <c r="S10936" s="139"/>
    </row>
    <row r="10937" spans="2:19" ht="15.75" customHeight="1" x14ac:dyDescent="0.25">
      <c r="B10937" s="106"/>
      <c r="C10937" s="106"/>
      <c r="D10937" s="139"/>
      <c r="E10937" s="140"/>
      <c r="F10937" s="140"/>
      <c r="G10937" s="140"/>
      <c r="M10937" s="140"/>
      <c r="N10937" s="167"/>
      <c r="O10937" s="167"/>
      <c r="P10937" s="142"/>
      <c r="Q10937" s="142"/>
      <c r="R10937" s="142"/>
      <c r="S10937" s="139"/>
    </row>
    <row r="10938" spans="2:19" ht="15.75" customHeight="1" x14ac:dyDescent="0.25">
      <c r="B10938" s="106"/>
      <c r="C10938" s="106"/>
      <c r="D10938" s="139"/>
      <c r="E10938" s="140"/>
      <c r="F10938" s="140"/>
      <c r="G10938" s="140"/>
      <c r="M10938" s="140"/>
      <c r="N10938" s="167"/>
      <c r="O10938" s="167"/>
      <c r="P10938" s="142"/>
      <c r="Q10938" s="142"/>
      <c r="R10938" s="142"/>
      <c r="S10938" s="139"/>
    </row>
    <row r="10939" spans="2:19" ht="15.75" customHeight="1" x14ac:dyDescent="0.25">
      <c r="B10939" s="106"/>
      <c r="C10939" s="106"/>
      <c r="D10939" s="139"/>
      <c r="E10939" s="140"/>
      <c r="F10939" s="140"/>
      <c r="G10939" s="140"/>
      <c r="M10939" s="140"/>
      <c r="N10939" s="167"/>
      <c r="O10939" s="167"/>
      <c r="P10939" s="142"/>
      <c r="Q10939" s="142"/>
      <c r="R10939" s="142"/>
      <c r="S10939" s="139"/>
    </row>
    <row r="10940" spans="2:19" ht="15.75" customHeight="1" x14ac:dyDescent="0.25">
      <c r="B10940" s="106"/>
      <c r="C10940" s="106"/>
      <c r="D10940" s="139"/>
      <c r="E10940" s="140"/>
      <c r="F10940" s="140"/>
      <c r="G10940" s="140"/>
      <c r="M10940" s="140"/>
      <c r="N10940" s="167"/>
      <c r="O10940" s="167"/>
      <c r="P10940" s="142"/>
      <c r="Q10940" s="142"/>
      <c r="R10940" s="142"/>
      <c r="S10940" s="139"/>
    </row>
    <row r="10941" spans="2:19" ht="15.75" customHeight="1" x14ac:dyDescent="0.25">
      <c r="B10941" s="106"/>
      <c r="C10941" s="106"/>
      <c r="D10941" s="139"/>
      <c r="E10941" s="140"/>
      <c r="F10941" s="140"/>
      <c r="G10941" s="140"/>
      <c r="M10941" s="140"/>
      <c r="N10941" s="167"/>
      <c r="O10941" s="167"/>
      <c r="P10941" s="142"/>
      <c r="Q10941" s="142"/>
      <c r="R10941" s="142"/>
      <c r="S10941" s="139"/>
    </row>
    <row r="10942" spans="2:19" ht="15.75" customHeight="1" x14ac:dyDescent="0.25">
      <c r="B10942" s="106"/>
      <c r="C10942" s="106"/>
      <c r="D10942" s="139"/>
      <c r="E10942" s="140"/>
      <c r="F10942" s="140"/>
      <c r="G10942" s="140"/>
      <c r="M10942" s="140"/>
      <c r="N10942" s="167"/>
      <c r="O10942" s="167"/>
      <c r="P10942" s="142"/>
      <c r="Q10942" s="142"/>
      <c r="R10942" s="142"/>
      <c r="S10942" s="139"/>
    </row>
    <row r="10943" spans="2:19" ht="15.75" customHeight="1" x14ac:dyDescent="0.25">
      <c r="B10943" s="106"/>
      <c r="C10943" s="106"/>
      <c r="D10943" s="139"/>
      <c r="E10943" s="140"/>
      <c r="F10943" s="140"/>
      <c r="G10943" s="140"/>
      <c r="M10943" s="140"/>
      <c r="N10943" s="167"/>
      <c r="O10943" s="167"/>
      <c r="P10943" s="142"/>
      <c r="Q10943" s="142"/>
      <c r="R10943" s="142"/>
      <c r="S10943" s="139"/>
    </row>
    <row r="10944" spans="2:19" ht="15.75" customHeight="1" x14ac:dyDescent="0.25">
      <c r="B10944" s="106"/>
      <c r="C10944" s="106"/>
      <c r="D10944" s="139"/>
      <c r="E10944" s="140"/>
      <c r="F10944" s="140"/>
      <c r="G10944" s="140"/>
      <c r="M10944" s="140"/>
      <c r="N10944" s="167"/>
      <c r="O10944" s="167"/>
      <c r="P10944" s="142"/>
      <c r="Q10944" s="142"/>
      <c r="R10944" s="142"/>
      <c r="S10944" s="139"/>
    </row>
    <row r="10945" spans="2:19" ht="15.75" customHeight="1" x14ac:dyDescent="0.25">
      <c r="B10945" s="106"/>
      <c r="C10945" s="106"/>
      <c r="D10945" s="139"/>
      <c r="E10945" s="140"/>
      <c r="F10945" s="140"/>
      <c r="G10945" s="140"/>
      <c r="M10945" s="140"/>
      <c r="N10945" s="167"/>
      <c r="O10945" s="167"/>
      <c r="P10945" s="142"/>
      <c r="Q10945" s="142"/>
      <c r="R10945" s="142"/>
      <c r="S10945" s="139"/>
    </row>
    <row r="10946" spans="2:19" ht="15.75" customHeight="1" x14ac:dyDescent="0.25">
      <c r="B10946" s="106"/>
      <c r="C10946" s="106"/>
      <c r="D10946" s="139"/>
      <c r="E10946" s="140"/>
      <c r="F10946" s="140"/>
      <c r="G10946" s="140"/>
      <c r="M10946" s="140"/>
      <c r="N10946" s="167"/>
      <c r="O10946" s="167"/>
      <c r="P10946" s="142"/>
      <c r="Q10946" s="142"/>
      <c r="R10946" s="142"/>
      <c r="S10946" s="139"/>
    </row>
    <row r="10947" spans="2:19" ht="15.75" customHeight="1" x14ac:dyDescent="0.25">
      <c r="B10947" s="106"/>
      <c r="C10947" s="106"/>
      <c r="D10947" s="139"/>
      <c r="E10947" s="140"/>
      <c r="F10947" s="140"/>
      <c r="G10947" s="140"/>
      <c r="M10947" s="140"/>
      <c r="N10947" s="167"/>
      <c r="O10947" s="167"/>
      <c r="P10947" s="142"/>
      <c r="Q10947" s="142"/>
      <c r="R10947" s="142"/>
      <c r="S10947" s="139"/>
    </row>
    <row r="10948" spans="2:19" ht="15.75" customHeight="1" x14ac:dyDescent="0.25">
      <c r="B10948" s="106"/>
      <c r="C10948" s="106"/>
      <c r="D10948" s="139"/>
      <c r="E10948" s="140"/>
      <c r="F10948" s="140"/>
      <c r="G10948" s="140"/>
      <c r="M10948" s="140"/>
      <c r="N10948" s="167"/>
      <c r="O10948" s="167"/>
      <c r="P10948" s="142"/>
      <c r="Q10948" s="142"/>
      <c r="R10948" s="142"/>
      <c r="S10948" s="139"/>
    </row>
    <row r="10949" spans="2:19" ht="15.75" customHeight="1" x14ac:dyDescent="0.25">
      <c r="B10949" s="106"/>
      <c r="C10949" s="106"/>
      <c r="D10949" s="139"/>
      <c r="E10949" s="140"/>
      <c r="F10949" s="140"/>
      <c r="G10949" s="140"/>
      <c r="M10949" s="140"/>
      <c r="N10949" s="167"/>
      <c r="O10949" s="167"/>
      <c r="P10949" s="142"/>
      <c r="Q10949" s="142"/>
      <c r="R10949" s="142"/>
      <c r="S10949" s="139"/>
    </row>
    <row r="10950" spans="2:19" ht="15.75" customHeight="1" x14ac:dyDescent="0.25">
      <c r="B10950" s="106"/>
      <c r="C10950" s="106"/>
      <c r="D10950" s="139"/>
      <c r="E10950" s="140"/>
      <c r="F10950" s="140"/>
      <c r="G10950" s="140"/>
      <c r="M10950" s="140"/>
      <c r="N10950" s="167"/>
      <c r="O10950" s="167"/>
      <c r="P10950" s="142"/>
      <c r="Q10950" s="142"/>
      <c r="R10950" s="142"/>
      <c r="S10950" s="139"/>
    </row>
    <row r="10951" spans="2:19" ht="15.75" customHeight="1" x14ac:dyDescent="0.25">
      <c r="B10951" s="106"/>
      <c r="C10951" s="106"/>
      <c r="D10951" s="139"/>
      <c r="E10951" s="140"/>
      <c r="F10951" s="140"/>
      <c r="G10951" s="140"/>
      <c r="M10951" s="140"/>
      <c r="N10951" s="167"/>
      <c r="O10951" s="167"/>
      <c r="P10951" s="142"/>
      <c r="Q10951" s="142"/>
      <c r="R10951" s="142"/>
      <c r="S10951" s="139"/>
    </row>
    <row r="10952" spans="2:19" ht="15.75" customHeight="1" x14ac:dyDescent="0.25">
      <c r="B10952" s="106"/>
      <c r="C10952" s="106"/>
      <c r="D10952" s="139"/>
      <c r="E10952" s="140"/>
      <c r="F10952" s="140"/>
      <c r="G10952" s="140"/>
      <c r="M10952" s="140"/>
      <c r="N10952" s="167"/>
      <c r="O10952" s="167"/>
      <c r="P10952" s="142"/>
      <c r="Q10952" s="142"/>
      <c r="R10952" s="142"/>
      <c r="S10952" s="139"/>
    </row>
    <row r="10953" spans="2:19" ht="15.75" customHeight="1" x14ac:dyDescent="0.25">
      <c r="B10953" s="106"/>
      <c r="C10953" s="106"/>
      <c r="D10953" s="139"/>
      <c r="E10953" s="140"/>
      <c r="F10953" s="140"/>
      <c r="G10953" s="140"/>
      <c r="M10953" s="140"/>
      <c r="N10953" s="167"/>
      <c r="O10953" s="167"/>
      <c r="P10953" s="142"/>
      <c r="Q10953" s="142"/>
      <c r="R10953" s="142"/>
      <c r="S10953" s="139"/>
    </row>
    <row r="10954" spans="2:19" ht="15.75" customHeight="1" x14ac:dyDescent="0.25">
      <c r="B10954" s="106"/>
      <c r="C10954" s="106"/>
      <c r="D10954" s="139"/>
      <c r="E10954" s="140"/>
      <c r="F10954" s="140"/>
      <c r="G10954" s="140"/>
      <c r="M10954" s="140"/>
      <c r="N10954" s="167"/>
      <c r="O10954" s="167"/>
      <c r="P10954" s="142"/>
      <c r="Q10954" s="142"/>
      <c r="R10954" s="142"/>
      <c r="S10954" s="139"/>
    </row>
    <row r="10955" spans="2:19" ht="15.75" customHeight="1" x14ac:dyDescent="0.25">
      <c r="B10955" s="106"/>
      <c r="C10955" s="106"/>
      <c r="D10955" s="139"/>
      <c r="E10955" s="140"/>
      <c r="F10955" s="140"/>
      <c r="G10955" s="140"/>
      <c r="M10955" s="140"/>
      <c r="N10955" s="167"/>
      <c r="O10955" s="167"/>
      <c r="P10955" s="142"/>
      <c r="Q10955" s="142"/>
      <c r="R10955" s="142"/>
      <c r="S10955" s="139"/>
    </row>
    <row r="10956" spans="2:19" ht="15.75" customHeight="1" x14ac:dyDescent="0.25">
      <c r="B10956" s="106"/>
      <c r="C10956" s="106"/>
      <c r="D10956" s="139"/>
      <c r="E10956" s="140"/>
      <c r="F10956" s="140"/>
      <c r="G10956" s="140"/>
      <c r="M10956" s="140"/>
      <c r="N10956" s="167"/>
      <c r="O10956" s="167"/>
      <c r="P10956" s="142"/>
      <c r="Q10956" s="142"/>
      <c r="R10956" s="142"/>
      <c r="S10956" s="139"/>
    </row>
    <row r="10957" spans="2:19" ht="15.75" customHeight="1" x14ac:dyDescent="0.25">
      <c r="B10957" s="106"/>
      <c r="C10957" s="106"/>
      <c r="D10957" s="139"/>
      <c r="E10957" s="140"/>
      <c r="F10957" s="140"/>
      <c r="G10957" s="140"/>
      <c r="M10957" s="140"/>
      <c r="N10957" s="167"/>
      <c r="O10957" s="167"/>
      <c r="P10957" s="142"/>
      <c r="Q10957" s="142"/>
      <c r="R10957" s="142"/>
      <c r="S10957" s="139"/>
    </row>
    <row r="10958" spans="2:19" ht="15.75" customHeight="1" x14ac:dyDescent="0.25">
      <c r="B10958" s="106"/>
      <c r="C10958" s="106"/>
      <c r="D10958" s="139"/>
      <c r="E10958" s="140"/>
      <c r="F10958" s="140"/>
      <c r="G10958" s="140"/>
      <c r="M10958" s="140"/>
      <c r="N10958" s="167"/>
      <c r="O10958" s="167"/>
      <c r="P10958" s="142"/>
      <c r="Q10958" s="142"/>
      <c r="R10958" s="142"/>
      <c r="S10958" s="139"/>
    </row>
    <row r="10959" spans="2:19" ht="15.75" customHeight="1" x14ac:dyDescent="0.25">
      <c r="B10959" s="106"/>
      <c r="C10959" s="106"/>
      <c r="D10959" s="139"/>
      <c r="E10959" s="140"/>
      <c r="F10959" s="140"/>
      <c r="G10959" s="140"/>
      <c r="M10959" s="140"/>
      <c r="N10959" s="167"/>
      <c r="O10959" s="167"/>
      <c r="P10959" s="142"/>
      <c r="Q10959" s="142"/>
      <c r="R10959" s="142"/>
      <c r="S10959" s="139"/>
    </row>
    <row r="10960" spans="2:19" ht="15.75" customHeight="1" x14ac:dyDescent="0.25">
      <c r="B10960" s="106"/>
      <c r="C10960" s="106"/>
      <c r="D10960" s="139"/>
      <c r="E10960" s="140"/>
      <c r="F10960" s="140"/>
      <c r="G10960" s="140"/>
      <c r="M10960" s="140"/>
      <c r="N10960" s="167"/>
      <c r="O10960" s="167"/>
      <c r="P10960" s="142"/>
      <c r="Q10960" s="142"/>
      <c r="R10960" s="142"/>
      <c r="S10960" s="139"/>
    </row>
    <row r="10961" spans="2:19" ht="15.75" customHeight="1" x14ac:dyDescent="0.25">
      <c r="B10961" s="106"/>
      <c r="C10961" s="106"/>
      <c r="D10961" s="139"/>
      <c r="E10961" s="140"/>
      <c r="F10961" s="140"/>
      <c r="G10961" s="140"/>
      <c r="M10961" s="140"/>
      <c r="N10961" s="167"/>
      <c r="O10961" s="167"/>
      <c r="P10961" s="142"/>
      <c r="Q10961" s="142"/>
      <c r="R10961" s="142"/>
      <c r="S10961" s="139"/>
    </row>
    <row r="10962" spans="2:19" ht="15.75" customHeight="1" x14ac:dyDescent="0.25">
      <c r="B10962" s="106"/>
      <c r="C10962" s="106"/>
      <c r="D10962" s="139"/>
      <c r="E10962" s="140"/>
      <c r="F10962" s="140"/>
      <c r="G10962" s="140"/>
      <c r="M10962" s="140"/>
      <c r="N10962" s="167"/>
      <c r="O10962" s="167"/>
      <c r="P10962" s="142"/>
      <c r="Q10962" s="142"/>
      <c r="R10962" s="142"/>
      <c r="S10962" s="139"/>
    </row>
    <row r="10963" spans="2:19" ht="15.75" customHeight="1" x14ac:dyDescent="0.25">
      <c r="B10963" s="106"/>
      <c r="C10963" s="106"/>
      <c r="D10963" s="139"/>
      <c r="E10963" s="140"/>
      <c r="F10963" s="140"/>
      <c r="G10963" s="140"/>
      <c r="M10963" s="140"/>
      <c r="N10963" s="167"/>
      <c r="O10963" s="167"/>
      <c r="P10963" s="142"/>
      <c r="Q10963" s="142"/>
      <c r="R10963" s="142"/>
      <c r="S10963" s="139"/>
    </row>
    <row r="10964" spans="2:19" ht="15.75" customHeight="1" x14ac:dyDescent="0.25">
      <c r="B10964" s="106"/>
      <c r="C10964" s="106"/>
      <c r="D10964" s="139"/>
      <c r="E10964" s="140"/>
      <c r="F10964" s="140"/>
      <c r="G10964" s="140"/>
      <c r="M10964" s="140"/>
      <c r="N10964" s="167"/>
      <c r="O10964" s="167"/>
      <c r="P10964" s="142"/>
      <c r="Q10964" s="142"/>
      <c r="R10964" s="142"/>
      <c r="S10964" s="139"/>
    </row>
    <row r="10965" spans="2:19" ht="15.75" customHeight="1" x14ac:dyDescent="0.25">
      <c r="B10965" s="106"/>
      <c r="C10965" s="106"/>
      <c r="D10965" s="139"/>
      <c r="E10965" s="140"/>
      <c r="F10965" s="140"/>
      <c r="G10965" s="140"/>
      <c r="M10965" s="140"/>
      <c r="N10965" s="167"/>
      <c r="O10965" s="167"/>
      <c r="P10965" s="142"/>
      <c r="Q10965" s="142"/>
      <c r="R10965" s="142"/>
      <c r="S10965" s="139"/>
    </row>
    <row r="10966" spans="2:19" ht="15.75" customHeight="1" x14ac:dyDescent="0.25">
      <c r="B10966" s="106"/>
      <c r="C10966" s="106"/>
      <c r="D10966" s="139"/>
      <c r="E10966" s="140"/>
      <c r="F10966" s="140"/>
      <c r="G10966" s="140"/>
      <c r="M10966" s="140"/>
      <c r="N10966" s="167"/>
      <c r="O10966" s="167"/>
      <c r="P10966" s="142"/>
      <c r="Q10966" s="142"/>
      <c r="R10966" s="142"/>
      <c r="S10966" s="139"/>
    </row>
    <row r="10967" spans="2:19" ht="15.75" customHeight="1" x14ac:dyDescent="0.25">
      <c r="B10967" s="106"/>
      <c r="C10967" s="106"/>
      <c r="D10967" s="139"/>
      <c r="E10967" s="140"/>
      <c r="F10967" s="140"/>
      <c r="G10967" s="140"/>
      <c r="M10967" s="140"/>
      <c r="N10967" s="167"/>
      <c r="O10967" s="167"/>
      <c r="P10967" s="142"/>
      <c r="Q10967" s="142"/>
      <c r="R10967" s="142"/>
      <c r="S10967" s="139"/>
    </row>
    <row r="10968" spans="2:19" ht="15.75" customHeight="1" x14ac:dyDescent="0.25">
      <c r="B10968" s="106"/>
      <c r="C10968" s="106"/>
      <c r="D10968" s="139"/>
      <c r="E10968" s="140"/>
      <c r="F10968" s="140"/>
      <c r="G10968" s="140"/>
      <c r="M10968" s="140"/>
      <c r="N10968" s="167"/>
      <c r="O10968" s="167"/>
      <c r="P10968" s="142"/>
      <c r="Q10968" s="142"/>
      <c r="R10968" s="142"/>
      <c r="S10968" s="139"/>
    </row>
    <row r="10969" spans="2:19" ht="15.75" customHeight="1" x14ac:dyDescent="0.25">
      <c r="B10969" s="106"/>
      <c r="C10969" s="106"/>
      <c r="D10969" s="139"/>
      <c r="E10969" s="140"/>
      <c r="F10969" s="140"/>
      <c r="G10969" s="140"/>
      <c r="M10969" s="140"/>
      <c r="N10969" s="167"/>
      <c r="O10969" s="167"/>
      <c r="P10969" s="142"/>
      <c r="Q10969" s="142"/>
      <c r="R10969" s="142"/>
      <c r="S10969" s="139"/>
    </row>
    <row r="10970" spans="2:19" ht="15.75" customHeight="1" x14ac:dyDescent="0.25">
      <c r="B10970" s="106"/>
      <c r="C10970" s="106"/>
      <c r="D10970" s="139"/>
      <c r="E10970" s="140"/>
      <c r="F10970" s="140"/>
      <c r="G10970" s="140"/>
      <c r="M10970" s="140"/>
      <c r="N10970" s="167"/>
      <c r="O10970" s="167"/>
      <c r="P10970" s="142"/>
      <c r="Q10970" s="142"/>
      <c r="R10970" s="142"/>
      <c r="S10970" s="139"/>
    </row>
    <row r="10971" spans="2:19" ht="15.75" customHeight="1" x14ac:dyDescent="0.25">
      <c r="B10971" s="106"/>
      <c r="C10971" s="106"/>
      <c r="D10971" s="139"/>
      <c r="E10971" s="140"/>
      <c r="F10971" s="140"/>
      <c r="G10971" s="140"/>
      <c r="M10971" s="140"/>
      <c r="N10971" s="167"/>
      <c r="O10971" s="167"/>
      <c r="P10971" s="142"/>
      <c r="Q10971" s="142"/>
      <c r="R10971" s="142"/>
      <c r="S10971" s="139"/>
    </row>
    <row r="10972" spans="2:19" ht="15.75" customHeight="1" x14ac:dyDescent="0.25">
      <c r="B10972" s="106"/>
      <c r="C10972" s="106"/>
      <c r="D10972" s="139"/>
      <c r="E10972" s="140"/>
      <c r="F10972" s="140"/>
      <c r="G10972" s="140"/>
      <c r="M10972" s="140"/>
      <c r="N10972" s="167"/>
      <c r="O10972" s="167"/>
      <c r="P10972" s="142"/>
      <c r="Q10972" s="142"/>
      <c r="R10972" s="142"/>
      <c r="S10972" s="139"/>
    </row>
    <row r="10973" spans="2:19" ht="15.75" customHeight="1" x14ac:dyDescent="0.25">
      <c r="B10973" s="106"/>
      <c r="C10973" s="106"/>
      <c r="D10973" s="139"/>
      <c r="E10973" s="140"/>
      <c r="F10973" s="140"/>
      <c r="G10973" s="140"/>
      <c r="M10973" s="140"/>
      <c r="N10973" s="167"/>
      <c r="O10973" s="167"/>
      <c r="P10973" s="142"/>
      <c r="Q10973" s="142"/>
      <c r="R10973" s="142"/>
      <c r="S10973" s="139"/>
    </row>
    <row r="10974" spans="2:19" ht="15.75" customHeight="1" x14ac:dyDescent="0.25">
      <c r="B10974" s="106"/>
      <c r="C10974" s="106"/>
      <c r="D10974" s="139"/>
      <c r="E10974" s="140"/>
      <c r="F10974" s="140"/>
      <c r="G10974" s="140"/>
      <c r="M10974" s="140"/>
      <c r="N10974" s="167"/>
      <c r="O10974" s="167"/>
      <c r="P10974" s="142"/>
      <c r="Q10974" s="142"/>
      <c r="R10974" s="142"/>
      <c r="S10974" s="139"/>
    </row>
    <row r="10975" spans="2:19" ht="15.75" customHeight="1" x14ac:dyDescent="0.25">
      <c r="B10975" s="106"/>
      <c r="C10975" s="106"/>
      <c r="D10975" s="139"/>
      <c r="E10975" s="140"/>
      <c r="F10975" s="140"/>
      <c r="G10975" s="140"/>
      <c r="M10975" s="140"/>
      <c r="N10975" s="167"/>
      <c r="O10975" s="167"/>
      <c r="P10975" s="142"/>
      <c r="Q10975" s="142"/>
      <c r="R10975" s="142"/>
      <c r="S10975" s="139"/>
    </row>
    <row r="10976" spans="2:19" ht="15.75" customHeight="1" x14ac:dyDescent="0.25">
      <c r="B10976" s="106"/>
      <c r="C10976" s="106"/>
      <c r="D10976" s="139"/>
      <c r="E10976" s="140"/>
      <c r="F10976" s="140"/>
      <c r="G10976" s="140"/>
      <c r="M10976" s="140"/>
      <c r="N10976" s="167"/>
      <c r="O10976" s="167"/>
      <c r="P10976" s="142"/>
      <c r="Q10976" s="142"/>
      <c r="R10976" s="142"/>
      <c r="S10976" s="139"/>
    </row>
    <row r="10977" spans="2:19" ht="15.75" customHeight="1" x14ac:dyDescent="0.25">
      <c r="B10977" s="106"/>
      <c r="C10977" s="106"/>
      <c r="D10977" s="139"/>
      <c r="E10977" s="140"/>
      <c r="F10977" s="140"/>
      <c r="G10977" s="140"/>
      <c r="M10977" s="140"/>
      <c r="N10977" s="167"/>
      <c r="O10977" s="167"/>
      <c r="P10977" s="142"/>
      <c r="Q10977" s="142"/>
      <c r="R10977" s="142"/>
      <c r="S10977" s="139"/>
    </row>
    <row r="10978" spans="2:19" ht="15.75" customHeight="1" x14ac:dyDescent="0.25">
      <c r="B10978" s="106"/>
      <c r="C10978" s="106"/>
      <c r="D10978" s="139"/>
      <c r="E10978" s="140"/>
      <c r="F10978" s="140"/>
      <c r="G10978" s="140"/>
      <c r="M10978" s="140"/>
      <c r="N10978" s="167"/>
      <c r="O10978" s="167"/>
      <c r="P10978" s="142"/>
      <c r="Q10978" s="142"/>
      <c r="R10978" s="142"/>
      <c r="S10978" s="139"/>
    </row>
    <row r="10979" spans="2:19" ht="15.75" customHeight="1" x14ac:dyDescent="0.25">
      <c r="B10979" s="106"/>
      <c r="C10979" s="106"/>
      <c r="D10979" s="139"/>
      <c r="E10979" s="140"/>
      <c r="F10979" s="140"/>
      <c r="G10979" s="140"/>
      <c r="M10979" s="140"/>
      <c r="N10979" s="167"/>
      <c r="O10979" s="167"/>
      <c r="P10979" s="142"/>
      <c r="Q10979" s="142"/>
      <c r="R10979" s="142"/>
      <c r="S10979" s="139"/>
    </row>
    <row r="10980" spans="2:19" ht="15.75" customHeight="1" x14ac:dyDescent="0.25">
      <c r="B10980" s="106"/>
      <c r="C10980" s="106"/>
      <c r="D10980" s="139"/>
      <c r="E10980" s="140"/>
      <c r="F10980" s="140"/>
      <c r="G10980" s="140"/>
      <c r="M10980" s="140"/>
      <c r="N10980" s="167"/>
      <c r="O10980" s="167"/>
      <c r="P10980" s="142"/>
      <c r="Q10980" s="142"/>
      <c r="R10980" s="142"/>
      <c r="S10980" s="139"/>
    </row>
    <row r="10981" spans="2:19" ht="15.75" customHeight="1" x14ac:dyDescent="0.25">
      <c r="B10981" s="106"/>
      <c r="C10981" s="106"/>
      <c r="D10981" s="139"/>
      <c r="E10981" s="140"/>
      <c r="F10981" s="140"/>
      <c r="G10981" s="140"/>
      <c r="M10981" s="140"/>
      <c r="N10981" s="167"/>
      <c r="O10981" s="167"/>
      <c r="P10981" s="142"/>
      <c r="Q10981" s="142"/>
      <c r="R10981" s="142"/>
      <c r="S10981" s="139"/>
    </row>
    <row r="10982" spans="2:19" ht="15.75" customHeight="1" x14ac:dyDescent="0.25">
      <c r="B10982" s="106"/>
      <c r="C10982" s="106"/>
      <c r="D10982" s="139"/>
      <c r="E10982" s="140"/>
      <c r="F10982" s="140"/>
      <c r="G10982" s="140"/>
      <c r="M10982" s="140"/>
      <c r="N10982" s="167"/>
      <c r="O10982" s="167"/>
      <c r="P10982" s="142"/>
      <c r="Q10982" s="142"/>
      <c r="R10982" s="142"/>
      <c r="S10982" s="139"/>
    </row>
    <row r="10983" spans="2:19" ht="15.75" customHeight="1" x14ac:dyDescent="0.25">
      <c r="B10983" s="106"/>
      <c r="C10983" s="106"/>
      <c r="D10983" s="139"/>
      <c r="E10983" s="140"/>
      <c r="F10983" s="140"/>
      <c r="G10983" s="140"/>
      <c r="M10983" s="140"/>
      <c r="N10983" s="167"/>
      <c r="O10983" s="167"/>
      <c r="P10983" s="142"/>
      <c r="Q10983" s="142"/>
      <c r="R10983" s="142"/>
      <c r="S10983" s="139"/>
    </row>
    <row r="10984" spans="2:19" ht="15.75" customHeight="1" x14ac:dyDescent="0.25">
      <c r="B10984" s="106"/>
      <c r="C10984" s="106"/>
      <c r="D10984" s="139"/>
      <c r="E10984" s="140"/>
      <c r="F10984" s="140"/>
      <c r="G10984" s="140"/>
      <c r="M10984" s="140"/>
      <c r="N10984" s="167"/>
      <c r="O10984" s="167"/>
      <c r="P10984" s="142"/>
      <c r="Q10984" s="142"/>
      <c r="R10984" s="142"/>
      <c r="S10984" s="139"/>
    </row>
    <row r="10985" spans="2:19" ht="15.75" customHeight="1" x14ac:dyDescent="0.25">
      <c r="B10985" s="106"/>
      <c r="C10985" s="106"/>
      <c r="D10985" s="139"/>
      <c r="E10985" s="140"/>
      <c r="F10985" s="140"/>
      <c r="G10985" s="140"/>
      <c r="M10985" s="140"/>
      <c r="N10985" s="167"/>
      <c r="O10985" s="167"/>
      <c r="P10985" s="142"/>
      <c r="Q10985" s="142"/>
      <c r="R10985" s="142"/>
      <c r="S10985" s="139"/>
    </row>
    <row r="10986" spans="2:19" ht="15.75" customHeight="1" x14ac:dyDescent="0.25">
      <c r="B10986" s="106"/>
      <c r="C10986" s="106"/>
      <c r="D10986" s="139"/>
      <c r="E10986" s="140"/>
      <c r="F10986" s="140"/>
      <c r="G10986" s="140"/>
      <c r="M10986" s="140"/>
      <c r="N10986" s="167"/>
      <c r="O10986" s="167"/>
      <c r="P10986" s="142"/>
      <c r="Q10986" s="142"/>
      <c r="R10986" s="142"/>
      <c r="S10986" s="139"/>
    </row>
    <row r="10987" spans="2:19" ht="15.75" customHeight="1" x14ac:dyDescent="0.25">
      <c r="B10987" s="106"/>
      <c r="C10987" s="106"/>
      <c r="D10987" s="139"/>
      <c r="E10987" s="140"/>
      <c r="F10987" s="140"/>
      <c r="G10987" s="140"/>
      <c r="M10987" s="140"/>
      <c r="N10987" s="167"/>
      <c r="O10987" s="167"/>
      <c r="P10987" s="142"/>
      <c r="Q10987" s="142"/>
      <c r="R10987" s="142"/>
      <c r="S10987" s="139"/>
    </row>
    <row r="10988" spans="2:19" ht="15.75" customHeight="1" x14ac:dyDescent="0.25">
      <c r="B10988" s="106"/>
      <c r="C10988" s="106"/>
      <c r="D10988" s="139"/>
      <c r="E10988" s="140"/>
      <c r="F10988" s="140"/>
      <c r="G10988" s="140"/>
      <c r="M10988" s="140"/>
      <c r="N10988" s="167"/>
      <c r="O10988" s="167"/>
      <c r="P10988" s="142"/>
      <c r="Q10988" s="142"/>
      <c r="R10988" s="142"/>
      <c r="S10988" s="139"/>
    </row>
    <row r="10989" spans="2:19" ht="15.75" customHeight="1" x14ac:dyDescent="0.25">
      <c r="B10989" s="106"/>
      <c r="C10989" s="106"/>
      <c r="D10989" s="139"/>
      <c r="E10989" s="140"/>
      <c r="F10989" s="140"/>
      <c r="G10989" s="140"/>
      <c r="M10989" s="140"/>
      <c r="N10989" s="167"/>
      <c r="O10989" s="167"/>
      <c r="P10989" s="142"/>
      <c r="Q10989" s="142"/>
      <c r="R10989" s="142"/>
      <c r="S10989" s="139"/>
    </row>
    <row r="10990" spans="2:19" ht="15.75" customHeight="1" x14ac:dyDescent="0.25">
      <c r="B10990" s="106"/>
      <c r="C10990" s="106"/>
      <c r="D10990" s="139"/>
      <c r="E10990" s="140"/>
      <c r="F10990" s="140"/>
      <c r="G10990" s="140"/>
      <c r="M10990" s="140"/>
      <c r="N10990" s="167"/>
      <c r="O10990" s="167"/>
      <c r="P10990" s="142"/>
      <c r="Q10990" s="142"/>
      <c r="R10990" s="142"/>
      <c r="S10990" s="139"/>
    </row>
    <row r="10991" spans="2:19" ht="15.75" customHeight="1" x14ac:dyDescent="0.25">
      <c r="B10991" s="106"/>
      <c r="C10991" s="106"/>
      <c r="D10991" s="139"/>
      <c r="E10991" s="140"/>
      <c r="F10991" s="140"/>
      <c r="G10991" s="140"/>
      <c r="M10991" s="140"/>
      <c r="N10991" s="167"/>
      <c r="O10991" s="167"/>
      <c r="P10991" s="142"/>
      <c r="Q10991" s="142"/>
      <c r="R10991" s="142"/>
      <c r="S10991" s="139"/>
    </row>
    <row r="10992" spans="2:19" ht="15.75" customHeight="1" x14ac:dyDescent="0.25">
      <c r="B10992" s="106"/>
      <c r="C10992" s="106"/>
      <c r="D10992" s="139"/>
      <c r="E10992" s="140"/>
      <c r="F10992" s="140"/>
      <c r="G10992" s="140"/>
      <c r="M10992" s="140"/>
      <c r="N10992" s="167"/>
      <c r="O10992" s="167"/>
      <c r="P10992" s="142"/>
      <c r="Q10992" s="142"/>
      <c r="R10992" s="142"/>
      <c r="S10992" s="139"/>
    </row>
    <row r="10993" spans="2:19" ht="15.75" customHeight="1" x14ac:dyDescent="0.25">
      <c r="B10993" s="106"/>
      <c r="C10993" s="106"/>
      <c r="D10993" s="139"/>
      <c r="E10993" s="140"/>
      <c r="F10993" s="140"/>
      <c r="G10993" s="140"/>
      <c r="M10993" s="140"/>
      <c r="N10993" s="167"/>
      <c r="O10993" s="167"/>
      <c r="P10993" s="142"/>
      <c r="Q10993" s="142"/>
      <c r="R10993" s="142"/>
      <c r="S10993" s="139"/>
    </row>
    <row r="10994" spans="2:19" ht="15.75" customHeight="1" x14ac:dyDescent="0.25">
      <c r="B10994" s="106"/>
      <c r="C10994" s="106"/>
      <c r="D10994" s="139"/>
      <c r="E10994" s="140"/>
      <c r="F10994" s="140"/>
      <c r="G10994" s="140"/>
      <c r="M10994" s="140"/>
      <c r="N10994" s="167"/>
      <c r="O10994" s="167"/>
      <c r="P10994" s="142"/>
      <c r="Q10994" s="142"/>
      <c r="R10994" s="142"/>
      <c r="S10994" s="139"/>
    </row>
    <row r="10995" spans="2:19" ht="15.75" customHeight="1" x14ac:dyDescent="0.25">
      <c r="B10995" s="106"/>
      <c r="C10995" s="106"/>
      <c r="D10995" s="139"/>
      <c r="E10995" s="140"/>
      <c r="F10995" s="140"/>
      <c r="G10995" s="140"/>
      <c r="M10995" s="140"/>
      <c r="N10995" s="167"/>
      <c r="O10995" s="167"/>
      <c r="P10995" s="142"/>
      <c r="Q10995" s="142"/>
      <c r="R10995" s="142"/>
      <c r="S10995" s="139"/>
    </row>
    <row r="10996" spans="2:19" ht="15.75" customHeight="1" x14ac:dyDescent="0.25">
      <c r="B10996" s="106"/>
      <c r="C10996" s="106"/>
      <c r="D10996" s="139"/>
      <c r="E10996" s="140"/>
      <c r="F10996" s="140"/>
      <c r="G10996" s="140"/>
      <c r="M10996" s="140"/>
      <c r="N10996" s="167"/>
      <c r="O10996" s="167"/>
      <c r="P10996" s="142"/>
      <c r="Q10996" s="142"/>
      <c r="R10996" s="142"/>
      <c r="S10996" s="139"/>
    </row>
    <row r="10997" spans="2:19" ht="15.75" customHeight="1" x14ac:dyDescent="0.25">
      <c r="B10997" s="106"/>
      <c r="C10997" s="106"/>
      <c r="D10997" s="139"/>
      <c r="E10997" s="140"/>
      <c r="F10997" s="140"/>
      <c r="G10997" s="140"/>
      <c r="M10997" s="140"/>
      <c r="N10997" s="167"/>
      <c r="O10997" s="167"/>
      <c r="P10997" s="142"/>
      <c r="Q10997" s="142"/>
      <c r="R10997" s="142"/>
      <c r="S10997" s="139"/>
    </row>
    <row r="10998" spans="2:19" ht="15.75" customHeight="1" x14ac:dyDescent="0.25">
      <c r="B10998" s="106"/>
      <c r="C10998" s="106"/>
      <c r="D10998" s="139"/>
      <c r="E10998" s="140"/>
      <c r="F10998" s="140"/>
      <c r="G10998" s="140"/>
      <c r="M10998" s="140"/>
      <c r="N10998" s="167"/>
      <c r="O10998" s="167"/>
      <c r="P10998" s="142"/>
      <c r="Q10998" s="142"/>
      <c r="R10998" s="142"/>
      <c r="S10998" s="139"/>
    </row>
    <row r="10999" spans="2:19" ht="15.75" customHeight="1" x14ac:dyDescent="0.25">
      <c r="B10999" s="106"/>
      <c r="C10999" s="106"/>
      <c r="D10999" s="139"/>
      <c r="E10999" s="140"/>
      <c r="F10999" s="140"/>
      <c r="G10999" s="140"/>
      <c r="M10999" s="140"/>
      <c r="N10999" s="167"/>
      <c r="O10999" s="167"/>
      <c r="P10999" s="142"/>
      <c r="Q10999" s="142"/>
      <c r="R10999" s="142"/>
      <c r="S10999" s="139"/>
    </row>
    <row r="11000" spans="2:19" ht="15.75" customHeight="1" x14ac:dyDescent="0.25">
      <c r="B11000" s="106"/>
      <c r="C11000" s="106"/>
      <c r="D11000" s="139"/>
      <c r="E11000" s="140"/>
      <c r="F11000" s="140"/>
      <c r="G11000" s="140"/>
      <c r="M11000" s="140"/>
      <c r="N11000" s="167"/>
      <c r="O11000" s="167"/>
      <c r="P11000" s="142"/>
      <c r="Q11000" s="142"/>
      <c r="R11000" s="142"/>
      <c r="S11000" s="139"/>
    </row>
    <row r="11001" spans="2:19" ht="15.75" customHeight="1" x14ac:dyDescent="0.25">
      <c r="B11001" s="106"/>
      <c r="C11001" s="106"/>
      <c r="D11001" s="139"/>
      <c r="E11001" s="140"/>
      <c r="F11001" s="140"/>
      <c r="G11001" s="140"/>
      <c r="M11001" s="140"/>
      <c r="N11001" s="167"/>
      <c r="O11001" s="167"/>
      <c r="P11001" s="142"/>
      <c r="Q11001" s="142"/>
      <c r="R11001" s="142"/>
      <c r="S11001" s="139"/>
    </row>
    <row r="11002" spans="2:19" ht="15.75" customHeight="1" x14ac:dyDescent="0.25">
      <c r="B11002" s="106"/>
      <c r="C11002" s="106"/>
      <c r="D11002" s="139"/>
      <c r="E11002" s="140"/>
      <c r="F11002" s="140"/>
      <c r="G11002" s="140"/>
      <c r="M11002" s="140"/>
      <c r="N11002" s="167"/>
      <c r="O11002" s="167"/>
      <c r="P11002" s="142"/>
      <c r="Q11002" s="142"/>
      <c r="R11002" s="142"/>
      <c r="S11002" s="139"/>
    </row>
    <row r="11003" spans="2:19" ht="15.75" customHeight="1" x14ac:dyDescent="0.25">
      <c r="B11003" s="106"/>
      <c r="C11003" s="106"/>
      <c r="D11003" s="139"/>
      <c r="E11003" s="140"/>
      <c r="F11003" s="140"/>
      <c r="G11003" s="140"/>
      <c r="M11003" s="140"/>
      <c r="N11003" s="167"/>
      <c r="O11003" s="167"/>
      <c r="P11003" s="142"/>
      <c r="Q11003" s="142"/>
      <c r="R11003" s="142"/>
      <c r="S11003" s="139"/>
    </row>
    <row r="11004" spans="2:19" ht="15.75" customHeight="1" x14ac:dyDescent="0.25">
      <c r="B11004" s="106"/>
      <c r="C11004" s="106"/>
      <c r="D11004" s="139"/>
      <c r="E11004" s="140"/>
      <c r="F11004" s="140"/>
      <c r="G11004" s="140"/>
      <c r="M11004" s="140"/>
      <c r="N11004" s="167"/>
      <c r="O11004" s="167"/>
      <c r="P11004" s="142"/>
      <c r="Q11004" s="142"/>
      <c r="R11004" s="142"/>
      <c r="S11004" s="139"/>
    </row>
    <row r="11005" spans="2:19" ht="15.75" customHeight="1" x14ac:dyDescent="0.25">
      <c r="B11005" s="106"/>
      <c r="C11005" s="106"/>
      <c r="D11005" s="139"/>
      <c r="E11005" s="140"/>
      <c r="F11005" s="140"/>
      <c r="G11005" s="140"/>
      <c r="M11005" s="140"/>
      <c r="N11005" s="167"/>
      <c r="O11005" s="167"/>
      <c r="P11005" s="142"/>
      <c r="Q11005" s="142"/>
      <c r="R11005" s="142"/>
      <c r="S11005" s="139"/>
    </row>
    <row r="11006" spans="2:19" ht="15.75" customHeight="1" x14ac:dyDescent="0.25">
      <c r="B11006" s="106"/>
      <c r="C11006" s="106"/>
      <c r="D11006" s="139"/>
      <c r="E11006" s="140"/>
      <c r="F11006" s="140"/>
      <c r="G11006" s="140"/>
      <c r="M11006" s="140"/>
      <c r="N11006" s="167"/>
      <c r="O11006" s="167"/>
      <c r="P11006" s="142"/>
      <c r="Q11006" s="142"/>
      <c r="R11006" s="142"/>
      <c r="S11006" s="139"/>
    </row>
    <row r="11007" spans="2:19" ht="15.75" customHeight="1" x14ac:dyDescent="0.25">
      <c r="B11007" s="106"/>
      <c r="C11007" s="106"/>
      <c r="D11007" s="139"/>
      <c r="E11007" s="140"/>
      <c r="F11007" s="140"/>
      <c r="G11007" s="140"/>
      <c r="M11007" s="140"/>
      <c r="N11007" s="167"/>
      <c r="O11007" s="167"/>
      <c r="P11007" s="142"/>
      <c r="Q11007" s="142"/>
      <c r="R11007" s="142"/>
      <c r="S11007" s="139"/>
    </row>
    <row r="11008" spans="2:19" ht="15.75" customHeight="1" x14ac:dyDescent="0.25">
      <c r="B11008" s="106"/>
      <c r="C11008" s="106"/>
      <c r="D11008" s="139"/>
      <c r="E11008" s="140"/>
      <c r="F11008" s="140"/>
      <c r="G11008" s="140"/>
      <c r="M11008" s="140"/>
      <c r="N11008" s="167"/>
      <c r="O11008" s="167"/>
      <c r="P11008" s="142"/>
      <c r="Q11008" s="142"/>
      <c r="R11008" s="142"/>
      <c r="S11008" s="139"/>
    </row>
    <row r="11009" spans="2:19" ht="15.75" customHeight="1" x14ac:dyDescent="0.25">
      <c r="B11009" s="106"/>
      <c r="C11009" s="106"/>
      <c r="D11009" s="139"/>
      <c r="E11009" s="140"/>
      <c r="F11009" s="140"/>
      <c r="G11009" s="140"/>
      <c r="M11009" s="140"/>
      <c r="N11009" s="167"/>
      <c r="O11009" s="167"/>
      <c r="P11009" s="142"/>
      <c r="Q11009" s="142"/>
      <c r="R11009" s="142"/>
      <c r="S11009" s="139"/>
    </row>
    <row r="11010" spans="2:19" ht="15.75" customHeight="1" x14ac:dyDescent="0.25">
      <c r="B11010" s="106"/>
      <c r="C11010" s="106"/>
      <c r="D11010" s="139"/>
      <c r="E11010" s="140"/>
      <c r="F11010" s="140"/>
      <c r="G11010" s="140"/>
      <c r="M11010" s="140"/>
      <c r="N11010" s="167"/>
      <c r="O11010" s="167"/>
      <c r="P11010" s="142"/>
      <c r="Q11010" s="142"/>
      <c r="R11010" s="142"/>
      <c r="S11010" s="139"/>
    </row>
    <row r="11011" spans="2:19" ht="15.75" customHeight="1" x14ac:dyDescent="0.25">
      <c r="B11011" s="106"/>
      <c r="C11011" s="106"/>
      <c r="D11011" s="139"/>
      <c r="E11011" s="140"/>
      <c r="F11011" s="140"/>
      <c r="G11011" s="140"/>
      <c r="M11011" s="140"/>
      <c r="N11011" s="167"/>
      <c r="O11011" s="167"/>
      <c r="P11011" s="142"/>
      <c r="Q11011" s="142"/>
      <c r="R11011" s="142"/>
      <c r="S11011" s="139"/>
    </row>
    <row r="11012" spans="2:19" ht="15.75" customHeight="1" x14ac:dyDescent="0.25">
      <c r="B11012" s="106"/>
      <c r="C11012" s="106"/>
      <c r="D11012" s="139"/>
      <c r="E11012" s="140"/>
      <c r="F11012" s="140"/>
      <c r="G11012" s="140"/>
      <c r="M11012" s="140"/>
      <c r="N11012" s="167"/>
      <c r="O11012" s="167"/>
      <c r="P11012" s="142"/>
      <c r="Q11012" s="142"/>
      <c r="R11012" s="142"/>
      <c r="S11012" s="139"/>
    </row>
    <row r="11013" spans="2:19" ht="15.75" customHeight="1" x14ac:dyDescent="0.25">
      <c r="B11013" s="106"/>
      <c r="C11013" s="106"/>
      <c r="D11013" s="139"/>
      <c r="E11013" s="140"/>
      <c r="F11013" s="140"/>
      <c r="G11013" s="140"/>
      <c r="M11013" s="140"/>
      <c r="N11013" s="167"/>
      <c r="O11013" s="167"/>
      <c r="P11013" s="142"/>
      <c r="Q11013" s="142"/>
      <c r="R11013" s="142"/>
      <c r="S11013" s="139"/>
    </row>
    <row r="11014" spans="2:19" ht="15.75" customHeight="1" x14ac:dyDescent="0.25">
      <c r="B11014" s="106"/>
      <c r="C11014" s="106"/>
      <c r="D11014" s="139"/>
      <c r="E11014" s="140"/>
      <c r="F11014" s="140"/>
      <c r="G11014" s="140"/>
      <c r="M11014" s="140"/>
      <c r="N11014" s="167"/>
      <c r="O11014" s="167"/>
      <c r="P11014" s="142"/>
      <c r="Q11014" s="142"/>
      <c r="R11014" s="142"/>
      <c r="S11014" s="139"/>
    </row>
    <row r="11015" spans="2:19" ht="15.75" customHeight="1" x14ac:dyDescent="0.25">
      <c r="B11015" s="106"/>
      <c r="C11015" s="106"/>
      <c r="D11015" s="139"/>
      <c r="E11015" s="140"/>
      <c r="F11015" s="140"/>
      <c r="G11015" s="140"/>
      <c r="M11015" s="140"/>
      <c r="N11015" s="167"/>
      <c r="O11015" s="167"/>
      <c r="P11015" s="142"/>
      <c r="Q11015" s="142"/>
      <c r="R11015" s="142"/>
      <c r="S11015" s="139"/>
    </row>
    <row r="11016" spans="2:19" ht="15.75" customHeight="1" x14ac:dyDescent="0.25">
      <c r="B11016" s="106"/>
      <c r="C11016" s="106"/>
      <c r="D11016" s="139"/>
      <c r="E11016" s="140"/>
      <c r="F11016" s="140"/>
      <c r="G11016" s="140"/>
      <c r="M11016" s="140"/>
      <c r="N11016" s="167"/>
      <c r="O11016" s="167"/>
      <c r="P11016" s="142"/>
      <c r="Q11016" s="142"/>
      <c r="R11016" s="142"/>
      <c r="S11016" s="139"/>
    </row>
    <row r="11017" spans="2:19" ht="15.75" customHeight="1" x14ac:dyDescent="0.25">
      <c r="B11017" s="106"/>
      <c r="C11017" s="106"/>
      <c r="D11017" s="139"/>
      <c r="E11017" s="140"/>
      <c r="F11017" s="140"/>
      <c r="G11017" s="140"/>
      <c r="M11017" s="140"/>
      <c r="N11017" s="167"/>
      <c r="O11017" s="167"/>
      <c r="P11017" s="142"/>
      <c r="Q11017" s="142"/>
      <c r="R11017" s="142"/>
      <c r="S11017" s="139"/>
    </row>
    <row r="11018" spans="2:19" ht="15.75" customHeight="1" x14ac:dyDescent="0.25">
      <c r="B11018" s="106"/>
      <c r="C11018" s="106"/>
      <c r="D11018" s="139"/>
      <c r="E11018" s="140"/>
      <c r="F11018" s="140"/>
      <c r="G11018" s="140"/>
      <c r="M11018" s="140"/>
      <c r="N11018" s="167"/>
      <c r="O11018" s="167"/>
      <c r="P11018" s="142"/>
      <c r="Q11018" s="142"/>
      <c r="R11018" s="142"/>
      <c r="S11018" s="139"/>
    </row>
    <row r="11019" spans="2:19" ht="15.75" customHeight="1" x14ac:dyDescent="0.25">
      <c r="B11019" s="106"/>
      <c r="C11019" s="106"/>
      <c r="D11019" s="139"/>
      <c r="E11019" s="140"/>
      <c r="F11019" s="140"/>
      <c r="G11019" s="140"/>
      <c r="M11019" s="140"/>
      <c r="N11019" s="167"/>
      <c r="O11019" s="167"/>
      <c r="P11019" s="142"/>
      <c r="Q11019" s="142"/>
      <c r="R11019" s="142"/>
      <c r="S11019" s="139"/>
    </row>
    <row r="11020" spans="2:19" ht="15.75" customHeight="1" x14ac:dyDescent="0.25">
      <c r="B11020" s="106"/>
      <c r="C11020" s="106"/>
      <c r="D11020" s="139"/>
      <c r="E11020" s="140"/>
      <c r="F11020" s="140"/>
      <c r="G11020" s="140"/>
      <c r="M11020" s="140"/>
      <c r="N11020" s="167"/>
      <c r="O11020" s="167"/>
      <c r="P11020" s="142"/>
      <c r="Q11020" s="142"/>
      <c r="R11020" s="142"/>
      <c r="S11020" s="139"/>
    </row>
    <row r="11021" spans="2:19" ht="15.75" customHeight="1" x14ac:dyDescent="0.25">
      <c r="B11021" s="106"/>
      <c r="C11021" s="106"/>
      <c r="D11021" s="139"/>
      <c r="E11021" s="140"/>
      <c r="F11021" s="140"/>
      <c r="G11021" s="140"/>
      <c r="M11021" s="140"/>
      <c r="N11021" s="167"/>
      <c r="O11021" s="167"/>
      <c r="P11021" s="142"/>
      <c r="Q11021" s="142"/>
      <c r="R11021" s="142"/>
      <c r="S11021" s="139"/>
    </row>
    <row r="11022" spans="2:19" ht="15.75" customHeight="1" x14ac:dyDescent="0.25">
      <c r="B11022" s="106"/>
      <c r="C11022" s="106"/>
      <c r="D11022" s="139"/>
      <c r="E11022" s="140"/>
      <c r="F11022" s="140"/>
      <c r="G11022" s="140"/>
      <c r="M11022" s="140"/>
      <c r="N11022" s="167"/>
      <c r="O11022" s="167"/>
      <c r="P11022" s="142"/>
      <c r="Q11022" s="142"/>
      <c r="R11022" s="142"/>
      <c r="S11022" s="139"/>
    </row>
    <row r="11023" spans="2:19" ht="15.75" customHeight="1" x14ac:dyDescent="0.25">
      <c r="B11023" s="106"/>
      <c r="C11023" s="106"/>
      <c r="D11023" s="139"/>
      <c r="E11023" s="140"/>
      <c r="F11023" s="140"/>
      <c r="G11023" s="140"/>
      <c r="M11023" s="140"/>
      <c r="N11023" s="167"/>
      <c r="O11023" s="167"/>
      <c r="P11023" s="142"/>
      <c r="Q11023" s="142"/>
      <c r="R11023" s="142"/>
      <c r="S11023" s="139"/>
    </row>
    <row r="11024" spans="2:19" ht="15.75" customHeight="1" x14ac:dyDescent="0.25">
      <c r="B11024" s="106"/>
      <c r="C11024" s="106"/>
      <c r="D11024" s="139"/>
      <c r="E11024" s="140"/>
      <c r="F11024" s="140"/>
      <c r="G11024" s="140"/>
      <c r="M11024" s="140"/>
      <c r="N11024" s="167"/>
      <c r="O11024" s="167"/>
      <c r="P11024" s="142"/>
      <c r="Q11024" s="142"/>
      <c r="R11024" s="142"/>
      <c r="S11024" s="139"/>
    </row>
    <row r="11025" spans="2:19" ht="15.75" customHeight="1" x14ac:dyDescent="0.25">
      <c r="B11025" s="106"/>
      <c r="C11025" s="106"/>
      <c r="D11025" s="139"/>
      <c r="E11025" s="140"/>
      <c r="F11025" s="140"/>
      <c r="G11025" s="140"/>
      <c r="M11025" s="140"/>
      <c r="N11025" s="167"/>
      <c r="O11025" s="167"/>
      <c r="P11025" s="142"/>
      <c r="Q11025" s="142"/>
      <c r="R11025" s="142"/>
      <c r="S11025" s="139"/>
    </row>
    <row r="11026" spans="2:19" ht="15.75" customHeight="1" x14ac:dyDescent="0.25">
      <c r="B11026" s="106"/>
      <c r="C11026" s="106"/>
      <c r="D11026" s="139"/>
      <c r="E11026" s="140"/>
      <c r="F11026" s="140"/>
      <c r="G11026" s="140"/>
      <c r="M11026" s="140"/>
      <c r="N11026" s="167"/>
      <c r="O11026" s="167"/>
      <c r="P11026" s="142"/>
      <c r="Q11026" s="142"/>
      <c r="R11026" s="142"/>
      <c r="S11026" s="139"/>
    </row>
    <row r="11027" spans="2:19" ht="15.75" customHeight="1" x14ac:dyDescent="0.25">
      <c r="B11027" s="106"/>
      <c r="C11027" s="106"/>
      <c r="D11027" s="139"/>
      <c r="E11027" s="140"/>
      <c r="F11027" s="140"/>
      <c r="G11027" s="140"/>
      <c r="M11027" s="140"/>
      <c r="N11027" s="167"/>
      <c r="O11027" s="167"/>
      <c r="P11027" s="142"/>
      <c r="Q11027" s="142"/>
      <c r="R11027" s="142"/>
      <c r="S11027" s="139"/>
    </row>
    <row r="11028" spans="2:19" ht="15.75" customHeight="1" x14ac:dyDescent="0.25">
      <c r="B11028" s="106"/>
      <c r="C11028" s="106"/>
      <c r="D11028" s="139"/>
      <c r="E11028" s="140"/>
      <c r="F11028" s="140"/>
      <c r="G11028" s="140"/>
      <c r="M11028" s="140"/>
      <c r="N11028" s="167"/>
      <c r="O11028" s="167"/>
      <c r="P11028" s="142"/>
      <c r="Q11028" s="142"/>
      <c r="R11028" s="142"/>
      <c r="S11028" s="139"/>
    </row>
    <row r="11029" spans="2:19" ht="15.75" customHeight="1" x14ac:dyDescent="0.25">
      <c r="B11029" s="106"/>
      <c r="C11029" s="106"/>
      <c r="D11029" s="139"/>
      <c r="E11029" s="140"/>
      <c r="F11029" s="140"/>
      <c r="G11029" s="140"/>
      <c r="M11029" s="140"/>
      <c r="N11029" s="167"/>
      <c r="O11029" s="167"/>
      <c r="P11029" s="142"/>
      <c r="Q11029" s="142"/>
      <c r="R11029" s="142"/>
      <c r="S11029" s="139"/>
    </row>
    <row r="11030" spans="2:19" ht="15.75" customHeight="1" x14ac:dyDescent="0.25">
      <c r="B11030" s="106"/>
      <c r="C11030" s="106"/>
      <c r="D11030" s="139"/>
      <c r="E11030" s="140"/>
      <c r="F11030" s="140"/>
      <c r="G11030" s="140"/>
      <c r="M11030" s="140"/>
      <c r="N11030" s="167"/>
      <c r="O11030" s="167"/>
      <c r="P11030" s="142"/>
      <c r="Q11030" s="142"/>
      <c r="R11030" s="142"/>
      <c r="S11030" s="139"/>
    </row>
    <row r="11031" spans="2:19" ht="15.75" customHeight="1" x14ac:dyDescent="0.25">
      <c r="B11031" s="106"/>
      <c r="C11031" s="106"/>
      <c r="D11031" s="139"/>
      <c r="E11031" s="140"/>
      <c r="F11031" s="140"/>
      <c r="G11031" s="140"/>
      <c r="M11031" s="140"/>
      <c r="N11031" s="167"/>
      <c r="O11031" s="167"/>
      <c r="P11031" s="142"/>
      <c r="Q11031" s="142"/>
      <c r="R11031" s="142"/>
      <c r="S11031" s="139"/>
    </row>
    <row r="11032" spans="2:19" ht="15.75" customHeight="1" x14ac:dyDescent="0.25">
      <c r="B11032" s="106"/>
      <c r="C11032" s="106"/>
      <c r="D11032" s="139"/>
      <c r="E11032" s="140"/>
      <c r="F11032" s="140"/>
      <c r="G11032" s="140"/>
      <c r="M11032" s="140"/>
      <c r="N11032" s="167"/>
      <c r="O11032" s="167"/>
      <c r="P11032" s="142"/>
      <c r="Q11032" s="142"/>
      <c r="R11032" s="142"/>
      <c r="S11032" s="139"/>
    </row>
    <row r="11033" spans="2:19" ht="15.75" customHeight="1" x14ac:dyDescent="0.25">
      <c r="B11033" s="106"/>
      <c r="C11033" s="106"/>
      <c r="D11033" s="139"/>
      <c r="E11033" s="140"/>
      <c r="F11033" s="140"/>
      <c r="G11033" s="140"/>
      <c r="M11033" s="140"/>
      <c r="N11033" s="167"/>
      <c r="O11033" s="167"/>
      <c r="P11033" s="142"/>
      <c r="Q11033" s="142"/>
      <c r="R11033" s="142"/>
      <c r="S11033" s="139"/>
    </row>
    <row r="11034" spans="2:19" ht="15.75" customHeight="1" x14ac:dyDescent="0.25">
      <c r="B11034" s="106"/>
      <c r="C11034" s="106"/>
      <c r="D11034" s="139"/>
      <c r="E11034" s="140"/>
      <c r="F11034" s="140"/>
      <c r="G11034" s="140"/>
      <c r="M11034" s="140"/>
      <c r="N11034" s="167"/>
      <c r="O11034" s="167"/>
      <c r="P11034" s="142"/>
      <c r="Q11034" s="142"/>
      <c r="R11034" s="142"/>
      <c r="S11034" s="139"/>
    </row>
    <row r="11035" spans="2:19" ht="15.75" customHeight="1" x14ac:dyDescent="0.25">
      <c r="B11035" s="106"/>
      <c r="C11035" s="106"/>
      <c r="D11035" s="139"/>
      <c r="E11035" s="140"/>
      <c r="F11035" s="140"/>
      <c r="G11035" s="140"/>
      <c r="M11035" s="140"/>
      <c r="N11035" s="167"/>
      <c r="O11035" s="167"/>
      <c r="P11035" s="142"/>
      <c r="Q11035" s="142"/>
      <c r="R11035" s="142"/>
      <c r="S11035" s="139"/>
    </row>
    <row r="11036" spans="2:19" ht="15.75" customHeight="1" x14ac:dyDescent="0.25">
      <c r="B11036" s="106"/>
      <c r="C11036" s="106"/>
      <c r="D11036" s="139"/>
      <c r="E11036" s="140"/>
      <c r="F11036" s="140"/>
      <c r="G11036" s="140"/>
      <c r="M11036" s="140"/>
      <c r="N11036" s="167"/>
      <c r="O11036" s="167"/>
      <c r="P11036" s="142"/>
      <c r="Q11036" s="142"/>
      <c r="R11036" s="142"/>
      <c r="S11036" s="139"/>
    </row>
    <row r="11037" spans="2:19" ht="15.75" customHeight="1" x14ac:dyDescent="0.25">
      <c r="B11037" s="106"/>
      <c r="C11037" s="106"/>
      <c r="D11037" s="139"/>
      <c r="E11037" s="140"/>
      <c r="F11037" s="140"/>
      <c r="G11037" s="140"/>
      <c r="M11037" s="140"/>
      <c r="N11037" s="167"/>
      <c r="O11037" s="167"/>
      <c r="P11037" s="142"/>
      <c r="Q11037" s="142"/>
      <c r="R11037" s="142"/>
      <c r="S11037" s="139"/>
    </row>
    <row r="11038" spans="2:19" ht="15.75" customHeight="1" x14ac:dyDescent="0.25">
      <c r="B11038" s="106"/>
      <c r="C11038" s="106"/>
      <c r="D11038" s="139"/>
      <c r="E11038" s="140"/>
      <c r="F11038" s="140"/>
      <c r="G11038" s="140"/>
      <c r="M11038" s="140"/>
      <c r="N11038" s="167"/>
      <c r="O11038" s="167"/>
      <c r="P11038" s="142"/>
      <c r="Q11038" s="142"/>
      <c r="R11038" s="142"/>
      <c r="S11038" s="139"/>
    </row>
    <row r="11039" spans="2:19" ht="15.75" customHeight="1" x14ac:dyDescent="0.25">
      <c r="B11039" s="106"/>
      <c r="C11039" s="106"/>
      <c r="D11039" s="139"/>
      <c r="E11039" s="140"/>
      <c r="F11039" s="140"/>
      <c r="G11039" s="140"/>
      <c r="M11039" s="140"/>
      <c r="N11039" s="167"/>
      <c r="O11039" s="167"/>
      <c r="P11039" s="142"/>
      <c r="Q11039" s="142"/>
      <c r="R11039" s="142"/>
      <c r="S11039" s="139"/>
    </row>
    <row r="11040" spans="2:19" ht="15.75" customHeight="1" x14ac:dyDescent="0.25">
      <c r="B11040" s="106"/>
      <c r="C11040" s="106"/>
      <c r="D11040" s="139"/>
      <c r="E11040" s="140"/>
      <c r="F11040" s="140"/>
      <c r="G11040" s="140"/>
      <c r="M11040" s="140"/>
      <c r="N11040" s="167"/>
      <c r="O11040" s="167"/>
      <c r="P11040" s="142"/>
      <c r="Q11040" s="142"/>
      <c r="R11040" s="142"/>
      <c r="S11040" s="139"/>
    </row>
    <row r="11041" spans="2:19" ht="15.75" customHeight="1" x14ac:dyDescent="0.25">
      <c r="B11041" s="106"/>
      <c r="C11041" s="106"/>
      <c r="D11041" s="139"/>
      <c r="E11041" s="140"/>
      <c r="F11041" s="140"/>
      <c r="G11041" s="140"/>
      <c r="M11041" s="140"/>
      <c r="N11041" s="167"/>
      <c r="O11041" s="167"/>
      <c r="P11041" s="142"/>
      <c r="Q11041" s="142"/>
      <c r="R11041" s="142"/>
      <c r="S11041" s="139"/>
    </row>
    <row r="11042" spans="2:19" ht="15.75" customHeight="1" x14ac:dyDescent="0.25">
      <c r="B11042" s="106"/>
      <c r="C11042" s="106"/>
      <c r="D11042" s="139"/>
      <c r="E11042" s="140"/>
      <c r="F11042" s="140"/>
      <c r="G11042" s="140"/>
      <c r="M11042" s="140"/>
      <c r="N11042" s="167"/>
      <c r="O11042" s="167"/>
      <c r="P11042" s="142"/>
      <c r="Q11042" s="142"/>
      <c r="R11042" s="142"/>
      <c r="S11042" s="139"/>
    </row>
    <row r="11043" spans="2:19" ht="15.75" customHeight="1" x14ac:dyDescent="0.25">
      <c r="B11043" s="106"/>
      <c r="C11043" s="106"/>
      <c r="D11043" s="139"/>
      <c r="E11043" s="140"/>
      <c r="F11043" s="140"/>
      <c r="G11043" s="140"/>
      <c r="M11043" s="140"/>
      <c r="N11043" s="167"/>
      <c r="O11043" s="167"/>
      <c r="P11043" s="142"/>
      <c r="Q11043" s="142"/>
      <c r="R11043" s="142"/>
      <c r="S11043" s="139"/>
    </row>
    <row r="11044" spans="2:19" ht="15.75" customHeight="1" x14ac:dyDescent="0.25">
      <c r="B11044" s="106"/>
      <c r="C11044" s="106"/>
      <c r="D11044" s="139"/>
      <c r="E11044" s="140"/>
      <c r="F11044" s="140"/>
      <c r="G11044" s="140"/>
      <c r="M11044" s="140"/>
      <c r="N11044" s="167"/>
      <c r="O11044" s="167"/>
      <c r="P11044" s="142"/>
      <c r="Q11044" s="142"/>
      <c r="R11044" s="142"/>
      <c r="S11044" s="139"/>
    </row>
    <row r="11045" spans="2:19" ht="15.75" customHeight="1" x14ac:dyDescent="0.25">
      <c r="B11045" s="106"/>
      <c r="C11045" s="106"/>
      <c r="D11045" s="139"/>
      <c r="E11045" s="140"/>
      <c r="F11045" s="140"/>
      <c r="G11045" s="140"/>
      <c r="M11045" s="140"/>
      <c r="N11045" s="167"/>
      <c r="O11045" s="167"/>
      <c r="P11045" s="142"/>
      <c r="Q11045" s="142"/>
      <c r="R11045" s="142"/>
      <c r="S11045" s="139"/>
    </row>
    <row r="11046" spans="2:19" ht="15.75" customHeight="1" x14ac:dyDescent="0.25">
      <c r="B11046" s="106"/>
      <c r="C11046" s="106"/>
      <c r="D11046" s="139"/>
      <c r="E11046" s="140"/>
      <c r="F11046" s="140"/>
      <c r="G11046" s="140"/>
      <c r="M11046" s="140"/>
      <c r="N11046" s="167"/>
      <c r="O11046" s="167"/>
      <c r="P11046" s="142"/>
      <c r="Q11046" s="142"/>
      <c r="R11046" s="142"/>
      <c r="S11046" s="139"/>
    </row>
    <row r="11047" spans="2:19" ht="15.75" customHeight="1" x14ac:dyDescent="0.25">
      <c r="B11047" s="106"/>
      <c r="C11047" s="106"/>
      <c r="D11047" s="139"/>
      <c r="E11047" s="140"/>
      <c r="F11047" s="140"/>
      <c r="G11047" s="140"/>
      <c r="M11047" s="140"/>
      <c r="N11047" s="167"/>
      <c r="O11047" s="167"/>
      <c r="P11047" s="142"/>
      <c r="Q11047" s="142"/>
      <c r="R11047" s="142"/>
      <c r="S11047" s="139"/>
    </row>
    <row r="11048" spans="2:19" ht="15.75" customHeight="1" x14ac:dyDescent="0.25">
      <c r="B11048" s="106"/>
      <c r="C11048" s="106"/>
      <c r="D11048" s="139"/>
      <c r="E11048" s="140"/>
      <c r="F11048" s="140"/>
      <c r="G11048" s="140"/>
      <c r="M11048" s="140"/>
      <c r="N11048" s="167"/>
      <c r="O11048" s="167"/>
      <c r="P11048" s="142"/>
      <c r="Q11048" s="142"/>
      <c r="R11048" s="142"/>
      <c r="S11048" s="139"/>
    </row>
    <row r="11049" spans="2:19" ht="15.75" customHeight="1" x14ac:dyDescent="0.25">
      <c r="B11049" s="106"/>
      <c r="C11049" s="106"/>
      <c r="D11049" s="139"/>
      <c r="E11049" s="140"/>
      <c r="F11049" s="140"/>
      <c r="G11049" s="140"/>
      <c r="M11049" s="140"/>
      <c r="N11049" s="167"/>
      <c r="O11049" s="167"/>
      <c r="P11049" s="142"/>
      <c r="Q11049" s="142"/>
      <c r="R11049" s="142"/>
      <c r="S11049" s="139"/>
    </row>
    <row r="11050" spans="2:19" ht="15.75" customHeight="1" x14ac:dyDescent="0.25">
      <c r="B11050" s="106"/>
      <c r="C11050" s="106"/>
      <c r="D11050" s="139"/>
      <c r="E11050" s="140"/>
      <c r="F11050" s="140"/>
      <c r="G11050" s="140"/>
      <c r="M11050" s="140"/>
      <c r="N11050" s="167"/>
      <c r="O11050" s="167"/>
      <c r="P11050" s="142"/>
      <c r="Q11050" s="142"/>
      <c r="R11050" s="142"/>
      <c r="S11050" s="139"/>
    </row>
    <row r="11051" spans="2:19" ht="15.75" customHeight="1" x14ac:dyDescent="0.25">
      <c r="B11051" s="106"/>
      <c r="C11051" s="106"/>
      <c r="D11051" s="139"/>
      <c r="E11051" s="140"/>
      <c r="F11051" s="140"/>
      <c r="G11051" s="140"/>
      <c r="M11051" s="140"/>
      <c r="N11051" s="167"/>
      <c r="O11051" s="167"/>
      <c r="P11051" s="142"/>
      <c r="Q11051" s="142"/>
      <c r="R11051" s="142"/>
      <c r="S11051" s="139"/>
    </row>
    <row r="11052" spans="2:19" ht="15.75" customHeight="1" x14ac:dyDescent="0.25">
      <c r="B11052" s="106"/>
      <c r="C11052" s="106"/>
      <c r="D11052" s="139"/>
      <c r="E11052" s="140"/>
      <c r="F11052" s="140"/>
      <c r="G11052" s="140"/>
      <c r="M11052" s="140"/>
      <c r="N11052" s="167"/>
      <c r="O11052" s="167"/>
      <c r="P11052" s="142"/>
      <c r="Q11052" s="142"/>
      <c r="R11052" s="142"/>
      <c r="S11052" s="139"/>
    </row>
    <row r="11053" spans="2:19" ht="15.75" customHeight="1" x14ac:dyDescent="0.25">
      <c r="B11053" s="106"/>
      <c r="C11053" s="106"/>
      <c r="D11053" s="139"/>
      <c r="E11053" s="140"/>
      <c r="F11053" s="140"/>
      <c r="G11053" s="140"/>
      <c r="M11053" s="140"/>
      <c r="N11053" s="167"/>
      <c r="O11053" s="167"/>
      <c r="P11053" s="142"/>
      <c r="Q11053" s="142"/>
      <c r="R11053" s="142"/>
      <c r="S11053" s="139"/>
    </row>
    <row r="11054" spans="2:19" ht="15.75" customHeight="1" x14ac:dyDescent="0.25">
      <c r="B11054" s="106"/>
      <c r="C11054" s="106"/>
      <c r="D11054" s="139"/>
      <c r="E11054" s="140"/>
      <c r="F11054" s="140"/>
      <c r="G11054" s="140"/>
      <c r="M11054" s="140"/>
      <c r="N11054" s="167"/>
      <c r="O11054" s="167"/>
      <c r="P11054" s="142"/>
      <c r="Q11054" s="142"/>
      <c r="R11054" s="142"/>
      <c r="S11054" s="139"/>
    </row>
    <row r="11055" spans="2:19" ht="15.75" customHeight="1" x14ac:dyDescent="0.25">
      <c r="B11055" s="106"/>
      <c r="C11055" s="106"/>
      <c r="D11055" s="139"/>
      <c r="E11055" s="140"/>
      <c r="F11055" s="140"/>
      <c r="G11055" s="140"/>
      <c r="M11055" s="140"/>
      <c r="N11055" s="167"/>
      <c r="O11055" s="167"/>
      <c r="P11055" s="142"/>
      <c r="Q11055" s="142"/>
      <c r="R11055" s="142"/>
      <c r="S11055" s="139"/>
    </row>
    <row r="11056" spans="2:19" ht="15.75" customHeight="1" x14ac:dyDescent="0.25">
      <c r="B11056" s="106"/>
      <c r="C11056" s="106"/>
      <c r="D11056" s="139"/>
      <c r="E11056" s="140"/>
      <c r="F11056" s="140"/>
      <c r="G11056" s="140"/>
      <c r="M11056" s="140"/>
      <c r="N11056" s="167"/>
      <c r="O11056" s="167"/>
      <c r="P11056" s="142"/>
      <c r="Q11056" s="142"/>
      <c r="R11056" s="142"/>
      <c r="S11056" s="139"/>
    </row>
    <row r="11057" spans="2:19" ht="15.75" customHeight="1" x14ac:dyDescent="0.25">
      <c r="B11057" s="106"/>
      <c r="C11057" s="106"/>
      <c r="D11057" s="139"/>
      <c r="E11057" s="140"/>
      <c r="F11057" s="140"/>
      <c r="G11057" s="140"/>
      <c r="M11057" s="140"/>
      <c r="N11057" s="167"/>
      <c r="O11057" s="167"/>
      <c r="P11057" s="142"/>
      <c r="Q11057" s="142"/>
      <c r="R11057" s="142"/>
      <c r="S11057" s="139"/>
    </row>
    <row r="11058" spans="2:19" ht="15.75" customHeight="1" x14ac:dyDescent="0.25">
      <c r="B11058" s="106"/>
      <c r="C11058" s="106"/>
      <c r="D11058" s="139"/>
      <c r="E11058" s="140"/>
      <c r="F11058" s="140"/>
      <c r="G11058" s="140"/>
      <c r="M11058" s="140"/>
      <c r="N11058" s="167"/>
      <c r="O11058" s="167"/>
      <c r="P11058" s="142"/>
      <c r="Q11058" s="142"/>
      <c r="R11058" s="142"/>
      <c r="S11058" s="139"/>
    </row>
    <row r="11059" spans="2:19" ht="15.75" customHeight="1" x14ac:dyDescent="0.25">
      <c r="B11059" s="106"/>
      <c r="C11059" s="106"/>
      <c r="D11059" s="139"/>
      <c r="E11059" s="140"/>
      <c r="F11059" s="140"/>
      <c r="G11059" s="140"/>
      <c r="M11059" s="140"/>
      <c r="N11059" s="167"/>
      <c r="O11059" s="167"/>
      <c r="P11059" s="142"/>
      <c r="Q11059" s="142"/>
      <c r="R11059" s="142"/>
      <c r="S11059" s="139"/>
    </row>
    <row r="11060" spans="2:19" ht="15.75" customHeight="1" x14ac:dyDescent="0.25">
      <c r="B11060" s="106"/>
      <c r="C11060" s="106"/>
      <c r="D11060" s="139"/>
      <c r="E11060" s="140"/>
      <c r="F11060" s="140"/>
      <c r="G11060" s="140"/>
      <c r="M11060" s="140"/>
      <c r="N11060" s="167"/>
      <c r="O11060" s="167"/>
      <c r="P11060" s="142"/>
      <c r="Q11060" s="142"/>
      <c r="R11060" s="142"/>
      <c r="S11060" s="139"/>
    </row>
    <row r="11061" spans="2:19" ht="15.75" customHeight="1" x14ac:dyDescent="0.25">
      <c r="B11061" s="106"/>
      <c r="C11061" s="106"/>
      <c r="D11061" s="139"/>
      <c r="E11061" s="140"/>
      <c r="F11061" s="140"/>
      <c r="G11061" s="140"/>
      <c r="M11061" s="140"/>
      <c r="N11061" s="167"/>
      <c r="O11061" s="167"/>
      <c r="P11061" s="142"/>
      <c r="Q11061" s="142"/>
      <c r="R11061" s="142"/>
      <c r="S11061" s="139"/>
    </row>
    <row r="11062" spans="2:19" ht="15.75" customHeight="1" x14ac:dyDescent="0.25">
      <c r="B11062" s="106"/>
      <c r="C11062" s="106"/>
      <c r="D11062" s="139"/>
      <c r="E11062" s="140"/>
      <c r="F11062" s="140"/>
      <c r="G11062" s="140"/>
      <c r="M11062" s="140"/>
      <c r="N11062" s="167"/>
      <c r="O11062" s="167"/>
      <c r="P11062" s="142"/>
      <c r="Q11062" s="142"/>
      <c r="R11062" s="142"/>
      <c r="S11062" s="139"/>
    </row>
    <row r="11063" spans="2:19" ht="15.75" customHeight="1" x14ac:dyDescent="0.25">
      <c r="B11063" s="106"/>
      <c r="C11063" s="106"/>
      <c r="D11063" s="139"/>
      <c r="E11063" s="140"/>
      <c r="F11063" s="140"/>
      <c r="G11063" s="140"/>
      <c r="M11063" s="140"/>
      <c r="N11063" s="167"/>
      <c r="O11063" s="167"/>
      <c r="P11063" s="142"/>
      <c r="Q11063" s="142"/>
      <c r="R11063" s="142"/>
      <c r="S11063" s="139"/>
    </row>
    <row r="11064" spans="2:19" ht="15.75" customHeight="1" x14ac:dyDescent="0.25">
      <c r="B11064" s="106"/>
      <c r="C11064" s="106"/>
      <c r="D11064" s="139"/>
      <c r="E11064" s="140"/>
      <c r="F11064" s="140"/>
      <c r="G11064" s="140"/>
      <c r="M11064" s="140"/>
      <c r="N11064" s="167"/>
      <c r="O11064" s="167"/>
      <c r="P11064" s="142"/>
      <c r="Q11064" s="142"/>
      <c r="R11064" s="142"/>
      <c r="S11064" s="139"/>
    </row>
    <row r="11065" spans="2:19" ht="15.75" customHeight="1" x14ac:dyDescent="0.25">
      <c r="B11065" s="106"/>
      <c r="C11065" s="106"/>
      <c r="D11065" s="139"/>
      <c r="E11065" s="140"/>
      <c r="F11065" s="140"/>
      <c r="G11065" s="140"/>
      <c r="M11065" s="140"/>
      <c r="N11065" s="167"/>
      <c r="O11065" s="167"/>
      <c r="P11065" s="142"/>
      <c r="Q11065" s="142"/>
      <c r="R11065" s="142"/>
      <c r="S11065" s="139"/>
    </row>
    <row r="11066" spans="2:19" ht="15.75" customHeight="1" x14ac:dyDescent="0.25">
      <c r="B11066" s="106"/>
      <c r="C11066" s="106"/>
      <c r="D11066" s="139"/>
      <c r="E11066" s="140"/>
      <c r="F11066" s="140"/>
      <c r="G11066" s="140"/>
      <c r="M11066" s="140"/>
      <c r="N11066" s="167"/>
      <c r="O11066" s="167"/>
      <c r="P11066" s="142"/>
      <c r="Q11066" s="142"/>
      <c r="R11066" s="142"/>
      <c r="S11066" s="139"/>
    </row>
    <row r="11067" spans="2:19" ht="15.75" customHeight="1" x14ac:dyDescent="0.25">
      <c r="B11067" s="106"/>
      <c r="C11067" s="106"/>
      <c r="D11067" s="139"/>
      <c r="E11067" s="140"/>
      <c r="F11067" s="140"/>
      <c r="G11067" s="140"/>
      <c r="M11067" s="140"/>
      <c r="N11067" s="167"/>
      <c r="O11067" s="167"/>
      <c r="P11067" s="142"/>
      <c r="Q11067" s="142"/>
      <c r="R11067" s="142"/>
      <c r="S11067" s="139"/>
    </row>
    <row r="11068" spans="2:19" ht="15.75" customHeight="1" x14ac:dyDescent="0.25">
      <c r="B11068" s="106"/>
      <c r="C11068" s="106"/>
      <c r="D11068" s="139"/>
      <c r="E11068" s="140"/>
      <c r="F11068" s="140"/>
      <c r="G11068" s="140"/>
      <c r="M11068" s="140"/>
      <c r="N11068" s="167"/>
      <c r="O11068" s="167"/>
      <c r="P11068" s="142"/>
      <c r="Q11068" s="142"/>
      <c r="R11068" s="142"/>
      <c r="S11068" s="139"/>
    </row>
    <row r="11069" spans="2:19" ht="15.75" customHeight="1" x14ac:dyDescent="0.25">
      <c r="B11069" s="106"/>
      <c r="C11069" s="106"/>
      <c r="D11069" s="139"/>
      <c r="E11069" s="140"/>
      <c r="F11069" s="140"/>
      <c r="G11069" s="140"/>
      <c r="M11069" s="140"/>
      <c r="N11069" s="167"/>
      <c r="O11069" s="167"/>
      <c r="P11069" s="142"/>
      <c r="Q11069" s="142"/>
      <c r="R11069" s="142"/>
      <c r="S11069" s="139"/>
    </row>
    <row r="11070" spans="2:19" ht="15.75" customHeight="1" x14ac:dyDescent="0.25">
      <c r="B11070" s="106"/>
      <c r="C11070" s="106"/>
      <c r="D11070" s="139"/>
      <c r="E11070" s="140"/>
      <c r="F11070" s="140"/>
      <c r="G11070" s="140"/>
      <c r="M11070" s="140"/>
      <c r="N11070" s="167"/>
      <c r="O11070" s="167"/>
      <c r="P11070" s="142"/>
      <c r="Q11070" s="142"/>
      <c r="R11070" s="142"/>
      <c r="S11070" s="139"/>
    </row>
    <row r="11071" spans="2:19" ht="15.75" customHeight="1" x14ac:dyDescent="0.25">
      <c r="B11071" s="106"/>
      <c r="C11071" s="106"/>
      <c r="D11071" s="139"/>
      <c r="E11071" s="140"/>
      <c r="F11071" s="140"/>
      <c r="G11071" s="140"/>
      <c r="M11071" s="140"/>
      <c r="N11071" s="167"/>
      <c r="O11071" s="167"/>
      <c r="P11071" s="142"/>
      <c r="Q11071" s="142"/>
      <c r="R11071" s="142"/>
      <c r="S11071" s="139"/>
    </row>
    <row r="11072" spans="2:19" ht="15.75" customHeight="1" x14ac:dyDescent="0.25">
      <c r="B11072" s="106"/>
      <c r="C11072" s="106"/>
      <c r="D11072" s="139"/>
      <c r="E11072" s="140"/>
      <c r="F11072" s="140"/>
      <c r="G11072" s="140"/>
      <c r="M11072" s="140"/>
      <c r="N11072" s="167"/>
      <c r="O11072" s="167"/>
      <c r="P11072" s="142"/>
      <c r="Q11072" s="142"/>
      <c r="R11072" s="142"/>
      <c r="S11072" s="139"/>
    </row>
    <row r="11073" spans="2:19" ht="15.75" customHeight="1" x14ac:dyDescent="0.25">
      <c r="B11073" s="106"/>
      <c r="C11073" s="106"/>
      <c r="D11073" s="139"/>
      <c r="E11073" s="140"/>
      <c r="F11073" s="140"/>
      <c r="G11073" s="140"/>
      <c r="M11073" s="140"/>
      <c r="N11073" s="167"/>
      <c r="O11073" s="167"/>
      <c r="P11073" s="142"/>
      <c r="Q11073" s="142"/>
      <c r="R11073" s="142"/>
      <c r="S11073" s="139"/>
    </row>
    <row r="11074" spans="2:19" ht="15.75" customHeight="1" x14ac:dyDescent="0.25">
      <c r="B11074" s="106"/>
      <c r="C11074" s="106"/>
      <c r="D11074" s="139"/>
      <c r="E11074" s="140"/>
      <c r="F11074" s="140"/>
      <c r="G11074" s="140"/>
      <c r="M11074" s="140"/>
      <c r="N11074" s="167"/>
      <c r="O11074" s="167"/>
      <c r="P11074" s="142"/>
      <c r="Q11074" s="142"/>
      <c r="R11074" s="142"/>
      <c r="S11074" s="139"/>
    </row>
    <row r="11075" spans="2:19" ht="15.75" customHeight="1" x14ac:dyDescent="0.25">
      <c r="B11075" s="106"/>
      <c r="C11075" s="106"/>
      <c r="D11075" s="139"/>
      <c r="E11075" s="140"/>
      <c r="F11075" s="140"/>
      <c r="G11075" s="140"/>
      <c r="M11075" s="140"/>
      <c r="N11075" s="167"/>
      <c r="O11075" s="167"/>
      <c r="P11075" s="142"/>
      <c r="Q11075" s="142"/>
      <c r="R11075" s="142"/>
      <c r="S11075" s="139"/>
    </row>
    <row r="11076" spans="2:19" ht="15.75" customHeight="1" x14ac:dyDescent="0.25">
      <c r="B11076" s="106"/>
      <c r="C11076" s="106"/>
      <c r="D11076" s="139"/>
      <c r="E11076" s="140"/>
      <c r="F11076" s="140"/>
      <c r="G11076" s="140"/>
      <c r="M11076" s="140"/>
      <c r="N11076" s="167"/>
      <c r="O11076" s="167"/>
      <c r="P11076" s="142"/>
      <c r="Q11076" s="142"/>
      <c r="R11076" s="142"/>
      <c r="S11076" s="139"/>
    </row>
    <row r="11077" spans="2:19" ht="15.75" customHeight="1" x14ac:dyDescent="0.25">
      <c r="B11077" s="106"/>
      <c r="C11077" s="106"/>
      <c r="D11077" s="139"/>
      <c r="E11077" s="140"/>
      <c r="F11077" s="140"/>
      <c r="G11077" s="140"/>
      <c r="M11077" s="140"/>
      <c r="N11077" s="167"/>
      <c r="O11077" s="167"/>
      <c r="P11077" s="142"/>
      <c r="Q11077" s="142"/>
      <c r="R11077" s="142"/>
      <c r="S11077" s="139"/>
    </row>
    <row r="11078" spans="2:19" ht="15.75" customHeight="1" x14ac:dyDescent="0.25">
      <c r="B11078" s="106"/>
      <c r="C11078" s="106"/>
      <c r="D11078" s="139"/>
      <c r="E11078" s="140"/>
      <c r="F11078" s="140"/>
      <c r="G11078" s="140"/>
      <c r="M11078" s="140"/>
      <c r="N11078" s="167"/>
      <c r="O11078" s="167"/>
      <c r="P11078" s="142"/>
      <c r="Q11078" s="142"/>
      <c r="R11078" s="142"/>
      <c r="S11078" s="139"/>
    </row>
    <row r="11079" spans="2:19" ht="15.75" customHeight="1" x14ac:dyDescent="0.25">
      <c r="B11079" s="106"/>
      <c r="C11079" s="106"/>
      <c r="D11079" s="139"/>
      <c r="E11079" s="140"/>
      <c r="F11079" s="140"/>
      <c r="G11079" s="140"/>
      <c r="M11079" s="140"/>
      <c r="N11079" s="167"/>
      <c r="O11079" s="167"/>
      <c r="P11079" s="142"/>
      <c r="Q11079" s="142"/>
      <c r="R11079" s="142"/>
      <c r="S11079" s="139"/>
    </row>
    <row r="11080" spans="2:19" ht="15.75" customHeight="1" x14ac:dyDescent="0.25">
      <c r="B11080" s="106"/>
      <c r="C11080" s="106"/>
      <c r="D11080" s="139"/>
      <c r="E11080" s="140"/>
      <c r="F11080" s="140"/>
      <c r="G11080" s="140"/>
      <c r="M11080" s="140"/>
      <c r="N11080" s="167"/>
      <c r="O11080" s="167"/>
      <c r="P11080" s="142"/>
      <c r="Q11080" s="142"/>
      <c r="R11080" s="142"/>
      <c r="S11080" s="139"/>
    </row>
    <row r="11081" spans="2:19" ht="15.75" customHeight="1" x14ac:dyDescent="0.25">
      <c r="B11081" s="106"/>
      <c r="C11081" s="106"/>
      <c r="D11081" s="139"/>
      <c r="E11081" s="140"/>
      <c r="F11081" s="140"/>
      <c r="G11081" s="140"/>
      <c r="M11081" s="140"/>
      <c r="N11081" s="167"/>
      <c r="O11081" s="167"/>
      <c r="P11081" s="142"/>
      <c r="Q11081" s="142"/>
      <c r="R11081" s="142"/>
      <c r="S11081" s="139"/>
    </row>
    <row r="11082" spans="2:19" ht="15.75" customHeight="1" x14ac:dyDescent="0.25">
      <c r="B11082" s="106"/>
      <c r="C11082" s="106"/>
      <c r="D11082" s="139"/>
      <c r="E11082" s="140"/>
      <c r="F11082" s="140"/>
      <c r="G11082" s="140"/>
      <c r="M11082" s="140"/>
      <c r="N11082" s="167"/>
      <c r="O11082" s="167"/>
      <c r="P11082" s="142"/>
      <c r="Q11082" s="142"/>
      <c r="R11082" s="142"/>
      <c r="S11082" s="139"/>
    </row>
    <row r="11083" spans="2:19" ht="15.75" customHeight="1" x14ac:dyDescent="0.25">
      <c r="B11083" s="106"/>
      <c r="C11083" s="106"/>
      <c r="D11083" s="139"/>
      <c r="E11083" s="140"/>
      <c r="F11083" s="140"/>
      <c r="G11083" s="140"/>
      <c r="M11083" s="140"/>
      <c r="N11083" s="167"/>
      <c r="O11083" s="167"/>
      <c r="P11083" s="142"/>
      <c r="Q11083" s="142"/>
      <c r="R11083" s="142"/>
      <c r="S11083" s="139"/>
    </row>
    <row r="11084" spans="2:19" ht="15.75" customHeight="1" x14ac:dyDescent="0.25">
      <c r="B11084" s="106"/>
      <c r="C11084" s="106"/>
      <c r="D11084" s="139"/>
      <c r="E11084" s="140"/>
      <c r="F11084" s="140"/>
      <c r="G11084" s="140"/>
      <c r="M11084" s="140"/>
      <c r="N11084" s="167"/>
      <c r="O11084" s="167"/>
      <c r="P11084" s="142"/>
      <c r="Q11084" s="142"/>
      <c r="R11084" s="142"/>
      <c r="S11084" s="139"/>
    </row>
    <row r="11085" spans="2:19" ht="15.75" customHeight="1" x14ac:dyDescent="0.25">
      <c r="B11085" s="106"/>
      <c r="C11085" s="106"/>
      <c r="D11085" s="139"/>
      <c r="E11085" s="140"/>
      <c r="F11085" s="140"/>
      <c r="G11085" s="140"/>
      <c r="M11085" s="140"/>
      <c r="N11085" s="167"/>
      <c r="O11085" s="167"/>
      <c r="P11085" s="142"/>
      <c r="Q11085" s="142"/>
      <c r="R11085" s="142"/>
      <c r="S11085" s="139"/>
    </row>
    <row r="11086" spans="2:19" ht="15.75" customHeight="1" x14ac:dyDescent="0.25">
      <c r="B11086" s="106"/>
      <c r="C11086" s="106"/>
      <c r="D11086" s="139"/>
      <c r="E11086" s="140"/>
      <c r="F11086" s="140"/>
      <c r="G11086" s="140"/>
      <c r="M11086" s="140"/>
      <c r="N11086" s="167"/>
      <c r="O11086" s="167"/>
      <c r="P11086" s="142"/>
      <c r="Q11086" s="142"/>
      <c r="R11086" s="142"/>
      <c r="S11086" s="139"/>
    </row>
    <row r="11087" spans="2:19" ht="15.75" customHeight="1" x14ac:dyDescent="0.25">
      <c r="B11087" s="106"/>
      <c r="C11087" s="106"/>
      <c r="D11087" s="139"/>
      <c r="E11087" s="140"/>
      <c r="F11087" s="140"/>
      <c r="G11087" s="140"/>
      <c r="M11087" s="140"/>
      <c r="N11087" s="167"/>
      <c r="O11087" s="167"/>
      <c r="P11087" s="142"/>
      <c r="Q11087" s="142"/>
      <c r="R11087" s="142"/>
      <c r="S11087" s="139"/>
    </row>
    <row r="11088" spans="2:19" ht="15.75" customHeight="1" x14ac:dyDescent="0.25">
      <c r="B11088" s="106"/>
      <c r="C11088" s="106"/>
      <c r="D11088" s="139"/>
      <c r="E11088" s="140"/>
      <c r="F11088" s="140"/>
      <c r="G11088" s="140"/>
      <c r="M11088" s="140"/>
      <c r="N11088" s="167"/>
      <c r="O11088" s="167"/>
      <c r="P11088" s="142"/>
      <c r="Q11088" s="142"/>
      <c r="R11088" s="142"/>
      <c r="S11088" s="139"/>
    </row>
    <row r="11089" spans="2:19" ht="15.75" customHeight="1" x14ac:dyDescent="0.25">
      <c r="B11089" s="106"/>
      <c r="C11089" s="106"/>
      <c r="D11089" s="139"/>
      <c r="E11089" s="140"/>
      <c r="F11089" s="140"/>
      <c r="G11089" s="140"/>
      <c r="M11089" s="140"/>
      <c r="N11089" s="167"/>
      <c r="O11089" s="167"/>
      <c r="P11089" s="142"/>
      <c r="Q11089" s="142"/>
      <c r="R11089" s="142"/>
      <c r="S11089" s="139"/>
    </row>
    <row r="11090" spans="2:19" ht="15.75" customHeight="1" x14ac:dyDescent="0.25">
      <c r="B11090" s="106"/>
      <c r="C11090" s="106"/>
      <c r="D11090" s="139"/>
      <c r="E11090" s="140"/>
      <c r="F11090" s="140"/>
      <c r="G11090" s="140"/>
      <c r="M11090" s="140"/>
      <c r="N11090" s="167"/>
      <c r="O11090" s="167"/>
      <c r="P11090" s="142"/>
      <c r="Q11090" s="142"/>
      <c r="R11090" s="142"/>
      <c r="S11090" s="139"/>
    </row>
    <row r="11091" spans="2:19" ht="15.75" customHeight="1" x14ac:dyDescent="0.25">
      <c r="B11091" s="106"/>
      <c r="C11091" s="106"/>
      <c r="D11091" s="139"/>
      <c r="E11091" s="140"/>
      <c r="F11091" s="140"/>
      <c r="G11091" s="140"/>
      <c r="M11091" s="140"/>
      <c r="N11091" s="167"/>
      <c r="O11091" s="167"/>
      <c r="P11091" s="142"/>
      <c r="Q11091" s="142"/>
      <c r="R11091" s="142"/>
      <c r="S11091" s="139"/>
    </row>
    <row r="11092" spans="2:19" ht="15.75" customHeight="1" x14ac:dyDescent="0.25">
      <c r="B11092" s="106"/>
      <c r="C11092" s="106"/>
      <c r="D11092" s="139"/>
      <c r="E11092" s="140"/>
      <c r="F11092" s="140"/>
      <c r="G11092" s="140"/>
      <c r="M11092" s="140"/>
      <c r="N11092" s="167"/>
      <c r="O11092" s="167"/>
      <c r="P11092" s="142"/>
      <c r="Q11092" s="142"/>
      <c r="R11092" s="142"/>
      <c r="S11092" s="139"/>
    </row>
    <row r="11093" spans="2:19" ht="15.75" customHeight="1" x14ac:dyDescent="0.25">
      <c r="B11093" s="106"/>
      <c r="C11093" s="106"/>
      <c r="D11093" s="139"/>
      <c r="E11093" s="140"/>
      <c r="F11093" s="140"/>
      <c r="G11093" s="140"/>
      <c r="M11093" s="140"/>
      <c r="N11093" s="167"/>
      <c r="O11093" s="167"/>
      <c r="P11093" s="142"/>
      <c r="Q11093" s="142"/>
      <c r="R11093" s="142"/>
      <c r="S11093" s="139"/>
    </row>
    <row r="11094" spans="2:19" ht="15.75" customHeight="1" x14ac:dyDescent="0.25">
      <c r="B11094" s="106"/>
      <c r="C11094" s="106"/>
      <c r="D11094" s="139"/>
      <c r="E11094" s="140"/>
      <c r="F11094" s="140"/>
      <c r="G11094" s="140"/>
      <c r="M11094" s="140"/>
      <c r="N11094" s="167"/>
      <c r="O11094" s="167"/>
      <c r="P11094" s="142"/>
      <c r="Q11094" s="142"/>
      <c r="R11094" s="142"/>
      <c r="S11094" s="139"/>
    </row>
    <row r="11095" spans="2:19" ht="15.75" customHeight="1" x14ac:dyDescent="0.25">
      <c r="B11095" s="106"/>
      <c r="C11095" s="106"/>
      <c r="D11095" s="139"/>
      <c r="E11095" s="140"/>
      <c r="F11095" s="140"/>
      <c r="G11095" s="140"/>
      <c r="M11095" s="140"/>
      <c r="N11095" s="167"/>
      <c r="O11095" s="167"/>
      <c r="P11095" s="142"/>
      <c r="Q11095" s="142"/>
      <c r="R11095" s="142"/>
      <c r="S11095" s="139"/>
    </row>
    <row r="11096" spans="2:19" ht="15.75" customHeight="1" x14ac:dyDescent="0.25">
      <c r="B11096" s="106"/>
      <c r="C11096" s="106"/>
      <c r="D11096" s="139"/>
      <c r="E11096" s="140"/>
      <c r="F11096" s="140"/>
      <c r="G11096" s="140"/>
      <c r="M11096" s="140"/>
      <c r="N11096" s="167"/>
      <c r="O11096" s="167"/>
      <c r="P11096" s="142"/>
      <c r="Q11096" s="142"/>
      <c r="R11096" s="142"/>
      <c r="S11096" s="139"/>
    </row>
    <row r="11097" spans="2:19" ht="15.75" customHeight="1" x14ac:dyDescent="0.25">
      <c r="B11097" s="106"/>
      <c r="C11097" s="106"/>
      <c r="D11097" s="139"/>
      <c r="E11097" s="140"/>
      <c r="F11097" s="140"/>
      <c r="G11097" s="140"/>
      <c r="M11097" s="140"/>
      <c r="N11097" s="167"/>
      <c r="O11097" s="167"/>
      <c r="P11097" s="142"/>
      <c r="Q11097" s="142"/>
      <c r="R11097" s="142"/>
      <c r="S11097" s="139"/>
    </row>
    <row r="11098" spans="2:19" ht="15.75" customHeight="1" x14ac:dyDescent="0.25">
      <c r="B11098" s="106"/>
      <c r="C11098" s="106"/>
      <c r="D11098" s="139"/>
      <c r="E11098" s="140"/>
      <c r="F11098" s="140"/>
      <c r="G11098" s="140"/>
      <c r="M11098" s="140"/>
      <c r="N11098" s="167"/>
      <c r="O11098" s="167"/>
      <c r="P11098" s="142"/>
      <c r="Q11098" s="142"/>
      <c r="R11098" s="142"/>
      <c r="S11098" s="139"/>
    </row>
    <row r="11099" spans="2:19" ht="15.75" customHeight="1" x14ac:dyDescent="0.25">
      <c r="B11099" s="106"/>
      <c r="C11099" s="106"/>
      <c r="D11099" s="139"/>
      <c r="E11099" s="140"/>
      <c r="F11099" s="140"/>
      <c r="G11099" s="140"/>
      <c r="M11099" s="140"/>
      <c r="N11099" s="167"/>
      <c r="O11099" s="167"/>
      <c r="P11099" s="142"/>
      <c r="Q11099" s="142"/>
      <c r="R11099" s="142"/>
      <c r="S11099" s="139"/>
    </row>
    <row r="11100" spans="2:19" ht="15.75" customHeight="1" x14ac:dyDescent="0.25">
      <c r="B11100" s="106"/>
      <c r="C11100" s="106"/>
      <c r="D11100" s="139"/>
      <c r="E11100" s="140"/>
      <c r="F11100" s="140"/>
      <c r="G11100" s="140"/>
      <c r="M11100" s="140"/>
      <c r="N11100" s="167"/>
      <c r="O11100" s="167"/>
      <c r="P11100" s="142"/>
      <c r="Q11100" s="142"/>
      <c r="R11100" s="142"/>
      <c r="S11100" s="139"/>
    </row>
    <row r="11101" spans="2:19" ht="15.75" customHeight="1" x14ac:dyDescent="0.25">
      <c r="B11101" s="106"/>
      <c r="C11101" s="106"/>
      <c r="D11101" s="139"/>
      <c r="E11101" s="140"/>
      <c r="F11101" s="140"/>
      <c r="G11101" s="140"/>
      <c r="M11101" s="140"/>
      <c r="N11101" s="167"/>
      <c r="O11101" s="167"/>
      <c r="P11101" s="142"/>
      <c r="Q11101" s="142"/>
      <c r="R11101" s="142"/>
      <c r="S11101" s="139"/>
    </row>
    <row r="11102" spans="2:19" ht="15.75" customHeight="1" x14ac:dyDescent="0.25">
      <c r="B11102" s="106"/>
      <c r="C11102" s="106"/>
      <c r="D11102" s="139"/>
      <c r="E11102" s="140"/>
      <c r="F11102" s="140"/>
      <c r="G11102" s="140"/>
      <c r="M11102" s="140"/>
      <c r="N11102" s="167"/>
      <c r="O11102" s="167"/>
      <c r="P11102" s="142"/>
      <c r="Q11102" s="142"/>
      <c r="R11102" s="142"/>
      <c r="S11102" s="139"/>
    </row>
    <row r="11103" spans="2:19" ht="15.75" customHeight="1" x14ac:dyDescent="0.25">
      <c r="B11103" s="106"/>
      <c r="C11103" s="106"/>
      <c r="D11103" s="139"/>
      <c r="E11103" s="140"/>
      <c r="F11103" s="140"/>
      <c r="G11103" s="140"/>
      <c r="M11103" s="140"/>
      <c r="N11103" s="167"/>
      <c r="O11103" s="167"/>
      <c r="P11103" s="142"/>
      <c r="Q11103" s="142"/>
      <c r="R11103" s="142"/>
      <c r="S11103" s="139"/>
    </row>
    <row r="11104" spans="2:19" ht="15.75" customHeight="1" x14ac:dyDescent="0.25">
      <c r="B11104" s="106"/>
      <c r="C11104" s="106"/>
      <c r="D11104" s="139"/>
      <c r="E11104" s="140"/>
      <c r="F11104" s="140"/>
      <c r="G11104" s="140"/>
      <c r="M11104" s="140"/>
      <c r="N11104" s="167"/>
      <c r="O11104" s="167"/>
      <c r="P11104" s="142"/>
      <c r="Q11104" s="142"/>
      <c r="R11104" s="142"/>
      <c r="S11104" s="139"/>
    </row>
    <row r="11105" spans="2:19" ht="15.75" customHeight="1" x14ac:dyDescent="0.25">
      <c r="B11105" s="106"/>
      <c r="C11105" s="106"/>
      <c r="D11105" s="139"/>
      <c r="E11105" s="140"/>
      <c r="F11105" s="140"/>
      <c r="G11105" s="140"/>
      <c r="M11105" s="140"/>
      <c r="N11105" s="167"/>
      <c r="O11105" s="167"/>
      <c r="P11105" s="142"/>
      <c r="Q11105" s="142"/>
      <c r="R11105" s="142"/>
      <c r="S11105" s="139"/>
    </row>
    <row r="11106" spans="2:19" ht="15.75" customHeight="1" x14ac:dyDescent="0.25">
      <c r="B11106" s="106"/>
      <c r="C11106" s="106"/>
      <c r="D11106" s="139"/>
      <c r="E11106" s="140"/>
      <c r="F11106" s="140"/>
      <c r="G11106" s="140"/>
      <c r="M11106" s="140"/>
      <c r="N11106" s="167"/>
      <c r="O11106" s="167"/>
      <c r="P11106" s="142"/>
      <c r="Q11106" s="142"/>
      <c r="R11106" s="142"/>
      <c r="S11106" s="139"/>
    </row>
    <row r="11107" spans="2:19" ht="15.75" customHeight="1" x14ac:dyDescent="0.25">
      <c r="B11107" s="106"/>
      <c r="C11107" s="106"/>
      <c r="D11107" s="139"/>
      <c r="E11107" s="140"/>
      <c r="F11107" s="140"/>
      <c r="G11107" s="140"/>
      <c r="M11107" s="140"/>
      <c r="N11107" s="167"/>
      <c r="O11107" s="167"/>
      <c r="P11107" s="142"/>
      <c r="Q11107" s="142"/>
      <c r="R11107" s="142"/>
      <c r="S11107" s="139"/>
    </row>
    <row r="11108" spans="2:19" ht="15.75" customHeight="1" x14ac:dyDescent="0.25">
      <c r="B11108" s="106"/>
      <c r="C11108" s="106"/>
      <c r="D11108" s="139"/>
      <c r="E11108" s="140"/>
      <c r="F11108" s="140"/>
      <c r="G11108" s="140"/>
      <c r="M11108" s="140"/>
      <c r="N11108" s="167"/>
      <c r="O11108" s="167"/>
      <c r="P11108" s="142"/>
      <c r="Q11108" s="142"/>
      <c r="R11108" s="142"/>
      <c r="S11108" s="139"/>
    </row>
    <row r="11109" spans="2:19" ht="15.75" customHeight="1" x14ac:dyDescent="0.25">
      <c r="B11109" s="106"/>
      <c r="C11109" s="106"/>
      <c r="D11109" s="139"/>
      <c r="E11109" s="140"/>
      <c r="F11109" s="140"/>
      <c r="G11109" s="140"/>
      <c r="M11109" s="140"/>
      <c r="N11109" s="167"/>
      <c r="O11109" s="167"/>
      <c r="P11109" s="142"/>
      <c r="Q11109" s="142"/>
      <c r="R11109" s="142"/>
      <c r="S11109" s="139"/>
    </row>
    <row r="11110" spans="2:19" ht="15.75" customHeight="1" x14ac:dyDescent="0.25">
      <c r="B11110" s="106"/>
      <c r="C11110" s="106"/>
      <c r="D11110" s="139"/>
      <c r="E11110" s="140"/>
      <c r="F11110" s="140"/>
      <c r="G11110" s="140"/>
      <c r="M11110" s="140"/>
      <c r="N11110" s="167"/>
      <c r="O11110" s="167"/>
      <c r="P11110" s="142"/>
      <c r="Q11110" s="142"/>
      <c r="R11110" s="142"/>
      <c r="S11110" s="139"/>
    </row>
    <row r="11111" spans="2:19" ht="15.75" customHeight="1" x14ac:dyDescent="0.25">
      <c r="B11111" s="106"/>
      <c r="C11111" s="106"/>
      <c r="D11111" s="139"/>
      <c r="E11111" s="140"/>
      <c r="F11111" s="140"/>
      <c r="G11111" s="140"/>
      <c r="M11111" s="140"/>
      <c r="N11111" s="167"/>
      <c r="O11111" s="167"/>
      <c r="P11111" s="142"/>
      <c r="Q11111" s="142"/>
      <c r="R11111" s="142"/>
      <c r="S11111" s="139"/>
    </row>
    <row r="11112" spans="2:19" ht="15.75" customHeight="1" x14ac:dyDescent="0.25">
      <c r="B11112" s="106"/>
      <c r="C11112" s="106"/>
      <c r="D11112" s="139"/>
      <c r="E11112" s="140"/>
      <c r="F11112" s="140"/>
      <c r="G11112" s="140"/>
      <c r="M11112" s="140"/>
      <c r="N11112" s="167"/>
      <c r="O11112" s="167"/>
      <c r="P11112" s="142"/>
      <c r="Q11112" s="142"/>
      <c r="R11112" s="142"/>
      <c r="S11112" s="139"/>
    </row>
    <row r="11113" spans="2:19" ht="15.75" customHeight="1" x14ac:dyDescent="0.25">
      <c r="B11113" s="106"/>
      <c r="C11113" s="106"/>
      <c r="D11113" s="139"/>
      <c r="E11113" s="140"/>
      <c r="F11113" s="140"/>
      <c r="G11113" s="140"/>
      <c r="M11113" s="140"/>
      <c r="N11113" s="167"/>
      <c r="O11113" s="167"/>
      <c r="P11113" s="142"/>
      <c r="Q11113" s="142"/>
      <c r="R11113" s="142"/>
      <c r="S11113" s="139"/>
    </row>
    <row r="11114" spans="2:19" ht="15.75" customHeight="1" x14ac:dyDescent="0.25">
      <c r="B11114" s="106"/>
      <c r="C11114" s="106"/>
      <c r="D11114" s="139"/>
      <c r="E11114" s="140"/>
      <c r="F11114" s="140"/>
      <c r="G11114" s="140"/>
      <c r="M11114" s="140"/>
      <c r="N11114" s="167"/>
      <c r="O11114" s="167"/>
      <c r="P11114" s="142"/>
      <c r="Q11114" s="142"/>
      <c r="R11114" s="142"/>
      <c r="S11114" s="139"/>
    </row>
    <row r="11115" spans="2:19" ht="15.75" customHeight="1" x14ac:dyDescent="0.25">
      <c r="B11115" s="106"/>
      <c r="C11115" s="106"/>
      <c r="D11115" s="139"/>
      <c r="E11115" s="140"/>
      <c r="F11115" s="140"/>
      <c r="G11115" s="140"/>
      <c r="M11115" s="140"/>
      <c r="N11115" s="167"/>
      <c r="O11115" s="167"/>
      <c r="P11115" s="142"/>
      <c r="Q11115" s="142"/>
      <c r="R11115" s="142"/>
      <c r="S11115" s="139"/>
    </row>
    <row r="11116" spans="2:19" ht="15.75" customHeight="1" x14ac:dyDescent="0.25">
      <c r="B11116" s="106"/>
      <c r="C11116" s="106"/>
      <c r="D11116" s="139"/>
      <c r="E11116" s="140"/>
      <c r="F11116" s="140"/>
      <c r="G11116" s="140"/>
      <c r="M11116" s="140"/>
      <c r="N11116" s="167"/>
      <c r="O11116" s="167"/>
      <c r="P11116" s="142"/>
      <c r="Q11116" s="142"/>
      <c r="R11116" s="142"/>
      <c r="S11116" s="139"/>
    </row>
    <row r="11117" spans="2:19" ht="15.75" customHeight="1" x14ac:dyDescent="0.25">
      <c r="B11117" s="106"/>
      <c r="C11117" s="106"/>
      <c r="D11117" s="139"/>
      <c r="E11117" s="140"/>
      <c r="F11117" s="140"/>
      <c r="G11117" s="140"/>
      <c r="M11117" s="140"/>
      <c r="N11117" s="167"/>
      <c r="O11117" s="167"/>
      <c r="P11117" s="142"/>
      <c r="Q11117" s="142"/>
      <c r="R11117" s="142"/>
      <c r="S11117" s="139"/>
    </row>
    <row r="11118" spans="2:19" ht="15.75" customHeight="1" x14ac:dyDescent="0.25">
      <c r="B11118" s="106"/>
      <c r="C11118" s="106"/>
      <c r="D11118" s="139"/>
      <c r="E11118" s="140"/>
      <c r="F11118" s="140"/>
      <c r="G11118" s="140"/>
      <c r="M11118" s="140"/>
      <c r="N11118" s="167"/>
      <c r="O11118" s="167"/>
      <c r="P11118" s="142"/>
      <c r="Q11118" s="142"/>
      <c r="R11118" s="142"/>
      <c r="S11118" s="139"/>
    </row>
    <row r="11119" spans="2:19" ht="15.75" customHeight="1" x14ac:dyDescent="0.25">
      <c r="B11119" s="106"/>
      <c r="C11119" s="106"/>
      <c r="D11119" s="139"/>
      <c r="E11119" s="140"/>
      <c r="F11119" s="140"/>
      <c r="G11119" s="140"/>
      <c r="M11119" s="140"/>
      <c r="N11119" s="167"/>
      <c r="O11119" s="167"/>
      <c r="P11119" s="142"/>
      <c r="Q11119" s="142"/>
      <c r="R11119" s="142"/>
      <c r="S11119" s="139"/>
    </row>
    <row r="11120" spans="2:19" ht="15.75" customHeight="1" x14ac:dyDescent="0.25">
      <c r="B11120" s="106"/>
      <c r="C11120" s="106"/>
      <c r="D11120" s="139"/>
      <c r="E11120" s="140"/>
      <c r="F11120" s="140"/>
      <c r="G11120" s="140"/>
      <c r="M11120" s="140"/>
      <c r="N11120" s="167"/>
      <c r="O11120" s="167"/>
      <c r="P11120" s="142"/>
      <c r="Q11120" s="142"/>
      <c r="R11120" s="142"/>
      <c r="S11120" s="139"/>
    </row>
    <row r="11121" spans="2:19" ht="15.75" customHeight="1" x14ac:dyDescent="0.25">
      <c r="B11121" s="106"/>
      <c r="C11121" s="106"/>
      <c r="D11121" s="139"/>
      <c r="E11121" s="140"/>
      <c r="F11121" s="140"/>
      <c r="G11121" s="140"/>
      <c r="M11121" s="140"/>
      <c r="N11121" s="167"/>
      <c r="O11121" s="167"/>
      <c r="P11121" s="142"/>
      <c r="Q11121" s="142"/>
      <c r="R11121" s="142"/>
      <c r="S11121" s="139"/>
    </row>
    <row r="11122" spans="2:19" ht="15.75" customHeight="1" x14ac:dyDescent="0.25">
      <c r="B11122" s="106"/>
      <c r="C11122" s="106"/>
      <c r="D11122" s="139"/>
      <c r="E11122" s="140"/>
      <c r="F11122" s="140"/>
      <c r="G11122" s="140"/>
      <c r="M11122" s="140"/>
      <c r="N11122" s="167"/>
      <c r="O11122" s="167"/>
      <c r="P11122" s="142"/>
      <c r="Q11122" s="142"/>
      <c r="R11122" s="142"/>
      <c r="S11122" s="139"/>
    </row>
    <row r="11123" spans="2:19" ht="15.75" customHeight="1" x14ac:dyDescent="0.25">
      <c r="B11123" s="106"/>
      <c r="C11123" s="106"/>
      <c r="D11123" s="139"/>
      <c r="E11123" s="140"/>
      <c r="F11123" s="140"/>
      <c r="G11123" s="140"/>
      <c r="M11123" s="140"/>
      <c r="N11123" s="167"/>
      <c r="O11123" s="167"/>
      <c r="P11123" s="142"/>
      <c r="Q11123" s="142"/>
      <c r="R11123" s="142"/>
      <c r="S11123" s="139"/>
    </row>
    <row r="11124" spans="2:19" ht="15.75" customHeight="1" x14ac:dyDescent="0.25">
      <c r="B11124" s="106"/>
      <c r="C11124" s="106"/>
      <c r="D11124" s="139"/>
      <c r="E11124" s="140"/>
      <c r="F11124" s="140"/>
      <c r="G11124" s="140"/>
      <c r="M11124" s="140"/>
      <c r="N11124" s="167"/>
      <c r="O11124" s="167"/>
      <c r="P11124" s="142"/>
      <c r="Q11124" s="142"/>
      <c r="R11124" s="142"/>
      <c r="S11124" s="139"/>
    </row>
    <row r="11125" spans="2:19" ht="15.75" customHeight="1" x14ac:dyDescent="0.25">
      <c r="B11125" s="106"/>
      <c r="C11125" s="106"/>
      <c r="D11125" s="139"/>
      <c r="E11125" s="140"/>
      <c r="F11125" s="140"/>
      <c r="G11125" s="140"/>
      <c r="M11125" s="140"/>
      <c r="N11125" s="167"/>
      <c r="O11125" s="167"/>
      <c r="P11125" s="142"/>
      <c r="Q11125" s="142"/>
      <c r="R11125" s="142"/>
      <c r="S11125" s="139"/>
    </row>
    <row r="11126" spans="2:19" ht="15.75" customHeight="1" x14ac:dyDescent="0.25">
      <c r="B11126" s="106"/>
      <c r="C11126" s="106"/>
      <c r="D11126" s="139"/>
      <c r="E11126" s="140"/>
      <c r="F11126" s="140"/>
      <c r="G11126" s="140"/>
      <c r="M11126" s="140"/>
      <c r="N11126" s="167"/>
      <c r="O11126" s="167"/>
      <c r="P11126" s="142"/>
      <c r="Q11126" s="142"/>
      <c r="R11126" s="142"/>
      <c r="S11126" s="139"/>
    </row>
    <row r="11127" spans="2:19" ht="15.75" customHeight="1" x14ac:dyDescent="0.25">
      <c r="B11127" s="106"/>
      <c r="C11127" s="106"/>
      <c r="D11127" s="139"/>
      <c r="E11127" s="140"/>
      <c r="F11127" s="140"/>
      <c r="G11127" s="140"/>
      <c r="M11127" s="140"/>
      <c r="N11127" s="167"/>
      <c r="O11127" s="167"/>
      <c r="P11127" s="142"/>
      <c r="Q11127" s="142"/>
      <c r="R11127" s="142"/>
      <c r="S11127" s="139"/>
    </row>
    <row r="11128" spans="2:19" ht="15.75" customHeight="1" x14ac:dyDescent="0.25">
      <c r="B11128" s="106"/>
      <c r="C11128" s="106"/>
      <c r="D11128" s="139"/>
      <c r="E11128" s="140"/>
      <c r="F11128" s="140"/>
      <c r="G11128" s="140"/>
      <c r="M11128" s="140"/>
      <c r="N11128" s="167"/>
      <c r="O11128" s="167"/>
      <c r="P11128" s="142"/>
      <c r="Q11128" s="142"/>
      <c r="R11128" s="142"/>
      <c r="S11128" s="139"/>
    </row>
    <row r="11129" spans="2:19" ht="15.75" customHeight="1" x14ac:dyDescent="0.25">
      <c r="B11129" s="106"/>
      <c r="C11129" s="106"/>
      <c r="D11129" s="139"/>
      <c r="E11129" s="140"/>
      <c r="F11129" s="140"/>
      <c r="G11129" s="140"/>
      <c r="M11129" s="140"/>
      <c r="N11129" s="167"/>
      <c r="O11129" s="167"/>
      <c r="P11129" s="142"/>
      <c r="Q11129" s="142"/>
      <c r="R11129" s="142"/>
      <c r="S11129" s="139"/>
    </row>
    <row r="11130" spans="2:19" ht="15.75" customHeight="1" x14ac:dyDescent="0.25">
      <c r="B11130" s="106"/>
      <c r="C11130" s="106"/>
      <c r="D11130" s="139"/>
      <c r="E11130" s="140"/>
      <c r="F11130" s="140"/>
      <c r="G11130" s="140"/>
      <c r="M11130" s="140"/>
      <c r="N11130" s="167"/>
      <c r="O11130" s="167"/>
      <c r="P11130" s="142"/>
      <c r="Q11130" s="142"/>
      <c r="R11130" s="142"/>
      <c r="S11130" s="139"/>
    </row>
    <row r="11131" spans="2:19" ht="15.75" customHeight="1" x14ac:dyDescent="0.25">
      <c r="B11131" s="106"/>
      <c r="C11131" s="106"/>
      <c r="D11131" s="139"/>
      <c r="E11131" s="140"/>
      <c r="F11131" s="140"/>
      <c r="G11131" s="140"/>
      <c r="M11131" s="140"/>
      <c r="N11131" s="167"/>
      <c r="O11131" s="167"/>
      <c r="P11131" s="142"/>
      <c r="Q11131" s="142"/>
      <c r="R11131" s="142"/>
      <c r="S11131" s="139"/>
    </row>
    <row r="11132" spans="2:19" ht="15.75" customHeight="1" x14ac:dyDescent="0.25">
      <c r="B11132" s="106"/>
      <c r="C11132" s="106"/>
      <c r="D11132" s="139"/>
      <c r="E11132" s="140"/>
      <c r="F11132" s="140"/>
      <c r="G11132" s="140"/>
      <c r="M11132" s="140"/>
      <c r="N11132" s="167"/>
      <c r="O11132" s="167"/>
      <c r="P11132" s="142"/>
      <c r="Q11132" s="142"/>
      <c r="R11132" s="142"/>
      <c r="S11132" s="139"/>
    </row>
    <row r="11133" spans="2:19" ht="15.75" customHeight="1" x14ac:dyDescent="0.25">
      <c r="B11133" s="106"/>
      <c r="C11133" s="106"/>
      <c r="D11133" s="139"/>
      <c r="E11133" s="140"/>
      <c r="F11133" s="140"/>
      <c r="G11133" s="140"/>
      <c r="M11133" s="140"/>
      <c r="N11133" s="167"/>
      <c r="O11133" s="167"/>
      <c r="P11133" s="142"/>
      <c r="Q11133" s="142"/>
      <c r="R11133" s="142"/>
      <c r="S11133" s="139"/>
    </row>
    <row r="11134" spans="2:19" ht="15.75" customHeight="1" x14ac:dyDescent="0.25">
      <c r="B11134" s="106"/>
      <c r="C11134" s="106"/>
      <c r="D11134" s="139"/>
      <c r="E11134" s="140"/>
      <c r="F11134" s="140"/>
      <c r="G11134" s="140"/>
      <c r="M11134" s="140"/>
      <c r="N11134" s="167"/>
      <c r="O11134" s="167"/>
      <c r="P11134" s="142"/>
      <c r="Q11134" s="142"/>
      <c r="R11134" s="142"/>
      <c r="S11134" s="139"/>
    </row>
    <row r="11135" spans="2:19" ht="15.75" customHeight="1" x14ac:dyDescent="0.25">
      <c r="B11135" s="106"/>
      <c r="C11135" s="106"/>
      <c r="D11135" s="139"/>
      <c r="E11135" s="140"/>
      <c r="F11135" s="140"/>
      <c r="G11135" s="140"/>
      <c r="M11135" s="140"/>
      <c r="N11135" s="167"/>
      <c r="O11135" s="167"/>
      <c r="P11135" s="142"/>
      <c r="Q11135" s="142"/>
      <c r="R11135" s="142"/>
      <c r="S11135" s="139"/>
    </row>
    <row r="11136" spans="2:19" ht="15.75" customHeight="1" x14ac:dyDescent="0.25">
      <c r="B11136" s="106"/>
      <c r="C11136" s="106"/>
      <c r="D11136" s="139"/>
      <c r="E11136" s="140"/>
      <c r="F11136" s="140"/>
      <c r="G11136" s="140"/>
      <c r="M11136" s="140"/>
      <c r="N11136" s="167"/>
      <c r="O11136" s="167"/>
      <c r="P11136" s="142"/>
      <c r="Q11136" s="142"/>
      <c r="R11136" s="142"/>
      <c r="S11136" s="139"/>
    </row>
    <row r="11137" spans="2:19" ht="15.75" customHeight="1" x14ac:dyDescent="0.25">
      <c r="B11137" s="106"/>
      <c r="C11137" s="106"/>
      <c r="D11137" s="139"/>
      <c r="E11137" s="140"/>
      <c r="F11137" s="140"/>
      <c r="G11137" s="140"/>
      <c r="M11137" s="140"/>
      <c r="N11137" s="167"/>
      <c r="O11137" s="167"/>
      <c r="P11137" s="142"/>
      <c r="Q11137" s="142"/>
      <c r="R11137" s="142"/>
      <c r="S11137" s="139"/>
    </row>
    <row r="11138" spans="2:19" ht="15.75" customHeight="1" x14ac:dyDescent="0.25">
      <c r="B11138" s="106"/>
      <c r="C11138" s="106"/>
      <c r="D11138" s="139"/>
      <c r="E11138" s="140"/>
      <c r="F11138" s="140"/>
      <c r="G11138" s="140"/>
      <c r="M11138" s="140"/>
      <c r="N11138" s="167"/>
      <c r="O11138" s="167"/>
      <c r="P11138" s="142"/>
      <c r="Q11138" s="142"/>
      <c r="R11138" s="142"/>
      <c r="S11138" s="139"/>
    </row>
    <row r="11139" spans="2:19" ht="15.75" customHeight="1" x14ac:dyDescent="0.25">
      <c r="B11139" s="106"/>
      <c r="C11139" s="106"/>
      <c r="D11139" s="139"/>
      <c r="E11139" s="140"/>
      <c r="F11139" s="140"/>
      <c r="G11139" s="140"/>
      <c r="M11139" s="140"/>
      <c r="N11139" s="167"/>
      <c r="O11139" s="167"/>
      <c r="P11139" s="142"/>
      <c r="Q11139" s="142"/>
      <c r="R11139" s="142"/>
      <c r="S11139" s="139"/>
    </row>
    <row r="11140" spans="2:19" ht="15.75" customHeight="1" x14ac:dyDescent="0.25">
      <c r="B11140" s="106"/>
      <c r="C11140" s="106"/>
      <c r="D11140" s="139"/>
      <c r="E11140" s="140"/>
      <c r="F11140" s="140"/>
      <c r="G11140" s="140"/>
      <c r="M11140" s="140"/>
      <c r="N11140" s="167"/>
      <c r="O11140" s="167"/>
      <c r="P11140" s="142"/>
      <c r="Q11140" s="142"/>
      <c r="R11140" s="142"/>
      <c r="S11140" s="139"/>
    </row>
    <row r="11141" spans="2:19" ht="15.75" customHeight="1" x14ac:dyDescent="0.25">
      <c r="B11141" s="106"/>
      <c r="C11141" s="106"/>
      <c r="D11141" s="139"/>
      <c r="E11141" s="140"/>
      <c r="F11141" s="140"/>
      <c r="G11141" s="140"/>
      <c r="M11141" s="140"/>
      <c r="N11141" s="167"/>
      <c r="O11141" s="167"/>
      <c r="P11141" s="142"/>
      <c r="Q11141" s="142"/>
      <c r="R11141" s="142"/>
      <c r="S11141" s="139"/>
    </row>
    <row r="11142" spans="2:19" ht="15.75" customHeight="1" x14ac:dyDescent="0.25">
      <c r="B11142" s="106"/>
      <c r="C11142" s="106"/>
      <c r="D11142" s="139"/>
      <c r="E11142" s="140"/>
      <c r="F11142" s="140"/>
      <c r="G11142" s="140"/>
      <c r="M11142" s="140"/>
      <c r="N11142" s="167"/>
      <c r="O11142" s="167"/>
      <c r="P11142" s="142"/>
      <c r="Q11142" s="142"/>
      <c r="R11142" s="142"/>
      <c r="S11142" s="139"/>
    </row>
    <row r="11143" spans="2:19" ht="15.75" customHeight="1" x14ac:dyDescent="0.25">
      <c r="B11143" s="106"/>
      <c r="C11143" s="106"/>
      <c r="D11143" s="139"/>
      <c r="E11143" s="140"/>
      <c r="F11143" s="140"/>
      <c r="G11143" s="140"/>
      <c r="M11143" s="140"/>
      <c r="N11143" s="167"/>
      <c r="O11143" s="167"/>
      <c r="P11143" s="142"/>
      <c r="Q11143" s="142"/>
      <c r="R11143" s="142"/>
      <c r="S11143" s="139"/>
    </row>
    <row r="11144" spans="2:19" ht="15.75" customHeight="1" x14ac:dyDescent="0.25">
      <c r="B11144" s="106"/>
      <c r="C11144" s="106"/>
      <c r="D11144" s="139"/>
      <c r="E11144" s="140"/>
      <c r="F11144" s="140"/>
      <c r="G11144" s="140"/>
      <c r="M11144" s="140"/>
      <c r="N11144" s="167"/>
      <c r="O11144" s="167"/>
      <c r="P11144" s="142"/>
      <c r="Q11144" s="142"/>
      <c r="R11144" s="142"/>
      <c r="S11144" s="139"/>
    </row>
    <row r="11145" spans="2:19" ht="15.75" customHeight="1" x14ac:dyDescent="0.25">
      <c r="B11145" s="106"/>
      <c r="C11145" s="106"/>
      <c r="D11145" s="139"/>
      <c r="E11145" s="140"/>
      <c r="F11145" s="140"/>
      <c r="G11145" s="140"/>
      <c r="M11145" s="140"/>
      <c r="N11145" s="167"/>
      <c r="O11145" s="167"/>
      <c r="P11145" s="142"/>
      <c r="Q11145" s="142"/>
      <c r="R11145" s="142"/>
      <c r="S11145" s="139"/>
    </row>
    <row r="11146" spans="2:19" ht="15.75" customHeight="1" x14ac:dyDescent="0.25">
      <c r="B11146" s="106"/>
      <c r="C11146" s="106"/>
      <c r="D11146" s="139"/>
      <c r="E11146" s="140"/>
      <c r="F11146" s="140"/>
      <c r="G11146" s="140"/>
      <c r="M11146" s="140"/>
      <c r="N11146" s="167"/>
      <c r="O11146" s="167"/>
      <c r="P11146" s="142"/>
      <c r="Q11146" s="142"/>
      <c r="R11146" s="142"/>
      <c r="S11146" s="139"/>
    </row>
    <row r="11147" spans="2:19" ht="15.75" customHeight="1" x14ac:dyDescent="0.25">
      <c r="B11147" s="106"/>
      <c r="C11147" s="106"/>
      <c r="D11147" s="139"/>
      <c r="E11147" s="140"/>
      <c r="F11147" s="140"/>
      <c r="G11147" s="140"/>
      <c r="M11147" s="140"/>
      <c r="N11147" s="167"/>
      <c r="O11147" s="167"/>
      <c r="P11147" s="142"/>
      <c r="Q11147" s="142"/>
      <c r="R11147" s="142"/>
      <c r="S11147" s="139"/>
    </row>
    <row r="11148" spans="2:19" ht="15.75" customHeight="1" x14ac:dyDescent="0.25">
      <c r="B11148" s="106"/>
      <c r="C11148" s="106"/>
      <c r="D11148" s="139"/>
      <c r="E11148" s="140"/>
      <c r="F11148" s="140"/>
      <c r="G11148" s="140"/>
      <c r="M11148" s="140"/>
      <c r="N11148" s="167"/>
      <c r="O11148" s="167"/>
      <c r="P11148" s="142"/>
      <c r="Q11148" s="142"/>
      <c r="R11148" s="142"/>
      <c r="S11148" s="139"/>
    </row>
    <row r="11149" spans="2:19" ht="15.75" customHeight="1" x14ac:dyDescent="0.25">
      <c r="B11149" s="106"/>
      <c r="C11149" s="106"/>
      <c r="D11149" s="139"/>
      <c r="E11149" s="140"/>
      <c r="F11149" s="140"/>
      <c r="G11149" s="140"/>
      <c r="M11149" s="140"/>
      <c r="N11149" s="167"/>
      <c r="O11149" s="167"/>
      <c r="P11149" s="142"/>
      <c r="Q11149" s="142"/>
      <c r="R11149" s="142"/>
      <c r="S11149" s="139"/>
    </row>
    <row r="11150" spans="2:19" ht="15.75" customHeight="1" x14ac:dyDescent="0.25">
      <c r="B11150" s="106"/>
      <c r="C11150" s="106"/>
      <c r="D11150" s="139"/>
      <c r="E11150" s="140"/>
      <c r="F11150" s="140"/>
      <c r="G11150" s="140"/>
      <c r="M11150" s="140"/>
      <c r="N11150" s="167"/>
      <c r="O11150" s="167"/>
      <c r="P11150" s="142"/>
      <c r="Q11150" s="142"/>
      <c r="R11150" s="142"/>
      <c r="S11150" s="139"/>
    </row>
    <row r="11151" spans="2:19" ht="15.75" customHeight="1" x14ac:dyDescent="0.25">
      <c r="B11151" s="106"/>
      <c r="C11151" s="106"/>
      <c r="D11151" s="139"/>
      <c r="E11151" s="140"/>
      <c r="F11151" s="140"/>
      <c r="G11151" s="140"/>
      <c r="M11151" s="140"/>
      <c r="N11151" s="167"/>
      <c r="O11151" s="167"/>
      <c r="P11151" s="142"/>
      <c r="Q11151" s="142"/>
      <c r="R11151" s="142"/>
      <c r="S11151" s="139"/>
    </row>
    <row r="11152" spans="2:19" ht="15.75" customHeight="1" x14ac:dyDescent="0.25">
      <c r="B11152" s="106"/>
      <c r="C11152" s="106"/>
      <c r="D11152" s="139"/>
      <c r="E11152" s="140"/>
      <c r="F11152" s="140"/>
      <c r="G11152" s="140"/>
      <c r="M11152" s="140"/>
      <c r="N11152" s="167"/>
      <c r="O11152" s="167"/>
      <c r="P11152" s="142"/>
      <c r="Q11152" s="142"/>
      <c r="R11152" s="142"/>
      <c r="S11152" s="139"/>
    </row>
    <row r="11153" spans="2:19" ht="15.75" customHeight="1" x14ac:dyDescent="0.25">
      <c r="B11153" s="106"/>
      <c r="C11153" s="106"/>
      <c r="D11153" s="139"/>
      <c r="E11153" s="140"/>
      <c r="F11153" s="140"/>
      <c r="G11153" s="140"/>
      <c r="M11153" s="140"/>
      <c r="N11153" s="167"/>
      <c r="O11153" s="167"/>
      <c r="P11153" s="142"/>
      <c r="Q11153" s="142"/>
      <c r="R11153" s="142"/>
      <c r="S11153" s="139"/>
    </row>
    <row r="11154" spans="2:19" ht="15.75" customHeight="1" x14ac:dyDescent="0.25">
      <c r="B11154" s="106"/>
      <c r="C11154" s="106"/>
      <c r="D11154" s="139"/>
      <c r="E11154" s="140"/>
      <c r="F11154" s="140"/>
      <c r="G11154" s="140"/>
      <c r="M11154" s="140"/>
      <c r="N11154" s="167"/>
      <c r="O11154" s="167"/>
      <c r="P11154" s="142"/>
      <c r="Q11154" s="142"/>
      <c r="R11154" s="142"/>
      <c r="S11154" s="139"/>
    </row>
    <row r="11155" spans="2:19" ht="15.75" customHeight="1" x14ac:dyDescent="0.25">
      <c r="B11155" s="106"/>
      <c r="C11155" s="106"/>
      <c r="D11155" s="139"/>
      <c r="E11155" s="140"/>
      <c r="F11155" s="140"/>
      <c r="G11155" s="140"/>
      <c r="M11155" s="140"/>
      <c r="N11155" s="167"/>
      <c r="O11155" s="167"/>
      <c r="P11155" s="142"/>
      <c r="Q11155" s="142"/>
      <c r="R11155" s="142"/>
      <c r="S11155" s="139"/>
    </row>
    <row r="11156" spans="2:19" ht="15.75" customHeight="1" x14ac:dyDescent="0.25">
      <c r="B11156" s="106"/>
      <c r="C11156" s="106"/>
      <c r="D11156" s="139"/>
      <c r="E11156" s="140"/>
      <c r="F11156" s="140"/>
      <c r="G11156" s="140"/>
      <c r="M11156" s="140"/>
      <c r="N11156" s="167"/>
      <c r="O11156" s="167"/>
      <c r="P11156" s="142"/>
      <c r="Q11156" s="142"/>
      <c r="R11156" s="142"/>
      <c r="S11156" s="139"/>
    </row>
    <row r="11157" spans="2:19" ht="15.75" customHeight="1" x14ac:dyDescent="0.25">
      <c r="B11157" s="106"/>
      <c r="C11157" s="106"/>
      <c r="D11157" s="139"/>
      <c r="E11157" s="140"/>
      <c r="F11157" s="140"/>
      <c r="G11157" s="140"/>
      <c r="M11157" s="140"/>
      <c r="N11157" s="167"/>
      <c r="O11157" s="167"/>
      <c r="P11157" s="142"/>
      <c r="Q11157" s="142"/>
      <c r="R11157" s="142"/>
      <c r="S11157" s="139"/>
    </row>
    <row r="11158" spans="2:19" ht="15.75" customHeight="1" x14ac:dyDescent="0.25">
      <c r="B11158" s="106"/>
      <c r="C11158" s="106"/>
      <c r="D11158" s="139"/>
      <c r="E11158" s="140"/>
      <c r="F11158" s="140"/>
      <c r="G11158" s="140"/>
      <c r="M11158" s="140"/>
      <c r="N11158" s="167"/>
      <c r="O11158" s="167"/>
      <c r="P11158" s="142"/>
      <c r="Q11158" s="142"/>
      <c r="R11158" s="142"/>
      <c r="S11158" s="139"/>
    </row>
    <row r="11159" spans="2:19" ht="15.75" customHeight="1" x14ac:dyDescent="0.25">
      <c r="B11159" s="106"/>
      <c r="C11159" s="106"/>
      <c r="D11159" s="139"/>
      <c r="E11159" s="140"/>
      <c r="F11159" s="140"/>
      <c r="G11159" s="140"/>
      <c r="M11159" s="140"/>
      <c r="N11159" s="167"/>
      <c r="O11159" s="167"/>
      <c r="P11159" s="142"/>
      <c r="Q11159" s="142"/>
      <c r="R11159" s="142"/>
      <c r="S11159" s="139"/>
    </row>
    <row r="11160" spans="2:19" ht="15.75" customHeight="1" x14ac:dyDescent="0.25">
      <c r="B11160" s="106"/>
      <c r="C11160" s="106"/>
      <c r="D11160" s="139"/>
      <c r="E11160" s="140"/>
      <c r="F11160" s="140"/>
      <c r="G11160" s="140"/>
      <c r="M11160" s="140"/>
      <c r="N11160" s="167"/>
      <c r="O11160" s="167"/>
      <c r="P11160" s="142"/>
      <c r="Q11160" s="142"/>
      <c r="R11160" s="142"/>
      <c r="S11160" s="139"/>
    </row>
    <row r="11161" spans="2:19" ht="15.75" customHeight="1" x14ac:dyDescent="0.25">
      <c r="B11161" s="106"/>
      <c r="C11161" s="106"/>
      <c r="D11161" s="139"/>
      <c r="E11161" s="140"/>
      <c r="F11161" s="140"/>
      <c r="G11161" s="140"/>
      <c r="M11161" s="140"/>
      <c r="N11161" s="167"/>
      <c r="O11161" s="167"/>
      <c r="P11161" s="142"/>
      <c r="Q11161" s="142"/>
      <c r="R11161" s="142"/>
      <c r="S11161" s="139"/>
    </row>
    <row r="11162" spans="2:19" ht="15.75" customHeight="1" x14ac:dyDescent="0.25">
      <c r="B11162" s="106"/>
      <c r="C11162" s="106"/>
      <c r="D11162" s="139"/>
      <c r="E11162" s="140"/>
      <c r="F11162" s="140"/>
      <c r="G11162" s="140"/>
      <c r="M11162" s="140"/>
      <c r="N11162" s="167"/>
      <c r="O11162" s="167"/>
      <c r="P11162" s="142"/>
      <c r="Q11162" s="142"/>
      <c r="R11162" s="142"/>
      <c r="S11162" s="139"/>
    </row>
    <row r="11163" spans="2:19" ht="15.75" customHeight="1" x14ac:dyDescent="0.25">
      <c r="B11163" s="106"/>
      <c r="C11163" s="106"/>
      <c r="D11163" s="139"/>
      <c r="E11163" s="140"/>
      <c r="F11163" s="140"/>
      <c r="G11163" s="140"/>
      <c r="M11163" s="140"/>
      <c r="N11163" s="167"/>
      <c r="O11163" s="167"/>
      <c r="P11163" s="142"/>
      <c r="Q11163" s="142"/>
      <c r="R11163" s="142"/>
      <c r="S11163" s="139"/>
    </row>
    <row r="11164" spans="2:19" ht="15.75" customHeight="1" x14ac:dyDescent="0.25">
      <c r="B11164" s="106"/>
      <c r="C11164" s="106"/>
      <c r="D11164" s="139"/>
      <c r="E11164" s="140"/>
      <c r="F11164" s="140"/>
      <c r="G11164" s="140"/>
      <c r="M11164" s="140"/>
      <c r="N11164" s="167"/>
      <c r="O11164" s="167"/>
      <c r="P11164" s="142"/>
      <c r="Q11164" s="142"/>
      <c r="R11164" s="142"/>
      <c r="S11164" s="139"/>
    </row>
    <row r="11165" spans="2:19" ht="15.75" customHeight="1" x14ac:dyDescent="0.25">
      <c r="B11165" s="106"/>
      <c r="C11165" s="106"/>
      <c r="D11165" s="139"/>
      <c r="E11165" s="140"/>
      <c r="F11165" s="140"/>
      <c r="G11165" s="140"/>
      <c r="M11165" s="140"/>
      <c r="N11165" s="167"/>
      <c r="O11165" s="167"/>
      <c r="P11165" s="142"/>
      <c r="Q11165" s="142"/>
      <c r="R11165" s="142"/>
      <c r="S11165" s="139"/>
    </row>
    <row r="11166" spans="2:19" ht="15.75" customHeight="1" x14ac:dyDescent="0.25">
      <c r="B11166" s="106"/>
      <c r="C11166" s="106"/>
      <c r="D11166" s="139"/>
      <c r="E11166" s="140"/>
      <c r="F11166" s="140"/>
      <c r="G11166" s="140"/>
      <c r="M11166" s="140"/>
      <c r="N11166" s="167"/>
      <c r="O11166" s="167"/>
      <c r="P11166" s="142"/>
      <c r="Q11166" s="142"/>
      <c r="R11166" s="142"/>
      <c r="S11166" s="139"/>
    </row>
    <row r="11167" spans="2:19" ht="15.75" customHeight="1" x14ac:dyDescent="0.25">
      <c r="B11167" s="106"/>
      <c r="C11167" s="106"/>
      <c r="D11167" s="139"/>
      <c r="E11167" s="140"/>
      <c r="F11167" s="140"/>
      <c r="G11167" s="140"/>
      <c r="M11167" s="140"/>
      <c r="N11167" s="167"/>
      <c r="O11167" s="167"/>
      <c r="P11167" s="142"/>
      <c r="Q11167" s="142"/>
      <c r="R11167" s="142"/>
      <c r="S11167" s="139"/>
    </row>
    <row r="11168" spans="2:19" ht="15.75" customHeight="1" x14ac:dyDescent="0.25">
      <c r="B11168" s="106"/>
      <c r="C11168" s="106"/>
      <c r="D11168" s="139"/>
      <c r="E11168" s="140"/>
      <c r="F11168" s="140"/>
      <c r="G11168" s="140"/>
      <c r="M11168" s="140"/>
      <c r="N11168" s="167"/>
      <c r="O11168" s="167"/>
      <c r="P11168" s="142"/>
      <c r="Q11168" s="142"/>
      <c r="R11168" s="142"/>
      <c r="S11168" s="139"/>
    </row>
    <row r="11169" spans="2:19" ht="15.75" customHeight="1" x14ac:dyDescent="0.25">
      <c r="B11169" s="106"/>
      <c r="C11169" s="106"/>
      <c r="D11169" s="139"/>
      <c r="E11169" s="140"/>
      <c r="F11169" s="140"/>
      <c r="G11169" s="140"/>
      <c r="M11169" s="140"/>
      <c r="N11169" s="167"/>
      <c r="O11169" s="167"/>
      <c r="P11169" s="142"/>
      <c r="Q11169" s="142"/>
      <c r="R11169" s="142"/>
      <c r="S11169" s="139"/>
    </row>
    <row r="11170" spans="2:19" ht="15.75" customHeight="1" x14ac:dyDescent="0.25">
      <c r="B11170" s="106"/>
      <c r="C11170" s="106"/>
      <c r="D11170" s="139"/>
      <c r="E11170" s="140"/>
      <c r="F11170" s="140"/>
      <c r="G11170" s="140"/>
      <c r="M11170" s="140"/>
      <c r="N11170" s="167"/>
      <c r="O11170" s="167"/>
      <c r="P11170" s="142"/>
      <c r="Q11170" s="142"/>
      <c r="R11170" s="142"/>
      <c r="S11170" s="139"/>
    </row>
    <row r="11171" spans="2:19" ht="15.75" customHeight="1" x14ac:dyDescent="0.25">
      <c r="B11171" s="106"/>
      <c r="C11171" s="106"/>
      <c r="D11171" s="139"/>
      <c r="E11171" s="140"/>
      <c r="F11171" s="140"/>
      <c r="G11171" s="140"/>
      <c r="M11171" s="140"/>
      <c r="N11171" s="167"/>
      <c r="O11171" s="167"/>
      <c r="P11171" s="142"/>
      <c r="Q11171" s="142"/>
      <c r="R11171" s="142"/>
      <c r="S11171" s="139"/>
    </row>
    <row r="11172" spans="2:19" ht="15.75" customHeight="1" x14ac:dyDescent="0.25">
      <c r="B11172" s="106"/>
      <c r="C11172" s="106"/>
      <c r="D11172" s="139"/>
      <c r="E11172" s="140"/>
      <c r="F11172" s="140"/>
      <c r="G11172" s="140"/>
      <c r="M11172" s="140"/>
      <c r="N11172" s="167"/>
      <c r="O11172" s="167"/>
      <c r="P11172" s="142"/>
      <c r="Q11172" s="142"/>
      <c r="R11172" s="142"/>
      <c r="S11172" s="139"/>
    </row>
    <row r="11173" spans="2:19" ht="15.75" customHeight="1" x14ac:dyDescent="0.25">
      <c r="B11173" s="106"/>
      <c r="C11173" s="106"/>
      <c r="D11173" s="139"/>
      <c r="E11173" s="140"/>
      <c r="F11173" s="140"/>
      <c r="G11173" s="140"/>
      <c r="M11173" s="140"/>
      <c r="N11173" s="167"/>
      <c r="O11173" s="167"/>
      <c r="P11173" s="142"/>
      <c r="Q11173" s="142"/>
      <c r="R11173" s="142"/>
      <c r="S11173" s="139"/>
    </row>
    <row r="11174" spans="2:19" ht="15.75" customHeight="1" x14ac:dyDescent="0.25">
      <c r="B11174" s="106"/>
      <c r="C11174" s="106"/>
      <c r="D11174" s="139"/>
      <c r="E11174" s="140"/>
      <c r="F11174" s="140"/>
      <c r="G11174" s="140"/>
      <c r="M11174" s="140"/>
      <c r="N11174" s="167"/>
      <c r="O11174" s="167"/>
      <c r="P11174" s="142"/>
      <c r="Q11174" s="142"/>
      <c r="R11174" s="142"/>
      <c r="S11174" s="139"/>
    </row>
    <row r="11175" spans="2:19" ht="15.75" customHeight="1" x14ac:dyDescent="0.25">
      <c r="B11175" s="106"/>
      <c r="C11175" s="106"/>
      <c r="D11175" s="139"/>
      <c r="E11175" s="140"/>
      <c r="F11175" s="140"/>
      <c r="G11175" s="140"/>
      <c r="M11175" s="140"/>
      <c r="N11175" s="167"/>
      <c r="O11175" s="167"/>
      <c r="P11175" s="142"/>
      <c r="Q11175" s="142"/>
      <c r="R11175" s="142"/>
      <c r="S11175" s="139"/>
    </row>
    <row r="11176" spans="2:19" ht="15.75" customHeight="1" x14ac:dyDescent="0.25">
      <c r="B11176" s="106"/>
      <c r="C11176" s="106"/>
      <c r="D11176" s="139"/>
      <c r="E11176" s="140"/>
      <c r="F11176" s="140"/>
      <c r="G11176" s="140"/>
      <c r="M11176" s="140"/>
      <c r="N11176" s="167"/>
      <c r="O11176" s="167"/>
      <c r="P11176" s="142"/>
      <c r="Q11176" s="142"/>
      <c r="R11176" s="142"/>
      <c r="S11176" s="139"/>
    </row>
    <row r="11177" spans="2:19" ht="15.75" customHeight="1" x14ac:dyDescent="0.25">
      <c r="B11177" s="106"/>
      <c r="C11177" s="106"/>
      <c r="D11177" s="139"/>
      <c r="E11177" s="140"/>
      <c r="F11177" s="140"/>
      <c r="G11177" s="140"/>
      <c r="M11177" s="140"/>
      <c r="N11177" s="167"/>
      <c r="O11177" s="167"/>
      <c r="P11177" s="142"/>
      <c r="Q11177" s="142"/>
      <c r="R11177" s="142"/>
      <c r="S11177" s="139"/>
    </row>
    <row r="11178" spans="2:19" ht="15.75" customHeight="1" x14ac:dyDescent="0.25">
      <c r="B11178" s="106"/>
      <c r="C11178" s="106"/>
      <c r="D11178" s="139"/>
      <c r="E11178" s="140"/>
      <c r="F11178" s="140"/>
      <c r="G11178" s="140"/>
      <c r="M11178" s="140"/>
      <c r="N11178" s="167"/>
      <c r="O11178" s="167"/>
      <c r="P11178" s="142"/>
      <c r="Q11178" s="142"/>
      <c r="R11178" s="142"/>
      <c r="S11178" s="139"/>
    </row>
    <row r="11179" spans="2:19" ht="15.75" customHeight="1" x14ac:dyDescent="0.25">
      <c r="B11179" s="106"/>
      <c r="C11179" s="106"/>
      <c r="D11179" s="139"/>
      <c r="E11179" s="140"/>
      <c r="F11179" s="140"/>
      <c r="G11179" s="140"/>
      <c r="M11179" s="140"/>
      <c r="N11179" s="167"/>
      <c r="O11179" s="167"/>
      <c r="P11179" s="142"/>
      <c r="Q11179" s="142"/>
      <c r="R11179" s="142"/>
      <c r="S11179" s="139"/>
    </row>
    <row r="11180" spans="2:19" ht="15.75" customHeight="1" x14ac:dyDescent="0.25">
      <c r="B11180" s="106"/>
      <c r="C11180" s="106"/>
      <c r="D11180" s="139"/>
      <c r="E11180" s="140"/>
      <c r="F11180" s="140"/>
      <c r="G11180" s="140"/>
      <c r="M11180" s="140"/>
      <c r="N11180" s="167"/>
      <c r="O11180" s="167"/>
      <c r="P11180" s="142"/>
      <c r="Q11180" s="142"/>
      <c r="R11180" s="142"/>
      <c r="S11180" s="139"/>
    </row>
    <row r="11181" spans="2:19" ht="15.75" customHeight="1" x14ac:dyDescent="0.25">
      <c r="B11181" s="106"/>
      <c r="C11181" s="106"/>
      <c r="D11181" s="139"/>
      <c r="E11181" s="140"/>
      <c r="F11181" s="140"/>
      <c r="G11181" s="140"/>
      <c r="M11181" s="140"/>
      <c r="N11181" s="167"/>
      <c r="O11181" s="167"/>
      <c r="P11181" s="142"/>
      <c r="Q11181" s="142"/>
      <c r="R11181" s="142"/>
      <c r="S11181" s="139"/>
    </row>
    <row r="11182" spans="2:19" ht="15.75" customHeight="1" x14ac:dyDescent="0.25">
      <c r="B11182" s="106"/>
      <c r="C11182" s="106"/>
      <c r="D11182" s="139"/>
      <c r="E11182" s="140"/>
      <c r="F11182" s="140"/>
      <c r="G11182" s="140"/>
      <c r="M11182" s="140"/>
      <c r="N11182" s="167"/>
      <c r="O11182" s="167"/>
      <c r="P11182" s="142"/>
      <c r="Q11182" s="142"/>
      <c r="R11182" s="142"/>
      <c r="S11182" s="139"/>
    </row>
    <row r="11183" spans="2:19" ht="15.75" customHeight="1" x14ac:dyDescent="0.25">
      <c r="B11183" s="106"/>
      <c r="C11183" s="106"/>
      <c r="D11183" s="139"/>
      <c r="E11183" s="140"/>
      <c r="F11183" s="140"/>
      <c r="G11183" s="140"/>
      <c r="M11183" s="140"/>
      <c r="N11183" s="167"/>
      <c r="O11183" s="167"/>
      <c r="P11183" s="142"/>
      <c r="Q11183" s="142"/>
      <c r="R11183" s="142"/>
      <c r="S11183" s="139"/>
    </row>
    <row r="11184" spans="2:19" ht="15.75" customHeight="1" x14ac:dyDescent="0.25">
      <c r="B11184" s="106"/>
      <c r="C11184" s="106"/>
      <c r="D11184" s="139"/>
      <c r="E11184" s="140"/>
      <c r="F11184" s="140"/>
      <c r="G11184" s="140"/>
      <c r="M11184" s="140"/>
      <c r="N11184" s="167"/>
      <c r="O11184" s="167"/>
      <c r="P11184" s="142"/>
      <c r="Q11184" s="142"/>
      <c r="R11184" s="142"/>
      <c r="S11184" s="139"/>
    </row>
    <row r="11185" spans="2:19" ht="15.75" customHeight="1" x14ac:dyDescent="0.25">
      <c r="B11185" s="106"/>
      <c r="C11185" s="106"/>
      <c r="D11185" s="139"/>
      <c r="E11185" s="140"/>
      <c r="F11185" s="140"/>
      <c r="G11185" s="140"/>
      <c r="M11185" s="140"/>
      <c r="N11185" s="167"/>
      <c r="O11185" s="167"/>
      <c r="P11185" s="142"/>
      <c r="Q11185" s="142"/>
      <c r="R11185" s="142"/>
      <c r="S11185" s="139"/>
    </row>
    <row r="11186" spans="2:19" ht="15.75" customHeight="1" x14ac:dyDescent="0.25">
      <c r="B11186" s="106"/>
      <c r="C11186" s="106"/>
      <c r="D11186" s="139"/>
      <c r="E11186" s="140"/>
      <c r="F11186" s="140"/>
      <c r="G11186" s="140"/>
      <c r="M11186" s="140"/>
      <c r="N11186" s="167"/>
      <c r="O11186" s="167"/>
      <c r="P11186" s="142"/>
      <c r="Q11186" s="142"/>
      <c r="R11186" s="142"/>
      <c r="S11186" s="139"/>
    </row>
    <row r="11187" spans="2:19" ht="15.75" customHeight="1" x14ac:dyDescent="0.25">
      <c r="B11187" s="106"/>
      <c r="C11187" s="106"/>
      <c r="D11187" s="139"/>
      <c r="E11187" s="140"/>
      <c r="F11187" s="140"/>
      <c r="G11187" s="140"/>
      <c r="M11187" s="140"/>
      <c r="N11187" s="167"/>
      <c r="O11187" s="167"/>
      <c r="P11187" s="142"/>
      <c r="Q11187" s="142"/>
      <c r="R11187" s="142"/>
      <c r="S11187" s="139"/>
    </row>
    <row r="11188" spans="2:19" ht="15.75" customHeight="1" x14ac:dyDescent="0.25">
      <c r="B11188" s="106"/>
      <c r="C11188" s="106"/>
      <c r="D11188" s="139"/>
      <c r="E11188" s="140"/>
      <c r="F11188" s="140"/>
      <c r="G11188" s="140"/>
      <c r="M11188" s="140"/>
      <c r="N11188" s="167"/>
      <c r="O11188" s="167"/>
      <c r="P11188" s="142"/>
      <c r="Q11188" s="142"/>
      <c r="R11188" s="142"/>
      <c r="S11188" s="139"/>
    </row>
    <row r="11189" spans="2:19" ht="15.75" customHeight="1" x14ac:dyDescent="0.25">
      <c r="B11189" s="106"/>
      <c r="C11189" s="106"/>
      <c r="D11189" s="139"/>
      <c r="E11189" s="140"/>
      <c r="F11189" s="140"/>
      <c r="G11189" s="140"/>
      <c r="M11189" s="140"/>
      <c r="N11189" s="167"/>
      <c r="O11189" s="167"/>
      <c r="P11189" s="142"/>
      <c r="Q11189" s="142"/>
      <c r="R11189" s="142"/>
      <c r="S11189" s="139"/>
    </row>
    <row r="11190" spans="2:19" ht="15.75" customHeight="1" x14ac:dyDescent="0.25">
      <c r="B11190" s="106"/>
      <c r="C11190" s="106"/>
      <c r="D11190" s="139"/>
      <c r="E11190" s="140"/>
      <c r="F11190" s="140"/>
      <c r="G11190" s="140"/>
      <c r="M11190" s="140"/>
      <c r="N11190" s="167"/>
      <c r="O11190" s="167"/>
      <c r="P11190" s="142"/>
      <c r="Q11190" s="142"/>
      <c r="R11190" s="142"/>
      <c r="S11190" s="139"/>
    </row>
    <row r="11191" spans="2:19" ht="15.75" customHeight="1" x14ac:dyDescent="0.25">
      <c r="B11191" s="106"/>
      <c r="C11191" s="106"/>
      <c r="D11191" s="139"/>
      <c r="E11191" s="140"/>
      <c r="F11191" s="140"/>
      <c r="G11191" s="140"/>
      <c r="M11191" s="140"/>
      <c r="N11191" s="167"/>
      <c r="O11191" s="167"/>
      <c r="P11191" s="142"/>
      <c r="Q11191" s="142"/>
      <c r="R11191" s="142"/>
      <c r="S11191" s="139"/>
    </row>
    <row r="11192" spans="2:19" ht="15.75" customHeight="1" x14ac:dyDescent="0.25">
      <c r="B11192" s="106"/>
      <c r="C11192" s="106"/>
      <c r="D11192" s="139"/>
      <c r="E11192" s="140"/>
      <c r="F11192" s="140"/>
      <c r="G11192" s="140"/>
      <c r="M11192" s="140"/>
      <c r="N11192" s="167"/>
      <c r="O11192" s="167"/>
      <c r="P11192" s="142"/>
      <c r="Q11192" s="142"/>
      <c r="R11192" s="142"/>
      <c r="S11192" s="139"/>
    </row>
    <row r="11193" spans="2:19" ht="15.75" customHeight="1" x14ac:dyDescent="0.25">
      <c r="B11193" s="106"/>
      <c r="C11193" s="106"/>
      <c r="D11193" s="139"/>
      <c r="E11193" s="140"/>
      <c r="F11193" s="140"/>
      <c r="G11193" s="140"/>
      <c r="M11193" s="140"/>
      <c r="N11193" s="167"/>
      <c r="O11193" s="167"/>
      <c r="P11193" s="142"/>
      <c r="Q11193" s="142"/>
      <c r="R11193" s="142"/>
      <c r="S11193" s="139"/>
    </row>
    <row r="11194" spans="2:19" ht="15.75" customHeight="1" x14ac:dyDescent="0.25">
      <c r="B11194" s="106"/>
      <c r="C11194" s="106"/>
      <c r="D11194" s="139"/>
      <c r="E11194" s="140"/>
      <c r="F11194" s="140"/>
      <c r="G11194" s="140"/>
      <c r="M11194" s="140"/>
      <c r="N11194" s="167"/>
      <c r="O11194" s="167"/>
      <c r="P11194" s="142"/>
      <c r="Q11194" s="142"/>
      <c r="R11194" s="142"/>
      <c r="S11194" s="139"/>
    </row>
    <row r="11195" spans="2:19" ht="15.75" customHeight="1" x14ac:dyDescent="0.25">
      <c r="B11195" s="106"/>
      <c r="C11195" s="106"/>
      <c r="D11195" s="139"/>
      <c r="E11195" s="140"/>
      <c r="F11195" s="140"/>
      <c r="G11195" s="140"/>
      <c r="M11195" s="140"/>
      <c r="N11195" s="167"/>
      <c r="O11195" s="167"/>
      <c r="P11195" s="142"/>
      <c r="Q11195" s="142"/>
      <c r="R11195" s="142"/>
      <c r="S11195" s="139"/>
    </row>
    <row r="11196" spans="2:19" ht="15.75" customHeight="1" x14ac:dyDescent="0.25">
      <c r="B11196" s="106"/>
      <c r="C11196" s="106"/>
      <c r="D11196" s="139"/>
      <c r="E11196" s="140"/>
      <c r="F11196" s="140"/>
      <c r="G11196" s="140"/>
      <c r="M11196" s="140"/>
      <c r="N11196" s="167"/>
      <c r="O11196" s="167"/>
      <c r="P11196" s="142"/>
      <c r="Q11196" s="142"/>
      <c r="R11196" s="142"/>
      <c r="S11196" s="139"/>
    </row>
    <row r="11197" spans="2:19" ht="15.75" customHeight="1" x14ac:dyDescent="0.25">
      <c r="B11197" s="106"/>
      <c r="C11197" s="106"/>
      <c r="D11197" s="139"/>
      <c r="E11197" s="140"/>
      <c r="F11197" s="140"/>
      <c r="G11197" s="140"/>
      <c r="M11197" s="140"/>
      <c r="N11197" s="167"/>
      <c r="O11197" s="167"/>
      <c r="P11197" s="142"/>
      <c r="Q11197" s="142"/>
      <c r="R11197" s="142"/>
      <c r="S11197" s="139"/>
    </row>
    <row r="11198" spans="2:19" ht="15.75" customHeight="1" x14ac:dyDescent="0.25">
      <c r="B11198" s="106"/>
      <c r="C11198" s="106"/>
      <c r="D11198" s="139"/>
      <c r="E11198" s="140"/>
      <c r="F11198" s="140"/>
      <c r="G11198" s="140"/>
      <c r="M11198" s="140"/>
      <c r="N11198" s="167"/>
      <c r="O11198" s="167"/>
      <c r="P11198" s="142"/>
      <c r="Q11198" s="142"/>
      <c r="R11198" s="142"/>
      <c r="S11198" s="139"/>
    </row>
    <row r="11199" spans="2:19" ht="15.75" customHeight="1" x14ac:dyDescent="0.25">
      <c r="B11199" s="106"/>
      <c r="C11199" s="106"/>
      <c r="D11199" s="139"/>
      <c r="E11199" s="140"/>
      <c r="F11199" s="140"/>
      <c r="G11199" s="140"/>
      <c r="M11199" s="140"/>
      <c r="N11199" s="167"/>
      <c r="O11199" s="167"/>
      <c r="P11199" s="142"/>
      <c r="Q11199" s="142"/>
      <c r="R11199" s="142"/>
      <c r="S11199" s="139"/>
    </row>
    <row r="11200" spans="2:19" ht="15.75" customHeight="1" x14ac:dyDescent="0.25">
      <c r="B11200" s="106"/>
      <c r="C11200" s="106"/>
      <c r="D11200" s="139"/>
      <c r="E11200" s="140"/>
      <c r="F11200" s="140"/>
      <c r="G11200" s="140"/>
      <c r="M11200" s="140"/>
      <c r="N11200" s="167"/>
      <c r="O11200" s="167"/>
      <c r="P11200" s="142"/>
      <c r="Q11200" s="142"/>
      <c r="R11200" s="142"/>
      <c r="S11200" s="139"/>
    </row>
    <row r="11201" spans="2:19" ht="15.75" customHeight="1" x14ac:dyDescent="0.25">
      <c r="B11201" s="106"/>
      <c r="C11201" s="106"/>
      <c r="D11201" s="139"/>
      <c r="E11201" s="140"/>
      <c r="F11201" s="140"/>
      <c r="G11201" s="140"/>
      <c r="M11201" s="140"/>
      <c r="N11201" s="167"/>
      <c r="O11201" s="167"/>
      <c r="P11201" s="142"/>
      <c r="Q11201" s="142"/>
      <c r="R11201" s="142"/>
      <c r="S11201" s="139"/>
    </row>
    <row r="11202" spans="2:19" ht="15.75" customHeight="1" x14ac:dyDescent="0.25">
      <c r="B11202" s="106"/>
      <c r="C11202" s="106"/>
      <c r="D11202" s="139"/>
      <c r="E11202" s="140"/>
      <c r="F11202" s="140"/>
      <c r="G11202" s="140"/>
      <c r="M11202" s="140"/>
      <c r="N11202" s="167"/>
      <c r="O11202" s="167"/>
      <c r="P11202" s="142"/>
      <c r="Q11202" s="142"/>
      <c r="R11202" s="142"/>
      <c r="S11202" s="139"/>
    </row>
    <row r="11203" spans="2:19" ht="15.75" customHeight="1" x14ac:dyDescent="0.25">
      <c r="B11203" s="106"/>
      <c r="C11203" s="106"/>
      <c r="D11203" s="139"/>
      <c r="E11203" s="140"/>
      <c r="F11203" s="140"/>
      <c r="G11203" s="140"/>
      <c r="M11203" s="140"/>
      <c r="N11203" s="167"/>
      <c r="O11203" s="167"/>
      <c r="P11203" s="142"/>
      <c r="Q11203" s="142"/>
      <c r="R11203" s="142"/>
      <c r="S11203" s="139"/>
    </row>
    <row r="11204" spans="2:19" ht="15.75" customHeight="1" x14ac:dyDescent="0.25">
      <c r="B11204" s="106"/>
      <c r="C11204" s="106"/>
      <c r="D11204" s="139"/>
      <c r="E11204" s="140"/>
      <c r="F11204" s="140"/>
      <c r="G11204" s="140"/>
      <c r="M11204" s="140"/>
      <c r="N11204" s="167"/>
      <c r="O11204" s="167"/>
      <c r="P11204" s="142"/>
      <c r="Q11204" s="142"/>
      <c r="R11204" s="142"/>
      <c r="S11204" s="139"/>
    </row>
    <row r="11205" spans="2:19" ht="15.75" customHeight="1" x14ac:dyDescent="0.25">
      <c r="B11205" s="106"/>
      <c r="C11205" s="106"/>
      <c r="D11205" s="139"/>
      <c r="E11205" s="140"/>
      <c r="F11205" s="140"/>
      <c r="G11205" s="140"/>
      <c r="M11205" s="140"/>
      <c r="N11205" s="167"/>
      <c r="O11205" s="167"/>
      <c r="P11205" s="142"/>
      <c r="Q11205" s="142"/>
      <c r="R11205" s="142"/>
      <c r="S11205" s="139"/>
    </row>
    <row r="11206" spans="2:19" ht="15.75" customHeight="1" x14ac:dyDescent="0.25">
      <c r="B11206" s="106"/>
      <c r="C11206" s="106"/>
      <c r="D11206" s="139"/>
      <c r="E11206" s="140"/>
      <c r="F11206" s="140"/>
      <c r="G11206" s="140"/>
      <c r="M11206" s="140"/>
      <c r="N11206" s="167"/>
      <c r="O11206" s="167"/>
      <c r="P11206" s="142"/>
      <c r="Q11206" s="142"/>
      <c r="R11206" s="142"/>
      <c r="S11206" s="139"/>
    </row>
    <row r="11207" spans="2:19" ht="15.75" customHeight="1" x14ac:dyDescent="0.25">
      <c r="B11207" s="106"/>
      <c r="C11207" s="106"/>
      <c r="D11207" s="139"/>
      <c r="E11207" s="140"/>
      <c r="F11207" s="140"/>
      <c r="G11207" s="140"/>
      <c r="M11207" s="140"/>
      <c r="N11207" s="167"/>
      <c r="O11207" s="167"/>
      <c r="P11207" s="142"/>
      <c r="Q11207" s="142"/>
      <c r="R11207" s="142"/>
      <c r="S11207" s="139"/>
    </row>
    <row r="11208" spans="2:19" ht="15.75" customHeight="1" x14ac:dyDescent="0.25">
      <c r="B11208" s="106"/>
      <c r="C11208" s="106"/>
      <c r="D11208" s="139"/>
      <c r="E11208" s="140"/>
      <c r="F11208" s="140"/>
      <c r="G11208" s="140"/>
      <c r="M11208" s="140"/>
      <c r="N11208" s="167"/>
      <c r="O11208" s="167"/>
      <c r="P11208" s="142"/>
      <c r="Q11208" s="142"/>
      <c r="R11208" s="142"/>
      <c r="S11208" s="139"/>
    </row>
    <row r="11209" spans="2:19" ht="15.75" customHeight="1" x14ac:dyDescent="0.25">
      <c r="B11209" s="106"/>
      <c r="C11209" s="106"/>
      <c r="D11209" s="139"/>
      <c r="E11209" s="140"/>
      <c r="F11209" s="140"/>
      <c r="G11209" s="140"/>
      <c r="M11209" s="140"/>
      <c r="N11209" s="167"/>
      <c r="O11209" s="167"/>
      <c r="P11209" s="142"/>
      <c r="Q11209" s="142"/>
      <c r="R11209" s="142"/>
      <c r="S11209" s="139"/>
    </row>
    <row r="11210" spans="2:19" ht="15.75" customHeight="1" x14ac:dyDescent="0.25">
      <c r="B11210" s="106"/>
      <c r="C11210" s="106"/>
      <c r="D11210" s="139"/>
      <c r="E11210" s="140"/>
      <c r="F11210" s="140"/>
      <c r="G11210" s="140"/>
      <c r="M11210" s="140"/>
      <c r="N11210" s="167"/>
      <c r="O11210" s="167"/>
      <c r="P11210" s="142"/>
      <c r="Q11210" s="142"/>
      <c r="R11210" s="142"/>
      <c r="S11210" s="139"/>
    </row>
    <row r="11211" spans="2:19" ht="15.75" customHeight="1" x14ac:dyDescent="0.25">
      <c r="B11211" s="106"/>
      <c r="C11211" s="106"/>
      <c r="D11211" s="139"/>
      <c r="E11211" s="140"/>
      <c r="F11211" s="140"/>
      <c r="G11211" s="140"/>
      <c r="M11211" s="140"/>
      <c r="N11211" s="167"/>
      <c r="O11211" s="167"/>
      <c r="P11211" s="142"/>
      <c r="Q11211" s="142"/>
      <c r="R11211" s="142"/>
      <c r="S11211" s="139"/>
    </row>
    <row r="11212" spans="2:19" ht="15.75" customHeight="1" x14ac:dyDescent="0.25">
      <c r="B11212" s="106"/>
      <c r="C11212" s="106"/>
      <c r="D11212" s="139"/>
      <c r="E11212" s="140"/>
      <c r="F11212" s="140"/>
      <c r="G11212" s="140"/>
      <c r="M11212" s="140"/>
      <c r="N11212" s="167"/>
      <c r="O11212" s="167"/>
      <c r="P11212" s="142"/>
      <c r="Q11212" s="142"/>
      <c r="R11212" s="142"/>
      <c r="S11212" s="139"/>
    </row>
    <row r="11213" spans="2:19" ht="15.75" customHeight="1" x14ac:dyDescent="0.25">
      <c r="B11213" s="106"/>
      <c r="C11213" s="106"/>
      <c r="D11213" s="139"/>
      <c r="E11213" s="140"/>
      <c r="F11213" s="140"/>
      <c r="G11213" s="140"/>
      <c r="M11213" s="140"/>
      <c r="N11213" s="167"/>
      <c r="O11213" s="167"/>
      <c r="P11213" s="142"/>
      <c r="Q11213" s="142"/>
      <c r="R11213" s="142"/>
      <c r="S11213" s="139"/>
    </row>
    <row r="11214" spans="2:19" ht="15.75" customHeight="1" x14ac:dyDescent="0.25">
      <c r="B11214" s="106"/>
      <c r="C11214" s="106"/>
      <c r="D11214" s="139"/>
      <c r="E11214" s="140"/>
      <c r="F11214" s="140"/>
      <c r="G11214" s="140"/>
      <c r="M11214" s="140"/>
      <c r="N11214" s="167"/>
      <c r="O11214" s="167"/>
      <c r="P11214" s="142"/>
      <c r="Q11214" s="142"/>
      <c r="R11214" s="142"/>
      <c r="S11214" s="139"/>
    </row>
    <row r="11215" spans="2:19" ht="15.75" customHeight="1" x14ac:dyDescent="0.25">
      <c r="B11215" s="106"/>
      <c r="C11215" s="106"/>
      <c r="D11215" s="139"/>
      <c r="E11215" s="140"/>
      <c r="F11215" s="140"/>
      <c r="G11215" s="140"/>
      <c r="M11215" s="140"/>
      <c r="N11215" s="167"/>
      <c r="O11215" s="167"/>
      <c r="P11215" s="142"/>
      <c r="Q11215" s="142"/>
      <c r="R11215" s="142"/>
      <c r="S11215" s="139"/>
    </row>
    <row r="11216" spans="2:19" ht="15.75" customHeight="1" x14ac:dyDescent="0.25">
      <c r="B11216" s="106"/>
      <c r="C11216" s="106"/>
      <c r="D11216" s="139"/>
      <c r="E11216" s="140"/>
      <c r="F11216" s="140"/>
      <c r="G11216" s="140"/>
      <c r="M11216" s="140"/>
      <c r="N11216" s="167"/>
      <c r="O11216" s="167"/>
      <c r="P11216" s="142"/>
      <c r="Q11216" s="142"/>
      <c r="R11216" s="142"/>
      <c r="S11216" s="139"/>
    </row>
    <row r="11217" spans="2:19" ht="15.75" customHeight="1" x14ac:dyDescent="0.25">
      <c r="B11217" s="106"/>
      <c r="C11217" s="106"/>
      <c r="D11217" s="139"/>
      <c r="E11217" s="140"/>
      <c r="F11217" s="140"/>
      <c r="G11217" s="140"/>
      <c r="M11217" s="140"/>
      <c r="N11217" s="167"/>
      <c r="O11217" s="167"/>
      <c r="P11217" s="142"/>
      <c r="Q11217" s="142"/>
      <c r="R11217" s="142"/>
      <c r="S11217" s="139"/>
    </row>
    <row r="11218" spans="2:19" ht="15.75" customHeight="1" x14ac:dyDescent="0.25">
      <c r="B11218" s="106"/>
      <c r="C11218" s="106"/>
      <c r="D11218" s="139"/>
      <c r="E11218" s="140"/>
      <c r="F11218" s="140"/>
      <c r="G11218" s="140"/>
      <c r="M11218" s="140"/>
      <c r="N11218" s="167"/>
      <c r="O11218" s="167"/>
      <c r="P11218" s="142"/>
      <c r="Q11218" s="142"/>
      <c r="R11218" s="142"/>
      <c r="S11218" s="139"/>
    </row>
    <row r="11219" spans="2:19" ht="15.75" customHeight="1" x14ac:dyDescent="0.25">
      <c r="B11219" s="106"/>
      <c r="C11219" s="106"/>
      <c r="D11219" s="139"/>
      <c r="E11219" s="140"/>
      <c r="F11219" s="140"/>
      <c r="G11219" s="140"/>
      <c r="M11219" s="140"/>
      <c r="N11219" s="167"/>
      <c r="O11219" s="167"/>
      <c r="P11219" s="142"/>
      <c r="Q11219" s="142"/>
      <c r="R11219" s="142"/>
      <c r="S11219" s="139"/>
    </row>
    <row r="11220" spans="2:19" ht="15.75" customHeight="1" x14ac:dyDescent="0.25">
      <c r="B11220" s="106"/>
      <c r="C11220" s="106"/>
      <c r="D11220" s="139"/>
      <c r="E11220" s="140"/>
      <c r="F11220" s="140"/>
      <c r="G11220" s="140"/>
      <c r="M11220" s="140"/>
      <c r="N11220" s="167"/>
      <c r="O11220" s="167"/>
      <c r="P11220" s="142"/>
      <c r="Q11220" s="142"/>
      <c r="R11220" s="142"/>
      <c r="S11220" s="139"/>
    </row>
    <row r="11221" spans="2:19" ht="15.75" customHeight="1" x14ac:dyDescent="0.25">
      <c r="B11221" s="106"/>
      <c r="C11221" s="106"/>
      <c r="D11221" s="139"/>
      <c r="E11221" s="140"/>
      <c r="F11221" s="140"/>
      <c r="G11221" s="140"/>
      <c r="M11221" s="140"/>
      <c r="N11221" s="167"/>
      <c r="O11221" s="167"/>
      <c r="P11221" s="142"/>
      <c r="Q11221" s="142"/>
      <c r="R11221" s="142"/>
      <c r="S11221" s="139"/>
    </row>
    <row r="11222" spans="2:19" ht="15.75" customHeight="1" x14ac:dyDescent="0.25">
      <c r="B11222" s="106"/>
      <c r="C11222" s="106"/>
      <c r="D11222" s="139"/>
      <c r="E11222" s="140"/>
      <c r="F11222" s="140"/>
      <c r="G11222" s="140"/>
      <c r="M11222" s="140"/>
      <c r="N11222" s="167"/>
      <c r="O11222" s="167"/>
      <c r="P11222" s="142"/>
      <c r="Q11222" s="142"/>
      <c r="R11222" s="142"/>
      <c r="S11222" s="139"/>
    </row>
    <row r="11223" spans="2:19" ht="15.75" customHeight="1" x14ac:dyDescent="0.25">
      <c r="B11223" s="106"/>
      <c r="C11223" s="106"/>
      <c r="D11223" s="139"/>
      <c r="E11223" s="140"/>
      <c r="F11223" s="140"/>
      <c r="G11223" s="140"/>
      <c r="M11223" s="140"/>
      <c r="N11223" s="167"/>
      <c r="O11223" s="167"/>
      <c r="P11223" s="142"/>
      <c r="Q11223" s="142"/>
      <c r="R11223" s="142"/>
      <c r="S11223" s="139"/>
    </row>
    <row r="11224" spans="2:19" ht="15.75" customHeight="1" x14ac:dyDescent="0.25">
      <c r="B11224" s="106"/>
      <c r="C11224" s="106"/>
      <c r="D11224" s="139"/>
      <c r="E11224" s="140"/>
      <c r="F11224" s="140"/>
      <c r="G11224" s="140"/>
      <c r="M11224" s="140"/>
      <c r="N11224" s="167"/>
      <c r="O11224" s="167"/>
      <c r="P11224" s="142"/>
      <c r="Q11224" s="142"/>
      <c r="R11224" s="142"/>
      <c r="S11224" s="139"/>
    </row>
    <row r="11225" spans="2:19" ht="15.75" customHeight="1" x14ac:dyDescent="0.25">
      <c r="B11225" s="106"/>
      <c r="C11225" s="106"/>
      <c r="D11225" s="139"/>
      <c r="E11225" s="140"/>
      <c r="F11225" s="140"/>
      <c r="G11225" s="140"/>
      <c r="M11225" s="140"/>
      <c r="N11225" s="167"/>
      <c r="O11225" s="167"/>
      <c r="P11225" s="142"/>
      <c r="Q11225" s="142"/>
      <c r="R11225" s="142"/>
      <c r="S11225" s="139"/>
    </row>
    <row r="11226" spans="2:19" ht="15.75" customHeight="1" x14ac:dyDescent="0.25">
      <c r="B11226" s="106"/>
      <c r="C11226" s="106"/>
      <c r="D11226" s="139"/>
      <c r="E11226" s="140"/>
      <c r="F11226" s="140"/>
      <c r="G11226" s="140"/>
      <c r="M11226" s="140"/>
      <c r="N11226" s="167"/>
      <c r="O11226" s="167"/>
      <c r="P11226" s="142"/>
      <c r="Q11226" s="142"/>
      <c r="R11226" s="142"/>
      <c r="S11226" s="139"/>
    </row>
    <row r="11227" spans="2:19" ht="15.75" customHeight="1" x14ac:dyDescent="0.25">
      <c r="B11227" s="106"/>
      <c r="C11227" s="106"/>
      <c r="D11227" s="139"/>
      <c r="E11227" s="140"/>
      <c r="F11227" s="140"/>
      <c r="G11227" s="140"/>
      <c r="M11227" s="140"/>
      <c r="N11227" s="167"/>
      <c r="O11227" s="167"/>
      <c r="P11227" s="142"/>
      <c r="Q11227" s="142"/>
      <c r="R11227" s="142"/>
      <c r="S11227" s="139"/>
    </row>
    <row r="11228" spans="2:19" ht="15.75" customHeight="1" x14ac:dyDescent="0.25">
      <c r="B11228" s="106"/>
      <c r="C11228" s="106"/>
      <c r="D11228" s="139"/>
      <c r="E11228" s="140"/>
      <c r="F11228" s="140"/>
      <c r="G11228" s="140"/>
      <c r="M11228" s="140"/>
      <c r="N11228" s="167"/>
      <c r="O11228" s="167"/>
      <c r="P11228" s="142"/>
      <c r="Q11228" s="142"/>
      <c r="R11228" s="142"/>
      <c r="S11228" s="139"/>
    </row>
    <row r="11229" spans="2:19" ht="15.75" customHeight="1" x14ac:dyDescent="0.25">
      <c r="B11229" s="106"/>
      <c r="C11229" s="106"/>
      <c r="D11229" s="139"/>
      <c r="E11229" s="140"/>
      <c r="F11229" s="140"/>
      <c r="G11229" s="140"/>
      <c r="M11229" s="140"/>
      <c r="N11229" s="167"/>
      <c r="O11229" s="167"/>
      <c r="P11229" s="142"/>
      <c r="Q11229" s="142"/>
      <c r="R11229" s="142"/>
      <c r="S11229" s="139"/>
    </row>
    <row r="11230" spans="2:19" ht="15.75" customHeight="1" x14ac:dyDescent="0.25">
      <c r="B11230" s="106"/>
      <c r="C11230" s="106"/>
      <c r="D11230" s="139"/>
      <c r="E11230" s="140"/>
      <c r="F11230" s="140"/>
      <c r="G11230" s="140"/>
      <c r="M11230" s="140"/>
      <c r="N11230" s="167"/>
      <c r="O11230" s="167"/>
      <c r="P11230" s="142"/>
      <c r="Q11230" s="142"/>
      <c r="R11230" s="142"/>
      <c r="S11230" s="139"/>
    </row>
    <row r="11231" spans="2:19" ht="15.75" customHeight="1" x14ac:dyDescent="0.25">
      <c r="B11231" s="106"/>
      <c r="C11231" s="106"/>
      <c r="D11231" s="139"/>
      <c r="E11231" s="140"/>
      <c r="F11231" s="140"/>
      <c r="G11231" s="140"/>
      <c r="M11231" s="140"/>
      <c r="N11231" s="167"/>
      <c r="O11231" s="167"/>
      <c r="P11231" s="142"/>
      <c r="Q11231" s="142"/>
      <c r="R11231" s="142"/>
      <c r="S11231" s="139"/>
    </row>
    <row r="11232" spans="2:19" ht="15.75" customHeight="1" x14ac:dyDescent="0.25">
      <c r="B11232" s="106"/>
      <c r="C11232" s="106"/>
      <c r="D11232" s="139"/>
      <c r="E11232" s="140"/>
      <c r="F11232" s="140"/>
      <c r="G11232" s="140"/>
      <c r="M11232" s="140"/>
      <c r="N11232" s="167"/>
      <c r="O11232" s="167"/>
      <c r="P11232" s="142"/>
      <c r="Q11232" s="142"/>
      <c r="R11232" s="142"/>
      <c r="S11232" s="139"/>
    </row>
    <row r="11233" spans="2:19" ht="15.75" customHeight="1" x14ac:dyDescent="0.25">
      <c r="B11233" s="106"/>
      <c r="C11233" s="106"/>
      <c r="D11233" s="139"/>
      <c r="E11233" s="140"/>
      <c r="F11233" s="140"/>
      <c r="G11233" s="140"/>
      <c r="M11233" s="140"/>
      <c r="N11233" s="167"/>
      <c r="O11233" s="167"/>
      <c r="P11233" s="142"/>
      <c r="Q11233" s="142"/>
      <c r="R11233" s="142"/>
      <c r="S11233" s="139"/>
    </row>
    <row r="11234" spans="2:19" ht="15.75" customHeight="1" x14ac:dyDescent="0.25">
      <c r="B11234" s="106"/>
      <c r="C11234" s="106"/>
      <c r="D11234" s="139"/>
      <c r="E11234" s="140"/>
      <c r="F11234" s="140"/>
      <c r="G11234" s="140"/>
      <c r="M11234" s="140"/>
      <c r="N11234" s="167"/>
      <c r="O11234" s="167"/>
      <c r="P11234" s="142"/>
      <c r="Q11234" s="142"/>
      <c r="R11234" s="142"/>
      <c r="S11234" s="139"/>
    </row>
    <row r="11235" spans="2:19" ht="15.75" customHeight="1" x14ac:dyDescent="0.25">
      <c r="B11235" s="106"/>
      <c r="C11235" s="106"/>
      <c r="D11235" s="139"/>
      <c r="E11235" s="140"/>
      <c r="F11235" s="140"/>
      <c r="G11235" s="140"/>
      <c r="M11235" s="140"/>
      <c r="N11235" s="167"/>
      <c r="O11235" s="167"/>
      <c r="P11235" s="142"/>
      <c r="Q11235" s="142"/>
      <c r="R11235" s="142"/>
      <c r="S11235" s="139"/>
    </row>
    <row r="11236" spans="2:19" ht="15.75" customHeight="1" x14ac:dyDescent="0.25">
      <c r="B11236" s="106"/>
      <c r="C11236" s="106"/>
      <c r="D11236" s="139"/>
      <c r="E11236" s="140"/>
      <c r="F11236" s="140"/>
      <c r="G11236" s="140"/>
      <c r="M11236" s="140"/>
      <c r="N11236" s="167"/>
      <c r="O11236" s="167"/>
      <c r="P11236" s="142"/>
      <c r="Q11236" s="142"/>
      <c r="R11236" s="142"/>
      <c r="S11236" s="139"/>
    </row>
    <row r="11237" spans="2:19" ht="15.75" customHeight="1" x14ac:dyDescent="0.25">
      <c r="B11237" s="106"/>
      <c r="C11237" s="106"/>
      <c r="D11237" s="139"/>
      <c r="E11237" s="140"/>
      <c r="F11237" s="140"/>
      <c r="G11237" s="140"/>
      <c r="M11237" s="140"/>
      <c r="N11237" s="167"/>
      <c r="O11237" s="167"/>
      <c r="P11237" s="142"/>
      <c r="Q11237" s="142"/>
      <c r="R11237" s="142"/>
      <c r="S11237" s="139"/>
    </row>
    <row r="11238" spans="2:19" ht="15.75" customHeight="1" x14ac:dyDescent="0.25">
      <c r="B11238" s="106"/>
      <c r="C11238" s="106"/>
      <c r="D11238" s="139"/>
      <c r="E11238" s="140"/>
      <c r="F11238" s="140"/>
      <c r="G11238" s="140"/>
      <c r="M11238" s="140"/>
      <c r="N11238" s="167"/>
      <c r="O11238" s="167"/>
      <c r="P11238" s="142"/>
      <c r="Q11238" s="142"/>
      <c r="R11238" s="142"/>
      <c r="S11238" s="139"/>
    </row>
    <row r="11239" spans="2:19" ht="15.75" customHeight="1" x14ac:dyDescent="0.25">
      <c r="B11239" s="106"/>
      <c r="C11239" s="106"/>
      <c r="D11239" s="139"/>
      <c r="E11239" s="140"/>
      <c r="F11239" s="140"/>
      <c r="G11239" s="140"/>
      <c r="M11239" s="140"/>
      <c r="N11239" s="167"/>
      <c r="O11239" s="167"/>
      <c r="P11239" s="142"/>
      <c r="Q11239" s="142"/>
      <c r="R11239" s="142"/>
      <c r="S11239" s="139"/>
    </row>
    <row r="11240" spans="2:19" ht="15.75" customHeight="1" x14ac:dyDescent="0.25">
      <c r="B11240" s="106"/>
      <c r="C11240" s="106"/>
      <c r="D11240" s="139"/>
      <c r="E11240" s="140"/>
      <c r="F11240" s="140"/>
      <c r="G11240" s="140"/>
      <c r="M11240" s="140"/>
      <c r="N11240" s="167"/>
      <c r="O11240" s="167"/>
      <c r="P11240" s="142"/>
      <c r="Q11240" s="142"/>
      <c r="R11240" s="142"/>
      <c r="S11240" s="139"/>
    </row>
    <row r="11241" spans="2:19" ht="15.75" customHeight="1" x14ac:dyDescent="0.25">
      <c r="B11241" s="106"/>
      <c r="C11241" s="106"/>
      <c r="D11241" s="139"/>
      <c r="E11241" s="140"/>
      <c r="F11241" s="140"/>
      <c r="G11241" s="140"/>
      <c r="M11241" s="140"/>
      <c r="N11241" s="167"/>
      <c r="O11241" s="167"/>
      <c r="P11241" s="142"/>
      <c r="Q11241" s="142"/>
      <c r="R11241" s="142"/>
      <c r="S11241" s="139"/>
    </row>
    <row r="11242" spans="2:19" ht="15.75" customHeight="1" x14ac:dyDescent="0.25">
      <c r="B11242" s="106"/>
      <c r="C11242" s="106"/>
      <c r="D11242" s="139"/>
      <c r="E11242" s="140"/>
      <c r="F11242" s="140"/>
      <c r="G11242" s="140"/>
      <c r="M11242" s="140"/>
      <c r="N11242" s="167"/>
      <c r="O11242" s="167"/>
      <c r="P11242" s="142"/>
      <c r="Q11242" s="142"/>
      <c r="R11242" s="142"/>
      <c r="S11242" s="139"/>
    </row>
    <row r="11243" spans="2:19" ht="15.75" customHeight="1" x14ac:dyDescent="0.25">
      <c r="B11243" s="106"/>
      <c r="C11243" s="106"/>
      <c r="D11243" s="139"/>
      <c r="E11243" s="140"/>
      <c r="F11243" s="140"/>
      <c r="G11243" s="140"/>
      <c r="M11243" s="140"/>
      <c r="N11243" s="167"/>
      <c r="O11243" s="167"/>
      <c r="P11243" s="142"/>
      <c r="Q11243" s="142"/>
      <c r="R11243" s="142"/>
      <c r="S11243" s="139"/>
    </row>
    <row r="11244" spans="2:19" ht="15.75" customHeight="1" x14ac:dyDescent="0.25">
      <c r="B11244" s="106"/>
      <c r="C11244" s="106"/>
      <c r="D11244" s="139"/>
      <c r="E11244" s="140"/>
      <c r="F11244" s="140"/>
      <c r="G11244" s="140"/>
      <c r="M11244" s="140"/>
      <c r="N11244" s="167"/>
      <c r="O11244" s="167"/>
      <c r="P11244" s="142"/>
      <c r="Q11244" s="142"/>
      <c r="R11244" s="142"/>
      <c r="S11244" s="139"/>
    </row>
    <row r="11245" spans="2:19" ht="15.75" customHeight="1" x14ac:dyDescent="0.25">
      <c r="B11245" s="106"/>
      <c r="C11245" s="106"/>
      <c r="D11245" s="139"/>
      <c r="E11245" s="140"/>
      <c r="F11245" s="140"/>
      <c r="G11245" s="140"/>
      <c r="M11245" s="140"/>
      <c r="N11245" s="167"/>
      <c r="O11245" s="167"/>
      <c r="P11245" s="142"/>
      <c r="Q11245" s="142"/>
      <c r="R11245" s="142"/>
      <c r="S11245" s="139"/>
    </row>
    <row r="11246" spans="2:19" ht="15.75" customHeight="1" x14ac:dyDescent="0.25">
      <c r="B11246" s="106"/>
      <c r="C11246" s="106"/>
      <c r="D11246" s="139"/>
      <c r="E11246" s="140"/>
      <c r="F11246" s="140"/>
      <c r="G11246" s="140"/>
      <c r="M11246" s="140"/>
      <c r="N11246" s="167"/>
      <c r="O11246" s="167"/>
      <c r="P11246" s="142"/>
      <c r="Q11246" s="142"/>
      <c r="R11246" s="142"/>
      <c r="S11246" s="139"/>
    </row>
    <row r="11247" spans="2:19" ht="15.75" customHeight="1" x14ac:dyDescent="0.25">
      <c r="B11247" s="106"/>
      <c r="C11247" s="106"/>
      <c r="D11247" s="139"/>
      <c r="E11247" s="140"/>
      <c r="F11247" s="140"/>
      <c r="G11247" s="140"/>
      <c r="M11247" s="140"/>
      <c r="N11247" s="167"/>
      <c r="O11247" s="167"/>
      <c r="P11247" s="142"/>
      <c r="Q11247" s="142"/>
      <c r="R11247" s="142"/>
      <c r="S11247" s="139"/>
    </row>
    <row r="11248" spans="2:19" ht="15.75" customHeight="1" x14ac:dyDescent="0.25">
      <c r="B11248" s="106"/>
      <c r="C11248" s="106"/>
      <c r="D11248" s="139"/>
      <c r="E11248" s="140"/>
      <c r="F11248" s="140"/>
      <c r="G11248" s="140"/>
      <c r="M11248" s="140"/>
      <c r="N11248" s="167"/>
      <c r="O11248" s="167"/>
      <c r="P11248" s="142"/>
      <c r="Q11248" s="142"/>
      <c r="R11248" s="142"/>
      <c r="S11248" s="139"/>
    </row>
    <row r="11249" spans="2:19" ht="15.75" customHeight="1" x14ac:dyDescent="0.25">
      <c r="B11249" s="106"/>
      <c r="C11249" s="106"/>
      <c r="D11249" s="139"/>
      <c r="E11249" s="140"/>
      <c r="F11249" s="140"/>
      <c r="G11249" s="140"/>
      <c r="M11249" s="140"/>
      <c r="N11249" s="167"/>
      <c r="O11249" s="167"/>
      <c r="P11249" s="142"/>
      <c r="Q11249" s="142"/>
      <c r="R11249" s="142"/>
      <c r="S11249" s="139"/>
    </row>
    <row r="11250" spans="2:19" ht="15.75" customHeight="1" x14ac:dyDescent="0.25">
      <c r="B11250" s="106"/>
      <c r="C11250" s="106"/>
      <c r="D11250" s="139"/>
      <c r="E11250" s="140"/>
      <c r="F11250" s="140"/>
      <c r="G11250" s="140"/>
      <c r="M11250" s="140"/>
      <c r="N11250" s="167"/>
      <c r="O11250" s="167"/>
      <c r="P11250" s="142"/>
      <c r="Q11250" s="142"/>
      <c r="R11250" s="142"/>
      <c r="S11250" s="139"/>
    </row>
    <row r="11251" spans="2:19" ht="15.75" customHeight="1" x14ac:dyDescent="0.25">
      <c r="B11251" s="106"/>
      <c r="C11251" s="106"/>
      <c r="D11251" s="139"/>
      <c r="E11251" s="140"/>
      <c r="F11251" s="140"/>
      <c r="G11251" s="140"/>
      <c r="M11251" s="140"/>
      <c r="N11251" s="167"/>
      <c r="O11251" s="167"/>
      <c r="P11251" s="142"/>
      <c r="Q11251" s="142"/>
      <c r="R11251" s="142"/>
      <c r="S11251" s="139"/>
    </row>
    <row r="11252" spans="2:19" ht="15.75" customHeight="1" x14ac:dyDescent="0.25">
      <c r="B11252" s="106"/>
      <c r="C11252" s="106"/>
      <c r="D11252" s="139"/>
      <c r="E11252" s="140"/>
      <c r="F11252" s="140"/>
      <c r="G11252" s="140"/>
      <c r="M11252" s="140"/>
      <c r="N11252" s="167"/>
      <c r="O11252" s="167"/>
      <c r="P11252" s="142"/>
      <c r="Q11252" s="142"/>
      <c r="R11252" s="142"/>
      <c r="S11252" s="139"/>
    </row>
    <row r="11253" spans="2:19" ht="15.75" customHeight="1" x14ac:dyDescent="0.25">
      <c r="B11253" s="106"/>
      <c r="C11253" s="106"/>
      <c r="D11253" s="139"/>
      <c r="E11253" s="140"/>
      <c r="F11253" s="140"/>
      <c r="G11253" s="140"/>
      <c r="M11253" s="140"/>
      <c r="N11253" s="167"/>
      <c r="O11253" s="167"/>
      <c r="P11253" s="142"/>
      <c r="Q11253" s="142"/>
      <c r="R11253" s="142"/>
      <c r="S11253" s="139"/>
    </row>
    <row r="11254" spans="2:19" ht="15.75" customHeight="1" x14ac:dyDescent="0.25">
      <c r="B11254" s="106"/>
      <c r="C11254" s="106"/>
      <c r="D11254" s="139"/>
      <c r="E11254" s="140"/>
      <c r="F11254" s="140"/>
      <c r="G11254" s="140"/>
      <c r="M11254" s="140"/>
      <c r="N11254" s="167"/>
      <c r="O11254" s="167"/>
      <c r="P11254" s="142"/>
      <c r="Q11254" s="142"/>
      <c r="R11254" s="142"/>
      <c r="S11254" s="139"/>
    </row>
    <row r="11255" spans="2:19" ht="15.75" customHeight="1" x14ac:dyDescent="0.25">
      <c r="B11255" s="106"/>
      <c r="C11255" s="106"/>
      <c r="D11255" s="139"/>
      <c r="E11255" s="140"/>
      <c r="F11255" s="140"/>
      <c r="G11255" s="140"/>
      <c r="M11255" s="140"/>
      <c r="N11255" s="167"/>
      <c r="O11255" s="167"/>
      <c r="P11255" s="142"/>
      <c r="Q11255" s="142"/>
      <c r="R11255" s="142"/>
      <c r="S11255" s="139"/>
    </row>
    <row r="11256" spans="2:19" ht="15.75" customHeight="1" x14ac:dyDescent="0.25">
      <c r="B11256" s="106"/>
      <c r="C11256" s="106"/>
      <c r="D11256" s="139"/>
      <c r="E11256" s="140"/>
      <c r="F11256" s="140"/>
      <c r="G11256" s="140"/>
      <c r="M11256" s="140"/>
      <c r="N11256" s="167"/>
      <c r="O11256" s="167"/>
      <c r="P11256" s="142"/>
      <c r="Q11256" s="142"/>
      <c r="R11256" s="142"/>
      <c r="S11256" s="139"/>
    </row>
    <row r="11257" spans="2:19" ht="15.75" customHeight="1" x14ac:dyDescent="0.25">
      <c r="B11257" s="106"/>
      <c r="C11257" s="106"/>
      <c r="D11257" s="139"/>
      <c r="E11257" s="140"/>
      <c r="F11257" s="140"/>
      <c r="G11257" s="140"/>
      <c r="M11257" s="140"/>
      <c r="N11257" s="167"/>
      <c r="O11257" s="167"/>
      <c r="P11257" s="142"/>
      <c r="Q11257" s="142"/>
      <c r="R11257" s="142"/>
      <c r="S11257" s="139"/>
    </row>
    <row r="11258" spans="2:19" ht="15.75" customHeight="1" x14ac:dyDescent="0.25">
      <c r="B11258" s="106"/>
      <c r="C11258" s="106"/>
      <c r="D11258" s="139"/>
      <c r="E11258" s="140"/>
      <c r="F11258" s="140"/>
      <c r="G11258" s="140"/>
      <c r="M11258" s="140"/>
      <c r="N11258" s="167"/>
      <c r="O11258" s="167"/>
      <c r="P11258" s="142"/>
      <c r="Q11258" s="142"/>
      <c r="R11258" s="142"/>
      <c r="S11258" s="139"/>
    </row>
    <row r="11259" spans="2:19" ht="15.75" customHeight="1" x14ac:dyDescent="0.25">
      <c r="B11259" s="106"/>
      <c r="C11259" s="106"/>
      <c r="D11259" s="139"/>
      <c r="E11259" s="140"/>
      <c r="F11259" s="140"/>
      <c r="G11259" s="140"/>
      <c r="M11259" s="140"/>
      <c r="N11259" s="167"/>
      <c r="O11259" s="167"/>
      <c r="P11259" s="142"/>
      <c r="Q11259" s="142"/>
      <c r="R11259" s="142"/>
      <c r="S11259" s="139"/>
    </row>
    <row r="11260" spans="2:19" ht="15.75" customHeight="1" x14ac:dyDescent="0.25">
      <c r="B11260" s="106"/>
      <c r="C11260" s="106"/>
      <c r="D11260" s="139"/>
      <c r="E11260" s="140"/>
      <c r="F11260" s="140"/>
      <c r="G11260" s="140"/>
      <c r="M11260" s="140"/>
      <c r="N11260" s="167"/>
      <c r="O11260" s="167"/>
      <c r="P11260" s="142"/>
      <c r="Q11260" s="142"/>
      <c r="R11260" s="142"/>
      <c r="S11260" s="139"/>
    </row>
    <row r="11261" spans="2:19" ht="15.75" customHeight="1" x14ac:dyDescent="0.25">
      <c r="B11261" s="106"/>
      <c r="C11261" s="106"/>
      <c r="D11261" s="139"/>
      <c r="E11261" s="140"/>
      <c r="F11261" s="140"/>
      <c r="G11261" s="140"/>
      <c r="M11261" s="140"/>
      <c r="N11261" s="167"/>
      <c r="O11261" s="167"/>
      <c r="P11261" s="142"/>
      <c r="Q11261" s="142"/>
      <c r="R11261" s="142"/>
      <c r="S11261" s="139"/>
    </row>
    <row r="11262" spans="2:19" ht="15.75" customHeight="1" x14ac:dyDescent="0.25">
      <c r="B11262" s="106"/>
      <c r="C11262" s="106"/>
      <c r="D11262" s="139"/>
      <c r="E11262" s="140"/>
      <c r="F11262" s="140"/>
      <c r="G11262" s="140"/>
      <c r="M11262" s="140"/>
      <c r="N11262" s="167"/>
      <c r="O11262" s="167"/>
      <c r="P11262" s="142"/>
      <c r="Q11262" s="142"/>
      <c r="R11262" s="142"/>
      <c r="S11262" s="139"/>
    </row>
    <row r="11263" spans="2:19" ht="15.75" customHeight="1" x14ac:dyDescent="0.25">
      <c r="B11263" s="106"/>
      <c r="C11263" s="106"/>
      <c r="D11263" s="139"/>
      <c r="E11263" s="140"/>
      <c r="F11263" s="140"/>
      <c r="G11263" s="140"/>
      <c r="M11263" s="140"/>
      <c r="N11263" s="167"/>
      <c r="O11263" s="167"/>
      <c r="P11263" s="142"/>
      <c r="Q11263" s="142"/>
      <c r="R11263" s="142"/>
      <c r="S11263" s="139"/>
    </row>
    <row r="11264" spans="2:19" ht="15.75" customHeight="1" x14ac:dyDescent="0.25">
      <c r="B11264" s="106"/>
      <c r="C11264" s="106"/>
      <c r="D11264" s="139"/>
      <c r="E11264" s="140"/>
      <c r="F11264" s="140"/>
      <c r="G11264" s="140"/>
      <c r="M11264" s="140"/>
      <c r="N11264" s="167"/>
      <c r="O11264" s="167"/>
      <c r="P11264" s="142"/>
      <c r="Q11264" s="142"/>
      <c r="R11264" s="142"/>
      <c r="S11264" s="139"/>
    </row>
    <row r="11265" spans="2:19" ht="15.75" customHeight="1" x14ac:dyDescent="0.25">
      <c r="B11265" s="106"/>
      <c r="C11265" s="106"/>
      <c r="D11265" s="139"/>
      <c r="E11265" s="140"/>
      <c r="F11265" s="140"/>
      <c r="G11265" s="140"/>
      <c r="M11265" s="140"/>
      <c r="N11265" s="167"/>
      <c r="O11265" s="167"/>
      <c r="P11265" s="142"/>
      <c r="Q11265" s="142"/>
      <c r="R11265" s="142"/>
      <c r="S11265" s="139"/>
    </row>
    <row r="11266" spans="2:19" ht="15.75" customHeight="1" x14ac:dyDescent="0.25">
      <c r="B11266" s="106"/>
      <c r="C11266" s="106"/>
      <c r="D11266" s="139"/>
      <c r="E11266" s="140"/>
      <c r="F11266" s="140"/>
      <c r="G11266" s="140"/>
      <c r="M11266" s="140"/>
      <c r="N11266" s="167"/>
      <c r="O11266" s="167"/>
      <c r="P11266" s="142"/>
      <c r="Q11266" s="142"/>
      <c r="R11266" s="142"/>
      <c r="S11266" s="139"/>
    </row>
    <row r="11267" spans="2:19" ht="15.75" customHeight="1" x14ac:dyDescent="0.25">
      <c r="B11267" s="106"/>
      <c r="C11267" s="106"/>
      <c r="D11267" s="139"/>
      <c r="E11267" s="140"/>
      <c r="F11267" s="140"/>
      <c r="G11267" s="140"/>
      <c r="M11267" s="140"/>
      <c r="N11267" s="167"/>
      <c r="O11267" s="167"/>
      <c r="P11267" s="142"/>
      <c r="Q11267" s="142"/>
      <c r="R11267" s="142"/>
      <c r="S11267" s="139"/>
    </row>
    <row r="11268" spans="2:19" ht="15.75" customHeight="1" x14ac:dyDescent="0.25">
      <c r="B11268" s="106"/>
      <c r="C11268" s="106"/>
      <c r="D11268" s="139"/>
      <c r="E11268" s="140"/>
      <c r="F11268" s="140"/>
      <c r="G11268" s="140"/>
      <c r="M11268" s="140"/>
      <c r="N11268" s="167"/>
      <c r="O11268" s="167"/>
      <c r="P11268" s="142"/>
      <c r="Q11268" s="142"/>
      <c r="R11268" s="142"/>
      <c r="S11268" s="139"/>
    </row>
    <row r="11269" spans="2:19" ht="15.75" customHeight="1" x14ac:dyDescent="0.25">
      <c r="B11269" s="106"/>
      <c r="C11269" s="106"/>
      <c r="D11269" s="139"/>
      <c r="E11269" s="140"/>
      <c r="F11269" s="140"/>
      <c r="G11269" s="140"/>
      <c r="M11269" s="140"/>
      <c r="N11269" s="167"/>
      <c r="O11269" s="167"/>
      <c r="P11269" s="142"/>
      <c r="Q11269" s="142"/>
      <c r="R11269" s="142"/>
      <c r="S11269" s="139"/>
    </row>
    <row r="11270" spans="2:19" ht="15.75" customHeight="1" x14ac:dyDescent="0.25">
      <c r="B11270" s="106"/>
      <c r="C11270" s="106"/>
      <c r="D11270" s="139"/>
      <c r="E11270" s="140"/>
      <c r="F11270" s="140"/>
      <c r="G11270" s="140"/>
      <c r="M11270" s="140"/>
      <c r="N11270" s="167"/>
      <c r="O11270" s="167"/>
      <c r="P11270" s="142"/>
      <c r="Q11270" s="142"/>
      <c r="R11270" s="142"/>
      <c r="S11270" s="139"/>
    </row>
    <row r="11271" spans="2:19" ht="15.75" customHeight="1" x14ac:dyDescent="0.25">
      <c r="B11271" s="106"/>
      <c r="C11271" s="106"/>
      <c r="D11271" s="139"/>
      <c r="E11271" s="140"/>
      <c r="F11271" s="140"/>
      <c r="G11271" s="140"/>
      <c r="M11271" s="140"/>
      <c r="N11271" s="167"/>
      <c r="O11271" s="167"/>
      <c r="P11271" s="142"/>
      <c r="Q11271" s="142"/>
      <c r="R11271" s="142"/>
      <c r="S11271" s="139"/>
    </row>
    <row r="11272" spans="2:19" ht="15.75" customHeight="1" x14ac:dyDescent="0.25">
      <c r="B11272" s="106"/>
      <c r="C11272" s="106"/>
      <c r="D11272" s="139"/>
      <c r="E11272" s="140"/>
      <c r="F11272" s="140"/>
      <c r="G11272" s="140"/>
      <c r="M11272" s="140"/>
      <c r="N11272" s="167"/>
      <c r="O11272" s="167"/>
      <c r="P11272" s="142"/>
      <c r="Q11272" s="142"/>
      <c r="R11272" s="142"/>
      <c r="S11272" s="139"/>
    </row>
    <row r="11273" spans="2:19" ht="15.75" customHeight="1" x14ac:dyDescent="0.25">
      <c r="B11273" s="106"/>
      <c r="C11273" s="106"/>
      <c r="D11273" s="139"/>
      <c r="E11273" s="140"/>
      <c r="F11273" s="140"/>
      <c r="G11273" s="140"/>
      <c r="M11273" s="140"/>
      <c r="N11273" s="167"/>
      <c r="O11273" s="167"/>
      <c r="P11273" s="142"/>
      <c r="Q11273" s="142"/>
      <c r="R11273" s="142"/>
      <c r="S11273" s="139"/>
    </row>
    <row r="11274" spans="2:19" ht="15.75" customHeight="1" x14ac:dyDescent="0.25">
      <c r="B11274" s="106"/>
      <c r="C11274" s="106"/>
      <c r="D11274" s="139"/>
      <c r="E11274" s="140"/>
      <c r="F11274" s="140"/>
      <c r="G11274" s="140"/>
      <c r="M11274" s="140"/>
      <c r="N11274" s="167"/>
      <c r="O11274" s="167"/>
      <c r="P11274" s="142"/>
      <c r="Q11274" s="142"/>
      <c r="R11274" s="142"/>
      <c r="S11274" s="139"/>
    </row>
    <row r="11275" spans="2:19" ht="15.75" customHeight="1" x14ac:dyDescent="0.25">
      <c r="B11275" s="106"/>
      <c r="C11275" s="106"/>
      <c r="D11275" s="139"/>
      <c r="E11275" s="140"/>
      <c r="F11275" s="140"/>
      <c r="G11275" s="140"/>
      <c r="M11275" s="140"/>
      <c r="N11275" s="167"/>
      <c r="O11275" s="167"/>
      <c r="P11275" s="142"/>
      <c r="Q11275" s="142"/>
      <c r="R11275" s="142"/>
      <c r="S11275" s="139"/>
    </row>
    <row r="11276" spans="2:19" ht="15.75" customHeight="1" x14ac:dyDescent="0.25">
      <c r="B11276" s="106"/>
      <c r="C11276" s="106"/>
      <c r="D11276" s="139"/>
      <c r="E11276" s="140"/>
      <c r="F11276" s="140"/>
      <c r="G11276" s="140"/>
      <c r="M11276" s="140"/>
      <c r="N11276" s="167"/>
      <c r="O11276" s="167"/>
      <c r="P11276" s="142"/>
      <c r="Q11276" s="142"/>
      <c r="R11276" s="142"/>
      <c r="S11276" s="139"/>
    </row>
    <row r="11277" spans="2:19" ht="15.75" customHeight="1" x14ac:dyDescent="0.25">
      <c r="B11277" s="106"/>
      <c r="C11277" s="106"/>
      <c r="D11277" s="139"/>
      <c r="E11277" s="140"/>
      <c r="F11277" s="140"/>
      <c r="G11277" s="140"/>
      <c r="M11277" s="140"/>
      <c r="N11277" s="167"/>
      <c r="O11277" s="167"/>
      <c r="P11277" s="142"/>
      <c r="Q11277" s="142"/>
      <c r="R11277" s="142"/>
      <c r="S11277" s="139"/>
    </row>
    <row r="11278" spans="2:19" ht="15.75" customHeight="1" x14ac:dyDescent="0.25">
      <c r="B11278" s="106"/>
      <c r="C11278" s="106"/>
      <c r="D11278" s="139"/>
      <c r="E11278" s="140"/>
      <c r="F11278" s="140"/>
      <c r="G11278" s="140"/>
      <c r="M11278" s="140"/>
      <c r="N11278" s="167"/>
      <c r="O11278" s="167"/>
      <c r="P11278" s="142"/>
      <c r="Q11278" s="142"/>
      <c r="R11278" s="142"/>
      <c r="S11278" s="139"/>
    </row>
    <row r="11279" spans="2:19" ht="15.75" customHeight="1" x14ac:dyDescent="0.25">
      <c r="B11279" s="106"/>
      <c r="C11279" s="106"/>
      <c r="D11279" s="139"/>
      <c r="E11279" s="140"/>
      <c r="F11279" s="140"/>
      <c r="G11279" s="140"/>
      <c r="M11279" s="140"/>
      <c r="N11279" s="167"/>
      <c r="O11279" s="167"/>
      <c r="P11279" s="142"/>
      <c r="Q11279" s="142"/>
      <c r="R11279" s="142"/>
      <c r="S11279" s="139"/>
    </row>
    <row r="11280" spans="2:19" ht="15.75" customHeight="1" x14ac:dyDescent="0.25">
      <c r="B11280" s="106"/>
      <c r="C11280" s="106"/>
      <c r="D11280" s="139"/>
      <c r="E11280" s="140"/>
      <c r="F11280" s="140"/>
      <c r="G11280" s="140"/>
      <c r="M11280" s="140"/>
      <c r="N11280" s="167"/>
      <c r="O11280" s="167"/>
      <c r="P11280" s="142"/>
      <c r="Q11280" s="142"/>
      <c r="R11280" s="142"/>
      <c r="S11280" s="139"/>
    </row>
    <row r="11281" spans="2:19" ht="15.75" customHeight="1" x14ac:dyDescent="0.25">
      <c r="B11281" s="106"/>
      <c r="C11281" s="106"/>
      <c r="D11281" s="139"/>
      <c r="E11281" s="140"/>
      <c r="F11281" s="140"/>
      <c r="G11281" s="140"/>
      <c r="M11281" s="140"/>
      <c r="N11281" s="167"/>
      <c r="O11281" s="167"/>
      <c r="P11281" s="142"/>
      <c r="Q11281" s="142"/>
      <c r="R11281" s="142"/>
      <c r="S11281" s="139"/>
    </row>
    <row r="11282" spans="2:19" ht="15.75" customHeight="1" x14ac:dyDescent="0.25">
      <c r="B11282" s="106"/>
      <c r="C11282" s="106"/>
      <c r="D11282" s="139"/>
      <c r="E11282" s="140"/>
      <c r="F11282" s="140"/>
      <c r="G11282" s="140"/>
      <c r="M11282" s="140"/>
      <c r="N11282" s="167"/>
      <c r="O11282" s="167"/>
      <c r="P11282" s="142"/>
      <c r="Q11282" s="142"/>
      <c r="R11282" s="142"/>
      <c r="S11282" s="139"/>
    </row>
    <row r="11283" spans="2:19" ht="15.75" customHeight="1" x14ac:dyDescent="0.25">
      <c r="B11283" s="106"/>
      <c r="C11283" s="106"/>
      <c r="D11283" s="139"/>
      <c r="E11283" s="140"/>
      <c r="F11283" s="140"/>
      <c r="G11283" s="140"/>
      <c r="M11283" s="140"/>
      <c r="N11283" s="167"/>
      <c r="O11283" s="167"/>
      <c r="P11283" s="142"/>
      <c r="Q11283" s="142"/>
      <c r="R11283" s="142"/>
      <c r="S11283" s="139"/>
    </row>
    <row r="11284" spans="2:19" ht="15.75" customHeight="1" x14ac:dyDescent="0.25">
      <c r="B11284" s="106"/>
      <c r="C11284" s="106"/>
      <c r="D11284" s="139"/>
      <c r="E11284" s="140"/>
      <c r="F11284" s="140"/>
      <c r="G11284" s="140"/>
      <c r="M11284" s="140"/>
      <c r="N11284" s="167"/>
      <c r="O11284" s="167"/>
      <c r="P11284" s="142"/>
      <c r="Q11284" s="142"/>
      <c r="R11284" s="142"/>
      <c r="S11284" s="139"/>
    </row>
    <row r="11285" spans="2:19" ht="15.75" customHeight="1" x14ac:dyDescent="0.25">
      <c r="B11285" s="106"/>
      <c r="C11285" s="106"/>
      <c r="D11285" s="139"/>
      <c r="E11285" s="140"/>
      <c r="F11285" s="140"/>
      <c r="G11285" s="140"/>
      <c r="M11285" s="140"/>
      <c r="N11285" s="167"/>
      <c r="O11285" s="167"/>
      <c r="P11285" s="142"/>
      <c r="Q11285" s="142"/>
      <c r="R11285" s="142"/>
      <c r="S11285" s="139"/>
    </row>
    <row r="11286" spans="2:19" ht="15.75" customHeight="1" x14ac:dyDescent="0.25">
      <c r="B11286" s="106"/>
      <c r="C11286" s="106"/>
      <c r="D11286" s="139"/>
      <c r="E11286" s="140"/>
      <c r="F11286" s="140"/>
      <c r="G11286" s="140"/>
      <c r="M11286" s="140"/>
      <c r="N11286" s="167"/>
      <c r="O11286" s="167"/>
      <c r="P11286" s="142"/>
      <c r="Q11286" s="142"/>
      <c r="R11286" s="142"/>
      <c r="S11286" s="139"/>
    </row>
    <row r="11287" spans="2:19" ht="15.75" customHeight="1" x14ac:dyDescent="0.25">
      <c r="B11287" s="106"/>
      <c r="C11287" s="106"/>
      <c r="D11287" s="139"/>
      <c r="E11287" s="140"/>
      <c r="F11287" s="140"/>
      <c r="G11287" s="140"/>
      <c r="M11287" s="140"/>
      <c r="N11287" s="167"/>
      <c r="O11287" s="167"/>
      <c r="P11287" s="142"/>
      <c r="Q11287" s="142"/>
      <c r="R11287" s="142"/>
      <c r="S11287" s="139"/>
    </row>
    <row r="11288" spans="2:19" ht="15.75" customHeight="1" x14ac:dyDescent="0.25">
      <c r="B11288" s="106"/>
      <c r="C11288" s="106"/>
      <c r="D11288" s="139"/>
      <c r="E11288" s="140"/>
      <c r="F11288" s="140"/>
      <c r="G11288" s="140"/>
      <c r="M11288" s="140"/>
      <c r="N11288" s="167"/>
      <c r="O11288" s="167"/>
      <c r="P11288" s="142"/>
      <c r="Q11288" s="142"/>
      <c r="R11288" s="142"/>
      <c r="S11288" s="139"/>
    </row>
    <row r="11289" spans="2:19" ht="15.75" customHeight="1" x14ac:dyDescent="0.25">
      <c r="B11289" s="106"/>
      <c r="C11289" s="106"/>
      <c r="D11289" s="139"/>
      <c r="E11289" s="140"/>
      <c r="F11289" s="140"/>
      <c r="G11289" s="140"/>
      <c r="M11289" s="140"/>
      <c r="N11289" s="167"/>
      <c r="O11289" s="167"/>
      <c r="P11289" s="142"/>
      <c r="Q11289" s="142"/>
      <c r="R11289" s="142"/>
      <c r="S11289" s="139"/>
    </row>
    <row r="11290" spans="2:19" ht="15.75" customHeight="1" x14ac:dyDescent="0.25">
      <c r="B11290" s="106"/>
      <c r="C11290" s="106"/>
      <c r="D11290" s="139"/>
      <c r="E11290" s="140"/>
      <c r="F11290" s="140"/>
      <c r="G11290" s="140"/>
      <c r="M11290" s="140"/>
      <c r="N11290" s="167"/>
      <c r="O11290" s="167"/>
      <c r="P11290" s="142"/>
      <c r="Q11290" s="142"/>
      <c r="R11290" s="142"/>
      <c r="S11290" s="139"/>
    </row>
    <row r="11291" spans="2:19" ht="15.75" customHeight="1" x14ac:dyDescent="0.25">
      <c r="B11291" s="106"/>
      <c r="C11291" s="106"/>
      <c r="D11291" s="139"/>
      <c r="E11291" s="140"/>
      <c r="F11291" s="140"/>
      <c r="G11291" s="140"/>
      <c r="M11291" s="140"/>
      <c r="N11291" s="167"/>
      <c r="O11291" s="167"/>
      <c r="P11291" s="142"/>
      <c r="Q11291" s="142"/>
      <c r="R11291" s="142"/>
      <c r="S11291" s="139"/>
    </row>
    <row r="11292" spans="2:19" ht="15.75" customHeight="1" x14ac:dyDescent="0.25">
      <c r="B11292" s="106"/>
      <c r="C11292" s="106"/>
      <c r="D11292" s="139"/>
      <c r="E11292" s="140"/>
      <c r="F11292" s="140"/>
      <c r="G11292" s="140"/>
      <c r="M11292" s="140"/>
      <c r="N11292" s="167"/>
      <c r="O11292" s="167"/>
      <c r="P11292" s="142"/>
      <c r="Q11292" s="142"/>
      <c r="R11292" s="142"/>
      <c r="S11292" s="139"/>
    </row>
    <row r="11293" spans="2:19" ht="15.75" customHeight="1" x14ac:dyDescent="0.25">
      <c r="B11293" s="106"/>
      <c r="C11293" s="106"/>
      <c r="D11293" s="139"/>
      <c r="E11293" s="140"/>
      <c r="F11293" s="140"/>
      <c r="G11293" s="140"/>
      <c r="M11293" s="140"/>
      <c r="N11293" s="167"/>
      <c r="O11293" s="167"/>
      <c r="P11293" s="142"/>
      <c r="Q11293" s="142"/>
      <c r="R11293" s="142"/>
      <c r="S11293" s="139"/>
    </row>
    <row r="11294" spans="2:19" ht="15.75" customHeight="1" x14ac:dyDescent="0.25">
      <c r="B11294" s="106"/>
      <c r="C11294" s="106"/>
      <c r="D11294" s="139"/>
      <c r="E11294" s="140"/>
      <c r="F11294" s="140"/>
      <c r="G11294" s="140"/>
      <c r="M11294" s="140"/>
      <c r="N11294" s="167"/>
      <c r="O11294" s="167"/>
      <c r="P11294" s="142"/>
      <c r="Q11294" s="142"/>
      <c r="R11294" s="142"/>
      <c r="S11294" s="139"/>
    </row>
    <row r="11295" spans="2:19" ht="15.75" customHeight="1" x14ac:dyDescent="0.25">
      <c r="B11295" s="106"/>
      <c r="C11295" s="106"/>
      <c r="D11295" s="139"/>
      <c r="E11295" s="140"/>
      <c r="F11295" s="140"/>
      <c r="G11295" s="140"/>
      <c r="M11295" s="140"/>
      <c r="N11295" s="167"/>
      <c r="O11295" s="167"/>
      <c r="P11295" s="142"/>
      <c r="Q11295" s="142"/>
      <c r="R11295" s="142"/>
      <c r="S11295" s="139"/>
    </row>
    <row r="11296" spans="2:19" ht="15.75" customHeight="1" x14ac:dyDescent="0.25">
      <c r="B11296" s="106"/>
      <c r="C11296" s="106"/>
      <c r="D11296" s="139"/>
      <c r="E11296" s="140"/>
      <c r="F11296" s="140"/>
      <c r="G11296" s="140"/>
      <c r="M11296" s="140"/>
      <c r="N11296" s="167"/>
      <c r="O11296" s="167"/>
      <c r="P11296" s="142"/>
      <c r="Q11296" s="142"/>
      <c r="R11296" s="142"/>
      <c r="S11296" s="139"/>
    </row>
    <row r="11297" spans="2:19" ht="15.75" customHeight="1" x14ac:dyDescent="0.25">
      <c r="B11297" s="106"/>
      <c r="C11297" s="106"/>
      <c r="D11297" s="139"/>
      <c r="E11297" s="140"/>
      <c r="F11297" s="140"/>
      <c r="G11297" s="140"/>
      <c r="M11297" s="140"/>
      <c r="N11297" s="167"/>
      <c r="O11297" s="167"/>
      <c r="P11297" s="142"/>
      <c r="Q11297" s="142"/>
      <c r="R11297" s="142"/>
      <c r="S11297" s="139"/>
    </row>
    <row r="11298" spans="2:19" ht="15.75" customHeight="1" x14ac:dyDescent="0.25">
      <c r="B11298" s="106"/>
      <c r="C11298" s="106"/>
      <c r="D11298" s="139"/>
      <c r="E11298" s="140"/>
      <c r="F11298" s="140"/>
      <c r="G11298" s="140"/>
      <c r="M11298" s="140"/>
      <c r="N11298" s="167"/>
      <c r="O11298" s="167"/>
      <c r="P11298" s="142"/>
      <c r="Q11298" s="142"/>
      <c r="R11298" s="142"/>
      <c r="S11298" s="139"/>
    </row>
    <row r="11299" spans="2:19" ht="15.75" customHeight="1" x14ac:dyDescent="0.25">
      <c r="B11299" s="106"/>
      <c r="C11299" s="106"/>
      <c r="D11299" s="139"/>
      <c r="E11299" s="140"/>
      <c r="F11299" s="140"/>
      <c r="G11299" s="140"/>
      <c r="M11299" s="140"/>
      <c r="N11299" s="167"/>
      <c r="O11299" s="167"/>
      <c r="P11299" s="142"/>
      <c r="Q11299" s="142"/>
      <c r="R11299" s="142"/>
      <c r="S11299" s="139"/>
    </row>
    <row r="11300" spans="2:19" ht="15.75" customHeight="1" x14ac:dyDescent="0.25">
      <c r="B11300" s="106"/>
      <c r="C11300" s="106"/>
      <c r="D11300" s="139"/>
      <c r="E11300" s="140"/>
      <c r="F11300" s="140"/>
      <c r="G11300" s="140"/>
      <c r="M11300" s="140"/>
      <c r="N11300" s="167"/>
      <c r="O11300" s="167"/>
      <c r="P11300" s="142"/>
      <c r="Q11300" s="142"/>
      <c r="R11300" s="142"/>
      <c r="S11300" s="139"/>
    </row>
    <row r="11301" spans="2:19" ht="15.75" customHeight="1" x14ac:dyDescent="0.25">
      <c r="B11301" s="106"/>
      <c r="C11301" s="106"/>
      <c r="D11301" s="139"/>
      <c r="E11301" s="140"/>
      <c r="F11301" s="140"/>
      <c r="G11301" s="140"/>
      <c r="M11301" s="140"/>
      <c r="N11301" s="167"/>
      <c r="O11301" s="167"/>
      <c r="P11301" s="142"/>
      <c r="Q11301" s="142"/>
      <c r="R11301" s="142"/>
      <c r="S11301" s="139"/>
    </row>
    <row r="11302" spans="2:19" ht="15.75" customHeight="1" x14ac:dyDescent="0.25">
      <c r="B11302" s="106"/>
      <c r="C11302" s="106"/>
      <c r="D11302" s="139"/>
      <c r="E11302" s="140"/>
      <c r="F11302" s="140"/>
      <c r="G11302" s="140"/>
      <c r="M11302" s="140"/>
      <c r="N11302" s="167"/>
      <c r="O11302" s="167"/>
      <c r="P11302" s="142"/>
      <c r="Q11302" s="142"/>
      <c r="R11302" s="142"/>
      <c r="S11302" s="139"/>
    </row>
    <row r="11303" spans="2:19" ht="15.75" customHeight="1" x14ac:dyDescent="0.25">
      <c r="B11303" s="106"/>
      <c r="C11303" s="106"/>
      <c r="D11303" s="139"/>
      <c r="E11303" s="140"/>
      <c r="F11303" s="140"/>
      <c r="G11303" s="140"/>
      <c r="M11303" s="140"/>
      <c r="N11303" s="167"/>
      <c r="O11303" s="167"/>
      <c r="P11303" s="142"/>
      <c r="Q11303" s="142"/>
      <c r="R11303" s="142"/>
      <c r="S11303" s="139"/>
    </row>
    <row r="11304" spans="2:19" ht="15.75" customHeight="1" x14ac:dyDescent="0.25">
      <c r="B11304" s="106"/>
      <c r="C11304" s="106"/>
      <c r="D11304" s="139"/>
      <c r="E11304" s="140"/>
      <c r="F11304" s="140"/>
      <c r="G11304" s="140"/>
      <c r="M11304" s="140"/>
      <c r="N11304" s="167"/>
      <c r="O11304" s="167"/>
      <c r="P11304" s="142"/>
      <c r="Q11304" s="142"/>
      <c r="R11304" s="142"/>
      <c r="S11304" s="139"/>
    </row>
    <row r="11305" spans="2:19" ht="15.75" customHeight="1" x14ac:dyDescent="0.25">
      <c r="B11305" s="106"/>
      <c r="C11305" s="106"/>
      <c r="D11305" s="139"/>
      <c r="E11305" s="140"/>
      <c r="F11305" s="140"/>
      <c r="G11305" s="140"/>
      <c r="M11305" s="140"/>
      <c r="N11305" s="167"/>
      <c r="O11305" s="167"/>
      <c r="P11305" s="142"/>
      <c r="Q11305" s="142"/>
      <c r="R11305" s="142"/>
      <c r="S11305" s="139"/>
    </row>
    <row r="11306" spans="2:19" ht="15.75" customHeight="1" x14ac:dyDescent="0.25">
      <c r="B11306" s="106"/>
      <c r="C11306" s="106"/>
      <c r="D11306" s="139"/>
      <c r="E11306" s="140"/>
      <c r="F11306" s="140"/>
      <c r="G11306" s="140"/>
      <c r="M11306" s="140"/>
      <c r="N11306" s="167"/>
      <c r="O11306" s="167"/>
      <c r="P11306" s="142"/>
      <c r="Q11306" s="142"/>
      <c r="R11306" s="142"/>
      <c r="S11306" s="139"/>
    </row>
    <row r="11307" spans="2:19" ht="15.75" customHeight="1" x14ac:dyDescent="0.25">
      <c r="B11307" s="106"/>
      <c r="C11307" s="106"/>
      <c r="D11307" s="139"/>
      <c r="E11307" s="140"/>
      <c r="F11307" s="140"/>
      <c r="G11307" s="140"/>
      <c r="M11307" s="140"/>
      <c r="N11307" s="167"/>
      <c r="O11307" s="167"/>
      <c r="P11307" s="142"/>
      <c r="Q11307" s="142"/>
      <c r="R11307" s="142"/>
      <c r="S11307" s="139"/>
    </row>
    <row r="11308" spans="2:19" ht="15.75" customHeight="1" x14ac:dyDescent="0.25">
      <c r="B11308" s="106"/>
      <c r="C11308" s="106"/>
      <c r="D11308" s="139"/>
      <c r="E11308" s="140"/>
      <c r="F11308" s="140"/>
      <c r="G11308" s="140"/>
      <c r="M11308" s="140"/>
      <c r="N11308" s="167"/>
      <c r="O11308" s="167"/>
      <c r="P11308" s="142"/>
      <c r="Q11308" s="142"/>
      <c r="R11308" s="142"/>
      <c r="S11308" s="139"/>
    </row>
    <row r="11309" spans="2:19" ht="15.75" customHeight="1" x14ac:dyDescent="0.25">
      <c r="B11309" s="106"/>
      <c r="C11309" s="106"/>
      <c r="D11309" s="139"/>
      <c r="E11309" s="140"/>
      <c r="F11309" s="140"/>
      <c r="G11309" s="140"/>
      <c r="M11309" s="140"/>
      <c r="N11309" s="167"/>
      <c r="O11309" s="167"/>
      <c r="P11309" s="142"/>
      <c r="Q11309" s="142"/>
      <c r="R11309" s="142"/>
      <c r="S11309" s="139"/>
    </row>
    <row r="11310" spans="2:19" ht="15.75" customHeight="1" x14ac:dyDescent="0.25">
      <c r="B11310" s="106"/>
      <c r="C11310" s="106"/>
      <c r="D11310" s="139"/>
      <c r="E11310" s="140"/>
      <c r="F11310" s="140"/>
      <c r="G11310" s="140"/>
      <c r="M11310" s="140"/>
      <c r="N11310" s="167"/>
      <c r="O11310" s="167"/>
      <c r="P11310" s="142"/>
      <c r="Q11310" s="142"/>
      <c r="R11310" s="142"/>
      <c r="S11310" s="139"/>
    </row>
    <row r="11311" spans="2:19" ht="15.75" customHeight="1" x14ac:dyDescent="0.25">
      <c r="B11311" s="106"/>
      <c r="C11311" s="106"/>
      <c r="D11311" s="139"/>
      <c r="E11311" s="140"/>
      <c r="F11311" s="140"/>
      <c r="G11311" s="140"/>
      <c r="M11311" s="140"/>
      <c r="N11311" s="167"/>
      <c r="O11311" s="167"/>
      <c r="P11311" s="142"/>
      <c r="Q11311" s="142"/>
      <c r="R11311" s="142"/>
      <c r="S11311" s="139"/>
    </row>
    <row r="11312" spans="2:19" ht="15.75" customHeight="1" x14ac:dyDescent="0.25">
      <c r="B11312" s="106"/>
      <c r="C11312" s="106"/>
      <c r="D11312" s="139"/>
      <c r="E11312" s="140"/>
      <c r="F11312" s="140"/>
      <c r="G11312" s="140"/>
      <c r="M11312" s="140"/>
      <c r="N11312" s="167"/>
      <c r="O11312" s="167"/>
      <c r="P11312" s="142"/>
      <c r="Q11312" s="142"/>
      <c r="R11312" s="142"/>
      <c r="S11312" s="139"/>
    </row>
    <row r="11313" spans="2:19" ht="15.75" customHeight="1" x14ac:dyDescent="0.25">
      <c r="B11313" s="106"/>
      <c r="C11313" s="106"/>
      <c r="D11313" s="139"/>
      <c r="E11313" s="140"/>
      <c r="F11313" s="140"/>
      <c r="G11313" s="140"/>
      <c r="M11313" s="140"/>
      <c r="N11313" s="167"/>
      <c r="O11313" s="167"/>
      <c r="P11313" s="142"/>
      <c r="Q11313" s="142"/>
      <c r="R11313" s="142"/>
      <c r="S11313" s="139"/>
    </row>
    <row r="11314" spans="2:19" ht="15.75" customHeight="1" x14ac:dyDescent="0.25">
      <c r="B11314" s="106"/>
      <c r="C11314" s="106"/>
      <c r="D11314" s="139"/>
      <c r="E11314" s="140"/>
      <c r="F11314" s="140"/>
      <c r="G11314" s="140"/>
      <c r="M11314" s="140"/>
      <c r="N11314" s="167"/>
      <c r="O11314" s="167"/>
      <c r="P11314" s="142"/>
      <c r="Q11314" s="142"/>
      <c r="R11314" s="142"/>
      <c r="S11314" s="139"/>
    </row>
    <row r="11315" spans="2:19" ht="15.75" customHeight="1" x14ac:dyDescent="0.25">
      <c r="B11315" s="106"/>
      <c r="C11315" s="106"/>
      <c r="D11315" s="139"/>
      <c r="E11315" s="140"/>
      <c r="F11315" s="140"/>
      <c r="G11315" s="140"/>
      <c r="M11315" s="140"/>
      <c r="N11315" s="167"/>
      <c r="O11315" s="167"/>
      <c r="P11315" s="142"/>
      <c r="Q11315" s="142"/>
      <c r="R11315" s="142"/>
      <c r="S11315" s="139"/>
    </row>
    <row r="11316" spans="2:19" ht="15.75" customHeight="1" x14ac:dyDescent="0.25">
      <c r="B11316" s="106"/>
      <c r="C11316" s="106"/>
      <c r="D11316" s="139"/>
      <c r="E11316" s="140"/>
      <c r="F11316" s="140"/>
      <c r="G11316" s="140"/>
      <c r="M11316" s="140"/>
      <c r="N11316" s="167"/>
      <c r="O11316" s="167"/>
      <c r="P11316" s="142"/>
      <c r="Q11316" s="142"/>
      <c r="R11316" s="142"/>
      <c r="S11316" s="139"/>
    </row>
    <row r="11317" spans="2:19" ht="15.75" customHeight="1" x14ac:dyDescent="0.25">
      <c r="B11317" s="106"/>
      <c r="C11317" s="106"/>
      <c r="D11317" s="139"/>
      <c r="E11317" s="140"/>
      <c r="F11317" s="140"/>
      <c r="G11317" s="140"/>
      <c r="M11317" s="140"/>
      <c r="N11317" s="167"/>
      <c r="O11317" s="167"/>
      <c r="P11317" s="142"/>
      <c r="Q11317" s="142"/>
      <c r="R11317" s="142"/>
      <c r="S11317" s="139"/>
    </row>
    <row r="11318" spans="2:19" ht="15.75" customHeight="1" x14ac:dyDescent="0.25">
      <c r="B11318" s="106"/>
      <c r="C11318" s="106"/>
      <c r="D11318" s="139"/>
      <c r="E11318" s="140"/>
      <c r="F11318" s="140"/>
      <c r="G11318" s="140"/>
      <c r="M11318" s="140"/>
      <c r="N11318" s="167"/>
      <c r="O11318" s="167"/>
      <c r="P11318" s="142"/>
      <c r="Q11318" s="142"/>
      <c r="R11318" s="142"/>
      <c r="S11318" s="139"/>
    </row>
    <row r="11319" spans="2:19" ht="15.75" customHeight="1" x14ac:dyDescent="0.25">
      <c r="B11319" s="106"/>
      <c r="C11319" s="106"/>
      <c r="D11319" s="139"/>
      <c r="E11319" s="140"/>
      <c r="F11319" s="140"/>
      <c r="G11319" s="140"/>
      <c r="M11319" s="140"/>
      <c r="N11319" s="167"/>
      <c r="O11319" s="167"/>
      <c r="P11319" s="142"/>
      <c r="Q11319" s="142"/>
      <c r="R11319" s="142"/>
      <c r="S11319" s="139"/>
    </row>
    <row r="11320" spans="2:19" ht="15.75" customHeight="1" x14ac:dyDescent="0.25">
      <c r="B11320" s="106"/>
      <c r="C11320" s="106"/>
      <c r="D11320" s="139"/>
      <c r="E11320" s="140"/>
      <c r="F11320" s="140"/>
      <c r="G11320" s="140"/>
      <c r="M11320" s="140"/>
      <c r="N11320" s="167"/>
      <c r="O11320" s="167"/>
      <c r="P11320" s="142"/>
      <c r="Q11320" s="142"/>
      <c r="R11320" s="142"/>
      <c r="S11320" s="139"/>
    </row>
    <row r="11321" spans="2:19" ht="15.75" customHeight="1" x14ac:dyDescent="0.25">
      <c r="B11321" s="106"/>
      <c r="C11321" s="106"/>
      <c r="D11321" s="139"/>
      <c r="E11321" s="140"/>
      <c r="F11321" s="140"/>
      <c r="G11321" s="140"/>
      <c r="M11321" s="140"/>
      <c r="N11321" s="167"/>
      <c r="O11321" s="167"/>
      <c r="P11321" s="142"/>
      <c r="Q11321" s="142"/>
      <c r="R11321" s="142"/>
      <c r="S11321" s="139"/>
    </row>
    <row r="11322" spans="2:19" ht="15.75" customHeight="1" x14ac:dyDescent="0.25">
      <c r="B11322" s="106"/>
      <c r="C11322" s="106"/>
      <c r="D11322" s="139"/>
      <c r="E11322" s="140"/>
      <c r="F11322" s="140"/>
      <c r="G11322" s="140"/>
      <c r="M11322" s="140"/>
      <c r="N11322" s="167"/>
      <c r="O11322" s="167"/>
      <c r="P11322" s="142"/>
      <c r="Q11322" s="142"/>
      <c r="R11322" s="142"/>
      <c r="S11322" s="139"/>
    </row>
    <row r="11323" spans="2:19" ht="15.75" customHeight="1" x14ac:dyDescent="0.25">
      <c r="B11323" s="106"/>
      <c r="C11323" s="106"/>
      <c r="D11323" s="139"/>
      <c r="E11323" s="140"/>
      <c r="F11323" s="140"/>
      <c r="G11323" s="140"/>
      <c r="M11323" s="140"/>
      <c r="N11323" s="167"/>
      <c r="O11323" s="167"/>
      <c r="P11323" s="142"/>
      <c r="Q11323" s="142"/>
      <c r="R11323" s="142"/>
      <c r="S11323" s="139"/>
    </row>
    <row r="11324" spans="2:19" ht="15.75" customHeight="1" x14ac:dyDescent="0.25">
      <c r="B11324" s="106"/>
      <c r="C11324" s="106"/>
      <c r="D11324" s="139"/>
      <c r="E11324" s="140"/>
      <c r="F11324" s="140"/>
      <c r="G11324" s="140"/>
      <c r="M11324" s="140"/>
      <c r="N11324" s="167"/>
      <c r="O11324" s="167"/>
      <c r="P11324" s="142"/>
      <c r="Q11324" s="142"/>
      <c r="R11324" s="142"/>
      <c r="S11324" s="139"/>
    </row>
    <row r="11325" spans="2:19" ht="15.75" customHeight="1" x14ac:dyDescent="0.25">
      <c r="B11325" s="106"/>
      <c r="C11325" s="106"/>
      <c r="D11325" s="139"/>
      <c r="E11325" s="140"/>
      <c r="F11325" s="140"/>
      <c r="G11325" s="140"/>
      <c r="M11325" s="140"/>
      <c r="N11325" s="167"/>
      <c r="O11325" s="167"/>
      <c r="P11325" s="142"/>
      <c r="Q11325" s="142"/>
      <c r="R11325" s="142"/>
      <c r="S11325" s="139"/>
    </row>
    <row r="11326" spans="2:19" ht="15.75" customHeight="1" x14ac:dyDescent="0.25">
      <c r="B11326" s="106"/>
      <c r="C11326" s="106"/>
      <c r="D11326" s="139"/>
      <c r="E11326" s="140"/>
      <c r="F11326" s="140"/>
      <c r="G11326" s="140"/>
      <c r="M11326" s="140"/>
      <c r="N11326" s="167"/>
      <c r="O11326" s="167"/>
      <c r="P11326" s="142"/>
      <c r="Q11326" s="142"/>
      <c r="R11326" s="142"/>
      <c r="S11326" s="139"/>
    </row>
    <row r="11327" spans="2:19" ht="15.75" customHeight="1" x14ac:dyDescent="0.25">
      <c r="B11327" s="106"/>
      <c r="C11327" s="106"/>
      <c r="D11327" s="139"/>
      <c r="E11327" s="140"/>
      <c r="F11327" s="140"/>
      <c r="G11327" s="140"/>
      <c r="M11327" s="140"/>
      <c r="N11327" s="167"/>
      <c r="O11327" s="167"/>
      <c r="P11327" s="142"/>
      <c r="Q11327" s="142"/>
      <c r="R11327" s="142"/>
      <c r="S11327" s="139"/>
    </row>
    <row r="11328" spans="2:19" ht="15.75" customHeight="1" x14ac:dyDescent="0.25">
      <c r="B11328" s="106"/>
      <c r="C11328" s="106"/>
      <c r="D11328" s="139"/>
      <c r="E11328" s="140"/>
      <c r="F11328" s="140"/>
      <c r="G11328" s="140"/>
      <c r="M11328" s="140"/>
      <c r="N11328" s="167"/>
      <c r="O11328" s="167"/>
      <c r="P11328" s="142"/>
      <c r="Q11328" s="142"/>
      <c r="R11328" s="142"/>
      <c r="S11328" s="139"/>
    </row>
    <row r="11329" spans="2:19" ht="15.75" customHeight="1" x14ac:dyDescent="0.25">
      <c r="B11329" s="106"/>
      <c r="C11329" s="106"/>
      <c r="D11329" s="139"/>
      <c r="E11329" s="140"/>
      <c r="F11329" s="140"/>
      <c r="G11329" s="140"/>
      <c r="M11329" s="140"/>
      <c r="N11329" s="167"/>
      <c r="O11329" s="167"/>
      <c r="P11329" s="142"/>
      <c r="Q11329" s="142"/>
      <c r="R11329" s="142"/>
      <c r="S11329" s="139"/>
    </row>
    <row r="11330" spans="2:19" ht="15.75" customHeight="1" x14ac:dyDescent="0.25">
      <c r="B11330" s="106"/>
      <c r="C11330" s="106"/>
      <c r="D11330" s="139"/>
      <c r="E11330" s="140"/>
      <c r="F11330" s="140"/>
      <c r="G11330" s="140"/>
      <c r="M11330" s="140"/>
      <c r="N11330" s="167"/>
      <c r="O11330" s="167"/>
      <c r="P11330" s="142"/>
      <c r="Q11330" s="142"/>
      <c r="R11330" s="142"/>
      <c r="S11330" s="139"/>
    </row>
    <row r="11331" spans="2:19" ht="15.75" customHeight="1" x14ac:dyDescent="0.25">
      <c r="B11331" s="106"/>
      <c r="C11331" s="106"/>
      <c r="D11331" s="139"/>
      <c r="E11331" s="140"/>
      <c r="F11331" s="140"/>
      <c r="G11331" s="140"/>
      <c r="M11331" s="140"/>
      <c r="N11331" s="167"/>
      <c r="O11331" s="167"/>
      <c r="P11331" s="142"/>
      <c r="Q11331" s="142"/>
      <c r="R11331" s="142"/>
      <c r="S11331" s="139"/>
    </row>
    <row r="11332" spans="2:19" ht="15.75" customHeight="1" x14ac:dyDescent="0.25">
      <c r="B11332" s="106"/>
      <c r="C11332" s="106"/>
      <c r="D11332" s="139"/>
      <c r="E11332" s="140"/>
      <c r="F11332" s="140"/>
      <c r="G11332" s="140"/>
      <c r="M11332" s="140"/>
      <c r="N11332" s="167"/>
      <c r="O11332" s="167"/>
      <c r="P11332" s="142"/>
      <c r="Q11332" s="142"/>
      <c r="R11332" s="142"/>
      <c r="S11332" s="139"/>
    </row>
    <row r="11333" spans="2:19" ht="15.75" customHeight="1" x14ac:dyDescent="0.25">
      <c r="B11333" s="106"/>
      <c r="C11333" s="106"/>
      <c r="D11333" s="139"/>
      <c r="E11333" s="140"/>
      <c r="F11333" s="140"/>
      <c r="G11333" s="140"/>
      <c r="M11333" s="140"/>
      <c r="N11333" s="167"/>
      <c r="O11333" s="167"/>
      <c r="P11333" s="142"/>
      <c r="Q11333" s="142"/>
      <c r="R11333" s="142"/>
      <c r="S11333" s="139"/>
    </row>
    <row r="11334" spans="2:19" ht="15.75" customHeight="1" x14ac:dyDescent="0.25">
      <c r="B11334" s="106"/>
      <c r="C11334" s="106"/>
      <c r="D11334" s="139"/>
      <c r="E11334" s="140"/>
      <c r="F11334" s="140"/>
      <c r="G11334" s="140"/>
      <c r="M11334" s="140"/>
      <c r="N11334" s="167"/>
      <c r="O11334" s="167"/>
      <c r="P11334" s="142"/>
      <c r="Q11334" s="142"/>
      <c r="R11334" s="142"/>
      <c r="S11334" s="139"/>
    </row>
    <row r="11335" spans="2:19" ht="15.75" customHeight="1" x14ac:dyDescent="0.25">
      <c r="B11335" s="106"/>
      <c r="C11335" s="106"/>
      <c r="D11335" s="139"/>
      <c r="E11335" s="140"/>
      <c r="F11335" s="140"/>
      <c r="G11335" s="140"/>
      <c r="M11335" s="140"/>
      <c r="N11335" s="167"/>
      <c r="O11335" s="167"/>
      <c r="P11335" s="142"/>
      <c r="Q11335" s="142"/>
      <c r="R11335" s="142"/>
      <c r="S11335" s="139"/>
    </row>
    <row r="11336" spans="2:19" ht="15.75" customHeight="1" x14ac:dyDescent="0.25">
      <c r="B11336" s="106"/>
      <c r="C11336" s="106"/>
      <c r="D11336" s="139"/>
      <c r="E11336" s="140"/>
      <c r="F11336" s="140"/>
      <c r="G11336" s="140"/>
      <c r="M11336" s="140"/>
      <c r="N11336" s="167"/>
      <c r="O11336" s="167"/>
      <c r="P11336" s="142"/>
      <c r="Q11336" s="142"/>
      <c r="R11336" s="142"/>
      <c r="S11336" s="139"/>
    </row>
    <row r="11337" spans="2:19" ht="15.75" customHeight="1" x14ac:dyDescent="0.25">
      <c r="B11337" s="106"/>
      <c r="C11337" s="106"/>
      <c r="D11337" s="139"/>
      <c r="E11337" s="140"/>
      <c r="F11337" s="140"/>
      <c r="G11337" s="140"/>
      <c r="M11337" s="140"/>
      <c r="N11337" s="167"/>
      <c r="O11337" s="167"/>
      <c r="P11337" s="142"/>
      <c r="Q11337" s="142"/>
      <c r="R11337" s="142"/>
      <c r="S11337" s="139"/>
    </row>
    <row r="11338" spans="2:19" ht="15.75" customHeight="1" x14ac:dyDescent="0.25">
      <c r="B11338" s="106"/>
      <c r="C11338" s="106"/>
      <c r="D11338" s="139"/>
      <c r="E11338" s="140"/>
      <c r="F11338" s="140"/>
      <c r="G11338" s="140"/>
      <c r="M11338" s="140"/>
      <c r="N11338" s="167"/>
      <c r="O11338" s="167"/>
      <c r="P11338" s="142"/>
      <c r="Q11338" s="142"/>
      <c r="R11338" s="142"/>
      <c r="S11338" s="139"/>
    </row>
    <row r="11339" spans="2:19" ht="15.75" customHeight="1" x14ac:dyDescent="0.25">
      <c r="B11339" s="106"/>
      <c r="C11339" s="106"/>
      <c r="D11339" s="139"/>
      <c r="E11339" s="140"/>
      <c r="F11339" s="140"/>
      <c r="G11339" s="140"/>
      <c r="M11339" s="140"/>
      <c r="N11339" s="167"/>
      <c r="O11339" s="167"/>
      <c r="P11339" s="142"/>
      <c r="Q11339" s="142"/>
      <c r="R11339" s="142"/>
      <c r="S11339" s="139"/>
    </row>
    <row r="11340" spans="2:19" ht="15.75" customHeight="1" x14ac:dyDescent="0.25">
      <c r="B11340" s="106"/>
      <c r="C11340" s="106"/>
      <c r="D11340" s="139"/>
      <c r="E11340" s="140"/>
      <c r="F11340" s="140"/>
      <c r="G11340" s="140"/>
      <c r="M11340" s="140"/>
      <c r="N11340" s="167"/>
      <c r="O11340" s="167"/>
      <c r="P11340" s="142"/>
      <c r="Q11340" s="142"/>
      <c r="R11340" s="142"/>
      <c r="S11340" s="139"/>
    </row>
    <row r="11341" spans="2:19" ht="15.75" customHeight="1" x14ac:dyDescent="0.25">
      <c r="B11341" s="106"/>
      <c r="C11341" s="106"/>
      <c r="D11341" s="139"/>
      <c r="E11341" s="140"/>
      <c r="F11341" s="140"/>
      <c r="G11341" s="140"/>
      <c r="M11341" s="140"/>
      <c r="N11341" s="167"/>
      <c r="O11341" s="167"/>
      <c r="P11341" s="142"/>
      <c r="Q11341" s="142"/>
      <c r="R11341" s="142"/>
      <c r="S11341" s="139"/>
    </row>
    <row r="11342" spans="2:19" ht="15.75" customHeight="1" x14ac:dyDescent="0.25">
      <c r="B11342" s="106"/>
      <c r="C11342" s="106"/>
      <c r="D11342" s="139"/>
      <c r="E11342" s="140"/>
      <c r="F11342" s="140"/>
      <c r="G11342" s="140"/>
      <c r="M11342" s="140"/>
      <c r="N11342" s="167"/>
      <c r="O11342" s="167"/>
      <c r="P11342" s="142"/>
      <c r="Q11342" s="142"/>
      <c r="R11342" s="142"/>
      <c r="S11342" s="139"/>
    </row>
    <row r="11343" spans="2:19" ht="15.75" customHeight="1" x14ac:dyDescent="0.25">
      <c r="B11343" s="106"/>
      <c r="C11343" s="106"/>
      <c r="D11343" s="139"/>
      <c r="E11343" s="140"/>
      <c r="F11343" s="140"/>
      <c r="G11343" s="140"/>
      <c r="M11343" s="140"/>
      <c r="N11343" s="167"/>
      <c r="O11343" s="167"/>
      <c r="P11343" s="142"/>
      <c r="Q11343" s="142"/>
      <c r="R11343" s="142"/>
      <c r="S11343" s="139"/>
    </row>
    <row r="11344" spans="2:19" ht="15.75" customHeight="1" x14ac:dyDescent="0.25">
      <c r="B11344" s="106"/>
      <c r="C11344" s="106"/>
      <c r="D11344" s="139"/>
      <c r="E11344" s="140"/>
      <c r="F11344" s="140"/>
      <c r="G11344" s="140"/>
      <c r="M11344" s="140"/>
      <c r="N11344" s="167"/>
      <c r="O11344" s="167"/>
      <c r="P11344" s="142"/>
      <c r="Q11344" s="142"/>
      <c r="R11344" s="142"/>
      <c r="S11344" s="139"/>
    </row>
    <row r="11345" spans="2:19" ht="15.75" customHeight="1" x14ac:dyDescent="0.25">
      <c r="B11345" s="106"/>
      <c r="C11345" s="106"/>
      <c r="D11345" s="139"/>
      <c r="E11345" s="140"/>
      <c r="F11345" s="140"/>
      <c r="G11345" s="140"/>
      <c r="M11345" s="140"/>
      <c r="N11345" s="167"/>
      <c r="O11345" s="167"/>
      <c r="P11345" s="142"/>
      <c r="Q11345" s="142"/>
      <c r="R11345" s="142"/>
      <c r="S11345" s="139"/>
    </row>
    <row r="11346" spans="2:19" ht="15.75" customHeight="1" x14ac:dyDescent="0.25">
      <c r="B11346" s="106"/>
      <c r="C11346" s="106"/>
      <c r="D11346" s="139"/>
      <c r="E11346" s="140"/>
      <c r="F11346" s="140"/>
      <c r="G11346" s="140"/>
      <c r="M11346" s="140"/>
      <c r="N11346" s="167"/>
      <c r="O11346" s="167"/>
      <c r="P11346" s="142"/>
      <c r="Q11346" s="142"/>
      <c r="R11346" s="142"/>
      <c r="S11346" s="139"/>
    </row>
    <row r="11347" spans="2:19" ht="15.75" customHeight="1" x14ac:dyDescent="0.25">
      <c r="B11347" s="106"/>
      <c r="C11347" s="106"/>
      <c r="D11347" s="139"/>
      <c r="E11347" s="140"/>
      <c r="F11347" s="140"/>
      <c r="G11347" s="140"/>
      <c r="M11347" s="140"/>
      <c r="N11347" s="167"/>
      <c r="O11347" s="167"/>
      <c r="P11347" s="142"/>
      <c r="Q11347" s="142"/>
      <c r="R11347" s="142"/>
      <c r="S11347" s="139"/>
    </row>
    <row r="11348" spans="2:19" ht="15.75" customHeight="1" x14ac:dyDescent="0.25">
      <c r="B11348" s="106"/>
      <c r="C11348" s="106"/>
      <c r="D11348" s="139"/>
      <c r="E11348" s="140"/>
      <c r="F11348" s="140"/>
      <c r="G11348" s="140"/>
      <c r="M11348" s="140"/>
      <c r="N11348" s="167"/>
      <c r="O11348" s="167"/>
      <c r="P11348" s="142"/>
      <c r="Q11348" s="142"/>
      <c r="R11348" s="142"/>
      <c r="S11348" s="139"/>
    </row>
    <row r="11349" spans="2:19" ht="15.75" customHeight="1" x14ac:dyDescent="0.25">
      <c r="B11349" s="106"/>
      <c r="C11349" s="106"/>
      <c r="D11349" s="139"/>
      <c r="E11349" s="140"/>
      <c r="F11349" s="140"/>
      <c r="G11349" s="140"/>
      <c r="M11349" s="140"/>
      <c r="N11349" s="167"/>
      <c r="O11349" s="167"/>
      <c r="P11349" s="142"/>
      <c r="Q11349" s="142"/>
      <c r="R11349" s="142"/>
      <c r="S11349" s="139"/>
    </row>
    <row r="11350" spans="2:19" ht="15.75" customHeight="1" x14ac:dyDescent="0.25">
      <c r="B11350" s="106"/>
      <c r="C11350" s="106"/>
      <c r="D11350" s="139"/>
      <c r="E11350" s="140"/>
      <c r="F11350" s="140"/>
      <c r="G11350" s="140"/>
      <c r="M11350" s="140"/>
      <c r="N11350" s="167"/>
      <c r="O11350" s="167"/>
      <c r="P11350" s="142"/>
      <c r="Q11350" s="142"/>
      <c r="R11350" s="142"/>
      <c r="S11350" s="139"/>
    </row>
    <row r="11351" spans="2:19" ht="15.75" customHeight="1" x14ac:dyDescent="0.25">
      <c r="B11351" s="106"/>
      <c r="C11351" s="106"/>
      <c r="D11351" s="139"/>
      <c r="E11351" s="140"/>
      <c r="F11351" s="140"/>
      <c r="G11351" s="140"/>
      <c r="M11351" s="140"/>
      <c r="N11351" s="167"/>
      <c r="O11351" s="167"/>
      <c r="P11351" s="142"/>
      <c r="Q11351" s="142"/>
      <c r="R11351" s="142"/>
      <c r="S11351" s="139"/>
    </row>
    <row r="11352" spans="2:19" ht="15.75" customHeight="1" x14ac:dyDescent="0.25">
      <c r="B11352" s="106"/>
      <c r="C11352" s="106"/>
      <c r="D11352" s="139"/>
      <c r="E11352" s="140"/>
      <c r="F11352" s="140"/>
      <c r="G11352" s="140"/>
      <c r="M11352" s="140"/>
      <c r="N11352" s="167"/>
      <c r="O11352" s="167"/>
      <c r="P11352" s="142"/>
      <c r="Q11352" s="142"/>
      <c r="R11352" s="142"/>
      <c r="S11352" s="139"/>
    </row>
    <row r="11353" spans="2:19" ht="15.75" customHeight="1" x14ac:dyDescent="0.25">
      <c r="B11353" s="106"/>
      <c r="C11353" s="106"/>
      <c r="D11353" s="139"/>
      <c r="E11353" s="140"/>
      <c r="F11353" s="140"/>
      <c r="G11353" s="140"/>
      <c r="M11353" s="140"/>
      <c r="N11353" s="167"/>
      <c r="O11353" s="167"/>
      <c r="P11353" s="142"/>
      <c r="Q11353" s="142"/>
      <c r="R11353" s="142"/>
      <c r="S11353" s="139"/>
    </row>
    <row r="11354" spans="2:19" ht="15.75" customHeight="1" x14ac:dyDescent="0.25">
      <c r="B11354" s="106"/>
      <c r="C11354" s="106"/>
      <c r="D11354" s="139"/>
      <c r="E11354" s="140"/>
      <c r="F11354" s="140"/>
      <c r="G11354" s="140"/>
      <c r="M11354" s="140"/>
      <c r="N11354" s="167"/>
      <c r="O11354" s="167"/>
      <c r="P11354" s="142"/>
      <c r="Q11354" s="142"/>
      <c r="R11354" s="142"/>
      <c r="S11354" s="139"/>
    </row>
    <row r="11355" spans="2:19" ht="15.75" customHeight="1" x14ac:dyDescent="0.25">
      <c r="B11355" s="106"/>
      <c r="C11355" s="106"/>
      <c r="D11355" s="139"/>
      <c r="E11355" s="140"/>
      <c r="F11355" s="140"/>
      <c r="G11355" s="140"/>
      <c r="M11355" s="140"/>
      <c r="N11355" s="167"/>
      <c r="O11355" s="167"/>
      <c r="P11355" s="142"/>
      <c r="Q11355" s="142"/>
      <c r="R11355" s="142"/>
      <c r="S11355" s="139"/>
    </row>
    <row r="11356" spans="2:19" ht="15.75" customHeight="1" x14ac:dyDescent="0.25">
      <c r="B11356" s="106"/>
      <c r="C11356" s="106"/>
      <c r="D11356" s="139"/>
      <c r="E11356" s="140"/>
      <c r="F11356" s="140"/>
      <c r="G11356" s="140"/>
      <c r="M11356" s="140"/>
      <c r="N11356" s="167"/>
      <c r="O11356" s="167"/>
      <c r="P11356" s="142"/>
      <c r="Q11356" s="142"/>
      <c r="R11356" s="142"/>
      <c r="S11356" s="139"/>
    </row>
    <row r="11357" spans="2:19" ht="15.75" customHeight="1" x14ac:dyDescent="0.25">
      <c r="B11357" s="106"/>
      <c r="C11357" s="106"/>
      <c r="D11357" s="139"/>
      <c r="E11357" s="140"/>
      <c r="F11357" s="140"/>
      <c r="G11357" s="140"/>
      <c r="M11357" s="140"/>
      <c r="N11357" s="167"/>
      <c r="O11357" s="167"/>
      <c r="P11357" s="142"/>
      <c r="Q11357" s="142"/>
      <c r="R11357" s="142"/>
      <c r="S11357" s="139"/>
    </row>
    <row r="11358" spans="2:19" ht="15.75" customHeight="1" x14ac:dyDescent="0.25">
      <c r="B11358" s="106"/>
      <c r="C11358" s="106"/>
      <c r="D11358" s="139"/>
      <c r="E11358" s="140"/>
      <c r="F11358" s="140"/>
      <c r="G11358" s="140"/>
      <c r="M11358" s="140"/>
      <c r="N11358" s="167"/>
      <c r="O11358" s="167"/>
      <c r="P11358" s="142"/>
      <c r="Q11358" s="142"/>
      <c r="R11358" s="142"/>
      <c r="S11358" s="139"/>
    </row>
    <row r="11359" spans="2:19" ht="15.75" customHeight="1" x14ac:dyDescent="0.25">
      <c r="B11359" s="106"/>
      <c r="C11359" s="106"/>
      <c r="D11359" s="139"/>
      <c r="E11359" s="140"/>
      <c r="F11359" s="140"/>
      <c r="G11359" s="140"/>
      <c r="M11359" s="140"/>
      <c r="N11359" s="167"/>
      <c r="O11359" s="167"/>
      <c r="P11359" s="142"/>
      <c r="Q11359" s="142"/>
      <c r="R11359" s="142"/>
      <c r="S11359" s="139"/>
    </row>
    <row r="11360" spans="2:19" ht="15.75" customHeight="1" x14ac:dyDescent="0.25">
      <c r="B11360" s="106"/>
      <c r="C11360" s="106"/>
      <c r="D11360" s="139"/>
      <c r="E11360" s="140"/>
      <c r="F11360" s="140"/>
      <c r="G11360" s="140"/>
      <c r="M11360" s="140"/>
      <c r="N11360" s="167"/>
      <c r="O11360" s="167"/>
      <c r="P11360" s="142"/>
      <c r="Q11360" s="142"/>
      <c r="R11360" s="142"/>
      <c r="S11360" s="139"/>
    </row>
    <row r="11361" spans="2:19" ht="15.75" customHeight="1" x14ac:dyDescent="0.25">
      <c r="B11361" s="106"/>
      <c r="C11361" s="106"/>
      <c r="D11361" s="139"/>
      <c r="E11361" s="140"/>
      <c r="F11361" s="140"/>
      <c r="G11361" s="140"/>
      <c r="M11361" s="140"/>
      <c r="N11361" s="167"/>
      <c r="O11361" s="167"/>
      <c r="P11361" s="142"/>
      <c r="Q11361" s="142"/>
      <c r="R11361" s="142"/>
      <c r="S11361" s="139"/>
    </row>
    <row r="11362" spans="2:19" ht="15.75" customHeight="1" x14ac:dyDescent="0.25">
      <c r="B11362" s="106"/>
      <c r="C11362" s="106"/>
      <c r="D11362" s="139"/>
      <c r="E11362" s="140"/>
      <c r="F11362" s="140"/>
      <c r="G11362" s="140"/>
      <c r="M11362" s="140"/>
      <c r="N11362" s="167"/>
      <c r="O11362" s="167"/>
      <c r="P11362" s="142"/>
      <c r="Q11362" s="142"/>
      <c r="R11362" s="142"/>
      <c r="S11362" s="139"/>
    </row>
    <row r="11363" spans="2:19" ht="15.75" customHeight="1" x14ac:dyDescent="0.25">
      <c r="B11363" s="106"/>
      <c r="C11363" s="106"/>
      <c r="D11363" s="139"/>
      <c r="E11363" s="140"/>
      <c r="F11363" s="140"/>
      <c r="G11363" s="140"/>
      <c r="M11363" s="140"/>
      <c r="N11363" s="167"/>
      <c r="O11363" s="167"/>
      <c r="P11363" s="142"/>
      <c r="Q11363" s="142"/>
      <c r="R11363" s="142"/>
      <c r="S11363" s="139"/>
    </row>
    <row r="11364" spans="2:19" ht="15.75" customHeight="1" x14ac:dyDescent="0.25">
      <c r="B11364" s="106"/>
      <c r="C11364" s="106"/>
      <c r="D11364" s="139"/>
      <c r="E11364" s="140"/>
      <c r="F11364" s="140"/>
      <c r="G11364" s="140"/>
      <c r="M11364" s="140"/>
      <c r="N11364" s="167"/>
      <c r="O11364" s="167"/>
      <c r="P11364" s="142"/>
      <c r="Q11364" s="142"/>
      <c r="R11364" s="142"/>
      <c r="S11364" s="139"/>
    </row>
    <row r="11365" spans="2:19" ht="15.75" customHeight="1" x14ac:dyDescent="0.25">
      <c r="B11365" s="106"/>
      <c r="C11365" s="106"/>
      <c r="D11365" s="139"/>
      <c r="E11365" s="140"/>
      <c r="F11365" s="140"/>
      <c r="G11365" s="140"/>
      <c r="M11365" s="140"/>
      <c r="N11365" s="167"/>
      <c r="O11365" s="167"/>
      <c r="P11365" s="142"/>
      <c r="Q11365" s="142"/>
      <c r="R11365" s="142"/>
      <c r="S11365" s="139"/>
    </row>
    <row r="11366" spans="2:19" ht="15.75" customHeight="1" x14ac:dyDescent="0.25">
      <c r="B11366" s="106"/>
      <c r="C11366" s="106"/>
      <c r="D11366" s="139"/>
      <c r="E11366" s="140"/>
      <c r="F11366" s="140"/>
      <c r="G11366" s="140"/>
      <c r="M11366" s="140"/>
      <c r="N11366" s="167"/>
      <c r="O11366" s="167"/>
      <c r="P11366" s="142"/>
      <c r="Q11366" s="142"/>
      <c r="R11366" s="142"/>
      <c r="S11366" s="139"/>
    </row>
    <row r="11367" spans="2:19" ht="15.75" customHeight="1" x14ac:dyDescent="0.25">
      <c r="B11367" s="106"/>
      <c r="C11367" s="106"/>
      <c r="D11367" s="139"/>
      <c r="E11367" s="140"/>
      <c r="F11367" s="140"/>
      <c r="G11367" s="140"/>
      <c r="M11367" s="140"/>
      <c r="N11367" s="167"/>
      <c r="O11367" s="167"/>
      <c r="P11367" s="142"/>
      <c r="Q11367" s="142"/>
      <c r="R11367" s="142"/>
      <c r="S11367" s="139"/>
    </row>
    <row r="11368" spans="2:19" ht="15.75" customHeight="1" x14ac:dyDescent="0.25">
      <c r="B11368" s="106"/>
      <c r="C11368" s="106"/>
      <c r="D11368" s="139"/>
      <c r="E11368" s="140"/>
      <c r="F11368" s="140"/>
      <c r="G11368" s="140"/>
      <c r="M11368" s="140"/>
      <c r="N11368" s="167"/>
      <c r="O11368" s="167"/>
      <c r="P11368" s="142"/>
      <c r="Q11368" s="142"/>
      <c r="R11368" s="142"/>
      <c r="S11368" s="139"/>
    </row>
    <row r="11369" spans="2:19" ht="15.75" customHeight="1" x14ac:dyDescent="0.25">
      <c r="B11369" s="106"/>
      <c r="C11369" s="106"/>
      <c r="D11369" s="139"/>
      <c r="E11369" s="140"/>
      <c r="F11369" s="140"/>
      <c r="G11369" s="140"/>
      <c r="M11369" s="140"/>
      <c r="N11369" s="167"/>
      <c r="O11369" s="167"/>
      <c r="P11369" s="142"/>
      <c r="Q11369" s="142"/>
      <c r="R11369" s="142"/>
      <c r="S11369" s="139"/>
    </row>
    <row r="11370" spans="2:19" ht="15.75" customHeight="1" x14ac:dyDescent="0.25">
      <c r="B11370" s="106"/>
      <c r="C11370" s="106"/>
      <c r="D11370" s="139"/>
      <c r="E11370" s="140"/>
      <c r="F11370" s="140"/>
      <c r="G11370" s="140"/>
      <c r="M11370" s="140"/>
      <c r="N11370" s="167"/>
      <c r="O11370" s="167"/>
      <c r="P11370" s="142"/>
      <c r="Q11370" s="142"/>
      <c r="R11370" s="142"/>
      <c r="S11370" s="139"/>
    </row>
    <row r="11371" spans="2:19" ht="15.75" customHeight="1" x14ac:dyDescent="0.25">
      <c r="B11371" s="106"/>
      <c r="C11371" s="106"/>
      <c r="D11371" s="139"/>
      <c r="E11371" s="140"/>
      <c r="F11371" s="140"/>
      <c r="G11371" s="140"/>
      <c r="M11371" s="140"/>
      <c r="N11371" s="167"/>
      <c r="O11371" s="167"/>
      <c r="P11371" s="142"/>
      <c r="Q11371" s="142"/>
      <c r="R11371" s="142"/>
      <c r="S11371" s="139"/>
    </row>
    <row r="11372" spans="2:19" ht="15.75" customHeight="1" x14ac:dyDescent="0.25">
      <c r="B11372" s="106"/>
      <c r="C11372" s="106"/>
      <c r="D11372" s="139"/>
      <c r="E11372" s="140"/>
      <c r="F11372" s="140"/>
      <c r="G11372" s="140"/>
      <c r="M11372" s="140"/>
      <c r="N11372" s="167"/>
      <c r="O11372" s="167"/>
      <c r="P11372" s="142"/>
      <c r="Q11372" s="142"/>
      <c r="R11372" s="142"/>
      <c r="S11372" s="139"/>
    </row>
    <row r="11373" spans="2:19" ht="15.75" customHeight="1" x14ac:dyDescent="0.25">
      <c r="B11373" s="106"/>
      <c r="C11373" s="106"/>
      <c r="D11373" s="139"/>
      <c r="E11373" s="140"/>
      <c r="F11373" s="140"/>
      <c r="G11373" s="140"/>
      <c r="M11373" s="140"/>
      <c r="N11373" s="167"/>
      <c r="O11373" s="167"/>
      <c r="P11373" s="142"/>
      <c r="Q11373" s="142"/>
      <c r="R11373" s="142"/>
      <c r="S11373" s="139"/>
    </row>
    <row r="11374" spans="2:19" ht="15.75" customHeight="1" x14ac:dyDescent="0.25">
      <c r="B11374" s="106"/>
      <c r="C11374" s="106"/>
      <c r="D11374" s="139"/>
      <c r="E11374" s="140"/>
      <c r="F11374" s="140"/>
      <c r="G11374" s="140"/>
      <c r="M11374" s="140"/>
      <c r="N11374" s="167"/>
      <c r="O11374" s="167"/>
      <c r="P11374" s="142"/>
      <c r="Q11374" s="142"/>
      <c r="R11374" s="142"/>
      <c r="S11374" s="139"/>
    </row>
    <row r="11375" spans="2:19" ht="15.75" customHeight="1" x14ac:dyDescent="0.25">
      <c r="B11375" s="106"/>
      <c r="C11375" s="106"/>
      <c r="D11375" s="139"/>
      <c r="E11375" s="140"/>
      <c r="F11375" s="140"/>
      <c r="G11375" s="140"/>
      <c r="M11375" s="140"/>
      <c r="N11375" s="167"/>
      <c r="O11375" s="167"/>
      <c r="P11375" s="142"/>
      <c r="Q11375" s="142"/>
      <c r="R11375" s="142"/>
      <c r="S11375" s="139"/>
    </row>
    <row r="11376" spans="2:19" ht="15.75" customHeight="1" x14ac:dyDescent="0.25">
      <c r="B11376" s="106"/>
      <c r="C11376" s="106"/>
      <c r="D11376" s="139"/>
      <c r="E11376" s="140"/>
      <c r="F11376" s="140"/>
      <c r="G11376" s="140"/>
      <c r="M11376" s="140"/>
      <c r="N11376" s="167"/>
      <c r="O11376" s="167"/>
      <c r="P11376" s="142"/>
      <c r="Q11376" s="142"/>
      <c r="R11376" s="142"/>
      <c r="S11376" s="139"/>
    </row>
    <row r="11377" spans="2:19" ht="15.75" customHeight="1" x14ac:dyDescent="0.25">
      <c r="B11377" s="106"/>
      <c r="C11377" s="106"/>
      <c r="D11377" s="139"/>
      <c r="E11377" s="140"/>
      <c r="F11377" s="140"/>
      <c r="G11377" s="140"/>
      <c r="M11377" s="140"/>
      <c r="N11377" s="167"/>
      <c r="O11377" s="167"/>
      <c r="P11377" s="142"/>
      <c r="Q11377" s="142"/>
      <c r="R11377" s="142"/>
      <c r="S11377" s="139"/>
    </row>
    <row r="11378" spans="2:19" ht="15.75" customHeight="1" x14ac:dyDescent="0.25">
      <c r="B11378" s="106"/>
      <c r="C11378" s="106"/>
      <c r="D11378" s="139"/>
      <c r="E11378" s="140"/>
      <c r="F11378" s="140"/>
      <c r="G11378" s="140"/>
      <c r="M11378" s="140"/>
      <c r="N11378" s="167"/>
      <c r="O11378" s="167"/>
      <c r="P11378" s="142"/>
      <c r="Q11378" s="142"/>
      <c r="R11378" s="142"/>
      <c r="S11378" s="139"/>
    </row>
    <row r="11379" spans="2:19" ht="15.75" customHeight="1" x14ac:dyDescent="0.25">
      <c r="B11379" s="106"/>
      <c r="C11379" s="106"/>
      <c r="D11379" s="139"/>
      <c r="E11379" s="140"/>
      <c r="F11379" s="140"/>
      <c r="G11379" s="140"/>
      <c r="M11379" s="140"/>
      <c r="N11379" s="167"/>
      <c r="O11379" s="167"/>
      <c r="P11379" s="142"/>
      <c r="Q11379" s="142"/>
      <c r="R11379" s="142"/>
      <c r="S11379" s="139"/>
    </row>
    <row r="11380" spans="2:19" ht="15.75" customHeight="1" x14ac:dyDescent="0.25">
      <c r="B11380" s="106"/>
      <c r="C11380" s="106"/>
      <c r="D11380" s="139"/>
      <c r="E11380" s="140"/>
      <c r="F11380" s="140"/>
      <c r="G11380" s="140"/>
      <c r="M11380" s="140"/>
      <c r="N11380" s="167"/>
      <c r="O11380" s="167"/>
      <c r="P11380" s="142"/>
      <c r="Q11380" s="142"/>
      <c r="R11380" s="142"/>
      <c r="S11380" s="139"/>
    </row>
    <row r="11381" spans="2:19" ht="15.75" customHeight="1" x14ac:dyDescent="0.25">
      <c r="B11381" s="106"/>
      <c r="C11381" s="106"/>
      <c r="D11381" s="139"/>
      <c r="E11381" s="140"/>
      <c r="F11381" s="140"/>
      <c r="G11381" s="140"/>
      <c r="M11381" s="140"/>
      <c r="N11381" s="167"/>
      <c r="O11381" s="167"/>
      <c r="P11381" s="142"/>
      <c r="Q11381" s="142"/>
      <c r="R11381" s="142"/>
      <c r="S11381" s="139"/>
    </row>
    <row r="11382" spans="2:19" ht="15.75" customHeight="1" x14ac:dyDescent="0.25">
      <c r="B11382" s="106"/>
      <c r="C11382" s="106"/>
      <c r="D11382" s="139"/>
      <c r="E11382" s="140"/>
      <c r="F11382" s="140"/>
      <c r="G11382" s="140"/>
      <c r="M11382" s="140"/>
      <c r="N11382" s="167"/>
      <c r="O11382" s="167"/>
      <c r="P11382" s="142"/>
      <c r="Q11382" s="142"/>
      <c r="R11382" s="142"/>
      <c r="S11382" s="139"/>
    </row>
    <row r="11383" spans="2:19" ht="15.75" customHeight="1" x14ac:dyDescent="0.25">
      <c r="B11383" s="106"/>
      <c r="C11383" s="106"/>
      <c r="D11383" s="139"/>
      <c r="E11383" s="140"/>
      <c r="F11383" s="140"/>
      <c r="G11383" s="140"/>
      <c r="M11383" s="140"/>
      <c r="N11383" s="167"/>
      <c r="O11383" s="167"/>
      <c r="P11383" s="142"/>
      <c r="Q11383" s="142"/>
      <c r="R11383" s="142"/>
      <c r="S11383" s="139"/>
    </row>
    <row r="11384" spans="2:19" ht="15.75" customHeight="1" x14ac:dyDescent="0.25">
      <c r="B11384" s="106"/>
      <c r="C11384" s="106"/>
      <c r="D11384" s="139"/>
      <c r="E11384" s="140"/>
      <c r="F11384" s="140"/>
      <c r="G11384" s="140"/>
      <c r="M11384" s="140"/>
      <c r="N11384" s="167"/>
      <c r="O11384" s="167"/>
      <c r="P11384" s="142"/>
      <c r="Q11384" s="142"/>
      <c r="R11384" s="142"/>
      <c r="S11384" s="139"/>
    </row>
    <row r="11385" spans="2:19" ht="15.75" customHeight="1" x14ac:dyDescent="0.25">
      <c r="B11385" s="106"/>
      <c r="C11385" s="106"/>
      <c r="D11385" s="139"/>
      <c r="E11385" s="140"/>
      <c r="F11385" s="140"/>
      <c r="G11385" s="140"/>
      <c r="M11385" s="140"/>
      <c r="N11385" s="167"/>
      <c r="O11385" s="167"/>
      <c r="P11385" s="142"/>
      <c r="Q11385" s="142"/>
      <c r="R11385" s="142"/>
      <c r="S11385" s="139"/>
    </row>
    <row r="11386" spans="2:19" ht="15.75" customHeight="1" x14ac:dyDescent="0.25">
      <c r="B11386" s="106"/>
      <c r="C11386" s="106"/>
      <c r="D11386" s="139"/>
      <c r="E11386" s="140"/>
      <c r="F11386" s="140"/>
      <c r="G11386" s="140"/>
      <c r="M11386" s="140"/>
      <c r="N11386" s="167"/>
      <c r="O11386" s="167"/>
      <c r="P11386" s="142"/>
      <c r="Q11386" s="142"/>
      <c r="R11386" s="142"/>
      <c r="S11386" s="139"/>
    </row>
    <row r="11387" spans="2:19" ht="15.75" customHeight="1" x14ac:dyDescent="0.25">
      <c r="B11387" s="106"/>
      <c r="C11387" s="106"/>
      <c r="D11387" s="139"/>
      <c r="E11387" s="140"/>
      <c r="F11387" s="140"/>
      <c r="G11387" s="140"/>
      <c r="M11387" s="140"/>
      <c r="N11387" s="167"/>
      <c r="O11387" s="167"/>
      <c r="P11387" s="142"/>
      <c r="Q11387" s="142"/>
      <c r="R11387" s="142"/>
      <c r="S11387" s="139"/>
    </row>
    <row r="11388" spans="2:19" ht="15.75" customHeight="1" x14ac:dyDescent="0.25">
      <c r="B11388" s="106"/>
      <c r="C11388" s="106"/>
      <c r="D11388" s="139"/>
      <c r="E11388" s="140"/>
      <c r="F11388" s="140"/>
      <c r="G11388" s="140"/>
      <c r="M11388" s="140"/>
      <c r="N11388" s="167"/>
      <c r="O11388" s="167"/>
      <c r="P11388" s="142"/>
      <c r="Q11388" s="142"/>
      <c r="R11388" s="142"/>
      <c r="S11388" s="139"/>
    </row>
    <row r="11389" spans="2:19" ht="15.75" customHeight="1" x14ac:dyDescent="0.25">
      <c r="B11389" s="106"/>
      <c r="C11389" s="106"/>
      <c r="D11389" s="139"/>
      <c r="E11389" s="140"/>
      <c r="F11389" s="140"/>
      <c r="G11389" s="140"/>
      <c r="M11389" s="140"/>
      <c r="N11389" s="167"/>
      <c r="O11389" s="167"/>
      <c r="P11389" s="142"/>
      <c r="Q11389" s="142"/>
      <c r="R11389" s="142"/>
      <c r="S11389" s="139"/>
    </row>
    <row r="11390" spans="2:19" ht="15.75" customHeight="1" x14ac:dyDescent="0.25">
      <c r="B11390" s="106"/>
      <c r="C11390" s="106"/>
      <c r="D11390" s="139"/>
      <c r="E11390" s="140"/>
      <c r="F11390" s="140"/>
      <c r="G11390" s="140"/>
      <c r="M11390" s="140"/>
      <c r="N11390" s="167"/>
      <c r="O11390" s="167"/>
      <c r="P11390" s="142"/>
      <c r="Q11390" s="142"/>
      <c r="R11390" s="142"/>
      <c r="S11390" s="139"/>
    </row>
    <row r="11391" spans="2:19" ht="15.75" customHeight="1" x14ac:dyDescent="0.25">
      <c r="B11391" s="106"/>
      <c r="C11391" s="106"/>
      <c r="D11391" s="139"/>
      <c r="E11391" s="140"/>
      <c r="F11391" s="140"/>
      <c r="G11391" s="140"/>
      <c r="M11391" s="140"/>
      <c r="N11391" s="167"/>
      <c r="O11391" s="167"/>
      <c r="P11391" s="142"/>
      <c r="Q11391" s="142"/>
      <c r="R11391" s="142"/>
      <c r="S11391" s="139"/>
    </row>
    <row r="11392" spans="2:19" ht="15.75" customHeight="1" x14ac:dyDescent="0.25">
      <c r="B11392" s="106"/>
      <c r="C11392" s="106"/>
      <c r="D11392" s="139"/>
      <c r="E11392" s="140"/>
      <c r="F11392" s="140"/>
      <c r="G11392" s="140"/>
      <c r="M11392" s="140"/>
      <c r="N11392" s="167"/>
      <c r="O11392" s="167"/>
      <c r="P11392" s="142"/>
      <c r="Q11392" s="142"/>
      <c r="R11392" s="142"/>
      <c r="S11392" s="139"/>
    </row>
    <row r="11393" spans="2:19" ht="15.75" customHeight="1" x14ac:dyDescent="0.25">
      <c r="B11393" s="106"/>
      <c r="C11393" s="106"/>
      <c r="D11393" s="139"/>
      <c r="E11393" s="140"/>
      <c r="F11393" s="140"/>
      <c r="G11393" s="140"/>
      <c r="M11393" s="140"/>
      <c r="N11393" s="167"/>
      <c r="O11393" s="167"/>
      <c r="P11393" s="142"/>
      <c r="Q11393" s="142"/>
      <c r="R11393" s="142"/>
      <c r="S11393" s="139"/>
    </row>
    <row r="11394" spans="2:19" ht="15.75" customHeight="1" x14ac:dyDescent="0.25">
      <c r="B11394" s="106"/>
      <c r="C11394" s="106"/>
      <c r="D11394" s="139"/>
      <c r="E11394" s="140"/>
      <c r="F11394" s="140"/>
      <c r="G11394" s="140"/>
      <c r="M11394" s="140"/>
      <c r="N11394" s="167"/>
      <c r="O11394" s="167"/>
      <c r="P11394" s="142"/>
      <c r="Q11394" s="142"/>
      <c r="R11394" s="142"/>
      <c r="S11394" s="139"/>
    </row>
    <row r="11395" spans="2:19" ht="15.75" customHeight="1" x14ac:dyDescent="0.25">
      <c r="B11395" s="106"/>
      <c r="C11395" s="106"/>
      <c r="D11395" s="139"/>
      <c r="E11395" s="140"/>
      <c r="F11395" s="140"/>
      <c r="G11395" s="140"/>
      <c r="M11395" s="140"/>
      <c r="N11395" s="167"/>
      <c r="O11395" s="167"/>
      <c r="P11395" s="142"/>
      <c r="Q11395" s="142"/>
      <c r="R11395" s="142"/>
      <c r="S11395" s="139"/>
    </row>
    <row r="11396" spans="2:19" ht="15.75" customHeight="1" x14ac:dyDescent="0.25">
      <c r="B11396" s="106"/>
      <c r="C11396" s="106"/>
      <c r="D11396" s="139"/>
      <c r="E11396" s="140"/>
      <c r="F11396" s="140"/>
      <c r="G11396" s="140"/>
      <c r="M11396" s="140"/>
      <c r="N11396" s="167"/>
      <c r="O11396" s="167"/>
      <c r="P11396" s="142"/>
      <c r="Q11396" s="142"/>
      <c r="R11396" s="142"/>
      <c r="S11396" s="139"/>
    </row>
    <row r="11397" spans="2:19" ht="15.75" customHeight="1" x14ac:dyDescent="0.25">
      <c r="B11397" s="106"/>
      <c r="C11397" s="106"/>
      <c r="D11397" s="139"/>
      <c r="E11397" s="140"/>
      <c r="F11397" s="140"/>
      <c r="G11397" s="140"/>
      <c r="M11397" s="140"/>
      <c r="N11397" s="167"/>
      <c r="O11397" s="167"/>
      <c r="P11397" s="142"/>
      <c r="Q11397" s="142"/>
      <c r="R11397" s="142"/>
      <c r="S11397" s="139"/>
    </row>
    <row r="11398" spans="2:19" ht="15.75" customHeight="1" x14ac:dyDescent="0.25">
      <c r="B11398" s="106"/>
      <c r="C11398" s="106"/>
      <c r="D11398" s="139"/>
      <c r="E11398" s="140"/>
      <c r="F11398" s="140"/>
      <c r="G11398" s="140"/>
      <c r="M11398" s="140"/>
      <c r="N11398" s="167"/>
      <c r="O11398" s="167"/>
      <c r="P11398" s="142"/>
      <c r="Q11398" s="142"/>
      <c r="R11398" s="142"/>
      <c r="S11398" s="139"/>
    </row>
    <row r="11399" spans="2:19" ht="15.75" customHeight="1" x14ac:dyDescent="0.25">
      <c r="B11399" s="106"/>
      <c r="C11399" s="106"/>
      <c r="D11399" s="139"/>
      <c r="E11399" s="140"/>
      <c r="F11399" s="140"/>
      <c r="G11399" s="140"/>
      <c r="M11399" s="140"/>
      <c r="N11399" s="167"/>
      <c r="O11399" s="167"/>
      <c r="P11399" s="142"/>
      <c r="Q11399" s="142"/>
      <c r="R11399" s="142"/>
      <c r="S11399" s="139"/>
    </row>
    <row r="11400" spans="2:19" ht="15.75" customHeight="1" x14ac:dyDescent="0.25">
      <c r="B11400" s="106"/>
      <c r="C11400" s="106"/>
      <c r="D11400" s="139"/>
      <c r="E11400" s="140"/>
      <c r="F11400" s="140"/>
      <c r="G11400" s="140"/>
      <c r="M11400" s="140"/>
      <c r="N11400" s="167"/>
      <c r="O11400" s="167"/>
      <c r="P11400" s="142"/>
      <c r="Q11400" s="142"/>
      <c r="R11400" s="142"/>
      <c r="S11400" s="139"/>
    </row>
    <row r="11401" spans="2:19" ht="15.75" customHeight="1" x14ac:dyDescent="0.25">
      <c r="B11401" s="106"/>
      <c r="C11401" s="106"/>
      <c r="D11401" s="139"/>
      <c r="E11401" s="140"/>
      <c r="F11401" s="140"/>
      <c r="G11401" s="140"/>
      <c r="M11401" s="140"/>
      <c r="N11401" s="167"/>
      <c r="O11401" s="167"/>
      <c r="P11401" s="142"/>
      <c r="Q11401" s="142"/>
      <c r="R11401" s="142"/>
      <c r="S11401" s="139"/>
    </row>
    <row r="11402" spans="2:19" ht="15.75" customHeight="1" x14ac:dyDescent="0.25">
      <c r="B11402" s="106"/>
      <c r="C11402" s="106"/>
      <c r="D11402" s="139"/>
      <c r="E11402" s="140"/>
      <c r="F11402" s="140"/>
      <c r="G11402" s="140"/>
      <c r="M11402" s="140"/>
      <c r="N11402" s="167"/>
      <c r="O11402" s="167"/>
      <c r="P11402" s="142"/>
      <c r="Q11402" s="142"/>
      <c r="R11402" s="142"/>
      <c r="S11402" s="139"/>
    </row>
    <row r="11403" spans="2:19" ht="15.75" customHeight="1" x14ac:dyDescent="0.25">
      <c r="B11403" s="106"/>
      <c r="C11403" s="106"/>
      <c r="D11403" s="139"/>
      <c r="E11403" s="140"/>
      <c r="F11403" s="140"/>
      <c r="G11403" s="140"/>
      <c r="M11403" s="140"/>
      <c r="N11403" s="167"/>
      <c r="O11403" s="167"/>
      <c r="P11403" s="142"/>
      <c r="Q11403" s="142"/>
      <c r="R11403" s="142"/>
      <c r="S11403" s="139"/>
    </row>
    <row r="11404" spans="2:19" ht="15.75" customHeight="1" x14ac:dyDescent="0.25">
      <c r="B11404" s="106"/>
      <c r="C11404" s="106"/>
      <c r="D11404" s="139"/>
      <c r="E11404" s="140"/>
      <c r="F11404" s="140"/>
      <c r="G11404" s="140"/>
      <c r="M11404" s="140"/>
      <c r="N11404" s="167"/>
      <c r="O11404" s="167"/>
      <c r="P11404" s="142"/>
      <c r="Q11404" s="142"/>
      <c r="R11404" s="142"/>
      <c r="S11404" s="139"/>
    </row>
    <row r="11405" spans="2:19" ht="15.75" customHeight="1" x14ac:dyDescent="0.25">
      <c r="B11405" s="106"/>
      <c r="C11405" s="106"/>
      <c r="D11405" s="139"/>
      <c r="E11405" s="140"/>
      <c r="F11405" s="140"/>
      <c r="G11405" s="140"/>
      <c r="M11405" s="140"/>
      <c r="N11405" s="167"/>
      <c r="O11405" s="167"/>
      <c r="P11405" s="142"/>
      <c r="Q11405" s="142"/>
      <c r="R11405" s="142"/>
      <c r="S11405" s="139"/>
    </row>
    <row r="11406" spans="2:19" ht="15.75" customHeight="1" x14ac:dyDescent="0.25">
      <c r="B11406" s="106"/>
      <c r="C11406" s="106"/>
      <c r="D11406" s="139"/>
      <c r="E11406" s="140"/>
      <c r="F11406" s="140"/>
      <c r="G11406" s="140"/>
      <c r="M11406" s="140"/>
      <c r="N11406" s="167"/>
      <c r="O11406" s="167"/>
      <c r="P11406" s="142"/>
      <c r="Q11406" s="142"/>
      <c r="R11406" s="142"/>
      <c r="S11406" s="139"/>
    </row>
    <row r="11407" spans="2:19" ht="15.75" customHeight="1" x14ac:dyDescent="0.25">
      <c r="B11407" s="106"/>
      <c r="C11407" s="106"/>
      <c r="D11407" s="139"/>
      <c r="E11407" s="140"/>
      <c r="F11407" s="140"/>
      <c r="G11407" s="140"/>
      <c r="M11407" s="140"/>
      <c r="N11407" s="167"/>
      <c r="O11407" s="167"/>
      <c r="P11407" s="142"/>
      <c r="Q11407" s="142"/>
      <c r="R11407" s="142"/>
      <c r="S11407" s="139"/>
    </row>
    <row r="11408" spans="2:19" ht="15.75" customHeight="1" x14ac:dyDescent="0.25">
      <c r="B11408" s="106"/>
      <c r="C11408" s="106"/>
      <c r="D11408" s="139"/>
      <c r="E11408" s="140"/>
      <c r="F11408" s="140"/>
      <c r="G11408" s="140"/>
      <c r="M11408" s="140"/>
      <c r="N11408" s="167"/>
      <c r="O11408" s="167"/>
      <c r="P11408" s="142"/>
      <c r="Q11408" s="142"/>
      <c r="R11408" s="142"/>
      <c r="S11408" s="139"/>
    </row>
    <row r="11409" spans="2:19" ht="15.75" customHeight="1" x14ac:dyDescent="0.25">
      <c r="B11409" s="106"/>
      <c r="C11409" s="106"/>
      <c r="D11409" s="139"/>
      <c r="E11409" s="140"/>
      <c r="F11409" s="140"/>
      <c r="G11409" s="140"/>
      <c r="M11409" s="140"/>
      <c r="N11409" s="167"/>
      <c r="O11409" s="167"/>
      <c r="P11409" s="142"/>
      <c r="Q11409" s="142"/>
      <c r="R11409" s="142"/>
      <c r="S11409" s="139"/>
    </row>
    <row r="11410" spans="2:19" ht="15.75" customHeight="1" x14ac:dyDescent="0.25">
      <c r="B11410" s="106"/>
      <c r="C11410" s="106"/>
      <c r="D11410" s="139"/>
      <c r="E11410" s="140"/>
      <c r="F11410" s="140"/>
      <c r="G11410" s="140"/>
      <c r="M11410" s="140"/>
      <c r="N11410" s="167"/>
      <c r="O11410" s="167"/>
      <c r="P11410" s="142"/>
      <c r="Q11410" s="142"/>
      <c r="R11410" s="142"/>
      <c r="S11410" s="139"/>
    </row>
    <row r="11411" spans="2:19" ht="15.75" customHeight="1" x14ac:dyDescent="0.25">
      <c r="B11411" s="106"/>
      <c r="C11411" s="106"/>
      <c r="D11411" s="139"/>
      <c r="E11411" s="140"/>
      <c r="F11411" s="140"/>
      <c r="G11411" s="140"/>
      <c r="M11411" s="140"/>
      <c r="N11411" s="167"/>
      <c r="O11411" s="167"/>
      <c r="P11411" s="142"/>
      <c r="Q11411" s="142"/>
      <c r="R11411" s="142"/>
      <c r="S11411" s="139"/>
    </row>
    <row r="11412" spans="2:19" ht="15.75" customHeight="1" x14ac:dyDescent="0.25">
      <c r="B11412" s="106"/>
      <c r="C11412" s="106"/>
      <c r="D11412" s="139"/>
      <c r="E11412" s="140"/>
      <c r="F11412" s="140"/>
      <c r="G11412" s="140"/>
      <c r="M11412" s="140"/>
      <c r="N11412" s="167"/>
      <c r="O11412" s="167"/>
      <c r="P11412" s="142"/>
      <c r="Q11412" s="142"/>
      <c r="R11412" s="142"/>
      <c r="S11412" s="139"/>
    </row>
    <row r="11413" spans="2:19" ht="15.75" customHeight="1" x14ac:dyDescent="0.25">
      <c r="B11413" s="106"/>
      <c r="C11413" s="106"/>
      <c r="D11413" s="139"/>
      <c r="E11413" s="140"/>
      <c r="F11413" s="140"/>
      <c r="G11413" s="140"/>
      <c r="M11413" s="140"/>
      <c r="N11413" s="167"/>
      <c r="O11413" s="167"/>
      <c r="P11413" s="142"/>
      <c r="Q11413" s="142"/>
      <c r="R11413" s="142"/>
      <c r="S11413" s="139"/>
    </row>
    <row r="11414" spans="2:19" ht="15.75" customHeight="1" x14ac:dyDescent="0.25">
      <c r="B11414" s="106"/>
      <c r="C11414" s="106"/>
      <c r="D11414" s="139"/>
      <c r="E11414" s="140"/>
      <c r="F11414" s="140"/>
      <c r="G11414" s="140"/>
      <c r="M11414" s="140"/>
      <c r="N11414" s="167"/>
      <c r="O11414" s="167"/>
      <c r="P11414" s="142"/>
      <c r="Q11414" s="142"/>
      <c r="R11414" s="142"/>
      <c r="S11414" s="139"/>
    </row>
    <row r="11415" spans="2:19" ht="15.75" customHeight="1" x14ac:dyDescent="0.25">
      <c r="B11415" s="106"/>
      <c r="C11415" s="106"/>
      <c r="D11415" s="139"/>
      <c r="E11415" s="140"/>
      <c r="F11415" s="140"/>
      <c r="G11415" s="140"/>
      <c r="M11415" s="140"/>
      <c r="N11415" s="167"/>
      <c r="O11415" s="167"/>
      <c r="P11415" s="142"/>
      <c r="Q11415" s="142"/>
      <c r="R11415" s="142"/>
      <c r="S11415" s="139"/>
    </row>
    <row r="11416" spans="2:19" ht="15.75" customHeight="1" x14ac:dyDescent="0.25">
      <c r="B11416" s="106"/>
      <c r="C11416" s="106"/>
      <c r="D11416" s="139"/>
      <c r="E11416" s="140"/>
      <c r="F11416" s="140"/>
      <c r="G11416" s="140"/>
      <c r="M11416" s="140"/>
      <c r="N11416" s="167"/>
      <c r="O11416" s="167"/>
      <c r="P11416" s="142"/>
      <c r="Q11416" s="142"/>
      <c r="R11416" s="142"/>
      <c r="S11416" s="139"/>
    </row>
    <row r="11417" spans="2:19" ht="15.75" customHeight="1" x14ac:dyDescent="0.25">
      <c r="B11417" s="106"/>
      <c r="C11417" s="106"/>
      <c r="D11417" s="139"/>
      <c r="E11417" s="140"/>
      <c r="F11417" s="140"/>
      <c r="G11417" s="140"/>
      <c r="M11417" s="140"/>
      <c r="N11417" s="167"/>
      <c r="O11417" s="167"/>
      <c r="P11417" s="142"/>
      <c r="Q11417" s="142"/>
      <c r="R11417" s="142"/>
      <c r="S11417" s="139"/>
    </row>
    <row r="11418" spans="2:19" ht="15.75" customHeight="1" x14ac:dyDescent="0.25">
      <c r="B11418" s="106"/>
      <c r="C11418" s="106"/>
      <c r="D11418" s="139"/>
      <c r="E11418" s="140"/>
      <c r="F11418" s="140"/>
      <c r="G11418" s="140"/>
      <c r="M11418" s="140"/>
      <c r="N11418" s="167"/>
      <c r="O11418" s="167"/>
      <c r="P11418" s="142"/>
      <c r="Q11418" s="142"/>
      <c r="R11418" s="142"/>
      <c r="S11418" s="139"/>
    </row>
    <row r="11419" spans="2:19" ht="15.75" customHeight="1" x14ac:dyDescent="0.25">
      <c r="B11419" s="106"/>
      <c r="C11419" s="106"/>
      <c r="D11419" s="139"/>
      <c r="E11419" s="140"/>
      <c r="F11419" s="140"/>
      <c r="G11419" s="140"/>
      <c r="M11419" s="140"/>
      <c r="N11419" s="167"/>
      <c r="O11419" s="167"/>
      <c r="P11419" s="142"/>
      <c r="Q11419" s="142"/>
      <c r="R11419" s="142"/>
      <c r="S11419" s="139"/>
    </row>
    <row r="11420" spans="2:19" ht="15.75" customHeight="1" x14ac:dyDescent="0.25">
      <c r="B11420" s="106"/>
      <c r="C11420" s="106"/>
      <c r="D11420" s="139"/>
      <c r="E11420" s="140"/>
      <c r="F11420" s="140"/>
      <c r="G11420" s="140"/>
      <c r="M11420" s="140"/>
      <c r="N11420" s="167"/>
      <c r="O11420" s="167"/>
      <c r="P11420" s="142"/>
      <c r="Q11420" s="142"/>
      <c r="R11420" s="142"/>
      <c r="S11420" s="139"/>
    </row>
    <row r="11421" spans="2:19" ht="15.75" customHeight="1" x14ac:dyDescent="0.25">
      <c r="B11421" s="106"/>
      <c r="C11421" s="106"/>
      <c r="D11421" s="139"/>
      <c r="E11421" s="140"/>
      <c r="F11421" s="140"/>
      <c r="G11421" s="140"/>
      <c r="M11421" s="140"/>
      <c r="N11421" s="167"/>
      <c r="O11421" s="167"/>
      <c r="P11421" s="142"/>
      <c r="Q11421" s="142"/>
      <c r="R11421" s="142"/>
      <c r="S11421" s="139"/>
    </row>
    <row r="11422" spans="2:19" ht="15.75" customHeight="1" x14ac:dyDescent="0.25">
      <c r="B11422" s="106"/>
      <c r="C11422" s="106"/>
      <c r="D11422" s="139"/>
      <c r="E11422" s="140"/>
      <c r="F11422" s="140"/>
      <c r="G11422" s="140"/>
      <c r="M11422" s="140"/>
      <c r="N11422" s="167"/>
      <c r="O11422" s="167"/>
      <c r="P11422" s="142"/>
      <c r="Q11422" s="142"/>
      <c r="R11422" s="142"/>
      <c r="S11422" s="139"/>
    </row>
    <row r="11423" spans="2:19" ht="15.75" customHeight="1" x14ac:dyDescent="0.25">
      <c r="B11423" s="106"/>
      <c r="C11423" s="106"/>
      <c r="D11423" s="139"/>
      <c r="E11423" s="140"/>
      <c r="F11423" s="140"/>
      <c r="G11423" s="140"/>
      <c r="M11423" s="140"/>
      <c r="N11423" s="167"/>
      <c r="O11423" s="167"/>
      <c r="P11423" s="142"/>
      <c r="Q11423" s="142"/>
      <c r="R11423" s="142"/>
      <c r="S11423" s="139"/>
    </row>
    <row r="11424" spans="2:19" ht="15.75" customHeight="1" x14ac:dyDescent="0.25">
      <c r="B11424" s="106"/>
      <c r="C11424" s="106"/>
      <c r="D11424" s="139"/>
      <c r="E11424" s="140"/>
      <c r="F11424" s="140"/>
      <c r="G11424" s="140"/>
      <c r="M11424" s="140"/>
      <c r="N11424" s="167"/>
      <c r="O11424" s="167"/>
      <c r="P11424" s="142"/>
      <c r="Q11424" s="142"/>
      <c r="R11424" s="142"/>
      <c r="S11424" s="139"/>
    </row>
    <row r="11425" spans="2:19" ht="15.75" customHeight="1" x14ac:dyDescent="0.25">
      <c r="B11425" s="106"/>
      <c r="C11425" s="106"/>
      <c r="D11425" s="139"/>
      <c r="E11425" s="140"/>
      <c r="F11425" s="140"/>
      <c r="G11425" s="140"/>
      <c r="M11425" s="140"/>
      <c r="N11425" s="167"/>
      <c r="O11425" s="167"/>
      <c r="P11425" s="142"/>
      <c r="Q11425" s="142"/>
      <c r="R11425" s="142"/>
      <c r="S11425" s="139"/>
    </row>
    <row r="11426" spans="2:19" ht="15.75" customHeight="1" x14ac:dyDescent="0.25">
      <c r="B11426" s="106"/>
      <c r="C11426" s="106"/>
      <c r="D11426" s="139"/>
      <c r="E11426" s="140"/>
      <c r="F11426" s="140"/>
      <c r="G11426" s="140"/>
      <c r="M11426" s="140"/>
      <c r="N11426" s="167"/>
      <c r="O11426" s="167"/>
      <c r="P11426" s="142"/>
      <c r="Q11426" s="142"/>
      <c r="R11426" s="142"/>
      <c r="S11426" s="139"/>
    </row>
    <row r="11427" spans="2:19" ht="15.75" customHeight="1" x14ac:dyDescent="0.25">
      <c r="B11427" s="106"/>
      <c r="C11427" s="106"/>
      <c r="D11427" s="139"/>
      <c r="E11427" s="140"/>
      <c r="F11427" s="140"/>
      <c r="G11427" s="140"/>
      <c r="M11427" s="140"/>
      <c r="N11427" s="167"/>
      <c r="O11427" s="167"/>
      <c r="P11427" s="142"/>
      <c r="Q11427" s="142"/>
      <c r="R11427" s="142"/>
      <c r="S11427" s="139"/>
    </row>
    <row r="11428" spans="2:19" ht="15.75" customHeight="1" x14ac:dyDescent="0.25">
      <c r="B11428" s="106"/>
      <c r="C11428" s="106"/>
      <c r="D11428" s="139"/>
      <c r="E11428" s="140"/>
      <c r="F11428" s="140"/>
      <c r="G11428" s="140"/>
      <c r="M11428" s="140"/>
      <c r="N11428" s="167"/>
      <c r="O11428" s="167"/>
      <c r="P11428" s="142"/>
      <c r="Q11428" s="142"/>
      <c r="R11428" s="142"/>
      <c r="S11428" s="139"/>
    </row>
    <row r="11429" spans="2:19" ht="15.75" customHeight="1" x14ac:dyDescent="0.25">
      <c r="B11429" s="106"/>
      <c r="C11429" s="106"/>
      <c r="D11429" s="139"/>
      <c r="E11429" s="140"/>
      <c r="F11429" s="140"/>
      <c r="G11429" s="140"/>
      <c r="M11429" s="140"/>
      <c r="N11429" s="167"/>
      <c r="O11429" s="167"/>
      <c r="P11429" s="142"/>
      <c r="Q11429" s="142"/>
      <c r="R11429" s="142"/>
      <c r="S11429" s="139"/>
    </row>
    <row r="11430" spans="2:19" ht="15.75" customHeight="1" x14ac:dyDescent="0.25">
      <c r="B11430" s="106"/>
      <c r="C11430" s="106"/>
      <c r="D11430" s="139"/>
      <c r="E11430" s="140"/>
      <c r="F11430" s="140"/>
      <c r="G11430" s="140"/>
      <c r="M11430" s="140"/>
      <c r="N11430" s="167"/>
      <c r="O11430" s="167"/>
      <c r="P11430" s="142"/>
      <c r="Q11430" s="142"/>
      <c r="R11430" s="142"/>
      <c r="S11430" s="139"/>
    </row>
    <row r="11431" spans="2:19" ht="15.75" customHeight="1" x14ac:dyDescent="0.25">
      <c r="B11431" s="106"/>
      <c r="C11431" s="106"/>
      <c r="D11431" s="139"/>
      <c r="E11431" s="140"/>
      <c r="F11431" s="140"/>
      <c r="G11431" s="140"/>
      <c r="M11431" s="140"/>
      <c r="N11431" s="167"/>
      <c r="O11431" s="167"/>
      <c r="P11431" s="142"/>
      <c r="Q11431" s="142"/>
      <c r="R11431" s="142"/>
      <c r="S11431" s="139"/>
    </row>
    <row r="11432" spans="2:19" ht="15.75" customHeight="1" x14ac:dyDescent="0.25">
      <c r="B11432" s="106"/>
      <c r="C11432" s="106"/>
      <c r="D11432" s="139"/>
      <c r="E11432" s="140"/>
      <c r="F11432" s="140"/>
      <c r="G11432" s="140"/>
      <c r="M11432" s="140"/>
      <c r="N11432" s="167"/>
      <c r="O11432" s="167"/>
      <c r="P11432" s="142"/>
      <c r="Q11432" s="142"/>
      <c r="R11432" s="142"/>
      <c r="S11432" s="139"/>
    </row>
    <row r="11433" spans="2:19" ht="15.75" customHeight="1" x14ac:dyDescent="0.25">
      <c r="B11433" s="106"/>
      <c r="C11433" s="106"/>
      <c r="D11433" s="139"/>
      <c r="E11433" s="140"/>
      <c r="F11433" s="140"/>
      <c r="G11433" s="140"/>
      <c r="M11433" s="140"/>
      <c r="N11433" s="167"/>
      <c r="O11433" s="167"/>
      <c r="P11433" s="142"/>
      <c r="Q11433" s="142"/>
      <c r="R11433" s="142"/>
      <c r="S11433" s="139"/>
    </row>
    <row r="11434" spans="2:19" ht="15.75" customHeight="1" x14ac:dyDescent="0.25">
      <c r="B11434" s="106"/>
      <c r="C11434" s="106"/>
      <c r="D11434" s="139"/>
      <c r="E11434" s="140"/>
      <c r="F11434" s="140"/>
      <c r="G11434" s="140"/>
      <c r="M11434" s="140"/>
      <c r="N11434" s="167"/>
      <c r="O11434" s="167"/>
      <c r="P11434" s="142"/>
      <c r="Q11434" s="142"/>
      <c r="R11434" s="142"/>
      <c r="S11434" s="139"/>
    </row>
    <row r="11435" spans="2:19" ht="15.75" customHeight="1" x14ac:dyDescent="0.25">
      <c r="B11435" s="106"/>
      <c r="C11435" s="106"/>
      <c r="D11435" s="139"/>
      <c r="E11435" s="140"/>
      <c r="F11435" s="140"/>
      <c r="G11435" s="140"/>
      <c r="M11435" s="140"/>
      <c r="N11435" s="167"/>
      <c r="O11435" s="167"/>
      <c r="P11435" s="142"/>
      <c r="Q11435" s="142"/>
      <c r="R11435" s="142"/>
      <c r="S11435" s="139"/>
    </row>
    <row r="11436" spans="2:19" ht="15.75" customHeight="1" x14ac:dyDescent="0.25">
      <c r="B11436" s="106"/>
      <c r="C11436" s="106"/>
      <c r="D11436" s="139"/>
      <c r="E11436" s="140"/>
      <c r="F11436" s="140"/>
      <c r="G11436" s="140"/>
      <c r="M11436" s="140"/>
      <c r="N11436" s="167"/>
      <c r="O11436" s="167"/>
      <c r="P11436" s="142"/>
      <c r="Q11436" s="142"/>
      <c r="R11436" s="142"/>
      <c r="S11436" s="139"/>
    </row>
    <row r="11437" spans="2:19" ht="15.75" customHeight="1" x14ac:dyDescent="0.25">
      <c r="B11437" s="106"/>
      <c r="C11437" s="106"/>
      <c r="D11437" s="139"/>
      <c r="E11437" s="140"/>
      <c r="F11437" s="140"/>
      <c r="G11437" s="140"/>
      <c r="M11437" s="140"/>
      <c r="N11437" s="167"/>
      <c r="O11437" s="167"/>
      <c r="P11437" s="142"/>
      <c r="Q11437" s="142"/>
      <c r="R11437" s="142"/>
      <c r="S11437" s="139"/>
    </row>
    <row r="11438" spans="2:19" ht="15.75" customHeight="1" x14ac:dyDescent="0.25">
      <c r="B11438" s="106"/>
      <c r="C11438" s="106"/>
      <c r="D11438" s="139"/>
      <c r="E11438" s="140"/>
      <c r="F11438" s="140"/>
      <c r="G11438" s="140"/>
      <c r="M11438" s="140"/>
      <c r="N11438" s="167"/>
      <c r="O11438" s="167"/>
      <c r="P11438" s="142"/>
      <c r="Q11438" s="142"/>
      <c r="R11438" s="142"/>
      <c r="S11438" s="139"/>
    </row>
    <row r="11439" spans="2:19" ht="15.75" customHeight="1" x14ac:dyDescent="0.25">
      <c r="B11439" s="106"/>
      <c r="C11439" s="106"/>
      <c r="D11439" s="139"/>
      <c r="E11439" s="140"/>
      <c r="F11439" s="140"/>
      <c r="G11439" s="140"/>
      <c r="M11439" s="140"/>
      <c r="N11439" s="167"/>
      <c r="O11439" s="167"/>
      <c r="P11439" s="142"/>
      <c r="Q11439" s="142"/>
      <c r="R11439" s="142"/>
      <c r="S11439" s="139"/>
    </row>
    <row r="11440" spans="2:19" ht="15.75" customHeight="1" x14ac:dyDescent="0.25">
      <c r="B11440" s="106"/>
      <c r="C11440" s="106"/>
      <c r="D11440" s="139"/>
      <c r="E11440" s="140"/>
      <c r="F11440" s="140"/>
      <c r="G11440" s="140"/>
      <c r="M11440" s="140"/>
      <c r="N11440" s="167"/>
      <c r="O11440" s="167"/>
      <c r="P11440" s="142"/>
      <c r="Q11440" s="142"/>
      <c r="R11440" s="142"/>
      <c r="S11440" s="139"/>
    </row>
    <row r="11441" spans="2:19" ht="15.75" customHeight="1" x14ac:dyDescent="0.25">
      <c r="B11441" s="106"/>
      <c r="C11441" s="106"/>
      <c r="D11441" s="139"/>
      <c r="E11441" s="140"/>
      <c r="F11441" s="140"/>
      <c r="G11441" s="140"/>
      <c r="M11441" s="140"/>
      <c r="N11441" s="167"/>
      <c r="O11441" s="167"/>
      <c r="P11441" s="142"/>
      <c r="Q11441" s="142"/>
      <c r="R11441" s="142"/>
      <c r="S11441" s="139"/>
    </row>
    <row r="11442" spans="2:19" ht="15.75" customHeight="1" x14ac:dyDescent="0.25">
      <c r="B11442" s="106"/>
      <c r="C11442" s="106"/>
      <c r="D11442" s="139"/>
      <c r="E11442" s="140"/>
      <c r="F11442" s="140"/>
      <c r="G11442" s="140"/>
      <c r="M11442" s="140"/>
      <c r="N11442" s="167"/>
      <c r="O11442" s="167"/>
      <c r="P11442" s="142"/>
      <c r="Q11442" s="142"/>
      <c r="R11442" s="142"/>
      <c r="S11442" s="139"/>
    </row>
    <row r="11443" spans="2:19" ht="15.75" customHeight="1" x14ac:dyDescent="0.25">
      <c r="B11443" s="106"/>
      <c r="C11443" s="106"/>
      <c r="D11443" s="139"/>
      <c r="E11443" s="140"/>
      <c r="F11443" s="140"/>
      <c r="G11443" s="140"/>
      <c r="M11443" s="140"/>
      <c r="N11443" s="167"/>
      <c r="O11443" s="167"/>
      <c r="P11443" s="142"/>
      <c r="Q11443" s="142"/>
      <c r="R11443" s="142"/>
      <c r="S11443" s="139"/>
    </row>
    <row r="11444" spans="2:19" ht="15.75" customHeight="1" x14ac:dyDescent="0.25">
      <c r="B11444" s="106"/>
      <c r="C11444" s="106"/>
      <c r="D11444" s="139"/>
      <c r="E11444" s="140"/>
      <c r="F11444" s="140"/>
      <c r="G11444" s="140"/>
      <c r="M11444" s="140"/>
      <c r="N11444" s="167"/>
      <c r="O11444" s="167"/>
      <c r="P11444" s="142"/>
      <c r="Q11444" s="142"/>
      <c r="R11444" s="142"/>
      <c r="S11444" s="139"/>
    </row>
    <row r="11445" spans="2:19" ht="15.75" customHeight="1" x14ac:dyDescent="0.25">
      <c r="B11445" s="106"/>
      <c r="C11445" s="106"/>
      <c r="D11445" s="139"/>
      <c r="E11445" s="140"/>
      <c r="F11445" s="140"/>
      <c r="G11445" s="140"/>
      <c r="M11445" s="140"/>
      <c r="N11445" s="167"/>
      <c r="O11445" s="167"/>
      <c r="P11445" s="142"/>
      <c r="Q11445" s="142"/>
      <c r="R11445" s="142"/>
      <c r="S11445" s="139"/>
    </row>
    <row r="11446" spans="2:19" ht="15.75" customHeight="1" x14ac:dyDescent="0.25">
      <c r="B11446" s="106"/>
      <c r="C11446" s="106"/>
      <c r="D11446" s="139"/>
      <c r="E11446" s="140"/>
      <c r="F11446" s="140"/>
      <c r="G11446" s="140"/>
      <c r="M11446" s="140"/>
      <c r="N11446" s="167"/>
      <c r="O11446" s="167"/>
      <c r="P11446" s="142"/>
      <c r="Q11446" s="142"/>
      <c r="R11446" s="142"/>
      <c r="S11446" s="139"/>
    </row>
    <row r="11447" spans="2:19" ht="15.75" customHeight="1" x14ac:dyDescent="0.25">
      <c r="B11447" s="106"/>
      <c r="C11447" s="106"/>
      <c r="D11447" s="139"/>
      <c r="E11447" s="140"/>
      <c r="F11447" s="140"/>
      <c r="G11447" s="140"/>
      <c r="M11447" s="140"/>
      <c r="N11447" s="167"/>
      <c r="O11447" s="167"/>
      <c r="P11447" s="142"/>
      <c r="Q11447" s="142"/>
      <c r="R11447" s="142"/>
      <c r="S11447" s="139"/>
    </row>
    <row r="11448" spans="2:19" ht="15.75" customHeight="1" x14ac:dyDescent="0.25">
      <c r="B11448" s="106"/>
      <c r="C11448" s="106"/>
      <c r="D11448" s="139"/>
      <c r="E11448" s="140"/>
      <c r="F11448" s="140"/>
      <c r="G11448" s="140"/>
      <c r="M11448" s="140"/>
      <c r="N11448" s="167"/>
      <c r="O11448" s="167"/>
      <c r="P11448" s="142"/>
      <c r="Q11448" s="142"/>
      <c r="R11448" s="142"/>
      <c r="S11448" s="139"/>
    </row>
    <row r="11449" spans="2:19" ht="15.75" customHeight="1" x14ac:dyDescent="0.25">
      <c r="B11449" s="106"/>
      <c r="C11449" s="106"/>
      <c r="D11449" s="139"/>
      <c r="E11449" s="140"/>
      <c r="F11449" s="140"/>
      <c r="G11449" s="140"/>
      <c r="M11449" s="140"/>
      <c r="N11449" s="167"/>
      <c r="O11449" s="167"/>
      <c r="P11449" s="142"/>
      <c r="Q11449" s="142"/>
      <c r="R11449" s="142"/>
      <c r="S11449" s="139"/>
    </row>
    <row r="11450" spans="2:19" ht="15.75" customHeight="1" x14ac:dyDescent="0.25">
      <c r="B11450" s="106"/>
      <c r="C11450" s="106"/>
      <c r="D11450" s="139"/>
      <c r="E11450" s="140"/>
      <c r="F11450" s="140"/>
      <c r="G11450" s="140"/>
      <c r="M11450" s="140"/>
      <c r="N11450" s="167"/>
      <c r="O11450" s="167"/>
      <c r="P11450" s="142"/>
      <c r="Q11450" s="142"/>
      <c r="R11450" s="142"/>
      <c r="S11450" s="139"/>
    </row>
    <row r="11451" spans="2:19" ht="15.75" customHeight="1" x14ac:dyDescent="0.25">
      <c r="B11451" s="106"/>
      <c r="C11451" s="106"/>
      <c r="D11451" s="139"/>
      <c r="E11451" s="140"/>
      <c r="F11451" s="140"/>
      <c r="G11451" s="140"/>
      <c r="M11451" s="140"/>
      <c r="N11451" s="167"/>
      <c r="O11451" s="167"/>
      <c r="P11451" s="142"/>
      <c r="Q11451" s="142"/>
      <c r="R11451" s="142"/>
      <c r="S11451" s="139"/>
    </row>
    <row r="11452" spans="2:19" ht="15.75" customHeight="1" x14ac:dyDescent="0.25">
      <c r="B11452" s="106"/>
      <c r="C11452" s="106"/>
      <c r="D11452" s="139"/>
      <c r="E11452" s="140"/>
      <c r="F11452" s="140"/>
      <c r="G11452" s="140"/>
      <c r="M11452" s="140"/>
      <c r="N11452" s="167"/>
      <c r="O11452" s="167"/>
      <c r="P11452" s="142"/>
      <c r="Q11452" s="142"/>
      <c r="R11452" s="142"/>
      <c r="S11452" s="139"/>
    </row>
    <row r="11453" spans="2:19" ht="15.75" customHeight="1" x14ac:dyDescent="0.25">
      <c r="B11453" s="106"/>
      <c r="C11453" s="106"/>
      <c r="D11453" s="139"/>
      <c r="E11453" s="140"/>
      <c r="F11453" s="140"/>
      <c r="G11453" s="140"/>
      <c r="M11453" s="140"/>
      <c r="N11453" s="167"/>
      <c r="O11453" s="167"/>
      <c r="P11453" s="142"/>
      <c r="Q11453" s="142"/>
      <c r="R11453" s="142"/>
      <c r="S11453" s="139"/>
    </row>
    <row r="11454" spans="2:19" ht="15.75" customHeight="1" x14ac:dyDescent="0.25">
      <c r="B11454" s="106"/>
      <c r="C11454" s="106"/>
      <c r="D11454" s="139"/>
      <c r="E11454" s="140"/>
      <c r="F11454" s="140"/>
      <c r="G11454" s="140"/>
      <c r="M11454" s="140"/>
      <c r="N11454" s="167"/>
      <c r="O11454" s="167"/>
      <c r="P11454" s="142"/>
      <c r="Q11454" s="142"/>
      <c r="R11454" s="142"/>
      <c r="S11454" s="139"/>
    </row>
    <row r="11455" spans="2:19" ht="15.75" customHeight="1" x14ac:dyDescent="0.25">
      <c r="B11455" s="106"/>
      <c r="C11455" s="106"/>
      <c r="D11455" s="139"/>
      <c r="E11455" s="140"/>
      <c r="F11455" s="140"/>
      <c r="G11455" s="140"/>
      <c r="M11455" s="140"/>
      <c r="N11455" s="167"/>
      <c r="O11455" s="167"/>
      <c r="P11455" s="142"/>
      <c r="Q11455" s="142"/>
      <c r="R11455" s="142"/>
      <c r="S11455" s="139"/>
    </row>
    <row r="11456" spans="2:19" ht="15.75" customHeight="1" x14ac:dyDescent="0.25">
      <c r="B11456" s="106"/>
      <c r="C11456" s="106"/>
      <c r="D11456" s="139"/>
      <c r="E11456" s="140"/>
      <c r="F11456" s="140"/>
      <c r="G11456" s="140"/>
      <c r="M11456" s="140"/>
      <c r="N11456" s="167"/>
      <c r="O11456" s="167"/>
      <c r="P11456" s="142"/>
      <c r="Q11456" s="142"/>
      <c r="R11456" s="142"/>
      <c r="S11456" s="139"/>
    </row>
    <row r="11457" spans="2:19" ht="15.75" customHeight="1" x14ac:dyDescent="0.25">
      <c r="B11457" s="106"/>
      <c r="C11457" s="106"/>
      <c r="D11457" s="139"/>
      <c r="E11457" s="140"/>
      <c r="F11457" s="140"/>
      <c r="G11457" s="140"/>
      <c r="M11457" s="140"/>
      <c r="N11457" s="167"/>
      <c r="O11457" s="167"/>
      <c r="P11457" s="142"/>
      <c r="Q11457" s="142"/>
      <c r="R11457" s="142"/>
      <c r="S11457" s="139"/>
    </row>
    <row r="11458" spans="2:19" ht="15.75" customHeight="1" x14ac:dyDescent="0.25">
      <c r="B11458" s="106"/>
      <c r="C11458" s="106"/>
      <c r="D11458" s="139"/>
      <c r="E11458" s="140"/>
      <c r="F11458" s="140"/>
      <c r="G11458" s="140"/>
      <c r="M11458" s="140"/>
      <c r="N11458" s="167"/>
      <c r="O11458" s="167"/>
      <c r="P11458" s="142"/>
      <c r="Q11458" s="142"/>
      <c r="R11458" s="142"/>
      <c r="S11458" s="139"/>
    </row>
    <row r="11459" spans="2:19" ht="15.75" customHeight="1" x14ac:dyDescent="0.25">
      <c r="B11459" s="106"/>
      <c r="C11459" s="106"/>
      <c r="D11459" s="139"/>
      <c r="E11459" s="140"/>
      <c r="F11459" s="140"/>
      <c r="G11459" s="140"/>
      <c r="M11459" s="140"/>
      <c r="N11459" s="167"/>
      <c r="O11459" s="167"/>
      <c r="P11459" s="142"/>
      <c r="Q11459" s="142"/>
      <c r="R11459" s="142"/>
      <c r="S11459" s="139"/>
    </row>
    <row r="11460" spans="2:19" ht="15.75" customHeight="1" x14ac:dyDescent="0.25">
      <c r="B11460" s="106"/>
      <c r="C11460" s="106"/>
      <c r="D11460" s="139"/>
      <c r="E11460" s="140"/>
      <c r="F11460" s="140"/>
      <c r="G11460" s="140"/>
      <c r="M11460" s="140"/>
      <c r="N11460" s="167"/>
      <c r="O11460" s="167"/>
      <c r="P11460" s="142"/>
      <c r="Q11460" s="142"/>
      <c r="R11460" s="142"/>
      <c r="S11460" s="139"/>
    </row>
    <row r="11461" spans="2:19" ht="15.75" customHeight="1" x14ac:dyDescent="0.25">
      <c r="B11461" s="106"/>
      <c r="C11461" s="106"/>
      <c r="D11461" s="139"/>
      <c r="E11461" s="140"/>
      <c r="F11461" s="140"/>
      <c r="G11461" s="140"/>
      <c r="M11461" s="140"/>
      <c r="N11461" s="167"/>
      <c r="O11461" s="167"/>
      <c r="P11461" s="142"/>
      <c r="Q11461" s="142"/>
      <c r="R11461" s="142"/>
      <c r="S11461" s="139"/>
    </row>
    <row r="11462" spans="2:19" ht="15.75" customHeight="1" x14ac:dyDescent="0.25">
      <c r="B11462" s="106"/>
      <c r="C11462" s="106"/>
      <c r="D11462" s="139"/>
      <c r="E11462" s="140"/>
      <c r="F11462" s="140"/>
      <c r="G11462" s="140"/>
      <c r="M11462" s="140"/>
      <c r="N11462" s="167"/>
      <c r="O11462" s="167"/>
      <c r="P11462" s="142"/>
      <c r="Q11462" s="142"/>
      <c r="R11462" s="142"/>
      <c r="S11462" s="139"/>
    </row>
    <row r="11463" spans="2:19" ht="15.75" customHeight="1" x14ac:dyDescent="0.25">
      <c r="B11463" s="106"/>
      <c r="C11463" s="106"/>
      <c r="D11463" s="139"/>
      <c r="E11463" s="140"/>
      <c r="F11463" s="140"/>
      <c r="G11463" s="140"/>
      <c r="M11463" s="140"/>
      <c r="N11463" s="167"/>
      <c r="O11463" s="167"/>
      <c r="P11463" s="142"/>
      <c r="Q11463" s="142"/>
      <c r="R11463" s="142"/>
      <c r="S11463" s="139"/>
    </row>
    <row r="11464" spans="2:19" ht="15.75" customHeight="1" x14ac:dyDescent="0.25">
      <c r="B11464" s="106"/>
      <c r="C11464" s="106"/>
      <c r="D11464" s="139"/>
      <c r="E11464" s="140"/>
      <c r="F11464" s="140"/>
      <c r="G11464" s="140"/>
      <c r="M11464" s="140"/>
      <c r="N11464" s="167"/>
      <c r="O11464" s="167"/>
      <c r="P11464" s="142"/>
      <c r="Q11464" s="142"/>
      <c r="R11464" s="142"/>
      <c r="S11464" s="139"/>
    </row>
    <row r="11465" spans="2:19" ht="15.75" customHeight="1" x14ac:dyDescent="0.25">
      <c r="B11465" s="106"/>
      <c r="C11465" s="106"/>
      <c r="D11465" s="139"/>
      <c r="E11465" s="140"/>
      <c r="F11465" s="140"/>
      <c r="G11465" s="140"/>
      <c r="M11465" s="140"/>
      <c r="N11465" s="167"/>
      <c r="O11465" s="167"/>
      <c r="P11465" s="142"/>
      <c r="Q11465" s="142"/>
      <c r="R11465" s="142"/>
      <c r="S11465" s="139"/>
    </row>
    <row r="11466" spans="2:19" ht="15.75" customHeight="1" x14ac:dyDescent="0.25">
      <c r="B11466" s="106"/>
      <c r="C11466" s="106"/>
      <c r="D11466" s="139"/>
      <c r="E11466" s="140"/>
      <c r="F11466" s="140"/>
      <c r="G11466" s="140"/>
      <c r="M11466" s="140"/>
      <c r="N11466" s="167"/>
      <c r="O11466" s="167"/>
      <c r="P11466" s="142"/>
      <c r="Q11466" s="142"/>
      <c r="R11466" s="142"/>
      <c r="S11466" s="139"/>
    </row>
    <row r="11467" spans="2:19" ht="15.75" customHeight="1" x14ac:dyDescent="0.25">
      <c r="B11467" s="106"/>
      <c r="C11467" s="106"/>
      <c r="D11467" s="139"/>
      <c r="E11467" s="140"/>
      <c r="F11467" s="140"/>
      <c r="G11467" s="140"/>
      <c r="M11467" s="140"/>
      <c r="N11467" s="167"/>
      <c r="O11467" s="167"/>
      <c r="P11467" s="142"/>
      <c r="Q11467" s="142"/>
      <c r="R11467" s="142"/>
      <c r="S11467" s="139"/>
    </row>
    <row r="11468" spans="2:19" ht="15.75" customHeight="1" x14ac:dyDescent="0.25">
      <c r="B11468" s="106"/>
      <c r="C11468" s="106"/>
      <c r="D11468" s="139"/>
      <c r="E11468" s="140"/>
      <c r="F11468" s="140"/>
      <c r="G11468" s="140"/>
      <c r="M11468" s="140"/>
      <c r="N11468" s="167"/>
      <c r="O11468" s="167"/>
      <c r="P11468" s="142"/>
      <c r="Q11468" s="142"/>
      <c r="R11468" s="142"/>
      <c r="S11468" s="139"/>
    </row>
    <row r="11469" spans="2:19" ht="15.75" customHeight="1" x14ac:dyDescent="0.25">
      <c r="B11469" s="106"/>
      <c r="C11469" s="106"/>
      <c r="D11469" s="139"/>
      <c r="E11469" s="140"/>
      <c r="F11469" s="140"/>
      <c r="G11469" s="140"/>
      <c r="M11469" s="140"/>
      <c r="N11469" s="167"/>
      <c r="O11469" s="167"/>
      <c r="P11469" s="142"/>
      <c r="Q11469" s="142"/>
      <c r="R11469" s="142"/>
      <c r="S11469" s="139"/>
    </row>
    <row r="11470" spans="2:19" ht="15.75" customHeight="1" x14ac:dyDescent="0.25">
      <c r="B11470" s="106"/>
      <c r="C11470" s="106"/>
      <c r="D11470" s="139"/>
      <c r="E11470" s="140"/>
      <c r="F11470" s="140"/>
      <c r="G11470" s="140"/>
      <c r="M11470" s="140"/>
      <c r="N11470" s="167"/>
      <c r="O11470" s="167"/>
      <c r="P11470" s="142"/>
      <c r="Q11470" s="142"/>
      <c r="R11470" s="142"/>
      <c r="S11470" s="139"/>
    </row>
    <row r="11471" spans="2:19" ht="15.75" customHeight="1" x14ac:dyDescent="0.25">
      <c r="B11471" s="106"/>
      <c r="C11471" s="106"/>
      <c r="D11471" s="139"/>
      <c r="E11471" s="140"/>
      <c r="F11471" s="140"/>
      <c r="G11471" s="140"/>
      <c r="M11471" s="140"/>
      <c r="N11471" s="167"/>
      <c r="O11471" s="167"/>
      <c r="P11471" s="142"/>
      <c r="Q11471" s="142"/>
      <c r="R11471" s="142"/>
      <c r="S11471" s="139"/>
    </row>
    <row r="11472" spans="2:19" ht="15.75" customHeight="1" x14ac:dyDescent="0.25">
      <c r="B11472" s="106"/>
      <c r="C11472" s="106"/>
      <c r="D11472" s="139"/>
      <c r="E11472" s="140"/>
      <c r="F11472" s="140"/>
      <c r="G11472" s="140"/>
      <c r="M11472" s="140"/>
      <c r="N11472" s="167"/>
      <c r="O11472" s="167"/>
      <c r="P11472" s="142"/>
      <c r="Q11472" s="142"/>
      <c r="R11472" s="142"/>
      <c r="S11472" s="139"/>
    </row>
    <row r="11473" spans="2:19" ht="15.75" customHeight="1" x14ac:dyDescent="0.25">
      <c r="B11473" s="106"/>
      <c r="C11473" s="106"/>
      <c r="D11473" s="139"/>
      <c r="E11473" s="140"/>
      <c r="F11473" s="140"/>
      <c r="G11473" s="140"/>
      <c r="M11473" s="140"/>
      <c r="N11473" s="167"/>
      <c r="O11473" s="167"/>
      <c r="P11473" s="142"/>
      <c r="Q11473" s="142"/>
      <c r="R11473" s="142"/>
      <c r="S11473" s="139"/>
    </row>
    <row r="11474" spans="2:19" ht="15.75" customHeight="1" x14ac:dyDescent="0.25">
      <c r="B11474" s="106"/>
      <c r="C11474" s="106"/>
      <c r="D11474" s="139"/>
      <c r="E11474" s="140"/>
      <c r="F11474" s="140"/>
      <c r="G11474" s="140"/>
      <c r="M11474" s="140"/>
      <c r="N11474" s="167"/>
      <c r="O11474" s="167"/>
      <c r="P11474" s="142"/>
      <c r="Q11474" s="142"/>
      <c r="R11474" s="142"/>
      <c r="S11474" s="139"/>
    </row>
    <row r="11475" spans="2:19" ht="15.75" customHeight="1" x14ac:dyDescent="0.25">
      <c r="B11475" s="106"/>
      <c r="C11475" s="106"/>
      <c r="D11475" s="139"/>
      <c r="E11475" s="140"/>
      <c r="F11475" s="140"/>
      <c r="G11475" s="140"/>
      <c r="M11475" s="140"/>
      <c r="N11475" s="167"/>
      <c r="O11475" s="167"/>
      <c r="P11475" s="142"/>
      <c r="Q11475" s="142"/>
      <c r="R11475" s="142"/>
      <c r="S11475" s="139"/>
    </row>
    <row r="11476" spans="2:19" ht="15.75" customHeight="1" x14ac:dyDescent="0.25">
      <c r="B11476" s="106"/>
      <c r="C11476" s="106"/>
      <c r="D11476" s="139"/>
      <c r="E11476" s="140"/>
      <c r="F11476" s="140"/>
      <c r="G11476" s="140"/>
      <c r="M11476" s="140"/>
      <c r="N11476" s="167"/>
      <c r="O11476" s="167"/>
      <c r="P11476" s="142"/>
      <c r="Q11476" s="142"/>
      <c r="R11476" s="142"/>
      <c r="S11476" s="139"/>
    </row>
    <row r="11477" spans="2:19" ht="15.75" customHeight="1" x14ac:dyDescent="0.25">
      <c r="B11477" s="106"/>
      <c r="C11477" s="106"/>
      <c r="D11477" s="139"/>
      <c r="E11477" s="140"/>
      <c r="F11477" s="140"/>
      <c r="G11477" s="140"/>
      <c r="M11477" s="140"/>
      <c r="N11477" s="167"/>
      <c r="O11477" s="167"/>
      <c r="P11477" s="142"/>
      <c r="Q11477" s="142"/>
      <c r="R11477" s="142"/>
      <c r="S11477" s="139"/>
    </row>
    <row r="11478" spans="2:19" ht="15.75" customHeight="1" x14ac:dyDescent="0.25">
      <c r="B11478" s="106"/>
      <c r="C11478" s="106"/>
      <c r="D11478" s="139"/>
      <c r="E11478" s="140"/>
      <c r="F11478" s="140"/>
      <c r="G11478" s="140"/>
      <c r="M11478" s="140"/>
      <c r="N11478" s="167"/>
      <c r="O11478" s="167"/>
      <c r="P11478" s="142"/>
      <c r="Q11478" s="142"/>
      <c r="R11478" s="142"/>
      <c r="S11478" s="139"/>
    </row>
    <row r="11479" spans="2:19" ht="15.75" customHeight="1" x14ac:dyDescent="0.25">
      <c r="B11479" s="106"/>
      <c r="C11479" s="106"/>
      <c r="D11479" s="139"/>
      <c r="E11479" s="140"/>
      <c r="F11479" s="140"/>
      <c r="G11479" s="140"/>
      <c r="M11479" s="140"/>
      <c r="N11479" s="167"/>
      <c r="O11479" s="167"/>
      <c r="P11479" s="142"/>
      <c r="Q11479" s="142"/>
      <c r="R11479" s="142"/>
      <c r="S11479" s="139"/>
    </row>
    <row r="11480" spans="2:19" ht="15.75" customHeight="1" x14ac:dyDescent="0.25">
      <c r="B11480" s="106"/>
      <c r="C11480" s="106"/>
      <c r="D11480" s="139"/>
      <c r="E11480" s="140"/>
      <c r="F11480" s="140"/>
      <c r="G11480" s="140"/>
      <c r="M11480" s="140"/>
      <c r="N11480" s="167"/>
      <c r="O11480" s="167"/>
      <c r="P11480" s="142"/>
      <c r="Q11480" s="142"/>
      <c r="R11480" s="142"/>
      <c r="S11480" s="139"/>
    </row>
    <row r="11481" spans="2:19" ht="15.75" customHeight="1" x14ac:dyDescent="0.25">
      <c r="B11481" s="106"/>
      <c r="C11481" s="106"/>
      <c r="D11481" s="139"/>
      <c r="E11481" s="140"/>
      <c r="F11481" s="140"/>
      <c r="G11481" s="140"/>
      <c r="M11481" s="140"/>
      <c r="N11481" s="167"/>
      <c r="O11481" s="167"/>
      <c r="P11481" s="142"/>
      <c r="Q11481" s="142"/>
      <c r="R11481" s="142"/>
      <c r="S11481" s="139"/>
    </row>
    <row r="11482" spans="2:19" ht="15.75" customHeight="1" x14ac:dyDescent="0.25">
      <c r="B11482" s="106"/>
      <c r="C11482" s="106"/>
      <c r="D11482" s="139"/>
      <c r="E11482" s="140"/>
      <c r="F11482" s="140"/>
      <c r="G11482" s="140"/>
      <c r="M11482" s="140"/>
      <c r="N11482" s="167"/>
      <c r="O11482" s="167"/>
      <c r="P11482" s="142"/>
      <c r="Q11482" s="142"/>
      <c r="R11482" s="142"/>
      <c r="S11482" s="139"/>
    </row>
    <row r="11483" spans="2:19" ht="15.75" customHeight="1" x14ac:dyDescent="0.25">
      <c r="B11483" s="106"/>
      <c r="C11483" s="106"/>
      <c r="D11483" s="139"/>
      <c r="E11483" s="140"/>
      <c r="F11483" s="140"/>
      <c r="G11483" s="140"/>
      <c r="M11483" s="140"/>
      <c r="N11483" s="167"/>
      <c r="O11483" s="167"/>
      <c r="P11483" s="142"/>
      <c r="Q11483" s="142"/>
      <c r="R11483" s="142"/>
      <c r="S11483" s="139"/>
    </row>
    <row r="11484" spans="2:19" ht="15.75" customHeight="1" x14ac:dyDescent="0.25">
      <c r="B11484" s="106"/>
      <c r="C11484" s="106"/>
      <c r="D11484" s="139"/>
      <c r="E11484" s="140"/>
      <c r="F11484" s="140"/>
      <c r="G11484" s="140"/>
      <c r="M11484" s="140"/>
      <c r="N11484" s="167"/>
      <c r="O11484" s="167"/>
      <c r="P11484" s="142"/>
      <c r="Q11484" s="142"/>
      <c r="R11484" s="142"/>
      <c r="S11484" s="139"/>
    </row>
    <row r="11485" spans="2:19" ht="15.75" customHeight="1" x14ac:dyDescent="0.25">
      <c r="B11485" s="106"/>
      <c r="C11485" s="106"/>
      <c r="D11485" s="139"/>
      <c r="E11485" s="140"/>
      <c r="F11485" s="140"/>
      <c r="G11485" s="140"/>
      <c r="M11485" s="140"/>
      <c r="N11485" s="167"/>
      <c r="O11485" s="167"/>
      <c r="P11485" s="142"/>
      <c r="Q11485" s="142"/>
      <c r="R11485" s="142"/>
      <c r="S11485" s="139"/>
    </row>
    <row r="11486" spans="2:19" ht="15.75" customHeight="1" x14ac:dyDescent="0.25">
      <c r="B11486" s="106"/>
      <c r="C11486" s="106"/>
      <c r="D11486" s="139"/>
      <c r="E11486" s="140"/>
      <c r="F11486" s="140"/>
      <c r="G11486" s="140"/>
      <c r="M11486" s="140"/>
      <c r="N11486" s="167"/>
      <c r="O11486" s="167"/>
      <c r="P11486" s="142"/>
      <c r="Q11486" s="142"/>
      <c r="R11486" s="142"/>
      <c r="S11486" s="139"/>
    </row>
    <row r="11487" spans="2:19" ht="15.75" customHeight="1" x14ac:dyDescent="0.25">
      <c r="B11487" s="106"/>
      <c r="C11487" s="106"/>
      <c r="D11487" s="139"/>
      <c r="E11487" s="140"/>
      <c r="F11487" s="140"/>
      <c r="G11487" s="140"/>
      <c r="M11487" s="140"/>
      <c r="N11487" s="167"/>
      <c r="O11487" s="167"/>
      <c r="P11487" s="142"/>
      <c r="Q11487" s="142"/>
      <c r="R11487" s="142"/>
      <c r="S11487" s="139"/>
    </row>
    <row r="11488" spans="2:19" ht="15.75" customHeight="1" x14ac:dyDescent="0.25">
      <c r="B11488" s="106"/>
      <c r="C11488" s="106"/>
      <c r="D11488" s="139"/>
      <c r="E11488" s="140"/>
      <c r="F11488" s="140"/>
      <c r="G11488" s="140"/>
      <c r="M11488" s="140"/>
      <c r="N11488" s="167"/>
      <c r="O11488" s="167"/>
      <c r="P11488" s="142"/>
      <c r="Q11488" s="142"/>
      <c r="R11488" s="142"/>
      <c r="S11488" s="139"/>
    </row>
    <row r="11489" spans="2:19" ht="15.75" customHeight="1" x14ac:dyDescent="0.25">
      <c r="B11489" s="106"/>
      <c r="C11489" s="106"/>
      <c r="D11489" s="139"/>
      <c r="E11489" s="140"/>
      <c r="F11489" s="140"/>
      <c r="G11489" s="140"/>
      <c r="M11489" s="140"/>
      <c r="N11489" s="167"/>
      <c r="O11489" s="167"/>
      <c r="P11489" s="142"/>
      <c r="Q11489" s="142"/>
      <c r="R11489" s="142"/>
      <c r="S11489" s="139"/>
    </row>
    <row r="11490" spans="2:19" ht="15.75" customHeight="1" x14ac:dyDescent="0.25">
      <c r="B11490" s="106"/>
      <c r="C11490" s="106"/>
      <c r="D11490" s="139"/>
      <c r="E11490" s="140"/>
      <c r="F11490" s="140"/>
      <c r="G11490" s="140"/>
      <c r="M11490" s="140"/>
      <c r="N11490" s="167"/>
      <c r="O11490" s="167"/>
      <c r="P11490" s="142"/>
      <c r="Q11490" s="142"/>
      <c r="R11490" s="142"/>
      <c r="S11490" s="139"/>
    </row>
    <row r="11491" spans="2:19" ht="15.75" customHeight="1" x14ac:dyDescent="0.25">
      <c r="B11491" s="106"/>
      <c r="C11491" s="106"/>
      <c r="D11491" s="139"/>
      <c r="E11491" s="140"/>
      <c r="F11491" s="140"/>
      <c r="G11491" s="140"/>
      <c r="M11491" s="140"/>
      <c r="N11491" s="167"/>
      <c r="O11491" s="167"/>
      <c r="P11491" s="142"/>
      <c r="Q11491" s="142"/>
      <c r="R11491" s="142"/>
      <c r="S11491" s="139"/>
    </row>
    <row r="11492" spans="2:19" ht="15.75" customHeight="1" x14ac:dyDescent="0.25">
      <c r="B11492" s="106"/>
      <c r="C11492" s="106"/>
      <c r="D11492" s="139"/>
      <c r="E11492" s="140"/>
      <c r="F11492" s="140"/>
      <c r="G11492" s="140"/>
      <c r="M11492" s="140"/>
      <c r="N11492" s="167"/>
      <c r="O11492" s="167"/>
      <c r="P11492" s="142"/>
      <c r="Q11492" s="142"/>
      <c r="R11492" s="142"/>
      <c r="S11492" s="139"/>
    </row>
    <row r="11493" spans="2:19" ht="15.75" customHeight="1" x14ac:dyDescent="0.25">
      <c r="B11493" s="106"/>
      <c r="C11493" s="106"/>
      <c r="D11493" s="139"/>
      <c r="E11493" s="140"/>
      <c r="F11493" s="140"/>
      <c r="G11493" s="140"/>
      <c r="M11493" s="140"/>
      <c r="N11493" s="167"/>
      <c r="O11493" s="167"/>
      <c r="P11493" s="142"/>
      <c r="Q11493" s="142"/>
      <c r="R11493" s="142"/>
      <c r="S11493" s="139"/>
    </row>
    <row r="11494" spans="2:19" ht="15.75" customHeight="1" x14ac:dyDescent="0.25">
      <c r="B11494" s="106"/>
      <c r="C11494" s="106"/>
      <c r="D11494" s="139"/>
      <c r="E11494" s="140"/>
      <c r="F11494" s="140"/>
      <c r="G11494" s="140"/>
      <c r="M11494" s="140"/>
      <c r="N11494" s="167"/>
      <c r="O11494" s="167"/>
      <c r="P11494" s="142"/>
      <c r="Q11494" s="142"/>
      <c r="R11494" s="142"/>
      <c r="S11494" s="139"/>
    </row>
    <row r="11495" spans="2:19" ht="15.75" customHeight="1" x14ac:dyDescent="0.25">
      <c r="B11495" s="106"/>
      <c r="C11495" s="106"/>
      <c r="D11495" s="139"/>
      <c r="E11495" s="140"/>
      <c r="F11495" s="140"/>
      <c r="G11495" s="140"/>
      <c r="M11495" s="140"/>
      <c r="N11495" s="167"/>
      <c r="O11495" s="167"/>
      <c r="P11495" s="142"/>
      <c r="Q11495" s="142"/>
      <c r="R11495" s="142"/>
      <c r="S11495" s="139"/>
    </row>
    <row r="11496" spans="2:19" ht="15.75" customHeight="1" x14ac:dyDescent="0.25">
      <c r="B11496" s="106"/>
      <c r="C11496" s="106"/>
      <c r="D11496" s="139"/>
      <c r="E11496" s="140"/>
      <c r="F11496" s="140"/>
      <c r="G11496" s="140"/>
      <c r="M11496" s="140"/>
      <c r="N11496" s="167"/>
      <c r="O11496" s="167"/>
      <c r="P11496" s="142"/>
      <c r="Q11496" s="142"/>
      <c r="R11496" s="142"/>
      <c r="S11496" s="139"/>
    </row>
    <row r="11497" spans="2:19" ht="15.75" customHeight="1" x14ac:dyDescent="0.25">
      <c r="B11497" s="106"/>
      <c r="C11497" s="106"/>
      <c r="D11497" s="139"/>
      <c r="E11497" s="140"/>
      <c r="F11497" s="140"/>
      <c r="G11497" s="140"/>
      <c r="M11497" s="140"/>
      <c r="N11497" s="167"/>
      <c r="O11497" s="167"/>
      <c r="P11497" s="142"/>
      <c r="Q11497" s="142"/>
      <c r="R11497" s="142"/>
      <c r="S11497" s="139"/>
    </row>
    <row r="11498" spans="2:19" ht="15.75" customHeight="1" x14ac:dyDescent="0.25">
      <c r="B11498" s="106"/>
      <c r="C11498" s="106"/>
      <c r="D11498" s="139"/>
      <c r="E11498" s="140"/>
      <c r="F11498" s="140"/>
      <c r="G11498" s="140"/>
      <c r="M11498" s="140"/>
      <c r="N11498" s="167"/>
      <c r="O11498" s="167"/>
      <c r="P11498" s="142"/>
      <c r="Q11498" s="142"/>
      <c r="R11498" s="142"/>
      <c r="S11498" s="139"/>
    </row>
    <row r="11499" spans="2:19" ht="15.75" customHeight="1" x14ac:dyDescent="0.25">
      <c r="B11499" s="106"/>
      <c r="C11499" s="106"/>
      <c r="D11499" s="139"/>
      <c r="E11499" s="140"/>
      <c r="F11499" s="140"/>
      <c r="G11499" s="140"/>
      <c r="M11499" s="140"/>
      <c r="N11499" s="167"/>
      <c r="O11499" s="167"/>
      <c r="P11499" s="142"/>
      <c r="Q11499" s="142"/>
      <c r="R11499" s="142"/>
      <c r="S11499" s="139"/>
    </row>
    <row r="11500" spans="2:19" ht="15.75" customHeight="1" x14ac:dyDescent="0.25">
      <c r="B11500" s="106"/>
      <c r="C11500" s="106"/>
      <c r="D11500" s="139"/>
      <c r="E11500" s="140"/>
      <c r="F11500" s="140"/>
      <c r="G11500" s="140"/>
      <c r="M11500" s="140"/>
      <c r="N11500" s="167"/>
      <c r="O11500" s="167"/>
      <c r="P11500" s="142"/>
      <c r="Q11500" s="142"/>
      <c r="R11500" s="142"/>
      <c r="S11500" s="139"/>
    </row>
    <row r="11501" spans="2:19" ht="15.75" customHeight="1" x14ac:dyDescent="0.25">
      <c r="B11501" s="106"/>
      <c r="C11501" s="106"/>
      <c r="D11501" s="139"/>
      <c r="E11501" s="140"/>
      <c r="F11501" s="140"/>
      <c r="G11501" s="140"/>
      <c r="M11501" s="140"/>
      <c r="N11501" s="167"/>
      <c r="O11501" s="167"/>
      <c r="P11501" s="142"/>
      <c r="Q11501" s="142"/>
      <c r="R11501" s="142"/>
      <c r="S11501" s="139"/>
    </row>
    <row r="11502" spans="2:19" ht="15.75" customHeight="1" x14ac:dyDescent="0.25">
      <c r="B11502" s="106"/>
      <c r="C11502" s="106"/>
      <c r="D11502" s="139"/>
      <c r="E11502" s="140"/>
      <c r="F11502" s="140"/>
      <c r="G11502" s="140"/>
      <c r="M11502" s="140"/>
      <c r="N11502" s="167"/>
      <c r="O11502" s="167"/>
      <c r="P11502" s="142"/>
      <c r="Q11502" s="142"/>
      <c r="R11502" s="142"/>
      <c r="S11502" s="139"/>
    </row>
    <row r="11503" spans="2:19" ht="15.75" customHeight="1" x14ac:dyDescent="0.25">
      <c r="B11503" s="106"/>
      <c r="C11503" s="106"/>
      <c r="D11503" s="139"/>
      <c r="E11503" s="140"/>
      <c r="F11503" s="140"/>
      <c r="G11503" s="140"/>
      <c r="M11503" s="140"/>
      <c r="N11503" s="167"/>
      <c r="O11503" s="167"/>
      <c r="P11503" s="142"/>
      <c r="Q11503" s="142"/>
      <c r="R11503" s="142"/>
      <c r="S11503" s="139"/>
    </row>
    <row r="11504" spans="2:19" ht="15.75" customHeight="1" x14ac:dyDescent="0.25">
      <c r="B11504" s="106"/>
      <c r="C11504" s="106"/>
      <c r="D11504" s="139"/>
      <c r="E11504" s="140"/>
      <c r="F11504" s="140"/>
      <c r="G11504" s="140"/>
      <c r="M11504" s="140"/>
      <c r="N11504" s="167"/>
      <c r="O11504" s="167"/>
      <c r="P11504" s="142"/>
      <c r="Q11504" s="142"/>
      <c r="R11504" s="142"/>
      <c r="S11504" s="139"/>
    </row>
    <row r="11505" spans="2:19" ht="15.75" customHeight="1" x14ac:dyDescent="0.25">
      <c r="B11505" s="106"/>
      <c r="C11505" s="106"/>
      <c r="D11505" s="139"/>
      <c r="E11505" s="140"/>
      <c r="F11505" s="140"/>
      <c r="G11505" s="140"/>
      <c r="M11505" s="140"/>
      <c r="N11505" s="167"/>
      <c r="O11505" s="167"/>
      <c r="P11505" s="142"/>
      <c r="Q11505" s="142"/>
      <c r="R11505" s="142"/>
      <c r="S11505" s="139"/>
    </row>
    <row r="11506" spans="2:19" ht="15.75" customHeight="1" x14ac:dyDescent="0.25">
      <c r="B11506" s="106"/>
      <c r="C11506" s="106"/>
      <c r="D11506" s="139"/>
      <c r="E11506" s="140"/>
      <c r="F11506" s="140"/>
      <c r="G11506" s="140"/>
      <c r="M11506" s="140"/>
      <c r="N11506" s="167"/>
      <c r="O11506" s="167"/>
      <c r="P11506" s="142"/>
      <c r="Q11506" s="142"/>
      <c r="R11506" s="142"/>
      <c r="S11506" s="139"/>
    </row>
    <row r="11507" spans="2:19" ht="15.75" customHeight="1" x14ac:dyDescent="0.25">
      <c r="B11507" s="106"/>
      <c r="C11507" s="106"/>
      <c r="D11507" s="139"/>
      <c r="E11507" s="140"/>
      <c r="F11507" s="140"/>
      <c r="G11507" s="140"/>
      <c r="M11507" s="140"/>
      <c r="N11507" s="167"/>
      <c r="O11507" s="167"/>
      <c r="P11507" s="142"/>
      <c r="Q11507" s="142"/>
      <c r="R11507" s="142"/>
      <c r="S11507" s="139"/>
    </row>
    <row r="11508" spans="2:19" ht="15.75" customHeight="1" x14ac:dyDescent="0.25">
      <c r="B11508" s="106"/>
      <c r="C11508" s="106"/>
      <c r="D11508" s="139"/>
      <c r="E11508" s="140"/>
      <c r="F11508" s="140"/>
      <c r="G11508" s="140"/>
      <c r="M11508" s="140"/>
      <c r="N11508" s="167"/>
      <c r="O11508" s="167"/>
      <c r="P11508" s="142"/>
      <c r="Q11508" s="142"/>
      <c r="R11508" s="142"/>
      <c r="S11508" s="139"/>
    </row>
    <row r="11509" spans="2:19" ht="15.75" customHeight="1" x14ac:dyDescent="0.25">
      <c r="B11509" s="106"/>
      <c r="C11509" s="106"/>
      <c r="D11509" s="139"/>
      <c r="E11509" s="140"/>
      <c r="F11509" s="140"/>
      <c r="G11509" s="140"/>
      <c r="M11509" s="140"/>
      <c r="N11509" s="167"/>
      <c r="O11509" s="167"/>
      <c r="P11509" s="142"/>
      <c r="Q11509" s="142"/>
      <c r="R11509" s="142"/>
      <c r="S11509" s="139"/>
    </row>
    <row r="11510" spans="2:19" ht="15.75" customHeight="1" x14ac:dyDescent="0.25">
      <c r="B11510" s="106"/>
      <c r="C11510" s="106"/>
      <c r="D11510" s="139"/>
      <c r="E11510" s="140"/>
      <c r="F11510" s="140"/>
      <c r="G11510" s="140"/>
      <c r="M11510" s="140"/>
      <c r="N11510" s="167"/>
      <c r="O11510" s="167"/>
      <c r="P11510" s="142"/>
      <c r="Q11510" s="142"/>
      <c r="R11510" s="142"/>
      <c r="S11510" s="139"/>
    </row>
    <row r="11511" spans="2:19" ht="15.75" customHeight="1" x14ac:dyDescent="0.25">
      <c r="B11511" s="106"/>
      <c r="C11511" s="106"/>
      <c r="D11511" s="139"/>
      <c r="E11511" s="140"/>
      <c r="F11511" s="140"/>
      <c r="G11511" s="140"/>
      <c r="M11511" s="140"/>
      <c r="N11511" s="167"/>
      <c r="O11511" s="167"/>
      <c r="P11511" s="142"/>
      <c r="Q11511" s="142"/>
      <c r="R11511" s="142"/>
      <c r="S11511" s="139"/>
    </row>
    <row r="11512" spans="2:19" ht="15.75" customHeight="1" x14ac:dyDescent="0.25">
      <c r="B11512" s="106"/>
      <c r="C11512" s="106"/>
      <c r="D11512" s="139"/>
      <c r="E11512" s="140"/>
      <c r="F11512" s="140"/>
      <c r="G11512" s="140"/>
      <c r="M11512" s="140"/>
      <c r="N11512" s="167"/>
      <c r="O11512" s="167"/>
      <c r="P11512" s="142"/>
      <c r="Q11512" s="142"/>
      <c r="R11512" s="142"/>
      <c r="S11512" s="139"/>
    </row>
    <row r="11513" spans="2:19" ht="15.75" customHeight="1" x14ac:dyDescent="0.25">
      <c r="B11513" s="106"/>
      <c r="C11513" s="106"/>
      <c r="D11513" s="139"/>
      <c r="E11513" s="140"/>
      <c r="F11513" s="140"/>
      <c r="G11513" s="140"/>
      <c r="M11513" s="140"/>
      <c r="N11513" s="167"/>
      <c r="O11513" s="167"/>
      <c r="P11513" s="142"/>
      <c r="Q11513" s="142"/>
      <c r="R11513" s="142"/>
      <c r="S11513" s="139"/>
    </row>
    <row r="11514" spans="2:19" ht="15.75" customHeight="1" x14ac:dyDescent="0.25">
      <c r="B11514" s="106"/>
      <c r="C11514" s="106"/>
      <c r="D11514" s="139"/>
      <c r="E11514" s="140"/>
      <c r="F11514" s="140"/>
      <c r="G11514" s="140"/>
      <c r="M11514" s="140"/>
      <c r="N11514" s="167"/>
      <c r="O11514" s="167"/>
      <c r="P11514" s="142"/>
      <c r="Q11514" s="142"/>
      <c r="R11514" s="142"/>
      <c r="S11514" s="139"/>
    </row>
    <row r="11515" spans="2:19" ht="15.75" customHeight="1" x14ac:dyDescent="0.25">
      <c r="B11515" s="106"/>
      <c r="C11515" s="106"/>
      <c r="D11515" s="139"/>
      <c r="E11515" s="140"/>
      <c r="F11515" s="140"/>
      <c r="G11515" s="140"/>
      <c r="M11515" s="140"/>
      <c r="N11515" s="167"/>
      <c r="O11515" s="167"/>
      <c r="P11515" s="142"/>
      <c r="Q11515" s="142"/>
      <c r="R11515" s="142"/>
      <c r="S11515" s="139"/>
    </row>
    <row r="11516" spans="2:19" ht="15.75" customHeight="1" x14ac:dyDescent="0.25">
      <c r="B11516" s="106"/>
      <c r="C11516" s="106"/>
      <c r="D11516" s="139"/>
      <c r="E11516" s="140"/>
      <c r="F11516" s="140"/>
      <c r="G11516" s="140"/>
      <c r="M11516" s="140"/>
      <c r="N11516" s="167"/>
      <c r="O11516" s="167"/>
      <c r="P11516" s="142"/>
      <c r="Q11516" s="142"/>
      <c r="R11516" s="142"/>
      <c r="S11516" s="139"/>
    </row>
    <row r="11517" spans="2:19" ht="15.75" customHeight="1" x14ac:dyDescent="0.25">
      <c r="B11517" s="106"/>
      <c r="C11517" s="106"/>
      <c r="D11517" s="139"/>
      <c r="E11517" s="140"/>
      <c r="F11517" s="140"/>
      <c r="G11517" s="140"/>
      <c r="M11517" s="140"/>
      <c r="N11517" s="167"/>
      <c r="O11517" s="167"/>
      <c r="P11517" s="142"/>
      <c r="Q11517" s="142"/>
      <c r="R11517" s="142"/>
      <c r="S11517" s="139"/>
    </row>
    <row r="11518" spans="2:19" ht="15.75" customHeight="1" x14ac:dyDescent="0.25">
      <c r="B11518" s="106"/>
      <c r="C11518" s="106"/>
      <c r="D11518" s="139"/>
      <c r="E11518" s="140"/>
      <c r="F11518" s="140"/>
      <c r="G11518" s="140"/>
      <c r="M11518" s="140"/>
      <c r="N11518" s="167"/>
      <c r="O11518" s="167"/>
      <c r="P11518" s="142"/>
      <c r="Q11518" s="142"/>
      <c r="R11518" s="142"/>
      <c r="S11518" s="139"/>
    </row>
    <row r="11519" spans="2:19" ht="15.75" customHeight="1" x14ac:dyDescent="0.25">
      <c r="B11519" s="106"/>
      <c r="C11519" s="106"/>
      <c r="D11519" s="139"/>
      <c r="E11519" s="140"/>
      <c r="F11519" s="140"/>
      <c r="G11519" s="140"/>
      <c r="M11519" s="140"/>
      <c r="N11519" s="167"/>
      <c r="O11519" s="167"/>
      <c r="P11519" s="142"/>
      <c r="Q11519" s="142"/>
      <c r="R11519" s="142"/>
      <c r="S11519" s="139"/>
    </row>
    <row r="11520" spans="2:19" ht="15.75" customHeight="1" x14ac:dyDescent="0.25">
      <c r="B11520" s="106"/>
      <c r="C11520" s="106"/>
      <c r="D11520" s="139"/>
      <c r="E11520" s="140"/>
      <c r="F11520" s="140"/>
      <c r="G11520" s="140"/>
      <c r="M11520" s="140"/>
      <c r="N11520" s="167"/>
      <c r="O11520" s="167"/>
      <c r="P11520" s="142"/>
      <c r="Q11520" s="142"/>
      <c r="R11520" s="142"/>
      <c r="S11520" s="139"/>
    </row>
    <row r="11521" spans="2:19" ht="15.75" customHeight="1" x14ac:dyDescent="0.25">
      <c r="B11521" s="106"/>
      <c r="C11521" s="106"/>
      <c r="D11521" s="139"/>
      <c r="E11521" s="140"/>
      <c r="F11521" s="140"/>
      <c r="G11521" s="140"/>
      <c r="M11521" s="140"/>
      <c r="N11521" s="167"/>
      <c r="O11521" s="167"/>
      <c r="P11521" s="142"/>
      <c r="Q11521" s="142"/>
      <c r="R11521" s="142"/>
      <c r="S11521" s="139"/>
    </row>
    <row r="11522" spans="2:19" ht="15.75" customHeight="1" x14ac:dyDescent="0.25">
      <c r="B11522" s="106"/>
      <c r="C11522" s="106"/>
      <c r="D11522" s="139"/>
      <c r="E11522" s="140"/>
      <c r="F11522" s="140"/>
      <c r="G11522" s="140"/>
      <c r="M11522" s="140"/>
      <c r="N11522" s="167"/>
      <c r="O11522" s="167"/>
      <c r="P11522" s="142"/>
      <c r="Q11522" s="142"/>
      <c r="R11522" s="142"/>
      <c r="S11522" s="139"/>
    </row>
    <row r="11523" spans="2:19" ht="15.75" customHeight="1" x14ac:dyDescent="0.25">
      <c r="B11523" s="106"/>
      <c r="C11523" s="106"/>
      <c r="D11523" s="139"/>
      <c r="E11523" s="140"/>
      <c r="F11523" s="140"/>
      <c r="G11523" s="140"/>
      <c r="M11523" s="140"/>
      <c r="N11523" s="167"/>
      <c r="O11523" s="167"/>
      <c r="P11523" s="142"/>
      <c r="Q11523" s="142"/>
      <c r="R11523" s="142"/>
      <c r="S11523" s="139"/>
    </row>
    <row r="11524" spans="2:19" ht="15.75" customHeight="1" x14ac:dyDescent="0.25">
      <c r="B11524" s="106"/>
      <c r="C11524" s="106"/>
      <c r="D11524" s="139"/>
      <c r="E11524" s="140"/>
      <c r="F11524" s="140"/>
      <c r="G11524" s="140"/>
      <c r="M11524" s="140"/>
      <c r="N11524" s="167"/>
      <c r="O11524" s="167"/>
      <c r="P11524" s="142"/>
      <c r="Q11524" s="142"/>
      <c r="R11524" s="142"/>
      <c r="S11524" s="139"/>
    </row>
    <row r="11525" spans="2:19" ht="15.75" customHeight="1" x14ac:dyDescent="0.25">
      <c r="B11525" s="106"/>
      <c r="C11525" s="106"/>
      <c r="D11525" s="139"/>
      <c r="E11525" s="140"/>
      <c r="F11525" s="140"/>
      <c r="G11525" s="140"/>
      <c r="M11525" s="140"/>
      <c r="N11525" s="167"/>
      <c r="O11525" s="167"/>
      <c r="P11525" s="142"/>
      <c r="Q11525" s="142"/>
      <c r="R11525" s="142"/>
      <c r="S11525" s="139"/>
    </row>
    <row r="11526" spans="2:19" ht="15.75" customHeight="1" x14ac:dyDescent="0.25">
      <c r="B11526" s="106"/>
      <c r="C11526" s="106"/>
      <c r="D11526" s="139"/>
      <c r="E11526" s="140"/>
      <c r="F11526" s="140"/>
      <c r="G11526" s="140"/>
      <c r="M11526" s="140"/>
      <c r="N11526" s="167"/>
      <c r="O11526" s="167"/>
      <c r="P11526" s="142"/>
      <c r="Q11526" s="142"/>
      <c r="R11526" s="142"/>
      <c r="S11526" s="139"/>
    </row>
    <row r="11527" spans="2:19" ht="15.75" customHeight="1" x14ac:dyDescent="0.25">
      <c r="B11527" s="106"/>
      <c r="C11527" s="106"/>
      <c r="D11527" s="139"/>
      <c r="E11527" s="140"/>
      <c r="F11527" s="140"/>
      <c r="G11527" s="140"/>
      <c r="M11527" s="140"/>
      <c r="N11527" s="167"/>
      <c r="O11527" s="167"/>
      <c r="P11527" s="142"/>
      <c r="Q11527" s="142"/>
      <c r="R11527" s="142"/>
      <c r="S11527" s="139"/>
    </row>
    <row r="11528" spans="2:19" ht="15.75" customHeight="1" x14ac:dyDescent="0.25">
      <c r="B11528" s="106"/>
      <c r="C11528" s="106"/>
      <c r="D11528" s="139"/>
      <c r="E11528" s="140"/>
      <c r="F11528" s="140"/>
      <c r="G11528" s="140"/>
      <c r="M11528" s="140"/>
      <c r="N11528" s="167"/>
      <c r="O11528" s="167"/>
      <c r="P11528" s="142"/>
      <c r="Q11528" s="142"/>
      <c r="R11528" s="142"/>
      <c r="S11528" s="139"/>
    </row>
    <row r="11529" spans="2:19" ht="15.75" customHeight="1" x14ac:dyDescent="0.25">
      <c r="B11529" s="106"/>
      <c r="C11529" s="106"/>
      <c r="D11529" s="139"/>
      <c r="E11529" s="140"/>
      <c r="F11529" s="140"/>
      <c r="G11529" s="140"/>
      <c r="M11529" s="140"/>
      <c r="N11529" s="167"/>
      <c r="O11529" s="167"/>
      <c r="P11529" s="142"/>
      <c r="Q11529" s="142"/>
      <c r="R11529" s="142"/>
      <c r="S11529" s="139"/>
    </row>
    <row r="11530" spans="2:19" ht="15.75" customHeight="1" x14ac:dyDescent="0.25">
      <c r="B11530" s="106"/>
      <c r="C11530" s="106"/>
      <c r="D11530" s="139"/>
      <c r="E11530" s="140"/>
      <c r="F11530" s="140"/>
      <c r="G11530" s="140"/>
      <c r="M11530" s="140"/>
      <c r="N11530" s="167"/>
      <c r="O11530" s="167"/>
      <c r="P11530" s="142"/>
      <c r="Q11530" s="142"/>
      <c r="R11530" s="142"/>
      <c r="S11530" s="139"/>
    </row>
    <row r="11531" spans="2:19" ht="15.75" customHeight="1" x14ac:dyDescent="0.25">
      <c r="B11531" s="106"/>
      <c r="C11531" s="106"/>
      <c r="D11531" s="139"/>
      <c r="E11531" s="140"/>
      <c r="F11531" s="140"/>
      <c r="G11531" s="140"/>
      <c r="M11531" s="140"/>
      <c r="N11531" s="167"/>
      <c r="O11531" s="167"/>
      <c r="P11531" s="142"/>
      <c r="Q11531" s="142"/>
      <c r="R11531" s="142"/>
      <c r="S11531" s="139"/>
    </row>
    <row r="11532" spans="2:19" ht="15.75" customHeight="1" x14ac:dyDescent="0.25">
      <c r="B11532" s="106"/>
      <c r="C11532" s="106"/>
      <c r="D11532" s="139"/>
      <c r="E11532" s="140"/>
      <c r="F11532" s="140"/>
      <c r="G11532" s="140"/>
      <c r="M11532" s="140"/>
      <c r="N11532" s="167"/>
      <c r="O11532" s="167"/>
      <c r="P11532" s="142"/>
      <c r="Q11532" s="142"/>
      <c r="R11532" s="142"/>
      <c r="S11532" s="139"/>
    </row>
    <row r="11533" spans="2:19" ht="15.75" customHeight="1" x14ac:dyDescent="0.25">
      <c r="B11533" s="106"/>
      <c r="C11533" s="106"/>
      <c r="D11533" s="139"/>
      <c r="E11533" s="140"/>
      <c r="F11533" s="140"/>
      <c r="G11533" s="140"/>
      <c r="M11533" s="140"/>
      <c r="N11533" s="167"/>
      <c r="O11533" s="167"/>
      <c r="P11533" s="142"/>
      <c r="Q11533" s="142"/>
      <c r="R11533" s="142"/>
      <c r="S11533" s="139"/>
    </row>
    <row r="11534" spans="2:19" ht="15.75" customHeight="1" x14ac:dyDescent="0.25">
      <c r="B11534" s="106"/>
      <c r="C11534" s="106"/>
      <c r="D11534" s="139"/>
      <c r="E11534" s="140"/>
      <c r="F11534" s="140"/>
      <c r="G11534" s="140"/>
      <c r="M11534" s="140"/>
      <c r="N11534" s="167"/>
      <c r="O11534" s="167"/>
      <c r="P11534" s="142"/>
      <c r="Q11534" s="142"/>
      <c r="R11534" s="142"/>
      <c r="S11534" s="139"/>
    </row>
    <row r="11535" spans="2:19" ht="15.75" customHeight="1" x14ac:dyDescent="0.25">
      <c r="B11535" s="106"/>
      <c r="C11535" s="106"/>
      <c r="D11535" s="139"/>
      <c r="E11535" s="140"/>
      <c r="F11535" s="140"/>
      <c r="G11535" s="140"/>
      <c r="M11535" s="140"/>
      <c r="N11535" s="167"/>
      <c r="O11535" s="167"/>
      <c r="P11535" s="142"/>
      <c r="Q11535" s="142"/>
      <c r="R11535" s="142"/>
      <c r="S11535" s="139"/>
    </row>
    <row r="11536" spans="2:19" ht="15.75" customHeight="1" x14ac:dyDescent="0.25">
      <c r="B11536" s="106"/>
      <c r="C11536" s="106"/>
      <c r="D11536" s="139"/>
      <c r="E11536" s="140"/>
      <c r="F11536" s="140"/>
      <c r="G11536" s="140"/>
      <c r="M11536" s="140"/>
      <c r="N11536" s="167"/>
      <c r="O11536" s="167"/>
      <c r="P11536" s="142"/>
      <c r="Q11536" s="142"/>
      <c r="R11536" s="142"/>
      <c r="S11536" s="139"/>
    </row>
    <row r="11537" spans="2:19" ht="15.75" customHeight="1" x14ac:dyDescent="0.25">
      <c r="B11537" s="106"/>
      <c r="C11537" s="106"/>
      <c r="D11537" s="139"/>
      <c r="E11537" s="140"/>
      <c r="F11537" s="140"/>
      <c r="G11537" s="140"/>
      <c r="M11537" s="140"/>
      <c r="N11537" s="167"/>
      <c r="O11537" s="167"/>
      <c r="P11537" s="142"/>
      <c r="Q11537" s="142"/>
      <c r="R11537" s="142"/>
      <c r="S11537" s="139"/>
    </row>
    <row r="11538" spans="2:19" ht="15.75" customHeight="1" x14ac:dyDescent="0.25">
      <c r="B11538" s="106"/>
      <c r="C11538" s="106"/>
      <c r="D11538" s="139"/>
      <c r="E11538" s="140"/>
      <c r="F11538" s="140"/>
      <c r="G11538" s="140"/>
      <c r="M11538" s="140"/>
      <c r="N11538" s="167"/>
      <c r="O11538" s="167"/>
      <c r="P11538" s="142"/>
      <c r="Q11538" s="142"/>
      <c r="R11538" s="142"/>
      <c r="S11538" s="139"/>
    </row>
    <row r="11539" spans="2:19" ht="15.75" customHeight="1" x14ac:dyDescent="0.25">
      <c r="B11539" s="106"/>
      <c r="C11539" s="106"/>
      <c r="D11539" s="139"/>
      <c r="E11539" s="140"/>
      <c r="F11539" s="140"/>
      <c r="G11539" s="140"/>
      <c r="M11539" s="140"/>
      <c r="N11539" s="167"/>
      <c r="O11539" s="167"/>
      <c r="P11539" s="142"/>
      <c r="Q11539" s="142"/>
      <c r="R11539" s="142"/>
      <c r="S11539" s="139"/>
    </row>
    <row r="11540" spans="2:19" ht="15.75" customHeight="1" x14ac:dyDescent="0.25">
      <c r="B11540" s="106"/>
      <c r="C11540" s="106"/>
      <c r="D11540" s="139"/>
      <c r="E11540" s="140"/>
      <c r="F11540" s="140"/>
      <c r="G11540" s="140"/>
      <c r="M11540" s="140"/>
      <c r="N11540" s="167"/>
      <c r="O11540" s="167"/>
      <c r="P11540" s="142"/>
      <c r="Q11540" s="142"/>
      <c r="R11540" s="142"/>
      <c r="S11540" s="139"/>
    </row>
    <row r="11541" spans="2:19" ht="15.75" customHeight="1" x14ac:dyDescent="0.25">
      <c r="B11541" s="106"/>
      <c r="C11541" s="106"/>
      <c r="D11541" s="139"/>
      <c r="E11541" s="140"/>
      <c r="F11541" s="140"/>
      <c r="G11541" s="140"/>
      <c r="M11541" s="140"/>
      <c r="N11541" s="167"/>
      <c r="O11541" s="167"/>
      <c r="P11541" s="142"/>
      <c r="Q11541" s="142"/>
      <c r="R11541" s="142"/>
      <c r="S11541" s="139"/>
    </row>
    <row r="11542" spans="2:19" ht="15.75" customHeight="1" x14ac:dyDescent="0.25">
      <c r="B11542" s="106"/>
      <c r="C11542" s="106"/>
      <c r="D11542" s="139"/>
      <c r="E11542" s="140"/>
      <c r="F11542" s="140"/>
      <c r="G11542" s="140"/>
      <c r="M11542" s="140"/>
      <c r="N11542" s="167"/>
      <c r="O11542" s="167"/>
      <c r="P11542" s="142"/>
      <c r="Q11542" s="142"/>
      <c r="R11542" s="142"/>
      <c r="S11542" s="139"/>
    </row>
    <row r="11543" spans="2:19" ht="15.75" customHeight="1" x14ac:dyDescent="0.25">
      <c r="B11543" s="106"/>
      <c r="C11543" s="106"/>
      <c r="D11543" s="139"/>
      <c r="E11543" s="140"/>
      <c r="F11543" s="140"/>
      <c r="G11543" s="140"/>
      <c r="M11543" s="140"/>
      <c r="N11543" s="167"/>
      <c r="O11543" s="167"/>
      <c r="P11543" s="142"/>
      <c r="Q11543" s="142"/>
      <c r="R11543" s="142"/>
      <c r="S11543" s="139"/>
    </row>
    <row r="11544" spans="2:19" ht="15.75" customHeight="1" x14ac:dyDescent="0.25">
      <c r="B11544" s="106"/>
      <c r="C11544" s="106"/>
      <c r="D11544" s="139"/>
      <c r="E11544" s="140"/>
      <c r="F11544" s="140"/>
      <c r="G11544" s="140"/>
      <c r="M11544" s="140"/>
      <c r="N11544" s="167"/>
      <c r="O11544" s="167"/>
      <c r="P11544" s="142"/>
      <c r="Q11544" s="142"/>
      <c r="R11544" s="142"/>
      <c r="S11544" s="139"/>
    </row>
    <row r="11545" spans="2:19" ht="15.75" customHeight="1" x14ac:dyDescent="0.25">
      <c r="B11545" s="106"/>
      <c r="C11545" s="106"/>
      <c r="D11545" s="139"/>
      <c r="E11545" s="140"/>
      <c r="F11545" s="140"/>
      <c r="G11545" s="140"/>
      <c r="M11545" s="140"/>
      <c r="N11545" s="167"/>
      <c r="O11545" s="167"/>
      <c r="P11545" s="142"/>
      <c r="Q11545" s="142"/>
      <c r="R11545" s="142"/>
      <c r="S11545" s="139"/>
    </row>
    <row r="11546" spans="2:19" ht="15.75" customHeight="1" x14ac:dyDescent="0.25">
      <c r="B11546" s="106"/>
      <c r="C11546" s="106"/>
      <c r="D11546" s="139"/>
      <c r="E11546" s="140"/>
      <c r="F11546" s="140"/>
      <c r="G11546" s="140"/>
      <c r="M11546" s="140"/>
      <c r="N11546" s="167"/>
      <c r="O11546" s="167"/>
      <c r="P11546" s="142"/>
      <c r="Q11546" s="142"/>
      <c r="R11546" s="142"/>
      <c r="S11546" s="139"/>
    </row>
    <row r="11547" spans="2:19" ht="15.75" customHeight="1" x14ac:dyDescent="0.25">
      <c r="B11547" s="106"/>
      <c r="C11547" s="106"/>
      <c r="D11547" s="139"/>
      <c r="E11547" s="140"/>
      <c r="F11547" s="140"/>
      <c r="G11547" s="140"/>
      <c r="M11547" s="140"/>
      <c r="N11547" s="167"/>
      <c r="O11547" s="167"/>
      <c r="P11547" s="142"/>
      <c r="Q11547" s="142"/>
      <c r="R11547" s="142"/>
      <c r="S11547" s="139"/>
    </row>
    <row r="11548" spans="2:19" ht="15.75" customHeight="1" x14ac:dyDescent="0.25">
      <c r="B11548" s="106"/>
      <c r="C11548" s="106"/>
      <c r="D11548" s="139"/>
      <c r="E11548" s="140"/>
      <c r="F11548" s="140"/>
      <c r="G11548" s="140"/>
      <c r="M11548" s="140"/>
      <c r="N11548" s="167"/>
      <c r="O11548" s="167"/>
      <c r="P11548" s="142"/>
      <c r="Q11548" s="142"/>
      <c r="R11548" s="142"/>
      <c r="S11548" s="139"/>
    </row>
    <row r="11549" spans="2:19" ht="15.75" customHeight="1" x14ac:dyDescent="0.25">
      <c r="B11549" s="106"/>
      <c r="C11549" s="106"/>
      <c r="D11549" s="139"/>
      <c r="E11549" s="140"/>
      <c r="F11549" s="140"/>
      <c r="G11549" s="140"/>
      <c r="M11549" s="140"/>
      <c r="N11549" s="167"/>
      <c r="O11549" s="167"/>
      <c r="P11549" s="142"/>
      <c r="Q11549" s="142"/>
      <c r="R11549" s="142"/>
      <c r="S11549" s="139"/>
    </row>
    <row r="11550" spans="2:19" ht="15.75" customHeight="1" x14ac:dyDescent="0.25">
      <c r="B11550" s="106"/>
      <c r="C11550" s="106"/>
      <c r="D11550" s="139"/>
      <c r="E11550" s="140"/>
      <c r="F11550" s="140"/>
      <c r="G11550" s="140"/>
      <c r="M11550" s="140"/>
      <c r="N11550" s="167"/>
      <c r="O11550" s="167"/>
      <c r="P11550" s="142"/>
      <c r="Q11550" s="142"/>
      <c r="R11550" s="142"/>
      <c r="S11550" s="139"/>
    </row>
    <row r="11551" spans="2:19" ht="15.75" customHeight="1" x14ac:dyDescent="0.25">
      <c r="B11551" s="106"/>
      <c r="C11551" s="106"/>
      <c r="D11551" s="139"/>
      <c r="E11551" s="140"/>
      <c r="F11551" s="140"/>
      <c r="G11551" s="140"/>
      <c r="M11551" s="140"/>
      <c r="N11551" s="167"/>
      <c r="O11551" s="167"/>
      <c r="P11551" s="142"/>
      <c r="Q11551" s="142"/>
      <c r="R11551" s="142"/>
      <c r="S11551" s="139"/>
    </row>
    <row r="11552" spans="2:19" ht="15.75" customHeight="1" x14ac:dyDescent="0.25">
      <c r="B11552" s="106"/>
      <c r="C11552" s="106"/>
      <c r="D11552" s="139"/>
      <c r="E11552" s="140"/>
      <c r="F11552" s="140"/>
      <c r="G11552" s="140"/>
      <c r="M11552" s="140"/>
      <c r="N11552" s="167"/>
      <c r="O11552" s="167"/>
      <c r="P11552" s="142"/>
      <c r="Q11552" s="142"/>
      <c r="R11552" s="142"/>
      <c r="S11552" s="139"/>
    </row>
    <row r="11553" spans="2:19" ht="15.75" customHeight="1" x14ac:dyDescent="0.25">
      <c r="B11553" s="106"/>
      <c r="C11553" s="106"/>
      <c r="D11553" s="139"/>
      <c r="E11553" s="140"/>
      <c r="F11553" s="140"/>
      <c r="G11553" s="140"/>
      <c r="M11553" s="140"/>
      <c r="N11553" s="167"/>
      <c r="O11553" s="167"/>
      <c r="P11553" s="142"/>
      <c r="Q11553" s="142"/>
      <c r="R11553" s="142"/>
      <c r="S11553" s="139"/>
    </row>
    <row r="11554" spans="2:19" ht="15.75" customHeight="1" x14ac:dyDescent="0.25">
      <c r="B11554" s="106"/>
      <c r="C11554" s="106"/>
      <c r="D11554" s="139"/>
      <c r="E11554" s="140"/>
      <c r="F11554" s="140"/>
      <c r="G11554" s="140"/>
      <c r="M11554" s="140"/>
      <c r="N11554" s="167"/>
      <c r="O11554" s="167"/>
      <c r="P11554" s="142"/>
      <c r="Q11554" s="142"/>
      <c r="R11554" s="142"/>
      <c r="S11554" s="139"/>
    </row>
    <row r="11555" spans="2:19" ht="15.75" customHeight="1" x14ac:dyDescent="0.25">
      <c r="B11555" s="106"/>
      <c r="C11555" s="106"/>
      <c r="D11555" s="139"/>
      <c r="E11555" s="140"/>
      <c r="F11555" s="140"/>
      <c r="G11555" s="140"/>
      <c r="M11555" s="140"/>
      <c r="N11555" s="167"/>
      <c r="O11555" s="167"/>
      <c r="P11555" s="142"/>
      <c r="Q11555" s="142"/>
      <c r="R11555" s="142"/>
      <c r="S11555" s="139"/>
    </row>
    <row r="11556" spans="2:19" ht="15.75" customHeight="1" x14ac:dyDescent="0.25">
      <c r="B11556" s="106"/>
      <c r="C11556" s="106"/>
      <c r="D11556" s="139"/>
      <c r="E11556" s="140"/>
      <c r="F11556" s="140"/>
      <c r="G11556" s="140"/>
      <c r="M11556" s="140"/>
      <c r="N11556" s="167"/>
      <c r="O11556" s="167"/>
      <c r="P11556" s="142"/>
      <c r="Q11556" s="142"/>
      <c r="R11556" s="142"/>
      <c r="S11556" s="139"/>
    </row>
    <row r="11557" spans="2:19" ht="15.75" customHeight="1" x14ac:dyDescent="0.25">
      <c r="B11557" s="106"/>
      <c r="C11557" s="106"/>
      <c r="D11557" s="139"/>
      <c r="E11557" s="140"/>
      <c r="F11557" s="140"/>
      <c r="G11557" s="140"/>
      <c r="M11557" s="140"/>
      <c r="N11557" s="167"/>
      <c r="O11557" s="167"/>
      <c r="P11557" s="142"/>
      <c r="Q11557" s="142"/>
      <c r="R11557" s="142"/>
      <c r="S11557" s="139"/>
    </row>
    <row r="11558" spans="2:19" ht="15.75" customHeight="1" x14ac:dyDescent="0.25">
      <c r="B11558" s="106"/>
      <c r="C11558" s="106"/>
      <c r="D11558" s="139"/>
      <c r="E11558" s="140"/>
      <c r="F11558" s="140"/>
      <c r="G11558" s="140"/>
      <c r="M11558" s="140"/>
      <c r="N11558" s="167"/>
      <c r="O11558" s="167"/>
      <c r="P11558" s="142"/>
      <c r="Q11558" s="142"/>
      <c r="R11558" s="142"/>
      <c r="S11558" s="139"/>
    </row>
    <row r="11559" spans="2:19" ht="15.75" customHeight="1" x14ac:dyDescent="0.25">
      <c r="B11559" s="106"/>
      <c r="C11559" s="106"/>
      <c r="D11559" s="139"/>
      <c r="E11559" s="140"/>
      <c r="F11559" s="140"/>
      <c r="G11559" s="140"/>
      <c r="M11559" s="140"/>
      <c r="N11559" s="167"/>
      <c r="O11559" s="167"/>
      <c r="P11559" s="142"/>
      <c r="Q11559" s="142"/>
      <c r="R11559" s="142"/>
      <c r="S11559" s="139"/>
    </row>
    <row r="11560" spans="2:19" ht="15.75" customHeight="1" x14ac:dyDescent="0.25">
      <c r="B11560" s="106"/>
      <c r="C11560" s="106"/>
      <c r="D11560" s="139"/>
      <c r="E11560" s="140"/>
      <c r="F11560" s="140"/>
      <c r="G11560" s="140"/>
      <c r="M11560" s="140"/>
      <c r="N11560" s="167"/>
      <c r="O11560" s="167"/>
      <c r="P11560" s="142"/>
      <c r="Q11560" s="142"/>
      <c r="R11560" s="142"/>
      <c r="S11560" s="139"/>
    </row>
    <row r="11561" spans="2:19" ht="15.75" customHeight="1" x14ac:dyDescent="0.25">
      <c r="B11561" s="106"/>
      <c r="C11561" s="106"/>
      <c r="D11561" s="139"/>
      <c r="E11561" s="140"/>
      <c r="F11561" s="140"/>
      <c r="G11561" s="140"/>
      <c r="M11561" s="140"/>
      <c r="N11561" s="167"/>
      <c r="O11561" s="167"/>
      <c r="P11561" s="142"/>
      <c r="Q11561" s="142"/>
      <c r="R11561" s="142"/>
      <c r="S11561" s="139"/>
    </row>
    <row r="11562" spans="2:19" ht="15.75" customHeight="1" x14ac:dyDescent="0.25">
      <c r="B11562" s="106"/>
      <c r="C11562" s="106"/>
      <c r="D11562" s="139"/>
      <c r="E11562" s="140"/>
      <c r="F11562" s="140"/>
      <c r="G11562" s="140"/>
      <c r="M11562" s="140"/>
      <c r="N11562" s="167"/>
      <c r="O11562" s="167"/>
      <c r="P11562" s="142"/>
      <c r="Q11562" s="142"/>
      <c r="R11562" s="142"/>
      <c r="S11562" s="139"/>
    </row>
    <row r="11563" spans="2:19" ht="15.75" customHeight="1" x14ac:dyDescent="0.25">
      <c r="B11563" s="106"/>
      <c r="C11563" s="106"/>
      <c r="D11563" s="139"/>
      <c r="E11563" s="140"/>
      <c r="F11563" s="140"/>
      <c r="G11563" s="140"/>
      <c r="M11563" s="140"/>
      <c r="N11563" s="167"/>
      <c r="O11563" s="167"/>
      <c r="P11563" s="142"/>
      <c r="Q11563" s="142"/>
      <c r="R11563" s="142"/>
      <c r="S11563" s="139"/>
    </row>
    <row r="11564" spans="2:19" ht="15.75" customHeight="1" x14ac:dyDescent="0.25">
      <c r="B11564" s="106"/>
      <c r="C11564" s="106"/>
      <c r="D11564" s="139"/>
      <c r="E11564" s="140"/>
      <c r="F11564" s="140"/>
      <c r="G11564" s="140"/>
      <c r="M11564" s="140"/>
      <c r="N11564" s="167"/>
      <c r="O11564" s="167"/>
      <c r="P11564" s="142"/>
      <c r="Q11564" s="142"/>
      <c r="R11564" s="142"/>
      <c r="S11564" s="139"/>
    </row>
    <row r="11565" spans="2:19" ht="15.75" customHeight="1" x14ac:dyDescent="0.25">
      <c r="B11565" s="106"/>
      <c r="C11565" s="106"/>
      <c r="D11565" s="139"/>
      <c r="E11565" s="140"/>
      <c r="F11565" s="140"/>
      <c r="G11565" s="140"/>
      <c r="M11565" s="140"/>
      <c r="N11565" s="167"/>
      <c r="O11565" s="167"/>
      <c r="P11565" s="142"/>
      <c r="Q11565" s="142"/>
      <c r="R11565" s="142"/>
      <c r="S11565" s="139"/>
    </row>
    <row r="11566" spans="2:19" ht="15.75" customHeight="1" x14ac:dyDescent="0.25">
      <c r="B11566" s="106"/>
      <c r="C11566" s="106"/>
      <c r="D11566" s="139"/>
      <c r="E11566" s="140"/>
      <c r="F11566" s="140"/>
      <c r="G11566" s="140"/>
      <c r="M11566" s="140"/>
      <c r="N11566" s="167"/>
      <c r="O11566" s="167"/>
      <c r="P11566" s="142"/>
      <c r="Q11566" s="142"/>
      <c r="R11566" s="142"/>
      <c r="S11566" s="139"/>
    </row>
    <row r="11567" spans="2:19" ht="15.75" customHeight="1" x14ac:dyDescent="0.25">
      <c r="B11567" s="106"/>
      <c r="C11567" s="106"/>
      <c r="D11567" s="139"/>
      <c r="E11567" s="140"/>
      <c r="F11567" s="140"/>
      <c r="G11567" s="140"/>
      <c r="M11567" s="140"/>
      <c r="N11567" s="167"/>
      <c r="O11567" s="167"/>
      <c r="P11567" s="142"/>
      <c r="Q11567" s="142"/>
      <c r="R11567" s="142"/>
      <c r="S11567" s="139"/>
    </row>
    <row r="11568" spans="2:19" ht="15.75" customHeight="1" x14ac:dyDescent="0.25">
      <c r="B11568" s="106"/>
      <c r="C11568" s="106"/>
      <c r="D11568" s="139"/>
      <c r="E11568" s="140"/>
      <c r="F11568" s="140"/>
      <c r="G11568" s="140"/>
      <c r="M11568" s="140"/>
      <c r="N11568" s="167"/>
      <c r="O11568" s="167"/>
      <c r="P11568" s="142"/>
      <c r="Q11568" s="142"/>
      <c r="R11568" s="142"/>
      <c r="S11568" s="139"/>
    </row>
    <row r="11569" spans="2:19" ht="15.75" customHeight="1" x14ac:dyDescent="0.25">
      <c r="B11569" s="106"/>
      <c r="C11569" s="106"/>
      <c r="D11569" s="139"/>
      <c r="E11569" s="140"/>
      <c r="F11569" s="140"/>
      <c r="G11569" s="140"/>
      <c r="M11569" s="140"/>
      <c r="N11569" s="167"/>
      <c r="O11569" s="167"/>
      <c r="P11569" s="142"/>
      <c r="Q11569" s="142"/>
      <c r="R11569" s="142"/>
      <c r="S11569" s="139"/>
    </row>
    <row r="11570" spans="2:19" ht="15.75" customHeight="1" x14ac:dyDescent="0.25">
      <c r="B11570" s="106"/>
      <c r="C11570" s="106"/>
      <c r="D11570" s="139"/>
      <c r="E11570" s="140"/>
      <c r="F11570" s="140"/>
      <c r="G11570" s="140"/>
      <c r="M11570" s="140"/>
      <c r="N11570" s="167"/>
      <c r="O11570" s="167"/>
      <c r="P11570" s="142"/>
      <c r="Q11570" s="142"/>
      <c r="R11570" s="142"/>
      <c r="S11570" s="139"/>
    </row>
    <row r="11571" spans="2:19" ht="15.75" customHeight="1" x14ac:dyDescent="0.25">
      <c r="B11571" s="106"/>
      <c r="C11571" s="106"/>
      <c r="D11571" s="139"/>
      <c r="E11571" s="140"/>
      <c r="F11571" s="140"/>
      <c r="G11571" s="140"/>
      <c r="M11571" s="140"/>
      <c r="N11571" s="167"/>
      <c r="O11571" s="167"/>
      <c r="P11571" s="142"/>
      <c r="Q11571" s="142"/>
      <c r="R11571" s="142"/>
      <c r="S11571" s="139"/>
    </row>
    <row r="11572" spans="2:19" ht="15.75" customHeight="1" x14ac:dyDescent="0.25">
      <c r="B11572" s="106"/>
      <c r="C11572" s="106"/>
      <c r="D11572" s="139"/>
      <c r="E11572" s="140"/>
      <c r="F11572" s="140"/>
      <c r="G11572" s="140"/>
      <c r="M11572" s="140"/>
      <c r="N11572" s="167"/>
      <c r="O11572" s="167"/>
      <c r="P11572" s="142"/>
      <c r="Q11572" s="142"/>
      <c r="R11572" s="142"/>
      <c r="S11572" s="139"/>
    </row>
    <row r="11573" spans="2:19" ht="15.75" customHeight="1" x14ac:dyDescent="0.25">
      <c r="B11573" s="106"/>
      <c r="C11573" s="106"/>
      <c r="D11573" s="139"/>
      <c r="E11573" s="140"/>
      <c r="F11573" s="140"/>
      <c r="G11573" s="140"/>
      <c r="M11573" s="140"/>
      <c r="N11573" s="167"/>
      <c r="O11573" s="167"/>
      <c r="P11573" s="142"/>
      <c r="Q11573" s="142"/>
      <c r="R11573" s="142"/>
      <c r="S11573" s="139"/>
    </row>
    <row r="11574" spans="2:19" ht="15.75" customHeight="1" x14ac:dyDescent="0.25">
      <c r="B11574" s="106"/>
      <c r="C11574" s="106"/>
      <c r="D11574" s="139"/>
      <c r="E11574" s="140"/>
      <c r="F11574" s="140"/>
      <c r="G11574" s="140"/>
      <c r="M11574" s="140"/>
      <c r="N11574" s="167"/>
      <c r="O11574" s="167"/>
      <c r="P11574" s="142"/>
      <c r="Q11574" s="142"/>
      <c r="R11574" s="142"/>
      <c r="S11574" s="139"/>
    </row>
    <row r="11575" spans="2:19" ht="15.75" customHeight="1" x14ac:dyDescent="0.25">
      <c r="B11575" s="106"/>
      <c r="C11575" s="106"/>
      <c r="D11575" s="139"/>
      <c r="E11575" s="140"/>
      <c r="F11575" s="140"/>
      <c r="G11575" s="140"/>
      <c r="M11575" s="140"/>
      <c r="N11575" s="167"/>
      <c r="O11575" s="167"/>
      <c r="P11575" s="142"/>
      <c r="Q11575" s="142"/>
      <c r="R11575" s="142"/>
      <c r="S11575" s="139"/>
    </row>
    <row r="11576" spans="2:19" ht="15.75" customHeight="1" x14ac:dyDescent="0.25">
      <c r="B11576" s="106"/>
      <c r="C11576" s="106"/>
      <c r="D11576" s="139"/>
      <c r="E11576" s="140"/>
      <c r="F11576" s="140"/>
      <c r="G11576" s="140"/>
      <c r="M11576" s="140"/>
      <c r="N11576" s="167"/>
      <c r="O11576" s="167"/>
      <c r="P11576" s="142"/>
      <c r="Q11576" s="142"/>
      <c r="R11576" s="142"/>
      <c r="S11576" s="139"/>
    </row>
    <row r="11577" spans="2:19" ht="15.75" customHeight="1" x14ac:dyDescent="0.25">
      <c r="B11577" s="106"/>
      <c r="C11577" s="106"/>
      <c r="D11577" s="139"/>
      <c r="E11577" s="140"/>
      <c r="F11577" s="140"/>
      <c r="G11577" s="140"/>
      <c r="M11577" s="140"/>
      <c r="N11577" s="167"/>
      <c r="O11577" s="167"/>
      <c r="P11577" s="142"/>
      <c r="Q11577" s="142"/>
      <c r="R11577" s="142"/>
      <c r="S11577" s="139"/>
    </row>
    <row r="11578" spans="2:19" ht="15.75" customHeight="1" x14ac:dyDescent="0.25">
      <c r="B11578" s="106"/>
      <c r="C11578" s="106"/>
      <c r="D11578" s="139"/>
      <c r="E11578" s="140"/>
      <c r="F11578" s="140"/>
      <c r="G11578" s="140"/>
      <c r="M11578" s="140"/>
      <c r="N11578" s="167"/>
      <c r="O11578" s="167"/>
      <c r="P11578" s="142"/>
      <c r="Q11578" s="142"/>
      <c r="R11578" s="142"/>
      <c r="S11578" s="139"/>
    </row>
    <row r="11579" spans="2:19" ht="15.75" customHeight="1" x14ac:dyDescent="0.25">
      <c r="B11579" s="106"/>
      <c r="C11579" s="106"/>
      <c r="D11579" s="139"/>
      <c r="E11579" s="140"/>
      <c r="F11579" s="140"/>
      <c r="G11579" s="140"/>
      <c r="M11579" s="140"/>
      <c r="N11579" s="167"/>
      <c r="O11579" s="167"/>
      <c r="P11579" s="142"/>
      <c r="Q11579" s="142"/>
      <c r="R11579" s="142"/>
      <c r="S11579" s="139"/>
    </row>
    <row r="11580" spans="2:19" ht="15.75" customHeight="1" x14ac:dyDescent="0.25">
      <c r="B11580" s="106"/>
      <c r="C11580" s="106"/>
      <c r="D11580" s="139"/>
      <c r="E11580" s="140"/>
      <c r="F11580" s="140"/>
      <c r="G11580" s="140"/>
      <c r="M11580" s="140"/>
      <c r="N11580" s="167"/>
      <c r="O11580" s="167"/>
      <c r="P11580" s="142"/>
      <c r="Q11580" s="142"/>
      <c r="R11580" s="142"/>
      <c r="S11580" s="139"/>
    </row>
    <row r="11581" spans="2:19" ht="15.75" customHeight="1" x14ac:dyDescent="0.25">
      <c r="B11581" s="106"/>
      <c r="C11581" s="106"/>
      <c r="D11581" s="139"/>
      <c r="E11581" s="140"/>
      <c r="F11581" s="140"/>
      <c r="G11581" s="140"/>
      <c r="M11581" s="140"/>
      <c r="N11581" s="167"/>
      <c r="O11581" s="167"/>
      <c r="P11581" s="142"/>
      <c r="Q11581" s="142"/>
      <c r="R11581" s="142"/>
      <c r="S11581" s="139"/>
    </row>
    <row r="11582" spans="2:19" ht="15.75" customHeight="1" x14ac:dyDescent="0.25">
      <c r="B11582" s="106"/>
      <c r="C11582" s="106"/>
      <c r="D11582" s="139"/>
      <c r="E11582" s="140"/>
      <c r="F11582" s="140"/>
      <c r="G11582" s="140"/>
      <c r="M11582" s="140"/>
      <c r="N11582" s="167"/>
      <c r="O11582" s="167"/>
      <c r="P11582" s="142"/>
      <c r="Q11582" s="142"/>
      <c r="R11582" s="142"/>
      <c r="S11582" s="139"/>
    </row>
    <row r="11583" spans="2:19" ht="15.75" customHeight="1" x14ac:dyDescent="0.25">
      <c r="B11583" s="106"/>
      <c r="C11583" s="106"/>
      <c r="D11583" s="139"/>
      <c r="E11583" s="140"/>
      <c r="F11583" s="140"/>
      <c r="G11583" s="140"/>
      <c r="M11583" s="140"/>
      <c r="N11583" s="167"/>
      <c r="O11583" s="167"/>
      <c r="P11583" s="142"/>
      <c r="Q11583" s="142"/>
      <c r="R11583" s="142"/>
      <c r="S11583" s="139"/>
    </row>
    <row r="11584" spans="2:19" ht="15.75" customHeight="1" x14ac:dyDescent="0.25">
      <c r="B11584" s="106"/>
      <c r="C11584" s="106"/>
      <c r="D11584" s="139"/>
      <c r="E11584" s="140"/>
      <c r="F11584" s="140"/>
      <c r="G11584" s="140"/>
      <c r="M11584" s="140"/>
      <c r="N11584" s="167"/>
      <c r="O11584" s="167"/>
      <c r="P11584" s="142"/>
      <c r="Q11584" s="142"/>
      <c r="R11584" s="142"/>
      <c r="S11584" s="139"/>
    </row>
    <row r="11585" spans="2:19" ht="15.75" customHeight="1" x14ac:dyDescent="0.25">
      <c r="B11585" s="106"/>
      <c r="C11585" s="106"/>
      <c r="D11585" s="139"/>
      <c r="E11585" s="140"/>
      <c r="F11585" s="140"/>
      <c r="G11585" s="140"/>
      <c r="M11585" s="140"/>
      <c r="N11585" s="167"/>
      <c r="O11585" s="167"/>
      <c r="P11585" s="142"/>
      <c r="Q11585" s="142"/>
      <c r="R11585" s="142"/>
      <c r="S11585" s="139"/>
    </row>
    <row r="11586" spans="2:19" ht="15.75" customHeight="1" x14ac:dyDescent="0.25">
      <c r="B11586" s="106"/>
      <c r="C11586" s="106"/>
      <c r="D11586" s="139"/>
      <c r="E11586" s="140"/>
      <c r="F11586" s="140"/>
      <c r="G11586" s="140"/>
      <c r="M11586" s="140"/>
      <c r="N11586" s="167"/>
      <c r="O11586" s="167"/>
      <c r="P11586" s="142"/>
      <c r="Q11586" s="142"/>
      <c r="R11586" s="142"/>
      <c r="S11586" s="139"/>
    </row>
    <row r="11587" spans="2:19" ht="15.75" customHeight="1" x14ac:dyDescent="0.25">
      <c r="B11587" s="106"/>
      <c r="C11587" s="106"/>
      <c r="D11587" s="139"/>
      <c r="E11587" s="140"/>
      <c r="F11587" s="140"/>
      <c r="G11587" s="140"/>
      <c r="M11587" s="140"/>
      <c r="N11587" s="167"/>
      <c r="O11587" s="167"/>
      <c r="P11587" s="142"/>
      <c r="Q11587" s="142"/>
      <c r="R11587" s="142"/>
      <c r="S11587" s="139"/>
    </row>
    <row r="11588" spans="2:19" ht="15.75" customHeight="1" x14ac:dyDescent="0.25">
      <c r="B11588" s="106"/>
      <c r="C11588" s="106"/>
      <c r="D11588" s="139"/>
      <c r="E11588" s="140"/>
      <c r="F11588" s="140"/>
      <c r="G11588" s="140"/>
      <c r="M11588" s="140"/>
      <c r="N11588" s="167"/>
      <c r="O11588" s="167"/>
      <c r="P11588" s="142"/>
      <c r="Q11588" s="142"/>
      <c r="R11588" s="142"/>
      <c r="S11588" s="139"/>
    </row>
    <row r="11589" spans="2:19" ht="15.75" customHeight="1" x14ac:dyDescent="0.25">
      <c r="B11589" s="106"/>
      <c r="C11589" s="106"/>
      <c r="D11589" s="139"/>
      <c r="E11589" s="140"/>
      <c r="F11589" s="140"/>
      <c r="G11589" s="140"/>
      <c r="M11589" s="140"/>
      <c r="N11589" s="167"/>
      <c r="O11589" s="167"/>
      <c r="P11589" s="142"/>
      <c r="Q11589" s="142"/>
      <c r="R11589" s="142"/>
      <c r="S11589" s="139"/>
    </row>
    <row r="11590" spans="2:19" ht="15.75" customHeight="1" x14ac:dyDescent="0.25">
      <c r="B11590" s="106"/>
      <c r="C11590" s="106"/>
      <c r="D11590" s="139"/>
      <c r="E11590" s="140"/>
      <c r="F11590" s="140"/>
      <c r="G11590" s="140"/>
      <c r="M11590" s="140"/>
      <c r="N11590" s="167"/>
      <c r="O11590" s="167"/>
      <c r="P11590" s="142"/>
      <c r="Q11590" s="142"/>
      <c r="R11590" s="142"/>
      <c r="S11590" s="139"/>
    </row>
    <row r="11591" spans="2:19" ht="15.75" customHeight="1" x14ac:dyDescent="0.25">
      <c r="B11591" s="106"/>
      <c r="C11591" s="106"/>
      <c r="D11591" s="139"/>
      <c r="E11591" s="140"/>
      <c r="F11591" s="140"/>
      <c r="G11591" s="140"/>
      <c r="M11591" s="140"/>
      <c r="N11591" s="167"/>
      <c r="O11591" s="167"/>
      <c r="P11591" s="142"/>
      <c r="Q11591" s="142"/>
      <c r="R11591" s="142"/>
      <c r="S11591" s="139"/>
    </row>
    <row r="11592" spans="2:19" ht="15.75" customHeight="1" x14ac:dyDescent="0.25">
      <c r="B11592" s="106"/>
      <c r="C11592" s="106"/>
      <c r="D11592" s="139"/>
      <c r="E11592" s="140"/>
      <c r="F11592" s="140"/>
      <c r="G11592" s="140"/>
      <c r="M11592" s="140"/>
      <c r="N11592" s="167"/>
      <c r="O11592" s="167"/>
      <c r="P11592" s="142"/>
      <c r="Q11592" s="142"/>
      <c r="R11592" s="142"/>
      <c r="S11592" s="139"/>
    </row>
    <row r="11593" spans="2:19" ht="15.75" customHeight="1" x14ac:dyDescent="0.25">
      <c r="B11593" s="106"/>
      <c r="C11593" s="106"/>
      <c r="D11593" s="139"/>
      <c r="E11593" s="140"/>
      <c r="F11593" s="140"/>
      <c r="G11593" s="140"/>
      <c r="M11593" s="140"/>
      <c r="N11593" s="167"/>
      <c r="O11593" s="167"/>
      <c r="P11593" s="142"/>
      <c r="Q11593" s="142"/>
      <c r="R11593" s="142"/>
      <c r="S11593" s="139"/>
    </row>
    <row r="11594" spans="2:19" ht="15.75" customHeight="1" x14ac:dyDescent="0.25">
      <c r="B11594" s="106"/>
      <c r="C11594" s="106"/>
      <c r="D11594" s="139"/>
      <c r="E11594" s="140"/>
      <c r="F11594" s="140"/>
      <c r="G11594" s="140"/>
      <c r="M11594" s="140"/>
      <c r="N11594" s="167"/>
      <c r="O11594" s="167"/>
      <c r="P11594" s="142"/>
      <c r="Q11594" s="142"/>
      <c r="R11594" s="142"/>
      <c r="S11594" s="139"/>
    </row>
    <row r="11595" spans="2:19" ht="15.75" customHeight="1" x14ac:dyDescent="0.25">
      <c r="B11595" s="106"/>
      <c r="C11595" s="106"/>
      <c r="D11595" s="139"/>
      <c r="E11595" s="140"/>
      <c r="F11595" s="140"/>
      <c r="G11595" s="140"/>
      <c r="M11595" s="140"/>
      <c r="N11595" s="167"/>
      <c r="O11595" s="167"/>
      <c r="P11595" s="142"/>
      <c r="Q11595" s="142"/>
      <c r="R11595" s="142"/>
      <c r="S11595" s="139"/>
    </row>
    <row r="11596" spans="2:19" ht="15.75" customHeight="1" x14ac:dyDescent="0.25">
      <c r="B11596" s="106"/>
      <c r="C11596" s="106"/>
      <c r="D11596" s="139"/>
      <c r="E11596" s="140"/>
      <c r="F11596" s="140"/>
      <c r="G11596" s="140"/>
      <c r="M11596" s="140"/>
      <c r="N11596" s="167"/>
      <c r="O11596" s="167"/>
      <c r="P11596" s="142"/>
      <c r="Q11596" s="142"/>
      <c r="R11596" s="142"/>
      <c r="S11596" s="139"/>
    </row>
    <row r="11597" spans="2:19" ht="15.75" customHeight="1" x14ac:dyDescent="0.25">
      <c r="B11597" s="106"/>
      <c r="C11597" s="106"/>
      <c r="D11597" s="139"/>
      <c r="E11597" s="140"/>
      <c r="F11597" s="140"/>
      <c r="G11597" s="140"/>
      <c r="M11597" s="140"/>
      <c r="N11597" s="167"/>
      <c r="O11597" s="167"/>
      <c r="P11597" s="142"/>
      <c r="Q11597" s="142"/>
      <c r="R11597" s="142"/>
      <c r="S11597" s="139"/>
    </row>
    <row r="11598" spans="2:19" ht="15.75" customHeight="1" x14ac:dyDescent="0.25">
      <c r="B11598" s="106"/>
      <c r="C11598" s="106"/>
      <c r="D11598" s="139"/>
      <c r="E11598" s="140"/>
      <c r="F11598" s="140"/>
      <c r="G11598" s="140"/>
      <c r="M11598" s="140"/>
      <c r="N11598" s="167"/>
      <c r="O11598" s="167"/>
      <c r="P11598" s="142"/>
      <c r="Q11598" s="142"/>
      <c r="R11598" s="142"/>
      <c r="S11598" s="139"/>
    </row>
    <row r="11599" spans="2:19" ht="15.75" customHeight="1" x14ac:dyDescent="0.25">
      <c r="B11599" s="106"/>
      <c r="C11599" s="106"/>
      <c r="D11599" s="139"/>
      <c r="E11599" s="140"/>
      <c r="F11599" s="140"/>
      <c r="G11599" s="140"/>
      <c r="M11599" s="140"/>
      <c r="N11599" s="167"/>
      <c r="O11599" s="167"/>
      <c r="P11599" s="142"/>
      <c r="Q11599" s="142"/>
      <c r="R11599" s="142"/>
      <c r="S11599" s="139"/>
    </row>
    <row r="11600" spans="2:19" ht="15.75" customHeight="1" x14ac:dyDescent="0.25">
      <c r="B11600" s="106"/>
      <c r="C11600" s="106"/>
      <c r="D11600" s="139"/>
      <c r="E11600" s="140"/>
      <c r="F11600" s="140"/>
      <c r="G11600" s="140"/>
      <c r="M11600" s="140"/>
      <c r="N11600" s="167"/>
      <c r="O11600" s="167"/>
      <c r="P11600" s="142"/>
      <c r="Q11600" s="142"/>
      <c r="R11600" s="142"/>
      <c r="S11600" s="139"/>
    </row>
    <row r="11601" spans="2:19" ht="15.75" customHeight="1" x14ac:dyDescent="0.25">
      <c r="B11601" s="106"/>
      <c r="C11601" s="106"/>
      <c r="D11601" s="139"/>
      <c r="E11601" s="140"/>
      <c r="F11601" s="140"/>
      <c r="G11601" s="140"/>
      <c r="M11601" s="140"/>
      <c r="N11601" s="167"/>
      <c r="O11601" s="167"/>
      <c r="P11601" s="142"/>
      <c r="Q11601" s="142"/>
      <c r="R11601" s="142"/>
      <c r="S11601" s="139"/>
    </row>
    <row r="11602" spans="2:19" ht="15.75" customHeight="1" x14ac:dyDescent="0.25">
      <c r="B11602" s="106"/>
      <c r="C11602" s="106"/>
      <c r="D11602" s="139"/>
      <c r="E11602" s="140"/>
      <c r="F11602" s="140"/>
      <c r="G11602" s="140"/>
      <c r="M11602" s="140"/>
      <c r="N11602" s="167"/>
      <c r="O11602" s="167"/>
      <c r="P11602" s="142"/>
      <c r="Q11602" s="142"/>
      <c r="R11602" s="142"/>
      <c r="S11602" s="139"/>
    </row>
    <row r="11603" spans="2:19" ht="15.75" customHeight="1" x14ac:dyDescent="0.25">
      <c r="B11603" s="106"/>
      <c r="C11603" s="106"/>
      <c r="D11603" s="139"/>
      <c r="E11603" s="140"/>
      <c r="F11603" s="140"/>
      <c r="G11603" s="140"/>
      <c r="M11603" s="140"/>
      <c r="N11603" s="167"/>
      <c r="O11603" s="167"/>
      <c r="P11603" s="142"/>
      <c r="Q11603" s="142"/>
      <c r="R11603" s="142"/>
      <c r="S11603" s="139"/>
    </row>
    <row r="11604" spans="2:19" ht="15.75" customHeight="1" x14ac:dyDescent="0.25">
      <c r="B11604" s="106"/>
      <c r="C11604" s="106"/>
      <c r="D11604" s="139"/>
      <c r="E11604" s="140"/>
      <c r="F11604" s="140"/>
      <c r="G11604" s="140"/>
      <c r="M11604" s="140"/>
      <c r="N11604" s="167"/>
      <c r="O11604" s="167"/>
      <c r="P11604" s="142"/>
      <c r="Q11604" s="142"/>
      <c r="R11604" s="142"/>
      <c r="S11604" s="139"/>
    </row>
    <row r="11605" spans="2:19" ht="15.75" customHeight="1" x14ac:dyDescent="0.25">
      <c r="B11605" s="106"/>
      <c r="C11605" s="106"/>
      <c r="D11605" s="139"/>
      <c r="E11605" s="140"/>
      <c r="F11605" s="140"/>
      <c r="G11605" s="140"/>
      <c r="M11605" s="140"/>
      <c r="N11605" s="167"/>
      <c r="O11605" s="167"/>
      <c r="P11605" s="142"/>
      <c r="Q11605" s="142"/>
      <c r="R11605" s="142"/>
      <c r="S11605" s="139"/>
    </row>
    <row r="11606" spans="2:19" ht="15.75" customHeight="1" x14ac:dyDescent="0.25">
      <c r="B11606" s="106"/>
      <c r="C11606" s="106"/>
      <c r="D11606" s="139"/>
      <c r="E11606" s="140"/>
      <c r="F11606" s="140"/>
      <c r="G11606" s="140"/>
      <c r="M11606" s="140"/>
      <c r="N11606" s="167"/>
      <c r="O11606" s="167"/>
      <c r="P11606" s="142"/>
      <c r="Q11606" s="142"/>
      <c r="R11606" s="142"/>
      <c r="S11606" s="139"/>
    </row>
    <row r="11607" spans="2:19" ht="15.75" customHeight="1" x14ac:dyDescent="0.25">
      <c r="B11607" s="106"/>
      <c r="C11607" s="106"/>
      <c r="D11607" s="139"/>
      <c r="E11607" s="140"/>
      <c r="F11607" s="140"/>
      <c r="G11607" s="140"/>
      <c r="M11607" s="140"/>
      <c r="N11607" s="167"/>
      <c r="O11607" s="167"/>
      <c r="P11607" s="142"/>
      <c r="Q11607" s="142"/>
      <c r="R11607" s="142"/>
      <c r="S11607" s="139"/>
    </row>
    <row r="11608" spans="2:19" ht="15.75" customHeight="1" x14ac:dyDescent="0.25">
      <c r="B11608" s="106"/>
      <c r="C11608" s="106"/>
      <c r="D11608" s="139"/>
      <c r="E11608" s="140"/>
      <c r="F11608" s="140"/>
      <c r="G11608" s="140"/>
      <c r="M11608" s="140"/>
      <c r="N11608" s="167"/>
      <c r="O11608" s="167"/>
      <c r="P11608" s="142"/>
      <c r="Q11608" s="142"/>
      <c r="R11608" s="142"/>
      <c r="S11608" s="139"/>
    </row>
    <row r="11609" spans="2:19" ht="15.75" customHeight="1" x14ac:dyDescent="0.25">
      <c r="B11609" s="106"/>
      <c r="C11609" s="106"/>
      <c r="D11609" s="139"/>
      <c r="E11609" s="140"/>
      <c r="F11609" s="140"/>
      <c r="G11609" s="140"/>
      <c r="M11609" s="140"/>
      <c r="N11609" s="167"/>
      <c r="O11609" s="167"/>
      <c r="P11609" s="142"/>
      <c r="Q11609" s="142"/>
      <c r="R11609" s="142"/>
      <c r="S11609" s="139"/>
    </row>
    <row r="11610" spans="2:19" ht="15.75" customHeight="1" x14ac:dyDescent="0.25">
      <c r="B11610" s="106"/>
      <c r="C11610" s="106"/>
      <c r="D11610" s="139"/>
      <c r="E11610" s="140"/>
      <c r="F11610" s="140"/>
      <c r="G11610" s="140"/>
      <c r="M11610" s="140"/>
      <c r="N11610" s="167"/>
      <c r="O11610" s="167"/>
      <c r="P11610" s="142"/>
      <c r="Q11610" s="142"/>
      <c r="R11610" s="142"/>
      <c r="S11610" s="139"/>
    </row>
    <row r="11611" spans="2:19" ht="15.75" customHeight="1" x14ac:dyDescent="0.25">
      <c r="B11611" s="106"/>
      <c r="C11611" s="106"/>
      <c r="D11611" s="139"/>
      <c r="E11611" s="140"/>
      <c r="F11611" s="140"/>
      <c r="G11611" s="140"/>
      <c r="M11611" s="140"/>
      <c r="N11611" s="167"/>
      <c r="O11611" s="167"/>
      <c r="P11611" s="142"/>
      <c r="Q11611" s="142"/>
      <c r="R11611" s="142"/>
      <c r="S11611" s="139"/>
    </row>
    <row r="11612" spans="2:19" ht="15.75" customHeight="1" x14ac:dyDescent="0.25">
      <c r="B11612" s="106"/>
      <c r="C11612" s="106"/>
      <c r="D11612" s="139"/>
      <c r="E11612" s="140"/>
      <c r="F11612" s="140"/>
      <c r="G11612" s="140"/>
      <c r="M11612" s="140"/>
      <c r="N11612" s="167"/>
      <c r="O11612" s="167"/>
      <c r="P11612" s="142"/>
      <c r="Q11612" s="142"/>
      <c r="R11612" s="142"/>
      <c r="S11612" s="139"/>
    </row>
    <row r="11613" spans="2:19" ht="15.75" customHeight="1" x14ac:dyDescent="0.25">
      <c r="B11613" s="106"/>
      <c r="C11613" s="106"/>
      <c r="D11613" s="139"/>
      <c r="E11613" s="140"/>
      <c r="F11613" s="140"/>
      <c r="G11613" s="140"/>
      <c r="M11613" s="140"/>
      <c r="N11613" s="167"/>
      <c r="O11613" s="167"/>
      <c r="P11613" s="142"/>
      <c r="Q11613" s="142"/>
      <c r="R11613" s="142"/>
      <c r="S11613" s="139"/>
    </row>
    <row r="11614" spans="2:19" ht="15.75" customHeight="1" x14ac:dyDescent="0.25">
      <c r="B11614" s="106"/>
      <c r="C11614" s="106"/>
      <c r="D11614" s="139"/>
      <c r="E11614" s="140"/>
      <c r="F11614" s="140"/>
      <c r="G11614" s="140"/>
      <c r="M11614" s="140"/>
      <c r="N11614" s="167"/>
      <c r="O11614" s="167"/>
      <c r="P11614" s="142"/>
      <c r="Q11614" s="142"/>
      <c r="R11614" s="142"/>
      <c r="S11614" s="139"/>
    </row>
    <row r="11615" spans="2:19" ht="15.75" customHeight="1" x14ac:dyDescent="0.25">
      <c r="B11615" s="106"/>
      <c r="C11615" s="106"/>
      <c r="D11615" s="139"/>
      <c r="E11615" s="140"/>
      <c r="F11615" s="140"/>
      <c r="G11615" s="140"/>
      <c r="M11615" s="140"/>
      <c r="N11615" s="167"/>
      <c r="O11615" s="167"/>
      <c r="P11615" s="142"/>
      <c r="Q11615" s="142"/>
      <c r="R11615" s="142"/>
      <c r="S11615" s="139"/>
    </row>
    <row r="11616" spans="2:19" ht="15.75" customHeight="1" x14ac:dyDescent="0.25">
      <c r="B11616" s="106"/>
      <c r="C11616" s="106"/>
      <c r="D11616" s="139"/>
      <c r="E11616" s="140"/>
      <c r="F11616" s="140"/>
      <c r="G11616" s="140"/>
      <c r="M11616" s="140"/>
      <c r="N11616" s="167"/>
      <c r="O11616" s="167"/>
      <c r="P11616" s="142"/>
      <c r="Q11616" s="142"/>
      <c r="R11616" s="142"/>
      <c r="S11616" s="139"/>
    </row>
    <row r="11617" spans="2:19" ht="15.75" customHeight="1" x14ac:dyDescent="0.25">
      <c r="B11617" s="106"/>
      <c r="C11617" s="106"/>
      <c r="D11617" s="139"/>
      <c r="E11617" s="140"/>
      <c r="F11617" s="140"/>
      <c r="G11617" s="140"/>
      <c r="M11617" s="140"/>
      <c r="N11617" s="167"/>
      <c r="O11617" s="167"/>
      <c r="P11617" s="142"/>
      <c r="Q11617" s="142"/>
      <c r="R11617" s="142"/>
      <c r="S11617" s="139"/>
    </row>
    <row r="11618" spans="2:19" ht="15.75" customHeight="1" x14ac:dyDescent="0.25">
      <c r="B11618" s="106"/>
      <c r="C11618" s="106"/>
      <c r="D11618" s="139"/>
      <c r="E11618" s="140"/>
      <c r="F11618" s="140"/>
      <c r="G11618" s="140"/>
      <c r="M11618" s="140"/>
      <c r="N11618" s="167"/>
      <c r="O11618" s="167"/>
      <c r="P11618" s="142"/>
      <c r="Q11618" s="142"/>
      <c r="R11618" s="142"/>
      <c r="S11618" s="139"/>
    </row>
    <row r="11619" spans="2:19" ht="15.75" customHeight="1" x14ac:dyDescent="0.25">
      <c r="B11619" s="106"/>
      <c r="C11619" s="106"/>
      <c r="D11619" s="139"/>
      <c r="E11619" s="140"/>
      <c r="F11619" s="140"/>
      <c r="G11619" s="140"/>
      <c r="M11619" s="140"/>
      <c r="N11619" s="167"/>
      <c r="O11619" s="167"/>
      <c r="P11619" s="142"/>
      <c r="Q11619" s="142"/>
      <c r="R11619" s="142"/>
      <c r="S11619" s="139"/>
    </row>
    <row r="11620" spans="2:19" ht="15.75" customHeight="1" x14ac:dyDescent="0.25">
      <c r="B11620" s="106"/>
      <c r="C11620" s="106"/>
      <c r="D11620" s="139"/>
      <c r="E11620" s="140"/>
      <c r="F11620" s="140"/>
      <c r="G11620" s="140"/>
      <c r="M11620" s="140"/>
      <c r="N11620" s="167"/>
      <c r="O11620" s="167"/>
      <c r="P11620" s="142"/>
      <c r="Q11620" s="142"/>
      <c r="R11620" s="142"/>
      <c r="S11620" s="139"/>
    </row>
    <row r="11621" spans="2:19" ht="15.75" customHeight="1" x14ac:dyDescent="0.25">
      <c r="B11621" s="106"/>
      <c r="C11621" s="106"/>
      <c r="D11621" s="139"/>
      <c r="E11621" s="140"/>
      <c r="F11621" s="140"/>
      <c r="G11621" s="140"/>
      <c r="M11621" s="140"/>
      <c r="N11621" s="167"/>
      <c r="O11621" s="167"/>
      <c r="P11621" s="142"/>
      <c r="Q11621" s="142"/>
      <c r="R11621" s="142"/>
      <c r="S11621" s="139"/>
    </row>
    <row r="11622" spans="2:19" ht="15.75" customHeight="1" x14ac:dyDescent="0.25">
      <c r="B11622" s="106"/>
      <c r="C11622" s="106"/>
      <c r="D11622" s="139"/>
      <c r="E11622" s="140"/>
      <c r="F11622" s="140"/>
      <c r="G11622" s="140"/>
      <c r="M11622" s="140"/>
      <c r="N11622" s="167"/>
      <c r="O11622" s="167"/>
      <c r="P11622" s="142"/>
      <c r="Q11622" s="142"/>
      <c r="R11622" s="142"/>
      <c r="S11622" s="139"/>
    </row>
    <row r="11623" spans="2:19" ht="15.75" customHeight="1" x14ac:dyDescent="0.25">
      <c r="B11623" s="106"/>
      <c r="C11623" s="106"/>
      <c r="D11623" s="139"/>
      <c r="E11623" s="140"/>
      <c r="F11623" s="140"/>
      <c r="G11623" s="140"/>
      <c r="M11623" s="140"/>
      <c r="N11623" s="167"/>
      <c r="O11623" s="167"/>
      <c r="P11623" s="142"/>
      <c r="Q11623" s="142"/>
      <c r="R11623" s="142"/>
      <c r="S11623" s="139"/>
    </row>
    <row r="11624" spans="2:19" ht="15.75" customHeight="1" x14ac:dyDescent="0.25">
      <c r="B11624" s="106"/>
      <c r="C11624" s="106"/>
      <c r="D11624" s="139"/>
      <c r="E11624" s="140"/>
      <c r="F11624" s="140"/>
      <c r="G11624" s="140"/>
      <c r="M11624" s="140"/>
      <c r="N11624" s="167"/>
      <c r="O11624" s="167"/>
      <c r="P11624" s="142"/>
      <c r="Q11624" s="142"/>
      <c r="R11624" s="142"/>
      <c r="S11624" s="139"/>
    </row>
    <row r="11625" spans="2:19" ht="15.75" customHeight="1" x14ac:dyDescent="0.25">
      <c r="B11625" s="106"/>
      <c r="C11625" s="106"/>
      <c r="D11625" s="139"/>
      <c r="E11625" s="140"/>
      <c r="F11625" s="140"/>
      <c r="G11625" s="140"/>
      <c r="M11625" s="140"/>
      <c r="N11625" s="167"/>
      <c r="O11625" s="167"/>
      <c r="P11625" s="142"/>
      <c r="Q11625" s="142"/>
      <c r="R11625" s="142"/>
      <c r="S11625" s="139"/>
    </row>
    <row r="11626" spans="2:19" ht="15.75" customHeight="1" x14ac:dyDescent="0.25">
      <c r="B11626" s="106"/>
      <c r="C11626" s="106"/>
      <c r="D11626" s="139"/>
      <c r="E11626" s="140"/>
      <c r="F11626" s="140"/>
      <c r="G11626" s="140"/>
      <c r="M11626" s="140"/>
      <c r="N11626" s="167"/>
      <c r="O11626" s="167"/>
      <c r="P11626" s="142"/>
      <c r="Q11626" s="142"/>
      <c r="R11626" s="142"/>
      <c r="S11626" s="139"/>
    </row>
    <row r="11627" spans="2:19" ht="15.75" customHeight="1" x14ac:dyDescent="0.25">
      <c r="B11627" s="106"/>
      <c r="C11627" s="106"/>
      <c r="D11627" s="139"/>
      <c r="E11627" s="140"/>
      <c r="F11627" s="140"/>
      <c r="G11627" s="140"/>
      <c r="M11627" s="140"/>
      <c r="N11627" s="167"/>
      <c r="O11627" s="167"/>
      <c r="P11627" s="142"/>
      <c r="Q11627" s="142"/>
      <c r="R11627" s="142"/>
      <c r="S11627" s="139"/>
    </row>
    <row r="11628" spans="2:19" ht="15.75" customHeight="1" x14ac:dyDescent="0.25">
      <c r="B11628" s="106"/>
      <c r="C11628" s="106"/>
      <c r="D11628" s="139"/>
      <c r="E11628" s="140"/>
      <c r="F11628" s="140"/>
      <c r="G11628" s="140"/>
      <c r="M11628" s="140"/>
      <c r="N11628" s="167"/>
      <c r="O11628" s="167"/>
      <c r="P11628" s="142"/>
      <c r="Q11628" s="142"/>
      <c r="R11628" s="142"/>
      <c r="S11628" s="139"/>
    </row>
    <row r="11629" spans="2:19" ht="15.75" customHeight="1" x14ac:dyDescent="0.25">
      <c r="B11629" s="106"/>
      <c r="C11629" s="106"/>
      <c r="D11629" s="139"/>
      <c r="E11629" s="140"/>
      <c r="F11629" s="140"/>
      <c r="G11629" s="140"/>
      <c r="M11629" s="140"/>
      <c r="N11629" s="167"/>
      <c r="O11629" s="167"/>
      <c r="P11629" s="142"/>
      <c r="Q11629" s="142"/>
      <c r="R11629" s="142"/>
      <c r="S11629" s="139"/>
    </row>
    <row r="11630" spans="2:19" ht="15.75" customHeight="1" x14ac:dyDescent="0.25">
      <c r="B11630" s="106"/>
      <c r="C11630" s="106"/>
      <c r="D11630" s="139"/>
      <c r="E11630" s="140"/>
      <c r="F11630" s="140"/>
      <c r="G11630" s="140"/>
      <c r="M11630" s="140"/>
      <c r="N11630" s="167"/>
      <c r="O11630" s="167"/>
      <c r="P11630" s="142"/>
      <c r="Q11630" s="142"/>
      <c r="R11630" s="142"/>
      <c r="S11630" s="139"/>
    </row>
    <row r="11631" spans="2:19" ht="15.75" customHeight="1" x14ac:dyDescent="0.25">
      <c r="B11631" s="106"/>
      <c r="C11631" s="106"/>
      <c r="D11631" s="139"/>
      <c r="E11631" s="140"/>
      <c r="F11631" s="140"/>
      <c r="G11631" s="140"/>
      <c r="M11631" s="140"/>
      <c r="N11631" s="167"/>
      <c r="O11631" s="167"/>
      <c r="P11631" s="142"/>
      <c r="Q11631" s="142"/>
      <c r="R11631" s="142"/>
      <c r="S11631" s="139"/>
    </row>
    <row r="11632" spans="2:19" ht="15.75" customHeight="1" x14ac:dyDescent="0.25">
      <c r="B11632" s="106"/>
      <c r="C11632" s="106"/>
      <c r="D11632" s="139"/>
      <c r="E11632" s="140"/>
      <c r="F11632" s="140"/>
      <c r="G11632" s="140"/>
      <c r="M11632" s="140"/>
      <c r="N11632" s="167"/>
      <c r="O11632" s="167"/>
      <c r="P11632" s="142"/>
      <c r="Q11632" s="142"/>
      <c r="R11632" s="142"/>
      <c r="S11632" s="139"/>
    </row>
    <row r="11633" spans="2:19" ht="15.75" customHeight="1" x14ac:dyDescent="0.25">
      <c r="B11633" s="106"/>
      <c r="C11633" s="106"/>
      <c r="D11633" s="139"/>
      <c r="E11633" s="140"/>
      <c r="F11633" s="140"/>
      <c r="G11633" s="140"/>
      <c r="M11633" s="140"/>
      <c r="N11633" s="167"/>
      <c r="O11633" s="167"/>
      <c r="P11633" s="142"/>
      <c r="Q11633" s="142"/>
      <c r="R11633" s="142"/>
      <c r="S11633" s="139"/>
    </row>
    <row r="11634" spans="2:19" ht="15.75" customHeight="1" x14ac:dyDescent="0.25">
      <c r="B11634" s="106"/>
      <c r="C11634" s="106"/>
      <c r="D11634" s="139"/>
      <c r="E11634" s="140"/>
      <c r="F11634" s="140"/>
      <c r="G11634" s="140"/>
      <c r="M11634" s="140"/>
      <c r="N11634" s="167"/>
      <c r="O11634" s="167"/>
      <c r="P11634" s="142"/>
      <c r="Q11634" s="142"/>
      <c r="R11634" s="142"/>
      <c r="S11634" s="139"/>
    </row>
    <row r="11635" spans="2:19" ht="15.75" customHeight="1" x14ac:dyDescent="0.25">
      <c r="B11635" s="106"/>
      <c r="C11635" s="106"/>
      <c r="D11635" s="139"/>
      <c r="E11635" s="140"/>
      <c r="F11635" s="140"/>
      <c r="G11635" s="140"/>
      <c r="M11635" s="140"/>
      <c r="N11635" s="167"/>
      <c r="O11635" s="167"/>
      <c r="P11635" s="142"/>
      <c r="Q11635" s="142"/>
      <c r="R11635" s="142"/>
      <c r="S11635" s="139"/>
    </row>
    <row r="11636" spans="2:19" ht="15.75" customHeight="1" x14ac:dyDescent="0.25">
      <c r="B11636" s="106"/>
      <c r="C11636" s="106"/>
      <c r="D11636" s="139"/>
      <c r="E11636" s="140"/>
      <c r="F11636" s="140"/>
      <c r="G11636" s="140"/>
      <c r="M11636" s="140"/>
      <c r="N11636" s="167"/>
      <c r="O11636" s="167"/>
      <c r="P11636" s="142"/>
      <c r="Q11636" s="142"/>
      <c r="R11636" s="142"/>
      <c r="S11636" s="139"/>
    </row>
    <row r="11637" spans="2:19" ht="15.75" customHeight="1" x14ac:dyDescent="0.25">
      <c r="B11637" s="106"/>
      <c r="C11637" s="106"/>
      <c r="D11637" s="139"/>
      <c r="E11637" s="140"/>
      <c r="F11637" s="140"/>
      <c r="G11637" s="140"/>
      <c r="M11637" s="140"/>
      <c r="N11637" s="167"/>
      <c r="O11637" s="167"/>
      <c r="P11637" s="142"/>
      <c r="Q11637" s="142"/>
      <c r="R11637" s="142"/>
      <c r="S11637" s="139"/>
    </row>
    <row r="11638" spans="2:19" ht="15.75" customHeight="1" x14ac:dyDescent="0.25">
      <c r="B11638" s="106"/>
      <c r="C11638" s="106"/>
      <c r="D11638" s="139"/>
      <c r="E11638" s="140"/>
      <c r="F11638" s="140"/>
      <c r="G11638" s="140"/>
      <c r="M11638" s="140"/>
      <c r="N11638" s="167"/>
      <c r="O11638" s="167"/>
      <c r="P11638" s="142"/>
      <c r="Q11638" s="142"/>
      <c r="R11638" s="142"/>
      <c r="S11638" s="139"/>
    </row>
    <row r="11639" spans="2:19" ht="15.75" customHeight="1" x14ac:dyDescent="0.25">
      <c r="B11639" s="106"/>
      <c r="C11639" s="106"/>
      <c r="D11639" s="139"/>
      <c r="E11639" s="140"/>
      <c r="F11639" s="140"/>
      <c r="G11639" s="140"/>
      <c r="M11639" s="140"/>
      <c r="N11639" s="167"/>
      <c r="O11639" s="167"/>
      <c r="P11639" s="142"/>
      <c r="Q11639" s="142"/>
      <c r="R11639" s="142"/>
      <c r="S11639" s="139"/>
    </row>
    <row r="11640" spans="2:19" ht="15.75" customHeight="1" x14ac:dyDescent="0.25">
      <c r="B11640" s="106"/>
      <c r="C11640" s="106"/>
      <c r="D11640" s="139"/>
      <c r="E11640" s="140"/>
      <c r="F11640" s="140"/>
      <c r="G11640" s="140"/>
      <c r="M11640" s="140"/>
      <c r="N11640" s="167"/>
      <c r="O11640" s="167"/>
      <c r="P11640" s="142"/>
      <c r="Q11640" s="142"/>
      <c r="R11640" s="142"/>
      <c r="S11640" s="139"/>
    </row>
    <row r="11641" spans="2:19" ht="15.75" customHeight="1" x14ac:dyDescent="0.25">
      <c r="B11641" s="106"/>
      <c r="C11641" s="106"/>
      <c r="D11641" s="139"/>
      <c r="E11641" s="140"/>
      <c r="F11641" s="140"/>
      <c r="G11641" s="140"/>
      <c r="M11641" s="140"/>
      <c r="N11641" s="167"/>
      <c r="O11641" s="167"/>
      <c r="P11641" s="142"/>
      <c r="Q11641" s="142"/>
      <c r="R11641" s="142"/>
      <c r="S11641" s="139"/>
    </row>
    <row r="11642" spans="2:19" ht="15.75" customHeight="1" x14ac:dyDescent="0.25">
      <c r="B11642" s="106"/>
      <c r="C11642" s="106"/>
      <c r="D11642" s="139"/>
      <c r="E11642" s="140"/>
      <c r="F11642" s="140"/>
      <c r="G11642" s="140"/>
      <c r="M11642" s="140"/>
      <c r="N11642" s="167"/>
      <c r="O11642" s="167"/>
      <c r="P11642" s="142"/>
      <c r="Q11642" s="142"/>
      <c r="R11642" s="142"/>
      <c r="S11642" s="139"/>
    </row>
    <row r="11643" spans="2:19" ht="15.75" customHeight="1" x14ac:dyDescent="0.25">
      <c r="B11643" s="106"/>
      <c r="C11643" s="106"/>
      <c r="D11643" s="139"/>
      <c r="E11643" s="140"/>
      <c r="F11643" s="140"/>
      <c r="G11643" s="140"/>
      <c r="M11643" s="140"/>
      <c r="N11643" s="167"/>
      <c r="O11643" s="167"/>
      <c r="P11643" s="142"/>
      <c r="Q11643" s="142"/>
      <c r="R11643" s="142"/>
      <c r="S11643" s="139"/>
    </row>
    <row r="11644" spans="2:19" ht="15.75" customHeight="1" x14ac:dyDescent="0.25">
      <c r="B11644" s="106"/>
      <c r="C11644" s="106"/>
      <c r="D11644" s="139"/>
      <c r="E11644" s="140"/>
      <c r="F11644" s="140"/>
      <c r="G11644" s="140"/>
      <c r="M11644" s="140"/>
      <c r="N11644" s="167"/>
      <c r="O11644" s="167"/>
      <c r="P11644" s="142"/>
      <c r="Q11644" s="142"/>
      <c r="R11644" s="142"/>
      <c r="S11644" s="139"/>
    </row>
    <row r="11645" spans="2:19" ht="15.75" customHeight="1" x14ac:dyDescent="0.25">
      <c r="B11645" s="106"/>
      <c r="C11645" s="106"/>
      <c r="D11645" s="139"/>
      <c r="E11645" s="140"/>
      <c r="F11645" s="140"/>
      <c r="G11645" s="140"/>
      <c r="M11645" s="140"/>
      <c r="N11645" s="167"/>
      <c r="O11645" s="167"/>
      <c r="P11645" s="142"/>
      <c r="Q11645" s="142"/>
      <c r="R11645" s="142"/>
      <c r="S11645" s="139"/>
    </row>
    <row r="11646" spans="2:19" ht="15.75" customHeight="1" x14ac:dyDescent="0.25">
      <c r="B11646" s="106"/>
      <c r="C11646" s="106"/>
      <c r="D11646" s="139"/>
      <c r="E11646" s="140"/>
      <c r="F11646" s="140"/>
      <c r="G11646" s="140"/>
      <c r="M11646" s="140"/>
      <c r="N11646" s="167"/>
      <c r="O11646" s="167"/>
      <c r="P11646" s="142"/>
      <c r="Q11646" s="142"/>
      <c r="R11646" s="142"/>
      <c r="S11646" s="139"/>
    </row>
    <row r="11647" spans="2:19" ht="15.75" customHeight="1" x14ac:dyDescent="0.25">
      <c r="B11647" s="106"/>
      <c r="C11647" s="106"/>
      <c r="D11647" s="139"/>
      <c r="E11647" s="140"/>
      <c r="F11647" s="140"/>
      <c r="G11647" s="140"/>
      <c r="M11647" s="140"/>
      <c r="N11647" s="167"/>
      <c r="O11647" s="167"/>
      <c r="P11647" s="142"/>
      <c r="Q11647" s="142"/>
      <c r="R11647" s="142"/>
      <c r="S11647" s="139"/>
    </row>
    <row r="11648" spans="2:19" ht="15.75" customHeight="1" x14ac:dyDescent="0.25">
      <c r="B11648" s="106"/>
      <c r="C11648" s="106"/>
      <c r="D11648" s="139"/>
      <c r="E11648" s="140"/>
      <c r="F11648" s="140"/>
      <c r="G11648" s="140"/>
      <c r="M11648" s="140"/>
      <c r="N11648" s="167"/>
      <c r="O11648" s="167"/>
      <c r="P11648" s="142"/>
      <c r="Q11648" s="142"/>
      <c r="R11648" s="142"/>
      <c r="S11648" s="139"/>
    </row>
    <row r="11649" spans="2:19" ht="15.75" customHeight="1" x14ac:dyDescent="0.25">
      <c r="B11649" s="106"/>
      <c r="C11649" s="106"/>
      <c r="D11649" s="139"/>
      <c r="E11649" s="140"/>
      <c r="F11649" s="140"/>
      <c r="G11649" s="140"/>
      <c r="M11649" s="140"/>
      <c r="N11649" s="167"/>
      <c r="O11649" s="167"/>
      <c r="P11649" s="142"/>
      <c r="Q11649" s="142"/>
      <c r="R11649" s="142"/>
      <c r="S11649" s="139"/>
    </row>
    <row r="11650" spans="2:19" ht="15.75" customHeight="1" x14ac:dyDescent="0.25">
      <c r="B11650" s="106"/>
      <c r="C11650" s="106"/>
      <c r="D11650" s="139"/>
      <c r="E11650" s="140"/>
      <c r="F11650" s="140"/>
      <c r="G11650" s="140"/>
      <c r="M11650" s="140"/>
      <c r="N11650" s="167"/>
      <c r="O11650" s="167"/>
      <c r="P11650" s="142"/>
      <c r="Q11650" s="142"/>
      <c r="R11650" s="142"/>
      <c r="S11650" s="139"/>
    </row>
    <row r="11651" spans="2:19" ht="15.75" customHeight="1" x14ac:dyDescent="0.25">
      <c r="B11651" s="106"/>
      <c r="C11651" s="106"/>
      <c r="D11651" s="139"/>
      <c r="E11651" s="140"/>
      <c r="F11651" s="140"/>
      <c r="G11651" s="140"/>
      <c r="M11651" s="140"/>
      <c r="N11651" s="167"/>
      <c r="O11651" s="167"/>
      <c r="P11651" s="142"/>
      <c r="Q11651" s="142"/>
      <c r="R11651" s="142"/>
      <c r="S11651" s="139"/>
    </row>
    <row r="11652" spans="2:19" ht="15.75" customHeight="1" x14ac:dyDescent="0.25">
      <c r="B11652" s="106"/>
      <c r="C11652" s="106"/>
      <c r="D11652" s="139"/>
      <c r="E11652" s="140"/>
      <c r="F11652" s="140"/>
      <c r="G11652" s="140"/>
      <c r="M11652" s="140"/>
      <c r="N11652" s="167"/>
      <c r="O11652" s="167"/>
      <c r="P11652" s="142"/>
      <c r="Q11652" s="142"/>
      <c r="R11652" s="142"/>
      <c r="S11652" s="139"/>
    </row>
    <row r="11653" spans="2:19" ht="15.75" customHeight="1" x14ac:dyDescent="0.25">
      <c r="B11653" s="106"/>
      <c r="C11653" s="106"/>
      <c r="D11653" s="139"/>
      <c r="E11653" s="140"/>
      <c r="F11653" s="140"/>
      <c r="G11653" s="140"/>
      <c r="M11653" s="140"/>
      <c r="N11653" s="167"/>
      <c r="O11653" s="167"/>
      <c r="P11653" s="142"/>
      <c r="Q11653" s="142"/>
      <c r="R11653" s="142"/>
      <c r="S11653" s="139"/>
    </row>
    <row r="11654" spans="2:19" ht="15.75" customHeight="1" x14ac:dyDescent="0.25">
      <c r="B11654" s="106"/>
      <c r="C11654" s="106"/>
      <c r="D11654" s="139"/>
      <c r="E11654" s="140"/>
      <c r="F11654" s="140"/>
      <c r="G11654" s="140"/>
      <c r="M11654" s="140"/>
      <c r="N11654" s="167"/>
      <c r="O11654" s="167"/>
      <c r="P11654" s="142"/>
      <c r="Q11654" s="142"/>
      <c r="R11654" s="142"/>
      <c r="S11654" s="139"/>
    </row>
    <row r="11655" spans="2:19" ht="15.75" customHeight="1" x14ac:dyDescent="0.25">
      <c r="B11655" s="106"/>
      <c r="C11655" s="106"/>
      <c r="D11655" s="139"/>
      <c r="E11655" s="140"/>
      <c r="F11655" s="140"/>
      <c r="G11655" s="140"/>
      <c r="M11655" s="140"/>
      <c r="N11655" s="167"/>
      <c r="O11655" s="167"/>
      <c r="P11655" s="142"/>
      <c r="Q11655" s="142"/>
      <c r="R11655" s="142"/>
      <c r="S11655" s="139"/>
    </row>
    <row r="11656" spans="2:19" ht="15.75" customHeight="1" x14ac:dyDescent="0.25">
      <c r="B11656" s="106"/>
      <c r="C11656" s="106"/>
      <c r="D11656" s="139"/>
      <c r="E11656" s="140"/>
      <c r="F11656" s="140"/>
      <c r="G11656" s="140"/>
      <c r="M11656" s="140"/>
      <c r="N11656" s="167"/>
      <c r="O11656" s="167"/>
      <c r="P11656" s="142"/>
      <c r="Q11656" s="142"/>
      <c r="R11656" s="142"/>
      <c r="S11656" s="139"/>
    </row>
    <row r="11657" spans="2:19" ht="15.75" customHeight="1" x14ac:dyDescent="0.25">
      <c r="B11657" s="106"/>
      <c r="C11657" s="106"/>
      <c r="D11657" s="139"/>
      <c r="E11657" s="140"/>
      <c r="F11657" s="140"/>
      <c r="G11657" s="140"/>
      <c r="M11657" s="140"/>
      <c r="N11657" s="167"/>
      <c r="O11657" s="167"/>
      <c r="P11657" s="142"/>
      <c r="Q11657" s="142"/>
      <c r="R11657" s="142"/>
      <c r="S11657" s="139"/>
    </row>
    <row r="11658" spans="2:19" ht="15.75" customHeight="1" x14ac:dyDescent="0.25">
      <c r="B11658" s="106"/>
      <c r="C11658" s="106"/>
      <c r="D11658" s="139"/>
      <c r="E11658" s="140"/>
      <c r="F11658" s="140"/>
      <c r="G11658" s="140"/>
      <c r="M11658" s="140"/>
      <c r="N11658" s="167"/>
      <c r="O11658" s="167"/>
      <c r="P11658" s="142"/>
      <c r="Q11658" s="142"/>
      <c r="R11658" s="142"/>
      <c r="S11658" s="139"/>
    </row>
    <row r="11659" spans="2:19" ht="15.75" customHeight="1" x14ac:dyDescent="0.25">
      <c r="B11659" s="106"/>
      <c r="C11659" s="106"/>
      <c r="D11659" s="139"/>
      <c r="E11659" s="140"/>
      <c r="F11659" s="140"/>
      <c r="G11659" s="140"/>
      <c r="M11659" s="140"/>
      <c r="N11659" s="167"/>
      <c r="O11659" s="167"/>
      <c r="P11659" s="142"/>
      <c r="Q11659" s="142"/>
      <c r="R11659" s="142"/>
      <c r="S11659" s="139"/>
    </row>
    <row r="11660" spans="2:19" ht="15.75" customHeight="1" x14ac:dyDescent="0.25">
      <c r="B11660" s="106"/>
      <c r="C11660" s="106"/>
      <c r="D11660" s="139"/>
      <c r="E11660" s="140"/>
      <c r="F11660" s="140"/>
      <c r="G11660" s="140"/>
      <c r="M11660" s="140"/>
      <c r="N11660" s="167"/>
      <c r="O11660" s="167"/>
      <c r="P11660" s="142"/>
      <c r="Q11660" s="142"/>
      <c r="R11660" s="142"/>
      <c r="S11660" s="139"/>
    </row>
    <row r="11661" spans="2:19" ht="15.75" customHeight="1" x14ac:dyDescent="0.25">
      <c r="B11661" s="106"/>
      <c r="C11661" s="106"/>
      <c r="D11661" s="139"/>
      <c r="E11661" s="140"/>
      <c r="F11661" s="140"/>
      <c r="G11661" s="140"/>
      <c r="M11661" s="140"/>
      <c r="N11661" s="167"/>
      <c r="O11661" s="167"/>
      <c r="P11661" s="142"/>
      <c r="Q11661" s="142"/>
      <c r="R11661" s="142"/>
      <c r="S11661" s="139"/>
    </row>
    <row r="11662" spans="2:19" ht="15.75" customHeight="1" x14ac:dyDescent="0.25">
      <c r="B11662" s="106"/>
      <c r="C11662" s="106"/>
      <c r="D11662" s="139"/>
      <c r="E11662" s="140"/>
      <c r="F11662" s="140"/>
      <c r="G11662" s="140"/>
      <c r="M11662" s="140"/>
      <c r="N11662" s="167"/>
      <c r="O11662" s="167"/>
      <c r="P11662" s="142"/>
      <c r="Q11662" s="142"/>
      <c r="R11662" s="142"/>
      <c r="S11662" s="139"/>
    </row>
    <row r="11663" spans="2:19" ht="15.75" customHeight="1" x14ac:dyDescent="0.25">
      <c r="B11663" s="106"/>
      <c r="C11663" s="106"/>
      <c r="D11663" s="139"/>
      <c r="E11663" s="140"/>
      <c r="F11663" s="140"/>
      <c r="G11663" s="140"/>
      <c r="M11663" s="140"/>
      <c r="N11663" s="167"/>
      <c r="O11663" s="167"/>
      <c r="P11663" s="142"/>
      <c r="Q11663" s="142"/>
      <c r="R11663" s="142"/>
      <c r="S11663" s="139"/>
    </row>
    <row r="11664" spans="2:19" ht="15.75" customHeight="1" x14ac:dyDescent="0.25">
      <c r="B11664" s="106"/>
      <c r="C11664" s="106"/>
      <c r="D11664" s="139"/>
      <c r="E11664" s="140"/>
      <c r="F11664" s="140"/>
      <c r="G11664" s="140"/>
      <c r="M11664" s="140"/>
      <c r="N11664" s="167"/>
      <c r="O11664" s="167"/>
      <c r="P11664" s="142"/>
      <c r="Q11664" s="142"/>
      <c r="R11664" s="142"/>
      <c r="S11664" s="139"/>
    </row>
    <row r="11665" spans="2:19" ht="15.75" customHeight="1" x14ac:dyDescent="0.25">
      <c r="B11665" s="106"/>
      <c r="C11665" s="106"/>
      <c r="D11665" s="139"/>
      <c r="E11665" s="140"/>
      <c r="F11665" s="140"/>
      <c r="G11665" s="140"/>
      <c r="M11665" s="140"/>
      <c r="N11665" s="167"/>
      <c r="O11665" s="167"/>
      <c r="P11665" s="142"/>
      <c r="Q11665" s="142"/>
      <c r="R11665" s="142"/>
      <c r="S11665" s="139"/>
    </row>
    <row r="11666" spans="2:19" ht="15.75" customHeight="1" x14ac:dyDescent="0.25">
      <c r="B11666" s="106"/>
      <c r="C11666" s="106"/>
      <c r="D11666" s="139"/>
      <c r="E11666" s="140"/>
      <c r="F11666" s="140"/>
      <c r="G11666" s="140"/>
      <c r="M11666" s="140"/>
      <c r="N11666" s="167"/>
      <c r="O11666" s="167"/>
      <c r="P11666" s="142"/>
      <c r="Q11666" s="142"/>
      <c r="R11666" s="142"/>
      <c r="S11666" s="139"/>
    </row>
    <row r="11667" spans="2:19" ht="15.75" customHeight="1" x14ac:dyDescent="0.25">
      <c r="B11667" s="106"/>
      <c r="C11667" s="106"/>
      <c r="D11667" s="139"/>
      <c r="E11667" s="140"/>
      <c r="F11667" s="140"/>
      <c r="G11667" s="140"/>
      <c r="M11667" s="140"/>
      <c r="N11667" s="167"/>
      <c r="O11667" s="167"/>
      <c r="P11667" s="142"/>
      <c r="Q11667" s="142"/>
      <c r="R11667" s="142"/>
      <c r="S11667" s="139"/>
    </row>
    <row r="11668" spans="2:19" ht="15.75" customHeight="1" x14ac:dyDescent="0.25">
      <c r="B11668" s="106"/>
      <c r="C11668" s="106"/>
      <c r="D11668" s="139"/>
      <c r="E11668" s="140"/>
      <c r="F11668" s="140"/>
      <c r="G11668" s="140"/>
      <c r="M11668" s="140"/>
      <c r="N11668" s="167"/>
      <c r="O11668" s="167"/>
      <c r="P11668" s="142"/>
      <c r="Q11668" s="142"/>
      <c r="R11668" s="142"/>
      <c r="S11668" s="139"/>
    </row>
    <row r="11669" spans="2:19" ht="15.75" customHeight="1" x14ac:dyDescent="0.25">
      <c r="B11669" s="106"/>
      <c r="C11669" s="106"/>
      <c r="D11669" s="139"/>
      <c r="E11669" s="140"/>
      <c r="F11669" s="140"/>
      <c r="G11669" s="140"/>
      <c r="M11669" s="140"/>
      <c r="N11669" s="167"/>
      <c r="O11669" s="167"/>
      <c r="P11669" s="142"/>
      <c r="Q11669" s="142"/>
      <c r="R11669" s="142"/>
      <c r="S11669" s="139"/>
    </row>
    <row r="11670" spans="2:19" ht="15.75" customHeight="1" x14ac:dyDescent="0.25">
      <c r="B11670" s="106"/>
      <c r="C11670" s="106"/>
      <c r="D11670" s="139"/>
      <c r="E11670" s="140"/>
      <c r="F11670" s="140"/>
      <c r="G11670" s="140"/>
      <c r="M11670" s="140"/>
      <c r="N11670" s="167"/>
      <c r="O11670" s="167"/>
      <c r="P11670" s="142"/>
      <c r="Q11670" s="142"/>
      <c r="R11670" s="142"/>
      <c r="S11670" s="139"/>
    </row>
    <row r="11671" spans="2:19" ht="15.75" customHeight="1" x14ac:dyDescent="0.25">
      <c r="B11671" s="106"/>
      <c r="C11671" s="106"/>
      <c r="D11671" s="139"/>
      <c r="E11671" s="140"/>
      <c r="F11671" s="140"/>
      <c r="G11671" s="140"/>
      <c r="M11671" s="140"/>
      <c r="N11671" s="167"/>
      <c r="O11671" s="167"/>
      <c r="P11671" s="142"/>
      <c r="Q11671" s="142"/>
      <c r="R11671" s="142"/>
      <c r="S11671" s="139"/>
    </row>
    <row r="11672" spans="2:19" ht="15.75" customHeight="1" x14ac:dyDescent="0.25">
      <c r="B11672" s="106"/>
      <c r="C11672" s="106"/>
      <c r="D11672" s="139"/>
      <c r="E11672" s="140"/>
      <c r="F11672" s="140"/>
      <c r="G11672" s="140"/>
      <c r="M11672" s="140"/>
      <c r="N11672" s="167"/>
      <c r="O11672" s="167"/>
      <c r="P11672" s="142"/>
      <c r="Q11672" s="142"/>
      <c r="R11672" s="142"/>
      <c r="S11672" s="139"/>
    </row>
    <row r="11673" spans="2:19" ht="15.75" customHeight="1" x14ac:dyDescent="0.25">
      <c r="B11673" s="106"/>
      <c r="C11673" s="106"/>
      <c r="D11673" s="139"/>
      <c r="E11673" s="140"/>
      <c r="F11673" s="140"/>
      <c r="G11673" s="140"/>
      <c r="M11673" s="140"/>
      <c r="N11673" s="167"/>
      <c r="O11673" s="167"/>
      <c r="P11673" s="142"/>
      <c r="Q11673" s="142"/>
      <c r="R11673" s="142"/>
      <c r="S11673" s="139"/>
    </row>
    <row r="11674" spans="2:19" ht="15.75" customHeight="1" x14ac:dyDescent="0.25">
      <c r="B11674" s="106"/>
      <c r="C11674" s="106"/>
      <c r="D11674" s="139"/>
      <c r="E11674" s="140"/>
      <c r="F11674" s="140"/>
      <c r="G11674" s="140"/>
      <c r="M11674" s="140"/>
      <c r="N11674" s="167"/>
      <c r="O11674" s="167"/>
      <c r="P11674" s="142"/>
      <c r="Q11674" s="142"/>
      <c r="R11674" s="142"/>
      <c r="S11674" s="139"/>
    </row>
    <row r="11675" spans="2:19" ht="15.75" customHeight="1" x14ac:dyDescent="0.25">
      <c r="B11675" s="106"/>
      <c r="C11675" s="106"/>
      <c r="D11675" s="139"/>
      <c r="E11675" s="140"/>
      <c r="F11675" s="140"/>
      <c r="G11675" s="140"/>
      <c r="M11675" s="140"/>
      <c r="N11675" s="167"/>
      <c r="O11675" s="167"/>
      <c r="P11675" s="142"/>
      <c r="Q11675" s="142"/>
      <c r="R11675" s="142"/>
      <c r="S11675" s="139"/>
    </row>
    <row r="11676" spans="2:19" ht="15.75" customHeight="1" x14ac:dyDescent="0.25">
      <c r="B11676" s="106"/>
      <c r="C11676" s="106"/>
      <c r="D11676" s="139"/>
      <c r="E11676" s="140"/>
      <c r="F11676" s="140"/>
      <c r="G11676" s="140"/>
      <c r="M11676" s="140"/>
      <c r="N11676" s="167"/>
      <c r="O11676" s="167"/>
      <c r="P11676" s="142"/>
      <c r="Q11676" s="142"/>
      <c r="R11676" s="142"/>
      <c r="S11676" s="139"/>
    </row>
    <row r="11677" spans="2:19" ht="15.75" customHeight="1" x14ac:dyDescent="0.25">
      <c r="B11677" s="106"/>
      <c r="C11677" s="106"/>
      <c r="D11677" s="139"/>
      <c r="E11677" s="140"/>
      <c r="F11677" s="140"/>
      <c r="G11677" s="140"/>
      <c r="M11677" s="140"/>
      <c r="N11677" s="167"/>
      <c r="O11677" s="167"/>
      <c r="P11677" s="142"/>
      <c r="Q11677" s="142"/>
      <c r="R11677" s="142"/>
      <c r="S11677" s="139"/>
    </row>
    <row r="11678" spans="2:19" ht="15.75" customHeight="1" x14ac:dyDescent="0.25">
      <c r="B11678" s="106"/>
      <c r="C11678" s="106"/>
      <c r="D11678" s="139"/>
      <c r="E11678" s="140"/>
      <c r="F11678" s="140"/>
      <c r="G11678" s="140"/>
      <c r="M11678" s="140"/>
      <c r="N11678" s="167"/>
      <c r="O11678" s="167"/>
      <c r="P11678" s="142"/>
      <c r="Q11678" s="142"/>
      <c r="R11678" s="142"/>
      <c r="S11678" s="139"/>
    </row>
    <row r="11679" spans="2:19" ht="15.75" customHeight="1" x14ac:dyDescent="0.25">
      <c r="B11679" s="106"/>
      <c r="C11679" s="106"/>
      <c r="D11679" s="139"/>
      <c r="E11679" s="140"/>
      <c r="F11679" s="140"/>
      <c r="G11679" s="140"/>
      <c r="M11679" s="140"/>
      <c r="N11679" s="167"/>
      <c r="O11679" s="167"/>
      <c r="P11679" s="142"/>
      <c r="Q11679" s="142"/>
      <c r="R11679" s="142"/>
      <c r="S11679" s="139"/>
    </row>
    <row r="11680" spans="2:19" ht="15.75" customHeight="1" x14ac:dyDescent="0.25">
      <c r="B11680" s="106"/>
      <c r="C11680" s="106"/>
      <c r="D11680" s="139"/>
      <c r="E11680" s="140"/>
      <c r="F11680" s="140"/>
      <c r="G11680" s="140"/>
      <c r="M11680" s="140"/>
      <c r="N11680" s="167"/>
      <c r="O11680" s="167"/>
      <c r="P11680" s="142"/>
      <c r="Q11680" s="142"/>
      <c r="R11680" s="142"/>
      <c r="S11680" s="139"/>
    </row>
    <row r="11681" spans="2:19" ht="15.75" customHeight="1" x14ac:dyDescent="0.25">
      <c r="B11681" s="106"/>
      <c r="C11681" s="106"/>
      <c r="D11681" s="139"/>
      <c r="E11681" s="140"/>
      <c r="F11681" s="140"/>
      <c r="G11681" s="140"/>
      <c r="M11681" s="140"/>
      <c r="N11681" s="167"/>
      <c r="O11681" s="167"/>
      <c r="P11681" s="142"/>
      <c r="Q11681" s="142"/>
      <c r="R11681" s="142"/>
      <c r="S11681" s="139"/>
    </row>
    <row r="11682" spans="2:19" ht="15.75" customHeight="1" x14ac:dyDescent="0.25">
      <c r="B11682" s="106"/>
      <c r="C11682" s="106"/>
      <c r="D11682" s="139"/>
      <c r="E11682" s="140"/>
      <c r="F11682" s="140"/>
      <c r="G11682" s="140"/>
      <c r="M11682" s="140"/>
      <c r="N11682" s="167"/>
      <c r="O11682" s="167"/>
      <c r="P11682" s="142"/>
      <c r="Q11682" s="142"/>
      <c r="R11682" s="142"/>
      <c r="S11682" s="139"/>
    </row>
    <row r="11683" spans="2:19" ht="15.75" customHeight="1" x14ac:dyDescent="0.25">
      <c r="B11683" s="106"/>
      <c r="C11683" s="106"/>
      <c r="D11683" s="139"/>
      <c r="E11683" s="140"/>
      <c r="F11683" s="140"/>
      <c r="G11683" s="140"/>
      <c r="M11683" s="140"/>
      <c r="N11683" s="167"/>
      <c r="O11683" s="167"/>
      <c r="P11683" s="142"/>
      <c r="Q11683" s="142"/>
      <c r="R11683" s="142"/>
      <c r="S11683" s="139"/>
    </row>
    <row r="11684" spans="2:19" ht="15.75" customHeight="1" x14ac:dyDescent="0.25">
      <c r="B11684" s="106"/>
      <c r="C11684" s="106"/>
      <c r="D11684" s="139"/>
      <c r="E11684" s="140"/>
      <c r="F11684" s="140"/>
      <c r="G11684" s="140"/>
      <c r="M11684" s="140"/>
      <c r="N11684" s="167"/>
      <c r="O11684" s="167"/>
      <c r="P11684" s="142"/>
      <c r="Q11684" s="142"/>
      <c r="R11684" s="142"/>
      <c r="S11684" s="139"/>
    </row>
    <row r="11685" spans="2:19" ht="15.75" customHeight="1" x14ac:dyDescent="0.25">
      <c r="B11685" s="106"/>
      <c r="C11685" s="106"/>
      <c r="D11685" s="139"/>
      <c r="E11685" s="140"/>
      <c r="F11685" s="140"/>
      <c r="G11685" s="140"/>
      <c r="M11685" s="140"/>
      <c r="N11685" s="167"/>
      <c r="O11685" s="167"/>
      <c r="P11685" s="142"/>
      <c r="Q11685" s="142"/>
      <c r="R11685" s="142"/>
      <c r="S11685" s="139"/>
    </row>
    <row r="11686" spans="2:19" ht="15.75" customHeight="1" x14ac:dyDescent="0.25">
      <c r="B11686" s="106"/>
      <c r="C11686" s="106"/>
      <c r="D11686" s="139"/>
      <c r="E11686" s="140"/>
      <c r="F11686" s="140"/>
      <c r="G11686" s="140"/>
      <c r="M11686" s="140"/>
      <c r="N11686" s="167"/>
      <c r="O11686" s="167"/>
      <c r="P11686" s="142"/>
      <c r="Q11686" s="142"/>
      <c r="R11686" s="142"/>
      <c r="S11686" s="139"/>
    </row>
    <row r="11687" spans="2:19" ht="15.75" customHeight="1" x14ac:dyDescent="0.25">
      <c r="B11687" s="106"/>
      <c r="C11687" s="106"/>
      <c r="D11687" s="139"/>
      <c r="E11687" s="140"/>
      <c r="F11687" s="140"/>
      <c r="G11687" s="140"/>
      <c r="M11687" s="140"/>
      <c r="N11687" s="167"/>
      <c r="O11687" s="167"/>
      <c r="P11687" s="142"/>
      <c r="Q11687" s="142"/>
      <c r="R11687" s="142"/>
      <c r="S11687" s="139"/>
    </row>
    <row r="11688" spans="2:19" ht="15.75" customHeight="1" x14ac:dyDescent="0.25">
      <c r="B11688" s="106"/>
      <c r="C11688" s="106"/>
      <c r="D11688" s="139"/>
      <c r="E11688" s="140"/>
      <c r="F11688" s="140"/>
      <c r="G11688" s="140"/>
      <c r="M11688" s="140"/>
      <c r="N11688" s="167"/>
      <c r="O11688" s="167"/>
      <c r="P11688" s="142"/>
      <c r="Q11688" s="142"/>
      <c r="R11688" s="142"/>
      <c r="S11688" s="139"/>
    </row>
    <row r="11689" spans="2:19" ht="15.75" customHeight="1" x14ac:dyDescent="0.25">
      <c r="B11689" s="106"/>
      <c r="C11689" s="106"/>
      <c r="D11689" s="139"/>
      <c r="E11689" s="140"/>
      <c r="F11689" s="140"/>
      <c r="G11689" s="140"/>
      <c r="M11689" s="140"/>
      <c r="N11689" s="167"/>
      <c r="O11689" s="167"/>
      <c r="P11689" s="142"/>
      <c r="Q11689" s="142"/>
      <c r="R11689" s="142"/>
      <c r="S11689" s="139"/>
    </row>
    <row r="11690" spans="2:19" ht="15.75" customHeight="1" x14ac:dyDescent="0.25">
      <c r="B11690" s="106"/>
      <c r="C11690" s="106"/>
      <c r="D11690" s="139"/>
      <c r="E11690" s="140"/>
      <c r="F11690" s="140"/>
      <c r="G11690" s="140"/>
      <c r="M11690" s="140"/>
      <c r="N11690" s="167"/>
      <c r="O11690" s="167"/>
      <c r="P11690" s="142"/>
      <c r="Q11690" s="142"/>
      <c r="R11690" s="142"/>
      <c r="S11690" s="139"/>
    </row>
    <row r="11691" spans="2:19" ht="15.75" customHeight="1" x14ac:dyDescent="0.25">
      <c r="B11691" s="106"/>
      <c r="C11691" s="106"/>
      <c r="D11691" s="139"/>
      <c r="E11691" s="140"/>
      <c r="F11691" s="140"/>
      <c r="G11691" s="140"/>
      <c r="M11691" s="140"/>
      <c r="N11691" s="167"/>
      <c r="O11691" s="167"/>
      <c r="P11691" s="142"/>
      <c r="Q11691" s="142"/>
      <c r="R11691" s="142"/>
      <c r="S11691" s="139"/>
    </row>
    <row r="11692" spans="2:19" ht="15.75" customHeight="1" x14ac:dyDescent="0.25">
      <c r="B11692" s="106"/>
      <c r="C11692" s="106"/>
      <c r="D11692" s="139"/>
      <c r="E11692" s="140"/>
      <c r="F11692" s="140"/>
      <c r="G11692" s="140"/>
      <c r="M11692" s="140"/>
      <c r="N11692" s="167"/>
      <c r="O11692" s="167"/>
      <c r="P11692" s="142"/>
      <c r="Q11692" s="142"/>
      <c r="R11692" s="142"/>
      <c r="S11692" s="139"/>
    </row>
    <row r="11693" spans="2:19" ht="15.75" customHeight="1" x14ac:dyDescent="0.25">
      <c r="B11693" s="106"/>
      <c r="C11693" s="106"/>
      <c r="D11693" s="139"/>
      <c r="E11693" s="140"/>
      <c r="F11693" s="140"/>
      <c r="G11693" s="140"/>
      <c r="M11693" s="140"/>
      <c r="N11693" s="167"/>
      <c r="O11693" s="167"/>
      <c r="P11693" s="142"/>
      <c r="Q11693" s="142"/>
      <c r="R11693" s="142"/>
      <c r="S11693" s="139"/>
    </row>
    <row r="11694" spans="2:19" ht="15.75" customHeight="1" x14ac:dyDescent="0.25">
      <c r="B11694" s="106"/>
      <c r="C11694" s="106"/>
      <c r="D11694" s="139"/>
      <c r="E11694" s="140"/>
      <c r="F11694" s="140"/>
      <c r="G11694" s="140"/>
      <c r="M11694" s="140"/>
      <c r="N11694" s="167"/>
      <c r="O11694" s="167"/>
      <c r="P11694" s="142"/>
      <c r="Q11694" s="142"/>
      <c r="R11694" s="142"/>
      <c r="S11694" s="139"/>
    </row>
    <row r="11695" spans="2:19" ht="15.75" customHeight="1" x14ac:dyDescent="0.25">
      <c r="B11695" s="106"/>
      <c r="C11695" s="106"/>
      <c r="D11695" s="139"/>
      <c r="E11695" s="140"/>
      <c r="F11695" s="140"/>
      <c r="G11695" s="140"/>
      <c r="M11695" s="140"/>
      <c r="N11695" s="167"/>
      <c r="O11695" s="167"/>
      <c r="P11695" s="142"/>
      <c r="Q11695" s="142"/>
      <c r="R11695" s="142"/>
      <c r="S11695" s="139"/>
    </row>
    <row r="11696" spans="2:19" ht="15.75" customHeight="1" x14ac:dyDescent="0.25">
      <c r="B11696" s="106"/>
      <c r="C11696" s="106"/>
      <c r="D11696" s="139"/>
      <c r="E11696" s="140"/>
      <c r="F11696" s="140"/>
      <c r="G11696" s="140"/>
      <c r="M11696" s="140"/>
      <c r="N11696" s="167"/>
      <c r="O11696" s="167"/>
      <c r="P11696" s="142"/>
      <c r="Q11696" s="142"/>
      <c r="R11696" s="142"/>
      <c r="S11696" s="139"/>
    </row>
    <row r="11697" spans="2:19" ht="15.75" customHeight="1" x14ac:dyDescent="0.25">
      <c r="B11697" s="106"/>
      <c r="C11697" s="106"/>
      <c r="D11697" s="139"/>
      <c r="E11697" s="140"/>
      <c r="F11697" s="140"/>
      <c r="G11697" s="140"/>
      <c r="M11697" s="140"/>
      <c r="N11697" s="167"/>
      <c r="O11697" s="167"/>
      <c r="P11697" s="142"/>
      <c r="Q11697" s="142"/>
      <c r="R11697" s="142"/>
      <c r="S11697" s="139"/>
    </row>
    <row r="11698" spans="2:19" ht="15.75" customHeight="1" x14ac:dyDescent="0.25">
      <c r="B11698" s="106"/>
      <c r="C11698" s="106"/>
      <c r="D11698" s="139"/>
      <c r="E11698" s="140"/>
      <c r="F11698" s="140"/>
      <c r="G11698" s="140"/>
      <c r="M11698" s="140"/>
      <c r="N11698" s="167"/>
      <c r="O11698" s="167"/>
      <c r="P11698" s="142"/>
      <c r="Q11698" s="142"/>
      <c r="R11698" s="142"/>
      <c r="S11698" s="139"/>
    </row>
    <row r="11699" spans="2:19" ht="15.75" customHeight="1" x14ac:dyDescent="0.25">
      <c r="B11699" s="106"/>
      <c r="C11699" s="106"/>
      <c r="D11699" s="139"/>
      <c r="E11699" s="140"/>
      <c r="F11699" s="140"/>
      <c r="G11699" s="140"/>
      <c r="M11699" s="140"/>
      <c r="N11699" s="167"/>
      <c r="O11699" s="167"/>
      <c r="P11699" s="142"/>
      <c r="Q11699" s="142"/>
      <c r="R11699" s="142"/>
      <c r="S11699" s="139"/>
    </row>
    <row r="11700" spans="2:19" ht="15.75" customHeight="1" x14ac:dyDescent="0.25">
      <c r="B11700" s="106"/>
      <c r="C11700" s="106"/>
      <c r="D11700" s="139"/>
      <c r="E11700" s="140"/>
      <c r="F11700" s="140"/>
      <c r="G11700" s="140"/>
      <c r="M11700" s="140"/>
      <c r="N11700" s="167"/>
      <c r="O11700" s="167"/>
      <c r="P11700" s="142"/>
      <c r="Q11700" s="142"/>
      <c r="R11700" s="142"/>
      <c r="S11700" s="139"/>
    </row>
    <row r="11701" spans="2:19" ht="15.75" customHeight="1" x14ac:dyDescent="0.25">
      <c r="B11701" s="106"/>
      <c r="C11701" s="106"/>
      <c r="D11701" s="139"/>
      <c r="E11701" s="140"/>
      <c r="F11701" s="140"/>
      <c r="G11701" s="140"/>
      <c r="M11701" s="140"/>
      <c r="N11701" s="167"/>
      <c r="O11701" s="167"/>
      <c r="P11701" s="142"/>
      <c r="Q11701" s="142"/>
      <c r="R11701" s="142"/>
      <c r="S11701" s="139"/>
    </row>
    <row r="11702" spans="2:19" ht="15.75" customHeight="1" x14ac:dyDescent="0.25">
      <c r="B11702" s="106"/>
      <c r="C11702" s="106"/>
      <c r="D11702" s="139"/>
      <c r="E11702" s="140"/>
      <c r="F11702" s="140"/>
      <c r="G11702" s="140"/>
      <c r="M11702" s="140"/>
      <c r="N11702" s="167"/>
      <c r="O11702" s="167"/>
      <c r="P11702" s="142"/>
      <c r="Q11702" s="142"/>
      <c r="R11702" s="142"/>
      <c r="S11702" s="139"/>
    </row>
    <row r="11703" spans="2:19" ht="15.75" customHeight="1" x14ac:dyDescent="0.25">
      <c r="B11703" s="106"/>
      <c r="C11703" s="106"/>
      <c r="D11703" s="139"/>
      <c r="E11703" s="140"/>
      <c r="F11703" s="140"/>
      <c r="G11703" s="140"/>
      <c r="M11703" s="140"/>
      <c r="N11703" s="167"/>
      <c r="O11703" s="167"/>
      <c r="P11703" s="142"/>
      <c r="Q11703" s="142"/>
      <c r="R11703" s="142"/>
      <c r="S11703" s="139"/>
    </row>
    <row r="11704" spans="2:19" ht="15.75" customHeight="1" x14ac:dyDescent="0.25">
      <c r="B11704" s="106"/>
      <c r="C11704" s="106"/>
      <c r="D11704" s="139"/>
      <c r="E11704" s="140"/>
      <c r="F11704" s="140"/>
      <c r="G11704" s="140"/>
      <c r="M11704" s="140"/>
      <c r="N11704" s="167"/>
      <c r="O11704" s="167"/>
      <c r="P11704" s="142"/>
      <c r="Q11704" s="142"/>
      <c r="R11704" s="142"/>
      <c r="S11704" s="139"/>
    </row>
    <row r="11705" spans="2:19" ht="15.75" customHeight="1" x14ac:dyDescent="0.25">
      <c r="B11705" s="106"/>
      <c r="C11705" s="106"/>
      <c r="D11705" s="139"/>
      <c r="E11705" s="140"/>
      <c r="F11705" s="140"/>
      <c r="G11705" s="140"/>
      <c r="M11705" s="140"/>
      <c r="N11705" s="167"/>
      <c r="O11705" s="167"/>
      <c r="P11705" s="142"/>
      <c r="Q11705" s="142"/>
      <c r="R11705" s="142"/>
      <c r="S11705" s="139"/>
    </row>
    <row r="11706" spans="2:19" ht="15.75" customHeight="1" x14ac:dyDescent="0.25">
      <c r="B11706" s="106"/>
      <c r="C11706" s="106"/>
      <c r="D11706" s="139"/>
      <c r="E11706" s="140"/>
      <c r="F11706" s="140"/>
      <c r="G11706" s="140"/>
      <c r="M11706" s="140"/>
      <c r="N11706" s="167"/>
      <c r="O11706" s="167"/>
      <c r="P11706" s="142"/>
      <c r="Q11706" s="142"/>
      <c r="R11706" s="142"/>
      <c r="S11706" s="139"/>
    </row>
    <row r="11707" spans="2:19" ht="15.75" customHeight="1" x14ac:dyDescent="0.25">
      <c r="B11707" s="106"/>
      <c r="C11707" s="106"/>
      <c r="D11707" s="139"/>
      <c r="E11707" s="140"/>
      <c r="F11707" s="140"/>
      <c r="G11707" s="140"/>
      <c r="M11707" s="140"/>
      <c r="N11707" s="167"/>
      <c r="O11707" s="167"/>
      <c r="P11707" s="142"/>
      <c r="Q11707" s="142"/>
      <c r="R11707" s="142"/>
      <c r="S11707" s="139"/>
    </row>
    <row r="11708" spans="2:19" ht="15.75" customHeight="1" x14ac:dyDescent="0.25">
      <c r="B11708" s="106"/>
      <c r="C11708" s="106"/>
      <c r="D11708" s="139"/>
      <c r="E11708" s="140"/>
      <c r="F11708" s="140"/>
      <c r="G11708" s="140"/>
      <c r="M11708" s="140"/>
      <c r="N11708" s="167"/>
      <c r="O11708" s="167"/>
      <c r="P11708" s="142"/>
      <c r="Q11708" s="142"/>
      <c r="R11708" s="142"/>
      <c r="S11708" s="139"/>
    </row>
    <row r="11709" spans="2:19" ht="15.75" customHeight="1" x14ac:dyDescent="0.25">
      <c r="B11709" s="106"/>
      <c r="C11709" s="106"/>
      <c r="D11709" s="139"/>
      <c r="E11709" s="140"/>
      <c r="F11709" s="140"/>
      <c r="G11709" s="140"/>
      <c r="M11709" s="140"/>
      <c r="N11709" s="167"/>
      <c r="O11709" s="167"/>
      <c r="P11709" s="142"/>
      <c r="Q11709" s="142"/>
      <c r="R11709" s="142"/>
      <c r="S11709" s="139"/>
    </row>
    <row r="11710" spans="2:19" ht="15.75" customHeight="1" x14ac:dyDescent="0.25">
      <c r="B11710" s="106"/>
      <c r="C11710" s="106"/>
      <c r="D11710" s="139"/>
      <c r="E11710" s="140"/>
      <c r="F11710" s="140"/>
      <c r="G11710" s="140"/>
      <c r="M11710" s="140"/>
      <c r="N11710" s="167"/>
      <c r="O11710" s="167"/>
      <c r="P11710" s="142"/>
      <c r="Q11710" s="142"/>
      <c r="R11710" s="142"/>
      <c r="S11710" s="139"/>
    </row>
    <row r="11711" spans="2:19" ht="15.75" customHeight="1" x14ac:dyDescent="0.25">
      <c r="B11711" s="106"/>
      <c r="C11711" s="106"/>
      <c r="D11711" s="139"/>
      <c r="E11711" s="140"/>
      <c r="F11711" s="140"/>
      <c r="G11711" s="140"/>
      <c r="M11711" s="140"/>
      <c r="N11711" s="167"/>
      <c r="O11711" s="167"/>
      <c r="P11711" s="142"/>
      <c r="Q11711" s="142"/>
      <c r="R11711" s="142"/>
      <c r="S11711" s="139"/>
    </row>
    <row r="11712" spans="2:19" ht="15.75" customHeight="1" x14ac:dyDescent="0.25">
      <c r="B11712" s="106"/>
      <c r="C11712" s="106"/>
      <c r="D11712" s="139"/>
      <c r="E11712" s="140"/>
      <c r="F11712" s="140"/>
      <c r="G11712" s="140"/>
      <c r="M11712" s="140"/>
      <c r="N11712" s="167"/>
      <c r="O11712" s="167"/>
      <c r="P11712" s="142"/>
      <c r="Q11712" s="142"/>
      <c r="R11712" s="142"/>
      <c r="S11712" s="139"/>
    </row>
    <row r="11713" spans="2:19" ht="15.75" customHeight="1" x14ac:dyDescent="0.25">
      <c r="B11713" s="106"/>
      <c r="C11713" s="106"/>
      <c r="D11713" s="139"/>
      <c r="E11713" s="140"/>
      <c r="F11713" s="140"/>
      <c r="G11713" s="140"/>
      <c r="M11713" s="140"/>
      <c r="N11713" s="167"/>
      <c r="O11713" s="167"/>
      <c r="P11713" s="142"/>
      <c r="Q11713" s="142"/>
      <c r="R11713" s="142"/>
      <c r="S11713" s="139"/>
    </row>
    <row r="11714" spans="2:19" ht="15.75" customHeight="1" x14ac:dyDescent="0.25">
      <c r="B11714" s="106"/>
      <c r="C11714" s="106"/>
      <c r="D11714" s="139"/>
      <c r="E11714" s="140"/>
      <c r="F11714" s="140"/>
      <c r="G11714" s="140"/>
      <c r="M11714" s="140"/>
      <c r="N11714" s="167"/>
      <c r="O11714" s="167"/>
      <c r="P11714" s="142"/>
      <c r="Q11714" s="142"/>
      <c r="R11714" s="142"/>
      <c r="S11714" s="139"/>
    </row>
    <row r="11715" spans="2:19" ht="15.75" customHeight="1" x14ac:dyDescent="0.25">
      <c r="B11715" s="106"/>
      <c r="C11715" s="106"/>
      <c r="D11715" s="139"/>
      <c r="E11715" s="140"/>
      <c r="F11715" s="140"/>
      <c r="G11715" s="140"/>
      <c r="M11715" s="140"/>
      <c r="N11715" s="167"/>
      <c r="O11715" s="167"/>
      <c r="P11715" s="142"/>
      <c r="Q11715" s="142"/>
      <c r="R11715" s="142"/>
      <c r="S11715" s="139"/>
    </row>
    <row r="11716" spans="2:19" ht="15.75" customHeight="1" x14ac:dyDescent="0.25">
      <c r="B11716" s="106"/>
      <c r="C11716" s="106"/>
      <c r="D11716" s="139"/>
      <c r="E11716" s="140"/>
      <c r="F11716" s="140"/>
      <c r="G11716" s="140"/>
      <c r="M11716" s="140"/>
      <c r="N11716" s="167"/>
      <c r="O11716" s="167"/>
      <c r="P11716" s="142"/>
      <c r="Q11716" s="142"/>
      <c r="R11716" s="142"/>
      <c r="S11716" s="139"/>
    </row>
    <row r="11717" spans="2:19" ht="15.75" customHeight="1" x14ac:dyDescent="0.25">
      <c r="B11717" s="106"/>
      <c r="C11717" s="106"/>
      <c r="D11717" s="139"/>
      <c r="E11717" s="140"/>
      <c r="F11717" s="140"/>
      <c r="G11717" s="140"/>
      <c r="M11717" s="140"/>
      <c r="N11717" s="167"/>
      <c r="O11717" s="167"/>
      <c r="P11717" s="142"/>
      <c r="Q11717" s="142"/>
      <c r="R11717" s="142"/>
      <c r="S11717" s="139"/>
    </row>
    <row r="11718" spans="2:19" ht="15.75" customHeight="1" x14ac:dyDescent="0.25">
      <c r="B11718" s="106"/>
      <c r="C11718" s="106"/>
      <c r="D11718" s="139"/>
      <c r="E11718" s="140"/>
      <c r="F11718" s="140"/>
      <c r="G11718" s="140"/>
      <c r="M11718" s="140"/>
      <c r="N11718" s="167"/>
      <c r="O11718" s="167"/>
      <c r="P11718" s="142"/>
      <c r="Q11718" s="142"/>
      <c r="R11718" s="142"/>
      <c r="S11718" s="139"/>
    </row>
    <row r="11719" spans="2:19" ht="15.75" customHeight="1" x14ac:dyDescent="0.25">
      <c r="B11719" s="106"/>
      <c r="C11719" s="106"/>
      <c r="D11719" s="139"/>
      <c r="E11719" s="140"/>
      <c r="F11719" s="140"/>
      <c r="G11719" s="140"/>
      <c r="M11719" s="140"/>
      <c r="N11719" s="167"/>
      <c r="O11719" s="167"/>
      <c r="P11719" s="142"/>
      <c r="Q11719" s="142"/>
      <c r="R11719" s="142"/>
      <c r="S11719" s="139"/>
    </row>
    <row r="11720" spans="2:19" ht="15.75" customHeight="1" x14ac:dyDescent="0.25">
      <c r="B11720" s="106"/>
      <c r="C11720" s="106"/>
      <c r="D11720" s="139"/>
      <c r="E11720" s="140"/>
      <c r="F11720" s="140"/>
      <c r="G11720" s="140"/>
      <c r="M11720" s="140"/>
      <c r="N11720" s="167"/>
      <c r="O11720" s="167"/>
      <c r="P11720" s="142"/>
      <c r="Q11720" s="142"/>
      <c r="R11720" s="142"/>
      <c r="S11720" s="139"/>
    </row>
    <row r="11721" spans="2:19" ht="15.75" customHeight="1" x14ac:dyDescent="0.25">
      <c r="B11721" s="106"/>
      <c r="C11721" s="106"/>
      <c r="D11721" s="139"/>
      <c r="E11721" s="140"/>
      <c r="F11721" s="140"/>
      <c r="G11721" s="140"/>
      <c r="M11721" s="140"/>
      <c r="N11721" s="167"/>
      <c r="O11721" s="167"/>
      <c r="P11721" s="142"/>
      <c r="Q11721" s="142"/>
      <c r="R11721" s="142"/>
      <c r="S11721" s="139"/>
    </row>
    <row r="11722" spans="2:19" ht="15.75" customHeight="1" x14ac:dyDescent="0.25">
      <c r="B11722" s="106"/>
      <c r="C11722" s="106"/>
      <c r="D11722" s="139"/>
      <c r="E11722" s="140"/>
      <c r="F11722" s="140"/>
      <c r="G11722" s="140"/>
      <c r="M11722" s="140"/>
      <c r="N11722" s="167"/>
      <c r="O11722" s="167"/>
      <c r="P11722" s="142"/>
      <c r="Q11722" s="142"/>
      <c r="R11722" s="142"/>
      <c r="S11722" s="139"/>
    </row>
    <row r="11723" spans="2:19" ht="15.75" customHeight="1" x14ac:dyDescent="0.25">
      <c r="B11723" s="106"/>
      <c r="C11723" s="106"/>
      <c r="D11723" s="139"/>
      <c r="E11723" s="140"/>
      <c r="F11723" s="140"/>
      <c r="G11723" s="140"/>
      <c r="M11723" s="140"/>
      <c r="N11723" s="167"/>
      <c r="O11723" s="167"/>
      <c r="P11723" s="142"/>
      <c r="Q11723" s="142"/>
      <c r="R11723" s="142"/>
      <c r="S11723" s="139"/>
    </row>
    <row r="11724" spans="2:19" ht="15.75" customHeight="1" x14ac:dyDescent="0.25">
      <c r="B11724" s="106"/>
      <c r="C11724" s="106"/>
      <c r="D11724" s="139"/>
      <c r="E11724" s="140"/>
      <c r="F11724" s="140"/>
      <c r="G11724" s="140"/>
      <c r="M11724" s="140"/>
      <c r="N11724" s="167"/>
      <c r="O11724" s="167"/>
      <c r="P11724" s="142"/>
      <c r="Q11724" s="142"/>
      <c r="R11724" s="142"/>
      <c r="S11724" s="139"/>
    </row>
    <row r="11725" spans="2:19" ht="15.75" customHeight="1" x14ac:dyDescent="0.25">
      <c r="B11725" s="106"/>
      <c r="C11725" s="106"/>
      <c r="D11725" s="139"/>
      <c r="E11725" s="140"/>
      <c r="F11725" s="140"/>
      <c r="G11725" s="140"/>
      <c r="M11725" s="140"/>
      <c r="N11725" s="167"/>
      <c r="O11725" s="167"/>
      <c r="P11725" s="142"/>
      <c r="Q11725" s="142"/>
      <c r="R11725" s="142"/>
      <c r="S11725" s="139"/>
    </row>
    <row r="11726" spans="2:19" ht="15.75" customHeight="1" x14ac:dyDescent="0.25">
      <c r="B11726" s="106"/>
      <c r="C11726" s="106"/>
      <c r="D11726" s="139"/>
      <c r="E11726" s="140"/>
      <c r="F11726" s="140"/>
      <c r="G11726" s="140"/>
      <c r="M11726" s="140"/>
      <c r="N11726" s="167"/>
      <c r="O11726" s="167"/>
      <c r="P11726" s="142"/>
      <c r="Q11726" s="142"/>
      <c r="R11726" s="142"/>
      <c r="S11726" s="139"/>
    </row>
    <row r="11727" spans="2:19" ht="15.75" customHeight="1" x14ac:dyDescent="0.25">
      <c r="B11727" s="106"/>
      <c r="C11727" s="106"/>
      <c r="D11727" s="139"/>
      <c r="E11727" s="140"/>
      <c r="F11727" s="140"/>
      <c r="G11727" s="140"/>
      <c r="M11727" s="140"/>
      <c r="N11727" s="167"/>
      <c r="O11727" s="167"/>
      <c r="P11727" s="142"/>
      <c r="Q11727" s="142"/>
      <c r="R11727" s="142"/>
      <c r="S11727" s="139"/>
    </row>
    <row r="11728" spans="2:19" ht="15.75" customHeight="1" x14ac:dyDescent="0.25">
      <c r="B11728" s="106"/>
      <c r="C11728" s="106"/>
      <c r="D11728" s="139"/>
      <c r="E11728" s="140"/>
      <c r="F11728" s="140"/>
      <c r="G11728" s="140"/>
      <c r="M11728" s="140"/>
      <c r="N11728" s="167"/>
      <c r="O11728" s="167"/>
      <c r="P11728" s="142"/>
      <c r="Q11728" s="142"/>
      <c r="R11728" s="142"/>
      <c r="S11728" s="139"/>
    </row>
    <row r="11729" spans="2:19" ht="15.75" customHeight="1" x14ac:dyDescent="0.25">
      <c r="B11729" s="106"/>
      <c r="C11729" s="106"/>
      <c r="D11729" s="139"/>
      <c r="E11729" s="140"/>
      <c r="F11729" s="140"/>
      <c r="G11729" s="140"/>
      <c r="M11729" s="140"/>
      <c r="N11729" s="167"/>
      <c r="O11729" s="167"/>
      <c r="P11729" s="142"/>
      <c r="Q11729" s="142"/>
      <c r="R11729" s="142"/>
      <c r="S11729" s="139"/>
    </row>
    <row r="11730" spans="2:19" ht="15.75" customHeight="1" x14ac:dyDescent="0.25">
      <c r="B11730" s="106"/>
      <c r="C11730" s="106"/>
      <c r="D11730" s="139"/>
      <c r="E11730" s="140"/>
      <c r="F11730" s="140"/>
      <c r="G11730" s="140"/>
      <c r="M11730" s="140"/>
      <c r="N11730" s="167"/>
      <c r="O11730" s="167"/>
      <c r="P11730" s="142"/>
      <c r="Q11730" s="142"/>
      <c r="R11730" s="142"/>
      <c r="S11730" s="139"/>
    </row>
    <row r="11731" spans="2:19" ht="15.75" customHeight="1" x14ac:dyDescent="0.25">
      <c r="B11731" s="106"/>
      <c r="C11731" s="106"/>
      <c r="D11731" s="139"/>
      <c r="E11731" s="140"/>
      <c r="F11731" s="140"/>
      <c r="G11731" s="140"/>
      <c r="M11731" s="140"/>
      <c r="N11731" s="167"/>
      <c r="O11731" s="167"/>
      <c r="P11731" s="142"/>
      <c r="Q11731" s="142"/>
      <c r="R11731" s="142"/>
      <c r="S11731" s="139"/>
    </row>
    <row r="11732" spans="2:19" ht="15.75" customHeight="1" x14ac:dyDescent="0.25">
      <c r="B11732" s="106"/>
      <c r="C11732" s="106"/>
      <c r="D11732" s="139"/>
      <c r="E11732" s="140"/>
      <c r="F11732" s="140"/>
      <c r="G11732" s="140"/>
      <c r="M11732" s="140"/>
      <c r="N11732" s="167"/>
      <c r="O11732" s="167"/>
      <c r="P11732" s="142"/>
      <c r="Q11732" s="142"/>
      <c r="R11732" s="142"/>
      <c r="S11732" s="139"/>
    </row>
    <row r="11733" spans="2:19" ht="15.75" customHeight="1" x14ac:dyDescent="0.25">
      <c r="B11733" s="106"/>
      <c r="C11733" s="106"/>
      <c r="D11733" s="139"/>
      <c r="E11733" s="140"/>
      <c r="F11733" s="140"/>
      <c r="G11733" s="140"/>
      <c r="M11733" s="140"/>
      <c r="N11733" s="167"/>
      <c r="O11733" s="167"/>
      <c r="P11733" s="142"/>
      <c r="Q11733" s="142"/>
      <c r="R11733" s="142"/>
      <c r="S11733" s="139"/>
    </row>
    <row r="11734" spans="2:19" ht="15.75" customHeight="1" x14ac:dyDescent="0.25">
      <c r="B11734" s="106"/>
      <c r="C11734" s="106"/>
      <c r="D11734" s="139"/>
      <c r="E11734" s="140"/>
      <c r="F11734" s="140"/>
      <c r="G11734" s="140"/>
      <c r="M11734" s="140"/>
      <c r="N11734" s="167"/>
      <c r="O11734" s="167"/>
      <c r="P11734" s="142"/>
      <c r="Q11734" s="142"/>
      <c r="R11734" s="142"/>
      <c r="S11734" s="139"/>
    </row>
    <row r="11735" spans="2:19" ht="15.75" customHeight="1" x14ac:dyDescent="0.25">
      <c r="B11735" s="106"/>
      <c r="C11735" s="106"/>
      <c r="D11735" s="139"/>
      <c r="E11735" s="140"/>
      <c r="F11735" s="140"/>
      <c r="G11735" s="140"/>
      <c r="M11735" s="140"/>
      <c r="N11735" s="167"/>
      <c r="O11735" s="167"/>
      <c r="P11735" s="142"/>
      <c r="Q11735" s="142"/>
      <c r="R11735" s="142"/>
      <c r="S11735" s="139"/>
    </row>
    <row r="11736" spans="2:19" ht="15.75" customHeight="1" x14ac:dyDescent="0.25">
      <c r="B11736" s="106"/>
      <c r="C11736" s="106"/>
      <c r="D11736" s="139"/>
      <c r="E11736" s="140"/>
      <c r="F11736" s="140"/>
      <c r="G11736" s="140"/>
      <c r="M11736" s="140"/>
      <c r="N11736" s="167"/>
      <c r="O11736" s="167"/>
      <c r="P11736" s="142"/>
      <c r="Q11736" s="142"/>
      <c r="R11736" s="142"/>
      <c r="S11736" s="139"/>
    </row>
    <row r="11737" spans="2:19" ht="15.75" customHeight="1" x14ac:dyDescent="0.25">
      <c r="B11737" s="106"/>
      <c r="C11737" s="106"/>
      <c r="D11737" s="139"/>
      <c r="E11737" s="140"/>
      <c r="F11737" s="140"/>
      <c r="G11737" s="140"/>
      <c r="M11737" s="140"/>
      <c r="N11737" s="167"/>
      <c r="O11737" s="167"/>
      <c r="P11737" s="142"/>
      <c r="Q11737" s="142"/>
      <c r="R11737" s="142"/>
      <c r="S11737" s="139"/>
    </row>
    <row r="11738" spans="2:19" ht="15.75" customHeight="1" x14ac:dyDescent="0.25">
      <c r="B11738" s="106"/>
      <c r="C11738" s="106"/>
      <c r="D11738" s="139"/>
      <c r="E11738" s="140"/>
      <c r="F11738" s="140"/>
      <c r="G11738" s="140"/>
      <c r="M11738" s="140"/>
      <c r="N11738" s="167"/>
      <c r="O11738" s="167"/>
      <c r="P11738" s="142"/>
      <c r="Q11738" s="142"/>
      <c r="R11738" s="142"/>
      <c r="S11738" s="139"/>
    </row>
    <row r="11739" spans="2:19" ht="15.75" customHeight="1" x14ac:dyDescent="0.25">
      <c r="B11739" s="106"/>
      <c r="C11739" s="106"/>
      <c r="D11739" s="139"/>
      <c r="E11739" s="140"/>
      <c r="F11739" s="140"/>
      <c r="G11739" s="140"/>
      <c r="M11739" s="140"/>
      <c r="N11739" s="167"/>
      <c r="O11739" s="167"/>
      <c r="P11739" s="142"/>
      <c r="Q11739" s="142"/>
      <c r="R11739" s="142"/>
      <c r="S11739" s="139"/>
    </row>
    <row r="11740" spans="2:19" ht="15.75" customHeight="1" x14ac:dyDescent="0.25">
      <c r="B11740" s="106"/>
      <c r="C11740" s="106"/>
      <c r="D11740" s="139"/>
      <c r="E11740" s="140"/>
      <c r="F11740" s="140"/>
      <c r="G11740" s="140"/>
      <c r="M11740" s="140"/>
      <c r="N11740" s="167"/>
      <c r="O11740" s="167"/>
      <c r="P11740" s="142"/>
      <c r="Q11740" s="142"/>
      <c r="R11740" s="142"/>
      <c r="S11740" s="139"/>
    </row>
    <row r="11741" spans="2:19" ht="15.75" customHeight="1" x14ac:dyDescent="0.25">
      <c r="B11741" s="106"/>
      <c r="C11741" s="106"/>
      <c r="D11741" s="139"/>
      <c r="E11741" s="140"/>
      <c r="F11741" s="140"/>
      <c r="G11741" s="140"/>
      <c r="M11741" s="140"/>
      <c r="N11741" s="167"/>
      <c r="O11741" s="167"/>
      <c r="P11741" s="142"/>
      <c r="Q11741" s="142"/>
      <c r="R11741" s="142"/>
      <c r="S11741" s="139"/>
    </row>
    <row r="11742" spans="2:19" ht="15.75" customHeight="1" x14ac:dyDescent="0.25">
      <c r="B11742" s="106"/>
      <c r="C11742" s="106"/>
      <c r="D11742" s="139"/>
      <c r="E11742" s="140"/>
      <c r="F11742" s="140"/>
      <c r="G11742" s="140"/>
      <c r="M11742" s="140"/>
      <c r="N11742" s="167"/>
      <c r="O11742" s="167"/>
      <c r="P11742" s="142"/>
      <c r="Q11742" s="142"/>
      <c r="R11742" s="142"/>
      <c r="S11742" s="139"/>
    </row>
    <row r="11743" spans="2:19" ht="15.75" customHeight="1" x14ac:dyDescent="0.25">
      <c r="B11743" s="106"/>
      <c r="C11743" s="106"/>
      <c r="D11743" s="139"/>
      <c r="E11743" s="140"/>
      <c r="F11743" s="140"/>
      <c r="G11743" s="140"/>
      <c r="M11743" s="140"/>
      <c r="N11743" s="167"/>
      <c r="O11743" s="167"/>
      <c r="P11743" s="142"/>
      <c r="Q11743" s="142"/>
      <c r="R11743" s="142"/>
      <c r="S11743" s="139"/>
    </row>
    <row r="11744" spans="2:19" ht="15.75" customHeight="1" x14ac:dyDescent="0.25">
      <c r="B11744" s="106"/>
      <c r="C11744" s="106"/>
      <c r="D11744" s="139"/>
      <c r="E11744" s="140"/>
      <c r="F11744" s="140"/>
      <c r="G11744" s="140"/>
      <c r="M11744" s="140"/>
      <c r="N11744" s="167"/>
      <c r="O11744" s="167"/>
      <c r="P11744" s="142"/>
      <c r="Q11744" s="142"/>
      <c r="R11744" s="142"/>
      <c r="S11744" s="139"/>
    </row>
    <row r="11745" spans="2:19" ht="15.75" customHeight="1" x14ac:dyDescent="0.25">
      <c r="B11745" s="106"/>
      <c r="C11745" s="106"/>
      <c r="D11745" s="139"/>
      <c r="E11745" s="140"/>
      <c r="F11745" s="140"/>
      <c r="G11745" s="140"/>
      <c r="M11745" s="140"/>
      <c r="N11745" s="167"/>
      <c r="O11745" s="167"/>
      <c r="P11745" s="142"/>
      <c r="Q11745" s="142"/>
      <c r="R11745" s="142"/>
      <c r="S11745" s="139"/>
    </row>
    <row r="11746" spans="2:19" ht="15.75" customHeight="1" x14ac:dyDescent="0.25">
      <c r="B11746" s="106"/>
      <c r="C11746" s="106"/>
      <c r="D11746" s="139"/>
      <c r="E11746" s="140"/>
      <c r="F11746" s="140"/>
      <c r="G11746" s="140"/>
      <c r="M11746" s="140"/>
      <c r="N11746" s="167"/>
      <c r="O11746" s="167"/>
      <c r="P11746" s="142"/>
      <c r="Q11746" s="142"/>
      <c r="R11746" s="142"/>
      <c r="S11746" s="139"/>
    </row>
    <row r="11747" spans="2:19" ht="15.75" customHeight="1" x14ac:dyDescent="0.25">
      <c r="B11747" s="106"/>
      <c r="C11747" s="106"/>
      <c r="D11747" s="139"/>
      <c r="E11747" s="140"/>
      <c r="F11747" s="140"/>
      <c r="G11747" s="140"/>
      <c r="M11747" s="140"/>
      <c r="N11747" s="167"/>
      <c r="O11747" s="167"/>
      <c r="P11747" s="142"/>
      <c r="Q11747" s="142"/>
      <c r="R11747" s="142"/>
      <c r="S11747" s="139"/>
    </row>
    <row r="11748" spans="2:19" ht="15.75" customHeight="1" x14ac:dyDescent="0.25">
      <c r="B11748" s="106"/>
      <c r="C11748" s="106"/>
      <c r="D11748" s="139"/>
      <c r="E11748" s="140"/>
      <c r="F11748" s="140"/>
      <c r="G11748" s="140"/>
      <c r="M11748" s="140"/>
      <c r="N11748" s="167"/>
      <c r="O11748" s="167"/>
      <c r="P11748" s="142"/>
      <c r="Q11748" s="142"/>
      <c r="R11748" s="142"/>
      <c r="S11748" s="139"/>
    </row>
    <row r="11749" spans="2:19" ht="15.75" customHeight="1" x14ac:dyDescent="0.25">
      <c r="B11749" s="106"/>
      <c r="C11749" s="106"/>
      <c r="D11749" s="139"/>
      <c r="E11749" s="140"/>
      <c r="F11749" s="140"/>
      <c r="G11749" s="140"/>
      <c r="M11749" s="140"/>
      <c r="N11749" s="167"/>
      <c r="O11749" s="167"/>
      <c r="P11749" s="142"/>
      <c r="Q11749" s="142"/>
      <c r="R11749" s="142"/>
      <c r="S11749" s="139"/>
    </row>
    <row r="11750" spans="2:19" ht="15.75" customHeight="1" x14ac:dyDescent="0.25">
      <c r="B11750" s="106"/>
      <c r="C11750" s="106"/>
      <c r="D11750" s="139"/>
      <c r="E11750" s="140"/>
      <c r="F11750" s="140"/>
      <c r="G11750" s="140"/>
      <c r="M11750" s="140"/>
      <c r="N11750" s="167"/>
      <c r="O11750" s="167"/>
      <c r="P11750" s="142"/>
      <c r="Q11750" s="142"/>
      <c r="R11750" s="142"/>
      <c r="S11750" s="139"/>
    </row>
    <row r="11751" spans="2:19" ht="15.75" customHeight="1" x14ac:dyDescent="0.25">
      <c r="B11751" s="106"/>
      <c r="C11751" s="106"/>
      <c r="D11751" s="139"/>
      <c r="E11751" s="140"/>
      <c r="F11751" s="140"/>
      <c r="G11751" s="140"/>
      <c r="M11751" s="140"/>
      <c r="N11751" s="167"/>
      <c r="O11751" s="167"/>
      <c r="P11751" s="142"/>
      <c r="Q11751" s="142"/>
      <c r="R11751" s="142"/>
      <c r="S11751" s="139"/>
    </row>
    <row r="11752" spans="2:19" ht="15.75" customHeight="1" x14ac:dyDescent="0.25">
      <c r="B11752" s="106"/>
      <c r="C11752" s="106"/>
      <c r="D11752" s="139"/>
      <c r="E11752" s="140"/>
      <c r="F11752" s="140"/>
      <c r="G11752" s="140"/>
      <c r="M11752" s="140"/>
      <c r="N11752" s="167"/>
      <c r="O11752" s="167"/>
      <c r="P11752" s="142"/>
      <c r="Q11752" s="142"/>
      <c r="R11752" s="142"/>
      <c r="S11752" s="139"/>
    </row>
    <row r="11753" spans="2:19" ht="15.75" customHeight="1" x14ac:dyDescent="0.25">
      <c r="B11753" s="106"/>
      <c r="C11753" s="106"/>
      <c r="D11753" s="139"/>
      <c r="E11753" s="140"/>
      <c r="F11753" s="140"/>
      <c r="G11753" s="140"/>
      <c r="M11753" s="140"/>
      <c r="N11753" s="167"/>
      <c r="O11753" s="167"/>
      <c r="P11753" s="142"/>
      <c r="Q11753" s="142"/>
      <c r="R11753" s="142"/>
      <c r="S11753" s="139"/>
    </row>
    <row r="11754" spans="2:19" ht="15.75" customHeight="1" x14ac:dyDescent="0.25">
      <c r="B11754" s="106"/>
      <c r="C11754" s="106"/>
      <c r="D11754" s="139"/>
      <c r="E11754" s="140"/>
      <c r="F11754" s="140"/>
      <c r="G11754" s="140"/>
      <c r="M11754" s="140"/>
      <c r="N11754" s="167"/>
      <c r="O11754" s="167"/>
      <c r="P11754" s="142"/>
      <c r="Q11754" s="142"/>
      <c r="R11754" s="142"/>
      <c r="S11754" s="139"/>
    </row>
    <row r="11755" spans="2:19" ht="15.75" customHeight="1" x14ac:dyDescent="0.25">
      <c r="B11755" s="106"/>
      <c r="C11755" s="106"/>
      <c r="D11755" s="139"/>
      <c r="E11755" s="140"/>
      <c r="F11755" s="140"/>
      <c r="G11755" s="140"/>
      <c r="M11755" s="140"/>
      <c r="N11755" s="167"/>
      <c r="O11755" s="167"/>
      <c r="P11755" s="142"/>
      <c r="Q11755" s="142"/>
      <c r="R11755" s="142"/>
      <c r="S11755" s="139"/>
    </row>
    <row r="11756" spans="2:19" ht="15.75" customHeight="1" x14ac:dyDescent="0.25">
      <c r="B11756" s="106"/>
      <c r="C11756" s="106"/>
      <c r="D11756" s="139"/>
      <c r="E11756" s="140"/>
      <c r="F11756" s="140"/>
      <c r="G11756" s="140"/>
      <c r="M11756" s="140"/>
      <c r="N11756" s="167"/>
      <c r="O11756" s="167"/>
      <c r="P11756" s="142"/>
      <c r="Q11756" s="142"/>
      <c r="R11756" s="142"/>
      <c r="S11756" s="139"/>
    </row>
    <row r="11757" spans="2:19" ht="15.75" customHeight="1" x14ac:dyDescent="0.25">
      <c r="B11757" s="106"/>
      <c r="C11757" s="106"/>
      <c r="D11757" s="139"/>
      <c r="E11757" s="140"/>
      <c r="F11757" s="140"/>
      <c r="G11757" s="140"/>
      <c r="M11757" s="140"/>
      <c r="N11757" s="167"/>
      <c r="O11757" s="167"/>
      <c r="P11757" s="142"/>
      <c r="Q11757" s="142"/>
      <c r="R11757" s="142"/>
      <c r="S11757" s="139"/>
    </row>
    <row r="11758" spans="2:19" ht="15.75" customHeight="1" x14ac:dyDescent="0.25">
      <c r="B11758" s="106"/>
      <c r="C11758" s="106"/>
      <c r="D11758" s="139"/>
      <c r="E11758" s="140"/>
      <c r="F11758" s="140"/>
      <c r="G11758" s="140"/>
      <c r="M11758" s="140"/>
      <c r="N11758" s="167"/>
      <c r="O11758" s="167"/>
      <c r="P11758" s="142"/>
      <c r="Q11758" s="142"/>
      <c r="R11758" s="142"/>
      <c r="S11758" s="139"/>
    </row>
    <row r="11759" spans="2:19" ht="15.75" customHeight="1" x14ac:dyDescent="0.25">
      <c r="B11759" s="106"/>
      <c r="C11759" s="106"/>
      <c r="D11759" s="139"/>
      <c r="E11759" s="140"/>
      <c r="F11759" s="140"/>
      <c r="G11759" s="140"/>
      <c r="M11759" s="140"/>
      <c r="N11759" s="167"/>
      <c r="O11759" s="167"/>
      <c r="P11759" s="142"/>
      <c r="Q11759" s="142"/>
      <c r="R11759" s="142"/>
      <c r="S11759" s="139"/>
    </row>
    <row r="11760" spans="2:19" ht="15.75" customHeight="1" x14ac:dyDescent="0.25">
      <c r="B11760" s="106"/>
      <c r="C11760" s="106"/>
      <c r="D11760" s="139"/>
      <c r="E11760" s="140"/>
      <c r="F11760" s="140"/>
      <c r="G11760" s="140"/>
      <c r="M11760" s="140"/>
      <c r="N11760" s="167"/>
      <c r="O11760" s="167"/>
      <c r="P11760" s="142"/>
      <c r="Q11760" s="142"/>
      <c r="R11760" s="142"/>
      <c r="S11760" s="139"/>
    </row>
    <row r="11761" spans="2:19" ht="15.75" customHeight="1" x14ac:dyDescent="0.25">
      <c r="B11761" s="106"/>
      <c r="C11761" s="106"/>
      <c r="D11761" s="139"/>
      <c r="E11761" s="140"/>
      <c r="F11761" s="140"/>
      <c r="G11761" s="140"/>
      <c r="M11761" s="140"/>
      <c r="N11761" s="167"/>
      <c r="O11761" s="167"/>
      <c r="P11761" s="142"/>
      <c r="Q11761" s="142"/>
      <c r="R11761" s="142"/>
      <c r="S11761" s="139"/>
    </row>
    <row r="11762" spans="2:19" ht="15.75" customHeight="1" x14ac:dyDescent="0.25">
      <c r="B11762" s="106"/>
      <c r="C11762" s="106"/>
      <c r="D11762" s="139"/>
      <c r="E11762" s="140"/>
      <c r="F11762" s="140"/>
      <c r="G11762" s="140"/>
      <c r="M11762" s="140"/>
      <c r="N11762" s="167"/>
      <c r="O11762" s="167"/>
      <c r="P11762" s="142"/>
      <c r="Q11762" s="142"/>
      <c r="R11762" s="142"/>
      <c r="S11762" s="139"/>
    </row>
    <row r="11763" spans="2:19" ht="15.75" customHeight="1" x14ac:dyDescent="0.25">
      <c r="B11763" s="106"/>
      <c r="C11763" s="106"/>
      <c r="D11763" s="139"/>
      <c r="E11763" s="140"/>
      <c r="F11763" s="140"/>
      <c r="G11763" s="140"/>
      <c r="M11763" s="140"/>
      <c r="N11763" s="167"/>
      <c r="O11763" s="167"/>
      <c r="P11763" s="142"/>
      <c r="Q11763" s="142"/>
      <c r="R11763" s="142"/>
      <c r="S11763" s="139"/>
    </row>
    <row r="11764" spans="2:19" ht="15.75" customHeight="1" x14ac:dyDescent="0.25">
      <c r="B11764" s="106"/>
      <c r="C11764" s="106"/>
      <c r="D11764" s="139"/>
      <c r="E11764" s="140"/>
      <c r="F11764" s="140"/>
      <c r="G11764" s="140"/>
      <c r="M11764" s="140"/>
      <c r="N11764" s="167"/>
      <c r="O11764" s="167"/>
      <c r="P11764" s="142"/>
      <c r="Q11764" s="142"/>
      <c r="R11764" s="142"/>
      <c r="S11764" s="139"/>
    </row>
    <row r="11765" spans="2:19" ht="15.75" customHeight="1" x14ac:dyDescent="0.25">
      <c r="B11765" s="106"/>
      <c r="C11765" s="106"/>
      <c r="D11765" s="139"/>
      <c r="E11765" s="140"/>
      <c r="F11765" s="140"/>
      <c r="G11765" s="140"/>
      <c r="M11765" s="140"/>
      <c r="N11765" s="167"/>
      <c r="O11765" s="167"/>
      <c r="P11765" s="142"/>
      <c r="Q11765" s="142"/>
      <c r="R11765" s="142"/>
      <c r="S11765" s="139"/>
    </row>
    <row r="11766" spans="2:19" ht="15.75" customHeight="1" x14ac:dyDescent="0.25">
      <c r="B11766" s="106"/>
      <c r="C11766" s="106"/>
      <c r="D11766" s="139"/>
      <c r="E11766" s="140"/>
      <c r="F11766" s="140"/>
      <c r="G11766" s="140"/>
      <c r="M11766" s="140"/>
      <c r="N11766" s="167"/>
      <c r="O11766" s="167"/>
      <c r="P11766" s="142"/>
      <c r="Q11766" s="142"/>
      <c r="R11766" s="142"/>
      <c r="S11766" s="139"/>
    </row>
    <row r="11767" spans="2:19" ht="15.75" customHeight="1" x14ac:dyDescent="0.25">
      <c r="B11767" s="106"/>
      <c r="C11767" s="106"/>
      <c r="D11767" s="139"/>
      <c r="E11767" s="140"/>
      <c r="F11767" s="140"/>
      <c r="G11767" s="140"/>
      <c r="M11767" s="140"/>
      <c r="N11767" s="167"/>
      <c r="O11767" s="167"/>
      <c r="P11767" s="142"/>
      <c r="Q11767" s="142"/>
      <c r="R11767" s="142"/>
      <c r="S11767" s="139"/>
    </row>
    <row r="11768" spans="2:19" ht="15.75" customHeight="1" x14ac:dyDescent="0.25">
      <c r="B11768" s="106"/>
      <c r="C11768" s="106"/>
      <c r="D11768" s="139"/>
      <c r="E11768" s="140"/>
      <c r="F11768" s="140"/>
      <c r="G11768" s="140"/>
      <c r="M11768" s="140"/>
      <c r="N11768" s="167"/>
      <c r="O11768" s="167"/>
      <c r="P11768" s="142"/>
      <c r="Q11768" s="142"/>
      <c r="R11768" s="142"/>
      <c r="S11768" s="139"/>
    </row>
    <row r="11769" spans="2:19" ht="15.75" customHeight="1" x14ac:dyDescent="0.25">
      <c r="B11769" s="106"/>
      <c r="C11769" s="106"/>
      <c r="D11769" s="139"/>
      <c r="E11769" s="140"/>
      <c r="F11769" s="140"/>
      <c r="G11769" s="140"/>
      <c r="M11769" s="140"/>
      <c r="N11769" s="167"/>
      <c r="O11769" s="167"/>
      <c r="P11769" s="142"/>
      <c r="Q11769" s="142"/>
      <c r="R11769" s="142"/>
      <c r="S11769" s="139"/>
    </row>
    <row r="11770" spans="2:19" ht="15.75" customHeight="1" x14ac:dyDescent="0.25">
      <c r="B11770" s="106"/>
      <c r="C11770" s="106"/>
      <c r="D11770" s="139"/>
      <c r="E11770" s="140"/>
      <c r="F11770" s="140"/>
      <c r="G11770" s="140"/>
      <c r="M11770" s="140"/>
      <c r="N11770" s="167"/>
      <c r="O11770" s="167"/>
      <c r="P11770" s="142"/>
      <c r="Q11770" s="142"/>
      <c r="R11770" s="142"/>
      <c r="S11770" s="139"/>
    </row>
    <row r="11771" spans="2:19" ht="15.75" customHeight="1" x14ac:dyDescent="0.25">
      <c r="B11771" s="106"/>
      <c r="C11771" s="106"/>
      <c r="D11771" s="139"/>
      <c r="E11771" s="140"/>
      <c r="F11771" s="140"/>
      <c r="G11771" s="140"/>
      <c r="M11771" s="140"/>
      <c r="N11771" s="167"/>
      <c r="O11771" s="167"/>
      <c r="P11771" s="142"/>
      <c r="Q11771" s="142"/>
      <c r="R11771" s="142"/>
      <c r="S11771" s="139"/>
    </row>
    <row r="11772" spans="2:19" ht="15.75" customHeight="1" x14ac:dyDescent="0.25">
      <c r="B11772" s="106"/>
      <c r="C11772" s="106"/>
      <c r="D11772" s="139"/>
      <c r="E11772" s="140"/>
      <c r="F11772" s="140"/>
      <c r="G11772" s="140"/>
      <c r="M11772" s="140"/>
      <c r="N11772" s="167"/>
      <c r="O11772" s="167"/>
      <c r="P11772" s="142"/>
      <c r="Q11772" s="142"/>
      <c r="R11772" s="142"/>
      <c r="S11772" s="139"/>
    </row>
    <row r="11773" spans="2:19" ht="15.75" customHeight="1" x14ac:dyDescent="0.25">
      <c r="B11773" s="106"/>
      <c r="C11773" s="106"/>
      <c r="D11773" s="139"/>
      <c r="E11773" s="140"/>
      <c r="F11773" s="140"/>
      <c r="G11773" s="140"/>
      <c r="M11773" s="140"/>
      <c r="N11773" s="167"/>
      <c r="O11773" s="167"/>
      <c r="P11773" s="142"/>
      <c r="Q11773" s="142"/>
      <c r="R11773" s="142"/>
      <c r="S11773" s="139"/>
    </row>
    <row r="11774" spans="2:19" ht="15.75" customHeight="1" x14ac:dyDescent="0.25">
      <c r="B11774" s="106"/>
      <c r="C11774" s="106"/>
      <c r="D11774" s="139"/>
      <c r="E11774" s="140"/>
      <c r="F11774" s="140"/>
      <c r="G11774" s="140"/>
      <c r="M11774" s="140"/>
      <c r="N11774" s="167"/>
      <c r="O11774" s="167"/>
      <c r="P11774" s="142"/>
      <c r="Q11774" s="142"/>
      <c r="R11774" s="142"/>
      <c r="S11774" s="139"/>
    </row>
    <row r="11775" spans="2:19" ht="15.75" customHeight="1" x14ac:dyDescent="0.25">
      <c r="B11775" s="106"/>
      <c r="C11775" s="106"/>
      <c r="D11775" s="139"/>
      <c r="E11775" s="140"/>
      <c r="F11775" s="140"/>
      <c r="G11775" s="140"/>
      <c r="M11775" s="140"/>
      <c r="N11775" s="167"/>
      <c r="O11775" s="167"/>
      <c r="P11775" s="142"/>
      <c r="Q11775" s="142"/>
      <c r="R11775" s="142"/>
      <c r="S11775" s="139"/>
    </row>
    <row r="11776" spans="2:19" ht="15.75" customHeight="1" x14ac:dyDescent="0.25">
      <c r="B11776" s="106"/>
      <c r="C11776" s="106"/>
      <c r="D11776" s="139"/>
      <c r="E11776" s="140"/>
      <c r="F11776" s="140"/>
      <c r="G11776" s="140"/>
      <c r="M11776" s="140"/>
      <c r="N11776" s="167"/>
      <c r="O11776" s="167"/>
      <c r="P11776" s="142"/>
      <c r="Q11776" s="142"/>
      <c r="R11776" s="142"/>
      <c r="S11776" s="139"/>
    </row>
    <row r="11777" spans="2:19" ht="15.75" customHeight="1" x14ac:dyDescent="0.25">
      <c r="B11777" s="106"/>
      <c r="C11777" s="106"/>
      <c r="D11777" s="139"/>
      <c r="E11777" s="140"/>
      <c r="F11777" s="140"/>
      <c r="G11777" s="140"/>
      <c r="M11777" s="140"/>
      <c r="N11777" s="167"/>
      <c r="O11777" s="167"/>
      <c r="P11777" s="142"/>
      <c r="Q11777" s="142"/>
      <c r="R11777" s="142"/>
      <c r="S11777" s="139"/>
    </row>
    <row r="11778" spans="2:19" ht="15.75" customHeight="1" x14ac:dyDescent="0.25">
      <c r="B11778" s="106"/>
      <c r="C11778" s="106"/>
      <c r="D11778" s="139"/>
      <c r="E11778" s="140"/>
      <c r="F11778" s="140"/>
      <c r="G11778" s="140"/>
      <c r="M11778" s="140"/>
      <c r="N11778" s="167"/>
      <c r="O11778" s="167"/>
      <c r="P11778" s="142"/>
      <c r="Q11778" s="142"/>
      <c r="R11778" s="142"/>
      <c r="S11778" s="139"/>
    </row>
    <row r="11779" spans="2:19" ht="15.75" customHeight="1" x14ac:dyDescent="0.25">
      <c r="B11779" s="106"/>
      <c r="C11779" s="106"/>
      <c r="D11779" s="139"/>
      <c r="E11779" s="140"/>
      <c r="F11779" s="140"/>
      <c r="G11779" s="140"/>
      <c r="M11779" s="140"/>
      <c r="N11779" s="167"/>
      <c r="O11779" s="167"/>
      <c r="P11779" s="142"/>
      <c r="Q11779" s="142"/>
      <c r="R11779" s="142"/>
      <c r="S11779" s="139"/>
    </row>
    <row r="11780" spans="2:19" ht="15.75" customHeight="1" x14ac:dyDescent="0.25">
      <c r="B11780" s="106"/>
      <c r="C11780" s="106"/>
      <c r="D11780" s="139"/>
      <c r="E11780" s="140"/>
      <c r="F11780" s="140"/>
      <c r="G11780" s="140"/>
      <c r="M11780" s="140"/>
      <c r="N11780" s="167"/>
      <c r="O11780" s="167"/>
      <c r="P11780" s="142"/>
      <c r="Q11780" s="142"/>
      <c r="R11780" s="142"/>
      <c r="S11780" s="139"/>
    </row>
    <row r="11781" spans="2:19" ht="15.75" customHeight="1" x14ac:dyDescent="0.25">
      <c r="B11781" s="106"/>
      <c r="C11781" s="106"/>
      <c r="D11781" s="139"/>
      <c r="E11781" s="140"/>
      <c r="F11781" s="140"/>
      <c r="G11781" s="140"/>
      <c r="M11781" s="140"/>
      <c r="N11781" s="167"/>
      <c r="O11781" s="167"/>
      <c r="P11781" s="142"/>
      <c r="Q11781" s="142"/>
      <c r="R11781" s="142"/>
      <c r="S11781" s="139"/>
    </row>
    <row r="11782" spans="2:19" ht="15.75" customHeight="1" x14ac:dyDescent="0.25">
      <c r="B11782" s="106"/>
      <c r="C11782" s="106"/>
      <c r="D11782" s="139"/>
      <c r="E11782" s="140"/>
      <c r="F11782" s="140"/>
      <c r="G11782" s="140"/>
      <c r="M11782" s="140"/>
      <c r="N11782" s="167"/>
      <c r="O11782" s="167"/>
      <c r="P11782" s="142"/>
      <c r="Q11782" s="142"/>
      <c r="R11782" s="142"/>
      <c r="S11782" s="139"/>
    </row>
    <row r="11783" spans="2:19" ht="15.75" customHeight="1" x14ac:dyDescent="0.25">
      <c r="B11783" s="106"/>
      <c r="C11783" s="106"/>
      <c r="D11783" s="139"/>
      <c r="E11783" s="140"/>
      <c r="F11783" s="140"/>
      <c r="G11783" s="140"/>
      <c r="M11783" s="140"/>
      <c r="N11783" s="167"/>
      <c r="O11783" s="167"/>
      <c r="P11783" s="142"/>
      <c r="Q11783" s="142"/>
      <c r="R11783" s="142"/>
      <c r="S11783" s="139"/>
    </row>
    <row r="11784" spans="2:19" ht="15.75" customHeight="1" x14ac:dyDescent="0.25">
      <c r="B11784" s="106"/>
      <c r="C11784" s="106"/>
      <c r="D11784" s="139"/>
      <c r="E11784" s="140"/>
      <c r="F11784" s="140"/>
      <c r="G11784" s="140"/>
      <c r="M11784" s="140"/>
      <c r="N11784" s="167"/>
      <c r="O11784" s="167"/>
      <c r="P11784" s="142"/>
      <c r="Q11784" s="142"/>
      <c r="R11784" s="142"/>
      <c r="S11784" s="139"/>
    </row>
    <row r="11785" spans="2:19" ht="15.75" customHeight="1" x14ac:dyDescent="0.25">
      <c r="B11785" s="106"/>
      <c r="C11785" s="106"/>
      <c r="D11785" s="139"/>
      <c r="E11785" s="140"/>
      <c r="F11785" s="140"/>
      <c r="G11785" s="140"/>
      <c r="M11785" s="140"/>
      <c r="N11785" s="167"/>
      <c r="O11785" s="167"/>
      <c r="P11785" s="142"/>
      <c r="Q11785" s="142"/>
      <c r="R11785" s="142"/>
      <c r="S11785" s="139"/>
    </row>
    <row r="11786" spans="2:19" ht="15.75" customHeight="1" x14ac:dyDescent="0.25">
      <c r="B11786" s="106"/>
      <c r="C11786" s="106"/>
      <c r="D11786" s="139"/>
      <c r="E11786" s="140"/>
      <c r="F11786" s="140"/>
      <c r="G11786" s="140"/>
      <c r="M11786" s="140"/>
      <c r="N11786" s="167"/>
      <c r="O11786" s="167"/>
      <c r="P11786" s="142"/>
      <c r="Q11786" s="142"/>
      <c r="R11786" s="142"/>
      <c r="S11786" s="139"/>
    </row>
    <row r="11787" spans="2:19" ht="15.75" customHeight="1" x14ac:dyDescent="0.25">
      <c r="B11787" s="106"/>
      <c r="C11787" s="106"/>
      <c r="D11787" s="139"/>
      <c r="E11787" s="140"/>
      <c r="F11787" s="140"/>
      <c r="G11787" s="140"/>
      <c r="M11787" s="140"/>
      <c r="N11787" s="167"/>
      <c r="O11787" s="167"/>
      <c r="P11787" s="142"/>
      <c r="Q11787" s="142"/>
      <c r="R11787" s="142"/>
      <c r="S11787" s="139"/>
    </row>
    <row r="11788" spans="2:19" ht="15.75" customHeight="1" x14ac:dyDescent="0.25">
      <c r="B11788" s="106"/>
      <c r="C11788" s="106"/>
      <c r="D11788" s="139"/>
      <c r="E11788" s="140"/>
      <c r="F11788" s="140"/>
      <c r="G11788" s="140"/>
      <c r="M11788" s="140"/>
      <c r="N11788" s="167"/>
      <c r="O11788" s="167"/>
      <c r="P11788" s="142"/>
      <c r="Q11788" s="142"/>
      <c r="R11788" s="142"/>
      <c r="S11788" s="139"/>
    </row>
    <row r="11789" spans="2:19" ht="15.75" customHeight="1" x14ac:dyDescent="0.25">
      <c r="B11789" s="106"/>
      <c r="C11789" s="106"/>
      <c r="D11789" s="139"/>
      <c r="E11789" s="140"/>
      <c r="F11789" s="140"/>
      <c r="G11789" s="140"/>
      <c r="M11789" s="140"/>
      <c r="N11789" s="167"/>
      <c r="O11789" s="167"/>
      <c r="P11789" s="142"/>
      <c r="Q11789" s="142"/>
      <c r="R11789" s="142"/>
      <c r="S11789" s="139"/>
    </row>
    <row r="11790" spans="2:19" ht="15.75" customHeight="1" x14ac:dyDescent="0.25">
      <c r="B11790" s="106"/>
      <c r="C11790" s="106"/>
      <c r="D11790" s="139"/>
      <c r="E11790" s="140"/>
      <c r="F11790" s="140"/>
      <c r="G11790" s="140"/>
      <c r="M11790" s="140"/>
      <c r="N11790" s="167"/>
      <c r="O11790" s="167"/>
      <c r="P11790" s="142"/>
      <c r="Q11790" s="142"/>
      <c r="R11790" s="142"/>
      <c r="S11790" s="139"/>
    </row>
    <row r="11791" spans="2:19" ht="15.75" customHeight="1" x14ac:dyDescent="0.25">
      <c r="B11791" s="106"/>
      <c r="C11791" s="106"/>
      <c r="D11791" s="139"/>
      <c r="E11791" s="140"/>
      <c r="F11791" s="140"/>
      <c r="G11791" s="140"/>
      <c r="M11791" s="140"/>
      <c r="N11791" s="167"/>
      <c r="O11791" s="167"/>
      <c r="P11791" s="142"/>
      <c r="Q11791" s="142"/>
      <c r="R11791" s="142"/>
      <c r="S11791" s="139"/>
    </row>
    <row r="11792" spans="2:19" ht="15.75" customHeight="1" x14ac:dyDescent="0.25">
      <c r="B11792" s="106"/>
      <c r="C11792" s="106"/>
      <c r="D11792" s="139"/>
      <c r="E11792" s="140"/>
      <c r="F11792" s="140"/>
      <c r="G11792" s="140"/>
      <c r="M11792" s="140"/>
      <c r="N11792" s="167"/>
      <c r="O11792" s="167"/>
      <c r="P11792" s="142"/>
      <c r="Q11792" s="142"/>
      <c r="R11792" s="142"/>
      <c r="S11792" s="139"/>
    </row>
    <row r="11793" spans="2:19" ht="15.75" customHeight="1" x14ac:dyDescent="0.25">
      <c r="B11793" s="106"/>
      <c r="C11793" s="106"/>
      <c r="D11793" s="139"/>
      <c r="E11793" s="140"/>
      <c r="F11793" s="140"/>
      <c r="G11793" s="140"/>
      <c r="M11793" s="140"/>
      <c r="N11793" s="167"/>
      <c r="O11793" s="167"/>
      <c r="P11793" s="142"/>
      <c r="Q11793" s="142"/>
      <c r="R11793" s="142"/>
      <c r="S11793" s="139"/>
    </row>
    <row r="11794" spans="2:19" ht="15.75" customHeight="1" x14ac:dyDescent="0.25">
      <c r="B11794" s="106"/>
      <c r="C11794" s="106"/>
      <c r="D11794" s="139"/>
      <c r="E11794" s="140"/>
      <c r="F11794" s="140"/>
      <c r="G11794" s="140"/>
      <c r="M11794" s="140"/>
      <c r="N11794" s="167"/>
      <c r="O11794" s="167"/>
      <c r="P11794" s="142"/>
      <c r="Q11794" s="142"/>
      <c r="R11794" s="142"/>
      <c r="S11794" s="139"/>
    </row>
    <row r="11795" spans="2:19" ht="15.75" customHeight="1" x14ac:dyDescent="0.25">
      <c r="B11795" s="106"/>
      <c r="C11795" s="106"/>
      <c r="D11795" s="139"/>
      <c r="E11795" s="140"/>
      <c r="F11795" s="140"/>
      <c r="G11795" s="140"/>
      <c r="M11795" s="140"/>
      <c r="N11795" s="167"/>
      <c r="O11795" s="167"/>
      <c r="P11795" s="142"/>
      <c r="Q11795" s="142"/>
      <c r="R11795" s="142"/>
      <c r="S11795" s="139"/>
    </row>
    <row r="11796" spans="2:19" ht="15.75" customHeight="1" x14ac:dyDescent="0.25">
      <c r="B11796" s="106"/>
      <c r="C11796" s="106"/>
      <c r="D11796" s="139"/>
      <c r="E11796" s="140"/>
      <c r="F11796" s="140"/>
      <c r="G11796" s="140"/>
      <c r="M11796" s="140"/>
      <c r="N11796" s="167"/>
      <c r="O11796" s="167"/>
      <c r="P11796" s="142"/>
      <c r="Q11796" s="142"/>
      <c r="R11796" s="142"/>
      <c r="S11796" s="139"/>
    </row>
    <row r="11797" spans="2:19" ht="15.75" customHeight="1" x14ac:dyDescent="0.25">
      <c r="B11797" s="106"/>
      <c r="C11797" s="106"/>
      <c r="D11797" s="139"/>
      <c r="E11797" s="140"/>
      <c r="F11797" s="140"/>
      <c r="G11797" s="140"/>
      <c r="M11797" s="140"/>
      <c r="N11797" s="167"/>
      <c r="O11797" s="167"/>
      <c r="P11797" s="142"/>
      <c r="Q11797" s="142"/>
      <c r="R11797" s="142"/>
      <c r="S11797" s="139"/>
    </row>
    <row r="11798" spans="2:19" ht="15.75" customHeight="1" x14ac:dyDescent="0.25">
      <c r="B11798" s="106"/>
      <c r="C11798" s="106"/>
      <c r="D11798" s="139"/>
      <c r="E11798" s="140"/>
      <c r="F11798" s="140"/>
      <c r="G11798" s="140"/>
      <c r="M11798" s="140"/>
      <c r="N11798" s="167"/>
      <c r="O11798" s="167"/>
      <c r="P11798" s="142"/>
      <c r="Q11798" s="142"/>
      <c r="R11798" s="142"/>
      <c r="S11798" s="139"/>
    </row>
    <row r="11799" spans="2:19" ht="15.75" customHeight="1" x14ac:dyDescent="0.25">
      <c r="B11799" s="106"/>
      <c r="C11799" s="106"/>
      <c r="D11799" s="139"/>
      <c r="E11799" s="140"/>
      <c r="F11799" s="140"/>
      <c r="G11799" s="140"/>
      <c r="M11799" s="140"/>
      <c r="N11799" s="167"/>
      <c r="O11799" s="167"/>
      <c r="P11799" s="142"/>
      <c r="Q11799" s="142"/>
      <c r="R11799" s="142"/>
      <c r="S11799" s="139"/>
    </row>
    <row r="11800" spans="2:19" ht="15.75" customHeight="1" x14ac:dyDescent="0.25">
      <c r="B11800" s="106"/>
      <c r="C11800" s="106"/>
      <c r="D11800" s="139"/>
      <c r="E11800" s="140"/>
      <c r="F11800" s="140"/>
      <c r="G11800" s="140"/>
      <c r="M11800" s="140"/>
      <c r="N11800" s="167"/>
      <c r="O11800" s="167"/>
      <c r="P11800" s="142"/>
      <c r="Q11800" s="142"/>
      <c r="R11800" s="142"/>
      <c r="S11800" s="139"/>
    </row>
    <row r="11801" spans="2:19" ht="15.75" customHeight="1" x14ac:dyDescent="0.25">
      <c r="B11801" s="106"/>
      <c r="C11801" s="106"/>
      <c r="D11801" s="139"/>
      <c r="E11801" s="140"/>
      <c r="F11801" s="140"/>
      <c r="G11801" s="140"/>
      <c r="M11801" s="140"/>
      <c r="N11801" s="167"/>
      <c r="O11801" s="167"/>
      <c r="P11801" s="142"/>
      <c r="Q11801" s="142"/>
      <c r="R11801" s="142"/>
      <c r="S11801" s="139"/>
    </row>
    <row r="11802" spans="2:19" ht="15.75" customHeight="1" x14ac:dyDescent="0.25">
      <c r="B11802" s="106"/>
      <c r="C11802" s="106"/>
      <c r="D11802" s="139"/>
      <c r="E11802" s="140"/>
      <c r="F11802" s="140"/>
      <c r="G11802" s="140"/>
      <c r="M11802" s="140"/>
      <c r="N11802" s="167"/>
      <c r="O11802" s="167"/>
      <c r="P11802" s="142"/>
      <c r="Q11802" s="142"/>
      <c r="R11802" s="142"/>
      <c r="S11802" s="139"/>
    </row>
    <row r="11803" spans="2:19" ht="15.75" customHeight="1" x14ac:dyDescent="0.25">
      <c r="B11803" s="106"/>
      <c r="C11803" s="106"/>
      <c r="D11803" s="139"/>
      <c r="E11803" s="140"/>
      <c r="F11803" s="140"/>
      <c r="G11803" s="140"/>
      <c r="M11803" s="140"/>
      <c r="N11803" s="167"/>
      <c r="O11803" s="167"/>
      <c r="P11803" s="142"/>
      <c r="Q11803" s="142"/>
      <c r="R11803" s="142"/>
      <c r="S11803" s="139"/>
    </row>
    <row r="11804" spans="2:19" ht="15.75" customHeight="1" x14ac:dyDescent="0.25">
      <c r="B11804" s="106"/>
      <c r="C11804" s="106"/>
      <c r="D11804" s="139"/>
      <c r="E11804" s="140"/>
      <c r="F11804" s="140"/>
      <c r="G11804" s="140"/>
      <c r="M11804" s="140"/>
      <c r="N11804" s="167"/>
      <c r="O11804" s="167"/>
      <c r="P11804" s="142"/>
      <c r="Q11804" s="142"/>
      <c r="R11804" s="142"/>
      <c r="S11804" s="139"/>
    </row>
    <row r="11805" spans="2:19" ht="15.75" customHeight="1" x14ac:dyDescent="0.25">
      <c r="B11805" s="106"/>
      <c r="C11805" s="106"/>
      <c r="D11805" s="139"/>
      <c r="E11805" s="140"/>
      <c r="F11805" s="140"/>
      <c r="G11805" s="140"/>
      <c r="M11805" s="140"/>
      <c r="N11805" s="167"/>
      <c r="O11805" s="167"/>
      <c r="P11805" s="142"/>
      <c r="Q11805" s="142"/>
      <c r="R11805" s="142"/>
      <c r="S11805" s="139"/>
    </row>
    <row r="11806" spans="2:19" ht="15.75" customHeight="1" x14ac:dyDescent="0.25">
      <c r="B11806" s="106"/>
      <c r="C11806" s="106"/>
      <c r="D11806" s="139"/>
      <c r="E11806" s="140"/>
      <c r="F11806" s="140"/>
      <c r="G11806" s="140"/>
      <c r="M11806" s="140"/>
      <c r="N11806" s="167"/>
      <c r="O11806" s="167"/>
      <c r="P11806" s="142"/>
      <c r="Q11806" s="142"/>
      <c r="R11806" s="142"/>
      <c r="S11806" s="139"/>
    </row>
    <row r="11807" spans="2:19" ht="15.75" customHeight="1" x14ac:dyDescent="0.25">
      <c r="B11807" s="106"/>
      <c r="C11807" s="106"/>
      <c r="D11807" s="139"/>
      <c r="E11807" s="140"/>
      <c r="F11807" s="140"/>
      <c r="G11807" s="140"/>
      <c r="M11807" s="140"/>
      <c r="N11807" s="167"/>
      <c r="O11807" s="167"/>
      <c r="P11807" s="142"/>
      <c r="Q11807" s="142"/>
      <c r="R11807" s="142"/>
      <c r="S11807" s="139"/>
    </row>
    <row r="11808" spans="2:19" ht="15.75" customHeight="1" x14ac:dyDescent="0.25">
      <c r="B11808" s="106"/>
      <c r="C11808" s="106"/>
      <c r="D11808" s="139"/>
      <c r="E11808" s="140"/>
      <c r="F11808" s="140"/>
      <c r="G11808" s="140"/>
      <c r="M11808" s="140"/>
      <c r="N11808" s="167"/>
      <c r="O11808" s="167"/>
      <c r="P11808" s="142"/>
      <c r="Q11808" s="142"/>
      <c r="R11808" s="142"/>
      <c r="S11808" s="139"/>
    </row>
    <row r="11809" spans="2:19" ht="15.75" customHeight="1" x14ac:dyDescent="0.25">
      <c r="B11809" s="106"/>
      <c r="C11809" s="106"/>
      <c r="D11809" s="139"/>
      <c r="E11809" s="140"/>
      <c r="F11809" s="140"/>
      <c r="G11809" s="140"/>
      <c r="M11809" s="140"/>
      <c r="N11809" s="167"/>
      <c r="O11809" s="167"/>
      <c r="P11809" s="142"/>
      <c r="Q11809" s="142"/>
      <c r="R11809" s="142"/>
      <c r="S11809" s="139"/>
    </row>
    <row r="11810" spans="2:19" ht="15.75" customHeight="1" x14ac:dyDescent="0.25">
      <c r="B11810" s="106"/>
      <c r="C11810" s="106"/>
      <c r="D11810" s="139"/>
      <c r="E11810" s="140"/>
      <c r="F11810" s="140"/>
      <c r="G11810" s="140"/>
      <c r="M11810" s="140"/>
      <c r="N11810" s="167"/>
      <c r="O11810" s="167"/>
      <c r="P11810" s="142"/>
      <c r="Q11810" s="142"/>
      <c r="R11810" s="142"/>
      <c r="S11810" s="139"/>
    </row>
    <row r="11811" spans="2:19" ht="15.75" customHeight="1" x14ac:dyDescent="0.25">
      <c r="B11811" s="106"/>
      <c r="C11811" s="106"/>
      <c r="D11811" s="139"/>
      <c r="E11811" s="140"/>
      <c r="F11811" s="140"/>
      <c r="G11811" s="140"/>
      <c r="M11811" s="140"/>
      <c r="N11811" s="167"/>
      <c r="O11811" s="167"/>
      <c r="P11811" s="142"/>
      <c r="Q11811" s="142"/>
      <c r="R11811" s="142"/>
      <c r="S11811" s="139"/>
    </row>
    <row r="11812" spans="2:19" ht="15.75" customHeight="1" x14ac:dyDescent="0.25">
      <c r="B11812" s="106"/>
      <c r="C11812" s="106"/>
      <c r="D11812" s="139"/>
      <c r="E11812" s="140"/>
      <c r="F11812" s="140"/>
      <c r="G11812" s="140"/>
      <c r="M11812" s="140"/>
      <c r="N11812" s="167"/>
      <c r="O11812" s="167"/>
      <c r="P11812" s="142"/>
      <c r="Q11812" s="142"/>
      <c r="R11812" s="142"/>
      <c r="S11812" s="139"/>
    </row>
    <row r="11813" spans="2:19" ht="15.75" customHeight="1" x14ac:dyDescent="0.25">
      <c r="B11813" s="106"/>
      <c r="C11813" s="106"/>
      <c r="D11813" s="139"/>
      <c r="E11813" s="140"/>
      <c r="F11813" s="140"/>
      <c r="G11813" s="140"/>
      <c r="M11813" s="140"/>
      <c r="N11813" s="167"/>
      <c r="O11813" s="167"/>
      <c r="P11813" s="142"/>
      <c r="Q11813" s="142"/>
      <c r="R11813" s="142"/>
      <c r="S11813" s="139"/>
    </row>
    <row r="11814" spans="2:19" ht="15.75" customHeight="1" x14ac:dyDescent="0.25">
      <c r="B11814" s="106"/>
      <c r="C11814" s="106"/>
      <c r="D11814" s="139"/>
      <c r="E11814" s="140"/>
      <c r="F11814" s="140"/>
      <c r="G11814" s="140"/>
      <c r="M11814" s="140"/>
      <c r="N11814" s="167"/>
      <c r="O11814" s="167"/>
      <c r="P11814" s="142"/>
      <c r="Q11814" s="142"/>
      <c r="R11814" s="142"/>
      <c r="S11814" s="139"/>
    </row>
    <row r="11815" spans="2:19" ht="15.75" customHeight="1" x14ac:dyDescent="0.25">
      <c r="B11815" s="106"/>
      <c r="C11815" s="106"/>
      <c r="D11815" s="139"/>
      <c r="E11815" s="140"/>
      <c r="F11815" s="140"/>
      <c r="G11815" s="140"/>
      <c r="M11815" s="140"/>
      <c r="N11815" s="167"/>
      <c r="O11815" s="167"/>
      <c r="P11815" s="142"/>
      <c r="Q11815" s="142"/>
      <c r="R11815" s="142"/>
      <c r="S11815" s="139"/>
    </row>
    <row r="11816" spans="2:19" ht="15.75" customHeight="1" x14ac:dyDescent="0.25">
      <c r="B11816" s="106"/>
      <c r="C11816" s="106"/>
      <c r="D11816" s="139"/>
      <c r="E11816" s="140"/>
      <c r="F11816" s="140"/>
      <c r="G11816" s="140"/>
      <c r="M11816" s="140"/>
      <c r="N11816" s="167"/>
      <c r="O11816" s="167"/>
      <c r="P11816" s="142"/>
      <c r="Q11816" s="142"/>
      <c r="R11816" s="142"/>
      <c r="S11816" s="139"/>
    </row>
    <row r="11817" spans="2:19" ht="15.75" customHeight="1" x14ac:dyDescent="0.25">
      <c r="B11817" s="106"/>
      <c r="C11817" s="106"/>
      <c r="D11817" s="139"/>
      <c r="E11817" s="140"/>
      <c r="F11817" s="140"/>
      <c r="G11817" s="140"/>
      <c r="M11817" s="140"/>
      <c r="N11817" s="167"/>
      <c r="O11817" s="167"/>
      <c r="P11817" s="142"/>
      <c r="Q11817" s="142"/>
      <c r="R11817" s="142"/>
      <c r="S11817" s="139"/>
    </row>
    <row r="11818" spans="2:19" ht="15.75" customHeight="1" x14ac:dyDescent="0.25">
      <c r="B11818" s="106"/>
      <c r="C11818" s="106"/>
      <c r="D11818" s="139"/>
      <c r="E11818" s="140"/>
      <c r="F11818" s="140"/>
      <c r="G11818" s="140"/>
      <c r="M11818" s="140"/>
      <c r="N11818" s="167"/>
      <c r="O11818" s="167"/>
      <c r="P11818" s="142"/>
      <c r="Q11818" s="142"/>
      <c r="R11818" s="142"/>
      <c r="S11818" s="139"/>
    </row>
    <row r="11819" spans="2:19" ht="15.75" customHeight="1" x14ac:dyDescent="0.25">
      <c r="B11819" s="106"/>
      <c r="C11819" s="106"/>
      <c r="D11819" s="139"/>
      <c r="E11819" s="140"/>
      <c r="F11819" s="140"/>
      <c r="G11819" s="140"/>
      <c r="M11819" s="140"/>
      <c r="N11819" s="167"/>
      <c r="O11819" s="167"/>
      <c r="P11819" s="142"/>
      <c r="Q11819" s="142"/>
      <c r="R11819" s="142"/>
      <c r="S11819" s="139"/>
    </row>
    <row r="11820" spans="2:19" ht="15.75" customHeight="1" x14ac:dyDescent="0.25">
      <c r="B11820" s="106"/>
      <c r="C11820" s="106"/>
      <c r="D11820" s="139"/>
      <c r="E11820" s="140"/>
      <c r="F11820" s="140"/>
      <c r="G11820" s="140"/>
      <c r="M11820" s="140"/>
      <c r="N11820" s="167"/>
      <c r="O11820" s="167"/>
      <c r="P11820" s="142"/>
      <c r="Q11820" s="142"/>
      <c r="R11820" s="142"/>
      <c r="S11820" s="139"/>
    </row>
    <row r="11821" spans="2:19" ht="15.75" customHeight="1" x14ac:dyDescent="0.25">
      <c r="B11821" s="106"/>
      <c r="C11821" s="106"/>
      <c r="D11821" s="139"/>
      <c r="E11821" s="140"/>
      <c r="F11821" s="140"/>
      <c r="G11821" s="140"/>
      <c r="M11821" s="140"/>
      <c r="N11821" s="167"/>
      <c r="O11821" s="167"/>
      <c r="P11821" s="142"/>
      <c r="Q11821" s="142"/>
      <c r="R11821" s="142"/>
      <c r="S11821" s="139"/>
    </row>
    <row r="11822" spans="2:19" ht="15.75" customHeight="1" x14ac:dyDescent="0.25">
      <c r="B11822" s="106"/>
      <c r="C11822" s="106"/>
      <c r="D11822" s="139"/>
      <c r="E11822" s="140"/>
      <c r="F11822" s="140"/>
      <c r="G11822" s="140"/>
      <c r="M11822" s="140"/>
      <c r="N11822" s="167"/>
      <c r="O11822" s="167"/>
      <c r="P11822" s="142"/>
      <c r="Q11822" s="142"/>
      <c r="R11822" s="142"/>
      <c r="S11822" s="139"/>
    </row>
    <row r="11823" spans="2:19" ht="15.75" customHeight="1" x14ac:dyDescent="0.25">
      <c r="B11823" s="106"/>
      <c r="C11823" s="106"/>
      <c r="D11823" s="139"/>
      <c r="E11823" s="140"/>
      <c r="F11823" s="140"/>
      <c r="G11823" s="140"/>
      <c r="M11823" s="140"/>
      <c r="N11823" s="167"/>
      <c r="O11823" s="167"/>
      <c r="P11823" s="142"/>
      <c r="Q11823" s="142"/>
      <c r="R11823" s="142"/>
      <c r="S11823" s="139"/>
    </row>
    <row r="11824" spans="2:19" ht="15.75" customHeight="1" x14ac:dyDescent="0.25">
      <c r="B11824" s="106"/>
      <c r="C11824" s="106"/>
      <c r="D11824" s="139"/>
      <c r="E11824" s="140"/>
      <c r="F11824" s="140"/>
      <c r="G11824" s="140"/>
      <c r="M11824" s="140"/>
      <c r="N11824" s="167"/>
      <c r="O11824" s="167"/>
      <c r="P11824" s="142"/>
      <c r="Q11824" s="142"/>
      <c r="R11824" s="142"/>
      <c r="S11824" s="139"/>
    </row>
    <row r="11825" spans="2:19" ht="15.75" customHeight="1" x14ac:dyDescent="0.25">
      <c r="B11825" s="106"/>
      <c r="C11825" s="106"/>
      <c r="D11825" s="139"/>
      <c r="E11825" s="140"/>
      <c r="F11825" s="140"/>
      <c r="G11825" s="140"/>
      <c r="M11825" s="140"/>
      <c r="N11825" s="167"/>
      <c r="O11825" s="167"/>
      <c r="P11825" s="142"/>
      <c r="Q11825" s="142"/>
      <c r="R11825" s="142"/>
      <c r="S11825" s="139"/>
    </row>
    <row r="11826" spans="2:19" ht="15.75" customHeight="1" x14ac:dyDescent="0.25">
      <c r="B11826" s="106"/>
      <c r="C11826" s="106"/>
      <c r="D11826" s="139"/>
      <c r="E11826" s="140"/>
      <c r="F11826" s="140"/>
      <c r="G11826" s="140"/>
      <c r="M11826" s="140"/>
      <c r="N11826" s="167"/>
      <c r="O11826" s="167"/>
      <c r="P11826" s="142"/>
      <c r="Q11826" s="142"/>
      <c r="R11826" s="142"/>
      <c r="S11826" s="139"/>
    </row>
    <row r="11827" spans="2:19" ht="15.75" customHeight="1" x14ac:dyDescent="0.25">
      <c r="B11827" s="106"/>
      <c r="C11827" s="106"/>
      <c r="D11827" s="139"/>
      <c r="E11827" s="140"/>
      <c r="F11827" s="140"/>
      <c r="G11827" s="140"/>
      <c r="M11827" s="140"/>
      <c r="N11827" s="167"/>
      <c r="O11827" s="167"/>
      <c r="P11827" s="142"/>
      <c r="Q11827" s="142"/>
      <c r="R11827" s="142"/>
      <c r="S11827" s="139"/>
    </row>
    <row r="11828" spans="2:19" ht="15.75" customHeight="1" x14ac:dyDescent="0.25">
      <c r="B11828" s="106"/>
      <c r="C11828" s="106"/>
      <c r="D11828" s="139"/>
      <c r="E11828" s="140"/>
      <c r="F11828" s="140"/>
      <c r="G11828" s="140"/>
      <c r="M11828" s="140"/>
      <c r="N11828" s="167"/>
      <c r="O11828" s="167"/>
      <c r="P11828" s="142"/>
      <c r="Q11828" s="142"/>
      <c r="R11828" s="142"/>
      <c r="S11828" s="139"/>
    </row>
    <row r="11829" spans="2:19" ht="15.75" customHeight="1" x14ac:dyDescent="0.25">
      <c r="B11829" s="106"/>
      <c r="C11829" s="106"/>
      <c r="D11829" s="139"/>
      <c r="E11829" s="140"/>
      <c r="F11829" s="140"/>
      <c r="G11829" s="140"/>
      <c r="M11829" s="140"/>
      <c r="N11829" s="167"/>
      <c r="O11829" s="167"/>
      <c r="P11829" s="142"/>
      <c r="Q11829" s="142"/>
      <c r="R11829" s="142"/>
      <c r="S11829" s="139"/>
    </row>
    <row r="11830" spans="2:19" ht="15.75" customHeight="1" x14ac:dyDescent="0.25">
      <c r="B11830" s="106"/>
      <c r="C11830" s="106"/>
      <c r="D11830" s="139"/>
      <c r="E11830" s="140"/>
      <c r="F11830" s="140"/>
      <c r="G11830" s="140"/>
      <c r="M11830" s="140"/>
      <c r="N11830" s="167"/>
      <c r="O11830" s="167"/>
      <c r="P11830" s="142"/>
      <c r="Q11830" s="142"/>
      <c r="R11830" s="142"/>
      <c r="S11830" s="139"/>
    </row>
    <row r="11831" spans="2:19" ht="15.75" customHeight="1" x14ac:dyDescent="0.25">
      <c r="B11831" s="106"/>
      <c r="C11831" s="106"/>
      <c r="D11831" s="139"/>
      <c r="E11831" s="140"/>
      <c r="F11831" s="140"/>
      <c r="G11831" s="140"/>
      <c r="M11831" s="140"/>
      <c r="N11831" s="167"/>
      <c r="O11831" s="167"/>
      <c r="P11831" s="142"/>
      <c r="Q11831" s="142"/>
      <c r="R11831" s="142"/>
      <c r="S11831" s="139"/>
    </row>
    <row r="11832" spans="2:19" ht="15.75" customHeight="1" x14ac:dyDescent="0.25">
      <c r="B11832" s="106"/>
      <c r="C11832" s="106"/>
      <c r="D11832" s="139"/>
      <c r="E11832" s="140"/>
      <c r="F11832" s="140"/>
      <c r="G11832" s="140"/>
      <c r="M11832" s="140"/>
      <c r="N11832" s="167"/>
      <c r="O11832" s="167"/>
      <c r="P11832" s="142"/>
      <c r="Q11832" s="142"/>
      <c r="R11832" s="142"/>
      <c r="S11832" s="139"/>
    </row>
    <row r="11833" spans="2:19" ht="15.75" customHeight="1" x14ac:dyDescent="0.25">
      <c r="B11833" s="106"/>
      <c r="C11833" s="106"/>
      <c r="D11833" s="139"/>
      <c r="E11833" s="140"/>
      <c r="F11833" s="140"/>
      <c r="G11833" s="140"/>
      <c r="M11833" s="140"/>
      <c r="N11833" s="167"/>
      <c r="O11833" s="167"/>
      <c r="P11833" s="142"/>
      <c r="Q11833" s="142"/>
      <c r="R11833" s="142"/>
      <c r="S11833" s="139"/>
    </row>
    <row r="11834" spans="2:19" ht="15.75" customHeight="1" x14ac:dyDescent="0.25">
      <c r="B11834" s="106"/>
      <c r="C11834" s="106"/>
      <c r="D11834" s="139"/>
      <c r="E11834" s="140"/>
      <c r="F11834" s="140"/>
      <c r="G11834" s="140"/>
      <c r="M11834" s="140"/>
      <c r="N11834" s="167"/>
      <c r="O11834" s="167"/>
      <c r="P11834" s="142"/>
      <c r="Q11834" s="142"/>
      <c r="R11834" s="142"/>
      <c r="S11834" s="139"/>
    </row>
    <row r="11835" spans="2:19" ht="15.75" customHeight="1" x14ac:dyDescent="0.25">
      <c r="B11835" s="106"/>
      <c r="C11835" s="106"/>
      <c r="D11835" s="139"/>
      <c r="E11835" s="140"/>
      <c r="F11835" s="140"/>
      <c r="G11835" s="140"/>
      <c r="M11835" s="140"/>
      <c r="N11835" s="167"/>
      <c r="O11835" s="167"/>
      <c r="P11835" s="142"/>
      <c r="Q11835" s="142"/>
      <c r="R11835" s="142"/>
      <c r="S11835" s="139"/>
    </row>
    <row r="11836" spans="2:19" ht="15.75" customHeight="1" x14ac:dyDescent="0.25">
      <c r="B11836" s="106"/>
      <c r="C11836" s="106"/>
      <c r="D11836" s="139"/>
      <c r="E11836" s="140"/>
      <c r="F11836" s="140"/>
      <c r="G11836" s="140"/>
      <c r="M11836" s="140"/>
      <c r="N11836" s="167"/>
      <c r="O11836" s="167"/>
      <c r="P11836" s="142"/>
      <c r="Q11836" s="142"/>
      <c r="R11836" s="142"/>
      <c r="S11836" s="139"/>
    </row>
    <row r="11837" spans="2:19" ht="15.75" customHeight="1" x14ac:dyDescent="0.25">
      <c r="B11837" s="106"/>
      <c r="C11837" s="106"/>
      <c r="D11837" s="139"/>
      <c r="E11837" s="140"/>
      <c r="F11837" s="140"/>
      <c r="G11837" s="140"/>
      <c r="M11837" s="140"/>
      <c r="N11837" s="167"/>
      <c r="O11837" s="167"/>
      <c r="P11837" s="142"/>
      <c r="Q11837" s="142"/>
      <c r="R11837" s="142"/>
      <c r="S11837" s="139"/>
    </row>
    <row r="11838" spans="2:19" ht="15.75" customHeight="1" x14ac:dyDescent="0.25">
      <c r="B11838" s="106"/>
      <c r="C11838" s="106"/>
      <c r="D11838" s="139"/>
      <c r="E11838" s="140"/>
      <c r="F11838" s="140"/>
      <c r="G11838" s="140"/>
      <c r="M11838" s="140"/>
      <c r="N11838" s="167"/>
      <c r="O11838" s="167"/>
      <c r="P11838" s="142"/>
      <c r="Q11838" s="142"/>
      <c r="R11838" s="142"/>
      <c r="S11838" s="139"/>
    </row>
    <row r="11839" spans="2:19" ht="15.75" customHeight="1" x14ac:dyDescent="0.25">
      <c r="B11839" s="106"/>
      <c r="C11839" s="106"/>
      <c r="D11839" s="139"/>
      <c r="E11839" s="140"/>
      <c r="F11839" s="140"/>
      <c r="G11839" s="140"/>
      <c r="M11839" s="140"/>
      <c r="N11839" s="167"/>
      <c r="O11839" s="167"/>
      <c r="P11839" s="142"/>
      <c r="Q11839" s="142"/>
      <c r="R11839" s="142"/>
      <c r="S11839" s="139"/>
    </row>
    <row r="11840" spans="2:19" ht="15.75" customHeight="1" x14ac:dyDescent="0.25">
      <c r="B11840" s="106"/>
      <c r="C11840" s="106"/>
      <c r="D11840" s="139"/>
      <c r="E11840" s="140"/>
      <c r="F11840" s="140"/>
      <c r="G11840" s="140"/>
      <c r="M11840" s="140"/>
      <c r="N11840" s="167"/>
      <c r="O11840" s="167"/>
      <c r="P11840" s="142"/>
      <c r="Q11840" s="142"/>
      <c r="R11840" s="142"/>
      <c r="S11840" s="139"/>
    </row>
    <row r="11841" spans="2:19" ht="15.75" customHeight="1" x14ac:dyDescent="0.25">
      <c r="B11841" s="106"/>
      <c r="C11841" s="106"/>
      <c r="D11841" s="139"/>
      <c r="E11841" s="140"/>
      <c r="F11841" s="140"/>
      <c r="G11841" s="140"/>
      <c r="M11841" s="140"/>
      <c r="N11841" s="167"/>
      <c r="O11841" s="167"/>
      <c r="P11841" s="142"/>
      <c r="Q11841" s="142"/>
      <c r="R11841" s="142"/>
      <c r="S11841" s="139"/>
    </row>
    <row r="11842" spans="2:19" ht="15.75" customHeight="1" x14ac:dyDescent="0.25">
      <c r="B11842" s="106"/>
      <c r="C11842" s="106"/>
      <c r="D11842" s="139"/>
      <c r="E11842" s="140"/>
      <c r="F11842" s="140"/>
      <c r="G11842" s="140"/>
      <c r="M11842" s="140"/>
      <c r="N11842" s="167"/>
      <c r="O11842" s="167"/>
      <c r="P11842" s="142"/>
      <c r="Q11842" s="142"/>
      <c r="R11842" s="142"/>
      <c r="S11842" s="139"/>
    </row>
    <row r="11843" spans="2:19" ht="15.75" customHeight="1" x14ac:dyDescent="0.25">
      <c r="B11843" s="106"/>
      <c r="C11843" s="106"/>
      <c r="D11843" s="139"/>
      <c r="E11843" s="140"/>
      <c r="F11843" s="140"/>
      <c r="G11843" s="140"/>
      <c r="M11843" s="140"/>
      <c r="N11843" s="167"/>
      <c r="O11843" s="167"/>
      <c r="P11843" s="142"/>
      <c r="Q11843" s="142"/>
      <c r="R11843" s="142"/>
      <c r="S11843" s="139"/>
    </row>
    <row r="11844" spans="2:19" ht="15.75" customHeight="1" x14ac:dyDescent="0.25">
      <c r="B11844" s="106"/>
      <c r="C11844" s="106"/>
      <c r="D11844" s="139"/>
      <c r="E11844" s="140"/>
      <c r="F11844" s="140"/>
      <c r="G11844" s="140"/>
      <c r="M11844" s="140"/>
      <c r="N11844" s="167"/>
      <c r="O11844" s="167"/>
      <c r="P11844" s="142"/>
      <c r="Q11844" s="142"/>
      <c r="R11844" s="142"/>
      <c r="S11844" s="139"/>
    </row>
    <row r="11845" spans="2:19" ht="15.75" customHeight="1" x14ac:dyDescent="0.25">
      <c r="B11845" s="106"/>
      <c r="C11845" s="106"/>
      <c r="D11845" s="139"/>
      <c r="E11845" s="140"/>
      <c r="F11845" s="140"/>
      <c r="G11845" s="140"/>
      <c r="M11845" s="140"/>
      <c r="N11845" s="167"/>
      <c r="O11845" s="167"/>
      <c r="P11845" s="142"/>
      <c r="Q11845" s="142"/>
      <c r="R11845" s="142"/>
      <c r="S11845" s="139"/>
    </row>
    <row r="11846" spans="2:19" ht="15.75" customHeight="1" x14ac:dyDescent="0.25">
      <c r="B11846" s="106"/>
      <c r="C11846" s="106"/>
      <c r="D11846" s="139"/>
      <c r="E11846" s="140"/>
      <c r="F11846" s="140"/>
      <c r="G11846" s="140"/>
      <c r="M11846" s="140"/>
      <c r="N11846" s="167"/>
      <c r="O11846" s="167"/>
      <c r="P11846" s="142"/>
      <c r="Q11846" s="142"/>
      <c r="R11846" s="142"/>
      <c r="S11846" s="139"/>
    </row>
    <row r="11847" spans="2:19" ht="15.75" customHeight="1" x14ac:dyDescent="0.25">
      <c r="B11847" s="106"/>
      <c r="C11847" s="106"/>
      <c r="D11847" s="139"/>
      <c r="E11847" s="140"/>
      <c r="F11847" s="140"/>
      <c r="G11847" s="140"/>
      <c r="M11847" s="140"/>
      <c r="N11847" s="167"/>
      <c r="O11847" s="167"/>
      <c r="P11847" s="142"/>
      <c r="Q11847" s="142"/>
      <c r="R11847" s="142"/>
      <c r="S11847" s="139"/>
    </row>
    <row r="11848" spans="2:19" ht="15.75" customHeight="1" x14ac:dyDescent="0.25">
      <c r="B11848" s="106"/>
      <c r="C11848" s="106"/>
      <c r="D11848" s="139"/>
      <c r="E11848" s="140"/>
      <c r="F11848" s="140"/>
      <c r="G11848" s="140"/>
      <c r="M11848" s="140"/>
      <c r="N11848" s="167"/>
      <c r="O11848" s="167"/>
      <c r="P11848" s="142"/>
      <c r="Q11848" s="142"/>
      <c r="R11848" s="142"/>
      <c r="S11848" s="139"/>
    </row>
    <row r="11849" spans="2:19" ht="15.75" customHeight="1" x14ac:dyDescent="0.25">
      <c r="B11849" s="106"/>
      <c r="C11849" s="106"/>
      <c r="D11849" s="139"/>
      <c r="E11849" s="140"/>
      <c r="F11849" s="140"/>
      <c r="G11849" s="140"/>
      <c r="M11849" s="140"/>
      <c r="N11849" s="167"/>
      <c r="O11849" s="167"/>
      <c r="P11849" s="142"/>
      <c r="Q11849" s="142"/>
      <c r="R11849" s="142"/>
      <c r="S11849" s="139"/>
    </row>
    <row r="11850" spans="2:19" ht="15.75" customHeight="1" x14ac:dyDescent="0.25">
      <c r="B11850" s="106"/>
      <c r="C11850" s="106"/>
      <c r="D11850" s="139"/>
      <c r="E11850" s="140"/>
      <c r="F11850" s="140"/>
      <c r="G11850" s="140"/>
      <c r="M11850" s="140"/>
      <c r="N11850" s="167"/>
      <c r="O11850" s="167"/>
      <c r="P11850" s="142"/>
      <c r="Q11850" s="142"/>
      <c r="R11850" s="142"/>
      <c r="S11850" s="139"/>
    </row>
    <row r="11851" spans="2:19" ht="15.75" customHeight="1" x14ac:dyDescent="0.25">
      <c r="B11851" s="106"/>
      <c r="C11851" s="106"/>
      <c r="D11851" s="139"/>
      <c r="E11851" s="140"/>
      <c r="F11851" s="140"/>
      <c r="G11851" s="140"/>
      <c r="M11851" s="140"/>
      <c r="N11851" s="167"/>
      <c r="O11851" s="167"/>
      <c r="P11851" s="142"/>
      <c r="Q11851" s="142"/>
      <c r="R11851" s="142"/>
      <c r="S11851" s="139"/>
    </row>
    <row r="11852" spans="2:19" ht="15.75" customHeight="1" x14ac:dyDescent="0.25">
      <c r="B11852" s="106"/>
      <c r="C11852" s="106"/>
      <c r="D11852" s="139"/>
      <c r="E11852" s="140"/>
      <c r="F11852" s="140"/>
      <c r="G11852" s="140"/>
      <c r="M11852" s="140"/>
      <c r="N11852" s="167"/>
      <c r="O11852" s="167"/>
      <c r="P11852" s="142"/>
      <c r="Q11852" s="142"/>
      <c r="R11852" s="142"/>
      <c r="S11852" s="139"/>
    </row>
    <row r="11853" spans="2:19" ht="15.75" customHeight="1" x14ac:dyDescent="0.25">
      <c r="B11853" s="106"/>
      <c r="C11853" s="106"/>
      <c r="D11853" s="139"/>
      <c r="E11853" s="140"/>
      <c r="F11853" s="140"/>
      <c r="G11853" s="140"/>
      <c r="M11853" s="140"/>
      <c r="N11853" s="167"/>
      <c r="O11853" s="167"/>
      <c r="P11853" s="142"/>
      <c r="Q11853" s="142"/>
      <c r="R11853" s="142"/>
      <c r="S11853" s="139"/>
    </row>
    <row r="11854" spans="2:19" ht="15.75" customHeight="1" x14ac:dyDescent="0.25">
      <c r="B11854" s="106"/>
      <c r="C11854" s="106"/>
      <c r="D11854" s="139"/>
      <c r="E11854" s="140"/>
      <c r="F11854" s="140"/>
      <c r="G11854" s="140"/>
      <c r="M11854" s="140"/>
      <c r="N11854" s="167"/>
      <c r="O11854" s="167"/>
      <c r="P11854" s="142"/>
      <c r="Q11854" s="142"/>
      <c r="R11854" s="142"/>
      <c r="S11854" s="139"/>
    </row>
    <row r="11855" spans="2:19" ht="15.75" customHeight="1" x14ac:dyDescent="0.25">
      <c r="B11855" s="106"/>
      <c r="C11855" s="106"/>
      <c r="D11855" s="139"/>
      <c r="E11855" s="140"/>
      <c r="F11855" s="140"/>
      <c r="G11855" s="140"/>
      <c r="M11855" s="140"/>
      <c r="N11855" s="167"/>
      <c r="O11855" s="167"/>
      <c r="P11855" s="142"/>
      <c r="Q11855" s="142"/>
      <c r="R11855" s="142"/>
      <c r="S11855" s="139"/>
    </row>
    <row r="11856" spans="2:19" ht="15.75" customHeight="1" x14ac:dyDescent="0.25">
      <c r="B11856" s="106"/>
      <c r="C11856" s="106"/>
      <c r="D11856" s="139"/>
      <c r="E11856" s="140"/>
      <c r="F11856" s="140"/>
      <c r="G11856" s="140"/>
      <c r="M11856" s="140"/>
      <c r="N11856" s="167"/>
      <c r="O11856" s="167"/>
      <c r="P11856" s="142"/>
      <c r="Q11856" s="142"/>
      <c r="R11856" s="142"/>
      <c r="S11856" s="139"/>
    </row>
    <row r="11857" spans="2:19" ht="15.75" customHeight="1" x14ac:dyDescent="0.25">
      <c r="B11857" s="106"/>
      <c r="C11857" s="106"/>
      <c r="D11857" s="139"/>
      <c r="E11857" s="140"/>
      <c r="F11857" s="140"/>
      <c r="G11857" s="140"/>
      <c r="M11857" s="140"/>
      <c r="N11857" s="167"/>
      <c r="O11857" s="167"/>
      <c r="P11857" s="142"/>
      <c r="Q11857" s="142"/>
      <c r="R11857" s="142"/>
      <c r="S11857" s="139"/>
    </row>
    <row r="11858" spans="2:19" ht="15.75" customHeight="1" x14ac:dyDescent="0.25">
      <c r="B11858" s="106"/>
      <c r="C11858" s="106"/>
      <c r="D11858" s="139"/>
      <c r="E11858" s="140"/>
      <c r="F11858" s="140"/>
      <c r="G11858" s="140"/>
      <c r="M11858" s="140"/>
      <c r="N11858" s="167"/>
      <c r="O11858" s="167"/>
      <c r="P11858" s="142"/>
      <c r="Q11858" s="142"/>
      <c r="R11858" s="142"/>
      <c r="S11858" s="139"/>
    </row>
    <row r="11859" spans="2:19" ht="15.75" customHeight="1" x14ac:dyDescent="0.25">
      <c r="B11859" s="106"/>
      <c r="C11859" s="106"/>
      <c r="D11859" s="139"/>
      <c r="E11859" s="140"/>
      <c r="F11859" s="140"/>
      <c r="G11859" s="140"/>
      <c r="M11859" s="140"/>
      <c r="N11859" s="167"/>
      <c r="O11859" s="167"/>
      <c r="P11859" s="142"/>
      <c r="Q11859" s="142"/>
      <c r="R11859" s="142"/>
      <c r="S11859" s="139"/>
    </row>
    <row r="11860" spans="2:19" ht="15.75" customHeight="1" x14ac:dyDescent="0.25">
      <c r="B11860" s="106"/>
      <c r="C11860" s="106"/>
      <c r="D11860" s="139"/>
      <c r="E11860" s="140"/>
      <c r="F11860" s="140"/>
      <c r="G11860" s="140"/>
      <c r="M11860" s="140"/>
      <c r="N11860" s="167"/>
      <c r="O11860" s="167"/>
      <c r="P11860" s="142"/>
      <c r="Q11860" s="142"/>
      <c r="R11860" s="142"/>
      <c r="S11860" s="139"/>
    </row>
    <row r="11861" spans="2:19" ht="15.75" customHeight="1" x14ac:dyDescent="0.25">
      <c r="B11861" s="106"/>
      <c r="C11861" s="106"/>
      <c r="D11861" s="139"/>
      <c r="E11861" s="140"/>
      <c r="F11861" s="140"/>
      <c r="G11861" s="140"/>
      <c r="M11861" s="140"/>
      <c r="N11861" s="167"/>
      <c r="O11861" s="167"/>
      <c r="P11861" s="142"/>
      <c r="Q11861" s="142"/>
      <c r="R11861" s="142"/>
      <c r="S11861" s="139"/>
    </row>
    <row r="11862" spans="2:19" ht="15.75" customHeight="1" x14ac:dyDescent="0.25">
      <c r="B11862" s="106"/>
      <c r="C11862" s="106"/>
      <c r="D11862" s="139"/>
      <c r="E11862" s="140"/>
      <c r="F11862" s="140"/>
      <c r="G11862" s="140"/>
      <c r="M11862" s="140"/>
      <c r="N11862" s="167"/>
      <c r="O11862" s="167"/>
      <c r="P11862" s="142"/>
      <c r="Q11862" s="142"/>
      <c r="R11862" s="142"/>
      <c r="S11862" s="139"/>
    </row>
    <row r="11863" spans="2:19" ht="15.75" customHeight="1" x14ac:dyDescent="0.25">
      <c r="B11863" s="106"/>
      <c r="C11863" s="106"/>
      <c r="D11863" s="139"/>
      <c r="E11863" s="140"/>
      <c r="F11863" s="140"/>
      <c r="G11863" s="140"/>
      <c r="M11863" s="140"/>
      <c r="N11863" s="167"/>
      <c r="O11863" s="167"/>
      <c r="P11863" s="142"/>
      <c r="Q11863" s="142"/>
      <c r="R11863" s="142"/>
      <c r="S11863" s="139"/>
    </row>
    <row r="11864" spans="2:19" ht="15.75" customHeight="1" x14ac:dyDescent="0.25">
      <c r="B11864" s="106"/>
      <c r="C11864" s="106"/>
      <c r="D11864" s="139"/>
      <c r="E11864" s="140"/>
      <c r="F11864" s="140"/>
      <c r="G11864" s="140"/>
      <c r="M11864" s="140"/>
      <c r="N11864" s="167"/>
      <c r="O11864" s="167"/>
      <c r="P11864" s="142"/>
      <c r="Q11864" s="142"/>
      <c r="R11864" s="142"/>
      <c r="S11864" s="139"/>
    </row>
    <row r="11865" spans="2:19" ht="15.75" customHeight="1" x14ac:dyDescent="0.25">
      <c r="B11865" s="106"/>
      <c r="C11865" s="106"/>
      <c r="D11865" s="139"/>
      <c r="E11865" s="140"/>
      <c r="F11865" s="140"/>
      <c r="G11865" s="140"/>
      <c r="M11865" s="140"/>
      <c r="N11865" s="167"/>
      <c r="O11865" s="167"/>
      <c r="P11865" s="142"/>
      <c r="Q11865" s="142"/>
      <c r="R11865" s="142"/>
      <c r="S11865" s="139"/>
    </row>
    <row r="11866" spans="2:19" ht="15.75" customHeight="1" x14ac:dyDescent="0.25">
      <c r="B11866" s="106"/>
      <c r="C11866" s="106"/>
      <c r="D11866" s="139"/>
      <c r="E11866" s="140"/>
      <c r="F11866" s="140"/>
      <c r="G11866" s="140"/>
      <c r="M11866" s="140"/>
      <c r="N11866" s="167"/>
      <c r="O11866" s="167"/>
      <c r="P11866" s="142"/>
      <c r="Q11866" s="142"/>
      <c r="R11866" s="142"/>
      <c r="S11866" s="139"/>
    </row>
    <row r="11867" spans="2:19" ht="15.75" customHeight="1" x14ac:dyDescent="0.25">
      <c r="B11867" s="106"/>
      <c r="C11867" s="106"/>
      <c r="D11867" s="139"/>
      <c r="E11867" s="140"/>
      <c r="F11867" s="140"/>
      <c r="G11867" s="140"/>
      <c r="M11867" s="140"/>
      <c r="N11867" s="167"/>
      <c r="O11867" s="167"/>
      <c r="P11867" s="142"/>
      <c r="Q11867" s="142"/>
      <c r="R11867" s="142"/>
      <c r="S11867" s="139"/>
    </row>
    <row r="11868" spans="2:19" ht="15.75" customHeight="1" x14ac:dyDescent="0.25">
      <c r="B11868" s="106"/>
      <c r="C11868" s="106"/>
      <c r="D11868" s="139"/>
      <c r="E11868" s="140"/>
      <c r="F11868" s="140"/>
      <c r="G11868" s="140"/>
      <c r="M11868" s="140"/>
      <c r="N11868" s="167"/>
      <c r="O11868" s="167"/>
      <c r="P11868" s="142"/>
      <c r="Q11868" s="142"/>
      <c r="R11868" s="142"/>
      <c r="S11868" s="139"/>
    </row>
    <row r="11869" spans="2:19" ht="15.75" customHeight="1" x14ac:dyDescent="0.25">
      <c r="B11869" s="106"/>
      <c r="C11869" s="106"/>
      <c r="D11869" s="139"/>
      <c r="E11869" s="140"/>
      <c r="F11869" s="140"/>
      <c r="G11869" s="140"/>
      <c r="M11869" s="140"/>
      <c r="N11869" s="167"/>
      <c r="O11869" s="167"/>
      <c r="P11869" s="142"/>
      <c r="Q11869" s="142"/>
      <c r="R11869" s="142"/>
      <c r="S11869" s="139"/>
    </row>
    <row r="11870" spans="2:19" ht="15.75" customHeight="1" x14ac:dyDescent="0.25">
      <c r="B11870" s="106"/>
      <c r="C11870" s="106"/>
      <c r="D11870" s="139"/>
      <c r="E11870" s="140"/>
      <c r="F11870" s="140"/>
      <c r="G11870" s="140"/>
      <c r="M11870" s="140"/>
      <c r="N11870" s="167"/>
      <c r="O11870" s="167"/>
      <c r="P11870" s="142"/>
      <c r="Q11870" s="142"/>
      <c r="R11870" s="142"/>
      <c r="S11870" s="139"/>
    </row>
    <row r="11871" spans="2:19" ht="15.75" customHeight="1" x14ac:dyDescent="0.25">
      <c r="B11871" s="106"/>
      <c r="C11871" s="106"/>
      <c r="D11871" s="139"/>
      <c r="E11871" s="140"/>
      <c r="F11871" s="140"/>
      <c r="G11871" s="140"/>
      <c r="M11871" s="140"/>
      <c r="N11871" s="167"/>
      <c r="O11871" s="167"/>
      <c r="P11871" s="142"/>
      <c r="Q11871" s="142"/>
      <c r="R11871" s="142"/>
      <c r="S11871" s="139"/>
    </row>
    <row r="11872" spans="2:19" ht="15.75" customHeight="1" x14ac:dyDescent="0.25">
      <c r="B11872" s="106"/>
      <c r="C11872" s="106"/>
      <c r="D11872" s="139"/>
      <c r="E11872" s="140"/>
      <c r="F11872" s="140"/>
      <c r="G11872" s="140"/>
      <c r="M11872" s="140"/>
      <c r="N11872" s="167"/>
      <c r="O11872" s="167"/>
      <c r="P11872" s="142"/>
      <c r="Q11872" s="142"/>
      <c r="R11872" s="142"/>
      <c r="S11872" s="139"/>
    </row>
    <row r="11873" spans="2:19" ht="15.75" customHeight="1" x14ac:dyDescent="0.25">
      <c r="B11873" s="106"/>
      <c r="C11873" s="106"/>
      <c r="D11873" s="139"/>
      <c r="E11873" s="140"/>
      <c r="F11873" s="140"/>
      <c r="G11873" s="140"/>
      <c r="M11873" s="140"/>
      <c r="N11873" s="167"/>
      <c r="O11873" s="167"/>
      <c r="P11873" s="142"/>
      <c r="Q11873" s="142"/>
      <c r="R11873" s="142"/>
      <c r="S11873" s="139"/>
    </row>
    <row r="11874" spans="2:19" ht="15.75" customHeight="1" x14ac:dyDescent="0.25">
      <c r="B11874" s="106"/>
      <c r="C11874" s="106"/>
      <c r="D11874" s="139"/>
      <c r="E11874" s="140"/>
      <c r="F11874" s="140"/>
      <c r="G11874" s="140"/>
      <c r="M11874" s="140"/>
      <c r="N11874" s="167"/>
      <c r="O11874" s="167"/>
      <c r="P11874" s="142"/>
      <c r="Q11874" s="142"/>
      <c r="R11874" s="142"/>
      <c r="S11874" s="139"/>
    </row>
    <row r="11875" spans="2:19" ht="15.75" customHeight="1" x14ac:dyDescent="0.25">
      <c r="B11875" s="106"/>
      <c r="C11875" s="106"/>
      <c r="D11875" s="139"/>
      <c r="E11875" s="140"/>
      <c r="F11875" s="140"/>
      <c r="G11875" s="140"/>
      <c r="M11875" s="140"/>
      <c r="N11875" s="167"/>
      <c r="O11875" s="167"/>
      <c r="P11875" s="142"/>
      <c r="Q11875" s="142"/>
      <c r="R11875" s="142"/>
      <c r="S11875" s="139"/>
    </row>
    <row r="11876" spans="2:19" ht="15.75" customHeight="1" x14ac:dyDescent="0.25">
      <c r="B11876" s="106"/>
      <c r="C11876" s="106"/>
      <c r="D11876" s="139"/>
      <c r="E11876" s="140"/>
      <c r="F11876" s="140"/>
      <c r="G11876" s="140"/>
      <c r="M11876" s="140"/>
      <c r="N11876" s="167"/>
      <c r="O11876" s="167"/>
      <c r="P11876" s="142"/>
      <c r="Q11876" s="142"/>
      <c r="R11876" s="142"/>
      <c r="S11876" s="139"/>
    </row>
    <row r="11877" spans="2:19" ht="15.75" customHeight="1" x14ac:dyDescent="0.25">
      <c r="B11877" s="106"/>
      <c r="C11877" s="106"/>
      <c r="D11877" s="139"/>
      <c r="E11877" s="140"/>
      <c r="F11877" s="140"/>
      <c r="G11877" s="140"/>
      <c r="M11877" s="140"/>
      <c r="N11877" s="167"/>
      <c r="O11877" s="167"/>
      <c r="P11877" s="142"/>
      <c r="Q11877" s="142"/>
      <c r="R11877" s="142"/>
      <c r="S11877" s="139"/>
    </row>
    <row r="11878" spans="2:19" ht="15.75" customHeight="1" x14ac:dyDescent="0.25">
      <c r="B11878" s="106"/>
      <c r="C11878" s="106"/>
      <c r="D11878" s="139"/>
      <c r="E11878" s="140"/>
      <c r="F11878" s="140"/>
      <c r="G11878" s="140"/>
      <c r="M11878" s="140"/>
      <c r="N11878" s="167"/>
      <c r="O11878" s="167"/>
      <c r="P11878" s="142"/>
      <c r="Q11878" s="142"/>
      <c r="R11878" s="142"/>
      <c r="S11878" s="139"/>
    </row>
    <row r="11879" spans="2:19" ht="15.75" customHeight="1" x14ac:dyDescent="0.25">
      <c r="B11879" s="106"/>
      <c r="C11879" s="106"/>
      <c r="D11879" s="139"/>
      <c r="E11879" s="140"/>
      <c r="F11879" s="140"/>
      <c r="G11879" s="140"/>
      <c r="M11879" s="140"/>
      <c r="N11879" s="167"/>
      <c r="O11879" s="167"/>
      <c r="P11879" s="142"/>
      <c r="Q11879" s="142"/>
      <c r="R11879" s="142"/>
      <c r="S11879" s="139"/>
    </row>
    <row r="11880" spans="2:19" ht="15.75" customHeight="1" x14ac:dyDescent="0.25">
      <c r="B11880" s="106"/>
      <c r="C11880" s="106"/>
      <c r="D11880" s="139"/>
      <c r="E11880" s="140"/>
      <c r="F11880" s="140"/>
      <c r="G11880" s="140"/>
      <c r="M11880" s="140"/>
      <c r="N11880" s="167"/>
      <c r="O11880" s="167"/>
      <c r="P11880" s="142"/>
      <c r="Q11880" s="142"/>
      <c r="R11880" s="142"/>
      <c r="S11880" s="139"/>
    </row>
    <row r="11881" spans="2:19" ht="15.75" customHeight="1" x14ac:dyDescent="0.25">
      <c r="B11881" s="106"/>
      <c r="C11881" s="106"/>
      <c r="D11881" s="139"/>
      <c r="E11881" s="140"/>
      <c r="F11881" s="140"/>
      <c r="G11881" s="140"/>
      <c r="M11881" s="140"/>
      <c r="N11881" s="167"/>
      <c r="O11881" s="167"/>
      <c r="P11881" s="142"/>
      <c r="Q11881" s="142"/>
      <c r="R11881" s="142"/>
      <c r="S11881" s="139"/>
    </row>
    <row r="11882" spans="2:19" ht="15.75" customHeight="1" x14ac:dyDescent="0.25">
      <c r="B11882" s="106"/>
      <c r="C11882" s="106"/>
      <c r="D11882" s="139"/>
      <c r="E11882" s="140"/>
      <c r="F11882" s="140"/>
      <c r="G11882" s="140"/>
      <c r="M11882" s="140"/>
      <c r="N11882" s="167"/>
      <c r="O11882" s="167"/>
      <c r="P11882" s="142"/>
      <c r="Q11882" s="142"/>
      <c r="R11882" s="142"/>
      <c r="S11882" s="139"/>
    </row>
    <row r="11883" spans="2:19" ht="15.75" customHeight="1" x14ac:dyDescent="0.25">
      <c r="B11883" s="106"/>
      <c r="C11883" s="106"/>
      <c r="D11883" s="139"/>
      <c r="E11883" s="140"/>
      <c r="F11883" s="140"/>
      <c r="G11883" s="140"/>
      <c r="M11883" s="140"/>
      <c r="N11883" s="167"/>
      <c r="O11883" s="167"/>
      <c r="P11883" s="142"/>
      <c r="Q11883" s="142"/>
      <c r="R11883" s="142"/>
      <c r="S11883" s="139"/>
    </row>
    <row r="11884" spans="2:19" ht="15.75" customHeight="1" x14ac:dyDescent="0.25">
      <c r="B11884" s="106"/>
      <c r="C11884" s="106"/>
      <c r="D11884" s="139"/>
      <c r="E11884" s="140"/>
      <c r="F11884" s="140"/>
      <c r="G11884" s="140"/>
      <c r="M11884" s="140"/>
      <c r="N11884" s="167"/>
      <c r="O11884" s="167"/>
      <c r="P11884" s="142"/>
      <c r="Q11884" s="142"/>
      <c r="R11884" s="142"/>
      <c r="S11884" s="139"/>
    </row>
    <row r="11885" spans="2:19" ht="15.75" customHeight="1" x14ac:dyDescent="0.25">
      <c r="B11885" s="106"/>
      <c r="C11885" s="106"/>
      <c r="D11885" s="139"/>
      <c r="E11885" s="140"/>
      <c r="F11885" s="140"/>
      <c r="G11885" s="140"/>
      <c r="M11885" s="140"/>
      <c r="N11885" s="167"/>
      <c r="O11885" s="167"/>
      <c r="P11885" s="142"/>
      <c r="Q11885" s="142"/>
      <c r="R11885" s="142"/>
      <c r="S11885" s="139"/>
    </row>
    <row r="11886" spans="2:19" ht="15.75" customHeight="1" x14ac:dyDescent="0.25">
      <c r="B11886" s="106"/>
      <c r="C11886" s="106"/>
      <c r="D11886" s="139"/>
      <c r="E11886" s="140"/>
      <c r="F11886" s="140"/>
      <c r="G11886" s="140"/>
      <c r="M11886" s="140"/>
      <c r="N11886" s="167"/>
      <c r="O11886" s="167"/>
      <c r="P11886" s="142"/>
      <c r="Q11886" s="142"/>
      <c r="R11886" s="142"/>
      <c r="S11886" s="139"/>
    </row>
    <row r="11887" spans="2:19" ht="15.75" customHeight="1" x14ac:dyDescent="0.25">
      <c r="B11887" s="106"/>
      <c r="C11887" s="106"/>
      <c r="D11887" s="139"/>
      <c r="E11887" s="140"/>
      <c r="F11887" s="140"/>
      <c r="G11887" s="140"/>
      <c r="M11887" s="140"/>
      <c r="N11887" s="167"/>
      <c r="O11887" s="167"/>
      <c r="P11887" s="142"/>
      <c r="Q11887" s="142"/>
      <c r="R11887" s="142"/>
      <c r="S11887" s="139"/>
    </row>
    <row r="11888" spans="2:19" ht="15.75" customHeight="1" x14ac:dyDescent="0.25">
      <c r="B11888" s="106"/>
      <c r="C11888" s="106"/>
      <c r="D11888" s="139"/>
      <c r="E11888" s="140"/>
      <c r="F11888" s="140"/>
      <c r="G11888" s="140"/>
      <c r="M11888" s="140"/>
      <c r="N11888" s="167"/>
      <c r="O11888" s="167"/>
      <c r="P11888" s="142"/>
      <c r="Q11888" s="142"/>
      <c r="R11888" s="142"/>
      <c r="S11888" s="139"/>
    </row>
    <row r="11889" spans="2:19" ht="15.75" customHeight="1" x14ac:dyDescent="0.25">
      <c r="B11889" s="106"/>
      <c r="C11889" s="106"/>
      <c r="D11889" s="139"/>
      <c r="E11889" s="140"/>
      <c r="F11889" s="140"/>
      <c r="G11889" s="140"/>
      <c r="M11889" s="140"/>
      <c r="N11889" s="167"/>
      <c r="O11889" s="167"/>
      <c r="P11889" s="142"/>
      <c r="Q11889" s="142"/>
      <c r="R11889" s="142"/>
      <c r="S11889" s="139"/>
    </row>
    <row r="11890" spans="2:19" ht="15.75" customHeight="1" x14ac:dyDescent="0.25">
      <c r="B11890" s="106"/>
      <c r="C11890" s="106"/>
      <c r="D11890" s="139"/>
      <c r="E11890" s="140"/>
      <c r="F11890" s="140"/>
      <c r="G11890" s="140"/>
      <c r="M11890" s="140"/>
      <c r="N11890" s="167"/>
      <c r="O11890" s="167"/>
      <c r="P11890" s="142"/>
      <c r="Q11890" s="142"/>
      <c r="R11890" s="142"/>
      <c r="S11890" s="139"/>
    </row>
    <row r="11891" spans="2:19" ht="15.75" customHeight="1" x14ac:dyDescent="0.25">
      <c r="B11891" s="106"/>
      <c r="C11891" s="106"/>
      <c r="D11891" s="139"/>
      <c r="E11891" s="140"/>
      <c r="F11891" s="140"/>
      <c r="G11891" s="140"/>
      <c r="M11891" s="140"/>
      <c r="N11891" s="167"/>
      <c r="O11891" s="167"/>
      <c r="P11891" s="142"/>
      <c r="Q11891" s="142"/>
      <c r="R11891" s="142"/>
      <c r="S11891" s="139"/>
    </row>
    <row r="11892" spans="2:19" ht="15.75" customHeight="1" x14ac:dyDescent="0.25">
      <c r="B11892" s="106"/>
      <c r="C11892" s="106"/>
      <c r="D11892" s="139"/>
      <c r="E11892" s="140"/>
      <c r="F11892" s="140"/>
      <c r="G11892" s="140"/>
      <c r="M11892" s="140"/>
      <c r="N11892" s="167"/>
      <c r="O11892" s="167"/>
      <c r="P11892" s="142"/>
      <c r="Q11892" s="142"/>
      <c r="R11892" s="142"/>
      <c r="S11892" s="139"/>
    </row>
    <row r="11893" spans="2:19" ht="15.75" customHeight="1" x14ac:dyDescent="0.25">
      <c r="B11893" s="106"/>
      <c r="C11893" s="106"/>
      <c r="D11893" s="139"/>
      <c r="E11893" s="140"/>
      <c r="F11893" s="140"/>
      <c r="G11893" s="140"/>
      <c r="M11893" s="140"/>
      <c r="N11893" s="167"/>
      <c r="O11893" s="167"/>
      <c r="P11893" s="142"/>
      <c r="Q11893" s="142"/>
      <c r="R11893" s="142"/>
      <c r="S11893" s="139"/>
    </row>
    <row r="11894" spans="2:19" ht="15.75" customHeight="1" x14ac:dyDescent="0.25">
      <c r="B11894" s="106"/>
      <c r="C11894" s="106"/>
      <c r="D11894" s="139"/>
      <c r="E11894" s="140"/>
      <c r="F11894" s="140"/>
      <c r="G11894" s="140"/>
      <c r="M11894" s="140"/>
      <c r="N11894" s="167"/>
      <c r="O11894" s="167"/>
      <c r="P11894" s="142"/>
      <c r="Q11894" s="142"/>
      <c r="R11894" s="142"/>
      <c r="S11894" s="139"/>
    </row>
    <row r="11895" spans="2:19" ht="15.75" customHeight="1" x14ac:dyDescent="0.25">
      <c r="B11895" s="106"/>
      <c r="C11895" s="106"/>
      <c r="D11895" s="139"/>
      <c r="E11895" s="140"/>
      <c r="F11895" s="140"/>
      <c r="G11895" s="140"/>
      <c r="M11895" s="140"/>
      <c r="N11895" s="167"/>
      <c r="O11895" s="167"/>
      <c r="P11895" s="142"/>
      <c r="Q11895" s="142"/>
      <c r="R11895" s="142"/>
      <c r="S11895" s="139"/>
    </row>
    <row r="11896" spans="2:19" ht="15.75" customHeight="1" x14ac:dyDescent="0.25">
      <c r="B11896" s="106"/>
      <c r="C11896" s="106"/>
      <c r="D11896" s="139"/>
      <c r="E11896" s="140"/>
      <c r="F11896" s="140"/>
      <c r="G11896" s="140"/>
      <c r="M11896" s="140"/>
      <c r="N11896" s="167"/>
      <c r="O11896" s="167"/>
      <c r="P11896" s="142"/>
      <c r="Q11896" s="142"/>
      <c r="R11896" s="142"/>
      <c r="S11896" s="139"/>
    </row>
    <row r="11897" spans="2:19" ht="15.75" customHeight="1" x14ac:dyDescent="0.25">
      <c r="B11897" s="106"/>
      <c r="C11897" s="106"/>
      <c r="D11897" s="139"/>
      <c r="E11897" s="140"/>
      <c r="F11897" s="140"/>
      <c r="G11897" s="140"/>
      <c r="M11897" s="140"/>
      <c r="N11897" s="167"/>
      <c r="O11897" s="167"/>
      <c r="P11897" s="142"/>
      <c r="Q11897" s="142"/>
      <c r="R11897" s="142"/>
      <c r="S11897" s="139"/>
    </row>
    <row r="11898" spans="2:19" ht="15.75" customHeight="1" x14ac:dyDescent="0.25">
      <c r="B11898" s="106"/>
      <c r="C11898" s="106"/>
      <c r="D11898" s="139"/>
      <c r="E11898" s="140"/>
      <c r="F11898" s="140"/>
      <c r="G11898" s="140"/>
      <c r="M11898" s="140"/>
      <c r="N11898" s="167"/>
      <c r="O11898" s="167"/>
      <c r="P11898" s="142"/>
      <c r="Q11898" s="142"/>
      <c r="R11898" s="142"/>
      <c r="S11898" s="139"/>
    </row>
    <row r="11899" spans="2:19" ht="15.75" customHeight="1" x14ac:dyDescent="0.25">
      <c r="B11899" s="106"/>
      <c r="C11899" s="106"/>
      <c r="D11899" s="139"/>
      <c r="E11899" s="140"/>
      <c r="F11899" s="140"/>
      <c r="G11899" s="140"/>
      <c r="M11899" s="140"/>
      <c r="N11899" s="167"/>
      <c r="O11899" s="167"/>
      <c r="P11899" s="142"/>
      <c r="Q11899" s="142"/>
      <c r="R11899" s="142"/>
      <c r="S11899" s="139"/>
    </row>
    <row r="11900" spans="2:19" ht="15.75" customHeight="1" x14ac:dyDescent="0.25">
      <c r="B11900" s="106"/>
      <c r="C11900" s="106"/>
      <c r="D11900" s="139"/>
      <c r="E11900" s="140"/>
      <c r="F11900" s="140"/>
      <c r="G11900" s="140"/>
      <c r="M11900" s="140"/>
      <c r="N11900" s="167"/>
      <c r="O11900" s="167"/>
      <c r="P11900" s="142"/>
      <c r="Q11900" s="142"/>
      <c r="R11900" s="142"/>
      <c r="S11900" s="139"/>
    </row>
    <row r="11901" spans="2:19" ht="15.75" customHeight="1" x14ac:dyDescent="0.25">
      <c r="B11901" s="106"/>
      <c r="C11901" s="106"/>
      <c r="D11901" s="139"/>
      <c r="E11901" s="140"/>
      <c r="F11901" s="140"/>
      <c r="G11901" s="140"/>
      <c r="M11901" s="140"/>
      <c r="N11901" s="167"/>
      <c r="O11901" s="167"/>
      <c r="P11901" s="142"/>
      <c r="Q11901" s="142"/>
      <c r="R11901" s="142"/>
      <c r="S11901" s="139"/>
    </row>
    <row r="11902" spans="2:19" ht="15.75" customHeight="1" x14ac:dyDescent="0.25">
      <c r="B11902" s="106"/>
      <c r="C11902" s="106"/>
      <c r="D11902" s="139"/>
      <c r="E11902" s="140"/>
      <c r="F11902" s="140"/>
      <c r="G11902" s="140"/>
      <c r="M11902" s="140"/>
      <c r="N11902" s="167"/>
      <c r="O11902" s="167"/>
      <c r="P11902" s="142"/>
      <c r="Q11902" s="142"/>
      <c r="R11902" s="142"/>
      <c r="S11902" s="139"/>
    </row>
    <row r="11903" spans="2:19" ht="15.75" customHeight="1" x14ac:dyDescent="0.25">
      <c r="B11903" s="106"/>
      <c r="C11903" s="106"/>
      <c r="D11903" s="139"/>
      <c r="E11903" s="140"/>
      <c r="F11903" s="140"/>
      <c r="G11903" s="140"/>
      <c r="M11903" s="140"/>
      <c r="N11903" s="167"/>
      <c r="O11903" s="167"/>
      <c r="P11903" s="142"/>
      <c r="Q11903" s="142"/>
      <c r="R11903" s="142"/>
      <c r="S11903" s="139"/>
    </row>
    <row r="11904" spans="2:19" ht="15.75" customHeight="1" x14ac:dyDescent="0.25">
      <c r="B11904" s="106"/>
      <c r="C11904" s="106"/>
      <c r="D11904" s="139"/>
      <c r="E11904" s="140"/>
      <c r="F11904" s="140"/>
      <c r="G11904" s="140"/>
      <c r="M11904" s="140"/>
      <c r="N11904" s="167"/>
      <c r="O11904" s="167"/>
      <c r="P11904" s="142"/>
      <c r="Q11904" s="142"/>
      <c r="R11904" s="142"/>
      <c r="S11904" s="139"/>
    </row>
    <row r="11905" spans="2:19" ht="15.75" customHeight="1" x14ac:dyDescent="0.25">
      <c r="B11905" s="106"/>
      <c r="C11905" s="106"/>
      <c r="D11905" s="139"/>
      <c r="E11905" s="140"/>
      <c r="F11905" s="140"/>
      <c r="G11905" s="140"/>
      <c r="M11905" s="140"/>
      <c r="N11905" s="167"/>
      <c r="O11905" s="167"/>
      <c r="P11905" s="142"/>
      <c r="Q11905" s="142"/>
      <c r="R11905" s="142"/>
      <c r="S11905" s="139"/>
    </row>
    <row r="11906" spans="2:19" ht="15.75" customHeight="1" x14ac:dyDescent="0.25">
      <c r="B11906" s="106"/>
      <c r="C11906" s="106"/>
      <c r="D11906" s="139"/>
      <c r="E11906" s="140"/>
      <c r="F11906" s="140"/>
      <c r="G11906" s="140"/>
      <c r="M11906" s="140"/>
      <c r="N11906" s="167"/>
      <c r="O11906" s="167"/>
      <c r="P11906" s="142"/>
      <c r="Q11906" s="142"/>
      <c r="R11906" s="142"/>
      <c r="S11906" s="139"/>
    </row>
    <row r="11907" spans="2:19" ht="15.75" customHeight="1" x14ac:dyDescent="0.25">
      <c r="B11907" s="106"/>
      <c r="C11907" s="106"/>
      <c r="D11907" s="139"/>
      <c r="E11907" s="140"/>
      <c r="F11907" s="140"/>
      <c r="G11907" s="140"/>
      <c r="M11907" s="140"/>
      <c r="N11907" s="167"/>
      <c r="O11907" s="167"/>
      <c r="P11907" s="142"/>
      <c r="Q11907" s="142"/>
      <c r="R11907" s="142"/>
      <c r="S11907" s="139"/>
    </row>
    <row r="11908" spans="2:19" ht="15.75" customHeight="1" x14ac:dyDescent="0.25">
      <c r="B11908" s="106"/>
      <c r="C11908" s="106"/>
      <c r="D11908" s="139"/>
      <c r="E11908" s="140"/>
      <c r="F11908" s="140"/>
      <c r="G11908" s="140"/>
      <c r="M11908" s="140"/>
      <c r="N11908" s="167"/>
      <c r="O11908" s="167"/>
      <c r="P11908" s="142"/>
      <c r="Q11908" s="142"/>
      <c r="R11908" s="142"/>
      <c r="S11908" s="139"/>
    </row>
    <row r="11909" spans="2:19" ht="15.75" customHeight="1" x14ac:dyDescent="0.25">
      <c r="B11909" s="106"/>
      <c r="C11909" s="106"/>
      <c r="D11909" s="139"/>
      <c r="E11909" s="140"/>
      <c r="F11909" s="140"/>
      <c r="G11909" s="140"/>
      <c r="M11909" s="140"/>
      <c r="N11909" s="167"/>
      <c r="O11909" s="167"/>
      <c r="P11909" s="142"/>
      <c r="Q11909" s="142"/>
      <c r="R11909" s="142"/>
      <c r="S11909" s="139"/>
    </row>
    <row r="11910" spans="2:19" ht="15.75" customHeight="1" x14ac:dyDescent="0.25">
      <c r="B11910" s="106"/>
      <c r="C11910" s="106"/>
      <c r="D11910" s="139"/>
      <c r="E11910" s="140"/>
      <c r="F11910" s="140"/>
      <c r="G11910" s="140"/>
      <c r="M11910" s="140"/>
      <c r="N11910" s="167"/>
      <c r="O11910" s="167"/>
      <c r="P11910" s="142"/>
      <c r="Q11910" s="142"/>
      <c r="R11910" s="142"/>
      <c r="S11910" s="139"/>
    </row>
    <row r="11911" spans="2:19" ht="15.75" customHeight="1" x14ac:dyDescent="0.25">
      <c r="B11911" s="106"/>
      <c r="C11911" s="106"/>
      <c r="D11911" s="139"/>
      <c r="E11911" s="140"/>
      <c r="F11911" s="140"/>
      <c r="G11911" s="140"/>
      <c r="M11911" s="140"/>
      <c r="N11911" s="167"/>
      <c r="O11911" s="167"/>
      <c r="P11911" s="142"/>
      <c r="Q11911" s="142"/>
      <c r="R11911" s="142"/>
      <c r="S11911" s="139"/>
    </row>
    <row r="11912" spans="2:19" ht="15.75" customHeight="1" x14ac:dyDescent="0.25">
      <c r="B11912" s="106"/>
      <c r="C11912" s="106"/>
      <c r="D11912" s="139"/>
      <c r="E11912" s="140"/>
      <c r="F11912" s="140"/>
      <c r="G11912" s="140"/>
      <c r="M11912" s="140"/>
      <c r="N11912" s="167"/>
      <c r="O11912" s="167"/>
      <c r="P11912" s="142"/>
      <c r="Q11912" s="142"/>
      <c r="R11912" s="142"/>
      <c r="S11912" s="139"/>
    </row>
    <row r="11913" spans="2:19" ht="15.75" customHeight="1" x14ac:dyDescent="0.25">
      <c r="B11913" s="106"/>
      <c r="C11913" s="106"/>
      <c r="D11913" s="139"/>
      <c r="E11913" s="140"/>
      <c r="F11913" s="140"/>
      <c r="G11913" s="140"/>
      <c r="M11913" s="140"/>
      <c r="N11913" s="167"/>
      <c r="O11913" s="167"/>
      <c r="P11913" s="142"/>
      <c r="Q11913" s="142"/>
      <c r="R11913" s="142"/>
      <c r="S11913" s="139"/>
    </row>
    <row r="11914" spans="2:19" ht="15.75" customHeight="1" x14ac:dyDescent="0.25">
      <c r="B11914" s="106"/>
      <c r="C11914" s="106"/>
      <c r="D11914" s="139"/>
      <c r="E11914" s="140"/>
      <c r="F11914" s="140"/>
      <c r="G11914" s="140"/>
      <c r="M11914" s="140"/>
      <c r="N11914" s="167"/>
      <c r="O11914" s="167"/>
      <c r="P11914" s="142"/>
      <c r="Q11914" s="142"/>
      <c r="R11914" s="142"/>
      <c r="S11914" s="139"/>
    </row>
    <row r="11915" spans="2:19" ht="15.75" customHeight="1" x14ac:dyDescent="0.25">
      <c r="B11915" s="106"/>
      <c r="C11915" s="106"/>
      <c r="D11915" s="139"/>
      <c r="E11915" s="140"/>
      <c r="F11915" s="140"/>
      <c r="G11915" s="140"/>
      <c r="M11915" s="140"/>
      <c r="N11915" s="167"/>
      <c r="O11915" s="167"/>
      <c r="P11915" s="142"/>
      <c r="Q11915" s="142"/>
      <c r="R11915" s="142"/>
      <c r="S11915" s="139"/>
    </row>
    <row r="11916" spans="2:19" ht="15.75" customHeight="1" x14ac:dyDescent="0.25">
      <c r="B11916" s="106"/>
      <c r="C11916" s="106"/>
      <c r="D11916" s="139"/>
      <c r="E11916" s="140"/>
      <c r="F11916" s="140"/>
      <c r="G11916" s="140"/>
      <c r="M11916" s="140"/>
      <c r="N11916" s="167"/>
      <c r="O11916" s="167"/>
      <c r="P11916" s="142"/>
      <c r="Q11916" s="142"/>
      <c r="R11916" s="142"/>
      <c r="S11916" s="139"/>
    </row>
    <row r="11917" spans="2:19" ht="15.75" customHeight="1" x14ac:dyDescent="0.25">
      <c r="B11917" s="106"/>
      <c r="C11917" s="106"/>
      <c r="D11917" s="139"/>
      <c r="E11917" s="140"/>
      <c r="F11917" s="140"/>
      <c r="G11917" s="140"/>
      <c r="M11917" s="140"/>
      <c r="N11917" s="167"/>
      <c r="O11917" s="167"/>
      <c r="P11917" s="142"/>
      <c r="Q11917" s="142"/>
      <c r="R11917" s="142"/>
      <c r="S11917" s="139"/>
    </row>
    <row r="11918" spans="2:19" ht="15.75" customHeight="1" x14ac:dyDescent="0.25">
      <c r="B11918" s="106"/>
      <c r="C11918" s="106"/>
      <c r="D11918" s="139"/>
      <c r="E11918" s="140"/>
      <c r="F11918" s="140"/>
      <c r="G11918" s="140"/>
      <c r="M11918" s="140"/>
      <c r="N11918" s="167"/>
      <c r="O11918" s="167"/>
      <c r="P11918" s="142"/>
      <c r="Q11918" s="142"/>
      <c r="R11918" s="142"/>
      <c r="S11918" s="139"/>
    </row>
    <row r="11919" spans="2:19" ht="15.75" customHeight="1" x14ac:dyDescent="0.25">
      <c r="B11919" s="106"/>
      <c r="C11919" s="106"/>
      <c r="D11919" s="139"/>
      <c r="E11919" s="140"/>
      <c r="F11919" s="140"/>
      <c r="G11919" s="140"/>
      <c r="M11919" s="140"/>
      <c r="N11919" s="167"/>
      <c r="O11919" s="167"/>
      <c r="P11919" s="142"/>
      <c r="Q11919" s="142"/>
      <c r="R11919" s="142"/>
      <c r="S11919" s="139"/>
    </row>
    <row r="11920" spans="2:19" ht="15.75" customHeight="1" x14ac:dyDescent="0.25">
      <c r="B11920" s="106"/>
      <c r="C11920" s="106"/>
      <c r="D11920" s="139"/>
      <c r="E11920" s="140"/>
      <c r="F11920" s="140"/>
      <c r="G11920" s="140"/>
      <c r="M11920" s="140"/>
      <c r="N11920" s="167"/>
      <c r="O11920" s="167"/>
      <c r="P11920" s="142"/>
      <c r="Q11920" s="142"/>
      <c r="R11920" s="142"/>
      <c r="S11920" s="139"/>
    </row>
    <row r="11921" spans="2:19" ht="15.75" customHeight="1" x14ac:dyDescent="0.25">
      <c r="B11921" s="106"/>
      <c r="C11921" s="106"/>
      <c r="D11921" s="139"/>
      <c r="E11921" s="140"/>
      <c r="F11921" s="140"/>
      <c r="G11921" s="140"/>
      <c r="M11921" s="140"/>
      <c r="N11921" s="167"/>
      <c r="O11921" s="167"/>
      <c r="P11921" s="142"/>
      <c r="Q11921" s="142"/>
      <c r="R11921" s="142"/>
      <c r="S11921" s="139"/>
    </row>
    <row r="11922" spans="2:19" ht="15.75" customHeight="1" x14ac:dyDescent="0.25">
      <c r="B11922" s="106"/>
      <c r="C11922" s="106"/>
      <c r="D11922" s="139"/>
      <c r="E11922" s="140"/>
      <c r="F11922" s="140"/>
      <c r="G11922" s="140"/>
      <c r="M11922" s="140"/>
      <c r="N11922" s="167"/>
      <c r="O11922" s="167"/>
      <c r="P11922" s="142"/>
      <c r="Q11922" s="142"/>
      <c r="R11922" s="142"/>
      <c r="S11922" s="139"/>
    </row>
    <row r="11923" spans="2:19" ht="15.75" customHeight="1" x14ac:dyDescent="0.25">
      <c r="B11923" s="106"/>
      <c r="C11923" s="106"/>
      <c r="D11923" s="139"/>
      <c r="E11923" s="140"/>
      <c r="F11923" s="140"/>
      <c r="G11923" s="140"/>
      <c r="M11923" s="140"/>
      <c r="N11923" s="167"/>
      <c r="O11923" s="167"/>
      <c r="P11923" s="142"/>
      <c r="Q11923" s="142"/>
      <c r="R11923" s="142"/>
      <c r="S11923" s="139"/>
    </row>
    <row r="11924" spans="2:19" ht="15.75" customHeight="1" x14ac:dyDescent="0.25">
      <c r="B11924" s="106"/>
      <c r="C11924" s="106"/>
      <c r="D11924" s="139"/>
      <c r="E11924" s="140"/>
      <c r="F11924" s="140"/>
      <c r="G11924" s="140"/>
      <c r="M11924" s="140"/>
      <c r="N11924" s="167"/>
      <c r="O11924" s="167"/>
      <c r="P11924" s="142"/>
      <c r="Q11924" s="142"/>
      <c r="R11924" s="142"/>
      <c r="S11924" s="139"/>
    </row>
    <row r="11925" spans="2:19" ht="15.75" customHeight="1" x14ac:dyDescent="0.25">
      <c r="B11925" s="106"/>
      <c r="C11925" s="106"/>
      <c r="D11925" s="139"/>
      <c r="E11925" s="140"/>
      <c r="F11925" s="140"/>
      <c r="G11925" s="140"/>
      <c r="M11925" s="140"/>
      <c r="N11925" s="167"/>
      <c r="O11925" s="167"/>
      <c r="P11925" s="142"/>
      <c r="Q11925" s="142"/>
      <c r="R11925" s="142"/>
      <c r="S11925" s="139"/>
    </row>
    <row r="11926" spans="2:19" ht="15.75" customHeight="1" x14ac:dyDescent="0.25">
      <c r="B11926" s="106"/>
      <c r="C11926" s="106"/>
      <c r="D11926" s="139"/>
      <c r="E11926" s="140"/>
      <c r="F11926" s="140"/>
      <c r="G11926" s="140"/>
      <c r="M11926" s="140"/>
      <c r="N11926" s="167"/>
      <c r="O11926" s="167"/>
      <c r="P11926" s="142"/>
      <c r="Q11926" s="142"/>
      <c r="R11926" s="142"/>
      <c r="S11926" s="139"/>
    </row>
    <row r="11927" spans="2:19" ht="15.75" customHeight="1" x14ac:dyDescent="0.25">
      <c r="B11927" s="106"/>
      <c r="C11927" s="106"/>
      <c r="D11927" s="139"/>
      <c r="E11927" s="140"/>
      <c r="F11927" s="140"/>
      <c r="G11927" s="140"/>
      <c r="M11927" s="140"/>
      <c r="N11927" s="167"/>
      <c r="O11927" s="167"/>
      <c r="P11927" s="142"/>
      <c r="Q11927" s="142"/>
      <c r="R11927" s="142"/>
      <c r="S11927" s="139"/>
    </row>
    <row r="11928" spans="2:19" ht="15.75" customHeight="1" x14ac:dyDescent="0.25">
      <c r="B11928" s="106"/>
      <c r="C11928" s="106"/>
      <c r="D11928" s="139"/>
      <c r="E11928" s="140"/>
      <c r="F11928" s="140"/>
      <c r="G11928" s="140"/>
      <c r="M11928" s="140"/>
      <c r="N11928" s="167"/>
      <c r="O11928" s="167"/>
      <c r="P11928" s="142"/>
      <c r="Q11928" s="142"/>
      <c r="R11928" s="142"/>
      <c r="S11928" s="139"/>
    </row>
    <row r="11929" spans="2:19" ht="15.75" customHeight="1" x14ac:dyDescent="0.25">
      <c r="B11929" s="106"/>
      <c r="C11929" s="106"/>
      <c r="D11929" s="139"/>
      <c r="E11929" s="140"/>
      <c r="F11929" s="140"/>
      <c r="G11929" s="140"/>
      <c r="M11929" s="140"/>
      <c r="N11929" s="167"/>
      <c r="O11929" s="167"/>
      <c r="P11929" s="142"/>
      <c r="Q11929" s="142"/>
      <c r="R11929" s="142"/>
      <c r="S11929" s="139"/>
    </row>
    <row r="11930" spans="2:19" ht="15.75" customHeight="1" x14ac:dyDescent="0.25">
      <c r="B11930" s="106"/>
      <c r="C11930" s="106"/>
      <c r="D11930" s="139"/>
      <c r="E11930" s="140"/>
      <c r="F11930" s="140"/>
      <c r="G11930" s="140"/>
      <c r="M11930" s="140"/>
      <c r="N11930" s="167"/>
      <c r="O11930" s="167"/>
      <c r="P11930" s="142"/>
      <c r="Q11930" s="142"/>
      <c r="R11930" s="142"/>
      <c r="S11930" s="139"/>
    </row>
    <row r="11931" spans="2:19" ht="15.75" customHeight="1" x14ac:dyDescent="0.25">
      <c r="B11931" s="106"/>
      <c r="C11931" s="106"/>
      <c r="D11931" s="139"/>
      <c r="E11931" s="140"/>
      <c r="F11931" s="140"/>
      <c r="G11931" s="140"/>
      <c r="M11931" s="140"/>
      <c r="N11931" s="167"/>
      <c r="O11931" s="167"/>
      <c r="P11931" s="142"/>
      <c r="Q11931" s="142"/>
      <c r="R11931" s="142"/>
      <c r="S11931" s="139"/>
    </row>
    <row r="11932" spans="2:19" ht="15.75" customHeight="1" x14ac:dyDescent="0.25">
      <c r="B11932" s="106"/>
      <c r="C11932" s="106"/>
      <c r="D11932" s="139"/>
      <c r="E11932" s="140"/>
      <c r="F11932" s="140"/>
      <c r="G11932" s="140"/>
      <c r="M11932" s="140"/>
      <c r="N11932" s="167"/>
      <c r="O11932" s="167"/>
      <c r="P11932" s="142"/>
      <c r="Q11932" s="142"/>
      <c r="R11932" s="142"/>
      <c r="S11932" s="139"/>
    </row>
    <row r="11933" spans="2:19" ht="15.75" customHeight="1" x14ac:dyDescent="0.25">
      <c r="B11933" s="106"/>
      <c r="C11933" s="106"/>
      <c r="D11933" s="139"/>
      <c r="E11933" s="140"/>
      <c r="F11933" s="140"/>
      <c r="G11933" s="140"/>
      <c r="M11933" s="140"/>
      <c r="N11933" s="167"/>
      <c r="O11933" s="167"/>
      <c r="P11933" s="142"/>
      <c r="Q11933" s="142"/>
      <c r="R11933" s="142"/>
      <c r="S11933" s="139"/>
    </row>
    <row r="11934" spans="2:19" ht="15.75" customHeight="1" x14ac:dyDescent="0.25">
      <c r="B11934" s="106"/>
      <c r="C11934" s="106"/>
      <c r="D11934" s="139"/>
      <c r="E11934" s="140"/>
      <c r="F11934" s="140"/>
      <c r="G11934" s="140"/>
      <c r="M11934" s="140"/>
      <c r="N11934" s="167"/>
      <c r="O11934" s="167"/>
      <c r="P11934" s="142"/>
      <c r="Q11934" s="142"/>
      <c r="R11934" s="142"/>
      <c r="S11934" s="139"/>
    </row>
    <row r="11935" spans="2:19" ht="15.75" customHeight="1" x14ac:dyDescent="0.25">
      <c r="B11935" s="106"/>
      <c r="C11935" s="106"/>
      <c r="D11935" s="139"/>
      <c r="E11935" s="140"/>
      <c r="F11935" s="140"/>
      <c r="G11935" s="140"/>
      <c r="M11935" s="140"/>
      <c r="N11935" s="167"/>
      <c r="O11935" s="167"/>
      <c r="P11935" s="142"/>
      <c r="Q11935" s="142"/>
      <c r="R11935" s="142"/>
      <c r="S11935" s="139"/>
    </row>
    <row r="11936" spans="2:19" ht="15.75" customHeight="1" x14ac:dyDescent="0.25">
      <c r="B11936" s="106"/>
      <c r="C11936" s="106"/>
      <c r="D11936" s="139"/>
      <c r="E11936" s="140"/>
      <c r="F11936" s="140"/>
      <c r="G11936" s="140"/>
      <c r="M11936" s="140"/>
      <c r="N11936" s="167"/>
      <c r="O11936" s="167"/>
      <c r="P11936" s="142"/>
      <c r="Q11936" s="142"/>
      <c r="R11936" s="142"/>
      <c r="S11936" s="139"/>
    </row>
    <row r="11937" spans="2:19" ht="15.75" customHeight="1" x14ac:dyDescent="0.25">
      <c r="B11937" s="106"/>
      <c r="C11937" s="106"/>
      <c r="D11937" s="139"/>
      <c r="E11937" s="140"/>
      <c r="F11937" s="140"/>
      <c r="G11937" s="140"/>
      <c r="M11937" s="140"/>
      <c r="N11937" s="167"/>
      <c r="O11937" s="167"/>
      <c r="P11937" s="142"/>
      <c r="Q11937" s="142"/>
      <c r="R11937" s="142"/>
      <c r="S11937" s="139"/>
    </row>
    <row r="11938" spans="2:19" ht="15.75" customHeight="1" x14ac:dyDescent="0.25">
      <c r="B11938" s="106"/>
      <c r="C11938" s="106"/>
      <c r="D11938" s="139"/>
      <c r="E11938" s="140"/>
      <c r="F11938" s="140"/>
      <c r="G11938" s="140"/>
      <c r="M11938" s="140"/>
      <c r="N11938" s="167"/>
      <c r="O11938" s="167"/>
      <c r="P11938" s="142"/>
      <c r="Q11938" s="142"/>
      <c r="R11938" s="142"/>
      <c r="S11938" s="139"/>
    </row>
    <row r="11939" spans="2:19" ht="15.75" customHeight="1" x14ac:dyDescent="0.25">
      <c r="B11939" s="106"/>
      <c r="C11939" s="106"/>
      <c r="D11939" s="139"/>
      <c r="E11939" s="140"/>
      <c r="F11939" s="140"/>
      <c r="G11939" s="140"/>
      <c r="M11939" s="140"/>
      <c r="N11939" s="167"/>
      <c r="O11939" s="167"/>
      <c r="P11939" s="142"/>
      <c r="Q11939" s="142"/>
      <c r="R11939" s="142"/>
      <c r="S11939" s="139"/>
    </row>
    <row r="11940" spans="2:19" ht="15.75" customHeight="1" x14ac:dyDescent="0.25">
      <c r="B11940" s="106"/>
      <c r="C11940" s="106"/>
      <c r="D11940" s="139"/>
      <c r="E11940" s="140"/>
      <c r="F11940" s="140"/>
      <c r="G11940" s="140"/>
      <c r="M11940" s="140"/>
      <c r="N11940" s="167"/>
      <c r="O11940" s="167"/>
      <c r="P11940" s="142"/>
      <c r="Q11940" s="142"/>
      <c r="R11940" s="142"/>
      <c r="S11940" s="139"/>
    </row>
    <row r="11941" spans="2:19" ht="15.75" customHeight="1" x14ac:dyDescent="0.25">
      <c r="B11941" s="106"/>
      <c r="C11941" s="106"/>
      <c r="D11941" s="139"/>
      <c r="E11941" s="140"/>
      <c r="F11941" s="140"/>
      <c r="G11941" s="140"/>
      <c r="M11941" s="140"/>
      <c r="N11941" s="167"/>
      <c r="O11941" s="167"/>
      <c r="P11941" s="142"/>
      <c r="Q11941" s="142"/>
      <c r="R11941" s="142"/>
      <c r="S11941" s="139"/>
    </row>
    <row r="11942" spans="2:19" ht="15.75" customHeight="1" x14ac:dyDescent="0.25">
      <c r="B11942" s="106"/>
      <c r="C11942" s="106"/>
      <c r="D11942" s="139"/>
      <c r="E11942" s="140"/>
      <c r="F11942" s="140"/>
      <c r="G11942" s="140"/>
      <c r="M11942" s="140"/>
      <c r="N11942" s="167"/>
      <c r="O11942" s="167"/>
      <c r="P11942" s="142"/>
      <c r="Q11942" s="142"/>
      <c r="R11942" s="142"/>
      <c r="S11942" s="139"/>
    </row>
    <row r="11943" spans="2:19" ht="15.75" customHeight="1" x14ac:dyDescent="0.25">
      <c r="B11943" s="106"/>
      <c r="C11943" s="106"/>
      <c r="D11943" s="139"/>
      <c r="E11943" s="140"/>
      <c r="F11943" s="140"/>
      <c r="G11943" s="140"/>
      <c r="M11943" s="140"/>
      <c r="N11943" s="167"/>
      <c r="O11943" s="167"/>
      <c r="P11943" s="142"/>
      <c r="Q11943" s="142"/>
      <c r="R11943" s="142"/>
      <c r="S11943" s="139"/>
    </row>
    <row r="11944" spans="2:19" ht="15.75" customHeight="1" x14ac:dyDescent="0.25">
      <c r="B11944" s="106"/>
      <c r="C11944" s="106"/>
      <c r="D11944" s="139"/>
      <c r="E11944" s="140"/>
      <c r="F11944" s="140"/>
      <c r="G11944" s="140"/>
      <c r="M11944" s="140"/>
      <c r="N11944" s="167"/>
      <c r="O11944" s="167"/>
      <c r="P11944" s="142"/>
      <c r="Q11944" s="142"/>
      <c r="R11944" s="142"/>
      <c r="S11944" s="139"/>
    </row>
    <row r="11945" spans="2:19" ht="15.75" customHeight="1" x14ac:dyDescent="0.25">
      <c r="B11945" s="106"/>
      <c r="C11945" s="106"/>
      <c r="D11945" s="139"/>
      <c r="E11945" s="140"/>
      <c r="F11945" s="140"/>
      <c r="G11945" s="140"/>
      <c r="M11945" s="140"/>
      <c r="N11945" s="167"/>
      <c r="O11945" s="167"/>
      <c r="P11945" s="142"/>
      <c r="Q11945" s="142"/>
      <c r="R11945" s="142"/>
      <c r="S11945" s="139"/>
    </row>
    <row r="11946" spans="2:19" ht="15.75" customHeight="1" x14ac:dyDescent="0.25">
      <c r="B11946" s="106"/>
      <c r="C11946" s="106"/>
      <c r="D11946" s="139"/>
      <c r="E11946" s="140"/>
      <c r="F11946" s="140"/>
      <c r="G11946" s="140"/>
      <c r="M11946" s="140"/>
      <c r="N11946" s="167"/>
      <c r="O11946" s="167"/>
      <c r="P11946" s="142"/>
      <c r="Q11946" s="142"/>
      <c r="R11946" s="142"/>
      <c r="S11946" s="139"/>
    </row>
    <row r="11947" spans="2:19" ht="15.75" customHeight="1" x14ac:dyDescent="0.25">
      <c r="B11947" s="106"/>
      <c r="C11947" s="106"/>
      <c r="D11947" s="139"/>
      <c r="E11947" s="140"/>
      <c r="F11947" s="140"/>
      <c r="G11947" s="140"/>
      <c r="M11947" s="140"/>
      <c r="N11947" s="167"/>
      <c r="O11947" s="167"/>
      <c r="P11947" s="142"/>
      <c r="Q11947" s="142"/>
      <c r="R11947" s="142"/>
      <c r="S11947" s="139"/>
    </row>
    <row r="11948" spans="2:19" ht="15.75" customHeight="1" x14ac:dyDescent="0.25">
      <c r="B11948" s="106"/>
      <c r="C11948" s="106"/>
      <c r="D11948" s="139"/>
      <c r="E11948" s="140"/>
      <c r="F11948" s="140"/>
      <c r="G11948" s="140"/>
      <c r="M11948" s="140"/>
      <c r="N11948" s="167"/>
      <c r="O11948" s="167"/>
      <c r="P11948" s="142"/>
      <c r="Q11948" s="142"/>
      <c r="R11948" s="142"/>
      <c r="S11948" s="139"/>
    </row>
    <row r="11949" spans="2:19" ht="15.75" customHeight="1" x14ac:dyDescent="0.25">
      <c r="B11949" s="106"/>
      <c r="C11949" s="106"/>
      <c r="D11949" s="139"/>
      <c r="E11949" s="140"/>
      <c r="F11949" s="140"/>
      <c r="G11949" s="140"/>
      <c r="M11949" s="140"/>
      <c r="N11949" s="167"/>
      <c r="O11949" s="167"/>
      <c r="P11949" s="142"/>
      <c r="Q11949" s="142"/>
      <c r="R11949" s="142"/>
      <c r="S11949" s="139"/>
    </row>
    <row r="11950" spans="2:19" ht="15.75" customHeight="1" x14ac:dyDescent="0.25">
      <c r="B11950" s="106"/>
      <c r="C11950" s="106"/>
      <c r="D11950" s="139"/>
      <c r="E11950" s="140"/>
      <c r="F11950" s="140"/>
      <c r="G11950" s="140"/>
      <c r="M11950" s="140"/>
      <c r="N11950" s="167"/>
      <c r="O11950" s="167"/>
      <c r="P11950" s="142"/>
      <c r="Q11950" s="142"/>
      <c r="R11950" s="142"/>
      <c r="S11950" s="139"/>
    </row>
    <row r="11951" spans="2:19" ht="15.75" customHeight="1" x14ac:dyDescent="0.25">
      <c r="B11951" s="106"/>
      <c r="C11951" s="106"/>
      <c r="D11951" s="139"/>
      <c r="E11951" s="140"/>
      <c r="F11951" s="140"/>
      <c r="G11951" s="140"/>
      <c r="M11951" s="140"/>
      <c r="N11951" s="167"/>
      <c r="O11951" s="167"/>
      <c r="P11951" s="142"/>
      <c r="Q11951" s="142"/>
      <c r="R11951" s="142"/>
      <c r="S11951" s="139"/>
    </row>
    <row r="11952" spans="2:19" ht="15.75" customHeight="1" x14ac:dyDescent="0.25">
      <c r="B11952" s="106"/>
      <c r="C11952" s="106"/>
      <c r="D11952" s="139"/>
      <c r="E11952" s="140"/>
      <c r="F11952" s="140"/>
      <c r="G11952" s="140"/>
      <c r="M11952" s="140"/>
      <c r="N11952" s="167"/>
      <c r="O11952" s="167"/>
      <c r="P11952" s="142"/>
      <c r="Q11952" s="142"/>
      <c r="R11952" s="142"/>
      <c r="S11952" s="139"/>
    </row>
    <row r="11953" spans="2:19" ht="15.75" customHeight="1" x14ac:dyDescent="0.25">
      <c r="B11953" s="106"/>
      <c r="C11953" s="106"/>
      <c r="D11953" s="139"/>
      <c r="E11953" s="140"/>
      <c r="F11953" s="140"/>
      <c r="G11953" s="140"/>
      <c r="M11953" s="140"/>
      <c r="N11953" s="167"/>
      <c r="O11953" s="167"/>
      <c r="P11953" s="142"/>
      <c r="Q11953" s="142"/>
      <c r="R11953" s="142"/>
      <c r="S11953" s="139"/>
    </row>
    <row r="11954" spans="2:19" ht="15.75" customHeight="1" x14ac:dyDescent="0.25">
      <c r="B11954" s="106"/>
      <c r="C11954" s="106"/>
      <c r="D11954" s="139"/>
      <c r="E11954" s="140"/>
      <c r="F11954" s="140"/>
      <c r="G11954" s="140"/>
      <c r="M11954" s="140"/>
      <c r="N11954" s="167"/>
      <c r="O11954" s="167"/>
      <c r="P11954" s="142"/>
      <c r="Q11954" s="142"/>
      <c r="R11954" s="142"/>
      <c r="S11954" s="139"/>
    </row>
    <row r="11955" spans="2:19" ht="15.75" customHeight="1" x14ac:dyDescent="0.25">
      <c r="B11955" s="106"/>
      <c r="C11955" s="106"/>
      <c r="D11955" s="139"/>
      <c r="E11955" s="140"/>
      <c r="F11955" s="140"/>
      <c r="G11955" s="140"/>
      <c r="M11955" s="140"/>
      <c r="N11955" s="167"/>
      <c r="O11955" s="167"/>
      <c r="P11955" s="142"/>
      <c r="Q11955" s="142"/>
      <c r="R11955" s="142"/>
      <c r="S11955" s="139"/>
    </row>
    <row r="11956" spans="2:19" ht="15.75" customHeight="1" x14ac:dyDescent="0.25">
      <c r="B11956" s="106"/>
      <c r="C11956" s="106"/>
      <c r="D11956" s="139"/>
      <c r="E11956" s="140"/>
      <c r="F11956" s="140"/>
      <c r="G11956" s="140"/>
      <c r="M11956" s="140"/>
      <c r="N11956" s="167"/>
      <c r="O11956" s="167"/>
      <c r="P11956" s="142"/>
      <c r="Q11956" s="142"/>
      <c r="R11956" s="142"/>
      <c r="S11956" s="139"/>
    </row>
    <row r="11957" spans="2:19" ht="15.75" customHeight="1" x14ac:dyDescent="0.25">
      <c r="B11957" s="106"/>
      <c r="C11957" s="106"/>
      <c r="D11957" s="139"/>
      <c r="E11957" s="140"/>
      <c r="F11957" s="140"/>
      <c r="G11957" s="140"/>
      <c r="M11957" s="140"/>
      <c r="N11957" s="167"/>
      <c r="O11957" s="167"/>
      <c r="P11957" s="142"/>
      <c r="Q11957" s="142"/>
      <c r="R11957" s="142"/>
      <c r="S11957" s="139"/>
    </row>
    <row r="11958" spans="2:19" ht="15.75" customHeight="1" x14ac:dyDescent="0.25">
      <c r="B11958" s="106"/>
      <c r="C11958" s="106"/>
      <c r="D11958" s="139"/>
      <c r="E11958" s="140"/>
      <c r="F11958" s="140"/>
      <c r="G11958" s="140"/>
      <c r="M11958" s="140"/>
      <c r="N11958" s="167"/>
      <c r="O11958" s="167"/>
      <c r="P11958" s="142"/>
      <c r="Q11958" s="142"/>
      <c r="R11958" s="142"/>
      <c r="S11958" s="139"/>
    </row>
    <row r="11959" spans="2:19" ht="15.75" customHeight="1" x14ac:dyDescent="0.25">
      <c r="B11959" s="106"/>
      <c r="C11959" s="106"/>
      <c r="D11959" s="139"/>
      <c r="E11959" s="140"/>
      <c r="F11959" s="140"/>
      <c r="G11959" s="140"/>
      <c r="M11959" s="140"/>
      <c r="N11959" s="167"/>
      <c r="O11959" s="167"/>
      <c r="P11959" s="142"/>
      <c r="Q11959" s="142"/>
      <c r="R11959" s="142"/>
      <c r="S11959" s="139"/>
    </row>
    <row r="11960" spans="2:19" ht="15.75" customHeight="1" x14ac:dyDescent="0.25">
      <c r="B11960" s="106"/>
      <c r="C11960" s="106"/>
      <c r="D11960" s="139"/>
      <c r="E11960" s="140"/>
      <c r="F11960" s="140"/>
      <c r="G11960" s="140"/>
      <c r="M11960" s="140"/>
      <c r="N11960" s="167"/>
      <c r="O11960" s="167"/>
      <c r="P11960" s="142"/>
      <c r="Q11960" s="142"/>
      <c r="R11960" s="142"/>
      <c r="S11960" s="139"/>
    </row>
    <row r="11961" spans="2:19" ht="15.75" customHeight="1" x14ac:dyDescent="0.25">
      <c r="B11961" s="106"/>
      <c r="C11961" s="106"/>
      <c r="D11961" s="139"/>
      <c r="E11961" s="140"/>
      <c r="F11961" s="140"/>
      <c r="G11961" s="140"/>
      <c r="M11961" s="140"/>
      <c r="N11961" s="167"/>
      <c r="O11961" s="167"/>
      <c r="P11961" s="142"/>
      <c r="Q11961" s="142"/>
      <c r="R11961" s="142"/>
      <c r="S11961" s="139"/>
    </row>
    <row r="11962" spans="2:19" ht="15.75" customHeight="1" x14ac:dyDescent="0.25">
      <c r="B11962" s="106"/>
      <c r="C11962" s="106"/>
      <c r="D11962" s="139"/>
      <c r="E11962" s="140"/>
      <c r="F11962" s="140"/>
      <c r="G11962" s="140"/>
      <c r="M11962" s="140"/>
      <c r="N11962" s="167"/>
      <c r="O11962" s="167"/>
      <c r="P11962" s="142"/>
      <c r="Q11962" s="142"/>
      <c r="R11962" s="142"/>
      <c r="S11962" s="139"/>
    </row>
    <row r="11963" spans="2:19" ht="15.75" customHeight="1" x14ac:dyDescent="0.25">
      <c r="B11963" s="106"/>
      <c r="C11963" s="106"/>
      <c r="D11963" s="139"/>
      <c r="E11963" s="140"/>
      <c r="F11963" s="140"/>
      <c r="G11963" s="140"/>
      <c r="M11963" s="140"/>
      <c r="N11963" s="167"/>
      <c r="O11963" s="167"/>
      <c r="P11963" s="142"/>
      <c r="Q11963" s="142"/>
      <c r="R11963" s="142"/>
      <c r="S11963" s="139"/>
    </row>
    <row r="11964" spans="2:19" ht="15.75" customHeight="1" x14ac:dyDescent="0.25">
      <c r="B11964" s="106"/>
      <c r="C11964" s="106"/>
      <c r="D11964" s="139"/>
      <c r="E11964" s="140"/>
      <c r="F11964" s="140"/>
      <c r="G11964" s="140"/>
      <c r="M11964" s="140"/>
      <c r="N11964" s="167"/>
      <c r="O11964" s="167"/>
      <c r="P11964" s="142"/>
      <c r="Q11964" s="142"/>
      <c r="R11964" s="142"/>
      <c r="S11964" s="139"/>
    </row>
    <row r="11965" spans="2:19" ht="15.75" customHeight="1" x14ac:dyDescent="0.25">
      <c r="B11965" s="106"/>
      <c r="C11965" s="106"/>
      <c r="D11965" s="139"/>
      <c r="E11965" s="140"/>
      <c r="F11965" s="140"/>
      <c r="G11965" s="140"/>
      <c r="M11965" s="140"/>
      <c r="N11965" s="167"/>
      <c r="O11965" s="167"/>
      <c r="P11965" s="142"/>
      <c r="Q11965" s="142"/>
      <c r="R11965" s="142"/>
      <c r="S11965" s="139"/>
    </row>
    <row r="11966" spans="2:19" ht="15.75" customHeight="1" x14ac:dyDescent="0.25">
      <c r="B11966" s="106"/>
      <c r="C11966" s="106"/>
      <c r="D11966" s="139"/>
      <c r="E11966" s="140"/>
      <c r="F11966" s="140"/>
      <c r="G11966" s="140"/>
      <c r="M11966" s="140"/>
      <c r="N11966" s="167"/>
      <c r="O11966" s="167"/>
      <c r="P11966" s="142"/>
      <c r="Q11966" s="142"/>
      <c r="R11966" s="142"/>
      <c r="S11966" s="139"/>
    </row>
    <row r="11967" spans="2:19" ht="15.75" customHeight="1" x14ac:dyDescent="0.25">
      <c r="B11967" s="106"/>
      <c r="C11967" s="106"/>
      <c r="D11967" s="139"/>
      <c r="E11967" s="140"/>
      <c r="F11967" s="140"/>
      <c r="G11967" s="140"/>
      <c r="M11967" s="140"/>
      <c r="N11967" s="167"/>
      <c r="O11967" s="167"/>
      <c r="P11967" s="142"/>
      <c r="Q11967" s="142"/>
      <c r="R11967" s="142"/>
      <c r="S11967" s="139"/>
    </row>
    <row r="11968" spans="2:19" ht="15.75" customHeight="1" x14ac:dyDescent="0.25">
      <c r="B11968" s="106"/>
      <c r="C11968" s="106"/>
      <c r="D11968" s="139"/>
      <c r="E11968" s="140"/>
      <c r="F11968" s="140"/>
      <c r="G11968" s="140"/>
      <c r="M11968" s="140"/>
      <c r="N11968" s="167"/>
      <c r="O11968" s="167"/>
      <c r="P11968" s="142"/>
      <c r="Q11968" s="142"/>
      <c r="R11968" s="142"/>
      <c r="S11968" s="139"/>
    </row>
    <row r="11969" spans="2:19" ht="15.75" customHeight="1" x14ac:dyDescent="0.25">
      <c r="B11969" s="106"/>
      <c r="C11969" s="106"/>
      <c r="D11969" s="139"/>
      <c r="E11969" s="140"/>
      <c r="F11969" s="140"/>
      <c r="G11969" s="140"/>
      <c r="M11969" s="140"/>
      <c r="N11969" s="167"/>
      <c r="O11969" s="167"/>
      <c r="P11969" s="142"/>
      <c r="Q11969" s="142"/>
      <c r="R11969" s="142"/>
      <c r="S11969" s="139"/>
    </row>
    <row r="11970" spans="2:19" ht="15.75" customHeight="1" x14ac:dyDescent="0.25">
      <c r="B11970" s="106"/>
      <c r="C11970" s="106"/>
      <c r="D11970" s="139"/>
      <c r="E11970" s="140"/>
      <c r="F11970" s="140"/>
      <c r="G11970" s="140"/>
      <c r="M11970" s="140"/>
      <c r="N11970" s="167"/>
      <c r="O11970" s="167"/>
      <c r="P11970" s="142"/>
      <c r="Q11970" s="142"/>
      <c r="R11970" s="142"/>
      <c r="S11970" s="139"/>
    </row>
    <row r="11971" spans="2:19" ht="15.75" customHeight="1" x14ac:dyDescent="0.25">
      <c r="B11971" s="106"/>
      <c r="C11971" s="106"/>
      <c r="D11971" s="139"/>
      <c r="E11971" s="140"/>
      <c r="F11971" s="140"/>
      <c r="G11971" s="140"/>
      <c r="M11971" s="140"/>
      <c r="N11971" s="167"/>
      <c r="O11971" s="167"/>
      <c r="P11971" s="142"/>
      <c r="Q11971" s="142"/>
      <c r="R11971" s="142"/>
      <c r="S11971" s="139"/>
    </row>
    <row r="11972" spans="2:19" ht="15.75" customHeight="1" x14ac:dyDescent="0.25">
      <c r="B11972" s="106"/>
      <c r="C11972" s="106"/>
      <c r="D11972" s="139"/>
      <c r="E11972" s="140"/>
      <c r="F11972" s="140"/>
      <c r="G11972" s="140"/>
      <c r="M11972" s="140"/>
      <c r="N11972" s="167"/>
      <c r="O11972" s="167"/>
      <c r="P11972" s="142"/>
      <c r="Q11972" s="142"/>
      <c r="R11972" s="142"/>
      <c r="S11972" s="139"/>
    </row>
    <row r="11973" spans="2:19" ht="15.75" customHeight="1" x14ac:dyDescent="0.25">
      <c r="B11973" s="106"/>
      <c r="C11973" s="106"/>
      <c r="D11973" s="139"/>
      <c r="E11973" s="140"/>
      <c r="F11973" s="140"/>
      <c r="G11973" s="140"/>
      <c r="M11973" s="140"/>
      <c r="N11973" s="167"/>
      <c r="O11973" s="167"/>
      <c r="P11973" s="142"/>
      <c r="Q11973" s="142"/>
      <c r="R11973" s="142"/>
      <c r="S11973" s="139"/>
    </row>
    <row r="11974" spans="2:19" ht="15.75" customHeight="1" x14ac:dyDescent="0.25">
      <c r="B11974" s="106"/>
      <c r="C11974" s="106"/>
      <c r="D11974" s="139"/>
      <c r="E11974" s="140"/>
      <c r="F11974" s="140"/>
      <c r="G11974" s="140"/>
      <c r="M11974" s="140"/>
      <c r="N11974" s="167"/>
      <c r="O11974" s="167"/>
      <c r="P11974" s="142"/>
      <c r="Q11974" s="142"/>
      <c r="R11974" s="142"/>
      <c r="S11974" s="139"/>
    </row>
    <row r="11975" spans="2:19" ht="15.75" customHeight="1" x14ac:dyDescent="0.25">
      <c r="B11975" s="106"/>
      <c r="C11975" s="106"/>
      <c r="D11975" s="139"/>
      <c r="E11975" s="140"/>
      <c r="F11975" s="140"/>
      <c r="G11975" s="140"/>
      <c r="M11975" s="140"/>
      <c r="N11975" s="167"/>
      <c r="O11975" s="167"/>
      <c r="P11975" s="142"/>
      <c r="Q11975" s="142"/>
      <c r="R11975" s="142"/>
      <c r="S11975" s="139"/>
    </row>
    <row r="11976" spans="2:19" ht="15.75" customHeight="1" x14ac:dyDescent="0.25">
      <c r="B11976" s="106"/>
      <c r="C11976" s="106"/>
      <c r="D11976" s="139"/>
      <c r="E11976" s="140"/>
      <c r="F11976" s="140"/>
      <c r="G11976" s="140"/>
      <c r="M11976" s="140"/>
      <c r="N11976" s="167"/>
      <c r="O11976" s="167"/>
      <c r="P11976" s="142"/>
      <c r="Q11976" s="142"/>
      <c r="R11976" s="142"/>
      <c r="S11976" s="139"/>
    </row>
    <row r="11977" spans="2:19" ht="15.75" customHeight="1" x14ac:dyDescent="0.25">
      <c r="B11977" s="106"/>
      <c r="C11977" s="106"/>
      <c r="D11977" s="139"/>
      <c r="E11977" s="140"/>
      <c r="F11977" s="140"/>
      <c r="G11977" s="140"/>
      <c r="M11977" s="140"/>
      <c r="N11977" s="167"/>
      <c r="O11977" s="167"/>
      <c r="P11977" s="142"/>
      <c r="Q11977" s="142"/>
      <c r="R11977" s="142"/>
      <c r="S11977" s="139"/>
    </row>
    <row r="11978" spans="2:19" ht="15.75" customHeight="1" x14ac:dyDescent="0.25">
      <c r="B11978" s="106"/>
      <c r="C11978" s="106"/>
      <c r="D11978" s="139"/>
      <c r="E11978" s="140"/>
      <c r="F11978" s="140"/>
      <c r="G11978" s="140"/>
      <c r="M11978" s="140"/>
      <c r="N11978" s="167"/>
      <c r="O11978" s="167"/>
      <c r="P11978" s="142"/>
      <c r="Q11978" s="142"/>
      <c r="R11978" s="142"/>
      <c r="S11978" s="139"/>
    </row>
    <row r="11979" spans="2:19" ht="15.75" customHeight="1" x14ac:dyDescent="0.25">
      <c r="B11979" s="106"/>
      <c r="C11979" s="106"/>
      <c r="D11979" s="139"/>
      <c r="E11979" s="140"/>
      <c r="F11979" s="140"/>
      <c r="G11979" s="140"/>
      <c r="M11979" s="140"/>
      <c r="N11979" s="167"/>
      <c r="O11979" s="167"/>
      <c r="P11979" s="142"/>
      <c r="Q11979" s="142"/>
      <c r="R11979" s="142"/>
      <c r="S11979" s="139"/>
    </row>
    <row r="11980" spans="2:19" ht="15.75" customHeight="1" x14ac:dyDescent="0.25">
      <c r="B11980" s="106"/>
      <c r="C11980" s="106"/>
      <c r="D11980" s="139"/>
      <c r="E11980" s="140"/>
      <c r="F11980" s="140"/>
      <c r="G11980" s="140"/>
      <c r="M11980" s="140"/>
      <c r="N11980" s="167"/>
      <c r="O11980" s="167"/>
      <c r="P11980" s="142"/>
      <c r="Q11980" s="142"/>
      <c r="R11980" s="142"/>
      <c r="S11980" s="139"/>
    </row>
    <row r="11981" spans="2:19" ht="15.75" customHeight="1" x14ac:dyDescent="0.25">
      <c r="B11981" s="106"/>
      <c r="C11981" s="106"/>
      <c r="D11981" s="139"/>
      <c r="E11981" s="140"/>
      <c r="F11981" s="140"/>
      <c r="G11981" s="140"/>
      <c r="M11981" s="140"/>
      <c r="N11981" s="167"/>
      <c r="O11981" s="167"/>
      <c r="P11981" s="142"/>
      <c r="Q11981" s="142"/>
      <c r="R11981" s="142"/>
      <c r="S11981" s="139"/>
    </row>
    <row r="11982" spans="2:19" ht="15.75" customHeight="1" x14ac:dyDescent="0.25">
      <c r="B11982" s="106"/>
      <c r="C11982" s="106"/>
      <c r="D11982" s="139"/>
      <c r="E11982" s="140"/>
      <c r="F11982" s="140"/>
      <c r="G11982" s="140"/>
      <c r="M11982" s="140"/>
      <c r="N11982" s="167"/>
      <c r="O11982" s="167"/>
      <c r="P11982" s="142"/>
      <c r="Q11982" s="142"/>
      <c r="R11982" s="142"/>
      <c r="S11982" s="139"/>
    </row>
    <row r="11983" spans="2:19" ht="15.75" customHeight="1" x14ac:dyDescent="0.25">
      <c r="B11983" s="106"/>
      <c r="C11983" s="106"/>
      <c r="D11983" s="139"/>
      <c r="E11983" s="140"/>
      <c r="F11983" s="140"/>
      <c r="G11983" s="140"/>
      <c r="M11983" s="140"/>
      <c r="N11983" s="167"/>
      <c r="O11983" s="167"/>
      <c r="P11983" s="142"/>
      <c r="Q11983" s="142"/>
      <c r="R11983" s="142"/>
      <c r="S11983" s="139"/>
    </row>
    <row r="11984" spans="2:19" ht="15.75" customHeight="1" x14ac:dyDescent="0.25">
      <c r="B11984" s="106"/>
      <c r="C11984" s="106"/>
      <c r="D11984" s="139"/>
      <c r="E11984" s="140"/>
      <c r="F11984" s="140"/>
      <c r="G11984" s="140"/>
      <c r="M11984" s="140"/>
      <c r="N11984" s="167"/>
      <c r="O11984" s="167"/>
      <c r="P11984" s="142"/>
      <c r="Q11984" s="142"/>
      <c r="R11984" s="142"/>
      <c r="S11984" s="139"/>
    </row>
    <row r="11985" spans="2:19" ht="15.75" customHeight="1" x14ac:dyDescent="0.25">
      <c r="B11985" s="106"/>
      <c r="C11985" s="106"/>
      <c r="D11985" s="139"/>
      <c r="E11985" s="140"/>
      <c r="F11985" s="140"/>
      <c r="G11985" s="140"/>
      <c r="M11985" s="140"/>
      <c r="N11985" s="167"/>
      <c r="O11985" s="167"/>
      <c r="P11985" s="142"/>
      <c r="Q11985" s="142"/>
      <c r="R11985" s="142"/>
      <c r="S11985" s="139"/>
    </row>
    <row r="11986" spans="2:19" ht="15.75" customHeight="1" x14ac:dyDescent="0.25">
      <c r="B11986" s="106"/>
      <c r="C11986" s="106"/>
      <c r="D11986" s="139"/>
      <c r="E11986" s="140"/>
      <c r="F11986" s="140"/>
      <c r="G11986" s="140"/>
      <c r="M11986" s="140"/>
      <c r="N11986" s="167"/>
      <c r="O11986" s="167"/>
      <c r="P11986" s="142"/>
      <c r="Q11986" s="142"/>
      <c r="R11986" s="142"/>
      <c r="S11986" s="139"/>
    </row>
    <row r="11987" spans="2:19" ht="15.75" customHeight="1" x14ac:dyDescent="0.25">
      <c r="B11987" s="106"/>
      <c r="C11987" s="106"/>
      <c r="D11987" s="139"/>
      <c r="E11987" s="140"/>
      <c r="F11987" s="140"/>
      <c r="G11987" s="140"/>
      <c r="M11987" s="140"/>
      <c r="N11987" s="167"/>
      <c r="O11987" s="167"/>
      <c r="P11987" s="142"/>
      <c r="Q11987" s="142"/>
      <c r="R11987" s="142"/>
      <c r="S11987" s="139"/>
    </row>
    <row r="11988" spans="2:19" ht="15.75" customHeight="1" x14ac:dyDescent="0.25">
      <c r="B11988" s="106"/>
      <c r="C11988" s="106"/>
      <c r="D11988" s="139"/>
      <c r="E11988" s="140"/>
      <c r="F11988" s="140"/>
      <c r="G11988" s="140"/>
      <c r="M11988" s="140"/>
      <c r="N11988" s="167"/>
      <c r="O11988" s="167"/>
      <c r="P11988" s="142"/>
      <c r="Q11988" s="142"/>
      <c r="R11988" s="142"/>
      <c r="S11988" s="139"/>
    </row>
    <row r="11989" spans="2:19" ht="15.75" customHeight="1" x14ac:dyDescent="0.25">
      <c r="B11989" s="106"/>
      <c r="C11989" s="106"/>
      <c r="D11989" s="139"/>
      <c r="E11989" s="140"/>
      <c r="F11989" s="140"/>
      <c r="G11989" s="140"/>
      <c r="M11989" s="140"/>
      <c r="N11989" s="167"/>
      <c r="O11989" s="167"/>
      <c r="P11989" s="142"/>
      <c r="Q11989" s="142"/>
      <c r="R11989" s="142"/>
      <c r="S11989" s="139"/>
    </row>
    <row r="11990" spans="2:19" ht="15.75" customHeight="1" x14ac:dyDescent="0.25">
      <c r="B11990" s="106"/>
      <c r="C11990" s="106"/>
      <c r="D11990" s="139"/>
      <c r="E11990" s="140"/>
      <c r="F11990" s="140"/>
      <c r="G11990" s="140"/>
      <c r="M11990" s="140"/>
      <c r="N11990" s="167"/>
      <c r="O11990" s="167"/>
      <c r="P11990" s="142"/>
      <c r="Q11990" s="142"/>
      <c r="R11990" s="142"/>
      <c r="S11990" s="139"/>
    </row>
    <row r="11991" spans="2:19" ht="15.75" customHeight="1" x14ac:dyDescent="0.25">
      <c r="B11991" s="106"/>
      <c r="C11991" s="106"/>
      <c r="D11991" s="139"/>
      <c r="E11991" s="140"/>
      <c r="F11991" s="140"/>
      <c r="G11991" s="140"/>
      <c r="M11991" s="140"/>
      <c r="N11991" s="167"/>
      <c r="O11991" s="167"/>
      <c r="P11991" s="142"/>
      <c r="Q11991" s="142"/>
      <c r="R11991" s="142"/>
      <c r="S11991" s="139"/>
    </row>
    <row r="11992" spans="2:19" ht="15.75" customHeight="1" x14ac:dyDescent="0.25">
      <c r="B11992" s="106"/>
      <c r="C11992" s="106"/>
      <c r="D11992" s="139"/>
      <c r="E11992" s="140"/>
      <c r="F11992" s="140"/>
      <c r="G11992" s="140"/>
      <c r="M11992" s="140"/>
      <c r="N11992" s="167"/>
      <c r="O11992" s="167"/>
      <c r="P11992" s="142"/>
      <c r="Q11992" s="142"/>
      <c r="R11992" s="142"/>
      <c r="S11992" s="139"/>
    </row>
    <row r="11993" spans="2:19" ht="15.75" customHeight="1" x14ac:dyDescent="0.25">
      <c r="B11993" s="106"/>
      <c r="C11993" s="106"/>
      <c r="D11993" s="139"/>
      <c r="E11993" s="140"/>
      <c r="F11993" s="140"/>
      <c r="G11993" s="140"/>
      <c r="M11993" s="140"/>
      <c r="N11993" s="167"/>
      <c r="O11993" s="167"/>
      <c r="P11993" s="142"/>
      <c r="Q11993" s="142"/>
      <c r="R11993" s="142"/>
      <c r="S11993" s="139"/>
    </row>
    <row r="11994" spans="2:19" ht="15.75" customHeight="1" x14ac:dyDescent="0.25">
      <c r="B11994" s="106"/>
      <c r="C11994" s="106"/>
      <c r="D11994" s="139"/>
      <c r="E11994" s="140"/>
      <c r="F11994" s="140"/>
      <c r="G11994" s="140"/>
      <c r="M11994" s="140"/>
      <c r="N11994" s="167"/>
      <c r="O11994" s="167"/>
      <c r="P11994" s="142"/>
      <c r="Q11994" s="142"/>
      <c r="R11994" s="142"/>
      <c r="S11994" s="139"/>
    </row>
    <row r="11995" spans="2:19" ht="15.75" customHeight="1" x14ac:dyDescent="0.25">
      <c r="B11995" s="106"/>
      <c r="C11995" s="106"/>
      <c r="D11995" s="139"/>
      <c r="E11995" s="140"/>
      <c r="F11995" s="140"/>
      <c r="G11995" s="140"/>
      <c r="M11995" s="140"/>
      <c r="N11995" s="167"/>
      <c r="O11995" s="167"/>
      <c r="P11995" s="142"/>
      <c r="Q11995" s="142"/>
      <c r="R11995" s="142"/>
      <c r="S11995" s="139"/>
    </row>
    <row r="11996" spans="2:19" ht="15.75" customHeight="1" x14ac:dyDescent="0.25">
      <c r="B11996" s="106"/>
      <c r="C11996" s="106"/>
      <c r="D11996" s="139"/>
      <c r="E11996" s="140"/>
      <c r="F11996" s="140"/>
      <c r="G11996" s="140"/>
      <c r="M11996" s="140"/>
      <c r="N11996" s="167"/>
      <c r="O11996" s="167"/>
      <c r="P11996" s="142"/>
      <c r="Q11996" s="142"/>
      <c r="R11996" s="142"/>
      <c r="S11996" s="139"/>
    </row>
    <row r="11997" spans="2:19" ht="15.75" customHeight="1" x14ac:dyDescent="0.25">
      <c r="B11997" s="106"/>
      <c r="C11997" s="106"/>
      <c r="D11997" s="139"/>
      <c r="E11997" s="140"/>
      <c r="F11997" s="140"/>
      <c r="G11997" s="140"/>
      <c r="M11997" s="140"/>
      <c r="N11997" s="167"/>
      <c r="O11997" s="167"/>
      <c r="P11997" s="142"/>
      <c r="Q11997" s="142"/>
      <c r="R11997" s="142"/>
      <c r="S11997" s="139"/>
    </row>
    <row r="11998" spans="2:19" ht="15.75" customHeight="1" x14ac:dyDescent="0.25">
      <c r="B11998" s="106"/>
      <c r="C11998" s="106"/>
      <c r="D11998" s="139"/>
      <c r="E11998" s="140"/>
      <c r="F11998" s="140"/>
      <c r="G11998" s="140"/>
      <c r="M11998" s="140"/>
      <c r="N11998" s="167"/>
      <c r="O11998" s="167"/>
      <c r="P11998" s="142"/>
      <c r="Q11998" s="142"/>
      <c r="R11998" s="142"/>
      <c r="S11998" s="139"/>
    </row>
    <row r="11999" spans="2:19" ht="15.75" customHeight="1" x14ac:dyDescent="0.25">
      <c r="B11999" s="106"/>
      <c r="C11999" s="106"/>
      <c r="D11999" s="139"/>
      <c r="E11999" s="140"/>
      <c r="F11999" s="140"/>
      <c r="G11999" s="140"/>
      <c r="M11999" s="140"/>
      <c r="N11999" s="167"/>
      <c r="O11999" s="167"/>
      <c r="P11999" s="142"/>
      <c r="Q11999" s="142"/>
      <c r="R11999" s="142"/>
      <c r="S11999" s="139"/>
    </row>
    <row r="12000" spans="2:19" ht="15.75" customHeight="1" x14ac:dyDescent="0.25">
      <c r="B12000" s="106"/>
      <c r="C12000" s="106"/>
      <c r="D12000" s="139"/>
      <c r="E12000" s="140"/>
      <c r="F12000" s="140"/>
      <c r="G12000" s="140"/>
      <c r="M12000" s="140"/>
      <c r="N12000" s="167"/>
      <c r="O12000" s="167"/>
      <c r="P12000" s="142"/>
      <c r="Q12000" s="142"/>
      <c r="R12000" s="142"/>
      <c r="S12000" s="139"/>
    </row>
    <row r="12001" spans="2:19" ht="15.75" customHeight="1" x14ac:dyDescent="0.25">
      <c r="B12001" s="106"/>
      <c r="C12001" s="106"/>
      <c r="D12001" s="139"/>
      <c r="E12001" s="140"/>
      <c r="F12001" s="140"/>
      <c r="G12001" s="140"/>
      <c r="M12001" s="140"/>
      <c r="N12001" s="167"/>
      <c r="O12001" s="167"/>
      <c r="P12001" s="142"/>
      <c r="Q12001" s="142"/>
      <c r="R12001" s="142"/>
      <c r="S12001" s="139"/>
    </row>
    <row r="12002" spans="2:19" ht="15.75" customHeight="1" x14ac:dyDescent="0.25">
      <c r="B12002" s="106"/>
      <c r="C12002" s="106"/>
      <c r="D12002" s="139"/>
      <c r="E12002" s="140"/>
      <c r="F12002" s="140"/>
      <c r="G12002" s="140"/>
      <c r="M12002" s="140"/>
      <c r="N12002" s="167"/>
      <c r="O12002" s="167"/>
      <c r="P12002" s="142"/>
      <c r="Q12002" s="142"/>
      <c r="R12002" s="142"/>
      <c r="S12002" s="139"/>
    </row>
    <row r="12003" spans="2:19" ht="15.75" customHeight="1" x14ac:dyDescent="0.25">
      <c r="B12003" s="106"/>
      <c r="C12003" s="106"/>
      <c r="D12003" s="139"/>
      <c r="E12003" s="140"/>
      <c r="F12003" s="140"/>
      <c r="G12003" s="140"/>
      <c r="M12003" s="140"/>
      <c r="N12003" s="167"/>
      <c r="O12003" s="167"/>
      <c r="P12003" s="142"/>
      <c r="Q12003" s="142"/>
      <c r="R12003" s="142"/>
      <c r="S12003" s="139"/>
    </row>
    <row r="12004" spans="2:19" ht="15.75" customHeight="1" x14ac:dyDescent="0.25">
      <c r="B12004" s="106"/>
      <c r="C12004" s="106"/>
      <c r="D12004" s="139"/>
      <c r="E12004" s="140"/>
      <c r="F12004" s="140"/>
      <c r="G12004" s="140"/>
      <c r="M12004" s="140"/>
      <c r="N12004" s="167"/>
      <c r="O12004" s="167"/>
      <c r="P12004" s="142"/>
      <c r="Q12004" s="142"/>
      <c r="R12004" s="142"/>
      <c r="S12004" s="139"/>
    </row>
    <row r="12005" spans="2:19" ht="15.75" customHeight="1" x14ac:dyDescent="0.25">
      <c r="B12005" s="106"/>
      <c r="C12005" s="106"/>
      <c r="D12005" s="139"/>
      <c r="E12005" s="140"/>
      <c r="F12005" s="140"/>
      <c r="G12005" s="140"/>
      <c r="M12005" s="140"/>
      <c r="N12005" s="167"/>
      <c r="O12005" s="167"/>
      <c r="P12005" s="142"/>
      <c r="Q12005" s="142"/>
      <c r="R12005" s="142"/>
      <c r="S12005" s="139"/>
    </row>
    <row r="12006" spans="2:19" ht="15.75" customHeight="1" x14ac:dyDescent="0.25">
      <c r="B12006" s="106"/>
      <c r="C12006" s="106"/>
      <c r="D12006" s="139"/>
      <c r="E12006" s="140"/>
      <c r="F12006" s="140"/>
      <c r="G12006" s="140"/>
      <c r="M12006" s="140"/>
      <c r="N12006" s="167"/>
      <c r="O12006" s="167"/>
      <c r="P12006" s="142"/>
      <c r="Q12006" s="142"/>
      <c r="R12006" s="142"/>
      <c r="S12006" s="139"/>
    </row>
    <row r="12007" spans="2:19" ht="15.75" customHeight="1" x14ac:dyDescent="0.25">
      <c r="B12007" s="106"/>
      <c r="C12007" s="106"/>
      <c r="D12007" s="139"/>
      <c r="E12007" s="140"/>
      <c r="F12007" s="140"/>
      <c r="G12007" s="140"/>
      <c r="M12007" s="140"/>
      <c r="N12007" s="167"/>
      <c r="O12007" s="167"/>
      <c r="P12007" s="142"/>
      <c r="Q12007" s="142"/>
      <c r="R12007" s="142"/>
      <c r="S12007" s="139"/>
    </row>
    <row r="12008" spans="2:19" ht="15.75" customHeight="1" x14ac:dyDescent="0.25">
      <c r="B12008" s="106"/>
      <c r="C12008" s="106"/>
      <c r="D12008" s="139"/>
      <c r="E12008" s="140"/>
      <c r="F12008" s="140"/>
      <c r="G12008" s="140"/>
      <c r="M12008" s="140"/>
      <c r="N12008" s="167"/>
      <c r="O12008" s="167"/>
      <c r="P12008" s="142"/>
      <c r="Q12008" s="142"/>
      <c r="R12008" s="142"/>
      <c r="S12008" s="139"/>
    </row>
    <row r="12009" spans="2:19" ht="15.75" customHeight="1" x14ac:dyDescent="0.25">
      <c r="B12009" s="106"/>
      <c r="C12009" s="106"/>
      <c r="D12009" s="139"/>
      <c r="E12009" s="140"/>
      <c r="F12009" s="140"/>
      <c r="G12009" s="140"/>
      <c r="M12009" s="140"/>
      <c r="N12009" s="167"/>
      <c r="O12009" s="167"/>
      <c r="P12009" s="142"/>
      <c r="Q12009" s="142"/>
      <c r="R12009" s="142"/>
      <c r="S12009" s="139"/>
    </row>
    <row r="12010" spans="2:19" ht="15.75" customHeight="1" x14ac:dyDescent="0.25">
      <c r="B12010" s="106"/>
      <c r="C12010" s="106"/>
      <c r="D12010" s="139"/>
      <c r="E12010" s="140"/>
      <c r="F12010" s="140"/>
      <c r="G12010" s="140"/>
      <c r="M12010" s="140"/>
      <c r="N12010" s="167"/>
      <c r="O12010" s="167"/>
      <c r="P12010" s="142"/>
      <c r="Q12010" s="142"/>
      <c r="R12010" s="142"/>
      <c r="S12010" s="139"/>
    </row>
    <row r="12011" spans="2:19" ht="15.75" customHeight="1" x14ac:dyDescent="0.25">
      <c r="B12011" s="106"/>
      <c r="C12011" s="106"/>
      <c r="D12011" s="139"/>
      <c r="E12011" s="140"/>
      <c r="F12011" s="140"/>
      <c r="G12011" s="140"/>
      <c r="M12011" s="140"/>
      <c r="N12011" s="167"/>
      <c r="O12011" s="167"/>
      <c r="P12011" s="142"/>
      <c r="Q12011" s="142"/>
      <c r="R12011" s="142"/>
      <c r="S12011" s="139"/>
    </row>
    <row r="12012" spans="2:19" ht="15.75" customHeight="1" x14ac:dyDescent="0.25">
      <c r="B12012" s="106"/>
      <c r="C12012" s="106"/>
      <c r="D12012" s="139"/>
      <c r="E12012" s="140"/>
      <c r="F12012" s="140"/>
      <c r="G12012" s="140"/>
      <c r="M12012" s="140"/>
      <c r="N12012" s="167"/>
      <c r="O12012" s="167"/>
      <c r="P12012" s="142"/>
      <c r="Q12012" s="142"/>
      <c r="R12012" s="142"/>
      <c r="S12012" s="139"/>
    </row>
    <row r="12013" spans="2:19" ht="15.75" customHeight="1" x14ac:dyDescent="0.25">
      <c r="B12013" s="106"/>
      <c r="C12013" s="106"/>
      <c r="D12013" s="139"/>
      <c r="E12013" s="140"/>
      <c r="F12013" s="140"/>
      <c r="G12013" s="140"/>
      <c r="M12013" s="140"/>
      <c r="N12013" s="167"/>
      <c r="O12013" s="167"/>
      <c r="P12013" s="142"/>
      <c r="Q12013" s="142"/>
      <c r="R12013" s="142"/>
      <c r="S12013" s="139"/>
    </row>
    <row r="12014" spans="2:19" ht="15.75" customHeight="1" x14ac:dyDescent="0.25">
      <c r="B12014" s="106"/>
      <c r="C12014" s="106"/>
      <c r="D12014" s="139"/>
      <c r="E12014" s="140"/>
      <c r="F12014" s="140"/>
      <c r="G12014" s="140"/>
      <c r="M12014" s="140"/>
      <c r="N12014" s="167"/>
      <c r="O12014" s="167"/>
      <c r="P12014" s="142"/>
      <c r="Q12014" s="142"/>
      <c r="R12014" s="142"/>
      <c r="S12014" s="139"/>
    </row>
    <row r="12015" spans="2:19" ht="15.75" customHeight="1" x14ac:dyDescent="0.25">
      <c r="B12015" s="106"/>
      <c r="C12015" s="106"/>
      <c r="D12015" s="139"/>
      <c r="E12015" s="140"/>
      <c r="F12015" s="140"/>
      <c r="G12015" s="140"/>
      <c r="M12015" s="140"/>
      <c r="N12015" s="167"/>
      <c r="O12015" s="167"/>
      <c r="P12015" s="142"/>
      <c r="Q12015" s="142"/>
      <c r="R12015" s="142"/>
      <c r="S12015" s="139"/>
    </row>
    <row r="12016" spans="2:19" ht="15.75" customHeight="1" x14ac:dyDescent="0.25">
      <c r="B12016" s="106"/>
      <c r="C12016" s="106"/>
      <c r="D12016" s="139"/>
      <c r="E12016" s="140"/>
      <c r="F12016" s="140"/>
      <c r="G12016" s="140"/>
      <c r="M12016" s="140"/>
      <c r="N12016" s="167"/>
      <c r="O12016" s="167"/>
      <c r="P12016" s="142"/>
      <c r="Q12016" s="142"/>
      <c r="R12016" s="142"/>
      <c r="S12016" s="139"/>
    </row>
    <row r="12017" spans="2:19" ht="15.75" customHeight="1" x14ac:dyDescent="0.25">
      <c r="B12017" s="106"/>
      <c r="C12017" s="106"/>
      <c r="D12017" s="139"/>
      <c r="E12017" s="140"/>
      <c r="F12017" s="140"/>
      <c r="G12017" s="140"/>
      <c r="M12017" s="140"/>
      <c r="N12017" s="167"/>
      <c r="O12017" s="167"/>
      <c r="P12017" s="142"/>
      <c r="Q12017" s="142"/>
      <c r="R12017" s="142"/>
      <c r="S12017" s="139"/>
    </row>
    <row r="12018" spans="2:19" ht="15.75" customHeight="1" x14ac:dyDescent="0.25">
      <c r="B12018" s="106"/>
      <c r="C12018" s="106"/>
      <c r="D12018" s="139"/>
      <c r="E12018" s="140"/>
      <c r="F12018" s="140"/>
      <c r="G12018" s="140"/>
      <c r="M12018" s="140"/>
      <c r="N12018" s="167"/>
      <c r="O12018" s="167"/>
      <c r="P12018" s="142"/>
      <c r="Q12018" s="142"/>
      <c r="R12018" s="142"/>
      <c r="S12018" s="139"/>
    </row>
    <row r="12019" spans="2:19" ht="15.75" customHeight="1" x14ac:dyDescent="0.25">
      <c r="B12019" s="106"/>
      <c r="C12019" s="106"/>
      <c r="D12019" s="139"/>
      <c r="E12019" s="140"/>
      <c r="F12019" s="140"/>
      <c r="G12019" s="140"/>
      <c r="M12019" s="140"/>
      <c r="N12019" s="167"/>
      <c r="O12019" s="167"/>
      <c r="P12019" s="142"/>
      <c r="Q12019" s="142"/>
      <c r="R12019" s="142"/>
      <c r="S12019" s="139"/>
    </row>
    <row r="12020" spans="2:19" ht="15.75" customHeight="1" x14ac:dyDescent="0.25">
      <c r="B12020" s="106"/>
      <c r="C12020" s="106"/>
      <c r="D12020" s="139"/>
      <c r="E12020" s="140"/>
      <c r="F12020" s="140"/>
      <c r="G12020" s="140"/>
      <c r="M12020" s="140"/>
      <c r="N12020" s="167"/>
      <c r="O12020" s="167"/>
      <c r="P12020" s="142"/>
      <c r="Q12020" s="142"/>
      <c r="R12020" s="142"/>
      <c r="S12020" s="139"/>
    </row>
    <row r="12021" spans="2:19" ht="15.75" customHeight="1" x14ac:dyDescent="0.25">
      <c r="B12021" s="106"/>
      <c r="C12021" s="106"/>
      <c r="D12021" s="139"/>
      <c r="E12021" s="140"/>
      <c r="F12021" s="140"/>
      <c r="G12021" s="140"/>
      <c r="M12021" s="140"/>
      <c r="N12021" s="167"/>
      <c r="O12021" s="167"/>
      <c r="P12021" s="142"/>
      <c r="Q12021" s="142"/>
      <c r="R12021" s="142"/>
      <c r="S12021" s="139"/>
    </row>
    <row r="12022" spans="2:19" ht="15.75" customHeight="1" x14ac:dyDescent="0.25">
      <c r="B12022" s="106"/>
      <c r="C12022" s="106"/>
      <c r="D12022" s="139"/>
      <c r="E12022" s="140"/>
      <c r="F12022" s="140"/>
      <c r="G12022" s="140"/>
      <c r="M12022" s="140"/>
      <c r="N12022" s="167"/>
      <c r="O12022" s="167"/>
      <c r="P12022" s="142"/>
      <c r="Q12022" s="142"/>
      <c r="R12022" s="142"/>
      <c r="S12022" s="139"/>
    </row>
    <row r="12023" spans="2:19" ht="15.75" customHeight="1" x14ac:dyDescent="0.25">
      <c r="B12023" s="106"/>
      <c r="C12023" s="106"/>
      <c r="D12023" s="139"/>
      <c r="E12023" s="140"/>
      <c r="F12023" s="140"/>
      <c r="G12023" s="140"/>
      <c r="M12023" s="140"/>
      <c r="N12023" s="167"/>
      <c r="O12023" s="167"/>
      <c r="P12023" s="142"/>
      <c r="Q12023" s="142"/>
      <c r="R12023" s="142"/>
      <c r="S12023" s="139"/>
    </row>
    <row r="12024" spans="2:19" ht="15.75" customHeight="1" x14ac:dyDescent="0.25">
      <c r="B12024" s="106"/>
      <c r="C12024" s="106"/>
      <c r="D12024" s="139"/>
      <c r="E12024" s="140"/>
      <c r="F12024" s="140"/>
      <c r="G12024" s="140"/>
      <c r="M12024" s="140"/>
      <c r="N12024" s="167"/>
      <c r="O12024" s="167"/>
      <c r="P12024" s="142"/>
      <c r="Q12024" s="142"/>
      <c r="R12024" s="142"/>
      <c r="S12024" s="139"/>
    </row>
    <row r="12025" spans="2:19" ht="15.75" customHeight="1" x14ac:dyDescent="0.25">
      <c r="B12025" s="106"/>
      <c r="C12025" s="106"/>
      <c r="D12025" s="139"/>
      <c r="E12025" s="140"/>
      <c r="F12025" s="140"/>
      <c r="G12025" s="140"/>
      <c r="M12025" s="140"/>
      <c r="N12025" s="167"/>
      <c r="O12025" s="167"/>
      <c r="P12025" s="142"/>
      <c r="Q12025" s="142"/>
      <c r="R12025" s="142"/>
      <c r="S12025" s="139"/>
    </row>
    <row r="12026" spans="2:19" ht="15.75" customHeight="1" x14ac:dyDescent="0.25">
      <c r="B12026" s="106"/>
      <c r="C12026" s="106"/>
      <c r="D12026" s="139"/>
      <c r="E12026" s="140"/>
      <c r="F12026" s="140"/>
      <c r="G12026" s="140"/>
      <c r="M12026" s="140"/>
      <c r="N12026" s="167"/>
      <c r="O12026" s="167"/>
      <c r="P12026" s="142"/>
      <c r="Q12026" s="142"/>
      <c r="R12026" s="142"/>
      <c r="S12026" s="139"/>
    </row>
    <row r="12027" spans="2:19" ht="15.75" customHeight="1" x14ac:dyDescent="0.25">
      <c r="B12027" s="106"/>
      <c r="C12027" s="106"/>
      <c r="D12027" s="139"/>
      <c r="E12027" s="140"/>
      <c r="F12027" s="140"/>
      <c r="G12027" s="140"/>
      <c r="M12027" s="140"/>
      <c r="N12027" s="167"/>
      <c r="O12027" s="167"/>
      <c r="P12027" s="142"/>
      <c r="Q12027" s="142"/>
      <c r="R12027" s="142"/>
      <c r="S12027" s="139"/>
    </row>
    <row r="12028" spans="2:19" ht="15.75" customHeight="1" x14ac:dyDescent="0.25">
      <c r="B12028" s="106"/>
      <c r="C12028" s="106"/>
      <c r="D12028" s="139"/>
      <c r="E12028" s="140"/>
      <c r="F12028" s="140"/>
      <c r="G12028" s="140"/>
      <c r="M12028" s="140"/>
      <c r="N12028" s="167"/>
      <c r="O12028" s="167"/>
      <c r="P12028" s="142"/>
      <c r="Q12028" s="142"/>
      <c r="R12028" s="142"/>
      <c r="S12028" s="139"/>
    </row>
    <row r="12029" spans="2:19" ht="15.75" customHeight="1" x14ac:dyDescent="0.25">
      <c r="B12029" s="106"/>
      <c r="C12029" s="106"/>
      <c r="D12029" s="139"/>
      <c r="E12029" s="140"/>
      <c r="F12029" s="140"/>
      <c r="G12029" s="140"/>
      <c r="M12029" s="140"/>
      <c r="N12029" s="167"/>
      <c r="O12029" s="167"/>
      <c r="P12029" s="142"/>
      <c r="Q12029" s="142"/>
      <c r="R12029" s="142"/>
      <c r="S12029" s="139"/>
    </row>
    <row r="12030" spans="2:19" ht="15.75" customHeight="1" x14ac:dyDescent="0.25">
      <c r="B12030" s="106"/>
      <c r="C12030" s="106"/>
      <c r="D12030" s="139"/>
      <c r="E12030" s="140"/>
      <c r="F12030" s="140"/>
      <c r="G12030" s="140"/>
      <c r="M12030" s="140"/>
      <c r="N12030" s="167"/>
      <c r="O12030" s="167"/>
      <c r="P12030" s="142"/>
      <c r="Q12030" s="142"/>
      <c r="R12030" s="142"/>
      <c r="S12030" s="139"/>
    </row>
    <row r="12031" spans="2:19" ht="15.75" customHeight="1" x14ac:dyDescent="0.25">
      <c r="B12031" s="106"/>
      <c r="C12031" s="106"/>
      <c r="D12031" s="139"/>
      <c r="E12031" s="140"/>
      <c r="F12031" s="140"/>
      <c r="G12031" s="140"/>
      <c r="M12031" s="140"/>
      <c r="N12031" s="167"/>
      <c r="O12031" s="167"/>
      <c r="P12031" s="142"/>
      <c r="Q12031" s="142"/>
      <c r="R12031" s="142"/>
      <c r="S12031" s="139"/>
    </row>
    <row r="12032" spans="2:19" ht="15.75" customHeight="1" x14ac:dyDescent="0.25">
      <c r="B12032" s="106"/>
      <c r="C12032" s="106"/>
      <c r="D12032" s="139"/>
      <c r="E12032" s="140"/>
      <c r="F12032" s="140"/>
      <c r="G12032" s="140"/>
      <c r="M12032" s="140"/>
      <c r="N12032" s="167"/>
      <c r="O12032" s="167"/>
      <c r="P12032" s="142"/>
      <c r="Q12032" s="142"/>
      <c r="R12032" s="142"/>
      <c r="S12032" s="139"/>
    </row>
    <row r="12033" spans="2:19" ht="15.75" customHeight="1" x14ac:dyDescent="0.25">
      <c r="B12033" s="106"/>
      <c r="C12033" s="106"/>
      <c r="D12033" s="139"/>
      <c r="E12033" s="140"/>
      <c r="F12033" s="140"/>
      <c r="G12033" s="140"/>
      <c r="M12033" s="140"/>
      <c r="N12033" s="167"/>
      <c r="O12033" s="167"/>
      <c r="P12033" s="142"/>
      <c r="Q12033" s="142"/>
      <c r="R12033" s="142"/>
      <c r="S12033" s="139"/>
    </row>
    <row r="12034" spans="2:19" ht="15.75" customHeight="1" x14ac:dyDescent="0.25">
      <c r="B12034" s="106"/>
      <c r="C12034" s="106"/>
      <c r="D12034" s="139"/>
      <c r="E12034" s="140"/>
      <c r="F12034" s="140"/>
      <c r="G12034" s="140"/>
      <c r="M12034" s="140"/>
      <c r="N12034" s="167"/>
      <c r="O12034" s="167"/>
      <c r="P12034" s="142"/>
      <c r="Q12034" s="142"/>
      <c r="R12034" s="142"/>
      <c r="S12034" s="139"/>
    </row>
    <row r="12035" spans="2:19" ht="15.75" customHeight="1" x14ac:dyDescent="0.25">
      <c r="B12035" s="106"/>
      <c r="C12035" s="106"/>
      <c r="D12035" s="139"/>
      <c r="E12035" s="140"/>
      <c r="F12035" s="140"/>
      <c r="G12035" s="140"/>
      <c r="M12035" s="140"/>
      <c r="N12035" s="167"/>
      <c r="O12035" s="167"/>
      <c r="P12035" s="142"/>
      <c r="Q12035" s="142"/>
      <c r="R12035" s="142"/>
      <c r="S12035" s="139"/>
    </row>
    <row r="12036" spans="2:19" ht="15.75" customHeight="1" x14ac:dyDescent="0.25">
      <c r="B12036" s="106"/>
      <c r="C12036" s="106"/>
      <c r="D12036" s="139"/>
      <c r="E12036" s="140"/>
      <c r="F12036" s="140"/>
      <c r="G12036" s="140"/>
      <c r="M12036" s="140"/>
      <c r="N12036" s="167"/>
      <c r="O12036" s="167"/>
      <c r="P12036" s="142"/>
      <c r="Q12036" s="142"/>
      <c r="R12036" s="142"/>
      <c r="S12036" s="139"/>
    </row>
    <row r="12037" spans="2:19" ht="15.75" customHeight="1" x14ac:dyDescent="0.25">
      <c r="B12037" s="106"/>
      <c r="C12037" s="106"/>
      <c r="D12037" s="139"/>
      <c r="E12037" s="140"/>
      <c r="F12037" s="140"/>
      <c r="G12037" s="140"/>
      <c r="M12037" s="140"/>
      <c r="N12037" s="167"/>
      <c r="O12037" s="167"/>
      <c r="P12037" s="142"/>
      <c r="Q12037" s="142"/>
      <c r="R12037" s="142"/>
      <c r="S12037" s="139"/>
    </row>
    <row r="12038" spans="2:19" ht="15.75" customHeight="1" x14ac:dyDescent="0.25">
      <c r="B12038" s="106"/>
      <c r="C12038" s="106"/>
      <c r="D12038" s="139"/>
      <c r="E12038" s="140"/>
      <c r="F12038" s="140"/>
      <c r="G12038" s="140"/>
      <c r="M12038" s="140"/>
      <c r="N12038" s="167"/>
      <c r="O12038" s="167"/>
      <c r="P12038" s="142"/>
      <c r="Q12038" s="142"/>
      <c r="R12038" s="142"/>
      <c r="S12038" s="139"/>
    </row>
    <row r="12039" spans="2:19" ht="15.75" customHeight="1" x14ac:dyDescent="0.25">
      <c r="B12039" s="106"/>
      <c r="C12039" s="106"/>
      <c r="D12039" s="139"/>
      <c r="E12039" s="140"/>
      <c r="F12039" s="140"/>
      <c r="G12039" s="140"/>
      <c r="M12039" s="140"/>
      <c r="N12039" s="167"/>
      <c r="O12039" s="167"/>
      <c r="P12039" s="142"/>
      <c r="Q12039" s="142"/>
      <c r="R12039" s="142"/>
      <c r="S12039" s="139"/>
    </row>
    <row r="12040" spans="2:19" ht="15.75" customHeight="1" x14ac:dyDescent="0.25">
      <c r="B12040" s="106"/>
      <c r="C12040" s="106"/>
      <c r="D12040" s="139"/>
      <c r="E12040" s="140"/>
      <c r="F12040" s="140"/>
      <c r="G12040" s="140"/>
      <c r="M12040" s="140"/>
      <c r="N12040" s="167"/>
      <c r="O12040" s="167"/>
      <c r="P12040" s="142"/>
      <c r="Q12040" s="142"/>
      <c r="R12040" s="142"/>
      <c r="S12040" s="139"/>
    </row>
    <row r="12041" spans="2:19" ht="15.75" customHeight="1" x14ac:dyDescent="0.25">
      <c r="B12041" s="106"/>
      <c r="C12041" s="106"/>
      <c r="D12041" s="139"/>
      <c r="E12041" s="140"/>
      <c r="F12041" s="140"/>
      <c r="G12041" s="140"/>
      <c r="M12041" s="140"/>
      <c r="N12041" s="167"/>
      <c r="O12041" s="167"/>
      <c r="P12041" s="142"/>
      <c r="Q12041" s="142"/>
      <c r="R12041" s="142"/>
      <c r="S12041" s="139"/>
    </row>
    <row r="12042" spans="2:19" ht="15.75" customHeight="1" x14ac:dyDescent="0.25">
      <c r="B12042" s="106"/>
      <c r="C12042" s="106"/>
      <c r="D12042" s="139"/>
      <c r="E12042" s="140"/>
      <c r="F12042" s="140"/>
      <c r="G12042" s="140"/>
      <c r="M12042" s="140"/>
      <c r="N12042" s="167"/>
      <c r="O12042" s="167"/>
      <c r="P12042" s="142"/>
      <c r="Q12042" s="142"/>
      <c r="R12042" s="142"/>
      <c r="S12042" s="139"/>
    </row>
    <row r="12043" spans="2:19" ht="15.75" customHeight="1" x14ac:dyDescent="0.25">
      <c r="B12043" s="106"/>
      <c r="C12043" s="106"/>
      <c r="D12043" s="139"/>
      <c r="E12043" s="140"/>
      <c r="F12043" s="140"/>
      <c r="G12043" s="140"/>
      <c r="M12043" s="140"/>
      <c r="N12043" s="167"/>
      <c r="O12043" s="167"/>
      <c r="P12043" s="142"/>
      <c r="Q12043" s="142"/>
      <c r="R12043" s="142"/>
      <c r="S12043" s="139"/>
    </row>
    <row r="12044" spans="2:19" ht="15.75" customHeight="1" x14ac:dyDescent="0.25">
      <c r="B12044" s="106"/>
      <c r="C12044" s="106"/>
      <c r="D12044" s="139"/>
      <c r="E12044" s="140"/>
      <c r="F12044" s="140"/>
      <c r="G12044" s="140"/>
      <c r="M12044" s="140"/>
      <c r="N12044" s="167"/>
      <c r="O12044" s="167"/>
      <c r="P12044" s="142"/>
      <c r="Q12044" s="142"/>
      <c r="R12044" s="142"/>
      <c r="S12044" s="139"/>
    </row>
    <row r="12045" spans="2:19" ht="15.75" customHeight="1" x14ac:dyDescent="0.25">
      <c r="B12045" s="106"/>
      <c r="C12045" s="106"/>
      <c r="D12045" s="139"/>
      <c r="E12045" s="140"/>
      <c r="F12045" s="140"/>
      <c r="G12045" s="140"/>
      <c r="M12045" s="140"/>
      <c r="N12045" s="167"/>
      <c r="O12045" s="167"/>
      <c r="P12045" s="142"/>
      <c r="Q12045" s="142"/>
      <c r="R12045" s="142"/>
      <c r="S12045" s="139"/>
    </row>
    <row r="12046" spans="2:19" ht="15.75" customHeight="1" x14ac:dyDescent="0.25">
      <c r="B12046" s="106"/>
      <c r="C12046" s="106"/>
      <c r="D12046" s="139"/>
      <c r="E12046" s="140"/>
      <c r="F12046" s="140"/>
      <c r="G12046" s="140"/>
      <c r="M12046" s="140"/>
      <c r="N12046" s="167"/>
      <c r="O12046" s="167"/>
      <c r="P12046" s="142"/>
      <c r="Q12046" s="142"/>
      <c r="R12046" s="142"/>
      <c r="S12046" s="139"/>
    </row>
    <row r="12047" spans="2:19" ht="15.75" customHeight="1" x14ac:dyDescent="0.25">
      <c r="B12047" s="106"/>
      <c r="C12047" s="106"/>
      <c r="D12047" s="139"/>
      <c r="E12047" s="140"/>
      <c r="F12047" s="140"/>
      <c r="G12047" s="140"/>
      <c r="M12047" s="140"/>
      <c r="N12047" s="167"/>
      <c r="O12047" s="167"/>
      <c r="P12047" s="142"/>
      <c r="Q12047" s="142"/>
      <c r="R12047" s="142"/>
      <c r="S12047" s="139"/>
    </row>
    <row r="12048" spans="2:19" ht="15.75" customHeight="1" x14ac:dyDescent="0.25">
      <c r="B12048" s="106"/>
      <c r="C12048" s="106"/>
      <c r="D12048" s="139"/>
      <c r="E12048" s="140"/>
      <c r="F12048" s="140"/>
      <c r="G12048" s="140"/>
      <c r="M12048" s="140"/>
      <c r="N12048" s="167"/>
      <c r="O12048" s="167"/>
      <c r="P12048" s="142"/>
      <c r="Q12048" s="142"/>
      <c r="R12048" s="142"/>
      <c r="S12048" s="139"/>
    </row>
    <row r="12049" spans="2:19" ht="15.75" customHeight="1" x14ac:dyDescent="0.25">
      <c r="B12049" s="106"/>
      <c r="C12049" s="106"/>
      <c r="D12049" s="139"/>
      <c r="E12049" s="140"/>
      <c r="F12049" s="140"/>
      <c r="G12049" s="140"/>
      <c r="M12049" s="140"/>
      <c r="N12049" s="167"/>
      <c r="O12049" s="167"/>
      <c r="P12049" s="142"/>
      <c r="Q12049" s="142"/>
      <c r="R12049" s="142"/>
      <c r="S12049" s="139"/>
    </row>
    <row r="12050" spans="2:19" ht="15.75" customHeight="1" x14ac:dyDescent="0.25">
      <c r="B12050" s="106"/>
      <c r="C12050" s="106"/>
      <c r="D12050" s="139"/>
      <c r="E12050" s="140"/>
      <c r="F12050" s="140"/>
      <c r="G12050" s="140"/>
      <c r="M12050" s="140"/>
      <c r="N12050" s="167"/>
      <c r="O12050" s="167"/>
      <c r="P12050" s="142"/>
      <c r="Q12050" s="142"/>
      <c r="R12050" s="142"/>
      <c r="S12050" s="139"/>
    </row>
    <row r="12051" spans="2:19" ht="15.75" customHeight="1" x14ac:dyDescent="0.25">
      <c r="B12051" s="106"/>
      <c r="C12051" s="106"/>
      <c r="D12051" s="139"/>
      <c r="E12051" s="140"/>
      <c r="F12051" s="140"/>
      <c r="G12051" s="140"/>
      <c r="M12051" s="140"/>
      <c r="N12051" s="167"/>
      <c r="O12051" s="167"/>
      <c r="P12051" s="142"/>
      <c r="Q12051" s="142"/>
      <c r="R12051" s="142"/>
      <c r="S12051" s="139"/>
    </row>
    <row r="12052" spans="2:19" ht="15.75" customHeight="1" x14ac:dyDescent="0.25">
      <c r="B12052" s="106"/>
      <c r="C12052" s="106"/>
      <c r="D12052" s="139"/>
      <c r="E12052" s="140"/>
      <c r="F12052" s="140"/>
      <c r="G12052" s="140"/>
      <c r="M12052" s="140"/>
      <c r="N12052" s="167"/>
      <c r="O12052" s="167"/>
      <c r="P12052" s="142"/>
      <c r="Q12052" s="142"/>
      <c r="R12052" s="142"/>
      <c r="S12052" s="139"/>
    </row>
    <row r="12053" spans="2:19" ht="15.75" customHeight="1" x14ac:dyDescent="0.25">
      <c r="B12053" s="106"/>
      <c r="C12053" s="106"/>
      <c r="D12053" s="139"/>
      <c r="E12053" s="140"/>
      <c r="F12053" s="140"/>
      <c r="G12053" s="140"/>
      <c r="M12053" s="140"/>
      <c r="N12053" s="167"/>
      <c r="O12053" s="167"/>
      <c r="P12053" s="142"/>
      <c r="Q12053" s="142"/>
      <c r="R12053" s="142"/>
      <c r="S12053" s="139"/>
    </row>
    <row r="12054" spans="2:19" ht="15.75" customHeight="1" x14ac:dyDescent="0.25">
      <c r="B12054" s="106"/>
      <c r="C12054" s="106"/>
      <c r="D12054" s="139"/>
      <c r="E12054" s="140"/>
      <c r="F12054" s="140"/>
      <c r="G12054" s="140"/>
      <c r="M12054" s="140"/>
      <c r="N12054" s="167"/>
      <c r="O12054" s="167"/>
      <c r="P12054" s="142"/>
      <c r="Q12054" s="142"/>
      <c r="R12054" s="142"/>
      <c r="S12054" s="139"/>
    </row>
    <row r="12055" spans="2:19" ht="15.75" customHeight="1" x14ac:dyDescent="0.25">
      <c r="B12055" s="106"/>
      <c r="C12055" s="106"/>
      <c r="D12055" s="139"/>
      <c r="E12055" s="140"/>
      <c r="F12055" s="140"/>
      <c r="G12055" s="140"/>
      <c r="M12055" s="140"/>
      <c r="N12055" s="167"/>
      <c r="O12055" s="167"/>
      <c r="P12055" s="142"/>
      <c r="Q12055" s="142"/>
      <c r="R12055" s="142"/>
      <c r="S12055" s="139"/>
    </row>
    <row r="12056" spans="2:19" ht="15.75" customHeight="1" x14ac:dyDescent="0.25">
      <c r="B12056" s="106"/>
      <c r="C12056" s="106"/>
      <c r="D12056" s="139"/>
      <c r="E12056" s="140"/>
      <c r="F12056" s="140"/>
      <c r="G12056" s="140"/>
      <c r="M12056" s="140"/>
      <c r="N12056" s="167"/>
      <c r="O12056" s="167"/>
      <c r="P12056" s="142"/>
      <c r="Q12056" s="142"/>
      <c r="R12056" s="142"/>
      <c r="S12056" s="139"/>
    </row>
    <row r="12057" spans="2:19" ht="15.75" customHeight="1" x14ac:dyDescent="0.25">
      <c r="B12057" s="106"/>
      <c r="C12057" s="106"/>
      <c r="D12057" s="139"/>
      <c r="E12057" s="140"/>
      <c r="F12057" s="140"/>
      <c r="G12057" s="140"/>
      <c r="M12057" s="140"/>
      <c r="N12057" s="167"/>
      <c r="O12057" s="167"/>
      <c r="P12057" s="142"/>
      <c r="Q12057" s="142"/>
      <c r="R12057" s="142"/>
      <c r="S12057" s="139"/>
    </row>
    <row r="12058" spans="2:19" ht="15.75" customHeight="1" x14ac:dyDescent="0.25">
      <c r="B12058" s="106"/>
      <c r="C12058" s="106"/>
      <c r="D12058" s="139"/>
      <c r="E12058" s="140"/>
      <c r="F12058" s="140"/>
      <c r="G12058" s="140"/>
      <c r="M12058" s="140"/>
      <c r="N12058" s="167"/>
      <c r="O12058" s="167"/>
      <c r="P12058" s="142"/>
      <c r="Q12058" s="142"/>
      <c r="R12058" s="142"/>
      <c r="S12058" s="139"/>
    </row>
    <row r="12059" spans="2:19" ht="15.75" customHeight="1" x14ac:dyDescent="0.25">
      <c r="B12059" s="106"/>
      <c r="C12059" s="106"/>
      <c r="D12059" s="139"/>
      <c r="E12059" s="140"/>
      <c r="F12059" s="140"/>
      <c r="G12059" s="140"/>
      <c r="M12059" s="140"/>
      <c r="N12059" s="167"/>
      <c r="O12059" s="167"/>
      <c r="P12059" s="142"/>
      <c r="Q12059" s="142"/>
      <c r="R12059" s="142"/>
      <c r="S12059" s="139"/>
    </row>
    <row r="12060" spans="2:19" ht="15.75" customHeight="1" x14ac:dyDescent="0.25">
      <c r="B12060" s="106"/>
      <c r="C12060" s="106"/>
      <c r="D12060" s="139"/>
      <c r="E12060" s="140"/>
      <c r="F12060" s="140"/>
      <c r="G12060" s="140"/>
      <c r="M12060" s="140"/>
      <c r="N12060" s="167"/>
      <c r="O12060" s="167"/>
      <c r="P12060" s="142"/>
      <c r="Q12060" s="142"/>
      <c r="R12060" s="142"/>
      <c r="S12060" s="139"/>
    </row>
    <row r="12061" spans="2:19" ht="15.75" customHeight="1" x14ac:dyDescent="0.25">
      <c r="B12061" s="106"/>
      <c r="C12061" s="106"/>
      <c r="D12061" s="139"/>
      <c r="E12061" s="140"/>
      <c r="F12061" s="140"/>
      <c r="G12061" s="140"/>
      <c r="M12061" s="140"/>
      <c r="N12061" s="167"/>
      <c r="O12061" s="167"/>
      <c r="P12061" s="142"/>
      <c r="Q12061" s="142"/>
      <c r="R12061" s="142"/>
      <c r="S12061" s="139"/>
    </row>
    <row r="12062" spans="2:19" ht="15.75" customHeight="1" x14ac:dyDescent="0.25">
      <c r="B12062" s="106"/>
      <c r="C12062" s="106"/>
      <c r="D12062" s="139"/>
      <c r="E12062" s="140"/>
      <c r="F12062" s="140"/>
      <c r="G12062" s="140"/>
      <c r="M12062" s="140"/>
      <c r="N12062" s="167"/>
      <c r="O12062" s="167"/>
      <c r="P12062" s="142"/>
      <c r="Q12062" s="142"/>
      <c r="R12062" s="142"/>
      <c r="S12062" s="139"/>
    </row>
    <row r="12063" spans="2:19" ht="15.75" customHeight="1" x14ac:dyDescent="0.25">
      <c r="B12063" s="106"/>
      <c r="C12063" s="106"/>
      <c r="D12063" s="139"/>
      <c r="E12063" s="140"/>
      <c r="F12063" s="140"/>
      <c r="G12063" s="140"/>
      <c r="M12063" s="140"/>
      <c r="N12063" s="167"/>
      <c r="O12063" s="167"/>
      <c r="P12063" s="142"/>
      <c r="Q12063" s="142"/>
      <c r="R12063" s="142"/>
      <c r="S12063" s="139"/>
    </row>
    <row r="12064" spans="2:19" ht="15.75" customHeight="1" x14ac:dyDescent="0.25">
      <c r="B12064" s="106"/>
      <c r="C12064" s="106"/>
      <c r="D12064" s="139"/>
      <c r="E12064" s="140"/>
      <c r="F12064" s="140"/>
      <c r="G12064" s="140"/>
      <c r="M12064" s="140"/>
      <c r="N12064" s="167"/>
      <c r="O12064" s="167"/>
      <c r="P12064" s="142"/>
      <c r="Q12064" s="142"/>
      <c r="R12064" s="142"/>
      <c r="S12064" s="139"/>
    </row>
    <row r="12065" spans="2:19" ht="15.75" customHeight="1" x14ac:dyDescent="0.25">
      <c r="B12065" s="106"/>
      <c r="C12065" s="106"/>
      <c r="D12065" s="139"/>
      <c r="E12065" s="140"/>
      <c r="F12065" s="140"/>
      <c r="G12065" s="140"/>
      <c r="M12065" s="140"/>
      <c r="N12065" s="167"/>
      <c r="O12065" s="167"/>
      <c r="P12065" s="142"/>
      <c r="Q12065" s="142"/>
      <c r="R12065" s="142"/>
      <c r="S12065" s="139"/>
    </row>
    <row r="12066" spans="2:19" ht="15.75" customHeight="1" x14ac:dyDescent="0.25">
      <c r="B12066" s="106"/>
      <c r="C12066" s="106"/>
      <c r="D12066" s="139"/>
      <c r="E12066" s="140"/>
      <c r="F12066" s="140"/>
      <c r="G12066" s="140"/>
      <c r="M12066" s="140"/>
      <c r="N12066" s="167"/>
      <c r="O12066" s="167"/>
      <c r="P12066" s="142"/>
      <c r="Q12066" s="142"/>
      <c r="R12066" s="142"/>
      <c r="S12066" s="139"/>
    </row>
    <row r="12067" spans="2:19" ht="15.75" customHeight="1" x14ac:dyDescent="0.25">
      <c r="B12067" s="106"/>
      <c r="C12067" s="106"/>
      <c r="D12067" s="139"/>
      <c r="E12067" s="140"/>
      <c r="F12067" s="140"/>
      <c r="G12067" s="140"/>
      <c r="M12067" s="140"/>
      <c r="N12067" s="167"/>
      <c r="O12067" s="167"/>
      <c r="P12067" s="142"/>
      <c r="Q12067" s="142"/>
      <c r="R12067" s="142"/>
      <c r="S12067" s="139"/>
    </row>
    <row r="12068" spans="2:19" ht="15.75" customHeight="1" x14ac:dyDescent="0.25">
      <c r="B12068" s="106"/>
      <c r="C12068" s="106"/>
      <c r="D12068" s="139"/>
      <c r="E12068" s="140"/>
      <c r="F12068" s="140"/>
      <c r="G12068" s="140"/>
      <c r="M12068" s="140"/>
      <c r="N12068" s="167"/>
      <c r="O12068" s="167"/>
      <c r="P12068" s="142"/>
      <c r="Q12068" s="142"/>
      <c r="R12068" s="142"/>
      <c r="S12068" s="139"/>
    </row>
    <row r="12069" spans="2:19" ht="15.75" customHeight="1" x14ac:dyDescent="0.25">
      <c r="B12069" s="106"/>
      <c r="C12069" s="106"/>
      <c r="D12069" s="139"/>
      <c r="E12069" s="140"/>
      <c r="F12069" s="140"/>
      <c r="G12069" s="140"/>
      <c r="M12069" s="140"/>
      <c r="N12069" s="167"/>
      <c r="O12069" s="167"/>
      <c r="P12069" s="142"/>
      <c r="Q12069" s="142"/>
      <c r="R12069" s="142"/>
      <c r="S12069" s="139"/>
    </row>
    <row r="12070" spans="2:19" ht="15.75" customHeight="1" x14ac:dyDescent="0.25">
      <c r="B12070" s="106"/>
      <c r="C12070" s="106"/>
      <c r="D12070" s="139"/>
      <c r="E12070" s="140"/>
      <c r="F12070" s="140"/>
      <c r="G12070" s="140"/>
      <c r="M12070" s="140"/>
      <c r="N12070" s="167"/>
      <c r="O12070" s="167"/>
      <c r="P12070" s="142"/>
      <c r="Q12070" s="142"/>
      <c r="R12070" s="142"/>
      <c r="S12070" s="139"/>
    </row>
    <row r="12071" spans="2:19" ht="15.75" customHeight="1" x14ac:dyDescent="0.25">
      <c r="B12071" s="106"/>
      <c r="C12071" s="106"/>
      <c r="D12071" s="139"/>
      <c r="E12071" s="140"/>
      <c r="F12071" s="140"/>
      <c r="G12071" s="140"/>
      <c r="M12071" s="140"/>
      <c r="N12071" s="167"/>
      <c r="O12071" s="167"/>
      <c r="P12071" s="142"/>
      <c r="Q12071" s="142"/>
      <c r="R12071" s="142"/>
      <c r="S12071" s="139"/>
    </row>
    <row r="12072" spans="2:19" ht="15.75" customHeight="1" x14ac:dyDescent="0.25">
      <c r="B12072" s="106"/>
      <c r="C12072" s="106"/>
      <c r="D12072" s="139"/>
      <c r="E12072" s="140"/>
      <c r="F12072" s="140"/>
      <c r="G12072" s="140"/>
      <c r="M12072" s="140"/>
      <c r="N12072" s="167"/>
      <c r="O12072" s="167"/>
      <c r="P12072" s="142"/>
      <c r="Q12072" s="142"/>
      <c r="R12072" s="142"/>
      <c r="S12072" s="139"/>
    </row>
    <row r="12073" spans="2:19" ht="15.75" customHeight="1" x14ac:dyDescent="0.25">
      <c r="B12073" s="106"/>
      <c r="C12073" s="106"/>
      <c r="D12073" s="139"/>
      <c r="E12073" s="140"/>
      <c r="F12073" s="140"/>
      <c r="G12073" s="140"/>
      <c r="M12073" s="140"/>
      <c r="N12073" s="167"/>
      <c r="O12073" s="167"/>
      <c r="P12073" s="142"/>
      <c r="Q12073" s="142"/>
      <c r="R12073" s="142"/>
      <c r="S12073" s="139"/>
    </row>
    <row r="12074" spans="2:19" ht="15.75" customHeight="1" x14ac:dyDescent="0.25">
      <c r="B12074" s="106"/>
      <c r="C12074" s="106"/>
      <c r="D12074" s="139"/>
      <c r="E12074" s="140"/>
      <c r="F12074" s="140"/>
      <c r="G12074" s="140"/>
      <c r="M12074" s="140"/>
      <c r="N12074" s="167"/>
      <c r="O12074" s="167"/>
      <c r="P12074" s="142"/>
      <c r="Q12074" s="142"/>
      <c r="R12074" s="142"/>
      <c r="S12074" s="139"/>
    </row>
    <row r="12075" spans="2:19" ht="15.75" customHeight="1" x14ac:dyDescent="0.25">
      <c r="B12075" s="106"/>
      <c r="C12075" s="106"/>
      <c r="D12075" s="139"/>
      <c r="E12075" s="140"/>
      <c r="F12075" s="140"/>
      <c r="G12075" s="140"/>
      <c r="M12075" s="140"/>
      <c r="N12075" s="167"/>
      <c r="O12075" s="167"/>
      <c r="P12075" s="142"/>
      <c r="Q12075" s="142"/>
      <c r="R12075" s="142"/>
      <c r="S12075" s="139"/>
    </row>
    <row r="12076" spans="2:19" ht="15.75" customHeight="1" x14ac:dyDescent="0.25">
      <c r="B12076" s="106"/>
      <c r="C12076" s="106"/>
      <c r="D12076" s="139"/>
      <c r="E12076" s="140"/>
      <c r="F12076" s="140"/>
      <c r="G12076" s="140"/>
      <c r="M12076" s="140"/>
      <c r="N12076" s="167"/>
      <c r="O12076" s="167"/>
      <c r="P12076" s="142"/>
      <c r="Q12076" s="142"/>
      <c r="R12076" s="142"/>
      <c r="S12076" s="139"/>
    </row>
    <row r="12077" spans="2:19" ht="15.75" customHeight="1" x14ac:dyDescent="0.25">
      <c r="B12077" s="106"/>
      <c r="C12077" s="106"/>
      <c r="D12077" s="139"/>
      <c r="E12077" s="140"/>
      <c r="F12077" s="140"/>
      <c r="G12077" s="140"/>
      <c r="M12077" s="140"/>
      <c r="N12077" s="167"/>
      <c r="O12077" s="167"/>
      <c r="P12077" s="142"/>
      <c r="Q12077" s="142"/>
      <c r="R12077" s="142"/>
      <c r="S12077" s="139"/>
    </row>
    <row r="12078" spans="2:19" ht="15.75" customHeight="1" x14ac:dyDescent="0.25">
      <c r="B12078" s="106"/>
      <c r="C12078" s="106"/>
      <c r="D12078" s="139"/>
      <c r="E12078" s="140"/>
      <c r="F12078" s="140"/>
      <c r="G12078" s="140"/>
      <c r="M12078" s="140"/>
      <c r="N12078" s="167"/>
      <c r="O12078" s="167"/>
      <c r="P12078" s="142"/>
      <c r="Q12078" s="142"/>
      <c r="R12078" s="142"/>
      <c r="S12078" s="139"/>
    </row>
    <row r="12079" spans="2:19" ht="15.75" customHeight="1" x14ac:dyDescent="0.25">
      <c r="B12079" s="106"/>
      <c r="C12079" s="106"/>
      <c r="D12079" s="139"/>
      <c r="E12079" s="140"/>
      <c r="F12079" s="140"/>
      <c r="G12079" s="140"/>
      <c r="M12079" s="140"/>
      <c r="N12079" s="167"/>
      <c r="O12079" s="167"/>
      <c r="P12079" s="142"/>
      <c r="Q12079" s="142"/>
      <c r="R12079" s="142"/>
      <c r="S12079" s="139"/>
    </row>
    <row r="12080" spans="2:19" ht="15.75" customHeight="1" x14ac:dyDescent="0.25">
      <c r="B12080" s="106"/>
      <c r="C12080" s="106"/>
      <c r="D12080" s="139"/>
      <c r="E12080" s="140"/>
      <c r="F12080" s="140"/>
      <c r="G12080" s="140"/>
      <c r="M12080" s="140"/>
      <c r="N12080" s="167"/>
      <c r="O12080" s="167"/>
      <c r="P12080" s="142"/>
      <c r="Q12080" s="142"/>
      <c r="R12080" s="142"/>
      <c r="S12080" s="139"/>
    </row>
    <row r="12081" spans="2:19" ht="15.75" customHeight="1" x14ac:dyDescent="0.25">
      <c r="B12081" s="106"/>
      <c r="C12081" s="106"/>
      <c r="D12081" s="139"/>
      <c r="E12081" s="140"/>
      <c r="F12081" s="140"/>
      <c r="G12081" s="140"/>
      <c r="M12081" s="140"/>
      <c r="N12081" s="167"/>
      <c r="O12081" s="167"/>
      <c r="P12081" s="142"/>
      <c r="Q12081" s="142"/>
      <c r="R12081" s="142"/>
      <c r="S12081" s="139"/>
    </row>
    <row r="12082" spans="2:19" ht="15.75" customHeight="1" x14ac:dyDescent="0.25">
      <c r="B12082" s="106"/>
      <c r="C12082" s="106"/>
      <c r="D12082" s="139"/>
      <c r="E12082" s="140"/>
      <c r="F12082" s="140"/>
      <c r="G12082" s="140"/>
      <c r="M12082" s="140"/>
      <c r="N12082" s="167"/>
      <c r="O12082" s="167"/>
      <c r="P12082" s="142"/>
      <c r="Q12082" s="142"/>
      <c r="R12082" s="142"/>
      <c r="S12082" s="139"/>
    </row>
    <row r="12083" spans="2:19" ht="15.75" customHeight="1" x14ac:dyDescent="0.25">
      <c r="B12083" s="106"/>
      <c r="C12083" s="106"/>
      <c r="D12083" s="139"/>
      <c r="E12083" s="140"/>
      <c r="F12083" s="140"/>
      <c r="G12083" s="140"/>
      <c r="M12083" s="140"/>
      <c r="N12083" s="167"/>
      <c r="O12083" s="167"/>
      <c r="P12083" s="142"/>
      <c r="Q12083" s="142"/>
      <c r="R12083" s="142"/>
      <c r="S12083" s="139"/>
    </row>
    <row r="12084" spans="2:19" ht="15.75" customHeight="1" x14ac:dyDescent="0.25">
      <c r="B12084" s="106"/>
      <c r="C12084" s="106"/>
      <c r="D12084" s="139"/>
      <c r="E12084" s="140"/>
      <c r="F12084" s="140"/>
      <c r="G12084" s="140"/>
      <c r="M12084" s="140"/>
      <c r="N12084" s="167"/>
      <c r="O12084" s="167"/>
      <c r="P12084" s="142"/>
      <c r="Q12084" s="142"/>
      <c r="R12084" s="142"/>
      <c r="S12084" s="139"/>
    </row>
    <row r="12085" spans="2:19" ht="15.75" customHeight="1" x14ac:dyDescent="0.25">
      <c r="B12085" s="106"/>
      <c r="C12085" s="106"/>
      <c r="D12085" s="139"/>
      <c r="E12085" s="140"/>
      <c r="F12085" s="140"/>
      <c r="G12085" s="140"/>
      <c r="M12085" s="140"/>
      <c r="N12085" s="167"/>
      <c r="O12085" s="167"/>
      <c r="P12085" s="142"/>
      <c r="Q12085" s="142"/>
      <c r="R12085" s="142"/>
      <c r="S12085" s="139"/>
    </row>
    <row r="12086" spans="2:19" ht="15.75" customHeight="1" x14ac:dyDescent="0.25">
      <c r="B12086" s="106"/>
      <c r="C12086" s="106"/>
      <c r="D12086" s="139"/>
      <c r="E12086" s="140"/>
      <c r="F12086" s="140"/>
      <c r="G12086" s="140"/>
      <c r="M12086" s="140"/>
      <c r="N12086" s="167"/>
      <c r="O12086" s="167"/>
      <c r="P12086" s="142"/>
      <c r="Q12086" s="142"/>
      <c r="R12086" s="142"/>
      <c r="S12086" s="139"/>
    </row>
    <row r="12087" spans="2:19" ht="15.75" customHeight="1" x14ac:dyDescent="0.25">
      <c r="B12087" s="106"/>
      <c r="C12087" s="106"/>
      <c r="D12087" s="139"/>
      <c r="E12087" s="140"/>
      <c r="F12087" s="140"/>
      <c r="G12087" s="140"/>
      <c r="M12087" s="140"/>
      <c r="N12087" s="167"/>
      <c r="O12087" s="167"/>
      <c r="P12087" s="142"/>
      <c r="Q12087" s="142"/>
      <c r="R12087" s="142"/>
      <c r="S12087" s="139"/>
    </row>
    <row r="12088" spans="2:19" ht="15.75" customHeight="1" x14ac:dyDescent="0.25">
      <c r="B12088" s="106"/>
      <c r="C12088" s="106"/>
      <c r="D12088" s="139"/>
      <c r="E12088" s="140"/>
      <c r="F12088" s="140"/>
      <c r="G12088" s="140"/>
      <c r="M12088" s="140"/>
      <c r="N12088" s="167"/>
      <c r="O12088" s="167"/>
      <c r="P12088" s="142"/>
      <c r="Q12088" s="142"/>
      <c r="R12088" s="142"/>
      <c r="S12088" s="139"/>
    </row>
    <row r="12089" spans="2:19" ht="15.75" customHeight="1" x14ac:dyDescent="0.25">
      <c r="B12089" s="106"/>
      <c r="C12089" s="106"/>
      <c r="D12089" s="139"/>
      <c r="E12089" s="140"/>
      <c r="F12089" s="140"/>
      <c r="G12089" s="140"/>
      <c r="M12089" s="140"/>
      <c r="N12089" s="167"/>
      <c r="O12089" s="167"/>
      <c r="P12089" s="142"/>
      <c r="Q12089" s="142"/>
      <c r="R12089" s="142"/>
      <c r="S12089" s="139"/>
    </row>
    <row r="12090" spans="2:19" ht="15.75" customHeight="1" x14ac:dyDescent="0.25">
      <c r="B12090" s="106"/>
      <c r="C12090" s="106"/>
      <c r="D12090" s="139"/>
      <c r="E12090" s="140"/>
      <c r="F12090" s="140"/>
      <c r="G12090" s="140"/>
      <c r="M12090" s="140"/>
      <c r="N12090" s="167"/>
      <c r="O12090" s="167"/>
      <c r="P12090" s="142"/>
      <c r="Q12090" s="142"/>
      <c r="R12090" s="142"/>
      <c r="S12090" s="139"/>
    </row>
    <row r="12091" spans="2:19" ht="15.75" customHeight="1" x14ac:dyDescent="0.25">
      <c r="B12091" s="106"/>
      <c r="C12091" s="106"/>
      <c r="D12091" s="139"/>
      <c r="E12091" s="140"/>
      <c r="F12091" s="140"/>
      <c r="G12091" s="140"/>
      <c r="M12091" s="140"/>
      <c r="N12091" s="167"/>
      <c r="O12091" s="167"/>
      <c r="P12091" s="142"/>
      <c r="Q12091" s="142"/>
      <c r="R12091" s="142"/>
      <c r="S12091" s="139"/>
    </row>
    <row r="12092" spans="2:19" ht="15.75" customHeight="1" x14ac:dyDescent="0.25">
      <c r="B12092" s="106"/>
      <c r="C12092" s="106"/>
      <c r="D12092" s="139"/>
      <c r="E12092" s="140"/>
      <c r="F12092" s="140"/>
      <c r="G12092" s="140"/>
      <c r="M12092" s="140"/>
      <c r="N12092" s="167"/>
      <c r="O12092" s="167"/>
      <c r="P12092" s="142"/>
      <c r="Q12092" s="142"/>
      <c r="R12092" s="142"/>
      <c r="S12092" s="139"/>
    </row>
    <row r="12093" spans="2:19" ht="15.75" customHeight="1" x14ac:dyDescent="0.25">
      <c r="B12093" s="106"/>
      <c r="C12093" s="106"/>
      <c r="D12093" s="139"/>
      <c r="E12093" s="140"/>
      <c r="F12093" s="140"/>
      <c r="G12093" s="140"/>
      <c r="M12093" s="140"/>
      <c r="N12093" s="167"/>
      <c r="O12093" s="167"/>
      <c r="P12093" s="142"/>
      <c r="Q12093" s="142"/>
      <c r="R12093" s="142"/>
      <c r="S12093" s="139"/>
    </row>
    <row r="12094" spans="2:19" ht="15.75" customHeight="1" x14ac:dyDescent="0.25">
      <c r="B12094" s="106"/>
      <c r="C12094" s="106"/>
      <c r="D12094" s="139"/>
      <c r="E12094" s="140"/>
      <c r="F12094" s="140"/>
      <c r="G12094" s="140"/>
      <c r="M12094" s="140"/>
      <c r="N12094" s="167"/>
      <c r="O12094" s="167"/>
      <c r="P12094" s="142"/>
      <c r="Q12094" s="142"/>
      <c r="R12094" s="142"/>
      <c r="S12094" s="139"/>
    </row>
    <row r="12095" spans="2:19" ht="15.75" customHeight="1" x14ac:dyDescent="0.25">
      <c r="B12095" s="106"/>
      <c r="C12095" s="106"/>
      <c r="D12095" s="139"/>
      <c r="E12095" s="140"/>
      <c r="F12095" s="140"/>
      <c r="G12095" s="140"/>
      <c r="M12095" s="140"/>
      <c r="N12095" s="167"/>
      <c r="O12095" s="167"/>
      <c r="P12095" s="142"/>
      <c r="Q12095" s="142"/>
      <c r="R12095" s="142"/>
      <c r="S12095" s="139"/>
    </row>
    <row r="12096" spans="2:19" ht="15.75" customHeight="1" x14ac:dyDescent="0.25">
      <c r="B12096" s="106"/>
      <c r="C12096" s="106"/>
      <c r="D12096" s="139"/>
      <c r="E12096" s="140"/>
      <c r="F12096" s="140"/>
      <c r="G12096" s="140"/>
      <c r="M12096" s="140"/>
      <c r="N12096" s="167"/>
      <c r="O12096" s="167"/>
      <c r="P12096" s="142"/>
      <c r="Q12096" s="142"/>
      <c r="R12096" s="142"/>
      <c r="S12096" s="139"/>
    </row>
    <row r="12097" spans="2:19" ht="15.75" customHeight="1" x14ac:dyDescent="0.25">
      <c r="B12097" s="106"/>
      <c r="C12097" s="106"/>
      <c r="D12097" s="139"/>
      <c r="E12097" s="140"/>
      <c r="F12097" s="140"/>
      <c r="G12097" s="140"/>
      <c r="M12097" s="140"/>
      <c r="N12097" s="167"/>
      <c r="O12097" s="167"/>
      <c r="P12097" s="142"/>
      <c r="Q12097" s="142"/>
      <c r="R12097" s="142"/>
      <c r="S12097" s="139"/>
    </row>
    <row r="12098" spans="2:19" ht="15.75" customHeight="1" x14ac:dyDescent="0.25">
      <c r="B12098" s="106"/>
      <c r="C12098" s="106"/>
      <c r="D12098" s="139"/>
      <c r="E12098" s="140"/>
      <c r="F12098" s="140"/>
      <c r="G12098" s="140"/>
      <c r="M12098" s="140"/>
      <c r="N12098" s="167"/>
      <c r="O12098" s="167"/>
      <c r="P12098" s="142"/>
      <c r="Q12098" s="142"/>
      <c r="R12098" s="142"/>
      <c r="S12098" s="139"/>
    </row>
    <row r="12099" spans="2:19" ht="15.75" customHeight="1" x14ac:dyDescent="0.25">
      <c r="B12099" s="106"/>
      <c r="C12099" s="106"/>
      <c r="D12099" s="139"/>
      <c r="E12099" s="140"/>
      <c r="F12099" s="140"/>
      <c r="G12099" s="140"/>
      <c r="M12099" s="140"/>
      <c r="N12099" s="167"/>
      <c r="O12099" s="167"/>
      <c r="P12099" s="142"/>
      <c r="Q12099" s="142"/>
      <c r="R12099" s="142"/>
      <c r="S12099" s="139"/>
    </row>
    <row r="12100" spans="2:19" ht="15.75" customHeight="1" x14ac:dyDescent="0.25">
      <c r="B12100" s="106"/>
      <c r="C12100" s="106"/>
      <c r="D12100" s="139"/>
      <c r="E12100" s="140"/>
      <c r="F12100" s="140"/>
      <c r="G12100" s="140"/>
      <c r="M12100" s="140"/>
      <c r="N12100" s="167"/>
      <c r="O12100" s="167"/>
      <c r="P12100" s="142"/>
      <c r="Q12100" s="142"/>
      <c r="R12100" s="142"/>
      <c r="S12100" s="139"/>
    </row>
    <row r="12101" spans="2:19" ht="15.75" customHeight="1" x14ac:dyDescent="0.25">
      <c r="B12101" s="106"/>
      <c r="C12101" s="106"/>
      <c r="D12101" s="139"/>
      <c r="E12101" s="140"/>
      <c r="F12101" s="140"/>
      <c r="G12101" s="140"/>
      <c r="M12101" s="140"/>
      <c r="N12101" s="167"/>
      <c r="O12101" s="167"/>
      <c r="P12101" s="142"/>
      <c r="Q12101" s="142"/>
      <c r="R12101" s="142"/>
      <c r="S12101" s="139"/>
    </row>
    <row r="12102" spans="2:19" ht="15.75" customHeight="1" x14ac:dyDescent="0.25">
      <c r="B12102" s="106"/>
      <c r="C12102" s="106"/>
      <c r="D12102" s="139"/>
      <c r="E12102" s="140"/>
      <c r="F12102" s="140"/>
      <c r="G12102" s="140"/>
      <c r="M12102" s="140"/>
      <c r="N12102" s="167"/>
      <c r="O12102" s="167"/>
      <c r="P12102" s="142"/>
      <c r="Q12102" s="142"/>
      <c r="R12102" s="142"/>
      <c r="S12102" s="139"/>
    </row>
    <row r="12103" spans="2:19" ht="15.75" customHeight="1" x14ac:dyDescent="0.25">
      <c r="B12103" s="106"/>
      <c r="C12103" s="106"/>
      <c r="D12103" s="139"/>
      <c r="E12103" s="140"/>
      <c r="F12103" s="140"/>
      <c r="G12103" s="140"/>
      <c r="M12103" s="140"/>
      <c r="N12103" s="167"/>
      <c r="O12103" s="167"/>
      <c r="P12103" s="142"/>
      <c r="Q12103" s="142"/>
      <c r="R12103" s="142"/>
      <c r="S12103" s="139"/>
    </row>
    <row r="12104" spans="2:19" ht="15.75" customHeight="1" x14ac:dyDescent="0.25">
      <c r="B12104" s="106"/>
      <c r="C12104" s="106"/>
      <c r="D12104" s="139"/>
      <c r="E12104" s="140"/>
      <c r="F12104" s="140"/>
      <c r="G12104" s="140"/>
      <c r="M12104" s="140"/>
      <c r="N12104" s="167"/>
      <c r="O12104" s="167"/>
      <c r="P12104" s="142"/>
      <c r="Q12104" s="142"/>
      <c r="R12104" s="142"/>
      <c r="S12104" s="139"/>
    </row>
    <row r="12105" spans="2:19" ht="15.75" customHeight="1" x14ac:dyDescent="0.25">
      <c r="B12105" s="106"/>
      <c r="C12105" s="106"/>
      <c r="D12105" s="139"/>
      <c r="E12105" s="140"/>
      <c r="F12105" s="140"/>
      <c r="G12105" s="140"/>
      <c r="M12105" s="140"/>
      <c r="N12105" s="167"/>
      <c r="O12105" s="167"/>
      <c r="P12105" s="142"/>
      <c r="Q12105" s="142"/>
      <c r="R12105" s="142"/>
      <c r="S12105" s="139"/>
    </row>
    <row r="12106" spans="2:19" ht="15.75" customHeight="1" x14ac:dyDescent="0.25">
      <c r="B12106" s="106"/>
      <c r="C12106" s="106"/>
      <c r="D12106" s="139"/>
      <c r="E12106" s="140"/>
      <c r="F12106" s="140"/>
      <c r="G12106" s="140"/>
      <c r="M12106" s="140"/>
      <c r="N12106" s="167"/>
      <c r="O12106" s="167"/>
      <c r="P12106" s="142"/>
      <c r="Q12106" s="142"/>
      <c r="R12106" s="142"/>
      <c r="S12106" s="139"/>
    </row>
    <row r="12107" spans="2:19" ht="15.75" customHeight="1" x14ac:dyDescent="0.25">
      <c r="B12107" s="106"/>
      <c r="C12107" s="106"/>
      <c r="D12107" s="139"/>
      <c r="E12107" s="140"/>
      <c r="F12107" s="140"/>
      <c r="G12107" s="140"/>
      <c r="M12107" s="140"/>
      <c r="N12107" s="167"/>
      <c r="O12107" s="167"/>
      <c r="P12107" s="142"/>
      <c r="Q12107" s="142"/>
      <c r="R12107" s="142"/>
      <c r="S12107" s="139"/>
    </row>
    <row r="12108" spans="2:19" ht="15.75" customHeight="1" x14ac:dyDescent="0.25">
      <c r="B12108" s="106"/>
      <c r="C12108" s="106"/>
      <c r="D12108" s="139"/>
      <c r="E12108" s="140"/>
      <c r="F12108" s="140"/>
      <c r="G12108" s="140"/>
      <c r="M12108" s="140"/>
      <c r="N12108" s="167"/>
      <c r="O12108" s="167"/>
      <c r="P12108" s="142"/>
      <c r="Q12108" s="142"/>
      <c r="R12108" s="142"/>
      <c r="S12108" s="139"/>
    </row>
    <row r="12109" spans="2:19" ht="15.75" customHeight="1" x14ac:dyDescent="0.25">
      <c r="B12109" s="106"/>
      <c r="C12109" s="106"/>
      <c r="D12109" s="139"/>
      <c r="E12109" s="140"/>
      <c r="F12109" s="140"/>
      <c r="G12109" s="140"/>
      <c r="M12109" s="140"/>
      <c r="N12109" s="167"/>
      <c r="O12109" s="167"/>
      <c r="P12109" s="142"/>
      <c r="Q12109" s="142"/>
      <c r="R12109" s="142"/>
      <c r="S12109" s="139"/>
    </row>
    <row r="12110" spans="2:19" ht="15.75" customHeight="1" x14ac:dyDescent="0.25">
      <c r="B12110" s="106"/>
      <c r="C12110" s="106"/>
      <c r="D12110" s="139"/>
      <c r="E12110" s="140"/>
      <c r="F12110" s="140"/>
      <c r="G12110" s="140"/>
      <c r="M12110" s="140"/>
      <c r="N12110" s="167"/>
      <c r="O12110" s="167"/>
      <c r="P12110" s="142"/>
      <c r="Q12110" s="142"/>
      <c r="R12110" s="142"/>
      <c r="S12110" s="139"/>
    </row>
    <row r="12111" spans="2:19" ht="15.75" customHeight="1" x14ac:dyDescent="0.25">
      <c r="B12111" s="106"/>
      <c r="C12111" s="106"/>
      <c r="D12111" s="139"/>
      <c r="E12111" s="140"/>
      <c r="F12111" s="140"/>
      <c r="G12111" s="140"/>
      <c r="M12111" s="140"/>
      <c r="N12111" s="167"/>
      <c r="O12111" s="167"/>
      <c r="P12111" s="142"/>
      <c r="Q12111" s="142"/>
      <c r="R12111" s="142"/>
      <c r="S12111" s="139"/>
    </row>
    <row r="12112" spans="2:19" ht="15.75" customHeight="1" x14ac:dyDescent="0.25">
      <c r="B12112" s="106"/>
      <c r="C12112" s="106"/>
      <c r="D12112" s="139"/>
      <c r="E12112" s="140"/>
      <c r="F12112" s="140"/>
      <c r="G12112" s="140"/>
      <c r="M12112" s="140"/>
      <c r="N12112" s="167"/>
      <c r="O12112" s="167"/>
      <c r="P12112" s="142"/>
      <c r="Q12112" s="142"/>
      <c r="R12112" s="142"/>
      <c r="S12112" s="139"/>
    </row>
    <row r="12113" spans="2:19" ht="15.75" customHeight="1" x14ac:dyDescent="0.25">
      <c r="B12113" s="106"/>
      <c r="C12113" s="106"/>
      <c r="D12113" s="139"/>
      <c r="E12113" s="140"/>
      <c r="F12113" s="140"/>
      <c r="G12113" s="140"/>
      <c r="M12113" s="140"/>
      <c r="N12113" s="167"/>
      <c r="O12113" s="167"/>
      <c r="P12113" s="142"/>
      <c r="Q12113" s="142"/>
      <c r="R12113" s="142"/>
      <c r="S12113" s="139"/>
    </row>
    <row r="12114" spans="2:19" ht="15.75" customHeight="1" x14ac:dyDescent="0.25">
      <c r="B12114" s="106"/>
      <c r="C12114" s="106"/>
      <c r="D12114" s="139"/>
      <c r="E12114" s="140"/>
      <c r="F12114" s="140"/>
      <c r="G12114" s="140"/>
      <c r="M12114" s="140"/>
      <c r="N12114" s="167"/>
      <c r="O12114" s="167"/>
      <c r="P12114" s="142"/>
      <c r="Q12114" s="142"/>
      <c r="R12114" s="142"/>
      <c r="S12114" s="139"/>
    </row>
    <row r="12115" spans="2:19" ht="15.75" customHeight="1" x14ac:dyDescent="0.25">
      <c r="B12115" s="106"/>
      <c r="C12115" s="106"/>
      <c r="D12115" s="139"/>
      <c r="E12115" s="140"/>
      <c r="F12115" s="140"/>
      <c r="G12115" s="140"/>
      <c r="M12115" s="140"/>
      <c r="N12115" s="167"/>
      <c r="O12115" s="167"/>
      <c r="P12115" s="142"/>
      <c r="Q12115" s="142"/>
      <c r="R12115" s="142"/>
      <c r="S12115" s="139"/>
    </row>
    <row r="12116" spans="2:19" ht="15.75" customHeight="1" x14ac:dyDescent="0.25">
      <c r="B12116" s="106"/>
      <c r="C12116" s="106"/>
      <c r="D12116" s="139"/>
      <c r="E12116" s="140"/>
      <c r="F12116" s="140"/>
      <c r="G12116" s="140"/>
      <c r="M12116" s="140"/>
      <c r="N12116" s="167"/>
      <c r="O12116" s="167"/>
      <c r="P12116" s="142"/>
      <c r="Q12116" s="142"/>
      <c r="R12116" s="142"/>
      <c r="S12116" s="139"/>
    </row>
    <row r="12117" spans="2:19" ht="15.75" customHeight="1" x14ac:dyDescent="0.25">
      <c r="B12117" s="106"/>
      <c r="C12117" s="106"/>
      <c r="D12117" s="139"/>
      <c r="E12117" s="140"/>
      <c r="F12117" s="140"/>
      <c r="G12117" s="140"/>
      <c r="M12117" s="140"/>
      <c r="N12117" s="167"/>
      <c r="O12117" s="167"/>
      <c r="P12117" s="142"/>
      <c r="Q12117" s="142"/>
      <c r="R12117" s="142"/>
      <c r="S12117" s="139"/>
    </row>
    <row r="12118" spans="2:19" ht="15.75" customHeight="1" x14ac:dyDescent="0.25">
      <c r="B12118" s="106"/>
      <c r="C12118" s="106"/>
      <c r="D12118" s="139"/>
      <c r="E12118" s="140"/>
      <c r="F12118" s="140"/>
      <c r="G12118" s="140"/>
      <c r="M12118" s="140"/>
      <c r="N12118" s="167"/>
      <c r="O12118" s="167"/>
      <c r="P12118" s="142"/>
      <c r="Q12118" s="142"/>
      <c r="R12118" s="142"/>
      <c r="S12118" s="139"/>
    </row>
    <row r="12119" spans="2:19" ht="15.75" customHeight="1" x14ac:dyDescent="0.25">
      <c r="B12119" s="106"/>
      <c r="C12119" s="106"/>
      <c r="D12119" s="139"/>
      <c r="E12119" s="140"/>
      <c r="F12119" s="140"/>
      <c r="G12119" s="140"/>
      <c r="M12119" s="140"/>
      <c r="N12119" s="167"/>
      <c r="O12119" s="167"/>
      <c r="P12119" s="142"/>
      <c r="Q12119" s="142"/>
      <c r="R12119" s="142"/>
      <c r="S12119" s="139"/>
    </row>
    <row r="12120" spans="2:19" ht="15.75" customHeight="1" x14ac:dyDescent="0.25">
      <c r="B12120" s="106"/>
      <c r="C12120" s="106"/>
      <c r="D12120" s="139"/>
      <c r="E12120" s="140"/>
      <c r="F12120" s="140"/>
      <c r="G12120" s="140"/>
      <c r="M12120" s="140"/>
      <c r="N12120" s="167"/>
      <c r="O12120" s="167"/>
      <c r="P12120" s="142"/>
      <c r="Q12120" s="142"/>
      <c r="R12120" s="142"/>
      <c r="S12120" s="139"/>
    </row>
    <row r="12121" spans="2:19" ht="15.75" customHeight="1" x14ac:dyDescent="0.25">
      <c r="B12121" s="106"/>
      <c r="C12121" s="106"/>
      <c r="D12121" s="139"/>
      <c r="E12121" s="140"/>
      <c r="F12121" s="140"/>
      <c r="G12121" s="140"/>
      <c r="M12121" s="140"/>
      <c r="N12121" s="167"/>
      <c r="O12121" s="167"/>
      <c r="P12121" s="142"/>
      <c r="Q12121" s="142"/>
      <c r="R12121" s="142"/>
      <c r="S12121" s="139"/>
    </row>
    <row r="12122" spans="2:19" ht="15.75" customHeight="1" x14ac:dyDescent="0.25">
      <c r="B12122" s="106"/>
      <c r="C12122" s="106"/>
      <c r="D12122" s="139"/>
      <c r="E12122" s="140"/>
      <c r="F12122" s="140"/>
      <c r="G12122" s="140"/>
      <c r="M12122" s="140"/>
      <c r="N12122" s="167"/>
      <c r="O12122" s="167"/>
      <c r="P12122" s="142"/>
      <c r="Q12122" s="142"/>
      <c r="R12122" s="142"/>
      <c r="S12122" s="139"/>
    </row>
    <row r="12123" spans="2:19" ht="15.75" customHeight="1" x14ac:dyDescent="0.25">
      <c r="B12123" s="106"/>
      <c r="C12123" s="106"/>
      <c r="D12123" s="139"/>
      <c r="E12123" s="140"/>
      <c r="F12123" s="140"/>
      <c r="G12123" s="140"/>
      <c r="M12123" s="140"/>
      <c r="N12123" s="167"/>
      <c r="O12123" s="167"/>
      <c r="P12123" s="142"/>
      <c r="Q12123" s="142"/>
      <c r="R12123" s="142"/>
      <c r="S12123" s="139"/>
    </row>
    <row r="12124" spans="2:19" ht="15.75" customHeight="1" x14ac:dyDescent="0.25">
      <c r="B12124" s="106"/>
      <c r="C12124" s="106"/>
      <c r="D12124" s="139"/>
      <c r="E12124" s="140"/>
      <c r="F12124" s="140"/>
      <c r="G12124" s="140"/>
      <c r="M12124" s="140"/>
      <c r="N12124" s="167"/>
      <c r="O12124" s="167"/>
      <c r="P12124" s="142"/>
      <c r="Q12124" s="142"/>
      <c r="R12124" s="142"/>
      <c r="S12124" s="139"/>
    </row>
    <row r="12125" spans="2:19" ht="15.75" customHeight="1" x14ac:dyDescent="0.25">
      <c r="B12125" s="106"/>
      <c r="C12125" s="106"/>
      <c r="D12125" s="139"/>
      <c r="E12125" s="140"/>
      <c r="F12125" s="140"/>
      <c r="G12125" s="140"/>
      <c r="M12125" s="140"/>
      <c r="N12125" s="167"/>
      <c r="O12125" s="167"/>
      <c r="P12125" s="142"/>
      <c r="Q12125" s="142"/>
      <c r="R12125" s="142"/>
      <c r="S12125" s="139"/>
    </row>
    <row r="12126" spans="2:19" ht="15.75" customHeight="1" x14ac:dyDescent="0.25">
      <c r="B12126" s="106"/>
      <c r="C12126" s="106"/>
      <c r="D12126" s="139"/>
      <c r="E12126" s="140"/>
      <c r="F12126" s="140"/>
      <c r="G12126" s="140"/>
      <c r="M12126" s="140"/>
      <c r="N12126" s="167"/>
      <c r="O12126" s="167"/>
      <c r="P12126" s="142"/>
      <c r="Q12126" s="142"/>
      <c r="R12126" s="142"/>
      <c r="S12126" s="139"/>
    </row>
    <row r="12127" spans="2:19" ht="15.75" customHeight="1" x14ac:dyDescent="0.25">
      <c r="B12127" s="106"/>
      <c r="C12127" s="106"/>
      <c r="D12127" s="139"/>
      <c r="E12127" s="140"/>
      <c r="F12127" s="140"/>
      <c r="G12127" s="140"/>
      <c r="M12127" s="140"/>
      <c r="N12127" s="167"/>
      <c r="O12127" s="167"/>
      <c r="P12127" s="142"/>
      <c r="Q12127" s="142"/>
      <c r="R12127" s="142"/>
      <c r="S12127" s="139"/>
    </row>
    <row r="12128" spans="2:19" ht="15.75" customHeight="1" x14ac:dyDescent="0.25">
      <c r="B12128" s="106"/>
      <c r="C12128" s="106"/>
      <c r="D12128" s="139"/>
      <c r="E12128" s="140"/>
      <c r="F12128" s="140"/>
      <c r="G12128" s="140"/>
      <c r="M12128" s="140"/>
      <c r="N12128" s="167"/>
      <c r="O12128" s="167"/>
      <c r="P12128" s="142"/>
      <c r="Q12128" s="142"/>
      <c r="R12128" s="142"/>
      <c r="S12128" s="139"/>
    </row>
    <row r="12129" spans="2:19" ht="15.75" customHeight="1" x14ac:dyDescent="0.25">
      <c r="B12129" s="106"/>
      <c r="C12129" s="106"/>
      <c r="D12129" s="139"/>
      <c r="E12129" s="140"/>
      <c r="F12129" s="140"/>
      <c r="G12129" s="140"/>
      <c r="M12129" s="140"/>
      <c r="N12129" s="167"/>
      <c r="O12129" s="167"/>
      <c r="P12129" s="142"/>
      <c r="Q12129" s="142"/>
      <c r="R12129" s="142"/>
      <c r="S12129" s="139"/>
    </row>
    <row r="12130" spans="2:19" ht="15.75" customHeight="1" x14ac:dyDescent="0.25">
      <c r="B12130" s="106"/>
      <c r="C12130" s="106"/>
      <c r="D12130" s="139"/>
      <c r="E12130" s="140"/>
      <c r="F12130" s="140"/>
      <c r="G12130" s="140"/>
      <c r="M12130" s="140"/>
      <c r="N12130" s="167"/>
      <c r="O12130" s="167"/>
      <c r="P12130" s="142"/>
      <c r="Q12130" s="142"/>
      <c r="R12130" s="142"/>
      <c r="S12130" s="139"/>
    </row>
    <row r="12131" spans="2:19" ht="15.75" customHeight="1" x14ac:dyDescent="0.25">
      <c r="B12131" s="106"/>
      <c r="C12131" s="106"/>
      <c r="D12131" s="139"/>
      <c r="E12131" s="140"/>
      <c r="F12131" s="140"/>
      <c r="G12131" s="140"/>
      <c r="M12131" s="140"/>
      <c r="N12131" s="167"/>
      <c r="O12131" s="167"/>
      <c r="P12131" s="142"/>
      <c r="Q12131" s="142"/>
      <c r="R12131" s="142"/>
      <c r="S12131" s="139"/>
    </row>
    <row r="12132" spans="2:19" ht="15.75" customHeight="1" x14ac:dyDescent="0.25">
      <c r="B12132" s="106"/>
      <c r="C12132" s="106"/>
      <c r="D12132" s="139"/>
      <c r="E12132" s="140"/>
      <c r="F12132" s="140"/>
      <c r="G12132" s="140"/>
      <c r="M12132" s="140"/>
      <c r="N12132" s="167"/>
      <c r="O12132" s="167"/>
      <c r="P12132" s="142"/>
      <c r="Q12132" s="142"/>
      <c r="R12132" s="142"/>
      <c r="S12132" s="139"/>
    </row>
    <row r="12133" spans="2:19" ht="15.75" customHeight="1" x14ac:dyDescent="0.25">
      <c r="B12133" s="106"/>
      <c r="C12133" s="106"/>
      <c r="D12133" s="139"/>
      <c r="E12133" s="140"/>
      <c r="F12133" s="140"/>
      <c r="G12133" s="140"/>
      <c r="M12133" s="140"/>
      <c r="N12133" s="167"/>
      <c r="O12133" s="167"/>
      <c r="P12133" s="142"/>
      <c r="Q12133" s="142"/>
      <c r="R12133" s="142"/>
      <c r="S12133" s="139"/>
    </row>
    <row r="12134" spans="2:19" ht="15.75" customHeight="1" x14ac:dyDescent="0.25">
      <c r="B12134" s="106"/>
      <c r="C12134" s="106"/>
      <c r="D12134" s="139"/>
      <c r="E12134" s="140"/>
      <c r="F12134" s="140"/>
      <c r="G12134" s="140"/>
      <c r="M12134" s="140"/>
      <c r="N12134" s="167"/>
      <c r="O12134" s="167"/>
      <c r="P12134" s="142"/>
      <c r="Q12134" s="142"/>
      <c r="R12134" s="142"/>
      <c r="S12134" s="139"/>
    </row>
    <row r="12135" spans="2:19" ht="15.75" customHeight="1" x14ac:dyDescent="0.25">
      <c r="B12135" s="106"/>
      <c r="C12135" s="106"/>
      <c r="D12135" s="139"/>
      <c r="E12135" s="140"/>
      <c r="F12135" s="140"/>
      <c r="G12135" s="140"/>
      <c r="M12135" s="140"/>
      <c r="N12135" s="167"/>
      <c r="O12135" s="167"/>
      <c r="P12135" s="142"/>
      <c r="Q12135" s="142"/>
      <c r="R12135" s="142"/>
      <c r="S12135" s="139"/>
    </row>
    <row r="12136" spans="2:19" ht="15.75" customHeight="1" x14ac:dyDescent="0.25">
      <c r="B12136" s="106"/>
      <c r="C12136" s="106"/>
      <c r="D12136" s="139"/>
      <c r="E12136" s="140"/>
      <c r="F12136" s="140"/>
      <c r="G12136" s="140"/>
      <c r="M12136" s="140"/>
      <c r="N12136" s="167"/>
      <c r="O12136" s="167"/>
      <c r="P12136" s="142"/>
      <c r="Q12136" s="142"/>
      <c r="R12136" s="142"/>
      <c r="S12136" s="139"/>
    </row>
    <row r="12137" spans="2:19" ht="15.75" customHeight="1" x14ac:dyDescent="0.25">
      <c r="B12137" s="106"/>
      <c r="C12137" s="106"/>
      <c r="D12137" s="139"/>
      <c r="E12137" s="140"/>
      <c r="F12137" s="140"/>
      <c r="G12137" s="140"/>
      <c r="M12137" s="140"/>
      <c r="N12137" s="167"/>
      <c r="O12137" s="167"/>
      <c r="P12137" s="142"/>
      <c r="Q12137" s="142"/>
      <c r="R12137" s="142"/>
      <c r="S12137" s="139"/>
    </row>
    <row r="12138" spans="2:19" ht="15.75" customHeight="1" x14ac:dyDescent="0.25">
      <c r="B12138" s="106"/>
      <c r="C12138" s="106"/>
      <c r="D12138" s="139"/>
      <c r="E12138" s="140"/>
      <c r="F12138" s="140"/>
      <c r="G12138" s="140"/>
      <c r="M12138" s="140"/>
      <c r="N12138" s="167"/>
      <c r="O12138" s="167"/>
      <c r="P12138" s="142"/>
      <c r="Q12138" s="142"/>
      <c r="R12138" s="142"/>
      <c r="S12138" s="139"/>
    </row>
    <row r="12139" spans="2:19" ht="15.75" customHeight="1" x14ac:dyDescent="0.25">
      <c r="B12139" s="106"/>
      <c r="C12139" s="106"/>
      <c r="D12139" s="139"/>
      <c r="E12139" s="140"/>
      <c r="F12139" s="140"/>
      <c r="G12139" s="140"/>
      <c r="M12139" s="140"/>
      <c r="N12139" s="167"/>
      <c r="O12139" s="167"/>
      <c r="P12139" s="142"/>
      <c r="Q12139" s="142"/>
      <c r="R12139" s="142"/>
      <c r="S12139" s="139"/>
    </row>
    <row r="12140" spans="2:19" ht="15.75" customHeight="1" x14ac:dyDescent="0.25">
      <c r="B12140" s="106"/>
      <c r="C12140" s="106"/>
      <c r="D12140" s="139"/>
      <c r="E12140" s="140"/>
      <c r="F12140" s="140"/>
      <c r="G12140" s="140"/>
      <c r="M12140" s="140"/>
      <c r="N12140" s="167"/>
      <c r="O12140" s="167"/>
      <c r="P12140" s="142"/>
      <c r="Q12140" s="142"/>
      <c r="R12140" s="142"/>
      <c r="S12140" s="139"/>
    </row>
    <row r="12141" spans="2:19" ht="15.75" customHeight="1" x14ac:dyDescent="0.25">
      <c r="B12141" s="106"/>
      <c r="C12141" s="106"/>
      <c r="D12141" s="139"/>
      <c r="E12141" s="140"/>
      <c r="F12141" s="140"/>
      <c r="G12141" s="140"/>
      <c r="M12141" s="140"/>
      <c r="N12141" s="167"/>
      <c r="O12141" s="167"/>
      <c r="P12141" s="142"/>
      <c r="Q12141" s="142"/>
      <c r="R12141" s="142"/>
      <c r="S12141" s="139"/>
    </row>
    <row r="12142" spans="2:19" ht="15.75" customHeight="1" x14ac:dyDescent="0.25">
      <c r="B12142" s="106"/>
      <c r="C12142" s="106"/>
      <c r="D12142" s="139"/>
      <c r="E12142" s="140"/>
      <c r="F12142" s="140"/>
      <c r="G12142" s="140"/>
      <c r="M12142" s="140"/>
      <c r="N12142" s="167"/>
      <c r="O12142" s="167"/>
      <c r="P12142" s="142"/>
      <c r="Q12142" s="142"/>
      <c r="R12142" s="142"/>
      <c r="S12142" s="139"/>
    </row>
    <row r="12143" spans="2:19" ht="15.75" customHeight="1" x14ac:dyDescent="0.25">
      <c r="B12143" s="106"/>
      <c r="C12143" s="106"/>
      <c r="D12143" s="139"/>
      <c r="E12143" s="140"/>
      <c r="F12143" s="140"/>
      <c r="G12143" s="140"/>
      <c r="M12143" s="140"/>
      <c r="N12143" s="167"/>
      <c r="O12143" s="167"/>
      <c r="P12143" s="142"/>
      <c r="Q12143" s="142"/>
      <c r="R12143" s="142"/>
      <c r="S12143" s="139"/>
    </row>
    <row r="12144" spans="2:19" ht="15.75" customHeight="1" x14ac:dyDescent="0.25">
      <c r="B12144" s="106"/>
      <c r="C12144" s="106"/>
      <c r="D12144" s="139"/>
      <c r="E12144" s="140"/>
      <c r="F12144" s="140"/>
      <c r="G12144" s="140"/>
      <c r="M12144" s="140"/>
      <c r="N12144" s="167"/>
      <c r="O12144" s="167"/>
      <c r="P12144" s="142"/>
      <c r="Q12144" s="142"/>
      <c r="R12144" s="142"/>
      <c r="S12144" s="139"/>
    </row>
    <row r="12145" spans="2:19" ht="15.75" customHeight="1" x14ac:dyDescent="0.25">
      <c r="B12145" s="106"/>
      <c r="C12145" s="106"/>
      <c r="D12145" s="139"/>
      <c r="E12145" s="140"/>
      <c r="F12145" s="140"/>
      <c r="G12145" s="140"/>
      <c r="M12145" s="140"/>
      <c r="N12145" s="167"/>
      <c r="O12145" s="167"/>
      <c r="P12145" s="142"/>
      <c r="Q12145" s="142"/>
      <c r="R12145" s="142"/>
      <c r="S12145" s="139"/>
    </row>
    <row r="12146" spans="2:19" ht="15.75" customHeight="1" x14ac:dyDescent="0.25">
      <c r="B12146" s="106"/>
      <c r="C12146" s="106"/>
      <c r="D12146" s="139"/>
      <c r="E12146" s="140"/>
      <c r="F12146" s="140"/>
      <c r="G12146" s="140"/>
      <c r="M12146" s="140"/>
      <c r="N12146" s="167"/>
      <c r="O12146" s="167"/>
      <c r="P12146" s="142"/>
      <c r="Q12146" s="142"/>
      <c r="R12146" s="142"/>
      <c r="S12146" s="139"/>
    </row>
    <row r="12147" spans="2:19" ht="15.75" customHeight="1" x14ac:dyDescent="0.25">
      <c r="B12147" s="106"/>
      <c r="C12147" s="106"/>
      <c r="D12147" s="139"/>
      <c r="E12147" s="140"/>
      <c r="F12147" s="140"/>
      <c r="G12147" s="140"/>
      <c r="M12147" s="140"/>
      <c r="N12147" s="167"/>
      <c r="O12147" s="167"/>
      <c r="P12147" s="142"/>
      <c r="Q12147" s="142"/>
      <c r="R12147" s="142"/>
      <c r="S12147" s="139"/>
    </row>
    <row r="12148" spans="2:19" ht="15.75" customHeight="1" x14ac:dyDescent="0.25">
      <c r="B12148" s="106"/>
      <c r="C12148" s="106"/>
      <c r="D12148" s="139"/>
      <c r="E12148" s="140"/>
      <c r="F12148" s="140"/>
      <c r="G12148" s="140"/>
      <c r="M12148" s="140"/>
      <c r="N12148" s="167"/>
      <c r="O12148" s="167"/>
      <c r="P12148" s="142"/>
      <c r="Q12148" s="142"/>
      <c r="R12148" s="142"/>
      <c r="S12148" s="139"/>
    </row>
    <row r="12149" spans="2:19" ht="15.75" customHeight="1" x14ac:dyDescent="0.25">
      <c r="B12149" s="106"/>
      <c r="C12149" s="106"/>
      <c r="D12149" s="139"/>
      <c r="E12149" s="140"/>
      <c r="F12149" s="140"/>
      <c r="G12149" s="140"/>
      <c r="M12149" s="140"/>
      <c r="N12149" s="167"/>
      <c r="O12149" s="167"/>
      <c r="P12149" s="142"/>
      <c r="Q12149" s="142"/>
      <c r="R12149" s="142"/>
      <c r="S12149" s="139"/>
    </row>
    <row r="12150" spans="2:19" ht="15.75" customHeight="1" x14ac:dyDescent="0.25">
      <c r="B12150" s="106"/>
      <c r="C12150" s="106"/>
      <c r="D12150" s="139"/>
      <c r="E12150" s="140"/>
      <c r="F12150" s="140"/>
      <c r="G12150" s="140"/>
      <c r="M12150" s="140"/>
      <c r="N12150" s="167"/>
      <c r="O12150" s="167"/>
      <c r="P12150" s="142"/>
      <c r="Q12150" s="142"/>
      <c r="R12150" s="142"/>
      <c r="S12150" s="139"/>
    </row>
    <row r="12151" spans="2:19" ht="15.75" customHeight="1" x14ac:dyDescent="0.25">
      <c r="B12151" s="106"/>
      <c r="C12151" s="106"/>
      <c r="D12151" s="139"/>
      <c r="E12151" s="140"/>
      <c r="F12151" s="140"/>
      <c r="G12151" s="140"/>
      <c r="M12151" s="140"/>
      <c r="N12151" s="167"/>
      <c r="O12151" s="167"/>
      <c r="P12151" s="142"/>
      <c r="Q12151" s="142"/>
      <c r="R12151" s="142"/>
      <c r="S12151" s="139"/>
    </row>
    <row r="12152" spans="2:19" ht="15.75" customHeight="1" x14ac:dyDescent="0.25">
      <c r="B12152" s="106"/>
      <c r="C12152" s="106"/>
      <c r="D12152" s="139"/>
      <c r="E12152" s="140"/>
      <c r="F12152" s="140"/>
      <c r="G12152" s="140"/>
      <c r="M12152" s="140"/>
      <c r="N12152" s="167"/>
      <c r="O12152" s="167"/>
      <c r="P12152" s="142"/>
      <c r="Q12152" s="142"/>
      <c r="R12152" s="142"/>
      <c r="S12152" s="139"/>
    </row>
    <row r="12153" spans="2:19" ht="15.75" customHeight="1" x14ac:dyDescent="0.25">
      <c r="B12153" s="106"/>
      <c r="C12153" s="106"/>
      <c r="D12153" s="139"/>
      <c r="E12153" s="140"/>
      <c r="F12153" s="140"/>
      <c r="G12153" s="140"/>
      <c r="M12153" s="140"/>
      <c r="N12153" s="167"/>
      <c r="O12153" s="167"/>
      <c r="P12153" s="142"/>
      <c r="Q12153" s="142"/>
      <c r="R12153" s="142"/>
      <c r="S12153" s="139"/>
    </row>
    <row r="12154" spans="2:19" ht="15.75" customHeight="1" x14ac:dyDescent="0.25">
      <c r="B12154" s="106"/>
      <c r="C12154" s="106"/>
      <c r="D12154" s="139"/>
      <c r="E12154" s="140"/>
      <c r="F12154" s="140"/>
      <c r="G12154" s="140"/>
      <c r="M12154" s="140"/>
      <c r="N12154" s="167"/>
      <c r="O12154" s="167"/>
      <c r="P12154" s="142"/>
      <c r="Q12154" s="142"/>
      <c r="R12154" s="142"/>
      <c r="S12154" s="139"/>
    </row>
    <row r="12155" spans="2:19" ht="15.75" customHeight="1" x14ac:dyDescent="0.25">
      <c r="B12155" s="106"/>
      <c r="C12155" s="106"/>
      <c r="D12155" s="139"/>
      <c r="E12155" s="140"/>
      <c r="F12155" s="140"/>
      <c r="G12155" s="140"/>
      <c r="M12155" s="140"/>
      <c r="N12155" s="167"/>
      <c r="O12155" s="167"/>
      <c r="P12155" s="142"/>
      <c r="Q12155" s="142"/>
      <c r="R12155" s="142"/>
      <c r="S12155" s="139"/>
    </row>
    <row r="12156" spans="2:19" ht="15.75" customHeight="1" x14ac:dyDescent="0.25">
      <c r="B12156" s="106"/>
      <c r="C12156" s="106"/>
      <c r="D12156" s="139"/>
      <c r="E12156" s="140"/>
      <c r="F12156" s="140"/>
      <c r="G12156" s="140"/>
      <c r="M12156" s="140"/>
      <c r="N12156" s="167"/>
      <c r="O12156" s="167"/>
      <c r="P12156" s="142"/>
      <c r="Q12156" s="142"/>
      <c r="R12156" s="142"/>
      <c r="S12156" s="139"/>
    </row>
    <row r="12157" spans="2:19" ht="15.75" customHeight="1" x14ac:dyDescent="0.25">
      <c r="B12157" s="106"/>
      <c r="C12157" s="106"/>
      <c r="D12157" s="139"/>
      <c r="E12157" s="140"/>
      <c r="F12157" s="140"/>
      <c r="G12157" s="140"/>
      <c r="M12157" s="140"/>
      <c r="N12157" s="167"/>
      <c r="O12157" s="167"/>
      <c r="P12157" s="142"/>
      <c r="Q12157" s="142"/>
      <c r="R12157" s="142"/>
      <c r="S12157" s="139"/>
    </row>
    <row r="12158" spans="2:19" ht="15.75" customHeight="1" x14ac:dyDescent="0.25">
      <c r="B12158" s="106"/>
      <c r="C12158" s="106"/>
      <c r="D12158" s="139"/>
      <c r="E12158" s="140"/>
      <c r="F12158" s="140"/>
      <c r="G12158" s="140"/>
      <c r="M12158" s="140"/>
      <c r="N12158" s="167"/>
      <c r="O12158" s="167"/>
      <c r="P12158" s="142"/>
      <c r="Q12158" s="142"/>
      <c r="R12158" s="142"/>
      <c r="S12158" s="139"/>
    </row>
    <row r="12159" spans="2:19" ht="15.75" customHeight="1" x14ac:dyDescent="0.25">
      <c r="B12159" s="106"/>
      <c r="C12159" s="106"/>
      <c r="D12159" s="139"/>
      <c r="E12159" s="140"/>
      <c r="F12159" s="140"/>
      <c r="G12159" s="140"/>
      <c r="M12159" s="140"/>
      <c r="N12159" s="167"/>
      <c r="O12159" s="167"/>
      <c r="P12159" s="142"/>
      <c r="Q12159" s="142"/>
      <c r="R12159" s="142"/>
      <c r="S12159" s="139"/>
    </row>
    <row r="12160" spans="2:19" ht="15.75" customHeight="1" x14ac:dyDescent="0.25">
      <c r="B12160" s="106"/>
      <c r="C12160" s="106"/>
      <c r="D12160" s="139"/>
      <c r="E12160" s="140"/>
      <c r="F12160" s="140"/>
      <c r="G12160" s="140"/>
      <c r="M12160" s="140"/>
      <c r="N12160" s="167"/>
      <c r="O12160" s="167"/>
      <c r="P12160" s="142"/>
      <c r="Q12160" s="142"/>
      <c r="R12160" s="142"/>
      <c r="S12160" s="139"/>
    </row>
    <row r="12161" spans="2:19" ht="15.75" customHeight="1" x14ac:dyDescent="0.25">
      <c r="B12161" s="106"/>
      <c r="C12161" s="106"/>
      <c r="D12161" s="139"/>
      <c r="E12161" s="140"/>
      <c r="F12161" s="140"/>
      <c r="G12161" s="140"/>
      <c r="M12161" s="140"/>
      <c r="N12161" s="167"/>
      <c r="O12161" s="167"/>
      <c r="P12161" s="142"/>
      <c r="Q12161" s="142"/>
      <c r="R12161" s="142"/>
      <c r="S12161" s="139"/>
    </row>
    <row r="12162" spans="2:19" ht="15.75" customHeight="1" x14ac:dyDescent="0.25">
      <c r="B12162" s="106"/>
      <c r="C12162" s="106"/>
      <c r="D12162" s="139"/>
      <c r="E12162" s="140"/>
      <c r="F12162" s="140"/>
      <c r="G12162" s="140"/>
      <c r="M12162" s="140"/>
      <c r="N12162" s="167"/>
      <c r="O12162" s="167"/>
      <c r="P12162" s="142"/>
      <c r="Q12162" s="142"/>
      <c r="R12162" s="142"/>
      <c r="S12162" s="139"/>
    </row>
    <row r="12163" spans="2:19" ht="15.75" customHeight="1" x14ac:dyDescent="0.25">
      <c r="B12163" s="106"/>
      <c r="C12163" s="106"/>
      <c r="D12163" s="139"/>
      <c r="E12163" s="140"/>
      <c r="F12163" s="140"/>
      <c r="G12163" s="140"/>
      <c r="M12163" s="140"/>
      <c r="N12163" s="167"/>
      <c r="O12163" s="167"/>
      <c r="P12163" s="142"/>
      <c r="Q12163" s="142"/>
      <c r="R12163" s="142"/>
      <c r="S12163" s="139"/>
    </row>
    <row r="12164" spans="2:19" ht="15.75" customHeight="1" x14ac:dyDescent="0.25">
      <c r="B12164" s="106"/>
      <c r="C12164" s="106"/>
      <c r="D12164" s="139"/>
      <c r="E12164" s="140"/>
      <c r="F12164" s="140"/>
      <c r="G12164" s="140"/>
      <c r="M12164" s="140"/>
      <c r="N12164" s="167"/>
      <c r="O12164" s="167"/>
      <c r="P12164" s="142"/>
      <c r="Q12164" s="142"/>
      <c r="R12164" s="142"/>
      <c r="S12164" s="139"/>
    </row>
    <row r="12165" spans="2:19" ht="15.75" customHeight="1" x14ac:dyDescent="0.25">
      <c r="B12165" s="106"/>
      <c r="C12165" s="106"/>
      <c r="D12165" s="139"/>
      <c r="E12165" s="140"/>
      <c r="F12165" s="140"/>
      <c r="G12165" s="140"/>
      <c r="M12165" s="140"/>
      <c r="N12165" s="167"/>
      <c r="O12165" s="167"/>
      <c r="P12165" s="142"/>
      <c r="Q12165" s="142"/>
      <c r="R12165" s="142"/>
      <c r="S12165" s="139"/>
    </row>
    <row r="12166" spans="2:19" ht="15.75" customHeight="1" x14ac:dyDescent="0.25">
      <c r="B12166" s="106"/>
      <c r="C12166" s="106"/>
      <c r="D12166" s="139"/>
      <c r="E12166" s="140"/>
      <c r="F12166" s="140"/>
      <c r="G12166" s="140"/>
      <c r="M12166" s="140"/>
      <c r="N12166" s="167"/>
      <c r="O12166" s="167"/>
      <c r="P12166" s="142"/>
      <c r="Q12166" s="142"/>
      <c r="R12166" s="142"/>
      <c r="S12166" s="139"/>
    </row>
    <row r="12167" spans="2:19" ht="15.75" customHeight="1" x14ac:dyDescent="0.25">
      <c r="B12167" s="106"/>
      <c r="C12167" s="106"/>
      <c r="D12167" s="139"/>
      <c r="E12167" s="140"/>
      <c r="F12167" s="140"/>
      <c r="G12167" s="140"/>
      <c r="M12167" s="140"/>
      <c r="N12167" s="167"/>
      <c r="O12167" s="167"/>
      <c r="P12167" s="142"/>
      <c r="Q12167" s="142"/>
      <c r="R12167" s="142"/>
      <c r="S12167" s="139"/>
    </row>
    <row r="12168" spans="2:19" ht="15.75" customHeight="1" x14ac:dyDescent="0.25">
      <c r="B12168" s="106"/>
      <c r="C12168" s="106"/>
      <c r="D12168" s="139"/>
      <c r="E12168" s="140"/>
      <c r="F12168" s="140"/>
      <c r="G12168" s="140"/>
      <c r="M12168" s="140"/>
      <c r="N12168" s="167"/>
      <c r="O12168" s="167"/>
      <c r="P12168" s="142"/>
      <c r="Q12168" s="142"/>
      <c r="R12168" s="142"/>
      <c r="S12168" s="139"/>
    </row>
    <row r="12169" spans="2:19" ht="15.75" customHeight="1" x14ac:dyDescent="0.25">
      <c r="B12169" s="106"/>
      <c r="C12169" s="106"/>
      <c r="D12169" s="139"/>
      <c r="E12169" s="140"/>
      <c r="F12169" s="140"/>
      <c r="G12169" s="140"/>
      <c r="M12169" s="140"/>
      <c r="N12169" s="167"/>
      <c r="O12169" s="167"/>
      <c r="P12169" s="142"/>
      <c r="Q12169" s="142"/>
      <c r="R12169" s="142"/>
      <c r="S12169" s="139"/>
    </row>
    <row r="12170" spans="2:19" ht="15.75" customHeight="1" x14ac:dyDescent="0.25">
      <c r="B12170" s="106"/>
      <c r="C12170" s="106"/>
      <c r="D12170" s="139"/>
      <c r="E12170" s="140"/>
      <c r="F12170" s="140"/>
      <c r="G12170" s="140"/>
      <c r="M12170" s="140"/>
      <c r="N12170" s="167"/>
      <c r="O12170" s="167"/>
      <c r="P12170" s="142"/>
      <c r="Q12170" s="142"/>
      <c r="R12170" s="142"/>
      <c r="S12170" s="139"/>
    </row>
    <row r="12171" spans="2:19" ht="15.75" customHeight="1" x14ac:dyDescent="0.25">
      <c r="B12171" s="106"/>
      <c r="C12171" s="106"/>
      <c r="D12171" s="139"/>
      <c r="E12171" s="140"/>
      <c r="F12171" s="140"/>
      <c r="G12171" s="140"/>
      <c r="M12171" s="140"/>
      <c r="N12171" s="167"/>
      <c r="O12171" s="167"/>
      <c r="P12171" s="142"/>
      <c r="Q12171" s="142"/>
      <c r="R12171" s="142"/>
      <c r="S12171" s="139"/>
    </row>
    <row r="12172" spans="2:19" ht="15.75" customHeight="1" x14ac:dyDescent="0.25">
      <c r="B12172" s="106"/>
      <c r="C12172" s="106"/>
      <c r="D12172" s="139"/>
      <c r="E12172" s="140"/>
      <c r="F12172" s="140"/>
      <c r="G12172" s="140"/>
      <c r="M12172" s="140"/>
      <c r="N12172" s="167"/>
      <c r="O12172" s="167"/>
      <c r="P12172" s="142"/>
      <c r="Q12172" s="142"/>
      <c r="R12172" s="142"/>
      <c r="S12172" s="139"/>
    </row>
    <row r="12173" spans="2:19" ht="15.75" customHeight="1" x14ac:dyDescent="0.25">
      <c r="B12173" s="106"/>
      <c r="C12173" s="106"/>
      <c r="D12173" s="139"/>
      <c r="E12173" s="140"/>
      <c r="F12173" s="140"/>
      <c r="G12173" s="140"/>
      <c r="M12173" s="140"/>
      <c r="N12173" s="167"/>
      <c r="O12173" s="167"/>
      <c r="P12173" s="142"/>
      <c r="Q12173" s="142"/>
      <c r="R12173" s="142"/>
      <c r="S12173" s="139"/>
    </row>
    <row r="12174" spans="2:19" ht="15.75" customHeight="1" x14ac:dyDescent="0.25">
      <c r="B12174" s="106"/>
      <c r="C12174" s="106"/>
      <c r="D12174" s="139"/>
      <c r="E12174" s="140"/>
      <c r="F12174" s="140"/>
      <c r="G12174" s="140"/>
      <c r="M12174" s="140"/>
      <c r="N12174" s="167"/>
      <c r="O12174" s="167"/>
      <c r="P12174" s="142"/>
      <c r="Q12174" s="142"/>
      <c r="R12174" s="142"/>
      <c r="S12174" s="139"/>
    </row>
    <row r="12175" spans="2:19" ht="15.75" customHeight="1" x14ac:dyDescent="0.25">
      <c r="B12175" s="106"/>
      <c r="C12175" s="106"/>
      <c r="D12175" s="139"/>
      <c r="E12175" s="140"/>
      <c r="F12175" s="140"/>
      <c r="G12175" s="140"/>
      <c r="M12175" s="140"/>
      <c r="N12175" s="167"/>
      <c r="O12175" s="167"/>
      <c r="P12175" s="142"/>
      <c r="Q12175" s="142"/>
      <c r="R12175" s="142"/>
      <c r="S12175" s="139"/>
    </row>
    <row r="12176" spans="2:19" ht="15.75" customHeight="1" x14ac:dyDescent="0.25">
      <c r="B12176" s="106"/>
      <c r="C12176" s="106"/>
      <c r="D12176" s="139"/>
      <c r="E12176" s="140"/>
      <c r="F12176" s="140"/>
      <c r="G12176" s="140"/>
      <c r="M12176" s="140"/>
      <c r="N12176" s="167"/>
      <c r="O12176" s="167"/>
      <c r="P12176" s="142"/>
      <c r="Q12176" s="142"/>
      <c r="R12176" s="142"/>
      <c r="S12176" s="139"/>
    </row>
    <row r="12177" spans="2:19" ht="15.75" customHeight="1" x14ac:dyDescent="0.25">
      <c r="B12177" s="106"/>
      <c r="C12177" s="106"/>
      <c r="D12177" s="139"/>
      <c r="E12177" s="140"/>
      <c r="F12177" s="140"/>
      <c r="G12177" s="140"/>
      <c r="M12177" s="140"/>
      <c r="N12177" s="167"/>
      <c r="O12177" s="167"/>
      <c r="P12177" s="142"/>
      <c r="Q12177" s="142"/>
      <c r="R12177" s="142"/>
      <c r="S12177" s="139"/>
    </row>
    <row r="12178" spans="2:19" ht="15.75" customHeight="1" x14ac:dyDescent="0.25">
      <c r="B12178" s="106"/>
      <c r="C12178" s="106"/>
      <c r="D12178" s="139"/>
      <c r="E12178" s="140"/>
      <c r="F12178" s="140"/>
      <c r="G12178" s="140"/>
      <c r="M12178" s="140"/>
      <c r="N12178" s="167"/>
      <c r="O12178" s="167"/>
      <c r="P12178" s="142"/>
      <c r="Q12178" s="142"/>
      <c r="R12178" s="142"/>
      <c r="S12178" s="139"/>
    </row>
    <row r="12179" spans="2:19" ht="15.75" customHeight="1" x14ac:dyDescent="0.25">
      <c r="B12179" s="106"/>
      <c r="C12179" s="106"/>
      <c r="D12179" s="139"/>
      <c r="E12179" s="140"/>
      <c r="F12179" s="140"/>
      <c r="G12179" s="140"/>
      <c r="M12179" s="140"/>
      <c r="N12179" s="167"/>
      <c r="O12179" s="167"/>
      <c r="P12179" s="142"/>
      <c r="Q12179" s="142"/>
      <c r="R12179" s="142"/>
      <c r="S12179" s="139"/>
    </row>
    <row r="12180" spans="2:19" ht="15.75" customHeight="1" x14ac:dyDescent="0.25">
      <c r="B12180" s="106"/>
      <c r="C12180" s="106"/>
      <c r="D12180" s="139"/>
      <c r="E12180" s="140"/>
      <c r="F12180" s="140"/>
      <c r="G12180" s="140"/>
      <c r="M12180" s="140"/>
      <c r="N12180" s="167"/>
      <c r="O12180" s="167"/>
      <c r="P12180" s="142"/>
      <c r="Q12180" s="142"/>
      <c r="R12180" s="142"/>
      <c r="S12180" s="139"/>
    </row>
    <row r="12181" spans="2:19" ht="15.75" customHeight="1" x14ac:dyDescent="0.25">
      <c r="B12181" s="106"/>
      <c r="C12181" s="106"/>
      <c r="D12181" s="139"/>
      <c r="E12181" s="140"/>
      <c r="F12181" s="140"/>
      <c r="G12181" s="140"/>
      <c r="M12181" s="140"/>
      <c r="N12181" s="167"/>
      <c r="O12181" s="167"/>
      <c r="P12181" s="142"/>
      <c r="Q12181" s="142"/>
      <c r="R12181" s="142"/>
      <c r="S12181" s="139"/>
    </row>
    <row r="12182" spans="2:19" ht="15.75" customHeight="1" x14ac:dyDescent="0.25">
      <c r="B12182" s="106"/>
      <c r="C12182" s="106"/>
      <c r="D12182" s="139"/>
      <c r="E12182" s="140"/>
      <c r="F12182" s="140"/>
      <c r="G12182" s="140"/>
      <c r="M12182" s="140"/>
      <c r="N12182" s="167"/>
      <c r="O12182" s="167"/>
      <c r="P12182" s="142"/>
      <c r="Q12182" s="142"/>
      <c r="R12182" s="142"/>
      <c r="S12182" s="139"/>
    </row>
    <row r="12183" spans="2:19" ht="15.75" customHeight="1" x14ac:dyDescent="0.25">
      <c r="B12183" s="106"/>
      <c r="C12183" s="106"/>
      <c r="D12183" s="139"/>
      <c r="E12183" s="140"/>
      <c r="F12183" s="140"/>
      <c r="G12183" s="140"/>
      <c r="M12183" s="140"/>
      <c r="N12183" s="167"/>
      <c r="O12183" s="167"/>
      <c r="P12183" s="142"/>
      <c r="Q12183" s="142"/>
      <c r="R12183" s="142"/>
      <c r="S12183" s="139"/>
    </row>
    <row r="12184" spans="2:19" ht="15.75" customHeight="1" x14ac:dyDescent="0.25">
      <c r="B12184" s="106"/>
      <c r="C12184" s="106"/>
      <c r="D12184" s="139"/>
      <c r="E12184" s="140"/>
      <c r="F12184" s="140"/>
      <c r="G12184" s="140"/>
      <c r="M12184" s="140"/>
      <c r="N12184" s="167"/>
      <c r="O12184" s="167"/>
      <c r="P12184" s="142"/>
      <c r="Q12184" s="142"/>
      <c r="R12184" s="142"/>
      <c r="S12184" s="139"/>
    </row>
    <row r="12185" spans="2:19" ht="15.75" customHeight="1" x14ac:dyDescent="0.25">
      <c r="B12185" s="106"/>
      <c r="C12185" s="106"/>
      <c r="D12185" s="139"/>
      <c r="E12185" s="140"/>
      <c r="F12185" s="140"/>
      <c r="G12185" s="140"/>
      <c r="M12185" s="140"/>
      <c r="N12185" s="167"/>
      <c r="O12185" s="167"/>
      <c r="P12185" s="142"/>
      <c r="Q12185" s="142"/>
      <c r="R12185" s="142"/>
      <c r="S12185" s="139"/>
    </row>
    <row r="12186" spans="2:19" ht="15.75" customHeight="1" x14ac:dyDescent="0.25">
      <c r="B12186" s="106"/>
      <c r="C12186" s="106"/>
      <c r="D12186" s="139"/>
      <c r="E12186" s="140"/>
      <c r="F12186" s="140"/>
      <c r="G12186" s="140"/>
      <c r="M12186" s="140"/>
      <c r="N12186" s="167"/>
      <c r="O12186" s="167"/>
      <c r="P12186" s="142"/>
      <c r="Q12186" s="142"/>
      <c r="R12186" s="142"/>
      <c r="S12186" s="139"/>
    </row>
    <row r="12187" spans="2:19" ht="15.75" customHeight="1" x14ac:dyDescent="0.25">
      <c r="B12187" s="106"/>
      <c r="C12187" s="106"/>
      <c r="D12187" s="139"/>
      <c r="E12187" s="140"/>
      <c r="F12187" s="140"/>
      <c r="G12187" s="140"/>
      <c r="M12187" s="140"/>
      <c r="N12187" s="167"/>
      <c r="O12187" s="167"/>
      <c r="P12187" s="142"/>
      <c r="Q12187" s="142"/>
      <c r="R12187" s="142"/>
      <c r="S12187" s="139"/>
    </row>
    <row r="12188" spans="2:19" ht="15.75" customHeight="1" x14ac:dyDescent="0.25">
      <c r="B12188" s="106"/>
      <c r="C12188" s="106"/>
      <c r="D12188" s="139"/>
      <c r="E12188" s="140"/>
      <c r="F12188" s="140"/>
      <c r="G12188" s="140"/>
      <c r="M12188" s="140"/>
      <c r="N12188" s="167"/>
      <c r="O12188" s="167"/>
      <c r="P12188" s="142"/>
      <c r="Q12188" s="142"/>
      <c r="R12188" s="142"/>
      <c r="S12188" s="139"/>
    </row>
    <row r="12189" spans="2:19" ht="15.75" customHeight="1" x14ac:dyDescent="0.25">
      <c r="B12189" s="106"/>
      <c r="C12189" s="106"/>
      <c r="D12189" s="139"/>
      <c r="E12189" s="140"/>
      <c r="F12189" s="140"/>
      <c r="G12189" s="140"/>
      <c r="M12189" s="140"/>
      <c r="N12189" s="167"/>
      <c r="O12189" s="167"/>
      <c r="P12189" s="142"/>
      <c r="Q12189" s="142"/>
      <c r="R12189" s="142"/>
      <c r="S12189" s="139"/>
    </row>
    <row r="12190" spans="2:19" ht="15.75" customHeight="1" x14ac:dyDescent="0.25">
      <c r="B12190" s="106"/>
      <c r="C12190" s="106"/>
      <c r="D12190" s="139"/>
      <c r="E12190" s="140"/>
      <c r="F12190" s="140"/>
      <c r="G12190" s="140"/>
      <c r="M12190" s="140"/>
      <c r="N12190" s="167"/>
      <c r="O12190" s="167"/>
      <c r="P12190" s="142"/>
      <c r="Q12190" s="142"/>
      <c r="R12190" s="142"/>
      <c r="S12190" s="139"/>
    </row>
    <row r="12191" spans="2:19" ht="15.75" customHeight="1" x14ac:dyDescent="0.25">
      <c r="B12191" s="106"/>
      <c r="C12191" s="106"/>
      <c r="D12191" s="139"/>
      <c r="E12191" s="140"/>
      <c r="F12191" s="140"/>
      <c r="G12191" s="140"/>
      <c r="M12191" s="140"/>
      <c r="N12191" s="167"/>
      <c r="O12191" s="167"/>
      <c r="P12191" s="142"/>
      <c r="Q12191" s="142"/>
      <c r="R12191" s="142"/>
      <c r="S12191" s="139"/>
    </row>
    <row r="12192" spans="2:19" ht="15.75" customHeight="1" x14ac:dyDescent="0.25">
      <c r="B12192" s="106"/>
      <c r="C12192" s="106"/>
      <c r="D12192" s="139"/>
      <c r="E12192" s="140"/>
      <c r="F12192" s="140"/>
      <c r="G12192" s="140"/>
      <c r="M12192" s="140"/>
      <c r="N12192" s="167"/>
      <c r="O12192" s="167"/>
      <c r="P12192" s="142"/>
      <c r="Q12192" s="142"/>
      <c r="R12192" s="142"/>
      <c r="S12192" s="139"/>
    </row>
    <row r="12193" spans="2:19" ht="15.75" customHeight="1" x14ac:dyDescent="0.25">
      <c r="B12193" s="106"/>
      <c r="C12193" s="106"/>
      <c r="D12193" s="139"/>
      <c r="E12193" s="140"/>
      <c r="F12193" s="140"/>
      <c r="G12193" s="140"/>
      <c r="M12193" s="140"/>
      <c r="N12193" s="167"/>
      <c r="O12193" s="167"/>
      <c r="P12193" s="142"/>
      <c r="Q12193" s="142"/>
      <c r="R12193" s="142"/>
      <c r="S12193" s="139"/>
    </row>
    <row r="12194" spans="2:19" ht="15.75" customHeight="1" x14ac:dyDescent="0.25">
      <c r="B12194" s="106"/>
      <c r="C12194" s="106"/>
      <c r="D12194" s="139"/>
      <c r="E12194" s="140"/>
      <c r="F12194" s="140"/>
      <c r="G12194" s="140"/>
      <c r="M12194" s="140"/>
      <c r="N12194" s="167"/>
      <c r="O12194" s="167"/>
      <c r="P12194" s="142"/>
      <c r="Q12194" s="142"/>
      <c r="R12194" s="142"/>
      <c r="S12194" s="139"/>
    </row>
    <row r="12195" spans="2:19" ht="15.75" customHeight="1" x14ac:dyDescent="0.25">
      <c r="B12195" s="106"/>
      <c r="C12195" s="106"/>
      <c r="D12195" s="139"/>
      <c r="E12195" s="140"/>
      <c r="F12195" s="140"/>
      <c r="G12195" s="140"/>
      <c r="M12195" s="140"/>
      <c r="N12195" s="167"/>
      <c r="O12195" s="167"/>
      <c r="P12195" s="142"/>
      <c r="Q12195" s="142"/>
      <c r="R12195" s="142"/>
      <c r="S12195" s="139"/>
    </row>
    <row r="12196" spans="2:19" ht="15.75" customHeight="1" x14ac:dyDescent="0.25">
      <c r="B12196" s="106"/>
      <c r="C12196" s="106"/>
      <c r="D12196" s="139"/>
      <c r="E12196" s="140"/>
      <c r="F12196" s="140"/>
      <c r="G12196" s="140"/>
      <c r="M12196" s="140"/>
      <c r="N12196" s="167"/>
      <c r="O12196" s="167"/>
      <c r="P12196" s="142"/>
      <c r="Q12196" s="142"/>
      <c r="R12196" s="142"/>
      <c r="S12196" s="139"/>
    </row>
    <row r="12197" spans="2:19" ht="15.75" customHeight="1" x14ac:dyDescent="0.25">
      <c r="B12197" s="106"/>
      <c r="C12197" s="106"/>
      <c r="D12197" s="139"/>
      <c r="E12197" s="140"/>
      <c r="F12197" s="140"/>
      <c r="G12197" s="140"/>
      <c r="M12197" s="140"/>
      <c r="N12197" s="167"/>
      <c r="O12197" s="167"/>
      <c r="P12197" s="142"/>
      <c r="Q12197" s="142"/>
      <c r="R12197" s="142"/>
      <c r="S12197" s="139"/>
    </row>
    <row r="12198" spans="2:19" ht="15.75" customHeight="1" x14ac:dyDescent="0.25">
      <c r="B12198" s="106"/>
      <c r="C12198" s="106"/>
      <c r="D12198" s="139"/>
      <c r="E12198" s="140"/>
      <c r="F12198" s="140"/>
      <c r="G12198" s="140"/>
      <c r="M12198" s="140"/>
      <c r="N12198" s="167"/>
      <c r="O12198" s="167"/>
      <c r="P12198" s="142"/>
      <c r="Q12198" s="142"/>
      <c r="R12198" s="142"/>
      <c r="S12198" s="139"/>
    </row>
    <row r="12199" spans="2:19" ht="15.75" customHeight="1" x14ac:dyDescent="0.25">
      <c r="B12199" s="106"/>
      <c r="C12199" s="106"/>
      <c r="D12199" s="139"/>
      <c r="E12199" s="140"/>
      <c r="F12199" s="140"/>
      <c r="G12199" s="140"/>
      <c r="M12199" s="140"/>
      <c r="N12199" s="167"/>
      <c r="O12199" s="167"/>
      <c r="P12199" s="142"/>
      <c r="Q12199" s="142"/>
      <c r="R12199" s="142"/>
      <c r="S12199" s="139"/>
    </row>
    <row r="12200" spans="2:19" ht="15.75" customHeight="1" x14ac:dyDescent="0.25">
      <c r="B12200" s="106"/>
      <c r="C12200" s="106"/>
      <c r="D12200" s="139"/>
      <c r="E12200" s="140"/>
      <c r="F12200" s="140"/>
      <c r="G12200" s="140"/>
      <c r="M12200" s="140"/>
      <c r="N12200" s="167"/>
      <c r="O12200" s="167"/>
      <c r="P12200" s="142"/>
      <c r="Q12200" s="142"/>
      <c r="R12200" s="142"/>
      <c r="S12200" s="139"/>
    </row>
    <row r="12201" spans="2:19" ht="15.75" customHeight="1" x14ac:dyDescent="0.25">
      <c r="B12201" s="106"/>
      <c r="C12201" s="106"/>
      <c r="D12201" s="139"/>
      <c r="E12201" s="140"/>
      <c r="F12201" s="140"/>
      <c r="G12201" s="140"/>
      <c r="M12201" s="140"/>
      <c r="N12201" s="167"/>
      <c r="O12201" s="167"/>
      <c r="P12201" s="142"/>
      <c r="Q12201" s="142"/>
      <c r="R12201" s="142"/>
      <c r="S12201" s="139"/>
    </row>
    <row r="12202" spans="2:19" ht="15.75" customHeight="1" x14ac:dyDescent="0.25">
      <c r="B12202" s="106"/>
      <c r="C12202" s="106"/>
      <c r="D12202" s="139"/>
      <c r="E12202" s="140"/>
      <c r="F12202" s="140"/>
      <c r="G12202" s="140"/>
      <c r="M12202" s="140"/>
      <c r="N12202" s="167"/>
      <c r="O12202" s="167"/>
      <c r="P12202" s="142"/>
      <c r="Q12202" s="142"/>
      <c r="R12202" s="142"/>
      <c r="S12202" s="139"/>
    </row>
    <row r="12203" spans="2:19" ht="15.75" customHeight="1" x14ac:dyDescent="0.25">
      <c r="B12203" s="106"/>
      <c r="C12203" s="106"/>
      <c r="D12203" s="139"/>
      <c r="E12203" s="140"/>
      <c r="F12203" s="140"/>
      <c r="G12203" s="140"/>
      <c r="M12203" s="140"/>
      <c r="N12203" s="167"/>
      <c r="O12203" s="167"/>
      <c r="P12203" s="142"/>
      <c r="Q12203" s="142"/>
      <c r="R12203" s="142"/>
      <c r="S12203" s="139"/>
    </row>
    <row r="12204" spans="2:19" ht="15.75" customHeight="1" x14ac:dyDescent="0.25">
      <c r="B12204" s="106"/>
      <c r="C12204" s="106"/>
      <c r="D12204" s="139"/>
      <c r="E12204" s="140"/>
      <c r="F12204" s="140"/>
      <c r="G12204" s="140"/>
      <c r="M12204" s="140"/>
      <c r="N12204" s="167"/>
      <c r="O12204" s="167"/>
      <c r="P12204" s="142"/>
      <c r="Q12204" s="142"/>
      <c r="R12204" s="142"/>
      <c r="S12204" s="139"/>
    </row>
    <row r="12205" spans="2:19" ht="15.75" customHeight="1" x14ac:dyDescent="0.25">
      <c r="B12205" s="106"/>
      <c r="C12205" s="106"/>
      <c r="D12205" s="139"/>
      <c r="E12205" s="140"/>
      <c r="F12205" s="140"/>
      <c r="G12205" s="140"/>
      <c r="M12205" s="140"/>
      <c r="N12205" s="167"/>
      <c r="O12205" s="167"/>
      <c r="P12205" s="142"/>
      <c r="Q12205" s="142"/>
      <c r="R12205" s="142"/>
      <c r="S12205" s="139"/>
    </row>
    <row r="12206" spans="2:19" ht="15.75" customHeight="1" x14ac:dyDescent="0.25">
      <c r="B12206" s="106"/>
      <c r="C12206" s="106"/>
      <c r="D12206" s="139"/>
      <c r="E12206" s="140"/>
      <c r="F12206" s="140"/>
      <c r="G12206" s="140"/>
      <c r="M12206" s="140"/>
      <c r="N12206" s="167"/>
      <c r="O12206" s="167"/>
      <c r="P12206" s="142"/>
      <c r="Q12206" s="142"/>
      <c r="R12206" s="142"/>
      <c r="S12206" s="139"/>
    </row>
    <row r="12207" spans="2:19" ht="15.75" customHeight="1" x14ac:dyDescent="0.25">
      <c r="B12207" s="106"/>
      <c r="C12207" s="106"/>
      <c r="D12207" s="139"/>
      <c r="E12207" s="140"/>
      <c r="F12207" s="140"/>
      <c r="G12207" s="140"/>
      <c r="M12207" s="140"/>
      <c r="N12207" s="167"/>
      <c r="O12207" s="167"/>
      <c r="P12207" s="142"/>
      <c r="Q12207" s="142"/>
      <c r="R12207" s="142"/>
      <c r="S12207" s="139"/>
    </row>
    <row r="12208" spans="2:19" ht="15.75" customHeight="1" x14ac:dyDescent="0.25">
      <c r="B12208" s="106"/>
      <c r="C12208" s="106"/>
      <c r="D12208" s="139"/>
      <c r="E12208" s="140"/>
      <c r="F12208" s="140"/>
      <c r="G12208" s="140"/>
      <c r="M12208" s="140"/>
      <c r="N12208" s="167"/>
      <c r="O12208" s="167"/>
      <c r="P12208" s="142"/>
      <c r="Q12208" s="142"/>
      <c r="R12208" s="142"/>
      <c r="S12208" s="139"/>
    </row>
    <row r="12209" spans="2:19" ht="15.75" customHeight="1" x14ac:dyDescent="0.25">
      <c r="B12209" s="106"/>
      <c r="C12209" s="106"/>
      <c r="D12209" s="139"/>
      <c r="E12209" s="140"/>
      <c r="F12209" s="140"/>
      <c r="G12209" s="140"/>
      <c r="M12209" s="140"/>
      <c r="N12209" s="167"/>
      <c r="O12209" s="167"/>
      <c r="P12209" s="142"/>
      <c r="Q12209" s="142"/>
      <c r="R12209" s="142"/>
      <c r="S12209" s="139"/>
    </row>
    <row r="12210" spans="2:19" ht="15.75" customHeight="1" x14ac:dyDescent="0.25">
      <c r="B12210" s="106"/>
      <c r="C12210" s="106"/>
      <c r="D12210" s="139"/>
      <c r="E12210" s="140"/>
      <c r="F12210" s="140"/>
      <c r="G12210" s="140"/>
      <c r="M12210" s="140"/>
      <c r="N12210" s="167"/>
      <c r="O12210" s="167"/>
      <c r="P12210" s="142"/>
      <c r="Q12210" s="142"/>
      <c r="R12210" s="142"/>
      <c r="S12210" s="139"/>
    </row>
    <row r="12211" spans="2:19" ht="15.75" customHeight="1" x14ac:dyDescent="0.25">
      <c r="B12211" s="106"/>
      <c r="C12211" s="106"/>
      <c r="D12211" s="139"/>
      <c r="E12211" s="140"/>
      <c r="F12211" s="140"/>
      <c r="G12211" s="140"/>
      <c r="M12211" s="140"/>
      <c r="N12211" s="167"/>
      <c r="O12211" s="167"/>
      <c r="P12211" s="142"/>
      <c r="Q12211" s="142"/>
      <c r="R12211" s="142"/>
      <c r="S12211" s="139"/>
    </row>
    <row r="12212" spans="2:19" ht="15.75" customHeight="1" x14ac:dyDescent="0.25">
      <c r="B12212" s="106"/>
      <c r="C12212" s="106"/>
      <c r="D12212" s="139"/>
      <c r="E12212" s="140"/>
      <c r="F12212" s="140"/>
      <c r="G12212" s="140"/>
      <c r="M12212" s="140"/>
      <c r="N12212" s="167"/>
      <c r="O12212" s="167"/>
      <c r="P12212" s="142"/>
      <c r="Q12212" s="142"/>
      <c r="R12212" s="142"/>
      <c r="S12212" s="139"/>
    </row>
    <row r="12213" spans="2:19" ht="15.75" customHeight="1" x14ac:dyDescent="0.25">
      <c r="B12213" s="106"/>
      <c r="C12213" s="106"/>
      <c r="D12213" s="139"/>
      <c r="E12213" s="140"/>
      <c r="F12213" s="140"/>
      <c r="G12213" s="140"/>
      <c r="M12213" s="140"/>
      <c r="N12213" s="167"/>
      <c r="O12213" s="167"/>
      <c r="P12213" s="142"/>
      <c r="Q12213" s="142"/>
      <c r="R12213" s="142"/>
      <c r="S12213" s="139"/>
    </row>
    <row r="12214" spans="2:19" ht="15.75" customHeight="1" x14ac:dyDescent="0.25">
      <c r="B12214" s="106"/>
      <c r="C12214" s="106"/>
      <c r="D12214" s="139"/>
      <c r="E12214" s="140"/>
      <c r="F12214" s="140"/>
      <c r="G12214" s="140"/>
      <c r="M12214" s="140"/>
      <c r="N12214" s="167"/>
      <c r="O12214" s="167"/>
      <c r="P12214" s="142"/>
      <c r="Q12214" s="142"/>
      <c r="R12214" s="142"/>
      <c r="S12214" s="139"/>
    </row>
    <row r="12215" spans="2:19" ht="15.75" customHeight="1" x14ac:dyDescent="0.25">
      <c r="B12215" s="106"/>
      <c r="C12215" s="106"/>
      <c r="D12215" s="139"/>
      <c r="E12215" s="140"/>
      <c r="F12215" s="140"/>
      <c r="G12215" s="140"/>
      <c r="M12215" s="140"/>
      <c r="N12215" s="167"/>
      <c r="O12215" s="167"/>
      <c r="P12215" s="142"/>
      <c r="Q12215" s="142"/>
      <c r="R12215" s="142"/>
      <c r="S12215" s="139"/>
    </row>
    <row r="12216" spans="2:19" ht="15.75" customHeight="1" x14ac:dyDescent="0.25">
      <c r="B12216" s="106"/>
      <c r="C12216" s="106"/>
      <c r="D12216" s="139"/>
      <c r="E12216" s="140"/>
      <c r="F12216" s="140"/>
      <c r="G12216" s="140"/>
      <c r="M12216" s="140"/>
      <c r="N12216" s="167"/>
      <c r="O12216" s="167"/>
      <c r="P12216" s="142"/>
      <c r="Q12216" s="142"/>
      <c r="R12216" s="142"/>
      <c r="S12216" s="139"/>
    </row>
    <row r="12217" spans="2:19" ht="15.75" customHeight="1" x14ac:dyDescent="0.25">
      <c r="B12217" s="106"/>
      <c r="C12217" s="106"/>
      <c r="D12217" s="139"/>
      <c r="E12217" s="140"/>
      <c r="F12217" s="140"/>
      <c r="G12217" s="140"/>
      <c r="M12217" s="140"/>
      <c r="N12217" s="167"/>
      <c r="O12217" s="167"/>
      <c r="P12217" s="142"/>
      <c r="Q12217" s="142"/>
      <c r="R12217" s="142"/>
      <c r="S12217" s="139"/>
    </row>
    <row r="12218" spans="2:19" ht="15.75" customHeight="1" x14ac:dyDescent="0.25">
      <c r="B12218" s="106"/>
      <c r="C12218" s="106"/>
      <c r="D12218" s="139"/>
      <c r="E12218" s="140"/>
      <c r="F12218" s="140"/>
      <c r="G12218" s="140"/>
      <c r="M12218" s="140"/>
      <c r="N12218" s="167"/>
      <c r="O12218" s="167"/>
      <c r="P12218" s="142"/>
      <c r="Q12218" s="142"/>
      <c r="R12218" s="142"/>
      <c r="S12218" s="139"/>
    </row>
    <row r="12219" spans="2:19" ht="15.75" customHeight="1" x14ac:dyDescent="0.25">
      <c r="B12219" s="106"/>
      <c r="C12219" s="106"/>
      <c r="D12219" s="139"/>
      <c r="E12219" s="140"/>
      <c r="F12219" s="140"/>
      <c r="G12219" s="140"/>
      <c r="M12219" s="140"/>
      <c r="N12219" s="167"/>
      <c r="O12219" s="167"/>
      <c r="P12219" s="142"/>
      <c r="Q12219" s="142"/>
      <c r="R12219" s="142"/>
      <c r="S12219" s="139"/>
    </row>
    <row r="12220" spans="2:19" ht="15.75" customHeight="1" x14ac:dyDescent="0.25">
      <c r="B12220" s="106"/>
      <c r="C12220" s="106"/>
      <c r="D12220" s="139"/>
      <c r="E12220" s="140"/>
      <c r="F12220" s="140"/>
      <c r="G12220" s="140"/>
      <c r="M12220" s="140"/>
      <c r="N12220" s="167"/>
      <c r="O12220" s="167"/>
      <c r="P12220" s="142"/>
      <c r="Q12220" s="142"/>
      <c r="R12220" s="142"/>
      <c r="S12220" s="139"/>
    </row>
    <row r="12221" spans="2:19" ht="15.75" customHeight="1" x14ac:dyDescent="0.25">
      <c r="B12221" s="106"/>
      <c r="C12221" s="106"/>
      <c r="D12221" s="139"/>
      <c r="E12221" s="140"/>
      <c r="F12221" s="140"/>
      <c r="G12221" s="140"/>
      <c r="M12221" s="140"/>
      <c r="N12221" s="167"/>
      <c r="O12221" s="167"/>
      <c r="P12221" s="142"/>
      <c r="Q12221" s="142"/>
      <c r="R12221" s="142"/>
      <c r="S12221" s="139"/>
    </row>
    <row r="12222" spans="2:19" ht="15.75" customHeight="1" x14ac:dyDescent="0.25">
      <c r="B12222" s="106"/>
      <c r="C12222" s="106"/>
      <c r="D12222" s="139"/>
      <c r="E12222" s="140"/>
      <c r="F12222" s="140"/>
      <c r="G12222" s="140"/>
      <c r="M12222" s="140"/>
      <c r="N12222" s="167"/>
      <c r="O12222" s="167"/>
      <c r="P12222" s="142"/>
      <c r="Q12222" s="142"/>
      <c r="R12222" s="142"/>
      <c r="S12222" s="139"/>
    </row>
    <row r="12223" spans="2:19" ht="15.75" customHeight="1" x14ac:dyDescent="0.25">
      <c r="B12223" s="106"/>
      <c r="C12223" s="106"/>
      <c r="D12223" s="139"/>
      <c r="E12223" s="140"/>
      <c r="F12223" s="140"/>
      <c r="G12223" s="140"/>
      <c r="M12223" s="140"/>
      <c r="N12223" s="167"/>
      <c r="O12223" s="167"/>
      <c r="P12223" s="142"/>
      <c r="Q12223" s="142"/>
      <c r="R12223" s="142"/>
      <c r="S12223" s="139"/>
    </row>
    <row r="12224" spans="2:19" ht="15.75" customHeight="1" x14ac:dyDescent="0.25">
      <c r="B12224" s="106"/>
      <c r="C12224" s="106"/>
      <c r="D12224" s="139"/>
      <c r="E12224" s="140"/>
      <c r="F12224" s="140"/>
      <c r="G12224" s="140"/>
      <c r="M12224" s="140"/>
      <c r="N12224" s="167"/>
      <c r="O12224" s="167"/>
      <c r="P12224" s="142"/>
      <c r="Q12224" s="142"/>
      <c r="R12224" s="142"/>
      <c r="S12224" s="139"/>
    </row>
    <row r="12225" spans="2:19" ht="15.75" customHeight="1" x14ac:dyDescent="0.25">
      <c r="B12225" s="106"/>
      <c r="C12225" s="106"/>
      <c r="D12225" s="139"/>
      <c r="E12225" s="140"/>
      <c r="F12225" s="140"/>
      <c r="G12225" s="140"/>
      <c r="M12225" s="140"/>
      <c r="N12225" s="167"/>
      <c r="O12225" s="167"/>
      <c r="P12225" s="142"/>
      <c r="Q12225" s="142"/>
      <c r="R12225" s="142"/>
      <c r="S12225" s="139"/>
    </row>
    <row r="12226" spans="2:19" ht="15.75" customHeight="1" x14ac:dyDescent="0.25">
      <c r="B12226" s="106"/>
      <c r="C12226" s="106"/>
      <c r="D12226" s="139"/>
      <c r="E12226" s="140"/>
      <c r="F12226" s="140"/>
      <c r="G12226" s="140"/>
      <c r="M12226" s="140"/>
      <c r="N12226" s="167"/>
      <c r="O12226" s="167"/>
      <c r="P12226" s="142"/>
      <c r="Q12226" s="142"/>
      <c r="R12226" s="142"/>
      <c r="S12226" s="139"/>
    </row>
    <row r="12227" spans="2:19" ht="15.75" customHeight="1" x14ac:dyDescent="0.25">
      <c r="B12227" s="106"/>
      <c r="C12227" s="106"/>
      <c r="D12227" s="139"/>
      <c r="E12227" s="140"/>
      <c r="F12227" s="140"/>
      <c r="G12227" s="140"/>
      <c r="M12227" s="140"/>
      <c r="N12227" s="167"/>
      <c r="O12227" s="167"/>
      <c r="P12227" s="142"/>
      <c r="Q12227" s="142"/>
      <c r="R12227" s="142"/>
      <c r="S12227" s="139"/>
    </row>
    <row r="12228" spans="2:19" ht="15.75" customHeight="1" x14ac:dyDescent="0.25">
      <c r="B12228" s="106"/>
      <c r="C12228" s="106"/>
      <c r="D12228" s="139"/>
      <c r="E12228" s="140"/>
      <c r="F12228" s="140"/>
      <c r="G12228" s="140"/>
      <c r="M12228" s="140"/>
      <c r="N12228" s="167"/>
      <c r="O12228" s="167"/>
      <c r="P12228" s="142"/>
      <c r="Q12228" s="142"/>
      <c r="R12228" s="142"/>
      <c r="S12228" s="139"/>
    </row>
    <row r="12229" spans="2:19" ht="15.75" customHeight="1" x14ac:dyDescent="0.25">
      <c r="B12229" s="106"/>
      <c r="C12229" s="106"/>
      <c r="D12229" s="139"/>
      <c r="E12229" s="140"/>
      <c r="F12229" s="140"/>
      <c r="G12229" s="140"/>
      <c r="M12229" s="140"/>
      <c r="N12229" s="167"/>
      <c r="O12229" s="167"/>
      <c r="P12229" s="142"/>
      <c r="Q12229" s="142"/>
      <c r="R12229" s="142"/>
      <c r="S12229" s="139"/>
    </row>
    <row r="12230" spans="2:19" ht="15.75" customHeight="1" x14ac:dyDescent="0.25">
      <c r="B12230" s="106"/>
      <c r="C12230" s="106"/>
      <c r="D12230" s="139"/>
      <c r="E12230" s="140"/>
      <c r="F12230" s="140"/>
      <c r="G12230" s="140"/>
      <c r="M12230" s="140"/>
      <c r="N12230" s="167"/>
      <c r="O12230" s="167"/>
      <c r="P12230" s="142"/>
      <c r="Q12230" s="142"/>
      <c r="R12230" s="142"/>
      <c r="S12230" s="139"/>
    </row>
    <row r="12231" spans="2:19" ht="15.75" customHeight="1" x14ac:dyDescent="0.25">
      <c r="B12231" s="106"/>
      <c r="C12231" s="106"/>
      <c r="D12231" s="139"/>
      <c r="E12231" s="140"/>
      <c r="F12231" s="140"/>
      <c r="G12231" s="140"/>
      <c r="M12231" s="140"/>
      <c r="N12231" s="167"/>
      <c r="O12231" s="167"/>
      <c r="P12231" s="142"/>
      <c r="Q12231" s="142"/>
      <c r="R12231" s="142"/>
      <c r="S12231" s="139"/>
    </row>
    <row r="12232" spans="2:19" ht="15.75" customHeight="1" x14ac:dyDescent="0.25">
      <c r="B12232" s="106"/>
      <c r="C12232" s="106"/>
      <c r="D12232" s="139"/>
      <c r="E12232" s="140"/>
      <c r="F12232" s="140"/>
      <c r="G12232" s="140"/>
      <c r="M12232" s="140"/>
      <c r="N12232" s="167"/>
      <c r="O12232" s="167"/>
      <c r="P12232" s="142"/>
      <c r="Q12232" s="142"/>
      <c r="R12232" s="142"/>
      <c r="S12232" s="139"/>
    </row>
    <row r="12233" spans="2:19" ht="15.75" customHeight="1" x14ac:dyDescent="0.25">
      <c r="B12233" s="106"/>
      <c r="C12233" s="106"/>
      <c r="D12233" s="139"/>
      <c r="E12233" s="140"/>
      <c r="F12233" s="140"/>
      <c r="G12233" s="140"/>
      <c r="M12233" s="140"/>
      <c r="N12233" s="167"/>
      <c r="O12233" s="167"/>
      <c r="P12233" s="142"/>
      <c r="Q12233" s="142"/>
      <c r="R12233" s="142"/>
      <c r="S12233" s="139"/>
    </row>
    <row r="12234" spans="2:19" ht="15.75" customHeight="1" x14ac:dyDescent="0.25">
      <c r="B12234" s="106"/>
      <c r="C12234" s="106"/>
      <c r="D12234" s="139"/>
      <c r="E12234" s="140"/>
      <c r="F12234" s="140"/>
      <c r="G12234" s="140"/>
      <c r="M12234" s="140"/>
      <c r="N12234" s="167"/>
      <c r="O12234" s="167"/>
      <c r="P12234" s="142"/>
      <c r="Q12234" s="142"/>
      <c r="R12234" s="142"/>
      <c r="S12234" s="139"/>
    </row>
    <row r="12235" spans="2:19" ht="15.75" customHeight="1" x14ac:dyDescent="0.25">
      <c r="B12235" s="106"/>
      <c r="C12235" s="106"/>
      <c r="D12235" s="139"/>
      <c r="E12235" s="140"/>
      <c r="F12235" s="140"/>
      <c r="G12235" s="140"/>
      <c r="M12235" s="140"/>
      <c r="N12235" s="167"/>
      <c r="O12235" s="167"/>
      <c r="P12235" s="142"/>
      <c r="Q12235" s="142"/>
      <c r="R12235" s="142"/>
      <c r="S12235" s="139"/>
    </row>
    <row r="12236" spans="2:19" ht="15.75" customHeight="1" x14ac:dyDescent="0.25">
      <c r="B12236" s="106"/>
      <c r="C12236" s="106"/>
      <c r="D12236" s="139"/>
      <c r="E12236" s="140"/>
      <c r="F12236" s="140"/>
      <c r="G12236" s="140"/>
      <c r="M12236" s="140"/>
      <c r="N12236" s="167"/>
      <c r="O12236" s="167"/>
      <c r="P12236" s="142"/>
      <c r="Q12236" s="142"/>
      <c r="R12236" s="142"/>
      <c r="S12236" s="139"/>
    </row>
    <row r="12237" spans="2:19" ht="15.75" customHeight="1" x14ac:dyDescent="0.25">
      <c r="B12237" s="106"/>
      <c r="C12237" s="106"/>
      <c r="D12237" s="139"/>
      <c r="E12237" s="140"/>
      <c r="F12237" s="140"/>
      <c r="G12237" s="140"/>
      <c r="M12237" s="140"/>
      <c r="N12237" s="167"/>
      <c r="O12237" s="167"/>
      <c r="P12237" s="142"/>
      <c r="Q12237" s="142"/>
      <c r="R12237" s="142"/>
      <c r="S12237" s="139"/>
    </row>
    <row r="12238" spans="2:19" ht="15.75" customHeight="1" x14ac:dyDescent="0.25">
      <c r="B12238" s="106"/>
      <c r="C12238" s="106"/>
      <c r="D12238" s="139"/>
      <c r="E12238" s="140"/>
      <c r="F12238" s="140"/>
      <c r="G12238" s="140"/>
      <c r="M12238" s="140"/>
      <c r="N12238" s="167"/>
      <c r="O12238" s="167"/>
      <c r="P12238" s="142"/>
      <c r="Q12238" s="142"/>
      <c r="R12238" s="142"/>
      <c r="S12238" s="139"/>
    </row>
    <row r="12239" spans="2:19" ht="15.75" customHeight="1" x14ac:dyDescent="0.25">
      <c r="B12239" s="106"/>
      <c r="C12239" s="106"/>
      <c r="D12239" s="139"/>
      <c r="E12239" s="140"/>
      <c r="F12239" s="140"/>
      <c r="G12239" s="140"/>
      <c r="M12239" s="140"/>
      <c r="N12239" s="167"/>
      <c r="O12239" s="167"/>
      <c r="P12239" s="142"/>
      <c r="Q12239" s="142"/>
      <c r="R12239" s="142"/>
      <c r="S12239" s="139"/>
    </row>
    <row r="12240" spans="2:19" ht="15.75" customHeight="1" x14ac:dyDescent="0.25">
      <c r="B12240" s="106"/>
      <c r="C12240" s="106"/>
      <c r="D12240" s="139"/>
      <c r="E12240" s="140"/>
      <c r="F12240" s="140"/>
      <c r="G12240" s="140"/>
      <c r="M12240" s="140"/>
      <c r="N12240" s="167"/>
      <c r="O12240" s="167"/>
      <c r="P12240" s="142"/>
      <c r="Q12240" s="142"/>
      <c r="R12240" s="142"/>
      <c r="S12240" s="139"/>
    </row>
    <row r="12241" spans="2:19" ht="15.75" customHeight="1" x14ac:dyDescent="0.25">
      <c r="B12241" s="106"/>
      <c r="C12241" s="106"/>
      <c r="D12241" s="139"/>
      <c r="E12241" s="140"/>
      <c r="F12241" s="140"/>
      <c r="G12241" s="140"/>
      <c r="M12241" s="140"/>
      <c r="N12241" s="167"/>
      <c r="O12241" s="167"/>
      <c r="P12241" s="142"/>
      <c r="Q12241" s="142"/>
      <c r="R12241" s="142"/>
      <c r="S12241" s="139"/>
    </row>
    <row r="12242" spans="2:19" ht="15.75" customHeight="1" x14ac:dyDescent="0.25">
      <c r="B12242" s="106"/>
      <c r="C12242" s="106"/>
      <c r="D12242" s="139"/>
      <c r="E12242" s="140"/>
      <c r="F12242" s="140"/>
      <c r="G12242" s="140"/>
      <c r="M12242" s="140"/>
      <c r="N12242" s="167"/>
      <c r="O12242" s="167"/>
      <c r="P12242" s="142"/>
      <c r="Q12242" s="142"/>
      <c r="R12242" s="142"/>
      <c r="S12242" s="139"/>
    </row>
    <row r="12243" spans="2:19" ht="15.75" customHeight="1" x14ac:dyDescent="0.25">
      <c r="B12243" s="106"/>
      <c r="C12243" s="106"/>
      <c r="D12243" s="139"/>
      <c r="E12243" s="140"/>
      <c r="F12243" s="140"/>
      <c r="G12243" s="140"/>
      <c r="M12243" s="140"/>
      <c r="N12243" s="167"/>
      <c r="O12243" s="167"/>
      <c r="P12243" s="142"/>
      <c r="Q12243" s="142"/>
      <c r="R12243" s="142"/>
      <c r="S12243" s="139"/>
    </row>
    <row r="12244" spans="2:19" ht="15.75" customHeight="1" x14ac:dyDescent="0.25">
      <c r="B12244" s="106"/>
      <c r="C12244" s="106"/>
      <c r="D12244" s="139"/>
      <c r="E12244" s="140"/>
      <c r="F12244" s="140"/>
      <c r="G12244" s="140"/>
      <c r="M12244" s="140"/>
      <c r="N12244" s="167"/>
      <c r="O12244" s="167"/>
      <c r="P12244" s="142"/>
      <c r="Q12244" s="142"/>
      <c r="R12244" s="142"/>
      <c r="S12244" s="139"/>
    </row>
    <row r="12245" spans="2:19" ht="15.75" customHeight="1" x14ac:dyDescent="0.25">
      <c r="B12245" s="106"/>
      <c r="C12245" s="106"/>
      <c r="D12245" s="139"/>
      <c r="E12245" s="140"/>
      <c r="F12245" s="140"/>
      <c r="G12245" s="140"/>
      <c r="M12245" s="140"/>
      <c r="N12245" s="167"/>
      <c r="O12245" s="167"/>
      <c r="P12245" s="142"/>
      <c r="Q12245" s="142"/>
      <c r="R12245" s="142"/>
      <c r="S12245" s="139"/>
    </row>
    <row r="12246" spans="2:19" ht="15.75" customHeight="1" x14ac:dyDescent="0.25">
      <c r="B12246" s="106"/>
      <c r="C12246" s="106"/>
      <c r="D12246" s="139"/>
      <c r="E12246" s="140"/>
      <c r="F12246" s="140"/>
      <c r="G12246" s="140"/>
      <c r="M12246" s="140"/>
      <c r="N12246" s="167"/>
      <c r="O12246" s="167"/>
      <c r="P12246" s="142"/>
      <c r="Q12246" s="142"/>
      <c r="R12246" s="142"/>
      <c r="S12246" s="139"/>
    </row>
    <row r="12247" spans="2:19" ht="15.75" customHeight="1" x14ac:dyDescent="0.25">
      <c r="B12247" s="106"/>
      <c r="C12247" s="106"/>
      <c r="D12247" s="139"/>
      <c r="E12247" s="140"/>
      <c r="F12247" s="140"/>
      <c r="G12247" s="140"/>
      <c r="M12247" s="140"/>
      <c r="N12247" s="167"/>
      <c r="O12247" s="167"/>
      <c r="P12247" s="142"/>
      <c r="Q12247" s="142"/>
      <c r="R12247" s="142"/>
      <c r="S12247" s="139"/>
    </row>
    <row r="12248" spans="2:19" ht="15.75" customHeight="1" x14ac:dyDescent="0.25">
      <c r="B12248" s="106"/>
      <c r="C12248" s="106"/>
      <c r="D12248" s="139"/>
      <c r="E12248" s="140"/>
      <c r="F12248" s="140"/>
      <c r="G12248" s="140"/>
      <c r="M12248" s="140"/>
      <c r="N12248" s="167"/>
      <c r="O12248" s="167"/>
      <c r="P12248" s="142"/>
      <c r="Q12248" s="142"/>
      <c r="R12248" s="142"/>
      <c r="S12248" s="139"/>
    </row>
    <row r="12249" spans="2:19" ht="15.75" customHeight="1" x14ac:dyDescent="0.25">
      <c r="B12249" s="106"/>
      <c r="C12249" s="106"/>
      <c r="D12249" s="139"/>
      <c r="E12249" s="140"/>
      <c r="F12249" s="140"/>
      <c r="G12249" s="140"/>
      <c r="M12249" s="140"/>
      <c r="N12249" s="167"/>
      <c r="O12249" s="167"/>
      <c r="P12249" s="142"/>
      <c r="Q12249" s="142"/>
      <c r="R12249" s="142"/>
      <c r="S12249" s="139"/>
    </row>
    <row r="12250" spans="2:19" ht="15.75" customHeight="1" x14ac:dyDescent="0.25">
      <c r="B12250" s="106"/>
      <c r="C12250" s="106"/>
      <c r="D12250" s="139"/>
      <c r="E12250" s="140"/>
      <c r="F12250" s="140"/>
      <c r="G12250" s="140"/>
      <c r="M12250" s="140"/>
      <c r="N12250" s="167"/>
      <c r="O12250" s="167"/>
      <c r="P12250" s="142"/>
      <c r="Q12250" s="142"/>
      <c r="R12250" s="142"/>
      <c r="S12250" s="139"/>
    </row>
    <row r="12251" spans="2:19" ht="15.75" customHeight="1" x14ac:dyDescent="0.25">
      <c r="B12251" s="106"/>
      <c r="C12251" s="106"/>
      <c r="D12251" s="139"/>
      <c r="E12251" s="140"/>
      <c r="F12251" s="140"/>
      <c r="G12251" s="140"/>
      <c r="M12251" s="140"/>
      <c r="N12251" s="167"/>
      <c r="O12251" s="167"/>
      <c r="P12251" s="142"/>
      <c r="Q12251" s="142"/>
      <c r="R12251" s="142"/>
      <c r="S12251" s="139"/>
    </row>
    <row r="12252" spans="2:19" ht="15.75" customHeight="1" x14ac:dyDescent="0.25">
      <c r="B12252" s="106"/>
      <c r="C12252" s="106"/>
      <c r="D12252" s="139"/>
      <c r="E12252" s="140"/>
      <c r="F12252" s="140"/>
      <c r="G12252" s="140"/>
      <c r="M12252" s="140"/>
      <c r="N12252" s="167"/>
      <c r="O12252" s="167"/>
      <c r="P12252" s="142"/>
      <c r="Q12252" s="142"/>
      <c r="R12252" s="142"/>
      <c r="S12252" s="139"/>
    </row>
    <row r="12253" spans="2:19" ht="15.75" customHeight="1" x14ac:dyDescent="0.25">
      <c r="B12253" s="106"/>
      <c r="C12253" s="106"/>
      <c r="D12253" s="139"/>
      <c r="E12253" s="140"/>
      <c r="F12253" s="140"/>
      <c r="G12253" s="140"/>
      <c r="M12253" s="140"/>
      <c r="N12253" s="167"/>
      <c r="O12253" s="167"/>
      <c r="P12253" s="142"/>
      <c r="Q12253" s="142"/>
      <c r="R12253" s="142"/>
      <c r="S12253" s="139"/>
    </row>
    <row r="12254" spans="2:19" ht="15.75" customHeight="1" x14ac:dyDescent="0.25">
      <c r="B12254" s="106"/>
      <c r="C12254" s="106"/>
      <c r="D12254" s="139"/>
      <c r="E12254" s="140"/>
      <c r="F12254" s="140"/>
      <c r="G12254" s="140"/>
      <c r="M12254" s="140"/>
      <c r="N12254" s="167"/>
      <c r="O12254" s="167"/>
      <c r="P12254" s="142"/>
      <c r="Q12254" s="142"/>
      <c r="R12254" s="142"/>
      <c r="S12254" s="139"/>
    </row>
    <row r="12255" spans="2:19" ht="15.75" customHeight="1" x14ac:dyDescent="0.25">
      <c r="B12255" s="106"/>
      <c r="C12255" s="106"/>
      <c r="D12255" s="139"/>
      <c r="E12255" s="140"/>
      <c r="F12255" s="140"/>
      <c r="G12255" s="140"/>
      <c r="M12255" s="140"/>
      <c r="N12255" s="167"/>
      <c r="O12255" s="167"/>
      <c r="P12255" s="142"/>
      <c r="Q12255" s="142"/>
      <c r="R12255" s="142"/>
      <c r="S12255" s="139"/>
    </row>
    <row r="12256" spans="2:19" ht="15.75" customHeight="1" x14ac:dyDescent="0.25">
      <c r="B12256" s="106"/>
      <c r="C12256" s="106"/>
      <c r="D12256" s="139"/>
      <c r="E12256" s="140"/>
      <c r="F12256" s="140"/>
      <c r="G12256" s="140"/>
      <c r="M12256" s="140"/>
      <c r="N12256" s="167"/>
      <c r="O12256" s="167"/>
      <c r="P12256" s="142"/>
      <c r="Q12256" s="142"/>
      <c r="R12256" s="142"/>
      <c r="S12256" s="139"/>
    </row>
    <row r="12257" spans="2:19" ht="15.75" customHeight="1" x14ac:dyDescent="0.25">
      <c r="B12257" s="106"/>
      <c r="C12257" s="106"/>
      <c r="D12257" s="139"/>
      <c r="E12257" s="140"/>
      <c r="F12257" s="140"/>
      <c r="G12257" s="140"/>
      <c r="M12257" s="140"/>
      <c r="N12257" s="167"/>
      <c r="O12257" s="167"/>
      <c r="P12257" s="142"/>
      <c r="Q12257" s="142"/>
      <c r="R12257" s="142"/>
      <c r="S12257" s="139"/>
    </row>
    <row r="12258" spans="2:19" ht="15.75" customHeight="1" x14ac:dyDescent="0.25">
      <c r="B12258" s="106"/>
      <c r="C12258" s="106"/>
      <c r="D12258" s="139"/>
      <c r="E12258" s="140"/>
      <c r="F12258" s="140"/>
      <c r="G12258" s="140"/>
      <c r="M12258" s="140"/>
      <c r="N12258" s="167"/>
      <c r="O12258" s="167"/>
      <c r="P12258" s="142"/>
      <c r="Q12258" s="142"/>
      <c r="R12258" s="142"/>
      <c r="S12258" s="139"/>
    </row>
    <row r="12259" spans="2:19" ht="15.75" customHeight="1" x14ac:dyDescent="0.25">
      <c r="B12259" s="106"/>
      <c r="C12259" s="106"/>
      <c r="D12259" s="139"/>
      <c r="E12259" s="140"/>
      <c r="F12259" s="140"/>
      <c r="G12259" s="140"/>
      <c r="M12259" s="140"/>
      <c r="N12259" s="167"/>
      <c r="O12259" s="167"/>
      <c r="P12259" s="142"/>
      <c r="Q12259" s="142"/>
      <c r="R12259" s="142"/>
      <c r="S12259" s="139"/>
    </row>
    <row r="12260" spans="2:19" ht="15.75" customHeight="1" x14ac:dyDescent="0.25">
      <c r="B12260" s="106"/>
      <c r="C12260" s="106"/>
      <c r="D12260" s="139"/>
      <c r="E12260" s="140"/>
      <c r="F12260" s="140"/>
      <c r="G12260" s="140"/>
      <c r="M12260" s="140"/>
      <c r="N12260" s="167"/>
      <c r="O12260" s="167"/>
      <c r="P12260" s="142"/>
      <c r="Q12260" s="142"/>
      <c r="R12260" s="142"/>
      <c r="S12260" s="139"/>
    </row>
    <row r="12261" spans="2:19" ht="15.75" customHeight="1" x14ac:dyDescent="0.25">
      <c r="B12261" s="106"/>
      <c r="C12261" s="106"/>
      <c r="D12261" s="139"/>
      <c r="E12261" s="140"/>
      <c r="F12261" s="140"/>
      <c r="G12261" s="140"/>
      <c r="M12261" s="140"/>
      <c r="N12261" s="167"/>
      <c r="O12261" s="167"/>
      <c r="P12261" s="142"/>
      <c r="Q12261" s="142"/>
      <c r="R12261" s="142"/>
      <c r="S12261" s="139"/>
    </row>
    <row r="12262" spans="2:19" ht="15.75" customHeight="1" x14ac:dyDescent="0.25">
      <c r="B12262" s="106"/>
      <c r="C12262" s="106"/>
      <c r="D12262" s="139"/>
      <c r="E12262" s="140"/>
      <c r="F12262" s="140"/>
      <c r="G12262" s="140"/>
      <c r="M12262" s="140"/>
      <c r="N12262" s="167"/>
      <c r="O12262" s="167"/>
      <c r="P12262" s="142"/>
      <c r="Q12262" s="142"/>
      <c r="R12262" s="142"/>
      <c r="S12262" s="139"/>
    </row>
    <row r="12263" spans="2:19" ht="15.75" customHeight="1" x14ac:dyDescent="0.25">
      <c r="B12263" s="106"/>
      <c r="C12263" s="106"/>
      <c r="D12263" s="139"/>
      <c r="E12263" s="140"/>
      <c r="F12263" s="140"/>
      <c r="G12263" s="140"/>
      <c r="M12263" s="140"/>
      <c r="N12263" s="167"/>
      <c r="O12263" s="167"/>
      <c r="P12263" s="142"/>
      <c r="Q12263" s="142"/>
      <c r="R12263" s="142"/>
      <c r="S12263" s="139"/>
    </row>
    <row r="12264" spans="2:19" ht="15.75" customHeight="1" x14ac:dyDescent="0.25">
      <c r="B12264" s="106"/>
      <c r="C12264" s="106"/>
      <c r="D12264" s="139"/>
      <c r="E12264" s="140"/>
      <c r="F12264" s="140"/>
      <c r="G12264" s="140"/>
      <c r="M12264" s="140"/>
      <c r="N12264" s="167"/>
      <c r="O12264" s="167"/>
      <c r="P12264" s="142"/>
      <c r="Q12264" s="142"/>
      <c r="R12264" s="142"/>
      <c r="S12264" s="139"/>
    </row>
    <row r="12265" spans="2:19" ht="15.75" customHeight="1" x14ac:dyDescent="0.25">
      <c r="B12265" s="106"/>
      <c r="C12265" s="106"/>
      <c r="D12265" s="139"/>
      <c r="E12265" s="140"/>
      <c r="F12265" s="140"/>
      <c r="G12265" s="140"/>
      <c r="M12265" s="140"/>
      <c r="N12265" s="167"/>
      <c r="O12265" s="167"/>
      <c r="P12265" s="142"/>
      <c r="Q12265" s="142"/>
      <c r="R12265" s="142"/>
      <c r="S12265" s="139"/>
    </row>
    <row r="12266" spans="2:19" ht="15.75" customHeight="1" x14ac:dyDescent="0.25">
      <c r="B12266" s="106"/>
      <c r="C12266" s="106"/>
      <c r="D12266" s="139"/>
      <c r="E12266" s="140"/>
      <c r="F12266" s="140"/>
      <c r="G12266" s="140"/>
      <c r="M12266" s="140"/>
      <c r="N12266" s="167"/>
      <c r="O12266" s="167"/>
      <c r="P12266" s="142"/>
      <c r="Q12266" s="142"/>
      <c r="R12266" s="142"/>
      <c r="S12266" s="139"/>
    </row>
    <row r="12267" spans="2:19" ht="15.75" customHeight="1" x14ac:dyDescent="0.25">
      <c r="B12267" s="106"/>
      <c r="C12267" s="106"/>
      <c r="D12267" s="139"/>
      <c r="E12267" s="140"/>
      <c r="F12267" s="140"/>
      <c r="G12267" s="140"/>
      <c r="M12267" s="140"/>
      <c r="N12267" s="167"/>
      <c r="O12267" s="167"/>
      <c r="P12267" s="142"/>
      <c r="Q12267" s="142"/>
      <c r="R12267" s="142"/>
      <c r="S12267" s="139"/>
    </row>
    <row r="12268" spans="2:19" ht="15.75" customHeight="1" x14ac:dyDescent="0.25">
      <c r="B12268" s="106"/>
      <c r="C12268" s="106"/>
      <c r="D12268" s="139"/>
      <c r="E12268" s="140"/>
      <c r="F12268" s="140"/>
      <c r="G12268" s="140"/>
      <c r="M12268" s="140"/>
      <c r="N12268" s="167"/>
      <c r="O12268" s="167"/>
      <c r="P12268" s="142"/>
      <c r="Q12268" s="142"/>
      <c r="R12268" s="142"/>
      <c r="S12268" s="139"/>
    </row>
    <row r="12269" spans="2:19" ht="15.75" customHeight="1" x14ac:dyDescent="0.25">
      <c r="B12269" s="106"/>
      <c r="C12269" s="106"/>
      <c r="D12269" s="139"/>
      <c r="E12269" s="140"/>
      <c r="F12269" s="140"/>
      <c r="G12269" s="140"/>
      <c r="M12269" s="140"/>
      <c r="N12269" s="167"/>
      <c r="O12269" s="167"/>
      <c r="P12269" s="142"/>
      <c r="Q12269" s="142"/>
      <c r="R12269" s="142"/>
      <c r="S12269" s="139"/>
    </row>
    <row r="12270" spans="2:19" ht="15.75" customHeight="1" x14ac:dyDescent="0.25">
      <c r="B12270" s="106"/>
      <c r="C12270" s="106"/>
      <c r="D12270" s="139"/>
      <c r="E12270" s="140"/>
      <c r="F12270" s="140"/>
      <c r="G12270" s="140"/>
      <c r="M12270" s="140"/>
      <c r="N12270" s="167"/>
      <c r="O12270" s="167"/>
      <c r="P12270" s="142"/>
      <c r="Q12270" s="142"/>
      <c r="R12270" s="142"/>
      <c r="S12270" s="139"/>
    </row>
    <row r="12271" spans="2:19" ht="15.75" customHeight="1" x14ac:dyDescent="0.25">
      <c r="B12271" s="106"/>
      <c r="C12271" s="106"/>
      <c r="D12271" s="139"/>
      <c r="E12271" s="140"/>
      <c r="F12271" s="140"/>
      <c r="G12271" s="140"/>
      <c r="M12271" s="140"/>
      <c r="N12271" s="167"/>
      <c r="O12271" s="167"/>
      <c r="P12271" s="142"/>
      <c r="Q12271" s="142"/>
      <c r="R12271" s="142"/>
      <c r="S12271" s="139"/>
    </row>
    <row r="12272" spans="2:19" ht="15.75" customHeight="1" x14ac:dyDescent="0.25">
      <c r="B12272" s="106"/>
      <c r="C12272" s="106"/>
      <c r="D12272" s="139"/>
      <c r="E12272" s="140"/>
      <c r="F12272" s="140"/>
      <c r="G12272" s="140"/>
      <c r="M12272" s="140"/>
      <c r="N12272" s="167"/>
      <c r="O12272" s="167"/>
      <c r="P12272" s="142"/>
      <c r="Q12272" s="142"/>
      <c r="R12272" s="142"/>
      <c r="S12272" s="139"/>
    </row>
    <row r="12273" spans="2:19" ht="15.75" customHeight="1" x14ac:dyDescent="0.25">
      <c r="B12273" s="106"/>
      <c r="C12273" s="106"/>
      <c r="D12273" s="139"/>
      <c r="E12273" s="140"/>
      <c r="F12273" s="140"/>
      <c r="G12273" s="140"/>
      <c r="M12273" s="140"/>
      <c r="N12273" s="167"/>
      <c r="O12273" s="167"/>
      <c r="P12273" s="142"/>
      <c r="Q12273" s="142"/>
      <c r="R12273" s="142"/>
      <c r="S12273" s="139"/>
    </row>
    <row r="12274" spans="2:19" ht="15.75" customHeight="1" x14ac:dyDescent="0.25">
      <c r="B12274" s="106"/>
      <c r="C12274" s="106"/>
      <c r="D12274" s="139"/>
      <c r="E12274" s="140"/>
      <c r="F12274" s="140"/>
      <c r="G12274" s="140"/>
      <c r="M12274" s="140"/>
      <c r="N12274" s="167"/>
      <c r="O12274" s="167"/>
      <c r="P12274" s="142"/>
      <c r="Q12274" s="142"/>
      <c r="R12274" s="142"/>
      <c r="S12274" s="139"/>
    </row>
    <row r="12275" spans="2:19" ht="15.75" customHeight="1" x14ac:dyDescent="0.25">
      <c r="B12275" s="106"/>
      <c r="C12275" s="106"/>
      <c r="D12275" s="139"/>
      <c r="E12275" s="140"/>
      <c r="F12275" s="140"/>
      <c r="G12275" s="140"/>
      <c r="M12275" s="140"/>
      <c r="N12275" s="167"/>
      <c r="O12275" s="167"/>
      <c r="P12275" s="142"/>
      <c r="Q12275" s="142"/>
      <c r="R12275" s="142"/>
      <c r="S12275" s="139"/>
    </row>
    <row r="12276" spans="2:19" ht="15.75" customHeight="1" x14ac:dyDescent="0.25">
      <c r="B12276" s="106"/>
      <c r="C12276" s="106"/>
      <c r="D12276" s="139"/>
      <c r="E12276" s="140"/>
      <c r="F12276" s="140"/>
      <c r="G12276" s="140"/>
      <c r="M12276" s="140"/>
      <c r="N12276" s="167"/>
      <c r="O12276" s="167"/>
      <c r="P12276" s="142"/>
      <c r="Q12276" s="142"/>
      <c r="R12276" s="142"/>
      <c r="S12276" s="139"/>
    </row>
    <row r="12277" spans="2:19" ht="15.75" customHeight="1" x14ac:dyDescent="0.25">
      <c r="B12277" s="106"/>
      <c r="C12277" s="106"/>
      <c r="D12277" s="139"/>
      <c r="E12277" s="140"/>
      <c r="F12277" s="140"/>
      <c r="G12277" s="140"/>
      <c r="M12277" s="140"/>
      <c r="N12277" s="167"/>
      <c r="O12277" s="167"/>
      <c r="P12277" s="142"/>
      <c r="Q12277" s="142"/>
      <c r="R12277" s="142"/>
      <c r="S12277" s="139"/>
    </row>
    <row r="12278" spans="2:19" ht="15.75" customHeight="1" x14ac:dyDescent="0.25">
      <c r="B12278" s="106"/>
      <c r="C12278" s="106"/>
      <c r="D12278" s="139"/>
      <c r="E12278" s="140"/>
      <c r="F12278" s="140"/>
      <c r="G12278" s="140"/>
      <c r="M12278" s="140"/>
      <c r="N12278" s="167"/>
      <c r="O12278" s="167"/>
      <c r="P12278" s="142"/>
      <c r="Q12278" s="142"/>
      <c r="R12278" s="142"/>
      <c r="S12278" s="139"/>
    </row>
    <row r="12279" spans="2:19" ht="15.75" customHeight="1" x14ac:dyDescent="0.25">
      <c r="B12279" s="106"/>
      <c r="C12279" s="106"/>
      <c r="D12279" s="139"/>
      <c r="E12279" s="140"/>
      <c r="F12279" s="140"/>
      <c r="G12279" s="140"/>
      <c r="M12279" s="140"/>
      <c r="N12279" s="167"/>
      <c r="O12279" s="167"/>
      <c r="P12279" s="142"/>
      <c r="Q12279" s="142"/>
      <c r="R12279" s="142"/>
      <c r="S12279" s="139"/>
    </row>
    <row r="12280" spans="2:19" ht="15.75" customHeight="1" x14ac:dyDescent="0.25">
      <c r="B12280" s="106"/>
      <c r="C12280" s="106"/>
      <c r="D12280" s="139"/>
      <c r="E12280" s="140"/>
      <c r="F12280" s="140"/>
      <c r="G12280" s="140"/>
      <c r="M12280" s="140"/>
      <c r="N12280" s="167"/>
      <c r="O12280" s="167"/>
      <c r="P12280" s="142"/>
      <c r="Q12280" s="142"/>
      <c r="R12280" s="142"/>
      <c r="S12280" s="139"/>
    </row>
    <row r="12281" spans="2:19" ht="15.75" customHeight="1" x14ac:dyDescent="0.25">
      <c r="B12281" s="106"/>
      <c r="C12281" s="106"/>
      <c r="D12281" s="139"/>
      <c r="E12281" s="140"/>
      <c r="F12281" s="140"/>
      <c r="G12281" s="140"/>
      <c r="M12281" s="140"/>
      <c r="N12281" s="167"/>
      <c r="O12281" s="167"/>
      <c r="P12281" s="142"/>
      <c r="Q12281" s="142"/>
      <c r="R12281" s="142"/>
      <c r="S12281" s="139"/>
    </row>
    <row r="12282" spans="2:19" ht="15.75" customHeight="1" x14ac:dyDescent="0.25">
      <c r="B12282" s="106"/>
      <c r="C12282" s="106"/>
      <c r="D12282" s="139"/>
      <c r="E12282" s="140"/>
      <c r="F12282" s="140"/>
      <c r="G12282" s="140"/>
      <c r="M12282" s="140"/>
      <c r="N12282" s="167"/>
      <c r="O12282" s="167"/>
      <c r="P12282" s="142"/>
      <c r="Q12282" s="142"/>
      <c r="R12282" s="142"/>
      <c r="S12282" s="139"/>
    </row>
    <row r="12283" spans="2:19" ht="15.75" customHeight="1" x14ac:dyDescent="0.25">
      <c r="B12283" s="106"/>
      <c r="C12283" s="106"/>
      <c r="D12283" s="139"/>
      <c r="E12283" s="140"/>
      <c r="F12283" s="140"/>
      <c r="G12283" s="140"/>
      <c r="M12283" s="140"/>
      <c r="N12283" s="167"/>
      <c r="O12283" s="167"/>
      <c r="P12283" s="142"/>
      <c r="Q12283" s="142"/>
      <c r="R12283" s="142"/>
      <c r="S12283" s="139"/>
    </row>
    <row r="12284" spans="2:19" ht="15.75" customHeight="1" x14ac:dyDescent="0.25">
      <c r="B12284" s="106"/>
      <c r="C12284" s="106"/>
      <c r="D12284" s="139"/>
      <c r="E12284" s="140"/>
      <c r="F12284" s="140"/>
      <c r="G12284" s="140"/>
      <c r="M12284" s="140"/>
      <c r="N12284" s="167"/>
      <c r="O12284" s="167"/>
      <c r="P12284" s="142"/>
      <c r="Q12284" s="142"/>
      <c r="R12284" s="142"/>
      <c r="S12284" s="139"/>
    </row>
    <row r="12285" spans="2:19" ht="15.75" customHeight="1" x14ac:dyDescent="0.25">
      <c r="B12285" s="106"/>
      <c r="C12285" s="106"/>
      <c r="D12285" s="139"/>
      <c r="E12285" s="140"/>
      <c r="F12285" s="140"/>
      <c r="G12285" s="140"/>
      <c r="M12285" s="140"/>
      <c r="N12285" s="167"/>
      <c r="O12285" s="167"/>
      <c r="P12285" s="142"/>
      <c r="Q12285" s="142"/>
      <c r="R12285" s="142"/>
      <c r="S12285" s="139"/>
    </row>
    <row r="12286" spans="2:19" ht="15.75" customHeight="1" x14ac:dyDescent="0.25">
      <c r="B12286" s="106"/>
      <c r="C12286" s="106"/>
      <c r="D12286" s="139"/>
      <c r="E12286" s="140"/>
      <c r="F12286" s="140"/>
      <c r="G12286" s="140"/>
      <c r="M12286" s="140"/>
      <c r="N12286" s="167"/>
      <c r="O12286" s="167"/>
      <c r="P12286" s="142"/>
      <c r="Q12286" s="142"/>
      <c r="R12286" s="142"/>
      <c r="S12286" s="139"/>
    </row>
    <row r="12287" spans="2:19" ht="15.75" customHeight="1" x14ac:dyDescent="0.25">
      <c r="B12287" s="106"/>
      <c r="C12287" s="106"/>
      <c r="D12287" s="139"/>
      <c r="E12287" s="140"/>
      <c r="F12287" s="140"/>
      <c r="G12287" s="140"/>
      <c r="M12287" s="140"/>
      <c r="N12287" s="167"/>
      <c r="O12287" s="167"/>
      <c r="P12287" s="142"/>
      <c r="Q12287" s="142"/>
      <c r="R12287" s="142"/>
      <c r="S12287" s="139"/>
    </row>
    <row r="12288" spans="2:19" ht="15.75" customHeight="1" x14ac:dyDescent="0.25">
      <c r="B12288" s="106"/>
      <c r="C12288" s="106"/>
      <c r="D12288" s="139"/>
      <c r="E12288" s="140"/>
      <c r="F12288" s="140"/>
      <c r="G12288" s="140"/>
      <c r="M12288" s="140"/>
      <c r="N12288" s="167"/>
      <c r="O12288" s="167"/>
      <c r="P12288" s="142"/>
      <c r="Q12288" s="142"/>
      <c r="R12288" s="142"/>
      <c r="S12288" s="139"/>
    </row>
    <row r="12289" spans="2:19" ht="15.75" customHeight="1" x14ac:dyDescent="0.25">
      <c r="B12289" s="106"/>
      <c r="C12289" s="106"/>
      <c r="D12289" s="139"/>
      <c r="E12289" s="140"/>
      <c r="F12289" s="140"/>
      <c r="G12289" s="140"/>
      <c r="M12289" s="140"/>
      <c r="N12289" s="167"/>
      <c r="O12289" s="167"/>
      <c r="P12289" s="142"/>
      <c r="Q12289" s="142"/>
      <c r="R12289" s="142"/>
      <c r="S12289" s="139"/>
    </row>
    <row r="12290" spans="2:19" ht="15.75" customHeight="1" x14ac:dyDescent="0.25">
      <c r="B12290" s="106"/>
      <c r="C12290" s="106"/>
      <c r="D12290" s="139"/>
      <c r="E12290" s="140"/>
      <c r="F12290" s="140"/>
      <c r="G12290" s="140"/>
      <c r="M12290" s="140"/>
      <c r="N12290" s="167"/>
      <c r="O12290" s="167"/>
      <c r="P12290" s="142"/>
      <c r="Q12290" s="142"/>
      <c r="R12290" s="142"/>
      <c r="S12290" s="139"/>
    </row>
    <row r="12291" spans="2:19" ht="15.75" customHeight="1" x14ac:dyDescent="0.25">
      <c r="B12291" s="106"/>
      <c r="C12291" s="106"/>
      <c r="D12291" s="139"/>
      <c r="E12291" s="140"/>
      <c r="F12291" s="140"/>
      <c r="G12291" s="140"/>
      <c r="M12291" s="140"/>
      <c r="N12291" s="167"/>
      <c r="O12291" s="167"/>
      <c r="P12291" s="142"/>
      <c r="Q12291" s="142"/>
      <c r="R12291" s="142"/>
      <c r="S12291" s="139"/>
    </row>
    <row r="12292" spans="2:19" ht="15.75" customHeight="1" x14ac:dyDescent="0.25">
      <c r="B12292" s="106"/>
      <c r="C12292" s="106"/>
      <c r="D12292" s="139"/>
      <c r="E12292" s="140"/>
      <c r="F12292" s="140"/>
      <c r="G12292" s="140"/>
      <c r="M12292" s="140"/>
      <c r="N12292" s="167"/>
      <c r="O12292" s="167"/>
      <c r="P12292" s="142"/>
      <c r="Q12292" s="142"/>
      <c r="R12292" s="142"/>
      <c r="S12292" s="139"/>
    </row>
    <row r="12293" spans="2:19" ht="15.75" customHeight="1" x14ac:dyDescent="0.25">
      <c r="B12293" s="106"/>
      <c r="C12293" s="106"/>
      <c r="D12293" s="139"/>
      <c r="E12293" s="140"/>
      <c r="F12293" s="140"/>
      <c r="G12293" s="140"/>
      <c r="M12293" s="140"/>
      <c r="N12293" s="167"/>
      <c r="O12293" s="167"/>
      <c r="P12293" s="142"/>
      <c r="Q12293" s="142"/>
      <c r="R12293" s="142"/>
      <c r="S12293" s="139"/>
    </row>
    <row r="12294" spans="2:19" ht="15.75" customHeight="1" x14ac:dyDescent="0.25">
      <c r="B12294" s="106"/>
      <c r="C12294" s="106"/>
      <c r="D12294" s="139"/>
      <c r="E12294" s="140"/>
      <c r="F12294" s="140"/>
      <c r="G12294" s="140"/>
      <c r="M12294" s="140"/>
      <c r="N12294" s="167"/>
      <c r="O12294" s="167"/>
      <c r="P12294" s="142"/>
      <c r="Q12294" s="142"/>
      <c r="R12294" s="142"/>
      <c r="S12294" s="139"/>
    </row>
    <row r="12295" spans="2:19" ht="15.75" customHeight="1" x14ac:dyDescent="0.25">
      <c r="B12295" s="106"/>
      <c r="C12295" s="106"/>
      <c r="D12295" s="139"/>
      <c r="E12295" s="140"/>
      <c r="F12295" s="140"/>
      <c r="G12295" s="140"/>
      <c r="M12295" s="140"/>
      <c r="N12295" s="167"/>
      <c r="O12295" s="167"/>
      <c r="P12295" s="142"/>
      <c r="Q12295" s="142"/>
      <c r="R12295" s="142"/>
      <c r="S12295" s="139"/>
    </row>
    <row r="12296" spans="2:19" ht="15.75" customHeight="1" x14ac:dyDescent="0.25">
      <c r="B12296" s="106"/>
      <c r="C12296" s="106"/>
      <c r="D12296" s="139"/>
      <c r="E12296" s="140"/>
      <c r="F12296" s="140"/>
      <c r="G12296" s="140"/>
      <c r="M12296" s="140"/>
      <c r="N12296" s="167"/>
      <c r="O12296" s="167"/>
      <c r="P12296" s="142"/>
      <c r="Q12296" s="142"/>
      <c r="R12296" s="142"/>
      <c r="S12296" s="139"/>
    </row>
    <row r="12297" spans="2:19" ht="15.75" customHeight="1" x14ac:dyDescent="0.25">
      <c r="B12297" s="106"/>
      <c r="C12297" s="106"/>
      <c r="D12297" s="139"/>
      <c r="E12297" s="140"/>
      <c r="F12297" s="140"/>
      <c r="G12297" s="140"/>
      <c r="M12297" s="140"/>
      <c r="N12297" s="167"/>
      <c r="O12297" s="167"/>
      <c r="P12297" s="142"/>
      <c r="Q12297" s="142"/>
      <c r="R12297" s="142"/>
      <c r="S12297" s="139"/>
    </row>
    <row r="12298" spans="2:19" ht="15.75" customHeight="1" x14ac:dyDescent="0.25">
      <c r="B12298" s="106"/>
      <c r="C12298" s="106"/>
      <c r="D12298" s="139"/>
      <c r="E12298" s="140"/>
      <c r="F12298" s="140"/>
      <c r="G12298" s="140"/>
      <c r="M12298" s="140"/>
      <c r="N12298" s="167"/>
      <c r="O12298" s="167"/>
      <c r="P12298" s="142"/>
      <c r="Q12298" s="142"/>
      <c r="R12298" s="142"/>
      <c r="S12298" s="139"/>
    </row>
    <row r="12299" spans="2:19" ht="15.75" customHeight="1" x14ac:dyDescent="0.25">
      <c r="B12299" s="106"/>
      <c r="C12299" s="106"/>
      <c r="D12299" s="139"/>
      <c r="E12299" s="140"/>
      <c r="F12299" s="140"/>
      <c r="G12299" s="140"/>
      <c r="M12299" s="140"/>
      <c r="N12299" s="167"/>
      <c r="O12299" s="167"/>
      <c r="P12299" s="142"/>
      <c r="Q12299" s="142"/>
      <c r="R12299" s="142"/>
      <c r="S12299" s="139"/>
    </row>
    <row r="12300" spans="2:19" ht="15.75" customHeight="1" x14ac:dyDescent="0.25">
      <c r="B12300" s="106"/>
      <c r="C12300" s="106"/>
      <c r="D12300" s="139"/>
      <c r="E12300" s="140"/>
      <c r="F12300" s="140"/>
      <c r="G12300" s="140"/>
      <c r="M12300" s="140"/>
      <c r="N12300" s="167"/>
      <c r="O12300" s="167"/>
      <c r="P12300" s="142"/>
      <c r="Q12300" s="142"/>
      <c r="R12300" s="142"/>
      <c r="S12300" s="139"/>
    </row>
    <row r="12301" spans="2:19" ht="15.75" customHeight="1" x14ac:dyDescent="0.25">
      <c r="B12301" s="106"/>
      <c r="C12301" s="106"/>
      <c r="D12301" s="139"/>
      <c r="E12301" s="140"/>
      <c r="F12301" s="140"/>
      <c r="G12301" s="140"/>
      <c r="M12301" s="140"/>
      <c r="N12301" s="167"/>
      <c r="O12301" s="167"/>
      <c r="P12301" s="142"/>
      <c r="Q12301" s="142"/>
      <c r="R12301" s="142"/>
      <c r="S12301" s="139"/>
    </row>
    <row r="12302" spans="2:19" ht="15.75" customHeight="1" x14ac:dyDescent="0.25">
      <c r="B12302" s="106"/>
      <c r="C12302" s="106"/>
      <c r="D12302" s="139"/>
      <c r="E12302" s="140"/>
      <c r="F12302" s="140"/>
      <c r="G12302" s="140"/>
      <c r="M12302" s="140"/>
      <c r="N12302" s="167"/>
      <c r="O12302" s="167"/>
      <c r="P12302" s="142"/>
      <c r="Q12302" s="142"/>
      <c r="R12302" s="142"/>
      <c r="S12302" s="139"/>
    </row>
    <row r="12303" spans="2:19" ht="15.75" customHeight="1" x14ac:dyDescent="0.25">
      <c r="B12303" s="106"/>
      <c r="C12303" s="106"/>
      <c r="D12303" s="139"/>
      <c r="E12303" s="140"/>
      <c r="F12303" s="140"/>
      <c r="G12303" s="140"/>
      <c r="M12303" s="140"/>
      <c r="N12303" s="167"/>
      <c r="O12303" s="167"/>
      <c r="P12303" s="142"/>
      <c r="Q12303" s="142"/>
      <c r="R12303" s="142"/>
      <c r="S12303" s="139"/>
    </row>
    <row r="12304" spans="2:19" ht="15.75" customHeight="1" x14ac:dyDescent="0.25">
      <c r="B12304" s="106"/>
      <c r="C12304" s="106"/>
      <c r="D12304" s="139"/>
      <c r="E12304" s="140"/>
      <c r="F12304" s="140"/>
      <c r="G12304" s="140"/>
      <c r="M12304" s="140"/>
      <c r="N12304" s="167"/>
      <c r="O12304" s="167"/>
      <c r="P12304" s="142"/>
      <c r="Q12304" s="142"/>
      <c r="R12304" s="142"/>
      <c r="S12304" s="139"/>
    </row>
    <row r="12305" spans="2:19" ht="15.75" customHeight="1" x14ac:dyDescent="0.25">
      <c r="B12305" s="106"/>
      <c r="C12305" s="106"/>
      <c r="D12305" s="139"/>
      <c r="E12305" s="140"/>
      <c r="F12305" s="140"/>
      <c r="G12305" s="140"/>
      <c r="M12305" s="140"/>
      <c r="N12305" s="167"/>
      <c r="O12305" s="167"/>
      <c r="P12305" s="142"/>
      <c r="Q12305" s="142"/>
      <c r="R12305" s="142"/>
      <c r="S12305" s="139"/>
    </row>
    <row r="12306" spans="2:19" ht="15.75" customHeight="1" x14ac:dyDescent="0.25">
      <c r="B12306" s="106"/>
      <c r="C12306" s="106"/>
      <c r="D12306" s="139"/>
      <c r="E12306" s="140"/>
      <c r="F12306" s="140"/>
      <c r="G12306" s="140"/>
      <c r="M12306" s="140"/>
      <c r="N12306" s="167"/>
      <c r="O12306" s="167"/>
      <c r="P12306" s="142"/>
      <c r="Q12306" s="142"/>
      <c r="R12306" s="142"/>
      <c r="S12306" s="139"/>
    </row>
    <row r="12307" spans="2:19" ht="15.75" customHeight="1" x14ac:dyDescent="0.25">
      <c r="B12307" s="106"/>
      <c r="C12307" s="106"/>
      <c r="D12307" s="139"/>
      <c r="E12307" s="140"/>
      <c r="F12307" s="140"/>
      <c r="G12307" s="140"/>
      <c r="M12307" s="140"/>
      <c r="N12307" s="167"/>
      <c r="O12307" s="167"/>
      <c r="P12307" s="142"/>
      <c r="Q12307" s="142"/>
      <c r="R12307" s="142"/>
      <c r="S12307" s="139"/>
    </row>
    <row r="12308" spans="2:19" ht="15.75" customHeight="1" x14ac:dyDescent="0.25">
      <c r="B12308" s="106"/>
      <c r="C12308" s="106"/>
      <c r="D12308" s="139"/>
      <c r="E12308" s="140"/>
      <c r="F12308" s="140"/>
      <c r="G12308" s="140"/>
      <c r="M12308" s="140"/>
      <c r="N12308" s="167"/>
      <c r="O12308" s="167"/>
      <c r="P12308" s="142"/>
      <c r="Q12308" s="142"/>
      <c r="R12308" s="142"/>
      <c r="S12308" s="139"/>
    </row>
    <row r="12309" spans="2:19" ht="15.75" customHeight="1" x14ac:dyDescent="0.25">
      <c r="B12309" s="106"/>
      <c r="C12309" s="106"/>
      <c r="D12309" s="139"/>
      <c r="E12309" s="140"/>
      <c r="F12309" s="140"/>
      <c r="G12309" s="140"/>
      <c r="M12309" s="140"/>
      <c r="N12309" s="167"/>
      <c r="O12309" s="167"/>
      <c r="P12309" s="142"/>
      <c r="Q12309" s="142"/>
      <c r="R12309" s="142"/>
      <c r="S12309" s="139"/>
    </row>
    <row r="12310" spans="2:19" ht="15.75" customHeight="1" x14ac:dyDescent="0.25">
      <c r="B12310" s="106"/>
      <c r="C12310" s="106"/>
      <c r="D12310" s="139"/>
      <c r="E12310" s="140"/>
      <c r="F12310" s="140"/>
      <c r="G12310" s="140"/>
      <c r="M12310" s="140"/>
      <c r="N12310" s="167"/>
      <c r="O12310" s="167"/>
      <c r="P12310" s="142"/>
      <c r="Q12310" s="142"/>
      <c r="R12310" s="142"/>
      <c r="S12310" s="139"/>
    </row>
    <row r="12311" spans="2:19" ht="15.75" customHeight="1" x14ac:dyDescent="0.25">
      <c r="B12311" s="106"/>
      <c r="C12311" s="106"/>
      <c r="D12311" s="139"/>
      <c r="E12311" s="140"/>
      <c r="F12311" s="140"/>
      <c r="G12311" s="140"/>
      <c r="M12311" s="140"/>
      <c r="N12311" s="167"/>
      <c r="O12311" s="167"/>
      <c r="P12311" s="142"/>
      <c r="Q12311" s="142"/>
      <c r="R12311" s="142"/>
      <c r="S12311" s="139"/>
    </row>
    <row r="12312" spans="2:19" ht="15.75" customHeight="1" x14ac:dyDescent="0.25">
      <c r="B12312" s="106"/>
      <c r="C12312" s="106"/>
      <c r="D12312" s="139"/>
      <c r="E12312" s="140"/>
      <c r="F12312" s="140"/>
      <c r="G12312" s="140"/>
      <c r="M12312" s="140"/>
      <c r="N12312" s="167"/>
      <c r="O12312" s="167"/>
      <c r="P12312" s="142"/>
      <c r="Q12312" s="142"/>
      <c r="R12312" s="142"/>
      <c r="S12312" s="139"/>
    </row>
    <row r="12313" spans="2:19" ht="15.75" customHeight="1" x14ac:dyDescent="0.25">
      <c r="B12313" s="106"/>
      <c r="C12313" s="106"/>
      <c r="D12313" s="139"/>
      <c r="E12313" s="140"/>
      <c r="F12313" s="140"/>
      <c r="G12313" s="140"/>
      <c r="M12313" s="140"/>
      <c r="N12313" s="167"/>
      <c r="O12313" s="167"/>
      <c r="P12313" s="142"/>
      <c r="Q12313" s="142"/>
      <c r="R12313" s="142"/>
      <c r="S12313" s="139"/>
    </row>
    <row r="12314" spans="2:19" ht="15.75" customHeight="1" x14ac:dyDescent="0.25">
      <c r="B12314" s="106"/>
      <c r="C12314" s="106"/>
      <c r="D12314" s="139"/>
      <c r="E12314" s="140"/>
      <c r="F12314" s="140"/>
      <c r="G12314" s="140"/>
      <c r="M12314" s="140"/>
      <c r="N12314" s="167"/>
      <c r="O12314" s="167"/>
      <c r="P12314" s="142"/>
      <c r="Q12314" s="142"/>
      <c r="R12314" s="142"/>
      <c r="S12314" s="139"/>
    </row>
    <row r="12315" spans="2:19" ht="15.75" customHeight="1" x14ac:dyDescent="0.25">
      <c r="B12315" s="106"/>
      <c r="C12315" s="106"/>
      <c r="D12315" s="139"/>
      <c r="E12315" s="140"/>
      <c r="F12315" s="140"/>
      <c r="G12315" s="140"/>
      <c r="M12315" s="140"/>
      <c r="N12315" s="167"/>
      <c r="O12315" s="167"/>
      <c r="P12315" s="142"/>
      <c r="Q12315" s="142"/>
      <c r="R12315" s="142"/>
      <c r="S12315" s="139"/>
    </row>
    <row r="12316" spans="2:19" ht="15.75" customHeight="1" x14ac:dyDescent="0.25">
      <c r="B12316" s="106"/>
      <c r="C12316" s="106"/>
      <c r="D12316" s="139"/>
      <c r="E12316" s="140"/>
      <c r="F12316" s="140"/>
      <c r="G12316" s="140"/>
      <c r="M12316" s="140"/>
      <c r="N12316" s="167"/>
      <c r="O12316" s="167"/>
      <c r="P12316" s="142"/>
      <c r="Q12316" s="142"/>
      <c r="R12316" s="142"/>
      <c r="S12316" s="139"/>
    </row>
    <row r="12317" spans="2:19" ht="15.75" customHeight="1" x14ac:dyDescent="0.25">
      <c r="B12317" s="106"/>
      <c r="C12317" s="106"/>
      <c r="D12317" s="139"/>
      <c r="E12317" s="140"/>
      <c r="F12317" s="140"/>
      <c r="G12317" s="140"/>
      <c r="M12317" s="140"/>
      <c r="N12317" s="167"/>
      <c r="O12317" s="167"/>
      <c r="P12317" s="142"/>
      <c r="Q12317" s="142"/>
      <c r="R12317" s="142"/>
      <c r="S12317" s="139"/>
    </row>
    <row r="12318" spans="2:19" ht="15.75" customHeight="1" x14ac:dyDescent="0.25">
      <c r="B12318" s="106"/>
      <c r="C12318" s="106"/>
      <c r="D12318" s="139"/>
      <c r="E12318" s="140"/>
      <c r="F12318" s="140"/>
      <c r="G12318" s="140"/>
      <c r="M12318" s="140"/>
      <c r="N12318" s="167"/>
      <c r="O12318" s="167"/>
      <c r="P12318" s="142"/>
      <c r="Q12318" s="142"/>
      <c r="R12318" s="142"/>
      <c r="S12318" s="139"/>
    </row>
    <row r="12319" spans="2:19" ht="15.75" customHeight="1" x14ac:dyDescent="0.25">
      <c r="B12319" s="106"/>
      <c r="C12319" s="106"/>
      <c r="D12319" s="139"/>
      <c r="E12319" s="140"/>
      <c r="F12319" s="140"/>
      <c r="G12319" s="140"/>
      <c r="M12319" s="140"/>
      <c r="N12319" s="167"/>
      <c r="O12319" s="167"/>
      <c r="P12319" s="142"/>
      <c r="Q12319" s="142"/>
      <c r="R12319" s="142"/>
      <c r="S12319" s="139"/>
    </row>
    <row r="12320" spans="2:19" ht="15.75" customHeight="1" x14ac:dyDescent="0.25">
      <c r="B12320" s="106"/>
      <c r="C12320" s="106"/>
      <c r="D12320" s="139"/>
      <c r="E12320" s="140"/>
      <c r="F12320" s="140"/>
      <c r="G12320" s="140"/>
      <c r="M12320" s="140"/>
      <c r="N12320" s="167"/>
      <c r="O12320" s="167"/>
      <c r="P12320" s="142"/>
      <c r="Q12320" s="142"/>
      <c r="R12320" s="142"/>
      <c r="S12320" s="139"/>
    </row>
    <row r="12321" spans="2:19" ht="15.75" customHeight="1" x14ac:dyDescent="0.25">
      <c r="B12321" s="106"/>
      <c r="C12321" s="106"/>
      <c r="D12321" s="139"/>
      <c r="E12321" s="140"/>
      <c r="F12321" s="140"/>
      <c r="G12321" s="140"/>
      <c r="M12321" s="140"/>
      <c r="N12321" s="167"/>
      <c r="O12321" s="167"/>
      <c r="P12321" s="142"/>
      <c r="Q12321" s="142"/>
      <c r="R12321" s="142"/>
      <c r="S12321" s="139"/>
    </row>
    <row r="12322" spans="2:19" ht="15.75" customHeight="1" x14ac:dyDescent="0.25">
      <c r="B12322" s="106"/>
      <c r="C12322" s="106"/>
      <c r="D12322" s="139"/>
      <c r="E12322" s="140"/>
      <c r="F12322" s="140"/>
      <c r="G12322" s="140"/>
      <c r="M12322" s="140"/>
      <c r="N12322" s="167"/>
      <c r="O12322" s="167"/>
      <c r="P12322" s="142"/>
      <c r="Q12322" s="142"/>
      <c r="R12322" s="142"/>
      <c r="S12322" s="139"/>
    </row>
    <row r="12323" spans="2:19" ht="15.75" customHeight="1" x14ac:dyDescent="0.25">
      <c r="B12323" s="106"/>
      <c r="C12323" s="106"/>
      <c r="D12323" s="139"/>
      <c r="E12323" s="140"/>
      <c r="F12323" s="140"/>
      <c r="G12323" s="140"/>
      <c r="M12323" s="140"/>
      <c r="N12323" s="167"/>
      <c r="O12323" s="167"/>
      <c r="P12323" s="142"/>
      <c r="Q12323" s="142"/>
      <c r="R12323" s="142"/>
      <c r="S12323" s="139"/>
    </row>
    <row r="12324" spans="2:19" ht="15.75" customHeight="1" x14ac:dyDescent="0.25">
      <c r="B12324" s="106"/>
      <c r="C12324" s="106"/>
      <c r="D12324" s="139"/>
      <c r="E12324" s="140"/>
      <c r="F12324" s="140"/>
      <c r="G12324" s="140"/>
      <c r="M12324" s="140"/>
      <c r="N12324" s="167"/>
      <c r="O12324" s="167"/>
      <c r="P12324" s="142"/>
      <c r="Q12324" s="142"/>
      <c r="R12324" s="142"/>
      <c r="S12324" s="139"/>
    </row>
    <row r="12325" spans="2:19" ht="15.75" customHeight="1" x14ac:dyDescent="0.25">
      <c r="B12325" s="106"/>
      <c r="C12325" s="106"/>
      <c r="D12325" s="139"/>
      <c r="E12325" s="140"/>
      <c r="F12325" s="140"/>
      <c r="G12325" s="140"/>
      <c r="M12325" s="140"/>
      <c r="N12325" s="167"/>
      <c r="O12325" s="167"/>
      <c r="P12325" s="142"/>
      <c r="Q12325" s="142"/>
      <c r="R12325" s="142"/>
      <c r="S12325" s="139"/>
    </row>
    <row r="12326" spans="2:19" ht="15.75" customHeight="1" x14ac:dyDescent="0.25">
      <c r="B12326" s="106"/>
      <c r="C12326" s="106"/>
      <c r="D12326" s="139"/>
      <c r="E12326" s="140"/>
      <c r="F12326" s="140"/>
      <c r="G12326" s="140"/>
      <c r="M12326" s="140"/>
      <c r="N12326" s="167"/>
      <c r="O12326" s="167"/>
      <c r="P12326" s="142"/>
      <c r="Q12326" s="142"/>
      <c r="R12326" s="142"/>
      <c r="S12326" s="139"/>
    </row>
    <row r="12327" spans="2:19" ht="15.75" customHeight="1" x14ac:dyDescent="0.25">
      <c r="B12327" s="106"/>
      <c r="C12327" s="106"/>
      <c r="D12327" s="139"/>
      <c r="E12327" s="140"/>
      <c r="F12327" s="140"/>
      <c r="G12327" s="140"/>
      <c r="M12327" s="140"/>
      <c r="N12327" s="167"/>
      <c r="O12327" s="167"/>
      <c r="P12327" s="142"/>
      <c r="Q12327" s="142"/>
      <c r="R12327" s="142"/>
      <c r="S12327" s="139"/>
    </row>
    <row r="12328" spans="2:19" ht="15.75" customHeight="1" x14ac:dyDescent="0.25">
      <c r="B12328" s="106"/>
      <c r="C12328" s="106"/>
      <c r="D12328" s="139"/>
      <c r="E12328" s="140"/>
      <c r="F12328" s="140"/>
      <c r="G12328" s="140"/>
      <c r="M12328" s="140"/>
      <c r="N12328" s="167"/>
      <c r="O12328" s="167"/>
      <c r="P12328" s="142"/>
      <c r="Q12328" s="142"/>
      <c r="R12328" s="142"/>
      <c r="S12328" s="139"/>
    </row>
    <row r="12329" spans="2:19" ht="15.75" customHeight="1" x14ac:dyDescent="0.25">
      <c r="B12329" s="106"/>
      <c r="C12329" s="106"/>
      <c r="D12329" s="139"/>
      <c r="E12329" s="140"/>
      <c r="F12329" s="140"/>
      <c r="G12329" s="140"/>
      <c r="M12329" s="140"/>
      <c r="N12329" s="167"/>
      <c r="O12329" s="167"/>
      <c r="P12329" s="142"/>
      <c r="Q12329" s="142"/>
      <c r="R12329" s="142"/>
      <c r="S12329" s="139"/>
    </row>
    <row r="12330" spans="2:19" ht="15.75" customHeight="1" x14ac:dyDescent="0.25">
      <c r="B12330" s="106"/>
      <c r="C12330" s="106"/>
      <c r="D12330" s="139"/>
      <c r="E12330" s="140"/>
      <c r="F12330" s="140"/>
      <c r="G12330" s="140"/>
      <c r="M12330" s="140"/>
      <c r="N12330" s="167"/>
      <c r="O12330" s="167"/>
      <c r="P12330" s="142"/>
      <c r="Q12330" s="142"/>
      <c r="R12330" s="142"/>
      <c r="S12330" s="139"/>
    </row>
    <row r="12331" spans="2:19" ht="15.75" customHeight="1" x14ac:dyDescent="0.25">
      <c r="B12331" s="106"/>
      <c r="C12331" s="106"/>
      <c r="D12331" s="139"/>
      <c r="E12331" s="140"/>
      <c r="F12331" s="140"/>
      <c r="G12331" s="140"/>
      <c r="M12331" s="140"/>
      <c r="N12331" s="167"/>
      <c r="O12331" s="167"/>
      <c r="P12331" s="142"/>
      <c r="Q12331" s="142"/>
      <c r="R12331" s="142"/>
      <c r="S12331" s="139"/>
    </row>
    <row r="12332" spans="2:19" ht="15.75" customHeight="1" x14ac:dyDescent="0.25">
      <c r="B12332" s="106"/>
      <c r="C12332" s="106"/>
      <c r="D12332" s="139"/>
      <c r="E12332" s="140"/>
      <c r="F12332" s="140"/>
      <c r="G12332" s="140"/>
      <c r="M12332" s="140"/>
      <c r="N12332" s="167"/>
      <c r="O12332" s="167"/>
      <c r="P12332" s="142"/>
      <c r="Q12332" s="142"/>
      <c r="R12332" s="142"/>
      <c r="S12332" s="139"/>
    </row>
    <row r="12333" spans="2:19" ht="15.75" customHeight="1" x14ac:dyDescent="0.25">
      <c r="B12333" s="106"/>
      <c r="C12333" s="106"/>
      <c r="D12333" s="139"/>
      <c r="E12333" s="140"/>
      <c r="F12333" s="140"/>
      <c r="G12333" s="140"/>
      <c r="M12333" s="140"/>
      <c r="N12333" s="167"/>
      <c r="O12333" s="167"/>
      <c r="P12333" s="142"/>
      <c r="Q12333" s="142"/>
      <c r="R12333" s="142"/>
      <c r="S12333" s="139"/>
    </row>
    <row r="12334" spans="2:19" ht="15.75" customHeight="1" x14ac:dyDescent="0.25">
      <c r="B12334" s="106"/>
      <c r="C12334" s="106"/>
      <c r="D12334" s="139"/>
      <c r="E12334" s="140"/>
      <c r="F12334" s="140"/>
      <c r="G12334" s="140"/>
      <c r="M12334" s="140"/>
      <c r="N12334" s="167"/>
      <c r="O12334" s="167"/>
      <c r="P12334" s="142"/>
      <c r="Q12334" s="142"/>
      <c r="R12334" s="142"/>
      <c r="S12334" s="139"/>
    </row>
    <row r="12335" spans="2:19" ht="15.75" customHeight="1" x14ac:dyDescent="0.25">
      <c r="B12335" s="106"/>
      <c r="C12335" s="106"/>
      <c r="D12335" s="139"/>
      <c r="E12335" s="140"/>
      <c r="F12335" s="140"/>
      <c r="G12335" s="140"/>
      <c r="M12335" s="140"/>
      <c r="N12335" s="167"/>
      <c r="O12335" s="167"/>
      <c r="P12335" s="142"/>
      <c r="Q12335" s="142"/>
      <c r="R12335" s="142"/>
      <c r="S12335" s="139"/>
    </row>
    <row r="12336" spans="2:19" ht="15.75" customHeight="1" x14ac:dyDescent="0.25">
      <c r="B12336" s="106"/>
      <c r="C12336" s="106"/>
      <c r="D12336" s="139"/>
      <c r="E12336" s="140"/>
      <c r="F12336" s="140"/>
      <c r="G12336" s="140"/>
      <c r="M12336" s="140"/>
      <c r="N12336" s="167"/>
      <c r="O12336" s="167"/>
      <c r="P12336" s="142"/>
      <c r="Q12336" s="142"/>
      <c r="R12336" s="142"/>
      <c r="S12336" s="139"/>
    </row>
    <row r="12337" spans="2:19" ht="15.75" customHeight="1" x14ac:dyDescent="0.25">
      <c r="B12337" s="106"/>
      <c r="C12337" s="106"/>
      <c r="D12337" s="139"/>
      <c r="E12337" s="140"/>
      <c r="F12337" s="140"/>
      <c r="G12337" s="140"/>
      <c r="M12337" s="140"/>
      <c r="N12337" s="167"/>
      <c r="O12337" s="167"/>
      <c r="P12337" s="142"/>
      <c r="Q12337" s="142"/>
      <c r="R12337" s="142"/>
      <c r="S12337" s="139"/>
    </row>
    <row r="12338" spans="2:19" ht="15.75" customHeight="1" x14ac:dyDescent="0.25">
      <c r="B12338" s="106"/>
      <c r="C12338" s="106"/>
      <c r="D12338" s="139"/>
      <c r="E12338" s="140"/>
      <c r="F12338" s="140"/>
      <c r="G12338" s="140"/>
      <c r="M12338" s="140"/>
      <c r="N12338" s="167"/>
      <c r="O12338" s="167"/>
      <c r="P12338" s="142"/>
      <c r="Q12338" s="142"/>
      <c r="R12338" s="142"/>
      <c r="S12338" s="139"/>
    </row>
    <row r="12339" spans="2:19" ht="15.75" customHeight="1" x14ac:dyDescent="0.25">
      <c r="B12339" s="106"/>
      <c r="C12339" s="106"/>
      <c r="D12339" s="139"/>
      <c r="E12339" s="140"/>
      <c r="F12339" s="140"/>
      <c r="G12339" s="140"/>
      <c r="M12339" s="140"/>
      <c r="N12339" s="167"/>
      <c r="O12339" s="167"/>
      <c r="P12339" s="142"/>
      <c r="Q12339" s="142"/>
      <c r="R12339" s="142"/>
      <c r="S12339" s="139"/>
    </row>
    <row r="12340" spans="2:19" ht="15.75" customHeight="1" x14ac:dyDescent="0.25">
      <c r="B12340" s="106"/>
      <c r="C12340" s="106"/>
      <c r="D12340" s="139"/>
      <c r="E12340" s="140"/>
      <c r="F12340" s="140"/>
      <c r="G12340" s="140"/>
      <c r="M12340" s="140"/>
      <c r="N12340" s="167"/>
      <c r="O12340" s="167"/>
      <c r="P12340" s="142"/>
      <c r="Q12340" s="142"/>
      <c r="R12340" s="142"/>
      <c r="S12340" s="139"/>
    </row>
    <row r="12341" spans="2:19" ht="15.75" customHeight="1" x14ac:dyDescent="0.25">
      <c r="B12341" s="106"/>
      <c r="C12341" s="106"/>
      <c r="D12341" s="139"/>
      <c r="E12341" s="140"/>
      <c r="F12341" s="140"/>
      <c r="G12341" s="140"/>
      <c r="M12341" s="140"/>
      <c r="N12341" s="167"/>
      <c r="O12341" s="167"/>
      <c r="P12341" s="142"/>
      <c r="Q12341" s="142"/>
      <c r="R12341" s="142"/>
      <c r="S12341" s="139"/>
    </row>
    <row r="12342" spans="2:19" ht="15.75" customHeight="1" x14ac:dyDescent="0.25">
      <c r="B12342" s="106"/>
      <c r="C12342" s="106"/>
      <c r="D12342" s="139"/>
      <c r="E12342" s="140"/>
      <c r="F12342" s="140"/>
      <c r="G12342" s="140"/>
      <c r="M12342" s="140"/>
      <c r="N12342" s="167"/>
      <c r="O12342" s="167"/>
      <c r="P12342" s="142"/>
      <c r="Q12342" s="142"/>
      <c r="R12342" s="142"/>
      <c r="S12342" s="139"/>
    </row>
    <row r="12343" spans="2:19" ht="15.75" customHeight="1" x14ac:dyDescent="0.25">
      <c r="B12343" s="106"/>
      <c r="C12343" s="106"/>
      <c r="D12343" s="139"/>
      <c r="E12343" s="140"/>
      <c r="F12343" s="140"/>
      <c r="G12343" s="140"/>
      <c r="M12343" s="140"/>
      <c r="N12343" s="167"/>
      <c r="O12343" s="167"/>
      <c r="P12343" s="142"/>
      <c r="Q12343" s="142"/>
      <c r="R12343" s="142"/>
      <c r="S12343" s="139"/>
    </row>
    <row r="12344" spans="2:19" ht="15.75" customHeight="1" x14ac:dyDescent="0.25">
      <c r="B12344" s="106"/>
      <c r="C12344" s="106"/>
      <c r="D12344" s="139"/>
      <c r="E12344" s="140"/>
      <c r="F12344" s="140"/>
      <c r="G12344" s="140"/>
      <c r="M12344" s="140"/>
      <c r="N12344" s="167"/>
      <c r="O12344" s="167"/>
      <c r="P12344" s="142"/>
      <c r="Q12344" s="142"/>
      <c r="R12344" s="142"/>
      <c r="S12344" s="139"/>
    </row>
    <row r="12345" spans="2:19" ht="15.75" customHeight="1" x14ac:dyDescent="0.25">
      <c r="B12345" s="106"/>
      <c r="C12345" s="106"/>
      <c r="D12345" s="139"/>
      <c r="E12345" s="140"/>
      <c r="F12345" s="140"/>
      <c r="G12345" s="140"/>
      <c r="M12345" s="140"/>
      <c r="N12345" s="167"/>
      <c r="O12345" s="167"/>
      <c r="P12345" s="142"/>
      <c r="Q12345" s="142"/>
      <c r="R12345" s="142"/>
      <c r="S12345" s="139"/>
    </row>
    <row r="12346" spans="2:19" ht="15.75" customHeight="1" x14ac:dyDescent="0.25">
      <c r="B12346" s="106"/>
      <c r="C12346" s="106"/>
      <c r="D12346" s="139"/>
      <c r="E12346" s="140"/>
      <c r="F12346" s="140"/>
      <c r="G12346" s="140"/>
      <c r="M12346" s="140"/>
      <c r="N12346" s="167"/>
      <c r="O12346" s="167"/>
      <c r="P12346" s="142"/>
      <c r="Q12346" s="142"/>
      <c r="R12346" s="142"/>
      <c r="S12346" s="139"/>
    </row>
    <row r="12347" spans="2:19" ht="15.75" customHeight="1" x14ac:dyDescent="0.25">
      <c r="B12347" s="106"/>
      <c r="C12347" s="106"/>
      <c r="D12347" s="139"/>
      <c r="E12347" s="140"/>
      <c r="F12347" s="140"/>
      <c r="G12347" s="140"/>
      <c r="M12347" s="140"/>
      <c r="N12347" s="167"/>
      <c r="O12347" s="167"/>
      <c r="P12347" s="142"/>
      <c r="Q12347" s="142"/>
      <c r="R12347" s="142"/>
      <c r="S12347" s="139"/>
    </row>
    <row r="12348" spans="2:19" ht="15.75" customHeight="1" x14ac:dyDescent="0.25">
      <c r="B12348" s="106"/>
      <c r="C12348" s="106"/>
      <c r="D12348" s="139"/>
      <c r="E12348" s="140"/>
      <c r="F12348" s="140"/>
      <c r="G12348" s="140"/>
      <c r="M12348" s="140"/>
      <c r="N12348" s="167"/>
      <c r="O12348" s="167"/>
      <c r="P12348" s="142"/>
      <c r="Q12348" s="142"/>
      <c r="R12348" s="142"/>
      <c r="S12348" s="139"/>
    </row>
    <row r="12349" spans="2:19" ht="15.75" customHeight="1" x14ac:dyDescent="0.25">
      <c r="B12349" s="106"/>
      <c r="C12349" s="106"/>
      <c r="D12349" s="139"/>
      <c r="E12349" s="140"/>
      <c r="F12349" s="140"/>
      <c r="G12349" s="140"/>
      <c r="M12349" s="140"/>
      <c r="N12349" s="167"/>
      <c r="O12349" s="167"/>
      <c r="P12349" s="142"/>
      <c r="Q12349" s="142"/>
      <c r="R12349" s="142"/>
      <c r="S12349" s="139"/>
    </row>
    <row r="12350" spans="2:19" ht="15.75" customHeight="1" x14ac:dyDescent="0.25">
      <c r="B12350" s="106"/>
      <c r="C12350" s="106"/>
      <c r="D12350" s="139"/>
      <c r="E12350" s="140"/>
      <c r="F12350" s="140"/>
      <c r="G12350" s="140"/>
      <c r="M12350" s="140"/>
      <c r="N12350" s="167"/>
      <c r="O12350" s="167"/>
      <c r="P12350" s="142"/>
      <c r="Q12350" s="142"/>
      <c r="R12350" s="142"/>
      <c r="S12350" s="139"/>
    </row>
    <row r="12351" spans="2:19" ht="15.75" customHeight="1" x14ac:dyDescent="0.25">
      <c r="B12351" s="106"/>
      <c r="C12351" s="106"/>
      <c r="D12351" s="139"/>
      <c r="E12351" s="140"/>
      <c r="F12351" s="140"/>
      <c r="G12351" s="140"/>
      <c r="M12351" s="140"/>
      <c r="N12351" s="167"/>
      <c r="O12351" s="167"/>
      <c r="P12351" s="142"/>
      <c r="Q12351" s="142"/>
      <c r="R12351" s="142"/>
      <c r="S12351" s="139"/>
    </row>
    <row r="12352" spans="2:19" ht="15.75" customHeight="1" x14ac:dyDescent="0.25">
      <c r="B12352" s="106"/>
      <c r="C12352" s="106"/>
      <c r="D12352" s="139"/>
      <c r="E12352" s="140"/>
      <c r="F12352" s="140"/>
      <c r="G12352" s="140"/>
      <c r="M12352" s="140"/>
      <c r="N12352" s="167"/>
      <c r="O12352" s="167"/>
      <c r="P12352" s="142"/>
      <c r="Q12352" s="142"/>
      <c r="R12352" s="142"/>
      <c r="S12352" s="139"/>
    </row>
    <row r="12353" spans="2:19" ht="15.75" customHeight="1" x14ac:dyDescent="0.25">
      <c r="B12353" s="106"/>
      <c r="C12353" s="106"/>
      <c r="D12353" s="139"/>
      <c r="E12353" s="140"/>
      <c r="F12353" s="140"/>
      <c r="G12353" s="140"/>
      <c r="M12353" s="140"/>
      <c r="N12353" s="167"/>
      <c r="O12353" s="167"/>
      <c r="P12353" s="142"/>
      <c r="Q12353" s="142"/>
      <c r="R12353" s="142"/>
      <c r="S12353" s="139"/>
    </row>
    <row r="12354" spans="2:19" ht="15.75" customHeight="1" x14ac:dyDescent="0.25">
      <c r="B12354" s="106"/>
      <c r="C12354" s="106"/>
      <c r="D12354" s="139"/>
      <c r="E12354" s="140"/>
      <c r="F12354" s="140"/>
      <c r="G12354" s="140"/>
      <c r="M12354" s="140"/>
      <c r="N12354" s="167"/>
      <c r="O12354" s="167"/>
      <c r="P12354" s="142"/>
      <c r="Q12354" s="142"/>
      <c r="R12354" s="142"/>
      <c r="S12354" s="139"/>
    </row>
    <row r="12355" spans="2:19" ht="15.75" customHeight="1" x14ac:dyDescent="0.25">
      <c r="B12355" s="106"/>
      <c r="C12355" s="106"/>
      <c r="D12355" s="139"/>
      <c r="E12355" s="140"/>
      <c r="F12355" s="140"/>
      <c r="G12355" s="140"/>
      <c r="M12355" s="140"/>
      <c r="N12355" s="167"/>
      <c r="O12355" s="167"/>
      <c r="P12355" s="142"/>
      <c r="Q12355" s="142"/>
      <c r="R12355" s="142"/>
      <c r="S12355" s="139"/>
    </row>
    <row r="12356" spans="2:19" ht="15.75" customHeight="1" x14ac:dyDescent="0.25">
      <c r="B12356" s="106"/>
      <c r="C12356" s="106"/>
      <c r="D12356" s="139"/>
      <c r="E12356" s="140"/>
      <c r="F12356" s="140"/>
      <c r="G12356" s="140"/>
      <c r="M12356" s="140"/>
      <c r="N12356" s="167"/>
      <c r="O12356" s="167"/>
      <c r="P12356" s="142"/>
      <c r="Q12356" s="142"/>
      <c r="R12356" s="142"/>
      <c r="S12356" s="139"/>
    </row>
    <row r="12357" spans="2:19" ht="15.75" customHeight="1" x14ac:dyDescent="0.25">
      <c r="B12357" s="106"/>
      <c r="C12357" s="106"/>
      <c r="D12357" s="139"/>
      <c r="E12357" s="140"/>
      <c r="F12357" s="140"/>
      <c r="G12357" s="140"/>
      <c r="M12357" s="140"/>
      <c r="N12357" s="167"/>
      <c r="O12357" s="167"/>
      <c r="P12357" s="142"/>
      <c r="Q12357" s="142"/>
      <c r="R12357" s="142"/>
      <c r="S12357" s="139"/>
    </row>
    <row r="12358" spans="2:19" ht="15.75" customHeight="1" x14ac:dyDescent="0.25">
      <c r="B12358" s="106"/>
      <c r="C12358" s="106"/>
      <c r="D12358" s="139"/>
      <c r="E12358" s="140"/>
      <c r="F12358" s="140"/>
      <c r="G12358" s="140"/>
      <c r="M12358" s="140"/>
      <c r="N12358" s="167"/>
      <c r="O12358" s="167"/>
      <c r="P12358" s="142"/>
      <c r="Q12358" s="142"/>
      <c r="R12358" s="142"/>
      <c r="S12358" s="139"/>
    </row>
    <row r="12359" spans="2:19" ht="15.75" customHeight="1" x14ac:dyDescent="0.25">
      <c r="B12359" s="106"/>
      <c r="C12359" s="106"/>
      <c r="D12359" s="139"/>
      <c r="E12359" s="140"/>
      <c r="F12359" s="140"/>
      <c r="G12359" s="140"/>
      <c r="M12359" s="140"/>
      <c r="N12359" s="167"/>
      <c r="O12359" s="167"/>
      <c r="P12359" s="142"/>
      <c r="Q12359" s="142"/>
      <c r="R12359" s="142"/>
      <c r="S12359" s="139"/>
    </row>
    <row r="12360" spans="2:19" ht="15.75" customHeight="1" x14ac:dyDescent="0.25">
      <c r="B12360" s="106"/>
      <c r="C12360" s="106"/>
      <c r="D12360" s="139"/>
      <c r="E12360" s="140"/>
      <c r="F12360" s="140"/>
      <c r="G12360" s="140"/>
      <c r="M12360" s="140"/>
      <c r="N12360" s="167"/>
      <c r="O12360" s="167"/>
      <c r="P12360" s="142"/>
      <c r="Q12360" s="142"/>
      <c r="R12360" s="142"/>
      <c r="S12360" s="139"/>
    </row>
    <row r="12361" spans="2:19" ht="15.75" customHeight="1" x14ac:dyDescent="0.25">
      <c r="B12361" s="106"/>
      <c r="C12361" s="106"/>
      <c r="D12361" s="139"/>
      <c r="E12361" s="140"/>
      <c r="F12361" s="140"/>
      <c r="G12361" s="140"/>
      <c r="M12361" s="140"/>
      <c r="N12361" s="167"/>
      <c r="O12361" s="167"/>
      <c r="P12361" s="142"/>
      <c r="Q12361" s="142"/>
      <c r="R12361" s="142"/>
      <c r="S12361" s="139"/>
    </row>
    <row r="12362" spans="2:19" ht="15.75" customHeight="1" x14ac:dyDescent="0.25">
      <c r="B12362" s="106"/>
      <c r="C12362" s="106"/>
      <c r="D12362" s="139"/>
      <c r="E12362" s="140"/>
      <c r="F12362" s="140"/>
      <c r="G12362" s="140"/>
      <c r="M12362" s="140"/>
      <c r="N12362" s="167"/>
      <c r="O12362" s="167"/>
      <c r="P12362" s="142"/>
      <c r="Q12362" s="142"/>
      <c r="R12362" s="142"/>
      <c r="S12362" s="139"/>
    </row>
    <row r="12363" spans="2:19" ht="15.75" customHeight="1" x14ac:dyDescent="0.25">
      <c r="B12363" s="106"/>
      <c r="C12363" s="106"/>
      <c r="D12363" s="139"/>
      <c r="E12363" s="140"/>
      <c r="F12363" s="140"/>
      <c r="G12363" s="140"/>
      <c r="M12363" s="140"/>
      <c r="N12363" s="167"/>
      <c r="O12363" s="167"/>
      <c r="P12363" s="142"/>
      <c r="Q12363" s="142"/>
      <c r="R12363" s="142"/>
      <c r="S12363" s="139"/>
    </row>
    <row r="12364" spans="2:19" ht="15.75" customHeight="1" x14ac:dyDescent="0.25">
      <c r="B12364" s="106"/>
      <c r="C12364" s="106"/>
      <c r="D12364" s="139"/>
      <c r="E12364" s="140"/>
      <c r="F12364" s="140"/>
      <c r="G12364" s="140"/>
      <c r="M12364" s="140"/>
      <c r="N12364" s="167"/>
      <c r="O12364" s="167"/>
      <c r="P12364" s="142"/>
      <c r="Q12364" s="142"/>
      <c r="R12364" s="142"/>
      <c r="S12364" s="139"/>
    </row>
    <row r="12365" spans="2:19" ht="15.75" customHeight="1" x14ac:dyDescent="0.25">
      <c r="B12365" s="106"/>
      <c r="C12365" s="106"/>
      <c r="D12365" s="139"/>
      <c r="E12365" s="140"/>
      <c r="F12365" s="140"/>
      <c r="G12365" s="140"/>
      <c r="M12365" s="140"/>
      <c r="N12365" s="167"/>
      <c r="O12365" s="167"/>
      <c r="P12365" s="142"/>
      <c r="Q12365" s="142"/>
      <c r="R12365" s="142"/>
      <c r="S12365" s="139"/>
    </row>
    <row r="12366" spans="2:19" ht="15.75" customHeight="1" x14ac:dyDescent="0.25">
      <c r="B12366" s="106"/>
      <c r="C12366" s="106"/>
      <c r="D12366" s="139"/>
      <c r="E12366" s="140"/>
      <c r="F12366" s="140"/>
      <c r="G12366" s="140"/>
      <c r="M12366" s="140"/>
      <c r="N12366" s="167"/>
      <c r="O12366" s="167"/>
      <c r="P12366" s="142"/>
      <c r="Q12366" s="142"/>
      <c r="R12366" s="142"/>
      <c r="S12366" s="139"/>
    </row>
    <row r="12367" spans="2:19" ht="15.75" customHeight="1" x14ac:dyDescent="0.25">
      <c r="B12367" s="106"/>
      <c r="C12367" s="106"/>
      <c r="D12367" s="139"/>
      <c r="E12367" s="140"/>
      <c r="F12367" s="140"/>
      <c r="G12367" s="140"/>
      <c r="M12367" s="140"/>
      <c r="N12367" s="167"/>
      <c r="O12367" s="167"/>
      <c r="P12367" s="142"/>
      <c r="Q12367" s="142"/>
      <c r="R12367" s="142"/>
      <c r="S12367" s="139"/>
    </row>
    <row r="12368" spans="2:19" ht="15.75" customHeight="1" x14ac:dyDescent="0.25">
      <c r="B12368" s="106"/>
      <c r="C12368" s="106"/>
      <c r="D12368" s="139"/>
      <c r="E12368" s="140"/>
      <c r="F12368" s="140"/>
      <c r="G12368" s="140"/>
      <c r="M12368" s="140"/>
      <c r="N12368" s="167"/>
      <c r="O12368" s="167"/>
      <c r="P12368" s="142"/>
      <c r="Q12368" s="142"/>
      <c r="R12368" s="142"/>
      <c r="S12368" s="139"/>
    </row>
    <row r="12369" spans="2:19" ht="15.75" customHeight="1" x14ac:dyDescent="0.25">
      <c r="B12369" s="106"/>
      <c r="C12369" s="106"/>
      <c r="D12369" s="139"/>
      <c r="E12369" s="140"/>
      <c r="F12369" s="140"/>
      <c r="G12369" s="140"/>
      <c r="M12369" s="140"/>
      <c r="N12369" s="167"/>
      <c r="O12369" s="167"/>
      <c r="P12369" s="142"/>
      <c r="Q12369" s="142"/>
      <c r="R12369" s="142"/>
      <c r="S12369" s="139"/>
    </row>
    <row r="12370" spans="2:19" ht="15.75" customHeight="1" x14ac:dyDescent="0.25">
      <c r="B12370" s="106"/>
      <c r="C12370" s="106"/>
      <c r="D12370" s="139"/>
      <c r="E12370" s="140"/>
      <c r="F12370" s="140"/>
      <c r="G12370" s="140"/>
      <c r="M12370" s="140"/>
      <c r="N12370" s="167"/>
      <c r="O12370" s="167"/>
      <c r="P12370" s="142"/>
      <c r="Q12370" s="142"/>
      <c r="R12370" s="142"/>
      <c r="S12370" s="139"/>
    </row>
    <row r="12371" spans="2:19" ht="15.75" customHeight="1" x14ac:dyDescent="0.25">
      <c r="B12371" s="106"/>
      <c r="C12371" s="106"/>
      <c r="D12371" s="139"/>
      <c r="E12371" s="140"/>
      <c r="F12371" s="140"/>
      <c r="G12371" s="140"/>
      <c r="M12371" s="140"/>
      <c r="N12371" s="167"/>
      <c r="O12371" s="167"/>
      <c r="P12371" s="142"/>
      <c r="Q12371" s="142"/>
      <c r="R12371" s="142"/>
      <c r="S12371" s="139"/>
    </row>
    <row r="12372" spans="2:19" ht="15.75" customHeight="1" x14ac:dyDescent="0.25">
      <c r="B12372" s="106"/>
      <c r="C12372" s="106"/>
      <c r="D12372" s="139"/>
      <c r="E12372" s="140"/>
      <c r="F12372" s="140"/>
      <c r="G12372" s="140"/>
      <c r="M12372" s="140"/>
      <c r="N12372" s="167"/>
      <c r="O12372" s="167"/>
      <c r="P12372" s="142"/>
      <c r="Q12372" s="142"/>
      <c r="R12372" s="142"/>
      <c r="S12372" s="139"/>
    </row>
    <row r="12373" spans="2:19" ht="15.75" customHeight="1" x14ac:dyDescent="0.25">
      <c r="B12373" s="106"/>
      <c r="C12373" s="106"/>
      <c r="D12373" s="139"/>
      <c r="E12373" s="140"/>
      <c r="F12373" s="140"/>
      <c r="G12373" s="140"/>
      <c r="M12373" s="140"/>
      <c r="N12373" s="167"/>
      <c r="O12373" s="167"/>
      <c r="P12373" s="142"/>
      <c r="Q12373" s="142"/>
      <c r="R12373" s="142"/>
      <c r="S12373" s="139"/>
    </row>
    <row r="12374" spans="2:19" ht="15.75" customHeight="1" x14ac:dyDescent="0.25">
      <c r="B12374" s="106"/>
      <c r="C12374" s="106"/>
      <c r="D12374" s="139"/>
      <c r="E12374" s="140"/>
      <c r="F12374" s="140"/>
      <c r="G12374" s="140"/>
      <c r="M12374" s="140"/>
      <c r="N12374" s="167"/>
      <c r="O12374" s="167"/>
      <c r="P12374" s="142"/>
      <c r="Q12374" s="142"/>
      <c r="R12374" s="142"/>
      <c r="S12374" s="139"/>
    </row>
    <row r="12375" spans="2:19" ht="15.75" customHeight="1" x14ac:dyDescent="0.25">
      <c r="B12375" s="106"/>
      <c r="C12375" s="106"/>
      <c r="D12375" s="139"/>
      <c r="E12375" s="140"/>
      <c r="F12375" s="140"/>
      <c r="G12375" s="140"/>
      <c r="M12375" s="140"/>
      <c r="N12375" s="167"/>
      <c r="O12375" s="167"/>
      <c r="P12375" s="142"/>
      <c r="Q12375" s="142"/>
      <c r="R12375" s="142"/>
      <c r="S12375" s="139"/>
    </row>
    <row r="12376" spans="2:19" ht="15.75" customHeight="1" x14ac:dyDescent="0.25">
      <c r="B12376" s="106"/>
      <c r="C12376" s="106"/>
      <c r="D12376" s="139"/>
      <c r="E12376" s="140"/>
      <c r="F12376" s="140"/>
      <c r="G12376" s="140"/>
      <c r="M12376" s="140"/>
      <c r="N12376" s="167"/>
      <c r="O12376" s="167"/>
      <c r="P12376" s="142"/>
      <c r="Q12376" s="142"/>
      <c r="R12376" s="142"/>
      <c r="S12376" s="139"/>
    </row>
    <row r="12377" spans="2:19" ht="15.75" customHeight="1" x14ac:dyDescent="0.25">
      <c r="B12377" s="106"/>
      <c r="C12377" s="106"/>
      <c r="D12377" s="139"/>
      <c r="E12377" s="140"/>
      <c r="F12377" s="140"/>
      <c r="G12377" s="140"/>
      <c r="M12377" s="140"/>
      <c r="N12377" s="167"/>
      <c r="O12377" s="167"/>
      <c r="P12377" s="142"/>
      <c r="Q12377" s="142"/>
      <c r="R12377" s="142"/>
      <c r="S12377" s="139"/>
    </row>
    <row r="12378" spans="2:19" ht="15.75" customHeight="1" x14ac:dyDescent="0.25">
      <c r="B12378" s="106"/>
      <c r="C12378" s="106"/>
      <c r="D12378" s="139"/>
      <c r="E12378" s="140"/>
      <c r="F12378" s="140"/>
      <c r="G12378" s="140"/>
      <c r="M12378" s="140"/>
      <c r="N12378" s="167"/>
      <c r="O12378" s="167"/>
      <c r="P12378" s="142"/>
      <c r="Q12378" s="142"/>
      <c r="R12378" s="142"/>
      <c r="S12378" s="139"/>
    </row>
    <row r="12379" spans="2:19" ht="15.75" customHeight="1" x14ac:dyDescent="0.25">
      <c r="B12379" s="106"/>
      <c r="C12379" s="106"/>
      <c r="D12379" s="139"/>
      <c r="E12379" s="140"/>
      <c r="F12379" s="140"/>
      <c r="G12379" s="140"/>
      <c r="M12379" s="140"/>
      <c r="N12379" s="167"/>
      <c r="O12379" s="167"/>
      <c r="P12379" s="142"/>
      <c r="Q12379" s="142"/>
      <c r="R12379" s="142"/>
      <c r="S12379" s="139"/>
    </row>
    <row r="12380" spans="2:19" ht="15.75" customHeight="1" x14ac:dyDescent="0.25">
      <c r="B12380" s="106"/>
      <c r="C12380" s="106"/>
      <c r="D12380" s="139"/>
      <c r="E12380" s="140"/>
      <c r="F12380" s="140"/>
      <c r="G12380" s="140"/>
      <c r="M12380" s="140"/>
      <c r="N12380" s="167"/>
      <c r="O12380" s="167"/>
      <c r="P12380" s="142"/>
      <c r="Q12380" s="142"/>
      <c r="R12380" s="142"/>
      <c r="S12380" s="139"/>
    </row>
    <row r="12381" spans="2:19" ht="15.75" customHeight="1" x14ac:dyDescent="0.25">
      <c r="B12381" s="106"/>
      <c r="C12381" s="106"/>
      <c r="D12381" s="139"/>
      <c r="E12381" s="140"/>
      <c r="F12381" s="140"/>
      <c r="G12381" s="140"/>
      <c r="M12381" s="140"/>
      <c r="N12381" s="167"/>
      <c r="O12381" s="167"/>
      <c r="P12381" s="142"/>
      <c r="Q12381" s="142"/>
      <c r="R12381" s="142"/>
      <c r="S12381" s="139"/>
    </row>
    <row r="12382" spans="2:19" ht="15.75" customHeight="1" x14ac:dyDescent="0.25">
      <c r="B12382" s="106"/>
      <c r="C12382" s="106"/>
      <c r="D12382" s="139"/>
      <c r="E12382" s="140"/>
      <c r="F12382" s="140"/>
      <c r="G12382" s="140"/>
      <c r="M12382" s="140"/>
      <c r="N12382" s="167"/>
      <c r="O12382" s="167"/>
      <c r="P12382" s="142"/>
      <c r="Q12382" s="142"/>
      <c r="R12382" s="142"/>
      <c r="S12382" s="139"/>
    </row>
    <row r="12383" spans="2:19" ht="15.75" customHeight="1" x14ac:dyDescent="0.25">
      <c r="B12383" s="106"/>
      <c r="C12383" s="106"/>
      <c r="D12383" s="139"/>
      <c r="E12383" s="140"/>
      <c r="F12383" s="140"/>
      <c r="G12383" s="140"/>
      <c r="M12383" s="140"/>
      <c r="N12383" s="167"/>
      <c r="O12383" s="167"/>
      <c r="P12383" s="142"/>
      <c r="Q12383" s="142"/>
      <c r="R12383" s="142"/>
      <c r="S12383" s="139"/>
    </row>
    <row r="12384" spans="2:19" ht="15.75" customHeight="1" x14ac:dyDescent="0.25">
      <c r="B12384" s="106"/>
      <c r="C12384" s="106"/>
      <c r="D12384" s="139"/>
      <c r="E12384" s="140"/>
      <c r="F12384" s="140"/>
      <c r="G12384" s="140"/>
      <c r="M12384" s="140"/>
      <c r="N12384" s="167"/>
      <c r="O12384" s="167"/>
      <c r="P12384" s="142"/>
      <c r="Q12384" s="142"/>
      <c r="R12384" s="142"/>
      <c r="S12384" s="139"/>
    </row>
    <row r="12385" spans="2:19" ht="15.75" customHeight="1" x14ac:dyDescent="0.25">
      <c r="B12385" s="106"/>
      <c r="C12385" s="106"/>
      <c r="D12385" s="139"/>
      <c r="E12385" s="140"/>
      <c r="F12385" s="140"/>
      <c r="G12385" s="140"/>
      <c r="M12385" s="140"/>
      <c r="N12385" s="167"/>
      <c r="O12385" s="167"/>
      <c r="P12385" s="142"/>
      <c r="Q12385" s="142"/>
      <c r="R12385" s="142"/>
      <c r="S12385" s="139"/>
    </row>
    <row r="12386" spans="2:19" ht="15.75" customHeight="1" x14ac:dyDescent="0.25">
      <c r="B12386" s="106"/>
      <c r="C12386" s="106"/>
      <c r="D12386" s="139"/>
      <c r="E12386" s="140"/>
      <c r="F12386" s="140"/>
      <c r="G12386" s="140"/>
      <c r="M12386" s="140"/>
      <c r="N12386" s="167"/>
      <c r="O12386" s="167"/>
      <c r="P12386" s="142"/>
      <c r="Q12386" s="142"/>
      <c r="R12386" s="142"/>
      <c r="S12386" s="139"/>
    </row>
    <row r="12387" spans="2:19" ht="15.75" customHeight="1" x14ac:dyDescent="0.25">
      <c r="B12387" s="106"/>
      <c r="C12387" s="106"/>
      <c r="D12387" s="139"/>
      <c r="E12387" s="140"/>
      <c r="F12387" s="140"/>
      <c r="G12387" s="140"/>
      <c r="M12387" s="140"/>
      <c r="N12387" s="167"/>
      <c r="O12387" s="167"/>
      <c r="P12387" s="142"/>
      <c r="Q12387" s="142"/>
      <c r="R12387" s="142"/>
      <c r="S12387" s="139"/>
    </row>
    <row r="12388" spans="2:19" ht="15.75" customHeight="1" x14ac:dyDescent="0.25">
      <c r="B12388" s="106"/>
      <c r="C12388" s="106"/>
      <c r="D12388" s="139"/>
      <c r="E12388" s="140"/>
      <c r="F12388" s="140"/>
      <c r="G12388" s="140"/>
      <c r="M12388" s="140"/>
      <c r="N12388" s="167"/>
      <c r="O12388" s="167"/>
      <c r="P12388" s="142"/>
      <c r="Q12388" s="142"/>
      <c r="R12388" s="142"/>
      <c r="S12388" s="139"/>
    </row>
    <row r="12389" spans="2:19" ht="15.75" customHeight="1" x14ac:dyDescent="0.25">
      <c r="B12389" s="106"/>
      <c r="C12389" s="106"/>
      <c r="D12389" s="139"/>
      <c r="E12389" s="140"/>
      <c r="F12389" s="140"/>
      <c r="G12389" s="140"/>
      <c r="M12389" s="140"/>
      <c r="N12389" s="167"/>
      <c r="O12389" s="167"/>
      <c r="P12389" s="142"/>
      <c r="Q12389" s="142"/>
      <c r="R12389" s="142"/>
      <c r="S12389" s="139"/>
    </row>
    <row r="12390" spans="2:19" ht="15.75" customHeight="1" x14ac:dyDescent="0.25">
      <c r="B12390" s="106"/>
      <c r="C12390" s="106"/>
      <c r="D12390" s="139"/>
      <c r="E12390" s="140"/>
      <c r="F12390" s="140"/>
      <c r="G12390" s="140"/>
      <c r="M12390" s="140"/>
      <c r="N12390" s="167"/>
      <c r="O12390" s="167"/>
      <c r="P12390" s="142"/>
      <c r="Q12390" s="142"/>
      <c r="R12390" s="142"/>
      <c r="S12390" s="139"/>
    </row>
    <row r="12391" spans="2:19" ht="15.75" customHeight="1" x14ac:dyDescent="0.25">
      <c r="B12391" s="106"/>
      <c r="C12391" s="106"/>
      <c r="D12391" s="139"/>
      <c r="E12391" s="140"/>
      <c r="F12391" s="140"/>
      <c r="G12391" s="140"/>
      <c r="M12391" s="140"/>
      <c r="N12391" s="167"/>
      <c r="O12391" s="167"/>
      <c r="P12391" s="142"/>
      <c r="Q12391" s="142"/>
      <c r="R12391" s="142"/>
      <c r="S12391" s="139"/>
    </row>
    <row r="12392" spans="2:19" ht="15.75" customHeight="1" x14ac:dyDescent="0.25">
      <c r="B12392" s="106"/>
      <c r="C12392" s="106"/>
      <c r="D12392" s="139"/>
      <c r="E12392" s="140"/>
      <c r="F12392" s="140"/>
      <c r="G12392" s="140"/>
      <c r="M12392" s="140"/>
      <c r="N12392" s="167"/>
      <c r="O12392" s="167"/>
      <c r="P12392" s="142"/>
      <c r="Q12392" s="142"/>
      <c r="R12392" s="142"/>
      <c r="S12392" s="139"/>
    </row>
    <row r="12393" spans="2:19" ht="15.75" customHeight="1" x14ac:dyDescent="0.25">
      <c r="B12393" s="106"/>
      <c r="C12393" s="106"/>
      <c r="D12393" s="139"/>
      <c r="E12393" s="140"/>
      <c r="F12393" s="140"/>
      <c r="G12393" s="140"/>
      <c r="M12393" s="140"/>
      <c r="N12393" s="167"/>
      <c r="O12393" s="167"/>
      <c r="P12393" s="142"/>
      <c r="Q12393" s="142"/>
      <c r="R12393" s="142"/>
      <c r="S12393" s="139"/>
    </row>
    <row r="12394" spans="2:19" ht="15.75" customHeight="1" x14ac:dyDescent="0.25">
      <c r="B12394" s="106"/>
      <c r="C12394" s="106"/>
      <c r="D12394" s="139"/>
      <c r="E12394" s="140"/>
      <c r="F12394" s="140"/>
      <c r="G12394" s="140"/>
      <c r="M12394" s="140"/>
      <c r="N12394" s="167"/>
      <c r="O12394" s="167"/>
      <c r="P12394" s="142"/>
      <c r="Q12394" s="142"/>
      <c r="R12394" s="142"/>
      <c r="S12394" s="139"/>
    </row>
    <row r="12395" spans="2:19" ht="15.75" customHeight="1" x14ac:dyDescent="0.25">
      <c r="B12395" s="106"/>
      <c r="C12395" s="106"/>
      <c r="D12395" s="139"/>
      <c r="E12395" s="140"/>
      <c r="F12395" s="140"/>
      <c r="G12395" s="140"/>
      <c r="M12395" s="140"/>
      <c r="N12395" s="167"/>
      <c r="O12395" s="167"/>
      <c r="P12395" s="142"/>
      <c r="Q12395" s="142"/>
      <c r="R12395" s="142"/>
      <c r="S12395" s="139"/>
    </row>
    <row r="12396" spans="2:19" ht="15.75" customHeight="1" x14ac:dyDescent="0.25">
      <c r="B12396" s="106"/>
      <c r="C12396" s="106"/>
      <c r="D12396" s="139"/>
      <c r="E12396" s="140"/>
      <c r="F12396" s="140"/>
      <c r="G12396" s="140"/>
      <c r="M12396" s="140"/>
      <c r="N12396" s="167"/>
      <c r="O12396" s="167"/>
      <c r="P12396" s="142"/>
      <c r="Q12396" s="142"/>
      <c r="R12396" s="142"/>
      <c r="S12396" s="139"/>
    </row>
    <row r="12397" spans="2:19" ht="15.75" customHeight="1" x14ac:dyDescent="0.25">
      <c r="B12397" s="106"/>
      <c r="C12397" s="106"/>
      <c r="D12397" s="139"/>
      <c r="E12397" s="140"/>
      <c r="F12397" s="140"/>
      <c r="G12397" s="140"/>
      <c r="M12397" s="140"/>
      <c r="N12397" s="167"/>
      <c r="O12397" s="167"/>
      <c r="P12397" s="142"/>
      <c r="Q12397" s="142"/>
      <c r="R12397" s="142"/>
      <c r="S12397" s="139"/>
    </row>
    <row r="12398" spans="2:19" ht="15.75" customHeight="1" x14ac:dyDescent="0.25">
      <c r="B12398" s="106"/>
      <c r="C12398" s="106"/>
      <c r="D12398" s="139"/>
      <c r="E12398" s="140"/>
      <c r="F12398" s="140"/>
      <c r="G12398" s="140"/>
      <c r="M12398" s="140"/>
      <c r="N12398" s="167"/>
      <c r="O12398" s="167"/>
      <c r="P12398" s="142"/>
      <c r="Q12398" s="142"/>
      <c r="R12398" s="142"/>
      <c r="S12398" s="139"/>
    </row>
    <row r="12399" spans="2:19" ht="15.75" customHeight="1" x14ac:dyDescent="0.25">
      <c r="B12399" s="106"/>
      <c r="C12399" s="106"/>
      <c r="D12399" s="139"/>
      <c r="E12399" s="140"/>
      <c r="F12399" s="140"/>
      <c r="G12399" s="140"/>
      <c r="M12399" s="140"/>
      <c r="N12399" s="167"/>
      <c r="O12399" s="167"/>
      <c r="P12399" s="142"/>
      <c r="Q12399" s="142"/>
      <c r="R12399" s="142"/>
      <c r="S12399" s="139"/>
    </row>
    <row r="12400" spans="2:19" ht="15.75" customHeight="1" x14ac:dyDescent="0.25">
      <c r="B12400" s="106"/>
      <c r="C12400" s="106"/>
      <c r="D12400" s="139"/>
      <c r="E12400" s="140"/>
      <c r="F12400" s="140"/>
      <c r="G12400" s="140"/>
      <c r="M12400" s="140"/>
      <c r="N12400" s="167"/>
      <c r="O12400" s="167"/>
      <c r="P12400" s="142"/>
      <c r="Q12400" s="142"/>
      <c r="R12400" s="142"/>
      <c r="S12400" s="139"/>
    </row>
    <row r="12401" spans="2:19" ht="15.75" customHeight="1" x14ac:dyDescent="0.25">
      <c r="B12401" s="106"/>
      <c r="C12401" s="106"/>
      <c r="D12401" s="139"/>
      <c r="E12401" s="140"/>
      <c r="F12401" s="140"/>
      <c r="G12401" s="140"/>
      <c r="M12401" s="140"/>
      <c r="N12401" s="167"/>
      <c r="O12401" s="167"/>
      <c r="P12401" s="142"/>
      <c r="Q12401" s="142"/>
      <c r="R12401" s="142"/>
      <c r="S12401" s="139"/>
    </row>
    <row r="12402" spans="2:19" ht="15.75" customHeight="1" x14ac:dyDescent="0.25">
      <c r="B12402" s="106"/>
      <c r="C12402" s="106"/>
      <c r="D12402" s="139"/>
      <c r="E12402" s="140"/>
      <c r="F12402" s="140"/>
      <c r="G12402" s="140"/>
      <c r="M12402" s="140"/>
      <c r="N12402" s="167"/>
      <c r="O12402" s="167"/>
      <c r="P12402" s="142"/>
      <c r="Q12402" s="142"/>
      <c r="R12402" s="142"/>
      <c r="S12402" s="139"/>
    </row>
    <row r="12403" spans="2:19" ht="15.75" customHeight="1" x14ac:dyDescent="0.25">
      <c r="B12403" s="106"/>
      <c r="C12403" s="106"/>
      <c r="D12403" s="139"/>
      <c r="E12403" s="140"/>
      <c r="F12403" s="140"/>
      <c r="G12403" s="140"/>
      <c r="M12403" s="140"/>
      <c r="N12403" s="167"/>
      <c r="O12403" s="167"/>
      <c r="P12403" s="142"/>
      <c r="Q12403" s="142"/>
      <c r="R12403" s="142"/>
      <c r="S12403" s="139"/>
    </row>
    <row r="12404" spans="2:19" ht="15.75" customHeight="1" x14ac:dyDescent="0.25">
      <c r="B12404" s="106"/>
      <c r="C12404" s="106"/>
      <c r="D12404" s="139"/>
      <c r="E12404" s="140"/>
      <c r="F12404" s="140"/>
      <c r="G12404" s="140"/>
      <c r="M12404" s="140"/>
      <c r="N12404" s="167"/>
      <c r="O12404" s="167"/>
      <c r="P12404" s="142"/>
      <c r="Q12404" s="142"/>
      <c r="R12404" s="142"/>
      <c r="S12404" s="139"/>
    </row>
    <row r="12405" spans="2:19" ht="15.75" customHeight="1" x14ac:dyDescent="0.25">
      <c r="B12405" s="106"/>
      <c r="C12405" s="106"/>
      <c r="D12405" s="139"/>
      <c r="E12405" s="140"/>
      <c r="F12405" s="140"/>
      <c r="G12405" s="140"/>
      <c r="M12405" s="140"/>
      <c r="N12405" s="167"/>
      <c r="O12405" s="167"/>
      <c r="P12405" s="142"/>
      <c r="Q12405" s="142"/>
      <c r="R12405" s="142"/>
      <c r="S12405" s="139"/>
    </row>
    <row r="12406" spans="2:19" ht="15.75" customHeight="1" x14ac:dyDescent="0.25">
      <c r="B12406" s="106"/>
      <c r="C12406" s="106"/>
      <c r="D12406" s="139"/>
      <c r="E12406" s="140"/>
      <c r="F12406" s="140"/>
      <c r="G12406" s="140"/>
      <c r="M12406" s="140"/>
      <c r="N12406" s="167"/>
      <c r="O12406" s="167"/>
      <c r="P12406" s="142"/>
      <c r="Q12406" s="142"/>
      <c r="R12406" s="142"/>
      <c r="S12406" s="139"/>
    </row>
    <row r="12407" spans="2:19" ht="15.75" customHeight="1" x14ac:dyDescent="0.25">
      <c r="B12407" s="106"/>
      <c r="C12407" s="106"/>
      <c r="D12407" s="139"/>
      <c r="E12407" s="140"/>
      <c r="F12407" s="140"/>
      <c r="G12407" s="140"/>
      <c r="M12407" s="140"/>
      <c r="N12407" s="167"/>
      <c r="O12407" s="167"/>
      <c r="P12407" s="142"/>
      <c r="Q12407" s="142"/>
      <c r="R12407" s="142"/>
      <c r="S12407" s="139"/>
    </row>
    <row r="12408" spans="2:19" ht="15.75" customHeight="1" x14ac:dyDescent="0.25">
      <c r="B12408" s="106"/>
      <c r="C12408" s="106"/>
      <c r="D12408" s="139"/>
      <c r="E12408" s="140"/>
      <c r="F12408" s="140"/>
      <c r="G12408" s="140"/>
      <c r="M12408" s="140"/>
      <c r="N12408" s="167"/>
      <c r="O12408" s="167"/>
      <c r="P12408" s="142"/>
      <c r="Q12408" s="142"/>
      <c r="R12408" s="142"/>
      <c r="S12408" s="139"/>
    </row>
    <row r="12409" spans="2:19" ht="15.75" customHeight="1" x14ac:dyDescent="0.25">
      <c r="B12409" s="106"/>
      <c r="C12409" s="106"/>
      <c r="D12409" s="139"/>
      <c r="E12409" s="140"/>
      <c r="F12409" s="140"/>
      <c r="G12409" s="140"/>
      <c r="M12409" s="140"/>
      <c r="N12409" s="167"/>
      <c r="O12409" s="167"/>
      <c r="P12409" s="142"/>
      <c r="Q12409" s="142"/>
      <c r="R12409" s="142"/>
      <c r="S12409" s="139"/>
    </row>
    <row r="12410" spans="2:19" ht="15.75" customHeight="1" x14ac:dyDescent="0.25">
      <c r="B12410" s="106"/>
      <c r="C12410" s="106"/>
      <c r="D12410" s="139"/>
      <c r="E12410" s="140"/>
      <c r="F12410" s="140"/>
      <c r="G12410" s="140"/>
      <c r="M12410" s="140"/>
      <c r="N12410" s="167"/>
      <c r="O12410" s="167"/>
      <c r="P12410" s="142"/>
      <c r="Q12410" s="142"/>
      <c r="R12410" s="142"/>
      <c r="S12410" s="139"/>
    </row>
    <row r="12411" spans="2:19" ht="15.75" customHeight="1" x14ac:dyDescent="0.25">
      <c r="B12411" s="106"/>
      <c r="C12411" s="106"/>
      <c r="D12411" s="139"/>
      <c r="E12411" s="140"/>
      <c r="F12411" s="140"/>
      <c r="G12411" s="140"/>
      <c r="M12411" s="140"/>
      <c r="N12411" s="167"/>
      <c r="O12411" s="167"/>
      <c r="P12411" s="142"/>
      <c r="Q12411" s="142"/>
      <c r="R12411" s="142"/>
      <c r="S12411" s="139"/>
    </row>
    <row r="12412" spans="2:19" ht="15.75" customHeight="1" x14ac:dyDescent="0.25">
      <c r="B12412" s="106"/>
      <c r="C12412" s="106"/>
      <c r="D12412" s="139"/>
      <c r="E12412" s="140"/>
      <c r="F12412" s="140"/>
      <c r="G12412" s="140"/>
      <c r="M12412" s="140"/>
      <c r="N12412" s="167"/>
      <c r="O12412" s="167"/>
      <c r="P12412" s="142"/>
      <c r="Q12412" s="142"/>
      <c r="R12412" s="142"/>
      <c r="S12412" s="139"/>
    </row>
    <row r="12413" spans="2:19" ht="15.75" customHeight="1" x14ac:dyDescent="0.25">
      <c r="B12413" s="106"/>
      <c r="C12413" s="106"/>
      <c r="D12413" s="139"/>
      <c r="E12413" s="140"/>
      <c r="F12413" s="140"/>
      <c r="G12413" s="140"/>
      <c r="M12413" s="140"/>
      <c r="N12413" s="167"/>
      <c r="O12413" s="167"/>
      <c r="P12413" s="142"/>
      <c r="Q12413" s="142"/>
      <c r="R12413" s="142"/>
      <c r="S12413" s="139"/>
    </row>
    <row r="12414" spans="2:19" ht="15.75" customHeight="1" x14ac:dyDescent="0.25">
      <c r="B12414" s="106"/>
      <c r="C12414" s="106"/>
      <c r="D12414" s="139"/>
      <c r="E12414" s="140"/>
      <c r="F12414" s="140"/>
      <c r="G12414" s="140"/>
      <c r="M12414" s="140"/>
      <c r="N12414" s="167"/>
      <c r="O12414" s="167"/>
      <c r="P12414" s="142"/>
      <c r="Q12414" s="142"/>
      <c r="R12414" s="142"/>
      <c r="S12414" s="139"/>
    </row>
    <row r="12415" spans="2:19" ht="15.75" customHeight="1" x14ac:dyDescent="0.25">
      <c r="B12415" s="106"/>
      <c r="C12415" s="106"/>
      <c r="D12415" s="139"/>
      <c r="E12415" s="140"/>
      <c r="F12415" s="140"/>
      <c r="G12415" s="140"/>
      <c r="M12415" s="140"/>
      <c r="N12415" s="167"/>
      <c r="O12415" s="167"/>
      <c r="P12415" s="142"/>
      <c r="Q12415" s="142"/>
      <c r="R12415" s="142"/>
      <c r="S12415" s="139"/>
    </row>
    <row r="12416" spans="2:19" ht="15.75" customHeight="1" x14ac:dyDescent="0.25">
      <c r="B12416" s="106"/>
      <c r="C12416" s="106"/>
      <c r="D12416" s="139"/>
      <c r="E12416" s="140"/>
      <c r="F12416" s="140"/>
      <c r="G12416" s="140"/>
      <c r="M12416" s="140"/>
      <c r="N12416" s="167"/>
      <c r="O12416" s="167"/>
      <c r="P12416" s="142"/>
      <c r="Q12416" s="142"/>
      <c r="R12416" s="142"/>
      <c r="S12416" s="139"/>
    </row>
    <row r="12417" spans="2:19" ht="15.75" customHeight="1" x14ac:dyDescent="0.25">
      <c r="B12417" s="106"/>
      <c r="C12417" s="106"/>
      <c r="D12417" s="139"/>
      <c r="E12417" s="140"/>
      <c r="F12417" s="140"/>
      <c r="G12417" s="140"/>
      <c r="M12417" s="140"/>
      <c r="N12417" s="167"/>
      <c r="O12417" s="167"/>
      <c r="P12417" s="142"/>
      <c r="Q12417" s="142"/>
      <c r="R12417" s="142"/>
      <c r="S12417" s="139"/>
    </row>
    <row r="12418" spans="2:19" ht="15.75" customHeight="1" x14ac:dyDescent="0.25">
      <c r="B12418" s="106"/>
      <c r="C12418" s="106"/>
      <c r="D12418" s="139"/>
      <c r="E12418" s="140"/>
      <c r="F12418" s="140"/>
      <c r="G12418" s="140"/>
      <c r="M12418" s="140"/>
      <c r="N12418" s="167"/>
      <c r="O12418" s="167"/>
      <c r="P12418" s="142"/>
      <c r="Q12418" s="142"/>
      <c r="R12418" s="142"/>
      <c r="S12418" s="139"/>
    </row>
    <row r="12419" spans="2:19" ht="15.75" customHeight="1" x14ac:dyDescent="0.25">
      <c r="B12419" s="106"/>
      <c r="C12419" s="106"/>
      <c r="D12419" s="139"/>
      <c r="E12419" s="140"/>
      <c r="F12419" s="140"/>
      <c r="G12419" s="140"/>
      <c r="M12419" s="140"/>
      <c r="N12419" s="167"/>
      <c r="O12419" s="167"/>
      <c r="P12419" s="142"/>
      <c r="Q12419" s="142"/>
      <c r="R12419" s="142"/>
      <c r="S12419" s="139"/>
    </row>
    <row r="12420" spans="2:19" ht="15.75" customHeight="1" x14ac:dyDescent="0.25">
      <c r="B12420" s="106"/>
      <c r="C12420" s="106"/>
      <c r="D12420" s="139"/>
      <c r="E12420" s="140"/>
      <c r="F12420" s="140"/>
      <c r="G12420" s="140"/>
      <c r="M12420" s="140"/>
      <c r="N12420" s="167"/>
      <c r="O12420" s="167"/>
      <c r="P12420" s="142"/>
      <c r="Q12420" s="142"/>
      <c r="R12420" s="142"/>
      <c r="S12420" s="139"/>
    </row>
    <row r="12421" spans="2:19" ht="15.75" customHeight="1" x14ac:dyDescent="0.25">
      <c r="B12421" s="106"/>
      <c r="C12421" s="106"/>
      <c r="D12421" s="139"/>
      <c r="E12421" s="140"/>
      <c r="F12421" s="140"/>
      <c r="G12421" s="140"/>
      <c r="M12421" s="140"/>
      <c r="N12421" s="167"/>
      <c r="O12421" s="167"/>
      <c r="P12421" s="142"/>
      <c r="Q12421" s="142"/>
      <c r="R12421" s="142"/>
      <c r="S12421" s="139"/>
    </row>
    <row r="12422" spans="2:19" ht="15.75" customHeight="1" x14ac:dyDescent="0.25">
      <c r="B12422" s="106"/>
      <c r="C12422" s="106"/>
      <c r="D12422" s="139"/>
      <c r="E12422" s="140"/>
      <c r="F12422" s="140"/>
      <c r="G12422" s="140"/>
      <c r="M12422" s="140"/>
      <c r="N12422" s="167"/>
      <c r="O12422" s="167"/>
      <c r="P12422" s="142"/>
      <c r="Q12422" s="142"/>
      <c r="R12422" s="142"/>
      <c r="S12422" s="139"/>
    </row>
    <row r="12423" spans="2:19" ht="15.75" customHeight="1" x14ac:dyDescent="0.25">
      <c r="B12423" s="106"/>
      <c r="C12423" s="106"/>
      <c r="D12423" s="139"/>
      <c r="E12423" s="140"/>
      <c r="F12423" s="140"/>
      <c r="G12423" s="140"/>
      <c r="M12423" s="140"/>
      <c r="N12423" s="167"/>
      <c r="O12423" s="167"/>
      <c r="P12423" s="142"/>
      <c r="Q12423" s="142"/>
      <c r="R12423" s="142"/>
      <c r="S12423" s="139"/>
    </row>
    <row r="12424" spans="2:19" ht="15.75" customHeight="1" x14ac:dyDescent="0.25">
      <c r="B12424" s="106"/>
      <c r="C12424" s="106"/>
      <c r="D12424" s="139"/>
      <c r="E12424" s="140"/>
      <c r="F12424" s="140"/>
      <c r="G12424" s="140"/>
      <c r="M12424" s="140"/>
      <c r="N12424" s="167"/>
      <c r="O12424" s="167"/>
      <c r="P12424" s="142"/>
      <c r="Q12424" s="142"/>
      <c r="R12424" s="142"/>
      <c r="S12424" s="139"/>
    </row>
    <row r="12425" spans="2:19" ht="15.75" customHeight="1" x14ac:dyDescent="0.25">
      <c r="B12425" s="106"/>
      <c r="C12425" s="106"/>
      <c r="D12425" s="139"/>
      <c r="E12425" s="140"/>
      <c r="F12425" s="140"/>
      <c r="G12425" s="140"/>
      <c r="M12425" s="140"/>
      <c r="N12425" s="167"/>
      <c r="O12425" s="167"/>
      <c r="P12425" s="142"/>
      <c r="Q12425" s="142"/>
      <c r="R12425" s="142"/>
      <c r="S12425" s="139"/>
    </row>
    <row r="12426" spans="2:19" ht="15.75" customHeight="1" x14ac:dyDescent="0.25">
      <c r="B12426" s="106"/>
      <c r="C12426" s="106"/>
      <c r="D12426" s="139"/>
      <c r="E12426" s="140"/>
      <c r="F12426" s="140"/>
      <c r="G12426" s="140"/>
      <c r="M12426" s="140"/>
      <c r="N12426" s="167"/>
      <c r="O12426" s="167"/>
      <c r="P12426" s="142"/>
      <c r="Q12426" s="142"/>
      <c r="R12426" s="142"/>
      <c r="S12426" s="139"/>
    </row>
    <row r="12427" spans="2:19" ht="15.75" customHeight="1" x14ac:dyDescent="0.25">
      <c r="B12427" s="106"/>
      <c r="C12427" s="106"/>
      <c r="D12427" s="139"/>
      <c r="E12427" s="140"/>
      <c r="F12427" s="140"/>
      <c r="G12427" s="140"/>
      <c r="M12427" s="140"/>
      <c r="N12427" s="167"/>
      <c r="O12427" s="167"/>
      <c r="P12427" s="142"/>
      <c r="Q12427" s="142"/>
      <c r="R12427" s="142"/>
      <c r="S12427" s="139"/>
    </row>
    <row r="12428" spans="2:19" ht="15.75" customHeight="1" x14ac:dyDescent="0.25">
      <c r="B12428" s="106"/>
      <c r="C12428" s="106"/>
      <c r="D12428" s="139"/>
      <c r="E12428" s="140"/>
      <c r="F12428" s="140"/>
      <c r="G12428" s="140"/>
      <c r="M12428" s="140"/>
      <c r="N12428" s="167"/>
      <c r="O12428" s="167"/>
      <c r="P12428" s="142"/>
      <c r="Q12428" s="142"/>
      <c r="R12428" s="142"/>
      <c r="S12428" s="139"/>
    </row>
    <row r="12429" spans="2:19" ht="15.75" customHeight="1" x14ac:dyDescent="0.25">
      <c r="B12429" s="106"/>
      <c r="C12429" s="106"/>
      <c r="D12429" s="139"/>
      <c r="E12429" s="140"/>
      <c r="F12429" s="140"/>
      <c r="G12429" s="140"/>
      <c r="M12429" s="140"/>
      <c r="N12429" s="167"/>
      <c r="O12429" s="167"/>
      <c r="P12429" s="142"/>
      <c r="Q12429" s="142"/>
      <c r="R12429" s="142"/>
      <c r="S12429" s="139"/>
    </row>
    <row r="12430" spans="2:19" ht="15.75" customHeight="1" x14ac:dyDescent="0.25">
      <c r="B12430" s="106"/>
      <c r="C12430" s="106"/>
      <c r="D12430" s="139"/>
      <c r="E12430" s="140"/>
      <c r="F12430" s="140"/>
      <c r="G12430" s="140"/>
      <c r="M12430" s="140"/>
      <c r="N12430" s="167"/>
      <c r="O12430" s="167"/>
      <c r="P12430" s="142"/>
      <c r="Q12430" s="142"/>
      <c r="R12430" s="142"/>
      <c r="S12430" s="139"/>
    </row>
    <row r="12431" spans="2:19" ht="15.75" customHeight="1" x14ac:dyDescent="0.25">
      <c r="B12431" s="106"/>
      <c r="C12431" s="106"/>
      <c r="D12431" s="139"/>
      <c r="E12431" s="140"/>
      <c r="F12431" s="140"/>
      <c r="G12431" s="140"/>
      <c r="M12431" s="140"/>
      <c r="N12431" s="167"/>
      <c r="O12431" s="167"/>
      <c r="P12431" s="142"/>
      <c r="Q12431" s="142"/>
      <c r="R12431" s="142"/>
      <c r="S12431" s="139"/>
    </row>
    <row r="12432" spans="2:19" ht="15.75" customHeight="1" x14ac:dyDescent="0.25">
      <c r="B12432" s="106"/>
      <c r="C12432" s="106"/>
      <c r="D12432" s="139"/>
      <c r="E12432" s="140"/>
      <c r="F12432" s="140"/>
      <c r="G12432" s="140"/>
      <c r="M12432" s="140"/>
      <c r="N12432" s="167"/>
      <c r="O12432" s="167"/>
      <c r="P12432" s="142"/>
      <c r="Q12432" s="142"/>
      <c r="R12432" s="142"/>
      <c r="S12432" s="139"/>
    </row>
    <row r="12433" spans="2:19" ht="15.75" customHeight="1" x14ac:dyDescent="0.25">
      <c r="B12433" s="106"/>
      <c r="C12433" s="106"/>
      <c r="D12433" s="139"/>
      <c r="E12433" s="140"/>
      <c r="F12433" s="140"/>
      <c r="G12433" s="140"/>
      <c r="M12433" s="140"/>
      <c r="N12433" s="167"/>
      <c r="O12433" s="167"/>
      <c r="P12433" s="142"/>
      <c r="Q12433" s="142"/>
      <c r="R12433" s="142"/>
      <c r="S12433" s="139"/>
    </row>
    <row r="12434" spans="2:19" ht="15.75" customHeight="1" x14ac:dyDescent="0.25">
      <c r="B12434" s="106"/>
      <c r="C12434" s="106"/>
      <c r="D12434" s="139"/>
      <c r="E12434" s="140"/>
      <c r="F12434" s="140"/>
      <c r="G12434" s="140"/>
      <c r="M12434" s="140"/>
      <c r="N12434" s="167"/>
      <c r="O12434" s="167"/>
      <c r="P12434" s="142"/>
      <c r="Q12434" s="142"/>
      <c r="R12434" s="142"/>
      <c r="S12434" s="139"/>
    </row>
    <row r="12435" spans="2:19" ht="15.75" customHeight="1" x14ac:dyDescent="0.25">
      <c r="B12435" s="106"/>
      <c r="C12435" s="106"/>
      <c r="D12435" s="139"/>
      <c r="E12435" s="140"/>
      <c r="F12435" s="140"/>
      <c r="G12435" s="140"/>
      <c r="M12435" s="140"/>
      <c r="N12435" s="167"/>
      <c r="O12435" s="167"/>
      <c r="P12435" s="142"/>
      <c r="Q12435" s="142"/>
      <c r="R12435" s="142"/>
      <c r="S12435" s="139"/>
    </row>
    <row r="12436" spans="2:19" ht="15.75" customHeight="1" x14ac:dyDescent="0.25">
      <c r="B12436" s="106"/>
      <c r="C12436" s="106"/>
      <c r="D12436" s="139"/>
      <c r="E12436" s="140"/>
      <c r="F12436" s="140"/>
      <c r="G12436" s="140"/>
      <c r="M12436" s="140"/>
      <c r="N12436" s="167"/>
      <c r="O12436" s="167"/>
      <c r="P12436" s="142"/>
      <c r="Q12436" s="142"/>
      <c r="R12436" s="142"/>
      <c r="S12436" s="139"/>
    </row>
    <row r="12437" spans="2:19" ht="15.75" customHeight="1" x14ac:dyDescent="0.25">
      <c r="B12437" s="106"/>
      <c r="C12437" s="106"/>
      <c r="D12437" s="139"/>
      <c r="E12437" s="140"/>
      <c r="F12437" s="140"/>
      <c r="G12437" s="140"/>
      <c r="M12437" s="140"/>
      <c r="N12437" s="167"/>
      <c r="O12437" s="167"/>
      <c r="P12437" s="142"/>
      <c r="Q12437" s="142"/>
      <c r="R12437" s="142"/>
      <c r="S12437" s="139"/>
    </row>
    <row r="12438" spans="2:19" ht="15.75" customHeight="1" x14ac:dyDescent="0.25">
      <c r="B12438" s="106"/>
      <c r="C12438" s="106"/>
      <c r="D12438" s="139"/>
      <c r="E12438" s="140"/>
      <c r="F12438" s="140"/>
      <c r="G12438" s="140"/>
      <c r="M12438" s="140"/>
      <c r="N12438" s="167"/>
      <c r="O12438" s="167"/>
      <c r="P12438" s="142"/>
      <c r="Q12438" s="142"/>
      <c r="R12438" s="142"/>
      <c r="S12438" s="139"/>
    </row>
    <row r="12439" spans="2:19" ht="15.75" customHeight="1" x14ac:dyDescent="0.25">
      <c r="B12439" s="106"/>
      <c r="C12439" s="106"/>
      <c r="D12439" s="139"/>
      <c r="E12439" s="140"/>
      <c r="F12439" s="140"/>
      <c r="G12439" s="140"/>
      <c r="M12439" s="140"/>
      <c r="N12439" s="167"/>
      <c r="O12439" s="167"/>
      <c r="P12439" s="142"/>
      <c r="Q12439" s="142"/>
      <c r="R12439" s="142"/>
      <c r="S12439" s="139"/>
    </row>
    <row r="12440" spans="2:19" ht="15.75" customHeight="1" x14ac:dyDescent="0.25">
      <c r="B12440" s="106"/>
      <c r="C12440" s="106"/>
      <c r="D12440" s="139"/>
      <c r="E12440" s="140"/>
      <c r="F12440" s="140"/>
      <c r="G12440" s="140"/>
      <c r="M12440" s="140"/>
      <c r="N12440" s="167"/>
      <c r="O12440" s="167"/>
      <c r="P12440" s="142"/>
      <c r="Q12440" s="142"/>
      <c r="R12440" s="142"/>
      <c r="S12440" s="139"/>
    </row>
    <row r="12441" spans="2:19" ht="15.75" customHeight="1" x14ac:dyDescent="0.25">
      <c r="B12441" s="106"/>
      <c r="C12441" s="106"/>
      <c r="D12441" s="139"/>
      <c r="E12441" s="140"/>
      <c r="F12441" s="140"/>
      <c r="G12441" s="140"/>
      <c r="M12441" s="140"/>
      <c r="N12441" s="167"/>
      <c r="O12441" s="167"/>
      <c r="P12441" s="142"/>
      <c r="Q12441" s="142"/>
      <c r="R12441" s="142"/>
      <c r="S12441" s="139"/>
    </row>
    <row r="12442" spans="2:19" ht="15.75" customHeight="1" x14ac:dyDescent="0.25">
      <c r="B12442" s="106"/>
      <c r="C12442" s="106"/>
      <c r="D12442" s="139"/>
      <c r="E12442" s="140"/>
      <c r="F12442" s="140"/>
      <c r="G12442" s="140"/>
      <c r="M12442" s="140"/>
      <c r="N12442" s="167"/>
      <c r="O12442" s="167"/>
      <c r="P12442" s="142"/>
      <c r="Q12442" s="142"/>
      <c r="R12442" s="142"/>
      <c r="S12442" s="139"/>
    </row>
    <row r="12443" spans="2:19" ht="15.75" customHeight="1" x14ac:dyDescent="0.25">
      <c r="B12443" s="106"/>
      <c r="C12443" s="106"/>
      <c r="D12443" s="139"/>
      <c r="E12443" s="140"/>
      <c r="F12443" s="140"/>
      <c r="G12443" s="140"/>
      <c r="M12443" s="140"/>
      <c r="N12443" s="167"/>
      <c r="O12443" s="167"/>
      <c r="P12443" s="142"/>
      <c r="Q12443" s="142"/>
      <c r="R12443" s="142"/>
      <c r="S12443" s="139"/>
    </row>
    <row r="12444" spans="2:19" ht="15.75" customHeight="1" x14ac:dyDescent="0.25">
      <c r="B12444" s="106"/>
      <c r="C12444" s="106"/>
      <c r="D12444" s="139"/>
      <c r="E12444" s="140"/>
      <c r="F12444" s="140"/>
      <c r="G12444" s="140"/>
      <c r="M12444" s="140"/>
      <c r="N12444" s="167"/>
      <c r="O12444" s="167"/>
      <c r="P12444" s="142"/>
      <c r="Q12444" s="142"/>
      <c r="R12444" s="142"/>
      <c r="S12444" s="139"/>
    </row>
    <row r="12445" spans="2:19" ht="15.75" customHeight="1" x14ac:dyDescent="0.25">
      <c r="B12445" s="106"/>
      <c r="C12445" s="106"/>
      <c r="D12445" s="139"/>
      <c r="E12445" s="140"/>
      <c r="F12445" s="140"/>
      <c r="G12445" s="140"/>
      <c r="M12445" s="140"/>
      <c r="N12445" s="167"/>
      <c r="O12445" s="167"/>
      <c r="P12445" s="142"/>
      <c r="Q12445" s="142"/>
      <c r="R12445" s="142"/>
      <c r="S12445" s="139"/>
    </row>
    <row r="12446" spans="2:19" ht="15.75" customHeight="1" x14ac:dyDescent="0.25">
      <c r="B12446" s="106"/>
      <c r="C12446" s="106"/>
      <c r="D12446" s="139"/>
      <c r="E12446" s="140"/>
      <c r="F12446" s="140"/>
      <c r="G12446" s="140"/>
      <c r="M12446" s="140"/>
      <c r="N12446" s="167"/>
      <c r="O12446" s="167"/>
      <c r="P12446" s="142"/>
      <c r="Q12446" s="142"/>
      <c r="R12446" s="142"/>
      <c r="S12446" s="139"/>
    </row>
    <row r="12447" spans="2:19" ht="15.75" customHeight="1" x14ac:dyDescent="0.25">
      <c r="B12447" s="106"/>
      <c r="C12447" s="106"/>
      <c r="D12447" s="139"/>
      <c r="E12447" s="140"/>
      <c r="F12447" s="140"/>
      <c r="G12447" s="140"/>
      <c r="M12447" s="140"/>
      <c r="N12447" s="167"/>
      <c r="O12447" s="167"/>
      <c r="P12447" s="142"/>
      <c r="Q12447" s="142"/>
      <c r="R12447" s="142"/>
      <c r="S12447" s="139"/>
    </row>
    <row r="12448" spans="2:19" ht="15.75" customHeight="1" x14ac:dyDescent="0.25">
      <c r="B12448" s="106"/>
      <c r="C12448" s="106"/>
      <c r="D12448" s="139"/>
      <c r="E12448" s="140"/>
      <c r="F12448" s="140"/>
      <c r="G12448" s="140"/>
      <c r="M12448" s="140"/>
      <c r="N12448" s="167"/>
      <c r="O12448" s="167"/>
      <c r="P12448" s="142"/>
      <c r="Q12448" s="142"/>
      <c r="R12448" s="142"/>
      <c r="S12448" s="139"/>
    </row>
    <row r="12449" spans="2:19" ht="15.75" customHeight="1" x14ac:dyDescent="0.25">
      <c r="B12449" s="106"/>
      <c r="C12449" s="106"/>
      <c r="D12449" s="139"/>
      <c r="E12449" s="140"/>
      <c r="F12449" s="140"/>
      <c r="G12449" s="140"/>
      <c r="M12449" s="140"/>
      <c r="N12449" s="167"/>
      <c r="O12449" s="167"/>
      <c r="P12449" s="142"/>
      <c r="Q12449" s="142"/>
      <c r="R12449" s="142"/>
      <c r="S12449" s="139"/>
    </row>
    <row r="12450" spans="2:19" ht="15.75" customHeight="1" x14ac:dyDescent="0.25">
      <c r="B12450" s="106"/>
      <c r="C12450" s="106"/>
      <c r="D12450" s="139"/>
      <c r="E12450" s="140"/>
      <c r="F12450" s="140"/>
      <c r="G12450" s="140"/>
      <c r="M12450" s="140"/>
      <c r="N12450" s="167"/>
      <c r="O12450" s="167"/>
      <c r="P12450" s="142"/>
      <c r="Q12450" s="142"/>
      <c r="R12450" s="142"/>
      <c r="S12450" s="139"/>
    </row>
    <row r="12451" spans="2:19" ht="15.75" customHeight="1" x14ac:dyDescent="0.25">
      <c r="B12451" s="106"/>
      <c r="C12451" s="106"/>
      <c r="D12451" s="139"/>
      <c r="E12451" s="140"/>
      <c r="F12451" s="140"/>
      <c r="G12451" s="140"/>
      <c r="M12451" s="140"/>
      <c r="N12451" s="167"/>
      <c r="O12451" s="167"/>
      <c r="P12451" s="142"/>
      <c r="Q12451" s="142"/>
      <c r="R12451" s="142"/>
      <c r="S12451" s="139"/>
    </row>
    <row r="12452" spans="2:19" ht="15.75" customHeight="1" x14ac:dyDescent="0.25">
      <c r="B12452" s="106"/>
      <c r="C12452" s="106"/>
      <c r="D12452" s="139"/>
      <c r="E12452" s="140"/>
      <c r="F12452" s="140"/>
      <c r="G12452" s="140"/>
      <c r="M12452" s="140"/>
      <c r="N12452" s="167"/>
      <c r="O12452" s="167"/>
      <c r="P12452" s="142"/>
      <c r="Q12452" s="142"/>
      <c r="R12452" s="142"/>
      <c r="S12452" s="139"/>
    </row>
    <row r="12453" spans="2:19" ht="15.75" customHeight="1" x14ac:dyDescent="0.25">
      <c r="B12453" s="106"/>
      <c r="C12453" s="106"/>
      <c r="D12453" s="139"/>
      <c r="E12453" s="140"/>
      <c r="F12453" s="140"/>
      <c r="G12453" s="140"/>
      <c r="M12453" s="140"/>
      <c r="N12453" s="167"/>
      <c r="O12453" s="167"/>
      <c r="P12453" s="142"/>
      <c r="Q12453" s="142"/>
      <c r="R12453" s="142"/>
      <c r="S12453" s="139"/>
    </row>
    <row r="12454" spans="2:19" ht="15.75" customHeight="1" x14ac:dyDescent="0.25">
      <c r="B12454" s="106"/>
      <c r="C12454" s="106"/>
      <c r="D12454" s="139"/>
      <c r="E12454" s="140"/>
      <c r="F12454" s="140"/>
      <c r="G12454" s="140"/>
      <c r="M12454" s="140"/>
      <c r="N12454" s="167"/>
      <c r="O12454" s="167"/>
      <c r="P12454" s="142"/>
      <c r="Q12454" s="142"/>
      <c r="R12454" s="142"/>
      <c r="S12454" s="139"/>
    </row>
    <row r="12455" spans="2:19" ht="15.75" customHeight="1" x14ac:dyDescent="0.25">
      <c r="B12455" s="106"/>
      <c r="C12455" s="106"/>
      <c r="D12455" s="139"/>
      <c r="E12455" s="140"/>
      <c r="F12455" s="140"/>
      <c r="G12455" s="140"/>
      <c r="M12455" s="140"/>
      <c r="N12455" s="167"/>
      <c r="O12455" s="167"/>
      <c r="P12455" s="142"/>
      <c r="Q12455" s="142"/>
      <c r="R12455" s="142"/>
      <c r="S12455" s="139"/>
    </row>
    <row r="12456" spans="2:19" ht="15.75" customHeight="1" x14ac:dyDescent="0.25">
      <c r="B12456" s="106"/>
      <c r="C12456" s="106"/>
      <c r="D12456" s="139"/>
      <c r="E12456" s="140"/>
      <c r="F12456" s="140"/>
      <c r="G12456" s="140"/>
      <c r="M12456" s="140"/>
      <c r="N12456" s="167"/>
      <c r="O12456" s="167"/>
      <c r="P12456" s="142"/>
      <c r="Q12456" s="142"/>
      <c r="R12456" s="142"/>
      <c r="S12456" s="139"/>
    </row>
    <row r="12457" spans="2:19" ht="15.75" customHeight="1" x14ac:dyDescent="0.25">
      <c r="B12457" s="106"/>
      <c r="C12457" s="106"/>
      <c r="D12457" s="139"/>
      <c r="E12457" s="140"/>
      <c r="F12457" s="140"/>
      <c r="G12457" s="140"/>
      <c r="M12457" s="140"/>
      <c r="N12457" s="167"/>
      <c r="O12457" s="167"/>
      <c r="P12457" s="142"/>
      <c r="Q12457" s="142"/>
      <c r="R12457" s="142"/>
      <c r="S12457" s="139"/>
    </row>
    <row r="12458" spans="2:19" ht="15.75" customHeight="1" x14ac:dyDescent="0.25">
      <c r="B12458" s="106"/>
      <c r="C12458" s="106"/>
      <c r="D12458" s="139"/>
      <c r="E12458" s="140"/>
      <c r="F12458" s="140"/>
      <c r="G12458" s="140"/>
      <c r="M12458" s="140"/>
      <c r="N12458" s="167"/>
      <c r="O12458" s="167"/>
      <c r="P12458" s="142"/>
      <c r="Q12458" s="142"/>
      <c r="R12458" s="142"/>
      <c r="S12458" s="139"/>
    </row>
    <row r="12459" spans="2:19" ht="15.75" customHeight="1" x14ac:dyDescent="0.25">
      <c r="B12459" s="106"/>
      <c r="C12459" s="106"/>
      <c r="D12459" s="139"/>
      <c r="E12459" s="140"/>
      <c r="F12459" s="140"/>
      <c r="G12459" s="140"/>
      <c r="M12459" s="140"/>
      <c r="N12459" s="167"/>
      <c r="O12459" s="167"/>
      <c r="P12459" s="142"/>
      <c r="Q12459" s="142"/>
      <c r="R12459" s="142"/>
      <c r="S12459" s="139"/>
    </row>
    <row r="12460" spans="2:19" ht="15.75" customHeight="1" x14ac:dyDescent="0.25">
      <c r="B12460" s="106"/>
      <c r="C12460" s="106"/>
      <c r="D12460" s="139"/>
      <c r="E12460" s="140"/>
      <c r="F12460" s="140"/>
      <c r="G12460" s="140"/>
      <c r="M12460" s="140"/>
      <c r="N12460" s="167"/>
      <c r="O12460" s="167"/>
      <c r="P12460" s="142"/>
      <c r="Q12460" s="142"/>
      <c r="R12460" s="142"/>
      <c r="S12460" s="139"/>
    </row>
    <row r="12461" spans="2:19" ht="15.75" customHeight="1" x14ac:dyDescent="0.25">
      <c r="B12461" s="106"/>
      <c r="C12461" s="106"/>
      <c r="D12461" s="139"/>
      <c r="E12461" s="140"/>
      <c r="F12461" s="140"/>
      <c r="G12461" s="140"/>
      <c r="M12461" s="140"/>
      <c r="N12461" s="167"/>
      <c r="O12461" s="167"/>
      <c r="P12461" s="142"/>
      <c r="Q12461" s="142"/>
      <c r="R12461" s="142"/>
      <c r="S12461" s="139"/>
    </row>
    <row r="12462" spans="2:19" ht="15.75" customHeight="1" x14ac:dyDescent="0.25">
      <c r="B12462" s="106"/>
      <c r="C12462" s="106"/>
      <c r="D12462" s="139"/>
      <c r="E12462" s="140"/>
      <c r="F12462" s="140"/>
      <c r="G12462" s="140"/>
      <c r="M12462" s="140"/>
      <c r="N12462" s="167"/>
      <c r="O12462" s="167"/>
      <c r="P12462" s="142"/>
      <c r="Q12462" s="142"/>
      <c r="R12462" s="142"/>
      <c r="S12462" s="139"/>
    </row>
    <row r="12463" spans="2:19" ht="15.75" customHeight="1" x14ac:dyDescent="0.25">
      <c r="B12463" s="106"/>
      <c r="C12463" s="106"/>
      <c r="D12463" s="139"/>
      <c r="E12463" s="140"/>
      <c r="F12463" s="140"/>
      <c r="G12463" s="140"/>
      <c r="M12463" s="140"/>
      <c r="N12463" s="167"/>
      <c r="O12463" s="167"/>
      <c r="P12463" s="142"/>
      <c r="Q12463" s="142"/>
      <c r="R12463" s="142"/>
      <c r="S12463" s="139"/>
    </row>
    <row r="12464" spans="2:19" ht="15.75" customHeight="1" x14ac:dyDescent="0.25">
      <c r="B12464" s="106"/>
      <c r="C12464" s="106"/>
      <c r="D12464" s="139"/>
      <c r="E12464" s="140"/>
      <c r="F12464" s="140"/>
      <c r="G12464" s="140"/>
      <c r="M12464" s="140"/>
      <c r="N12464" s="167"/>
      <c r="O12464" s="167"/>
      <c r="P12464" s="142"/>
      <c r="Q12464" s="142"/>
      <c r="R12464" s="142"/>
      <c r="S12464" s="139"/>
    </row>
    <row r="12465" spans="2:19" ht="15.75" customHeight="1" x14ac:dyDescent="0.25">
      <c r="B12465" s="106"/>
      <c r="C12465" s="106"/>
      <c r="D12465" s="139"/>
      <c r="E12465" s="140"/>
      <c r="F12465" s="140"/>
      <c r="G12465" s="140"/>
      <c r="M12465" s="140"/>
      <c r="N12465" s="167"/>
      <c r="O12465" s="167"/>
      <c r="P12465" s="142"/>
      <c r="Q12465" s="142"/>
      <c r="R12465" s="142"/>
      <c r="S12465" s="139"/>
    </row>
    <row r="12466" spans="2:19" ht="15.75" customHeight="1" x14ac:dyDescent="0.25">
      <c r="B12466" s="106"/>
      <c r="C12466" s="106"/>
      <c r="D12466" s="139"/>
      <c r="E12466" s="140"/>
      <c r="F12466" s="140"/>
      <c r="G12466" s="140"/>
      <c r="M12466" s="140"/>
      <c r="N12466" s="167"/>
      <c r="O12466" s="167"/>
      <c r="P12466" s="142"/>
      <c r="Q12466" s="142"/>
      <c r="R12466" s="142"/>
      <c r="S12466" s="139"/>
    </row>
    <row r="12467" spans="2:19" ht="15.75" customHeight="1" x14ac:dyDescent="0.25">
      <c r="B12467" s="106"/>
      <c r="C12467" s="106"/>
      <c r="D12467" s="139"/>
      <c r="E12467" s="140"/>
      <c r="F12467" s="140"/>
      <c r="G12467" s="140"/>
      <c r="M12467" s="140"/>
      <c r="N12467" s="167"/>
      <c r="O12467" s="167"/>
      <c r="P12467" s="142"/>
      <c r="Q12467" s="142"/>
      <c r="R12467" s="142"/>
      <c r="S12467" s="139"/>
    </row>
    <row r="12468" spans="2:19" ht="15.75" customHeight="1" x14ac:dyDescent="0.25">
      <c r="B12468" s="106"/>
      <c r="C12468" s="106"/>
      <c r="D12468" s="139"/>
      <c r="E12468" s="140"/>
      <c r="F12468" s="140"/>
      <c r="G12468" s="140"/>
      <c r="M12468" s="140"/>
      <c r="N12468" s="167"/>
      <c r="O12468" s="167"/>
      <c r="P12468" s="142"/>
      <c r="Q12468" s="142"/>
      <c r="R12468" s="142"/>
      <c r="S12468" s="139"/>
    </row>
    <row r="12469" spans="2:19" ht="15.75" customHeight="1" x14ac:dyDescent="0.25">
      <c r="B12469" s="106"/>
      <c r="C12469" s="106"/>
      <c r="D12469" s="139"/>
      <c r="E12469" s="140"/>
      <c r="F12469" s="140"/>
      <c r="G12469" s="140"/>
      <c r="M12469" s="140"/>
      <c r="N12469" s="167"/>
      <c r="O12469" s="167"/>
      <c r="P12469" s="142"/>
      <c r="Q12469" s="142"/>
      <c r="R12469" s="142"/>
      <c r="S12469" s="139"/>
    </row>
    <row r="12470" spans="2:19" ht="15.75" customHeight="1" x14ac:dyDescent="0.25">
      <c r="B12470" s="106"/>
      <c r="C12470" s="106"/>
      <c r="D12470" s="139"/>
      <c r="E12470" s="140"/>
      <c r="F12470" s="140"/>
      <c r="G12470" s="140"/>
      <c r="M12470" s="140"/>
      <c r="N12470" s="167"/>
      <c r="O12470" s="167"/>
      <c r="P12470" s="142"/>
      <c r="Q12470" s="142"/>
      <c r="R12470" s="142"/>
      <c r="S12470" s="139"/>
    </row>
    <row r="12471" spans="2:19" ht="15.75" customHeight="1" x14ac:dyDescent="0.25">
      <c r="B12471" s="106"/>
      <c r="C12471" s="106"/>
      <c r="D12471" s="139"/>
      <c r="E12471" s="140"/>
      <c r="F12471" s="140"/>
      <c r="G12471" s="140"/>
      <c r="M12471" s="140"/>
      <c r="N12471" s="167"/>
      <c r="O12471" s="167"/>
      <c r="P12471" s="142"/>
      <c r="Q12471" s="142"/>
      <c r="R12471" s="142"/>
      <c r="S12471" s="139"/>
    </row>
    <row r="12472" spans="2:19" ht="15.75" customHeight="1" x14ac:dyDescent="0.25">
      <c r="B12472" s="106"/>
      <c r="C12472" s="106"/>
      <c r="D12472" s="139"/>
      <c r="E12472" s="140"/>
      <c r="F12472" s="140"/>
      <c r="G12472" s="140"/>
      <c r="M12472" s="140"/>
      <c r="N12472" s="167"/>
      <c r="O12472" s="167"/>
      <c r="P12472" s="142"/>
      <c r="Q12472" s="142"/>
      <c r="R12472" s="142"/>
      <c r="S12472" s="139"/>
    </row>
    <row r="12473" spans="2:19" ht="15.75" customHeight="1" x14ac:dyDescent="0.25">
      <c r="B12473" s="106"/>
      <c r="C12473" s="106"/>
      <c r="D12473" s="139"/>
      <c r="E12473" s="140"/>
      <c r="F12473" s="140"/>
      <c r="G12473" s="140"/>
      <c r="M12473" s="140"/>
      <c r="N12473" s="167"/>
      <c r="O12473" s="167"/>
      <c r="P12473" s="142"/>
      <c r="Q12473" s="142"/>
      <c r="R12473" s="142"/>
      <c r="S12473" s="139"/>
    </row>
    <row r="12474" spans="2:19" ht="15.75" customHeight="1" x14ac:dyDescent="0.25">
      <c r="B12474" s="106"/>
      <c r="C12474" s="106"/>
      <c r="D12474" s="139"/>
      <c r="E12474" s="140"/>
      <c r="F12474" s="140"/>
      <c r="G12474" s="140"/>
      <c r="M12474" s="140"/>
      <c r="N12474" s="167"/>
      <c r="O12474" s="167"/>
      <c r="P12474" s="142"/>
      <c r="Q12474" s="142"/>
      <c r="R12474" s="142"/>
      <c r="S12474" s="139"/>
    </row>
    <row r="12475" spans="2:19" ht="15.75" customHeight="1" x14ac:dyDescent="0.25">
      <c r="B12475" s="106"/>
      <c r="C12475" s="106"/>
      <c r="D12475" s="139"/>
      <c r="E12475" s="140"/>
      <c r="F12475" s="140"/>
      <c r="G12475" s="140"/>
      <c r="M12475" s="140"/>
      <c r="N12475" s="167"/>
      <c r="O12475" s="167"/>
      <c r="P12475" s="142"/>
      <c r="Q12475" s="142"/>
      <c r="R12475" s="142"/>
      <c r="S12475" s="139"/>
    </row>
    <row r="12476" spans="2:19" ht="15.75" customHeight="1" x14ac:dyDescent="0.25">
      <c r="B12476" s="106"/>
      <c r="C12476" s="106"/>
      <c r="D12476" s="139"/>
      <c r="E12476" s="140"/>
      <c r="F12476" s="140"/>
      <c r="G12476" s="140"/>
      <c r="M12476" s="140"/>
      <c r="N12476" s="167"/>
      <c r="O12476" s="167"/>
      <c r="P12476" s="142"/>
      <c r="Q12476" s="142"/>
      <c r="R12476" s="142"/>
      <c r="S12476" s="139"/>
    </row>
    <row r="12477" spans="2:19" ht="15.75" customHeight="1" x14ac:dyDescent="0.25">
      <c r="B12477" s="106"/>
      <c r="C12477" s="106"/>
      <c r="D12477" s="139"/>
      <c r="E12477" s="140"/>
      <c r="F12477" s="140"/>
      <c r="G12477" s="140"/>
      <c r="M12477" s="140"/>
      <c r="N12477" s="167"/>
      <c r="O12477" s="167"/>
      <c r="P12477" s="142"/>
      <c r="Q12477" s="142"/>
      <c r="R12477" s="142"/>
      <c r="S12477" s="139"/>
    </row>
    <row r="12478" spans="2:19" ht="15.75" customHeight="1" x14ac:dyDescent="0.25">
      <c r="B12478" s="106"/>
      <c r="C12478" s="106"/>
      <c r="D12478" s="139"/>
      <c r="E12478" s="140"/>
      <c r="F12478" s="140"/>
      <c r="G12478" s="140"/>
      <c r="M12478" s="140"/>
      <c r="N12478" s="167"/>
      <c r="O12478" s="167"/>
      <c r="P12478" s="142"/>
      <c r="Q12478" s="142"/>
      <c r="R12478" s="142"/>
      <c r="S12478" s="139"/>
    </row>
    <row r="12479" spans="2:19" ht="15.75" customHeight="1" x14ac:dyDescent="0.25">
      <c r="B12479" s="106"/>
      <c r="C12479" s="106"/>
      <c r="D12479" s="139"/>
      <c r="E12479" s="140"/>
      <c r="F12479" s="140"/>
      <c r="G12479" s="140"/>
      <c r="M12479" s="140"/>
      <c r="N12479" s="167"/>
      <c r="O12479" s="167"/>
      <c r="P12479" s="142"/>
      <c r="Q12479" s="142"/>
      <c r="R12479" s="142"/>
      <c r="S12479" s="139"/>
    </row>
    <row r="12480" spans="2:19" ht="15.75" customHeight="1" x14ac:dyDescent="0.25">
      <c r="B12480" s="106"/>
      <c r="C12480" s="106"/>
      <c r="D12480" s="139"/>
      <c r="E12480" s="140"/>
      <c r="F12480" s="140"/>
      <c r="G12480" s="140"/>
      <c r="M12480" s="140"/>
      <c r="N12480" s="167"/>
      <c r="O12480" s="167"/>
      <c r="P12480" s="142"/>
      <c r="Q12480" s="142"/>
      <c r="R12480" s="142"/>
      <c r="S12480" s="139"/>
    </row>
    <row r="12481" spans="2:19" ht="15.75" customHeight="1" x14ac:dyDescent="0.25">
      <c r="B12481" s="106"/>
      <c r="C12481" s="106"/>
      <c r="D12481" s="139"/>
      <c r="E12481" s="140"/>
      <c r="F12481" s="140"/>
      <c r="G12481" s="140"/>
      <c r="M12481" s="140"/>
      <c r="N12481" s="167"/>
      <c r="O12481" s="167"/>
      <c r="P12481" s="142"/>
      <c r="Q12481" s="142"/>
      <c r="R12481" s="142"/>
      <c r="S12481" s="139"/>
    </row>
    <row r="12482" spans="2:19" ht="15.75" customHeight="1" x14ac:dyDescent="0.25">
      <c r="B12482" s="106"/>
      <c r="C12482" s="106"/>
      <c r="D12482" s="139"/>
      <c r="E12482" s="140"/>
      <c r="F12482" s="140"/>
      <c r="G12482" s="140"/>
      <c r="M12482" s="140"/>
      <c r="N12482" s="167"/>
      <c r="O12482" s="167"/>
      <c r="P12482" s="142"/>
      <c r="Q12482" s="142"/>
      <c r="R12482" s="142"/>
      <c r="S12482" s="139"/>
    </row>
    <row r="12483" spans="2:19" ht="15.75" customHeight="1" x14ac:dyDescent="0.25">
      <c r="B12483" s="106"/>
      <c r="C12483" s="106"/>
      <c r="D12483" s="139"/>
      <c r="E12483" s="140"/>
      <c r="F12483" s="140"/>
      <c r="G12483" s="140"/>
      <c r="M12483" s="140"/>
      <c r="N12483" s="167"/>
      <c r="O12483" s="167"/>
      <c r="P12483" s="142"/>
      <c r="Q12483" s="142"/>
      <c r="R12483" s="142"/>
      <c r="S12483" s="139"/>
    </row>
    <row r="12484" spans="2:19" ht="15.75" customHeight="1" x14ac:dyDescent="0.25">
      <c r="B12484" s="106"/>
      <c r="C12484" s="106"/>
      <c r="D12484" s="139"/>
      <c r="E12484" s="140"/>
      <c r="F12484" s="140"/>
      <c r="G12484" s="140"/>
      <c r="M12484" s="140"/>
      <c r="N12484" s="167"/>
      <c r="O12484" s="167"/>
      <c r="P12484" s="142"/>
      <c r="Q12484" s="142"/>
      <c r="R12484" s="142"/>
      <c r="S12484" s="139"/>
    </row>
    <row r="12485" spans="2:19" ht="15.75" customHeight="1" x14ac:dyDescent="0.25">
      <c r="B12485" s="106"/>
      <c r="C12485" s="106"/>
      <c r="D12485" s="139"/>
      <c r="E12485" s="140"/>
      <c r="F12485" s="140"/>
      <c r="G12485" s="140"/>
      <c r="M12485" s="140"/>
      <c r="N12485" s="167"/>
      <c r="O12485" s="167"/>
      <c r="P12485" s="142"/>
      <c r="Q12485" s="142"/>
      <c r="R12485" s="142"/>
      <c r="S12485" s="139"/>
    </row>
    <row r="12486" spans="2:19" ht="15.75" customHeight="1" x14ac:dyDescent="0.25">
      <c r="B12486" s="106"/>
      <c r="C12486" s="106"/>
      <c r="D12486" s="139"/>
      <c r="E12486" s="140"/>
      <c r="F12486" s="140"/>
      <c r="G12486" s="140"/>
      <c r="M12486" s="140"/>
      <c r="N12486" s="167"/>
      <c r="O12486" s="167"/>
      <c r="P12486" s="142"/>
      <c r="Q12486" s="142"/>
      <c r="R12486" s="142"/>
      <c r="S12486" s="139"/>
    </row>
    <row r="12487" spans="2:19" ht="15.75" customHeight="1" x14ac:dyDescent="0.25">
      <c r="B12487" s="106"/>
      <c r="C12487" s="106"/>
      <c r="D12487" s="139"/>
      <c r="E12487" s="140"/>
      <c r="F12487" s="140"/>
      <c r="G12487" s="140"/>
      <c r="M12487" s="140"/>
      <c r="N12487" s="167"/>
      <c r="O12487" s="167"/>
      <c r="P12487" s="142"/>
      <c r="Q12487" s="142"/>
      <c r="R12487" s="142"/>
      <c r="S12487" s="139"/>
    </row>
    <row r="12488" spans="2:19" ht="15.75" customHeight="1" x14ac:dyDescent="0.25">
      <c r="B12488" s="106"/>
      <c r="C12488" s="106"/>
      <c r="D12488" s="139"/>
      <c r="E12488" s="140"/>
      <c r="F12488" s="140"/>
      <c r="G12488" s="140"/>
      <c r="M12488" s="140"/>
      <c r="N12488" s="167"/>
      <c r="O12488" s="167"/>
      <c r="P12488" s="142"/>
      <c r="Q12488" s="142"/>
      <c r="R12488" s="142"/>
      <c r="S12488" s="139"/>
    </row>
    <row r="12489" spans="2:19" ht="15.75" customHeight="1" x14ac:dyDescent="0.25">
      <c r="B12489" s="106"/>
      <c r="C12489" s="106"/>
      <c r="D12489" s="139"/>
      <c r="E12489" s="140"/>
      <c r="F12489" s="140"/>
      <c r="G12489" s="140"/>
      <c r="M12489" s="140"/>
      <c r="N12489" s="167"/>
      <c r="O12489" s="167"/>
      <c r="P12489" s="142"/>
      <c r="Q12489" s="142"/>
      <c r="R12489" s="142"/>
      <c r="S12489" s="139"/>
    </row>
    <row r="12490" spans="2:19" ht="15.75" customHeight="1" x14ac:dyDescent="0.25">
      <c r="B12490" s="106"/>
      <c r="C12490" s="106"/>
      <c r="D12490" s="139"/>
      <c r="E12490" s="140"/>
      <c r="F12490" s="140"/>
      <c r="G12490" s="140"/>
      <c r="M12490" s="140"/>
      <c r="N12490" s="167"/>
      <c r="O12490" s="167"/>
      <c r="P12490" s="142"/>
      <c r="Q12490" s="142"/>
      <c r="R12490" s="142"/>
      <c r="S12490" s="139"/>
    </row>
    <row r="12491" spans="2:19" ht="15.75" customHeight="1" x14ac:dyDescent="0.25">
      <c r="B12491" s="106"/>
      <c r="C12491" s="106"/>
      <c r="D12491" s="139"/>
      <c r="E12491" s="140"/>
      <c r="F12491" s="140"/>
      <c r="G12491" s="140"/>
      <c r="M12491" s="140"/>
      <c r="N12491" s="167"/>
      <c r="O12491" s="167"/>
      <c r="P12491" s="142"/>
      <c r="Q12491" s="142"/>
      <c r="R12491" s="142"/>
      <c r="S12491" s="139"/>
    </row>
    <row r="12492" spans="2:19" ht="15.75" customHeight="1" x14ac:dyDescent="0.25">
      <c r="B12492" s="106"/>
      <c r="C12492" s="106"/>
      <c r="D12492" s="139"/>
      <c r="E12492" s="140"/>
      <c r="F12492" s="140"/>
      <c r="G12492" s="140"/>
      <c r="M12492" s="140"/>
      <c r="N12492" s="167"/>
      <c r="O12492" s="167"/>
      <c r="P12492" s="142"/>
      <c r="Q12492" s="142"/>
      <c r="R12492" s="142"/>
      <c r="S12492" s="139"/>
    </row>
    <row r="12493" spans="2:19" ht="15.75" customHeight="1" x14ac:dyDescent="0.25">
      <c r="B12493" s="106"/>
      <c r="C12493" s="106"/>
      <c r="D12493" s="139"/>
      <c r="E12493" s="140"/>
      <c r="F12493" s="140"/>
      <c r="G12493" s="140"/>
      <c r="M12493" s="140"/>
      <c r="N12493" s="167"/>
      <c r="O12493" s="167"/>
      <c r="P12493" s="142"/>
      <c r="Q12493" s="142"/>
      <c r="R12493" s="142"/>
      <c r="S12493" s="139"/>
    </row>
    <row r="12494" spans="2:19" ht="15.75" customHeight="1" x14ac:dyDescent="0.25">
      <c r="B12494" s="106"/>
      <c r="C12494" s="106"/>
      <c r="D12494" s="139"/>
      <c r="E12494" s="140"/>
      <c r="F12494" s="140"/>
      <c r="G12494" s="140"/>
      <c r="M12494" s="140"/>
      <c r="N12494" s="167"/>
      <c r="O12494" s="167"/>
      <c r="P12494" s="142"/>
      <c r="Q12494" s="142"/>
      <c r="R12494" s="142"/>
      <c r="S12494" s="139"/>
    </row>
    <row r="12495" spans="2:19" ht="15.75" customHeight="1" x14ac:dyDescent="0.25">
      <c r="B12495" s="106"/>
      <c r="C12495" s="106"/>
      <c r="D12495" s="139"/>
      <c r="E12495" s="140"/>
      <c r="F12495" s="140"/>
      <c r="G12495" s="140"/>
      <c r="M12495" s="140"/>
      <c r="N12495" s="167"/>
      <c r="O12495" s="167"/>
      <c r="P12495" s="142"/>
      <c r="Q12495" s="142"/>
      <c r="R12495" s="142"/>
      <c r="S12495" s="139"/>
    </row>
    <row r="12496" spans="2:19" ht="15.75" customHeight="1" x14ac:dyDescent="0.25">
      <c r="B12496" s="106"/>
      <c r="C12496" s="106"/>
      <c r="D12496" s="139"/>
      <c r="E12496" s="140"/>
      <c r="F12496" s="140"/>
      <c r="G12496" s="140"/>
      <c r="M12496" s="140"/>
      <c r="N12496" s="167"/>
      <c r="O12496" s="167"/>
      <c r="P12496" s="142"/>
      <c r="Q12496" s="142"/>
      <c r="R12496" s="142"/>
      <c r="S12496" s="139"/>
    </row>
    <row r="12497" spans="2:19" ht="15.75" customHeight="1" x14ac:dyDescent="0.25">
      <c r="B12497" s="106"/>
      <c r="C12497" s="106"/>
      <c r="D12497" s="139"/>
      <c r="E12497" s="140"/>
      <c r="F12497" s="140"/>
      <c r="G12497" s="140"/>
      <c r="M12497" s="140"/>
      <c r="N12497" s="167"/>
      <c r="O12497" s="167"/>
      <c r="P12497" s="142"/>
      <c r="Q12497" s="142"/>
      <c r="R12497" s="142"/>
      <c r="S12497" s="139"/>
    </row>
    <row r="12498" spans="2:19" ht="15.75" customHeight="1" x14ac:dyDescent="0.25">
      <c r="B12498" s="106"/>
      <c r="C12498" s="106"/>
      <c r="D12498" s="139"/>
      <c r="E12498" s="140"/>
      <c r="F12498" s="140"/>
      <c r="G12498" s="140"/>
      <c r="M12498" s="140"/>
      <c r="N12498" s="167"/>
      <c r="O12498" s="167"/>
      <c r="P12498" s="142"/>
      <c r="Q12498" s="142"/>
      <c r="R12498" s="142"/>
      <c r="S12498" s="139"/>
    </row>
    <row r="12499" spans="2:19" ht="15.75" customHeight="1" x14ac:dyDescent="0.25">
      <c r="B12499" s="106"/>
      <c r="C12499" s="106"/>
      <c r="D12499" s="139"/>
      <c r="E12499" s="140"/>
      <c r="F12499" s="140"/>
      <c r="G12499" s="140"/>
      <c r="M12499" s="140"/>
      <c r="N12499" s="167"/>
      <c r="O12499" s="167"/>
      <c r="P12499" s="142"/>
      <c r="Q12499" s="142"/>
      <c r="R12499" s="142"/>
      <c r="S12499" s="139"/>
    </row>
    <row r="12500" spans="2:19" ht="15.75" customHeight="1" x14ac:dyDescent="0.25">
      <c r="B12500" s="106"/>
      <c r="C12500" s="106"/>
      <c r="D12500" s="139"/>
      <c r="E12500" s="140"/>
      <c r="F12500" s="140"/>
      <c r="G12500" s="140"/>
      <c r="M12500" s="140"/>
      <c r="N12500" s="167"/>
      <c r="O12500" s="167"/>
      <c r="P12500" s="142"/>
      <c r="Q12500" s="142"/>
      <c r="R12500" s="142"/>
      <c r="S12500" s="139"/>
    </row>
    <row r="12501" spans="2:19" ht="15.75" customHeight="1" x14ac:dyDescent="0.25">
      <c r="B12501" s="106"/>
      <c r="C12501" s="106"/>
      <c r="D12501" s="139"/>
      <c r="E12501" s="140"/>
      <c r="F12501" s="140"/>
      <c r="G12501" s="140"/>
      <c r="M12501" s="140"/>
      <c r="N12501" s="167"/>
      <c r="O12501" s="167"/>
      <c r="P12501" s="142"/>
      <c r="Q12501" s="142"/>
      <c r="R12501" s="142"/>
      <c r="S12501" s="139"/>
    </row>
    <row r="12502" spans="2:19" ht="15.75" customHeight="1" x14ac:dyDescent="0.25">
      <c r="B12502" s="106"/>
      <c r="C12502" s="106"/>
      <c r="D12502" s="139"/>
      <c r="E12502" s="140"/>
      <c r="F12502" s="140"/>
      <c r="G12502" s="140"/>
      <c r="M12502" s="140"/>
      <c r="N12502" s="167"/>
      <c r="O12502" s="167"/>
      <c r="P12502" s="142"/>
      <c r="Q12502" s="142"/>
      <c r="R12502" s="142"/>
      <c r="S12502" s="139"/>
    </row>
    <row r="12503" spans="2:19" ht="15.75" customHeight="1" x14ac:dyDescent="0.25">
      <c r="B12503" s="106"/>
      <c r="C12503" s="106"/>
      <c r="D12503" s="139"/>
      <c r="E12503" s="140"/>
      <c r="F12503" s="140"/>
      <c r="G12503" s="140"/>
      <c r="M12503" s="140"/>
      <c r="N12503" s="167"/>
      <c r="O12503" s="167"/>
      <c r="P12503" s="142"/>
      <c r="Q12503" s="142"/>
      <c r="R12503" s="142"/>
      <c r="S12503" s="139"/>
    </row>
    <row r="12504" spans="2:19" ht="15.75" customHeight="1" x14ac:dyDescent="0.25">
      <c r="B12504" s="106"/>
      <c r="C12504" s="106"/>
      <c r="D12504" s="139"/>
      <c r="E12504" s="140"/>
      <c r="F12504" s="140"/>
      <c r="G12504" s="140"/>
      <c r="M12504" s="140"/>
      <c r="N12504" s="167"/>
      <c r="O12504" s="167"/>
      <c r="P12504" s="142"/>
      <c r="Q12504" s="142"/>
      <c r="R12504" s="142"/>
      <c r="S12504" s="139"/>
    </row>
    <row r="12505" spans="2:19" ht="15.75" customHeight="1" x14ac:dyDescent="0.25">
      <c r="B12505" s="106"/>
      <c r="C12505" s="106"/>
      <c r="D12505" s="139"/>
      <c r="E12505" s="140"/>
      <c r="F12505" s="140"/>
      <c r="G12505" s="140"/>
      <c r="M12505" s="140"/>
      <c r="N12505" s="167"/>
      <c r="O12505" s="167"/>
      <c r="P12505" s="142"/>
      <c r="Q12505" s="142"/>
      <c r="R12505" s="142"/>
      <c r="S12505" s="139"/>
    </row>
    <row r="12506" spans="2:19" ht="15.75" customHeight="1" x14ac:dyDescent="0.25">
      <c r="B12506" s="106"/>
      <c r="C12506" s="106"/>
      <c r="D12506" s="139"/>
      <c r="E12506" s="140"/>
      <c r="F12506" s="140"/>
      <c r="G12506" s="140"/>
      <c r="M12506" s="140"/>
      <c r="N12506" s="167"/>
      <c r="O12506" s="167"/>
      <c r="P12506" s="142"/>
      <c r="Q12506" s="142"/>
      <c r="R12506" s="142"/>
      <c r="S12506" s="139"/>
    </row>
    <row r="12507" spans="2:19" ht="15.75" customHeight="1" x14ac:dyDescent="0.25">
      <c r="B12507" s="106"/>
      <c r="C12507" s="106"/>
      <c r="D12507" s="139"/>
      <c r="E12507" s="140"/>
      <c r="F12507" s="140"/>
      <c r="G12507" s="140"/>
      <c r="M12507" s="140"/>
      <c r="N12507" s="167"/>
      <c r="O12507" s="167"/>
      <c r="P12507" s="142"/>
      <c r="Q12507" s="142"/>
      <c r="R12507" s="142"/>
      <c r="S12507" s="139"/>
    </row>
    <row r="12508" spans="2:19" ht="15.75" customHeight="1" x14ac:dyDescent="0.25">
      <c r="B12508" s="106"/>
      <c r="C12508" s="106"/>
      <c r="D12508" s="139"/>
      <c r="E12508" s="140"/>
      <c r="F12508" s="140"/>
      <c r="G12508" s="140"/>
      <c r="M12508" s="140"/>
      <c r="N12508" s="167"/>
      <c r="O12508" s="167"/>
      <c r="P12508" s="142"/>
      <c r="Q12508" s="142"/>
      <c r="R12508" s="142"/>
      <c r="S12508" s="139"/>
    </row>
    <row r="12509" spans="2:19" ht="15.75" customHeight="1" x14ac:dyDescent="0.25">
      <c r="B12509" s="106"/>
      <c r="C12509" s="106"/>
      <c r="D12509" s="139"/>
      <c r="E12509" s="140"/>
      <c r="F12509" s="140"/>
      <c r="G12509" s="140"/>
      <c r="M12509" s="140"/>
      <c r="N12509" s="167"/>
      <c r="O12509" s="167"/>
      <c r="P12509" s="142"/>
      <c r="Q12509" s="142"/>
      <c r="R12509" s="142"/>
      <c r="S12509" s="139"/>
    </row>
    <row r="12510" spans="2:19" ht="15.75" customHeight="1" x14ac:dyDescent="0.25">
      <c r="B12510" s="106"/>
      <c r="C12510" s="106"/>
      <c r="D12510" s="139"/>
      <c r="E12510" s="140"/>
      <c r="F12510" s="140"/>
      <c r="G12510" s="140"/>
      <c r="M12510" s="140"/>
      <c r="N12510" s="167"/>
      <c r="O12510" s="167"/>
      <c r="P12510" s="142"/>
      <c r="Q12510" s="142"/>
      <c r="R12510" s="142"/>
      <c r="S12510" s="139"/>
    </row>
    <row r="12511" spans="2:19" ht="15.75" customHeight="1" x14ac:dyDescent="0.25">
      <c r="B12511" s="106"/>
      <c r="C12511" s="106"/>
      <c r="D12511" s="139"/>
      <c r="E12511" s="140"/>
      <c r="F12511" s="140"/>
      <c r="G12511" s="140"/>
      <c r="M12511" s="140"/>
      <c r="N12511" s="167"/>
      <c r="O12511" s="167"/>
      <c r="P12511" s="142"/>
      <c r="Q12511" s="142"/>
      <c r="R12511" s="142"/>
      <c r="S12511" s="139"/>
    </row>
    <row r="12512" spans="2:19" ht="15.75" customHeight="1" x14ac:dyDescent="0.25">
      <c r="B12512" s="106"/>
      <c r="C12512" s="106"/>
      <c r="D12512" s="139"/>
      <c r="E12512" s="140"/>
      <c r="F12512" s="140"/>
      <c r="G12512" s="140"/>
      <c r="M12512" s="140"/>
      <c r="N12512" s="167"/>
      <c r="O12512" s="167"/>
      <c r="P12512" s="142"/>
      <c r="Q12512" s="142"/>
      <c r="R12512" s="142"/>
      <c r="S12512" s="139"/>
    </row>
    <row r="12513" spans="2:19" ht="15.75" customHeight="1" x14ac:dyDescent="0.25">
      <c r="B12513" s="106"/>
      <c r="C12513" s="106"/>
      <c r="D12513" s="139"/>
      <c r="E12513" s="140"/>
      <c r="F12513" s="140"/>
      <c r="G12513" s="140"/>
      <c r="M12513" s="140"/>
      <c r="N12513" s="167"/>
      <c r="O12513" s="167"/>
      <c r="P12513" s="142"/>
      <c r="Q12513" s="142"/>
      <c r="R12513" s="142"/>
      <c r="S12513" s="139"/>
    </row>
    <row r="12514" spans="2:19" ht="15.75" customHeight="1" x14ac:dyDescent="0.25">
      <c r="B12514" s="106"/>
      <c r="C12514" s="106"/>
      <c r="D12514" s="139"/>
      <c r="E12514" s="140"/>
      <c r="F12514" s="140"/>
      <c r="G12514" s="140"/>
      <c r="M12514" s="140"/>
      <c r="N12514" s="167"/>
      <c r="O12514" s="167"/>
      <c r="P12514" s="142"/>
      <c r="Q12514" s="142"/>
      <c r="R12514" s="142"/>
      <c r="S12514" s="139"/>
    </row>
    <row r="12515" spans="2:19" ht="15.75" customHeight="1" x14ac:dyDescent="0.25">
      <c r="B12515" s="106"/>
      <c r="C12515" s="106"/>
      <c r="D12515" s="139"/>
      <c r="E12515" s="140"/>
      <c r="F12515" s="140"/>
      <c r="G12515" s="140"/>
      <c r="M12515" s="140"/>
      <c r="N12515" s="167"/>
      <c r="O12515" s="167"/>
      <c r="P12515" s="142"/>
      <c r="Q12515" s="142"/>
      <c r="R12515" s="142"/>
      <c r="S12515" s="139"/>
    </row>
    <row r="12516" spans="2:19" ht="15.75" customHeight="1" x14ac:dyDescent="0.25">
      <c r="B12516" s="106"/>
      <c r="C12516" s="106"/>
      <c r="D12516" s="139"/>
      <c r="E12516" s="140"/>
      <c r="F12516" s="140"/>
      <c r="G12516" s="140"/>
      <c r="M12516" s="140"/>
      <c r="N12516" s="167"/>
      <c r="O12516" s="167"/>
      <c r="P12516" s="142"/>
      <c r="Q12516" s="142"/>
      <c r="R12516" s="142"/>
      <c r="S12516" s="139"/>
    </row>
    <row r="12517" spans="2:19" ht="15.75" customHeight="1" x14ac:dyDescent="0.25">
      <c r="B12517" s="106"/>
      <c r="C12517" s="106"/>
      <c r="D12517" s="139"/>
      <c r="E12517" s="140"/>
      <c r="F12517" s="140"/>
      <c r="G12517" s="140"/>
      <c r="M12517" s="140"/>
      <c r="N12517" s="167"/>
      <c r="O12517" s="167"/>
      <c r="P12517" s="142"/>
      <c r="Q12517" s="142"/>
      <c r="R12517" s="142"/>
      <c r="S12517" s="139"/>
    </row>
    <row r="12518" spans="2:19" ht="15.75" customHeight="1" x14ac:dyDescent="0.25">
      <c r="B12518" s="106"/>
      <c r="C12518" s="106"/>
      <c r="D12518" s="139"/>
      <c r="E12518" s="140"/>
      <c r="F12518" s="140"/>
      <c r="G12518" s="140"/>
      <c r="M12518" s="140"/>
      <c r="N12518" s="167"/>
      <c r="O12518" s="167"/>
      <c r="P12518" s="142"/>
      <c r="Q12518" s="142"/>
      <c r="R12518" s="142"/>
      <c r="S12518" s="139"/>
    </row>
    <row r="12519" spans="2:19" ht="15.75" customHeight="1" x14ac:dyDescent="0.25">
      <c r="B12519" s="106"/>
      <c r="C12519" s="106"/>
      <c r="D12519" s="139"/>
      <c r="E12519" s="140"/>
      <c r="F12519" s="140"/>
      <c r="G12519" s="140"/>
      <c r="M12519" s="140"/>
      <c r="N12519" s="167"/>
      <c r="O12519" s="167"/>
      <c r="P12519" s="142"/>
      <c r="Q12519" s="142"/>
      <c r="R12519" s="142"/>
      <c r="S12519" s="139"/>
    </row>
    <row r="12520" spans="2:19" ht="15.75" customHeight="1" x14ac:dyDescent="0.25">
      <c r="B12520" s="106"/>
      <c r="C12520" s="106"/>
      <c r="D12520" s="139"/>
      <c r="E12520" s="140"/>
      <c r="F12520" s="140"/>
      <c r="G12520" s="140"/>
      <c r="M12520" s="140"/>
      <c r="N12520" s="167"/>
      <c r="O12520" s="167"/>
      <c r="P12520" s="142"/>
      <c r="Q12520" s="142"/>
      <c r="R12520" s="142"/>
      <c r="S12520" s="139"/>
    </row>
    <row r="12521" spans="2:19" ht="15.75" customHeight="1" x14ac:dyDescent="0.25">
      <c r="B12521" s="106"/>
      <c r="C12521" s="106"/>
      <c r="D12521" s="139"/>
      <c r="E12521" s="140"/>
      <c r="F12521" s="140"/>
      <c r="G12521" s="140"/>
      <c r="M12521" s="140"/>
      <c r="N12521" s="167"/>
      <c r="O12521" s="167"/>
      <c r="P12521" s="142"/>
      <c r="Q12521" s="142"/>
      <c r="R12521" s="142"/>
      <c r="S12521" s="139"/>
    </row>
    <row r="12522" spans="2:19" ht="15.75" customHeight="1" x14ac:dyDescent="0.25">
      <c r="B12522" s="106"/>
      <c r="C12522" s="106"/>
      <c r="D12522" s="139"/>
      <c r="E12522" s="140"/>
      <c r="F12522" s="140"/>
      <c r="G12522" s="140"/>
      <c r="M12522" s="140"/>
      <c r="N12522" s="167"/>
      <c r="O12522" s="167"/>
      <c r="P12522" s="142"/>
      <c r="Q12522" s="142"/>
      <c r="R12522" s="142"/>
      <c r="S12522" s="139"/>
    </row>
    <row r="12523" spans="2:19" ht="15.75" customHeight="1" x14ac:dyDescent="0.25">
      <c r="B12523" s="106"/>
      <c r="C12523" s="106"/>
      <c r="D12523" s="139"/>
      <c r="E12523" s="140"/>
      <c r="F12523" s="140"/>
      <c r="G12523" s="140"/>
      <c r="M12523" s="140"/>
      <c r="N12523" s="167"/>
      <c r="O12523" s="167"/>
      <c r="P12523" s="142"/>
      <c r="Q12523" s="142"/>
      <c r="R12523" s="142"/>
      <c r="S12523" s="139"/>
    </row>
    <row r="12524" spans="2:19" ht="15.75" customHeight="1" x14ac:dyDescent="0.25">
      <c r="B12524" s="106"/>
      <c r="C12524" s="106"/>
      <c r="D12524" s="139"/>
      <c r="E12524" s="140"/>
      <c r="F12524" s="140"/>
      <c r="G12524" s="140"/>
      <c r="M12524" s="140"/>
      <c r="N12524" s="167"/>
      <c r="O12524" s="167"/>
      <c r="P12524" s="142"/>
      <c r="Q12524" s="142"/>
      <c r="R12524" s="142"/>
      <c r="S12524" s="139"/>
    </row>
    <row r="12525" spans="2:19" ht="15.75" customHeight="1" x14ac:dyDescent="0.25">
      <c r="B12525" s="106"/>
      <c r="C12525" s="106"/>
      <c r="D12525" s="139"/>
      <c r="E12525" s="140"/>
      <c r="F12525" s="140"/>
      <c r="G12525" s="140"/>
      <c r="M12525" s="140"/>
      <c r="N12525" s="167"/>
      <c r="O12525" s="167"/>
      <c r="P12525" s="142"/>
      <c r="Q12525" s="142"/>
      <c r="R12525" s="142"/>
      <c r="S12525" s="139"/>
    </row>
    <row r="12526" spans="2:19" ht="15.75" customHeight="1" x14ac:dyDescent="0.25">
      <c r="B12526" s="106"/>
      <c r="C12526" s="106"/>
      <c r="D12526" s="139"/>
      <c r="E12526" s="140"/>
      <c r="F12526" s="140"/>
      <c r="G12526" s="140"/>
      <c r="M12526" s="140"/>
      <c r="N12526" s="167"/>
      <c r="O12526" s="167"/>
      <c r="P12526" s="142"/>
      <c r="Q12526" s="142"/>
      <c r="R12526" s="142"/>
      <c r="S12526" s="139"/>
    </row>
    <row r="12527" spans="2:19" ht="15.75" customHeight="1" x14ac:dyDescent="0.25">
      <c r="B12527" s="106"/>
      <c r="C12527" s="106"/>
      <c r="D12527" s="139"/>
      <c r="E12527" s="140"/>
      <c r="F12527" s="140"/>
      <c r="G12527" s="140"/>
      <c r="M12527" s="140"/>
      <c r="N12527" s="167"/>
      <c r="O12527" s="167"/>
      <c r="P12527" s="142"/>
      <c r="Q12527" s="142"/>
      <c r="R12527" s="142"/>
      <c r="S12527" s="139"/>
    </row>
    <row r="12528" spans="2:19" ht="15.75" customHeight="1" x14ac:dyDescent="0.25">
      <c r="B12528" s="106"/>
      <c r="C12528" s="106"/>
      <c r="D12528" s="139"/>
      <c r="E12528" s="140"/>
      <c r="F12528" s="140"/>
      <c r="G12528" s="140"/>
      <c r="M12528" s="140"/>
      <c r="N12528" s="167"/>
      <c r="O12528" s="167"/>
      <c r="P12528" s="142"/>
      <c r="Q12528" s="142"/>
      <c r="R12528" s="142"/>
      <c r="S12528" s="139"/>
    </row>
    <row r="12529" spans="2:19" ht="15.75" customHeight="1" x14ac:dyDescent="0.25">
      <c r="B12529" s="106"/>
      <c r="C12529" s="106"/>
      <c r="D12529" s="139"/>
      <c r="E12529" s="140"/>
      <c r="F12529" s="140"/>
      <c r="G12529" s="140"/>
      <c r="M12529" s="140"/>
      <c r="N12529" s="167"/>
      <c r="O12529" s="167"/>
      <c r="P12529" s="142"/>
      <c r="Q12529" s="142"/>
      <c r="R12529" s="142"/>
      <c r="S12529" s="139"/>
    </row>
    <row r="12530" spans="2:19" ht="15.75" customHeight="1" x14ac:dyDescent="0.25">
      <c r="B12530" s="106"/>
      <c r="C12530" s="106"/>
      <c r="D12530" s="139"/>
      <c r="E12530" s="140"/>
      <c r="F12530" s="140"/>
      <c r="G12530" s="140"/>
      <c r="M12530" s="140"/>
      <c r="N12530" s="167"/>
      <c r="O12530" s="167"/>
      <c r="P12530" s="142"/>
      <c r="Q12530" s="142"/>
      <c r="R12530" s="142"/>
      <c r="S12530" s="139"/>
    </row>
    <row r="12531" spans="2:19" ht="15.75" customHeight="1" x14ac:dyDescent="0.25">
      <c r="B12531" s="106"/>
      <c r="C12531" s="106"/>
      <c r="D12531" s="139"/>
      <c r="E12531" s="140"/>
      <c r="F12531" s="140"/>
      <c r="G12531" s="140"/>
      <c r="M12531" s="140"/>
      <c r="N12531" s="167"/>
      <c r="O12531" s="167"/>
      <c r="P12531" s="142"/>
      <c r="Q12531" s="142"/>
      <c r="R12531" s="142"/>
      <c r="S12531" s="139"/>
    </row>
    <row r="12532" spans="2:19" ht="15.75" customHeight="1" x14ac:dyDescent="0.25">
      <c r="B12532" s="106"/>
      <c r="C12532" s="106"/>
      <c r="D12532" s="139"/>
      <c r="E12532" s="140"/>
      <c r="F12532" s="140"/>
      <c r="G12532" s="140"/>
      <c r="M12532" s="140"/>
      <c r="N12532" s="167"/>
      <c r="O12532" s="167"/>
      <c r="P12532" s="142"/>
      <c r="Q12532" s="142"/>
      <c r="R12532" s="142"/>
      <c r="S12532" s="139"/>
    </row>
    <row r="12533" spans="2:19" ht="15.75" customHeight="1" x14ac:dyDescent="0.25">
      <c r="B12533" s="106"/>
      <c r="C12533" s="106"/>
      <c r="D12533" s="139"/>
      <c r="E12533" s="140"/>
      <c r="F12533" s="140"/>
      <c r="G12533" s="140"/>
      <c r="M12533" s="140"/>
      <c r="N12533" s="167"/>
      <c r="O12533" s="167"/>
      <c r="P12533" s="142"/>
      <c r="Q12533" s="142"/>
      <c r="R12533" s="142"/>
      <c r="S12533" s="139"/>
    </row>
    <row r="12534" spans="2:19" ht="15.75" customHeight="1" x14ac:dyDescent="0.25">
      <c r="B12534" s="106"/>
      <c r="C12534" s="106"/>
      <c r="D12534" s="139"/>
      <c r="E12534" s="140"/>
      <c r="F12534" s="140"/>
      <c r="G12534" s="140"/>
      <c r="M12534" s="140"/>
      <c r="N12534" s="167"/>
      <c r="O12534" s="167"/>
      <c r="P12534" s="142"/>
      <c r="Q12534" s="142"/>
      <c r="R12534" s="142"/>
      <c r="S12534" s="139"/>
    </row>
    <row r="12535" spans="2:19" ht="15.75" customHeight="1" x14ac:dyDescent="0.25">
      <c r="B12535" s="106"/>
      <c r="C12535" s="106"/>
      <c r="D12535" s="139"/>
      <c r="E12535" s="140"/>
      <c r="F12535" s="140"/>
      <c r="G12535" s="140"/>
      <c r="M12535" s="140"/>
      <c r="N12535" s="167"/>
      <c r="O12535" s="167"/>
      <c r="P12535" s="142"/>
      <c r="Q12535" s="142"/>
      <c r="R12535" s="142"/>
      <c r="S12535" s="139"/>
    </row>
    <row r="12536" spans="2:19" ht="15.75" customHeight="1" x14ac:dyDescent="0.25">
      <c r="B12536" s="106"/>
      <c r="C12536" s="106"/>
      <c r="D12536" s="139"/>
      <c r="E12536" s="140"/>
      <c r="F12536" s="140"/>
      <c r="G12536" s="140"/>
      <c r="M12536" s="140"/>
      <c r="N12536" s="167"/>
      <c r="O12536" s="167"/>
      <c r="P12536" s="142"/>
      <c r="Q12536" s="142"/>
      <c r="R12536" s="142"/>
      <c r="S12536" s="139"/>
    </row>
    <row r="12537" spans="2:19" ht="15.75" customHeight="1" x14ac:dyDescent="0.25">
      <c r="B12537" s="106"/>
      <c r="C12537" s="106"/>
      <c r="D12537" s="139"/>
      <c r="E12537" s="140"/>
      <c r="F12537" s="140"/>
      <c r="G12537" s="140"/>
      <c r="M12537" s="140"/>
      <c r="N12537" s="167"/>
      <c r="O12537" s="167"/>
      <c r="P12537" s="142"/>
      <c r="Q12537" s="142"/>
      <c r="R12537" s="142"/>
      <c r="S12537" s="139"/>
    </row>
    <row r="12538" spans="2:19" ht="15.75" customHeight="1" x14ac:dyDescent="0.25">
      <c r="B12538" s="106"/>
      <c r="C12538" s="106"/>
      <c r="D12538" s="139"/>
      <c r="E12538" s="140"/>
      <c r="F12538" s="140"/>
      <c r="G12538" s="140"/>
      <c r="M12538" s="140"/>
      <c r="N12538" s="167"/>
      <c r="O12538" s="167"/>
      <c r="P12538" s="142"/>
      <c r="Q12538" s="142"/>
      <c r="R12538" s="142"/>
      <c r="S12538" s="139"/>
    </row>
    <row r="12539" spans="2:19" ht="15.75" customHeight="1" x14ac:dyDescent="0.25">
      <c r="B12539" s="106"/>
      <c r="C12539" s="106"/>
      <c r="D12539" s="139"/>
      <c r="E12539" s="140"/>
      <c r="F12539" s="140"/>
      <c r="G12539" s="140"/>
      <c r="M12539" s="140"/>
      <c r="N12539" s="167"/>
      <c r="O12539" s="167"/>
      <c r="P12539" s="142"/>
      <c r="Q12539" s="142"/>
      <c r="R12539" s="142"/>
      <c r="S12539" s="139"/>
    </row>
    <row r="12540" spans="2:19" ht="15.75" customHeight="1" x14ac:dyDescent="0.25">
      <c r="B12540" s="106"/>
      <c r="C12540" s="106"/>
      <c r="D12540" s="139"/>
      <c r="E12540" s="140"/>
      <c r="F12540" s="140"/>
      <c r="G12540" s="140"/>
      <c r="M12540" s="140"/>
      <c r="N12540" s="167"/>
      <c r="O12540" s="167"/>
      <c r="P12540" s="142"/>
      <c r="Q12540" s="142"/>
      <c r="R12540" s="142"/>
      <c r="S12540" s="139"/>
    </row>
    <row r="12541" spans="2:19" ht="15.75" customHeight="1" x14ac:dyDescent="0.25">
      <c r="B12541" s="106"/>
      <c r="C12541" s="106"/>
      <c r="D12541" s="139"/>
      <c r="E12541" s="140"/>
      <c r="F12541" s="140"/>
      <c r="G12541" s="140"/>
      <c r="M12541" s="140"/>
      <c r="N12541" s="167"/>
      <c r="O12541" s="167"/>
      <c r="P12541" s="142"/>
      <c r="Q12541" s="142"/>
      <c r="R12541" s="142"/>
      <c r="S12541" s="139"/>
    </row>
    <row r="12542" spans="2:19" ht="15.75" customHeight="1" x14ac:dyDescent="0.25">
      <c r="B12542" s="106"/>
      <c r="C12542" s="106"/>
      <c r="D12542" s="139"/>
      <c r="E12542" s="140"/>
      <c r="F12542" s="140"/>
      <c r="G12542" s="140"/>
      <c r="M12542" s="140"/>
      <c r="N12542" s="167"/>
      <c r="O12542" s="167"/>
      <c r="P12542" s="142"/>
      <c r="Q12542" s="142"/>
      <c r="R12542" s="142"/>
      <c r="S12542" s="139"/>
    </row>
    <row r="12543" spans="2:19" ht="15.75" customHeight="1" x14ac:dyDescent="0.25">
      <c r="B12543" s="106"/>
      <c r="C12543" s="106"/>
      <c r="D12543" s="139"/>
      <c r="E12543" s="140"/>
      <c r="F12543" s="140"/>
      <c r="G12543" s="140"/>
      <c r="M12543" s="140"/>
      <c r="N12543" s="167"/>
      <c r="O12543" s="167"/>
      <c r="P12543" s="142"/>
      <c r="Q12543" s="142"/>
      <c r="R12543" s="142"/>
      <c r="S12543" s="139"/>
    </row>
    <row r="12544" spans="2:19" ht="15.75" customHeight="1" x14ac:dyDescent="0.25">
      <c r="B12544" s="106"/>
      <c r="C12544" s="106"/>
      <c r="D12544" s="139"/>
      <c r="E12544" s="140"/>
      <c r="F12544" s="140"/>
      <c r="G12544" s="140"/>
      <c r="M12544" s="140"/>
      <c r="N12544" s="167"/>
      <c r="O12544" s="167"/>
      <c r="P12544" s="142"/>
      <c r="Q12544" s="142"/>
      <c r="R12544" s="142"/>
      <c r="S12544" s="139"/>
    </row>
    <row r="12545" spans="2:19" ht="15.75" customHeight="1" x14ac:dyDescent="0.25">
      <c r="B12545" s="106"/>
      <c r="C12545" s="106"/>
      <c r="D12545" s="139"/>
      <c r="E12545" s="140"/>
      <c r="F12545" s="140"/>
      <c r="G12545" s="140"/>
      <c r="M12545" s="140"/>
      <c r="N12545" s="167"/>
      <c r="O12545" s="167"/>
      <c r="P12545" s="142"/>
      <c r="Q12545" s="142"/>
      <c r="R12545" s="142"/>
      <c r="S12545" s="139"/>
    </row>
    <row r="12546" spans="2:19" ht="15.75" customHeight="1" x14ac:dyDescent="0.25">
      <c r="B12546" s="106"/>
      <c r="C12546" s="106"/>
      <c r="D12546" s="139"/>
      <c r="E12546" s="140"/>
      <c r="F12546" s="140"/>
      <c r="G12546" s="140"/>
      <c r="M12546" s="140"/>
      <c r="N12546" s="167"/>
      <c r="O12546" s="167"/>
      <c r="P12546" s="142"/>
      <c r="Q12546" s="142"/>
      <c r="R12546" s="142"/>
      <c r="S12546" s="139"/>
    </row>
    <row r="12547" spans="2:19" ht="15.75" customHeight="1" x14ac:dyDescent="0.25">
      <c r="B12547" s="106"/>
      <c r="C12547" s="106"/>
      <c r="D12547" s="139"/>
      <c r="E12547" s="140"/>
      <c r="F12547" s="140"/>
      <c r="G12547" s="140"/>
      <c r="M12547" s="140"/>
      <c r="N12547" s="167"/>
      <c r="O12547" s="167"/>
      <c r="P12547" s="142"/>
      <c r="Q12547" s="142"/>
      <c r="R12547" s="142"/>
      <c r="S12547" s="139"/>
    </row>
    <row r="12548" spans="2:19" ht="15.75" customHeight="1" x14ac:dyDescent="0.25">
      <c r="B12548" s="106"/>
      <c r="C12548" s="106"/>
      <c r="D12548" s="139"/>
      <c r="E12548" s="140"/>
      <c r="F12548" s="140"/>
      <c r="G12548" s="140"/>
      <c r="M12548" s="140"/>
      <c r="N12548" s="167"/>
      <c r="O12548" s="167"/>
      <c r="P12548" s="142"/>
      <c r="Q12548" s="142"/>
      <c r="R12548" s="142"/>
      <c r="S12548" s="139"/>
    </row>
    <row r="12549" spans="2:19" ht="15.75" customHeight="1" x14ac:dyDescent="0.25">
      <c r="B12549" s="106"/>
      <c r="C12549" s="106"/>
      <c r="D12549" s="139"/>
      <c r="E12549" s="140"/>
      <c r="F12549" s="140"/>
      <c r="G12549" s="140"/>
      <c r="M12549" s="140"/>
      <c r="N12549" s="167"/>
      <c r="O12549" s="167"/>
      <c r="P12549" s="142"/>
      <c r="Q12549" s="142"/>
      <c r="R12549" s="142"/>
      <c r="S12549" s="139"/>
    </row>
    <row r="12550" spans="2:19" ht="15.75" customHeight="1" x14ac:dyDescent="0.25">
      <c r="B12550" s="106"/>
      <c r="C12550" s="106"/>
      <c r="D12550" s="139"/>
      <c r="E12550" s="140"/>
      <c r="F12550" s="140"/>
      <c r="G12550" s="140"/>
      <c r="M12550" s="140"/>
      <c r="N12550" s="167"/>
      <c r="O12550" s="167"/>
      <c r="P12550" s="142"/>
      <c r="Q12550" s="142"/>
      <c r="R12550" s="142"/>
      <c r="S12550" s="139"/>
    </row>
    <row r="12551" spans="2:19" ht="15.75" customHeight="1" x14ac:dyDescent="0.25">
      <c r="B12551" s="106"/>
      <c r="C12551" s="106"/>
      <c r="D12551" s="139"/>
      <c r="E12551" s="140"/>
      <c r="F12551" s="140"/>
      <c r="G12551" s="140"/>
      <c r="M12551" s="140"/>
      <c r="N12551" s="167"/>
      <c r="O12551" s="167"/>
      <c r="P12551" s="142"/>
      <c r="Q12551" s="142"/>
      <c r="R12551" s="142"/>
      <c r="S12551" s="139"/>
    </row>
    <row r="12552" spans="2:19" ht="15.75" customHeight="1" x14ac:dyDescent="0.25">
      <c r="B12552" s="106"/>
      <c r="C12552" s="106"/>
      <c r="D12552" s="139"/>
      <c r="E12552" s="140"/>
      <c r="F12552" s="140"/>
      <c r="G12552" s="140"/>
      <c r="M12552" s="140"/>
      <c r="N12552" s="167"/>
      <c r="O12552" s="167"/>
      <c r="P12552" s="142"/>
      <c r="Q12552" s="142"/>
      <c r="R12552" s="142"/>
      <c r="S12552" s="139"/>
    </row>
    <row r="12553" spans="2:19" ht="15.75" customHeight="1" x14ac:dyDescent="0.25">
      <c r="B12553" s="106"/>
      <c r="C12553" s="106"/>
      <c r="D12553" s="139"/>
      <c r="E12553" s="140"/>
      <c r="F12553" s="140"/>
      <c r="G12553" s="140"/>
      <c r="M12553" s="140"/>
      <c r="N12553" s="167"/>
      <c r="O12553" s="167"/>
      <c r="P12553" s="142"/>
      <c r="Q12553" s="142"/>
      <c r="R12553" s="142"/>
      <c r="S12553" s="139"/>
    </row>
    <row r="12554" spans="2:19" ht="15.75" customHeight="1" x14ac:dyDescent="0.25">
      <c r="B12554" s="106"/>
      <c r="C12554" s="106"/>
      <c r="D12554" s="139"/>
      <c r="E12554" s="140"/>
      <c r="F12554" s="140"/>
      <c r="G12554" s="140"/>
      <c r="M12554" s="140"/>
      <c r="N12554" s="167"/>
      <c r="O12554" s="167"/>
      <c r="P12554" s="142"/>
      <c r="Q12554" s="142"/>
      <c r="R12554" s="142"/>
      <c r="S12554" s="139"/>
    </row>
    <row r="12555" spans="2:19" ht="15.75" customHeight="1" x14ac:dyDescent="0.25">
      <c r="B12555" s="106"/>
      <c r="C12555" s="106"/>
      <c r="D12555" s="139"/>
      <c r="E12555" s="140"/>
      <c r="F12555" s="140"/>
      <c r="G12555" s="140"/>
      <c r="M12555" s="140"/>
      <c r="N12555" s="167"/>
      <c r="O12555" s="167"/>
      <c r="P12555" s="142"/>
      <c r="Q12555" s="142"/>
      <c r="R12555" s="142"/>
      <c r="S12555" s="139"/>
    </row>
    <row r="12556" spans="2:19" ht="15.75" customHeight="1" x14ac:dyDescent="0.25">
      <c r="B12556" s="106"/>
      <c r="C12556" s="106"/>
      <c r="D12556" s="139"/>
      <c r="E12556" s="140"/>
      <c r="F12556" s="140"/>
      <c r="G12556" s="140"/>
      <c r="M12556" s="140"/>
      <c r="N12556" s="167"/>
      <c r="O12556" s="167"/>
      <c r="P12556" s="142"/>
      <c r="Q12556" s="142"/>
      <c r="R12556" s="142"/>
      <c r="S12556" s="139"/>
    </row>
    <row r="12557" spans="2:19" ht="15.75" customHeight="1" x14ac:dyDescent="0.25">
      <c r="B12557" s="106"/>
      <c r="C12557" s="106"/>
      <c r="D12557" s="139"/>
      <c r="E12557" s="140"/>
      <c r="F12557" s="140"/>
      <c r="G12557" s="140"/>
      <c r="M12557" s="140"/>
      <c r="N12557" s="167"/>
      <c r="O12557" s="167"/>
      <c r="P12557" s="142"/>
      <c r="Q12557" s="142"/>
      <c r="R12557" s="142"/>
      <c r="S12557" s="139"/>
    </row>
    <row r="12558" spans="2:19" ht="15.75" customHeight="1" x14ac:dyDescent="0.25">
      <c r="B12558" s="106"/>
      <c r="C12558" s="106"/>
      <c r="D12558" s="139"/>
      <c r="E12558" s="140"/>
      <c r="F12558" s="140"/>
      <c r="G12558" s="140"/>
      <c r="M12558" s="140"/>
      <c r="N12558" s="167"/>
      <c r="O12558" s="167"/>
      <c r="P12558" s="142"/>
      <c r="Q12558" s="142"/>
      <c r="R12558" s="142"/>
      <c r="S12558" s="139"/>
    </row>
    <row r="12559" spans="2:19" ht="15.75" customHeight="1" x14ac:dyDescent="0.25">
      <c r="B12559" s="106"/>
      <c r="C12559" s="106"/>
      <c r="D12559" s="139"/>
      <c r="E12559" s="140"/>
      <c r="F12559" s="140"/>
      <c r="G12559" s="140"/>
      <c r="M12559" s="140"/>
      <c r="N12559" s="167"/>
      <c r="O12559" s="167"/>
      <c r="P12559" s="142"/>
      <c r="Q12559" s="142"/>
      <c r="R12559" s="142"/>
      <c r="S12559" s="139"/>
    </row>
    <row r="12560" spans="2:19" ht="15.75" customHeight="1" x14ac:dyDescent="0.25">
      <c r="B12560" s="106"/>
      <c r="C12560" s="106"/>
      <c r="D12560" s="139"/>
      <c r="E12560" s="140"/>
      <c r="F12560" s="140"/>
      <c r="G12560" s="140"/>
      <c r="M12560" s="140"/>
      <c r="N12560" s="167"/>
      <c r="O12560" s="167"/>
      <c r="P12560" s="142"/>
      <c r="Q12560" s="142"/>
      <c r="R12560" s="142"/>
      <c r="S12560" s="139"/>
    </row>
    <row r="12561" spans="2:19" ht="15.75" customHeight="1" x14ac:dyDescent="0.25">
      <c r="B12561" s="106"/>
      <c r="C12561" s="106"/>
      <c r="D12561" s="139"/>
      <c r="E12561" s="140"/>
      <c r="F12561" s="140"/>
      <c r="G12561" s="140"/>
      <c r="M12561" s="140"/>
      <c r="N12561" s="167"/>
      <c r="O12561" s="167"/>
      <c r="P12561" s="142"/>
      <c r="Q12561" s="142"/>
      <c r="R12561" s="142"/>
      <c r="S12561" s="139"/>
    </row>
    <row r="12562" spans="2:19" ht="15.75" customHeight="1" x14ac:dyDescent="0.25">
      <c r="B12562" s="106"/>
      <c r="C12562" s="106"/>
      <c r="D12562" s="139"/>
      <c r="E12562" s="140"/>
      <c r="F12562" s="140"/>
      <c r="G12562" s="140"/>
      <c r="M12562" s="140"/>
      <c r="N12562" s="167"/>
      <c r="O12562" s="167"/>
      <c r="P12562" s="142"/>
      <c r="Q12562" s="142"/>
      <c r="R12562" s="142"/>
      <c r="S12562" s="139"/>
    </row>
    <row r="12563" spans="2:19" ht="15.75" customHeight="1" x14ac:dyDescent="0.25">
      <c r="B12563" s="106"/>
      <c r="C12563" s="106"/>
      <c r="D12563" s="139"/>
      <c r="E12563" s="140"/>
      <c r="F12563" s="140"/>
      <c r="G12563" s="140"/>
      <c r="M12563" s="140"/>
      <c r="N12563" s="167"/>
      <c r="O12563" s="167"/>
      <c r="P12563" s="142"/>
      <c r="Q12563" s="142"/>
      <c r="R12563" s="142"/>
      <c r="S12563" s="139"/>
    </row>
    <row r="12564" spans="2:19" ht="15.75" customHeight="1" x14ac:dyDescent="0.25">
      <c r="B12564" s="106"/>
      <c r="C12564" s="106"/>
      <c r="D12564" s="139"/>
      <c r="E12564" s="140"/>
      <c r="F12564" s="140"/>
      <c r="G12564" s="140"/>
      <c r="M12564" s="140"/>
      <c r="N12564" s="167"/>
      <c r="O12564" s="167"/>
      <c r="P12564" s="142"/>
      <c r="Q12564" s="142"/>
      <c r="R12564" s="142"/>
      <c r="S12564" s="139"/>
    </row>
    <row r="12565" spans="2:19" ht="15.75" customHeight="1" x14ac:dyDescent="0.25">
      <c r="B12565" s="106"/>
      <c r="C12565" s="106"/>
      <c r="D12565" s="139"/>
      <c r="E12565" s="140"/>
      <c r="F12565" s="140"/>
      <c r="G12565" s="140"/>
      <c r="M12565" s="140"/>
      <c r="N12565" s="167"/>
      <c r="O12565" s="167"/>
      <c r="P12565" s="142"/>
      <c r="Q12565" s="142"/>
      <c r="R12565" s="142"/>
      <c r="S12565" s="139"/>
    </row>
    <row r="12566" spans="2:19" ht="15.75" customHeight="1" x14ac:dyDescent="0.25">
      <c r="B12566" s="106"/>
      <c r="C12566" s="106"/>
      <c r="D12566" s="139"/>
      <c r="E12566" s="140"/>
      <c r="F12566" s="140"/>
      <c r="G12566" s="140"/>
      <c r="M12566" s="140"/>
      <c r="N12566" s="167"/>
      <c r="O12566" s="167"/>
      <c r="P12566" s="142"/>
      <c r="Q12566" s="142"/>
      <c r="R12566" s="142"/>
      <c r="S12566" s="139"/>
    </row>
    <row r="12567" spans="2:19" ht="15.75" customHeight="1" x14ac:dyDescent="0.25">
      <c r="B12567" s="106"/>
      <c r="C12567" s="106"/>
      <c r="D12567" s="139"/>
      <c r="E12567" s="140"/>
      <c r="F12567" s="140"/>
      <c r="G12567" s="140"/>
      <c r="M12567" s="140"/>
      <c r="N12567" s="167"/>
      <c r="O12567" s="167"/>
      <c r="P12567" s="142"/>
      <c r="Q12567" s="142"/>
      <c r="R12567" s="142"/>
      <c r="S12567" s="139"/>
    </row>
    <row r="12568" spans="2:19" ht="15.75" customHeight="1" x14ac:dyDescent="0.25">
      <c r="B12568" s="106"/>
      <c r="C12568" s="106"/>
      <c r="D12568" s="139"/>
      <c r="E12568" s="140"/>
      <c r="F12568" s="140"/>
      <c r="G12568" s="140"/>
      <c r="M12568" s="140"/>
      <c r="N12568" s="167"/>
      <c r="O12568" s="167"/>
      <c r="P12568" s="142"/>
      <c r="Q12568" s="142"/>
      <c r="R12568" s="142"/>
      <c r="S12568" s="139"/>
    </row>
    <row r="12569" spans="2:19" ht="15.75" customHeight="1" x14ac:dyDescent="0.25">
      <c r="B12569" s="106"/>
      <c r="C12569" s="106"/>
      <c r="D12569" s="139"/>
      <c r="E12569" s="140"/>
      <c r="F12569" s="140"/>
      <c r="G12569" s="140"/>
      <c r="M12569" s="140"/>
      <c r="N12569" s="167"/>
      <c r="O12569" s="167"/>
      <c r="P12569" s="142"/>
      <c r="Q12569" s="142"/>
      <c r="R12569" s="142"/>
      <c r="S12569" s="139"/>
    </row>
    <row r="12570" spans="2:19" ht="15.75" customHeight="1" x14ac:dyDescent="0.25">
      <c r="B12570" s="106"/>
      <c r="C12570" s="106"/>
      <c r="D12570" s="139"/>
      <c r="E12570" s="140"/>
      <c r="F12570" s="140"/>
      <c r="G12570" s="140"/>
      <c r="M12570" s="140"/>
      <c r="N12570" s="167"/>
      <c r="O12570" s="167"/>
      <c r="P12570" s="142"/>
      <c r="Q12570" s="142"/>
      <c r="R12570" s="142"/>
      <c r="S12570" s="139"/>
    </row>
    <row r="12571" spans="2:19" ht="15.75" customHeight="1" x14ac:dyDescent="0.25">
      <c r="B12571" s="106"/>
      <c r="C12571" s="106"/>
      <c r="D12571" s="139"/>
      <c r="E12571" s="140"/>
      <c r="F12571" s="140"/>
      <c r="G12571" s="140"/>
      <c r="M12571" s="140"/>
      <c r="N12571" s="167"/>
      <c r="O12571" s="167"/>
      <c r="P12571" s="142"/>
      <c r="Q12571" s="142"/>
      <c r="R12571" s="142"/>
      <c r="S12571" s="139"/>
    </row>
    <row r="12572" spans="2:19" ht="15.75" customHeight="1" x14ac:dyDescent="0.25">
      <c r="B12572" s="106"/>
      <c r="C12572" s="106"/>
      <c r="D12572" s="139"/>
      <c r="E12572" s="140"/>
      <c r="F12572" s="140"/>
      <c r="G12572" s="140"/>
      <c r="M12572" s="140"/>
      <c r="N12572" s="167"/>
      <c r="O12572" s="167"/>
      <c r="P12572" s="142"/>
      <c r="Q12572" s="142"/>
      <c r="R12572" s="142"/>
      <c r="S12572" s="139"/>
    </row>
    <row r="12573" spans="2:19" ht="15.75" customHeight="1" x14ac:dyDescent="0.25">
      <c r="B12573" s="106"/>
      <c r="C12573" s="106"/>
      <c r="D12573" s="139"/>
      <c r="E12573" s="140"/>
      <c r="F12573" s="140"/>
      <c r="G12573" s="140"/>
      <c r="M12573" s="140"/>
      <c r="N12573" s="167"/>
      <c r="O12573" s="167"/>
      <c r="P12573" s="142"/>
      <c r="Q12573" s="142"/>
      <c r="R12573" s="142"/>
      <c r="S12573" s="139"/>
    </row>
    <row r="12574" spans="2:19" ht="15.75" customHeight="1" x14ac:dyDescent="0.25">
      <c r="B12574" s="106"/>
      <c r="C12574" s="106"/>
      <c r="D12574" s="139"/>
      <c r="E12574" s="140"/>
      <c r="F12574" s="140"/>
      <c r="G12574" s="140"/>
      <c r="M12574" s="140"/>
      <c r="N12574" s="167"/>
      <c r="O12574" s="167"/>
      <c r="P12574" s="142"/>
      <c r="Q12574" s="142"/>
      <c r="R12574" s="142"/>
      <c r="S12574" s="139"/>
    </row>
    <row r="12575" spans="2:19" ht="15.75" customHeight="1" x14ac:dyDescent="0.25">
      <c r="B12575" s="106"/>
      <c r="C12575" s="106"/>
      <c r="D12575" s="139"/>
      <c r="E12575" s="140"/>
      <c r="F12575" s="140"/>
      <c r="G12575" s="140"/>
      <c r="M12575" s="140"/>
      <c r="N12575" s="167"/>
      <c r="O12575" s="167"/>
      <c r="P12575" s="142"/>
      <c r="Q12575" s="142"/>
      <c r="R12575" s="142"/>
      <c r="S12575" s="139"/>
    </row>
    <row r="12576" spans="2:19" ht="15.75" customHeight="1" x14ac:dyDescent="0.25">
      <c r="B12576" s="106"/>
      <c r="C12576" s="106"/>
      <c r="D12576" s="139"/>
      <c r="E12576" s="140"/>
      <c r="F12576" s="140"/>
      <c r="G12576" s="140"/>
      <c r="M12576" s="140"/>
      <c r="N12576" s="167"/>
      <c r="O12576" s="167"/>
      <c r="P12576" s="142"/>
      <c r="Q12576" s="142"/>
      <c r="R12576" s="142"/>
      <c r="S12576" s="139"/>
    </row>
    <row r="12577" spans="2:19" ht="15.75" customHeight="1" x14ac:dyDescent="0.25">
      <c r="B12577" s="106"/>
      <c r="C12577" s="106"/>
      <c r="D12577" s="139"/>
      <c r="E12577" s="140"/>
      <c r="F12577" s="140"/>
      <c r="G12577" s="140"/>
      <c r="M12577" s="140"/>
      <c r="N12577" s="167"/>
      <c r="O12577" s="167"/>
      <c r="P12577" s="142"/>
      <c r="Q12577" s="142"/>
      <c r="R12577" s="142"/>
      <c r="S12577" s="139"/>
    </row>
    <row r="12578" spans="2:19" ht="15.75" customHeight="1" x14ac:dyDescent="0.25">
      <c r="B12578" s="106"/>
      <c r="C12578" s="106"/>
      <c r="D12578" s="139"/>
      <c r="E12578" s="140"/>
      <c r="F12578" s="140"/>
      <c r="G12578" s="140"/>
      <c r="M12578" s="140"/>
      <c r="N12578" s="167"/>
      <c r="O12578" s="167"/>
      <c r="P12578" s="142"/>
      <c r="Q12578" s="142"/>
      <c r="R12578" s="142"/>
      <c r="S12578" s="139"/>
    </row>
    <row r="12579" spans="2:19" ht="15.75" customHeight="1" x14ac:dyDescent="0.25">
      <c r="B12579" s="106"/>
      <c r="C12579" s="106"/>
      <c r="D12579" s="139"/>
      <c r="E12579" s="140"/>
      <c r="F12579" s="140"/>
      <c r="G12579" s="140"/>
      <c r="M12579" s="140"/>
      <c r="N12579" s="167"/>
      <c r="O12579" s="167"/>
      <c r="P12579" s="142"/>
      <c r="Q12579" s="142"/>
      <c r="R12579" s="142"/>
      <c r="S12579" s="139"/>
    </row>
    <row r="12580" spans="2:19" ht="15.75" customHeight="1" x14ac:dyDescent="0.25">
      <c r="B12580" s="106"/>
      <c r="C12580" s="106"/>
      <c r="D12580" s="139"/>
      <c r="E12580" s="140"/>
      <c r="F12580" s="140"/>
      <c r="G12580" s="140"/>
      <c r="M12580" s="140"/>
      <c r="N12580" s="167"/>
      <c r="O12580" s="167"/>
      <c r="P12580" s="142"/>
      <c r="Q12580" s="142"/>
      <c r="R12580" s="142"/>
      <c r="S12580" s="139"/>
    </row>
    <row r="12581" spans="2:19" ht="15.75" customHeight="1" x14ac:dyDescent="0.25">
      <c r="B12581" s="106"/>
      <c r="C12581" s="106"/>
      <c r="D12581" s="139"/>
      <c r="E12581" s="140"/>
      <c r="F12581" s="140"/>
      <c r="G12581" s="140"/>
      <c r="M12581" s="140"/>
      <c r="N12581" s="167"/>
      <c r="O12581" s="167"/>
      <c r="P12581" s="142"/>
      <c r="Q12581" s="142"/>
      <c r="R12581" s="142"/>
      <c r="S12581" s="139"/>
    </row>
    <row r="12582" spans="2:19" ht="15.75" customHeight="1" x14ac:dyDescent="0.25">
      <c r="B12582" s="106"/>
      <c r="C12582" s="106"/>
      <c r="D12582" s="139"/>
      <c r="E12582" s="140"/>
      <c r="F12582" s="140"/>
      <c r="G12582" s="140"/>
      <c r="M12582" s="140"/>
      <c r="N12582" s="167"/>
      <c r="O12582" s="167"/>
      <c r="P12582" s="142"/>
      <c r="Q12582" s="142"/>
      <c r="R12582" s="142"/>
      <c r="S12582" s="139"/>
    </row>
    <row r="12583" spans="2:19" ht="15.75" customHeight="1" x14ac:dyDescent="0.25">
      <c r="B12583" s="106"/>
      <c r="C12583" s="106"/>
      <c r="D12583" s="139"/>
      <c r="E12583" s="140"/>
      <c r="F12583" s="140"/>
      <c r="G12583" s="140"/>
      <c r="M12583" s="140"/>
      <c r="N12583" s="167"/>
      <c r="O12583" s="167"/>
      <c r="P12583" s="142"/>
      <c r="Q12583" s="142"/>
      <c r="R12583" s="142"/>
      <c r="S12583" s="139"/>
    </row>
    <row r="12584" spans="2:19" ht="15.75" customHeight="1" x14ac:dyDescent="0.25">
      <c r="B12584" s="106"/>
      <c r="C12584" s="106"/>
      <c r="D12584" s="139"/>
      <c r="E12584" s="140"/>
      <c r="F12584" s="140"/>
      <c r="G12584" s="140"/>
      <c r="M12584" s="140"/>
      <c r="N12584" s="167"/>
      <c r="O12584" s="167"/>
      <c r="P12584" s="142"/>
      <c r="Q12584" s="142"/>
      <c r="R12584" s="142"/>
      <c r="S12584" s="139"/>
    </row>
    <row r="12585" spans="2:19" ht="15.75" customHeight="1" x14ac:dyDescent="0.25">
      <c r="B12585" s="106"/>
      <c r="C12585" s="106"/>
      <c r="D12585" s="139"/>
      <c r="E12585" s="140"/>
      <c r="F12585" s="140"/>
      <c r="G12585" s="140"/>
      <c r="M12585" s="140"/>
      <c r="N12585" s="167"/>
      <c r="O12585" s="167"/>
      <c r="P12585" s="142"/>
      <c r="Q12585" s="142"/>
      <c r="R12585" s="142"/>
      <c r="S12585" s="139"/>
    </row>
    <row r="12586" spans="2:19" ht="15.75" customHeight="1" x14ac:dyDescent="0.25">
      <c r="B12586" s="106"/>
      <c r="C12586" s="106"/>
      <c r="D12586" s="139"/>
      <c r="E12586" s="140"/>
      <c r="F12586" s="140"/>
      <c r="G12586" s="140"/>
      <c r="M12586" s="140"/>
      <c r="N12586" s="167"/>
      <c r="O12586" s="167"/>
      <c r="P12586" s="142"/>
      <c r="Q12586" s="142"/>
      <c r="R12586" s="142"/>
      <c r="S12586" s="139"/>
    </row>
    <row r="12587" spans="2:19" ht="15.75" customHeight="1" x14ac:dyDescent="0.25">
      <c r="B12587" s="106"/>
      <c r="C12587" s="106"/>
      <c r="D12587" s="139"/>
      <c r="E12587" s="140"/>
      <c r="F12587" s="140"/>
      <c r="G12587" s="140"/>
      <c r="M12587" s="140"/>
      <c r="N12587" s="167"/>
      <c r="O12587" s="167"/>
      <c r="P12587" s="142"/>
      <c r="Q12587" s="142"/>
      <c r="R12587" s="142"/>
      <c r="S12587" s="139"/>
    </row>
    <row r="12588" spans="2:19" ht="15.75" customHeight="1" x14ac:dyDescent="0.25">
      <c r="B12588" s="106"/>
      <c r="C12588" s="106"/>
      <c r="D12588" s="139"/>
      <c r="E12588" s="140"/>
      <c r="F12588" s="140"/>
      <c r="G12588" s="140"/>
      <c r="M12588" s="140"/>
      <c r="N12588" s="167"/>
      <c r="O12588" s="167"/>
      <c r="P12588" s="142"/>
      <c r="Q12588" s="142"/>
      <c r="R12588" s="142"/>
      <c r="S12588" s="139"/>
    </row>
    <row r="12589" spans="2:19" ht="15.75" customHeight="1" x14ac:dyDescent="0.25">
      <c r="B12589" s="106"/>
      <c r="C12589" s="106"/>
      <c r="D12589" s="139"/>
      <c r="E12589" s="140"/>
      <c r="F12589" s="140"/>
      <c r="G12589" s="140"/>
      <c r="M12589" s="140"/>
      <c r="N12589" s="167"/>
      <c r="O12589" s="167"/>
      <c r="P12589" s="142"/>
      <c r="Q12589" s="142"/>
      <c r="R12589" s="142"/>
      <c r="S12589" s="139"/>
    </row>
    <row r="12590" spans="2:19" ht="15.75" customHeight="1" x14ac:dyDescent="0.25">
      <c r="B12590" s="106"/>
      <c r="C12590" s="106"/>
      <c r="D12590" s="139"/>
      <c r="E12590" s="140"/>
      <c r="F12590" s="140"/>
      <c r="G12590" s="140"/>
      <c r="M12590" s="140"/>
      <c r="N12590" s="167"/>
      <c r="O12590" s="167"/>
      <c r="P12590" s="142"/>
      <c r="Q12590" s="142"/>
      <c r="R12590" s="142"/>
      <c r="S12590" s="139"/>
    </row>
    <row r="12591" spans="2:19" ht="15.75" customHeight="1" x14ac:dyDescent="0.25">
      <c r="B12591" s="106"/>
      <c r="C12591" s="106"/>
      <c r="D12591" s="139"/>
      <c r="E12591" s="140"/>
      <c r="F12591" s="140"/>
      <c r="G12591" s="140"/>
      <c r="M12591" s="140"/>
      <c r="N12591" s="167"/>
      <c r="O12591" s="167"/>
      <c r="P12591" s="142"/>
      <c r="Q12591" s="142"/>
      <c r="R12591" s="142"/>
      <c r="S12591" s="139"/>
    </row>
    <row r="12592" spans="2:19" ht="15.75" customHeight="1" x14ac:dyDescent="0.25">
      <c r="B12592" s="106"/>
      <c r="C12592" s="106"/>
      <c r="D12592" s="139"/>
      <c r="E12592" s="140"/>
      <c r="F12592" s="140"/>
      <c r="G12592" s="140"/>
      <c r="M12592" s="140"/>
      <c r="N12592" s="167"/>
      <c r="O12592" s="167"/>
      <c r="P12592" s="142"/>
      <c r="Q12592" s="142"/>
      <c r="R12592" s="142"/>
      <c r="S12592" s="139"/>
    </row>
    <row r="12593" spans="2:19" ht="15.75" customHeight="1" x14ac:dyDescent="0.25">
      <c r="B12593" s="106"/>
      <c r="C12593" s="106"/>
      <c r="D12593" s="139"/>
      <c r="E12593" s="140"/>
      <c r="F12593" s="140"/>
      <c r="G12593" s="140"/>
      <c r="M12593" s="140"/>
      <c r="N12593" s="167"/>
      <c r="O12593" s="167"/>
      <c r="P12593" s="142"/>
      <c r="Q12593" s="142"/>
      <c r="R12593" s="142"/>
      <c r="S12593" s="139"/>
    </row>
    <row r="12594" spans="2:19" ht="15.75" customHeight="1" x14ac:dyDescent="0.25">
      <c r="B12594" s="106"/>
      <c r="C12594" s="106"/>
      <c r="D12594" s="139"/>
      <c r="E12594" s="140"/>
      <c r="F12594" s="140"/>
      <c r="G12594" s="140"/>
      <c r="M12594" s="140"/>
      <c r="N12594" s="167"/>
      <c r="O12594" s="167"/>
      <c r="P12594" s="142"/>
      <c r="Q12594" s="142"/>
      <c r="R12594" s="142"/>
      <c r="S12594" s="139"/>
    </row>
    <row r="12595" spans="2:19" ht="15.75" customHeight="1" x14ac:dyDescent="0.25">
      <c r="B12595" s="106"/>
      <c r="C12595" s="106"/>
      <c r="D12595" s="139"/>
      <c r="E12595" s="140"/>
      <c r="F12595" s="140"/>
      <c r="G12595" s="140"/>
      <c r="M12595" s="140"/>
      <c r="N12595" s="167"/>
      <c r="O12595" s="167"/>
      <c r="P12595" s="142"/>
      <c r="Q12595" s="142"/>
      <c r="R12595" s="142"/>
      <c r="S12595" s="139"/>
    </row>
    <row r="12596" spans="2:19" ht="15.75" customHeight="1" x14ac:dyDescent="0.25">
      <c r="B12596" s="106"/>
      <c r="C12596" s="106"/>
      <c r="D12596" s="139"/>
      <c r="E12596" s="140"/>
      <c r="F12596" s="140"/>
      <c r="G12596" s="140"/>
      <c r="M12596" s="140"/>
      <c r="N12596" s="167"/>
      <c r="O12596" s="167"/>
      <c r="P12596" s="142"/>
      <c r="Q12596" s="142"/>
      <c r="R12596" s="142"/>
      <c r="S12596" s="139"/>
    </row>
    <row r="12597" spans="2:19" ht="15.75" customHeight="1" x14ac:dyDescent="0.25">
      <c r="B12597" s="106"/>
      <c r="C12597" s="106"/>
      <c r="D12597" s="139"/>
      <c r="E12597" s="140"/>
      <c r="F12597" s="140"/>
      <c r="G12597" s="140"/>
      <c r="M12597" s="140"/>
      <c r="N12597" s="167"/>
      <c r="O12597" s="167"/>
      <c r="P12597" s="142"/>
      <c r="Q12597" s="142"/>
      <c r="R12597" s="142"/>
      <c r="S12597" s="139"/>
    </row>
    <row r="12598" spans="2:19" ht="15.75" customHeight="1" x14ac:dyDescent="0.25">
      <c r="B12598" s="106"/>
      <c r="C12598" s="106"/>
      <c r="D12598" s="139"/>
      <c r="E12598" s="140"/>
      <c r="F12598" s="140"/>
      <c r="G12598" s="140"/>
      <c r="M12598" s="140"/>
      <c r="N12598" s="167"/>
      <c r="O12598" s="167"/>
      <c r="P12598" s="142"/>
      <c r="Q12598" s="142"/>
      <c r="R12598" s="142"/>
      <c r="S12598" s="139"/>
    </row>
    <row r="12599" spans="2:19" ht="15.75" customHeight="1" x14ac:dyDescent="0.25">
      <c r="B12599" s="106"/>
      <c r="C12599" s="106"/>
      <c r="D12599" s="139"/>
      <c r="E12599" s="140"/>
      <c r="F12599" s="140"/>
      <c r="G12599" s="140"/>
      <c r="M12599" s="140"/>
      <c r="N12599" s="167"/>
      <c r="O12599" s="167"/>
      <c r="P12599" s="142"/>
      <c r="Q12599" s="142"/>
      <c r="R12599" s="142"/>
      <c r="S12599" s="139"/>
    </row>
    <row r="12600" spans="2:19" ht="15.75" customHeight="1" x14ac:dyDescent="0.25">
      <c r="B12600" s="106"/>
      <c r="C12600" s="106"/>
      <c r="D12600" s="139"/>
      <c r="E12600" s="140"/>
      <c r="F12600" s="140"/>
      <c r="G12600" s="140"/>
      <c r="M12600" s="140"/>
      <c r="N12600" s="167"/>
      <c r="O12600" s="167"/>
      <c r="P12600" s="142"/>
      <c r="Q12600" s="142"/>
      <c r="R12600" s="142"/>
      <c r="S12600" s="139"/>
    </row>
    <row r="12601" spans="2:19" ht="15.75" customHeight="1" x14ac:dyDescent="0.25">
      <c r="B12601" s="106"/>
      <c r="C12601" s="106"/>
      <c r="D12601" s="139"/>
      <c r="E12601" s="140"/>
      <c r="F12601" s="140"/>
      <c r="G12601" s="140"/>
      <c r="M12601" s="140"/>
      <c r="N12601" s="167"/>
      <c r="O12601" s="167"/>
      <c r="P12601" s="142"/>
      <c r="Q12601" s="142"/>
      <c r="R12601" s="142"/>
      <c r="S12601" s="139"/>
    </row>
    <row r="12602" spans="2:19" ht="15.75" customHeight="1" x14ac:dyDescent="0.25">
      <c r="B12602" s="106"/>
      <c r="C12602" s="106"/>
      <c r="D12602" s="139"/>
      <c r="E12602" s="140"/>
      <c r="F12602" s="140"/>
      <c r="G12602" s="140"/>
      <c r="M12602" s="140"/>
      <c r="N12602" s="167"/>
      <c r="O12602" s="167"/>
      <c r="P12602" s="142"/>
      <c r="Q12602" s="142"/>
      <c r="R12602" s="142"/>
      <c r="S12602" s="139"/>
    </row>
    <row r="12603" spans="2:19" ht="15.75" customHeight="1" x14ac:dyDescent="0.25">
      <c r="B12603" s="106"/>
      <c r="C12603" s="106"/>
      <c r="D12603" s="139"/>
      <c r="E12603" s="140"/>
      <c r="F12603" s="140"/>
      <c r="G12603" s="140"/>
      <c r="M12603" s="140"/>
      <c r="N12603" s="167"/>
      <c r="O12603" s="167"/>
      <c r="P12603" s="142"/>
      <c r="Q12603" s="142"/>
      <c r="R12603" s="142"/>
      <c r="S12603" s="139"/>
    </row>
    <row r="12604" spans="2:19" ht="15.75" customHeight="1" x14ac:dyDescent="0.25">
      <c r="B12604" s="106"/>
      <c r="C12604" s="106"/>
      <c r="D12604" s="139"/>
      <c r="E12604" s="140"/>
      <c r="F12604" s="140"/>
      <c r="G12604" s="140"/>
      <c r="M12604" s="140"/>
      <c r="N12604" s="167"/>
      <c r="O12604" s="167"/>
      <c r="P12604" s="142"/>
      <c r="Q12604" s="142"/>
      <c r="R12604" s="142"/>
      <c r="S12604" s="139"/>
    </row>
    <row r="12605" spans="2:19" ht="15.75" customHeight="1" x14ac:dyDescent="0.25">
      <c r="B12605" s="106"/>
      <c r="C12605" s="106"/>
      <c r="D12605" s="139"/>
      <c r="E12605" s="140"/>
      <c r="F12605" s="140"/>
      <c r="G12605" s="140"/>
      <c r="M12605" s="140"/>
      <c r="N12605" s="167"/>
      <c r="O12605" s="167"/>
      <c r="P12605" s="142"/>
      <c r="Q12605" s="142"/>
      <c r="R12605" s="142"/>
      <c r="S12605" s="139"/>
    </row>
    <row r="12606" spans="2:19" ht="15.75" customHeight="1" x14ac:dyDescent="0.25">
      <c r="B12606" s="106"/>
      <c r="C12606" s="106"/>
      <c r="D12606" s="139"/>
      <c r="E12606" s="140"/>
      <c r="F12606" s="140"/>
      <c r="G12606" s="140"/>
      <c r="M12606" s="140"/>
      <c r="N12606" s="167"/>
      <c r="O12606" s="167"/>
      <c r="P12606" s="142"/>
      <c r="Q12606" s="142"/>
      <c r="R12606" s="142"/>
      <c r="S12606" s="139"/>
    </row>
    <row r="12607" spans="2:19" ht="15.75" customHeight="1" x14ac:dyDescent="0.25">
      <c r="B12607" s="106"/>
      <c r="C12607" s="106"/>
      <c r="D12607" s="139"/>
      <c r="E12607" s="140"/>
      <c r="F12607" s="140"/>
      <c r="G12607" s="140"/>
      <c r="M12607" s="140"/>
      <c r="N12607" s="167"/>
      <c r="O12607" s="167"/>
      <c r="P12607" s="142"/>
      <c r="Q12607" s="142"/>
      <c r="R12607" s="142"/>
      <c r="S12607" s="139"/>
    </row>
    <row r="12608" spans="2:19" ht="15.75" customHeight="1" x14ac:dyDescent="0.25">
      <c r="B12608" s="106"/>
      <c r="C12608" s="106"/>
      <c r="D12608" s="139"/>
      <c r="E12608" s="140"/>
      <c r="F12608" s="140"/>
      <c r="G12608" s="140"/>
      <c r="M12608" s="140"/>
      <c r="N12608" s="167"/>
      <c r="O12608" s="167"/>
      <c r="P12608" s="142"/>
      <c r="Q12608" s="142"/>
      <c r="R12608" s="142"/>
      <c r="S12608" s="139"/>
    </row>
    <row r="12609" spans="2:19" ht="15.75" customHeight="1" x14ac:dyDescent="0.25">
      <c r="B12609" s="106"/>
      <c r="C12609" s="106"/>
      <c r="D12609" s="139"/>
      <c r="E12609" s="140"/>
      <c r="F12609" s="140"/>
      <c r="G12609" s="140"/>
      <c r="M12609" s="140"/>
      <c r="N12609" s="167"/>
      <c r="O12609" s="167"/>
      <c r="P12609" s="142"/>
      <c r="Q12609" s="142"/>
      <c r="R12609" s="142"/>
      <c r="S12609" s="139"/>
    </row>
    <row r="12610" spans="2:19" ht="15.75" customHeight="1" x14ac:dyDescent="0.25">
      <c r="B12610" s="106"/>
      <c r="C12610" s="106"/>
      <c r="D12610" s="139"/>
      <c r="E12610" s="140"/>
      <c r="F12610" s="140"/>
      <c r="G12610" s="140"/>
      <c r="M12610" s="140"/>
      <c r="N12610" s="167"/>
      <c r="O12610" s="167"/>
      <c r="P12610" s="142"/>
      <c r="Q12610" s="142"/>
      <c r="R12610" s="142"/>
      <c r="S12610" s="139"/>
    </row>
    <row r="12611" spans="2:19" ht="15.75" customHeight="1" x14ac:dyDescent="0.25">
      <c r="B12611" s="106"/>
      <c r="C12611" s="106"/>
      <c r="D12611" s="139"/>
      <c r="E12611" s="140"/>
      <c r="F12611" s="140"/>
      <c r="G12611" s="140"/>
      <c r="M12611" s="140"/>
      <c r="N12611" s="167"/>
      <c r="O12611" s="167"/>
      <c r="P12611" s="142"/>
      <c r="Q12611" s="142"/>
      <c r="R12611" s="142"/>
      <c r="S12611" s="139"/>
    </row>
    <row r="12612" spans="2:19" ht="15.75" customHeight="1" x14ac:dyDescent="0.25">
      <c r="B12612" s="106"/>
      <c r="C12612" s="106"/>
      <c r="D12612" s="139"/>
      <c r="E12612" s="140"/>
      <c r="F12612" s="140"/>
      <c r="G12612" s="140"/>
      <c r="M12612" s="140"/>
      <c r="N12612" s="167"/>
      <c r="O12612" s="167"/>
      <c r="P12612" s="142"/>
      <c r="Q12612" s="142"/>
      <c r="R12612" s="142"/>
      <c r="S12612" s="139"/>
    </row>
    <row r="12613" spans="2:19" ht="15.75" customHeight="1" x14ac:dyDescent="0.25">
      <c r="B12613" s="106"/>
      <c r="C12613" s="106"/>
      <c r="D12613" s="139"/>
      <c r="E12613" s="140"/>
      <c r="F12613" s="140"/>
      <c r="G12613" s="140"/>
      <c r="M12613" s="140"/>
      <c r="N12613" s="167"/>
      <c r="O12613" s="167"/>
      <c r="P12613" s="142"/>
      <c r="Q12613" s="142"/>
      <c r="R12613" s="142"/>
      <c r="S12613" s="139"/>
    </row>
    <row r="12614" spans="2:19" ht="15.75" customHeight="1" x14ac:dyDescent="0.25">
      <c r="B12614" s="106"/>
      <c r="C12614" s="106"/>
      <c r="D12614" s="139"/>
      <c r="E12614" s="140"/>
      <c r="F12614" s="140"/>
      <c r="G12614" s="140"/>
      <c r="M12614" s="140"/>
      <c r="N12614" s="167"/>
      <c r="O12614" s="167"/>
      <c r="P12614" s="142"/>
      <c r="Q12614" s="142"/>
      <c r="R12614" s="142"/>
      <c r="S12614" s="139"/>
    </row>
    <row r="12615" spans="2:19" ht="15.75" customHeight="1" x14ac:dyDescent="0.25">
      <c r="B12615" s="106"/>
      <c r="C12615" s="106"/>
      <c r="D12615" s="139"/>
      <c r="E12615" s="140"/>
      <c r="F12615" s="140"/>
      <c r="G12615" s="140"/>
      <c r="M12615" s="140"/>
      <c r="N12615" s="167"/>
      <c r="O12615" s="167"/>
      <c r="P12615" s="142"/>
      <c r="Q12615" s="142"/>
      <c r="R12615" s="142"/>
      <c r="S12615" s="139"/>
    </row>
    <row r="12616" spans="2:19" ht="15.75" customHeight="1" x14ac:dyDescent="0.25">
      <c r="B12616" s="106"/>
      <c r="C12616" s="106"/>
      <c r="D12616" s="139"/>
      <c r="E12616" s="140"/>
      <c r="F12616" s="140"/>
      <c r="G12616" s="140"/>
      <c r="M12616" s="140"/>
      <c r="N12616" s="167"/>
      <c r="O12616" s="167"/>
      <c r="P12616" s="142"/>
      <c r="Q12616" s="142"/>
      <c r="R12616" s="142"/>
      <c r="S12616" s="139"/>
    </row>
    <row r="12617" spans="2:19" ht="15.75" customHeight="1" x14ac:dyDescent="0.25">
      <c r="B12617" s="106"/>
      <c r="C12617" s="106"/>
      <c r="D12617" s="139"/>
      <c r="E12617" s="140"/>
      <c r="F12617" s="140"/>
      <c r="G12617" s="140"/>
      <c r="M12617" s="140"/>
      <c r="N12617" s="167"/>
      <c r="O12617" s="167"/>
      <c r="P12617" s="142"/>
      <c r="Q12617" s="142"/>
      <c r="R12617" s="142"/>
      <c r="S12617" s="139"/>
    </row>
    <row r="12618" spans="2:19" ht="15.75" customHeight="1" x14ac:dyDescent="0.25">
      <c r="B12618" s="106"/>
      <c r="C12618" s="106"/>
      <c r="D12618" s="139"/>
      <c r="E12618" s="140"/>
      <c r="F12618" s="140"/>
      <c r="G12618" s="140"/>
      <c r="M12618" s="140"/>
      <c r="N12618" s="167"/>
      <c r="O12618" s="167"/>
      <c r="P12618" s="142"/>
      <c r="Q12618" s="142"/>
      <c r="R12618" s="142"/>
      <c r="S12618" s="139"/>
    </row>
    <row r="12619" spans="2:19" ht="15.75" customHeight="1" x14ac:dyDescent="0.25">
      <c r="B12619" s="106"/>
      <c r="C12619" s="106"/>
      <c r="D12619" s="139"/>
      <c r="E12619" s="140"/>
      <c r="F12619" s="140"/>
      <c r="G12619" s="140"/>
      <c r="M12619" s="140"/>
      <c r="N12619" s="167"/>
      <c r="O12619" s="167"/>
      <c r="P12619" s="142"/>
      <c r="Q12619" s="142"/>
      <c r="R12619" s="142"/>
      <c r="S12619" s="139"/>
    </row>
    <row r="12620" spans="2:19" ht="15.75" customHeight="1" x14ac:dyDescent="0.25">
      <c r="B12620" s="106"/>
      <c r="C12620" s="106"/>
      <c r="D12620" s="139"/>
      <c r="E12620" s="140"/>
      <c r="F12620" s="140"/>
      <c r="G12620" s="140"/>
      <c r="M12620" s="140"/>
      <c r="N12620" s="167"/>
      <c r="O12620" s="167"/>
      <c r="P12620" s="142"/>
      <c r="Q12620" s="142"/>
      <c r="R12620" s="142"/>
      <c r="S12620" s="139"/>
    </row>
    <row r="12621" spans="2:19" ht="15.75" customHeight="1" x14ac:dyDescent="0.25">
      <c r="B12621" s="106"/>
      <c r="C12621" s="106"/>
      <c r="D12621" s="139"/>
      <c r="E12621" s="140"/>
      <c r="F12621" s="140"/>
      <c r="G12621" s="140"/>
      <c r="M12621" s="140"/>
      <c r="N12621" s="167"/>
      <c r="O12621" s="167"/>
      <c r="P12621" s="142"/>
      <c r="Q12621" s="142"/>
      <c r="R12621" s="142"/>
      <c r="S12621" s="139"/>
    </row>
    <row r="12622" spans="2:19" ht="15.75" customHeight="1" x14ac:dyDescent="0.25">
      <c r="B12622" s="106"/>
      <c r="C12622" s="106"/>
      <c r="D12622" s="139"/>
      <c r="E12622" s="140"/>
      <c r="F12622" s="140"/>
      <c r="G12622" s="140"/>
      <c r="M12622" s="140"/>
      <c r="N12622" s="167"/>
      <c r="O12622" s="167"/>
      <c r="P12622" s="142"/>
      <c r="Q12622" s="142"/>
      <c r="R12622" s="142"/>
      <c r="S12622" s="139"/>
    </row>
    <row r="12623" spans="2:19" ht="15.75" customHeight="1" x14ac:dyDescent="0.25">
      <c r="B12623" s="106"/>
      <c r="C12623" s="106"/>
      <c r="D12623" s="139"/>
      <c r="E12623" s="140"/>
      <c r="F12623" s="140"/>
      <c r="G12623" s="140"/>
      <c r="M12623" s="140"/>
      <c r="N12623" s="167"/>
      <c r="O12623" s="167"/>
      <c r="P12623" s="142"/>
      <c r="Q12623" s="142"/>
      <c r="R12623" s="142"/>
      <c r="S12623" s="139"/>
    </row>
    <row r="12624" spans="2:19" ht="15.75" customHeight="1" x14ac:dyDescent="0.25">
      <c r="B12624" s="106"/>
      <c r="C12624" s="106"/>
      <c r="D12624" s="139"/>
      <c r="E12624" s="140"/>
      <c r="F12624" s="140"/>
      <c r="G12624" s="140"/>
      <c r="M12624" s="140"/>
      <c r="N12624" s="167"/>
      <c r="O12624" s="167"/>
      <c r="P12624" s="142"/>
      <c r="Q12624" s="142"/>
      <c r="R12624" s="142"/>
      <c r="S12624" s="139"/>
    </row>
    <row r="12625" spans="2:19" ht="15.75" customHeight="1" x14ac:dyDescent="0.25">
      <c r="B12625" s="106"/>
      <c r="C12625" s="106"/>
      <c r="D12625" s="139"/>
      <c r="E12625" s="140"/>
      <c r="F12625" s="140"/>
      <c r="G12625" s="140"/>
      <c r="M12625" s="140"/>
      <c r="N12625" s="167"/>
      <c r="O12625" s="167"/>
      <c r="P12625" s="142"/>
      <c r="Q12625" s="142"/>
      <c r="R12625" s="142"/>
      <c r="S12625" s="139"/>
    </row>
    <row r="12626" spans="2:19" ht="15.75" customHeight="1" x14ac:dyDescent="0.25">
      <c r="B12626" s="106"/>
      <c r="C12626" s="106"/>
      <c r="D12626" s="139"/>
      <c r="E12626" s="140"/>
      <c r="F12626" s="140"/>
      <c r="G12626" s="140"/>
      <c r="M12626" s="140"/>
      <c r="N12626" s="167"/>
      <c r="O12626" s="167"/>
      <c r="P12626" s="142"/>
      <c r="Q12626" s="142"/>
      <c r="R12626" s="142"/>
      <c r="S12626" s="139"/>
    </row>
    <row r="12627" spans="2:19" ht="15.75" customHeight="1" x14ac:dyDescent="0.25">
      <c r="B12627" s="106"/>
      <c r="C12627" s="106"/>
      <c r="D12627" s="139"/>
      <c r="E12627" s="140"/>
      <c r="F12627" s="140"/>
      <c r="G12627" s="140"/>
      <c r="M12627" s="140"/>
      <c r="N12627" s="167"/>
      <c r="O12627" s="167"/>
      <c r="P12627" s="142"/>
      <c r="Q12627" s="142"/>
      <c r="R12627" s="142"/>
      <c r="S12627" s="139"/>
    </row>
    <row r="12628" spans="2:19" ht="15.75" customHeight="1" x14ac:dyDescent="0.25">
      <c r="B12628" s="106"/>
      <c r="C12628" s="106"/>
      <c r="D12628" s="139"/>
      <c r="E12628" s="140"/>
      <c r="F12628" s="140"/>
      <c r="G12628" s="140"/>
      <c r="M12628" s="140"/>
      <c r="N12628" s="167"/>
      <c r="O12628" s="167"/>
      <c r="P12628" s="142"/>
      <c r="Q12628" s="142"/>
      <c r="R12628" s="142"/>
      <c r="S12628" s="139"/>
    </row>
    <row r="12629" spans="2:19" ht="15.75" customHeight="1" x14ac:dyDescent="0.25">
      <c r="B12629" s="106"/>
      <c r="C12629" s="106"/>
      <c r="D12629" s="139"/>
      <c r="E12629" s="140"/>
      <c r="F12629" s="140"/>
      <c r="G12629" s="140"/>
      <c r="M12629" s="140"/>
      <c r="N12629" s="167"/>
      <c r="O12629" s="167"/>
      <c r="P12629" s="142"/>
      <c r="Q12629" s="142"/>
      <c r="R12629" s="142"/>
      <c r="S12629" s="139"/>
    </row>
    <row r="12630" spans="2:19" ht="15.75" customHeight="1" x14ac:dyDescent="0.25">
      <c r="B12630" s="106"/>
      <c r="C12630" s="106"/>
      <c r="D12630" s="139"/>
      <c r="E12630" s="140"/>
      <c r="F12630" s="140"/>
      <c r="G12630" s="140"/>
      <c r="M12630" s="140"/>
      <c r="N12630" s="167"/>
      <c r="O12630" s="167"/>
      <c r="P12630" s="142"/>
      <c r="Q12630" s="142"/>
      <c r="R12630" s="142"/>
      <c r="S12630" s="139"/>
    </row>
    <row r="12631" spans="2:19" ht="15.75" customHeight="1" x14ac:dyDescent="0.25">
      <c r="B12631" s="106"/>
      <c r="C12631" s="106"/>
      <c r="D12631" s="139"/>
      <c r="E12631" s="140"/>
      <c r="F12631" s="140"/>
      <c r="G12631" s="140"/>
      <c r="M12631" s="140"/>
      <c r="N12631" s="167"/>
      <c r="O12631" s="167"/>
      <c r="P12631" s="142"/>
      <c r="Q12631" s="142"/>
      <c r="R12631" s="142"/>
      <c r="S12631" s="139"/>
    </row>
    <row r="12632" spans="2:19" ht="15.75" customHeight="1" x14ac:dyDescent="0.25">
      <c r="B12632" s="106"/>
      <c r="C12632" s="106"/>
      <c r="D12632" s="139"/>
      <c r="E12632" s="140"/>
      <c r="F12632" s="140"/>
      <c r="G12632" s="140"/>
      <c r="M12632" s="140"/>
      <c r="N12632" s="167"/>
      <c r="O12632" s="167"/>
      <c r="P12632" s="142"/>
      <c r="Q12632" s="142"/>
      <c r="R12632" s="142"/>
      <c r="S12632" s="139"/>
    </row>
    <row r="12633" spans="2:19" ht="15.75" customHeight="1" x14ac:dyDescent="0.25">
      <c r="B12633" s="106"/>
      <c r="C12633" s="106"/>
      <c r="D12633" s="139"/>
      <c r="E12633" s="140"/>
      <c r="F12633" s="140"/>
      <c r="G12633" s="140"/>
      <c r="M12633" s="140"/>
      <c r="N12633" s="167"/>
      <c r="O12633" s="167"/>
      <c r="P12633" s="142"/>
      <c r="Q12633" s="142"/>
      <c r="R12633" s="142"/>
      <c r="S12633" s="139"/>
    </row>
    <row r="12634" spans="2:19" ht="15.75" customHeight="1" x14ac:dyDescent="0.25">
      <c r="B12634" s="106"/>
      <c r="C12634" s="106"/>
      <c r="D12634" s="139"/>
      <c r="E12634" s="140"/>
      <c r="F12634" s="140"/>
      <c r="G12634" s="140"/>
      <c r="M12634" s="140"/>
      <c r="N12634" s="167"/>
      <c r="O12634" s="167"/>
      <c r="P12634" s="142"/>
      <c r="Q12634" s="142"/>
      <c r="R12634" s="142"/>
      <c r="S12634" s="139"/>
    </row>
    <row r="12635" spans="2:19" ht="15.75" customHeight="1" x14ac:dyDescent="0.25">
      <c r="B12635" s="106"/>
      <c r="C12635" s="106"/>
      <c r="D12635" s="139"/>
      <c r="E12635" s="140"/>
      <c r="F12635" s="140"/>
      <c r="G12635" s="140"/>
      <c r="M12635" s="140"/>
      <c r="N12635" s="167"/>
      <c r="O12635" s="167"/>
      <c r="P12635" s="142"/>
      <c r="Q12635" s="142"/>
      <c r="R12635" s="142"/>
      <c r="S12635" s="139"/>
    </row>
    <row r="12636" spans="2:19" ht="15.75" customHeight="1" x14ac:dyDescent="0.25">
      <c r="B12636" s="106"/>
      <c r="C12636" s="106"/>
      <c r="D12636" s="139"/>
      <c r="E12636" s="140"/>
      <c r="F12636" s="140"/>
      <c r="G12636" s="140"/>
      <c r="M12636" s="140"/>
      <c r="N12636" s="167"/>
      <c r="O12636" s="167"/>
      <c r="P12636" s="142"/>
      <c r="Q12636" s="142"/>
      <c r="R12636" s="142"/>
      <c r="S12636" s="139"/>
    </row>
    <row r="12637" spans="2:19" ht="15.75" customHeight="1" x14ac:dyDescent="0.25">
      <c r="B12637" s="106"/>
      <c r="C12637" s="106"/>
      <c r="D12637" s="139"/>
      <c r="E12637" s="140"/>
      <c r="F12637" s="140"/>
      <c r="G12637" s="140"/>
      <c r="M12637" s="140"/>
      <c r="N12637" s="167"/>
      <c r="O12637" s="167"/>
      <c r="P12637" s="142"/>
      <c r="Q12637" s="142"/>
      <c r="R12637" s="142"/>
      <c r="S12637" s="139"/>
    </row>
    <row r="12638" spans="2:19" ht="15.75" customHeight="1" x14ac:dyDescent="0.25">
      <c r="B12638" s="106"/>
      <c r="C12638" s="106"/>
      <c r="D12638" s="139"/>
      <c r="E12638" s="140"/>
      <c r="F12638" s="140"/>
      <c r="G12638" s="140"/>
      <c r="M12638" s="140"/>
      <c r="N12638" s="167"/>
      <c r="O12638" s="167"/>
      <c r="P12638" s="142"/>
      <c r="Q12638" s="142"/>
      <c r="R12638" s="142"/>
      <c r="S12638" s="139"/>
    </row>
    <row r="12639" spans="2:19" ht="15.75" customHeight="1" x14ac:dyDescent="0.25">
      <c r="B12639" s="106"/>
      <c r="C12639" s="106"/>
      <c r="D12639" s="139"/>
      <c r="E12639" s="140"/>
      <c r="F12639" s="140"/>
      <c r="G12639" s="140"/>
      <c r="M12639" s="140"/>
      <c r="N12639" s="167"/>
      <c r="O12639" s="167"/>
      <c r="P12639" s="142"/>
      <c r="Q12639" s="142"/>
      <c r="R12639" s="142"/>
      <c r="S12639" s="139"/>
    </row>
    <row r="12640" spans="2:19" ht="15.75" customHeight="1" x14ac:dyDescent="0.25">
      <c r="B12640" s="106"/>
      <c r="C12640" s="106"/>
      <c r="D12640" s="139"/>
      <c r="E12640" s="140"/>
      <c r="F12640" s="140"/>
      <c r="G12640" s="140"/>
      <c r="M12640" s="140"/>
      <c r="N12640" s="167"/>
      <c r="O12640" s="167"/>
      <c r="P12640" s="142"/>
      <c r="Q12640" s="142"/>
      <c r="R12640" s="142"/>
      <c r="S12640" s="139"/>
    </row>
    <row r="12641" spans="2:19" ht="15.75" customHeight="1" x14ac:dyDescent="0.25">
      <c r="B12641" s="106"/>
      <c r="C12641" s="106"/>
      <c r="D12641" s="139"/>
      <c r="E12641" s="140"/>
      <c r="F12641" s="140"/>
      <c r="G12641" s="140"/>
      <c r="M12641" s="140"/>
      <c r="N12641" s="167"/>
      <c r="O12641" s="167"/>
      <c r="P12641" s="142"/>
      <c r="Q12641" s="142"/>
      <c r="R12641" s="142"/>
      <c r="S12641" s="139"/>
    </row>
    <row r="12642" spans="2:19" ht="15.75" customHeight="1" x14ac:dyDescent="0.25">
      <c r="B12642" s="106"/>
      <c r="C12642" s="106"/>
      <c r="D12642" s="139"/>
      <c r="E12642" s="140"/>
      <c r="F12642" s="140"/>
      <c r="G12642" s="140"/>
      <c r="M12642" s="140"/>
      <c r="N12642" s="167"/>
      <c r="O12642" s="167"/>
      <c r="P12642" s="142"/>
      <c r="Q12642" s="142"/>
      <c r="R12642" s="142"/>
      <c r="S12642" s="139"/>
    </row>
    <row r="12643" spans="2:19" ht="15.75" customHeight="1" x14ac:dyDescent="0.25">
      <c r="B12643" s="106"/>
      <c r="C12643" s="106"/>
      <c r="D12643" s="139"/>
      <c r="E12643" s="140"/>
      <c r="F12643" s="140"/>
      <c r="G12643" s="140"/>
      <c r="M12643" s="140"/>
      <c r="N12643" s="167"/>
      <c r="O12643" s="167"/>
      <c r="P12643" s="142"/>
      <c r="Q12643" s="142"/>
      <c r="R12643" s="142"/>
      <c r="S12643" s="139"/>
    </row>
    <row r="12644" spans="2:19" ht="15.75" customHeight="1" x14ac:dyDescent="0.25">
      <c r="B12644" s="106"/>
      <c r="C12644" s="106"/>
      <c r="D12644" s="139"/>
      <c r="E12644" s="140"/>
      <c r="F12644" s="140"/>
      <c r="G12644" s="140"/>
      <c r="M12644" s="140"/>
      <c r="N12644" s="167"/>
      <c r="O12644" s="167"/>
      <c r="P12644" s="142"/>
      <c r="Q12644" s="142"/>
      <c r="R12644" s="142"/>
      <c r="S12644" s="139"/>
    </row>
    <row r="12645" spans="2:19" ht="15.75" customHeight="1" x14ac:dyDescent="0.25">
      <c r="B12645" s="106"/>
      <c r="C12645" s="106"/>
      <c r="D12645" s="139"/>
      <c r="E12645" s="140"/>
      <c r="F12645" s="140"/>
      <c r="G12645" s="140"/>
      <c r="M12645" s="140"/>
      <c r="N12645" s="167"/>
      <c r="O12645" s="167"/>
      <c r="P12645" s="142"/>
      <c r="Q12645" s="142"/>
      <c r="R12645" s="142"/>
      <c r="S12645" s="139"/>
    </row>
    <row r="12646" spans="2:19" ht="15.75" customHeight="1" x14ac:dyDescent="0.25">
      <c r="B12646" s="106"/>
      <c r="C12646" s="106"/>
      <c r="D12646" s="139"/>
      <c r="E12646" s="140"/>
      <c r="F12646" s="140"/>
      <c r="G12646" s="140"/>
      <c r="M12646" s="140"/>
      <c r="N12646" s="167"/>
      <c r="O12646" s="167"/>
      <c r="P12646" s="142"/>
      <c r="Q12646" s="142"/>
      <c r="R12646" s="142"/>
      <c r="S12646" s="139"/>
    </row>
    <row r="12647" spans="2:19" ht="15.75" customHeight="1" x14ac:dyDescent="0.25">
      <c r="B12647" s="106"/>
      <c r="C12647" s="106"/>
      <c r="D12647" s="139"/>
      <c r="E12647" s="140"/>
      <c r="F12647" s="140"/>
      <c r="G12647" s="140"/>
      <c r="M12647" s="140"/>
      <c r="N12647" s="167"/>
      <c r="O12647" s="167"/>
      <c r="P12647" s="142"/>
      <c r="Q12647" s="142"/>
      <c r="R12647" s="142"/>
      <c r="S12647" s="139"/>
    </row>
    <row r="12648" spans="2:19" ht="15.75" customHeight="1" x14ac:dyDescent="0.25">
      <c r="B12648" s="106"/>
      <c r="C12648" s="106"/>
      <c r="D12648" s="139"/>
      <c r="E12648" s="140"/>
      <c r="F12648" s="140"/>
      <c r="G12648" s="140"/>
      <c r="M12648" s="140"/>
      <c r="N12648" s="167"/>
      <c r="O12648" s="167"/>
      <c r="P12648" s="142"/>
      <c r="Q12648" s="142"/>
      <c r="R12648" s="142"/>
      <c r="S12648" s="139"/>
    </row>
    <row r="12649" spans="2:19" ht="15.75" customHeight="1" x14ac:dyDescent="0.25">
      <c r="B12649" s="106"/>
      <c r="C12649" s="106"/>
      <c r="D12649" s="139"/>
      <c r="E12649" s="140"/>
      <c r="F12649" s="140"/>
      <c r="G12649" s="140"/>
      <c r="M12649" s="140"/>
      <c r="N12649" s="167"/>
      <c r="O12649" s="167"/>
      <c r="P12649" s="142"/>
      <c r="Q12649" s="142"/>
      <c r="R12649" s="142"/>
      <c r="S12649" s="139"/>
    </row>
    <row r="12650" spans="2:19" ht="15.75" customHeight="1" x14ac:dyDescent="0.25">
      <c r="B12650" s="106"/>
      <c r="C12650" s="106"/>
      <c r="D12650" s="139"/>
      <c r="E12650" s="140"/>
      <c r="F12650" s="140"/>
      <c r="G12650" s="140"/>
      <c r="M12650" s="140"/>
      <c r="N12650" s="167"/>
      <c r="O12650" s="167"/>
      <c r="P12650" s="142"/>
      <c r="Q12650" s="142"/>
      <c r="R12650" s="142"/>
      <c r="S12650" s="139"/>
    </row>
    <row r="12651" spans="2:19" ht="15.75" customHeight="1" x14ac:dyDescent="0.25">
      <c r="B12651" s="106"/>
      <c r="C12651" s="106"/>
      <c r="D12651" s="139"/>
      <c r="E12651" s="140"/>
      <c r="F12651" s="140"/>
      <c r="G12651" s="140"/>
      <c r="M12651" s="140"/>
      <c r="N12651" s="167"/>
      <c r="O12651" s="167"/>
      <c r="P12651" s="142"/>
      <c r="Q12651" s="142"/>
      <c r="R12651" s="142"/>
      <c r="S12651" s="139"/>
    </row>
    <row r="12652" spans="2:19" ht="15.75" customHeight="1" x14ac:dyDescent="0.25">
      <c r="B12652" s="106"/>
      <c r="C12652" s="106"/>
      <c r="D12652" s="139"/>
      <c r="E12652" s="140"/>
      <c r="F12652" s="140"/>
      <c r="G12652" s="140"/>
      <c r="M12652" s="140"/>
      <c r="N12652" s="167"/>
      <c r="O12652" s="167"/>
      <c r="P12652" s="142"/>
      <c r="Q12652" s="142"/>
      <c r="R12652" s="142"/>
      <c r="S12652" s="139"/>
    </row>
    <row r="12653" spans="2:19" ht="15.75" customHeight="1" x14ac:dyDescent="0.25">
      <c r="B12653" s="106"/>
      <c r="C12653" s="106"/>
      <c r="D12653" s="139"/>
      <c r="E12653" s="140"/>
      <c r="F12653" s="140"/>
      <c r="G12653" s="140"/>
      <c r="M12653" s="140"/>
      <c r="N12653" s="167"/>
      <c r="O12653" s="167"/>
      <c r="P12653" s="142"/>
      <c r="Q12653" s="142"/>
      <c r="R12653" s="142"/>
      <c r="S12653" s="139"/>
    </row>
    <row r="12654" spans="2:19" ht="15.75" customHeight="1" x14ac:dyDescent="0.25">
      <c r="B12654" s="106"/>
      <c r="C12654" s="106"/>
      <c r="D12654" s="139"/>
      <c r="E12654" s="140"/>
      <c r="F12654" s="140"/>
      <c r="G12654" s="140"/>
      <c r="M12654" s="140"/>
      <c r="N12654" s="167"/>
      <c r="O12654" s="167"/>
      <c r="P12654" s="142"/>
      <c r="Q12654" s="142"/>
      <c r="R12654" s="142"/>
      <c r="S12654" s="139"/>
    </row>
    <row r="12655" spans="2:19" ht="15.75" customHeight="1" x14ac:dyDescent="0.25">
      <c r="B12655" s="106"/>
      <c r="C12655" s="106"/>
      <c r="D12655" s="139"/>
      <c r="E12655" s="140"/>
      <c r="F12655" s="140"/>
      <c r="G12655" s="140"/>
      <c r="M12655" s="140"/>
      <c r="N12655" s="167"/>
      <c r="O12655" s="167"/>
      <c r="P12655" s="142"/>
      <c r="Q12655" s="142"/>
      <c r="R12655" s="142"/>
      <c r="S12655" s="139"/>
    </row>
    <row r="12656" spans="2:19" ht="15.75" customHeight="1" x14ac:dyDescent="0.25">
      <c r="B12656" s="106"/>
      <c r="C12656" s="106"/>
      <c r="D12656" s="139"/>
      <c r="E12656" s="140"/>
      <c r="F12656" s="140"/>
      <c r="G12656" s="140"/>
      <c r="M12656" s="140"/>
      <c r="N12656" s="167"/>
      <c r="O12656" s="167"/>
      <c r="P12656" s="142"/>
      <c r="Q12656" s="142"/>
      <c r="R12656" s="142"/>
      <c r="S12656" s="139"/>
    </row>
    <row r="12657" spans="2:19" ht="15.75" customHeight="1" x14ac:dyDescent="0.25">
      <c r="B12657" s="106"/>
      <c r="C12657" s="106"/>
      <c r="D12657" s="139"/>
      <c r="E12657" s="140"/>
      <c r="F12657" s="140"/>
      <c r="G12657" s="140"/>
      <c r="M12657" s="140"/>
      <c r="N12657" s="167"/>
      <c r="O12657" s="167"/>
      <c r="P12657" s="142"/>
      <c r="Q12657" s="142"/>
      <c r="R12657" s="142"/>
      <c r="S12657" s="139"/>
    </row>
    <row r="12658" spans="2:19" ht="15.75" customHeight="1" x14ac:dyDescent="0.25">
      <c r="B12658" s="106"/>
      <c r="C12658" s="106"/>
      <c r="D12658" s="139"/>
      <c r="E12658" s="140"/>
      <c r="F12658" s="140"/>
      <c r="G12658" s="140"/>
      <c r="M12658" s="140"/>
      <c r="N12658" s="167"/>
      <c r="O12658" s="167"/>
      <c r="P12658" s="142"/>
      <c r="Q12658" s="142"/>
      <c r="R12658" s="142"/>
      <c r="S12658" s="139"/>
    </row>
    <row r="12659" spans="2:19" ht="15.75" customHeight="1" x14ac:dyDescent="0.25">
      <c r="B12659" s="106"/>
      <c r="C12659" s="106"/>
      <c r="D12659" s="139"/>
      <c r="E12659" s="140"/>
      <c r="F12659" s="140"/>
      <c r="G12659" s="140"/>
      <c r="M12659" s="140"/>
      <c r="N12659" s="167"/>
      <c r="O12659" s="167"/>
      <c r="P12659" s="142"/>
      <c r="Q12659" s="142"/>
      <c r="R12659" s="142"/>
      <c r="S12659" s="139"/>
    </row>
    <row r="12660" spans="2:19" ht="15.75" customHeight="1" x14ac:dyDescent="0.25">
      <c r="B12660" s="106"/>
      <c r="C12660" s="106"/>
      <c r="D12660" s="139"/>
      <c r="E12660" s="140"/>
      <c r="F12660" s="140"/>
      <c r="G12660" s="140"/>
      <c r="M12660" s="140"/>
      <c r="N12660" s="167"/>
      <c r="O12660" s="167"/>
      <c r="P12660" s="142"/>
      <c r="Q12660" s="142"/>
      <c r="R12660" s="142"/>
      <c r="S12660" s="139"/>
    </row>
    <row r="12661" spans="2:19" ht="15.75" customHeight="1" x14ac:dyDescent="0.25">
      <c r="B12661" s="106"/>
      <c r="C12661" s="106"/>
      <c r="D12661" s="139"/>
      <c r="E12661" s="140"/>
      <c r="F12661" s="140"/>
      <c r="G12661" s="140"/>
      <c r="M12661" s="140"/>
      <c r="N12661" s="167"/>
      <c r="O12661" s="167"/>
      <c r="P12661" s="142"/>
      <c r="Q12661" s="142"/>
      <c r="R12661" s="142"/>
      <c r="S12661" s="139"/>
    </row>
    <row r="12662" spans="2:19" ht="15.75" customHeight="1" x14ac:dyDescent="0.25">
      <c r="B12662" s="106"/>
      <c r="C12662" s="106"/>
      <c r="D12662" s="139"/>
      <c r="E12662" s="140"/>
      <c r="F12662" s="140"/>
      <c r="G12662" s="140"/>
      <c r="M12662" s="140"/>
      <c r="N12662" s="167"/>
      <c r="O12662" s="167"/>
      <c r="P12662" s="142"/>
      <c r="Q12662" s="142"/>
      <c r="R12662" s="142"/>
      <c r="S12662" s="139"/>
    </row>
    <row r="12663" spans="2:19" ht="15.75" customHeight="1" x14ac:dyDescent="0.25">
      <c r="B12663" s="106"/>
      <c r="C12663" s="106"/>
      <c r="D12663" s="139"/>
      <c r="E12663" s="140"/>
      <c r="F12663" s="140"/>
      <c r="G12663" s="140"/>
      <c r="M12663" s="140"/>
      <c r="N12663" s="167"/>
      <c r="O12663" s="167"/>
      <c r="P12663" s="142"/>
      <c r="Q12663" s="142"/>
      <c r="R12663" s="142"/>
      <c r="S12663" s="139"/>
    </row>
    <row r="12664" spans="2:19" ht="15.75" customHeight="1" x14ac:dyDescent="0.25">
      <c r="B12664" s="106"/>
      <c r="C12664" s="106"/>
      <c r="D12664" s="139"/>
      <c r="E12664" s="140"/>
      <c r="F12664" s="140"/>
      <c r="G12664" s="140"/>
      <c r="M12664" s="140"/>
      <c r="N12664" s="167"/>
      <c r="O12664" s="167"/>
      <c r="P12664" s="142"/>
      <c r="Q12664" s="142"/>
      <c r="R12664" s="142"/>
      <c r="S12664" s="139"/>
    </row>
    <row r="12665" spans="2:19" ht="15.75" customHeight="1" x14ac:dyDescent="0.25">
      <c r="B12665" s="106"/>
      <c r="C12665" s="106"/>
      <c r="D12665" s="139"/>
      <c r="E12665" s="140"/>
      <c r="F12665" s="140"/>
      <c r="G12665" s="140"/>
      <c r="M12665" s="140"/>
      <c r="N12665" s="167"/>
      <c r="O12665" s="167"/>
      <c r="P12665" s="142"/>
      <c r="Q12665" s="142"/>
      <c r="R12665" s="142"/>
      <c r="S12665" s="139"/>
    </row>
    <row r="12666" spans="2:19" ht="15.75" customHeight="1" x14ac:dyDescent="0.25">
      <c r="B12666" s="106"/>
      <c r="C12666" s="106"/>
      <c r="D12666" s="139"/>
      <c r="E12666" s="140"/>
      <c r="F12666" s="140"/>
      <c r="G12666" s="140"/>
      <c r="M12666" s="140"/>
      <c r="N12666" s="167"/>
      <c r="O12666" s="167"/>
      <c r="P12666" s="142"/>
      <c r="Q12666" s="142"/>
      <c r="R12666" s="142"/>
      <c r="S12666" s="139"/>
    </row>
    <row r="12667" spans="2:19" ht="15.75" customHeight="1" x14ac:dyDescent="0.25">
      <c r="B12667" s="106"/>
      <c r="C12667" s="106"/>
      <c r="D12667" s="139"/>
      <c r="E12667" s="140"/>
      <c r="F12667" s="140"/>
      <c r="G12667" s="140"/>
      <c r="M12667" s="140"/>
      <c r="N12667" s="167"/>
      <c r="O12667" s="167"/>
      <c r="P12667" s="142"/>
      <c r="Q12667" s="142"/>
      <c r="R12667" s="142"/>
      <c r="S12667" s="139"/>
    </row>
    <row r="12668" spans="2:19" ht="15.75" customHeight="1" x14ac:dyDescent="0.25">
      <c r="B12668" s="106"/>
      <c r="C12668" s="106"/>
      <c r="D12668" s="139"/>
      <c r="E12668" s="140"/>
      <c r="F12668" s="140"/>
      <c r="G12668" s="140"/>
      <c r="M12668" s="140"/>
      <c r="N12668" s="167"/>
      <c r="O12668" s="167"/>
      <c r="P12668" s="142"/>
      <c r="Q12668" s="142"/>
      <c r="R12668" s="142"/>
      <c r="S12668" s="139"/>
    </row>
    <row r="12669" spans="2:19" ht="15.75" customHeight="1" x14ac:dyDescent="0.25">
      <c r="B12669" s="106"/>
      <c r="C12669" s="106"/>
      <c r="D12669" s="139"/>
      <c r="E12669" s="140"/>
      <c r="F12669" s="140"/>
      <c r="G12669" s="140"/>
      <c r="M12669" s="140"/>
      <c r="N12669" s="167"/>
      <c r="O12669" s="167"/>
      <c r="P12669" s="142"/>
      <c r="Q12669" s="142"/>
      <c r="R12669" s="142"/>
      <c r="S12669" s="139"/>
    </row>
    <row r="12670" spans="2:19" ht="15.75" customHeight="1" x14ac:dyDescent="0.25">
      <c r="B12670" s="106"/>
      <c r="C12670" s="106"/>
      <c r="D12670" s="139"/>
      <c r="E12670" s="140"/>
      <c r="F12670" s="140"/>
      <c r="G12670" s="140"/>
      <c r="M12670" s="140"/>
      <c r="N12670" s="167"/>
      <c r="O12670" s="167"/>
      <c r="P12670" s="142"/>
      <c r="Q12670" s="142"/>
      <c r="R12670" s="142"/>
      <c r="S12670" s="139"/>
    </row>
    <row r="12671" spans="2:19" ht="15.75" customHeight="1" x14ac:dyDescent="0.25">
      <c r="B12671" s="106"/>
      <c r="C12671" s="106"/>
      <c r="D12671" s="139"/>
      <c r="E12671" s="140"/>
      <c r="F12671" s="140"/>
      <c r="G12671" s="140"/>
      <c r="M12671" s="140"/>
      <c r="N12671" s="167"/>
      <c r="O12671" s="167"/>
      <c r="P12671" s="142"/>
      <c r="Q12671" s="142"/>
      <c r="R12671" s="142"/>
      <c r="S12671" s="139"/>
    </row>
    <row r="12672" spans="2:19" ht="15.75" customHeight="1" x14ac:dyDescent="0.25">
      <c r="B12672" s="106"/>
      <c r="C12672" s="106"/>
      <c r="D12672" s="139"/>
      <c r="E12672" s="140"/>
      <c r="F12672" s="140"/>
      <c r="G12672" s="140"/>
      <c r="M12672" s="140"/>
      <c r="N12672" s="167"/>
      <c r="O12672" s="167"/>
      <c r="P12672" s="142"/>
      <c r="Q12672" s="142"/>
      <c r="R12672" s="142"/>
      <c r="S12672" s="139"/>
    </row>
    <row r="12673" spans="2:19" ht="15.75" customHeight="1" x14ac:dyDescent="0.25">
      <c r="B12673" s="106"/>
      <c r="C12673" s="106"/>
      <c r="D12673" s="139"/>
      <c r="E12673" s="140"/>
      <c r="F12673" s="140"/>
      <c r="G12673" s="140"/>
      <c r="M12673" s="140"/>
      <c r="N12673" s="167"/>
      <c r="O12673" s="167"/>
      <c r="P12673" s="142"/>
      <c r="Q12673" s="142"/>
      <c r="R12673" s="142"/>
      <c r="S12673" s="139"/>
    </row>
    <row r="12674" spans="2:19" ht="15.75" customHeight="1" x14ac:dyDescent="0.25">
      <c r="B12674" s="106"/>
      <c r="C12674" s="106"/>
      <c r="D12674" s="139"/>
      <c r="E12674" s="140"/>
      <c r="F12674" s="140"/>
      <c r="G12674" s="140"/>
      <c r="M12674" s="140"/>
      <c r="N12674" s="167"/>
      <c r="O12674" s="167"/>
      <c r="P12674" s="142"/>
      <c r="Q12674" s="142"/>
      <c r="R12674" s="142"/>
      <c r="S12674" s="139"/>
    </row>
    <row r="12675" spans="2:19" ht="15.75" customHeight="1" x14ac:dyDescent="0.25">
      <c r="B12675" s="106"/>
      <c r="C12675" s="106"/>
      <c r="D12675" s="139"/>
      <c r="E12675" s="140"/>
      <c r="F12675" s="140"/>
      <c r="G12675" s="140"/>
      <c r="M12675" s="140"/>
      <c r="N12675" s="167"/>
      <c r="O12675" s="167"/>
      <c r="P12675" s="142"/>
      <c r="Q12675" s="142"/>
      <c r="R12675" s="142"/>
      <c r="S12675" s="139"/>
    </row>
    <row r="12676" spans="2:19" ht="15.75" customHeight="1" x14ac:dyDescent="0.25">
      <c r="B12676" s="106"/>
      <c r="C12676" s="106"/>
      <c r="D12676" s="139"/>
      <c r="E12676" s="140"/>
      <c r="F12676" s="140"/>
      <c r="G12676" s="140"/>
      <c r="M12676" s="140"/>
      <c r="N12676" s="167"/>
      <c r="O12676" s="167"/>
      <c r="P12676" s="142"/>
      <c r="Q12676" s="142"/>
      <c r="R12676" s="142"/>
      <c r="S12676" s="139"/>
    </row>
    <row r="12677" spans="2:19" ht="15.75" customHeight="1" x14ac:dyDescent="0.25">
      <c r="B12677" s="106"/>
      <c r="C12677" s="106"/>
      <c r="D12677" s="139"/>
      <c r="E12677" s="140"/>
      <c r="F12677" s="140"/>
      <c r="G12677" s="140"/>
      <c r="M12677" s="140"/>
      <c r="N12677" s="167"/>
      <c r="O12677" s="167"/>
      <c r="P12677" s="142"/>
      <c r="Q12677" s="142"/>
      <c r="R12677" s="142"/>
      <c r="S12677" s="139"/>
    </row>
    <row r="12678" spans="2:19" ht="15.75" customHeight="1" x14ac:dyDescent="0.25">
      <c r="B12678" s="106"/>
      <c r="C12678" s="106"/>
      <c r="D12678" s="139"/>
      <c r="E12678" s="140"/>
      <c r="F12678" s="140"/>
      <c r="G12678" s="140"/>
      <c r="M12678" s="140"/>
      <c r="N12678" s="167"/>
      <c r="O12678" s="167"/>
      <c r="P12678" s="142"/>
      <c r="Q12678" s="142"/>
      <c r="R12678" s="142"/>
      <c r="S12678" s="139"/>
    </row>
    <row r="12679" spans="2:19" ht="15.75" customHeight="1" x14ac:dyDescent="0.25">
      <c r="B12679" s="106"/>
      <c r="C12679" s="106"/>
      <c r="D12679" s="139"/>
      <c r="E12679" s="140"/>
      <c r="F12679" s="140"/>
      <c r="G12679" s="140"/>
      <c r="M12679" s="140"/>
      <c r="N12679" s="167"/>
      <c r="O12679" s="167"/>
      <c r="P12679" s="142"/>
      <c r="Q12679" s="142"/>
      <c r="R12679" s="142"/>
      <c r="S12679" s="139"/>
    </row>
    <row r="12680" spans="2:19" ht="15.75" customHeight="1" x14ac:dyDescent="0.25">
      <c r="B12680" s="106"/>
      <c r="C12680" s="106"/>
      <c r="D12680" s="139"/>
      <c r="E12680" s="140"/>
      <c r="F12680" s="140"/>
      <c r="G12680" s="140"/>
      <c r="M12680" s="140"/>
      <c r="N12680" s="167"/>
      <c r="O12680" s="167"/>
      <c r="P12680" s="142"/>
      <c r="Q12680" s="142"/>
      <c r="R12680" s="142"/>
      <c r="S12680" s="139"/>
    </row>
    <row r="12681" spans="2:19" ht="15.75" customHeight="1" x14ac:dyDescent="0.25">
      <c r="B12681" s="106"/>
      <c r="C12681" s="106"/>
      <c r="D12681" s="139"/>
      <c r="E12681" s="140"/>
      <c r="F12681" s="140"/>
      <c r="G12681" s="140"/>
      <c r="M12681" s="140"/>
      <c r="N12681" s="167"/>
      <c r="O12681" s="167"/>
      <c r="P12681" s="142"/>
      <c r="Q12681" s="142"/>
      <c r="R12681" s="142"/>
      <c r="S12681" s="139"/>
    </row>
    <row r="12682" spans="2:19" ht="15.75" customHeight="1" x14ac:dyDescent="0.25">
      <c r="B12682" s="106"/>
      <c r="C12682" s="106"/>
      <c r="D12682" s="139"/>
      <c r="E12682" s="140"/>
      <c r="F12682" s="140"/>
      <c r="G12682" s="140"/>
      <c r="M12682" s="140"/>
      <c r="N12682" s="167"/>
      <c r="O12682" s="167"/>
      <c r="P12682" s="142"/>
      <c r="Q12682" s="142"/>
      <c r="R12682" s="142"/>
      <c r="S12682" s="139"/>
    </row>
    <row r="12683" spans="2:19" ht="15.75" customHeight="1" x14ac:dyDescent="0.25">
      <c r="B12683" s="106"/>
      <c r="C12683" s="106"/>
      <c r="D12683" s="139"/>
      <c r="E12683" s="140"/>
      <c r="F12683" s="140"/>
      <c r="G12683" s="140"/>
      <c r="M12683" s="140"/>
      <c r="N12683" s="167"/>
      <c r="O12683" s="167"/>
      <c r="P12683" s="142"/>
      <c r="Q12683" s="142"/>
      <c r="R12683" s="142"/>
      <c r="S12683" s="139"/>
    </row>
    <row r="12684" spans="2:19" ht="15.75" customHeight="1" x14ac:dyDescent="0.25">
      <c r="B12684" s="106"/>
      <c r="C12684" s="106"/>
      <c r="D12684" s="139"/>
      <c r="E12684" s="140"/>
      <c r="F12684" s="140"/>
      <c r="G12684" s="140"/>
      <c r="M12684" s="140"/>
      <c r="N12684" s="167"/>
      <c r="O12684" s="167"/>
      <c r="P12684" s="142"/>
      <c r="Q12684" s="142"/>
      <c r="R12684" s="142"/>
      <c r="S12684" s="139"/>
    </row>
    <row r="12685" spans="2:19" ht="15.75" customHeight="1" x14ac:dyDescent="0.25">
      <c r="B12685" s="106"/>
      <c r="C12685" s="106"/>
      <c r="D12685" s="139"/>
      <c r="E12685" s="140"/>
      <c r="F12685" s="140"/>
      <c r="G12685" s="140"/>
      <c r="M12685" s="140"/>
      <c r="N12685" s="167"/>
      <c r="O12685" s="167"/>
      <c r="P12685" s="142"/>
      <c r="Q12685" s="142"/>
      <c r="R12685" s="142"/>
      <c r="S12685" s="139"/>
    </row>
    <row r="12686" spans="2:19" ht="15.75" customHeight="1" x14ac:dyDescent="0.25">
      <c r="B12686" s="106"/>
      <c r="C12686" s="106"/>
      <c r="D12686" s="139"/>
      <c r="E12686" s="140"/>
      <c r="F12686" s="140"/>
      <c r="G12686" s="140"/>
      <c r="M12686" s="140"/>
      <c r="N12686" s="167"/>
      <c r="O12686" s="167"/>
      <c r="P12686" s="142"/>
      <c r="Q12686" s="142"/>
      <c r="R12686" s="142"/>
      <c r="S12686" s="139"/>
    </row>
    <row r="12687" spans="2:19" ht="15.75" customHeight="1" x14ac:dyDescent="0.25">
      <c r="B12687" s="106"/>
      <c r="C12687" s="106"/>
      <c r="D12687" s="139"/>
      <c r="E12687" s="140"/>
      <c r="F12687" s="140"/>
      <c r="G12687" s="140"/>
      <c r="M12687" s="140"/>
      <c r="N12687" s="167"/>
      <c r="O12687" s="167"/>
      <c r="P12687" s="142"/>
      <c r="Q12687" s="142"/>
      <c r="R12687" s="142"/>
      <c r="S12687" s="139"/>
    </row>
    <row r="12688" spans="2:19" ht="15.75" customHeight="1" x14ac:dyDescent="0.25">
      <c r="B12688" s="106"/>
      <c r="C12688" s="106"/>
      <c r="D12688" s="139"/>
      <c r="E12688" s="140"/>
      <c r="F12688" s="140"/>
      <c r="G12688" s="140"/>
      <c r="M12688" s="140"/>
      <c r="N12688" s="167"/>
      <c r="O12688" s="167"/>
      <c r="P12688" s="142"/>
      <c r="Q12688" s="142"/>
      <c r="R12688" s="142"/>
      <c r="S12688" s="139"/>
    </row>
    <row r="12689" spans="2:19" ht="15.75" customHeight="1" x14ac:dyDescent="0.25">
      <c r="B12689" s="106"/>
      <c r="C12689" s="106"/>
      <c r="D12689" s="139"/>
      <c r="E12689" s="140"/>
      <c r="F12689" s="140"/>
      <c r="G12689" s="140"/>
      <c r="M12689" s="140"/>
      <c r="N12689" s="167"/>
      <c r="O12689" s="167"/>
      <c r="P12689" s="142"/>
      <c r="Q12689" s="142"/>
      <c r="R12689" s="142"/>
      <c r="S12689" s="139"/>
    </row>
    <row r="12690" spans="2:19" ht="15.75" customHeight="1" x14ac:dyDescent="0.25">
      <c r="B12690" s="106"/>
      <c r="C12690" s="106"/>
      <c r="D12690" s="139"/>
      <c r="E12690" s="140"/>
      <c r="F12690" s="140"/>
      <c r="G12690" s="140"/>
      <c r="M12690" s="140"/>
      <c r="N12690" s="167"/>
      <c r="O12690" s="167"/>
      <c r="P12690" s="142"/>
      <c r="Q12690" s="142"/>
      <c r="R12690" s="142"/>
      <c r="S12690" s="139"/>
    </row>
    <row r="12691" spans="2:19" ht="15.75" customHeight="1" x14ac:dyDescent="0.25">
      <c r="B12691" s="106"/>
      <c r="C12691" s="106"/>
      <c r="D12691" s="139"/>
      <c r="E12691" s="140"/>
      <c r="F12691" s="140"/>
      <c r="G12691" s="140"/>
      <c r="M12691" s="140"/>
      <c r="N12691" s="167"/>
      <c r="O12691" s="167"/>
      <c r="P12691" s="142"/>
      <c r="Q12691" s="142"/>
      <c r="R12691" s="142"/>
      <c r="S12691" s="139"/>
    </row>
    <row r="12692" spans="2:19" ht="15.75" customHeight="1" x14ac:dyDescent="0.25">
      <c r="B12692" s="106"/>
      <c r="C12692" s="106"/>
      <c r="D12692" s="139"/>
      <c r="E12692" s="140"/>
      <c r="F12692" s="140"/>
      <c r="G12692" s="140"/>
      <c r="M12692" s="140"/>
      <c r="N12692" s="167"/>
      <c r="O12692" s="167"/>
      <c r="P12692" s="142"/>
      <c r="Q12692" s="142"/>
      <c r="R12692" s="142"/>
      <c r="S12692" s="139"/>
    </row>
    <row r="12693" spans="2:19" ht="15.75" customHeight="1" x14ac:dyDescent="0.25">
      <c r="B12693" s="106"/>
      <c r="C12693" s="106"/>
      <c r="D12693" s="139"/>
      <c r="E12693" s="140"/>
      <c r="F12693" s="140"/>
      <c r="G12693" s="140"/>
      <c r="M12693" s="140"/>
      <c r="N12693" s="167"/>
      <c r="O12693" s="167"/>
      <c r="P12693" s="142"/>
      <c r="Q12693" s="142"/>
      <c r="R12693" s="142"/>
      <c r="S12693" s="139"/>
    </row>
    <row r="12694" spans="2:19" ht="15.75" customHeight="1" x14ac:dyDescent="0.25">
      <c r="B12694" s="106"/>
      <c r="C12694" s="106"/>
      <c r="D12694" s="139"/>
      <c r="E12694" s="140"/>
      <c r="F12694" s="140"/>
      <c r="G12694" s="140"/>
      <c r="M12694" s="140"/>
      <c r="N12694" s="167"/>
      <c r="O12694" s="167"/>
      <c r="P12694" s="142"/>
      <c r="Q12694" s="142"/>
      <c r="R12694" s="142"/>
      <c r="S12694" s="139"/>
    </row>
    <row r="12695" spans="2:19" ht="15.75" customHeight="1" x14ac:dyDescent="0.25">
      <c r="B12695" s="106"/>
      <c r="C12695" s="106"/>
      <c r="D12695" s="139"/>
      <c r="E12695" s="140"/>
      <c r="F12695" s="140"/>
      <c r="G12695" s="140"/>
      <c r="M12695" s="140"/>
      <c r="N12695" s="167"/>
      <c r="O12695" s="167"/>
      <c r="P12695" s="142"/>
      <c r="Q12695" s="142"/>
      <c r="R12695" s="142"/>
      <c r="S12695" s="139"/>
    </row>
    <row r="12696" spans="2:19" ht="15.75" customHeight="1" x14ac:dyDescent="0.25">
      <c r="B12696" s="106"/>
      <c r="C12696" s="106"/>
      <c r="D12696" s="139"/>
      <c r="E12696" s="140"/>
      <c r="F12696" s="140"/>
      <c r="G12696" s="140"/>
      <c r="M12696" s="140"/>
      <c r="N12696" s="167"/>
      <c r="O12696" s="167"/>
      <c r="P12696" s="142"/>
      <c r="Q12696" s="142"/>
      <c r="R12696" s="142"/>
      <c r="S12696" s="139"/>
    </row>
    <row r="12697" spans="2:19" ht="15.75" customHeight="1" x14ac:dyDescent="0.25">
      <c r="B12697" s="106"/>
      <c r="C12697" s="106"/>
      <c r="D12697" s="139"/>
      <c r="E12697" s="140"/>
      <c r="F12697" s="140"/>
      <c r="G12697" s="140"/>
      <c r="M12697" s="140"/>
      <c r="N12697" s="167"/>
      <c r="O12697" s="167"/>
      <c r="P12697" s="142"/>
      <c r="Q12697" s="142"/>
      <c r="R12697" s="142"/>
      <c r="S12697" s="139"/>
    </row>
    <row r="12698" spans="2:19" ht="15.75" customHeight="1" x14ac:dyDescent="0.25">
      <c r="B12698" s="106"/>
      <c r="C12698" s="106"/>
      <c r="D12698" s="139"/>
      <c r="E12698" s="140"/>
      <c r="F12698" s="140"/>
      <c r="G12698" s="140"/>
      <c r="M12698" s="140"/>
      <c r="N12698" s="167"/>
      <c r="O12698" s="167"/>
      <c r="P12698" s="142"/>
      <c r="Q12698" s="142"/>
      <c r="R12698" s="142"/>
      <c r="S12698" s="139"/>
    </row>
    <row r="12699" spans="2:19" ht="15.75" customHeight="1" x14ac:dyDescent="0.25">
      <c r="B12699" s="106"/>
      <c r="C12699" s="106"/>
      <c r="D12699" s="139"/>
      <c r="E12699" s="140"/>
      <c r="F12699" s="140"/>
      <c r="G12699" s="140"/>
      <c r="M12699" s="140"/>
      <c r="N12699" s="167"/>
      <c r="O12699" s="167"/>
      <c r="P12699" s="142"/>
      <c r="Q12699" s="142"/>
      <c r="R12699" s="142"/>
      <c r="S12699" s="139"/>
    </row>
    <row r="12700" spans="2:19" ht="15.75" customHeight="1" x14ac:dyDescent="0.25">
      <c r="B12700" s="106"/>
      <c r="C12700" s="106"/>
      <c r="D12700" s="139"/>
      <c r="E12700" s="140"/>
      <c r="F12700" s="140"/>
      <c r="G12700" s="140"/>
      <c r="M12700" s="140"/>
      <c r="N12700" s="167"/>
      <c r="O12700" s="167"/>
      <c r="P12700" s="142"/>
      <c r="Q12700" s="142"/>
      <c r="R12700" s="142"/>
      <c r="S12700" s="139"/>
    </row>
    <row r="12701" spans="2:19" ht="15.75" customHeight="1" x14ac:dyDescent="0.25">
      <c r="B12701" s="106"/>
      <c r="C12701" s="106"/>
      <c r="D12701" s="139"/>
      <c r="E12701" s="140"/>
      <c r="F12701" s="140"/>
      <c r="G12701" s="140"/>
      <c r="M12701" s="140"/>
      <c r="N12701" s="167"/>
      <c r="O12701" s="167"/>
      <c r="P12701" s="142"/>
      <c r="Q12701" s="142"/>
      <c r="R12701" s="142"/>
      <c r="S12701" s="139"/>
    </row>
    <row r="12702" spans="2:19" ht="15.75" customHeight="1" x14ac:dyDescent="0.25">
      <c r="B12702" s="106"/>
      <c r="C12702" s="106"/>
      <c r="D12702" s="139"/>
      <c r="E12702" s="140"/>
      <c r="F12702" s="140"/>
      <c r="G12702" s="140"/>
      <c r="M12702" s="140"/>
      <c r="N12702" s="167"/>
      <c r="O12702" s="167"/>
      <c r="P12702" s="142"/>
      <c r="Q12702" s="142"/>
      <c r="R12702" s="142"/>
      <c r="S12702" s="139"/>
    </row>
    <row r="12703" spans="2:19" ht="15.75" customHeight="1" x14ac:dyDescent="0.25">
      <c r="B12703" s="106"/>
      <c r="C12703" s="106"/>
      <c r="D12703" s="139"/>
      <c r="E12703" s="140"/>
      <c r="F12703" s="140"/>
      <c r="G12703" s="140"/>
      <c r="M12703" s="140"/>
      <c r="N12703" s="167"/>
      <c r="O12703" s="167"/>
      <c r="P12703" s="142"/>
      <c r="Q12703" s="142"/>
      <c r="R12703" s="142"/>
      <c r="S12703" s="139"/>
    </row>
    <row r="12704" spans="2:19" ht="15.75" customHeight="1" x14ac:dyDescent="0.25">
      <c r="B12704" s="106"/>
      <c r="C12704" s="106"/>
      <c r="D12704" s="139"/>
      <c r="E12704" s="140"/>
      <c r="F12704" s="140"/>
      <c r="G12704" s="140"/>
      <c r="M12704" s="140"/>
      <c r="N12704" s="167"/>
      <c r="O12704" s="167"/>
      <c r="P12704" s="142"/>
      <c r="Q12704" s="142"/>
      <c r="R12704" s="142"/>
      <c r="S12704" s="139"/>
    </row>
    <row r="12705" spans="2:19" ht="15.75" customHeight="1" x14ac:dyDescent="0.25">
      <c r="B12705" s="106"/>
      <c r="C12705" s="106"/>
      <c r="D12705" s="139"/>
      <c r="E12705" s="140"/>
      <c r="F12705" s="140"/>
      <c r="G12705" s="140"/>
      <c r="M12705" s="140"/>
      <c r="N12705" s="167"/>
      <c r="O12705" s="167"/>
      <c r="P12705" s="142"/>
      <c r="Q12705" s="142"/>
      <c r="R12705" s="142"/>
      <c r="S12705" s="139"/>
    </row>
    <row r="12706" spans="2:19" ht="15.75" customHeight="1" x14ac:dyDescent="0.25">
      <c r="B12706" s="106"/>
      <c r="C12706" s="106"/>
      <c r="D12706" s="139"/>
      <c r="E12706" s="140"/>
      <c r="F12706" s="140"/>
      <c r="G12706" s="140"/>
      <c r="M12706" s="140"/>
      <c r="N12706" s="167"/>
      <c r="O12706" s="167"/>
      <c r="P12706" s="142"/>
      <c r="Q12706" s="142"/>
      <c r="R12706" s="142"/>
      <c r="S12706" s="139"/>
    </row>
    <row r="12707" spans="2:19" ht="15.75" customHeight="1" x14ac:dyDescent="0.25">
      <c r="B12707" s="106"/>
      <c r="C12707" s="106"/>
      <c r="D12707" s="139"/>
      <c r="E12707" s="140"/>
      <c r="F12707" s="140"/>
      <c r="G12707" s="140"/>
      <c r="M12707" s="140"/>
      <c r="N12707" s="167"/>
      <c r="O12707" s="167"/>
      <c r="P12707" s="142"/>
      <c r="Q12707" s="142"/>
      <c r="R12707" s="142"/>
      <c r="S12707" s="139"/>
    </row>
    <row r="12708" spans="2:19" ht="15.75" customHeight="1" x14ac:dyDescent="0.25">
      <c r="B12708" s="106"/>
      <c r="C12708" s="106"/>
      <c r="D12708" s="139"/>
      <c r="E12708" s="140"/>
      <c r="F12708" s="140"/>
      <c r="G12708" s="140"/>
      <c r="M12708" s="140"/>
      <c r="N12708" s="167"/>
      <c r="O12708" s="167"/>
      <c r="P12708" s="142"/>
      <c r="Q12708" s="142"/>
      <c r="R12708" s="142"/>
      <c r="S12708" s="139"/>
    </row>
    <row r="12709" spans="2:19" ht="15.75" customHeight="1" x14ac:dyDescent="0.25">
      <c r="B12709" s="106"/>
      <c r="C12709" s="106"/>
      <c r="D12709" s="139"/>
      <c r="E12709" s="140"/>
      <c r="F12709" s="140"/>
      <c r="G12709" s="140"/>
      <c r="M12709" s="140"/>
      <c r="N12709" s="167"/>
      <c r="O12709" s="167"/>
      <c r="P12709" s="142"/>
      <c r="Q12709" s="142"/>
      <c r="R12709" s="142"/>
      <c r="S12709" s="139"/>
    </row>
    <row r="12710" spans="2:19" ht="15.75" customHeight="1" x14ac:dyDescent="0.25">
      <c r="B12710" s="106"/>
      <c r="C12710" s="106"/>
      <c r="D12710" s="139"/>
      <c r="E12710" s="140"/>
      <c r="F12710" s="140"/>
      <c r="G12710" s="140"/>
      <c r="M12710" s="140"/>
      <c r="N12710" s="167"/>
      <c r="O12710" s="167"/>
      <c r="P12710" s="142"/>
      <c r="Q12710" s="142"/>
      <c r="R12710" s="142"/>
      <c r="S12710" s="139"/>
    </row>
    <row r="12711" spans="2:19" ht="15.75" customHeight="1" x14ac:dyDescent="0.25">
      <c r="B12711" s="106"/>
      <c r="C12711" s="106"/>
      <c r="D12711" s="139"/>
      <c r="E12711" s="140"/>
      <c r="F12711" s="140"/>
      <c r="G12711" s="140"/>
      <c r="M12711" s="140"/>
      <c r="N12711" s="167"/>
      <c r="O12711" s="167"/>
      <c r="P12711" s="142"/>
      <c r="Q12711" s="142"/>
      <c r="R12711" s="142"/>
      <c r="S12711" s="139"/>
    </row>
    <row r="12712" spans="2:19" ht="15.75" customHeight="1" x14ac:dyDescent="0.25">
      <c r="B12712" s="106"/>
      <c r="C12712" s="106"/>
      <c r="D12712" s="139"/>
      <c r="E12712" s="140"/>
      <c r="F12712" s="140"/>
      <c r="G12712" s="140"/>
      <c r="M12712" s="140"/>
      <c r="N12712" s="167"/>
      <c r="O12712" s="167"/>
      <c r="P12712" s="142"/>
      <c r="Q12712" s="142"/>
      <c r="R12712" s="142"/>
      <c r="S12712" s="139"/>
    </row>
    <row r="12713" spans="2:19" ht="15.75" customHeight="1" x14ac:dyDescent="0.25">
      <c r="B12713" s="106"/>
      <c r="C12713" s="106"/>
      <c r="D12713" s="139"/>
      <c r="E12713" s="140"/>
      <c r="F12713" s="140"/>
      <c r="G12713" s="140"/>
      <c r="M12713" s="140"/>
      <c r="N12713" s="167"/>
      <c r="O12713" s="167"/>
      <c r="P12713" s="142"/>
      <c r="Q12713" s="142"/>
      <c r="R12713" s="142"/>
      <c r="S12713" s="139"/>
    </row>
    <row r="12714" spans="2:19" ht="15.75" customHeight="1" x14ac:dyDescent="0.25">
      <c r="B12714" s="106"/>
      <c r="C12714" s="106"/>
      <c r="D12714" s="139"/>
      <c r="E12714" s="140"/>
      <c r="F12714" s="140"/>
      <c r="G12714" s="140"/>
      <c r="M12714" s="140"/>
      <c r="N12714" s="167"/>
      <c r="O12714" s="167"/>
      <c r="P12714" s="142"/>
      <c r="Q12714" s="142"/>
      <c r="R12714" s="142"/>
      <c r="S12714" s="139"/>
    </row>
    <row r="12715" spans="2:19" ht="15.75" customHeight="1" x14ac:dyDescent="0.25">
      <c r="B12715" s="106"/>
      <c r="C12715" s="106"/>
      <c r="D12715" s="139"/>
      <c r="E12715" s="140"/>
      <c r="F12715" s="140"/>
      <c r="G12715" s="140"/>
      <c r="M12715" s="140"/>
      <c r="N12715" s="167"/>
      <c r="O12715" s="167"/>
      <c r="P12715" s="142"/>
      <c r="Q12715" s="142"/>
      <c r="R12715" s="142"/>
      <c r="S12715" s="139"/>
    </row>
    <row r="12716" spans="2:19" ht="15.75" customHeight="1" x14ac:dyDescent="0.25">
      <c r="B12716" s="106"/>
      <c r="C12716" s="106"/>
      <c r="D12716" s="139"/>
      <c r="E12716" s="140"/>
      <c r="F12716" s="140"/>
      <c r="G12716" s="140"/>
      <c r="M12716" s="140"/>
      <c r="N12716" s="167"/>
      <c r="O12716" s="167"/>
      <c r="P12716" s="142"/>
      <c r="Q12716" s="142"/>
      <c r="R12716" s="142"/>
      <c r="S12716" s="139"/>
    </row>
    <row r="12717" spans="2:19" ht="15.75" customHeight="1" x14ac:dyDescent="0.25">
      <c r="B12717" s="106"/>
      <c r="C12717" s="106"/>
      <c r="D12717" s="139"/>
      <c r="E12717" s="140"/>
      <c r="F12717" s="140"/>
      <c r="G12717" s="140"/>
      <c r="M12717" s="140"/>
      <c r="N12717" s="167"/>
      <c r="O12717" s="167"/>
      <c r="P12717" s="142"/>
      <c r="Q12717" s="142"/>
      <c r="R12717" s="142"/>
      <c r="S12717" s="139"/>
    </row>
    <row r="12718" spans="2:19" ht="15.75" customHeight="1" x14ac:dyDescent="0.25">
      <c r="B12718" s="106"/>
      <c r="C12718" s="106"/>
      <c r="D12718" s="139"/>
      <c r="E12718" s="140"/>
      <c r="F12718" s="140"/>
      <c r="G12718" s="140"/>
      <c r="M12718" s="140"/>
      <c r="N12718" s="167"/>
      <c r="O12718" s="167"/>
      <c r="P12718" s="142"/>
      <c r="Q12718" s="142"/>
      <c r="R12718" s="142"/>
      <c r="S12718" s="139"/>
    </row>
    <row r="12719" spans="2:19" ht="15.75" customHeight="1" x14ac:dyDescent="0.25">
      <c r="B12719" s="106"/>
      <c r="C12719" s="106"/>
      <c r="D12719" s="139"/>
      <c r="E12719" s="140"/>
      <c r="F12719" s="140"/>
      <c r="G12719" s="140"/>
      <c r="M12719" s="140"/>
      <c r="N12719" s="167"/>
      <c r="O12719" s="167"/>
      <c r="P12719" s="142"/>
      <c r="Q12719" s="142"/>
      <c r="R12719" s="142"/>
      <c r="S12719" s="139"/>
    </row>
    <row r="12720" spans="2:19" ht="15.75" customHeight="1" x14ac:dyDescent="0.25">
      <c r="B12720" s="106"/>
      <c r="C12720" s="106"/>
      <c r="D12720" s="139"/>
      <c r="E12720" s="140"/>
      <c r="F12720" s="140"/>
      <c r="G12720" s="140"/>
      <c r="M12720" s="140"/>
      <c r="N12720" s="167"/>
      <c r="O12720" s="167"/>
      <c r="P12720" s="142"/>
      <c r="Q12720" s="142"/>
      <c r="R12720" s="142"/>
      <c r="S12720" s="139"/>
    </row>
    <row r="12721" spans="2:19" ht="15.75" customHeight="1" x14ac:dyDescent="0.25">
      <c r="B12721" s="106"/>
      <c r="C12721" s="106"/>
      <c r="D12721" s="139"/>
      <c r="E12721" s="140"/>
      <c r="F12721" s="140"/>
      <c r="G12721" s="140"/>
      <c r="M12721" s="140"/>
      <c r="N12721" s="167"/>
      <c r="O12721" s="167"/>
      <c r="P12721" s="142"/>
      <c r="Q12721" s="142"/>
      <c r="R12721" s="142"/>
      <c r="S12721" s="139"/>
    </row>
    <row r="12722" spans="2:19" ht="15.75" customHeight="1" x14ac:dyDescent="0.25">
      <c r="B12722" s="106"/>
      <c r="C12722" s="106"/>
      <c r="D12722" s="139"/>
      <c r="E12722" s="140"/>
      <c r="F12722" s="140"/>
      <c r="G12722" s="140"/>
      <c r="M12722" s="140"/>
      <c r="N12722" s="167"/>
      <c r="O12722" s="167"/>
      <c r="P12722" s="142"/>
      <c r="Q12722" s="142"/>
      <c r="R12722" s="142"/>
      <c r="S12722" s="139"/>
    </row>
    <row r="12723" spans="2:19" ht="15.75" customHeight="1" x14ac:dyDescent="0.25">
      <c r="B12723" s="106"/>
      <c r="C12723" s="106"/>
      <c r="D12723" s="139"/>
      <c r="E12723" s="140"/>
      <c r="F12723" s="140"/>
      <c r="G12723" s="140"/>
      <c r="M12723" s="140"/>
      <c r="N12723" s="167"/>
      <c r="O12723" s="167"/>
      <c r="P12723" s="142"/>
      <c r="Q12723" s="142"/>
      <c r="R12723" s="142"/>
      <c r="S12723" s="139"/>
    </row>
    <row r="12724" spans="2:19" ht="15.75" customHeight="1" x14ac:dyDescent="0.25">
      <c r="B12724" s="106"/>
      <c r="C12724" s="106"/>
      <c r="D12724" s="139"/>
      <c r="E12724" s="140"/>
      <c r="F12724" s="140"/>
      <c r="G12724" s="140"/>
      <c r="M12724" s="140"/>
      <c r="N12724" s="167"/>
      <c r="O12724" s="167"/>
      <c r="P12724" s="142"/>
      <c r="Q12724" s="142"/>
      <c r="R12724" s="142"/>
      <c r="S12724" s="139"/>
    </row>
    <row r="12725" spans="2:19" ht="15.75" customHeight="1" x14ac:dyDescent="0.25">
      <c r="B12725" s="106"/>
      <c r="C12725" s="106"/>
      <c r="D12725" s="139"/>
      <c r="E12725" s="140"/>
      <c r="F12725" s="140"/>
      <c r="G12725" s="140"/>
      <c r="M12725" s="140"/>
      <c r="N12725" s="167"/>
      <c r="O12725" s="167"/>
      <c r="P12725" s="142"/>
      <c r="Q12725" s="142"/>
      <c r="R12725" s="142"/>
      <c r="S12725" s="139"/>
    </row>
    <row r="12726" spans="2:19" ht="15.75" customHeight="1" x14ac:dyDescent="0.25">
      <c r="B12726" s="106"/>
      <c r="C12726" s="106"/>
      <c r="D12726" s="139"/>
      <c r="E12726" s="140"/>
      <c r="F12726" s="140"/>
      <c r="G12726" s="140"/>
      <c r="M12726" s="140"/>
      <c r="N12726" s="167"/>
      <c r="O12726" s="167"/>
      <c r="P12726" s="142"/>
      <c r="Q12726" s="142"/>
      <c r="R12726" s="142"/>
      <c r="S12726" s="139"/>
    </row>
    <row r="12727" spans="2:19" ht="15.75" customHeight="1" x14ac:dyDescent="0.25">
      <c r="B12727" s="106"/>
      <c r="C12727" s="106"/>
      <c r="D12727" s="139"/>
      <c r="E12727" s="140"/>
      <c r="F12727" s="140"/>
      <c r="G12727" s="140"/>
      <c r="M12727" s="140"/>
      <c r="N12727" s="167"/>
      <c r="O12727" s="167"/>
      <c r="P12727" s="142"/>
      <c r="Q12727" s="142"/>
      <c r="R12727" s="142"/>
      <c r="S12727" s="139"/>
    </row>
    <row r="12728" spans="2:19" ht="15.75" customHeight="1" x14ac:dyDescent="0.25">
      <c r="B12728" s="106"/>
      <c r="C12728" s="106"/>
      <c r="D12728" s="139"/>
      <c r="E12728" s="140"/>
      <c r="F12728" s="140"/>
      <c r="G12728" s="140"/>
      <c r="M12728" s="140"/>
      <c r="N12728" s="167"/>
      <c r="O12728" s="167"/>
      <c r="P12728" s="142"/>
      <c r="Q12728" s="142"/>
      <c r="R12728" s="142"/>
      <c r="S12728" s="139"/>
    </row>
    <row r="12729" spans="2:19" ht="15.75" customHeight="1" x14ac:dyDescent="0.25">
      <c r="B12729" s="106"/>
      <c r="C12729" s="106"/>
      <c r="D12729" s="139"/>
      <c r="E12729" s="140"/>
      <c r="F12729" s="140"/>
      <c r="G12729" s="140"/>
      <c r="M12729" s="140"/>
      <c r="N12729" s="167"/>
      <c r="O12729" s="167"/>
      <c r="P12729" s="142"/>
      <c r="Q12729" s="142"/>
      <c r="R12729" s="142"/>
      <c r="S12729" s="139"/>
    </row>
    <row r="12730" spans="2:19" ht="15.75" customHeight="1" x14ac:dyDescent="0.25">
      <c r="B12730" s="106"/>
      <c r="C12730" s="106"/>
      <c r="D12730" s="139"/>
      <c r="E12730" s="140"/>
      <c r="F12730" s="140"/>
      <c r="G12730" s="140"/>
      <c r="M12730" s="140"/>
      <c r="N12730" s="167"/>
      <c r="O12730" s="167"/>
      <c r="P12730" s="142"/>
      <c r="Q12730" s="142"/>
      <c r="R12730" s="142"/>
      <c r="S12730" s="139"/>
    </row>
    <row r="12731" spans="2:19" ht="15.75" customHeight="1" x14ac:dyDescent="0.25">
      <c r="B12731" s="106"/>
      <c r="C12731" s="106"/>
      <c r="D12731" s="139"/>
      <c r="E12731" s="140"/>
      <c r="F12731" s="140"/>
      <c r="G12731" s="140"/>
      <c r="M12731" s="140"/>
      <c r="N12731" s="167"/>
      <c r="O12731" s="167"/>
      <c r="P12731" s="142"/>
      <c r="Q12731" s="142"/>
      <c r="R12731" s="142"/>
      <c r="S12731" s="139"/>
    </row>
    <row r="12732" spans="2:19" ht="15.75" customHeight="1" x14ac:dyDescent="0.25">
      <c r="B12732" s="106"/>
      <c r="C12732" s="106"/>
      <c r="D12732" s="139"/>
      <c r="E12732" s="140"/>
      <c r="F12732" s="140"/>
      <c r="G12732" s="140"/>
      <c r="M12732" s="140"/>
      <c r="N12732" s="167"/>
      <c r="O12732" s="167"/>
      <c r="P12732" s="142"/>
      <c r="Q12732" s="142"/>
      <c r="R12732" s="142"/>
      <c r="S12732" s="139"/>
    </row>
    <row r="12733" spans="2:19" ht="15.75" customHeight="1" x14ac:dyDescent="0.25">
      <c r="B12733" s="106"/>
      <c r="C12733" s="106"/>
      <c r="D12733" s="139"/>
      <c r="E12733" s="140"/>
      <c r="F12733" s="140"/>
      <c r="G12733" s="140"/>
      <c r="M12733" s="140"/>
      <c r="N12733" s="167"/>
      <c r="O12733" s="167"/>
      <c r="P12733" s="142"/>
      <c r="Q12733" s="142"/>
      <c r="R12733" s="142"/>
      <c r="S12733" s="139"/>
    </row>
    <row r="12734" spans="2:19" ht="15.75" customHeight="1" x14ac:dyDescent="0.25">
      <c r="B12734" s="106"/>
      <c r="C12734" s="106"/>
      <c r="D12734" s="139"/>
      <c r="E12734" s="140"/>
      <c r="F12734" s="140"/>
      <c r="G12734" s="140"/>
      <c r="M12734" s="140"/>
      <c r="N12734" s="167"/>
      <c r="O12734" s="167"/>
      <c r="P12734" s="142"/>
      <c r="Q12734" s="142"/>
      <c r="R12734" s="142"/>
      <c r="S12734" s="139"/>
    </row>
    <row r="12735" spans="2:19" ht="15.75" customHeight="1" x14ac:dyDescent="0.25">
      <c r="B12735" s="106"/>
      <c r="C12735" s="106"/>
      <c r="D12735" s="139"/>
      <c r="E12735" s="140"/>
      <c r="F12735" s="140"/>
      <c r="G12735" s="140"/>
      <c r="M12735" s="140"/>
      <c r="N12735" s="167"/>
      <c r="O12735" s="167"/>
      <c r="P12735" s="142"/>
      <c r="Q12735" s="142"/>
      <c r="R12735" s="142"/>
      <c r="S12735" s="139"/>
    </row>
    <row r="12736" spans="2:19" ht="15.75" customHeight="1" x14ac:dyDescent="0.25">
      <c r="B12736" s="106"/>
      <c r="C12736" s="106"/>
      <c r="D12736" s="139"/>
      <c r="E12736" s="140"/>
      <c r="F12736" s="140"/>
      <c r="G12736" s="140"/>
      <c r="M12736" s="140"/>
      <c r="N12736" s="167"/>
      <c r="O12736" s="167"/>
      <c r="P12736" s="142"/>
      <c r="Q12736" s="142"/>
      <c r="R12736" s="142"/>
      <c r="S12736" s="139"/>
    </row>
    <row r="12737" spans="2:19" ht="15.75" customHeight="1" x14ac:dyDescent="0.25">
      <c r="B12737" s="106"/>
      <c r="C12737" s="106"/>
      <c r="D12737" s="139"/>
      <c r="E12737" s="140"/>
      <c r="F12737" s="140"/>
      <c r="G12737" s="140"/>
      <c r="M12737" s="140"/>
      <c r="N12737" s="167"/>
      <c r="O12737" s="167"/>
      <c r="P12737" s="142"/>
      <c r="Q12737" s="142"/>
      <c r="R12737" s="142"/>
      <c r="S12737" s="139"/>
    </row>
    <row r="12738" spans="2:19" ht="15.75" customHeight="1" x14ac:dyDescent="0.25">
      <c r="B12738" s="106"/>
      <c r="C12738" s="106"/>
      <c r="D12738" s="139"/>
      <c r="E12738" s="140"/>
      <c r="F12738" s="140"/>
      <c r="G12738" s="140"/>
      <c r="M12738" s="140"/>
      <c r="N12738" s="167"/>
      <c r="O12738" s="167"/>
      <c r="P12738" s="142"/>
      <c r="Q12738" s="142"/>
      <c r="R12738" s="142"/>
      <c r="S12738" s="139"/>
    </row>
    <row r="12739" spans="2:19" ht="15.75" customHeight="1" x14ac:dyDescent="0.25">
      <c r="B12739" s="106"/>
      <c r="C12739" s="106"/>
      <c r="D12739" s="139"/>
      <c r="E12739" s="140"/>
      <c r="F12739" s="140"/>
      <c r="G12739" s="140"/>
      <c r="M12739" s="140"/>
      <c r="N12739" s="167"/>
      <c r="O12739" s="167"/>
      <c r="P12739" s="142"/>
      <c r="Q12739" s="142"/>
      <c r="R12739" s="142"/>
      <c r="S12739" s="139"/>
    </row>
    <row r="12740" spans="2:19" ht="15.75" customHeight="1" x14ac:dyDescent="0.25">
      <c r="B12740" s="106"/>
      <c r="C12740" s="106"/>
      <c r="D12740" s="139"/>
      <c r="E12740" s="140"/>
      <c r="F12740" s="140"/>
      <c r="G12740" s="140"/>
      <c r="M12740" s="140"/>
      <c r="N12740" s="167"/>
      <c r="O12740" s="167"/>
      <c r="P12740" s="142"/>
      <c r="Q12740" s="142"/>
      <c r="R12740" s="142"/>
      <c r="S12740" s="139"/>
    </row>
    <row r="12741" spans="2:19" ht="15.75" customHeight="1" x14ac:dyDescent="0.25">
      <c r="B12741" s="106"/>
      <c r="C12741" s="106"/>
      <c r="D12741" s="139"/>
      <c r="E12741" s="140"/>
      <c r="F12741" s="140"/>
      <c r="G12741" s="140"/>
      <c r="M12741" s="140"/>
      <c r="N12741" s="167"/>
      <c r="O12741" s="167"/>
      <c r="P12741" s="142"/>
      <c r="Q12741" s="142"/>
      <c r="R12741" s="142"/>
      <c r="S12741" s="139"/>
    </row>
    <row r="12742" spans="2:19" ht="15.75" customHeight="1" x14ac:dyDescent="0.25">
      <c r="B12742" s="106"/>
      <c r="C12742" s="106"/>
      <c r="D12742" s="139"/>
      <c r="E12742" s="140"/>
      <c r="F12742" s="140"/>
      <c r="G12742" s="140"/>
      <c r="M12742" s="140"/>
      <c r="N12742" s="167"/>
      <c r="O12742" s="167"/>
      <c r="P12742" s="142"/>
      <c r="Q12742" s="142"/>
      <c r="R12742" s="142"/>
      <c r="S12742" s="139"/>
    </row>
    <row r="12743" spans="2:19" ht="15.75" customHeight="1" x14ac:dyDescent="0.25">
      <c r="B12743" s="106"/>
      <c r="C12743" s="106"/>
      <c r="D12743" s="139"/>
      <c r="E12743" s="140"/>
      <c r="F12743" s="140"/>
      <c r="G12743" s="140"/>
      <c r="M12743" s="140"/>
      <c r="N12743" s="167"/>
      <c r="O12743" s="167"/>
      <c r="P12743" s="142"/>
      <c r="Q12743" s="142"/>
      <c r="R12743" s="142"/>
      <c r="S12743" s="139"/>
    </row>
    <row r="12744" spans="2:19" ht="15.75" customHeight="1" x14ac:dyDescent="0.25">
      <c r="B12744" s="106"/>
      <c r="C12744" s="106"/>
      <c r="D12744" s="139"/>
      <c r="E12744" s="140"/>
      <c r="F12744" s="140"/>
      <c r="G12744" s="140"/>
      <c r="M12744" s="140"/>
      <c r="N12744" s="167"/>
      <c r="O12744" s="167"/>
      <c r="P12744" s="142"/>
      <c r="Q12744" s="142"/>
      <c r="R12744" s="142"/>
      <c r="S12744" s="139"/>
    </row>
    <row r="12745" spans="2:19" ht="15.75" customHeight="1" x14ac:dyDescent="0.25">
      <c r="B12745" s="106"/>
      <c r="C12745" s="106"/>
      <c r="D12745" s="139"/>
      <c r="E12745" s="140"/>
      <c r="F12745" s="140"/>
      <c r="G12745" s="140"/>
      <c r="M12745" s="140"/>
      <c r="N12745" s="167"/>
      <c r="O12745" s="167"/>
      <c r="P12745" s="142"/>
      <c r="Q12745" s="142"/>
      <c r="R12745" s="142"/>
      <c r="S12745" s="139"/>
    </row>
    <row r="12746" spans="2:19" ht="15.75" customHeight="1" x14ac:dyDescent="0.25">
      <c r="B12746" s="106"/>
      <c r="C12746" s="106"/>
      <c r="D12746" s="139"/>
      <c r="E12746" s="140"/>
      <c r="F12746" s="140"/>
      <c r="G12746" s="140"/>
      <c r="M12746" s="140"/>
      <c r="N12746" s="167"/>
      <c r="O12746" s="167"/>
      <c r="P12746" s="142"/>
      <c r="Q12746" s="142"/>
      <c r="R12746" s="142"/>
      <c r="S12746" s="139"/>
    </row>
    <row r="12747" spans="2:19" ht="15.75" customHeight="1" x14ac:dyDescent="0.25">
      <c r="B12747" s="106"/>
      <c r="C12747" s="106"/>
      <c r="D12747" s="139"/>
      <c r="E12747" s="140"/>
      <c r="F12747" s="140"/>
      <c r="G12747" s="140"/>
      <c r="M12747" s="140"/>
      <c r="N12747" s="167"/>
      <c r="O12747" s="167"/>
      <c r="P12747" s="142"/>
      <c r="Q12747" s="142"/>
      <c r="R12747" s="142"/>
      <c r="S12747" s="139"/>
    </row>
    <row r="12748" spans="2:19" ht="15.75" customHeight="1" x14ac:dyDescent="0.25">
      <c r="B12748" s="106"/>
      <c r="C12748" s="106"/>
      <c r="D12748" s="139"/>
      <c r="E12748" s="140"/>
      <c r="F12748" s="140"/>
      <c r="G12748" s="140"/>
      <c r="M12748" s="140"/>
      <c r="N12748" s="167"/>
      <c r="O12748" s="167"/>
      <c r="P12748" s="142"/>
      <c r="Q12748" s="142"/>
      <c r="R12748" s="142"/>
      <c r="S12748" s="139"/>
    </row>
    <row r="12749" spans="2:19" ht="15.75" customHeight="1" x14ac:dyDescent="0.25">
      <c r="B12749" s="106"/>
      <c r="C12749" s="106"/>
      <c r="D12749" s="139"/>
      <c r="E12749" s="140"/>
      <c r="F12749" s="140"/>
      <c r="G12749" s="140"/>
      <c r="M12749" s="140"/>
      <c r="N12749" s="167"/>
      <c r="O12749" s="167"/>
      <c r="P12749" s="142"/>
      <c r="Q12749" s="142"/>
      <c r="R12749" s="142"/>
      <c r="S12749" s="139"/>
    </row>
    <row r="12750" spans="2:19" ht="15.75" customHeight="1" x14ac:dyDescent="0.25">
      <c r="B12750" s="106"/>
      <c r="C12750" s="106"/>
      <c r="D12750" s="139"/>
      <c r="E12750" s="140"/>
      <c r="F12750" s="140"/>
      <c r="G12750" s="140"/>
      <c r="M12750" s="140"/>
      <c r="N12750" s="167"/>
      <c r="O12750" s="167"/>
      <c r="P12750" s="142"/>
      <c r="Q12750" s="142"/>
      <c r="R12750" s="142"/>
      <c r="S12750" s="139"/>
    </row>
    <row r="12751" spans="2:19" ht="15.75" customHeight="1" x14ac:dyDescent="0.25">
      <c r="B12751" s="106"/>
      <c r="C12751" s="106"/>
      <c r="D12751" s="139"/>
      <c r="E12751" s="140"/>
      <c r="F12751" s="140"/>
      <c r="G12751" s="140"/>
      <c r="M12751" s="140"/>
      <c r="N12751" s="167"/>
      <c r="O12751" s="167"/>
      <c r="P12751" s="142"/>
      <c r="Q12751" s="142"/>
      <c r="R12751" s="142"/>
      <c r="S12751" s="139"/>
    </row>
    <row r="12752" spans="2:19" ht="15.75" customHeight="1" x14ac:dyDescent="0.25">
      <c r="B12752" s="106"/>
      <c r="C12752" s="106"/>
      <c r="D12752" s="139"/>
      <c r="E12752" s="140"/>
      <c r="F12752" s="140"/>
      <c r="G12752" s="140"/>
      <c r="M12752" s="140"/>
      <c r="N12752" s="167"/>
      <c r="O12752" s="167"/>
      <c r="P12752" s="142"/>
      <c r="Q12752" s="142"/>
      <c r="R12752" s="142"/>
      <c r="S12752" s="139"/>
    </row>
    <row r="12753" spans="2:19" ht="15.75" customHeight="1" x14ac:dyDescent="0.25">
      <c r="B12753" s="106"/>
      <c r="C12753" s="106"/>
      <c r="D12753" s="139"/>
      <c r="E12753" s="140"/>
      <c r="F12753" s="140"/>
      <c r="G12753" s="140"/>
      <c r="M12753" s="140"/>
      <c r="N12753" s="167"/>
      <c r="O12753" s="167"/>
      <c r="P12753" s="142"/>
      <c r="Q12753" s="142"/>
      <c r="R12753" s="142"/>
      <c r="S12753" s="139"/>
    </row>
    <row r="12754" spans="2:19" ht="15.75" customHeight="1" x14ac:dyDescent="0.25">
      <c r="B12754" s="106"/>
      <c r="C12754" s="106"/>
      <c r="D12754" s="139"/>
      <c r="E12754" s="140"/>
      <c r="F12754" s="140"/>
      <c r="G12754" s="140"/>
      <c r="M12754" s="140"/>
      <c r="N12754" s="167"/>
      <c r="O12754" s="167"/>
      <c r="P12754" s="142"/>
      <c r="Q12754" s="142"/>
      <c r="R12754" s="142"/>
      <c r="S12754" s="139"/>
    </row>
    <row r="12755" spans="2:19" ht="15.75" customHeight="1" x14ac:dyDescent="0.25">
      <c r="B12755" s="106"/>
      <c r="C12755" s="106"/>
      <c r="D12755" s="139"/>
      <c r="E12755" s="140"/>
      <c r="F12755" s="140"/>
      <c r="G12755" s="140"/>
      <c r="M12755" s="140"/>
      <c r="N12755" s="167"/>
      <c r="O12755" s="167"/>
      <c r="P12755" s="142"/>
      <c r="Q12755" s="142"/>
      <c r="R12755" s="142"/>
      <c r="S12755" s="139"/>
    </row>
    <row r="12756" spans="2:19" ht="15.75" customHeight="1" x14ac:dyDescent="0.25">
      <c r="B12756" s="106"/>
      <c r="C12756" s="106"/>
      <c r="D12756" s="139"/>
      <c r="E12756" s="140"/>
      <c r="F12756" s="140"/>
      <c r="G12756" s="140"/>
      <c r="M12756" s="140"/>
      <c r="N12756" s="167"/>
      <c r="O12756" s="167"/>
      <c r="P12756" s="142"/>
      <c r="Q12756" s="142"/>
      <c r="R12756" s="142"/>
      <c r="S12756" s="139"/>
    </row>
    <row r="12757" spans="2:19" ht="15.75" customHeight="1" x14ac:dyDescent="0.25">
      <c r="B12757" s="106"/>
      <c r="C12757" s="106"/>
      <c r="D12757" s="139"/>
      <c r="E12757" s="140"/>
      <c r="F12757" s="140"/>
      <c r="G12757" s="140"/>
      <c r="M12757" s="140"/>
      <c r="N12757" s="167"/>
      <c r="O12757" s="167"/>
      <c r="P12757" s="142"/>
      <c r="Q12757" s="142"/>
      <c r="R12757" s="142"/>
      <c r="S12757" s="139"/>
    </row>
    <row r="12758" spans="2:19" ht="15.75" customHeight="1" x14ac:dyDescent="0.25">
      <c r="B12758" s="106"/>
      <c r="C12758" s="106"/>
      <c r="D12758" s="139"/>
      <c r="E12758" s="140"/>
      <c r="F12758" s="140"/>
      <c r="G12758" s="140"/>
      <c r="M12758" s="140"/>
      <c r="N12758" s="167"/>
      <c r="O12758" s="167"/>
      <c r="P12758" s="142"/>
      <c r="Q12758" s="142"/>
      <c r="R12758" s="142"/>
      <c r="S12758" s="139"/>
    </row>
    <row r="12759" spans="2:19" ht="15.75" customHeight="1" x14ac:dyDescent="0.25">
      <c r="B12759" s="106"/>
      <c r="C12759" s="106"/>
      <c r="D12759" s="139"/>
      <c r="E12759" s="140"/>
      <c r="F12759" s="140"/>
      <c r="G12759" s="140"/>
      <c r="M12759" s="140"/>
      <c r="N12759" s="167"/>
      <c r="O12759" s="167"/>
      <c r="P12759" s="142"/>
      <c r="Q12759" s="142"/>
      <c r="R12759" s="142"/>
      <c r="S12759" s="139"/>
    </row>
    <row r="12760" spans="2:19" ht="15.75" customHeight="1" x14ac:dyDescent="0.25">
      <c r="B12760" s="106"/>
      <c r="C12760" s="106"/>
      <c r="D12760" s="139"/>
      <c r="E12760" s="140"/>
      <c r="F12760" s="140"/>
      <c r="G12760" s="140"/>
      <c r="M12760" s="140"/>
      <c r="N12760" s="167"/>
      <c r="O12760" s="167"/>
      <c r="P12760" s="142"/>
      <c r="Q12760" s="142"/>
      <c r="R12760" s="142"/>
      <c r="S12760" s="139"/>
    </row>
    <row r="12761" spans="2:19" ht="15.75" customHeight="1" x14ac:dyDescent="0.25">
      <c r="B12761" s="106"/>
      <c r="C12761" s="106"/>
      <c r="D12761" s="139"/>
      <c r="E12761" s="140"/>
      <c r="F12761" s="140"/>
      <c r="G12761" s="140"/>
      <c r="M12761" s="140"/>
      <c r="N12761" s="167"/>
      <c r="O12761" s="167"/>
      <c r="P12761" s="142"/>
      <c r="Q12761" s="142"/>
      <c r="R12761" s="142"/>
      <c r="S12761" s="139"/>
    </row>
    <row r="12762" spans="2:19" ht="15.75" customHeight="1" x14ac:dyDescent="0.25">
      <c r="B12762" s="106"/>
      <c r="C12762" s="106"/>
      <c r="D12762" s="139"/>
      <c r="E12762" s="140"/>
      <c r="F12762" s="140"/>
      <c r="G12762" s="140"/>
      <c r="M12762" s="140"/>
      <c r="N12762" s="167"/>
      <c r="O12762" s="167"/>
      <c r="P12762" s="142"/>
      <c r="Q12762" s="142"/>
      <c r="R12762" s="142"/>
      <c r="S12762" s="139"/>
    </row>
    <row r="12763" spans="2:19" ht="15.75" customHeight="1" x14ac:dyDescent="0.25">
      <c r="B12763" s="106"/>
      <c r="C12763" s="106"/>
      <c r="D12763" s="139"/>
      <c r="E12763" s="140"/>
      <c r="F12763" s="140"/>
      <c r="G12763" s="140"/>
      <c r="M12763" s="140"/>
      <c r="N12763" s="167"/>
      <c r="O12763" s="167"/>
      <c r="P12763" s="142"/>
      <c r="Q12763" s="142"/>
      <c r="R12763" s="142"/>
      <c r="S12763" s="139"/>
    </row>
    <row r="12764" spans="2:19" ht="15.75" customHeight="1" x14ac:dyDescent="0.25">
      <c r="B12764" s="106"/>
      <c r="C12764" s="106"/>
      <c r="D12764" s="139"/>
      <c r="E12764" s="140"/>
      <c r="F12764" s="140"/>
      <c r="G12764" s="140"/>
      <c r="M12764" s="140"/>
      <c r="N12764" s="167"/>
      <c r="O12764" s="167"/>
      <c r="P12764" s="142"/>
      <c r="Q12764" s="142"/>
      <c r="R12764" s="142"/>
      <c r="S12764" s="139"/>
    </row>
    <row r="12765" spans="2:19" ht="15.75" customHeight="1" x14ac:dyDescent="0.25">
      <c r="B12765" s="106"/>
      <c r="C12765" s="106"/>
      <c r="D12765" s="139"/>
      <c r="E12765" s="140"/>
      <c r="F12765" s="140"/>
      <c r="G12765" s="140"/>
      <c r="M12765" s="140"/>
      <c r="N12765" s="167"/>
      <c r="O12765" s="167"/>
      <c r="P12765" s="142"/>
      <c r="Q12765" s="142"/>
      <c r="R12765" s="142"/>
      <c r="S12765" s="139"/>
    </row>
    <row r="12766" spans="2:19" ht="15.75" customHeight="1" x14ac:dyDescent="0.25">
      <c r="B12766" s="106"/>
      <c r="C12766" s="106"/>
      <c r="D12766" s="139"/>
      <c r="E12766" s="140"/>
      <c r="F12766" s="140"/>
      <c r="G12766" s="140"/>
      <c r="M12766" s="140"/>
      <c r="N12766" s="167"/>
      <c r="O12766" s="167"/>
      <c r="P12766" s="142"/>
      <c r="Q12766" s="142"/>
      <c r="R12766" s="142"/>
      <c r="S12766" s="139"/>
    </row>
    <row r="12767" spans="2:19" ht="15.75" customHeight="1" x14ac:dyDescent="0.25">
      <c r="B12767" s="106"/>
      <c r="C12767" s="106"/>
      <c r="D12767" s="139"/>
      <c r="E12767" s="140"/>
      <c r="F12767" s="140"/>
      <c r="G12767" s="140"/>
      <c r="M12767" s="140"/>
      <c r="N12767" s="167"/>
      <c r="O12767" s="167"/>
      <c r="P12767" s="142"/>
      <c r="Q12767" s="142"/>
      <c r="R12767" s="142"/>
      <c r="S12767" s="139"/>
    </row>
    <row r="12768" spans="2:19" ht="15.75" customHeight="1" x14ac:dyDescent="0.25">
      <c r="B12768" s="106"/>
      <c r="C12768" s="106"/>
      <c r="D12768" s="139"/>
      <c r="E12768" s="140"/>
      <c r="F12768" s="140"/>
      <c r="G12768" s="140"/>
      <c r="M12768" s="140"/>
      <c r="N12768" s="167"/>
      <c r="O12768" s="167"/>
      <c r="P12768" s="142"/>
      <c r="Q12768" s="142"/>
      <c r="R12768" s="142"/>
      <c r="S12768" s="139"/>
    </row>
    <row r="12769" spans="2:19" ht="15.75" customHeight="1" x14ac:dyDescent="0.25">
      <c r="B12769" s="106"/>
      <c r="C12769" s="106"/>
      <c r="D12769" s="139"/>
      <c r="E12769" s="140"/>
      <c r="F12769" s="140"/>
      <c r="G12769" s="140"/>
      <c r="M12769" s="140"/>
      <c r="N12769" s="167"/>
      <c r="O12769" s="167"/>
      <c r="P12769" s="142"/>
      <c r="Q12769" s="142"/>
      <c r="R12769" s="142"/>
      <c r="S12769" s="139"/>
    </row>
    <row r="12770" spans="2:19" ht="15.75" customHeight="1" x14ac:dyDescent="0.25">
      <c r="B12770" s="106"/>
      <c r="C12770" s="106"/>
      <c r="D12770" s="139"/>
      <c r="E12770" s="140"/>
      <c r="F12770" s="140"/>
      <c r="G12770" s="140"/>
      <c r="M12770" s="140"/>
      <c r="N12770" s="167"/>
      <c r="O12770" s="167"/>
      <c r="P12770" s="142"/>
      <c r="Q12770" s="142"/>
      <c r="R12770" s="142"/>
      <c r="S12770" s="139"/>
    </row>
    <row r="12771" spans="2:19" ht="15.75" customHeight="1" x14ac:dyDescent="0.25">
      <c r="B12771" s="106"/>
      <c r="C12771" s="106"/>
      <c r="D12771" s="139"/>
      <c r="E12771" s="140"/>
      <c r="F12771" s="140"/>
      <c r="G12771" s="140"/>
      <c r="M12771" s="140"/>
      <c r="N12771" s="167"/>
      <c r="O12771" s="167"/>
      <c r="P12771" s="142"/>
      <c r="Q12771" s="142"/>
      <c r="R12771" s="142"/>
      <c r="S12771" s="139"/>
    </row>
    <row r="12772" spans="2:19" ht="15.75" customHeight="1" x14ac:dyDescent="0.25">
      <c r="B12772" s="106"/>
      <c r="C12772" s="106"/>
      <c r="D12772" s="139"/>
      <c r="E12772" s="140"/>
      <c r="F12772" s="140"/>
      <c r="G12772" s="140"/>
      <c r="M12772" s="140"/>
      <c r="N12772" s="167"/>
      <c r="O12772" s="167"/>
      <c r="P12772" s="142"/>
      <c r="Q12772" s="142"/>
      <c r="R12772" s="142"/>
      <c r="S12772" s="139"/>
    </row>
    <row r="12773" spans="2:19" ht="15.75" customHeight="1" x14ac:dyDescent="0.25">
      <c r="B12773" s="106"/>
      <c r="C12773" s="106"/>
      <c r="D12773" s="139"/>
      <c r="E12773" s="140"/>
      <c r="F12773" s="140"/>
      <c r="G12773" s="140"/>
      <c r="M12773" s="140"/>
      <c r="N12773" s="167"/>
      <c r="O12773" s="167"/>
      <c r="P12773" s="142"/>
      <c r="Q12773" s="142"/>
      <c r="R12773" s="142"/>
      <c r="S12773" s="139"/>
    </row>
    <row r="12774" spans="2:19" ht="15.75" customHeight="1" x14ac:dyDescent="0.25">
      <c r="B12774" s="106"/>
      <c r="C12774" s="106"/>
      <c r="D12774" s="139"/>
      <c r="E12774" s="140"/>
      <c r="F12774" s="140"/>
      <c r="G12774" s="140"/>
      <c r="M12774" s="140"/>
      <c r="N12774" s="167"/>
      <c r="O12774" s="167"/>
      <c r="P12774" s="142"/>
      <c r="Q12774" s="142"/>
      <c r="R12774" s="142"/>
      <c r="S12774" s="139"/>
    </row>
    <row r="12775" spans="2:19" ht="15.75" customHeight="1" x14ac:dyDescent="0.25">
      <c r="B12775" s="106"/>
      <c r="C12775" s="106"/>
      <c r="D12775" s="139"/>
      <c r="E12775" s="140"/>
      <c r="F12775" s="140"/>
      <c r="G12775" s="140"/>
      <c r="M12775" s="140"/>
      <c r="N12775" s="167"/>
      <c r="O12775" s="167"/>
      <c r="P12775" s="142"/>
      <c r="Q12775" s="142"/>
      <c r="R12775" s="142"/>
      <c r="S12775" s="139"/>
    </row>
    <row r="12776" spans="2:19" ht="15.75" customHeight="1" x14ac:dyDescent="0.25">
      <c r="B12776" s="106"/>
      <c r="C12776" s="106"/>
      <c r="D12776" s="139"/>
      <c r="E12776" s="140"/>
      <c r="F12776" s="140"/>
      <c r="G12776" s="140"/>
      <c r="M12776" s="140"/>
      <c r="N12776" s="167"/>
      <c r="O12776" s="167"/>
      <c r="P12776" s="142"/>
      <c r="Q12776" s="142"/>
      <c r="R12776" s="142"/>
      <c r="S12776" s="139"/>
    </row>
    <row r="12777" spans="2:19" ht="15.75" customHeight="1" x14ac:dyDescent="0.25">
      <c r="B12777" s="106"/>
      <c r="C12777" s="106"/>
      <c r="D12777" s="139"/>
      <c r="E12777" s="140"/>
      <c r="F12777" s="140"/>
      <c r="G12777" s="140"/>
      <c r="M12777" s="140"/>
      <c r="N12777" s="167"/>
      <c r="O12777" s="167"/>
      <c r="P12777" s="142"/>
      <c r="Q12777" s="142"/>
      <c r="R12777" s="142"/>
      <c r="S12777" s="139"/>
    </row>
    <row r="12778" spans="2:19" ht="15.75" customHeight="1" x14ac:dyDescent="0.25">
      <c r="B12778" s="106"/>
      <c r="C12778" s="106"/>
      <c r="D12778" s="139"/>
      <c r="E12778" s="140"/>
      <c r="F12778" s="140"/>
      <c r="G12778" s="140"/>
      <c r="M12778" s="140"/>
      <c r="N12778" s="167"/>
      <c r="O12778" s="167"/>
      <c r="P12778" s="142"/>
      <c r="Q12778" s="142"/>
      <c r="R12778" s="142"/>
      <c r="S12778" s="139"/>
    </row>
    <row r="12779" spans="2:19" ht="15.75" customHeight="1" x14ac:dyDescent="0.25">
      <c r="B12779" s="106"/>
      <c r="C12779" s="106"/>
      <c r="D12779" s="139"/>
      <c r="E12779" s="140"/>
      <c r="F12779" s="140"/>
      <c r="G12779" s="140"/>
      <c r="M12779" s="140"/>
      <c r="N12779" s="167"/>
      <c r="O12779" s="167"/>
      <c r="P12779" s="142"/>
      <c r="Q12779" s="142"/>
      <c r="R12779" s="142"/>
      <c r="S12779" s="139"/>
    </row>
    <row r="12780" spans="2:19" ht="15.75" customHeight="1" x14ac:dyDescent="0.25">
      <c r="B12780" s="106"/>
      <c r="C12780" s="106"/>
      <c r="D12780" s="139"/>
      <c r="E12780" s="140"/>
      <c r="F12780" s="140"/>
      <c r="G12780" s="140"/>
      <c r="M12780" s="140"/>
      <c r="N12780" s="167"/>
      <c r="O12780" s="167"/>
      <c r="P12780" s="142"/>
      <c r="Q12780" s="142"/>
      <c r="R12780" s="142"/>
      <c r="S12780" s="139"/>
    </row>
    <row r="12781" spans="2:19" ht="15.75" customHeight="1" x14ac:dyDescent="0.25">
      <c r="B12781" s="106"/>
      <c r="C12781" s="106"/>
      <c r="D12781" s="139"/>
      <c r="E12781" s="140"/>
      <c r="F12781" s="140"/>
      <c r="G12781" s="140"/>
      <c r="M12781" s="140"/>
      <c r="N12781" s="167"/>
      <c r="O12781" s="167"/>
      <c r="P12781" s="142"/>
      <c r="Q12781" s="142"/>
      <c r="R12781" s="142"/>
      <c r="S12781" s="139"/>
    </row>
    <row r="12782" spans="2:19" ht="15.75" customHeight="1" x14ac:dyDescent="0.25">
      <c r="B12782" s="106"/>
      <c r="C12782" s="106"/>
      <c r="D12782" s="139"/>
      <c r="E12782" s="140"/>
      <c r="F12782" s="140"/>
      <c r="G12782" s="140"/>
      <c r="M12782" s="140"/>
      <c r="N12782" s="167"/>
      <c r="O12782" s="167"/>
      <c r="P12782" s="142"/>
      <c r="Q12782" s="142"/>
      <c r="R12782" s="142"/>
      <c r="S12782" s="139"/>
    </row>
    <row r="12783" spans="2:19" ht="15.75" customHeight="1" x14ac:dyDescent="0.25">
      <c r="B12783" s="106"/>
      <c r="C12783" s="106"/>
      <c r="D12783" s="139"/>
      <c r="E12783" s="140"/>
      <c r="F12783" s="140"/>
      <c r="G12783" s="140"/>
      <c r="M12783" s="140"/>
      <c r="N12783" s="167"/>
      <c r="O12783" s="167"/>
      <c r="P12783" s="142"/>
      <c r="Q12783" s="142"/>
      <c r="R12783" s="142"/>
      <c r="S12783" s="139"/>
    </row>
    <row r="12784" spans="2:19" ht="15.75" customHeight="1" x14ac:dyDescent="0.25">
      <c r="B12784" s="106"/>
      <c r="C12784" s="106"/>
      <c r="D12784" s="139"/>
      <c r="E12784" s="140"/>
      <c r="F12784" s="140"/>
      <c r="G12784" s="140"/>
      <c r="M12784" s="140"/>
      <c r="N12784" s="167"/>
      <c r="O12784" s="167"/>
      <c r="P12784" s="142"/>
      <c r="Q12784" s="142"/>
      <c r="R12784" s="142"/>
      <c r="S12784" s="139"/>
    </row>
    <row r="12785" spans="2:19" ht="15.75" customHeight="1" x14ac:dyDescent="0.25">
      <c r="B12785" s="106"/>
      <c r="C12785" s="106"/>
      <c r="D12785" s="139"/>
      <c r="E12785" s="140"/>
      <c r="F12785" s="140"/>
      <c r="G12785" s="140"/>
      <c r="M12785" s="140"/>
      <c r="N12785" s="167"/>
      <c r="O12785" s="167"/>
      <c r="P12785" s="142"/>
      <c r="Q12785" s="142"/>
      <c r="R12785" s="142"/>
      <c r="S12785" s="139"/>
    </row>
    <row r="12786" spans="2:19" ht="15.75" customHeight="1" x14ac:dyDescent="0.25">
      <c r="B12786" s="106"/>
      <c r="C12786" s="106"/>
      <c r="D12786" s="139"/>
      <c r="E12786" s="140"/>
      <c r="F12786" s="140"/>
      <c r="G12786" s="140"/>
      <c r="M12786" s="140"/>
      <c r="N12786" s="167"/>
      <c r="O12786" s="167"/>
      <c r="P12786" s="142"/>
      <c r="Q12786" s="142"/>
      <c r="R12786" s="142"/>
      <c r="S12786" s="139"/>
    </row>
    <row r="12787" spans="2:19" ht="15.75" customHeight="1" x14ac:dyDescent="0.25">
      <c r="B12787" s="106"/>
      <c r="C12787" s="106"/>
      <c r="D12787" s="139"/>
      <c r="E12787" s="140"/>
      <c r="F12787" s="140"/>
      <c r="G12787" s="140"/>
      <c r="M12787" s="140"/>
      <c r="N12787" s="167"/>
      <c r="O12787" s="167"/>
      <c r="P12787" s="142"/>
      <c r="Q12787" s="142"/>
      <c r="R12787" s="142"/>
      <c r="S12787" s="139"/>
    </row>
    <row r="12788" spans="2:19" ht="15.75" customHeight="1" x14ac:dyDescent="0.25">
      <c r="B12788" s="106"/>
      <c r="C12788" s="106"/>
      <c r="D12788" s="139"/>
      <c r="E12788" s="140"/>
      <c r="F12788" s="140"/>
      <c r="G12788" s="140"/>
      <c r="M12788" s="140"/>
      <c r="N12788" s="167"/>
      <c r="O12788" s="167"/>
      <c r="P12788" s="142"/>
      <c r="Q12788" s="142"/>
      <c r="R12788" s="142"/>
      <c r="S12788" s="139"/>
    </row>
    <row r="12789" spans="2:19" ht="15.75" customHeight="1" x14ac:dyDescent="0.25">
      <c r="B12789" s="106"/>
      <c r="C12789" s="106"/>
      <c r="D12789" s="139"/>
      <c r="E12789" s="140"/>
      <c r="F12789" s="140"/>
      <c r="G12789" s="140"/>
      <c r="M12789" s="140"/>
      <c r="N12789" s="167"/>
      <c r="O12789" s="167"/>
      <c r="P12789" s="142"/>
      <c r="Q12789" s="142"/>
      <c r="R12789" s="142"/>
      <c r="S12789" s="139"/>
    </row>
    <row r="12790" spans="2:19" ht="15.75" customHeight="1" x14ac:dyDescent="0.25">
      <c r="B12790" s="106"/>
      <c r="C12790" s="106"/>
      <c r="D12790" s="139"/>
      <c r="E12790" s="140"/>
      <c r="F12790" s="140"/>
      <c r="G12790" s="140"/>
      <c r="M12790" s="140"/>
      <c r="N12790" s="167"/>
      <c r="O12790" s="167"/>
      <c r="P12790" s="142"/>
      <c r="Q12790" s="142"/>
      <c r="R12790" s="142"/>
      <c r="S12790" s="139"/>
    </row>
    <row r="12791" spans="2:19" ht="15.75" customHeight="1" x14ac:dyDescent="0.25">
      <c r="B12791" s="106"/>
      <c r="C12791" s="106"/>
      <c r="D12791" s="139"/>
      <c r="E12791" s="140"/>
      <c r="F12791" s="140"/>
      <c r="G12791" s="140"/>
      <c r="M12791" s="140"/>
      <c r="N12791" s="167"/>
      <c r="O12791" s="167"/>
      <c r="P12791" s="142"/>
      <c r="Q12791" s="142"/>
      <c r="R12791" s="142"/>
      <c r="S12791" s="139"/>
    </row>
    <row r="12792" spans="2:19" ht="15.75" customHeight="1" x14ac:dyDescent="0.25">
      <c r="B12792" s="106"/>
      <c r="C12792" s="106"/>
      <c r="D12792" s="139"/>
      <c r="E12792" s="140"/>
      <c r="F12792" s="140"/>
      <c r="G12792" s="140"/>
      <c r="M12792" s="140"/>
      <c r="N12792" s="167"/>
      <c r="O12792" s="167"/>
      <c r="P12792" s="142"/>
      <c r="Q12792" s="142"/>
      <c r="R12792" s="142"/>
      <c r="S12792" s="139"/>
    </row>
    <row r="12793" spans="2:19" ht="15.75" customHeight="1" x14ac:dyDescent="0.25">
      <c r="B12793" s="106"/>
      <c r="C12793" s="106"/>
      <c r="D12793" s="139"/>
      <c r="E12793" s="140"/>
      <c r="F12793" s="140"/>
      <c r="G12793" s="140"/>
      <c r="M12793" s="140"/>
      <c r="N12793" s="167"/>
      <c r="O12793" s="167"/>
      <c r="P12793" s="142"/>
      <c r="Q12793" s="142"/>
      <c r="R12793" s="142"/>
      <c r="S12793" s="139"/>
    </row>
    <row r="12794" spans="2:19" ht="15.75" customHeight="1" x14ac:dyDescent="0.25">
      <c r="B12794" s="106"/>
      <c r="C12794" s="106"/>
      <c r="D12794" s="139"/>
      <c r="E12794" s="140"/>
      <c r="F12794" s="140"/>
      <c r="G12794" s="140"/>
      <c r="M12794" s="140"/>
      <c r="N12794" s="167"/>
      <c r="O12794" s="167"/>
      <c r="P12794" s="142"/>
      <c r="Q12794" s="142"/>
      <c r="R12794" s="142"/>
      <c r="S12794" s="139"/>
    </row>
    <row r="12795" spans="2:19" ht="15.75" customHeight="1" x14ac:dyDescent="0.25">
      <c r="B12795" s="106"/>
      <c r="C12795" s="106"/>
      <c r="D12795" s="139"/>
      <c r="E12795" s="140"/>
      <c r="F12795" s="140"/>
      <c r="G12795" s="140"/>
      <c r="M12795" s="140"/>
      <c r="N12795" s="167"/>
      <c r="O12795" s="167"/>
      <c r="P12795" s="142"/>
      <c r="Q12795" s="142"/>
      <c r="R12795" s="142"/>
      <c r="S12795" s="139"/>
    </row>
    <row r="12796" spans="2:19" ht="15.75" customHeight="1" x14ac:dyDescent="0.25">
      <c r="B12796" s="106"/>
      <c r="C12796" s="106"/>
      <c r="D12796" s="139"/>
      <c r="E12796" s="140"/>
      <c r="F12796" s="140"/>
      <c r="G12796" s="140"/>
      <c r="M12796" s="140"/>
      <c r="N12796" s="167"/>
      <c r="O12796" s="167"/>
      <c r="P12796" s="142"/>
      <c r="Q12796" s="142"/>
      <c r="R12796" s="142"/>
      <c r="S12796" s="139"/>
    </row>
    <row r="12797" spans="2:19" ht="15.75" customHeight="1" x14ac:dyDescent="0.25">
      <c r="B12797" s="106"/>
      <c r="C12797" s="106"/>
      <c r="D12797" s="139"/>
      <c r="E12797" s="140"/>
      <c r="F12797" s="140"/>
      <c r="G12797" s="140"/>
      <c r="M12797" s="140"/>
      <c r="N12797" s="167"/>
      <c r="O12797" s="167"/>
      <c r="P12797" s="142"/>
      <c r="Q12797" s="142"/>
      <c r="R12797" s="142"/>
      <c r="S12797" s="139"/>
    </row>
    <row r="12798" spans="2:19" ht="15.75" customHeight="1" x14ac:dyDescent="0.25">
      <c r="B12798" s="106"/>
      <c r="C12798" s="106"/>
      <c r="D12798" s="139"/>
      <c r="E12798" s="140"/>
      <c r="F12798" s="140"/>
      <c r="G12798" s="140"/>
      <c r="M12798" s="140"/>
      <c r="N12798" s="167"/>
      <c r="O12798" s="167"/>
      <c r="P12798" s="142"/>
      <c r="Q12798" s="142"/>
      <c r="R12798" s="142"/>
      <c r="S12798" s="139"/>
    </row>
    <row r="12799" spans="2:19" ht="15.75" customHeight="1" x14ac:dyDescent="0.25">
      <c r="B12799" s="106"/>
      <c r="C12799" s="106"/>
      <c r="D12799" s="139"/>
      <c r="E12799" s="140"/>
      <c r="F12799" s="140"/>
      <c r="G12799" s="140"/>
      <c r="M12799" s="140"/>
      <c r="N12799" s="167"/>
      <c r="O12799" s="167"/>
      <c r="P12799" s="142"/>
      <c r="Q12799" s="142"/>
      <c r="R12799" s="142"/>
      <c r="S12799" s="139"/>
    </row>
    <row r="12800" spans="2:19" ht="15.75" customHeight="1" x14ac:dyDescent="0.25">
      <c r="B12800" s="106"/>
      <c r="C12800" s="106"/>
      <c r="D12800" s="139"/>
      <c r="E12800" s="140"/>
      <c r="F12800" s="140"/>
      <c r="G12800" s="140"/>
      <c r="M12800" s="140"/>
      <c r="N12800" s="167"/>
      <c r="O12800" s="167"/>
      <c r="P12800" s="142"/>
      <c r="Q12800" s="142"/>
      <c r="R12800" s="142"/>
      <c r="S12800" s="139"/>
    </row>
    <row r="12801" spans="2:19" ht="15.75" customHeight="1" x14ac:dyDescent="0.25">
      <c r="B12801" s="106"/>
      <c r="C12801" s="106"/>
      <c r="D12801" s="139"/>
      <c r="E12801" s="140"/>
      <c r="F12801" s="140"/>
      <c r="G12801" s="140"/>
      <c r="M12801" s="140"/>
      <c r="N12801" s="167"/>
      <c r="O12801" s="167"/>
      <c r="P12801" s="142"/>
      <c r="Q12801" s="142"/>
      <c r="R12801" s="142"/>
      <c r="S12801" s="139"/>
    </row>
    <row r="12802" spans="2:19" ht="15.75" customHeight="1" x14ac:dyDescent="0.25">
      <c r="B12802" s="106"/>
      <c r="C12802" s="106"/>
      <c r="D12802" s="139"/>
      <c r="E12802" s="140"/>
      <c r="F12802" s="140"/>
      <c r="G12802" s="140"/>
      <c r="M12802" s="140"/>
      <c r="N12802" s="167"/>
      <c r="O12802" s="167"/>
      <c r="P12802" s="142"/>
      <c r="Q12802" s="142"/>
      <c r="R12802" s="142"/>
      <c r="S12802" s="139"/>
    </row>
    <row r="12803" spans="2:19" ht="15.75" customHeight="1" x14ac:dyDescent="0.25">
      <c r="B12803" s="106"/>
      <c r="C12803" s="106"/>
      <c r="D12803" s="139"/>
      <c r="E12803" s="140"/>
      <c r="F12803" s="140"/>
      <c r="G12803" s="140"/>
      <c r="M12803" s="140"/>
      <c r="N12803" s="167"/>
      <c r="O12803" s="167"/>
      <c r="P12803" s="142"/>
      <c r="Q12803" s="142"/>
      <c r="R12803" s="142"/>
      <c r="S12803" s="139"/>
    </row>
    <row r="12804" spans="2:19" ht="15.75" customHeight="1" x14ac:dyDescent="0.25">
      <c r="B12804" s="106"/>
      <c r="C12804" s="106"/>
      <c r="D12804" s="139"/>
      <c r="E12804" s="140"/>
      <c r="F12804" s="140"/>
      <c r="G12804" s="140"/>
      <c r="M12804" s="140"/>
      <c r="N12804" s="167"/>
      <c r="O12804" s="167"/>
      <c r="P12804" s="142"/>
      <c r="Q12804" s="142"/>
      <c r="R12804" s="142"/>
      <c r="S12804" s="139"/>
    </row>
    <row r="12805" spans="2:19" ht="15.75" customHeight="1" x14ac:dyDescent="0.25">
      <c r="B12805" s="106"/>
      <c r="C12805" s="106"/>
      <c r="D12805" s="139"/>
      <c r="E12805" s="140"/>
      <c r="F12805" s="140"/>
      <c r="G12805" s="140"/>
      <c r="M12805" s="140"/>
      <c r="N12805" s="167"/>
      <c r="O12805" s="167"/>
      <c r="P12805" s="142"/>
      <c r="Q12805" s="142"/>
      <c r="R12805" s="142"/>
      <c r="S12805" s="139"/>
    </row>
    <row r="12806" spans="2:19" ht="15.75" customHeight="1" x14ac:dyDescent="0.25">
      <c r="B12806" s="106"/>
      <c r="C12806" s="106"/>
      <c r="D12806" s="139"/>
      <c r="E12806" s="140"/>
      <c r="F12806" s="140"/>
      <c r="G12806" s="140"/>
      <c r="M12806" s="140"/>
      <c r="N12806" s="167"/>
      <c r="O12806" s="167"/>
      <c r="P12806" s="142"/>
      <c r="Q12806" s="142"/>
      <c r="R12806" s="142"/>
      <c r="S12806" s="139"/>
    </row>
    <row r="12807" spans="2:19" ht="15.75" customHeight="1" x14ac:dyDescent="0.25">
      <c r="B12807" s="106"/>
      <c r="C12807" s="106"/>
      <c r="D12807" s="139"/>
      <c r="E12807" s="140"/>
      <c r="F12807" s="140"/>
      <c r="G12807" s="140"/>
      <c r="M12807" s="140"/>
      <c r="N12807" s="167"/>
      <c r="O12807" s="167"/>
      <c r="P12807" s="142"/>
      <c r="Q12807" s="142"/>
      <c r="R12807" s="142"/>
      <c r="S12807" s="139"/>
    </row>
    <row r="12808" spans="2:19" ht="15.75" customHeight="1" x14ac:dyDescent="0.25">
      <c r="B12808" s="106"/>
      <c r="C12808" s="106"/>
      <c r="D12808" s="139"/>
      <c r="E12808" s="140"/>
      <c r="F12808" s="140"/>
      <c r="G12808" s="140"/>
      <c r="M12808" s="140"/>
      <c r="N12808" s="167"/>
      <c r="O12808" s="167"/>
      <c r="P12808" s="142"/>
      <c r="Q12808" s="142"/>
      <c r="R12808" s="142"/>
      <c r="S12808" s="139"/>
    </row>
    <row r="12809" spans="2:19" ht="15.75" customHeight="1" x14ac:dyDescent="0.25">
      <c r="B12809" s="106"/>
      <c r="C12809" s="106"/>
      <c r="D12809" s="139"/>
      <c r="E12809" s="140"/>
      <c r="F12809" s="140"/>
      <c r="G12809" s="140"/>
      <c r="M12809" s="140"/>
      <c r="N12809" s="167"/>
      <c r="O12809" s="167"/>
      <c r="P12809" s="142"/>
      <c r="Q12809" s="142"/>
      <c r="R12809" s="142"/>
      <c r="S12809" s="139"/>
    </row>
    <row r="12810" spans="2:19" ht="15.75" customHeight="1" x14ac:dyDescent="0.25">
      <c r="B12810" s="106"/>
      <c r="C12810" s="106"/>
      <c r="D12810" s="139"/>
      <c r="E12810" s="140"/>
      <c r="F12810" s="140"/>
      <c r="G12810" s="140"/>
      <c r="M12810" s="140"/>
      <c r="N12810" s="167"/>
      <c r="O12810" s="167"/>
      <c r="P12810" s="142"/>
      <c r="Q12810" s="142"/>
      <c r="R12810" s="142"/>
      <c r="S12810" s="139"/>
    </row>
    <row r="12811" spans="2:19" ht="15.75" customHeight="1" x14ac:dyDescent="0.25">
      <c r="B12811" s="106"/>
      <c r="C12811" s="106"/>
      <c r="D12811" s="139"/>
      <c r="E12811" s="140"/>
      <c r="F12811" s="140"/>
      <c r="G12811" s="140"/>
      <c r="M12811" s="140"/>
      <c r="N12811" s="167"/>
      <c r="O12811" s="167"/>
      <c r="P12811" s="142"/>
      <c r="Q12811" s="142"/>
      <c r="R12811" s="142"/>
      <c r="S12811" s="139"/>
    </row>
    <row r="12812" spans="2:19" ht="15.75" customHeight="1" x14ac:dyDescent="0.25">
      <c r="B12812" s="106"/>
      <c r="C12812" s="106"/>
      <c r="D12812" s="139"/>
      <c r="E12812" s="140"/>
      <c r="F12812" s="140"/>
      <c r="G12812" s="140"/>
      <c r="M12812" s="140"/>
      <c r="N12812" s="167"/>
      <c r="O12812" s="167"/>
      <c r="P12812" s="142"/>
      <c r="Q12812" s="142"/>
      <c r="R12812" s="142"/>
      <c r="S12812" s="139"/>
    </row>
    <row r="12813" spans="2:19" ht="15.75" customHeight="1" x14ac:dyDescent="0.25">
      <c r="B12813" s="106"/>
      <c r="C12813" s="106"/>
      <c r="D12813" s="139"/>
      <c r="E12813" s="140"/>
      <c r="F12813" s="140"/>
      <c r="G12813" s="140"/>
      <c r="M12813" s="140"/>
      <c r="N12813" s="167"/>
      <c r="O12813" s="167"/>
      <c r="P12813" s="142"/>
      <c r="Q12813" s="142"/>
      <c r="R12813" s="142"/>
      <c r="S12813" s="139"/>
    </row>
    <row r="12814" spans="2:19" ht="15.75" customHeight="1" x14ac:dyDescent="0.25">
      <c r="B12814" s="106"/>
      <c r="C12814" s="106"/>
      <c r="D12814" s="139"/>
      <c r="E12814" s="140"/>
      <c r="F12814" s="140"/>
      <c r="G12814" s="140"/>
      <c r="M12814" s="140"/>
      <c r="N12814" s="167"/>
      <c r="O12814" s="167"/>
      <c r="P12814" s="142"/>
      <c r="Q12814" s="142"/>
      <c r="R12814" s="142"/>
      <c r="S12814" s="139"/>
    </row>
    <row r="12815" spans="2:19" ht="15.75" customHeight="1" x14ac:dyDescent="0.25">
      <c r="B12815" s="106"/>
      <c r="C12815" s="106"/>
      <c r="D12815" s="139"/>
      <c r="E12815" s="140"/>
      <c r="F12815" s="140"/>
      <c r="G12815" s="140"/>
      <c r="M12815" s="140"/>
      <c r="N12815" s="167"/>
      <c r="O12815" s="167"/>
      <c r="P12815" s="142"/>
      <c r="Q12815" s="142"/>
      <c r="R12815" s="142"/>
      <c r="S12815" s="139"/>
    </row>
    <row r="12816" spans="2:19" ht="15.75" customHeight="1" x14ac:dyDescent="0.25">
      <c r="B12816" s="106"/>
      <c r="C12816" s="106"/>
      <c r="D12816" s="139"/>
      <c r="E12816" s="140"/>
      <c r="F12816" s="140"/>
      <c r="G12816" s="140"/>
      <c r="M12816" s="140"/>
      <c r="N12816" s="167"/>
      <c r="O12816" s="167"/>
      <c r="P12816" s="142"/>
      <c r="Q12816" s="142"/>
      <c r="R12816" s="142"/>
      <c r="S12816" s="139"/>
    </row>
    <row r="12817" spans="2:19" ht="15.75" customHeight="1" x14ac:dyDescent="0.25">
      <c r="B12817" s="106"/>
      <c r="C12817" s="106"/>
      <c r="D12817" s="139"/>
      <c r="E12817" s="140"/>
      <c r="F12817" s="140"/>
      <c r="G12817" s="140"/>
      <c r="M12817" s="140"/>
      <c r="N12817" s="167"/>
      <c r="O12817" s="167"/>
      <c r="P12817" s="142"/>
      <c r="Q12817" s="142"/>
      <c r="R12817" s="142"/>
      <c r="S12817" s="139"/>
    </row>
    <row r="12818" spans="2:19" ht="15.75" customHeight="1" x14ac:dyDescent="0.25">
      <c r="B12818" s="106"/>
      <c r="C12818" s="106"/>
      <c r="D12818" s="139"/>
      <c r="E12818" s="140"/>
      <c r="F12818" s="140"/>
      <c r="G12818" s="140"/>
      <c r="M12818" s="140"/>
      <c r="N12818" s="167"/>
      <c r="O12818" s="167"/>
      <c r="P12818" s="142"/>
      <c r="Q12818" s="142"/>
      <c r="R12818" s="142"/>
      <c r="S12818" s="139"/>
    </row>
    <row r="12819" spans="2:19" ht="15.75" customHeight="1" x14ac:dyDescent="0.25">
      <c r="B12819" s="106"/>
      <c r="C12819" s="106"/>
      <c r="D12819" s="139"/>
      <c r="E12819" s="140"/>
      <c r="F12819" s="140"/>
      <c r="G12819" s="140"/>
      <c r="M12819" s="140"/>
      <c r="N12819" s="167"/>
      <c r="O12819" s="167"/>
      <c r="P12819" s="142"/>
      <c r="Q12819" s="142"/>
      <c r="R12819" s="142"/>
      <c r="S12819" s="139"/>
    </row>
    <row r="12820" spans="2:19" ht="15.75" customHeight="1" x14ac:dyDescent="0.25">
      <c r="B12820" s="106"/>
      <c r="C12820" s="106"/>
      <c r="D12820" s="139"/>
      <c r="E12820" s="140"/>
      <c r="F12820" s="140"/>
      <c r="G12820" s="140"/>
      <c r="M12820" s="140"/>
      <c r="N12820" s="167"/>
      <c r="O12820" s="167"/>
      <c r="P12820" s="142"/>
      <c r="Q12820" s="142"/>
      <c r="R12820" s="142"/>
      <c r="S12820" s="139"/>
    </row>
    <row r="12821" spans="2:19" ht="15.75" customHeight="1" x14ac:dyDescent="0.25">
      <c r="B12821" s="106"/>
      <c r="C12821" s="106"/>
      <c r="D12821" s="139"/>
      <c r="E12821" s="140"/>
      <c r="F12821" s="140"/>
      <c r="G12821" s="140"/>
      <c r="M12821" s="140"/>
      <c r="N12821" s="167"/>
      <c r="O12821" s="167"/>
      <c r="P12821" s="142"/>
      <c r="Q12821" s="142"/>
      <c r="R12821" s="142"/>
      <c r="S12821" s="139"/>
    </row>
    <row r="12822" spans="2:19" ht="15.75" customHeight="1" x14ac:dyDescent="0.25">
      <c r="B12822" s="106"/>
      <c r="C12822" s="106"/>
      <c r="D12822" s="139"/>
      <c r="E12822" s="140"/>
      <c r="F12822" s="140"/>
      <c r="G12822" s="140"/>
      <c r="M12822" s="140"/>
      <c r="N12822" s="167"/>
      <c r="O12822" s="167"/>
      <c r="P12822" s="142"/>
      <c r="Q12822" s="142"/>
      <c r="R12822" s="142"/>
      <c r="S12822" s="139"/>
    </row>
    <row r="12823" spans="2:19" ht="15.75" customHeight="1" x14ac:dyDescent="0.25">
      <c r="B12823" s="106"/>
      <c r="C12823" s="106"/>
      <c r="D12823" s="139"/>
      <c r="E12823" s="140"/>
      <c r="F12823" s="140"/>
      <c r="G12823" s="140"/>
      <c r="M12823" s="140"/>
      <c r="N12823" s="167"/>
      <c r="O12823" s="167"/>
      <c r="P12823" s="142"/>
      <c r="Q12823" s="142"/>
      <c r="R12823" s="142"/>
      <c r="S12823" s="139"/>
    </row>
    <row r="12824" spans="2:19" ht="15.75" customHeight="1" x14ac:dyDescent="0.25">
      <c r="B12824" s="106"/>
      <c r="C12824" s="106"/>
      <c r="D12824" s="139"/>
      <c r="E12824" s="140"/>
      <c r="F12824" s="140"/>
      <c r="G12824" s="140"/>
      <c r="M12824" s="140"/>
      <c r="N12824" s="167"/>
      <c r="O12824" s="167"/>
      <c r="P12824" s="142"/>
      <c r="Q12824" s="142"/>
      <c r="R12824" s="142"/>
      <c r="S12824" s="139"/>
    </row>
    <row r="12825" spans="2:19" ht="15.75" customHeight="1" x14ac:dyDescent="0.25">
      <c r="B12825" s="106"/>
      <c r="C12825" s="106"/>
      <c r="D12825" s="139"/>
      <c r="E12825" s="140"/>
      <c r="F12825" s="140"/>
      <c r="G12825" s="140"/>
      <c r="M12825" s="140"/>
      <c r="N12825" s="167"/>
      <c r="O12825" s="167"/>
      <c r="P12825" s="142"/>
      <c r="Q12825" s="142"/>
      <c r="R12825" s="142"/>
      <c r="S12825" s="139"/>
    </row>
    <row r="12826" spans="2:19" ht="15.75" customHeight="1" x14ac:dyDescent="0.25">
      <c r="B12826" s="106"/>
      <c r="C12826" s="106"/>
      <c r="D12826" s="139"/>
      <c r="E12826" s="140"/>
      <c r="F12826" s="140"/>
      <c r="G12826" s="140"/>
      <c r="M12826" s="140"/>
      <c r="N12826" s="167"/>
      <c r="O12826" s="167"/>
      <c r="P12826" s="142"/>
      <c r="Q12826" s="142"/>
      <c r="R12826" s="142"/>
      <c r="S12826" s="139"/>
    </row>
    <row r="12827" spans="2:19" ht="15.75" customHeight="1" x14ac:dyDescent="0.25">
      <c r="B12827" s="106"/>
      <c r="C12827" s="106"/>
      <c r="D12827" s="139"/>
      <c r="E12827" s="140"/>
      <c r="F12827" s="140"/>
      <c r="G12827" s="140"/>
      <c r="M12827" s="140"/>
      <c r="N12827" s="167"/>
      <c r="O12827" s="167"/>
      <c r="P12827" s="142"/>
      <c r="Q12827" s="142"/>
      <c r="R12827" s="142"/>
      <c r="S12827" s="139"/>
    </row>
    <row r="12828" spans="2:19" ht="15.75" customHeight="1" x14ac:dyDescent="0.25">
      <c r="B12828" s="106"/>
      <c r="C12828" s="106"/>
      <c r="D12828" s="139"/>
      <c r="E12828" s="140"/>
      <c r="F12828" s="140"/>
      <c r="G12828" s="140"/>
      <c r="M12828" s="140"/>
      <c r="N12828" s="167"/>
      <c r="O12828" s="167"/>
      <c r="P12828" s="142"/>
      <c r="Q12828" s="142"/>
      <c r="R12828" s="142"/>
      <c r="S12828" s="139"/>
    </row>
    <row r="12829" spans="2:19" ht="15.75" customHeight="1" x14ac:dyDescent="0.25">
      <c r="B12829" s="106"/>
      <c r="C12829" s="106"/>
      <c r="D12829" s="139"/>
      <c r="E12829" s="140"/>
      <c r="F12829" s="140"/>
      <c r="G12829" s="140"/>
      <c r="M12829" s="140"/>
      <c r="N12829" s="167"/>
      <c r="O12829" s="167"/>
      <c r="P12829" s="142"/>
      <c r="Q12829" s="142"/>
      <c r="R12829" s="142"/>
      <c r="S12829" s="139"/>
    </row>
    <row r="12830" spans="2:19" ht="15.75" customHeight="1" x14ac:dyDescent="0.25">
      <c r="B12830" s="106"/>
      <c r="C12830" s="106"/>
      <c r="D12830" s="139"/>
      <c r="E12830" s="140"/>
      <c r="F12830" s="140"/>
      <c r="G12830" s="140"/>
      <c r="M12830" s="140"/>
      <c r="N12830" s="167"/>
      <c r="O12830" s="167"/>
      <c r="P12830" s="142"/>
      <c r="Q12830" s="142"/>
      <c r="R12830" s="142"/>
      <c r="S12830" s="139"/>
    </row>
    <row r="12831" spans="2:19" ht="15.75" customHeight="1" x14ac:dyDescent="0.25">
      <c r="B12831" s="106"/>
      <c r="C12831" s="106"/>
      <c r="D12831" s="139"/>
      <c r="E12831" s="140"/>
      <c r="F12831" s="140"/>
      <c r="G12831" s="140"/>
      <c r="M12831" s="140"/>
      <c r="N12831" s="167"/>
      <c r="O12831" s="167"/>
      <c r="P12831" s="142"/>
      <c r="Q12831" s="142"/>
      <c r="R12831" s="142"/>
      <c r="S12831" s="139"/>
    </row>
    <row r="12832" spans="2:19" ht="15.75" customHeight="1" x14ac:dyDescent="0.25">
      <c r="B12832" s="106"/>
      <c r="C12832" s="106"/>
      <c r="D12832" s="139"/>
      <c r="E12832" s="140"/>
      <c r="F12832" s="140"/>
      <c r="G12832" s="140"/>
      <c r="M12832" s="140"/>
      <c r="N12832" s="167"/>
      <c r="O12832" s="167"/>
      <c r="P12832" s="142"/>
      <c r="Q12832" s="142"/>
      <c r="R12832" s="142"/>
      <c r="S12832" s="139"/>
    </row>
    <row r="12833" spans="2:19" ht="15.75" customHeight="1" x14ac:dyDescent="0.25">
      <c r="B12833" s="106"/>
      <c r="C12833" s="106"/>
      <c r="D12833" s="139"/>
      <c r="E12833" s="140"/>
      <c r="F12833" s="140"/>
      <c r="G12833" s="140"/>
      <c r="M12833" s="140"/>
      <c r="N12833" s="167"/>
      <c r="O12833" s="167"/>
      <c r="P12833" s="142"/>
      <c r="Q12833" s="142"/>
      <c r="R12833" s="142"/>
      <c r="S12833" s="139"/>
    </row>
    <row r="12834" spans="2:19" ht="15.75" customHeight="1" x14ac:dyDescent="0.25">
      <c r="B12834" s="106"/>
      <c r="C12834" s="106"/>
      <c r="D12834" s="139"/>
      <c r="E12834" s="140"/>
      <c r="F12834" s="140"/>
      <c r="G12834" s="140"/>
      <c r="M12834" s="140"/>
      <c r="N12834" s="167"/>
      <c r="O12834" s="167"/>
      <c r="P12834" s="142"/>
      <c r="Q12834" s="142"/>
      <c r="R12834" s="142"/>
      <c r="S12834" s="139"/>
    </row>
    <row r="12835" spans="2:19" ht="15.75" customHeight="1" x14ac:dyDescent="0.25">
      <c r="B12835" s="106"/>
      <c r="C12835" s="106"/>
      <c r="D12835" s="139"/>
      <c r="E12835" s="140"/>
      <c r="F12835" s="140"/>
      <c r="G12835" s="140"/>
      <c r="M12835" s="140"/>
      <c r="N12835" s="167"/>
      <c r="O12835" s="167"/>
      <c r="P12835" s="142"/>
      <c r="Q12835" s="142"/>
      <c r="R12835" s="142"/>
      <c r="S12835" s="139"/>
    </row>
    <row r="12836" spans="2:19" ht="15.75" customHeight="1" x14ac:dyDescent="0.25">
      <c r="B12836" s="106"/>
      <c r="C12836" s="106"/>
      <c r="D12836" s="139"/>
      <c r="E12836" s="140"/>
      <c r="F12836" s="140"/>
      <c r="G12836" s="140"/>
      <c r="M12836" s="140"/>
      <c r="N12836" s="167"/>
      <c r="O12836" s="167"/>
      <c r="P12836" s="142"/>
      <c r="Q12836" s="142"/>
      <c r="R12836" s="142"/>
      <c r="S12836" s="139"/>
    </row>
    <row r="12837" spans="2:19" ht="15.75" customHeight="1" x14ac:dyDescent="0.25">
      <c r="B12837" s="106"/>
      <c r="C12837" s="106"/>
      <c r="D12837" s="139"/>
      <c r="E12837" s="140"/>
      <c r="F12837" s="140"/>
      <c r="G12837" s="140"/>
      <c r="M12837" s="140"/>
      <c r="N12837" s="167"/>
      <c r="O12837" s="167"/>
      <c r="P12837" s="142"/>
      <c r="Q12837" s="142"/>
      <c r="R12837" s="142"/>
      <c r="S12837" s="139"/>
    </row>
    <row r="12838" spans="2:19" ht="15.75" customHeight="1" x14ac:dyDescent="0.25">
      <c r="B12838" s="106"/>
      <c r="C12838" s="106"/>
      <c r="D12838" s="139"/>
      <c r="E12838" s="140"/>
      <c r="F12838" s="140"/>
      <c r="G12838" s="140"/>
      <c r="M12838" s="140"/>
      <c r="N12838" s="167"/>
      <c r="O12838" s="167"/>
      <c r="P12838" s="142"/>
      <c r="Q12838" s="142"/>
      <c r="R12838" s="142"/>
      <c r="S12838" s="139"/>
    </row>
    <row r="12839" spans="2:19" ht="15.75" customHeight="1" x14ac:dyDescent="0.25">
      <c r="B12839" s="106"/>
      <c r="C12839" s="106"/>
      <c r="D12839" s="139"/>
      <c r="E12839" s="140"/>
      <c r="F12839" s="140"/>
      <c r="G12839" s="140"/>
      <c r="M12839" s="140"/>
      <c r="N12839" s="167"/>
      <c r="O12839" s="167"/>
      <c r="P12839" s="142"/>
      <c r="Q12839" s="142"/>
      <c r="R12839" s="142"/>
      <c r="S12839" s="139"/>
    </row>
    <row r="12840" spans="2:19" ht="15.75" customHeight="1" x14ac:dyDescent="0.25">
      <c r="B12840" s="106"/>
      <c r="C12840" s="106"/>
      <c r="D12840" s="139"/>
      <c r="E12840" s="140"/>
      <c r="F12840" s="140"/>
      <c r="G12840" s="140"/>
      <c r="M12840" s="140"/>
      <c r="N12840" s="167"/>
      <c r="O12840" s="167"/>
      <c r="P12840" s="142"/>
      <c r="Q12840" s="142"/>
      <c r="R12840" s="142"/>
      <c r="S12840" s="139"/>
    </row>
    <row r="12841" spans="2:19" ht="15.75" customHeight="1" x14ac:dyDescent="0.25">
      <c r="B12841" s="106"/>
      <c r="C12841" s="106"/>
      <c r="D12841" s="139"/>
      <c r="E12841" s="140"/>
      <c r="F12841" s="140"/>
      <c r="G12841" s="140"/>
      <c r="M12841" s="140"/>
      <c r="N12841" s="167"/>
      <c r="O12841" s="167"/>
      <c r="P12841" s="142"/>
      <c r="Q12841" s="142"/>
      <c r="R12841" s="142"/>
      <c r="S12841" s="139"/>
    </row>
    <row r="12842" spans="2:19" ht="15.75" customHeight="1" x14ac:dyDescent="0.25">
      <c r="B12842" s="106"/>
      <c r="C12842" s="106"/>
      <c r="D12842" s="139"/>
      <c r="E12842" s="140"/>
      <c r="F12842" s="140"/>
      <c r="G12842" s="140"/>
      <c r="M12842" s="140"/>
      <c r="N12842" s="167"/>
      <c r="O12842" s="167"/>
      <c r="P12842" s="142"/>
      <c r="Q12842" s="142"/>
      <c r="R12842" s="142"/>
      <c r="S12842" s="139"/>
    </row>
    <row r="12843" spans="2:19" ht="15.75" customHeight="1" x14ac:dyDescent="0.25">
      <c r="B12843" s="106"/>
      <c r="C12843" s="106"/>
      <c r="D12843" s="139"/>
      <c r="E12843" s="140"/>
      <c r="F12843" s="140"/>
      <c r="G12843" s="140"/>
      <c r="M12843" s="140"/>
      <c r="N12843" s="167"/>
      <c r="O12843" s="167"/>
      <c r="P12843" s="142"/>
      <c r="Q12843" s="142"/>
      <c r="R12843" s="142"/>
      <c r="S12843" s="139"/>
    </row>
    <row r="12844" spans="2:19" ht="15.75" customHeight="1" x14ac:dyDescent="0.25">
      <c r="B12844" s="106"/>
      <c r="C12844" s="106"/>
      <c r="D12844" s="139"/>
      <c r="E12844" s="140"/>
      <c r="F12844" s="140"/>
      <c r="G12844" s="140"/>
      <c r="M12844" s="140"/>
      <c r="N12844" s="167"/>
      <c r="O12844" s="167"/>
      <c r="P12844" s="142"/>
      <c r="Q12844" s="142"/>
      <c r="R12844" s="142"/>
      <c r="S12844" s="139"/>
    </row>
    <row r="12845" spans="2:19" ht="15.75" customHeight="1" x14ac:dyDescent="0.25">
      <c r="B12845" s="106"/>
      <c r="C12845" s="106"/>
      <c r="D12845" s="139"/>
      <c r="E12845" s="140"/>
      <c r="F12845" s="140"/>
      <c r="G12845" s="140"/>
      <c r="M12845" s="140"/>
      <c r="N12845" s="167"/>
      <c r="O12845" s="167"/>
      <c r="P12845" s="142"/>
      <c r="Q12845" s="142"/>
      <c r="R12845" s="142"/>
      <c r="S12845" s="139"/>
    </row>
    <row r="12846" spans="2:19" ht="15.75" customHeight="1" x14ac:dyDescent="0.25">
      <c r="B12846" s="106"/>
      <c r="C12846" s="106"/>
      <c r="D12846" s="139"/>
      <c r="E12846" s="140"/>
      <c r="F12846" s="140"/>
      <c r="G12846" s="140"/>
      <c r="M12846" s="140"/>
      <c r="N12846" s="167"/>
      <c r="O12846" s="167"/>
      <c r="P12846" s="142"/>
      <c r="Q12846" s="142"/>
      <c r="R12846" s="142"/>
      <c r="S12846" s="139"/>
    </row>
    <row r="12847" spans="2:19" ht="15.75" customHeight="1" x14ac:dyDescent="0.25">
      <c r="B12847" s="106"/>
      <c r="C12847" s="106"/>
      <c r="D12847" s="139"/>
      <c r="E12847" s="140"/>
      <c r="F12847" s="140"/>
      <c r="G12847" s="140"/>
      <c r="M12847" s="140"/>
      <c r="N12847" s="167"/>
      <c r="O12847" s="167"/>
      <c r="P12847" s="142"/>
      <c r="Q12847" s="142"/>
      <c r="R12847" s="142"/>
      <c r="S12847" s="139"/>
    </row>
    <row r="12848" spans="2:19" ht="15.75" customHeight="1" x14ac:dyDescent="0.25">
      <c r="B12848" s="106"/>
      <c r="C12848" s="106"/>
      <c r="D12848" s="139"/>
      <c r="E12848" s="140"/>
      <c r="F12848" s="140"/>
      <c r="G12848" s="140"/>
      <c r="M12848" s="140"/>
      <c r="N12848" s="167"/>
      <c r="O12848" s="167"/>
      <c r="P12848" s="142"/>
      <c r="Q12848" s="142"/>
      <c r="R12848" s="142"/>
      <c r="S12848" s="139"/>
    </row>
    <row r="12849" spans="2:19" ht="15.75" customHeight="1" x14ac:dyDescent="0.25">
      <c r="B12849" s="106"/>
      <c r="C12849" s="106"/>
      <c r="D12849" s="139"/>
      <c r="E12849" s="140"/>
      <c r="F12849" s="140"/>
      <c r="G12849" s="140"/>
      <c r="M12849" s="140"/>
      <c r="N12849" s="167"/>
      <c r="O12849" s="167"/>
      <c r="P12849" s="142"/>
      <c r="Q12849" s="142"/>
      <c r="R12849" s="142"/>
      <c r="S12849" s="139"/>
    </row>
    <row r="12850" spans="2:19" ht="15.75" customHeight="1" x14ac:dyDescent="0.25">
      <c r="B12850" s="106"/>
      <c r="C12850" s="106"/>
      <c r="D12850" s="139"/>
      <c r="E12850" s="140"/>
      <c r="F12850" s="140"/>
      <c r="G12850" s="140"/>
      <c r="M12850" s="140"/>
      <c r="N12850" s="167"/>
      <c r="O12850" s="167"/>
      <c r="P12850" s="142"/>
      <c r="Q12850" s="142"/>
      <c r="R12850" s="142"/>
      <c r="S12850" s="139"/>
    </row>
    <row r="12851" spans="2:19" ht="15.75" customHeight="1" x14ac:dyDescent="0.25">
      <c r="B12851" s="106"/>
      <c r="C12851" s="106"/>
      <c r="D12851" s="139"/>
      <c r="E12851" s="140"/>
      <c r="F12851" s="140"/>
      <c r="G12851" s="140"/>
      <c r="M12851" s="140"/>
      <c r="N12851" s="167"/>
      <c r="O12851" s="167"/>
      <c r="P12851" s="142"/>
      <c r="Q12851" s="142"/>
      <c r="R12851" s="142"/>
      <c r="S12851" s="139"/>
    </row>
    <row r="12852" spans="2:19" ht="15.75" customHeight="1" x14ac:dyDescent="0.25">
      <c r="B12852" s="106"/>
      <c r="C12852" s="106"/>
      <c r="D12852" s="139"/>
      <c r="E12852" s="140"/>
      <c r="F12852" s="140"/>
      <c r="G12852" s="140"/>
      <c r="M12852" s="140"/>
      <c r="N12852" s="167"/>
      <c r="O12852" s="167"/>
      <c r="P12852" s="142"/>
      <c r="Q12852" s="142"/>
      <c r="R12852" s="142"/>
      <c r="S12852" s="139"/>
    </row>
    <row r="12853" spans="2:19" ht="15.75" customHeight="1" x14ac:dyDescent="0.25">
      <c r="B12853" s="106"/>
      <c r="C12853" s="106"/>
      <c r="D12853" s="139"/>
      <c r="E12853" s="140"/>
      <c r="F12853" s="140"/>
      <c r="G12853" s="140"/>
      <c r="M12853" s="140"/>
      <c r="N12853" s="167"/>
      <c r="O12853" s="167"/>
      <c r="P12853" s="142"/>
      <c r="Q12853" s="142"/>
      <c r="R12853" s="142"/>
      <c r="S12853" s="139"/>
    </row>
    <row r="12854" spans="2:19" ht="15.75" customHeight="1" x14ac:dyDescent="0.25">
      <c r="B12854" s="106"/>
      <c r="C12854" s="106"/>
      <c r="D12854" s="139"/>
      <c r="E12854" s="140"/>
      <c r="F12854" s="140"/>
      <c r="G12854" s="140"/>
      <c r="M12854" s="140"/>
      <c r="N12854" s="167"/>
      <c r="O12854" s="167"/>
      <c r="P12854" s="142"/>
      <c r="Q12854" s="142"/>
      <c r="R12854" s="142"/>
      <c r="S12854" s="139"/>
    </row>
    <row r="12855" spans="2:19" ht="15.75" customHeight="1" x14ac:dyDescent="0.25">
      <c r="B12855" s="106"/>
      <c r="C12855" s="106"/>
      <c r="D12855" s="139"/>
      <c r="E12855" s="140"/>
      <c r="F12855" s="140"/>
      <c r="G12855" s="140"/>
      <c r="M12855" s="140"/>
      <c r="N12855" s="167"/>
      <c r="O12855" s="167"/>
      <c r="P12855" s="142"/>
      <c r="Q12855" s="142"/>
      <c r="R12855" s="142"/>
      <c r="S12855" s="139"/>
    </row>
    <row r="12856" spans="2:19" ht="15.75" customHeight="1" x14ac:dyDescent="0.25">
      <c r="B12856" s="106"/>
      <c r="C12856" s="106"/>
      <c r="D12856" s="139"/>
      <c r="E12856" s="140"/>
      <c r="F12856" s="140"/>
      <c r="G12856" s="140"/>
      <c r="M12856" s="140"/>
      <c r="N12856" s="167"/>
      <c r="O12856" s="167"/>
      <c r="P12856" s="142"/>
      <c r="Q12856" s="142"/>
      <c r="R12856" s="142"/>
      <c r="S12856" s="139"/>
    </row>
    <row r="12857" spans="2:19" ht="15.75" customHeight="1" x14ac:dyDescent="0.25">
      <c r="B12857" s="106"/>
      <c r="C12857" s="106"/>
      <c r="D12857" s="139"/>
      <c r="E12857" s="140"/>
      <c r="F12857" s="140"/>
      <c r="G12857" s="140"/>
      <c r="M12857" s="140"/>
      <c r="N12857" s="167"/>
      <c r="O12857" s="167"/>
      <c r="P12857" s="142"/>
      <c r="Q12857" s="142"/>
      <c r="R12857" s="142"/>
      <c r="S12857" s="139"/>
    </row>
    <row r="12858" spans="2:19" ht="15.75" customHeight="1" x14ac:dyDescent="0.25">
      <c r="B12858" s="106"/>
      <c r="C12858" s="106"/>
      <c r="D12858" s="139"/>
      <c r="E12858" s="140"/>
      <c r="F12858" s="140"/>
      <c r="G12858" s="140"/>
      <c r="M12858" s="140"/>
      <c r="N12858" s="167"/>
      <c r="O12858" s="167"/>
      <c r="P12858" s="142"/>
      <c r="Q12858" s="142"/>
      <c r="R12858" s="142"/>
      <c r="S12858" s="139"/>
    </row>
    <row r="12859" spans="2:19" ht="15.75" customHeight="1" x14ac:dyDescent="0.25">
      <c r="B12859" s="106"/>
      <c r="C12859" s="106"/>
      <c r="D12859" s="139"/>
      <c r="E12859" s="140"/>
      <c r="F12859" s="140"/>
      <c r="G12859" s="140"/>
      <c r="M12859" s="140"/>
      <c r="N12859" s="167"/>
      <c r="O12859" s="167"/>
      <c r="P12859" s="142"/>
      <c r="Q12859" s="142"/>
      <c r="R12859" s="142"/>
      <c r="S12859" s="139"/>
    </row>
    <row r="12860" spans="2:19" ht="15.75" customHeight="1" x14ac:dyDescent="0.25">
      <c r="B12860" s="106"/>
      <c r="C12860" s="106"/>
      <c r="D12860" s="139"/>
      <c r="E12860" s="140"/>
      <c r="F12860" s="140"/>
      <c r="G12860" s="140"/>
      <c r="M12860" s="140"/>
      <c r="N12860" s="167"/>
      <c r="O12860" s="167"/>
      <c r="P12860" s="142"/>
      <c r="Q12860" s="142"/>
      <c r="R12860" s="142"/>
      <c r="S12860" s="139"/>
    </row>
    <row r="12861" spans="2:19" ht="15.75" customHeight="1" x14ac:dyDescent="0.25">
      <c r="B12861" s="106"/>
      <c r="C12861" s="106"/>
      <c r="D12861" s="139"/>
      <c r="E12861" s="140"/>
      <c r="F12861" s="140"/>
      <c r="G12861" s="140"/>
      <c r="M12861" s="140"/>
      <c r="N12861" s="167"/>
      <c r="O12861" s="167"/>
      <c r="P12861" s="142"/>
      <c r="Q12861" s="142"/>
      <c r="R12861" s="142"/>
      <c r="S12861" s="139"/>
    </row>
    <row r="12862" spans="2:19" ht="15.75" customHeight="1" x14ac:dyDescent="0.25">
      <c r="B12862" s="106"/>
      <c r="C12862" s="106"/>
      <c r="D12862" s="139"/>
      <c r="E12862" s="140"/>
      <c r="F12862" s="140"/>
      <c r="G12862" s="140"/>
      <c r="M12862" s="140"/>
      <c r="N12862" s="167"/>
      <c r="O12862" s="167"/>
      <c r="P12862" s="142"/>
      <c r="Q12862" s="142"/>
      <c r="R12862" s="142"/>
      <c r="S12862" s="139"/>
    </row>
    <row r="12863" spans="2:19" ht="15.75" customHeight="1" x14ac:dyDescent="0.25">
      <c r="B12863" s="106"/>
      <c r="C12863" s="106"/>
      <c r="D12863" s="139"/>
      <c r="E12863" s="140"/>
      <c r="F12863" s="140"/>
      <c r="G12863" s="140"/>
      <c r="M12863" s="140"/>
      <c r="N12863" s="167"/>
      <c r="O12863" s="167"/>
      <c r="P12863" s="142"/>
      <c r="Q12863" s="142"/>
      <c r="R12863" s="142"/>
      <c r="S12863" s="139"/>
    </row>
    <row r="12864" spans="2:19" ht="15.75" customHeight="1" x14ac:dyDescent="0.25">
      <c r="B12864" s="106"/>
      <c r="C12864" s="106"/>
      <c r="D12864" s="139"/>
      <c r="E12864" s="140"/>
      <c r="F12864" s="140"/>
      <c r="G12864" s="140"/>
      <c r="M12864" s="140"/>
      <c r="N12864" s="167"/>
      <c r="O12864" s="167"/>
      <c r="P12864" s="142"/>
      <c r="Q12864" s="142"/>
      <c r="R12864" s="142"/>
      <c r="S12864" s="139"/>
    </row>
    <row r="12865" spans="2:19" ht="15.75" customHeight="1" x14ac:dyDescent="0.25">
      <c r="B12865" s="106"/>
      <c r="C12865" s="106"/>
      <c r="D12865" s="139"/>
      <c r="E12865" s="140"/>
      <c r="F12865" s="140"/>
      <c r="G12865" s="140"/>
      <c r="M12865" s="140"/>
      <c r="N12865" s="167"/>
      <c r="O12865" s="167"/>
      <c r="P12865" s="142"/>
      <c r="Q12865" s="142"/>
      <c r="R12865" s="142"/>
      <c r="S12865" s="139"/>
    </row>
    <row r="12866" spans="2:19" ht="15.75" customHeight="1" x14ac:dyDescent="0.25">
      <c r="B12866" s="106"/>
      <c r="C12866" s="106"/>
      <c r="D12866" s="139"/>
      <c r="E12866" s="140"/>
      <c r="F12866" s="140"/>
      <c r="G12866" s="140"/>
      <c r="M12866" s="140"/>
      <c r="N12866" s="167"/>
      <c r="O12866" s="167"/>
      <c r="P12866" s="142"/>
      <c r="Q12866" s="142"/>
      <c r="R12866" s="142"/>
      <c r="S12866" s="139"/>
    </row>
    <row r="12867" spans="2:19" ht="15.75" customHeight="1" x14ac:dyDescent="0.25">
      <c r="B12867" s="106"/>
      <c r="C12867" s="106"/>
      <c r="D12867" s="139"/>
      <c r="E12867" s="140"/>
      <c r="F12867" s="140"/>
      <c r="G12867" s="140"/>
      <c r="M12867" s="140"/>
      <c r="N12867" s="167"/>
      <c r="O12867" s="167"/>
      <c r="P12867" s="142"/>
      <c r="Q12867" s="142"/>
      <c r="R12867" s="142"/>
      <c r="S12867" s="139"/>
    </row>
    <row r="12868" spans="2:19" ht="15.75" customHeight="1" x14ac:dyDescent="0.25">
      <c r="B12868" s="106"/>
      <c r="C12868" s="106"/>
      <c r="D12868" s="139"/>
      <c r="E12868" s="140"/>
      <c r="F12868" s="140"/>
      <c r="G12868" s="140"/>
      <c r="M12868" s="140"/>
      <c r="N12868" s="167"/>
      <c r="O12868" s="167"/>
      <c r="P12868" s="142"/>
      <c r="Q12868" s="142"/>
      <c r="R12868" s="142"/>
      <c r="S12868" s="139"/>
    </row>
    <row r="12869" spans="2:19" ht="15.75" customHeight="1" x14ac:dyDescent="0.25">
      <c r="B12869" s="106"/>
      <c r="C12869" s="106"/>
      <c r="D12869" s="139"/>
      <c r="E12869" s="140"/>
      <c r="F12869" s="140"/>
      <c r="G12869" s="140"/>
      <c r="M12869" s="140"/>
      <c r="N12869" s="167"/>
      <c r="O12869" s="167"/>
      <c r="P12869" s="142"/>
      <c r="Q12869" s="142"/>
      <c r="R12869" s="142"/>
      <c r="S12869" s="139"/>
    </row>
    <row r="12870" spans="2:19" ht="15.75" customHeight="1" x14ac:dyDescent="0.25">
      <c r="B12870" s="106"/>
      <c r="C12870" s="106"/>
      <c r="D12870" s="139"/>
      <c r="E12870" s="140"/>
      <c r="F12870" s="140"/>
      <c r="G12870" s="140"/>
      <c r="M12870" s="140"/>
      <c r="N12870" s="167"/>
      <c r="O12870" s="167"/>
      <c r="P12870" s="142"/>
      <c r="Q12870" s="142"/>
      <c r="R12870" s="142"/>
      <c r="S12870" s="139"/>
    </row>
    <row r="12871" spans="2:19" ht="15.75" customHeight="1" x14ac:dyDescent="0.25">
      <c r="B12871" s="106"/>
      <c r="C12871" s="106"/>
      <c r="D12871" s="139"/>
      <c r="E12871" s="140"/>
      <c r="F12871" s="140"/>
      <c r="G12871" s="140"/>
      <c r="M12871" s="140"/>
      <c r="N12871" s="167"/>
      <c r="O12871" s="167"/>
      <c r="P12871" s="142"/>
      <c r="Q12871" s="142"/>
      <c r="R12871" s="142"/>
      <c r="S12871" s="139"/>
    </row>
    <row r="12872" spans="2:19" ht="15.75" customHeight="1" x14ac:dyDescent="0.25">
      <c r="B12872" s="106"/>
      <c r="C12872" s="106"/>
      <c r="D12872" s="139"/>
      <c r="E12872" s="140"/>
      <c r="F12872" s="140"/>
      <c r="G12872" s="140"/>
      <c r="M12872" s="140"/>
      <c r="N12872" s="167"/>
      <c r="O12872" s="167"/>
      <c r="P12872" s="142"/>
      <c r="Q12872" s="142"/>
      <c r="R12872" s="142"/>
      <c r="S12872" s="139"/>
    </row>
    <row r="12873" spans="2:19" ht="15.75" customHeight="1" x14ac:dyDescent="0.25">
      <c r="B12873" s="106"/>
      <c r="C12873" s="106"/>
      <c r="D12873" s="139"/>
      <c r="E12873" s="140"/>
      <c r="F12873" s="140"/>
      <c r="G12873" s="140"/>
      <c r="M12873" s="140"/>
      <c r="N12873" s="167"/>
      <c r="O12873" s="167"/>
      <c r="P12873" s="142"/>
      <c r="Q12873" s="142"/>
      <c r="R12873" s="142"/>
      <c r="S12873" s="139"/>
    </row>
    <row r="12874" spans="2:19" ht="15.75" customHeight="1" x14ac:dyDescent="0.25">
      <c r="B12874" s="106"/>
      <c r="C12874" s="106"/>
      <c r="D12874" s="139"/>
      <c r="E12874" s="140"/>
      <c r="F12874" s="140"/>
      <c r="G12874" s="140"/>
      <c r="M12874" s="140"/>
      <c r="N12874" s="167"/>
      <c r="O12874" s="167"/>
      <c r="P12874" s="142"/>
      <c r="Q12874" s="142"/>
      <c r="R12874" s="142"/>
      <c r="S12874" s="139"/>
    </row>
    <row r="12875" spans="2:19" ht="15.75" customHeight="1" x14ac:dyDescent="0.25">
      <c r="B12875" s="106"/>
      <c r="C12875" s="106"/>
      <c r="D12875" s="139"/>
      <c r="E12875" s="140"/>
      <c r="F12875" s="140"/>
      <c r="G12875" s="140"/>
      <c r="M12875" s="140"/>
      <c r="N12875" s="167"/>
      <c r="O12875" s="167"/>
      <c r="P12875" s="142"/>
      <c r="Q12875" s="142"/>
      <c r="R12875" s="142"/>
      <c r="S12875" s="139"/>
    </row>
    <row r="12876" spans="2:19" ht="15.75" customHeight="1" x14ac:dyDescent="0.25">
      <c r="B12876" s="106"/>
      <c r="C12876" s="106"/>
      <c r="D12876" s="139"/>
      <c r="E12876" s="140"/>
      <c r="F12876" s="140"/>
      <c r="G12876" s="140"/>
      <c r="M12876" s="140"/>
      <c r="N12876" s="167"/>
      <c r="O12876" s="167"/>
      <c r="P12876" s="142"/>
      <c r="Q12876" s="142"/>
      <c r="R12876" s="142"/>
      <c r="S12876" s="139"/>
    </row>
    <row r="12877" spans="2:19" ht="15.75" customHeight="1" x14ac:dyDescent="0.25">
      <c r="B12877" s="106"/>
      <c r="C12877" s="106"/>
      <c r="D12877" s="139"/>
      <c r="E12877" s="140"/>
      <c r="F12877" s="140"/>
      <c r="G12877" s="140"/>
      <c r="M12877" s="140"/>
      <c r="N12877" s="167"/>
      <c r="O12877" s="167"/>
      <c r="P12877" s="142"/>
      <c r="Q12877" s="142"/>
      <c r="R12877" s="142"/>
      <c r="S12877" s="139"/>
    </row>
    <row r="12878" spans="2:19" ht="15.75" customHeight="1" x14ac:dyDescent="0.25">
      <c r="B12878" s="106"/>
      <c r="C12878" s="106"/>
      <c r="D12878" s="139"/>
      <c r="E12878" s="140"/>
      <c r="F12878" s="140"/>
      <c r="G12878" s="140"/>
      <c r="M12878" s="140"/>
      <c r="N12878" s="167"/>
      <c r="O12878" s="167"/>
      <c r="P12878" s="142"/>
      <c r="Q12878" s="142"/>
      <c r="R12878" s="142"/>
      <c r="S12878" s="139"/>
    </row>
    <row r="12879" spans="2:19" ht="15.75" customHeight="1" x14ac:dyDescent="0.25">
      <c r="B12879" s="106"/>
      <c r="C12879" s="106"/>
      <c r="D12879" s="139"/>
      <c r="E12879" s="140"/>
      <c r="F12879" s="140"/>
      <c r="G12879" s="140"/>
      <c r="M12879" s="140"/>
      <c r="N12879" s="167"/>
      <c r="O12879" s="167"/>
      <c r="P12879" s="142"/>
      <c r="Q12879" s="142"/>
      <c r="R12879" s="142"/>
      <c r="S12879" s="139"/>
    </row>
    <row r="12880" spans="2:19" ht="15.75" customHeight="1" x14ac:dyDescent="0.25">
      <c r="B12880" s="106"/>
      <c r="C12880" s="106"/>
      <c r="D12880" s="139"/>
      <c r="E12880" s="140"/>
      <c r="F12880" s="140"/>
      <c r="G12880" s="140"/>
      <c r="M12880" s="140"/>
      <c r="N12880" s="167"/>
      <c r="O12880" s="167"/>
      <c r="P12880" s="142"/>
      <c r="Q12880" s="142"/>
      <c r="R12880" s="142"/>
      <c r="S12880" s="139"/>
    </row>
    <row r="12881" spans="2:19" ht="15.75" customHeight="1" x14ac:dyDescent="0.25">
      <c r="B12881" s="106"/>
      <c r="C12881" s="106"/>
      <c r="D12881" s="139"/>
      <c r="E12881" s="140"/>
      <c r="F12881" s="140"/>
      <c r="G12881" s="140"/>
      <c r="M12881" s="140"/>
      <c r="N12881" s="167"/>
      <c r="O12881" s="167"/>
      <c r="P12881" s="142"/>
      <c r="Q12881" s="142"/>
      <c r="R12881" s="142"/>
      <c r="S12881" s="139"/>
    </row>
    <row r="12882" spans="2:19" ht="15.75" customHeight="1" x14ac:dyDescent="0.25">
      <c r="B12882" s="106"/>
      <c r="C12882" s="106"/>
      <c r="D12882" s="139"/>
      <c r="E12882" s="140"/>
      <c r="F12882" s="140"/>
      <c r="G12882" s="140"/>
      <c r="M12882" s="140"/>
      <c r="N12882" s="167"/>
      <c r="O12882" s="167"/>
      <c r="P12882" s="142"/>
      <c r="Q12882" s="142"/>
      <c r="R12882" s="142"/>
      <c r="S12882" s="139"/>
    </row>
    <row r="12883" spans="2:19" ht="15.75" customHeight="1" x14ac:dyDescent="0.25">
      <c r="B12883" s="106"/>
      <c r="C12883" s="106"/>
      <c r="D12883" s="139"/>
      <c r="E12883" s="140"/>
      <c r="F12883" s="140"/>
      <c r="G12883" s="140"/>
      <c r="M12883" s="140"/>
      <c r="N12883" s="167"/>
      <c r="O12883" s="167"/>
      <c r="P12883" s="142"/>
      <c r="Q12883" s="142"/>
      <c r="R12883" s="142"/>
      <c r="S12883" s="139"/>
    </row>
    <row r="12884" spans="2:19" ht="15.75" customHeight="1" x14ac:dyDescent="0.25">
      <c r="B12884" s="106"/>
      <c r="C12884" s="106"/>
      <c r="D12884" s="139"/>
      <c r="E12884" s="140"/>
      <c r="F12884" s="140"/>
      <c r="G12884" s="140"/>
      <c r="M12884" s="140"/>
      <c r="N12884" s="167"/>
      <c r="O12884" s="167"/>
      <c r="P12884" s="142"/>
      <c r="Q12884" s="142"/>
      <c r="R12884" s="142"/>
      <c r="S12884" s="139"/>
    </row>
    <row r="12885" spans="2:19" ht="15.75" customHeight="1" x14ac:dyDescent="0.25">
      <c r="B12885" s="106"/>
      <c r="C12885" s="106"/>
      <c r="D12885" s="139"/>
      <c r="E12885" s="140"/>
      <c r="F12885" s="140"/>
      <c r="G12885" s="140"/>
      <c r="M12885" s="140"/>
      <c r="N12885" s="167"/>
      <c r="O12885" s="167"/>
      <c r="P12885" s="142"/>
      <c r="Q12885" s="142"/>
      <c r="R12885" s="142"/>
      <c r="S12885" s="139"/>
    </row>
    <row r="12886" spans="2:19" ht="15.75" customHeight="1" x14ac:dyDescent="0.25">
      <c r="B12886" s="106"/>
      <c r="C12886" s="106"/>
      <c r="D12886" s="139"/>
      <c r="E12886" s="140"/>
      <c r="F12886" s="140"/>
      <c r="G12886" s="140"/>
      <c r="M12886" s="140"/>
      <c r="N12886" s="167"/>
      <c r="O12886" s="167"/>
      <c r="P12886" s="142"/>
      <c r="Q12886" s="142"/>
      <c r="R12886" s="142"/>
      <c r="S12886" s="139"/>
    </row>
    <row r="12887" spans="2:19" ht="15.75" customHeight="1" x14ac:dyDescent="0.25">
      <c r="B12887" s="106"/>
      <c r="C12887" s="106"/>
      <c r="D12887" s="139"/>
      <c r="E12887" s="140"/>
      <c r="F12887" s="140"/>
      <c r="G12887" s="140"/>
      <c r="M12887" s="140"/>
      <c r="N12887" s="167"/>
      <c r="O12887" s="167"/>
      <c r="P12887" s="142"/>
      <c r="Q12887" s="142"/>
      <c r="R12887" s="142"/>
      <c r="S12887" s="139"/>
    </row>
    <row r="12888" spans="2:19" ht="15.75" customHeight="1" x14ac:dyDescent="0.25">
      <c r="B12888" s="106"/>
      <c r="C12888" s="106"/>
      <c r="D12888" s="139"/>
      <c r="E12888" s="140"/>
      <c r="F12888" s="140"/>
      <c r="G12888" s="140"/>
      <c r="M12888" s="140"/>
      <c r="N12888" s="167"/>
      <c r="O12888" s="167"/>
      <c r="P12888" s="142"/>
      <c r="Q12888" s="142"/>
      <c r="R12888" s="142"/>
      <c r="S12888" s="139"/>
    </row>
    <row r="12889" spans="2:19" ht="15.75" customHeight="1" x14ac:dyDescent="0.25">
      <c r="B12889" s="106"/>
      <c r="C12889" s="106"/>
      <c r="D12889" s="139"/>
      <c r="E12889" s="140"/>
      <c r="F12889" s="140"/>
      <c r="G12889" s="140"/>
      <c r="M12889" s="140"/>
      <c r="N12889" s="167"/>
      <c r="O12889" s="167"/>
      <c r="P12889" s="142"/>
      <c r="Q12889" s="142"/>
      <c r="R12889" s="142"/>
      <c r="S12889" s="139"/>
    </row>
    <row r="12890" spans="2:19" ht="15.75" customHeight="1" x14ac:dyDescent="0.25">
      <c r="B12890" s="106"/>
      <c r="C12890" s="106"/>
      <c r="D12890" s="139"/>
      <c r="E12890" s="140"/>
      <c r="F12890" s="140"/>
      <c r="G12890" s="140"/>
      <c r="M12890" s="140"/>
      <c r="N12890" s="167"/>
      <c r="O12890" s="167"/>
      <c r="P12890" s="142"/>
      <c r="Q12890" s="142"/>
      <c r="R12890" s="142"/>
      <c r="S12890" s="139"/>
    </row>
    <row r="12891" spans="2:19" ht="15.75" customHeight="1" x14ac:dyDescent="0.25">
      <c r="B12891" s="106"/>
      <c r="C12891" s="106"/>
      <c r="D12891" s="139"/>
      <c r="E12891" s="140"/>
      <c r="F12891" s="140"/>
      <c r="G12891" s="140"/>
      <c r="M12891" s="140"/>
      <c r="N12891" s="167"/>
      <c r="O12891" s="167"/>
      <c r="P12891" s="142"/>
      <c r="Q12891" s="142"/>
      <c r="R12891" s="142"/>
      <c r="S12891" s="139"/>
    </row>
    <row r="12892" spans="2:19" ht="15.75" customHeight="1" x14ac:dyDescent="0.25">
      <c r="B12892" s="106"/>
      <c r="C12892" s="106"/>
      <c r="D12892" s="139"/>
      <c r="E12892" s="140"/>
      <c r="F12892" s="140"/>
      <c r="G12892" s="140"/>
      <c r="M12892" s="140"/>
      <c r="N12892" s="167"/>
      <c r="O12892" s="167"/>
      <c r="P12892" s="142"/>
      <c r="Q12892" s="142"/>
      <c r="R12892" s="142"/>
      <c r="S12892" s="139"/>
    </row>
    <row r="12893" spans="2:19" ht="15.75" customHeight="1" x14ac:dyDescent="0.25">
      <c r="B12893" s="106"/>
      <c r="C12893" s="106"/>
      <c r="D12893" s="139"/>
      <c r="E12893" s="140"/>
      <c r="F12893" s="140"/>
      <c r="G12893" s="140"/>
      <c r="M12893" s="140"/>
      <c r="N12893" s="167"/>
      <c r="O12893" s="167"/>
      <c r="P12893" s="142"/>
      <c r="Q12893" s="142"/>
      <c r="R12893" s="142"/>
      <c r="S12893" s="139"/>
    </row>
    <row r="12894" spans="2:19" ht="15.75" customHeight="1" x14ac:dyDescent="0.25">
      <c r="B12894" s="106"/>
      <c r="C12894" s="106"/>
      <c r="D12894" s="139"/>
      <c r="E12894" s="140"/>
      <c r="F12894" s="140"/>
      <c r="G12894" s="140"/>
      <c r="M12894" s="140"/>
      <c r="N12894" s="167"/>
      <c r="O12894" s="167"/>
      <c r="P12894" s="142"/>
      <c r="Q12894" s="142"/>
      <c r="R12894" s="142"/>
      <c r="S12894" s="139"/>
    </row>
    <row r="12895" spans="2:19" ht="15.75" customHeight="1" x14ac:dyDescent="0.25">
      <c r="B12895" s="106"/>
      <c r="C12895" s="106"/>
      <c r="D12895" s="139"/>
      <c r="E12895" s="140"/>
      <c r="F12895" s="140"/>
      <c r="G12895" s="140"/>
      <c r="M12895" s="140"/>
      <c r="N12895" s="167"/>
      <c r="O12895" s="167"/>
      <c r="P12895" s="142"/>
      <c r="Q12895" s="142"/>
      <c r="R12895" s="142"/>
      <c r="S12895" s="139"/>
    </row>
    <row r="12896" spans="2:19" ht="15.75" customHeight="1" x14ac:dyDescent="0.25">
      <c r="B12896" s="106"/>
      <c r="C12896" s="106"/>
      <c r="D12896" s="139"/>
      <c r="E12896" s="140"/>
      <c r="F12896" s="140"/>
      <c r="G12896" s="140"/>
      <c r="M12896" s="140"/>
      <c r="N12896" s="167"/>
      <c r="O12896" s="167"/>
      <c r="P12896" s="142"/>
      <c r="Q12896" s="142"/>
      <c r="R12896" s="142"/>
      <c r="S12896" s="139"/>
    </row>
    <row r="12897" spans="2:19" ht="15.75" customHeight="1" x14ac:dyDescent="0.25">
      <c r="B12897" s="106"/>
      <c r="C12897" s="106"/>
      <c r="D12897" s="139"/>
      <c r="E12897" s="140"/>
      <c r="F12897" s="140"/>
      <c r="G12897" s="140"/>
      <c r="M12897" s="140"/>
      <c r="N12897" s="167"/>
      <c r="O12897" s="167"/>
      <c r="P12897" s="142"/>
      <c r="Q12897" s="142"/>
      <c r="R12897" s="142"/>
      <c r="S12897" s="139"/>
    </row>
    <row r="12898" spans="2:19" ht="15.75" customHeight="1" x14ac:dyDescent="0.25">
      <c r="B12898" s="106"/>
      <c r="C12898" s="106"/>
      <c r="D12898" s="139"/>
      <c r="E12898" s="140"/>
      <c r="F12898" s="140"/>
      <c r="G12898" s="140"/>
      <c r="M12898" s="140"/>
      <c r="N12898" s="167"/>
      <c r="O12898" s="167"/>
      <c r="P12898" s="142"/>
      <c r="Q12898" s="142"/>
      <c r="R12898" s="142"/>
      <c r="S12898" s="139"/>
    </row>
    <row r="12899" spans="2:19" ht="15.75" customHeight="1" x14ac:dyDescent="0.25">
      <c r="B12899" s="106"/>
      <c r="C12899" s="106"/>
      <c r="D12899" s="139"/>
      <c r="E12899" s="140"/>
      <c r="F12899" s="140"/>
      <c r="G12899" s="140"/>
      <c r="M12899" s="140"/>
      <c r="N12899" s="167"/>
      <c r="O12899" s="167"/>
      <c r="P12899" s="142"/>
      <c r="Q12899" s="142"/>
      <c r="R12899" s="142"/>
      <c r="S12899" s="139"/>
    </row>
    <row r="12900" spans="2:19" ht="15.75" customHeight="1" x14ac:dyDescent="0.25">
      <c r="B12900" s="106"/>
      <c r="C12900" s="106"/>
      <c r="D12900" s="139"/>
      <c r="E12900" s="140"/>
      <c r="F12900" s="140"/>
      <c r="G12900" s="140"/>
      <c r="M12900" s="140"/>
      <c r="N12900" s="167"/>
      <c r="O12900" s="167"/>
      <c r="P12900" s="142"/>
      <c r="Q12900" s="142"/>
      <c r="R12900" s="142"/>
      <c r="S12900" s="139"/>
    </row>
    <row r="12901" spans="2:19" ht="15.75" customHeight="1" x14ac:dyDescent="0.25">
      <c r="B12901" s="106"/>
      <c r="C12901" s="106"/>
      <c r="D12901" s="139"/>
      <c r="E12901" s="140"/>
      <c r="F12901" s="140"/>
      <c r="G12901" s="140"/>
      <c r="M12901" s="140"/>
      <c r="N12901" s="167"/>
      <c r="O12901" s="167"/>
      <c r="P12901" s="142"/>
      <c r="Q12901" s="142"/>
      <c r="R12901" s="142"/>
      <c r="S12901" s="139"/>
    </row>
    <row r="12902" spans="2:19" ht="15.75" customHeight="1" x14ac:dyDescent="0.25">
      <c r="B12902" s="106"/>
      <c r="C12902" s="106"/>
      <c r="D12902" s="139"/>
      <c r="E12902" s="140"/>
      <c r="F12902" s="140"/>
      <c r="G12902" s="140"/>
      <c r="M12902" s="140"/>
      <c r="N12902" s="167"/>
      <c r="O12902" s="167"/>
      <c r="P12902" s="142"/>
      <c r="Q12902" s="142"/>
      <c r="R12902" s="142"/>
      <c r="S12902" s="139"/>
    </row>
    <row r="12903" spans="2:19" ht="15.75" customHeight="1" x14ac:dyDescent="0.25">
      <c r="B12903" s="106"/>
      <c r="C12903" s="106"/>
      <c r="D12903" s="139"/>
      <c r="E12903" s="140"/>
      <c r="F12903" s="140"/>
      <c r="G12903" s="140"/>
      <c r="M12903" s="140"/>
      <c r="N12903" s="167"/>
      <c r="O12903" s="167"/>
      <c r="P12903" s="142"/>
      <c r="Q12903" s="142"/>
      <c r="R12903" s="142"/>
      <c r="S12903" s="139"/>
    </row>
    <row r="12904" spans="2:19" ht="15.75" customHeight="1" x14ac:dyDescent="0.25">
      <c r="B12904" s="106"/>
      <c r="C12904" s="106"/>
      <c r="D12904" s="139"/>
      <c r="E12904" s="140"/>
      <c r="F12904" s="140"/>
      <c r="G12904" s="140"/>
      <c r="M12904" s="140"/>
      <c r="N12904" s="167"/>
      <c r="O12904" s="167"/>
      <c r="P12904" s="142"/>
      <c r="Q12904" s="142"/>
      <c r="R12904" s="142"/>
      <c r="S12904" s="139"/>
    </row>
    <row r="12905" spans="2:19" ht="15.75" customHeight="1" x14ac:dyDescent="0.25">
      <c r="B12905" s="106"/>
      <c r="C12905" s="106"/>
      <c r="D12905" s="139"/>
      <c r="E12905" s="140"/>
      <c r="F12905" s="140"/>
      <c r="G12905" s="140"/>
      <c r="M12905" s="140"/>
      <c r="N12905" s="167"/>
      <c r="O12905" s="167"/>
      <c r="P12905" s="142"/>
      <c r="Q12905" s="142"/>
      <c r="R12905" s="142"/>
      <c r="S12905" s="139"/>
    </row>
    <row r="12906" spans="2:19" ht="15.75" customHeight="1" x14ac:dyDescent="0.25">
      <c r="B12906" s="106"/>
      <c r="C12906" s="106"/>
      <c r="D12906" s="139"/>
      <c r="E12906" s="140"/>
      <c r="F12906" s="140"/>
      <c r="G12906" s="140"/>
      <c r="M12906" s="140"/>
      <c r="N12906" s="167"/>
      <c r="O12906" s="167"/>
      <c r="P12906" s="142"/>
      <c r="Q12906" s="142"/>
      <c r="R12906" s="142"/>
      <c r="S12906" s="139"/>
    </row>
    <row r="12907" spans="2:19" ht="15.75" customHeight="1" x14ac:dyDescent="0.25">
      <c r="B12907" s="106"/>
      <c r="C12907" s="106"/>
      <c r="D12907" s="139"/>
      <c r="E12907" s="140"/>
      <c r="F12907" s="140"/>
      <c r="G12907" s="140"/>
      <c r="M12907" s="140"/>
      <c r="N12907" s="167"/>
      <c r="O12907" s="167"/>
      <c r="P12907" s="142"/>
      <c r="Q12907" s="142"/>
      <c r="R12907" s="142"/>
      <c r="S12907" s="139"/>
    </row>
    <row r="12908" spans="2:19" ht="15.75" customHeight="1" x14ac:dyDescent="0.25">
      <c r="B12908" s="106"/>
      <c r="C12908" s="106"/>
      <c r="D12908" s="139"/>
      <c r="E12908" s="140"/>
      <c r="F12908" s="140"/>
      <c r="G12908" s="140"/>
      <c r="M12908" s="140"/>
      <c r="N12908" s="167"/>
      <c r="O12908" s="167"/>
      <c r="P12908" s="142"/>
      <c r="Q12908" s="142"/>
      <c r="R12908" s="142"/>
      <c r="S12908" s="139"/>
    </row>
    <row r="12909" spans="2:19" ht="15.75" customHeight="1" x14ac:dyDescent="0.25">
      <c r="B12909" s="106"/>
      <c r="C12909" s="106"/>
      <c r="D12909" s="139"/>
      <c r="E12909" s="140"/>
      <c r="F12909" s="140"/>
      <c r="G12909" s="140"/>
      <c r="M12909" s="140"/>
      <c r="N12909" s="167"/>
      <c r="O12909" s="167"/>
      <c r="P12909" s="142"/>
      <c r="Q12909" s="142"/>
      <c r="R12909" s="142"/>
      <c r="S12909" s="139"/>
    </row>
    <row r="12910" spans="2:19" ht="15.75" customHeight="1" x14ac:dyDescent="0.25">
      <c r="B12910" s="106"/>
      <c r="C12910" s="106"/>
      <c r="D12910" s="139"/>
      <c r="E12910" s="140"/>
      <c r="F12910" s="140"/>
      <c r="G12910" s="140"/>
      <c r="M12910" s="140"/>
      <c r="N12910" s="167"/>
      <c r="O12910" s="167"/>
      <c r="P12910" s="142"/>
      <c r="Q12910" s="142"/>
      <c r="R12910" s="142"/>
      <c r="S12910" s="139"/>
    </row>
    <row r="12911" spans="2:19" ht="15.75" customHeight="1" x14ac:dyDescent="0.25">
      <c r="B12911" s="106"/>
      <c r="C12911" s="106"/>
      <c r="D12911" s="139"/>
      <c r="E12911" s="140"/>
      <c r="F12911" s="140"/>
      <c r="G12911" s="140"/>
      <c r="M12911" s="140"/>
      <c r="N12911" s="167"/>
      <c r="O12911" s="167"/>
      <c r="P12911" s="142"/>
      <c r="Q12911" s="142"/>
      <c r="R12911" s="142"/>
      <c r="S12911" s="139"/>
    </row>
    <row r="12912" spans="2:19" ht="15.75" customHeight="1" x14ac:dyDescent="0.25">
      <c r="B12912" s="106"/>
      <c r="C12912" s="106"/>
      <c r="D12912" s="139"/>
      <c r="E12912" s="140"/>
      <c r="F12912" s="140"/>
      <c r="G12912" s="140"/>
      <c r="M12912" s="140"/>
      <c r="N12912" s="167"/>
      <c r="O12912" s="167"/>
      <c r="P12912" s="142"/>
      <c r="Q12912" s="142"/>
      <c r="R12912" s="142"/>
      <c r="S12912" s="139"/>
    </row>
    <row r="12913" spans="2:19" ht="15.75" customHeight="1" x14ac:dyDescent="0.25">
      <c r="B12913" s="106"/>
      <c r="C12913" s="106"/>
      <c r="D12913" s="139"/>
      <c r="E12913" s="140"/>
      <c r="F12913" s="140"/>
      <c r="G12913" s="140"/>
      <c r="M12913" s="140"/>
      <c r="N12913" s="167"/>
      <c r="O12913" s="167"/>
      <c r="P12913" s="142"/>
      <c r="Q12913" s="142"/>
      <c r="R12913" s="142"/>
      <c r="S12913" s="139"/>
    </row>
    <row r="12914" spans="2:19" ht="15.75" customHeight="1" x14ac:dyDescent="0.25">
      <c r="B12914" s="106"/>
      <c r="C12914" s="106"/>
      <c r="D12914" s="139"/>
      <c r="E12914" s="140"/>
      <c r="F12914" s="140"/>
      <c r="G12914" s="140"/>
      <c r="M12914" s="140"/>
      <c r="N12914" s="167"/>
      <c r="O12914" s="167"/>
      <c r="P12914" s="142"/>
      <c r="Q12914" s="142"/>
      <c r="R12914" s="142"/>
      <c r="S12914" s="139"/>
    </row>
    <row r="12915" spans="2:19" ht="15.75" customHeight="1" x14ac:dyDescent="0.25">
      <c r="B12915" s="106"/>
      <c r="C12915" s="106"/>
      <c r="D12915" s="139"/>
      <c r="E12915" s="140"/>
      <c r="F12915" s="140"/>
      <c r="G12915" s="140"/>
      <c r="M12915" s="140"/>
      <c r="N12915" s="167"/>
      <c r="O12915" s="167"/>
      <c r="P12915" s="142"/>
      <c r="Q12915" s="142"/>
      <c r="R12915" s="142"/>
      <c r="S12915" s="139"/>
    </row>
    <row r="12916" spans="2:19" ht="15.75" customHeight="1" x14ac:dyDescent="0.25">
      <c r="B12916" s="106"/>
      <c r="C12916" s="106"/>
      <c r="D12916" s="139"/>
      <c r="E12916" s="140"/>
      <c r="F12916" s="140"/>
      <c r="G12916" s="140"/>
      <c r="M12916" s="140"/>
      <c r="N12916" s="167"/>
      <c r="O12916" s="167"/>
      <c r="P12916" s="142"/>
      <c r="Q12916" s="142"/>
      <c r="R12916" s="142"/>
      <c r="S12916" s="139"/>
    </row>
    <row r="12917" spans="2:19" ht="15.75" customHeight="1" x14ac:dyDescent="0.25">
      <c r="B12917" s="106"/>
      <c r="C12917" s="106"/>
      <c r="D12917" s="139"/>
      <c r="E12917" s="140"/>
      <c r="F12917" s="140"/>
      <c r="G12917" s="140"/>
      <c r="M12917" s="140"/>
      <c r="N12917" s="167"/>
      <c r="O12917" s="167"/>
      <c r="P12917" s="142"/>
      <c r="Q12917" s="142"/>
      <c r="R12917" s="142"/>
      <c r="S12917" s="139"/>
    </row>
    <row r="12918" spans="2:19" ht="15.75" customHeight="1" x14ac:dyDescent="0.25">
      <c r="B12918" s="106"/>
      <c r="C12918" s="106"/>
      <c r="D12918" s="139"/>
      <c r="E12918" s="140"/>
      <c r="F12918" s="140"/>
      <c r="G12918" s="140"/>
      <c r="M12918" s="140"/>
      <c r="N12918" s="167"/>
      <c r="O12918" s="167"/>
      <c r="P12918" s="142"/>
      <c r="Q12918" s="142"/>
      <c r="R12918" s="142"/>
      <c r="S12918" s="139"/>
    </row>
    <row r="12919" spans="2:19" ht="15.75" customHeight="1" x14ac:dyDescent="0.25">
      <c r="B12919" s="106"/>
      <c r="C12919" s="106"/>
      <c r="D12919" s="139"/>
      <c r="E12919" s="140"/>
      <c r="F12919" s="140"/>
      <c r="G12919" s="140"/>
      <c r="M12919" s="140"/>
      <c r="N12919" s="167"/>
      <c r="O12919" s="167"/>
      <c r="P12919" s="142"/>
      <c r="Q12919" s="142"/>
      <c r="R12919" s="142"/>
      <c r="S12919" s="139"/>
    </row>
    <row r="12920" spans="2:19" ht="15.75" customHeight="1" x14ac:dyDescent="0.25">
      <c r="B12920" s="106"/>
      <c r="C12920" s="106"/>
      <c r="D12920" s="139"/>
      <c r="E12920" s="140"/>
      <c r="F12920" s="140"/>
      <c r="G12920" s="140"/>
      <c r="M12920" s="140"/>
      <c r="N12920" s="167"/>
      <c r="O12920" s="167"/>
      <c r="P12920" s="142"/>
      <c r="Q12920" s="142"/>
      <c r="R12920" s="142"/>
      <c r="S12920" s="139"/>
    </row>
    <row r="12921" spans="2:19" ht="15.75" customHeight="1" x14ac:dyDescent="0.25">
      <c r="B12921" s="106"/>
      <c r="C12921" s="106"/>
      <c r="D12921" s="139"/>
      <c r="E12921" s="140"/>
      <c r="F12921" s="140"/>
      <c r="G12921" s="140"/>
      <c r="M12921" s="140"/>
      <c r="N12921" s="167"/>
      <c r="O12921" s="167"/>
      <c r="P12921" s="142"/>
      <c r="Q12921" s="142"/>
      <c r="R12921" s="142"/>
      <c r="S12921" s="139"/>
    </row>
    <row r="12922" spans="2:19" ht="15.75" customHeight="1" x14ac:dyDescent="0.25">
      <c r="B12922" s="106"/>
      <c r="C12922" s="106"/>
      <c r="D12922" s="139"/>
      <c r="E12922" s="140"/>
      <c r="F12922" s="140"/>
      <c r="G12922" s="140"/>
      <c r="M12922" s="140"/>
      <c r="N12922" s="167"/>
      <c r="O12922" s="167"/>
      <c r="P12922" s="142"/>
      <c r="Q12922" s="142"/>
      <c r="R12922" s="142"/>
      <c r="S12922" s="139"/>
    </row>
    <row r="12923" spans="2:19" ht="15.75" customHeight="1" x14ac:dyDescent="0.25">
      <c r="B12923" s="106"/>
      <c r="C12923" s="106"/>
      <c r="D12923" s="139"/>
      <c r="E12923" s="140"/>
      <c r="F12923" s="140"/>
      <c r="G12923" s="140"/>
      <c r="M12923" s="140"/>
      <c r="N12923" s="167"/>
      <c r="O12923" s="167"/>
      <c r="P12923" s="142"/>
      <c r="Q12923" s="142"/>
      <c r="R12923" s="142"/>
      <c r="S12923" s="139"/>
    </row>
    <row r="12924" spans="2:19" ht="15.75" customHeight="1" x14ac:dyDescent="0.25">
      <c r="B12924" s="106"/>
      <c r="C12924" s="106"/>
      <c r="D12924" s="139"/>
      <c r="E12924" s="140"/>
      <c r="F12924" s="140"/>
      <c r="G12924" s="140"/>
      <c r="M12924" s="140"/>
      <c r="N12924" s="167"/>
      <c r="O12924" s="167"/>
      <c r="P12924" s="142"/>
      <c r="Q12924" s="142"/>
      <c r="R12924" s="142"/>
      <c r="S12924" s="139"/>
    </row>
    <row r="12925" spans="2:19" ht="15.75" customHeight="1" x14ac:dyDescent="0.25">
      <c r="B12925" s="106"/>
      <c r="C12925" s="106"/>
      <c r="D12925" s="139"/>
      <c r="E12925" s="140"/>
      <c r="F12925" s="140"/>
      <c r="G12925" s="140"/>
      <c r="M12925" s="140"/>
      <c r="N12925" s="167"/>
      <c r="O12925" s="167"/>
      <c r="P12925" s="142"/>
      <c r="Q12925" s="142"/>
      <c r="R12925" s="142"/>
      <c r="S12925" s="139"/>
    </row>
    <row r="12926" spans="2:19" ht="15.75" customHeight="1" x14ac:dyDescent="0.25">
      <c r="B12926" s="106"/>
      <c r="C12926" s="106"/>
      <c r="D12926" s="139"/>
      <c r="E12926" s="140"/>
      <c r="F12926" s="140"/>
      <c r="G12926" s="140"/>
      <c r="M12926" s="140"/>
      <c r="N12926" s="167"/>
      <c r="O12926" s="167"/>
      <c r="P12926" s="142"/>
      <c r="Q12926" s="142"/>
      <c r="R12926" s="142"/>
      <c r="S12926" s="139"/>
    </row>
    <row r="12927" spans="2:19" ht="15.75" customHeight="1" x14ac:dyDescent="0.25">
      <c r="B12927" s="106"/>
      <c r="C12927" s="106"/>
      <c r="D12927" s="139"/>
      <c r="E12927" s="140"/>
      <c r="F12927" s="140"/>
      <c r="G12927" s="140"/>
      <c r="M12927" s="140"/>
      <c r="N12927" s="167"/>
      <c r="O12927" s="167"/>
      <c r="P12927" s="142"/>
      <c r="Q12927" s="142"/>
      <c r="R12927" s="142"/>
      <c r="S12927" s="139"/>
    </row>
    <row r="12928" spans="2:19" ht="15.75" customHeight="1" x14ac:dyDescent="0.25">
      <c r="B12928" s="106"/>
      <c r="C12928" s="106"/>
      <c r="D12928" s="139"/>
      <c r="E12928" s="140"/>
      <c r="F12928" s="140"/>
      <c r="G12928" s="140"/>
      <c r="M12928" s="140"/>
      <c r="N12928" s="167"/>
      <c r="O12928" s="167"/>
      <c r="P12928" s="142"/>
      <c r="Q12928" s="142"/>
      <c r="R12928" s="142"/>
      <c r="S12928" s="139"/>
    </row>
    <row r="12929" spans="2:19" ht="15.75" customHeight="1" x14ac:dyDescent="0.25">
      <c r="B12929" s="106"/>
      <c r="C12929" s="106"/>
      <c r="D12929" s="139"/>
      <c r="E12929" s="140"/>
      <c r="F12929" s="140"/>
      <c r="G12929" s="140"/>
      <c r="M12929" s="140"/>
      <c r="N12929" s="167"/>
      <c r="O12929" s="167"/>
      <c r="P12929" s="142"/>
      <c r="Q12929" s="142"/>
      <c r="R12929" s="142"/>
      <c r="S12929" s="139"/>
    </row>
    <row r="12930" spans="2:19" ht="15.75" customHeight="1" x14ac:dyDescent="0.25">
      <c r="B12930" s="106"/>
      <c r="C12930" s="106"/>
      <c r="D12930" s="139"/>
      <c r="E12930" s="140"/>
      <c r="F12930" s="140"/>
      <c r="G12930" s="140"/>
      <c r="M12930" s="140"/>
      <c r="N12930" s="167"/>
      <c r="O12930" s="167"/>
      <c r="P12930" s="142"/>
      <c r="Q12930" s="142"/>
      <c r="R12930" s="142"/>
      <c r="S12930" s="139"/>
    </row>
    <row r="12931" spans="2:19" ht="15.75" customHeight="1" x14ac:dyDescent="0.25">
      <c r="B12931" s="106"/>
      <c r="C12931" s="106"/>
      <c r="D12931" s="139"/>
      <c r="E12931" s="140"/>
      <c r="F12931" s="140"/>
      <c r="G12931" s="140"/>
      <c r="M12931" s="140"/>
      <c r="N12931" s="167"/>
      <c r="O12931" s="167"/>
      <c r="P12931" s="142"/>
      <c r="Q12931" s="142"/>
      <c r="R12931" s="142"/>
      <c r="S12931" s="139"/>
    </row>
    <row r="12932" spans="2:19" ht="15.75" customHeight="1" x14ac:dyDescent="0.25">
      <c r="B12932" s="106"/>
      <c r="C12932" s="106"/>
      <c r="D12932" s="139"/>
      <c r="E12932" s="140"/>
      <c r="F12932" s="140"/>
      <c r="G12932" s="140"/>
      <c r="M12932" s="140"/>
      <c r="N12932" s="167"/>
      <c r="O12932" s="167"/>
      <c r="P12932" s="142"/>
      <c r="Q12932" s="142"/>
      <c r="R12932" s="142"/>
      <c r="S12932" s="139"/>
    </row>
    <row r="12933" spans="2:19" ht="15.75" customHeight="1" x14ac:dyDescent="0.25">
      <c r="B12933" s="106"/>
      <c r="C12933" s="106"/>
      <c r="D12933" s="139"/>
      <c r="E12933" s="140"/>
      <c r="F12933" s="140"/>
      <c r="G12933" s="140"/>
      <c r="M12933" s="140"/>
      <c r="N12933" s="167"/>
      <c r="O12933" s="167"/>
      <c r="P12933" s="142"/>
      <c r="Q12933" s="142"/>
      <c r="R12933" s="142"/>
      <c r="S12933" s="139"/>
    </row>
    <row r="12934" spans="2:19" ht="15.75" customHeight="1" x14ac:dyDescent="0.25">
      <c r="B12934" s="106"/>
      <c r="C12934" s="106"/>
      <c r="D12934" s="139"/>
      <c r="E12934" s="140"/>
      <c r="F12934" s="140"/>
      <c r="G12934" s="140"/>
      <c r="M12934" s="140"/>
      <c r="N12934" s="167"/>
      <c r="O12934" s="167"/>
      <c r="P12934" s="142"/>
      <c r="Q12934" s="142"/>
      <c r="R12934" s="142"/>
      <c r="S12934" s="139"/>
    </row>
    <row r="12935" spans="2:19" ht="15.75" customHeight="1" x14ac:dyDescent="0.25">
      <c r="B12935" s="106"/>
      <c r="C12935" s="106"/>
      <c r="D12935" s="139"/>
      <c r="E12935" s="140"/>
      <c r="F12935" s="140"/>
      <c r="G12935" s="140"/>
      <c r="M12935" s="140"/>
      <c r="N12935" s="167"/>
      <c r="O12935" s="167"/>
      <c r="P12935" s="142"/>
      <c r="Q12935" s="142"/>
      <c r="R12935" s="142"/>
      <c r="S12935" s="139"/>
    </row>
    <row r="12936" spans="2:19" ht="15.75" customHeight="1" x14ac:dyDescent="0.25">
      <c r="B12936" s="106"/>
      <c r="C12936" s="106"/>
      <c r="D12936" s="139"/>
      <c r="E12936" s="140"/>
      <c r="F12936" s="140"/>
      <c r="G12936" s="140"/>
      <c r="M12936" s="140"/>
      <c r="N12936" s="167"/>
      <c r="O12936" s="167"/>
      <c r="P12936" s="142"/>
      <c r="Q12936" s="142"/>
      <c r="R12936" s="142"/>
      <c r="S12936" s="139"/>
    </row>
    <row r="12937" spans="2:19" ht="15.75" customHeight="1" x14ac:dyDescent="0.25">
      <c r="B12937" s="106"/>
      <c r="C12937" s="106"/>
      <c r="D12937" s="139"/>
      <c r="E12937" s="140"/>
      <c r="F12937" s="140"/>
      <c r="G12937" s="140"/>
      <c r="M12937" s="140"/>
      <c r="N12937" s="167"/>
      <c r="O12937" s="167"/>
      <c r="P12937" s="142"/>
      <c r="Q12937" s="142"/>
      <c r="R12937" s="142"/>
      <c r="S12937" s="139"/>
    </row>
    <row r="12938" spans="2:19" ht="15.75" customHeight="1" x14ac:dyDescent="0.25">
      <c r="B12938" s="106"/>
      <c r="C12938" s="106"/>
      <c r="D12938" s="139"/>
      <c r="E12938" s="140"/>
      <c r="F12938" s="140"/>
      <c r="G12938" s="140"/>
      <c r="M12938" s="140"/>
      <c r="N12938" s="167"/>
      <c r="O12938" s="167"/>
      <c r="P12938" s="142"/>
      <c r="Q12938" s="142"/>
      <c r="R12938" s="142"/>
      <c r="S12938" s="139"/>
    </row>
    <row r="12939" spans="2:19" ht="15.75" customHeight="1" x14ac:dyDescent="0.25">
      <c r="B12939" s="106"/>
      <c r="C12939" s="106"/>
      <c r="D12939" s="139"/>
      <c r="E12939" s="140"/>
      <c r="F12939" s="140"/>
      <c r="G12939" s="140"/>
      <c r="M12939" s="140"/>
      <c r="N12939" s="167"/>
      <c r="O12939" s="167"/>
      <c r="P12939" s="142"/>
      <c r="Q12939" s="142"/>
      <c r="R12939" s="142"/>
      <c r="S12939" s="139"/>
    </row>
    <row r="12940" spans="2:19" ht="15.75" customHeight="1" x14ac:dyDescent="0.25">
      <c r="B12940" s="106"/>
      <c r="C12940" s="106"/>
      <c r="D12940" s="139"/>
      <c r="E12940" s="140"/>
      <c r="F12940" s="140"/>
      <c r="G12940" s="140"/>
      <c r="M12940" s="140"/>
      <c r="N12940" s="167"/>
      <c r="O12940" s="167"/>
      <c r="P12940" s="142"/>
      <c r="Q12940" s="142"/>
      <c r="R12940" s="142"/>
      <c r="S12940" s="139"/>
    </row>
    <row r="12941" spans="2:19" ht="15.75" customHeight="1" x14ac:dyDescent="0.25">
      <c r="B12941" s="106"/>
      <c r="C12941" s="106"/>
      <c r="D12941" s="139"/>
      <c r="E12941" s="140"/>
      <c r="F12941" s="140"/>
      <c r="G12941" s="140"/>
      <c r="M12941" s="140"/>
      <c r="N12941" s="167"/>
      <c r="O12941" s="167"/>
      <c r="P12941" s="142"/>
      <c r="Q12941" s="142"/>
      <c r="R12941" s="142"/>
      <c r="S12941" s="139"/>
    </row>
    <row r="12942" spans="2:19" ht="15.75" customHeight="1" x14ac:dyDescent="0.25">
      <c r="B12942" s="106"/>
      <c r="C12942" s="106"/>
      <c r="D12942" s="139"/>
      <c r="E12942" s="140"/>
      <c r="F12942" s="140"/>
      <c r="G12942" s="140"/>
      <c r="M12942" s="140"/>
      <c r="N12942" s="167"/>
      <c r="O12942" s="167"/>
      <c r="P12942" s="142"/>
      <c r="Q12942" s="142"/>
      <c r="R12942" s="142"/>
      <c r="S12942" s="139"/>
    </row>
    <row r="12943" spans="2:19" ht="15.75" customHeight="1" x14ac:dyDescent="0.25">
      <c r="B12943" s="106"/>
      <c r="C12943" s="106"/>
      <c r="D12943" s="139"/>
      <c r="E12943" s="140"/>
      <c r="F12943" s="140"/>
      <c r="G12943" s="140"/>
      <c r="M12943" s="140"/>
      <c r="N12943" s="167"/>
      <c r="O12943" s="167"/>
      <c r="P12943" s="142"/>
      <c r="Q12943" s="142"/>
      <c r="R12943" s="142"/>
      <c r="S12943" s="139"/>
    </row>
    <row r="12944" spans="2:19" ht="15.75" customHeight="1" x14ac:dyDescent="0.25">
      <c r="B12944" s="106"/>
      <c r="C12944" s="106"/>
      <c r="D12944" s="139"/>
      <c r="E12944" s="140"/>
      <c r="F12944" s="140"/>
      <c r="G12944" s="140"/>
      <c r="M12944" s="140"/>
      <c r="N12944" s="167"/>
      <c r="O12944" s="167"/>
      <c r="P12944" s="142"/>
      <c r="Q12944" s="142"/>
      <c r="R12944" s="142"/>
      <c r="S12944" s="139"/>
    </row>
    <row r="12945" spans="2:19" ht="15.75" customHeight="1" x14ac:dyDescent="0.25">
      <c r="B12945" s="106"/>
      <c r="C12945" s="106"/>
      <c r="D12945" s="139"/>
      <c r="E12945" s="140"/>
      <c r="F12945" s="140"/>
      <c r="G12945" s="140"/>
      <c r="M12945" s="140"/>
      <c r="N12945" s="167"/>
      <c r="O12945" s="167"/>
      <c r="P12945" s="142"/>
      <c r="Q12945" s="142"/>
      <c r="R12945" s="142"/>
      <c r="S12945" s="139"/>
    </row>
    <row r="12946" spans="2:19" ht="15.75" customHeight="1" x14ac:dyDescent="0.25">
      <c r="B12946" s="106"/>
      <c r="C12946" s="106"/>
      <c r="D12946" s="139"/>
      <c r="E12946" s="140"/>
      <c r="F12946" s="140"/>
      <c r="G12946" s="140"/>
      <c r="M12946" s="140"/>
      <c r="N12946" s="167"/>
      <c r="O12946" s="167"/>
      <c r="P12946" s="142"/>
      <c r="Q12946" s="142"/>
      <c r="R12946" s="142"/>
      <c r="S12946" s="139"/>
    </row>
    <row r="12947" spans="2:19" ht="15.75" customHeight="1" x14ac:dyDescent="0.25">
      <c r="B12947" s="106"/>
      <c r="C12947" s="106"/>
      <c r="D12947" s="139"/>
      <c r="E12947" s="140"/>
      <c r="F12947" s="140"/>
      <c r="G12947" s="140"/>
      <c r="M12947" s="140"/>
      <c r="N12947" s="167"/>
      <c r="O12947" s="167"/>
      <c r="P12947" s="142"/>
      <c r="Q12947" s="142"/>
      <c r="R12947" s="142"/>
      <c r="S12947" s="139"/>
    </row>
    <row r="12948" spans="2:19" ht="15.75" customHeight="1" x14ac:dyDescent="0.25">
      <c r="B12948" s="106"/>
      <c r="C12948" s="106"/>
      <c r="D12948" s="139"/>
      <c r="E12948" s="140"/>
      <c r="F12948" s="140"/>
      <c r="G12948" s="140"/>
      <c r="M12948" s="140"/>
      <c r="N12948" s="167"/>
      <c r="O12948" s="167"/>
      <c r="P12948" s="142"/>
      <c r="Q12948" s="142"/>
      <c r="R12948" s="142"/>
      <c r="S12948" s="139"/>
    </row>
    <row r="12949" spans="2:19" ht="15.75" customHeight="1" x14ac:dyDescent="0.25">
      <c r="B12949" s="106"/>
      <c r="C12949" s="106"/>
      <c r="D12949" s="139"/>
      <c r="E12949" s="140"/>
      <c r="F12949" s="140"/>
      <c r="G12949" s="140"/>
      <c r="M12949" s="140"/>
      <c r="N12949" s="167"/>
      <c r="O12949" s="167"/>
      <c r="P12949" s="142"/>
      <c r="Q12949" s="142"/>
      <c r="R12949" s="142"/>
      <c r="S12949" s="139"/>
    </row>
    <row r="12950" spans="2:19" ht="15.75" customHeight="1" x14ac:dyDescent="0.25">
      <c r="B12950" s="106"/>
      <c r="C12950" s="106"/>
      <c r="D12950" s="139"/>
      <c r="E12950" s="140"/>
      <c r="F12950" s="140"/>
      <c r="G12950" s="140"/>
      <c r="M12950" s="140"/>
      <c r="N12950" s="167"/>
      <c r="O12950" s="167"/>
      <c r="P12950" s="142"/>
      <c r="Q12950" s="142"/>
      <c r="R12950" s="142"/>
      <c r="S12950" s="139"/>
    </row>
    <row r="12951" spans="2:19" ht="15.75" customHeight="1" x14ac:dyDescent="0.25">
      <c r="B12951" s="106"/>
      <c r="C12951" s="106"/>
      <c r="D12951" s="139"/>
      <c r="E12951" s="140"/>
      <c r="F12951" s="140"/>
      <c r="G12951" s="140"/>
      <c r="M12951" s="140"/>
      <c r="N12951" s="167"/>
      <c r="O12951" s="167"/>
      <c r="P12951" s="142"/>
      <c r="Q12951" s="142"/>
      <c r="R12951" s="142"/>
      <c r="S12951" s="139"/>
    </row>
    <row r="12952" spans="2:19" ht="15.75" customHeight="1" x14ac:dyDescent="0.25">
      <c r="B12952" s="106"/>
      <c r="C12952" s="106"/>
      <c r="D12952" s="139"/>
      <c r="E12952" s="140"/>
      <c r="F12952" s="140"/>
      <c r="G12952" s="140"/>
      <c r="M12952" s="140"/>
      <c r="N12952" s="167"/>
      <c r="O12952" s="167"/>
      <c r="P12952" s="142"/>
      <c r="Q12952" s="142"/>
      <c r="R12952" s="142"/>
      <c r="S12952" s="139"/>
    </row>
    <row r="12953" spans="2:19" ht="15.75" customHeight="1" x14ac:dyDescent="0.25">
      <c r="B12953" s="106"/>
      <c r="C12953" s="106"/>
      <c r="D12953" s="139"/>
      <c r="E12953" s="140"/>
      <c r="F12953" s="140"/>
      <c r="G12953" s="140"/>
      <c r="M12953" s="140"/>
      <c r="N12953" s="167"/>
      <c r="O12953" s="167"/>
      <c r="P12953" s="142"/>
      <c r="Q12953" s="142"/>
      <c r="R12953" s="142"/>
      <c r="S12953" s="139"/>
    </row>
    <row r="12954" spans="2:19" ht="15.75" customHeight="1" x14ac:dyDescent="0.25">
      <c r="B12954" s="106"/>
      <c r="C12954" s="106"/>
      <c r="D12954" s="139"/>
      <c r="E12954" s="140"/>
      <c r="F12954" s="140"/>
      <c r="G12954" s="140"/>
      <c r="M12954" s="140"/>
      <c r="N12954" s="167"/>
      <c r="O12954" s="167"/>
      <c r="P12954" s="142"/>
      <c r="Q12954" s="142"/>
      <c r="R12954" s="142"/>
      <c r="S12954" s="139"/>
    </row>
    <row r="12955" spans="2:19" ht="15.75" customHeight="1" x14ac:dyDescent="0.25">
      <c r="B12955" s="106"/>
      <c r="C12955" s="106"/>
      <c r="D12955" s="139"/>
      <c r="E12955" s="140"/>
      <c r="F12955" s="140"/>
      <c r="G12955" s="140"/>
      <c r="M12955" s="140"/>
      <c r="N12955" s="167"/>
      <c r="O12955" s="167"/>
      <c r="P12955" s="142"/>
      <c r="Q12955" s="142"/>
      <c r="R12955" s="142"/>
      <c r="S12955" s="139"/>
    </row>
    <row r="12956" spans="2:19" ht="15.75" customHeight="1" x14ac:dyDescent="0.25">
      <c r="B12956" s="106"/>
      <c r="C12956" s="106"/>
      <c r="D12956" s="139"/>
      <c r="E12956" s="140"/>
      <c r="F12956" s="140"/>
      <c r="G12956" s="140"/>
      <c r="M12956" s="140"/>
      <c r="N12956" s="167"/>
      <c r="O12956" s="167"/>
      <c r="P12956" s="142"/>
      <c r="Q12956" s="142"/>
      <c r="R12956" s="142"/>
      <c r="S12956" s="139"/>
    </row>
    <row r="12957" spans="2:19" ht="15.75" customHeight="1" x14ac:dyDescent="0.25">
      <c r="B12957" s="106"/>
      <c r="C12957" s="106"/>
      <c r="D12957" s="139"/>
      <c r="E12957" s="140"/>
      <c r="F12957" s="140"/>
      <c r="G12957" s="140"/>
      <c r="M12957" s="140"/>
      <c r="N12957" s="167"/>
      <c r="O12957" s="167"/>
      <c r="P12957" s="142"/>
      <c r="Q12957" s="142"/>
      <c r="R12957" s="142"/>
      <c r="S12957" s="139"/>
    </row>
    <row r="12958" spans="2:19" ht="15.75" customHeight="1" x14ac:dyDescent="0.25">
      <c r="B12958" s="106"/>
      <c r="C12958" s="106"/>
      <c r="D12958" s="139"/>
      <c r="E12958" s="140"/>
      <c r="F12958" s="140"/>
      <c r="G12958" s="140"/>
      <c r="M12958" s="140"/>
      <c r="N12958" s="167"/>
      <c r="O12958" s="167"/>
      <c r="P12958" s="142"/>
      <c r="Q12958" s="142"/>
      <c r="R12958" s="142"/>
      <c r="S12958" s="139"/>
    </row>
    <row r="12959" spans="2:19" ht="15.75" customHeight="1" x14ac:dyDescent="0.25">
      <c r="B12959" s="106"/>
      <c r="C12959" s="106"/>
      <c r="D12959" s="139"/>
      <c r="E12959" s="140"/>
      <c r="F12959" s="140"/>
      <c r="G12959" s="140"/>
      <c r="M12959" s="140"/>
      <c r="N12959" s="167"/>
      <c r="O12959" s="167"/>
      <c r="P12959" s="142"/>
      <c r="Q12959" s="142"/>
      <c r="R12959" s="142"/>
      <c r="S12959" s="139"/>
    </row>
    <row r="12960" spans="2:19" ht="15.75" customHeight="1" x14ac:dyDescent="0.25">
      <c r="B12960" s="106"/>
      <c r="C12960" s="106"/>
      <c r="D12960" s="139"/>
      <c r="E12960" s="140"/>
      <c r="F12960" s="140"/>
      <c r="G12960" s="140"/>
      <c r="M12960" s="140"/>
      <c r="N12960" s="167"/>
      <c r="O12960" s="167"/>
      <c r="P12960" s="142"/>
      <c r="Q12960" s="142"/>
      <c r="R12960" s="142"/>
      <c r="S12960" s="139"/>
    </row>
    <row r="12961" spans="2:19" ht="15.75" customHeight="1" x14ac:dyDescent="0.25">
      <c r="B12961" s="106"/>
      <c r="C12961" s="106"/>
      <c r="D12961" s="139"/>
      <c r="E12961" s="140"/>
      <c r="F12961" s="140"/>
      <c r="G12961" s="140"/>
      <c r="M12961" s="140"/>
      <c r="N12961" s="167"/>
      <c r="O12961" s="167"/>
      <c r="P12961" s="142"/>
      <c r="Q12961" s="142"/>
      <c r="R12961" s="142"/>
      <c r="S12961" s="139"/>
    </row>
    <row r="12962" spans="2:19" ht="15.75" customHeight="1" x14ac:dyDescent="0.25">
      <c r="B12962" s="106"/>
      <c r="C12962" s="106"/>
      <c r="D12962" s="139"/>
      <c r="E12962" s="140"/>
      <c r="F12962" s="140"/>
      <c r="G12962" s="140"/>
      <c r="M12962" s="140"/>
      <c r="N12962" s="167"/>
      <c r="O12962" s="167"/>
      <c r="P12962" s="142"/>
      <c r="Q12962" s="142"/>
      <c r="R12962" s="142"/>
      <c r="S12962" s="139"/>
    </row>
    <row r="12963" spans="2:19" ht="15.75" customHeight="1" x14ac:dyDescent="0.25">
      <c r="B12963" s="106"/>
      <c r="C12963" s="106"/>
      <c r="D12963" s="139"/>
      <c r="E12963" s="140"/>
      <c r="F12963" s="140"/>
      <c r="G12963" s="140"/>
      <c r="M12963" s="140"/>
      <c r="N12963" s="167"/>
      <c r="O12963" s="167"/>
      <c r="P12963" s="142"/>
      <c r="Q12963" s="142"/>
      <c r="R12963" s="142"/>
      <c r="S12963" s="139"/>
    </row>
    <row r="12964" spans="2:19" ht="15.75" customHeight="1" x14ac:dyDescent="0.25">
      <c r="B12964" s="106"/>
      <c r="C12964" s="106"/>
      <c r="D12964" s="139"/>
      <c r="E12964" s="140"/>
      <c r="F12964" s="140"/>
      <c r="G12964" s="140"/>
      <c r="M12964" s="140"/>
      <c r="N12964" s="167"/>
      <c r="O12964" s="167"/>
      <c r="P12964" s="142"/>
      <c r="Q12964" s="142"/>
      <c r="R12964" s="142"/>
      <c r="S12964" s="139"/>
    </row>
    <row r="12965" spans="2:19" ht="15.75" customHeight="1" x14ac:dyDescent="0.25">
      <c r="B12965" s="106"/>
      <c r="C12965" s="106"/>
      <c r="D12965" s="139"/>
      <c r="E12965" s="140"/>
      <c r="F12965" s="140"/>
      <c r="G12965" s="140"/>
      <c r="M12965" s="140"/>
      <c r="N12965" s="167"/>
      <c r="O12965" s="167"/>
      <c r="P12965" s="142"/>
      <c r="Q12965" s="142"/>
      <c r="R12965" s="142"/>
      <c r="S12965" s="139"/>
    </row>
    <row r="12966" spans="2:19" ht="15.75" customHeight="1" x14ac:dyDescent="0.25">
      <c r="B12966" s="106"/>
      <c r="C12966" s="106"/>
      <c r="D12966" s="139"/>
      <c r="E12966" s="140"/>
      <c r="F12966" s="140"/>
      <c r="G12966" s="140"/>
      <c r="M12966" s="140"/>
      <c r="N12966" s="167"/>
      <c r="O12966" s="167"/>
      <c r="P12966" s="142"/>
      <c r="Q12966" s="142"/>
      <c r="R12966" s="142"/>
      <c r="S12966" s="139"/>
    </row>
    <row r="12967" spans="2:19" ht="15.75" customHeight="1" x14ac:dyDescent="0.25">
      <c r="B12967" s="106"/>
      <c r="C12967" s="106"/>
      <c r="D12967" s="139"/>
      <c r="E12967" s="140"/>
      <c r="F12967" s="140"/>
      <c r="G12967" s="140"/>
      <c r="M12967" s="140"/>
      <c r="N12967" s="167"/>
      <c r="O12967" s="167"/>
      <c r="P12967" s="142"/>
      <c r="Q12967" s="142"/>
      <c r="R12967" s="142"/>
      <c r="S12967" s="139"/>
    </row>
    <row r="12968" spans="2:19" ht="15.75" customHeight="1" x14ac:dyDescent="0.25">
      <c r="B12968" s="106"/>
      <c r="C12968" s="106"/>
      <c r="D12968" s="139"/>
      <c r="E12968" s="140"/>
      <c r="F12968" s="140"/>
      <c r="G12968" s="140"/>
      <c r="M12968" s="140"/>
      <c r="N12968" s="167"/>
      <c r="O12968" s="167"/>
      <c r="P12968" s="142"/>
      <c r="Q12968" s="142"/>
      <c r="R12968" s="142"/>
      <c r="S12968" s="139"/>
    </row>
    <row r="12969" spans="2:19" ht="15.75" customHeight="1" x14ac:dyDescent="0.25">
      <c r="B12969" s="106"/>
      <c r="C12969" s="106"/>
      <c r="D12969" s="139"/>
      <c r="E12969" s="140"/>
      <c r="F12969" s="140"/>
      <c r="G12969" s="140"/>
      <c r="M12969" s="140"/>
      <c r="N12969" s="167"/>
      <c r="O12969" s="167"/>
      <c r="P12969" s="142"/>
      <c r="Q12969" s="142"/>
      <c r="R12969" s="142"/>
      <c r="S12969" s="139"/>
    </row>
    <row r="12970" spans="2:19" ht="15.75" customHeight="1" x14ac:dyDescent="0.25">
      <c r="B12970" s="106"/>
      <c r="C12970" s="106"/>
      <c r="D12970" s="139"/>
      <c r="E12970" s="140"/>
      <c r="F12970" s="140"/>
      <c r="G12970" s="140"/>
      <c r="M12970" s="140"/>
      <c r="N12970" s="167"/>
      <c r="O12970" s="167"/>
      <c r="P12970" s="142"/>
      <c r="Q12970" s="142"/>
      <c r="R12970" s="142"/>
      <c r="S12970" s="139"/>
    </row>
    <row r="12971" spans="2:19" ht="15.75" customHeight="1" x14ac:dyDescent="0.25">
      <c r="B12971" s="106"/>
      <c r="C12971" s="106"/>
      <c r="D12971" s="139"/>
      <c r="E12971" s="140"/>
      <c r="F12971" s="140"/>
      <c r="G12971" s="140"/>
      <c r="M12971" s="140"/>
      <c r="N12971" s="167"/>
      <c r="O12971" s="167"/>
      <c r="P12971" s="142"/>
      <c r="Q12971" s="142"/>
      <c r="R12971" s="142"/>
      <c r="S12971" s="139"/>
    </row>
    <row r="12972" spans="2:19" ht="15.75" customHeight="1" x14ac:dyDescent="0.25">
      <c r="B12972" s="106"/>
      <c r="C12972" s="106"/>
      <c r="D12972" s="139"/>
      <c r="E12972" s="140"/>
      <c r="F12972" s="140"/>
      <c r="G12972" s="140"/>
      <c r="M12972" s="140"/>
      <c r="N12972" s="167"/>
      <c r="O12972" s="167"/>
      <c r="P12972" s="142"/>
      <c r="Q12972" s="142"/>
      <c r="R12972" s="142"/>
      <c r="S12972" s="139"/>
    </row>
    <row r="12973" spans="2:19" ht="15.75" customHeight="1" x14ac:dyDescent="0.25">
      <c r="B12973" s="106"/>
      <c r="C12973" s="106"/>
      <c r="D12973" s="139"/>
      <c r="E12973" s="140"/>
      <c r="F12973" s="140"/>
      <c r="G12973" s="140"/>
      <c r="M12973" s="140"/>
      <c r="N12973" s="167"/>
      <c r="O12973" s="167"/>
      <c r="P12973" s="142"/>
      <c r="Q12973" s="142"/>
      <c r="R12973" s="142"/>
      <c r="S12973" s="139"/>
    </row>
    <row r="12974" spans="2:19" ht="15.75" customHeight="1" x14ac:dyDescent="0.25">
      <c r="B12974" s="106"/>
      <c r="C12974" s="106"/>
      <c r="D12974" s="139"/>
      <c r="E12974" s="140"/>
      <c r="F12974" s="140"/>
      <c r="G12974" s="140"/>
      <c r="M12974" s="140"/>
      <c r="N12974" s="167"/>
      <c r="O12974" s="167"/>
      <c r="P12974" s="142"/>
      <c r="Q12974" s="142"/>
      <c r="R12974" s="142"/>
      <c r="S12974" s="139"/>
    </row>
    <row r="12975" spans="2:19" ht="15.75" customHeight="1" x14ac:dyDescent="0.25">
      <c r="B12975" s="106"/>
      <c r="C12975" s="106"/>
      <c r="D12975" s="139"/>
      <c r="E12975" s="140"/>
      <c r="F12975" s="140"/>
      <c r="G12975" s="140"/>
      <c r="M12975" s="140"/>
      <c r="N12975" s="167"/>
      <c r="O12975" s="167"/>
      <c r="P12975" s="142"/>
      <c r="Q12975" s="142"/>
      <c r="R12975" s="142"/>
      <c r="S12975" s="139"/>
    </row>
    <row r="12976" spans="2:19" ht="15.75" customHeight="1" x14ac:dyDescent="0.25">
      <c r="B12976" s="106"/>
      <c r="C12976" s="106"/>
      <c r="D12976" s="139"/>
      <c r="E12976" s="140"/>
      <c r="F12976" s="140"/>
      <c r="G12976" s="140"/>
      <c r="M12976" s="140"/>
      <c r="N12976" s="167"/>
      <c r="O12976" s="167"/>
      <c r="P12976" s="142"/>
      <c r="Q12976" s="142"/>
      <c r="R12976" s="142"/>
      <c r="S12976" s="139"/>
    </row>
    <row r="12977" spans="2:19" ht="15.75" customHeight="1" x14ac:dyDescent="0.25">
      <c r="B12977" s="106"/>
      <c r="C12977" s="106"/>
      <c r="D12977" s="139"/>
      <c r="E12977" s="140"/>
      <c r="F12977" s="140"/>
      <c r="G12977" s="140"/>
      <c r="M12977" s="140"/>
      <c r="N12977" s="167"/>
      <c r="O12977" s="167"/>
      <c r="P12977" s="142"/>
      <c r="Q12977" s="142"/>
      <c r="R12977" s="142"/>
      <c r="S12977" s="139"/>
    </row>
    <row r="12978" spans="2:19" ht="15.75" customHeight="1" x14ac:dyDescent="0.25">
      <c r="B12978" s="106"/>
      <c r="C12978" s="106"/>
      <c r="D12978" s="139"/>
      <c r="E12978" s="140"/>
      <c r="F12978" s="140"/>
      <c r="G12978" s="140"/>
      <c r="M12978" s="140"/>
      <c r="N12978" s="167"/>
      <c r="O12978" s="167"/>
      <c r="P12978" s="142"/>
      <c r="Q12978" s="142"/>
      <c r="R12978" s="142"/>
      <c r="S12978" s="139"/>
    </row>
    <row r="12979" spans="2:19" ht="15.75" customHeight="1" x14ac:dyDescent="0.25">
      <c r="B12979" s="106"/>
      <c r="C12979" s="106"/>
      <c r="D12979" s="139"/>
      <c r="E12979" s="140"/>
      <c r="F12979" s="140"/>
      <c r="G12979" s="140"/>
      <c r="M12979" s="140"/>
      <c r="N12979" s="167"/>
      <c r="O12979" s="167"/>
      <c r="P12979" s="142"/>
      <c r="Q12979" s="142"/>
      <c r="R12979" s="142"/>
      <c r="S12979" s="139"/>
    </row>
    <row r="12980" spans="2:19" ht="15.75" customHeight="1" x14ac:dyDescent="0.25">
      <c r="B12980" s="106"/>
      <c r="C12980" s="106"/>
      <c r="D12980" s="139"/>
      <c r="E12980" s="140"/>
      <c r="F12980" s="140"/>
      <c r="G12980" s="140"/>
      <c r="M12980" s="140"/>
      <c r="N12980" s="167"/>
      <c r="O12980" s="167"/>
      <c r="P12980" s="142"/>
      <c r="Q12980" s="142"/>
      <c r="R12980" s="142"/>
      <c r="S12980" s="139"/>
    </row>
    <row r="12981" spans="2:19" ht="15.75" customHeight="1" x14ac:dyDescent="0.25">
      <c r="B12981" s="106"/>
      <c r="C12981" s="106"/>
      <c r="D12981" s="139"/>
      <c r="E12981" s="140"/>
      <c r="F12981" s="140"/>
      <c r="G12981" s="140"/>
      <c r="M12981" s="140"/>
      <c r="N12981" s="167"/>
      <c r="O12981" s="167"/>
      <c r="P12981" s="142"/>
      <c r="Q12981" s="142"/>
      <c r="R12981" s="142"/>
      <c r="S12981" s="139"/>
    </row>
    <row r="12982" spans="2:19" ht="15.75" customHeight="1" x14ac:dyDescent="0.25">
      <c r="B12982" s="106"/>
      <c r="C12982" s="106"/>
      <c r="D12982" s="139"/>
      <c r="E12982" s="140"/>
      <c r="F12982" s="140"/>
      <c r="G12982" s="140"/>
      <c r="M12982" s="140"/>
      <c r="N12982" s="167"/>
      <c r="O12982" s="167"/>
      <c r="P12982" s="142"/>
      <c r="Q12982" s="142"/>
      <c r="R12982" s="142"/>
      <c r="S12982" s="139"/>
    </row>
    <row r="12983" spans="2:19" ht="15.75" customHeight="1" x14ac:dyDescent="0.25">
      <c r="B12983" s="106"/>
      <c r="C12983" s="106"/>
      <c r="D12983" s="139"/>
      <c r="E12983" s="140"/>
      <c r="F12983" s="140"/>
      <c r="G12983" s="140"/>
      <c r="M12983" s="140"/>
      <c r="N12983" s="167"/>
      <c r="O12983" s="167"/>
      <c r="P12983" s="142"/>
      <c r="Q12983" s="142"/>
      <c r="R12983" s="142"/>
      <c r="S12983" s="139"/>
    </row>
    <row r="12984" spans="2:19" ht="15.75" customHeight="1" x14ac:dyDescent="0.25">
      <c r="B12984" s="106"/>
      <c r="C12984" s="106"/>
      <c r="D12984" s="139"/>
      <c r="E12984" s="140"/>
      <c r="F12984" s="140"/>
      <c r="G12984" s="140"/>
      <c r="M12984" s="140"/>
      <c r="N12984" s="167"/>
      <c r="O12984" s="167"/>
      <c r="P12984" s="142"/>
      <c r="Q12984" s="142"/>
      <c r="R12984" s="142"/>
      <c r="S12984" s="139"/>
    </row>
    <row r="12985" spans="2:19" ht="15.75" customHeight="1" x14ac:dyDescent="0.25">
      <c r="B12985" s="106"/>
      <c r="C12985" s="106"/>
      <c r="D12985" s="139"/>
      <c r="E12985" s="140"/>
      <c r="F12985" s="140"/>
      <c r="G12985" s="140"/>
      <c r="M12985" s="140"/>
      <c r="N12985" s="167"/>
      <c r="O12985" s="167"/>
      <c r="P12985" s="142"/>
      <c r="Q12985" s="142"/>
      <c r="R12985" s="142"/>
      <c r="S12985" s="139"/>
    </row>
    <row r="12986" spans="2:19" ht="15.75" customHeight="1" x14ac:dyDescent="0.25">
      <c r="B12986" s="106"/>
      <c r="C12986" s="106"/>
      <c r="D12986" s="139"/>
      <c r="E12986" s="140"/>
      <c r="F12986" s="140"/>
      <c r="G12986" s="140"/>
      <c r="M12986" s="140"/>
      <c r="N12986" s="167"/>
      <c r="O12986" s="167"/>
      <c r="P12986" s="142"/>
      <c r="Q12986" s="142"/>
      <c r="R12986" s="142"/>
      <c r="S12986" s="139"/>
    </row>
    <row r="12987" spans="2:19" ht="15.75" customHeight="1" x14ac:dyDescent="0.25">
      <c r="B12987" s="106"/>
      <c r="C12987" s="106"/>
      <c r="D12987" s="139"/>
      <c r="E12987" s="140"/>
      <c r="F12987" s="140"/>
      <c r="G12987" s="140"/>
      <c r="M12987" s="140"/>
      <c r="N12987" s="167"/>
      <c r="O12987" s="167"/>
      <c r="P12987" s="142"/>
      <c r="Q12987" s="142"/>
      <c r="R12987" s="142"/>
      <c r="S12987" s="139"/>
    </row>
    <row r="12988" spans="2:19" ht="15.75" customHeight="1" x14ac:dyDescent="0.25">
      <c r="B12988" s="106"/>
      <c r="C12988" s="106"/>
      <c r="D12988" s="139"/>
      <c r="E12988" s="140"/>
      <c r="F12988" s="140"/>
      <c r="G12988" s="140"/>
      <c r="M12988" s="140"/>
      <c r="N12988" s="167"/>
      <c r="O12988" s="167"/>
      <c r="P12988" s="142"/>
      <c r="Q12988" s="142"/>
      <c r="R12988" s="142"/>
      <c r="S12988" s="139"/>
    </row>
    <row r="12989" spans="2:19" ht="15.75" customHeight="1" x14ac:dyDescent="0.25">
      <c r="B12989" s="106"/>
      <c r="C12989" s="106"/>
      <c r="D12989" s="139"/>
      <c r="E12989" s="140"/>
      <c r="F12989" s="140"/>
      <c r="G12989" s="140"/>
      <c r="M12989" s="140"/>
      <c r="N12989" s="167"/>
      <c r="O12989" s="167"/>
      <c r="P12989" s="142"/>
      <c r="Q12989" s="142"/>
      <c r="R12989" s="142"/>
      <c r="S12989" s="139"/>
    </row>
    <row r="12990" spans="2:19" ht="15.75" customHeight="1" x14ac:dyDescent="0.25">
      <c r="B12990" s="106"/>
      <c r="C12990" s="106"/>
      <c r="D12990" s="139"/>
      <c r="E12990" s="140"/>
      <c r="F12990" s="140"/>
      <c r="G12990" s="140"/>
      <c r="M12990" s="140"/>
      <c r="N12990" s="167"/>
      <c r="O12990" s="167"/>
      <c r="P12990" s="142"/>
      <c r="Q12990" s="142"/>
      <c r="R12990" s="142"/>
      <c r="S12990" s="139"/>
    </row>
    <row r="12991" spans="2:19" ht="15.75" customHeight="1" x14ac:dyDescent="0.25">
      <c r="B12991" s="106"/>
      <c r="C12991" s="106"/>
      <c r="D12991" s="139"/>
      <c r="E12991" s="140"/>
      <c r="F12991" s="140"/>
      <c r="G12991" s="140"/>
      <c r="M12991" s="140"/>
      <c r="N12991" s="167"/>
      <c r="O12991" s="167"/>
      <c r="P12991" s="142"/>
      <c r="Q12991" s="142"/>
      <c r="R12991" s="142"/>
      <c r="S12991" s="139"/>
    </row>
    <row r="12992" spans="2:19" ht="15.75" customHeight="1" x14ac:dyDescent="0.25">
      <c r="B12992" s="106"/>
      <c r="C12992" s="106"/>
      <c r="D12992" s="139"/>
      <c r="E12992" s="140"/>
      <c r="F12992" s="140"/>
      <c r="G12992" s="140"/>
      <c r="M12992" s="140"/>
      <c r="N12992" s="167"/>
      <c r="O12992" s="167"/>
      <c r="P12992" s="142"/>
      <c r="Q12992" s="142"/>
      <c r="R12992" s="142"/>
      <c r="S12992" s="139"/>
    </row>
    <row r="12993" spans="2:19" ht="15.75" customHeight="1" x14ac:dyDescent="0.25">
      <c r="B12993" s="106"/>
      <c r="C12993" s="106"/>
      <c r="D12993" s="139"/>
      <c r="E12993" s="140"/>
      <c r="F12993" s="140"/>
      <c r="G12993" s="140"/>
      <c r="M12993" s="140"/>
      <c r="N12993" s="167"/>
      <c r="O12993" s="167"/>
      <c r="P12993" s="142"/>
      <c r="Q12993" s="142"/>
      <c r="R12993" s="142"/>
      <c r="S12993" s="139"/>
    </row>
    <row r="12994" spans="2:19" ht="15.75" customHeight="1" x14ac:dyDescent="0.25">
      <c r="B12994" s="106"/>
      <c r="C12994" s="106"/>
      <c r="D12994" s="139"/>
      <c r="E12994" s="140"/>
      <c r="F12994" s="140"/>
      <c r="G12994" s="140"/>
      <c r="M12994" s="140"/>
      <c r="N12994" s="167"/>
      <c r="O12994" s="167"/>
      <c r="P12994" s="142"/>
      <c r="Q12994" s="142"/>
      <c r="R12994" s="142"/>
      <c r="S12994" s="139"/>
    </row>
    <row r="12995" spans="2:19" ht="15.75" customHeight="1" x14ac:dyDescent="0.25">
      <c r="B12995" s="106"/>
      <c r="C12995" s="106"/>
      <c r="D12995" s="139"/>
      <c r="E12995" s="140"/>
      <c r="F12995" s="140"/>
      <c r="G12995" s="140"/>
      <c r="M12995" s="140"/>
      <c r="N12995" s="167"/>
      <c r="O12995" s="167"/>
      <c r="P12995" s="142"/>
      <c r="Q12995" s="142"/>
      <c r="R12995" s="142"/>
      <c r="S12995" s="139"/>
    </row>
    <row r="12996" spans="2:19" ht="15.75" customHeight="1" x14ac:dyDescent="0.25">
      <c r="B12996" s="106"/>
      <c r="C12996" s="106"/>
      <c r="D12996" s="139"/>
      <c r="E12996" s="140"/>
      <c r="F12996" s="140"/>
      <c r="G12996" s="140"/>
      <c r="M12996" s="140"/>
      <c r="N12996" s="167"/>
      <c r="O12996" s="167"/>
      <c r="P12996" s="142"/>
      <c r="Q12996" s="142"/>
      <c r="R12996" s="142"/>
      <c r="S12996" s="139"/>
    </row>
    <row r="12997" spans="2:19" ht="15.75" customHeight="1" x14ac:dyDescent="0.25">
      <c r="B12997" s="106"/>
      <c r="C12997" s="106"/>
      <c r="D12997" s="139"/>
      <c r="E12997" s="140"/>
      <c r="F12997" s="140"/>
      <c r="G12997" s="140"/>
      <c r="M12997" s="140"/>
      <c r="N12997" s="167"/>
      <c r="O12997" s="167"/>
      <c r="P12997" s="142"/>
      <c r="Q12997" s="142"/>
      <c r="R12997" s="142"/>
      <c r="S12997" s="139"/>
    </row>
    <row r="12998" spans="2:19" ht="15.75" customHeight="1" x14ac:dyDescent="0.25">
      <c r="B12998" s="106"/>
      <c r="C12998" s="106"/>
      <c r="D12998" s="139"/>
      <c r="E12998" s="140"/>
      <c r="F12998" s="140"/>
      <c r="G12998" s="140"/>
      <c r="M12998" s="140"/>
      <c r="N12998" s="167"/>
      <c r="O12998" s="167"/>
      <c r="P12998" s="142"/>
      <c r="Q12998" s="142"/>
      <c r="R12998" s="142"/>
      <c r="S12998" s="139"/>
    </row>
    <row r="12999" spans="2:19" ht="15.75" customHeight="1" x14ac:dyDescent="0.25">
      <c r="B12999" s="106"/>
      <c r="C12999" s="106"/>
      <c r="D12999" s="139"/>
      <c r="E12999" s="140"/>
      <c r="F12999" s="140"/>
      <c r="G12999" s="140"/>
      <c r="M12999" s="140"/>
      <c r="N12999" s="167"/>
      <c r="O12999" s="167"/>
      <c r="P12999" s="142"/>
      <c r="Q12999" s="142"/>
      <c r="R12999" s="142"/>
      <c r="S12999" s="139"/>
    </row>
    <row r="13000" spans="2:19" ht="15.75" customHeight="1" x14ac:dyDescent="0.25">
      <c r="B13000" s="106"/>
      <c r="C13000" s="106"/>
      <c r="D13000" s="139"/>
      <c r="E13000" s="140"/>
      <c r="F13000" s="140"/>
      <c r="G13000" s="140"/>
      <c r="M13000" s="140"/>
      <c r="N13000" s="167"/>
      <c r="O13000" s="167"/>
      <c r="P13000" s="142"/>
      <c r="Q13000" s="142"/>
      <c r="R13000" s="142"/>
      <c r="S13000" s="139"/>
    </row>
    <row r="13001" spans="2:19" ht="15.75" customHeight="1" x14ac:dyDescent="0.25">
      <c r="B13001" s="106"/>
      <c r="C13001" s="106"/>
      <c r="D13001" s="139"/>
      <c r="E13001" s="140"/>
      <c r="F13001" s="140"/>
      <c r="G13001" s="140"/>
      <c r="M13001" s="140"/>
      <c r="N13001" s="167"/>
      <c r="O13001" s="167"/>
      <c r="P13001" s="142"/>
      <c r="Q13001" s="142"/>
      <c r="R13001" s="142"/>
      <c r="S13001" s="139"/>
    </row>
    <row r="13002" spans="2:19" ht="15.75" customHeight="1" x14ac:dyDescent="0.25">
      <c r="B13002" s="106"/>
      <c r="C13002" s="106"/>
      <c r="D13002" s="139"/>
      <c r="E13002" s="140"/>
      <c r="F13002" s="140"/>
      <c r="G13002" s="140"/>
      <c r="M13002" s="140"/>
      <c r="N13002" s="167"/>
      <c r="O13002" s="167"/>
      <c r="P13002" s="142"/>
      <c r="Q13002" s="142"/>
      <c r="R13002" s="142"/>
      <c r="S13002" s="139"/>
    </row>
    <row r="13003" spans="2:19" ht="15.75" customHeight="1" x14ac:dyDescent="0.25">
      <c r="B13003" s="106"/>
      <c r="C13003" s="106"/>
      <c r="D13003" s="139"/>
      <c r="E13003" s="140"/>
      <c r="F13003" s="140"/>
      <c r="G13003" s="140"/>
      <c r="M13003" s="140"/>
      <c r="N13003" s="167"/>
      <c r="O13003" s="167"/>
      <c r="P13003" s="142"/>
      <c r="Q13003" s="142"/>
      <c r="R13003" s="142"/>
      <c r="S13003" s="139"/>
    </row>
    <row r="13004" spans="2:19" ht="15.75" customHeight="1" x14ac:dyDescent="0.25">
      <c r="B13004" s="106"/>
      <c r="C13004" s="106"/>
      <c r="D13004" s="139"/>
      <c r="E13004" s="140"/>
      <c r="F13004" s="140"/>
      <c r="G13004" s="140"/>
      <c r="M13004" s="140"/>
      <c r="N13004" s="167"/>
      <c r="O13004" s="167"/>
      <c r="P13004" s="142"/>
      <c r="Q13004" s="142"/>
      <c r="R13004" s="142"/>
      <c r="S13004" s="139"/>
    </row>
    <row r="13005" spans="2:19" ht="15.75" customHeight="1" x14ac:dyDescent="0.25">
      <c r="B13005" s="106"/>
      <c r="C13005" s="106"/>
      <c r="D13005" s="139"/>
      <c r="E13005" s="140"/>
      <c r="F13005" s="140"/>
      <c r="G13005" s="140"/>
      <c r="M13005" s="140"/>
      <c r="N13005" s="167"/>
      <c r="O13005" s="167"/>
      <c r="P13005" s="142"/>
      <c r="Q13005" s="142"/>
      <c r="R13005" s="142"/>
      <c r="S13005" s="139"/>
    </row>
    <row r="13006" spans="2:19" ht="15.75" customHeight="1" x14ac:dyDescent="0.25">
      <c r="B13006" s="106"/>
      <c r="C13006" s="106"/>
      <c r="D13006" s="139"/>
      <c r="E13006" s="140"/>
      <c r="F13006" s="140"/>
      <c r="G13006" s="140"/>
      <c r="M13006" s="140"/>
      <c r="N13006" s="167"/>
      <c r="O13006" s="167"/>
      <c r="P13006" s="142"/>
      <c r="Q13006" s="142"/>
      <c r="R13006" s="142"/>
      <c r="S13006" s="139"/>
    </row>
    <row r="13007" spans="2:19" ht="15.75" customHeight="1" x14ac:dyDescent="0.25">
      <c r="B13007" s="106"/>
      <c r="C13007" s="106"/>
      <c r="D13007" s="139"/>
      <c r="E13007" s="140"/>
      <c r="F13007" s="140"/>
      <c r="G13007" s="140"/>
      <c r="M13007" s="140"/>
      <c r="N13007" s="167"/>
      <c r="O13007" s="167"/>
      <c r="P13007" s="142"/>
      <c r="Q13007" s="142"/>
      <c r="R13007" s="142"/>
      <c r="S13007" s="139"/>
    </row>
    <row r="13008" spans="2:19" ht="15.75" customHeight="1" x14ac:dyDescent="0.25">
      <c r="B13008" s="106"/>
      <c r="C13008" s="106"/>
      <c r="D13008" s="139"/>
      <c r="E13008" s="140"/>
      <c r="F13008" s="140"/>
      <c r="G13008" s="140"/>
      <c r="M13008" s="140"/>
      <c r="N13008" s="167"/>
      <c r="O13008" s="167"/>
      <c r="P13008" s="142"/>
      <c r="Q13008" s="142"/>
      <c r="R13008" s="142"/>
      <c r="S13008" s="139"/>
    </row>
    <row r="13009" spans="2:19" ht="15.75" customHeight="1" x14ac:dyDescent="0.25">
      <c r="B13009" s="106"/>
      <c r="C13009" s="106"/>
      <c r="D13009" s="139"/>
      <c r="E13009" s="140"/>
      <c r="F13009" s="140"/>
      <c r="G13009" s="140"/>
      <c r="M13009" s="140"/>
      <c r="N13009" s="167"/>
      <c r="O13009" s="167"/>
      <c r="P13009" s="142"/>
      <c r="Q13009" s="142"/>
      <c r="R13009" s="142"/>
      <c r="S13009" s="139"/>
    </row>
    <row r="13010" spans="2:19" ht="15.75" customHeight="1" x14ac:dyDescent="0.25">
      <c r="B13010" s="106"/>
      <c r="C13010" s="106"/>
      <c r="D13010" s="139"/>
      <c r="E13010" s="140"/>
      <c r="F13010" s="140"/>
      <c r="G13010" s="140"/>
      <c r="M13010" s="140"/>
      <c r="N13010" s="167"/>
      <c r="O13010" s="167"/>
      <c r="P13010" s="142"/>
      <c r="Q13010" s="142"/>
      <c r="R13010" s="142"/>
      <c r="S13010" s="139"/>
    </row>
    <row r="13011" spans="2:19" ht="15.75" customHeight="1" x14ac:dyDescent="0.25">
      <c r="B13011" s="106"/>
      <c r="C13011" s="106"/>
      <c r="D13011" s="139"/>
      <c r="E13011" s="140"/>
      <c r="F13011" s="140"/>
      <c r="G13011" s="140"/>
      <c r="M13011" s="140"/>
      <c r="N13011" s="167"/>
      <c r="O13011" s="167"/>
      <c r="P13011" s="142"/>
      <c r="Q13011" s="142"/>
      <c r="R13011" s="142"/>
      <c r="S13011" s="139"/>
    </row>
    <row r="13012" spans="2:19" ht="15.75" customHeight="1" x14ac:dyDescent="0.25">
      <c r="B13012" s="106"/>
      <c r="C13012" s="106"/>
      <c r="D13012" s="139"/>
      <c r="E13012" s="140"/>
      <c r="F13012" s="140"/>
      <c r="G13012" s="140"/>
      <c r="M13012" s="140"/>
      <c r="N13012" s="167"/>
      <c r="O13012" s="167"/>
      <c r="P13012" s="142"/>
      <c r="Q13012" s="142"/>
      <c r="R13012" s="142"/>
      <c r="S13012" s="139"/>
    </row>
    <row r="13013" spans="2:19" ht="15.75" customHeight="1" x14ac:dyDescent="0.25">
      <c r="B13013" s="106"/>
      <c r="C13013" s="106"/>
      <c r="D13013" s="139"/>
      <c r="E13013" s="140"/>
      <c r="F13013" s="140"/>
      <c r="G13013" s="140"/>
      <c r="M13013" s="140"/>
      <c r="N13013" s="167"/>
      <c r="O13013" s="167"/>
      <c r="P13013" s="142"/>
      <c r="Q13013" s="142"/>
      <c r="R13013" s="142"/>
      <c r="S13013" s="139"/>
    </row>
    <row r="13014" spans="2:19" ht="15.75" customHeight="1" x14ac:dyDescent="0.25">
      <c r="B13014" s="106"/>
      <c r="C13014" s="106"/>
      <c r="D13014" s="139"/>
      <c r="E13014" s="140"/>
      <c r="F13014" s="140"/>
      <c r="G13014" s="140"/>
      <c r="M13014" s="140"/>
      <c r="N13014" s="167"/>
      <c r="O13014" s="167"/>
      <c r="P13014" s="142"/>
      <c r="Q13014" s="142"/>
      <c r="R13014" s="142"/>
      <c r="S13014" s="139"/>
    </row>
    <row r="13015" spans="2:19" ht="15.75" customHeight="1" x14ac:dyDescent="0.25">
      <c r="B13015" s="106"/>
      <c r="C13015" s="106"/>
      <c r="D13015" s="139"/>
      <c r="E13015" s="140"/>
      <c r="F13015" s="140"/>
      <c r="G13015" s="140"/>
      <c r="M13015" s="140"/>
      <c r="N13015" s="167"/>
      <c r="O13015" s="167"/>
      <c r="P13015" s="142"/>
      <c r="Q13015" s="142"/>
      <c r="R13015" s="142"/>
      <c r="S13015" s="139"/>
    </row>
    <row r="13016" spans="2:19" ht="15.75" customHeight="1" x14ac:dyDescent="0.25">
      <c r="B13016" s="106"/>
      <c r="C13016" s="106"/>
      <c r="D13016" s="139"/>
      <c r="E13016" s="140"/>
      <c r="F13016" s="140"/>
      <c r="G13016" s="140"/>
      <c r="M13016" s="140"/>
      <c r="N13016" s="167"/>
      <c r="O13016" s="167"/>
      <c r="P13016" s="142"/>
      <c r="Q13016" s="142"/>
      <c r="R13016" s="142"/>
      <c r="S13016" s="139"/>
    </row>
    <row r="13017" spans="2:19" ht="15.75" customHeight="1" x14ac:dyDescent="0.25">
      <c r="B13017" s="106"/>
      <c r="C13017" s="106"/>
      <c r="D13017" s="139"/>
      <c r="E13017" s="140"/>
      <c r="F13017" s="140"/>
      <c r="G13017" s="140"/>
      <c r="M13017" s="140"/>
      <c r="N13017" s="167"/>
      <c r="O13017" s="167"/>
      <c r="P13017" s="142"/>
      <c r="Q13017" s="142"/>
      <c r="R13017" s="142"/>
      <c r="S13017" s="139"/>
    </row>
    <row r="13018" spans="2:19" ht="15.75" customHeight="1" x14ac:dyDescent="0.25">
      <c r="B13018" s="106"/>
      <c r="C13018" s="106"/>
      <c r="D13018" s="139"/>
      <c r="E13018" s="140"/>
      <c r="F13018" s="140"/>
      <c r="G13018" s="140"/>
      <c r="M13018" s="140"/>
      <c r="N13018" s="167"/>
      <c r="O13018" s="167"/>
      <c r="P13018" s="142"/>
      <c r="Q13018" s="142"/>
      <c r="R13018" s="142"/>
      <c r="S13018" s="139"/>
    </row>
    <row r="13019" spans="2:19" ht="15.75" customHeight="1" x14ac:dyDescent="0.25">
      <c r="B13019" s="106"/>
      <c r="C13019" s="106"/>
      <c r="D13019" s="139"/>
      <c r="E13019" s="140"/>
      <c r="F13019" s="140"/>
      <c r="G13019" s="140"/>
      <c r="M13019" s="140"/>
      <c r="N13019" s="167"/>
      <c r="O13019" s="167"/>
      <c r="P13019" s="142"/>
      <c r="Q13019" s="142"/>
      <c r="R13019" s="142"/>
      <c r="S13019" s="139"/>
    </row>
    <row r="13020" spans="2:19" ht="15.75" customHeight="1" x14ac:dyDescent="0.25">
      <c r="B13020" s="106"/>
      <c r="C13020" s="106"/>
      <c r="D13020" s="139"/>
      <c r="E13020" s="140"/>
      <c r="F13020" s="140"/>
      <c r="G13020" s="140"/>
      <c r="M13020" s="140"/>
      <c r="N13020" s="167"/>
      <c r="O13020" s="167"/>
      <c r="P13020" s="142"/>
      <c r="Q13020" s="142"/>
      <c r="R13020" s="142"/>
      <c r="S13020" s="139"/>
    </row>
    <row r="13021" spans="2:19" ht="15.75" customHeight="1" x14ac:dyDescent="0.25">
      <c r="B13021" s="106"/>
      <c r="C13021" s="106"/>
      <c r="D13021" s="139"/>
      <c r="E13021" s="140"/>
      <c r="F13021" s="140"/>
      <c r="G13021" s="140"/>
      <c r="M13021" s="140"/>
      <c r="N13021" s="167"/>
      <c r="O13021" s="167"/>
      <c r="P13021" s="142"/>
      <c r="Q13021" s="142"/>
      <c r="R13021" s="142"/>
      <c r="S13021" s="139"/>
    </row>
    <row r="13022" spans="2:19" ht="15.75" customHeight="1" x14ac:dyDescent="0.25">
      <c r="B13022" s="106"/>
      <c r="C13022" s="106"/>
      <c r="D13022" s="139"/>
      <c r="E13022" s="140"/>
      <c r="F13022" s="140"/>
      <c r="G13022" s="140"/>
      <c r="M13022" s="140"/>
      <c r="N13022" s="167"/>
      <c r="O13022" s="167"/>
      <c r="P13022" s="142"/>
      <c r="Q13022" s="142"/>
      <c r="R13022" s="142"/>
      <c r="S13022" s="139"/>
    </row>
    <row r="13023" spans="2:19" ht="15.75" customHeight="1" x14ac:dyDescent="0.25">
      <c r="B13023" s="106"/>
      <c r="C13023" s="106"/>
      <c r="D13023" s="139"/>
      <c r="E13023" s="140"/>
      <c r="F13023" s="140"/>
      <c r="G13023" s="140"/>
      <c r="M13023" s="140"/>
      <c r="N13023" s="167"/>
      <c r="O13023" s="167"/>
      <c r="P13023" s="142"/>
      <c r="Q13023" s="142"/>
      <c r="R13023" s="142"/>
      <c r="S13023" s="139"/>
    </row>
    <row r="13024" spans="2:19" ht="15.75" customHeight="1" x14ac:dyDescent="0.25">
      <c r="B13024" s="106"/>
      <c r="C13024" s="106"/>
      <c r="D13024" s="139"/>
      <c r="E13024" s="140"/>
      <c r="F13024" s="140"/>
      <c r="G13024" s="140"/>
      <c r="M13024" s="140"/>
      <c r="N13024" s="167"/>
      <c r="O13024" s="167"/>
      <c r="P13024" s="142"/>
      <c r="Q13024" s="142"/>
      <c r="R13024" s="142"/>
      <c r="S13024" s="139"/>
    </row>
    <row r="13025" spans="2:19" ht="15.75" customHeight="1" x14ac:dyDescent="0.25">
      <c r="B13025" s="106"/>
      <c r="C13025" s="106"/>
      <c r="D13025" s="139"/>
      <c r="E13025" s="140"/>
      <c r="F13025" s="140"/>
      <c r="G13025" s="140"/>
      <c r="M13025" s="140"/>
      <c r="N13025" s="167"/>
      <c r="O13025" s="167"/>
      <c r="P13025" s="142"/>
      <c r="Q13025" s="142"/>
      <c r="R13025" s="142"/>
      <c r="S13025" s="139"/>
    </row>
    <row r="13026" spans="2:19" ht="15.75" customHeight="1" x14ac:dyDescent="0.25">
      <c r="B13026" s="106"/>
      <c r="C13026" s="106"/>
      <c r="D13026" s="139"/>
      <c r="E13026" s="140"/>
      <c r="F13026" s="140"/>
      <c r="G13026" s="140"/>
      <c r="M13026" s="140"/>
      <c r="N13026" s="167"/>
      <c r="O13026" s="167"/>
      <c r="P13026" s="142"/>
      <c r="Q13026" s="142"/>
      <c r="R13026" s="142"/>
      <c r="S13026" s="139"/>
    </row>
    <row r="13027" spans="2:19" ht="15.75" customHeight="1" x14ac:dyDescent="0.25">
      <c r="B13027" s="106"/>
      <c r="C13027" s="106"/>
      <c r="D13027" s="139"/>
      <c r="E13027" s="140"/>
      <c r="F13027" s="140"/>
      <c r="G13027" s="140"/>
      <c r="M13027" s="140"/>
      <c r="N13027" s="167"/>
      <c r="O13027" s="167"/>
      <c r="P13027" s="142"/>
      <c r="Q13027" s="142"/>
      <c r="R13027" s="142"/>
      <c r="S13027" s="139"/>
    </row>
    <row r="13028" spans="2:19" ht="15.75" customHeight="1" x14ac:dyDescent="0.25">
      <c r="B13028" s="106"/>
      <c r="C13028" s="106"/>
      <c r="D13028" s="139"/>
      <c r="E13028" s="140"/>
      <c r="F13028" s="140"/>
      <c r="G13028" s="140"/>
      <c r="M13028" s="140"/>
      <c r="N13028" s="167"/>
      <c r="O13028" s="167"/>
      <c r="P13028" s="142"/>
      <c r="Q13028" s="142"/>
      <c r="R13028" s="142"/>
      <c r="S13028" s="139"/>
    </row>
    <row r="13029" spans="2:19" ht="15.75" customHeight="1" x14ac:dyDescent="0.25">
      <c r="B13029" s="106"/>
      <c r="C13029" s="106"/>
      <c r="D13029" s="139"/>
      <c r="E13029" s="140"/>
      <c r="F13029" s="140"/>
      <c r="G13029" s="140"/>
      <c r="M13029" s="140"/>
      <c r="N13029" s="167"/>
      <c r="O13029" s="167"/>
      <c r="P13029" s="142"/>
      <c r="Q13029" s="142"/>
      <c r="R13029" s="142"/>
      <c r="S13029" s="139"/>
    </row>
    <row r="13030" spans="2:19" ht="15.75" customHeight="1" x14ac:dyDescent="0.25">
      <c r="B13030" s="106"/>
      <c r="C13030" s="106"/>
      <c r="D13030" s="139"/>
      <c r="E13030" s="140"/>
      <c r="F13030" s="140"/>
      <c r="G13030" s="140"/>
      <c r="M13030" s="140"/>
      <c r="N13030" s="167"/>
      <c r="O13030" s="167"/>
      <c r="P13030" s="142"/>
      <c r="Q13030" s="142"/>
      <c r="R13030" s="142"/>
      <c r="S13030" s="139"/>
    </row>
    <row r="13031" spans="2:19" ht="15.75" customHeight="1" x14ac:dyDescent="0.25">
      <c r="B13031" s="106"/>
      <c r="C13031" s="106"/>
      <c r="D13031" s="139"/>
      <c r="E13031" s="140"/>
      <c r="F13031" s="140"/>
      <c r="G13031" s="140"/>
      <c r="M13031" s="140"/>
      <c r="N13031" s="167"/>
      <c r="O13031" s="167"/>
      <c r="P13031" s="142"/>
      <c r="Q13031" s="142"/>
      <c r="R13031" s="142"/>
      <c r="S13031" s="139"/>
    </row>
    <row r="13032" spans="2:19" ht="15.75" customHeight="1" x14ac:dyDescent="0.25">
      <c r="B13032" s="106"/>
      <c r="C13032" s="106"/>
      <c r="D13032" s="139"/>
      <c r="E13032" s="140"/>
      <c r="F13032" s="140"/>
      <c r="G13032" s="140"/>
      <c r="M13032" s="140"/>
      <c r="N13032" s="167"/>
      <c r="O13032" s="167"/>
      <c r="P13032" s="142"/>
      <c r="Q13032" s="142"/>
      <c r="R13032" s="142"/>
      <c r="S13032" s="139"/>
    </row>
    <row r="13033" spans="2:19" ht="15.75" customHeight="1" x14ac:dyDescent="0.25">
      <c r="B13033" s="106"/>
      <c r="C13033" s="106"/>
      <c r="D13033" s="139"/>
      <c r="E13033" s="140"/>
      <c r="F13033" s="140"/>
      <c r="G13033" s="140"/>
      <c r="M13033" s="140"/>
      <c r="N13033" s="167"/>
      <c r="O13033" s="167"/>
      <c r="P13033" s="142"/>
      <c r="Q13033" s="142"/>
      <c r="R13033" s="142"/>
      <c r="S13033" s="139"/>
    </row>
    <row r="13034" spans="2:19" ht="15.75" customHeight="1" x14ac:dyDescent="0.25">
      <c r="B13034" s="106"/>
      <c r="C13034" s="106"/>
      <c r="D13034" s="139"/>
      <c r="E13034" s="140"/>
      <c r="F13034" s="140"/>
      <c r="G13034" s="140"/>
      <c r="M13034" s="140"/>
      <c r="N13034" s="167"/>
      <c r="O13034" s="167"/>
      <c r="P13034" s="142"/>
      <c r="Q13034" s="142"/>
      <c r="R13034" s="142"/>
      <c r="S13034" s="139"/>
    </row>
    <row r="13035" spans="2:19" ht="15.75" customHeight="1" x14ac:dyDescent="0.25">
      <c r="B13035" s="106"/>
      <c r="C13035" s="106"/>
      <c r="D13035" s="139"/>
      <c r="E13035" s="140"/>
      <c r="F13035" s="140"/>
      <c r="G13035" s="140"/>
      <c r="M13035" s="140"/>
      <c r="N13035" s="167"/>
      <c r="O13035" s="167"/>
      <c r="P13035" s="142"/>
      <c r="Q13035" s="142"/>
      <c r="R13035" s="142"/>
      <c r="S13035" s="139"/>
    </row>
    <row r="13036" spans="2:19" ht="15.75" customHeight="1" x14ac:dyDescent="0.25">
      <c r="B13036" s="106"/>
      <c r="C13036" s="106"/>
      <c r="D13036" s="139"/>
      <c r="E13036" s="140"/>
      <c r="F13036" s="140"/>
      <c r="G13036" s="140"/>
      <c r="M13036" s="140"/>
      <c r="N13036" s="167"/>
      <c r="O13036" s="167"/>
      <c r="P13036" s="142"/>
      <c r="Q13036" s="142"/>
      <c r="R13036" s="142"/>
      <c r="S13036" s="139"/>
    </row>
    <row r="13037" spans="2:19" ht="15.75" customHeight="1" x14ac:dyDescent="0.25">
      <c r="B13037" s="106"/>
      <c r="C13037" s="106"/>
      <c r="D13037" s="139"/>
      <c r="E13037" s="140"/>
      <c r="F13037" s="140"/>
      <c r="G13037" s="140"/>
      <c r="M13037" s="140"/>
      <c r="N13037" s="167"/>
      <c r="O13037" s="167"/>
      <c r="P13037" s="142"/>
      <c r="Q13037" s="142"/>
      <c r="R13037" s="142"/>
      <c r="S13037" s="139"/>
    </row>
    <row r="13038" spans="2:19" ht="15.75" customHeight="1" x14ac:dyDescent="0.25">
      <c r="B13038" s="106"/>
      <c r="C13038" s="106"/>
      <c r="D13038" s="139"/>
      <c r="E13038" s="140"/>
      <c r="F13038" s="140"/>
      <c r="G13038" s="140"/>
      <c r="M13038" s="140"/>
      <c r="N13038" s="167"/>
      <c r="O13038" s="167"/>
      <c r="P13038" s="142"/>
      <c r="Q13038" s="142"/>
      <c r="R13038" s="142"/>
      <c r="S13038" s="139"/>
    </row>
    <row r="13039" spans="2:19" ht="15.75" customHeight="1" x14ac:dyDescent="0.25">
      <c r="B13039" s="106"/>
      <c r="C13039" s="106"/>
      <c r="D13039" s="139"/>
      <c r="E13039" s="140"/>
      <c r="F13039" s="140"/>
      <c r="G13039" s="140"/>
      <c r="M13039" s="140"/>
      <c r="N13039" s="167"/>
      <c r="O13039" s="167"/>
      <c r="P13039" s="142"/>
      <c r="Q13039" s="142"/>
      <c r="R13039" s="142"/>
      <c r="S13039" s="139"/>
    </row>
    <row r="13040" spans="2:19" ht="15.75" customHeight="1" x14ac:dyDescent="0.25">
      <c r="B13040" s="106"/>
      <c r="C13040" s="106"/>
      <c r="D13040" s="139"/>
      <c r="E13040" s="140"/>
      <c r="F13040" s="140"/>
      <c r="G13040" s="140"/>
      <c r="M13040" s="140"/>
      <c r="N13040" s="167"/>
      <c r="O13040" s="167"/>
      <c r="P13040" s="142"/>
      <c r="Q13040" s="142"/>
      <c r="R13040" s="142"/>
      <c r="S13040" s="139"/>
    </row>
    <row r="13041" spans="2:19" ht="15.75" customHeight="1" x14ac:dyDescent="0.25">
      <c r="B13041" s="106"/>
      <c r="C13041" s="106"/>
      <c r="D13041" s="139"/>
      <c r="E13041" s="140"/>
      <c r="F13041" s="140"/>
      <c r="G13041" s="140"/>
      <c r="M13041" s="140"/>
      <c r="N13041" s="167"/>
      <c r="O13041" s="167"/>
      <c r="P13041" s="142"/>
      <c r="Q13041" s="142"/>
      <c r="R13041" s="142"/>
      <c r="S13041" s="139"/>
    </row>
    <row r="13042" spans="2:19" ht="15.75" customHeight="1" x14ac:dyDescent="0.25">
      <c r="B13042" s="106"/>
      <c r="C13042" s="106"/>
      <c r="D13042" s="139"/>
      <c r="E13042" s="140"/>
      <c r="F13042" s="140"/>
      <c r="G13042" s="140"/>
      <c r="M13042" s="140"/>
      <c r="N13042" s="167"/>
      <c r="O13042" s="167"/>
      <c r="P13042" s="142"/>
      <c r="Q13042" s="142"/>
      <c r="R13042" s="142"/>
      <c r="S13042" s="139"/>
    </row>
    <row r="13043" spans="2:19" ht="15.75" customHeight="1" x14ac:dyDescent="0.25">
      <c r="B13043" s="106"/>
      <c r="C13043" s="106"/>
      <c r="D13043" s="139"/>
      <c r="E13043" s="140"/>
      <c r="F13043" s="140"/>
      <c r="G13043" s="140"/>
      <c r="M13043" s="140"/>
      <c r="N13043" s="167"/>
      <c r="O13043" s="167"/>
      <c r="P13043" s="142"/>
      <c r="Q13043" s="142"/>
      <c r="R13043" s="142"/>
      <c r="S13043" s="139"/>
    </row>
    <row r="13044" spans="2:19" ht="15.75" customHeight="1" x14ac:dyDescent="0.25">
      <c r="B13044" s="106"/>
      <c r="C13044" s="106"/>
      <c r="D13044" s="139"/>
      <c r="E13044" s="140"/>
      <c r="F13044" s="140"/>
      <c r="G13044" s="140"/>
      <c r="M13044" s="140"/>
      <c r="N13044" s="167"/>
      <c r="O13044" s="167"/>
      <c r="P13044" s="142"/>
      <c r="Q13044" s="142"/>
      <c r="R13044" s="142"/>
      <c r="S13044" s="139"/>
    </row>
    <row r="13045" spans="2:19" ht="15.75" customHeight="1" x14ac:dyDescent="0.25">
      <c r="B13045" s="106"/>
      <c r="C13045" s="106"/>
      <c r="D13045" s="139"/>
      <c r="E13045" s="140"/>
      <c r="F13045" s="140"/>
      <c r="G13045" s="140"/>
      <c r="M13045" s="140"/>
      <c r="N13045" s="167"/>
      <c r="O13045" s="167"/>
      <c r="P13045" s="142"/>
      <c r="Q13045" s="142"/>
      <c r="R13045" s="142"/>
      <c r="S13045" s="139"/>
    </row>
    <row r="13046" spans="2:19" ht="15.75" customHeight="1" x14ac:dyDescent="0.25">
      <c r="B13046" s="106"/>
      <c r="C13046" s="106"/>
      <c r="D13046" s="139"/>
      <c r="E13046" s="140"/>
      <c r="F13046" s="140"/>
      <c r="G13046" s="140"/>
      <c r="M13046" s="140"/>
      <c r="N13046" s="167"/>
      <c r="O13046" s="167"/>
      <c r="P13046" s="142"/>
      <c r="Q13046" s="142"/>
      <c r="R13046" s="142"/>
      <c r="S13046" s="139"/>
    </row>
    <row r="13047" spans="2:19" ht="15.75" customHeight="1" x14ac:dyDescent="0.25">
      <c r="B13047" s="106"/>
      <c r="C13047" s="106"/>
      <c r="D13047" s="139"/>
      <c r="E13047" s="140"/>
      <c r="F13047" s="140"/>
      <c r="G13047" s="140"/>
      <c r="M13047" s="140"/>
      <c r="N13047" s="167"/>
      <c r="O13047" s="167"/>
      <c r="P13047" s="142"/>
      <c r="Q13047" s="142"/>
      <c r="R13047" s="142"/>
      <c r="S13047" s="139"/>
    </row>
    <row r="13048" spans="2:19" ht="15.75" customHeight="1" x14ac:dyDescent="0.25">
      <c r="B13048" s="106"/>
      <c r="C13048" s="106"/>
      <c r="D13048" s="139"/>
      <c r="E13048" s="140"/>
      <c r="F13048" s="140"/>
      <c r="G13048" s="140"/>
      <c r="M13048" s="140"/>
      <c r="N13048" s="167"/>
      <c r="O13048" s="167"/>
      <c r="P13048" s="142"/>
      <c r="Q13048" s="142"/>
      <c r="R13048" s="142"/>
      <c r="S13048" s="139"/>
    </row>
    <row r="13049" spans="2:19" ht="15.75" customHeight="1" x14ac:dyDescent="0.25">
      <c r="B13049" s="106"/>
      <c r="C13049" s="106"/>
      <c r="D13049" s="139"/>
      <c r="E13049" s="140"/>
      <c r="F13049" s="140"/>
      <c r="G13049" s="140"/>
      <c r="M13049" s="140"/>
      <c r="N13049" s="167"/>
      <c r="O13049" s="167"/>
      <c r="P13049" s="142"/>
      <c r="Q13049" s="142"/>
      <c r="R13049" s="142"/>
      <c r="S13049" s="139"/>
    </row>
    <row r="13050" spans="2:19" ht="15.75" customHeight="1" x14ac:dyDescent="0.25">
      <c r="B13050" s="106"/>
      <c r="C13050" s="106"/>
      <c r="D13050" s="139"/>
      <c r="E13050" s="140"/>
      <c r="F13050" s="140"/>
      <c r="G13050" s="140"/>
      <c r="M13050" s="140"/>
      <c r="N13050" s="167"/>
      <c r="O13050" s="167"/>
      <c r="P13050" s="142"/>
      <c r="Q13050" s="142"/>
      <c r="R13050" s="142"/>
      <c r="S13050" s="139"/>
    </row>
    <row r="13051" spans="2:19" ht="15.75" customHeight="1" x14ac:dyDescent="0.25">
      <c r="B13051" s="106"/>
      <c r="C13051" s="106"/>
      <c r="D13051" s="139"/>
      <c r="E13051" s="140"/>
      <c r="F13051" s="140"/>
      <c r="G13051" s="140"/>
      <c r="M13051" s="140"/>
      <c r="N13051" s="167"/>
      <c r="O13051" s="167"/>
      <c r="P13051" s="142"/>
      <c r="Q13051" s="142"/>
      <c r="R13051" s="142"/>
      <c r="S13051" s="139"/>
    </row>
    <row r="13052" spans="2:19" ht="15.75" customHeight="1" x14ac:dyDescent="0.25">
      <c r="B13052" s="106"/>
      <c r="C13052" s="106"/>
      <c r="D13052" s="139"/>
      <c r="E13052" s="140"/>
      <c r="F13052" s="140"/>
      <c r="G13052" s="140"/>
      <c r="M13052" s="140"/>
      <c r="N13052" s="167"/>
      <c r="O13052" s="167"/>
      <c r="P13052" s="142"/>
      <c r="Q13052" s="142"/>
      <c r="R13052" s="142"/>
      <c r="S13052" s="139"/>
    </row>
    <row r="13053" spans="2:19" ht="15.75" customHeight="1" x14ac:dyDescent="0.25">
      <c r="B13053" s="106"/>
      <c r="C13053" s="106"/>
      <c r="D13053" s="139"/>
      <c r="E13053" s="140"/>
      <c r="F13053" s="140"/>
      <c r="G13053" s="140"/>
      <c r="M13053" s="140"/>
      <c r="N13053" s="167"/>
      <c r="O13053" s="167"/>
      <c r="P13053" s="142"/>
      <c r="Q13053" s="142"/>
      <c r="R13053" s="142"/>
      <c r="S13053" s="139"/>
    </row>
    <row r="13054" spans="2:19" ht="15.75" customHeight="1" x14ac:dyDescent="0.25">
      <c r="B13054" s="106"/>
      <c r="C13054" s="106"/>
      <c r="D13054" s="139"/>
      <c r="E13054" s="140"/>
      <c r="F13054" s="140"/>
      <c r="G13054" s="140"/>
      <c r="M13054" s="140"/>
      <c r="N13054" s="167"/>
      <c r="O13054" s="167"/>
      <c r="P13054" s="142"/>
      <c r="Q13054" s="142"/>
      <c r="R13054" s="142"/>
      <c r="S13054" s="139"/>
    </row>
    <row r="13055" spans="2:19" ht="15.75" customHeight="1" x14ac:dyDescent="0.25">
      <c r="B13055" s="106"/>
      <c r="C13055" s="106"/>
      <c r="D13055" s="139"/>
      <c r="E13055" s="140"/>
      <c r="F13055" s="140"/>
      <c r="G13055" s="140"/>
      <c r="M13055" s="140"/>
      <c r="N13055" s="167"/>
      <c r="O13055" s="167"/>
      <c r="P13055" s="142"/>
      <c r="Q13055" s="142"/>
      <c r="R13055" s="142"/>
      <c r="S13055" s="139"/>
    </row>
    <row r="13056" spans="2:19" ht="15.75" customHeight="1" x14ac:dyDescent="0.25">
      <c r="B13056" s="106"/>
      <c r="C13056" s="106"/>
      <c r="D13056" s="139"/>
      <c r="E13056" s="140"/>
      <c r="F13056" s="140"/>
      <c r="G13056" s="140"/>
      <c r="M13056" s="140"/>
      <c r="N13056" s="167"/>
      <c r="O13056" s="167"/>
      <c r="P13056" s="142"/>
      <c r="Q13056" s="142"/>
      <c r="R13056" s="142"/>
      <c r="S13056" s="139"/>
    </row>
    <row r="13057" spans="2:19" ht="15.75" customHeight="1" x14ac:dyDescent="0.25">
      <c r="B13057" s="106"/>
      <c r="C13057" s="106"/>
      <c r="D13057" s="139"/>
      <c r="E13057" s="140"/>
      <c r="F13057" s="140"/>
      <c r="G13057" s="140"/>
      <c r="M13057" s="140"/>
      <c r="N13057" s="167"/>
      <c r="O13057" s="167"/>
      <c r="P13057" s="142"/>
      <c r="Q13057" s="142"/>
      <c r="R13057" s="142"/>
      <c r="S13057" s="139"/>
    </row>
    <row r="13058" spans="2:19" ht="15.75" customHeight="1" x14ac:dyDescent="0.25">
      <c r="B13058" s="106"/>
      <c r="C13058" s="106"/>
      <c r="D13058" s="139"/>
      <c r="E13058" s="140"/>
      <c r="F13058" s="140"/>
      <c r="G13058" s="140"/>
      <c r="M13058" s="140"/>
      <c r="N13058" s="167"/>
      <c r="O13058" s="167"/>
      <c r="P13058" s="142"/>
      <c r="Q13058" s="142"/>
      <c r="R13058" s="142"/>
      <c r="S13058" s="139"/>
    </row>
    <row r="13059" spans="2:19" ht="15.75" customHeight="1" x14ac:dyDescent="0.25">
      <c r="B13059" s="106"/>
      <c r="C13059" s="106"/>
      <c r="D13059" s="139"/>
      <c r="E13059" s="140"/>
      <c r="F13059" s="140"/>
      <c r="G13059" s="140"/>
      <c r="M13059" s="140"/>
      <c r="N13059" s="167"/>
      <c r="O13059" s="167"/>
      <c r="P13059" s="142"/>
      <c r="Q13059" s="142"/>
      <c r="R13059" s="142"/>
      <c r="S13059" s="139"/>
    </row>
    <row r="13060" spans="2:19" ht="15.75" customHeight="1" x14ac:dyDescent="0.25">
      <c r="B13060" s="106"/>
      <c r="C13060" s="106"/>
      <c r="D13060" s="139"/>
      <c r="E13060" s="140"/>
      <c r="F13060" s="140"/>
      <c r="G13060" s="140"/>
      <c r="M13060" s="140"/>
      <c r="N13060" s="167"/>
      <c r="O13060" s="167"/>
      <c r="P13060" s="142"/>
      <c r="Q13060" s="142"/>
      <c r="R13060" s="142"/>
      <c r="S13060" s="139"/>
    </row>
    <row r="13061" spans="2:19" ht="15.75" customHeight="1" x14ac:dyDescent="0.25">
      <c r="B13061" s="106"/>
      <c r="C13061" s="106"/>
      <c r="D13061" s="139"/>
      <c r="E13061" s="140"/>
      <c r="F13061" s="140"/>
      <c r="G13061" s="140"/>
      <c r="M13061" s="140"/>
      <c r="N13061" s="167"/>
      <c r="O13061" s="167"/>
      <c r="P13061" s="142"/>
      <c r="Q13061" s="142"/>
      <c r="R13061" s="142"/>
      <c r="S13061" s="139"/>
    </row>
    <row r="13062" spans="2:19" ht="15.75" customHeight="1" x14ac:dyDescent="0.25">
      <c r="B13062" s="106"/>
      <c r="C13062" s="106"/>
      <c r="D13062" s="139"/>
      <c r="E13062" s="140"/>
      <c r="F13062" s="140"/>
      <c r="G13062" s="140"/>
      <c r="M13062" s="140"/>
      <c r="N13062" s="167"/>
      <c r="O13062" s="167"/>
      <c r="P13062" s="142"/>
      <c r="Q13062" s="142"/>
      <c r="R13062" s="142"/>
      <c r="S13062" s="139"/>
    </row>
    <row r="13063" spans="2:19" ht="15.75" customHeight="1" x14ac:dyDescent="0.25">
      <c r="B13063" s="106"/>
      <c r="C13063" s="106"/>
      <c r="D13063" s="139"/>
      <c r="E13063" s="140"/>
      <c r="F13063" s="140"/>
      <c r="G13063" s="140"/>
      <c r="M13063" s="140"/>
      <c r="N13063" s="167"/>
      <c r="O13063" s="167"/>
      <c r="P13063" s="142"/>
      <c r="Q13063" s="142"/>
      <c r="R13063" s="142"/>
      <c r="S13063" s="139"/>
    </row>
    <row r="13064" spans="2:19" ht="15.75" customHeight="1" x14ac:dyDescent="0.25">
      <c r="B13064" s="106"/>
      <c r="C13064" s="106"/>
      <c r="D13064" s="139"/>
      <c r="E13064" s="140"/>
      <c r="F13064" s="140"/>
      <c r="G13064" s="140"/>
      <c r="M13064" s="140"/>
      <c r="N13064" s="167"/>
      <c r="O13064" s="167"/>
      <c r="P13064" s="142"/>
      <c r="Q13064" s="142"/>
      <c r="R13064" s="142"/>
      <c r="S13064" s="139"/>
    </row>
    <row r="13065" spans="2:19" ht="15.75" customHeight="1" x14ac:dyDescent="0.25">
      <c r="B13065" s="106"/>
      <c r="C13065" s="106"/>
      <c r="D13065" s="139"/>
      <c r="E13065" s="140"/>
      <c r="F13065" s="140"/>
      <c r="G13065" s="140"/>
      <c r="M13065" s="140"/>
      <c r="N13065" s="167"/>
      <c r="O13065" s="167"/>
      <c r="P13065" s="142"/>
      <c r="Q13065" s="142"/>
      <c r="R13065" s="142"/>
      <c r="S13065" s="139"/>
    </row>
    <row r="13066" spans="2:19" ht="15.75" customHeight="1" x14ac:dyDescent="0.25">
      <c r="B13066" s="106"/>
      <c r="C13066" s="106"/>
      <c r="D13066" s="139"/>
      <c r="E13066" s="140"/>
      <c r="F13066" s="140"/>
      <c r="G13066" s="140"/>
      <c r="M13066" s="140"/>
      <c r="N13066" s="167"/>
      <c r="O13066" s="167"/>
      <c r="P13066" s="142"/>
      <c r="Q13066" s="142"/>
      <c r="R13066" s="142"/>
      <c r="S13066" s="139"/>
    </row>
    <row r="13067" spans="2:19" ht="15.75" customHeight="1" x14ac:dyDescent="0.25">
      <c r="B13067" s="106"/>
      <c r="C13067" s="106"/>
      <c r="D13067" s="139"/>
      <c r="E13067" s="140"/>
      <c r="F13067" s="140"/>
      <c r="G13067" s="140"/>
      <c r="M13067" s="140"/>
      <c r="N13067" s="167"/>
      <c r="O13067" s="167"/>
      <c r="P13067" s="142"/>
      <c r="Q13067" s="142"/>
      <c r="R13067" s="142"/>
      <c r="S13067" s="139"/>
    </row>
    <row r="13068" spans="2:19" ht="15.75" customHeight="1" x14ac:dyDescent="0.25">
      <c r="B13068" s="106"/>
      <c r="C13068" s="106"/>
      <c r="D13068" s="139"/>
      <c r="E13068" s="140"/>
      <c r="F13068" s="140"/>
      <c r="G13068" s="140"/>
      <c r="M13068" s="140"/>
      <c r="N13068" s="167"/>
      <c r="O13068" s="167"/>
      <c r="P13068" s="142"/>
      <c r="Q13068" s="142"/>
      <c r="R13068" s="142"/>
      <c r="S13068" s="139"/>
    </row>
    <row r="13069" spans="2:19" ht="15.75" customHeight="1" x14ac:dyDescent="0.25">
      <c r="B13069" s="106"/>
      <c r="C13069" s="106"/>
      <c r="D13069" s="139"/>
      <c r="E13069" s="140"/>
      <c r="F13069" s="140"/>
      <c r="G13069" s="140"/>
      <c r="M13069" s="140"/>
      <c r="N13069" s="167"/>
      <c r="O13069" s="167"/>
      <c r="P13069" s="142"/>
      <c r="Q13069" s="142"/>
      <c r="R13069" s="142"/>
      <c r="S13069" s="139"/>
    </row>
    <row r="13070" spans="2:19" ht="15.75" customHeight="1" x14ac:dyDescent="0.25">
      <c r="B13070" s="106"/>
      <c r="C13070" s="106"/>
      <c r="D13070" s="139"/>
      <c r="E13070" s="140"/>
      <c r="F13070" s="140"/>
      <c r="G13070" s="140"/>
      <c r="M13070" s="140"/>
      <c r="N13070" s="167"/>
      <c r="O13070" s="167"/>
      <c r="P13070" s="142"/>
      <c r="Q13070" s="142"/>
      <c r="R13070" s="142"/>
      <c r="S13070" s="139"/>
    </row>
    <row r="13071" spans="2:19" ht="15.75" customHeight="1" x14ac:dyDescent="0.25">
      <c r="B13071" s="106"/>
      <c r="C13071" s="106"/>
      <c r="D13071" s="139"/>
      <c r="E13071" s="140"/>
      <c r="F13071" s="140"/>
      <c r="G13071" s="140"/>
      <c r="M13071" s="140"/>
      <c r="N13071" s="167"/>
      <c r="O13071" s="167"/>
      <c r="P13071" s="142"/>
      <c r="Q13071" s="142"/>
      <c r="R13071" s="142"/>
      <c r="S13071" s="139"/>
    </row>
    <row r="13072" spans="2:19" ht="15.75" customHeight="1" x14ac:dyDescent="0.25">
      <c r="B13072" s="106"/>
      <c r="C13072" s="106"/>
      <c r="D13072" s="139"/>
      <c r="E13072" s="140"/>
      <c r="F13072" s="140"/>
      <c r="G13072" s="140"/>
      <c r="M13072" s="140"/>
      <c r="N13072" s="167"/>
      <c r="O13072" s="167"/>
      <c r="P13072" s="142"/>
      <c r="Q13072" s="142"/>
      <c r="R13072" s="142"/>
      <c r="S13072" s="139"/>
    </row>
    <row r="13073" spans="2:19" ht="15.75" customHeight="1" x14ac:dyDescent="0.25">
      <c r="B13073" s="106"/>
      <c r="C13073" s="106"/>
      <c r="D13073" s="139"/>
      <c r="E13073" s="140"/>
      <c r="F13073" s="140"/>
      <c r="G13073" s="140"/>
      <c r="M13073" s="140"/>
      <c r="N13073" s="167"/>
      <c r="O13073" s="167"/>
      <c r="P13073" s="142"/>
      <c r="Q13073" s="142"/>
      <c r="R13073" s="142"/>
      <c r="S13073" s="139"/>
    </row>
    <row r="13074" spans="2:19" ht="15.75" customHeight="1" x14ac:dyDescent="0.25">
      <c r="B13074" s="106"/>
      <c r="C13074" s="106"/>
      <c r="D13074" s="139"/>
      <c r="E13074" s="140"/>
      <c r="F13074" s="140"/>
      <c r="G13074" s="140"/>
      <c r="M13074" s="140"/>
      <c r="N13074" s="167"/>
      <c r="O13074" s="167"/>
      <c r="P13074" s="142"/>
      <c r="Q13074" s="142"/>
      <c r="R13074" s="142"/>
      <c r="S13074" s="139"/>
    </row>
    <row r="13075" spans="2:19" ht="15.75" customHeight="1" x14ac:dyDescent="0.25">
      <c r="B13075" s="106"/>
      <c r="C13075" s="106"/>
      <c r="D13075" s="139"/>
      <c r="E13075" s="140"/>
      <c r="F13075" s="140"/>
      <c r="G13075" s="140"/>
      <c r="M13075" s="140"/>
      <c r="N13075" s="167"/>
      <c r="O13075" s="167"/>
      <c r="P13075" s="142"/>
      <c r="Q13075" s="142"/>
      <c r="R13075" s="142"/>
      <c r="S13075" s="139"/>
    </row>
    <row r="13076" spans="2:19" ht="15.75" customHeight="1" x14ac:dyDescent="0.25">
      <c r="B13076" s="106"/>
      <c r="C13076" s="106"/>
      <c r="D13076" s="139"/>
      <c r="E13076" s="140"/>
      <c r="F13076" s="140"/>
      <c r="G13076" s="140"/>
      <c r="M13076" s="140"/>
      <c r="N13076" s="167"/>
      <c r="O13076" s="167"/>
      <c r="P13076" s="142"/>
      <c r="Q13076" s="142"/>
      <c r="R13076" s="142"/>
      <c r="S13076" s="139"/>
    </row>
    <row r="13077" spans="2:19" ht="15.75" customHeight="1" x14ac:dyDescent="0.25">
      <c r="B13077" s="106"/>
      <c r="C13077" s="106"/>
      <c r="D13077" s="139"/>
      <c r="E13077" s="140"/>
      <c r="F13077" s="140"/>
      <c r="G13077" s="140"/>
      <c r="M13077" s="140"/>
      <c r="N13077" s="167"/>
      <c r="O13077" s="167"/>
      <c r="P13077" s="142"/>
      <c r="Q13077" s="142"/>
      <c r="R13077" s="142"/>
      <c r="S13077" s="139"/>
    </row>
    <row r="13078" spans="2:19" ht="15.75" customHeight="1" x14ac:dyDescent="0.25">
      <c r="B13078" s="106"/>
      <c r="C13078" s="106"/>
      <c r="D13078" s="139"/>
      <c r="E13078" s="140"/>
      <c r="F13078" s="140"/>
      <c r="G13078" s="140"/>
      <c r="M13078" s="140"/>
      <c r="N13078" s="167"/>
      <c r="O13078" s="167"/>
      <c r="P13078" s="142"/>
      <c r="Q13078" s="142"/>
      <c r="R13078" s="142"/>
      <c r="S13078" s="139"/>
    </row>
    <row r="13079" spans="2:19" ht="15.75" customHeight="1" x14ac:dyDescent="0.25">
      <c r="B13079" s="106"/>
      <c r="C13079" s="106"/>
      <c r="D13079" s="139"/>
      <c r="E13079" s="140"/>
      <c r="F13079" s="140"/>
      <c r="G13079" s="140"/>
      <c r="M13079" s="140"/>
      <c r="N13079" s="167"/>
      <c r="O13079" s="167"/>
      <c r="P13079" s="142"/>
      <c r="Q13079" s="142"/>
      <c r="R13079" s="142"/>
      <c r="S13079" s="139"/>
    </row>
    <row r="13080" spans="2:19" ht="15.75" customHeight="1" x14ac:dyDescent="0.25">
      <c r="B13080" s="106"/>
      <c r="C13080" s="106"/>
      <c r="D13080" s="139"/>
      <c r="E13080" s="140"/>
      <c r="F13080" s="140"/>
      <c r="G13080" s="140"/>
      <c r="M13080" s="140"/>
      <c r="N13080" s="167"/>
      <c r="O13080" s="167"/>
      <c r="P13080" s="142"/>
      <c r="Q13080" s="142"/>
      <c r="R13080" s="142"/>
      <c r="S13080" s="139"/>
    </row>
    <row r="13081" spans="2:19" ht="15.75" customHeight="1" x14ac:dyDescent="0.25">
      <c r="B13081" s="106"/>
      <c r="C13081" s="106"/>
      <c r="D13081" s="139"/>
      <c r="E13081" s="140"/>
      <c r="F13081" s="140"/>
      <c r="G13081" s="140"/>
      <c r="M13081" s="140"/>
      <c r="N13081" s="167"/>
      <c r="O13081" s="167"/>
      <c r="P13081" s="142"/>
      <c r="Q13081" s="142"/>
      <c r="R13081" s="142"/>
      <c r="S13081" s="139"/>
    </row>
    <row r="13082" spans="2:19" ht="15.75" customHeight="1" x14ac:dyDescent="0.25">
      <c r="B13082" s="106"/>
      <c r="C13082" s="106"/>
      <c r="D13082" s="139"/>
      <c r="E13082" s="140"/>
      <c r="F13082" s="140"/>
      <c r="G13082" s="140"/>
      <c r="M13082" s="140"/>
      <c r="N13082" s="167"/>
      <c r="O13082" s="167"/>
      <c r="P13082" s="142"/>
      <c r="Q13082" s="142"/>
      <c r="R13082" s="142"/>
      <c r="S13082" s="139"/>
    </row>
    <row r="13083" spans="2:19" ht="15.75" customHeight="1" x14ac:dyDescent="0.25">
      <c r="B13083" s="106"/>
      <c r="C13083" s="106"/>
      <c r="D13083" s="139"/>
      <c r="E13083" s="140"/>
      <c r="F13083" s="140"/>
      <c r="G13083" s="140"/>
      <c r="M13083" s="140"/>
      <c r="N13083" s="167"/>
      <c r="O13083" s="167"/>
      <c r="P13083" s="142"/>
      <c r="Q13083" s="142"/>
      <c r="R13083" s="142"/>
      <c r="S13083" s="139"/>
    </row>
    <row r="13084" spans="2:19" ht="15.75" customHeight="1" x14ac:dyDescent="0.25">
      <c r="B13084" s="106"/>
      <c r="C13084" s="106"/>
      <c r="D13084" s="139"/>
      <c r="E13084" s="140"/>
      <c r="F13084" s="140"/>
      <c r="G13084" s="140"/>
      <c r="M13084" s="140"/>
      <c r="N13084" s="167"/>
      <c r="O13084" s="167"/>
      <c r="P13084" s="142"/>
      <c r="Q13084" s="142"/>
      <c r="R13084" s="142"/>
      <c r="S13084" s="139"/>
    </row>
    <row r="13085" spans="2:19" ht="15.75" customHeight="1" x14ac:dyDescent="0.25">
      <c r="B13085" s="106"/>
      <c r="C13085" s="106"/>
      <c r="D13085" s="139"/>
      <c r="E13085" s="140"/>
      <c r="F13085" s="140"/>
      <c r="G13085" s="140"/>
      <c r="M13085" s="140"/>
      <c r="N13085" s="167"/>
      <c r="O13085" s="167"/>
      <c r="P13085" s="142"/>
      <c r="Q13085" s="142"/>
      <c r="R13085" s="142"/>
      <c r="S13085" s="139"/>
    </row>
    <row r="13086" spans="2:19" ht="15.75" customHeight="1" x14ac:dyDescent="0.25">
      <c r="B13086" s="106"/>
      <c r="C13086" s="106"/>
      <c r="D13086" s="139"/>
      <c r="E13086" s="140"/>
      <c r="F13086" s="140"/>
      <c r="G13086" s="140"/>
      <c r="M13086" s="140"/>
      <c r="N13086" s="167"/>
      <c r="O13086" s="167"/>
      <c r="P13086" s="142"/>
      <c r="Q13086" s="142"/>
      <c r="R13086" s="142"/>
      <c r="S13086" s="139"/>
    </row>
    <row r="13087" spans="2:19" ht="15.75" customHeight="1" x14ac:dyDescent="0.25">
      <c r="B13087" s="106"/>
      <c r="C13087" s="106"/>
      <c r="D13087" s="139"/>
      <c r="E13087" s="140"/>
      <c r="F13087" s="140"/>
      <c r="G13087" s="140"/>
      <c r="M13087" s="140"/>
      <c r="N13087" s="167"/>
      <c r="O13087" s="167"/>
      <c r="P13087" s="142"/>
      <c r="Q13087" s="142"/>
      <c r="R13087" s="142"/>
      <c r="S13087" s="139"/>
    </row>
    <row r="13088" spans="2:19" ht="15.75" customHeight="1" x14ac:dyDescent="0.25">
      <c r="B13088" s="106"/>
      <c r="C13088" s="106"/>
      <c r="D13088" s="139"/>
      <c r="E13088" s="140"/>
      <c r="F13088" s="140"/>
      <c r="G13088" s="140"/>
      <c r="M13088" s="140"/>
      <c r="N13088" s="167"/>
      <c r="O13088" s="167"/>
      <c r="P13088" s="142"/>
      <c r="Q13088" s="142"/>
      <c r="R13088" s="142"/>
      <c r="S13088" s="139"/>
    </row>
    <row r="13089" spans="2:19" ht="15.75" customHeight="1" x14ac:dyDescent="0.25">
      <c r="B13089" s="106"/>
      <c r="C13089" s="106"/>
      <c r="D13089" s="139"/>
      <c r="E13089" s="140"/>
      <c r="F13089" s="140"/>
      <c r="G13089" s="140"/>
      <c r="M13089" s="140"/>
      <c r="N13089" s="167"/>
      <c r="O13089" s="167"/>
      <c r="P13089" s="142"/>
      <c r="Q13089" s="142"/>
      <c r="R13089" s="142"/>
      <c r="S13089" s="139"/>
    </row>
    <row r="13090" spans="2:19" ht="15.75" customHeight="1" x14ac:dyDescent="0.25">
      <c r="B13090" s="106"/>
      <c r="C13090" s="106"/>
      <c r="D13090" s="139"/>
      <c r="E13090" s="140"/>
      <c r="F13090" s="140"/>
      <c r="G13090" s="140"/>
      <c r="M13090" s="140"/>
      <c r="N13090" s="167"/>
      <c r="O13090" s="167"/>
      <c r="P13090" s="142"/>
      <c r="Q13090" s="142"/>
      <c r="R13090" s="142"/>
      <c r="S13090" s="139"/>
    </row>
    <row r="13091" spans="2:19" ht="15.75" customHeight="1" x14ac:dyDescent="0.25">
      <c r="B13091" s="106"/>
      <c r="C13091" s="106"/>
      <c r="D13091" s="139"/>
      <c r="E13091" s="140"/>
      <c r="F13091" s="140"/>
      <c r="G13091" s="140"/>
      <c r="M13091" s="140"/>
      <c r="N13091" s="167"/>
      <c r="O13091" s="167"/>
      <c r="P13091" s="142"/>
      <c r="Q13091" s="142"/>
      <c r="R13091" s="142"/>
      <c r="S13091" s="139"/>
    </row>
    <row r="13092" spans="2:19" ht="15.75" customHeight="1" x14ac:dyDescent="0.25">
      <c r="B13092" s="106"/>
      <c r="C13092" s="106"/>
      <c r="D13092" s="139"/>
      <c r="E13092" s="140"/>
      <c r="F13092" s="140"/>
      <c r="G13092" s="140"/>
      <c r="M13092" s="140"/>
      <c r="N13092" s="167"/>
      <c r="O13092" s="167"/>
      <c r="P13092" s="142"/>
      <c r="Q13092" s="142"/>
      <c r="R13092" s="142"/>
      <c r="S13092" s="139"/>
    </row>
    <row r="13093" spans="2:19" ht="15.75" customHeight="1" x14ac:dyDescent="0.25">
      <c r="B13093" s="106"/>
      <c r="C13093" s="106"/>
      <c r="D13093" s="139"/>
      <c r="E13093" s="140"/>
      <c r="F13093" s="140"/>
      <c r="G13093" s="140"/>
      <c r="M13093" s="140"/>
      <c r="N13093" s="167"/>
      <c r="O13093" s="167"/>
      <c r="P13093" s="142"/>
      <c r="Q13093" s="142"/>
      <c r="R13093" s="142"/>
      <c r="S13093" s="139"/>
    </row>
    <row r="13094" spans="2:19" ht="15.75" customHeight="1" x14ac:dyDescent="0.25">
      <c r="B13094" s="106"/>
      <c r="C13094" s="106"/>
      <c r="D13094" s="139"/>
      <c r="E13094" s="140"/>
      <c r="F13094" s="140"/>
      <c r="G13094" s="140"/>
      <c r="M13094" s="140"/>
      <c r="N13094" s="167"/>
      <c r="O13094" s="167"/>
      <c r="P13094" s="142"/>
      <c r="Q13094" s="142"/>
      <c r="R13094" s="142"/>
      <c r="S13094" s="139"/>
    </row>
    <row r="13095" spans="2:19" ht="15.75" customHeight="1" x14ac:dyDescent="0.25">
      <c r="B13095" s="106"/>
      <c r="C13095" s="106"/>
      <c r="D13095" s="139"/>
      <c r="E13095" s="140"/>
      <c r="F13095" s="140"/>
      <c r="G13095" s="140"/>
      <c r="M13095" s="140"/>
      <c r="N13095" s="167"/>
      <c r="O13095" s="167"/>
      <c r="P13095" s="142"/>
      <c r="Q13095" s="142"/>
      <c r="R13095" s="142"/>
      <c r="S13095" s="139"/>
    </row>
    <row r="13096" spans="2:19" ht="15.75" customHeight="1" x14ac:dyDescent="0.25">
      <c r="B13096" s="106"/>
      <c r="C13096" s="106"/>
      <c r="D13096" s="139"/>
      <c r="E13096" s="140"/>
      <c r="F13096" s="140"/>
      <c r="G13096" s="140"/>
      <c r="M13096" s="140"/>
      <c r="N13096" s="167"/>
      <c r="O13096" s="167"/>
      <c r="P13096" s="142"/>
      <c r="Q13096" s="142"/>
      <c r="R13096" s="142"/>
      <c r="S13096" s="139"/>
    </row>
    <row r="13097" spans="2:19" ht="15.75" customHeight="1" x14ac:dyDescent="0.25">
      <c r="B13097" s="106"/>
      <c r="C13097" s="106"/>
      <c r="D13097" s="139"/>
      <c r="E13097" s="140"/>
      <c r="F13097" s="140"/>
      <c r="G13097" s="140"/>
      <c r="M13097" s="140"/>
      <c r="N13097" s="167"/>
      <c r="O13097" s="167"/>
      <c r="P13097" s="142"/>
      <c r="Q13097" s="142"/>
      <c r="R13097" s="142"/>
      <c r="S13097" s="139"/>
    </row>
    <row r="13098" spans="2:19" ht="15.75" customHeight="1" x14ac:dyDescent="0.25">
      <c r="B13098" s="106"/>
      <c r="C13098" s="106"/>
      <c r="D13098" s="139"/>
      <c r="E13098" s="140"/>
      <c r="F13098" s="140"/>
      <c r="G13098" s="140"/>
      <c r="M13098" s="140"/>
      <c r="N13098" s="167"/>
      <c r="O13098" s="167"/>
      <c r="P13098" s="142"/>
      <c r="Q13098" s="142"/>
      <c r="R13098" s="142"/>
      <c r="S13098" s="139"/>
    </row>
    <row r="13099" spans="2:19" ht="15.75" customHeight="1" x14ac:dyDescent="0.25">
      <c r="B13099" s="106"/>
      <c r="C13099" s="106"/>
      <c r="D13099" s="139"/>
      <c r="E13099" s="140"/>
      <c r="F13099" s="140"/>
      <c r="G13099" s="140"/>
      <c r="M13099" s="140"/>
      <c r="N13099" s="167"/>
      <c r="O13099" s="167"/>
      <c r="P13099" s="142"/>
      <c r="Q13099" s="142"/>
      <c r="R13099" s="142"/>
      <c r="S13099" s="139"/>
    </row>
    <row r="13100" spans="2:19" ht="15.75" customHeight="1" x14ac:dyDescent="0.25">
      <c r="B13100" s="106"/>
      <c r="C13100" s="106"/>
      <c r="D13100" s="139"/>
      <c r="E13100" s="140"/>
      <c r="F13100" s="140"/>
      <c r="G13100" s="140"/>
      <c r="M13100" s="140"/>
      <c r="N13100" s="167"/>
      <c r="O13100" s="167"/>
      <c r="P13100" s="142"/>
      <c r="Q13100" s="142"/>
      <c r="R13100" s="142"/>
      <c r="S13100" s="139"/>
    </row>
    <row r="13101" spans="2:19" ht="15.75" customHeight="1" x14ac:dyDescent="0.25">
      <c r="B13101" s="106"/>
      <c r="C13101" s="106"/>
      <c r="D13101" s="139"/>
      <c r="E13101" s="140"/>
      <c r="F13101" s="140"/>
      <c r="G13101" s="140"/>
      <c r="M13101" s="140"/>
      <c r="N13101" s="167"/>
      <c r="O13101" s="167"/>
      <c r="P13101" s="142"/>
      <c r="Q13101" s="142"/>
      <c r="R13101" s="142"/>
      <c r="S13101" s="139"/>
    </row>
    <row r="13102" spans="2:19" ht="15.75" customHeight="1" x14ac:dyDescent="0.25">
      <c r="B13102" s="106"/>
      <c r="C13102" s="106"/>
      <c r="D13102" s="139"/>
      <c r="E13102" s="140"/>
      <c r="F13102" s="140"/>
      <c r="G13102" s="140"/>
      <c r="M13102" s="140"/>
      <c r="N13102" s="167"/>
      <c r="O13102" s="167"/>
      <c r="P13102" s="142"/>
      <c r="Q13102" s="142"/>
      <c r="R13102" s="142"/>
      <c r="S13102" s="139"/>
    </row>
    <row r="13103" spans="2:19" ht="15.75" customHeight="1" x14ac:dyDescent="0.25">
      <c r="B13103" s="106"/>
      <c r="C13103" s="106"/>
      <c r="D13103" s="139"/>
      <c r="E13103" s="140"/>
      <c r="F13103" s="140"/>
      <c r="G13103" s="140"/>
      <c r="M13103" s="140"/>
      <c r="N13103" s="167"/>
      <c r="O13103" s="167"/>
      <c r="P13103" s="142"/>
      <c r="Q13103" s="142"/>
      <c r="R13103" s="142"/>
      <c r="S13103" s="139"/>
    </row>
    <row r="13104" spans="2:19" ht="15.75" customHeight="1" x14ac:dyDescent="0.25">
      <c r="B13104" s="106"/>
      <c r="C13104" s="106"/>
      <c r="D13104" s="139"/>
      <c r="E13104" s="140"/>
      <c r="F13104" s="140"/>
      <c r="G13104" s="140"/>
      <c r="M13104" s="140"/>
      <c r="N13104" s="167"/>
      <c r="O13104" s="167"/>
      <c r="P13104" s="142"/>
      <c r="Q13104" s="142"/>
      <c r="R13104" s="142"/>
      <c r="S13104" s="139"/>
    </row>
    <row r="13105" spans="2:19" ht="15.75" customHeight="1" x14ac:dyDescent="0.25">
      <c r="B13105" s="106"/>
      <c r="C13105" s="106"/>
      <c r="D13105" s="139"/>
      <c r="E13105" s="140"/>
      <c r="F13105" s="140"/>
      <c r="G13105" s="140"/>
      <c r="M13105" s="140"/>
      <c r="N13105" s="167"/>
      <c r="O13105" s="167"/>
      <c r="P13105" s="142"/>
      <c r="Q13105" s="142"/>
      <c r="R13105" s="142"/>
      <c r="S13105" s="139"/>
    </row>
    <row r="13106" spans="2:19" ht="15.75" customHeight="1" x14ac:dyDescent="0.25">
      <c r="B13106" s="106"/>
      <c r="C13106" s="106"/>
      <c r="D13106" s="139"/>
      <c r="E13106" s="140"/>
      <c r="F13106" s="140"/>
      <c r="G13106" s="140"/>
      <c r="M13106" s="140"/>
      <c r="N13106" s="167"/>
      <c r="O13106" s="167"/>
      <c r="P13106" s="142"/>
      <c r="Q13106" s="142"/>
      <c r="R13106" s="142"/>
      <c r="S13106" s="139"/>
    </row>
    <row r="13107" spans="2:19" ht="15.75" customHeight="1" x14ac:dyDescent="0.25">
      <c r="B13107" s="106"/>
      <c r="C13107" s="106"/>
      <c r="D13107" s="139"/>
      <c r="E13107" s="140"/>
      <c r="F13107" s="140"/>
      <c r="G13107" s="140"/>
      <c r="M13107" s="140"/>
      <c r="N13107" s="167"/>
      <c r="O13107" s="167"/>
      <c r="P13107" s="142"/>
      <c r="Q13107" s="142"/>
      <c r="R13107" s="142"/>
      <c r="S13107" s="139"/>
    </row>
    <row r="13108" spans="2:19" ht="15.75" customHeight="1" x14ac:dyDescent="0.25">
      <c r="B13108" s="106"/>
      <c r="C13108" s="106"/>
      <c r="D13108" s="139"/>
      <c r="E13108" s="140"/>
      <c r="F13108" s="140"/>
      <c r="G13108" s="140"/>
      <c r="M13108" s="140"/>
      <c r="N13108" s="167"/>
      <c r="O13108" s="167"/>
      <c r="P13108" s="142"/>
      <c r="Q13108" s="142"/>
      <c r="R13108" s="142"/>
      <c r="S13108" s="139"/>
    </row>
    <row r="13109" spans="2:19" ht="15.75" customHeight="1" x14ac:dyDescent="0.25">
      <c r="B13109" s="106"/>
      <c r="C13109" s="106"/>
      <c r="D13109" s="139"/>
      <c r="E13109" s="140"/>
      <c r="F13109" s="140"/>
      <c r="G13109" s="140"/>
      <c r="M13109" s="140"/>
      <c r="N13109" s="167"/>
      <c r="O13109" s="167"/>
      <c r="P13109" s="142"/>
      <c r="Q13109" s="142"/>
      <c r="R13109" s="142"/>
      <c r="S13109" s="139"/>
    </row>
    <row r="13110" spans="2:19" ht="15.75" customHeight="1" x14ac:dyDescent="0.25">
      <c r="B13110" s="106"/>
      <c r="C13110" s="106"/>
      <c r="D13110" s="139"/>
      <c r="E13110" s="140"/>
      <c r="F13110" s="140"/>
      <c r="G13110" s="140"/>
      <c r="M13110" s="140"/>
      <c r="N13110" s="167"/>
      <c r="O13110" s="167"/>
      <c r="P13110" s="142"/>
      <c r="Q13110" s="142"/>
      <c r="R13110" s="142"/>
      <c r="S13110" s="139"/>
    </row>
    <row r="13111" spans="2:19" ht="15.75" customHeight="1" x14ac:dyDescent="0.25">
      <c r="B13111" s="106"/>
      <c r="C13111" s="106"/>
      <c r="D13111" s="139"/>
      <c r="E13111" s="140"/>
      <c r="F13111" s="140"/>
      <c r="G13111" s="140"/>
      <c r="M13111" s="140"/>
      <c r="N13111" s="167"/>
      <c r="O13111" s="167"/>
      <c r="P13111" s="142"/>
      <c r="Q13111" s="142"/>
      <c r="R13111" s="142"/>
      <c r="S13111" s="139"/>
    </row>
    <row r="13112" spans="2:19" ht="15.75" customHeight="1" x14ac:dyDescent="0.25">
      <c r="B13112" s="106"/>
      <c r="C13112" s="106"/>
      <c r="D13112" s="139"/>
      <c r="E13112" s="140"/>
      <c r="F13112" s="140"/>
      <c r="G13112" s="140"/>
      <c r="M13112" s="140"/>
      <c r="N13112" s="167"/>
      <c r="O13112" s="167"/>
      <c r="P13112" s="142"/>
      <c r="Q13112" s="142"/>
      <c r="R13112" s="142"/>
      <c r="S13112" s="139"/>
    </row>
    <row r="13113" spans="2:19" ht="15.75" customHeight="1" x14ac:dyDescent="0.25">
      <c r="B13113" s="106"/>
      <c r="C13113" s="106"/>
      <c r="D13113" s="139"/>
      <c r="E13113" s="140"/>
      <c r="F13113" s="140"/>
      <c r="G13113" s="140"/>
      <c r="M13113" s="140"/>
      <c r="N13113" s="167"/>
      <c r="O13113" s="167"/>
      <c r="P13113" s="142"/>
      <c r="Q13113" s="142"/>
      <c r="R13113" s="142"/>
      <c r="S13113" s="139"/>
    </row>
    <row r="13114" spans="2:19" ht="15.75" customHeight="1" x14ac:dyDescent="0.25">
      <c r="B13114" s="106"/>
      <c r="C13114" s="106"/>
      <c r="D13114" s="139"/>
      <c r="E13114" s="140"/>
      <c r="F13114" s="140"/>
      <c r="G13114" s="140"/>
      <c r="M13114" s="140"/>
      <c r="N13114" s="167"/>
      <c r="O13114" s="167"/>
      <c r="P13114" s="142"/>
      <c r="Q13114" s="142"/>
      <c r="R13114" s="142"/>
      <c r="S13114" s="139"/>
    </row>
    <row r="13115" spans="2:19" ht="15.75" customHeight="1" x14ac:dyDescent="0.25">
      <c r="B13115" s="106"/>
      <c r="C13115" s="106"/>
      <c r="D13115" s="139"/>
      <c r="E13115" s="140"/>
      <c r="F13115" s="140"/>
      <c r="G13115" s="140"/>
      <c r="M13115" s="140"/>
      <c r="N13115" s="167"/>
      <c r="O13115" s="167"/>
      <c r="P13115" s="142"/>
      <c r="Q13115" s="142"/>
      <c r="R13115" s="142"/>
      <c r="S13115" s="139"/>
    </row>
    <row r="13116" spans="2:19" ht="15.75" customHeight="1" x14ac:dyDescent="0.25">
      <c r="B13116" s="106"/>
      <c r="C13116" s="106"/>
      <c r="D13116" s="139"/>
      <c r="E13116" s="140"/>
      <c r="F13116" s="140"/>
      <c r="G13116" s="140"/>
      <c r="M13116" s="140"/>
      <c r="N13116" s="167"/>
      <c r="O13116" s="167"/>
      <c r="P13116" s="142"/>
      <c r="Q13116" s="142"/>
      <c r="R13116" s="142"/>
      <c r="S13116" s="139"/>
    </row>
    <row r="13117" spans="2:19" ht="15.75" customHeight="1" x14ac:dyDescent="0.25">
      <c r="B13117" s="106"/>
      <c r="C13117" s="106"/>
      <c r="D13117" s="139"/>
      <c r="E13117" s="140"/>
      <c r="F13117" s="140"/>
      <c r="G13117" s="140"/>
      <c r="M13117" s="140"/>
      <c r="N13117" s="167"/>
      <c r="O13117" s="167"/>
      <c r="P13117" s="142"/>
      <c r="Q13117" s="142"/>
      <c r="R13117" s="142"/>
      <c r="S13117" s="139"/>
    </row>
    <row r="13118" spans="2:19" ht="15.75" customHeight="1" x14ac:dyDescent="0.25">
      <c r="B13118" s="106"/>
      <c r="C13118" s="106"/>
      <c r="D13118" s="139"/>
      <c r="E13118" s="140"/>
      <c r="F13118" s="140"/>
      <c r="G13118" s="140"/>
      <c r="M13118" s="140"/>
      <c r="N13118" s="167"/>
      <c r="O13118" s="167"/>
      <c r="P13118" s="142"/>
      <c r="Q13118" s="142"/>
      <c r="R13118" s="142"/>
      <c r="S13118" s="139"/>
    </row>
    <row r="13119" spans="2:19" ht="15.75" customHeight="1" x14ac:dyDescent="0.25">
      <c r="B13119" s="106"/>
      <c r="C13119" s="106"/>
      <c r="D13119" s="139"/>
      <c r="E13119" s="140"/>
      <c r="F13119" s="140"/>
      <c r="G13119" s="140"/>
      <c r="M13119" s="140"/>
      <c r="N13119" s="167"/>
      <c r="O13119" s="167"/>
      <c r="P13119" s="142"/>
      <c r="Q13119" s="142"/>
      <c r="R13119" s="142"/>
      <c r="S13119" s="139"/>
    </row>
    <row r="13120" spans="2:19" ht="15.75" customHeight="1" x14ac:dyDescent="0.25">
      <c r="B13120" s="106"/>
      <c r="C13120" s="106"/>
      <c r="D13120" s="139"/>
      <c r="E13120" s="140"/>
      <c r="F13120" s="140"/>
      <c r="G13120" s="140"/>
      <c r="M13120" s="140"/>
      <c r="N13120" s="167"/>
      <c r="O13120" s="167"/>
      <c r="P13120" s="142"/>
      <c r="Q13120" s="142"/>
      <c r="R13120" s="142"/>
      <c r="S13120" s="139"/>
    </row>
    <row r="13121" spans="2:19" ht="15.75" customHeight="1" x14ac:dyDescent="0.25">
      <c r="B13121" s="106"/>
      <c r="C13121" s="106"/>
      <c r="D13121" s="139"/>
      <c r="E13121" s="140"/>
      <c r="F13121" s="140"/>
      <c r="G13121" s="140"/>
      <c r="M13121" s="140"/>
      <c r="N13121" s="167"/>
      <c r="O13121" s="167"/>
      <c r="P13121" s="142"/>
      <c r="Q13121" s="142"/>
      <c r="R13121" s="142"/>
      <c r="S13121" s="139"/>
    </row>
    <row r="13122" spans="2:19" ht="15.75" customHeight="1" x14ac:dyDescent="0.25">
      <c r="B13122" s="106"/>
      <c r="C13122" s="106"/>
      <c r="D13122" s="139"/>
      <c r="E13122" s="140"/>
      <c r="F13122" s="140"/>
      <c r="G13122" s="140"/>
      <c r="M13122" s="140"/>
      <c r="N13122" s="167"/>
      <c r="O13122" s="167"/>
      <c r="P13122" s="142"/>
      <c r="Q13122" s="142"/>
      <c r="R13122" s="142"/>
      <c r="S13122" s="139"/>
    </row>
    <row r="13123" spans="2:19" ht="15.75" customHeight="1" x14ac:dyDescent="0.25">
      <c r="B13123" s="106"/>
      <c r="C13123" s="106"/>
      <c r="D13123" s="139"/>
      <c r="E13123" s="140"/>
      <c r="F13123" s="140"/>
      <c r="G13123" s="140"/>
      <c r="M13123" s="140"/>
      <c r="N13123" s="167"/>
      <c r="O13123" s="167"/>
      <c r="P13123" s="142"/>
      <c r="Q13123" s="142"/>
      <c r="R13123" s="142"/>
      <c r="S13123" s="139"/>
    </row>
    <row r="13124" spans="2:19" ht="15.75" customHeight="1" x14ac:dyDescent="0.25">
      <c r="B13124" s="106"/>
      <c r="C13124" s="106"/>
      <c r="D13124" s="139"/>
      <c r="E13124" s="140"/>
      <c r="F13124" s="140"/>
      <c r="G13124" s="140"/>
      <c r="M13124" s="140"/>
      <c r="N13124" s="167"/>
      <c r="O13124" s="167"/>
      <c r="P13124" s="142"/>
      <c r="Q13124" s="142"/>
      <c r="R13124" s="142"/>
      <c r="S13124" s="139"/>
    </row>
    <row r="13125" spans="2:19" ht="15.75" customHeight="1" x14ac:dyDescent="0.25">
      <c r="B13125" s="106"/>
      <c r="C13125" s="106"/>
      <c r="D13125" s="139"/>
      <c r="E13125" s="140"/>
      <c r="F13125" s="140"/>
      <c r="G13125" s="140"/>
      <c r="M13125" s="140"/>
      <c r="N13125" s="167"/>
      <c r="O13125" s="167"/>
      <c r="P13125" s="142"/>
      <c r="Q13125" s="142"/>
      <c r="R13125" s="142"/>
      <c r="S13125" s="139"/>
    </row>
    <row r="13126" spans="2:19" ht="15.75" customHeight="1" x14ac:dyDescent="0.25">
      <c r="B13126" s="106"/>
      <c r="C13126" s="106"/>
      <c r="D13126" s="139"/>
      <c r="E13126" s="140"/>
      <c r="F13126" s="140"/>
      <c r="G13126" s="140"/>
      <c r="M13126" s="140"/>
      <c r="N13126" s="167"/>
      <c r="O13126" s="167"/>
      <c r="P13126" s="142"/>
      <c r="Q13126" s="142"/>
      <c r="R13126" s="142"/>
      <c r="S13126" s="139"/>
    </row>
    <row r="13127" spans="2:19" ht="15.75" customHeight="1" x14ac:dyDescent="0.25">
      <c r="B13127" s="106"/>
      <c r="C13127" s="106"/>
      <c r="D13127" s="139"/>
      <c r="E13127" s="140"/>
      <c r="F13127" s="140"/>
      <c r="G13127" s="140"/>
      <c r="M13127" s="140"/>
      <c r="N13127" s="167"/>
      <c r="O13127" s="167"/>
      <c r="P13127" s="142"/>
      <c r="Q13127" s="142"/>
      <c r="R13127" s="142"/>
      <c r="S13127" s="139"/>
    </row>
    <row r="13128" spans="2:19" ht="15.75" customHeight="1" x14ac:dyDescent="0.25">
      <c r="B13128" s="106"/>
      <c r="C13128" s="106"/>
      <c r="D13128" s="139"/>
      <c r="E13128" s="140"/>
      <c r="F13128" s="140"/>
      <c r="G13128" s="140"/>
      <c r="M13128" s="140"/>
      <c r="N13128" s="167"/>
      <c r="O13128" s="167"/>
      <c r="P13128" s="142"/>
      <c r="Q13128" s="142"/>
      <c r="R13128" s="142"/>
      <c r="S13128" s="139"/>
    </row>
    <row r="13129" spans="2:19" ht="15.75" customHeight="1" x14ac:dyDescent="0.25">
      <c r="B13129" s="106"/>
      <c r="C13129" s="106"/>
      <c r="D13129" s="139"/>
      <c r="E13129" s="140"/>
      <c r="F13129" s="140"/>
      <c r="G13129" s="140"/>
      <c r="M13129" s="140"/>
      <c r="N13129" s="167"/>
      <c r="O13129" s="167"/>
      <c r="P13129" s="142"/>
      <c r="Q13129" s="142"/>
      <c r="R13129" s="142"/>
      <c r="S13129" s="139"/>
    </row>
    <row r="13130" spans="2:19" ht="15.75" customHeight="1" x14ac:dyDescent="0.25">
      <c r="B13130" s="106"/>
      <c r="C13130" s="106"/>
      <c r="D13130" s="139"/>
      <c r="E13130" s="140"/>
      <c r="F13130" s="140"/>
      <c r="G13130" s="140"/>
      <c r="M13130" s="140"/>
      <c r="N13130" s="167"/>
      <c r="O13130" s="167"/>
      <c r="P13130" s="142"/>
      <c r="Q13130" s="142"/>
      <c r="R13130" s="142"/>
      <c r="S13130" s="139"/>
    </row>
    <row r="13131" spans="2:19" ht="15.75" customHeight="1" x14ac:dyDescent="0.25">
      <c r="B13131" s="106"/>
      <c r="C13131" s="106"/>
      <c r="D13131" s="139"/>
      <c r="E13131" s="140"/>
      <c r="F13131" s="140"/>
      <c r="G13131" s="140"/>
      <c r="M13131" s="140"/>
      <c r="N13131" s="167"/>
      <c r="O13131" s="167"/>
      <c r="P13131" s="142"/>
      <c r="Q13131" s="142"/>
      <c r="R13131" s="142"/>
      <c r="S13131" s="139"/>
    </row>
    <row r="13132" spans="2:19" ht="15.75" customHeight="1" x14ac:dyDescent="0.25">
      <c r="B13132" s="106"/>
      <c r="C13132" s="106"/>
      <c r="D13132" s="139"/>
      <c r="E13132" s="140"/>
      <c r="F13132" s="140"/>
      <c r="G13132" s="140"/>
      <c r="M13132" s="140"/>
      <c r="N13132" s="167"/>
      <c r="O13132" s="167"/>
      <c r="P13132" s="142"/>
      <c r="Q13132" s="142"/>
      <c r="R13132" s="142"/>
      <c r="S13132" s="139"/>
    </row>
    <row r="13133" spans="2:19" ht="15.75" customHeight="1" x14ac:dyDescent="0.25">
      <c r="B13133" s="106"/>
      <c r="C13133" s="106"/>
      <c r="D13133" s="139"/>
      <c r="E13133" s="140"/>
      <c r="F13133" s="140"/>
      <c r="G13133" s="140"/>
      <c r="M13133" s="140"/>
      <c r="N13133" s="167"/>
      <c r="O13133" s="167"/>
      <c r="P13133" s="142"/>
      <c r="Q13133" s="142"/>
      <c r="R13133" s="142"/>
      <c r="S13133" s="139"/>
    </row>
    <row r="13134" spans="2:19" ht="15.75" customHeight="1" x14ac:dyDescent="0.25">
      <c r="B13134" s="106"/>
      <c r="C13134" s="106"/>
      <c r="D13134" s="139"/>
      <c r="E13134" s="140"/>
      <c r="F13134" s="140"/>
      <c r="G13134" s="140"/>
      <c r="M13134" s="140"/>
      <c r="N13134" s="167"/>
      <c r="O13134" s="167"/>
      <c r="P13134" s="142"/>
      <c r="Q13134" s="142"/>
      <c r="R13134" s="142"/>
      <c r="S13134" s="139"/>
    </row>
    <row r="13135" spans="2:19" ht="15.75" customHeight="1" x14ac:dyDescent="0.25">
      <c r="B13135" s="106"/>
      <c r="C13135" s="106"/>
      <c r="D13135" s="139"/>
      <c r="E13135" s="140"/>
      <c r="F13135" s="140"/>
      <c r="G13135" s="140"/>
      <c r="M13135" s="140"/>
      <c r="N13135" s="167"/>
      <c r="O13135" s="167"/>
      <c r="P13135" s="142"/>
      <c r="Q13135" s="142"/>
      <c r="R13135" s="142"/>
      <c r="S13135" s="139"/>
    </row>
    <row r="13136" spans="2:19" ht="15.75" customHeight="1" x14ac:dyDescent="0.25">
      <c r="B13136" s="106"/>
      <c r="C13136" s="106"/>
      <c r="D13136" s="139"/>
      <c r="E13136" s="140"/>
      <c r="F13136" s="140"/>
      <c r="G13136" s="140"/>
      <c r="M13136" s="140"/>
      <c r="N13136" s="167"/>
      <c r="O13136" s="167"/>
      <c r="P13136" s="142"/>
      <c r="Q13136" s="142"/>
      <c r="R13136" s="142"/>
      <c r="S13136" s="139"/>
    </row>
    <row r="13137" spans="2:19" ht="15.75" customHeight="1" x14ac:dyDescent="0.25">
      <c r="B13137" s="106"/>
      <c r="C13137" s="106"/>
      <c r="D13137" s="139"/>
      <c r="E13137" s="140"/>
      <c r="F13137" s="140"/>
      <c r="G13137" s="140"/>
      <c r="M13137" s="140"/>
      <c r="N13137" s="167"/>
      <c r="O13137" s="167"/>
      <c r="P13137" s="142"/>
      <c r="Q13137" s="142"/>
      <c r="R13137" s="142"/>
      <c r="S13137" s="139"/>
    </row>
    <row r="13138" spans="2:19" ht="15.75" customHeight="1" x14ac:dyDescent="0.25">
      <c r="B13138" s="106"/>
      <c r="C13138" s="106"/>
      <c r="D13138" s="139"/>
      <c r="E13138" s="140"/>
      <c r="F13138" s="140"/>
      <c r="G13138" s="140"/>
      <c r="M13138" s="140"/>
      <c r="N13138" s="167"/>
      <c r="O13138" s="167"/>
      <c r="P13138" s="142"/>
      <c r="Q13138" s="142"/>
      <c r="R13138" s="142"/>
      <c r="S13138" s="139"/>
    </row>
    <row r="13139" spans="2:19" ht="15.75" customHeight="1" x14ac:dyDescent="0.25">
      <c r="B13139" s="106"/>
      <c r="C13139" s="106"/>
      <c r="D13139" s="139"/>
      <c r="E13139" s="140"/>
      <c r="F13139" s="140"/>
      <c r="G13139" s="140"/>
      <c r="M13139" s="140"/>
      <c r="N13139" s="167"/>
      <c r="O13139" s="167"/>
      <c r="P13139" s="142"/>
      <c r="Q13139" s="142"/>
      <c r="R13139" s="142"/>
      <c r="S13139" s="139"/>
    </row>
    <row r="13140" spans="2:19" ht="15.75" customHeight="1" x14ac:dyDescent="0.25">
      <c r="B13140" s="106"/>
      <c r="C13140" s="106"/>
      <c r="D13140" s="139"/>
      <c r="E13140" s="140"/>
      <c r="F13140" s="140"/>
      <c r="G13140" s="140"/>
      <c r="M13140" s="140"/>
      <c r="N13140" s="167"/>
      <c r="O13140" s="167"/>
      <c r="P13140" s="142"/>
      <c r="Q13140" s="142"/>
      <c r="R13140" s="142"/>
      <c r="S13140" s="139"/>
    </row>
    <row r="13141" spans="2:19" ht="15.75" customHeight="1" x14ac:dyDescent="0.25">
      <c r="B13141" s="106"/>
      <c r="C13141" s="106"/>
      <c r="D13141" s="139"/>
      <c r="E13141" s="140"/>
      <c r="F13141" s="140"/>
      <c r="G13141" s="140"/>
      <c r="M13141" s="140"/>
      <c r="N13141" s="167"/>
      <c r="O13141" s="167"/>
      <c r="P13141" s="142"/>
      <c r="Q13141" s="142"/>
      <c r="R13141" s="142"/>
      <c r="S13141" s="139"/>
    </row>
    <row r="13142" spans="2:19" ht="15.75" customHeight="1" x14ac:dyDescent="0.25">
      <c r="B13142" s="106"/>
      <c r="C13142" s="106"/>
      <c r="D13142" s="139"/>
      <c r="E13142" s="140"/>
      <c r="F13142" s="140"/>
      <c r="G13142" s="140"/>
      <c r="M13142" s="140"/>
      <c r="N13142" s="167"/>
      <c r="O13142" s="167"/>
      <c r="P13142" s="142"/>
      <c r="Q13142" s="142"/>
      <c r="R13142" s="142"/>
      <c r="S13142" s="139"/>
    </row>
    <row r="13143" spans="2:19" ht="15.75" customHeight="1" x14ac:dyDescent="0.25">
      <c r="B13143" s="106"/>
      <c r="C13143" s="106"/>
      <c r="D13143" s="139"/>
      <c r="E13143" s="140"/>
      <c r="F13143" s="140"/>
      <c r="G13143" s="140"/>
      <c r="M13143" s="140"/>
      <c r="N13143" s="167"/>
      <c r="O13143" s="167"/>
      <c r="P13143" s="142"/>
      <c r="Q13143" s="142"/>
      <c r="R13143" s="142"/>
      <c r="S13143" s="139"/>
    </row>
    <row r="13144" spans="2:19" ht="15.75" customHeight="1" x14ac:dyDescent="0.25">
      <c r="B13144" s="106"/>
      <c r="C13144" s="106"/>
      <c r="D13144" s="139"/>
      <c r="E13144" s="140"/>
      <c r="F13144" s="140"/>
      <c r="G13144" s="140"/>
      <c r="M13144" s="140"/>
      <c r="N13144" s="167"/>
      <c r="O13144" s="167"/>
      <c r="P13144" s="142"/>
      <c r="Q13144" s="142"/>
      <c r="R13144" s="142"/>
      <c r="S13144" s="139"/>
    </row>
    <row r="13145" spans="2:19" ht="15.75" customHeight="1" x14ac:dyDescent="0.25">
      <c r="B13145" s="106"/>
      <c r="C13145" s="106"/>
      <c r="D13145" s="139"/>
      <c r="E13145" s="140"/>
      <c r="F13145" s="140"/>
      <c r="G13145" s="140"/>
      <c r="M13145" s="140"/>
      <c r="N13145" s="167"/>
      <c r="O13145" s="167"/>
      <c r="P13145" s="142"/>
      <c r="Q13145" s="142"/>
      <c r="R13145" s="142"/>
      <c r="S13145" s="139"/>
    </row>
    <row r="13146" spans="2:19" ht="15.75" customHeight="1" x14ac:dyDescent="0.25">
      <c r="B13146" s="106"/>
      <c r="C13146" s="106"/>
      <c r="D13146" s="139"/>
      <c r="E13146" s="140"/>
      <c r="F13146" s="140"/>
      <c r="G13146" s="140"/>
      <c r="M13146" s="140"/>
      <c r="N13146" s="167"/>
      <c r="O13146" s="167"/>
      <c r="P13146" s="142"/>
      <c r="Q13146" s="142"/>
      <c r="R13146" s="142"/>
      <c r="S13146" s="139"/>
    </row>
    <row r="13147" spans="2:19" ht="15.75" customHeight="1" x14ac:dyDescent="0.25">
      <c r="B13147" s="106"/>
      <c r="C13147" s="106"/>
      <c r="D13147" s="139"/>
      <c r="E13147" s="140"/>
      <c r="F13147" s="140"/>
      <c r="G13147" s="140"/>
      <c r="M13147" s="140"/>
      <c r="N13147" s="167"/>
      <c r="O13147" s="167"/>
      <c r="P13147" s="142"/>
      <c r="Q13147" s="142"/>
      <c r="R13147" s="142"/>
      <c r="S13147" s="139"/>
    </row>
    <row r="13148" spans="2:19" ht="15.75" customHeight="1" x14ac:dyDescent="0.25">
      <c r="B13148" s="106"/>
      <c r="C13148" s="106"/>
      <c r="D13148" s="139"/>
      <c r="E13148" s="140"/>
      <c r="F13148" s="140"/>
      <c r="G13148" s="140"/>
      <c r="M13148" s="140"/>
      <c r="N13148" s="167"/>
      <c r="O13148" s="167"/>
      <c r="P13148" s="142"/>
      <c r="Q13148" s="142"/>
      <c r="R13148" s="142"/>
      <c r="S13148" s="139"/>
    </row>
    <row r="13149" spans="2:19" ht="15.75" customHeight="1" x14ac:dyDescent="0.25">
      <c r="B13149" s="106"/>
      <c r="C13149" s="106"/>
      <c r="D13149" s="139"/>
      <c r="E13149" s="140"/>
      <c r="F13149" s="140"/>
      <c r="G13149" s="140"/>
      <c r="M13149" s="140"/>
      <c r="N13149" s="167"/>
      <c r="O13149" s="167"/>
      <c r="P13149" s="142"/>
      <c r="Q13149" s="142"/>
      <c r="R13149" s="142"/>
      <c r="S13149" s="139"/>
    </row>
    <row r="13150" spans="2:19" ht="15.75" customHeight="1" x14ac:dyDescent="0.25">
      <c r="B13150" s="106"/>
      <c r="C13150" s="106"/>
      <c r="D13150" s="139"/>
      <c r="E13150" s="140"/>
      <c r="F13150" s="140"/>
      <c r="G13150" s="140"/>
      <c r="M13150" s="140"/>
      <c r="N13150" s="167"/>
      <c r="O13150" s="167"/>
      <c r="P13150" s="142"/>
      <c r="Q13150" s="142"/>
      <c r="R13150" s="142"/>
      <c r="S13150" s="139"/>
    </row>
    <row r="13151" spans="2:19" ht="15.75" customHeight="1" x14ac:dyDescent="0.25">
      <c r="B13151" s="106"/>
      <c r="C13151" s="106"/>
      <c r="D13151" s="139"/>
      <c r="E13151" s="140"/>
      <c r="F13151" s="140"/>
      <c r="G13151" s="140"/>
      <c r="M13151" s="140"/>
      <c r="N13151" s="167"/>
      <c r="O13151" s="167"/>
      <c r="P13151" s="142"/>
      <c r="Q13151" s="142"/>
      <c r="R13151" s="142"/>
      <c r="S13151" s="139"/>
    </row>
    <row r="13152" spans="2:19" ht="15.75" customHeight="1" x14ac:dyDescent="0.25">
      <c r="B13152" s="106"/>
      <c r="C13152" s="106"/>
      <c r="D13152" s="139"/>
      <c r="E13152" s="140"/>
      <c r="F13152" s="140"/>
      <c r="G13152" s="140"/>
      <c r="M13152" s="140"/>
      <c r="N13152" s="167"/>
      <c r="O13152" s="167"/>
      <c r="P13152" s="142"/>
      <c r="Q13152" s="142"/>
      <c r="R13152" s="142"/>
      <c r="S13152" s="139"/>
    </row>
    <row r="13153" spans="2:19" ht="15.75" customHeight="1" x14ac:dyDescent="0.25">
      <c r="B13153" s="106"/>
      <c r="C13153" s="106"/>
      <c r="D13153" s="139"/>
      <c r="E13153" s="140"/>
      <c r="F13153" s="140"/>
      <c r="G13153" s="140"/>
      <c r="M13153" s="140"/>
      <c r="N13153" s="167"/>
      <c r="O13153" s="167"/>
      <c r="P13153" s="142"/>
      <c r="Q13153" s="142"/>
      <c r="R13153" s="142"/>
      <c r="S13153" s="139"/>
    </row>
    <row r="13154" spans="2:19" ht="15.75" customHeight="1" x14ac:dyDescent="0.25">
      <c r="B13154" s="106"/>
      <c r="C13154" s="106"/>
      <c r="D13154" s="139"/>
      <c r="E13154" s="140"/>
      <c r="F13154" s="140"/>
      <c r="G13154" s="140"/>
      <c r="M13154" s="140"/>
      <c r="N13154" s="167"/>
      <c r="O13154" s="167"/>
      <c r="P13154" s="142"/>
      <c r="Q13154" s="142"/>
      <c r="R13154" s="142"/>
      <c r="S13154" s="139"/>
    </row>
    <row r="13155" spans="2:19" ht="15.75" customHeight="1" x14ac:dyDescent="0.25">
      <c r="B13155" s="106"/>
      <c r="C13155" s="106"/>
      <c r="D13155" s="139"/>
      <c r="E13155" s="140"/>
      <c r="F13155" s="140"/>
      <c r="G13155" s="140"/>
      <c r="M13155" s="140"/>
      <c r="N13155" s="167"/>
      <c r="O13155" s="167"/>
      <c r="P13155" s="142"/>
      <c r="Q13155" s="142"/>
      <c r="R13155" s="142"/>
      <c r="S13155" s="139"/>
    </row>
    <row r="13156" spans="2:19" ht="15.75" customHeight="1" x14ac:dyDescent="0.25">
      <c r="B13156" s="106"/>
      <c r="C13156" s="106"/>
      <c r="D13156" s="139"/>
      <c r="E13156" s="140"/>
      <c r="F13156" s="140"/>
      <c r="G13156" s="140"/>
      <c r="M13156" s="140"/>
      <c r="N13156" s="167"/>
      <c r="O13156" s="167"/>
      <c r="P13156" s="142"/>
      <c r="Q13156" s="142"/>
      <c r="R13156" s="142"/>
      <c r="S13156" s="139"/>
    </row>
    <row r="13157" spans="2:19" ht="15.75" customHeight="1" x14ac:dyDescent="0.25">
      <c r="B13157" s="106"/>
      <c r="C13157" s="106"/>
      <c r="D13157" s="139"/>
      <c r="E13157" s="140"/>
      <c r="F13157" s="140"/>
      <c r="G13157" s="140"/>
      <c r="M13157" s="140"/>
      <c r="N13157" s="167"/>
      <c r="O13157" s="167"/>
      <c r="P13157" s="142"/>
      <c r="Q13157" s="142"/>
      <c r="R13157" s="142"/>
      <c r="S13157" s="139"/>
    </row>
    <row r="13158" spans="2:19" ht="15.75" customHeight="1" x14ac:dyDescent="0.25">
      <c r="B13158" s="106"/>
      <c r="C13158" s="106"/>
      <c r="D13158" s="139"/>
      <c r="E13158" s="140"/>
      <c r="F13158" s="140"/>
      <c r="G13158" s="140"/>
      <c r="M13158" s="140"/>
      <c r="N13158" s="167"/>
      <c r="O13158" s="167"/>
      <c r="P13158" s="142"/>
      <c r="Q13158" s="142"/>
      <c r="R13158" s="142"/>
      <c r="S13158" s="139"/>
    </row>
    <row r="13159" spans="2:19" ht="15.75" customHeight="1" x14ac:dyDescent="0.25">
      <c r="B13159" s="106"/>
      <c r="C13159" s="106"/>
      <c r="D13159" s="139"/>
      <c r="E13159" s="140"/>
      <c r="F13159" s="140"/>
      <c r="G13159" s="140"/>
      <c r="M13159" s="140"/>
      <c r="N13159" s="167"/>
      <c r="O13159" s="167"/>
      <c r="P13159" s="142"/>
      <c r="Q13159" s="142"/>
      <c r="R13159" s="142"/>
      <c r="S13159" s="139"/>
    </row>
    <row r="13160" spans="2:19" ht="15.75" customHeight="1" x14ac:dyDescent="0.25">
      <c r="B13160" s="106"/>
      <c r="C13160" s="106"/>
      <c r="D13160" s="139"/>
      <c r="E13160" s="140"/>
      <c r="F13160" s="140"/>
      <c r="G13160" s="140"/>
      <c r="M13160" s="140"/>
      <c r="N13160" s="167"/>
      <c r="O13160" s="167"/>
      <c r="P13160" s="142"/>
      <c r="Q13160" s="142"/>
      <c r="R13160" s="142"/>
      <c r="S13160" s="139"/>
    </row>
    <row r="13161" spans="2:19" ht="15.75" customHeight="1" x14ac:dyDescent="0.25">
      <c r="B13161" s="106"/>
      <c r="C13161" s="106"/>
      <c r="D13161" s="139"/>
      <c r="E13161" s="140"/>
      <c r="F13161" s="140"/>
      <c r="G13161" s="140"/>
      <c r="M13161" s="140"/>
      <c r="N13161" s="167"/>
      <c r="O13161" s="167"/>
      <c r="P13161" s="142"/>
      <c r="Q13161" s="142"/>
      <c r="R13161" s="142"/>
      <c r="S13161" s="139"/>
    </row>
    <row r="13162" spans="2:19" ht="15.75" customHeight="1" x14ac:dyDescent="0.25">
      <c r="B13162" s="106"/>
      <c r="C13162" s="106"/>
      <c r="D13162" s="139"/>
      <c r="E13162" s="140"/>
      <c r="F13162" s="140"/>
      <c r="G13162" s="140"/>
      <c r="M13162" s="140"/>
      <c r="N13162" s="167"/>
      <c r="O13162" s="167"/>
      <c r="P13162" s="142"/>
      <c r="Q13162" s="142"/>
      <c r="R13162" s="142"/>
      <c r="S13162" s="139"/>
    </row>
    <row r="13163" spans="2:19" ht="15.75" customHeight="1" x14ac:dyDescent="0.25">
      <c r="B13163" s="106"/>
      <c r="C13163" s="106"/>
      <c r="D13163" s="139"/>
      <c r="E13163" s="140"/>
      <c r="F13163" s="140"/>
      <c r="G13163" s="140"/>
      <c r="M13163" s="140"/>
      <c r="N13163" s="167"/>
      <c r="O13163" s="167"/>
      <c r="P13163" s="142"/>
      <c r="Q13163" s="142"/>
      <c r="R13163" s="142"/>
      <c r="S13163" s="139"/>
    </row>
    <row r="13164" spans="2:19" ht="15.75" customHeight="1" x14ac:dyDescent="0.25">
      <c r="B13164" s="106"/>
      <c r="C13164" s="106"/>
      <c r="D13164" s="139"/>
      <c r="E13164" s="140"/>
      <c r="F13164" s="140"/>
      <c r="G13164" s="140"/>
      <c r="M13164" s="140"/>
      <c r="N13164" s="167"/>
      <c r="O13164" s="167"/>
      <c r="P13164" s="142"/>
      <c r="Q13164" s="142"/>
      <c r="R13164" s="142"/>
      <c r="S13164" s="139"/>
    </row>
    <row r="13165" spans="2:19" ht="15.75" customHeight="1" x14ac:dyDescent="0.25">
      <c r="B13165" s="106"/>
      <c r="C13165" s="106"/>
      <c r="D13165" s="139"/>
      <c r="E13165" s="140"/>
      <c r="F13165" s="140"/>
      <c r="G13165" s="140"/>
      <c r="M13165" s="140"/>
      <c r="N13165" s="167"/>
      <c r="O13165" s="167"/>
      <c r="P13165" s="142"/>
      <c r="Q13165" s="142"/>
      <c r="R13165" s="142"/>
      <c r="S13165" s="139"/>
    </row>
    <row r="13166" spans="2:19" ht="15.75" customHeight="1" x14ac:dyDescent="0.25">
      <c r="B13166" s="106"/>
      <c r="C13166" s="106"/>
      <c r="D13166" s="139"/>
      <c r="E13166" s="140"/>
      <c r="F13166" s="140"/>
      <c r="G13166" s="140"/>
      <c r="M13166" s="140"/>
      <c r="N13166" s="167"/>
      <c r="O13166" s="167"/>
      <c r="P13166" s="142"/>
      <c r="Q13166" s="142"/>
      <c r="R13166" s="142"/>
      <c r="S13166" s="139"/>
    </row>
    <row r="13167" spans="2:19" ht="15.75" customHeight="1" x14ac:dyDescent="0.25">
      <c r="B13167" s="106"/>
      <c r="C13167" s="106"/>
      <c r="D13167" s="139"/>
      <c r="E13167" s="140"/>
      <c r="F13167" s="140"/>
      <c r="G13167" s="140"/>
      <c r="M13167" s="140"/>
      <c r="N13167" s="167"/>
      <c r="O13167" s="167"/>
      <c r="P13167" s="142"/>
      <c r="Q13167" s="142"/>
      <c r="R13167" s="142"/>
      <c r="S13167" s="139"/>
    </row>
    <row r="13168" spans="2:19" ht="15.75" customHeight="1" x14ac:dyDescent="0.25">
      <c r="B13168" s="106"/>
      <c r="C13168" s="106"/>
      <c r="D13168" s="139"/>
      <c r="E13168" s="140"/>
      <c r="F13168" s="140"/>
      <c r="G13168" s="140"/>
      <c r="M13168" s="140"/>
      <c r="N13168" s="167"/>
      <c r="O13168" s="167"/>
      <c r="P13168" s="142"/>
      <c r="Q13168" s="142"/>
      <c r="R13168" s="142"/>
      <c r="S13168" s="139"/>
    </row>
    <row r="13169" spans="2:19" ht="15.75" customHeight="1" x14ac:dyDescent="0.25">
      <c r="B13169" s="106"/>
      <c r="C13169" s="106"/>
      <c r="D13169" s="139"/>
      <c r="E13169" s="140"/>
      <c r="F13169" s="140"/>
      <c r="G13169" s="140"/>
      <c r="M13169" s="140"/>
      <c r="N13169" s="167"/>
      <c r="O13169" s="167"/>
      <c r="P13169" s="142"/>
      <c r="Q13169" s="142"/>
      <c r="R13169" s="142"/>
      <c r="S13169" s="139"/>
    </row>
    <row r="13170" spans="2:19" ht="15.75" customHeight="1" x14ac:dyDescent="0.25">
      <c r="B13170" s="106"/>
      <c r="C13170" s="106"/>
      <c r="D13170" s="139"/>
      <c r="E13170" s="140"/>
      <c r="F13170" s="140"/>
      <c r="G13170" s="140"/>
      <c r="M13170" s="140"/>
      <c r="N13170" s="167"/>
      <c r="O13170" s="167"/>
      <c r="P13170" s="142"/>
      <c r="Q13170" s="142"/>
      <c r="R13170" s="142"/>
      <c r="S13170" s="139"/>
    </row>
    <row r="13171" spans="2:19" ht="15.75" customHeight="1" x14ac:dyDescent="0.25">
      <c r="B13171" s="106"/>
      <c r="C13171" s="106"/>
      <c r="D13171" s="139"/>
      <c r="E13171" s="140"/>
      <c r="F13171" s="140"/>
      <c r="G13171" s="140"/>
      <c r="M13171" s="140"/>
      <c r="N13171" s="167"/>
      <c r="O13171" s="167"/>
      <c r="P13171" s="142"/>
      <c r="Q13171" s="142"/>
      <c r="R13171" s="142"/>
      <c r="S13171" s="139"/>
    </row>
    <row r="13172" spans="2:19" ht="15.75" customHeight="1" x14ac:dyDescent="0.25">
      <c r="B13172" s="106"/>
      <c r="C13172" s="106"/>
      <c r="D13172" s="139"/>
      <c r="E13172" s="140"/>
      <c r="F13172" s="140"/>
      <c r="G13172" s="140"/>
      <c r="M13172" s="140"/>
      <c r="N13172" s="167"/>
      <c r="O13172" s="167"/>
      <c r="P13172" s="142"/>
      <c r="Q13172" s="142"/>
      <c r="R13172" s="142"/>
      <c r="S13172" s="139"/>
    </row>
    <row r="13173" spans="2:19" ht="15.75" customHeight="1" x14ac:dyDescent="0.25">
      <c r="B13173" s="106"/>
      <c r="C13173" s="106"/>
      <c r="D13173" s="139"/>
      <c r="E13173" s="140"/>
      <c r="F13173" s="140"/>
      <c r="G13173" s="140"/>
      <c r="M13173" s="140"/>
      <c r="N13173" s="167"/>
      <c r="O13173" s="167"/>
      <c r="P13173" s="142"/>
      <c r="Q13173" s="142"/>
      <c r="R13173" s="142"/>
      <c r="S13173" s="139"/>
    </row>
    <row r="13174" spans="2:19" ht="15.75" customHeight="1" x14ac:dyDescent="0.25">
      <c r="B13174" s="106"/>
      <c r="C13174" s="106"/>
      <c r="D13174" s="139"/>
      <c r="E13174" s="140"/>
      <c r="F13174" s="140"/>
      <c r="G13174" s="140"/>
      <c r="M13174" s="140"/>
      <c r="N13174" s="167"/>
      <c r="O13174" s="167"/>
      <c r="P13174" s="142"/>
      <c r="Q13174" s="142"/>
      <c r="R13174" s="142"/>
      <c r="S13174" s="139"/>
    </row>
    <row r="13175" spans="2:19" ht="15.75" customHeight="1" x14ac:dyDescent="0.25">
      <c r="B13175" s="106"/>
      <c r="C13175" s="106"/>
      <c r="D13175" s="139"/>
      <c r="E13175" s="140"/>
      <c r="F13175" s="140"/>
      <c r="G13175" s="140"/>
      <c r="M13175" s="140"/>
      <c r="N13175" s="167"/>
      <c r="O13175" s="167"/>
      <c r="P13175" s="142"/>
      <c r="Q13175" s="142"/>
      <c r="R13175" s="142"/>
      <c r="S13175" s="139"/>
    </row>
    <row r="13176" spans="2:19" ht="15.75" customHeight="1" x14ac:dyDescent="0.25">
      <c r="B13176" s="106"/>
      <c r="C13176" s="106"/>
      <c r="D13176" s="139"/>
      <c r="E13176" s="140"/>
      <c r="F13176" s="140"/>
      <c r="G13176" s="140"/>
      <c r="M13176" s="140"/>
      <c r="N13176" s="167"/>
      <c r="O13176" s="167"/>
      <c r="P13176" s="142"/>
      <c r="Q13176" s="142"/>
      <c r="R13176" s="142"/>
      <c r="S13176" s="139"/>
    </row>
    <row r="13177" spans="2:19" ht="15.75" customHeight="1" x14ac:dyDescent="0.25">
      <c r="B13177" s="106"/>
      <c r="C13177" s="106"/>
      <c r="D13177" s="139"/>
      <c r="E13177" s="140"/>
      <c r="F13177" s="140"/>
      <c r="G13177" s="140"/>
      <c r="M13177" s="140"/>
      <c r="N13177" s="167"/>
      <c r="O13177" s="167"/>
      <c r="P13177" s="142"/>
      <c r="Q13177" s="142"/>
      <c r="R13177" s="142"/>
      <c r="S13177" s="139"/>
    </row>
    <row r="13178" spans="2:19" ht="15.75" customHeight="1" x14ac:dyDescent="0.25">
      <c r="B13178" s="106"/>
      <c r="C13178" s="106"/>
      <c r="D13178" s="139"/>
      <c r="E13178" s="140"/>
      <c r="F13178" s="140"/>
      <c r="G13178" s="140"/>
      <c r="M13178" s="140"/>
      <c r="N13178" s="167"/>
      <c r="O13178" s="167"/>
      <c r="P13178" s="142"/>
      <c r="Q13178" s="142"/>
      <c r="R13178" s="142"/>
      <c r="S13178" s="139"/>
    </row>
    <row r="13179" spans="2:19" ht="15.75" customHeight="1" x14ac:dyDescent="0.25">
      <c r="B13179" s="106"/>
      <c r="C13179" s="106"/>
      <c r="D13179" s="139"/>
      <c r="E13179" s="140"/>
      <c r="F13179" s="140"/>
      <c r="G13179" s="140"/>
      <c r="M13179" s="140"/>
      <c r="N13179" s="167"/>
      <c r="O13179" s="167"/>
      <c r="P13179" s="142"/>
      <c r="Q13179" s="142"/>
      <c r="R13179" s="142"/>
      <c r="S13179" s="139"/>
    </row>
    <row r="13180" spans="2:19" ht="15.75" customHeight="1" x14ac:dyDescent="0.25">
      <c r="B13180" s="106"/>
      <c r="C13180" s="106"/>
      <c r="D13180" s="139"/>
      <c r="E13180" s="140"/>
      <c r="F13180" s="140"/>
      <c r="G13180" s="140"/>
      <c r="M13180" s="140"/>
      <c r="N13180" s="167"/>
      <c r="O13180" s="167"/>
      <c r="P13180" s="142"/>
      <c r="Q13180" s="142"/>
      <c r="R13180" s="142"/>
      <c r="S13180" s="139"/>
    </row>
    <row r="13181" spans="2:19" ht="15.75" customHeight="1" x14ac:dyDescent="0.25">
      <c r="B13181" s="106"/>
      <c r="C13181" s="106"/>
      <c r="D13181" s="139"/>
      <c r="E13181" s="140"/>
      <c r="F13181" s="140"/>
      <c r="G13181" s="140"/>
      <c r="M13181" s="140"/>
      <c r="N13181" s="167"/>
      <c r="O13181" s="167"/>
      <c r="P13181" s="142"/>
      <c r="Q13181" s="142"/>
      <c r="R13181" s="142"/>
      <c r="S13181" s="139"/>
    </row>
    <row r="13182" spans="2:19" ht="15.75" customHeight="1" x14ac:dyDescent="0.25">
      <c r="B13182" s="106"/>
      <c r="C13182" s="106"/>
      <c r="D13182" s="139"/>
      <c r="E13182" s="140"/>
      <c r="F13182" s="140"/>
      <c r="G13182" s="140"/>
      <c r="M13182" s="140"/>
      <c r="N13182" s="167"/>
      <c r="O13182" s="167"/>
      <c r="P13182" s="142"/>
      <c r="Q13182" s="142"/>
      <c r="R13182" s="142"/>
      <c r="S13182" s="139"/>
    </row>
    <row r="13183" spans="2:19" ht="15.75" customHeight="1" x14ac:dyDescent="0.25">
      <c r="B13183" s="106"/>
      <c r="C13183" s="106"/>
      <c r="D13183" s="139"/>
      <c r="E13183" s="140"/>
      <c r="F13183" s="140"/>
      <c r="G13183" s="140"/>
      <c r="M13183" s="140"/>
      <c r="N13183" s="167"/>
      <c r="O13183" s="167"/>
      <c r="P13183" s="142"/>
      <c r="Q13183" s="142"/>
      <c r="R13183" s="142"/>
      <c r="S13183" s="139"/>
    </row>
    <row r="13184" spans="2:19" ht="15.75" customHeight="1" x14ac:dyDescent="0.25">
      <c r="B13184" s="106"/>
      <c r="C13184" s="106"/>
      <c r="D13184" s="139"/>
      <c r="E13184" s="140"/>
      <c r="F13184" s="140"/>
      <c r="G13184" s="140"/>
      <c r="M13184" s="140"/>
      <c r="N13184" s="167"/>
      <c r="O13184" s="167"/>
      <c r="P13184" s="142"/>
      <c r="Q13184" s="142"/>
      <c r="R13184" s="142"/>
      <c r="S13184" s="139"/>
    </row>
    <row r="13185" spans="2:19" ht="15.75" customHeight="1" x14ac:dyDescent="0.25">
      <c r="B13185" s="106"/>
      <c r="C13185" s="106"/>
      <c r="D13185" s="139"/>
      <c r="E13185" s="140"/>
      <c r="F13185" s="140"/>
      <c r="G13185" s="140"/>
      <c r="M13185" s="140"/>
      <c r="N13185" s="167"/>
      <c r="O13185" s="167"/>
      <c r="P13185" s="142"/>
      <c r="Q13185" s="142"/>
      <c r="R13185" s="142"/>
      <c r="S13185" s="139"/>
    </row>
    <row r="13186" spans="2:19" ht="15.75" customHeight="1" x14ac:dyDescent="0.25">
      <c r="B13186" s="106"/>
      <c r="C13186" s="106"/>
      <c r="D13186" s="139"/>
      <c r="E13186" s="140"/>
      <c r="F13186" s="140"/>
      <c r="G13186" s="140"/>
      <c r="M13186" s="140"/>
      <c r="N13186" s="167"/>
      <c r="O13186" s="167"/>
      <c r="P13186" s="142"/>
      <c r="Q13186" s="142"/>
      <c r="R13186" s="142"/>
      <c r="S13186" s="139"/>
    </row>
    <row r="13187" spans="2:19" ht="15.75" customHeight="1" x14ac:dyDescent="0.25">
      <c r="B13187" s="106"/>
      <c r="C13187" s="106"/>
      <c r="D13187" s="139"/>
      <c r="E13187" s="140"/>
      <c r="F13187" s="140"/>
      <c r="G13187" s="140"/>
      <c r="M13187" s="140"/>
      <c r="N13187" s="167"/>
      <c r="O13187" s="167"/>
      <c r="P13187" s="142"/>
      <c r="Q13187" s="142"/>
      <c r="R13187" s="142"/>
      <c r="S13187" s="139"/>
    </row>
    <row r="13188" spans="2:19" ht="15.75" customHeight="1" x14ac:dyDescent="0.25">
      <c r="B13188" s="106"/>
      <c r="C13188" s="106"/>
      <c r="D13188" s="139"/>
      <c r="E13188" s="140"/>
      <c r="F13188" s="140"/>
      <c r="G13188" s="140"/>
      <c r="M13188" s="140"/>
      <c r="N13188" s="167"/>
      <c r="O13188" s="167"/>
      <c r="P13188" s="142"/>
      <c r="Q13188" s="142"/>
      <c r="R13188" s="142"/>
      <c r="S13188" s="139"/>
    </row>
    <row r="13189" spans="2:19" ht="15.75" customHeight="1" x14ac:dyDescent="0.25">
      <c r="B13189" s="106"/>
      <c r="C13189" s="106"/>
      <c r="D13189" s="139"/>
      <c r="E13189" s="140"/>
      <c r="F13189" s="140"/>
      <c r="G13189" s="140"/>
      <c r="M13189" s="140"/>
      <c r="N13189" s="167"/>
      <c r="O13189" s="167"/>
      <c r="P13189" s="142"/>
      <c r="Q13189" s="142"/>
      <c r="R13189" s="142"/>
      <c r="S13189" s="139"/>
    </row>
    <row r="13190" spans="2:19" ht="15.75" customHeight="1" x14ac:dyDescent="0.25">
      <c r="B13190" s="106"/>
      <c r="C13190" s="106"/>
      <c r="D13190" s="139"/>
      <c r="E13190" s="140"/>
      <c r="F13190" s="140"/>
      <c r="G13190" s="140"/>
      <c r="M13190" s="140"/>
      <c r="N13190" s="167"/>
      <c r="O13190" s="167"/>
      <c r="P13190" s="142"/>
      <c r="Q13190" s="142"/>
      <c r="R13190" s="142"/>
      <c r="S13190" s="139"/>
    </row>
    <row r="13191" spans="2:19" ht="15.75" customHeight="1" x14ac:dyDescent="0.25">
      <c r="B13191" s="106"/>
      <c r="C13191" s="106"/>
      <c r="D13191" s="139"/>
      <c r="E13191" s="140"/>
      <c r="F13191" s="140"/>
      <c r="G13191" s="140"/>
      <c r="M13191" s="140"/>
      <c r="N13191" s="167"/>
      <c r="O13191" s="167"/>
      <c r="P13191" s="142"/>
      <c r="Q13191" s="142"/>
      <c r="R13191" s="142"/>
      <c r="S13191" s="139"/>
    </row>
    <row r="13192" spans="2:19" ht="15.75" customHeight="1" x14ac:dyDescent="0.25">
      <c r="B13192" s="106"/>
      <c r="C13192" s="106"/>
      <c r="D13192" s="139"/>
      <c r="E13192" s="140"/>
      <c r="F13192" s="140"/>
      <c r="G13192" s="140"/>
      <c r="M13192" s="140"/>
      <c r="N13192" s="167"/>
      <c r="O13192" s="167"/>
      <c r="P13192" s="142"/>
      <c r="Q13192" s="142"/>
      <c r="R13192" s="142"/>
      <c r="S13192" s="139"/>
    </row>
    <row r="13193" spans="2:19" ht="15.75" customHeight="1" x14ac:dyDescent="0.25">
      <c r="B13193" s="106"/>
      <c r="C13193" s="106"/>
      <c r="D13193" s="139"/>
      <c r="E13193" s="140"/>
      <c r="F13193" s="140"/>
      <c r="G13193" s="140"/>
      <c r="M13193" s="140"/>
      <c r="N13193" s="167"/>
      <c r="O13193" s="167"/>
      <c r="P13193" s="142"/>
      <c r="Q13193" s="142"/>
      <c r="R13193" s="142"/>
      <c r="S13193" s="139"/>
    </row>
    <row r="13194" spans="2:19" ht="15.75" customHeight="1" x14ac:dyDescent="0.25">
      <c r="B13194" s="106"/>
      <c r="C13194" s="106"/>
      <c r="D13194" s="139"/>
      <c r="E13194" s="140"/>
      <c r="F13194" s="140"/>
      <c r="G13194" s="140"/>
      <c r="M13194" s="140"/>
      <c r="N13194" s="167"/>
      <c r="O13194" s="167"/>
      <c r="P13194" s="142"/>
      <c r="Q13194" s="142"/>
      <c r="R13194" s="142"/>
      <c r="S13194" s="139"/>
    </row>
    <row r="13195" spans="2:19" ht="15.75" customHeight="1" x14ac:dyDescent="0.25">
      <c r="B13195" s="106"/>
      <c r="C13195" s="106"/>
      <c r="D13195" s="139"/>
      <c r="E13195" s="140"/>
      <c r="F13195" s="140"/>
      <c r="G13195" s="140"/>
      <c r="M13195" s="140"/>
      <c r="N13195" s="167"/>
      <c r="O13195" s="167"/>
      <c r="P13195" s="142"/>
      <c r="Q13195" s="142"/>
      <c r="R13195" s="142"/>
      <c r="S13195" s="139"/>
    </row>
    <row r="13196" spans="2:19" ht="15.75" customHeight="1" x14ac:dyDescent="0.25">
      <c r="B13196" s="106"/>
      <c r="C13196" s="106"/>
      <c r="D13196" s="139"/>
      <c r="E13196" s="140"/>
      <c r="F13196" s="140"/>
      <c r="G13196" s="140"/>
      <c r="M13196" s="140"/>
      <c r="N13196" s="167"/>
      <c r="O13196" s="167"/>
      <c r="P13196" s="142"/>
      <c r="Q13196" s="142"/>
      <c r="R13196" s="142"/>
      <c r="S13196" s="139"/>
    </row>
    <row r="13197" spans="2:19" ht="15.75" customHeight="1" x14ac:dyDescent="0.25">
      <c r="B13197" s="106"/>
      <c r="C13197" s="106"/>
      <c r="D13197" s="139"/>
      <c r="E13197" s="140"/>
      <c r="F13197" s="140"/>
      <c r="G13197" s="140"/>
      <c r="M13197" s="140"/>
      <c r="N13197" s="167"/>
      <c r="O13197" s="167"/>
      <c r="P13197" s="142"/>
      <c r="Q13197" s="142"/>
      <c r="R13197" s="142"/>
      <c r="S13197" s="139"/>
    </row>
    <row r="13198" spans="2:19" ht="15.75" customHeight="1" x14ac:dyDescent="0.25">
      <c r="B13198" s="106"/>
      <c r="C13198" s="106"/>
      <c r="D13198" s="139"/>
      <c r="E13198" s="140"/>
      <c r="F13198" s="140"/>
      <c r="G13198" s="140"/>
      <c r="M13198" s="140"/>
      <c r="N13198" s="167"/>
      <c r="O13198" s="167"/>
      <c r="P13198" s="142"/>
      <c r="Q13198" s="142"/>
      <c r="R13198" s="142"/>
      <c r="S13198" s="139"/>
    </row>
    <row r="13199" spans="2:19" ht="15.75" customHeight="1" x14ac:dyDescent="0.25">
      <c r="B13199" s="106"/>
      <c r="C13199" s="106"/>
      <c r="D13199" s="139"/>
      <c r="E13199" s="140"/>
      <c r="F13199" s="140"/>
      <c r="G13199" s="140"/>
      <c r="M13199" s="140"/>
      <c r="N13199" s="167"/>
      <c r="O13199" s="167"/>
      <c r="P13199" s="142"/>
      <c r="Q13199" s="142"/>
      <c r="R13199" s="142"/>
      <c r="S13199" s="139"/>
    </row>
    <row r="13200" spans="2:19" ht="15.75" customHeight="1" x14ac:dyDescent="0.25">
      <c r="B13200" s="106"/>
      <c r="C13200" s="106"/>
      <c r="D13200" s="139"/>
      <c r="E13200" s="140"/>
      <c r="F13200" s="140"/>
      <c r="G13200" s="140"/>
      <c r="M13200" s="140"/>
      <c r="N13200" s="167"/>
      <c r="O13200" s="167"/>
      <c r="P13200" s="142"/>
      <c r="Q13200" s="142"/>
      <c r="R13200" s="142"/>
      <c r="S13200" s="139"/>
    </row>
    <row r="13201" spans="2:19" ht="15.75" customHeight="1" x14ac:dyDescent="0.25">
      <c r="B13201" s="106"/>
      <c r="C13201" s="106"/>
      <c r="D13201" s="139"/>
      <c r="E13201" s="140"/>
      <c r="F13201" s="140"/>
      <c r="G13201" s="140"/>
      <c r="M13201" s="140"/>
      <c r="N13201" s="167"/>
      <c r="O13201" s="167"/>
      <c r="P13201" s="142"/>
      <c r="Q13201" s="142"/>
      <c r="R13201" s="142"/>
      <c r="S13201" s="139"/>
    </row>
    <row r="13202" spans="2:19" ht="15.75" customHeight="1" x14ac:dyDescent="0.25">
      <c r="B13202" s="106"/>
      <c r="C13202" s="106"/>
      <c r="D13202" s="139"/>
      <c r="E13202" s="140"/>
      <c r="F13202" s="140"/>
      <c r="G13202" s="140"/>
      <c r="M13202" s="140"/>
      <c r="N13202" s="167"/>
      <c r="O13202" s="167"/>
      <c r="P13202" s="142"/>
      <c r="Q13202" s="142"/>
      <c r="R13202" s="142"/>
      <c r="S13202" s="139"/>
    </row>
    <row r="13203" spans="2:19" ht="15.75" customHeight="1" x14ac:dyDescent="0.25">
      <c r="B13203" s="106"/>
      <c r="C13203" s="106"/>
      <c r="D13203" s="139"/>
      <c r="E13203" s="140"/>
      <c r="F13203" s="140"/>
      <c r="G13203" s="140"/>
      <c r="M13203" s="140"/>
      <c r="N13203" s="167"/>
      <c r="O13203" s="167"/>
      <c r="P13203" s="142"/>
      <c r="Q13203" s="142"/>
      <c r="R13203" s="142"/>
      <c r="S13203" s="139"/>
    </row>
    <row r="13204" spans="2:19" ht="15.75" customHeight="1" x14ac:dyDescent="0.25">
      <c r="B13204" s="106"/>
      <c r="C13204" s="106"/>
      <c r="D13204" s="139"/>
      <c r="E13204" s="140"/>
      <c r="F13204" s="140"/>
      <c r="G13204" s="140"/>
      <c r="M13204" s="140"/>
      <c r="N13204" s="167"/>
      <c r="O13204" s="167"/>
      <c r="P13204" s="142"/>
      <c r="Q13204" s="142"/>
      <c r="R13204" s="142"/>
      <c r="S13204" s="139"/>
    </row>
    <row r="13205" spans="2:19" ht="15.75" customHeight="1" x14ac:dyDescent="0.25">
      <c r="B13205" s="106"/>
      <c r="C13205" s="106"/>
      <c r="D13205" s="139"/>
      <c r="E13205" s="140"/>
      <c r="F13205" s="140"/>
      <c r="G13205" s="140"/>
      <c r="M13205" s="140"/>
      <c r="N13205" s="167"/>
      <c r="O13205" s="167"/>
      <c r="P13205" s="142"/>
      <c r="Q13205" s="142"/>
      <c r="R13205" s="142"/>
      <c r="S13205" s="139"/>
    </row>
    <row r="13206" spans="2:19" ht="15.75" customHeight="1" x14ac:dyDescent="0.25">
      <c r="B13206" s="106"/>
      <c r="C13206" s="106"/>
      <c r="D13206" s="139"/>
      <c r="E13206" s="140"/>
      <c r="F13206" s="140"/>
      <c r="G13206" s="140"/>
      <c r="M13206" s="140"/>
      <c r="N13206" s="167"/>
      <c r="O13206" s="167"/>
      <c r="P13206" s="142"/>
      <c r="Q13206" s="142"/>
      <c r="R13206" s="142"/>
      <c r="S13206" s="139"/>
    </row>
    <row r="13207" spans="2:19" ht="15.75" customHeight="1" x14ac:dyDescent="0.25">
      <c r="B13207" s="106"/>
      <c r="C13207" s="106"/>
      <c r="D13207" s="139"/>
      <c r="E13207" s="140"/>
      <c r="F13207" s="140"/>
      <c r="G13207" s="140"/>
      <c r="M13207" s="140"/>
      <c r="N13207" s="167"/>
      <c r="O13207" s="167"/>
      <c r="P13207" s="142"/>
      <c r="Q13207" s="142"/>
      <c r="R13207" s="142"/>
      <c r="S13207" s="139"/>
    </row>
    <row r="13208" spans="2:19" ht="15.75" customHeight="1" x14ac:dyDescent="0.25">
      <c r="B13208" s="106"/>
      <c r="C13208" s="106"/>
      <c r="D13208" s="139"/>
      <c r="E13208" s="140"/>
      <c r="F13208" s="140"/>
      <c r="G13208" s="140"/>
      <c r="M13208" s="140"/>
      <c r="N13208" s="167"/>
      <c r="O13208" s="167"/>
      <c r="P13208" s="142"/>
      <c r="Q13208" s="142"/>
      <c r="R13208" s="142"/>
      <c r="S13208" s="139"/>
    </row>
    <row r="13209" spans="2:19" ht="15.75" customHeight="1" x14ac:dyDescent="0.25">
      <c r="B13209" s="106"/>
      <c r="C13209" s="106"/>
      <c r="D13209" s="139"/>
      <c r="E13209" s="140"/>
      <c r="F13209" s="140"/>
      <c r="G13209" s="140"/>
      <c r="M13209" s="140"/>
      <c r="N13209" s="167"/>
      <c r="O13209" s="167"/>
      <c r="P13209" s="142"/>
      <c r="Q13209" s="142"/>
      <c r="R13209" s="142"/>
      <c r="S13209" s="139"/>
    </row>
    <row r="13210" spans="2:19" ht="15.75" customHeight="1" x14ac:dyDescent="0.25">
      <c r="B13210" s="106"/>
      <c r="C13210" s="106"/>
      <c r="D13210" s="139"/>
      <c r="E13210" s="140"/>
      <c r="F13210" s="140"/>
      <c r="G13210" s="140"/>
      <c r="M13210" s="140"/>
      <c r="N13210" s="167"/>
      <c r="O13210" s="167"/>
      <c r="P13210" s="142"/>
      <c r="Q13210" s="142"/>
      <c r="R13210" s="142"/>
      <c r="S13210" s="139"/>
    </row>
    <row r="13211" spans="2:19" ht="15.75" customHeight="1" x14ac:dyDescent="0.25">
      <c r="B13211" s="106"/>
      <c r="C13211" s="106"/>
      <c r="D13211" s="139"/>
      <c r="E13211" s="140"/>
      <c r="F13211" s="140"/>
      <c r="G13211" s="140"/>
      <c r="M13211" s="140"/>
      <c r="N13211" s="167"/>
      <c r="O13211" s="167"/>
      <c r="P13211" s="142"/>
      <c r="Q13211" s="142"/>
      <c r="R13211" s="142"/>
      <c r="S13211" s="139"/>
    </row>
    <row r="13212" spans="2:19" ht="15.75" customHeight="1" x14ac:dyDescent="0.25">
      <c r="B13212" s="106"/>
      <c r="C13212" s="106"/>
      <c r="D13212" s="139"/>
      <c r="E13212" s="140"/>
      <c r="F13212" s="140"/>
      <c r="G13212" s="140"/>
      <c r="M13212" s="140"/>
      <c r="N13212" s="167"/>
      <c r="O13212" s="167"/>
      <c r="P13212" s="142"/>
      <c r="Q13212" s="142"/>
      <c r="R13212" s="142"/>
      <c r="S13212" s="139"/>
    </row>
    <row r="13213" spans="2:19" ht="15.75" customHeight="1" x14ac:dyDescent="0.25">
      <c r="B13213" s="106"/>
      <c r="C13213" s="106"/>
      <c r="D13213" s="139"/>
      <c r="E13213" s="140"/>
      <c r="F13213" s="140"/>
      <c r="G13213" s="140"/>
      <c r="M13213" s="140"/>
      <c r="N13213" s="167"/>
      <c r="O13213" s="167"/>
      <c r="P13213" s="142"/>
      <c r="Q13213" s="142"/>
      <c r="R13213" s="142"/>
      <c r="S13213" s="139"/>
    </row>
    <row r="13214" spans="2:19" ht="15.75" customHeight="1" x14ac:dyDescent="0.25">
      <c r="B13214" s="106"/>
      <c r="C13214" s="106"/>
      <c r="D13214" s="139"/>
      <c r="E13214" s="140"/>
      <c r="F13214" s="140"/>
      <c r="G13214" s="140"/>
      <c r="M13214" s="140"/>
      <c r="N13214" s="167"/>
      <c r="O13214" s="167"/>
      <c r="P13214" s="142"/>
      <c r="Q13214" s="142"/>
      <c r="R13214" s="142"/>
      <c r="S13214" s="139"/>
    </row>
    <row r="13215" spans="2:19" ht="15.75" customHeight="1" x14ac:dyDescent="0.25">
      <c r="B13215" s="106"/>
      <c r="C13215" s="106"/>
      <c r="D13215" s="139"/>
      <c r="E13215" s="140"/>
      <c r="F13215" s="140"/>
      <c r="G13215" s="140"/>
      <c r="M13215" s="140"/>
      <c r="N13215" s="167"/>
      <c r="O13215" s="167"/>
      <c r="P13215" s="142"/>
      <c r="Q13215" s="142"/>
      <c r="R13215" s="142"/>
      <c r="S13215" s="139"/>
    </row>
    <row r="13216" spans="2:19" ht="15.75" customHeight="1" x14ac:dyDescent="0.25">
      <c r="B13216" s="106"/>
      <c r="C13216" s="106"/>
      <c r="D13216" s="139"/>
      <c r="E13216" s="140"/>
      <c r="F13216" s="140"/>
      <c r="G13216" s="140"/>
      <c r="M13216" s="140"/>
      <c r="N13216" s="167"/>
      <c r="O13216" s="167"/>
      <c r="P13216" s="142"/>
      <c r="Q13216" s="142"/>
      <c r="R13216" s="142"/>
      <c r="S13216" s="139"/>
    </row>
    <row r="13217" spans="2:19" ht="15.75" customHeight="1" x14ac:dyDescent="0.25">
      <c r="B13217" s="106"/>
      <c r="C13217" s="106"/>
      <c r="D13217" s="139"/>
      <c r="E13217" s="140"/>
      <c r="F13217" s="140"/>
      <c r="G13217" s="140"/>
      <c r="M13217" s="140"/>
      <c r="N13217" s="167"/>
      <c r="O13217" s="167"/>
      <c r="P13217" s="142"/>
      <c r="Q13217" s="142"/>
      <c r="R13217" s="142"/>
      <c r="S13217" s="139"/>
    </row>
    <row r="13218" spans="2:19" ht="15.75" customHeight="1" x14ac:dyDescent="0.25">
      <c r="B13218" s="106"/>
      <c r="C13218" s="106"/>
      <c r="D13218" s="139"/>
      <c r="E13218" s="140"/>
      <c r="F13218" s="140"/>
      <c r="G13218" s="140"/>
      <c r="M13218" s="140"/>
      <c r="N13218" s="167"/>
      <c r="O13218" s="167"/>
      <c r="P13218" s="142"/>
      <c r="Q13218" s="142"/>
      <c r="R13218" s="142"/>
      <c r="S13218" s="139"/>
    </row>
    <row r="13219" spans="2:19" ht="15.75" customHeight="1" x14ac:dyDescent="0.25">
      <c r="B13219" s="106"/>
      <c r="C13219" s="106"/>
      <c r="D13219" s="139"/>
      <c r="E13219" s="140"/>
      <c r="F13219" s="140"/>
      <c r="G13219" s="140"/>
      <c r="M13219" s="140"/>
      <c r="N13219" s="167"/>
      <c r="O13219" s="167"/>
      <c r="P13219" s="142"/>
      <c r="Q13219" s="142"/>
      <c r="R13219" s="142"/>
      <c r="S13219" s="139"/>
    </row>
    <row r="13220" spans="2:19" ht="15.75" customHeight="1" x14ac:dyDescent="0.25">
      <c r="B13220" s="106"/>
      <c r="C13220" s="106"/>
      <c r="D13220" s="139"/>
      <c r="E13220" s="140"/>
      <c r="F13220" s="140"/>
      <c r="G13220" s="140"/>
      <c r="M13220" s="140"/>
      <c r="N13220" s="167"/>
      <c r="O13220" s="167"/>
      <c r="P13220" s="142"/>
      <c r="Q13220" s="142"/>
      <c r="R13220" s="142"/>
      <c r="S13220" s="139"/>
    </row>
    <row r="13221" spans="2:19" ht="15.75" customHeight="1" x14ac:dyDescent="0.25">
      <c r="B13221" s="106"/>
      <c r="C13221" s="106"/>
      <c r="D13221" s="139"/>
      <c r="E13221" s="140"/>
      <c r="F13221" s="140"/>
      <c r="G13221" s="140"/>
      <c r="M13221" s="140"/>
      <c r="N13221" s="167"/>
      <c r="O13221" s="167"/>
      <c r="P13221" s="142"/>
      <c r="Q13221" s="142"/>
      <c r="R13221" s="142"/>
      <c r="S13221" s="139"/>
    </row>
    <row r="13222" spans="2:19" ht="15.75" customHeight="1" x14ac:dyDescent="0.25">
      <c r="B13222" s="106"/>
      <c r="C13222" s="106"/>
      <c r="D13222" s="139"/>
      <c r="E13222" s="140"/>
      <c r="F13222" s="140"/>
      <c r="G13222" s="140"/>
      <c r="M13222" s="140"/>
      <c r="N13222" s="167"/>
      <c r="O13222" s="167"/>
      <c r="P13222" s="142"/>
      <c r="Q13222" s="142"/>
      <c r="R13222" s="142"/>
      <c r="S13222" s="139"/>
    </row>
    <row r="13223" spans="2:19" ht="15.75" customHeight="1" x14ac:dyDescent="0.25">
      <c r="B13223" s="106"/>
      <c r="C13223" s="106"/>
      <c r="D13223" s="139"/>
      <c r="E13223" s="140"/>
      <c r="F13223" s="140"/>
      <c r="G13223" s="140"/>
      <c r="M13223" s="140"/>
      <c r="N13223" s="167"/>
      <c r="O13223" s="167"/>
      <c r="P13223" s="142"/>
      <c r="Q13223" s="142"/>
      <c r="R13223" s="142"/>
      <c r="S13223" s="139"/>
    </row>
    <row r="13224" spans="2:19" ht="15.75" customHeight="1" x14ac:dyDescent="0.25">
      <c r="B13224" s="106"/>
      <c r="C13224" s="106"/>
      <c r="D13224" s="139"/>
      <c r="E13224" s="140"/>
      <c r="F13224" s="140"/>
      <c r="G13224" s="140"/>
      <c r="M13224" s="140"/>
      <c r="N13224" s="167"/>
      <c r="O13224" s="167"/>
      <c r="P13224" s="142"/>
      <c r="Q13224" s="142"/>
      <c r="R13224" s="142"/>
      <c r="S13224" s="139"/>
    </row>
    <row r="13225" spans="2:19" ht="15.75" customHeight="1" x14ac:dyDescent="0.25">
      <c r="B13225" s="106"/>
      <c r="C13225" s="106"/>
      <c r="D13225" s="139"/>
      <c r="E13225" s="140"/>
      <c r="F13225" s="140"/>
      <c r="G13225" s="140"/>
      <c r="M13225" s="140"/>
      <c r="N13225" s="167"/>
      <c r="O13225" s="167"/>
      <c r="P13225" s="142"/>
      <c r="Q13225" s="142"/>
      <c r="R13225" s="142"/>
      <c r="S13225" s="139"/>
    </row>
    <row r="13226" spans="2:19" ht="15.75" customHeight="1" x14ac:dyDescent="0.25">
      <c r="B13226" s="106"/>
      <c r="C13226" s="106"/>
      <c r="D13226" s="139"/>
      <c r="E13226" s="140"/>
      <c r="F13226" s="140"/>
      <c r="G13226" s="140"/>
      <c r="M13226" s="140"/>
      <c r="N13226" s="167"/>
      <c r="O13226" s="167"/>
      <c r="P13226" s="142"/>
      <c r="Q13226" s="142"/>
      <c r="R13226" s="142"/>
      <c r="S13226" s="139"/>
    </row>
    <row r="13227" spans="2:19" ht="15.75" customHeight="1" x14ac:dyDescent="0.25">
      <c r="B13227" s="106"/>
      <c r="C13227" s="106"/>
      <c r="D13227" s="139"/>
      <c r="E13227" s="140"/>
      <c r="F13227" s="140"/>
      <c r="G13227" s="140"/>
      <c r="M13227" s="140"/>
      <c r="N13227" s="167"/>
      <c r="O13227" s="167"/>
      <c r="P13227" s="142"/>
      <c r="Q13227" s="142"/>
      <c r="R13227" s="142"/>
      <c r="S13227" s="139"/>
    </row>
    <row r="13228" spans="2:19" ht="15.75" customHeight="1" x14ac:dyDescent="0.25">
      <c r="B13228" s="106"/>
      <c r="C13228" s="106"/>
      <c r="D13228" s="139"/>
      <c r="E13228" s="140"/>
      <c r="F13228" s="140"/>
      <c r="G13228" s="140"/>
      <c r="M13228" s="140"/>
      <c r="N13228" s="167"/>
      <c r="O13228" s="167"/>
      <c r="P13228" s="142"/>
      <c r="Q13228" s="142"/>
      <c r="R13228" s="142"/>
      <c r="S13228" s="139"/>
    </row>
    <row r="13229" spans="2:19" ht="15.75" customHeight="1" x14ac:dyDescent="0.25">
      <c r="B13229" s="106"/>
      <c r="C13229" s="106"/>
      <c r="D13229" s="139"/>
      <c r="E13229" s="140"/>
      <c r="F13229" s="140"/>
      <c r="G13229" s="140"/>
      <c r="M13229" s="140"/>
      <c r="N13229" s="167"/>
      <c r="O13229" s="167"/>
      <c r="P13229" s="142"/>
      <c r="Q13229" s="142"/>
      <c r="R13229" s="142"/>
      <c r="S13229" s="139"/>
    </row>
    <row r="13230" spans="2:19" ht="15.75" customHeight="1" x14ac:dyDescent="0.25">
      <c r="B13230" s="106"/>
      <c r="C13230" s="106"/>
      <c r="D13230" s="139"/>
      <c r="E13230" s="140"/>
      <c r="F13230" s="140"/>
      <c r="G13230" s="140"/>
      <c r="M13230" s="140"/>
      <c r="N13230" s="167"/>
      <c r="O13230" s="167"/>
      <c r="P13230" s="142"/>
      <c r="Q13230" s="142"/>
      <c r="R13230" s="142"/>
      <c r="S13230" s="139"/>
    </row>
    <row r="13231" spans="2:19" ht="15.75" customHeight="1" x14ac:dyDescent="0.25">
      <c r="B13231" s="106"/>
      <c r="C13231" s="106"/>
      <c r="D13231" s="139"/>
      <c r="E13231" s="140"/>
      <c r="F13231" s="140"/>
      <c r="G13231" s="140"/>
      <c r="M13231" s="140"/>
      <c r="N13231" s="167"/>
      <c r="O13231" s="167"/>
      <c r="P13231" s="142"/>
      <c r="Q13231" s="142"/>
      <c r="R13231" s="142"/>
      <c r="S13231" s="139"/>
    </row>
    <row r="13232" spans="2:19" ht="15.75" customHeight="1" x14ac:dyDescent="0.25">
      <c r="B13232" s="106"/>
      <c r="C13232" s="106"/>
      <c r="D13232" s="139"/>
      <c r="E13232" s="140"/>
      <c r="F13232" s="140"/>
      <c r="G13232" s="140"/>
      <c r="M13232" s="140"/>
      <c r="N13232" s="167"/>
      <c r="O13232" s="167"/>
      <c r="P13232" s="142"/>
      <c r="Q13232" s="142"/>
      <c r="R13232" s="142"/>
      <c r="S13232" s="139"/>
    </row>
    <row r="13233" spans="2:19" ht="15.75" customHeight="1" x14ac:dyDescent="0.25">
      <c r="B13233" s="106"/>
      <c r="C13233" s="106"/>
      <c r="D13233" s="139"/>
      <c r="E13233" s="140"/>
      <c r="F13233" s="140"/>
      <c r="G13233" s="140"/>
      <c r="M13233" s="140"/>
      <c r="N13233" s="167"/>
      <c r="O13233" s="167"/>
      <c r="P13233" s="142"/>
      <c r="Q13233" s="142"/>
      <c r="R13233" s="142"/>
      <c r="S13233" s="139"/>
    </row>
    <row r="13234" spans="2:19" ht="15.75" customHeight="1" x14ac:dyDescent="0.25">
      <c r="B13234" s="106"/>
      <c r="C13234" s="106"/>
      <c r="D13234" s="139"/>
      <c r="E13234" s="140"/>
      <c r="F13234" s="140"/>
      <c r="G13234" s="140"/>
      <c r="M13234" s="140"/>
      <c r="N13234" s="167"/>
      <c r="O13234" s="167"/>
      <c r="P13234" s="142"/>
      <c r="Q13234" s="142"/>
      <c r="R13234" s="142"/>
      <c r="S13234" s="139"/>
    </row>
    <row r="13235" spans="2:19" ht="15.75" customHeight="1" x14ac:dyDescent="0.25">
      <c r="B13235" s="106"/>
      <c r="C13235" s="106"/>
      <c r="D13235" s="139"/>
      <c r="E13235" s="140"/>
      <c r="F13235" s="140"/>
      <c r="G13235" s="140"/>
      <c r="M13235" s="140"/>
      <c r="N13235" s="167"/>
      <c r="O13235" s="167"/>
      <c r="P13235" s="142"/>
      <c r="Q13235" s="142"/>
      <c r="R13235" s="142"/>
      <c r="S13235" s="139"/>
    </row>
    <row r="13236" spans="2:19" ht="15.75" customHeight="1" x14ac:dyDescent="0.25">
      <c r="B13236" s="106"/>
      <c r="C13236" s="106"/>
      <c r="D13236" s="139"/>
      <c r="E13236" s="140"/>
      <c r="F13236" s="140"/>
      <c r="G13236" s="140"/>
      <c r="M13236" s="140"/>
      <c r="N13236" s="167"/>
      <c r="O13236" s="167"/>
      <c r="P13236" s="142"/>
      <c r="Q13236" s="142"/>
      <c r="R13236" s="142"/>
      <c r="S13236" s="139"/>
    </row>
    <row r="13237" spans="2:19" ht="15.75" customHeight="1" x14ac:dyDescent="0.25">
      <c r="B13237" s="106"/>
      <c r="C13237" s="106"/>
      <c r="D13237" s="139"/>
      <c r="E13237" s="140"/>
      <c r="F13237" s="140"/>
      <c r="G13237" s="140"/>
      <c r="M13237" s="140"/>
      <c r="N13237" s="167"/>
      <c r="O13237" s="167"/>
      <c r="P13237" s="142"/>
      <c r="Q13237" s="142"/>
      <c r="R13237" s="142"/>
      <c r="S13237" s="139"/>
    </row>
    <row r="13238" spans="2:19" ht="15.75" customHeight="1" x14ac:dyDescent="0.25">
      <c r="B13238" s="106"/>
      <c r="C13238" s="106"/>
      <c r="D13238" s="139"/>
      <c r="E13238" s="140"/>
      <c r="F13238" s="140"/>
      <c r="G13238" s="140"/>
      <c r="M13238" s="140"/>
      <c r="N13238" s="167"/>
      <c r="O13238" s="167"/>
      <c r="P13238" s="142"/>
      <c r="Q13238" s="142"/>
      <c r="R13238" s="142"/>
      <c r="S13238" s="139"/>
    </row>
    <row r="13239" spans="2:19" ht="15.75" customHeight="1" x14ac:dyDescent="0.25">
      <c r="B13239" s="106"/>
      <c r="C13239" s="106"/>
      <c r="D13239" s="139"/>
      <c r="E13239" s="140"/>
      <c r="F13239" s="140"/>
      <c r="G13239" s="140"/>
      <c r="M13239" s="140"/>
      <c r="N13239" s="167"/>
      <c r="O13239" s="167"/>
      <c r="P13239" s="142"/>
      <c r="Q13239" s="142"/>
      <c r="R13239" s="142"/>
      <c r="S13239" s="139"/>
    </row>
    <row r="13240" spans="2:19" ht="15.75" customHeight="1" x14ac:dyDescent="0.25">
      <c r="B13240" s="106"/>
      <c r="C13240" s="106"/>
      <c r="D13240" s="139"/>
      <c r="E13240" s="140"/>
      <c r="F13240" s="140"/>
      <c r="G13240" s="140"/>
      <c r="M13240" s="140"/>
      <c r="N13240" s="167"/>
      <c r="O13240" s="167"/>
      <c r="P13240" s="142"/>
      <c r="Q13240" s="142"/>
      <c r="R13240" s="142"/>
      <c r="S13240" s="139"/>
    </row>
    <row r="13241" spans="2:19" ht="15.75" customHeight="1" x14ac:dyDescent="0.25">
      <c r="B13241" s="106"/>
      <c r="C13241" s="106"/>
      <c r="D13241" s="139"/>
      <c r="E13241" s="140"/>
      <c r="F13241" s="140"/>
      <c r="G13241" s="140"/>
      <c r="M13241" s="140"/>
      <c r="N13241" s="167"/>
      <c r="O13241" s="167"/>
      <c r="P13241" s="142"/>
      <c r="Q13241" s="142"/>
      <c r="R13241" s="142"/>
      <c r="S13241" s="139"/>
    </row>
    <row r="13242" spans="2:19" ht="15.75" customHeight="1" x14ac:dyDescent="0.25">
      <c r="B13242" s="106"/>
      <c r="C13242" s="106"/>
      <c r="D13242" s="139"/>
      <c r="E13242" s="140"/>
      <c r="F13242" s="140"/>
      <c r="G13242" s="140"/>
      <c r="M13242" s="140"/>
      <c r="N13242" s="167"/>
      <c r="O13242" s="167"/>
      <c r="P13242" s="142"/>
      <c r="Q13242" s="142"/>
      <c r="R13242" s="142"/>
      <c r="S13242" s="139"/>
    </row>
    <row r="13243" spans="2:19" ht="15.75" customHeight="1" x14ac:dyDescent="0.25">
      <c r="B13243" s="106"/>
      <c r="C13243" s="106"/>
      <c r="D13243" s="139"/>
      <c r="E13243" s="140"/>
      <c r="F13243" s="140"/>
      <c r="G13243" s="140"/>
      <c r="M13243" s="140"/>
      <c r="N13243" s="167"/>
      <c r="O13243" s="167"/>
      <c r="P13243" s="142"/>
      <c r="Q13243" s="142"/>
      <c r="R13243" s="142"/>
      <c r="S13243" s="139"/>
    </row>
    <row r="13244" spans="2:19" ht="15.75" customHeight="1" x14ac:dyDescent="0.25">
      <c r="B13244" s="106"/>
      <c r="C13244" s="106"/>
      <c r="D13244" s="139"/>
      <c r="E13244" s="140"/>
      <c r="F13244" s="140"/>
      <c r="G13244" s="140"/>
      <c r="M13244" s="140"/>
      <c r="N13244" s="167"/>
      <c r="O13244" s="167"/>
      <c r="P13244" s="142"/>
      <c r="Q13244" s="142"/>
      <c r="R13244" s="142"/>
      <c r="S13244" s="139"/>
    </row>
    <row r="13245" spans="2:19" ht="15.75" customHeight="1" x14ac:dyDescent="0.25">
      <c r="B13245" s="106"/>
      <c r="C13245" s="106"/>
      <c r="D13245" s="139"/>
      <c r="E13245" s="140"/>
      <c r="F13245" s="140"/>
      <c r="G13245" s="140"/>
      <c r="M13245" s="140"/>
      <c r="N13245" s="167"/>
      <c r="O13245" s="167"/>
      <c r="P13245" s="142"/>
      <c r="Q13245" s="142"/>
      <c r="R13245" s="142"/>
      <c r="S13245" s="139"/>
    </row>
    <row r="13246" spans="2:19" ht="15.75" customHeight="1" x14ac:dyDescent="0.25">
      <c r="B13246" s="106"/>
      <c r="C13246" s="106"/>
      <c r="D13246" s="139"/>
      <c r="E13246" s="140"/>
      <c r="F13246" s="140"/>
      <c r="G13246" s="140"/>
      <c r="M13246" s="140"/>
      <c r="N13246" s="167"/>
      <c r="O13246" s="167"/>
      <c r="P13246" s="142"/>
      <c r="Q13246" s="142"/>
      <c r="R13246" s="142"/>
      <c r="S13246" s="139"/>
    </row>
    <row r="13247" spans="2:19" ht="15.75" customHeight="1" x14ac:dyDescent="0.25">
      <c r="B13247" s="106"/>
      <c r="C13247" s="106"/>
      <c r="D13247" s="139"/>
      <c r="E13247" s="140"/>
      <c r="F13247" s="140"/>
      <c r="G13247" s="140"/>
      <c r="M13247" s="140"/>
      <c r="N13247" s="167"/>
      <c r="O13247" s="167"/>
      <c r="P13247" s="142"/>
      <c r="Q13247" s="142"/>
      <c r="R13247" s="142"/>
      <c r="S13247" s="139"/>
    </row>
    <row r="13248" spans="2:19" ht="15.75" customHeight="1" x14ac:dyDescent="0.25">
      <c r="B13248" s="106"/>
      <c r="C13248" s="106"/>
      <c r="D13248" s="139"/>
      <c r="E13248" s="140"/>
      <c r="F13248" s="140"/>
      <c r="G13248" s="140"/>
      <c r="M13248" s="140"/>
      <c r="N13248" s="167"/>
      <c r="O13248" s="167"/>
      <c r="P13248" s="142"/>
      <c r="Q13248" s="142"/>
      <c r="R13248" s="142"/>
      <c r="S13248" s="139"/>
    </row>
    <row r="13249" spans="2:19" ht="15.75" customHeight="1" x14ac:dyDescent="0.25">
      <c r="B13249" s="106"/>
      <c r="C13249" s="106"/>
      <c r="D13249" s="139"/>
      <c r="E13249" s="140"/>
      <c r="F13249" s="140"/>
      <c r="G13249" s="140"/>
      <c r="M13249" s="140"/>
      <c r="N13249" s="167"/>
      <c r="O13249" s="167"/>
      <c r="P13249" s="142"/>
      <c r="Q13249" s="142"/>
      <c r="R13249" s="142"/>
      <c r="S13249" s="139"/>
    </row>
    <row r="13250" spans="2:19" ht="15.75" customHeight="1" x14ac:dyDescent="0.25">
      <c r="B13250" s="106"/>
      <c r="C13250" s="106"/>
      <c r="D13250" s="139"/>
      <c r="E13250" s="140"/>
      <c r="F13250" s="140"/>
      <c r="G13250" s="140"/>
      <c r="M13250" s="140"/>
      <c r="N13250" s="167"/>
      <c r="O13250" s="167"/>
      <c r="P13250" s="142"/>
      <c r="Q13250" s="142"/>
      <c r="R13250" s="142"/>
      <c r="S13250" s="139"/>
    </row>
    <row r="13251" spans="2:19" ht="15.75" customHeight="1" x14ac:dyDescent="0.25">
      <c r="B13251" s="106"/>
      <c r="C13251" s="106"/>
      <c r="D13251" s="139"/>
      <c r="E13251" s="140"/>
      <c r="F13251" s="140"/>
      <c r="G13251" s="140"/>
      <c r="M13251" s="140"/>
      <c r="N13251" s="167"/>
      <c r="O13251" s="167"/>
      <c r="P13251" s="142"/>
      <c r="Q13251" s="142"/>
      <c r="R13251" s="142"/>
      <c r="S13251" s="139"/>
    </row>
    <row r="13252" spans="2:19" ht="15.75" customHeight="1" x14ac:dyDescent="0.25">
      <c r="B13252" s="106"/>
      <c r="C13252" s="106"/>
      <c r="D13252" s="139"/>
      <c r="E13252" s="140"/>
      <c r="F13252" s="140"/>
      <c r="G13252" s="140"/>
      <c r="M13252" s="140"/>
      <c r="N13252" s="167"/>
      <c r="O13252" s="167"/>
      <c r="P13252" s="142"/>
      <c r="Q13252" s="142"/>
      <c r="R13252" s="142"/>
      <c r="S13252" s="139"/>
    </row>
    <row r="13253" spans="2:19" ht="15.75" customHeight="1" x14ac:dyDescent="0.25">
      <c r="B13253" s="106"/>
      <c r="C13253" s="106"/>
      <c r="D13253" s="139"/>
      <c r="E13253" s="140"/>
      <c r="F13253" s="140"/>
      <c r="G13253" s="140"/>
      <c r="M13253" s="140"/>
      <c r="N13253" s="167"/>
      <c r="O13253" s="167"/>
      <c r="P13253" s="142"/>
      <c r="Q13253" s="142"/>
      <c r="R13253" s="142"/>
      <c r="S13253" s="139"/>
    </row>
    <row r="13254" spans="2:19" ht="15.75" customHeight="1" x14ac:dyDescent="0.25">
      <c r="B13254" s="106"/>
      <c r="C13254" s="106"/>
      <c r="D13254" s="139"/>
      <c r="E13254" s="140"/>
      <c r="F13254" s="140"/>
      <c r="G13254" s="140"/>
      <c r="M13254" s="140"/>
      <c r="N13254" s="167"/>
      <c r="O13254" s="167"/>
      <c r="P13254" s="142"/>
      <c r="Q13254" s="142"/>
      <c r="R13254" s="142"/>
      <c r="S13254" s="139"/>
    </row>
    <row r="13255" spans="2:19" ht="15.75" customHeight="1" x14ac:dyDescent="0.25">
      <c r="B13255" s="106"/>
      <c r="C13255" s="106"/>
      <c r="D13255" s="139"/>
      <c r="E13255" s="140"/>
      <c r="F13255" s="140"/>
      <c r="G13255" s="140"/>
      <c r="M13255" s="140"/>
      <c r="N13255" s="167"/>
      <c r="O13255" s="167"/>
      <c r="P13255" s="142"/>
      <c r="Q13255" s="142"/>
      <c r="R13255" s="142"/>
      <c r="S13255" s="139"/>
    </row>
    <row r="13256" spans="2:19" ht="15.75" customHeight="1" x14ac:dyDescent="0.25">
      <c r="B13256" s="106"/>
      <c r="C13256" s="106"/>
      <c r="D13256" s="139"/>
      <c r="E13256" s="140"/>
      <c r="F13256" s="140"/>
      <c r="G13256" s="140"/>
      <c r="M13256" s="140"/>
      <c r="N13256" s="167"/>
      <c r="O13256" s="167"/>
      <c r="P13256" s="142"/>
      <c r="Q13256" s="142"/>
      <c r="R13256" s="142"/>
      <c r="S13256" s="139"/>
    </row>
    <row r="13257" spans="2:19" ht="15.75" customHeight="1" x14ac:dyDescent="0.25">
      <c r="B13257" s="106"/>
      <c r="C13257" s="106"/>
      <c r="D13257" s="139"/>
      <c r="E13257" s="140"/>
      <c r="F13257" s="140"/>
      <c r="G13257" s="140"/>
      <c r="M13257" s="140"/>
      <c r="N13257" s="167"/>
      <c r="O13257" s="167"/>
      <c r="P13257" s="142"/>
      <c r="Q13257" s="142"/>
      <c r="R13257" s="142"/>
      <c r="S13257" s="139"/>
    </row>
    <row r="13258" spans="2:19" ht="15.75" customHeight="1" x14ac:dyDescent="0.25">
      <c r="B13258" s="106"/>
      <c r="C13258" s="106"/>
      <c r="D13258" s="139"/>
      <c r="E13258" s="140"/>
      <c r="F13258" s="140"/>
      <c r="G13258" s="140"/>
      <c r="M13258" s="140"/>
      <c r="N13258" s="167"/>
      <c r="O13258" s="167"/>
      <c r="P13258" s="142"/>
      <c r="Q13258" s="142"/>
      <c r="R13258" s="142"/>
      <c r="S13258" s="139"/>
    </row>
    <row r="13259" spans="2:19" ht="15.75" customHeight="1" x14ac:dyDescent="0.25">
      <c r="B13259" s="106"/>
      <c r="C13259" s="106"/>
      <c r="D13259" s="139"/>
      <c r="E13259" s="140"/>
      <c r="F13259" s="140"/>
      <c r="G13259" s="140"/>
      <c r="M13259" s="140"/>
      <c r="N13259" s="167"/>
      <c r="O13259" s="167"/>
      <c r="P13259" s="142"/>
      <c r="Q13259" s="142"/>
      <c r="R13259" s="142"/>
      <c r="S13259" s="139"/>
    </row>
    <row r="13260" spans="2:19" ht="15.75" customHeight="1" x14ac:dyDescent="0.25">
      <c r="B13260" s="106"/>
      <c r="C13260" s="106"/>
      <c r="D13260" s="139"/>
      <c r="E13260" s="140"/>
      <c r="F13260" s="140"/>
      <c r="G13260" s="140"/>
      <c r="M13260" s="140"/>
      <c r="N13260" s="167"/>
      <c r="O13260" s="167"/>
      <c r="P13260" s="142"/>
      <c r="Q13260" s="142"/>
      <c r="R13260" s="142"/>
      <c r="S13260" s="139"/>
    </row>
    <row r="13261" spans="2:19" ht="15.75" customHeight="1" x14ac:dyDescent="0.25">
      <c r="B13261" s="106"/>
      <c r="C13261" s="106"/>
      <c r="D13261" s="139"/>
      <c r="E13261" s="140"/>
      <c r="F13261" s="140"/>
      <c r="G13261" s="140"/>
      <c r="M13261" s="140"/>
      <c r="N13261" s="167"/>
      <c r="O13261" s="167"/>
      <c r="P13261" s="142"/>
      <c r="Q13261" s="142"/>
      <c r="R13261" s="142"/>
      <c r="S13261" s="139"/>
    </row>
    <row r="13262" spans="2:19" ht="15.75" customHeight="1" x14ac:dyDescent="0.25">
      <c r="B13262" s="106"/>
      <c r="C13262" s="106"/>
      <c r="D13262" s="139"/>
      <c r="E13262" s="140"/>
      <c r="F13262" s="140"/>
      <c r="G13262" s="140"/>
      <c r="M13262" s="140"/>
      <c r="N13262" s="167"/>
      <c r="O13262" s="167"/>
      <c r="P13262" s="142"/>
      <c r="Q13262" s="142"/>
      <c r="R13262" s="142"/>
      <c r="S13262" s="139"/>
    </row>
    <row r="13263" spans="2:19" ht="15.75" customHeight="1" x14ac:dyDescent="0.25">
      <c r="B13263" s="106"/>
      <c r="C13263" s="106"/>
      <c r="D13263" s="139"/>
      <c r="E13263" s="140"/>
      <c r="F13263" s="140"/>
      <c r="G13263" s="140"/>
      <c r="M13263" s="140"/>
      <c r="N13263" s="167"/>
      <c r="O13263" s="167"/>
      <c r="P13263" s="142"/>
      <c r="Q13263" s="142"/>
      <c r="R13263" s="142"/>
      <c r="S13263" s="139"/>
    </row>
    <row r="13264" spans="2:19" ht="15.75" customHeight="1" x14ac:dyDescent="0.25">
      <c r="B13264" s="106"/>
      <c r="C13264" s="106"/>
      <c r="D13264" s="139"/>
      <c r="E13264" s="140"/>
      <c r="F13264" s="140"/>
      <c r="G13264" s="140"/>
      <c r="M13264" s="140"/>
      <c r="N13264" s="167"/>
      <c r="O13264" s="167"/>
      <c r="P13264" s="142"/>
      <c r="Q13264" s="142"/>
      <c r="R13264" s="142"/>
      <c r="S13264" s="139"/>
    </row>
    <row r="13265" spans="2:19" ht="15.75" customHeight="1" x14ac:dyDescent="0.25">
      <c r="B13265" s="106"/>
      <c r="C13265" s="106"/>
      <c r="D13265" s="139"/>
      <c r="E13265" s="140"/>
      <c r="F13265" s="140"/>
      <c r="G13265" s="140"/>
      <c r="M13265" s="140"/>
      <c r="N13265" s="167"/>
      <c r="O13265" s="167"/>
      <c r="P13265" s="142"/>
      <c r="Q13265" s="142"/>
      <c r="R13265" s="142"/>
      <c r="S13265" s="139"/>
    </row>
    <row r="13266" spans="2:19" ht="15.75" customHeight="1" x14ac:dyDescent="0.25">
      <c r="B13266" s="106"/>
      <c r="C13266" s="106"/>
      <c r="D13266" s="139"/>
      <c r="E13266" s="140"/>
      <c r="F13266" s="140"/>
      <c r="G13266" s="140"/>
      <c r="M13266" s="140"/>
      <c r="N13266" s="167"/>
      <c r="O13266" s="167"/>
      <c r="P13266" s="142"/>
      <c r="Q13266" s="142"/>
      <c r="R13266" s="142"/>
      <c r="S13266" s="139"/>
    </row>
    <row r="13267" spans="2:19" ht="15.75" customHeight="1" x14ac:dyDescent="0.25">
      <c r="B13267" s="106"/>
      <c r="C13267" s="106"/>
      <c r="D13267" s="139"/>
      <c r="E13267" s="140"/>
      <c r="F13267" s="140"/>
      <c r="G13267" s="140"/>
      <c r="M13267" s="140"/>
      <c r="N13267" s="167"/>
      <c r="O13267" s="167"/>
      <c r="P13267" s="142"/>
      <c r="Q13267" s="142"/>
      <c r="R13267" s="142"/>
      <c r="S13267" s="139"/>
    </row>
    <row r="13268" spans="2:19" ht="15.75" customHeight="1" x14ac:dyDescent="0.25">
      <c r="B13268" s="106"/>
      <c r="C13268" s="106"/>
      <c r="D13268" s="139"/>
      <c r="E13268" s="140"/>
      <c r="F13268" s="140"/>
      <c r="G13268" s="140"/>
      <c r="M13268" s="140"/>
      <c r="N13268" s="167"/>
      <c r="O13268" s="167"/>
      <c r="P13268" s="142"/>
      <c r="Q13268" s="142"/>
      <c r="R13268" s="142"/>
      <c r="S13268" s="139"/>
    </row>
    <row r="13269" spans="2:19" ht="15.75" customHeight="1" x14ac:dyDescent="0.25">
      <c r="B13269" s="106"/>
      <c r="C13269" s="106"/>
      <c r="D13269" s="139"/>
      <c r="E13269" s="140"/>
      <c r="F13269" s="140"/>
      <c r="G13269" s="140"/>
      <c r="M13269" s="140"/>
      <c r="N13269" s="167"/>
      <c r="O13269" s="167"/>
      <c r="P13269" s="142"/>
      <c r="Q13269" s="142"/>
      <c r="R13269" s="142"/>
      <c r="S13269" s="139"/>
    </row>
    <row r="13270" spans="2:19" ht="15.75" customHeight="1" x14ac:dyDescent="0.25">
      <c r="B13270" s="106"/>
      <c r="C13270" s="106"/>
      <c r="D13270" s="139"/>
      <c r="E13270" s="140"/>
      <c r="F13270" s="140"/>
      <c r="G13270" s="140"/>
      <c r="M13270" s="140"/>
      <c r="N13270" s="167"/>
      <c r="O13270" s="167"/>
      <c r="P13270" s="142"/>
      <c r="Q13270" s="142"/>
      <c r="R13270" s="142"/>
      <c r="S13270" s="139"/>
    </row>
    <row r="13271" spans="2:19" ht="15.75" customHeight="1" x14ac:dyDescent="0.25">
      <c r="B13271" s="106"/>
      <c r="C13271" s="106"/>
      <c r="D13271" s="139"/>
      <c r="E13271" s="140"/>
      <c r="F13271" s="140"/>
      <c r="G13271" s="140"/>
      <c r="M13271" s="140"/>
      <c r="N13271" s="167"/>
      <c r="O13271" s="167"/>
      <c r="P13271" s="142"/>
      <c r="Q13271" s="142"/>
      <c r="R13271" s="142"/>
      <c r="S13271" s="139"/>
    </row>
    <row r="13272" spans="2:19" ht="15.75" customHeight="1" x14ac:dyDescent="0.25">
      <c r="B13272" s="106"/>
      <c r="C13272" s="106"/>
      <c r="D13272" s="139"/>
      <c r="E13272" s="140"/>
      <c r="F13272" s="140"/>
      <c r="G13272" s="140"/>
      <c r="M13272" s="140"/>
      <c r="N13272" s="167"/>
      <c r="O13272" s="167"/>
      <c r="P13272" s="142"/>
      <c r="Q13272" s="142"/>
      <c r="R13272" s="142"/>
      <c r="S13272" s="139"/>
    </row>
    <row r="13273" spans="2:19" ht="15.75" customHeight="1" x14ac:dyDescent="0.25">
      <c r="B13273" s="106"/>
      <c r="C13273" s="106"/>
      <c r="D13273" s="139"/>
      <c r="E13273" s="140"/>
      <c r="F13273" s="140"/>
      <c r="G13273" s="140"/>
      <c r="M13273" s="140"/>
      <c r="N13273" s="167"/>
      <c r="O13273" s="167"/>
      <c r="P13273" s="142"/>
      <c r="Q13273" s="142"/>
      <c r="R13273" s="142"/>
      <c r="S13273" s="139"/>
    </row>
    <row r="13274" spans="2:19" ht="15.75" customHeight="1" x14ac:dyDescent="0.25">
      <c r="B13274" s="106"/>
      <c r="C13274" s="106"/>
      <c r="D13274" s="139"/>
      <c r="E13274" s="140"/>
      <c r="F13274" s="140"/>
      <c r="G13274" s="140"/>
      <c r="M13274" s="140"/>
      <c r="N13274" s="167"/>
      <c r="O13274" s="167"/>
      <c r="P13274" s="142"/>
      <c r="Q13274" s="142"/>
      <c r="R13274" s="142"/>
      <c r="S13274" s="139"/>
    </row>
    <row r="13275" spans="2:19" ht="15.75" customHeight="1" x14ac:dyDescent="0.25">
      <c r="B13275" s="106"/>
      <c r="C13275" s="106"/>
      <c r="D13275" s="139"/>
      <c r="E13275" s="140"/>
      <c r="F13275" s="140"/>
      <c r="G13275" s="140"/>
      <c r="M13275" s="140"/>
      <c r="N13275" s="167"/>
      <c r="O13275" s="167"/>
      <c r="P13275" s="142"/>
      <c r="Q13275" s="142"/>
      <c r="R13275" s="142"/>
      <c r="S13275" s="139"/>
    </row>
    <row r="13276" spans="2:19" ht="15.75" customHeight="1" x14ac:dyDescent="0.25">
      <c r="B13276" s="106"/>
      <c r="C13276" s="106"/>
      <c r="D13276" s="139"/>
      <c r="E13276" s="140"/>
      <c r="F13276" s="140"/>
      <c r="G13276" s="140"/>
      <c r="M13276" s="140"/>
      <c r="N13276" s="167"/>
      <c r="O13276" s="167"/>
      <c r="P13276" s="142"/>
      <c r="Q13276" s="142"/>
      <c r="R13276" s="142"/>
      <c r="S13276" s="139"/>
    </row>
    <row r="13277" spans="2:19" ht="15.75" customHeight="1" x14ac:dyDescent="0.25">
      <c r="B13277" s="106"/>
      <c r="C13277" s="106"/>
      <c r="D13277" s="139"/>
      <c r="E13277" s="140"/>
      <c r="F13277" s="140"/>
      <c r="G13277" s="140"/>
      <c r="M13277" s="140"/>
      <c r="N13277" s="167"/>
      <c r="O13277" s="167"/>
      <c r="P13277" s="142"/>
      <c r="Q13277" s="142"/>
      <c r="R13277" s="142"/>
      <c r="S13277" s="139"/>
    </row>
    <row r="13278" spans="2:19" ht="15.75" customHeight="1" x14ac:dyDescent="0.25">
      <c r="B13278" s="106"/>
      <c r="C13278" s="106"/>
      <c r="D13278" s="139"/>
      <c r="E13278" s="140"/>
      <c r="F13278" s="140"/>
      <c r="G13278" s="140"/>
      <c r="M13278" s="140"/>
      <c r="N13278" s="167"/>
      <c r="O13278" s="167"/>
      <c r="P13278" s="142"/>
      <c r="Q13278" s="142"/>
      <c r="R13278" s="142"/>
      <c r="S13278" s="139"/>
    </row>
    <row r="13279" spans="2:19" ht="15.75" customHeight="1" x14ac:dyDescent="0.25">
      <c r="B13279" s="106"/>
      <c r="C13279" s="106"/>
      <c r="D13279" s="139"/>
      <c r="E13279" s="140"/>
      <c r="F13279" s="140"/>
      <c r="G13279" s="140"/>
      <c r="M13279" s="140"/>
      <c r="N13279" s="167"/>
      <c r="O13279" s="167"/>
      <c r="P13279" s="142"/>
      <c r="Q13279" s="142"/>
      <c r="R13279" s="142"/>
      <c r="S13279" s="139"/>
    </row>
    <row r="13280" spans="2:19" ht="15.75" customHeight="1" x14ac:dyDescent="0.25">
      <c r="B13280" s="106"/>
      <c r="C13280" s="106"/>
      <c r="D13280" s="139"/>
      <c r="E13280" s="140"/>
      <c r="F13280" s="140"/>
      <c r="G13280" s="140"/>
      <c r="M13280" s="140"/>
      <c r="N13280" s="167"/>
      <c r="O13280" s="167"/>
      <c r="P13280" s="142"/>
      <c r="Q13280" s="142"/>
      <c r="R13280" s="142"/>
      <c r="S13280" s="139"/>
    </row>
    <row r="13281" spans="2:19" ht="15.75" customHeight="1" x14ac:dyDescent="0.25">
      <c r="B13281" s="106"/>
      <c r="C13281" s="106"/>
      <c r="D13281" s="139"/>
      <c r="E13281" s="140"/>
      <c r="F13281" s="140"/>
      <c r="G13281" s="140"/>
      <c r="M13281" s="140"/>
      <c r="N13281" s="167"/>
      <c r="O13281" s="167"/>
      <c r="P13281" s="142"/>
      <c r="Q13281" s="142"/>
      <c r="R13281" s="142"/>
      <c r="S13281" s="139"/>
    </row>
    <row r="13282" spans="2:19" ht="15.75" customHeight="1" x14ac:dyDescent="0.25">
      <c r="B13282" s="106"/>
      <c r="C13282" s="106"/>
      <c r="D13282" s="139"/>
      <c r="E13282" s="140"/>
      <c r="F13282" s="140"/>
      <c r="G13282" s="140"/>
      <c r="M13282" s="140"/>
      <c r="N13282" s="167"/>
      <c r="O13282" s="167"/>
      <c r="P13282" s="142"/>
      <c r="Q13282" s="142"/>
      <c r="R13282" s="142"/>
      <c r="S13282" s="139"/>
    </row>
    <row r="13283" spans="2:19" ht="15.75" customHeight="1" x14ac:dyDescent="0.25">
      <c r="B13283" s="106"/>
      <c r="C13283" s="106"/>
      <c r="D13283" s="139"/>
      <c r="E13283" s="140"/>
      <c r="F13283" s="140"/>
      <c r="G13283" s="140"/>
      <c r="M13283" s="140"/>
      <c r="N13283" s="167"/>
      <c r="O13283" s="167"/>
      <c r="P13283" s="142"/>
      <c r="Q13283" s="142"/>
      <c r="R13283" s="142"/>
      <c r="S13283" s="139"/>
    </row>
    <row r="13284" spans="2:19" ht="15.75" customHeight="1" x14ac:dyDescent="0.25">
      <c r="B13284" s="106"/>
      <c r="C13284" s="106"/>
      <c r="D13284" s="139"/>
      <c r="E13284" s="140"/>
      <c r="F13284" s="140"/>
      <c r="G13284" s="140"/>
      <c r="M13284" s="140"/>
      <c r="N13284" s="167"/>
      <c r="O13284" s="167"/>
      <c r="P13284" s="142"/>
      <c r="Q13284" s="142"/>
      <c r="R13284" s="142"/>
      <c r="S13284" s="139"/>
    </row>
    <row r="13285" spans="2:19" ht="15.75" customHeight="1" x14ac:dyDescent="0.25">
      <c r="B13285" s="106"/>
      <c r="C13285" s="106"/>
      <c r="D13285" s="139"/>
      <c r="E13285" s="140"/>
      <c r="F13285" s="140"/>
      <c r="G13285" s="140"/>
      <c r="M13285" s="140"/>
      <c r="N13285" s="167"/>
      <c r="O13285" s="167"/>
      <c r="P13285" s="142"/>
      <c r="Q13285" s="142"/>
      <c r="R13285" s="142"/>
      <c r="S13285" s="139"/>
    </row>
    <row r="13286" spans="2:19" ht="15.75" customHeight="1" x14ac:dyDescent="0.25">
      <c r="B13286" s="106"/>
      <c r="C13286" s="106"/>
      <c r="D13286" s="139"/>
      <c r="E13286" s="140"/>
      <c r="F13286" s="140"/>
      <c r="G13286" s="140"/>
      <c r="M13286" s="140"/>
      <c r="N13286" s="167"/>
      <c r="O13286" s="167"/>
      <c r="P13286" s="142"/>
      <c r="Q13286" s="142"/>
      <c r="R13286" s="142"/>
      <c r="S13286" s="139"/>
    </row>
    <row r="13287" spans="2:19" ht="15.75" customHeight="1" x14ac:dyDescent="0.25">
      <c r="B13287" s="106"/>
      <c r="C13287" s="106"/>
      <c r="D13287" s="139"/>
      <c r="E13287" s="140"/>
      <c r="F13287" s="140"/>
      <c r="G13287" s="140"/>
      <c r="M13287" s="140"/>
      <c r="N13287" s="167"/>
      <c r="O13287" s="167"/>
      <c r="P13287" s="142"/>
      <c r="Q13287" s="142"/>
      <c r="R13287" s="142"/>
      <c r="S13287" s="139"/>
    </row>
    <row r="13288" spans="2:19" ht="15.75" customHeight="1" x14ac:dyDescent="0.25">
      <c r="B13288" s="106"/>
      <c r="C13288" s="106"/>
      <c r="D13288" s="139"/>
      <c r="E13288" s="140"/>
      <c r="F13288" s="140"/>
      <c r="G13288" s="140"/>
      <c r="M13288" s="140"/>
      <c r="N13288" s="167"/>
      <c r="O13288" s="167"/>
      <c r="P13288" s="142"/>
      <c r="Q13288" s="142"/>
      <c r="R13288" s="142"/>
      <c r="S13288" s="139"/>
    </row>
    <row r="13289" spans="2:19" ht="15.75" customHeight="1" x14ac:dyDescent="0.25">
      <c r="B13289" s="106"/>
      <c r="C13289" s="106"/>
      <c r="D13289" s="139"/>
      <c r="E13289" s="140"/>
      <c r="F13289" s="140"/>
      <c r="G13289" s="140"/>
      <c r="M13289" s="140"/>
      <c r="N13289" s="167"/>
      <c r="O13289" s="167"/>
      <c r="P13289" s="142"/>
      <c r="Q13289" s="142"/>
      <c r="R13289" s="142"/>
      <c r="S13289" s="139"/>
    </row>
    <row r="13290" spans="2:19" ht="15.75" customHeight="1" x14ac:dyDescent="0.25">
      <c r="B13290" s="106"/>
      <c r="C13290" s="106"/>
      <c r="D13290" s="139"/>
      <c r="E13290" s="140"/>
      <c r="F13290" s="140"/>
      <c r="G13290" s="140"/>
      <c r="M13290" s="140"/>
      <c r="N13290" s="167"/>
      <c r="O13290" s="167"/>
      <c r="P13290" s="142"/>
      <c r="Q13290" s="142"/>
      <c r="R13290" s="142"/>
      <c r="S13290" s="139"/>
    </row>
    <row r="13291" spans="2:19" ht="15.75" customHeight="1" x14ac:dyDescent="0.25">
      <c r="B13291" s="106"/>
      <c r="C13291" s="106"/>
      <c r="D13291" s="139"/>
      <c r="E13291" s="140"/>
      <c r="F13291" s="140"/>
      <c r="G13291" s="140"/>
      <c r="M13291" s="140"/>
      <c r="N13291" s="167"/>
      <c r="O13291" s="167"/>
      <c r="P13291" s="142"/>
      <c r="Q13291" s="142"/>
      <c r="R13291" s="142"/>
      <c r="S13291" s="139"/>
    </row>
    <row r="13292" spans="2:19" ht="15.75" customHeight="1" x14ac:dyDescent="0.25">
      <c r="B13292" s="106"/>
      <c r="C13292" s="106"/>
      <c r="D13292" s="139"/>
      <c r="E13292" s="140"/>
      <c r="F13292" s="140"/>
      <c r="G13292" s="140"/>
      <c r="M13292" s="140"/>
      <c r="N13292" s="167"/>
      <c r="O13292" s="167"/>
      <c r="P13292" s="142"/>
      <c r="Q13292" s="142"/>
      <c r="R13292" s="142"/>
      <c r="S13292" s="139"/>
    </row>
    <row r="13293" spans="2:19" ht="15.75" customHeight="1" x14ac:dyDescent="0.25">
      <c r="B13293" s="106"/>
      <c r="C13293" s="106"/>
      <c r="D13293" s="139"/>
      <c r="E13293" s="140"/>
      <c r="F13293" s="140"/>
      <c r="G13293" s="140"/>
      <c r="M13293" s="140"/>
      <c r="N13293" s="167"/>
      <c r="O13293" s="167"/>
      <c r="P13293" s="142"/>
      <c r="Q13293" s="142"/>
      <c r="R13293" s="142"/>
      <c r="S13293" s="139"/>
    </row>
    <row r="13294" spans="2:19" ht="15.75" customHeight="1" x14ac:dyDescent="0.25">
      <c r="B13294" s="106"/>
      <c r="C13294" s="106"/>
      <c r="D13294" s="139"/>
      <c r="E13294" s="140"/>
      <c r="F13294" s="140"/>
      <c r="G13294" s="140"/>
      <c r="M13294" s="140"/>
      <c r="N13294" s="167"/>
      <c r="O13294" s="167"/>
      <c r="P13294" s="142"/>
      <c r="Q13294" s="142"/>
      <c r="R13294" s="142"/>
      <c r="S13294" s="139"/>
    </row>
    <row r="13295" spans="2:19" ht="15.75" customHeight="1" x14ac:dyDescent="0.25">
      <c r="B13295" s="106"/>
      <c r="C13295" s="106"/>
      <c r="D13295" s="139"/>
      <c r="E13295" s="140"/>
      <c r="F13295" s="140"/>
      <c r="G13295" s="140"/>
      <c r="M13295" s="140"/>
      <c r="N13295" s="167"/>
      <c r="O13295" s="167"/>
      <c r="P13295" s="142"/>
      <c r="Q13295" s="142"/>
      <c r="R13295" s="142"/>
      <c r="S13295" s="139"/>
    </row>
    <row r="13296" spans="2:19" ht="15.75" customHeight="1" x14ac:dyDescent="0.25">
      <c r="B13296" s="106"/>
      <c r="C13296" s="106"/>
      <c r="D13296" s="139"/>
      <c r="E13296" s="140"/>
      <c r="F13296" s="140"/>
      <c r="G13296" s="140"/>
      <c r="M13296" s="140"/>
      <c r="N13296" s="167"/>
      <c r="O13296" s="167"/>
      <c r="P13296" s="142"/>
      <c r="Q13296" s="142"/>
      <c r="R13296" s="142"/>
      <c r="S13296" s="139"/>
    </row>
    <row r="13297" spans="2:19" ht="15.75" customHeight="1" x14ac:dyDescent="0.25">
      <c r="B13297" s="106"/>
      <c r="C13297" s="106"/>
      <c r="D13297" s="139"/>
      <c r="E13297" s="140"/>
      <c r="F13297" s="140"/>
      <c r="G13297" s="140"/>
      <c r="M13297" s="140"/>
      <c r="N13297" s="167"/>
      <c r="O13297" s="167"/>
      <c r="P13297" s="142"/>
      <c r="Q13297" s="142"/>
      <c r="R13297" s="142"/>
      <c r="S13297" s="139"/>
    </row>
    <row r="13298" spans="2:19" ht="15.75" customHeight="1" x14ac:dyDescent="0.25">
      <c r="B13298" s="106"/>
      <c r="C13298" s="106"/>
      <c r="D13298" s="139"/>
      <c r="E13298" s="140"/>
      <c r="F13298" s="140"/>
      <c r="G13298" s="140"/>
      <c r="M13298" s="140"/>
      <c r="N13298" s="167"/>
      <c r="O13298" s="167"/>
      <c r="P13298" s="142"/>
      <c r="Q13298" s="142"/>
      <c r="R13298" s="142"/>
      <c r="S13298" s="139"/>
    </row>
    <row r="13299" spans="2:19" ht="15.75" customHeight="1" x14ac:dyDescent="0.25">
      <c r="B13299" s="106"/>
      <c r="C13299" s="106"/>
      <c r="D13299" s="139"/>
      <c r="E13299" s="140"/>
      <c r="F13299" s="140"/>
      <c r="G13299" s="140"/>
      <c r="M13299" s="140"/>
      <c r="N13299" s="167"/>
      <c r="O13299" s="167"/>
      <c r="P13299" s="142"/>
      <c r="Q13299" s="142"/>
      <c r="R13299" s="142"/>
      <c r="S13299" s="139"/>
    </row>
    <row r="13300" spans="2:19" ht="15.75" customHeight="1" x14ac:dyDescent="0.25">
      <c r="B13300" s="106"/>
      <c r="C13300" s="106"/>
      <c r="D13300" s="139"/>
      <c r="E13300" s="140"/>
      <c r="F13300" s="140"/>
      <c r="G13300" s="140"/>
      <c r="M13300" s="140"/>
      <c r="N13300" s="167"/>
      <c r="O13300" s="167"/>
      <c r="P13300" s="142"/>
      <c r="Q13300" s="142"/>
      <c r="R13300" s="142"/>
      <c r="S13300" s="139"/>
    </row>
    <row r="13301" spans="2:19" ht="15.75" customHeight="1" x14ac:dyDescent="0.25">
      <c r="B13301" s="106"/>
      <c r="C13301" s="106"/>
      <c r="D13301" s="139"/>
      <c r="E13301" s="140"/>
      <c r="F13301" s="140"/>
      <c r="G13301" s="140"/>
      <c r="M13301" s="140"/>
      <c r="N13301" s="167"/>
      <c r="O13301" s="167"/>
      <c r="P13301" s="142"/>
      <c r="Q13301" s="142"/>
      <c r="R13301" s="142"/>
      <c r="S13301" s="139"/>
    </row>
    <row r="13302" spans="2:19" ht="15.75" customHeight="1" x14ac:dyDescent="0.25">
      <c r="B13302" s="106"/>
      <c r="C13302" s="106"/>
      <c r="D13302" s="139"/>
      <c r="E13302" s="140"/>
      <c r="F13302" s="140"/>
      <c r="G13302" s="140"/>
      <c r="M13302" s="140"/>
      <c r="N13302" s="167"/>
      <c r="O13302" s="167"/>
      <c r="P13302" s="142"/>
      <c r="Q13302" s="142"/>
      <c r="R13302" s="142"/>
      <c r="S13302" s="139"/>
    </row>
    <row r="13303" spans="2:19" ht="15.75" customHeight="1" x14ac:dyDescent="0.25">
      <c r="B13303" s="106"/>
      <c r="C13303" s="106"/>
      <c r="D13303" s="139"/>
      <c r="E13303" s="140"/>
      <c r="F13303" s="140"/>
      <c r="G13303" s="140"/>
      <c r="M13303" s="140"/>
      <c r="N13303" s="167"/>
      <c r="O13303" s="167"/>
      <c r="P13303" s="142"/>
      <c r="Q13303" s="142"/>
      <c r="R13303" s="142"/>
      <c r="S13303" s="139"/>
    </row>
    <row r="13304" spans="2:19" ht="15.75" customHeight="1" x14ac:dyDescent="0.25">
      <c r="B13304" s="106"/>
      <c r="C13304" s="106"/>
      <c r="D13304" s="139"/>
      <c r="E13304" s="140"/>
      <c r="F13304" s="140"/>
      <c r="G13304" s="140"/>
      <c r="M13304" s="140"/>
      <c r="N13304" s="167"/>
      <c r="O13304" s="167"/>
      <c r="P13304" s="142"/>
      <c r="Q13304" s="142"/>
      <c r="R13304" s="142"/>
      <c r="S13304" s="139"/>
    </row>
    <row r="13305" spans="2:19" ht="15.75" customHeight="1" x14ac:dyDescent="0.25">
      <c r="B13305" s="106"/>
      <c r="C13305" s="106"/>
      <c r="D13305" s="139"/>
      <c r="E13305" s="140"/>
      <c r="F13305" s="140"/>
      <c r="G13305" s="140"/>
      <c r="M13305" s="140"/>
      <c r="N13305" s="167"/>
      <c r="O13305" s="167"/>
      <c r="P13305" s="142"/>
      <c r="Q13305" s="142"/>
      <c r="R13305" s="142"/>
      <c r="S13305" s="139"/>
    </row>
    <row r="13306" spans="2:19" ht="15.75" customHeight="1" x14ac:dyDescent="0.25">
      <c r="B13306" s="106"/>
      <c r="C13306" s="106"/>
      <c r="D13306" s="139"/>
      <c r="E13306" s="140"/>
      <c r="F13306" s="140"/>
      <c r="G13306" s="140"/>
      <c r="M13306" s="140"/>
      <c r="N13306" s="167"/>
      <c r="O13306" s="167"/>
      <c r="P13306" s="142"/>
      <c r="Q13306" s="142"/>
      <c r="R13306" s="142"/>
      <c r="S13306" s="139"/>
    </row>
    <row r="13307" spans="2:19" ht="15.75" customHeight="1" x14ac:dyDescent="0.25">
      <c r="B13307" s="106"/>
      <c r="C13307" s="106"/>
      <c r="D13307" s="139"/>
      <c r="E13307" s="140"/>
      <c r="F13307" s="140"/>
      <c r="G13307" s="140"/>
      <c r="M13307" s="140"/>
      <c r="N13307" s="167"/>
      <c r="O13307" s="167"/>
      <c r="P13307" s="142"/>
      <c r="Q13307" s="142"/>
      <c r="R13307" s="142"/>
      <c r="S13307" s="139"/>
    </row>
    <row r="13308" spans="2:19" ht="15.75" customHeight="1" x14ac:dyDescent="0.25">
      <c r="B13308" s="106"/>
      <c r="C13308" s="106"/>
      <c r="D13308" s="139"/>
      <c r="E13308" s="140"/>
      <c r="F13308" s="140"/>
      <c r="G13308" s="140"/>
      <c r="M13308" s="140"/>
      <c r="N13308" s="167"/>
      <c r="O13308" s="167"/>
      <c r="P13308" s="142"/>
      <c r="Q13308" s="142"/>
      <c r="R13308" s="142"/>
      <c r="S13308" s="139"/>
    </row>
    <row r="13309" spans="2:19" ht="15.75" customHeight="1" x14ac:dyDescent="0.25">
      <c r="B13309" s="106"/>
      <c r="C13309" s="106"/>
      <c r="D13309" s="139"/>
      <c r="E13309" s="140"/>
      <c r="F13309" s="140"/>
      <c r="G13309" s="140"/>
      <c r="M13309" s="140"/>
      <c r="N13309" s="167"/>
      <c r="O13309" s="167"/>
      <c r="P13309" s="142"/>
      <c r="Q13309" s="142"/>
      <c r="R13309" s="142"/>
      <c r="S13309" s="139"/>
    </row>
    <row r="13310" spans="2:19" ht="15.75" customHeight="1" x14ac:dyDescent="0.25">
      <c r="B13310" s="106"/>
      <c r="C13310" s="106"/>
      <c r="D13310" s="139"/>
      <c r="E13310" s="140"/>
      <c r="F13310" s="140"/>
      <c r="G13310" s="140"/>
      <c r="M13310" s="140"/>
      <c r="N13310" s="167"/>
      <c r="O13310" s="167"/>
      <c r="P13310" s="142"/>
      <c r="Q13310" s="142"/>
      <c r="R13310" s="142"/>
      <c r="S13310" s="139"/>
    </row>
    <row r="13311" spans="2:19" ht="15.75" customHeight="1" x14ac:dyDescent="0.25">
      <c r="B13311" s="106"/>
      <c r="C13311" s="106"/>
      <c r="D13311" s="139"/>
      <c r="E13311" s="140"/>
      <c r="F13311" s="140"/>
      <c r="G13311" s="140"/>
      <c r="M13311" s="140"/>
      <c r="N13311" s="167"/>
      <c r="O13311" s="167"/>
      <c r="P13311" s="142"/>
      <c r="Q13311" s="142"/>
      <c r="R13311" s="142"/>
      <c r="S13311" s="139"/>
    </row>
    <row r="13312" spans="2:19" ht="15.75" customHeight="1" x14ac:dyDescent="0.25">
      <c r="B13312" s="106"/>
      <c r="C13312" s="106"/>
      <c r="D13312" s="139"/>
      <c r="E13312" s="140"/>
      <c r="F13312" s="140"/>
      <c r="G13312" s="140"/>
      <c r="M13312" s="140"/>
      <c r="N13312" s="167"/>
      <c r="O13312" s="167"/>
      <c r="P13312" s="142"/>
      <c r="Q13312" s="142"/>
      <c r="R13312" s="142"/>
      <c r="S13312" s="139"/>
    </row>
    <row r="13313" spans="2:19" ht="15.75" customHeight="1" x14ac:dyDescent="0.25">
      <c r="B13313" s="106"/>
      <c r="C13313" s="106"/>
      <c r="D13313" s="139"/>
      <c r="E13313" s="140"/>
      <c r="F13313" s="140"/>
      <c r="G13313" s="140"/>
      <c r="M13313" s="140"/>
      <c r="N13313" s="167"/>
      <c r="O13313" s="167"/>
      <c r="P13313" s="142"/>
      <c r="Q13313" s="142"/>
      <c r="R13313" s="142"/>
      <c r="S13313" s="139"/>
    </row>
    <row r="13314" spans="2:19" ht="15.75" customHeight="1" x14ac:dyDescent="0.25">
      <c r="B13314" s="106"/>
      <c r="C13314" s="106"/>
      <c r="D13314" s="139"/>
      <c r="E13314" s="140"/>
      <c r="F13314" s="140"/>
      <c r="G13314" s="140"/>
      <c r="M13314" s="140"/>
      <c r="N13314" s="167"/>
      <c r="O13314" s="167"/>
      <c r="P13314" s="142"/>
      <c r="Q13314" s="142"/>
      <c r="R13314" s="142"/>
      <c r="S13314" s="139"/>
    </row>
    <row r="13315" spans="2:19" ht="15.75" customHeight="1" x14ac:dyDescent="0.25">
      <c r="B13315" s="106"/>
      <c r="C13315" s="106"/>
      <c r="D13315" s="139"/>
      <c r="E13315" s="140"/>
      <c r="F13315" s="140"/>
      <c r="G13315" s="140"/>
      <c r="M13315" s="140"/>
      <c r="N13315" s="167"/>
      <c r="O13315" s="167"/>
      <c r="P13315" s="142"/>
      <c r="Q13315" s="142"/>
      <c r="R13315" s="142"/>
      <c r="S13315" s="139"/>
    </row>
    <row r="13316" spans="2:19" ht="15.75" customHeight="1" x14ac:dyDescent="0.25">
      <c r="B13316" s="106"/>
      <c r="C13316" s="106"/>
      <c r="D13316" s="139"/>
      <c r="E13316" s="140"/>
      <c r="F13316" s="140"/>
      <c r="G13316" s="140"/>
      <c r="M13316" s="140"/>
      <c r="N13316" s="167"/>
      <c r="O13316" s="167"/>
      <c r="P13316" s="142"/>
      <c r="Q13316" s="142"/>
      <c r="R13316" s="142"/>
      <c r="S13316" s="139"/>
    </row>
    <row r="13317" spans="2:19" ht="15.75" customHeight="1" x14ac:dyDescent="0.25">
      <c r="B13317" s="106"/>
      <c r="C13317" s="106"/>
      <c r="D13317" s="139"/>
      <c r="E13317" s="140"/>
      <c r="F13317" s="140"/>
      <c r="G13317" s="140"/>
      <c r="M13317" s="140"/>
      <c r="N13317" s="167"/>
      <c r="O13317" s="167"/>
      <c r="P13317" s="142"/>
      <c r="Q13317" s="142"/>
      <c r="R13317" s="142"/>
      <c r="S13317" s="139"/>
    </row>
    <row r="13318" spans="2:19" ht="15.75" customHeight="1" x14ac:dyDescent="0.25">
      <c r="B13318" s="106"/>
      <c r="C13318" s="106"/>
      <c r="D13318" s="139"/>
      <c r="E13318" s="140"/>
      <c r="F13318" s="140"/>
      <c r="G13318" s="140"/>
      <c r="M13318" s="140"/>
      <c r="N13318" s="167"/>
      <c r="O13318" s="167"/>
      <c r="P13318" s="142"/>
      <c r="Q13318" s="142"/>
      <c r="R13318" s="142"/>
      <c r="S13318" s="139"/>
    </row>
    <row r="13319" spans="2:19" ht="15.75" customHeight="1" x14ac:dyDescent="0.25">
      <c r="B13319" s="106"/>
      <c r="C13319" s="106"/>
      <c r="D13319" s="139"/>
      <c r="E13319" s="140"/>
      <c r="F13319" s="140"/>
      <c r="G13319" s="140"/>
      <c r="M13319" s="140"/>
      <c r="N13319" s="167"/>
      <c r="O13319" s="167"/>
      <c r="P13319" s="142"/>
      <c r="Q13319" s="142"/>
      <c r="R13319" s="142"/>
      <c r="S13319" s="139"/>
    </row>
    <row r="13320" spans="2:19" ht="15.75" customHeight="1" x14ac:dyDescent="0.25">
      <c r="B13320" s="106"/>
      <c r="C13320" s="106"/>
      <c r="D13320" s="139"/>
      <c r="E13320" s="140"/>
      <c r="F13320" s="140"/>
      <c r="G13320" s="140"/>
      <c r="M13320" s="140"/>
      <c r="N13320" s="167"/>
      <c r="O13320" s="167"/>
      <c r="P13320" s="142"/>
      <c r="Q13320" s="142"/>
      <c r="R13320" s="142"/>
      <c r="S13320" s="139"/>
    </row>
    <row r="13321" spans="2:19" ht="15.75" customHeight="1" x14ac:dyDescent="0.25">
      <c r="B13321" s="106"/>
      <c r="C13321" s="106"/>
      <c r="D13321" s="139"/>
      <c r="E13321" s="140"/>
      <c r="F13321" s="140"/>
      <c r="G13321" s="140"/>
      <c r="M13321" s="140"/>
      <c r="N13321" s="167"/>
      <c r="O13321" s="167"/>
      <c r="P13321" s="142"/>
      <c r="Q13321" s="142"/>
      <c r="R13321" s="142"/>
      <c r="S13321" s="139"/>
    </row>
    <row r="13322" spans="2:19" ht="15.75" customHeight="1" x14ac:dyDescent="0.25">
      <c r="B13322" s="106"/>
      <c r="C13322" s="106"/>
      <c r="D13322" s="139"/>
      <c r="E13322" s="140"/>
      <c r="F13322" s="140"/>
      <c r="G13322" s="140"/>
      <c r="M13322" s="140"/>
      <c r="N13322" s="167"/>
      <c r="O13322" s="167"/>
      <c r="P13322" s="142"/>
      <c r="Q13322" s="142"/>
      <c r="R13322" s="142"/>
      <c r="S13322" s="139"/>
    </row>
    <row r="13323" spans="2:19" ht="15.75" customHeight="1" x14ac:dyDescent="0.25">
      <c r="B13323" s="106"/>
      <c r="C13323" s="106"/>
      <c r="D13323" s="139"/>
      <c r="E13323" s="140"/>
      <c r="F13323" s="140"/>
      <c r="G13323" s="140"/>
      <c r="M13323" s="140"/>
      <c r="N13323" s="167"/>
      <c r="O13323" s="167"/>
      <c r="P13323" s="142"/>
      <c r="Q13323" s="142"/>
      <c r="R13323" s="142"/>
      <c r="S13323" s="139"/>
    </row>
    <row r="13324" spans="2:19" ht="15.75" customHeight="1" x14ac:dyDescent="0.25">
      <c r="B13324" s="106"/>
      <c r="C13324" s="106"/>
      <c r="D13324" s="139"/>
      <c r="E13324" s="140"/>
      <c r="F13324" s="140"/>
      <c r="G13324" s="140"/>
      <c r="M13324" s="140"/>
      <c r="N13324" s="167"/>
      <c r="O13324" s="167"/>
      <c r="P13324" s="142"/>
      <c r="Q13324" s="142"/>
      <c r="R13324" s="142"/>
      <c r="S13324" s="139"/>
    </row>
    <row r="13325" spans="2:19" ht="15.75" customHeight="1" x14ac:dyDescent="0.25">
      <c r="B13325" s="106"/>
      <c r="C13325" s="106"/>
      <c r="D13325" s="139"/>
      <c r="E13325" s="140"/>
      <c r="F13325" s="140"/>
      <c r="G13325" s="140"/>
      <c r="M13325" s="140"/>
      <c r="N13325" s="167"/>
      <c r="O13325" s="167"/>
      <c r="P13325" s="142"/>
      <c r="Q13325" s="142"/>
      <c r="R13325" s="142"/>
      <c r="S13325" s="139"/>
    </row>
    <row r="13326" spans="2:19" ht="15.75" customHeight="1" x14ac:dyDescent="0.25">
      <c r="B13326" s="106"/>
      <c r="C13326" s="106"/>
      <c r="D13326" s="139"/>
      <c r="E13326" s="140"/>
      <c r="F13326" s="140"/>
      <c r="G13326" s="140"/>
      <c r="M13326" s="140"/>
      <c r="N13326" s="167"/>
      <c r="O13326" s="167"/>
      <c r="P13326" s="142"/>
      <c r="Q13326" s="142"/>
      <c r="R13326" s="142"/>
      <c r="S13326" s="139"/>
    </row>
    <row r="13327" spans="2:19" ht="15.75" customHeight="1" x14ac:dyDescent="0.25">
      <c r="B13327" s="106"/>
      <c r="C13327" s="106"/>
      <c r="D13327" s="139"/>
      <c r="E13327" s="140"/>
      <c r="F13327" s="140"/>
      <c r="G13327" s="140"/>
      <c r="M13327" s="140"/>
      <c r="N13327" s="167"/>
      <c r="O13327" s="167"/>
      <c r="P13327" s="142"/>
      <c r="Q13327" s="142"/>
      <c r="R13327" s="142"/>
      <c r="S13327" s="139"/>
    </row>
    <row r="13328" spans="2:19" ht="15.75" customHeight="1" x14ac:dyDescent="0.25">
      <c r="B13328" s="106"/>
      <c r="C13328" s="106"/>
      <c r="D13328" s="139"/>
      <c r="E13328" s="140"/>
      <c r="F13328" s="140"/>
      <c r="G13328" s="140"/>
      <c r="M13328" s="140"/>
      <c r="N13328" s="167"/>
      <c r="O13328" s="167"/>
      <c r="P13328" s="142"/>
      <c r="Q13328" s="142"/>
      <c r="R13328" s="142"/>
      <c r="S13328" s="139"/>
    </row>
    <row r="13329" spans="2:19" ht="15.75" customHeight="1" x14ac:dyDescent="0.25">
      <c r="B13329" s="106"/>
      <c r="C13329" s="106"/>
      <c r="D13329" s="139"/>
      <c r="E13329" s="140"/>
      <c r="F13329" s="140"/>
      <c r="G13329" s="140"/>
      <c r="M13329" s="140"/>
      <c r="N13329" s="167"/>
      <c r="O13329" s="167"/>
      <c r="P13329" s="142"/>
      <c r="Q13329" s="142"/>
      <c r="R13329" s="142"/>
      <c r="S13329" s="139"/>
    </row>
    <row r="13330" spans="2:19" ht="15.75" customHeight="1" x14ac:dyDescent="0.25">
      <c r="B13330" s="106"/>
      <c r="C13330" s="106"/>
      <c r="D13330" s="139"/>
      <c r="E13330" s="140"/>
      <c r="F13330" s="140"/>
      <c r="G13330" s="140"/>
      <c r="M13330" s="140"/>
      <c r="N13330" s="167"/>
      <c r="O13330" s="167"/>
      <c r="P13330" s="142"/>
      <c r="Q13330" s="142"/>
      <c r="R13330" s="142"/>
      <c r="S13330" s="139"/>
    </row>
    <row r="13331" spans="2:19" ht="15.75" customHeight="1" x14ac:dyDescent="0.25">
      <c r="B13331" s="106"/>
      <c r="C13331" s="106"/>
      <c r="D13331" s="139"/>
      <c r="E13331" s="140"/>
      <c r="F13331" s="140"/>
      <c r="G13331" s="140"/>
      <c r="M13331" s="140"/>
      <c r="N13331" s="167"/>
      <c r="O13331" s="167"/>
      <c r="P13331" s="142"/>
      <c r="Q13331" s="142"/>
      <c r="R13331" s="142"/>
      <c r="S13331" s="139"/>
    </row>
    <row r="13332" spans="2:19" ht="15.75" customHeight="1" x14ac:dyDescent="0.25">
      <c r="B13332" s="106"/>
      <c r="C13332" s="106"/>
      <c r="D13332" s="139"/>
      <c r="E13332" s="140"/>
      <c r="F13332" s="140"/>
      <c r="G13332" s="140"/>
      <c r="M13332" s="140"/>
      <c r="N13332" s="167"/>
      <c r="O13332" s="167"/>
      <c r="P13332" s="142"/>
      <c r="Q13332" s="142"/>
      <c r="R13332" s="142"/>
      <c r="S13332" s="139"/>
    </row>
    <row r="13333" spans="2:19" ht="15.75" customHeight="1" x14ac:dyDescent="0.25">
      <c r="B13333" s="106"/>
      <c r="C13333" s="106"/>
      <c r="D13333" s="139"/>
      <c r="E13333" s="140"/>
      <c r="F13333" s="140"/>
      <c r="G13333" s="140"/>
      <c r="M13333" s="140"/>
      <c r="N13333" s="167"/>
      <c r="O13333" s="167"/>
      <c r="P13333" s="142"/>
      <c r="Q13333" s="142"/>
      <c r="R13333" s="142"/>
      <c r="S13333" s="139"/>
    </row>
    <row r="13334" spans="2:19" ht="15.75" customHeight="1" x14ac:dyDescent="0.25">
      <c r="B13334" s="106"/>
      <c r="C13334" s="106"/>
      <c r="D13334" s="139"/>
      <c r="E13334" s="140"/>
      <c r="F13334" s="140"/>
      <c r="G13334" s="140"/>
      <c r="M13334" s="140"/>
      <c r="N13334" s="167"/>
      <c r="O13334" s="167"/>
      <c r="P13334" s="142"/>
      <c r="Q13334" s="142"/>
      <c r="R13334" s="142"/>
      <c r="S13334" s="139"/>
    </row>
    <row r="13335" spans="2:19" ht="15.75" customHeight="1" x14ac:dyDescent="0.25">
      <c r="B13335" s="106"/>
      <c r="C13335" s="106"/>
      <c r="D13335" s="139"/>
      <c r="E13335" s="140"/>
      <c r="F13335" s="140"/>
      <c r="G13335" s="140"/>
      <c r="M13335" s="140"/>
      <c r="N13335" s="167"/>
      <c r="O13335" s="167"/>
      <c r="P13335" s="142"/>
      <c r="Q13335" s="142"/>
      <c r="R13335" s="142"/>
      <c r="S13335" s="139"/>
    </row>
    <row r="13336" spans="2:19" ht="15.75" customHeight="1" x14ac:dyDescent="0.25">
      <c r="B13336" s="106"/>
      <c r="C13336" s="106"/>
      <c r="D13336" s="139"/>
      <c r="E13336" s="140"/>
      <c r="F13336" s="140"/>
      <c r="G13336" s="140"/>
      <c r="M13336" s="140"/>
      <c r="N13336" s="167"/>
      <c r="O13336" s="167"/>
      <c r="P13336" s="142"/>
      <c r="Q13336" s="142"/>
      <c r="R13336" s="142"/>
      <c r="S13336" s="139"/>
    </row>
    <row r="13337" spans="2:19" ht="15.75" customHeight="1" x14ac:dyDescent="0.25">
      <c r="B13337" s="106"/>
      <c r="C13337" s="106"/>
      <c r="D13337" s="139"/>
      <c r="E13337" s="140"/>
      <c r="F13337" s="140"/>
      <c r="G13337" s="140"/>
      <c r="M13337" s="140"/>
      <c r="N13337" s="167"/>
      <c r="O13337" s="167"/>
      <c r="P13337" s="142"/>
      <c r="Q13337" s="142"/>
      <c r="R13337" s="142"/>
      <c r="S13337" s="139"/>
    </row>
    <row r="13338" spans="2:19" ht="15.75" customHeight="1" x14ac:dyDescent="0.25">
      <c r="B13338" s="106"/>
      <c r="C13338" s="106"/>
      <c r="D13338" s="139"/>
      <c r="E13338" s="140"/>
      <c r="F13338" s="140"/>
      <c r="G13338" s="140"/>
      <c r="M13338" s="140"/>
      <c r="N13338" s="167"/>
      <c r="O13338" s="167"/>
      <c r="P13338" s="142"/>
      <c r="Q13338" s="142"/>
      <c r="R13338" s="142"/>
      <c r="S13338" s="139"/>
    </row>
    <row r="13339" spans="2:19" ht="15.75" customHeight="1" x14ac:dyDescent="0.25">
      <c r="B13339" s="106"/>
      <c r="C13339" s="106"/>
      <c r="D13339" s="139"/>
      <c r="E13339" s="140"/>
      <c r="F13339" s="140"/>
      <c r="G13339" s="140"/>
      <c r="M13339" s="140"/>
      <c r="N13339" s="167"/>
      <c r="O13339" s="167"/>
      <c r="P13339" s="142"/>
      <c r="Q13339" s="142"/>
      <c r="R13339" s="142"/>
      <c r="S13339" s="139"/>
    </row>
    <row r="13340" spans="2:19" ht="15.75" customHeight="1" x14ac:dyDescent="0.25">
      <c r="B13340" s="106"/>
      <c r="C13340" s="106"/>
      <c r="D13340" s="139"/>
      <c r="E13340" s="140"/>
      <c r="F13340" s="140"/>
      <c r="G13340" s="140"/>
      <c r="M13340" s="140"/>
      <c r="N13340" s="167"/>
      <c r="O13340" s="167"/>
      <c r="P13340" s="142"/>
      <c r="Q13340" s="142"/>
      <c r="R13340" s="142"/>
      <c r="S13340" s="139"/>
    </row>
    <row r="13341" spans="2:19" ht="15.75" customHeight="1" x14ac:dyDescent="0.25">
      <c r="B13341" s="106"/>
      <c r="C13341" s="106"/>
      <c r="D13341" s="139"/>
      <c r="E13341" s="140"/>
      <c r="F13341" s="140"/>
      <c r="G13341" s="140"/>
      <c r="M13341" s="140"/>
      <c r="N13341" s="167"/>
      <c r="O13341" s="167"/>
      <c r="P13341" s="142"/>
      <c r="Q13341" s="142"/>
      <c r="R13341" s="142"/>
      <c r="S13341" s="139"/>
    </row>
    <row r="13342" spans="2:19" ht="15.75" customHeight="1" x14ac:dyDescent="0.25">
      <c r="B13342" s="106"/>
      <c r="C13342" s="106"/>
      <c r="D13342" s="139"/>
      <c r="E13342" s="140"/>
      <c r="F13342" s="140"/>
      <c r="G13342" s="140"/>
      <c r="M13342" s="140"/>
      <c r="N13342" s="167"/>
      <c r="O13342" s="167"/>
      <c r="P13342" s="142"/>
      <c r="Q13342" s="142"/>
      <c r="R13342" s="142"/>
      <c r="S13342" s="139"/>
    </row>
    <row r="13343" spans="2:19" ht="15.75" customHeight="1" x14ac:dyDescent="0.25">
      <c r="B13343" s="106"/>
      <c r="C13343" s="106"/>
      <c r="D13343" s="139"/>
      <c r="E13343" s="140"/>
      <c r="F13343" s="140"/>
      <c r="G13343" s="140"/>
      <c r="M13343" s="140"/>
      <c r="N13343" s="167"/>
      <c r="O13343" s="167"/>
      <c r="P13343" s="142"/>
      <c r="Q13343" s="142"/>
      <c r="R13343" s="142"/>
      <c r="S13343" s="139"/>
    </row>
    <row r="13344" spans="2:19" ht="15.75" customHeight="1" x14ac:dyDescent="0.25">
      <c r="B13344" s="106"/>
      <c r="C13344" s="106"/>
      <c r="D13344" s="139"/>
      <c r="E13344" s="140"/>
      <c r="F13344" s="140"/>
      <c r="G13344" s="140"/>
      <c r="M13344" s="140"/>
      <c r="N13344" s="167"/>
      <c r="O13344" s="167"/>
      <c r="P13344" s="142"/>
      <c r="Q13344" s="142"/>
      <c r="R13344" s="142"/>
      <c r="S13344" s="139"/>
    </row>
    <row r="13345" spans="2:19" ht="15.75" customHeight="1" x14ac:dyDescent="0.25">
      <c r="B13345" s="106"/>
      <c r="C13345" s="106"/>
      <c r="D13345" s="139"/>
      <c r="E13345" s="140"/>
      <c r="F13345" s="140"/>
      <c r="G13345" s="140"/>
      <c r="M13345" s="140"/>
      <c r="N13345" s="167"/>
      <c r="O13345" s="167"/>
      <c r="P13345" s="142"/>
      <c r="Q13345" s="142"/>
      <c r="R13345" s="142"/>
      <c r="S13345" s="139"/>
    </row>
    <row r="13346" spans="2:19" ht="15.75" customHeight="1" x14ac:dyDescent="0.25">
      <c r="B13346" s="106"/>
      <c r="C13346" s="106"/>
      <c r="D13346" s="139"/>
      <c r="E13346" s="140"/>
      <c r="F13346" s="140"/>
      <c r="G13346" s="140"/>
      <c r="M13346" s="140"/>
      <c r="N13346" s="167"/>
      <c r="O13346" s="167"/>
      <c r="P13346" s="142"/>
      <c r="Q13346" s="142"/>
      <c r="R13346" s="142"/>
      <c r="S13346" s="139"/>
    </row>
    <row r="13347" spans="2:19" ht="15.75" customHeight="1" x14ac:dyDescent="0.25">
      <c r="B13347" s="106"/>
      <c r="C13347" s="106"/>
      <c r="D13347" s="139"/>
      <c r="E13347" s="140"/>
      <c r="F13347" s="140"/>
      <c r="G13347" s="140"/>
      <c r="M13347" s="140"/>
      <c r="N13347" s="167"/>
      <c r="O13347" s="167"/>
      <c r="P13347" s="142"/>
      <c r="Q13347" s="142"/>
      <c r="R13347" s="142"/>
      <c r="S13347" s="139"/>
    </row>
    <row r="13348" spans="2:19" ht="15.75" customHeight="1" x14ac:dyDescent="0.25">
      <c r="B13348" s="106"/>
      <c r="C13348" s="106"/>
      <c r="D13348" s="139"/>
      <c r="E13348" s="140"/>
      <c r="F13348" s="140"/>
      <c r="G13348" s="140"/>
      <c r="M13348" s="140"/>
      <c r="N13348" s="167"/>
      <c r="O13348" s="167"/>
      <c r="P13348" s="142"/>
      <c r="Q13348" s="142"/>
      <c r="R13348" s="142"/>
      <c r="S13348" s="139"/>
    </row>
    <row r="13349" spans="2:19" ht="15.75" customHeight="1" x14ac:dyDescent="0.25">
      <c r="B13349" s="106"/>
      <c r="C13349" s="106"/>
      <c r="D13349" s="139"/>
      <c r="E13349" s="140"/>
      <c r="F13349" s="140"/>
      <c r="G13349" s="140"/>
      <c r="M13349" s="140"/>
      <c r="N13349" s="167"/>
      <c r="O13349" s="167"/>
      <c r="P13349" s="142"/>
      <c r="Q13349" s="142"/>
      <c r="R13349" s="142"/>
      <c r="S13349" s="139"/>
    </row>
    <row r="13350" spans="2:19" ht="15.75" customHeight="1" x14ac:dyDescent="0.25">
      <c r="B13350" s="106"/>
      <c r="C13350" s="106"/>
      <c r="D13350" s="139"/>
      <c r="E13350" s="140"/>
      <c r="F13350" s="140"/>
      <c r="G13350" s="140"/>
      <c r="M13350" s="140"/>
      <c r="N13350" s="167"/>
      <c r="O13350" s="167"/>
      <c r="P13350" s="142"/>
      <c r="Q13350" s="142"/>
      <c r="R13350" s="142"/>
      <c r="S13350" s="139"/>
    </row>
    <row r="13351" spans="2:19" ht="15.75" customHeight="1" x14ac:dyDescent="0.25">
      <c r="B13351" s="106"/>
      <c r="C13351" s="106"/>
      <c r="D13351" s="139"/>
      <c r="E13351" s="140"/>
      <c r="F13351" s="140"/>
      <c r="G13351" s="140"/>
      <c r="M13351" s="140"/>
      <c r="N13351" s="167"/>
      <c r="O13351" s="167"/>
      <c r="P13351" s="142"/>
      <c r="Q13351" s="142"/>
      <c r="R13351" s="142"/>
      <c r="S13351" s="139"/>
    </row>
    <row r="13352" spans="2:19" ht="15.75" customHeight="1" x14ac:dyDescent="0.25">
      <c r="B13352" s="106"/>
      <c r="C13352" s="106"/>
      <c r="D13352" s="139"/>
      <c r="E13352" s="140"/>
      <c r="F13352" s="140"/>
      <c r="G13352" s="140"/>
      <c r="M13352" s="140"/>
      <c r="N13352" s="167"/>
      <c r="O13352" s="167"/>
      <c r="P13352" s="142"/>
      <c r="Q13352" s="142"/>
      <c r="R13352" s="142"/>
      <c r="S13352" s="139"/>
    </row>
    <row r="13353" spans="2:19" ht="15.75" customHeight="1" x14ac:dyDescent="0.25">
      <c r="B13353" s="106"/>
      <c r="C13353" s="106"/>
      <c r="D13353" s="139"/>
      <c r="E13353" s="140"/>
      <c r="F13353" s="140"/>
      <c r="G13353" s="140"/>
      <c r="M13353" s="140"/>
      <c r="N13353" s="167"/>
      <c r="O13353" s="167"/>
      <c r="P13353" s="142"/>
      <c r="Q13353" s="142"/>
      <c r="R13353" s="142"/>
      <c r="S13353" s="139"/>
    </row>
    <row r="13354" spans="2:19" ht="15.75" customHeight="1" x14ac:dyDescent="0.25">
      <c r="B13354" s="106"/>
      <c r="C13354" s="106"/>
      <c r="D13354" s="139"/>
      <c r="E13354" s="140"/>
      <c r="F13354" s="140"/>
      <c r="G13354" s="140"/>
      <c r="M13354" s="140"/>
      <c r="N13354" s="167"/>
      <c r="O13354" s="167"/>
      <c r="P13354" s="142"/>
      <c r="Q13354" s="142"/>
      <c r="R13354" s="142"/>
      <c r="S13354" s="139"/>
    </row>
    <row r="13355" spans="2:19" ht="15.75" customHeight="1" x14ac:dyDescent="0.25">
      <c r="B13355" s="106"/>
      <c r="C13355" s="106"/>
      <c r="D13355" s="139"/>
      <c r="E13355" s="140"/>
      <c r="F13355" s="140"/>
      <c r="G13355" s="140"/>
      <c r="M13355" s="140"/>
      <c r="N13355" s="167"/>
      <c r="O13355" s="167"/>
      <c r="P13355" s="142"/>
      <c r="Q13355" s="142"/>
      <c r="R13355" s="142"/>
      <c r="S13355" s="139"/>
    </row>
    <row r="13356" spans="2:19" ht="15.75" customHeight="1" x14ac:dyDescent="0.25">
      <c r="B13356" s="106"/>
      <c r="C13356" s="106"/>
      <c r="D13356" s="139"/>
      <c r="E13356" s="140"/>
      <c r="F13356" s="140"/>
      <c r="G13356" s="140"/>
      <c r="M13356" s="140"/>
      <c r="N13356" s="167"/>
      <c r="O13356" s="167"/>
      <c r="P13356" s="142"/>
      <c r="Q13356" s="142"/>
      <c r="R13356" s="142"/>
      <c r="S13356" s="139"/>
    </row>
    <row r="13357" spans="2:19" ht="15.75" customHeight="1" x14ac:dyDescent="0.25">
      <c r="B13357" s="106"/>
      <c r="C13357" s="106"/>
      <c r="D13357" s="139"/>
      <c r="E13357" s="140"/>
      <c r="F13357" s="140"/>
      <c r="G13357" s="140"/>
      <c r="M13357" s="140"/>
      <c r="N13357" s="167"/>
      <c r="O13357" s="167"/>
      <c r="P13357" s="142"/>
      <c r="Q13357" s="142"/>
      <c r="R13357" s="142"/>
      <c r="S13357" s="139"/>
    </row>
    <row r="13358" spans="2:19" ht="15.75" customHeight="1" x14ac:dyDescent="0.25">
      <c r="B13358" s="106"/>
      <c r="C13358" s="106"/>
      <c r="D13358" s="139"/>
      <c r="E13358" s="140"/>
      <c r="F13358" s="140"/>
      <c r="G13358" s="140"/>
      <c r="M13358" s="140"/>
      <c r="N13358" s="167"/>
      <c r="O13358" s="167"/>
      <c r="P13358" s="142"/>
      <c r="Q13358" s="142"/>
      <c r="R13358" s="142"/>
      <c r="S13358" s="139"/>
    </row>
    <row r="13359" spans="2:19" ht="15.75" customHeight="1" x14ac:dyDescent="0.25">
      <c r="B13359" s="106"/>
      <c r="C13359" s="106"/>
      <c r="D13359" s="139"/>
      <c r="E13359" s="140"/>
      <c r="F13359" s="140"/>
      <c r="G13359" s="140"/>
      <c r="M13359" s="140"/>
      <c r="N13359" s="167"/>
      <c r="O13359" s="167"/>
      <c r="P13359" s="142"/>
      <c r="Q13359" s="142"/>
      <c r="R13359" s="142"/>
      <c r="S13359" s="139"/>
    </row>
    <row r="13360" spans="2:19" ht="15.75" customHeight="1" x14ac:dyDescent="0.25">
      <c r="B13360" s="106"/>
      <c r="C13360" s="106"/>
      <c r="D13360" s="139"/>
      <c r="E13360" s="140"/>
      <c r="F13360" s="140"/>
      <c r="G13360" s="140"/>
      <c r="M13360" s="140"/>
      <c r="N13360" s="167"/>
      <c r="O13360" s="167"/>
      <c r="P13360" s="142"/>
      <c r="Q13360" s="142"/>
      <c r="R13360" s="142"/>
      <c r="S13360" s="139"/>
    </row>
    <row r="13361" spans="2:19" ht="15.75" customHeight="1" x14ac:dyDescent="0.25">
      <c r="B13361" s="106"/>
      <c r="C13361" s="106"/>
      <c r="D13361" s="139"/>
      <c r="E13361" s="140"/>
      <c r="F13361" s="140"/>
      <c r="G13361" s="140"/>
      <c r="M13361" s="140"/>
      <c r="N13361" s="167"/>
      <c r="O13361" s="167"/>
      <c r="P13361" s="142"/>
      <c r="Q13361" s="142"/>
      <c r="R13361" s="142"/>
      <c r="S13361" s="139"/>
    </row>
    <row r="13362" spans="2:19" ht="15.75" customHeight="1" x14ac:dyDescent="0.25">
      <c r="B13362" s="106"/>
      <c r="C13362" s="106"/>
      <c r="D13362" s="139"/>
      <c r="E13362" s="140"/>
      <c r="F13362" s="140"/>
      <c r="G13362" s="140"/>
      <c r="M13362" s="140"/>
      <c r="N13362" s="167"/>
      <c r="O13362" s="167"/>
      <c r="P13362" s="142"/>
      <c r="Q13362" s="142"/>
      <c r="R13362" s="142"/>
      <c r="S13362" s="139"/>
    </row>
    <row r="13363" spans="2:19" ht="15.75" customHeight="1" x14ac:dyDescent="0.25">
      <c r="B13363" s="106"/>
      <c r="C13363" s="106"/>
      <c r="D13363" s="139"/>
      <c r="E13363" s="140"/>
      <c r="F13363" s="140"/>
      <c r="G13363" s="140"/>
      <c r="M13363" s="140"/>
      <c r="N13363" s="167"/>
      <c r="O13363" s="167"/>
      <c r="P13363" s="142"/>
      <c r="Q13363" s="142"/>
      <c r="R13363" s="142"/>
      <c r="S13363" s="139"/>
    </row>
    <row r="13364" spans="2:19" ht="15.75" customHeight="1" x14ac:dyDescent="0.25">
      <c r="B13364" s="106"/>
      <c r="C13364" s="106"/>
      <c r="D13364" s="139"/>
      <c r="E13364" s="140"/>
      <c r="F13364" s="140"/>
      <c r="G13364" s="140"/>
      <c r="M13364" s="140"/>
      <c r="N13364" s="167"/>
      <c r="O13364" s="167"/>
      <c r="P13364" s="142"/>
      <c r="Q13364" s="142"/>
      <c r="R13364" s="142"/>
      <c r="S13364" s="139"/>
    </row>
    <row r="13365" spans="2:19" ht="15.75" customHeight="1" x14ac:dyDescent="0.25">
      <c r="B13365" s="106"/>
      <c r="C13365" s="106"/>
      <c r="D13365" s="139"/>
      <c r="E13365" s="140"/>
      <c r="F13365" s="140"/>
      <c r="G13365" s="140"/>
      <c r="M13365" s="140"/>
      <c r="N13365" s="167"/>
      <c r="O13365" s="167"/>
      <c r="P13365" s="142"/>
      <c r="Q13365" s="142"/>
      <c r="R13365" s="142"/>
      <c r="S13365" s="139"/>
    </row>
    <row r="13366" spans="2:19" ht="15.75" customHeight="1" x14ac:dyDescent="0.25">
      <c r="B13366" s="106"/>
      <c r="C13366" s="106"/>
      <c r="D13366" s="139"/>
      <c r="E13366" s="140"/>
      <c r="F13366" s="140"/>
      <c r="G13366" s="140"/>
      <c r="M13366" s="140"/>
      <c r="N13366" s="167"/>
      <c r="O13366" s="167"/>
      <c r="P13366" s="142"/>
      <c r="Q13366" s="142"/>
      <c r="R13366" s="142"/>
      <c r="S13366" s="139"/>
    </row>
    <row r="13367" spans="2:19" ht="15.75" customHeight="1" x14ac:dyDescent="0.25">
      <c r="B13367" s="106"/>
      <c r="C13367" s="106"/>
      <c r="D13367" s="139"/>
      <c r="E13367" s="140"/>
      <c r="F13367" s="140"/>
      <c r="G13367" s="140"/>
      <c r="M13367" s="140"/>
      <c r="N13367" s="167"/>
      <c r="O13367" s="167"/>
      <c r="P13367" s="142"/>
      <c r="Q13367" s="142"/>
      <c r="R13367" s="142"/>
      <c r="S13367" s="139"/>
    </row>
    <row r="13368" spans="2:19" ht="15.75" customHeight="1" x14ac:dyDescent="0.25">
      <c r="B13368" s="106"/>
      <c r="C13368" s="106"/>
      <c r="D13368" s="139"/>
      <c r="E13368" s="140"/>
      <c r="F13368" s="140"/>
      <c r="G13368" s="140"/>
      <c r="M13368" s="140"/>
      <c r="N13368" s="167"/>
      <c r="O13368" s="167"/>
      <c r="P13368" s="142"/>
      <c r="Q13368" s="142"/>
      <c r="R13368" s="142"/>
      <c r="S13368" s="139"/>
    </row>
    <row r="13369" spans="2:19" ht="15.75" customHeight="1" x14ac:dyDescent="0.25">
      <c r="B13369" s="106"/>
      <c r="C13369" s="106"/>
      <c r="D13369" s="139"/>
      <c r="E13369" s="140"/>
      <c r="F13369" s="140"/>
      <c r="G13369" s="140"/>
      <c r="M13369" s="140"/>
      <c r="N13369" s="167"/>
      <c r="O13369" s="167"/>
      <c r="P13369" s="142"/>
      <c r="Q13369" s="142"/>
      <c r="R13369" s="142"/>
      <c r="S13369" s="139"/>
    </row>
    <row r="13370" spans="2:19" ht="15.75" customHeight="1" x14ac:dyDescent="0.25">
      <c r="B13370" s="106"/>
      <c r="C13370" s="106"/>
      <c r="D13370" s="139"/>
      <c r="E13370" s="140"/>
      <c r="F13370" s="140"/>
      <c r="G13370" s="140"/>
      <c r="M13370" s="140"/>
      <c r="N13370" s="167"/>
      <c r="O13370" s="167"/>
      <c r="P13370" s="142"/>
      <c r="Q13370" s="142"/>
      <c r="R13370" s="142"/>
      <c r="S13370" s="139"/>
    </row>
    <row r="13371" spans="2:19" ht="15.75" customHeight="1" x14ac:dyDescent="0.25">
      <c r="B13371" s="106"/>
      <c r="C13371" s="106"/>
      <c r="D13371" s="139"/>
      <c r="E13371" s="140"/>
      <c r="F13371" s="140"/>
      <c r="G13371" s="140"/>
      <c r="M13371" s="140"/>
      <c r="N13371" s="167"/>
      <c r="O13371" s="167"/>
      <c r="P13371" s="142"/>
      <c r="Q13371" s="142"/>
      <c r="R13371" s="142"/>
      <c r="S13371" s="139"/>
    </row>
    <row r="13372" spans="2:19" ht="15.75" customHeight="1" x14ac:dyDescent="0.25">
      <c r="B13372" s="106"/>
      <c r="C13372" s="106"/>
      <c r="D13372" s="139"/>
      <c r="E13372" s="140"/>
      <c r="F13372" s="140"/>
      <c r="G13372" s="140"/>
      <c r="M13372" s="140"/>
      <c r="N13372" s="167"/>
      <c r="O13372" s="167"/>
      <c r="P13372" s="142"/>
      <c r="Q13372" s="142"/>
      <c r="R13372" s="142"/>
      <c r="S13372" s="139"/>
    </row>
    <row r="13373" spans="2:19" ht="15.75" customHeight="1" x14ac:dyDescent="0.25">
      <c r="B13373" s="106"/>
      <c r="C13373" s="106"/>
      <c r="D13373" s="139"/>
      <c r="E13373" s="140"/>
      <c r="F13373" s="140"/>
      <c r="G13373" s="140"/>
      <c r="M13373" s="140"/>
      <c r="N13373" s="167"/>
      <c r="O13373" s="167"/>
      <c r="P13373" s="142"/>
      <c r="Q13373" s="142"/>
      <c r="R13373" s="142"/>
      <c r="S13373" s="139"/>
    </row>
    <row r="13374" spans="2:19" ht="15.75" customHeight="1" x14ac:dyDescent="0.25">
      <c r="B13374" s="106"/>
      <c r="C13374" s="106"/>
      <c r="D13374" s="139"/>
      <c r="E13374" s="140"/>
      <c r="F13374" s="140"/>
      <c r="G13374" s="140"/>
      <c r="M13374" s="140"/>
      <c r="N13374" s="167"/>
      <c r="O13374" s="167"/>
      <c r="P13374" s="142"/>
      <c r="Q13374" s="142"/>
      <c r="R13374" s="142"/>
      <c r="S13374" s="139"/>
    </row>
    <row r="13375" spans="2:19" ht="15.75" customHeight="1" x14ac:dyDescent="0.25">
      <c r="B13375" s="106"/>
      <c r="C13375" s="106"/>
      <c r="D13375" s="139"/>
      <c r="E13375" s="140"/>
      <c r="F13375" s="140"/>
      <c r="G13375" s="140"/>
      <c r="M13375" s="140"/>
      <c r="N13375" s="167"/>
      <c r="O13375" s="167"/>
      <c r="P13375" s="142"/>
      <c r="Q13375" s="142"/>
      <c r="R13375" s="142"/>
      <c r="S13375" s="139"/>
    </row>
    <row r="13376" spans="2:19" ht="15.75" customHeight="1" x14ac:dyDescent="0.25">
      <c r="B13376" s="106"/>
      <c r="C13376" s="106"/>
      <c r="D13376" s="139"/>
      <c r="E13376" s="140"/>
      <c r="F13376" s="140"/>
      <c r="G13376" s="140"/>
      <c r="M13376" s="140"/>
      <c r="N13376" s="167"/>
      <c r="O13376" s="167"/>
      <c r="P13376" s="142"/>
      <c r="Q13376" s="142"/>
      <c r="R13376" s="142"/>
      <c r="S13376" s="139"/>
    </row>
    <row r="13377" spans="2:19" ht="15.75" customHeight="1" x14ac:dyDescent="0.25">
      <c r="B13377" s="106"/>
      <c r="C13377" s="106"/>
      <c r="D13377" s="139"/>
      <c r="E13377" s="140"/>
      <c r="F13377" s="140"/>
      <c r="G13377" s="140"/>
      <c r="M13377" s="140"/>
      <c r="N13377" s="167"/>
      <c r="O13377" s="167"/>
      <c r="P13377" s="142"/>
      <c r="Q13377" s="142"/>
      <c r="R13377" s="142"/>
      <c r="S13377" s="139"/>
    </row>
    <row r="13378" spans="2:19" ht="15.75" customHeight="1" x14ac:dyDescent="0.25">
      <c r="B13378" s="106"/>
      <c r="C13378" s="106"/>
      <c r="D13378" s="139"/>
      <c r="E13378" s="140"/>
      <c r="F13378" s="140"/>
      <c r="G13378" s="140"/>
      <c r="M13378" s="140"/>
      <c r="N13378" s="167"/>
      <c r="O13378" s="167"/>
      <c r="P13378" s="142"/>
      <c r="Q13378" s="142"/>
      <c r="R13378" s="142"/>
      <c r="S13378" s="139"/>
    </row>
    <row r="13379" spans="2:19" ht="15.75" customHeight="1" x14ac:dyDescent="0.25">
      <c r="B13379" s="106"/>
      <c r="C13379" s="106"/>
      <c r="D13379" s="139"/>
      <c r="E13379" s="140"/>
      <c r="F13379" s="140"/>
      <c r="G13379" s="140"/>
      <c r="M13379" s="140"/>
      <c r="N13379" s="167"/>
      <c r="O13379" s="167"/>
      <c r="P13379" s="142"/>
      <c r="Q13379" s="142"/>
      <c r="R13379" s="142"/>
      <c r="S13379" s="139"/>
    </row>
    <row r="13380" spans="2:19" ht="15.75" customHeight="1" x14ac:dyDescent="0.25">
      <c r="B13380" s="106"/>
      <c r="C13380" s="106"/>
      <c r="D13380" s="139"/>
      <c r="E13380" s="140"/>
      <c r="F13380" s="140"/>
      <c r="G13380" s="140"/>
      <c r="M13380" s="140"/>
      <c r="N13380" s="167"/>
      <c r="O13380" s="167"/>
      <c r="P13380" s="142"/>
      <c r="Q13380" s="142"/>
      <c r="R13380" s="142"/>
      <c r="S13380" s="139"/>
    </row>
    <row r="13381" spans="2:19" ht="15.75" customHeight="1" x14ac:dyDescent="0.25">
      <c r="B13381" s="106"/>
      <c r="C13381" s="106"/>
      <c r="D13381" s="139"/>
      <c r="E13381" s="140"/>
      <c r="F13381" s="140"/>
      <c r="G13381" s="140"/>
      <c r="M13381" s="140"/>
      <c r="N13381" s="167"/>
      <c r="O13381" s="167"/>
      <c r="P13381" s="142"/>
      <c r="Q13381" s="142"/>
      <c r="R13381" s="142"/>
      <c r="S13381" s="139"/>
    </row>
    <row r="13382" spans="2:19" ht="15.75" customHeight="1" x14ac:dyDescent="0.25">
      <c r="B13382" s="106"/>
      <c r="C13382" s="106"/>
      <c r="D13382" s="139"/>
      <c r="E13382" s="140"/>
      <c r="F13382" s="140"/>
      <c r="G13382" s="140"/>
      <c r="M13382" s="140"/>
      <c r="N13382" s="167"/>
      <c r="O13382" s="167"/>
      <c r="P13382" s="142"/>
      <c r="Q13382" s="142"/>
      <c r="R13382" s="142"/>
      <c r="S13382" s="139"/>
    </row>
    <row r="13383" spans="2:19" ht="15.75" customHeight="1" x14ac:dyDescent="0.25">
      <c r="B13383" s="106"/>
      <c r="C13383" s="106"/>
      <c r="D13383" s="139"/>
      <c r="E13383" s="140"/>
      <c r="F13383" s="140"/>
      <c r="G13383" s="140"/>
      <c r="M13383" s="140"/>
      <c r="N13383" s="167"/>
      <c r="O13383" s="167"/>
      <c r="P13383" s="142"/>
      <c r="Q13383" s="142"/>
      <c r="R13383" s="142"/>
      <c r="S13383" s="139"/>
    </row>
    <row r="13384" spans="2:19" ht="15.75" customHeight="1" x14ac:dyDescent="0.25">
      <c r="B13384" s="106"/>
      <c r="C13384" s="106"/>
      <c r="D13384" s="139"/>
      <c r="E13384" s="140"/>
      <c r="F13384" s="140"/>
      <c r="G13384" s="140"/>
      <c r="M13384" s="140"/>
      <c r="N13384" s="167"/>
      <c r="O13384" s="167"/>
      <c r="P13384" s="142"/>
      <c r="Q13384" s="142"/>
      <c r="R13384" s="142"/>
      <c r="S13384" s="139"/>
    </row>
    <row r="13385" spans="2:19" ht="15.75" customHeight="1" x14ac:dyDescent="0.25">
      <c r="B13385" s="106"/>
      <c r="C13385" s="106"/>
      <c r="D13385" s="139"/>
      <c r="E13385" s="140"/>
      <c r="F13385" s="140"/>
      <c r="G13385" s="140"/>
      <c r="M13385" s="140"/>
      <c r="N13385" s="167"/>
      <c r="O13385" s="167"/>
      <c r="P13385" s="142"/>
      <c r="Q13385" s="142"/>
      <c r="R13385" s="142"/>
      <c r="S13385" s="139"/>
    </row>
    <row r="13386" spans="2:19" ht="15.75" customHeight="1" x14ac:dyDescent="0.25">
      <c r="B13386" s="106"/>
      <c r="C13386" s="106"/>
      <c r="D13386" s="139"/>
      <c r="E13386" s="140"/>
      <c r="F13386" s="140"/>
      <c r="G13386" s="140"/>
      <c r="M13386" s="140"/>
      <c r="N13386" s="167"/>
      <c r="O13386" s="167"/>
      <c r="P13386" s="142"/>
      <c r="Q13386" s="142"/>
      <c r="R13386" s="142"/>
      <c r="S13386" s="139"/>
    </row>
    <row r="13387" spans="2:19" ht="15.75" customHeight="1" x14ac:dyDescent="0.25">
      <c r="B13387" s="106"/>
      <c r="C13387" s="106"/>
      <c r="D13387" s="139"/>
      <c r="E13387" s="140"/>
      <c r="F13387" s="140"/>
      <c r="G13387" s="140"/>
      <c r="M13387" s="140"/>
      <c r="N13387" s="167"/>
      <c r="O13387" s="167"/>
      <c r="P13387" s="142"/>
      <c r="Q13387" s="142"/>
      <c r="R13387" s="142"/>
      <c r="S13387" s="139"/>
    </row>
    <row r="13388" spans="2:19" ht="15.75" customHeight="1" x14ac:dyDescent="0.25">
      <c r="B13388" s="106"/>
      <c r="C13388" s="106"/>
      <c r="D13388" s="139"/>
      <c r="E13388" s="140"/>
      <c r="F13388" s="140"/>
      <c r="G13388" s="140"/>
      <c r="M13388" s="140"/>
      <c r="N13388" s="167"/>
      <c r="O13388" s="167"/>
      <c r="P13388" s="142"/>
      <c r="Q13388" s="142"/>
      <c r="R13388" s="142"/>
      <c r="S13388" s="139"/>
    </row>
    <row r="13389" spans="2:19" ht="15.75" customHeight="1" x14ac:dyDescent="0.25">
      <c r="B13389" s="106"/>
      <c r="C13389" s="106"/>
      <c r="D13389" s="139"/>
      <c r="E13389" s="140"/>
      <c r="F13389" s="140"/>
      <c r="G13389" s="140"/>
      <c r="M13389" s="140"/>
      <c r="N13389" s="167"/>
      <c r="O13389" s="167"/>
      <c r="P13389" s="142"/>
      <c r="Q13389" s="142"/>
      <c r="R13389" s="142"/>
      <c r="S13389" s="139"/>
    </row>
    <row r="13390" spans="2:19" ht="15.75" customHeight="1" x14ac:dyDescent="0.25">
      <c r="B13390" s="106"/>
      <c r="C13390" s="106"/>
      <c r="D13390" s="139"/>
      <c r="E13390" s="140"/>
      <c r="F13390" s="140"/>
      <c r="G13390" s="140"/>
      <c r="M13390" s="140"/>
      <c r="N13390" s="167"/>
      <c r="O13390" s="167"/>
      <c r="P13390" s="142"/>
      <c r="Q13390" s="142"/>
      <c r="R13390" s="142"/>
      <c r="S13390" s="139"/>
    </row>
    <row r="13391" spans="2:19" ht="15.75" customHeight="1" x14ac:dyDescent="0.25">
      <c r="B13391" s="106"/>
      <c r="C13391" s="106"/>
      <c r="D13391" s="139"/>
      <c r="E13391" s="140"/>
      <c r="F13391" s="140"/>
      <c r="G13391" s="140"/>
      <c r="M13391" s="140"/>
      <c r="N13391" s="167"/>
      <c r="O13391" s="167"/>
      <c r="P13391" s="142"/>
      <c r="Q13391" s="142"/>
      <c r="R13391" s="142"/>
      <c r="S13391" s="139"/>
    </row>
    <row r="13392" spans="2:19" ht="15.75" customHeight="1" x14ac:dyDescent="0.25">
      <c r="B13392" s="106"/>
      <c r="C13392" s="106"/>
      <c r="D13392" s="139"/>
      <c r="E13392" s="140"/>
      <c r="F13392" s="140"/>
      <c r="G13392" s="140"/>
      <c r="M13392" s="140"/>
      <c r="N13392" s="167"/>
      <c r="O13392" s="167"/>
      <c r="P13392" s="142"/>
      <c r="Q13392" s="142"/>
      <c r="R13392" s="142"/>
      <c r="S13392" s="139"/>
    </row>
    <row r="13393" spans="2:19" ht="15.75" customHeight="1" x14ac:dyDescent="0.25">
      <c r="B13393" s="106"/>
      <c r="C13393" s="106"/>
      <c r="D13393" s="139"/>
      <c r="E13393" s="140"/>
      <c r="F13393" s="140"/>
      <c r="G13393" s="140"/>
      <c r="M13393" s="140"/>
      <c r="N13393" s="167"/>
      <c r="O13393" s="167"/>
      <c r="P13393" s="142"/>
      <c r="Q13393" s="142"/>
      <c r="R13393" s="142"/>
      <c r="S13393" s="139"/>
    </row>
    <row r="13394" spans="2:19" ht="15.75" customHeight="1" x14ac:dyDescent="0.25">
      <c r="B13394" s="106"/>
      <c r="C13394" s="106"/>
      <c r="D13394" s="139"/>
      <c r="E13394" s="140"/>
      <c r="F13394" s="140"/>
      <c r="G13394" s="140"/>
      <c r="M13394" s="140"/>
      <c r="N13394" s="167"/>
      <c r="O13394" s="167"/>
      <c r="P13394" s="142"/>
      <c r="Q13394" s="142"/>
      <c r="R13394" s="142"/>
      <c r="S13394" s="139"/>
    </row>
    <row r="13395" spans="2:19" ht="15.75" customHeight="1" x14ac:dyDescent="0.25">
      <c r="B13395" s="106"/>
      <c r="C13395" s="106"/>
      <c r="D13395" s="139"/>
      <c r="E13395" s="140"/>
      <c r="F13395" s="140"/>
      <c r="G13395" s="140"/>
      <c r="M13395" s="140"/>
      <c r="N13395" s="167"/>
      <c r="O13395" s="167"/>
      <c r="P13395" s="142"/>
      <c r="Q13395" s="142"/>
      <c r="R13395" s="142"/>
      <c r="S13395" s="139"/>
    </row>
    <row r="13396" spans="2:19" ht="15.75" customHeight="1" x14ac:dyDescent="0.25">
      <c r="B13396" s="106"/>
      <c r="C13396" s="106"/>
      <c r="D13396" s="139"/>
      <c r="E13396" s="140"/>
      <c r="F13396" s="140"/>
      <c r="G13396" s="140"/>
      <c r="M13396" s="140"/>
      <c r="N13396" s="167"/>
      <c r="O13396" s="167"/>
      <c r="P13396" s="142"/>
      <c r="Q13396" s="142"/>
      <c r="R13396" s="142"/>
      <c r="S13396" s="139"/>
    </row>
    <row r="13397" spans="2:19" ht="15.75" customHeight="1" x14ac:dyDescent="0.25">
      <c r="B13397" s="106"/>
      <c r="C13397" s="106"/>
      <c r="D13397" s="139"/>
      <c r="E13397" s="140"/>
      <c r="F13397" s="140"/>
      <c r="G13397" s="140"/>
      <c r="M13397" s="140"/>
      <c r="N13397" s="167"/>
      <c r="O13397" s="167"/>
      <c r="P13397" s="142"/>
      <c r="Q13397" s="142"/>
      <c r="R13397" s="142"/>
      <c r="S13397" s="139"/>
    </row>
    <row r="13398" spans="2:19" ht="15.75" customHeight="1" x14ac:dyDescent="0.25">
      <c r="B13398" s="106"/>
      <c r="C13398" s="106"/>
      <c r="D13398" s="139"/>
      <c r="E13398" s="140"/>
      <c r="F13398" s="140"/>
      <c r="G13398" s="140"/>
      <c r="M13398" s="140"/>
      <c r="N13398" s="167"/>
      <c r="O13398" s="167"/>
      <c r="P13398" s="142"/>
      <c r="Q13398" s="142"/>
      <c r="R13398" s="142"/>
      <c r="S13398" s="139"/>
    </row>
    <row r="13399" spans="2:19" ht="15.75" customHeight="1" x14ac:dyDescent="0.25">
      <c r="B13399" s="106"/>
      <c r="C13399" s="106"/>
      <c r="D13399" s="139"/>
      <c r="E13399" s="140"/>
      <c r="F13399" s="140"/>
      <c r="G13399" s="140"/>
      <c r="M13399" s="140"/>
      <c r="N13399" s="167"/>
      <c r="O13399" s="167"/>
      <c r="P13399" s="142"/>
      <c r="Q13399" s="142"/>
      <c r="R13399" s="142"/>
      <c r="S13399" s="139"/>
    </row>
    <row r="13400" spans="2:19" ht="15.75" customHeight="1" x14ac:dyDescent="0.25">
      <c r="B13400" s="106"/>
      <c r="C13400" s="106"/>
      <c r="D13400" s="139"/>
      <c r="E13400" s="140"/>
      <c r="F13400" s="140"/>
      <c r="G13400" s="140"/>
      <c r="M13400" s="140"/>
      <c r="N13400" s="167"/>
      <c r="O13400" s="167"/>
      <c r="P13400" s="142"/>
      <c r="Q13400" s="142"/>
      <c r="R13400" s="142"/>
      <c r="S13400" s="139"/>
    </row>
    <row r="13401" spans="2:19" ht="15.75" customHeight="1" x14ac:dyDescent="0.25">
      <c r="B13401" s="106"/>
      <c r="C13401" s="106"/>
      <c r="D13401" s="139"/>
      <c r="E13401" s="140"/>
      <c r="F13401" s="140"/>
      <c r="G13401" s="140"/>
      <c r="M13401" s="140"/>
      <c r="N13401" s="167"/>
      <c r="O13401" s="167"/>
      <c r="P13401" s="142"/>
      <c r="Q13401" s="142"/>
      <c r="R13401" s="142"/>
      <c r="S13401" s="139"/>
    </row>
    <row r="13402" spans="2:19" ht="15.75" customHeight="1" x14ac:dyDescent="0.25">
      <c r="B13402" s="106"/>
      <c r="C13402" s="106"/>
      <c r="D13402" s="139"/>
      <c r="E13402" s="140"/>
      <c r="F13402" s="140"/>
      <c r="G13402" s="140"/>
      <c r="M13402" s="140"/>
      <c r="N13402" s="167"/>
      <c r="O13402" s="167"/>
      <c r="P13402" s="142"/>
      <c r="Q13402" s="142"/>
      <c r="R13402" s="142"/>
      <c r="S13402" s="139"/>
    </row>
    <row r="13403" spans="2:19" ht="15.75" customHeight="1" x14ac:dyDescent="0.25">
      <c r="B13403" s="106"/>
      <c r="C13403" s="106"/>
      <c r="D13403" s="139"/>
      <c r="E13403" s="140"/>
      <c r="F13403" s="140"/>
      <c r="G13403" s="140"/>
      <c r="M13403" s="140"/>
      <c r="N13403" s="167"/>
      <c r="O13403" s="167"/>
      <c r="P13403" s="142"/>
      <c r="Q13403" s="142"/>
      <c r="R13403" s="142"/>
      <c r="S13403" s="139"/>
    </row>
    <row r="13404" spans="2:19" ht="15.75" customHeight="1" x14ac:dyDescent="0.25">
      <c r="B13404" s="106"/>
      <c r="C13404" s="106"/>
      <c r="D13404" s="139"/>
      <c r="E13404" s="140"/>
      <c r="F13404" s="140"/>
      <c r="G13404" s="140"/>
      <c r="M13404" s="140"/>
      <c r="N13404" s="167"/>
      <c r="O13404" s="167"/>
      <c r="P13404" s="142"/>
      <c r="Q13404" s="142"/>
      <c r="R13404" s="142"/>
      <c r="S13404" s="139"/>
    </row>
    <row r="13405" spans="2:19" ht="15.75" customHeight="1" x14ac:dyDescent="0.25">
      <c r="B13405" s="106"/>
      <c r="C13405" s="106"/>
      <c r="D13405" s="139"/>
      <c r="E13405" s="140"/>
      <c r="F13405" s="140"/>
      <c r="G13405" s="140"/>
      <c r="M13405" s="140"/>
      <c r="N13405" s="167"/>
      <c r="O13405" s="167"/>
      <c r="P13405" s="142"/>
      <c r="Q13405" s="142"/>
      <c r="R13405" s="142"/>
      <c r="S13405" s="139"/>
    </row>
    <row r="13406" spans="2:19" ht="15.75" customHeight="1" x14ac:dyDescent="0.25">
      <c r="B13406" s="106"/>
      <c r="C13406" s="106"/>
      <c r="D13406" s="139"/>
      <c r="E13406" s="140"/>
      <c r="F13406" s="140"/>
      <c r="G13406" s="140"/>
      <c r="M13406" s="140"/>
      <c r="N13406" s="167"/>
      <c r="O13406" s="167"/>
      <c r="P13406" s="142"/>
      <c r="Q13406" s="142"/>
      <c r="R13406" s="142"/>
      <c r="S13406" s="139"/>
    </row>
    <row r="13407" spans="2:19" ht="15.75" customHeight="1" x14ac:dyDescent="0.25">
      <c r="B13407" s="106"/>
      <c r="C13407" s="106"/>
      <c r="D13407" s="139"/>
      <c r="E13407" s="140"/>
      <c r="F13407" s="140"/>
      <c r="G13407" s="140"/>
      <c r="M13407" s="140"/>
      <c r="N13407" s="167"/>
      <c r="O13407" s="167"/>
      <c r="P13407" s="142"/>
      <c r="Q13407" s="142"/>
      <c r="R13407" s="142"/>
      <c r="S13407" s="139"/>
    </row>
    <row r="13408" spans="2:19" ht="15.75" customHeight="1" x14ac:dyDescent="0.25">
      <c r="B13408" s="106"/>
      <c r="C13408" s="106"/>
      <c r="D13408" s="139"/>
      <c r="E13408" s="140"/>
      <c r="F13408" s="140"/>
      <c r="G13408" s="140"/>
      <c r="M13408" s="140"/>
      <c r="N13408" s="167"/>
      <c r="O13408" s="167"/>
      <c r="P13408" s="142"/>
      <c r="Q13408" s="142"/>
      <c r="R13408" s="142"/>
      <c r="S13408" s="139"/>
    </row>
    <row r="13409" spans="2:19" ht="15.75" customHeight="1" x14ac:dyDescent="0.25">
      <c r="B13409" s="106"/>
      <c r="C13409" s="106"/>
      <c r="D13409" s="139"/>
      <c r="E13409" s="140"/>
      <c r="F13409" s="140"/>
      <c r="G13409" s="140"/>
      <c r="M13409" s="140"/>
      <c r="N13409" s="167"/>
      <c r="O13409" s="167"/>
      <c r="P13409" s="142"/>
      <c r="Q13409" s="142"/>
      <c r="R13409" s="142"/>
      <c r="S13409" s="139"/>
    </row>
    <row r="13410" spans="2:19" ht="15.75" customHeight="1" x14ac:dyDescent="0.25">
      <c r="B13410" s="106"/>
      <c r="C13410" s="106"/>
      <c r="D13410" s="139"/>
      <c r="E13410" s="140"/>
      <c r="F13410" s="140"/>
      <c r="G13410" s="140"/>
      <c r="M13410" s="140"/>
      <c r="N13410" s="167"/>
      <c r="O13410" s="167"/>
      <c r="P13410" s="142"/>
      <c r="Q13410" s="142"/>
      <c r="R13410" s="142"/>
      <c r="S13410" s="139"/>
    </row>
    <row r="13411" spans="2:19" ht="15.75" customHeight="1" x14ac:dyDescent="0.25">
      <c r="B13411" s="106"/>
      <c r="C13411" s="106"/>
      <c r="D13411" s="139"/>
      <c r="E13411" s="140"/>
      <c r="F13411" s="140"/>
      <c r="G13411" s="140"/>
      <c r="M13411" s="140"/>
      <c r="N13411" s="167"/>
      <c r="O13411" s="167"/>
      <c r="P13411" s="142"/>
      <c r="Q13411" s="142"/>
      <c r="R13411" s="142"/>
      <c r="S13411" s="139"/>
    </row>
    <row r="13412" spans="2:19" ht="15.75" customHeight="1" x14ac:dyDescent="0.25">
      <c r="B13412" s="106"/>
      <c r="C13412" s="106"/>
      <c r="D13412" s="139"/>
      <c r="E13412" s="140"/>
      <c r="F13412" s="140"/>
      <c r="G13412" s="140"/>
      <c r="M13412" s="140"/>
      <c r="N13412" s="167"/>
      <c r="O13412" s="167"/>
      <c r="P13412" s="142"/>
      <c r="Q13412" s="142"/>
      <c r="R13412" s="142"/>
      <c r="S13412" s="139"/>
    </row>
    <row r="13413" spans="2:19" ht="15.75" customHeight="1" x14ac:dyDescent="0.25">
      <c r="B13413" s="106"/>
      <c r="C13413" s="106"/>
      <c r="D13413" s="139"/>
      <c r="E13413" s="140"/>
      <c r="F13413" s="140"/>
      <c r="G13413" s="140"/>
      <c r="M13413" s="140"/>
      <c r="N13413" s="167"/>
      <c r="O13413" s="167"/>
      <c r="P13413" s="142"/>
      <c r="Q13413" s="142"/>
      <c r="R13413" s="142"/>
      <c r="S13413" s="139"/>
    </row>
    <row r="13414" spans="2:19" ht="15.75" customHeight="1" x14ac:dyDescent="0.25">
      <c r="B13414" s="106"/>
      <c r="C13414" s="106"/>
      <c r="D13414" s="139"/>
      <c r="E13414" s="140"/>
      <c r="F13414" s="140"/>
      <c r="G13414" s="140"/>
      <c r="M13414" s="140"/>
      <c r="N13414" s="167"/>
      <c r="O13414" s="167"/>
      <c r="P13414" s="142"/>
      <c r="Q13414" s="142"/>
      <c r="R13414" s="142"/>
      <c r="S13414" s="139"/>
    </row>
    <row r="13415" spans="2:19" ht="15.75" customHeight="1" x14ac:dyDescent="0.25">
      <c r="B13415" s="106"/>
      <c r="C13415" s="106"/>
      <c r="D13415" s="139"/>
      <c r="E13415" s="140"/>
      <c r="F13415" s="140"/>
      <c r="G13415" s="140"/>
      <c r="M13415" s="140"/>
      <c r="N13415" s="167"/>
      <c r="O13415" s="167"/>
      <c r="P13415" s="142"/>
      <c r="Q13415" s="142"/>
      <c r="R13415" s="142"/>
      <c r="S13415" s="139"/>
    </row>
    <row r="13416" spans="2:19" ht="15.75" customHeight="1" x14ac:dyDescent="0.25">
      <c r="B13416" s="106"/>
      <c r="C13416" s="106"/>
      <c r="D13416" s="139"/>
      <c r="E13416" s="140"/>
      <c r="F13416" s="140"/>
      <c r="G13416" s="140"/>
      <c r="M13416" s="140"/>
      <c r="N13416" s="167"/>
      <c r="O13416" s="167"/>
      <c r="P13416" s="142"/>
      <c r="Q13416" s="142"/>
      <c r="R13416" s="142"/>
      <c r="S13416" s="139"/>
    </row>
    <row r="13417" spans="2:19" ht="15.75" customHeight="1" x14ac:dyDescent="0.25">
      <c r="B13417" s="106"/>
      <c r="C13417" s="106"/>
      <c r="D13417" s="139"/>
      <c r="E13417" s="140"/>
      <c r="F13417" s="140"/>
      <c r="G13417" s="140"/>
      <c r="M13417" s="140"/>
      <c r="N13417" s="167"/>
      <c r="O13417" s="167"/>
      <c r="P13417" s="142"/>
      <c r="Q13417" s="142"/>
      <c r="R13417" s="142"/>
      <c r="S13417" s="139"/>
    </row>
    <row r="13418" spans="2:19" ht="15.75" customHeight="1" x14ac:dyDescent="0.25">
      <c r="B13418" s="106"/>
      <c r="C13418" s="106"/>
      <c r="D13418" s="139"/>
      <c r="E13418" s="140"/>
      <c r="F13418" s="140"/>
      <c r="G13418" s="140"/>
      <c r="M13418" s="140"/>
      <c r="N13418" s="167"/>
      <c r="O13418" s="167"/>
      <c r="P13418" s="142"/>
      <c r="Q13418" s="142"/>
      <c r="R13418" s="142"/>
      <c r="S13418" s="139"/>
    </row>
    <row r="13419" spans="2:19" ht="15.75" customHeight="1" x14ac:dyDescent="0.25">
      <c r="B13419" s="106"/>
      <c r="C13419" s="106"/>
      <c r="D13419" s="139"/>
      <c r="E13419" s="140"/>
      <c r="F13419" s="140"/>
      <c r="G13419" s="140"/>
      <c r="M13419" s="140"/>
      <c r="N13419" s="167"/>
      <c r="O13419" s="167"/>
      <c r="P13419" s="142"/>
      <c r="Q13419" s="142"/>
      <c r="R13419" s="142"/>
      <c r="S13419" s="139"/>
    </row>
    <row r="13420" spans="2:19" ht="15.75" customHeight="1" x14ac:dyDescent="0.25">
      <c r="B13420" s="106"/>
      <c r="C13420" s="106"/>
      <c r="D13420" s="139"/>
      <c r="E13420" s="140"/>
      <c r="F13420" s="140"/>
      <c r="G13420" s="140"/>
      <c r="M13420" s="140"/>
      <c r="N13420" s="167"/>
      <c r="O13420" s="167"/>
      <c r="P13420" s="142"/>
      <c r="Q13420" s="142"/>
      <c r="R13420" s="142"/>
      <c r="S13420" s="139"/>
    </row>
    <row r="13421" spans="2:19" ht="15.75" customHeight="1" x14ac:dyDescent="0.25">
      <c r="B13421" s="106"/>
      <c r="C13421" s="106"/>
      <c r="D13421" s="139"/>
      <c r="E13421" s="140"/>
      <c r="F13421" s="140"/>
      <c r="G13421" s="140"/>
      <c r="M13421" s="140"/>
      <c r="N13421" s="167"/>
      <c r="O13421" s="167"/>
      <c r="P13421" s="142"/>
      <c r="Q13421" s="142"/>
      <c r="R13421" s="142"/>
      <c r="S13421" s="139"/>
    </row>
    <row r="13422" spans="2:19" ht="15.75" customHeight="1" x14ac:dyDescent="0.25">
      <c r="B13422" s="106"/>
      <c r="C13422" s="106"/>
      <c r="D13422" s="139"/>
      <c r="E13422" s="140"/>
      <c r="F13422" s="140"/>
      <c r="G13422" s="140"/>
      <c r="M13422" s="140"/>
      <c r="N13422" s="167"/>
      <c r="O13422" s="167"/>
      <c r="P13422" s="142"/>
      <c r="Q13422" s="142"/>
      <c r="R13422" s="142"/>
      <c r="S13422" s="139"/>
    </row>
    <row r="13423" spans="2:19" ht="15.75" customHeight="1" x14ac:dyDescent="0.25">
      <c r="B13423" s="106"/>
      <c r="C13423" s="106"/>
      <c r="D13423" s="139"/>
      <c r="E13423" s="140"/>
      <c r="F13423" s="140"/>
      <c r="G13423" s="140"/>
      <c r="M13423" s="140"/>
      <c r="N13423" s="167"/>
      <c r="O13423" s="167"/>
      <c r="P13423" s="142"/>
      <c r="Q13423" s="142"/>
      <c r="R13423" s="142"/>
      <c r="S13423" s="139"/>
    </row>
    <row r="13424" spans="2:19" ht="15.75" customHeight="1" x14ac:dyDescent="0.25">
      <c r="B13424" s="106"/>
      <c r="C13424" s="106"/>
      <c r="D13424" s="139"/>
      <c r="E13424" s="140"/>
      <c r="F13424" s="140"/>
      <c r="G13424" s="140"/>
      <c r="M13424" s="140"/>
      <c r="N13424" s="167"/>
      <c r="O13424" s="167"/>
      <c r="P13424" s="142"/>
      <c r="Q13424" s="142"/>
      <c r="R13424" s="142"/>
      <c r="S13424" s="139"/>
    </row>
    <row r="13425" spans="2:19" ht="15.75" customHeight="1" x14ac:dyDescent="0.25">
      <c r="B13425" s="106"/>
      <c r="C13425" s="106"/>
      <c r="D13425" s="139"/>
      <c r="E13425" s="140"/>
      <c r="F13425" s="140"/>
      <c r="G13425" s="140"/>
      <c r="M13425" s="140"/>
      <c r="N13425" s="167"/>
      <c r="O13425" s="167"/>
      <c r="P13425" s="142"/>
      <c r="Q13425" s="142"/>
      <c r="R13425" s="142"/>
      <c r="S13425" s="139"/>
    </row>
    <row r="13426" spans="2:19" ht="15.75" customHeight="1" x14ac:dyDescent="0.25">
      <c r="B13426" s="106"/>
      <c r="C13426" s="106"/>
      <c r="D13426" s="139"/>
      <c r="E13426" s="140"/>
      <c r="F13426" s="140"/>
      <c r="G13426" s="140"/>
      <c r="M13426" s="140"/>
      <c r="N13426" s="167"/>
      <c r="O13426" s="167"/>
      <c r="P13426" s="142"/>
      <c r="Q13426" s="142"/>
      <c r="R13426" s="142"/>
      <c r="S13426" s="139"/>
    </row>
    <row r="13427" spans="2:19" ht="15.75" customHeight="1" x14ac:dyDescent="0.25">
      <c r="B13427" s="106"/>
      <c r="C13427" s="106"/>
      <c r="D13427" s="139"/>
      <c r="E13427" s="140"/>
      <c r="F13427" s="140"/>
      <c r="G13427" s="140"/>
      <c r="M13427" s="140"/>
      <c r="N13427" s="167"/>
      <c r="O13427" s="167"/>
      <c r="P13427" s="142"/>
      <c r="Q13427" s="142"/>
      <c r="R13427" s="142"/>
      <c r="S13427" s="139"/>
    </row>
    <row r="13428" spans="2:19" ht="15.75" customHeight="1" x14ac:dyDescent="0.25">
      <c r="B13428" s="106"/>
      <c r="C13428" s="106"/>
      <c r="D13428" s="139"/>
      <c r="E13428" s="140"/>
      <c r="F13428" s="140"/>
      <c r="G13428" s="140"/>
      <c r="M13428" s="140"/>
      <c r="N13428" s="167"/>
      <c r="O13428" s="167"/>
      <c r="P13428" s="142"/>
      <c r="Q13428" s="142"/>
      <c r="R13428" s="142"/>
      <c r="S13428" s="139"/>
    </row>
    <row r="13429" spans="2:19" ht="15.75" customHeight="1" x14ac:dyDescent="0.25">
      <c r="B13429" s="106"/>
      <c r="C13429" s="106"/>
      <c r="D13429" s="139"/>
      <c r="E13429" s="140"/>
      <c r="F13429" s="140"/>
      <c r="G13429" s="140"/>
      <c r="M13429" s="140"/>
      <c r="N13429" s="167"/>
      <c r="O13429" s="167"/>
      <c r="P13429" s="142"/>
      <c r="Q13429" s="142"/>
      <c r="R13429" s="142"/>
      <c r="S13429" s="139"/>
    </row>
    <row r="13430" spans="2:19" ht="15.75" customHeight="1" x14ac:dyDescent="0.25">
      <c r="B13430" s="106"/>
      <c r="C13430" s="106"/>
      <c r="D13430" s="139"/>
      <c r="E13430" s="140"/>
      <c r="F13430" s="140"/>
      <c r="G13430" s="140"/>
      <c r="M13430" s="140"/>
      <c r="N13430" s="167"/>
      <c r="O13430" s="167"/>
      <c r="P13430" s="142"/>
      <c r="Q13430" s="142"/>
      <c r="R13430" s="142"/>
      <c r="S13430" s="139"/>
    </row>
    <row r="13431" spans="2:19" ht="15.75" customHeight="1" x14ac:dyDescent="0.25">
      <c r="B13431" s="106"/>
      <c r="C13431" s="106"/>
      <c r="D13431" s="139"/>
      <c r="E13431" s="140"/>
      <c r="F13431" s="140"/>
      <c r="G13431" s="140"/>
      <c r="M13431" s="140"/>
      <c r="N13431" s="167"/>
      <c r="O13431" s="167"/>
      <c r="P13431" s="142"/>
      <c r="Q13431" s="142"/>
      <c r="R13431" s="142"/>
      <c r="S13431" s="139"/>
    </row>
    <row r="13432" spans="2:19" ht="15.75" customHeight="1" x14ac:dyDescent="0.25">
      <c r="B13432" s="106"/>
      <c r="C13432" s="106"/>
      <c r="D13432" s="139"/>
      <c r="E13432" s="140"/>
      <c r="F13432" s="140"/>
      <c r="G13432" s="140"/>
      <c r="M13432" s="140"/>
      <c r="N13432" s="167"/>
      <c r="O13432" s="167"/>
      <c r="P13432" s="142"/>
      <c r="Q13432" s="142"/>
      <c r="R13432" s="142"/>
      <c r="S13432" s="139"/>
    </row>
    <row r="13433" spans="2:19" ht="15.75" customHeight="1" x14ac:dyDescent="0.25">
      <c r="B13433" s="106"/>
      <c r="C13433" s="106"/>
      <c r="D13433" s="139"/>
      <c r="E13433" s="140"/>
      <c r="F13433" s="140"/>
      <c r="G13433" s="140"/>
      <c r="M13433" s="140"/>
      <c r="N13433" s="167"/>
      <c r="O13433" s="167"/>
      <c r="P13433" s="142"/>
      <c r="Q13433" s="142"/>
      <c r="R13433" s="142"/>
      <c r="S13433" s="139"/>
    </row>
    <row r="13434" spans="2:19" ht="15.75" customHeight="1" x14ac:dyDescent="0.25">
      <c r="B13434" s="106"/>
      <c r="C13434" s="106"/>
      <c r="D13434" s="139"/>
      <c r="E13434" s="140"/>
      <c r="F13434" s="140"/>
      <c r="G13434" s="140"/>
      <c r="M13434" s="140"/>
      <c r="N13434" s="167"/>
      <c r="O13434" s="167"/>
      <c r="P13434" s="142"/>
      <c r="Q13434" s="142"/>
      <c r="R13434" s="142"/>
      <c r="S13434" s="139"/>
    </row>
    <row r="13435" spans="2:19" ht="15.75" customHeight="1" x14ac:dyDescent="0.25">
      <c r="B13435" s="106"/>
      <c r="C13435" s="106"/>
      <c r="D13435" s="139"/>
      <c r="E13435" s="140"/>
      <c r="F13435" s="140"/>
      <c r="G13435" s="140"/>
      <c r="M13435" s="140"/>
      <c r="N13435" s="167"/>
      <c r="O13435" s="167"/>
      <c r="P13435" s="142"/>
      <c r="Q13435" s="142"/>
      <c r="R13435" s="142"/>
      <c r="S13435" s="139"/>
    </row>
    <row r="13436" spans="2:19" ht="15.75" customHeight="1" x14ac:dyDescent="0.25">
      <c r="B13436" s="106"/>
      <c r="C13436" s="106"/>
      <c r="D13436" s="139"/>
      <c r="E13436" s="140"/>
      <c r="F13436" s="140"/>
      <c r="G13436" s="140"/>
      <c r="M13436" s="140"/>
      <c r="N13436" s="167"/>
      <c r="O13436" s="167"/>
      <c r="P13436" s="142"/>
      <c r="Q13436" s="142"/>
      <c r="R13436" s="142"/>
      <c r="S13436" s="139"/>
    </row>
    <row r="13437" spans="2:19" ht="15.75" customHeight="1" x14ac:dyDescent="0.25">
      <c r="B13437" s="106"/>
      <c r="C13437" s="106"/>
      <c r="D13437" s="139"/>
      <c r="E13437" s="140"/>
      <c r="F13437" s="140"/>
      <c r="G13437" s="140"/>
      <c r="M13437" s="140"/>
      <c r="N13437" s="167"/>
      <c r="O13437" s="167"/>
      <c r="P13437" s="142"/>
      <c r="Q13437" s="142"/>
      <c r="R13437" s="142"/>
      <c r="S13437" s="139"/>
    </row>
    <row r="13438" spans="2:19" ht="15.75" customHeight="1" x14ac:dyDescent="0.25">
      <c r="B13438" s="106"/>
      <c r="C13438" s="106"/>
      <c r="D13438" s="139"/>
      <c r="E13438" s="140"/>
      <c r="F13438" s="140"/>
      <c r="G13438" s="140"/>
      <c r="M13438" s="140"/>
      <c r="N13438" s="167"/>
      <c r="O13438" s="167"/>
      <c r="P13438" s="142"/>
      <c r="Q13438" s="142"/>
      <c r="R13438" s="142"/>
      <c r="S13438" s="139"/>
    </row>
    <row r="13439" spans="2:19" ht="15.75" customHeight="1" x14ac:dyDescent="0.25">
      <c r="B13439" s="106"/>
      <c r="C13439" s="106"/>
      <c r="D13439" s="139"/>
      <c r="E13439" s="140"/>
      <c r="F13439" s="140"/>
      <c r="G13439" s="140"/>
      <c r="M13439" s="140"/>
      <c r="N13439" s="167"/>
      <c r="O13439" s="167"/>
      <c r="P13439" s="142"/>
      <c r="Q13439" s="142"/>
      <c r="R13439" s="142"/>
      <c r="S13439" s="139"/>
    </row>
    <row r="13440" spans="2:19" ht="15.75" customHeight="1" x14ac:dyDescent="0.25">
      <c r="B13440" s="106"/>
      <c r="C13440" s="106"/>
      <c r="D13440" s="139"/>
      <c r="E13440" s="140"/>
      <c r="F13440" s="140"/>
      <c r="G13440" s="140"/>
      <c r="M13440" s="140"/>
      <c r="N13440" s="167"/>
      <c r="O13440" s="167"/>
      <c r="P13440" s="142"/>
      <c r="Q13440" s="142"/>
      <c r="R13440" s="142"/>
      <c r="S13440" s="139"/>
    </row>
    <row r="13441" spans="2:19" ht="15.75" customHeight="1" x14ac:dyDescent="0.25">
      <c r="B13441" s="106"/>
      <c r="C13441" s="106"/>
      <c r="D13441" s="139"/>
      <c r="E13441" s="140"/>
      <c r="F13441" s="140"/>
      <c r="G13441" s="140"/>
      <c r="M13441" s="140"/>
      <c r="N13441" s="167"/>
      <c r="O13441" s="167"/>
      <c r="P13441" s="142"/>
      <c r="Q13441" s="142"/>
      <c r="R13441" s="142"/>
      <c r="S13441" s="139"/>
    </row>
    <row r="13442" spans="2:19" ht="15.75" customHeight="1" x14ac:dyDescent="0.25">
      <c r="B13442" s="106"/>
      <c r="C13442" s="106"/>
      <c r="D13442" s="139"/>
      <c r="E13442" s="140"/>
      <c r="F13442" s="140"/>
      <c r="G13442" s="140"/>
      <c r="M13442" s="140"/>
      <c r="N13442" s="167"/>
      <c r="O13442" s="167"/>
      <c r="P13442" s="142"/>
      <c r="Q13442" s="142"/>
      <c r="R13442" s="142"/>
      <c r="S13442" s="139"/>
    </row>
    <row r="13443" spans="2:19" ht="15.75" customHeight="1" x14ac:dyDescent="0.25">
      <c r="B13443" s="106"/>
      <c r="C13443" s="106"/>
      <c r="D13443" s="139"/>
      <c r="E13443" s="140"/>
      <c r="F13443" s="140"/>
      <c r="G13443" s="140"/>
      <c r="M13443" s="140"/>
      <c r="N13443" s="167"/>
      <c r="O13443" s="167"/>
      <c r="P13443" s="142"/>
      <c r="Q13443" s="142"/>
      <c r="R13443" s="142"/>
      <c r="S13443" s="139"/>
    </row>
    <row r="13444" spans="2:19" ht="15.75" customHeight="1" x14ac:dyDescent="0.25">
      <c r="B13444" s="106"/>
      <c r="C13444" s="106"/>
      <c r="D13444" s="139"/>
      <c r="E13444" s="140"/>
      <c r="F13444" s="140"/>
      <c r="G13444" s="140"/>
      <c r="M13444" s="140"/>
      <c r="N13444" s="167"/>
      <c r="O13444" s="167"/>
      <c r="P13444" s="142"/>
      <c r="Q13444" s="142"/>
      <c r="R13444" s="142"/>
      <c r="S13444" s="139"/>
    </row>
    <row r="13445" spans="2:19" ht="15.75" customHeight="1" x14ac:dyDescent="0.25">
      <c r="B13445" s="106"/>
      <c r="C13445" s="106"/>
      <c r="D13445" s="139"/>
      <c r="E13445" s="140"/>
      <c r="F13445" s="140"/>
      <c r="G13445" s="140"/>
      <c r="M13445" s="140"/>
      <c r="N13445" s="167"/>
      <c r="O13445" s="167"/>
      <c r="P13445" s="142"/>
      <c r="Q13445" s="142"/>
      <c r="R13445" s="142"/>
      <c r="S13445" s="139"/>
    </row>
    <row r="13446" spans="2:19" ht="15.75" customHeight="1" x14ac:dyDescent="0.25">
      <c r="B13446" s="106"/>
      <c r="C13446" s="106"/>
      <c r="D13446" s="139"/>
      <c r="E13446" s="140"/>
      <c r="F13446" s="140"/>
      <c r="G13446" s="140"/>
      <c r="M13446" s="140"/>
      <c r="N13446" s="167"/>
      <c r="O13446" s="167"/>
      <c r="P13446" s="142"/>
      <c r="Q13446" s="142"/>
      <c r="R13446" s="142"/>
      <c r="S13446" s="139"/>
    </row>
    <row r="13447" spans="2:19" ht="15.75" customHeight="1" x14ac:dyDescent="0.25">
      <c r="B13447" s="106"/>
      <c r="C13447" s="106"/>
      <c r="D13447" s="139"/>
      <c r="E13447" s="140"/>
      <c r="F13447" s="140"/>
      <c r="G13447" s="140"/>
      <c r="M13447" s="140"/>
      <c r="N13447" s="167"/>
      <c r="O13447" s="167"/>
      <c r="P13447" s="142"/>
      <c r="Q13447" s="142"/>
      <c r="R13447" s="142"/>
      <c r="S13447" s="139"/>
    </row>
    <row r="13448" spans="2:19" ht="15.75" customHeight="1" x14ac:dyDescent="0.25">
      <c r="B13448" s="106"/>
      <c r="C13448" s="106"/>
      <c r="D13448" s="139"/>
      <c r="E13448" s="140"/>
      <c r="F13448" s="140"/>
      <c r="G13448" s="140"/>
      <c r="M13448" s="140"/>
      <c r="N13448" s="167"/>
      <c r="O13448" s="167"/>
      <c r="P13448" s="142"/>
      <c r="Q13448" s="142"/>
      <c r="R13448" s="142"/>
      <c r="S13448" s="139"/>
    </row>
    <row r="13449" spans="2:19" ht="15.75" customHeight="1" x14ac:dyDescent="0.25">
      <c r="B13449" s="106"/>
      <c r="C13449" s="106"/>
      <c r="D13449" s="139"/>
      <c r="E13449" s="140"/>
      <c r="F13449" s="140"/>
      <c r="G13449" s="140"/>
      <c r="M13449" s="140"/>
      <c r="N13449" s="167"/>
      <c r="O13449" s="167"/>
      <c r="P13449" s="142"/>
      <c r="Q13449" s="142"/>
      <c r="R13449" s="142"/>
      <c r="S13449" s="139"/>
    </row>
    <row r="13450" spans="2:19" ht="15.75" customHeight="1" x14ac:dyDescent="0.25">
      <c r="B13450" s="106"/>
      <c r="C13450" s="106"/>
      <c r="D13450" s="139"/>
      <c r="E13450" s="140"/>
      <c r="F13450" s="140"/>
      <c r="G13450" s="140"/>
      <c r="M13450" s="140"/>
      <c r="N13450" s="167"/>
      <c r="O13450" s="167"/>
      <c r="P13450" s="142"/>
      <c r="Q13450" s="142"/>
      <c r="R13450" s="142"/>
      <c r="S13450" s="139"/>
    </row>
    <row r="13451" spans="2:19" ht="15.75" customHeight="1" x14ac:dyDescent="0.25">
      <c r="B13451" s="106"/>
      <c r="C13451" s="106"/>
      <c r="D13451" s="139"/>
      <c r="E13451" s="140"/>
      <c r="F13451" s="140"/>
      <c r="G13451" s="140"/>
      <c r="M13451" s="140"/>
      <c r="N13451" s="167"/>
      <c r="O13451" s="167"/>
      <c r="P13451" s="142"/>
      <c r="Q13451" s="142"/>
      <c r="R13451" s="142"/>
      <c r="S13451" s="139"/>
    </row>
    <row r="13452" spans="2:19" ht="15.75" customHeight="1" x14ac:dyDescent="0.25">
      <c r="B13452" s="106"/>
      <c r="C13452" s="106"/>
      <c r="D13452" s="139"/>
      <c r="E13452" s="140"/>
      <c r="F13452" s="140"/>
      <c r="G13452" s="140"/>
      <c r="M13452" s="140"/>
      <c r="N13452" s="167"/>
      <c r="O13452" s="167"/>
      <c r="P13452" s="142"/>
      <c r="Q13452" s="142"/>
      <c r="R13452" s="142"/>
      <c r="S13452" s="139"/>
    </row>
    <row r="13453" spans="2:19" ht="15.75" customHeight="1" x14ac:dyDescent="0.25">
      <c r="B13453" s="106"/>
      <c r="C13453" s="106"/>
      <c r="D13453" s="139"/>
      <c r="E13453" s="140"/>
      <c r="F13453" s="140"/>
      <c r="G13453" s="140"/>
      <c r="M13453" s="140"/>
      <c r="N13453" s="167"/>
      <c r="O13453" s="167"/>
      <c r="P13453" s="142"/>
      <c r="Q13453" s="142"/>
      <c r="R13453" s="142"/>
      <c r="S13453" s="139"/>
    </row>
    <row r="13454" spans="2:19" ht="15.75" customHeight="1" x14ac:dyDescent="0.25">
      <c r="B13454" s="106"/>
      <c r="C13454" s="106"/>
      <c r="D13454" s="139"/>
      <c r="E13454" s="140"/>
      <c r="F13454" s="140"/>
      <c r="G13454" s="140"/>
      <c r="M13454" s="140"/>
      <c r="N13454" s="167"/>
      <c r="O13454" s="167"/>
      <c r="P13454" s="142"/>
      <c r="Q13454" s="142"/>
      <c r="R13454" s="142"/>
      <c r="S13454" s="139"/>
    </row>
    <row r="13455" spans="2:19" ht="15.75" customHeight="1" x14ac:dyDescent="0.25">
      <c r="B13455" s="106"/>
      <c r="C13455" s="106"/>
      <c r="D13455" s="139"/>
      <c r="E13455" s="140"/>
      <c r="F13455" s="140"/>
      <c r="G13455" s="140"/>
      <c r="M13455" s="140"/>
      <c r="N13455" s="167"/>
      <c r="O13455" s="167"/>
      <c r="P13455" s="142"/>
      <c r="Q13455" s="142"/>
      <c r="R13455" s="142"/>
      <c r="S13455" s="139"/>
    </row>
    <row r="13456" spans="2:19" ht="15.75" customHeight="1" x14ac:dyDescent="0.25">
      <c r="B13456" s="106"/>
      <c r="C13456" s="106"/>
      <c r="D13456" s="139"/>
      <c r="E13456" s="140"/>
      <c r="F13456" s="140"/>
      <c r="G13456" s="140"/>
      <c r="M13456" s="140"/>
      <c r="N13456" s="167"/>
      <c r="O13456" s="167"/>
      <c r="P13456" s="142"/>
      <c r="Q13456" s="142"/>
      <c r="R13456" s="142"/>
      <c r="S13456" s="139"/>
    </row>
    <row r="13457" spans="2:19" ht="15.75" customHeight="1" x14ac:dyDescent="0.25">
      <c r="B13457" s="106"/>
      <c r="C13457" s="106"/>
      <c r="D13457" s="139"/>
      <c r="E13457" s="140"/>
      <c r="F13457" s="140"/>
      <c r="G13457" s="140"/>
      <c r="M13457" s="140"/>
      <c r="N13457" s="167"/>
      <c r="O13457" s="167"/>
      <c r="P13457" s="142"/>
      <c r="Q13457" s="142"/>
      <c r="R13457" s="142"/>
      <c r="S13457" s="139"/>
    </row>
    <row r="13458" spans="2:19" ht="15.75" customHeight="1" x14ac:dyDescent="0.25">
      <c r="B13458" s="106"/>
      <c r="C13458" s="106"/>
      <c r="D13458" s="139"/>
      <c r="E13458" s="140"/>
      <c r="F13458" s="140"/>
      <c r="G13458" s="140"/>
      <c r="M13458" s="140"/>
      <c r="N13458" s="167"/>
      <c r="O13458" s="167"/>
      <c r="P13458" s="142"/>
      <c r="Q13458" s="142"/>
      <c r="R13458" s="142"/>
      <c r="S13458" s="139"/>
    </row>
    <row r="13459" spans="2:19" ht="15.75" customHeight="1" x14ac:dyDescent="0.25">
      <c r="B13459" s="106"/>
      <c r="C13459" s="106"/>
      <c r="D13459" s="139"/>
      <c r="E13459" s="140"/>
      <c r="F13459" s="140"/>
      <c r="G13459" s="140"/>
      <c r="M13459" s="140"/>
      <c r="N13459" s="167"/>
      <c r="O13459" s="167"/>
      <c r="P13459" s="142"/>
      <c r="Q13459" s="142"/>
      <c r="R13459" s="142"/>
      <c r="S13459" s="139"/>
    </row>
    <row r="13460" spans="2:19" ht="15.75" customHeight="1" x14ac:dyDescent="0.25">
      <c r="B13460" s="106"/>
      <c r="C13460" s="106"/>
      <c r="D13460" s="139"/>
      <c r="E13460" s="140"/>
      <c r="F13460" s="140"/>
      <c r="G13460" s="140"/>
      <c r="M13460" s="140"/>
      <c r="N13460" s="167"/>
      <c r="O13460" s="167"/>
      <c r="P13460" s="142"/>
      <c r="Q13460" s="142"/>
      <c r="R13460" s="142"/>
      <c r="S13460" s="139"/>
    </row>
    <row r="13461" spans="2:19" ht="15.75" customHeight="1" x14ac:dyDescent="0.25">
      <c r="B13461" s="106"/>
      <c r="C13461" s="106"/>
      <c r="D13461" s="139"/>
      <c r="E13461" s="140"/>
      <c r="F13461" s="140"/>
      <c r="G13461" s="140"/>
      <c r="M13461" s="140"/>
      <c r="N13461" s="167"/>
      <c r="O13461" s="167"/>
      <c r="P13461" s="142"/>
      <c r="Q13461" s="142"/>
      <c r="R13461" s="142"/>
      <c r="S13461" s="139"/>
    </row>
    <row r="13462" spans="2:19" ht="15.75" customHeight="1" x14ac:dyDescent="0.25">
      <c r="B13462" s="106"/>
      <c r="C13462" s="106"/>
      <c r="D13462" s="139"/>
      <c r="E13462" s="140"/>
      <c r="F13462" s="140"/>
      <c r="G13462" s="140"/>
      <c r="M13462" s="140"/>
      <c r="N13462" s="167"/>
      <c r="O13462" s="167"/>
      <c r="P13462" s="142"/>
      <c r="Q13462" s="142"/>
      <c r="R13462" s="142"/>
      <c r="S13462" s="139"/>
    </row>
    <row r="13463" spans="2:19" ht="15.75" customHeight="1" x14ac:dyDescent="0.25">
      <c r="B13463" s="106"/>
      <c r="C13463" s="106"/>
      <c r="D13463" s="139"/>
      <c r="E13463" s="140"/>
      <c r="F13463" s="140"/>
      <c r="G13463" s="140"/>
      <c r="M13463" s="140"/>
      <c r="N13463" s="167"/>
      <c r="O13463" s="167"/>
      <c r="P13463" s="142"/>
      <c r="Q13463" s="142"/>
      <c r="R13463" s="142"/>
      <c r="S13463" s="139"/>
    </row>
    <row r="13464" spans="2:19" ht="15.75" customHeight="1" x14ac:dyDescent="0.25">
      <c r="B13464" s="106"/>
      <c r="C13464" s="106"/>
      <c r="D13464" s="139"/>
      <c r="E13464" s="140"/>
      <c r="F13464" s="140"/>
      <c r="G13464" s="140"/>
      <c r="M13464" s="140"/>
      <c r="N13464" s="167"/>
      <c r="O13464" s="167"/>
      <c r="P13464" s="142"/>
      <c r="Q13464" s="142"/>
      <c r="R13464" s="142"/>
      <c r="S13464" s="139"/>
    </row>
    <row r="13465" spans="2:19" ht="15.75" customHeight="1" x14ac:dyDescent="0.25">
      <c r="B13465" s="106"/>
      <c r="C13465" s="106"/>
      <c r="D13465" s="139"/>
      <c r="E13465" s="140"/>
      <c r="F13465" s="140"/>
      <c r="G13465" s="140"/>
      <c r="M13465" s="140"/>
      <c r="N13465" s="167"/>
      <c r="O13465" s="167"/>
      <c r="P13465" s="142"/>
      <c r="Q13465" s="142"/>
      <c r="R13465" s="142"/>
      <c r="S13465" s="139"/>
    </row>
    <row r="13466" spans="2:19" ht="15.75" customHeight="1" x14ac:dyDescent="0.25">
      <c r="B13466" s="106"/>
      <c r="C13466" s="106"/>
      <c r="D13466" s="139"/>
      <c r="E13466" s="140"/>
      <c r="F13466" s="140"/>
      <c r="G13466" s="140"/>
      <c r="M13466" s="140"/>
      <c r="N13466" s="167"/>
      <c r="O13466" s="167"/>
      <c r="P13466" s="142"/>
      <c r="Q13466" s="142"/>
      <c r="R13466" s="142"/>
      <c r="S13466" s="139"/>
    </row>
    <row r="13467" spans="2:19" ht="15.75" customHeight="1" x14ac:dyDescent="0.25">
      <c r="B13467" s="106"/>
      <c r="C13467" s="106"/>
      <c r="D13467" s="139"/>
      <c r="E13467" s="140"/>
      <c r="F13467" s="140"/>
      <c r="G13467" s="140"/>
      <c r="M13467" s="140"/>
      <c r="N13467" s="167"/>
      <c r="O13467" s="167"/>
      <c r="P13467" s="142"/>
      <c r="Q13467" s="142"/>
      <c r="R13467" s="142"/>
      <c r="S13467" s="139"/>
    </row>
    <row r="13468" spans="2:19" ht="15.75" customHeight="1" x14ac:dyDescent="0.25">
      <c r="B13468" s="106"/>
      <c r="C13468" s="106"/>
      <c r="D13468" s="139"/>
      <c r="E13468" s="140"/>
      <c r="F13468" s="140"/>
      <c r="G13468" s="140"/>
      <c r="M13468" s="140"/>
      <c r="N13468" s="167"/>
      <c r="O13468" s="167"/>
      <c r="P13468" s="142"/>
      <c r="Q13468" s="142"/>
      <c r="R13468" s="142"/>
      <c r="S13468" s="139"/>
    </row>
    <row r="13469" spans="2:19" ht="15.75" customHeight="1" x14ac:dyDescent="0.25">
      <c r="B13469" s="106"/>
      <c r="C13469" s="106"/>
      <c r="D13469" s="139"/>
      <c r="E13469" s="140"/>
      <c r="F13469" s="140"/>
      <c r="G13469" s="140"/>
      <c r="M13469" s="140"/>
      <c r="N13469" s="167"/>
      <c r="O13469" s="167"/>
      <c r="P13469" s="142"/>
      <c r="Q13469" s="142"/>
      <c r="R13469" s="142"/>
      <c r="S13469" s="139"/>
    </row>
    <row r="13470" spans="2:19" ht="15.75" customHeight="1" x14ac:dyDescent="0.25">
      <c r="B13470" s="106"/>
      <c r="C13470" s="106"/>
      <c r="D13470" s="139"/>
      <c r="E13470" s="140"/>
      <c r="F13470" s="140"/>
      <c r="G13470" s="140"/>
      <c r="M13470" s="140"/>
      <c r="N13470" s="167"/>
      <c r="O13470" s="167"/>
      <c r="P13470" s="142"/>
      <c r="Q13470" s="142"/>
      <c r="R13470" s="142"/>
      <c r="S13470" s="139"/>
    </row>
    <row r="13471" spans="2:19" ht="15.75" customHeight="1" x14ac:dyDescent="0.25">
      <c r="B13471" s="106"/>
      <c r="C13471" s="106"/>
      <c r="D13471" s="139"/>
      <c r="E13471" s="140"/>
      <c r="F13471" s="140"/>
      <c r="G13471" s="140"/>
      <c r="M13471" s="140"/>
      <c r="N13471" s="167"/>
      <c r="O13471" s="167"/>
      <c r="P13471" s="142"/>
      <c r="Q13471" s="142"/>
      <c r="R13471" s="142"/>
      <c r="S13471" s="139"/>
    </row>
    <row r="13472" spans="2:19" ht="15.75" customHeight="1" x14ac:dyDescent="0.25">
      <c r="B13472" s="106"/>
      <c r="C13472" s="106"/>
      <c r="D13472" s="139"/>
      <c r="E13472" s="140"/>
      <c r="F13472" s="140"/>
      <c r="G13472" s="140"/>
      <c r="M13472" s="140"/>
      <c r="N13472" s="167"/>
      <c r="O13472" s="167"/>
      <c r="P13472" s="142"/>
      <c r="Q13472" s="142"/>
      <c r="R13472" s="142"/>
      <c r="S13472" s="139"/>
    </row>
    <row r="13473" spans="2:19" ht="15.75" customHeight="1" x14ac:dyDescent="0.25">
      <c r="B13473" s="106"/>
      <c r="C13473" s="106"/>
      <c r="D13473" s="139"/>
      <c r="E13473" s="140"/>
      <c r="F13473" s="140"/>
      <c r="G13473" s="140"/>
      <c r="M13473" s="140"/>
      <c r="N13473" s="167"/>
      <c r="O13473" s="167"/>
      <c r="P13473" s="142"/>
      <c r="Q13473" s="142"/>
      <c r="R13473" s="142"/>
      <c r="S13473" s="139"/>
    </row>
    <row r="13474" spans="2:19" ht="15.75" customHeight="1" x14ac:dyDescent="0.25">
      <c r="B13474" s="106"/>
      <c r="C13474" s="106"/>
      <c r="D13474" s="139"/>
      <c r="E13474" s="140"/>
      <c r="F13474" s="140"/>
      <c r="G13474" s="140"/>
      <c r="M13474" s="140"/>
      <c r="N13474" s="167"/>
      <c r="O13474" s="167"/>
      <c r="P13474" s="142"/>
      <c r="Q13474" s="142"/>
      <c r="R13474" s="142"/>
      <c r="S13474" s="139"/>
    </row>
    <row r="13475" spans="2:19" ht="15.75" customHeight="1" x14ac:dyDescent="0.25">
      <c r="B13475" s="106"/>
      <c r="C13475" s="106"/>
      <c r="D13475" s="139"/>
      <c r="E13475" s="140"/>
      <c r="F13475" s="140"/>
      <c r="G13475" s="140"/>
      <c r="M13475" s="140"/>
      <c r="N13475" s="167"/>
      <c r="O13475" s="167"/>
      <c r="P13475" s="142"/>
      <c r="Q13475" s="142"/>
      <c r="R13475" s="142"/>
      <c r="S13475" s="139"/>
    </row>
    <row r="13476" spans="2:19" ht="15.75" customHeight="1" x14ac:dyDescent="0.25">
      <c r="B13476" s="106"/>
      <c r="C13476" s="106"/>
      <c r="D13476" s="139"/>
      <c r="E13476" s="140"/>
      <c r="F13476" s="140"/>
      <c r="G13476" s="140"/>
      <c r="M13476" s="140"/>
      <c r="N13476" s="167"/>
      <c r="O13476" s="167"/>
      <c r="P13476" s="142"/>
      <c r="Q13476" s="142"/>
      <c r="R13476" s="142"/>
      <c r="S13476" s="139"/>
    </row>
    <row r="13477" spans="2:19" ht="15.75" customHeight="1" x14ac:dyDescent="0.25">
      <c r="B13477" s="106"/>
      <c r="C13477" s="106"/>
      <c r="D13477" s="139"/>
      <c r="E13477" s="140"/>
      <c r="F13477" s="140"/>
      <c r="G13477" s="140"/>
      <c r="M13477" s="140"/>
      <c r="N13477" s="167"/>
      <c r="O13477" s="167"/>
      <c r="P13477" s="142"/>
      <c r="Q13477" s="142"/>
      <c r="R13477" s="142"/>
      <c r="S13477" s="139"/>
    </row>
    <row r="13478" spans="2:19" ht="15.75" customHeight="1" x14ac:dyDescent="0.25">
      <c r="B13478" s="106"/>
      <c r="C13478" s="106"/>
      <c r="D13478" s="139"/>
      <c r="E13478" s="140"/>
      <c r="F13478" s="140"/>
      <c r="G13478" s="140"/>
      <c r="M13478" s="140"/>
      <c r="N13478" s="167"/>
      <c r="O13478" s="167"/>
      <c r="P13478" s="142"/>
      <c r="Q13478" s="142"/>
      <c r="R13478" s="142"/>
      <c r="S13478" s="139"/>
    </row>
    <row r="13479" spans="2:19" ht="15.75" customHeight="1" x14ac:dyDescent="0.25">
      <c r="B13479" s="106"/>
      <c r="C13479" s="106"/>
      <c r="D13479" s="139"/>
      <c r="E13479" s="140"/>
      <c r="F13479" s="140"/>
      <c r="G13479" s="140"/>
      <c r="M13479" s="140"/>
      <c r="N13479" s="167"/>
      <c r="O13479" s="167"/>
      <c r="P13479" s="142"/>
      <c r="Q13479" s="142"/>
      <c r="R13479" s="142"/>
      <c r="S13479" s="139"/>
    </row>
    <row r="13480" spans="2:19" ht="15.75" customHeight="1" x14ac:dyDescent="0.25">
      <c r="B13480" s="106"/>
      <c r="C13480" s="106"/>
      <c r="D13480" s="139"/>
      <c r="E13480" s="140"/>
      <c r="F13480" s="140"/>
      <c r="G13480" s="140"/>
      <c r="M13480" s="140"/>
      <c r="N13480" s="167"/>
      <c r="O13480" s="167"/>
      <c r="P13480" s="142"/>
      <c r="Q13480" s="142"/>
      <c r="R13480" s="142"/>
      <c r="S13480" s="139"/>
    </row>
    <row r="13481" spans="2:19" ht="15.75" customHeight="1" x14ac:dyDescent="0.25">
      <c r="B13481" s="106"/>
      <c r="C13481" s="106"/>
      <c r="D13481" s="139"/>
      <c r="E13481" s="140"/>
      <c r="F13481" s="140"/>
      <c r="G13481" s="140"/>
      <c r="M13481" s="140"/>
      <c r="N13481" s="167"/>
      <c r="O13481" s="167"/>
      <c r="P13481" s="142"/>
      <c r="Q13481" s="142"/>
      <c r="R13481" s="142"/>
      <c r="S13481" s="139"/>
    </row>
    <row r="13482" spans="2:19" ht="15.75" customHeight="1" x14ac:dyDescent="0.25">
      <c r="B13482" s="106"/>
      <c r="C13482" s="106"/>
      <c r="D13482" s="139"/>
      <c r="E13482" s="140"/>
      <c r="F13482" s="140"/>
      <c r="G13482" s="140"/>
      <c r="M13482" s="140"/>
      <c r="N13482" s="167"/>
      <c r="O13482" s="167"/>
      <c r="P13482" s="142"/>
      <c r="Q13482" s="142"/>
      <c r="R13482" s="142"/>
      <c r="S13482" s="139"/>
    </row>
    <row r="13483" spans="2:19" ht="15.75" customHeight="1" x14ac:dyDescent="0.25">
      <c r="B13483" s="106"/>
      <c r="C13483" s="106"/>
      <c r="D13483" s="139"/>
      <c r="E13483" s="140"/>
      <c r="F13483" s="140"/>
      <c r="G13483" s="140"/>
      <c r="M13483" s="140"/>
      <c r="N13483" s="167"/>
      <c r="O13483" s="167"/>
      <c r="P13483" s="142"/>
      <c r="Q13483" s="142"/>
      <c r="R13483" s="142"/>
      <c r="S13483" s="139"/>
    </row>
    <row r="13484" spans="2:19" ht="15.75" customHeight="1" x14ac:dyDescent="0.25">
      <c r="B13484" s="106"/>
      <c r="C13484" s="106"/>
      <c r="D13484" s="139"/>
      <c r="E13484" s="140"/>
      <c r="F13484" s="140"/>
      <c r="G13484" s="140"/>
      <c r="M13484" s="140"/>
      <c r="N13484" s="167"/>
      <c r="O13484" s="167"/>
      <c r="P13484" s="142"/>
      <c r="Q13484" s="142"/>
      <c r="R13484" s="142"/>
      <c r="S13484" s="139"/>
    </row>
    <row r="13485" spans="2:19" ht="15.75" customHeight="1" x14ac:dyDescent="0.25">
      <c r="B13485" s="106"/>
      <c r="C13485" s="106"/>
      <c r="D13485" s="139"/>
      <c r="E13485" s="140"/>
      <c r="F13485" s="140"/>
      <c r="G13485" s="140"/>
      <c r="M13485" s="140"/>
      <c r="N13485" s="167"/>
      <c r="O13485" s="167"/>
      <c r="P13485" s="142"/>
      <c r="Q13485" s="142"/>
      <c r="R13485" s="142"/>
      <c r="S13485" s="139"/>
    </row>
    <row r="13486" spans="2:19" ht="15.75" customHeight="1" x14ac:dyDescent="0.25">
      <c r="B13486" s="106"/>
      <c r="C13486" s="106"/>
      <c r="D13486" s="139"/>
      <c r="E13486" s="140"/>
      <c r="F13486" s="140"/>
      <c r="G13486" s="140"/>
      <c r="M13486" s="140"/>
      <c r="N13486" s="167"/>
      <c r="O13486" s="167"/>
      <c r="P13486" s="142"/>
      <c r="Q13486" s="142"/>
      <c r="R13486" s="142"/>
      <c r="S13486" s="139"/>
    </row>
    <row r="13487" spans="2:19" ht="15.75" customHeight="1" x14ac:dyDescent="0.25">
      <c r="B13487" s="106"/>
      <c r="C13487" s="106"/>
      <c r="D13487" s="139"/>
      <c r="E13487" s="140"/>
      <c r="F13487" s="140"/>
      <c r="G13487" s="140"/>
      <c r="M13487" s="140"/>
      <c r="N13487" s="167"/>
      <c r="O13487" s="167"/>
      <c r="P13487" s="142"/>
      <c r="Q13487" s="142"/>
      <c r="R13487" s="142"/>
      <c r="S13487" s="139"/>
    </row>
    <row r="13488" spans="2:19" ht="15.75" customHeight="1" x14ac:dyDescent="0.25">
      <c r="B13488" s="106"/>
      <c r="C13488" s="106"/>
      <c r="D13488" s="139"/>
      <c r="E13488" s="140"/>
      <c r="F13488" s="140"/>
      <c r="G13488" s="140"/>
      <c r="M13488" s="140"/>
      <c r="N13488" s="167"/>
      <c r="O13488" s="167"/>
      <c r="P13488" s="142"/>
      <c r="Q13488" s="142"/>
      <c r="R13488" s="142"/>
      <c r="S13488" s="139"/>
    </row>
    <row r="13489" spans="2:19" ht="15.75" customHeight="1" x14ac:dyDescent="0.25">
      <c r="B13489" s="106"/>
      <c r="C13489" s="106"/>
      <c r="D13489" s="139"/>
      <c r="E13489" s="140"/>
      <c r="F13489" s="140"/>
      <c r="G13489" s="140"/>
      <c r="M13489" s="140"/>
      <c r="N13489" s="167"/>
      <c r="O13489" s="167"/>
      <c r="P13489" s="142"/>
      <c r="Q13489" s="142"/>
      <c r="R13489" s="142"/>
      <c r="S13489" s="139"/>
    </row>
    <row r="13490" spans="2:19" ht="15.75" customHeight="1" x14ac:dyDescent="0.25">
      <c r="B13490" s="106"/>
      <c r="C13490" s="106"/>
      <c r="D13490" s="139"/>
      <c r="E13490" s="140"/>
      <c r="F13490" s="140"/>
      <c r="G13490" s="140"/>
      <c r="M13490" s="140"/>
      <c r="N13490" s="167"/>
      <c r="O13490" s="167"/>
      <c r="P13490" s="142"/>
      <c r="Q13490" s="142"/>
      <c r="R13490" s="142"/>
      <c r="S13490" s="139"/>
    </row>
    <row r="13491" spans="2:19" ht="15.75" customHeight="1" x14ac:dyDescent="0.25">
      <c r="B13491" s="106"/>
      <c r="C13491" s="106"/>
      <c r="D13491" s="139"/>
      <c r="E13491" s="140"/>
      <c r="F13491" s="140"/>
      <c r="G13491" s="140"/>
      <c r="M13491" s="140"/>
      <c r="N13491" s="167"/>
      <c r="O13491" s="167"/>
      <c r="P13491" s="142"/>
      <c r="Q13491" s="142"/>
      <c r="R13491" s="142"/>
      <c r="S13491" s="139"/>
    </row>
    <row r="13492" spans="2:19" ht="15.75" customHeight="1" x14ac:dyDescent="0.25">
      <c r="B13492" s="106"/>
      <c r="C13492" s="106"/>
      <c r="D13492" s="139"/>
      <c r="E13492" s="140"/>
      <c r="F13492" s="140"/>
      <c r="G13492" s="140"/>
      <c r="M13492" s="140"/>
      <c r="N13492" s="167"/>
      <c r="O13492" s="167"/>
      <c r="P13492" s="142"/>
      <c r="Q13492" s="142"/>
      <c r="R13492" s="142"/>
      <c r="S13492" s="139"/>
    </row>
    <row r="13493" spans="2:19" ht="15.75" customHeight="1" x14ac:dyDescent="0.25">
      <c r="B13493" s="106"/>
      <c r="C13493" s="106"/>
      <c r="D13493" s="139"/>
      <c r="E13493" s="140"/>
      <c r="F13493" s="140"/>
      <c r="G13493" s="140"/>
      <c r="M13493" s="140"/>
      <c r="N13493" s="167"/>
      <c r="O13493" s="167"/>
      <c r="P13493" s="142"/>
      <c r="Q13493" s="142"/>
      <c r="R13493" s="142"/>
      <c r="S13493" s="139"/>
    </row>
    <row r="13494" spans="2:19" ht="15.75" customHeight="1" x14ac:dyDescent="0.25">
      <c r="B13494" s="106"/>
      <c r="C13494" s="106"/>
      <c r="D13494" s="139"/>
      <c r="E13494" s="140"/>
      <c r="F13494" s="140"/>
      <c r="G13494" s="140"/>
      <c r="M13494" s="140"/>
      <c r="N13494" s="167"/>
      <c r="O13494" s="167"/>
      <c r="P13494" s="142"/>
      <c r="Q13494" s="142"/>
      <c r="R13494" s="142"/>
      <c r="S13494" s="139"/>
    </row>
    <row r="13495" spans="2:19" ht="15.75" customHeight="1" x14ac:dyDescent="0.25">
      <c r="B13495" s="106"/>
      <c r="C13495" s="106"/>
      <c r="D13495" s="139"/>
      <c r="E13495" s="140"/>
      <c r="F13495" s="140"/>
      <c r="G13495" s="140"/>
      <c r="M13495" s="140"/>
      <c r="N13495" s="167"/>
      <c r="O13495" s="167"/>
      <c r="P13495" s="142"/>
      <c r="Q13495" s="142"/>
      <c r="R13495" s="142"/>
      <c r="S13495" s="139"/>
    </row>
    <row r="13496" spans="2:19" ht="15.75" customHeight="1" x14ac:dyDescent="0.25">
      <c r="B13496" s="106"/>
      <c r="C13496" s="106"/>
      <c r="D13496" s="139"/>
      <c r="E13496" s="140"/>
      <c r="F13496" s="140"/>
      <c r="G13496" s="140"/>
      <c r="M13496" s="140"/>
      <c r="N13496" s="167"/>
      <c r="O13496" s="167"/>
      <c r="P13496" s="142"/>
      <c r="Q13496" s="142"/>
      <c r="R13496" s="142"/>
      <c r="S13496" s="139"/>
    </row>
    <row r="13497" spans="2:19" ht="15.75" customHeight="1" x14ac:dyDescent="0.25">
      <c r="B13497" s="106"/>
      <c r="C13497" s="106"/>
      <c r="D13497" s="139"/>
      <c r="E13497" s="140"/>
      <c r="F13497" s="140"/>
      <c r="G13497" s="140"/>
      <c r="M13497" s="140"/>
      <c r="N13497" s="167"/>
      <c r="O13497" s="167"/>
      <c r="P13497" s="142"/>
      <c r="Q13497" s="142"/>
      <c r="R13497" s="142"/>
      <c r="S13497" s="139"/>
    </row>
    <row r="13498" spans="2:19" ht="15.75" customHeight="1" x14ac:dyDescent="0.25">
      <c r="B13498" s="106"/>
      <c r="C13498" s="106"/>
      <c r="D13498" s="139"/>
      <c r="E13498" s="140"/>
      <c r="F13498" s="140"/>
      <c r="G13498" s="140"/>
      <c r="M13498" s="140"/>
      <c r="N13498" s="167"/>
      <c r="O13498" s="167"/>
      <c r="P13498" s="142"/>
      <c r="Q13498" s="142"/>
      <c r="R13498" s="142"/>
      <c r="S13498" s="139"/>
    </row>
    <row r="13499" spans="2:19" ht="15.75" customHeight="1" x14ac:dyDescent="0.25">
      <c r="B13499" s="106"/>
      <c r="C13499" s="106"/>
      <c r="D13499" s="139"/>
      <c r="E13499" s="140"/>
      <c r="F13499" s="140"/>
      <c r="G13499" s="140"/>
      <c r="M13499" s="140"/>
      <c r="N13499" s="167"/>
      <c r="O13499" s="167"/>
      <c r="P13499" s="142"/>
      <c r="Q13499" s="142"/>
      <c r="R13499" s="142"/>
      <c r="S13499" s="139"/>
    </row>
    <row r="13500" spans="2:19" ht="15.75" customHeight="1" x14ac:dyDescent="0.25">
      <c r="B13500" s="106"/>
      <c r="C13500" s="106"/>
      <c r="D13500" s="139"/>
      <c r="E13500" s="140"/>
      <c r="F13500" s="140"/>
      <c r="G13500" s="140"/>
      <c r="M13500" s="140"/>
      <c r="N13500" s="167"/>
      <c r="O13500" s="167"/>
      <c r="P13500" s="142"/>
      <c r="Q13500" s="142"/>
      <c r="R13500" s="142"/>
      <c r="S13500" s="139"/>
    </row>
    <row r="13501" spans="2:19" ht="15.75" customHeight="1" x14ac:dyDescent="0.25">
      <c r="B13501" s="106"/>
      <c r="C13501" s="106"/>
      <c r="D13501" s="139"/>
      <c r="E13501" s="140"/>
      <c r="F13501" s="140"/>
      <c r="G13501" s="140"/>
      <c r="M13501" s="140"/>
      <c r="N13501" s="167"/>
      <c r="O13501" s="167"/>
      <c r="P13501" s="142"/>
      <c r="Q13501" s="142"/>
      <c r="R13501" s="142"/>
      <c r="S13501" s="139"/>
    </row>
    <row r="13502" spans="2:19" ht="15.75" customHeight="1" x14ac:dyDescent="0.25">
      <c r="B13502" s="106"/>
      <c r="C13502" s="106"/>
      <c r="D13502" s="139"/>
      <c r="E13502" s="140"/>
      <c r="F13502" s="140"/>
      <c r="G13502" s="140"/>
      <c r="M13502" s="140"/>
      <c r="N13502" s="167"/>
      <c r="O13502" s="167"/>
      <c r="P13502" s="142"/>
      <c r="Q13502" s="142"/>
      <c r="R13502" s="142"/>
      <c r="S13502" s="139"/>
    </row>
    <row r="13503" spans="2:19" ht="15.75" customHeight="1" x14ac:dyDescent="0.25">
      <c r="B13503" s="106"/>
      <c r="C13503" s="106"/>
      <c r="D13503" s="139"/>
      <c r="E13503" s="140"/>
      <c r="F13503" s="140"/>
      <c r="G13503" s="140"/>
      <c r="M13503" s="140"/>
      <c r="N13503" s="167"/>
      <c r="O13503" s="167"/>
      <c r="P13503" s="142"/>
      <c r="Q13503" s="142"/>
      <c r="R13503" s="142"/>
      <c r="S13503" s="139"/>
    </row>
    <row r="13504" spans="2:19" ht="15.75" customHeight="1" x14ac:dyDescent="0.25">
      <c r="B13504" s="106"/>
      <c r="C13504" s="106"/>
      <c r="D13504" s="139"/>
      <c r="E13504" s="140"/>
      <c r="F13504" s="140"/>
      <c r="G13504" s="140"/>
      <c r="M13504" s="140"/>
      <c r="N13504" s="167"/>
      <c r="O13504" s="167"/>
      <c r="P13504" s="142"/>
      <c r="Q13504" s="142"/>
      <c r="R13504" s="142"/>
      <c r="S13504" s="139"/>
    </row>
    <row r="13505" spans="2:19" ht="15.75" customHeight="1" x14ac:dyDescent="0.25">
      <c r="B13505" s="106"/>
      <c r="C13505" s="106"/>
      <c r="D13505" s="139"/>
      <c r="E13505" s="140"/>
      <c r="F13505" s="140"/>
      <c r="G13505" s="140"/>
      <c r="M13505" s="140"/>
      <c r="N13505" s="167"/>
      <c r="O13505" s="167"/>
      <c r="P13505" s="142"/>
      <c r="Q13505" s="142"/>
      <c r="R13505" s="142"/>
      <c r="S13505" s="139"/>
    </row>
    <row r="13506" spans="2:19" ht="15.75" customHeight="1" x14ac:dyDescent="0.25">
      <c r="B13506" s="106"/>
      <c r="C13506" s="106"/>
      <c r="D13506" s="139"/>
      <c r="E13506" s="140"/>
      <c r="F13506" s="140"/>
      <c r="G13506" s="140"/>
      <c r="M13506" s="140"/>
      <c r="N13506" s="167"/>
      <c r="O13506" s="167"/>
      <c r="P13506" s="142"/>
      <c r="Q13506" s="142"/>
      <c r="R13506" s="142"/>
      <c r="S13506" s="139"/>
    </row>
    <row r="13507" spans="2:19" ht="15.75" customHeight="1" x14ac:dyDescent="0.25">
      <c r="B13507" s="106"/>
      <c r="C13507" s="106"/>
      <c r="D13507" s="139"/>
      <c r="E13507" s="140"/>
      <c r="F13507" s="140"/>
      <c r="G13507" s="140"/>
      <c r="M13507" s="140"/>
      <c r="N13507" s="167"/>
      <c r="O13507" s="167"/>
      <c r="P13507" s="142"/>
      <c r="Q13507" s="142"/>
      <c r="R13507" s="142"/>
      <c r="S13507" s="139"/>
    </row>
    <row r="13508" spans="2:19" ht="15.75" customHeight="1" x14ac:dyDescent="0.25">
      <c r="B13508" s="106"/>
      <c r="C13508" s="106"/>
      <c r="D13508" s="139"/>
      <c r="E13508" s="140"/>
      <c r="F13508" s="140"/>
      <c r="G13508" s="140"/>
      <c r="M13508" s="140"/>
      <c r="N13508" s="167"/>
      <c r="O13508" s="167"/>
      <c r="P13508" s="142"/>
      <c r="Q13508" s="142"/>
      <c r="R13508" s="142"/>
      <c r="S13508" s="139"/>
    </row>
    <row r="13509" spans="2:19" ht="15.75" customHeight="1" x14ac:dyDescent="0.25">
      <c r="B13509" s="106"/>
      <c r="C13509" s="106"/>
      <c r="D13509" s="139"/>
      <c r="E13509" s="140"/>
      <c r="F13509" s="140"/>
      <c r="G13509" s="140"/>
      <c r="M13509" s="140"/>
      <c r="N13509" s="167"/>
      <c r="O13509" s="167"/>
      <c r="P13509" s="142"/>
      <c r="Q13509" s="142"/>
      <c r="R13509" s="142"/>
      <c r="S13509" s="139"/>
    </row>
    <row r="13510" spans="2:19" ht="15.75" customHeight="1" x14ac:dyDescent="0.25">
      <c r="B13510" s="106"/>
      <c r="C13510" s="106"/>
      <c r="D13510" s="139"/>
      <c r="E13510" s="140"/>
      <c r="F13510" s="140"/>
      <c r="G13510" s="140"/>
      <c r="M13510" s="140"/>
      <c r="N13510" s="167"/>
      <c r="O13510" s="167"/>
      <c r="P13510" s="142"/>
      <c r="Q13510" s="142"/>
      <c r="R13510" s="142"/>
      <c r="S13510" s="139"/>
    </row>
    <row r="13511" spans="2:19" ht="15.75" customHeight="1" x14ac:dyDescent="0.25">
      <c r="B13511" s="106"/>
      <c r="C13511" s="106"/>
      <c r="D13511" s="139"/>
      <c r="E13511" s="140"/>
      <c r="F13511" s="140"/>
      <c r="G13511" s="140"/>
      <c r="M13511" s="140"/>
      <c r="N13511" s="167"/>
      <c r="O13511" s="167"/>
      <c r="P13511" s="142"/>
      <c r="Q13511" s="142"/>
      <c r="R13511" s="142"/>
      <c r="S13511" s="139"/>
    </row>
    <row r="13512" spans="2:19" ht="15.75" customHeight="1" x14ac:dyDescent="0.25">
      <c r="B13512" s="106"/>
      <c r="C13512" s="106"/>
      <c r="D13512" s="139"/>
      <c r="E13512" s="140"/>
      <c r="F13512" s="140"/>
      <c r="G13512" s="140"/>
      <c r="M13512" s="140"/>
      <c r="N13512" s="167"/>
      <c r="O13512" s="167"/>
      <c r="P13512" s="142"/>
      <c r="Q13512" s="142"/>
      <c r="R13512" s="142"/>
      <c r="S13512" s="139"/>
    </row>
    <row r="13513" spans="2:19" ht="15.75" customHeight="1" x14ac:dyDescent="0.25">
      <c r="B13513" s="106"/>
      <c r="C13513" s="106"/>
      <c r="D13513" s="139"/>
      <c r="E13513" s="140"/>
      <c r="F13513" s="140"/>
      <c r="G13513" s="140"/>
      <c r="M13513" s="140"/>
      <c r="N13513" s="167"/>
      <c r="O13513" s="167"/>
      <c r="P13513" s="142"/>
      <c r="Q13513" s="142"/>
      <c r="R13513" s="142"/>
      <c r="S13513" s="139"/>
    </row>
    <row r="13514" spans="2:19" ht="15.75" customHeight="1" x14ac:dyDescent="0.25">
      <c r="B13514" s="106"/>
      <c r="C13514" s="106"/>
      <c r="D13514" s="139"/>
      <c r="E13514" s="140"/>
      <c r="F13514" s="140"/>
      <c r="G13514" s="140"/>
      <c r="M13514" s="140"/>
      <c r="N13514" s="167"/>
      <c r="O13514" s="167"/>
      <c r="P13514" s="142"/>
      <c r="Q13514" s="142"/>
      <c r="R13514" s="142"/>
      <c r="S13514" s="139"/>
    </row>
    <row r="13515" spans="2:19" ht="15.75" customHeight="1" x14ac:dyDescent="0.25">
      <c r="B13515" s="106"/>
      <c r="C13515" s="106"/>
      <c r="D13515" s="139"/>
      <c r="E13515" s="140"/>
      <c r="F13515" s="140"/>
      <c r="G13515" s="140"/>
      <c r="M13515" s="140"/>
      <c r="N13515" s="167"/>
      <c r="O13515" s="167"/>
      <c r="P13515" s="142"/>
      <c r="Q13515" s="142"/>
      <c r="R13515" s="142"/>
      <c r="S13515" s="139"/>
    </row>
    <row r="13516" spans="2:19" ht="15.75" customHeight="1" x14ac:dyDescent="0.25">
      <c r="B13516" s="106"/>
      <c r="C13516" s="106"/>
      <c r="D13516" s="139"/>
      <c r="E13516" s="140"/>
      <c r="F13516" s="140"/>
      <c r="G13516" s="140"/>
      <c r="M13516" s="140"/>
      <c r="N13516" s="167"/>
      <c r="O13516" s="167"/>
      <c r="P13516" s="142"/>
      <c r="Q13516" s="142"/>
      <c r="R13516" s="142"/>
      <c r="S13516" s="139"/>
    </row>
    <row r="13517" spans="2:19" ht="15.75" customHeight="1" x14ac:dyDescent="0.25">
      <c r="B13517" s="106"/>
      <c r="C13517" s="106"/>
      <c r="D13517" s="139"/>
      <c r="E13517" s="140"/>
      <c r="F13517" s="140"/>
      <c r="G13517" s="140"/>
      <c r="M13517" s="140"/>
      <c r="N13517" s="167"/>
      <c r="O13517" s="167"/>
      <c r="P13517" s="142"/>
      <c r="Q13517" s="142"/>
      <c r="R13517" s="142"/>
      <c r="S13517" s="139"/>
    </row>
    <row r="13518" spans="2:19" ht="15.75" customHeight="1" x14ac:dyDescent="0.25">
      <c r="B13518" s="106"/>
      <c r="C13518" s="106"/>
      <c r="D13518" s="139"/>
      <c r="E13518" s="140"/>
      <c r="F13518" s="140"/>
      <c r="G13518" s="140"/>
      <c r="M13518" s="140"/>
      <c r="N13518" s="167"/>
      <c r="O13518" s="167"/>
      <c r="P13518" s="142"/>
      <c r="Q13518" s="142"/>
      <c r="R13518" s="142"/>
      <c r="S13518" s="139"/>
    </row>
    <row r="13519" spans="2:19" ht="15.75" customHeight="1" x14ac:dyDescent="0.25">
      <c r="B13519" s="106"/>
      <c r="C13519" s="106"/>
      <c r="D13519" s="139"/>
      <c r="E13519" s="140"/>
      <c r="F13519" s="140"/>
      <c r="G13519" s="140"/>
      <c r="M13519" s="140"/>
      <c r="N13519" s="167"/>
      <c r="O13519" s="167"/>
      <c r="P13519" s="142"/>
      <c r="Q13519" s="142"/>
      <c r="R13519" s="142"/>
      <c r="S13519" s="139"/>
    </row>
    <row r="13520" spans="2:19" ht="15.75" customHeight="1" x14ac:dyDescent="0.25">
      <c r="B13520" s="106"/>
      <c r="C13520" s="106"/>
      <c r="D13520" s="139"/>
      <c r="E13520" s="140"/>
      <c r="F13520" s="140"/>
      <c r="G13520" s="140"/>
      <c r="M13520" s="140"/>
      <c r="N13520" s="167"/>
      <c r="O13520" s="167"/>
      <c r="P13520" s="142"/>
      <c r="Q13520" s="142"/>
      <c r="R13520" s="142"/>
      <c r="S13520" s="139"/>
    </row>
    <row r="13521" spans="2:19" ht="15.75" customHeight="1" x14ac:dyDescent="0.25">
      <c r="B13521" s="106"/>
      <c r="C13521" s="106"/>
      <c r="D13521" s="139"/>
      <c r="E13521" s="140"/>
      <c r="F13521" s="140"/>
      <c r="G13521" s="140"/>
      <c r="M13521" s="140"/>
      <c r="N13521" s="167"/>
      <c r="O13521" s="167"/>
      <c r="P13521" s="142"/>
      <c r="Q13521" s="142"/>
      <c r="R13521" s="142"/>
      <c r="S13521" s="139"/>
    </row>
    <row r="13522" spans="2:19" ht="15.75" customHeight="1" x14ac:dyDescent="0.25">
      <c r="B13522" s="106"/>
      <c r="C13522" s="106"/>
      <c r="D13522" s="139"/>
      <c r="E13522" s="140"/>
      <c r="F13522" s="140"/>
      <c r="G13522" s="140"/>
      <c r="M13522" s="140"/>
      <c r="N13522" s="167"/>
      <c r="O13522" s="167"/>
      <c r="P13522" s="142"/>
      <c r="Q13522" s="142"/>
      <c r="R13522" s="142"/>
      <c r="S13522" s="139"/>
    </row>
    <row r="13523" spans="2:19" ht="15.75" customHeight="1" x14ac:dyDescent="0.25">
      <c r="B13523" s="106"/>
      <c r="C13523" s="106"/>
      <c r="D13523" s="139"/>
      <c r="E13523" s="140"/>
      <c r="F13523" s="140"/>
      <c r="G13523" s="140"/>
      <c r="M13523" s="140"/>
      <c r="N13523" s="167"/>
      <c r="O13523" s="167"/>
      <c r="P13523" s="142"/>
      <c r="Q13523" s="142"/>
      <c r="R13523" s="142"/>
      <c r="S13523" s="139"/>
    </row>
    <row r="13524" spans="2:19" ht="15.75" customHeight="1" x14ac:dyDescent="0.25">
      <c r="B13524" s="106"/>
      <c r="C13524" s="106"/>
      <c r="D13524" s="139"/>
      <c r="E13524" s="140"/>
      <c r="F13524" s="140"/>
      <c r="G13524" s="140"/>
      <c r="M13524" s="140"/>
      <c r="N13524" s="167"/>
      <c r="O13524" s="167"/>
      <c r="P13524" s="142"/>
      <c r="Q13524" s="142"/>
      <c r="R13524" s="142"/>
      <c r="S13524" s="139"/>
    </row>
    <row r="13525" spans="2:19" ht="15.75" customHeight="1" x14ac:dyDescent="0.25">
      <c r="B13525" s="106"/>
      <c r="C13525" s="106"/>
      <c r="D13525" s="139"/>
      <c r="E13525" s="140"/>
      <c r="F13525" s="140"/>
      <c r="G13525" s="140"/>
      <c r="M13525" s="140"/>
      <c r="N13525" s="167"/>
      <c r="O13525" s="167"/>
      <c r="P13525" s="142"/>
      <c r="Q13525" s="142"/>
      <c r="R13525" s="142"/>
      <c r="S13525" s="139"/>
    </row>
    <row r="13526" spans="2:19" ht="15.75" customHeight="1" x14ac:dyDescent="0.25">
      <c r="B13526" s="106"/>
      <c r="C13526" s="106"/>
      <c r="D13526" s="139"/>
      <c r="E13526" s="140"/>
      <c r="F13526" s="140"/>
      <c r="G13526" s="140"/>
      <c r="M13526" s="140"/>
      <c r="N13526" s="167"/>
      <c r="O13526" s="167"/>
      <c r="P13526" s="142"/>
      <c r="Q13526" s="142"/>
      <c r="R13526" s="142"/>
      <c r="S13526" s="139"/>
    </row>
    <row r="13527" spans="2:19" ht="15.75" customHeight="1" x14ac:dyDescent="0.25">
      <c r="B13527" s="106"/>
      <c r="C13527" s="106"/>
      <c r="D13527" s="139"/>
      <c r="E13527" s="140"/>
      <c r="F13527" s="140"/>
      <c r="G13527" s="140"/>
      <c r="M13527" s="140"/>
      <c r="N13527" s="167"/>
      <c r="O13527" s="167"/>
      <c r="P13527" s="142"/>
      <c r="Q13527" s="142"/>
      <c r="R13527" s="142"/>
      <c r="S13527" s="139"/>
    </row>
    <row r="13528" spans="2:19" ht="15.75" customHeight="1" x14ac:dyDescent="0.25">
      <c r="B13528" s="106"/>
      <c r="C13528" s="106"/>
      <c r="D13528" s="139"/>
      <c r="E13528" s="140"/>
      <c r="F13528" s="140"/>
      <c r="G13528" s="140"/>
      <c r="M13528" s="140"/>
      <c r="N13528" s="167"/>
      <c r="O13528" s="167"/>
      <c r="P13528" s="142"/>
      <c r="Q13528" s="142"/>
      <c r="R13528" s="142"/>
      <c r="S13528" s="139"/>
    </row>
    <row r="13529" spans="2:19" ht="15.75" customHeight="1" x14ac:dyDescent="0.25">
      <c r="B13529" s="106"/>
      <c r="C13529" s="106"/>
      <c r="D13529" s="139"/>
      <c r="E13529" s="140"/>
      <c r="F13529" s="140"/>
      <c r="G13529" s="140"/>
      <c r="M13529" s="140"/>
      <c r="N13529" s="167"/>
      <c r="O13529" s="167"/>
      <c r="P13529" s="142"/>
      <c r="Q13529" s="142"/>
      <c r="R13529" s="142"/>
      <c r="S13529" s="139"/>
    </row>
    <row r="13530" spans="2:19" ht="15.75" customHeight="1" x14ac:dyDescent="0.25">
      <c r="B13530" s="106"/>
      <c r="C13530" s="106"/>
      <c r="D13530" s="139"/>
      <c r="E13530" s="140"/>
      <c r="F13530" s="140"/>
      <c r="G13530" s="140"/>
      <c r="M13530" s="140"/>
      <c r="N13530" s="167"/>
      <c r="O13530" s="167"/>
      <c r="P13530" s="142"/>
      <c r="Q13530" s="142"/>
      <c r="R13530" s="142"/>
      <c r="S13530" s="139"/>
    </row>
    <row r="13531" spans="2:19" ht="15.75" customHeight="1" x14ac:dyDescent="0.25">
      <c r="B13531" s="106"/>
      <c r="C13531" s="106"/>
      <c r="D13531" s="139"/>
      <c r="E13531" s="140"/>
      <c r="F13531" s="140"/>
      <c r="G13531" s="140"/>
      <c r="M13531" s="140"/>
      <c r="N13531" s="167"/>
      <c r="O13531" s="167"/>
      <c r="P13531" s="142"/>
      <c r="Q13531" s="142"/>
      <c r="R13531" s="142"/>
      <c r="S13531" s="139"/>
    </row>
    <row r="13532" spans="2:19" ht="15.75" customHeight="1" x14ac:dyDescent="0.25">
      <c r="B13532" s="106"/>
      <c r="C13532" s="106"/>
      <c r="D13532" s="139"/>
      <c r="E13532" s="140"/>
      <c r="F13532" s="140"/>
      <c r="G13532" s="140"/>
      <c r="M13532" s="140"/>
      <c r="N13532" s="167"/>
      <c r="O13532" s="167"/>
      <c r="P13532" s="142"/>
      <c r="Q13532" s="142"/>
      <c r="R13532" s="142"/>
      <c r="S13532" s="139"/>
    </row>
    <row r="13533" spans="2:19" ht="15.75" customHeight="1" x14ac:dyDescent="0.25">
      <c r="B13533" s="106"/>
      <c r="C13533" s="106"/>
      <c r="D13533" s="139"/>
      <c r="E13533" s="140"/>
      <c r="F13533" s="140"/>
      <c r="G13533" s="140"/>
      <c r="M13533" s="140"/>
      <c r="N13533" s="167"/>
      <c r="O13533" s="167"/>
      <c r="P13533" s="142"/>
      <c r="Q13533" s="142"/>
      <c r="R13533" s="142"/>
      <c r="S13533" s="139"/>
    </row>
    <row r="13534" spans="2:19" ht="15.75" customHeight="1" x14ac:dyDescent="0.25">
      <c r="B13534" s="106"/>
      <c r="C13534" s="106"/>
      <c r="D13534" s="139"/>
      <c r="E13534" s="140"/>
      <c r="F13534" s="140"/>
      <c r="G13534" s="140"/>
      <c r="M13534" s="140"/>
      <c r="N13534" s="167"/>
      <c r="O13534" s="167"/>
      <c r="P13534" s="142"/>
      <c r="Q13534" s="142"/>
      <c r="R13534" s="142"/>
      <c r="S13534" s="139"/>
    </row>
    <row r="13535" spans="2:19" ht="15.75" customHeight="1" x14ac:dyDescent="0.25">
      <c r="B13535" s="106"/>
      <c r="C13535" s="106"/>
      <c r="D13535" s="139"/>
      <c r="E13535" s="140"/>
      <c r="F13535" s="140"/>
      <c r="G13535" s="140"/>
      <c r="M13535" s="140"/>
      <c r="N13535" s="167"/>
      <c r="O13535" s="167"/>
      <c r="P13535" s="142"/>
      <c r="Q13535" s="142"/>
      <c r="R13535" s="142"/>
      <c r="S13535" s="139"/>
    </row>
    <row r="13536" spans="2:19" ht="15.75" customHeight="1" x14ac:dyDescent="0.25">
      <c r="B13536" s="106"/>
      <c r="C13536" s="106"/>
      <c r="D13536" s="139"/>
      <c r="E13536" s="140"/>
      <c r="F13536" s="140"/>
      <c r="G13536" s="140"/>
      <c r="M13536" s="140"/>
      <c r="N13536" s="167"/>
      <c r="O13536" s="167"/>
      <c r="P13536" s="142"/>
      <c r="Q13536" s="142"/>
      <c r="R13536" s="142"/>
      <c r="S13536" s="139"/>
    </row>
    <row r="13537" spans="2:19" ht="15.75" customHeight="1" x14ac:dyDescent="0.25">
      <c r="B13537" s="106"/>
      <c r="C13537" s="106"/>
      <c r="D13537" s="139"/>
      <c r="E13537" s="140"/>
      <c r="F13537" s="140"/>
      <c r="G13537" s="140"/>
      <c r="M13537" s="140"/>
      <c r="N13537" s="167"/>
      <c r="O13537" s="167"/>
      <c r="P13537" s="142"/>
      <c r="Q13537" s="142"/>
      <c r="R13537" s="142"/>
      <c r="S13537" s="139"/>
    </row>
    <row r="13538" spans="2:19" ht="15.75" customHeight="1" x14ac:dyDescent="0.25">
      <c r="B13538" s="106"/>
      <c r="C13538" s="106"/>
      <c r="D13538" s="139"/>
      <c r="E13538" s="140"/>
      <c r="F13538" s="140"/>
      <c r="G13538" s="140"/>
      <c r="M13538" s="140"/>
      <c r="N13538" s="167"/>
      <c r="O13538" s="167"/>
      <c r="P13538" s="142"/>
      <c r="Q13538" s="142"/>
      <c r="R13538" s="142"/>
      <c r="S13538" s="139"/>
    </row>
    <row r="13539" spans="2:19" ht="15.75" customHeight="1" x14ac:dyDescent="0.25">
      <c r="B13539" s="106"/>
      <c r="C13539" s="106"/>
      <c r="D13539" s="139"/>
      <c r="E13539" s="140"/>
      <c r="F13539" s="140"/>
      <c r="G13539" s="140"/>
      <c r="M13539" s="140"/>
      <c r="N13539" s="167"/>
      <c r="O13539" s="167"/>
      <c r="P13539" s="142"/>
      <c r="Q13539" s="142"/>
      <c r="R13539" s="142"/>
      <c r="S13539" s="139"/>
    </row>
    <row r="13540" spans="2:19" ht="15.75" customHeight="1" x14ac:dyDescent="0.25">
      <c r="B13540" s="106"/>
      <c r="C13540" s="106"/>
      <c r="D13540" s="139"/>
      <c r="E13540" s="140"/>
      <c r="F13540" s="140"/>
      <c r="G13540" s="140"/>
      <c r="M13540" s="140"/>
      <c r="N13540" s="167"/>
      <c r="O13540" s="167"/>
      <c r="P13540" s="142"/>
      <c r="Q13540" s="142"/>
      <c r="R13540" s="142"/>
      <c r="S13540" s="139"/>
    </row>
    <row r="13541" spans="2:19" ht="15.75" customHeight="1" x14ac:dyDescent="0.25">
      <c r="B13541" s="106"/>
      <c r="C13541" s="106"/>
      <c r="D13541" s="139"/>
      <c r="E13541" s="140"/>
      <c r="F13541" s="140"/>
      <c r="G13541" s="140"/>
      <c r="M13541" s="140"/>
      <c r="N13541" s="167"/>
      <c r="O13541" s="167"/>
      <c r="P13541" s="142"/>
      <c r="Q13541" s="142"/>
      <c r="R13541" s="142"/>
      <c r="S13541" s="139"/>
    </row>
    <row r="13542" spans="2:19" ht="15.75" customHeight="1" x14ac:dyDescent="0.25">
      <c r="B13542" s="106"/>
      <c r="C13542" s="106"/>
      <c r="D13542" s="139"/>
      <c r="E13542" s="140"/>
      <c r="F13542" s="140"/>
      <c r="G13542" s="140"/>
      <c r="M13542" s="140"/>
      <c r="N13542" s="167"/>
      <c r="O13542" s="167"/>
      <c r="P13542" s="142"/>
      <c r="Q13542" s="142"/>
      <c r="R13542" s="142"/>
      <c r="S13542" s="139"/>
    </row>
    <row r="13543" spans="2:19" ht="15.75" customHeight="1" x14ac:dyDescent="0.25">
      <c r="B13543" s="106"/>
      <c r="C13543" s="106"/>
      <c r="D13543" s="139"/>
      <c r="E13543" s="140"/>
      <c r="F13543" s="140"/>
      <c r="G13543" s="140"/>
      <c r="M13543" s="140"/>
      <c r="N13543" s="167"/>
      <c r="O13543" s="167"/>
      <c r="P13543" s="142"/>
      <c r="Q13543" s="142"/>
      <c r="R13543" s="142"/>
      <c r="S13543" s="139"/>
    </row>
    <row r="13544" spans="2:19" ht="15.75" customHeight="1" x14ac:dyDescent="0.25">
      <c r="B13544" s="106"/>
      <c r="C13544" s="106"/>
      <c r="D13544" s="139"/>
      <c r="E13544" s="140"/>
      <c r="F13544" s="140"/>
      <c r="G13544" s="140"/>
      <c r="M13544" s="140"/>
      <c r="N13544" s="167"/>
      <c r="O13544" s="167"/>
      <c r="P13544" s="142"/>
      <c r="Q13544" s="142"/>
      <c r="R13544" s="142"/>
      <c r="S13544" s="139"/>
    </row>
    <row r="13545" spans="2:19" ht="15.75" customHeight="1" x14ac:dyDescent="0.25">
      <c r="B13545" s="106"/>
      <c r="C13545" s="106"/>
      <c r="D13545" s="139"/>
      <c r="E13545" s="140"/>
      <c r="F13545" s="140"/>
      <c r="G13545" s="140"/>
      <c r="M13545" s="140"/>
      <c r="N13545" s="167"/>
      <c r="O13545" s="167"/>
      <c r="P13545" s="142"/>
      <c r="Q13545" s="142"/>
      <c r="R13545" s="142"/>
      <c r="S13545" s="139"/>
    </row>
    <row r="13546" spans="2:19" ht="15.75" customHeight="1" x14ac:dyDescent="0.25">
      <c r="B13546" s="106"/>
      <c r="C13546" s="106"/>
      <c r="D13546" s="139"/>
      <c r="E13546" s="140"/>
      <c r="F13546" s="140"/>
      <c r="G13546" s="140"/>
      <c r="M13546" s="140"/>
      <c r="N13546" s="167"/>
      <c r="O13546" s="167"/>
      <c r="P13546" s="142"/>
      <c r="Q13546" s="142"/>
      <c r="R13546" s="142"/>
      <c r="S13546" s="139"/>
    </row>
    <row r="13547" spans="2:19" ht="15.75" customHeight="1" x14ac:dyDescent="0.25">
      <c r="B13547" s="106"/>
      <c r="C13547" s="106"/>
      <c r="D13547" s="139"/>
      <c r="E13547" s="140"/>
      <c r="F13547" s="140"/>
      <c r="G13547" s="140"/>
      <c r="M13547" s="140"/>
      <c r="N13547" s="167"/>
      <c r="O13547" s="167"/>
      <c r="P13547" s="142"/>
      <c r="Q13547" s="142"/>
      <c r="R13547" s="142"/>
      <c r="S13547" s="139"/>
    </row>
    <row r="13548" spans="2:19" ht="15.75" customHeight="1" x14ac:dyDescent="0.25">
      <c r="B13548" s="106"/>
      <c r="C13548" s="106"/>
      <c r="D13548" s="139"/>
      <c r="E13548" s="140"/>
      <c r="F13548" s="140"/>
      <c r="G13548" s="140"/>
      <c r="M13548" s="140"/>
      <c r="N13548" s="167"/>
      <c r="O13548" s="167"/>
      <c r="P13548" s="142"/>
      <c r="Q13548" s="142"/>
      <c r="R13548" s="142"/>
      <c r="S13548" s="139"/>
    </row>
    <row r="13549" spans="2:19" ht="15.75" customHeight="1" x14ac:dyDescent="0.25">
      <c r="B13549" s="106"/>
      <c r="C13549" s="106"/>
      <c r="D13549" s="139"/>
      <c r="E13549" s="140"/>
      <c r="F13549" s="140"/>
      <c r="G13549" s="140"/>
      <c r="M13549" s="140"/>
      <c r="N13549" s="167"/>
      <c r="O13549" s="167"/>
      <c r="P13549" s="142"/>
      <c r="Q13549" s="142"/>
      <c r="R13549" s="142"/>
      <c r="S13549" s="139"/>
    </row>
    <row r="13550" spans="2:19" ht="15.75" customHeight="1" x14ac:dyDescent="0.25">
      <c r="B13550" s="106"/>
      <c r="C13550" s="106"/>
      <c r="D13550" s="139"/>
      <c r="E13550" s="140"/>
      <c r="F13550" s="140"/>
      <c r="G13550" s="140"/>
      <c r="M13550" s="140"/>
      <c r="N13550" s="167"/>
      <c r="O13550" s="167"/>
      <c r="P13550" s="142"/>
      <c r="Q13550" s="142"/>
      <c r="R13550" s="142"/>
      <c r="S13550" s="139"/>
    </row>
    <row r="13551" spans="2:19" ht="15.75" customHeight="1" x14ac:dyDescent="0.25">
      <c r="B13551" s="106"/>
      <c r="C13551" s="106"/>
      <c r="D13551" s="139"/>
      <c r="E13551" s="140"/>
      <c r="F13551" s="140"/>
      <c r="G13551" s="140"/>
      <c r="M13551" s="140"/>
      <c r="N13551" s="167"/>
      <c r="O13551" s="167"/>
      <c r="P13551" s="142"/>
      <c r="Q13551" s="142"/>
      <c r="R13551" s="142"/>
      <c r="S13551" s="139"/>
    </row>
    <row r="13552" spans="2:19" ht="15.75" customHeight="1" x14ac:dyDescent="0.25">
      <c r="B13552" s="106"/>
      <c r="C13552" s="106"/>
      <c r="D13552" s="139"/>
      <c r="E13552" s="140"/>
      <c r="F13552" s="140"/>
      <c r="G13552" s="140"/>
      <c r="M13552" s="140"/>
      <c r="N13552" s="167"/>
      <c r="O13552" s="167"/>
      <c r="P13552" s="142"/>
      <c r="Q13552" s="142"/>
      <c r="R13552" s="142"/>
      <c r="S13552" s="139"/>
    </row>
    <row r="13553" spans="2:19" ht="15.75" customHeight="1" x14ac:dyDescent="0.25">
      <c r="B13553" s="106"/>
      <c r="C13553" s="106"/>
      <c r="D13553" s="139"/>
      <c r="E13553" s="140"/>
      <c r="F13553" s="140"/>
      <c r="G13553" s="140"/>
      <c r="M13553" s="140"/>
      <c r="N13553" s="167"/>
      <c r="O13553" s="167"/>
      <c r="P13553" s="142"/>
      <c r="Q13553" s="142"/>
      <c r="R13553" s="142"/>
      <c r="S13553" s="139"/>
    </row>
    <row r="13554" spans="2:19" ht="15.75" customHeight="1" x14ac:dyDescent="0.25">
      <c r="B13554" s="106"/>
      <c r="C13554" s="106"/>
      <c r="D13554" s="139"/>
      <c r="E13554" s="140"/>
      <c r="F13554" s="140"/>
      <c r="G13554" s="140"/>
      <c r="M13554" s="140"/>
      <c r="N13554" s="167"/>
      <c r="O13554" s="167"/>
      <c r="P13554" s="142"/>
      <c r="Q13554" s="142"/>
      <c r="R13554" s="142"/>
      <c r="S13554" s="139"/>
    </row>
    <row r="13555" spans="2:19" ht="15.75" customHeight="1" x14ac:dyDescent="0.25">
      <c r="B13555" s="106"/>
      <c r="C13555" s="106"/>
      <c r="D13555" s="139"/>
      <c r="E13555" s="140"/>
      <c r="F13555" s="140"/>
      <c r="G13555" s="140"/>
      <c r="M13555" s="140"/>
      <c r="N13555" s="167"/>
      <c r="O13555" s="167"/>
      <c r="P13555" s="142"/>
      <c r="Q13555" s="142"/>
      <c r="R13555" s="142"/>
      <c r="S13555" s="139"/>
    </row>
    <row r="13556" spans="2:19" ht="15.75" customHeight="1" x14ac:dyDescent="0.25">
      <c r="B13556" s="106"/>
      <c r="C13556" s="106"/>
      <c r="D13556" s="139"/>
      <c r="E13556" s="140"/>
      <c r="F13556" s="140"/>
      <c r="G13556" s="140"/>
      <c r="M13556" s="140"/>
      <c r="N13556" s="167"/>
      <c r="O13556" s="167"/>
      <c r="P13556" s="142"/>
      <c r="Q13556" s="142"/>
      <c r="R13556" s="142"/>
      <c r="S13556" s="139"/>
    </row>
    <row r="13557" spans="2:19" ht="15.75" customHeight="1" x14ac:dyDescent="0.25">
      <c r="B13557" s="106"/>
      <c r="C13557" s="106"/>
      <c r="D13557" s="139"/>
      <c r="E13557" s="140"/>
      <c r="F13557" s="140"/>
      <c r="G13557" s="140"/>
      <c r="M13557" s="140"/>
      <c r="N13557" s="167"/>
      <c r="O13557" s="167"/>
      <c r="P13557" s="142"/>
      <c r="Q13557" s="142"/>
      <c r="R13557" s="142"/>
      <c r="S13557" s="139"/>
    </row>
    <row r="13558" spans="2:19" ht="15.75" customHeight="1" x14ac:dyDescent="0.25">
      <c r="B13558" s="106"/>
      <c r="C13558" s="106"/>
      <c r="D13558" s="139"/>
      <c r="E13558" s="140"/>
      <c r="F13558" s="140"/>
      <c r="G13558" s="140"/>
      <c r="M13558" s="140"/>
      <c r="N13558" s="167"/>
      <c r="O13558" s="167"/>
      <c r="P13558" s="142"/>
      <c r="Q13558" s="142"/>
      <c r="R13558" s="142"/>
      <c r="S13558" s="139"/>
    </row>
    <row r="13559" spans="2:19" ht="15.75" customHeight="1" x14ac:dyDescent="0.25">
      <c r="B13559" s="106"/>
      <c r="C13559" s="106"/>
      <c r="D13559" s="139"/>
      <c r="E13559" s="140"/>
      <c r="F13559" s="140"/>
      <c r="G13559" s="140"/>
      <c r="M13559" s="140"/>
      <c r="N13559" s="167"/>
      <c r="O13559" s="167"/>
      <c r="P13559" s="142"/>
      <c r="Q13559" s="142"/>
      <c r="R13559" s="142"/>
      <c r="S13559" s="139"/>
    </row>
    <row r="13560" spans="2:19" ht="15.75" customHeight="1" x14ac:dyDescent="0.25">
      <c r="B13560" s="106"/>
      <c r="C13560" s="106"/>
      <c r="D13560" s="139"/>
      <c r="E13560" s="140"/>
      <c r="F13560" s="140"/>
      <c r="G13560" s="140"/>
      <c r="M13560" s="140"/>
      <c r="N13560" s="167"/>
      <c r="O13560" s="167"/>
      <c r="P13560" s="142"/>
      <c r="Q13560" s="142"/>
      <c r="R13560" s="142"/>
      <c r="S13560" s="139"/>
    </row>
    <row r="13561" spans="2:19" ht="15.75" customHeight="1" x14ac:dyDescent="0.25">
      <c r="B13561" s="106"/>
      <c r="C13561" s="106"/>
      <c r="D13561" s="139"/>
      <c r="E13561" s="140"/>
      <c r="F13561" s="140"/>
      <c r="G13561" s="140"/>
      <c r="M13561" s="140"/>
      <c r="N13561" s="167"/>
      <c r="O13561" s="167"/>
      <c r="P13561" s="142"/>
      <c r="Q13561" s="142"/>
      <c r="R13561" s="142"/>
      <c r="S13561" s="139"/>
    </row>
    <row r="13562" spans="2:19" ht="15.75" customHeight="1" x14ac:dyDescent="0.25">
      <c r="B13562" s="106"/>
      <c r="C13562" s="106"/>
      <c r="D13562" s="139"/>
      <c r="E13562" s="140"/>
      <c r="F13562" s="140"/>
      <c r="G13562" s="140"/>
      <c r="M13562" s="140"/>
      <c r="N13562" s="167"/>
      <c r="O13562" s="167"/>
      <c r="P13562" s="142"/>
      <c r="Q13562" s="142"/>
      <c r="R13562" s="142"/>
      <c r="S13562" s="139"/>
    </row>
    <row r="13563" spans="2:19" ht="15.75" customHeight="1" x14ac:dyDescent="0.25">
      <c r="B13563" s="106"/>
      <c r="C13563" s="106"/>
      <c r="D13563" s="139"/>
      <c r="E13563" s="140"/>
      <c r="F13563" s="140"/>
      <c r="G13563" s="140"/>
      <c r="M13563" s="140"/>
      <c r="N13563" s="167"/>
      <c r="O13563" s="167"/>
      <c r="P13563" s="142"/>
      <c r="Q13563" s="142"/>
      <c r="R13563" s="142"/>
      <c r="S13563" s="139"/>
    </row>
    <row r="13564" spans="2:19" ht="15.75" customHeight="1" x14ac:dyDescent="0.25">
      <c r="B13564" s="106"/>
      <c r="C13564" s="106"/>
      <c r="D13564" s="139"/>
      <c r="E13564" s="140"/>
      <c r="F13564" s="140"/>
      <c r="G13564" s="140"/>
      <c r="M13564" s="140"/>
      <c r="N13564" s="167"/>
      <c r="O13564" s="167"/>
      <c r="P13564" s="142"/>
      <c r="Q13564" s="142"/>
      <c r="R13564" s="142"/>
      <c r="S13564" s="139"/>
    </row>
    <row r="13565" spans="2:19" ht="15.75" customHeight="1" x14ac:dyDescent="0.25">
      <c r="B13565" s="106"/>
      <c r="C13565" s="106"/>
      <c r="D13565" s="139"/>
      <c r="E13565" s="140"/>
      <c r="F13565" s="140"/>
      <c r="G13565" s="140"/>
      <c r="M13565" s="140"/>
      <c r="N13565" s="167"/>
      <c r="O13565" s="167"/>
      <c r="P13565" s="142"/>
      <c r="Q13565" s="142"/>
      <c r="R13565" s="142"/>
      <c r="S13565" s="139"/>
    </row>
    <row r="13566" spans="2:19" ht="15.75" customHeight="1" x14ac:dyDescent="0.25">
      <c r="B13566" s="106"/>
      <c r="C13566" s="106"/>
      <c r="D13566" s="139"/>
      <c r="E13566" s="140"/>
      <c r="F13566" s="140"/>
      <c r="G13566" s="140"/>
      <c r="M13566" s="140"/>
      <c r="N13566" s="167"/>
      <c r="O13566" s="167"/>
      <c r="P13566" s="142"/>
      <c r="Q13566" s="142"/>
      <c r="R13566" s="142"/>
      <c r="S13566" s="139"/>
    </row>
    <row r="13567" spans="2:19" ht="15.75" customHeight="1" x14ac:dyDescent="0.25">
      <c r="B13567" s="106"/>
      <c r="C13567" s="106"/>
      <c r="D13567" s="139"/>
      <c r="E13567" s="140"/>
      <c r="F13567" s="140"/>
      <c r="G13567" s="140"/>
      <c r="M13567" s="140"/>
      <c r="N13567" s="167"/>
      <c r="O13567" s="167"/>
      <c r="P13567" s="142"/>
      <c r="Q13567" s="142"/>
      <c r="R13567" s="142"/>
      <c r="S13567" s="139"/>
    </row>
    <row r="13568" spans="2:19" ht="15.75" customHeight="1" x14ac:dyDescent="0.25">
      <c r="B13568" s="106"/>
      <c r="C13568" s="106"/>
      <c r="D13568" s="139"/>
      <c r="E13568" s="140"/>
      <c r="F13568" s="140"/>
      <c r="G13568" s="140"/>
      <c r="M13568" s="140"/>
      <c r="N13568" s="167"/>
      <c r="O13568" s="167"/>
      <c r="P13568" s="142"/>
      <c r="Q13568" s="142"/>
      <c r="R13568" s="142"/>
      <c r="S13568" s="139"/>
    </row>
    <row r="13569" spans="2:19" ht="15.75" customHeight="1" x14ac:dyDescent="0.25">
      <c r="B13569" s="106"/>
      <c r="C13569" s="106"/>
      <c r="D13569" s="139"/>
      <c r="E13569" s="140"/>
      <c r="F13569" s="140"/>
      <c r="G13569" s="140"/>
      <c r="M13569" s="140"/>
      <c r="N13569" s="167"/>
      <c r="O13569" s="167"/>
      <c r="P13569" s="142"/>
      <c r="Q13569" s="142"/>
      <c r="R13569" s="142"/>
      <c r="S13569" s="139"/>
    </row>
    <row r="13570" spans="2:19" ht="15.75" customHeight="1" x14ac:dyDescent="0.25">
      <c r="B13570" s="106"/>
      <c r="C13570" s="106"/>
      <c r="D13570" s="139"/>
      <c r="E13570" s="140"/>
      <c r="F13570" s="140"/>
      <c r="G13570" s="140"/>
      <c r="M13570" s="140"/>
      <c r="N13570" s="167"/>
      <c r="O13570" s="167"/>
      <c r="P13570" s="142"/>
      <c r="Q13570" s="142"/>
      <c r="R13570" s="142"/>
      <c r="S13570" s="139"/>
    </row>
    <row r="13571" spans="2:19" ht="15.75" customHeight="1" x14ac:dyDescent="0.25">
      <c r="B13571" s="106"/>
      <c r="C13571" s="106"/>
      <c r="D13571" s="139"/>
      <c r="E13571" s="140"/>
      <c r="F13571" s="140"/>
      <c r="G13571" s="140"/>
      <c r="M13571" s="140"/>
      <c r="N13571" s="167"/>
      <c r="O13571" s="167"/>
      <c r="P13571" s="142"/>
      <c r="Q13571" s="142"/>
      <c r="R13571" s="142"/>
      <c r="S13571" s="139"/>
    </row>
    <row r="13572" spans="2:19" ht="15.75" customHeight="1" x14ac:dyDescent="0.25">
      <c r="B13572" s="106"/>
      <c r="C13572" s="106"/>
      <c r="D13572" s="139"/>
      <c r="E13572" s="140"/>
      <c r="F13572" s="140"/>
      <c r="G13572" s="140"/>
      <c r="M13572" s="140"/>
      <c r="N13572" s="167"/>
      <c r="O13572" s="167"/>
      <c r="P13572" s="142"/>
      <c r="Q13572" s="142"/>
      <c r="R13572" s="142"/>
      <c r="S13572" s="139"/>
    </row>
    <row r="13573" spans="2:19" ht="15.75" customHeight="1" x14ac:dyDescent="0.25">
      <c r="B13573" s="106"/>
      <c r="C13573" s="106"/>
      <c r="D13573" s="139"/>
      <c r="E13573" s="140"/>
      <c r="F13573" s="140"/>
      <c r="G13573" s="140"/>
      <c r="M13573" s="140"/>
      <c r="N13573" s="167"/>
      <c r="O13573" s="167"/>
      <c r="P13573" s="142"/>
      <c r="Q13573" s="142"/>
      <c r="R13573" s="142"/>
      <c r="S13573" s="139"/>
    </row>
    <row r="13574" spans="2:19" ht="15.75" customHeight="1" x14ac:dyDescent="0.25">
      <c r="B13574" s="106"/>
      <c r="C13574" s="106"/>
      <c r="D13574" s="139"/>
      <c r="E13574" s="140"/>
      <c r="F13574" s="140"/>
      <c r="G13574" s="140"/>
      <c r="M13574" s="140"/>
      <c r="N13574" s="167"/>
      <c r="O13574" s="167"/>
      <c r="P13574" s="142"/>
      <c r="Q13574" s="142"/>
      <c r="R13574" s="142"/>
      <c r="S13574" s="139"/>
    </row>
    <row r="13575" spans="2:19" ht="15.75" customHeight="1" x14ac:dyDescent="0.25">
      <c r="B13575" s="106"/>
      <c r="C13575" s="106"/>
      <c r="D13575" s="139"/>
      <c r="E13575" s="140"/>
      <c r="F13575" s="140"/>
      <c r="G13575" s="140"/>
      <c r="M13575" s="140"/>
      <c r="N13575" s="167"/>
      <c r="O13575" s="167"/>
      <c r="P13575" s="142"/>
      <c r="Q13575" s="142"/>
      <c r="R13575" s="142"/>
      <c r="S13575" s="139"/>
    </row>
    <row r="13576" spans="2:19" ht="15.75" customHeight="1" x14ac:dyDescent="0.25">
      <c r="B13576" s="106"/>
      <c r="C13576" s="106"/>
      <c r="D13576" s="139"/>
      <c r="E13576" s="140"/>
      <c r="F13576" s="140"/>
      <c r="G13576" s="140"/>
      <c r="M13576" s="140"/>
      <c r="N13576" s="167"/>
      <c r="O13576" s="167"/>
      <c r="P13576" s="142"/>
      <c r="Q13576" s="142"/>
      <c r="R13576" s="142"/>
      <c r="S13576" s="139"/>
    </row>
    <row r="13577" spans="2:19" ht="15.75" customHeight="1" x14ac:dyDescent="0.25">
      <c r="B13577" s="106"/>
      <c r="C13577" s="106"/>
      <c r="D13577" s="139"/>
      <c r="E13577" s="140"/>
      <c r="F13577" s="140"/>
      <c r="G13577" s="140"/>
      <c r="M13577" s="140"/>
      <c r="N13577" s="167"/>
      <c r="O13577" s="167"/>
      <c r="P13577" s="142"/>
      <c r="Q13577" s="142"/>
      <c r="R13577" s="142"/>
      <c r="S13577" s="139"/>
    </row>
    <row r="13578" spans="2:19" ht="15.75" customHeight="1" x14ac:dyDescent="0.25">
      <c r="B13578" s="106"/>
      <c r="C13578" s="106"/>
      <c r="D13578" s="139"/>
      <c r="E13578" s="140"/>
      <c r="F13578" s="140"/>
      <c r="G13578" s="140"/>
      <c r="M13578" s="140"/>
      <c r="N13578" s="167"/>
      <c r="O13578" s="167"/>
      <c r="P13578" s="142"/>
      <c r="Q13578" s="142"/>
      <c r="R13578" s="142"/>
      <c r="S13578" s="139"/>
    </row>
    <row r="13579" spans="2:19" ht="15.75" customHeight="1" x14ac:dyDescent="0.25">
      <c r="B13579" s="106"/>
      <c r="C13579" s="106"/>
      <c r="D13579" s="139"/>
      <c r="E13579" s="140"/>
      <c r="F13579" s="140"/>
      <c r="G13579" s="140"/>
      <c r="M13579" s="140"/>
      <c r="N13579" s="167"/>
      <c r="O13579" s="167"/>
      <c r="P13579" s="142"/>
      <c r="Q13579" s="142"/>
      <c r="R13579" s="142"/>
      <c r="S13579" s="139"/>
    </row>
    <row r="13580" spans="2:19" ht="15.75" customHeight="1" x14ac:dyDescent="0.25">
      <c r="B13580" s="106"/>
      <c r="C13580" s="106"/>
      <c r="D13580" s="139"/>
      <c r="E13580" s="140"/>
      <c r="F13580" s="140"/>
      <c r="G13580" s="140"/>
      <c r="M13580" s="140"/>
      <c r="N13580" s="167"/>
      <c r="O13580" s="167"/>
      <c r="P13580" s="142"/>
      <c r="Q13580" s="142"/>
      <c r="R13580" s="142"/>
      <c r="S13580" s="139"/>
    </row>
    <row r="13581" spans="2:19" ht="15.75" customHeight="1" x14ac:dyDescent="0.25">
      <c r="B13581" s="106"/>
      <c r="C13581" s="106"/>
      <c r="D13581" s="139"/>
      <c r="E13581" s="140"/>
      <c r="F13581" s="140"/>
      <c r="G13581" s="140"/>
      <c r="M13581" s="140"/>
      <c r="N13581" s="167"/>
      <c r="O13581" s="167"/>
      <c r="P13581" s="142"/>
      <c r="Q13581" s="142"/>
      <c r="R13581" s="142"/>
      <c r="S13581" s="139"/>
    </row>
    <row r="13582" spans="2:19" ht="15.75" customHeight="1" x14ac:dyDescent="0.25">
      <c r="B13582" s="106"/>
      <c r="C13582" s="106"/>
      <c r="D13582" s="139"/>
      <c r="E13582" s="140"/>
      <c r="F13582" s="140"/>
      <c r="G13582" s="140"/>
      <c r="M13582" s="140"/>
      <c r="N13582" s="167"/>
      <c r="O13582" s="167"/>
      <c r="P13582" s="142"/>
      <c r="Q13582" s="142"/>
      <c r="R13582" s="142"/>
      <c r="S13582" s="139"/>
    </row>
    <row r="13583" spans="2:19" ht="15.75" customHeight="1" x14ac:dyDescent="0.25">
      <c r="B13583" s="106"/>
      <c r="C13583" s="106"/>
      <c r="D13583" s="139"/>
      <c r="E13583" s="140"/>
      <c r="F13583" s="140"/>
      <c r="G13583" s="140"/>
      <c r="M13583" s="140"/>
      <c r="N13583" s="167"/>
      <c r="O13583" s="167"/>
      <c r="P13583" s="142"/>
      <c r="Q13583" s="142"/>
      <c r="R13583" s="142"/>
      <c r="S13583" s="139"/>
    </row>
    <row r="13584" spans="2:19" ht="15.75" customHeight="1" x14ac:dyDescent="0.25">
      <c r="B13584" s="106"/>
      <c r="C13584" s="106"/>
      <c r="D13584" s="139"/>
      <c r="E13584" s="140"/>
      <c r="F13584" s="140"/>
      <c r="G13584" s="140"/>
      <c r="M13584" s="140"/>
      <c r="N13584" s="167"/>
      <c r="O13584" s="167"/>
      <c r="P13584" s="142"/>
      <c r="Q13584" s="142"/>
      <c r="R13584" s="142"/>
      <c r="S13584" s="139"/>
    </row>
    <row r="13585" spans="2:19" ht="15.75" customHeight="1" x14ac:dyDescent="0.25">
      <c r="B13585" s="106"/>
      <c r="C13585" s="106"/>
      <c r="D13585" s="139"/>
      <c r="E13585" s="140"/>
      <c r="F13585" s="140"/>
      <c r="G13585" s="140"/>
      <c r="M13585" s="140"/>
      <c r="N13585" s="167"/>
      <c r="O13585" s="167"/>
      <c r="P13585" s="142"/>
      <c r="Q13585" s="142"/>
      <c r="R13585" s="142"/>
      <c r="S13585" s="139"/>
    </row>
    <row r="13586" spans="2:19" ht="15.75" customHeight="1" x14ac:dyDescent="0.25">
      <c r="B13586" s="106"/>
      <c r="C13586" s="106"/>
      <c r="D13586" s="139"/>
      <c r="E13586" s="140"/>
      <c r="F13586" s="140"/>
      <c r="G13586" s="140"/>
      <c r="M13586" s="140"/>
      <c r="N13586" s="167"/>
      <c r="O13586" s="167"/>
      <c r="P13586" s="142"/>
      <c r="Q13586" s="142"/>
      <c r="R13586" s="142"/>
      <c r="S13586" s="139"/>
    </row>
    <row r="13587" spans="2:19" ht="15.75" customHeight="1" x14ac:dyDescent="0.25">
      <c r="B13587" s="106"/>
      <c r="C13587" s="106"/>
      <c r="D13587" s="139"/>
      <c r="E13587" s="140"/>
      <c r="F13587" s="140"/>
      <c r="G13587" s="140"/>
      <c r="M13587" s="140"/>
      <c r="N13587" s="167"/>
      <c r="O13587" s="167"/>
      <c r="P13587" s="142"/>
      <c r="Q13587" s="142"/>
      <c r="R13587" s="142"/>
      <c r="S13587" s="139"/>
    </row>
    <row r="13588" spans="2:19" ht="15.75" customHeight="1" x14ac:dyDescent="0.25">
      <c r="B13588" s="106"/>
      <c r="C13588" s="106"/>
      <c r="D13588" s="139"/>
      <c r="E13588" s="140"/>
      <c r="F13588" s="140"/>
      <c r="G13588" s="140"/>
      <c r="M13588" s="140"/>
      <c r="N13588" s="167"/>
      <c r="O13588" s="167"/>
      <c r="P13588" s="142"/>
      <c r="Q13588" s="142"/>
      <c r="R13588" s="142"/>
      <c r="S13588" s="139"/>
    </row>
    <row r="13589" spans="2:19" ht="15.75" customHeight="1" x14ac:dyDescent="0.25">
      <c r="B13589" s="106"/>
      <c r="C13589" s="106"/>
      <c r="D13589" s="139"/>
      <c r="E13589" s="140"/>
      <c r="F13589" s="140"/>
      <c r="G13589" s="140"/>
      <c r="M13589" s="140"/>
      <c r="N13589" s="167"/>
      <c r="O13589" s="167"/>
      <c r="P13589" s="142"/>
      <c r="Q13589" s="142"/>
      <c r="R13589" s="142"/>
      <c r="S13589" s="139"/>
    </row>
    <row r="13590" spans="2:19" ht="15.75" customHeight="1" x14ac:dyDescent="0.25">
      <c r="B13590" s="106"/>
      <c r="C13590" s="106"/>
      <c r="D13590" s="139"/>
      <c r="E13590" s="140"/>
      <c r="F13590" s="140"/>
      <c r="G13590" s="140"/>
      <c r="M13590" s="140"/>
      <c r="N13590" s="167"/>
      <c r="O13590" s="167"/>
      <c r="P13590" s="142"/>
      <c r="Q13590" s="142"/>
      <c r="R13590" s="142"/>
      <c r="S13590" s="139"/>
    </row>
    <row r="13591" spans="2:19" ht="15.75" customHeight="1" x14ac:dyDescent="0.25">
      <c r="B13591" s="106"/>
      <c r="C13591" s="106"/>
      <c r="D13591" s="139"/>
      <c r="E13591" s="140"/>
      <c r="F13591" s="140"/>
      <c r="G13591" s="140"/>
      <c r="M13591" s="140"/>
      <c r="N13591" s="167"/>
      <c r="O13591" s="167"/>
      <c r="P13591" s="142"/>
      <c r="Q13591" s="142"/>
      <c r="R13591" s="142"/>
      <c r="S13591" s="139"/>
    </row>
    <row r="13592" spans="2:19" ht="15.75" customHeight="1" x14ac:dyDescent="0.25">
      <c r="B13592" s="106"/>
      <c r="C13592" s="106"/>
      <c r="D13592" s="139"/>
      <c r="E13592" s="140"/>
      <c r="F13592" s="140"/>
      <c r="G13592" s="140"/>
      <c r="M13592" s="140"/>
      <c r="N13592" s="167"/>
      <c r="O13592" s="167"/>
      <c r="P13592" s="142"/>
      <c r="Q13592" s="142"/>
      <c r="R13592" s="142"/>
      <c r="S13592" s="139"/>
    </row>
    <row r="13593" spans="2:19" ht="15.75" customHeight="1" x14ac:dyDescent="0.25">
      <c r="B13593" s="106"/>
      <c r="C13593" s="106"/>
      <c r="D13593" s="139"/>
      <c r="E13593" s="140"/>
      <c r="F13593" s="140"/>
      <c r="G13593" s="140"/>
      <c r="M13593" s="140"/>
      <c r="N13593" s="167"/>
      <c r="O13593" s="167"/>
      <c r="P13593" s="142"/>
      <c r="Q13593" s="142"/>
      <c r="R13593" s="142"/>
      <c r="S13593" s="139"/>
    </row>
    <row r="13594" spans="2:19" ht="15.75" customHeight="1" x14ac:dyDescent="0.25">
      <c r="B13594" s="106"/>
      <c r="C13594" s="106"/>
      <c r="D13594" s="139"/>
      <c r="E13594" s="140"/>
      <c r="F13594" s="140"/>
      <c r="G13594" s="140"/>
      <c r="M13594" s="140"/>
      <c r="N13594" s="167"/>
      <c r="O13594" s="167"/>
      <c r="P13594" s="142"/>
      <c r="Q13594" s="142"/>
      <c r="R13594" s="142"/>
      <c r="S13594" s="139"/>
    </row>
    <row r="13595" spans="2:19" ht="15.75" customHeight="1" x14ac:dyDescent="0.25">
      <c r="B13595" s="106"/>
      <c r="C13595" s="106"/>
      <c r="D13595" s="139"/>
      <c r="E13595" s="140"/>
      <c r="F13595" s="140"/>
      <c r="G13595" s="140"/>
      <c r="M13595" s="140"/>
      <c r="N13595" s="167"/>
      <c r="O13595" s="167"/>
      <c r="P13595" s="142"/>
      <c r="Q13595" s="142"/>
      <c r="R13595" s="142"/>
      <c r="S13595" s="139"/>
    </row>
    <row r="13596" spans="2:19" ht="15.75" customHeight="1" x14ac:dyDescent="0.25">
      <c r="B13596" s="106"/>
      <c r="C13596" s="106"/>
      <c r="D13596" s="139"/>
      <c r="E13596" s="140"/>
      <c r="F13596" s="140"/>
      <c r="G13596" s="140"/>
      <c r="M13596" s="140"/>
      <c r="N13596" s="167"/>
      <c r="O13596" s="167"/>
      <c r="P13596" s="142"/>
      <c r="Q13596" s="142"/>
      <c r="R13596" s="142"/>
      <c r="S13596" s="139"/>
    </row>
    <row r="13597" spans="2:19" ht="15.75" customHeight="1" x14ac:dyDescent="0.25">
      <c r="B13597" s="106"/>
      <c r="C13597" s="106"/>
      <c r="D13597" s="139"/>
      <c r="E13597" s="140"/>
      <c r="F13597" s="140"/>
      <c r="G13597" s="140"/>
      <c r="M13597" s="140"/>
      <c r="N13597" s="167"/>
      <c r="O13597" s="167"/>
      <c r="P13597" s="142"/>
      <c r="Q13597" s="142"/>
      <c r="R13597" s="142"/>
      <c r="S13597" s="139"/>
    </row>
    <row r="13598" spans="2:19" ht="15.75" customHeight="1" x14ac:dyDescent="0.25">
      <c r="B13598" s="106"/>
      <c r="C13598" s="106"/>
      <c r="D13598" s="139"/>
      <c r="E13598" s="140"/>
      <c r="F13598" s="140"/>
      <c r="G13598" s="140"/>
      <c r="M13598" s="140"/>
      <c r="N13598" s="167"/>
      <c r="O13598" s="167"/>
      <c r="P13598" s="142"/>
      <c r="Q13598" s="142"/>
      <c r="R13598" s="142"/>
      <c r="S13598" s="139"/>
    </row>
    <row r="13599" spans="2:19" ht="15.75" customHeight="1" x14ac:dyDescent="0.25">
      <c r="B13599" s="106"/>
      <c r="C13599" s="106"/>
      <c r="D13599" s="139"/>
      <c r="E13599" s="140"/>
      <c r="F13599" s="140"/>
      <c r="G13599" s="140"/>
      <c r="M13599" s="140"/>
      <c r="N13599" s="167"/>
      <c r="O13599" s="167"/>
      <c r="P13599" s="142"/>
      <c r="Q13599" s="142"/>
      <c r="R13599" s="142"/>
      <c r="S13599" s="139"/>
    </row>
    <row r="13600" spans="2:19" ht="15.75" customHeight="1" x14ac:dyDescent="0.25">
      <c r="B13600" s="106"/>
      <c r="C13600" s="106"/>
      <c r="D13600" s="139"/>
      <c r="E13600" s="140"/>
      <c r="F13600" s="140"/>
      <c r="G13600" s="140"/>
      <c r="M13600" s="140"/>
      <c r="N13600" s="167"/>
      <c r="O13600" s="167"/>
      <c r="P13600" s="142"/>
      <c r="Q13600" s="142"/>
      <c r="R13600" s="142"/>
      <c r="S13600" s="139"/>
    </row>
    <row r="13601" spans="2:19" ht="15.75" customHeight="1" x14ac:dyDescent="0.25">
      <c r="B13601" s="106"/>
      <c r="C13601" s="106"/>
      <c r="D13601" s="139"/>
      <c r="E13601" s="140"/>
      <c r="F13601" s="140"/>
      <c r="G13601" s="140"/>
      <c r="M13601" s="140"/>
      <c r="N13601" s="167"/>
      <c r="O13601" s="167"/>
      <c r="P13601" s="142"/>
      <c r="Q13601" s="142"/>
      <c r="R13601" s="142"/>
      <c r="S13601" s="139"/>
    </row>
    <row r="13602" spans="2:19" ht="15.75" customHeight="1" x14ac:dyDescent="0.25">
      <c r="B13602" s="106"/>
      <c r="C13602" s="106"/>
      <c r="D13602" s="139"/>
      <c r="E13602" s="140"/>
      <c r="F13602" s="140"/>
      <c r="G13602" s="140"/>
      <c r="M13602" s="140"/>
      <c r="N13602" s="167"/>
      <c r="O13602" s="167"/>
      <c r="P13602" s="142"/>
      <c r="Q13602" s="142"/>
      <c r="R13602" s="142"/>
      <c r="S13602" s="139"/>
    </row>
    <row r="13603" spans="2:19" ht="15.75" customHeight="1" x14ac:dyDescent="0.25">
      <c r="B13603" s="106"/>
      <c r="C13603" s="106"/>
      <c r="D13603" s="139"/>
      <c r="E13603" s="140"/>
      <c r="F13603" s="140"/>
      <c r="G13603" s="140"/>
      <c r="M13603" s="140"/>
      <c r="N13603" s="167"/>
      <c r="O13603" s="167"/>
      <c r="P13603" s="142"/>
      <c r="Q13603" s="142"/>
      <c r="R13603" s="142"/>
      <c r="S13603" s="139"/>
    </row>
    <row r="13604" spans="2:19" ht="15.75" customHeight="1" x14ac:dyDescent="0.25">
      <c r="B13604" s="106"/>
      <c r="C13604" s="106"/>
      <c r="D13604" s="139"/>
      <c r="E13604" s="140"/>
      <c r="F13604" s="140"/>
      <c r="G13604" s="140"/>
      <c r="M13604" s="140"/>
      <c r="N13604" s="167"/>
      <c r="O13604" s="167"/>
      <c r="P13604" s="142"/>
      <c r="Q13604" s="142"/>
      <c r="R13604" s="142"/>
      <c r="S13604" s="139"/>
    </row>
    <row r="13605" spans="2:19" ht="15.75" customHeight="1" x14ac:dyDescent="0.25">
      <c r="B13605" s="106"/>
      <c r="C13605" s="106"/>
      <c r="D13605" s="139"/>
      <c r="E13605" s="140"/>
      <c r="F13605" s="140"/>
      <c r="G13605" s="140"/>
      <c r="M13605" s="140"/>
      <c r="N13605" s="167"/>
      <c r="O13605" s="167"/>
      <c r="P13605" s="142"/>
      <c r="Q13605" s="142"/>
      <c r="R13605" s="142"/>
      <c r="S13605" s="139"/>
    </row>
    <row r="13606" spans="2:19" ht="15.75" customHeight="1" x14ac:dyDescent="0.25">
      <c r="B13606" s="106"/>
      <c r="C13606" s="106"/>
      <c r="D13606" s="139"/>
      <c r="E13606" s="140"/>
      <c r="F13606" s="140"/>
      <c r="G13606" s="140"/>
      <c r="M13606" s="140"/>
      <c r="N13606" s="167"/>
      <c r="O13606" s="167"/>
      <c r="P13606" s="142"/>
      <c r="Q13606" s="142"/>
      <c r="R13606" s="142"/>
      <c r="S13606" s="139"/>
    </row>
    <row r="13607" spans="2:19" ht="15.75" customHeight="1" x14ac:dyDescent="0.25">
      <c r="B13607" s="106"/>
      <c r="C13607" s="106"/>
      <c r="D13607" s="139"/>
      <c r="E13607" s="140"/>
      <c r="F13607" s="140"/>
      <c r="G13607" s="140"/>
      <c r="M13607" s="140"/>
      <c r="N13607" s="167"/>
      <c r="O13607" s="167"/>
      <c r="P13607" s="142"/>
      <c r="Q13607" s="142"/>
      <c r="R13607" s="142"/>
      <c r="S13607" s="139"/>
    </row>
    <row r="13608" spans="2:19" ht="15.75" customHeight="1" x14ac:dyDescent="0.25">
      <c r="B13608" s="106"/>
      <c r="C13608" s="106"/>
      <c r="D13608" s="139"/>
      <c r="E13608" s="140"/>
      <c r="F13608" s="140"/>
      <c r="G13608" s="140"/>
      <c r="M13608" s="140"/>
      <c r="N13608" s="167"/>
      <c r="O13608" s="167"/>
      <c r="P13608" s="142"/>
      <c r="Q13608" s="142"/>
      <c r="R13608" s="142"/>
      <c r="S13608" s="139"/>
    </row>
    <row r="13609" spans="2:19" ht="15.75" customHeight="1" x14ac:dyDescent="0.25">
      <c r="B13609" s="106"/>
      <c r="C13609" s="106"/>
      <c r="D13609" s="139"/>
      <c r="E13609" s="140"/>
      <c r="F13609" s="140"/>
      <c r="G13609" s="140"/>
      <c r="M13609" s="140"/>
      <c r="N13609" s="167"/>
      <c r="O13609" s="167"/>
      <c r="P13609" s="142"/>
      <c r="Q13609" s="142"/>
      <c r="R13609" s="142"/>
      <c r="S13609" s="139"/>
    </row>
    <row r="13610" spans="2:19" ht="15.75" customHeight="1" x14ac:dyDescent="0.25">
      <c r="B13610" s="106"/>
      <c r="C13610" s="106"/>
      <c r="D13610" s="139"/>
      <c r="E13610" s="140"/>
      <c r="F13610" s="140"/>
      <c r="G13610" s="140"/>
      <c r="M13610" s="140"/>
      <c r="N13610" s="167"/>
      <c r="O13610" s="167"/>
      <c r="P13610" s="142"/>
      <c r="Q13610" s="142"/>
      <c r="R13610" s="142"/>
      <c r="S13610" s="139"/>
    </row>
    <row r="13611" spans="2:19" ht="15.75" customHeight="1" x14ac:dyDescent="0.25">
      <c r="B13611" s="106"/>
      <c r="C13611" s="106"/>
      <c r="D13611" s="139"/>
      <c r="E13611" s="140"/>
      <c r="F13611" s="140"/>
      <c r="G13611" s="140"/>
      <c r="M13611" s="140"/>
      <c r="N13611" s="167"/>
      <c r="O13611" s="167"/>
      <c r="P13611" s="142"/>
      <c r="Q13611" s="142"/>
      <c r="R13611" s="142"/>
      <c r="S13611" s="139"/>
    </row>
    <row r="13612" spans="2:19" ht="15.75" customHeight="1" x14ac:dyDescent="0.25">
      <c r="B13612" s="106"/>
      <c r="C13612" s="106"/>
      <c r="D13612" s="139"/>
      <c r="E13612" s="140"/>
      <c r="F13612" s="140"/>
      <c r="G13612" s="140"/>
      <c r="M13612" s="140"/>
      <c r="N13612" s="167"/>
      <c r="O13612" s="167"/>
      <c r="P13612" s="142"/>
      <c r="Q13612" s="142"/>
      <c r="R13612" s="142"/>
      <c r="S13612" s="139"/>
    </row>
    <row r="13613" spans="2:19" ht="15.75" customHeight="1" x14ac:dyDescent="0.25">
      <c r="B13613" s="106"/>
      <c r="C13613" s="106"/>
      <c r="D13613" s="139"/>
      <c r="E13613" s="140"/>
      <c r="F13613" s="140"/>
      <c r="G13613" s="140"/>
      <c r="M13613" s="140"/>
      <c r="N13613" s="167"/>
      <c r="O13613" s="167"/>
      <c r="P13613" s="142"/>
      <c r="Q13613" s="142"/>
      <c r="R13613" s="142"/>
      <c r="S13613" s="139"/>
    </row>
    <row r="13614" spans="2:19" ht="15.75" customHeight="1" x14ac:dyDescent="0.25">
      <c r="B13614" s="106"/>
      <c r="C13614" s="106"/>
      <c r="D13614" s="139"/>
      <c r="E13614" s="140"/>
      <c r="F13614" s="140"/>
      <c r="G13614" s="140"/>
      <c r="M13614" s="140"/>
      <c r="N13614" s="167"/>
      <c r="O13614" s="167"/>
      <c r="P13614" s="142"/>
      <c r="Q13614" s="142"/>
      <c r="R13614" s="142"/>
      <c r="S13614" s="139"/>
    </row>
    <row r="13615" spans="2:19" ht="15.75" customHeight="1" x14ac:dyDescent="0.25">
      <c r="B13615" s="106"/>
      <c r="C13615" s="106"/>
      <c r="D13615" s="139"/>
      <c r="E13615" s="140"/>
      <c r="F13615" s="140"/>
      <c r="G13615" s="140"/>
      <c r="M13615" s="140"/>
      <c r="N13615" s="167"/>
      <c r="O13615" s="167"/>
      <c r="P13615" s="142"/>
      <c r="Q13615" s="142"/>
      <c r="R13615" s="142"/>
      <c r="S13615" s="139"/>
    </row>
    <row r="13616" spans="2:19" ht="15.75" customHeight="1" x14ac:dyDescent="0.25">
      <c r="B13616" s="106"/>
      <c r="C13616" s="106"/>
      <c r="D13616" s="139"/>
      <c r="E13616" s="140"/>
      <c r="F13616" s="140"/>
      <c r="G13616" s="140"/>
      <c r="M13616" s="140"/>
      <c r="N13616" s="167"/>
      <c r="O13616" s="167"/>
      <c r="P13616" s="142"/>
      <c r="Q13616" s="142"/>
      <c r="R13616" s="142"/>
      <c r="S13616" s="139"/>
    </row>
    <row r="13617" spans="2:19" ht="15.75" customHeight="1" x14ac:dyDescent="0.25">
      <c r="B13617" s="106"/>
      <c r="C13617" s="106"/>
      <c r="D13617" s="139"/>
      <c r="E13617" s="140"/>
      <c r="F13617" s="140"/>
      <c r="G13617" s="140"/>
      <c r="M13617" s="140"/>
      <c r="N13617" s="167"/>
      <c r="O13617" s="167"/>
      <c r="P13617" s="142"/>
      <c r="Q13617" s="142"/>
      <c r="R13617" s="142"/>
      <c r="S13617" s="139"/>
    </row>
    <row r="13618" spans="2:19" ht="15.75" customHeight="1" x14ac:dyDescent="0.25">
      <c r="B13618" s="106"/>
      <c r="C13618" s="106"/>
      <c r="D13618" s="139"/>
      <c r="E13618" s="140"/>
      <c r="F13618" s="140"/>
      <c r="G13618" s="140"/>
      <c r="M13618" s="140"/>
      <c r="N13618" s="167"/>
      <c r="O13618" s="167"/>
      <c r="P13618" s="142"/>
      <c r="Q13618" s="142"/>
      <c r="R13618" s="142"/>
      <c r="S13618" s="139"/>
    </row>
    <row r="13619" spans="2:19" ht="15.75" customHeight="1" x14ac:dyDescent="0.25">
      <c r="B13619" s="106"/>
      <c r="C13619" s="106"/>
      <c r="D13619" s="139"/>
      <c r="E13619" s="140"/>
      <c r="F13619" s="140"/>
      <c r="G13619" s="140"/>
      <c r="M13619" s="140"/>
      <c r="N13619" s="167"/>
      <c r="O13619" s="167"/>
      <c r="P13619" s="142"/>
      <c r="Q13619" s="142"/>
      <c r="R13619" s="142"/>
      <c r="S13619" s="139"/>
    </row>
    <row r="13620" spans="2:19" ht="15.75" customHeight="1" x14ac:dyDescent="0.25">
      <c r="B13620" s="106"/>
      <c r="C13620" s="106"/>
      <c r="D13620" s="139"/>
      <c r="E13620" s="140"/>
      <c r="F13620" s="140"/>
      <c r="G13620" s="140"/>
      <c r="M13620" s="140"/>
      <c r="N13620" s="167"/>
      <c r="O13620" s="167"/>
      <c r="P13620" s="142"/>
      <c r="Q13620" s="142"/>
      <c r="R13620" s="142"/>
      <c r="S13620" s="139"/>
    </row>
    <row r="13621" spans="2:19" ht="15.75" customHeight="1" x14ac:dyDescent="0.25">
      <c r="B13621" s="106"/>
      <c r="C13621" s="106"/>
      <c r="D13621" s="139"/>
      <c r="E13621" s="140"/>
      <c r="F13621" s="140"/>
      <c r="G13621" s="140"/>
      <c r="M13621" s="140"/>
      <c r="N13621" s="167"/>
      <c r="O13621" s="167"/>
      <c r="P13621" s="142"/>
      <c r="Q13621" s="142"/>
      <c r="R13621" s="142"/>
      <c r="S13621" s="139"/>
    </row>
    <row r="13622" spans="2:19" ht="15.75" customHeight="1" x14ac:dyDescent="0.25">
      <c r="B13622" s="106"/>
      <c r="C13622" s="106"/>
      <c r="D13622" s="139"/>
      <c r="E13622" s="140"/>
      <c r="F13622" s="140"/>
      <c r="G13622" s="140"/>
      <c r="M13622" s="140"/>
      <c r="N13622" s="167"/>
      <c r="O13622" s="167"/>
      <c r="P13622" s="142"/>
      <c r="Q13622" s="142"/>
      <c r="R13622" s="142"/>
      <c r="S13622" s="139"/>
    </row>
    <row r="13623" spans="2:19" ht="15.75" customHeight="1" x14ac:dyDescent="0.25">
      <c r="B13623" s="106"/>
      <c r="C13623" s="106"/>
      <c r="D13623" s="139"/>
      <c r="E13623" s="140"/>
      <c r="F13623" s="140"/>
      <c r="G13623" s="140"/>
      <c r="M13623" s="140"/>
      <c r="N13623" s="167"/>
      <c r="O13623" s="167"/>
      <c r="P13623" s="142"/>
      <c r="Q13623" s="142"/>
      <c r="R13623" s="142"/>
      <c r="S13623" s="139"/>
    </row>
    <row r="13624" spans="2:19" ht="15.75" customHeight="1" x14ac:dyDescent="0.25">
      <c r="B13624" s="106"/>
      <c r="C13624" s="106"/>
      <c r="D13624" s="139"/>
      <c r="E13624" s="140"/>
      <c r="F13624" s="140"/>
      <c r="G13624" s="140"/>
      <c r="M13624" s="140"/>
      <c r="N13624" s="167"/>
      <c r="O13624" s="167"/>
      <c r="P13624" s="142"/>
      <c r="Q13624" s="142"/>
      <c r="R13624" s="142"/>
      <c r="S13624" s="139"/>
    </row>
    <row r="13625" spans="2:19" ht="15.75" customHeight="1" x14ac:dyDescent="0.25">
      <c r="B13625" s="106"/>
      <c r="C13625" s="106"/>
      <c r="D13625" s="139"/>
      <c r="E13625" s="140"/>
      <c r="F13625" s="140"/>
      <c r="G13625" s="140"/>
      <c r="M13625" s="140"/>
      <c r="N13625" s="167"/>
      <c r="O13625" s="167"/>
      <c r="P13625" s="142"/>
      <c r="Q13625" s="142"/>
      <c r="R13625" s="142"/>
      <c r="S13625" s="139"/>
    </row>
    <row r="13626" spans="2:19" ht="15.75" customHeight="1" x14ac:dyDescent="0.25">
      <c r="B13626" s="106"/>
      <c r="C13626" s="106"/>
      <c r="D13626" s="139"/>
      <c r="E13626" s="140"/>
      <c r="F13626" s="140"/>
      <c r="G13626" s="140"/>
      <c r="M13626" s="140"/>
      <c r="N13626" s="167"/>
      <c r="O13626" s="167"/>
      <c r="P13626" s="142"/>
      <c r="Q13626" s="142"/>
      <c r="R13626" s="142"/>
      <c r="S13626" s="139"/>
    </row>
    <row r="13627" spans="2:19" ht="15.75" customHeight="1" x14ac:dyDescent="0.25">
      <c r="B13627" s="106"/>
      <c r="C13627" s="106"/>
      <c r="D13627" s="139"/>
      <c r="E13627" s="140"/>
      <c r="F13627" s="140"/>
      <c r="G13627" s="140"/>
      <c r="M13627" s="140"/>
      <c r="N13627" s="167"/>
      <c r="O13627" s="167"/>
      <c r="P13627" s="142"/>
      <c r="Q13627" s="142"/>
      <c r="R13627" s="142"/>
      <c r="S13627" s="139"/>
    </row>
    <row r="13628" spans="2:19" ht="15.75" customHeight="1" x14ac:dyDescent="0.25">
      <c r="B13628" s="106"/>
      <c r="C13628" s="106"/>
      <c r="D13628" s="139"/>
      <c r="E13628" s="140"/>
      <c r="F13628" s="140"/>
      <c r="G13628" s="140"/>
      <c r="M13628" s="140"/>
      <c r="N13628" s="167"/>
      <c r="O13628" s="167"/>
      <c r="P13628" s="142"/>
      <c r="Q13628" s="142"/>
      <c r="R13628" s="142"/>
      <c r="S13628" s="139"/>
    </row>
    <row r="13629" spans="2:19" ht="15.75" customHeight="1" x14ac:dyDescent="0.25">
      <c r="B13629" s="106"/>
      <c r="C13629" s="106"/>
      <c r="D13629" s="139"/>
      <c r="E13629" s="140"/>
      <c r="F13629" s="140"/>
      <c r="G13629" s="140"/>
      <c r="M13629" s="140"/>
      <c r="N13629" s="167"/>
      <c r="O13629" s="167"/>
      <c r="P13629" s="142"/>
      <c r="Q13629" s="142"/>
      <c r="R13629" s="142"/>
      <c r="S13629" s="139"/>
    </row>
    <row r="13630" spans="2:19" ht="15.75" customHeight="1" x14ac:dyDescent="0.25">
      <c r="B13630" s="106"/>
      <c r="C13630" s="106"/>
      <c r="D13630" s="139"/>
      <c r="E13630" s="140"/>
      <c r="F13630" s="140"/>
      <c r="G13630" s="140"/>
      <c r="M13630" s="140"/>
      <c r="N13630" s="167"/>
      <c r="O13630" s="167"/>
      <c r="P13630" s="142"/>
      <c r="Q13630" s="142"/>
      <c r="R13630" s="142"/>
      <c r="S13630" s="139"/>
    </row>
    <row r="13631" spans="2:19" ht="15.75" customHeight="1" x14ac:dyDescent="0.25">
      <c r="B13631" s="106"/>
      <c r="C13631" s="106"/>
      <c r="D13631" s="139"/>
      <c r="E13631" s="140"/>
      <c r="F13631" s="140"/>
      <c r="G13631" s="140"/>
      <c r="M13631" s="140"/>
      <c r="N13631" s="167"/>
      <c r="O13631" s="167"/>
      <c r="P13631" s="142"/>
      <c r="Q13631" s="142"/>
      <c r="R13631" s="142"/>
      <c r="S13631" s="139"/>
    </row>
    <row r="13632" spans="2:19" ht="15.75" customHeight="1" x14ac:dyDescent="0.25">
      <c r="B13632" s="106"/>
      <c r="C13632" s="106"/>
      <c r="D13632" s="139"/>
      <c r="E13632" s="140"/>
      <c r="F13632" s="140"/>
      <c r="G13632" s="140"/>
      <c r="M13632" s="140"/>
      <c r="N13632" s="167"/>
      <c r="O13632" s="167"/>
      <c r="P13632" s="142"/>
      <c r="Q13632" s="142"/>
      <c r="R13632" s="142"/>
      <c r="S13632" s="139"/>
    </row>
    <row r="13633" spans="2:19" ht="15.75" customHeight="1" x14ac:dyDescent="0.25">
      <c r="B13633" s="106"/>
      <c r="C13633" s="106"/>
      <c r="D13633" s="139"/>
      <c r="E13633" s="140"/>
      <c r="F13633" s="140"/>
      <c r="G13633" s="140"/>
      <c r="M13633" s="140"/>
      <c r="N13633" s="167"/>
      <c r="O13633" s="167"/>
      <c r="P13633" s="142"/>
      <c r="Q13633" s="142"/>
      <c r="R13633" s="142"/>
      <c r="S13633" s="139"/>
    </row>
    <row r="13634" spans="2:19" ht="15.75" customHeight="1" x14ac:dyDescent="0.25">
      <c r="B13634" s="106"/>
      <c r="C13634" s="106"/>
      <c r="D13634" s="139"/>
      <c r="E13634" s="140"/>
      <c r="F13634" s="140"/>
      <c r="G13634" s="140"/>
      <c r="M13634" s="140"/>
      <c r="N13634" s="167"/>
      <c r="O13634" s="167"/>
      <c r="P13634" s="142"/>
      <c r="Q13634" s="142"/>
      <c r="R13634" s="142"/>
      <c r="S13634" s="139"/>
    </row>
    <row r="13635" spans="2:19" ht="15.75" customHeight="1" x14ac:dyDescent="0.25">
      <c r="B13635" s="106"/>
      <c r="C13635" s="106"/>
      <c r="D13635" s="139"/>
      <c r="E13635" s="140"/>
      <c r="F13635" s="140"/>
      <c r="G13635" s="140"/>
      <c r="M13635" s="140"/>
      <c r="N13635" s="167"/>
      <c r="O13635" s="167"/>
      <c r="P13635" s="142"/>
      <c r="Q13635" s="142"/>
      <c r="R13635" s="142"/>
      <c r="S13635" s="139"/>
    </row>
    <row r="13636" spans="2:19" ht="15.75" customHeight="1" x14ac:dyDescent="0.25">
      <c r="B13636" s="106"/>
      <c r="C13636" s="106"/>
      <c r="D13636" s="139"/>
      <c r="E13636" s="140"/>
      <c r="F13636" s="140"/>
      <c r="G13636" s="140"/>
      <c r="M13636" s="140"/>
      <c r="N13636" s="167"/>
      <c r="O13636" s="167"/>
      <c r="P13636" s="142"/>
      <c r="Q13636" s="142"/>
      <c r="R13636" s="142"/>
      <c r="S13636" s="139"/>
    </row>
    <row r="13637" spans="2:19" ht="15.75" customHeight="1" x14ac:dyDescent="0.25">
      <c r="B13637" s="106"/>
      <c r="C13637" s="106"/>
      <c r="D13637" s="139"/>
      <c r="E13637" s="140"/>
      <c r="F13637" s="140"/>
      <c r="G13637" s="140"/>
      <c r="M13637" s="140"/>
      <c r="N13637" s="167"/>
      <c r="O13637" s="167"/>
      <c r="P13637" s="142"/>
      <c r="Q13637" s="142"/>
      <c r="R13637" s="142"/>
      <c r="S13637" s="139"/>
    </row>
    <row r="13638" spans="2:19" ht="15.75" customHeight="1" x14ac:dyDescent="0.25">
      <c r="B13638" s="106"/>
      <c r="C13638" s="106"/>
      <c r="D13638" s="139"/>
      <c r="E13638" s="140"/>
      <c r="F13638" s="140"/>
      <c r="G13638" s="140"/>
      <c r="M13638" s="140"/>
      <c r="N13638" s="167"/>
      <c r="O13638" s="167"/>
      <c r="P13638" s="142"/>
      <c r="Q13638" s="142"/>
      <c r="R13638" s="142"/>
      <c r="S13638" s="139"/>
    </row>
    <row r="13639" spans="2:19" ht="15.75" customHeight="1" x14ac:dyDescent="0.25">
      <c r="B13639" s="106"/>
      <c r="C13639" s="106"/>
      <c r="D13639" s="139"/>
      <c r="E13639" s="140"/>
      <c r="F13639" s="140"/>
      <c r="G13639" s="140"/>
      <c r="M13639" s="140"/>
      <c r="N13639" s="167"/>
      <c r="O13639" s="167"/>
      <c r="P13639" s="142"/>
      <c r="Q13639" s="142"/>
      <c r="R13639" s="142"/>
      <c r="S13639" s="139"/>
    </row>
    <row r="13640" spans="2:19" ht="15.75" customHeight="1" x14ac:dyDescent="0.25">
      <c r="B13640" s="106"/>
      <c r="C13640" s="106"/>
      <c r="D13640" s="139"/>
      <c r="E13640" s="140"/>
      <c r="F13640" s="140"/>
      <c r="G13640" s="140"/>
      <c r="M13640" s="140"/>
      <c r="N13640" s="167"/>
      <c r="O13640" s="167"/>
      <c r="P13640" s="142"/>
      <c r="Q13640" s="142"/>
      <c r="R13640" s="142"/>
      <c r="S13640" s="139"/>
    </row>
    <row r="13641" spans="2:19" ht="15.75" customHeight="1" x14ac:dyDescent="0.25">
      <c r="B13641" s="106"/>
      <c r="C13641" s="106"/>
      <c r="D13641" s="139"/>
      <c r="E13641" s="140"/>
      <c r="F13641" s="140"/>
      <c r="G13641" s="140"/>
      <c r="M13641" s="140"/>
      <c r="N13641" s="167"/>
      <c r="O13641" s="167"/>
      <c r="P13641" s="142"/>
      <c r="Q13641" s="142"/>
      <c r="R13641" s="142"/>
      <c r="S13641" s="139"/>
    </row>
    <row r="13642" spans="2:19" ht="15.75" customHeight="1" x14ac:dyDescent="0.25">
      <c r="B13642" s="106"/>
      <c r="C13642" s="106"/>
      <c r="D13642" s="139"/>
      <c r="E13642" s="140"/>
      <c r="F13642" s="140"/>
      <c r="G13642" s="140"/>
      <c r="M13642" s="140"/>
      <c r="N13642" s="167"/>
      <c r="O13642" s="167"/>
      <c r="P13642" s="142"/>
      <c r="Q13642" s="142"/>
      <c r="R13642" s="142"/>
      <c r="S13642" s="139"/>
    </row>
    <row r="13643" spans="2:19" ht="15.75" customHeight="1" x14ac:dyDescent="0.25">
      <c r="B13643" s="106"/>
      <c r="C13643" s="106"/>
      <c r="D13643" s="139"/>
      <c r="E13643" s="140"/>
      <c r="F13643" s="140"/>
      <c r="G13643" s="140"/>
      <c r="M13643" s="140"/>
      <c r="N13643" s="167"/>
      <c r="O13643" s="167"/>
      <c r="P13643" s="142"/>
      <c r="Q13643" s="142"/>
      <c r="R13643" s="142"/>
      <c r="S13643" s="139"/>
    </row>
    <row r="13644" spans="2:19" ht="15.75" customHeight="1" x14ac:dyDescent="0.25">
      <c r="B13644" s="106"/>
      <c r="C13644" s="106"/>
      <c r="D13644" s="139"/>
      <c r="E13644" s="140"/>
      <c r="F13644" s="140"/>
      <c r="G13644" s="140"/>
      <c r="M13644" s="140"/>
      <c r="N13644" s="167"/>
      <c r="O13644" s="167"/>
      <c r="P13644" s="142"/>
      <c r="Q13644" s="142"/>
      <c r="R13644" s="142"/>
      <c r="S13644" s="139"/>
    </row>
    <row r="13645" spans="2:19" ht="15.75" customHeight="1" x14ac:dyDescent="0.25">
      <c r="B13645" s="106"/>
      <c r="C13645" s="106"/>
      <c r="D13645" s="139"/>
      <c r="E13645" s="140"/>
      <c r="F13645" s="140"/>
      <c r="G13645" s="140"/>
      <c r="M13645" s="140"/>
      <c r="N13645" s="167"/>
      <c r="O13645" s="167"/>
      <c r="P13645" s="142"/>
      <c r="Q13645" s="142"/>
      <c r="R13645" s="142"/>
      <c r="S13645" s="139"/>
    </row>
    <row r="13646" spans="2:19" ht="15.75" customHeight="1" x14ac:dyDescent="0.25">
      <c r="B13646" s="106"/>
      <c r="C13646" s="106"/>
      <c r="D13646" s="139"/>
      <c r="E13646" s="140"/>
      <c r="F13646" s="140"/>
      <c r="G13646" s="140"/>
      <c r="M13646" s="140"/>
      <c r="N13646" s="167"/>
      <c r="O13646" s="167"/>
      <c r="P13646" s="142"/>
      <c r="Q13646" s="142"/>
      <c r="R13646" s="142"/>
      <c r="S13646" s="139"/>
    </row>
    <row r="13647" spans="2:19" ht="15.75" customHeight="1" x14ac:dyDescent="0.25">
      <c r="B13647" s="106"/>
      <c r="C13647" s="106"/>
      <c r="D13647" s="139"/>
      <c r="E13647" s="140"/>
      <c r="F13647" s="140"/>
      <c r="G13647" s="140"/>
      <c r="M13647" s="140"/>
      <c r="N13647" s="167"/>
      <c r="O13647" s="167"/>
      <c r="P13647" s="142"/>
      <c r="Q13647" s="142"/>
      <c r="R13647" s="142"/>
      <c r="S13647" s="139"/>
    </row>
    <row r="13648" spans="2:19" ht="15.75" customHeight="1" x14ac:dyDescent="0.25">
      <c r="B13648" s="106"/>
      <c r="C13648" s="106"/>
      <c r="D13648" s="139"/>
      <c r="E13648" s="140"/>
      <c r="F13648" s="140"/>
      <c r="G13648" s="140"/>
      <c r="M13648" s="140"/>
      <c r="N13648" s="167"/>
      <c r="O13648" s="167"/>
      <c r="P13648" s="142"/>
      <c r="Q13648" s="142"/>
      <c r="R13648" s="142"/>
      <c r="S13648" s="139"/>
    </row>
    <row r="13649" spans="2:19" ht="15.75" customHeight="1" x14ac:dyDescent="0.25">
      <c r="B13649" s="106"/>
      <c r="C13649" s="106"/>
      <c r="D13649" s="139"/>
      <c r="E13649" s="140"/>
      <c r="F13649" s="140"/>
      <c r="G13649" s="140"/>
      <c r="M13649" s="140"/>
      <c r="N13649" s="167"/>
      <c r="O13649" s="167"/>
      <c r="P13649" s="142"/>
      <c r="Q13649" s="142"/>
      <c r="R13649" s="142"/>
      <c r="S13649" s="139"/>
    </row>
    <row r="13650" spans="2:19" ht="15.75" customHeight="1" x14ac:dyDescent="0.25">
      <c r="B13650" s="106"/>
      <c r="C13650" s="106"/>
      <c r="D13650" s="139"/>
      <c r="E13650" s="140"/>
      <c r="F13650" s="140"/>
      <c r="G13650" s="140"/>
      <c r="M13650" s="140"/>
      <c r="N13650" s="167"/>
      <c r="O13650" s="167"/>
      <c r="P13650" s="142"/>
      <c r="Q13650" s="142"/>
      <c r="R13650" s="142"/>
      <c r="S13650" s="139"/>
    </row>
    <row r="13651" spans="2:19" ht="15.75" customHeight="1" x14ac:dyDescent="0.25">
      <c r="B13651" s="106"/>
      <c r="C13651" s="106"/>
      <c r="D13651" s="139"/>
      <c r="E13651" s="140"/>
      <c r="F13651" s="140"/>
      <c r="G13651" s="140"/>
      <c r="M13651" s="140"/>
      <c r="N13651" s="167"/>
      <c r="O13651" s="167"/>
      <c r="P13651" s="142"/>
      <c r="Q13651" s="142"/>
      <c r="R13651" s="142"/>
      <c r="S13651" s="139"/>
    </row>
    <row r="13652" spans="2:19" ht="15.75" customHeight="1" x14ac:dyDescent="0.25">
      <c r="B13652" s="106"/>
      <c r="C13652" s="106"/>
      <c r="D13652" s="139"/>
      <c r="E13652" s="140"/>
      <c r="F13652" s="140"/>
      <c r="G13652" s="140"/>
      <c r="M13652" s="140"/>
      <c r="N13652" s="167"/>
      <c r="O13652" s="167"/>
      <c r="P13652" s="142"/>
      <c r="Q13652" s="142"/>
      <c r="R13652" s="142"/>
      <c r="S13652" s="139"/>
    </row>
    <row r="13653" spans="2:19" ht="15.75" customHeight="1" x14ac:dyDescent="0.25">
      <c r="B13653" s="106"/>
      <c r="C13653" s="106"/>
      <c r="D13653" s="139"/>
      <c r="E13653" s="140"/>
      <c r="F13653" s="140"/>
      <c r="G13653" s="140"/>
      <c r="M13653" s="140"/>
      <c r="N13653" s="167"/>
      <c r="O13653" s="167"/>
      <c r="P13653" s="142"/>
      <c r="Q13653" s="142"/>
      <c r="R13653" s="142"/>
      <c r="S13653" s="139"/>
    </row>
    <row r="13654" spans="2:19" ht="15.75" customHeight="1" x14ac:dyDescent="0.25">
      <c r="B13654" s="106"/>
      <c r="C13654" s="106"/>
      <c r="D13654" s="139"/>
      <c r="E13654" s="140"/>
      <c r="F13654" s="140"/>
      <c r="G13654" s="140"/>
      <c r="M13654" s="140"/>
      <c r="N13654" s="167"/>
      <c r="O13654" s="167"/>
      <c r="P13654" s="142"/>
      <c r="Q13654" s="142"/>
      <c r="R13654" s="142"/>
      <c r="S13654" s="139"/>
    </row>
    <row r="13655" spans="2:19" ht="15.75" customHeight="1" x14ac:dyDescent="0.25">
      <c r="B13655" s="106"/>
      <c r="C13655" s="106"/>
      <c r="D13655" s="139"/>
      <c r="E13655" s="140"/>
      <c r="F13655" s="140"/>
      <c r="G13655" s="140"/>
      <c r="M13655" s="140"/>
      <c r="N13655" s="167"/>
      <c r="O13655" s="167"/>
      <c r="P13655" s="142"/>
      <c r="Q13655" s="142"/>
      <c r="R13655" s="142"/>
      <c r="S13655" s="139"/>
    </row>
    <row r="13656" spans="2:19" ht="15.75" customHeight="1" x14ac:dyDescent="0.25">
      <c r="B13656" s="106"/>
      <c r="C13656" s="106"/>
      <c r="D13656" s="139"/>
      <c r="E13656" s="140"/>
      <c r="F13656" s="140"/>
      <c r="G13656" s="140"/>
      <c r="M13656" s="140"/>
      <c r="N13656" s="167"/>
      <c r="O13656" s="167"/>
      <c r="P13656" s="142"/>
      <c r="Q13656" s="142"/>
      <c r="R13656" s="142"/>
      <c r="S13656" s="139"/>
    </row>
    <row r="13657" spans="2:19" ht="15.75" customHeight="1" x14ac:dyDescent="0.25">
      <c r="B13657" s="106"/>
      <c r="C13657" s="106"/>
      <c r="D13657" s="139"/>
      <c r="E13657" s="140"/>
      <c r="F13657" s="140"/>
      <c r="G13657" s="140"/>
      <c r="M13657" s="140"/>
      <c r="N13657" s="167"/>
      <c r="O13657" s="167"/>
      <c r="P13657" s="142"/>
      <c r="Q13657" s="142"/>
      <c r="R13657" s="142"/>
      <c r="S13657" s="139"/>
    </row>
    <row r="13658" spans="2:19" ht="15.75" customHeight="1" x14ac:dyDescent="0.25">
      <c r="B13658" s="106"/>
      <c r="C13658" s="106"/>
      <c r="D13658" s="139"/>
      <c r="E13658" s="140"/>
      <c r="F13658" s="140"/>
      <c r="G13658" s="140"/>
      <c r="M13658" s="140"/>
      <c r="N13658" s="167"/>
      <c r="O13658" s="167"/>
      <c r="P13658" s="142"/>
      <c r="Q13658" s="142"/>
      <c r="R13658" s="142"/>
      <c r="S13658" s="139"/>
    </row>
    <row r="13659" spans="2:19" ht="15.75" customHeight="1" x14ac:dyDescent="0.25">
      <c r="B13659" s="106"/>
      <c r="C13659" s="106"/>
      <c r="D13659" s="139"/>
      <c r="E13659" s="140"/>
      <c r="F13659" s="140"/>
      <c r="G13659" s="140"/>
      <c r="M13659" s="140"/>
      <c r="N13659" s="167"/>
      <c r="O13659" s="167"/>
      <c r="P13659" s="142"/>
      <c r="Q13659" s="142"/>
      <c r="R13659" s="142"/>
      <c r="S13659" s="139"/>
    </row>
    <row r="13660" spans="2:19" ht="15.75" customHeight="1" x14ac:dyDescent="0.25">
      <c r="B13660" s="106"/>
      <c r="C13660" s="106"/>
      <c r="D13660" s="139"/>
      <c r="E13660" s="140"/>
      <c r="F13660" s="140"/>
      <c r="G13660" s="140"/>
      <c r="M13660" s="140"/>
      <c r="N13660" s="167"/>
      <c r="O13660" s="167"/>
      <c r="P13660" s="142"/>
      <c r="Q13660" s="142"/>
      <c r="R13660" s="142"/>
      <c r="S13660" s="139"/>
    </row>
    <row r="13661" spans="2:19" ht="15.75" customHeight="1" x14ac:dyDescent="0.25">
      <c r="B13661" s="106"/>
      <c r="C13661" s="106"/>
      <c r="D13661" s="139"/>
      <c r="E13661" s="140"/>
      <c r="F13661" s="140"/>
      <c r="G13661" s="140"/>
      <c r="M13661" s="140"/>
      <c r="N13661" s="167"/>
      <c r="O13661" s="167"/>
      <c r="P13661" s="142"/>
      <c r="Q13661" s="142"/>
      <c r="R13661" s="142"/>
      <c r="S13661" s="139"/>
    </row>
    <row r="13662" spans="2:19" ht="15.75" customHeight="1" x14ac:dyDescent="0.25">
      <c r="B13662" s="106"/>
      <c r="C13662" s="106"/>
      <c r="D13662" s="139"/>
      <c r="E13662" s="140"/>
      <c r="F13662" s="140"/>
      <c r="G13662" s="140"/>
      <c r="M13662" s="140"/>
      <c r="N13662" s="167"/>
      <c r="O13662" s="167"/>
      <c r="P13662" s="142"/>
      <c r="Q13662" s="142"/>
      <c r="R13662" s="142"/>
      <c r="S13662" s="139"/>
    </row>
    <row r="13663" spans="2:19" ht="15.75" customHeight="1" x14ac:dyDescent="0.25">
      <c r="B13663" s="106"/>
      <c r="C13663" s="106"/>
      <c r="D13663" s="139"/>
      <c r="E13663" s="140"/>
      <c r="F13663" s="140"/>
      <c r="G13663" s="140"/>
      <c r="M13663" s="140"/>
      <c r="N13663" s="167"/>
      <c r="O13663" s="167"/>
      <c r="P13663" s="142"/>
      <c r="Q13663" s="142"/>
      <c r="R13663" s="142"/>
      <c r="S13663" s="139"/>
    </row>
    <row r="13664" spans="2:19" ht="15.75" customHeight="1" x14ac:dyDescent="0.25">
      <c r="B13664" s="106"/>
      <c r="C13664" s="106"/>
      <c r="D13664" s="139"/>
      <c r="E13664" s="140"/>
      <c r="F13664" s="140"/>
      <c r="G13664" s="140"/>
      <c r="M13664" s="140"/>
      <c r="N13664" s="167"/>
      <c r="O13664" s="167"/>
      <c r="P13664" s="142"/>
      <c r="Q13664" s="142"/>
      <c r="R13664" s="142"/>
      <c r="S13664" s="139"/>
    </row>
    <row r="13665" spans="2:19" ht="15.75" customHeight="1" x14ac:dyDescent="0.25">
      <c r="B13665" s="106"/>
      <c r="C13665" s="106"/>
      <c r="D13665" s="139"/>
      <c r="E13665" s="140"/>
      <c r="F13665" s="140"/>
      <c r="G13665" s="140"/>
      <c r="M13665" s="140"/>
      <c r="N13665" s="167"/>
      <c r="O13665" s="167"/>
      <c r="P13665" s="142"/>
      <c r="Q13665" s="142"/>
      <c r="R13665" s="142"/>
      <c r="S13665" s="139"/>
    </row>
    <row r="13666" spans="2:19" ht="15.75" customHeight="1" x14ac:dyDescent="0.25">
      <c r="B13666" s="106"/>
      <c r="C13666" s="106"/>
      <c r="D13666" s="139"/>
      <c r="E13666" s="140"/>
      <c r="F13666" s="140"/>
      <c r="G13666" s="140"/>
      <c r="M13666" s="140"/>
      <c r="N13666" s="167"/>
      <c r="O13666" s="167"/>
      <c r="P13666" s="142"/>
      <c r="Q13666" s="142"/>
      <c r="R13666" s="142"/>
      <c r="S13666" s="139"/>
    </row>
    <row r="13667" spans="2:19" ht="15.75" customHeight="1" x14ac:dyDescent="0.25">
      <c r="B13667" s="106"/>
      <c r="C13667" s="106"/>
      <c r="D13667" s="139"/>
      <c r="E13667" s="140"/>
      <c r="F13667" s="140"/>
      <c r="G13667" s="140"/>
      <c r="M13667" s="140"/>
      <c r="N13667" s="167"/>
      <c r="O13667" s="167"/>
      <c r="P13667" s="142"/>
      <c r="Q13667" s="142"/>
      <c r="R13667" s="142"/>
      <c r="S13667" s="139"/>
    </row>
    <row r="13668" spans="2:19" ht="15.75" customHeight="1" x14ac:dyDescent="0.25">
      <c r="B13668" s="106"/>
      <c r="C13668" s="106"/>
      <c r="D13668" s="139"/>
      <c r="E13668" s="140"/>
      <c r="F13668" s="140"/>
      <c r="G13668" s="140"/>
      <c r="M13668" s="140"/>
      <c r="N13668" s="167"/>
      <c r="O13668" s="167"/>
      <c r="P13668" s="142"/>
      <c r="Q13668" s="142"/>
      <c r="R13668" s="142"/>
      <c r="S13668" s="139"/>
    </row>
    <row r="13669" spans="2:19" ht="15.75" customHeight="1" x14ac:dyDescent="0.25">
      <c r="B13669" s="106"/>
      <c r="C13669" s="106"/>
      <c r="D13669" s="139"/>
      <c r="E13669" s="140"/>
      <c r="F13669" s="140"/>
      <c r="G13669" s="140"/>
      <c r="M13669" s="140"/>
      <c r="N13669" s="167"/>
      <c r="O13669" s="167"/>
      <c r="P13669" s="142"/>
      <c r="Q13669" s="142"/>
      <c r="R13669" s="142"/>
      <c r="S13669" s="139"/>
    </row>
    <row r="13670" spans="2:19" ht="15.75" customHeight="1" x14ac:dyDescent="0.25">
      <c r="B13670" s="106"/>
      <c r="C13670" s="106"/>
      <c r="D13670" s="139"/>
      <c r="E13670" s="140"/>
      <c r="F13670" s="140"/>
      <c r="G13670" s="140"/>
      <c r="M13670" s="140"/>
      <c r="N13670" s="167"/>
      <c r="O13670" s="167"/>
      <c r="P13670" s="142"/>
      <c r="Q13670" s="142"/>
      <c r="R13670" s="142"/>
      <c r="S13670" s="139"/>
    </row>
    <row r="13671" spans="2:19" ht="15.75" customHeight="1" x14ac:dyDescent="0.25">
      <c r="B13671" s="106"/>
      <c r="C13671" s="106"/>
      <c r="D13671" s="139"/>
      <c r="E13671" s="140"/>
      <c r="F13671" s="140"/>
      <c r="G13671" s="140"/>
      <c r="M13671" s="140"/>
      <c r="N13671" s="167"/>
      <c r="O13671" s="167"/>
      <c r="P13671" s="142"/>
      <c r="Q13671" s="142"/>
      <c r="R13671" s="142"/>
      <c r="S13671" s="139"/>
    </row>
    <row r="13672" spans="2:19" ht="15.75" customHeight="1" x14ac:dyDescent="0.25">
      <c r="B13672" s="106"/>
      <c r="C13672" s="106"/>
      <c r="D13672" s="139"/>
      <c r="E13672" s="140"/>
      <c r="F13672" s="140"/>
      <c r="G13672" s="140"/>
      <c r="M13672" s="140"/>
      <c r="N13672" s="167"/>
      <c r="O13672" s="167"/>
      <c r="P13672" s="142"/>
      <c r="Q13672" s="142"/>
      <c r="R13672" s="142"/>
      <c r="S13672" s="139"/>
    </row>
    <row r="13673" spans="2:19" ht="15.75" customHeight="1" x14ac:dyDescent="0.25">
      <c r="B13673" s="106"/>
      <c r="C13673" s="106"/>
      <c r="D13673" s="139"/>
      <c r="E13673" s="140"/>
      <c r="F13673" s="140"/>
      <c r="G13673" s="140"/>
      <c r="M13673" s="140"/>
      <c r="N13673" s="167"/>
      <c r="O13673" s="167"/>
      <c r="P13673" s="142"/>
      <c r="Q13673" s="142"/>
      <c r="R13673" s="142"/>
      <c r="S13673" s="139"/>
    </row>
    <row r="13674" spans="2:19" ht="15.75" customHeight="1" x14ac:dyDescent="0.25">
      <c r="B13674" s="106"/>
      <c r="C13674" s="106"/>
      <c r="D13674" s="139"/>
      <c r="E13674" s="140"/>
      <c r="F13674" s="140"/>
      <c r="G13674" s="140"/>
      <c r="M13674" s="140"/>
      <c r="N13674" s="167"/>
      <c r="O13674" s="167"/>
      <c r="P13674" s="142"/>
      <c r="Q13674" s="142"/>
      <c r="R13674" s="142"/>
      <c r="S13674" s="139"/>
    </row>
    <row r="13675" spans="2:19" ht="15.75" customHeight="1" x14ac:dyDescent="0.25">
      <c r="B13675" s="106"/>
      <c r="C13675" s="106"/>
      <c r="D13675" s="139"/>
      <c r="E13675" s="140"/>
      <c r="F13675" s="140"/>
      <c r="G13675" s="140"/>
      <c r="M13675" s="140"/>
      <c r="N13675" s="167"/>
      <c r="O13675" s="167"/>
      <c r="P13675" s="142"/>
      <c r="Q13675" s="142"/>
      <c r="R13675" s="142"/>
      <c r="S13675" s="139"/>
    </row>
    <row r="13676" spans="2:19" ht="15.75" customHeight="1" x14ac:dyDescent="0.25">
      <c r="B13676" s="106"/>
      <c r="C13676" s="106"/>
      <c r="D13676" s="139"/>
      <c r="E13676" s="140"/>
      <c r="F13676" s="140"/>
      <c r="G13676" s="140"/>
      <c r="M13676" s="140"/>
      <c r="N13676" s="167"/>
      <c r="O13676" s="167"/>
      <c r="P13676" s="142"/>
      <c r="Q13676" s="142"/>
      <c r="R13676" s="142"/>
      <c r="S13676" s="139"/>
    </row>
    <row r="13677" spans="2:19" ht="15.75" customHeight="1" x14ac:dyDescent="0.25">
      <c r="B13677" s="106"/>
      <c r="C13677" s="106"/>
      <c r="D13677" s="139"/>
      <c r="E13677" s="140"/>
      <c r="F13677" s="140"/>
      <c r="G13677" s="140"/>
      <c r="M13677" s="140"/>
      <c r="N13677" s="167"/>
      <c r="O13677" s="167"/>
      <c r="P13677" s="142"/>
      <c r="Q13677" s="142"/>
      <c r="R13677" s="142"/>
      <c r="S13677" s="139"/>
    </row>
    <row r="13678" spans="2:19" ht="15.75" customHeight="1" x14ac:dyDescent="0.25">
      <c r="B13678" s="106"/>
      <c r="C13678" s="106"/>
      <c r="D13678" s="139"/>
      <c r="E13678" s="140"/>
      <c r="F13678" s="140"/>
      <c r="G13678" s="140"/>
      <c r="M13678" s="140"/>
      <c r="N13678" s="167"/>
      <c r="O13678" s="167"/>
      <c r="P13678" s="142"/>
      <c r="Q13678" s="142"/>
      <c r="R13678" s="142"/>
      <c r="S13678" s="139"/>
    </row>
    <row r="13679" spans="2:19" ht="15.75" customHeight="1" x14ac:dyDescent="0.25">
      <c r="B13679" s="106"/>
      <c r="C13679" s="106"/>
      <c r="D13679" s="139"/>
      <c r="E13679" s="140"/>
      <c r="F13679" s="140"/>
      <c r="G13679" s="140"/>
      <c r="M13679" s="140"/>
      <c r="N13679" s="167"/>
      <c r="O13679" s="167"/>
      <c r="P13679" s="142"/>
      <c r="Q13679" s="142"/>
      <c r="R13679" s="142"/>
      <c r="S13679" s="139"/>
    </row>
    <row r="13680" spans="2:19" ht="15.75" customHeight="1" x14ac:dyDescent="0.25">
      <c r="B13680" s="106"/>
      <c r="C13680" s="106"/>
      <c r="D13680" s="139"/>
      <c r="E13680" s="140"/>
      <c r="F13680" s="140"/>
      <c r="G13680" s="140"/>
      <c r="M13680" s="140"/>
      <c r="N13680" s="167"/>
      <c r="O13680" s="167"/>
      <c r="P13680" s="142"/>
      <c r="Q13680" s="142"/>
      <c r="R13680" s="142"/>
      <c r="S13680" s="139"/>
    </row>
    <row r="13681" spans="2:19" ht="15.75" customHeight="1" x14ac:dyDescent="0.25">
      <c r="B13681" s="106"/>
      <c r="C13681" s="106"/>
      <c r="D13681" s="139"/>
      <c r="E13681" s="140"/>
      <c r="F13681" s="140"/>
      <c r="G13681" s="140"/>
      <c r="M13681" s="140"/>
      <c r="N13681" s="167"/>
      <c r="O13681" s="167"/>
      <c r="P13681" s="142"/>
      <c r="Q13681" s="142"/>
      <c r="R13681" s="142"/>
      <c r="S13681" s="139"/>
    </row>
    <row r="13682" spans="2:19" ht="15.75" customHeight="1" x14ac:dyDescent="0.25">
      <c r="B13682" s="106"/>
      <c r="C13682" s="106"/>
      <c r="D13682" s="139"/>
      <c r="E13682" s="140"/>
      <c r="F13682" s="140"/>
      <c r="G13682" s="140"/>
      <c r="M13682" s="140"/>
      <c r="N13682" s="167"/>
      <c r="O13682" s="167"/>
      <c r="P13682" s="142"/>
      <c r="Q13682" s="142"/>
      <c r="R13682" s="142"/>
      <c r="S13682" s="139"/>
    </row>
    <row r="13683" spans="2:19" ht="15.75" customHeight="1" x14ac:dyDescent="0.25">
      <c r="B13683" s="106"/>
      <c r="C13683" s="106"/>
      <c r="D13683" s="139"/>
      <c r="E13683" s="140"/>
      <c r="F13683" s="140"/>
      <c r="G13683" s="140"/>
      <c r="M13683" s="140"/>
      <c r="N13683" s="167"/>
      <c r="O13683" s="167"/>
      <c r="P13683" s="142"/>
      <c r="Q13683" s="142"/>
      <c r="R13683" s="142"/>
      <c r="S13683" s="139"/>
    </row>
    <row r="13684" spans="2:19" ht="15.75" customHeight="1" x14ac:dyDescent="0.25">
      <c r="B13684" s="106"/>
      <c r="C13684" s="106"/>
      <c r="D13684" s="139"/>
      <c r="E13684" s="140"/>
      <c r="F13684" s="140"/>
      <c r="G13684" s="140"/>
      <c r="M13684" s="140"/>
      <c r="N13684" s="167"/>
      <c r="O13684" s="167"/>
      <c r="P13684" s="142"/>
      <c r="Q13684" s="142"/>
      <c r="R13684" s="142"/>
      <c r="S13684" s="139"/>
    </row>
    <row r="13685" spans="2:19" ht="15.75" customHeight="1" x14ac:dyDescent="0.25">
      <c r="B13685" s="106"/>
      <c r="C13685" s="106"/>
      <c r="D13685" s="139"/>
      <c r="E13685" s="140"/>
      <c r="F13685" s="140"/>
      <c r="G13685" s="140"/>
      <c r="M13685" s="140"/>
      <c r="N13685" s="167"/>
      <c r="O13685" s="167"/>
      <c r="P13685" s="142"/>
      <c r="Q13685" s="142"/>
      <c r="R13685" s="142"/>
      <c r="S13685" s="139"/>
    </row>
    <row r="13686" spans="2:19" ht="15.75" customHeight="1" x14ac:dyDescent="0.25">
      <c r="B13686" s="106"/>
      <c r="C13686" s="106"/>
      <c r="D13686" s="139"/>
      <c r="E13686" s="140"/>
      <c r="F13686" s="140"/>
      <c r="G13686" s="140"/>
      <c r="M13686" s="140"/>
      <c r="N13686" s="167"/>
      <c r="O13686" s="167"/>
      <c r="P13686" s="142"/>
      <c r="Q13686" s="142"/>
      <c r="R13686" s="142"/>
      <c r="S13686" s="139"/>
    </row>
    <row r="13687" spans="2:19" ht="15.75" customHeight="1" x14ac:dyDescent="0.25">
      <c r="B13687" s="106"/>
      <c r="C13687" s="106"/>
      <c r="D13687" s="139"/>
      <c r="E13687" s="140"/>
      <c r="F13687" s="140"/>
      <c r="G13687" s="140"/>
      <c r="M13687" s="140"/>
      <c r="N13687" s="167"/>
      <c r="O13687" s="167"/>
      <c r="P13687" s="142"/>
      <c r="Q13687" s="142"/>
      <c r="R13687" s="142"/>
      <c r="S13687" s="139"/>
    </row>
    <row r="13688" spans="2:19" ht="15.75" customHeight="1" x14ac:dyDescent="0.25">
      <c r="B13688" s="106"/>
      <c r="C13688" s="106"/>
      <c r="D13688" s="139"/>
      <c r="E13688" s="140"/>
      <c r="F13688" s="140"/>
      <c r="G13688" s="140"/>
      <c r="M13688" s="140"/>
      <c r="N13688" s="167"/>
      <c r="O13688" s="167"/>
      <c r="P13688" s="142"/>
      <c r="Q13688" s="142"/>
      <c r="R13688" s="142"/>
      <c r="S13688" s="139"/>
    </row>
    <row r="13689" spans="2:19" ht="15.75" customHeight="1" x14ac:dyDescent="0.25">
      <c r="B13689" s="106"/>
      <c r="C13689" s="106"/>
      <c r="D13689" s="139"/>
      <c r="E13689" s="140"/>
      <c r="F13689" s="140"/>
      <c r="G13689" s="140"/>
      <c r="M13689" s="140"/>
      <c r="N13689" s="167"/>
      <c r="O13689" s="167"/>
      <c r="P13689" s="142"/>
      <c r="Q13689" s="142"/>
      <c r="R13689" s="142"/>
      <c r="S13689" s="139"/>
    </row>
    <row r="13690" spans="2:19" ht="15.75" customHeight="1" x14ac:dyDescent="0.25">
      <c r="B13690" s="106"/>
      <c r="C13690" s="106"/>
      <c r="D13690" s="139"/>
      <c r="E13690" s="140"/>
      <c r="F13690" s="140"/>
      <c r="G13690" s="140"/>
      <c r="M13690" s="140"/>
      <c r="N13690" s="167"/>
      <c r="O13690" s="167"/>
      <c r="P13690" s="142"/>
      <c r="Q13690" s="142"/>
      <c r="R13690" s="142"/>
      <c r="S13690" s="139"/>
    </row>
    <row r="13691" spans="2:19" ht="15.75" customHeight="1" x14ac:dyDescent="0.25">
      <c r="B13691" s="106"/>
      <c r="C13691" s="106"/>
      <c r="D13691" s="139"/>
      <c r="E13691" s="140"/>
      <c r="F13691" s="140"/>
      <c r="G13691" s="140"/>
      <c r="M13691" s="140"/>
      <c r="N13691" s="167"/>
      <c r="O13691" s="167"/>
      <c r="P13691" s="142"/>
      <c r="Q13691" s="142"/>
      <c r="R13691" s="142"/>
      <c r="S13691" s="139"/>
    </row>
    <row r="13692" spans="2:19" ht="15.75" customHeight="1" x14ac:dyDescent="0.25">
      <c r="B13692" s="106"/>
      <c r="C13692" s="106"/>
      <c r="D13692" s="139"/>
      <c r="E13692" s="140"/>
      <c r="F13692" s="140"/>
      <c r="G13692" s="140"/>
      <c r="M13692" s="140"/>
      <c r="N13692" s="167"/>
      <c r="O13692" s="167"/>
      <c r="P13692" s="142"/>
      <c r="Q13692" s="142"/>
      <c r="R13692" s="142"/>
      <c r="S13692" s="139"/>
    </row>
    <row r="13693" spans="2:19" ht="15.75" customHeight="1" x14ac:dyDescent="0.25">
      <c r="B13693" s="106"/>
      <c r="C13693" s="106"/>
      <c r="D13693" s="139"/>
      <c r="E13693" s="140"/>
      <c r="F13693" s="140"/>
      <c r="G13693" s="140"/>
      <c r="M13693" s="140"/>
      <c r="N13693" s="167"/>
      <c r="O13693" s="167"/>
      <c r="P13693" s="142"/>
      <c r="Q13693" s="142"/>
      <c r="R13693" s="142"/>
      <c r="S13693" s="139"/>
    </row>
    <row r="13694" spans="2:19" ht="15.75" customHeight="1" x14ac:dyDescent="0.25">
      <c r="B13694" s="106"/>
      <c r="C13694" s="106"/>
      <c r="D13694" s="139"/>
      <c r="E13694" s="140"/>
      <c r="F13694" s="140"/>
      <c r="G13694" s="140"/>
      <c r="M13694" s="140"/>
      <c r="N13694" s="167"/>
      <c r="O13694" s="167"/>
      <c r="P13694" s="142"/>
      <c r="Q13694" s="142"/>
      <c r="R13694" s="142"/>
      <c r="S13694" s="139"/>
    </row>
    <row r="13695" spans="2:19" ht="15.75" customHeight="1" x14ac:dyDescent="0.25">
      <c r="B13695" s="106"/>
      <c r="C13695" s="106"/>
      <c r="D13695" s="139"/>
      <c r="E13695" s="140"/>
      <c r="F13695" s="140"/>
      <c r="G13695" s="140"/>
      <c r="M13695" s="140"/>
      <c r="N13695" s="167"/>
      <c r="O13695" s="167"/>
      <c r="P13695" s="142"/>
      <c r="Q13695" s="142"/>
      <c r="R13695" s="142"/>
      <c r="S13695" s="139"/>
    </row>
    <row r="13696" spans="2:19" ht="15.75" customHeight="1" x14ac:dyDescent="0.25">
      <c r="B13696" s="106"/>
      <c r="C13696" s="106"/>
      <c r="D13696" s="139"/>
      <c r="E13696" s="140"/>
      <c r="F13696" s="140"/>
      <c r="G13696" s="140"/>
      <c r="M13696" s="140"/>
      <c r="N13696" s="167"/>
      <c r="O13696" s="167"/>
      <c r="P13696" s="142"/>
      <c r="Q13696" s="142"/>
      <c r="R13696" s="142"/>
      <c r="S13696" s="139"/>
    </row>
    <row r="13697" spans="2:19" ht="15.75" customHeight="1" x14ac:dyDescent="0.25">
      <c r="B13697" s="106"/>
      <c r="C13697" s="106"/>
      <c r="D13697" s="139"/>
      <c r="E13697" s="140"/>
      <c r="F13697" s="140"/>
      <c r="G13697" s="140"/>
      <c r="M13697" s="140"/>
      <c r="N13697" s="167"/>
      <c r="O13697" s="167"/>
      <c r="P13697" s="142"/>
      <c r="Q13697" s="142"/>
      <c r="R13697" s="142"/>
      <c r="S13697" s="139"/>
    </row>
    <row r="13698" spans="2:19" ht="15.75" customHeight="1" x14ac:dyDescent="0.25">
      <c r="B13698" s="106"/>
      <c r="C13698" s="106"/>
      <c r="D13698" s="139"/>
      <c r="E13698" s="140"/>
      <c r="F13698" s="140"/>
      <c r="G13698" s="140"/>
      <c r="M13698" s="140"/>
      <c r="N13698" s="167"/>
      <c r="O13698" s="167"/>
      <c r="P13698" s="142"/>
      <c r="Q13698" s="142"/>
      <c r="R13698" s="142"/>
      <c r="S13698" s="139"/>
    </row>
    <row r="13699" spans="2:19" ht="15.75" customHeight="1" x14ac:dyDescent="0.25">
      <c r="B13699" s="106"/>
      <c r="C13699" s="106"/>
      <c r="D13699" s="139"/>
      <c r="E13699" s="140"/>
      <c r="F13699" s="140"/>
      <c r="G13699" s="140"/>
      <c r="M13699" s="140"/>
      <c r="N13699" s="167"/>
      <c r="O13699" s="167"/>
      <c r="P13699" s="142"/>
      <c r="Q13699" s="142"/>
      <c r="R13699" s="142"/>
      <c r="S13699" s="139"/>
    </row>
    <row r="13700" spans="2:19" ht="15.75" customHeight="1" x14ac:dyDescent="0.25">
      <c r="B13700" s="106"/>
      <c r="C13700" s="106"/>
      <c r="D13700" s="139"/>
      <c r="E13700" s="140"/>
      <c r="F13700" s="140"/>
      <c r="G13700" s="140"/>
      <c r="M13700" s="140"/>
      <c r="N13700" s="167"/>
      <c r="O13700" s="167"/>
      <c r="P13700" s="142"/>
      <c r="Q13700" s="142"/>
      <c r="R13700" s="142"/>
      <c r="S13700" s="139"/>
    </row>
    <row r="13701" spans="2:19" ht="15.75" customHeight="1" x14ac:dyDescent="0.25">
      <c r="B13701" s="106"/>
      <c r="C13701" s="106"/>
      <c r="D13701" s="139"/>
      <c r="E13701" s="140"/>
      <c r="F13701" s="140"/>
      <c r="G13701" s="140"/>
      <c r="M13701" s="140"/>
      <c r="N13701" s="167"/>
      <c r="O13701" s="167"/>
      <c r="P13701" s="142"/>
      <c r="Q13701" s="142"/>
      <c r="R13701" s="142"/>
      <c r="S13701" s="139"/>
    </row>
    <row r="13702" spans="2:19" ht="15.75" customHeight="1" x14ac:dyDescent="0.25">
      <c r="B13702" s="106"/>
      <c r="C13702" s="106"/>
      <c r="D13702" s="139"/>
      <c r="E13702" s="140"/>
      <c r="F13702" s="140"/>
      <c r="G13702" s="140"/>
      <c r="M13702" s="140"/>
      <c r="N13702" s="167"/>
      <c r="O13702" s="167"/>
      <c r="P13702" s="142"/>
      <c r="Q13702" s="142"/>
      <c r="R13702" s="142"/>
      <c r="S13702" s="139"/>
    </row>
    <row r="13703" spans="2:19" ht="15.75" customHeight="1" x14ac:dyDescent="0.25">
      <c r="B13703" s="106"/>
      <c r="C13703" s="106"/>
      <c r="D13703" s="139"/>
      <c r="E13703" s="140"/>
      <c r="F13703" s="140"/>
      <c r="G13703" s="140"/>
      <c r="M13703" s="140"/>
      <c r="N13703" s="167"/>
      <c r="O13703" s="167"/>
      <c r="P13703" s="142"/>
      <c r="Q13703" s="142"/>
      <c r="R13703" s="142"/>
      <c r="S13703" s="139"/>
    </row>
    <row r="13704" spans="2:19" ht="15.75" customHeight="1" x14ac:dyDescent="0.25">
      <c r="B13704" s="106"/>
      <c r="C13704" s="106"/>
      <c r="D13704" s="139"/>
      <c r="E13704" s="140"/>
      <c r="F13704" s="140"/>
      <c r="G13704" s="140"/>
      <c r="M13704" s="140"/>
      <c r="N13704" s="167"/>
      <c r="O13704" s="167"/>
      <c r="P13704" s="142"/>
      <c r="Q13704" s="142"/>
      <c r="R13704" s="142"/>
      <c r="S13704" s="139"/>
    </row>
    <row r="13705" spans="2:19" ht="15.75" customHeight="1" x14ac:dyDescent="0.25">
      <c r="B13705" s="106"/>
      <c r="C13705" s="106"/>
      <c r="D13705" s="139"/>
      <c r="E13705" s="140"/>
      <c r="F13705" s="140"/>
      <c r="G13705" s="140"/>
      <c r="M13705" s="140"/>
      <c r="N13705" s="167"/>
      <c r="O13705" s="167"/>
      <c r="P13705" s="142"/>
      <c r="Q13705" s="142"/>
      <c r="R13705" s="142"/>
      <c r="S13705" s="139"/>
    </row>
    <row r="13706" spans="2:19" ht="15.75" customHeight="1" x14ac:dyDescent="0.25">
      <c r="B13706" s="106"/>
      <c r="C13706" s="106"/>
      <c r="D13706" s="139"/>
      <c r="E13706" s="140"/>
      <c r="F13706" s="140"/>
      <c r="G13706" s="140"/>
      <c r="M13706" s="140"/>
      <c r="N13706" s="167"/>
      <c r="O13706" s="167"/>
      <c r="P13706" s="142"/>
      <c r="Q13706" s="142"/>
      <c r="R13706" s="142"/>
      <c r="S13706" s="139"/>
    </row>
    <row r="13707" spans="2:19" ht="15.75" customHeight="1" x14ac:dyDescent="0.25">
      <c r="B13707" s="106"/>
      <c r="C13707" s="106"/>
      <c r="D13707" s="139"/>
      <c r="E13707" s="140"/>
      <c r="F13707" s="140"/>
      <c r="G13707" s="140"/>
      <c r="M13707" s="140"/>
      <c r="N13707" s="167"/>
      <c r="O13707" s="167"/>
      <c r="P13707" s="142"/>
      <c r="Q13707" s="142"/>
      <c r="R13707" s="142"/>
      <c r="S13707" s="139"/>
    </row>
    <row r="13708" spans="2:19" ht="15.75" customHeight="1" x14ac:dyDescent="0.25">
      <c r="B13708" s="106"/>
      <c r="C13708" s="106"/>
      <c r="D13708" s="139"/>
      <c r="E13708" s="140"/>
      <c r="F13708" s="140"/>
      <c r="G13708" s="140"/>
      <c r="M13708" s="140"/>
      <c r="N13708" s="167"/>
      <c r="O13708" s="167"/>
      <c r="P13708" s="142"/>
      <c r="Q13708" s="142"/>
      <c r="R13708" s="142"/>
      <c r="S13708" s="139"/>
    </row>
    <row r="13709" spans="2:19" ht="15.75" customHeight="1" x14ac:dyDescent="0.25">
      <c r="B13709" s="106"/>
      <c r="C13709" s="106"/>
      <c r="D13709" s="139"/>
      <c r="E13709" s="140"/>
      <c r="F13709" s="140"/>
      <c r="G13709" s="140"/>
      <c r="M13709" s="140"/>
      <c r="N13709" s="167"/>
      <c r="O13709" s="167"/>
      <c r="P13709" s="142"/>
      <c r="Q13709" s="142"/>
      <c r="R13709" s="142"/>
      <c r="S13709" s="139"/>
    </row>
    <row r="13710" spans="2:19" ht="15.75" customHeight="1" x14ac:dyDescent="0.25">
      <c r="B13710" s="106"/>
      <c r="C13710" s="106"/>
      <c r="D13710" s="139"/>
      <c r="E13710" s="140"/>
      <c r="F13710" s="140"/>
      <c r="G13710" s="140"/>
      <c r="M13710" s="140"/>
      <c r="N13710" s="167"/>
      <c r="O13710" s="167"/>
      <c r="P13710" s="142"/>
      <c r="Q13710" s="142"/>
      <c r="R13710" s="142"/>
      <c r="S13710" s="139"/>
    </row>
    <row r="13711" spans="2:19" ht="15.75" customHeight="1" x14ac:dyDescent="0.25">
      <c r="B13711" s="106"/>
      <c r="C13711" s="106"/>
      <c r="D13711" s="139"/>
      <c r="E13711" s="140"/>
      <c r="F13711" s="140"/>
      <c r="G13711" s="140"/>
      <c r="M13711" s="140"/>
      <c r="N13711" s="167"/>
      <c r="O13711" s="167"/>
      <c r="P13711" s="142"/>
      <c r="Q13711" s="142"/>
      <c r="R13711" s="142"/>
      <c r="S13711" s="139"/>
    </row>
    <row r="13712" spans="2:19" ht="15.75" customHeight="1" x14ac:dyDescent="0.25">
      <c r="B13712" s="106"/>
      <c r="C13712" s="106"/>
      <c r="D13712" s="139"/>
      <c r="E13712" s="140"/>
      <c r="F13712" s="140"/>
      <c r="G13712" s="140"/>
      <c r="M13712" s="140"/>
      <c r="N13712" s="167"/>
      <c r="O13712" s="167"/>
      <c r="P13712" s="142"/>
      <c r="Q13712" s="142"/>
      <c r="R13712" s="142"/>
      <c r="S13712" s="139"/>
    </row>
    <row r="13713" spans="2:19" ht="15.75" customHeight="1" x14ac:dyDescent="0.25">
      <c r="B13713" s="106"/>
      <c r="C13713" s="106"/>
      <c r="D13713" s="139"/>
      <c r="E13713" s="140"/>
      <c r="F13713" s="140"/>
      <c r="G13713" s="140"/>
      <c r="M13713" s="140"/>
      <c r="N13713" s="167"/>
      <c r="O13713" s="167"/>
      <c r="P13713" s="142"/>
      <c r="Q13713" s="142"/>
      <c r="R13713" s="142"/>
      <c r="S13713" s="139"/>
    </row>
    <row r="13714" spans="2:19" ht="15.75" customHeight="1" x14ac:dyDescent="0.25">
      <c r="B13714" s="106"/>
      <c r="C13714" s="106"/>
      <c r="D13714" s="139"/>
      <c r="E13714" s="140"/>
      <c r="F13714" s="140"/>
      <c r="G13714" s="140"/>
      <c r="M13714" s="140"/>
      <c r="N13714" s="167"/>
      <c r="O13714" s="167"/>
      <c r="P13714" s="142"/>
      <c r="Q13714" s="142"/>
      <c r="R13714" s="142"/>
      <c r="S13714" s="139"/>
    </row>
    <row r="13715" spans="2:19" ht="15.75" customHeight="1" x14ac:dyDescent="0.25">
      <c r="B13715" s="106"/>
      <c r="C13715" s="106"/>
      <c r="D13715" s="139"/>
      <c r="E13715" s="140"/>
      <c r="F13715" s="140"/>
      <c r="G13715" s="140"/>
      <c r="M13715" s="140"/>
      <c r="N13715" s="167"/>
      <c r="O13715" s="167"/>
      <c r="P13715" s="142"/>
      <c r="Q13715" s="142"/>
      <c r="R13715" s="142"/>
      <c r="S13715" s="139"/>
    </row>
    <row r="13716" spans="2:19" ht="15.75" customHeight="1" x14ac:dyDescent="0.25">
      <c r="B13716" s="106"/>
      <c r="C13716" s="106"/>
      <c r="D13716" s="139"/>
      <c r="E13716" s="140"/>
      <c r="F13716" s="140"/>
      <c r="G13716" s="140"/>
      <c r="M13716" s="140"/>
      <c r="N13716" s="167"/>
      <c r="O13716" s="167"/>
      <c r="P13716" s="142"/>
      <c r="Q13716" s="142"/>
      <c r="R13716" s="142"/>
      <c r="S13716" s="139"/>
    </row>
    <row r="13717" spans="2:19" ht="15.75" customHeight="1" x14ac:dyDescent="0.25">
      <c r="B13717" s="106"/>
      <c r="C13717" s="106"/>
      <c r="D13717" s="139"/>
      <c r="E13717" s="140"/>
      <c r="F13717" s="140"/>
      <c r="G13717" s="140"/>
      <c r="M13717" s="140"/>
      <c r="N13717" s="167"/>
      <c r="O13717" s="167"/>
      <c r="P13717" s="142"/>
      <c r="Q13717" s="142"/>
      <c r="R13717" s="142"/>
      <c r="S13717" s="139"/>
    </row>
    <row r="13718" spans="2:19" ht="15.75" customHeight="1" x14ac:dyDescent="0.25">
      <c r="B13718" s="106"/>
      <c r="C13718" s="106"/>
      <c r="D13718" s="139"/>
      <c r="E13718" s="140"/>
      <c r="F13718" s="140"/>
      <c r="G13718" s="140"/>
      <c r="M13718" s="140"/>
      <c r="N13718" s="167"/>
      <c r="O13718" s="167"/>
      <c r="P13718" s="142"/>
      <c r="Q13718" s="142"/>
      <c r="R13718" s="142"/>
      <c r="S13718" s="139"/>
    </row>
    <row r="13719" spans="2:19" ht="15.75" customHeight="1" x14ac:dyDescent="0.25">
      <c r="B13719" s="106"/>
      <c r="C13719" s="106"/>
      <c r="D13719" s="139"/>
      <c r="E13719" s="140"/>
      <c r="F13719" s="140"/>
      <c r="G13719" s="140"/>
      <c r="M13719" s="140"/>
      <c r="N13719" s="167"/>
      <c r="O13719" s="167"/>
      <c r="P13719" s="142"/>
      <c r="Q13719" s="142"/>
      <c r="R13719" s="142"/>
      <c r="S13719" s="139"/>
    </row>
    <row r="13720" spans="2:19" ht="15.75" customHeight="1" x14ac:dyDescent="0.25">
      <c r="B13720" s="106"/>
      <c r="C13720" s="106"/>
      <c r="D13720" s="139"/>
      <c r="E13720" s="140"/>
      <c r="F13720" s="140"/>
      <c r="G13720" s="140"/>
      <c r="M13720" s="140"/>
      <c r="N13720" s="167"/>
      <c r="O13720" s="167"/>
      <c r="P13720" s="142"/>
      <c r="Q13720" s="142"/>
      <c r="R13720" s="142"/>
      <c r="S13720" s="139"/>
    </row>
    <row r="13721" spans="2:19" ht="15.75" customHeight="1" x14ac:dyDescent="0.25">
      <c r="B13721" s="106"/>
      <c r="C13721" s="106"/>
      <c r="D13721" s="139"/>
      <c r="E13721" s="140"/>
      <c r="F13721" s="140"/>
      <c r="G13721" s="140"/>
      <c r="M13721" s="140"/>
      <c r="N13721" s="167"/>
      <c r="O13721" s="167"/>
      <c r="P13721" s="142"/>
      <c r="Q13721" s="142"/>
      <c r="R13721" s="142"/>
      <c r="S13721" s="139"/>
    </row>
    <row r="13722" spans="2:19" ht="15.75" customHeight="1" x14ac:dyDescent="0.25">
      <c r="B13722" s="106"/>
      <c r="C13722" s="106"/>
      <c r="D13722" s="139"/>
      <c r="E13722" s="140"/>
      <c r="F13722" s="140"/>
      <c r="G13722" s="140"/>
      <c r="M13722" s="140"/>
      <c r="N13722" s="167"/>
      <c r="O13722" s="167"/>
      <c r="P13722" s="142"/>
      <c r="Q13722" s="142"/>
      <c r="R13722" s="142"/>
      <c r="S13722" s="139"/>
    </row>
    <row r="13723" spans="2:19" ht="15.75" customHeight="1" x14ac:dyDescent="0.25">
      <c r="B13723" s="106"/>
      <c r="C13723" s="106"/>
      <c r="D13723" s="139"/>
      <c r="E13723" s="140"/>
      <c r="F13723" s="140"/>
      <c r="G13723" s="140"/>
      <c r="M13723" s="140"/>
      <c r="N13723" s="167"/>
      <c r="O13723" s="167"/>
      <c r="P13723" s="142"/>
      <c r="Q13723" s="142"/>
      <c r="R13723" s="142"/>
      <c r="S13723" s="139"/>
    </row>
    <row r="13724" spans="2:19" ht="15.75" customHeight="1" x14ac:dyDescent="0.25">
      <c r="B13724" s="106"/>
      <c r="C13724" s="106"/>
      <c r="D13724" s="139"/>
      <c r="E13724" s="140"/>
      <c r="F13724" s="140"/>
      <c r="G13724" s="140"/>
      <c r="M13724" s="140"/>
      <c r="N13724" s="167"/>
      <c r="O13724" s="167"/>
      <c r="P13724" s="142"/>
      <c r="Q13724" s="142"/>
      <c r="R13724" s="142"/>
      <c r="S13724" s="139"/>
    </row>
    <row r="13725" spans="2:19" ht="15.75" customHeight="1" x14ac:dyDescent="0.25">
      <c r="B13725" s="106"/>
      <c r="C13725" s="106"/>
      <c r="D13725" s="139"/>
      <c r="E13725" s="140"/>
      <c r="F13725" s="140"/>
      <c r="G13725" s="140"/>
      <c r="M13725" s="140"/>
      <c r="N13725" s="167"/>
      <c r="O13725" s="167"/>
      <c r="P13725" s="142"/>
      <c r="Q13725" s="142"/>
      <c r="R13725" s="142"/>
      <c r="S13725" s="139"/>
    </row>
    <row r="13726" spans="2:19" ht="15.75" customHeight="1" x14ac:dyDescent="0.25">
      <c r="B13726" s="106"/>
      <c r="C13726" s="106"/>
      <c r="D13726" s="139"/>
      <c r="E13726" s="140"/>
      <c r="F13726" s="140"/>
      <c r="G13726" s="140"/>
      <c r="M13726" s="140"/>
      <c r="N13726" s="167"/>
      <c r="O13726" s="167"/>
      <c r="P13726" s="142"/>
      <c r="Q13726" s="142"/>
      <c r="R13726" s="142"/>
      <c r="S13726" s="139"/>
    </row>
    <row r="13727" spans="2:19" ht="15.75" customHeight="1" x14ac:dyDescent="0.25">
      <c r="B13727" s="106"/>
      <c r="C13727" s="106"/>
      <c r="D13727" s="139"/>
      <c r="E13727" s="140"/>
      <c r="F13727" s="140"/>
      <c r="G13727" s="140"/>
      <c r="M13727" s="140"/>
      <c r="N13727" s="167"/>
      <c r="O13727" s="167"/>
      <c r="P13727" s="142"/>
      <c r="Q13727" s="142"/>
      <c r="R13727" s="142"/>
      <c r="S13727" s="139"/>
    </row>
    <row r="13728" spans="2:19" ht="15.75" customHeight="1" x14ac:dyDescent="0.25">
      <c r="B13728" s="106"/>
      <c r="C13728" s="106"/>
      <c r="D13728" s="139"/>
      <c r="E13728" s="140"/>
      <c r="F13728" s="140"/>
      <c r="G13728" s="140"/>
      <c r="M13728" s="140"/>
      <c r="N13728" s="167"/>
      <c r="O13728" s="167"/>
      <c r="P13728" s="142"/>
      <c r="Q13728" s="142"/>
      <c r="R13728" s="142"/>
      <c r="S13728" s="139"/>
    </row>
    <row r="13729" spans="2:19" ht="15.75" customHeight="1" x14ac:dyDescent="0.25">
      <c r="B13729" s="106"/>
      <c r="C13729" s="106"/>
      <c r="D13729" s="139"/>
      <c r="E13729" s="140"/>
      <c r="F13729" s="140"/>
      <c r="G13729" s="140"/>
      <c r="M13729" s="140"/>
      <c r="N13729" s="167"/>
      <c r="O13729" s="167"/>
      <c r="P13729" s="142"/>
      <c r="Q13729" s="142"/>
      <c r="R13729" s="142"/>
      <c r="S13729" s="139"/>
    </row>
    <row r="13730" spans="2:19" ht="15.75" customHeight="1" x14ac:dyDescent="0.25">
      <c r="B13730" s="106"/>
      <c r="C13730" s="106"/>
      <c r="D13730" s="139"/>
      <c r="E13730" s="140"/>
      <c r="F13730" s="140"/>
      <c r="G13730" s="140"/>
      <c r="M13730" s="140"/>
      <c r="N13730" s="167"/>
      <c r="O13730" s="167"/>
      <c r="P13730" s="142"/>
      <c r="Q13730" s="142"/>
      <c r="R13730" s="142"/>
      <c r="S13730" s="139"/>
    </row>
    <row r="13731" spans="2:19" ht="15.75" customHeight="1" x14ac:dyDescent="0.25">
      <c r="B13731" s="106"/>
      <c r="C13731" s="106"/>
      <c r="D13731" s="139"/>
      <c r="E13731" s="140"/>
      <c r="F13731" s="140"/>
      <c r="G13731" s="140"/>
      <c r="M13731" s="140"/>
      <c r="N13731" s="167"/>
      <c r="O13731" s="167"/>
      <c r="P13731" s="142"/>
      <c r="Q13731" s="142"/>
      <c r="R13731" s="142"/>
      <c r="S13731" s="139"/>
    </row>
    <row r="13732" spans="2:19" ht="15.75" customHeight="1" x14ac:dyDescent="0.25">
      <c r="B13732" s="106"/>
      <c r="C13732" s="106"/>
      <c r="D13732" s="139"/>
      <c r="E13732" s="140"/>
      <c r="F13732" s="140"/>
      <c r="G13732" s="140"/>
      <c r="M13732" s="140"/>
      <c r="N13732" s="167"/>
      <c r="O13732" s="167"/>
      <c r="P13732" s="142"/>
      <c r="Q13732" s="142"/>
      <c r="R13732" s="142"/>
      <c r="S13732" s="139"/>
    </row>
    <row r="13733" spans="2:19" ht="15.75" customHeight="1" x14ac:dyDescent="0.25">
      <c r="B13733" s="106"/>
      <c r="C13733" s="106"/>
      <c r="D13733" s="139"/>
      <c r="E13733" s="140"/>
      <c r="F13733" s="140"/>
      <c r="G13733" s="140"/>
      <c r="M13733" s="140"/>
      <c r="N13733" s="167"/>
      <c r="O13733" s="167"/>
      <c r="P13733" s="142"/>
      <c r="Q13733" s="142"/>
      <c r="R13733" s="142"/>
      <c r="S13733" s="139"/>
    </row>
    <row r="13734" spans="2:19" ht="15.75" customHeight="1" x14ac:dyDescent="0.25">
      <c r="B13734" s="106"/>
      <c r="C13734" s="106"/>
      <c r="D13734" s="139"/>
      <c r="E13734" s="140"/>
      <c r="F13734" s="140"/>
      <c r="G13734" s="140"/>
      <c r="M13734" s="140"/>
      <c r="N13734" s="167"/>
      <c r="O13734" s="167"/>
      <c r="P13734" s="142"/>
      <c r="Q13734" s="142"/>
      <c r="R13734" s="142"/>
      <c r="S13734" s="139"/>
    </row>
    <row r="13735" spans="2:19" ht="15.75" customHeight="1" x14ac:dyDescent="0.25">
      <c r="B13735" s="106"/>
      <c r="C13735" s="106"/>
      <c r="D13735" s="139"/>
      <c r="E13735" s="140"/>
      <c r="F13735" s="140"/>
      <c r="G13735" s="140"/>
      <c r="M13735" s="140"/>
      <c r="N13735" s="167"/>
      <c r="O13735" s="167"/>
      <c r="P13735" s="142"/>
      <c r="Q13735" s="142"/>
      <c r="R13735" s="142"/>
      <c r="S13735" s="139"/>
    </row>
    <row r="13736" spans="2:19" ht="15.75" customHeight="1" x14ac:dyDescent="0.25">
      <c r="B13736" s="106"/>
      <c r="C13736" s="106"/>
      <c r="D13736" s="139"/>
      <c r="E13736" s="140"/>
      <c r="F13736" s="140"/>
      <c r="G13736" s="140"/>
      <c r="M13736" s="140"/>
      <c r="N13736" s="167"/>
      <c r="O13736" s="167"/>
      <c r="P13736" s="142"/>
      <c r="Q13736" s="142"/>
      <c r="R13736" s="142"/>
      <c r="S13736" s="139"/>
    </row>
    <row r="13737" spans="2:19" ht="15.75" customHeight="1" x14ac:dyDescent="0.25">
      <c r="B13737" s="106"/>
      <c r="C13737" s="106"/>
      <c r="D13737" s="139"/>
      <c r="E13737" s="140"/>
      <c r="F13737" s="140"/>
      <c r="G13737" s="140"/>
      <c r="M13737" s="140"/>
      <c r="N13737" s="167"/>
      <c r="O13737" s="167"/>
      <c r="P13737" s="142"/>
      <c r="Q13737" s="142"/>
      <c r="R13737" s="142"/>
      <c r="S13737" s="139"/>
    </row>
    <row r="13738" spans="2:19" ht="15.75" customHeight="1" x14ac:dyDescent="0.25">
      <c r="B13738" s="106"/>
      <c r="C13738" s="106"/>
      <c r="D13738" s="139"/>
      <c r="E13738" s="140"/>
      <c r="F13738" s="140"/>
      <c r="G13738" s="140"/>
      <c r="M13738" s="140"/>
      <c r="N13738" s="167"/>
      <c r="O13738" s="167"/>
      <c r="P13738" s="142"/>
      <c r="Q13738" s="142"/>
      <c r="R13738" s="142"/>
      <c r="S13738" s="139"/>
    </row>
    <row r="13739" spans="2:19" ht="15.75" customHeight="1" x14ac:dyDescent="0.25">
      <c r="B13739" s="106"/>
      <c r="C13739" s="106"/>
      <c r="D13739" s="139"/>
      <c r="E13739" s="140"/>
      <c r="F13739" s="140"/>
      <c r="G13739" s="140"/>
      <c r="M13739" s="140"/>
      <c r="N13739" s="167"/>
      <c r="O13739" s="167"/>
      <c r="P13739" s="142"/>
      <c r="Q13739" s="142"/>
      <c r="R13739" s="142"/>
      <c r="S13739" s="139"/>
    </row>
    <row r="13740" spans="2:19" ht="15.75" customHeight="1" x14ac:dyDescent="0.25">
      <c r="B13740" s="106"/>
      <c r="C13740" s="106"/>
      <c r="D13740" s="139"/>
      <c r="E13740" s="140"/>
      <c r="F13740" s="140"/>
      <c r="G13740" s="140"/>
      <c r="M13740" s="140"/>
      <c r="N13740" s="167"/>
      <c r="O13740" s="167"/>
      <c r="P13740" s="142"/>
      <c r="Q13740" s="142"/>
      <c r="R13740" s="142"/>
      <c r="S13740" s="139"/>
    </row>
    <row r="13741" spans="2:19" ht="15.75" customHeight="1" x14ac:dyDescent="0.25">
      <c r="B13741" s="106"/>
      <c r="C13741" s="106"/>
      <c r="D13741" s="139"/>
      <c r="E13741" s="140"/>
      <c r="F13741" s="140"/>
      <c r="G13741" s="140"/>
      <c r="M13741" s="140"/>
      <c r="N13741" s="167"/>
      <c r="O13741" s="167"/>
      <c r="P13741" s="142"/>
      <c r="Q13741" s="142"/>
      <c r="R13741" s="142"/>
      <c r="S13741" s="139"/>
    </row>
    <row r="13742" spans="2:19" ht="15.75" customHeight="1" x14ac:dyDescent="0.25">
      <c r="B13742" s="106"/>
      <c r="C13742" s="106"/>
      <c r="D13742" s="139"/>
      <c r="E13742" s="140"/>
      <c r="F13742" s="140"/>
      <c r="G13742" s="140"/>
      <c r="M13742" s="140"/>
      <c r="N13742" s="167"/>
      <c r="O13742" s="167"/>
      <c r="P13742" s="142"/>
      <c r="Q13742" s="142"/>
      <c r="R13742" s="142"/>
      <c r="S13742" s="139"/>
    </row>
    <row r="13743" spans="2:19" ht="15.75" customHeight="1" x14ac:dyDescent="0.25">
      <c r="B13743" s="106"/>
      <c r="C13743" s="106"/>
      <c r="D13743" s="139"/>
      <c r="E13743" s="140"/>
      <c r="F13743" s="140"/>
      <c r="G13743" s="140"/>
      <c r="M13743" s="140"/>
      <c r="N13743" s="167"/>
      <c r="O13743" s="167"/>
      <c r="P13743" s="142"/>
      <c r="Q13743" s="142"/>
      <c r="R13743" s="142"/>
      <c r="S13743" s="139"/>
    </row>
    <row r="13744" spans="2:19" ht="15.75" customHeight="1" x14ac:dyDescent="0.25">
      <c r="B13744" s="106"/>
      <c r="C13744" s="106"/>
      <c r="D13744" s="139"/>
      <c r="E13744" s="140"/>
      <c r="F13744" s="140"/>
      <c r="G13744" s="140"/>
      <c r="M13744" s="140"/>
      <c r="N13744" s="167"/>
      <c r="O13744" s="167"/>
      <c r="P13744" s="142"/>
      <c r="Q13744" s="142"/>
      <c r="R13744" s="142"/>
      <c r="S13744" s="139"/>
    </row>
    <row r="13745" spans="2:19" ht="15.75" customHeight="1" x14ac:dyDescent="0.25">
      <c r="B13745" s="106"/>
      <c r="C13745" s="106"/>
      <c r="D13745" s="139"/>
      <c r="E13745" s="140"/>
      <c r="F13745" s="140"/>
      <c r="G13745" s="140"/>
      <c r="M13745" s="140"/>
      <c r="N13745" s="167"/>
      <c r="O13745" s="167"/>
      <c r="P13745" s="142"/>
      <c r="Q13745" s="142"/>
      <c r="R13745" s="142"/>
      <c r="S13745" s="139"/>
    </row>
    <row r="13746" spans="2:19" ht="15.75" customHeight="1" x14ac:dyDescent="0.25">
      <c r="B13746" s="106"/>
      <c r="C13746" s="106"/>
      <c r="D13746" s="139"/>
      <c r="E13746" s="140"/>
      <c r="F13746" s="140"/>
      <c r="G13746" s="140"/>
      <c r="M13746" s="140"/>
      <c r="N13746" s="167"/>
      <c r="O13746" s="167"/>
      <c r="P13746" s="142"/>
      <c r="Q13746" s="142"/>
      <c r="R13746" s="142"/>
      <c r="S13746" s="139"/>
    </row>
    <row r="13747" spans="2:19" ht="15.75" customHeight="1" x14ac:dyDescent="0.25">
      <c r="B13747" s="106"/>
      <c r="C13747" s="106"/>
      <c r="D13747" s="139"/>
      <c r="E13747" s="140"/>
      <c r="F13747" s="140"/>
      <c r="G13747" s="140"/>
      <c r="M13747" s="140"/>
      <c r="N13747" s="167"/>
      <c r="O13747" s="167"/>
      <c r="P13747" s="142"/>
      <c r="Q13747" s="142"/>
      <c r="R13747" s="142"/>
      <c r="S13747" s="139"/>
    </row>
    <row r="13748" spans="2:19" ht="15.75" customHeight="1" x14ac:dyDescent="0.25">
      <c r="B13748" s="106"/>
      <c r="C13748" s="106"/>
      <c r="D13748" s="139"/>
      <c r="E13748" s="140"/>
      <c r="F13748" s="140"/>
      <c r="G13748" s="140"/>
      <c r="M13748" s="140"/>
      <c r="N13748" s="167"/>
      <c r="O13748" s="167"/>
      <c r="P13748" s="142"/>
      <c r="Q13748" s="142"/>
      <c r="R13748" s="142"/>
      <c r="S13748" s="139"/>
    </row>
    <row r="13749" spans="2:19" ht="15.75" customHeight="1" x14ac:dyDescent="0.25">
      <c r="B13749" s="106"/>
      <c r="C13749" s="106"/>
      <c r="D13749" s="139"/>
      <c r="E13749" s="140"/>
      <c r="F13749" s="140"/>
      <c r="G13749" s="140"/>
      <c r="M13749" s="140"/>
      <c r="N13749" s="167"/>
      <c r="O13749" s="167"/>
      <c r="P13749" s="142"/>
      <c r="Q13749" s="142"/>
      <c r="R13749" s="142"/>
      <c r="S13749" s="139"/>
    </row>
    <row r="13750" spans="2:19" ht="15.75" customHeight="1" x14ac:dyDescent="0.25">
      <c r="B13750" s="106"/>
      <c r="C13750" s="106"/>
      <c r="D13750" s="139"/>
      <c r="E13750" s="140"/>
      <c r="F13750" s="140"/>
      <c r="G13750" s="140"/>
      <c r="M13750" s="140"/>
      <c r="N13750" s="167"/>
      <c r="O13750" s="167"/>
      <c r="P13750" s="142"/>
      <c r="Q13750" s="142"/>
      <c r="R13750" s="142"/>
      <c r="S13750" s="139"/>
    </row>
    <row r="13751" spans="2:19" ht="15.75" customHeight="1" x14ac:dyDescent="0.25">
      <c r="B13751" s="106"/>
      <c r="C13751" s="106"/>
      <c r="D13751" s="139"/>
      <c r="E13751" s="140"/>
      <c r="F13751" s="140"/>
      <c r="G13751" s="140"/>
      <c r="M13751" s="140"/>
      <c r="N13751" s="167"/>
      <c r="O13751" s="167"/>
      <c r="P13751" s="142"/>
      <c r="Q13751" s="142"/>
      <c r="R13751" s="142"/>
      <c r="S13751" s="139"/>
    </row>
    <row r="13752" spans="2:19" ht="15.75" customHeight="1" x14ac:dyDescent="0.25">
      <c r="B13752" s="106"/>
      <c r="C13752" s="106"/>
      <c r="D13752" s="139"/>
      <c r="E13752" s="140"/>
      <c r="F13752" s="140"/>
      <c r="G13752" s="140"/>
      <c r="M13752" s="140"/>
      <c r="N13752" s="167"/>
      <c r="O13752" s="167"/>
      <c r="P13752" s="142"/>
      <c r="Q13752" s="142"/>
      <c r="R13752" s="142"/>
      <c r="S13752" s="139"/>
    </row>
    <row r="13753" spans="2:19" ht="15.75" customHeight="1" x14ac:dyDescent="0.25">
      <c r="B13753" s="106"/>
      <c r="C13753" s="106"/>
      <c r="D13753" s="139"/>
      <c r="E13753" s="140"/>
      <c r="F13753" s="140"/>
      <c r="G13753" s="140"/>
      <c r="M13753" s="140"/>
      <c r="N13753" s="167"/>
      <c r="O13753" s="167"/>
      <c r="P13753" s="142"/>
      <c r="Q13753" s="142"/>
      <c r="R13753" s="142"/>
      <c r="S13753" s="139"/>
    </row>
    <row r="13754" spans="2:19" ht="15.75" customHeight="1" x14ac:dyDescent="0.25">
      <c r="B13754" s="106"/>
      <c r="C13754" s="106"/>
      <c r="D13754" s="139"/>
      <c r="E13754" s="140"/>
      <c r="F13754" s="140"/>
      <c r="G13754" s="140"/>
      <c r="M13754" s="140"/>
      <c r="N13754" s="167"/>
      <c r="O13754" s="167"/>
      <c r="P13754" s="142"/>
      <c r="Q13754" s="142"/>
      <c r="R13754" s="142"/>
      <c r="S13754" s="139"/>
    </row>
    <row r="13755" spans="2:19" ht="15.75" customHeight="1" x14ac:dyDescent="0.25">
      <c r="B13755" s="106"/>
      <c r="C13755" s="106"/>
      <c r="D13755" s="139"/>
      <c r="E13755" s="140"/>
      <c r="F13755" s="140"/>
      <c r="G13755" s="140"/>
      <c r="M13755" s="140"/>
      <c r="N13755" s="167"/>
      <c r="O13755" s="167"/>
      <c r="P13755" s="142"/>
      <c r="Q13755" s="142"/>
      <c r="R13755" s="142"/>
      <c r="S13755" s="139"/>
    </row>
    <row r="13756" spans="2:19" ht="15.75" customHeight="1" x14ac:dyDescent="0.25">
      <c r="B13756" s="106"/>
      <c r="C13756" s="106"/>
      <c r="D13756" s="139"/>
      <c r="E13756" s="140"/>
      <c r="F13756" s="140"/>
      <c r="G13756" s="140"/>
      <c r="M13756" s="140"/>
      <c r="N13756" s="167"/>
      <c r="O13756" s="167"/>
      <c r="P13756" s="142"/>
      <c r="Q13756" s="142"/>
      <c r="R13756" s="142"/>
      <c r="S13756" s="139"/>
    </row>
    <row r="13757" spans="2:19" ht="15.75" customHeight="1" x14ac:dyDescent="0.25">
      <c r="B13757" s="106"/>
      <c r="C13757" s="106"/>
      <c r="D13757" s="139"/>
      <c r="E13757" s="140"/>
      <c r="F13757" s="140"/>
      <c r="G13757" s="140"/>
      <c r="M13757" s="140"/>
      <c r="N13757" s="167"/>
      <c r="O13757" s="167"/>
      <c r="P13757" s="142"/>
      <c r="Q13757" s="142"/>
      <c r="R13757" s="142"/>
      <c r="S13757" s="139"/>
    </row>
    <row r="13758" spans="2:19" ht="15.75" customHeight="1" x14ac:dyDescent="0.25">
      <c r="B13758" s="106"/>
      <c r="C13758" s="106"/>
      <c r="D13758" s="139"/>
      <c r="E13758" s="140"/>
      <c r="F13758" s="140"/>
      <c r="G13758" s="140"/>
      <c r="M13758" s="140"/>
      <c r="N13758" s="167"/>
      <c r="O13758" s="167"/>
      <c r="P13758" s="142"/>
      <c r="Q13758" s="142"/>
      <c r="R13758" s="142"/>
      <c r="S13758" s="139"/>
    </row>
    <row r="13759" spans="2:19" ht="15.75" customHeight="1" x14ac:dyDescent="0.25">
      <c r="B13759" s="106"/>
      <c r="C13759" s="106"/>
      <c r="D13759" s="139"/>
      <c r="E13759" s="140"/>
      <c r="F13759" s="140"/>
      <c r="G13759" s="140"/>
      <c r="M13759" s="140"/>
      <c r="N13759" s="167"/>
      <c r="O13759" s="167"/>
      <c r="P13759" s="142"/>
      <c r="Q13759" s="142"/>
      <c r="R13759" s="142"/>
      <c r="S13759" s="139"/>
    </row>
    <row r="13760" spans="2:19" ht="15.75" customHeight="1" x14ac:dyDescent="0.25">
      <c r="B13760" s="106"/>
      <c r="C13760" s="106"/>
      <c r="D13760" s="139"/>
      <c r="E13760" s="140"/>
      <c r="F13760" s="140"/>
      <c r="G13760" s="140"/>
      <c r="M13760" s="140"/>
      <c r="N13760" s="167"/>
      <c r="O13760" s="167"/>
      <c r="P13760" s="142"/>
      <c r="Q13760" s="142"/>
      <c r="R13760" s="142"/>
      <c r="S13760" s="139"/>
    </row>
    <row r="13761" spans="2:19" ht="15.75" customHeight="1" x14ac:dyDescent="0.25">
      <c r="B13761" s="106"/>
      <c r="C13761" s="106"/>
      <c r="D13761" s="139"/>
      <c r="E13761" s="140"/>
      <c r="F13761" s="140"/>
      <c r="G13761" s="140"/>
      <c r="M13761" s="140"/>
      <c r="N13761" s="167"/>
      <c r="O13761" s="167"/>
      <c r="P13761" s="142"/>
      <c r="Q13761" s="142"/>
      <c r="R13761" s="142"/>
      <c r="S13761" s="139"/>
    </row>
    <row r="13762" spans="2:19" ht="15.75" customHeight="1" x14ac:dyDescent="0.25">
      <c r="B13762" s="106"/>
      <c r="C13762" s="106"/>
      <c r="D13762" s="139"/>
      <c r="E13762" s="140"/>
      <c r="F13762" s="140"/>
      <c r="G13762" s="140"/>
      <c r="M13762" s="140"/>
      <c r="N13762" s="167"/>
      <c r="O13762" s="167"/>
      <c r="P13762" s="142"/>
      <c r="Q13762" s="142"/>
      <c r="R13762" s="142"/>
      <c r="S13762" s="139"/>
    </row>
    <row r="13763" spans="2:19" ht="15.75" customHeight="1" x14ac:dyDescent="0.25">
      <c r="B13763" s="106"/>
      <c r="C13763" s="106"/>
      <c r="D13763" s="139"/>
      <c r="E13763" s="140"/>
      <c r="F13763" s="140"/>
      <c r="G13763" s="140"/>
      <c r="M13763" s="140"/>
      <c r="N13763" s="167"/>
      <c r="O13763" s="167"/>
      <c r="P13763" s="142"/>
      <c r="Q13763" s="142"/>
      <c r="R13763" s="142"/>
      <c r="S13763" s="139"/>
    </row>
    <row r="13764" spans="2:19" ht="15.75" customHeight="1" x14ac:dyDescent="0.25">
      <c r="B13764" s="106"/>
      <c r="C13764" s="106"/>
      <c r="D13764" s="139"/>
      <c r="E13764" s="140"/>
      <c r="F13764" s="140"/>
      <c r="G13764" s="140"/>
      <c r="M13764" s="140"/>
      <c r="N13764" s="167"/>
      <c r="O13764" s="167"/>
      <c r="P13764" s="142"/>
      <c r="Q13764" s="142"/>
      <c r="R13764" s="142"/>
      <c r="S13764" s="139"/>
    </row>
    <row r="13765" spans="2:19" ht="15.75" customHeight="1" x14ac:dyDescent="0.25">
      <c r="B13765" s="106"/>
      <c r="C13765" s="106"/>
      <c r="D13765" s="139"/>
      <c r="E13765" s="140"/>
      <c r="F13765" s="140"/>
      <c r="G13765" s="140"/>
      <c r="M13765" s="140"/>
      <c r="N13765" s="167"/>
      <c r="O13765" s="167"/>
      <c r="P13765" s="142"/>
      <c r="Q13765" s="142"/>
      <c r="R13765" s="142"/>
      <c r="S13765" s="139"/>
    </row>
    <row r="13766" spans="2:19" ht="15.75" customHeight="1" x14ac:dyDescent="0.25">
      <c r="B13766" s="106"/>
      <c r="C13766" s="106"/>
      <c r="D13766" s="139"/>
      <c r="E13766" s="140"/>
      <c r="F13766" s="140"/>
      <c r="G13766" s="140"/>
      <c r="M13766" s="140"/>
      <c r="N13766" s="167"/>
      <c r="O13766" s="167"/>
      <c r="P13766" s="142"/>
      <c r="Q13766" s="142"/>
      <c r="R13766" s="142"/>
      <c r="S13766" s="139"/>
    </row>
    <row r="13767" spans="2:19" ht="15.75" customHeight="1" x14ac:dyDescent="0.25">
      <c r="B13767" s="106"/>
      <c r="C13767" s="106"/>
      <c r="D13767" s="139"/>
      <c r="E13767" s="140"/>
      <c r="F13767" s="140"/>
      <c r="G13767" s="140"/>
      <c r="M13767" s="140"/>
      <c r="N13767" s="167"/>
      <c r="O13767" s="167"/>
      <c r="P13767" s="142"/>
      <c r="Q13767" s="142"/>
      <c r="R13767" s="142"/>
      <c r="S13767" s="139"/>
    </row>
    <row r="13768" spans="2:19" ht="15.75" customHeight="1" x14ac:dyDescent="0.25">
      <c r="B13768" s="106"/>
      <c r="C13768" s="106"/>
      <c r="D13768" s="139"/>
      <c r="E13768" s="140"/>
      <c r="F13768" s="140"/>
      <c r="G13768" s="140"/>
      <c r="M13768" s="140"/>
      <c r="N13768" s="167"/>
      <c r="O13768" s="167"/>
      <c r="P13768" s="142"/>
      <c r="Q13768" s="142"/>
      <c r="R13768" s="142"/>
      <c r="S13768" s="139"/>
    </row>
    <row r="13769" spans="2:19" ht="15.75" customHeight="1" x14ac:dyDescent="0.25">
      <c r="B13769" s="106"/>
      <c r="C13769" s="106"/>
      <c r="D13769" s="139"/>
      <c r="E13769" s="140"/>
      <c r="F13769" s="140"/>
      <c r="G13769" s="140"/>
      <c r="M13769" s="140"/>
      <c r="N13769" s="167"/>
      <c r="O13769" s="167"/>
      <c r="P13769" s="142"/>
      <c r="Q13769" s="142"/>
      <c r="R13769" s="142"/>
      <c r="S13769" s="139"/>
    </row>
    <row r="13770" spans="2:19" ht="15.75" customHeight="1" x14ac:dyDescent="0.25">
      <c r="B13770" s="106"/>
      <c r="C13770" s="106"/>
      <c r="D13770" s="139"/>
      <c r="E13770" s="140"/>
      <c r="F13770" s="140"/>
      <c r="G13770" s="140"/>
      <c r="M13770" s="140"/>
      <c r="N13770" s="167"/>
      <c r="O13770" s="167"/>
      <c r="P13770" s="142"/>
      <c r="Q13770" s="142"/>
      <c r="R13770" s="142"/>
      <c r="S13770" s="139"/>
    </row>
    <row r="13771" spans="2:19" ht="15.75" customHeight="1" x14ac:dyDescent="0.25">
      <c r="B13771" s="106"/>
      <c r="C13771" s="106"/>
      <c r="D13771" s="139"/>
      <c r="E13771" s="140"/>
      <c r="F13771" s="140"/>
      <c r="G13771" s="140"/>
      <c r="M13771" s="140"/>
      <c r="N13771" s="167"/>
      <c r="O13771" s="167"/>
      <c r="P13771" s="142"/>
      <c r="Q13771" s="142"/>
      <c r="R13771" s="142"/>
      <c r="S13771" s="139"/>
    </row>
    <row r="13772" spans="2:19" ht="15.75" customHeight="1" x14ac:dyDescent="0.25">
      <c r="B13772" s="106"/>
      <c r="C13772" s="106"/>
      <c r="D13772" s="139"/>
      <c r="E13772" s="140"/>
      <c r="F13772" s="140"/>
      <c r="G13772" s="140"/>
      <c r="M13772" s="140"/>
      <c r="N13772" s="167"/>
      <c r="O13772" s="167"/>
      <c r="P13772" s="142"/>
      <c r="Q13772" s="142"/>
      <c r="R13772" s="142"/>
      <c r="S13772" s="139"/>
    </row>
    <row r="13773" spans="2:19" ht="15.75" customHeight="1" x14ac:dyDescent="0.25">
      <c r="B13773" s="106"/>
      <c r="C13773" s="106"/>
      <c r="D13773" s="139"/>
      <c r="E13773" s="140"/>
      <c r="F13773" s="140"/>
      <c r="G13773" s="140"/>
      <c r="M13773" s="140"/>
      <c r="N13773" s="167"/>
      <c r="O13773" s="167"/>
      <c r="P13773" s="142"/>
      <c r="Q13773" s="142"/>
      <c r="R13773" s="142"/>
      <c r="S13773" s="139"/>
    </row>
    <row r="13774" spans="2:19" ht="15.75" customHeight="1" x14ac:dyDescent="0.25">
      <c r="B13774" s="106"/>
      <c r="C13774" s="106"/>
      <c r="D13774" s="139"/>
      <c r="E13774" s="140"/>
      <c r="F13774" s="140"/>
      <c r="G13774" s="140"/>
      <c r="M13774" s="140"/>
      <c r="N13774" s="167"/>
      <c r="O13774" s="167"/>
      <c r="P13774" s="142"/>
      <c r="Q13774" s="142"/>
      <c r="R13774" s="142"/>
      <c r="S13774" s="139"/>
    </row>
    <row r="13775" spans="2:19" ht="15.75" customHeight="1" x14ac:dyDescent="0.25">
      <c r="B13775" s="106"/>
      <c r="C13775" s="106"/>
      <c r="D13775" s="139"/>
      <c r="E13775" s="140"/>
      <c r="F13775" s="140"/>
      <c r="G13775" s="140"/>
      <c r="M13775" s="140"/>
      <c r="N13775" s="167"/>
      <c r="O13775" s="167"/>
      <c r="P13775" s="142"/>
      <c r="Q13775" s="142"/>
      <c r="R13775" s="142"/>
      <c r="S13775" s="139"/>
    </row>
    <row r="13776" spans="2:19" ht="15.75" customHeight="1" x14ac:dyDescent="0.25">
      <c r="B13776" s="106"/>
      <c r="C13776" s="106"/>
      <c r="D13776" s="139"/>
      <c r="E13776" s="140"/>
      <c r="F13776" s="140"/>
      <c r="G13776" s="140"/>
      <c r="M13776" s="140"/>
      <c r="N13776" s="167"/>
      <c r="O13776" s="167"/>
      <c r="P13776" s="142"/>
      <c r="Q13776" s="142"/>
      <c r="R13776" s="142"/>
      <c r="S13776" s="139"/>
    </row>
    <row r="13777" spans="2:19" ht="15.75" customHeight="1" x14ac:dyDescent="0.25">
      <c r="B13777" s="106"/>
      <c r="C13777" s="106"/>
      <c r="D13777" s="139"/>
      <c r="E13777" s="140"/>
      <c r="F13777" s="140"/>
      <c r="G13777" s="140"/>
      <c r="M13777" s="140"/>
      <c r="N13777" s="167"/>
      <c r="O13777" s="167"/>
      <c r="P13777" s="142"/>
      <c r="Q13777" s="142"/>
      <c r="R13777" s="142"/>
      <c r="S13777" s="139"/>
    </row>
    <row r="13778" spans="2:19" ht="15.75" customHeight="1" x14ac:dyDescent="0.25">
      <c r="B13778" s="106"/>
      <c r="C13778" s="106"/>
      <c r="D13778" s="139"/>
      <c r="E13778" s="140"/>
      <c r="F13778" s="140"/>
      <c r="G13778" s="140"/>
      <c r="M13778" s="140"/>
      <c r="N13778" s="167"/>
      <c r="O13778" s="167"/>
      <c r="P13778" s="142"/>
      <c r="Q13778" s="142"/>
      <c r="R13778" s="142"/>
      <c r="S13778" s="139"/>
    </row>
    <row r="13779" spans="2:19" ht="15.75" customHeight="1" x14ac:dyDescent="0.25">
      <c r="B13779" s="106"/>
      <c r="C13779" s="106"/>
      <c r="D13779" s="139"/>
      <c r="E13779" s="140"/>
      <c r="F13779" s="140"/>
      <c r="G13779" s="140"/>
      <c r="M13779" s="140"/>
      <c r="N13779" s="167"/>
      <c r="O13779" s="167"/>
      <c r="P13779" s="142"/>
      <c r="Q13779" s="142"/>
      <c r="R13779" s="142"/>
      <c r="S13779" s="139"/>
    </row>
    <row r="13780" spans="2:19" ht="15.75" customHeight="1" x14ac:dyDescent="0.25">
      <c r="B13780" s="106"/>
      <c r="C13780" s="106"/>
      <c r="D13780" s="139"/>
      <c r="E13780" s="140"/>
      <c r="F13780" s="140"/>
      <c r="G13780" s="140"/>
      <c r="M13780" s="140"/>
      <c r="N13780" s="167"/>
      <c r="O13780" s="167"/>
      <c r="P13780" s="142"/>
      <c r="Q13780" s="142"/>
      <c r="R13780" s="142"/>
      <c r="S13780" s="139"/>
    </row>
    <row r="13781" spans="2:19" ht="15.75" customHeight="1" x14ac:dyDescent="0.25">
      <c r="B13781" s="106"/>
      <c r="C13781" s="106"/>
      <c r="D13781" s="139"/>
      <c r="E13781" s="140"/>
      <c r="F13781" s="140"/>
      <c r="G13781" s="140"/>
      <c r="M13781" s="140"/>
      <c r="N13781" s="167"/>
      <c r="O13781" s="167"/>
      <c r="P13781" s="142"/>
      <c r="Q13781" s="142"/>
      <c r="R13781" s="142"/>
      <c r="S13781" s="139"/>
    </row>
    <row r="13782" spans="2:19" ht="15.75" customHeight="1" x14ac:dyDescent="0.25">
      <c r="B13782" s="106"/>
      <c r="C13782" s="106"/>
      <c r="D13782" s="139"/>
      <c r="E13782" s="140"/>
      <c r="F13782" s="140"/>
      <c r="G13782" s="140"/>
      <c r="M13782" s="140"/>
      <c r="N13782" s="167"/>
      <c r="O13782" s="167"/>
      <c r="P13782" s="142"/>
      <c r="Q13782" s="142"/>
      <c r="R13782" s="142"/>
      <c r="S13782" s="139"/>
    </row>
    <row r="13783" spans="2:19" ht="15.75" customHeight="1" x14ac:dyDescent="0.25">
      <c r="B13783" s="106"/>
      <c r="C13783" s="106"/>
      <c r="D13783" s="139"/>
      <c r="E13783" s="140"/>
      <c r="F13783" s="140"/>
      <c r="G13783" s="140"/>
      <c r="M13783" s="140"/>
      <c r="N13783" s="167"/>
      <c r="O13783" s="167"/>
      <c r="P13783" s="142"/>
      <c r="Q13783" s="142"/>
      <c r="R13783" s="142"/>
      <c r="S13783" s="139"/>
    </row>
    <row r="13784" spans="2:19" ht="15.75" customHeight="1" x14ac:dyDescent="0.25">
      <c r="B13784" s="106"/>
      <c r="C13784" s="106"/>
      <c r="D13784" s="139"/>
      <c r="E13784" s="140"/>
      <c r="F13784" s="140"/>
      <c r="G13784" s="140"/>
      <c r="M13784" s="140"/>
      <c r="N13784" s="167"/>
      <c r="O13784" s="167"/>
      <c r="P13784" s="142"/>
      <c r="Q13784" s="142"/>
      <c r="R13784" s="142"/>
      <c r="S13784" s="139"/>
    </row>
    <row r="13785" spans="2:19" ht="15.75" customHeight="1" x14ac:dyDescent="0.25">
      <c r="B13785" s="106"/>
      <c r="C13785" s="106"/>
      <c r="D13785" s="139"/>
      <c r="E13785" s="140"/>
      <c r="F13785" s="140"/>
      <c r="G13785" s="140"/>
      <c r="M13785" s="140"/>
      <c r="N13785" s="167"/>
      <c r="O13785" s="167"/>
      <c r="P13785" s="142"/>
      <c r="Q13785" s="142"/>
      <c r="R13785" s="142"/>
      <c r="S13785" s="139"/>
    </row>
    <row r="13786" spans="2:19" ht="15.75" customHeight="1" x14ac:dyDescent="0.25">
      <c r="B13786" s="106"/>
      <c r="C13786" s="106"/>
      <c r="D13786" s="139"/>
      <c r="E13786" s="140"/>
      <c r="F13786" s="140"/>
      <c r="G13786" s="140"/>
      <c r="M13786" s="140"/>
      <c r="N13786" s="167"/>
      <c r="O13786" s="167"/>
      <c r="P13786" s="142"/>
      <c r="Q13786" s="142"/>
      <c r="R13786" s="142"/>
      <c r="S13786" s="139"/>
    </row>
    <row r="13787" spans="2:19" ht="15.75" customHeight="1" x14ac:dyDescent="0.25">
      <c r="B13787" s="106"/>
      <c r="C13787" s="106"/>
      <c r="D13787" s="139"/>
      <c r="E13787" s="140"/>
      <c r="F13787" s="140"/>
      <c r="G13787" s="140"/>
      <c r="M13787" s="140"/>
      <c r="N13787" s="167"/>
      <c r="O13787" s="167"/>
      <c r="P13787" s="142"/>
      <c r="Q13787" s="142"/>
      <c r="R13787" s="142"/>
      <c r="S13787" s="139"/>
    </row>
    <row r="13788" spans="2:19" ht="15.75" customHeight="1" x14ac:dyDescent="0.25">
      <c r="B13788" s="106"/>
      <c r="C13788" s="106"/>
      <c r="D13788" s="139"/>
      <c r="E13788" s="140"/>
      <c r="F13788" s="140"/>
      <c r="G13788" s="140"/>
      <c r="M13788" s="140"/>
      <c r="N13788" s="167"/>
      <c r="O13788" s="167"/>
      <c r="P13788" s="142"/>
      <c r="Q13788" s="142"/>
      <c r="R13788" s="142"/>
      <c r="S13788" s="139"/>
    </row>
    <row r="13789" spans="2:19" ht="15.75" customHeight="1" x14ac:dyDescent="0.25">
      <c r="B13789" s="106"/>
      <c r="C13789" s="106"/>
      <c r="D13789" s="139"/>
      <c r="E13789" s="140"/>
      <c r="F13789" s="140"/>
      <c r="G13789" s="140"/>
      <c r="M13789" s="140"/>
      <c r="N13789" s="167"/>
      <c r="O13789" s="167"/>
      <c r="P13789" s="142"/>
      <c r="Q13789" s="142"/>
      <c r="R13789" s="142"/>
      <c r="S13789" s="139"/>
    </row>
    <row r="13790" spans="2:19" ht="15.75" customHeight="1" x14ac:dyDescent="0.25">
      <c r="B13790" s="106"/>
      <c r="C13790" s="106"/>
      <c r="D13790" s="139"/>
      <c r="E13790" s="140"/>
      <c r="F13790" s="140"/>
      <c r="G13790" s="140"/>
      <c r="M13790" s="140"/>
      <c r="N13790" s="167"/>
      <c r="O13790" s="167"/>
      <c r="P13790" s="142"/>
      <c r="Q13790" s="142"/>
      <c r="R13790" s="142"/>
      <c r="S13790" s="139"/>
    </row>
    <row r="13791" spans="2:19" ht="15.75" customHeight="1" x14ac:dyDescent="0.25">
      <c r="B13791" s="106"/>
      <c r="C13791" s="106"/>
      <c r="D13791" s="139"/>
      <c r="E13791" s="140"/>
      <c r="F13791" s="140"/>
      <c r="G13791" s="140"/>
      <c r="M13791" s="140"/>
      <c r="N13791" s="167"/>
      <c r="O13791" s="167"/>
      <c r="P13791" s="142"/>
      <c r="Q13791" s="142"/>
      <c r="R13791" s="142"/>
      <c r="S13791" s="139"/>
    </row>
    <row r="13792" spans="2:19" ht="15.75" customHeight="1" x14ac:dyDescent="0.25">
      <c r="B13792" s="106"/>
      <c r="C13792" s="106"/>
      <c r="D13792" s="139"/>
      <c r="E13792" s="140"/>
      <c r="F13792" s="140"/>
      <c r="G13792" s="140"/>
      <c r="M13792" s="140"/>
      <c r="N13792" s="167"/>
      <c r="O13792" s="167"/>
      <c r="P13792" s="142"/>
      <c r="Q13792" s="142"/>
      <c r="R13792" s="142"/>
      <c r="S13792" s="139"/>
    </row>
    <row r="13793" spans="2:19" ht="15.75" customHeight="1" x14ac:dyDescent="0.25">
      <c r="B13793" s="106"/>
      <c r="C13793" s="106"/>
      <c r="D13793" s="139"/>
      <c r="E13793" s="140"/>
      <c r="F13793" s="140"/>
      <c r="G13793" s="140"/>
      <c r="M13793" s="140"/>
      <c r="N13793" s="167"/>
      <c r="O13793" s="167"/>
      <c r="P13793" s="142"/>
      <c r="Q13793" s="142"/>
      <c r="R13793" s="142"/>
      <c r="S13793" s="139"/>
    </row>
    <row r="13794" spans="2:19" ht="15.75" customHeight="1" x14ac:dyDescent="0.25">
      <c r="B13794" s="106"/>
      <c r="C13794" s="106"/>
      <c r="D13794" s="139"/>
      <c r="E13794" s="140"/>
      <c r="F13794" s="140"/>
      <c r="G13794" s="140"/>
      <c r="M13794" s="140"/>
      <c r="N13794" s="167"/>
      <c r="O13794" s="167"/>
      <c r="P13794" s="142"/>
      <c r="Q13794" s="142"/>
      <c r="R13794" s="142"/>
      <c r="S13794" s="139"/>
    </row>
    <row r="13795" spans="2:19" ht="15.75" customHeight="1" x14ac:dyDescent="0.25">
      <c r="B13795" s="106"/>
      <c r="C13795" s="106"/>
      <c r="D13795" s="139"/>
      <c r="E13795" s="140"/>
      <c r="F13795" s="140"/>
      <c r="G13795" s="140"/>
      <c r="M13795" s="140"/>
      <c r="N13795" s="167"/>
      <c r="O13795" s="167"/>
      <c r="P13795" s="142"/>
      <c r="Q13795" s="142"/>
      <c r="R13795" s="142"/>
      <c r="S13795" s="139"/>
    </row>
    <row r="13796" spans="2:19" ht="15.75" customHeight="1" x14ac:dyDescent="0.25">
      <c r="B13796" s="106"/>
      <c r="C13796" s="106"/>
      <c r="D13796" s="139"/>
      <c r="E13796" s="140"/>
      <c r="F13796" s="140"/>
      <c r="G13796" s="140"/>
      <c r="M13796" s="140"/>
      <c r="N13796" s="167"/>
      <c r="O13796" s="167"/>
      <c r="P13796" s="142"/>
      <c r="Q13796" s="142"/>
      <c r="R13796" s="142"/>
      <c r="S13796" s="139"/>
    </row>
    <row r="13797" spans="2:19" ht="15.75" customHeight="1" x14ac:dyDescent="0.25">
      <c r="B13797" s="106"/>
      <c r="C13797" s="106"/>
      <c r="D13797" s="139"/>
      <c r="E13797" s="140"/>
      <c r="F13797" s="140"/>
      <c r="G13797" s="140"/>
      <c r="M13797" s="140"/>
      <c r="N13797" s="167"/>
      <c r="O13797" s="167"/>
      <c r="P13797" s="142"/>
      <c r="Q13797" s="142"/>
      <c r="R13797" s="142"/>
      <c r="S13797" s="139"/>
    </row>
    <row r="13798" spans="2:19" ht="15.75" customHeight="1" x14ac:dyDescent="0.25">
      <c r="B13798" s="106"/>
      <c r="C13798" s="106"/>
      <c r="D13798" s="139"/>
      <c r="E13798" s="140"/>
      <c r="F13798" s="140"/>
      <c r="G13798" s="140"/>
      <c r="M13798" s="140"/>
      <c r="N13798" s="167"/>
      <c r="O13798" s="167"/>
      <c r="P13798" s="142"/>
      <c r="Q13798" s="142"/>
      <c r="R13798" s="142"/>
      <c r="S13798" s="139"/>
    </row>
    <row r="13799" spans="2:19" ht="15.75" customHeight="1" x14ac:dyDescent="0.25">
      <c r="B13799" s="106"/>
      <c r="C13799" s="106"/>
      <c r="D13799" s="139"/>
      <c r="E13799" s="140"/>
      <c r="F13799" s="140"/>
      <c r="G13799" s="140"/>
      <c r="M13799" s="140"/>
      <c r="N13799" s="167"/>
      <c r="O13799" s="167"/>
      <c r="P13799" s="142"/>
      <c r="Q13799" s="142"/>
      <c r="R13799" s="142"/>
      <c r="S13799" s="139"/>
    </row>
    <row r="13800" spans="2:19" ht="15.75" customHeight="1" x14ac:dyDescent="0.25">
      <c r="B13800" s="106"/>
      <c r="C13800" s="106"/>
      <c r="D13800" s="139"/>
      <c r="E13800" s="140"/>
      <c r="F13800" s="140"/>
      <c r="G13800" s="140"/>
      <c r="M13800" s="140"/>
      <c r="N13800" s="167"/>
      <c r="O13800" s="167"/>
      <c r="P13800" s="142"/>
      <c r="Q13800" s="142"/>
      <c r="R13800" s="142"/>
      <c r="S13800" s="139"/>
    </row>
    <row r="13801" spans="2:19" ht="15.75" customHeight="1" x14ac:dyDescent="0.25">
      <c r="B13801" s="106"/>
      <c r="C13801" s="106"/>
      <c r="D13801" s="139"/>
      <c r="E13801" s="140"/>
      <c r="F13801" s="140"/>
      <c r="G13801" s="140"/>
      <c r="M13801" s="140"/>
      <c r="N13801" s="167"/>
      <c r="O13801" s="167"/>
      <c r="P13801" s="142"/>
      <c r="Q13801" s="142"/>
      <c r="R13801" s="142"/>
      <c r="S13801" s="139"/>
    </row>
    <row r="13802" spans="2:19" ht="15.75" customHeight="1" x14ac:dyDescent="0.25">
      <c r="B13802" s="106"/>
      <c r="C13802" s="106"/>
      <c r="D13802" s="139"/>
      <c r="E13802" s="140"/>
      <c r="F13802" s="140"/>
      <c r="G13802" s="140"/>
      <c r="M13802" s="140"/>
      <c r="N13802" s="167"/>
      <c r="O13802" s="167"/>
      <c r="P13802" s="142"/>
      <c r="Q13802" s="142"/>
      <c r="R13802" s="142"/>
      <c r="S13802" s="139"/>
    </row>
    <row r="13803" spans="2:19" ht="15.75" customHeight="1" x14ac:dyDescent="0.25">
      <c r="B13803" s="106"/>
      <c r="C13803" s="106"/>
      <c r="D13803" s="139"/>
      <c r="E13803" s="140"/>
      <c r="F13803" s="140"/>
      <c r="G13803" s="140"/>
      <c r="M13803" s="140"/>
      <c r="N13803" s="167"/>
      <c r="O13803" s="167"/>
      <c r="P13803" s="142"/>
      <c r="Q13803" s="142"/>
      <c r="R13803" s="142"/>
      <c r="S13803" s="139"/>
    </row>
    <row r="13804" spans="2:19" ht="15.75" customHeight="1" x14ac:dyDescent="0.25">
      <c r="B13804" s="106"/>
      <c r="C13804" s="106"/>
      <c r="D13804" s="139"/>
      <c r="E13804" s="140"/>
      <c r="F13804" s="140"/>
      <c r="G13804" s="140"/>
      <c r="M13804" s="140"/>
      <c r="N13804" s="167"/>
      <c r="O13804" s="167"/>
      <c r="P13804" s="142"/>
      <c r="Q13804" s="142"/>
      <c r="R13804" s="142"/>
      <c r="S13804" s="139"/>
    </row>
    <row r="13805" spans="2:19" ht="15.75" customHeight="1" x14ac:dyDescent="0.25">
      <c r="B13805" s="106"/>
      <c r="C13805" s="106"/>
      <c r="D13805" s="139"/>
      <c r="E13805" s="140"/>
      <c r="F13805" s="140"/>
      <c r="G13805" s="140"/>
      <c r="M13805" s="140"/>
      <c r="N13805" s="167"/>
      <c r="O13805" s="167"/>
      <c r="P13805" s="142"/>
      <c r="Q13805" s="142"/>
      <c r="R13805" s="142"/>
      <c r="S13805" s="139"/>
    </row>
    <row r="13806" spans="2:19" ht="15.75" customHeight="1" x14ac:dyDescent="0.25">
      <c r="B13806" s="106"/>
      <c r="C13806" s="106"/>
      <c r="D13806" s="139"/>
      <c r="E13806" s="140"/>
      <c r="F13806" s="140"/>
      <c r="G13806" s="140"/>
      <c r="M13806" s="140"/>
      <c r="N13806" s="167"/>
      <c r="O13806" s="167"/>
      <c r="P13806" s="142"/>
      <c r="Q13806" s="142"/>
      <c r="R13806" s="142"/>
      <c r="S13806" s="139"/>
    </row>
    <row r="13807" spans="2:19" ht="15.75" customHeight="1" x14ac:dyDescent="0.25">
      <c r="B13807" s="106"/>
      <c r="C13807" s="106"/>
      <c r="D13807" s="139"/>
      <c r="E13807" s="140"/>
      <c r="F13807" s="140"/>
      <c r="G13807" s="140"/>
      <c r="M13807" s="140"/>
      <c r="N13807" s="167"/>
      <c r="O13807" s="167"/>
      <c r="P13807" s="142"/>
      <c r="Q13807" s="142"/>
      <c r="R13807" s="142"/>
      <c r="S13807" s="139"/>
    </row>
    <row r="13808" spans="2:19" ht="15.75" customHeight="1" x14ac:dyDescent="0.25">
      <c r="B13808" s="106"/>
      <c r="C13808" s="106"/>
      <c r="D13808" s="139"/>
      <c r="E13808" s="140"/>
      <c r="F13808" s="140"/>
      <c r="G13808" s="140"/>
      <c r="M13808" s="140"/>
      <c r="N13808" s="167"/>
      <c r="O13808" s="167"/>
      <c r="P13808" s="142"/>
      <c r="Q13808" s="142"/>
      <c r="R13808" s="142"/>
      <c r="S13808" s="139"/>
    </row>
    <row r="13809" spans="2:19" ht="15.75" customHeight="1" x14ac:dyDescent="0.25">
      <c r="B13809" s="106"/>
      <c r="C13809" s="106"/>
      <c r="D13809" s="139"/>
      <c r="E13809" s="140"/>
      <c r="F13809" s="140"/>
      <c r="G13809" s="140"/>
      <c r="M13809" s="140"/>
      <c r="N13809" s="167"/>
      <c r="O13809" s="167"/>
      <c r="P13809" s="142"/>
      <c r="Q13809" s="142"/>
      <c r="R13809" s="142"/>
      <c r="S13809" s="139"/>
    </row>
    <row r="13810" spans="2:19" ht="15.75" customHeight="1" x14ac:dyDescent="0.25">
      <c r="B13810" s="106"/>
      <c r="C13810" s="106"/>
      <c r="D13810" s="139"/>
      <c r="E13810" s="140"/>
      <c r="F13810" s="140"/>
      <c r="G13810" s="140"/>
      <c r="M13810" s="140"/>
      <c r="N13810" s="167"/>
      <c r="O13810" s="167"/>
      <c r="P13810" s="142"/>
      <c r="Q13810" s="142"/>
      <c r="R13810" s="142"/>
      <c r="S13810" s="139"/>
    </row>
    <row r="13811" spans="2:19" ht="15.75" customHeight="1" x14ac:dyDescent="0.25">
      <c r="B13811" s="106"/>
      <c r="C13811" s="106"/>
      <c r="D13811" s="139"/>
      <c r="E13811" s="140"/>
      <c r="F13811" s="140"/>
      <c r="G13811" s="140"/>
      <c r="M13811" s="140"/>
      <c r="N13811" s="167"/>
      <c r="O13811" s="167"/>
      <c r="P13811" s="142"/>
      <c r="Q13811" s="142"/>
      <c r="R13811" s="142"/>
      <c r="S13811" s="139"/>
    </row>
    <row r="13812" spans="2:19" ht="15.75" customHeight="1" x14ac:dyDescent="0.25">
      <c r="B13812" s="106"/>
      <c r="C13812" s="106"/>
      <c r="D13812" s="139"/>
      <c r="E13812" s="140"/>
      <c r="F13812" s="140"/>
      <c r="G13812" s="140"/>
      <c r="M13812" s="140"/>
      <c r="N13812" s="167"/>
      <c r="O13812" s="167"/>
      <c r="P13812" s="142"/>
      <c r="Q13812" s="142"/>
      <c r="R13812" s="142"/>
      <c r="S13812" s="139"/>
    </row>
    <row r="13813" spans="2:19" ht="15.75" customHeight="1" x14ac:dyDescent="0.25">
      <c r="B13813" s="106"/>
      <c r="C13813" s="106"/>
      <c r="D13813" s="139"/>
      <c r="E13813" s="140"/>
      <c r="F13813" s="140"/>
      <c r="G13813" s="140"/>
      <c r="M13813" s="140"/>
      <c r="N13813" s="167"/>
      <c r="O13813" s="167"/>
      <c r="P13813" s="142"/>
      <c r="Q13813" s="142"/>
      <c r="R13813" s="142"/>
      <c r="S13813" s="139"/>
    </row>
    <row r="13814" spans="2:19" ht="15.75" customHeight="1" x14ac:dyDescent="0.25">
      <c r="B13814" s="106"/>
      <c r="C13814" s="106"/>
      <c r="D13814" s="139"/>
      <c r="E13814" s="140"/>
      <c r="F13814" s="140"/>
      <c r="G13814" s="140"/>
      <c r="M13814" s="140"/>
      <c r="N13814" s="167"/>
      <c r="O13814" s="167"/>
      <c r="P13814" s="142"/>
      <c r="Q13814" s="142"/>
      <c r="R13814" s="142"/>
      <c r="S13814" s="139"/>
    </row>
    <row r="13815" spans="2:19" ht="15.75" customHeight="1" x14ac:dyDescent="0.25">
      <c r="B13815" s="106"/>
      <c r="C13815" s="106"/>
      <c r="D13815" s="139"/>
      <c r="E13815" s="140"/>
      <c r="F13815" s="140"/>
      <c r="G13815" s="140"/>
      <c r="M13815" s="140"/>
      <c r="N13815" s="167"/>
      <c r="O13815" s="167"/>
      <c r="P13815" s="142"/>
      <c r="Q13815" s="142"/>
      <c r="R13815" s="142"/>
      <c r="S13815" s="139"/>
    </row>
    <row r="13816" spans="2:19" ht="15.75" customHeight="1" x14ac:dyDescent="0.25">
      <c r="B13816" s="106"/>
      <c r="C13816" s="106"/>
      <c r="D13816" s="139"/>
      <c r="E13816" s="140"/>
      <c r="F13816" s="140"/>
      <c r="G13816" s="140"/>
      <c r="M13816" s="140"/>
      <c r="N13816" s="167"/>
      <c r="O13816" s="167"/>
      <c r="P13816" s="142"/>
      <c r="Q13816" s="142"/>
      <c r="R13816" s="142"/>
      <c r="S13816" s="139"/>
    </row>
    <row r="13817" spans="2:19" ht="15.75" customHeight="1" x14ac:dyDescent="0.25">
      <c r="B13817" s="106"/>
      <c r="C13817" s="106"/>
      <c r="D13817" s="139"/>
      <c r="E13817" s="140"/>
      <c r="F13817" s="140"/>
      <c r="G13817" s="140"/>
      <c r="M13817" s="140"/>
      <c r="N13817" s="167"/>
      <c r="O13817" s="167"/>
      <c r="P13817" s="142"/>
      <c r="Q13817" s="142"/>
      <c r="R13817" s="142"/>
      <c r="S13817" s="139"/>
    </row>
    <row r="13818" spans="2:19" ht="15.75" customHeight="1" x14ac:dyDescent="0.25">
      <c r="B13818" s="106"/>
      <c r="C13818" s="106"/>
      <c r="D13818" s="139"/>
      <c r="E13818" s="140"/>
      <c r="F13818" s="140"/>
      <c r="G13818" s="140"/>
      <c r="M13818" s="140"/>
      <c r="N13818" s="167"/>
      <c r="O13818" s="167"/>
      <c r="P13818" s="142"/>
      <c r="Q13818" s="142"/>
      <c r="R13818" s="142"/>
      <c r="S13818" s="139"/>
    </row>
    <row r="13819" spans="2:19" ht="15.75" customHeight="1" x14ac:dyDescent="0.25">
      <c r="B13819" s="106"/>
      <c r="C13819" s="106"/>
      <c r="D13819" s="139"/>
      <c r="E13819" s="140"/>
      <c r="F13819" s="140"/>
      <c r="G13819" s="140"/>
      <c r="M13819" s="140"/>
      <c r="N13819" s="167"/>
      <c r="O13819" s="167"/>
      <c r="P13819" s="142"/>
      <c r="Q13819" s="142"/>
      <c r="R13819" s="142"/>
      <c r="S13819" s="139"/>
    </row>
    <row r="13820" spans="2:19" ht="15.75" customHeight="1" x14ac:dyDescent="0.25">
      <c r="B13820" s="106"/>
      <c r="C13820" s="106"/>
      <c r="D13820" s="139"/>
      <c r="E13820" s="140"/>
      <c r="F13820" s="140"/>
      <c r="G13820" s="140"/>
      <c r="M13820" s="140"/>
      <c r="N13820" s="167"/>
      <c r="O13820" s="167"/>
      <c r="P13820" s="142"/>
      <c r="Q13820" s="142"/>
      <c r="R13820" s="142"/>
      <c r="S13820" s="139"/>
    </row>
    <row r="13821" spans="2:19" ht="15.75" customHeight="1" x14ac:dyDescent="0.25">
      <c r="B13821" s="106"/>
      <c r="C13821" s="106"/>
      <c r="D13821" s="139"/>
      <c r="E13821" s="140"/>
      <c r="F13821" s="140"/>
      <c r="G13821" s="140"/>
      <c r="M13821" s="140"/>
      <c r="N13821" s="167"/>
      <c r="O13821" s="167"/>
      <c r="P13821" s="142"/>
      <c r="Q13821" s="142"/>
      <c r="R13821" s="142"/>
      <c r="S13821" s="139"/>
    </row>
    <row r="13822" spans="2:19" ht="15.75" customHeight="1" x14ac:dyDescent="0.25">
      <c r="B13822" s="106"/>
      <c r="C13822" s="106"/>
      <c r="D13822" s="139"/>
      <c r="E13822" s="140"/>
      <c r="F13822" s="140"/>
      <c r="G13822" s="140"/>
      <c r="M13822" s="140"/>
      <c r="N13822" s="167"/>
      <c r="O13822" s="167"/>
      <c r="P13822" s="142"/>
      <c r="Q13822" s="142"/>
      <c r="R13822" s="142"/>
      <c r="S13822" s="139"/>
    </row>
    <row r="13823" spans="2:19" ht="15.75" customHeight="1" x14ac:dyDescent="0.25">
      <c r="B13823" s="106"/>
      <c r="C13823" s="106"/>
      <c r="D13823" s="139"/>
      <c r="E13823" s="140"/>
      <c r="F13823" s="140"/>
      <c r="G13823" s="140"/>
      <c r="M13823" s="140"/>
      <c r="N13823" s="167"/>
      <c r="O13823" s="167"/>
      <c r="P13823" s="142"/>
      <c r="Q13823" s="142"/>
      <c r="R13823" s="142"/>
      <c r="S13823" s="139"/>
    </row>
    <row r="13824" spans="2:19" ht="15.75" customHeight="1" x14ac:dyDescent="0.25">
      <c r="B13824" s="106"/>
      <c r="C13824" s="106"/>
      <c r="D13824" s="139"/>
      <c r="E13824" s="140"/>
      <c r="F13824" s="140"/>
      <c r="G13824" s="140"/>
      <c r="M13824" s="140"/>
      <c r="N13824" s="167"/>
      <c r="O13824" s="167"/>
      <c r="P13824" s="142"/>
      <c r="Q13824" s="142"/>
      <c r="R13824" s="142"/>
      <c r="S13824" s="139"/>
    </row>
    <row r="13825" spans="2:19" ht="15.75" customHeight="1" x14ac:dyDescent="0.25">
      <c r="B13825" s="106"/>
      <c r="C13825" s="106"/>
      <c r="D13825" s="139"/>
      <c r="E13825" s="140"/>
      <c r="F13825" s="140"/>
      <c r="G13825" s="140"/>
      <c r="M13825" s="140"/>
      <c r="N13825" s="167"/>
      <c r="O13825" s="167"/>
      <c r="P13825" s="142"/>
      <c r="Q13825" s="142"/>
      <c r="R13825" s="142"/>
      <c r="S13825" s="139"/>
    </row>
    <row r="13826" spans="2:19" ht="15.75" customHeight="1" x14ac:dyDescent="0.25">
      <c r="B13826" s="106"/>
      <c r="C13826" s="106"/>
      <c r="D13826" s="139"/>
      <c r="E13826" s="140"/>
      <c r="F13826" s="140"/>
      <c r="G13826" s="140"/>
      <c r="M13826" s="140"/>
      <c r="N13826" s="167"/>
      <c r="O13826" s="167"/>
      <c r="P13826" s="142"/>
      <c r="Q13826" s="142"/>
      <c r="R13826" s="142"/>
      <c r="S13826" s="139"/>
    </row>
    <row r="13827" spans="2:19" ht="15.75" customHeight="1" x14ac:dyDescent="0.25">
      <c r="B13827" s="106"/>
      <c r="C13827" s="106"/>
      <c r="D13827" s="139"/>
      <c r="E13827" s="140"/>
      <c r="F13827" s="140"/>
      <c r="G13827" s="140"/>
      <c r="M13827" s="140"/>
      <c r="N13827" s="167"/>
      <c r="O13827" s="167"/>
      <c r="P13827" s="142"/>
      <c r="Q13827" s="142"/>
      <c r="R13827" s="142"/>
      <c r="S13827" s="139"/>
    </row>
    <row r="13828" spans="2:19" ht="15.75" customHeight="1" x14ac:dyDescent="0.25">
      <c r="B13828" s="106"/>
      <c r="C13828" s="106"/>
      <c r="D13828" s="139"/>
      <c r="E13828" s="140"/>
      <c r="F13828" s="140"/>
      <c r="G13828" s="140"/>
      <c r="M13828" s="140"/>
      <c r="N13828" s="167"/>
      <c r="O13828" s="167"/>
      <c r="P13828" s="142"/>
      <c r="Q13828" s="142"/>
      <c r="R13828" s="142"/>
      <c r="S13828" s="139"/>
    </row>
    <row r="13829" spans="2:19" ht="15.75" customHeight="1" x14ac:dyDescent="0.25">
      <c r="B13829" s="106"/>
      <c r="C13829" s="106"/>
      <c r="D13829" s="139"/>
      <c r="E13829" s="140"/>
      <c r="F13829" s="140"/>
      <c r="G13829" s="140"/>
      <c r="M13829" s="140"/>
      <c r="N13829" s="167"/>
      <c r="O13829" s="167"/>
      <c r="P13829" s="142"/>
      <c r="Q13829" s="142"/>
      <c r="R13829" s="142"/>
      <c r="S13829" s="139"/>
    </row>
    <row r="13830" spans="2:19" ht="15.75" customHeight="1" x14ac:dyDescent="0.25">
      <c r="B13830" s="106"/>
      <c r="C13830" s="106"/>
      <c r="D13830" s="139"/>
      <c r="E13830" s="140"/>
      <c r="F13830" s="140"/>
      <c r="G13830" s="140"/>
      <c r="M13830" s="140"/>
      <c r="N13830" s="167"/>
      <c r="O13830" s="167"/>
      <c r="P13830" s="142"/>
      <c r="Q13830" s="142"/>
      <c r="R13830" s="142"/>
      <c r="S13830" s="139"/>
    </row>
    <row r="13831" spans="2:19" ht="15.75" customHeight="1" x14ac:dyDescent="0.25">
      <c r="B13831" s="106"/>
      <c r="C13831" s="106"/>
      <c r="D13831" s="139"/>
      <c r="E13831" s="140"/>
      <c r="F13831" s="140"/>
      <c r="G13831" s="140"/>
      <c r="M13831" s="140"/>
      <c r="N13831" s="167"/>
      <c r="O13831" s="167"/>
      <c r="P13831" s="142"/>
      <c r="Q13831" s="142"/>
      <c r="R13831" s="142"/>
      <c r="S13831" s="139"/>
    </row>
    <row r="13832" spans="2:19" ht="15.75" customHeight="1" x14ac:dyDescent="0.25">
      <c r="B13832" s="106"/>
      <c r="C13832" s="106"/>
      <c r="D13832" s="139"/>
      <c r="E13832" s="140"/>
      <c r="F13832" s="140"/>
      <c r="G13832" s="140"/>
      <c r="M13832" s="140"/>
      <c r="N13832" s="167"/>
      <c r="O13832" s="167"/>
      <c r="P13832" s="142"/>
      <c r="Q13832" s="142"/>
      <c r="R13832" s="142"/>
      <c r="S13832" s="139"/>
    </row>
    <row r="13833" spans="2:19" ht="15.75" customHeight="1" x14ac:dyDescent="0.25">
      <c r="B13833" s="106"/>
      <c r="C13833" s="106"/>
      <c r="D13833" s="139"/>
      <c r="E13833" s="140"/>
      <c r="F13833" s="140"/>
      <c r="G13833" s="140"/>
      <c r="M13833" s="140"/>
      <c r="N13833" s="167"/>
      <c r="O13833" s="167"/>
      <c r="P13833" s="142"/>
      <c r="Q13833" s="142"/>
      <c r="R13833" s="142"/>
      <c r="S13833" s="139"/>
    </row>
    <row r="13834" spans="2:19" ht="15.75" customHeight="1" x14ac:dyDescent="0.25">
      <c r="B13834" s="106"/>
      <c r="C13834" s="106"/>
      <c r="D13834" s="139"/>
      <c r="E13834" s="140"/>
      <c r="F13834" s="140"/>
      <c r="G13834" s="140"/>
      <c r="M13834" s="140"/>
      <c r="N13834" s="167"/>
      <c r="O13834" s="167"/>
      <c r="P13834" s="142"/>
      <c r="Q13834" s="142"/>
      <c r="R13834" s="142"/>
      <c r="S13834" s="139"/>
    </row>
    <row r="13835" spans="2:19" ht="15.75" customHeight="1" x14ac:dyDescent="0.25">
      <c r="B13835" s="106"/>
      <c r="C13835" s="106"/>
      <c r="D13835" s="139"/>
      <c r="E13835" s="140"/>
      <c r="F13835" s="140"/>
      <c r="G13835" s="140"/>
      <c r="M13835" s="140"/>
      <c r="N13835" s="167"/>
      <c r="O13835" s="167"/>
      <c r="P13835" s="142"/>
      <c r="Q13835" s="142"/>
      <c r="R13835" s="142"/>
      <c r="S13835" s="139"/>
    </row>
    <row r="13836" spans="2:19" ht="15.75" customHeight="1" x14ac:dyDescent="0.25">
      <c r="B13836" s="106"/>
      <c r="C13836" s="106"/>
      <c r="D13836" s="139"/>
      <c r="E13836" s="140"/>
      <c r="F13836" s="140"/>
      <c r="G13836" s="140"/>
      <c r="M13836" s="140"/>
      <c r="N13836" s="167"/>
      <c r="O13836" s="167"/>
      <c r="P13836" s="142"/>
      <c r="Q13836" s="142"/>
      <c r="R13836" s="142"/>
      <c r="S13836" s="139"/>
    </row>
    <row r="13837" spans="2:19" ht="15.75" customHeight="1" x14ac:dyDescent="0.25">
      <c r="B13837" s="106"/>
      <c r="C13837" s="106"/>
      <c r="D13837" s="139"/>
      <c r="E13837" s="140"/>
      <c r="F13837" s="140"/>
      <c r="G13837" s="140"/>
      <c r="M13837" s="140"/>
      <c r="N13837" s="167"/>
      <c r="O13837" s="167"/>
      <c r="P13837" s="142"/>
      <c r="Q13837" s="142"/>
      <c r="R13837" s="142"/>
      <c r="S13837" s="139"/>
    </row>
    <row r="13838" spans="2:19" ht="15.75" customHeight="1" x14ac:dyDescent="0.25">
      <c r="B13838" s="106"/>
      <c r="C13838" s="106"/>
      <c r="D13838" s="139"/>
      <c r="E13838" s="140"/>
      <c r="F13838" s="140"/>
      <c r="G13838" s="140"/>
      <c r="M13838" s="140"/>
      <c r="N13838" s="167"/>
      <c r="O13838" s="167"/>
      <c r="P13838" s="142"/>
      <c r="Q13838" s="142"/>
      <c r="R13838" s="142"/>
      <c r="S13838" s="139"/>
    </row>
    <row r="13839" spans="2:19" ht="15.75" customHeight="1" x14ac:dyDescent="0.25">
      <c r="B13839" s="106"/>
      <c r="C13839" s="106"/>
      <c r="D13839" s="139"/>
      <c r="E13839" s="140"/>
      <c r="F13839" s="140"/>
      <c r="G13839" s="140"/>
      <c r="M13839" s="140"/>
      <c r="N13839" s="167"/>
      <c r="O13839" s="167"/>
      <c r="P13839" s="142"/>
      <c r="Q13839" s="142"/>
      <c r="R13839" s="142"/>
      <c r="S13839" s="139"/>
    </row>
    <row r="13840" spans="2:19" ht="15.75" customHeight="1" x14ac:dyDescent="0.25">
      <c r="B13840" s="106"/>
      <c r="C13840" s="106"/>
      <c r="D13840" s="139"/>
      <c r="E13840" s="140"/>
      <c r="F13840" s="140"/>
      <c r="G13840" s="140"/>
      <c r="M13840" s="140"/>
      <c r="N13840" s="167"/>
      <c r="O13840" s="167"/>
      <c r="P13840" s="142"/>
      <c r="Q13840" s="142"/>
      <c r="R13840" s="142"/>
      <c r="S13840" s="139"/>
    </row>
    <row r="13841" spans="2:19" ht="15.75" customHeight="1" x14ac:dyDescent="0.25">
      <c r="B13841" s="106"/>
      <c r="C13841" s="106"/>
      <c r="D13841" s="139"/>
      <c r="E13841" s="140"/>
      <c r="F13841" s="140"/>
      <c r="G13841" s="140"/>
      <c r="M13841" s="140"/>
      <c r="N13841" s="167"/>
      <c r="O13841" s="167"/>
      <c r="P13841" s="142"/>
      <c r="Q13841" s="142"/>
      <c r="R13841" s="142"/>
      <c r="S13841" s="139"/>
    </row>
    <row r="13842" spans="2:19" ht="15.75" customHeight="1" x14ac:dyDescent="0.25">
      <c r="B13842" s="106"/>
      <c r="C13842" s="106"/>
      <c r="D13842" s="139"/>
      <c r="E13842" s="140"/>
      <c r="F13842" s="140"/>
      <c r="G13842" s="140"/>
      <c r="M13842" s="140"/>
      <c r="N13842" s="167"/>
      <c r="O13842" s="167"/>
      <c r="P13842" s="142"/>
      <c r="Q13842" s="142"/>
      <c r="R13842" s="142"/>
      <c r="S13842" s="139"/>
    </row>
    <row r="13843" spans="2:19" ht="15.75" customHeight="1" x14ac:dyDescent="0.25">
      <c r="B13843" s="106"/>
      <c r="C13843" s="106"/>
      <c r="D13843" s="139"/>
      <c r="E13843" s="140"/>
      <c r="F13843" s="140"/>
      <c r="G13843" s="140"/>
      <c r="M13843" s="140"/>
      <c r="N13843" s="167"/>
      <c r="O13843" s="167"/>
      <c r="P13843" s="142"/>
      <c r="Q13843" s="142"/>
      <c r="R13843" s="142"/>
      <c r="S13843" s="139"/>
    </row>
    <row r="13844" spans="2:19" ht="15.75" customHeight="1" x14ac:dyDescent="0.25">
      <c r="B13844" s="106"/>
      <c r="C13844" s="106"/>
      <c r="D13844" s="139"/>
      <c r="E13844" s="140"/>
      <c r="F13844" s="140"/>
      <c r="G13844" s="140"/>
      <c r="M13844" s="140"/>
      <c r="N13844" s="167"/>
      <c r="O13844" s="167"/>
      <c r="P13844" s="142"/>
      <c r="Q13844" s="142"/>
      <c r="R13844" s="142"/>
      <c r="S13844" s="139"/>
    </row>
    <row r="13845" spans="2:19" ht="15.75" customHeight="1" x14ac:dyDescent="0.25">
      <c r="B13845" s="106"/>
      <c r="C13845" s="106"/>
      <c r="D13845" s="139"/>
      <c r="E13845" s="140"/>
      <c r="F13845" s="140"/>
      <c r="G13845" s="140"/>
      <c r="M13845" s="140"/>
      <c r="N13845" s="167"/>
      <c r="O13845" s="167"/>
      <c r="P13845" s="142"/>
      <c r="Q13845" s="142"/>
      <c r="R13845" s="142"/>
      <c r="S13845" s="139"/>
    </row>
    <row r="13846" spans="2:19" ht="15.75" customHeight="1" x14ac:dyDescent="0.25">
      <c r="B13846" s="106"/>
      <c r="C13846" s="106"/>
      <c r="D13846" s="139"/>
      <c r="E13846" s="140"/>
      <c r="F13846" s="140"/>
      <c r="G13846" s="140"/>
      <c r="M13846" s="140"/>
      <c r="N13846" s="167"/>
      <c r="O13846" s="167"/>
      <c r="P13846" s="142"/>
      <c r="Q13846" s="142"/>
      <c r="R13846" s="142"/>
      <c r="S13846" s="139"/>
    </row>
    <row r="13847" spans="2:19" ht="15.75" customHeight="1" x14ac:dyDescent="0.25">
      <c r="B13847" s="106"/>
      <c r="C13847" s="106"/>
      <c r="D13847" s="139"/>
      <c r="E13847" s="140"/>
      <c r="F13847" s="140"/>
      <c r="G13847" s="140"/>
      <c r="M13847" s="140"/>
      <c r="N13847" s="167"/>
      <c r="O13847" s="167"/>
      <c r="P13847" s="142"/>
      <c r="Q13847" s="142"/>
      <c r="R13847" s="142"/>
      <c r="S13847" s="139"/>
    </row>
    <row r="13848" spans="2:19" ht="15.75" customHeight="1" x14ac:dyDescent="0.25">
      <c r="B13848" s="106"/>
      <c r="C13848" s="106"/>
      <c r="D13848" s="139"/>
      <c r="E13848" s="140"/>
      <c r="F13848" s="140"/>
      <c r="G13848" s="140"/>
      <c r="M13848" s="140"/>
      <c r="N13848" s="167"/>
      <c r="O13848" s="167"/>
      <c r="P13848" s="142"/>
      <c r="Q13848" s="142"/>
      <c r="R13848" s="142"/>
      <c r="S13848" s="139"/>
    </row>
    <row r="13849" spans="2:19" ht="15.75" customHeight="1" x14ac:dyDescent="0.25">
      <c r="B13849" s="106"/>
      <c r="C13849" s="106"/>
      <c r="D13849" s="139"/>
      <c r="E13849" s="140"/>
      <c r="F13849" s="140"/>
      <c r="G13849" s="140"/>
      <c r="M13849" s="140"/>
      <c r="N13849" s="167"/>
      <c r="O13849" s="167"/>
      <c r="P13849" s="142"/>
      <c r="Q13849" s="142"/>
      <c r="R13849" s="142"/>
      <c r="S13849" s="139"/>
    </row>
    <row r="13850" spans="2:19" ht="15.75" customHeight="1" x14ac:dyDescent="0.25">
      <c r="B13850" s="106"/>
      <c r="C13850" s="106"/>
      <c r="D13850" s="139"/>
      <c r="E13850" s="140"/>
      <c r="F13850" s="140"/>
      <c r="G13850" s="140"/>
      <c r="M13850" s="140"/>
      <c r="N13850" s="167"/>
      <c r="O13850" s="167"/>
      <c r="P13850" s="142"/>
      <c r="Q13850" s="142"/>
      <c r="R13850" s="142"/>
      <c r="S13850" s="139"/>
    </row>
    <row r="13851" spans="2:19" ht="15.75" customHeight="1" x14ac:dyDescent="0.25">
      <c r="B13851" s="106"/>
      <c r="C13851" s="106"/>
      <c r="D13851" s="139"/>
      <c r="E13851" s="140"/>
      <c r="F13851" s="140"/>
      <c r="G13851" s="140"/>
      <c r="M13851" s="140"/>
      <c r="N13851" s="167"/>
      <c r="O13851" s="167"/>
      <c r="P13851" s="142"/>
      <c r="Q13851" s="142"/>
      <c r="R13851" s="142"/>
      <c r="S13851" s="139"/>
    </row>
    <row r="13852" spans="2:19" ht="15.75" customHeight="1" x14ac:dyDescent="0.25">
      <c r="B13852" s="106"/>
      <c r="C13852" s="106"/>
      <c r="D13852" s="139"/>
      <c r="E13852" s="140"/>
      <c r="F13852" s="140"/>
      <c r="G13852" s="140"/>
      <c r="M13852" s="140"/>
      <c r="N13852" s="167"/>
      <c r="O13852" s="167"/>
      <c r="P13852" s="142"/>
      <c r="Q13852" s="142"/>
      <c r="R13852" s="142"/>
      <c r="S13852" s="139"/>
    </row>
    <row r="13853" spans="2:19" ht="15.75" customHeight="1" x14ac:dyDescent="0.25">
      <c r="B13853" s="106"/>
      <c r="C13853" s="106"/>
      <c r="D13853" s="139"/>
      <c r="E13853" s="140"/>
      <c r="F13853" s="140"/>
      <c r="G13853" s="140"/>
      <c r="M13853" s="140"/>
      <c r="N13853" s="167"/>
      <c r="O13853" s="167"/>
      <c r="P13853" s="142"/>
      <c r="Q13853" s="142"/>
      <c r="R13853" s="142"/>
      <c r="S13853" s="139"/>
    </row>
    <row r="13854" spans="2:19" ht="15.75" customHeight="1" x14ac:dyDescent="0.25">
      <c r="B13854" s="106"/>
      <c r="C13854" s="106"/>
      <c r="D13854" s="139"/>
      <c r="E13854" s="140"/>
      <c r="F13854" s="140"/>
      <c r="G13854" s="140"/>
      <c r="M13854" s="140"/>
      <c r="N13854" s="167"/>
      <c r="O13854" s="167"/>
      <c r="P13854" s="142"/>
      <c r="Q13854" s="142"/>
      <c r="R13854" s="142"/>
      <c r="S13854" s="139"/>
    </row>
    <row r="13855" spans="2:19" ht="15.75" customHeight="1" x14ac:dyDescent="0.25">
      <c r="B13855" s="106"/>
      <c r="C13855" s="106"/>
      <c r="D13855" s="139"/>
      <c r="E13855" s="140"/>
      <c r="F13855" s="140"/>
      <c r="G13855" s="140"/>
      <c r="M13855" s="140"/>
      <c r="N13855" s="167"/>
      <c r="O13855" s="167"/>
      <c r="P13855" s="142"/>
      <c r="Q13855" s="142"/>
      <c r="R13855" s="142"/>
      <c r="S13855" s="139"/>
    </row>
    <row r="13856" spans="2:19" ht="15.75" customHeight="1" x14ac:dyDescent="0.25">
      <c r="B13856" s="106"/>
      <c r="C13856" s="106"/>
      <c r="D13856" s="139"/>
      <c r="E13856" s="140"/>
      <c r="F13856" s="140"/>
      <c r="G13856" s="140"/>
      <c r="M13856" s="140"/>
      <c r="N13856" s="167"/>
      <c r="O13856" s="167"/>
      <c r="P13856" s="142"/>
      <c r="Q13856" s="142"/>
      <c r="R13856" s="142"/>
      <c r="S13856" s="139"/>
    </row>
    <row r="13857" spans="2:19" ht="15.75" customHeight="1" x14ac:dyDescent="0.25">
      <c r="B13857" s="106"/>
      <c r="C13857" s="106"/>
      <c r="D13857" s="139"/>
      <c r="E13857" s="140"/>
      <c r="F13857" s="140"/>
      <c r="G13857" s="140"/>
      <c r="M13857" s="140"/>
      <c r="N13857" s="167"/>
      <c r="O13857" s="167"/>
      <c r="P13857" s="142"/>
      <c r="Q13857" s="142"/>
      <c r="R13857" s="142"/>
      <c r="S13857" s="139"/>
    </row>
    <row r="13858" spans="2:19" ht="15.75" customHeight="1" x14ac:dyDescent="0.25">
      <c r="B13858" s="106"/>
      <c r="C13858" s="106"/>
      <c r="D13858" s="139"/>
      <c r="E13858" s="140"/>
      <c r="F13858" s="140"/>
      <c r="G13858" s="140"/>
      <c r="M13858" s="140"/>
      <c r="N13858" s="167"/>
      <c r="O13858" s="167"/>
      <c r="P13858" s="142"/>
      <c r="Q13858" s="142"/>
      <c r="R13858" s="142"/>
      <c r="S13858" s="139"/>
    </row>
    <row r="13859" spans="2:19" ht="15.75" customHeight="1" x14ac:dyDescent="0.25">
      <c r="B13859" s="106"/>
      <c r="C13859" s="106"/>
      <c r="D13859" s="139"/>
      <c r="E13859" s="140"/>
      <c r="F13859" s="140"/>
      <c r="G13859" s="140"/>
      <c r="M13859" s="140"/>
      <c r="N13859" s="167"/>
      <c r="O13859" s="167"/>
      <c r="P13859" s="142"/>
      <c r="Q13859" s="142"/>
      <c r="R13859" s="142"/>
      <c r="S13859" s="139"/>
    </row>
    <row r="13860" spans="2:19" ht="15.75" customHeight="1" x14ac:dyDescent="0.25">
      <c r="B13860" s="106"/>
      <c r="C13860" s="106"/>
      <c r="D13860" s="139"/>
      <c r="E13860" s="140"/>
      <c r="F13860" s="140"/>
      <c r="G13860" s="140"/>
      <c r="M13860" s="140"/>
      <c r="N13860" s="167"/>
      <c r="O13860" s="167"/>
      <c r="P13860" s="142"/>
      <c r="Q13860" s="142"/>
      <c r="R13860" s="142"/>
      <c r="S13860" s="139"/>
    </row>
    <row r="13861" spans="2:19" ht="15.75" customHeight="1" x14ac:dyDescent="0.25">
      <c r="B13861" s="106"/>
      <c r="C13861" s="106"/>
      <c r="D13861" s="139"/>
      <c r="E13861" s="140"/>
      <c r="F13861" s="140"/>
      <c r="G13861" s="140"/>
      <c r="M13861" s="140"/>
      <c r="N13861" s="167"/>
      <c r="O13861" s="167"/>
      <c r="P13861" s="142"/>
      <c r="Q13861" s="142"/>
      <c r="R13861" s="142"/>
      <c r="S13861" s="139"/>
    </row>
    <row r="13862" spans="2:19" ht="15.75" customHeight="1" x14ac:dyDescent="0.25">
      <c r="B13862" s="106"/>
      <c r="C13862" s="106"/>
      <c r="D13862" s="139"/>
      <c r="E13862" s="140"/>
      <c r="F13862" s="140"/>
      <c r="G13862" s="140"/>
      <c r="M13862" s="140"/>
      <c r="N13862" s="167"/>
      <c r="O13862" s="167"/>
      <c r="P13862" s="142"/>
      <c r="Q13862" s="142"/>
      <c r="R13862" s="142"/>
      <c r="S13862" s="139"/>
    </row>
    <row r="13863" spans="2:19" ht="15.75" customHeight="1" x14ac:dyDescent="0.25">
      <c r="B13863" s="106"/>
      <c r="C13863" s="106"/>
      <c r="D13863" s="139"/>
      <c r="E13863" s="140"/>
      <c r="F13863" s="140"/>
      <c r="G13863" s="140"/>
      <c r="M13863" s="140"/>
      <c r="N13863" s="167"/>
      <c r="O13863" s="167"/>
      <c r="P13863" s="142"/>
      <c r="Q13863" s="142"/>
      <c r="R13863" s="142"/>
      <c r="S13863" s="139"/>
    </row>
    <row r="13864" spans="2:19" ht="15.75" customHeight="1" x14ac:dyDescent="0.25">
      <c r="B13864" s="106"/>
      <c r="C13864" s="106"/>
      <c r="D13864" s="139"/>
      <c r="E13864" s="140"/>
      <c r="F13864" s="140"/>
      <c r="G13864" s="140"/>
      <c r="M13864" s="140"/>
      <c r="N13864" s="167"/>
      <c r="O13864" s="167"/>
      <c r="P13864" s="142"/>
      <c r="Q13864" s="142"/>
      <c r="R13864" s="142"/>
      <c r="S13864" s="139"/>
    </row>
    <row r="13865" spans="2:19" ht="15.75" customHeight="1" x14ac:dyDescent="0.25">
      <c r="B13865" s="106"/>
      <c r="C13865" s="106"/>
      <c r="D13865" s="139"/>
      <c r="E13865" s="140"/>
      <c r="F13865" s="140"/>
      <c r="G13865" s="140"/>
      <c r="M13865" s="140"/>
      <c r="N13865" s="167"/>
      <c r="O13865" s="167"/>
      <c r="P13865" s="142"/>
      <c r="Q13865" s="142"/>
      <c r="R13865" s="142"/>
      <c r="S13865" s="139"/>
    </row>
    <row r="13866" spans="2:19" ht="15.75" customHeight="1" x14ac:dyDescent="0.25">
      <c r="B13866" s="106"/>
      <c r="C13866" s="106"/>
      <c r="D13866" s="139"/>
      <c r="E13866" s="140"/>
      <c r="F13866" s="140"/>
      <c r="G13866" s="140"/>
      <c r="M13866" s="140"/>
      <c r="N13866" s="167"/>
      <c r="O13866" s="167"/>
      <c r="P13866" s="142"/>
      <c r="Q13866" s="142"/>
      <c r="R13866" s="142"/>
      <c r="S13866" s="139"/>
    </row>
    <row r="13867" spans="2:19" ht="15.75" customHeight="1" x14ac:dyDescent="0.25">
      <c r="B13867" s="106"/>
      <c r="C13867" s="106"/>
      <c r="D13867" s="139"/>
      <c r="E13867" s="140"/>
      <c r="F13867" s="140"/>
      <c r="G13867" s="140"/>
      <c r="M13867" s="140"/>
      <c r="N13867" s="167"/>
      <c r="O13867" s="167"/>
      <c r="P13867" s="142"/>
      <c r="Q13867" s="142"/>
      <c r="R13867" s="142"/>
      <c r="S13867" s="139"/>
    </row>
    <row r="13868" spans="2:19" ht="15.75" customHeight="1" x14ac:dyDescent="0.25">
      <c r="B13868" s="106"/>
      <c r="C13868" s="106"/>
      <c r="D13868" s="139"/>
      <c r="E13868" s="140"/>
      <c r="F13868" s="140"/>
      <c r="G13868" s="140"/>
      <c r="M13868" s="140"/>
      <c r="N13868" s="167"/>
      <c r="O13868" s="167"/>
      <c r="P13868" s="142"/>
      <c r="Q13868" s="142"/>
      <c r="R13868" s="142"/>
      <c r="S13868" s="139"/>
    </row>
    <row r="13869" spans="2:19" ht="15.75" customHeight="1" x14ac:dyDescent="0.25">
      <c r="B13869" s="106"/>
      <c r="C13869" s="106"/>
      <c r="D13869" s="139"/>
      <c r="E13869" s="140"/>
      <c r="F13869" s="140"/>
      <c r="G13869" s="140"/>
      <c r="M13869" s="140"/>
      <c r="N13869" s="167"/>
      <c r="O13869" s="167"/>
      <c r="P13869" s="142"/>
      <c r="Q13869" s="142"/>
      <c r="R13869" s="142"/>
      <c r="S13869" s="139"/>
    </row>
    <row r="13870" spans="2:19" ht="15.75" customHeight="1" x14ac:dyDescent="0.25">
      <c r="B13870" s="106"/>
      <c r="C13870" s="106"/>
      <c r="D13870" s="139"/>
      <c r="E13870" s="140"/>
      <c r="F13870" s="140"/>
      <c r="G13870" s="140"/>
      <c r="M13870" s="140"/>
      <c r="N13870" s="167"/>
      <c r="O13870" s="167"/>
      <c r="P13870" s="142"/>
      <c r="Q13870" s="142"/>
      <c r="R13870" s="142"/>
      <c r="S13870" s="139"/>
    </row>
    <row r="13871" spans="2:19" ht="15.75" customHeight="1" x14ac:dyDescent="0.25">
      <c r="B13871" s="106"/>
      <c r="C13871" s="106"/>
      <c r="D13871" s="139"/>
      <c r="E13871" s="140"/>
      <c r="F13871" s="140"/>
      <c r="G13871" s="140"/>
      <c r="M13871" s="140"/>
      <c r="N13871" s="167"/>
      <c r="O13871" s="167"/>
      <c r="P13871" s="142"/>
      <c r="Q13871" s="142"/>
      <c r="R13871" s="142"/>
      <c r="S13871" s="139"/>
    </row>
    <row r="13872" spans="2:19" ht="15.75" customHeight="1" x14ac:dyDescent="0.25">
      <c r="B13872" s="106"/>
      <c r="C13872" s="106"/>
      <c r="D13872" s="139"/>
      <c r="E13872" s="140"/>
      <c r="F13872" s="140"/>
      <c r="G13872" s="140"/>
      <c r="M13872" s="140"/>
      <c r="N13872" s="167"/>
      <c r="O13872" s="167"/>
      <c r="P13872" s="142"/>
      <c r="Q13872" s="142"/>
      <c r="R13872" s="142"/>
      <c r="S13872" s="139"/>
    </row>
    <row r="13873" spans="2:19" ht="15.75" customHeight="1" x14ac:dyDescent="0.25">
      <c r="B13873" s="106"/>
      <c r="C13873" s="106"/>
      <c r="D13873" s="139"/>
      <c r="E13873" s="140"/>
      <c r="F13873" s="140"/>
      <c r="G13873" s="140"/>
      <c r="M13873" s="140"/>
      <c r="N13873" s="167"/>
      <c r="O13873" s="167"/>
      <c r="P13873" s="142"/>
      <c r="Q13873" s="142"/>
      <c r="R13873" s="142"/>
      <c r="S13873" s="139"/>
    </row>
    <row r="13874" spans="2:19" ht="15.75" customHeight="1" x14ac:dyDescent="0.25">
      <c r="B13874" s="106"/>
      <c r="C13874" s="106"/>
      <c r="D13874" s="139"/>
      <c r="E13874" s="140"/>
      <c r="F13874" s="140"/>
      <c r="G13874" s="140"/>
      <c r="M13874" s="140"/>
      <c r="N13874" s="167"/>
      <c r="O13874" s="167"/>
      <c r="P13874" s="142"/>
      <c r="Q13874" s="142"/>
      <c r="R13874" s="142"/>
      <c r="S13874" s="139"/>
    </row>
    <row r="13875" spans="2:19" ht="15.75" customHeight="1" x14ac:dyDescent="0.25">
      <c r="B13875" s="106"/>
      <c r="C13875" s="106"/>
      <c r="D13875" s="139"/>
      <c r="E13875" s="140"/>
      <c r="F13875" s="140"/>
      <c r="G13875" s="140"/>
      <c r="M13875" s="140"/>
      <c r="N13875" s="167"/>
      <c r="O13875" s="167"/>
      <c r="P13875" s="142"/>
      <c r="Q13875" s="142"/>
      <c r="R13875" s="142"/>
      <c r="S13875" s="139"/>
    </row>
    <row r="13876" spans="2:19" ht="15.75" customHeight="1" x14ac:dyDescent="0.25">
      <c r="B13876" s="106"/>
      <c r="C13876" s="106"/>
      <c r="D13876" s="139"/>
      <c r="E13876" s="140"/>
      <c r="F13876" s="140"/>
      <c r="G13876" s="140"/>
      <c r="M13876" s="140"/>
      <c r="N13876" s="167"/>
      <c r="O13876" s="167"/>
      <c r="P13876" s="142"/>
      <c r="Q13876" s="142"/>
      <c r="R13876" s="142"/>
      <c r="S13876" s="139"/>
    </row>
    <row r="13877" spans="2:19" ht="15.75" customHeight="1" x14ac:dyDescent="0.25">
      <c r="B13877" s="106"/>
      <c r="C13877" s="106"/>
      <c r="D13877" s="139"/>
      <c r="E13877" s="140"/>
      <c r="F13877" s="140"/>
      <c r="G13877" s="140"/>
      <c r="M13877" s="140"/>
      <c r="N13877" s="167"/>
      <c r="O13877" s="167"/>
      <c r="P13877" s="142"/>
      <c r="Q13877" s="142"/>
      <c r="R13877" s="142"/>
      <c r="S13877" s="139"/>
    </row>
    <row r="13878" spans="2:19" ht="15.75" customHeight="1" x14ac:dyDescent="0.25">
      <c r="B13878" s="106"/>
      <c r="C13878" s="106"/>
      <c r="D13878" s="139"/>
      <c r="E13878" s="140"/>
      <c r="F13878" s="140"/>
      <c r="G13878" s="140"/>
      <c r="M13878" s="140"/>
      <c r="N13878" s="167"/>
      <c r="O13878" s="167"/>
      <c r="P13878" s="142"/>
      <c r="Q13878" s="142"/>
      <c r="R13878" s="142"/>
      <c r="S13878" s="139"/>
    </row>
    <row r="13879" spans="2:19" ht="15.75" customHeight="1" x14ac:dyDescent="0.25">
      <c r="B13879" s="106"/>
      <c r="C13879" s="106"/>
      <c r="D13879" s="139"/>
      <c r="E13879" s="140"/>
      <c r="F13879" s="140"/>
      <c r="G13879" s="140"/>
      <c r="M13879" s="140"/>
      <c r="N13879" s="167"/>
      <c r="O13879" s="167"/>
      <c r="P13879" s="142"/>
      <c r="Q13879" s="142"/>
      <c r="R13879" s="142"/>
      <c r="S13879" s="139"/>
    </row>
    <row r="13880" spans="2:19" ht="15.75" customHeight="1" x14ac:dyDescent="0.25">
      <c r="B13880" s="106"/>
      <c r="C13880" s="106"/>
      <c r="D13880" s="139"/>
      <c r="E13880" s="140"/>
      <c r="F13880" s="140"/>
      <c r="G13880" s="140"/>
      <c r="M13880" s="140"/>
      <c r="N13880" s="167"/>
      <c r="O13880" s="167"/>
      <c r="P13880" s="142"/>
      <c r="Q13880" s="142"/>
      <c r="R13880" s="142"/>
      <c r="S13880" s="139"/>
    </row>
    <row r="13881" spans="2:19" ht="15.75" customHeight="1" x14ac:dyDescent="0.25">
      <c r="B13881" s="106"/>
      <c r="C13881" s="106"/>
      <c r="D13881" s="139"/>
      <c r="E13881" s="140"/>
      <c r="F13881" s="140"/>
      <c r="G13881" s="140"/>
      <c r="M13881" s="140"/>
      <c r="N13881" s="167"/>
      <c r="O13881" s="167"/>
      <c r="P13881" s="142"/>
      <c r="Q13881" s="142"/>
      <c r="R13881" s="142"/>
      <c r="S13881" s="139"/>
    </row>
    <row r="13882" spans="2:19" ht="15.75" customHeight="1" x14ac:dyDescent="0.25">
      <c r="B13882" s="106"/>
      <c r="C13882" s="106"/>
      <c r="D13882" s="139"/>
      <c r="E13882" s="140"/>
      <c r="F13882" s="140"/>
      <c r="G13882" s="140"/>
      <c r="M13882" s="140"/>
      <c r="N13882" s="167"/>
      <c r="O13882" s="167"/>
      <c r="P13882" s="142"/>
      <c r="Q13882" s="142"/>
      <c r="R13882" s="142"/>
      <c r="S13882" s="139"/>
    </row>
    <row r="13883" spans="2:19" ht="15.75" customHeight="1" x14ac:dyDescent="0.25">
      <c r="B13883" s="106"/>
      <c r="C13883" s="106"/>
      <c r="D13883" s="139"/>
      <c r="E13883" s="140"/>
      <c r="F13883" s="140"/>
      <c r="G13883" s="140"/>
      <c r="M13883" s="140"/>
      <c r="N13883" s="167"/>
      <c r="O13883" s="167"/>
      <c r="P13883" s="142"/>
      <c r="Q13883" s="142"/>
      <c r="R13883" s="142"/>
      <c r="S13883" s="139"/>
    </row>
    <row r="13884" spans="2:19" ht="15.75" customHeight="1" x14ac:dyDescent="0.25">
      <c r="B13884" s="106"/>
      <c r="C13884" s="106"/>
      <c r="D13884" s="139"/>
      <c r="E13884" s="140"/>
      <c r="F13884" s="140"/>
      <c r="G13884" s="140"/>
      <c r="M13884" s="140"/>
      <c r="N13884" s="167"/>
      <c r="O13884" s="167"/>
      <c r="P13884" s="142"/>
      <c r="Q13884" s="142"/>
      <c r="R13884" s="142"/>
      <c r="S13884" s="139"/>
    </row>
    <row r="13885" spans="2:19" ht="15.75" customHeight="1" x14ac:dyDescent="0.25">
      <c r="B13885" s="106"/>
      <c r="C13885" s="106"/>
      <c r="D13885" s="139"/>
      <c r="E13885" s="140"/>
      <c r="F13885" s="140"/>
      <c r="G13885" s="140"/>
      <c r="M13885" s="140"/>
      <c r="N13885" s="167"/>
      <c r="O13885" s="167"/>
      <c r="P13885" s="142"/>
      <c r="Q13885" s="142"/>
      <c r="R13885" s="142"/>
      <c r="S13885" s="139"/>
    </row>
    <row r="13886" spans="2:19" ht="15.75" customHeight="1" x14ac:dyDescent="0.25">
      <c r="B13886" s="106"/>
      <c r="C13886" s="106"/>
      <c r="D13886" s="139"/>
      <c r="E13886" s="140"/>
      <c r="F13886" s="140"/>
      <c r="G13886" s="140"/>
      <c r="M13886" s="140"/>
      <c r="N13886" s="167"/>
      <c r="O13886" s="167"/>
      <c r="P13886" s="142"/>
      <c r="Q13886" s="142"/>
      <c r="R13886" s="142"/>
      <c r="S13886" s="139"/>
    </row>
    <row r="13887" spans="2:19" ht="15.75" customHeight="1" x14ac:dyDescent="0.25">
      <c r="B13887" s="106"/>
      <c r="C13887" s="106"/>
      <c r="D13887" s="139"/>
      <c r="E13887" s="140"/>
      <c r="F13887" s="140"/>
      <c r="G13887" s="140"/>
      <c r="M13887" s="140"/>
      <c r="N13887" s="167"/>
      <c r="O13887" s="167"/>
      <c r="P13887" s="142"/>
      <c r="Q13887" s="142"/>
      <c r="R13887" s="142"/>
      <c r="S13887" s="139"/>
    </row>
    <row r="13888" spans="2:19" ht="15.75" customHeight="1" x14ac:dyDescent="0.25">
      <c r="B13888" s="106"/>
      <c r="C13888" s="106"/>
      <c r="D13888" s="139"/>
      <c r="E13888" s="140"/>
      <c r="F13888" s="140"/>
      <c r="G13888" s="140"/>
      <c r="M13888" s="140"/>
      <c r="N13888" s="167"/>
      <c r="O13888" s="167"/>
      <c r="P13888" s="142"/>
      <c r="Q13888" s="142"/>
      <c r="R13888" s="142"/>
      <c r="S13888" s="139"/>
    </row>
    <row r="13889" spans="2:19" ht="15.75" customHeight="1" x14ac:dyDescent="0.25">
      <c r="B13889" s="106"/>
      <c r="C13889" s="106"/>
      <c r="D13889" s="139"/>
      <c r="E13889" s="140"/>
      <c r="F13889" s="140"/>
      <c r="G13889" s="140"/>
      <c r="M13889" s="140"/>
      <c r="N13889" s="167"/>
      <c r="O13889" s="167"/>
      <c r="P13889" s="142"/>
      <c r="Q13889" s="142"/>
      <c r="R13889" s="142"/>
      <c r="S13889" s="139"/>
    </row>
    <row r="13890" spans="2:19" ht="15.75" customHeight="1" x14ac:dyDescent="0.25">
      <c r="B13890" s="106"/>
      <c r="C13890" s="106"/>
      <c r="D13890" s="139"/>
      <c r="E13890" s="140"/>
      <c r="F13890" s="140"/>
      <c r="G13890" s="140"/>
      <c r="M13890" s="140"/>
      <c r="N13890" s="167"/>
      <c r="O13890" s="167"/>
      <c r="P13890" s="142"/>
      <c r="Q13890" s="142"/>
      <c r="R13890" s="142"/>
      <c r="S13890" s="139"/>
    </row>
    <row r="13891" spans="2:19" ht="15.75" customHeight="1" x14ac:dyDescent="0.25">
      <c r="B13891" s="106"/>
      <c r="C13891" s="106"/>
      <c r="D13891" s="139"/>
      <c r="E13891" s="140"/>
      <c r="F13891" s="140"/>
      <c r="G13891" s="140"/>
      <c r="M13891" s="140"/>
      <c r="N13891" s="167"/>
      <c r="O13891" s="167"/>
      <c r="P13891" s="142"/>
      <c r="Q13891" s="142"/>
      <c r="R13891" s="142"/>
      <c r="S13891" s="139"/>
    </row>
    <row r="13892" spans="2:19" ht="15.75" customHeight="1" x14ac:dyDescent="0.25">
      <c r="B13892" s="106"/>
      <c r="C13892" s="106"/>
      <c r="D13892" s="139"/>
      <c r="E13892" s="140"/>
      <c r="F13892" s="140"/>
      <c r="G13892" s="140"/>
      <c r="M13892" s="140"/>
      <c r="N13892" s="167"/>
      <c r="O13892" s="167"/>
      <c r="P13892" s="142"/>
      <c r="Q13892" s="142"/>
      <c r="R13892" s="142"/>
      <c r="S13892" s="139"/>
    </row>
    <row r="13893" spans="2:19" ht="15.75" customHeight="1" x14ac:dyDescent="0.25">
      <c r="B13893" s="106"/>
      <c r="C13893" s="106"/>
      <c r="D13893" s="139"/>
      <c r="E13893" s="140"/>
      <c r="F13893" s="140"/>
      <c r="G13893" s="140"/>
      <c r="M13893" s="140"/>
      <c r="N13893" s="167"/>
      <c r="O13893" s="167"/>
      <c r="P13893" s="142"/>
      <c r="Q13893" s="142"/>
      <c r="R13893" s="142"/>
      <c r="S13893" s="139"/>
    </row>
    <row r="13894" spans="2:19" ht="15.75" customHeight="1" x14ac:dyDescent="0.25">
      <c r="B13894" s="106"/>
      <c r="C13894" s="106"/>
      <c r="D13894" s="139"/>
      <c r="E13894" s="140"/>
      <c r="F13894" s="140"/>
      <c r="G13894" s="140"/>
      <c r="M13894" s="140"/>
      <c r="N13894" s="167"/>
      <c r="O13894" s="167"/>
      <c r="P13894" s="142"/>
      <c r="Q13894" s="142"/>
      <c r="R13894" s="142"/>
      <c r="S13894" s="139"/>
    </row>
    <row r="13895" spans="2:19" ht="15.75" customHeight="1" x14ac:dyDescent="0.25">
      <c r="B13895" s="106"/>
      <c r="C13895" s="106"/>
      <c r="D13895" s="139"/>
      <c r="E13895" s="140"/>
      <c r="F13895" s="140"/>
      <c r="G13895" s="140"/>
      <c r="M13895" s="140"/>
      <c r="N13895" s="167"/>
      <c r="O13895" s="167"/>
      <c r="P13895" s="142"/>
      <c r="Q13895" s="142"/>
      <c r="R13895" s="142"/>
      <c r="S13895" s="139"/>
    </row>
    <row r="13896" spans="2:19" ht="15.75" customHeight="1" x14ac:dyDescent="0.25">
      <c r="B13896" s="106"/>
      <c r="C13896" s="106"/>
      <c r="D13896" s="139"/>
      <c r="E13896" s="140"/>
      <c r="F13896" s="140"/>
      <c r="G13896" s="140"/>
      <c r="M13896" s="140"/>
      <c r="N13896" s="167"/>
      <c r="O13896" s="167"/>
      <c r="P13896" s="142"/>
      <c r="Q13896" s="142"/>
      <c r="R13896" s="142"/>
      <c r="S13896" s="139"/>
    </row>
    <row r="13897" spans="2:19" ht="15.75" customHeight="1" x14ac:dyDescent="0.25">
      <c r="B13897" s="106"/>
      <c r="C13897" s="106"/>
      <c r="D13897" s="139"/>
      <c r="E13897" s="140"/>
      <c r="F13897" s="140"/>
      <c r="G13897" s="140"/>
      <c r="M13897" s="140"/>
      <c r="N13897" s="167"/>
      <c r="O13897" s="167"/>
      <c r="P13897" s="142"/>
      <c r="Q13897" s="142"/>
      <c r="R13897" s="142"/>
      <c r="S13897" s="139"/>
    </row>
    <row r="13898" spans="2:19" ht="15.75" customHeight="1" x14ac:dyDescent="0.25">
      <c r="B13898" s="106"/>
      <c r="C13898" s="106"/>
      <c r="D13898" s="139"/>
      <c r="E13898" s="140"/>
      <c r="F13898" s="140"/>
      <c r="G13898" s="140"/>
      <c r="M13898" s="140"/>
      <c r="N13898" s="167"/>
      <c r="O13898" s="167"/>
      <c r="P13898" s="142"/>
      <c r="Q13898" s="142"/>
      <c r="R13898" s="142"/>
      <c r="S13898" s="139"/>
    </row>
    <row r="13899" spans="2:19" ht="15.75" customHeight="1" x14ac:dyDescent="0.25">
      <c r="B13899" s="106"/>
      <c r="C13899" s="106"/>
      <c r="D13899" s="139"/>
      <c r="E13899" s="140"/>
      <c r="F13899" s="140"/>
      <c r="G13899" s="140"/>
      <c r="M13899" s="140"/>
      <c r="N13899" s="167"/>
      <c r="O13899" s="167"/>
      <c r="P13899" s="142"/>
      <c r="Q13899" s="142"/>
      <c r="R13899" s="142"/>
      <c r="S13899" s="139"/>
    </row>
    <row r="13900" spans="2:19" ht="15.75" customHeight="1" x14ac:dyDescent="0.25">
      <c r="B13900" s="106"/>
      <c r="C13900" s="106"/>
      <c r="D13900" s="139"/>
      <c r="E13900" s="140"/>
      <c r="F13900" s="140"/>
      <c r="G13900" s="140"/>
      <c r="M13900" s="140"/>
      <c r="N13900" s="167"/>
      <c r="O13900" s="167"/>
      <c r="P13900" s="142"/>
      <c r="Q13900" s="142"/>
      <c r="R13900" s="142"/>
      <c r="S13900" s="139"/>
    </row>
    <row r="13901" spans="2:19" ht="15.75" customHeight="1" x14ac:dyDescent="0.25">
      <c r="B13901" s="106"/>
      <c r="C13901" s="106"/>
      <c r="D13901" s="139"/>
      <c r="E13901" s="140"/>
      <c r="F13901" s="140"/>
      <c r="G13901" s="140"/>
      <c r="M13901" s="140"/>
      <c r="N13901" s="167"/>
      <c r="O13901" s="167"/>
      <c r="P13901" s="142"/>
      <c r="Q13901" s="142"/>
      <c r="R13901" s="142"/>
      <c r="S13901" s="139"/>
    </row>
    <row r="13902" spans="2:19" ht="15.75" customHeight="1" x14ac:dyDescent="0.25">
      <c r="B13902" s="106"/>
      <c r="C13902" s="106"/>
      <c r="D13902" s="139"/>
      <c r="E13902" s="140"/>
      <c r="F13902" s="140"/>
      <c r="G13902" s="140"/>
      <c r="M13902" s="140"/>
      <c r="N13902" s="167"/>
      <c r="O13902" s="167"/>
      <c r="P13902" s="142"/>
      <c r="Q13902" s="142"/>
      <c r="R13902" s="142"/>
      <c r="S13902" s="139"/>
    </row>
    <row r="13903" spans="2:19" ht="15.75" customHeight="1" x14ac:dyDescent="0.25">
      <c r="B13903" s="106"/>
      <c r="C13903" s="106"/>
      <c r="D13903" s="139"/>
      <c r="E13903" s="140"/>
      <c r="F13903" s="140"/>
      <c r="G13903" s="140"/>
      <c r="M13903" s="140"/>
      <c r="N13903" s="167"/>
      <c r="O13903" s="167"/>
      <c r="P13903" s="142"/>
      <c r="Q13903" s="142"/>
      <c r="R13903" s="142"/>
      <c r="S13903" s="139"/>
    </row>
    <row r="13904" spans="2:19" ht="15.75" customHeight="1" x14ac:dyDescent="0.25">
      <c r="B13904" s="106"/>
      <c r="C13904" s="106"/>
      <c r="D13904" s="139"/>
      <c r="E13904" s="140"/>
      <c r="F13904" s="140"/>
      <c r="G13904" s="140"/>
      <c r="M13904" s="140"/>
      <c r="N13904" s="167"/>
      <c r="O13904" s="167"/>
      <c r="P13904" s="142"/>
      <c r="Q13904" s="142"/>
      <c r="R13904" s="142"/>
      <c r="S13904" s="139"/>
    </row>
    <row r="13905" spans="2:19" ht="15.75" customHeight="1" x14ac:dyDescent="0.25">
      <c r="B13905" s="106"/>
      <c r="C13905" s="106"/>
      <c r="D13905" s="139"/>
      <c r="E13905" s="140"/>
      <c r="F13905" s="140"/>
      <c r="G13905" s="140"/>
      <c r="M13905" s="140"/>
      <c r="N13905" s="167"/>
      <c r="O13905" s="167"/>
      <c r="P13905" s="142"/>
      <c r="Q13905" s="142"/>
      <c r="R13905" s="142"/>
      <c r="S13905" s="139"/>
    </row>
    <row r="13906" spans="2:19" ht="15.75" customHeight="1" x14ac:dyDescent="0.25">
      <c r="B13906" s="106"/>
      <c r="C13906" s="106"/>
      <c r="D13906" s="139"/>
      <c r="E13906" s="140"/>
      <c r="F13906" s="140"/>
      <c r="G13906" s="140"/>
      <c r="M13906" s="140"/>
      <c r="N13906" s="167"/>
      <c r="O13906" s="167"/>
      <c r="P13906" s="142"/>
      <c r="Q13906" s="142"/>
      <c r="R13906" s="142"/>
      <c r="S13906" s="139"/>
    </row>
    <row r="13907" spans="2:19" ht="15.75" customHeight="1" x14ac:dyDescent="0.25">
      <c r="B13907" s="106"/>
      <c r="C13907" s="106"/>
      <c r="D13907" s="139"/>
      <c r="E13907" s="140"/>
      <c r="F13907" s="140"/>
      <c r="G13907" s="140"/>
      <c r="M13907" s="140"/>
      <c r="N13907" s="167"/>
      <c r="O13907" s="167"/>
      <c r="P13907" s="142"/>
      <c r="Q13907" s="142"/>
      <c r="R13907" s="142"/>
      <c r="S13907" s="139"/>
    </row>
    <row r="13908" spans="2:19" ht="15.75" customHeight="1" x14ac:dyDescent="0.25">
      <c r="B13908" s="106"/>
      <c r="C13908" s="106"/>
      <c r="D13908" s="139"/>
      <c r="E13908" s="140"/>
      <c r="F13908" s="140"/>
      <c r="G13908" s="140"/>
      <c r="M13908" s="140"/>
      <c r="N13908" s="167"/>
      <c r="O13908" s="167"/>
      <c r="P13908" s="142"/>
      <c r="Q13908" s="142"/>
      <c r="R13908" s="142"/>
      <c r="S13908" s="139"/>
    </row>
    <row r="13909" spans="2:19" ht="15.75" customHeight="1" x14ac:dyDescent="0.25">
      <c r="B13909" s="106"/>
      <c r="C13909" s="106"/>
      <c r="D13909" s="139"/>
      <c r="E13909" s="140"/>
      <c r="F13909" s="140"/>
      <c r="G13909" s="140"/>
      <c r="M13909" s="140"/>
      <c r="N13909" s="167"/>
      <c r="O13909" s="167"/>
      <c r="P13909" s="142"/>
      <c r="Q13909" s="142"/>
      <c r="R13909" s="142"/>
      <c r="S13909" s="139"/>
    </row>
    <row r="13910" spans="2:19" ht="15.75" customHeight="1" x14ac:dyDescent="0.25">
      <c r="B13910" s="106"/>
      <c r="C13910" s="106"/>
      <c r="D13910" s="139"/>
      <c r="E13910" s="140"/>
      <c r="F13910" s="140"/>
      <c r="G13910" s="140"/>
      <c r="M13910" s="140"/>
      <c r="N13910" s="167"/>
      <c r="O13910" s="167"/>
      <c r="P13910" s="142"/>
      <c r="Q13910" s="142"/>
      <c r="R13910" s="142"/>
      <c r="S13910" s="139"/>
    </row>
    <row r="13911" spans="2:19" ht="15.75" customHeight="1" x14ac:dyDescent="0.25">
      <c r="B13911" s="106"/>
      <c r="C13911" s="106"/>
      <c r="D13911" s="139"/>
      <c r="E13911" s="140"/>
      <c r="F13911" s="140"/>
      <c r="G13911" s="140"/>
      <c r="M13911" s="140"/>
      <c r="N13911" s="167"/>
      <c r="O13911" s="167"/>
      <c r="P13911" s="142"/>
      <c r="Q13911" s="142"/>
      <c r="R13911" s="142"/>
      <c r="S13911" s="139"/>
    </row>
    <row r="13912" spans="2:19" ht="15.75" customHeight="1" x14ac:dyDescent="0.25">
      <c r="B13912" s="106"/>
      <c r="C13912" s="106"/>
      <c r="D13912" s="139"/>
      <c r="E13912" s="140"/>
      <c r="F13912" s="140"/>
      <c r="G13912" s="140"/>
      <c r="M13912" s="140"/>
      <c r="N13912" s="167"/>
      <c r="O13912" s="167"/>
      <c r="P13912" s="142"/>
      <c r="Q13912" s="142"/>
      <c r="R13912" s="142"/>
      <c r="S13912" s="139"/>
    </row>
    <row r="13913" spans="2:19" ht="15.75" customHeight="1" x14ac:dyDescent="0.25">
      <c r="B13913" s="106"/>
      <c r="C13913" s="106"/>
      <c r="D13913" s="139"/>
      <c r="E13913" s="140"/>
      <c r="F13913" s="140"/>
      <c r="G13913" s="140"/>
      <c r="M13913" s="140"/>
      <c r="N13913" s="167"/>
      <c r="O13913" s="167"/>
      <c r="P13913" s="142"/>
      <c r="Q13913" s="142"/>
      <c r="R13913" s="142"/>
      <c r="S13913" s="139"/>
    </row>
    <row r="13914" spans="2:19" ht="15.75" customHeight="1" x14ac:dyDescent="0.25">
      <c r="B13914" s="106"/>
      <c r="C13914" s="106"/>
      <c r="D13914" s="139"/>
      <c r="E13914" s="140"/>
      <c r="F13914" s="140"/>
      <c r="G13914" s="140"/>
      <c r="M13914" s="140"/>
      <c r="N13914" s="167"/>
      <c r="O13914" s="167"/>
      <c r="P13914" s="142"/>
      <c r="Q13914" s="142"/>
      <c r="R13914" s="142"/>
      <c r="S13914" s="139"/>
    </row>
    <row r="13915" spans="2:19" ht="15.75" customHeight="1" x14ac:dyDescent="0.25">
      <c r="B13915" s="106"/>
      <c r="C13915" s="106"/>
      <c r="D13915" s="139"/>
      <c r="E13915" s="140"/>
      <c r="F13915" s="140"/>
      <c r="G13915" s="140"/>
      <c r="M13915" s="140"/>
      <c r="N13915" s="167"/>
      <c r="O13915" s="167"/>
      <c r="P13915" s="142"/>
      <c r="Q13915" s="142"/>
      <c r="R13915" s="142"/>
      <c r="S13915" s="139"/>
    </row>
    <row r="13916" spans="2:19" ht="15.75" customHeight="1" x14ac:dyDescent="0.25">
      <c r="B13916" s="106"/>
      <c r="C13916" s="106"/>
      <c r="D13916" s="139"/>
      <c r="E13916" s="140"/>
      <c r="F13916" s="140"/>
      <c r="G13916" s="140"/>
      <c r="M13916" s="140"/>
      <c r="N13916" s="167"/>
      <c r="O13916" s="167"/>
      <c r="P13916" s="142"/>
      <c r="Q13916" s="142"/>
      <c r="R13916" s="142"/>
      <c r="S13916" s="139"/>
    </row>
    <row r="13917" spans="2:19" ht="15.75" customHeight="1" x14ac:dyDescent="0.25">
      <c r="B13917" s="106"/>
      <c r="C13917" s="106"/>
      <c r="D13917" s="139"/>
      <c r="E13917" s="140"/>
      <c r="F13917" s="140"/>
      <c r="G13917" s="140"/>
      <c r="M13917" s="140"/>
      <c r="N13917" s="167"/>
      <c r="O13917" s="167"/>
      <c r="P13917" s="142"/>
      <c r="Q13917" s="142"/>
      <c r="R13917" s="142"/>
      <c r="S13917" s="139"/>
    </row>
    <row r="13918" spans="2:19" ht="15.75" customHeight="1" x14ac:dyDescent="0.25">
      <c r="B13918" s="106"/>
      <c r="C13918" s="106"/>
      <c r="D13918" s="139"/>
      <c r="E13918" s="140"/>
      <c r="F13918" s="140"/>
      <c r="G13918" s="140"/>
      <c r="M13918" s="140"/>
      <c r="N13918" s="167"/>
      <c r="O13918" s="167"/>
      <c r="P13918" s="142"/>
      <c r="Q13918" s="142"/>
      <c r="R13918" s="142"/>
      <c r="S13918" s="139"/>
    </row>
    <row r="13919" spans="2:19" ht="15.75" customHeight="1" x14ac:dyDescent="0.25">
      <c r="B13919" s="106"/>
      <c r="C13919" s="106"/>
      <c r="D13919" s="139"/>
      <c r="E13919" s="140"/>
      <c r="F13919" s="140"/>
      <c r="G13919" s="140"/>
      <c r="M13919" s="140"/>
      <c r="N13919" s="167"/>
      <c r="O13919" s="167"/>
      <c r="P13919" s="142"/>
      <c r="Q13919" s="142"/>
      <c r="R13919" s="142"/>
      <c r="S13919" s="139"/>
    </row>
    <row r="13920" spans="2:19" ht="15.75" customHeight="1" x14ac:dyDescent="0.25">
      <c r="B13920" s="106"/>
      <c r="C13920" s="106"/>
      <c r="D13920" s="139"/>
      <c r="E13920" s="140"/>
      <c r="F13920" s="140"/>
      <c r="G13920" s="140"/>
      <c r="M13920" s="140"/>
      <c r="N13920" s="167"/>
      <c r="O13920" s="167"/>
      <c r="P13920" s="142"/>
      <c r="Q13920" s="142"/>
      <c r="R13920" s="142"/>
      <c r="S13920" s="139"/>
    </row>
    <row r="13921" spans="2:19" ht="15.75" customHeight="1" x14ac:dyDescent="0.25">
      <c r="B13921" s="106"/>
      <c r="C13921" s="106"/>
      <c r="D13921" s="139"/>
      <c r="E13921" s="140"/>
      <c r="F13921" s="140"/>
      <c r="G13921" s="140"/>
      <c r="M13921" s="140"/>
      <c r="N13921" s="167"/>
      <c r="O13921" s="167"/>
      <c r="P13921" s="142"/>
      <c r="Q13921" s="142"/>
      <c r="R13921" s="142"/>
      <c r="S13921" s="139"/>
    </row>
    <row r="13922" spans="2:19" ht="15.75" customHeight="1" x14ac:dyDescent="0.25">
      <c r="B13922" s="106"/>
      <c r="C13922" s="106"/>
      <c r="D13922" s="139"/>
      <c r="E13922" s="140"/>
      <c r="F13922" s="140"/>
      <c r="G13922" s="140"/>
      <c r="M13922" s="140"/>
      <c r="N13922" s="167"/>
      <c r="O13922" s="167"/>
      <c r="P13922" s="142"/>
      <c r="Q13922" s="142"/>
      <c r="R13922" s="142"/>
      <c r="S13922" s="139"/>
    </row>
    <row r="13923" spans="2:19" ht="15.75" customHeight="1" x14ac:dyDescent="0.25">
      <c r="B13923" s="106"/>
      <c r="C13923" s="106"/>
      <c r="D13923" s="139"/>
      <c r="E13923" s="140"/>
      <c r="F13923" s="140"/>
      <c r="G13923" s="140"/>
      <c r="M13923" s="140"/>
      <c r="N13923" s="167"/>
      <c r="O13923" s="167"/>
      <c r="P13923" s="142"/>
      <c r="Q13923" s="142"/>
      <c r="R13923" s="142"/>
      <c r="S13923" s="139"/>
    </row>
    <row r="13924" spans="2:19" ht="15.75" customHeight="1" x14ac:dyDescent="0.25">
      <c r="B13924" s="106"/>
      <c r="C13924" s="106"/>
      <c r="D13924" s="139"/>
      <c r="E13924" s="140"/>
      <c r="F13924" s="140"/>
      <c r="G13924" s="140"/>
      <c r="M13924" s="140"/>
      <c r="N13924" s="167"/>
      <c r="O13924" s="167"/>
      <c r="P13924" s="142"/>
      <c r="Q13924" s="142"/>
      <c r="R13924" s="142"/>
      <c r="S13924" s="139"/>
    </row>
    <row r="13925" spans="2:19" ht="15.75" customHeight="1" x14ac:dyDescent="0.25">
      <c r="B13925" s="106"/>
      <c r="C13925" s="106"/>
      <c r="D13925" s="139"/>
      <c r="E13925" s="140"/>
      <c r="F13925" s="140"/>
      <c r="G13925" s="140"/>
      <c r="M13925" s="140"/>
      <c r="N13925" s="167"/>
      <c r="O13925" s="167"/>
      <c r="P13925" s="142"/>
      <c r="Q13925" s="142"/>
      <c r="R13925" s="142"/>
      <c r="S13925" s="139"/>
    </row>
    <row r="13926" spans="2:19" ht="15.75" customHeight="1" x14ac:dyDescent="0.25">
      <c r="B13926" s="106"/>
      <c r="C13926" s="106"/>
      <c r="D13926" s="139"/>
      <c r="E13926" s="140"/>
      <c r="F13926" s="140"/>
      <c r="G13926" s="140"/>
      <c r="M13926" s="140"/>
      <c r="N13926" s="167"/>
      <c r="O13926" s="167"/>
      <c r="P13926" s="142"/>
      <c r="Q13926" s="142"/>
      <c r="R13926" s="142"/>
      <c r="S13926" s="139"/>
    </row>
    <row r="13927" spans="2:19" ht="15.75" customHeight="1" x14ac:dyDescent="0.25">
      <c r="B13927" s="106"/>
      <c r="C13927" s="106"/>
      <c r="D13927" s="139"/>
      <c r="E13927" s="140"/>
      <c r="F13927" s="140"/>
      <c r="G13927" s="140"/>
      <c r="M13927" s="140"/>
      <c r="N13927" s="167"/>
      <c r="O13927" s="167"/>
      <c r="P13927" s="142"/>
      <c r="Q13927" s="142"/>
      <c r="R13927" s="142"/>
      <c r="S13927" s="139"/>
    </row>
    <row r="13928" spans="2:19" ht="15.75" customHeight="1" x14ac:dyDescent="0.25">
      <c r="B13928" s="106"/>
      <c r="C13928" s="106"/>
      <c r="D13928" s="139"/>
      <c r="E13928" s="140"/>
      <c r="F13928" s="140"/>
      <c r="G13928" s="140"/>
      <c r="M13928" s="140"/>
      <c r="N13928" s="167"/>
      <c r="O13928" s="167"/>
      <c r="P13928" s="142"/>
      <c r="Q13928" s="142"/>
      <c r="R13928" s="142"/>
      <c r="S13928" s="139"/>
    </row>
    <row r="13929" spans="2:19" ht="15.75" customHeight="1" x14ac:dyDescent="0.25">
      <c r="B13929" s="106"/>
      <c r="C13929" s="106"/>
      <c r="D13929" s="139"/>
      <c r="E13929" s="140"/>
      <c r="F13929" s="140"/>
      <c r="G13929" s="140"/>
      <c r="M13929" s="140"/>
      <c r="N13929" s="167"/>
      <c r="O13929" s="167"/>
      <c r="P13929" s="142"/>
      <c r="Q13929" s="142"/>
      <c r="R13929" s="142"/>
      <c r="S13929" s="139"/>
    </row>
    <row r="13930" spans="2:19" ht="15.75" customHeight="1" x14ac:dyDescent="0.25">
      <c r="B13930" s="106"/>
      <c r="C13930" s="106"/>
      <c r="D13930" s="139"/>
      <c r="E13930" s="140"/>
      <c r="F13930" s="140"/>
      <c r="G13930" s="140"/>
      <c r="M13930" s="140"/>
      <c r="N13930" s="167"/>
      <c r="O13930" s="167"/>
      <c r="P13930" s="142"/>
      <c r="Q13930" s="142"/>
      <c r="R13930" s="142"/>
      <c r="S13930" s="139"/>
    </row>
    <row r="13931" spans="2:19" ht="15.75" customHeight="1" x14ac:dyDescent="0.25">
      <c r="B13931" s="106"/>
      <c r="C13931" s="106"/>
      <c r="D13931" s="139"/>
      <c r="E13931" s="140"/>
      <c r="F13931" s="140"/>
      <c r="G13931" s="140"/>
      <c r="M13931" s="140"/>
      <c r="N13931" s="167"/>
      <c r="O13931" s="167"/>
      <c r="P13931" s="142"/>
      <c r="Q13931" s="142"/>
      <c r="R13931" s="142"/>
      <c r="S13931" s="139"/>
    </row>
    <row r="13932" spans="2:19" ht="15.75" customHeight="1" x14ac:dyDescent="0.25">
      <c r="B13932" s="106"/>
      <c r="C13932" s="106"/>
      <c r="D13932" s="139"/>
      <c r="E13932" s="140"/>
      <c r="F13932" s="140"/>
      <c r="G13932" s="140"/>
      <c r="M13932" s="140"/>
      <c r="N13932" s="167"/>
      <c r="O13932" s="167"/>
      <c r="P13932" s="142"/>
      <c r="Q13932" s="142"/>
      <c r="R13932" s="142"/>
      <c r="S13932" s="139"/>
    </row>
    <row r="13933" spans="2:19" ht="15.75" customHeight="1" x14ac:dyDescent="0.25">
      <c r="B13933" s="106"/>
      <c r="C13933" s="106"/>
      <c r="D13933" s="139"/>
      <c r="E13933" s="140"/>
      <c r="F13933" s="140"/>
      <c r="G13933" s="140"/>
      <c r="M13933" s="140"/>
      <c r="N13933" s="167"/>
      <c r="O13933" s="167"/>
      <c r="P13933" s="142"/>
      <c r="Q13933" s="142"/>
      <c r="R13933" s="142"/>
      <c r="S13933" s="139"/>
    </row>
    <row r="13934" spans="2:19" ht="15.75" customHeight="1" x14ac:dyDescent="0.25">
      <c r="B13934" s="106"/>
      <c r="C13934" s="106"/>
      <c r="D13934" s="139"/>
      <c r="E13934" s="140"/>
      <c r="F13934" s="140"/>
      <c r="G13934" s="140"/>
      <c r="M13934" s="140"/>
      <c r="N13934" s="167"/>
      <c r="O13934" s="167"/>
      <c r="P13934" s="142"/>
      <c r="Q13934" s="142"/>
      <c r="R13934" s="142"/>
      <c r="S13934" s="139"/>
    </row>
    <row r="13935" spans="2:19" ht="15.75" customHeight="1" x14ac:dyDescent="0.25">
      <c r="B13935" s="106"/>
      <c r="C13935" s="106"/>
      <c r="D13935" s="139"/>
      <c r="E13935" s="140"/>
      <c r="F13935" s="140"/>
      <c r="G13935" s="140"/>
      <c r="M13935" s="140"/>
      <c r="N13935" s="167"/>
      <c r="O13935" s="167"/>
      <c r="P13935" s="142"/>
      <c r="Q13935" s="142"/>
      <c r="R13935" s="142"/>
      <c r="S13935" s="139"/>
    </row>
    <row r="13936" spans="2:19" ht="15.75" customHeight="1" x14ac:dyDescent="0.25">
      <c r="B13936" s="106"/>
      <c r="C13936" s="106"/>
      <c r="D13936" s="139"/>
      <c r="E13936" s="140"/>
      <c r="F13936" s="140"/>
      <c r="G13936" s="140"/>
      <c r="M13936" s="140"/>
      <c r="N13936" s="167"/>
      <c r="O13936" s="167"/>
      <c r="P13936" s="142"/>
      <c r="Q13936" s="142"/>
      <c r="R13936" s="142"/>
      <c r="S13936" s="139"/>
    </row>
    <row r="13937" spans="2:19" ht="15.75" customHeight="1" x14ac:dyDescent="0.25">
      <c r="B13937" s="106"/>
      <c r="C13937" s="106"/>
      <c r="D13937" s="139"/>
      <c r="E13937" s="140"/>
      <c r="F13937" s="140"/>
      <c r="G13937" s="140"/>
      <c r="M13937" s="140"/>
      <c r="N13937" s="167"/>
      <c r="O13937" s="167"/>
      <c r="P13937" s="142"/>
      <c r="Q13937" s="142"/>
      <c r="R13937" s="142"/>
      <c r="S13937" s="139"/>
    </row>
    <row r="13938" spans="2:19" ht="15.75" customHeight="1" x14ac:dyDescent="0.25">
      <c r="B13938" s="106"/>
      <c r="C13938" s="106"/>
      <c r="D13938" s="139"/>
      <c r="E13938" s="140"/>
      <c r="F13938" s="140"/>
      <c r="G13938" s="140"/>
      <c r="M13938" s="140"/>
      <c r="N13938" s="167"/>
      <c r="O13938" s="167"/>
      <c r="P13938" s="142"/>
      <c r="Q13938" s="142"/>
      <c r="R13938" s="142"/>
      <c r="S13938" s="139"/>
    </row>
    <row r="13939" spans="2:19" ht="15.75" customHeight="1" x14ac:dyDescent="0.25">
      <c r="B13939" s="106"/>
      <c r="C13939" s="106"/>
      <c r="D13939" s="139"/>
      <c r="E13939" s="140"/>
      <c r="F13939" s="140"/>
      <c r="G13939" s="140"/>
      <c r="M13939" s="140"/>
      <c r="N13939" s="167"/>
      <c r="O13939" s="167"/>
      <c r="P13939" s="142"/>
      <c r="Q13939" s="142"/>
      <c r="R13939" s="142"/>
      <c r="S13939" s="139"/>
    </row>
    <row r="13940" spans="2:19" ht="15.75" customHeight="1" x14ac:dyDescent="0.25">
      <c r="B13940" s="106"/>
      <c r="C13940" s="106"/>
      <c r="D13940" s="139"/>
      <c r="E13940" s="140"/>
      <c r="F13940" s="140"/>
      <c r="G13940" s="140"/>
      <c r="M13940" s="140"/>
      <c r="N13940" s="167"/>
      <c r="O13940" s="167"/>
      <c r="P13940" s="142"/>
      <c r="Q13940" s="142"/>
      <c r="R13940" s="142"/>
      <c r="S13940" s="139"/>
    </row>
    <row r="13941" spans="2:19" ht="15.75" customHeight="1" x14ac:dyDescent="0.25">
      <c r="B13941" s="106"/>
      <c r="C13941" s="106"/>
      <c r="D13941" s="139"/>
      <c r="E13941" s="140"/>
      <c r="F13941" s="140"/>
      <c r="G13941" s="140"/>
      <c r="M13941" s="140"/>
      <c r="N13941" s="167"/>
      <c r="O13941" s="167"/>
      <c r="P13941" s="142"/>
      <c r="Q13941" s="142"/>
      <c r="R13941" s="142"/>
      <c r="S13941" s="139"/>
    </row>
    <row r="13942" spans="2:19" ht="15.75" customHeight="1" x14ac:dyDescent="0.25">
      <c r="B13942" s="106"/>
      <c r="C13942" s="106"/>
      <c r="D13942" s="139"/>
      <c r="E13942" s="140"/>
      <c r="F13942" s="140"/>
      <c r="G13942" s="140"/>
      <c r="M13942" s="140"/>
      <c r="N13942" s="167"/>
      <c r="O13942" s="167"/>
      <c r="P13942" s="142"/>
      <c r="Q13942" s="142"/>
      <c r="R13942" s="142"/>
      <c r="S13942" s="139"/>
    </row>
    <row r="13943" spans="2:19" ht="15.75" customHeight="1" x14ac:dyDescent="0.25">
      <c r="B13943" s="106"/>
      <c r="C13943" s="106"/>
      <c r="D13943" s="139"/>
      <c r="E13943" s="140"/>
      <c r="F13943" s="140"/>
      <c r="G13943" s="140"/>
      <c r="M13943" s="140"/>
      <c r="N13943" s="167"/>
      <c r="O13943" s="167"/>
      <c r="P13943" s="142"/>
      <c r="Q13943" s="142"/>
      <c r="R13943" s="142"/>
      <c r="S13943" s="139"/>
    </row>
    <row r="13944" spans="2:19" ht="15.75" customHeight="1" x14ac:dyDescent="0.25">
      <c r="B13944" s="106"/>
      <c r="C13944" s="106"/>
      <c r="D13944" s="139"/>
      <c r="E13944" s="140"/>
      <c r="F13944" s="140"/>
      <c r="G13944" s="140"/>
      <c r="M13944" s="140"/>
      <c r="N13944" s="167"/>
      <c r="O13944" s="167"/>
      <c r="P13944" s="142"/>
      <c r="Q13944" s="142"/>
      <c r="R13944" s="142"/>
      <c r="S13944" s="139"/>
    </row>
    <row r="13945" spans="2:19" ht="15.75" customHeight="1" x14ac:dyDescent="0.25">
      <c r="B13945" s="106"/>
      <c r="C13945" s="106"/>
      <c r="D13945" s="139"/>
      <c r="E13945" s="140"/>
      <c r="F13945" s="140"/>
      <c r="G13945" s="140"/>
      <c r="M13945" s="140"/>
      <c r="N13945" s="167"/>
      <c r="O13945" s="167"/>
      <c r="P13945" s="142"/>
      <c r="Q13945" s="142"/>
      <c r="R13945" s="142"/>
      <c r="S13945" s="139"/>
    </row>
    <row r="13946" spans="2:19" ht="15.75" customHeight="1" x14ac:dyDescent="0.25">
      <c r="B13946" s="106"/>
      <c r="C13946" s="106"/>
      <c r="D13946" s="139"/>
      <c r="E13946" s="140"/>
      <c r="F13946" s="140"/>
      <c r="G13946" s="140"/>
      <c r="M13946" s="140"/>
      <c r="N13946" s="167"/>
      <c r="O13946" s="167"/>
      <c r="P13946" s="142"/>
      <c r="Q13946" s="142"/>
      <c r="R13946" s="142"/>
      <c r="S13946" s="139"/>
    </row>
    <row r="13947" spans="2:19" ht="15.75" customHeight="1" x14ac:dyDescent="0.25">
      <c r="B13947" s="106"/>
      <c r="C13947" s="106"/>
      <c r="D13947" s="139"/>
      <c r="E13947" s="140"/>
      <c r="F13947" s="140"/>
      <c r="G13947" s="140"/>
      <c r="M13947" s="140"/>
      <c r="N13947" s="167"/>
      <c r="O13947" s="167"/>
      <c r="P13947" s="142"/>
      <c r="Q13947" s="142"/>
      <c r="R13947" s="142"/>
      <c r="S13947" s="139"/>
    </row>
    <row r="13948" spans="2:19" ht="15.75" customHeight="1" x14ac:dyDescent="0.25">
      <c r="B13948" s="106"/>
      <c r="C13948" s="106"/>
      <c r="D13948" s="139"/>
      <c r="E13948" s="140"/>
      <c r="F13948" s="140"/>
      <c r="G13948" s="140"/>
      <c r="M13948" s="140"/>
      <c r="N13948" s="167"/>
      <c r="O13948" s="167"/>
      <c r="P13948" s="142"/>
      <c r="Q13948" s="142"/>
      <c r="R13948" s="142"/>
      <c r="S13948" s="139"/>
    </row>
    <row r="13949" spans="2:19" ht="15.75" customHeight="1" x14ac:dyDescent="0.25">
      <c r="B13949" s="106"/>
      <c r="C13949" s="106"/>
      <c r="D13949" s="139"/>
      <c r="E13949" s="140"/>
      <c r="F13949" s="140"/>
      <c r="G13949" s="140"/>
      <c r="M13949" s="140"/>
      <c r="N13949" s="167"/>
      <c r="O13949" s="167"/>
      <c r="P13949" s="142"/>
      <c r="Q13949" s="142"/>
      <c r="R13949" s="142"/>
      <c r="S13949" s="139"/>
    </row>
    <row r="13950" spans="2:19" ht="15.75" customHeight="1" x14ac:dyDescent="0.25">
      <c r="B13950" s="106"/>
      <c r="C13950" s="106"/>
      <c r="D13950" s="139"/>
      <c r="E13950" s="140"/>
      <c r="F13950" s="140"/>
      <c r="G13950" s="140"/>
      <c r="M13950" s="140"/>
      <c r="N13950" s="167"/>
      <c r="O13950" s="167"/>
      <c r="P13950" s="142"/>
      <c r="Q13950" s="142"/>
      <c r="R13950" s="142"/>
      <c r="S13950" s="139"/>
    </row>
    <row r="13951" spans="2:19" ht="15.75" customHeight="1" x14ac:dyDescent="0.25">
      <c r="B13951" s="106"/>
      <c r="C13951" s="106"/>
      <c r="D13951" s="139"/>
      <c r="E13951" s="140"/>
      <c r="F13951" s="140"/>
      <c r="G13951" s="140"/>
      <c r="M13951" s="140"/>
      <c r="N13951" s="167"/>
      <c r="O13951" s="167"/>
      <c r="P13951" s="142"/>
      <c r="Q13951" s="142"/>
      <c r="R13951" s="142"/>
      <c r="S13951" s="139"/>
    </row>
    <row r="13952" spans="2:19" ht="15.75" customHeight="1" x14ac:dyDescent="0.25">
      <c r="B13952" s="106"/>
      <c r="C13952" s="106"/>
      <c r="D13952" s="139"/>
      <c r="E13952" s="140"/>
      <c r="F13952" s="140"/>
      <c r="G13952" s="140"/>
      <c r="M13952" s="140"/>
      <c r="N13952" s="167"/>
      <c r="O13952" s="167"/>
      <c r="P13952" s="142"/>
      <c r="Q13952" s="142"/>
      <c r="R13952" s="142"/>
      <c r="S13952" s="139"/>
    </row>
    <row r="13953" spans="2:19" ht="15.75" customHeight="1" x14ac:dyDescent="0.25">
      <c r="B13953" s="106"/>
      <c r="C13953" s="106"/>
      <c r="D13953" s="139"/>
      <c r="E13953" s="140"/>
      <c r="F13953" s="140"/>
      <c r="G13953" s="140"/>
      <c r="M13953" s="140"/>
      <c r="N13953" s="167"/>
      <c r="O13953" s="167"/>
      <c r="P13953" s="142"/>
      <c r="Q13953" s="142"/>
      <c r="R13953" s="142"/>
      <c r="S13953" s="139"/>
    </row>
    <row r="13954" spans="2:19" ht="15.75" customHeight="1" x14ac:dyDescent="0.25">
      <c r="B13954" s="106"/>
      <c r="C13954" s="106"/>
      <c r="D13954" s="139"/>
      <c r="E13954" s="140"/>
      <c r="F13954" s="140"/>
      <c r="G13954" s="140"/>
      <c r="M13954" s="140"/>
      <c r="N13954" s="167"/>
      <c r="O13954" s="167"/>
      <c r="P13954" s="142"/>
      <c r="Q13954" s="142"/>
      <c r="R13954" s="142"/>
      <c r="S13954" s="139"/>
    </row>
    <row r="13955" spans="2:19" ht="15.75" customHeight="1" x14ac:dyDescent="0.25">
      <c r="B13955" s="106"/>
      <c r="C13955" s="106"/>
      <c r="D13955" s="139"/>
      <c r="E13955" s="140"/>
      <c r="F13955" s="140"/>
      <c r="G13955" s="140"/>
      <c r="M13955" s="140"/>
      <c r="N13955" s="167"/>
      <c r="O13955" s="167"/>
      <c r="P13955" s="142"/>
      <c r="Q13955" s="142"/>
      <c r="R13955" s="142"/>
      <c r="S13955" s="139"/>
    </row>
    <row r="13956" spans="2:19" ht="15.75" customHeight="1" x14ac:dyDescent="0.25">
      <c r="B13956" s="106"/>
      <c r="C13956" s="106"/>
      <c r="D13956" s="139"/>
      <c r="E13956" s="140"/>
      <c r="F13956" s="140"/>
      <c r="G13956" s="140"/>
      <c r="M13956" s="140"/>
      <c r="N13956" s="167"/>
      <c r="O13956" s="167"/>
      <c r="P13956" s="142"/>
      <c r="Q13956" s="142"/>
      <c r="R13956" s="142"/>
      <c r="S13956" s="139"/>
    </row>
    <row r="13957" spans="2:19" ht="15.75" customHeight="1" x14ac:dyDescent="0.25">
      <c r="B13957" s="106"/>
      <c r="C13957" s="106"/>
      <c r="D13957" s="139"/>
      <c r="E13957" s="140"/>
      <c r="F13957" s="140"/>
      <c r="G13957" s="140"/>
      <c r="M13957" s="140"/>
      <c r="N13957" s="167"/>
      <c r="O13957" s="167"/>
      <c r="P13957" s="142"/>
      <c r="Q13957" s="142"/>
      <c r="R13957" s="142"/>
      <c r="S13957" s="139"/>
    </row>
    <row r="13958" spans="2:19" ht="15.75" customHeight="1" x14ac:dyDescent="0.25">
      <c r="B13958" s="106"/>
      <c r="C13958" s="106"/>
      <c r="D13958" s="139"/>
      <c r="E13958" s="140"/>
      <c r="F13958" s="140"/>
      <c r="G13958" s="140"/>
      <c r="M13958" s="140"/>
      <c r="N13958" s="167"/>
      <c r="O13958" s="167"/>
      <c r="P13958" s="142"/>
      <c r="Q13958" s="142"/>
      <c r="R13958" s="142"/>
      <c r="S13958" s="139"/>
    </row>
    <row r="13959" spans="2:19" ht="15.75" customHeight="1" x14ac:dyDescent="0.25">
      <c r="B13959" s="106"/>
      <c r="C13959" s="106"/>
      <c r="D13959" s="139"/>
      <c r="E13959" s="140"/>
      <c r="F13959" s="140"/>
      <c r="G13959" s="140"/>
      <c r="M13959" s="140"/>
      <c r="N13959" s="167"/>
      <c r="O13959" s="167"/>
      <c r="P13959" s="142"/>
      <c r="Q13959" s="142"/>
      <c r="R13959" s="142"/>
      <c r="S13959" s="139"/>
    </row>
    <row r="13960" spans="2:19" ht="15.75" customHeight="1" x14ac:dyDescent="0.25">
      <c r="B13960" s="106"/>
      <c r="C13960" s="106"/>
      <c r="D13960" s="139"/>
      <c r="E13960" s="140"/>
      <c r="F13960" s="140"/>
      <c r="G13960" s="140"/>
      <c r="M13960" s="140"/>
      <c r="N13960" s="167"/>
      <c r="O13960" s="167"/>
      <c r="P13960" s="142"/>
      <c r="Q13960" s="142"/>
      <c r="R13960" s="142"/>
      <c r="S13960" s="139"/>
    </row>
    <row r="13961" spans="2:19" ht="15.75" customHeight="1" x14ac:dyDescent="0.25">
      <c r="B13961" s="106"/>
      <c r="C13961" s="106"/>
      <c r="D13961" s="139"/>
      <c r="E13961" s="140"/>
      <c r="F13961" s="140"/>
      <c r="G13961" s="140"/>
      <c r="M13961" s="140"/>
      <c r="N13961" s="167"/>
      <c r="O13961" s="167"/>
      <c r="P13961" s="142"/>
      <c r="Q13961" s="142"/>
      <c r="R13961" s="142"/>
      <c r="S13961" s="139"/>
    </row>
    <row r="13962" spans="2:19" ht="15.75" customHeight="1" x14ac:dyDescent="0.25">
      <c r="B13962" s="106"/>
      <c r="C13962" s="106"/>
      <c r="D13962" s="139"/>
      <c r="E13962" s="140"/>
      <c r="F13962" s="140"/>
      <c r="G13962" s="140"/>
      <c r="M13962" s="140"/>
      <c r="N13962" s="167"/>
      <c r="O13962" s="167"/>
      <c r="P13962" s="142"/>
      <c r="Q13962" s="142"/>
      <c r="R13962" s="142"/>
      <c r="S13962" s="139"/>
    </row>
    <row r="13963" spans="2:19" ht="15.75" customHeight="1" x14ac:dyDescent="0.25">
      <c r="B13963" s="106"/>
      <c r="C13963" s="106"/>
      <c r="D13963" s="139"/>
      <c r="E13963" s="140"/>
      <c r="F13963" s="140"/>
      <c r="G13963" s="140"/>
      <c r="M13963" s="140"/>
      <c r="N13963" s="167"/>
      <c r="O13963" s="167"/>
      <c r="P13963" s="142"/>
      <c r="Q13963" s="142"/>
      <c r="R13963" s="142"/>
      <c r="S13963" s="139"/>
    </row>
    <row r="13964" spans="2:19" ht="15.75" customHeight="1" x14ac:dyDescent="0.25">
      <c r="B13964" s="106"/>
      <c r="C13964" s="106"/>
      <c r="D13964" s="139"/>
      <c r="E13964" s="140"/>
      <c r="F13964" s="140"/>
      <c r="G13964" s="140"/>
      <c r="M13964" s="140"/>
      <c r="N13964" s="167"/>
      <c r="O13964" s="167"/>
      <c r="P13964" s="142"/>
      <c r="Q13964" s="142"/>
      <c r="R13964" s="142"/>
      <c r="S13964" s="139"/>
    </row>
    <row r="13965" spans="2:19" ht="15.75" customHeight="1" x14ac:dyDescent="0.25">
      <c r="B13965" s="106"/>
      <c r="C13965" s="106"/>
      <c r="D13965" s="139"/>
      <c r="E13965" s="140"/>
      <c r="F13965" s="140"/>
      <c r="G13965" s="140"/>
      <c r="M13965" s="140"/>
      <c r="N13965" s="167"/>
      <c r="O13965" s="167"/>
      <c r="P13965" s="142"/>
      <c r="Q13965" s="142"/>
      <c r="R13965" s="142"/>
      <c r="S13965" s="139"/>
    </row>
    <row r="13966" spans="2:19" ht="15.75" customHeight="1" x14ac:dyDescent="0.25">
      <c r="B13966" s="106"/>
      <c r="C13966" s="106"/>
      <c r="D13966" s="139"/>
      <c r="E13966" s="140"/>
      <c r="F13966" s="140"/>
      <c r="G13966" s="140"/>
      <c r="M13966" s="140"/>
      <c r="N13966" s="167"/>
      <c r="O13966" s="167"/>
      <c r="P13966" s="142"/>
      <c r="Q13966" s="142"/>
      <c r="R13966" s="142"/>
      <c r="S13966" s="139"/>
    </row>
    <row r="13967" spans="2:19" ht="15.75" customHeight="1" x14ac:dyDescent="0.25">
      <c r="B13967" s="106"/>
      <c r="C13967" s="106"/>
      <c r="D13967" s="139"/>
      <c r="E13967" s="140"/>
      <c r="F13967" s="140"/>
      <c r="G13967" s="140"/>
      <c r="M13967" s="140"/>
      <c r="N13967" s="167"/>
      <c r="O13967" s="167"/>
      <c r="P13967" s="142"/>
      <c r="Q13967" s="142"/>
      <c r="R13967" s="142"/>
      <c r="S13967" s="139"/>
    </row>
    <row r="13968" spans="2:19" ht="15.75" customHeight="1" x14ac:dyDescent="0.25">
      <c r="B13968" s="106"/>
      <c r="C13968" s="106"/>
      <c r="D13968" s="139"/>
      <c r="E13968" s="140"/>
      <c r="F13968" s="140"/>
      <c r="G13968" s="140"/>
      <c r="M13968" s="140"/>
      <c r="N13968" s="167"/>
      <c r="O13968" s="167"/>
      <c r="P13968" s="142"/>
      <c r="Q13968" s="142"/>
      <c r="R13968" s="142"/>
      <c r="S13968" s="139"/>
    </row>
    <row r="13969" spans="2:19" ht="15.75" customHeight="1" x14ac:dyDescent="0.25">
      <c r="B13969" s="106"/>
      <c r="C13969" s="106"/>
      <c r="D13969" s="139"/>
      <c r="E13969" s="140"/>
      <c r="F13969" s="140"/>
      <c r="G13969" s="140"/>
      <c r="M13969" s="140"/>
      <c r="N13969" s="167"/>
      <c r="O13969" s="167"/>
      <c r="P13969" s="142"/>
      <c r="Q13969" s="142"/>
      <c r="R13969" s="142"/>
      <c r="S13969" s="139"/>
    </row>
    <row r="13970" spans="2:19" ht="15.75" customHeight="1" x14ac:dyDescent="0.25">
      <c r="B13970" s="106"/>
      <c r="C13970" s="106"/>
      <c r="D13970" s="139"/>
      <c r="E13970" s="140"/>
      <c r="F13970" s="140"/>
      <c r="G13970" s="140"/>
      <c r="M13970" s="140"/>
      <c r="N13970" s="167"/>
      <c r="O13970" s="167"/>
      <c r="P13970" s="142"/>
      <c r="Q13970" s="142"/>
      <c r="R13970" s="142"/>
      <c r="S13970" s="139"/>
    </row>
    <row r="13971" spans="2:19" ht="15.75" customHeight="1" x14ac:dyDescent="0.25">
      <c r="B13971" s="106"/>
      <c r="C13971" s="106"/>
      <c r="D13971" s="139"/>
      <c r="E13971" s="140"/>
      <c r="F13971" s="140"/>
      <c r="G13971" s="140"/>
      <c r="M13971" s="140"/>
      <c r="N13971" s="167"/>
      <c r="O13971" s="167"/>
      <c r="P13971" s="142"/>
      <c r="Q13971" s="142"/>
      <c r="R13971" s="142"/>
      <c r="S13971" s="139"/>
    </row>
    <row r="13972" spans="2:19" ht="15.75" customHeight="1" x14ac:dyDescent="0.25">
      <c r="B13972" s="106"/>
      <c r="C13972" s="106"/>
      <c r="D13972" s="139"/>
      <c r="E13972" s="140"/>
      <c r="F13972" s="140"/>
      <c r="G13972" s="140"/>
      <c r="M13972" s="140"/>
      <c r="N13972" s="167"/>
      <c r="O13972" s="167"/>
      <c r="P13972" s="142"/>
      <c r="Q13972" s="142"/>
      <c r="R13972" s="142"/>
      <c r="S13972" s="139"/>
    </row>
    <row r="13973" spans="2:19" ht="15.75" customHeight="1" x14ac:dyDescent="0.25">
      <c r="B13973" s="106"/>
      <c r="C13973" s="106"/>
      <c r="D13973" s="139"/>
      <c r="E13973" s="140"/>
      <c r="F13973" s="140"/>
      <c r="G13973" s="140"/>
      <c r="M13973" s="140"/>
      <c r="N13973" s="167"/>
      <c r="O13973" s="167"/>
      <c r="P13973" s="142"/>
      <c r="Q13973" s="142"/>
      <c r="R13973" s="142"/>
      <c r="S13973" s="139"/>
    </row>
    <row r="13974" spans="2:19" ht="15.75" customHeight="1" x14ac:dyDescent="0.25">
      <c r="B13974" s="106"/>
      <c r="C13974" s="106"/>
      <c r="D13974" s="139"/>
      <c r="E13974" s="140"/>
      <c r="F13974" s="140"/>
      <c r="G13974" s="140"/>
      <c r="M13974" s="140"/>
      <c r="N13974" s="167"/>
      <c r="O13974" s="167"/>
      <c r="P13974" s="142"/>
      <c r="Q13974" s="142"/>
      <c r="R13974" s="142"/>
      <c r="S13974" s="139"/>
    </row>
    <row r="13975" spans="2:19" ht="15.75" customHeight="1" x14ac:dyDescent="0.25">
      <c r="B13975" s="106"/>
      <c r="C13975" s="106"/>
      <c r="D13975" s="139"/>
      <c r="E13975" s="140"/>
      <c r="F13975" s="140"/>
      <c r="G13975" s="140"/>
      <c r="M13975" s="140"/>
      <c r="N13975" s="167"/>
      <c r="O13975" s="167"/>
      <c r="P13975" s="142"/>
      <c r="Q13975" s="142"/>
      <c r="R13975" s="142"/>
      <c r="S13975" s="139"/>
    </row>
    <row r="13976" spans="2:19" ht="15.75" customHeight="1" x14ac:dyDescent="0.25">
      <c r="B13976" s="106"/>
      <c r="C13976" s="106"/>
      <c r="D13976" s="139"/>
      <c r="E13976" s="140"/>
      <c r="F13976" s="140"/>
      <c r="G13976" s="140"/>
      <c r="M13976" s="140"/>
      <c r="N13976" s="167"/>
      <c r="O13976" s="167"/>
      <c r="P13976" s="142"/>
      <c r="Q13976" s="142"/>
      <c r="R13976" s="142"/>
      <c r="S13976" s="139"/>
    </row>
    <row r="13977" spans="2:19" ht="15.75" customHeight="1" x14ac:dyDescent="0.25">
      <c r="B13977" s="106"/>
      <c r="C13977" s="106"/>
      <c r="D13977" s="139"/>
      <c r="E13977" s="140"/>
      <c r="F13977" s="140"/>
      <c r="G13977" s="140"/>
      <c r="M13977" s="140"/>
      <c r="N13977" s="167"/>
      <c r="O13977" s="167"/>
      <c r="P13977" s="142"/>
      <c r="Q13977" s="142"/>
      <c r="R13977" s="142"/>
      <c r="S13977" s="139"/>
    </row>
    <row r="13978" spans="2:19" ht="15.75" customHeight="1" x14ac:dyDescent="0.25">
      <c r="B13978" s="106"/>
      <c r="C13978" s="106"/>
      <c r="D13978" s="139"/>
      <c r="E13978" s="140"/>
      <c r="F13978" s="140"/>
      <c r="G13978" s="140"/>
      <c r="M13978" s="140"/>
      <c r="N13978" s="167"/>
      <c r="O13978" s="167"/>
      <c r="P13978" s="142"/>
      <c r="Q13978" s="142"/>
      <c r="R13978" s="142"/>
      <c r="S13978" s="139"/>
    </row>
    <row r="13979" spans="2:19" ht="15.75" customHeight="1" x14ac:dyDescent="0.25">
      <c r="B13979" s="106"/>
      <c r="C13979" s="106"/>
      <c r="D13979" s="139"/>
      <c r="E13979" s="140"/>
      <c r="F13979" s="140"/>
      <c r="G13979" s="140"/>
      <c r="M13979" s="140"/>
      <c r="N13979" s="167"/>
      <c r="O13979" s="167"/>
      <c r="P13979" s="142"/>
      <c r="Q13979" s="142"/>
      <c r="R13979" s="142"/>
      <c r="S13979" s="139"/>
    </row>
    <row r="13980" spans="2:19" ht="15.75" customHeight="1" x14ac:dyDescent="0.25">
      <c r="B13980" s="106"/>
      <c r="C13980" s="106"/>
      <c r="D13980" s="139"/>
      <c r="E13980" s="140"/>
      <c r="F13980" s="140"/>
      <c r="G13980" s="140"/>
      <c r="M13980" s="140"/>
      <c r="N13980" s="167"/>
      <c r="O13980" s="167"/>
      <c r="P13980" s="142"/>
      <c r="Q13980" s="142"/>
      <c r="R13980" s="142"/>
      <c r="S13980" s="139"/>
    </row>
    <row r="13981" spans="2:19" ht="15.75" customHeight="1" x14ac:dyDescent="0.25">
      <c r="B13981" s="106"/>
      <c r="C13981" s="106"/>
      <c r="D13981" s="139"/>
      <c r="E13981" s="140"/>
      <c r="F13981" s="140"/>
      <c r="G13981" s="140"/>
      <c r="M13981" s="140"/>
      <c r="N13981" s="167"/>
      <c r="O13981" s="167"/>
      <c r="P13981" s="142"/>
      <c r="Q13981" s="142"/>
      <c r="R13981" s="142"/>
      <c r="S13981" s="139"/>
    </row>
    <row r="13982" spans="2:19" ht="15.75" customHeight="1" x14ac:dyDescent="0.25">
      <c r="B13982" s="106"/>
      <c r="C13982" s="106"/>
      <c r="D13982" s="139"/>
      <c r="E13982" s="140"/>
      <c r="F13982" s="140"/>
      <c r="G13982" s="140"/>
      <c r="M13982" s="140"/>
      <c r="N13982" s="167"/>
      <c r="O13982" s="167"/>
      <c r="P13982" s="142"/>
      <c r="Q13982" s="142"/>
      <c r="R13982" s="142"/>
      <c r="S13982" s="139"/>
    </row>
    <row r="13983" spans="2:19" ht="15.75" customHeight="1" x14ac:dyDescent="0.25">
      <c r="B13983" s="106"/>
      <c r="C13983" s="106"/>
      <c r="D13983" s="139"/>
      <c r="E13983" s="140"/>
      <c r="F13983" s="140"/>
      <c r="G13983" s="140"/>
      <c r="M13983" s="140"/>
      <c r="N13983" s="167"/>
      <c r="O13983" s="167"/>
      <c r="P13983" s="142"/>
      <c r="Q13983" s="142"/>
      <c r="R13983" s="142"/>
      <c r="S13983" s="139"/>
    </row>
    <row r="13984" spans="2:19" ht="15.75" customHeight="1" x14ac:dyDescent="0.25">
      <c r="B13984" s="106"/>
      <c r="C13984" s="106"/>
      <c r="D13984" s="139"/>
      <c r="E13984" s="140"/>
      <c r="F13984" s="140"/>
      <c r="G13984" s="140"/>
      <c r="M13984" s="140"/>
      <c r="N13984" s="167"/>
      <c r="O13984" s="167"/>
      <c r="P13984" s="142"/>
      <c r="Q13984" s="142"/>
      <c r="R13984" s="142"/>
      <c r="S13984" s="139"/>
    </row>
    <row r="13985" spans="2:19" ht="15.75" customHeight="1" x14ac:dyDescent="0.25">
      <c r="B13985" s="106"/>
      <c r="C13985" s="106"/>
      <c r="D13985" s="139"/>
      <c r="E13985" s="140"/>
      <c r="F13985" s="140"/>
      <c r="G13985" s="140"/>
      <c r="M13985" s="140"/>
      <c r="N13985" s="167"/>
      <c r="O13985" s="167"/>
      <c r="P13985" s="142"/>
      <c r="Q13985" s="142"/>
      <c r="R13985" s="142"/>
      <c r="S13985" s="139"/>
    </row>
    <row r="13986" spans="2:19" ht="15.75" customHeight="1" x14ac:dyDescent="0.25">
      <c r="B13986" s="106"/>
      <c r="C13986" s="106"/>
      <c r="D13986" s="139"/>
      <c r="E13986" s="140"/>
      <c r="F13986" s="140"/>
      <c r="G13986" s="140"/>
      <c r="M13986" s="140"/>
      <c r="N13986" s="167"/>
      <c r="O13986" s="167"/>
      <c r="P13986" s="142"/>
      <c r="Q13986" s="142"/>
      <c r="R13986" s="142"/>
      <c r="S13986" s="139"/>
    </row>
    <row r="13987" spans="2:19" ht="15.75" customHeight="1" x14ac:dyDescent="0.25">
      <c r="B13987" s="106"/>
      <c r="C13987" s="106"/>
      <c r="D13987" s="139"/>
      <c r="E13987" s="140"/>
      <c r="F13987" s="140"/>
      <c r="G13987" s="140"/>
      <c r="M13987" s="140"/>
      <c r="N13987" s="167"/>
      <c r="O13987" s="167"/>
      <c r="P13987" s="142"/>
      <c r="Q13987" s="142"/>
      <c r="R13987" s="142"/>
      <c r="S13987" s="139"/>
    </row>
    <row r="13988" spans="2:19" ht="15.75" customHeight="1" x14ac:dyDescent="0.25">
      <c r="B13988" s="106"/>
      <c r="C13988" s="106"/>
      <c r="D13988" s="139"/>
      <c r="E13988" s="140"/>
      <c r="F13988" s="140"/>
      <c r="G13988" s="140"/>
      <c r="M13988" s="140"/>
      <c r="N13988" s="167"/>
      <c r="O13988" s="167"/>
      <c r="P13988" s="142"/>
      <c r="Q13988" s="142"/>
      <c r="R13988" s="142"/>
      <c r="S13988" s="139"/>
    </row>
    <row r="13989" spans="2:19" ht="15.75" customHeight="1" x14ac:dyDescent="0.25">
      <c r="B13989" s="106"/>
      <c r="C13989" s="106"/>
      <c r="D13989" s="139"/>
      <c r="E13989" s="140"/>
      <c r="F13989" s="140"/>
      <c r="G13989" s="140"/>
      <c r="M13989" s="140"/>
      <c r="N13989" s="167"/>
      <c r="O13989" s="167"/>
      <c r="P13989" s="142"/>
      <c r="Q13989" s="142"/>
      <c r="R13989" s="142"/>
      <c r="S13989" s="139"/>
    </row>
    <row r="13990" spans="2:19" ht="15.75" customHeight="1" x14ac:dyDescent="0.25">
      <c r="B13990" s="106"/>
      <c r="C13990" s="106"/>
      <c r="D13990" s="139"/>
      <c r="E13990" s="140"/>
      <c r="F13990" s="140"/>
      <c r="G13990" s="140"/>
      <c r="M13990" s="140"/>
      <c r="N13990" s="167"/>
      <c r="O13990" s="167"/>
      <c r="P13990" s="142"/>
      <c r="Q13990" s="142"/>
      <c r="R13990" s="142"/>
      <c r="S13990" s="139"/>
    </row>
    <row r="13991" spans="2:19" ht="15.75" customHeight="1" x14ac:dyDescent="0.25">
      <c r="B13991" s="106"/>
      <c r="C13991" s="106"/>
      <c r="D13991" s="139"/>
      <c r="E13991" s="140"/>
      <c r="F13991" s="140"/>
      <c r="G13991" s="140"/>
      <c r="M13991" s="140"/>
      <c r="N13991" s="167"/>
      <c r="O13991" s="167"/>
      <c r="P13991" s="142"/>
      <c r="Q13991" s="142"/>
      <c r="R13991" s="142"/>
      <c r="S13991" s="139"/>
    </row>
    <row r="13992" spans="2:19" ht="15.75" customHeight="1" x14ac:dyDescent="0.25">
      <c r="B13992" s="106"/>
      <c r="C13992" s="106"/>
      <c r="D13992" s="139"/>
      <c r="E13992" s="140"/>
      <c r="F13992" s="140"/>
      <c r="G13992" s="140"/>
      <c r="M13992" s="140"/>
      <c r="N13992" s="167"/>
      <c r="O13992" s="167"/>
      <c r="P13992" s="142"/>
      <c r="Q13992" s="142"/>
      <c r="R13992" s="142"/>
      <c r="S13992" s="139"/>
    </row>
    <row r="13993" spans="2:19" ht="15.75" customHeight="1" x14ac:dyDescent="0.25">
      <c r="B13993" s="106"/>
      <c r="C13993" s="106"/>
      <c r="D13993" s="139"/>
      <c r="E13993" s="140"/>
      <c r="F13993" s="140"/>
      <c r="G13993" s="140"/>
      <c r="M13993" s="140"/>
      <c r="N13993" s="167"/>
      <c r="O13993" s="167"/>
      <c r="P13993" s="142"/>
      <c r="Q13993" s="142"/>
      <c r="R13993" s="142"/>
      <c r="S13993" s="139"/>
    </row>
    <row r="13994" spans="2:19" ht="15.75" customHeight="1" x14ac:dyDescent="0.25">
      <c r="B13994" s="106"/>
      <c r="C13994" s="106"/>
      <c r="D13994" s="139"/>
      <c r="E13994" s="140"/>
      <c r="F13994" s="140"/>
      <c r="G13994" s="140"/>
      <c r="M13994" s="140"/>
      <c r="N13994" s="167"/>
      <c r="O13994" s="167"/>
      <c r="P13994" s="142"/>
      <c r="Q13994" s="142"/>
      <c r="R13994" s="142"/>
      <c r="S13994" s="139"/>
    </row>
    <row r="13995" spans="2:19" ht="15.75" customHeight="1" x14ac:dyDescent="0.25">
      <c r="B13995" s="106"/>
      <c r="C13995" s="106"/>
      <c r="D13995" s="139"/>
      <c r="E13995" s="140"/>
      <c r="F13995" s="140"/>
      <c r="G13995" s="140"/>
      <c r="M13995" s="140"/>
      <c r="N13995" s="167"/>
      <c r="O13995" s="167"/>
      <c r="P13995" s="142"/>
      <c r="Q13995" s="142"/>
      <c r="R13995" s="142"/>
      <c r="S13995" s="139"/>
    </row>
    <row r="13996" spans="2:19" ht="15.75" customHeight="1" x14ac:dyDescent="0.25">
      <c r="B13996" s="106"/>
      <c r="C13996" s="106"/>
      <c r="D13996" s="139"/>
      <c r="E13996" s="140"/>
      <c r="F13996" s="140"/>
      <c r="G13996" s="140"/>
      <c r="M13996" s="140"/>
      <c r="N13996" s="167"/>
      <c r="O13996" s="167"/>
      <c r="P13996" s="142"/>
      <c r="Q13996" s="142"/>
      <c r="R13996" s="142"/>
      <c r="S13996" s="139"/>
    </row>
    <row r="13997" spans="2:19" ht="15.75" customHeight="1" x14ac:dyDescent="0.25">
      <c r="B13997" s="106"/>
      <c r="C13997" s="106"/>
      <c r="D13997" s="139"/>
      <c r="E13997" s="140"/>
      <c r="F13997" s="140"/>
      <c r="G13997" s="140"/>
      <c r="M13997" s="140"/>
      <c r="N13997" s="167"/>
      <c r="O13997" s="167"/>
      <c r="P13997" s="142"/>
      <c r="Q13997" s="142"/>
      <c r="R13997" s="142"/>
      <c r="S13997" s="139"/>
    </row>
    <row r="13998" spans="2:19" ht="15.75" customHeight="1" x14ac:dyDescent="0.25">
      <c r="B13998" s="106"/>
      <c r="C13998" s="106"/>
      <c r="D13998" s="139"/>
      <c r="E13998" s="140"/>
      <c r="F13998" s="140"/>
      <c r="G13998" s="140"/>
      <c r="M13998" s="140"/>
      <c r="N13998" s="167"/>
      <c r="O13998" s="167"/>
      <c r="P13998" s="142"/>
      <c r="Q13998" s="142"/>
      <c r="R13998" s="142"/>
      <c r="S13998" s="139"/>
    </row>
    <row r="13999" spans="2:19" ht="15.75" customHeight="1" x14ac:dyDescent="0.25">
      <c r="B13999" s="106"/>
      <c r="C13999" s="106"/>
      <c r="D13999" s="139"/>
      <c r="E13999" s="140"/>
      <c r="F13999" s="140"/>
      <c r="G13999" s="140"/>
      <c r="M13999" s="140"/>
      <c r="N13999" s="167"/>
      <c r="O13999" s="167"/>
      <c r="P13999" s="142"/>
      <c r="Q13999" s="142"/>
      <c r="R13999" s="142"/>
      <c r="S13999" s="139"/>
    </row>
    <row r="14000" spans="2:19" ht="15.75" customHeight="1" x14ac:dyDescent="0.25">
      <c r="B14000" s="106"/>
      <c r="C14000" s="106"/>
      <c r="D14000" s="139"/>
      <c r="E14000" s="140"/>
      <c r="F14000" s="140"/>
      <c r="G14000" s="140"/>
      <c r="M14000" s="140"/>
      <c r="N14000" s="167"/>
      <c r="O14000" s="167"/>
      <c r="P14000" s="142"/>
      <c r="Q14000" s="142"/>
      <c r="R14000" s="142"/>
      <c r="S14000" s="139"/>
    </row>
    <row r="14001" spans="2:19" ht="15.75" customHeight="1" x14ac:dyDescent="0.25">
      <c r="B14001" s="106"/>
      <c r="C14001" s="106"/>
      <c r="D14001" s="139"/>
      <c r="E14001" s="140"/>
      <c r="F14001" s="140"/>
      <c r="G14001" s="140"/>
      <c r="M14001" s="140"/>
      <c r="N14001" s="167"/>
      <c r="O14001" s="167"/>
      <c r="P14001" s="142"/>
      <c r="Q14001" s="142"/>
      <c r="R14001" s="142"/>
      <c r="S14001" s="139"/>
    </row>
    <row r="14002" spans="2:19" ht="15.75" customHeight="1" x14ac:dyDescent="0.25">
      <c r="B14002" s="106"/>
      <c r="C14002" s="106"/>
      <c r="D14002" s="139"/>
      <c r="E14002" s="140"/>
      <c r="F14002" s="140"/>
      <c r="G14002" s="140"/>
      <c r="M14002" s="140"/>
      <c r="N14002" s="167"/>
      <c r="O14002" s="167"/>
      <c r="P14002" s="142"/>
      <c r="Q14002" s="142"/>
      <c r="R14002" s="142"/>
      <c r="S14002" s="139"/>
    </row>
    <row r="14003" spans="2:19" ht="15.75" customHeight="1" x14ac:dyDescent="0.25">
      <c r="B14003" s="106"/>
      <c r="C14003" s="106"/>
      <c r="D14003" s="139"/>
      <c r="E14003" s="140"/>
      <c r="F14003" s="140"/>
      <c r="G14003" s="140"/>
      <c r="M14003" s="140"/>
      <c r="N14003" s="167"/>
      <c r="O14003" s="167"/>
      <c r="P14003" s="142"/>
      <c r="Q14003" s="142"/>
      <c r="R14003" s="142"/>
      <c r="S14003" s="139"/>
    </row>
    <row r="14004" spans="2:19" ht="15.75" customHeight="1" x14ac:dyDescent="0.25">
      <c r="B14004" s="106"/>
      <c r="C14004" s="106"/>
      <c r="D14004" s="139"/>
      <c r="E14004" s="140"/>
      <c r="F14004" s="140"/>
      <c r="G14004" s="140"/>
      <c r="M14004" s="140"/>
      <c r="N14004" s="167"/>
      <c r="O14004" s="167"/>
      <c r="P14004" s="142"/>
      <c r="Q14004" s="142"/>
      <c r="R14004" s="142"/>
      <c r="S14004" s="139"/>
    </row>
    <row r="14005" spans="2:19" ht="15.75" customHeight="1" x14ac:dyDescent="0.25">
      <c r="B14005" s="106"/>
      <c r="C14005" s="106"/>
      <c r="D14005" s="139"/>
      <c r="E14005" s="140"/>
      <c r="F14005" s="140"/>
      <c r="G14005" s="140"/>
      <c r="M14005" s="140"/>
      <c r="N14005" s="167"/>
      <c r="O14005" s="167"/>
      <c r="P14005" s="142"/>
      <c r="Q14005" s="142"/>
      <c r="R14005" s="142"/>
      <c r="S14005" s="139"/>
    </row>
    <row r="14006" spans="2:19" ht="15.75" customHeight="1" x14ac:dyDescent="0.25">
      <c r="B14006" s="106"/>
      <c r="C14006" s="106"/>
      <c r="D14006" s="139"/>
      <c r="E14006" s="140"/>
      <c r="F14006" s="140"/>
      <c r="G14006" s="140"/>
      <c r="M14006" s="140"/>
      <c r="N14006" s="167"/>
      <c r="O14006" s="167"/>
      <c r="P14006" s="142"/>
      <c r="Q14006" s="142"/>
      <c r="R14006" s="142"/>
      <c r="S14006" s="139"/>
    </row>
    <row r="14007" spans="2:19" ht="15.75" customHeight="1" x14ac:dyDescent="0.25">
      <c r="B14007" s="106"/>
      <c r="C14007" s="106"/>
      <c r="D14007" s="139"/>
      <c r="E14007" s="140"/>
      <c r="F14007" s="140"/>
      <c r="G14007" s="140"/>
      <c r="M14007" s="140"/>
      <c r="N14007" s="167"/>
      <c r="O14007" s="167"/>
      <c r="P14007" s="142"/>
      <c r="Q14007" s="142"/>
      <c r="R14007" s="142"/>
      <c r="S14007" s="139"/>
    </row>
    <row r="14008" spans="2:19" ht="15.75" customHeight="1" x14ac:dyDescent="0.25">
      <c r="B14008" s="106"/>
      <c r="C14008" s="106"/>
      <c r="D14008" s="139"/>
      <c r="E14008" s="140"/>
      <c r="F14008" s="140"/>
      <c r="G14008" s="140"/>
      <c r="M14008" s="140"/>
      <c r="N14008" s="167"/>
      <c r="O14008" s="167"/>
      <c r="P14008" s="142"/>
      <c r="Q14008" s="142"/>
      <c r="R14008" s="142"/>
      <c r="S14008" s="139"/>
    </row>
    <row r="14009" spans="2:19" ht="15.75" customHeight="1" x14ac:dyDescent="0.25">
      <c r="B14009" s="106"/>
      <c r="C14009" s="106"/>
      <c r="D14009" s="139"/>
      <c r="E14009" s="140"/>
      <c r="F14009" s="140"/>
      <c r="G14009" s="140"/>
      <c r="M14009" s="140"/>
      <c r="N14009" s="167"/>
      <c r="O14009" s="167"/>
      <c r="P14009" s="142"/>
      <c r="Q14009" s="142"/>
      <c r="R14009" s="142"/>
      <c r="S14009" s="139"/>
    </row>
    <row r="14010" spans="2:19" ht="15.75" customHeight="1" x14ac:dyDescent="0.25">
      <c r="B14010" s="106"/>
      <c r="C14010" s="106"/>
      <c r="D14010" s="139"/>
      <c r="E14010" s="140"/>
      <c r="F14010" s="140"/>
      <c r="G14010" s="140"/>
      <c r="M14010" s="140"/>
      <c r="N14010" s="167"/>
      <c r="O14010" s="167"/>
      <c r="P14010" s="142"/>
      <c r="Q14010" s="142"/>
      <c r="R14010" s="142"/>
      <c r="S14010" s="139"/>
    </row>
    <row r="14011" spans="2:19" ht="15.75" customHeight="1" x14ac:dyDescent="0.25">
      <c r="B14011" s="106"/>
      <c r="C14011" s="106"/>
      <c r="D14011" s="139"/>
      <c r="E14011" s="140"/>
      <c r="F14011" s="140"/>
      <c r="G14011" s="140"/>
      <c r="M14011" s="140"/>
      <c r="N14011" s="167"/>
      <c r="O14011" s="167"/>
      <c r="P14011" s="142"/>
      <c r="Q14011" s="142"/>
      <c r="R14011" s="142"/>
      <c r="S14011" s="139"/>
    </row>
    <row r="14012" spans="2:19" ht="15.75" customHeight="1" x14ac:dyDescent="0.25">
      <c r="B14012" s="106"/>
      <c r="C14012" s="106"/>
      <c r="D14012" s="139"/>
      <c r="E14012" s="140"/>
      <c r="F14012" s="140"/>
      <c r="G14012" s="140"/>
      <c r="M14012" s="140"/>
      <c r="N14012" s="167"/>
      <c r="O14012" s="167"/>
      <c r="P14012" s="142"/>
      <c r="Q14012" s="142"/>
      <c r="R14012" s="142"/>
      <c r="S14012" s="139"/>
    </row>
    <row r="14013" spans="2:19" ht="15.75" customHeight="1" x14ac:dyDescent="0.25">
      <c r="B14013" s="106"/>
      <c r="C14013" s="106"/>
      <c r="D14013" s="139"/>
      <c r="E14013" s="140"/>
      <c r="F14013" s="140"/>
      <c r="G14013" s="140"/>
      <c r="M14013" s="140"/>
      <c r="N14013" s="167"/>
      <c r="O14013" s="167"/>
      <c r="P14013" s="142"/>
      <c r="Q14013" s="142"/>
      <c r="R14013" s="142"/>
      <c r="S14013" s="139"/>
    </row>
    <row r="14014" spans="2:19" ht="15.75" customHeight="1" x14ac:dyDescent="0.25">
      <c r="B14014" s="106"/>
      <c r="C14014" s="106"/>
      <c r="D14014" s="139"/>
      <c r="E14014" s="140"/>
      <c r="F14014" s="140"/>
      <c r="G14014" s="140"/>
      <c r="M14014" s="140"/>
      <c r="N14014" s="167"/>
      <c r="O14014" s="167"/>
      <c r="P14014" s="142"/>
      <c r="Q14014" s="142"/>
      <c r="R14014" s="142"/>
      <c r="S14014" s="139"/>
    </row>
    <row r="14015" spans="2:19" ht="15.75" customHeight="1" x14ac:dyDescent="0.25">
      <c r="B14015" s="106"/>
      <c r="C14015" s="106"/>
      <c r="D14015" s="139"/>
      <c r="E14015" s="140"/>
      <c r="F14015" s="140"/>
      <c r="G14015" s="140"/>
      <c r="M14015" s="140"/>
      <c r="N14015" s="167"/>
      <c r="O14015" s="167"/>
      <c r="P14015" s="142"/>
      <c r="Q14015" s="142"/>
      <c r="R14015" s="142"/>
      <c r="S14015" s="139"/>
    </row>
    <row r="14016" spans="2:19" ht="15.75" customHeight="1" x14ac:dyDescent="0.25">
      <c r="B14016" s="106"/>
      <c r="C14016" s="106"/>
      <c r="D14016" s="139"/>
      <c r="E14016" s="140"/>
      <c r="F14016" s="140"/>
      <c r="G14016" s="140"/>
      <c r="M14016" s="140"/>
      <c r="N14016" s="167"/>
      <c r="O14016" s="167"/>
      <c r="P14016" s="142"/>
      <c r="Q14016" s="142"/>
      <c r="R14016" s="142"/>
      <c r="S14016" s="139"/>
    </row>
    <row r="14017" spans="2:19" ht="15.75" customHeight="1" x14ac:dyDescent="0.25">
      <c r="B14017" s="106"/>
      <c r="C14017" s="106"/>
      <c r="D14017" s="139"/>
      <c r="E14017" s="140"/>
      <c r="F14017" s="140"/>
      <c r="G14017" s="140"/>
      <c r="M14017" s="140"/>
      <c r="N14017" s="167"/>
      <c r="O14017" s="167"/>
      <c r="P14017" s="142"/>
      <c r="Q14017" s="142"/>
      <c r="R14017" s="142"/>
      <c r="S14017" s="139"/>
    </row>
    <row r="14018" spans="2:19" ht="15.75" customHeight="1" x14ac:dyDescent="0.25">
      <c r="B14018" s="106"/>
      <c r="C14018" s="106"/>
      <c r="D14018" s="139"/>
      <c r="E14018" s="140"/>
      <c r="F14018" s="140"/>
      <c r="G14018" s="140"/>
      <c r="M14018" s="140"/>
      <c r="N14018" s="167"/>
      <c r="O14018" s="167"/>
      <c r="P14018" s="142"/>
      <c r="Q14018" s="142"/>
      <c r="R14018" s="142"/>
      <c r="S14018" s="139"/>
    </row>
    <row r="14019" spans="2:19" ht="15.75" customHeight="1" x14ac:dyDescent="0.25">
      <c r="B14019" s="106"/>
      <c r="C14019" s="106"/>
      <c r="D14019" s="139"/>
      <c r="E14019" s="140"/>
      <c r="F14019" s="140"/>
      <c r="G14019" s="140"/>
      <c r="M14019" s="140"/>
      <c r="N14019" s="167"/>
      <c r="O14019" s="167"/>
      <c r="P14019" s="142"/>
      <c r="Q14019" s="142"/>
      <c r="R14019" s="142"/>
      <c r="S14019" s="139"/>
    </row>
    <row r="14020" spans="2:19" ht="15.75" customHeight="1" x14ac:dyDescent="0.25">
      <c r="B14020" s="106"/>
      <c r="C14020" s="106"/>
      <c r="D14020" s="139"/>
      <c r="E14020" s="140"/>
      <c r="F14020" s="140"/>
      <c r="G14020" s="140"/>
      <c r="M14020" s="140"/>
      <c r="N14020" s="167"/>
      <c r="O14020" s="167"/>
      <c r="P14020" s="142"/>
      <c r="Q14020" s="142"/>
      <c r="R14020" s="142"/>
      <c r="S14020" s="139"/>
    </row>
    <row r="14021" spans="2:19" ht="15.75" customHeight="1" x14ac:dyDescent="0.25">
      <c r="B14021" s="106"/>
      <c r="C14021" s="106"/>
      <c r="D14021" s="139"/>
      <c r="E14021" s="140"/>
      <c r="F14021" s="140"/>
      <c r="G14021" s="140"/>
      <c r="M14021" s="140"/>
      <c r="N14021" s="167"/>
      <c r="O14021" s="167"/>
      <c r="P14021" s="142"/>
      <c r="Q14021" s="142"/>
      <c r="R14021" s="142"/>
      <c r="S14021" s="139"/>
    </row>
    <row r="14022" spans="2:19" ht="15.75" customHeight="1" x14ac:dyDescent="0.25">
      <c r="B14022" s="106"/>
      <c r="C14022" s="106"/>
      <c r="D14022" s="139"/>
      <c r="E14022" s="140"/>
      <c r="F14022" s="140"/>
      <c r="G14022" s="140"/>
      <c r="M14022" s="140"/>
      <c r="N14022" s="167"/>
      <c r="O14022" s="167"/>
      <c r="P14022" s="142"/>
      <c r="Q14022" s="142"/>
      <c r="R14022" s="142"/>
      <c r="S14022" s="139"/>
    </row>
    <row r="14023" spans="2:19" ht="15.75" customHeight="1" x14ac:dyDescent="0.25">
      <c r="B14023" s="106"/>
      <c r="C14023" s="106"/>
      <c r="D14023" s="139"/>
      <c r="E14023" s="140"/>
      <c r="F14023" s="140"/>
      <c r="G14023" s="140"/>
      <c r="M14023" s="140"/>
      <c r="N14023" s="167"/>
      <c r="O14023" s="167"/>
      <c r="P14023" s="142"/>
      <c r="Q14023" s="142"/>
      <c r="R14023" s="142"/>
      <c r="S14023" s="139"/>
    </row>
    <row r="14024" spans="2:19" ht="15.75" customHeight="1" x14ac:dyDescent="0.25">
      <c r="B14024" s="106"/>
      <c r="C14024" s="106"/>
      <c r="D14024" s="139"/>
      <c r="E14024" s="140"/>
      <c r="F14024" s="140"/>
      <c r="G14024" s="140"/>
      <c r="M14024" s="140"/>
      <c r="N14024" s="167"/>
      <c r="O14024" s="167"/>
      <c r="P14024" s="142"/>
      <c r="Q14024" s="142"/>
      <c r="R14024" s="142"/>
      <c r="S14024" s="139"/>
    </row>
    <row r="14025" spans="2:19" ht="15.75" customHeight="1" x14ac:dyDescent="0.25">
      <c r="B14025" s="106"/>
      <c r="C14025" s="106"/>
      <c r="D14025" s="139"/>
      <c r="E14025" s="140"/>
      <c r="F14025" s="140"/>
      <c r="G14025" s="140"/>
      <c r="M14025" s="140"/>
      <c r="N14025" s="167"/>
      <c r="O14025" s="167"/>
      <c r="P14025" s="142"/>
      <c r="Q14025" s="142"/>
      <c r="R14025" s="142"/>
      <c r="S14025" s="139"/>
    </row>
    <row r="14026" spans="2:19" ht="15.75" customHeight="1" x14ac:dyDescent="0.25">
      <c r="B14026" s="106"/>
      <c r="C14026" s="106"/>
      <c r="D14026" s="139"/>
      <c r="E14026" s="140"/>
      <c r="F14026" s="140"/>
      <c r="G14026" s="140"/>
      <c r="M14026" s="140"/>
      <c r="N14026" s="167"/>
      <c r="O14026" s="167"/>
      <c r="P14026" s="142"/>
      <c r="Q14026" s="142"/>
      <c r="R14026" s="142"/>
      <c r="S14026" s="139"/>
    </row>
    <row r="14027" spans="2:19" ht="15.75" customHeight="1" x14ac:dyDescent="0.25">
      <c r="B14027" s="106"/>
      <c r="C14027" s="106"/>
      <c r="D14027" s="139"/>
      <c r="E14027" s="140"/>
      <c r="F14027" s="140"/>
      <c r="G14027" s="140"/>
      <c r="M14027" s="140"/>
      <c r="N14027" s="167"/>
      <c r="O14027" s="167"/>
      <c r="P14027" s="142"/>
      <c r="Q14027" s="142"/>
      <c r="R14027" s="142"/>
      <c r="S14027" s="139"/>
    </row>
    <row r="14028" spans="2:19" ht="15.75" customHeight="1" x14ac:dyDescent="0.25">
      <c r="B14028" s="106"/>
      <c r="C14028" s="106"/>
      <c r="D14028" s="139"/>
      <c r="E14028" s="140"/>
      <c r="F14028" s="140"/>
      <c r="G14028" s="140"/>
      <c r="M14028" s="140"/>
      <c r="N14028" s="167"/>
      <c r="O14028" s="167"/>
      <c r="P14028" s="142"/>
      <c r="Q14028" s="142"/>
      <c r="R14028" s="142"/>
      <c r="S14028" s="139"/>
    </row>
    <row r="14029" spans="2:19" ht="15.75" customHeight="1" x14ac:dyDescent="0.25">
      <c r="B14029" s="106"/>
      <c r="C14029" s="106"/>
      <c r="D14029" s="139"/>
      <c r="E14029" s="140"/>
      <c r="F14029" s="140"/>
      <c r="G14029" s="140"/>
      <c r="M14029" s="140"/>
      <c r="N14029" s="167"/>
      <c r="O14029" s="167"/>
      <c r="P14029" s="142"/>
      <c r="Q14029" s="142"/>
      <c r="R14029" s="142"/>
      <c r="S14029" s="139"/>
    </row>
    <row r="14030" spans="2:19" ht="15.75" customHeight="1" x14ac:dyDescent="0.25">
      <c r="B14030" s="106"/>
      <c r="C14030" s="106"/>
      <c r="D14030" s="139"/>
      <c r="E14030" s="140"/>
      <c r="F14030" s="140"/>
      <c r="G14030" s="140"/>
      <c r="M14030" s="140"/>
      <c r="N14030" s="167"/>
      <c r="O14030" s="167"/>
      <c r="P14030" s="142"/>
      <c r="Q14030" s="142"/>
      <c r="R14030" s="142"/>
      <c r="S14030" s="139"/>
    </row>
    <row r="14031" spans="2:19" ht="15.75" customHeight="1" x14ac:dyDescent="0.25">
      <c r="B14031" s="106"/>
      <c r="C14031" s="106"/>
      <c r="D14031" s="139"/>
      <c r="E14031" s="140"/>
      <c r="F14031" s="140"/>
      <c r="G14031" s="140"/>
      <c r="M14031" s="140"/>
      <c r="N14031" s="167"/>
      <c r="O14031" s="167"/>
      <c r="P14031" s="142"/>
      <c r="Q14031" s="142"/>
      <c r="R14031" s="142"/>
      <c r="S14031" s="139"/>
    </row>
    <row r="14032" spans="2:19" ht="15.75" customHeight="1" x14ac:dyDescent="0.25">
      <c r="B14032" s="106"/>
      <c r="C14032" s="106"/>
      <c r="D14032" s="139"/>
      <c r="E14032" s="140"/>
      <c r="F14032" s="140"/>
      <c r="G14032" s="140"/>
      <c r="M14032" s="140"/>
      <c r="N14032" s="167"/>
      <c r="O14032" s="167"/>
      <c r="P14032" s="142"/>
      <c r="Q14032" s="142"/>
      <c r="R14032" s="142"/>
      <c r="S14032" s="139"/>
    </row>
    <row r="14033" spans="2:19" ht="15.75" customHeight="1" x14ac:dyDescent="0.25">
      <c r="B14033" s="106"/>
      <c r="C14033" s="106"/>
      <c r="D14033" s="139"/>
      <c r="E14033" s="140"/>
      <c r="F14033" s="140"/>
      <c r="G14033" s="140"/>
      <c r="M14033" s="140"/>
      <c r="N14033" s="167"/>
      <c r="O14033" s="167"/>
      <c r="P14033" s="142"/>
      <c r="Q14033" s="142"/>
      <c r="R14033" s="142"/>
      <c r="S14033" s="139"/>
    </row>
    <row r="14034" spans="2:19" ht="15.75" customHeight="1" x14ac:dyDescent="0.25">
      <c r="B14034" s="106"/>
      <c r="C14034" s="106"/>
      <c r="D14034" s="139"/>
      <c r="E14034" s="140"/>
      <c r="F14034" s="140"/>
      <c r="G14034" s="140"/>
      <c r="M14034" s="140"/>
      <c r="N14034" s="167"/>
      <c r="O14034" s="167"/>
      <c r="P14034" s="142"/>
      <c r="Q14034" s="142"/>
      <c r="R14034" s="142"/>
      <c r="S14034" s="139"/>
    </row>
    <row r="14035" spans="2:19" ht="15.75" customHeight="1" x14ac:dyDescent="0.25">
      <c r="B14035" s="106"/>
      <c r="C14035" s="106"/>
      <c r="D14035" s="139"/>
      <c r="E14035" s="140"/>
      <c r="F14035" s="140"/>
      <c r="G14035" s="140"/>
      <c r="M14035" s="140"/>
      <c r="N14035" s="167"/>
      <c r="O14035" s="167"/>
      <c r="P14035" s="142"/>
      <c r="Q14035" s="142"/>
      <c r="R14035" s="142"/>
      <c r="S14035" s="139"/>
    </row>
    <row r="14036" spans="2:19" ht="15.75" customHeight="1" x14ac:dyDescent="0.25">
      <c r="B14036" s="106"/>
      <c r="C14036" s="106"/>
      <c r="D14036" s="139"/>
      <c r="E14036" s="140"/>
      <c r="F14036" s="140"/>
      <c r="G14036" s="140"/>
      <c r="M14036" s="140"/>
      <c r="N14036" s="167"/>
      <c r="O14036" s="167"/>
      <c r="P14036" s="142"/>
      <c r="Q14036" s="142"/>
      <c r="R14036" s="142"/>
      <c r="S14036" s="139"/>
    </row>
    <row r="14037" spans="2:19" ht="15.75" customHeight="1" x14ac:dyDescent="0.25">
      <c r="B14037" s="106"/>
      <c r="C14037" s="106"/>
      <c r="D14037" s="139"/>
      <c r="E14037" s="140"/>
      <c r="F14037" s="140"/>
      <c r="G14037" s="140"/>
      <c r="M14037" s="140"/>
      <c r="N14037" s="167"/>
      <c r="O14037" s="167"/>
      <c r="P14037" s="142"/>
      <c r="Q14037" s="142"/>
      <c r="R14037" s="142"/>
      <c r="S14037" s="139"/>
    </row>
    <row r="14038" spans="2:19" ht="15.75" customHeight="1" x14ac:dyDescent="0.25">
      <c r="B14038" s="106"/>
      <c r="C14038" s="106"/>
      <c r="D14038" s="139"/>
      <c r="E14038" s="140"/>
      <c r="F14038" s="140"/>
      <c r="G14038" s="140"/>
      <c r="M14038" s="140"/>
      <c r="N14038" s="167"/>
      <c r="O14038" s="167"/>
      <c r="P14038" s="142"/>
      <c r="Q14038" s="142"/>
      <c r="R14038" s="142"/>
      <c r="S14038" s="139"/>
    </row>
    <row r="14039" spans="2:19" ht="15.75" customHeight="1" x14ac:dyDescent="0.25">
      <c r="B14039" s="106"/>
      <c r="C14039" s="106"/>
      <c r="D14039" s="139"/>
      <c r="E14039" s="140"/>
      <c r="F14039" s="140"/>
      <c r="G14039" s="140"/>
      <c r="M14039" s="140"/>
      <c r="N14039" s="167"/>
      <c r="O14039" s="167"/>
      <c r="P14039" s="142"/>
      <c r="Q14039" s="142"/>
      <c r="R14039" s="142"/>
      <c r="S14039" s="139"/>
    </row>
    <row r="14040" spans="2:19" ht="15.75" customHeight="1" x14ac:dyDescent="0.25">
      <c r="B14040" s="106"/>
      <c r="C14040" s="106"/>
      <c r="D14040" s="139"/>
      <c r="E14040" s="140"/>
      <c r="F14040" s="140"/>
      <c r="G14040" s="140"/>
      <c r="M14040" s="140"/>
      <c r="N14040" s="167"/>
      <c r="O14040" s="167"/>
      <c r="P14040" s="142"/>
      <c r="Q14040" s="142"/>
      <c r="R14040" s="142"/>
      <c r="S14040" s="139"/>
    </row>
    <row r="14041" spans="2:19" ht="15.75" customHeight="1" x14ac:dyDescent="0.25">
      <c r="B14041" s="106"/>
      <c r="C14041" s="106"/>
      <c r="D14041" s="139"/>
      <c r="E14041" s="140"/>
      <c r="F14041" s="140"/>
      <c r="G14041" s="140"/>
      <c r="M14041" s="140"/>
      <c r="N14041" s="167"/>
      <c r="O14041" s="167"/>
      <c r="P14041" s="142"/>
      <c r="Q14041" s="142"/>
      <c r="R14041" s="142"/>
      <c r="S14041" s="139"/>
    </row>
    <row r="14042" spans="2:19" ht="15.75" customHeight="1" x14ac:dyDescent="0.25">
      <c r="B14042" s="106"/>
      <c r="C14042" s="106"/>
      <c r="D14042" s="139"/>
      <c r="E14042" s="140"/>
      <c r="F14042" s="140"/>
      <c r="G14042" s="140"/>
      <c r="M14042" s="140"/>
      <c r="N14042" s="167"/>
      <c r="O14042" s="167"/>
      <c r="P14042" s="142"/>
      <c r="Q14042" s="142"/>
      <c r="R14042" s="142"/>
      <c r="S14042" s="139"/>
    </row>
    <row r="14043" spans="2:19" ht="15.75" customHeight="1" x14ac:dyDescent="0.25">
      <c r="B14043" s="106"/>
      <c r="C14043" s="106"/>
      <c r="D14043" s="139"/>
      <c r="E14043" s="140"/>
      <c r="F14043" s="140"/>
      <c r="G14043" s="140"/>
      <c r="M14043" s="140"/>
      <c r="N14043" s="167"/>
      <c r="O14043" s="167"/>
      <c r="P14043" s="142"/>
      <c r="Q14043" s="142"/>
      <c r="R14043" s="142"/>
      <c r="S14043" s="139"/>
    </row>
    <row r="14044" spans="2:19" ht="15.75" customHeight="1" x14ac:dyDescent="0.25">
      <c r="B14044" s="106"/>
      <c r="C14044" s="106"/>
      <c r="D14044" s="139"/>
      <c r="E14044" s="140"/>
      <c r="F14044" s="140"/>
      <c r="G14044" s="140"/>
      <c r="M14044" s="140"/>
      <c r="N14044" s="167"/>
      <c r="O14044" s="167"/>
      <c r="P14044" s="142"/>
      <c r="Q14044" s="142"/>
      <c r="R14044" s="142"/>
      <c r="S14044" s="139"/>
    </row>
    <row r="14045" spans="2:19" ht="15.75" customHeight="1" x14ac:dyDescent="0.25">
      <c r="B14045" s="106"/>
      <c r="C14045" s="106"/>
      <c r="D14045" s="139"/>
      <c r="E14045" s="140"/>
      <c r="F14045" s="140"/>
      <c r="G14045" s="140"/>
      <c r="M14045" s="140"/>
      <c r="N14045" s="167"/>
      <c r="O14045" s="167"/>
      <c r="P14045" s="142"/>
      <c r="Q14045" s="142"/>
      <c r="R14045" s="142"/>
      <c r="S14045" s="139"/>
    </row>
    <row r="14046" spans="2:19" ht="15.75" customHeight="1" x14ac:dyDescent="0.25">
      <c r="B14046" s="106"/>
      <c r="C14046" s="106"/>
      <c r="D14046" s="139"/>
      <c r="E14046" s="140"/>
      <c r="F14046" s="140"/>
      <c r="G14046" s="140"/>
      <c r="M14046" s="140"/>
      <c r="N14046" s="167"/>
      <c r="O14046" s="167"/>
      <c r="P14046" s="142"/>
      <c r="Q14046" s="142"/>
      <c r="R14046" s="142"/>
      <c r="S14046" s="139"/>
    </row>
    <row r="14047" spans="2:19" ht="15.75" customHeight="1" x14ac:dyDescent="0.25">
      <c r="B14047" s="106"/>
      <c r="C14047" s="106"/>
      <c r="D14047" s="139"/>
      <c r="E14047" s="140"/>
      <c r="F14047" s="140"/>
      <c r="G14047" s="140"/>
      <c r="M14047" s="140"/>
      <c r="N14047" s="167"/>
      <c r="O14047" s="167"/>
      <c r="P14047" s="142"/>
      <c r="Q14047" s="142"/>
      <c r="R14047" s="142"/>
      <c r="S14047" s="139"/>
    </row>
    <row r="14048" spans="2:19" ht="15.75" customHeight="1" x14ac:dyDescent="0.25">
      <c r="B14048" s="106"/>
      <c r="C14048" s="106"/>
      <c r="D14048" s="139"/>
      <c r="E14048" s="140"/>
      <c r="F14048" s="140"/>
      <c r="G14048" s="140"/>
      <c r="M14048" s="140"/>
      <c r="N14048" s="167"/>
      <c r="O14048" s="167"/>
      <c r="P14048" s="142"/>
      <c r="Q14048" s="142"/>
      <c r="R14048" s="142"/>
      <c r="S14048" s="139"/>
    </row>
    <row r="14049" spans="2:19" ht="15.75" customHeight="1" x14ac:dyDescent="0.25">
      <c r="B14049" s="106"/>
      <c r="C14049" s="106"/>
      <c r="D14049" s="139"/>
      <c r="E14049" s="140"/>
      <c r="F14049" s="140"/>
      <c r="G14049" s="140"/>
      <c r="M14049" s="140"/>
      <c r="N14049" s="167"/>
      <c r="O14049" s="167"/>
      <c r="P14049" s="142"/>
      <c r="Q14049" s="142"/>
      <c r="R14049" s="142"/>
      <c r="S14049" s="139"/>
    </row>
    <row r="14050" spans="2:19" ht="15.75" customHeight="1" x14ac:dyDescent="0.25">
      <c r="B14050" s="106"/>
      <c r="C14050" s="106"/>
      <c r="D14050" s="139"/>
      <c r="E14050" s="140"/>
      <c r="F14050" s="140"/>
      <c r="G14050" s="140"/>
      <c r="M14050" s="140"/>
      <c r="N14050" s="167"/>
      <c r="O14050" s="167"/>
      <c r="P14050" s="142"/>
      <c r="Q14050" s="142"/>
      <c r="R14050" s="142"/>
      <c r="S14050" s="139"/>
    </row>
    <row r="14051" spans="2:19" ht="15.75" customHeight="1" x14ac:dyDescent="0.25">
      <c r="B14051" s="106"/>
      <c r="C14051" s="106"/>
      <c r="D14051" s="139"/>
      <c r="E14051" s="140"/>
      <c r="F14051" s="140"/>
      <c r="G14051" s="140"/>
      <c r="M14051" s="140"/>
      <c r="N14051" s="167"/>
      <c r="O14051" s="167"/>
      <c r="P14051" s="142"/>
      <c r="Q14051" s="142"/>
      <c r="R14051" s="142"/>
      <c r="S14051" s="139"/>
    </row>
    <row r="14052" spans="2:19" ht="15.75" customHeight="1" x14ac:dyDescent="0.25">
      <c r="B14052" s="106"/>
      <c r="C14052" s="106"/>
      <c r="D14052" s="139"/>
      <c r="E14052" s="140"/>
      <c r="F14052" s="140"/>
      <c r="G14052" s="140"/>
      <c r="M14052" s="140"/>
      <c r="N14052" s="167"/>
      <c r="O14052" s="167"/>
      <c r="P14052" s="142"/>
      <c r="Q14052" s="142"/>
      <c r="R14052" s="142"/>
      <c r="S14052" s="139"/>
    </row>
    <row r="14053" spans="2:19" ht="15.75" customHeight="1" x14ac:dyDescent="0.25">
      <c r="B14053" s="106"/>
      <c r="C14053" s="106"/>
      <c r="D14053" s="139"/>
      <c r="E14053" s="140"/>
      <c r="F14053" s="140"/>
      <c r="G14053" s="140"/>
      <c r="M14053" s="140"/>
      <c r="N14053" s="167"/>
      <c r="O14053" s="167"/>
      <c r="P14053" s="142"/>
      <c r="Q14053" s="142"/>
      <c r="R14053" s="142"/>
      <c r="S14053" s="139"/>
    </row>
    <row r="14054" spans="2:19" ht="15.75" customHeight="1" x14ac:dyDescent="0.25">
      <c r="B14054" s="106"/>
      <c r="C14054" s="106"/>
      <c r="D14054" s="139"/>
      <c r="E14054" s="140"/>
      <c r="F14054" s="140"/>
      <c r="G14054" s="140"/>
      <c r="M14054" s="140"/>
      <c r="N14054" s="167"/>
      <c r="O14054" s="167"/>
      <c r="P14054" s="142"/>
      <c r="Q14054" s="142"/>
      <c r="R14054" s="142"/>
      <c r="S14054" s="139"/>
    </row>
    <row r="14055" spans="2:19" ht="15.75" customHeight="1" x14ac:dyDescent="0.25">
      <c r="B14055" s="106"/>
      <c r="C14055" s="106"/>
      <c r="D14055" s="139"/>
      <c r="E14055" s="140"/>
      <c r="F14055" s="140"/>
      <c r="G14055" s="140"/>
      <c r="M14055" s="140"/>
      <c r="N14055" s="167"/>
      <c r="O14055" s="167"/>
      <c r="P14055" s="142"/>
      <c r="Q14055" s="142"/>
      <c r="R14055" s="142"/>
      <c r="S14055" s="139"/>
    </row>
    <row r="14056" spans="2:19" ht="15.75" customHeight="1" x14ac:dyDescent="0.25">
      <c r="B14056" s="106"/>
      <c r="C14056" s="106"/>
      <c r="D14056" s="139"/>
      <c r="E14056" s="140"/>
      <c r="F14056" s="140"/>
      <c r="G14056" s="140"/>
      <c r="M14056" s="140"/>
      <c r="N14056" s="167"/>
      <c r="O14056" s="167"/>
      <c r="P14056" s="142"/>
      <c r="Q14056" s="142"/>
      <c r="R14056" s="142"/>
      <c r="S14056" s="139"/>
    </row>
    <row r="14057" spans="2:19" ht="15.75" customHeight="1" x14ac:dyDescent="0.25">
      <c r="B14057" s="106"/>
      <c r="C14057" s="106"/>
      <c r="D14057" s="139"/>
      <c r="E14057" s="140"/>
      <c r="F14057" s="140"/>
      <c r="G14057" s="140"/>
      <c r="M14057" s="140"/>
      <c r="N14057" s="167"/>
      <c r="O14057" s="167"/>
      <c r="P14057" s="142"/>
      <c r="Q14057" s="142"/>
      <c r="R14057" s="142"/>
      <c r="S14057" s="139"/>
    </row>
    <row r="14058" spans="2:19" ht="15.75" customHeight="1" x14ac:dyDescent="0.25">
      <c r="B14058" s="106"/>
      <c r="C14058" s="106"/>
      <c r="D14058" s="139"/>
      <c r="E14058" s="140"/>
      <c r="F14058" s="140"/>
      <c r="G14058" s="140"/>
      <c r="M14058" s="140"/>
      <c r="N14058" s="167"/>
      <c r="O14058" s="167"/>
      <c r="P14058" s="142"/>
      <c r="Q14058" s="142"/>
      <c r="R14058" s="142"/>
      <c r="S14058" s="139"/>
    </row>
    <row r="14059" spans="2:19" ht="15.75" customHeight="1" x14ac:dyDescent="0.25">
      <c r="B14059" s="106"/>
      <c r="C14059" s="106"/>
      <c r="D14059" s="139"/>
      <c r="E14059" s="140"/>
      <c r="F14059" s="140"/>
      <c r="G14059" s="140"/>
      <c r="M14059" s="140"/>
      <c r="N14059" s="167"/>
      <c r="O14059" s="167"/>
      <c r="P14059" s="142"/>
      <c r="Q14059" s="142"/>
      <c r="R14059" s="142"/>
      <c r="S14059" s="139"/>
    </row>
    <row r="14060" spans="2:19" ht="15.75" customHeight="1" x14ac:dyDescent="0.25">
      <c r="B14060" s="106"/>
      <c r="C14060" s="106"/>
      <c r="D14060" s="139"/>
      <c r="E14060" s="140"/>
      <c r="F14060" s="140"/>
      <c r="G14060" s="140"/>
      <c r="M14060" s="140"/>
      <c r="N14060" s="167"/>
      <c r="O14060" s="167"/>
      <c r="P14060" s="142"/>
      <c r="Q14060" s="142"/>
      <c r="R14060" s="142"/>
      <c r="S14060" s="139"/>
    </row>
    <row r="14061" spans="2:19" ht="15.75" customHeight="1" x14ac:dyDescent="0.25">
      <c r="B14061" s="106"/>
      <c r="C14061" s="106"/>
      <c r="D14061" s="139"/>
      <c r="E14061" s="140"/>
      <c r="F14061" s="140"/>
      <c r="G14061" s="140"/>
      <c r="M14061" s="140"/>
      <c r="N14061" s="167"/>
      <c r="O14061" s="167"/>
      <c r="P14061" s="142"/>
      <c r="Q14061" s="142"/>
      <c r="R14061" s="142"/>
      <c r="S14061" s="139"/>
    </row>
    <row r="14062" spans="2:19" ht="15.75" customHeight="1" x14ac:dyDescent="0.25">
      <c r="B14062" s="106"/>
      <c r="C14062" s="106"/>
      <c r="D14062" s="139"/>
      <c r="E14062" s="140"/>
      <c r="F14062" s="140"/>
      <c r="G14062" s="140"/>
      <c r="M14062" s="140"/>
      <c r="N14062" s="167"/>
      <c r="O14062" s="167"/>
      <c r="P14062" s="142"/>
      <c r="Q14062" s="142"/>
      <c r="R14062" s="142"/>
      <c r="S14062" s="139"/>
    </row>
    <row r="14063" spans="2:19" ht="15.75" customHeight="1" x14ac:dyDescent="0.25">
      <c r="B14063" s="106"/>
      <c r="C14063" s="106"/>
      <c r="D14063" s="139"/>
      <c r="E14063" s="140"/>
      <c r="F14063" s="140"/>
      <c r="G14063" s="140"/>
      <c r="M14063" s="140"/>
      <c r="N14063" s="167"/>
      <c r="O14063" s="167"/>
      <c r="P14063" s="142"/>
      <c r="Q14063" s="142"/>
      <c r="R14063" s="142"/>
      <c r="S14063" s="139"/>
    </row>
    <row r="14064" spans="2:19" ht="15.75" customHeight="1" x14ac:dyDescent="0.25">
      <c r="B14064" s="106"/>
      <c r="C14064" s="106"/>
      <c r="D14064" s="139"/>
      <c r="E14064" s="140"/>
      <c r="F14064" s="140"/>
      <c r="G14064" s="140"/>
      <c r="M14064" s="140"/>
      <c r="N14064" s="167"/>
      <c r="O14064" s="167"/>
      <c r="P14064" s="142"/>
      <c r="Q14064" s="142"/>
      <c r="R14064" s="142"/>
      <c r="S14064" s="139"/>
    </row>
    <row r="14065" spans="2:19" ht="15.75" customHeight="1" x14ac:dyDescent="0.25">
      <c r="B14065" s="106"/>
      <c r="C14065" s="106"/>
      <c r="D14065" s="139"/>
      <c r="E14065" s="140"/>
      <c r="F14065" s="140"/>
      <c r="G14065" s="140"/>
      <c r="M14065" s="140"/>
      <c r="N14065" s="167"/>
      <c r="O14065" s="167"/>
      <c r="P14065" s="142"/>
      <c r="Q14065" s="142"/>
      <c r="R14065" s="142"/>
      <c r="S14065" s="139"/>
    </row>
    <row r="14066" spans="2:19" ht="15.75" customHeight="1" x14ac:dyDescent="0.25">
      <c r="B14066" s="106"/>
      <c r="C14066" s="106"/>
      <c r="D14066" s="139"/>
      <c r="E14066" s="140"/>
      <c r="F14066" s="140"/>
      <c r="G14066" s="140"/>
      <c r="M14066" s="140"/>
      <c r="N14066" s="167"/>
      <c r="O14066" s="167"/>
      <c r="P14066" s="142"/>
      <c r="Q14066" s="142"/>
      <c r="R14066" s="142"/>
      <c r="S14066" s="139"/>
    </row>
    <row r="14067" spans="2:19" ht="15.75" customHeight="1" x14ac:dyDescent="0.25">
      <c r="B14067" s="106"/>
      <c r="C14067" s="106"/>
      <c r="D14067" s="139"/>
      <c r="E14067" s="140"/>
      <c r="F14067" s="140"/>
      <c r="G14067" s="140"/>
      <c r="M14067" s="140"/>
      <c r="N14067" s="167"/>
      <c r="O14067" s="167"/>
      <c r="P14067" s="142"/>
      <c r="Q14067" s="142"/>
      <c r="R14067" s="142"/>
      <c r="S14067" s="139"/>
    </row>
    <row r="14068" spans="2:19" ht="15.75" customHeight="1" x14ac:dyDescent="0.25">
      <c r="B14068" s="106"/>
      <c r="C14068" s="106"/>
      <c r="D14068" s="139"/>
      <c r="E14068" s="140"/>
      <c r="F14068" s="140"/>
      <c r="G14068" s="140"/>
      <c r="M14068" s="140"/>
      <c r="N14068" s="167"/>
      <c r="O14068" s="167"/>
      <c r="P14068" s="142"/>
      <c r="Q14068" s="142"/>
      <c r="R14068" s="142"/>
      <c r="S14068" s="139"/>
    </row>
    <row r="14069" spans="2:19" ht="15.75" customHeight="1" x14ac:dyDescent="0.25">
      <c r="B14069" s="106"/>
      <c r="C14069" s="106"/>
      <c r="D14069" s="139"/>
      <c r="E14069" s="140"/>
      <c r="F14069" s="140"/>
      <c r="G14069" s="140"/>
      <c r="M14069" s="140"/>
      <c r="N14069" s="167"/>
      <c r="O14069" s="167"/>
      <c r="P14069" s="142"/>
      <c r="Q14069" s="142"/>
      <c r="R14069" s="142"/>
      <c r="S14069" s="139"/>
    </row>
    <row r="14070" spans="2:19" ht="15.75" customHeight="1" x14ac:dyDescent="0.25">
      <c r="B14070" s="106"/>
      <c r="C14070" s="106"/>
      <c r="D14070" s="139"/>
      <c r="E14070" s="140"/>
      <c r="F14070" s="140"/>
      <c r="G14070" s="140"/>
      <c r="M14070" s="140"/>
      <c r="N14070" s="167"/>
      <c r="O14070" s="167"/>
      <c r="P14070" s="142"/>
      <c r="Q14070" s="142"/>
      <c r="R14070" s="142"/>
      <c r="S14070" s="139"/>
    </row>
    <row r="14071" spans="2:19" ht="15.75" customHeight="1" x14ac:dyDescent="0.25">
      <c r="B14071" s="106"/>
      <c r="C14071" s="106"/>
      <c r="D14071" s="139"/>
      <c r="E14071" s="140"/>
      <c r="F14071" s="140"/>
      <c r="G14071" s="140"/>
      <c r="M14071" s="140"/>
      <c r="N14071" s="167"/>
      <c r="O14071" s="167"/>
      <c r="P14071" s="142"/>
      <c r="Q14071" s="142"/>
      <c r="R14071" s="142"/>
      <c r="S14071" s="139"/>
    </row>
    <row r="14072" spans="2:19" ht="15.75" customHeight="1" x14ac:dyDescent="0.25">
      <c r="B14072" s="106"/>
      <c r="C14072" s="106"/>
      <c r="D14072" s="139"/>
      <c r="E14072" s="140"/>
      <c r="F14072" s="140"/>
      <c r="G14072" s="140"/>
      <c r="M14072" s="140"/>
      <c r="N14072" s="167"/>
      <c r="O14072" s="167"/>
      <c r="P14072" s="142"/>
      <c r="Q14072" s="142"/>
      <c r="R14072" s="142"/>
      <c r="S14072" s="139"/>
    </row>
    <row r="14073" spans="2:19" ht="15.75" customHeight="1" x14ac:dyDescent="0.25">
      <c r="B14073" s="106"/>
      <c r="C14073" s="106"/>
      <c r="D14073" s="139"/>
      <c r="E14073" s="140"/>
      <c r="F14073" s="140"/>
      <c r="G14073" s="140"/>
      <c r="M14073" s="140"/>
      <c r="N14073" s="167"/>
      <c r="O14073" s="167"/>
      <c r="P14073" s="142"/>
      <c r="Q14073" s="142"/>
      <c r="R14073" s="142"/>
      <c r="S14073" s="139"/>
    </row>
    <row r="14074" spans="2:19" ht="15.75" customHeight="1" x14ac:dyDescent="0.25">
      <c r="B14074" s="106"/>
      <c r="C14074" s="106"/>
      <c r="D14074" s="139"/>
      <c r="E14074" s="140"/>
      <c r="F14074" s="140"/>
      <c r="G14074" s="140"/>
      <c r="M14074" s="140"/>
      <c r="N14074" s="167"/>
      <c r="O14074" s="167"/>
      <c r="P14074" s="142"/>
      <c r="Q14074" s="142"/>
      <c r="R14074" s="142"/>
      <c r="S14074" s="139"/>
    </row>
    <row r="14075" spans="2:19" ht="15.75" customHeight="1" x14ac:dyDescent="0.25">
      <c r="B14075" s="106"/>
      <c r="C14075" s="106"/>
      <c r="D14075" s="139"/>
      <c r="E14075" s="140"/>
      <c r="F14075" s="140"/>
      <c r="G14075" s="140"/>
      <c r="M14075" s="140"/>
      <c r="N14075" s="167"/>
      <c r="O14075" s="167"/>
      <c r="P14075" s="142"/>
      <c r="Q14075" s="142"/>
      <c r="R14075" s="142"/>
      <c r="S14075" s="139"/>
    </row>
    <row r="14076" spans="2:19" ht="15.75" customHeight="1" x14ac:dyDescent="0.25">
      <c r="B14076" s="106"/>
      <c r="C14076" s="106"/>
      <c r="D14076" s="139"/>
      <c r="E14076" s="140"/>
      <c r="F14076" s="140"/>
      <c r="G14076" s="140"/>
      <c r="M14076" s="140"/>
      <c r="N14076" s="167"/>
      <c r="O14076" s="167"/>
      <c r="P14076" s="142"/>
      <c r="Q14076" s="142"/>
      <c r="R14076" s="142"/>
      <c r="S14076" s="139"/>
    </row>
    <row r="14077" spans="2:19" ht="15.75" customHeight="1" x14ac:dyDescent="0.25">
      <c r="B14077" s="106"/>
      <c r="C14077" s="106"/>
      <c r="D14077" s="139"/>
      <c r="E14077" s="140"/>
      <c r="F14077" s="140"/>
      <c r="G14077" s="140"/>
      <c r="M14077" s="140"/>
      <c r="N14077" s="167"/>
      <c r="O14077" s="167"/>
      <c r="P14077" s="142"/>
      <c r="Q14077" s="142"/>
      <c r="R14077" s="142"/>
      <c r="S14077" s="139"/>
    </row>
    <row r="14078" spans="2:19" ht="15.75" customHeight="1" x14ac:dyDescent="0.25">
      <c r="B14078" s="106"/>
      <c r="C14078" s="106"/>
      <c r="D14078" s="139"/>
      <c r="E14078" s="140"/>
      <c r="F14078" s="140"/>
      <c r="G14078" s="140"/>
      <c r="M14078" s="140"/>
      <c r="N14078" s="167"/>
      <c r="O14078" s="167"/>
      <c r="P14078" s="142"/>
      <c r="Q14078" s="142"/>
      <c r="R14078" s="142"/>
      <c r="S14078" s="139"/>
    </row>
    <row r="14079" spans="2:19" ht="15.75" customHeight="1" x14ac:dyDescent="0.25">
      <c r="B14079" s="106"/>
      <c r="C14079" s="106"/>
      <c r="D14079" s="139"/>
      <c r="E14079" s="140"/>
      <c r="F14079" s="140"/>
      <c r="G14079" s="140"/>
      <c r="M14079" s="140"/>
      <c r="N14079" s="167"/>
      <c r="O14079" s="167"/>
      <c r="P14079" s="142"/>
      <c r="Q14079" s="142"/>
      <c r="R14079" s="142"/>
      <c r="S14079" s="139"/>
    </row>
    <row r="14080" spans="2:19" ht="15.75" customHeight="1" x14ac:dyDescent="0.25">
      <c r="B14080" s="106"/>
      <c r="C14080" s="106"/>
      <c r="D14080" s="139"/>
      <c r="E14080" s="140"/>
      <c r="F14080" s="140"/>
      <c r="G14080" s="140"/>
      <c r="M14080" s="140"/>
      <c r="N14080" s="167"/>
      <c r="O14080" s="167"/>
      <c r="P14080" s="142"/>
      <c r="Q14080" s="142"/>
      <c r="R14080" s="142"/>
      <c r="S14080" s="139"/>
    </row>
    <row r="14081" spans="2:19" ht="15.75" customHeight="1" x14ac:dyDescent="0.25">
      <c r="B14081" s="106"/>
      <c r="C14081" s="106"/>
      <c r="D14081" s="139"/>
      <c r="E14081" s="140"/>
      <c r="F14081" s="140"/>
      <c r="G14081" s="140"/>
      <c r="M14081" s="140"/>
      <c r="N14081" s="167"/>
      <c r="O14081" s="167"/>
      <c r="P14081" s="142"/>
      <c r="Q14081" s="142"/>
      <c r="R14081" s="142"/>
      <c r="S14081" s="139"/>
    </row>
    <row r="14082" spans="2:19" ht="15.75" customHeight="1" x14ac:dyDescent="0.25">
      <c r="B14082" s="106"/>
      <c r="C14082" s="106"/>
      <c r="D14082" s="139"/>
      <c r="E14082" s="140"/>
      <c r="F14082" s="140"/>
      <c r="G14082" s="140"/>
      <c r="M14082" s="140"/>
      <c r="N14082" s="167"/>
      <c r="O14082" s="167"/>
      <c r="P14082" s="142"/>
      <c r="Q14082" s="142"/>
      <c r="R14082" s="142"/>
      <c r="S14082" s="139"/>
    </row>
    <row r="14083" spans="2:19" ht="15.75" customHeight="1" x14ac:dyDescent="0.25">
      <c r="B14083" s="106"/>
      <c r="C14083" s="106"/>
      <c r="D14083" s="139"/>
      <c r="E14083" s="140"/>
      <c r="F14083" s="140"/>
      <c r="G14083" s="140"/>
      <c r="M14083" s="140"/>
      <c r="N14083" s="167"/>
      <c r="O14083" s="167"/>
      <c r="P14083" s="142"/>
      <c r="Q14083" s="142"/>
      <c r="R14083" s="142"/>
      <c r="S14083" s="139"/>
    </row>
    <row r="14084" spans="2:19" ht="15.75" customHeight="1" x14ac:dyDescent="0.25">
      <c r="B14084" s="106"/>
      <c r="C14084" s="106"/>
      <c r="D14084" s="139"/>
      <c r="E14084" s="140"/>
      <c r="F14084" s="140"/>
      <c r="G14084" s="140"/>
      <c r="M14084" s="140"/>
      <c r="N14084" s="167"/>
      <c r="O14084" s="167"/>
      <c r="P14084" s="142"/>
      <c r="Q14084" s="142"/>
      <c r="R14084" s="142"/>
      <c r="S14084" s="139"/>
    </row>
    <row r="14085" spans="2:19" ht="15.75" customHeight="1" x14ac:dyDescent="0.25">
      <c r="B14085" s="106"/>
      <c r="C14085" s="106"/>
      <c r="D14085" s="139"/>
      <c r="E14085" s="140"/>
      <c r="F14085" s="140"/>
      <c r="G14085" s="140"/>
      <c r="M14085" s="140"/>
      <c r="N14085" s="167"/>
      <c r="O14085" s="167"/>
      <c r="P14085" s="142"/>
      <c r="Q14085" s="142"/>
      <c r="R14085" s="142"/>
      <c r="S14085" s="139"/>
    </row>
    <row r="14086" spans="2:19" ht="15.75" customHeight="1" x14ac:dyDescent="0.25">
      <c r="B14086" s="106"/>
      <c r="C14086" s="106"/>
      <c r="D14086" s="139"/>
      <c r="E14086" s="140"/>
      <c r="F14086" s="140"/>
      <c r="G14086" s="140"/>
      <c r="M14086" s="140"/>
      <c r="N14086" s="167"/>
      <c r="O14086" s="167"/>
      <c r="P14086" s="142"/>
      <c r="Q14086" s="142"/>
      <c r="R14086" s="142"/>
      <c r="S14086" s="139"/>
    </row>
    <row r="14087" spans="2:19" ht="15.75" customHeight="1" x14ac:dyDescent="0.25">
      <c r="B14087" s="106"/>
      <c r="C14087" s="106"/>
      <c r="D14087" s="139"/>
      <c r="E14087" s="140"/>
      <c r="F14087" s="140"/>
      <c r="G14087" s="140"/>
      <c r="M14087" s="140"/>
      <c r="N14087" s="167"/>
      <c r="O14087" s="167"/>
      <c r="P14087" s="142"/>
      <c r="Q14087" s="142"/>
      <c r="R14087" s="142"/>
      <c r="S14087" s="139"/>
    </row>
    <row r="14088" spans="2:19" ht="15.75" customHeight="1" x14ac:dyDescent="0.25">
      <c r="B14088" s="106"/>
      <c r="C14088" s="106"/>
      <c r="D14088" s="139"/>
      <c r="E14088" s="140"/>
      <c r="F14088" s="140"/>
      <c r="G14088" s="140"/>
      <c r="M14088" s="140"/>
      <c r="N14088" s="167"/>
      <c r="O14088" s="167"/>
      <c r="P14088" s="142"/>
      <c r="Q14088" s="142"/>
      <c r="R14088" s="142"/>
      <c r="S14088" s="139"/>
    </row>
    <row r="14089" spans="2:19" ht="15.75" customHeight="1" x14ac:dyDescent="0.25">
      <c r="B14089" s="106"/>
      <c r="C14089" s="106"/>
      <c r="D14089" s="139"/>
      <c r="E14089" s="140"/>
      <c r="F14089" s="140"/>
      <c r="G14089" s="140"/>
      <c r="M14089" s="140"/>
      <c r="N14089" s="167"/>
      <c r="O14089" s="167"/>
      <c r="P14089" s="142"/>
      <c r="Q14089" s="142"/>
      <c r="R14089" s="142"/>
      <c r="S14089" s="139"/>
    </row>
    <row r="14090" spans="2:19" ht="15.75" customHeight="1" x14ac:dyDescent="0.25">
      <c r="B14090" s="106"/>
      <c r="C14090" s="106"/>
      <c r="D14090" s="139"/>
      <c r="E14090" s="140"/>
      <c r="F14090" s="140"/>
      <c r="G14090" s="140"/>
      <c r="M14090" s="140"/>
      <c r="N14090" s="167"/>
      <c r="O14090" s="167"/>
      <c r="P14090" s="142"/>
      <c r="Q14090" s="142"/>
      <c r="R14090" s="142"/>
      <c r="S14090" s="139"/>
    </row>
    <row r="14091" spans="2:19" ht="15.75" customHeight="1" x14ac:dyDescent="0.25">
      <c r="B14091" s="106"/>
      <c r="C14091" s="106"/>
      <c r="D14091" s="139"/>
      <c r="E14091" s="140"/>
      <c r="F14091" s="140"/>
      <c r="G14091" s="140"/>
      <c r="M14091" s="140"/>
      <c r="N14091" s="167"/>
      <c r="O14091" s="167"/>
      <c r="P14091" s="142"/>
      <c r="Q14091" s="142"/>
      <c r="R14091" s="142"/>
      <c r="S14091" s="139"/>
    </row>
    <row r="14092" spans="2:19" ht="15.75" customHeight="1" x14ac:dyDescent="0.25">
      <c r="B14092" s="106"/>
      <c r="C14092" s="106"/>
      <c r="D14092" s="139"/>
      <c r="E14092" s="140"/>
      <c r="F14092" s="140"/>
      <c r="G14092" s="140"/>
      <c r="M14092" s="140"/>
      <c r="N14092" s="167"/>
      <c r="O14092" s="167"/>
      <c r="P14092" s="142"/>
      <c r="Q14092" s="142"/>
      <c r="R14092" s="142"/>
      <c r="S14092" s="139"/>
    </row>
    <row r="14093" spans="2:19" ht="15.75" customHeight="1" x14ac:dyDescent="0.25">
      <c r="B14093" s="106"/>
      <c r="C14093" s="106"/>
      <c r="D14093" s="139"/>
      <c r="E14093" s="140"/>
      <c r="F14093" s="140"/>
      <c r="G14093" s="140"/>
      <c r="M14093" s="140"/>
      <c r="N14093" s="167"/>
      <c r="O14093" s="167"/>
      <c r="P14093" s="142"/>
      <c r="Q14093" s="142"/>
      <c r="R14093" s="142"/>
      <c r="S14093" s="139"/>
    </row>
    <row r="14094" spans="2:19" ht="15.75" customHeight="1" x14ac:dyDescent="0.25">
      <c r="B14094" s="106"/>
      <c r="C14094" s="106"/>
      <c r="D14094" s="139"/>
      <c r="E14094" s="140"/>
      <c r="F14094" s="140"/>
      <c r="G14094" s="140"/>
      <c r="M14094" s="140"/>
      <c r="N14094" s="167"/>
      <c r="O14094" s="167"/>
      <c r="P14094" s="142"/>
      <c r="Q14094" s="142"/>
      <c r="R14094" s="142"/>
      <c r="S14094" s="139"/>
    </row>
    <row r="14095" spans="2:19" ht="15.75" customHeight="1" x14ac:dyDescent="0.25">
      <c r="B14095" s="106"/>
      <c r="C14095" s="106"/>
      <c r="D14095" s="139"/>
      <c r="E14095" s="140"/>
      <c r="F14095" s="140"/>
      <c r="G14095" s="140"/>
      <c r="M14095" s="140"/>
      <c r="N14095" s="167"/>
      <c r="O14095" s="167"/>
      <c r="P14095" s="142"/>
      <c r="Q14095" s="142"/>
      <c r="R14095" s="142"/>
      <c r="S14095" s="139"/>
    </row>
    <row r="14096" spans="2:19" ht="15.75" customHeight="1" x14ac:dyDescent="0.25">
      <c r="B14096" s="106"/>
      <c r="C14096" s="106"/>
      <c r="D14096" s="139"/>
      <c r="E14096" s="140"/>
      <c r="F14096" s="140"/>
      <c r="G14096" s="140"/>
      <c r="M14096" s="140"/>
      <c r="N14096" s="167"/>
      <c r="O14096" s="167"/>
      <c r="P14096" s="142"/>
      <c r="Q14096" s="142"/>
      <c r="R14096" s="142"/>
      <c r="S14096" s="139"/>
    </row>
    <row r="14097" spans="2:19" ht="15.75" customHeight="1" x14ac:dyDescent="0.25">
      <c r="B14097" s="106"/>
      <c r="C14097" s="106"/>
      <c r="D14097" s="139"/>
      <c r="E14097" s="140"/>
      <c r="F14097" s="140"/>
      <c r="G14097" s="140"/>
      <c r="M14097" s="140"/>
      <c r="N14097" s="167"/>
      <c r="O14097" s="167"/>
      <c r="P14097" s="142"/>
      <c r="Q14097" s="142"/>
      <c r="R14097" s="142"/>
      <c r="S14097" s="139"/>
    </row>
    <row r="14098" spans="2:19" ht="15.75" customHeight="1" x14ac:dyDescent="0.25">
      <c r="B14098" s="106"/>
      <c r="C14098" s="106"/>
      <c r="D14098" s="139"/>
      <c r="E14098" s="140"/>
      <c r="F14098" s="140"/>
      <c r="G14098" s="140"/>
      <c r="M14098" s="140"/>
      <c r="N14098" s="167"/>
      <c r="O14098" s="167"/>
      <c r="P14098" s="142"/>
      <c r="Q14098" s="142"/>
      <c r="R14098" s="142"/>
      <c r="S14098" s="139"/>
    </row>
    <row r="14099" spans="2:19" ht="15.75" customHeight="1" x14ac:dyDescent="0.25">
      <c r="B14099" s="106"/>
      <c r="C14099" s="106"/>
      <c r="D14099" s="139"/>
      <c r="E14099" s="140"/>
      <c r="F14099" s="140"/>
      <c r="G14099" s="140"/>
      <c r="M14099" s="140"/>
      <c r="N14099" s="167"/>
      <c r="O14099" s="167"/>
      <c r="P14099" s="142"/>
      <c r="Q14099" s="142"/>
      <c r="R14099" s="142"/>
      <c r="S14099" s="139"/>
    </row>
    <row r="14100" spans="2:19" ht="15.75" customHeight="1" x14ac:dyDescent="0.25">
      <c r="B14100" s="106"/>
      <c r="C14100" s="106"/>
      <c r="D14100" s="139"/>
      <c r="E14100" s="140"/>
      <c r="F14100" s="140"/>
      <c r="G14100" s="140"/>
      <c r="M14100" s="140"/>
      <c r="N14100" s="167"/>
      <c r="O14100" s="167"/>
      <c r="P14100" s="142"/>
      <c r="Q14100" s="142"/>
      <c r="R14100" s="142"/>
      <c r="S14100" s="139"/>
    </row>
    <row r="14101" spans="2:19" ht="15.75" customHeight="1" x14ac:dyDescent="0.25">
      <c r="B14101" s="106"/>
      <c r="C14101" s="106"/>
      <c r="D14101" s="139"/>
      <c r="E14101" s="140"/>
      <c r="F14101" s="140"/>
      <c r="G14101" s="140"/>
      <c r="M14101" s="140"/>
      <c r="N14101" s="167"/>
      <c r="O14101" s="167"/>
      <c r="P14101" s="142"/>
      <c r="Q14101" s="142"/>
      <c r="R14101" s="142"/>
      <c r="S14101" s="139"/>
    </row>
    <row r="14102" spans="2:19" ht="15.75" customHeight="1" x14ac:dyDescent="0.25">
      <c r="B14102" s="106"/>
      <c r="C14102" s="106"/>
      <c r="D14102" s="139"/>
      <c r="E14102" s="140"/>
      <c r="F14102" s="140"/>
      <c r="G14102" s="140"/>
      <c r="M14102" s="140"/>
      <c r="N14102" s="167"/>
      <c r="O14102" s="167"/>
      <c r="P14102" s="142"/>
      <c r="Q14102" s="142"/>
      <c r="R14102" s="142"/>
      <c r="S14102" s="139"/>
    </row>
    <row r="14103" spans="2:19" ht="15.75" customHeight="1" x14ac:dyDescent="0.25">
      <c r="B14103" s="106"/>
      <c r="C14103" s="106"/>
      <c r="D14103" s="139"/>
      <c r="E14103" s="140"/>
      <c r="F14103" s="140"/>
      <c r="G14103" s="140"/>
      <c r="M14103" s="140"/>
      <c r="N14103" s="167"/>
      <c r="O14103" s="167"/>
      <c r="P14103" s="142"/>
      <c r="Q14103" s="142"/>
      <c r="R14103" s="142"/>
      <c r="S14103" s="139"/>
    </row>
    <row r="14104" spans="2:19" ht="15.75" customHeight="1" x14ac:dyDescent="0.25">
      <c r="B14104" s="106"/>
      <c r="C14104" s="106"/>
      <c r="D14104" s="139"/>
      <c r="E14104" s="140"/>
      <c r="F14104" s="140"/>
      <c r="G14104" s="140"/>
      <c r="M14104" s="140"/>
      <c r="N14104" s="167"/>
      <c r="O14104" s="167"/>
      <c r="P14104" s="142"/>
      <c r="Q14104" s="142"/>
      <c r="R14104" s="142"/>
      <c r="S14104" s="139"/>
    </row>
    <row r="14105" spans="2:19" ht="15.75" customHeight="1" x14ac:dyDescent="0.25">
      <c r="B14105" s="106"/>
      <c r="C14105" s="106"/>
      <c r="D14105" s="139"/>
      <c r="E14105" s="140"/>
      <c r="F14105" s="140"/>
      <c r="G14105" s="140"/>
      <c r="M14105" s="140"/>
      <c r="N14105" s="167"/>
      <c r="O14105" s="167"/>
      <c r="P14105" s="142"/>
      <c r="Q14105" s="142"/>
      <c r="R14105" s="142"/>
      <c r="S14105" s="139"/>
    </row>
    <row r="14106" spans="2:19" ht="15.75" customHeight="1" x14ac:dyDescent="0.25">
      <c r="B14106" s="106"/>
      <c r="C14106" s="106"/>
      <c r="D14106" s="139"/>
      <c r="E14106" s="140"/>
      <c r="F14106" s="140"/>
      <c r="G14106" s="140"/>
      <c r="M14106" s="140"/>
      <c r="N14106" s="167"/>
      <c r="O14106" s="167"/>
      <c r="P14106" s="142"/>
      <c r="Q14106" s="142"/>
      <c r="R14106" s="142"/>
      <c r="S14106" s="139"/>
    </row>
    <row r="14107" spans="2:19" ht="15.75" customHeight="1" x14ac:dyDescent="0.25">
      <c r="B14107" s="106"/>
      <c r="C14107" s="106"/>
      <c r="D14107" s="139"/>
      <c r="E14107" s="140"/>
      <c r="F14107" s="140"/>
      <c r="G14107" s="140"/>
      <c r="M14107" s="140"/>
      <c r="N14107" s="167"/>
      <c r="O14107" s="167"/>
      <c r="P14107" s="142"/>
      <c r="Q14107" s="142"/>
      <c r="R14107" s="142"/>
      <c r="S14107" s="139"/>
    </row>
    <row r="14108" spans="2:19" ht="15.75" customHeight="1" x14ac:dyDescent="0.25">
      <c r="B14108" s="106"/>
      <c r="C14108" s="106"/>
      <c r="D14108" s="139"/>
      <c r="E14108" s="140"/>
      <c r="F14108" s="140"/>
      <c r="G14108" s="140"/>
      <c r="M14108" s="140"/>
      <c r="N14108" s="167"/>
      <c r="O14108" s="167"/>
      <c r="P14108" s="142"/>
      <c r="Q14108" s="142"/>
      <c r="R14108" s="142"/>
      <c r="S14108" s="139"/>
    </row>
    <row r="14109" spans="2:19" ht="15.75" customHeight="1" x14ac:dyDescent="0.25">
      <c r="B14109" s="106"/>
      <c r="C14109" s="106"/>
      <c r="D14109" s="139"/>
      <c r="E14109" s="140"/>
      <c r="F14109" s="140"/>
      <c r="G14109" s="140"/>
      <c r="M14109" s="140"/>
      <c r="N14109" s="167"/>
      <c r="O14109" s="167"/>
      <c r="P14109" s="142"/>
      <c r="Q14109" s="142"/>
      <c r="R14109" s="142"/>
      <c r="S14109" s="139"/>
    </row>
    <row r="14110" spans="2:19" ht="15.75" customHeight="1" x14ac:dyDescent="0.25">
      <c r="B14110" s="106"/>
      <c r="C14110" s="106"/>
      <c r="D14110" s="139"/>
      <c r="E14110" s="140"/>
      <c r="F14110" s="140"/>
      <c r="G14110" s="140"/>
      <c r="M14110" s="140"/>
      <c r="N14110" s="167"/>
      <c r="O14110" s="167"/>
      <c r="P14110" s="142"/>
      <c r="Q14110" s="142"/>
      <c r="R14110" s="142"/>
      <c r="S14110" s="139"/>
    </row>
    <row r="14111" spans="2:19" ht="15.75" customHeight="1" x14ac:dyDescent="0.25">
      <c r="B14111" s="106"/>
      <c r="C14111" s="106"/>
      <c r="D14111" s="139"/>
      <c r="E14111" s="140"/>
      <c r="F14111" s="140"/>
      <c r="G14111" s="140"/>
      <c r="M14111" s="140"/>
      <c r="N14111" s="167"/>
      <c r="O14111" s="167"/>
      <c r="P14111" s="142"/>
      <c r="Q14111" s="142"/>
      <c r="R14111" s="142"/>
      <c r="S14111" s="139"/>
    </row>
    <row r="14112" spans="2:19" ht="15.75" customHeight="1" x14ac:dyDescent="0.25">
      <c r="B14112" s="106"/>
      <c r="C14112" s="106"/>
      <c r="D14112" s="139"/>
      <c r="E14112" s="140"/>
      <c r="F14112" s="140"/>
      <c r="G14112" s="140"/>
      <c r="M14112" s="140"/>
      <c r="N14112" s="167"/>
      <c r="O14112" s="167"/>
      <c r="P14112" s="142"/>
      <c r="Q14112" s="142"/>
      <c r="R14112" s="142"/>
      <c r="S14112" s="139"/>
    </row>
    <row r="14113" spans="2:19" ht="15.75" customHeight="1" x14ac:dyDescent="0.25">
      <c r="B14113" s="106"/>
      <c r="C14113" s="106"/>
      <c r="D14113" s="139"/>
      <c r="E14113" s="140"/>
      <c r="F14113" s="140"/>
      <c r="G14113" s="140"/>
      <c r="M14113" s="140"/>
      <c r="N14113" s="167"/>
      <c r="O14113" s="167"/>
      <c r="P14113" s="142"/>
      <c r="Q14113" s="142"/>
      <c r="R14113" s="142"/>
      <c r="S14113" s="139"/>
    </row>
    <row r="14114" spans="2:19" ht="15.75" customHeight="1" x14ac:dyDescent="0.25">
      <c r="B14114" s="106"/>
      <c r="C14114" s="106"/>
      <c r="D14114" s="139"/>
      <c r="E14114" s="140"/>
      <c r="F14114" s="140"/>
      <c r="G14114" s="140"/>
      <c r="M14114" s="140"/>
      <c r="N14114" s="167"/>
      <c r="O14114" s="167"/>
      <c r="P14114" s="142"/>
      <c r="Q14114" s="142"/>
      <c r="R14114" s="142"/>
      <c r="S14114" s="139"/>
    </row>
    <row r="14115" spans="2:19" ht="15.75" customHeight="1" x14ac:dyDescent="0.25">
      <c r="B14115" s="106"/>
      <c r="C14115" s="106"/>
      <c r="D14115" s="139"/>
      <c r="E14115" s="140"/>
      <c r="F14115" s="140"/>
      <c r="G14115" s="140"/>
      <c r="M14115" s="140"/>
      <c r="N14115" s="167"/>
      <c r="O14115" s="167"/>
      <c r="P14115" s="142"/>
      <c r="Q14115" s="142"/>
      <c r="R14115" s="142"/>
      <c r="S14115" s="139"/>
    </row>
    <row r="14116" spans="2:19" ht="15.75" customHeight="1" x14ac:dyDescent="0.25">
      <c r="B14116" s="106"/>
      <c r="C14116" s="106"/>
      <c r="D14116" s="139"/>
      <c r="E14116" s="140"/>
      <c r="F14116" s="140"/>
      <c r="G14116" s="140"/>
      <c r="M14116" s="140"/>
      <c r="N14116" s="167"/>
      <c r="O14116" s="167"/>
      <c r="P14116" s="142"/>
      <c r="Q14116" s="142"/>
      <c r="R14116" s="142"/>
      <c r="S14116" s="139"/>
    </row>
    <row r="14117" spans="2:19" ht="15.75" customHeight="1" x14ac:dyDescent="0.25">
      <c r="B14117" s="106"/>
      <c r="C14117" s="106"/>
      <c r="D14117" s="139"/>
      <c r="E14117" s="140"/>
      <c r="F14117" s="140"/>
      <c r="G14117" s="140"/>
      <c r="M14117" s="140"/>
      <c r="N14117" s="167"/>
      <c r="O14117" s="167"/>
      <c r="P14117" s="142"/>
      <c r="Q14117" s="142"/>
      <c r="R14117" s="142"/>
      <c r="S14117" s="139"/>
    </row>
    <row r="14118" spans="2:19" ht="15.75" customHeight="1" x14ac:dyDescent="0.25">
      <c r="B14118" s="106"/>
      <c r="C14118" s="106"/>
      <c r="D14118" s="139"/>
      <c r="E14118" s="140"/>
      <c r="F14118" s="140"/>
      <c r="G14118" s="140"/>
      <c r="M14118" s="140"/>
      <c r="N14118" s="167"/>
      <c r="O14118" s="167"/>
      <c r="P14118" s="142"/>
      <c r="Q14118" s="142"/>
      <c r="R14118" s="142"/>
      <c r="S14118" s="139"/>
    </row>
    <row r="14119" spans="2:19" ht="15.75" customHeight="1" x14ac:dyDescent="0.25">
      <c r="B14119" s="106"/>
      <c r="C14119" s="106"/>
      <c r="D14119" s="139"/>
      <c r="E14119" s="140"/>
      <c r="F14119" s="140"/>
      <c r="G14119" s="140"/>
      <c r="M14119" s="140"/>
      <c r="N14119" s="167"/>
      <c r="O14119" s="167"/>
      <c r="P14119" s="142"/>
      <c r="Q14119" s="142"/>
      <c r="R14119" s="142"/>
      <c r="S14119" s="139"/>
    </row>
    <row r="14120" spans="2:19" ht="15.75" customHeight="1" x14ac:dyDescent="0.25">
      <c r="B14120" s="106"/>
      <c r="C14120" s="106"/>
      <c r="D14120" s="139"/>
      <c r="E14120" s="140"/>
      <c r="F14120" s="140"/>
      <c r="G14120" s="140"/>
      <c r="M14120" s="140"/>
      <c r="N14120" s="167"/>
      <c r="O14120" s="167"/>
      <c r="P14120" s="142"/>
      <c r="Q14120" s="142"/>
      <c r="R14120" s="142"/>
      <c r="S14120" s="139"/>
    </row>
    <row r="14121" spans="2:19" ht="15.75" customHeight="1" x14ac:dyDescent="0.25">
      <c r="B14121" s="106"/>
      <c r="C14121" s="106"/>
      <c r="D14121" s="139"/>
      <c r="E14121" s="140"/>
      <c r="F14121" s="140"/>
      <c r="G14121" s="140"/>
      <c r="M14121" s="140"/>
      <c r="N14121" s="167"/>
      <c r="O14121" s="167"/>
      <c r="P14121" s="142"/>
      <c r="Q14121" s="142"/>
      <c r="R14121" s="142"/>
      <c r="S14121" s="139"/>
    </row>
    <row r="14122" spans="2:19" ht="15.75" customHeight="1" x14ac:dyDescent="0.25">
      <c r="B14122" s="106"/>
      <c r="C14122" s="106"/>
      <c r="D14122" s="139"/>
      <c r="E14122" s="140"/>
      <c r="F14122" s="140"/>
      <c r="G14122" s="140"/>
      <c r="M14122" s="140"/>
      <c r="N14122" s="167"/>
      <c r="O14122" s="167"/>
      <c r="P14122" s="142"/>
      <c r="Q14122" s="142"/>
      <c r="R14122" s="142"/>
      <c r="S14122" s="139"/>
    </row>
    <row r="14123" spans="2:19" ht="15.75" customHeight="1" x14ac:dyDescent="0.25">
      <c r="B14123" s="106"/>
      <c r="C14123" s="106"/>
      <c r="D14123" s="139"/>
      <c r="E14123" s="140"/>
      <c r="F14123" s="140"/>
      <c r="G14123" s="140"/>
      <c r="M14123" s="140"/>
      <c r="N14123" s="167"/>
      <c r="O14123" s="167"/>
      <c r="P14123" s="142"/>
      <c r="Q14123" s="142"/>
      <c r="R14123" s="142"/>
      <c r="S14123" s="139"/>
    </row>
    <row r="14124" spans="2:19" ht="15.75" customHeight="1" x14ac:dyDescent="0.25">
      <c r="B14124" s="106"/>
      <c r="C14124" s="106"/>
      <c r="D14124" s="139"/>
      <c r="E14124" s="140"/>
      <c r="F14124" s="140"/>
      <c r="G14124" s="140"/>
      <c r="M14124" s="140"/>
      <c r="N14124" s="167"/>
      <c r="O14124" s="167"/>
      <c r="P14124" s="142"/>
      <c r="Q14124" s="142"/>
      <c r="R14124" s="142"/>
      <c r="S14124" s="139"/>
    </row>
    <row r="14125" spans="2:19" ht="15.75" customHeight="1" x14ac:dyDescent="0.25">
      <c r="B14125" s="106"/>
      <c r="C14125" s="106"/>
      <c r="D14125" s="139"/>
      <c r="E14125" s="140"/>
      <c r="F14125" s="140"/>
      <c r="G14125" s="140"/>
      <c r="M14125" s="140"/>
      <c r="N14125" s="167"/>
      <c r="O14125" s="167"/>
      <c r="P14125" s="142"/>
      <c r="Q14125" s="142"/>
      <c r="R14125" s="142"/>
      <c r="S14125" s="139"/>
    </row>
    <row r="14126" spans="2:19" ht="15.75" customHeight="1" x14ac:dyDescent="0.25">
      <c r="B14126" s="106"/>
      <c r="C14126" s="106"/>
      <c r="D14126" s="139"/>
      <c r="E14126" s="140"/>
      <c r="F14126" s="140"/>
      <c r="G14126" s="140"/>
      <c r="M14126" s="140"/>
      <c r="N14126" s="167"/>
      <c r="O14126" s="167"/>
      <c r="P14126" s="142"/>
      <c r="Q14126" s="142"/>
      <c r="R14126" s="142"/>
      <c r="S14126" s="139"/>
    </row>
    <row r="14127" spans="2:19" ht="15.75" customHeight="1" x14ac:dyDescent="0.25">
      <c r="B14127" s="106"/>
      <c r="C14127" s="106"/>
      <c r="D14127" s="139"/>
      <c r="E14127" s="140"/>
      <c r="F14127" s="140"/>
      <c r="G14127" s="140"/>
      <c r="M14127" s="140"/>
      <c r="N14127" s="167"/>
      <c r="O14127" s="167"/>
      <c r="P14127" s="142"/>
      <c r="Q14127" s="142"/>
      <c r="R14127" s="142"/>
      <c r="S14127" s="139"/>
    </row>
    <row r="14128" spans="2:19" ht="15.75" customHeight="1" x14ac:dyDescent="0.25">
      <c r="B14128" s="106"/>
      <c r="C14128" s="106"/>
      <c r="D14128" s="139"/>
      <c r="E14128" s="140"/>
      <c r="F14128" s="140"/>
      <c r="G14128" s="140"/>
      <c r="M14128" s="140"/>
      <c r="N14128" s="167"/>
      <c r="O14128" s="167"/>
      <c r="P14128" s="142"/>
      <c r="Q14128" s="142"/>
      <c r="R14128" s="142"/>
      <c r="S14128" s="139"/>
    </row>
    <row r="14129" spans="2:19" ht="15.75" customHeight="1" x14ac:dyDescent="0.25">
      <c r="B14129" s="106"/>
      <c r="C14129" s="106"/>
      <c r="D14129" s="139"/>
      <c r="E14129" s="140"/>
      <c r="F14129" s="140"/>
      <c r="G14129" s="140"/>
      <c r="M14129" s="140"/>
      <c r="N14129" s="167"/>
      <c r="O14129" s="167"/>
      <c r="P14129" s="142"/>
      <c r="Q14129" s="142"/>
      <c r="R14129" s="142"/>
      <c r="S14129" s="139"/>
    </row>
    <row r="14130" spans="2:19" ht="15.75" customHeight="1" x14ac:dyDescent="0.25">
      <c r="B14130" s="106"/>
      <c r="C14130" s="106"/>
      <c r="D14130" s="139"/>
      <c r="E14130" s="140"/>
      <c r="F14130" s="140"/>
      <c r="G14130" s="140"/>
      <c r="M14130" s="140"/>
      <c r="N14130" s="167"/>
      <c r="O14130" s="167"/>
      <c r="P14130" s="142"/>
      <c r="Q14130" s="142"/>
      <c r="R14130" s="142"/>
      <c r="S14130" s="139"/>
    </row>
    <row r="14131" spans="2:19" ht="15.75" customHeight="1" x14ac:dyDescent="0.25">
      <c r="B14131" s="106"/>
      <c r="C14131" s="106"/>
      <c r="D14131" s="139"/>
      <c r="E14131" s="140"/>
      <c r="F14131" s="140"/>
      <c r="G14131" s="140"/>
      <c r="M14131" s="140"/>
      <c r="N14131" s="167"/>
      <c r="O14131" s="167"/>
      <c r="P14131" s="142"/>
      <c r="Q14131" s="142"/>
      <c r="R14131" s="142"/>
      <c r="S14131" s="139"/>
    </row>
    <row r="14132" spans="2:19" ht="15.75" customHeight="1" x14ac:dyDescent="0.25">
      <c r="B14132" s="106"/>
      <c r="C14132" s="106"/>
      <c r="D14132" s="139"/>
      <c r="E14132" s="140"/>
      <c r="F14132" s="140"/>
      <c r="G14132" s="140"/>
      <c r="M14132" s="140"/>
      <c r="N14132" s="167"/>
      <c r="O14132" s="167"/>
      <c r="P14132" s="142"/>
      <c r="Q14132" s="142"/>
      <c r="R14132" s="142"/>
      <c r="S14132" s="139"/>
    </row>
    <row r="14133" spans="2:19" ht="15.75" customHeight="1" x14ac:dyDescent="0.25">
      <c r="B14133" s="106"/>
      <c r="C14133" s="106"/>
      <c r="D14133" s="139"/>
      <c r="E14133" s="140"/>
      <c r="F14133" s="140"/>
      <c r="G14133" s="140"/>
      <c r="M14133" s="140"/>
      <c r="N14133" s="167"/>
      <c r="O14133" s="167"/>
      <c r="P14133" s="142"/>
      <c r="Q14133" s="142"/>
      <c r="R14133" s="142"/>
      <c r="S14133" s="139"/>
    </row>
    <row r="14134" spans="2:19" ht="15.75" customHeight="1" x14ac:dyDescent="0.25">
      <c r="B14134" s="106"/>
      <c r="C14134" s="106"/>
      <c r="D14134" s="139"/>
      <c r="E14134" s="140"/>
      <c r="F14134" s="140"/>
      <c r="G14134" s="140"/>
      <c r="M14134" s="140"/>
      <c r="N14134" s="167"/>
      <c r="O14134" s="167"/>
      <c r="P14134" s="142"/>
      <c r="Q14134" s="142"/>
      <c r="R14134" s="142"/>
      <c r="S14134" s="139"/>
    </row>
    <row r="14135" spans="2:19" ht="15.75" customHeight="1" x14ac:dyDescent="0.25">
      <c r="B14135" s="106"/>
      <c r="C14135" s="106"/>
      <c r="D14135" s="139"/>
      <c r="E14135" s="140"/>
      <c r="F14135" s="140"/>
      <c r="G14135" s="140"/>
      <c r="M14135" s="140"/>
      <c r="N14135" s="167"/>
      <c r="O14135" s="167"/>
      <c r="P14135" s="142"/>
      <c r="Q14135" s="142"/>
      <c r="R14135" s="142"/>
      <c r="S14135" s="139"/>
    </row>
    <row r="14136" spans="2:19" ht="15.75" customHeight="1" x14ac:dyDescent="0.25">
      <c r="B14136" s="106"/>
      <c r="C14136" s="106"/>
      <c r="D14136" s="139"/>
      <c r="E14136" s="140"/>
      <c r="F14136" s="140"/>
      <c r="G14136" s="140"/>
      <c r="M14136" s="140"/>
      <c r="N14136" s="167"/>
      <c r="O14136" s="167"/>
      <c r="P14136" s="142"/>
      <c r="Q14136" s="142"/>
      <c r="R14136" s="142"/>
      <c r="S14136" s="139"/>
    </row>
    <row r="14137" spans="2:19" ht="15.75" customHeight="1" x14ac:dyDescent="0.25">
      <c r="B14137" s="106"/>
      <c r="C14137" s="106"/>
      <c r="D14137" s="139"/>
      <c r="E14137" s="140"/>
      <c r="F14137" s="140"/>
      <c r="G14137" s="140"/>
      <c r="M14137" s="140"/>
      <c r="N14137" s="167"/>
      <c r="O14137" s="167"/>
      <c r="P14137" s="142"/>
      <c r="Q14137" s="142"/>
      <c r="R14137" s="142"/>
      <c r="S14137" s="139"/>
    </row>
    <row r="14138" spans="2:19" ht="15.75" customHeight="1" x14ac:dyDescent="0.25">
      <c r="B14138" s="106"/>
      <c r="C14138" s="106"/>
      <c r="D14138" s="139"/>
      <c r="E14138" s="140"/>
      <c r="F14138" s="140"/>
      <c r="G14138" s="140"/>
      <c r="M14138" s="140"/>
      <c r="N14138" s="167"/>
      <c r="O14138" s="167"/>
      <c r="P14138" s="142"/>
      <c r="Q14138" s="142"/>
      <c r="R14138" s="142"/>
      <c r="S14138" s="139"/>
    </row>
    <row r="14139" spans="2:19" ht="15.75" customHeight="1" x14ac:dyDescent="0.25">
      <c r="B14139" s="106"/>
      <c r="C14139" s="106"/>
      <c r="D14139" s="139"/>
      <c r="E14139" s="140"/>
      <c r="F14139" s="140"/>
      <c r="G14139" s="140"/>
      <c r="M14139" s="140"/>
      <c r="N14139" s="167"/>
      <c r="O14139" s="167"/>
      <c r="P14139" s="142"/>
      <c r="Q14139" s="142"/>
      <c r="R14139" s="142"/>
      <c r="S14139" s="139"/>
    </row>
    <row r="14140" spans="2:19" ht="15.75" customHeight="1" x14ac:dyDescent="0.25">
      <c r="B14140" s="106"/>
      <c r="C14140" s="106"/>
      <c r="D14140" s="139"/>
      <c r="E14140" s="140"/>
      <c r="F14140" s="140"/>
      <c r="G14140" s="140"/>
      <c r="M14140" s="140"/>
      <c r="N14140" s="167"/>
      <c r="O14140" s="167"/>
      <c r="P14140" s="142"/>
      <c r="Q14140" s="142"/>
      <c r="R14140" s="142"/>
      <c r="S14140" s="139"/>
    </row>
    <row r="14141" spans="2:19" ht="15.75" customHeight="1" x14ac:dyDescent="0.25">
      <c r="B14141" s="106"/>
      <c r="C14141" s="106"/>
      <c r="D14141" s="139"/>
      <c r="E14141" s="140"/>
      <c r="F14141" s="140"/>
      <c r="G14141" s="140"/>
      <c r="M14141" s="140"/>
      <c r="N14141" s="167"/>
      <c r="O14141" s="167"/>
      <c r="P14141" s="142"/>
      <c r="Q14141" s="142"/>
      <c r="R14141" s="142"/>
      <c r="S14141" s="139"/>
    </row>
    <row r="14142" spans="2:19" ht="15.75" customHeight="1" x14ac:dyDescent="0.25">
      <c r="B14142" s="106"/>
      <c r="C14142" s="106"/>
      <c r="D14142" s="139"/>
      <c r="E14142" s="140"/>
      <c r="F14142" s="140"/>
      <c r="G14142" s="140"/>
      <c r="M14142" s="140"/>
      <c r="N14142" s="167"/>
      <c r="O14142" s="167"/>
      <c r="P14142" s="142"/>
      <c r="Q14142" s="142"/>
      <c r="R14142" s="142"/>
      <c r="S14142" s="139"/>
    </row>
    <row r="14143" spans="2:19" ht="15.75" customHeight="1" x14ac:dyDescent="0.25">
      <c r="B14143" s="106"/>
      <c r="C14143" s="106"/>
      <c r="D14143" s="139"/>
      <c r="E14143" s="140"/>
      <c r="F14143" s="140"/>
      <c r="G14143" s="140"/>
      <c r="M14143" s="140"/>
      <c r="N14143" s="167"/>
      <c r="O14143" s="167"/>
      <c r="P14143" s="142"/>
      <c r="Q14143" s="142"/>
      <c r="R14143" s="142"/>
      <c r="S14143" s="139"/>
    </row>
    <row r="14144" spans="2:19" ht="15.75" customHeight="1" x14ac:dyDescent="0.25">
      <c r="B14144" s="106"/>
      <c r="C14144" s="106"/>
      <c r="D14144" s="139"/>
      <c r="E14144" s="140"/>
      <c r="F14144" s="140"/>
      <c r="G14144" s="140"/>
      <c r="M14144" s="140"/>
      <c r="N14144" s="167"/>
      <c r="O14144" s="167"/>
      <c r="P14144" s="142"/>
      <c r="Q14144" s="142"/>
      <c r="R14144" s="142"/>
      <c r="S14144" s="139"/>
    </row>
    <row r="14145" spans="2:19" ht="15.75" customHeight="1" x14ac:dyDescent="0.25">
      <c r="B14145" s="106"/>
      <c r="C14145" s="106"/>
      <c r="D14145" s="139"/>
      <c r="E14145" s="140"/>
      <c r="F14145" s="140"/>
      <c r="G14145" s="140"/>
      <c r="M14145" s="140"/>
      <c r="N14145" s="167"/>
      <c r="O14145" s="167"/>
      <c r="P14145" s="142"/>
      <c r="Q14145" s="142"/>
      <c r="R14145" s="142"/>
      <c r="S14145" s="139"/>
    </row>
    <row r="14146" spans="2:19" ht="15.75" customHeight="1" x14ac:dyDescent="0.25">
      <c r="B14146" s="106"/>
      <c r="C14146" s="106"/>
      <c r="D14146" s="139"/>
      <c r="E14146" s="140"/>
      <c r="F14146" s="140"/>
      <c r="G14146" s="140"/>
      <c r="M14146" s="140"/>
      <c r="N14146" s="167"/>
      <c r="O14146" s="167"/>
      <c r="P14146" s="142"/>
      <c r="Q14146" s="142"/>
      <c r="R14146" s="142"/>
      <c r="S14146" s="139"/>
    </row>
    <row r="14147" spans="2:19" ht="15.75" customHeight="1" x14ac:dyDescent="0.25">
      <c r="B14147" s="106"/>
      <c r="C14147" s="106"/>
      <c r="D14147" s="139"/>
      <c r="E14147" s="140"/>
      <c r="F14147" s="140"/>
      <c r="G14147" s="140"/>
      <c r="M14147" s="140"/>
      <c r="N14147" s="167"/>
      <c r="O14147" s="167"/>
      <c r="P14147" s="142"/>
      <c r="Q14147" s="142"/>
      <c r="R14147" s="142"/>
      <c r="S14147" s="139"/>
    </row>
    <row r="14148" spans="2:19" ht="15.75" customHeight="1" x14ac:dyDescent="0.25">
      <c r="B14148" s="106"/>
      <c r="C14148" s="106"/>
      <c r="D14148" s="139"/>
      <c r="E14148" s="140"/>
      <c r="F14148" s="140"/>
      <c r="G14148" s="140"/>
      <c r="M14148" s="140"/>
      <c r="N14148" s="167"/>
      <c r="O14148" s="167"/>
      <c r="P14148" s="142"/>
      <c r="Q14148" s="142"/>
      <c r="R14148" s="142"/>
      <c r="S14148" s="139"/>
    </row>
    <row r="14149" spans="2:19" ht="15.75" customHeight="1" x14ac:dyDescent="0.25">
      <c r="B14149" s="106"/>
      <c r="C14149" s="106"/>
      <c r="D14149" s="139"/>
      <c r="E14149" s="140"/>
      <c r="F14149" s="140"/>
      <c r="G14149" s="140"/>
      <c r="M14149" s="140"/>
      <c r="N14149" s="167"/>
      <c r="O14149" s="167"/>
      <c r="P14149" s="142"/>
      <c r="Q14149" s="142"/>
      <c r="R14149" s="142"/>
      <c r="S14149" s="139"/>
    </row>
    <row r="14150" spans="2:19" ht="15.75" customHeight="1" x14ac:dyDescent="0.25">
      <c r="B14150" s="106"/>
      <c r="C14150" s="106"/>
      <c r="D14150" s="139"/>
      <c r="E14150" s="140"/>
      <c r="F14150" s="140"/>
      <c r="G14150" s="140"/>
      <c r="M14150" s="140"/>
      <c r="N14150" s="167"/>
      <c r="O14150" s="167"/>
      <c r="P14150" s="142"/>
      <c r="Q14150" s="142"/>
      <c r="R14150" s="142"/>
      <c r="S14150" s="139"/>
    </row>
    <row r="14151" spans="2:19" ht="15.75" customHeight="1" x14ac:dyDescent="0.25">
      <c r="B14151" s="106"/>
      <c r="C14151" s="106"/>
      <c r="D14151" s="139"/>
      <c r="E14151" s="140"/>
      <c r="F14151" s="140"/>
      <c r="G14151" s="140"/>
      <c r="M14151" s="140"/>
      <c r="N14151" s="167"/>
      <c r="O14151" s="167"/>
      <c r="P14151" s="142"/>
      <c r="Q14151" s="142"/>
      <c r="R14151" s="142"/>
      <c r="S14151" s="139"/>
    </row>
    <row r="14152" spans="2:19" ht="15.75" customHeight="1" x14ac:dyDescent="0.25">
      <c r="B14152" s="106"/>
      <c r="C14152" s="106"/>
      <c r="D14152" s="139"/>
      <c r="E14152" s="140"/>
      <c r="F14152" s="140"/>
      <c r="G14152" s="140"/>
      <c r="M14152" s="140"/>
      <c r="N14152" s="167"/>
      <c r="O14152" s="167"/>
      <c r="P14152" s="142"/>
      <c r="Q14152" s="142"/>
      <c r="R14152" s="142"/>
      <c r="S14152" s="139"/>
    </row>
    <row r="14153" spans="2:19" ht="15.75" customHeight="1" x14ac:dyDescent="0.25">
      <c r="B14153" s="106"/>
      <c r="C14153" s="106"/>
      <c r="D14153" s="139"/>
      <c r="E14153" s="140"/>
      <c r="F14153" s="140"/>
      <c r="G14153" s="140"/>
      <c r="M14153" s="140"/>
      <c r="N14153" s="167"/>
      <c r="O14153" s="167"/>
      <c r="P14153" s="142"/>
      <c r="Q14153" s="142"/>
      <c r="R14153" s="142"/>
      <c r="S14153" s="139"/>
    </row>
    <row r="14154" spans="2:19" ht="15.75" customHeight="1" x14ac:dyDescent="0.25">
      <c r="B14154" s="106"/>
      <c r="C14154" s="106"/>
      <c r="D14154" s="139"/>
      <c r="E14154" s="140"/>
      <c r="F14154" s="140"/>
      <c r="G14154" s="140"/>
      <c r="M14154" s="140"/>
      <c r="N14154" s="167"/>
      <c r="O14154" s="167"/>
      <c r="P14154" s="142"/>
      <c r="Q14154" s="142"/>
      <c r="R14154" s="142"/>
      <c r="S14154" s="139"/>
    </row>
    <row r="14155" spans="2:19" ht="15.75" customHeight="1" x14ac:dyDescent="0.25">
      <c r="B14155" s="106"/>
      <c r="C14155" s="106"/>
      <c r="D14155" s="139"/>
      <c r="E14155" s="140"/>
      <c r="F14155" s="140"/>
      <c r="G14155" s="140"/>
      <c r="M14155" s="140"/>
      <c r="N14155" s="167"/>
      <c r="O14155" s="167"/>
      <c r="P14155" s="142"/>
      <c r="Q14155" s="142"/>
      <c r="R14155" s="142"/>
      <c r="S14155" s="139"/>
    </row>
    <row r="14156" spans="2:19" ht="15.75" customHeight="1" x14ac:dyDescent="0.25">
      <c r="B14156" s="106"/>
      <c r="C14156" s="106"/>
      <c r="D14156" s="139"/>
      <c r="E14156" s="140"/>
      <c r="F14156" s="140"/>
      <c r="G14156" s="140"/>
      <c r="M14156" s="140"/>
      <c r="N14156" s="167"/>
      <c r="O14156" s="167"/>
      <c r="P14156" s="142"/>
      <c r="Q14156" s="142"/>
      <c r="R14156" s="142"/>
      <c r="S14156" s="139"/>
    </row>
    <row r="14157" spans="2:19" ht="15.75" customHeight="1" x14ac:dyDescent="0.25">
      <c r="B14157" s="106"/>
      <c r="C14157" s="106"/>
      <c r="D14157" s="139"/>
      <c r="E14157" s="140"/>
      <c r="F14157" s="140"/>
      <c r="G14157" s="140"/>
      <c r="M14157" s="140"/>
      <c r="N14157" s="167"/>
      <c r="O14157" s="167"/>
      <c r="P14157" s="142"/>
      <c r="Q14157" s="142"/>
      <c r="R14157" s="142"/>
      <c r="S14157" s="139"/>
    </row>
    <row r="14158" spans="2:19" ht="15.75" customHeight="1" x14ac:dyDescent="0.25">
      <c r="B14158" s="106"/>
      <c r="C14158" s="106"/>
      <c r="D14158" s="139"/>
      <c r="E14158" s="140"/>
      <c r="F14158" s="140"/>
      <c r="G14158" s="140"/>
      <c r="M14158" s="140"/>
      <c r="N14158" s="167"/>
      <c r="O14158" s="167"/>
      <c r="P14158" s="142"/>
      <c r="Q14158" s="142"/>
      <c r="R14158" s="142"/>
      <c r="S14158" s="139"/>
    </row>
    <row r="14159" spans="2:19" ht="15.75" customHeight="1" x14ac:dyDescent="0.25">
      <c r="B14159" s="106"/>
      <c r="C14159" s="106"/>
      <c r="D14159" s="139"/>
      <c r="E14159" s="140"/>
      <c r="F14159" s="140"/>
      <c r="G14159" s="140"/>
      <c r="M14159" s="140"/>
      <c r="N14159" s="167"/>
      <c r="O14159" s="167"/>
      <c r="P14159" s="142"/>
      <c r="Q14159" s="142"/>
      <c r="R14159" s="142"/>
      <c r="S14159" s="139"/>
    </row>
    <row r="14160" spans="2:19" ht="15.75" customHeight="1" x14ac:dyDescent="0.25">
      <c r="B14160" s="106"/>
      <c r="C14160" s="106"/>
      <c r="D14160" s="139"/>
      <c r="E14160" s="140"/>
      <c r="F14160" s="140"/>
      <c r="G14160" s="140"/>
      <c r="M14160" s="140"/>
      <c r="N14160" s="167"/>
      <c r="O14160" s="167"/>
      <c r="P14160" s="142"/>
      <c r="Q14160" s="142"/>
      <c r="R14160" s="142"/>
      <c r="S14160" s="139"/>
    </row>
    <row r="14161" spans="2:19" ht="15.75" customHeight="1" x14ac:dyDescent="0.25">
      <c r="B14161" s="106"/>
      <c r="C14161" s="106"/>
      <c r="D14161" s="139"/>
      <c r="E14161" s="140"/>
      <c r="F14161" s="140"/>
      <c r="G14161" s="140"/>
      <c r="M14161" s="140"/>
      <c r="N14161" s="167"/>
      <c r="O14161" s="167"/>
      <c r="P14161" s="142"/>
      <c r="Q14161" s="142"/>
      <c r="R14161" s="142"/>
      <c r="S14161" s="139"/>
    </row>
    <row r="14162" spans="2:19" ht="15.75" customHeight="1" x14ac:dyDescent="0.25">
      <c r="B14162" s="106"/>
      <c r="C14162" s="106"/>
      <c r="D14162" s="139"/>
      <c r="E14162" s="140"/>
      <c r="F14162" s="140"/>
      <c r="G14162" s="140"/>
      <c r="M14162" s="140"/>
      <c r="N14162" s="167"/>
      <c r="O14162" s="167"/>
      <c r="P14162" s="142"/>
      <c r="Q14162" s="142"/>
      <c r="R14162" s="142"/>
      <c r="S14162" s="139"/>
    </row>
    <row r="14163" spans="2:19" ht="15.75" customHeight="1" x14ac:dyDescent="0.25">
      <c r="B14163" s="106"/>
      <c r="C14163" s="106"/>
      <c r="D14163" s="139"/>
      <c r="E14163" s="140"/>
      <c r="F14163" s="140"/>
      <c r="G14163" s="140"/>
      <c r="M14163" s="140"/>
      <c r="N14163" s="167"/>
      <c r="O14163" s="167"/>
      <c r="P14163" s="142"/>
      <c r="Q14163" s="142"/>
      <c r="R14163" s="142"/>
      <c r="S14163" s="139"/>
    </row>
    <row r="14164" spans="2:19" ht="15.75" customHeight="1" x14ac:dyDescent="0.25">
      <c r="B14164" s="106"/>
      <c r="C14164" s="106"/>
      <c r="D14164" s="139"/>
      <c r="E14164" s="140"/>
      <c r="F14164" s="140"/>
      <c r="G14164" s="140"/>
      <c r="M14164" s="140"/>
      <c r="N14164" s="167"/>
      <c r="O14164" s="167"/>
      <c r="P14164" s="142"/>
      <c r="Q14164" s="142"/>
      <c r="R14164" s="142"/>
      <c r="S14164" s="139"/>
    </row>
    <row r="14165" spans="2:19" ht="15.75" customHeight="1" x14ac:dyDescent="0.25">
      <c r="B14165" s="106"/>
      <c r="C14165" s="106"/>
      <c r="D14165" s="139"/>
      <c r="E14165" s="140"/>
      <c r="F14165" s="140"/>
      <c r="G14165" s="140"/>
      <c r="M14165" s="140"/>
      <c r="N14165" s="167"/>
      <c r="O14165" s="167"/>
      <c r="P14165" s="142"/>
      <c r="Q14165" s="142"/>
      <c r="R14165" s="142"/>
      <c r="S14165" s="139"/>
    </row>
    <row r="14166" spans="2:19" ht="15.75" customHeight="1" x14ac:dyDescent="0.25">
      <c r="B14166" s="106"/>
      <c r="C14166" s="106"/>
      <c r="D14166" s="139"/>
      <c r="E14166" s="140"/>
      <c r="F14166" s="140"/>
      <c r="G14166" s="140"/>
      <c r="M14166" s="140"/>
      <c r="N14166" s="167"/>
      <c r="O14166" s="167"/>
      <c r="P14166" s="142"/>
      <c r="Q14166" s="142"/>
      <c r="R14166" s="142"/>
      <c r="S14166" s="139"/>
    </row>
    <row r="14167" spans="2:19" ht="15.75" customHeight="1" x14ac:dyDescent="0.25">
      <c r="B14167" s="106"/>
      <c r="C14167" s="106"/>
      <c r="D14167" s="139"/>
      <c r="E14167" s="140"/>
      <c r="F14167" s="140"/>
      <c r="G14167" s="140"/>
      <c r="M14167" s="140"/>
      <c r="N14167" s="167"/>
      <c r="O14167" s="167"/>
      <c r="P14167" s="142"/>
      <c r="Q14167" s="142"/>
      <c r="R14167" s="142"/>
      <c r="S14167" s="139"/>
    </row>
    <row r="14168" spans="2:19" ht="15.75" customHeight="1" x14ac:dyDescent="0.25">
      <c r="B14168" s="106"/>
      <c r="C14168" s="106"/>
      <c r="D14168" s="139"/>
      <c r="E14168" s="140"/>
      <c r="F14168" s="140"/>
      <c r="G14168" s="140"/>
      <c r="M14168" s="140"/>
      <c r="N14168" s="167"/>
      <c r="O14168" s="167"/>
      <c r="P14168" s="142"/>
      <c r="Q14168" s="142"/>
      <c r="R14168" s="142"/>
      <c r="S14168" s="139"/>
    </row>
    <row r="14169" spans="2:19" ht="15.75" customHeight="1" x14ac:dyDescent="0.25">
      <c r="B14169" s="106"/>
      <c r="C14169" s="106"/>
      <c r="D14169" s="139"/>
      <c r="E14169" s="140"/>
      <c r="F14169" s="140"/>
      <c r="G14169" s="140"/>
      <c r="M14169" s="140"/>
      <c r="N14169" s="167"/>
      <c r="O14169" s="167"/>
      <c r="P14169" s="142"/>
      <c r="Q14169" s="142"/>
      <c r="R14169" s="142"/>
      <c r="S14169" s="139"/>
    </row>
    <row r="14170" spans="2:19" ht="15.75" customHeight="1" x14ac:dyDescent="0.25">
      <c r="B14170" s="106"/>
      <c r="C14170" s="106"/>
      <c r="D14170" s="139"/>
      <c r="E14170" s="140"/>
      <c r="F14170" s="140"/>
      <c r="G14170" s="140"/>
      <c r="M14170" s="140"/>
      <c r="N14170" s="167"/>
      <c r="O14170" s="167"/>
      <c r="P14170" s="142"/>
      <c r="Q14170" s="142"/>
      <c r="R14170" s="142"/>
      <c r="S14170" s="139"/>
    </row>
    <row r="14171" spans="2:19" ht="15.75" customHeight="1" x14ac:dyDescent="0.25">
      <c r="B14171" s="106"/>
      <c r="C14171" s="106"/>
      <c r="D14171" s="139"/>
      <c r="E14171" s="140"/>
      <c r="F14171" s="140"/>
      <c r="G14171" s="140"/>
      <c r="M14171" s="140"/>
      <c r="N14171" s="167"/>
      <c r="O14171" s="167"/>
      <c r="P14171" s="142"/>
      <c r="Q14171" s="142"/>
      <c r="R14171" s="142"/>
      <c r="S14171" s="139"/>
    </row>
    <row r="14172" spans="2:19" ht="15.75" customHeight="1" x14ac:dyDescent="0.25">
      <c r="B14172" s="106"/>
      <c r="C14172" s="106"/>
      <c r="D14172" s="139"/>
      <c r="E14172" s="140"/>
      <c r="F14172" s="140"/>
      <c r="G14172" s="140"/>
      <c r="M14172" s="140"/>
      <c r="N14172" s="167"/>
      <c r="O14172" s="167"/>
      <c r="P14172" s="142"/>
      <c r="Q14172" s="142"/>
      <c r="R14172" s="142"/>
      <c r="S14172" s="139"/>
    </row>
    <row r="14173" spans="2:19" ht="15.75" customHeight="1" x14ac:dyDescent="0.25">
      <c r="B14173" s="106"/>
      <c r="C14173" s="106"/>
      <c r="D14173" s="139"/>
      <c r="E14173" s="140"/>
      <c r="F14173" s="140"/>
      <c r="G14173" s="140"/>
      <c r="M14173" s="140"/>
      <c r="N14173" s="167"/>
      <c r="O14173" s="167"/>
      <c r="P14173" s="142"/>
      <c r="Q14173" s="142"/>
      <c r="R14173" s="142"/>
      <c r="S14173" s="139"/>
    </row>
    <row r="14174" spans="2:19" ht="15.75" customHeight="1" x14ac:dyDescent="0.25">
      <c r="B14174" s="106"/>
      <c r="C14174" s="106"/>
      <c r="D14174" s="139"/>
      <c r="E14174" s="140"/>
      <c r="F14174" s="140"/>
      <c r="G14174" s="140"/>
      <c r="M14174" s="140"/>
      <c r="N14174" s="167"/>
      <c r="O14174" s="167"/>
      <c r="P14174" s="142"/>
      <c r="Q14174" s="142"/>
      <c r="R14174" s="142"/>
      <c r="S14174" s="139"/>
    </row>
    <row r="14175" spans="2:19" ht="15.75" customHeight="1" x14ac:dyDescent="0.25">
      <c r="B14175" s="106"/>
      <c r="C14175" s="106"/>
      <c r="D14175" s="139"/>
      <c r="E14175" s="140"/>
      <c r="F14175" s="140"/>
      <c r="G14175" s="140"/>
      <c r="M14175" s="140"/>
      <c r="N14175" s="167"/>
      <c r="O14175" s="167"/>
      <c r="P14175" s="142"/>
      <c r="Q14175" s="142"/>
      <c r="R14175" s="142"/>
      <c r="S14175" s="139"/>
    </row>
    <row r="14176" spans="2:19" ht="15.75" customHeight="1" x14ac:dyDescent="0.25">
      <c r="B14176" s="106"/>
      <c r="C14176" s="106"/>
      <c r="D14176" s="139"/>
      <c r="E14176" s="140"/>
      <c r="F14176" s="140"/>
      <c r="G14176" s="140"/>
      <c r="M14176" s="140"/>
      <c r="N14176" s="167"/>
      <c r="O14176" s="167"/>
      <c r="P14176" s="142"/>
      <c r="Q14176" s="142"/>
      <c r="R14176" s="142"/>
      <c r="S14176" s="139"/>
    </row>
    <row r="14177" spans="2:19" ht="15.75" customHeight="1" x14ac:dyDescent="0.25">
      <c r="B14177" s="106"/>
      <c r="C14177" s="106"/>
      <c r="D14177" s="139"/>
      <c r="E14177" s="140"/>
      <c r="F14177" s="140"/>
      <c r="G14177" s="140"/>
      <c r="M14177" s="140"/>
      <c r="N14177" s="167"/>
      <c r="O14177" s="167"/>
      <c r="P14177" s="142"/>
      <c r="Q14177" s="142"/>
      <c r="R14177" s="142"/>
      <c r="S14177" s="139"/>
    </row>
    <row r="14178" spans="2:19" ht="15.75" customHeight="1" x14ac:dyDescent="0.25">
      <c r="B14178" s="106"/>
      <c r="C14178" s="106"/>
      <c r="D14178" s="139"/>
      <c r="E14178" s="140"/>
      <c r="F14178" s="140"/>
      <c r="G14178" s="140"/>
      <c r="M14178" s="140"/>
      <c r="N14178" s="167"/>
      <c r="O14178" s="167"/>
      <c r="P14178" s="142"/>
      <c r="Q14178" s="142"/>
      <c r="R14178" s="142"/>
      <c r="S14178" s="139"/>
    </row>
    <row r="14179" spans="2:19" ht="15.75" customHeight="1" x14ac:dyDescent="0.25">
      <c r="B14179" s="106"/>
      <c r="C14179" s="106"/>
      <c r="D14179" s="139"/>
      <c r="E14179" s="140"/>
      <c r="F14179" s="140"/>
      <c r="G14179" s="140"/>
      <c r="M14179" s="140"/>
      <c r="N14179" s="167"/>
      <c r="O14179" s="167"/>
      <c r="P14179" s="142"/>
      <c r="Q14179" s="142"/>
      <c r="R14179" s="142"/>
      <c r="S14179" s="139"/>
    </row>
    <row r="14180" spans="2:19" ht="15.75" customHeight="1" x14ac:dyDescent="0.25">
      <c r="B14180" s="106"/>
      <c r="C14180" s="106"/>
      <c r="D14180" s="139"/>
      <c r="E14180" s="140"/>
      <c r="F14180" s="140"/>
      <c r="G14180" s="140"/>
      <c r="M14180" s="140"/>
      <c r="N14180" s="167"/>
      <c r="O14180" s="167"/>
      <c r="P14180" s="142"/>
      <c r="Q14180" s="142"/>
      <c r="R14180" s="142"/>
      <c r="S14180" s="139"/>
    </row>
    <row r="14181" spans="2:19" ht="15.75" customHeight="1" x14ac:dyDescent="0.25">
      <c r="B14181" s="106"/>
      <c r="C14181" s="106"/>
      <c r="D14181" s="139"/>
      <c r="E14181" s="140"/>
      <c r="F14181" s="140"/>
      <c r="G14181" s="140"/>
      <c r="M14181" s="140"/>
      <c r="N14181" s="167"/>
      <c r="O14181" s="167"/>
      <c r="P14181" s="142"/>
      <c r="Q14181" s="142"/>
      <c r="R14181" s="142"/>
      <c r="S14181" s="139"/>
    </row>
    <row r="14182" spans="2:19" ht="15.75" customHeight="1" x14ac:dyDescent="0.25">
      <c r="B14182" s="106"/>
      <c r="C14182" s="106"/>
      <c r="D14182" s="139"/>
      <c r="E14182" s="140"/>
      <c r="F14182" s="140"/>
      <c r="G14182" s="140"/>
      <c r="M14182" s="140"/>
      <c r="N14182" s="167"/>
      <c r="O14182" s="167"/>
      <c r="P14182" s="142"/>
      <c r="Q14182" s="142"/>
      <c r="R14182" s="142"/>
      <c r="S14182" s="139"/>
    </row>
    <row r="14183" spans="2:19" ht="15.75" customHeight="1" x14ac:dyDescent="0.25">
      <c r="B14183" s="106"/>
      <c r="C14183" s="106"/>
      <c r="D14183" s="139"/>
      <c r="E14183" s="140"/>
      <c r="F14183" s="140"/>
      <c r="G14183" s="140"/>
      <c r="M14183" s="140"/>
      <c r="N14183" s="167"/>
      <c r="O14183" s="167"/>
      <c r="P14183" s="142"/>
      <c r="Q14183" s="142"/>
      <c r="R14183" s="142"/>
      <c r="S14183" s="139"/>
    </row>
    <row r="14184" spans="2:19" ht="15.75" customHeight="1" x14ac:dyDescent="0.25">
      <c r="B14184" s="106"/>
      <c r="C14184" s="106"/>
      <c r="D14184" s="139"/>
      <c r="E14184" s="140"/>
      <c r="F14184" s="140"/>
      <c r="G14184" s="140"/>
      <c r="M14184" s="140"/>
      <c r="N14184" s="167"/>
      <c r="O14184" s="167"/>
      <c r="P14184" s="142"/>
      <c r="Q14184" s="142"/>
      <c r="R14184" s="142"/>
      <c r="S14184" s="139"/>
    </row>
    <row r="14185" spans="2:19" ht="15.75" customHeight="1" x14ac:dyDescent="0.25">
      <c r="B14185" s="106"/>
      <c r="C14185" s="106"/>
      <c r="D14185" s="139"/>
      <c r="E14185" s="140"/>
      <c r="F14185" s="140"/>
      <c r="G14185" s="140"/>
      <c r="M14185" s="140"/>
      <c r="N14185" s="167"/>
      <c r="O14185" s="167"/>
      <c r="P14185" s="142"/>
      <c r="Q14185" s="142"/>
      <c r="R14185" s="142"/>
      <c r="S14185" s="139"/>
    </row>
    <row r="14186" spans="2:19" ht="15.75" customHeight="1" x14ac:dyDescent="0.25">
      <c r="B14186" s="106"/>
      <c r="C14186" s="106"/>
      <c r="D14186" s="139"/>
      <c r="E14186" s="140"/>
      <c r="F14186" s="140"/>
      <c r="G14186" s="140"/>
      <c r="M14186" s="140"/>
      <c r="N14186" s="167"/>
      <c r="O14186" s="167"/>
      <c r="P14186" s="142"/>
      <c r="Q14186" s="142"/>
      <c r="R14186" s="142"/>
      <c r="S14186" s="139"/>
    </row>
    <row r="14187" spans="2:19" ht="15.75" customHeight="1" x14ac:dyDescent="0.25">
      <c r="B14187" s="106"/>
      <c r="C14187" s="106"/>
      <c r="D14187" s="139"/>
      <c r="E14187" s="140"/>
      <c r="F14187" s="140"/>
      <c r="G14187" s="140"/>
      <c r="M14187" s="140"/>
      <c r="N14187" s="167"/>
      <c r="O14187" s="167"/>
      <c r="P14187" s="142"/>
      <c r="Q14187" s="142"/>
      <c r="R14187" s="142"/>
      <c r="S14187" s="139"/>
    </row>
    <row r="14188" spans="2:19" ht="15.75" customHeight="1" x14ac:dyDescent="0.25">
      <c r="B14188" s="106"/>
      <c r="C14188" s="106"/>
      <c r="D14188" s="139"/>
      <c r="E14188" s="140"/>
      <c r="F14188" s="140"/>
      <c r="G14188" s="140"/>
      <c r="M14188" s="140"/>
      <c r="N14188" s="167"/>
      <c r="O14188" s="167"/>
      <c r="P14188" s="142"/>
      <c r="Q14188" s="142"/>
      <c r="R14188" s="142"/>
      <c r="S14188" s="139"/>
    </row>
    <row r="14189" spans="2:19" ht="15.75" customHeight="1" x14ac:dyDescent="0.25">
      <c r="B14189" s="106"/>
      <c r="C14189" s="106"/>
      <c r="D14189" s="139"/>
      <c r="E14189" s="140"/>
      <c r="F14189" s="140"/>
      <c r="G14189" s="140"/>
      <c r="M14189" s="140"/>
      <c r="N14189" s="167"/>
      <c r="O14189" s="167"/>
      <c r="P14189" s="142"/>
      <c r="Q14189" s="142"/>
      <c r="R14189" s="142"/>
      <c r="S14189" s="139"/>
    </row>
    <row r="14190" spans="2:19" ht="15.75" customHeight="1" x14ac:dyDescent="0.25">
      <c r="B14190" s="106"/>
      <c r="C14190" s="106"/>
      <c r="D14190" s="139"/>
      <c r="E14190" s="140"/>
      <c r="F14190" s="140"/>
      <c r="G14190" s="140"/>
      <c r="M14190" s="140"/>
      <c r="N14190" s="167"/>
      <c r="O14190" s="167"/>
      <c r="P14190" s="142"/>
      <c r="Q14190" s="142"/>
      <c r="R14190" s="142"/>
      <c r="S14190" s="139"/>
    </row>
    <row r="14191" spans="2:19" ht="15.75" customHeight="1" x14ac:dyDescent="0.25">
      <c r="B14191" s="106"/>
      <c r="C14191" s="106"/>
      <c r="D14191" s="139"/>
      <c r="E14191" s="140"/>
      <c r="F14191" s="140"/>
      <c r="G14191" s="140"/>
      <c r="M14191" s="140"/>
      <c r="N14191" s="167"/>
      <c r="O14191" s="167"/>
      <c r="P14191" s="142"/>
      <c r="Q14191" s="142"/>
      <c r="R14191" s="142"/>
      <c r="S14191" s="139"/>
    </row>
    <row r="14192" spans="2:19" ht="15.75" customHeight="1" x14ac:dyDescent="0.25">
      <c r="B14192" s="106"/>
      <c r="C14192" s="106"/>
      <c r="D14192" s="139"/>
      <c r="E14192" s="140"/>
      <c r="F14192" s="140"/>
      <c r="G14192" s="140"/>
      <c r="M14192" s="140"/>
      <c r="N14192" s="167"/>
      <c r="O14192" s="167"/>
      <c r="P14192" s="142"/>
      <c r="Q14192" s="142"/>
      <c r="R14192" s="142"/>
      <c r="S14192" s="139"/>
    </row>
    <row r="14193" spans="2:19" ht="15.75" customHeight="1" x14ac:dyDescent="0.25">
      <c r="B14193" s="106"/>
      <c r="C14193" s="106"/>
      <c r="D14193" s="139"/>
      <c r="E14193" s="140"/>
      <c r="F14193" s="140"/>
      <c r="G14193" s="140"/>
      <c r="M14193" s="140"/>
      <c r="N14193" s="167"/>
      <c r="O14193" s="167"/>
      <c r="P14193" s="142"/>
      <c r="Q14193" s="142"/>
      <c r="R14193" s="142"/>
      <c r="S14193" s="139"/>
    </row>
    <row r="14194" spans="2:19" ht="15.75" customHeight="1" x14ac:dyDescent="0.25">
      <c r="B14194" s="106"/>
      <c r="C14194" s="106"/>
      <c r="D14194" s="139"/>
      <c r="E14194" s="140"/>
      <c r="F14194" s="140"/>
      <c r="G14194" s="140"/>
      <c r="M14194" s="140"/>
      <c r="N14194" s="167"/>
      <c r="O14194" s="167"/>
      <c r="P14194" s="142"/>
      <c r="Q14194" s="142"/>
      <c r="R14194" s="142"/>
      <c r="S14194" s="139"/>
    </row>
    <row r="14195" spans="2:19" ht="15.75" customHeight="1" x14ac:dyDescent="0.25">
      <c r="B14195" s="106"/>
      <c r="C14195" s="106"/>
      <c r="D14195" s="139"/>
      <c r="E14195" s="140"/>
      <c r="F14195" s="140"/>
      <c r="G14195" s="140"/>
      <c r="M14195" s="140"/>
      <c r="N14195" s="167"/>
      <c r="O14195" s="167"/>
      <c r="P14195" s="142"/>
      <c r="Q14195" s="142"/>
      <c r="R14195" s="142"/>
      <c r="S14195" s="139"/>
    </row>
    <row r="14196" spans="2:19" ht="15.75" customHeight="1" x14ac:dyDescent="0.25">
      <c r="B14196" s="106"/>
      <c r="C14196" s="106"/>
      <c r="D14196" s="139"/>
      <c r="E14196" s="140"/>
      <c r="F14196" s="140"/>
      <c r="G14196" s="140"/>
      <c r="M14196" s="140"/>
      <c r="N14196" s="167"/>
      <c r="O14196" s="167"/>
      <c r="P14196" s="142"/>
      <c r="Q14196" s="142"/>
      <c r="R14196" s="142"/>
      <c r="S14196" s="139"/>
    </row>
    <row r="14197" spans="2:19" ht="15.75" customHeight="1" x14ac:dyDescent="0.25">
      <c r="B14197" s="106"/>
      <c r="C14197" s="106"/>
      <c r="D14197" s="139"/>
      <c r="E14197" s="140"/>
      <c r="F14197" s="140"/>
      <c r="G14197" s="140"/>
      <c r="M14197" s="140"/>
      <c r="N14197" s="167"/>
      <c r="O14197" s="167"/>
      <c r="P14197" s="142"/>
      <c r="Q14197" s="142"/>
      <c r="R14197" s="142"/>
      <c r="S14197" s="139"/>
    </row>
    <row r="14198" spans="2:19" ht="15.75" customHeight="1" x14ac:dyDescent="0.25">
      <c r="B14198" s="106"/>
      <c r="C14198" s="106"/>
      <c r="D14198" s="139"/>
      <c r="E14198" s="140"/>
      <c r="F14198" s="140"/>
      <c r="G14198" s="140"/>
      <c r="M14198" s="140"/>
      <c r="N14198" s="167"/>
      <c r="O14198" s="167"/>
      <c r="P14198" s="142"/>
      <c r="Q14198" s="142"/>
      <c r="R14198" s="142"/>
      <c r="S14198" s="139"/>
    </row>
    <row r="14199" spans="2:19" ht="15.75" customHeight="1" x14ac:dyDescent="0.25">
      <c r="B14199" s="106"/>
      <c r="C14199" s="106"/>
      <c r="D14199" s="139"/>
      <c r="E14199" s="140"/>
      <c r="F14199" s="140"/>
      <c r="G14199" s="140"/>
      <c r="M14199" s="140"/>
      <c r="N14199" s="167"/>
      <c r="O14199" s="167"/>
      <c r="P14199" s="142"/>
      <c r="Q14199" s="142"/>
      <c r="R14199" s="142"/>
      <c r="S14199" s="139"/>
    </row>
    <row r="14200" spans="2:19" ht="15.75" customHeight="1" x14ac:dyDescent="0.25">
      <c r="B14200" s="106"/>
      <c r="C14200" s="106"/>
      <c r="D14200" s="139"/>
      <c r="E14200" s="140"/>
      <c r="F14200" s="140"/>
      <c r="G14200" s="140"/>
      <c r="M14200" s="140"/>
      <c r="N14200" s="167"/>
      <c r="O14200" s="167"/>
      <c r="P14200" s="142"/>
      <c r="Q14200" s="142"/>
      <c r="R14200" s="142"/>
      <c r="S14200" s="139"/>
    </row>
    <row r="14201" spans="2:19" ht="15.75" customHeight="1" x14ac:dyDescent="0.25">
      <c r="B14201" s="106"/>
      <c r="C14201" s="106"/>
      <c r="D14201" s="139"/>
      <c r="E14201" s="140"/>
      <c r="F14201" s="140"/>
      <c r="G14201" s="140"/>
      <c r="M14201" s="140"/>
      <c r="N14201" s="167"/>
      <c r="O14201" s="167"/>
      <c r="P14201" s="142"/>
      <c r="Q14201" s="142"/>
      <c r="R14201" s="142"/>
      <c r="S14201" s="139"/>
    </row>
    <row r="14202" spans="2:19" ht="15.75" customHeight="1" x14ac:dyDescent="0.25">
      <c r="B14202" s="106"/>
      <c r="C14202" s="106"/>
      <c r="D14202" s="139"/>
      <c r="E14202" s="140"/>
      <c r="F14202" s="140"/>
      <c r="G14202" s="140"/>
      <c r="M14202" s="140"/>
      <c r="N14202" s="167"/>
      <c r="O14202" s="167"/>
      <c r="P14202" s="142"/>
      <c r="Q14202" s="142"/>
      <c r="R14202" s="142"/>
      <c r="S14202" s="139"/>
    </row>
    <row r="14203" spans="2:19" ht="15.75" customHeight="1" x14ac:dyDescent="0.25">
      <c r="B14203" s="106"/>
      <c r="C14203" s="106"/>
      <c r="D14203" s="139"/>
      <c r="E14203" s="140"/>
      <c r="F14203" s="140"/>
      <c r="G14203" s="140"/>
      <c r="M14203" s="140"/>
      <c r="N14203" s="167"/>
      <c r="O14203" s="167"/>
      <c r="P14203" s="142"/>
      <c r="Q14203" s="142"/>
      <c r="R14203" s="142"/>
      <c r="S14203" s="139"/>
    </row>
    <row r="14204" spans="2:19" ht="15.75" customHeight="1" x14ac:dyDescent="0.25">
      <c r="B14204" s="106"/>
      <c r="C14204" s="106"/>
      <c r="D14204" s="139"/>
      <c r="E14204" s="140"/>
      <c r="F14204" s="140"/>
      <c r="G14204" s="140"/>
      <c r="M14204" s="140"/>
      <c r="N14204" s="167"/>
      <c r="O14204" s="167"/>
      <c r="P14204" s="142"/>
      <c r="Q14204" s="142"/>
      <c r="R14204" s="142"/>
      <c r="S14204" s="139"/>
    </row>
    <row r="14205" spans="2:19" ht="15.75" customHeight="1" x14ac:dyDescent="0.25">
      <c r="B14205" s="106"/>
      <c r="C14205" s="106"/>
      <c r="D14205" s="139"/>
      <c r="E14205" s="140"/>
      <c r="F14205" s="140"/>
      <c r="G14205" s="140"/>
      <c r="M14205" s="140"/>
      <c r="N14205" s="167"/>
      <c r="O14205" s="167"/>
      <c r="P14205" s="142"/>
      <c r="Q14205" s="142"/>
      <c r="R14205" s="142"/>
      <c r="S14205" s="139"/>
    </row>
    <row r="14206" spans="2:19" ht="15.75" customHeight="1" x14ac:dyDescent="0.25">
      <c r="B14206" s="106"/>
      <c r="C14206" s="106"/>
      <c r="D14206" s="139"/>
      <c r="E14206" s="140"/>
      <c r="F14206" s="140"/>
      <c r="G14206" s="140"/>
      <c r="M14206" s="140"/>
      <c r="N14206" s="167"/>
      <c r="O14206" s="167"/>
      <c r="P14206" s="142"/>
      <c r="Q14206" s="142"/>
      <c r="R14206" s="142"/>
      <c r="S14206" s="139"/>
    </row>
    <row r="14207" spans="2:19" ht="15.75" customHeight="1" x14ac:dyDescent="0.25">
      <c r="B14207" s="106"/>
      <c r="C14207" s="106"/>
      <c r="D14207" s="139"/>
      <c r="E14207" s="140"/>
      <c r="F14207" s="140"/>
      <c r="G14207" s="140"/>
      <c r="M14207" s="140"/>
      <c r="N14207" s="167"/>
      <c r="O14207" s="167"/>
      <c r="P14207" s="142"/>
      <c r="Q14207" s="142"/>
      <c r="R14207" s="142"/>
      <c r="S14207" s="139"/>
    </row>
    <row r="14208" spans="2:19" ht="15.75" customHeight="1" x14ac:dyDescent="0.25">
      <c r="B14208" s="106"/>
      <c r="C14208" s="106"/>
      <c r="D14208" s="139"/>
      <c r="E14208" s="140"/>
      <c r="F14208" s="140"/>
      <c r="G14208" s="140"/>
      <c r="M14208" s="140"/>
      <c r="N14208" s="167"/>
      <c r="O14208" s="167"/>
      <c r="P14208" s="142"/>
      <c r="Q14208" s="142"/>
      <c r="R14208" s="142"/>
      <c r="S14208" s="139"/>
    </row>
    <row r="14209" spans="2:19" ht="15.75" customHeight="1" x14ac:dyDescent="0.25">
      <c r="B14209" s="106"/>
      <c r="C14209" s="106"/>
      <c r="D14209" s="139"/>
      <c r="E14209" s="140"/>
      <c r="F14209" s="140"/>
      <c r="G14209" s="140"/>
      <c r="M14209" s="140"/>
      <c r="N14209" s="167"/>
      <c r="O14209" s="167"/>
      <c r="P14209" s="142"/>
      <c r="Q14209" s="142"/>
      <c r="R14209" s="142"/>
      <c r="S14209" s="139"/>
    </row>
    <row r="14210" spans="2:19" ht="15.75" customHeight="1" x14ac:dyDescent="0.25">
      <c r="B14210" s="106"/>
      <c r="C14210" s="106"/>
      <c r="D14210" s="139"/>
      <c r="E14210" s="140"/>
      <c r="F14210" s="140"/>
      <c r="G14210" s="140"/>
      <c r="M14210" s="140"/>
      <c r="N14210" s="167"/>
      <c r="O14210" s="167"/>
      <c r="P14210" s="142"/>
      <c r="Q14210" s="142"/>
      <c r="R14210" s="142"/>
      <c r="S14210" s="139"/>
    </row>
    <row r="14211" spans="2:19" ht="15.75" customHeight="1" x14ac:dyDescent="0.25">
      <c r="B14211" s="106"/>
      <c r="C14211" s="106"/>
      <c r="D14211" s="139"/>
      <c r="E14211" s="140"/>
      <c r="F14211" s="140"/>
      <c r="G14211" s="140"/>
      <c r="M14211" s="140"/>
      <c r="N14211" s="167"/>
      <c r="O14211" s="167"/>
      <c r="P14211" s="142"/>
      <c r="Q14211" s="142"/>
      <c r="R14211" s="142"/>
      <c r="S14211" s="139"/>
    </row>
    <row r="14212" spans="2:19" ht="15.75" customHeight="1" x14ac:dyDescent="0.25">
      <c r="B14212" s="106"/>
      <c r="C14212" s="106"/>
      <c r="D14212" s="139"/>
      <c r="E14212" s="140"/>
      <c r="F14212" s="140"/>
      <c r="G14212" s="140"/>
      <c r="M14212" s="140"/>
      <c r="N14212" s="167"/>
      <c r="O14212" s="167"/>
      <c r="P14212" s="142"/>
      <c r="Q14212" s="142"/>
      <c r="R14212" s="142"/>
      <c r="S14212" s="139"/>
    </row>
    <row r="14213" spans="2:19" ht="15.75" customHeight="1" x14ac:dyDescent="0.25">
      <c r="B14213" s="106"/>
      <c r="C14213" s="106"/>
      <c r="D14213" s="139"/>
      <c r="E14213" s="140"/>
      <c r="F14213" s="140"/>
      <c r="G14213" s="140"/>
      <c r="M14213" s="140"/>
      <c r="N14213" s="167"/>
      <c r="O14213" s="167"/>
      <c r="P14213" s="142"/>
      <c r="Q14213" s="142"/>
      <c r="R14213" s="142"/>
      <c r="S14213" s="139"/>
    </row>
    <row r="14214" spans="2:19" ht="15.75" customHeight="1" x14ac:dyDescent="0.25">
      <c r="B14214" s="106"/>
      <c r="C14214" s="106"/>
      <c r="D14214" s="139"/>
      <c r="E14214" s="140"/>
      <c r="F14214" s="140"/>
      <c r="G14214" s="140"/>
      <c r="M14214" s="140"/>
      <c r="N14214" s="167"/>
      <c r="O14214" s="167"/>
      <c r="P14214" s="142"/>
      <c r="Q14214" s="142"/>
      <c r="R14214" s="142"/>
      <c r="S14214" s="139"/>
    </row>
    <row r="14215" spans="2:19" ht="15.75" customHeight="1" x14ac:dyDescent="0.25">
      <c r="B14215" s="106"/>
      <c r="C14215" s="106"/>
      <c r="D14215" s="139"/>
      <c r="E14215" s="140"/>
      <c r="F14215" s="140"/>
      <c r="G14215" s="140"/>
      <c r="M14215" s="140"/>
      <c r="N14215" s="167"/>
      <c r="O14215" s="167"/>
      <c r="P14215" s="142"/>
      <c r="Q14215" s="142"/>
      <c r="R14215" s="142"/>
      <c r="S14215" s="139"/>
    </row>
    <row r="14216" spans="2:19" ht="15.75" customHeight="1" x14ac:dyDescent="0.25">
      <c r="B14216" s="106"/>
      <c r="C14216" s="106"/>
      <c r="D14216" s="139"/>
      <c r="E14216" s="140"/>
      <c r="F14216" s="140"/>
      <c r="G14216" s="140"/>
      <c r="M14216" s="140"/>
      <c r="N14216" s="167"/>
      <c r="O14216" s="167"/>
      <c r="P14216" s="142"/>
      <c r="Q14216" s="142"/>
      <c r="R14216" s="142"/>
      <c r="S14216" s="139"/>
    </row>
    <row r="14217" spans="2:19" ht="15.75" customHeight="1" x14ac:dyDescent="0.25">
      <c r="B14217" s="106"/>
      <c r="C14217" s="106"/>
      <c r="D14217" s="139"/>
      <c r="E14217" s="140"/>
      <c r="F14217" s="140"/>
      <c r="G14217" s="140"/>
      <c r="M14217" s="140"/>
      <c r="N14217" s="167"/>
      <c r="O14217" s="167"/>
      <c r="P14217" s="142"/>
      <c r="Q14217" s="142"/>
      <c r="R14217" s="142"/>
      <c r="S14217" s="139"/>
    </row>
    <row r="14218" spans="2:19" ht="15.75" customHeight="1" x14ac:dyDescent="0.25">
      <c r="B14218" s="106"/>
      <c r="C14218" s="106"/>
      <c r="D14218" s="139"/>
      <c r="E14218" s="140"/>
      <c r="F14218" s="140"/>
      <c r="G14218" s="140"/>
      <c r="M14218" s="140"/>
      <c r="N14218" s="167"/>
      <c r="O14218" s="167"/>
      <c r="P14218" s="142"/>
      <c r="Q14218" s="142"/>
      <c r="R14218" s="142"/>
      <c r="S14218" s="139"/>
    </row>
    <row r="14219" spans="2:19" ht="15.75" customHeight="1" x14ac:dyDescent="0.25">
      <c r="B14219" s="106"/>
      <c r="C14219" s="106"/>
      <c r="D14219" s="139"/>
      <c r="E14219" s="140"/>
      <c r="F14219" s="140"/>
      <c r="G14219" s="140"/>
      <c r="M14219" s="140"/>
      <c r="N14219" s="167"/>
      <c r="O14219" s="167"/>
      <c r="P14219" s="142"/>
      <c r="Q14219" s="142"/>
      <c r="R14219" s="142"/>
      <c r="S14219" s="139"/>
    </row>
    <row r="14220" spans="2:19" ht="15.75" customHeight="1" x14ac:dyDescent="0.25">
      <c r="B14220" s="106"/>
      <c r="C14220" s="106"/>
      <c r="D14220" s="139"/>
      <c r="E14220" s="140"/>
      <c r="F14220" s="140"/>
      <c r="G14220" s="140"/>
      <c r="M14220" s="140"/>
      <c r="N14220" s="167"/>
      <c r="O14220" s="167"/>
      <c r="P14220" s="142"/>
      <c r="Q14220" s="142"/>
      <c r="R14220" s="142"/>
      <c r="S14220" s="139"/>
    </row>
    <row r="14221" spans="2:19" ht="15.75" customHeight="1" x14ac:dyDescent="0.25">
      <c r="B14221" s="106"/>
      <c r="C14221" s="106"/>
      <c r="D14221" s="139"/>
      <c r="E14221" s="140"/>
      <c r="F14221" s="140"/>
      <c r="G14221" s="140"/>
      <c r="M14221" s="140"/>
      <c r="N14221" s="167"/>
      <c r="O14221" s="167"/>
      <c r="P14221" s="142"/>
      <c r="Q14221" s="142"/>
      <c r="R14221" s="142"/>
      <c r="S14221" s="139"/>
    </row>
    <row r="14222" spans="2:19" ht="15.75" customHeight="1" x14ac:dyDescent="0.25">
      <c r="B14222" s="106"/>
      <c r="C14222" s="106"/>
      <c r="D14222" s="139"/>
      <c r="E14222" s="140"/>
      <c r="F14222" s="140"/>
      <c r="G14222" s="140"/>
      <c r="M14222" s="140"/>
      <c r="N14222" s="167"/>
      <c r="O14222" s="167"/>
      <c r="P14222" s="142"/>
      <c r="Q14222" s="142"/>
      <c r="R14222" s="142"/>
      <c r="S14222" s="139"/>
    </row>
    <row r="14223" spans="2:19" ht="15.75" customHeight="1" x14ac:dyDescent="0.25">
      <c r="B14223" s="106"/>
      <c r="C14223" s="106"/>
      <c r="D14223" s="139"/>
      <c r="E14223" s="140"/>
      <c r="F14223" s="140"/>
      <c r="G14223" s="140"/>
      <c r="M14223" s="140"/>
      <c r="N14223" s="167"/>
      <c r="O14223" s="167"/>
      <c r="P14223" s="142"/>
      <c r="Q14223" s="142"/>
      <c r="R14223" s="142"/>
      <c r="S14223" s="139"/>
    </row>
    <row r="14224" spans="2:19" ht="15.75" customHeight="1" x14ac:dyDescent="0.25">
      <c r="B14224" s="106"/>
      <c r="C14224" s="106"/>
      <c r="D14224" s="139"/>
      <c r="E14224" s="140"/>
      <c r="F14224" s="140"/>
      <c r="G14224" s="140"/>
      <c r="M14224" s="140"/>
      <c r="N14224" s="167"/>
      <c r="O14224" s="167"/>
      <c r="P14224" s="142"/>
      <c r="Q14224" s="142"/>
      <c r="R14224" s="142"/>
      <c r="S14224" s="139"/>
    </row>
    <row r="14225" spans="2:19" ht="15.75" customHeight="1" x14ac:dyDescent="0.25">
      <c r="B14225" s="106"/>
      <c r="C14225" s="106"/>
      <c r="D14225" s="139"/>
      <c r="E14225" s="140"/>
      <c r="F14225" s="140"/>
      <c r="G14225" s="140"/>
      <c r="M14225" s="140"/>
      <c r="N14225" s="167"/>
      <c r="O14225" s="167"/>
      <c r="P14225" s="142"/>
      <c r="Q14225" s="142"/>
      <c r="R14225" s="142"/>
      <c r="S14225" s="139"/>
    </row>
    <row r="14226" spans="2:19" ht="15.75" customHeight="1" x14ac:dyDescent="0.25">
      <c r="B14226" s="106"/>
      <c r="C14226" s="106"/>
      <c r="D14226" s="139"/>
      <c r="E14226" s="140"/>
      <c r="F14226" s="140"/>
      <c r="G14226" s="140"/>
      <c r="M14226" s="140"/>
      <c r="N14226" s="167"/>
      <c r="O14226" s="167"/>
      <c r="P14226" s="142"/>
      <c r="Q14226" s="142"/>
      <c r="R14226" s="142"/>
      <c r="S14226" s="139"/>
    </row>
    <row r="14227" spans="2:19" ht="15.75" customHeight="1" x14ac:dyDescent="0.25">
      <c r="B14227" s="106"/>
      <c r="C14227" s="106"/>
      <c r="D14227" s="139"/>
      <c r="E14227" s="140"/>
      <c r="F14227" s="140"/>
      <c r="G14227" s="140"/>
      <c r="M14227" s="140"/>
      <c r="N14227" s="167"/>
      <c r="O14227" s="167"/>
      <c r="P14227" s="142"/>
      <c r="Q14227" s="142"/>
      <c r="R14227" s="142"/>
      <c r="S14227" s="139"/>
    </row>
    <row r="14228" spans="2:19" ht="15.75" customHeight="1" x14ac:dyDescent="0.25">
      <c r="B14228" s="106"/>
      <c r="C14228" s="106"/>
      <c r="D14228" s="139"/>
      <c r="E14228" s="140"/>
      <c r="F14228" s="140"/>
      <c r="G14228" s="140"/>
      <c r="M14228" s="140"/>
      <c r="N14228" s="167"/>
      <c r="O14228" s="167"/>
      <c r="P14228" s="142"/>
      <c r="Q14228" s="142"/>
      <c r="R14228" s="142"/>
      <c r="S14228" s="139"/>
    </row>
    <row r="14229" spans="2:19" ht="15.75" customHeight="1" x14ac:dyDescent="0.25">
      <c r="B14229" s="106"/>
      <c r="C14229" s="106"/>
      <c r="D14229" s="139"/>
      <c r="E14229" s="140"/>
      <c r="F14229" s="140"/>
      <c r="G14229" s="140"/>
      <c r="M14229" s="140"/>
      <c r="N14229" s="167"/>
      <c r="O14229" s="167"/>
      <c r="P14229" s="142"/>
      <c r="Q14229" s="142"/>
      <c r="R14229" s="142"/>
      <c r="S14229" s="139"/>
    </row>
    <row r="14230" spans="2:19" ht="15.75" customHeight="1" x14ac:dyDescent="0.25">
      <c r="B14230" s="106"/>
      <c r="C14230" s="106"/>
      <c r="D14230" s="139"/>
      <c r="E14230" s="140"/>
      <c r="F14230" s="140"/>
      <c r="G14230" s="140"/>
      <c r="M14230" s="140"/>
      <c r="N14230" s="167"/>
      <c r="O14230" s="167"/>
      <c r="P14230" s="142"/>
      <c r="Q14230" s="142"/>
      <c r="R14230" s="142"/>
      <c r="S14230" s="139"/>
    </row>
    <row r="14231" spans="2:19" ht="15.75" customHeight="1" x14ac:dyDescent="0.25">
      <c r="B14231" s="106"/>
      <c r="C14231" s="106"/>
      <c r="D14231" s="139"/>
      <c r="E14231" s="140"/>
      <c r="F14231" s="140"/>
      <c r="G14231" s="140"/>
      <c r="M14231" s="140"/>
      <c r="N14231" s="167"/>
      <c r="O14231" s="167"/>
      <c r="P14231" s="142"/>
      <c r="Q14231" s="142"/>
      <c r="R14231" s="142"/>
      <c r="S14231" s="139"/>
    </row>
    <row r="14232" spans="2:19" ht="15.75" customHeight="1" x14ac:dyDescent="0.25">
      <c r="B14232" s="106"/>
      <c r="C14232" s="106"/>
      <c r="D14232" s="139"/>
      <c r="E14232" s="140"/>
      <c r="F14232" s="140"/>
      <c r="G14232" s="140"/>
      <c r="M14232" s="140"/>
      <c r="N14232" s="167"/>
      <c r="O14232" s="167"/>
      <c r="P14232" s="142"/>
      <c r="Q14232" s="142"/>
      <c r="R14232" s="142"/>
      <c r="S14232" s="139"/>
    </row>
    <row r="14233" spans="2:19" ht="15.75" customHeight="1" x14ac:dyDescent="0.25">
      <c r="B14233" s="106"/>
      <c r="C14233" s="106"/>
      <c r="D14233" s="139"/>
      <c r="E14233" s="140"/>
      <c r="F14233" s="140"/>
      <c r="G14233" s="140"/>
      <c r="M14233" s="140"/>
      <c r="N14233" s="167"/>
      <c r="O14233" s="167"/>
      <c r="P14233" s="142"/>
      <c r="Q14233" s="142"/>
      <c r="R14233" s="142"/>
      <c r="S14233" s="139"/>
    </row>
    <row r="14234" spans="2:19" ht="15.75" customHeight="1" x14ac:dyDescent="0.25">
      <c r="B14234" s="106"/>
      <c r="C14234" s="106"/>
      <c r="D14234" s="139"/>
      <c r="E14234" s="140"/>
      <c r="F14234" s="140"/>
      <c r="G14234" s="140"/>
      <c r="M14234" s="140"/>
      <c r="N14234" s="167"/>
      <c r="O14234" s="167"/>
      <c r="P14234" s="142"/>
      <c r="Q14234" s="142"/>
      <c r="R14234" s="142"/>
      <c r="S14234" s="139"/>
    </row>
    <row r="14235" spans="2:19" ht="15.75" customHeight="1" x14ac:dyDescent="0.25">
      <c r="B14235" s="106"/>
      <c r="C14235" s="106"/>
      <c r="D14235" s="139"/>
      <c r="E14235" s="140"/>
      <c r="F14235" s="140"/>
      <c r="G14235" s="140"/>
      <c r="M14235" s="140"/>
      <c r="N14235" s="167"/>
      <c r="O14235" s="167"/>
      <c r="P14235" s="142"/>
      <c r="Q14235" s="142"/>
      <c r="R14235" s="142"/>
      <c r="S14235" s="139"/>
    </row>
    <row r="14236" spans="2:19" ht="15.75" customHeight="1" x14ac:dyDescent="0.25">
      <c r="B14236" s="106"/>
      <c r="C14236" s="106"/>
      <c r="D14236" s="139"/>
      <c r="E14236" s="140"/>
      <c r="F14236" s="140"/>
      <c r="G14236" s="140"/>
      <c r="M14236" s="140"/>
      <c r="N14236" s="167"/>
      <c r="O14236" s="167"/>
      <c r="P14236" s="142"/>
      <c r="Q14236" s="142"/>
      <c r="R14236" s="142"/>
      <c r="S14236" s="139"/>
    </row>
    <row r="14237" spans="2:19" ht="15.75" customHeight="1" x14ac:dyDescent="0.25">
      <c r="B14237" s="106"/>
      <c r="C14237" s="106"/>
      <c r="D14237" s="139"/>
      <c r="E14237" s="140"/>
      <c r="F14237" s="140"/>
      <c r="G14237" s="140"/>
      <c r="M14237" s="140"/>
      <c r="N14237" s="167"/>
      <c r="O14237" s="167"/>
      <c r="P14237" s="142"/>
      <c r="Q14237" s="142"/>
      <c r="R14237" s="142"/>
      <c r="S14237" s="139"/>
    </row>
    <row r="14238" spans="2:19" ht="15.75" customHeight="1" x14ac:dyDescent="0.25">
      <c r="B14238" s="106"/>
      <c r="C14238" s="106"/>
      <c r="D14238" s="139"/>
      <c r="E14238" s="140"/>
      <c r="F14238" s="140"/>
      <c r="G14238" s="140"/>
      <c r="M14238" s="140"/>
      <c r="N14238" s="167"/>
      <c r="O14238" s="167"/>
      <c r="P14238" s="142"/>
      <c r="Q14238" s="142"/>
      <c r="R14238" s="142"/>
      <c r="S14238" s="139"/>
    </row>
    <row r="14239" spans="2:19" ht="15.75" customHeight="1" x14ac:dyDescent="0.25">
      <c r="B14239" s="106"/>
      <c r="C14239" s="106"/>
      <c r="D14239" s="139"/>
      <c r="E14239" s="140"/>
      <c r="F14239" s="140"/>
      <c r="G14239" s="140"/>
      <c r="M14239" s="140"/>
      <c r="N14239" s="167"/>
      <c r="O14239" s="167"/>
      <c r="P14239" s="142"/>
      <c r="Q14239" s="142"/>
      <c r="R14239" s="142"/>
      <c r="S14239" s="139"/>
    </row>
    <row r="14240" spans="2:19" ht="15.75" customHeight="1" x14ac:dyDescent="0.25">
      <c r="B14240" s="106"/>
      <c r="C14240" s="106"/>
      <c r="D14240" s="139"/>
      <c r="E14240" s="140"/>
      <c r="F14240" s="140"/>
      <c r="G14240" s="140"/>
      <c r="M14240" s="140"/>
      <c r="N14240" s="167"/>
      <c r="O14240" s="167"/>
      <c r="P14240" s="142"/>
      <c r="Q14240" s="142"/>
      <c r="R14240" s="142"/>
      <c r="S14240" s="139"/>
    </row>
    <row r="14241" spans="2:19" ht="15.75" customHeight="1" x14ac:dyDescent="0.25">
      <c r="B14241" s="106"/>
      <c r="C14241" s="106"/>
      <c r="D14241" s="139"/>
      <c r="E14241" s="140"/>
      <c r="F14241" s="140"/>
      <c r="G14241" s="140"/>
      <c r="M14241" s="140"/>
      <c r="N14241" s="167"/>
      <c r="O14241" s="167"/>
      <c r="P14241" s="142"/>
      <c r="Q14241" s="142"/>
      <c r="R14241" s="142"/>
      <c r="S14241" s="139"/>
    </row>
    <row r="14242" spans="2:19" ht="15.75" customHeight="1" x14ac:dyDescent="0.25">
      <c r="B14242" s="106"/>
      <c r="C14242" s="106"/>
      <c r="D14242" s="139"/>
      <c r="E14242" s="140"/>
      <c r="F14242" s="140"/>
      <c r="G14242" s="140"/>
      <c r="M14242" s="140"/>
      <c r="N14242" s="167"/>
      <c r="O14242" s="167"/>
      <c r="P14242" s="142"/>
      <c r="Q14242" s="142"/>
      <c r="R14242" s="142"/>
      <c r="S14242" s="139"/>
    </row>
    <row r="14243" spans="2:19" ht="15.75" customHeight="1" x14ac:dyDescent="0.25">
      <c r="B14243" s="106"/>
      <c r="C14243" s="106"/>
      <c r="D14243" s="139"/>
      <c r="E14243" s="140"/>
      <c r="F14243" s="140"/>
      <c r="G14243" s="140"/>
      <c r="M14243" s="140"/>
      <c r="N14243" s="167"/>
      <c r="O14243" s="167"/>
      <c r="P14243" s="142"/>
      <c r="Q14243" s="142"/>
      <c r="R14243" s="142"/>
      <c r="S14243" s="139"/>
    </row>
    <row r="14244" spans="2:19" ht="15.75" customHeight="1" x14ac:dyDescent="0.25">
      <c r="B14244" s="106"/>
      <c r="C14244" s="106"/>
      <c r="D14244" s="139"/>
      <c r="E14244" s="140"/>
      <c r="F14244" s="140"/>
      <c r="G14244" s="140"/>
      <c r="M14244" s="140"/>
      <c r="N14244" s="167"/>
      <c r="O14244" s="167"/>
      <c r="P14244" s="142"/>
      <c r="Q14244" s="142"/>
      <c r="R14244" s="142"/>
      <c r="S14244" s="139"/>
    </row>
    <row r="14245" spans="2:19" ht="15.75" customHeight="1" x14ac:dyDescent="0.25">
      <c r="B14245" s="106"/>
      <c r="C14245" s="106"/>
      <c r="D14245" s="139"/>
      <c r="E14245" s="140"/>
      <c r="F14245" s="140"/>
      <c r="G14245" s="140"/>
      <c r="M14245" s="140"/>
      <c r="N14245" s="167"/>
      <c r="O14245" s="167"/>
      <c r="P14245" s="142"/>
      <c r="Q14245" s="142"/>
      <c r="R14245" s="142"/>
      <c r="S14245" s="139"/>
    </row>
    <row r="14246" spans="2:19" ht="15.75" customHeight="1" x14ac:dyDescent="0.25">
      <c r="B14246" s="106"/>
      <c r="C14246" s="106"/>
      <c r="D14246" s="139"/>
      <c r="E14246" s="140"/>
      <c r="F14246" s="140"/>
      <c r="G14246" s="140"/>
      <c r="M14246" s="140"/>
      <c r="N14246" s="167"/>
      <c r="O14246" s="167"/>
      <c r="P14246" s="142"/>
      <c r="Q14246" s="142"/>
      <c r="R14246" s="142"/>
      <c r="S14246" s="139"/>
    </row>
    <row r="14247" spans="2:19" ht="15.75" customHeight="1" x14ac:dyDescent="0.25">
      <c r="B14247" s="106"/>
      <c r="C14247" s="106"/>
      <c r="D14247" s="139"/>
      <c r="E14247" s="140"/>
      <c r="F14247" s="140"/>
      <c r="G14247" s="140"/>
      <c r="M14247" s="140"/>
      <c r="N14247" s="167"/>
      <c r="O14247" s="167"/>
      <c r="P14247" s="142"/>
      <c r="Q14247" s="142"/>
      <c r="R14247" s="142"/>
      <c r="S14247" s="139"/>
    </row>
    <row r="14248" spans="2:19" ht="15.75" customHeight="1" x14ac:dyDescent="0.25">
      <c r="B14248" s="106"/>
      <c r="C14248" s="106"/>
      <c r="D14248" s="139"/>
      <c r="E14248" s="140"/>
      <c r="F14248" s="140"/>
      <c r="G14248" s="140"/>
      <c r="M14248" s="140"/>
      <c r="N14248" s="167"/>
      <c r="O14248" s="167"/>
      <c r="P14248" s="142"/>
      <c r="Q14248" s="142"/>
      <c r="R14248" s="142"/>
      <c r="S14248" s="139"/>
    </row>
    <row r="14249" spans="2:19" ht="15.75" customHeight="1" x14ac:dyDescent="0.25">
      <c r="B14249" s="106"/>
      <c r="C14249" s="106"/>
      <c r="D14249" s="139"/>
      <c r="E14249" s="140"/>
      <c r="F14249" s="140"/>
      <c r="G14249" s="140"/>
      <c r="M14249" s="140"/>
      <c r="N14249" s="167"/>
      <c r="O14249" s="167"/>
      <c r="P14249" s="142"/>
      <c r="Q14249" s="142"/>
      <c r="R14249" s="142"/>
      <c r="S14249" s="139"/>
    </row>
    <row r="14250" spans="2:19" ht="15.75" customHeight="1" x14ac:dyDescent="0.25">
      <c r="B14250" s="106"/>
      <c r="C14250" s="106"/>
      <c r="D14250" s="139"/>
      <c r="E14250" s="140"/>
      <c r="F14250" s="140"/>
      <c r="G14250" s="140"/>
      <c r="M14250" s="140"/>
      <c r="N14250" s="167"/>
      <c r="O14250" s="167"/>
      <c r="P14250" s="142"/>
      <c r="Q14250" s="142"/>
      <c r="R14250" s="142"/>
      <c r="S14250" s="139"/>
    </row>
    <row r="14251" spans="2:19" ht="15.75" customHeight="1" x14ac:dyDescent="0.25">
      <c r="B14251" s="106"/>
      <c r="C14251" s="106"/>
      <c r="D14251" s="139"/>
      <c r="E14251" s="140"/>
      <c r="F14251" s="140"/>
      <c r="G14251" s="140"/>
      <c r="M14251" s="140"/>
      <c r="N14251" s="167"/>
      <c r="O14251" s="167"/>
      <c r="P14251" s="142"/>
      <c r="Q14251" s="142"/>
      <c r="R14251" s="142"/>
      <c r="S14251" s="139"/>
    </row>
    <row r="14252" spans="2:19" ht="15.75" customHeight="1" x14ac:dyDescent="0.25">
      <c r="B14252" s="106"/>
      <c r="C14252" s="106"/>
      <c r="D14252" s="139"/>
      <c r="E14252" s="140"/>
      <c r="F14252" s="140"/>
      <c r="G14252" s="140"/>
      <c r="M14252" s="140"/>
      <c r="N14252" s="167"/>
      <c r="O14252" s="167"/>
      <c r="P14252" s="142"/>
      <c r="Q14252" s="142"/>
      <c r="R14252" s="142"/>
      <c r="S14252" s="139"/>
    </row>
    <row r="14253" spans="2:19" ht="15.75" customHeight="1" x14ac:dyDescent="0.25">
      <c r="B14253" s="106"/>
      <c r="C14253" s="106"/>
      <c r="D14253" s="139"/>
      <c r="E14253" s="140"/>
      <c r="F14253" s="140"/>
      <c r="G14253" s="140"/>
      <c r="M14253" s="140"/>
      <c r="N14253" s="167"/>
      <c r="O14253" s="167"/>
      <c r="P14253" s="142"/>
      <c r="Q14253" s="142"/>
      <c r="R14253" s="142"/>
      <c r="S14253" s="139"/>
    </row>
    <row r="14254" spans="2:19" ht="15.75" customHeight="1" x14ac:dyDescent="0.25">
      <c r="B14254" s="106"/>
      <c r="C14254" s="106"/>
      <c r="D14254" s="139"/>
      <c r="E14254" s="140"/>
      <c r="F14254" s="140"/>
      <c r="G14254" s="140"/>
      <c r="M14254" s="140"/>
      <c r="N14254" s="167"/>
      <c r="O14254" s="167"/>
      <c r="P14254" s="142"/>
      <c r="Q14254" s="142"/>
      <c r="R14254" s="142"/>
      <c r="S14254" s="139"/>
    </row>
    <row r="14255" spans="2:19" ht="15.75" customHeight="1" x14ac:dyDescent="0.25">
      <c r="B14255" s="106"/>
      <c r="C14255" s="106"/>
      <c r="D14255" s="139"/>
      <c r="E14255" s="140"/>
      <c r="F14255" s="140"/>
      <c r="G14255" s="140"/>
      <c r="M14255" s="140"/>
      <c r="N14255" s="167"/>
      <c r="O14255" s="167"/>
      <c r="P14255" s="142"/>
      <c r="Q14255" s="142"/>
      <c r="R14255" s="142"/>
      <c r="S14255" s="139"/>
    </row>
    <row r="14256" spans="2:19" ht="15.75" customHeight="1" x14ac:dyDescent="0.25">
      <c r="B14256" s="106"/>
      <c r="C14256" s="106"/>
      <c r="D14256" s="139"/>
      <c r="E14256" s="140"/>
      <c r="F14256" s="140"/>
      <c r="G14256" s="140"/>
      <c r="M14256" s="140"/>
      <c r="N14256" s="167"/>
      <c r="O14256" s="167"/>
      <c r="P14256" s="142"/>
      <c r="Q14256" s="142"/>
      <c r="R14256" s="142"/>
      <c r="S14256" s="139"/>
    </row>
    <row r="14257" spans="2:19" ht="15.75" customHeight="1" x14ac:dyDescent="0.25">
      <c r="B14257" s="106"/>
      <c r="C14257" s="106"/>
      <c r="D14257" s="139"/>
      <c r="E14257" s="140"/>
      <c r="F14257" s="140"/>
      <c r="G14257" s="140"/>
      <c r="M14257" s="140"/>
      <c r="N14257" s="167"/>
      <c r="O14257" s="167"/>
      <c r="P14257" s="142"/>
      <c r="Q14257" s="142"/>
      <c r="R14257" s="142"/>
      <c r="S14257" s="139"/>
    </row>
    <row r="14258" spans="2:19" ht="15.75" customHeight="1" x14ac:dyDescent="0.25">
      <c r="B14258" s="106"/>
      <c r="C14258" s="106"/>
      <c r="D14258" s="139"/>
      <c r="E14258" s="140"/>
      <c r="F14258" s="140"/>
      <c r="G14258" s="140"/>
      <c r="M14258" s="140"/>
      <c r="N14258" s="167"/>
      <c r="O14258" s="167"/>
      <c r="P14258" s="142"/>
      <c r="Q14258" s="142"/>
      <c r="R14258" s="142"/>
      <c r="S14258" s="139"/>
    </row>
    <row r="14259" spans="2:19" ht="15.75" customHeight="1" x14ac:dyDescent="0.25">
      <c r="B14259" s="106"/>
      <c r="C14259" s="106"/>
      <c r="D14259" s="139"/>
      <c r="E14259" s="140"/>
      <c r="F14259" s="140"/>
      <c r="G14259" s="140"/>
      <c r="M14259" s="140"/>
      <c r="N14259" s="167"/>
      <c r="O14259" s="167"/>
      <c r="P14259" s="142"/>
      <c r="Q14259" s="142"/>
      <c r="R14259" s="142"/>
      <c r="S14259" s="139"/>
    </row>
    <row r="14260" spans="2:19" ht="15.75" customHeight="1" x14ac:dyDescent="0.25">
      <c r="B14260" s="106"/>
      <c r="C14260" s="106"/>
      <c r="D14260" s="139"/>
      <c r="E14260" s="140"/>
      <c r="F14260" s="140"/>
      <c r="G14260" s="140"/>
      <c r="M14260" s="140"/>
      <c r="N14260" s="167"/>
      <c r="O14260" s="167"/>
      <c r="P14260" s="142"/>
      <c r="Q14260" s="142"/>
      <c r="R14260" s="142"/>
      <c r="S14260" s="139"/>
    </row>
    <row r="14261" spans="2:19" ht="15.75" customHeight="1" x14ac:dyDescent="0.25">
      <c r="B14261" s="106"/>
      <c r="C14261" s="106"/>
      <c r="D14261" s="139"/>
      <c r="E14261" s="140"/>
      <c r="F14261" s="140"/>
      <c r="G14261" s="140"/>
      <c r="M14261" s="140"/>
      <c r="N14261" s="167"/>
      <c r="O14261" s="167"/>
      <c r="P14261" s="142"/>
      <c r="Q14261" s="142"/>
      <c r="R14261" s="142"/>
      <c r="S14261" s="139"/>
    </row>
    <row r="14262" spans="2:19" ht="15.75" customHeight="1" x14ac:dyDescent="0.25">
      <c r="B14262" s="106"/>
      <c r="C14262" s="106"/>
      <c r="D14262" s="139"/>
      <c r="E14262" s="140"/>
      <c r="F14262" s="140"/>
      <c r="G14262" s="140"/>
      <c r="M14262" s="140"/>
      <c r="N14262" s="167"/>
      <c r="O14262" s="167"/>
      <c r="P14262" s="142"/>
      <c r="Q14262" s="142"/>
      <c r="R14262" s="142"/>
      <c r="S14262" s="139"/>
    </row>
    <row r="14263" spans="2:19" ht="15.75" customHeight="1" x14ac:dyDescent="0.25">
      <c r="B14263" s="106"/>
      <c r="C14263" s="106"/>
      <c r="D14263" s="139"/>
      <c r="E14263" s="140"/>
      <c r="F14263" s="140"/>
      <c r="G14263" s="140"/>
      <c r="M14263" s="140"/>
      <c r="N14263" s="167"/>
      <c r="O14263" s="167"/>
      <c r="P14263" s="142"/>
      <c r="Q14263" s="142"/>
      <c r="R14263" s="142"/>
      <c r="S14263" s="139"/>
    </row>
    <row r="14264" spans="2:19" ht="15.75" customHeight="1" x14ac:dyDescent="0.25">
      <c r="B14264" s="106"/>
      <c r="C14264" s="106"/>
      <c r="D14264" s="139"/>
      <c r="E14264" s="140"/>
      <c r="F14264" s="140"/>
      <c r="G14264" s="140"/>
      <c r="M14264" s="140"/>
      <c r="N14264" s="167"/>
      <c r="O14264" s="167"/>
      <c r="P14264" s="142"/>
      <c r="Q14264" s="142"/>
      <c r="R14264" s="142"/>
      <c r="S14264" s="139"/>
    </row>
    <row r="14265" spans="2:19" ht="15.75" customHeight="1" x14ac:dyDescent="0.25">
      <c r="B14265" s="106"/>
      <c r="C14265" s="106"/>
      <c r="D14265" s="139"/>
      <c r="E14265" s="140"/>
      <c r="F14265" s="140"/>
      <c r="G14265" s="140"/>
      <c r="M14265" s="140"/>
      <c r="N14265" s="167"/>
      <c r="O14265" s="167"/>
      <c r="P14265" s="142"/>
      <c r="Q14265" s="142"/>
      <c r="R14265" s="142"/>
      <c r="S14265" s="139"/>
    </row>
    <row r="14266" spans="2:19" ht="15.75" customHeight="1" x14ac:dyDescent="0.25">
      <c r="B14266" s="106"/>
      <c r="C14266" s="106"/>
      <c r="D14266" s="139"/>
      <c r="E14266" s="140"/>
      <c r="F14266" s="140"/>
      <c r="G14266" s="140"/>
      <c r="M14266" s="140"/>
      <c r="N14266" s="167"/>
      <c r="O14266" s="167"/>
      <c r="P14266" s="142"/>
      <c r="Q14266" s="142"/>
      <c r="R14266" s="142"/>
      <c r="S14266" s="139"/>
    </row>
    <row r="14267" spans="2:19" ht="15.75" customHeight="1" x14ac:dyDescent="0.25">
      <c r="B14267" s="106"/>
      <c r="C14267" s="106"/>
      <c r="D14267" s="139"/>
      <c r="E14267" s="140"/>
      <c r="F14267" s="140"/>
      <c r="G14267" s="140"/>
      <c r="M14267" s="140"/>
      <c r="N14267" s="167"/>
      <c r="O14267" s="167"/>
      <c r="P14267" s="142"/>
      <c r="Q14267" s="142"/>
      <c r="R14267" s="142"/>
      <c r="S14267" s="139"/>
    </row>
    <row r="14268" spans="2:19" ht="15.75" customHeight="1" x14ac:dyDescent="0.25">
      <c r="B14268" s="106"/>
      <c r="C14268" s="106"/>
      <c r="D14268" s="139"/>
      <c r="E14268" s="140"/>
      <c r="F14268" s="140"/>
      <c r="G14268" s="140"/>
      <c r="M14268" s="140"/>
      <c r="N14268" s="167"/>
      <c r="O14268" s="167"/>
      <c r="P14268" s="142"/>
      <c r="Q14268" s="142"/>
      <c r="R14268" s="142"/>
      <c r="S14268" s="139"/>
    </row>
    <row r="14269" spans="2:19" ht="15.75" customHeight="1" x14ac:dyDescent="0.25">
      <c r="B14269" s="106"/>
      <c r="C14269" s="106"/>
      <c r="D14269" s="139"/>
      <c r="E14269" s="140"/>
      <c r="F14269" s="140"/>
      <c r="G14269" s="140"/>
      <c r="M14269" s="140"/>
      <c r="N14269" s="167"/>
      <c r="O14269" s="167"/>
      <c r="P14269" s="142"/>
      <c r="Q14269" s="142"/>
      <c r="R14269" s="142"/>
      <c r="S14269" s="139"/>
    </row>
    <row r="14270" spans="2:19" ht="15.75" customHeight="1" x14ac:dyDescent="0.25">
      <c r="B14270" s="106"/>
      <c r="C14270" s="106"/>
      <c r="D14270" s="139"/>
      <c r="E14270" s="140"/>
      <c r="F14270" s="140"/>
      <c r="G14270" s="140"/>
      <c r="M14270" s="140"/>
      <c r="N14270" s="167"/>
      <c r="O14270" s="167"/>
      <c r="P14270" s="142"/>
      <c r="Q14270" s="142"/>
      <c r="R14270" s="142"/>
      <c r="S14270" s="139"/>
    </row>
    <row r="14271" spans="2:19" ht="15.75" customHeight="1" x14ac:dyDescent="0.25">
      <c r="B14271" s="106"/>
      <c r="C14271" s="106"/>
      <c r="D14271" s="139"/>
      <c r="E14271" s="140"/>
      <c r="F14271" s="140"/>
      <c r="G14271" s="140"/>
      <c r="M14271" s="140"/>
      <c r="N14271" s="167"/>
      <c r="O14271" s="167"/>
      <c r="P14271" s="142"/>
      <c r="Q14271" s="142"/>
      <c r="R14271" s="142"/>
      <c r="S14271" s="139"/>
    </row>
    <row r="14272" spans="2:19" ht="15.75" customHeight="1" x14ac:dyDescent="0.25">
      <c r="B14272" s="106"/>
      <c r="C14272" s="106"/>
      <c r="D14272" s="139"/>
      <c r="E14272" s="140"/>
      <c r="F14272" s="140"/>
      <c r="G14272" s="140"/>
      <c r="M14272" s="140"/>
      <c r="N14272" s="167"/>
      <c r="O14272" s="167"/>
      <c r="P14272" s="142"/>
      <c r="Q14272" s="142"/>
      <c r="R14272" s="142"/>
      <c r="S14272" s="139"/>
    </row>
    <row r="14273" spans="2:19" ht="15.75" customHeight="1" x14ac:dyDescent="0.25">
      <c r="B14273" s="106"/>
      <c r="C14273" s="106"/>
      <c r="D14273" s="139"/>
      <c r="E14273" s="140"/>
      <c r="F14273" s="140"/>
      <c r="G14273" s="140"/>
      <c r="M14273" s="140"/>
      <c r="N14273" s="167"/>
      <c r="O14273" s="167"/>
      <c r="P14273" s="142"/>
      <c r="Q14273" s="142"/>
      <c r="R14273" s="142"/>
      <c r="S14273" s="139"/>
    </row>
    <row r="14274" spans="2:19" ht="15.75" customHeight="1" x14ac:dyDescent="0.25">
      <c r="B14274" s="106"/>
      <c r="C14274" s="106"/>
      <c r="D14274" s="139"/>
      <c r="E14274" s="140"/>
      <c r="F14274" s="140"/>
      <c r="G14274" s="140"/>
      <c r="M14274" s="140"/>
      <c r="N14274" s="167"/>
      <c r="O14274" s="167"/>
      <c r="P14274" s="142"/>
      <c r="Q14274" s="142"/>
      <c r="R14274" s="142"/>
      <c r="S14274" s="139"/>
    </row>
    <row r="14275" spans="2:19" ht="15.75" customHeight="1" x14ac:dyDescent="0.25">
      <c r="B14275" s="106"/>
      <c r="C14275" s="106"/>
      <c r="D14275" s="139"/>
      <c r="E14275" s="140"/>
      <c r="F14275" s="140"/>
      <c r="G14275" s="140"/>
      <c r="M14275" s="140"/>
      <c r="N14275" s="167"/>
      <c r="O14275" s="167"/>
      <c r="P14275" s="142"/>
      <c r="Q14275" s="142"/>
      <c r="R14275" s="142"/>
      <c r="S14275" s="139"/>
    </row>
    <row r="14276" spans="2:19" ht="15.75" customHeight="1" x14ac:dyDescent="0.25">
      <c r="B14276" s="106"/>
      <c r="C14276" s="106"/>
      <c r="D14276" s="139"/>
      <c r="E14276" s="140"/>
      <c r="F14276" s="140"/>
      <c r="G14276" s="140"/>
      <c r="M14276" s="140"/>
      <c r="N14276" s="167"/>
      <c r="O14276" s="167"/>
      <c r="P14276" s="142"/>
      <c r="Q14276" s="142"/>
      <c r="R14276" s="142"/>
      <c r="S14276" s="139"/>
    </row>
    <row r="14277" spans="2:19" ht="15.75" customHeight="1" x14ac:dyDescent="0.25">
      <c r="B14277" s="106"/>
      <c r="C14277" s="106"/>
      <c r="D14277" s="139"/>
      <c r="E14277" s="140"/>
      <c r="F14277" s="140"/>
      <c r="G14277" s="140"/>
      <c r="M14277" s="140"/>
      <c r="N14277" s="167"/>
      <c r="O14277" s="167"/>
      <c r="P14277" s="142"/>
      <c r="Q14277" s="142"/>
      <c r="R14277" s="142"/>
      <c r="S14277" s="139"/>
    </row>
    <row r="14278" spans="2:19" ht="15.75" customHeight="1" x14ac:dyDescent="0.25">
      <c r="B14278" s="106"/>
      <c r="C14278" s="106"/>
      <c r="D14278" s="139"/>
      <c r="E14278" s="140"/>
      <c r="F14278" s="140"/>
      <c r="G14278" s="140"/>
      <c r="M14278" s="140"/>
      <c r="N14278" s="167"/>
      <c r="O14278" s="167"/>
      <c r="P14278" s="142"/>
      <c r="Q14278" s="142"/>
      <c r="R14278" s="142"/>
      <c r="S14278" s="139"/>
    </row>
    <row r="14279" spans="2:19" ht="15.75" customHeight="1" x14ac:dyDescent="0.25">
      <c r="B14279" s="106"/>
      <c r="C14279" s="106"/>
      <c r="D14279" s="139"/>
      <c r="E14279" s="140"/>
      <c r="F14279" s="140"/>
      <c r="G14279" s="140"/>
      <c r="M14279" s="140"/>
      <c r="N14279" s="167"/>
      <c r="O14279" s="167"/>
      <c r="P14279" s="142"/>
      <c r="Q14279" s="142"/>
      <c r="R14279" s="142"/>
      <c r="S14279" s="139"/>
    </row>
    <row r="14280" spans="2:19" ht="15.75" customHeight="1" x14ac:dyDescent="0.25">
      <c r="B14280" s="106"/>
      <c r="C14280" s="106"/>
      <c r="D14280" s="139"/>
      <c r="E14280" s="140"/>
      <c r="F14280" s="140"/>
      <c r="G14280" s="140"/>
      <c r="M14280" s="140"/>
      <c r="N14280" s="167"/>
      <c r="O14280" s="167"/>
      <c r="P14280" s="142"/>
      <c r="Q14280" s="142"/>
      <c r="R14280" s="142"/>
      <c r="S14280" s="139"/>
    </row>
    <row r="14281" spans="2:19" ht="15.75" customHeight="1" x14ac:dyDescent="0.25">
      <c r="B14281" s="106"/>
      <c r="C14281" s="106"/>
      <c r="D14281" s="139"/>
      <c r="E14281" s="140"/>
      <c r="F14281" s="140"/>
      <c r="G14281" s="140"/>
      <c r="M14281" s="140"/>
      <c r="N14281" s="167"/>
      <c r="O14281" s="167"/>
      <c r="P14281" s="142"/>
      <c r="Q14281" s="142"/>
      <c r="R14281" s="142"/>
      <c r="S14281" s="139"/>
    </row>
    <row r="14282" spans="2:19" ht="15.75" customHeight="1" x14ac:dyDescent="0.25">
      <c r="B14282" s="106"/>
      <c r="C14282" s="106"/>
      <c r="D14282" s="139"/>
      <c r="E14282" s="140"/>
      <c r="F14282" s="140"/>
      <c r="G14282" s="140"/>
      <c r="M14282" s="140"/>
      <c r="N14282" s="167"/>
      <c r="O14282" s="167"/>
      <c r="P14282" s="142"/>
      <c r="Q14282" s="142"/>
      <c r="R14282" s="142"/>
      <c r="S14282" s="139"/>
    </row>
    <row r="14283" spans="2:19" ht="15.75" customHeight="1" x14ac:dyDescent="0.25">
      <c r="B14283" s="106"/>
      <c r="C14283" s="106"/>
      <c r="D14283" s="139"/>
      <c r="E14283" s="140"/>
      <c r="F14283" s="140"/>
      <c r="G14283" s="140"/>
      <c r="M14283" s="140"/>
      <c r="N14283" s="167"/>
      <c r="O14283" s="167"/>
      <c r="P14283" s="142"/>
      <c r="Q14283" s="142"/>
      <c r="R14283" s="142"/>
      <c r="S14283" s="139"/>
    </row>
    <row r="14284" spans="2:19" ht="15.75" customHeight="1" x14ac:dyDescent="0.25">
      <c r="B14284" s="106"/>
      <c r="C14284" s="106"/>
      <c r="D14284" s="139"/>
      <c r="E14284" s="140"/>
      <c r="F14284" s="140"/>
      <c r="G14284" s="140"/>
      <c r="M14284" s="140"/>
      <c r="N14284" s="167"/>
      <c r="O14284" s="167"/>
      <c r="P14284" s="142"/>
      <c r="Q14284" s="142"/>
      <c r="R14284" s="142"/>
      <c r="S14284" s="139"/>
    </row>
    <row r="14285" spans="2:19" ht="15.75" customHeight="1" x14ac:dyDescent="0.25">
      <c r="B14285" s="106"/>
      <c r="C14285" s="106"/>
      <c r="D14285" s="139"/>
      <c r="E14285" s="140"/>
      <c r="F14285" s="140"/>
      <c r="G14285" s="140"/>
      <c r="M14285" s="140"/>
      <c r="N14285" s="167"/>
      <c r="O14285" s="167"/>
      <c r="P14285" s="142"/>
      <c r="Q14285" s="142"/>
      <c r="R14285" s="142"/>
      <c r="S14285" s="139"/>
    </row>
    <row r="14286" spans="2:19" ht="15.75" customHeight="1" x14ac:dyDescent="0.25">
      <c r="B14286" s="106"/>
      <c r="C14286" s="106"/>
      <c r="D14286" s="139"/>
      <c r="E14286" s="140"/>
      <c r="F14286" s="140"/>
      <c r="G14286" s="140"/>
      <c r="M14286" s="140"/>
      <c r="N14286" s="167"/>
      <c r="O14286" s="167"/>
      <c r="P14286" s="142"/>
      <c r="Q14286" s="142"/>
      <c r="R14286" s="142"/>
      <c r="S14286" s="139"/>
    </row>
    <row r="14287" spans="2:19" ht="15.75" customHeight="1" x14ac:dyDescent="0.25">
      <c r="B14287" s="106"/>
      <c r="C14287" s="106"/>
      <c r="D14287" s="139"/>
      <c r="E14287" s="140"/>
      <c r="F14287" s="140"/>
      <c r="G14287" s="140"/>
      <c r="M14287" s="140"/>
      <c r="N14287" s="167"/>
      <c r="O14287" s="167"/>
      <c r="P14287" s="142"/>
      <c r="Q14287" s="142"/>
      <c r="R14287" s="142"/>
      <c r="S14287" s="139"/>
    </row>
    <row r="14288" spans="2:19" ht="15.75" customHeight="1" x14ac:dyDescent="0.25">
      <c r="B14288" s="106"/>
      <c r="C14288" s="106"/>
      <c r="D14288" s="139"/>
      <c r="E14288" s="140"/>
      <c r="F14288" s="140"/>
      <c r="G14288" s="140"/>
      <c r="M14288" s="140"/>
      <c r="N14288" s="167"/>
      <c r="O14288" s="167"/>
      <c r="P14288" s="142"/>
      <c r="Q14288" s="142"/>
      <c r="R14288" s="142"/>
      <c r="S14288" s="139"/>
    </row>
    <row r="14289" spans="2:19" ht="15.75" customHeight="1" x14ac:dyDescent="0.25">
      <c r="B14289" s="106"/>
      <c r="C14289" s="106"/>
      <c r="D14289" s="139"/>
      <c r="E14289" s="140"/>
      <c r="F14289" s="140"/>
      <c r="G14289" s="140"/>
      <c r="M14289" s="140"/>
      <c r="N14289" s="167"/>
      <c r="O14289" s="167"/>
      <c r="P14289" s="142"/>
      <c r="Q14289" s="142"/>
      <c r="R14289" s="142"/>
      <c r="S14289" s="139"/>
    </row>
    <row r="14290" spans="2:19" ht="15.75" customHeight="1" x14ac:dyDescent="0.25">
      <c r="B14290" s="106"/>
      <c r="C14290" s="106"/>
      <c r="D14290" s="139"/>
      <c r="E14290" s="140"/>
      <c r="F14290" s="140"/>
      <c r="G14290" s="140"/>
      <c r="M14290" s="140"/>
      <c r="N14290" s="167"/>
      <c r="O14290" s="167"/>
      <c r="P14290" s="142"/>
      <c r="Q14290" s="142"/>
      <c r="R14290" s="142"/>
      <c r="S14290" s="139"/>
    </row>
    <row r="14291" spans="2:19" ht="15.75" customHeight="1" x14ac:dyDescent="0.25">
      <c r="B14291" s="106"/>
      <c r="C14291" s="106"/>
      <c r="D14291" s="139"/>
      <c r="E14291" s="140"/>
      <c r="F14291" s="140"/>
      <c r="G14291" s="140"/>
      <c r="M14291" s="140"/>
      <c r="N14291" s="167"/>
      <c r="O14291" s="167"/>
      <c r="P14291" s="142"/>
      <c r="Q14291" s="142"/>
      <c r="R14291" s="142"/>
      <c r="S14291" s="139"/>
    </row>
    <row r="14292" spans="2:19" ht="15.75" customHeight="1" x14ac:dyDescent="0.25">
      <c r="B14292" s="106"/>
      <c r="C14292" s="106"/>
      <c r="D14292" s="139"/>
      <c r="E14292" s="140"/>
      <c r="F14292" s="140"/>
      <c r="G14292" s="140"/>
      <c r="M14292" s="140"/>
      <c r="N14292" s="167"/>
      <c r="O14292" s="167"/>
      <c r="P14292" s="142"/>
      <c r="Q14292" s="142"/>
      <c r="R14292" s="142"/>
      <c r="S14292" s="139"/>
    </row>
    <row r="14293" spans="2:19" ht="15.75" customHeight="1" x14ac:dyDescent="0.25">
      <c r="B14293" s="106"/>
      <c r="C14293" s="106"/>
      <c r="D14293" s="139"/>
      <c r="E14293" s="140"/>
      <c r="F14293" s="140"/>
      <c r="G14293" s="140"/>
      <c r="M14293" s="140"/>
      <c r="N14293" s="167"/>
      <c r="O14293" s="167"/>
      <c r="P14293" s="142"/>
      <c r="Q14293" s="142"/>
      <c r="R14293" s="142"/>
      <c r="S14293" s="139"/>
    </row>
    <row r="14294" spans="2:19" ht="15.75" customHeight="1" x14ac:dyDescent="0.25">
      <c r="B14294" s="106"/>
      <c r="C14294" s="106"/>
      <c r="D14294" s="139"/>
      <c r="E14294" s="140"/>
      <c r="F14294" s="140"/>
      <c r="G14294" s="140"/>
      <c r="M14294" s="140"/>
      <c r="N14294" s="167"/>
      <c r="O14294" s="167"/>
      <c r="P14294" s="142"/>
      <c r="Q14294" s="142"/>
      <c r="R14294" s="142"/>
      <c r="S14294" s="139"/>
    </row>
    <row r="14295" spans="2:19" ht="15.75" customHeight="1" x14ac:dyDescent="0.25">
      <c r="B14295" s="106"/>
      <c r="C14295" s="106"/>
      <c r="D14295" s="139"/>
      <c r="E14295" s="140"/>
      <c r="F14295" s="140"/>
      <c r="G14295" s="140"/>
      <c r="M14295" s="140"/>
      <c r="N14295" s="167"/>
      <c r="O14295" s="167"/>
      <c r="P14295" s="142"/>
      <c r="Q14295" s="142"/>
      <c r="R14295" s="142"/>
      <c r="S14295" s="139"/>
    </row>
    <row r="14296" spans="2:19" ht="15.75" customHeight="1" x14ac:dyDescent="0.25">
      <c r="B14296" s="106"/>
      <c r="C14296" s="106"/>
      <c r="D14296" s="139"/>
      <c r="E14296" s="140"/>
      <c r="F14296" s="140"/>
      <c r="G14296" s="140"/>
      <c r="M14296" s="140"/>
      <c r="N14296" s="167"/>
      <c r="O14296" s="167"/>
      <c r="P14296" s="142"/>
      <c r="Q14296" s="142"/>
      <c r="R14296" s="142"/>
      <c r="S14296" s="139"/>
    </row>
    <row r="14297" spans="2:19" ht="15.75" customHeight="1" x14ac:dyDescent="0.25">
      <c r="B14297" s="106"/>
      <c r="C14297" s="106"/>
      <c r="D14297" s="139"/>
      <c r="E14297" s="140"/>
      <c r="F14297" s="140"/>
      <c r="G14297" s="140"/>
      <c r="M14297" s="140"/>
      <c r="N14297" s="167"/>
      <c r="O14297" s="167"/>
      <c r="P14297" s="142"/>
      <c r="Q14297" s="142"/>
      <c r="R14297" s="142"/>
      <c r="S14297" s="139"/>
    </row>
    <row r="14298" spans="2:19" ht="15.75" customHeight="1" x14ac:dyDescent="0.25">
      <c r="B14298" s="106"/>
      <c r="C14298" s="106"/>
      <c r="D14298" s="139"/>
      <c r="E14298" s="140"/>
      <c r="F14298" s="140"/>
      <c r="G14298" s="140"/>
      <c r="M14298" s="140"/>
      <c r="N14298" s="167"/>
      <c r="O14298" s="167"/>
      <c r="P14298" s="142"/>
      <c r="Q14298" s="142"/>
      <c r="R14298" s="142"/>
      <c r="S14298" s="139"/>
    </row>
    <row r="14299" spans="2:19" ht="15.75" customHeight="1" x14ac:dyDescent="0.25">
      <c r="B14299" s="106"/>
      <c r="C14299" s="106"/>
      <c r="D14299" s="139"/>
      <c r="E14299" s="140"/>
      <c r="F14299" s="140"/>
      <c r="G14299" s="140"/>
      <c r="M14299" s="140"/>
      <c r="N14299" s="167"/>
      <c r="O14299" s="167"/>
      <c r="P14299" s="142"/>
      <c r="Q14299" s="142"/>
      <c r="R14299" s="142"/>
      <c r="S14299" s="139"/>
    </row>
    <row r="14300" spans="2:19" ht="15.75" customHeight="1" x14ac:dyDescent="0.25">
      <c r="B14300" s="106"/>
      <c r="C14300" s="106"/>
      <c r="D14300" s="139"/>
      <c r="E14300" s="140"/>
      <c r="F14300" s="140"/>
      <c r="G14300" s="140"/>
      <c r="M14300" s="140"/>
      <c r="N14300" s="167"/>
      <c r="O14300" s="167"/>
      <c r="P14300" s="142"/>
      <c r="Q14300" s="142"/>
      <c r="R14300" s="142"/>
      <c r="S14300" s="139"/>
    </row>
    <row r="14301" spans="2:19" ht="15.75" customHeight="1" x14ac:dyDescent="0.25">
      <c r="B14301" s="106"/>
      <c r="C14301" s="106"/>
      <c r="D14301" s="139"/>
      <c r="E14301" s="140"/>
      <c r="F14301" s="140"/>
      <c r="G14301" s="140"/>
      <c r="M14301" s="140"/>
      <c r="N14301" s="167"/>
      <c r="O14301" s="167"/>
      <c r="P14301" s="142"/>
      <c r="Q14301" s="142"/>
      <c r="R14301" s="142"/>
      <c r="S14301" s="139"/>
    </row>
    <row r="14302" spans="2:19" ht="15.75" customHeight="1" x14ac:dyDescent="0.25">
      <c r="B14302" s="106"/>
      <c r="C14302" s="106"/>
      <c r="D14302" s="139"/>
      <c r="E14302" s="140"/>
      <c r="F14302" s="140"/>
      <c r="G14302" s="140"/>
      <c r="M14302" s="140"/>
      <c r="N14302" s="167"/>
      <c r="O14302" s="167"/>
      <c r="P14302" s="142"/>
      <c r="Q14302" s="142"/>
      <c r="R14302" s="142"/>
      <c r="S14302" s="139"/>
    </row>
    <row r="14303" spans="2:19" ht="15.75" customHeight="1" x14ac:dyDescent="0.25">
      <c r="B14303" s="106"/>
      <c r="C14303" s="106"/>
      <c r="D14303" s="139"/>
      <c r="E14303" s="140"/>
      <c r="F14303" s="140"/>
      <c r="G14303" s="140"/>
      <c r="M14303" s="140"/>
      <c r="N14303" s="167"/>
      <c r="O14303" s="167"/>
      <c r="P14303" s="142"/>
      <c r="Q14303" s="142"/>
      <c r="R14303" s="142"/>
      <c r="S14303" s="139"/>
    </row>
    <row r="14304" spans="2:19" ht="15.75" customHeight="1" x14ac:dyDescent="0.25">
      <c r="B14304" s="106"/>
      <c r="C14304" s="106"/>
      <c r="D14304" s="139"/>
      <c r="E14304" s="140"/>
      <c r="F14304" s="140"/>
      <c r="G14304" s="140"/>
      <c r="M14304" s="140"/>
      <c r="N14304" s="167"/>
      <c r="O14304" s="167"/>
      <c r="P14304" s="142"/>
      <c r="Q14304" s="142"/>
      <c r="R14304" s="142"/>
      <c r="S14304" s="139"/>
    </row>
    <row r="14305" spans="2:19" ht="15.75" customHeight="1" x14ac:dyDescent="0.25">
      <c r="B14305" s="106"/>
      <c r="C14305" s="106"/>
      <c r="D14305" s="139"/>
      <c r="E14305" s="140"/>
      <c r="F14305" s="140"/>
      <c r="G14305" s="140"/>
      <c r="M14305" s="140"/>
      <c r="N14305" s="167"/>
      <c r="O14305" s="167"/>
      <c r="P14305" s="142"/>
      <c r="Q14305" s="142"/>
      <c r="R14305" s="142"/>
      <c r="S14305" s="139"/>
    </row>
    <row r="14306" spans="2:19" ht="15.75" customHeight="1" x14ac:dyDescent="0.25">
      <c r="B14306" s="106"/>
      <c r="C14306" s="106"/>
      <c r="D14306" s="139"/>
      <c r="E14306" s="140"/>
      <c r="F14306" s="140"/>
      <c r="G14306" s="140"/>
      <c r="M14306" s="140"/>
      <c r="N14306" s="167"/>
      <c r="O14306" s="167"/>
      <c r="P14306" s="142"/>
      <c r="Q14306" s="142"/>
      <c r="R14306" s="142"/>
      <c r="S14306" s="139"/>
    </row>
    <row r="14307" spans="2:19" ht="15.75" customHeight="1" x14ac:dyDescent="0.25">
      <c r="B14307" s="106"/>
      <c r="C14307" s="106"/>
      <c r="D14307" s="139"/>
      <c r="E14307" s="140"/>
      <c r="F14307" s="140"/>
      <c r="G14307" s="140"/>
      <c r="M14307" s="140"/>
      <c r="N14307" s="167"/>
      <c r="O14307" s="167"/>
      <c r="P14307" s="142"/>
      <c r="Q14307" s="142"/>
      <c r="R14307" s="142"/>
      <c r="S14307" s="139"/>
    </row>
    <row r="14308" spans="2:19" ht="15.75" customHeight="1" x14ac:dyDescent="0.25">
      <c r="B14308" s="106"/>
      <c r="C14308" s="106"/>
      <c r="D14308" s="139"/>
      <c r="E14308" s="140"/>
      <c r="F14308" s="140"/>
      <c r="G14308" s="140"/>
      <c r="M14308" s="140"/>
      <c r="N14308" s="167"/>
      <c r="O14308" s="167"/>
      <c r="P14308" s="142"/>
      <c r="Q14308" s="142"/>
      <c r="R14308" s="142"/>
      <c r="S14308" s="139"/>
    </row>
    <row r="14309" spans="2:19" ht="15.75" customHeight="1" x14ac:dyDescent="0.25">
      <c r="B14309" s="106"/>
      <c r="C14309" s="106"/>
      <c r="D14309" s="139"/>
      <c r="E14309" s="140"/>
      <c r="F14309" s="140"/>
      <c r="G14309" s="140"/>
      <c r="M14309" s="140"/>
      <c r="N14309" s="167"/>
      <c r="O14309" s="167"/>
      <c r="P14309" s="142"/>
      <c r="Q14309" s="142"/>
      <c r="R14309" s="142"/>
      <c r="S14309" s="139"/>
    </row>
    <row r="14310" spans="2:19" ht="15.75" customHeight="1" x14ac:dyDescent="0.25">
      <c r="B14310" s="106"/>
      <c r="C14310" s="106"/>
      <c r="D14310" s="139"/>
      <c r="E14310" s="140"/>
      <c r="F14310" s="140"/>
      <c r="G14310" s="140"/>
      <c r="M14310" s="140"/>
      <c r="N14310" s="167"/>
      <c r="O14310" s="167"/>
      <c r="P14310" s="142"/>
      <c r="Q14310" s="142"/>
      <c r="R14310" s="142"/>
      <c r="S14310" s="139"/>
    </row>
    <row r="14311" spans="2:19" ht="15.75" customHeight="1" x14ac:dyDescent="0.25">
      <c r="B14311" s="106"/>
      <c r="C14311" s="106"/>
      <c r="D14311" s="139"/>
      <c r="E14311" s="140"/>
      <c r="F14311" s="140"/>
      <c r="G14311" s="140"/>
      <c r="M14311" s="140"/>
      <c r="N14311" s="167"/>
      <c r="O14311" s="167"/>
      <c r="P14311" s="142"/>
      <c r="Q14311" s="142"/>
      <c r="R14311" s="142"/>
      <c r="S14311" s="139"/>
    </row>
    <row r="14312" spans="2:19" ht="15.75" customHeight="1" x14ac:dyDescent="0.25">
      <c r="B14312" s="106"/>
      <c r="C14312" s="106"/>
      <c r="D14312" s="139"/>
      <c r="E14312" s="140"/>
      <c r="F14312" s="140"/>
      <c r="G14312" s="140"/>
      <c r="M14312" s="140"/>
      <c r="N14312" s="167"/>
      <c r="O14312" s="167"/>
      <c r="P14312" s="142"/>
      <c r="Q14312" s="142"/>
      <c r="R14312" s="142"/>
      <c r="S14312" s="139"/>
    </row>
    <row r="14313" spans="2:19" ht="15.75" customHeight="1" x14ac:dyDescent="0.25">
      <c r="B14313" s="106"/>
      <c r="C14313" s="106"/>
      <c r="D14313" s="139"/>
      <c r="E14313" s="140"/>
      <c r="F14313" s="140"/>
      <c r="G14313" s="140"/>
      <c r="M14313" s="140"/>
      <c r="N14313" s="167"/>
      <c r="O14313" s="167"/>
      <c r="P14313" s="142"/>
      <c r="Q14313" s="142"/>
      <c r="R14313" s="142"/>
      <c r="S14313" s="139"/>
    </row>
    <row r="14314" spans="2:19" ht="15.75" customHeight="1" x14ac:dyDescent="0.25">
      <c r="B14314" s="106"/>
      <c r="C14314" s="106"/>
      <c r="D14314" s="139"/>
      <c r="E14314" s="140"/>
      <c r="F14314" s="140"/>
      <c r="G14314" s="140"/>
      <c r="M14314" s="140"/>
      <c r="N14314" s="167"/>
      <c r="O14314" s="167"/>
      <c r="P14314" s="142"/>
      <c r="Q14314" s="142"/>
      <c r="R14314" s="142"/>
      <c r="S14314" s="139"/>
    </row>
    <row r="14315" spans="2:19" ht="15.75" customHeight="1" x14ac:dyDescent="0.25">
      <c r="B14315" s="106"/>
      <c r="C14315" s="106"/>
      <c r="D14315" s="139"/>
      <c r="E14315" s="140"/>
      <c r="F14315" s="140"/>
      <c r="G14315" s="140"/>
      <c r="M14315" s="140"/>
      <c r="N14315" s="167"/>
      <c r="O14315" s="167"/>
      <c r="P14315" s="142"/>
      <c r="Q14315" s="142"/>
      <c r="R14315" s="142"/>
      <c r="S14315" s="139"/>
    </row>
    <row r="14316" spans="2:19" ht="15.75" customHeight="1" x14ac:dyDescent="0.25">
      <c r="B14316" s="106"/>
      <c r="C14316" s="106"/>
      <c r="D14316" s="139"/>
      <c r="E14316" s="140"/>
      <c r="F14316" s="140"/>
      <c r="G14316" s="140"/>
      <c r="M14316" s="140"/>
      <c r="N14316" s="167"/>
      <c r="O14316" s="167"/>
      <c r="P14316" s="142"/>
      <c r="Q14316" s="142"/>
      <c r="R14316" s="142"/>
      <c r="S14316" s="139"/>
    </row>
    <row r="14317" spans="2:19" ht="15.75" customHeight="1" x14ac:dyDescent="0.25">
      <c r="B14317" s="106"/>
      <c r="C14317" s="106"/>
      <c r="D14317" s="139"/>
      <c r="E14317" s="140"/>
      <c r="F14317" s="140"/>
      <c r="G14317" s="140"/>
      <c r="M14317" s="140"/>
      <c r="N14317" s="167"/>
      <c r="O14317" s="167"/>
      <c r="P14317" s="142"/>
      <c r="Q14317" s="142"/>
      <c r="R14317" s="142"/>
      <c r="S14317" s="139"/>
    </row>
    <row r="14318" spans="2:19" ht="15.75" customHeight="1" x14ac:dyDescent="0.25">
      <c r="B14318" s="106"/>
      <c r="C14318" s="106"/>
      <c r="D14318" s="139"/>
      <c r="E14318" s="140"/>
      <c r="F14318" s="140"/>
      <c r="G14318" s="140"/>
      <c r="M14318" s="140"/>
      <c r="N14318" s="167"/>
      <c r="O14318" s="167"/>
      <c r="P14318" s="142"/>
      <c r="Q14318" s="142"/>
      <c r="R14318" s="142"/>
      <c r="S14318" s="139"/>
    </row>
    <row r="14319" spans="2:19" ht="15.75" customHeight="1" x14ac:dyDescent="0.25">
      <c r="B14319" s="106"/>
      <c r="C14319" s="106"/>
      <c r="D14319" s="139"/>
      <c r="E14319" s="140"/>
      <c r="F14319" s="140"/>
      <c r="G14319" s="140"/>
      <c r="M14319" s="140"/>
      <c r="N14319" s="167"/>
      <c r="O14319" s="167"/>
      <c r="P14319" s="142"/>
      <c r="Q14319" s="142"/>
      <c r="R14319" s="142"/>
      <c r="S14319" s="139"/>
    </row>
    <row r="14320" spans="2:19" ht="15.75" customHeight="1" x14ac:dyDescent="0.25">
      <c r="B14320" s="106"/>
      <c r="C14320" s="106"/>
      <c r="D14320" s="139"/>
      <c r="E14320" s="140"/>
      <c r="F14320" s="140"/>
      <c r="G14320" s="140"/>
      <c r="M14320" s="140"/>
      <c r="N14320" s="167"/>
      <c r="O14320" s="167"/>
      <c r="P14320" s="142"/>
      <c r="Q14320" s="142"/>
      <c r="R14320" s="142"/>
      <c r="S14320" s="139"/>
    </row>
    <row r="14321" spans="2:19" ht="15.75" customHeight="1" x14ac:dyDescent="0.25">
      <c r="B14321" s="106"/>
      <c r="C14321" s="106"/>
      <c r="D14321" s="139"/>
      <c r="E14321" s="140"/>
      <c r="F14321" s="140"/>
      <c r="G14321" s="140"/>
      <c r="M14321" s="140"/>
      <c r="N14321" s="167"/>
      <c r="O14321" s="167"/>
      <c r="P14321" s="142"/>
      <c r="Q14321" s="142"/>
      <c r="R14321" s="142"/>
      <c r="S14321" s="139"/>
    </row>
    <row r="14322" spans="2:19" ht="15.75" customHeight="1" x14ac:dyDescent="0.25">
      <c r="B14322" s="106"/>
      <c r="C14322" s="106"/>
      <c r="D14322" s="139"/>
      <c r="E14322" s="140"/>
      <c r="F14322" s="140"/>
      <c r="G14322" s="140"/>
      <c r="M14322" s="140"/>
      <c r="N14322" s="167"/>
      <c r="O14322" s="167"/>
      <c r="P14322" s="142"/>
      <c r="Q14322" s="142"/>
      <c r="R14322" s="142"/>
      <c r="S14322" s="139"/>
    </row>
    <row r="14323" spans="2:19" ht="15.75" customHeight="1" x14ac:dyDescent="0.25">
      <c r="B14323" s="106"/>
      <c r="C14323" s="106"/>
      <c r="D14323" s="139"/>
      <c r="E14323" s="140"/>
      <c r="F14323" s="140"/>
      <c r="G14323" s="140"/>
      <c r="M14323" s="140"/>
      <c r="N14323" s="167"/>
      <c r="O14323" s="167"/>
      <c r="P14323" s="142"/>
      <c r="Q14323" s="142"/>
      <c r="R14323" s="142"/>
      <c r="S14323" s="139"/>
    </row>
    <row r="14324" spans="2:19" ht="15.75" customHeight="1" x14ac:dyDescent="0.25">
      <c r="B14324" s="106"/>
      <c r="C14324" s="106"/>
      <c r="D14324" s="139"/>
      <c r="E14324" s="140"/>
      <c r="F14324" s="140"/>
      <c r="G14324" s="140"/>
      <c r="M14324" s="140"/>
      <c r="N14324" s="167"/>
      <c r="O14324" s="167"/>
      <c r="P14324" s="142"/>
      <c r="Q14324" s="142"/>
      <c r="R14324" s="142"/>
      <c r="S14324" s="139"/>
    </row>
    <row r="14325" spans="2:19" ht="15.75" customHeight="1" x14ac:dyDescent="0.25">
      <c r="B14325" s="106"/>
      <c r="C14325" s="106"/>
      <c r="D14325" s="139"/>
      <c r="E14325" s="140"/>
      <c r="F14325" s="140"/>
      <c r="G14325" s="140"/>
      <c r="M14325" s="140"/>
      <c r="N14325" s="167"/>
      <c r="O14325" s="167"/>
      <c r="P14325" s="142"/>
      <c r="Q14325" s="142"/>
      <c r="R14325" s="142"/>
      <c r="S14325" s="139"/>
    </row>
    <row r="14326" spans="2:19" ht="15.75" customHeight="1" x14ac:dyDescent="0.25">
      <c r="B14326" s="106"/>
      <c r="C14326" s="106"/>
      <c r="D14326" s="139"/>
      <c r="E14326" s="140"/>
      <c r="F14326" s="140"/>
      <c r="G14326" s="140"/>
      <c r="M14326" s="140"/>
      <c r="N14326" s="167"/>
      <c r="O14326" s="167"/>
      <c r="P14326" s="142"/>
      <c r="Q14326" s="142"/>
      <c r="R14326" s="142"/>
      <c r="S14326" s="139"/>
    </row>
    <row r="14327" spans="2:19" ht="15.75" customHeight="1" x14ac:dyDescent="0.25">
      <c r="B14327" s="106"/>
      <c r="C14327" s="106"/>
      <c r="D14327" s="139"/>
      <c r="E14327" s="140"/>
      <c r="F14327" s="140"/>
      <c r="G14327" s="140"/>
      <c r="M14327" s="140"/>
      <c r="N14327" s="167"/>
      <c r="O14327" s="167"/>
      <c r="P14327" s="142"/>
      <c r="Q14327" s="142"/>
      <c r="R14327" s="142"/>
      <c r="S14327" s="139"/>
    </row>
    <row r="14328" spans="2:19" ht="15.75" customHeight="1" x14ac:dyDescent="0.25">
      <c r="B14328" s="106"/>
      <c r="C14328" s="106"/>
      <c r="D14328" s="139"/>
      <c r="E14328" s="140"/>
      <c r="F14328" s="140"/>
      <c r="G14328" s="140"/>
      <c r="M14328" s="140"/>
      <c r="N14328" s="167"/>
      <c r="O14328" s="167"/>
      <c r="P14328" s="142"/>
      <c r="Q14328" s="142"/>
      <c r="R14328" s="142"/>
      <c r="S14328" s="139"/>
    </row>
    <row r="14329" spans="2:19" ht="15.75" customHeight="1" x14ac:dyDescent="0.25">
      <c r="B14329" s="106"/>
      <c r="C14329" s="106"/>
      <c r="D14329" s="139"/>
      <c r="E14329" s="140"/>
      <c r="F14329" s="140"/>
      <c r="G14329" s="140"/>
      <c r="M14329" s="140"/>
      <c r="N14329" s="167"/>
      <c r="O14329" s="167"/>
      <c r="P14329" s="142"/>
      <c r="Q14329" s="142"/>
      <c r="R14329" s="142"/>
      <c r="S14329" s="139"/>
    </row>
    <row r="14330" spans="2:19" ht="15.75" customHeight="1" x14ac:dyDescent="0.25">
      <c r="B14330" s="106"/>
      <c r="C14330" s="106"/>
      <c r="D14330" s="139"/>
      <c r="E14330" s="140"/>
      <c r="F14330" s="140"/>
      <c r="G14330" s="140"/>
      <c r="M14330" s="140"/>
      <c r="N14330" s="167"/>
      <c r="O14330" s="167"/>
      <c r="P14330" s="142"/>
      <c r="Q14330" s="142"/>
      <c r="R14330" s="142"/>
      <c r="S14330" s="139"/>
    </row>
    <row r="14331" spans="2:19" ht="15.75" customHeight="1" x14ac:dyDescent="0.25">
      <c r="B14331" s="106"/>
      <c r="C14331" s="106"/>
      <c r="D14331" s="139"/>
      <c r="E14331" s="140"/>
      <c r="F14331" s="140"/>
      <c r="G14331" s="140"/>
      <c r="M14331" s="140"/>
      <c r="N14331" s="167"/>
      <c r="O14331" s="167"/>
      <c r="P14331" s="142"/>
      <c r="Q14331" s="142"/>
      <c r="R14331" s="142"/>
      <c r="S14331" s="139"/>
    </row>
    <row r="14332" spans="2:19" ht="15.75" customHeight="1" x14ac:dyDescent="0.25">
      <c r="B14332" s="106"/>
      <c r="C14332" s="106"/>
      <c r="D14332" s="139"/>
      <c r="E14332" s="140"/>
      <c r="F14332" s="140"/>
      <c r="G14332" s="140"/>
      <c r="M14332" s="140"/>
      <c r="N14332" s="167"/>
      <c r="O14332" s="167"/>
      <c r="P14332" s="142"/>
      <c r="Q14332" s="142"/>
      <c r="R14332" s="142"/>
      <c r="S14332" s="139"/>
    </row>
    <row r="14333" spans="2:19" ht="15.75" customHeight="1" x14ac:dyDescent="0.25">
      <c r="B14333" s="106"/>
      <c r="C14333" s="106"/>
      <c r="D14333" s="139"/>
      <c r="E14333" s="140"/>
      <c r="F14333" s="140"/>
      <c r="G14333" s="140"/>
      <c r="M14333" s="140"/>
      <c r="N14333" s="167"/>
      <c r="O14333" s="167"/>
      <c r="P14333" s="142"/>
      <c r="Q14333" s="142"/>
      <c r="R14333" s="142"/>
      <c r="S14333" s="139"/>
    </row>
    <row r="14334" spans="2:19" ht="15.75" customHeight="1" x14ac:dyDescent="0.25">
      <c r="B14334" s="106"/>
      <c r="C14334" s="106"/>
      <c r="D14334" s="139"/>
      <c r="E14334" s="140"/>
      <c r="F14334" s="140"/>
      <c r="G14334" s="140"/>
      <c r="M14334" s="140"/>
      <c r="N14334" s="167"/>
      <c r="O14334" s="167"/>
      <c r="P14334" s="142"/>
      <c r="Q14334" s="142"/>
      <c r="R14334" s="142"/>
      <c r="S14334" s="139"/>
    </row>
    <row r="14335" spans="2:19" ht="15.75" customHeight="1" x14ac:dyDescent="0.25">
      <c r="B14335" s="106"/>
      <c r="C14335" s="106"/>
      <c r="D14335" s="139"/>
      <c r="E14335" s="140"/>
      <c r="F14335" s="140"/>
      <c r="G14335" s="140"/>
      <c r="M14335" s="140"/>
      <c r="N14335" s="167"/>
      <c r="O14335" s="167"/>
      <c r="P14335" s="142"/>
      <c r="Q14335" s="142"/>
      <c r="R14335" s="142"/>
      <c r="S14335" s="139"/>
    </row>
    <row r="14336" spans="2:19" ht="15.75" customHeight="1" x14ac:dyDescent="0.25">
      <c r="B14336" s="106"/>
      <c r="C14336" s="106"/>
      <c r="D14336" s="139"/>
      <c r="E14336" s="140"/>
      <c r="F14336" s="140"/>
      <c r="G14336" s="140"/>
      <c r="M14336" s="140"/>
      <c r="N14336" s="167"/>
      <c r="O14336" s="167"/>
      <c r="P14336" s="142"/>
      <c r="Q14336" s="142"/>
      <c r="R14336" s="142"/>
      <c r="S14336" s="139"/>
    </row>
    <row r="14337" spans="2:19" ht="15.75" customHeight="1" x14ac:dyDescent="0.25">
      <c r="B14337" s="106"/>
      <c r="C14337" s="106"/>
      <c r="D14337" s="139"/>
      <c r="E14337" s="140"/>
      <c r="F14337" s="140"/>
      <c r="G14337" s="140"/>
      <c r="M14337" s="140"/>
      <c r="N14337" s="167"/>
      <c r="O14337" s="167"/>
      <c r="P14337" s="142"/>
      <c r="Q14337" s="142"/>
      <c r="R14337" s="142"/>
      <c r="S14337" s="139"/>
    </row>
    <row r="14338" spans="2:19" ht="15.75" customHeight="1" x14ac:dyDescent="0.25">
      <c r="B14338" s="106"/>
      <c r="C14338" s="106"/>
      <c r="D14338" s="139"/>
      <c r="E14338" s="140"/>
      <c r="F14338" s="140"/>
      <c r="G14338" s="140"/>
      <c r="M14338" s="140"/>
      <c r="N14338" s="167"/>
      <c r="O14338" s="167"/>
      <c r="P14338" s="142"/>
      <c r="Q14338" s="142"/>
      <c r="R14338" s="142"/>
      <c r="S14338" s="139"/>
    </row>
    <row r="14339" spans="2:19" ht="15.75" customHeight="1" x14ac:dyDescent="0.25">
      <c r="B14339" s="106"/>
      <c r="C14339" s="106"/>
      <c r="D14339" s="139"/>
      <c r="E14339" s="140"/>
      <c r="F14339" s="140"/>
      <c r="G14339" s="140"/>
      <c r="M14339" s="140"/>
      <c r="N14339" s="167"/>
      <c r="O14339" s="167"/>
      <c r="P14339" s="142"/>
      <c r="Q14339" s="142"/>
      <c r="R14339" s="142"/>
      <c r="S14339" s="139"/>
    </row>
    <row r="14340" spans="2:19" ht="15.75" customHeight="1" x14ac:dyDescent="0.25">
      <c r="B14340" s="106"/>
      <c r="C14340" s="106"/>
      <c r="D14340" s="139"/>
      <c r="E14340" s="140"/>
      <c r="F14340" s="140"/>
      <c r="G14340" s="140"/>
      <c r="M14340" s="140"/>
      <c r="N14340" s="167"/>
      <c r="O14340" s="167"/>
      <c r="P14340" s="142"/>
      <c r="Q14340" s="142"/>
      <c r="R14340" s="142"/>
      <c r="S14340" s="139"/>
    </row>
    <row r="14341" spans="2:19" ht="15.75" customHeight="1" x14ac:dyDescent="0.25">
      <c r="B14341" s="106"/>
      <c r="C14341" s="106"/>
      <c r="D14341" s="139"/>
      <c r="E14341" s="140"/>
      <c r="F14341" s="140"/>
      <c r="G14341" s="140"/>
      <c r="M14341" s="140"/>
      <c r="N14341" s="167"/>
      <c r="O14341" s="167"/>
      <c r="P14341" s="142"/>
      <c r="Q14341" s="142"/>
      <c r="R14341" s="142"/>
      <c r="S14341" s="139"/>
    </row>
    <row r="14342" spans="2:19" ht="15.75" customHeight="1" x14ac:dyDescent="0.25">
      <c r="B14342" s="106"/>
      <c r="C14342" s="106"/>
      <c r="D14342" s="139"/>
      <c r="E14342" s="140"/>
      <c r="F14342" s="140"/>
      <c r="G14342" s="140"/>
      <c r="M14342" s="140"/>
      <c r="N14342" s="167"/>
      <c r="O14342" s="167"/>
      <c r="P14342" s="142"/>
      <c r="Q14342" s="142"/>
      <c r="R14342" s="142"/>
      <c r="S14342" s="139"/>
    </row>
    <row r="14343" spans="2:19" ht="15.75" customHeight="1" x14ac:dyDescent="0.25">
      <c r="B14343" s="106"/>
      <c r="C14343" s="106"/>
      <c r="D14343" s="139"/>
      <c r="E14343" s="140"/>
      <c r="F14343" s="140"/>
      <c r="G14343" s="140"/>
      <c r="M14343" s="140"/>
      <c r="N14343" s="167"/>
      <c r="O14343" s="167"/>
      <c r="P14343" s="142"/>
      <c r="Q14343" s="142"/>
      <c r="R14343" s="142"/>
      <c r="S14343" s="139"/>
    </row>
    <row r="14344" spans="2:19" ht="15.75" customHeight="1" x14ac:dyDescent="0.25">
      <c r="B14344" s="106"/>
      <c r="C14344" s="106"/>
      <c r="D14344" s="139"/>
      <c r="E14344" s="140"/>
      <c r="F14344" s="140"/>
      <c r="G14344" s="140"/>
      <c r="M14344" s="140"/>
      <c r="N14344" s="167"/>
      <c r="O14344" s="167"/>
      <c r="P14344" s="142"/>
      <c r="Q14344" s="142"/>
      <c r="R14344" s="142"/>
      <c r="S14344" s="139"/>
    </row>
    <row r="14345" spans="2:19" ht="15.75" customHeight="1" x14ac:dyDescent="0.25">
      <c r="B14345" s="106"/>
      <c r="C14345" s="106"/>
      <c r="D14345" s="139"/>
      <c r="E14345" s="140"/>
      <c r="F14345" s="140"/>
      <c r="G14345" s="140"/>
      <c r="M14345" s="140"/>
      <c r="N14345" s="167"/>
      <c r="O14345" s="167"/>
      <c r="P14345" s="142"/>
      <c r="Q14345" s="142"/>
      <c r="R14345" s="142"/>
      <c r="S14345" s="139"/>
    </row>
    <row r="14346" spans="2:19" ht="15.75" customHeight="1" x14ac:dyDescent="0.25">
      <c r="B14346" s="106"/>
      <c r="C14346" s="106"/>
      <c r="D14346" s="139"/>
      <c r="E14346" s="140"/>
      <c r="F14346" s="140"/>
      <c r="G14346" s="140"/>
      <c r="M14346" s="140"/>
      <c r="N14346" s="167"/>
      <c r="O14346" s="167"/>
      <c r="P14346" s="142"/>
      <c r="Q14346" s="142"/>
      <c r="R14346" s="142"/>
      <c r="S14346" s="139"/>
    </row>
    <row r="14347" spans="2:19" ht="15.75" customHeight="1" x14ac:dyDescent="0.25">
      <c r="B14347" s="106"/>
      <c r="C14347" s="106"/>
      <c r="D14347" s="139"/>
      <c r="E14347" s="140"/>
      <c r="F14347" s="140"/>
      <c r="G14347" s="140"/>
      <c r="M14347" s="140"/>
      <c r="N14347" s="167"/>
      <c r="O14347" s="167"/>
      <c r="P14347" s="142"/>
      <c r="Q14347" s="142"/>
      <c r="R14347" s="142"/>
      <c r="S14347" s="139"/>
    </row>
    <row r="14348" spans="2:19" ht="15.75" customHeight="1" x14ac:dyDescent="0.25">
      <c r="B14348" s="106"/>
      <c r="C14348" s="106"/>
      <c r="D14348" s="139"/>
      <c r="E14348" s="140"/>
      <c r="F14348" s="140"/>
      <c r="G14348" s="140"/>
      <c r="M14348" s="140"/>
      <c r="N14348" s="167"/>
      <c r="O14348" s="167"/>
      <c r="P14348" s="142"/>
      <c r="Q14348" s="142"/>
      <c r="R14348" s="142"/>
      <c r="S14348" s="139"/>
    </row>
    <row r="14349" spans="2:19" ht="15.75" customHeight="1" x14ac:dyDescent="0.25">
      <c r="B14349" s="106"/>
      <c r="C14349" s="106"/>
      <c r="D14349" s="139"/>
      <c r="E14349" s="140"/>
      <c r="F14349" s="140"/>
      <c r="G14349" s="140"/>
      <c r="M14349" s="140"/>
      <c r="N14349" s="167"/>
      <c r="O14349" s="167"/>
      <c r="P14349" s="142"/>
      <c r="Q14349" s="142"/>
      <c r="R14349" s="142"/>
      <c r="S14349" s="139"/>
    </row>
    <row r="14350" spans="2:19" ht="15.75" customHeight="1" x14ac:dyDescent="0.25">
      <c r="B14350" s="106"/>
      <c r="C14350" s="106"/>
      <c r="D14350" s="139"/>
      <c r="E14350" s="140"/>
      <c r="F14350" s="140"/>
      <c r="G14350" s="140"/>
      <c r="M14350" s="140"/>
      <c r="N14350" s="167"/>
      <c r="O14350" s="167"/>
      <c r="P14350" s="142"/>
      <c r="Q14350" s="142"/>
      <c r="R14350" s="142"/>
      <c r="S14350" s="139"/>
    </row>
    <row r="14351" spans="2:19" ht="15.75" customHeight="1" x14ac:dyDescent="0.25">
      <c r="B14351" s="106"/>
      <c r="C14351" s="106"/>
      <c r="D14351" s="139"/>
      <c r="E14351" s="140"/>
      <c r="F14351" s="140"/>
      <c r="G14351" s="140"/>
      <c r="M14351" s="140"/>
      <c r="N14351" s="167"/>
      <c r="O14351" s="167"/>
      <c r="P14351" s="142"/>
      <c r="Q14351" s="142"/>
      <c r="R14351" s="142"/>
      <c r="S14351" s="139"/>
    </row>
    <row r="14352" spans="2:19" ht="15.75" customHeight="1" x14ac:dyDescent="0.25">
      <c r="B14352" s="106"/>
      <c r="C14352" s="106"/>
      <c r="D14352" s="139"/>
      <c r="E14352" s="140"/>
      <c r="F14352" s="140"/>
      <c r="G14352" s="140"/>
      <c r="M14352" s="140"/>
      <c r="N14352" s="167"/>
      <c r="O14352" s="167"/>
      <c r="P14352" s="142"/>
      <c r="Q14352" s="142"/>
      <c r="R14352" s="142"/>
      <c r="S14352" s="139"/>
    </row>
    <row r="14353" spans="2:19" ht="15.75" customHeight="1" x14ac:dyDescent="0.25">
      <c r="B14353" s="106"/>
      <c r="C14353" s="106"/>
      <c r="D14353" s="139"/>
      <c r="E14353" s="140"/>
      <c r="F14353" s="140"/>
      <c r="G14353" s="140"/>
      <c r="M14353" s="140"/>
      <c r="N14353" s="167"/>
      <c r="O14353" s="167"/>
      <c r="P14353" s="142"/>
      <c r="Q14353" s="142"/>
      <c r="R14353" s="142"/>
      <c r="S14353" s="139"/>
    </row>
    <row r="14354" spans="2:19" ht="15.75" customHeight="1" x14ac:dyDescent="0.25">
      <c r="B14354" s="106"/>
      <c r="C14354" s="106"/>
      <c r="D14354" s="139"/>
      <c r="E14354" s="140"/>
      <c r="F14354" s="140"/>
      <c r="G14354" s="140"/>
      <c r="M14354" s="140"/>
      <c r="N14354" s="167"/>
      <c r="O14354" s="167"/>
      <c r="P14354" s="142"/>
      <c r="Q14354" s="142"/>
      <c r="R14354" s="142"/>
      <c r="S14354" s="139"/>
    </row>
    <row r="14355" spans="2:19" ht="15.75" customHeight="1" x14ac:dyDescent="0.25">
      <c r="B14355" s="106"/>
      <c r="C14355" s="106"/>
      <c r="D14355" s="139"/>
      <c r="E14355" s="140"/>
      <c r="F14355" s="140"/>
      <c r="G14355" s="140"/>
      <c r="M14355" s="140"/>
      <c r="N14355" s="167"/>
      <c r="O14355" s="167"/>
      <c r="P14355" s="142"/>
      <c r="Q14355" s="142"/>
      <c r="R14355" s="142"/>
      <c r="S14355" s="139"/>
    </row>
    <row r="14356" spans="2:19" ht="15.75" customHeight="1" x14ac:dyDescent="0.25">
      <c r="B14356" s="106"/>
      <c r="C14356" s="106"/>
      <c r="D14356" s="139"/>
      <c r="E14356" s="140"/>
      <c r="F14356" s="140"/>
      <c r="G14356" s="140"/>
      <c r="M14356" s="140"/>
      <c r="N14356" s="167"/>
      <c r="O14356" s="167"/>
      <c r="P14356" s="142"/>
      <c r="Q14356" s="142"/>
      <c r="R14356" s="142"/>
      <c r="S14356" s="139"/>
    </row>
    <row r="14357" spans="2:19" ht="15.75" customHeight="1" x14ac:dyDescent="0.25">
      <c r="B14357" s="106"/>
      <c r="C14357" s="106"/>
      <c r="D14357" s="139"/>
      <c r="E14357" s="140"/>
      <c r="F14357" s="140"/>
      <c r="G14357" s="140"/>
      <c r="M14357" s="140"/>
      <c r="N14357" s="167"/>
      <c r="O14357" s="167"/>
      <c r="P14357" s="142"/>
      <c r="Q14357" s="142"/>
      <c r="R14357" s="142"/>
      <c r="S14357" s="139"/>
    </row>
    <row r="14358" spans="2:19" ht="15.75" customHeight="1" x14ac:dyDescent="0.25">
      <c r="B14358" s="106"/>
      <c r="C14358" s="106"/>
      <c r="D14358" s="139"/>
      <c r="E14358" s="140"/>
      <c r="F14358" s="140"/>
      <c r="G14358" s="140"/>
      <c r="M14358" s="140"/>
      <c r="N14358" s="167"/>
      <c r="O14358" s="167"/>
      <c r="P14358" s="142"/>
      <c r="Q14358" s="142"/>
      <c r="R14358" s="142"/>
      <c r="S14358" s="139"/>
    </row>
    <row r="14359" spans="2:19" ht="15.75" customHeight="1" x14ac:dyDescent="0.25">
      <c r="B14359" s="106"/>
      <c r="C14359" s="106"/>
      <c r="D14359" s="139"/>
      <c r="E14359" s="140"/>
      <c r="F14359" s="140"/>
      <c r="G14359" s="140"/>
      <c r="M14359" s="140"/>
      <c r="N14359" s="167"/>
      <c r="O14359" s="167"/>
      <c r="P14359" s="142"/>
      <c r="Q14359" s="142"/>
      <c r="R14359" s="142"/>
      <c r="S14359" s="139"/>
    </row>
    <row r="14360" spans="2:19" ht="15.75" customHeight="1" x14ac:dyDescent="0.25">
      <c r="B14360" s="106"/>
      <c r="C14360" s="106"/>
      <c r="D14360" s="139"/>
      <c r="E14360" s="140"/>
      <c r="F14360" s="140"/>
      <c r="G14360" s="140"/>
      <c r="M14360" s="140"/>
      <c r="N14360" s="167"/>
      <c r="O14360" s="167"/>
      <c r="P14360" s="142"/>
      <c r="Q14360" s="142"/>
      <c r="R14360" s="142"/>
      <c r="S14360" s="139"/>
    </row>
    <row r="14361" spans="2:19" ht="15.75" customHeight="1" x14ac:dyDescent="0.25">
      <c r="B14361" s="106"/>
      <c r="C14361" s="106"/>
      <c r="D14361" s="139"/>
      <c r="E14361" s="140"/>
      <c r="F14361" s="140"/>
      <c r="G14361" s="140"/>
      <c r="M14361" s="140"/>
      <c r="N14361" s="167"/>
      <c r="O14361" s="167"/>
      <c r="P14361" s="142"/>
      <c r="Q14361" s="142"/>
      <c r="R14361" s="142"/>
      <c r="S14361" s="139"/>
    </row>
    <row r="14362" spans="2:19" ht="15.75" customHeight="1" x14ac:dyDescent="0.25">
      <c r="B14362" s="106"/>
      <c r="C14362" s="106"/>
      <c r="D14362" s="139"/>
      <c r="E14362" s="140"/>
      <c r="F14362" s="140"/>
      <c r="G14362" s="140"/>
      <c r="M14362" s="140"/>
      <c r="N14362" s="167"/>
      <c r="O14362" s="167"/>
      <c r="P14362" s="142"/>
      <c r="Q14362" s="142"/>
      <c r="R14362" s="142"/>
      <c r="S14362" s="139"/>
    </row>
    <row r="14363" spans="2:19" ht="15.75" customHeight="1" x14ac:dyDescent="0.25">
      <c r="B14363" s="106"/>
      <c r="C14363" s="106"/>
      <c r="D14363" s="139"/>
      <c r="E14363" s="140"/>
      <c r="F14363" s="140"/>
      <c r="G14363" s="140"/>
      <c r="M14363" s="140"/>
      <c r="N14363" s="167"/>
      <c r="O14363" s="167"/>
      <c r="P14363" s="142"/>
      <c r="Q14363" s="142"/>
      <c r="R14363" s="142"/>
      <c r="S14363" s="139"/>
    </row>
    <row r="14364" spans="2:19" ht="15.75" customHeight="1" x14ac:dyDescent="0.25">
      <c r="B14364" s="106"/>
      <c r="C14364" s="106"/>
      <c r="D14364" s="139"/>
      <c r="E14364" s="140"/>
      <c r="F14364" s="140"/>
      <c r="G14364" s="140"/>
      <c r="M14364" s="140"/>
      <c r="N14364" s="167"/>
      <c r="O14364" s="167"/>
      <c r="P14364" s="142"/>
      <c r="Q14364" s="142"/>
      <c r="R14364" s="142"/>
      <c r="S14364" s="139"/>
    </row>
    <row r="14365" spans="2:19" ht="15.75" customHeight="1" x14ac:dyDescent="0.25">
      <c r="B14365" s="106"/>
      <c r="C14365" s="106"/>
      <c r="D14365" s="139"/>
      <c r="E14365" s="140"/>
      <c r="F14365" s="140"/>
      <c r="G14365" s="140"/>
      <c r="M14365" s="140"/>
      <c r="N14365" s="167"/>
      <c r="O14365" s="167"/>
      <c r="P14365" s="142"/>
      <c r="Q14365" s="142"/>
      <c r="R14365" s="142"/>
      <c r="S14365" s="139"/>
    </row>
    <row r="14366" spans="2:19" ht="15.75" customHeight="1" x14ac:dyDescent="0.25">
      <c r="B14366" s="106"/>
      <c r="C14366" s="106"/>
      <c r="D14366" s="139"/>
      <c r="E14366" s="140"/>
      <c r="F14366" s="140"/>
      <c r="G14366" s="140"/>
      <c r="M14366" s="140"/>
      <c r="N14366" s="167"/>
      <c r="O14366" s="167"/>
      <c r="P14366" s="142"/>
      <c r="Q14366" s="142"/>
      <c r="R14366" s="142"/>
      <c r="S14366" s="139"/>
    </row>
    <row r="14367" spans="2:19" ht="15.75" customHeight="1" x14ac:dyDescent="0.25">
      <c r="B14367" s="106"/>
      <c r="C14367" s="106"/>
      <c r="D14367" s="139"/>
      <c r="E14367" s="140"/>
      <c r="F14367" s="140"/>
      <c r="G14367" s="140"/>
      <c r="M14367" s="140"/>
      <c r="N14367" s="167"/>
      <c r="O14367" s="167"/>
      <c r="P14367" s="142"/>
      <c r="Q14367" s="142"/>
      <c r="R14367" s="142"/>
      <c r="S14367" s="139"/>
    </row>
    <row r="14368" spans="2:19" ht="15.75" customHeight="1" x14ac:dyDescent="0.25">
      <c r="B14368" s="106"/>
      <c r="C14368" s="106"/>
      <c r="D14368" s="139"/>
      <c r="E14368" s="140"/>
      <c r="F14368" s="140"/>
      <c r="G14368" s="140"/>
      <c r="M14368" s="140"/>
      <c r="N14368" s="167"/>
      <c r="O14368" s="167"/>
      <c r="P14368" s="142"/>
      <c r="Q14368" s="142"/>
      <c r="R14368" s="142"/>
      <c r="S14368" s="139"/>
    </row>
    <row r="14369" spans="2:19" ht="15.75" customHeight="1" x14ac:dyDescent="0.25">
      <c r="B14369" s="106"/>
      <c r="C14369" s="106"/>
      <c r="D14369" s="139"/>
      <c r="E14369" s="140"/>
      <c r="F14369" s="140"/>
      <c r="G14369" s="140"/>
      <c r="M14369" s="140"/>
      <c r="N14369" s="167"/>
      <c r="O14369" s="167"/>
      <c r="P14369" s="142"/>
      <c r="Q14369" s="142"/>
      <c r="R14369" s="142"/>
      <c r="S14369" s="139"/>
    </row>
    <row r="14370" spans="2:19" ht="15.75" customHeight="1" x14ac:dyDescent="0.25">
      <c r="B14370" s="106"/>
      <c r="C14370" s="106"/>
      <c r="D14370" s="139"/>
      <c r="E14370" s="140"/>
      <c r="F14370" s="140"/>
      <c r="G14370" s="140"/>
      <c r="M14370" s="140"/>
      <c r="N14370" s="167"/>
      <c r="O14370" s="167"/>
      <c r="P14370" s="142"/>
      <c r="Q14370" s="142"/>
      <c r="R14370" s="142"/>
      <c r="S14370" s="139"/>
    </row>
    <row r="14371" spans="2:19" ht="15.75" customHeight="1" x14ac:dyDescent="0.25">
      <c r="B14371" s="106"/>
      <c r="C14371" s="106"/>
      <c r="D14371" s="139"/>
      <c r="E14371" s="140"/>
      <c r="F14371" s="140"/>
      <c r="G14371" s="140"/>
      <c r="M14371" s="140"/>
      <c r="N14371" s="167"/>
      <c r="O14371" s="167"/>
      <c r="P14371" s="142"/>
      <c r="Q14371" s="142"/>
      <c r="R14371" s="142"/>
      <c r="S14371" s="139"/>
    </row>
    <row r="14372" spans="2:19" ht="15.75" customHeight="1" x14ac:dyDescent="0.25">
      <c r="B14372" s="106"/>
      <c r="C14372" s="106"/>
      <c r="D14372" s="139"/>
      <c r="E14372" s="140"/>
      <c r="F14372" s="140"/>
      <c r="G14372" s="140"/>
      <c r="M14372" s="140"/>
      <c r="N14372" s="167"/>
      <c r="O14372" s="167"/>
      <c r="P14372" s="142"/>
      <c r="Q14372" s="142"/>
      <c r="R14372" s="142"/>
      <c r="S14372" s="139"/>
    </row>
    <row r="14373" spans="2:19" ht="15.75" customHeight="1" x14ac:dyDescent="0.25">
      <c r="B14373" s="106"/>
      <c r="C14373" s="106"/>
      <c r="D14373" s="139"/>
      <c r="E14373" s="140"/>
      <c r="F14373" s="140"/>
      <c r="G14373" s="140"/>
      <c r="M14373" s="140"/>
      <c r="N14373" s="167"/>
      <c r="O14373" s="167"/>
      <c r="P14373" s="142"/>
      <c r="Q14373" s="142"/>
      <c r="R14373" s="142"/>
      <c r="S14373" s="139"/>
    </row>
    <row r="14374" spans="2:19" ht="15.75" customHeight="1" x14ac:dyDescent="0.25">
      <c r="B14374" s="106"/>
      <c r="C14374" s="106"/>
      <c r="D14374" s="139"/>
      <c r="E14374" s="140"/>
      <c r="F14374" s="140"/>
      <c r="G14374" s="140"/>
      <c r="M14374" s="140"/>
      <c r="N14374" s="167"/>
      <c r="O14374" s="167"/>
      <c r="P14374" s="142"/>
      <c r="Q14374" s="142"/>
      <c r="R14374" s="142"/>
      <c r="S14374" s="139"/>
    </row>
    <row r="14375" spans="2:19" ht="15.75" customHeight="1" x14ac:dyDescent="0.25">
      <c r="B14375" s="106"/>
      <c r="C14375" s="106"/>
      <c r="D14375" s="139"/>
      <c r="E14375" s="140"/>
      <c r="F14375" s="140"/>
      <c r="G14375" s="140"/>
      <c r="M14375" s="140"/>
      <c r="N14375" s="167"/>
      <c r="O14375" s="167"/>
      <c r="P14375" s="142"/>
      <c r="Q14375" s="142"/>
      <c r="R14375" s="142"/>
      <c r="S14375" s="139"/>
    </row>
    <row r="14376" spans="2:19" ht="15.75" customHeight="1" x14ac:dyDescent="0.25">
      <c r="B14376" s="106"/>
      <c r="C14376" s="106"/>
      <c r="D14376" s="139"/>
      <c r="E14376" s="140"/>
      <c r="F14376" s="140"/>
      <c r="G14376" s="140"/>
      <c r="M14376" s="140"/>
      <c r="N14376" s="167"/>
      <c r="O14376" s="167"/>
      <c r="P14376" s="142"/>
      <c r="Q14376" s="142"/>
      <c r="R14376" s="142"/>
      <c r="S14376" s="139"/>
    </row>
    <row r="14377" spans="2:19" ht="15.75" customHeight="1" x14ac:dyDescent="0.25">
      <c r="B14377" s="106"/>
      <c r="C14377" s="106"/>
      <c r="D14377" s="139"/>
      <c r="E14377" s="140"/>
      <c r="F14377" s="140"/>
      <c r="G14377" s="140"/>
      <c r="M14377" s="140"/>
      <c r="N14377" s="167"/>
      <c r="O14377" s="167"/>
      <c r="P14377" s="142"/>
      <c r="Q14377" s="142"/>
      <c r="R14377" s="142"/>
      <c r="S14377" s="139"/>
    </row>
    <row r="14378" spans="2:19" ht="15.75" customHeight="1" x14ac:dyDescent="0.25">
      <c r="B14378" s="106"/>
      <c r="C14378" s="106"/>
      <c r="D14378" s="139"/>
      <c r="E14378" s="140"/>
      <c r="F14378" s="140"/>
      <c r="G14378" s="140"/>
      <c r="M14378" s="140"/>
      <c r="N14378" s="167"/>
      <c r="O14378" s="167"/>
      <c r="P14378" s="142"/>
      <c r="Q14378" s="142"/>
      <c r="R14378" s="142"/>
      <c r="S14378" s="139"/>
    </row>
    <row r="14379" spans="2:19" ht="15.75" customHeight="1" x14ac:dyDescent="0.25">
      <c r="B14379" s="106"/>
      <c r="C14379" s="106"/>
      <c r="D14379" s="139"/>
      <c r="E14379" s="140"/>
      <c r="F14379" s="140"/>
      <c r="G14379" s="140"/>
      <c r="M14379" s="140"/>
      <c r="N14379" s="167"/>
      <c r="O14379" s="167"/>
      <c r="P14379" s="142"/>
      <c r="Q14379" s="142"/>
      <c r="R14379" s="142"/>
      <c r="S14379" s="139"/>
    </row>
    <row r="14380" spans="2:19" ht="15.75" customHeight="1" x14ac:dyDescent="0.25">
      <c r="B14380" s="106"/>
      <c r="C14380" s="106"/>
      <c r="D14380" s="139"/>
      <c r="E14380" s="140"/>
      <c r="F14380" s="140"/>
      <c r="G14380" s="140"/>
      <c r="M14380" s="140"/>
      <c r="N14380" s="167"/>
      <c r="O14380" s="167"/>
      <c r="P14380" s="142"/>
      <c r="Q14380" s="142"/>
      <c r="R14380" s="142"/>
      <c r="S14380" s="139"/>
    </row>
    <row r="14381" spans="2:19" ht="15.75" customHeight="1" x14ac:dyDescent="0.25">
      <c r="B14381" s="106"/>
      <c r="C14381" s="106"/>
      <c r="D14381" s="139"/>
      <c r="E14381" s="140"/>
      <c r="F14381" s="140"/>
      <c r="G14381" s="140"/>
      <c r="M14381" s="140"/>
      <c r="N14381" s="167"/>
      <c r="O14381" s="167"/>
      <c r="P14381" s="142"/>
      <c r="Q14381" s="142"/>
      <c r="R14381" s="142"/>
      <c r="S14381" s="139"/>
    </row>
    <row r="14382" spans="2:19" ht="15.75" customHeight="1" x14ac:dyDescent="0.25">
      <c r="B14382" s="106"/>
      <c r="C14382" s="106"/>
      <c r="D14382" s="139"/>
      <c r="E14382" s="140"/>
      <c r="F14382" s="140"/>
      <c r="G14382" s="140"/>
      <c r="M14382" s="140"/>
      <c r="N14382" s="167"/>
      <c r="O14382" s="167"/>
      <c r="P14382" s="142"/>
      <c r="Q14382" s="142"/>
      <c r="R14382" s="142"/>
      <c r="S14382" s="139"/>
    </row>
    <row r="14383" spans="2:19" ht="15.75" customHeight="1" x14ac:dyDescent="0.25">
      <c r="B14383" s="106"/>
      <c r="C14383" s="106"/>
      <c r="D14383" s="139"/>
      <c r="E14383" s="140"/>
      <c r="F14383" s="140"/>
      <c r="G14383" s="140"/>
      <c r="M14383" s="140"/>
      <c r="N14383" s="167"/>
      <c r="O14383" s="167"/>
      <c r="P14383" s="142"/>
      <c r="Q14383" s="142"/>
      <c r="R14383" s="142"/>
      <c r="S14383" s="139"/>
    </row>
    <row r="14384" spans="2:19" ht="15.75" customHeight="1" x14ac:dyDescent="0.25">
      <c r="B14384" s="106"/>
      <c r="C14384" s="106"/>
      <c r="D14384" s="139"/>
      <c r="E14384" s="140"/>
      <c r="F14384" s="140"/>
      <c r="G14384" s="140"/>
      <c r="M14384" s="140"/>
      <c r="N14384" s="167"/>
      <c r="O14384" s="167"/>
      <c r="P14384" s="142"/>
      <c r="Q14384" s="142"/>
      <c r="R14384" s="142"/>
      <c r="S14384" s="139"/>
    </row>
    <row r="14385" spans="2:19" ht="15.75" customHeight="1" x14ac:dyDescent="0.25">
      <c r="B14385" s="106"/>
      <c r="C14385" s="106"/>
      <c r="D14385" s="139"/>
      <c r="E14385" s="140"/>
      <c r="F14385" s="140"/>
      <c r="G14385" s="140"/>
      <c r="M14385" s="140"/>
      <c r="N14385" s="167"/>
      <c r="O14385" s="167"/>
      <c r="P14385" s="142"/>
      <c r="Q14385" s="142"/>
      <c r="R14385" s="142"/>
      <c r="S14385" s="139"/>
    </row>
    <row r="14386" spans="2:19" ht="15.75" customHeight="1" x14ac:dyDescent="0.25">
      <c r="B14386" s="106"/>
      <c r="C14386" s="106"/>
      <c r="D14386" s="139"/>
      <c r="E14386" s="140"/>
      <c r="F14386" s="140"/>
      <c r="G14386" s="140"/>
      <c r="M14386" s="140"/>
      <c r="N14386" s="167"/>
      <c r="O14386" s="167"/>
      <c r="P14386" s="142"/>
      <c r="Q14386" s="142"/>
      <c r="R14386" s="142"/>
      <c r="S14386" s="139"/>
    </row>
    <row r="14387" spans="2:19" ht="15.75" customHeight="1" x14ac:dyDescent="0.25">
      <c r="B14387" s="106"/>
      <c r="C14387" s="106"/>
      <c r="D14387" s="139"/>
      <c r="E14387" s="140"/>
      <c r="F14387" s="140"/>
      <c r="G14387" s="140"/>
      <c r="M14387" s="140"/>
      <c r="N14387" s="167"/>
      <c r="O14387" s="167"/>
      <c r="P14387" s="142"/>
      <c r="Q14387" s="142"/>
      <c r="R14387" s="142"/>
      <c r="S14387" s="139"/>
    </row>
    <row r="14388" spans="2:19" ht="15.75" customHeight="1" x14ac:dyDescent="0.25">
      <c r="B14388" s="106"/>
      <c r="C14388" s="106"/>
      <c r="D14388" s="139"/>
      <c r="E14388" s="140"/>
      <c r="F14388" s="140"/>
      <c r="G14388" s="140"/>
      <c r="M14388" s="140"/>
      <c r="N14388" s="167"/>
      <c r="O14388" s="167"/>
      <c r="P14388" s="142"/>
      <c r="Q14388" s="142"/>
      <c r="R14388" s="142"/>
      <c r="S14388" s="139"/>
    </row>
    <row r="14389" spans="2:19" ht="15.75" customHeight="1" x14ac:dyDescent="0.25">
      <c r="B14389" s="106"/>
      <c r="C14389" s="106"/>
      <c r="D14389" s="139"/>
      <c r="E14389" s="140"/>
      <c r="F14389" s="140"/>
      <c r="G14389" s="140"/>
      <c r="M14389" s="140"/>
      <c r="N14389" s="167"/>
      <c r="O14389" s="167"/>
      <c r="P14389" s="142"/>
      <c r="Q14389" s="142"/>
      <c r="R14389" s="142"/>
      <c r="S14389" s="139"/>
    </row>
    <row r="14390" spans="2:19" ht="15.75" customHeight="1" x14ac:dyDescent="0.25">
      <c r="B14390" s="106"/>
      <c r="C14390" s="106"/>
      <c r="D14390" s="139"/>
      <c r="E14390" s="140"/>
      <c r="F14390" s="140"/>
      <c r="G14390" s="140"/>
      <c r="M14390" s="140"/>
      <c r="N14390" s="167"/>
      <c r="O14390" s="167"/>
      <c r="P14390" s="142"/>
      <c r="Q14390" s="142"/>
      <c r="R14390" s="142"/>
      <c r="S14390" s="139"/>
    </row>
    <row r="14391" spans="2:19" ht="15.75" customHeight="1" x14ac:dyDescent="0.25">
      <c r="B14391" s="106"/>
      <c r="C14391" s="106"/>
      <c r="D14391" s="139"/>
      <c r="E14391" s="140"/>
      <c r="F14391" s="140"/>
      <c r="G14391" s="140"/>
      <c r="M14391" s="140"/>
      <c r="N14391" s="167"/>
      <c r="O14391" s="167"/>
      <c r="P14391" s="142"/>
      <c r="Q14391" s="142"/>
      <c r="R14391" s="142"/>
      <c r="S14391" s="139"/>
    </row>
    <row r="14392" spans="2:19" ht="15.75" customHeight="1" x14ac:dyDescent="0.25">
      <c r="B14392" s="106"/>
      <c r="C14392" s="106"/>
      <c r="D14392" s="139"/>
      <c r="E14392" s="140"/>
      <c r="F14392" s="140"/>
      <c r="G14392" s="140"/>
      <c r="M14392" s="140"/>
      <c r="N14392" s="167"/>
      <c r="O14392" s="167"/>
      <c r="P14392" s="142"/>
      <c r="Q14392" s="142"/>
      <c r="R14392" s="142"/>
      <c r="S14392" s="139"/>
    </row>
    <row r="14393" spans="2:19" ht="15.75" customHeight="1" x14ac:dyDescent="0.25">
      <c r="B14393" s="106"/>
      <c r="C14393" s="106"/>
      <c r="D14393" s="139"/>
      <c r="E14393" s="140"/>
      <c r="F14393" s="140"/>
      <c r="G14393" s="140"/>
      <c r="M14393" s="140"/>
      <c r="N14393" s="167"/>
      <c r="O14393" s="167"/>
      <c r="P14393" s="142"/>
      <c r="Q14393" s="142"/>
      <c r="R14393" s="142"/>
      <c r="S14393" s="139"/>
    </row>
    <row r="14394" spans="2:19" ht="15.75" customHeight="1" x14ac:dyDescent="0.25">
      <c r="B14394" s="106"/>
      <c r="C14394" s="106"/>
      <c r="D14394" s="139"/>
      <c r="E14394" s="140"/>
      <c r="F14394" s="140"/>
      <c r="G14394" s="140"/>
      <c r="M14394" s="140"/>
      <c r="N14394" s="167"/>
      <c r="O14394" s="167"/>
      <c r="P14394" s="142"/>
      <c r="Q14394" s="142"/>
      <c r="R14394" s="142"/>
      <c r="S14394" s="139"/>
    </row>
    <row r="14395" spans="2:19" ht="15.75" customHeight="1" x14ac:dyDescent="0.25">
      <c r="B14395" s="106"/>
      <c r="C14395" s="106"/>
      <c r="D14395" s="139"/>
      <c r="E14395" s="140"/>
      <c r="F14395" s="140"/>
      <c r="G14395" s="140"/>
      <c r="M14395" s="140"/>
      <c r="N14395" s="167"/>
      <c r="O14395" s="167"/>
      <c r="P14395" s="142"/>
      <c r="Q14395" s="142"/>
      <c r="R14395" s="142"/>
      <c r="S14395" s="139"/>
    </row>
    <row r="14396" spans="2:19" ht="15.75" customHeight="1" x14ac:dyDescent="0.25">
      <c r="B14396" s="106"/>
      <c r="C14396" s="106"/>
      <c r="D14396" s="139"/>
      <c r="E14396" s="140"/>
      <c r="F14396" s="140"/>
      <c r="G14396" s="140"/>
      <c r="M14396" s="140"/>
      <c r="N14396" s="167"/>
      <c r="O14396" s="167"/>
      <c r="P14396" s="142"/>
      <c r="Q14396" s="142"/>
      <c r="R14396" s="142"/>
      <c r="S14396" s="139"/>
    </row>
    <row r="14397" spans="2:19" ht="15.75" customHeight="1" x14ac:dyDescent="0.25">
      <c r="B14397" s="106"/>
      <c r="C14397" s="106"/>
      <c r="D14397" s="139"/>
      <c r="E14397" s="140"/>
      <c r="F14397" s="140"/>
      <c r="G14397" s="140"/>
      <c r="M14397" s="140"/>
      <c r="N14397" s="167"/>
      <c r="O14397" s="167"/>
      <c r="P14397" s="142"/>
      <c r="Q14397" s="142"/>
      <c r="R14397" s="142"/>
      <c r="S14397" s="139"/>
    </row>
    <row r="14398" spans="2:19" ht="15.75" customHeight="1" x14ac:dyDescent="0.25">
      <c r="B14398" s="106"/>
      <c r="C14398" s="106"/>
      <c r="D14398" s="139"/>
      <c r="E14398" s="140"/>
      <c r="F14398" s="140"/>
      <c r="G14398" s="140"/>
      <c r="M14398" s="140"/>
      <c r="N14398" s="167"/>
      <c r="O14398" s="167"/>
      <c r="P14398" s="142"/>
      <c r="Q14398" s="142"/>
      <c r="R14398" s="142"/>
      <c r="S14398" s="139"/>
    </row>
    <row r="14399" spans="2:19" ht="15.75" customHeight="1" x14ac:dyDescent="0.25">
      <c r="B14399" s="106"/>
      <c r="C14399" s="106"/>
      <c r="D14399" s="139"/>
      <c r="E14399" s="140"/>
      <c r="F14399" s="140"/>
      <c r="G14399" s="140"/>
      <c r="M14399" s="140"/>
      <c r="N14399" s="167"/>
      <c r="O14399" s="167"/>
      <c r="P14399" s="142"/>
      <c r="Q14399" s="142"/>
      <c r="R14399" s="142"/>
      <c r="S14399" s="139"/>
    </row>
    <row r="14400" spans="2:19" ht="15.75" customHeight="1" x14ac:dyDescent="0.25">
      <c r="B14400" s="106"/>
      <c r="C14400" s="106"/>
      <c r="D14400" s="139"/>
      <c r="E14400" s="140"/>
      <c r="F14400" s="140"/>
      <c r="G14400" s="140"/>
      <c r="M14400" s="140"/>
      <c r="N14400" s="167"/>
      <c r="O14400" s="167"/>
      <c r="P14400" s="142"/>
      <c r="Q14400" s="142"/>
      <c r="R14400" s="142"/>
      <c r="S14400" s="139"/>
    </row>
    <row r="14401" spans="2:19" ht="15.75" customHeight="1" x14ac:dyDescent="0.25">
      <c r="B14401" s="106"/>
      <c r="C14401" s="106"/>
      <c r="D14401" s="139"/>
      <c r="E14401" s="140"/>
      <c r="F14401" s="140"/>
      <c r="G14401" s="140"/>
      <c r="M14401" s="140"/>
      <c r="N14401" s="167"/>
      <c r="O14401" s="167"/>
      <c r="P14401" s="142"/>
      <c r="Q14401" s="142"/>
      <c r="R14401" s="142"/>
      <c r="S14401" s="139"/>
    </row>
    <row r="14402" spans="2:19" ht="15.75" customHeight="1" x14ac:dyDescent="0.25">
      <c r="B14402" s="106"/>
      <c r="C14402" s="106"/>
      <c r="D14402" s="139"/>
      <c r="E14402" s="140"/>
      <c r="F14402" s="140"/>
      <c r="G14402" s="140"/>
      <c r="M14402" s="140"/>
      <c r="N14402" s="167"/>
      <c r="O14402" s="167"/>
      <c r="P14402" s="142"/>
      <c r="Q14402" s="142"/>
      <c r="R14402" s="142"/>
      <c r="S14402" s="139"/>
    </row>
    <row r="14403" spans="2:19" ht="15.75" customHeight="1" x14ac:dyDescent="0.25">
      <c r="B14403" s="106"/>
      <c r="C14403" s="106"/>
      <c r="D14403" s="139"/>
      <c r="E14403" s="140"/>
      <c r="F14403" s="140"/>
      <c r="G14403" s="140"/>
      <c r="M14403" s="140"/>
      <c r="N14403" s="167"/>
      <c r="O14403" s="167"/>
      <c r="P14403" s="142"/>
      <c r="Q14403" s="142"/>
      <c r="R14403" s="142"/>
      <c r="S14403" s="139"/>
    </row>
    <row r="14404" spans="2:19" ht="15.75" customHeight="1" x14ac:dyDescent="0.25">
      <c r="B14404" s="106"/>
      <c r="C14404" s="106"/>
      <c r="D14404" s="139"/>
      <c r="E14404" s="140"/>
      <c r="F14404" s="140"/>
      <c r="G14404" s="140"/>
      <c r="M14404" s="140"/>
      <c r="N14404" s="167"/>
      <c r="O14404" s="167"/>
      <c r="P14404" s="142"/>
      <c r="Q14404" s="142"/>
      <c r="R14404" s="142"/>
      <c r="S14404" s="139"/>
    </row>
    <row r="14405" spans="2:19" ht="15.75" customHeight="1" x14ac:dyDescent="0.25">
      <c r="B14405" s="106"/>
      <c r="C14405" s="106"/>
      <c r="D14405" s="139"/>
      <c r="E14405" s="140"/>
      <c r="F14405" s="140"/>
      <c r="G14405" s="140"/>
      <c r="M14405" s="140"/>
      <c r="N14405" s="167"/>
      <c r="O14405" s="167"/>
      <c r="P14405" s="142"/>
      <c r="Q14405" s="142"/>
      <c r="R14405" s="142"/>
      <c r="S14405" s="139"/>
    </row>
    <row r="14406" spans="2:19" ht="15.75" customHeight="1" x14ac:dyDescent="0.25">
      <c r="B14406" s="106"/>
      <c r="C14406" s="106"/>
      <c r="D14406" s="139"/>
      <c r="E14406" s="140"/>
      <c r="F14406" s="140"/>
      <c r="G14406" s="140"/>
      <c r="M14406" s="140"/>
      <c r="N14406" s="167"/>
      <c r="O14406" s="167"/>
      <c r="P14406" s="142"/>
      <c r="Q14406" s="142"/>
      <c r="R14406" s="142"/>
      <c r="S14406" s="139"/>
    </row>
    <row r="14407" spans="2:19" ht="15.75" customHeight="1" x14ac:dyDescent="0.25">
      <c r="B14407" s="106"/>
      <c r="C14407" s="106"/>
      <c r="D14407" s="139"/>
      <c r="E14407" s="140"/>
      <c r="F14407" s="140"/>
      <c r="G14407" s="140"/>
      <c r="M14407" s="140"/>
      <c r="N14407" s="167"/>
      <c r="O14407" s="167"/>
      <c r="P14407" s="142"/>
      <c r="Q14407" s="142"/>
      <c r="R14407" s="142"/>
      <c r="S14407" s="139"/>
    </row>
    <row r="14408" spans="2:19" ht="15.75" customHeight="1" x14ac:dyDescent="0.25">
      <c r="B14408" s="106"/>
      <c r="C14408" s="106"/>
      <c r="D14408" s="139"/>
      <c r="E14408" s="140"/>
      <c r="F14408" s="140"/>
      <c r="G14408" s="140"/>
      <c r="M14408" s="140"/>
      <c r="N14408" s="167"/>
      <c r="O14408" s="167"/>
      <c r="P14408" s="142"/>
      <c r="Q14408" s="142"/>
      <c r="R14408" s="142"/>
      <c r="S14408" s="139"/>
    </row>
    <row r="14409" spans="2:19" ht="15.75" customHeight="1" x14ac:dyDescent="0.25">
      <c r="B14409" s="106"/>
      <c r="C14409" s="106"/>
      <c r="D14409" s="139"/>
      <c r="E14409" s="140"/>
      <c r="F14409" s="140"/>
      <c r="G14409" s="140"/>
      <c r="M14409" s="140"/>
      <c r="N14409" s="167"/>
      <c r="O14409" s="167"/>
      <c r="P14409" s="142"/>
      <c r="Q14409" s="142"/>
      <c r="R14409" s="142"/>
      <c r="S14409" s="139"/>
    </row>
    <row r="14410" spans="2:19" ht="15.75" customHeight="1" x14ac:dyDescent="0.25">
      <c r="B14410" s="106"/>
      <c r="C14410" s="106"/>
      <c r="D14410" s="139"/>
      <c r="E14410" s="140"/>
      <c r="F14410" s="140"/>
      <c r="G14410" s="140"/>
      <c r="M14410" s="140"/>
      <c r="N14410" s="167"/>
      <c r="O14410" s="167"/>
      <c r="P14410" s="142"/>
      <c r="Q14410" s="142"/>
      <c r="R14410" s="142"/>
      <c r="S14410" s="139"/>
    </row>
    <row r="14411" spans="2:19" ht="15.75" customHeight="1" x14ac:dyDescent="0.25">
      <c r="B14411" s="106"/>
      <c r="C14411" s="106"/>
      <c r="D14411" s="139"/>
      <c r="E14411" s="140"/>
      <c r="F14411" s="140"/>
      <c r="G14411" s="140"/>
      <c r="M14411" s="140"/>
      <c r="N14411" s="167"/>
      <c r="O14411" s="167"/>
      <c r="P14411" s="142"/>
      <c r="Q14411" s="142"/>
      <c r="R14411" s="142"/>
      <c r="S14411" s="139"/>
    </row>
    <row r="14412" spans="2:19" ht="15.75" customHeight="1" x14ac:dyDescent="0.25">
      <c r="B14412" s="106"/>
      <c r="C14412" s="106"/>
      <c r="D14412" s="139"/>
      <c r="E14412" s="140"/>
      <c r="F14412" s="140"/>
      <c r="G14412" s="140"/>
      <c r="M14412" s="140"/>
      <c r="N14412" s="167"/>
      <c r="O14412" s="167"/>
      <c r="P14412" s="142"/>
      <c r="Q14412" s="142"/>
      <c r="R14412" s="142"/>
      <c r="S14412" s="139"/>
    </row>
    <row r="14413" spans="2:19" ht="15.75" customHeight="1" x14ac:dyDescent="0.25">
      <c r="B14413" s="106"/>
      <c r="C14413" s="106"/>
      <c r="D14413" s="139"/>
      <c r="E14413" s="140"/>
      <c r="F14413" s="140"/>
      <c r="G14413" s="140"/>
      <c r="M14413" s="140"/>
      <c r="N14413" s="167"/>
      <c r="O14413" s="167"/>
      <c r="P14413" s="142"/>
      <c r="Q14413" s="142"/>
      <c r="R14413" s="142"/>
      <c r="S14413" s="139"/>
    </row>
    <row r="14414" spans="2:19" ht="15.75" customHeight="1" x14ac:dyDescent="0.25">
      <c r="B14414" s="106"/>
      <c r="C14414" s="106"/>
      <c r="D14414" s="139"/>
      <c r="E14414" s="140"/>
      <c r="F14414" s="140"/>
      <c r="G14414" s="140"/>
      <c r="M14414" s="140"/>
      <c r="N14414" s="167"/>
      <c r="O14414" s="167"/>
      <c r="P14414" s="142"/>
      <c r="Q14414" s="142"/>
      <c r="R14414" s="142"/>
      <c r="S14414" s="139"/>
    </row>
    <row r="14415" spans="2:19" ht="15.75" customHeight="1" x14ac:dyDescent="0.25">
      <c r="B14415" s="106"/>
      <c r="C14415" s="106"/>
      <c r="D14415" s="139"/>
      <c r="E14415" s="140"/>
      <c r="F14415" s="140"/>
      <c r="G14415" s="140"/>
      <c r="M14415" s="140"/>
      <c r="N14415" s="167"/>
      <c r="O14415" s="167"/>
      <c r="P14415" s="142"/>
      <c r="Q14415" s="142"/>
      <c r="R14415" s="142"/>
      <c r="S14415" s="139"/>
    </row>
    <row r="14416" spans="2:19" ht="15.75" customHeight="1" x14ac:dyDescent="0.25">
      <c r="B14416" s="106"/>
      <c r="C14416" s="106"/>
      <c r="D14416" s="139"/>
      <c r="E14416" s="140"/>
      <c r="F14416" s="140"/>
      <c r="G14416" s="140"/>
      <c r="M14416" s="140"/>
      <c r="N14416" s="167"/>
      <c r="O14416" s="167"/>
      <c r="P14416" s="142"/>
      <c r="Q14416" s="142"/>
      <c r="R14416" s="142"/>
      <c r="S14416" s="139"/>
    </row>
    <row r="14417" spans="2:19" ht="15.75" customHeight="1" x14ac:dyDescent="0.25">
      <c r="B14417" s="106"/>
      <c r="C14417" s="106"/>
      <c r="D14417" s="139"/>
      <c r="E14417" s="140"/>
      <c r="F14417" s="140"/>
      <c r="G14417" s="140"/>
      <c r="M14417" s="140"/>
      <c r="N14417" s="167"/>
      <c r="O14417" s="167"/>
      <c r="P14417" s="142"/>
      <c r="Q14417" s="142"/>
      <c r="R14417" s="142"/>
      <c r="S14417" s="139"/>
    </row>
    <row r="14418" spans="2:19" ht="15.75" customHeight="1" x14ac:dyDescent="0.25">
      <c r="B14418" s="106"/>
      <c r="C14418" s="106"/>
      <c r="D14418" s="139"/>
      <c r="E14418" s="140"/>
      <c r="F14418" s="140"/>
      <c r="G14418" s="140"/>
      <c r="M14418" s="140"/>
      <c r="N14418" s="167"/>
      <c r="O14418" s="167"/>
      <c r="P14418" s="142"/>
      <c r="Q14418" s="142"/>
      <c r="R14418" s="142"/>
      <c r="S14418" s="139"/>
    </row>
    <row r="14419" spans="2:19" ht="15.75" customHeight="1" x14ac:dyDescent="0.25">
      <c r="B14419" s="106"/>
      <c r="C14419" s="106"/>
      <c r="D14419" s="139"/>
      <c r="E14419" s="140"/>
      <c r="F14419" s="140"/>
      <c r="G14419" s="140"/>
      <c r="M14419" s="140"/>
      <c r="N14419" s="167"/>
      <c r="O14419" s="167"/>
      <c r="P14419" s="142"/>
      <c r="Q14419" s="142"/>
      <c r="R14419" s="142"/>
      <c r="S14419" s="139"/>
    </row>
    <row r="14420" spans="2:19" ht="15.75" customHeight="1" x14ac:dyDescent="0.25">
      <c r="B14420" s="106"/>
      <c r="C14420" s="106"/>
      <c r="D14420" s="139"/>
      <c r="E14420" s="140"/>
      <c r="F14420" s="140"/>
      <c r="G14420" s="140"/>
      <c r="M14420" s="140"/>
      <c r="N14420" s="167"/>
      <c r="O14420" s="167"/>
      <c r="P14420" s="142"/>
      <c r="Q14420" s="142"/>
      <c r="R14420" s="142"/>
      <c r="S14420" s="139"/>
    </row>
    <row r="14421" spans="2:19" ht="15.75" customHeight="1" x14ac:dyDescent="0.25">
      <c r="B14421" s="106"/>
      <c r="C14421" s="106"/>
      <c r="D14421" s="139"/>
      <c r="E14421" s="140"/>
      <c r="F14421" s="140"/>
      <c r="G14421" s="140"/>
      <c r="M14421" s="140"/>
      <c r="N14421" s="167"/>
      <c r="O14421" s="167"/>
      <c r="P14421" s="142"/>
      <c r="Q14421" s="142"/>
      <c r="R14421" s="142"/>
      <c r="S14421" s="139"/>
    </row>
    <row r="14422" spans="2:19" ht="15.75" customHeight="1" x14ac:dyDescent="0.25">
      <c r="B14422" s="106"/>
      <c r="C14422" s="106"/>
      <c r="D14422" s="139"/>
      <c r="E14422" s="140"/>
      <c r="F14422" s="140"/>
      <c r="G14422" s="140"/>
      <c r="M14422" s="140"/>
      <c r="N14422" s="167"/>
      <c r="O14422" s="167"/>
      <c r="P14422" s="142"/>
      <c r="Q14422" s="142"/>
      <c r="R14422" s="142"/>
      <c r="S14422" s="139"/>
    </row>
    <row r="14423" spans="2:19" ht="15.75" customHeight="1" x14ac:dyDescent="0.25">
      <c r="B14423" s="106"/>
      <c r="C14423" s="106"/>
      <c r="D14423" s="139"/>
      <c r="E14423" s="140"/>
      <c r="F14423" s="140"/>
      <c r="G14423" s="140"/>
      <c r="M14423" s="140"/>
      <c r="N14423" s="167"/>
      <c r="O14423" s="167"/>
      <c r="P14423" s="142"/>
      <c r="Q14423" s="142"/>
      <c r="R14423" s="142"/>
      <c r="S14423" s="139"/>
    </row>
    <row r="14424" spans="2:19" ht="15.75" customHeight="1" x14ac:dyDescent="0.25">
      <c r="B14424" s="106"/>
      <c r="C14424" s="106"/>
      <c r="D14424" s="139"/>
      <c r="E14424" s="140"/>
      <c r="F14424" s="140"/>
      <c r="G14424" s="140"/>
      <c r="M14424" s="140"/>
      <c r="N14424" s="167"/>
      <c r="O14424" s="167"/>
      <c r="P14424" s="142"/>
      <c r="Q14424" s="142"/>
      <c r="R14424" s="142"/>
      <c r="S14424" s="139"/>
    </row>
    <row r="14425" spans="2:19" ht="15.75" customHeight="1" x14ac:dyDescent="0.25">
      <c r="B14425" s="106"/>
      <c r="C14425" s="106"/>
      <c r="D14425" s="139"/>
      <c r="E14425" s="140"/>
      <c r="F14425" s="140"/>
      <c r="G14425" s="140"/>
      <c r="M14425" s="140"/>
      <c r="N14425" s="167"/>
      <c r="O14425" s="167"/>
      <c r="P14425" s="142"/>
      <c r="Q14425" s="142"/>
      <c r="R14425" s="142"/>
      <c r="S14425" s="139"/>
    </row>
    <row r="14426" spans="2:19" ht="15.75" customHeight="1" x14ac:dyDescent="0.25">
      <c r="B14426" s="106"/>
      <c r="C14426" s="106"/>
      <c r="D14426" s="139"/>
      <c r="E14426" s="140"/>
      <c r="F14426" s="140"/>
      <c r="G14426" s="140"/>
      <c r="M14426" s="140"/>
      <c r="N14426" s="167"/>
      <c r="O14426" s="167"/>
      <c r="P14426" s="142"/>
      <c r="Q14426" s="142"/>
      <c r="R14426" s="142"/>
      <c r="S14426" s="139"/>
    </row>
    <row r="14427" spans="2:19" ht="15.75" customHeight="1" x14ac:dyDescent="0.25">
      <c r="B14427" s="106"/>
      <c r="C14427" s="106"/>
      <c r="D14427" s="139"/>
      <c r="E14427" s="140"/>
      <c r="F14427" s="140"/>
      <c r="G14427" s="140"/>
      <c r="M14427" s="140"/>
      <c r="N14427" s="167"/>
      <c r="O14427" s="167"/>
      <c r="P14427" s="142"/>
      <c r="Q14427" s="142"/>
      <c r="R14427" s="142"/>
      <c r="S14427" s="139"/>
    </row>
    <row r="14428" spans="2:19" ht="15.75" customHeight="1" x14ac:dyDescent="0.25">
      <c r="B14428" s="106"/>
      <c r="C14428" s="106"/>
      <c r="D14428" s="139"/>
      <c r="E14428" s="140"/>
      <c r="F14428" s="140"/>
      <c r="G14428" s="140"/>
      <c r="M14428" s="140"/>
      <c r="N14428" s="167"/>
      <c r="O14428" s="167"/>
      <c r="P14428" s="142"/>
      <c r="Q14428" s="142"/>
      <c r="R14428" s="142"/>
      <c r="S14428" s="139"/>
    </row>
    <row r="14429" spans="2:19" ht="15.75" customHeight="1" x14ac:dyDescent="0.25">
      <c r="B14429" s="106"/>
      <c r="C14429" s="106"/>
      <c r="D14429" s="139"/>
      <c r="E14429" s="140"/>
      <c r="F14429" s="140"/>
      <c r="G14429" s="140"/>
      <c r="M14429" s="140"/>
      <c r="N14429" s="167"/>
      <c r="O14429" s="167"/>
      <c r="P14429" s="142"/>
      <c r="Q14429" s="142"/>
      <c r="R14429" s="142"/>
      <c r="S14429" s="139"/>
    </row>
    <row r="14430" spans="2:19" ht="15.75" customHeight="1" x14ac:dyDescent="0.25">
      <c r="B14430" s="106"/>
      <c r="C14430" s="106"/>
      <c r="D14430" s="139"/>
      <c r="E14430" s="140"/>
      <c r="F14430" s="140"/>
      <c r="G14430" s="140"/>
      <c r="M14430" s="140"/>
      <c r="N14430" s="167"/>
      <c r="O14430" s="167"/>
      <c r="P14430" s="142"/>
      <c r="Q14430" s="142"/>
      <c r="R14430" s="142"/>
      <c r="S14430" s="139"/>
    </row>
    <row r="14431" spans="2:19" ht="15.75" customHeight="1" x14ac:dyDescent="0.25">
      <c r="B14431" s="106"/>
      <c r="C14431" s="106"/>
      <c r="D14431" s="139"/>
      <c r="E14431" s="140"/>
      <c r="F14431" s="140"/>
      <c r="G14431" s="140"/>
      <c r="M14431" s="140"/>
      <c r="N14431" s="167"/>
      <c r="O14431" s="167"/>
      <c r="P14431" s="142"/>
      <c r="Q14431" s="142"/>
      <c r="R14431" s="142"/>
      <c r="S14431" s="139"/>
    </row>
    <row r="14432" spans="2:19" ht="15.75" customHeight="1" x14ac:dyDescent="0.25">
      <c r="B14432" s="106"/>
      <c r="C14432" s="106"/>
      <c r="D14432" s="139"/>
      <c r="E14432" s="140"/>
      <c r="F14432" s="140"/>
      <c r="G14432" s="140"/>
      <c r="M14432" s="140"/>
      <c r="N14432" s="167"/>
      <c r="O14432" s="167"/>
      <c r="P14432" s="142"/>
      <c r="Q14432" s="142"/>
      <c r="R14432" s="142"/>
      <c r="S14432" s="139"/>
    </row>
    <row r="14433" spans="2:19" ht="15.75" customHeight="1" x14ac:dyDescent="0.25">
      <c r="B14433" s="106"/>
      <c r="C14433" s="106"/>
      <c r="D14433" s="139"/>
      <c r="E14433" s="140"/>
      <c r="F14433" s="140"/>
      <c r="G14433" s="140"/>
      <c r="M14433" s="140"/>
      <c r="N14433" s="167"/>
      <c r="O14433" s="167"/>
      <c r="P14433" s="142"/>
      <c r="Q14433" s="142"/>
      <c r="R14433" s="142"/>
      <c r="S14433" s="139"/>
    </row>
    <row r="14434" spans="2:19" ht="15.75" customHeight="1" x14ac:dyDescent="0.25">
      <c r="B14434" s="106"/>
      <c r="C14434" s="106"/>
      <c r="D14434" s="139"/>
      <c r="E14434" s="140"/>
      <c r="F14434" s="140"/>
      <c r="G14434" s="140"/>
      <c r="M14434" s="140"/>
      <c r="N14434" s="167"/>
      <c r="O14434" s="167"/>
      <c r="P14434" s="142"/>
      <c r="Q14434" s="142"/>
      <c r="R14434" s="142"/>
      <c r="S14434" s="139"/>
    </row>
    <row r="14435" spans="2:19" ht="15.75" customHeight="1" x14ac:dyDescent="0.25">
      <c r="B14435" s="106"/>
      <c r="C14435" s="106"/>
      <c r="D14435" s="139"/>
      <c r="E14435" s="140"/>
      <c r="F14435" s="140"/>
      <c r="G14435" s="140"/>
      <c r="M14435" s="140"/>
      <c r="N14435" s="167"/>
      <c r="O14435" s="167"/>
      <c r="P14435" s="142"/>
      <c r="Q14435" s="142"/>
      <c r="R14435" s="142"/>
      <c r="S14435" s="139"/>
    </row>
    <row r="14436" spans="2:19" ht="15.75" customHeight="1" x14ac:dyDescent="0.25">
      <c r="B14436" s="106"/>
      <c r="C14436" s="106"/>
      <c r="D14436" s="139"/>
      <c r="E14436" s="140"/>
      <c r="F14436" s="140"/>
      <c r="G14436" s="140"/>
      <c r="M14436" s="140"/>
      <c r="N14436" s="167"/>
      <c r="O14436" s="167"/>
      <c r="P14436" s="142"/>
      <c r="Q14436" s="142"/>
      <c r="R14436" s="142"/>
      <c r="S14436" s="139"/>
    </row>
    <row r="14437" spans="2:19" ht="15.75" customHeight="1" x14ac:dyDescent="0.25">
      <c r="B14437" s="106"/>
      <c r="C14437" s="106"/>
      <c r="D14437" s="139"/>
      <c r="E14437" s="140"/>
      <c r="F14437" s="140"/>
      <c r="G14437" s="140"/>
      <c r="M14437" s="140"/>
      <c r="N14437" s="167"/>
      <c r="O14437" s="167"/>
      <c r="P14437" s="142"/>
      <c r="Q14437" s="142"/>
      <c r="R14437" s="142"/>
      <c r="S14437" s="139"/>
    </row>
    <row r="14438" spans="2:19" ht="15.75" customHeight="1" x14ac:dyDescent="0.25">
      <c r="B14438" s="106"/>
      <c r="C14438" s="106"/>
      <c r="D14438" s="139"/>
      <c r="E14438" s="140"/>
      <c r="F14438" s="140"/>
      <c r="G14438" s="140"/>
      <c r="M14438" s="140"/>
      <c r="N14438" s="167"/>
      <c r="O14438" s="167"/>
      <c r="P14438" s="142"/>
      <c r="Q14438" s="142"/>
      <c r="R14438" s="142"/>
      <c r="S14438" s="139"/>
    </row>
    <row r="14439" spans="2:19" ht="15.75" customHeight="1" x14ac:dyDescent="0.25">
      <c r="B14439" s="106"/>
      <c r="C14439" s="106"/>
      <c r="D14439" s="139"/>
      <c r="E14439" s="140"/>
      <c r="F14439" s="140"/>
      <c r="G14439" s="140"/>
      <c r="M14439" s="140"/>
      <c r="N14439" s="167"/>
      <c r="O14439" s="167"/>
      <c r="P14439" s="142"/>
      <c r="Q14439" s="142"/>
      <c r="R14439" s="142"/>
      <c r="S14439" s="139"/>
    </row>
    <row r="14440" spans="2:19" ht="15.75" customHeight="1" x14ac:dyDescent="0.25">
      <c r="B14440" s="106"/>
      <c r="C14440" s="106"/>
      <c r="D14440" s="139"/>
      <c r="E14440" s="140"/>
      <c r="F14440" s="140"/>
      <c r="G14440" s="140"/>
      <c r="M14440" s="140"/>
      <c r="N14440" s="167"/>
      <c r="O14440" s="167"/>
      <c r="P14440" s="142"/>
      <c r="Q14440" s="142"/>
      <c r="R14440" s="142"/>
      <c r="S14440" s="139"/>
    </row>
    <row r="14441" spans="2:19" ht="15.75" customHeight="1" x14ac:dyDescent="0.25">
      <c r="B14441" s="106"/>
      <c r="C14441" s="106"/>
      <c r="D14441" s="139"/>
      <c r="E14441" s="140"/>
      <c r="F14441" s="140"/>
      <c r="G14441" s="140"/>
      <c r="M14441" s="140"/>
      <c r="N14441" s="167"/>
      <c r="O14441" s="167"/>
      <c r="P14441" s="142"/>
      <c r="Q14441" s="142"/>
      <c r="R14441" s="142"/>
      <c r="S14441" s="139"/>
    </row>
    <row r="14442" spans="2:19" ht="15.75" customHeight="1" x14ac:dyDescent="0.25">
      <c r="B14442" s="106"/>
      <c r="C14442" s="106"/>
      <c r="D14442" s="139"/>
      <c r="E14442" s="140"/>
      <c r="F14442" s="140"/>
      <c r="G14442" s="140"/>
      <c r="M14442" s="140"/>
      <c r="N14442" s="167"/>
      <c r="O14442" s="167"/>
      <c r="P14442" s="142"/>
      <c r="Q14442" s="142"/>
      <c r="R14442" s="142"/>
      <c r="S14442" s="139"/>
    </row>
    <row r="14443" spans="2:19" ht="15.75" customHeight="1" x14ac:dyDescent="0.25">
      <c r="B14443" s="106"/>
      <c r="C14443" s="106"/>
      <c r="D14443" s="139"/>
      <c r="E14443" s="140"/>
      <c r="F14443" s="140"/>
      <c r="G14443" s="140"/>
      <c r="M14443" s="140"/>
      <c r="N14443" s="167"/>
      <c r="O14443" s="167"/>
      <c r="P14443" s="142"/>
      <c r="Q14443" s="142"/>
      <c r="R14443" s="142"/>
      <c r="S14443" s="139"/>
    </row>
    <row r="14444" spans="2:19" ht="15.75" customHeight="1" x14ac:dyDescent="0.25">
      <c r="B14444" s="106"/>
      <c r="C14444" s="106"/>
      <c r="D14444" s="139"/>
      <c r="E14444" s="140"/>
      <c r="F14444" s="140"/>
      <c r="G14444" s="140"/>
      <c r="M14444" s="140"/>
      <c r="N14444" s="167"/>
      <c r="O14444" s="167"/>
      <c r="P14444" s="142"/>
      <c r="Q14444" s="142"/>
      <c r="R14444" s="142"/>
      <c r="S14444" s="139"/>
    </row>
    <row r="14445" spans="2:19" ht="15.75" customHeight="1" x14ac:dyDescent="0.25">
      <c r="B14445" s="106"/>
      <c r="C14445" s="106"/>
      <c r="D14445" s="139"/>
      <c r="E14445" s="140"/>
      <c r="F14445" s="140"/>
      <c r="G14445" s="140"/>
      <c r="M14445" s="140"/>
      <c r="N14445" s="167"/>
      <c r="O14445" s="167"/>
      <c r="P14445" s="142"/>
      <c r="Q14445" s="142"/>
      <c r="R14445" s="142"/>
      <c r="S14445" s="139"/>
    </row>
    <row r="14446" spans="2:19" ht="15.75" customHeight="1" x14ac:dyDescent="0.25">
      <c r="B14446" s="106"/>
      <c r="C14446" s="106"/>
      <c r="D14446" s="139"/>
      <c r="E14446" s="140"/>
      <c r="F14446" s="140"/>
      <c r="G14446" s="140"/>
      <c r="M14446" s="140"/>
      <c r="N14446" s="167"/>
      <c r="O14446" s="167"/>
      <c r="P14446" s="142"/>
      <c r="Q14446" s="142"/>
      <c r="R14446" s="142"/>
      <c r="S14446" s="139"/>
    </row>
    <row r="14447" spans="2:19" ht="15.75" customHeight="1" x14ac:dyDescent="0.25">
      <c r="B14447" s="106"/>
      <c r="C14447" s="106"/>
      <c r="D14447" s="139"/>
      <c r="E14447" s="140"/>
      <c r="F14447" s="140"/>
      <c r="G14447" s="140"/>
      <c r="M14447" s="140"/>
      <c r="N14447" s="167"/>
      <c r="O14447" s="167"/>
      <c r="P14447" s="142"/>
      <c r="Q14447" s="142"/>
      <c r="R14447" s="142"/>
      <c r="S14447" s="139"/>
    </row>
    <row r="14448" spans="2:19" ht="15.75" customHeight="1" x14ac:dyDescent="0.25">
      <c r="B14448" s="106"/>
      <c r="C14448" s="106"/>
      <c r="D14448" s="139"/>
      <c r="E14448" s="140"/>
      <c r="F14448" s="140"/>
      <c r="G14448" s="140"/>
      <c r="M14448" s="140"/>
      <c r="N14448" s="167"/>
      <c r="O14448" s="167"/>
      <c r="P14448" s="142"/>
      <c r="Q14448" s="142"/>
      <c r="R14448" s="142"/>
      <c r="S14448" s="139"/>
    </row>
    <row r="14449" spans="2:19" ht="15.75" customHeight="1" x14ac:dyDescent="0.25">
      <c r="B14449" s="106"/>
      <c r="C14449" s="106"/>
      <c r="D14449" s="139"/>
      <c r="E14449" s="140"/>
      <c r="F14449" s="140"/>
      <c r="G14449" s="140"/>
      <c r="M14449" s="140"/>
      <c r="N14449" s="167"/>
      <c r="O14449" s="167"/>
      <c r="P14449" s="142"/>
      <c r="Q14449" s="142"/>
      <c r="R14449" s="142"/>
      <c r="S14449" s="139"/>
    </row>
    <row r="14450" spans="2:19" ht="15.75" customHeight="1" x14ac:dyDescent="0.25">
      <c r="B14450" s="106"/>
      <c r="C14450" s="106"/>
      <c r="D14450" s="139"/>
      <c r="E14450" s="140"/>
      <c r="F14450" s="140"/>
      <c r="G14450" s="140"/>
      <c r="M14450" s="140"/>
      <c r="N14450" s="167"/>
      <c r="O14450" s="167"/>
      <c r="P14450" s="142"/>
      <c r="Q14450" s="142"/>
      <c r="R14450" s="142"/>
      <c r="S14450" s="139"/>
    </row>
    <row r="14451" spans="2:19" ht="15.75" customHeight="1" x14ac:dyDescent="0.25">
      <c r="B14451" s="106"/>
      <c r="C14451" s="106"/>
      <c r="D14451" s="139"/>
      <c r="E14451" s="140"/>
      <c r="F14451" s="140"/>
      <c r="G14451" s="140"/>
      <c r="M14451" s="140"/>
      <c r="N14451" s="167"/>
      <c r="O14451" s="167"/>
      <c r="P14451" s="142"/>
      <c r="Q14451" s="142"/>
      <c r="R14451" s="142"/>
      <c r="S14451" s="139"/>
    </row>
    <row r="14452" spans="2:19" ht="15.75" customHeight="1" x14ac:dyDescent="0.25">
      <c r="B14452" s="106"/>
      <c r="C14452" s="106"/>
      <c r="D14452" s="139"/>
      <c r="E14452" s="140"/>
      <c r="F14452" s="140"/>
      <c r="G14452" s="140"/>
      <c r="M14452" s="140"/>
      <c r="N14452" s="167"/>
      <c r="O14452" s="167"/>
      <c r="P14452" s="142"/>
      <c r="Q14452" s="142"/>
      <c r="R14452" s="142"/>
      <c r="S14452" s="139"/>
    </row>
    <row r="14453" spans="2:19" ht="15.75" customHeight="1" x14ac:dyDescent="0.25">
      <c r="B14453" s="106"/>
      <c r="C14453" s="106"/>
      <c r="D14453" s="139"/>
      <c r="E14453" s="140"/>
      <c r="F14453" s="140"/>
      <c r="G14453" s="140"/>
      <c r="M14453" s="140"/>
      <c r="N14453" s="167"/>
      <c r="O14453" s="167"/>
      <c r="P14453" s="142"/>
      <c r="Q14453" s="142"/>
      <c r="R14453" s="142"/>
      <c r="S14453" s="139"/>
    </row>
    <row r="14454" spans="2:19" ht="15.75" customHeight="1" x14ac:dyDescent="0.25">
      <c r="B14454" s="106"/>
      <c r="C14454" s="106"/>
      <c r="D14454" s="139"/>
      <c r="E14454" s="140"/>
      <c r="F14454" s="140"/>
      <c r="G14454" s="140"/>
      <c r="M14454" s="140"/>
      <c r="N14454" s="167"/>
      <c r="O14454" s="167"/>
      <c r="P14454" s="142"/>
      <c r="Q14454" s="142"/>
      <c r="R14454" s="142"/>
      <c r="S14454" s="139"/>
    </row>
    <row r="14455" spans="2:19" ht="15.75" customHeight="1" x14ac:dyDescent="0.25">
      <c r="B14455" s="106"/>
      <c r="C14455" s="106"/>
      <c r="D14455" s="139"/>
      <c r="E14455" s="140"/>
      <c r="F14455" s="140"/>
      <c r="G14455" s="140"/>
      <c r="M14455" s="140"/>
      <c r="N14455" s="167"/>
      <c r="O14455" s="167"/>
      <c r="P14455" s="142"/>
      <c r="Q14455" s="142"/>
      <c r="R14455" s="142"/>
      <c r="S14455" s="139"/>
    </row>
    <row r="14456" spans="2:19" ht="15.75" customHeight="1" x14ac:dyDescent="0.25">
      <c r="B14456" s="106"/>
      <c r="C14456" s="106"/>
      <c r="D14456" s="139"/>
      <c r="E14456" s="140"/>
      <c r="F14456" s="140"/>
      <c r="G14456" s="140"/>
      <c r="M14456" s="140"/>
      <c r="N14456" s="167"/>
      <c r="O14456" s="167"/>
      <c r="P14456" s="142"/>
      <c r="Q14456" s="142"/>
      <c r="R14456" s="142"/>
      <c r="S14456" s="139"/>
    </row>
    <row r="14457" spans="2:19" ht="15.75" customHeight="1" x14ac:dyDescent="0.25">
      <c r="B14457" s="106"/>
      <c r="C14457" s="106"/>
      <c r="D14457" s="139"/>
      <c r="E14457" s="140"/>
      <c r="F14457" s="140"/>
      <c r="G14457" s="140"/>
      <c r="M14457" s="140"/>
      <c r="N14457" s="167"/>
      <c r="O14457" s="167"/>
      <c r="P14457" s="142"/>
      <c r="Q14457" s="142"/>
      <c r="R14457" s="142"/>
      <c r="S14457" s="139"/>
    </row>
    <row r="14458" spans="2:19" ht="15.75" customHeight="1" x14ac:dyDescent="0.25">
      <c r="B14458" s="106"/>
      <c r="C14458" s="106"/>
      <c r="D14458" s="139"/>
      <c r="E14458" s="140"/>
      <c r="F14458" s="140"/>
      <c r="G14458" s="140"/>
      <c r="M14458" s="140"/>
      <c r="N14458" s="167"/>
      <c r="O14458" s="167"/>
      <c r="P14458" s="142"/>
      <c r="Q14458" s="142"/>
      <c r="R14458" s="142"/>
      <c r="S14458" s="139"/>
    </row>
    <row r="14459" spans="2:19" ht="15.75" customHeight="1" x14ac:dyDescent="0.25">
      <c r="B14459" s="106"/>
      <c r="C14459" s="106"/>
      <c r="D14459" s="139"/>
      <c r="E14459" s="140"/>
      <c r="F14459" s="140"/>
      <c r="G14459" s="140"/>
      <c r="M14459" s="140"/>
      <c r="N14459" s="167"/>
      <c r="O14459" s="167"/>
      <c r="P14459" s="142"/>
      <c r="Q14459" s="142"/>
      <c r="R14459" s="142"/>
      <c r="S14459" s="139"/>
    </row>
    <row r="14460" spans="2:19" ht="15.75" customHeight="1" x14ac:dyDescent="0.25">
      <c r="B14460" s="106"/>
      <c r="C14460" s="106"/>
      <c r="D14460" s="139"/>
      <c r="E14460" s="140"/>
      <c r="F14460" s="140"/>
      <c r="G14460" s="140"/>
      <c r="M14460" s="140"/>
      <c r="N14460" s="167"/>
      <c r="O14460" s="167"/>
      <c r="P14460" s="142"/>
      <c r="Q14460" s="142"/>
      <c r="R14460" s="142"/>
      <c r="S14460" s="139"/>
    </row>
    <row r="14461" spans="2:19" ht="15.75" customHeight="1" x14ac:dyDescent="0.25">
      <c r="B14461" s="106"/>
      <c r="C14461" s="106"/>
      <c r="D14461" s="139"/>
      <c r="E14461" s="140"/>
      <c r="F14461" s="140"/>
      <c r="G14461" s="140"/>
      <c r="M14461" s="140"/>
      <c r="N14461" s="167"/>
      <c r="O14461" s="167"/>
      <c r="P14461" s="142"/>
      <c r="Q14461" s="142"/>
      <c r="R14461" s="142"/>
      <c r="S14461" s="139"/>
    </row>
    <row r="14462" spans="2:19" ht="15.75" customHeight="1" x14ac:dyDescent="0.25">
      <c r="B14462" s="106"/>
      <c r="C14462" s="106"/>
      <c r="D14462" s="139"/>
      <c r="E14462" s="140"/>
      <c r="F14462" s="140"/>
      <c r="G14462" s="140"/>
      <c r="M14462" s="140"/>
      <c r="N14462" s="167"/>
      <c r="O14462" s="167"/>
      <c r="P14462" s="142"/>
      <c r="Q14462" s="142"/>
      <c r="R14462" s="142"/>
      <c r="S14462" s="139"/>
    </row>
    <row r="14463" spans="2:19" ht="15.75" customHeight="1" x14ac:dyDescent="0.25">
      <c r="B14463" s="106"/>
      <c r="C14463" s="106"/>
      <c r="D14463" s="139"/>
      <c r="E14463" s="140"/>
      <c r="F14463" s="140"/>
      <c r="G14463" s="140"/>
      <c r="M14463" s="140"/>
      <c r="N14463" s="167"/>
      <c r="O14463" s="167"/>
      <c r="P14463" s="142"/>
      <c r="Q14463" s="142"/>
      <c r="R14463" s="142"/>
      <c r="S14463" s="139"/>
    </row>
    <row r="14464" spans="2:19" ht="15.75" customHeight="1" x14ac:dyDescent="0.25">
      <c r="B14464" s="106"/>
      <c r="C14464" s="106"/>
      <c r="D14464" s="139"/>
      <c r="E14464" s="140"/>
      <c r="F14464" s="140"/>
      <c r="G14464" s="140"/>
      <c r="M14464" s="140"/>
      <c r="N14464" s="167"/>
      <c r="O14464" s="167"/>
      <c r="P14464" s="142"/>
      <c r="Q14464" s="142"/>
      <c r="R14464" s="142"/>
      <c r="S14464" s="139"/>
    </row>
    <row r="14465" spans="2:19" ht="15.75" customHeight="1" x14ac:dyDescent="0.25">
      <c r="B14465" s="106"/>
      <c r="C14465" s="106"/>
      <c r="D14465" s="139"/>
      <c r="E14465" s="140"/>
      <c r="F14465" s="140"/>
      <c r="G14465" s="140"/>
      <c r="M14465" s="140"/>
      <c r="N14465" s="167"/>
      <c r="O14465" s="167"/>
      <c r="P14465" s="142"/>
      <c r="Q14465" s="142"/>
      <c r="R14465" s="142"/>
      <c r="S14465" s="139"/>
    </row>
    <row r="14466" spans="2:19" ht="15.75" customHeight="1" x14ac:dyDescent="0.25">
      <c r="B14466" s="106"/>
      <c r="C14466" s="106"/>
      <c r="D14466" s="139"/>
      <c r="E14466" s="140"/>
      <c r="F14466" s="140"/>
      <c r="G14466" s="140"/>
      <c r="M14466" s="140"/>
      <c r="N14466" s="167"/>
      <c r="O14466" s="167"/>
      <c r="P14466" s="142"/>
      <c r="Q14466" s="142"/>
      <c r="R14466" s="142"/>
      <c r="S14466" s="139"/>
    </row>
    <row r="14467" spans="2:19" ht="15.75" customHeight="1" x14ac:dyDescent="0.25">
      <c r="B14467" s="106"/>
      <c r="C14467" s="106"/>
      <c r="D14467" s="139"/>
      <c r="E14467" s="140"/>
      <c r="F14467" s="140"/>
      <c r="G14467" s="140"/>
      <c r="M14467" s="140"/>
      <c r="N14467" s="167"/>
      <c r="O14467" s="167"/>
      <c r="P14467" s="142"/>
      <c r="Q14467" s="142"/>
      <c r="R14467" s="142"/>
      <c r="S14467" s="139"/>
    </row>
    <row r="14468" spans="2:19" ht="15.75" customHeight="1" x14ac:dyDescent="0.25">
      <c r="B14468" s="106"/>
      <c r="C14468" s="106"/>
      <c r="D14468" s="139"/>
      <c r="E14468" s="140"/>
      <c r="F14468" s="140"/>
      <c r="G14468" s="140"/>
      <c r="M14468" s="140"/>
      <c r="N14468" s="167"/>
      <c r="O14468" s="167"/>
      <c r="P14468" s="142"/>
      <c r="Q14468" s="142"/>
      <c r="R14468" s="142"/>
      <c r="S14468" s="139"/>
    </row>
    <row r="14469" spans="2:19" ht="15.75" customHeight="1" x14ac:dyDescent="0.25">
      <c r="B14469" s="106"/>
      <c r="C14469" s="106"/>
      <c r="D14469" s="139"/>
      <c r="E14469" s="140"/>
      <c r="F14469" s="140"/>
      <c r="G14469" s="140"/>
      <c r="M14469" s="140"/>
      <c r="N14469" s="167"/>
      <c r="O14469" s="167"/>
      <c r="P14469" s="142"/>
      <c r="Q14469" s="142"/>
      <c r="R14469" s="142"/>
      <c r="S14469" s="139"/>
    </row>
    <row r="14470" spans="2:19" ht="15.75" customHeight="1" x14ac:dyDescent="0.25">
      <c r="B14470" s="106"/>
      <c r="C14470" s="106"/>
      <c r="D14470" s="139"/>
      <c r="E14470" s="140"/>
      <c r="F14470" s="140"/>
      <c r="G14470" s="140"/>
      <c r="M14470" s="140"/>
      <c r="N14470" s="167"/>
      <c r="O14470" s="167"/>
      <c r="P14470" s="142"/>
      <c r="Q14470" s="142"/>
      <c r="R14470" s="142"/>
      <c r="S14470" s="139"/>
    </row>
    <row r="14471" spans="2:19" ht="15.75" customHeight="1" x14ac:dyDescent="0.25">
      <c r="B14471" s="106"/>
      <c r="C14471" s="106"/>
      <c r="D14471" s="139"/>
      <c r="E14471" s="140"/>
      <c r="F14471" s="140"/>
      <c r="G14471" s="140"/>
      <c r="M14471" s="140"/>
      <c r="N14471" s="167"/>
      <c r="O14471" s="167"/>
      <c r="P14471" s="142"/>
      <c r="Q14471" s="142"/>
      <c r="R14471" s="142"/>
      <c r="S14471" s="139"/>
    </row>
    <row r="14472" spans="2:19" ht="15.75" customHeight="1" x14ac:dyDescent="0.25">
      <c r="B14472" s="106"/>
      <c r="C14472" s="106"/>
      <c r="D14472" s="139"/>
      <c r="E14472" s="140"/>
      <c r="F14472" s="140"/>
      <c r="G14472" s="140"/>
      <c r="M14472" s="140"/>
      <c r="N14472" s="167"/>
      <c r="O14472" s="167"/>
      <c r="P14472" s="142"/>
      <c r="Q14472" s="142"/>
      <c r="R14472" s="142"/>
      <c r="S14472" s="139"/>
    </row>
    <row r="14473" spans="2:19" ht="15.75" customHeight="1" x14ac:dyDescent="0.25">
      <c r="B14473" s="106"/>
      <c r="C14473" s="106"/>
      <c r="D14473" s="139"/>
      <c r="E14473" s="140"/>
      <c r="F14473" s="140"/>
      <c r="G14473" s="140"/>
      <c r="M14473" s="140"/>
      <c r="N14473" s="167"/>
      <c r="O14473" s="167"/>
      <c r="P14473" s="142"/>
      <c r="Q14473" s="142"/>
      <c r="R14473" s="142"/>
      <c r="S14473" s="139"/>
    </row>
    <row r="14474" spans="2:19" ht="15.75" customHeight="1" x14ac:dyDescent="0.25">
      <c r="B14474" s="106"/>
      <c r="C14474" s="106"/>
      <c r="D14474" s="139"/>
      <c r="E14474" s="140"/>
      <c r="F14474" s="140"/>
      <c r="G14474" s="140"/>
      <c r="M14474" s="140"/>
      <c r="N14474" s="167"/>
      <c r="O14474" s="167"/>
      <c r="P14474" s="142"/>
      <c r="Q14474" s="142"/>
      <c r="R14474" s="142"/>
      <c r="S14474" s="139"/>
    </row>
    <row r="14475" spans="2:19" ht="15.75" customHeight="1" x14ac:dyDescent="0.25">
      <c r="B14475" s="106"/>
      <c r="C14475" s="106"/>
      <c r="D14475" s="139"/>
      <c r="E14475" s="140"/>
      <c r="F14475" s="140"/>
      <c r="G14475" s="140"/>
      <c r="M14475" s="140"/>
      <c r="N14475" s="167"/>
      <c r="O14475" s="167"/>
      <c r="P14475" s="142"/>
      <c r="Q14475" s="142"/>
      <c r="R14475" s="142"/>
      <c r="S14475" s="139"/>
    </row>
    <row r="14476" spans="2:19" ht="15.75" customHeight="1" x14ac:dyDescent="0.25">
      <c r="B14476" s="106"/>
      <c r="C14476" s="106"/>
      <c r="D14476" s="139"/>
      <c r="E14476" s="140"/>
      <c r="F14476" s="140"/>
      <c r="G14476" s="140"/>
      <c r="M14476" s="140"/>
      <c r="N14476" s="167"/>
      <c r="O14476" s="167"/>
      <c r="P14476" s="142"/>
      <c r="Q14476" s="142"/>
      <c r="R14476" s="142"/>
      <c r="S14476" s="139"/>
    </row>
    <row r="14477" spans="2:19" ht="15.75" customHeight="1" x14ac:dyDescent="0.25">
      <c r="B14477" s="106"/>
      <c r="C14477" s="106"/>
      <c r="D14477" s="139"/>
      <c r="E14477" s="140"/>
      <c r="F14477" s="140"/>
      <c r="G14477" s="140"/>
      <c r="M14477" s="140"/>
      <c r="N14477" s="167"/>
      <c r="O14477" s="167"/>
      <c r="P14477" s="142"/>
      <c r="Q14477" s="142"/>
      <c r="R14477" s="142"/>
      <c r="S14477" s="139"/>
    </row>
    <row r="14478" spans="2:19" ht="15.75" customHeight="1" x14ac:dyDescent="0.25">
      <c r="B14478" s="106"/>
      <c r="C14478" s="106"/>
      <c r="D14478" s="139"/>
      <c r="E14478" s="140"/>
      <c r="F14478" s="140"/>
      <c r="G14478" s="140"/>
      <c r="M14478" s="140"/>
      <c r="N14478" s="167"/>
      <c r="O14478" s="167"/>
      <c r="P14478" s="142"/>
      <c r="Q14478" s="142"/>
      <c r="R14478" s="142"/>
      <c r="S14478" s="139"/>
    </row>
    <row r="14479" spans="2:19" ht="15.75" customHeight="1" x14ac:dyDescent="0.25">
      <c r="B14479" s="106"/>
      <c r="C14479" s="106"/>
      <c r="D14479" s="139"/>
      <c r="E14479" s="140"/>
      <c r="F14479" s="140"/>
      <c r="G14479" s="140"/>
      <c r="M14479" s="140"/>
      <c r="N14479" s="167"/>
      <c r="O14479" s="167"/>
      <c r="P14479" s="142"/>
      <c r="Q14479" s="142"/>
      <c r="R14479" s="142"/>
      <c r="S14479" s="139"/>
    </row>
    <row r="14480" spans="2:19" ht="15.75" customHeight="1" x14ac:dyDescent="0.25">
      <c r="B14480" s="106"/>
      <c r="C14480" s="106"/>
      <c r="D14480" s="139"/>
      <c r="E14480" s="140"/>
      <c r="F14480" s="140"/>
      <c r="G14480" s="140"/>
      <c r="M14480" s="140"/>
      <c r="N14480" s="167"/>
      <c r="O14480" s="167"/>
      <c r="P14480" s="142"/>
      <c r="Q14480" s="142"/>
      <c r="R14480" s="142"/>
      <c r="S14480" s="139"/>
    </row>
    <row r="14481" spans="2:19" ht="15.75" customHeight="1" x14ac:dyDescent="0.25">
      <c r="B14481" s="106"/>
      <c r="C14481" s="106"/>
      <c r="D14481" s="139"/>
      <c r="E14481" s="140"/>
      <c r="F14481" s="140"/>
      <c r="G14481" s="140"/>
      <c r="M14481" s="140"/>
      <c r="N14481" s="167"/>
      <c r="O14481" s="167"/>
      <c r="P14481" s="142"/>
      <c r="Q14481" s="142"/>
      <c r="R14481" s="142"/>
      <c r="S14481" s="139"/>
    </row>
    <row r="14482" spans="2:19" ht="15.75" customHeight="1" x14ac:dyDescent="0.25">
      <c r="B14482" s="106"/>
      <c r="C14482" s="106"/>
      <c r="D14482" s="139"/>
      <c r="E14482" s="140"/>
      <c r="F14482" s="140"/>
      <c r="G14482" s="140"/>
      <c r="M14482" s="140"/>
      <c r="N14482" s="167"/>
      <c r="O14482" s="167"/>
      <c r="P14482" s="142"/>
      <c r="Q14482" s="142"/>
      <c r="R14482" s="142"/>
      <c r="S14482" s="139"/>
    </row>
    <row r="14483" spans="2:19" ht="15.75" customHeight="1" x14ac:dyDescent="0.25">
      <c r="B14483" s="106"/>
      <c r="C14483" s="106"/>
      <c r="D14483" s="139"/>
      <c r="E14483" s="140"/>
      <c r="F14483" s="140"/>
      <c r="G14483" s="140"/>
      <c r="M14483" s="140"/>
      <c r="N14483" s="167"/>
      <c r="O14483" s="167"/>
      <c r="P14483" s="142"/>
      <c r="Q14483" s="142"/>
      <c r="R14483" s="142"/>
      <c r="S14483" s="139"/>
    </row>
    <row r="14484" spans="2:19" ht="15.75" customHeight="1" x14ac:dyDescent="0.25">
      <c r="B14484" s="106"/>
      <c r="C14484" s="106"/>
      <c r="D14484" s="139"/>
      <c r="E14484" s="140"/>
      <c r="F14484" s="140"/>
      <c r="G14484" s="140"/>
      <c r="M14484" s="140"/>
      <c r="N14484" s="167"/>
      <c r="O14484" s="167"/>
      <c r="P14484" s="142"/>
      <c r="Q14484" s="142"/>
      <c r="R14484" s="142"/>
      <c r="S14484" s="139"/>
    </row>
    <row r="14485" spans="2:19" ht="15.75" customHeight="1" x14ac:dyDescent="0.25">
      <c r="B14485" s="106"/>
      <c r="C14485" s="106"/>
      <c r="D14485" s="139"/>
      <c r="E14485" s="140"/>
      <c r="F14485" s="140"/>
      <c r="G14485" s="140"/>
      <c r="M14485" s="140"/>
      <c r="N14485" s="167"/>
      <c r="O14485" s="167"/>
      <c r="P14485" s="142"/>
      <c r="Q14485" s="142"/>
      <c r="R14485" s="142"/>
      <c r="S14485" s="139"/>
    </row>
    <row r="14486" spans="2:19" ht="15.75" customHeight="1" x14ac:dyDescent="0.25">
      <c r="B14486" s="106"/>
      <c r="C14486" s="106"/>
      <c r="D14486" s="139"/>
      <c r="E14486" s="140"/>
      <c r="F14486" s="140"/>
      <c r="G14486" s="140"/>
      <c r="M14486" s="140"/>
      <c r="N14486" s="167"/>
      <c r="O14486" s="167"/>
      <c r="P14486" s="142"/>
      <c r="Q14486" s="142"/>
      <c r="R14486" s="142"/>
      <c r="S14486" s="139"/>
    </row>
    <row r="14487" spans="2:19" ht="15.75" customHeight="1" x14ac:dyDescent="0.25">
      <c r="B14487" s="106"/>
      <c r="C14487" s="106"/>
      <c r="D14487" s="139"/>
      <c r="E14487" s="140"/>
      <c r="F14487" s="140"/>
      <c r="G14487" s="140"/>
      <c r="M14487" s="140"/>
      <c r="N14487" s="167"/>
      <c r="O14487" s="167"/>
      <c r="P14487" s="142"/>
      <c r="Q14487" s="142"/>
      <c r="R14487" s="142"/>
      <c r="S14487" s="139"/>
    </row>
    <row r="14488" spans="2:19" ht="15.75" customHeight="1" x14ac:dyDescent="0.25">
      <c r="B14488" s="106"/>
      <c r="C14488" s="106"/>
      <c r="D14488" s="139"/>
      <c r="E14488" s="140"/>
      <c r="F14488" s="140"/>
      <c r="G14488" s="140"/>
      <c r="M14488" s="140"/>
      <c r="N14488" s="167"/>
      <c r="O14488" s="167"/>
      <c r="P14488" s="142"/>
      <c r="Q14488" s="142"/>
      <c r="R14488" s="142"/>
      <c r="S14488" s="139"/>
    </row>
    <row r="14489" spans="2:19" ht="15.75" customHeight="1" x14ac:dyDescent="0.25">
      <c r="B14489" s="106"/>
      <c r="C14489" s="106"/>
      <c r="D14489" s="139"/>
      <c r="E14489" s="140"/>
      <c r="F14489" s="140"/>
      <c r="G14489" s="140"/>
      <c r="M14489" s="140"/>
      <c r="N14489" s="167"/>
      <c r="O14489" s="167"/>
      <c r="P14489" s="142"/>
      <c r="Q14489" s="142"/>
      <c r="R14489" s="142"/>
      <c r="S14489" s="139"/>
    </row>
    <row r="14490" spans="2:19" ht="15.75" customHeight="1" x14ac:dyDescent="0.25">
      <c r="B14490" s="106"/>
      <c r="C14490" s="106"/>
      <c r="D14490" s="139"/>
      <c r="E14490" s="140"/>
      <c r="F14490" s="140"/>
      <c r="G14490" s="140"/>
      <c r="M14490" s="140"/>
      <c r="N14490" s="167"/>
      <c r="O14490" s="167"/>
      <c r="P14490" s="142"/>
      <c r="Q14490" s="142"/>
      <c r="R14490" s="142"/>
      <c r="S14490" s="139"/>
    </row>
    <row r="14491" spans="2:19" ht="15.75" customHeight="1" x14ac:dyDescent="0.25">
      <c r="B14491" s="106"/>
      <c r="C14491" s="106"/>
      <c r="D14491" s="139"/>
      <c r="E14491" s="140"/>
      <c r="F14491" s="140"/>
      <c r="G14491" s="140"/>
      <c r="M14491" s="140"/>
      <c r="N14491" s="167"/>
      <c r="O14491" s="167"/>
      <c r="P14491" s="142"/>
      <c r="Q14491" s="142"/>
      <c r="R14491" s="142"/>
      <c r="S14491" s="139"/>
    </row>
    <row r="14492" spans="2:19" ht="15.75" customHeight="1" x14ac:dyDescent="0.25">
      <c r="B14492" s="106"/>
      <c r="C14492" s="106"/>
      <c r="D14492" s="139"/>
      <c r="E14492" s="140"/>
      <c r="F14492" s="140"/>
      <c r="G14492" s="140"/>
      <c r="M14492" s="140"/>
      <c r="N14492" s="167"/>
      <c r="O14492" s="167"/>
      <c r="P14492" s="142"/>
      <c r="Q14492" s="142"/>
      <c r="R14492" s="142"/>
      <c r="S14492" s="139"/>
    </row>
    <row r="14493" spans="2:19" ht="15.75" customHeight="1" x14ac:dyDescent="0.25">
      <c r="B14493" s="106"/>
      <c r="C14493" s="106"/>
      <c r="D14493" s="139"/>
      <c r="E14493" s="140"/>
      <c r="F14493" s="140"/>
      <c r="G14493" s="140"/>
      <c r="M14493" s="140"/>
      <c r="N14493" s="167"/>
      <c r="O14493" s="167"/>
      <c r="P14493" s="142"/>
      <c r="Q14493" s="142"/>
      <c r="R14493" s="142"/>
      <c r="S14493" s="139"/>
    </row>
    <row r="14494" spans="2:19" ht="15.75" customHeight="1" x14ac:dyDescent="0.25">
      <c r="B14494" s="106"/>
      <c r="C14494" s="106"/>
      <c r="D14494" s="139"/>
      <c r="E14494" s="140"/>
      <c r="F14494" s="140"/>
      <c r="G14494" s="140"/>
      <c r="M14494" s="140"/>
      <c r="N14494" s="167"/>
      <c r="O14494" s="167"/>
      <c r="P14494" s="142"/>
      <c r="Q14494" s="142"/>
      <c r="R14494" s="142"/>
      <c r="S14494" s="139"/>
    </row>
    <row r="14495" spans="2:19" ht="15.75" customHeight="1" x14ac:dyDescent="0.25">
      <c r="B14495" s="106"/>
      <c r="C14495" s="106"/>
      <c r="D14495" s="139"/>
      <c r="E14495" s="140"/>
      <c r="F14495" s="140"/>
      <c r="G14495" s="140"/>
      <c r="M14495" s="140"/>
      <c r="N14495" s="167"/>
      <c r="O14495" s="167"/>
      <c r="P14495" s="142"/>
      <c r="Q14495" s="142"/>
      <c r="R14495" s="142"/>
      <c r="S14495" s="139"/>
    </row>
    <row r="14496" spans="2:19" ht="15.75" customHeight="1" x14ac:dyDescent="0.25">
      <c r="B14496" s="106"/>
      <c r="C14496" s="106"/>
      <c r="D14496" s="139"/>
      <c r="E14496" s="140"/>
      <c r="F14496" s="140"/>
      <c r="G14496" s="140"/>
      <c r="M14496" s="140"/>
      <c r="N14496" s="167"/>
      <c r="O14496" s="167"/>
      <c r="P14496" s="142"/>
      <c r="Q14496" s="142"/>
      <c r="R14496" s="142"/>
      <c r="S14496" s="139"/>
    </row>
    <row r="14497" spans="2:19" ht="15.75" customHeight="1" x14ac:dyDescent="0.25">
      <c r="B14497" s="106"/>
      <c r="C14497" s="106"/>
      <c r="D14497" s="139"/>
      <c r="E14497" s="140"/>
      <c r="F14497" s="140"/>
      <c r="G14497" s="140"/>
      <c r="M14497" s="140"/>
      <c r="N14497" s="167"/>
      <c r="O14497" s="167"/>
      <c r="P14497" s="142"/>
      <c r="Q14497" s="142"/>
      <c r="R14497" s="142"/>
      <c r="S14497" s="139"/>
    </row>
    <row r="14498" spans="2:19" ht="15.75" customHeight="1" x14ac:dyDescent="0.25">
      <c r="B14498" s="106"/>
      <c r="C14498" s="106"/>
      <c r="D14498" s="139"/>
      <c r="E14498" s="140"/>
      <c r="F14498" s="140"/>
      <c r="G14498" s="140"/>
      <c r="M14498" s="140"/>
      <c r="N14498" s="167"/>
      <c r="O14498" s="167"/>
      <c r="P14498" s="142"/>
      <c r="Q14498" s="142"/>
      <c r="R14498" s="142"/>
      <c r="S14498" s="139"/>
    </row>
    <row r="14499" spans="2:19" ht="15.75" customHeight="1" x14ac:dyDescent="0.25">
      <c r="B14499" s="106"/>
      <c r="C14499" s="106"/>
      <c r="D14499" s="139"/>
      <c r="E14499" s="140"/>
      <c r="F14499" s="140"/>
      <c r="G14499" s="140"/>
      <c r="M14499" s="140"/>
      <c r="N14499" s="167"/>
      <c r="O14499" s="167"/>
      <c r="P14499" s="142"/>
      <c r="Q14499" s="142"/>
      <c r="R14499" s="142"/>
      <c r="S14499" s="139"/>
    </row>
    <row r="14500" spans="2:19" ht="15.75" customHeight="1" x14ac:dyDescent="0.25">
      <c r="B14500" s="106"/>
      <c r="C14500" s="106"/>
      <c r="D14500" s="139"/>
      <c r="E14500" s="140"/>
      <c r="F14500" s="140"/>
      <c r="G14500" s="140"/>
      <c r="M14500" s="140"/>
      <c r="N14500" s="167"/>
      <c r="O14500" s="167"/>
      <c r="P14500" s="142"/>
      <c r="Q14500" s="142"/>
      <c r="R14500" s="142"/>
      <c r="S14500" s="139"/>
    </row>
    <row r="14501" spans="2:19" ht="15.75" customHeight="1" x14ac:dyDescent="0.25">
      <c r="B14501" s="106"/>
      <c r="C14501" s="106"/>
      <c r="D14501" s="139"/>
      <c r="E14501" s="140"/>
      <c r="F14501" s="140"/>
      <c r="G14501" s="140"/>
      <c r="M14501" s="140"/>
      <c r="N14501" s="167"/>
      <c r="O14501" s="167"/>
      <c r="P14501" s="142"/>
      <c r="Q14501" s="142"/>
      <c r="R14501" s="142"/>
      <c r="S14501" s="139"/>
    </row>
    <row r="14502" spans="2:19" ht="15.75" customHeight="1" x14ac:dyDescent="0.25">
      <c r="B14502" s="106"/>
      <c r="C14502" s="106"/>
      <c r="D14502" s="139"/>
      <c r="E14502" s="140"/>
      <c r="F14502" s="140"/>
      <c r="G14502" s="140"/>
      <c r="M14502" s="140"/>
      <c r="N14502" s="167"/>
      <c r="O14502" s="167"/>
      <c r="P14502" s="142"/>
      <c r="Q14502" s="142"/>
      <c r="R14502" s="142"/>
      <c r="S14502" s="139"/>
    </row>
    <row r="14503" spans="2:19" ht="15.75" customHeight="1" x14ac:dyDescent="0.25">
      <c r="B14503" s="106"/>
      <c r="C14503" s="106"/>
      <c r="D14503" s="139"/>
      <c r="E14503" s="140"/>
      <c r="F14503" s="140"/>
      <c r="G14503" s="140"/>
      <c r="M14503" s="140"/>
      <c r="N14503" s="167"/>
      <c r="O14503" s="167"/>
      <c r="P14503" s="142"/>
      <c r="Q14503" s="142"/>
      <c r="R14503" s="142"/>
      <c r="S14503" s="139"/>
    </row>
    <row r="14504" spans="2:19" ht="15.75" customHeight="1" x14ac:dyDescent="0.25">
      <c r="B14504" s="106"/>
      <c r="C14504" s="106"/>
      <c r="D14504" s="139"/>
      <c r="E14504" s="140"/>
      <c r="F14504" s="140"/>
      <c r="G14504" s="140"/>
      <c r="M14504" s="140"/>
      <c r="N14504" s="167"/>
      <c r="O14504" s="167"/>
      <c r="P14504" s="142"/>
      <c r="Q14504" s="142"/>
      <c r="R14504" s="142"/>
      <c r="S14504" s="139"/>
    </row>
    <row r="14505" spans="2:19" ht="15.75" customHeight="1" x14ac:dyDescent="0.25">
      <c r="B14505" s="106"/>
      <c r="C14505" s="106"/>
      <c r="D14505" s="139"/>
      <c r="E14505" s="140"/>
      <c r="F14505" s="140"/>
      <c r="G14505" s="140"/>
      <c r="M14505" s="140"/>
      <c r="N14505" s="167"/>
      <c r="O14505" s="167"/>
      <c r="P14505" s="142"/>
      <c r="Q14505" s="142"/>
      <c r="R14505" s="142"/>
      <c r="S14505" s="139"/>
    </row>
    <row r="14506" spans="2:19" ht="15.75" customHeight="1" x14ac:dyDescent="0.25">
      <c r="B14506" s="106"/>
      <c r="C14506" s="106"/>
      <c r="D14506" s="139"/>
      <c r="E14506" s="140"/>
      <c r="F14506" s="140"/>
      <c r="G14506" s="140"/>
      <c r="M14506" s="140"/>
      <c r="N14506" s="167"/>
      <c r="O14506" s="167"/>
      <c r="P14506" s="142"/>
      <c r="Q14506" s="142"/>
      <c r="R14506" s="142"/>
      <c r="S14506" s="139"/>
    </row>
    <row r="14507" spans="2:19" ht="15.75" customHeight="1" x14ac:dyDescent="0.25">
      <c r="B14507" s="106"/>
      <c r="C14507" s="106"/>
      <c r="D14507" s="139"/>
      <c r="E14507" s="140"/>
      <c r="F14507" s="140"/>
      <c r="G14507" s="140"/>
      <c r="M14507" s="140"/>
      <c r="N14507" s="167"/>
      <c r="O14507" s="167"/>
      <c r="P14507" s="142"/>
      <c r="Q14507" s="142"/>
      <c r="R14507" s="142"/>
      <c r="S14507" s="139"/>
    </row>
    <row r="14508" spans="2:19" ht="15.75" customHeight="1" x14ac:dyDescent="0.25">
      <c r="B14508" s="106"/>
      <c r="C14508" s="106"/>
      <c r="D14508" s="139"/>
      <c r="E14508" s="140"/>
      <c r="F14508" s="140"/>
      <c r="G14508" s="140"/>
      <c r="M14508" s="140"/>
      <c r="N14508" s="167"/>
      <c r="O14508" s="167"/>
      <c r="P14508" s="142"/>
      <c r="Q14508" s="142"/>
      <c r="R14508" s="142"/>
      <c r="S14508" s="139"/>
    </row>
    <row r="14509" spans="2:19" ht="15.75" customHeight="1" x14ac:dyDescent="0.25">
      <c r="B14509" s="106"/>
      <c r="C14509" s="106"/>
      <c r="D14509" s="139"/>
      <c r="E14509" s="140"/>
      <c r="F14509" s="140"/>
      <c r="G14509" s="140"/>
      <c r="M14509" s="140"/>
      <c r="N14509" s="167"/>
      <c r="O14509" s="167"/>
      <c r="P14509" s="142"/>
      <c r="Q14509" s="142"/>
      <c r="R14509" s="142"/>
      <c r="S14509" s="139"/>
    </row>
    <row r="14510" spans="2:19" ht="15.75" customHeight="1" x14ac:dyDescent="0.25">
      <c r="B14510" s="106"/>
      <c r="C14510" s="106"/>
      <c r="D14510" s="139"/>
      <c r="E14510" s="140"/>
      <c r="F14510" s="140"/>
      <c r="G14510" s="140"/>
      <c r="M14510" s="140"/>
      <c r="N14510" s="167"/>
      <c r="O14510" s="167"/>
      <c r="P14510" s="142"/>
      <c r="Q14510" s="142"/>
      <c r="R14510" s="142"/>
      <c r="S14510" s="139"/>
    </row>
    <row r="14511" spans="2:19" ht="15.75" customHeight="1" x14ac:dyDescent="0.25">
      <c r="B14511" s="106"/>
      <c r="C14511" s="106"/>
      <c r="D14511" s="139"/>
      <c r="E14511" s="140"/>
      <c r="F14511" s="140"/>
      <c r="G14511" s="140"/>
      <c r="M14511" s="140"/>
      <c r="N14511" s="167"/>
      <c r="O14511" s="167"/>
      <c r="P14511" s="142"/>
      <c r="Q14511" s="142"/>
      <c r="R14511" s="142"/>
      <c r="S14511" s="139"/>
    </row>
    <row r="14512" spans="2:19" ht="15.75" customHeight="1" x14ac:dyDescent="0.25">
      <c r="B14512" s="106"/>
      <c r="C14512" s="106"/>
      <c r="D14512" s="139"/>
      <c r="E14512" s="140"/>
      <c r="F14512" s="140"/>
      <c r="G14512" s="140"/>
      <c r="M14512" s="140"/>
      <c r="N14512" s="167"/>
      <c r="O14512" s="167"/>
      <c r="P14512" s="142"/>
      <c r="Q14512" s="142"/>
      <c r="R14512" s="142"/>
      <c r="S14512" s="139"/>
    </row>
    <row r="14513" spans="2:19" ht="15.75" customHeight="1" x14ac:dyDescent="0.25">
      <c r="B14513" s="106"/>
      <c r="C14513" s="106"/>
      <c r="D14513" s="139"/>
      <c r="E14513" s="140"/>
      <c r="F14513" s="140"/>
      <c r="G14513" s="140"/>
      <c r="M14513" s="140"/>
      <c r="N14513" s="167"/>
      <c r="O14513" s="167"/>
      <c r="P14513" s="142"/>
      <c r="Q14513" s="142"/>
      <c r="R14513" s="142"/>
      <c r="S14513" s="139"/>
    </row>
    <row r="14514" spans="2:19" ht="15.75" customHeight="1" x14ac:dyDescent="0.25">
      <c r="B14514" s="106"/>
      <c r="C14514" s="106"/>
      <c r="D14514" s="139"/>
      <c r="E14514" s="140"/>
      <c r="F14514" s="140"/>
      <c r="G14514" s="140"/>
      <c r="M14514" s="140"/>
      <c r="N14514" s="167"/>
      <c r="O14514" s="167"/>
      <c r="P14514" s="142"/>
      <c r="Q14514" s="142"/>
      <c r="R14514" s="142"/>
      <c r="S14514" s="139"/>
    </row>
    <row r="14515" spans="2:19" ht="15.75" customHeight="1" x14ac:dyDescent="0.25">
      <c r="B14515" s="106"/>
      <c r="C14515" s="106"/>
      <c r="D14515" s="139"/>
      <c r="E14515" s="140"/>
      <c r="F14515" s="140"/>
      <c r="G14515" s="140"/>
      <c r="M14515" s="140"/>
      <c r="N14515" s="167"/>
      <c r="O14515" s="167"/>
      <c r="P14515" s="142"/>
      <c r="Q14515" s="142"/>
      <c r="R14515" s="142"/>
      <c r="S14515" s="139"/>
    </row>
    <row r="14516" spans="2:19" ht="15.75" customHeight="1" x14ac:dyDescent="0.25">
      <c r="B14516" s="106"/>
      <c r="C14516" s="106"/>
      <c r="D14516" s="139"/>
      <c r="E14516" s="140"/>
      <c r="F14516" s="140"/>
      <c r="G14516" s="140"/>
      <c r="M14516" s="140"/>
      <c r="N14516" s="167"/>
      <c r="O14516" s="167"/>
      <c r="P14516" s="142"/>
      <c r="Q14516" s="142"/>
      <c r="R14516" s="142"/>
      <c r="S14516" s="139"/>
    </row>
    <row r="14517" spans="2:19" ht="15.75" customHeight="1" x14ac:dyDescent="0.25">
      <c r="B14517" s="106"/>
      <c r="C14517" s="106"/>
      <c r="D14517" s="139"/>
      <c r="E14517" s="140"/>
      <c r="F14517" s="140"/>
      <c r="G14517" s="140"/>
      <c r="M14517" s="140"/>
      <c r="N14517" s="167"/>
      <c r="O14517" s="167"/>
      <c r="P14517" s="142"/>
      <c r="Q14517" s="142"/>
      <c r="R14517" s="142"/>
      <c r="S14517" s="139"/>
    </row>
    <row r="14518" spans="2:19" ht="15.75" customHeight="1" x14ac:dyDescent="0.25">
      <c r="B14518" s="106"/>
      <c r="C14518" s="106"/>
      <c r="D14518" s="139"/>
      <c r="E14518" s="140"/>
      <c r="F14518" s="140"/>
      <c r="G14518" s="140"/>
      <c r="M14518" s="140"/>
      <c r="N14518" s="167"/>
      <c r="O14518" s="167"/>
      <c r="P14518" s="142"/>
      <c r="Q14518" s="142"/>
      <c r="R14518" s="142"/>
      <c r="S14518" s="139"/>
    </row>
    <row r="14519" spans="2:19" ht="15.75" customHeight="1" x14ac:dyDescent="0.25">
      <c r="B14519" s="106"/>
      <c r="C14519" s="106"/>
      <c r="D14519" s="139"/>
      <c r="E14519" s="140"/>
      <c r="F14519" s="140"/>
      <c r="G14519" s="140"/>
      <c r="M14519" s="140"/>
      <c r="N14519" s="167"/>
      <c r="O14519" s="167"/>
      <c r="P14519" s="142"/>
      <c r="Q14519" s="142"/>
      <c r="R14519" s="142"/>
      <c r="S14519" s="139"/>
    </row>
    <row r="14520" spans="2:19" ht="15.75" customHeight="1" x14ac:dyDescent="0.25">
      <c r="B14520" s="106"/>
      <c r="C14520" s="106"/>
      <c r="D14520" s="139"/>
      <c r="E14520" s="140"/>
      <c r="F14520" s="140"/>
      <c r="G14520" s="140"/>
      <c r="M14520" s="140"/>
      <c r="N14520" s="167"/>
      <c r="O14520" s="167"/>
      <c r="P14520" s="142"/>
      <c r="Q14520" s="142"/>
      <c r="R14520" s="142"/>
      <c r="S14520" s="139"/>
    </row>
    <row r="14521" spans="2:19" ht="15.75" customHeight="1" x14ac:dyDescent="0.25">
      <c r="B14521" s="106"/>
      <c r="C14521" s="106"/>
      <c r="D14521" s="139"/>
      <c r="E14521" s="140"/>
      <c r="F14521" s="140"/>
      <c r="G14521" s="140"/>
      <c r="M14521" s="140"/>
      <c r="N14521" s="167"/>
      <c r="O14521" s="167"/>
      <c r="P14521" s="142"/>
      <c r="Q14521" s="142"/>
      <c r="R14521" s="142"/>
      <c r="S14521" s="139"/>
    </row>
    <row r="14522" spans="2:19" ht="15.75" customHeight="1" x14ac:dyDescent="0.25">
      <c r="B14522" s="106"/>
      <c r="C14522" s="106"/>
      <c r="D14522" s="139"/>
      <c r="E14522" s="140"/>
      <c r="F14522" s="140"/>
      <c r="G14522" s="140"/>
      <c r="M14522" s="140"/>
      <c r="N14522" s="167"/>
      <c r="O14522" s="167"/>
      <c r="P14522" s="142"/>
      <c r="Q14522" s="142"/>
      <c r="R14522" s="142"/>
      <c r="S14522" s="139"/>
    </row>
    <row r="14523" spans="2:19" ht="15.75" customHeight="1" x14ac:dyDescent="0.25">
      <c r="B14523" s="106"/>
      <c r="C14523" s="106"/>
      <c r="D14523" s="139"/>
      <c r="E14523" s="140"/>
      <c r="F14523" s="140"/>
      <c r="G14523" s="140"/>
      <c r="M14523" s="140"/>
      <c r="N14523" s="167"/>
      <c r="O14523" s="167"/>
      <c r="P14523" s="142"/>
      <c r="Q14523" s="142"/>
      <c r="R14523" s="142"/>
      <c r="S14523" s="139"/>
    </row>
    <row r="14524" spans="2:19" ht="15.75" customHeight="1" x14ac:dyDescent="0.25">
      <c r="B14524" s="106"/>
      <c r="C14524" s="106"/>
      <c r="D14524" s="139"/>
      <c r="E14524" s="140"/>
      <c r="F14524" s="140"/>
      <c r="G14524" s="140"/>
      <c r="M14524" s="140"/>
      <c r="N14524" s="167"/>
      <c r="O14524" s="167"/>
      <c r="P14524" s="142"/>
      <c r="Q14524" s="142"/>
      <c r="R14524" s="142"/>
      <c r="S14524" s="139"/>
    </row>
    <row r="14525" spans="2:19" ht="15.75" customHeight="1" x14ac:dyDescent="0.25">
      <c r="B14525" s="106"/>
      <c r="C14525" s="106"/>
      <c r="D14525" s="139"/>
      <c r="E14525" s="140"/>
      <c r="F14525" s="140"/>
      <c r="G14525" s="140"/>
      <c r="M14525" s="140"/>
      <c r="N14525" s="167"/>
      <c r="O14525" s="167"/>
      <c r="P14525" s="142"/>
      <c r="Q14525" s="142"/>
      <c r="R14525" s="142"/>
      <c r="S14525" s="139"/>
    </row>
    <row r="14526" spans="2:19" ht="15.75" customHeight="1" x14ac:dyDescent="0.25">
      <c r="B14526" s="106"/>
      <c r="C14526" s="106"/>
      <c r="D14526" s="139"/>
      <c r="E14526" s="140"/>
      <c r="F14526" s="140"/>
      <c r="G14526" s="140"/>
      <c r="M14526" s="140"/>
      <c r="N14526" s="167"/>
      <c r="O14526" s="167"/>
      <c r="P14526" s="142"/>
      <c r="Q14526" s="142"/>
      <c r="R14526" s="142"/>
      <c r="S14526" s="139"/>
    </row>
    <row r="14527" spans="2:19" ht="15.75" customHeight="1" x14ac:dyDescent="0.25">
      <c r="B14527" s="106"/>
      <c r="C14527" s="106"/>
      <c r="D14527" s="139"/>
      <c r="E14527" s="140"/>
      <c r="F14527" s="140"/>
      <c r="G14527" s="140"/>
      <c r="M14527" s="140"/>
      <c r="N14527" s="167"/>
      <c r="O14527" s="167"/>
      <c r="P14527" s="142"/>
      <c r="Q14527" s="142"/>
      <c r="R14527" s="142"/>
      <c r="S14527" s="139"/>
    </row>
    <row r="14528" spans="2:19" ht="15.75" customHeight="1" x14ac:dyDescent="0.25">
      <c r="B14528" s="106"/>
      <c r="C14528" s="106"/>
      <c r="D14528" s="139"/>
      <c r="E14528" s="140"/>
      <c r="F14528" s="140"/>
      <c r="G14528" s="140"/>
      <c r="M14528" s="140"/>
      <c r="N14528" s="167"/>
      <c r="O14528" s="167"/>
      <c r="P14528" s="142"/>
      <c r="Q14528" s="142"/>
      <c r="R14528" s="142"/>
      <c r="S14528" s="139"/>
    </row>
    <row r="14529" spans="2:19" ht="15.75" customHeight="1" x14ac:dyDescent="0.25">
      <c r="B14529" s="106"/>
      <c r="C14529" s="106"/>
      <c r="D14529" s="139"/>
      <c r="E14529" s="140"/>
      <c r="F14529" s="140"/>
      <c r="G14529" s="140"/>
      <c r="M14529" s="140"/>
      <c r="N14529" s="167"/>
      <c r="O14529" s="167"/>
      <c r="P14529" s="142"/>
      <c r="Q14529" s="142"/>
      <c r="R14529" s="142"/>
      <c r="S14529" s="139"/>
    </row>
    <row r="14530" spans="2:19" ht="15.75" customHeight="1" x14ac:dyDescent="0.25">
      <c r="B14530" s="106"/>
      <c r="C14530" s="106"/>
      <c r="D14530" s="139"/>
      <c r="E14530" s="140"/>
      <c r="F14530" s="140"/>
      <c r="G14530" s="140"/>
      <c r="M14530" s="140"/>
      <c r="N14530" s="167"/>
      <c r="O14530" s="167"/>
      <c r="P14530" s="142"/>
      <c r="Q14530" s="142"/>
      <c r="R14530" s="142"/>
      <c r="S14530" s="139"/>
    </row>
    <row r="14531" spans="2:19" ht="15.75" customHeight="1" x14ac:dyDescent="0.25">
      <c r="B14531" s="106"/>
      <c r="C14531" s="106"/>
      <c r="D14531" s="139"/>
      <c r="E14531" s="140"/>
      <c r="F14531" s="140"/>
      <c r="G14531" s="140"/>
      <c r="M14531" s="140"/>
      <c r="N14531" s="167"/>
      <c r="O14531" s="167"/>
      <c r="P14531" s="142"/>
      <c r="Q14531" s="142"/>
      <c r="R14531" s="142"/>
      <c r="S14531" s="139"/>
    </row>
    <row r="14532" spans="2:19" ht="15.75" customHeight="1" x14ac:dyDescent="0.25">
      <c r="B14532" s="106"/>
      <c r="C14532" s="106"/>
      <c r="D14532" s="139"/>
      <c r="E14532" s="140"/>
      <c r="F14532" s="140"/>
      <c r="G14532" s="140"/>
      <c r="M14532" s="140"/>
      <c r="N14532" s="167"/>
      <c r="O14532" s="167"/>
      <c r="P14532" s="142"/>
      <c r="Q14532" s="142"/>
      <c r="R14532" s="142"/>
      <c r="S14532" s="139"/>
    </row>
    <row r="14533" spans="2:19" ht="15.75" customHeight="1" x14ac:dyDescent="0.25">
      <c r="B14533" s="106"/>
      <c r="C14533" s="106"/>
      <c r="D14533" s="139"/>
      <c r="E14533" s="140"/>
      <c r="F14533" s="140"/>
      <c r="G14533" s="140"/>
      <c r="M14533" s="140"/>
      <c r="N14533" s="167"/>
      <c r="O14533" s="167"/>
      <c r="P14533" s="142"/>
      <c r="Q14533" s="142"/>
      <c r="R14533" s="142"/>
      <c r="S14533" s="139"/>
    </row>
    <row r="14534" spans="2:19" ht="15.75" customHeight="1" x14ac:dyDescent="0.25">
      <c r="B14534" s="106"/>
      <c r="C14534" s="106"/>
      <c r="D14534" s="139"/>
      <c r="E14534" s="140"/>
      <c r="F14534" s="140"/>
      <c r="G14534" s="140"/>
      <c r="M14534" s="140"/>
      <c r="N14534" s="167"/>
      <c r="O14534" s="167"/>
      <c r="P14534" s="142"/>
      <c r="Q14534" s="142"/>
      <c r="R14534" s="142"/>
      <c r="S14534" s="139"/>
    </row>
    <row r="14535" spans="2:19" ht="15.75" customHeight="1" x14ac:dyDescent="0.25">
      <c r="B14535" s="106"/>
      <c r="C14535" s="106"/>
      <c r="D14535" s="139"/>
      <c r="E14535" s="140"/>
      <c r="F14535" s="140"/>
      <c r="G14535" s="140"/>
      <c r="M14535" s="140"/>
      <c r="N14535" s="167"/>
      <c r="O14535" s="167"/>
      <c r="P14535" s="142"/>
      <c r="Q14535" s="142"/>
      <c r="R14535" s="142"/>
      <c r="S14535" s="139"/>
    </row>
    <row r="14536" spans="2:19" ht="15.75" customHeight="1" x14ac:dyDescent="0.25">
      <c r="B14536" s="106"/>
      <c r="C14536" s="106"/>
      <c r="D14536" s="139"/>
      <c r="E14536" s="140"/>
      <c r="F14536" s="140"/>
      <c r="G14536" s="140"/>
      <c r="M14536" s="140"/>
      <c r="N14536" s="167"/>
      <c r="O14536" s="167"/>
      <c r="P14536" s="142"/>
      <c r="Q14536" s="142"/>
      <c r="R14536" s="142"/>
      <c r="S14536" s="139"/>
    </row>
    <row r="14537" spans="2:19" ht="15.75" customHeight="1" x14ac:dyDescent="0.25">
      <c r="B14537" s="106"/>
      <c r="C14537" s="106"/>
      <c r="D14537" s="139"/>
      <c r="E14537" s="140"/>
      <c r="F14537" s="140"/>
      <c r="G14537" s="140"/>
      <c r="M14537" s="140"/>
      <c r="N14537" s="167"/>
      <c r="O14537" s="167"/>
      <c r="P14537" s="142"/>
      <c r="Q14537" s="142"/>
      <c r="R14537" s="142"/>
      <c r="S14537" s="139"/>
    </row>
    <row r="14538" spans="2:19" ht="15.75" customHeight="1" x14ac:dyDescent="0.25">
      <c r="B14538" s="106"/>
      <c r="C14538" s="106"/>
      <c r="D14538" s="139"/>
      <c r="E14538" s="140"/>
      <c r="F14538" s="140"/>
      <c r="G14538" s="140"/>
      <c r="M14538" s="140"/>
      <c r="N14538" s="167"/>
      <c r="O14538" s="167"/>
      <c r="P14538" s="142"/>
      <c r="Q14538" s="142"/>
      <c r="R14538" s="142"/>
      <c r="S14538" s="139"/>
    </row>
    <row r="14539" spans="2:19" ht="15.75" customHeight="1" x14ac:dyDescent="0.25">
      <c r="B14539" s="106"/>
      <c r="C14539" s="106"/>
      <c r="D14539" s="139"/>
      <c r="E14539" s="140"/>
      <c r="F14539" s="140"/>
      <c r="G14539" s="140"/>
      <c r="M14539" s="140"/>
      <c r="N14539" s="167"/>
      <c r="O14539" s="167"/>
      <c r="P14539" s="142"/>
      <c r="Q14539" s="142"/>
      <c r="R14539" s="142"/>
      <c r="S14539" s="139"/>
    </row>
    <row r="14540" spans="2:19" ht="15.75" customHeight="1" x14ac:dyDescent="0.25">
      <c r="B14540" s="106"/>
      <c r="C14540" s="106"/>
      <c r="D14540" s="139"/>
      <c r="E14540" s="140"/>
      <c r="F14540" s="140"/>
      <c r="G14540" s="140"/>
      <c r="M14540" s="140"/>
      <c r="N14540" s="167"/>
      <c r="O14540" s="167"/>
      <c r="P14540" s="142"/>
      <c r="Q14540" s="142"/>
      <c r="R14540" s="142"/>
      <c r="S14540" s="139"/>
    </row>
    <row r="14541" spans="2:19" ht="15.75" customHeight="1" x14ac:dyDescent="0.25">
      <c r="B14541" s="106"/>
      <c r="C14541" s="106"/>
      <c r="D14541" s="139"/>
      <c r="E14541" s="140"/>
      <c r="F14541" s="140"/>
      <c r="G14541" s="140"/>
      <c r="M14541" s="140"/>
      <c r="N14541" s="167"/>
      <c r="O14541" s="167"/>
      <c r="P14541" s="142"/>
      <c r="Q14541" s="142"/>
      <c r="R14541" s="142"/>
      <c r="S14541" s="139"/>
    </row>
    <row r="14542" spans="2:19" ht="15.75" customHeight="1" x14ac:dyDescent="0.25">
      <c r="B14542" s="106"/>
      <c r="C14542" s="106"/>
      <c r="D14542" s="139"/>
      <c r="E14542" s="140"/>
      <c r="F14542" s="140"/>
      <c r="G14542" s="140"/>
      <c r="M14542" s="140"/>
      <c r="N14542" s="167"/>
      <c r="O14542" s="167"/>
      <c r="P14542" s="142"/>
      <c r="Q14542" s="142"/>
      <c r="R14542" s="142"/>
      <c r="S14542" s="139"/>
    </row>
    <row r="14543" spans="2:19" ht="15.75" customHeight="1" x14ac:dyDescent="0.25">
      <c r="B14543" s="106"/>
      <c r="C14543" s="106"/>
      <c r="D14543" s="139"/>
      <c r="E14543" s="140"/>
      <c r="F14543" s="140"/>
      <c r="G14543" s="140"/>
      <c r="M14543" s="140"/>
      <c r="N14543" s="167"/>
      <c r="O14543" s="167"/>
      <c r="P14543" s="142"/>
      <c r="Q14543" s="142"/>
      <c r="R14543" s="142"/>
      <c r="S14543" s="139"/>
    </row>
    <row r="14544" spans="2:19" ht="15.75" customHeight="1" x14ac:dyDescent="0.25">
      <c r="B14544" s="106"/>
      <c r="C14544" s="106"/>
      <c r="D14544" s="139"/>
      <c r="E14544" s="140"/>
      <c r="F14544" s="140"/>
      <c r="G14544" s="140"/>
      <c r="M14544" s="140"/>
      <c r="N14544" s="167"/>
      <c r="O14544" s="167"/>
      <c r="P14544" s="142"/>
      <c r="Q14544" s="142"/>
      <c r="R14544" s="142"/>
      <c r="S14544" s="139"/>
    </row>
    <row r="14545" spans="2:19" ht="15.75" customHeight="1" x14ac:dyDescent="0.25">
      <c r="B14545" s="106"/>
      <c r="C14545" s="106"/>
      <c r="D14545" s="139"/>
      <c r="E14545" s="140"/>
      <c r="F14545" s="140"/>
      <c r="G14545" s="140"/>
      <c r="M14545" s="140"/>
      <c r="N14545" s="167"/>
      <c r="O14545" s="167"/>
      <c r="P14545" s="142"/>
      <c r="Q14545" s="142"/>
      <c r="R14545" s="142"/>
      <c r="S14545" s="139"/>
    </row>
    <row r="14546" spans="2:19" ht="15.75" customHeight="1" x14ac:dyDescent="0.25">
      <c r="B14546" s="106"/>
      <c r="C14546" s="106"/>
      <c r="D14546" s="139"/>
      <c r="E14546" s="140"/>
      <c r="F14546" s="140"/>
      <c r="G14546" s="140"/>
      <c r="M14546" s="140"/>
      <c r="N14546" s="167"/>
      <c r="O14546" s="167"/>
      <c r="P14546" s="142"/>
      <c r="Q14546" s="142"/>
      <c r="R14546" s="142"/>
      <c r="S14546" s="139"/>
    </row>
    <row r="14547" spans="2:19" ht="15.75" customHeight="1" x14ac:dyDescent="0.25">
      <c r="B14547" s="106"/>
      <c r="C14547" s="106"/>
      <c r="D14547" s="139"/>
      <c r="E14547" s="140"/>
      <c r="F14547" s="140"/>
      <c r="G14547" s="140"/>
      <c r="M14547" s="140"/>
      <c r="N14547" s="167"/>
      <c r="O14547" s="167"/>
      <c r="P14547" s="142"/>
      <c r="Q14547" s="142"/>
      <c r="R14547" s="142"/>
      <c r="S14547" s="139"/>
    </row>
    <row r="14548" spans="2:19" ht="15.75" customHeight="1" x14ac:dyDescent="0.25">
      <c r="B14548" s="106"/>
      <c r="C14548" s="106"/>
      <c r="D14548" s="139"/>
      <c r="E14548" s="140"/>
      <c r="F14548" s="140"/>
      <c r="G14548" s="140"/>
      <c r="M14548" s="140"/>
      <c r="N14548" s="167"/>
      <c r="O14548" s="167"/>
      <c r="P14548" s="142"/>
      <c r="Q14548" s="142"/>
      <c r="R14548" s="142"/>
      <c r="S14548" s="139"/>
    </row>
    <row r="14549" spans="2:19" ht="15.75" customHeight="1" x14ac:dyDescent="0.25">
      <c r="B14549" s="106"/>
      <c r="C14549" s="106"/>
      <c r="D14549" s="139"/>
      <c r="E14549" s="140"/>
      <c r="F14549" s="140"/>
      <c r="G14549" s="140"/>
      <c r="M14549" s="140"/>
      <c r="N14549" s="167"/>
      <c r="O14549" s="167"/>
      <c r="P14549" s="142"/>
      <c r="Q14549" s="142"/>
      <c r="R14549" s="142"/>
      <c r="S14549" s="139"/>
    </row>
    <row r="14550" spans="2:19" ht="15.75" customHeight="1" x14ac:dyDescent="0.25">
      <c r="B14550" s="106"/>
      <c r="C14550" s="106"/>
      <c r="D14550" s="139"/>
      <c r="E14550" s="140"/>
      <c r="F14550" s="140"/>
      <c r="G14550" s="140"/>
      <c r="M14550" s="140"/>
      <c r="N14550" s="167"/>
      <c r="O14550" s="167"/>
      <c r="P14550" s="142"/>
      <c r="Q14550" s="142"/>
      <c r="R14550" s="142"/>
      <c r="S14550" s="139"/>
    </row>
    <row r="14551" spans="2:19" ht="15.75" customHeight="1" x14ac:dyDescent="0.25">
      <c r="B14551" s="106"/>
      <c r="C14551" s="106"/>
      <c r="D14551" s="139"/>
      <c r="E14551" s="140"/>
      <c r="F14551" s="140"/>
      <c r="G14551" s="140"/>
      <c r="M14551" s="140"/>
      <c r="N14551" s="167"/>
      <c r="O14551" s="167"/>
      <c r="P14551" s="142"/>
      <c r="Q14551" s="142"/>
      <c r="R14551" s="142"/>
      <c r="S14551" s="139"/>
    </row>
    <row r="14552" spans="2:19" ht="15.75" customHeight="1" x14ac:dyDescent="0.25">
      <c r="B14552" s="106"/>
      <c r="C14552" s="106"/>
      <c r="D14552" s="139"/>
      <c r="E14552" s="140"/>
      <c r="F14552" s="140"/>
      <c r="G14552" s="140"/>
      <c r="M14552" s="140"/>
      <c r="N14552" s="167"/>
      <c r="O14552" s="167"/>
      <c r="P14552" s="142"/>
      <c r="Q14552" s="142"/>
      <c r="R14552" s="142"/>
      <c r="S14552" s="139"/>
    </row>
    <row r="14553" spans="2:19" ht="15.75" customHeight="1" x14ac:dyDescent="0.25">
      <c r="B14553" s="106"/>
      <c r="C14553" s="106"/>
      <c r="D14553" s="139"/>
      <c r="E14553" s="140"/>
      <c r="F14553" s="140"/>
      <c r="G14553" s="140"/>
      <c r="M14553" s="140"/>
      <c r="N14553" s="167"/>
      <c r="O14553" s="167"/>
      <c r="P14553" s="142"/>
      <c r="Q14553" s="142"/>
      <c r="R14553" s="142"/>
      <c r="S14553" s="139"/>
    </row>
    <row r="14554" spans="2:19" ht="15.75" customHeight="1" x14ac:dyDescent="0.25">
      <c r="B14554" s="106"/>
      <c r="C14554" s="106"/>
      <c r="D14554" s="139"/>
      <c r="E14554" s="140"/>
      <c r="F14554" s="140"/>
      <c r="G14554" s="140"/>
      <c r="M14554" s="140"/>
      <c r="N14554" s="167"/>
      <c r="O14554" s="167"/>
      <c r="P14554" s="142"/>
      <c r="Q14554" s="142"/>
      <c r="R14554" s="142"/>
      <c r="S14554" s="139"/>
    </row>
    <row r="14555" spans="2:19" ht="15.75" customHeight="1" x14ac:dyDescent="0.25">
      <c r="B14555" s="106"/>
      <c r="C14555" s="106"/>
      <c r="D14555" s="139"/>
      <c r="E14555" s="140"/>
      <c r="F14555" s="140"/>
      <c r="G14555" s="140"/>
      <c r="M14555" s="140"/>
      <c r="N14555" s="167"/>
      <c r="O14555" s="167"/>
      <c r="P14555" s="142"/>
      <c r="Q14555" s="142"/>
      <c r="R14555" s="142"/>
      <c r="S14555" s="139"/>
    </row>
    <row r="14556" spans="2:19" ht="15.75" customHeight="1" x14ac:dyDescent="0.25">
      <c r="B14556" s="106"/>
      <c r="C14556" s="106"/>
      <c r="D14556" s="139"/>
      <c r="E14556" s="140"/>
      <c r="F14556" s="140"/>
      <c r="G14556" s="140"/>
      <c r="M14556" s="140"/>
      <c r="N14556" s="167"/>
      <c r="O14556" s="167"/>
      <c r="P14556" s="142"/>
      <c r="Q14556" s="142"/>
      <c r="R14556" s="142"/>
      <c r="S14556" s="139"/>
    </row>
    <row r="14557" spans="2:19" ht="15.75" customHeight="1" x14ac:dyDescent="0.25">
      <c r="B14557" s="106"/>
      <c r="C14557" s="106"/>
      <c r="D14557" s="139"/>
      <c r="E14557" s="140"/>
      <c r="F14557" s="140"/>
      <c r="G14557" s="140"/>
      <c r="M14557" s="140"/>
      <c r="N14557" s="167"/>
      <c r="O14557" s="167"/>
      <c r="P14557" s="142"/>
      <c r="Q14557" s="142"/>
      <c r="R14557" s="142"/>
      <c r="S14557" s="139"/>
    </row>
    <row r="14558" spans="2:19" ht="15.75" customHeight="1" x14ac:dyDescent="0.25">
      <c r="B14558" s="106"/>
      <c r="C14558" s="106"/>
      <c r="D14558" s="139"/>
      <c r="E14558" s="140"/>
      <c r="F14558" s="140"/>
      <c r="G14558" s="140"/>
      <c r="M14558" s="140"/>
      <c r="N14558" s="167"/>
      <c r="O14558" s="167"/>
      <c r="P14558" s="142"/>
      <c r="Q14558" s="142"/>
      <c r="R14558" s="142"/>
      <c r="S14558" s="139"/>
    </row>
    <row r="14559" spans="2:19" ht="15.75" customHeight="1" x14ac:dyDescent="0.25">
      <c r="B14559" s="106"/>
      <c r="C14559" s="106"/>
      <c r="D14559" s="139"/>
      <c r="E14559" s="140"/>
      <c r="F14559" s="140"/>
      <c r="G14559" s="140"/>
      <c r="M14559" s="140"/>
      <c r="N14559" s="167"/>
      <c r="O14559" s="167"/>
      <c r="P14559" s="142"/>
      <c r="Q14559" s="142"/>
      <c r="R14559" s="142"/>
      <c r="S14559" s="139"/>
    </row>
    <row r="14560" spans="2:19" ht="15.75" customHeight="1" x14ac:dyDescent="0.25">
      <c r="B14560" s="106"/>
      <c r="C14560" s="106"/>
      <c r="D14560" s="139"/>
      <c r="E14560" s="140"/>
      <c r="F14560" s="140"/>
      <c r="G14560" s="140"/>
      <c r="M14560" s="140"/>
      <c r="N14560" s="167"/>
      <c r="O14560" s="167"/>
      <c r="P14560" s="142"/>
      <c r="Q14560" s="142"/>
      <c r="R14560" s="142"/>
      <c r="S14560" s="139"/>
    </row>
    <row r="14561" spans="2:19" ht="15.75" customHeight="1" x14ac:dyDescent="0.25">
      <c r="B14561" s="106"/>
      <c r="C14561" s="106"/>
      <c r="D14561" s="139"/>
      <c r="E14561" s="140"/>
      <c r="F14561" s="140"/>
      <c r="G14561" s="140"/>
      <c r="M14561" s="140"/>
      <c r="N14561" s="167"/>
      <c r="O14561" s="167"/>
      <c r="P14561" s="142"/>
      <c r="Q14561" s="142"/>
      <c r="R14561" s="142"/>
      <c r="S14561" s="139"/>
    </row>
    <row r="14562" spans="2:19" ht="15.75" customHeight="1" x14ac:dyDescent="0.25">
      <c r="B14562" s="106"/>
      <c r="C14562" s="106"/>
      <c r="D14562" s="139"/>
      <c r="E14562" s="140"/>
      <c r="F14562" s="140"/>
      <c r="G14562" s="140"/>
      <c r="M14562" s="140"/>
      <c r="N14562" s="167"/>
      <c r="O14562" s="167"/>
      <c r="P14562" s="142"/>
      <c r="Q14562" s="142"/>
      <c r="R14562" s="142"/>
      <c r="S14562" s="139"/>
    </row>
    <row r="14563" spans="2:19" ht="15.75" customHeight="1" x14ac:dyDescent="0.25">
      <c r="B14563" s="106"/>
      <c r="C14563" s="106"/>
      <c r="D14563" s="139"/>
      <c r="E14563" s="140"/>
      <c r="F14563" s="140"/>
      <c r="G14563" s="140"/>
      <c r="M14563" s="140"/>
      <c r="N14563" s="167"/>
      <c r="O14563" s="167"/>
      <c r="P14563" s="142"/>
      <c r="Q14563" s="142"/>
      <c r="R14563" s="142"/>
      <c r="S14563" s="139"/>
    </row>
    <row r="14564" spans="2:19" ht="15.75" customHeight="1" x14ac:dyDescent="0.25">
      <c r="B14564" s="106"/>
      <c r="C14564" s="106"/>
      <c r="D14564" s="139"/>
      <c r="E14564" s="140"/>
      <c r="F14564" s="140"/>
      <c r="G14564" s="140"/>
      <c r="M14564" s="140"/>
      <c r="N14564" s="167"/>
      <c r="O14564" s="167"/>
      <c r="P14564" s="142"/>
      <c r="Q14564" s="142"/>
      <c r="R14564" s="142"/>
      <c r="S14564" s="139"/>
    </row>
    <row r="14565" spans="2:19" ht="15.75" customHeight="1" x14ac:dyDescent="0.25">
      <c r="B14565" s="106"/>
      <c r="C14565" s="106"/>
      <c r="D14565" s="139"/>
      <c r="E14565" s="140"/>
      <c r="F14565" s="140"/>
      <c r="G14565" s="140"/>
      <c r="M14565" s="140"/>
      <c r="N14565" s="167"/>
      <c r="O14565" s="167"/>
      <c r="P14565" s="142"/>
      <c r="Q14565" s="142"/>
      <c r="R14565" s="142"/>
      <c r="S14565" s="139"/>
    </row>
    <row r="14566" spans="2:19" ht="15.75" customHeight="1" x14ac:dyDescent="0.25">
      <c r="B14566" s="106"/>
      <c r="C14566" s="106"/>
      <c r="D14566" s="139"/>
      <c r="E14566" s="140"/>
      <c r="F14566" s="140"/>
      <c r="G14566" s="140"/>
      <c r="M14566" s="140"/>
      <c r="N14566" s="167"/>
      <c r="O14566" s="167"/>
      <c r="P14566" s="142"/>
      <c r="Q14566" s="142"/>
      <c r="R14566" s="142"/>
      <c r="S14566" s="139"/>
    </row>
    <row r="14567" spans="2:19" ht="15.75" customHeight="1" x14ac:dyDescent="0.25">
      <c r="B14567" s="106"/>
      <c r="C14567" s="106"/>
      <c r="D14567" s="139"/>
      <c r="E14567" s="140"/>
      <c r="F14567" s="140"/>
      <c r="G14567" s="140"/>
      <c r="M14567" s="140"/>
      <c r="N14567" s="167"/>
      <c r="O14567" s="167"/>
      <c r="P14567" s="142"/>
      <c r="Q14567" s="142"/>
      <c r="R14567" s="142"/>
      <c r="S14567" s="139"/>
    </row>
    <row r="14568" spans="2:19" ht="15.75" customHeight="1" x14ac:dyDescent="0.25">
      <c r="B14568" s="106"/>
      <c r="C14568" s="106"/>
      <c r="D14568" s="139"/>
      <c r="E14568" s="140"/>
      <c r="F14568" s="140"/>
      <c r="G14568" s="140"/>
      <c r="M14568" s="140"/>
      <c r="N14568" s="167"/>
      <c r="O14568" s="167"/>
      <c r="P14568" s="142"/>
      <c r="Q14568" s="142"/>
      <c r="R14568" s="142"/>
      <c r="S14568" s="139"/>
    </row>
    <row r="14569" spans="2:19" ht="15.75" customHeight="1" x14ac:dyDescent="0.25">
      <c r="B14569" s="106"/>
      <c r="C14569" s="106"/>
      <c r="D14569" s="139"/>
      <c r="E14569" s="140"/>
      <c r="F14569" s="140"/>
      <c r="G14569" s="140"/>
      <c r="M14569" s="140"/>
      <c r="N14569" s="167"/>
      <c r="O14569" s="167"/>
      <c r="P14569" s="142"/>
      <c r="Q14569" s="142"/>
      <c r="R14569" s="142"/>
      <c r="S14569" s="139"/>
    </row>
    <row r="14570" spans="2:19" ht="15.75" customHeight="1" x14ac:dyDescent="0.25">
      <c r="B14570" s="106"/>
      <c r="C14570" s="106"/>
      <c r="D14570" s="139"/>
      <c r="E14570" s="140"/>
      <c r="F14570" s="140"/>
      <c r="G14570" s="140"/>
      <c r="M14570" s="140"/>
      <c r="N14570" s="167"/>
      <c r="O14570" s="167"/>
      <c r="P14570" s="142"/>
      <c r="Q14570" s="142"/>
      <c r="R14570" s="142"/>
      <c r="S14570" s="139"/>
    </row>
    <row r="14571" spans="2:19" ht="15.75" customHeight="1" x14ac:dyDescent="0.25">
      <c r="B14571" s="106"/>
      <c r="C14571" s="106"/>
      <c r="D14571" s="139"/>
      <c r="E14571" s="140"/>
      <c r="F14571" s="140"/>
      <c r="G14571" s="140"/>
      <c r="M14571" s="140"/>
      <c r="N14571" s="167"/>
      <c r="O14571" s="167"/>
      <c r="P14571" s="142"/>
      <c r="Q14571" s="142"/>
      <c r="R14571" s="142"/>
      <c r="S14571" s="139"/>
    </row>
    <row r="14572" spans="2:19" ht="15.75" customHeight="1" x14ac:dyDescent="0.25">
      <c r="B14572" s="106"/>
      <c r="C14572" s="106"/>
      <c r="D14572" s="139"/>
      <c r="E14572" s="140"/>
      <c r="F14572" s="140"/>
      <c r="G14572" s="140"/>
      <c r="M14572" s="140"/>
      <c r="N14572" s="167"/>
      <c r="O14572" s="167"/>
      <c r="P14572" s="142"/>
      <c r="Q14572" s="142"/>
      <c r="R14572" s="142"/>
      <c r="S14572" s="139"/>
    </row>
    <row r="14573" spans="2:19" ht="15.75" customHeight="1" x14ac:dyDescent="0.25">
      <c r="B14573" s="106"/>
      <c r="C14573" s="106"/>
      <c r="D14573" s="139"/>
      <c r="E14573" s="140"/>
      <c r="F14573" s="140"/>
      <c r="G14573" s="140"/>
      <c r="M14573" s="140"/>
      <c r="N14573" s="167"/>
      <c r="O14573" s="167"/>
      <c r="P14573" s="142"/>
      <c r="Q14573" s="142"/>
      <c r="R14573" s="142"/>
      <c r="S14573" s="139"/>
    </row>
    <row r="14574" spans="2:19" ht="15.75" customHeight="1" x14ac:dyDescent="0.25">
      <c r="B14574" s="106"/>
      <c r="C14574" s="106"/>
      <c r="D14574" s="139"/>
      <c r="E14574" s="140"/>
      <c r="F14574" s="140"/>
      <c r="G14574" s="140"/>
      <c r="M14574" s="140"/>
      <c r="N14574" s="167"/>
      <c r="O14574" s="167"/>
      <c r="P14574" s="142"/>
      <c r="Q14574" s="142"/>
      <c r="R14574" s="142"/>
      <c r="S14574" s="139"/>
    </row>
    <row r="14575" spans="2:19" ht="15.75" customHeight="1" x14ac:dyDescent="0.25">
      <c r="B14575" s="106"/>
      <c r="C14575" s="106"/>
      <c r="D14575" s="139"/>
      <c r="E14575" s="140"/>
      <c r="F14575" s="140"/>
      <c r="G14575" s="140"/>
      <c r="M14575" s="140"/>
      <c r="N14575" s="167"/>
      <c r="O14575" s="167"/>
      <c r="P14575" s="142"/>
      <c r="Q14575" s="142"/>
      <c r="R14575" s="142"/>
      <c r="S14575" s="139"/>
    </row>
    <row r="14576" spans="2:19" ht="15.75" customHeight="1" x14ac:dyDescent="0.25">
      <c r="B14576" s="106"/>
      <c r="C14576" s="106"/>
      <c r="D14576" s="139"/>
      <c r="E14576" s="140"/>
      <c r="F14576" s="140"/>
      <c r="G14576" s="140"/>
      <c r="M14576" s="140"/>
      <c r="N14576" s="167"/>
      <c r="O14576" s="167"/>
      <c r="P14576" s="142"/>
      <c r="Q14576" s="142"/>
      <c r="R14576" s="142"/>
      <c r="S14576" s="139"/>
    </row>
    <row r="14577" spans="2:19" ht="15.75" customHeight="1" x14ac:dyDescent="0.25">
      <c r="B14577" s="106"/>
      <c r="C14577" s="106"/>
      <c r="D14577" s="139"/>
      <c r="E14577" s="140"/>
      <c r="F14577" s="140"/>
      <c r="G14577" s="140"/>
      <c r="M14577" s="140"/>
      <c r="N14577" s="167"/>
      <c r="O14577" s="167"/>
      <c r="P14577" s="142"/>
      <c r="Q14577" s="142"/>
      <c r="R14577" s="142"/>
      <c r="S14577" s="139"/>
    </row>
    <row r="14578" spans="2:19" ht="15.75" customHeight="1" x14ac:dyDescent="0.25">
      <c r="B14578" s="106"/>
      <c r="C14578" s="106"/>
      <c r="D14578" s="139"/>
      <c r="E14578" s="140"/>
      <c r="F14578" s="140"/>
      <c r="G14578" s="140"/>
      <c r="M14578" s="140"/>
      <c r="N14578" s="167"/>
      <c r="O14578" s="167"/>
      <c r="P14578" s="142"/>
      <c r="Q14578" s="142"/>
      <c r="R14578" s="142"/>
      <c r="S14578" s="139"/>
    </row>
    <row r="14579" spans="2:19" ht="15.75" customHeight="1" x14ac:dyDescent="0.25">
      <c r="B14579" s="106"/>
      <c r="C14579" s="106"/>
      <c r="D14579" s="139"/>
      <c r="E14579" s="140"/>
      <c r="F14579" s="140"/>
      <c r="G14579" s="140"/>
      <c r="M14579" s="140"/>
      <c r="N14579" s="167"/>
      <c r="O14579" s="167"/>
      <c r="P14579" s="142"/>
      <c r="Q14579" s="142"/>
      <c r="R14579" s="142"/>
      <c r="S14579" s="139"/>
    </row>
    <row r="14580" spans="2:19" ht="15.75" customHeight="1" x14ac:dyDescent="0.25">
      <c r="B14580" s="106"/>
      <c r="C14580" s="106"/>
      <c r="D14580" s="139"/>
      <c r="E14580" s="140"/>
      <c r="F14580" s="140"/>
      <c r="G14580" s="140"/>
      <c r="M14580" s="140"/>
      <c r="N14580" s="167"/>
      <c r="O14580" s="167"/>
      <c r="P14580" s="142"/>
      <c r="Q14580" s="142"/>
      <c r="R14580" s="142"/>
      <c r="S14580" s="139"/>
    </row>
    <row r="14581" spans="2:19" ht="15.75" customHeight="1" x14ac:dyDescent="0.25">
      <c r="B14581" s="106"/>
      <c r="C14581" s="106"/>
      <c r="D14581" s="139"/>
      <c r="E14581" s="140"/>
      <c r="F14581" s="140"/>
      <c r="G14581" s="140"/>
      <c r="M14581" s="140"/>
      <c r="N14581" s="167"/>
      <c r="O14581" s="167"/>
      <c r="P14581" s="142"/>
      <c r="Q14581" s="142"/>
      <c r="R14581" s="142"/>
      <c r="S14581" s="139"/>
    </row>
    <row r="14582" spans="2:19" ht="15.75" customHeight="1" x14ac:dyDescent="0.25">
      <c r="B14582" s="106"/>
      <c r="C14582" s="106"/>
      <c r="D14582" s="139"/>
      <c r="E14582" s="140"/>
      <c r="F14582" s="140"/>
      <c r="G14582" s="140"/>
      <c r="M14582" s="140"/>
      <c r="N14582" s="167"/>
      <c r="O14582" s="167"/>
      <c r="P14582" s="142"/>
      <c r="Q14582" s="142"/>
      <c r="R14582" s="142"/>
      <c r="S14582" s="139"/>
    </row>
    <row r="14583" spans="2:19" ht="15.75" customHeight="1" x14ac:dyDescent="0.25">
      <c r="B14583" s="106"/>
      <c r="C14583" s="106"/>
      <c r="D14583" s="139"/>
      <c r="E14583" s="140"/>
      <c r="F14583" s="140"/>
      <c r="G14583" s="140"/>
      <c r="M14583" s="140"/>
      <c r="N14583" s="167"/>
      <c r="O14583" s="167"/>
      <c r="P14583" s="142"/>
      <c r="Q14583" s="142"/>
      <c r="R14583" s="142"/>
      <c r="S14583" s="139"/>
    </row>
    <row r="14584" spans="2:19" ht="15.75" customHeight="1" x14ac:dyDescent="0.25">
      <c r="B14584" s="106"/>
      <c r="C14584" s="106"/>
      <c r="D14584" s="139"/>
      <c r="E14584" s="140"/>
      <c r="F14584" s="140"/>
      <c r="G14584" s="140"/>
      <c r="M14584" s="140"/>
      <c r="N14584" s="167"/>
      <c r="O14584" s="167"/>
      <c r="P14584" s="142"/>
      <c r="Q14584" s="142"/>
      <c r="R14584" s="142"/>
      <c r="S14584" s="139"/>
    </row>
    <row r="14585" spans="2:19" ht="15.75" customHeight="1" x14ac:dyDescent="0.25">
      <c r="B14585" s="106"/>
      <c r="C14585" s="106"/>
      <c r="D14585" s="139"/>
      <c r="E14585" s="140"/>
      <c r="F14585" s="140"/>
      <c r="G14585" s="140"/>
      <c r="M14585" s="140"/>
      <c r="N14585" s="167"/>
      <c r="O14585" s="167"/>
      <c r="P14585" s="142"/>
      <c r="Q14585" s="142"/>
      <c r="R14585" s="142"/>
      <c r="S14585" s="139"/>
    </row>
    <row r="14586" spans="2:19" ht="15.75" customHeight="1" x14ac:dyDescent="0.25">
      <c r="B14586" s="106"/>
      <c r="C14586" s="106"/>
      <c r="D14586" s="139"/>
      <c r="E14586" s="140"/>
      <c r="F14586" s="140"/>
      <c r="G14586" s="140"/>
      <c r="M14586" s="140"/>
      <c r="N14586" s="167"/>
      <c r="O14586" s="167"/>
      <c r="P14586" s="142"/>
      <c r="Q14586" s="142"/>
      <c r="R14586" s="142"/>
      <c r="S14586" s="139"/>
    </row>
    <row r="14587" spans="2:19" ht="15.75" customHeight="1" x14ac:dyDescent="0.25">
      <c r="B14587" s="106"/>
      <c r="C14587" s="106"/>
      <c r="D14587" s="139"/>
      <c r="E14587" s="140"/>
      <c r="F14587" s="140"/>
      <c r="G14587" s="140"/>
      <c r="M14587" s="140"/>
      <c r="N14587" s="167"/>
      <c r="O14587" s="167"/>
      <c r="P14587" s="142"/>
      <c r="Q14587" s="142"/>
      <c r="R14587" s="142"/>
      <c r="S14587" s="139"/>
    </row>
    <row r="14588" spans="2:19" ht="15.75" customHeight="1" x14ac:dyDescent="0.25">
      <c r="B14588" s="106"/>
      <c r="C14588" s="106"/>
      <c r="D14588" s="139"/>
      <c r="E14588" s="140"/>
      <c r="F14588" s="140"/>
      <c r="G14588" s="140"/>
      <c r="M14588" s="140"/>
      <c r="N14588" s="167"/>
      <c r="O14588" s="167"/>
      <c r="P14588" s="142"/>
      <c r="Q14588" s="142"/>
      <c r="R14588" s="142"/>
      <c r="S14588" s="139"/>
    </row>
    <row r="14589" spans="2:19" ht="15.75" customHeight="1" x14ac:dyDescent="0.25">
      <c r="B14589" s="106"/>
      <c r="C14589" s="106"/>
      <c r="D14589" s="139"/>
      <c r="E14589" s="140"/>
      <c r="F14589" s="140"/>
      <c r="G14589" s="140"/>
      <c r="M14589" s="140"/>
      <c r="N14589" s="167"/>
      <c r="O14589" s="167"/>
      <c r="P14589" s="142"/>
      <c r="Q14589" s="142"/>
      <c r="R14589" s="142"/>
      <c r="S14589" s="139"/>
    </row>
    <row r="14590" spans="2:19" ht="15.75" customHeight="1" x14ac:dyDescent="0.25">
      <c r="B14590" s="106"/>
      <c r="C14590" s="106"/>
      <c r="D14590" s="139"/>
      <c r="E14590" s="140"/>
      <c r="F14590" s="140"/>
      <c r="G14590" s="140"/>
      <c r="M14590" s="140"/>
      <c r="N14590" s="167"/>
      <c r="O14590" s="167"/>
      <c r="P14590" s="142"/>
      <c r="Q14590" s="142"/>
      <c r="R14590" s="142"/>
      <c r="S14590" s="139"/>
    </row>
    <row r="14591" spans="2:19" ht="15.75" customHeight="1" x14ac:dyDescent="0.25">
      <c r="B14591" s="106"/>
      <c r="C14591" s="106"/>
      <c r="D14591" s="139"/>
      <c r="E14591" s="140"/>
      <c r="F14591" s="140"/>
      <c r="G14591" s="140"/>
      <c r="M14591" s="140"/>
      <c r="N14591" s="167"/>
      <c r="O14591" s="167"/>
      <c r="P14591" s="142"/>
      <c r="Q14591" s="142"/>
      <c r="R14591" s="142"/>
      <c r="S14591" s="139"/>
    </row>
    <row r="14592" spans="2:19" ht="15.75" customHeight="1" x14ac:dyDescent="0.25">
      <c r="B14592" s="106"/>
      <c r="C14592" s="106"/>
      <c r="D14592" s="139"/>
      <c r="E14592" s="140"/>
      <c r="F14592" s="140"/>
      <c r="G14592" s="140"/>
      <c r="M14592" s="140"/>
      <c r="N14592" s="167"/>
      <c r="O14592" s="167"/>
      <c r="P14592" s="142"/>
      <c r="Q14592" s="142"/>
      <c r="R14592" s="142"/>
      <c r="S14592" s="139"/>
    </row>
    <row r="14593" spans="2:19" ht="15.75" customHeight="1" x14ac:dyDescent="0.25">
      <c r="B14593" s="106"/>
      <c r="C14593" s="106"/>
      <c r="D14593" s="139"/>
      <c r="E14593" s="140"/>
      <c r="F14593" s="140"/>
      <c r="G14593" s="140"/>
      <c r="M14593" s="140"/>
      <c r="N14593" s="167"/>
      <c r="O14593" s="167"/>
      <c r="P14593" s="142"/>
      <c r="Q14593" s="142"/>
      <c r="R14593" s="142"/>
      <c r="S14593" s="139"/>
    </row>
    <row r="14594" spans="2:19" ht="15.75" customHeight="1" x14ac:dyDescent="0.25">
      <c r="B14594" s="106"/>
      <c r="C14594" s="106"/>
      <c r="D14594" s="139"/>
      <c r="E14594" s="140"/>
      <c r="F14594" s="140"/>
      <c r="G14594" s="140"/>
      <c r="M14594" s="140"/>
      <c r="N14594" s="167"/>
      <c r="O14594" s="167"/>
      <c r="P14594" s="142"/>
      <c r="Q14594" s="142"/>
      <c r="R14594" s="142"/>
      <c r="S14594" s="139"/>
    </row>
    <row r="14595" spans="2:19" ht="15.75" customHeight="1" x14ac:dyDescent="0.25">
      <c r="B14595" s="106"/>
      <c r="C14595" s="106"/>
      <c r="D14595" s="139"/>
      <c r="E14595" s="140"/>
      <c r="F14595" s="140"/>
      <c r="G14595" s="140"/>
      <c r="M14595" s="140"/>
      <c r="N14595" s="167"/>
      <c r="O14595" s="167"/>
      <c r="P14595" s="142"/>
      <c r="Q14595" s="142"/>
      <c r="R14595" s="142"/>
      <c r="S14595" s="139"/>
    </row>
    <row r="14596" spans="2:19" ht="15.75" customHeight="1" x14ac:dyDescent="0.25">
      <c r="B14596" s="106"/>
      <c r="C14596" s="106"/>
      <c r="D14596" s="139"/>
      <c r="E14596" s="140"/>
      <c r="F14596" s="140"/>
      <c r="G14596" s="140"/>
      <c r="M14596" s="140"/>
      <c r="N14596" s="167"/>
      <c r="O14596" s="167"/>
      <c r="P14596" s="142"/>
      <c r="Q14596" s="142"/>
      <c r="R14596" s="142"/>
      <c r="S14596" s="139"/>
    </row>
    <row r="14597" spans="2:19" ht="15.75" customHeight="1" x14ac:dyDescent="0.25">
      <c r="B14597" s="106"/>
      <c r="C14597" s="106"/>
      <c r="D14597" s="139"/>
      <c r="E14597" s="140"/>
      <c r="F14597" s="140"/>
      <c r="G14597" s="140"/>
      <c r="M14597" s="140"/>
      <c r="N14597" s="167"/>
      <c r="O14597" s="167"/>
      <c r="P14597" s="142"/>
      <c r="Q14597" s="142"/>
      <c r="R14597" s="142"/>
      <c r="S14597" s="139"/>
    </row>
    <row r="14598" spans="2:19" ht="15.75" customHeight="1" x14ac:dyDescent="0.25">
      <c r="B14598" s="106"/>
      <c r="C14598" s="106"/>
      <c r="D14598" s="139"/>
      <c r="E14598" s="140"/>
      <c r="F14598" s="140"/>
      <c r="G14598" s="140"/>
      <c r="M14598" s="140"/>
      <c r="N14598" s="167"/>
      <c r="O14598" s="167"/>
      <c r="P14598" s="142"/>
      <c r="Q14598" s="142"/>
      <c r="R14598" s="142"/>
      <c r="S14598" s="139"/>
    </row>
    <row r="14599" spans="2:19" ht="15.75" customHeight="1" x14ac:dyDescent="0.25">
      <c r="B14599" s="106"/>
      <c r="C14599" s="106"/>
      <c r="D14599" s="139"/>
      <c r="E14599" s="140"/>
      <c r="F14599" s="140"/>
      <c r="G14599" s="140"/>
      <c r="M14599" s="140"/>
      <c r="N14599" s="167"/>
      <c r="O14599" s="167"/>
      <c r="P14599" s="142"/>
      <c r="Q14599" s="142"/>
      <c r="R14599" s="142"/>
      <c r="S14599" s="139"/>
    </row>
    <row r="14600" spans="2:19" ht="15.75" customHeight="1" x14ac:dyDescent="0.25">
      <c r="B14600" s="106"/>
      <c r="C14600" s="106"/>
      <c r="D14600" s="139"/>
      <c r="E14600" s="140"/>
      <c r="F14600" s="140"/>
      <c r="G14600" s="140"/>
      <c r="M14600" s="140"/>
      <c r="N14600" s="167"/>
      <c r="O14600" s="167"/>
      <c r="P14600" s="142"/>
      <c r="Q14600" s="142"/>
      <c r="R14600" s="142"/>
      <c r="S14600" s="139"/>
    </row>
    <row r="14601" spans="2:19" ht="15.75" customHeight="1" x14ac:dyDescent="0.25">
      <c r="B14601" s="106"/>
      <c r="C14601" s="106"/>
      <c r="D14601" s="139"/>
      <c r="E14601" s="140"/>
      <c r="F14601" s="140"/>
      <c r="G14601" s="140"/>
      <c r="M14601" s="140"/>
      <c r="N14601" s="167"/>
      <c r="O14601" s="167"/>
      <c r="P14601" s="142"/>
      <c r="Q14601" s="142"/>
      <c r="R14601" s="142"/>
      <c r="S14601" s="139"/>
    </row>
    <row r="14602" spans="2:19" ht="15.75" customHeight="1" x14ac:dyDescent="0.25">
      <c r="B14602" s="106"/>
      <c r="C14602" s="106"/>
      <c r="D14602" s="139"/>
      <c r="E14602" s="140"/>
      <c r="F14602" s="140"/>
      <c r="G14602" s="140"/>
      <c r="M14602" s="140"/>
      <c r="N14602" s="167"/>
      <c r="O14602" s="167"/>
      <c r="P14602" s="142"/>
      <c r="Q14602" s="142"/>
      <c r="R14602" s="142"/>
      <c r="S14602" s="139"/>
    </row>
    <row r="14603" spans="2:19" ht="15.75" customHeight="1" x14ac:dyDescent="0.25">
      <c r="B14603" s="106"/>
      <c r="C14603" s="106"/>
      <c r="D14603" s="139"/>
      <c r="E14603" s="140"/>
      <c r="F14603" s="140"/>
      <c r="G14603" s="140"/>
      <c r="M14603" s="140"/>
      <c r="N14603" s="167"/>
      <c r="O14603" s="167"/>
      <c r="P14603" s="142"/>
      <c r="Q14603" s="142"/>
      <c r="R14603" s="142"/>
      <c r="S14603" s="139"/>
    </row>
    <row r="14604" spans="2:19" ht="15.75" customHeight="1" x14ac:dyDescent="0.25">
      <c r="B14604" s="106"/>
      <c r="C14604" s="106"/>
      <c r="D14604" s="139"/>
      <c r="E14604" s="140"/>
      <c r="F14604" s="140"/>
      <c r="G14604" s="140"/>
      <c r="M14604" s="140"/>
      <c r="N14604" s="167"/>
      <c r="O14604" s="167"/>
      <c r="P14604" s="142"/>
      <c r="Q14604" s="142"/>
      <c r="R14604" s="142"/>
      <c r="S14604" s="139"/>
    </row>
    <row r="14605" spans="2:19" ht="15.75" customHeight="1" x14ac:dyDescent="0.25">
      <c r="B14605" s="106"/>
      <c r="C14605" s="106"/>
      <c r="D14605" s="139"/>
      <c r="E14605" s="140"/>
      <c r="F14605" s="140"/>
      <c r="G14605" s="140"/>
      <c r="M14605" s="140"/>
      <c r="N14605" s="167"/>
      <c r="O14605" s="167"/>
      <c r="P14605" s="142"/>
      <c r="Q14605" s="142"/>
      <c r="R14605" s="142"/>
      <c r="S14605" s="139"/>
    </row>
    <row r="14606" spans="2:19" ht="15.75" customHeight="1" x14ac:dyDescent="0.25">
      <c r="B14606" s="106"/>
      <c r="C14606" s="106"/>
      <c r="D14606" s="139"/>
      <c r="E14606" s="140"/>
      <c r="F14606" s="140"/>
      <c r="G14606" s="140"/>
      <c r="M14606" s="140"/>
      <c r="N14606" s="167"/>
      <c r="O14606" s="167"/>
      <c r="P14606" s="142"/>
      <c r="Q14606" s="142"/>
      <c r="R14606" s="142"/>
      <c r="S14606" s="139"/>
    </row>
    <row r="14607" spans="2:19" ht="15.75" customHeight="1" x14ac:dyDescent="0.25">
      <c r="B14607" s="106"/>
      <c r="C14607" s="106"/>
      <c r="D14607" s="139"/>
      <c r="E14607" s="140"/>
      <c r="F14607" s="140"/>
      <c r="G14607" s="140"/>
      <c r="M14607" s="140"/>
      <c r="N14607" s="167"/>
      <c r="O14607" s="167"/>
      <c r="P14607" s="142"/>
      <c r="Q14607" s="142"/>
      <c r="R14607" s="142"/>
      <c r="S14607" s="139"/>
    </row>
    <row r="14608" spans="2:19" ht="15.75" customHeight="1" x14ac:dyDescent="0.25">
      <c r="B14608" s="106"/>
      <c r="C14608" s="106"/>
      <c r="D14608" s="139"/>
      <c r="E14608" s="140"/>
      <c r="F14608" s="140"/>
      <c r="G14608" s="140"/>
      <c r="M14608" s="140"/>
      <c r="N14608" s="167"/>
      <c r="O14608" s="167"/>
      <c r="P14608" s="142"/>
      <c r="Q14608" s="142"/>
      <c r="R14608" s="142"/>
      <c r="S14608" s="139"/>
    </row>
    <row r="14609" spans="2:19" ht="15.75" customHeight="1" x14ac:dyDescent="0.25">
      <c r="B14609" s="106"/>
      <c r="C14609" s="106"/>
      <c r="D14609" s="139"/>
      <c r="E14609" s="140"/>
      <c r="F14609" s="140"/>
      <c r="G14609" s="140"/>
      <c r="M14609" s="140"/>
      <c r="N14609" s="167"/>
      <c r="O14609" s="167"/>
      <c r="P14609" s="142"/>
      <c r="Q14609" s="142"/>
      <c r="R14609" s="142"/>
      <c r="S14609" s="139"/>
    </row>
    <row r="14610" spans="2:19" ht="15.75" customHeight="1" x14ac:dyDescent="0.25">
      <c r="B14610" s="106"/>
      <c r="C14610" s="106"/>
      <c r="D14610" s="139"/>
      <c r="E14610" s="140"/>
      <c r="F14610" s="140"/>
      <c r="G14610" s="140"/>
      <c r="M14610" s="140"/>
      <c r="N14610" s="167"/>
      <c r="O14610" s="167"/>
      <c r="P14610" s="142"/>
      <c r="Q14610" s="142"/>
      <c r="R14610" s="142"/>
      <c r="S14610" s="139"/>
    </row>
    <row r="14611" spans="2:19" ht="15.75" customHeight="1" x14ac:dyDescent="0.25">
      <c r="B14611" s="106"/>
      <c r="C14611" s="106"/>
      <c r="D14611" s="139"/>
      <c r="E14611" s="140"/>
      <c r="F14611" s="140"/>
      <c r="G14611" s="140"/>
      <c r="M14611" s="140"/>
      <c r="N14611" s="167"/>
      <c r="O14611" s="167"/>
      <c r="P14611" s="142"/>
      <c r="Q14611" s="142"/>
      <c r="R14611" s="142"/>
      <c r="S14611" s="139"/>
    </row>
    <row r="14612" spans="2:19" ht="15.75" customHeight="1" x14ac:dyDescent="0.25">
      <c r="B14612" s="106"/>
      <c r="C14612" s="106"/>
      <c r="D14612" s="139"/>
      <c r="E14612" s="140"/>
      <c r="F14612" s="140"/>
      <c r="G14612" s="140"/>
      <c r="M14612" s="140"/>
      <c r="N14612" s="167"/>
      <c r="O14612" s="167"/>
      <c r="P14612" s="142"/>
      <c r="Q14612" s="142"/>
      <c r="R14612" s="142"/>
      <c r="S14612" s="139"/>
    </row>
    <row r="14613" spans="2:19" ht="15.75" customHeight="1" x14ac:dyDescent="0.25">
      <c r="B14613" s="106"/>
      <c r="C14613" s="106"/>
      <c r="D14613" s="139"/>
      <c r="E14613" s="140"/>
      <c r="F14613" s="140"/>
      <c r="G14613" s="140"/>
      <c r="M14613" s="140"/>
      <c r="N14613" s="167"/>
      <c r="O14613" s="167"/>
      <c r="P14613" s="142"/>
      <c r="Q14613" s="142"/>
      <c r="R14613" s="142"/>
      <c r="S14613" s="139"/>
    </row>
    <row r="14614" spans="2:19" ht="15.75" customHeight="1" x14ac:dyDescent="0.25">
      <c r="B14614" s="106"/>
      <c r="C14614" s="106"/>
      <c r="D14614" s="139"/>
      <c r="E14614" s="140"/>
      <c r="F14614" s="140"/>
      <c r="G14614" s="140"/>
      <c r="M14614" s="140"/>
      <c r="N14614" s="167"/>
      <c r="O14614" s="167"/>
      <c r="P14614" s="142"/>
      <c r="Q14614" s="142"/>
      <c r="R14614" s="142"/>
      <c r="S14614" s="139"/>
    </row>
    <row r="14615" spans="2:19" ht="15.75" customHeight="1" x14ac:dyDescent="0.25">
      <c r="B14615" s="106"/>
      <c r="C14615" s="106"/>
      <c r="D14615" s="139"/>
      <c r="E14615" s="140"/>
      <c r="F14615" s="140"/>
      <c r="G14615" s="140"/>
      <c r="M14615" s="140"/>
      <c r="N14615" s="167"/>
      <c r="O14615" s="167"/>
      <c r="P14615" s="142"/>
      <c r="Q14615" s="142"/>
      <c r="R14615" s="142"/>
      <c r="S14615" s="139"/>
    </row>
    <row r="14616" spans="2:19" ht="15.75" customHeight="1" x14ac:dyDescent="0.25">
      <c r="B14616" s="106"/>
      <c r="C14616" s="106"/>
      <c r="D14616" s="139"/>
      <c r="E14616" s="140"/>
      <c r="F14616" s="140"/>
      <c r="G14616" s="140"/>
      <c r="M14616" s="140"/>
      <c r="N14616" s="167"/>
      <c r="O14616" s="167"/>
      <c r="P14616" s="142"/>
      <c r="Q14616" s="142"/>
      <c r="R14616" s="142"/>
      <c r="S14616" s="139"/>
    </row>
    <row r="14617" spans="2:19" ht="15.75" customHeight="1" x14ac:dyDescent="0.25">
      <c r="B14617" s="106"/>
      <c r="C14617" s="106"/>
      <c r="D14617" s="139"/>
      <c r="E14617" s="140"/>
      <c r="F14617" s="140"/>
      <c r="G14617" s="140"/>
      <c r="M14617" s="140"/>
      <c r="N14617" s="167"/>
      <c r="O14617" s="167"/>
      <c r="P14617" s="142"/>
      <c r="Q14617" s="142"/>
      <c r="R14617" s="142"/>
      <c r="S14617" s="139"/>
    </row>
    <row r="14618" spans="2:19" ht="15.75" customHeight="1" x14ac:dyDescent="0.25">
      <c r="B14618" s="106"/>
      <c r="C14618" s="106"/>
      <c r="D14618" s="139"/>
      <c r="E14618" s="140"/>
      <c r="F14618" s="140"/>
      <c r="G14618" s="140"/>
      <c r="M14618" s="140"/>
      <c r="N14618" s="167"/>
      <c r="O14618" s="167"/>
      <c r="P14618" s="142"/>
      <c r="Q14618" s="142"/>
      <c r="R14618" s="142"/>
      <c r="S14618" s="139"/>
    </row>
    <row r="14619" spans="2:19" ht="15.75" customHeight="1" x14ac:dyDescent="0.25">
      <c r="B14619" s="106"/>
      <c r="C14619" s="106"/>
      <c r="D14619" s="139"/>
      <c r="E14619" s="140"/>
      <c r="F14619" s="140"/>
      <c r="G14619" s="140"/>
      <c r="M14619" s="140"/>
      <c r="N14619" s="167"/>
      <c r="O14619" s="167"/>
      <c r="P14619" s="142"/>
      <c r="Q14619" s="142"/>
      <c r="R14619" s="142"/>
      <c r="S14619" s="139"/>
    </row>
    <row r="14620" spans="2:19" ht="15.75" customHeight="1" x14ac:dyDescent="0.25">
      <c r="B14620" s="106"/>
      <c r="C14620" s="106"/>
      <c r="D14620" s="139"/>
      <c r="E14620" s="140"/>
      <c r="F14620" s="140"/>
      <c r="G14620" s="140"/>
      <c r="M14620" s="140"/>
      <c r="N14620" s="167"/>
      <c r="O14620" s="167"/>
      <c r="P14620" s="142"/>
      <c r="Q14620" s="142"/>
      <c r="R14620" s="142"/>
      <c r="S14620" s="139"/>
    </row>
    <row r="14621" spans="2:19" ht="15.75" customHeight="1" x14ac:dyDescent="0.25">
      <c r="B14621" s="106"/>
      <c r="C14621" s="106"/>
      <c r="D14621" s="139"/>
      <c r="E14621" s="140"/>
      <c r="F14621" s="140"/>
      <c r="G14621" s="140"/>
      <c r="M14621" s="140"/>
      <c r="N14621" s="167"/>
      <c r="O14621" s="167"/>
      <c r="P14621" s="142"/>
      <c r="Q14621" s="142"/>
      <c r="R14621" s="142"/>
      <c r="S14621" s="139"/>
    </row>
    <row r="14622" spans="2:19" ht="15.75" customHeight="1" x14ac:dyDescent="0.25">
      <c r="B14622" s="106"/>
      <c r="C14622" s="106"/>
      <c r="D14622" s="139"/>
      <c r="E14622" s="140"/>
      <c r="F14622" s="140"/>
      <c r="G14622" s="140"/>
      <c r="M14622" s="140"/>
      <c r="N14622" s="167"/>
      <c r="O14622" s="167"/>
      <c r="P14622" s="142"/>
      <c r="Q14622" s="142"/>
      <c r="R14622" s="142"/>
      <c r="S14622" s="139"/>
    </row>
    <row r="14623" spans="2:19" ht="15.75" customHeight="1" x14ac:dyDescent="0.25">
      <c r="B14623" s="106"/>
      <c r="C14623" s="106"/>
      <c r="D14623" s="139"/>
      <c r="E14623" s="140"/>
      <c r="F14623" s="140"/>
      <c r="G14623" s="140"/>
      <c r="M14623" s="140"/>
      <c r="N14623" s="167"/>
      <c r="O14623" s="167"/>
      <c r="P14623" s="142"/>
      <c r="Q14623" s="142"/>
      <c r="R14623" s="142"/>
      <c r="S14623" s="139"/>
    </row>
    <row r="14624" spans="2:19" ht="15.75" customHeight="1" x14ac:dyDescent="0.25">
      <c r="B14624" s="106"/>
      <c r="C14624" s="106"/>
      <c r="D14624" s="139"/>
      <c r="E14624" s="140"/>
      <c r="F14624" s="140"/>
      <c r="G14624" s="140"/>
      <c r="M14624" s="140"/>
      <c r="N14624" s="167"/>
      <c r="O14624" s="167"/>
      <c r="P14624" s="142"/>
      <c r="Q14624" s="142"/>
      <c r="R14624" s="142"/>
      <c r="S14624" s="139"/>
    </row>
    <row r="14625" spans="2:19" ht="15.75" customHeight="1" x14ac:dyDescent="0.25">
      <c r="B14625" s="106"/>
      <c r="C14625" s="106"/>
      <c r="D14625" s="139"/>
      <c r="E14625" s="140"/>
      <c r="F14625" s="140"/>
      <c r="G14625" s="140"/>
      <c r="M14625" s="140"/>
      <c r="N14625" s="167"/>
      <c r="O14625" s="167"/>
      <c r="P14625" s="142"/>
      <c r="Q14625" s="142"/>
      <c r="R14625" s="142"/>
      <c r="S14625" s="139"/>
    </row>
    <row r="14626" spans="2:19" ht="15.75" customHeight="1" x14ac:dyDescent="0.25">
      <c r="B14626" s="106"/>
      <c r="C14626" s="106"/>
      <c r="D14626" s="139"/>
      <c r="E14626" s="140"/>
      <c r="F14626" s="140"/>
      <c r="G14626" s="140"/>
      <c r="M14626" s="140"/>
      <c r="N14626" s="167"/>
      <c r="O14626" s="167"/>
      <c r="P14626" s="142"/>
      <c r="Q14626" s="142"/>
      <c r="R14626" s="142"/>
      <c r="S14626" s="139"/>
    </row>
    <row r="14627" spans="2:19" ht="15.75" customHeight="1" x14ac:dyDescent="0.25">
      <c r="B14627" s="106"/>
      <c r="C14627" s="106"/>
      <c r="D14627" s="139"/>
      <c r="E14627" s="140"/>
      <c r="F14627" s="140"/>
      <c r="G14627" s="140"/>
      <c r="M14627" s="140"/>
      <c r="N14627" s="167"/>
      <c r="O14627" s="167"/>
      <c r="P14627" s="142"/>
      <c r="Q14627" s="142"/>
      <c r="R14627" s="142"/>
      <c r="S14627" s="139"/>
    </row>
    <row r="14628" spans="2:19" ht="15.75" customHeight="1" x14ac:dyDescent="0.25">
      <c r="B14628" s="106"/>
      <c r="C14628" s="106"/>
      <c r="D14628" s="139"/>
      <c r="E14628" s="140"/>
      <c r="F14628" s="140"/>
      <c r="G14628" s="140"/>
      <c r="M14628" s="140"/>
      <c r="N14628" s="167"/>
      <c r="O14628" s="167"/>
      <c r="P14628" s="142"/>
      <c r="Q14628" s="142"/>
      <c r="R14628" s="142"/>
      <c r="S14628" s="139"/>
    </row>
    <row r="14629" spans="2:19" ht="15.75" customHeight="1" x14ac:dyDescent="0.25">
      <c r="B14629" s="106"/>
      <c r="C14629" s="106"/>
      <c r="D14629" s="139"/>
      <c r="E14629" s="140"/>
      <c r="F14629" s="140"/>
      <c r="G14629" s="140"/>
      <c r="M14629" s="140"/>
      <c r="N14629" s="167"/>
      <c r="O14629" s="167"/>
      <c r="P14629" s="142"/>
      <c r="Q14629" s="142"/>
      <c r="R14629" s="142"/>
      <c r="S14629" s="139"/>
    </row>
    <row r="14630" spans="2:19" ht="15.75" customHeight="1" x14ac:dyDescent="0.25">
      <c r="B14630" s="106"/>
      <c r="C14630" s="106"/>
      <c r="D14630" s="139"/>
      <c r="E14630" s="140"/>
      <c r="F14630" s="140"/>
      <c r="G14630" s="140"/>
      <c r="M14630" s="140"/>
      <c r="N14630" s="167"/>
      <c r="O14630" s="167"/>
      <c r="P14630" s="142"/>
      <c r="Q14630" s="142"/>
      <c r="R14630" s="142"/>
      <c r="S14630" s="139"/>
    </row>
    <row r="14631" spans="2:19" ht="15.75" customHeight="1" x14ac:dyDescent="0.25">
      <c r="B14631" s="106"/>
      <c r="C14631" s="106"/>
      <c r="D14631" s="139"/>
      <c r="E14631" s="140"/>
      <c r="F14631" s="140"/>
      <c r="G14631" s="140"/>
      <c r="M14631" s="140"/>
      <c r="N14631" s="167"/>
      <c r="O14631" s="167"/>
      <c r="P14631" s="142"/>
      <c r="Q14631" s="142"/>
      <c r="R14631" s="142"/>
      <c r="S14631" s="139"/>
    </row>
    <row r="14632" spans="2:19" ht="15.75" customHeight="1" x14ac:dyDescent="0.25">
      <c r="B14632" s="106"/>
      <c r="C14632" s="106"/>
      <c r="D14632" s="139"/>
      <c r="E14632" s="140"/>
      <c r="F14632" s="140"/>
      <c r="G14632" s="140"/>
      <c r="M14632" s="140"/>
      <c r="N14632" s="167"/>
      <c r="O14632" s="167"/>
      <c r="P14632" s="142"/>
      <c r="Q14632" s="142"/>
      <c r="R14632" s="142"/>
      <c r="S14632" s="139"/>
    </row>
    <row r="14633" spans="2:19" ht="15.75" customHeight="1" x14ac:dyDescent="0.25">
      <c r="B14633" s="106"/>
      <c r="C14633" s="106"/>
      <c r="D14633" s="139"/>
      <c r="E14633" s="140"/>
      <c r="F14633" s="140"/>
      <c r="G14633" s="140"/>
      <c r="M14633" s="140"/>
      <c r="N14633" s="167"/>
      <c r="O14633" s="167"/>
      <c r="P14633" s="142"/>
      <c r="Q14633" s="142"/>
      <c r="R14633" s="142"/>
      <c r="S14633" s="139"/>
    </row>
    <row r="14634" spans="2:19" ht="15.75" customHeight="1" x14ac:dyDescent="0.25">
      <c r="B14634" s="106"/>
      <c r="C14634" s="106"/>
      <c r="D14634" s="139"/>
      <c r="E14634" s="140"/>
      <c r="F14634" s="140"/>
      <c r="G14634" s="140"/>
      <c r="M14634" s="140"/>
      <c r="N14634" s="167"/>
      <c r="O14634" s="167"/>
      <c r="P14634" s="142"/>
      <c r="Q14634" s="142"/>
      <c r="R14634" s="142"/>
      <c r="S14634" s="139"/>
    </row>
    <row r="14635" spans="2:19" ht="15.75" customHeight="1" x14ac:dyDescent="0.25">
      <c r="B14635" s="106"/>
      <c r="C14635" s="106"/>
      <c r="D14635" s="139"/>
      <c r="E14635" s="140"/>
      <c r="F14635" s="140"/>
      <c r="G14635" s="140"/>
      <c r="M14635" s="140"/>
      <c r="N14635" s="167"/>
      <c r="O14635" s="167"/>
      <c r="P14635" s="142"/>
      <c r="Q14635" s="142"/>
      <c r="R14635" s="142"/>
      <c r="S14635" s="139"/>
    </row>
    <row r="14636" spans="2:19" ht="15.75" customHeight="1" x14ac:dyDescent="0.25">
      <c r="B14636" s="106"/>
      <c r="C14636" s="106"/>
      <c r="D14636" s="139"/>
      <c r="E14636" s="140"/>
      <c r="F14636" s="140"/>
      <c r="G14636" s="140"/>
      <c r="M14636" s="140"/>
      <c r="N14636" s="167"/>
      <c r="O14636" s="167"/>
      <c r="P14636" s="142"/>
      <c r="Q14636" s="142"/>
      <c r="R14636" s="142"/>
      <c r="S14636" s="139"/>
    </row>
    <row r="14637" spans="2:19" ht="15.75" customHeight="1" x14ac:dyDescent="0.25">
      <c r="B14637" s="106"/>
      <c r="C14637" s="106"/>
      <c r="D14637" s="139"/>
      <c r="E14637" s="140"/>
      <c r="F14637" s="140"/>
      <c r="G14637" s="140"/>
      <c r="M14637" s="140"/>
      <c r="N14637" s="167"/>
      <c r="O14637" s="167"/>
      <c r="P14637" s="142"/>
      <c r="Q14637" s="142"/>
      <c r="R14637" s="142"/>
      <c r="S14637" s="139"/>
    </row>
    <row r="14638" spans="2:19" ht="15.75" customHeight="1" x14ac:dyDescent="0.25">
      <c r="B14638" s="106"/>
      <c r="C14638" s="106"/>
      <c r="D14638" s="139"/>
      <c r="E14638" s="140"/>
      <c r="F14638" s="140"/>
      <c r="G14638" s="140"/>
      <c r="M14638" s="140"/>
      <c r="N14638" s="167"/>
      <c r="O14638" s="167"/>
      <c r="P14638" s="142"/>
      <c r="Q14638" s="142"/>
      <c r="R14638" s="142"/>
      <c r="S14638" s="139"/>
    </row>
    <row r="14639" spans="2:19" ht="15.75" customHeight="1" x14ac:dyDescent="0.25">
      <c r="B14639" s="106"/>
      <c r="C14639" s="106"/>
      <c r="D14639" s="139"/>
      <c r="E14639" s="140"/>
      <c r="F14639" s="140"/>
      <c r="G14639" s="140"/>
      <c r="M14639" s="140"/>
      <c r="N14639" s="167"/>
      <c r="O14639" s="167"/>
      <c r="P14639" s="142"/>
      <c r="Q14639" s="142"/>
      <c r="R14639" s="142"/>
      <c r="S14639" s="139"/>
    </row>
    <row r="14640" spans="2:19" ht="15.75" customHeight="1" x14ac:dyDescent="0.25">
      <c r="B14640" s="106"/>
      <c r="C14640" s="106"/>
      <c r="D14640" s="139"/>
      <c r="E14640" s="140"/>
      <c r="F14640" s="140"/>
      <c r="G14640" s="140"/>
      <c r="M14640" s="140"/>
      <c r="N14640" s="167"/>
      <c r="O14640" s="167"/>
      <c r="P14640" s="142"/>
      <c r="Q14640" s="142"/>
      <c r="R14640" s="142"/>
      <c r="S14640" s="139"/>
    </row>
    <row r="14641" spans="2:19" ht="15.75" customHeight="1" x14ac:dyDescent="0.25">
      <c r="B14641" s="106"/>
      <c r="C14641" s="106"/>
      <c r="D14641" s="139"/>
      <c r="E14641" s="140"/>
      <c r="F14641" s="140"/>
      <c r="G14641" s="140"/>
      <c r="M14641" s="140"/>
      <c r="N14641" s="167"/>
      <c r="O14641" s="167"/>
      <c r="P14641" s="142"/>
      <c r="Q14641" s="142"/>
      <c r="R14641" s="142"/>
      <c r="S14641" s="139"/>
    </row>
    <row r="14642" spans="2:19" ht="15.75" customHeight="1" x14ac:dyDescent="0.25">
      <c r="B14642" s="106"/>
      <c r="C14642" s="106"/>
      <c r="D14642" s="139"/>
      <c r="E14642" s="140"/>
      <c r="F14642" s="140"/>
      <c r="G14642" s="140"/>
      <c r="M14642" s="140"/>
      <c r="N14642" s="167"/>
      <c r="O14642" s="167"/>
      <c r="P14642" s="142"/>
      <c r="Q14642" s="142"/>
      <c r="R14642" s="142"/>
      <c r="S14642" s="139"/>
    </row>
    <row r="14643" spans="2:19" ht="15.75" customHeight="1" x14ac:dyDescent="0.25">
      <c r="B14643" s="106"/>
      <c r="C14643" s="106"/>
      <c r="D14643" s="139"/>
      <c r="E14643" s="140"/>
      <c r="F14643" s="140"/>
      <c r="G14643" s="140"/>
      <c r="M14643" s="140"/>
      <c r="N14643" s="167"/>
      <c r="O14643" s="167"/>
      <c r="P14643" s="142"/>
      <c r="Q14643" s="142"/>
      <c r="R14643" s="142"/>
      <c r="S14643" s="139"/>
    </row>
    <row r="14644" spans="2:19" ht="15.75" customHeight="1" x14ac:dyDescent="0.25">
      <c r="B14644" s="106"/>
      <c r="C14644" s="106"/>
      <c r="D14644" s="139"/>
      <c r="E14644" s="140"/>
      <c r="F14644" s="140"/>
      <c r="G14644" s="140"/>
      <c r="M14644" s="140"/>
      <c r="N14644" s="167"/>
      <c r="O14644" s="167"/>
      <c r="P14644" s="142"/>
      <c r="Q14644" s="142"/>
      <c r="R14644" s="142"/>
      <c r="S14644" s="139"/>
    </row>
    <row r="14645" spans="2:19" ht="15.75" customHeight="1" x14ac:dyDescent="0.25">
      <c r="B14645" s="106"/>
      <c r="C14645" s="106"/>
      <c r="D14645" s="139"/>
      <c r="E14645" s="140"/>
      <c r="F14645" s="140"/>
      <c r="G14645" s="140"/>
      <c r="M14645" s="140"/>
      <c r="N14645" s="167"/>
      <c r="O14645" s="167"/>
      <c r="P14645" s="142"/>
      <c r="Q14645" s="142"/>
      <c r="R14645" s="142"/>
      <c r="S14645" s="139"/>
    </row>
    <row r="14646" spans="2:19" ht="15.75" customHeight="1" x14ac:dyDescent="0.25">
      <c r="B14646" s="106"/>
      <c r="C14646" s="106"/>
      <c r="D14646" s="139"/>
      <c r="E14646" s="140"/>
      <c r="F14646" s="140"/>
      <c r="G14646" s="140"/>
      <c r="M14646" s="140"/>
      <c r="N14646" s="167"/>
      <c r="O14646" s="167"/>
      <c r="P14646" s="142"/>
      <c r="Q14646" s="142"/>
      <c r="R14646" s="142"/>
      <c r="S14646" s="139"/>
    </row>
    <row r="14647" spans="2:19" ht="15.75" customHeight="1" x14ac:dyDescent="0.25">
      <c r="B14647" s="106"/>
      <c r="C14647" s="106"/>
      <c r="D14647" s="139"/>
      <c r="E14647" s="140"/>
      <c r="F14647" s="140"/>
      <c r="G14647" s="140"/>
      <c r="M14647" s="140"/>
      <c r="N14647" s="167"/>
      <c r="O14647" s="167"/>
      <c r="P14647" s="142"/>
      <c r="Q14647" s="142"/>
      <c r="R14647" s="142"/>
      <c r="S14647" s="139"/>
    </row>
    <row r="14648" spans="2:19" ht="15.75" customHeight="1" x14ac:dyDescent="0.25">
      <c r="B14648" s="106"/>
      <c r="C14648" s="106"/>
      <c r="D14648" s="139"/>
      <c r="E14648" s="140"/>
      <c r="F14648" s="140"/>
      <c r="G14648" s="140"/>
      <c r="M14648" s="140"/>
      <c r="N14648" s="167"/>
      <c r="O14648" s="167"/>
      <c r="P14648" s="142"/>
      <c r="Q14648" s="142"/>
      <c r="R14648" s="142"/>
      <c r="S14648" s="139"/>
    </row>
    <row r="14649" spans="2:19" ht="15.75" customHeight="1" x14ac:dyDescent="0.25">
      <c r="B14649" s="106"/>
      <c r="C14649" s="106"/>
      <c r="D14649" s="139"/>
      <c r="E14649" s="140"/>
      <c r="F14649" s="140"/>
      <c r="G14649" s="140"/>
      <c r="M14649" s="140"/>
      <c r="N14649" s="167"/>
      <c r="O14649" s="167"/>
      <c r="P14649" s="142"/>
      <c r="Q14649" s="142"/>
      <c r="R14649" s="142"/>
      <c r="S14649" s="139"/>
    </row>
    <row r="14650" spans="2:19" ht="15.75" customHeight="1" x14ac:dyDescent="0.25">
      <c r="B14650" s="106"/>
      <c r="C14650" s="106"/>
      <c r="D14650" s="139"/>
      <c r="E14650" s="140"/>
      <c r="F14650" s="140"/>
      <c r="G14650" s="140"/>
      <c r="M14650" s="140"/>
      <c r="N14650" s="167"/>
      <c r="O14650" s="167"/>
      <c r="P14650" s="142"/>
      <c r="Q14650" s="142"/>
      <c r="R14650" s="142"/>
      <c r="S14650" s="139"/>
    </row>
    <row r="14651" spans="2:19" ht="15.75" customHeight="1" x14ac:dyDescent="0.25">
      <c r="B14651" s="106"/>
      <c r="C14651" s="106"/>
      <c r="D14651" s="139"/>
      <c r="E14651" s="140"/>
      <c r="F14651" s="140"/>
      <c r="G14651" s="140"/>
      <c r="M14651" s="140"/>
      <c r="N14651" s="167"/>
      <c r="O14651" s="167"/>
      <c r="P14651" s="142"/>
      <c r="Q14651" s="142"/>
      <c r="R14651" s="142"/>
      <c r="S14651" s="139"/>
    </row>
    <row r="14652" spans="2:19" ht="15.75" customHeight="1" x14ac:dyDescent="0.25">
      <c r="B14652" s="106"/>
      <c r="C14652" s="106"/>
      <c r="D14652" s="139"/>
      <c r="E14652" s="140"/>
      <c r="F14652" s="140"/>
      <c r="G14652" s="140"/>
      <c r="M14652" s="140"/>
      <c r="N14652" s="167"/>
      <c r="O14652" s="167"/>
      <c r="P14652" s="142"/>
      <c r="Q14652" s="142"/>
      <c r="R14652" s="142"/>
      <c r="S14652" s="139"/>
    </row>
    <row r="14653" spans="2:19" ht="15.75" customHeight="1" x14ac:dyDescent="0.25">
      <c r="B14653" s="106"/>
      <c r="C14653" s="106"/>
      <c r="D14653" s="139"/>
      <c r="E14653" s="140"/>
      <c r="F14653" s="140"/>
      <c r="G14653" s="140"/>
      <c r="M14653" s="140"/>
      <c r="N14653" s="167"/>
      <c r="O14653" s="167"/>
      <c r="P14653" s="142"/>
      <c r="Q14653" s="142"/>
      <c r="R14653" s="142"/>
      <c r="S14653" s="139"/>
    </row>
    <row r="14654" spans="2:19" ht="15.75" customHeight="1" x14ac:dyDescent="0.25">
      <c r="B14654" s="106"/>
      <c r="C14654" s="106"/>
      <c r="D14654" s="139"/>
      <c r="E14654" s="140"/>
      <c r="F14654" s="140"/>
      <c r="G14654" s="140"/>
      <c r="M14654" s="140"/>
      <c r="N14654" s="167"/>
      <c r="O14654" s="167"/>
      <c r="P14654" s="142"/>
      <c r="Q14654" s="142"/>
      <c r="R14654" s="142"/>
      <c r="S14654" s="139"/>
    </row>
    <row r="14655" spans="2:19" ht="15.75" customHeight="1" x14ac:dyDescent="0.25">
      <c r="B14655" s="106"/>
      <c r="C14655" s="106"/>
      <c r="D14655" s="139"/>
      <c r="E14655" s="140"/>
      <c r="F14655" s="140"/>
      <c r="G14655" s="140"/>
      <c r="M14655" s="140"/>
      <c r="N14655" s="167"/>
      <c r="O14655" s="167"/>
      <c r="P14655" s="142"/>
      <c r="Q14655" s="142"/>
      <c r="R14655" s="142"/>
      <c r="S14655" s="139"/>
    </row>
    <row r="14656" spans="2:19" ht="15.75" customHeight="1" x14ac:dyDescent="0.25">
      <c r="B14656" s="106"/>
      <c r="C14656" s="106"/>
      <c r="D14656" s="139"/>
      <c r="E14656" s="140"/>
      <c r="F14656" s="140"/>
      <c r="G14656" s="140"/>
      <c r="M14656" s="140"/>
      <c r="N14656" s="167"/>
      <c r="O14656" s="167"/>
      <c r="P14656" s="142"/>
      <c r="Q14656" s="142"/>
      <c r="R14656" s="142"/>
      <c r="S14656" s="139"/>
    </row>
    <row r="14657" spans="2:19" ht="15.75" customHeight="1" x14ac:dyDescent="0.25">
      <c r="B14657" s="106"/>
      <c r="C14657" s="106"/>
      <c r="D14657" s="139"/>
      <c r="E14657" s="140"/>
      <c r="F14657" s="140"/>
      <c r="G14657" s="140"/>
      <c r="M14657" s="140"/>
      <c r="N14657" s="167"/>
      <c r="O14657" s="167"/>
      <c r="P14657" s="142"/>
      <c r="Q14657" s="142"/>
      <c r="R14657" s="142"/>
      <c r="S14657" s="139"/>
    </row>
    <row r="14658" spans="2:19" ht="15.75" customHeight="1" x14ac:dyDescent="0.25">
      <c r="B14658" s="106"/>
      <c r="C14658" s="106"/>
      <c r="D14658" s="139"/>
      <c r="E14658" s="140"/>
      <c r="F14658" s="140"/>
      <c r="G14658" s="140"/>
      <c r="M14658" s="140"/>
      <c r="N14658" s="167"/>
      <c r="O14658" s="167"/>
      <c r="P14658" s="142"/>
      <c r="Q14658" s="142"/>
      <c r="R14658" s="142"/>
      <c r="S14658" s="139"/>
    </row>
    <row r="14659" spans="2:19" ht="15.75" customHeight="1" x14ac:dyDescent="0.25">
      <c r="B14659" s="106"/>
      <c r="C14659" s="106"/>
      <c r="D14659" s="139"/>
      <c r="E14659" s="140"/>
      <c r="F14659" s="140"/>
      <c r="G14659" s="140"/>
      <c r="M14659" s="140"/>
      <c r="N14659" s="167"/>
      <c r="O14659" s="167"/>
      <c r="P14659" s="142"/>
      <c r="Q14659" s="142"/>
      <c r="R14659" s="142"/>
      <c r="S14659" s="139"/>
    </row>
    <row r="14660" spans="2:19" ht="15.75" customHeight="1" x14ac:dyDescent="0.25">
      <c r="B14660" s="106"/>
      <c r="C14660" s="106"/>
      <c r="D14660" s="139"/>
      <c r="E14660" s="140"/>
      <c r="F14660" s="140"/>
      <c r="G14660" s="140"/>
      <c r="M14660" s="140"/>
      <c r="N14660" s="167"/>
      <c r="O14660" s="167"/>
      <c r="P14660" s="142"/>
      <c r="Q14660" s="142"/>
      <c r="R14660" s="142"/>
      <c r="S14660" s="139"/>
    </row>
    <row r="14661" spans="2:19" ht="15.75" customHeight="1" x14ac:dyDescent="0.25">
      <c r="B14661" s="106"/>
      <c r="C14661" s="106"/>
      <c r="D14661" s="139"/>
      <c r="E14661" s="140"/>
      <c r="F14661" s="140"/>
      <c r="G14661" s="140"/>
      <c r="M14661" s="140"/>
      <c r="N14661" s="167"/>
      <c r="O14661" s="167"/>
      <c r="P14661" s="142"/>
      <c r="Q14661" s="142"/>
      <c r="R14661" s="142"/>
      <c r="S14661" s="139"/>
    </row>
    <row r="14662" spans="2:19" ht="15.75" customHeight="1" x14ac:dyDescent="0.25">
      <c r="B14662" s="106"/>
      <c r="C14662" s="106"/>
      <c r="D14662" s="139"/>
      <c r="E14662" s="140"/>
      <c r="F14662" s="140"/>
      <c r="G14662" s="140"/>
      <c r="M14662" s="140"/>
      <c r="N14662" s="167"/>
      <c r="O14662" s="167"/>
      <c r="P14662" s="142"/>
      <c r="Q14662" s="142"/>
      <c r="R14662" s="142"/>
      <c r="S14662" s="139"/>
    </row>
    <row r="14663" spans="2:19" ht="15.75" customHeight="1" x14ac:dyDescent="0.25">
      <c r="B14663" s="106"/>
      <c r="C14663" s="106"/>
      <c r="D14663" s="139"/>
      <c r="E14663" s="140"/>
      <c r="F14663" s="140"/>
      <c r="G14663" s="140"/>
      <c r="M14663" s="140"/>
      <c r="N14663" s="167"/>
      <c r="O14663" s="167"/>
      <c r="P14663" s="142"/>
      <c r="Q14663" s="142"/>
      <c r="R14663" s="142"/>
      <c r="S14663" s="139"/>
    </row>
    <row r="14664" spans="2:19" ht="15.75" customHeight="1" x14ac:dyDescent="0.25">
      <c r="B14664" s="106"/>
      <c r="C14664" s="106"/>
      <c r="D14664" s="139"/>
      <c r="E14664" s="140"/>
      <c r="F14664" s="140"/>
      <c r="G14664" s="140"/>
      <c r="M14664" s="140"/>
      <c r="N14664" s="167"/>
      <c r="O14664" s="167"/>
      <c r="P14664" s="142"/>
      <c r="Q14664" s="142"/>
      <c r="R14664" s="142"/>
      <c r="S14664" s="139"/>
    </row>
    <row r="14665" spans="2:19" ht="15.75" customHeight="1" x14ac:dyDescent="0.25">
      <c r="B14665" s="106"/>
      <c r="C14665" s="106"/>
      <c r="D14665" s="139"/>
      <c r="E14665" s="140"/>
      <c r="F14665" s="140"/>
      <c r="G14665" s="140"/>
      <c r="M14665" s="140"/>
      <c r="N14665" s="167"/>
      <c r="O14665" s="167"/>
      <c r="P14665" s="142"/>
      <c r="Q14665" s="142"/>
      <c r="R14665" s="142"/>
      <c r="S14665" s="139"/>
    </row>
    <row r="14666" spans="2:19" ht="15.75" customHeight="1" x14ac:dyDescent="0.25">
      <c r="B14666" s="106"/>
      <c r="C14666" s="106"/>
      <c r="D14666" s="139"/>
      <c r="E14666" s="140"/>
      <c r="F14666" s="140"/>
      <c r="G14666" s="140"/>
      <c r="M14666" s="140"/>
      <c r="N14666" s="167"/>
      <c r="O14666" s="167"/>
      <c r="P14666" s="142"/>
      <c r="Q14666" s="142"/>
      <c r="R14666" s="142"/>
      <c r="S14666" s="139"/>
    </row>
    <row r="14667" spans="2:19" ht="15.75" customHeight="1" x14ac:dyDescent="0.25">
      <c r="B14667" s="106"/>
      <c r="C14667" s="106"/>
      <c r="D14667" s="139"/>
      <c r="E14667" s="140"/>
      <c r="F14667" s="140"/>
      <c r="G14667" s="140"/>
      <c r="M14667" s="140"/>
      <c r="N14667" s="167"/>
      <c r="O14667" s="167"/>
      <c r="P14667" s="142"/>
      <c r="Q14667" s="142"/>
      <c r="R14667" s="142"/>
      <c r="S14667" s="139"/>
    </row>
    <row r="14668" spans="2:19" ht="15.75" customHeight="1" x14ac:dyDescent="0.25">
      <c r="B14668" s="106"/>
      <c r="C14668" s="106"/>
      <c r="D14668" s="139"/>
      <c r="E14668" s="140"/>
      <c r="F14668" s="140"/>
      <c r="G14668" s="140"/>
      <c r="M14668" s="140"/>
      <c r="N14668" s="167"/>
      <c r="O14668" s="167"/>
      <c r="P14668" s="142"/>
      <c r="Q14668" s="142"/>
      <c r="R14668" s="142"/>
      <c r="S14668" s="139"/>
    </row>
    <row r="14669" spans="2:19" ht="15.75" customHeight="1" x14ac:dyDescent="0.25">
      <c r="B14669" s="106"/>
      <c r="C14669" s="106"/>
      <c r="D14669" s="139"/>
      <c r="E14669" s="140"/>
      <c r="F14669" s="140"/>
      <c r="G14669" s="140"/>
      <c r="M14669" s="140"/>
      <c r="N14669" s="167"/>
      <c r="O14669" s="167"/>
      <c r="P14669" s="142"/>
      <c r="Q14669" s="142"/>
      <c r="R14669" s="142"/>
      <c r="S14669" s="139"/>
    </row>
    <row r="14670" spans="2:19" ht="15.75" customHeight="1" x14ac:dyDescent="0.25">
      <c r="B14670" s="106"/>
      <c r="C14670" s="106"/>
      <c r="D14670" s="139"/>
      <c r="E14670" s="140"/>
      <c r="F14670" s="140"/>
      <c r="G14670" s="140"/>
      <c r="M14670" s="140"/>
      <c r="N14670" s="167"/>
      <c r="O14670" s="167"/>
      <c r="P14670" s="142"/>
      <c r="Q14670" s="142"/>
      <c r="R14670" s="142"/>
      <c r="S14670" s="139"/>
    </row>
    <row r="14671" spans="2:19" ht="15.75" customHeight="1" x14ac:dyDescent="0.25">
      <c r="B14671" s="106"/>
      <c r="C14671" s="106"/>
      <c r="D14671" s="139"/>
      <c r="E14671" s="140"/>
      <c r="F14671" s="140"/>
      <c r="G14671" s="140"/>
      <c r="M14671" s="140"/>
      <c r="N14671" s="167"/>
      <c r="O14671" s="167"/>
      <c r="P14671" s="142"/>
      <c r="Q14671" s="142"/>
      <c r="R14671" s="142"/>
      <c r="S14671" s="139"/>
    </row>
    <row r="14672" spans="2:19" ht="15.75" customHeight="1" x14ac:dyDescent="0.25">
      <c r="B14672" s="106"/>
      <c r="C14672" s="106"/>
      <c r="D14672" s="139"/>
      <c r="E14672" s="140"/>
      <c r="F14672" s="140"/>
      <c r="G14672" s="140"/>
      <c r="M14672" s="140"/>
      <c r="N14672" s="167"/>
      <c r="O14672" s="167"/>
      <c r="P14672" s="142"/>
      <c r="Q14672" s="142"/>
      <c r="R14672" s="142"/>
      <c r="S14672" s="139"/>
    </row>
    <row r="14673" spans="2:19" ht="15.75" customHeight="1" x14ac:dyDescent="0.25">
      <c r="B14673" s="106"/>
      <c r="C14673" s="106"/>
      <c r="D14673" s="139"/>
      <c r="E14673" s="140"/>
      <c r="F14673" s="140"/>
      <c r="G14673" s="140"/>
      <c r="M14673" s="140"/>
      <c r="N14673" s="167"/>
      <c r="O14673" s="167"/>
      <c r="P14673" s="142"/>
      <c r="Q14673" s="142"/>
      <c r="R14673" s="142"/>
      <c r="S14673" s="139"/>
    </row>
    <row r="14674" spans="2:19" ht="15.75" customHeight="1" x14ac:dyDescent="0.25">
      <c r="B14674" s="106"/>
      <c r="C14674" s="106"/>
      <c r="D14674" s="139"/>
      <c r="E14674" s="140"/>
      <c r="F14674" s="140"/>
      <c r="G14674" s="140"/>
      <c r="M14674" s="140"/>
      <c r="N14674" s="167"/>
      <c r="O14674" s="167"/>
      <c r="P14674" s="142"/>
      <c r="Q14674" s="142"/>
      <c r="R14674" s="142"/>
      <c r="S14674" s="139"/>
    </row>
    <row r="14675" spans="2:19" ht="15.75" customHeight="1" x14ac:dyDescent="0.25">
      <c r="B14675" s="106"/>
      <c r="C14675" s="106"/>
      <c r="D14675" s="139"/>
      <c r="E14675" s="140"/>
      <c r="F14675" s="140"/>
      <c r="G14675" s="140"/>
      <c r="M14675" s="140"/>
      <c r="N14675" s="167"/>
      <c r="O14675" s="167"/>
      <c r="P14675" s="142"/>
      <c r="Q14675" s="142"/>
      <c r="R14675" s="142"/>
      <c r="S14675" s="139"/>
    </row>
    <row r="14676" spans="2:19" ht="15.75" customHeight="1" x14ac:dyDescent="0.25">
      <c r="B14676" s="106"/>
      <c r="C14676" s="106"/>
      <c r="D14676" s="139"/>
      <c r="E14676" s="140"/>
      <c r="F14676" s="140"/>
      <c r="G14676" s="140"/>
      <c r="M14676" s="140"/>
      <c r="N14676" s="167"/>
      <c r="O14676" s="167"/>
      <c r="P14676" s="142"/>
      <c r="Q14676" s="142"/>
      <c r="R14676" s="142"/>
      <c r="S14676" s="139"/>
    </row>
    <row r="14677" spans="2:19" ht="15.75" customHeight="1" x14ac:dyDescent="0.25">
      <c r="B14677" s="106"/>
      <c r="C14677" s="106"/>
      <c r="D14677" s="139"/>
      <c r="E14677" s="140"/>
      <c r="F14677" s="140"/>
      <c r="G14677" s="140"/>
      <c r="M14677" s="140"/>
      <c r="N14677" s="167"/>
      <c r="O14677" s="167"/>
      <c r="P14677" s="142"/>
      <c r="Q14677" s="142"/>
      <c r="R14677" s="142"/>
      <c r="S14677" s="139"/>
    </row>
    <row r="14678" spans="2:19" ht="15.75" customHeight="1" x14ac:dyDescent="0.25">
      <c r="B14678" s="106"/>
      <c r="C14678" s="106"/>
      <c r="D14678" s="139"/>
      <c r="E14678" s="140"/>
      <c r="F14678" s="140"/>
      <c r="G14678" s="140"/>
      <c r="M14678" s="140"/>
      <c r="N14678" s="167"/>
      <c r="O14678" s="167"/>
      <c r="P14678" s="142"/>
      <c r="Q14678" s="142"/>
      <c r="R14678" s="142"/>
      <c r="S14678" s="139"/>
    </row>
    <row r="14679" spans="2:19" ht="15.75" customHeight="1" x14ac:dyDescent="0.25">
      <c r="B14679" s="106"/>
      <c r="C14679" s="106"/>
      <c r="D14679" s="139"/>
      <c r="E14679" s="140"/>
      <c r="F14679" s="140"/>
      <c r="G14679" s="140"/>
      <c r="M14679" s="140"/>
      <c r="N14679" s="167"/>
      <c r="O14679" s="167"/>
      <c r="P14679" s="142"/>
      <c r="Q14679" s="142"/>
      <c r="R14679" s="142"/>
      <c r="S14679" s="139"/>
    </row>
    <row r="14680" spans="2:19" ht="15.75" customHeight="1" x14ac:dyDescent="0.25">
      <c r="B14680" s="106"/>
      <c r="C14680" s="106"/>
      <c r="D14680" s="139"/>
      <c r="E14680" s="140"/>
      <c r="F14680" s="140"/>
      <c r="G14680" s="140"/>
      <c r="M14680" s="140"/>
      <c r="N14680" s="167"/>
      <c r="O14680" s="167"/>
      <c r="P14680" s="142"/>
      <c r="Q14680" s="142"/>
      <c r="R14680" s="142"/>
      <c r="S14680" s="139"/>
    </row>
    <row r="14681" spans="2:19" ht="15.75" customHeight="1" x14ac:dyDescent="0.25">
      <c r="B14681" s="106"/>
      <c r="C14681" s="106"/>
      <c r="D14681" s="139"/>
      <c r="E14681" s="140"/>
      <c r="F14681" s="140"/>
      <c r="G14681" s="140"/>
      <c r="M14681" s="140"/>
      <c r="N14681" s="167"/>
      <c r="O14681" s="167"/>
      <c r="P14681" s="142"/>
      <c r="Q14681" s="142"/>
      <c r="R14681" s="142"/>
      <c r="S14681" s="139"/>
    </row>
    <row r="14682" spans="2:19" ht="15.75" customHeight="1" x14ac:dyDescent="0.25">
      <c r="B14682" s="106"/>
      <c r="C14682" s="106"/>
      <c r="D14682" s="139"/>
      <c r="E14682" s="140"/>
      <c r="F14682" s="140"/>
      <c r="G14682" s="140"/>
      <c r="M14682" s="140"/>
      <c r="N14682" s="167"/>
      <c r="O14682" s="167"/>
      <c r="P14682" s="142"/>
      <c r="Q14682" s="142"/>
      <c r="R14682" s="142"/>
      <c r="S14682" s="139"/>
    </row>
    <row r="14683" spans="2:19" ht="15.75" customHeight="1" x14ac:dyDescent="0.25">
      <c r="B14683" s="106"/>
      <c r="C14683" s="106"/>
      <c r="D14683" s="139"/>
      <c r="E14683" s="140"/>
      <c r="F14683" s="140"/>
      <c r="G14683" s="140"/>
      <c r="M14683" s="140"/>
      <c r="N14683" s="167"/>
      <c r="O14683" s="167"/>
      <c r="P14683" s="142"/>
      <c r="Q14683" s="142"/>
      <c r="R14683" s="142"/>
      <c r="S14683" s="139"/>
    </row>
    <row r="14684" spans="2:19" ht="15.75" customHeight="1" x14ac:dyDescent="0.25">
      <c r="B14684" s="106"/>
      <c r="C14684" s="106"/>
      <c r="D14684" s="139"/>
      <c r="E14684" s="140"/>
      <c r="F14684" s="140"/>
      <c r="G14684" s="140"/>
      <c r="M14684" s="140"/>
      <c r="N14684" s="167"/>
      <c r="O14684" s="167"/>
      <c r="P14684" s="142"/>
      <c r="Q14684" s="142"/>
      <c r="R14684" s="142"/>
      <c r="S14684" s="139"/>
    </row>
    <row r="14685" spans="2:19" ht="15.75" customHeight="1" x14ac:dyDescent="0.25">
      <c r="B14685" s="106"/>
      <c r="C14685" s="106"/>
      <c r="D14685" s="139"/>
      <c r="E14685" s="140"/>
      <c r="F14685" s="140"/>
      <c r="G14685" s="140"/>
      <c r="M14685" s="140"/>
      <c r="N14685" s="167"/>
      <c r="O14685" s="167"/>
      <c r="P14685" s="142"/>
      <c r="Q14685" s="142"/>
      <c r="R14685" s="142"/>
      <c r="S14685" s="139"/>
    </row>
    <row r="14686" spans="2:19" ht="15.75" customHeight="1" x14ac:dyDescent="0.25">
      <c r="B14686" s="106"/>
      <c r="C14686" s="106"/>
      <c r="D14686" s="139"/>
      <c r="E14686" s="140"/>
      <c r="F14686" s="140"/>
      <c r="G14686" s="140"/>
      <c r="M14686" s="140"/>
      <c r="N14686" s="167"/>
      <c r="O14686" s="167"/>
      <c r="P14686" s="142"/>
      <c r="Q14686" s="142"/>
      <c r="R14686" s="142"/>
      <c r="S14686" s="139"/>
    </row>
    <row r="14687" spans="2:19" ht="15.75" customHeight="1" x14ac:dyDescent="0.25">
      <c r="B14687" s="106"/>
      <c r="C14687" s="106"/>
      <c r="D14687" s="139"/>
      <c r="E14687" s="140"/>
      <c r="F14687" s="140"/>
      <c r="G14687" s="140"/>
      <c r="M14687" s="140"/>
      <c r="N14687" s="167"/>
      <c r="O14687" s="167"/>
      <c r="P14687" s="142"/>
      <c r="Q14687" s="142"/>
      <c r="R14687" s="142"/>
      <c r="S14687" s="139"/>
    </row>
    <row r="14688" spans="2:19" ht="15.75" customHeight="1" x14ac:dyDescent="0.25">
      <c r="B14688" s="106"/>
      <c r="C14688" s="106"/>
      <c r="D14688" s="139"/>
      <c r="E14688" s="140"/>
      <c r="F14688" s="140"/>
      <c r="G14688" s="140"/>
      <c r="M14688" s="140"/>
      <c r="N14688" s="167"/>
      <c r="O14688" s="167"/>
      <c r="P14688" s="142"/>
      <c r="Q14688" s="142"/>
      <c r="R14688" s="142"/>
      <c r="S14688" s="139"/>
    </row>
    <row r="14689" spans="2:19" ht="15.75" customHeight="1" x14ac:dyDescent="0.25">
      <c r="B14689" s="106"/>
      <c r="C14689" s="106"/>
      <c r="D14689" s="139"/>
      <c r="E14689" s="140"/>
      <c r="F14689" s="140"/>
      <c r="G14689" s="140"/>
      <c r="M14689" s="140"/>
      <c r="N14689" s="167"/>
      <c r="O14689" s="167"/>
      <c r="P14689" s="142"/>
      <c r="Q14689" s="142"/>
      <c r="R14689" s="142"/>
      <c r="S14689" s="139"/>
    </row>
    <row r="14690" spans="2:19" ht="15.75" customHeight="1" x14ac:dyDescent="0.25">
      <c r="B14690" s="106"/>
      <c r="C14690" s="106"/>
      <c r="D14690" s="139"/>
      <c r="E14690" s="140"/>
      <c r="F14690" s="140"/>
      <c r="G14690" s="140"/>
      <c r="M14690" s="140"/>
      <c r="N14690" s="167"/>
      <c r="O14690" s="167"/>
      <c r="P14690" s="142"/>
      <c r="Q14690" s="142"/>
      <c r="R14690" s="142"/>
      <c r="S14690" s="139"/>
    </row>
    <row r="14691" spans="2:19" ht="15.75" customHeight="1" x14ac:dyDescent="0.25">
      <c r="B14691" s="106"/>
      <c r="C14691" s="106"/>
      <c r="D14691" s="139"/>
      <c r="E14691" s="140"/>
      <c r="F14691" s="140"/>
      <c r="G14691" s="140"/>
      <c r="M14691" s="140"/>
      <c r="N14691" s="167"/>
      <c r="O14691" s="167"/>
      <c r="P14691" s="142"/>
      <c r="Q14691" s="142"/>
      <c r="R14691" s="142"/>
      <c r="S14691" s="139"/>
    </row>
    <row r="14692" spans="2:19" ht="15.75" customHeight="1" x14ac:dyDescent="0.25">
      <c r="B14692" s="106"/>
      <c r="C14692" s="106"/>
      <c r="D14692" s="139"/>
      <c r="E14692" s="140"/>
      <c r="F14692" s="140"/>
      <c r="G14692" s="140"/>
      <c r="M14692" s="140"/>
      <c r="N14692" s="167"/>
      <c r="O14692" s="167"/>
      <c r="P14692" s="142"/>
      <c r="Q14692" s="142"/>
      <c r="R14692" s="142"/>
      <c r="S14692" s="139"/>
    </row>
    <row r="14693" spans="2:19" ht="15.75" customHeight="1" x14ac:dyDescent="0.25">
      <c r="B14693" s="106"/>
      <c r="C14693" s="106"/>
      <c r="D14693" s="139"/>
      <c r="E14693" s="140"/>
      <c r="F14693" s="140"/>
      <c r="G14693" s="140"/>
      <c r="M14693" s="140"/>
      <c r="N14693" s="167"/>
      <c r="O14693" s="167"/>
      <c r="P14693" s="142"/>
      <c r="Q14693" s="142"/>
      <c r="R14693" s="142"/>
      <c r="S14693" s="139"/>
    </row>
    <row r="14694" spans="2:19" ht="15.75" customHeight="1" x14ac:dyDescent="0.25">
      <c r="B14694" s="106"/>
      <c r="C14694" s="106"/>
      <c r="D14694" s="139"/>
      <c r="E14694" s="140"/>
      <c r="F14694" s="140"/>
      <c r="G14694" s="140"/>
      <c r="M14694" s="140"/>
      <c r="N14694" s="167"/>
      <c r="O14694" s="167"/>
      <c r="P14694" s="142"/>
      <c r="Q14694" s="142"/>
      <c r="R14694" s="142"/>
      <c r="S14694" s="139"/>
    </row>
    <row r="14695" spans="2:19" ht="15.75" customHeight="1" x14ac:dyDescent="0.25">
      <c r="B14695" s="106"/>
      <c r="C14695" s="106"/>
      <c r="D14695" s="139"/>
      <c r="E14695" s="140"/>
      <c r="F14695" s="140"/>
      <c r="G14695" s="140"/>
      <c r="M14695" s="140"/>
      <c r="N14695" s="167"/>
      <c r="O14695" s="167"/>
      <c r="P14695" s="142"/>
      <c r="Q14695" s="142"/>
      <c r="R14695" s="142"/>
      <c r="S14695" s="139"/>
    </row>
    <row r="14696" spans="2:19" ht="15.75" customHeight="1" x14ac:dyDescent="0.25">
      <c r="B14696" s="106"/>
      <c r="C14696" s="106"/>
      <c r="D14696" s="139"/>
      <c r="E14696" s="140"/>
      <c r="F14696" s="140"/>
      <c r="G14696" s="140"/>
      <c r="M14696" s="140"/>
      <c r="N14696" s="167"/>
      <c r="O14696" s="167"/>
      <c r="P14696" s="142"/>
      <c r="Q14696" s="142"/>
      <c r="R14696" s="142"/>
      <c r="S14696" s="139"/>
    </row>
    <row r="14697" spans="2:19" ht="15.75" customHeight="1" x14ac:dyDescent="0.25">
      <c r="B14697" s="106"/>
      <c r="C14697" s="106"/>
      <c r="D14697" s="139"/>
      <c r="E14697" s="140"/>
      <c r="F14697" s="140"/>
      <c r="G14697" s="140"/>
      <c r="M14697" s="140"/>
      <c r="N14697" s="167"/>
      <c r="O14697" s="167"/>
      <c r="P14697" s="142"/>
      <c r="Q14697" s="142"/>
      <c r="R14697" s="142"/>
      <c r="S14697" s="139"/>
    </row>
    <row r="14698" spans="2:19" ht="15.75" customHeight="1" x14ac:dyDescent="0.25">
      <c r="B14698" s="106"/>
      <c r="C14698" s="106"/>
      <c r="D14698" s="139"/>
      <c r="E14698" s="140"/>
      <c r="F14698" s="140"/>
      <c r="G14698" s="140"/>
      <c r="M14698" s="140"/>
      <c r="N14698" s="167"/>
      <c r="O14698" s="167"/>
      <c r="P14698" s="142"/>
      <c r="Q14698" s="142"/>
      <c r="R14698" s="142"/>
      <c r="S14698" s="139"/>
    </row>
    <row r="14699" spans="2:19" ht="15.75" customHeight="1" x14ac:dyDescent="0.25">
      <c r="B14699" s="106"/>
      <c r="C14699" s="106"/>
      <c r="D14699" s="139"/>
      <c r="E14699" s="140"/>
      <c r="F14699" s="140"/>
      <c r="G14699" s="140"/>
      <c r="M14699" s="140"/>
      <c r="N14699" s="167"/>
      <c r="O14699" s="167"/>
      <c r="P14699" s="142"/>
      <c r="Q14699" s="142"/>
      <c r="R14699" s="142"/>
      <c r="S14699" s="139"/>
    </row>
    <row r="14700" spans="2:19" ht="15.75" customHeight="1" x14ac:dyDescent="0.25">
      <c r="B14700" s="106"/>
      <c r="C14700" s="106"/>
      <c r="D14700" s="139"/>
      <c r="E14700" s="140"/>
      <c r="F14700" s="140"/>
      <c r="G14700" s="140"/>
      <c r="M14700" s="140"/>
      <c r="N14700" s="167"/>
      <c r="O14700" s="167"/>
      <c r="P14700" s="142"/>
      <c r="Q14700" s="142"/>
      <c r="R14700" s="142"/>
      <c r="S14700" s="139"/>
    </row>
    <row r="14701" spans="2:19" ht="15.75" customHeight="1" x14ac:dyDescent="0.25">
      <c r="B14701" s="106"/>
      <c r="C14701" s="106"/>
      <c r="D14701" s="139"/>
      <c r="E14701" s="140"/>
      <c r="F14701" s="140"/>
      <c r="G14701" s="140"/>
      <c r="M14701" s="140"/>
      <c r="N14701" s="167"/>
      <c r="O14701" s="167"/>
      <c r="P14701" s="142"/>
      <c r="Q14701" s="142"/>
      <c r="R14701" s="142"/>
      <c r="S14701" s="139"/>
    </row>
    <row r="14702" spans="2:19" ht="15.75" customHeight="1" x14ac:dyDescent="0.25">
      <c r="B14702" s="106"/>
      <c r="C14702" s="106"/>
      <c r="D14702" s="139"/>
      <c r="E14702" s="140"/>
      <c r="F14702" s="140"/>
      <c r="G14702" s="140"/>
      <c r="M14702" s="140"/>
      <c r="N14702" s="167"/>
      <c r="O14702" s="167"/>
      <c r="P14702" s="142"/>
      <c r="Q14702" s="142"/>
      <c r="R14702" s="142"/>
      <c r="S14702" s="139"/>
    </row>
    <row r="14703" spans="2:19" ht="15.75" customHeight="1" x14ac:dyDescent="0.25">
      <c r="B14703" s="106"/>
      <c r="C14703" s="106"/>
      <c r="D14703" s="139"/>
      <c r="E14703" s="140"/>
      <c r="F14703" s="140"/>
      <c r="G14703" s="140"/>
      <c r="M14703" s="140"/>
      <c r="N14703" s="167"/>
      <c r="O14703" s="167"/>
      <c r="P14703" s="142"/>
      <c r="Q14703" s="142"/>
      <c r="R14703" s="142"/>
      <c r="S14703" s="139"/>
    </row>
    <row r="14704" spans="2:19" ht="15.75" customHeight="1" x14ac:dyDescent="0.25">
      <c r="B14704" s="106"/>
      <c r="C14704" s="106"/>
      <c r="D14704" s="139"/>
      <c r="E14704" s="140"/>
      <c r="F14704" s="140"/>
      <c r="G14704" s="140"/>
      <c r="M14704" s="140"/>
      <c r="N14704" s="167"/>
      <c r="O14704" s="167"/>
      <c r="P14704" s="142"/>
      <c r="Q14704" s="142"/>
      <c r="R14704" s="142"/>
      <c r="S14704" s="139"/>
    </row>
    <row r="14705" spans="2:19" ht="15.75" customHeight="1" x14ac:dyDescent="0.25">
      <c r="B14705" s="106"/>
      <c r="C14705" s="106"/>
      <c r="D14705" s="139"/>
      <c r="E14705" s="140"/>
      <c r="F14705" s="140"/>
      <c r="G14705" s="140"/>
      <c r="M14705" s="140"/>
      <c r="N14705" s="167"/>
      <c r="O14705" s="167"/>
      <c r="P14705" s="142"/>
      <c r="Q14705" s="142"/>
      <c r="R14705" s="142"/>
      <c r="S14705" s="139"/>
    </row>
    <row r="14706" spans="2:19" ht="15.75" customHeight="1" x14ac:dyDescent="0.25">
      <c r="B14706" s="106"/>
      <c r="C14706" s="106"/>
      <c r="D14706" s="139"/>
      <c r="E14706" s="140"/>
      <c r="F14706" s="140"/>
      <c r="G14706" s="140"/>
      <c r="M14706" s="140"/>
      <c r="N14706" s="167"/>
      <c r="O14706" s="167"/>
      <c r="P14706" s="142"/>
      <c r="Q14706" s="142"/>
      <c r="R14706" s="142"/>
      <c r="S14706" s="139"/>
    </row>
    <row r="14707" spans="2:19" ht="15.75" customHeight="1" x14ac:dyDescent="0.25">
      <c r="B14707" s="106"/>
      <c r="C14707" s="106"/>
      <c r="D14707" s="139"/>
      <c r="E14707" s="140"/>
      <c r="F14707" s="140"/>
      <c r="G14707" s="140"/>
      <c r="M14707" s="140"/>
      <c r="N14707" s="167"/>
      <c r="O14707" s="167"/>
      <c r="P14707" s="142"/>
      <c r="Q14707" s="142"/>
      <c r="R14707" s="142"/>
      <c r="S14707" s="139"/>
    </row>
    <row r="14708" spans="2:19" ht="15.75" customHeight="1" x14ac:dyDescent="0.25">
      <c r="B14708" s="106"/>
      <c r="C14708" s="106"/>
      <c r="D14708" s="139"/>
      <c r="E14708" s="140"/>
      <c r="F14708" s="140"/>
      <c r="G14708" s="140"/>
      <c r="M14708" s="140"/>
      <c r="N14708" s="167"/>
      <c r="O14708" s="167"/>
      <c r="P14708" s="142"/>
      <c r="Q14708" s="142"/>
      <c r="R14708" s="142"/>
      <c r="S14708" s="139"/>
    </row>
    <row r="14709" spans="2:19" ht="15.75" customHeight="1" x14ac:dyDescent="0.25">
      <c r="B14709" s="106"/>
      <c r="C14709" s="106"/>
      <c r="D14709" s="139"/>
      <c r="E14709" s="140"/>
      <c r="F14709" s="140"/>
      <c r="G14709" s="140"/>
      <c r="M14709" s="140"/>
      <c r="N14709" s="167"/>
      <c r="O14709" s="167"/>
      <c r="P14709" s="142"/>
      <c r="Q14709" s="142"/>
      <c r="R14709" s="142"/>
      <c r="S14709" s="139"/>
    </row>
    <row r="14710" spans="2:19" ht="15.75" customHeight="1" x14ac:dyDescent="0.25">
      <c r="B14710" s="106"/>
      <c r="C14710" s="106"/>
      <c r="D14710" s="139"/>
      <c r="E14710" s="140"/>
      <c r="F14710" s="140"/>
      <c r="G14710" s="140"/>
      <c r="M14710" s="140"/>
      <c r="N14710" s="167"/>
      <c r="O14710" s="167"/>
      <c r="P14710" s="142"/>
      <c r="Q14710" s="142"/>
      <c r="R14710" s="142"/>
      <c r="S14710" s="139"/>
    </row>
    <row r="14711" spans="2:19" ht="15.75" customHeight="1" x14ac:dyDescent="0.25">
      <c r="B14711" s="106"/>
      <c r="C14711" s="106"/>
      <c r="D14711" s="139"/>
      <c r="E14711" s="140"/>
      <c r="F14711" s="140"/>
      <c r="G14711" s="140"/>
      <c r="M14711" s="140"/>
      <c r="N14711" s="167"/>
      <c r="O14711" s="167"/>
      <c r="P14711" s="142"/>
      <c r="Q14711" s="142"/>
      <c r="R14711" s="142"/>
      <c r="S14711" s="139"/>
    </row>
    <row r="14712" spans="2:19" ht="15.75" customHeight="1" x14ac:dyDescent="0.25">
      <c r="B14712" s="106"/>
      <c r="C14712" s="106"/>
      <c r="D14712" s="139"/>
      <c r="E14712" s="140"/>
      <c r="F14712" s="140"/>
      <c r="G14712" s="140"/>
      <c r="M14712" s="140"/>
      <c r="N14712" s="167"/>
      <c r="O14712" s="167"/>
      <c r="P14712" s="142"/>
      <c r="Q14712" s="142"/>
      <c r="R14712" s="142"/>
      <c r="S14712" s="139"/>
    </row>
    <row r="14713" spans="2:19" ht="15.75" customHeight="1" x14ac:dyDescent="0.25">
      <c r="B14713" s="106"/>
      <c r="C14713" s="106"/>
      <c r="D14713" s="139"/>
      <c r="E14713" s="140"/>
      <c r="F14713" s="140"/>
      <c r="G14713" s="140"/>
      <c r="M14713" s="140"/>
      <c r="N14713" s="167"/>
      <c r="O14713" s="167"/>
      <c r="P14713" s="142"/>
      <c r="Q14713" s="142"/>
      <c r="R14713" s="142"/>
      <c r="S14713" s="139"/>
    </row>
    <row r="14714" spans="2:19" ht="15.75" customHeight="1" x14ac:dyDescent="0.25">
      <c r="B14714" s="106"/>
      <c r="C14714" s="106"/>
      <c r="D14714" s="139"/>
      <c r="E14714" s="140"/>
      <c r="F14714" s="140"/>
      <c r="G14714" s="140"/>
      <c r="M14714" s="140"/>
      <c r="N14714" s="167"/>
      <c r="O14714" s="167"/>
      <c r="P14714" s="142"/>
      <c r="Q14714" s="142"/>
      <c r="R14714" s="142"/>
      <c r="S14714" s="139"/>
    </row>
    <row r="14715" spans="2:19" ht="15.75" customHeight="1" x14ac:dyDescent="0.25">
      <c r="B14715" s="106"/>
      <c r="C14715" s="106"/>
      <c r="D14715" s="139"/>
      <c r="E14715" s="140"/>
      <c r="F14715" s="140"/>
      <c r="G14715" s="140"/>
      <c r="M14715" s="140"/>
      <c r="N14715" s="167"/>
      <c r="O14715" s="167"/>
      <c r="P14715" s="142"/>
      <c r="Q14715" s="142"/>
      <c r="R14715" s="142"/>
      <c r="S14715" s="139"/>
    </row>
    <row r="14716" spans="2:19" ht="15.75" customHeight="1" x14ac:dyDescent="0.25">
      <c r="B14716" s="106"/>
      <c r="C14716" s="106"/>
      <c r="D14716" s="139"/>
      <c r="E14716" s="140"/>
      <c r="F14716" s="140"/>
      <c r="G14716" s="140"/>
      <c r="M14716" s="140"/>
      <c r="N14716" s="167"/>
      <c r="O14716" s="167"/>
      <c r="P14716" s="142"/>
      <c r="Q14716" s="142"/>
      <c r="R14716" s="142"/>
      <c r="S14716" s="139"/>
    </row>
    <row r="14717" spans="2:19" ht="15.75" customHeight="1" x14ac:dyDescent="0.25">
      <c r="B14717" s="106"/>
      <c r="C14717" s="106"/>
      <c r="D14717" s="139"/>
      <c r="E14717" s="140"/>
      <c r="F14717" s="140"/>
      <c r="G14717" s="140"/>
      <c r="M14717" s="140"/>
      <c r="N14717" s="167"/>
      <c r="O14717" s="167"/>
      <c r="P14717" s="142"/>
      <c r="Q14717" s="142"/>
      <c r="R14717" s="142"/>
      <c r="S14717" s="139"/>
    </row>
    <row r="14718" spans="2:19" ht="15.75" customHeight="1" x14ac:dyDescent="0.25">
      <c r="B14718" s="106"/>
      <c r="C14718" s="106"/>
      <c r="D14718" s="139"/>
      <c r="E14718" s="140"/>
      <c r="F14718" s="140"/>
      <c r="G14718" s="140"/>
      <c r="M14718" s="140"/>
      <c r="N14718" s="167"/>
      <c r="O14718" s="167"/>
      <c r="P14718" s="142"/>
      <c r="Q14718" s="142"/>
      <c r="R14718" s="142"/>
      <c r="S14718" s="139"/>
    </row>
    <row r="14719" spans="2:19" ht="15.75" customHeight="1" x14ac:dyDescent="0.25">
      <c r="B14719" s="106"/>
      <c r="C14719" s="106"/>
      <c r="D14719" s="139"/>
      <c r="E14719" s="140"/>
      <c r="F14719" s="140"/>
      <c r="G14719" s="140"/>
      <c r="M14719" s="140"/>
      <c r="N14719" s="167"/>
      <c r="O14719" s="167"/>
      <c r="P14719" s="142"/>
      <c r="Q14719" s="142"/>
      <c r="R14719" s="142"/>
      <c r="S14719" s="139"/>
    </row>
    <row r="14720" spans="2:19" ht="15.75" customHeight="1" x14ac:dyDescent="0.25">
      <c r="B14720" s="106"/>
      <c r="C14720" s="106"/>
      <c r="D14720" s="139"/>
      <c r="E14720" s="140"/>
      <c r="F14720" s="140"/>
      <c r="G14720" s="140"/>
      <c r="M14720" s="140"/>
      <c r="N14720" s="167"/>
      <c r="O14720" s="167"/>
      <c r="P14720" s="142"/>
      <c r="Q14720" s="142"/>
      <c r="R14720" s="142"/>
      <c r="S14720" s="139"/>
    </row>
    <row r="14721" spans="2:19" ht="15.75" customHeight="1" x14ac:dyDescent="0.25">
      <c r="B14721" s="106"/>
      <c r="C14721" s="106"/>
      <c r="D14721" s="139"/>
      <c r="E14721" s="140"/>
      <c r="F14721" s="140"/>
      <c r="G14721" s="140"/>
      <c r="M14721" s="140"/>
      <c r="N14721" s="167"/>
      <c r="O14721" s="167"/>
      <c r="P14721" s="142"/>
      <c r="Q14721" s="142"/>
      <c r="R14721" s="142"/>
      <c r="S14721" s="139"/>
    </row>
    <row r="14722" spans="2:19" ht="15.75" customHeight="1" x14ac:dyDescent="0.25">
      <c r="B14722" s="106"/>
      <c r="C14722" s="106"/>
      <c r="D14722" s="139"/>
      <c r="E14722" s="140"/>
      <c r="F14722" s="140"/>
      <c r="G14722" s="140"/>
      <c r="M14722" s="140"/>
      <c r="N14722" s="167"/>
      <c r="O14722" s="167"/>
      <c r="P14722" s="142"/>
      <c r="Q14722" s="142"/>
      <c r="R14722" s="142"/>
      <c r="S14722" s="139"/>
    </row>
    <row r="14723" spans="2:19" ht="15.75" customHeight="1" x14ac:dyDescent="0.25">
      <c r="B14723" s="106"/>
      <c r="C14723" s="106"/>
      <c r="D14723" s="139"/>
      <c r="E14723" s="140"/>
      <c r="F14723" s="140"/>
      <c r="G14723" s="140"/>
      <c r="M14723" s="140"/>
      <c r="N14723" s="167"/>
      <c r="O14723" s="167"/>
      <c r="P14723" s="142"/>
      <c r="Q14723" s="142"/>
      <c r="R14723" s="142"/>
      <c r="S14723" s="139"/>
    </row>
    <row r="14724" spans="2:19" ht="15.75" customHeight="1" x14ac:dyDescent="0.25">
      <c r="B14724" s="106"/>
      <c r="C14724" s="106"/>
      <c r="D14724" s="139"/>
      <c r="E14724" s="140"/>
      <c r="F14724" s="140"/>
      <c r="G14724" s="140"/>
      <c r="M14724" s="140"/>
      <c r="N14724" s="167"/>
      <c r="O14724" s="167"/>
      <c r="P14724" s="142"/>
      <c r="Q14724" s="142"/>
      <c r="R14724" s="142"/>
      <c r="S14724" s="139"/>
    </row>
    <row r="14725" spans="2:19" ht="15.75" customHeight="1" x14ac:dyDescent="0.25">
      <c r="B14725" s="106"/>
      <c r="C14725" s="106"/>
      <c r="D14725" s="139"/>
      <c r="E14725" s="140"/>
      <c r="F14725" s="140"/>
      <c r="G14725" s="140"/>
      <c r="M14725" s="140"/>
      <c r="N14725" s="167"/>
      <c r="O14725" s="167"/>
      <c r="P14725" s="142"/>
      <c r="Q14725" s="142"/>
      <c r="R14725" s="142"/>
      <c r="S14725" s="139"/>
    </row>
    <row r="14726" spans="2:19" ht="15.75" customHeight="1" x14ac:dyDescent="0.25">
      <c r="B14726" s="106"/>
      <c r="C14726" s="106"/>
      <c r="D14726" s="139"/>
      <c r="E14726" s="140"/>
      <c r="F14726" s="140"/>
      <c r="G14726" s="140"/>
      <c r="M14726" s="140"/>
      <c r="N14726" s="167"/>
      <c r="O14726" s="167"/>
      <c r="P14726" s="142"/>
      <c r="Q14726" s="142"/>
      <c r="R14726" s="142"/>
      <c r="S14726" s="139"/>
    </row>
    <row r="14727" spans="2:19" ht="15.75" customHeight="1" x14ac:dyDescent="0.25">
      <c r="B14727" s="106"/>
      <c r="C14727" s="106"/>
      <c r="D14727" s="139"/>
      <c r="E14727" s="140"/>
      <c r="F14727" s="140"/>
      <c r="G14727" s="140"/>
      <c r="M14727" s="140"/>
      <c r="N14727" s="167"/>
      <c r="O14727" s="167"/>
      <c r="P14727" s="142"/>
      <c r="Q14727" s="142"/>
      <c r="R14727" s="142"/>
      <c r="S14727" s="139"/>
    </row>
    <row r="14728" spans="2:19" ht="15.75" customHeight="1" x14ac:dyDescent="0.25">
      <c r="B14728" s="106"/>
      <c r="C14728" s="106"/>
      <c r="D14728" s="139"/>
      <c r="E14728" s="140"/>
      <c r="F14728" s="140"/>
      <c r="G14728" s="140"/>
      <c r="M14728" s="140"/>
      <c r="N14728" s="167"/>
      <c r="O14728" s="167"/>
      <c r="P14728" s="142"/>
      <c r="Q14728" s="142"/>
      <c r="R14728" s="142"/>
      <c r="S14728" s="139"/>
    </row>
    <row r="14729" spans="2:19" ht="15.75" customHeight="1" x14ac:dyDescent="0.25">
      <c r="B14729" s="106"/>
      <c r="C14729" s="106"/>
      <c r="D14729" s="139"/>
      <c r="E14729" s="140"/>
      <c r="F14729" s="140"/>
      <c r="G14729" s="140"/>
      <c r="M14729" s="140"/>
      <c r="N14729" s="167"/>
      <c r="O14729" s="167"/>
      <c r="P14729" s="142"/>
      <c r="Q14729" s="142"/>
      <c r="R14729" s="142"/>
      <c r="S14729" s="139"/>
    </row>
    <row r="14730" spans="2:19" ht="15.75" customHeight="1" x14ac:dyDescent="0.25">
      <c r="B14730" s="106"/>
      <c r="C14730" s="106"/>
      <c r="D14730" s="139"/>
      <c r="E14730" s="140"/>
      <c r="F14730" s="140"/>
      <c r="G14730" s="140"/>
      <c r="M14730" s="140"/>
      <c r="N14730" s="167"/>
      <c r="O14730" s="167"/>
      <c r="P14730" s="142"/>
      <c r="Q14730" s="142"/>
      <c r="R14730" s="142"/>
      <c r="S14730" s="139"/>
    </row>
    <row r="14731" spans="2:19" ht="15.75" customHeight="1" x14ac:dyDescent="0.25">
      <c r="B14731" s="106"/>
      <c r="C14731" s="106"/>
      <c r="D14731" s="139"/>
      <c r="E14731" s="140"/>
      <c r="F14731" s="140"/>
      <c r="G14731" s="140"/>
      <c r="M14731" s="140"/>
      <c r="N14731" s="167"/>
      <c r="O14731" s="167"/>
      <c r="P14731" s="142"/>
      <c r="Q14731" s="142"/>
      <c r="R14731" s="142"/>
      <c r="S14731" s="139"/>
    </row>
    <row r="14732" spans="2:19" ht="15.75" customHeight="1" x14ac:dyDescent="0.25">
      <c r="B14732" s="106"/>
      <c r="C14732" s="106"/>
      <c r="D14732" s="139"/>
      <c r="E14732" s="140"/>
      <c r="F14732" s="140"/>
      <c r="G14732" s="140"/>
      <c r="M14732" s="140"/>
      <c r="N14732" s="167"/>
      <c r="O14732" s="167"/>
      <c r="P14732" s="142"/>
      <c r="Q14732" s="142"/>
      <c r="R14732" s="142"/>
      <c r="S14732" s="139"/>
    </row>
    <row r="14733" spans="2:19" ht="15.75" customHeight="1" x14ac:dyDescent="0.25">
      <c r="B14733" s="106"/>
      <c r="C14733" s="106"/>
      <c r="D14733" s="139"/>
      <c r="E14733" s="140"/>
      <c r="F14733" s="140"/>
      <c r="G14733" s="140"/>
      <c r="M14733" s="140"/>
      <c r="N14733" s="167"/>
      <c r="O14733" s="167"/>
      <c r="P14733" s="142"/>
      <c r="Q14733" s="142"/>
      <c r="R14733" s="142"/>
      <c r="S14733" s="139"/>
    </row>
    <row r="14734" spans="2:19" ht="15.75" customHeight="1" x14ac:dyDescent="0.25">
      <c r="B14734" s="106"/>
      <c r="C14734" s="106"/>
      <c r="D14734" s="139"/>
      <c r="E14734" s="140"/>
      <c r="F14734" s="140"/>
      <c r="G14734" s="140"/>
      <c r="M14734" s="140"/>
      <c r="N14734" s="167"/>
      <c r="O14734" s="167"/>
      <c r="P14734" s="142"/>
      <c r="Q14734" s="142"/>
      <c r="R14734" s="142"/>
      <c r="S14734" s="139"/>
    </row>
    <row r="14735" spans="2:19" ht="15.75" customHeight="1" x14ac:dyDescent="0.25">
      <c r="B14735" s="106"/>
      <c r="C14735" s="106"/>
      <c r="D14735" s="139"/>
      <c r="E14735" s="140"/>
      <c r="F14735" s="140"/>
      <c r="G14735" s="140"/>
      <c r="M14735" s="140"/>
      <c r="N14735" s="167"/>
      <c r="O14735" s="167"/>
      <c r="P14735" s="142"/>
      <c r="Q14735" s="142"/>
      <c r="R14735" s="142"/>
      <c r="S14735" s="139"/>
    </row>
    <row r="14736" spans="2:19" ht="15.75" customHeight="1" x14ac:dyDescent="0.25">
      <c r="B14736" s="106"/>
      <c r="C14736" s="106"/>
      <c r="D14736" s="139"/>
      <c r="E14736" s="140"/>
      <c r="F14736" s="140"/>
      <c r="G14736" s="140"/>
      <c r="M14736" s="140"/>
      <c r="N14736" s="167"/>
      <c r="O14736" s="167"/>
      <c r="P14736" s="142"/>
      <c r="Q14736" s="142"/>
      <c r="R14736" s="142"/>
      <c r="S14736" s="139"/>
    </row>
    <row r="14737" spans="2:19" ht="15.75" customHeight="1" x14ac:dyDescent="0.25">
      <c r="B14737" s="106"/>
      <c r="C14737" s="106"/>
      <c r="D14737" s="139"/>
      <c r="E14737" s="140"/>
      <c r="F14737" s="140"/>
      <c r="G14737" s="140"/>
      <c r="M14737" s="140"/>
      <c r="N14737" s="167"/>
      <c r="O14737" s="167"/>
      <c r="P14737" s="142"/>
      <c r="Q14737" s="142"/>
      <c r="R14737" s="142"/>
      <c r="S14737" s="139"/>
    </row>
    <row r="14738" spans="2:19" ht="15.75" customHeight="1" x14ac:dyDescent="0.25">
      <c r="B14738" s="106"/>
      <c r="C14738" s="106"/>
      <c r="D14738" s="139"/>
      <c r="E14738" s="140"/>
      <c r="F14738" s="140"/>
      <c r="G14738" s="140"/>
      <c r="M14738" s="140"/>
      <c r="N14738" s="167"/>
      <c r="O14738" s="167"/>
      <c r="P14738" s="142"/>
      <c r="Q14738" s="142"/>
      <c r="R14738" s="142"/>
      <c r="S14738" s="139"/>
    </row>
    <row r="14739" spans="2:19" ht="15.75" customHeight="1" x14ac:dyDescent="0.25">
      <c r="B14739" s="106"/>
      <c r="C14739" s="106"/>
      <c r="D14739" s="139"/>
      <c r="E14739" s="140"/>
      <c r="F14739" s="140"/>
      <c r="G14739" s="140"/>
      <c r="M14739" s="140"/>
      <c r="N14739" s="167"/>
      <c r="O14739" s="167"/>
      <c r="P14739" s="142"/>
      <c r="Q14739" s="142"/>
      <c r="R14739" s="142"/>
      <c r="S14739" s="139"/>
    </row>
    <row r="14740" spans="2:19" ht="15.75" customHeight="1" x14ac:dyDescent="0.25">
      <c r="B14740" s="106"/>
      <c r="C14740" s="106"/>
      <c r="D14740" s="139"/>
      <c r="E14740" s="140"/>
      <c r="F14740" s="140"/>
      <c r="G14740" s="140"/>
      <c r="M14740" s="140"/>
      <c r="N14740" s="167"/>
      <c r="O14740" s="167"/>
      <c r="P14740" s="142"/>
      <c r="Q14740" s="142"/>
      <c r="R14740" s="142"/>
      <c r="S14740" s="139"/>
    </row>
    <row r="14741" spans="2:19" ht="15.75" customHeight="1" x14ac:dyDescent="0.25">
      <c r="B14741" s="106"/>
      <c r="C14741" s="106"/>
      <c r="D14741" s="139"/>
      <c r="E14741" s="140"/>
      <c r="F14741" s="140"/>
      <c r="G14741" s="140"/>
      <c r="M14741" s="140"/>
      <c r="N14741" s="167"/>
      <c r="O14741" s="167"/>
      <c r="P14741" s="142"/>
      <c r="Q14741" s="142"/>
      <c r="R14741" s="142"/>
      <c r="S14741" s="139"/>
    </row>
    <row r="14742" spans="2:19" ht="15.75" customHeight="1" x14ac:dyDescent="0.25">
      <c r="B14742" s="106"/>
      <c r="C14742" s="106"/>
      <c r="D14742" s="139"/>
      <c r="E14742" s="140"/>
      <c r="F14742" s="140"/>
      <c r="G14742" s="140"/>
      <c r="M14742" s="140"/>
      <c r="N14742" s="167"/>
      <c r="O14742" s="167"/>
      <c r="P14742" s="142"/>
      <c r="Q14742" s="142"/>
      <c r="R14742" s="142"/>
      <c r="S14742" s="139"/>
    </row>
    <row r="14743" spans="2:19" ht="15.75" customHeight="1" x14ac:dyDescent="0.25">
      <c r="B14743" s="106"/>
      <c r="C14743" s="106"/>
      <c r="D14743" s="139"/>
      <c r="E14743" s="140"/>
      <c r="F14743" s="140"/>
      <c r="G14743" s="140"/>
      <c r="M14743" s="140"/>
      <c r="N14743" s="167"/>
      <c r="O14743" s="167"/>
      <c r="P14743" s="142"/>
      <c r="Q14743" s="142"/>
      <c r="R14743" s="142"/>
      <c r="S14743" s="139"/>
    </row>
    <row r="14744" spans="2:19" ht="15.75" customHeight="1" x14ac:dyDescent="0.25">
      <c r="B14744" s="106"/>
      <c r="C14744" s="106"/>
      <c r="D14744" s="139"/>
      <c r="E14744" s="140"/>
      <c r="F14744" s="140"/>
      <c r="G14744" s="140"/>
      <c r="M14744" s="140"/>
      <c r="N14744" s="167"/>
      <c r="O14744" s="167"/>
      <c r="P14744" s="142"/>
      <c r="Q14744" s="142"/>
      <c r="R14744" s="142"/>
      <c r="S14744" s="139"/>
    </row>
    <row r="14745" spans="2:19" ht="15.75" customHeight="1" x14ac:dyDescent="0.25">
      <c r="B14745" s="106"/>
      <c r="C14745" s="106"/>
      <c r="D14745" s="139"/>
      <c r="E14745" s="140"/>
      <c r="F14745" s="140"/>
      <c r="G14745" s="140"/>
      <c r="M14745" s="140"/>
      <c r="N14745" s="167"/>
      <c r="O14745" s="167"/>
      <c r="P14745" s="142"/>
      <c r="Q14745" s="142"/>
      <c r="R14745" s="142"/>
      <c r="S14745" s="139"/>
    </row>
    <row r="14746" spans="2:19" ht="15.75" customHeight="1" x14ac:dyDescent="0.25">
      <c r="B14746" s="106"/>
      <c r="C14746" s="106"/>
      <c r="D14746" s="139"/>
      <c r="E14746" s="140"/>
      <c r="F14746" s="140"/>
      <c r="G14746" s="140"/>
      <c r="M14746" s="140"/>
      <c r="N14746" s="167"/>
      <c r="O14746" s="167"/>
      <c r="P14746" s="142"/>
      <c r="Q14746" s="142"/>
      <c r="R14746" s="142"/>
      <c r="S14746" s="139"/>
    </row>
    <row r="14747" spans="2:19" ht="15.75" customHeight="1" x14ac:dyDescent="0.25">
      <c r="B14747" s="106"/>
      <c r="C14747" s="106"/>
      <c r="D14747" s="139"/>
      <c r="E14747" s="140"/>
      <c r="F14747" s="140"/>
      <c r="G14747" s="140"/>
      <c r="M14747" s="140"/>
      <c r="N14747" s="167"/>
      <c r="O14747" s="167"/>
      <c r="P14747" s="142"/>
      <c r="Q14747" s="142"/>
      <c r="R14747" s="142"/>
      <c r="S14747" s="139"/>
    </row>
    <row r="14748" spans="2:19" ht="15.75" customHeight="1" x14ac:dyDescent="0.25">
      <c r="B14748" s="106"/>
      <c r="C14748" s="106"/>
      <c r="D14748" s="139"/>
      <c r="E14748" s="140"/>
      <c r="F14748" s="140"/>
      <c r="G14748" s="140"/>
      <c r="M14748" s="140"/>
      <c r="N14748" s="167"/>
      <c r="O14748" s="167"/>
      <c r="P14748" s="142"/>
      <c r="Q14748" s="142"/>
      <c r="R14748" s="142"/>
      <c r="S14748" s="139"/>
    </row>
    <row r="14749" spans="2:19" ht="15.75" customHeight="1" x14ac:dyDescent="0.25">
      <c r="B14749" s="106"/>
      <c r="C14749" s="106"/>
      <c r="D14749" s="139"/>
      <c r="E14749" s="140"/>
      <c r="F14749" s="140"/>
      <c r="G14749" s="140"/>
      <c r="M14749" s="140"/>
      <c r="N14749" s="167"/>
      <c r="O14749" s="167"/>
      <c r="P14749" s="142"/>
      <c r="Q14749" s="142"/>
      <c r="R14749" s="142"/>
      <c r="S14749" s="139"/>
    </row>
    <row r="14750" spans="2:19" ht="15.75" customHeight="1" x14ac:dyDescent="0.25">
      <c r="B14750" s="106"/>
      <c r="C14750" s="106"/>
      <c r="D14750" s="139"/>
      <c r="E14750" s="140"/>
      <c r="F14750" s="140"/>
      <c r="G14750" s="140"/>
      <c r="M14750" s="140"/>
      <c r="N14750" s="167"/>
      <c r="O14750" s="167"/>
      <c r="P14750" s="142"/>
      <c r="Q14750" s="142"/>
      <c r="R14750" s="142"/>
      <c r="S14750" s="139"/>
    </row>
    <row r="14751" spans="2:19" ht="15.75" customHeight="1" x14ac:dyDescent="0.25">
      <c r="B14751" s="106"/>
      <c r="C14751" s="106"/>
      <c r="D14751" s="139"/>
      <c r="E14751" s="140"/>
      <c r="F14751" s="140"/>
      <c r="G14751" s="140"/>
      <c r="M14751" s="140"/>
      <c r="N14751" s="167"/>
      <c r="O14751" s="167"/>
      <c r="P14751" s="142"/>
      <c r="Q14751" s="142"/>
      <c r="R14751" s="142"/>
      <c r="S14751" s="139"/>
    </row>
    <row r="14752" spans="2:19" ht="15.75" customHeight="1" x14ac:dyDescent="0.25">
      <c r="B14752" s="106"/>
      <c r="C14752" s="106"/>
      <c r="D14752" s="139"/>
      <c r="E14752" s="140"/>
      <c r="F14752" s="140"/>
      <c r="G14752" s="140"/>
      <c r="M14752" s="140"/>
      <c r="N14752" s="167"/>
      <c r="O14752" s="167"/>
      <c r="P14752" s="142"/>
      <c r="Q14752" s="142"/>
      <c r="R14752" s="142"/>
      <c r="S14752" s="139"/>
    </row>
    <row r="14753" spans="2:19" ht="15.75" customHeight="1" x14ac:dyDescent="0.25">
      <c r="B14753" s="106"/>
      <c r="C14753" s="106"/>
      <c r="D14753" s="139"/>
      <c r="E14753" s="140"/>
      <c r="F14753" s="140"/>
      <c r="G14753" s="140"/>
      <c r="M14753" s="140"/>
      <c r="N14753" s="167"/>
      <c r="O14753" s="167"/>
      <c r="P14753" s="142"/>
      <c r="Q14753" s="142"/>
      <c r="R14753" s="142"/>
      <c r="S14753" s="139"/>
    </row>
    <row r="14754" spans="2:19" ht="15.75" customHeight="1" x14ac:dyDescent="0.25">
      <c r="B14754" s="106"/>
      <c r="C14754" s="106"/>
      <c r="D14754" s="139"/>
      <c r="E14754" s="140"/>
      <c r="F14754" s="140"/>
      <c r="G14754" s="140"/>
      <c r="M14754" s="140"/>
      <c r="N14754" s="167"/>
      <c r="O14754" s="167"/>
      <c r="P14754" s="142"/>
      <c r="Q14754" s="142"/>
      <c r="R14754" s="142"/>
      <c r="S14754" s="139"/>
    </row>
    <row r="14755" spans="2:19" ht="15.75" customHeight="1" x14ac:dyDescent="0.25">
      <c r="B14755" s="106"/>
      <c r="C14755" s="106"/>
      <c r="D14755" s="139"/>
      <c r="E14755" s="140"/>
      <c r="F14755" s="140"/>
      <c r="G14755" s="140"/>
      <c r="M14755" s="140"/>
      <c r="N14755" s="167"/>
      <c r="O14755" s="167"/>
      <c r="P14755" s="142"/>
      <c r="Q14755" s="142"/>
      <c r="R14755" s="142"/>
      <c r="S14755" s="139"/>
    </row>
    <row r="14756" spans="2:19" ht="15.75" customHeight="1" x14ac:dyDescent="0.25">
      <c r="B14756" s="106"/>
      <c r="C14756" s="106"/>
      <c r="D14756" s="139"/>
      <c r="E14756" s="140"/>
      <c r="F14756" s="140"/>
      <c r="G14756" s="140"/>
      <c r="M14756" s="140"/>
      <c r="N14756" s="167"/>
      <c r="O14756" s="167"/>
      <c r="P14756" s="142"/>
      <c r="Q14756" s="142"/>
      <c r="R14756" s="142"/>
      <c r="S14756" s="139"/>
    </row>
    <row r="14757" spans="2:19" ht="15.75" customHeight="1" x14ac:dyDescent="0.25">
      <c r="B14757" s="106"/>
      <c r="C14757" s="106"/>
      <c r="D14757" s="139"/>
      <c r="E14757" s="140"/>
      <c r="F14757" s="140"/>
      <c r="G14757" s="140"/>
      <c r="M14757" s="140"/>
      <c r="N14757" s="167"/>
      <c r="O14757" s="167"/>
      <c r="P14757" s="142"/>
      <c r="Q14757" s="142"/>
      <c r="R14757" s="142"/>
      <c r="S14757" s="139"/>
    </row>
    <row r="14758" spans="2:19" ht="15.75" customHeight="1" x14ac:dyDescent="0.25">
      <c r="B14758" s="106"/>
      <c r="C14758" s="106"/>
      <c r="D14758" s="139"/>
      <c r="E14758" s="140"/>
      <c r="F14758" s="140"/>
      <c r="G14758" s="140"/>
      <c r="M14758" s="140"/>
      <c r="N14758" s="167"/>
      <c r="O14758" s="167"/>
      <c r="P14758" s="142"/>
      <c r="Q14758" s="142"/>
      <c r="R14758" s="142"/>
      <c r="S14758" s="139"/>
    </row>
    <row r="14759" spans="2:19" ht="15.75" customHeight="1" x14ac:dyDescent="0.25">
      <c r="B14759" s="106"/>
      <c r="C14759" s="106"/>
      <c r="D14759" s="139"/>
      <c r="E14759" s="140"/>
      <c r="F14759" s="140"/>
      <c r="G14759" s="140"/>
      <c r="M14759" s="140"/>
      <c r="N14759" s="167"/>
      <c r="O14759" s="167"/>
      <c r="P14759" s="142"/>
      <c r="Q14759" s="142"/>
      <c r="R14759" s="142"/>
      <c r="S14759" s="139"/>
    </row>
    <row r="14760" spans="2:19" ht="15.75" customHeight="1" x14ac:dyDescent="0.25">
      <c r="B14760" s="106"/>
      <c r="C14760" s="106"/>
      <c r="D14760" s="139"/>
      <c r="E14760" s="140"/>
      <c r="F14760" s="140"/>
      <c r="G14760" s="140"/>
      <c r="M14760" s="140"/>
      <c r="N14760" s="167"/>
      <c r="O14760" s="167"/>
      <c r="P14760" s="142"/>
      <c r="Q14760" s="142"/>
      <c r="R14760" s="142"/>
      <c r="S14760" s="139"/>
    </row>
    <row r="14761" spans="2:19" ht="15.75" customHeight="1" x14ac:dyDescent="0.25">
      <c r="B14761" s="106"/>
      <c r="C14761" s="106"/>
      <c r="D14761" s="139"/>
      <c r="E14761" s="140"/>
      <c r="F14761" s="140"/>
      <c r="G14761" s="140"/>
      <c r="M14761" s="140"/>
      <c r="N14761" s="167"/>
      <c r="O14761" s="167"/>
      <c r="P14761" s="142"/>
      <c r="Q14761" s="142"/>
      <c r="R14761" s="142"/>
      <c r="S14761" s="139"/>
    </row>
    <row r="14762" spans="2:19" ht="15.75" customHeight="1" x14ac:dyDescent="0.25">
      <c r="B14762" s="106"/>
      <c r="C14762" s="106"/>
      <c r="D14762" s="139"/>
      <c r="E14762" s="140"/>
      <c r="F14762" s="140"/>
      <c r="G14762" s="140"/>
      <c r="M14762" s="140"/>
      <c r="N14762" s="167"/>
      <c r="O14762" s="167"/>
      <c r="P14762" s="142"/>
      <c r="Q14762" s="142"/>
      <c r="R14762" s="142"/>
      <c r="S14762" s="139"/>
    </row>
    <row r="14763" spans="2:19" ht="15.75" customHeight="1" x14ac:dyDescent="0.25">
      <c r="B14763" s="106"/>
      <c r="C14763" s="106"/>
      <c r="D14763" s="139"/>
      <c r="E14763" s="140"/>
      <c r="F14763" s="140"/>
      <c r="G14763" s="140"/>
      <c r="M14763" s="140"/>
      <c r="N14763" s="167"/>
      <c r="O14763" s="167"/>
      <c r="P14763" s="142"/>
      <c r="Q14763" s="142"/>
      <c r="R14763" s="142"/>
      <c r="S14763" s="139"/>
    </row>
    <row r="14764" spans="2:19" ht="15.75" customHeight="1" x14ac:dyDescent="0.25">
      <c r="B14764" s="106"/>
      <c r="C14764" s="106"/>
      <c r="D14764" s="139"/>
      <c r="E14764" s="140"/>
      <c r="F14764" s="140"/>
      <c r="G14764" s="140"/>
      <c r="M14764" s="140"/>
      <c r="N14764" s="167"/>
      <c r="O14764" s="167"/>
      <c r="P14764" s="142"/>
      <c r="Q14764" s="142"/>
      <c r="R14764" s="142"/>
      <c r="S14764" s="139"/>
    </row>
    <row r="14765" spans="2:19" ht="15.75" customHeight="1" x14ac:dyDescent="0.25">
      <c r="B14765" s="106"/>
      <c r="C14765" s="106"/>
      <c r="D14765" s="139"/>
      <c r="E14765" s="140"/>
      <c r="F14765" s="140"/>
      <c r="G14765" s="140"/>
      <c r="M14765" s="140"/>
      <c r="N14765" s="167"/>
      <c r="O14765" s="167"/>
      <c r="P14765" s="142"/>
      <c r="Q14765" s="142"/>
      <c r="R14765" s="142"/>
      <c r="S14765" s="139"/>
    </row>
    <row r="14766" spans="2:19" ht="15.75" customHeight="1" x14ac:dyDescent="0.25">
      <c r="B14766" s="106"/>
      <c r="C14766" s="106"/>
      <c r="D14766" s="139"/>
      <c r="E14766" s="140"/>
      <c r="F14766" s="140"/>
      <c r="G14766" s="140"/>
      <c r="M14766" s="140"/>
      <c r="N14766" s="167"/>
      <c r="O14766" s="167"/>
      <c r="P14766" s="142"/>
      <c r="Q14766" s="142"/>
      <c r="R14766" s="142"/>
      <c r="S14766" s="139"/>
    </row>
    <row r="14767" spans="2:19" ht="15.75" customHeight="1" x14ac:dyDescent="0.25">
      <c r="B14767" s="106"/>
      <c r="C14767" s="106"/>
      <c r="D14767" s="139"/>
      <c r="E14767" s="140"/>
      <c r="F14767" s="140"/>
      <c r="G14767" s="140"/>
      <c r="M14767" s="140"/>
      <c r="N14767" s="167"/>
      <c r="O14767" s="167"/>
      <c r="P14767" s="142"/>
      <c r="Q14767" s="142"/>
      <c r="R14767" s="142"/>
      <c r="S14767" s="139"/>
    </row>
    <row r="14768" spans="2:19" ht="15.75" customHeight="1" x14ac:dyDescent="0.25">
      <c r="B14768" s="106"/>
      <c r="C14768" s="106"/>
      <c r="D14768" s="139"/>
      <c r="E14768" s="140"/>
      <c r="F14768" s="140"/>
      <c r="G14768" s="140"/>
      <c r="M14768" s="140"/>
      <c r="N14768" s="167"/>
      <c r="O14768" s="167"/>
      <c r="P14768" s="142"/>
      <c r="Q14768" s="142"/>
      <c r="R14768" s="142"/>
      <c r="S14768" s="139"/>
    </row>
    <row r="14769" spans="2:19" ht="15.75" customHeight="1" x14ac:dyDescent="0.25">
      <c r="B14769" s="106"/>
      <c r="C14769" s="106"/>
      <c r="D14769" s="139"/>
      <c r="E14769" s="140"/>
      <c r="F14769" s="140"/>
      <c r="G14769" s="140"/>
      <c r="M14769" s="140"/>
      <c r="N14769" s="167"/>
      <c r="O14769" s="167"/>
      <c r="P14769" s="142"/>
      <c r="Q14769" s="142"/>
      <c r="R14769" s="142"/>
      <c r="S14769" s="139"/>
    </row>
    <row r="14770" spans="2:19" ht="15.75" customHeight="1" x14ac:dyDescent="0.25">
      <c r="B14770" s="106"/>
      <c r="C14770" s="106"/>
      <c r="D14770" s="139"/>
      <c r="E14770" s="140"/>
      <c r="F14770" s="140"/>
      <c r="G14770" s="140"/>
      <c r="M14770" s="140"/>
      <c r="N14770" s="167"/>
      <c r="O14770" s="167"/>
      <c r="P14770" s="142"/>
      <c r="Q14770" s="142"/>
      <c r="R14770" s="142"/>
      <c r="S14770" s="139"/>
    </row>
    <row r="14771" spans="2:19" ht="15.75" customHeight="1" x14ac:dyDescent="0.25">
      <c r="B14771" s="106"/>
      <c r="C14771" s="106"/>
      <c r="D14771" s="139"/>
      <c r="E14771" s="140"/>
      <c r="F14771" s="140"/>
      <c r="G14771" s="140"/>
      <c r="M14771" s="140"/>
      <c r="N14771" s="167"/>
      <c r="O14771" s="167"/>
      <c r="P14771" s="142"/>
      <c r="Q14771" s="142"/>
      <c r="R14771" s="142"/>
      <c r="S14771" s="139"/>
    </row>
    <row r="14772" spans="2:19" ht="15.75" customHeight="1" x14ac:dyDescent="0.25">
      <c r="B14772" s="106"/>
      <c r="C14772" s="106"/>
      <c r="D14772" s="139"/>
      <c r="E14772" s="140"/>
      <c r="F14772" s="140"/>
      <c r="G14772" s="140"/>
      <c r="M14772" s="140"/>
      <c r="N14772" s="167"/>
      <c r="O14772" s="167"/>
      <c r="P14772" s="142"/>
      <c r="Q14772" s="142"/>
      <c r="R14772" s="142"/>
      <c r="S14772" s="139"/>
    </row>
    <row r="14773" spans="2:19" ht="15.75" customHeight="1" x14ac:dyDescent="0.25">
      <c r="B14773" s="106"/>
      <c r="C14773" s="106"/>
      <c r="D14773" s="139"/>
      <c r="E14773" s="140"/>
      <c r="F14773" s="140"/>
      <c r="G14773" s="140"/>
      <c r="M14773" s="140"/>
      <c r="N14773" s="167"/>
      <c r="O14773" s="167"/>
      <c r="P14773" s="142"/>
      <c r="Q14773" s="142"/>
      <c r="R14773" s="142"/>
      <c r="S14773" s="139"/>
    </row>
    <row r="14774" spans="2:19" ht="15.75" customHeight="1" x14ac:dyDescent="0.25">
      <c r="B14774" s="106"/>
      <c r="C14774" s="106"/>
      <c r="D14774" s="139"/>
      <c r="E14774" s="140"/>
      <c r="F14774" s="140"/>
      <c r="G14774" s="140"/>
      <c r="M14774" s="140"/>
      <c r="N14774" s="167"/>
      <c r="O14774" s="167"/>
      <c r="P14774" s="142"/>
      <c r="Q14774" s="142"/>
      <c r="R14774" s="142"/>
      <c r="S14774" s="139"/>
    </row>
    <row r="14775" spans="2:19" ht="15.75" customHeight="1" x14ac:dyDescent="0.25">
      <c r="B14775" s="106"/>
      <c r="C14775" s="106"/>
      <c r="D14775" s="139"/>
      <c r="E14775" s="140"/>
      <c r="F14775" s="140"/>
      <c r="G14775" s="140"/>
      <c r="M14775" s="140"/>
      <c r="N14775" s="167"/>
      <c r="O14775" s="167"/>
      <c r="P14775" s="142"/>
      <c r="Q14775" s="142"/>
      <c r="R14775" s="142"/>
      <c r="S14775" s="139"/>
    </row>
    <row r="14776" spans="2:19" ht="15.75" customHeight="1" x14ac:dyDescent="0.25">
      <c r="B14776" s="106"/>
      <c r="C14776" s="106"/>
      <c r="D14776" s="139"/>
      <c r="E14776" s="140"/>
      <c r="F14776" s="140"/>
      <c r="G14776" s="140"/>
      <c r="M14776" s="140"/>
      <c r="N14776" s="167"/>
      <c r="O14776" s="167"/>
      <c r="P14776" s="142"/>
      <c r="Q14776" s="142"/>
      <c r="R14776" s="142"/>
      <c r="S14776" s="139"/>
    </row>
    <row r="14777" spans="2:19" ht="15.75" customHeight="1" x14ac:dyDescent="0.25">
      <c r="B14777" s="106"/>
      <c r="C14777" s="106"/>
      <c r="D14777" s="139"/>
      <c r="E14777" s="140"/>
      <c r="F14777" s="140"/>
      <c r="G14777" s="140"/>
      <c r="M14777" s="140"/>
      <c r="N14777" s="167"/>
      <c r="O14777" s="167"/>
      <c r="P14777" s="142"/>
      <c r="Q14777" s="142"/>
      <c r="R14777" s="142"/>
      <c r="S14777" s="139"/>
    </row>
    <row r="14778" spans="2:19" ht="15.75" customHeight="1" x14ac:dyDescent="0.25">
      <c r="B14778" s="106"/>
      <c r="C14778" s="106"/>
      <c r="D14778" s="139"/>
      <c r="E14778" s="140"/>
      <c r="F14778" s="140"/>
      <c r="G14778" s="140"/>
      <c r="M14778" s="140"/>
      <c r="N14778" s="167"/>
      <c r="O14778" s="167"/>
      <c r="P14778" s="142"/>
      <c r="Q14778" s="142"/>
      <c r="R14778" s="142"/>
      <c r="S14778" s="139"/>
    </row>
    <row r="14779" spans="2:19" ht="15.75" customHeight="1" x14ac:dyDescent="0.25">
      <c r="B14779" s="106"/>
      <c r="C14779" s="106"/>
      <c r="D14779" s="139"/>
      <c r="E14779" s="140"/>
      <c r="F14779" s="140"/>
      <c r="G14779" s="140"/>
      <c r="M14779" s="140"/>
      <c r="N14779" s="167"/>
      <c r="O14779" s="167"/>
      <c r="P14779" s="142"/>
      <c r="Q14779" s="142"/>
      <c r="R14779" s="142"/>
      <c r="S14779" s="139"/>
    </row>
    <row r="14780" spans="2:19" ht="15.75" customHeight="1" x14ac:dyDescent="0.25">
      <c r="B14780" s="106"/>
      <c r="C14780" s="106"/>
      <c r="D14780" s="139"/>
      <c r="E14780" s="140"/>
      <c r="F14780" s="140"/>
      <c r="G14780" s="140"/>
      <c r="M14780" s="140"/>
      <c r="N14780" s="167"/>
      <c r="O14780" s="167"/>
      <c r="P14780" s="142"/>
      <c r="Q14780" s="142"/>
      <c r="R14780" s="142"/>
      <c r="S14780" s="139"/>
    </row>
    <row r="14781" spans="2:19" ht="15.75" customHeight="1" x14ac:dyDescent="0.25">
      <c r="B14781" s="106"/>
      <c r="C14781" s="106"/>
      <c r="D14781" s="139"/>
      <c r="E14781" s="140"/>
      <c r="F14781" s="140"/>
      <c r="G14781" s="140"/>
      <c r="M14781" s="140"/>
      <c r="N14781" s="167"/>
      <c r="O14781" s="167"/>
      <c r="P14781" s="142"/>
      <c r="Q14781" s="142"/>
      <c r="R14781" s="142"/>
      <c r="S14781" s="139"/>
    </row>
    <row r="14782" spans="2:19" ht="15.75" customHeight="1" x14ac:dyDescent="0.25">
      <c r="B14782" s="106"/>
      <c r="C14782" s="106"/>
      <c r="D14782" s="139"/>
      <c r="E14782" s="140"/>
      <c r="F14782" s="140"/>
      <c r="G14782" s="140"/>
      <c r="M14782" s="140"/>
      <c r="N14782" s="167"/>
      <c r="O14782" s="167"/>
      <c r="P14782" s="142"/>
      <c r="Q14782" s="142"/>
      <c r="R14782" s="142"/>
      <c r="S14782" s="139"/>
    </row>
    <row r="14783" spans="2:19" ht="15.75" customHeight="1" x14ac:dyDescent="0.25">
      <c r="B14783" s="106"/>
      <c r="C14783" s="106"/>
      <c r="D14783" s="139"/>
      <c r="E14783" s="140"/>
      <c r="F14783" s="140"/>
      <c r="G14783" s="140"/>
      <c r="M14783" s="140"/>
      <c r="N14783" s="167"/>
      <c r="O14783" s="167"/>
      <c r="P14783" s="142"/>
      <c r="Q14783" s="142"/>
      <c r="R14783" s="142"/>
      <c r="S14783" s="139"/>
    </row>
    <row r="14784" spans="2:19" ht="15.75" customHeight="1" x14ac:dyDescent="0.25">
      <c r="B14784" s="106"/>
      <c r="C14784" s="106"/>
      <c r="D14784" s="139"/>
      <c r="E14784" s="140"/>
      <c r="F14784" s="140"/>
      <c r="G14784" s="140"/>
      <c r="M14784" s="140"/>
      <c r="N14784" s="167"/>
      <c r="O14784" s="167"/>
      <c r="P14784" s="142"/>
      <c r="Q14784" s="142"/>
      <c r="R14784" s="142"/>
      <c r="S14784" s="139"/>
    </row>
    <row r="14785" spans="2:19" ht="15.75" customHeight="1" x14ac:dyDescent="0.25">
      <c r="B14785" s="106"/>
      <c r="C14785" s="106"/>
      <c r="D14785" s="139"/>
      <c r="E14785" s="140"/>
      <c r="F14785" s="140"/>
      <c r="G14785" s="140"/>
      <c r="M14785" s="140"/>
      <c r="N14785" s="167"/>
      <c r="O14785" s="167"/>
      <c r="P14785" s="142"/>
      <c r="Q14785" s="142"/>
      <c r="R14785" s="142"/>
      <c r="S14785" s="139"/>
    </row>
    <row r="14786" spans="2:19" ht="15.75" customHeight="1" x14ac:dyDescent="0.25">
      <c r="B14786" s="106"/>
      <c r="C14786" s="106"/>
      <c r="D14786" s="139"/>
      <c r="E14786" s="140"/>
      <c r="F14786" s="140"/>
      <c r="G14786" s="140"/>
      <c r="M14786" s="140"/>
      <c r="N14786" s="167"/>
      <c r="O14786" s="167"/>
      <c r="P14786" s="142"/>
      <c r="Q14786" s="142"/>
      <c r="R14786" s="142"/>
      <c r="S14786" s="139"/>
    </row>
    <row r="14787" spans="2:19" ht="15.75" customHeight="1" x14ac:dyDescent="0.25">
      <c r="B14787" s="106"/>
      <c r="C14787" s="106"/>
      <c r="D14787" s="139"/>
      <c r="E14787" s="140"/>
      <c r="F14787" s="140"/>
      <c r="G14787" s="140"/>
      <c r="M14787" s="140"/>
      <c r="N14787" s="167"/>
      <c r="O14787" s="167"/>
      <c r="P14787" s="142"/>
      <c r="Q14787" s="142"/>
      <c r="R14787" s="142"/>
      <c r="S14787" s="139"/>
    </row>
    <row r="14788" spans="2:19" ht="15.75" customHeight="1" x14ac:dyDescent="0.25">
      <c r="B14788" s="106"/>
      <c r="C14788" s="106"/>
      <c r="D14788" s="139"/>
      <c r="E14788" s="140"/>
      <c r="F14788" s="140"/>
      <c r="G14788" s="140"/>
      <c r="M14788" s="140"/>
      <c r="N14788" s="167"/>
      <c r="O14788" s="167"/>
      <c r="P14788" s="142"/>
      <c r="Q14788" s="142"/>
      <c r="R14788" s="142"/>
      <c r="S14788" s="139"/>
    </row>
    <row r="14789" spans="2:19" ht="15.75" customHeight="1" x14ac:dyDescent="0.25">
      <c r="B14789" s="106"/>
      <c r="C14789" s="106"/>
      <c r="D14789" s="139"/>
      <c r="E14789" s="140"/>
      <c r="F14789" s="140"/>
      <c r="G14789" s="140"/>
      <c r="M14789" s="140"/>
      <c r="N14789" s="167"/>
      <c r="O14789" s="167"/>
      <c r="P14789" s="142"/>
      <c r="Q14789" s="142"/>
      <c r="R14789" s="142"/>
      <c r="S14789" s="139"/>
    </row>
    <row r="14790" spans="2:19" ht="15.75" customHeight="1" x14ac:dyDescent="0.25">
      <c r="B14790" s="106"/>
      <c r="C14790" s="106"/>
      <c r="D14790" s="139"/>
      <c r="E14790" s="140"/>
      <c r="F14790" s="140"/>
      <c r="G14790" s="140"/>
      <c r="M14790" s="140"/>
      <c r="N14790" s="167"/>
      <c r="O14790" s="167"/>
      <c r="P14790" s="142"/>
      <c r="Q14790" s="142"/>
      <c r="R14790" s="142"/>
      <c r="S14790" s="139"/>
    </row>
    <row r="14791" spans="2:19" ht="15.75" customHeight="1" x14ac:dyDescent="0.25">
      <c r="B14791" s="106"/>
      <c r="C14791" s="106"/>
      <c r="D14791" s="139"/>
      <c r="E14791" s="140"/>
      <c r="F14791" s="140"/>
      <c r="G14791" s="140"/>
      <c r="M14791" s="140"/>
      <c r="N14791" s="167"/>
      <c r="O14791" s="167"/>
      <c r="P14791" s="142"/>
      <c r="Q14791" s="142"/>
      <c r="R14791" s="142"/>
      <c r="S14791" s="139"/>
    </row>
    <row r="14792" spans="2:19" ht="15.75" customHeight="1" x14ac:dyDescent="0.25">
      <c r="B14792" s="106"/>
      <c r="C14792" s="106"/>
      <c r="D14792" s="139"/>
      <c r="E14792" s="140"/>
      <c r="F14792" s="140"/>
      <c r="G14792" s="140"/>
      <c r="M14792" s="140"/>
      <c r="N14792" s="167"/>
      <c r="O14792" s="167"/>
      <c r="P14792" s="142"/>
      <c r="Q14792" s="142"/>
      <c r="R14792" s="142"/>
      <c r="S14792" s="139"/>
    </row>
    <row r="14793" spans="2:19" ht="15.75" customHeight="1" x14ac:dyDescent="0.25">
      <c r="B14793" s="106"/>
      <c r="C14793" s="106"/>
      <c r="D14793" s="139"/>
      <c r="E14793" s="140"/>
      <c r="F14793" s="140"/>
      <c r="G14793" s="140"/>
      <c r="M14793" s="140"/>
      <c r="N14793" s="167"/>
      <c r="O14793" s="167"/>
      <c r="P14793" s="142"/>
      <c r="Q14793" s="142"/>
      <c r="R14793" s="142"/>
      <c r="S14793" s="139"/>
    </row>
    <row r="14794" spans="2:19" ht="15.75" customHeight="1" x14ac:dyDescent="0.25">
      <c r="B14794" s="106"/>
      <c r="C14794" s="106"/>
      <c r="D14794" s="139"/>
      <c r="E14794" s="140"/>
      <c r="F14794" s="140"/>
      <c r="G14794" s="140"/>
      <c r="M14794" s="140"/>
      <c r="N14794" s="167"/>
      <c r="O14794" s="167"/>
      <c r="P14794" s="142"/>
      <c r="Q14794" s="142"/>
      <c r="R14794" s="142"/>
      <c r="S14794" s="139"/>
    </row>
    <row r="14795" spans="2:19" ht="15.75" customHeight="1" x14ac:dyDescent="0.25">
      <c r="B14795" s="106"/>
      <c r="C14795" s="106"/>
      <c r="D14795" s="139"/>
      <c r="E14795" s="140"/>
      <c r="F14795" s="140"/>
      <c r="G14795" s="140"/>
      <c r="M14795" s="140"/>
      <c r="N14795" s="167"/>
      <c r="O14795" s="167"/>
      <c r="P14795" s="142"/>
      <c r="Q14795" s="142"/>
      <c r="R14795" s="142"/>
      <c r="S14795" s="139"/>
    </row>
    <row r="14796" spans="2:19" ht="15.75" customHeight="1" x14ac:dyDescent="0.25">
      <c r="B14796" s="106"/>
      <c r="C14796" s="106"/>
      <c r="D14796" s="139"/>
      <c r="E14796" s="140"/>
      <c r="F14796" s="140"/>
      <c r="G14796" s="140"/>
      <c r="M14796" s="140"/>
      <c r="N14796" s="167"/>
      <c r="O14796" s="167"/>
      <c r="P14796" s="142"/>
      <c r="Q14796" s="142"/>
      <c r="R14796" s="142"/>
      <c r="S14796" s="139"/>
    </row>
    <row r="14797" spans="2:19" ht="15.75" customHeight="1" x14ac:dyDescent="0.25">
      <c r="B14797" s="106"/>
      <c r="C14797" s="106"/>
      <c r="D14797" s="139"/>
      <c r="E14797" s="140"/>
      <c r="F14797" s="140"/>
      <c r="G14797" s="140"/>
      <c r="M14797" s="140"/>
      <c r="N14797" s="167"/>
      <c r="O14797" s="167"/>
      <c r="P14797" s="142"/>
      <c r="Q14797" s="142"/>
      <c r="R14797" s="142"/>
      <c r="S14797" s="139"/>
    </row>
    <row r="14798" spans="2:19" ht="15.75" customHeight="1" x14ac:dyDescent="0.25">
      <c r="B14798" s="106"/>
      <c r="C14798" s="106"/>
      <c r="D14798" s="139"/>
      <c r="E14798" s="140"/>
      <c r="F14798" s="140"/>
      <c r="G14798" s="140"/>
      <c r="M14798" s="140"/>
      <c r="N14798" s="167"/>
      <c r="O14798" s="167"/>
      <c r="P14798" s="142"/>
      <c r="Q14798" s="142"/>
      <c r="R14798" s="142"/>
      <c r="S14798" s="139"/>
    </row>
    <row r="14799" spans="2:19" ht="15.75" customHeight="1" x14ac:dyDescent="0.25">
      <c r="B14799" s="106"/>
      <c r="C14799" s="106"/>
      <c r="D14799" s="139"/>
      <c r="E14799" s="140"/>
      <c r="F14799" s="140"/>
      <c r="G14799" s="140"/>
      <c r="M14799" s="140"/>
      <c r="N14799" s="167"/>
      <c r="O14799" s="167"/>
      <c r="P14799" s="142"/>
      <c r="Q14799" s="142"/>
      <c r="R14799" s="142"/>
      <c r="S14799" s="139"/>
    </row>
    <row r="14800" spans="2:19" ht="15.75" customHeight="1" x14ac:dyDescent="0.25">
      <c r="B14800" s="106"/>
      <c r="C14800" s="106"/>
      <c r="D14800" s="139"/>
      <c r="E14800" s="140"/>
      <c r="F14800" s="140"/>
      <c r="G14800" s="140"/>
      <c r="M14800" s="140"/>
      <c r="N14800" s="167"/>
      <c r="O14800" s="167"/>
      <c r="P14800" s="142"/>
      <c r="Q14800" s="142"/>
      <c r="R14800" s="142"/>
      <c r="S14800" s="139"/>
    </row>
    <row r="14801" spans="2:19" ht="15.75" customHeight="1" x14ac:dyDescent="0.25">
      <c r="B14801" s="106"/>
      <c r="C14801" s="106"/>
      <c r="D14801" s="139"/>
      <c r="E14801" s="140"/>
      <c r="F14801" s="140"/>
      <c r="G14801" s="140"/>
      <c r="M14801" s="140"/>
      <c r="N14801" s="167"/>
      <c r="O14801" s="167"/>
      <c r="P14801" s="142"/>
      <c r="Q14801" s="142"/>
      <c r="R14801" s="142"/>
      <c r="S14801" s="139"/>
    </row>
    <row r="14802" spans="2:19" ht="15.75" customHeight="1" x14ac:dyDescent="0.25">
      <c r="B14802" s="106"/>
      <c r="C14802" s="106"/>
      <c r="D14802" s="139"/>
      <c r="E14802" s="140"/>
      <c r="F14802" s="140"/>
      <c r="G14802" s="140"/>
      <c r="M14802" s="140"/>
      <c r="N14802" s="167"/>
      <c r="O14802" s="167"/>
      <c r="P14802" s="142"/>
      <c r="Q14802" s="142"/>
      <c r="R14802" s="142"/>
      <c r="S14802" s="139"/>
    </row>
    <row r="14803" spans="2:19" ht="15.75" customHeight="1" x14ac:dyDescent="0.25">
      <c r="B14803" s="106"/>
      <c r="C14803" s="106"/>
      <c r="D14803" s="139"/>
      <c r="E14803" s="140"/>
      <c r="F14803" s="140"/>
      <c r="G14803" s="140"/>
      <c r="M14803" s="140"/>
      <c r="N14803" s="167"/>
      <c r="O14803" s="167"/>
      <c r="P14803" s="142"/>
      <c r="Q14803" s="142"/>
      <c r="R14803" s="142"/>
      <c r="S14803" s="139"/>
    </row>
    <row r="14804" spans="2:19" ht="15.75" customHeight="1" x14ac:dyDescent="0.25">
      <c r="B14804" s="106"/>
      <c r="C14804" s="106"/>
      <c r="D14804" s="139"/>
      <c r="E14804" s="140"/>
      <c r="F14804" s="140"/>
      <c r="G14804" s="140"/>
      <c r="M14804" s="140"/>
      <c r="N14804" s="167"/>
      <c r="O14804" s="167"/>
      <c r="P14804" s="142"/>
      <c r="Q14804" s="142"/>
      <c r="R14804" s="142"/>
      <c r="S14804" s="139"/>
    </row>
    <row r="14805" spans="2:19" ht="15.75" customHeight="1" x14ac:dyDescent="0.25">
      <c r="B14805" s="106"/>
      <c r="C14805" s="106"/>
      <c r="D14805" s="139"/>
      <c r="E14805" s="140"/>
      <c r="F14805" s="140"/>
      <c r="G14805" s="140"/>
      <c r="M14805" s="140"/>
      <c r="N14805" s="167"/>
      <c r="O14805" s="167"/>
      <c r="P14805" s="142"/>
      <c r="Q14805" s="142"/>
      <c r="R14805" s="142"/>
      <c r="S14805" s="139"/>
    </row>
    <row r="14806" spans="2:19" ht="15.75" customHeight="1" x14ac:dyDescent="0.25">
      <c r="B14806" s="106"/>
      <c r="C14806" s="106"/>
      <c r="D14806" s="139"/>
      <c r="E14806" s="140"/>
      <c r="F14806" s="140"/>
      <c r="G14806" s="140"/>
      <c r="M14806" s="140"/>
      <c r="N14806" s="167"/>
      <c r="O14806" s="167"/>
      <c r="P14806" s="142"/>
      <c r="Q14806" s="142"/>
      <c r="R14806" s="142"/>
      <c r="S14806" s="139"/>
    </row>
    <row r="14807" spans="2:19" ht="15.75" customHeight="1" x14ac:dyDescent="0.25">
      <c r="B14807" s="106"/>
      <c r="C14807" s="106"/>
      <c r="D14807" s="139"/>
      <c r="E14807" s="140"/>
      <c r="F14807" s="140"/>
      <c r="G14807" s="140"/>
      <c r="M14807" s="140"/>
      <c r="N14807" s="167"/>
      <c r="O14807" s="167"/>
      <c r="P14807" s="142"/>
      <c r="Q14807" s="142"/>
      <c r="R14807" s="142"/>
      <c r="S14807" s="139"/>
    </row>
    <row r="14808" spans="2:19" ht="15.75" customHeight="1" x14ac:dyDescent="0.25">
      <c r="B14808" s="106"/>
      <c r="C14808" s="106"/>
      <c r="D14808" s="139"/>
      <c r="E14808" s="140"/>
      <c r="F14808" s="140"/>
      <c r="G14808" s="140"/>
      <c r="M14808" s="140"/>
      <c r="N14808" s="167"/>
      <c r="O14808" s="167"/>
      <c r="P14808" s="142"/>
      <c r="Q14808" s="142"/>
      <c r="R14808" s="142"/>
      <c r="S14808" s="139"/>
    </row>
    <row r="14809" spans="2:19" ht="15.75" customHeight="1" x14ac:dyDescent="0.25">
      <c r="B14809" s="106"/>
      <c r="C14809" s="106"/>
      <c r="D14809" s="139"/>
      <c r="E14809" s="140"/>
      <c r="F14809" s="140"/>
      <c r="G14809" s="140"/>
      <c r="M14809" s="140"/>
      <c r="N14809" s="167"/>
      <c r="O14809" s="167"/>
      <c r="P14809" s="142"/>
      <c r="Q14809" s="142"/>
      <c r="R14809" s="142"/>
      <c r="S14809" s="139"/>
    </row>
    <row r="14810" spans="2:19" ht="15.75" customHeight="1" x14ac:dyDescent="0.25">
      <c r="B14810" s="106"/>
      <c r="C14810" s="106"/>
      <c r="D14810" s="139"/>
      <c r="E14810" s="140"/>
      <c r="F14810" s="140"/>
      <c r="G14810" s="140"/>
      <c r="M14810" s="140"/>
      <c r="N14810" s="167"/>
      <c r="O14810" s="167"/>
      <c r="P14810" s="142"/>
      <c r="Q14810" s="142"/>
      <c r="R14810" s="142"/>
      <c r="S14810" s="139"/>
    </row>
    <row r="14811" spans="2:19" ht="15.75" customHeight="1" x14ac:dyDescent="0.25">
      <c r="B14811" s="106"/>
      <c r="C14811" s="106"/>
      <c r="D14811" s="139"/>
      <c r="E14811" s="140"/>
      <c r="F14811" s="140"/>
      <c r="G14811" s="140"/>
      <c r="M14811" s="140"/>
      <c r="N14811" s="167"/>
      <c r="O14811" s="167"/>
      <c r="P14811" s="142"/>
      <c r="Q14811" s="142"/>
      <c r="R14811" s="142"/>
      <c r="S14811" s="139"/>
    </row>
    <row r="14812" spans="2:19" ht="15.75" customHeight="1" x14ac:dyDescent="0.25">
      <c r="B14812" s="106"/>
      <c r="C14812" s="106"/>
      <c r="D14812" s="139"/>
      <c r="E14812" s="140"/>
      <c r="F14812" s="140"/>
      <c r="G14812" s="140"/>
      <c r="M14812" s="140"/>
      <c r="N14812" s="167"/>
      <c r="O14812" s="167"/>
      <c r="P14812" s="142"/>
      <c r="Q14812" s="142"/>
      <c r="R14812" s="142"/>
      <c r="S14812" s="139"/>
    </row>
    <row r="14813" spans="2:19" ht="15.75" customHeight="1" x14ac:dyDescent="0.25">
      <c r="B14813" s="106"/>
      <c r="C14813" s="106"/>
      <c r="D14813" s="139"/>
      <c r="E14813" s="140"/>
      <c r="F14813" s="140"/>
      <c r="G14813" s="140"/>
      <c r="M14813" s="140"/>
      <c r="N14813" s="167"/>
      <c r="O14813" s="167"/>
      <c r="P14813" s="142"/>
      <c r="Q14813" s="142"/>
      <c r="R14813" s="142"/>
      <c r="S14813" s="139"/>
    </row>
    <row r="14814" spans="2:19" ht="15.75" customHeight="1" x14ac:dyDescent="0.25">
      <c r="B14814" s="106"/>
      <c r="C14814" s="106"/>
      <c r="D14814" s="139"/>
      <c r="E14814" s="140"/>
      <c r="F14814" s="140"/>
      <c r="G14814" s="140"/>
      <c r="M14814" s="140"/>
      <c r="N14814" s="167"/>
      <c r="O14814" s="167"/>
      <c r="P14814" s="142"/>
      <c r="Q14814" s="142"/>
      <c r="R14814" s="142"/>
      <c r="S14814" s="139"/>
    </row>
    <row r="14815" spans="2:19" ht="15.75" customHeight="1" x14ac:dyDescent="0.25">
      <c r="B14815" s="106"/>
      <c r="C14815" s="106"/>
      <c r="D14815" s="139"/>
      <c r="E14815" s="140"/>
      <c r="F14815" s="140"/>
      <c r="G14815" s="140"/>
      <c r="M14815" s="140"/>
      <c r="N14815" s="167"/>
      <c r="O14815" s="167"/>
      <c r="P14815" s="142"/>
      <c r="Q14815" s="142"/>
      <c r="R14815" s="142"/>
      <c r="S14815" s="139"/>
    </row>
    <row r="14816" spans="2:19" ht="15.75" customHeight="1" x14ac:dyDescent="0.25">
      <c r="B14816" s="106"/>
      <c r="C14816" s="106"/>
      <c r="D14816" s="139"/>
      <c r="E14816" s="140"/>
      <c r="F14816" s="140"/>
      <c r="G14816" s="140"/>
      <c r="M14816" s="140"/>
      <c r="N14816" s="167"/>
      <c r="O14816" s="167"/>
      <c r="P14816" s="142"/>
      <c r="Q14816" s="142"/>
      <c r="R14816" s="142"/>
      <c r="S14816" s="139"/>
    </row>
    <row r="14817" spans="2:19" ht="15.75" customHeight="1" x14ac:dyDescent="0.25">
      <c r="B14817" s="106"/>
      <c r="C14817" s="106"/>
      <c r="D14817" s="139"/>
      <c r="E14817" s="140"/>
      <c r="F14817" s="140"/>
      <c r="G14817" s="140"/>
      <c r="M14817" s="140"/>
      <c r="N14817" s="167"/>
      <c r="O14817" s="167"/>
      <c r="P14817" s="142"/>
      <c r="Q14817" s="142"/>
      <c r="R14817" s="142"/>
      <c r="S14817" s="139"/>
    </row>
    <row r="14818" spans="2:19" ht="15.75" customHeight="1" x14ac:dyDescent="0.25">
      <c r="B14818" s="106"/>
      <c r="C14818" s="106"/>
      <c r="D14818" s="139"/>
      <c r="E14818" s="140"/>
      <c r="F14818" s="140"/>
      <c r="G14818" s="140"/>
      <c r="M14818" s="140"/>
      <c r="N14818" s="167"/>
      <c r="O14818" s="167"/>
      <c r="P14818" s="142"/>
      <c r="Q14818" s="142"/>
      <c r="R14818" s="142"/>
      <c r="S14818" s="139"/>
    </row>
    <row r="14819" spans="2:19" ht="15.75" customHeight="1" x14ac:dyDescent="0.25">
      <c r="B14819" s="106"/>
      <c r="C14819" s="106"/>
      <c r="D14819" s="139"/>
      <c r="E14819" s="140"/>
      <c r="F14819" s="140"/>
      <c r="G14819" s="140"/>
      <c r="M14819" s="140"/>
      <c r="N14819" s="167"/>
      <c r="O14819" s="167"/>
      <c r="P14819" s="142"/>
      <c r="Q14819" s="142"/>
      <c r="R14819" s="142"/>
      <c r="S14819" s="139"/>
    </row>
    <row r="14820" spans="2:19" ht="15.75" customHeight="1" x14ac:dyDescent="0.25">
      <c r="B14820" s="106"/>
      <c r="C14820" s="106"/>
      <c r="D14820" s="139"/>
      <c r="E14820" s="140"/>
      <c r="F14820" s="140"/>
      <c r="G14820" s="140"/>
      <c r="M14820" s="140"/>
      <c r="N14820" s="167"/>
      <c r="O14820" s="167"/>
      <c r="P14820" s="142"/>
      <c r="Q14820" s="142"/>
      <c r="R14820" s="142"/>
      <c r="S14820" s="139"/>
    </row>
    <row r="14821" spans="2:19" ht="15.75" customHeight="1" x14ac:dyDescent="0.25">
      <c r="B14821" s="106"/>
      <c r="C14821" s="106"/>
      <c r="D14821" s="139"/>
      <c r="E14821" s="140"/>
      <c r="F14821" s="140"/>
      <c r="G14821" s="140"/>
      <c r="M14821" s="140"/>
      <c r="N14821" s="167"/>
      <c r="O14821" s="167"/>
      <c r="P14821" s="142"/>
      <c r="Q14821" s="142"/>
      <c r="R14821" s="142"/>
      <c r="S14821" s="139"/>
    </row>
    <row r="14822" spans="2:19" ht="15.75" customHeight="1" x14ac:dyDescent="0.25">
      <c r="B14822" s="106"/>
      <c r="C14822" s="106"/>
      <c r="D14822" s="139"/>
      <c r="E14822" s="140"/>
      <c r="F14822" s="140"/>
      <c r="G14822" s="140"/>
      <c r="M14822" s="140"/>
      <c r="N14822" s="167"/>
      <c r="O14822" s="167"/>
      <c r="P14822" s="142"/>
      <c r="Q14822" s="142"/>
      <c r="R14822" s="142"/>
      <c r="S14822" s="139"/>
    </row>
    <row r="14823" spans="2:19" ht="15.75" customHeight="1" x14ac:dyDescent="0.25">
      <c r="B14823" s="106"/>
      <c r="C14823" s="106"/>
      <c r="D14823" s="139"/>
      <c r="E14823" s="140"/>
      <c r="F14823" s="140"/>
      <c r="G14823" s="140"/>
      <c r="M14823" s="140"/>
      <c r="N14823" s="167"/>
      <c r="O14823" s="167"/>
      <c r="P14823" s="142"/>
      <c r="Q14823" s="142"/>
      <c r="R14823" s="142"/>
      <c r="S14823" s="139"/>
    </row>
    <row r="14824" spans="2:19" ht="15.75" customHeight="1" x14ac:dyDescent="0.25">
      <c r="B14824" s="106"/>
      <c r="C14824" s="106"/>
      <c r="D14824" s="139"/>
      <c r="E14824" s="140"/>
      <c r="F14824" s="140"/>
      <c r="G14824" s="140"/>
      <c r="M14824" s="140"/>
      <c r="N14824" s="167"/>
      <c r="O14824" s="167"/>
      <c r="P14824" s="142"/>
      <c r="Q14824" s="142"/>
      <c r="R14824" s="142"/>
      <c r="S14824" s="139"/>
    </row>
    <row r="14825" spans="2:19" ht="15.75" customHeight="1" x14ac:dyDescent="0.25">
      <c r="B14825" s="106"/>
      <c r="C14825" s="106"/>
      <c r="D14825" s="139"/>
      <c r="E14825" s="140"/>
      <c r="F14825" s="140"/>
      <c r="G14825" s="140"/>
      <c r="M14825" s="140"/>
      <c r="N14825" s="167"/>
      <c r="O14825" s="167"/>
      <c r="P14825" s="142"/>
      <c r="Q14825" s="142"/>
      <c r="R14825" s="142"/>
      <c r="S14825" s="139"/>
    </row>
    <row r="14826" spans="2:19" ht="15.75" customHeight="1" x14ac:dyDescent="0.25">
      <c r="B14826" s="106"/>
      <c r="C14826" s="106"/>
      <c r="D14826" s="139"/>
      <c r="E14826" s="140"/>
      <c r="F14826" s="140"/>
      <c r="G14826" s="140"/>
      <c r="M14826" s="140"/>
      <c r="N14826" s="167"/>
      <c r="O14826" s="167"/>
      <c r="P14826" s="142"/>
      <c r="Q14826" s="142"/>
      <c r="R14826" s="142"/>
      <c r="S14826" s="139"/>
    </row>
    <row r="14827" spans="2:19" ht="15.75" customHeight="1" x14ac:dyDescent="0.25">
      <c r="B14827" s="106"/>
      <c r="C14827" s="106"/>
      <c r="D14827" s="139"/>
      <c r="E14827" s="140"/>
      <c r="F14827" s="140"/>
      <c r="G14827" s="140"/>
      <c r="M14827" s="140"/>
      <c r="N14827" s="167"/>
      <c r="O14827" s="167"/>
      <c r="P14827" s="142"/>
      <c r="Q14827" s="142"/>
      <c r="R14827" s="142"/>
      <c r="S14827" s="139"/>
    </row>
    <row r="14828" spans="2:19" ht="15.75" customHeight="1" x14ac:dyDescent="0.25">
      <c r="B14828" s="106"/>
      <c r="C14828" s="106"/>
      <c r="D14828" s="139"/>
      <c r="E14828" s="140"/>
      <c r="F14828" s="140"/>
      <c r="G14828" s="140"/>
      <c r="M14828" s="140"/>
      <c r="N14828" s="167"/>
      <c r="O14828" s="167"/>
      <c r="P14828" s="142"/>
      <c r="Q14828" s="142"/>
      <c r="R14828" s="142"/>
      <c r="S14828" s="139"/>
    </row>
    <row r="14829" spans="2:19" ht="15.75" customHeight="1" x14ac:dyDescent="0.25">
      <c r="B14829" s="106"/>
      <c r="C14829" s="106"/>
      <c r="D14829" s="139"/>
      <c r="E14829" s="140"/>
      <c r="F14829" s="140"/>
      <c r="G14829" s="140"/>
      <c r="M14829" s="140"/>
      <c r="N14829" s="167"/>
      <c r="O14829" s="167"/>
      <c r="P14829" s="142"/>
      <c r="Q14829" s="142"/>
      <c r="R14829" s="142"/>
      <c r="S14829" s="139"/>
    </row>
    <row r="14830" spans="2:19" ht="15.75" customHeight="1" x14ac:dyDescent="0.25">
      <c r="B14830" s="106"/>
      <c r="C14830" s="106"/>
      <c r="D14830" s="139"/>
      <c r="E14830" s="140"/>
      <c r="F14830" s="140"/>
      <c r="G14830" s="140"/>
      <c r="M14830" s="140"/>
      <c r="N14830" s="167"/>
      <c r="O14830" s="167"/>
      <c r="P14830" s="142"/>
      <c r="Q14830" s="142"/>
      <c r="R14830" s="142"/>
      <c r="S14830" s="139"/>
    </row>
    <row r="14831" spans="2:19" ht="15.75" customHeight="1" x14ac:dyDescent="0.25">
      <c r="B14831" s="106"/>
      <c r="C14831" s="106"/>
      <c r="D14831" s="139"/>
      <c r="E14831" s="140"/>
      <c r="F14831" s="140"/>
      <c r="G14831" s="140"/>
      <c r="M14831" s="140"/>
      <c r="N14831" s="167"/>
      <c r="O14831" s="167"/>
      <c r="P14831" s="142"/>
      <c r="Q14831" s="142"/>
      <c r="R14831" s="142"/>
      <c r="S14831" s="139"/>
    </row>
    <row r="14832" spans="2:19" ht="15.75" customHeight="1" x14ac:dyDescent="0.25">
      <c r="B14832" s="106"/>
      <c r="C14832" s="106"/>
      <c r="D14832" s="139"/>
      <c r="E14832" s="140"/>
      <c r="F14832" s="140"/>
      <c r="G14832" s="140"/>
      <c r="M14832" s="140"/>
      <c r="N14832" s="167"/>
      <c r="O14832" s="167"/>
      <c r="P14832" s="142"/>
      <c r="Q14832" s="142"/>
      <c r="R14832" s="142"/>
      <c r="S14832" s="139"/>
    </row>
    <row r="14833" spans="2:19" ht="15.75" customHeight="1" x14ac:dyDescent="0.25">
      <c r="B14833" s="106"/>
      <c r="C14833" s="106"/>
      <c r="D14833" s="139"/>
      <c r="E14833" s="140"/>
      <c r="F14833" s="140"/>
      <c r="G14833" s="140"/>
      <c r="M14833" s="140"/>
      <c r="N14833" s="167"/>
      <c r="O14833" s="167"/>
      <c r="P14833" s="142"/>
      <c r="Q14833" s="142"/>
      <c r="R14833" s="142"/>
      <c r="S14833" s="139"/>
    </row>
    <row r="14834" spans="2:19" ht="15.75" customHeight="1" x14ac:dyDescent="0.25">
      <c r="B14834" s="106"/>
      <c r="C14834" s="106"/>
      <c r="D14834" s="139"/>
      <c r="E14834" s="140"/>
      <c r="F14834" s="140"/>
      <c r="G14834" s="140"/>
      <c r="M14834" s="140"/>
      <c r="N14834" s="167"/>
      <c r="O14834" s="167"/>
      <c r="P14834" s="142"/>
      <c r="Q14834" s="142"/>
      <c r="R14834" s="142"/>
      <c r="S14834" s="139"/>
    </row>
    <row r="14835" spans="2:19" ht="15.75" customHeight="1" x14ac:dyDescent="0.25">
      <c r="B14835" s="106"/>
      <c r="C14835" s="106"/>
      <c r="D14835" s="139"/>
      <c r="E14835" s="140"/>
      <c r="F14835" s="140"/>
      <c r="G14835" s="140"/>
      <c r="M14835" s="140"/>
      <c r="N14835" s="167"/>
      <c r="O14835" s="167"/>
      <c r="P14835" s="142"/>
      <c r="Q14835" s="142"/>
      <c r="R14835" s="142"/>
      <c r="S14835" s="139"/>
    </row>
    <row r="14836" spans="2:19" ht="15.75" customHeight="1" x14ac:dyDescent="0.25">
      <c r="B14836" s="106"/>
      <c r="C14836" s="106"/>
      <c r="D14836" s="139"/>
      <c r="E14836" s="140"/>
      <c r="F14836" s="140"/>
      <c r="G14836" s="140"/>
      <c r="M14836" s="140"/>
      <c r="N14836" s="167"/>
      <c r="O14836" s="167"/>
      <c r="P14836" s="142"/>
      <c r="Q14836" s="142"/>
      <c r="R14836" s="142"/>
      <c r="S14836" s="139"/>
    </row>
    <row r="14837" spans="2:19" ht="15.75" customHeight="1" x14ac:dyDescent="0.25">
      <c r="B14837" s="106"/>
      <c r="C14837" s="106"/>
      <c r="D14837" s="139"/>
      <c r="E14837" s="140"/>
      <c r="F14837" s="140"/>
      <c r="G14837" s="140"/>
      <c r="M14837" s="140"/>
      <c r="N14837" s="167"/>
      <c r="O14837" s="167"/>
      <c r="P14837" s="142"/>
      <c r="Q14837" s="142"/>
      <c r="R14837" s="142"/>
      <c r="S14837" s="139"/>
    </row>
    <row r="14838" spans="2:19" ht="15.75" customHeight="1" x14ac:dyDescent="0.25">
      <c r="B14838" s="106"/>
      <c r="C14838" s="106"/>
      <c r="D14838" s="139"/>
      <c r="E14838" s="140"/>
      <c r="F14838" s="140"/>
      <c r="G14838" s="140"/>
      <c r="M14838" s="140"/>
      <c r="N14838" s="167"/>
      <c r="O14838" s="167"/>
      <c r="P14838" s="142"/>
      <c r="Q14838" s="142"/>
      <c r="R14838" s="142"/>
      <c r="S14838" s="139"/>
    </row>
    <row r="14839" spans="2:19" ht="15.75" customHeight="1" x14ac:dyDescent="0.25">
      <c r="B14839" s="106"/>
      <c r="C14839" s="106"/>
      <c r="D14839" s="139"/>
      <c r="E14839" s="140"/>
      <c r="F14839" s="140"/>
      <c r="G14839" s="140"/>
      <c r="M14839" s="140"/>
      <c r="N14839" s="167"/>
      <c r="O14839" s="167"/>
      <c r="P14839" s="142"/>
      <c r="Q14839" s="142"/>
      <c r="R14839" s="142"/>
      <c r="S14839" s="139"/>
    </row>
    <row r="14840" spans="2:19" ht="15.75" customHeight="1" x14ac:dyDescent="0.25">
      <c r="B14840" s="106"/>
      <c r="C14840" s="106"/>
      <c r="D14840" s="139"/>
      <c r="E14840" s="140"/>
      <c r="F14840" s="140"/>
      <c r="G14840" s="140"/>
      <c r="M14840" s="140"/>
      <c r="N14840" s="167"/>
      <c r="O14840" s="167"/>
      <c r="P14840" s="142"/>
      <c r="Q14840" s="142"/>
      <c r="R14840" s="142"/>
      <c r="S14840" s="139"/>
    </row>
    <row r="14841" spans="2:19" ht="15.75" customHeight="1" x14ac:dyDescent="0.25">
      <c r="B14841" s="106"/>
      <c r="C14841" s="106"/>
      <c r="D14841" s="139"/>
      <c r="E14841" s="140"/>
      <c r="F14841" s="140"/>
      <c r="G14841" s="140"/>
      <c r="M14841" s="140"/>
      <c r="N14841" s="167"/>
      <c r="O14841" s="167"/>
      <c r="P14841" s="142"/>
      <c r="Q14841" s="142"/>
      <c r="R14841" s="142"/>
      <c r="S14841" s="139"/>
    </row>
    <row r="14842" spans="2:19" ht="15.75" customHeight="1" x14ac:dyDescent="0.25">
      <c r="B14842" s="106"/>
      <c r="C14842" s="106"/>
      <c r="D14842" s="139"/>
      <c r="E14842" s="140"/>
      <c r="F14842" s="140"/>
      <c r="G14842" s="140"/>
      <c r="M14842" s="140"/>
      <c r="N14842" s="167"/>
      <c r="O14842" s="167"/>
      <c r="P14842" s="142"/>
      <c r="Q14842" s="142"/>
      <c r="R14842" s="142"/>
      <c r="S14842" s="139"/>
    </row>
    <row r="14843" spans="2:19" ht="15.75" customHeight="1" x14ac:dyDescent="0.25">
      <c r="B14843" s="106"/>
      <c r="C14843" s="106"/>
      <c r="D14843" s="139"/>
      <c r="E14843" s="140"/>
      <c r="F14843" s="140"/>
      <c r="G14843" s="140"/>
      <c r="M14843" s="140"/>
      <c r="N14843" s="167"/>
      <c r="O14843" s="167"/>
      <c r="P14843" s="142"/>
      <c r="Q14843" s="142"/>
      <c r="R14843" s="142"/>
      <c r="S14843" s="139"/>
    </row>
    <row r="14844" spans="2:19" ht="15.75" customHeight="1" x14ac:dyDescent="0.25">
      <c r="B14844" s="106"/>
      <c r="C14844" s="106"/>
      <c r="D14844" s="139"/>
      <c r="E14844" s="140"/>
      <c r="F14844" s="140"/>
      <c r="G14844" s="140"/>
      <c r="M14844" s="140"/>
      <c r="N14844" s="167"/>
      <c r="O14844" s="167"/>
      <c r="P14844" s="142"/>
      <c r="Q14844" s="142"/>
      <c r="R14844" s="142"/>
      <c r="S14844" s="139"/>
    </row>
    <row r="14845" spans="2:19" ht="15.75" customHeight="1" x14ac:dyDescent="0.25">
      <c r="B14845" s="106"/>
      <c r="C14845" s="106"/>
      <c r="D14845" s="139"/>
      <c r="E14845" s="140"/>
      <c r="F14845" s="140"/>
      <c r="G14845" s="140"/>
      <c r="M14845" s="140"/>
      <c r="N14845" s="167"/>
      <c r="O14845" s="167"/>
      <c r="P14845" s="142"/>
      <c r="Q14845" s="142"/>
      <c r="R14845" s="142"/>
      <c r="S14845" s="139"/>
    </row>
    <row r="14846" spans="2:19" ht="15.75" customHeight="1" x14ac:dyDescent="0.25">
      <c r="B14846" s="106"/>
      <c r="C14846" s="106"/>
      <c r="D14846" s="139"/>
      <c r="E14846" s="140"/>
      <c r="F14846" s="140"/>
      <c r="G14846" s="140"/>
      <c r="M14846" s="140"/>
      <c r="N14846" s="167"/>
      <c r="O14846" s="167"/>
      <c r="P14846" s="142"/>
      <c r="Q14846" s="142"/>
      <c r="R14846" s="142"/>
      <c r="S14846" s="139"/>
    </row>
    <row r="14847" spans="2:19" ht="15.75" customHeight="1" x14ac:dyDescent="0.25">
      <c r="B14847" s="106"/>
      <c r="C14847" s="106"/>
      <c r="D14847" s="139"/>
      <c r="E14847" s="140"/>
      <c r="F14847" s="140"/>
      <c r="G14847" s="140"/>
      <c r="M14847" s="140"/>
      <c r="N14847" s="167"/>
      <c r="O14847" s="167"/>
      <c r="P14847" s="142"/>
      <c r="Q14847" s="142"/>
      <c r="R14847" s="142"/>
      <c r="S14847" s="139"/>
    </row>
    <row r="14848" spans="2:19" ht="15.75" customHeight="1" x14ac:dyDescent="0.25">
      <c r="B14848" s="106"/>
      <c r="C14848" s="106"/>
      <c r="D14848" s="139"/>
      <c r="E14848" s="140"/>
      <c r="F14848" s="140"/>
      <c r="G14848" s="140"/>
      <c r="M14848" s="140"/>
      <c r="N14848" s="167"/>
      <c r="O14848" s="167"/>
      <c r="P14848" s="142"/>
      <c r="Q14848" s="142"/>
      <c r="R14848" s="142"/>
      <c r="S14848" s="139"/>
    </row>
    <row r="14849" spans="2:19" ht="15.75" customHeight="1" x14ac:dyDescent="0.25">
      <c r="B14849" s="106"/>
      <c r="C14849" s="106"/>
      <c r="D14849" s="139"/>
      <c r="E14849" s="140"/>
      <c r="F14849" s="140"/>
      <c r="G14849" s="140"/>
      <c r="M14849" s="140"/>
      <c r="N14849" s="167"/>
      <c r="O14849" s="167"/>
      <c r="P14849" s="142"/>
      <c r="Q14849" s="142"/>
      <c r="R14849" s="142"/>
      <c r="S14849" s="139"/>
    </row>
    <row r="14850" spans="2:19" ht="15.75" customHeight="1" x14ac:dyDescent="0.25">
      <c r="B14850" s="106"/>
      <c r="C14850" s="106"/>
      <c r="D14850" s="139"/>
      <c r="E14850" s="140"/>
      <c r="F14850" s="140"/>
      <c r="G14850" s="140"/>
      <c r="M14850" s="140"/>
      <c r="N14850" s="167"/>
      <c r="O14850" s="167"/>
      <c r="P14850" s="142"/>
      <c r="Q14850" s="142"/>
      <c r="R14850" s="142"/>
      <c r="S14850" s="139"/>
    </row>
    <row r="14851" spans="2:19" ht="15.75" customHeight="1" x14ac:dyDescent="0.25">
      <c r="B14851" s="106"/>
      <c r="C14851" s="106"/>
      <c r="D14851" s="139"/>
      <c r="E14851" s="140"/>
      <c r="F14851" s="140"/>
      <c r="G14851" s="140"/>
      <c r="M14851" s="140"/>
      <c r="N14851" s="167"/>
      <c r="O14851" s="167"/>
      <c r="P14851" s="142"/>
      <c r="Q14851" s="142"/>
      <c r="R14851" s="142"/>
      <c r="S14851" s="139"/>
    </row>
    <row r="14852" spans="2:19" ht="15.75" customHeight="1" x14ac:dyDescent="0.25">
      <c r="B14852" s="106"/>
      <c r="C14852" s="106"/>
      <c r="D14852" s="139"/>
      <c r="E14852" s="140"/>
      <c r="F14852" s="140"/>
      <c r="G14852" s="140"/>
      <c r="M14852" s="140"/>
      <c r="N14852" s="167"/>
      <c r="O14852" s="167"/>
      <c r="P14852" s="142"/>
      <c r="Q14852" s="142"/>
      <c r="R14852" s="142"/>
      <c r="S14852" s="139"/>
    </row>
    <row r="14853" spans="2:19" ht="15.75" customHeight="1" x14ac:dyDescent="0.25">
      <c r="B14853" s="106"/>
      <c r="C14853" s="106"/>
      <c r="D14853" s="139"/>
      <c r="E14853" s="140"/>
      <c r="F14853" s="140"/>
      <c r="G14853" s="140"/>
      <c r="M14853" s="140"/>
      <c r="N14853" s="167"/>
      <c r="O14853" s="167"/>
      <c r="P14853" s="142"/>
      <c r="Q14853" s="142"/>
      <c r="R14853" s="142"/>
      <c r="S14853" s="139"/>
    </row>
    <row r="14854" spans="2:19" ht="15.75" customHeight="1" x14ac:dyDescent="0.25">
      <c r="B14854" s="106"/>
      <c r="C14854" s="106"/>
      <c r="D14854" s="139"/>
      <c r="E14854" s="140"/>
      <c r="F14854" s="140"/>
      <c r="G14854" s="140"/>
      <c r="M14854" s="140"/>
      <c r="N14854" s="167"/>
      <c r="O14854" s="167"/>
      <c r="P14854" s="142"/>
      <c r="Q14854" s="142"/>
      <c r="R14854" s="142"/>
      <c r="S14854" s="139"/>
    </row>
    <row r="14855" spans="2:19" ht="15.75" customHeight="1" x14ac:dyDescent="0.25">
      <c r="B14855" s="106"/>
      <c r="C14855" s="106"/>
      <c r="D14855" s="139"/>
      <c r="E14855" s="140"/>
      <c r="F14855" s="140"/>
      <c r="G14855" s="140"/>
      <c r="M14855" s="140"/>
      <c r="N14855" s="167"/>
      <c r="O14855" s="167"/>
      <c r="P14855" s="142"/>
      <c r="Q14855" s="142"/>
      <c r="R14855" s="142"/>
      <c r="S14855" s="139"/>
    </row>
    <row r="14856" spans="2:19" ht="15.75" customHeight="1" x14ac:dyDescent="0.25">
      <c r="B14856" s="106"/>
      <c r="C14856" s="106"/>
      <c r="D14856" s="139"/>
      <c r="E14856" s="140"/>
      <c r="F14856" s="140"/>
      <c r="G14856" s="140"/>
      <c r="M14856" s="140"/>
      <c r="N14856" s="167"/>
      <c r="O14856" s="167"/>
      <c r="P14856" s="142"/>
      <c r="Q14856" s="142"/>
      <c r="R14856" s="142"/>
      <c r="S14856" s="139"/>
    </row>
    <row r="14857" spans="2:19" ht="15.75" customHeight="1" x14ac:dyDescent="0.25">
      <c r="B14857" s="106"/>
      <c r="C14857" s="106"/>
      <c r="D14857" s="139"/>
      <c r="E14857" s="140"/>
      <c r="F14857" s="140"/>
      <c r="G14857" s="140"/>
      <c r="M14857" s="140"/>
      <c r="N14857" s="167"/>
      <c r="O14857" s="167"/>
      <c r="P14857" s="142"/>
      <c r="Q14857" s="142"/>
      <c r="R14857" s="142"/>
      <c r="S14857" s="139"/>
    </row>
    <row r="14858" spans="2:19" ht="15.75" customHeight="1" x14ac:dyDescent="0.25">
      <c r="B14858" s="106"/>
      <c r="C14858" s="106"/>
      <c r="D14858" s="139"/>
      <c r="E14858" s="140"/>
      <c r="F14858" s="140"/>
      <c r="G14858" s="140"/>
      <c r="M14858" s="140"/>
      <c r="N14858" s="167"/>
      <c r="O14858" s="167"/>
      <c r="P14858" s="142"/>
      <c r="Q14858" s="142"/>
      <c r="R14858" s="142"/>
      <c r="S14858" s="139"/>
    </row>
    <row r="14859" spans="2:19" ht="15.75" customHeight="1" x14ac:dyDescent="0.25">
      <c r="B14859" s="106"/>
      <c r="C14859" s="106"/>
      <c r="D14859" s="139"/>
      <c r="E14859" s="140"/>
      <c r="F14859" s="140"/>
      <c r="G14859" s="140"/>
      <c r="M14859" s="140"/>
      <c r="N14859" s="167"/>
      <c r="O14859" s="167"/>
      <c r="P14859" s="142"/>
      <c r="Q14859" s="142"/>
      <c r="R14859" s="142"/>
      <c r="S14859" s="139"/>
    </row>
    <row r="14860" spans="2:19" ht="15.75" customHeight="1" x14ac:dyDescent="0.25">
      <c r="B14860" s="106"/>
      <c r="C14860" s="106"/>
      <c r="D14860" s="139"/>
      <c r="E14860" s="140"/>
      <c r="F14860" s="140"/>
      <c r="G14860" s="140"/>
      <c r="M14860" s="140"/>
      <c r="N14860" s="167"/>
      <c r="O14860" s="167"/>
      <c r="P14860" s="142"/>
      <c r="Q14860" s="142"/>
      <c r="R14860" s="142"/>
      <c r="S14860" s="139"/>
    </row>
    <row r="14861" spans="2:19" ht="15.75" customHeight="1" x14ac:dyDescent="0.25">
      <c r="B14861" s="106"/>
      <c r="C14861" s="106"/>
      <c r="D14861" s="139"/>
      <c r="E14861" s="140"/>
      <c r="F14861" s="140"/>
      <c r="G14861" s="140"/>
      <c r="M14861" s="140"/>
      <c r="N14861" s="167"/>
      <c r="O14861" s="167"/>
      <c r="P14861" s="142"/>
      <c r="Q14861" s="142"/>
      <c r="R14861" s="142"/>
      <c r="S14861" s="139"/>
    </row>
    <row r="14862" spans="2:19" ht="15.75" customHeight="1" x14ac:dyDescent="0.25">
      <c r="B14862" s="106"/>
      <c r="C14862" s="106"/>
      <c r="D14862" s="139"/>
      <c r="E14862" s="140"/>
      <c r="F14862" s="140"/>
      <c r="G14862" s="140"/>
      <c r="M14862" s="140"/>
      <c r="N14862" s="167"/>
      <c r="O14862" s="167"/>
      <c r="P14862" s="142"/>
      <c r="Q14862" s="142"/>
      <c r="R14862" s="142"/>
      <c r="S14862" s="139"/>
    </row>
    <row r="14863" spans="2:19" ht="15.75" customHeight="1" x14ac:dyDescent="0.25">
      <c r="B14863" s="106"/>
      <c r="C14863" s="106"/>
      <c r="D14863" s="139"/>
      <c r="E14863" s="140"/>
      <c r="F14863" s="140"/>
      <c r="G14863" s="140"/>
      <c r="M14863" s="140"/>
      <c r="N14863" s="167"/>
      <c r="O14863" s="167"/>
      <c r="P14863" s="142"/>
      <c r="Q14863" s="142"/>
      <c r="R14863" s="142"/>
      <c r="S14863" s="139"/>
    </row>
    <row r="14864" spans="2:19" ht="15.75" customHeight="1" x14ac:dyDescent="0.25">
      <c r="B14864" s="106"/>
      <c r="C14864" s="106"/>
      <c r="D14864" s="139"/>
      <c r="E14864" s="140"/>
      <c r="F14864" s="140"/>
      <c r="G14864" s="140"/>
      <c r="M14864" s="140"/>
      <c r="N14864" s="167"/>
      <c r="O14864" s="167"/>
      <c r="P14864" s="142"/>
      <c r="Q14864" s="142"/>
      <c r="R14864" s="142"/>
      <c r="S14864" s="139"/>
    </row>
    <row r="14865" spans="2:19" ht="15.75" customHeight="1" x14ac:dyDescent="0.25">
      <c r="B14865" s="106"/>
      <c r="C14865" s="106"/>
      <c r="D14865" s="139"/>
      <c r="E14865" s="140"/>
      <c r="F14865" s="140"/>
      <c r="G14865" s="140"/>
      <c r="M14865" s="140"/>
      <c r="N14865" s="167"/>
      <c r="O14865" s="167"/>
      <c r="P14865" s="142"/>
      <c r="Q14865" s="142"/>
      <c r="R14865" s="142"/>
      <c r="S14865" s="139"/>
    </row>
    <row r="14866" spans="2:19" ht="15.75" customHeight="1" x14ac:dyDescent="0.25">
      <c r="B14866" s="106"/>
      <c r="C14866" s="106"/>
      <c r="D14866" s="139"/>
      <c r="E14866" s="140"/>
      <c r="F14866" s="140"/>
      <c r="G14866" s="140"/>
      <c r="M14866" s="140"/>
      <c r="N14866" s="167"/>
      <c r="O14866" s="167"/>
      <c r="P14866" s="142"/>
      <c r="Q14866" s="142"/>
      <c r="R14866" s="142"/>
      <c r="S14866" s="139"/>
    </row>
    <row r="14867" spans="2:19" ht="15.75" customHeight="1" x14ac:dyDescent="0.25">
      <c r="B14867" s="106"/>
      <c r="C14867" s="106"/>
      <c r="D14867" s="139"/>
      <c r="E14867" s="140"/>
      <c r="F14867" s="140"/>
      <c r="G14867" s="140"/>
      <c r="M14867" s="140"/>
      <c r="N14867" s="167"/>
      <c r="O14867" s="167"/>
      <c r="P14867" s="142"/>
      <c r="Q14867" s="142"/>
      <c r="R14867" s="142"/>
      <c r="S14867" s="139"/>
    </row>
    <row r="14868" spans="2:19" ht="15.75" customHeight="1" x14ac:dyDescent="0.25">
      <c r="B14868" s="106"/>
      <c r="C14868" s="106"/>
      <c r="D14868" s="139"/>
      <c r="E14868" s="140"/>
      <c r="F14868" s="140"/>
      <c r="G14868" s="140"/>
      <c r="M14868" s="140"/>
      <c r="N14868" s="167"/>
      <c r="O14868" s="167"/>
      <c r="P14868" s="142"/>
      <c r="Q14868" s="142"/>
      <c r="R14868" s="142"/>
      <c r="S14868" s="139"/>
    </row>
    <row r="14869" spans="2:19" ht="15.75" customHeight="1" x14ac:dyDescent="0.25">
      <c r="B14869" s="106"/>
      <c r="C14869" s="106"/>
      <c r="D14869" s="139"/>
      <c r="E14869" s="140"/>
      <c r="F14869" s="140"/>
      <c r="G14869" s="140"/>
      <c r="M14869" s="140"/>
      <c r="N14869" s="167"/>
      <c r="O14869" s="167"/>
      <c r="P14869" s="142"/>
      <c r="Q14869" s="142"/>
      <c r="R14869" s="142"/>
      <c r="S14869" s="139"/>
    </row>
    <row r="14870" spans="2:19" ht="15.75" customHeight="1" x14ac:dyDescent="0.25">
      <c r="B14870" s="106"/>
      <c r="C14870" s="106"/>
      <c r="D14870" s="139"/>
      <c r="E14870" s="140"/>
      <c r="F14870" s="140"/>
      <c r="G14870" s="140"/>
      <c r="M14870" s="140"/>
      <c r="N14870" s="167"/>
      <c r="O14870" s="167"/>
      <c r="P14870" s="142"/>
      <c r="Q14870" s="142"/>
      <c r="R14870" s="142"/>
      <c r="S14870" s="139"/>
    </row>
    <row r="14871" spans="2:19" ht="15.75" customHeight="1" x14ac:dyDescent="0.25">
      <c r="B14871" s="106"/>
      <c r="C14871" s="106"/>
      <c r="D14871" s="139"/>
      <c r="E14871" s="140"/>
      <c r="F14871" s="140"/>
      <c r="G14871" s="140"/>
      <c r="M14871" s="140"/>
      <c r="N14871" s="167"/>
      <c r="O14871" s="167"/>
      <c r="P14871" s="142"/>
      <c r="Q14871" s="142"/>
      <c r="R14871" s="142"/>
      <c r="S14871" s="139"/>
    </row>
    <row r="14872" spans="2:19" ht="15.75" customHeight="1" x14ac:dyDescent="0.25">
      <c r="B14872" s="106"/>
      <c r="C14872" s="106"/>
      <c r="D14872" s="139"/>
      <c r="E14872" s="140"/>
      <c r="F14872" s="140"/>
      <c r="G14872" s="140"/>
      <c r="M14872" s="140"/>
      <c r="N14872" s="167"/>
      <c r="O14872" s="167"/>
      <c r="P14872" s="142"/>
      <c r="Q14872" s="142"/>
      <c r="R14872" s="142"/>
      <c r="S14872" s="139"/>
    </row>
    <row r="14873" spans="2:19" ht="15.75" customHeight="1" x14ac:dyDescent="0.25">
      <c r="B14873" s="106"/>
      <c r="C14873" s="106"/>
      <c r="D14873" s="139"/>
      <c r="E14873" s="140"/>
      <c r="F14873" s="140"/>
      <c r="G14873" s="140"/>
      <c r="M14873" s="140"/>
      <c r="N14873" s="167"/>
      <c r="O14873" s="167"/>
      <c r="P14873" s="142"/>
      <c r="Q14873" s="142"/>
      <c r="R14873" s="142"/>
      <c r="S14873" s="139"/>
    </row>
    <row r="14874" spans="2:19" ht="15.75" customHeight="1" x14ac:dyDescent="0.25">
      <c r="B14874" s="106"/>
      <c r="C14874" s="106"/>
      <c r="D14874" s="139"/>
      <c r="E14874" s="140"/>
      <c r="F14874" s="140"/>
      <c r="G14874" s="140"/>
      <c r="M14874" s="140"/>
      <c r="N14874" s="167"/>
      <c r="O14874" s="167"/>
      <c r="P14874" s="142"/>
      <c r="Q14874" s="142"/>
      <c r="R14874" s="142"/>
      <c r="S14874" s="139"/>
    </row>
    <row r="14875" spans="2:19" ht="15.75" customHeight="1" x14ac:dyDescent="0.25">
      <c r="B14875" s="106"/>
      <c r="C14875" s="106"/>
      <c r="D14875" s="139"/>
      <c r="E14875" s="140"/>
      <c r="F14875" s="140"/>
      <c r="G14875" s="140"/>
      <c r="M14875" s="140"/>
      <c r="N14875" s="167"/>
      <c r="O14875" s="167"/>
      <c r="P14875" s="142"/>
      <c r="Q14875" s="142"/>
      <c r="R14875" s="142"/>
      <c r="S14875" s="139"/>
    </row>
    <row r="14876" spans="2:19" ht="15.75" customHeight="1" x14ac:dyDescent="0.25">
      <c r="B14876" s="106"/>
      <c r="C14876" s="106"/>
      <c r="D14876" s="139"/>
      <c r="E14876" s="140"/>
      <c r="F14876" s="140"/>
      <c r="G14876" s="140"/>
      <c r="M14876" s="140"/>
      <c r="N14876" s="167"/>
      <c r="O14876" s="167"/>
      <c r="P14876" s="142"/>
      <c r="Q14876" s="142"/>
      <c r="R14876" s="142"/>
      <c r="S14876" s="139"/>
    </row>
    <row r="14877" spans="2:19" ht="15.75" customHeight="1" x14ac:dyDescent="0.25">
      <c r="B14877" s="106"/>
      <c r="C14877" s="106"/>
      <c r="D14877" s="139"/>
      <c r="E14877" s="140"/>
      <c r="F14877" s="140"/>
      <c r="G14877" s="140"/>
      <c r="M14877" s="140"/>
      <c r="N14877" s="167"/>
      <c r="O14877" s="167"/>
      <c r="P14877" s="142"/>
      <c r="Q14877" s="142"/>
      <c r="R14877" s="142"/>
      <c r="S14877" s="139"/>
    </row>
    <row r="14878" spans="2:19" ht="15.75" customHeight="1" x14ac:dyDescent="0.25">
      <c r="B14878" s="106"/>
      <c r="C14878" s="106"/>
      <c r="D14878" s="139"/>
      <c r="E14878" s="140"/>
      <c r="F14878" s="140"/>
      <c r="G14878" s="140"/>
      <c r="M14878" s="140"/>
      <c r="N14878" s="167"/>
      <c r="O14878" s="167"/>
      <c r="P14878" s="142"/>
      <c r="Q14878" s="142"/>
      <c r="R14878" s="142"/>
      <c r="S14878" s="139"/>
    </row>
    <row r="14879" spans="2:19" ht="15.75" customHeight="1" x14ac:dyDescent="0.25">
      <c r="B14879" s="106"/>
      <c r="C14879" s="106"/>
      <c r="D14879" s="139"/>
      <c r="E14879" s="140"/>
      <c r="F14879" s="140"/>
      <c r="G14879" s="140"/>
      <c r="M14879" s="140"/>
      <c r="N14879" s="167"/>
      <c r="O14879" s="167"/>
      <c r="P14879" s="142"/>
      <c r="Q14879" s="142"/>
      <c r="R14879" s="142"/>
      <c r="S14879" s="139"/>
    </row>
    <row r="14880" spans="2:19" ht="15.75" customHeight="1" x14ac:dyDescent="0.25">
      <c r="B14880" s="106"/>
      <c r="C14880" s="106"/>
      <c r="D14880" s="139"/>
      <c r="E14880" s="140"/>
      <c r="F14880" s="140"/>
      <c r="G14880" s="140"/>
      <c r="M14880" s="140"/>
      <c r="N14880" s="167"/>
      <c r="O14880" s="167"/>
      <c r="P14880" s="142"/>
      <c r="Q14880" s="142"/>
      <c r="R14880" s="142"/>
      <c r="S14880" s="139"/>
    </row>
    <row r="14881" spans="2:19" ht="15.75" customHeight="1" x14ac:dyDescent="0.25">
      <c r="B14881" s="106"/>
      <c r="C14881" s="106"/>
      <c r="D14881" s="139"/>
      <c r="E14881" s="140"/>
      <c r="F14881" s="140"/>
      <c r="G14881" s="140"/>
      <c r="M14881" s="140"/>
      <c r="N14881" s="167"/>
      <c r="O14881" s="167"/>
      <c r="P14881" s="142"/>
      <c r="Q14881" s="142"/>
      <c r="R14881" s="142"/>
      <c r="S14881" s="139"/>
    </row>
    <row r="14882" spans="2:19" ht="15.75" customHeight="1" x14ac:dyDescent="0.25">
      <c r="B14882" s="106"/>
      <c r="C14882" s="106"/>
      <c r="D14882" s="139"/>
      <c r="E14882" s="140"/>
      <c r="F14882" s="140"/>
      <c r="G14882" s="140"/>
      <c r="M14882" s="140"/>
      <c r="N14882" s="167"/>
      <c r="O14882" s="167"/>
      <c r="P14882" s="142"/>
      <c r="Q14882" s="142"/>
      <c r="R14882" s="142"/>
      <c r="S14882" s="139"/>
    </row>
    <row r="14883" spans="2:19" ht="15.75" customHeight="1" x14ac:dyDescent="0.25">
      <c r="B14883" s="106"/>
      <c r="C14883" s="106"/>
      <c r="D14883" s="139"/>
      <c r="E14883" s="140"/>
      <c r="F14883" s="140"/>
      <c r="G14883" s="140"/>
      <c r="M14883" s="140"/>
      <c r="N14883" s="167"/>
      <c r="O14883" s="167"/>
      <c r="P14883" s="142"/>
      <c r="Q14883" s="142"/>
      <c r="R14883" s="142"/>
      <c r="S14883" s="139"/>
    </row>
    <row r="14884" spans="2:19" ht="15.75" customHeight="1" x14ac:dyDescent="0.25">
      <c r="B14884" s="106"/>
      <c r="C14884" s="106"/>
      <c r="D14884" s="139"/>
      <c r="E14884" s="140"/>
      <c r="F14884" s="140"/>
      <c r="G14884" s="140"/>
      <c r="M14884" s="140"/>
      <c r="N14884" s="167"/>
      <c r="O14884" s="167"/>
      <c r="P14884" s="142"/>
      <c r="Q14884" s="142"/>
      <c r="R14884" s="142"/>
      <c r="S14884" s="139"/>
    </row>
    <row r="14885" spans="2:19" ht="15.75" customHeight="1" x14ac:dyDescent="0.25">
      <c r="B14885" s="106"/>
      <c r="C14885" s="106"/>
      <c r="D14885" s="139"/>
      <c r="E14885" s="140"/>
      <c r="F14885" s="140"/>
      <c r="G14885" s="140"/>
      <c r="M14885" s="140"/>
      <c r="N14885" s="167"/>
      <c r="O14885" s="167"/>
      <c r="P14885" s="142"/>
      <c r="Q14885" s="142"/>
      <c r="R14885" s="142"/>
      <c r="S14885" s="139"/>
    </row>
    <row r="14886" spans="2:19" ht="15.75" customHeight="1" x14ac:dyDescent="0.25">
      <c r="B14886" s="106"/>
      <c r="C14886" s="106"/>
      <c r="D14886" s="139"/>
      <c r="E14886" s="140"/>
      <c r="F14886" s="140"/>
      <c r="G14886" s="140"/>
      <c r="M14886" s="140"/>
      <c r="N14886" s="167"/>
      <c r="O14886" s="167"/>
      <c r="P14886" s="142"/>
      <c r="Q14886" s="142"/>
      <c r="R14886" s="142"/>
      <c r="S14886" s="139"/>
    </row>
    <row r="14887" spans="2:19" ht="15.75" customHeight="1" x14ac:dyDescent="0.25">
      <c r="B14887" s="106"/>
      <c r="C14887" s="106"/>
      <c r="D14887" s="139"/>
      <c r="E14887" s="140"/>
      <c r="F14887" s="140"/>
      <c r="G14887" s="140"/>
      <c r="M14887" s="140"/>
      <c r="N14887" s="167"/>
      <c r="O14887" s="167"/>
      <c r="P14887" s="142"/>
      <c r="Q14887" s="142"/>
      <c r="R14887" s="142"/>
      <c r="S14887" s="139"/>
    </row>
    <row r="14888" spans="2:19" ht="15.75" customHeight="1" x14ac:dyDescent="0.25">
      <c r="B14888" s="106"/>
      <c r="C14888" s="106"/>
      <c r="D14888" s="139"/>
      <c r="E14888" s="140"/>
      <c r="F14888" s="140"/>
      <c r="G14888" s="140"/>
      <c r="M14888" s="140"/>
      <c r="N14888" s="167"/>
      <c r="O14888" s="167"/>
      <c r="P14888" s="142"/>
      <c r="Q14888" s="142"/>
      <c r="R14888" s="142"/>
      <c r="S14888" s="139"/>
    </row>
    <row r="14889" spans="2:19" ht="15.75" customHeight="1" x14ac:dyDescent="0.25">
      <c r="B14889" s="106"/>
      <c r="C14889" s="106"/>
      <c r="D14889" s="139"/>
      <c r="E14889" s="140"/>
      <c r="F14889" s="140"/>
      <c r="G14889" s="140"/>
      <c r="M14889" s="140"/>
      <c r="N14889" s="167"/>
      <c r="O14889" s="167"/>
      <c r="P14889" s="142"/>
      <c r="Q14889" s="142"/>
      <c r="R14889" s="142"/>
      <c r="S14889" s="139"/>
    </row>
    <row r="14890" spans="2:19" ht="15.75" customHeight="1" x14ac:dyDescent="0.25">
      <c r="B14890" s="106"/>
      <c r="C14890" s="106"/>
      <c r="D14890" s="139"/>
      <c r="E14890" s="140"/>
      <c r="F14890" s="140"/>
      <c r="G14890" s="140"/>
      <c r="M14890" s="140"/>
      <c r="N14890" s="167"/>
      <c r="O14890" s="167"/>
      <c r="P14890" s="142"/>
      <c r="Q14890" s="142"/>
      <c r="R14890" s="142"/>
      <c r="S14890" s="139"/>
    </row>
    <row r="14891" spans="2:19" ht="15.75" customHeight="1" x14ac:dyDescent="0.25">
      <c r="B14891" s="106"/>
      <c r="C14891" s="106"/>
      <c r="D14891" s="139"/>
      <c r="E14891" s="140"/>
      <c r="F14891" s="140"/>
      <c r="G14891" s="140"/>
      <c r="M14891" s="140"/>
      <c r="N14891" s="167"/>
      <c r="O14891" s="167"/>
      <c r="P14891" s="142"/>
      <c r="Q14891" s="142"/>
      <c r="R14891" s="142"/>
      <c r="S14891" s="139"/>
    </row>
    <row r="14892" spans="2:19" ht="15.75" customHeight="1" x14ac:dyDescent="0.25">
      <c r="B14892" s="106"/>
      <c r="C14892" s="106"/>
      <c r="D14892" s="139"/>
      <c r="E14892" s="140"/>
      <c r="F14892" s="140"/>
      <c r="G14892" s="140"/>
      <c r="M14892" s="140"/>
      <c r="N14892" s="167"/>
      <c r="O14892" s="167"/>
      <c r="P14892" s="142"/>
      <c r="Q14892" s="142"/>
      <c r="R14892" s="142"/>
      <c r="S14892" s="139"/>
    </row>
    <row r="14893" spans="2:19" ht="15.75" customHeight="1" x14ac:dyDescent="0.25">
      <c r="B14893" s="106"/>
      <c r="C14893" s="106"/>
      <c r="D14893" s="139"/>
      <c r="E14893" s="140"/>
      <c r="F14893" s="140"/>
      <c r="G14893" s="140"/>
      <c r="M14893" s="140"/>
      <c r="N14893" s="167"/>
      <c r="O14893" s="167"/>
      <c r="P14893" s="142"/>
      <c r="Q14893" s="142"/>
      <c r="R14893" s="142"/>
      <c r="S14893" s="139"/>
    </row>
    <row r="14894" spans="2:19" ht="15.75" customHeight="1" x14ac:dyDescent="0.25">
      <c r="B14894" s="106"/>
      <c r="C14894" s="106"/>
      <c r="D14894" s="139"/>
      <c r="E14894" s="140"/>
      <c r="F14894" s="140"/>
      <c r="G14894" s="140"/>
      <c r="M14894" s="140"/>
      <c r="N14894" s="167"/>
      <c r="O14894" s="167"/>
      <c r="P14894" s="142"/>
      <c r="Q14894" s="142"/>
      <c r="R14894" s="142"/>
      <c r="S14894" s="139"/>
    </row>
    <row r="14895" spans="2:19" ht="15.75" customHeight="1" x14ac:dyDescent="0.25">
      <c r="B14895" s="106"/>
      <c r="C14895" s="106"/>
      <c r="D14895" s="139"/>
      <c r="E14895" s="140"/>
      <c r="F14895" s="140"/>
      <c r="G14895" s="140"/>
      <c r="M14895" s="140"/>
      <c r="N14895" s="167"/>
      <c r="O14895" s="167"/>
      <c r="P14895" s="142"/>
      <c r="Q14895" s="142"/>
      <c r="R14895" s="142"/>
      <c r="S14895" s="139"/>
    </row>
    <row r="14896" spans="2:19" ht="15.75" customHeight="1" x14ac:dyDescent="0.25">
      <c r="B14896" s="106"/>
      <c r="C14896" s="106"/>
      <c r="D14896" s="139"/>
      <c r="E14896" s="140"/>
      <c r="F14896" s="140"/>
      <c r="G14896" s="140"/>
      <c r="M14896" s="140"/>
      <c r="N14896" s="167"/>
      <c r="O14896" s="167"/>
      <c r="P14896" s="142"/>
      <c r="Q14896" s="142"/>
      <c r="R14896" s="142"/>
      <c r="S14896" s="139"/>
    </row>
    <row r="14897" spans="2:19" ht="15.75" customHeight="1" x14ac:dyDescent="0.25">
      <c r="B14897" s="106"/>
      <c r="C14897" s="106"/>
      <c r="D14897" s="139"/>
      <c r="E14897" s="140"/>
      <c r="F14897" s="140"/>
      <c r="G14897" s="140"/>
      <c r="M14897" s="140"/>
      <c r="N14897" s="167"/>
      <c r="O14897" s="167"/>
      <c r="P14897" s="142"/>
      <c r="Q14897" s="142"/>
      <c r="R14897" s="142"/>
      <c r="S14897" s="139"/>
    </row>
    <row r="14898" spans="2:19" ht="15.75" customHeight="1" x14ac:dyDescent="0.25">
      <c r="B14898" s="106"/>
      <c r="C14898" s="106"/>
      <c r="D14898" s="139"/>
      <c r="E14898" s="140"/>
      <c r="F14898" s="140"/>
      <c r="G14898" s="140"/>
      <c r="M14898" s="140"/>
      <c r="N14898" s="167"/>
      <c r="O14898" s="167"/>
      <c r="P14898" s="142"/>
      <c r="Q14898" s="142"/>
      <c r="R14898" s="142"/>
      <c r="S14898" s="139"/>
    </row>
    <row r="14899" spans="2:19" ht="15.75" customHeight="1" x14ac:dyDescent="0.25">
      <c r="B14899" s="106"/>
      <c r="C14899" s="106"/>
      <c r="D14899" s="139"/>
      <c r="E14899" s="140"/>
      <c r="F14899" s="140"/>
      <c r="G14899" s="140"/>
      <c r="M14899" s="140"/>
      <c r="N14899" s="167"/>
      <c r="O14899" s="167"/>
      <c r="P14899" s="142"/>
      <c r="Q14899" s="142"/>
      <c r="R14899" s="142"/>
      <c r="S14899" s="139"/>
    </row>
    <row r="14900" spans="2:19" ht="15.75" customHeight="1" x14ac:dyDescent="0.25">
      <c r="B14900" s="106"/>
      <c r="C14900" s="106"/>
      <c r="D14900" s="139"/>
      <c r="E14900" s="140"/>
      <c r="F14900" s="140"/>
      <c r="G14900" s="140"/>
      <c r="M14900" s="140"/>
      <c r="N14900" s="167"/>
      <c r="O14900" s="167"/>
      <c r="P14900" s="142"/>
      <c r="Q14900" s="142"/>
      <c r="R14900" s="142"/>
      <c r="S14900" s="139"/>
    </row>
    <row r="14901" spans="2:19" ht="15.75" customHeight="1" x14ac:dyDescent="0.25">
      <c r="B14901" s="106"/>
      <c r="C14901" s="106"/>
      <c r="D14901" s="139"/>
      <c r="E14901" s="140"/>
      <c r="F14901" s="140"/>
      <c r="G14901" s="140"/>
      <c r="M14901" s="140"/>
      <c r="N14901" s="167"/>
      <c r="O14901" s="167"/>
      <c r="P14901" s="142"/>
      <c r="Q14901" s="142"/>
      <c r="R14901" s="142"/>
      <c r="S14901" s="139"/>
    </row>
    <row r="14902" spans="2:19" ht="15.75" customHeight="1" x14ac:dyDescent="0.25">
      <c r="B14902" s="106"/>
      <c r="C14902" s="106"/>
      <c r="D14902" s="139"/>
      <c r="E14902" s="140"/>
      <c r="F14902" s="140"/>
      <c r="G14902" s="140"/>
      <c r="M14902" s="140"/>
      <c r="N14902" s="167"/>
      <c r="O14902" s="167"/>
      <c r="P14902" s="142"/>
      <c r="Q14902" s="142"/>
      <c r="R14902" s="142"/>
      <c r="S14902" s="139"/>
    </row>
    <row r="14903" spans="2:19" ht="15.75" customHeight="1" x14ac:dyDescent="0.25">
      <c r="B14903" s="106"/>
      <c r="C14903" s="106"/>
      <c r="D14903" s="139"/>
      <c r="E14903" s="140"/>
      <c r="F14903" s="140"/>
      <c r="G14903" s="140"/>
      <c r="M14903" s="140"/>
      <c r="N14903" s="167"/>
      <c r="O14903" s="167"/>
      <c r="P14903" s="142"/>
      <c r="Q14903" s="142"/>
      <c r="R14903" s="142"/>
      <c r="S14903" s="139"/>
    </row>
    <row r="14904" spans="2:19" ht="15.75" customHeight="1" x14ac:dyDescent="0.25">
      <c r="B14904" s="106"/>
      <c r="C14904" s="106"/>
      <c r="D14904" s="139"/>
      <c r="E14904" s="140"/>
      <c r="F14904" s="140"/>
      <c r="G14904" s="140"/>
      <c r="M14904" s="140"/>
      <c r="N14904" s="167"/>
      <c r="O14904" s="167"/>
      <c r="P14904" s="142"/>
      <c r="Q14904" s="142"/>
      <c r="R14904" s="142"/>
      <c r="S14904" s="139"/>
    </row>
    <row r="14905" spans="2:19" ht="15.75" customHeight="1" x14ac:dyDescent="0.25">
      <c r="B14905" s="106"/>
      <c r="C14905" s="106"/>
      <c r="D14905" s="139"/>
      <c r="E14905" s="140"/>
      <c r="F14905" s="140"/>
      <c r="G14905" s="140"/>
      <c r="M14905" s="140"/>
      <c r="N14905" s="167"/>
      <c r="O14905" s="167"/>
      <c r="P14905" s="142"/>
      <c r="Q14905" s="142"/>
      <c r="R14905" s="142"/>
      <c r="S14905" s="139"/>
    </row>
    <row r="14906" spans="2:19" ht="15.75" customHeight="1" x14ac:dyDescent="0.25">
      <c r="B14906" s="106"/>
      <c r="C14906" s="106"/>
      <c r="D14906" s="139"/>
      <c r="E14906" s="140"/>
      <c r="F14906" s="140"/>
      <c r="G14906" s="140"/>
      <c r="M14906" s="140"/>
      <c r="N14906" s="167"/>
      <c r="O14906" s="167"/>
      <c r="P14906" s="142"/>
      <c r="Q14906" s="142"/>
      <c r="R14906" s="142"/>
      <c r="S14906" s="139"/>
    </row>
    <row r="14907" spans="2:19" ht="15.75" customHeight="1" x14ac:dyDescent="0.25">
      <c r="B14907" s="106"/>
      <c r="C14907" s="106"/>
      <c r="D14907" s="139"/>
      <c r="E14907" s="140"/>
      <c r="F14907" s="140"/>
      <c r="G14907" s="140"/>
      <c r="M14907" s="140"/>
      <c r="N14907" s="167"/>
      <c r="O14907" s="167"/>
      <c r="P14907" s="142"/>
      <c r="Q14907" s="142"/>
      <c r="R14907" s="142"/>
      <c r="S14907" s="139"/>
    </row>
    <row r="14908" spans="2:19" ht="15.75" customHeight="1" x14ac:dyDescent="0.25">
      <c r="B14908" s="106"/>
      <c r="C14908" s="106"/>
      <c r="D14908" s="139"/>
      <c r="E14908" s="140"/>
      <c r="F14908" s="140"/>
      <c r="G14908" s="140"/>
      <c r="M14908" s="140"/>
      <c r="N14908" s="167"/>
      <c r="O14908" s="167"/>
      <c r="P14908" s="142"/>
      <c r="Q14908" s="142"/>
      <c r="R14908" s="142"/>
      <c r="S14908" s="139"/>
    </row>
    <row r="14909" spans="2:19" ht="15.75" customHeight="1" x14ac:dyDescent="0.25">
      <c r="B14909" s="106"/>
      <c r="C14909" s="106"/>
      <c r="D14909" s="139"/>
      <c r="E14909" s="140"/>
      <c r="F14909" s="140"/>
      <c r="G14909" s="140"/>
      <c r="M14909" s="140"/>
      <c r="N14909" s="167"/>
      <c r="O14909" s="167"/>
      <c r="P14909" s="142"/>
      <c r="Q14909" s="142"/>
      <c r="R14909" s="142"/>
      <c r="S14909" s="139"/>
    </row>
    <row r="14910" spans="2:19" ht="15.75" customHeight="1" x14ac:dyDescent="0.25">
      <c r="B14910" s="106"/>
      <c r="C14910" s="106"/>
      <c r="D14910" s="139"/>
      <c r="E14910" s="140"/>
      <c r="F14910" s="140"/>
      <c r="G14910" s="140"/>
      <c r="M14910" s="140"/>
      <c r="N14910" s="167"/>
      <c r="O14910" s="167"/>
      <c r="P14910" s="142"/>
      <c r="Q14910" s="142"/>
      <c r="R14910" s="142"/>
      <c r="S14910" s="139"/>
    </row>
    <row r="14911" spans="2:19" ht="15.75" customHeight="1" x14ac:dyDescent="0.25">
      <c r="B14911" s="106"/>
      <c r="C14911" s="106"/>
      <c r="D14911" s="139"/>
      <c r="E14911" s="140"/>
      <c r="F14911" s="140"/>
      <c r="G14911" s="140"/>
      <c r="M14911" s="140"/>
      <c r="N14911" s="167"/>
      <c r="O14911" s="167"/>
      <c r="P14911" s="142"/>
      <c r="Q14911" s="142"/>
      <c r="R14911" s="142"/>
      <c r="S14911" s="139"/>
    </row>
    <row r="14912" spans="2:19" ht="15.75" customHeight="1" x14ac:dyDescent="0.25">
      <c r="B14912" s="106"/>
      <c r="C14912" s="106"/>
      <c r="D14912" s="139"/>
      <c r="E14912" s="140"/>
      <c r="F14912" s="140"/>
      <c r="G14912" s="140"/>
      <c r="M14912" s="140"/>
      <c r="N14912" s="167"/>
      <c r="O14912" s="167"/>
      <c r="P14912" s="142"/>
      <c r="Q14912" s="142"/>
      <c r="R14912" s="142"/>
      <c r="S14912" s="139"/>
    </row>
    <row r="14913" spans="2:19" ht="15.75" customHeight="1" x14ac:dyDescent="0.25">
      <c r="B14913" s="106"/>
      <c r="C14913" s="106"/>
      <c r="D14913" s="139"/>
      <c r="E14913" s="140"/>
      <c r="F14913" s="140"/>
      <c r="G14913" s="140"/>
      <c r="M14913" s="140"/>
      <c r="N14913" s="167"/>
      <c r="O14913" s="167"/>
      <c r="P14913" s="142"/>
      <c r="Q14913" s="142"/>
      <c r="R14913" s="142"/>
      <c r="S14913" s="139"/>
    </row>
    <row r="14914" spans="2:19" ht="15.75" customHeight="1" x14ac:dyDescent="0.25">
      <c r="B14914" s="106"/>
      <c r="C14914" s="106"/>
      <c r="D14914" s="139"/>
      <c r="E14914" s="140"/>
      <c r="F14914" s="140"/>
      <c r="G14914" s="140"/>
      <c r="M14914" s="140"/>
      <c r="N14914" s="167"/>
      <c r="O14914" s="167"/>
      <c r="P14914" s="142"/>
      <c r="Q14914" s="142"/>
      <c r="R14914" s="142"/>
      <c r="S14914" s="139"/>
    </row>
    <row r="14915" spans="2:19" ht="15.75" customHeight="1" x14ac:dyDescent="0.25">
      <c r="B14915" s="106"/>
      <c r="C14915" s="106"/>
      <c r="D14915" s="139"/>
      <c r="E14915" s="140"/>
      <c r="F14915" s="140"/>
      <c r="G14915" s="140"/>
      <c r="M14915" s="140"/>
      <c r="N14915" s="167"/>
      <c r="O14915" s="167"/>
      <c r="P14915" s="142"/>
      <c r="Q14915" s="142"/>
      <c r="R14915" s="142"/>
      <c r="S14915" s="139"/>
    </row>
    <row r="14916" spans="2:19" ht="15.75" customHeight="1" x14ac:dyDescent="0.25">
      <c r="B14916" s="106"/>
      <c r="C14916" s="106"/>
      <c r="D14916" s="139"/>
      <c r="E14916" s="140"/>
      <c r="F14916" s="140"/>
      <c r="G14916" s="140"/>
      <c r="M14916" s="140"/>
      <c r="N14916" s="167"/>
      <c r="O14916" s="167"/>
      <c r="P14916" s="142"/>
      <c r="Q14916" s="142"/>
      <c r="R14916" s="142"/>
      <c r="S14916" s="139"/>
    </row>
    <row r="14917" spans="2:19" ht="15.75" customHeight="1" x14ac:dyDescent="0.25">
      <c r="B14917" s="106"/>
      <c r="C14917" s="106"/>
      <c r="D14917" s="139"/>
      <c r="E14917" s="140"/>
      <c r="F14917" s="140"/>
      <c r="G14917" s="140"/>
      <c r="M14917" s="140"/>
      <c r="N14917" s="167"/>
      <c r="O14917" s="167"/>
      <c r="P14917" s="142"/>
      <c r="Q14917" s="142"/>
      <c r="R14917" s="142"/>
      <c r="S14917" s="139"/>
    </row>
    <row r="14918" spans="2:19" ht="15.75" customHeight="1" x14ac:dyDescent="0.25">
      <c r="B14918" s="106"/>
      <c r="C14918" s="106"/>
      <c r="D14918" s="139"/>
      <c r="E14918" s="140"/>
      <c r="F14918" s="140"/>
      <c r="G14918" s="140"/>
      <c r="M14918" s="140"/>
      <c r="N14918" s="167"/>
      <c r="O14918" s="167"/>
      <c r="P14918" s="142"/>
      <c r="Q14918" s="142"/>
      <c r="R14918" s="142"/>
      <c r="S14918" s="139"/>
    </row>
    <row r="14919" spans="2:19" ht="15.75" customHeight="1" x14ac:dyDescent="0.25">
      <c r="B14919" s="106"/>
      <c r="C14919" s="106"/>
      <c r="D14919" s="139"/>
      <c r="E14919" s="140"/>
      <c r="F14919" s="140"/>
      <c r="G14919" s="140"/>
      <c r="M14919" s="140"/>
      <c r="N14919" s="167"/>
      <c r="O14919" s="167"/>
      <c r="P14919" s="142"/>
      <c r="Q14919" s="142"/>
      <c r="R14919" s="142"/>
      <c r="S14919" s="139"/>
    </row>
    <row r="14920" spans="2:19" ht="15.75" customHeight="1" x14ac:dyDescent="0.25">
      <c r="B14920" s="106"/>
      <c r="C14920" s="106"/>
      <c r="D14920" s="139"/>
      <c r="E14920" s="140"/>
      <c r="F14920" s="140"/>
      <c r="G14920" s="140"/>
      <c r="M14920" s="140"/>
      <c r="N14920" s="167"/>
      <c r="O14920" s="167"/>
      <c r="P14920" s="142"/>
      <c r="Q14920" s="142"/>
      <c r="R14920" s="142"/>
      <c r="S14920" s="139"/>
    </row>
    <row r="14921" spans="2:19" ht="15.75" customHeight="1" x14ac:dyDescent="0.25">
      <c r="B14921" s="106"/>
      <c r="C14921" s="106"/>
      <c r="D14921" s="139"/>
      <c r="E14921" s="140"/>
      <c r="F14921" s="140"/>
      <c r="G14921" s="140"/>
      <c r="M14921" s="140"/>
      <c r="N14921" s="167"/>
      <c r="O14921" s="167"/>
      <c r="P14921" s="142"/>
      <c r="Q14921" s="142"/>
      <c r="R14921" s="142"/>
      <c r="S14921" s="139"/>
    </row>
    <row r="14922" spans="2:19" ht="15.75" customHeight="1" x14ac:dyDescent="0.25">
      <c r="B14922" s="106"/>
      <c r="C14922" s="106"/>
      <c r="D14922" s="139"/>
      <c r="E14922" s="140"/>
      <c r="F14922" s="140"/>
      <c r="G14922" s="140"/>
      <c r="M14922" s="140"/>
      <c r="N14922" s="167"/>
      <c r="O14922" s="167"/>
      <c r="P14922" s="142"/>
      <c r="Q14922" s="142"/>
      <c r="R14922" s="142"/>
      <c r="S14922" s="139"/>
    </row>
    <row r="14923" spans="2:19" ht="15.75" customHeight="1" x14ac:dyDescent="0.25">
      <c r="B14923" s="106"/>
      <c r="C14923" s="106"/>
      <c r="D14923" s="139"/>
      <c r="E14923" s="140"/>
      <c r="F14923" s="140"/>
      <c r="G14923" s="140"/>
      <c r="M14923" s="140"/>
      <c r="N14923" s="167"/>
      <c r="O14923" s="167"/>
      <c r="P14923" s="142"/>
      <c r="Q14923" s="142"/>
      <c r="R14923" s="142"/>
      <c r="S14923" s="139"/>
    </row>
    <row r="14924" spans="2:19" ht="15.75" customHeight="1" x14ac:dyDescent="0.25">
      <c r="B14924" s="106"/>
      <c r="C14924" s="106"/>
      <c r="D14924" s="139"/>
      <c r="E14924" s="140"/>
      <c r="F14924" s="140"/>
      <c r="G14924" s="140"/>
      <c r="M14924" s="140"/>
      <c r="N14924" s="167"/>
      <c r="O14924" s="167"/>
      <c r="P14924" s="142"/>
      <c r="Q14924" s="142"/>
      <c r="R14924" s="142"/>
      <c r="S14924" s="139"/>
    </row>
    <row r="14925" spans="2:19" ht="15.75" customHeight="1" x14ac:dyDescent="0.25">
      <c r="B14925" s="106"/>
      <c r="C14925" s="106"/>
      <c r="D14925" s="139"/>
      <c r="E14925" s="140"/>
      <c r="F14925" s="140"/>
      <c r="G14925" s="140"/>
      <c r="M14925" s="140"/>
      <c r="N14925" s="167"/>
      <c r="O14925" s="167"/>
      <c r="P14925" s="142"/>
      <c r="Q14925" s="142"/>
      <c r="R14925" s="142"/>
      <c r="S14925" s="139"/>
    </row>
    <row r="14926" spans="2:19" ht="15.75" customHeight="1" x14ac:dyDescent="0.25">
      <c r="B14926" s="106"/>
      <c r="C14926" s="106"/>
      <c r="D14926" s="139"/>
      <c r="E14926" s="140"/>
      <c r="F14926" s="140"/>
      <c r="G14926" s="140"/>
      <c r="M14926" s="140"/>
      <c r="N14926" s="167"/>
      <c r="O14926" s="167"/>
      <c r="P14926" s="142"/>
      <c r="Q14926" s="142"/>
      <c r="R14926" s="142"/>
      <c r="S14926" s="139"/>
    </row>
    <row r="14927" spans="2:19" ht="15.75" customHeight="1" x14ac:dyDescent="0.25">
      <c r="B14927" s="106"/>
      <c r="C14927" s="106"/>
      <c r="D14927" s="139"/>
      <c r="E14927" s="140"/>
      <c r="F14927" s="140"/>
      <c r="G14927" s="140"/>
      <c r="M14927" s="140"/>
      <c r="N14927" s="167"/>
      <c r="O14927" s="167"/>
      <c r="P14927" s="142"/>
      <c r="Q14927" s="142"/>
      <c r="R14927" s="142"/>
      <c r="S14927" s="139"/>
    </row>
    <row r="14928" spans="2:19" ht="15.75" customHeight="1" x14ac:dyDescent="0.25">
      <c r="B14928" s="106"/>
      <c r="C14928" s="106"/>
      <c r="D14928" s="139"/>
      <c r="E14928" s="140"/>
      <c r="F14928" s="140"/>
      <c r="G14928" s="140"/>
      <c r="M14928" s="140"/>
      <c r="N14928" s="167"/>
      <c r="O14928" s="167"/>
      <c r="P14928" s="142"/>
      <c r="Q14928" s="142"/>
      <c r="R14928" s="142"/>
      <c r="S14928" s="139"/>
    </row>
    <row r="14929" spans="2:19" ht="15.75" customHeight="1" x14ac:dyDescent="0.25">
      <c r="B14929" s="106"/>
      <c r="C14929" s="106"/>
      <c r="D14929" s="139"/>
      <c r="E14929" s="140"/>
      <c r="F14929" s="140"/>
      <c r="G14929" s="140"/>
      <c r="M14929" s="140"/>
      <c r="N14929" s="167"/>
      <c r="O14929" s="167"/>
      <c r="P14929" s="142"/>
      <c r="Q14929" s="142"/>
      <c r="R14929" s="142"/>
      <c r="S14929" s="139"/>
    </row>
    <row r="14930" spans="2:19" ht="15.75" customHeight="1" x14ac:dyDescent="0.25">
      <c r="B14930" s="106"/>
      <c r="C14930" s="106"/>
      <c r="D14930" s="139"/>
      <c r="E14930" s="140"/>
      <c r="F14930" s="140"/>
      <c r="G14930" s="140"/>
      <c r="M14930" s="140"/>
      <c r="N14930" s="167"/>
      <c r="O14930" s="167"/>
      <c r="P14930" s="142"/>
      <c r="Q14930" s="142"/>
      <c r="R14930" s="142"/>
      <c r="S14930" s="139"/>
    </row>
    <row r="14931" spans="2:19" ht="15.75" customHeight="1" x14ac:dyDescent="0.25">
      <c r="B14931" s="106"/>
      <c r="C14931" s="106"/>
      <c r="D14931" s="139"/>
      <c r="E14931" s="140"/>
      <c r="F14931" s="140"/>
      <c r="G14931" s="140"/>
      <c r="M14931" s="140"/>
      <c r="N14931" s="167"/>
      <c r="O14931" s="167"/>
      <c r="P14931" s="142"/>
      <c r="Q14931" s="142"/>
      <c r="R14931" s="142"/>
      <c r="S14931" s="139"/>
    </row>
    <row r="14932" spans="2:19" ht="15.75" customHeight="1" x14ac:dyDescent="0.25">
      <c r="B14932" s="106"/>
      <c r="C14932" s="106"/>
      <c r="D14932" s="139"/>
      <c r="E14932" s="140"/>
      <c r="F14932" s="140"/>
      <c r="G14932" s="140"/>
      <c r="M14932" s="140"/>
      <c r="N14932" s="167"/>
      <c r="O14932" s="167"/>
      <c r="P14932" s="142"/>
      <c r="Q14932" s="142"/>
      <c r="R14932" s="142"/>
      <c r="S14932" s="139"/>
    </row>
    <row r="14933" spans="2:19" ht="15.75" customHeight="1" x14ac:dyDescent="0.25">
      <c r="B14933" s="106"/>
      <c r="C14933" s="106"/>
      <c r="D14933" s="139"/>
      <c r="E14933" s="140"/>
      <c r="F14933" s="140"/>
      <c r="G14933" s="140"/>
      <c r="M14933" s="140"/>
      <c r="N14933" s="167"/>
      <c r="O14933" s="167"/>
      <c r="P14933" s="142"/>
      <c r="Q14933" s="142"/>
      <c r="R14933" s="142"/>
      <c r="S14933" s="139"/>
    </row>
    <row r="14934" spans="2:19" ht="15.75" customHeight="1" x14ac:dyDescent="0.25">
      <c r="B14934" s="106"/>
      <c r="C14934" s="106"/>
      <c r="D14934" s="139"/>
      <c r="E14934" s="140"/>
      <c r="F14934" s="140"/>
      <c r="G14934" s="140"/>
      <c r="M14934" s="140"/>
      <c r="N14934" s="167"/>
      <c r="O14934" s="167"/>
      <c r="P14934" s="142"/>
      <c r="Q14934" s="142"/>
      <c r="R14934" s="142"/>
      <c r="S14934" s="139"/>
    </row>
    <row r="14935" spans="2:19" ht="15.75" customHeight="1" x14ac:dyDescent="0.25">
      <c r="B14935" s="106"/>
      <c r="C14935" s="106"/>
      <c r="D14935" s="139"/>
      <c r="E14935" s="140"/>
      <c r="F14935" s="140"/>
      <c r="G14935" s="140"/>
      <c r="M14935" s="140"/>
      <c r="N14935" s="167"/>
      <c r="O14935" s="167"/>
      <c r="P14935" s="142"/>
      <c r="Q14935" s="142"/>
      <c r="R14935" s="142"/>
      <c r="S14935" s="139"/>
    </row>
    <row r="14936" spans="2:19" ht="15.75" customHeight="1" x14ac:dyDescent="0.25">
      <c r="B14936" s="106"/>
      <c r="C14936" s="106"/>
      <c r="D14936" s="139"/>
      <c r="E14936" s="140"/>
      <c r="F14936" s="140"/>
      <c r="G14936" s="140"/>
      <c r="M14936" s="140"/>
      <c r="N14936" s="167"/>
      <c r="O14936" s="167"/>
      <c r="P14936" s="142"/>
      <c r="Q14936" s="142"/>
      <c r="R14936" s="142"/>
      <c r="S14936" s="139"/>
    </row>
    <row r="14937" spans="2:19" ht="15.75" customHeight="1" x14ac:dyDescent="0.25">
      <c r="B14937" s="106"/>
      <c r="C14937" s="106"/>
      <c r="D14937" s="139"/>
      <c r="E14937" s="140"/>
      <c r="F14937" s="140"/>
      <c r="G14937" s="140"/>
      <c r="M14937" s="140"/>
      <c r="N14937" s="167"/>
      <c r="O14937" s="167"/>
      <c r="P14937" s="142"/>
      <c r="Q14937" s="142"/>
      <c r="R14937" s="142"/>
      <c r="S14937" s="139"/>
    </row>
    <row r="14938" spans="2:19" ht="15.75" customHeight="1" x14ac:dyDescent="0.25">
      <c r="B14938" s="106"/>
      <c r="C14938" s="106"/>
      <c r="D14938" s="139"/>
      <c r="E14938" s="140"/>
      <c r="F14938" s="140"/>
      <c r="G14938" s="140"/>
      <c r="M14938" s="140"/>
      <c r="N14938" s="167"/>
      <c r="O14938" s="167"/>
      <c r="P14938" s="142"/>
      <c r="Q14938" s="142"/>
      <c r="R14938" s="142"/>
      <c r="S14938" s="139"/>
    </row>
    <row r="14939" spans="2:19" ht="15.75" customHeight="1" x14ac:dyDescent="0.25">
      <c r="B14939" s="106"/>
      <c r="C14939" s="106"/>
      <c r="D14939" s="139"/>
      <c r="E14939" s="140"/>
      <c r="F14939" s="140"/>
      <c r="G14939" s="140"/>
      <c r="M14939" s="140"/>
      <c r="N14939" s="167"/>
      <c r="O14939" s="167"/>
      <c r="P14939" s="142"/>
      <c r="Q14939" s="142"/>
      <c r="R14939" s="142"/>
      <c r="S14939" s="139"/>
    </row>
    <row r="14940" spans="2:19" ht="15.75" customHeight="1" x14ac:dyDescent="0.25">
      <c r="B14940" s="106"/>
      <c r="C14940" s="106"/>
      <c r="D14940" s="139"/>
      <c r="E14940" s="140"/>
      <c r="F14940" s="140"/>
      <c r="G14940" s="140"/>
      <c r="M14940" s="140"/>
      <c r="N14940" s="167"/>
      <c r="O14940" s="167"/>
      <c r="P14940" s="142"/>
      <c r="Q14940" s="142"/>
      <c r="R14940" s="142"/>
      <c r="S14940" s="139"/>
    </row>
    <row r="14941" spans="2:19" ht="15.75" customHeight="1" x14ac:dyDescent="0.25">
      <c r="B14941" s="106"/>
      <c r="C14941" s="106"/>
      <c r="D14941" s="139"/>
      <c r="E14941" s="140"/>
      <c r="F14941" s="140"/>
      <c r="G14941" s="140"/>
      <c r="M14941" s="140"/>
      <c r="N14941" s="167"/>
      <c r="O14941" s="167"/>
      <c r="P14941" s="142"/>
      <c r="Q14941" s="142"/>
      <c r="R14941" s="142"/>
      <c r="S14941" s="139"/>
    </row>
    <row r="14942" spans="2:19" ht="15.75" customHeight="1" x14ac:dyDescent="0.25">
      <c r="B14942" s="106"/>
      <c r="C14942" s="106"/>
      <c r="D14942" s="139"/>
      <c r="E14942" s="140"/>
      <c r="F14942" s="140"/>
      <c r="G14942" s="140"/>
      <c r="M14942" s="140"/>
      <c r="N14942" s="167"/>
      <c r="O14942" s="167"/>
      <c r="P14942" s="142"/>
      <c r="Q14942" s="142"/>
      <c r="R14942" s="142"/>
      <c r="S14942" s="139"/>
    </row>
    <row r="14943" spans="2:19" ht="15.75" customHeight="1" x14ac:dyDescent="0.25">
      <c r="B14943" s="106"/>
      <c r="C14943" s="106"/>
      <c r="D14943" s="139"/>
      <c r="E14943" s="140"/>
      <c r="F14943" s="140"/>
      <c r="G14943" s="140"/>
      <c r="M14943" s="140"/>
      <c r="N14943" s="167"/>
      <c r="O14943" s="167"/>
      <c r="P14943" s="142"/>
      <c r="Q14943" s="142"/>
      <c r="R14943" s="142"/>
      <c r="S14943" s="139"/>
    </row>
    <row r="14944" spans="2:19" ht="15.75" customHeight="1" x14ac:dyDescent="0.25">
      <c r="B14944" s="106"/>
      <c r="C14944" s="106"/>
      <c r="D14944" s="139"/>
      <c r="E14944" s="140"/>
      <c r="F14944" s="140"/>
      <c r="G14944" s="140"/>
      <c r="M14944" s="140"/>
      <c r="N14944" s="167"/>
      <c r="O14944" s="167"/>
      <c r="P14944" s="142"/>
      <c r="Q14944" s="142"/>
      <c r="R14944" s="142"/>
      <c r="S14944" s="139"/>
    </row>
    <row r="14945" spans="2:19" ht="15.75" customHeight="1" x14ac:dyDescent="0.25">
      <c r="B14945" s="106"/>
      <c r="C14945" s="106"/>
      <c r="D14945" s="139"/>
      <c r="E14945" s="140"/>
      <c r="F14945" s="140"/>
      <c r="G14945" s="140"/>
      <c r="M14945" s="140"/>
      <c r="N14945" s="167"/>
      <c r="O14945" s="167"/>
      <c r="P14945" s="142"/>
      <c r="Q14945" s="142"/>
      <c r="R14945" s="142"/>
      <c r="S14945" s="139"/>
    </row>
    <row r="14946" spans="2:19" ht="15.75" customHeight="1" x14ac:dyDescent="0.25">
      <c r="B14946" s="106"/>
      <c r="C14946" s="106"/>
      <c r="D14946" s="139"/>
      <c r="E14946" s="140"/>
      <c r="F14946" s="140"/>
      <c r="G14946" s="140"/>
      <c r="M14946" s="140"/>
      <c r="N14946" s="167"/>
      <c r="O14946" s="167"/>
      <c r="P14946" s="142"/>
      <c r="Q14946" s="142"/>
      <c r="R14946" s="142"/>
      <c r="S14946" s="139"/>
    </row>
    <row r="14947" spans="2:19" ht="15.75" customHeight="1" x14ac:dyDescent="0.25">
      <c r="B14947" s="106"/>
      <c r="C14947" s="106"/>
      <c r="D14947" s="139"/>
      <c r="E14947" s="140"/>
      <c r="F14947" s="140"/>
      <c r="G14947" s="140"/>
      <c r="M14947" s="140"/>
      <c r="N14947" s="167"/>
      <c r="O14947" s="167"/>
      <c r="P14947" s="142"/>
      <c r="Q14947" s="142"/>
      <c r="R14947" s="142"/>
      <c r="S14947" s="139"/>
    </row>
    <row r="14948" spans="2:19" ht="15.75" customHeight="1" x14ac:dyDescent="0.25">
      <c r="B14948" s="106"/>
      <c r="C14948" s="106"/>
      <c r="D14948" s="139"/>
      <c r="E14948" s="140"/>
      <c r="F14948" s="140"/>
      <c r="G14948" s="140"/>
      <c r="M14948" s="140"/>
      <c r="N14948" s="167"/>
      <c r="O14948" s="167"/>
      <c r="P14948" s="142"/>
      <c r="Q14948" s="142"/>
      <c r="R14948" s="142"/>
      <c r="S14948" s="139"/>
    </row>
    <row r="14949" spans="2:19" ht="15.75" customHeight="1" x14ac:dyDescent="0.25">
      <c r="B14949" s="106"/>
      <c r="C14949" s="106"/>
      <c r="D14949" s="139"/>
      <c r="E14949" s="140"/>
      <c r="F14949" s="140"/>
      <c r="G14949" s="140"/>
      <c r="M14949" s="140"/>
      <c r="N14949" s="167"/>
      <c r="O14949" s="167"/>
      <c r="P14949" s="142"/>
      <c r="Q14949" s="142"/>
      <c r="R14949" s="142"/>
      <c r="S14949" s="139"/>
    </row>
    <row r="14950" spans="2:19" ht="15.75" customHeight="1" x14ac:dyDescent="0.25">
      <c r="B14950" s="106"/>
      <c r="C14950" s="106"/>
      <c r="D14950" s="139"/>
      <c r="E14950" s="140"/>
      <c r="F14950" s="140"/>
      <c r="G14950" s="140"/>
      <c r="M14950" s="140"/>
      <c r="N14950" s="167"/>
      <c r="O14950" s="167"/>
      <c r="P14950" s="142"/>
      <c r="Q14950" s="142"/>
      <c r="R14950" s="142"/>
      <c r="S14950" s="139"/>
    </row>
    <row r="14951" spans="2:19" ht="15.75" customHeight="1" x14ac:dyDescent="0.25">
      <c r="B14951" s="106"/>
      <c r="C14951" s="106"/>
      <c r="D14951" s="139"/>
      <c r="E14951" s="140"/>
      <c r="F14951" s="140"/>
      <c r="G14951" s="140"/>
      <c r="M14951" s="140"/>
      <c r="N14951" s="167"/>
      <c r="O14951" s="167"/>
      <c r="P14951" s="142"/>
      <c r="Q14951" s="142"/>
      <c r="R14951" s="142"/>
      <c r="S14951" s="139"/>
    </row>
    <row r="14952" spans="2:19" ht="15.75" customHeight="1" x14ac:dyDescent="0.25">
      <c r="B14952" s="106"/>
      <c r="C14952" s="106"/>
      <c r="D14952" s="139"/>
      <c r="E14952" s="140"/>
      <c r="F14952" s="140"/>
      <c r="G14952" s="140"/>
      <c r="M14952" s="140"/>
      <c r="N14952" s="167"/>
      <c r="O14952" s="167"/>
      <c r="P14952" s="142"/>
      <c r="Q14952" s="142"/>
      <c r="R14952" s="142"/>
      <c r="S14952" s="139"/>
    </row>
    <row r="14953" spans="2:19" ht="15.75" customHeight="1" x14ac:dyDescent="0.25">
      <c r="B14953" s="106"/>
      <c r="C14953" s="106"/>
      <c r="D14953" s="139"/>
      <c r="E14953" s="140"/>
      <c r="F14953" s="140"/>
      <c r="G14953" s="140"/>
      <c r="M14953" s="140"/>
      <c r="N14953" s="167"/>
      <c r="O14953" s="167"/>
      <c r="P14953" s="142"/>
      <c r="Q14953" s="142"/>
      <c r="R14953" s="142"/>
      <c r="S14953" s="139"/>
    </row>
    <row r="14954" spans="2:19" ht="15.75" customHeight="1" x14ac:dyDescent="0.25">
      <c r="B14954" s="106"/>
      <c r="C14954" s="106"/>
      <c r="D14954" s="139"/>
      <c r="E14954" s="140"/>
      <c r="F14954" s="140"/>
      <c r="G14954" s="140"/>
      <c r="M14954" s="140"/>
      <c r="N14954" s="167"/>
      <c r="O14954" s="167"/>
      <c r="P14954" s="142"/>
      <c r="Q14954" s="142"/>
      <c r="R14954" s="142"/>
      <c r="S14954" s="139"/>
    </row>
    <row r="14955" spans="2:19" ht="15.75" customHeight="1" x14ac:dyDescent="0.25">
      <c r="B14955" s="106"/>
      <c r="C14955" s="106"/>
      <c r="D14955" s="139"/>
      <c r="E14955" s="140"/>
      <c r="F14955" s="140"/>
      <c r="G14955" s="140"/>
      <c r="M14955" s="140"/>
      <c r="N14955" s="167"/>
      <c r="O14955" s="167"/>
      <c r="P14955" s="142"/>
      <c r="Q14955" s="142"/>
      <c r="R14955" s="142"/>
      <c r="S14955" s="139"/>
    </row>
    <row r="14956" spans="2:19" ht="15.75" customHeight="1" x14ac:dyDescent="0.25">
      <c r="B14956" s="106"/>
      <c r="C14956" s="106"/>
      <c r="D14956" s="139"/>
      <c r="E14956" s="140"/>
      <c r="F14956" s="140"/>
      <c r="G14956" s="140"/>
      <c r="M14956" s="140"/>
      <c r="N14956" s="167"/>
      <c r="O14956" s="167"/>
      <c r="P14956" s="142"/>
      <c r="Q14956" s="142"/>
      <c r="R14956" s="142"/>
      <c r="S14956" s="139"/>
    </row>
    <row r="14957" spans="2:19" ht="15.75" customHeight="1" x14ac:dyDescent="0.25">
      <c r="B14957" s="106"/>
      <c r="C14957" s="106"/>
      <c r="D14957" s="139"/>
      <c r="E14957" s="140"/>
      <c r="F14957" s="140"/>
      <c r="G14957" s="140"/>
      <c r="M14957" s="140"/>
      <c r="N14957" s="167"/>
      <c r="O14957" s="167"/>
      <c r="P14957" s="142"/>
      <c r="Q14957" s="142"/>
      <c r="R14957" s="142"/>
      <c r="S14957" s="139"/>
    </row>
    <row r="14958" spans="2:19" ht="15.75" customHeight="1" x14ac:dyDescent="0.25">
      <c r="B14958" s="106"/>
      <c r="C14958" s="106"/>
      <c r="D14958" s="139"/>
      <c r="E14958" s="140"/>
      <c r="F14958" s="140"/>
      <c r="G14958" s="140"/>
      <c r="M14958" s="140"/>
      <c r="N14958" s="167"/>
      <c r="O14958" s="167"/>
      <c r="P14958" s="142"/>
      <c r="Q14958" s="142"/>
      <c r="R14958" s="142"/>
      <c r="S14958" s="139"/>
    </row>
    <row r="14959" spans="2:19" ht="15.75" customHeight="1" x14ac:dyDescent="0.25">
      <c r="B14959" s="106"/>
      <c r="C14959" s="106"/>
      <c r="D14959" s="139"/>
      <c r="E14959" s="140"/>
      <c r="F14959" s="140"/>
      <c r="G14959" s="140"/>
      <c r="M14959" s="140"/>
      <c r="N14959" s="167"/>
      <c r="O14959" s="167"/>
      <c r="P14959" s="142"/>
      <c r="Q14959" s="142"/>
      <c r="R14959" s="142"/>
      <c r="S14959" s="139"/>
    </row>
    <row r="14960" spans="2:19" ht="15.75" customHeight="1" x14ac:dyDescent="0.25">
      <c r="B14960" s="106"/>
      <c r="C14960" s="106"/>
      <c r="D14960" s="139"/>
      <c r="E14960" s="140"/>
      <c r="F14960" s="140"/>
      <c r="G14960" s="140"/>
      <c r="M14960" s="140"/>
      <c r="N14960" s="167"/>
      <c r="O14960" s="167"/>
      <c r="P14960" s="142"/>
      <c r="Q14960" s="142"/>
      <c r="R14960" s="142"/>
      <c r="S14960" s="139"/>
    </row>
    <row r="14961" spans="2:19" ht="15.75" customHeight="1" x14ac:dyDescent="0.25">
      <c r="B14961" s="106"/>
      <c r="C14961" s="106"/>
      <c r="D14961" s="139"/>
      <c r="E14961" s="140"/>
      <c r="F14961" s="140"/>
      <c r="G14961" s="140"/>
      <c r="M14961" s="140"/>
      <c r="N14961" s="167"/>
      <c r="O14961" s="167"/>
      <c r="P14961" s="142"/>
      <c r="Q14961" s="142"/>
      <c r="R14961" s="142"/>
      <c r="S14961" s="139"/>
    </row>
    <row r="14962" spans="2:19" ht="15.75" customHeight="1" x14ac:dyDescent="0.25">
      <c r="B14962" s="106"/>
      <c r="C14962" s="106"/>
      <c r="D14962" s="139"/>
      <c r="E14962" s="140"/>
      <c r="F14962" s="140"/>
      <c r="G14962" s="140"/>
      <c r="M14962" s="140"/>
      <c r="N14962" s="167"/>
      <c r="O14962" s="167"/>
      <c r="P14962" s="142"/>
      <c r="Q14962" s="142"/>
      <c r="R14962" s="142"/>
      <c r="S14962" s="139"/>
    </row>
    <row r="14963" spans="2:19" ht="15.75" customHeight="1" x14ac:dyDescent="0.25">
      <c r="B14963" s="106"/>
      <c r="C14963" s="106"/>
      <c r="D14963" s="139"/>
      <c r="E14963" s="140"/>
      <c r="F14963" s="140"/>
      <c r="G14963" s="140"/>
      <c r="M14963" s="140"/>
      <c r="N14963" s="167"/>
      <c r="O14963" s="167"/>
      <c r="P14963" s="142"/>
      <c r="Q14963" s="142"/>
      <c r="R14963" s="142"/>
      <c r="S14963" s="139"/>
    </row>
    <row r="14964" spans="2:19" ht="15.75" customHeight="1" x14ac:dyDescent="0.25">
      <c r="B14964" s="106"/>
      <c r="C14964" s="106"/>
      <c r="D14964" s="139"/>
      <c r="E14964" s="140"/>
      <c r="F14964" s="140"/>
      <c r="G14964" s="140"/>
      <c r="M14964" s="140"/>
      <c r="N14964" s="167"/>
      <c r="O14964" s="167"/>
      <c r="P14964" s="142"/>
      <c r="Q14964" s="142"/>
      <c r="R14964" s="142"/>
      <c r="S14964" s="139"/>
    </row>
    <row r="14965" spans="2:19" ht="15.75" customHeight="1" x14ac:dyDescent="0.25">
      <c r="B14965" s="106"/>
      <c r="C14965" s="106"/>
      <c r="D14965" s="139"/>
      <c r="E14965" s="140"/>
      <c r="F14965" s="140"/>
      <c r="G14965" s="140"/>
      <c r="M14965" s="140"/>
      <c r="N14965" s="167"/>
      <c r="O14965" s="167"/>
      <c r="P14965" s="142"/>
      <c r="Q14965" s="142"/>
      <c r="R14965" s="142"/>
      <c r="S14965" s="139"/>
    </row>
    <row r="14966" spans="2:19" ht="15.75" customHeight="1" x14ac:dyDescent="0.25">
      <c r="B14966" s="106"/>
      <c r="C14966" s="106"/>
      <c r="D14966" s="139"/>
      <c r="E14966" s="140"/>
      <c r="F14966" s="140"/>
      <c r="G14966" s="140"/>
      <c r="M14966" s="140"/>
      <c r="N14966" s="167"/>
      <c r="O14966" s="167"/>
      <c r="P14966" s="142"/>
      <c r="Q14966" s="142"/>
      <c r="R14966" s="142"/>
      <c r="S14966" s="139"/>
    </row>
    <row r="14967" spans="2:19" ht="15.75" customHeight="1" x14ac:dyDescent="0.25">
      <c r="B14967" s="106"/>
      <c r="C14967" s="106"/>
      <c r="D14967" s="139"/>
      <c r="E14967" s="140"/>
      <c r="F14967" s="140"/>
      <c r="G14967" s="140"/>
      <c r="M14967" s="140"/>
      <c r="N14967" s="167"/>
      <c r="O14967" s="167"/>
      <c r="P14967" s="142"/>
      <c r="Q14967" s="142"/>
      <c r="R14967" s="142"/>
      <c r="S14967" s="139"/>
    </row>
    <row r="14968" spans="2:19" ht="15.75" customHeight="1" x14ac:dyDescent="0.25">
      <c r="B14968" s="106"/>
      <c r="C14968" s="106"/>
      <c r="D14968" s="139"/>
      <c r="E14968" s="140"/>
      <c r="F14968" s="140"/>
      <c r="G14968" s="140"/>
      <c r="M14968" s="140"/>
      <c r="N14968" s="167"/>
      <c r="O14968" s="167"/>
      <c r="P14968" s="142"/>
      <c r="Q14968" s="142"/>
      <c r="R14968" s="142"/>
      <c r="S14968" s="139"/>
    </row>
    <row r="14969" spans="2:19" ht="15.75" customHeight="1" x14ac:dyDescent="0.25">
      <c r="B14969" s="106"/>
      <c r="C14969" s="106"/>
      <c r="D14969" s="139"/>
      <c r="E14969" s="140"/>
      <c r="F14969" s="140"/>
      <c r="G14969" s="140"/>
      <c r="M14969" s="140"/>
      <c r="N14969" s="167"/>
      <c r="O14969" s="167"/>
      <c r="P14969" s="142"/>
      <c r="Q14969" s="142"/>
      <c r="R14969" s="142"/>
      <c r="S14969" s="139"/>
    </row>
    <row r="14970" spans="2:19" ht="15.75" customHeight="1" x14ac:dyDescent="0.25">
      <c r="B14970" s="106"/>
      <c r="C14970" s="106"/>
      <c r="D14970" s="139"/>
      <c r="E14970" s="140"/>
      <c r="F14970" s="140"/>
      <c r="G14970" s="140"/>
      <c r="M14970" s="140"/>
      <c r="N14970" s="167"/>
      <c r="O14970" s="167"/>
      <c r="P14970" s="142"/>
      <c r="Q14970" s="142"/>
      <c r="R14970" s="142"/>
      <c r="S14970" s="139"/>
    </row>
    <row r="14971" spans="2:19" ht="15.75" customHeight="1" x14ac:dyDescent="0.25">
      <c r="B14971" s="106"/>
      <c r="C14971" s="106"/>
      <c r="D14971" s="139"/>
      <c r="E14971" s="140"/>
      <c r="F14971" s="140"/>
      <c r="G14971" s="140"/>
      <c r="M14971" s="140"/>
      <c r="N14971" s="167"/>
      <c r="O14971" s="167"/>
      <c r="P14971" s="142"/>
      <c r="Q14971" s="142"/>
      <c r="R14971" s="142"/>
      <c r="S14971" s="139"/>
    </row>
    <row r="14972" spans="2:19" ht="15.75" customHeight="1" x14ac:dyDescent="0.25">
      <c r="B14972" s="106"/>
      <c r="C14972" s="106"/>
      <c r="D14972" s="139"/>
      <c r="E14972" s="140"/>
      <c r="F14972" s="140"/>
      <c r="G14972" s="140"/>
      <c r="M14972" s="140"/>
      <c r="N14972" s="167"/>
      <c r="O14972" s="167"/>
      <c r="P14972" s="142"/>
      <c r="Q14972" s="142"/>
      <c r="R14972" s="142"/>
      <c r="S14972" s="139"/>
    </row>
    <row r="14973" spans="2:19" ht="15.75" customHeight="1" x14ac:dyDescent="0.25">
      <c r="B14973" s="106"/>
      <c r="C14973" s="106"/>
      <c r="D14973" s="139"/>
      <c r="E14973" s="140"/>
      <c r="F14973" s="140"/>
      <c r="G14973" s="140"/>
      <c r="M14973" s="140"/>
      <c r="N14973" s="167"/>
      <c r="O14973" s="167"/>
      <c r="P14973" s="142"/>
      <c r="Q14973" s="142"/>
      <c r="R14973" s="142"/>
      <c r="S14973" s="139"/>
    </row>
    <row r="14974" spans="2:19" ht="15.75" customHeight="1" x14ac:dyDescent="0.25">
      <c r="B14974" s="106"/>
      <c r="C14974" s="106"/>
      <c r="D14974" s="139"/>
      <c r="E14974" s="140"/>
      <c r="F14974" s="140"/>
      <c r="G14974" s="140"/>
      <c r="M14974" s="140"/>
      <c r="N14974" s="167"/>
      <c r="O14974" s="167"/>
      <c r="P14974" s="142"/>
      <c r="Q14974" s="142"/>
      <c r="R14974" s="142"/>
      <c r="S14974" s="139"/>
    </row>
    <row r="14975" spans="2:19" ht="15.75" customHeight="1" x14ac:dyDescent="0.25">
      <c r="B14975" s="106"/>
      <c r="C14975" s="106"/>
      <c r="D14975" s="139"/>
      <c r="E14975" s="140"/>
      <c r="F14975" s="140"/>
      <c r="G14975" s="140"/>
      <c r="M14975" s="140"/>
      <c r="N14975" s="167"/>
      <c r="O14975" s="167"/>
      <c r="P14975" s="142"/>
      <c r="Q14975" s="142"/>
      <c r="R14975" s="142"/>
      <c r="S14975" s="139"/>
    </row>
    <row r="14976" spans="2:19" ht="15.75" customHeight="1" x14ac:dyDescent="0.25">
      <c r="B14976" s="106"/>
      <c r="C14976" s="106"/>
      <c r="D14976" s="139"/>
      <c r="E14976" s="140"/>
      <c r="F14976" s="140"/>
      <c r="G14976" s="140"/>
      <c r="M14976" s="140"/>
      <c r="N14976" s="167"/>
      <c r="O14976" s="167"/>
      <c r="P14976" s="142"/>
      <c r="Q14976" s="142"/>
      <c r="R14976" s="142"/>
      <c r="S14976" s="139"/>
    </row>
    <row r="14977" spans="2:19" ht="15.75" customHeight="1" x14ac:dyDescent="0.25">
      <c r="B14977" s="106"/>
      <c r="C14977" s="106"/>
      <c r="D14977" s="139"/>
      <c r="E14977" s="140"/>
      <c r="F14977" s="140"/>
      <c r="G14977" s="140"/>
      <c r="M14977" s="140"/>
      <c r="N14977" s="167"/>
      <c r="O14977" s="167"/>
      <c r="P14977" s="142"/>
      <c r="Q14977" s="142"/>
      <c r="R14977" s="142"/>
      <c r="S14977" s="139"/>
    </row>
    <row r="14978" spans="2:19" ht="15.75" customHeight="1" x14ac:dyDescent="0.25">
      <c r="B14978" s="106"/>
      <c r="C14978" s="106"/>
      <c r="D14978" s="139"/>
      <c r="E14978" s="140"/>
      <c r="F14978" s="140"/>
      <c r="G14978" s="140"/>
      <c r="M14978" s="140"/>
      <c r="N14978" s="167"/>
      <c r="O14978" s="167"/>
      <c r="P14978" s="142"/>
      <c r="Q14978" s="142"/>
      <c r="R14978" s="142"/>
      <c r="S14978" s="139"/>
    </row>
    <row r="14979" spans="2:19" ht="15.75" customHeight="1" x14ac:dyDescent="0.25">
      <c r="B14979" s="106"/>
      <c r="C14979" s="106"/>
      <c r="D14979" s="139"/>
      <c r="E14979" s="140"/>
      <c r="F14979" s="140"/>
      <c r="G14979" s="140"/>
      <c r="M14979" s="140"/>
      <c r="N14979" s="167"/>
      <c r="O14979" s="167"/>
      <c r="P14979" s="142"/>
      <c r="Q14979" s="142"/>
      <c r="R14979" s="142"/>
      <c r="S14979" s="139"/>
    </row>
    <row r="14980" spans="2:19" ht="15.75" customHeight="1" x14ac:dyDescent="0.25">
      <c r="B14980" s="106"/>
      <c r="C14980" s="106"/>
      <c r="D14980" s="139"/>
      <c r="E14980" s="140"/>
      <c r="F14980" s="140"/>
      <c r="G14980" s="140"/>
      <c r="M14980" s="140"/>
      <c r="N14980" s="167"/>
      <c r="O14980" s="167"/>
      <c r="P14980" s="142"/>
      <c r="Q14980" s="142"/>
      <c r="R14980" s="142"/>
      <c r="S14980" s="139"/>
    </row>
    <row r="14981" spans="2:19" ht="15.75" customHeight="1" x14ac:dyDescent="0.25">
      <c r="B14981" s="106"/>
      <c r="C14981" s="106"/>
      <c r="D14981" s="139"/>
      <c r="E14981" s="140"/>
      <c r="F14981" s="140"/>
      <c r="G14981" s="140"/>
      <c r="M14981" s="140"/>
      <c r="N14981" s="167"/>
      <c r="O14981" s="167"/>
      <c r="P14981" s="142"/>
      <c r="Q14981" s="142"/>
      <c r="R14981" s="142"/>
      <c r="S14981" s="139"/>
    </row>
    <row r="14982" spans="2:19" ht="15.75" customHeight="1" x14ac:dyDescent="0.25">
      <c r="B14982" s="106"/>
      <c r="C14982" s="106"/>
      <c r="D14982" s="139"/>
      <c r="E14982" s="140"/>
      <c r="F14982" s="140"/>
      <c r="G14982" s="140"/>
      <c r="M14982" s="140"/>
      <c r="N14982" s="167"/>
      <c r="O14982" s="167"/>
      <c r="P14982" s="142"/>
      <c r="Q14982" s="142"/>
      <c r="R14982" s="142"/>
      <c r="S14982" s="139"/>
    </row>
    <row r="14983" spans="2:19" ht="15.75" customHeight="1" x14ac:dyDescent="0.25">
      <c r="B14983" s="106"/>
      <c r="C14983" s="106"/>
      <c r="D14983" s="139"/>
      <c r="E14983" s="140"/>
      <c r="F14983" s="140"/>
      <c r="G14983" s="140"/>
      <c r="M14983" s="140"/>
      <c r="N14983" s="167"/>
      <c r="O14983" s="167"/>
      <c r="P14983" s="142"/>
      <c r="Q14983" s="142"/>
      <c r="R14983" s="142"/>
      <c r="S14983" s="139"/>
    </row>
    <row r="14984" spans="2:19" ht="15.75" customHeight="1" x14ac:dyDescent="0.25">
      <c r="B14984" s="106"/>
      <c r="C14984" s="106"/>
      <c r="D14984" s="139"/>
      <c r="E14984" s="140"/>
      <c r="F14984" s="140"/>
      <c r="G14984" s="140"/>
      <c r="M14984" s="140"/>
      <c r="N14984" s="167"/>
      <c r="O14984" s="167"/>
      <c r="P14984" s="142"/>
      <c r="Q14984" s="142"/>
      <c r="R14984" s="142"/>
      <c r="S14984" s="139"/>
    </row>
    <row r="14985" spans="2:19" ht="15.75" customHeight="1" x14ac:dyDescent="0.25">
      <c r="B14985" s="106"/>
      <c r="C14985" s="106"/>
      <c r="D14985" s="139"/>
      <c r="E14985" s="140"/>
      <c r="F14985" s="140"/>
      <c r="G14985" s="140"/>
      <c r="M14985" s="140"/>
      <c r="N14985" s="167"/>
      <c r="O14985" s="167"/>
      <c r="P14985" s="142"/>
      <c r="Q14985" s="142"/>
      <c r="R14985" s="142"/>
      <c r="S14985" s="139"/>
    </row>
    <row r="14986" spans="2:19" ht="15.75" customHeight="1" x14ac:dyDescent="0.25">
      <c r="B14986" s="106"/>
      <c r="C14986" s="106"/>
      <c r="D14986" s="139"/>
      <c r="E14986" s="140"/>
      <c r="F14986" s="140"/>
      <c r="G14986" s="140"/>
      <c r="M14986" s="140"/>
      <c r="N14986" s="167"/>
      <c r="O14986" s="167"/>
      <c r="P14986" s="142"/>
      <c r="Q14986" s="142"/>
      <c r="R14986" s="142"/>
      <c r="S14986" s="139"/>
    </row>
    <row r="14987" spans="2:19" ht="15.75" customHeight="1" x14ac:dyDescent="0.25">
      <c r="B14987" s="106"/>
      <c r="C14987" s="106"/>
      <c r="D14987" s="139"/>
      <c r="E14987" s="140"/>
      <c r="F14987" s="140"/>
      <c r="G14987" s="140"/>
      <c r="M14987" s="140"/>
      <c r="N14987" s="167"/>
      <c r="O14987" s="167"/>
      <c r="P14987" s="142"/>
      <c r="Q14987" s="142"/>
      <c r="R14987" s="142"/>
      <c r="S14987" s="139"/>
    </row>
    <row r="14988" spans="2:19" ht="15.75" customHeight="1" x14ac:dyDescent="0.25">
      <c r="B14988" s="106"/>
      <c r="C14988" s="106"/>
      <c r="D14988" s="139"/>
      <c r="E14988" s="140"/>
      <c r="F14988" s="140"/>
      <c r="G14988" s="140"/>
      <c r="M14988" s="140"/>
      <c r="N14988" s="167"/>
      <c r="O14988" s="167"/>
      <c r="P14988" s="142"/>
      <c r="Q14988" s="142"/>
      <c r="R14988" s="142"/>
      <c r="S14988" s="139"/>
    </row>
    <row r="14989" spans="2:19" ht="15.75" customHeight="1" x14ac:dyDescent="0.25">
      <c r="B14989" s="106"/>
      <c r="C14989" s="106"/>
      <c r="D14989" s="139"/>
      <c r="E14989" s="140"/>
      <c r="F14989" s="140"/>
      <c r="G14989" s="140"/>
      <c r="M14989" s="140"/>
      <c r="N14989" s="167"/>
      <c r="O14989" s="167"/>
      <c r="P14989" s="142"/>
      <c r="Q14989" s="142"/>
      <c r="R14989" s="142"/>
      <c r="S14989" s="139"/>
    </row>
    <row r="14990" spans="2:19" ht="15.75" customHeight="1" x14ac:dyDescent="0.25">
      <c r="B14990" s="106"/>
      <c r="C14990" s="106"/>
      <c r="D14990" s="139"/>
      <c r="E14990" s="140"/>
      <c r="F14990" s="140"/>
      <c r="G14990" s="140"/>
      <c r="M14990" s="140"/>
      <c r="N14990" s="167"/>
      <c r="O14990" s="167"/>
      <c r="P14990" s="142"/>
      <c r="Q14990" s="142"/>
      <c r="R14990" s="142"/>
      <c r="S14990" s="139"/>
    </row>
    <row r="14991" spans="2:19" ht="15.75" customHeight="1" x14ac:dyDescent="0.25">
      <c r="B14991" s="106"/>
      <c r="C14991" s="106"/>
      <c r="D14991" s="139"/>
      <c r="E14991" s="140"/>
      <c r="F14991" s="140"/>
      <c r="G14991" s="140"/>
      <c r="M14991" s="140"/>
      <c r="N14991" s="167"/>
      <c r="O14991" s="167"/>
      <c r="P14991" s="142"/>
      <c r="Q14991" s="142"/>
      <c r="R14991" s="142"/>
      <c r="S14991" s="139"/>
    </row>
    <row r="14992" spans="2:19" ht="15.75" customHeight="1" x14ac:dyDescent="0.25">
      <c r="B14992" s="106"/>
      <c r="C14992" s="106"/>
      <c r="D14992" s="139"/>
      <c r="E14992" s="140"/>
      <c r="F14992" s="140"/>
      <c r="G14992" s="140"/>
      <c r="M14992" s="140"/>
      <c r="N14992" s="167"/>
      <c r="O14992" s="167"/>
      <c r="P14992" s="142"/>
      <c r="Q14992" s="142"/>
      <c r="R14992" s="142"/>
      <c r="S14992" s="139"/>
    </row>
    <row r="14993" spans="2:19" ht="15.75" customHeight="1" x14ac:dyDescent="0.25">
      <c r="B14993" s="106"/>
      <c r="C14993" s="106"/>
      <c r="D14993" s="139"/>
      <c r="E14993" s="140"/>
      <c r="F14993" s="140"/>
      <c r="G14993" s="140"/>
      <c r="M14993" s="140"/>
      <c r="N14993" s="167"/>
      <c r="O14993" s="167"/>
      <c r="P14993" s="142"/>
      <c r="Q14993" s="142"/>
      <c r="R14993" s="142"/>
      <c r="S14993" s="139"/>
    </row>
    <row r="14994" spans="2:19" ht="15.75" customHeight="1" x14ac:dyDescent="0.25">
      <c r="B14994" s="106"/>
      <c r="C14994" s="106"/>
      <c r="D14994" s="139"/>
      <c r="E14994" s="140"/>
      <c r="F14994" s="140"/>
      <c r="G14994" s="140"/>
      <c r="M14994" s="140"/>
      <c r="N14994" s="167"/>
      <c r="O14994" s="167"/>
      <c r="P14994" s="142"/>
      <c r="Q14994" s="142"/>
      <c r="R14994" s="142"/>
      <c r="S14994" s="139"/>
    </row>
    <row r="14995" spans="2:19" ht="15.75" customHeight="1" x14ac:dyDescent="0.25">
      <c r="B14995" s="106"/>
      <c r="C14995" s="106"/>
      <c r="D14995" s="139"/>
      <c r="E14995" s="140"/>
      <c r="F14995" s="140"/>
      <c r="G14995" s="140"/>
      <c r="M14995" s="140"/>
      <c r="N14995" s="167"/>
      <c r="O14995" s="167"/>
      <c r="P14995" s="142"/>
      <c r="Q14995" s="142"/>
      <c r="R14995" s="142"/>
      <c r="S14995" s="139"/>
    </row>
    <row r="14996" spans="2:19" ht="15.75" customHeight="1" x14ac:dyDescent="0.25">
      <c r="B14996" s="106"/>
      <c r="C14996" s="106"/>
      <c r="D14996" s="139"/>
      <c r="E14996" s="140"/>
      <c r="F14996" s="140"/>
      <c r="G14996" s="140"/>
      <c r="M14996" s="140"/>
      <c r="N14996" s="167"/>
      <c r="O14996" s="167"/>
      <c r="P14996" s="142"/>
      <c r="Q14996" s="142"/>
      <c r="R14996" s="142"/>
      <c r="S14996" s="139"/>
    </row>
    <row r="14997" spans="2:19" ht="15.75" customHeight="1" x14ac:dyDescent="0.25">
      <c r="B14997" s="106"/>
      <c r="C14997" s="106"/>
      <c r="D14997" s="139"/>
      <c r="E14997" s="140"/>
      <c r="F14997" s="140"/>
      <c r="G14997" s="140"/>
      <c r="M14997" s="140"/>
      <c r="N14997" s="167"/>
      <c r="O14997" s="167"/>
      <c r="P14997" s="142"/>
      <c r="Q14997" s="142"/>
      <c r="R14997" s="142"/>
      <c r="S14997" s="139"/>
    </row>
    <row r="14998" spans="2:19" ht="15.75" customHeight="1" x14ac:dyDescent="0.25">
      <c r="B14998" s="106"/>
      <c r="C14998" s="106"/>
      <c r="D14998" s="139"/>
      <c r="E14998" s="140"/>
      <c r="F14998" s="140"/>
      <c r="G14998" s="140"/>
      <c r="M14998" s="140"/>
      <c r="N14998" s="167"/>
      <c r="O14998" s="167"/>
      <c r="P14998" s="142"/>
      <c r="Q14998" s="142"/>
      <c r="R14998" s="142"/>
      <c r="S14998" s="139"/>
    </row>
    <row r="14999" spans="2:19" ht="15.75" customHeight="1" x14ac:dyDescent="0.25">
      <c r="B14999" s="106"/>
      <c r="C14999" s="106"/>
      <c r="D14999" s="139"/>
      <c r="E14999" s="140"/>
      <c r="F14999" s="140"/>
      <c r="G14999" s="140"/>
      <c r="M14999" s="140"/>
      <c r="N14999" s="167"/>
      <c r="O14999" s="167"/>
      <c r="P14999" s="142"/>
      <c r="Q14999" s="142"/>
      <c r="R14999" s="142"/>
      <c r="S14999" s="139"/>
    </row>
    <row r="15000" spans="2:19" ht="15.75" customHeight="1" x14ac:dyDescent="0.25">
      <c r="B15000" s="106"/>
      <c r="C15000" s="106"/>
      <c r="D15000" s="139"/>
      <c r="E15000" s="140"/>
      <c r="F15000" s="140"/>
      <c r="G15000" s="140"/>
      <c r="M15000" s="140"/>
      <c r="N15000" s="167"/>
      <c r="O15000" s="167"/>
      <c r="P15000" s="142"/>
      <c r="Q15000" s="142"/>
      <c r="R15000" s="142"/>
      <c r="S15000" s="139"/>
    </row>
    <row r="15001" spans="2:19" ht="15.75" customHeight="1" x14ac:dyDescent="0.25">
      <c r="B15001" s="106"/>
      <c r="C15001" s="106"/>
      <c r="D15001" s="139"/>
      <c r="E15001" s="140"/>
      <c r="F15001" s="140"/>
      <c r="G15001" s="140"/>
      <c r="M15001" s="140"/>
      <c r="N15001" s="167"/>
      <c r="O15001" s="167"/>
      <c r="P15001" s="142"/>
      <c r="Q15001" s="142"/>
      <c r="R15001" s="142"/>
      <c r="S15001" s="139"/>
    </row>
    <row r="15002" spans="2:19" ht="15.75" customHeight="1" x14ac:dyDescent="0.25">
      <c r="B15002" s="106"/>
      <c r="C15002" s="106"/>
      <c r="D15002" s="139"/>
      <c r="E15002" s="140"/>
      <c r="F15002" s="140"/>
      <c r="G15002" s="140"/>
      <c r="M15002" s="140"/>
      <c r="N15002" s="167"/>
      <c r="O15002" s="167"/>
      <c r="P15002" s="142"/>
      <c r="Q15002" s="142"/>
      <c r="R15002" s="142"/>
      <c r="S15002" s="139"/>
    </row>
    <row r="15003" spans="2:19" ht="15.75" customHeight="1" x14ac:dyDescent="0.25">
      <c r="B15003" s="106"/>
      <c r="C15003" s="106"/>
      <c r="D15003" s="139"/>
      <c r="E15003" s="140"/>
      <c r="F15003" s="140"/>
      <c r="G15003" s="140"/>
      <c r="M15003" s="140"/>
      <c r="N15003" s="167"/>
      <c r="O15003" s="167"/>
      <c r="P15003" s="142"/>
      <c r="Q15003" s="142"/>
      <c r="R15003" s="142"/>
      <c r="S15003" s="139"/>
    </row>
    <row r="15004" spans="2:19" ht="15.75" customHeight="1" x14ac:dyDescent="0.25">
      <c r="B15004" s="106"/>
      <c r="C15004" s="106"/>
      <c r="D15004" s="139"/>
      <c r="E15004" s="140"/>
      <c r="F15004" s="140"/>
      <c r="G15004" s="140"/>
      <c r="M15004" s="140"/>
      <c r="N15004" s="167"/>
      <c r="O15004" s="167"/>
      <c r="P15004" s="142"/>
      <c r="Q15004" s="142"/>
      <c r="R15004" s="142"/>
      <c r="S15004" s="139"/>
    </row>
    <row r="15005" spans="2:19" ht="15.75" customHeight="1" x14ac:dyDescent="0.25">
      <c r="B15005" s="106"/>
      <c r="C15005" s="106"/>
      <c r="D15005" s="139"/>
      <c r="E15005" s="140"/>
      <c r="F15005" s="140"/>
      <c r="G15005" s="140"/>
      <c r="M15005" s="140"/>
      <c r="N15005" s="167"/>
      <c r="O15005" s="167"/>
      <c r="P15005" s="142"/>
      <c r="Q15005" s="142"/>
      <c r="R15005" s="142"/>
      <c r="S15005" s="139"/>
    </row>
    <row r="15006" spans="2:19" ht="15.75" customHeight="1" x14ac:dyDescent="0.25">
      <c r="B15006" s="106"/>
      <c r="C15006" s="106"/>
      <c r="D15006" s="139"/>
      <c r="E15006" s="140"/>
      <c r="F15006" s="140"/>
      <c r="G15006" s="140"/>
      <c r="M15006" s="140"/>
      <c r="N15006" s="167"/>
      <c r="O15006" s="167"/>
      <c r="P15006" s="142"/>
      <c r="Q15006" s="142"/>
      <c r="R15006" s="142"/>
      <c r="S15006" s="139"/>
    </row>
    <row r="15007" spans="2:19" ht="15.75" customHeight="1" x14ac:dyDescent="0.25">
      <c r="B15007" s="106"/>
      <c r="C15007" s="106"/>
      <c r="D15007" s="139"/>
      <c r="E15007" s="140"/>
      <c r="F15007" s="140"/>
      <c r="G15007" s="140"/>
      <c r="M15007" s="140"/>
      <c r="N15007" s="167"/>
      <c r="O15007" s="167"/>
      <c r="P15007" s="142"/>
      <c r="Q15007" s="142"/>
      <c r="R15007" s="142"/>
      <c r="S15007" s="139"/>
    </row>
    <row r="15008" spans="2:19" ht="15.75" customHeight="1" x14ac:dyDescent="0.25">
      <c r="B15008" s="106"/>
      <c r="C15008" s="106"/>
      <c r="D15008" s="139"/>
      <c r="E15008" s="140"/>
      <c r="F15008" s="140"/>
      <c r="G15008" s="140"/>
      <c r="M15008" s="140"/>
      <c r="N15008" s="167"/>
      <c r="O15008" s="167"/>
      <c r="P15008" s="142"/>
      <c r="Q15008" s="142"/>
      <c r="R15008" s="142"/>
      <c r="S15008" s="139"/>
    </row>
    <row r="15009" spans="2:19" ht="15.75" customHeight="1" x14ac:dyDescent="0.25">
      <c r="B15009" s="106"/>
      <c r="C15009" s="106"/>
      <c r="D15009" s="139"/>
      <c r="E15009" s="140"/>
      <c r="F15009" s="140"/>
      <c r="G15009" s="140"/>
      <c r="M15009" s="140"/>
      <c r="N15009" s="167"/>
      <c r="O15009" s="167"/>
      <c r="P15009" s="142"/>
      <c r="Q15009" s="142"/>
      <c r="R15009" s="142"/>
      <c r="S15009" s="139"/>
    </row>
    <row r="15010" spans="2:19" ht="15.75" customHeight="1" x14ac:dyDescent="0.25">
      <c r="B15010" s="106"/>
      <c r="C15010" s="106"/>
      <c r="D15010" s="139"/>
      <c r="E15010" s="140"/>
      <c r="F15010" s="140"/>
      <c r="G15010" s="140"/>
      <c r="M15010" s="140"/>
      <c r="N15010" s="167"/>
      <c r="O15010" s="167"/>
      <c r="P15010" s="142"/>
      <c r="Q15010" s="142"/>
      <c r="R15010" s="142"/>
      <c r="S15010" s="139"/>
    </row>
    <row r="15011" spans="2:19" ht="15.75" customHeight="1" x14ac:dyDescent="0.25">
      <c r="B15011" s="106"/>
      <c r="C15011" s="106"/>
      <c r="D15011" s="139"/>
      <c r="E15011" s="140"/>
      <c r="F15011" s="140"/>
      <c r="G15011" s="140"/>
      <c r="M15011" s="140"/>
      <c r="N15011" s="167"/>
      <c r="O15011" s="167"/>
      <c r="P15011" s="142"/>
      <c r="Q15011" s="142"/>
      <c r="R15011" s="142"/>
      <c r="S15011" s="139"/>
    </row>
    <row r="15012" spans="2:19" ht="15.75" customHeight="1" x14ac:dyDescent="0.25">
      <c r="B15012" s="106"/>
      <c r="C15012" s="106"/>
      <c r="D15012" s="139"/>
      <c r="E15012" s="140"/>
      <c r="F15012" s="140"/>
      <c r="G15012" s="140"/>
      <c r="M15012" s="140"/>
      <c r="N15012" s="167"/>
      <c r="O15012" s="167"/>
      <c r="P15012" s="142"/>
      <c r="Q15012" s="142"/>
      <c r="R15012" s="142"/>
      <c r="S15012" s="139"/>
    </row>
    <row r="15013" spans="2:19" ht="15.75" customHeight="1" x14ac:dyDescent="0.25">
      <c r="B15013" s="106"/>
      <c r="C15013" s="106"/>
      <c r="D15013" s="139"/>
      <c r="E15013" s="140"/>
      <c r="F15013" s="140"/>
      <c r="G15013" s="140"/>
      <c r="M15013" s="140"/>
      <c r="N15013" s="167"/>
      <c r="O15013" s="167"/>
      <c r="P15013" s="142"/>
      <c r="Q15013" s="142"/>
      <c r="R15013" s="142"/>
      <c r="S15013" s="139"/>
    </row>
    <row r="15014" spans="2:19" ht="15.75" customHeight="1" x14ac:dyDescent="0.25">
      <c r="B15014" s="106"/>
      <c r="C15014" s="106"/>
      <c r="D15014" s="139"/>
      <c r="E15014" s="140"/>
      <c r="F15014" s="140"/>
      <c r="G15014" s="140"/>
      <c r="M15014" s="140"/>
      <c r="N15014" s="167"/>
      <c r="O15014" s="167"/>
      <c r="P15014" s="142"/>
      <c r="Q15014" s="142"/>
      <c r="R15014" s="142"/>
      <c r="S15014" s="139"/>
    </row>
    <row r="15015" spans="2:19" ht="15.75" customHeight="1" x14ac:dyDescent="0.25">
      <c r="B15015" s="106"/>
      <c r="C15015" s="106"/>
      <c r="D15015" s="139"/>
      <c r="E15015" s="140"/>
      <c r="F15015" s="140"/>
      <c r="G15015" s="140"/>
      <c r="M15015" s="140"/>
      <c r="N15015" s="167"/>
      <c r="O15015" s="167"/>
      <c r="P15015" s="142"/>
      <c r="Q15015" s="142"/>
      <c r="R15015" s="142"/>
      <c r="S15015" s="139"/>
    </row>
    <row r="15016" spans="2:19" ht="15.75" customHeight="1" x14ac:dyDescent="0.25">
      <c r="B15016" s="106"/>
      <c r="C15016" s="106"/>
      <c r="D15016" s="139"/>
      <c r="E15016" s="140"/>
      <c r="F15016" s="140"/>
      <c r="G15016" s="140"/>
      <c r="M15016" s="140"/>
      <c r="N15016" s="167"/>
      <c r="O15016" s="167"/>
      <c r="P15016" s="142"/>
      <c r="Q15016" s="142"/>
      <c r="R15016" s="142"/>
      <c r="S15016" s="139"/>
    </row>
    <row r="15017" spans="2:19" ht="15.75" customHeight="1" x14ac:dyDescent="0.25">
      <c r="B15017" s="106"/>
      <c r="C15017" s="106"/>
      <c r="D15017" s="139"/>
      <c r="E15017" s="140"/>
      <c r="F15017" s="140"/>
      <c r="G15017" s="140"/>
      <c r="M15017" s="140"/>
      <c r="N15017" s="167"/>
      <c r="O15017" s="167"/>
      <c r="P15017" s="142"/>
      <c r="Q15017" s="142"/>
      <c r="R15017" s="142"/>
      <c r="S15017" s="139"/>
    </row>
    <row r="15018" spans="2:19" ht="15.75" customHeight="1" x14ac:dyDescent="0.25">
      <c r="B15018" s="106"/>
      <c r="C15018" s="106"/>
      <c r="D15018" s="139"/>
      <c r="E15018" s="140"/>
      <c r="F15018" s="140"/>
      <c r="G15018" s="140"/>
      <c r="M15018" s="140"/>
      <c r="N15018" s="167"/>
      <c r="O15018" s="167"/>
      <c r="P15018" s="142"/>
      <c r="Q15018" s="142"/>
      <c r="R15018" s="142"/>
      <c r="S15018" s="139"/>
    </row>
    <row r="15019" spans="2:19" ht="15.75" customHeight="1" x14ac:dyDescent="0.25">
      <c r="B15019" s="106"/>
      <c r="C15019" s="106"/>
      <c r="D15019" s="139"/>
      <c r="E15019" s="140"/>
      <c r="F15019" s="140"/>
      <c r="G15019" s="140"/>
      <c r="M15019" s="140"/>
      <c r="N15019" s="167"/>
      <c r="O15019" s="167"/>
      <c r="P15019" s="142"/>
      <c r="Q15019" s="142"/>
      <c r="R15019" s="142"/>
      <c r="S15019" s="139"/>
    </row>
    <row r="15020" spans="2:19" ht="15.75" customHeight="1" x14ac:dyDescent="0.25">
      <c r="B15020" s="106"/>
      <c r="C15020" s="106"/>
      <c r="D15020" s="139"/>
      <c r="E15020" s="140"/>
      <c r="F15020" s="140"/>
      <c r="G15020" s="140"/>
      <c r="M15020" s="140"/>
      <c r="N15020" s="167"/>
      <c r="O15020" s="167"/>
      <c r="P15020" s="142"/>
      <c r="Q15020" s="142"/>
      <c r="R15020" s="142"/>
      <c r="S15020" s="139"/>
    </row>
    <row r="15021" spans="2:19" ht="15.75" customHeight="1" x14ac:dyDescent="0.25">
      <c r="B15021" s="106"/>
      <c r="C15021" s="106"/>
      <c r="D15021" s="139"/>
      <c r="E15021" s="140"/>
      <c r="F15021" s="140"/>
      <c r="G15021" s="140"/>
      <c r="M15021" s="140"/>
      <c r="N15021" s="167"/>
      <c r="O15021" s="167"/>
      <c r="P15021" s="142"/>
      <c r="Q15021" s="142"/>
      <c r="R15021" s="142"/>
      <c r="S15021" s="139"/>
    </row>
    <row r="15022" spans="2:19" ht="15.75" customHeight="1" x14ac:dyDescent="0.25">
      <c r="B15022" s="106"/>
      <c r="C15022" s="106"/>
      <c r="D15022" s="139"/>
      <c r="E15022" s="140"/>
      <c r="F15022" s="140"/>
      <c r="G15022" s="140"/>
      <c r="M15022" s="140"/>
      <c r="N15022" s="167"/>
      <c r="O15022" s="167"/>
      <c r="P15022" s="142"/>
      <c r="Q15022" s="142"/>
      <c r="R15022" s="142"/>
      <c r="S15022" s="139"/>
    </row>
    <row r="15023" spans="2:19" ht="15.75" customHeight="1" x14ac:dyDescent="0.25">
      <c r="B15023" s="106"/>
      <c r="C15023" s="106"/>
      <c r="D15023" s="139"/>
      <c r="E15023" s="140"/>
      <c r="F15023" s="140"/>
      <c r="G15023" s="140"/>
      <c r="M15023" s="140"/>
      <c r="N15023" s="167"/>
      <c r="O15023" s="167"/>
      <c r="P15023" s="142"/>
      <c r="Q15023" s="142"/>
      <c r="R15023" s="142"/>
      <c r="S15023" s="139"/>
    </row>
    <row r="15024" spans="2:19" ht="15.75" customHeight="1" x14ac:dyDescent="0.25">
      <c r="B15024" s="106"/>
      <c r="C15024" s="106"/>
      <c r="D15024" s="139"/>
      <c r="E15024" s="140"/>
      <c r="F15024" s="140"/>
      <c r="G15024" s="140"/>
      <c r="M15024" s="140"/>
      <c r="N15024" s="167"/>
      <c r="O15024" s="167"/>
      <c r="P15024" s="142"/>
      <c r="Q15024" s="142"/>
      <c r="R15024" s="142"/>
      <c r="S15024" s="139"/>
    </row>
    <row r="15025" spans="2:19" ht="15.75" customHeight="1" x14ac:dyDescent="0.25">
      <c r="B15025" s="106"/>
      <c r="C15025" s="106"/>
      <c r="D15025" s="139"/>
      <c r="E15025" s="140"/>
      <c r="F15025" s="140"/>
      <c r="G15025" s="140"/>
      <c r="M15025" s="140"/>
      <c r="N15025" s="167"/>
      <c r="O15025" s="167"/>
      <c r="P15025" s="142"/>
      <c r="Q15025" s="142"/>
      <c r="R15025" s="142"/>
      <c r="S15025" s="139"/>
    </row>
    <row r="15026" spans="2:19" ht="15.75" customHeight="1" x14ac:dyDescent="0.25">
      <c r="B15026" s="106"/>
      <c r="C15026" s="106"/>
      <c r="D15026" s="139"/>
      <c r="E15026" s="140"/>
      <c r="F15026" s="140"/>
      <c r="G15026" s="140"/>
      <c r="M15026" s="140"/>
      <c r="N15026" s="167"/>
      <c r="O15026" s="167"/>
      <c r="P15026" s="142"/>
      <c r="Q15026" s="142"/>
      <c r="R15026" s="142"/>
      <c r="S15026" s="139"/>
    </row>
    <row r="15027" spans="2:19" ht="15.75" customHeight="1" x14ac:dyDescent="0.25">
      <c r="B15027" s="106"/>
      <c r="C15027" s="106"/>
      <c r="D15027" s="139"/>
      <c r="E15027" s="140"/>
      <c r="F15027" s="140"/>
      <c r="G15027" s="140"/>
      <c r="M15027" s="140"/>
      <c r="N15027" s="167"/>
      <c r="O15027" s="167"/>
      <c r="P15027" s="142"/>
      <c r="Q15027" s="142"/>
      <c r="R15027" s="142"/>
      <c r="S15027" s="139"/>
    </row>
    <row r="15028" spans="2:19" ht="15.75" customHeight="1" x14ac:dyDescent="0.25">
      <c r="B15028" s="106"/>
      <c r="C15028" s="106"/>
      <c r="D15028" s="139"/>
      <c r="E15028" s="140"/>
      <c r="F15028" s="140"/>
      <c r="G15028" s="140"/>
      <c r="M15028" s="140"/>
      <c r="N15028" s="167"/>
      <c r="O15028" s="167"/>
      <c r="P15028" s="142"/>
      <c r="Q15028" s="142"/>
      <c r="R15028" s="142"/>
      <c r="S15028" s="139"/>
    </row>
    <row r="15029" spans="2:19" ht="15.75" customHeight="1" x14ac:dyDescent="0.25">
      <c r="B15029" s="106"/>
      <c r="C15029" s="106"/>
      <c r="D15029" s="139"/>
      <c r="E15029" s="140"/>
      <c r="F15029" s="140"/>
      <c r="G15029" s="140"/>
      <c r="M15029" s="140"/>
      <c r="N15029" s="167"/>
      <c r="O15029" s="167"/>
      <c r="P15029" s="142"/>
      <c r="Q15029" s="142"/>
      <c r="R15029" s="142"/>
      <c r="S15029" s="139"/>
    </row>
    <row r="15030" spans="2:19" ht="15.75" customHeight="1" x14ac:dyDescent="0.25">
      <c r="B15030" s="106"/>
      <c r="C15030" s="106"/>
      <c r="D15030" s="139"/>
      <c r="E15030" s="140"/>
      <c r="F15030" s="140"/>
      <c r="G15030" s="140"/>
      <c r="M15030" s="140"/>
      <c r="N15030" s="167"/>
      <c r="O15030" s="167"/>
      <c r="P15030" s="142"/>
      <c r="Q15030" s="142"/>
      <c r="R15030" s="142"/>
      <c r="S15030" s="139"/>
    </row>
    <row r="15031" spans="2:19" ht="15.75" customHeight="1" x14ac:dyDescent="0.25">
      <c r="B15031" s="106"/>
      <c r="C15031" s="106"/>
      <c r="D15031" s="139"/>
      <c r="E15031" s="140"/>
      <c r="F15031" s="140"/>
      <c r="G15031" s="140"/>
      <c r="M15031" s="140"/>
      <c r="N15031" s="167"/>
      <c r="O15031" s="167"/>
      <c r="P15031" s="142"/>
      <c r="Q15031" s="142"/>
      <c r="R15031" s="142"/>
      <c r="S15031" s="139"/>
    </row>
    <row r="15032" spans="2:19" ht="15.75" customHeight="1" x14ac:dyDescent="0.25">
      <c r="B15032" s="106"/>
      <c r="C15032" s="106"/>
      <c r="D15032" s="139"/>
      <c r="E15032" s="140"/>
      <c r="F15032" s="140"/>
      <c r="G15032" s="140"/>
      <c r="M15032" s="140"/>
      <c r="N15032" s="167"/>
      <c r="O15032" s="167"/>
      <c r="P15032" s="142"/>
      <c r="Q15032" s="142"/>
      <c r="R15032" s="142"/>
      <c r="S15032" s="139"/>
    </row>
    <row r="15033" spans="2:19" ht="15.75" customHeight="1" x14ac:dyDescent="0.25">
      <c r="B15033" s="106"/>
      <c r="C15033" s="106"/>
      <c r="D15033" s="139"/>
      <c r="E15033" s="140"/>
      <c r="F15033" s="140"/>
      <c r="G15033" s="140"/>
      <c r="M15033" s="140"/>
      <c r="N15033" s="167"/>
      <c r="O15033" s="167"/>
      <c r="P15033" s="142"/>
      <c r="Q15033" s="142"/>
      <c r="R15033" s="142"/>
      <c r="S15033" s="139"/>
    </row>
    <row r="15034" spans="2:19" ht="15.75" customHeight="1" x14ac:dyDescent="0.25">
      <c r="B15034" s="106"/>
      <c r="C15034" s="106"/>
      <c r="D15034" s="139"/>
      <c r="E15034" s="140"/>
      <c r="F15034" s="140"/>
      <c r="G15034" s="140"/>
      <c r="M15034" s="140"/>
      <c r="N15034" s="167"/>
      <c r="O15034" s="167"/>
      <c r="P15034" s="142"/>
      <c r="Q15034" s="142"/>
      <c r="R15034" s="142"/>
      <c r="S15034" s="139"/>
    </row>
    <row r="15035" spans="2:19" ht="15.75" customHeight="1" x14ac:dyDescent="0.25">
      <c r="B15035" s="106"/>
      <c r="C15035" s="106"/>
      <c r="D15035" s="139"/>
      <c r="E15035" s="140"/>
      <c r="F15035" s="140"/>
      <c r="G15035" s="140"/>
      <c r="M15035" s="140"/>
      <c r="N15035" s="167"/>
      <c r="O15035" s="167"/>
      <c r="P15035" s="142"/>
      <c r="Q15035" s="142"/>
      <c r="R15035" s="142"/>
      <c r="S15035" s="139"/>
    </row>
    <row r="15036" spans="2:19" ht="15.75" customHeight="1" x14ac:dyDescent="0.25">
      <c r="B15036" s="106"/>
      <c r="C15036" s="106"/>
      <c r="D15036" s="139"/>
      <c r="E15036" s="140"/>
      <c r="F15036" s="140"/>
      <c r="G15036" s="140"/>
      <c r="M15036" s="140"/>
      <c r="N15036" s="167"/>
      <c r="O15036" s="167"/>
      <c r="P15036" s="142"/>
      <c r="Q15036" s="142"/>
      <c r="R15036" s="142"/>
      <c r="S15036" s="139"/>
    </row>
    <row r="15037" spans="2:19" ht="15.75" customHeight="1" x14ac:dyDescent="0.25">
      <c r="B15037" s="106"/>
      <c r="C15037" s="106"/>
      <c r="D15037" s="139"/>
      <c r="E15037" s="140"/>
      <c r="F15037" s="140"/>
      <c r="G15037" s="140"/>
      <c r="M15037" s="140"/>
      <c r="N15037" s="167"/>
      <c r="O15037" s="167"/>
      <c r="P15037" s="142"/>
      <c r="Q15037" s="142"/>
      <c r="R15037" s="142"/>
      <c r="S15037" s="139"/>
    </row>
    <row r="15038" spans="2:19" ht="15.75" customHeight="1" x14ac:dyDescent="0.25">
      <c r="B15038" s="106"/>
      <c r="C15038" s="106"/>
      <c r="D15038" s="139"/>
      <c r="E15038" s="140"/>
      <c r="F15038" s="140"/>
      <c r="G15038" s="140"/>
      <c r="M15038" s="140"/>
      <c r="N15038" s="167"/>
      <c r="O15038" s="167"/>
      <c r="P15038" s="142"/>
      <c r="Q15038" s="142"/>
      <c r="R15038" s="142"/>
      <c r="S15038" s="139"/>
    </row>
    <row r="15039" spans="2:19" ht="15.75" customHeight="1" x14ac:dyDescent="0.25">
      <c r="B15039" s="106"/>
      <c r="C15039" s="106"/>
      <c r="D15039" s="139"/>
      <c r="E15039" s="140"/>
      <c r="F15039" s="140"/>
      <c r="G15039" s="140"/>
      <c r="M15039" s="140"/>
      <c r="N15039" s="167"/>
      <c r="O15039" s="167"/>
      <c r="P15039" s="142"/>
      <c r="Q15039" s="142"/>
      <c r="R15039" s="142"/>
      <c r="S15039" s="139"/>
    </row>
    <row r="15040" spans="2:19" ht="15.75" customHeight="1" x14ac:dyDescent="0.25">
      <c r="B15040" s="106"/>
      <c r="C15040" s="106"/>
      <c r="D15040" s="139"/>
      <c r="E15040" s="140"/>
      <c r="F15040" s="140"/>
      <c r="G15040" s="140"/>
      <c r="M15040" s="140"/>
      <c r="N15040" s="167"/>
      <c r="O15040" s="167"/>
      <c r="P15040" s="142"/>
      <c r="Q15040" s="142"/>
      <c r="R15040" s="142"/>
      <c r="S15040" s="139"/>
    </row>
    <row r="15041" spans="2:19" ht="15.75" customHeight="1" x14ac:dyDescent="0.25">
      <c r="B15041" s="106"/>
      <c r="C15041" s="106"/>
      <c r="D15041" s="139"/>
      <c r="E15041" s="140"/>
      <c r="F15041" s="140"/>
      <c r="G15041" s="140"/>
      <c r="M15041" s="140"/>
      <c r="N15041" s="167"/>
      <c r="O15041" s="167"/>
      <c r="P15041" s="142"/>
      <c r="Q15041" s="142"/>
      <c r="R15041" s="142"/>
      <c r="S15041" s="139"/>
    </row>
    <row r="15042" spans="2:19" ht="15.75" customHeight="1" x14ac:dyDescent="0.25">
      <c r="B15042" s="106"/>
      <c r="C15042" s="106"/>
      <c r="D15042" s="139"/>
      <c r="E15042" s="140"/>
      <c r="F15042" s="140"/>
      <c r="G15042" s="140"/>
      <c r="M15042" s="140"/>
      <c r="N15042" s="167"/>
      <c r="O15042" s="167"/>
      <c r="P15042" s="142"/>
      <c r="Q15042" s="142"/>
      <c r="R15042" s="142"/>
      <c r="S15042" s="139"/>
    </row>
    <row r="15043" spans="2:19" ht="15.75" customHeight="1" x14ac:dyDescent="0.25">
      <c r="B15043" s="106"/>
      <c r="C15043" s="106"/>
      <c r="D15043" s="139"/>
      <c r="E15043" s="140"/>
      <c r="F15043" s="140"/>
      <c r="G15043" s="140"/>
      <c r="M15043" s="140"/>
      <c r="N15043" s="167"/>
      <c r="O15043" s="167"/>
      <c r="P15043" s="142"/>
      <c r="Q15043" s="142"/>
      <c r="R15043" s="142"/>
      <c r="S15043" s="139"/>
    </row>
    <row r="15044" spans="2:19" ht="15.75" customHeight="1" x14ac:dyDescent="0.25">
      <c r="B15044" s="106"/>
      <c r="C15044" s="106"/>
      <c r="D15044" s="139"/>
      <c r="E15044" s="140"/>
      <c r="F15044" s="140"/>
      <c r="G15044" s="140"/>
      <c r="M15044" s="140"/>
      <c r="N15044" s="167"/>
      <c r="O15044" s="167"/>
      <c r="P15044" s="142"/>
      <c r="Q15044" s="142"/>
      <c r="R15044" s="142"/>
      <c r="S15044" s="139"/>
    </row>
    <row r="15045" spans="2:19" ht="15.75" customHeight="1" x14ac:dyDescent="0.25">
      <c r="B15045" s="106"/>
      <c r="C15045" s="106"/>
      <c r="D15045" s="139"/>
      <c r="E15045" s="140"/>
      <c r="F15045" s="140"/>
      <c r="G15045" s="140"/>
      <c r="M15045" s="140"/>
      <c r="N15045" s="167"/>
      <c r="O15045" s="167"/>
      <c r="P15045" s="142"/>
      <c r="Q15045" s="142"/>
      <c r="R15045" s="142"/>
      <c r="S15045" s="139"/>
    </row>
    <row r="15046" spans="2:19" ht="15.75" customHeight="1" x14ac:dyDescent="0.25">
      <c r="B15046" s="106"/>
      <c r="C15046" s="106"/>
      <c r="D15046" s="139"/>
      <c r="E15046" s="140"/>
      <c r="F15046" s="140"/>
      <c r="G15046" s="140"/>
      <c r="M15046" s="140"/>
      <c r="N15046" s="167"/>
      <c r="O15046" s="167"/>
      <c r="P15046" s="142"/>
      <c r="Q15046" s="142"/>
      <c r="R15046" s="142"/>
      <c r="S15046" s="139"/>
    </row>
    <row r="15047" spans="2:19" ht="15.75" customHeight="1" x14ac:dyDescent="0.25">
      <c r="B15047" s="106"/>
      <c r="C15047" s="106"/>
      <c r="D15047" s="139"/>
      <c r="E15047" s="140"/>
      <c r="F15047" s="140"/>
      <c r="G15047" s="140"/>
      <c r="M15047" s="140"/>
      <c r="N15047" s="167"/>
      <c r="O15047" s="167"/>
      <c r="P15047" s="142"/>
      <c r="Q15047" s="142"/>
      <c r="R15047" s="142"/>
      <c r="S15047" s="139"/>
    </row>
    <row r="15048" spans="2:19" ht="15.75" customHeight="1" x14ac:dyDescent="0.25">
      <c r="B15048" s="106"/>
      <c r="C15048" s="106"/>
      <c r="D15048" s="139"/>
      <c r="E15048" s="140"/>
      <c r="F15048" s="140"/>
      <c r="G15048" s="140"/>
      <c r="M15048" s="140"/>
      <c r="N15048" s="167"/>
      <c r="O15048" s="167"/>
      <c r="P15048" s="142"/>
      <c r="Q15048" s="142"/>
      <c r="R15048" s="142"/>
      <c r="S15048" s="139"/>
    </row>
    <row r="15049" spans="2:19" ht="15.75" customHeight="1" x14ac:dyDescent="0.25">
      <c r="B15049" s="106"/>
      <c r="C15049" s="106"/>
      <c r="D15049" s="139"/>
      <c r="E15049" s="140"/>
      <c r="F15049" s="140"/>
      <c r="G15049" s="140"/>
      <c r="M15049" s="140"/>
      <c r="N15049" s="167"/>
      <c r="O15049" s="167"/>
      <c r="P15049" s="142"/>
      <c r="Q15049" s="142"/>
      <c r="R15049" s="142"/>
      <c r="S15049" s="139"/>
    </row>
    <row r="15050" spans="2:19" ht="15.75" customHeight="1" x14ac:dyDescent="0.25">
      <c r="B15050" s="106"/>
      <c r="C15050" s="106"/>
      <c r="D15050" s="139"/>
      <c r="E15050" s="140"/>
      <c r="F15050" s="140"/>
      <c r="G15050" s="140"/>
      <c r="M15050" s="140"/>
      <c r="N15050" s="167"/>
      <c r="O15050" s="167"/>
      <c r="P15050" s="142"/>
      <c r="Q15050" s="142"/>
      <c r="R15050" s="142"/>
      <c r="S15050" s="139"/>
    </row>
    <row r="15051" spans="2:19" ht="15.75" customHeight="1" x14ac:dyDescent="0.25">
      <c r="B15051" s="106"/>
      <c r="C15051" s="106"/>
      <c r="D15051" s="139"/>
      <c r="E15051" s="140"/>
      <c r="F15051" s="140"/>
      <c r="G15051" s="140"/>
      <c r="M15051" s="140"/>
      <c r="N15051" s="167"/>
      <c r="O15051" s="167"/>
      <c r="P15051" s="142"/>
      <c r="Q15051" s="142"/>
      <c r="R15051" s="142"/>
      <c r="S15051" s="139"/>
    </row>
    <row r="15052" spans="2:19" ht="15.75" customHeight="1" x14ac:dyDescent="0.25">
      <c r="B15052" s="106"/>
      <c r="C15052" s="106"/>
      <c r="D15052" s="139"/>
      <c r="E15052" s="140"/>
      <c r="F15052" s="140"/>
      <c r="G15052" s="140"/>
      <c r="M15052" s="140"/>
      <c r="N15052" s="167"/>
      <c r="O15052" s="167"/>
      <c r="P15052" s="142"/>
      <c r="Q15052" s="142"/>
      <c r="R15052" s="142"/>
      <c r="S15052" s="139"/>
    </row>
    <row r="15053" spans="2:19" ht="15.75" customHeight="1" x14ac:dyDescent="0.25">
      <c r="B15053" s="106"/>
      <c r="C15053" s="106"/>
      <c r="D15053" s="139"/>
      <c r="E15053" s="140"/>
      <c r="F15053" s="140"/>
      <c r="G15053" s="140"/>
      <c r="M15053" s="140"/>
      <c r="N15053" s="167"/>
      <c r="O15053" s="167"/>
      <c r="P15053" s="142"/>
      <c r="Q15053" s="142"/>
      <c r="R15053" s="142"/>
      <c r="S15053" s="139"/>
    </row>
    <row r="15054" spans="2:19" ht="15.75" customHeight="1" x14ac:dyDescent="0.25">
      <c r="B15054" s="106"/>
      <c r="C15054" s="106"/>
      <c r="D15054" s="139"/>
      <c r="E15054" s="140"/>
      <c r="F15054" s="140"/>
      <c r="G15054" s="140"/>
      <c r="M15054" s="140"/>
      <c r="N15054" s="167"/>
      <c r="O15054" s="167"/>
      <c r="P15054" s="142"/>
      <c r="Q15054" s="142"/>
      <c r="R15054" s="142"/>
      <c r="S15054" s="139"/>
    </row>
    <row r="15055" spans="2:19" ht="15.75" customHeight="1" x14ac:dyDescent="0.25">
      <c r="B15055" s="106"/>
      <c r="C15055" s="106"/>
      <c r="D15055" s="139"/>
      <c r="E15055" s="140"/>
      <c r="F15055" s="140"/>
      <c r="G15055" s="140"/>
      <c r="M15055" s="140"/>
      <c r="N15055" s="167"/>
      <c r="O15055" s="167"/>
      <c r="P15055" s="142"/>
      <c r="Q15055" s="142"/>
      <c r="R15055" s="142"/>
      <c r="S15055" s="139"/>
    </row>
    <row r="15056" spans="2:19" ht="15.75" customHeight="1" x14ac:dyDescent="0.25">
      <c r="B15056" s="106"/>
      <c r="C15056" s="106"/>
      <c r="D15056" s="139"/>
      <c r="E15056" s="140"/>
      <c r="F15056" s="140"/>
      <c r="G15056" s="140"/>
      <c r="M15056" s="140"/>
      <c r="N15056" s="167"/>
      <c r="O15056" s="167"/>
      <c r="P15056" s="142"/>
      <c r="Q15056" s="142"/>
      <c r="R15056" s="142"/>
      <c r="S15056" s="139"/>
    </row>
    <row r="15057" spans="2:19" ht="15.75" customHeight="1" x14ac:dyDescent="0.25">
      <c r="B15057" s="106"/>
      <c r="C15057" s="106"/>
      <c r="D15057" s="139"/>
      <c r="E15057" s="140"/>
      <c r="F15057" s="140"/>
      <c r="G15057" s="140"/>
      <c r="M15057" s="140"/>
      <c r="N15057" s="167"/>
      <c r="O15057" s="167"/>
      <c r="P15057" s="142"/>
      <c r="Q15057" s="142"/>
      <c r="R15057" s="142"/>
      <c r="S15057" s="139"/>
    </row>
    <row r="15058" spans="2:19" ht="15.75" customHeight="1" x14ac:dyDescent="0.25">
      <c r="B15058" s="106"/>
      <c r="C15058" s="106"/>
      <c r="D15058" s="139"/>
      <c r="E15058" s="140"/>
      <c r="F15058" s="140"/>
      <c r="G15058" s="140"/>
      <c r="M15058" s="140"/>
      <c r="N15058" s="167"/>
      <c r="O15058" s="167"/>
      <c r="P15058" s="142"/>
      <c r="Q15058" s="142"/>
      <c r="R15058" s="142"/>
      <c r="S15058" s="139"/>
    </row>
    <row r="15059" spans="2:19" ht="15.75" customHeight="1" x14ac:dyDescent="0.25">
      <c r="B15059" s="106"/>
      <c r="C15059" s="106"/>
      <c r="D15059" s="139"/>
      <c r="E15059" s="140"/>
      <c r="F15059" s="140"/>
      <c r="G15059" s="140"/>
      <c r="M15059" s="140"/>
      <c r="N15059" s="167"/>
      <c r="O15059" s="167"/>
      <c r="P15059" s="142"/>
      <c r="Q15059" s="142"/>
      <c r="R15059" s="142"/>
      <c r="S15059" s="139"/>
    </row>
    <row r="15060" spans="2:19" ht="15.75" customHeight="1" x14ac:dyDescent="0.25">
      <c r="B15060" s="106"/>
      <c r="C15060" s="106"/>
      <c r="D15060" s="139"/>
      <c r="E15060" s="140"/>
      <c r="F15060" s="140"/>
      <c r="G15060" s="140"/>
      <c r="M15060" s="140"/>
      <c r="N15060" s="167"/>
      <c r="O15060" s="167"/>
      <c r="P15060" s="142"/>
      <c r="Q15060" s="142"/>
      <c r="R15060" s="142"/>
      <c r="S15060" s="139"/>
    </row>
    <row r="15061" spans="2:19" ht="15.75" customHeight="1" x14ac:dyDescent="0.25">
      <c r="B15061" s="106"/>
      <c r="C15061" s="106"/>
      <c r="D15061" s="139"/>
      <c r="E15061" s="140"/>
      <c r="F15061" s="140"/>
      <c r="G15061" s="140"/>
      <c r="M15061" s="140"/>
      <c r="N15061" s="167"/>
      <c r="O15061" s="167"/>
      <c r="P15061" s="142"/>
      <c r="Q15061" s="142"/>
      <c r="R15061" s="142"/>
      <c r="S15061" s="139"/>
    </row>
    <row r="15062" spans="2:19" ht="15.75" customHeight="1" x14ac:dyDescent="0.25">
      <c r="B15062" s="106"/>
      <c r="C15062" s="106"/>
      <c r="D15062" s="139"/>
      <c r="E15062" s="140"/>
      <c r="F15062" s="140"/>
      <c r="G15062" s="140"/>
      <c r="M15062" s="140"/>
      <c r="N15062" s="167"/>
      <c r="O15062" s="167"/>
      <c r="P15062" s="142"/>
      <c r="Q15062" s="142"/>
      <c r="R15062" s="142"/>
      <c r="S15062" s="139"/>
    </row>
    <row r="15063" spans="2:19" ht="15.75" customHeight="1" x14ac:dyDescent="0.25">
      <c r="B15063" s="106"/>
      <c r="C15063" s="106"/>
      <c r="D15063" s="139"/>
      <c r="E15063" s="140"/>
      <c r="F15063" s="140"/>
      <c r="G15063" s="140"/>
      <c r="M15063" s="140"/>
      <c r="N15063" s="167"/>
      <c r="O15063" s="167"/>
      <c r="P15063" s="142"/>
      <c r="Q15063" s="142"/>
      <c r="R15063" s="142"/>
      <c r="S15063" s="139"/>
    </row>
    <row r="15064" spans="2:19" ht="15.75" customHeight="1" x14ac:dyDescent="0.25">
      <c r="B15064" s="106"/>
      <c r="C15064" s="106"/>
      <c r="D15064" s="139"/>
      <c r="E15064" s="140"/>
      <c r="F15064" s="140"/>
      <c r="G15064" s="140"/>
      <c r="M15064" s="140"/>
      <c r="N15064" s="167"/>
      <c r="O15064" s="167"/>
      <c r="P15064" s="142"/>
      <c r="Q15064" s="142"/>
      <c r="R15064" s="142"/>
      <c r="S15064" s="139"/>
    </row>
    <row r="15065" spans="2:19" ht="15.75" customHeight="1" x14ac:dyDescent="0.25">
      <c r="B15065" s="106"/>
      <c r="C15065" s="106"/>
      <c r="D15065" s="139"/>
      <c r="E15065" s="140"/>
      <c r="F15065" s="140"/>
      <c r="G15065" s="140"/>
      <c r="M15065" s="140"/>
      <c r="N15065" s="167"/>
      <c r="O15065" s="167"/>
      <c r="P15065" s="142"/>
      <c r="Q15065" s="142"/>
      <c r="R15065" s="142"/>
      <c r="S15065" s="139"/>
    </row>
    <row r="15066" spans="2:19" ht="15.75" customHeight="1" x14ac:dyDescent="0.25">
      <c r="B15066" s="106"/>
      <c r="C15066" s="106"/>
      <c r="D15066" s="139"/>
      <c r="E15066" s="140"/>
      <c r="F15066" s="140"/>
      <c r="G15066" s="140"/>
      <c r="M15066" s="140"/>
      <c r="N15066" s="167"/>
      <c r="O15066" s="167"/>
      <c r="P15066" s="142"/>
      <c r="Q15066" s="142"/>
      <c r="R15066" s="142"/>
      <c r="S15066" s="139"/>
    </row>
    <row r="15067" spans="2:19" ht="15.75" customHeight="1" x14ac:dyDescent="0.25">
      <c r="B15067" s="106"/>
      <c r="C15067" s="106"/>
      <c r="D15067" s="139"/>
      <c r="E15067" s="140"/>
      <c r="F15067" s="140"/>
      <c r="G15067" s="140"/>
      <c r="M15067" s="140"/>
      <c r="N15067" s="167"/>
      <c r="O15067" s="167"/>
      <c r="P15067" s="142"/>
      <c r="Q15067" s="142"/>
      <c r="R15067" s="142"/>
      <c r="S15067" s="139"/>
    </row>
    <row r="15068" spans="2:19" ht="15.75" customHeight="1" x14ac:dyDescent="0.25">
      <c r="B15068" s="106"/>
      <c r="C15068" s="106"/>
      <c r="D15068" s="139"/>
      <c r="E15068" s="140"/>
      <c r="F15068" s="140"/>
      <c r="G15068" s="140"/>
      <c r="M15068" s="140"/>
      <c r="N15068" s="167"/>
      <c r="O15068" s="167"/>
      <c r="P15068" s="142"/>
      <c r="Q15068" s="142"/>
      <c r="R15068" s="142"/>
      <c r="S15068" s="139"/>
    </row>
    <row r="15069" spans="2:19" ht="15.75" customHeight="1" x14ac:dyDescent="0.25">
      <c r="B15069" s="106"/>
      <c r="C15069" s="106"/>
      <c r="D15069" s="139"/>
      <c r="E15069" s="140"/>
      <c r="F15069" s="140"/>
      <c r="G15069" s="140"/>
      <c r="M15069" s="140"/>
      <c r="N15069" s="167"/>
      <c r="O15069" s="167"/>
      <c r="P15069" s="142"/>
      <c r="Q15069" s="142"/>
      <c r="R15069" s="142"/>
      <c r="S15069" s="139"/>
    </row>
    <row r="15070" spans="2:19" ht="15.75" customHeight="1" x14ac:dyDescent="0.25">
      <c r="B15070" s="106"/>
      <c r="C15070" s="106"/>
      <c r="D15070" s="139"/>
      <c r="E15070" s="140"/>
      <c r="F15070" s="140"/>
      <c r="G15070" s="140"/>
      <c r="M15070" s="140"/>
      <c r="N15070" s="167"/>
      <c r="O15070" s="167"/>
      <c r="P15070" s="142"/>
      <c r="Q15070" s="142"/>
      <c r="R15070" s="142"/>
      <c r="S15070" s="139"/>
    </row>
    <row r="15071" spans="2:19" ht="15.75" customHeight="1" x14ac:dyDescent="0.25">
      <c r="B15071" s="106"/>
      <c r="C15071" s="106"/>
      <c r="D15071" s="139"/>
      <c r="E15071" s="140"/>
      <c r="F15071" s="140"/>
      <c r="G15071" s="140"/>
      <c r="M15071" s="140"/>
      <c r="N15071" s="167"/>
      <c r="O15071" s="167"/>
      <c r="P15071" s="142"/>
      <c r="Q15071" s="142"/>
      <c r="R15071" s="142"/>
      <c r="S15071" s="139"/>
    </row>
    <row r="15072" spans="2:19" ht="15.75" customHeight="1" x14ac:dyDescent="0.25">
      <c r="B15072" s="106"/>
      <c r="C15072" s="106"/>
      <c r="D15072" s="139"/>
      <c r="E15072" s="140"/>
      <c r="F15072" s="140"/>
      <c r="G15072" s="140"/>
      <c r="M15072" s="140"/>
      <c r="N15072" s="167"/>
      <c r="O15072" s="167"/>
      <c r="P15072" s="142"/>
      <c r="Q15072" s="142"/>
      <c r="R15072" s="142"/>
      <c r="S15072" s="139"/>
    </row>
    <row r="15073" spans="2:19" ht="15.75" customHeight="1" x14ac:dyDescent="0.25">
      <c r="B15073" s="106"/>
      <c r="C15073" s="106"/>
      <c r="D15073" s="139"/>
      <c r="E15073" s="140"/>
      <c r="F15073" s="140"/>
      <c r="G15073" s="140"/>
      <c r="M15073" s="140"/>
      <c r="N15073" s="167"/>
      <c r="O15073" s="167"/>
      <c r="P15073" s="142"/>
      <c r="Q15073" s="142"/>
      <c r="R15073" s="142"/>
      <c r="S15073" s="139"/>
    </row>
    <row r="15074" spans="2:19" ht="15.75" customHeight="1" x14ac:dyDescent="0.25">
      <c r="B15074" s="106"/>
      <c r="C15074" s="106"/>
      <c r="D15074" s="139"/>
      <c r="E15074" s="140"/>
      <c r="F15074" s="140"/>
      <c r="G15074" s="140"/>
      <c r="M15074" s="140"/>
      <c r="N15074" s="167"/>
      <c r="O15074" s="167"/>
      <c r="P15074" s="142"/>
      <c r="Q15074" s="142"/>
      <c r="R15074" s="142"/>
      <c r="S15074" s="139"/>
    </row>
    <row r="15075" spans="2:19" ht="15.75" customHeight="1" x14ac:dyDescent="0.25">
      <c r="B15075" s="106"/>
      <c r="C15075" s="106"/>
      <c r="D15075" s="139"/>
      <c r="E15075" s="140"/>
      <c r="F15075" s="140"/>
      <c r="G15075" s="140"/>
      <c r="M15075" s="140"/>
      <c r="N15075" s="167"/>
      <c r="O15075" s="167"/>
      <c r="P15075" s="142"/>
      <c r="Q15075" s="142"/>
      <c r="R15075" s="142"/>
      <c r="S15075" s="139"/>
    </row>
    <row r="15076" spans="2:19" ht="15.75" customHeight="1" x14ac:dyDescent="0.25">
      <c r="B15076" s="106"/>
      <c r="C15076" s="106"/>
      <c r="D15076" s="139"/>
      <c r="E15076" s="140"/>
      <c r="F15076" s="140"/>
      <c r="G15076" s="140"/>
      <c r="M15076" s="140"/>
      <c r="N15076" s="167"/>
      <c r="O15076" s="167"/>
      <c r="P15076" s="142"/>
      <c r="Q15076" s="142"/>
      <c r="R15076" s="142"/>
      <c r="S15076" s="139"/>
    </row>
    <row r="15077" spans="2:19" ht="15.75" customHeight="1" x14ac:dyDescent="0.25">
      <c r="B15077" s="106"/>
      <c r="C15077" s="106"/>
      <c r="D15077" s="139"/>
      <c r="E15077" s="140"/>
      <c r="F15077" s="140"/>
      <c r="G15077" s="140"/>
      <c r="M15077" s="140"/>
      <c r="N15077" s="167"/>
      <c r="O15077" s="167"/>
      <c r="P15077" s="142"/>
      <c r="Q15077" s="142"/>
      <c r="R15077" s="142"/>
      <c r="S15077" s="139"/>
    </row>
    <row r="15078" spans="2:19" ht="15.75" customHeight="1" x14ac:dyDescent="0.25">
      <c r="B15078" s="106"/>
      <c r="C15078" s="106"/>
      <c r="D15078" s="139"/>
      <c r="E15078" s="140"/>
      <c r="F15078" s="140"/>
      <c r="G15078" s="140"/>
      <c r="M15078" s="140"/>
      <c r="N15078" s="167"/>
      <c r="O15078" s="167"/>
      <c r="P15078" s="142"/>
      <c r="Q15078" s="142"/>
      <c r="R15078" s="142"/>
      <c r="S15078" s="139"/>
    </row>
    <row r="15079" spans="2:19" ht="15.75" customHeight="1" x14ac:dyDescent="0.25">
      <c r="B15079" s="106"/>
      <c r="C15079" s="106"/>
      <c r="D15079" s="139"/>
      <c r="E15079" s="140"/>
      <c r="F15079" s="140"/>
      <c r="G15079" s="140"/>
      <c r="M15079" s="140"/>
      <c r="N15079" s="167"/>
      <c r="O15079" s="167"/>
      <c r="P15079" s="142"/>
      <c r="Q15079" s="142"/>
      <c r="R15079" s="142"/>
      <c r="S15079" s="139"/>
    </row>
    <row r="15080" spans="2:19" ht="15.75" customHeight="1" x14ac:dyDescent="0.25">
      <c r="B15080" s="106"/>
      <c r="C15080" s="106"/>
      <c r="D15080" s="139"/>
      <c r="E15080" s="140"/>
      <c r="F15080" s="140"/>
      <c r="G15080" s="140"/>
      <c r="M15080" s="140"/>
      <c r="N15080" s="167"/>
      <c r="O15080" s="167"/>
      <c r="P15080" s="142"/>
      <c r="Q15080" s="142"/>
      <c r="R15080" s="142"/>
      <c r="S15080" s="139"/>
    </row>
    <row r="15081" spans="2:19" ht="15.75" customHeight="1" x14ac:dyDescent="0.25">
      <c r="B15081" s="106"/>
      <c r="C15081" s="106"/>
      <c r="D15081" s="139"/>
      <c r="E15081" s="140"/>
      <c r="F15081" s="140"/>
      <c r="G15081" s="140"/>
      <c r="M15081" s="140"/>
      <c r="N15081" s="167"/>
      <c r="O15081" s="167"/>
      <c r="P15081" s="142"/>
      <c r="Q15081" s="142"/>
      <c r="R15081" s="142"/>
      <c r="S15081" s="139"/>
    </row>
    <row r="15082" spans="2:19" ht="15.75" customHeight="1" x14ac:dyDescent="0.25">
      <c r="B15082" s="106"/>
      <c r="C15082" s="106"/>
      <c r="D15082" s="139"/>
      <c r="E15082" s="140"/>
      <c r="F15082" s="140"/>
      <c r="G15082" s="140"/>
      <c r="M15082" s="140"/>
      <c r="N15082" s="167"/>
      <c r="O15082" s="167"/>
      <c r="P15082" s="142"/>
      <c r="Q15082" s="142"/>
      <c r="R15082" s="142"/>
      <c r="S15082" s="139"/>
    </row>
    <row r="15083" spans="2:19" ht="15.75" customHeight="1" x14ac:dyDescent="0.25">
      <c r="B15083" s="106"/>
      <c r="C15083" s="106"/>
      <c r="D15083" s="139"/>
      <c r="E15083" s="140"/>
      <c r="F15083" s="140"/>
      <c r="G15083" s="140"/>
      <c r="M15083" s="140"/>
      <c r="N15083" s="167"/>
      <c r="O15083" s="167"/>
      <c r="P15083" s="142"/>
      <c r="Q15083" s="142"/>
      <c r="R15083" s="142"/>
      <c r="S15083" s="139"/>
    </row>
    <row r="15084" spans="2:19" ht="15.75" customHeight="1" x14ac:dyDescent="0.25">
      <c r="B15084" s="106"/>
      <c r="C15084" s="106"/>
      <c r="D15084" s="139"/>
      <c r="E15084" s="140"/>
      <c r="F15084" s="140"/>
      <c r="G15084" s="140"/>
      <c r="M15084" s="140"/>
      <c r="N15084" s="167"/>
      <c r="O15084" s="167"/>
      <c r="P15084" s="142"/>
      <c r="Q15084" s="142"/>
      <c r="R15084" s="142"/>
      <c r="S15084" s="139"/>
    </row>
    <row r="15085" spans="2:19" ht="15.75" customHeight="1" x14ac:dyDescent="0.25">
      <c r="B15085" s="106"/>
      <c r="C15085" s="106"/>
      <c r="D15085" s="139"/>
      <c r="E15085" s="140"/>
      <c r="F15085" s="140"/>
      <c r="G15085" s="140"/>
      <c r="M15085" s="140"/>
      <c r="N15085" s="167"/>
      <c r="O15085" s="167"/>
      <c r="P15085" s="142"/>
      <c r="Q15085" s="142"/>
      <c r="R15085" s="142"/>
      <c r="S15085" s="139"/>
    </row>
    <row r="15086" spans="2:19" ht="15.75" customHeight="1" x14ac:dyDescent="0.25">
      <c r="B15086" s="106"/>
      <c r="C15086" s="106"/>
      <c r="D15086" s="139"/>
      <c r="E15086" s="140"/>
      <c r="F15086" s="140"/>
      <c r="G15086" s="140"/>
      <c r="M15086" s="140"/>
      <c r="N15086" s="167"/>
      <c r="O15086" s="167"/>
      <c r="P15086" s="142"/>
      <c r="Q15086" s="142"/>
      <c r="R15086" s="142"/>
      <c r="S15086" s="139"/>
    </row>
    <row r="15087" spans="2:19" ht="15.75" customHeight="1" x14ac:dyDescent="0.25">
      <c r="B15087" s="106"/>
      <c r="C15087" s="106"/>
      <c r="D15087" s="139"/>
      <c r="E15087" s="140"/>
      <c r="F15087" s="140"/>
      <c r="G15087" s="140"/>
      <c r="M15087" s="140"/>
      <c r="N15087" s="167"/>
      <c r="O15087" s="167"/>
      <c r="P15087" s="142"/>
      <c r="Q15087" s="142"/>
      <c r="R15087" s="142"/>
      <c r="S15087" s="139"/>
    </row>
    <row r="15088" spans="2:19" ht="15.75" customHeight="1" x14ac:dyDescent="0.25">
      <c r="B15088" s="106"/>
      <c r="C15088" s="106"/>
      <c r="D15088" s="139"/>
      <c r="E15088" s="140"/>
      <c r="F15088" s="140"/>
      <c r="G15088" s="140"/>
      <c r="M15088" s="140"/>
      <c r="N15088" s="167"/>
      <c r="O15088" s="167"/>
      <c r="P15088" s="142"/>
      <c r="Q15088" s="142"/>
      <c r="R15088" s="142"/>
      <c r="S15088" s="139"/>
    </row>
    <row r="15089" spans="2:19" ht="15.75" customHeight="1" x14ac:dyDescent="0.25">
      <c r="B15089" s="106"/>
      <c r="C15089" s="106"/>
      <c r="D15089" s="139"/>
      <c r="E15089" s="140"/>
      <c r="F15089" s="140"/>
      <c r="G15089" s="140"/>
      <c r="M15089" s="140"/>
      <c r="N15089" s="167"/>
      <c r="O15089" s="167"/>
      <c r="P15089" s="142"/>
      <c r="Q15089" s="142"/>
      <c r="R15089" s="142"/>
      <c r="S15089" s="139"/>
    </row>
    <row r="15090" spans="2:19" ht="15.75" customHeight="1" x14ac:dyDescent="0.25">
      <c r="B15090" s="106"/>
      <c r="C15090" s="106"/>
      <c r="D15090" s="139"/>
      <c r="E15090" s="140"/>
      <c r="F15090" s="140"/>
      <c r="G15090" s="140"/>
      <c r="M15090" s="140"/>
      <c r="N15090" s="167"/>
      <c r="O15090" s="167"/>
      <c r="P15090" s="142"/>
      <c r="Q15090" s="142"/>
      <c r="R15090" s="142"/>
      <c r="S15090" s="139"/>
    </row>
    <row r="15091" spans="2:19" ht="15.75" customHeight="1" x14ac:dyDescent="0.25">
      <c r="B15091" s="106"/>
      <c r="C15091" s="106"/>
      <c r="D15091" s="139"/>
      <c r="E15091" s="140"/>
      <c r="F15091" s="140"/>
      <c r="G15091" s="140"/>
      <c r="M15091" s="140"/>
      <c r="N15091" s="167"/>
      <c r="O15091" s="167"/>
      <c r="P15091" s="142"/>
      <c r="Q15091" s="142"/>
      <c r="R15091" s="142"/>
      <c r="S15091" s="139"/>
    </row>
    <row r="15092" spans="2:19" ht="15.75" customHeight="1" x14ac:dyDescent="0.25">
      <c r="B15092" s="106"/>
      <c r="C15092" s="106"/>
      <c r="D15092" s="139"/>
      <c r="E15092" s="140"/>
      <c r="F15092" s="140"/>
      <c r="G15092" s="140"/>
      <c r="M15092" s="140"/>
      <c r="N15092" s="167"/>
      <c r="O15092" s="167"/>
      <c r="P15092" s="142"/>
      <c r="Q15092" s="142"/>
      <c r="R15092" s="142"/>
      <c r="S15092" s="139"/>
    </row>
    <row r="15093" spans="2:19" ht="15.75" customHeight="1" x14ac:dyDescent="0.25">
      <c r="B15093" s="106"/>
      <c r="C15093" s="106"/>
      <c r="D15093" s="139"/>
      <c r="E15093" s="140"/>
      <c r="F15093" s="140"/>
      <c r="G15093" s="140"/>
      <c r="M15093" s="140"/>
      <c r="N15093" s="167"/>
      <c r="O15093" s="167"/>
      <c r="P15093" s="142"/>
      <c r="Q15093" s="142"/>
      <c r="R15093" s="142"/>
      <c r="S15093" s="139"/>
    </row>
    <row r="15094" spans="2:19" ht="15.75" customHeight="1" x14ac:dyDescent="0.25">
      <c r="B15094" s="106"/>
      <c r="C15094" s="106"/>
      <c r="D15094" s="139"/>
      <c r="E15094" s="140"/>
      <c r="F15094" s="140"/>
      <c r="G15094" s="140"/>
      <c r="M15094" s="140"/>
      <c r="N15094" s="167"/>
      <c r="O15094" s="167"/>
      <c r="P15094" s="142"/>
      <c r="Q15094" s="142"/>
      <c r="R15094" s="142"/>
      <c r="S15094" s="139"/>
    </row>
    <row r="15095" spans="2:19" ht="15.75" customHeight="1" x14ac:dyDescent="0.25">
      <c r="B15095" s="106"/>
      <c r="C15095" s="106"/>
      <c r="D15095" s="139"/>
      <c r="E15095" s="140"/>
      <c r="F15095" s="140"/>
      <c r="G15095" s="140"/>
      <c r="M15095" s="140"/>
      <c r="N15095" s="167"/>
      <c r="O15095" s="167"/>
      <c r="P15095" s="142"/>
      <c r="Q15095" s="142"/>
      <c r="R15095" s="142"/>
      <c r="S15095" s="139"/>
    </row>
    <row r="15096" spans="2:19" ht="15.75" customHeight="1" x14ac:dyDescent="0.25">
      <c r="B15096" s="106"/>
      <c r="C15096" s="106"/>
      <c r="D15096" s="139"/>
      <c r="E15096" s="140"/>
      <c r="F15096" s="140"/>
      <c r="G15096" s="140"/>
      <c r="M15096" s="140"/>
      <c r="N15096" s="167"/>
      <c r="O15096" s="167"/>
      <c r="P15096" s="142"/>
      <c r="Q15096" s="142"/>
      <c r="R15096" s="142"/>
      <c r="S15096" s="139"/>
    </row>
    <row r="15097" spans="2:19" ht="15.75" customHeight="1" x14ac:dyDescent="0.25">
      <c r="B15097" s="106"/>
      <c r="C15097" s="106"/>
      <c r="D15097" s="139"/>
      <c r="E15097" s="140"/>
      <c r="F15097" s="140"/>
      <c r="G15097" s="140"/>
      <c r="M15097" s="140"/>
      <c r="N15097" s="167"/>
      <c r="O15097" s="167"/>
      <c r="P15097" s="142"/>
      <c r="Q15097" s="142"/>
      <c r="R15097" s="142"/>
      <c r="S15097" s="139"/>
    </row>
    <row r="15098" spans="2:19" ht="15.75" customHeight="1" x14ac:dyDescent="0.25">
      <c r="B15098" s="106"/>
      <c r="C15098" s="106"/>
      <c r="D15098" s="139"/>
      <c r="E15098" s="140"/>
      <c r="F15098" s="140"/>
      <c r="G15098" s="140"/>
      <c r="M15098" s="140"/>
      <c r="N15098" s="167"/>
      <c r="O15098" s="167"/>
      <c r="P15098" s="142"/>
      <c r="Q15098" s="142"/>
      <c r="R15098" s="142"/>
      <c r="S15098" s="139"/>
    </row>
    <row r="15099" spans="2:19" ht="15.75" customHeight="1" x14ac:dyDescent="0.25">
      <c r="B15099" s="106"/>
      <c r="C15099" s="106"/>
      <c r="D15099" s="139"/>
      <c r="E15099" s="140"/>
      <c r="F15099" s="140"/>
      <c r="G15099" s="140"/>
      <c r="M15099" s="140"/>
      <c r="N15099" s="167"/>
      <c r="O15099" s="167"/>
      <c r="P15099" s="142"/>
      <c r="Q15099" s="142"/>
      <c r="R15099" s="142"/>
      <c r="S15099" s="139"/>
    </row>
    <row r="15100" spans="2:19" ht="15.75" customHeight="1" x14ac:dyDescent="0.25">
      <c r="B15100" s="106"/>
      <c r="C15100" s="106"/>
      <c r="D15100" s="139"/>
      <c r="E15100" s="140"/>
      <c r="F15100" s="140"/>
      <c r="G15100" s="140"/>
      <c r="M15100" s="140"/>
      <c r="N15100" s="167"/>
      <c r="O15100" s="167"/>
      <c r="P15100" s="142"/>
      <c r="Q15100" s="142"/>
      <c r="R15100" s="142"/>
      <c r="S15100" s="139"/>
    </row>
    <row r="15101" spans="2:19" ht="15.75" customHeight="1" x14ac:dyDescent="0.25">
      <c r="B15101" s="106"/>
      <c r="C15101" s="106"/>
      <c r="D15101" s="139"/>
      <c r="E15101" s="140"/>
      <c r="F15101" s="140"/>
      <c r="G15101" s="140"/>
      <c r="M15101" s="140"/>
      <c r="N15101" s="167"/>
      <c r="O15101" s="167"/>
      <c r="P15101" s="142"/>
      <c r="Q15101" s="142"/>
      <c r="R15101" s="142"/>
      <c r="S15101" s="139"/>
    </row>
    <row r="15102" spans="2:19" ht="15.75" customHeight="1" x14ac:dyDescent="0.25">
      <c r="B15102" s="106"/>
      <c r="C15102" s="106"/>
      <c r="D15102" s="139"/>
      <c r="E15102" s="140"/>
      <c r="F15102" s="140"/>
      <c r="G15102" s="140"/>
      <c r="M15102" s="140"/>
      <c r="N15102" s="167"/>
      <c r="O15102" s="167"/>
      <c r="P15102" s="142"/>
      <c r="Q15102" s="142"/>
      <c r="R15102" s="142"/>
      <c r="S15102" s="139"/>
    </row>
    <row r="15103" spans="2:19" ht="15.75" customHeight="1" x14ac:dyDescent="0.25">
      <c r="B15103" s="106"/>
      <c r="C15103" s="106"/>
      <c r="D15103" s="139"/>
      <c r="E15103" s="140"/>
      <c r="F15103" s="140"/>
      <c r="G15103" s="140"/>
      <c r="M15103" s="140"/>
      <c r="N15103" s="167"/>
      <c r="O15103" s="167"/>
      <c r="P15103" s="142"/>
      <c r="Q15103" s="142"/>
      <c r="R15103" s="142"/>
      <c r="S15103" s="139"/>
    </row>
    <row r="15104" spans="2:19" ht="15.75" customHeight="1" x14ac:dyDescent="0.25">
      <c r="B15104" s="106"/>
      <c r="C15104" s="106"/>
      <c r="D15104" s="139"/>
      <c r="E15104" s="140"/>
      <c r="F15104" s="140"/>
      <c r="G15104" s="140"/>
      <c r="M15104" s="140"/>
      <c r="N15104" s="167"/>
      <c r="O15104" s="167"/>
      <c r="P15104" s="142"/>
      <c r="Q15104" s="142"/>
      <c r="R15104" s="142"/>
      <c r="S15104" s="139"/>
    </row>
    <row r="15105" spans="2:19" ht="15.75" customHeight="1" x14ac:dyDescent="0.25">
      <c r="B15105" s="106"/>
      <c r="C15105" s="106"/>
      <c r="D15105" s="139"/>
      <c r="E15105" s="140"/>
      <c r="F15105" s="140"/>
      <c r="G15105" s="140"/>
      <c r="M15105" s="140"/>
      <c r="N15105" s="167"/>
      <c r="O15105" s="167"/>
      <c r="P15105" s="142"/>
      <c r="Q15105" s="142"/>
      <c r="R15105" s="142"/>
      <c r="S15105" s="139"/>
    </row>
    <row r="15106" spans="2:19" ht="15.75" customHeight="1" x14ac:dyDescent="0.25">
      <c r="B15106" s="106"/>
      <c r="C15106" s="106"/>
      <c r="D15106" s="139"/>
      <c r="E15106" s="140"/>
      <c r="F15106" s="140"/>
      <c r="G15106" s="140"/>
      <c r="M15106" s="140"/>
      <c r="N15106" s="167"/>
      <c r="O15106" s="167"/>
      <c r="P15106" s="142"/>
      <c r="Q15106" s="142"/>
      <c r="R15106" s="142"/>
      <c r="S15106" s="139"/>
    </row>
    <row r="15107" spans="2:19" ht="15.75" customHeight="1" x14ac:dyDescent="0.25">
      <c r="B15107" s="106"/>
      <c r="C15107" s="106"/>
      <c r="D15107" s="139"/>
      <c r="E15107" s="140"/>
      <c r="F15107" s="140"/>
      <c r="G15107" s="140"/>
      <c r="M15107" s="140"/>
      <c r="N15107" s="167"/>
      <c r="O15107" s="167"/>
      <c r="P15107" s="142"/>
      <c r="Q15107" s="142"/>
      <c r="R15107" s="142"/>
      <c r="S15107" s="139"/>
    </row>
    <row r="15108" spans="2:19" ht="15.75" customHeight="1" x14ac:dyDescent="0.25">
      <c r="B15108" s="106"/>
      <c r="C15108" s="106"/>
      <c r="D15108" s="139"/>
      <c r="E15108" s="140"/>
      <c r="F15108" s="140"/>
      <c r="G15108" s="140"/>
      <c r="M15108" s="140"/>
      <c r="N15108" s="167"/>
      <c r="O15108" s="167"/>
      <c r="P15108" s="142"/>
      <c r="Q15108" s="142"/>
      <c r="R15108" s="142"/>
      <c r="S15108" s="139"/>
    </row>
    <row r="15109" spans="2:19" ht="15.75" customHeight="1" x14ac:dyDescent="0.25">
      <c r="B15109" s="106"/>
      <c r="C15109" s="106"/>
      <c r="D15109" s="139"/>
      <c r="E15109" s="140"/>
      <c r="F15109" s="140"/>
      <c r="G15109" s="140"/>
      <c r="M15109" s="140"/>
      <c r="N15109" s="167"/>
      <c r="O15109" s="167"/>
      <c r="P15109" s="142"/>
      <c r="Q15109" s="142"/>
      <c r="R15109" s="142"/>
      <c r="S15109" s="139"/>
    </row>
    <row r="15110" spans="2:19" ht="15.75" customHeight="1" x14ac:dyDescent="0.25">
      <c r="B15110" s="106"/>
      <c r="C15110" s="106"/>
      <c r="D15110" s="139"/>
      <c r="E15110" s="140"/>
      <c r="F15110" s="140"/>
      <c r="G15110" s="140"/>
      <c r="M15110" s="140"/>
      <c r="N15110" s="167"/>
      <c r="O15110" s="167"/>
      <c r="P15110" s="142"/>
      <c r="Q15110" s="142"/>
      <c r="R15110" s="142"/>
      <c r="S15110" s="139"/>
    </row>
    <row r="15111" spans="2:19" ht="15.75" customHeight="1" x14ac:dyDescent="0.25">
      <c r="B15111" s="106"/>
      <c r="C15111" s="106"/>
      <c r="D15111" s="139"/>
      <c r="E15111" s="140"/>
      <c r="F15111" s="140"/>
      <c r="G15111" s="140"/>
      <c r="M15111" s="140"/>
      <c r="N15111" s="167"/>
      <c r="O15111" s="167"/>
      <c r="P15111" s="142"/>
      <c r="Q15111" s="142"/>
      <c r="R15111" s="142"/>
      <c r="S15111" s="139"/>
    </row>
    <row r="15112" spans="2:19" ht="15.75" customHeight="1" x14ac:dyDescent="0.25">
      <c r="B15112" s="106"/>
      <c r="C15112" s="106"/>
      <c r="D15112" s="139"/>
      <c r="E15112" s="140"/>
      <c r="F15112" s="140"/>
      <c r="G15112" s="140"/>
      <c r="M15112" s="140"/>
      <c r="N15112" s="167"/>
      <c r="O15112" s="167"/>
      <c r="P15112" s="142"/>
      <c r="Q15112" s="142"/>
      <c r="R15112" s="142"/>
      <c r="S15112" s="139"/>
    </row>
    <row r="15113" spans="2:19" ht="15.75" customHeight="1" x14ac:dyDescent="0.25">
      <c r="B15113" s="106"/>
      <c r="C15113" s="106"/>
      <c r="D15113" s="139"/>
      <c r="E15113" s="140"/>
      <c r="F15113" s="140"/>
      <c r="G15113" s="140"/>
      <c r="M15113" s="140"/>
      <c r="N15113" s="167"/>
      <c r="O15113" s="167"/>
      <c r="P15113" s="142"/>
      <c r="Q15113" s="142"/>
      <c r="R15113" s="142"/>
      <c r="S15113" s="139"/>
    </row>
    <row r="15114" spans="2:19" ht="15.75" customHeight="1" x14ac:dyDescent="0.25">
      <c r="B15114" s="106"/>
      <c r="C15114" s="106"/>
      <c r="D15114" s="139"/>
      <c r="E15114" s="140"/>
      <c r="F15114" s="140"/>
      <c r="G15114" s="140"/>
      <c r="M15114" s="140"/>
      <c r="N15114" s="167"/>
      <c r="O15114" s="167"/>
      <c r="P15114" s="142"/>
      <c r="Q15114" s="142"/>
      <c r="R15114" s="142"/>
      <c r="S15114" s="139"/>
    </row>
    <row r="15115" spans="2:19" ht="15.75" customHeight="1" x14ac:dyDescent="0.25">
      <c r="B15115" s="106"/>
      <c r="C15115" s="106"/>
      <c r="D15115" s="139"/>
      <c r="E15115" s="140"/>
      <c r="F15115" s="140"/>
      <c r="G15115" s="140"/>
      <c r="M15115" s="140"/>
      <c r="N15115" s="167"/>
      <c r="O15115" s="167"/>
      <c r="P15115" s="142"/>
      <c r="Q15115" s="142"/>
      <c r="R15115" s="142"/>
      <c r="S15115" s="139"/>
    </row>
    <row r="15116" spans="2:19" ht="15.75" customHeight="1" x14ac:dyDescent="0.25">
      <c r="B15116" s="106"/>
      <c r="C15116" s="106"/>
      <c r="D15116" s="139"/>
      <c r="E15116" s="140"/>
      <c r="F15116" s="140"/>
      <c r="G15116" s="140"/>
      <c r="M15116" s="140"/>
      <c r="N15116" s="167"/>
      <c r="O15116" s="167"/>
      <c r="P15116" s="142"/>
      <c r="Q15116" s="142"/>
      <c r="R15116" s="142"/>
      <c r="S15116" s="139"/>
    </row>
    <row r="15117" spans="2:19" ht="15.75" customHeight="1" x14ac:dyDescent="0.25">
      <c r="B15117" s="106"/>
      <c r="C15117" s="106"/>
      <c r="D15117" s="139"/>
      <c r="E15117" s="140"/>
      <c r="F15117" s="140"/>
      <c r="G15117" s="140"/>
      <c r="M15117" s="140"/>
      <c r="N15117" s="167"/>
      <c r="O15117" s="167"/>
      <c r="P15117" s="142"/>
      <c r="Q15117" s="142"/>
      <c r="R15117" s="142"/>
      <c r="S15117" s="139"/>
    </row>
    <row r="15118" spans="2:19" ht="15.75" customHeight="1" x14ac:dyDescent="0.25">
      <c r="B15118" s="106"/>
      <c r="C15118" s="106"/>
      <c r="D15118" s="139"/>
      <c r="E15118" s="140"/>
      <c r="F15118" s="140"/>
      <c r="G15118" s="140"/>
      <c r="M15118" s="140"/>
      <c r="N15118" s="167"/>
      <c r="O15118" s="167"/>
      <c r="P15118" s="142"/>
      <c r="Q15118" s="142"/>
      <c r="R15118" s="142"/>
      <c r="S15118" s="139"/>
    </row>
    <row r="15119" spans="2:19" ht="15.75" customHeight="1" x14ac:dyDescent="0.25">
      <c r="B15119" s="106"/>
      <c r="C15119" s="106"/>
      <c r="D15119" s="139"/>
      <c r="E15119" s="140"/>
      <c r="F15119" s="140"/>
      <c r="G15119" s="140"/>
      <c r="M15119" s="140"/>
      <c r="N15119" s="167"/>
      <c r="O15119" s="167"/>
      <c r="P15119" s="142"/>
      <c r="Q15119" s="142"/>
      <c r="R15119" s="142"/>
      <c r="S15119" s="139"/>
    </row>
    <row r="15120" spans="2:19" ht="15.75" customHeight="1" x14ac:dyDescent="0.25">
      <c r="B15120" s="106"/>
      <c r="C15120" s="106"/>
      <c r="D15120" s="139"/>
      <c r="E15120" s="140"/>
      <c r="F15120" s="140"/>
      <c r="G15120" s="140"/>
      <c r="M15120" s="140"/>
      <c r="N15120" s="167"/>
      <c r="O15120" s="167"/>
      <c r="P15120" s="142"/>
      <c r="Q15120" s="142"/>
      <c r="R15120" s="142"/>
      <c r="S15120" s="139"/>
    </row>
    <row r="15121" spans="2:19" ht="15.75" customHeight="1" x14ac:dyDescent="0.25">
      <c r="B15121" s="106"/>
      <c r="C15121" s="106"/>
      <c r="D15121" s="139"/>
      <c r="E15121" s="140"/>
      <c r="F15121" s="140"/>
      <c r="G15121" s="140"/>
      <c r="M15121" s="140"/>
      <c r="N15121" s="167"/>
      <c r="O15121" s="167"/>
      <c r="P15121" s="142"/>
      <c r="Q15121" s="142"/>
      <c r="R15121" s="142"/>
      <c r="S15121" s="139"/>
    </row>
    <row r="15122" spans="2:19" ht="15.75" customHeight="1" x14ac:dyDescent="0.25">
      <c r="B15122" s="106"/>
      <c r="C15122" s="106"/>
      <c r="D15122" s="139"/>
      <c r="E15122" s="140"/>
      <c r="F15122" s="140"/>
      <c r="G15122" s="140"/>
      <c r="M15122" s="140"/>
      <c r="N15122" s="167"/>
      <c r="O15122" s="167"/>
      <c r="P15122" s="142"/>
      <c r="Q15122" s="142"/>
      <c r="R15122" s="142"/>
      <c r="S15122" s="139"/>
    </row>
    <row r="15123" spans="2:19" ht="15.75" customHeight="1" x14ac:dyDescent="0.25">
      <c r="B15123" s="106"/>
      <c r="C15123" s="106"/>
      <c r="D15123" s="139"/>
      <c r="E15123" s="140"/>
      <c r="F15123" s="140"/>
      <c r="G15123" s="140"/>
      <c r="M15123" s="140"/>
      <c r="N15123" s="167"/>
      <c r="O15123" s="167"/>
      <c r="P15123" s="142"/>
      <c r="Q15123" s="142"/>
      <c r="R15123" s="142"/>
      <c r="S15123" s="139"/>
    </row>
    <row r="15124" spans="2:19" ht="15.75" customHeight="1" x14ac:dyDescent="0.25">
      <c r="B15124" s="106"/>
      <c r="C15124" s="106"/>
      <c r="D15124" s="139"/>
      <c r="E15124" s="140"/>
      <c r="F15124" s="140"/>
      <c r="G15124" s="140"/>
      <c r="M15124" s="140"/>
      <c r="N15124" s="167"/>
      <c r="O15124" s="167"/>
      <c r="P15124" s="142"/>
      <c r="Q15124" s="142"/>
      <c r="R15124" s="142"/>
      <c r="S15124" s="139"/>
    </row>
    <row r="15125" spans="2:19" ht="15.75" customHeight="1" x14ac:dyDescent="0.25">
      <c r="B15125" s="106"/>
      <c r="C15125" s="106"/>
      <c r="D15125" s="139"/>
      <c r="E15125" s="140"/>
      <c r="F15125" s="140"/>
      <c r="G15125" s="140"/>
      <c r="M15125" s="140"/>
      <c r="N15125" s="167"/>
      <c r="O15125" s="167"/>
      <c r="P15125" s="142"/>
      <c r="Q15125" s="142"/>
      <c r="R15125" s="142"/>
      <c r="S15125" s="139"/>
    </row>
    <row r="15126" spans="2:19" ht="15.75" customHeight="1" x14ac:dyDescent="0.25">
      <c r="B15126" s="106"/>
      <c r="C15126" s="106"/>
      <c r="D15126" s="139"/>
      <c r="E15126" s="140"/>
      <c r="F15126" s="140"/>
      <c r="G15126" s="140"/>
      <c r="M15126" s="140"/>
      <c r="N15126" s="167"/>
      <c r="O15126" s="167"/>
      <c r="P15126" s="142"/>
      <c r="Q15126" s="142"/>
      <c r="R15126" s="142"/>
      <c r="S15126" s="139"/>
    </row>
    <row r="15127" spans="2:19" ht="15.75" customHeight="1" x14ac:dyDescent="0.25">
      <c r="B15127" s="106"/>
      <c r="C15127" s="106"/>
      <c r="D15127" s="139"/>
      <c r="E15127" s="140"/>
      <c r="F15127" s="140"/>
      <c r="G15127" s="140"/>
      <c r="M15127" s="140"/>
      <c r="N15127" s="167"/>
      <c r="O15127" s="167"/>
      <c r="P15127" s="142"/>
      <c r="Q15127" s="142"/>
      <c r="R15127" s="142"/>
      <c r="S15127" s="139"/>
    </row>
    <row r="15128" spans="2:19" ht="15.75" customHeight="1" x14ac:dyDescent="0.25">
      <c r="B15128" s="106"/>
      <c r="C15128" s="106"/>
      <c r="D15128" s="139"/>
      <c r="E15128" s="140"/>
      <c r="F15128" s="140"/>
      <c r="G15128" s="140"/>
      <c r="M15128" s="140"/>
      <c r="N15128" s="167"/>
      <c r="O15128" s="167"/>
      <c r="P15128" s="142"/>
      <c r="Q15128" s="142"/>
      <c r="R15128" s="142"/>
      <c r="S15128" s="139"/>
    </row>
    <row r="15129" spans="2:19" ht="15.75" customHeight="1" x14ac:dyDescent="0.25">
      <c r="B15129" s="106"/>
      <c r="C15129" s="106"/>
      <c r="D15129" s="139"/>
      <c r="E15129" s="140"/>
      <c r="F15129" s="140"/>
      <c r="G15129" s="140"/>
      <c r="M15129" s="140"/>
      <c r="N15129" s="167"/>
      <c r="O15129" s="167"/>
      <c r="P15129" s="142"/>
      <c r="Q15129" s="142"/>
      <c r="R15129" s="142"/>
      <c r="S15129" s="139"/>
    </row>
    <row r="15130" spans="2:19" ht="15.75" customHeight="1" x14ac:dyDescent="0.25">
      <c r="B15130" s="106"/>
      <c r="C15130" s="106"/>
      <c r="D15130" s="139"/>
      <c r="E15130" s="140"/>
      <c r="F15130" s="140"/>
      <c r="G15130" s="140"/>
      <c r="M15130" s="140"/>
      <c r="N15130" s="167"/>
      <c r="O15130" s="167"/>
      <c r="P15130" s="142"/>
      <c r="Q15130" s="142"/>
      <c r="R15130" s="142"/>
      <c r="S15130" s="139"/>
    </row>
    <row r="15131" spans="2:19" ht="15.75" customHeight="1" x14ac:dyDescent="0.25">
      <c r="B15131" s="106"/>
      <c r="C15131" s="106"/>
      <c r="D15131" s="139"/>
      <c r="E15131" s="140"/>
      <c r="F15131" s="140"/>
      <c r="G15131" s="140"/>
      <c r="M15131" s="140"/>
      <c r="N15131" s="167"/>
      <c r="O15131" s="167"/>
      <c r="P15131" s="142"/>
      <c r="Q15131" s="142"/>
      <c r="R15131" s="142"/>
      <c r="S15131" s="139"/>
    </row>
    <row r="15132" spans="2:19" ht="15.75" customHeight="1" x14ac:dyDescent="0.25">
      <c r="B15132" s="106"/>
      <c r="C15132" s="106"/>
      <c r="D15132" s="139"/>
      <c r="E15132" s="140"/>
      <c r="F15132" s="140"/>
      <c r="G15132" s="140"/>
      <c r="M15132" s="140"/>
      <c r="N15132" s="167"/>
      <c r="O15132" s="167"/>
      <c r="P15132" s="142"/>
      <c r="Q15132" s="142"/>
      <c r="R15132" s="142"/>
      <c r="S15132" s="139"/>
    </row>
    <row r="15133" spans="2:19" ht="15.75" customHeight="1" x14ac:dyDescent="0.25">
      <c r="B15133" s="106"/>
      <c r="C15133" s="106"/>
      <c r="D15133" s="139"/>
      <c r="E15133" s="140"/>
      <c r="F15133" s="140"/>
      <c r="G15133" s="140"/>
      <c r="M15133" s="140"/>
      <c r="N15133" s="167"/>
      <c r="O15133" s="167"/>
      <c r="P15133" s="142"/>
      <c r="Q15133" s="142"/>
      <c r="R15133" s="142"/>
      <c r="S15133" s="139"/>
    </row>
    <row r="15134" spans="2:19" ht="15.75" customHeight="1" x14ac:dyDescent="0.25">
      <c r="B15134" s="106"/>
      <c r="C15134" s="106"/>
      <c r="D15134" s="139"/>
      <c r="E15134" s="140"/>
      <c r="F15134" s="140"/>
      <c r="G15134" s="140"/>
      <c r="M15134" s="140"/>
      <c r="N15134" s="167"/>
      <c r="O15134" s="167"/>
      <c r="P15134" s="142"/>
      <c r="Q15134" s="142"/>
      <c r="R15134" s="142"/>
      <c r="S15134" s="139"/>
    </row>
    <row r="15135" spans="2:19" ht="15.75" customHeight="1" x14ac:dyDescent="0.25">
      <c r="B15135" s="106"/>
      <c r="C15135" s="106"/>
      <c r="D15135" s="139"/>
      <c r="E15135" s="140"/>
      <c r="F15135" s="140"/>
      <c r="G15135" s="140"/>
      <c r="M15135" s="140"/>
      <c r="N15135" s="167"/>
      <c r="O15135" s="167"/>
      <c r="P15135" s="142"/>
      <c r="Q15135" s="142"/>
      <c r="R15135" s="142"/>
      <c r="S15135" s="139"/>
    </row>
    <row r="15136" spans="2:19" ht="15.75" customHeight="1" x14ac:dyDescent="0.25">
      <c r="B15136" s="106"/>
      <c r="C15136" s="106"/>
      <c r="D15136" s="139"/>
      <c r="E15136" s="140"/>
      <c r="F15136" s="140"/>
      <c r="G15136" s="140"/>
      <c r="M15136" s="140"/>
      <c r="N15136" s="167"/>
      <c r="O15136" s="167"/>
      <c r="P15136" s="142"/>
      <c r="Q15136" s="142"/>
      <c r="R15136" s="142"/>
      <c r="S15136" s="139"/>
    </row>
    <row r="15137" spans="2:19" ht="15.75" customHeight="1" x14ac:dyDescent="0.25">
      <c r="B15137" s="106"/>
      <c r="C15137" s="106"/>
      <c r="D15137" s="139"/>
      <c r="E15137" s="140"/>
      <c r="F15137" s="140"/>
      <c r="G15137" s="140"/>
      <c r="M15137" s="140"/>
      <c r="N15137" s="167"/>
      <c r="O15137" s="167"/>
      <c r="P15137" s="142"/>
      <c r="Q15137" s="142"/>
      <c r="R15137" s="142"/>
      <c r="S15137" s="139"/>
    </row>
    <row r="15138" spans="2:19" ht="15.75" customHeight="1" x14ac:dyDescent="0.25">
      <c r="B15138" s="106"/>
      <c r="C15138" s="106"/>
      <c r="D15138" s="139"/>
      <c r="E15138" s="140"/>
      <c r="F15138" s="140"/>
      <c r="G15138" s="140"/>
      <c r="M15138" s="140"/>
      <c r="N15138" s="167"/>
      <c r="O15138" s="167"/>
      <c r="P15138" s="142"/>
      <c r="Q15138" s="142"/>
      <c r="R15138" s="142"/>
      <c r="S15138" s="139"/>
    </row>
    <row r="15139" spans="2:19" ht="15.75" customHeight="1" x14ac:dyDescent="0.25">
      <c r="B15139" s="106"/>
      <c r="C15139" s="106"/>
      <c r="D15139" s="139"/>
      <c r="E15139" s="140"/>
      <c r="F15139" s="140"/>
      <c r="G15139" s="140"/>
      <c r="M15139" s="140"/>
      <c r="N15139" s="167"/>
      <c r="O15139" s="167"/>
      <c r="P15139" s="142"/>
      <c r="Q15139" s="142"/>
      <c r="R15139" s="142"/>
      <c r="S15139" s="139"/>
    </row>
    <row r="15140" spans="2:19" ht="15.75" customHeight="1" x14ac:dyDescent="0.25">
      <c r="B15140" s="106"/>
      <c r="C15140" s="106"/>
      <c r="D15140" s="139"/>
      <c r="E15140" s="140"/>
      <c r="F15140" s="140"/>
      <c r="G15140" s="140"/>
      <c r="M15140" s="140"/>
      <c r="N15140" s="167"/>
      <c r="O15140" s="167"/>
      <c r="P15140" s="142"/>
      <c r="Q15140" s="142"/>
      <c r="R15140" s="142"/>
      <c r="S15140" s="139"/>
    </row>
    <row r="15141" spans="2:19" ht="15.75" customHeight="1" x14ac:dyDescent="0.25">
      <c r="B15141" s="106"/>
      <c r="C15141" s="106"/>
      <c r="D15141" s="139"/>
      <c r="E15141" s="140"/>
      <c r="F15141" s="140"/>
      <c r="G15141" s="140"/>
      <c r="M15141" s="140"/>
      <c r="N15141" s="167"/>
      <c r="O15141" s="167"/>
      <c r="P15141" s="142"/>
      <c r="Q15141" s="142"/>
      <c r="R15141" s="142"/>
      <c r="S15141" s="139"/>
    </row>
    <row r="15142" spans="2:19" ht="15.75" customHeight="1" x14ac:dyDescent="0.25">
      <c r="B15142" s="106"/>
      <c r="C15142" s="106"/>
      <c r="D15142" s="139"/>
      <c r="E15142" s="140"/>
      <c r="F15142" s="140"/>
      <c r="G15142" s="140"/>
      <c r="M15142" s="140"/>
      <c r="N15142" s="167"/>
      <c r="O15142" s="167"/>
      <c r="P15142" s="142"/>
      <c r="Q15142" s="142"/>
      <c r="R15142" s="142"/>
      <c r="S15142" s="139"/>
    </row>
    <row r="15143" spans="2:19" ht="15.75" customHeight="1" x14ac:dyDescent="0.25">
      <c r="B15143" s="106"/>
      <c r="C15143" s="106"/>
      <c r="D15143" s="139"/>
      <c r="E15143" s="140"/>
      <c r="F15143" s="140"/>
      <c r="G15143" s="140"/>
      <c r="M15143" s="140"/>
      <c r="N15143" s="167"/>
      <c r="O15143" s="167"/>
      <c r="P15143" s="142"/>
      <c r="Q15143" s="142"/>
      <c r="R15143" s="142"/>
      <c r="S15143" s="139"/>
    </row>
    <row r="15144" spans="2:19" ht="15.75" customHeight="1" x14ac:dyDescent="0.25">
      <c r="B15144" s="106"/>
      <c r="C15144" s="106"/>
      <c r="D15144" s="139"/>
      <c r="E15144" s="140"/>
      <c r="F15144" s="140"/>
      <c r="G15144" s="140"/>
      <c r="M15144" s="140"/>
      <c r="N15144" s="167"/>
      <c r="O15144" s="167"/>
      <c r="P15144" s="142"/>
      <c r="Q15144" s="142"/>
      <c r="R15144" s="142"/>
      <c r="S15144" s="139"/>
    </row>
    <row r="15145" spans="2:19" ht="15.75" customHeight="1" x14ac:dyDescent="0.25">
      <c r="B15145" s="106"/>
      <c r="C15145" s="106"/>
      <c r="D15145" s="139"/>
      <c r="E15145" s="140"/>
      <c r="F15145" s="140"/>
      <c r="G15145" s="140"/>
      <c r="M15145" s="140"/>
      <c r="N15145" s="167"/>
      <c r="O15145" s="167"/>
      <c r="P15145" s="142"/>
      <c r="Q15145" s="142"/>
      <c r="R15145" s="142"/>
      <c r="S15145" s="139"/>
    </row>
    <row r="15146" spans="2:19" ht="15.75" customHeight="1" x14ac:dyDescent="0.25">
      <c r="B15146" s="106"/>
      <c r="C15146" s="106"/>
      <c r="D15146" s="139"/>
      <c r="E15146" s="140"/>
      <c r="F15146" s="140"/>
      <c r="G15146" s="140"/>
      <c r="M15146" s="140"/>
      <c r="N15146" s="167"/>
      <c r="O15146" s="167"/>
      <c r="P15146" s="142"/>
      <c r="Q15146" s="142"/>
      <c r="R15146" s="142"/>
      <c r="S15146" s="139"/>
    </row>
    <row r="15147" spans="2:19" ht="15.75" customHeight="1" x14ac:dyDescent="0.25">
      <c r="B15147" s="106"/>
      <c r="C15147" s="106"/>
      <c r="D15147" s="139"/>
      <c r="E15147" s="140"/>
      <c r="F15147" s="140"/>
      <c r="G15147" s="140"/>
      <c r="M15147" s="140"/>
      <c r="N15147" s="167"/>
      <c r="O15147" s="167"/>
      <c r="P15147" s="142"/>
      <c r="Q15147" s="142"/>
      <c r="R15147" s="142"/>
      <c r="S15147" s="139"/>
    </row>
    <row r="15148" spans="2:19" ht="15.75" customHeight="1" x14ac:dyDescent="0.25">
      <c r="B15148" s="106"/>
      <c r="C15148" s="106"/>
      <c r="D15148" s="139"/>
      <c r="E15148" s="140"/>
      <c r="F15148" s="140"/>
      <c r="G15148" s="140"/>
      <c r="M15148" s="140"/>
      <c r="N15148" s="167"/>
      <c r="O15148" s="167"/>
      <c r="P15148" s="142"/>
      <c r="Q15148" s="142"/>
      <c r="R15148" s="142"/>
      <c r="S15148" s="139"/>
    </row>
    <row r="15149" spans="2:19" ht="15.75" customHeight="1" x14ac:dyDescent="0.25">
      <c r="B15149" s="106"/>
      <c r="C15149" s="106"/>
      <c r="D15149" s="139"/>
      <c r="E15149" s="140"/>
      <c r="F15149" s="140"/>
      <c r="G15149" s="140"/>
      <c r="M15149" s="140"/>
      <c r="N15149" s="167"/>
      <c r="O15149" s="167"/>
      <c r="P15149" s="142"/>
      <c r="Q15149" s="142"/>
      <c r="R15149" s="142"/>
      <c r="S15149" s="139"/>
    </row>
    <row r="15150" spans="2:19" ht="15.75" customHeight="1" x14ac:dyDescent="0.25">
      <c r="B15150" s="106"/>
      <c r="C15150" s="106"/>
      <c r="D15150" s="139"/>
      <c r="E15150" s="140"/>
      <c r="F15150" s="140"/>
      <c r="G15150" s="140"/>
      <c r="M15150" s="140"/>
      <c r="N15150" s="167"/>
      <c r="O15150" s="167"/>
      <c r="P15150" s="142"/>
      <c r="Q15150" s="142"/>
      <c r="R15150" s="142"/>
      <c r="S15150" s="139"/>
    </row>
    <row r="15151" spans="2:19" ht="15.75" customHeight="1" x14ac:dyDescent="0.25">
      <c r="B15151" s="106"/>
      <c r="C15151" s="106"/>
      <c r="D15151" s="139"/>
      <c r="E15151" s="140"/>
      <c r="F15151" s="140"/>
      <c r="G15151" s="140"/>
      <c r="M15151" s="140"/>
      <c r="N15151" s="167"/>
      <c r="O15151" s="167"/>
      <c r="P15151" s="142"/>
      <c r="Q15151" s="142"/>
      <c r="R15151" s="142"/>
      <c r="S15151" s="139"/>
    </row>
    <row r="15152" spans="2:19" ht="15.75" customHeight="1" x14ac:dyDescent="0.25">
      <c r="B15152" s="106"/>
      <c r="C15152" s="106"/>
      <c r="D15152" s="139"/>
      <c r="E15152" s="140"/>
      <c r="F15152" s="140"/>
      <c r="G15152" s="140"/>
      <c r="M15152" s="140"/>
      <c r="N15152" s="167"/>
      <c r="O15152" s="167"/>
      <c r="P15152" s="142"/>
      <c r="Q15152" s="142"/>
      <c r="R15152" s="142"/>
      <c r="S15152" s="139"/>
    </row>
    <row r="15153" spans="2:19" ht="15.75" customHeight="1" x14ac:dyDescent="0.25">
      <c r="B15153" s="106"/>
      <c r="C15153" s="106"/>
      <c r="D15153" s="139"/>
      <c r="E15153" s="140"/>
      <c r="F15153" s="140"/>
      <c r="G15153" s="140"/>
      <c r="M15153" s="140"/>
      <c r="N15153" s="167"/>
      <c r="O15153" s="167"/>
      <c r="P15153" s="142"/>
      <c r="Q15153" s="142"/>
      <c r="R15153" s="142"/>
      <c r="S15153" s="139"/>
    </row>
    <row r="15154" spans="2:19" ht="15.75" customHeight="1" x14ac:dyDescent="0.25">
      <c r="B15154" s="106"/>
      <c r="C15154" s="106"/>
      <c r="D15154" s="139"/>
      <c r="E15154" s="140"/>
      <c r="F15154" s="140"/>
      <c r="G15154" s="140"/>
      <c r="M15154" s="140"/>
      <c r="N15154" s="167"/>
      <c r="O15154" s="167"/>
      <c r="P15154" s="142"/>
      <c r="Q15154" s="142"/>
      <c r="R15154" s="142"/>
      <c r="S15154" s="139"/>
    </row>
    <row r="15155" spans="2:19" ht="15.75" customHeight="1" x14ac:dyDescent="0.25">
      <c r="B15155" s="106"/>
      <c r="C15155" s="106"/>
      <c r="D15155" s="139"/>
      <c r="E15155" s="140"/>
      <c r="F15155" s="140"/>
      <c r="G15155" s="140"/>
      <c r="M15155" s="140"/>
      <c r="N15155" s="167"/>
      <c r="O15155" s="167"/>
      <c r="P15155" s="142"/>
      <c r="Q15155" s="142"/>
      <c r="R15155" s="142"/>
      <c r="S15155" s="139"/>
    </row>
    <row r="15156" spans="2:19" ht="15.75" customHeight="1" x14ac:dyDescent="0.25">
      <c r="B15156" s="106"/>
      <c r="C15156" s="106"/>
      <c r="D15156" s="139"/>
      <c r="E15156" s="140"/>
      <c r="F15156" s="140"/>
      <c r="G15156" s="140"/>
      <c r="M15156" s="140"/>
      <c r="N15156" s="167"/>
      <c r="O15156" s="167"/>
      <c r="P15156" s="142"/>
      <c r="Q15156" s="142"/>
      <c r="R15156" s="142"/>
      <c r="S15156" s="139"/>
    </row>
    <row r="15157" spans="2:19" ht="15.75" customHeight="1" x14ac:dyDescent="0.25">
      <c r="B15157" s="106"/>
      <c r="C15157" s="106"/>
      <c r="D15157" s="139"/>
      <c r="E15157" s="140"/>
      <c r="F15157" s="140"/>
      <c r="G15157" s="140"/>
      <c r="M15157" s="140"/>
      <c r="N15157" s="167"/>
      <c r="O15157" s="167"/>
      <c r="P15157" s="142"/>
      <c r="Q15157" s="142"/>
      <c r="R15157" s="142"/>
      <c r="S15157" s="139"/>
    </row>
    <row r="15158" spans="2:19" ht="15.75" customHeight="1" x14ac:dyDescent="0.25">
      <c r="B15158" s="106"/>
      <c r="C15158" s="106"/>
      <c r="D15158" s="139"/>
      <c r="E15158" s="140"/>
      <c r="F15158" s="140"/>
      <c r="G15158" s="140"/>
      <c r="M15158" s="140"/>
      <c r="N15158" s="167"/>
      <c r="O15158" s="167"/>
      <c r="P15158" s="142"/>
      <c r="Q15158" s="142"/>
      <c r="R15158" s="142"/>
      <c r="S15158" s="139"/>
    </row>
    <row r="15159" spans="2:19" ht="15.75" customHeight="1" x14ac:dyDescent="0.25">
      <c r="B15159" s="106"/>
      <c r="C15159" s="106"/>
      <c r="D15159" s="139"/>
      <c r="E15159" s="140"/>
      <c r="F15159" s="140"/>
      <c r="G15159" s="140"/>
      <c r="M15159" s="140"/>
      <c r="N15159" s="167"/>
      <c r="O15159" s="167"/>
      <c r="P15159" s="142"/>
      <c r="Q15159" s="142"/>
      <c r="R15159" s="142"/>
      <c r="S15159" s="139"/>
    </row>
    <row r="15160" spans="2:19" ht="15.75" customHeight="1" x14ac:dyDescent="0.25">
      <c r="B15160" s="106"/>
      <c r="C15160" s="106"/>
      <c r="D15160" s="139"/>
      <c r="E15160" s="140"/>
      <c r="F15160" s="140"/>
      <c r="G15160" s="140"/>
      <c r="M15160" s="140"/>
      <c r="N15160" s="167"/>
      <c r="O15160" s="167"/>
      <c r="P15160" s="142"/>
      <c r="Q15160" s="142"/>
      <c r="R15160" s="142"/>
      <c r="S15160" s="139"/>
    </row>
    <row r="15161" spans="2:19" ht="15.75" customHeight="1" x14ac:dyDescent="0.25">
      <c r="B15161" s="106"/>
      <c r="C15161" s="106"/>
      <c r="D15161" s="139"/>
      <c r="E15161" s="140"/>
      <c r="F15161" s="140"/>
      <c r="G15161" s="140"/>
      <c r="M15161" s="140"/>
      <c r="N15161" s="167"/>
      <c r="O15161" s="167"/>
      <c r="P15161" s="142"/>
      <c r="Q15161" s="142"/>
      <c r="R15161" s="142"/>
      <c r="S15161" s="139"/>
    </row>
    <row r="15162" spans="2:19" ht="15.75" customHeight="1" x14ac:dyDescent="0.25">
      <c r="B15162" s="106"/>
      <c r="C15162" s="106"/>
      <c r="D15162" s="139"/>
      <c r="E15162" s="140"/>
      <c r="F15162" s="140"/>
      <c r="G15162" s="140"/>
      <c r="M15162" s="140"/>
      <c r="N15162" s="167"/>
      <c r="O15162" s="167"/>
      <c r="P15162" s="142"/>
      <c r="Q15162" s="142"/>
      <c r="R15162" s="142"/>
      <c r="S15162" s="139"/>
    </row>
    <row r="15163" spans="2:19" ht="15.75" customHeight="1" x14ac:dyDescent="0.25">
      <c r="B15163" s="106"/>
      <c r="C15163" s="106"/>
      <c r="D15163" s="139"/>
      <c r="E15163" s="140"/>
      <c r="F15163" s="140"/>
      <c r="G15163" s="140"/>
      <c r="M15163" s="140"/>
      <c r="N15163" s="167"/>
      <c r="O15163" s="167"/>
      <c r="P15163" s="142"/>
      <c r="Q15163" s="142"/>
      <c r="R15163" s="142"/>
      <c r="S15163" s="139"/>
    </row>
    <row r="15164" spans="2:19" ht="15.75" customHeight="1" x14ac:dyDescent="0.25">
      <c r="B15164" s="106"/>
      <c r="C15164" s="106"/>
      <c r="D15164" s="139"/>
      <c r="E15164" s="140"/>
      <c r="F15164" s="140"/>
      <c r="G15164" s="140"/>
      <c r="M15164" s="140"/>
      <c r="N15164" s="167"/>
      <c r="O15164" s="167"/>
      <c r="P15164" s="142"/>
      <c r="Q15164" s="142"/>
      <c r="R15164" s="142"/>
      <c r="S15164" s="139"/>
    </row>
    <row r="15165" spans="2:19" ht="15.75" customHeight="1" x14ac:dyDescent="0.25">
      <c r="B15165" s="106"/>
      <c r="C15165" s="106"/>
      <c r="D15165" s="139"/>
      <c r="E15165" s="140"/>
      <c r="F15165" s="140"/>
      <c r="G15165" s="140"/>
      <c r="M15165" s="140"/>
      <c r="N15165" s="167"/>
      <c r="O15165" s="167"/>
      <c r="P15165" s="142"/>
      <c r="Q15165" s="142"/>
      <c r="R15165" s="142"/>
      <c r="S15165" s="139"/>
    </row>
    <row r="15166" spans="2:19" ht="15.75" customHeight="1" x14ac:dyDescent="0.25">
      <c r="B15166" s="106"/>
      <c r="C15166" s="106"/>
      <c r="D15166" s="139"/>
      <c r="E15166" s="140"/>
      <c r="F15166" s="140"/>
      <c r="G15166" s="140"/>
      <c r="M15166" s="140"/>
      <c r="N15166" s="167"/>
      <c r="O15166" s="167"/>
      <c r="P15166" s="142"/>
      <c r="Q15166" s="142"/>
      <c r="R15166" s="142"/>
      <c r="S15166" s="139"/>
    </row>
    <row r="15167" spans="2:19" ht="15.75" customHeight="1" x14ac:dyDescent="0.25">
      <c r="B15167" s="106"/>
      <c r="C15167" s="106"/>
      <c r="D15167" s="139"/>
      <c r="E15167" s="140"/>
      <c r="F15167" s="140"/>
      <c r="G15167" s="140"/>
      <c r="M15167" s="140"/>
      <c r="N15167" s="167"/>
      <c r="O15167" s="167"/>
      <c r="P15167" s="142"/>
      <c r="Q15167" s="142"/>
      <c r="R15167" s="142"/>
      <c r="S15167" s="139"/>
    </row>
    <row r="15168" spans="2:19" ht="15.75" customHeight="1" x14ac:dyDescent="0.25">
      <c r="B15168" s="106"/>
      <c r="C15168" s="106"/>
      <c r="D15168" s="139"/>
      <c r="E15168" s="140"/>
      <c r="F15168" s="140"/>
      <c r="G15168" s="140"/>
      <c r="M15168" s="140"/>
      <c r="N15168" s="167"/>
      <c r="O15168" s="167"/>
      <c r="P15168" s="142"/>
      <c r="Q15168" s="142"/>
      <c r="R15168" s="142"/>
      <c r="S15168" s="139"/>
    </row>
    <row r="15169" spans="2:19" ht="15.75" customHeight="1" x14ac:dyDescent="0.25">
      <c r="B15169" s="106"/>
      <c r="C15169" s="106"/>
      <c r="D15169" s="139"/>
      <c r="E15169" s="140"/>
      <c r="F15169" s="140"/>
      <c r="G15169" s="140"/>
      <c r="M15169" s="140"/>
      <c r="N15169" s="167"/>
      <c r="O15169" s="167"/>
      <c r="P15169" s="142"/>
      <c r="Q15169" s="142"/>
      <c r="R15169" s="142"/>
      <c r="S15169" s="139"/>
    </row>
    <row r="15170" spans="2:19" ht="15.75" customHeight="1" x14ac:dyDescent="0.25">
      <c r="B15170" s="106"/>
      <c r="C15170" s="106"/>
      <c r="D15170" s="139"/>
      <c r="E15170" s="140"/>
      <c r="F15170" s="140"/>
      <c r="G15170" s="140"/>
      <c r="M15170" s="140"/>
      <c r="N15170" s="167"/>
      <c r="O15170" s="167"/>
      <c r="P15170" s="142"/>
      <c r="Q15170" s="142"/>
      <c r="R15170" s="142"/>
      <c r="S15170" s="139"/>
    </row>
    <row r="15171" spans="2:19" ht="15.75" customHeight="1" x14ac:dyDescent="0.25">
      <c r="B15171" s="106"/>
      <c r="C15171" s="106"/>
      <c r="D15171" s="139"/>
      <c r="E15171" s="140"/>
      <c r="F15171" s="140"/>
      <c r="G15171" s="140"/>
      <c r="M15171" s="140"/>
      <c r="N15171" s="167"/>
      <c r="O15171" s="167"/>
      <c r="P15171" s="142"/>
      <c r="Q15171" s="142"/>
      <c r="R15171" s="142"/>
      <c r="S15171" s="139"/>
    </row>
    <row r="15172" spans="2:19" ht="15.75" customHeight="1" x14ac:dyDescent="0.25">
      <c r="B15172" s="106"/>
      <c r="C15172" s="106"/>
      <c r="D15172" s="139"/>
      <c r="E15172" s="140"/>
      <c r="F15172" s="140"/>
      <c r="G15172" s="140"/>
      <c r="M15172" s="140"/>
      <c r="N15172" s="167"/>
      <c r="O15172" s="167"/>
      <c r="P15172" s="142"/>
      <c r="Q15172" s="142"/>
      <c r="R15172" s="142"/>
      <c r="S15172" s="139"/>
    </row>
    <row r="15173" spans="2:19" ht="15.75" customHeight="1" x14ac:dyDescent="0.25">
      <c r="B15173" s="106"/>
      <c r="C15173" s="106"/>
      <c r="D15173" s="139"/>
      <c r="E15173" s="140"/>
      <c r="F15173" s="140"/>
      <c r="G15173" s="140"/>
      <c r="M15173" s="140"/>
      <c r="N15173" s="167"/>
      <c r="O15173" s="167"/>
      <c r="P15173" s="142"/>
      <c r="Q15173" s="142"/>
      <c r="R15173" s="142"/>
      <c r="S15173" s="139"/>
    </row>
    <row r="15174" spans="2:19" ht="15.75" customHeight="1" x14ac:dyDescent="0.25">
      <c r="B15174" s="106"/>
      <c r="C15174" s="106"/>
      <c r="D15174" s="139"/>
      <c r="E15174" s="140"/>
      <c r="F15174" s="140"/>
      <c r="G15174" s="140"/>
      <c r="M15174" s="140"/>
      <c r="N15174" s="167"/>
      <c r="O15174" s="167"/>
      <c r="P15174" s="142"/>
      <c r="Q15174" s="142"/>
      <c r="R15174" s="142"/>
      <c r="S15174" s="139"/>
    </row>
    <row r="15175" spans="2:19" ht="15.75" customHeight="1" x14ac:dyDescent="0.25">
      <c r="B15175" s="106"/>
      <c r="C15175" s="106"/>
      <c r="D15175" s="139"/>
      <c r="E15175" s="140"/>
      <c r="F15175" s="140"/>
      <c r="G15175" s="140"/>
      <c r="M15175" s="140"/>
      <c r="N15175" s="167"/>
      <c r="O15175" s="167"/>
      <c r="P15175" s="142"/>
      <c r="Q15175" s="142"/>
      <c r="R15175" s="142"/>
      <c r="S15175" s="139"/>
    </row>
    <row r="15176" spans="2:19" ht="15.75" customHeight="1" x14ac:dyDescent="0.25">
      <c r="B15176" s="106"/>
      <c r="C15176" s="106"/>
      <c r="D15176" s="139"/>
      <c r="E15176" s="140"/>
      <c r="F15176" s="140"/>
      <c r="G15176" s="140"/>
      <c r="M15176" s="140"/>
      <c r="N15176" s="167"/>
      <c r="O15176" s="167"/>
      <c r="P15176" s="142"/>
      <c r="Q15176" s="142"/>
      <c r="R15176" s="142"/>
      <c r="S15176" s="139"/>
    </row>
    <row r="15177" spans="2:19" ht="15.75" customHeight="1" x14ac:dyDescent="0.25">
      <c r="B15177" s="106"/>
      <c r="C15177" s="106"/>
      <c r="D15177" s="139"/>
      <c r="E15177" s="140"/>
      <c r="F15177" s="140"/>
      <c r="G15177" s="140"/>
      <c r="M15177" s="140"/>
      <c r="N15177" s="167"/>
      <c r="O15177" s="167"/>
      <c r="P15177" s="142"/>
      <c r="Q15177" s="142"/>
      <c r="R15177" s="142"/>
      <c r="S15177" s="139"/>
    </row>
    <row r="15178" spans="2:19" ht="15.75" customHeight="1" x14ac:dyDescent="0.25">
      <c r="B15178" s="106"/>
      <c r="C15178" s="106"/>
      <c r="D15178" s="139"/>
      <c r="E15178" s="140"/>
      <c r="F15178" s="140"/>
      <c r="G15178" s="140"/>
      <c r="M15178" s="140"/>
      <c r="N15178" s="167"/>
      <c r="O15178" s="167"/>
      <c r="P15178" s="142"/>
      <c r="Q15178" s="142"/>
      <c r="R15178" s="142"/>
      <c r="S15178" s="139"/>
    </row>
    <row r="15179" spans="2:19" ht="15.75" customHeight="1" x14ac:dyDescent="0.25">
      <c r="B15179" s="106"/>
      <c r="C15179" s="106"/>
      <c r="D15179" s="139"/>
      <c r="E15179" s="140"/>
      <c r="F15179" s="140"/>
      <c r="G15179" s="140"/>
      <c r="M15179" s="140"/>
      <c r="N15179" s="167"/>
      <c r="O15179" s="167"/>
      <c r="P15179" s="142"/>
      <c r="Q15179" s="142"/>
      <c r="R15179" s="142"/>
      <c r="S15179" s="139"/>
    </row>
    <row r="15180" spans="2:19" ht="15.75" customHeight="1" x14ac:dyDescent="0.25">
      <c r="B15180" s="106"/>
      <c r="C15180" s="106"/>
      <c r="D15180" s="139"/>
      <c r="E15180" s="140"/>
      <c r="F15180" s="140"/>
      <c r="G15180" s="140"/>
      <c r="M15180" s="140"/>
      <c r="N15180" s="167"/>
      <c r="O15180" s="167"/>
      <c r="P15180" s="142"/>
      <c r="Q15180" s="142"/>
      <c r="R15180" s="142"/>
      <c r="S15180" s="139"/>
    </row>
    <row r="15181" spans="2:19" ht="15.75" customHeight="1" x14ac:dyDescent="0.25">
      <c r="B15181" s="106"/>
      <c r="C15181" s="106"/>
      <c r="D15181" s="139"/>
      <c r="E15181" s="140"/>
      <c r="F15181" s="140"/>
      <c r="G15181" s="140"/>
      <c r="M15181" s="140"/>
      <c r="N15181" s="167"/>
      <c r="O15181" s="167"/>
      <c r="P15181" s="142"/>
      <c r="Q15181" s="142"/>
      <c r="R15181" s="142"/>
      <c r="S15181" s="139"/>
    </row>
    <row r="15182" spans="2:19" ht="15.75" customHeight="1" x14ac:dyDescent="0.25">
      <c r="B15182" s="106"/>
      <c r="C15182" s="106"/>
      <c r="D15182" s="139"/>
      <c r="E15182" s="140"/>
      <c r="F15182" s="140"/>
      <c r="G15182" s="140"/>
      <c r="M15182" s="140"/>
      <c r="N15182" s="167"/>
      <c r="O15182" s="167"/>
      <c r="P15182" s="142"/>
      <c r="Q15182" s="142"/>
      <c r="R15182" s="142"/>
      <c r="S15182" s="139"/>
    </row>
    <row r="15183" spans="2:19" ht="15.75" customHeight="1" x14ac:dyDescent="0.25">
      <c r="B15183" s="106"/>
      <c r="C15183" s="106"/>
      <c r="D15183" s="139"/>
      <c r="E15183" s="140"/>
      <c r="F15183" s="140"/>
      <c r="G15183" s="140"/>
      <c r="M15183" s="140"/>
      <c r="N15183" s="167"/>
      <c r="O15183" s="167"/>
      <c r="P15183" s="142"/>
      <c r="Q15183" s="142"/>
      <c r="R15183" s="142"/>
      <c r="S15183" s="139"/>
    </row>
    <row r="15184" spans="2:19" ht="15.75" customHeight="1" x14ac:dyDescent="0.25">
      <c r="B15184" s="106"/>
      <c r="C15184" s="106"/>
      <c r="D15184" s="139"/>
      <c r="E15184" s="140"/>
      <c r="F15184" s="140"/>
      <c r="G15184" s="140"/>
      <c r="M15184" s="140"/>
      <c r="N15184" s="167"/>
      <c r="O15184" s="167"/>
      <c r="P15184" s="142"/>
      <c r="Q15184" s="142"/>
      <c r="R15184" s="142"/>
      <c r="S15184" s="139"/>
    </row>
    <row r="15185" spans="2:19" ht="15.75" customHeight="1" x14ac:dyDescent="0.25">
      <c r="B15185" s="106"/>
      <c r="C15185" s="106"/>
      <c r="D15185" s="139"/>
      <c r="E15185" s="140"/>
      <c r="F15185" s="140"/>
      <c r="G15185" s="140"/>
      <c r="M15185" s="140"/>
      <c r="N15185" s="167"/>
      <c r="O15185" s="167"/>
      <c r="P15185" s="142"/>
      <c r="Q15185" s="142"/>
      <c r="R15185" s="142"/>
      <c r="S15185" s="139"/>
    </row>
    <row r="15186" spans="2:19" ht="15.75" customHeight="1" x14ac:dyDescent="0.25">
      <c r="B15186" s="106"/>
      <c r="C15186" s="106"/>
      <c r="D15186" s="139"/>
      <c r="E15186" s="140"/>
      <c r="F15186" s="140"/>
      <c r="G15186" s="140"/>
      <c r="M15186" s="140"/>
      <c r="N15186" s="167"/>
      <c r="O15186" s="167"/>
      <c r="P15186" s="142"/>
      <c r="Q15186" s="142"/>
      <c r="R15186" s="142"/>
      <c r="S15186" s="139"/>
    </row>
    <row r="15187" spans="2:19" ht="15.75" customHeight="1" x14ac:dyDescent="0.25">
      <c r="B15187" s="106"/>
      <c r="C15187" s="106"/>
      <c r="D15187" s="139"/>
      <c r="E15187" s="140"/>
      <c r="F15187" s="140"/>
      <c r="G15187" s="140"/>
      <c r="M15187" s="140"/>
      <c r="N15187" s="167"/>
      <c r="O15187" s="167"/>
      <c r="P15187" s="142"/>
      <c r="Q15187" s="142"/>
      <c r="R15187" s="142"/>
      <c r="S15187" s="139"/>
    </row>
    <row r="15188" spans="2:19" ht="15.75" customHeight="1" x14ac:dyDescent="0.25">
      <c r="B15188" s="106"/>
      <c r="C15188" s="106"/>
      <c r="D15188" s="139"/>
      <c r="E15188" s="140"/>
      <c r="F15188" s="140"/>
      <c r="G15188" s="140"/>
      <c r="M15188" s="140"/>
      <c r="N15188" s="167"/>
      <c r="O15188" s="167"/>
      <c r="P15188" s="142"/>
      <c r="Q15188" s="142"/>
      <c r="R15188" s="142"/>
      <c r="S15188" s="139"/>
    </row>
    <row r="15189" spans="2:19" ht="15.75" customHeight="1" x14ac:dyDescent="0.25">
      <c r="B15189" s="106"/>
      <c r="C15189" s="106"/>
      <c r="D15189" s="139"/>
      <c r="E15189" s="140"/>
      <c r="F15189" s="140"/>
      <c r="G15189" s="140"/>
      <c r="M15189" s="140"/>
      <c r="N15189" s="167"/>
      <c r="O15189" s="167"/>
      <c r="P15189" s="142"/>
      <c r="Q15189" s="142"/>
      <c r="R15189" s="142"/>
      <c r="S15189" s="139"/>
    </row>
    <row r="15190" spans="2:19" ht="15.75" customHeight="1" x14ac:dyDescent="0.25">
      <c r="B15190" s="106"/>
      <c r="C15190" s="106"/>
      <c r="D15190" s="139"/>
      <c r="E15190" s="140"/>
      <c r="F15190" s="140"/>
      <c r="G15190" s="140"/>
      <c r="M15190" s="140"/>
      <c r="N15190" s="167"/>
      <c r="O15190" s="167"/>
      <c r="P15190" s="142"/>
      <c r="Q15190" s="142"/>
      <c r="R15190" s="142"/>
      <c r="S15190" s="139"/>
    </row>
    <row r="15191" spans="2:19" ht="15.75" customHeight="1" x14ac:dyDescent="0.25">
      <c r="B15191" s="106"/>
      <c r="C15191" s="106"/>
      <c r="D15191" s="139"/>
      <c r="E15191" s="140"/>
      <c r="F15191" s="140"/>
      <c r="G15191" s="140"/>
      <c r="M15191" s="140"/>
      <c r="N15191" s="167"/>
      <c r="O15191" s="167"/>
      <c r="P15191" s="142"/>
      <c r="Q15191" s="142"/>
      <c r="R15191" s="142"/>
      <c r="S15191" s="139"/>
    </row>
    <row r="15192" spans="2:19" ht="15.75" customHeight="1" x14ac:dyDescent="0.25">
      <c r="B15192" s="106"/>
      <c r="C15192" s="106"/>
      <c r="D15192" s="139"/>
      <c r="E15192" s="140"/>
      <c r="F15192" s="140"/>
      <c r="G15192" s="140"/>
      <c r="M15192" s="140"/>
      <c r="N15192" s="167"/>
      <c r="O15192" s="167"/>
      <c r="P15192" s="142"/>
      <c r="Q15192" s="142"/>
      <c r="R15192" s="142"/>
      <c r="S15192" s="139"/>
    </row>
    <row r="15193" spans="2:19" ht="15.75" customHeight="1" x14ac:dyDescent="0.25">
      <c r="B15193" s="106"/>
      <c r="C15193" s="106"/>
      <c r="D15193" s="139"/>
      <c r="E15193" s="140"/>
      <c r="F15193" s="140"/>
      <c r="G15193" s="140"/>
      <c r="M15193" s="140"/>
      <c r="N15193" s="167"/>
      <c r="O15193" s="167"/>
      <c r="P15193" s="142"/>
      <c r="Q15193" s="142"/>
      <c r="R15193" s="142"/>
      <c r="S15193" s="139"/>
    </row>
    <row r="15194" spans="2:19" ht="15.75" customHeight="1" x14ac:dyDescent="0.25">
      <c r="B15194" s="106"/>
      <c r="C15194" s="106"/>
      <c r="D15194" s="139"/>
      <c r="E15194" s="140"/>
      <c r="F15194" s="140"/>
      <c r="G15194" s="140"/>
      <c r="M15194" s="140"/>
      <c r="N15194" s="167"/>
      <c r="O15194" s="167"/>
      <c r="P15194" s="142"/>
      <c r="Q15194" s="142"/>
      <c r="R15194" s="142"/>
      <c r="S15194" s="139"/>
    </row>
    <row r="15195" spans="2:19" ht="15.75" customHeight="1" x14ac:dyDescent="0.25">
      <c r="B15195" s="106"/>
      <c r="C15195" s="106"/>
      <c r="D15195" s="139"/>
      <c r="E15195" s="140"/>
      <c r="F15195" s="140"/>
      <c r="G15195" s="140"/>
      <c r="M15195" s="140"/>
      <c r="N15195" s="167"/>
      <c r="O15195" s="167"/>
      <c r="P15195" s="142"/>
      <c r="Q15195" s="142"/>
      <c r="R15195" s="142"/>
      <c r="S15195" s="139"/>
    </row>
    <row r="15196" spans="2:19" ht="15.75" customHeight="1" x14ac:dyDescent="0.25">
      <c r="B15196" s="106"/>
      <c r="C15196" s="106"/>
      <c r="D15196" s="139"/>
      <c r="E15196" s="140"/>
      <c r="F15196" s="140"/>
      <c r="G15196" s="140"/>
      <c r="M15196" s="140"/>
      <c r="N15196" s="167"/>
      <c r="O15196" s="167"/>
      <c r="P15196" s="142"/>
      <c r="Q15196" s="142"/>
      <c r="R15196" s="142"/>
      <c r="S15196" s="139"/>
    </row>
    <row r="15197" spans="2:19" ht="15.75" customHeight="1" x14ac:dyDescent="0.25">
      <c r="B15197" s="106"/>
      <c r="C15197" s="106"/>
      <c r="D15197" s="139"/>
      <c r="E15197" s="140"/>
      <c r="F15197" s="140"/>
      <c r="G15197" s="140"/>
      <c r="M15197" s="140"/>
      <c r="N15197" s="167"/>
      <c r="O15197" s="167"/>
      <c r="P15197" s="142"/>
      <c r="Q15197" s="142"/>
      <c r="R15197" s="142"/>
      <c r="S15197" s="139"/>
    </row>
    <row r="15198" spans="2:19" ht="15.75" customHeight="1" x14ac:dyDescent="0.25">
      <c r="B15198" s="106"/>
      <c r="C15198" s="106"/>
      <c r="D15198" s="139"/>
      <c r="E15198" s="140"/>
      <c r="F15198" s="140"/>
      <c r="G15198" s="140"/>
      <c r="M15198" s="140"/>
      <c r="N15198" s="167"/>
      <c r="O15198" s="167"/>
      <c r="P15198" s="142"/>
      <c r="Q15198" s="142"/>
      <c r="R15198" s="142"/>
      <c r="S15198" s="139"/>
    </row>
    <row r="15199" spans="2:19" ht="15.75" customHeight="1" x14ac:dyDescent="0.25">
      <c r="B15199" s="106"/>
      <c r="C15199" s="106"/>
      <c r="D15199" s="139"/>
      <c r="E15199" s="140"/>
      <c r="F15199" s="140"/>
      <c r="G15199" s="140"/>
      <c r="M15199" s="140"/>
      <c r="N15199" s="167"/>
      <c r="O15199" s="167"/>
      <c r="P15199" s="142"/>
      <c r="Q15199" s="142"/>
      <c r="R15199" s="142"/>
      <c r="S15199" s="139"/>
    </row>
    <row r="15200" spans="2:19" ht="15.75" customHeight="1" x14ac:dyDescent="0.25">
      <c r="B15200" s="106"/>
      <c r="C15200" s="106"/>
      <c r="D15200" s="139"/>
      <c r="E15200" s="140"/>
      <c r="F15200" s="140"/>
      <c r="G15200" s="140"/>
      <c r="M15200" s="140"/>
      <c r="N15200" s="167"/>
      <c r="O15200" s="167"/>
      <c r="P15200" s="142"/>
      <c r="Q15200" s="142"/>
      <c r="R15200" s="142"/>
      <c r="S15200" s="139"/>
    </row>
    <row r="15201" spans="2:19" ht="15.75" customHeight="1" x14ac:dyDescent="0.25">
      <c r="B15201" s="106"/>
      <c r="C15201" s="106"/>
      <c r="D15201" s="139"/>
      <c r="E15201" s="140"/>
      <c r="F15201" s="140"/>
      <c r="G15201" s="140"/>
      <c r="M15201" s="140"/>
      <c r="N15201" s="167"/>
      <c r="O15201" s="167"/>
      <c r="P15201" s="142"/>
      <c r="Q15201" s="142"/>
      <c r="R15201" s="142"/>
      <c r="S15201" s="139"/>
    </row>
    <row r="15202" spans="2:19" ht="15.75" customHeight="1" x14ac:dyDescent="0.25">
      <c r="B15202" s="106"/>
      <c r="C15202" s="106"/>
      <c r="D15202" s="139"/>
      <c r="E15202" s="140"/>
      <c r="F15202" s="140"/>
      <c r="G15202" s="140"/>
      <c r="M15202" s="140"/>
      <c r="N15202" s="167"/>
      <c r="O15202" s="167"/>
      <c r="P15202" s="142"/>
      <c r="Q15202" s="142"/>
      <c r="R15202" s="142"/>
      <c r="S15202" s="139"/>
    </row>
    <row r="15203" spans="2:19" ht="15.75" customHeight="1" x14ac:dyDescent="0.25">
      <c r="B15203" s="106"/>
      <c r="C15203" s="106"/>
      <c r="D15203" s="139"/>
      <c r="E15203" s="140"/>
      <c r="F15203" s="140"/>
      <c r="G15203" s="140"/>
      <c r="M15203" s="140"/>
      <c r="N15203" s="167"/>
      <c r="O15203" s="167"/>
      <c r="P15203" s="142"/>
      <c r="Q15203" s="142"/>
      <c r="R15203" s="142"/>
      <c r="S15203" s="139"/>
    </row>
    <row r="15204" spans="2:19" ht="15.75" customHeight="1" x14ac:dyDescent="0.25">
      <c r="B15204" s="106"/>
      <c r="C15204" s="106"/>
      <c r="D15204" s="139"/>
      <c r="E15204" s="140"/>
      <c r="F15204" s="140"/>
      <c r="G15204" s="140"/>
      <c r="M15204" s="140"/>
      <c r="N15204" s="167"/>
      <c r="O15204" s="167"/>
      <c r="P15204" s="142"/>
      <c r="Q15204" s="142"/>
      <c r="R15204" s="142"/>
      <c r="S15204" s="139"/>
    </row>
    <row r="15205" spans="2:19" ht="15.75" customHeight="1" x14ac:dyDescent="0.25">
      <c r="B15205" s="106"/>
      <c r="C15205" s="106"/>
      <c r="D15205" s="139"/>
      <c r="E15205" s="140"/>
      <c r="F15205" s="140"/>
      <c r="G15205" s="140"/>
      <c r="M15205" s="140"/>
      <c r="N15205" s="167"/>
      <c r="O15205" s="167"/>
      <c r="P15205" s="142"/>
      <c r="Q15205" s="142"/>
      <c r="R15205" s="142"/>
      <c r="S15205" s="139"/>
    </row>
    <row r="15206" spans="2:19" ht="15.75" customHeight="1" x14ac:dyDescent="0.25">
      <c r="B15206" s="106"/>
      <c r="C15206" s="106"/>
      <c r="D15206" s="139"/>
      <c r="E15206" s="140"/>
      <c r="F15206" s="140"/>
      <c r="G15206" s="140"/>
      <c r="M15206" s="140"/>
      <c r="N15206" s="167"/>
      <c r="O15206" s="167"/>
      <c r="P15206" s="142"/>
      <c r="Q15206" s="142"/>
      <c r="R15206" s="142"/>
      <c r="S15206" s="139"/>
    </row>
    <row r="15207" spans="2:19" ht="15.75" customHeight="1" x14ac:dyDescent="0.25">
      <c r="B15207" s="106"/>
      <c r="C15207" s="106"/>
      <c r="D15207" s="139"/>
      <c r="E15207" s="140"/>
      <c r="F15207" s="140"/>
      <c r="G15207" s="140"/>
      <c r="M15207" s="140"/>
      <c r="N15207" s="167"/>
      <c r="O15207" s="167"/>
      <c r="P15207" s="142"/>
      <c r="Q15207" s="142"/>
      <c r="R15207" s="142"/>
      <c r="S15207" s="139"/>
    </row>
    <row r="15208" spans="2:19" ht="15.75" customHeight="1" x14ac:dyDescent="0.25">
      <c r="B15208" s="106"/>
      <c r="C15208" s="106"/>
      <c r="D15208" s="139"/>
      <c r="E15208" s="140"/>
      <c r="F15208" s="140"/>
      <c r="G15208" s="140"/>
      <c r="M15208" s="140"/>
      <c r="N15208" s="167"/>
      <c r="O15208" s="167"/>
      <c r="P15208" s="142"/>
      <c r="Q15208" s="142"/>
      <c r="R15208" s="142"/>
      <c r="S15208" s="139"/>
    </row>
    <row r="15209" spans="2:19" ht="15.75" customHeight="1" x14ac:dyDescent="0.25">
      <c r="B15209" s="106"/>
      <c r="C15209" s="106"/>
      <c r="D15209" s="139"/>
      <c r="E15209" s="140"/>
      <c r="F15209" s="140"/>
      <c r="G15209" s="140"/>
      <c r="M15209" s="140"/>
      <c r="N15209" s="167"/>
      <c r="O15209" s="167"/>
      <c r="P15209" s="142"/>
      <c r="Q15209" s="142"/>
      <c r="R15209" s="142"/>
      <c r="S15209" s="139"/>
    </row>
    <row r="15210" spans="2:19" ht="15.75" customHeight="1" x14ac:dyDescent="0.25">
      <c r="B15210" s="106"/>
      <c r="C15210" s="106"/>
      <c r="D15210" s="139"/>
      <c r="E15210" s="140"/>
      <c r="F15210" s="140"/>
      <c r="G15210" s="140"/>
      <c r="M15210" s="140"/>
      <c r="N15210" s="167"/>
      <c r="O15210" s="167"/>
      <c r="P15210" s="142"/>
      <c r="Q15210" s="142"/>
      <c r="R15210" s="142"/>
      <c r="S15210" s="139"/>
    </row>
    <row r="15211" spans="2:19" ht="15.75" customHeight="1" x14ac:dyDescent="0.25">
      <c r="B15211" s="106"/>
      <c r="C15211" s="106"/>
      <c r="D15211" s="139"/>
      <c r="E15211" s="140"/>
      <c r="F15211" s="140"/>
      <c r="G15211" s="140"/>
      <c r="M15211" s="140"/>
      <c r="N15211" s="167"/>
      <c r="O15211" s="167"/>
      <c r="P15211" s="142"/>
      <c r="Q15211" s="142"/>
      <c r="R15211" s="142"/>
      <c r="S15211" s="139"/>
    </row>
    <row r="15212" spans="2:19" ht="15.75" customHeight="1" x14ac:dyDescent="0.25">
      <c r="B15212" s="106"/>
      <c r="C15212" s="106"/>
      <c r="D15212" s="139"/>
      <c r="E15212" s="140"/>
      <c r="F15212" s="140"/>
      <c r="G15212" s="140"/>
      <c r="M15212" s="140"/>
      <c r="N15212" s="167"/>
      <c r="O15212" s="167"/>
      <c r="P15212" s="142"/>
      <c r="Q15212" s="142"/>
      <c r="R15212" s="142"/>
      <c r="S15212" s="139"/>
    </row>
    <row r="15213" spans="2:19" ht="15.75" customHeight="1" x14ac:dyDescent="0.25">
      <c r="B15213" s="106"/>
      <c r="C15213" s="106"/>
      <c r="D15213" s="139"/>
      <c r="E15213" s="140"/>
      <c r="F15213" s="140"/>
      <c r="G15213" s="140"/>
      <c r="M15213" s="140"/>
      <c r="N15213" s="167"/>
      <c r="O15213" s="167"/>
      <c r="P15213" s="142"/>
      <c r="Q15213" s="142"/>
      <c r="R15213" s="142"/>
      <c r="S15213" s="139"/>
    </row>
    <row r="15214" spans="2:19" ht="15.75" customHeight="1" x14ac:dyDescent="0.25">
      <c r="B15214" s="106"/>
      <c r="C15214" s="106"/>
      <c r="D15214" s="139"/>
      <c r="E15214" s="140"/>
      <c r="F15214" s="140"/>
      <c r="G15214" s="140"/>
      <c r="M15214" s="140"/>
      <c r="N15214" s="167"/>
      <c r="O15214" s="167"/>
      <c r="P15214" s="142"/>
      <c r="Q15214" s="142"/>
      <c r="R15214" s="142"/>
      <c r="S15214" s="139"/>
    </row>
    <row r="15215" spans="2:19" ht="15.75" customHeight="1" x14ac:dyDescent="0.25">
      <c r="B15215" s="106"/>
      <c r="C15215" s="106"/>
      <c r="D15215" s="139"/>
      <c r="E15215" s="140"/>
      <c r="F15215" s="140"/>
      <c r="G15215" s="140"/>
      <c r="M15215" s="140"/>
      <c r="N15215" s="167"/>
      <c r="O15215" s="167"/>
      <c r="P15215" s="142"/>
      <c r="Q15215" s="142"/>
      <c r="R15215" s="142"/>
      <c r="S15215" s="139"/>
    </row>
    <row r="15216" spans="2:19" ht="15.75" customHeight="1" x14ac:dyDescent="0.25">
      <c r="B15216" s="106"/>
      <c r="C15216" s="106"/>
      <c r="D15216" s="139"/>
      <c r="E15216" s="140"/>
      <c r="F15216" s="140"/>
      <c r="G15216" s="140"/>
      <c r="M15216" s="140"/>
      <c r="N15216" s="167"/>
      <c r="O15216" s="167"/>
      <c r="P15216" s="142"/>
      <c r="Q15216" s="142"/>
      <c r="R15216" s="142"/>
      <c r="S15216" s="139"/>
    </row>
    <row r="15217" spans="2:19" ht="15.75" customHeight="1" x14ac:dyDescent="0.25">
      <c r="B15217" s="106"/>
      <c r="C15217" s="106"/>
      <c r="D15217" s="139"/>
      <c r="E15217" s="140"/>
      <c r="F15217" s="140"/>
      <c r="G15217" s="140"/>
      <c r="M15217" s="140"/>
      <c r="N15217" s="167"/>
      <c r="O15217" s="167"/>
      <c r="P15217" s="142"/>
      <c r="Q15217" s="142"/>
      <c r="R15217" s="142"/>
      <c r="S15217" s="139"/>
    </row>
    <row r="15218" spans="2:19" ht="15.75" customHeight="1" x14ac:dyDescent="0.25">
      <c r="B15218" s="106"/>
      <c r="C15218" s="106"/>
      <c r="D15218" s="139"/>
      <c r="E15218" s="140"/>
      <c r="F15218" s="140"/>
      <c r="G15218" s="140"/>
      <c r="M15218" s="140"/>
      <c r="N15218" s="167"/>
      <c r="O15218" s="167"/>
      <c r="P15218" s="142"/>
      <c r="Q15218" s="142"/>
      <c r="R15218" s="142"/>
      <c r="S15218" s="139"/>
    </row>
    <row r="15219" spans="2:19" ht="15.75" customHeight="1" x14ac:dyDescent="0.25">
      <c r="B15219" s="106"/>
      <c r="C15219" s="106"/>
      <c r="D15219" s="139"/>
      <c r="E15219" s="140"/>
      <c r="F15219" s="140"/>
      <c r="G15219" s="140"/>
      <c r="M15219" s="140"/>
      <c r="N15219" s="167"/>
      <c r="O15219" s="167"/>
      <c r="P15219" s="142"/>
      <c r="Q15219" s="142"/>
      <c r="R15219" s="142"/>
      <c r="S15219" s="139"/>
    </row>
    <row r="15220" spans="2:19" ht="15.75" customHeight="1" x14ac:dyDescent="0.25">
      <c r="B15220" s="106"/>
      <c r="C15220" s="106"/>
      <c r="D15220" s="139"/>
      <c r="E15220" s="140"/>
      <c r="F15220" s="140"/>
      <c r="G15220" s="140"/>
      <c r="M15220" s="140"/>
      <c r="N15220" s="167"/>
      <c r="O15220" s="167"/>
      <c r="P15220" s="142"/>
      <c r="Q15220" s="142"/>
      <c r="R15220" s="142"/>
      <c r="S15220" s="139"/>
    </row>
    <row r="15221" spans="2:19" ht="15.75" customHeight="1" x14ac:dyDescent="0.25">
      <c r="B15221" s="106"/>
      <c r="C15221" s="106"/>
      <c r="D15221" s="139"/>
      <c r="E15221" s="140"/>
      <c r="F15221" s="140"/>
      <c r="G15221" s="140"/>
      <c r="M15221" s="140"/>
      <c r="N15221" s="167"/>
      <c r="O15221" s="167"/>
      <c r="P15221" s="142"/>
      <c r="Q15221" s="142"/>
      <c r="R15221" s="142"/>
      <c r="S15221" s="139"/>
    </row>
    <row r="15222" spans="2:19" ht="15.75" customHeight="1" x14ac:dyDescent="0.25">
      <c r="B15222" s="106"/>
      <c r="C15222" s="106"/>
      <c r="D15222" s="139"/>
      <c r="E15222" s="140"/>
      <c r="F15222" s="140"/>
      <c r="G15222" s="140"/>
      <c r="M15222" s="140"/>
      <c r="N15222" s="167"/>
      <c r="O15222" s="167"/>
      <c r="P15222" s="142"/>
      <c r="Q15222" s="142"/>
      <c r="R15222" s="142"/>
      <c r="S15222" s="139"/>
    </row>
    <row r="15223" spans="2:19" ht="15.75" customHeight="1" x14ac:dyDescent="0.25">
      <c r="B15223" s="106"/>
      <c r="C15223" s="106"/>
      <c r="D15223" s="139"/>
      <c r="E15223" s="140"/>
      <c r="F15223" s="140"/>
      <c r="G15223" s="140"/>
      <c r="M15223" s="140"/>
      <c r="N15223" s="167"/>
      <c r="O15223" s="167"/>
      <c r="P15223" s="142"/>
      <c r="Q15223" s="142"/>
      <c r="R15223" s="142"/>
      <c r="S15223" s="139"/>
    </row>
    <row r="15224" spans="2:19" ht="15.75" customHeight="1" x14ac:dyDescent="0.25">
      <c r="B15224" s="106"/>
      <c r="C15224" s="106"/>
      <c r="D15224" s="139"/>
      <c r="E15224" s="140"/>
      <c r="F15224" s="140"/>
      <c r="G15224" s="140"/>
      <c r="M15224" s="140"/>
      <c r="N15224" s="167"/>
      <c r="O15224" s="167"/>
      <c r="P15224" s="142"/>
      <c r="Q15224" s="142"/>
      <c r="R15224" s="142"/>
      <c r="S15224" s="139"/>
    </row>
    <row r="15225" spans="2:19" ht="15.75" customHeight="1" x14ac:dyDescent="0.25">
      <c r="B15225" s="106"/>
      <c r="C15225" s="106"/>
      <c r="D15225" s="139"/>
      <c r="E15225" s="140"/>
      <c r="F15225" s="140"/>
      <c r="G15225" s="140"/>
      <c r="M15225" s="140"/>
      <c r="N15225" s="167"/>
      <c r="O15225" s="167"/>
      <c r="P15225" s="142"/>
      <c r="Q15225" s="142"/>
      <c r="R15225" s="142"/>
      <c r="S15225" s="139"/>
    </row>
    <row r="15226" spans="2:19" ht="15.75" customHeight="1" x14ac:dyDescent="0.25">
      <c r="B15226" s="106"/>
      <c r="C15226" s="106"/>
      <c r="D15226" s="139"/>
      <c r="E15226" s="140"/>
      <c r="F15226" s="140"/>
      <c r="G15226" s="140"/>
      <c r="M15226" s="140"/>
      <c r="N15226" s="167"/>
      <c r="O15226" s="167"/>
      <c r="P15226" s="142"/>
      <c r="Q15226" s="142"/>
      <c r="R15226" s="142"/>
      <c r="S15226" s="139"/>
    </row>
    <row r="15227" spans="2:19" ht="15.75" customHeight="1" x14ac:dyDescent="0.25">
      <c r="B15227" s="106"/>
      <c r="C15227" s="106"/>
      <c r="D15227" s="139"/>
      <c r="E15227" s="140"/>
      <c r="F15227" s="140"/>
      <c r="G15227" s="140"/>
      <c r="M15227" s="140"/>
      <c r="N15227" s="167"/>
      <c r="O15227" s="167"/>
      <c r="P15227" s="142"/>
      <c r="Q15227" s="142"/>
      <c r="R15227" s="142"/>
      <c r="S15227" s="139"/>
    </row>
    <row r="15228" spans="2:19" ht="15.75" customHeight="1" x14ac:dyDescent="0.25">
      <c r="B15228" s="106"/>
      <c r="C15228" s="106"/>
      <c r="D15228" s="139"/>
      <c r="E15228" s="140"/>
      <c r="F15228" s="140"/>
      <c r="G15228" s="140"/>
      <c r="M15228" s="140"/>
      <c r="N15228" s="167"/>
      <c r="O15228" s="167"/>
      <c r="P15228" s="142"/>
      <c r="Q15228" s="142"/>
      <c r="R15228" s="142"/>
      <c r="S15228" s="139"/>
    </row>
    <row r="15229" spans="2:19" ht="15.75" customHeight="1" x14ac:dyDescent="0.25">
      <c r="B15229" s="106"/>
      <c r="C15229" s="106"/>
      <c r="D15229" s="139"/>
      <c r="E15229" s="140"/>
      <c r="F15229" s="140"/>
      <c r="G15229" s="140"/>
      <c r="M15229" s="140"/>
      <c r="N15229" s="167"/>
      <c r="O15229" s="167"/>
      <c r="P15229" s="142"/>
      <c r="Q15229" s="142"/>
      <c r="R15229" s="142"/>
      <c r="S15229" s="139"/>
    </row>
    <row r="15230" spans="2:19" ht="15.75" customHeight="1" x14ac:dyDescent="0.25">
      <c r="B15230" s="106"/>
      <c r="C15230" s="106"/>
      <c r="D15230" s="139"/>
      <c r="E15230" s="140"/>
      <c r="F15230" s="140"/>
      <c r="G15230" s="140"/>
      <c r="M15230" s="140"/>
      <c r="N15230" s="167"/>
      <c r="O15230" s="167"/>
      <c r="P15230" s="142"/>
      <c r="Q15230" s="142"/>
      <c r="R15230" s="142"/>
      <c r="S15230" s="139"/>
    </row>
    <row r="15231" spans="2:19" ht="15.75" customHeight="1" x14ac:dyDescent="0.25">
      <c r="B15231" s="106"/>
      <c r="C15231" s="106"/>
      <c r="D15231" s="139"/>
      <c r="E15231" s="140"/>
      <c r="F15231" s="140"/>
      <c r="G15231" s="140"/>
      <c r="M15231" s="140"/>
      <c r="N15231" s="167"/>
      <c r="O15231" s="167"/>
      <c r="P15231" s="142"/>
      <c r="Q15231" s="142"/>
      <c r="R15231" s="142"/>
      <c r="S15231" s="139"/>
    </row>
    <row r="15232" spans="2:19" ht="15.75" customHeight="1" x14ac:dyDescent="0.25">
      <c r="B15232" s="106"/>
      <c r="C15232" s="106"/>
      <c r="D15232" s="139"/>
      <c r="E15232" s="140"/>
      <c r="F15232" s="140"/>
      <c r="G15232" s="140"/>
      <c r="M15232" s="140"/>
      <c r="N15232" s="167"/>
      <c r="O15232" s="167"/>
      <c r="P15232" s="142"/>
      <c r="Q15232" s="142"/>
      <c r="R15232" s="142"/>
      <c r="S15232" s="139"/>
    </row>
    <row r="15233" spans="2:19" ht="15.75" customHeight="1" x14ac:dyDescent="0.25">
      <c r="B15233" s="106"/>
      <c r="C15233" s="106"/>
      <c r="D15233" s="139"/>
      <c r="E15233" s="140"/>
      <c r="F15233" s="140"/>
      <c r="G15233" s="140"/>
      <c r="M15233" s="140"/>
      <c r="N15233" s="167"/>
      <c r="O15233" s="167"/>
      <c r="P15233" s="142"/>
      <c r="Q15233" s="142"/>
      <c r="R15233" s="142"/>
      <c r="S15233" s="139"/>
    </row>
    <row r="15234" spans="2:19" ht="15.75" customHeight="1" x14ac:dyDescent="0.25">
      <c r="B15234" s="106"/>
      <c r="C15234" s="106"/>
      <c r="D15234" s="139"/>
      <c r="E15234" s="140"/>
      <c r="F15234" s="140"/>
      <c r="G15234" s="140"/>
      <c r="M15234" s="140"/>
      <c r="N15234" s="167"/>
      <c r="O15234" s="167"/>
      <c r="P15234" s="142"/>
      <c r="Q15234" s="142"/>
      <c r="R15234" s="142"/>
      <c r="S15234" s="139"/>
    </row>
    <row r="15235" spans="2:19" ht="15.75" customHeight="1" x14ac:dyDescent="0.25">
      <c r="B15235" s="106"/>
      <c r="C15235" s="106"/>
      <c r="D15235" s="139"/>
      <c r="E15235" s="140"/>
      <c r="F15235" s="140"/>
      <c r="G15235" s="140"/>
      <c r="M15235" s="140"/>
      <c r="N15235" s="167"/>
      <c r="O15235" s="167"/>
      <c r="P15235" s="142"/>
      <c r="Q15235" s="142"/>
      <c r="R15235" s="142"/>
      <c r="S15235" s="139"/>
    </row>
    <row r="15236" spans="2:19" ht="15.75" customHeight="1" x14ac:dyDescent="0.25">
      <c r="B15236" s="106"/>
      <c r="C15236" s="106"/>
      <c r="D15236" s="139"/>
      <c r="E15236" s="140"/>
      <c r="F15236" s="140"/>
      <c r="G15236" s="140"/>
      <c r="M15236" s="140"/>
      <c r="N15236" s="167"/>
      <c r="O15236" s="167"/>
      <c r="P15236" s="142"/>
      <c r="Q15236" s="142"/>
      <c r="R15236" s="142"/>
      <c r="S15236" s="139"/>
    </row>
    <row r="15237" spans="2:19" ht="15.75" customHeight="1" x14ac:dyDescent="0.25">
      <c r="B15237" s="106"/>
      <c r="C15237" s="106"/>
      <c r="D15237" s="139"/>
      <c r="E15237" s="140"/>
      <c r="F15237" s="140"/>
      <c r="G15237" s="140"/>
      <c r="M15237" s="140"/>
      <c r="N15237" s="167"/>
      <c r="O15237" s="167"/>
      <c r="P15237" s="142"/>
      <c r="Q15237" s="142"/>
      <c r="R15237" s="142"/>
      <c r="S15237" s="139"/>
    </row>
    <row r="15238" spans="2:19" ht="15.75" customHeight="1" x14ac:dyDescent="0.25">
      <c r="B15238" s="106"/>
      <c r="C15238" s="106"/>
      <c r="D15238" s="139"/>
      <c r="E15238" s="140"/>
      <c r="F15238" s="140"/>
      <c r="G15238" s="140"/>
      <c r="M15238" s="140"/>
      <c r="N15238" s="167"/>
      <c r="O15238" s="167"/>
      <c r="P15238" s="142"/>
      <c r="Q15238" s="142"/>
      <c r="R15238" s="142"/>
      <c r="S15238" s="139"/>
    </row>
    <row r="15239" spans="2:19" ht="15.75" customHeight="1" x14ac:dyDescent="0.25">
      <c r="B15239" s="106"/>
      <c r="C15239" s="106"/>
      <c r="D15239" s="139"/>
      <c r="E15239" s="140"/>
      <c r="F15239" s="140"/>
      <c r="G15239" s="140"/>
      <c r="M15239" s="140"/>
      <c r="N15239" s="167"/>
      <c r="O15239" s="167"/>
      <c r="P15239" s="142"/>
      <c r="Q15239" s="142"/>
      <c r="R15239" s="142"/>
      <c r="S15239" s="139"/>
    </row>
    <row r="15240" spans="2:19" ht="15.75" customHeight="1" x14ac:dyDescent="0.25">
      <c r="B15240" s="106"/>
      <c r="C15240" s="106"/>
      <c r="D15240" s="139"/>
      <c r="E15240" s="140"/>
      <c r="F15240" s="140"/>
      <c r="G15240" s="140"/>
      <c r="M15240" s="140"/>
      <c r="N15240" s="167"/>
      <c r="O15240" s="167"/>
      <c r="P15240" s="142"/>
      <c r="Q15240" s="142"/>
      <c r="R15240" s="142"/>
      <c r="S15240" s="139"/>
    </row>
    <row r="15241" spans="2:19" ht="15.75" customHeight="1" x14ac:dyDescent="0.25">
      <c r="B15241" s="106"/>
      <c r="C15241" s="106"/>
      <c r="D15241" s="139"/>
      <c r="E15241" s="140"/>
      <c r="F15241" s="140"/>
      <c r="G15241" s="140"/>
      <c r="M15241" s="140"/>
      <c r="N15241" s="167"/>
      <c r="O15241" s="167"/>
      <c r="P15241" s="142"/>
      <c r="Q15241" s="142"/>
      <c r="R15241" s="142"/>
      <c r="S15241" s="139"/>
    </row>
    <row r="15242" spans="2:19" ht="15.75" customHeight="1" x14ac:dyDescent="0.25">
      <c r="B15242" s="106"/>
      <c r="C15242" s="106"/>
      <c r="D15242" s="139"/>
      <c r="E15242" s="140"/>
      <c r="F15242" s="140"/>
      <c r="G15242" s="140"/>
      <c r="M15242" s="140"/>
      <c r="N15242" s="167"/>
      <c r="O15242" s="167"/>
      <c r="P15242" s="142"/>
      <c r="Q15242" s="142"/>
      <c r="R15242" s="142"/>
      <c r="S15242" s="139"/>
    </row>
    <row r="15243" spans="2:19" ht="15.75" customHeight="1" x14ac:dyDescent="0.25">
      <c r="B15243" s="106"/>
      <c r="C15243" s="106"/>
      <c r="D15243" s="139"/>
      <c r="E15243" s="140"/>
      <c r="F15243" s="140"/>
      <c r="G15243" s="140"/>
      <c r="M15243" s="140"/>
      <c r="N15243" s="167"/>
      <c r="O15243" s="167"/>
      <c r="P15243" s="142"/>
      <c r="Q15243" s="142"/>
      <c r="R15243" s="142"/>
      <c r="S15243" s="139"/>
    </row>
    <row r="15244" spans="2:19" ht="15.75" customHeight="1" x14ac:dyDescent="0.25">
      <c r="B15244" s="106"/>
      <c r="C15244" s="106"/>
      <c r="D15244" s="139"/>
      <c r="E15244" s="140"/>
      <c r="F15244" s="140"/>
      <c r="G15244" s="140"/>
      <c r="M15244" s="140"/>
      <c r="N15244" s="167"/>
      <c r="O15244" s="167"/>
      <c r="P15244" s="142"/>
      <c r="Q15244" s="142"/>
      <c r="R15244" s="142"/>
      <c r="S15244" s="139"/>
    </row>
    <row r="15245" spans="2:19" ht="15.75" customHeight="1" x14ac:dyDescent="0.25">
      <c r="B15245" s="106"/>
      <c r="C15245" s="106"/>
      <c r="D15245" s="139"/>
      <c r="E15245" s="140"/>
      <c r="F15245" s="140"/>
      <c r="G15245" s="140"/>
      <c r="M15245" s="140"/>
      <c r="N15245" s="167"/>
      <c r="O15245" s="167"/>
      <c r="P15245" s="142"/>
      <c r="Q15245" s="142"/>
      <c r="R15245" s="142"/>
      <c r="S15245" s="139"/>
    </row>
    <row r="15246" spans="2:19" ht="15.75" customHeight="1" x14ac:dyDescent="0.25">
      <c r="B15246" s="106"/>
      <c r="C15246" s="106"/>
      <c r="D15246" s="139"/>
      <c r="E15246" s="140"/>
      <c r="F15246" s="140"/>
      <c r="G15246" s="140"/>
      <c r="M15246" s="140"/>
      <c r="N15246" s="167"/>
      <c r="O15246" s="167"/>
      <c r="P15246" s="142"/>
      <c r="Q15246" s="142"/>
      <c r="R15246" s="142"/>
      <c r="S15246" s="139"/>
    </row>
    <row r="15247" spans="2:19" ht="15.75" customHeight="1" x14ac:dyDescent="0.25">
      <c r="B15247" s="106"/>
      <c r="C15247" s="106"/>
      <c r="D15247" s="139"/>
      <c r="E15247" s="140"/>
      <c r="F15247" s="140"/>
      <c r="G15247" s="140"/>
      <c r="M15247" s="140"/>
      <c r="N15247" s="167"/>
      <c r="O15247" s="167"/>
      <c r="P15247" s="142"/>
      <c r="Q15247" s="142"/>
      <c r="R15247" s="142"/>
      <c r="S15247" s="139"/>
    </row>
    <row r="15248" spans="2:19" ht="15.75" customHeight="1" x14ac:dyDescent="0.25">
      <c r="B15248" s="106"/>
      <c r="C15248" s="106"/>
      <c r="D15248" s="139"/>
      <c r="E15248" s="140"/>
      <c r="F15248" s="140"/>
      <c r="G15248" s="140"/>
      <c r="M15248" s="140"/>
      <c r="N15248" s="167"/>
      <c r="O15248" s="167"/>
      <c r="P15248" s="142"/>
      <c r="Q15248" s="142"/>
      <c r="R15248" s="142"/>
      <c r="S15248" s="139"/>
    </row>
    <row r="15249" spans="2:19" ht="15.75" customHeight="1" x14ac:dyDescent="0.25">
      <c r="B15249" s="106"/>
      <c r="C15249" s="106"/>
      <c r="D15249" s="139"/>
      <c r="E15249" s="140"/>
      <c r="F15249" s="140"/>
      <c r="G15249" s="140"/>
      <c r="M15249" s="140"/>
      <c r="N15249" s="167"/>
      <c r="O15249" s="167"/>
      <c r="P15249" s="142"/>
      <c r="Q15249" s="142"/>
      <c r="R15249" s="142"/>
      <c r="S15249" s="139"/>
    </row>
    <row r="15250" spans="2:19" ht="15.75" customHeight="1" x14ac:dyDescent="0.25">
      <c r="B15250" s="106"/>
      <c r="C15250" s="106"/>
      <c r="D15250" s="139"/>
      <c r="E15250" s="140"/>
      <c r="F15250" s="140"/>
      <c r="G15250" s="140"/>
      <c r="M15250" s="140"/>
      <c r="N15250" s="167"/>
      <c r="O15250" s="167"/>
      <c r="P15250" s="142"/>
      <c r="Q15250" s="142"/>
      <c r="R15250" s="142"/>
      <c r="S15250" s="139"/>
    </row>
    <row r="15251" spans="2:19" ht="15.75" customHeight="1" x14ac:dyDescent="0.25">
      <c r="B15251" s="106"/>
      <c r="C15251" s="106"/>
      <c r="D15251" s="139"/>
      <c r="E15251" s="140"/>
      <c r="F15251" s="140"/>
      <c r="G15251" s="140"/>
      <c r="M15251" s="140"/>
      <c r="N15251" s="167"/>
      <c r="O15251" s="167"/>
      <c r="P15251" s="142"/>
      <c r="Q15251" s="142"/>
      <c r="R15251" s="142"/>
      <c r="S15251" s="139"/>
    </row>
    <row r="15252" spans="2:19" ht="15.75" customHeight="1" x14ac:dyDescent="0.25">
      <c r="B15252" s="106"/>
      <c r="C15252" s="106"/>
      <c r="D15252" s="139"/>
      <c r="E15252" s="140"/>
      <c r="F15252" s="140"/>
      <c r="G15252" s="140"/>
      <c r="M15252" s="140"/>
      <c r="N15252" s="167"/>
      <c r="O15252" s="167"/>
      <c r="P15252" s="142"/>
      <c r="Q15252" s="142"/>
      <c r="R15252" s="142"/>
      <c r="S15252" s="139"/>
    </row>
    <row r="15253" spans="2:19" ht="15.75" customHeight="1" x14ac:dyDescent="0.25">
      <c r="B15253" s="106"/>
      <c r="C15253" s="106"/>
      <c r="D15253" s="139"/>
      <c r="E15253" s="140"/>
      <c r="F15253" s="140"/>
      <c r="G15253" s="140"/>
      <c r="M15253" s="140"/>
      <c r="N15253" s="167"/>
      <c r="O15253" s="167"/>
      <c r="P15253" s="142"/>
      <c r="Q15253" s="142"/>
      <c r="R15253" s="142"/>
      <c r="S15253" s="139"/>
    </row>
    <row r="15254" spans="2:19" ht="15.75" customHeight="1" x14ac:dyDescent="0.25">
      <c r="B15254" s="106"/>
      <c r="C15254" s="106"/>
      <c r="D15254" s="139"/>
      <c r="E15254" s="140"/>
      <c r="F15254" s="140"/>
      <c r="G15254" s="140"/>
      <c r="M15254" s="140"/>
      <c r="N15254" s="167"/>
      <c r="O15254" s="167"/>
      <c r="P15254" s="142"/>
      <c r="Q15254" s="142"/>
      <c r="R15254" s="142"/>
      <c r="S15254" s="139"/>
    </row>
    <row r="15255" spans="2:19" ht="15.75" customHeight="1" x14ac:dyDescent="0.25">
      <c r="B15255" s="106"/>
      <c r="C15255" s="106"/>
      <c r="D15255" s="139"/>
      <c r="E15255" s="140"/>
      <c r="F15255" s="140"/>
      <c r="G15255" s="140"/>
      <c r="M15255" s="140"/>
      <c r="N15255" s="167"/>
      <c r="O15255" s="167"/>
      <c r="P15255" s="142"/>
      <c r="Q15255" s="142"/>
      <c r="R15255" s="142"/>
      <c r="S15255" s="139"/>
    </row>
    <row r="15256" spans="2:19" ht="15.75" customHeight="1" x14ac:dyDescent="0.25">
      <c r="B15256" s="106"/>
      <c r="C15256" s="106"/>
      <c r="D15256" s="139"/>
      <c r="E15256" s="140"/>
      <c r="F15256" s="140"/>
      <c r="G15256" s="140"/>
      <c r="M15256" s="140"/>
      <c r="N15256" s="167"/>
      <c r="O15256" s="167"/>
      <c r="P15256" s="142"/>
      <c r="Q15256" s="142"/>
      <c r="R15256" s="142"/>
      <c r="S15256" s="139"/>
    </row>
    <row r="15257" spans="2:19" ht="15.75" customHeight="1" x14ac:dyDescent="0.25">
      <c r="B15257" s="106"/>
      <c r="C15257" s="106"/>
      <c r="D15257" s="139"/>
      <c r="E15257" s="140"/>
      <c r="F15257" s="140"/>
      <c r="G15257" s="140"/>
      <c r="M15257" s="140"/>
      <c r="N15257" s="167"/>
      <c r="O15257" s="167"/>
      <c r="P15257" s="142"/>
      <c r="Q15257" s="142"/>
      <c r="R15257" s="142"/>
      <c r="S15257" s="139"/>
    </row>
    <row r="15258" spans="2:19" ht="15.75" customHeight="1" x14ac:dyDescent="0.25">
      <c r="B15258" s="106"/>
      <c r="C15258" s="106"/>
      <c r="D15258" s="139"/>
      <c r="E15258" s="140"/>
      <c r="F15258" s="140"/>
      <c r="G15258" s="140"/>
      <c r="M15258" s="140"/>
      <c r="N15258" s="167"/>
      <c r="O15258" s="167"/>
      <c r="P15258" s="142"/>
      <c r="Q15258" s="142"/>
      <c r="R15258" s="142"/>
      <c r="S15258" s="139"/>
    </row>
    <row r="15259" spans="2:19" ht="15.75" customHeight="1" x14ac:dyDescent="0.25">
      <c r="B15259" s="106"/>
      <c r="C15259" s="106"/>
      <c r="D15259" s="139"/>
      <c r="E15259" s="140"/>
      <c r="F15259" s="140"/>
      <c r="G15259" s="140"/>
      <c r="M15259" s="140"/>
      <c r="N15259" s="167"/>
      <c r="O15259" s="167"/>
      <c r="P15259" s="142"/>
      <c r="Q15259" s="142"/>
      <c r="R15259" s="142"/>
      <c r="S15259" s="139"/>
    </row>
    <row r="15260" spans="2:19" ht="15.75" customHeight="1" x14ac:dyDescent="0.25">
      <c r="B15260" s="106"/>
      <c r="C15260" s="106"/>
      <c r="D15260" s="139"/>
      <c r="E15260" s="140"/>
      <c r="F15260" s="140"/>
      <c r="G15260" s="140"/>
      <c r="M15260" s="140"/>
      <c r="N15260" s="167"/>
      <c r="O15260" s="167"/>
      <c r="P15260" s="142"/>
      <c r="Q15260" s="142"/>
      <c r="R15260" s="142"/>
      <c r="S15260" s="139"/>
    </row>
    <row r="15261" spans="2:19" ht="15.75" customHeight="1" x14ac:dyDescent="0.25">
      <c r="B15261" s="106"/>
      <c r="C15261" s="106"/>
      <c r="D15261" s="139"/>
      <c r="E15261" s="140"/>
      <c r="F15261" s="140"/>
      <c r="G15261" s="140"/>
      <c r="M15261" s="140"/>
      <c r="N15261" s="167"/>
      <c r="O15261" s="167"/>
      <c r="P15261" s="142"/>
      <c r="Q15261" s="142"/>
      <c r="R15261" s="142"/>
      <c r="S15261" s="139"/>
    </row>
    <row r="15262" spans="2:19" ht="15.75" customHeight="1" x14ac:dyDescent="0.25">
      <c r="B15262" s="106"/>
      <c r="C15262" s="106"/>
      <c r="D15262" s="139"/>
      <c r="E15262" s="140"/>
      <c r="F15262" s="140"/>
      <c r="G15262" s="140"/>
      <c r="M15262" s="140"/>
      <c r="N15262" s="167"/>
      <c r="O15262" s="167"/>
      <c r="P15262" s="142"/>
      <c r="Q15262" s="142"/>
      <c r="R15262" s="142"/>
      <c r="S15262" s="139"/>
    </row>
    <row r="15263" spans="2:19" ht="15.75" customHeight="1" x14ac:dyDescent="0.25">
      <c r="B15263" s="106"/>
      <c r="C15263" s="106"/>
      <c r="D15263" s="139"/>
      <c r="E15263" s="140"/>
      <c r="F15263" s="140"/>
      <c r="G15263" s="140"/>
      <c r="M15263" s="140"/>
      <c r="N15263" s="167"/>
      <c r="O15263" s="167"/>
      <c r="P15263" s="142"/>
      <c r="Q15263" s="142"/>
      <c r="R15263" s="142"/>
      <c r="S15263" s="139"/>
    </row>
    <row r="15264" spans="2:19" ht="15.75" customHeight="1" x14ac:dyDescent="0.25">
      <c r="B15264" s="106"/>
      <c r="C15264" s="106"/>
      <c r="D15264" s="139"/>
      <c r="E15264" s="140"/>
      <c r="F15264" s="140"/>
      <c r="G15264" s="140"/>
      <c r="M15264" s="140"/>
      <c r="N15264" s="167"/>
      <c r="O15264" s="167"/>
      <c r="P15264" s="142"/>
      <c r="Q15264" s="142"/>
      <c r="R15264" s="142"/>
      <c r="S15264" s="139"/>
    </row>
    <row r="15265" spans="2:19" ht="15.75" customHeight="1" x14ac:dyDescent="0.25">
      <c r="B15265" s="106"/>
      <c r="C15265" s="106"/>
      <c r="D15265" s="139"/>
      <c r="E15265" s="140"/>
      <c r="F15265" s="140"/>
      <c r="G15265" s="140"/>
      <c r="M15265" s="140"/>
      <c r="N15265" s="167"/>
      <c r="O15265" s="167"/>
      <c r="P15265" s="142"/>
      <c r="Q15265" s="142"/>
      <c r="R15265" s="142"/>
      <c r="S15265" s="139"/>
    </row>
    <row r="15266" spans="2:19" ht="15.75" customHeight="1" x14ac:dyDescent="0.25">
      <c r="B15266" s="106"/>
      <c r="C15266" s="106"/>
      <c r="D15266" s="139"/>
      <c r="E15266" s="140"/>
      <c r="F15266" s="140"/>
      <c r="G15266" s="140"/>
      <c r="M15266" s="140"/>
      <c r="N15266" s="167"/>
      <c r="O15266" s="167"/>
      <c r="P15266" s="142"/>
      <c r="Q15266" s="142"/>
      <c r="R15266" s="142"/>
      <c r="S15266" s="139"/>
    </row>
    <row r="15267" spans="2:19" ht="15.75" customHeight="1" x14ac:dyDescent="0.25">
      <c r="B15267" s="106"/>
      <c r="C15267" s="106"/>
      <c r="D15267" s="139"/>
      <c r="E15267" s="140"/>
      <c r="F15267" s="140"/>
      <c r="G15267" s="140"/>
      <c r="M15267" s="140"/>
      <c r="N15267" s="167"/>
      <c r="O15267" s="167"/>
      <c r="P15267" s="142"/>
      <c r="Q15267" s="142"/>
      <c r="R15267" s="142"/>
      <c r="S15267" s="139"/>
    </row>
    <row r="15268" spans="2:19" ht="15.75" customHeight="1" x14ac:dyDescent="0.25">
      <c r="B15268" s="106"/>
      <c r="C15268" s="106"/>
      <c r="D15268" s="139"/>
      <c r="E15268" s="140"/>
      <c r="F15268" s="140"/>
      <c r="G15268" s="140"/>
      <c r="M15268" s="140"/>
      <c r="N15268" s="167"/>
      <c r="O15268" s="167"/>
      <c r="P15268" s="142"/>
      <c r="Q15268" s="142"/>
      <c r="R15268" s="142"/>
      <c r="S15268" s="139"/>
    </row>
    <row r="15269" spans="2:19" ht="15.75" customHeight="1" x14ac:dyDescent="0.25">
      <c r="B15269" s="106"/>
      <c r="C15269" s="106"/>
      <c r="D15269" s="139"/>
      <c r="E15269" s="140"/>
      <c r="F15269" s="140"/>
      <c r="G15269" s="140"/>
      <c r="M15269" s="140"/>
      <c r="N15269" s="167"/>
      <c r="O15269" s="167"/>
      <c r="P15269" s="142"/>
      <c r="Q15269" s="142"/>
      <c r="R15269" s="142"/>
      <c r="S15269" s="139"/>
    </row>
    <row r="15270" spans="2:19" ht="15.75" customHeight="1" x14ac:dyDescent="0.25">
      <c r="B15270" s="106"/>
      <c r="C15270" s="106"/>
      <c r="D15270" s="139"/>
      <c r="E15270" s="140"/>
      <c r="F15270" s="140"/>
      <c r="G15270" s="140"/>
      <c r="M15270" s="140"/>
      <c r="N15270" s="167"/>
      <c r="O15270" s="167"/>
      <c r="P15270" s="142"/>
      <c r="Q15270" s="142"/>
      <c r="R15270" s="142"/>
      <c r="S15270" s="139"/>
    </row>
    <row r="15271" spans="2:19" ht="15.75" customHeight="1" x14ac:dyDescent="0.25">
      <c r="B15271" s="106"/>
      <c r="C15271" s="106"/>
      <c r="D15271" s="139"/>
      <c r="E15271" s="140"/>
      <c r="F15271" s="140"/>
      <c r="G15271" s="140"/>
      <c r="M15271" s="140"/>
      <c r="N15271" s="167"/>
      <c r="O15271" s="167"/>
      <c r="P15271" s="142"/>
      <c r="Q15271" s="142"/>
      <c r="R15271" s="142"/>
      <c r="S15271" s="139"/>
    </row>
    <row r="15272" spans="2:19" ht="15.75" customHeight="1" x14ac:dyDescent="0.25">
      <c r="B15272" s="106"/>
      <c r="C15272" s="106"/>
      <c r="D15272" s="139"/>
      <c r="E15272" s="140"/>
      <c r="F15272" s="140"/>
      <c r="G15272" s="140"/>
      <c r="M15272" s="140"/>
      <c r="N15272" s="167"/>
      <c r="O15272" s="167"/>
      <c r="P15272" s="142"/>
      <c r="Q15272" s="142"/>
      <c r="R15272" s="142"/>
      <c r="S15272" s="139"/>
    </row>
    <row r="15273" spans="2:19" ht="15.75" customHeight="1" x14ac:dyDescent="0.25">
      <c r="B15273" s="106"/>
      <c r="C15273" s="106"/>
      <c r="D15273" s="139"/>
      <c r="E15273" s="140"/>
      <c r="F15273" s="140"/>
      <c r="G15273" s="140"/>
      <c r="M15273" s="140"/>
      <c r="N15273" s="167"/>
      <c r="O15273" s="167"/>
      <c r="P15273" s="142"/>
      <c r="Q15273" s="142"/>
      <c r="R15273" s="142"/>
      <c r="S15273" s="139"/>
    </row>
    <row r="15274" spans="2:19" ht="15.75" customHeight="1" x14ac:dyDescent="0.25">
      <c r="B15274" s="106"/>
      <c r="C15274" s="106"/>
      <c r="D15274" s="139"/>
      <c r="E15274" s="140"/>
      <c r="F15274" s="140"/>
      <c r="G15274" s="140"/>
      <c r="M15274" s="140"/>
      <c r="N15274" s="167"/>
      <c r="O15274" s="167"/>
      <c r="P15274" s="142"/>
      <c r="Q15274" s="142"/>
      <c r="R15274" s="142"/>
      <c r="S15274" s="139"/>
    </row>
    <row r="15275" spans="2:19" ht="15.75" customHeight="1" x14ac:dyDescent="0.25">
      <c r="B15275" s="106"/>
      <c r="C15275" s="106"/>
      <c r="D15275" s="139"/>
      <c r="E15275" s="140"/>
      <c r="F15275" s="140"/>
      <c r="G15275" s="140"/>
      <c r="M15275" s="140"/>
      <c r="N15275" s="167"/>
      <c r="O15275" s="167"/>
      <c r="P15275" s="142"/>
      <c r="Q15275" s="142"/>
      <c r="R15275" s="142"/>
      <c r="S15275" s="139"/>
    </row>
    <row r="15276" spans="2:19" ht="15.75" customHeight="1" x14ac:dyDescent="0.25">
      <c r="B15276" s="106"/>
      <c r="C15276" s="106"/>
      <c r="D15276" s="139"/>
      <c r="E15276" s="140"/>
      <c r="F15276" s="140"/>
      <c r="G15276" s="140"/>
      <c r="M15276" s="140"/>
      <c r="N15276" s="167"/>
      <c r="O15276" s="167"/>
      <c r="P15276" s="142"/>
      <c r="Q15276" s="142"/>
      <c r="R15276" s="142"/>
      <c r="S15276" s="139"/>
    </row>
    <row r="15277" spans="2:19" ht="15.75" customHeight="1" x14ac:dyDescent="0.25">
      <c r="B15277" s="106"/>
      <c r="C15277" s="106"/>
      <c r="D15277" s="139"/>
      <c r="E15277" s="140"/>
      <c r="F15277" s="140"/>
      <c r="G15277" s="140"/>
      <c r="M15277" s="140"/>
      <c r="N15277" s="167"/>
      <c r="O15277" s="167"/>
      <c r="P15277" s="142"/>
      <c r="Q15277" s="142"/>
      <c r="R15277" s="142"/>
      <c r="S15277" s="139"/>
    </row>
    <row r="15278" spans="2:19" ht="15.75" customHeight="1" x14ac:dyDescent="0.25">
      <c r="B15278" s="106"/>
      <c r="C15278" s="106"/>
      <c r="D15278" s="139"/>
      <c r="E15278" s="140"/>
      <c r="F15278" s="140"/>
      <c r="G15278" s="140"/>
      <c r="M15278" s="140"/>
      <c r="N15278" s="167"/>
      <c r="O15278" s="167"/>
      <c r="P15278" s="142"/>
      <c r="Q15278" s="142"/>
      <c r="R15278" s="142"/>
      <c r="S15278" s="139"/>
    </row>
    <row r="15279" spans="2:19" ht="15.75" customHeight="1" x14ac:dyDescent="0.25">
      <c r="B15279" s="106"/>
      <c r="C15279" s="106"/>
      <c r="D15279" s="139"/>
      <c r="E15279" s="140"/>
      <c r="F15279" s="140"/>
      <c r="G15279" s="140"/>
      <c r="M15279" s="140"/>
      <c r="N15279" s="167"/>
      <c r="O15279" s="167"/>
      <c r="P15279" s="142"/>
      <c r="Q15279" s="142"/>
      <c r="R15279" s="142"/>
      <c r="S15279" s="139"/>
    </row>
    <row r="15280" spans="2:19" ht="15.75" customHeight="1" x14ac:dyDescent="0.25">
      <c r="B15280" s="106"/>
      <c r="C15280" s="106"/>
      <c r="D15280" s="139"/>
      <c r="E15280" s="140"/>
      <c r="F15280" s="140"/>
      <c r="G15280" s="140"/>
      <c r="M15280" s="140"/>
      <c r="N15280" s="167"/>
      <c r="O15280" s="167"/>
      <c r="P15280" s="142"/>
      <c r="Q15280" s="142"/>
      <c r="R15280" s="142"/>
      <c r="S15280" s="139"/>
    </row>
    <row r="15281" spans="2:19" ht="15.75" customHeight="1" x14ac:dyDescent="0.25">
      <c r="B15281" s="106"/>
      <c r="C15281" s="106"/>
      <c r="D15281" s="139"/>
      <c r="E15281" s="140"/>
      <c r="F15281" s="140"/>
      <c r="G15281" s="140"/>
      <c r="M15281" s="140"/>
      <c r="N15281" s="167"/>
      <c r="O15281" s="167"/>
      <c r="P15281" s="142"/>
      <c r="Q15281" s="142"/>
      <c r="R15281" s="142"/>
      <c r="S15281" s="139"/>
    </row>
    <row r="15282" spans="2:19" ht="15.75" customHeight="1" x14ac:dyDescent="0.25">
      <c r="B15282" s="106"/>
      <c r="C15282" s="106"/>
      <c r="D15282" s="139"/>
      <c r="E15282" s="140"/>
      <c r="F15282" s="140"/>
      <c r="G15282" s="140"/>
      <c r="M15282" s="140"/>
      <c r="N15282" s="167"/>
      <c r="O15282" s="167"/>
      <c r="P15282" s="142"/>
      <c r="Q15282" s="142"/>
      <c r="R15282" s="142"/>
      <c r="S15282" s="139"/>
    </row>
    <row r="15283" spans="2:19" ht="15.75" customHeight="1" x14ac:dyDescent="0.25">
      <c r="B15283" s="106"/>
      <c r="C15283" s="106"/>
      <c r="D15283" s="139"/>
      <c r="E15283" s="140"/>
      <c r="F15283" s="140"/>
      <c r="G15283" s="140"/>
      <c r="M15283" s="140"/>
      <c r="N15283" s="167"/>
      <c r="O15283" s="167"/>
      <c r="P15283" s="142"/>
      <c r="Q15283" s="142"/>
      <c r="R15283" s="142"/>
      <c r="S15283" s="139"/>
    </row>
    <row r="15284" spans="2:19" ht="15.75" customHeight="1" x14ac:dyDescent="0.25">
      <c r="B15284" s="106"/>
      <c r="C15284" s="106"/>
      <c r="D15284" s="139"/>
      <c r="E15284" s="140"/>
      <c r="F15284" s="140"/>
      <c r="G15284" s="140"/>
      <c r="M15284" s="140"/>
      <c r="N15284" s="167"/>
      <c r="O15284" s="167"/>
      <c r="P15284" s="142"/>
      <c r="Q15284" s="142"/>
      <c r="R15284" s="142"/>
      <c r="S15284" s="139"/>
    </row>
    <row r="15285" spans="2:19" ht="15.75" customHeight="1" x14ac:dyDescent="0.25">
      <c r="B15285" s="106"/>
      <c r="C15285" s="106"/>
      <c r="D15285" s="139"/>
      <c r="E15285" s="140"/>
      <c r="F15285" s="140"/>
      <c r="G15285" s="140"/>
      <c r="M15285" s="140"/>
      <c r="N15285" s="167"/>
      <c r="O15285" s="167"/>
      <c r="P15285" s="142"/>
      <c r="Q15285" s="142"/>
      <c r="R15285" s="142"/>
      <c r="S15285" s="139"/>
    </row>
    <row r="15286" spans="2:19" ht="15.75" customHeight="1" x14ac:dyDescent="0.25">
      <c r="B15286" s="106"/>
      <c r="C15286" s="106"/>
      <c r="D15286" s="139"/>
      <c r="E15286" s="140"/>
      <c r="F15286" s="140"/>
      <c r="G15286" s="140"/>
      <c r="M15286" s="140"/>
      <c r="N15286" s="167"/>
      <c r="O15286" s="167"/>
      <c r="P15286" s="142"/>
      <c r="Q15286" s="142"/>
      <c r="R15286" s="142"/>
      <c r="S15286" s="139"/>
    </row>
    <row r="15287" spans="2:19" ht="15.75" customHeight="1" x14ac:dyDescent="0.25">
      <c r="B15287" s="106"/>
      <c r="C15287" s="106"/>
      <c r="D15287" s="139"/>
      <c r="E15287" s="140"/>
      <c r="F15287" s="140"/>
      <c r="G15287" s="140"/>
      <c r="M15287" s="140"/>
      <c r="N15287" s="167"/>
      <c r="O15287" s="167"/>
      <c r="P15287" s="142"/>
      <c r="Q15287" s="142"/>
      <c r="R15287" s="142"/>
      <c r="S15287" s="139"/>
    </row>
    <row r="15288" spans="2:19" ht="15.75" customHeight="1" x14ac:dyDescent="0.25">
      <c r="B15288" s="106"/>
      <c r="C15288" s="106"/>
      <c r="D15288" s="139"/>
      <c r="E15288" s="140"/>
      <c r="F15288" s="140"/>
      <c r="G15288" s="140"/>
      <c r="M15288" s="140"/>
      <c r="N15288" s="167"/>
      <c r="O15288" s="167"/>
      <c r="P15288" s="142"/>
      <c r="Q15288" s="142"/>
      <c r="R15288" s="142"/>
      <c r="S15288" s="139"/>
    </row>
    <row r="15289" spans="2:19" ht="15.75" customHeight="1" x14ac:dyDescent="0.25">
      <c r="B15289" s="106"/>
      <c r="C15289" s="106"/>
      <c r="D15289" s="139"/>
      <c r="E15289" s="140"/>
      <c r="F15289" s="140"/>
      <c r="G15289" s="140"/>
      <c r="M15289" s="140"/>
      <c r="N15289" s="167"/>
      <c r="O15289" s="167"/>
      <c r="P15289" s="142"/>
      <c r="Q15289" s="142"/>
      <c r="R15289" s="142"/>
      <c r="S15289" s="139"/>
    </row>
    <row r="15290" spans="2:19" ht="15.75" customHeight="1" x14ac:dyDescent="0.25">
      <c r="B15290" s="106"/>
      <c r="C15290" s="106"/>
      <c r="D15290" s="139"/>
      <c r="E15290" s="140"/>
      <c r="F15290" s="140"/>
      <c r="G15290" s="140"/>
      <c r="M15290" s="140"/>
      <c r="N15290" s="167"/>
      <c r="O15290" s="167"/>
      <c r="P15290" s="142"/>
      <c r="Q15290" s="142"/>
      <c r="R15290" s="142"/>
      <c r="S15290" s="139"/>
    </row>
    <row r="15291" spans="2:19" ht="15.75" customHeight="1" x14ac:dyDescent="0.25">
      <c r="B15291" s="106"/>
      <c r="C15291" s="106"/>
      <c r="D15291" s="139"/>
      <c r="E15291" s="140"/>
      <c r="F15291" s="140"/>
      <c r="G15291" s="140"/>
      <c r="M15291" s="140"/>
      <c r="N15291" s="167"/>
      <c r="O15291" s="167"/>
      <c r="P15291" s="142"/>
      <c r="Q15291" s="142"/>
      <c r="R15291" s="142"/>
      <c r="S15291" s="139"/>
    </row>
    <row r="15292" spans="2:19" ht="15.75" customHeight="1" x14ac:dyDescent="0.25">
      <c r="B15292" s="106"/>
      <c r="C15292" s="106"/>
      <c r="D15292" s="139"/>
      <c r="E15292" s="140"/>
      <c r="F15292" s="140"/>
      <c r="G15292" s="140"/>
      <c r="M15292" s="140"/>
      <c r="N15292" s="167"/>
      <c r="O15292" s="167"/>
      <c r="P15292" s="142"/>
      <c r="Q15292" s="142"/>
      <c r="R15292" s="142"/>
      <c r="S15292" s="139"/>
    </row>
    <row r="15293" spans="2:19" ht="15.75" customHeight="1" x14ac:dyDescent="0.25">
      <c r="B15293" s="106"/>
      <c r="C15293" s="106"/>
      <c r="D15293" s="139"/>
      <c r="E15293" s="140"/>
      <c r="F15293" s="140"/>
      <c r="G15293" s="140"/>
      <c r="M15293" s="140"/>
      <c r="N15293" s="167"/>
      <c r="O15293" s="167"/>
      <c r="P15293" s="142"/>
      <c r="Q15293" s="142"/>
      <c r="R15293" s="142"/>
      <c r="S15293" s="139"/>
    </row>
    <row r="15294" spans="2:19" ht="15.75" customHeight="1" x14ac:dyDescent="0.25">
      <c r="B15294" s="106"/>
      <c r="C15294" s="106"/>
      <c r="D15294" s="139"/>
      <c r="E15294" s="140"/>
      <c r="F15294" s="140"/>
      <c r="G15294" s="140"/>
      <c r="M15294" s="140"/>
      <c r="N15294" s="167"/>
      <c r="O15294" s="167"/>
      <c r="P15294" s="142"/>
      <c r="Q15294" s="142"/>
      <c r="R15294" s="142"/>
      <c r="S15294" s="139"/>
    </row>
    <row r="15295" spans="2:19" ht="15.75" customHeight="1" x14ac:dyDescent="0.25">
      <c r="B15295" s="106"/>
      <c r="C15295" s="106"/>
      <c r="D15295" s="139"/>
      <c r="E15295" s="140"/>
      <c r="F15295" s="140"/>
      <c r="G15295" s="140"/>
      <c r="M15295" s="140"/>
      <c r="N15295" s="167"/>
      <c r="O15295" s="167"/>
      <c r="P15295" s="142"/>
      <c r="Q15295" s="142"/>
      <c r="R15295" s="142"/>
      <c r="S15295" s="139"/>
    </row>
    <row r="15296" spans="2:19" ht="15.75" customHeight="1" x14ac:dyDescent="0.25">
      <c r="B15296" s="106"/>
      <c r="C15296" s="106"/>
      <c r="D15296" s="139"/>
      <c r="E15296" s="140"/>
      <c r="F15296" s="140"/>
      <c r="G15296" s="140"/>
      <c r="M15296" s="140"/>
      <c r="N15296" s="167"/>
      <c r="O15296" s="167"/>
      <c r="P15296" s="142"/>
      <c r="Q15296" s="142"/>
      <c r="R15296" s="142"/>
      <c r="S15296" s="139"/>
    </row>
    <row r="15297" spans="2:19" ht="15.75" customHeight="1" x14ac:dyDescent="0.25">
      <c r="B15297" s="106"/>
      <c r="C15297" s="106"/>
      <c r="D15297" s="139"/>
      <c r="E15297" s="140"/>
      <c r="F15297" s="140"/>
      <c r="G15297" s="140"/>
      <c r="M15297" s="140"/>
      <c r="N15297" s="167"/>
      <c r="O15297" s="167"/>
      <c r="P15297" s="142"/>
      <c r="Q15297" s="142"/>
      <c r="R15297" s="142"/>
      <c r="S15297" s="139"/>
    </row>
    <row r="15298" spans="2:19" ht="15.75" customHeight="1" x14ac:dyDescent="0.25">
      <c r="B15298" s="106"/>
      <c r="C15298" s="106"/>
      <c r="D15298" s="139"/>
      <c r="E15298" s="140"/>
      <c r="F15298" s="140"/>
      <c r="G15298" s="140"/>
      <c r="M15298" s="140"/>
      <c r="N15298" s="167"/>
      <c r="O15298" s="167"/>
      <c r="P15298" s="142"/>
      <c r="Q15298" s="142"/>
      <c r="R15298" s="142"/>
      <c r="S15298" s="139"/>
    </row>
    <row r="15299" spans="2:19" ht="15.75" customHeight="1" x14ac:dyDescent="0.25">
      <c r="B15299" s="106"/>
      <c r="C15299" s="106"/>
      <c r="D15299" s="139"/>
      <c r="E15299" s="140"/>
      <c r="F15299" s="140"/>
      <c r="G15299" s="140"/>
      <c r="M15299" s="140"/>
      <c r="N15299" s="167"/>
      <c r="O15299" s="167"/>
      <c r="P15299" s="142"/>
      <c r="Q15299" s="142"/>
      <c r="R15299" s="142"/>
      <c r="S15299" s="139"/>
    </row>
    <row r="15300" spans="2:19" ht="15.75" customHeight="1" x14ac:dyDescent="0.25">
      <c r="B15300" s="106"/>
      <c r="C15300" s="106"/>
      <c r="D15300" s="139"/>
      <c r="E15300" s="140"/>
      <c r="F15300" s="140"/>
      <c r="G15300" s="140"/>
      <c r="M15300" s="140"/>
      <c r="N15300" s="167"/>
      <c r="O15300" s="167"/>
      <c r="P15300" s="142"/>
      <c r="Q15300" s="142"/>
      <c r="R15300" s="142"/>
      <c r="S15300" s="139"/>
    </row>
    <row r="15301" spans="2:19" ht="15.75" customHeight="1" x14ac:dyDescent="0.25">
      <c r="B15301" s="106"/>
      <c r="C15301" s="106"/>
      <c r="D15301" s="139"/>
      <c r="E15301" s="140"/>
      <c r="F15301" s="140"/>
      <c r="G15301" s="140"/>
      <c r="M15301" s="140"/>
      <c r="N15301" s="167"/>
      <c r="O15301" s="167"/>
      <c r="P15301" s="142"/>
      <c r="Q15301" s="142"/>
      <c r="R15301" s="142"/>
      <c r="S15301" s="139"/>
    </row>
    <row r="15302" spans="2:19" ht="15.75" customHeight="1" x14ac:dyDescent="0.25">
      <c r="B15302" s="106"/>
      <c r="C15302" s="106"/>
      <c r="D15302" s="139"/>
      <c r="E15302" s="140"/>
      <c r="F15302" s="140"/>
      <c r="G15302" s="140"/>
      <c r="M15302" s="140"/>
      <c r="N15302" s="167"/>
      <c r="O15302" s="167"/>
      <c r="P15302" s="142"/>
      <c r="Q15302" s="142"/>
      <c r="R15302" s="142"/>
      <c r="S15302" s="139"/>
    </row>
    <row r="15303" spans="2:19" ht="15.75" customHeight="1" x14ac:dyDescent="0.25">
      <c r="B15303" s="106"/>
      <c r="C15303" s="106"/>
      <c r="D15303" s="139"/>
      <c r="E15303" s="140"/>
      <c r="F15303" s="140"/>
      <c r="G15303" s="140"/>
      <c r="M15303" s="140"/>
      <c r="N15303" s="167"/>
      <c r="O15303" s="167"/>
      <c r="P15303" s="142"/>
      <c r="Q15303" s="142"/>
      <c r="R15303" s="142"/>
      <c r="S15303" s="139"/>
    </row>
    <row r="15304" spans="2:19" ht="15.75" customHeight="1" x14ac:dyDescent="0.25">
      <c r="B15304" s="106"/>
      <c r="C15304" s="106"/>
      <c r="D15304" s="139"/>
      <c r="E15304" s="140"/>
      <c r="F15304" s="140"/>
      <c r="G15304" s="140"/>
      <c r="M15304" s="140"/>
      <c r="N15304" s="167"/>
      <c r="O15304" s="167"/>
      <c r="P15304" s="142"/>
      <c r="Q15304" s="142"/>
      <c r="R15304" s="142"/>
      <c r="S15304" s="139"/>
    </row>
    <row r="15305" spans="2:19" ht="15.75" customHeight="1" x14ac:dyDescent="0.25">
      <c r="B15305" s="106"/>
      <c r="C15305" s="106"/>
      <c r="D15305" s="139"/>
      <c r="E15305" s="140"/>
      <c r="F15305" s="140"/>
      <c r="G15305" s="140"/>
      <c r="M15305" s="140"/>
      <c r="N15305" s="167"/>
      <c r="O15305" s="167"/>
      <c r="P15305" s="142"/>
      <c r="Q15305" s="142"/>
      <c r="R15305" s="142"/>
      <c r="S15305" s="139"/>
    </row>
    <row r="15306" spans="2:19" ht="15.75" customHeight="1" x14ac:dyDescent="0.25">
      <c r="B15306" s="106"/>
      <c r="C15306" s="106"/>
      <c r="D15306" s="139"/>
      <c r="E15306" s="140"/>
      <c r="F15306" s="140"/>
      <c r="G15306" s="140"/>
      <c r="M15306" s="140"/>
      <c r="N15306" s="167"/>
      <c r="O15306" s="167"/>
      <c r="P15306" s="142"/>
      <c r="Q15306" s="142"/>
      <c r="R15306" s="142"/>
      <c r="S15306" s="139"/>
    </row>
    <row r="15307" spans="2:19" ht="15.75" customHeight="1" x14ac:dyDescent="0.25">
      <c r="B15307" s="106"/>
      <c r="C15307" s="106"/>
      <c r="D15307" s="139"/>
      <c r="E15307" s="140"/>
      <c r="F15307" s="140"/>
      <c r="G15307" s="140"/>
      <c r="M15307" s="140"/>
      <c r="N15307" s="167"/>
      <c r="O15307" s="167"/>
      <c r="P15307" s="142"/>
      <c r="Q15307" s="142"/>
      <c r="R15307" s="142"/>
      <c r="S15307" s="139"/>
    </row>
    <row r="15308" spans="2:19" ht="15.75" customHeight="1" x14ac:dyDescent="0.25">
      <c r="B15308" s="106"/>
      <c r="C15308" s="106"/>
      <c r="D15308" s="139"/>
      <c r="E15308" s="140"/>
      <c r="F15308" s="140"/>
      <c r="G15308" s="140"/>
      <c r="M15308" s="140"/>
      <c r="N15308" s="167"/>
      <c r="O15308" s="167"/>
      <c r="P15308" s="142"/>
      <c r="Q15308" s="142"/>
      <c r="R15308" s="142"/>
      <c r="S15308" s="139"/>
    </row>
    <row r="15309" spans="2:19" ht="15.75" customHeight="1" x14ac:dyDescent="0.25">
      <c r="B15309" s="106"/>
      <c r="C15309" s="106"/>
      <c r="D15309" s="139"/>
      <c r="E15309" s="140"/>
      <c r="F15309" s="140"/>
      <c r="G15309" s="140"/>
      <c r="M15309" s="140"/>
      <c r="N15309" s="167"/>
      <c r="O15309" s="167"/>
      <c r="P15309" s="142"/>
      <c r="Q15309" s="142"/>
      <c r="R15309" s="142"/>
      <c r="S15309" s="139"/>
    </row>
    <row r="15310" spans="2:19" ht="15.75" customHeight="1" x14ac:dyDescent="0.25">
      <c r="B15310" s="106"/>
      <c r="C15310" s="106"/>
      <c r="D15310" s="139"/>
      <c r="E15310" s="140"/>
      <c r="F15310" s="140"/>
      <c r="G15310" s="140"/>
      <c r="M15310" s="140"/>
      <c r="N15310" s="167"/>
      <c r="O15310" s="167"/>
      <c r="P15310" s="142"/>
      <c r="Q15310" s="142"/>
      <c r="R15310" s="142"/>
      <c r="S15310" s="139"/>
    </row>
    <row r="15311" spans="2:19" ht="15.75" customHeight="1" x14ac:dyDescent="0.25">
      <c r="B15311" s="106"/>
      <c r="C15311" s="106"/>
      <c r="D15311" s="139"/>
      <c r="E15311" s="140"/>
      <c r="F15311" s="140"/>
      <c r="G15311" s="140"/>
      <c r="M15311" s="140"/>
      <c r="N15311" s="167"/>
      <c r="O15311" s="167"/>
      <c r="P15311" s="142"/>
      <c r="Q15311" s="142"/>
      <c r="R15311" s="142"/>
      <c r="S15311" s="139"/>
    </row>
    <row r="15312" spans="2:19" ht="15.75" customHeight="1" x14ac:dyDescent="0.25">
      <c r="B15312" s="106"/>
      <c r="C15312" s="106"/>
      <c r="D15312" s="139"/>
      <c r="E15312" s="140"/>
      <c r="F15312" s="140"/>
      <c r="G15312" s="140"/>
      <c r="M15312" s="140"/>
      <c r="N15312" s="167"/>
      <c r="O15312" s="167"/>
      <c r="P15312" s="142"/>
      <c r="Q15312" s="142"/>
      <c r="R15312" s="142"/>
      <c r="S15312" s="139"/>
    </row>
    <row r="15313" spans="2:19" ht="15.75" customHeight="1" x14ac:dyDescent="0.25">
      <c r="B15313" s="106"/>
      <c r="C15313" s="106"/>
      <c r="D15313" s="139"/>
      <c r="E15313" s="140"/>
      <c r="F15313" s="140"/>
      <c r="G15313" s="140"/>
      <c r="M15313" s="140"/>
      <c r="N15313" s="167"/>
      <c r="O15313" s="167"/>
      <c r="P15313" s="142"/>
      <c r="Q15313" s="142"/>
      <c r="R15313" s="142"/>
      <c r="S15313" s="139"/>
    </row>
    <row r="15314" spans="2:19" ht="15.75" customHeight="1" x14ac:dyDescent="0.25">
      <c r="B15314" s="106"/>
      <c r="C15314" s="106"/>
      <c r="D15314" s="139"/>
      <c r="E15314" s="140"/>
      <c r="F15314" s="140"/>
      <c r="G15314" s="140"/>
      <c r="M15314" s="140"/>
      <c r="N15314" s="167"/>
      <c r="O15314" s="167"/>
      <c r="P15314" s="142"/>
      <c r="Q15314" s="142"/>
      <c r="R15314" s="142"/>
      <c r="S15314" s="139"/>
    </row>
    <row r="15315" spans="2:19" ht="15.75" customHeight="1" x14ac:dyDescent="0.25">
      <c r="B15315" s="106"/>
      <c r="C15315" s="106"/>
      <c r="D15315" s="139"/>
      <c r="E15315" s="140"/>
      <c r="F15315" s="140"/>
      <c r="G15315" s="140"/>
      <c r="M15315" s="140"/>
      <c r="N15315" s="167"/>
      <c r="O15315" s="167"/>
      <c r="P15315" s="142"/>
      <c r="Q15315" s="142"/>
      <c r="R15315" s="142"/>
      <c r="S15315" s="139"/>
    </row>
    <row r="15316" spans="2:19" ht="15.75" customHeight="1" x14ac:dyDescent="0.25">
      <c r="B15316" s="106"/>
      <c r="C15316" s="106"/>
      <c r="D15316" s="139"/>
      <c r="E15316" s="140"/>
      <c r="F15316" s="140"/>
      <c r="G15316" s="140"/>
      <c r="M15316" s="140"/>
      <c r="N15316" s="167"/>
      <c r="O15316" s="167"/>
      <c r="P15316" s="142"/>
      <c r="Q15316" s="142"/>
      <c r="R15316" s="142"/>
      <c r="S15316" s="139"/>
    </row>
    <row r="15317" spans="2:19" ht="15.75" customHeight="1" x14ac:dyDescent="0.25">
      <c r="B15317" s="106"/>
      <c r="C15317" s="106"/>
      <c r="D15317" s="139"/>
      <c r="E15317" s="140"/>
      <c r="F15317" s="140"/>
      <c r="G15317" s="140"/>
      <c r="M15317" s="140"/>
      <c r="N15317" s="167"/>
      <c r="O15317" s="167"/>
      <c r="P15317" s="142"/>
      <c r="Q15317" s="142"/>
      <c r="R15317" s="142"/>
      <c r="S15317" s="139"/>
    </row>
    <row r="15318" spans="2:19" ht="15.75" customHeight="1" x14ac:dyDescent="0.25">
      <c r="B15318" s="106"/>
      <c r="C15318" s="106"/>
      <c r="D15318" s="139"/>
      <c r="E15318" s="140"/>
      <c r="F15318" s="140"/>
      <c r="G15318" s="140"/>
      <c r="M15318" s="140"/>
      <c r="N15318" s="167"/>
      <c r="O15318" s="167"/>
      <c r="P15318" s="142"/>
      <c r="Q15318" s="142"/>
      <c r="R15318" s="142"/>
      <c r="S15318" s="139"/>
    </row>
    <row r="15319" spans="2:19" ht="15.75" customHeight="1" x14ac:dyDescent="0.25">
      <c r="B15319" s="106"/>
      <c r="C15319" s="106"/>
      <c r="D15319" s="139"/>
      <c r="E15319" s="140"/>
      <c r="F15319" s="140"/>
      <c r="G15319" s="140"/>
      <c r="M15319" s="140"/>
      <c r="N15319" s="167"/>
      <c r="O15319" s="167"/>
      <c r="P15319" s="142"/>
      <c r="Q15319" s="142"/>
      <c r="R15319" s="142"/>
      <c r="S15319" s="139"/>
    </row>
    <row r="15320" spans="2:19" ht="15.75" customHeight="1" x14ac:dyDescent="0.25">
      <c r="B15320" s="106"/>
      <c r="C15320" s="106"/>
      <c r="D15320" s="139"/>
      <c r="E15320" s="140"/>
      <c r="F15320" s="140"/>
      <c r="G15320" s="140"/>
      <c r="M15320" s="140"/>
      <c r="N15320" s="167"/>
      <c r="O15320" s="167"/>
      <c r="P15320" s="142"/>
      <c r="Q15320" s="142"/>
      <c r="R15320" s="142"/>
      <c r="S15320" s="139"/>
    </row>
    <row r="15321" spans="2:19" ht="15.75" customHeight="1" x14ac:dyDescent="0.25">
      <c r="B15321" s="106"/>
      <c r="C15321" s="106"/>
      <c r="D15321" s="139"/>
      <c r="E15321" s="140"/>
      <c r="F15321" s="140"/>
      <c r="G15321" s="140"/>
      <c r="M15321" s="140"/>
      <c r="N15321" s="167"/>
      <c r="O15321" s="167"/>
      <c r="P15321" s="142"/>
      <c r="Q15321" s="142"/>
      <c r="R15321" s="142"/>
      <c r="S15321" s="139"/>
    </row>
    <row r="15322" spans="2:19" ht="15.75" customHeight="1" x14ac:dyDescent="0.25">
      <c r="B15322" s="106"/>
      <c r="C15322" s="106"/>
      <c r="D15322" s="139"/>
      <c r="E15322" s="140"/>
      <c r="F15322" s="140"/>
      <c r="G15322" s="140"/>
      <c r="M15322" s="140"/>
      <c r="N15322" s="167"/>
      <c r="O15322" s="167"/>
      <c r="P15322" s="142"/>
      <c r="Q15322" s="142"/>
      <c r="R15322" s="142"/>
      <c r="S15322" s="139"/>
    </row>
    <row r="15323" spans="2:19" ht="15.75" customHeight="1" x14ac:dyDescent="0.25">
      <c r="B15323" s="106"/>
      <c r="C15323" s="106"/>
      <c r="D15323" s="139"/>
      <c r="E15323" s="140"/>
      <c r="F15323" s="140"/>
      <c r="G15323" s="140"/>
      <c r="M15323" s="140"/>
      <c r="N15323" s="167"/>
      <c r="O15323" s="167"/>
      <c r="P15323" s="142"/>
      <c r="Q15323" s="142"/>
      <c r="R15323" s="142"/>
      <c r="S15323" s="139"/>
    </row>
    <row r="15324" spans="2:19" ht="15.75" customHeight="1" x14ac:dyDescent="0.25">
      <c r="B15324" s="106"/>
      <c r="C15324" s="106"/>
      <c r="D15324" s="139"/>
      <c r="E15324" s="140"/>
      <c r="F15324" s="140"/>
      <c r="G15324" s="140"/>
      <c r="M15324" s="140"/>
      <c r="N15324" s="167"/>
      <c r="O15324" s="167"/>
      <c r="P15324" s="142"/>
      <c r="Q15324" s="142"/>
      <c r="R15324" s="142"/>
      <c r="S15324" s="139"/>
    </row>
    <row r="15325" spans="2:19" ht="15.75" customHeight="1" x14ac:dyDescent="0.25">
      <c r="B15325" s="106"/>
      <c r="C15325" s="106"/>
      <c r="D15325" s="139"/>
      <c r="E15325" s="140"/>
      <c r="F15325" s="140"/>
      <c r="G15325" s="140"/>
      <c r="M15325" s="140"/>
      <c r="N15325" s="167"/>
      <c r="O15325" s="167"/>
      <c r="P15325" s="142"/>
      <c r="Q15325" s="142"/>
      <c r="R15325" s="142"/>
      <c r="S15325" s="139"/>
    </row>
    <row r="15326" spans="2:19" ht="15.75" customHeight="1" x14ac:dyDescent="0.25">
      <c r="B15326" s="106"/>
      <c r="C15326" s="106"/>
      <c r="D15326" s="139"/>
      <c r="E15326" s="140"/>
      <c r="F15326" s="140"/>
      <c r="G15326" s="140"/>
      <c r="M15326" s="140"/>
      <c r="N15326" s="167"/>
      <c r="O15326" s="167"/>
      <c r="P15326" s="142"/>
      <c r="Q15326" s="142"/>
      <c r="R15326" s="142"/>
      <c r="S15326" s="139"/>
    </row>
    <row r="15327" spans="2:19" ht="15.75" customHeight="1" x14ac:dyDescent="0.25">
      <c r="B15327" s="106"/>
      <c r="C15327" s="106"/>
      <c r="D15327" s="139"/>
      <c r="E15327" s="140"/>
      <c r="F15327" s="140"/>
      <c r="G15327" s="140"/>
      <c r="M15327" s="140"/>
      <c r="N15327" s="167"/>
      <c r="O15327" s="167"/>
      <c r="P15327" s="142"/>
      <c r="Q15327" s="142"/>
      <c r="R15327" s="142"/>
      <c r="S15327" s="139"/>
    </row>
    <row r="15328" spans="2:19" ht="15.75" customHeight="1" x14ac:dyDescent="0.25">
      <c r="B15328" s="106"/>
      <c r="C15328" s="106"/>
      <c r="D15328" s="139"/>
      <c r="E15328" s="140"/>
      <c r="F15328" s="140"/>
      <c r="G15328" s="140"/>
      <c r="M15328" s="140"/>
      <c r="N15328" s="167"/>
      <c r="O15328" s="167"/>
      <c r="P15328" s="142"/>
      <c r="Q15328" s="142"/>
      <c r="R15328" s="142"/>
      <c r="S15328" s="139"/>
    </row>
    <row r="15329" spans="2:19" ht="15.75" customHeight="1" x14ac:dyDescent="0.25">
      <c r="B15329" s="106"/>
      <c r="C15329" s="106"/>
      <c r="D15329" s="139"/>
      <c r="E15329" s="140"/>
      <c r="F15329" s="140"/>
      <c r="G15329" s="140"/>
      <c r="M15329" s="140"/>
      <c r="N15329" s="167"/>
      <c r="O15329" s="167"/>
      <c r="P15329" s="142"/>
      <c r="Q15329" s="142"/>
      <c r="R15329" s="142"/>
      <c r="S15329" s="139"/>
    </row>
    <row r="15330" spans="2:19" ht="15.75" customHeight="1" x14ac:dyDescent="0.25">
      <c r="B15330" s="106"/>
      <c r="C15330" s="106"/>
      <c r="D15330" s="139"/>
      <c r="E15330" s="140"/>
      <c r="F15330" s="140"/>
      <c r="G15330" s="140"/>
      <c r="M15330" s="140"/>
      <c r="N15330" s="167"/>
      <c r="O15330" s="167"/>
      <c r="P15330" s="142"/>
      <c r="Q15330" s="142"/>
      <c r="R15330" s="142"/>
      <c r="S15330" s="139"/>
    </row>
    <row r="15331" spans="2:19" ht="15.75" customHeight="1" x14ac:dyDescent="0.25">
      <c r="B15331" s="106"/>
      <c r="C15331" s="106"/>
      <c r="D15331" s="139"/>
      <c r="E15331" s="140"/>
      <c r="F15331" s="140"/>
      <c r="G15331" s="140"/>
      <c r="M15331" s="140"/>
      <c r="N15331" s="167"/>
      <c r="O15331" s="167"/>
      <c r="P15331" s="142"/>
      <c r="Q15331" s="142"/>
      <c r="R15331" s="142"/>
      <c r="S15331" s="139"/>
    </row>
    <row r="15332" spans="2:19" ht="15.75" customHeight="1" x14ac:dyDescent="0.25">
      <c r="B15332" s="106"/>
      <c r="C15332" s="106"/>
      <c r="D15332" s="139"/>
      <c r="E15332" s="140"/>
      <c r="F15332" s="140"/>
      <c r="G15332" s="140"/>
      <c r="M15332" s="140"/>
      <c r="N15332" s="167"/>
      <c r="O15332" s="167"/>
      <c r="P15332" s="142"/>
      <c r="Q15332" s="142"/>
      <c r="R15332" s="142"/>
      <c r="S15332" s="139"/>
    </row>
    <row r="15333" spans="2:19" ht="15.75" customHeight="1" x14ac:dyDescent="0.25">
      <c r="B15333" s="106"/>
      <c r="C15333" s="106"/>
      <c r="D15333" s="139"/>
      <c r="E15333" s="140"/>
      <c r="F15333" s="140"/>
      <c r="G15333" s="140"/>
      <c r="M15333" s="140"/>
      <c r="N15333" s="167"/>
      <c r="O15333" s="167"/>
      <c r="P15333" s="142"/>
      <c r="Q15333" s="142"/>
      <c r="R15333" s="142"/>
      <c r="S15333" s="139"/>
    </row>
    <row r="15334" spans="2:19" ht="15.75" customHeight="1" x14ac:dyDescent="0.25">
      <c r="B15334" s="106"/>
      <c r="C15334" s="106"/>
      <c r="D15334" s="139"/>
      <c r="E15334" s="140"/>
      <c r="F15334" s="140"/>
      <c r="G15334" s="140"/>
      <c r="M15334" s="140"/>
      <c r="N15334" s="167"/>
      <c r="O15334" s="167"/>
      <c r="P15334" s="142"/>
      <c r="Q15334" s="142"/>
      <c r="R15334" s="142"/>
      <c r="S15334" s="139"/>
    </row>
    <row r="15335" spans="2:19" ht="15.75" customHeight="1" x14ac:dyDescent="0.25">
      <c r="B15335" s="106"/>
      <c r="C15335" s="106"/>
      <c r="D15335" s="139"/>
      <c r="E15335" s="140"/>
      <c r="F15335" s="140"/>
      <c r="G15335" s="140"/>
      <c r="M15335" s="140"/>
      <c r="N15335" s="167"/>
      <c r="O15335" s="167"/>
      <c r="P15335" s="142"/>
      <c r="Q15335" s="142"/>
      <c r="R15335" s="142"/>
      <c r="S15335" s="139"/>
    </row>
    <row r="15336" spans="2:19" ht="15.75" customHeight="1" x14ac:dyDescent="0.25">
      <c r="B15336" s="106"/>
      <c r="C15336" s="106"/>
      <c r="D15336" s="139"/>
      <c r="E15336" s="140"/>
      <c r="F15336" s="140"/>
      <c r="G15336" s="140"/>
      <c r="M15336" s="140"/>
      <c r="N15336" s="167"/>
      <c r="O15336" s="167"/>
      <c r="P15336" s="142"/>
      <c r="Q15336" s="142"/>
      <c r="R15336" s="142"/>
      <c r="S15336" s="139"/>
    </row>
    <row r="15337" spans="2:19" ht="15.75" customHeight="1" x14ac:dyDescent="0.25">
      <c r="B15337" s="106"/>
      <c r="C15337" s="106"/>
      <c r="D15337" s="139"/>
      <c r="E15337" s="140"/>
      <c r="F15337" s="140"/>
      <c r="G15337" s="140"/>
      <c r="M15337" s="140"/>
      <c r="N15337" s="167"/>
      <c r="O15337" s="167"/>
      <c r="P15337" s="142"/>
      <c r="Q15337" s="142"/>
      <c r="R15337" s="142"/>
      <c r="S15337" s="139"/>
    </row>
    <row r="15338" spans="2:19" ht="15.75" customHeight="1" x14ac:dyDescent="0.25">
      <c r="B15338" s="106"/>
      <c r="C15338" s="106"/>
      <c r="D15338" s="139"/>
      <c r="E15338" s="140"/>
      <c r="F15338" s="140"/>
      <c r="G15338" s="140"/>
      <c r="M15338" s="140"/>
      <c r="N15338" s="167"/>
      <c r="O15338" s="167"/>
      <c r="P15338" s="142"/>
      <c r="Q15338" s="142"/>
      <c r="R15338" s="142"/>
      <c r="S15338" s="139"/>
    </row>
    <row r="15339" spans="2:19" ht="15.75" customHeight="1" x14ac:dyDescent="0.25">
      <c r="B15339" s="106"/>
      <c r="C15339" s="106"/>
      <c r="D15339" s="139"/>
      <c r="E15339" s="140"/>
      <c r="F15339" s="140"/>
      <c r="G15339" s="140"/>
      <c r="M15339" s="140"/>
      <c r="N15339" s="167"/>
      <c r="O15339" s="167"/>
      <c r="P15339" s="142"/>
      <c r="Q15339" s="142"/>
      <c r="R15339" s="142"/>
      <c r="S15339" s="139"/>
    </row>
    <row r="15340" spans="2:19" ht="15.75" customHeight="1" x14ac:dyDescent="0.25">
      <c r="B15340" s="106"/>
      <c r="C15340" s="106"/>
      <c r="D15340" s="139"/>
      <c r="E15340" s="140"/>
      <c r="F15340" s="140"/>
      <c r="G15340" s="140"/>
      <c r="M15340" s="140"/>
      <c r="N15340" s="167"/>
      <c r="O15340" s="167"/>
      <c r="P15340" s="142"/>
      <c r="Q15340" s="142"/>
      <c r="R15340" s="142"/>
      <c r="S15340" s="139"/>
    </row>
    <row r="15341" spans="2:19" ht="15.75" customHeight="1" x14ac:dyDescent="0.25">
      <c r="B15341" s="106"/>
      <c r="C15341" s="106"/>
      <c r="D15341" s="139"/>
      <c r="E15341" s="140"/>
      <c r="F15341" s="140"/>
      <c r="G15341" s="140"/>
      <c r="M15341" s="140"/>
      <c r="N15341" s="167"/>
      <c r="O15341" s="167"/>
      <c r="P15341" s="142"/>
      <c r="Q15341" s="142"/>
      <c r="R15341" s="142"/>
      <c r="S15341" s="139"/>
    </row>
    <row r="15342" spans="2:19" ht="15.75" customHeight="1" x14ac:dyDescent="0.25">
      <c r="B15342" s="106"/>
      <c r="C15342" s="106"/>
      <c r="D15342" s="139"/>
      <c r="E15342" s="140"/>
      <c r="F15342" s="140"/>
      <c r="G15342" s="140"/>
      <c r="M15342" s="140"/>
      <c r="N15342" s="167"/>
      <c r="O15342" s="167"/>
      <c r="P15342" s="142"/>
      <c r="Q15342" s="142"/>
      <c r="R15342" s="142"/>
      <c r="S15342" s="139"/>
    </row>
    <row r="15343" spans="2:19" ht="15.75" customHeight="1" x14ac:dyDescent="0.25">
      <c r="B15343" s="106"/>
      <c r="C15343" s="106"/>
      <c r="D15343" s="139"/>
      <c r="E15343" s="140"/>
      <c r="F15343" s="140"/>
      <c r="G15343" s="140"/>
      <c r="M15343" s="140"/>
      <c r="N15343" s="167"/>
      <c r="O15343" s="167"/>
      <c r="P15343" s="142"/>
      <c r="Q15343" s="142"/>
      <c r="R15343" s="142"/>
      <c r="S15343" s="139"/>
    </row>
    <row r="15344" spans="2:19" ht="15.75" customHeight="1" x14ac:dyDescent="0.25">
      <c r="B15344" s="106"/>
      <c r="C15344" s="106"/>
      <c r="D15344" s="139"/>
      <c r="E15344" s="140"/>
      <c r="F15344" s="140"/>
      <c r="G15344" s="140"/>
      <c r="M15344" s="140"/>
      <c r="N15344" s="167"/>
      <c r="O15344" s="167"/>
      <c r="P15344" s="142"/>
      <c r="Q15344" s="142"/>
      <c r="R15344" s="142"/>
      <c r="S15344" s="139"/>
    </row>
    <row r="15345" spans="2:19" ht="15.75" customHeight="1" x14ac:dyDescent="0.25">
      <c r="B15345" s="106"/>
      <c r="C15345" s="106"/>
      <c r="D15345" s="139"/>
      <c r="E15345" s="140"/>
      <c r="F15345" s="140"/>
      <c r="G15345" s="140"/>
      <c r="M15345" s="140"/>
      <c r="N15345" s="167"/>
      <c r="O15345" s="167"/>
      <c r="P15345" s="142"/>
      <c r="Q15345" s="142"/>
      <c r="R15345" s="142"/>
      <c r="S15345" s="139"/>
    </row>
    <row r="15346" spans="2:19" ht="15.75" customHeight="1" x14ac:dyDescent="0.25">
      <c r="B15346" s="106"/>
      <c r="C15346" s="106"/>
      <c r="D15346" s="139"/>
      <c r="E15346" s="140"/>
      <c r="F15346" s="140"/>
      <c r="G15346" s="140"/>
      <c r="M15346" s="140"/>
      <c r="N15346" s="167"/>
      <c r="O15346" s="167"/>
      <c r="P15346" s="142"/>
      <c r="Q15346" s="142"/>
      <c r="R15346" s="142"/>
      <c r="S15346" s="139"/>
    </row>
    <row r="15347" spans="2:19" ht="15.75" customHeight="1" x14ac:dyDescent="0.25">
      <c r="B15347" s="106"/>
      <c r="C15347" s="106"/>
      <c r="D15347" s="139"/>
      <c r="E15347" s="140"/>
      <c r="F15347" s="140"/>
      <c r="G15347" s="140"/>
      <c r="M15347" s="140"/>
      <c r="N15347" s="167"/>
      <c r="O15347" s="167"/>
      <c r="P15347" s="142"/>
      <c r="Q15347" s="142"/>
      <c r="R15347" s="142"/>
      <c r="S15347" s="139"/>
    </row>
    <row r="15348" spans="2:19" ht="15.75" customHeight="1" x14ac:dyDescent="0.25">
      <c r="B15348" s="106"/>
      <c r="C15348" s="106"/>
      <c r="D15348" s="139"/>
      <c r="E15348" s="140"/>
      <c r="F15348" s="140"/>
      <c r="G15348" s="140"/>
      <c r="M15348" s="140"/>
      <c r="N15348" s="167"/>
      <c r="O15348" s="167"/>
      <c r="P15348" s="142"/>
      <c r="Q15348" s="142"/>
      <c r="R15348" s="142"/>
      <c r="S15348" s="139"/>
    </row>
    <row r="15349" spans="2:19" ht="15.75" customHeight="1" x14ac:dyDescent="0.25">
      <c r="B15349" s="106"/>
      <c r="C15349" s="106"/>
      <c r="D15349" s="139"/>
      <c r="E15349" s="140"/>
      <c r="F15349" s="140"/>
      <c r="G15349" s="140"/>
      <c r="M15349" s="140"/>
      <c r="N15349" s="167"/>
      <c r="O15349" s="167"/>
      <c r="P15349" s="142"/>
      <c r="Q15349" s="142"/>
      <c r="R15349" s="142"/>
      <c r="S15349" s="139"/>
    </row>
    <row r="15350" spans="2:19" ht="15.75" customHeight="1" x14ac:dyDescent="0.25">
      <c r="B15350" s="106"/>
      <c r="C15350" s="106"/>
      <c r="D15350" s="139"/>
      <c r="E15350" s="140"/>
      <c r="F15350" s="140"/>
      <c r="G15350" s="140"/>
      <c r="M15350" s="140"/>
      <c r="N15350" s="167"/>
      <c r="O15350" s="167"/>
      <c r="P15350" s="142"/>
      <c r="Q15350" s="142"/>
      <c r="R15350" s="142"/>
      <c r="S15350" s="139"/>
    </row>
    <row r="15351" spans="2:19" ht="15.75" customHeight="1" x14ac:dyDescent="0.25">
      <c r="B15351" s="106"/>
      <c r="C15351" s="106"/>
      <c r="D15351" s="139"/>
      <c r="E15351" s="140"/>
      <c r="F15351" s="140"/>
      <c r="G15351" s="140"/>
      <c r="M15351" s="140"/>
      <c r="N15351" s="167"/>
      <c r="O15351" s="167"/>
      <c r="P15351" s="142"/>
      <c r="Q15351" s="142"/>
      <c r="R15351" s="142"/>
      <c r="S15351" s="139"/>
    </row>
    <row r="15352" spans="2:19" ht="15.75" customHeight="1" x14ac:dyDescent="0.25">
      <c r="B15352" s="106"/>
      <c r="C15352" s="106"/>
      <c r="D15352" s="139"/>
      <c r="E15352" s="140"/>
      <c r="F15352" s="140"/>
      <c r="G15352" s="140"/>
      <c r="M15352" s="140"/>
      <c r="N15352" s="167"/>
      <c r="O15352" s="167"/>
      <c r="P15352" s="142"/>
      <c r="Q15352" s="142"/>
      <c r="R15352" s="142"/>
      <c r="S15352" s="139"/>
    </row>
    <row r="15353" spans="2:19" ht="15.75" customHeight="1" x14ac:dyDescent="0.25">
      <c r="B15353" s="106"/>
      <c r="C15353" s="106"/>
      <c r="D15353" s="139"/>
      <c r="E15353" s="140"/>
      <c r="F15353" s="140"/>
      <c r="G15353" s="140"/>
      <c r="M15353" s="140"/>
      <c r="N15353" s="167"/>
      <c r="O15353" s="167"/>
      <c r="P15353" s="142"/>
      <c r="Q15353" s="142"/>
      <c r="R15353" s="142"/>
      <c r="S15353" s="139"/>
    </row>
    <row r="15354" spans="2:19" ht="15.75" customHeight="1" x14ac:dyDescent="0.25">
      <c r="B15354" s="106"/>
      <c r="C15354" s="106"/>
      <c r="D15354" s="139"/>
      <c r="E15354" s="140"/>
      <c r="F15354" s="140"/>
      <c r="G15354" s="140"/>
      <c r="M15354" s="140"/>
      <c r="N15354" s="167"/>
      <c r="O15354" s="167"/>
      <c r="P15354" s="142"/>
      <c r="Q15354" s="142"/>
      <c r="R15354" s="142"/>
      <c r="S15354" s="139"/>
    </row>
    <row r="15355" spans="2:19" ht="15.75" customHeight="1" x14ac:dyDescent="0.25">
      <c r="B15355" s="106"/>
      <c r="C15355" s="106"/>
      <c r="D15355" s="139"/>
      <c r="E15355" s="140"/>
      <c r="F15355" s="140"/>
      <c r="G15355" s="140"/>
      <c r="M15355" s="140"/>
      <c r="N15355" s="167"/>
      <c r="O15355" s="167"/>
      <c r="P15355" s="142"/>
      <c r="Q15355" s="142"/>
      <c r="R15355" s="142"/>
      <c r="S15355" s="139"/>
    </row>
    <row r="15356" spans="2:19" ht="15.75" customHeight="1" x14ac:dyDescent="0.25">
      <c r="B15356" s="106"/>
      <c r="C15356" s="106"/>
      <c r="D15356" s="139"/>
      <c r="E15356" s="140"/>
      <c r="F15356" s="140"/>
      <c r="G15356" s="140"/>
      <c r="M15356" s="140"/>
      <c r="N15356" s="167"/>
      <c r="O15356" s="167"/>
      <c r="P15356" s="142"/>
      <c r="Q15356" s="142"/>
      <c r="R15356" s="142"/>
      <c r="S15356" s="139"/>
    </row>
    <row r="15357" spans="2:19" ht="15.75" customHeight="1" x14ac:dyDescent="0.25">
      <c r="B15357" s="106"/>
      <c r="C15357" s="106"/>
      <c r="D15357" s="139"/>
      <c r="E15357" s="140"/>
      <c r="F15357" s="140"/>
      <c r="G15357" s="140"/>
      <c r="M15357" s="140"/>
      <c r="N15357" s="167"/>
      <c r="O15357" s="167"/>
      <c r="P15357" s="142"/>
      <c r="Q15357" s="142"/>
      <c r="R15357" s="142"/>
      <c r="S15357" s="139"/>
    </row>
    <row r="15358" spans="2:19" ht="15.75" customHeight="1" x14ac:dyDescent="0.25">
      <c r="B15358" s="106"/>
      <c r="C15358" s="106"/>
      <c r="D15358" s="139"/>
      <c r="E15358" s="140"/>
      <c r="F15358" s="140"/>
      <c r="G15358" s="140"/>
      <c r="M15358" s="140"/>
      <c r="N15358" s="167"/>
      <c r="O15358" s="167"/>
      <c r="P15358" s="142"/>
      <c r="Q15358" s="142"/>
      <c r="R15358" s="142"/>
      <c r="S15358" s="139"/>
    </row>
    <row r="15359" spans="2:19" ht="15.75" customHeight="1" x14ac:dyDescent="0.25">
      <c r="B15359" s="106"/>
      <c r="C15359" s="106"/>
      <c r="D15359" s="139"/>
      <c r="E15359" s="140"/>
      <c r="F15359" s="140"/>
      <c r="G15359" s="140"/>
      <c r="M15359" s="140"/>
      <c r="N15359" s="167"/>
      <c r="O15359" s="167"/>
      <c r="P15359" s="142"/>
      <c r="Q15359" s="142"/>
      <c r="R15359" s="142"/>
      <c r="S15359" s="139"/>
    </row>
    <row r="15360" spans="2:19" ht="15.75" customHeight="1" x14ac:dyDescent="0.25">
      <c r="B15360" s="106"/>
      <c r="C15360" s="106"/>
      <c r="D15360" s="139"/>
      <c r="E15360" s="140"/>
      <c r="F15360" s="140"/>
      <c r="G15360" s="140"/>
      <c r="M15360" s="140"/>
      <c r="N15360" s="167"/>
      <c r="O15360" s="167"/>
      <c r="P15360" s="142"/>
      <c r="Q15360" s="142"/>
      <c r="R15360" s="142"/>
      <c r="S15360" s="139"/>
    </row>
    <row r="15361" spans="2:19" ht="15.75" customHeight="1" x14ac:dyDescent="0.25">
      <c r="B15361" s="106"/>
      <c r="C15361" s="106"/>
      <c r="D15361" s="139"/>
      <c r="E15361" s="140"/>
      <c r="F15361" s="140"/>
      <c r="G15361" s="140"/>
      <c r="M15361" s="140"/>
      <c r="N15361" s="167"/>
      <c r="O15361" s="167"/>
      <c r="P15361" s="142"/>
      <c r="Q15361" s="142"/>
      <c r="R15361" s="142"/>
      <c r="S15361" s="139"/>
    </row>
    <row r="15362" spans="2:19" ht="15.75" customHeight="1" x14ac:dyDescent="0.25">
      <c r="B15362" s="106"/>
      <c r="C15362" s="106"/>
      <c r="D15362" s="139"/>
      <c r="E15362" s="140"/>
      <c r="F15362" s="140"/>
      <c r="G15362" s="140"/>
      <c r="M15362" s="140"/>
      <c r="N15362" s="167"/>
      <c r="O15362" s="167"/>
      <c r="P15362" s="142"/>
      <c r="Q15362" s="142"/>
      <c r="R15362" s="142"/>
      <c r="S15362" s="139"/>
    </row>
    <row r="15363" spans="2:19" ht="15.75" customHeight="1" x14ac:dyDescent="0.25">
      <c r="B15363" s="106"/>
      <c r="C15363" s="106"/>
      <c r="D15363" s="139"/>
      <c r="E15363" s="140"/>
      <c r="F15363" s="140"/>
      <c r="G15363" s="140"/>
      <c r="M15363" s="140"/>
      <c r="N15363" s="167"/>
      <c r="O15363" s="167"/>
      <c r="P15363" s="142"/>
      <c r="Q15363" s="142"/>
      <c r="R15363" s="142"/>
      <c r="S15363" s="139"/>
    </row>
    <row r="15364" spans="2:19" ht="15.75" customHeight="1" x14ac:dyDescent="0.25">
      <c r="B15364" s="106"/>
      <c r="C15364" s="106"/>
      <c r="D15364" s="139"/>
      <c r="E15364" s="140"/>
      <c r="F15364" s="140"/>
      <c r="G15364" s="140"/>
      <c r="M15364" s="140"/>
      <c r="N15364" s="167"/>
      <c r="O15364" s="167"/>
      <c r="P15364" s="142"/>
      <c r="Q15364" s="142"/>
      <c r="R15364" s="142"/>
      <c r="S15364" s="139"/>
    </row>
    <row r="15365" spans="2:19" ht="15.75" customHeight="1" x14ac:dyDescent="0.25">
      <c r="B15365" s="106"/>
      <c r="C15365" s="106"/>
      <c r="D15365" s="139"/>
      <c r="E15365" s="140"/>
      <c r="F15365" s="140"/>
      <c r="G15365" s="140"/>
      <c r="M15365" s="140"/>
      <c r="N15365" s="167"/>
      <c r="O15365" s="167"/>
      <c r="P15365" s="142"/>
      <c r="Q15365" s="142"/>
      <c r="R15365" s="142"/>
      <c r="S15365" s="139"/>
    </row>
    <row r="15366" spans="2:19" ht="15.75" customHeight="1" x14ac:dyDescent="0.25">
      <c r="B15366" s="106"/>
      <c r="C15366" s="106"/>
      <c r="D15366" s="139"/>
      <c r="E15366" s="140"/>
      <c r="F15366" s="140"/>
      <c r="G15366" s="140"/>
      <c r="M15366" s="140"/>
      <c r="N15366" s="167"/>
      <c r="O15366" s="167"/>
      <c r="P15366" s="142"/>
      <c r="Q15366" s="142"/>
      <c r="R15366" s="142"/>
      <c r="S15366" s="139"/>
    </row>
    <row r="15367" spans="2:19" ht="15.75" customHeight="1" x14ac:dyDescent="0.25">
      <c r="B15367" s="106"/>
      <c r="C15367" s="106"/>
      <c r="D15367" s="139"/>
      <c r="E15367" s="140"/>
      <c r="F15367" s="140"/>
      <c r="G15367" s="140"/>
      <c r="M15367" s="140"/>
      <c r="N15367" s="167"/>
      <c r="O15367" s="167"/>
      <c r="P15367" s="142"/>
      <c r="Q15367" s="142"/>
      <c r="R15367" s="142"/>
      <c r="S15367" s="139"/>
    </row>
    <row r="15368" spans="2:19" ht="15.75" customHeight="1" x14ac:dyDescent="0.25">
      <c r="B15368" s="106"/>
      <c r="C15368" s="106"/>
      <c r="D15368" s="139"/>
      <c r="E15368" s="140"/>
      <c r="F15368" s="140"/>
      <c r="G15368" s="140"/>
      <c r="M15368" s="140"/>
      <c r="N15368" s="167"/>
      <c r="O15368" s="167"/>
      <c r="P15368" s="142"/>
      <c r="Q15368" s="142"/>
      <c r="R15368" s="142"/>
      <c r="S15368" s="139"/>
    </row>
    <row r="15369" spans="2:19" ht="15.75" customHeight="1" x14ac:dyDescent="0.25">
      <c r="B15369" s="106"/>
      <c r="C15369" s="106"/>
      <c r="D15369" s="139"/>
      <c r="E15369" s="140"/>
      <c r="F15369" s="140"/>
      <c r="G15369" s="140"/>
      <c r="M15369" s="140"/>
      <c r="N15369" s="167"/>
      <c r="O15369" s="167"/>
      <c r="P15369" s="142"/>
      <c r="Q15369" s="142"/>
      <c r="R15369" s="142"/>
      <c r="S15369" s="139"/>
    </row>
    <row r="15370" spans="2:19" ht="15.75" customHeight="1" x14ac:dyDescent="0.25">
      <c r="B15370" s="106"/>
      <c r="C15370" s="106"/>
      <c r="D15370" s="139"/>
      <c r="E15370" s="140"/>
      <c r="F15370" s="140"/>
      <c r="G15370" s="140"/>
      <c r="M15370" s="140"/>
      <c r="N15370" s="167"/>
      <c r="O15370" s="167"/>
      <c r="P15370" s="142"/>
      <c r="Q15370" s="142"/>
      <c r="R15370" s="142"/>
      <c r="S15370" s="139"/>
    </row>
    <row r="15371" spans="2:19" ht="15.75" customHeight="1" x14ac:dyDescent="0.25">
      <c r="B15371" s="106"/>
      <c r="C15371" s="106"/>
      <c r="D15371" s="139"/>
      <c r="E15371" s="140"/>
      <c r="F15371" s="140"/>
      <c r="G15371" s="140"/>
      <c r="M15371" s="140"/>
      <c r="N15371" s="167"/>
      <c r="O15371" s="167"/>
      <c r="P15371" s="142"/>
      <c r="Q15371" s="142"/>
      <c r="R15371" s="142"/>
      <c r="S15371" s="139"/>
    </row>
    <row r="15372" spans="2:19" ht="15.75" customHeight="1" x14ac:dyDescent="0.25">
      <c r="B15372" s="106"/>
      <c r="C15372" s="106"/>
      <c r="D15372" s="139"/>
      <c r="E15372" s="140"/>
      <c r="F15372" s="140"/>
      <c r="G15372" s="140"/>
      <c r="M15372" s="140"/>
      <c r="N15372" s="167"/>
      <c r="O15372" s="167"/>
      <c r="P15372" s="142"/>
      <c r="Q15372" s="142"/>
      <c r="R15372" s="142"/>
      <c r="S15372" s="139"/>
    </row>
    <row r="15373" spans="2:19" ht="15.75" customHeight="1" x14ac:dyDescent="0.25">
      <c r="B15373" s="106"/>
      <c r="C15373" s="106"/>
      <c r="D15373" s="139"/>
      <c r="E15373" s="140"/>
      <c r="F15373" s="140"/>
      <c r="G15373" s="140"/>
      <c r="M15373" s="140"/>
      <c r="N15373" s="167"/>
      <c r="O15373" s="167"/>
      <c r="P15373" s="142"/>
      <c r="Q15373" s="142"/>
      <c r="R15373" s="142"/>
      <c r="S15373" s="139"/>
    </row>
    <row r="15374" spans="2:19" ht="15.75" customHeight="1" x14ac:dyDescent="0.25">
      <c r="B15374" s="106"/>
      <c r="C15374" s="106"/>
      <c r="D15374" s="139"/>
      <c r="E15374" s="140"/>
      <c r="F15374" s="140"/>
      <c r="G15374" s="140"/>
      <c r="M15374" s="140"/>
      <c r="N15374" s="167"/>
      <c r="O15374" s="167"/>
      <c r="P15374" s="142"/>
      <c r="Q15374" s="142"/>
      <c r="R15374" s="142"/>
      <c r="S15374" s="139"/>
    </row>
    <row r="15375" spans="2:19" ht="15.75" customHeight="1" x14ac:dyDescent="0.25">
      <c r="B15375" s="106"/>
      <c r="C15375" s="106"/>
      <c r="D15375" s="139"/>
      <c r="E15375" s="140"/>
      <c r="F15375" s="140"/>
      <c r="G15375" s="140"/>
      <c r="M15375" s="140"/>
      <c r="N15375" s="167"/>
      <c r="O15375" s="167"/>
      <c r="P15375" s="142"/>
      <c r="Q15375" s="142"/>
      <c r="R15375" s="142"/>
      <c r="S15375" s="139"/>
    </row>
    <row r="15376" spans="2:19" ht="15.75" customHeight="1" x14ac:dyDescent="0.25">
      <c r="B15376" s="106"/>
      <c r="C15376" s="106"/>
      <c r="D15376" s="139"/>
      <c r="E15376" s="140"/>
      <c r="F15376" s="140"/>
      <c r="G15376" s="140"/>
      <c r="M15376" s="140"/>
      <c r="N15376" s="167"/>
      <c r="O15376" s="167"/>
      <c r="P15376" s="142"/>
      <c r="Q15376" s="142"/>
      <c r="R15376" s="142"/>
      <c r="S15376" s="139"/>
    </row>
    <row r="15377" spans="2:19" ht="15.75" customHeight="1" x14ac:dyDescent="0.25">
      <c r="B15377" s="106"/>
      <c r="C15377" s="106"/>
      <c r="D15377" s="139"/>
      <c r="E15377" s="140"/>
      <c r="F15377" s="140"/>
      <c r="G15377" s="140"/>
      <c r="M15377" s="140"/>
      <c r="N15377" s="167"/>
      <c r="O15377" s="167"/>
      <c r="P15377" s="142"/>
      <c r="Q15377" s="142"/>
      <c r="R15377" s="142"/>
      <c r="S15377" s="139"/>
    </row>
    <row r="15378" spans="2:19" ht="15.75" customHeight="1" x14ac:dyDescent="0.25">
      <c r="B15378" s="106"/>
      <c r="C15378" s="106"/>
      <c r="D15378" s="139"/>
      <c r="E15378" s="140"/>
      <c r="F15378" s="140"/>
      <c r="G15378" s="140"/>
      <c r="M15378" s="140"/>
      <c r="N15378" s="167"/>
      <c r="O15378" s="167"/>
      <c r="P15378" s="142"/>
      <c r="Q15378" s="142"/>
      <c r="R15378" s="142"/>
      <c r="S15378" s="139"/>
    </row>
    <row r="15379" spans="2:19" ht="15.75" customHeight="1" x14ac:dyDescent="0.25">
      <c r="B15379" s="106"/>
      <c r="C15379" s="106"/>
      <c r="D15379" s="139"/>
      <c r="E15379" s="140"/>
      <c r="F15379" s="140"/>
      <c r="G15379" s="140"/>
      <c r="M15379" s="140"/>
      <c r="N15379" s="167"/>
      <c r="O15379" s="167"/>
      <c r="P15379" s="142"/>
      <c r="Q15379" s="142"/>
      <c r="R15379" s="142"/>
      <c r="S15379" s="139"/>
    </row>
    <row r="15380" spans="2:19" ht="15.75" customHeight="1" x14ac:dyDescent="0.25">
      <c r="B15380" s="106"/>
      <c r="C15380" s="106"/>
      <c r="D15380" s="139"/>
      <c r="E15380" s="140"/>
      <c r="F15380" s="140"/>
      <c r="G15380" s="140"/>
      <c r="M15380" s="140"/>
      <c r="N15380" s="167"/>
      <c r="O15380" s="167"/>
      <c r="P15380" s="142"/>
      <c r="Q15380" s="142"/>
      <c r="R15380" s="142"/>
      <c r="S15380" s="139"/>
    </row>
    <row r="15381" spans="2:19" ht="15.75" customHeight="1" x14ac:dyDescent="0.25">
      <c r="B15381" s="106"/>
      <c r="C15381" s="106"/>
      <c r="D15381" s="139"/>
      <c r="E15381" s="140"/>
      <c r="F15381" s="140"/>
      <c r="G15381" s="140"/>
      <c r="M15381" s="140"/>
      <c r="N15381" s="167"/>
      <c r="O15381" s="167"/>
      <c r="P15381" s="142"/>
      <c r="Q15381" s="142"/>
      <c r="R15381" s="142"/>
      <c r="S15381" s="139"/>
    </row>
    <row r="15382" spans="2:19" ht="15.75" customHeight="1" x14ac:dyDescent="0.25">
      <c r="B15382" s="106"/>
      <c r="C15382" s="106"/>
      <c r="D15382" s="139"/>
      <c r="E15382" s="140"/>
      <c r="F15382" s="140"/>
      <c r="G15382" s="140"/>
      <c r="M15382" s="140"/>
      <c r="N15382" s="167"/>
      <c r="O15382" s="167"/>
      <c r="P15382" s="142"/>
      <c r="Q15382" s="142"/>
      <c r="R15382" s="142"/>
      <c r="S15382" s="139"/>
    </row>
    <row r="15383" spans="2:19" ht="15.75" customHeight="1" x14ac:dyDescent="0.25">
      <c r="B15383" s="106"/>
      <c r="C15383" s="106"/>
      <c r="D15383" s="139"/>
      <c r="E15383" s="140"/>
      <c r="F15383" s="140"/>
      <c r="G15383" s="140"/>
      <c r="M15383" s="140"/>
      <c r="N15383" s="167"/>
      <c r="O15383" s="167"/>
      <c r="P15383" s="142"/>
      <c r="Q15383" s="142"/>
      <c r="R15383" s="142"/>
      <c r="S15383" s="139"/>
    </row>
    <row r="15384" spans="2:19" ht="15.75" customHeight="1" x14ac:dyDescent="0.25">
      <c r="B15384" s="106"/>
      <c r="C15384" s="106"/>
      <c r="D15384" s="139"/>
      <c r="E15384" s="140"/>
      <c r="F15384" s="140"/>
      <c r="G15384" s="140"/>
      <c r="M15384" s="140"/>
      <c r="N15384" s="167"/>
      <c r="O15384" s="167"/>
      <c r="P15384" s="142"/>
      <c r="Q15384" s="142"/>
      <c r="R15384" s="142"/>
      <c r="S15384" s="139"/>
    </row>
    <row r="15385" spans="2:19" ht="15.75" customHeight="1" x14ac:dyDescent="0.25">
      <c r="B15385" s="106"/>
      <c r="C15385" s="106"/>
      <c r="D15385" s="139"/>
      <c r="E15385" s="140"/>
      <c r="F15385" s="140"/>
      <c r="G15385" s="140"/>
      <c r="M15385" s="140"/>
      <c r="N15385" s="167"/>
      <c r="O15385" s="167"/>
      <c r="P15385" s="142"/>
      <c r="Q15385" s="142"/>
      <c r="R15385" s="142"/>
      <c r="S15385" s="139"/>
    </row>
    <row r="15386" spans="2:19" ht="15.75" customHeight="1" x14ac:dyDescent="0.25">
      <c r="B15386" s="106"/>
      <c r="C15386" s="106"/>
      <c r="D15386" s="139"/>
      <c r="E15386" s="140"/>
      <c r="F15386" s="140"/>
      <c r="G15386" s="140"/>
      <c r="M15386" s="140"/>
      <c r="N15386" s="167"/>
      <c r="O15386" s="167"/>
      <c r="P15386" s="142"/>
      <c r="Q15386" s="142"/>
      <c r="R15386" s="142"/>
      <c r="S15386" s="139"/>
    </row>
    <row r="15387" spans="2:19" ht="15.75" customHeight="1" x14ac:dyDescent="0.25">
      <c r="B15387" s="106"/>
      <c r="C15387" s="106"/>
      <c r="D15387" s="139"/>
      <c r="E15387" s="140"/>
      <c r="F15387" s="140"/>
      <c r="G15387" s="140"/>
      <c r="M15387" s="140"/>
      <c r="N15387" s="167"/>
      <c r="O15387" s="167"/>
      <c r="P15387" s="142"/>
      <c r="Q15387" s="142"/>
      <c r="R15387" s="142"/>
      <c r="S15387" s="139"/>
    </row>
    <row r="15388" spans="2:19" ht="15.75" customHeight="1" x14ac:dyDescent="0.25">
      <c r="B15388" s="106"/>
      <c r="C15388" s="106"/>
      <c r="D15388" s="139"/>
      <c r="E15388" s="140"/>
      <c r="F15388" s="140"/>
      <c r="G15388" s="140"/>
      <c r="M15388" s="140"/>
      <c r="N15388" s="167"/>
      <c r="O15388" s="167"/>
      <c r="P15388" s="142"/>
      <c r="Q15388" s="142"/>
      <c r="R15388" s="142"/>
      <c r="S15388" s="139"/>
    </row>
    <row r="15389" spans="2:19" ht="15.75" customHeight="1" x14ac:dyDescent="0.25">
      <c r="B15389" s="106"/>
      <c r="C15389" s="106"/>
      <c r="D15389" s="139"/>
      <c r="E15389" s="140"/>
      <c r="F15389" s="140"/>
      <c r="G15389" s="140"/>
      <c r="M15389" s="140"/>
      <c r="N15389" s="167"/>
      <c r="O15389" s="167"/>
      <c r="P15389" s="142"/>
      <c r="Q15389" s="142"/>
      <c r="R15389" s="142"/>
      <c r="S15389" s="139"/>
    </row>
    <row r="15390" spans="2:19" ht="15.75" customHeight="1" x14ac:dyDescent="0.25">
      <c r="B15390" s="106"/>
      <c r="C15390" s="106"/>
      <c r="D15390" s="139"/>
      <c r="E15390" s="140"/>
      <c r="F15390" s="140"/>
      <c r="G15390" s="140"/>
      <c r="M15390" s="140"/>
      <c r="N15390" s="167"/>
      <c r="O15390" s="167"/>
      <c r="P15390" s="142"/>
      <c r="Q15390" s="142"/>
      <c r="R15390" s="142"/>
      <c r="S15390" s="139"/>
    </row>
    <row r="15391" spans="2:19" ht="15.75" customHeight="1" x14ac:dyDescent="0.25">
      <c r="B15391" s="106"/>
      <c r="C15391" s="106"/>
      <c r="D15391" s="139"/>
      <c r="E15391" s="140"/>
      <c r="F15391" s="140"/>
      <c r="G15391" s="140"/>
      <c r="M15391" s="140"/>
      <c r="N15391" s="167"/>
      <c r="O15391" s="167"/>
      <c r="P15391" s="142"/>
      <c r="Q15391" s="142"/>
      <c r="R15391" s="142"/>
      <c r="S15391" s="139"/>
    </row>
    <row r="15392" spans="2:19" ht="15.75" customHeight="1" x14ac:dyDescent="0.25">
      <c r="B15392" s="106"/>
      <c r="C15392" s="106"/>
      <c r="D15392" s="139"/>
      <c r="E15392" s="140"/>
      <c r="F15392" s="140"/>
      <c r="G15392" s="140"/>
      <c r="M15392" s="140"/>
      <c r="N15392" s="167"/>
      <c r="O15392" s="167"/>
      <c r="P15392" s="142"/>
      <c r="Q15392" s="142"/>
      <c r="R15392" s="142"/>
      <c r="S15392" s="139"/>
    </row>
    <row r="15393" spans="2:19" ht="15.75" customHeight="1" x14ac:dyDescent="0.25">
      <c r="B15393" s="106"/>
      <c r="C15393" s="106"/>
      <c r="D15393" s="139"/>
      <c r="E15393" s="140"/>
      <c r="F15393" s="140"/>
      <c r="G15393" s="140"/>
      <c r="M15393" s="140"/>
      <c r="N15393" s="167"/>
      <c r="O15393" s="167"/>
      <c r="P15393" s="142"/>
      <c r="Q15393" s="142"/>
      <c r="R15393" s="142"/>
      <c r="S15393" s="139"/>
    </row>
    <row r="15394" spans="2:19" ht="15.75" customHeight="1" x14ac:dyDescent="0.25">
      <c r="B15394" s="106"/>
      <c r="C15394" s="106"/>
      <c r="D15394" s="139"/>
      <c r="E15394" s="140"/>
      <c r="F15394" s="140"/>
      <c r="G15394" s="140"/>
      <c r="M15394" s="140"/>
      <c r="N15394" s="167"/>
      <c r="O15394" s="167"/>
      <c r="P15394" s="142"/>
      <c r="Q15394" s="142"/>
      <c r="R15394" s="142"/>
      <c r="S15394" s="139"/>
    </row>
    <row r="15395" spans="2:19" ht="15.75" customHeight="1" x14ac:dyDescent="0.25">
      <c r="B15395" s="106"/>
      <c r="C15395" s="106"/>
      <c r="D15395" s="139"/>
      <c r="E15395" s="140"/>
      <c r="F15395" s="140"/>
      <c r="G15395" s="140"/>
      <c r="M15395" s="140"/>
      <c r="N15395" s="167"/>
      <c r="O15395" s="167"/>
      <c r="P15395" s="142"/>
      <c r="Q15395" s="142"/>
      <c r="R15395" s="142"/>
      <c r="S15395" s="139"/>
    </row>
    <row r="15396" spans="2:19" ht="15.75" customHeight="1" x14ac:dyDescent="0.25">
      <c r="B15396" s="106"/>
      <c r="C15396" s="106"/>
      <c r="D15396" s="139"/>
      <c r="E15396" s="140"/>
      <c r="F15396" s="140"/>
      <c r="G15396" s="140"/>
      <c r="M15396" s="140"/>
      <c r="N15396" s="167"/>
      <c r="O15396" s="167"/>
      <c r="P15396" s="142"/>
      <c r="Q15396" s="142"/>
      <c r="R15396" s="142"/>
      <c r="S15396" s="139"/>
    </row>
    <row r="15397" spans="2:19" ht="15.75" customHeight="1" x14ac:dyDescent="0.25">
      <c r="B15397" s="106"/>
      <c r="C15397" s="106"/>
      <c r="D15397" s="139"/>
      <c r="E15397" s="140"/>
      <c r="F15397" s="140"/>
      <c r="G15397" s="140"/>
      <c r="M15397" s="140"/>
      <c r="N15397" s="167"/>
      <c r="O15397" s="167"/>
      <c r="P15397" s="142"/>
      <c r="Q15397" s="142"/>
      <c r="R15397" s="142"/>
      <c r="S15397" s="139"/>
    </row>
    <row r="15398" spans="2:19" ht="15.75" customHeight="1" x14ac:dyDescent="0.25">
      <c r="B15398" s="106"/>
      <c r="C15398" s="106"/>
      <c r="D15398" s="139"/>
      <c r="E15398" s="140"/>
      <c r="F15398" s="140"/>
      <c r="G15398" s="140"/>
      <c r="M15398" s="140"/>
      <c r="N15398" s="167"/>
      <c r="O15398" s="167"/>
      <c r="P15398" s="142"/>
      <c r="Q15398" s="142"/>
      <c r="R15398" s="142"/>
      <c r="S15398" s="139"/>
    </row>
    <row r="15399" spans="2:19" ht="15.75" customHeight="1" x14ac:dyDescent="0.25">
      <c r="B15399" s="106"/>
      <c r="C15399" s="106"/>
      <c r="D15399" s="139"/>
      <c r="E15399" s="140"/>
      <c r="F15399" s="140"/>
      <c r="G15399" s="140"/>
      <c r="M15399" s="140"/>
      <c r="N15399" s="167"/>
      <c r="O15399" s="167"/>
      <c r="P15399" s="142"/>
      <c r="Q15399" s="142"/>
      <c r="R15399" s="142"/>
      <c r="S15399" s="139"/>
    </row>
    <row r="15400" spans="2:19" ht="15.75" customHeight="1" x14ac:dyDescent="0.25">
      <c r="B15400" s="106"/>
      <c r="C15400" s="106"/>
      <c r="D15400" s="139"/>
      <c r="E15400" s="140"/>
      <c r="F15400" s="140"/>
      <c r="G15400" s="140"/>
      <c r="M15400" s="140"/>
      <c r="N15400" s="167"/>
      <c r="O15400" s="167"/>
      <c r="P15400" s="142"/>
      <c r="Q15400" s="142"/>
      <c r="R15400" s="142"/>
      <c r="S15400" s="139"/>
    </row>
    <row r="15401" spans="2:19" ht="15.75" customHeight="1" x14ac:dyDescent="0.25">
      <c r="B15401" s="106"/>
      <c r="C15401" s="106"/>
      <c r="D15401" s="139"/>
      <c r="E15401" s="140"/>
      <c r="F15401" s="140"/>
      <c r="G15401" s="140"/>
      <c r="M15401" s="140"/>
      <c r="N15401" s="167"/>
      <c r="O15401" s="167"/>
      <c r="P15401" s="142"/>
      <c r="Q15401" s="142"/>
      <c r="R15401" s="142"/>
      <c r="S15401" s="139"/>
    </row>
    <row r="15402" spans="2:19" ht="15.75" customHeight="1" x14ac:dyDescent="0.25">
      <c r="B15402" s="106"/>
      <c r="C15402" s="106"/>
      <c r="D15402" s="139"/>
      <c r="E15402" s="140"/>
      <c r="F15402" s="140"/>
      <c r="G15402" s="140"/>
      <c r="M15402" s="140"/>
      <c r="N15402" s="167"/>
      <c r="O15402" s="167"/>
      <c r="P15402" s="142"/>
      <c r="Q15402" s="142"/>
      <c r="R15402" s="142"/>
      <c r="S15402" s="139"/>
    </row>
    <row r="15403" spans="2:19" ht="15.75" customHeight="1" x14ac:dyDescent="0.25">
      <c r="B15403" s="106"/>
      <c r="C15403" s="106"/>
      <c r="D15403" s="139"/>
      <c r="E15403" s="140"/>
      <c r="F15403" s="140"/>
      <c r="G15403" s="140"/>
      <c r="M15403" s="140"/>
      <c r="N15403" s="167"/>
      <c r="O15403" s="167"/>
      <c r="P15403" s="142"/>
      <c r="Q15403" s="142"/>
      <c r="R15403" s="142"/>
      <c r="S15403" s="139"/>
    </row>
    <row r="15404" spans="2:19" ht="15.75" customHeight="1" x14ac:dyDescent="0.25">
      <c r="B15404" s="106"/>
      <c r="C15404" s="106"/>
      <c r="D15404" s="139"/>
      <c r="E15404" s="140"/>
      <c r="F15404" s="140"/>
      <c r="G15404" s="140"/>
      <c r="M15404" s="140"/>
      <c r="N15404" s="167"/>
      <c r="O15404" s="167"/>
      <c r="P15404" s="142"/>
      <c r="Q15404" s="142"/>
      <c r="R15404" s="142"/>
      <c r="S15404" s="139"/>
    </row>
    <row r="15405" spans="2:19" ht="15.75" customHeight="1" x14ac:dyDescent="0.25">
      <c r="B15405" s="106"/>
      <c r="C15405" s="106"/>
      <c r="D15405" s="139"/>
      <c r="E15405" s="140"/>
      <c r="F15405" s="140"/>
      <c r="G15405" s="140"/>
      <c r="M15405" s="140"/>
      <c r="N15405" s="167"/>
      <c r="O15405" s="167"/>
      <c r="P15405" s="142"/>
      <c r="Q15405" s="142"/>
      <c r="R15405" s="142"/>
      <c r="S15405" s="139"/>
    </row>
    <row r="15406" spans="2:19" ht="15.75" customHeight="1" x14ac:dyDescent="0.25">
      <c r="B15406" s="106"/>
      <c r="C15406" s="106"/>
      <c r="D15406" s="139"/>
      <c r="E15406" s="140"/>
      <c r="F15406" s="140"/>
      <c r="G15406" s="140"/>
      <c r="M15406" s="140"/>
      <c r="N15406" s="167"/>
      <c r="O15406" s="167"/>
      <c r="P15406" s="142"/>
      <c r="Q15406" s="142"/>
      <c r="R15406" s="142"/>
      <c r="S15406" s="139"/>
    </row>
    <row r="15407" spans="2:19" ht="15.75" customHeight="1" x14ac:dyDescent="0.25">
      <c r="B15407" s="106"/>
      <c r="C15407" s="106"/>
      <c r="D15407" s="139"/>
      <c r="E15407" s="140"/>
      <c r="F15407" s="140"/>
      <c r="G15407" s="140"/>
      <c r="M15407" s="140"/>
      <c r="N15407" s="167"/>
      <c r="O15407" s="167"/>
      <c r="P15407" s="142"/>
      <c r="Q15407" s="142"/>
      <c r="R15407" s="142"/>
      <c r="S15407" s="139"/>
    </row>
    <row r="15408" spans="2:19" ht="15.75" customHeight="1" x14ac:dyDescent="0.25">
      <c r="B15408" s="106"/>
      <c r="C15408" s="106"/>
      <c r="D15408" s="139"/>
      <c r="E15408" s="140"/>
      <c r="F15408" s="140"/>
      <c r="G15408" s="140"/>
      <c r="M15408" s="140"/>
      <c r="N15408" s="167"/>
      <c r="O15408" s="167"/>
      <c r="P15408" s="142"/>
      <c r="Q15408" s="142"/>
      <c r="R15408" s="142"/>
      <c r="S15408" s="139"/>
    </row>
    <row r="15409" spans="2:19" ht="15.75" customHeight="1" x14ac:dyDescent="0.25">
      <c r="B15409" s="106"/>
      <c r="C15409" s="106"/>
      <c r="D15409" s="139"/>
      <c r="E15409" s="140"/>
      <c r="F15409" s="140"/>
      <c r="G15409" s="140"/>
      <c r="M15409" s="140"/>
      <c r="N15409" s="167"/>
      <c r="O15409" s="167"/>
      <c r="P15409" s="142"/>
      <c r="Q15409" s="142"/>
      <c r="R15409" s="142"/>
      <c r="S15409" s="139"/>
    </row>
    <row r="15410" spans="2:19" ht="15.75" customHeight="1" x14ac:dyDescent="0.25">
      <c r="B15410" s="106"/>
      <c r="C15410" s="106"/>
      <c r="D15410" s="139"/>
      <c r="E15410" s="140"/>
      <c r="F15410" s="140"/>
      <c r="G15410" s="140"/>
      <c r="M15410" s="140"/>
      <c r="N15410" s="167"/>
      <c r="O15410" s="167"/>
      <c r="P15410" s="142"/>
      <c r="Q15410" s="142"/>
      <c r="R15410" s="142"/>
      <c r="S15410" s="139"/>
    </row>
    <row r="15411" spans="2:19" ht="15.75" customHeight="1" x14ac:dyDescent="0.25">
      <c r="B15411" s="106"/>
      <c r="C15411" s="106"/>
      <c r="D15411" s="139"/>
      <c r="E15411" s="140"/>
      <c r="F15411" s="140"/>
      <c r="G15411" s="140"/>
      <c r="M15411" s="140"/>
      <c r="N15411" s="167"/>
      <c r="O15411" s="167"/>
      <c r="P15411" s="142"/>
      <c r="Q15411" s="142"/>
      <c r="R15411" s="142"/>
      <c r="S15411" s="139"/>
    </row>
    <row r="15412" spans="2:19" ht="15.75" customHeight="1" x14ac:dyDescent="0.25">
      <c r="B15412" s="106"/>
      <c r="C15412" s="106"/>
      <c r="D15412" s="139"/>
      <c r="E15412" s="140"/>
      <c r="F15412" s="140"/>
      <c r="G15412" s="140"/>
      <c r="M15412" s="140"/>
      <c r="N15412" s="167"/>
      <c r="O15412" s="167"/>
      <c r="P15412" s="142"/>
      <c r="Q15412" s="142"/>
      <c r="R15412" s="142"/>
      <c r="S15412" s="139"/>
    </row>
    <row r="15413" spans="2:19" ht="15.75" customHeight="1" x14ac:dyDescent="0.25">
      <c r="B15413" s="106"/>
      <c r="C15413" s="106"/>
      <c r="D15413" s="139"/>
      <c r="E15413" s="140"/>
      <c r="F15413" s="140"/>
      <c r="G15413" s="140"/>
      <c r="M15413" s="140"/>
      <c r="N15413" s="167"/>
      <c r="O15413" s="167"/>
      <c r="P15413" s="142"/>
      <c r="Q15413" s="142"/>
      <c r="R15413" s="142"/>
      <c r="S15413" s="139"/>
    </row>
    <row r="15414" spans="2:19" ht="15.75" customHeight="1" x14ac:dyDescent="0.25">
      <c r="B15414" s="106"/>
      <c r="C15414" s="106"/>
      <c r="D15414" s="139"/>
      <c r="E15414" s="140"/>
      <c r="F15414" s="140"/>
      <c r="G15414" s="140"/>
      <c r="M15414" s="140"/>
      <c r="N15414" s="167"/>
      <c r="O15414" s="167"/>
      <c r="P15414" s="142"/>
      <c r="Q15414" s="142"/>
      <c r="R15414" s="142"/>
      <c r="S15414" s="139"/>
    </row>
    <row r="15415" spans="2:19" ht="15.75" customHeight="1" x14ac:dyDescent="0.25">
      <c r="B15415" s="106"/>
      <c r="C15415" s="106"/>
      <c r="D15415" s="139"/>
      <c r="E15415" s="140"/>
      <c r="F15415" s="140"/>
      <c r="G15415" s="140"/>
      <c r="M15415" s="140"/>
      <c r="N15415" s="167"/>
      <c r="O15415" s="167"/>
      <c r="P15415" s="142"/>
      <c r="Q15415" s="142"/>
      <c r="R15415" s="142"/>
      <c r="S15415" s="139"/>
    </row>
    <row r="15416" spans="2:19" ht="15.75" customHeight="1" x14ac:dyDescent="0.25">
      <c r="B15416" s="106"/>
      <c r="C15416" s="106"/>
      <c r="D15416" s="139"/>
      <c r="E15416" s="140"/>
      <c r="F15416" s="140"/>
      <c r="G15416" s="140"/>
      <c r="M15416" s="140"/>
      <c r="N15416" s="167"/>
      <c r="O15416" s="167"/>
      <c r="P15416" s="142"/>
      <c r="Q15416" s="142"/>
      <c r="R15416" s="142"/>
      <c r="S15416" s="139"/>
    </row>
    <row r="15417" spans="2:19" ht="15.75" customHeight="1" x14ac:dyDescent="0.25">
      <c r="B15417" s="106"/>
      <c r="C15417" s="106"/>
      <c r="D15417" s="139"/>
      <c r="E15417" s="140"/>
      <c r="F15417" s="140"/>
      <c r="G15417" s="140"/>
      <c r="M15417" s="140"/>
      <c r="N15417" s="167"/>
      <c r="O15417" s="167"/>
      <c r="P15417" s="142"/>
      <c r="Q15417" s="142"/>
      <c r="R15417" s="142"/>
      <c r="S15417" s="139"/>
    </row>
    <row r="15418" spans="2:19" ht="15.75" customHeight="1" x14ac:dyDescent="0.25">
      <c r="B15418" s="106"/>
      <c r="C15418" s="106"/>
      <c r="D15418" s="139"/>
      <c r="E15418" s="140"/>
      <c r="F15418" s="140"/>
      <c r="G15418" s="140"/>
      <c r="M15418" s="140"/>
      <c r="N15418" s="167"/>
      <c r="O15418" s="167"/>
      <c r="P15418" s="142"/>
      <c r="Q15418" s="142"/>
      <c r="R15418" s="142"/>
      <c r="S15418" s="139"/>
    </row>
    <row r="15419" spans="2:19" ht="15.75" customHeight="1" x14ac:dyDescent="0.25">
      <c r="B15419" s="106"/>
      <c r="C15419" s="106"/>
      <c r="D15419" s="139"/>
      <c r="E15419" s="140"/>
      <c r="F15419" s="140"/>
      <c r="G15419" s="140"/>
      <c r="M15419" s="140"/>
      <c r="N15419" s="167"/>
      <c r="O15419" s="167"/>
      <c r="P15419" s="142"/>
      <c r="Q15419" s="142"/>
      <c r="R15419" s="142"/>
      <c r="S15419" s="139"/>
    </row>
    <row r="15420" spans="2:19" ht="15.75" customHeight="1" x14ac:dyDescent="0.25">
      <c r="B15420" s="106"/>
      <c r="C15420" s="106"/>
      <c r="D15420" s="139"/>
      <c r="E15420" s="140"/>
      <c r="F15420" s="140"/>
      <c r="G15420" s="140"/>
      <c r="M15420" s="140"/>
      <c r="N15420" s="167"/>
      <c r="O15420" s="167"/>
      <c r="P15420" s="142"/>
      <c r="Q15420" s="142"/>
      <c r="R15420" s="142"/>
      <c r="S15420" s="139"/>
    </row>
    <row r="15421" spans="2:19" ht="15.75" customHeight="1" x14ac:dyDescent="0.25">
      <c r="B15421" s="106"/>
      <c r="C15421" s="106"/>
      <c r="D15421" s="139"/>
      <c r="E15421" s="140"/>
      <c r="F15421" s="140"/>
      <c r="G15421" s="140"/>
      <c r="M15421" s="140"/>
      <c r="N15421" s="167"/>
      <c r="O15421" s="167"/>
      <c r="P15421" s="142"/>
      <c r="Q15421" s="142"/>
      <c r="R15421" s="142"/>
      <c r="S15421" s="139"/>
    </row>
    <row r="15422" spans="2:19" ht="15.75" customHeight="1" x14ac:dyDescent="0.25">
      <c r="B15422" s="106"/>
      <c r="C15422" s="106"/>
      <c r="D15422" s="139"/>
      <c r="E15422" s="140"/>
      <c r="F15422" s="140"/>
      <c r="G15422" s="140"/>
      <c r="M15422" s="140"/>
      <c r="N15422" s="167"/>
      <c r="O15422" s="167"/>
      <c r="P15422" s="142"/>
      <c r="Q15422" s="142"/>
      <c r="R15422" s="142"/>
      <c r="S15422" s="139"/>
    </row>
    <row r="15423" spans="2:19" ht="15.75" customHeight="1" x14ac:dyDescent="0.25">
      <c r="B15423" s="106"/>
      <c r="C15423" s="106"/>
      <c r="D15423" s="139"/>
      <c r="E15423" s="140"/>
      <c r="F15423" s="140"/>
      <c r="G15423" s="140"/>
      <c r="M15423" s="140"/>
      <c r="N15423" s="167"/>
      <c r="O15423" s="167"/>
      <c r="P15423" s="142"/>
      <c r="Q15423" s="142"/>
      <c r="R15423" s="142"/>
      <c r="S15423" s="139"/>
    </row>
    <row r="15424" spans="2:19" ht="15.75" customHeight="1" x14ac:dyDescent="0.25">
      <c r="B15424" s="106"/>
      <c r="C15424" s="106"/>
      <c r="D15424" s="139"/>
      <c r="E15424" s="140"/>
      <c r="F15424" s="140"/>
      <c r="G15424" s="140"/>
      <c r="M15424" s="140"/>
      <c r="N15424" s="167"/>
      <c r="O15424" s="167"/>
      <c r="P15424" s="142"/>
      <c r="Q15424" s="142"/>
      <c r="R15424" s="142"/>
      <c r="S15424" s="139"/>
    </row>
    <row r="15425" spans="2:19" ht="15.75" customHeight="1" x14ac:dyDescent="0.25">
      <c r="B15425" s="106"/>
      <c r="C15425" s="106"/>
      <c r="D15425" s="139"/>
      <c r="E15425" s="140"/>
      <c r="F15425" s="140"/>
      <c r="G15425" s="140"/>
      <c r="M15425" s="140"/>
      <c r="N15425" s="167"/>
      <c r="O15425" s="167"/>
      <c r="P15425" s="142"/>
      <c r="Q15425" s="142"/>
      <c r="R15425" s="142"/>
      <c r="S15425" s="139"/>
    </row>
    <row r="15426" spans="2:19" ht="15.75" customHeight="1" x14ac:dyDescent="0.25">
      <c r="B15426" s="106"/>
      <c r="C15426" s="106"/>
      <c r="D15426" s="139"/>
      <c r="E15426" s="140"/>
      <c r="F15426" s="140"/>
      <c r="G15426" s="140"/>
      <c r="M15426" s="140"/>
      <c r="N15426" s="167"/>
      <c r="O15426" s="167"/>
      <c r="P15426" s="142"/>
      <c r="Q15426" s="142"/>
      <c r="R15426" s="142"/>
      <c r="S15426" s="139"/>
    </row>
    <row r="15427" spans="2:19" ht="15.75" customHeight="1" x14ac:dyDescent="0.25">
      <c r="B15427" s="106"/>
      <c r="C15427" s="106"/>
      <c r="D15427" s="139"/>
      <c r="E15427" s="140"/>
      <c r="F15427" s="140"/>
      <c r="G15427" s="140"/>
      <c r="M15427" s="140"/>
      <c r="N15427" s="167"/>
      <c r="O15427" s="167"/>
      <c r="P15427" s="142"/>
      <c r="Q15427" s="142"/>
      <c r="R15427" s="142"/>
      <c r="S15427" s="139"/>
    </row>
    <row r="15428" spans="2:19" ht="15.75" customHeight="1" x14ac:dyDescent="0.25">
      <c r="B15428" s="106"/>
      <c r="C15428" s="106"/>
      <c r="D15428" s="139"/>
      <c r="E15428" s="140"/>
      <c r="F15428" s="140"/>
      <c r="G15428" s="140"/>
      <c r="M15428" s="140"/>
      <c r="N15428" s="167"/>
      <c r="O15428" s="167"/>
      <c r="P15428" s="142"/>
      <c r="Q15428" s="142"/>
      <c r="R15428" s="142"/>
      <c r="S15428" s="139"/>
    </row>
    <row r="15429" spans="2:19" ht="15.75" customHeight="1" x14ac:dyDescent="0.25">
      <c r="B15429" s="106"/>
      <c r="C15429" s="106"/>
      <c r="D15429" s="139"/>
      <c r="E15429" s="140"/>
      <c r="F15429" s="140"/>
      <c r="G15429" s="140"/>
      <c r="M15429" s="140"/>
      <c r="N15429" s="167"/>
      <c r="O15429" s="167"/>
      <c r="P15429" s="142"/>
      <c r="Q15429" s="142"/>
      <c r="R15429" s="142"/>
      <c r="S15429" s="139"/>
    </row>
    <row r="15430" spans="2:19" ht="15.75" customHeight="1" x14ac:dyDescent="0.25">
      <c r="B15430" s="106"/>
      <c r="C15430" s="106"/>
      <c r="D15430" s="139"/>
      <c r="E15430" s="140"/>
      <c r="F15430" s="140"/>
      <c r="G15430" s="140"/>
      <c r="M15430" s="140"/>
      <c r="N15430" s="167"/>
      <c r="O15430" s="167"/>
      <c r="P15430" s="142"/>
      <c r="Q15430" s="142"/>
      <c r="R15430" s="142"/>
      <c r="S15430" s="139"/>
    </row>
    <row r="15431" spans="2:19" ht="15.75" customHeight="1" x14ac:dyDescent="0.25">
      <c r="B15431" s="106"/>
      <c r="C15431" s="106"/>
      <c r="D15431" s="139"/>
      <c r="E15431" s="140"/>
      <c r="F15431" s="140"/>
      <c r="G15431" s="140"/>
      <c r="M15431" s="140"/>
      <c r="N15431" s="167"/>
      <c r="O15431" s="167"/>
      <c r="P15431" s="142"/>
      <c r="Q15431" s="142"/>
      <c r="R15431" s="142"/>
      <c r="S15431" s="139"/>
    </row>
    <row r="15432" spans="2:19" ht="15.75" customHeight="1" x14ac:dyDescent="0.25">
      <c r="B15432" s="106"/>
      <c r="C15432" s="106"/>
      <c r="D15432" s="139"/>
      <c r="E15432" s="140"/>
      <c r="F15432" s="140"/>
      <c r="G15432" s="140"/>
      <c r="M15432" s="140"/>
      <c r="N15432" s="167"/>
      <c r="O15432" s="167"/>
      <c r="P15432" s="142"/>
      <c r="Q15432" s="142"/>
      <c r="R15432" s="142"/>
      <c r="S15432" s="139"/>
    </row>
    <row r="15433" spans="2:19" ht="15.75" customHeight="1" x14ac:dyDescent="0.25">
      <c r="B15433" s="106"/>
      <c r="C15433" s="106"/>
      <c r="D15433" s="139"/>
      <c r="E15433" s="140"/>
      <c r="F15433" s="140"/>
      <c r="G15433" s="140"/>
      <c r="M15433" s="140"/>
      <c r="N15433" s="167"/>
      <c r="O15433" s="167"/>
      <c r="P15433" s="142"/>
      <c r="Q15433" s="142"/>
      <c r="R15433" s="142"/>
      <c r="S15433" s="139"/>
    </row>
    <row r="15434" spans="2:19" ht="15.75" customHeight="1" x14ac:dyDescent="0.25">
      <c r="B15434" s="106"/>
      <c r="C15434" s="106"/>
      <c r="D15434" s="139"/>
      <c r="E15434" s="140"/>
      <c r="F15434" s="140"/>
      <c r="G15434" s="140"/>
      <c r="M15434" s="140"/>
      <c r="N15434" s="167"/>
      <c r="O15434" s="167"/>
      <c r="P15434" s="142"/>
      <c r="Q15434" s="142"/>
      <c r="R15434" s="142"/>
      <c r="S15434" s="139"/>
    </row>
    <row r="15435" spans="2:19" ht="15.75" customHeight="1" x14ac:dyDescent="0.25">
      <c r="B15435" s="106"/>
      <c r="C15435" s="106"/>
      <c r="D15435" s="139"/>
      <c r="E15435" s="140"/>
      <c r="F15435" s="140"/>
      <c r="G15435" s="140"/>
      <c r="M15435" s="140"/>
      <c r="N15435" s="167"/>
      <c r="O15435" s="167"/>
      <c r="P15435" s="142"/>
      <c r="Q15435" s="142"/>
      <c r="R15435" s="142"/>
      <c r="S15435" s="139"/>
    </row>
    <row r="15436" spans="2:19" ht="15.75" customHeight="1" x14ac:dyDescent="0.25">
      <c r="B15436" s="106"/>
      <c r="C15436" s="106"/>
      <c r="D15436" s="139"/>
      <c r="E15436" s="140"/>
      <c r="F15436" s="140"/>
      <c r="G15436" s="140"/>
      <c r="M15436" s="140"/>
      <c r="N15436" s="167"/>
      <c r="O15436" s="167"/>
      <c r="P15436" s="142"/>
      <c r="Q15436" s="142"/>
      <c r="R15436" s="142"/>
      <c r="S15436" s="139"/>
    </row>
    <row r="15437" spans="2:19" ht="15.75" customHeight="1" x14ac:dyDescent="0.25">
      <c r="B15437" s="106"/>
      <c r="C15437" s="106"/>
      <c r="D15437" s="139"/>
      <c r="E15437" s="140"/>
      <c r="F15437" s="140"/>
      <c r="G15437" s="140"/>
      <c r="M15437" s="140"/>
      <c r="N15437" s="167"/>
      <c r="O15437" s="167"/>
      <c r="P15437" s="142"/>
      <c r="Q15437" s="142"/>
      <c r="R15437" s="142"/>
      <c r="S15437" s="139"/>
    </row>
    <row r="15438" spans="2:19" ht="15.75" customHeight="1" x14ac:dyDescent="0.25">
      <c r="B15438" s="106"/>
      <c r="C15438" s="106"/>
      <c r="D15438" s="139"/>
      <c r="E15438" s="140"/>
      <c r="F15438" s="140"/>
      <c r="G15438" s="140"/>
      <c r="M15438" s="140"/>
      <c r="N15438" s="167"/>
      <c r="O15438" s="167"/>
      <c r="P15438" s="142"/>
      <c r="Q15438" s="142"/>
      <c r="R15438" s="142"/>
      <c r="S15438" s="139"/>
    </row>
    <row r="15439" spans="2:19" ht="15.75" customHeight="1" x14ac:dyDescent="0.25">
      <c r="B15439" s="106"/>
      <c r="C15439" s="106"/>
      <c r="D15439" s="139"/>
      <c r="E15439" s="140"/>
      <c r="F15439" s="140"/>
      <c r="G15439" s="140"/>
      <c r="M15439" s="140"/>
      <c r="N15439" s="167"/>
      <c r="O15439" s="167"/>
      <c r="P15439" s="142"/>
      <c r="Q15439" s="142"/>
      <c r="R15439" s="142"/>
      <c r="S15439" s="139"/>
    </row>
    <row r="15440" spans="2:19" ht="15.75" customHeight="1" x14ac:dyDescent="0.25">
      <c r="B15440" s="106"/>
      <c r="C15440" s="106"/>
      <c r="D15440" s="139"/>
      <c r="E15440" s="140"/>
      <c r="F15440" s="140"/>
      <c r="G15440" s="140"/>
      <c r="M15440" s="140"/>
      <c r="N15440" s="167"/>
      <c r="O15440" s="167"/>
      <c r="P15440" s="142"/>
      <c r="Q15440" s="142"/>
      <c r="R15440" s="142"/>
      <c r="S15440" s="139"/>
    </row>
    <row r="15441" spans="2:19" ht="15.75" customHeight="1" x14ac:dyDescent="0.25">
      <c r="B15441" s="106"/>
      <c r="C15441" s="106"/>
      <c r="D15441" s="139"/>
      <c r="E15441" s="140"/>
      <c r="F15441" s="140"/>
      <c r="G15441" s="140"/>
      <c r="M15441" s="140"/>
      <c r="N15441" s="167"/>
      <c r="O15441" s="167"/>
      <c r="P15441" s="142"/>
      <c r="Q15441" s="142"/>
      <c r="R15441" s="142"/>
      <c r="S15441" s="139"/>
    </row>
    <row r="15442" spans="2:19" ht="15.75" customHeight="1" x14ac:dyDescent="0.25">
      <c r="B15442" s="106"/>
      <c r="C15442" s="106"/>
      <c r="D15442" s="139"/>
      <c r="E15442" s="140"/>
      <c r="F15442" s="140"/>
      <c r="G15442" s="140"/>
      <c r="M15442" s="140"/>
      <c r="N15442" s="167"/>
      <c r="O15442" s="167"/>
      <c r="P15442" s="142"/>
      <c r="Q15442" s="142"/>
      <c r="R15442" s="142"/>
      <c r="S15442" s="139"/>
    </row>
    <row r="15443" spans="2:19" ht="15.75" customHeight="1" x14ac:dyDescent="0.25">
      <c r="B15443" s="106"/>
      <c r="C15443" s="106"/>
      <c r="D15443" s="139"/>
      <c r="E15443" s="140"/>
      <c r="F15443" s="140"/>
      <c r="G15443" s="140"/>
      <c r="M15443" s="140"/>
      <c r="N15443" s="167"/>
      <c r="O15443" s="167"/>
      <c r="P15443" s="142"/>
      <c r="Q15443" s="142"/>
      <c r="R15443" s="142"/>
      <c r="S15443" s="139"/>
    </row>
    <row r="15444" spans="2:19" ht="15.75" customHeight="1" x14ac:dyDescent="0.25">
      <c r="B15444" s="106"/>
      <c r="C15444" s="106"/>
      <c r="D15444" s="139"/>
      <c r="E15444" s="140"/>
      <c r="F15444" s="140"/>
      <c r="G15444" s="140"/>
      <c r="M15444" s="140"/>
      <c r="N15444" s="167"/>
      <c r="O15444" s="167"/>
      <c r="P15444" s="142"/>
      <c r="Q15444" s="142"/>
      <c r="R15444" s="142"/>
      <c r="S15444" s="139"/>
    </row>
    <row r="15445" spans="2:19" ht="15.75" customHeight="1" x14ac:dyDescent="0.25">
      <c r="B15445" s="106"/>
      <c r="C15445" s="106"/>
      <c r="D15445" s="139"/>
      <c r="E15445" s="140"/>
      <c r="F15445" s="140"/>
      <c r="G15445" s="140"/>
      <c r="M15445" s="140"/>
      <c r="N15445" s="167"/>
      <c r="O15445" s="167"/>
      <c r="P15445" s="142"/>
      <c r="Q15445" s="142"/>
      <c r="R15445" s="142"/>
      <c r="S15445" s="139"/>
    </row>
    <row r="15446" spans="2:19" ht="15.75" customHeight="1" x14ac:dyDescent="0.25">
      <c r="B15446" s="106"/>
      <c r="C15446" s="106"/>
      <c r="D15446" s="139"/>
      <c r="E15446" s="140"/>
      <c r="F15446" s="140"/>
      <c r="G15446" s="140"/>
      <c r="M15446" s="140"/>
      <c r="N15446" s="167"/>
      <c r="O15446" s="167"/>
      <c r="P15446" s="142"/>
      <c r="Q15446" s="142"/>
      <c r="R15446" s="142"/>
      <c r="S15446" s="139"/>
    </row>
    <row r="15447" spans="2:19" ht="15.75" customHeight="1" x14ac:dyDescent="0.25">
      <c r="B15447" s="106"/>
      <c r="C15447" s="106"/>
      <c r="D15447" s="139"/>
      <c r="E15447" s="140"/>
      <c r="F15447" s="140"/>
      <c r="G15447" s="140"/>
      <c r="M15447" s="140"/>
      <c r="N15447" s="167"/>
      <c r="O15447" s="167"/>
      <c r="P15447" s="142"/>
      <c r="Q15447" s="142"/>
      <c r="R15447" s="142"/>
      <c r="S15447" s="139"/>
    </row>
    <row r="15448" spans="2:19" ht="15.75" customHeight="1" x14ac:dyDescent="0.25">
      <c r="B15448" s="106"/>
      <c r="C15448" s="106"/>
      <c r="D15448" s="139"/>
      <c r="E15448" s="140"/>
      <c r="F15448" s="140"/>
      <c r="G15448" s="140"/>
      <c r="M15448" s="140"/>
      <c r="N15448" s="167"/>
      <c r="O15448" s="167"/>
      <c r="P15448" s="142"/>
      <c r="Q15448" s="142"/>
      <c r="R15448" s="142"/>
      <c r="S15448" s="139"/>
    </row>
    <row r="15449" spans="2:19" ht="15.75" customHeight="1" x14ac:dyDescent="0.25">
      <c r="B15449" s="106"/>
      <c r="C15449" s="106"/>
      <c r="D15449" s="139"/>
      <c r="E15449" s="140"/>
      <c r="F15449" s="140"/>
      <c r="G15449" s="140"/>
      <c r="M15449" s="140"/>
      <c r="N15449" s="167"/>
      <c r="O15449" s="167"/>
      <c r="P15449" s="142"/>
      <c r="Q15449" s="142"/>
      <c r="R15449" s="142"/>
      <c r="S15449" s="139"/>
    </row>
    <row r="15450" spans="2:19" ht="15.75" customHeight="1" x14ac:dyDescent="0.25">
      <c r="B15450" s="106"/>
      <c r="C15450" s="106"/>
      <c r="D15450" s="139"/>
      <c r="E15450" s="140"/>
      <c r="F15450" s="140"/>
      <c r="G15450" s="140"/>
      <c r="M15450" s="140"/>
      <c r="N15450" s="167"/>
      <c r="O15450" s="167"/>
      <c r="P15450" s="142"/>
      <c r="Q15450" s="142"/>
      <c r="R15450" s="142"/>
      <c r="S15450" s="139"/>
    </row>
    <row r="15451" spans="2:19" ht="15.75" customHeight="1" x14ac:dyDescent="0.25">
      <c r="B15451" s="106"/>
      <c r="C15451" s="106"/>
      <c r="D15451" s="139"/>
      <c r="E15451" s="140"/>
      <c r="F15451" s="140"/>
      <c r="G15451" s="140"/>
      <c r="M15451" s="140"/>
      <c r="N15451" s="167"/>
      <c r="O15451" s="167"/>
      <c r="P15451" s="142"/>
      <c r="Q15451" s="142"/>
      <c r="R15451" s="142"/>
      <c r="S15451" s="139"/>
    </row>
    <row r="15452" spans="2:19" ht="15.75" customHeight="1" x14ac:dyDescent="0.25">
      <c r="B15452" s="106"/>
      <c r="C15452" s="106"/>
      <c r="D15452" s="139"/>
      <c r="E15452" s="140"/>
      <c r="F15452" s="140"/>
      <c r="G15452" s="140"/>
      <c r="M15452" s="140"/>
      <c r="N15452" s="167"/>
      <c r="O15452" s="167"/>
      <c r="P15452" s="142"/>
      <c r="Q15452" s="142"/>
      <c r="R15452" s="142"/>
      <c r="S15452" s="139"/>
    </row>
    <row r="15453" spans="2:19" ht="15.75" customHeight="1" x14ac:dyDescent="0.25">
      <c r="B15453" s="106"/>
      <c r="C15453" s="106"/>
      <c r="D15453" s="139"/>
      <c r="E15453" s="140"/>
      <c r="F15453" s="140"/>
      <c r="G15453" s="140"/>
      <c r="M15453" s="140"/>
      <c r="N15453" s="167"/>
      <c r="O15453" s="167"/>
      <c r="P15453" s="142"/>
      <c r="Q15453" s="142"/>
      <c r="R15453" s="142"/>
      <c r="S15453" s="139"/>
    </row>
    <row r="15454" spans="2:19" ht="15.75" customHeight="1" x14ac:dyDescent="0.25">
      <c r="B15454" s="106"/>
      <c r="C15454" s="106"/>
      <c r="D15454" s="139"/>
      <c r="E15454" s="140"/>
      <c r="F15454" s="140"/>
      <c r="G15454" s="140"/>
      <c r="M15454" s="140"/>
      <c r="N15454" s="167"/>
      <c r="O15454" s="167"/>
      <c r="P15454" s="142"/>
      <c r="Q15454" s="142"/>
      <c r="R15454" s="142"/>
      <c r="S15454" s="139"/>
    </row>
    <row r="15455" spans="2:19" ht="15.75" customHeight="1" x14ac:dyDescent="0.25">
      <c r="B15455" s="106"/>
      <c r="C15455" s="106"/>
      <c r="D15455" s="139"/>
      <c r="E15455" s="140"/>
      <c r="F15455" s="140"/>
      <c r="G15455" s="140"/>
      <c r="M15455" s="140"/>
      <c r="N15455" s="167"/>
      <c r="O15455" s="167"/>
      <c r="P15455" s="142"/>
      <c r="Q15455" s="142"/>
      <c r="R15455" s="142"/>
      <c r="S15455" s="139"/>
    </row>
    <row r="15456" spans="2:19" ht="15.75" customHeight="1" x14ac:dyDescent="0.25">
      <c r="B15456" s="106"/>
      <c r="C15456" s="106"/>
      <c r="D15456" s="139"/>
      <c r="E15456" s="140"/>
      <c r="F15456" s="140"/>
      <c r="G15456" s="140"/>
      <c r="M15456" s="140"/>
      <c r="N15456" s="167"/>
      <c r="O15456" s="167"/>
      <c r="P15456" s="142"/>
      <c r="Q15456" s="142"/>
      <c r="R15456" s="142"/>
      <c r="S15456" s="139"/>
    </row>
    <row r="15457" spans="2:19" ht="15.75" customHeight="1" x14ac:dyDescent="0.25">
      <c r="B15457" s="106"/>
      <c r="C15457" s="106"/>
      <c r="D15457" s="139"/>
      <c r="E15457" s="140"/>
      <c r="F15457" s="140"/>
      <c r="G15457" s="140"/>
      <c r="M15457" s="140"/>
      <c r="N15457" s="167"/>
      <c r="O15457" s="167"/>
      <c r="P15457" s="142"/>
      <c r="Q15457" s="142"/>
      <c r="R15457" s="142"/>
      <c r="S15457" s="139"/>
    </row>
    <row r="15458" spans="2:19" ht="15.75" customHeight="1" x14ac:dyDescent="0.25">
      <c r="B15458" s="106"/>
      <c r="C15458" s="106"/>
      <c r="D15458" s="139"/>
      <c r="E15458" s="140"/>
      <c r="F15458" s="140"/>
      <c r="G15458" s="140"/>
      <c r="M15458" s="140"/>
      <c r="N15458" s="167"/>
      <c r="O15458" s="167"/>
      <c r="P15458" s="142"/>
      <c r="Q15458" s="142"/>
      <c r="R15458" s="142"/>
      <c r="S15458" s="139"/>
    </row>
    <row r="15459" spans="2:19" ht="15.75" customHeight="1" x14ac:dyDescent="0.25">
      <c r="B15459" s="106"/>
      <c r="C15459" s="106"/>
      <c r="D15459" s="139"/>
      <c r="E15459" s="140"/>
      <c r="F15459" s="140"/>
      <c r="G15459" s="140"/>
      <c r="M15459" s="140"/>
      <c r="N15459" s="167"/>
      <c r="O15459" s="167"/>
      <c r="P15459" s="142"/>
      <c r="Q15459" s="142"/>
      <c r="R15459" s="142"/>
      <c r="S15459" s="139"/>
    </row>
    <row r="15460" spans="2:19" ht="15.75" customHeight="1" x14ac:dyDescent="0.25">
      <c r="B15460" s="106"/>
      <c r="C15460" s="106"/>
      <c r="D15460" s="139"/>
      <c r="E15460" s="140"/>
      <c r="F15460" s="140"/>
      <c r="G15460" s="140"/>
      <c r="M15460" s="140"/>
      <c r="N15460" s="167"/>
      <c r="O15460" s="167"/>
      <c r="P15460" s="142"/>
      <c r="Q15460" s="142"/>
      <c r="R15460" s="142"/>
      <c r="S15460" s="139"/>
    </row>
    <row r="15461" spans="2:19" ht="15.75" customHeight="1" x14ac:dyDescent="0.25">
      <c r="B15461" s="106"/>
      <c r="C15461" s="106"/>
      <c r="D15461" s="139"/>
      <c r="E15461" s="140"/>
      <c r="F15461" s="140"/>
      <c r="G15461" s="140"/>
      <c r="M15461" s="140"/>
      <c r="N15461" s="167"/>
      <c r="O15461" s="167"/>
      <c r="P15461" s="142"/>
      <c r="Q15461" s="142"/>
      <c r="R15461" s="142"/>
      <c r="S15461" s="139"/>
    </row>
    <row r="15462" spans="2:19" ht="15.75" customHeight="1" x14ac:dyDescent="0.25">
      <c r="B15462" s="106"/>
      <c r="C15462" s="106"/>
      <c r="D15462" s="139"/>
      <c r="E15462" s="140"/>
      <c r="F15462" s="140"/>
      <c r="G15462" s="140"/>
      <c r="M15462" s="140"/>
      <c r="N15462" s="167"/>
      <c r="O15462" s="167"/>
      <c r="P15462" s="142"/>
      <c r="Q15462" s="142"/>
      <c r="R15462" s="142"/>
      <c r="S15462" s="139"/>
    </row>
    <row r="15463" spans="2:19" ht="15.75" customHeight="1" x14ac:dyDescent="0.25">
      <c r="B15463" s="106"/>
      <c r="C15463" s="106"/>
      <c r="D15463" s="139"/>
      <c r="E15463" s="140"/>
      <c r="F15463" s="140"/>
      <c r="G15463" s="140"/>
      <c r="M15463" s="140"/>
      <c r="N15463" s="167"/>
      <c r="O15463" s="167"/>
      <c r="P15463" s="142"/>
      <c r="Q15463" s="142"/>
      <c r="R15463" s="142"/>
      <c r="S15463" s="139"/>
    </row>
    <row r="15464" spans="2:19" ht="15.75" customHeight="1" x14ac:dyDescent="0.25">
      <c r="B15464" s="106"/>
      <c r="C15464" s="106"/>
      <c r="D15464" s="139"/>
      <c r="E15464" s="140"/>
      <c r="F15464" s="140"/>
      <c r="G15464" s="140"/>
      <c r="M15464" s="140"/>
      <c r="N15464" s="167"/>
      <c r="O15464" s="167"/>
      <c r="P15464" s="142"/>
      <c r="Q15464" s="142"/>
      <c r="R15464" s="142"/>
      <c r="S15464" s="139"/>
    </row>
    <row r="15465" spans="2:19" ht="15.75" customHeight="1" x14ac:dyDescent="0.25">
      <c r="B15465" s="106"/>
      <c r="C15465" s="106"/>
      <c r="D15465" s="139"/>
      <c r="E15465" s="140"/>
      <c r="F15465" s="140"/>
      <c r="G15465" s="140"/>
      <c r="M15465" s="140"/>
      <c r="N15465" s="167"/>
      <c r="O15465" s="167"/>
      <c r="P15465" s="142"/>
      <c r="Q15465" s="142"/>
      <c r="R15465" s="142"/>
      <c r="S15465" s="139"/>
    </row>
    <row r="15466" spans="2:19" ht="15.75" customHeight="1" x14ac:dyDescent="0.25">
      <c r="B15466" s="106"/>
      <c r="C15466" s="106"/>
      <c r="D15466" s="139"/>
      <c r="E15466" s="140"/>
      <c r="F15466" s="140"/>
      <c r="G15466" s="140"/>
      <c r="M15466" s="140"/>
      <c r="N15466" s="167"/>
      <c r="O15466" s="167"/>
      <c r="P15466" s="142"/>
      <c r="Q15466" s="142"/>
      <c r="R15466" s="142"/>
      <c r="S15466" s="139"/>
    </row>
    <row r="15467" spans="2:19" ht="15.75" customHeight="1" x14ac:dyDescent="0.25">
      <c r="B15467" s="106"/>
      <c r="C15467" s="106"/>
      <c r="D15467" s="139"/>
      <c r="E15467" s="140"/>
      <c r="F15467" s="140"/>
      <c r="G15467" s="140"/>
      <c r="M15467" s="140"/>
      <c r="N15467" s="167"/>
      <c r="O15467" s="167"/>
      <c r="P15467" s="142"/>
      <c r="Q15467" s="142"/>
      <c r="R15467" s="142"/>
      <c r="S15467" s="139"/>
    </row>
    <row r="15468" spans="2:19" ht="15.75" customHeight="1" x14ac:dyDescent="0.25">
      <c r="B15468" s="106"/>
      <c r="C15468" s="106"/>
      <c r="D15468" s="139"/>
      <c r="E15468" s="140"/>
      <c r="F15468" s="140"/>
      <c r="G15468" s="140"/>
      <c r="M15468" s="140"/>
      <c r="N15468" s="167"/>
      <c r="O15468" s="167"/>
      <c r="P15468" s="142"/>
      <c r="Q15468" s="142"/>
      <c r="R15468" s="142"/>
      <c r="S15468" s="139"/>
    </row>
    <row r="15469" spans="2:19" ht="15.75" customHeight="1" x14ac:dyDescent="0.25">
      <c r="B15469" s="106"/>
      <c r="C15469" s="106"/>
      <c r="D15469" s="139"/>
      <c r="E15469" s="140"/>
      <c r="F15469" s="140"/>
      <c r="G15469" s="140"/>
      <c r="M15469" s="140"/>
      <c r="N15469" s="167"/>
      <c r="O15469" s="167"/>
      <c r="P15469" s="142"/>
      <c r="Q15469" s="142"/>
      <c r="R15469" s="142"/>
      <c r="S15469" s="139"/>
    </row>
    <row r="15470" spans="2:19" ht="15.75" customHeight="1" x14ac:dyDescent="0.25">
      <c r="B15470" s="106"/>
      <c r="C15470" s="106"/>
      <c r="D15470" s="139"/>
      <c r="E15470" s="140"/>
      <c r="F15470" s="140"/>
      <c r="G15470" s="140"/>
      <c r="M15470" s="140"/>
      <c r="N15470" s="167"/>
      <c r="O15470" s="167"/>
      <c r="P15470" s="142"/>
      <c r="Q15470" s="142"/>
      <c r="R15470" s="142"/>
      <c r="S15470" s="139"/>
    </row>
    <row r="15471" spans="2:19" ht="15.75" customHeight="1" x14ac:dyDescent="0.25">
      <c r="B15471" s="106"/>
      <c r="C15471" s="106"/>
      <c r="D15471" s="139"/>
      <c r="E15471" s="140"/>
      <c r="F15471" s="140"/>
      <c r="G15471" s="140"/>
      <c r="M15471" s="140"/>
      <c r="N15471" s="167"/>
      <c r="O15471" s="167"/>
      <c r="P15471" s="142"/>
      <c r="Q15471" s="142"/>
      <c r="R15471" s="142"/>
      <c r="S15471" s="139"/>
    </row>
    <row r="15472" spans="2:19" ht="15.75" customHeight="1" x14ac:dyDescent="0.25">
      <c r="B15472" s="106"/>
      <c r="C15472" s="106"/>
      <c r="D15472" s="139"/>
      <c r="E15472" s="140"/>
      <c r="F15472" s="140"/>
      <c r="G15472" s="140"/>
      <c r="M15472" s="140"/>
      <c r="N15472" s="167"/>
      <c r="O15472" s="167"/>
      <c r="P15472" s="142"/>
      <c r="Q15472" s="142"/>
      <c r="R15472" s="142"/>
      <c r="S15472" s="139"/>
    </row>
    <row r="15473" spans="2:19" ht="15.75" customHeight="1" x14ac:dyDescent="0.25">
      <c r="B15473" s="106"/>
      <c r="C15473" s="106"/>
      <c r="D15473" s="139"/>
      <c r="E15473" s="140"/>
      <c r="F15473" s="140"/>
      <c r="G15473" s="140"/>
      <c r="M15473" s="140"/>
      <c r="N15473" s="167"/>
      <c r="O15473" s="167"/>
      <c r="P15473" s="142"/>
      <c r="Q15473" s="142"/>
      <c r="R15473" s="142"/>
      <c r="S15473" s="139"/>
    </row>
    <row r="15474" spans="2:19" ht="15.75" customHeight="1" x14ac:dyDescent="0.25">
      <c r="B15474" s="106"/>
      <c r="C15474" s="106"/>
      <c r="D15474" s="139"/>
      <c r="E15474" s="140"/>
      <c r="F15474" s="140"/>
      <c r="G15474" s="140"/>
      <c r="M15474" s="140"/>
      <c r="N15474" s="167"/>
      <c r="O15474" s="167"/>
      <c r="P15474" s="142"/>
      <c r="Q15474" s="142"/>
      <c r="R15474" s="142"/>
      <c r="S15474" s="139"/>
    </row>
    <row r="15475" spans="2:19" ht="15.75" customHeight="1" x14ac:dyDescent="0.25">
      <c r="B15475" s="106"/>
      <c r="C15475" s="106"/>
      <c r="D15475" s="139"/>
      <c r="E15475" s="140"/>
      <c r="F15475" s="140"/>
      <c r="G15475" s="140"/>
      <c r="M15475" s="140"/>
      <c r="N15475" s="167"/>
      <c r="O15475" s="167"/>
      <c r="P15475" s="142"/>
      <c r="Q15475" s="142"/>
      <c r="R15475" s="142"/>
      <c r="S15475" s="139"/>
    </row>
    <row r="15476" spans="2:19" ht="15.75" customHeight="1" x14ac:dyDescent="0.25">
      <c r="B15476" s="106"/>
      <c r="C15476" s="106"/>
      <c r="D15476" s="139"/>
      <c r="E15476" s="140"/>
      <c r="F15476" s="140"/>
      <c r="G15476" s="140"/>
      <c r="M15476" s="140"/>
      <c r="N15476" s="167"/>
      <c r="O15476" s="167"/>
      <c r="P15476" s="142"/>
      <c r="Q15476" s="142"/>
      <c r="R15476" s="142"/>
      <c r="S15476" s="139"/>
    </row>
    <row r="15477" spans="2:19" ht="15.75" customHeight="1" x14ac:dyDescent="0.25">
      <c r="B15477" s="106"/>
      <c r="C15477" s="106"/>
      <c r="D15477" s="139"/>
      <c r="E15477" s="140"/>
      <c r="F15477" s="140"/>
      <c r="G15477" s="140"/>
      <c r="M15477" s="140"/>
      <c r="N15477" s="167"/>
      <c r="O15477" s="167"/>
      <c r="P15477" s="142"/>
      <c r="Q15477" s="142"/>
      <c r="R15477" s="142"/>
      <c r="S15477" s="139"/>
    </row>
    <row r="15478" spans="2:19" ht="15.75" customHeight="1" x14ac:dyDescent="0.25">
      <c r="B15478" s="106"/>
      <c r="C15478" s="106"/>
      <c r="D15478" s="139"/>
      <c r="E15478" s="140"/>
      <c r="F15478" s="140"/>
      <c r="G15478" s="140"/>
      <c r="M15478" s="140"/>
      <c r="N15478" s="167"/>
      <c r="O15478" s="167"/>
      <c r="P15478" s="142"/>
      <c r="Q15478" s="142"/>
      <c r="R15478" s="142"/>
      <c r="S15478" s="139"/>
    </row>
    <row r="15479" spans="2:19" ht="15.75" customHeight="1" x14ac:dyDescent="0.25">
      <c r="B15479" s="106"/>
      <c r="C15479" s="106"/>
      <c r="D15479" s="139"/>
      <c r="E15479" s="140"/>
      <c r="F15479" s="140"/>
      <c r="G15479" s="140"/>
      <c r="M15479" s="140"/>
      <c r="N15479" s="167"/>
      <c r="O15479" s="167"/>
      <c r="P15479" s="142"/>
      <c r="Q15479" s="142"/>
      <c r="R15479" s="142"/>
      <c r="S15479" s="139"/>
    </row>
    <row r="15480" spans="2:19" ht="15.75" customHeight="1" x14ac:dyDescent="0.25">
      <c r="B15480" s="106"/>
      <c r="C15480" s="106"/>
      <c r="D15480" s="139"/>
      <c r="E15480" s="140"/>
      <c r="F15480" s="140"/>
      <c r="G15480" s="140"/>
      <c r="M15480" s="140"/>
      <c r="N15480" s="167"/>
      <c r="O15480" s="167"/>
      <c r="P15480" s="142"/>
      <c r="Q15480" s="142"/>
      <c r="R15480" s="142"/>
      <c r="S15480" s="139"/>
    </row>
    <row r="15481" spans="2:19" ht="15.75" customHeight="1" x14ac:dyDescent="0.25">
      <c r="B15481" s="106"/>
      <c r="C15481" s="106"/>
      <c r="D15481" s="139"/>
      <c r="E15481" s="140"/>
      <c r="F15481" s="140"/>
      <c r="G15481" s="140"/>
      <c r="M15481" s="140"/>
      <c r="N15481" s="167"/>
      <c r="O15481" s="167"/>
      <c r="P15481" s="142"/>
      <c r="Q15481" s="142"/>
      <c r="R15481" s="142"/>
      <c r="S15481" s="139"/>
    </row>
    <row r="15482" spans="2:19" ht="15.75" customHeight="1" x14ac:dyDescent="0.25">
      <c r="B15482" s="106"/>
      <c r="C15482" s="106"/>
      <c r="D15482" s="139"/>
      <c r="E15482" s="140"/>
      <c r="F15482" s="140"/>
      <c r="G15482" s="140"/>
      <c r="M15482" s="140"/>
      <c r="N15482" s="167"/>
      <c r="O15482" s="167"/>
      <c r="P15482" s="142"/>
      <c r="Q15482" s="142"/>
      <c r="R15482" s="142"/>
      <c r="S15482" s="139"/>
    </row>
    <row r="15483" spans="2:19" ht="15.75" customHeight="1" x14ac:dyDescent="0.25">
      <c r="B15483" s="106"/>
      <c r="C15483" s="106"/>
      <c r="D15483" s="139"/>
      <c r="E15483" s="140"/>
      <c r="F15483" s="140"/>
      <c r="G15483" s="140"/>
      <c r="M15483" s="140"/>
      <c r="N15483" s="167"/>
      <c r="O15483" s="167"/>
      <c r="P15483" s="142"/>
      <c r="Q15483" s="142"/>
      <c r="R15483" s="142"/>
      <c r="S15483" s="139"/>
    </row>
    <row r="15484" spans="2:19" ht="15.75" customHeight="1" x14ac:dyDescent="0.25">
      <c r="B15484" s="106"/>
      <c r="C15484" s="106"/>
      <c r="D15484" s="139"/>
      <c r="E15484" s="140"/>
      <c r="F15484" s="140"/>
      <c r="G15484" s="140"/>
      <c r="M15484" s="140"/>
      <c r="N15484" s="167"/>
      <c r="O15484" s="167"/>
      <c r="P15484" s="142"/>
      <c r="Q15484" s="142"/>
      <c r="R15484" s="142"/>
      <c r="S15484" s="139"/>
    </row>
    <row r="15485" spans="2:19" ht="15.75" customHeight="1" x14ac:dyDescent="0.25">
      <c r="B15485" s="106"/>
      <c r="C15485" s="106"/>
      <c r="D15485" s="139"/>
      <c r="E15485" s="140"/>
      <c r="F15485" s="140"/>
      <c r="G15485" s="140"/>
      <c r="M15485" s="140"/>
      <c r="N15485" s="167"/>
      <c r="O15485" s="167"/>
      <c r="P15485" s="142"/>
      <c r="Q15485" s="142"/>
      <c r="R15485" s="142"/>
      <c r="S15485" s="139"/>
    </row>
    <row r="15486" spans="2:19" ht="15.75" customHeight="1" x14ac:dyDescent="0.25">
      <c r="B15486" s="106"/>
      <c r="C15486" s="106"/>
      <c r="D15486" s="139"/>
      <c r="E15486" s="140"/>
      <c r="F15486" s="140"/>
      <c r="G15486" s="140"/>
      <c r="M15486" s="140"/>
      <c r="N15486" s="167"/>
      <c r="O15486" s="167"/>
      <c r="P15486" s="142"/>
      <c r="Q15486" s="142"/>
      <c r="R15486" s="142"/>
      <c r="S15486" s="139"/>
    </row>
    <row r="15487" spans="2:19" ht="15.75" customHeight="1" x14ac:dyDescent="0.25">
      <c r="B15487" s="106"/>
      <c r="C15487" s="106"/>
      <c r="D15487" s="139"/>
      <c r="E15487" s="140"/>
      <c r="F15487" s="140"/>
      <c r="G15487" s="140"/>
      <c r="M15487" s="140"/>
      <c r="N15487" s="167"/>
      <c r="O15487" s="167"/>
      <c r="P15487" s="142"/>
      <c r="Q15487" s="142"/>
      <c r="R15487" s="142"/>
      <c r="S15487" s="139"/>
    </row>
    <row r="15488" spans="2:19" ht="15.75" customHeight="1" x14ac:dyDescent="0.25">
      <c r="B15488" s="106"/>
      <c r="C15488" s="106"/>
      <c r="D15488" s="139"/>
      <c r="E15488" s="140"/>
      <c r="F15488" s="140"/>
      <c r="G15488" s="140"/>
      <c r="M15488" s="140"/>
      <c r="N15488" s="167"/>
      <c r="O15488" s="167"/>
      <c r="P15488" s="142"/>
      <c r="Q15488" s="142"/>
      <c r="R15488" s="142"/>
      <c r="S15488" s="139"/>
    </row>
    <row r="15489" spans="2:19" ht="15.75" customHeight="1" x14ac:dyDescent="0.25">
      <c r="B15489" s="106"/>
      <c r="C15489" s="106"/>
      <c r="D15489" s="139"/>
      <c r="E15489" s="140"/>
      <c r="F15489" s="140"/>
      <c r="G15489" s="140"/>
      <c r="M15489" s="140"/>
      <c r="N15489" s="167"/>
      <c r="O15489" s="167"/>
      <c r="P15489" s="142"/>
      <c r="Q15489" s="142"/>
      <c r="R15489" s="142"/>
      <c r="S15489" s="139"/>
    </row>
    <row r="15490" spans="2:19" ht="15.75" customHeight="1" x14ac:dyDescent="0.25">
      <c r="B15490" s="106"/>
      <c r="C15490" s="106"/>
      <c r="D15490" s="139"/>
      <c r="E15490" s="140"/>
      <c r="F15490" s="140"/>
      <c r="G15490" s="140"/>
      <c r="M15490" s="140"/>
      <c r="N15490" s="167"/>
      <c r="O15490" s="167"/>
      <c r="P15490" s="142"/>
      <c r="Q15490" s="142"/>
      <c r="R15490" s="142"/>
      <c r="S15490" s="139"/>
    </row>
    <row r="15491" spans="2:19" ht="15.75" customHeight="1" x14ac:dyDescent="0.25">
      <c r="B15491" s="106"/>
      <c r="C15491" s="106"/>
      <c r="D15491" s="139"/>
      <c r="E15491" s="140"/>
      <c r="F15491" s="140"/>
      <c r="G15491" s="140"/>
      <c r="M15491" s="140"/>
      <c r="N15491" s="167"/>
      <c r="O15491" s="167"/>
      <c r="P15491" s="142"/>
      <c r="Q15491" s="142"/>
      <c r="R15491" s="142"/>
      <c r="S15491" s="139"/>
    </row>
    <row r="15492" spans="2:19" ht="15.75" customHeight="1" x14ac:dyDescent="0.25">
      <c r="B15492" s="106"/>
      <c r="C15492" s="106"/>
      <c r="D15492" s="139"/>
      <c r="E15492" s="140"/>
      <c r="F15492" s="140"/>
      <c r="G15492" s="140"/>
      <c r="M15492" s="140"/>
      <c r="N15492" s="167"/>
      <c r="O15492" s="167"/>
      <c r="P15492" s="142"/>
      <c r="Q15492" s="142"/>
      <c r="R15492" s="142"/>
      <c r="S15492" s="139"/>
    </row>
    <row r="15493" spans="2:19" ht="15.75" customHeight="1" x14ac:dyDescent="0.25">
      <c r="B15493" s="106"/>
      <c r="C15493" s="106"/>
      <c r="D15493" s="139"/>
      <c r="E15493" s="140"/>
      <c r="F15493" s="140"/>
      <c r="G15493" s="140"/>
      <c r="M15493" s="140"/>
      <c r="N15493" s="167"/>
      <c r="O15493" s="167"/>
      <c r="P15493" s="142"/>
      <c r="Q15493" s="142"/>
      <c r="R15493" s="142"/>
      <c r="S15493" s="139"/>
    </row>
    <row r="15494" spans="2:19" ht="15.75" customHeight="1" x14ac:dyDescent="0.25">
      <c r="B15494" s="106"/>
      <c r="C15494" s="106"/>
      <c r="D15494" s="139"/>
      <c r="E15494" s="140"/>
      <c r="F15494" s="140"/>
      <c r="G15494" s="140"/>
      <c r="M15494" s="140"/>
      <c r="N15494" s="167"/>
      <c r="O15494" s="167"/>
      <c r="P15494" s="142"/>
      <c r="Q15494" s="142"/>
      <c r="R15494" s="142"/>
      <c r="S15494" s="139"/>
    </row>
    <row r="15495" spans="2:19" ht="15.75" customHeight="1" x14ac:dyDescent="0.25">
      <c r="B15495" s="106"/>
      <c r="C15495" s="106"/>
      <c r="D15495" s="139"/>
      <c r="E15495" s="140"/>
      <c r="F15495" s="140"/>
      <c r="G15495" s="140"/>
      <c r="M15495" s="140"/>
      <c r="N15495" s="167"/>
      <c r="O15495" s="167"/>
      <c r="P15495" s="142"/>
      <c r="Q15495" s="142"/>
      <c r="R15495" s="142"/>
      <c r="S15495" s="139"/>
    </row>
    <row r="15496" spans="2:19" ht="15.75" customHeight="1" x14ac:dyDescent="0.25">
      <c r="B15496" s="106"/>
      <c r="C15496" s="106"/>
      <c r="D15496" s="139"/>
      <c r="E15496" s="140"/>
      <c r="F15496" s="140"/>
      <c r="G15496" s="140"/>
      <c r="M15496" s="140"/>
      <c r="N15496" s="167"/>
      <c r="O15496" s="167"/>
      <c r="P15496" s="142"/>
      <c r="Q15496" s="142"/>
      <c r="R15496" s="142"/>
      <c r="S15496" s="139"/>
    </row>
    <row r="15497" spans="2:19" ht="15.75" customHeight="1" x14ac:dyDescent="0.25">
      <c r="B15497" s="106"/>
      <c r="C15497" s="106"/>
      <c r="D15497" s="139"/>
      <c r="E15497" s="140"/>
      <c r="F15497" s="140"/>
      <c r="G15497" s="140"/>
      <c r="M15497" s="140"/>
      <c r="N15497" s="167"/>
      <c r="O15497" s="167"/>
      <c r="P15497" s="142"/>
      <c r="Q15497" s="142"/>
      <c r="R15497" s="142"/>
      <c r="S15497" s="139"/>
    </row>
    <row r="15498" spans="2:19" ht="15.75" customHeight="1" x14ac:dyDescent="0.25">
      <c r="B15498" s="106"/>
      <c r="C15498" s="106"/>
      <c r="D15498" s="139"/>
      <c r="E15498" s="140"/>
      <c r="F15498" s="140"/>
      <c r="G15498" s="140"/>
      <c r="M15498" s="140"/>
      <c r="N15498" s="167"/>
      <c r="O15498" s="167"/>
      <c r="P15498" s="142"/>
      <c r="Q15498" s="142"/>
      <c r="R15498" s="142"/>
      <c r="S15498" s="139"/>
    </row>
    <row r="15499" spans="2:19" ht="15.75" customHeight="1" x14ac:dyDescent="0.25">
      <c r="B15499" s="106"/>
      <c r="C15499" s="106"/>
      <c r="D15499" s="139"/>
      <c r="E15499" s="140"/>
      <c r="F15499" s="140"/>
      <c r="G15499" s="140"/>
      <c r="M15499" s="140"/>
      <c r="N15499" s="167"/>
      <c r="O15499" s="167"/>
      <c r="P15499" s="142"/>
      <c r="Q15499" s="142"/>
      <c r="R15499" s="142"/>
      <c r="S15499" s="139"/>
    </row>
    <row r="15500" spans="2:19" ht="15.75" customHeight="1" x14ac:dyDescent="0.25">
      <c r="B15500" s="106"/>
      <c r="C15500" s="106"/>
      <c r="D15500" s="139"/>
      <c r="E15500" s="140"/>
      <c r="F15500" s="140"/>
      <c r="G15500" s="140"/>
      <c r="M15500" s="140"/>
      <c r="N15500" s="167"/>
      <c r="O15500" s="167"/>
      <c r="P15500" s="142"/>
      <c r="Q15500" s="142"/>
      <c r="R15500" s="142"/>
      <c r="S15500" s="139"/>
    </row>
    <row r="15501" spans="2:19" ht="15.75" customHeight="1" x14ac:dyDescent="0.25">
      <c r="B15501" s="106"/>
      <c r="C15501" s="106"/>
      <c r="D15501" s="139"/>
      <c r="E15501" s="140"/>
      <c r="F15501" s="140"/>
      <c r="G15501" s="140"/>
      <c r="M15501" s="140"/>
      <c r="N15501" s="167"/>
      <c r="O15501" s="167"/>
      <c r="P15501" s="142"/>
      <c r="Q15501" s="142"/>
      <c r="R15501" s="142"/>
      <c r="S15501" s="139"/>
    </row>
    <row r="15502" spans="2:19" ht="15.75" customHeight="1" x14ac:dyDescent="0.25">
      <c r="B15502" s="106"/>
      <c r="C15502" s="106"/>
      <c r="D15502" s="139"/>
      <c r="E15502" s="140"/>
      <c r="F15502" s="140"/>
      <c r="G15502" s="140"/>
      <c r="M15502" s="140"/>
      <c r="N15502" s="167"/>
      <c r="O15502" s="167"/>
      <c r="P15502" s="142"/>
      <c r="Q15502" s="142"/>
      <c r="R15502" s="142"/>
      <c r="S15502" s="139"/>
    </row>
    <row r="15503" spans="2:19" ht="15.75" customHeight="1" x14ac:dyDescent="0.25">
      <c r="B15503" s="106"/>
      <c r="C15503" s="106"/>
      <c r="D15503" s="139"/>
      <c r="E15503" s="140"/>
      <c r="F15503" s="140"/>
      <c r="G15503" s="140"/>
      <c r="M15503" s="140"/>
      <c r="N15503" s="167"/>
      <c r="O15503" s="167"/>
      <c r="P15503" s="142"/>
      <c r="Q15503" s="142"/>
      <c r="R15503" s="142"/>
      <c r="S15503" s="139"/>
    </row>
    <row r="15504" spans="2:19" ht="15.75" customHeight="1" x14ac:dyDescent="0.25">
      <c r="B15504" s="106"/>
      <c r="C15504" s="106"/>
      <c r="D15504" s="139"/>
      <c r="E15504" s="140"/>
      <c r="F15504" s="140"/>
      <c r="G15504" s="140"/>
      <c r="M15504" s="140"/>
      <c r="N15504" s="167"/>
      <c r="O15504" s="167"/>
      <c r="P15504" s="142"/>
      <c r="Q15504" s="142"/>
      <c r="R15504" s="142"/>
      <c r="S15504" s="139"/>
    </row>
    <row r="15505" spans="2:19" ht="15.75" customHeight="1" x14ac:dyDescent="0.25">
      <c r="B15505" s="106"/>
      <c r="C15505" s="106"/>
      <c r="D15505" s="139"/>
      <c r="E15505" s="140"/>
      <c r="F15505" s="140"/>
      <c r="G15505" s="140"/>
      <c r="M15505" s="140"/>
      <c r="N15505" s="167"/>
      <c r="O15505" s="167"/>
      <c r="P15505" s="142"/>
      <c r="Q15505" s="142"/>
      <c r="R15505" s="142"/>
      <c r="S15505" s="139"/>
    </row>
    <row r="15506" spans="2:19" ht="15.75" customHeight="1" x14ac:dyDescent="0.25">
      <c r="B15506" s="106"/>
      <c r="C15506" s="106"/>
      <c r="D15506" s="139"/>
      <c r="E15506" s="140"/>
      <c r="F15506" s="140"/>
      <c r="G15506" s="140"/>
      <c r="M15506" s="140"/>
      <c r="N15506" s="167"/>
      <c r="O15506" s="167"/>
      <c r="P15506" s="142"/>
      <c r="Q15506" s="142"/>
      <c r="R15506" s="142"/>
      <c r="S15506" s="139"/>
    </row>
    <row r="15507" spans="2:19" ht="15.75" customHeight="1" x14ac:dyDescent="0.25">
      <c r="B15507" s="106"/>
      <c r="C15507" s="106"/>
      <c r="D15507" s="139"/>
      <c r="E15507" s="140"/>
      <c r="F15507" s="140"/>
      <c r="G15507" s="140"/>
      <c r="M15507" s="140"/>
      <c r="N15507" s="167"/>
      <c r="O15507" s="167"/>
      <c r="P15507" s="142"/>
      <c r="Q15507" s="142"/>
      <c r="R15507" s="142"/>
      <c r="S15507" s="139"/>
    </row>
    <row r="15508" spans="2:19" ht="15.75" customHeight="1" x14ac:dyDescent="0.25">
      <c r="B15508" s="106"/>
      <c r="C15508" s="106"/>
      <c r="D15508" s="139"/>
      <c r="E15508" s="140"/>
      <c r="F15508" s="140"/>
      <c r="G15508" s="140"/>
      <c r="M15508" s="140"/>
      <c r="N15508" s="167"/>
      <c r="O15508" s="167"/>
      <c r="P15508" s="142"/>
      <c r="Q15508" s="142"/>
      <c r="R15508" s="142"/>
      <c r="S15508" s="139"/>
    </row>
    <row r="15509" spans="2:19" ht="15.75" customHeight="1" x14ac:dyDescent="0.25">
      <c r="B15509" s="106"/>
      <c r="C15509" s="106"/>
      <c r="D15509" s="139"/>
      <c r="E15509" s="140"/>
      <c r="F15509" s="140"/>
      <c r="G15509" s="140"/>
      <c r="M15509" s="140"/>
      <c r="N15509" s="167"/>
      <c r="O15509" s="167"/>
      <c r="P15509" s="142"/>
      <c r="Q15509" s="142"/>
      <c r="R15509" s="142"/>
      <c r="S15509" s="139"/>
    </row>
    <row r="15510" spans="2:19" ht="15.75" customHeight="1" x14ac:dyDescent="0.25">
      <c r="B15510" s="106"/>
      <c r="C15510" s="106"/>
      <c r="D15510" s="139"/>
      <c r="E15510" s="140"/>
      <c r="F15510" s="140"/>
      <c r="G15510" s="140"/>
      <c r="M15510" s="140"/>
      <c r="N15510" s="167"/>
      <c r="O15510" s="167"/>
      <c r="P15510" s="142"/>
      <c r="Q15510" s="142"/>
      <c r="R15510" s="142"/>
      <c r="S15510" s="139"/>
    </row>
    <row r="15511" spans="2:19" ht="15.75" customHeight="1" x14ac:dyDescent="0.25">
      <c r="B15511" s="106"/>
      <c r="C15511" s="106"/>
      <c r="D15511" s="139"/>
      <c r="E15511" s="140"/>
      <c r="F15511" s="140"/>
      <c r="G15511" s="140"/>
      <c r="M15511" s="140"/>
      <c r="N15511" s="167"/>
      <c r="O15511" s="167"/>
      <c r="P15511" s="142"/>
      <c r="Q15511" s="142"/>
      <c r="R15511" s="142"/>
      <c r="S15511" s="139"/>
    </row>
    <row r="15512" spans="2:19" ht="15.75" customHeight="1" x14ac:dyDescent="0.25">
      <c r="B15512" s="106"/>
      <c r="C15512" s="106"/>
      <c r="D15512" s="139"/>
      <c r="E15512" s="140"/>
      <c r="F15512" s="140"/>
      <c r="G15512" s="140"/>
      <c r="M15512" s="140"/>
      <c r="N15512" s="167"/>
      <c r="O15512" s="167"/>
      <c r="P15512" s="142"/>
      <c r="Q15512" s="142"/>
      <c r="R15512" s="142"/>
      <c r="S15512" s="139"/>
    </row>
    <row r="15513" spans="2:19" ht="15.75" customHeight="1" x14ac:dyDescent="0.25">
      <c r="B15513" s="106"/>
      <c r="C15513" s="106"/>
      <c r="D15513" s="139"/>
      <c r="E15513" s="140"/>
      <c r="F15513" s="140"/>
      <c r="G15513" s="140"/>
      <c r="M15513" s="140"/>
      <c r="N15513" s="167"/>
      <c r="O15513" s="167"/>
      <c r="P15513" s="142"/>
      <c r="Q15513" s="142"/>
      <c r="R15513" s="142"/>
      <c r="S15513" s="139"/>
    </row>
    <row r="15514" spans="2:19" ht="15.75" customHeight="1" x14ac:dyDescent="0.25">
      <c r="B15514" s="106"/>
      <c r="C15514" s="106"/>
      <c r="D15514" s="139"/>
      <c r="E15514" s="140"/>
      <c r="F15514" s="140"/>
      <c r="G15514" s="140"/>
      <c r="M15514" s="140"/>
      <c r="N15514" s="167"/>
      <c r="O15514" s="167"/>
      <c r="P15514" s="142"/>
      <c r="Q15514" s="142"/>
      <c r="R15514" s="142"/>
      <c r="S15514" s="139"/>
    </row>
    <row r="15515" spans="2:19" ht="15.75" customHeight="1" x14ac:dyDescent="0.25">
      <c r="B15515" s="106"/>
      <c r="C15515" s="106"/>
      <c r="D15515" s="139"/>
      <c r="E15515" s="140"/>
      <c r="F15515" s="140"/>
      <c r="G15515" s="140"/>
      <c r="M15515" s="140"/>
      <c r="N15515" s="167"/>
      <c r="O15515" s="167"/>
      <c r="P15515" s="142"/>
      <c r="Q15515" s="142"/>
      <c r="R15515" s="142"/>
      <c r="S15515" s="139"/>
    </row>
    <row r="15516" spans="2:19" ht="15.75" customHeight="1" x14ac:dyDescent="0.25">
      <c r="B15516" s="106"/>
      <c r="C15516" s="106"/>
      <c r="D15516" s="139"/>
      <c r="E15516" s="140"/>
      <c r="F15516" s="140"/>
      <c r="G15516" s="140"/>
      <c r="M15516" s="140"/>
      <c r="N15516" s="167"/>
      <c r="O15516" s="167"/>
      <c r="P15516" s="142"/>
      <c r="Q15516" s="142"/>
      <c r="R15516" s="142"/>
      <c r="S15516" s="139"/>
    </row>
    <row r="15517" spans="2:19" ht="15.75" customHeight="1" x14ac:dyDescent="0.25">
      <c r="B15517" s="106"/>
      <c r="C15517" s="106"/>
      <c r="D15517" s="139"/>
      <c r="E15517" s="140"/>
      <c r="F15517" s="140"/>
      <c r="G15517" s="140"/>
      <c r="M15517" s="140"/>
      <c r="N15517" s="167"/>
      <c r="O15517" s="167"/>
      <c r="P15517" s="142"/>
      <c r="Q15517" s="142"/>
      <c r="R15517" s="142"/>
      <c r="S15517" s="139"/>
    </row>
    <row r="15518" spans="2:19" ht="15.75" customHeight="1" x14ac:dyDescent="0.25">
      <c r="B15518" s="106"/>
      <c r="C15518" s="106"/>
      <c r="D15518" s="139"/>
      <c r="E15518" s="140"/>
      <c r="F15518" s="140"/>
      <c r="G15518" s="140"/>
      <c r="M15518" s="140"/>
      <c r="N15518" s="167"/>
      <c r="O15518" s="167"/>
      <c r="P15518" s="142"/>
      <c r="Q15518" s="142"/>
      <c r="R15518" s="142"/>
      <c r="S15518" s="139"/>
    </row>
    <row r="15519" spans="2:19" ht="15.75" customHeight="1" x14ac:dyDescent="0.25">
      <c r="B15519" s="106"/>
      <c r="C15519" s="106"/>
      <c r="D15519" s="139"/>
      <c r="E15519" s="140"/>
      <c r="F15519" s="140"/>
      <c r="G15519" s="140"/>
      <c r="M15519" s="140"/>
      <c r="N15519" s="167"/>
      <c r="O15519" s="167"/>
      <c r="P15519" s="142"/>
      <c r="Q15519" s="142"/>
      <c r="R15519" s="142"/>
      <c r="S15519" s="139"/>
    </row>
    <row r="15520" spans="2:19" ht="15.75" customHeight="1" x14ac:dyDescent="0.25">
      <c r="B15520" s="106"/>
      <c r="C15520" s="106"/>
      <c r="D15520" s="139"/>
      <c r="E15520" s="140"/>
      <c r="F15520" s="140"/>
      <c r="G15520" s="140"/>
      <c r="M15520" s="140"/>
      <c r="N15520" s="167"/>
      <c r="O15520" s="167"/>
      <c r="P15520" s="142"/>
      <c r="Q15520" s="142"/>
      <c r="R15520" s="142"/>
      <c r="S15520" s="139"/>
    </row>
    <row r="15521" spans="2:19" ht="15.75" customHeight="1" x14ac:dyDescent="0.25">
      <c r="B15521" s="106"/>
      <c r="C15521" s="106"/>
      <c r="D15521" s="139"/>
      <c r="E15521" s="140"/>
      <c r="F15521" s="140"/>
      <c r="G15521" s="140"/>
      <c r="M15521" s="140"/>
      <c r="N15521" s="167"/>
      <c r="O15521" s="167"/>
      <c r="P15521" s="142"/>
      <c r="Q15521" s="142"/>
      <c r="R15521" s="142"/>
      <c r="S15521" s="139"/>
    </row>
    <row r="15522" spans="2:19" ht="15.75" customHeight="1" x14ac:dyDescent="0.25">
      <c r="B15522" s="106"/>
      <c r="C15522" s="106"/>
      <c r="D15522" s="139"/>
      <c r="E15522" s="140"/>
      <c r="F15522" s="140"/>
      <c r="G15522" s="140"/>
      <c r="M15522" s="140"/>
      <c r="N15522" s="167"/>
      <c r="O15522" s="167"/>
      <c r="P15522" s="142"/>
      <c r="Q15522" s="142"/>
      <c r="R15522" s="142"/>
      <c r="S15522" s="139"/>
    </row>
    <row r="15523" spans="2:19" ht="15.75" customHeight="1" x14ac:dyDescent="0.25">
      <c r="B15523" s="106"/>
      <c r="C15523" s="106"/>
      <c r="D15523" s="139"/>
      <c r="E15523" s="140"/>
      <c r="F15523" s="140"/>
      <c r="G15523" s="140"/>
      <c r="M15523" s="140"/>
      <c r="N15523" s="167"/>
      <c r="O15523" s="167"/>
      <c r="P15523" s="142"/>
      <c r="Q15523" s="142"/>
      <c r="R15523" s="142"/>
      <c r="S15523" s="139"/>
    </row>
    <row r="15524" spans="2:19" ht="15.75" customHeight="1" x14ac:dyDescent="0.25">
      <c r="B15524" s="106"/>
      <c r="C15524" s="106"/>
      <c r="D15524" s="139"/>
      <c r="E15524" s="140"/>
      <c r="F15524" s="140"/>
      <c r="G15524" s="140"/>
      <c r="M15524" s="140"/>
      <c r="N15524" s="167"/>
      <c r="O15524" s="167"/>
      <c r="P15524" s="142"/>
      <c r="Q15524" s="142"/>
      <c r="R15524" s="142"/>
      <c r="S15524" s="139"/>
    </row>
    <row r="15525" spans="2:19" ht="15.75" customHeight="1" x14ac:dyDescent="0.25">
      <c r="B15525" s="106"/>
      <c r="C15525" s="106"/>
      <c r="D15525" s="139"/>
      <c r="E15525" s="140"/>
      <c r="F15525" s="140"/>
      <c r="G15525" s="140"/>
      <c r="M15525" s="140"/>
      <c r="N15525" s="167"/>
      <c r="O15525" s="167"/>
      <c r="P15525" s="142"/>
      <c r="Q15525" s="142"/>
      <c r="R15525" s="142"/>
      <c r="S15525" s="139"/>
    </row>
    <row r="15526" spans="2:19" ht="15.75" customHeight="1" x14ac:dyDescent="0.25">
      <c r="B15526" s="106"/>
      <c r="C15526" s="106"/>
      <c r="D15526" s="139"/>
      <c r="E15526" s="140"/>
      <c r="F15526" s="140"/>
      <c r="G15526" s="140"/>
      <c r="M15526" s="140"/>
      <c r="N15526" s="167"/>
      <c r="O15526" s="167"/>
      <c r="P15526" s="142"/>
      <c r="Q15526" s="142"/>
      <c r="R15526" s="142"/>
      <c r="S15526" s="139"/>
    </row>
    <row r="15527" spans="2:19" ht="15.75" customHeight="1" x14ac:dyDescent="0.25">
      <c r="B15527" s="106"/>
      <c r="C15527" s="106"/>
      <c r="D15527" s="139"/>
      <c r="E15527" s="140"/>
      <c r="F15527" s="140"/>
      <c r="G15527" s="140"/>
      <c r="M15527" s="140"/>
      <c r="N15527" s="167"/>
      <c r="O15527" s="167"/>
      <c r="P15527" s="142"/>
      <c r="Q15527" s="142"/>
      <c r="R15527" s="142"/>
      <c r="S15527" s="139"/>
    </row>
    <row r="15528" spans="2:19" ht="15.75" customHeight="1" x14ac:dyDescent="0.25">
      <c r="B15528" s="106"/>
      <c r="C15528" s="106"/>
      <c r="D15528" s="139"/>
      <c r="E15528" s="140"/>
      <c r="F15528" s="140"/>
      <c r="G15528" s="140"/>
      <c r="M15528" s="140"/>
      <c r="N15528" s="167"/>
      <c r="O15528" s="167"/>
      <c r="P15528" s="142"/>
      <c r="Q15528" s="142"/>
      <c r="R15528" s="142"/>
      <c r="S15528" s="139"/>
    </row>
    <row r="15529" spans="2:19" ht="15.75" customHeight="1" x14ac:dyDescent="0.25">
      <c r="B15529" s="106"/>
      <c r="C15529" s="106"/>
      <c r="D15529" s="139"/>
      <c r="E15529" s="140"/>
      <c r="F15529" s="140"/>
      <c r="G15529" s="140"/>
      <c r="M15529" s="140"/>
      <c r="N15529" s="167"/>
      <c r="O15529" s="167"/>
      <c r="P15529" s="142"/>
      <c r="Q15529" s="142"/>
      <c r="R15529" s="142"/>
      <c r="S15529" s="139"/>
    </row>
    <row r="15530" spans="2:19" ht="15.75" customHeight="1" x14ac:dyDescent="0.25">
      <c r="B15530" s="106"/>
      <c r="C15530" s="106"/>
      <c r="D15530" s="139"/>
      <c r="E15530" s="140"/>
      <c r="F15530" s="140"/>
      <c r="G15530" s="140"/>
      <c r="M15530" s="140"/>
      <c r="N15530" s="167"/>
      <c r="O15530" s="167"/>
      <c r="P15530" s="142"/>
      <c r="Q15530" s="142"/>
      <c r="R15530" s="142"/>
      <c r="S15530" s="139"/>
    </row>
    <row r="15531" spans="2:19" ht="15.75" customHeight="1" x14ac:dyDescent="0.25">
      <c r="B15531" s="106"/>
      <c r="C15531" s="106"/>
      <c r="D15531" s="139"/>
      <c r="E15531" s="140"/>
      <c r="F15531" s="140"/>
      <c r="G15531" s="140"/>
      <c r="M15531" s="140"/>
      <c r="N15531" s="167"/>
      <c r="O15531" s="167"/>
      <c r="P15531" s="142"/>
      <c r="Q15531" s="142"/>
      <c r="R15531" s="142"/>
      <c r="S15531" s="139"/>
    </row>
    <row r="15532" spans="2:19" ht="15.75" customHeight="1" x14ac:dyDescent="0.25">
      <c r="B15532" s="106"/>
      <c r="C15532" s="106"/>
      <c r="D15532" s="139"/>
      <c r="E15532" s="140"/>
      <c r="F15532" s="140"/>
      <c r="G15532" s="140"/>
      <c r="M15532" s="140"/>
      <c r="N15532" s="167"/>
      <c r="O15532" s="167"/>
      <c r="P15532" s="142"/>
      <c r="Q15532" s="142"/>
      <c r="R15532" s="142"/>
      <c r="S15532" s="139"/>
    </row>
    <row r="15533" spans="2:19" ht="15.75" customHeight="1" x14ac:dyDescent="0.25">
      <c r="B15533" s="106"/>
      <c r="C15533" s="106"/>
      <c r="D15533" s="139"/>
      <c r="E15533" s="140"/>
      <c r="F15533" s="140"/>
      <c r="G15533" s="140"/>
      <c r="M15533" s="140"/>
      <c r="N15533" s="167"/>
      <c r="O15533" s="167"/>
      <c r="P15533" s="142"/>
      <c r="Q15533" s="142"/>
      <c r="R15533" s="142"/>
      <c r="S15533" s="139"/>
    </row>
    <row r="15534" spans="2:19" ht="15.75" customHeight="1" x14ac:dyDescent="0.25">
      <c r="B15534" s="106"/>
      <c r="C15534" s="106"/>
      <c r="D15534" s="139"/>
      <c r="E15534" s="140"/>
      <c r="F15534" s="140"/>
      <c r="G15534" s="140"/>
      <c r="M15534" s="140"/>
      <c r="N15534" s="167"/>
      <c r="O15534" s="167"/>
      <c r="P15534" s="142"/>
      <c r="Q15534" s="142"/>
      <c r="R15534" s="142"/>
      <c r="S15534" s="139"/>
    </row>
    <row r="15535" spans="2:19" ht="15.75" customHeight="1" x14ac:dyDescent="0.25">
      <c r="B15535" s="106"/>
      <c r="C15535" s="106"/>
      <c r="D15535" s="139"/>
      <c r="E15535" s="140"/>
      <c r="F15535" s="140"/>
      <c r="G15535" s="140"/>
      <c r="M15535" s="140"/>
      <c r="N15535" s="167"/>
      <c r="O15535" s="167"/>
      <c r="P15535" s="142"/>
      <c r="Q15535" s="142"/>
      <c r="R15535" s="142"/>
      <c r="S15535" s="139"/>
    </row>
    <row r="15536" spans="2:19" ht="15.75" customHeight="1" x14ac:dyDescent="0.25">
      <c r="B15536" s="106"/>
      <c r="C15536" s="106"/>
      <c r="D15536" s="139"/>
      <c r="E15536" s="140"/>
      <c r="F15536" s="140"/>
      <c r="G15536" s="140"/>
      <c r="M15536" s="140"/>
      <c r="N15536" s="167"/>
      <c r="O15536" s="167"/>
      <c r="P15536" s="142"/>
      <c r="Q15536" s="142"/>
      <c r="R15536" s="142"/>
      <c r="S15536" s="139"/>
    </row>
    <row r="15537" spans="2:19" ht="15.75" customHeight="1" x14ac:dyDescent="0.25">
      <c r="B15537" s="106"/>
      <c r="C15537" s="106"/>
      <c r="D15537" s="139"/>
      <c r="E15537" s="140"/>
      <c r="F15537" s="140"/>
      <c r="G15537" s="140"/>
      <c r="M15537" s="140"/>
      <c r="N15537" s="167"/>
      <c r="O15537" s="167"/>
      <c r="P15537" s="142"/>
      <c r="Q15537" s="142"/>
      <c r="R15537" s="142"/>
      <c r="S15537" s="139"/>
    </row>
    <row r="15538" spans="2:19" ht="15.75" customHeight="1" x14ac:dyDescent="0.25">
      <c r="B15538" s="106"/>
      <c r="C15538" s="106"/>
      <c r="D15538" s="139"/>
      <c r="E15538" s="140"/>
      <c r="F15538" s="140"/>
      <c r="G15538" s="140"/>
      <c r="M15538" s="140"/>
      <c r="N15538" s="167"/>
      <c r="O15538" s="167"/>
      <c r="P15538" s="142"/>
      <c r="Q15538" s="142"/>
      <c r="R15538" s="142"/>
      <c r="S15538" s="139"/>
    </row>
    <row r="15539" spans="2:19" ht="15.75" customHeight="1" x14ac:dyDescent="0.25">
      <c r="B15539" s="106"/>
      <c r="C15539" s="106"/>
      <c r="D15539" s="139"/>
      <c r="E15539" s="140"/>
      <c r="F15539" s="140"/>
      <c r="G15539" s="140"/>
      <c r="M15539" s="140"/>
      <c r="N15539" s="167"/>
      <c r="O15539" s="167"/>
      <c r="P15539" s="142"/>
      <c r="Q15539" s="142"/>
      <c r="R15539" s="142"/>
      <c r="S15539" s="139"/>
    </row>
    <row r="15540" spans="2:19" ht="15.75" customHeight="1" x14ac:dyDescent="0.25">
      <c r="B15540" s="106"/>
      <c r="C15540" s="106"/>
      <c r="D15540" s="139"/>
      <c r="E15540" s="140"/>
      <c r="F15540" s="140"/>
      <c r="G15540" s="140"/>
      <c r="M15540" s="140"/>
      <c r="N15540" s="167"/>
      <c r="O15540" s="167"/>
      <c r="P15540" s="142"/>
      <c r="Q15540" s="142"/>
      <c r="R15540" s="142"/>
      <c r="S15540" s="139"/>
    </row>
    <row r="15541" spans="2:19" ht="15.75" customHeight="1" x14ac:dyDescent="0.25">
      <c r="B15541" s="106"/>
      <c r="C15541" s="106"/>
      <c r="D15541" s="139"/>
      <c r="E15541" s="140"/>
      <c r="F15541" s="140"/>
      <c r="G15541" s="140"/>
      <c r="M15541" s="140"/>
      <c r="N15541" s="167"/>
      <c r="O15541" s="167"/>
      <c r="P15541" s="142"/>
      <c r="Q15541" s="142"/>
      <c r="R15541" s="142"/>
      <c r="S15541" s="139"/>
    </row>
    <row r="15542" spans="2:19" ht="15.75" customHeight="1" x14ac:dyDescent="0.25">
      <c r="B15542" s="106"/>
      <c r="C15542" s="106"/>
      <c r="D15542" s="139"/>
      <c r="E15542" s="140"/>
      <c r="F15542" s="140"/>
      <c r="G15542" s="140"/>
      <c r="M15542" s="140"/>
      <c r="N15542" s="167"/>
      <c r="O15542" s="167"/>
      <c r="P15542" s="142"/>
      <c r="Q15542" s="142"/>
      <c r="R15542" s="142"/>
      <c r="S15542" s="139"/>
    </row>
    <row r="15543" spans="2:19" ht="15.75" customHeight="1" x14ac:dyDescent="0.25">
      <c r="B15543" s="106"/>
      <c r="C15543" s="106"/>
      <c r="D15543" s="139"/>
      <c r="E15543" s="140"/>
      <c r="F15543" s="140"/>
      <c r="G15543" s="140"/>
      <c r="M15543" s="140"/>
      <c r="N15543" s="167"/>
      <c r="O15543" s="167"/>
      <c r="P15543" s="142"/>
      <c r="Q15543" s="142"/>
      <c r="R15543" s="142"/>
      <c r="S15543" s="139"/>
    </row>
    <row r="15544" spans="2:19" ht="15.75" customHeight="1" x14ac:dyDescent="0.25">
      <c r="B15544" s="106"/>
      <c r="C15544" s="106"/>
      <c r="D15544" s="139"/>
      <c r="E15544" s="140"/>
      <c r="F15544" s="140"/>
      <c r="G15544" s="140"/>
      <c r="M15544" s="140"/>
      <c r="N15544" s="167"/>
      <c r="O15544" s="167"/>
      <c r="P15544" s="142"/>
      <c r="Q15544" s="142"/>
      <c r="R15544" s="142"/>
      <c r="S15544" s="139"/>
    </row>
    <row r="15545" spans="2:19" ht="15.75" customHeight="1" x14ac:dyDescent="0.25">
      <c r="B15545" s="106"/>
      <c r="C15545" s="106"/>
      <c r="D15545" s="139"/>
      <c r="E15545" s="140"/>
      <c r="F15545" s="140"/>
      <c r="G15545" s="140"/>
      <c r="M15545" s="140"/>
      <c r="N15545" s="167"/>
      <c r="O15545" s="167"/>
      <c r="P15545" s="142"/>
      <c r="Q15545" s="142"/>
      <c r="R15545" s="142"/>
      <c r="S15545" s="139"/>
    </row>
    <row r="15546" spans="2:19" ht="15.75" customHeight="1" x14ac:dyDescent="0.25">
      <c r="B15546" s="106"/>
      <c r="C15546" s="106"/>
      <c r="D15546" s="139"/>
      <c r="E15546" s="140"/>
      <c r="F15546" s="140"/>
      <c r="G15546" s="140"/>
      <c r="M15546" s="140"/>
      <c r="N15546" s="167"/>
      <c r="O15546" s="167"/>
      <c r="P15546" s="142"/>
      <c r="Q15546" s="142"/>
      <c r="R15546" s="142"/>
      <c r="S15546" s="139"/>
    </row>
    <row r="15547" spans="2:19" ht="15.75" customHeight="1" x14ac:dyDescent="0.25">
      <c r="B15547" s="106"/>
      <c r="C15547" s="106"/>
      <c r="D15547" s="139"/>
      <c r="E15547" s="140"/>
      <c r="F15547" s="140"/>
      <c r="G15547" s="140"/>
      <c r="M15547" s="140"/>
      <c r="N15547" s="167"/>
      <c r="O15547" s="167"/>
      <c r="P15547" s="142"/>
      <c r="Q15547" s="142"/>
      <c r="R15547" s="142"/>
      <c r="S15547" s="139"/>
    </row>
    <row r="15548" spans="2:19" ht="15.75" customHeight="1" x14ac:dyDescent="0.25">
      <c r="B15548" s="106"/>
      <c r="C15548" s="106"/>
      <c r="D15548" s="139"/>
      <c r="E15548" s="140"/>
      <c r="F15548" s="140"/>
      <c r="G15548" s="140"/>
      <c r="M15548" s="140"/>
      <c r="N15548" s="167"/>
      <c r="O15548" s="167"/>
      <c r="P15548" s="142"/>
      <c r="Q15548" s="142"/>
      <c r="R15548" s="142"/>
      <c r="S15548" s="139"/>
    </row>
    <row r="15549" spans="2:19" ht="15.75" customHeight="1" x14ac:dyDescent="0.25">
      <c r="B15549" s="106"/>
      <c r="C15549" s="106"/>
      <c r="D15549" s="139"/>
      <c r="E15549" s="140"/>
      <c r="F15549" s="140"/>
      <c r="G15549" s="140"/>
      <c r="M15549" s="140"/>
      <c r="N15549" s="167"/>
      <c r="O15549" s="167"/>
      <c r="P15549" s="142"/>
      <c r="Q15549" s="142"/>
      <c r="R15549" s="142"/>
      <c r="S15549" s="139"/>
    </row>
    <row r="15550" spans="2:19" ht="15.75" customHeight="1" x14ac:dyDescent="0.25">
      <c r="B15550" s="106"/>
      <c r="C15550" s="106"/>
      <c r="D15550" s="139"/>
      <c r="E15550" s="140"/>
      <c r="F15550" s="140"/>
      <c r="G15550" s="140"/>
      <c r="M15550" s="140"/>
      <c r="N15550" s="167"/>
      <c r="O15550" s="167"/>
      <c r="P15550" s="142"/>
      <c r="Q15550" s="142"/>
      <c r="R15550" s="142"/>
      <c r="S15550" s="139"/>
    </row>
    <row r="15551" spans="2:19" ht="15.75" customHeight="1" x14ac:dyDescent="0.25">
      <c r="B15551" s="106"/>
      <c r="C15551" s="106"/>
      <c r="D15551" s="139"/>
      <c r="E15551" s="140"/>
      <c r="F15551" s="140"/>
      <c r="G15551" s="140"/>
      <c r="M15551" s="140"/>
      <c r="N15551" s="167"/>
      <c r="O15551" s="167"/>
      <c r="P15551" s="142"/>
      <c r="Q15551" s="142"/>
      <c r="R15551" s="142"/>
      <c r="S15551" s="139"/>
    </row>
    <row r="15552" spans="2:19" ht="15.75" customHeight="1" x14ac:dyDescent="0.25">
      <c r="B15552" s="106"/>
      <c r="C15552" s="106"/>
      <c r="D15552" s="139"/>
      <c r="E15552" s="140"/>
      <c r="F15552" s="140"/>
      <c r="G15552" s="140"/>
      <c r="M15552" s="140"/>
      <c r="N15552" s="167"/>
      <c r="O15552" s="167"/>
      <c r="P15552" s="142"/>
      <c r="Q15552" s="142"/>
      <c r="R15552" s="142"/>
      <c r="S15552" s="139"/>
    </row>
    <row r="15553" spans="2:19" ht="15.75" customHeight="1" x14ac:dyDescent="0.25">
      <c r="B15553" s="106"/>
      <c r="C15553" s="106"/>
      <c r="D15553" s="139"/>
      <c r="E15553" s="140"/>
      <c r="F15553" s="140"/>
      <c r="G15553" s="140"/>
      <c r="M15553" s="140"/>
      <c r="N15553" s="167"/>
      <c r="O15553" s="167"/>
      <c r="P15553" s="142"/>
      <c r="Q15553" s="142"/>
      <c r="R15553" s="142"/>
      <c r="S15553" s="139"/>
    </row>
    <row r="15554" spans="2:19" ht="15.75" customHeight="1" x14ac:dyDescent="0.25">
      <c r="B15554" s="106"/>
      <c r="C15554" s="106"/>
      <c r="D15554" s="139"/>
      <c r="E15554" s="140"/>
      <c r="F15554" s="140"/>
      <c r="G15554" s="140"/>
      <c r="M15554" s="140"/>
      <c r="N15554" s="167"/>
      <c r="O15554" s="167"/>
      <c r="P15554" s="142"/>
      <c r="Q15554" s="142"/>
      <c r="R15554" s="142"/>
      <c r="S15554" s="139"/>
    </row>
    <row r="15555" spans="2:19" ht="15.75" customHeight="1" x14ac:dyDescent="0.25">
      <c r="B15555" s="106"/>
      <c r="C15555" s="106"/>
      <c r="D15555" s="139"/>
      <c r="E15555" s="140"/>
      <c r="F15555" s="140"/>
      <c r="G15555" s="140"/>
      <c r="M15555" s="140"/>
      <c r="N15555" s="167"/>
      <c r="O15555" s="167"/>
      <c r="P15555" s="142"/>
      <c r="Q15555" s="142"/>
      <c r="R15555" s="142"/>
      <c r="S15555" s="139"/>
    </row>
    <row r="15556" spans="2:19" ht="15.75" customHeight="1" x14ac:dyDescent="0.25">
      <c r="B15556" s="106"/>
      <c r="C15556" s="106"/>
      <c r="D15556" s="139"/>
      <c r="E15556" s="140"/>
      <c r="F15556" s="140"/>
      <c r="G15556" s="140"/>
      <c r="M15556" s="140"/>
      <c r="N15556" s="167"/>
      <c r="O15556" s="167"/>
      <c r="P15556" s="142"/>
      <c r="Q15556" s="142"/>
      <c r="R15556" s="142"/>
      <c r="S15556" s="139"/>
    </row>
    <row r="15557" spans="2:19" ht="15.75" customHeight="1" x14ac:dyDescent="0.25">
      <c r="B15557" s="106"/>
      <c r="C15557" s="106"/>
      <c r="D15557" s="139"/>
      <c r="E15557" s="140"/>
      <c r="F15557" s="140"/>
      <c r="G15557" s="140"/>
      <c r="M15557" s="140"/>
      <c r="N15557" s="167"/>
      <c r="O15557" s="167"/>
      <c r="P15557" s="142"/>
      <c r="Q15557" s="142"/>
      <c r="R15557" s="142"/>
      <c r="S15557" s="139"/>
    </row>
    <row r="15558" spans="2:19" ht="15.75" customHeight="1" x14ac:dyDescent="0.25">
      <c r="B15558" s="106"/>
      <c r="C15558" s="106"/>
      <c r="D15558" s="139"/>
      <c r="E15558" s="140"/>
      <c r="F15558" s="140"/>
      <c r="G15558" s="140"/>
      <c r="M15558" s="140"/>
      <c r="N15558" s="167"/>
      <c r="O15558" s="167"/>
      <c r="P15558" s="142"/>
      <c r="Q15558" s="142"/>
      <c r="R15558" s="142"/>
      <c r="S15558" s="139"/>
    </row>
    <row r="15559" spans="2:19" ht="15.75" customHeight="1" x14ac:dyDescent="0.25">
      <c r="B15559" s="106"/>
      <c r="C15559" s="106"/>
      <c r="D15559" s="139"/>
      <c r="E15559" s="140"/>
      <c r="F15559" s="140"/>
      <c r="G15559" s="140"/>
      <c r="M15559" s="140"/>
      <c r="N15559" s="167"/>
      <c r="O15559" s="167"/>
      <c r="P15559" s="142"/>
      <c r="Q15559" s="142"/>
      <c r="R15559" s="142"/>
      <c r="S15559" s="139"/>
    </row>
    <row r="15560" spans="2:19" ht="15.75" customHeight="1" x14ac:dyDescent="0.25">
      <c r="B15560" s="106"/>
      <c r="C15560" s="106"/>
      <c r="D15560" s="139"/>
      <c r="E15560" s="140"/>
      <c r="F15560" s="140"/>
      <c r="G15560" s="140"/>
      <c r="M15560" s="140"/>
      <c r="N15560" s="167"/>
      <c r="O15560" s="167"/>
      <c r="P15560" s="142"/>
      <c r="Q15560" s="142"/>
      <c r="R15560" s="142"/>
      <c r="S15560" s="139"/>
    </row>
    <row r="15561" spans="2:19" ht="15.75" customHeight="1" x14ac:dyDescent="0.25">
      <c r="B15561" s="106"/>
      <c r="C15561" s="106"/>
      <c r="D15561" s="139"/>
      <c r="E15561" s="140"/>
      <c r="F15561" s="140"/>
      <c r="G15561" s="140"/>
      <c r="M15561" s="140"/>
      <c r="N15561" s="167"/>
      <c r="O15561" s="167"/>
      <c r="P15561" s="142"/>
      <c r="Q15561" s="142"/>
      <c r="R15561" s="142"/>
      <c r="S15561" s="139"/>
    </row>
    <row r="15562" spans="2:19" ht="15.75" customHeight="1" x14ac:dyDescent="0.25">
      <c r="B15562" s="106"/>
      <c r="C15562" s="106"/>
      <c r="D15562" s="139"/>
      <c r="E15562" s="140"/>
      <c r="F15562" s="140"/>
      <c r="G15562" s="140"/>
      <c r="M15562" s="140"/>
      <c r="N15562" s="167"/>
      <c r="O15562" s="167"/>
      <c r="P15562" s="142"/>
      <c r="Q15562" s="142"/>
      <c r="R15562" s="142"/>
      <c r="S15562" s="139"/>
    </row>
    <row r="15563" spans="2:19" ht="15.75" customHeight="1" x14ac:dyDescent="0.25">
      <c r="B15563" s="106"/>
      <c r="C15563" s="106"/>
      <c r="D15563" s="139"/>
      <c r="E15563" s="140"/>
      <c r="F15563" s="140"/>
      <c r="G15563" s="140"/>
      <c r="M15563" s="140"/>
      <c r="N15563" s="167"/>
      <c r="O15563" s="167"/>
      <c r="P15563" s="142"/>
      <c r="Q15563" s="142"/>
      <c r="R15563" s="142"/>
      <c r="S15563" s="139"/>
    </row>
    <row r="15564" spans="2:19" ht="15.75" customHeight="1" x14ac:dyDescent="0.25">
      <c r="B15564" s="106"/>
      <c r="C15564" s="106"/>
      <c r="D15564" s="139"/>
      <c r="E15564" s="140"/>
      <c r="F15564" s="140"/>
      <c r="G15564" s="140"/>
      <c r="M15564" s="140"/>
      <c r="N15564" s="167"/>
      <c r="O15564" s="167"/>
      <c r="P15564" s="142"/>
      <c r="Q15564" s="142"/>
      <c r="R15564" s="142"/>
      <c r="S15564" s="139"/>
    </row>
    <row r="15565" spans="2:19" ht="15.75" customHeight="1" x14ac:dyDescent="0.25">
      <c r="B15565" s="106"/>
      <c r="C15565" s="106"/>
      <c r="D15565" s="139"/>
      <c r="E15565" s="140"/>
      <c r="F15565" s="140"/>
      <c r="G15565" s="140"/>
      <c r="M15565" s="140"/>
      <c r="N15565" s="167"/>
      <c r="O15565" s="167"/>
      <c r="P15565" s="142"/>
      <c r="Q15565" s="142"/>
      <c r="R15565" s="142"/>
      <c r="S15565" s="139"/>
    </row>
    <row r="15566" spans="2:19" ht="15.75" customHeight="1" x14ac:dyDescent="0.25">
      <c r="B15566" s="106"/>
      <c r="C15566" s="106"/>
      <c r="D15566" s="139"/>
      <c r="E15566" s="140"/>
      <c r="F15566" s="140"/>
      <c r="G15566" s="140"/>
      <c r="M15566" s="140"/>
      <c r="N15566" s="167"/>
      <c r="O15566" s="167"/>
      <c r="P15566" s="142"/>
      <c r="Q15566" s="142"/>
      <c r="R15566" s="142"/>
      <c r="S15566" s="139"/>
    </row>
    <row r="15567" spans="2:19" ht="15.75" customHeight="1" x14ac:dyDescent="0.25">
      <c r="B15567" s="106"/>
      <c r="C15567" s="106"/>
      <c r="D15567" s="139"/>
      <c r="E15567" s="140"/>
      <c r="F15567" s="140"/>
      <c r="G15567" s="140"/>
      <c r="M15567" s="140"/>
      <c r="N15567" s="167"/>
      <c r="O15567" s="167"/>
      <c r="P15567" s="142"/>
      <c r="Q15567" s="142"/>
      <c r="R15567" s="142"/>
      <c r="S15567" s="139"/>
    </row>
    <row r="15568" spans="2:19" ht="15.75" customHeight="1" x14ac:dyDescent="0.25">
      <c r="B15568" s="106"/>
      <c r="C15568" s="106"/>
      <c r="D15568" s="139"/>
      <c r="E15568" s="140"/>
      <c r="F15568" s="140"/>
      <c r="G15568" s="140"/>
      <c r="M15568" s="140"/>
      <c r="N15568" s="167"/>
      <c r="O15568" s="167"/>
      <c r="P15568" s="142"/>
      <c r="Q15568" s="142"/>
      <c r="R15568" s="142"/>
      <c r="S15568" s="139"/>
    </row>
    <row r="15569" spans="2:19" ht="15.75" customHeight="1" x14ac:dyDescent="0.25">
      <c r="B15569" s="106"/>
      <c r="C15569" s="106"/>
      <c r="D15569" s="139"/>
      <c r="E15569" s="140"/>
      <c r="F15569" s="140"/>
      <c r="G15569" s="140"/>
      <c r="M15569" s="140"/>
      <c r="N15569" s="167"/>
      <c r="O15569" s="167"/>
      <c r="P15569" s="142"/>
      <c r="Q15569" s="142"/>
      <c r="R15569" s="142"/>
      <c r="S15569" s="139"/>
    </row>
    <row r="15570" spans="2:19" ht="15.75" customHeight="1" x14ac:dyDescent="0.25">
      <c r="B15570" s="106"/>
      <c r="C15570" s="106"/>
      <c r="D15570" s="139"/>
      <c r="E15570" s="140"/>
      <c r="F15570" s="140"/>
      <c r="G15570" s="140"/>
      <c r="M15570" s="140"/>
      <c r="N15570" s="167"/>
      <c r="O15570" s="167"/>
      <c r="P15570" s="142"/>
      <c r="Q15570" s="142"/>
      <c r="R15570" s="142"/>
      <c r="S15570" s="139"/>
    </row>
    <row r="15571" spans="2:19" ht="15.75" customHeight="1" x14ac:dyDescent="0.25">
      <c r="B15571" s="106"/>
      <c r="C15571" s="106"/>
      <c r="D15571" s="139"/>
      <c r="E15571" s="140"/>
      <c r="F15571" s="140"/>
      <c r="G15571" s="140"/>
      <c r="M15571" s="140"/>
      <c r="N15571" s="167"/>
      <c r="O15571" s="167"/>
      <c r="P15571" s="142"/>
      <c r="Q15571" s="142"/>
      <c r="R15571" s="142"/>
      <c r="S15571" s="139"/>
    </row>
    <row r="15572" spans="2:19" ht="15.75" customHeight="1" x14ac:dyDescent="0.25">
      <c r="B15572" s="106"/>
      <c r="C15572" s="106"/>
      <c r="D15572" s="139"/>
      <c r="E15572" s="140"/>
      <c r="F15572" s="140"/>
      <c r="G15572" s="140"/>
      <c r="M15572" s="140"/>
      <c r="N15572" s="167"/>
      <c r="O15572" s="167"/>
      <c r="P15572" s="142"/>
      <c r="Q15572" s="142"/>
      <c r="R15572" s="142"/>
      <c r="S15572" s="139"/>
    </row>
    <row r="15573" spans="2:19" ht="15.75" customHeight="1" x14ac:dyDescent="0.25">
      <c r="B15573" s="106"/>
      <c r="C15573" s="106"/>
      <c r="D15573" s="139"/>
      <c r="E15573" s="140"/>
      <c r="F15573" s="140"/>
      <c r="G15573" s="140"/>
      <c r="M15573" s="140"/>
      <c r="N15573" s="167"/>
      <c r="O15573" s="167"/>
      <c r="P15573" s="142"/>
      <c r="Q15573" s="142"/>
      <c r="R15573" s="142"/>
      <c r="S15573" s="139"/>
    </row>
    <row r="15574" spans="2:19" ht="15.75" customHeight="1" x14ac:dyDescent="0.25">
      <c r="B15574" s="106"/>
      <c r="C15574" s="106"/>
      <c r="D15574" s="139"/>
      <c r="E15574" s="140"/>
      <c r="F15574" s="140"/>
      <c r="G15574" s="140"/>
      <c r="M15574" s="140"/>
      <c r="N15574" s="167"/>
      <c r="O15574" s="167"/>
      <c r="P15574" s="142"/>
      <c r="Q15574" s="142"/>
      <c r="R15574" s="142"/>
      <c r="S15574" s="139"/>
    </row>
    <row r="15575" spans="2:19" ht="15.75" customHeight="1" x14ac:dyDescent="0.25">
      <c r="B15575" s="106"/>
      <c r="C15575" s="106"/>
      <c r="D15575" s="139"/>
      <c r="E15575" s="140"/>
      <c r="F15575" s="140"/>
      <c r="G15575" s="140"/>
      <c r="M15575" s="140"/>
      <c r="N15575" s="167"/>
      <c r="O15575" s="167"/>
      <c r="P15575" s="142"/>
      <c r="Q15575" s="142"/>
      <c r="R15575" s="142"/>
      <c r="S15575" s="139"/>
    </row>
    <row r="15576" spans="2:19" ht="15.75" customHeight="1" x14ac:dyDescent="0.25">
      <c r="B15576" s="106"/>
      <c r="C15576" s="106"/>
      <c r="D15576" s="139"/>
      <c r="E15576" s="140"/>
      <c r="F15576" s="140"/>
      <c r="G15576" s="140"/>
      <c r="M15576" s="140"/>
      <c r="N15576" s="167"/>
      <c r="O15576" s="167"/>
      <c r="P15576" s="142"/>
      <c r="Q15576" s="142"/>
      <c r="R15576" s="142"/>
      <c r="S15576" s="139"/>
    </row>
    <row r="15577" spans="2:19" ht="15.75" customHeight="1" x14ac:dyDescent="0.25">
      <c r="B15577" s="106"/>
      <c r="C15577" s="106"/>
      <c r="D15577" s="139"/>
      <c r="E15577" s="140"/>
      <c r="F15577" s="140"/>
      <c r="G15577" s="140"/>
      <c r="M15577" s="140"/>
      <c r="N15577" s="167"/>
      <c r="O15577" s="167"/>
      <c r="P15577" s="142"/>
      <c r="Q15577" s="142"/>
      <c r="R15577" s="142"/>
      <c r="S15577" s="139"/>
    </row>
    <row r="15578" spans="2:19" ht="15.75" customHeight="1" x14ac:dyDescent="0.25">
      <c r="B15578" s="106"/>
      <c r="C15578" s="106"/>
      <c r="D15578" s="139"/>
      <c r="E15578" s="140"/>
      <c r="F15578" s="140"/>
      <c r="G15578" s="140"/>
      <c r="M15578" s="140"/>
      <c r="N15578" s="167"/>
      <c r="O15578" s="167"/>
      <c r="P15578" s="142"/>
      <c r="Q15578" s="142"/>
      <c r="R15578" s="142"/>
      <c r="S15578" s="139"/>
    </row>
    <row r="15579" spans="2:19" ht="15.75" customHeight="1" x14ac:dyDescent="0.25">
      <c r="B15579" s="106"/>
      <c r="C15579" s="106"/>
      <c r="D15579" s="139"/>
      <c r="E15579" s="140"/>
      <c r="F15579" s="140"/>
      <c r="G15579" s="140"/>
      <c r="M15579" s="140"/>
      <c r="N15579" s="167"/>
      <c r="O15579" s="167"/>
      <c r="P15579" s="142"/>
      <c r="Q15579" s="142"/>
      <c r="R15579" s="142"/>
      <c r="S15579" s="139"/>
    </row>
    <row r="15580" spans="2:19" ht="15.75" customHeight="1" x14ac:dyDescent="0.25">
      <c r="B15580" s="106"/>
      <c r="C15580" s="106"/>
      <c r="D15580" s="139"/>
      <c r="E15580" s="140"/>
      <c r="F15580" s="140"/>
      <c r="G15580" s="140"/>
      <c r="M15580" s="140"/>
      <c r="N15580" s="167"/>
      <c r="O15580" s="167"/>
      <c r="P15580" s="142"/>
      <c r="Q15580" s="142"/>
      <c r="R15580" s="142"/>
      <c r="S15580" s="139"/>
    </row>
    <row r="15581" spans="2:19" ht="15.75" customHeight="1" x14ac:dyDescent="0.25">
      <c r="B15581" s="106"/>
      <c r="C15581" s="106"/>
      <c r="D15581" s="139"/>
      <c r="E15581" s="140"/>
      <c r="F15581" s="140"/>
      <c r="G15581" s="140"/>
      <c r="M15581" s="140"/>
      <c r="N15581" s="167"/>
      <c r="O15581" s="167"/>
      <c r="P15581" s="142"/>
      <c r="Q15581" s="142"/>
      <c r="R15581" s="142"/>
      <c r="S15581" s="139"/>
    </row>
    <row r="15582" spans="2:19" ht="15.75" customHeight="1" x14ac:dyDescent="0.25">
      <c r="B15582" s="106"/>
      <c r="C15582" s="106"/>
      <c r="D15582" s="139"/>
      <c r="E15582" s="140"/>
      <c r="F15582" s="140"/>
      <c r="G15582" s="140"/>
      <c r="M15582" s="140"/>
      <c r="N15582" s="167"/>
      <c r="O15582" s="167"/>
      <c r="P15582" s="142"/>
      <c r="Q15582" s="142"/>
      <c r="R15582" s="142"/>
      <c r="S15582" s="139"/>
    </row>
    <row r="15583" spans="2:19" ht="15.75" customHeight="1" x14ac:dyDescent="0.25">
      <c r="B15583" s="106"/>
      <c r="C15583" s="106"/>
      <c r="D15583" s="139"/>
      <c r="E15583" s="140"/>
      <c r="F15583" s="140"/>
      <c r="G15583" s="140"/>
      <c r="M15583" s="140"/>
      <c r="N15583" s="167"/>
      <c r="O15583" s="167"/>
      <c r="P15583" s="142"/>
      <c r="Q15583" s="142"/>
      <c r="R15583" s="142"/>
      <c r="S15583" s="139"/>
    </row>
    <row r="15584" spans="2:19" ht="15.75" customHeight="1" x14ac:dyDescent="0.25">
      <c r="B15584" s="106"/>
      <c r="C15584" s="106"/>
      <c r="D15584" s="139"/>
      <c r="E15584" s="140"/>
      <c r="F15584" s="140"/>
      <c r="G15584" s="140"/>
      <c r="M15584" s="140"/>
      <c r="N15584" s="167"/>
      <c r="O15584" s="167"/>
      <c r="P15584" s="142"/>
      <c r="Q15584" s="142"/>
      <c r="R15584" s="142"/>
      <c r="S15584" s="139"/>
    </row>
    <row r="15585" spans="2:19" ht="15.75" customHeight="1" x14ac:dyDescent="0.25">
      <c r="B15585" s="106"/>
      <c r="C15585" s="106"/>
      <c r="D15585" s="139"/>
      <c r="E15585" s="140"/>
      <c r="F15585" s="140"/>
      <c r="G15585" s="140"/>
      <c r="M15585" s="140"/>
      <c r="N15585" s="167"/>
      <c r="O15585" s="167"/>
      <c r="P15585" s="142"/>
      <c r="Q15585" s="142"/>
      <c r="R15585" s="142"/>
      <c r="S15585" s="139"/>
    </row>
    <row r="15586" spans="2:19" ht="15.75" customHeight="1" x14ac:dyDescent="0.25">
      <c r="B15586" s="106"/>
      <c r="C15586" s="106"/>
      <c r="D15586" s="139"/>
      <c r="E15586" s="140"/>
      <c r="F15586" s="140"/>
      <c r="G15586" s="140"/>
      <c r="M15586" s="140"/>
      <c r="N15586" s="167"/>
      <c r="O15586" s="167"/>
      <c r="P15586" s="142"/>
      <c r="Q15586" s="142"/>
      <c r="R15586" s="142"/>
      <c r="S15586" s="139"/>
    </row>
    <row r="15587" spans="2:19" ht="15.75" customHeight="1" x14ac:dyDescent="0.25">
      <c r="B15587" s="106"/>
      <c r="C15587" s="106"/>
      <c r="D15587" s="139"/>
      <c r="E15587" s="140"/>
      <c r="F15587" s="140"/>
      <c r="G15587" s="140"/>
      <c r="M15587" s="140"/>
      <c r="N15587" s="167"/>
      <c r="O15587" s="167"/>
      <c r="P15587" s="142"/>
      <c r="Q15587" s="142"/>
      <c r="R15587" s="142"/>
      <c r="S15587" s="139"/>
    </row>
    <row r="15588" spans="2:19" ht="15.75" customHeight="1" x14ac:dyDescent="0.25">
      <c r="B15588" s="106"/>
      <c r="C15588" s="106"/>
      <c r="D15588" s="139"/>
      <c r="E15588" s="140"/>
      <c r="F15588" s="140"/>
      <c r="G15588" s="140"/>
      <c r="M15588" s="140"/>
      <c r="N15588" s="167"/>
      <c r="O15588" s="167"/>
      <c r="P15588" s="142"/>
      <c r="Q15588" s="142"/>
      <c r="R15588" s="142"/>
      <c r="S15588" s="139"/>
    </row>
    <row r="15589" spans="2:19" ht="15.75" customHeight="1" x14ac:dyDescent="0.25">
      <c r="B15589" s="106"/>
      <c r="C15589" s="106"/>
      <c r="D15589" s="139"/>
      <c r="E15589" s="140"/>
      <c r="F15589" s="140"/>
      <c r="G15589" s="140"/>
      <c r="M15589" s="140"/>
      <c r="N15589" s="167"/>
      <c r="O15589" s="167"/>
      <c r="P15589" s="142"/>
      <c r="Q15589" s="142"/>
      <c r="R15589" s="142"/>
      <c r="S15589" s="139"/>
    </row>
    <row r="15590" spans="2:19" ht="15.75" customHeight="1" x14ac:dyDescent="0.25">
      <c r="B15590" s="106"/>
      <c r="C15590" s="106"/>
      <c r="D15590" s="139"/>
      <c r="E15590" s="140"/>
      <c r="F15590" s="140"/>
      <c r="G15590" s="140"/>
      <c r="M15590" s="140"/>
      <c r="N15590" s="167"/>
      <c r="O15590" s="167"/>
      <c r="P15590" s="142"/>
      <c r="Q15590" s="142"/>
      <c r="R15590" s="142"/>
      <c r="S15590" s="139"/>
    </row>
    <row r="15591" spans="2:19" ht="15.75" customHeight="1" x14ac:dyDescent="0.25">
      <c r="B15591" s="106"/>
      <c r="C15591" s="106"/>
      <c r="D15591" s="139"/>
      <c r="E15591" s="140"/>
      <c r="F15591" s="140"/>
      <c r="G15591" s="140"/>
      <c r="M15591" s="140"/>
      <c r="N15591" s="167"/>
      <c r="O15591" s="167"/>
      <c r="P15591" s="142"/>
      <c r="Q15591" s="142"/>
      <c r="R15591" s="142"/>
      <c r="S15591" s="139"/>
    </row>
    <row r="15592" spans="2:19" ht="15.75" customHeight="1" x14ac:dyDescent="0.25">
      <c r="B15592" s="106"/>
      <c r="C15592" s="106"/>
      <c r="D15592" s="139"/>
      <c r="E15592" s="140"/>
      <c r="F15592" s="140"/>
      <c r="G15592" s="140"/>
      <c r="M15592" s="140"/>
      <c r="N15592" s="167"/>
      <c r="O15592" s="167"/>
      <c r="P15592" s="142"/>
      <c r="Q15592" s="142"/>
      <c r="R15592" s="142"/>
      <c r="S15592" s="139"/>
    </row>
    <row r="15593" spans="2:19" ht="15.75" customHeight="1" x14ac:dyDescent="0.25">
      <c r="B15593" s="106"/>
      <c r="C15593" s="106"/>
      <c r="D15593" s="139"/>
      <c r="E15593" s="140"/>
      <c r="F15593" s="140"/>
      <c r="G15593" s="140"/>
      <c r="M15593" s="140"/>
      <c r="N15593" s="167"/>
      <c r="O15593" s="167"/>
      <c r="P15593" s="142"/>
      <c r="Q15593" s="142"/>
      <c r="R15593" s="142"/>
      <c r="S15593" s="139"/>
    </row>
    <row r="15594" spans="2:19" ht="15.75" customHeight="1" x14ac:dyDescent="0.25">
      <c r="B15594" s="106"/>
      <c r="C15594" s="106"/>
      <c r="D15594" s="139"/>
      <c r="E15594" s="140"/>
      <c r="F15594" s="140"/>
      <c r="G15594" s="140"/>
      <c r="M15594" s="140"/>
      <c r="N15594" s="167"/>
      <c r="O15594" s="167"/>
      <c r="P15594" s="142"/>
      <c r="Q15594" s="142"/>
      <c r="R15594" s="142"/>
      <c r="S15594" s="139"/>
    </row>
    <row r="15595" spans="2:19" ht="15.75" customHeight="1" x14ac:dyDescent="0.25">
      <c r="B15595" s="106"/>
      <c r="C15595" s="106"/>
      <c r="D15595" s="139"/>
      <c r="E15595" s="140"/>
      <c r="F15595" s="140"/>
      <c r="G15595" s="140"/>
      <c r="M15595" s="140"/>
      <c r="N15595" s="167"/>
      <c r="O15595" s="167"/>
      <c r="P15595" s="142"/>
      <c r="Q15595" s="142"/>
      <c r="R15595" s="142"/>
      <c r="S15595" s="139"/>
    </row>
    <row r="15596" spans="2:19" ht="15.75" customHeight="1" x14ac:dyDescent="0.25">
      <c r="B15596" s="106"/>
      <c r="C15596" s="106"/>
      <c r="D15596" s="139"/>
      <c r="E15596" s="140"/>
      <c r="F15596" s="140"/>
      <c r="G15596" s="140"/>
      <c r="M15596" s="140"/>
      <c r="N15596" s="167"/>
      <c r="O15596" s="167"/>
      <c r="P15596" s="142"/>
      <c r="Q15596" s="142"/>
      <c r="R15596" s="142"/>
      <c r="S15596" s="139"/>
    </row>
    <row r="15597" spans="2:19" ht="15.75" customHeight="1" x14ac:dyDescent="0.25">
      <c r="B15597" s="106"/>
      <c r="C15597" s="106"/>
      <c r="D15597" s="139"/>
      <c r="E15597" s="140"/>
      <c r="F15597" s="140"/>
      <c r="G15597" s="140"/>
      <c r="M15597" s="140"/>
      <c r="N15597" s="167"/>
      <c r="O15597" s="167"/>
      <c r="P15597" s="142"/>
      <c r="Q15597" s="142"/>
      <c r="R15597" s="142"/>
      <c r="S15597" s="139"/>
    </row>
    <row r="15598" spans="2:19" ht="15.75" customHeight="1" x14ac:dyDescent="0.25">
      <c r="B15598" s="106"/>
      <c r="C15598" s="106"/>
      <c r="D15598" s="139"/>
      <c r="E15598" s="140"/>
      <c r="F15598" s="140"/>
      <c r="G15598" s="140"/>
      <c r="M15598" s="140"/>
      <c r="N15598" s="167"/>
      <c r="O15598" s="167"/>
      <c r="P15598" s="142"/>
      <c r="Q15598" s="142"/>
      <c r="R15598" s="142"/>
      <c r="S15598" s="139"/>
    </row>
    <row r="15599" spans="2:19" ht="15.75" customHeight="1" x14ac:dyDescent="0.25">
      <c r="B15599" s="106"/>
      <c r="C15599" s="106"/>
      <c r="D15599" s="139"/>
      <c r="E15599" s="140"/>
      <c r="F15599" s="140"/>
      <c r="G15599" s="140"/>
      <c r="M15599" s="140"/>
      <c r="N15599" s="167"/>
      <c r="O15599" s="167"/>
      <c r="P15599" s="142"/>
      <c r="Q15599" s="142"/>
      <c r="R15599" s="142"/>
      <c r="S15599" s="139"/>
    </row>
    <row r="15600" spans="2:19" ht="15.75" customHeight="1" x14ac:dyDescent="0.25">
      <c r="B15600" s="106"/>
      <c r="C15600" s="106"/>
      <c r="D15600" s="139"/>
      <c r="E15600" s="140"/>
      <c r="F15600" s="140"/>
      <c r="G15600" s="140"/>
      <c r="M15600" s="140"/>
      <c r="N15600" s="167"/>
      <c r="O15600" s="167"/>
      <c r="P15600" s="142"/>
      <c r="Q15600" s="142"/>
      <c r="R15600" s="142"/>
      <c r="S15600" s="139"/>
    </row>
    <row r="15601" spans="2:19" ht="15.75" customHeight="1" x14ac:dyDescent="0.25">
      <c r="B15601" s="106"/>
      <c r="C15601" s="106"/>
      <c r="D15601" s="139"/>
      <c r="E15601" s="140"/>
      <c r="F15601" s="140"/>
      <c r="G15601" s="140"/>
      <c r="M15601" s="140"/>
      <c r="N15601" s="167"/>
      <c r="O15601" s="167"/>
      <c r="P15601" s="142"/>
      <c r="Q15601" s="142"/>
      <c r="R15601" s="142"/>
      <c r="S15601" s="139"/>
    </row>
    <row r="15602" spans="2:19" ht="15.75" customHeight="1" x14ac:dyDescent="0.25">
      <c r="B15602" s="106"/>
      <c r="C15602" s="106"/>
      <c r="D15602" s="139"/>
      <c r="E15602" s="140"/>
      <c r="F15602" s="140"/>
      <c r="G15602" s="140"/>
      <c r="M15602" s="140"/>
      <c r="N15602" s="167"/>
      <c r="O15602" s="167"/>
      <c r="P15602" s="142"/>
      <c r="Q15602" s="142"/>
      <c r="R15602" s="142"/>
      <c r="S15602" s="139"/>
    </row>
    <row r="15603" spans="2:19" ht="15.75" customHeight="1" x14ac:dyDescent="0.25">
      <c r="B15603" s="106"/>
      <c r="C15603" s="106"/>
      <c r="D15603" s="139"/>
      <c r="E15603" s="140"/>
      <c r="F15603" s="140"/>
      <c r="G15603" s="140"/>
      <c r="M15603" s="140"/>
      <c r="N15603" s="167"/>
      <c r="O15603" s="167"/>
      <c r="P15603" s="142"/>
      <c r="Q15603" s="142"/>
      <c r="R15603" s="142"/>
      <c r="S15603" s="139"/>
    </row>
    <row r="15604" spans="2:19" ht="15.75" customHeight="1" x14ac:dyDescent="0.25">
      <c r="B15604" s="106"/>
      <c r="C15604" s="106"/>
      <c r="D15604" s="139"/>
      <c r="E15604" s="140"/>
      <c r="F15604" s="140"/>
      <c r="G15604" s="140"/>
      <c r="M15604" s="140"/>
      <c r="N15604" s="167"/>
      <c r="O15604" s="167"/>
      <c r="P15604" s="142"/>
      <c r="Q15604" s="142"/>
      <c r="R15604" s="142"/>
      <c r="S15604" s="139"/>
    </row>
    <row r="15605" spans="2:19" ht="15.75" customHeight="1" x14ac:dyDescent="0.25">
      <c r="B15605" s="106"/>
      <c r="C15605" s="106"/>
      <c r="D15605" s="139"/>
      <c r="E15605" s="140"/>
      <c r="F15605" s="140"/>
      <c r="G15605" s="140"/>
      <c r="M15605" s="140"/>
      <c r="N15605" s="167"/>
      <c r="O15605" s="167"/>
      <c r="P15605" s="142"/>
      <c r="Q15605" s="142"/>
      <c r="R15605" s="142"/>
      <c r="S15605" s="139"/>
    </row>
    <row r="15606" spans="2:19" ht="15.75" customHeight="1" x14ac:dyDescent="0.25">
      <c r="B15606" s="106"/>
      <c r="C15606" s="106"/>
      <c r="D15606" s="139"/>
      <c r="E15606" s="140"/>
      <c r="F15606" s="140"/>
      <c r="G15606" s="140"/>
      <c r="M15606" s="140"/>
      <c r="N15606" s="167"/>
      <c r="O15606" s="167"/>
      <c r="P15606" s="142"/>
      <c r="Q15606" s="142"/>
      <c r="R15606" s="142"/>
      <c r="S15606" s="139"/>
    </row>
    <row r="15607" spans="2:19" ht="15.75" customHeight="1" x14ac:dyDescent="0.25">
      <c r="B15607" s="106"/>
      <c r="C15607" s="106"/>
      <c r="D15607" s="139"/>
      <c r="E15607" s="140"/>
      <c r="F15607" s="140"/>
      <c r="G15607" s="140"/>
      <c r="M15607" s="140"/>
      <c r="N15607" s="167"/>
      <c r="O15607" s="167"/>
      <c r="P15607" s="142"/>
      <c r="Q15607" s="142"/>
      <c r="R15607" s="142"/>
      <c r="S15607" s="139"/>
    </row>
    <row r="15608" spans="2:19" ht="15.75" customHeight="1" x14ac:dyDescent="0.25">
      <c r="B15608" s="106"/>
      <c r="C15608" s="106"/>
      <c r="D15608" s="139"/>
      <c r="E15608" s="140"/>
      <c r="F15608" s="140"/>
      <c r="G15608" s="140"/>
      <c r="M15608" s="140"/>
      <c r="N15608" s="167"/>
      <c r="O15608" s="167"/>
      <c r="P15608" s="142"/>
      <c r="Q15608" s="142"/>
      <c r="R15608" s="142"/>
      <c r="S15608" s="139"/>
    </row>
    <row r="15609" spans="2:19" ht="15.75" customHeight="1" x14ac:dyDescent="0.25">
      <c r="B15609" s="106"/>
      <c r="C15609" s="106"/>
      <c r="D15609" s="139"/>
      <c r="E15609" s="140"/>
      <c r="F15609" s="140"/>
      <c r="G15609" s="140"/>
      <c r="M15609" s="140"/>
      <c r="N15609" s="167"/>
      <c r="O15609" s="167"/>
      <c r="P15609" s="142"/>
      <c r="Q15609" s="142"/>
      <c r="R15609" s="142"/>
      <c r="S15609" s="139"/>
    </row>
    <row r="15610" spans="2:19" ht="15.75" customHeight="1" x14ac:dyDescent="0.25">
      <c r="B15610" s="106"/>
      <c r="C15610" s="106"/>
      <c r="D15610" s="139"/>
      <c r="E15610" s="140"/>
      <c r="F15610" s="140"/>
      <c r="G15610" s="140"/>
      <c r="M15610" s="140"/>
      <c r="N15610" s="167"/>
      <c r="O15610" s="167"/>
      <c r="P15610" s="142"/>
      <c r="Q15610" s="142"/>
      <c r="R15610" s="142"/>
      <c r="S15610" s="139"/>
    </row>
    <row r="15611" spans="2:19" ht="15.75" customHeight="1" x14ac:dyDescent="0.25">
      <c r="B15611" s="106"/>
      <c r="C15611" s="106"/>
      <c r="D15611" s="139"/>
      <c r="E15611" s="140"/>
      <c r="F15611" s="140"/>
      <c r="G15611" s="140"/>
      <c r="M15611" s="140"/>
      <c r="N15611" s="167"/>
      <c r="O15611" s="167"/>
      <c r="P15611" s="142"/>
      <c r="Q15611" s="142"/>
      <c r="R15611" s="142"/>
      <c r="S15611" s="139"/>
    </row>
    <row r="15612" spans="2:19" ht="15.75" customHeight="1" x14ac:dyDescent="0.25">
      <c r="B15612" s="106"/>
      <c r="C15612" s="106"/>
      <c r="D15612" s="139"/>
      <c r="E15612" s="140"/>
      <c r="F15612" s="140"/>
      <c r="G15612" s="140"/>
      <c r="M15612" s="140"/>
      <c r="N15612" s="167"/>
      <c r="O15612" s="167"/>
      <c r="P15612" s="142"/>
      <c r="Q15612" s="142"/>
      <c r="R15612" s="142"/>
      <c r="S15612" s="139"/>
    </row>
    <row r="15613" spans="2:19" ht="15.75" customHeight="1" x14ac:dyDescent="0.25">
      <c r="B15613" s="106"/>
      <c r="C15613" s="106"/>
      <c r="D15613" s="139"/>
      <c r="E15613" s="140"/>
      <c r="F15613" s="140"/>
      <c r="G15613" s="140"/>
      <c r="M15613" s="140"/>
      <c r="N15613" s="167"/>
      <c r="O15613" s="167"/>
      <c r="P15613" s="142"/>
      <c r="Q15613" s="142"/>
      <c r="R15613" s="142"/>
      <c r="S15613" s="139"/>
    </row>
    <row r="15614" spans="2:19" ht="15.75" customHeight="1" x14ac:dyDescent="0.25">
      <c r="B15614" s="106"/>
      <c r="C15614" s="106"/>
      <c r="D15614" s="139"/>
      <c r="E15614" s="140"/>
      <c r="F15614" s="140"/>
      <c r="G15614" s="140"/>
      <c r="M15614" s="140"/>
      <c r="N15614" s="167"/>
      <c r="O15614" s="167"/>
      <c r="P15614" s="142"/>
      <c r="Q15614" s="142"/>
      <c r="R15614" s="142"/>
      <c r="S15614" s="139"/>
    </row>
    <row r="15615" spans="2:19" ht="15.75" customHeight="1" x14ac:dyDescent="0.25">
      <c r="B15615" s="106"/>
      <c r="C15615" s="106"/>
      <c r="D15615" s="139"/>
      <c r="E15615" s="140"/>
      <c r="F15615" s="140"/>
      <c r="G15615" s="140"/>
      <c r="M15615" s="140"/>
      <c r="N15615" s="167"/>
      <c r="O15615" s="167"/>
      <c r="P15615" s="142"/>
      <c r="Q15615" s="142"/>
      <c r="R15615" s="142"/>
      <c r="S15615" s="139"/>
    </row>
    <row r="15616" spans="2:19" ht="15.75" customHeight="1" x14ac:dyDescent="0.25">
      <c r="B15616" s="106"/>
      <c r="C15616" s="106"/>
      <c r="D15616" s="139"/>
      <c r="E15616" s="140"/>
      <c r="F15616" s="140"/>
      <c r="G15616" s="140"/>
      <c r="M15616" s="140"/>
      <c r="N15616" s="167"/>
      <c r="O15616" s="167"/>
      <c r="P15616" s="142"/>
      <c r="Q15616" s="142"/>
      <c r="R15616" s="142"/>
      <c r="S15616" s="139"/>
    </row>
    <row r="15617" spans="2:19" ht="15.75" customHeight="1" x14ac:dyDescent="0.25">
      <c r="B15617" s="106"/>
      <c r="C15617" s="106"/>
      <c r="D15617" s="139"/>
      <c r="E15617" s="140"/>
      <c r="F15617" s="140"/>
      <c r="G15617" s="140"/>
      <c r="M15617" s="140"/>
      <c r="N15617" s="167"/>
      <c r="O15617" s="167"/>
      <c r="P15617" s="142"/>
      <c r="Q15617" s="142"/>
      <c r="R15617" s="142"/>
      <c r="S15617" s="139"/>
    </row>
    <row r="15618" spans="2:19" ht="15.75" customHeight="1" x14ac:dyDescent="0.25">
      <c r="B15618" s="106"/>
      <c r="C15618" s="106"/>
      <c r="D15618" s="139"/>
      <c r="E15618" s="140"/>
      <c r="F15618" s="140"/>
      <c r="G15618" s="140"/>
      <c r="M15618" s="140"/>
      <c r="N15618" s="167"/>
      <c r="O15618" s="167"/>
      <c r="P15618" s="142"/>
      <c r="Q15618" s="142"/>
      <c r="R15618" s="142"/>
      <c r="S15618" s="139"/>
    </row>
    <row r="15619" spans="2:19" ht="15.75" customHeight="1" x14ac:dyDescent="0.25">
      <c r="B15619" s="106"/>
      <c r="C15619" s="106"/>
      <c r="D15619" s="139"/>
      <c r="E15619" s="140"/>
      <c r="F15619" s="140"/>
      <c r="G15619" s="140"/>
      <c r="M15619" s="140"/>
      <c r="N15619" s="167"/>
      <c r="O15619" s="167"/>
      <c r="P15619" s="142"/>
      <c r="Q15619" s="142"/>
      <c r="R15619" s="142"/>
      <c r="S15619" s="139"/>
    </row>
    <row r="15620" spans="2:19" ht="15.75" customHeight="1" x14ac:dyDescent="0.25">
      <c r="B15620" s="106"/>
      <c r="C15620" s="106"/>
      <c r="D15620" s="139"/>
      <c r="E15620" s="140"/>
      <c r="F15620" s="140"/>
      <c r="G15620" s="140"/>
      <c r="M15620" s="140"/>
      <c r="N15620" s="167"/>
      <c r="O15620" s="167"/>
      <c r="P15620" s="142"/>
      <c r="Q15620" s="142"/>
      <c r="R15620" s="142"/>
      <c r="S15620" s="139"/>
    </row>
    <row r="15621" spans="2:19" ht="15.75" customHeight="1" x14ac:dyDescent="0.25">
      <c r="B15621" s="106"/>
      <c r="C15621" s="106"/>
      <c r="D15621" s="139"/>
      <c r="E15621" s="140"/>
      <c r="F15621" s="140"/>
      <c r="G15621" s="140"/>
      <c r="M15621" s="140"/>
      <c r="N15621" s="167"/>
      <c r="O15621" s="167"/>
      <c r="P15621" s="142"/>
      <c r="Q15621" s="142"/>
      <c r="R15621" s="142"/>
      <c r="S15621" s="139"/>
    </row>
    <row r="15622" spans="2:19" ht="15.75" customHeight="1" x14ac:dyDescent="0.25">
      <c r="B15622" s="106"/>
      <c r="C15622" s="106"/>
      <c r="D15622" s="139"/>
      <c r="E15622" s="140"/>
      <c r="F15622" s="140"/>
      <c r="G15622" s="140"/>
      <c r="M15622" s="140"/>
      <c r="N15622" s="167"/>
      <c r="O15622" s="167"/>
      <c r="P15622" s="142"/>
      <c r="Q15622" s="142"/>
      <c r="R15622" s="142"/>
      <c r="S15622" s="139"/>
    </row>
    <row r="15623" spans="2:19" ht="15.75" customHeight="1" x14ac:dyDescent="0.25">
      <c r="B15623" s="106"/>
      <c r="C15623" s="106"/>
      <c r="D15623" s="139"/>
      <c r="E15623" s="140"/>
      <c r="F15623" s="140"/>
      <c r="G15623" s="140"/>
      <c r="M15623" s="140"/>
      <c r="N15623" s="167"/>
      <c r="O15623" s="167"/>
      <c r="P15623" s="142"/>
      <c r="Q15623" s="142"/>
      <c r="R15623" s="142"/>
      <c r="S15623" s="139"/>
    </row>
    <row r="15624" spans="2:19" ht="15.75" customHeight="1" x14ac:dyDescent="0.25">
      <c r="B15624" s="106"/>
      <c r="C15624" s="106"/>
      <c r="D15624" s="139"/>
      <c r="E15624" s="140"/>
      <c r="F15624" s="140"/>
      <c r="G15624" s="140"/>
      <c r="M15624" s="140"/>
      <c r="N15624" s="167"/>
      <c r="O15624" s="167"/>
      <c r="P15624" s="142"/>
      <c r="Q15624" s="142"/>
      <c r="R15624" s="142"/>
      <c r="S15624" s="139"/>
    </row>
    <row r="15625" spans="2:19" ht="15.75" customHeight="1" x14ac:dyDescent="0.25">
      <c r="B15625" s="106"/>
      <c r="C15625" s="106"/>
      <c r="D15625" s="139"/>
      <c r="E15625" s="140"/>
      <c r="F15625" s="140"/>
      <c r="G15625" s="140"/>
      <c r="M15625" s="140"/>
      <c r="N15625" s="167"/>
      <c r="O15625" s="167"/>
      <c r="P15625" s="142"/>
      <c r="Q15625" s="142"/>
      <c r="R15625" s="142"/>
      <c r="S15625" s="139"/>
    </row>
    <row r="15626" spans="2:19" ht="15.75" customHeight="1" x14ac:dyDescent="0.25">
      <c r="B15626" s="106"/>
      <c r="C15626" s="106"/>
      <c r="D15626" s="139"/>
      <c r="E15626" s="140"/>
      <c r="F15626" s="140"/>
      <c r="G15626" s="140"/>
      <c r="M15626" s="140"/>
      <c r="N15626" s="167"/>
      <c r="O15626" s="167"/>
      <c r="P15626" s="142"/>
      <c r="Q15626" s="142"/>
      <c r="R15626" s="142"/>
      <c r="S15626" s="139"/>
    </row>
    <row r="15627" spans="2:19" ht="15.75" customHeight="1" x14ac:dyDescent="0.25">
      <c r="B15627" s="106"/>
      <c r="C15627" s="106"/>
      <c r="D15627" s="139"/>
      <c r="E15627" s="140"/>
      <c r="F15627" s="140"/>
      <c r="G15627" s="140"/>
      <c r="M15627" s="140"/>
      <c r="N15627" s="167"/>
      <c r="O15627" s="167"/>
      <c r="P15627" s="142"/>
      <c r="Q15627" s="142"/>
      <c r="R15627" s="142"/>
      <c r="S15627" s="139"/>
    </row>
    <row r="15628" spans="2:19" ht="15.75" customHeight="1" x14ac:dyDescent="0.25">
      <c r="B15628" s="106"/>
      <c r="C15628" s="106"/>
      <c r="D15628" s="139"/>
      <c r="E15628" s="140"/>
      <c r="F15628" s="140"/>
      <c r="G15628" s="140"/>
      <c r="M15628" s="140"/>
      <c r="N15628" s="167"/>
      <c r="O15628" s="167"/>
      <c r="P15628" s="142"/>
      <c r="Q15628" s="142"/>
      <c r="R15628" s="142"/>
      <c r="S15628" s="139"/>
    </row>
    <row r="15629" spans="2:19" ht="15.75" customHeight="1" x14ac:dyDescent="0.25">
      <c r="B15629" s="106"/>
      <c r="C15629" s="106"/>
      <c r="D15629" s="139"/>
      <c r="E15629" s="140"/>
      <c r="F15629" s="140"/>
      <c r="G15629" s="140"/>
      <c r="M15629" s="140"/>
      <c r="N15629" s="167"/>
      <c r="O15629" s="167"/>
      <c r="P15629" s="142"/>
      <c r="Q15629" s="142"/>
      <c r="R15629" s="142"/>
      <c r="S15629" s="139"/>
    </row>
    <row r="15630" spans="2:19" ht="15.75" customHeight="1" x14ac:dyDescent="0.25">
      <c r="B15630" s="106"/>
      <c r="C15630" s="106"/>
      <c r="D15630" s="139"/>
      <c r="E15630" s="140"/>
      <c r="F15630" s="140"/>
      <c r="G15630" s="140"/>
      <c r="M15630" s="140"/>
      <c r="N15630" s="167"/>
      <c r="O15630" s="167"/>
      <c r="P15630" s="142"/>
      <c r="Q15630" s="142"/>
      <c r="R15630" s="142"/>
      <c r="S15630" s="139"/>
    </row>
    <row r="15631" spans="2:19" ht="15.75" customHeight="1" x14ac:dyDescent="0.25">
      <c r="B15631" s="106"/>
      <c r="C15631" s="106"/>
      <c r="D15631" s="139"/>
      <c r="E15631" s="140"/>
      <c r="F15631" s="140"/>
      <c r="G15631" s="140"/>
      <c r="M15631" s="140"/>
      <c r="N15631" s="167"/>
      <c r="O15631" s="167"/>
      <c r="P15631" s="142"/>
      <c r="Q15631" s="142"/>
      <c r="R15631" s="142"/>
      <c r="S15631" s="139"/>
    </row>
    <row r="15632" spans="2:19" ht="15.75" customHeight="1" x14ac:dyDescent="0.25">
      <c r="B15632" s="106"/>
      <c r="C15632" s="106"/>
      <c r="D15632" s="139"/>
      <c r="E15632" s="140"/>
      <c r="F15632" s="140"/>
      <c r="G15632" s="140"/>
      <c r="M15632" s="140"/>
      <c r="N15632" s="167"/>
      <c r="O15632" s="167"/>
      <c r="P15632" s="142"/>
      <c r="Q15632" s="142"/>
      <c r="R15632" s="142"/>
      <c r="S15632" s="139"/>
    </row>
    <row r="15633" spans="2:19" ht="15.75" customHeight="1" x14ac:dyDescent="0.25">
      <c r="B15633" s="106"/>
      <c r="C15633" s="106"/>
      <c r="D15633" s="139"/>
      <c r="E15633" s="140"/>
      <c r="F15633" s="140"/>
      <c r="G15633" s="140"/>
      <c r="M15633" s="140"/>
      <c r="N15633" s="167"/>
      <c r="O15633" s="167"/>
      <c r="P15633" s="142"/>
      <c r="Q15633" s="142"/>
      <c r="R15633" s="142"/>
      <c r="S15633" s="139"/>
    </row>
    <row r="15634" spans="2:19" ht="15.75" customHeight="1" x14ac:dyDescent="0.25">
      <c r="B15634" s="106"/>
      <c r="C15634" s="106"/>
      <c r="D15634" s="139"/>
      <c r="E15634" s="140"/>
      <c r="F15634" s="140"/>
      <c r="G15634" s="140"/>
      <c r="M15634" s="140"/>
      <c r="N15634" s="167"/>
      <c r="O15634" s="167"/>
      <c r="P15634" s="142"/>
      <c r="Q15634" s="142"/>
      <c r="R15634" s="142"/>
      <c r="S15634" s="139"/>
    </row>
    <row r="15635" spans="2:19" ht="15.75" customHeight="1" x14ac:dyDescent="0.25">
      <c r="B15635" s="106"/>
      <c r="C15635" s="106"/>
      <c r="D15635" s="139"/>
      <c r="E15635" s="140"/>
      <c r="F15635" s="140"/>
      <c r="G15635" s="140"/>
      <c r="M15635" s="140"/>
      <c r="N15635" s="167"/>
      <c r="O15635" s="167"/>
      <c r="P15635" s="142"/>
      <c r="Q15635" s="142"/>
      <c r="R15635" s="142"/>
      <c r="S15635" s="139"/>
    </row>
    <row r="15636" spans="2:19" ht="15.75" customHeight="1" x14ac:dyDescent="0.25">
      <c r="B15636" s="106"/>
      <c r="C15636" s="106"/>
      <c r="D15636" s="139"/>
      <c r="E15636" s="140"/>
      <c r="F15636" s="140"/>
      <c r="G15636" s="140"/>
      <c r="M15636" s="140"/>
      <c r="N15636" s="167"/>
      <c r="O15636" s="167"/>
      <c r="P15636" s="142"/>
      <c r="Q15636" s="142"/>
      <c r="R15636" s="142"/>
      <c r="S15636" s="139"/>
    </row>
    <row r="15637" spans="2:19" ht="15.75" customHeight="1" x14ac:dyDescent="0.25">
      <c r="B15637" s="106"/>
      <c r="C15637" s="106"/>
      <c r="D15637" s="139"/>
      <c r="E15637" s="140"/>
      <c r="F15637" s="140"/>
      <c r="G15637" s="140"/>
      <c r="M15637" s="140"/>
      <c r="N15637" s="167"/>
      <c r="O15637" s="167"/>
      <c r="P15637" s="142"/>
      <c r="Q15637" s="142"/>
      <c r="R15637" s="142"/>
      <c r="S15637" s="139"/>
    </row>
    <row r="15638" spans="2:19" ht="15.75" customHeight="1" x14ac:dyDescent="0.25">
      <c r="B15638" s="106"/>
      <c r="C15638" s="106"/>
      <c r="D15638" s="139"/>
      <c r="E15638" s="140"/>
      <c r="F15638" s="140"/>
      <c r="G15638" s="140"/>
      <c r="M15638" s="140"/>
      <c r="N15638" s="167"/>
      <c r="O15638" s="167"/>
      <c r="P15638" s="142"/>
      <c r="Q15638" s="142"/>
      <c r="R15638" s="142"/>
      <c r="S15638" s="139"/>
    </row>
    <row r="15639" spans="2:19" ht="15.75" customHeight="1" x14ac:dyDescent="0.25">
      <c r="B15639" s="106"/>
      <c r="C15639" s="106"/>
      <c r="D15639" s="139"/>
      <c r="E15639" s="140"/>
      <c r="F15639" s="140"/>
      <c r="G15639" s="140"/>
      <c r="M15639" s="140"/>
      <c r="N15639" s="167"/>
      <c r="O15639" s="167"/>
      <c r="P15639" s="142"/>
      <c r="Q15639" s="142"/>
      <c r="R15639" s="142"/>
      <c r="S15639" s="139"/>
    </row>
    <row r="15640" spans="2:19" ht="15.75" customHeight="1" x14ac:dyDescent="0.25">
      <c r="B15640" s="106"/>
      <c r="C15640" s="106"/>
      <c r="D15640" s="139"/>
      <c r="E15640" s="140"/>
      <c r="F15640" s="140"/>
      <c r="G15640" s="140"/>
      <c r="M15640" s="140"/>
      <c r="N15640" s="167"/>
      <c r="O15640" s="167"/>
      <c r="P15640" s="142"/>
      <c r="Q15640" s="142"/>
      <c r="R15640" s="142"/>
      <c r="S15640" s="139"/>
    </row>
    <row r="15641" spans="2:19" ht="15.75" customHeight="1" x14ac:dyDescent="0.25">
      <c r="B15641" s="106"/>
      <c r="C15641" s="106"/>
      <c r="D15641" s="139"/>
      <c r="E15641" s="140"/>
      <c r="F15641" s="140"/>
      <c r="G15641" s="140"/>
      <c r="M15641" s="140"/>
      <c r="N15641" s="167"/>
      <c r="O15641" s="167"/>
      <c r="P15641" s="142"/>
      <c r="Q15641" s="142"/>
      <c r="R15641" s="142"/>
      <c r="S15641" s="139"/>
    </row>
    <row r="15642" spans="2:19" ht="15.75" customHeight="1" x14ac:dyDescent="0.25">
      <c r="B15642" s="106"/>
      <c r="C15642" s="106"/>
      <c r="D15642" s="139"/>
      <c r="E15642" s="140"/>
      <c r="F15642" s="140"/>
      <c r="G15642" s="140"/>
      <c r="M15642" s="140"/>
      <c r="N15642" s="167"/>
      <c r="O15642" s="167"/>
      <c r="P15642" s="142"/>
      <c r="Q15642" s="142"/>
      <c r="R15642" s="142"/>
      <c r="S15642" s="139"/>
    </row>
    <row r="15643" spans="2:19" ht="15.75" customHeight="1" x14ac:dyDescent="0.25">
      <c r="B15643" s="106"/>
      <c r="C15643" s="106"/>
      <c r="D15643" s="139"/>
      <c r="E15643" s="140"/>
      <c r="F15643" s="140"/>
      <c r="G15643" s="140"/>
      <c r="M15643" s="140"/>
      <c r="N15643" s="167"/>
      <c r="O15643" s="167"/>
      <c r="P15643" s="142"/>
      <c r="Q15643" s="142"/>
      <c r="R15643" s="142"/>
      <c r="S15643" s="139"/>
    </row>
    <row r="15644" spans="2:19" ht="15.75" customHeight="1" x14ac:dyDescent="0.25">
      <c r="B15644" s="106"/>
      <c r="C15644" s="106"/>
      <c r="D15644" s="139"/>
      <c r="E15644" s="140"/>
      <c r="F15644" s="140"/>
      <c r="G15644" s="140"/>
      <c r="M15644" s="140"/>
      <c r="N15644" s="167"/>
      <c r="O15644" s="167"/>
      <c r="P15644" s="142"/>
      <c r="Q15644" s="142"/>
      <c r="R15644" s="142"/>
      <c r="S15644" s="139"/>
    </row>
    <row r="15645" spans="2:19" ht="15.75" customHeight="1" x14ac:dyDescent="0.25">
      <c r="B15645" s="106"/>
      <c r="C15645" s="106"/>
      <c r="D15645" s="139"/>
      <c r="E15645" s="140"/>
      <c r="F15645" s="140"/>
      <c r="G15645" s="140"/>
      <c r="M15645" s="140"/>
      <c r="N15645" s="167"/>
      <c r="O15645" s="167"/>
      <c r="P15645" s="142"/>
      <c r="Q15645" s="142"/>
      <c r="R15645" s="142"/>
      <c r="S15645" s="139"/>
    </row>
    <row r="15646" spans="2:19" ht="15.75" customHeight="1" x14ac:dyDescent="0.25">
      <c r="B15646" s="106"/>
      <c r="C15646" s="106"/>
      <c r="D15646" s="139"/>
      <c r="E15646" s="140"/>
      <c r="F15646" s="140"/>
      <c r="G15646" s="140"/>
      <c r="M15646" s="140"/>
      <c r="N15646" s="167"/>
      <c r="O15646" s="167"/>
      <c r="P15646" s="142"/>
      <c r="Q15646" s="142"/>
      <c r="R15646" s="142"/>
      <c r="S15646" s="139"/>
    </row>
    <row r="15647" spans="2:19" ht="15.75" customHeight="1" x14ac:dyDescent="0.25">
      <c r="B15647" s="106"/>
      <c r="C15647" s="106"/>
      <c r="D15647" s="139"/>
      <c r="E15647" s="140"/>
      <c r="F15647" s="140"/>
      <c r="G15647" s="140"/>
      <c r="M15647" s="140"/>
      <c r="N15647" s="167"/>
      <c r="O15647" s="167"/>
      <c r="P15647" s="142"/>
      <c r="Q15647" s="142"/>
      <c r="R15647" s="142"/>
      <c r="S15647" s="139"/>
    </row>
    <row r="15648" spans="2:19" ht="15.75" customHeight="1" x14ac:dyDescent="0.25">
      <c r="B15648" s="106"/>
      <c r="C15648" s="106"/>
      <c r="D15648" s="139"/>
      <c r="E15648" s="140"/>
      <c r="F15648" s="140"/>
      <c r="G15648" s="140"/>
      <c r="M15648" s="140"/>
      <c r="N15648" s="167"/>
      <c r="O15648" s="167"/>
      <c r="P15648" s="142"/>
      <c r="Q15648" s="142"/>
      <c r="R15648" s="142"/>
      <c r="S15648" s="139"/>
    </row>
    <row r="15649" spans="2:19" ht="15.75" customHeight="1" x14ac:dyDescent="0.25">
      <c r="B15649" s="106"/>
      <c r="C15649" s="106"/>
      <c r="D15649" s="139"/>
      <c r="E15649" s="140"/>
      <c r="F15649" s="140"/>
      <c r="G15649" s="140"/>
      <c r="M15649" s="140"/>
      <c r="N15649" s="167"/>
      <c r="O15649" s="167"/>
      <c r="P15649" s="142"/>
      <c r="Q15649" s="142"/>
      <c r="R15649" s="142"/>
      <c r="S15649" s="139"/>
    </row>
    <row r="15650" spans="2:19" ht="15.75" customHeight="1" x14ac:dyDescent="0.25">
      <c r="B15650" s="106"/>
      <c r="C15650" s="106"/>
      <c r="D15650" s="139"/>
      <c r="E15650" s="140"/>
      <c r="F15650" s="140"/>
      <c r="G15650" s="140"/>
      <c r="M15650" s="140"/>
      <c r="N15650" s="167"/>
      <c r="O15650" s="167"/>
      <c r="P15650" s="142"/>
      <c r="Q15650" s="142"/>
      <c r="R15650" s="142"/>
      <c r="S15650" s="139"/>
    </row>
    <row r="15651" spans="2:19" ht="15.75" customHeight="1" x14ac:dyDescent="0.25">
      <c r="B15651" s="106"/>
      <c r="C15651" s="106"/>
      <c r="D15651" s="139"/>
      <c r="E15651" s="140"/>
      <c r="F15651" s="140"/>
      <c r="G15651" s="140"/>
      <c r="M15651" s="140"/>
      <c r="N15651" s="167"/>
      <c r="O15651" s="167"/>
      <c r="P15651" s="142"/>
      <c r="Q15651" s="142"/>
      <c r="R15651" s="142"/>
      <c r="S15651" s="139"/>
    </row>
    <row r="15652" spans="2:19" ht="15.75" customHeight="1" x14ac:dyDescent="0.25">
      <c r="B15652" s="106"/>
      <c r="C15652" s="106"/>
      <c r="D15652" s="139"/>
      <c r="E15652" s="140"/>
      <c r="F15652" s="140"/>
      <c r="G15652" s="140"/>
      <c r="M15652" s="140"/>
      <c r="N15652" s="167"/>
      <c r="O15652" s="167"/>
      <c r="P15652" s="142"/>
      <c r="Q15652" s="142"/>
      <c r="R15652" s="142"/>
      <c r="S15652" s="139"/>
    </row>
    <row r="15653" spans="2:19" ht="15.75" customHeight="1" x14ac:dyDescent="0.25">
      <c r="B15653" s="106"/>
      <c r="C15653" s="106"/>
      <c r="D15653" s="139"/>
      <c r="E15653" s="140"/>
      <c r="F15653" s="140"/>
      <c r="G15653" s="140"/>
      <c r="M15653" s="140"/>
      <c r="N15653" s="167"/>
      <c r="O15653" s="167"/>
      <c r="P15653" s="142"/>
      <c r="Q15653" s="142"/>
      <c r="R15653" s="142"/>
      <c r="S15653" s="139"/>
    </row>
    <row r="15654" spans="2:19" ht="15.75" customHeight="1" x14ac:dyDescent="0.25">
      <c r="B15654" s="106"/>
      <c r="C15654" s="106"/>
      <c r="D15654" s="139"/>
      <c r="E15654" s="140"/>
      <c r="F15654" s="140"/>
      <c r="G15654" s="140"/>
      <c r="M15654" s="140"/>
      <c r="N15654" s="167"/>
      <c r="O15654" s="167"/>
      <c r="P15654" s="142"/>
      <c r="Q15654" s="142"/>
      <c r="R15654" s="142"/>
      <c r="S15654" s="139"/>
    </row>
    <row r="15655" spans="2:19" ht="15.75" customHeight="1" x14ac:dyDescent="0.25">
      <c r="B15655" s="106"/>
      <c r="C15655" s="106"/>
      <c r="D15655" s="139"/>
      <c r="E15655" s="140"/>
      <c r="F15655" s="140"/>
      <c r="G15655" s="140"/>
      <c r="M15655" s="140"/>
      <c r="N15655" s="167"/>
      <c r="O15655" s="167"/>
      <c r="P15655" s="142"/>
      <c r="Q15655" s="142"/>
      <c r="R15655" s="142"/>
      <c r="S15655" s="139"/>
    </row>
    <row r="15656" spans="2:19" ht="15.75" customHeight="1" x14ac:dyDescent="0.25">
      <c r="B15656" s="106"/>
      <c r="C15656" s="106"/>
      <c r="D15656" s="139"/>
      <c r="E15656" s="140"/>
      <c r="F15656" s="140"/>
      <c r="G15656" s="140"/>
      <c r="M15656" s="140"/>
      <c r="N15656" s="167"/>
      <c r="O15656" s="167"/>
      <c r="P15656" s="142"/>
      <c r="Q15656" s="142"/>
      <c r="R15656" s="142"/>
      <c r="S15656" s="139"/>
    </row>
    <row r="15657" spans="2:19" ht="15.75" customHeight="1" x14ac:dyDescent="0.25">
      <c r="B15657" s="106"/>
      <c r="C15657" s="106"/>
      <c r="D15657" s="139"/>
      <c r="E15657" s="140"/>
      <c r="F15657" s="140"/>
      <c r="G15657" s="140"/>
      <c r="M15657" s="140"/>
      <c r="N15657" s="167"/>
      <c r="O15657" s="167"/>
      <c r="P15657" s="142"/>
      <c r="Q15657" s="142"/>
      <c r="R15657" s="142"/>
      <c r="S15657" s="139"/>
    </row>
    <row r="15658" spans="2:19" ht="15.75" customHeight="1" x14ac:dyDescent="0.25">
      <c r="B15658" s="106"/>
      <c r="C15658" s="106"/>
      <c r="D15658" s="139"/>
      <c r="E15658" s="140"/>
      <c r="F15658" s="140"/>
      <c r="G15658" s="140"/>
      <c r="M15658" s="140"/>
      <c r="N15658" s="167"/>
      <c r="O15658" s="167"/>
      <c r="P15658" s="142"/>
      <c r="Q15658" s="142"/>
      <c r="R15658" s="142"/>
      <c r="S15658" s="139"/>
    </row>
    <row r="15659" spans="2:19" ht="15.75" customHeight="1" x14ac:dyDescent="0.25">
      <c r="B15659" s="106"/>
      <c r="C15659" s="106"/>
      <c r="D15659" s="139"/>
      <c r="E15659" s="140"/>
      <c r="F15659" s="140"/>
      <c r="G15659" s="140"/>
      <c r="M15659" s="140"/>
      <c r="N15659" s="167"/>
      <c r="O15659" s="167"/>
      <c r="P15659" s="142"/>
      <c r="Q15659" s="142"/>
      <c r="R15659" s="142"/>
      <c r="S15659" s="139"/>
    </row>
    <row r="15660" spans="2:19" ht="15.75" customHeight="1" x14ac:dyDescent="0.25">
      <c r="B15660" s="106"/>
      <c r="C15660" s="106"/>
      <c r="D15660" s="139"/>
      <c r="E15660" s="140"/>
      <c r="F15660" s="140"/>
      <c r="G15660" s="140"/>
      <c r="M15660" s="140"/>
      <c r="N15660" s="167"/>
      <c r="O15660" s="167"/>
      <c r="P15660" s="142"/>
      <c r="Q15660" s="142"/>
      <c r="R15660" s="142"/>
      <c r="S15660" s="139"/>
    </row>
    <row r="15661" spans="2:19" ht="15.75" customHeight="1" x14ac:dyDescent="0.25">
      <c r="B15661" s="106"/>
      <c r="C15661" s="106"/>
      <c r="D15661" s="139"/>
      <c r="E15661" s="140"/>
      <c r="F15661" s="140"/>
      <c r="G15661" s="140"/>
      <c r="M15661" s="140"/>
      <c r="N15661" s="167"/>
      <c r="O15661" s="167"/>
      <c r="P15661" s="142"/>
      <c r="Q15661" s="142"/>
      <c r="R15661" s="142"/>
      <c r="S15661" s="139"/>
    </row>
    <row r="15662" spans="2:19" ht="15.75" customHeight="1" x14ac:dyDescent="0.25">
      <c r="B15662" s="106"/>
      <c r="C15662" s="106"/>
      <c r="D15662" s="139"/>
      <c r="E15662" s="140"/>
      <c r="F15662" s="140"/>
      <c r="G15662" s="140"/>
      <c r="M15662" s="140"/>
      <c r="N15662" s="167"/>
      <c r="O15662" s="167"/>
      <c r="P15662" s="142"/>
      <c r="Q15662" s="142"/>
      <c r="R15662" s="142"/>
      <c r="S15662" s="139"/>
    </row>
    <row r="15663" spans="2:19" ht="15.75" customHeight="1" x14ac:dyDescent="0.25">
      <c r="B15663" s="106"/>
      <c r="C15663" s="106"/>
      <c r="D15663" s="139"/>
      <c r="E15663" s="140"/>
      <c r="F15663" s="140"/>
      <c r="G15663" s="140"/>
      <c r="M15663" s="140"/>
      <c r="N15663" s="167"/>
      <c r="O15663" s="167"/>
      <c r="P15663" s="142"/>
      <c r="Q15663" s="142"/>
      <c r="R15663" s="142"/>
      <c r="S15663" s="139"/>
    </row>
    <row r="15664" spans="2:19" ht="15.75" customHeight="1" x14ac:dyDescent="0.25">
      <c r="B15664" s="106"/>
      <c r="C15664" s="106"/>
      <c r="D15664" s="139"/>
      <c r="E15664" s="140"/>
      <c r="F15664" s="140"/>
      <c r="G15664" s="140"/>
      <c r="M15664" s="140"/>
      <c r="N15664" s="167"/>
      <c r="O15664" s="167"/>
      <c r="P15664" s="142"/>
      <c r="Q15664" s="142"/>
      <c r="R15664" s="142"/>
      <c r="S15664" s="139"/>
    </row>
    <row r="15665" spans="2:19" ht="15.75" customHeight="1" x14ac:dyDescent="0.25">
      <c r="B15665" s="106"/>
      <c r="C15665" s="106"/>
      <c r="D15665" s="139"/>
      <c r="E15665" s="140"/>
      <c r="F15665" s="140"/>
      <c r="G15665" s="140"/>
      <c r="M15665" s="140"/>
      <c r="N15665" s="167"/>
      <c r="O15665" s="167"/>
      <c r="P15665" s="142"/>
      <c r="Q15665" s="142"/>
      <c r="R15665" s="142"/>
      <c r="S15665" s="139"/>
    </row>
    <row r="15666" spans="2:19" ht="15.75" customHeight="1" x14ac:dyDescent="0.25">
      <c r="B15666" s="106"/>
      <c r="C15666" s="106"/>
      <c r="D15666" s="139"/>
      <c r="E15666" s="140"/>
      <c r="F15666" s="140"/>
      <c r="G15666" s="140"/>
      <c r="M15666" s="140"/>
      <c r="N15666" s="167"/>
      <c r="O15666" s="167"/>
      <c r="P15666" s="142"/>
      <c r="Q15666" s="142"/>
      <c r="R15666" s="142"/>
      <c r="S15666" s="139"/>
    </row>
    <row r="15667" spans="2:19" ht="15.75" customHeight="1" x14ac:dyDescent="0.25">
      <c r="B15667" s="106"/>
      <c r="C15667" s="106"/>
      <c r="D15667" s="139"/>
      <c r="E15667" s="140"/>
      <c r="F15667" s="140"/>
      <c r="G15667" s="140"/>
      <c r="M15667" s="140"/>
      <c r="N15667" s="167"/>
      <c r="O15667" s="167"/>
      <c r="P15667" s="142"/>
      <c r="Q15667" s="142"/>
      <c r="R15667" s="142"/>
      <c r="S15667" s="139"/>
    </row>
    <row r="15668" spans="2:19" ht="15.75" customHeight="1" x14ac:dyDescent="0.25">
      <c r="B15668" s="106"/>
      <c r="C15668" s="106"/>
      <c r="D15668" s="139"/>
      <c r="E15668" s="140"/>
      <c r="F15668" s="140"/>
      <c r="G15668" s="140"/>
      <c r="M15668" s="140"/>
      <c r="N15668" s="167"/>
      <c r="O15668" s="167"/>
      <c r="P15668" s="142"/>
      <c r="Q15668" s="142"/>
      <c r="R15668" s="142"/>
      <c r="S15668" s="139"/>
    </row>
    <row r="15669" spans="2:19" ht="15.75" customHeight="1" x14ac:dyDescent="0.25">
      <c r="B15669" s="106"/>
      <c r="C15669" s="106"/>
      <c r="D15669" s="139"/>
      <c r="E15669" s="140"/>
      <c r="F15669" s="140"/>
      <c r="G15669" s="140"/>
      <c r="M15669" s="140"/>
      <c r="N15669" s="167"/>
      <c r="O15669" s="167"/>
      <c r="P15669" s="142"/>
      <c r="Q15669" s="142"/>
      <c r="R15669" s="142"/>
      <c r="S15669" s="139"/>
    </row>
    <row r="15670" spans="2:19" ht="15.75" customHeight="1" x14ac:dyDescent="0.25">
      <c r="B15670" s="106"/>
      <c r="C15670" s="106"/>
      <c r="D15670" s="139"/>
      <c r="E15670" s="140"/>
      <c r="F15670" s="140"/>
      <c r="G15670" s="140"/>
      <c r="M15670" s="140"/>
      <c r="N15670" s="167"/>
      <c r="O15670" s="167"/>
      <c r="P15670" s="142"/>
      <c r="Q15670" s="142"/>
      <c r="R15670" s="142"/>
      <c r="S15670" s="139"/>
    </row>
    <row r="15671" spans="2:19" ht="15.75" customHeight="1" x14ac:dyDescent="0.25">
      <c r="B15671" s="106"/>
      <c r="C15671" s="106"/>
      <c r="D15671" s="139"/>
      <c r="E15671" s="140"/>
      <c r="F15671" s="140"/>
      <c r="G15671" s="140"/>
      <c r="M15671" s="140"/>
      <c r="N15671" s="167"/>
      <c r="O15671" s="167"/>
      <c r="P15671" s="142"/>
      <c r="Q15671" s="142"/>
      <c r="R15671" s="142"/>
      <c r="S15671" s="139"/>
    </row>
    <row r="15672" spans="2:19" ht="15.75" customHeight="1" x14ac:dyDescent="0.25">
      <c r="B15672" s="106"/>
      <c r="C15672" s="106"/>
      <c r="D15672" s="139"/>
      <c r="E15672" s="140"/>
      <c r="F15672" s="140"/>
      <c r="G15672" s="140"/>
      <c r="M15672" s="140"/>
      <c r="N15672" s="167"/>
      <c r="O15672" s="167"/>
      <c r="P15672" s="142"/>
      <c r="Q15672" s="142"/>
      <c r="R15672" s="142"/>
      <c r="S15672" s="139"/>
    </row>
    <row r="15673" spans="2:19" ht="15.75" customHeight="1" x14ac:dyDescent="0.25">
      <c r="B15673" s="106"/>
      <c r="C15673" s="106"/>
      <c r="D15673" s="139"/>
      <c r="E15673" s="140"/>
      <c r="F15673" s="140"/>
      <c r="G15673" s="140"/>
      <c r="M15673" s="140"/>
      <c r="N15673" s="167"/>
      <c r="O15673" s="167"/>
      <c r="P15673" s="142"/>
      <c r="Q15673" s="142"/>
      <c r="R15673" s="142"/>
      <c r="S15673" s="139"/>
    </row>
    <row r="15674" spans="2:19" ht="15.75" customHeight="1" x14ac:dyDescent="0.25">
      <c r="B15674" s="106"/>
      <c r="C15674" s="106"/>
      <c r="D15674" s="139"/>
      <c r="E15674" s="140"/>
      <c r="F15674" s="140"/>
      <c r="G15674" s="140"/>
      <c r="M15674" s="140"/>
      <c r="N15674" s="167"/>
      <c r="O15674" s="167"/>
      <c r="P15674" s="142"/>
      <c r="Q15674" s="142"/>
      <c r="R15674" s="142"/>
      <c r="S15674" s="139"/>
    </row>
    <row r="15675" spans="2:19" ht="15.75" customHeight="1" x14ac:dyDescent="0.25">
      <c r="B15675" s="106"/>
      <c r="C15675" s="106"/>
      <c r="D15675" s="139"/>
      <c r="E15675" s="140"/>
      <c r="F15675" s="140"/>
      <c r="G15675" s="140"/>
      <c r="M15675" s="140"/>
      <c r="N15675" s="167"/>
      <c r="O15675" s="167"/>
      <c r="P15675" s="142"/>
      <c r="Q15675" s="142"/>
      <c r="R15675" s="142"/>
      <c r="S15675" s="139"/>
    </row>
    <row r="15676" spans="2:19" ht="15.75" customHeight="1" x14ac:dyDescent="0.25">
      <c r="B15676" s="106"/>
      <c r="C15676" s="106"/>
      <c r="D15676" s="139"/>
      <c r="E15676" s="140"/>
      <c r="F15676" s="140"/>
      <c r="G15676" s="140"/>
      <c r="M15676" s="140"/>
      <c r="N15676" s="167"/>
      <c r="O15676" s="167"/>
      <c r="P15676" s="142"/>
      <c r="Q15676" s="142"/>
      <c r="R15676" s="142"/>
      <c r="S15676" s="139"/>
    </row>
    <row r="15677" spans="2:19" ht="15.75" customHeight="1" x14ac:dyDescent="0.25">
      <c r="B15677" s="106"/>
      <c r="C15677" s="106"/>
      <c r="D15677" s="139"/>
      <c r="E15677" s="140"/>
      <c r="F15677" s="140"/>
      <c r="G15677" s="140"/>
      <c r="M15677" s="140"/>
      <c r="N15677" s="167"/>
      <c r="O15677" s="167"/>
      <c r="P15677" s="142"/>
      <c r="Q15677" s="142"/>
      <c r="R15677" s="142"/>
      <c r="S15677" s="139"/>
    </row>
    <row r="15678" spans="2:19" ht="15.75" customHeight="1" x14ac:dyDescent="0.25">
      <c r="B15678" s="106"/>
      <c r="C15678" s="106"/>
      <c r="D15678" s="139"/>
      <c r="E15678" s="140"/>
      <c r="F15678" s="140"/>
      <c r="G15678" s="140"/>
      <c r="M15678" s="140"/>
      <c r="N15678" s="167"/>
      <c r="O15678" s="167"/>
      <c r="P15678" s="142"/>
      <c r="Q15678" s="142"/>
      <c r="R15678" s="142"/>
      <c r="S15678" s="139"/>
    </row>
    <row r="15679" spans="2:19" ht="15.75" customHeight="1" x14ac:dyDescent="0.25">
      <c r="B15679" s="106"/>
      <c r="C15679" s="106"/>
      <c r="D15679" s="139"/>
      <c r="E15679" s="140"/>
      <c r="F15679" s="140"/>
      <c r="G15679" s="140"/>
      <c r="M15679" s="140"/>
      <c r="N15679" s="167"/>
      <c r="O15679" s="167"/>
      <c r="P15679" s="142"/>
      <c r="Q15679" s="142"/>
      <c r="R15679" s="142"/>
      <c r="S15679" s="139"/>
    </row>
    <row r="15680" spans="2:19" ht="15.75" customHeight="1" x14ac:dyDescent="0.25">
      <c r="B15680" s="106"/>
      <c r="C15680" s="106"/>
      <c r="D15680" s="139"/>
      <c r="E15680" s="140"/>
      <c r="F15680" s="140"/>
      <c r="G15680" s="140"/>
      <c r="M15680" s="140"/>
      <c r="N15680" s="167"/>
      <c r="O15680" s="167"/>
      <c r="P15680" s="142"/>
      <c r="Q15680" s="142"/>
      <c r="R15680" s="142"/>
      <c r="S15680" s="139"/>
    </row>
    <row r="15681" spans="2:19" ht="15.75" customHeight="1" x14ac:dyDescent="0.25">
      <c r="B15681" s="106"/>
      <c r="C15681" s="106"/>
      <c r="D15681" s="139"/>
      <c r="E15681" s="140"/>
      <c r="F15681" s="140"/>
      <c r="G15681" s="140"/>
      <c r="M15681" s="140"/>
      <c r="N15681" s="167"/>
      <c r="O15681" s="167"/>
      <c r="P15681" s="142"/>
      <c r="Q15681" s="142"/>
      <c r="R15681" s="142"/>
      <c r="S15681" s="139"/>
    </row>
    <row r="15682" spans="2:19" ht="15.75" customHeight="1" x14ac:dyDescent="0.25">
      <c r="B15682" s="106"/>
      <c r="C15682" s="106"/>
      <c r="D15682" s="139"/>
      <c r="E15682" s="140"/>
      <c r="F15682" s="140"/>
      <c r="G15682" s="140"/>
      <c r="M15682" s="140"/>
      <c r="N15682" s="167"/>
      <c r="O15682" s="167"/>
      <c r="P15682" s="142"/>
      <c r="Q15682" s="142"/>
      <c r="R15682" s="142"/>
      <c r="S15682" s="139"/>
    </row>
    <row r="15683" spans="2:19" ht="15.75" customHeight="1" x14ac:dyDescent="0.25">
      <c r="B15683" s="106"/>
      <c r="C15683" s="106"/>
      <c r="D15683" s="139"/>
      <c r="E15683" s="140"/>
      <c r="F15683" s="140"/>
      <c r="G15683" s="140"/>
      <c r="M15683" s="140"/>
      <c r="N15683" s="167"/>
      <c r="O15683" s="167"/>
      <c r="P15683" s="142"/>
      <c r="Q15683" s="142"/>
      <c r="R15683" s="142"/>
      <c r="S15683" s="139"/>
    </row>
    <row r="15684" spans="2:19" ht="15.75" customHeight="1" x14ac:dyDescent="0.25">
      <c r="B15684" s="106"/>
      <c r="C15684" s="106"/>
      <c r="D15684" s="139"/>
      <c r="E15684" s="140"/>
      <c r="F15684" s="140"/>
      <c r="G15684" s="140"/>
      <c r="M15684" s="140"/>
      <c r="N15684" s="167"/>
      <c r="O15684" s="167"/>
      <c r="P15684" s="142"/>
      <c r="Q15684" s="142"/>
      <c r="R15684" s="142"/>
      <c r="S15684" s="139"/>
    </row>
    <row r="15685" spans="2:19" ht="15.75" customHeight="1" x14ac:dyDescent="0.25">
      <c r="B15685" s="106"/>
      <c r="C15685" s="106"/>
      <c r="D15685" s="139"/>
      <c r="E15685" s="140"/>
      <c r="F15685" s="140"/>
      <c r="G15685" s="140"/>
      <c r="M15685" s="140"/>
      <c r="N15685" s="167"/>
      <c r="O15685" s="167"/>
      <c r="P15685" s="142"/>
      <c r="Q15685" s="142"/>
      <c r="R15685" s="142"/>
      <c r="S15685" s="139"/>
    </row>
    <row r="15686" spans="2:19" ht="15.75" customHeight="1" x14ac:dyDescent="0.25">
      <c r="B15686" s="106"/>
      <c r="C15686" s="106"/>
      <c r="D15686" s="139"/>
      <c r="E15686" s="140"/>
      <c r="F15686" s="140"/>
      <c r="G15686" s="140"/>
      <c r="M15686" s="140"/>
      <c r="N15686" s="167"/>
      <c r="O15686" s="167"/>
      <c r="P15686" s="142"/>
      <c r="Q15686" s="142"/>
      <c r="R15686" s="142"/>
      <c r="S15686" s="139"/>
    </row>
    <row r="15687" spans="2:19" ht="15.75" customHeight="1" x14ac:dyDescent="0.25">
      <c r="B15687" s="106"/>
      <c r="C15687" s="106"/>
      <c r="D15687" s="139"/>
      <c r="E15687" s="140"/>
      <c r="F15687" s="140"/>
      <c r="G15687" s="140"/>
      <c r="M15687" s="140"/>
      <c r="N15687" s="167"/>
      <c r="O15687" s="167"/>
      <c r="P15687" s="142"/>
      <c r="Q15687" s="142"/>
      <c r="R15687" s="142"/>
      <c r="S15687" s="139"/>
    </row>
    <row r="15688" spans="2:19" ht="15.75" customHeight="1" x14ac:dyDescent="0.25">
      <c r="B15688" s="106"/>
      <c r="C15688" s="106"/>
      <c r="D15688" s="139"/>
      <c r="E15688" s="140"/>
      <c r="F15688" s="140"/>
      <c r="G15688" s="140"/>
      <c r="M15688" s="140"/>
      <c r="N15688" s="167"/>
      <c r="O15688" s="167"/>
      <c r="P15688" s="142"/>
      <c r="Q15688" s="142"/>
      <c r="R15688" s="142"/>
      <c r="S15688" s="139"/>
    </row>
    <row r="15689" spans="2:19" ht="15.75" customHeight="1" x14ac:dyDescent="0.25">
      <c r="B15689" s="106"/>
      <c r="C15689" s="106"/>
      <c r="D15689" s="139"/>
      <c r="E15689" s="140"/>
      <c r="F15689" s="140"/>
      <c r="G15689" s="140"/>
      <c r="M15689" s="140"/>
      <c r="N15689" s="167"/>
      <c r="O15689" s="167"/>
      <c r="P15689" s="142"/>
      <c r="Q15689" s="142"/>
      <c r="R15689" s="142"/>
      <c r="S15689" s="139"/>
    </row>
    <row r="15690" spans="2:19" ht="15.75" customHeight="1" x14ac:dyDescent="0.25">
      <c r="B15690" s="106"/>
      <c r="C15690" s="106"/>
      <c r="D15690" s="139"/>
      <c r="E15690" s="140"/>
      <c r="F15690" s="140"/>
      <c r="G15690" s="140"/>
      <c r="M15690" s="140"/>
      <c r="N15690" s="167"/>
      <c r="O15690" s="167"/>
      <c r="P15690" s="142"/>
      <c r="Q15690" s="142"/>
      <c r="R15690" s="142"/>
      <c r="S15690" s="139"/>
    </row>
    <row r="15691" spans="2:19" ht="15.75" customHeight="1" x14ac:dyDescent="0.25">
      <c r="B15691" s="106"/>
      <c r="C15691" s="106"/>
      <c r="D15691" s="139"/>
      <c r="E15691" s="140"/>
      <c r="F15691" s="140"/>
      <c r="G15691" s="140"/>
      <c r="M15691" s="140"/>
      <c r="N15691" s="167"/>
      <c r="O15691" s="167"/>
      <c r="P15691" s="142"/>
      <c r="Q15691" s="142"/>
      <c r="R15691" s="142"/>
      <c r="S15691" s="139"/>
    </row>
    <row r="15692" spans="2:19" ht="15.75" customHeight="1" x14ac:dyDescent="0.25">
      <c r="B15692" s="106"/>
      <c r="C15692" s="106"/>
      <c r="D15692" s="139"/>
      <c r="E15692" s="140"/>
      <c r="F15692" s="140"/>
      <c r="G15692" s="140"/>
      <c r="M15692" s="140"/>
      <c r="N15692" s="167"/>
      <c r="O15692" s="167"/>
      <c r="P15692" s="142"/>
      <c r="Q15692" s="142"/>
      <c r="R15692" s="142"/>
      <c r="S15692" s="139"/>
    </row>
    <row r="15693" spans="2:19" ht="15.75" customHeight="1" x14ac:dyDescent="0.25">
      <c r="B15693" s="106"/>
      <c r="C15693" s="106"/>
      <c r="D15693" s="139"/>
      <c r="E15693" s="140"/>
      <c r="F15693" s="140"/>
      <c r="G15693" s="140"/>
      <c r="M15693" s="140"/>
      <c r="N15693" s="167"/>
      <c r="O15693" s="167"/>
      <c r="P15693" s="142"/>
      <c r="Q15693" s="142"/>
      <c r="R15693" s="142"/>
      <c r="S15693" s="139"/>
    </row>
    <row r="15694" spans="2:19" ht="15.75" customHeight="1" x14ac:dyDescent="0.25">
      <c r="B15694" s="106"/>
      <c r="C15694" s="106"/>
      <c r="D15694" s="139"/>
      <c r="E15694" s="140"/>
      <c r="F15694" s="140"/>
      <c r="G15694" s="140"/>
      <c r="M15694" s="140"/>
      <c r="N15694" s="167"/>
      <c r="O15694" s="167"/>
      <c r="P15694" s="142"/>
      <c r="Q15694" s="142"/>
      <c r="R15694" s="142"/>
      <c r="S15694" s="139"/>
    </row>
    <row r="15695" spans="2:19" ht="15.75" customHeight="1" x14ac:dyDescent="0.25">
      <c r="B15695" s="106"/>
      <c r="C15695" s="106"/>
      <c r="D15695" s="139"/>
      <c r="E15695" s="140"/>
      <c r="F15695" s="140"/>
      <c r="G15695" s="140"/>
      <c r="M15695" s="140"/>
      <c r="N15695" s="167"/>
      <c r="O15695" s="167"/>
      <c r="P15695" s="142"/>
      <c r="Q15695" s="142"/>
      <c r="R15695" s="142"/>
      <c r="S15695" s="139"/>
    </row>
    <row r="15696" spans="2:19" ht="15.75" customHeight="1" x14ac:dyDescent="0.25">
      <c r="B15696" s="106"/>
      <c r="C15696" s="106"/>
      <c r="D15696" s="139"/>
      <c r="E15696" s="140"/>
      <c r="F15696" s="140"/>
      <c r="G15696" s="140"/>
      <c r="M15696" s="140"/>
      <c r="N15696" s="167"/>
      <c r="O15696" s="167"/>
      <c r="P15696" s="142"/>
      <c r="Q15696" s="142"/>
      <c r="R15696" s="142"/>
      <c r="S15696" s="139"/>
    </row>
    <row r="15697" spans="2:19" ht="15.75" customHeight="1" x14ac:dyDescent="0.25">
      <c r="B15697" s="106"/>
      <c r="C15697" s="106"/>
      <c r="D15697" s="139"/>
      <c r="E15697" s="140"/>
      <c r="F15697" s="140"/>
      <c r="G15697" s="140"/>
      <c r="M15697" s="140"/>
      <c r="N15697" s="167"/>
      <c r="O15697" s="167"/>
      <c r="P15697" s="142"/>
      <c r="Q15697" s="142"/>
      <c r="R15697" s="142"/>
      <c r="S15697" s="139"/>
    </row>
    <row r="15698" spans="2:19" ht="15.75" customHeight="1" x14ac:dyDescent="0.25">
      <c r="B15698" s="106"/>
      <c r="C15698" s="106"/>
      <c r="D15698" s="139"/>
      <c r="E15698" s="140"/>
      <c r="F15698" s="140"/>
      <c r="G15698" s="140"/>
      <c r="M15698" s="140"/>
      <c r="N15698" s="167"/>
      <c r="O15698" s="167"/>
      <c r="P15698" s="142"/>
      <c r="Q15698" s="142"/>
      <c r="R15698" s="142"/>
      <c r="S15698" s="139"/>
    </row>
    <row r="15699" spans="2:19" ht="15.75" customHeight="1" x14ac:dyDescent="0.25">
      <c r="B15699" s="106"/>
      <c r="C15699" s="106"/>
      <c r="D15699" s="139"/>
      <c r="E15699" s="140"/>
      <c r="F15699" s="140"/>
      <c r="G15699" s="140"/>
      <c r="M15699" s="140"/>
      <c r="N15699" s="167"/>
      <c r="O15699" s="167"/>
      <c r="P15699" s="142"/>
      <c r="Q15699" s="142"/>
      <c r="R15699" s="142"/>
      <c r="S15699" s="139"/>
    </row>
    <row r="15700" spans="2:19" ht="15.75" customHeight="1" x14ac:dyDescent="0.25">
      <c r="B15700" s="106"/>
      <c r="C15700" s="106"/>
      <c r="D15700" s="139"/>
      <c r="E15700" s="140"/>
      <c r="F15700" s="140"/>
      <c r="G15700" s="140"/>
      <c r="M15700" s="140"/>
      <c r="N15700" s="167"/>
      <c r="O15700" s="167"/>
      <c r="P15700" s="142"/>
      <c r="Q15700" s="142"/>
      <c r="R15700" s="142"/>
      <c r="S15700" s="139"/>
    </row>
    <row r="15701" spans="2:19" ht="15.75" customHeight="1" x14ac:dyDescent="0.25">
      <c r="B15701" s="106"/>
      <c r="C15701" s="106"/>
      <c r="D15701" s="139"/>
      <c r="E15701" s="140"/>
      <c r="F15701" s="140"/>
      <c r="G15701" s="140"/>
      <c r="M15701" s="140"/>
      <c r="N15701" s="167"/>
      <c r="O15701" s="167"/>
      <c r="P15701" s="142"/>
      <c r="Q15701" s="142"/>
      <c r="R15701" s="142"/>
      <c r="S15701" s="139"/>
    </row>
    <row r="15702" spans="2:19" ht="15.75" customHeight="1" x14ac:dyDescent="0.25">
      <c r="B15702" s="106"/>
      <c r="C15702" s="106"/>
      <c r="D15702" s="139"/>
      <c r="E15702" s="140"/>
      <c r="F15702" s="140"/>
      <c r="G15702" s="140"/>
      <c r="M15702" s="140"/>
      <c r="N15702" s="167"/>
      <c r="O15702" s="167"/>
      <c r="P15702" s="142"/>
      <c r="Q15702" s="142"/>
      <c r="R15702" s="142"/>
      <c r="S15702" s="139"/>
    </row>
    <row r="15703" spans="2:19" ht="15.75" customHeight="1" x14ac:dyDescent="0.25">
      <c r="B15703" s="106"/>
      <c r="C15703" s="106"/>
      <c r="D15703" s="139"/>
      <c r="E15703" s="140"/>
      <c r="F15703" s="140"/>
      <c r="G15703" s="140"/>
      <c r="M15703" s="140"/>
      <c r="N15703" s="167"/>
      <c r="O15703" s="167"/>
      <c r="P15703" s="142"/>
      <c r="Q15703" s="142"/>
      <c r="R15703" s="142"/>
      <c r="S15703" s="139"/>
    </row>
    <row r="15704" spans="2:19" ht="15.75" customHeight="1" x14ac:dyDescent="0.25">
      <c r="B15704" s="106"/>
      <c r="C15704" s="106"/>
      <c r="D15704" s="139"/>
      <c r="E15704" s="140"/>
      <c r="F15704" s="140"/>
      <c r="G15704" s="140"/>
      <c r="M15704" s="140"/>
      <c r="N15704" s="167"/>
      <c r="O15704" s="167"/>
      <c r="P15704" s="142"/>
      <c r="Q15704" s="142"/>
      <c r="R15704" s="142"/>
      <c r="S15704" s="139"/>
    </row>
    <row r="15705" spans="2:19" ht="15.75" customHeight="1" x14ac:dyDescent="0.25">
      <c r="B15705" s="106"/>
      <c r="C15705" s="106"/>
      <c r="D15705" s="139"/>
      <c r="E15705" s="140"/>
      <c r="F15705" s="140"/>
      <c r="G15705" s="140"/>
      <c r="M15705" s="140"/>
      <c r="N15705" s="167"/>
      <c r="O15705" s="167"/>
      <c r="P15705" s="142"/>
      <c r="Q15705" s="142"/>
      <c r="R15705" s="142"/>
      <c r="S15705" s="139"/>
    </row>
    <row r="15706" spans="2:19" ht="15.75" customHeight="1" x14ac:dyDescent="0.25">
      <c r="B15706" s="106"/>
      <c r="C15706" s="106"/>
      <c r="D15706" s="139"/>
      <c r="E15706" s="140"/>
      <c r="F15706" s="140"/>
      <c r="G15706" s="140"/>
      <c r="M15706" s="140"/>
      <c r="N15706" s="167"/>
      <c r="O15706" s="167"/>
      <c r="P15706" s="142"/>
      <c r="Q15706" s="142"/>
      <c r="R15706" s="142"/>
      <c r="S15706" s="139"/>
    </row>
    <row r="15707" spans="2:19" ht="15.75" customHeight="1" x14ac:dyDescent="0.25">
      <c r="B15707" s="106"/>
      <c r="C15707" s="106"/>
      <c r="D15707" s="139"/>
      <c r="E15707" s="140"/>
      <c r="F15707" s="140"/>
      <c r="G15707" s="140"/>
      <c r="M15707" s="140"/>
      <c r="N15707" s="167"/>
      <c r="O15707" s="167"/>
      <c r="P15707" s="142"/>
      <c r="Q15707" s="142"/>
      <c r="R15707" s="142"/>
      <c r="S15707" s="139"/>
    </row>
    <row r="15708" spans="2:19" ht="15.75" customHeight="1" x14ac:dyDescent="0.25">
      <c r="B15708" s="106"/>
      <c r="C15708" s="106"/>
      <c r="D15708" s="139"/>
      <c r="E15708" s="140"/>
      <c r="F15708" s="140"/>
      <c r="G15708" s="140"/>
      <c r="M15708" s="140"/>
      <c r="N15708" s="167"/>
      <c r="O15708" s="167"/>
      <c r="P15708" s="142"/>
      <c r="Q15708" s="142"/>
      <c r="R15708" s="142"/>
      <c r="S15708" s="139"/>
    </row>
    <row r="15709" spans="2:19" ht="15.75" customHeight="1" x14ac:dyDescent="0.25">
      <c r="B15709" s="106"/>
      <c r="C15709" s="106"/>
      <c r="D15709" s="139"/>
      <c r="E15709" s="140"/>
      <c r="F15709" s="140"/>
      <c r="G15709" s="140"/>
      <c r="M15709" s="140"/>
      <c r="N15709" s="167"/>
      <c r="O15709" s="167"/>
      <c r="P15709" s="142"/>
      <c r="Q15709" s="142"/>
      <c r="R15709" s="142"/>
      <c r="S15709" s="139"/>
    </row>
    <row r="15710" spans="2:19" ht="15.75" customHeight="1" x14ac:dyDescent="0.25">
      <c r="B15710" s="106"/>
      <c r="C15710" s="106"/>
      <c r="D15710" s="139"/>
      <c r="E15710" s="140"/>
      <c r="F15710" s="140"/>
      <c r="G15710" s="140"/>
      <c r="M15710" s="140"/>
      <c r="N15710" s="167"/>
      <c r="O15710" s="167"/>
      <c r="P15710" s="142"/>
      <c r="Q15710" s="142"/>
      <c r="R15710" s="142"/>
      <c r="S15710" s="139"/>
    </row>
    <row r="15711" spans="2:19" ht="15.75" customHeight="1" x14ac:dyDescent="0.25">
      <c r="B15711" s="106"/>
      <c r="C15711" s="106"/>
      <c r="D15711" s="139"/>
      <c r="E15711" s="140"/>
      <c r="F15711" s="140"/>
      <c r="G15711" s="140"/>
      <c r="M15711" s="140"/>
      <c r="N15711" s="167"/>
      <c r="O15711" s="167"/>
      <c r="P15711" s="142"/>
      <c r="Q15711" s="142"/>
      <c r="R15711" s="142"/>
      <c r="S15711" s="139"/>
    </row>
    <row r="15712" spans="2:19" ht="15.75" customHeight="1" x14ac:dyDescent="0.25">
      <c r="B15712" s="106"/>
      <c r="C15712" s="106"/>
      <c r="D15712" s="139"/>
      <c r="E15712" s="140"/>
      <c r="F15712" s="140"/>
      <c r="G15712" s="140"/>
      <c r="M15712" s="140"/>
      <c r="N15712" s="167"/>
      <c r="O15712" s="167"/>
      <c r="P15712" s="142"/>
      <c r="Q15712" s="142"/>
      <c r="R15712" s="142"/>
      <c r="S15712" s="139"/>
    </row>
    <row r="15713" spans="2:19" ht="15.75" customHeight="1" x14ac:dyDescent="0.25">
      <c r="B15713" s="106"/>
      <c r="C15713" s="106"/>
      <c r="D15713" s="139"/>
      <c r="E15713" s="140"/>
      <c r="F15713" s="140"/>
      <c r="G15713" s="140"/>
      <c r="M15713" s="140"/>
      <c r="N15713" s="167"/>
      <c r="O15713" s="167"/>
      <c r="P15713" s="142"/>
      <c r="Q15713" s="142"/>
      <c r="R15713" s="142"/>
      <c r="S15713" s="139"/>
    </row>
    <row r="15714" spans="2:19" ht="15.75" customHeight="1" x14ac:dyDescent="0.25">
      <c r="B15714" s="106"/>
      <c r="C15714" s="106"/>
      <c r="D15714" s="139"/>
      <c r="E15714" s="140"/>
      <c r="F15714" s="140"/>
      <c r="G15714" s="140"/>
      <c r="M15714" s="140"/>
      <c r="N15714" s="167"/>
      <c r="O15714" s="167"/>
      <c r="P15714" s="142"/>
      <c r="Q15714" s="142"/>
      <c r="R15714" s="142"/>
      <c r="S15714" s="139"/>
    </row>
    <row r="15715" spans="2:19" ht="15.75" customHeight="1" x14ac:dyDescent="0.25">
      <c r="B15715" s="106"/>
      <c r="C15715" s="106"/>
      <c r="D15715" s="139"/>
      <c r="E15715" s="140"/>
      <c r="F15715" s="140"/>
      <c r="G15715" s="140"/>
      <c r="M15715" s="140"/>
      <c r="N15715" s="167"/>
      <c r="O15715" s="167"/>
      <c r="P15715" s="142"/>
      <c r="Q15715" s="142"/>
      <c r="R15715" s="142"/>
      <c r="S15715" s="139"/>
    </row>
    <row r="15716" spans="2:19" ht="15.75" customHeight="1" x14ac:dyDescent="0.25">
      <c r="B15716" s="106"/>
      <c r="C15716" s="106"/>
      <c r="D15716" s="139"/>
      <c r="E15716" s="140"/>
      <c r="F15716" s="140"/>
      <c r="G15716" s="140"/>
      <c r="M15716" s="140"/>
      <c r="N15716" s="167"/>
      <c r="O15716" s="167"/>
      <c r="P15716" s="142"/>
      <c r="Q15716" s="142"/>
      <c r="R15716" s="142"/>
      <c r="S15716" s="139"/>
    </row>
    <row r="15717" spans="2:19" ht="15.75" customHeight="1" x14ac:dyDescent="0.25">
      <c r="B15717" s="106"/>
      <c r="C15717" s="106"/>
      <c r="D15717" s="139"/>
      <c r="E15717" s="140"/>
      <c r="F15717" s="140"/>
      <c r="G15717" s="140"/>
      <c r="M15717" s="140"/>
      <c r="N15717" s="167"/>
      <c r="O15717" s="167"/>
      <c r="P15717" s="142"/>
      <c r="Q15717" s="142"/>
      <c r="R15717" s="142"/>
      <c r="S15717" s="139"/>
    </row>
    <row r="15718" spans="2:19" ht="15.75" customHeight="1" x14ac:dyDescent="0.25">
      <c r="B15718" s="106"/>
      <c r="C15718" s="106"/>
      <c r="D15718" s="139"/>
      <c r="E15718" s="140"/>
      <c r="F15718" s="140"/>
      <c r="G15718" s="140"/>
      <c r="M15718" s="140"/>
      <c r="N15718" s="167"/>
      <c r="O15718" s="167"/>
      <c r="P15718" s="142"/>
      <c r="Q15718" s="142"/>
      <c r="R15718" s="142"/>
      <c r="S15718" s="139"/>
    </row>
    <row r="15719" spans="2:19" ht="15.75" customHeight="1" x14ac:dyDescent="0.25">
      <c r="B15719" s="106"/>
      <c r="C15719" s="106"/>
      <c r="D15719" s="139"/>
      <c r="E15719" s="140"/>
      <c r="F15719" s="140"/>
      <c r="G15719" s="140"/>
      <c r="M15719" s="140"/>
      <c r="N15719" s="167"/>
      <c r="O15719" s="167"/>
      <c r="P15719" s="142"/>
      <c r="Q15719" s="142"/>
      <c r="R15719" s="142"/>
      <c r="S15719" s="139"/>
    </row>
    <row r="15720" spans="2:19" ht="15.75" customHeight="1" x14ac:dyDescent="0.25">
      <c r="B15720" s="106"/>
      <c r="C15720" s="106"/>
      <c r="D15720" s="139"/>
      <c r="E15720" s="140"/>
      <c r="F15720" s="140"/>
      <c r="G15720" s="140"/>
      <c r="M15720" s="140"/>
      <c r="N15720" s="167"/>
      <c r="O15720" s="167"/>
      <c r="P15720" s="142"/>
      <c r="Q15720" s="142"/>
      <c r="R15720" s="142"/>
      <c r="S15720" s="139"/>
    </row>
    <row r="15721" spans="2:19" ht="15.75" customHeight="1" x14ac:dyDescent="0.25">
      <c r="B15721" s="106"/>
      <c r="C15721" s="106"/>
      <c r="D15721" s="139"/>
      <c r="E15721" s="140"/>
      <c r="F15721" s="140"/>
      <c r="G15721" s="140"/>
      <c r="M15721" s="140"/>
      <c r="N15721" s="167"/>
      <c r="O15721" s="167"/>
      <c r="P15721" s="142"/>
      <c r="Q15721" s="142"/>
      <c r="R15721" s="142"/>
      <c r="S15721" s="139"/>
    </row>
    <row r="15722" spans="2:19" ht="15.75" customHeight="1" x14ac:dyDescent="0.25">
      <c r="B15722" s="106"/>
      <c r="C15722" s="106"/>
      <c r="D15722" s="139"/>
      <c r="E15722" s="140"/>
      <c r="F15722" s="140"/>
      <c r="G15722" s="140"/>
      <c r="M15722" s="140"/>
      <c r="N15722" s="167"/>
      <c r="O15722" s="167"/>
      <c r="P15722" s="142"/>
      <c r="Q15722" s="142"/>
      <c r="R15722" s="142"/>
      <c r="S15722" s="139"/>
    </row>
    <row r="15723" spans="2:19" ht="15.75" customHeight="1" x14ac:dyDescent="0.25">
      <c r="B15723" s="106"/>
      <c r="C15723" s="106"/>
      <c r="D15723" s="139"/>
      <c r="E15723" s="140"/>
      <c r="F15723" s="140"/>
      <c r="G15723" s="140"/>
      <c r="M15723" s="140"/>
      <c r="N15723" s="167"/>
      <c r="O15723" s="167"/>
      <c r="P15723" s="142"/>
      <c r="Q15723" s="142"/>
      <c r="R15723" s="142"/>
      <c r="S15723" s="139"/>
    </row>
    <row r="15724" spans="2:19" ht="15.75" customHeight="1" x14ac:dyDescent="0.25">
      <c r="B15724" s="106"/>
      <c r="C15724" s="106"/>
      <c r="D15724" s="139"/>
      <c r="E15724" s="140"/>
      <c r="F15724" s="140"/>
      <c r="G15724" s="140"/>
      <c r="M15724" s="140"/>
      <c r="N15724" s="167"/>
      <c r="O15724" s="167"/>
      <c r="P15724" s="142"/>
      <c r="Q15724" s="142"/>
      <c r="R15724" s="142"/>
      <c r="S15724" s="139"/>
    </row>
    <row r="15725" spans="2:19" ht="15.75" customHeight="1" x14ac:dyDescent="0.25">
      <c r="B15725" s="106"/>
      <c r="C15725" s="106"/>
      <c r="D15725" s="139"/>
      <c r="E15725" s="140"/>
      <c r="F15725" s="140"/>
      <c r="G15725" s="140"/>
      <c r="M15725" s="140"/>
      <c r="N15725" s="167"/>
      <c r="O15725" s="167"/>
      <c r="P15725" s="142"/>
      <c r="Q15725" s="142"/>
      <c r="R15725" s="142"/>
      <c r="S15725" s="139"/>
    </row>
    <row r="15726" spans="2:19" ht="15.75" customHeight="1" x14ac:dyDescent="0.25">
      <c r="B15726" s="106"/>
      <c r="C15726" s="106"/>
      <c r="D15726" s="139"/>
      <c r="E15726" s="140"/>
      <c r="F15726" s="140"/>
      <c r="G15726" s="140"/>
      <c r="M15726" s="140"/>
      <c r="N15726" s="167"/>
      <c r="O15726" s="167"/>
      <c r="P15726" s="142"/>
      <c r="Q15726" s="142"/>
      <c r="R15726" s="142"/>
      <c r="S15726" s="139"/>
    </row>
    <row r="15727" spans="2:19" ht="15.75" customHeight="1" x14ac:dyDescent="0.25">
      <c r="B15727" s="106"/>
      <c r="C15727" s="106"/>
      <c r="D15727" s="139"/>
      <c r="E15727" s="140"/>
      <c r="F15727" s="140"/>
      <c r="G15727" s="140"/>
      <c r="M15727" s="140"/>
      <c r="N15727" s="167"/>
      <c r="O15727" s="167"/>
      <c r="P15727" s="142"/>
      <c r="Q15727" s="142"/>
      <c r="R15727" s="142"/>
      <c r="S15727" s="139"/>
    </row>
    <row r="15728" spans="2:19" ht="15.75" customHeight="1" x14ac:dyDescent="0.25">
      <c r="B15728" s="106"/>
      <c r="C15728" s="106"/>
      <c r="D15728" s="139"/>
      <c r="E15728" s="140"/>
      <c r="F15728" s="140"/>
      <c r="G15728" s="140"/>
      <c r="M15728" s="140"/>
      <c r="N15728" s="167"/>
      <c r="O15728" s="167"/>
      <c r="P15728" s="142"/>
      <c r="Q15728" s="142"/>
      <c r="R15728" s="142"/>
      <c r="S15728" s="139"/>
    </row>
    <row r="15729" spans="2:19" ht="15.75" customHeight="1" x14ac:dyDescent="0.25">
      <c r="B15729" s="106"/>
      <c r="C15729" s="106"/>
      <c r="D15729" s="139"/>
      <c r="E15729" s="140"/>
      <c r="F15729" s="140"/>
      <c r="G15729" s="140"/>
      <c r="M15729" s="140"/>
      <c r="N15729" s="167"/>
      <c r="O15729" s="167"/>
      <c r="P15729" s="142"/>
      <c r="Q15729" s="142"/>
      <c r="R15729" s="142"/>
      <c r="S15729" s="139"/>
    </row>
    <row r="15730" spans="2:19" ht="15.75" customHeight="1" x14ac:dyDescent="0.25">
      <c r="B15730" s="106"/>
      <c r="C15730" s="106"/>
      <c r="D15730" s="139"/>
      <c r="E15730" s="140"/>
      <c r="F15730" s="140"/>
      <c r="G15730" s="140"/>
      <c r="M15730" s="140"/>
      <c r="N15730" s="167"/>
      <c r="O15730" s="167"/>
      <c r="P15730" s="142"/>
      <c r="Q15730" s="142"/>
      <c r="R15730" s="142"/>
      <c r="S15730" s="139"/>
    </row>
    <row r="15731" spans="2:19" ht="15.75" customHeight="1" x14ac:dyDescent="0.25">
      <c r="B15731" s="106"/>
      <c r="C15731" s="106"/>
      <c r="D15731" s="139"/>
      <c r="E15731" s="140"/>
      <c r="F15731" s="140"/>
      <c r="G15731" s="140"/>
      <c r="M15731" s="140"/>
      <c r="N15731" s="167"/>
      <c r="O15731" s="167"/>
      <c r="P15731" s="142"/>
      <c r="Q15731" s="142"/>
      <c r="R15731" s="142"/>
      <c r="S15731" s="139"/>
    </row>
    <row r="15732" spans="2:19" ht="15.75" customHeight="1" x14ac:dyDescent="0.25">
      <c r="B15732" s="106"/>
      <c r="C15732" s="106"/>
      <c r="D15732" s="139"/>
      <c r="E15732" s="140"/>
      <c r="F15732" s="140"/>
      <c r="G15732" s="140"/>
      <c r="M15732" s="140"/>
      <c r="N15732" s="167"/>
      <c r="O15732" s="167"/>
      <c r="P15732" s="142"/>
      <c r="Q15732" s="142"/>
      <c r="R15732" s="142"/>
      <c r="S15732" s="139"/>
    </row>
    <row r="15733" spans="2:19" ht="15.75" customHeight="1" x14ac:dyDescent="0.25">
      <c r="B15733" s="106"/>
      <c r="C15733" s="106"/>
      <c r="D15733" s="139"/>
      <c r="E15733" s="140"/>
      <c r="F15733" s="140"/>
      <c r="G15733" s="140"/>
      <c r="M15733" s="140"/>
      <c r="N15733" s="167"/>
      <c r="O15733" s="167"/>
      <c r="P15733" s="142"/>
      <c r="Q15733" s="142"/>
      <c r="R15733" s="142"/>
      <c r="S15733" s="139"/>
    </row>
    <row r="15734" spans="2:19" ht="15.75" customHeight="1" x14ac:dyDescent="0.25">
      <c r="B15734" s="106"/>
      <c r="C15734" s="106"/>
      <c r="D15734" s="139"/>
      <c r="E15734" s="140"/>
      <c r="F15734" s="140"/>
      <c r="G15734" s="140"/>
      <c r="M15734" s="140"/>
      <c r="N15734" s="167"/>
      <c r="O15734" s="167"/>
      <c r="P15734" s="142"/>
      <c r="Q15734" s="142"/>
      <c r="R15734" s="142"/>
      <c r="S15734" s="139"/>
    </row>
    <row r="15735" spans="2:19" ht="15.75" customHeight="1" x14ac:dyDescent="0.25">
      <c r="B15735" s="106"/>
      <c r="C15735" s="106"/>
      <c r="D15735" s="139"/>
      <c r="E15735" s="140"/>
      <c r="F15735" s="140"/>
      <c r="G15735" s="140"/>
      <c r="M15735" s="140"/>
      <c r="N15735" s="167"/>
      <c r="O15735" s="167"/>
      <c r="P15735" s="142"/>
      <c r="Q15735" s="142"/>
      <c r="R15735" s="142"/>
      <c r="S15735" s="139"/>
    </row>
    <row r="15736" spans="2:19" ht="15.75" customHeight="1" x14ac:dyDescent="0.25">
      <c r="B15736" s="106"/>
      <c r="C15736" s="106"/>
      <c r="D15736" s="139"/>
      <c r="E15736" s="140"/>
      <c r="F15736" s="140"/>
      <c r="G15736" s="140"/>
      <c r="M15736" s="140"/>
      <c r="N15736" s="167"/>
      <c r="O15736" s="167"/>
      <c r="P15736" s="142"/>
      <c r="Q15736" s="142"/>
      <c r="R15736" s="142"/>
      <c r="S15736" s="139"/>
    </row>
    <row r="15737" spans="2:19" ht="15.75" customHeight="1" x14ac:dyDescent="0.25">
      <c r="B15737" s="106"/>
      <c r="C15737" s="106"/>
      <c r="D15737" s="139"/>
      <c r="E15737" s="140"/>
      <c r="F15737" s="140"/>
      <c r="G15737" s="140"/>
      <c r="M15737" s="140"/>
      <c r="N15737" s="167"/>
      <c r="O15737" s="167"/>
      <c r="P15737" s="142"/>
      <c r="Q15737" s="142"/>
      <c r="R15737" s="142"/>
      <c r="S15737" s="139"/>
    </row>
    <row r="15738" spans="2:19" ht="15.75" customHeight="1" x14ac:dyDescent="0.25">
      <c r="B15738" s="106"/>
      <c r="C15738" s="106"/>
      <c r="D15738" s="139"/>
      <c r="E15738" s="140"/>
      <c r="F15738" s="140"/>
      <c r="G15738" s="140"/>
      <c r="M15738" s="140"/>
      <c r="N15738" s="167"/>
      <c r="O15738" s="167"/>
      <c r="P15738" s="142"/>
      <c r="Q15738" s="142"/>
      <c r="R15738" s="142"/>
      <c r="S15738" s="139"/>
    </row>
    <row r="15739" spans="2:19" ht="15.75" customHeight="1" x14ac:dyDescent="0.25">
      <c r="B15739" s="106"/>
      <c r="C15739" s="106"/>
      <c r="D15739" s="139"/>
      <c r="E15739" s="140"/>
      <c r="F15739" s="140"/>
      <c r="G15739" s="140"/>
      <c r="M15739" s="140"/>
      <c r="N15739" s="167"/>
      <c r="O15739" s="167"/>
      <c r="P15739" s="142"/>
      <c r="Q15739" s="142"/>
      <c r="R15739" s="142"/>
      <c r="S15739" s="139"/>
    </row>
    <row r="15740" spans="2:19" ht="15.75" customHeight="1" x14ac:dyDescent="0.25">
      <c r="B15740" s="106"/>
      <c r="C15740" s="106"/>
      <c r="D15740" s="139"/>
      <c r="E15740" s="140"/>
      <c r="F15740" s="140"/>
      <c r="G15740" s="140"/>
      <c r="M15740" s="140"/>
      <c r="N15740" s="167"/>
      <c r="O15740" s="167"/>
      <c r="P15740" s="142"/>
      <c r="Q15740" s="142"/>
      <c r="R15740" s="142"/>
      <c r="S15740" s="139"/>
    </row>
    <row r="15741" spans="2:19" ht="15.75" customHeight="1" x14ac:dyDescent="0.25">
      <c r="B15741" s="106"/>
      <c r="C15741" s="106"/>
      <c r="D15741" s="139"/>
      <c r="E15741" s="140"/>
      <c r="F15741" s="140"/>
      <c r="G15741" s="140"/>
      <c r="M15741" s="140"/>
      <c r="N15741" s="167"/>
      <c r="O15741" s="167"/>
      <c r="P15741" s="142"/>
      <c r="Q15741" s="142"/>
      <c r="R15741" s="142"/>
      <c r="S15741" s="139"/>
    </row>
    <row r="15742" spans="2:19" ht="15.75" customHeight="1" x14ac:dyDescent="0.25">
      <c r="B15742" s="106"/>
      <c r="C15742" s="106"/>
      <c r="D15742" s="139"/>
      <c r="E15742" s="140"/>
      <c r="F15742" s="140"/>
      <c r="G15742" s="140"/>
      <c r="M15742" s="140"/>
      <c r="N15742" s="167"/>
      <c r="O15742" s="167"/>
      <c r="P15742" s="142"/>
      <c r="Q15742" s="142"/>
      <c r="R15742" s="142"/>
      <c r="S15742" s="139"/>
    </row>
    <row r="15743" spans="2:19" ht="15.75" customHeight="1" x14ac:dyDescent="0.25">
      <c r="B15743" s="106"/>
      <c r="C15743" s="106"/>
      <c r="D15743" s="139"/>
      <c r="E15743" s="140"/>
      <c r="F15743" s="140"/>
      <c r="G15743" s="140"/>
      <c r="M15743" s="140"/>
      <c r="N15743" s="167"/>
      <c r="O15743" s="167"/>
      <c r="P15743" s="142"/>
      <c r="Q15743" s="142"/>
      <c r="R15743" s="142"/>
      <c r="S15743" s="139"/>
    </row>
    <row r="15744" spans="2:19" ht="15.75" customHeight="1" x14ac:dyDescent="0.25">
      <c r="B15744" s="106"/>
      <c r="C15744" s="106"/>
      <c r="D15744" s="139"/>
      <c r="E15744" s="140"/>
      <c r="F15744" s="140"/>
      <c r="G15744" s="140"/>
      <c r="M15744" s="140"/>
      <c r="N15744" s="167"/>
      <c r="O15744" s="167"/>
      <c r="P15744" s="142"/>
      <c r="Q15744" s="142"/>
      <c r="R15744" s="142"/>
      <c r="S15744" s="139"/>
    </row>
    <row r="15745" spans="2:19" ht="15.75" customHeight="1" x14ac:dyDescent="0.25">
      <c r="B15745" s="106"/>
      <c r="C15745" s="106"/>
      <c r="D15745" s="139"/>
      <c r="E15745" s="140"/>
      <c r="F15745" s="140"/>
      <c r="G15745" s="140"/>
      <c r="M15745" s="140"/>
      <c r="N15745" s="167"/>
      <c r="O15745" s="167"/>
      <c r="P15745" s="142"/>
      <c r="Q15745" s="142"/>
      <c r="R15745" s="142"/>
      <c r="S15745" s="139"/>
    </row>
    <row r="15746" spans="2:19" ht="15.75" customHeight="1" x14ac:dyDescent="0.25">
      <c r="B15746" s="106"/>
      <c r="C15746" s="106"/>
      <c r="D15746" s="139"/>
      <c r="E15746" s="140"/>
      <c r="F15746" s="140"/>
      <c r="G15746" s="140"/>
      <c r="M15746" s="140"/>
      <c r="N15746" s="167"/>
      <c r="O15746" s="167"/>
      <c r="P15746" s="142"/>
      <c r="Q15746" s="142"/>
      <c r="R15746" s="142"/>
      <c r="S15746" s="139"/>
    </row>
    <row r="15747" spans="2:19" ht="15.75" customHeight="1" x14ac:dyDescent="0.25">
      <c r="B15747" s="106"/>
      <c r="C15747" s="106"/>
      <c r="D15747" s="139"/>
      <c r="E15747" s="140"/>
      <c r="F15747" s="140"/>
      <c r="G15747" s="140"/>
      <c r="M15747" s="140"/>
      <c r="N15747" s="167"/>
      <c r="O15747" s="167"/>
      <c r="P15747" s="142"/>
      <c r="Q15747" s="142"/>
      <c r="R15747" s="142"/>
      <c r="S15747" s="139"/>
    </row>
    <row r="15748" spans="2:19" ht="15.75" customHeight="1" x14ac:dyDescent="0.25">
      <c r="B15748" s="106"/>
      <c r="C15748" s="106"/>
      <c r="D15748" s="139"/>
      <c r="E15748" s="140"/>
      <c r="F15748" s="140"/>
      <c r="G15748" s="140"/>
      <c r="M15748" s="140"/>
      <c r="N15748" s="167"/>
      <c r="O15748" s="167"/>
      <c r="P15748" s="142"/>
      <c r="Q15748" s="142"/>
      <c r="R15748" s="142"/>
      <c r="S15748" s="139"/>
    </row>
    <row r="15749" spans="2:19" ht="15.75" customHeight="1" x14ac:dyDescent="0.25">
      <c r="B15749" s="106"/>
      <c r="C15749" s="106"/>
      <c r="D15749" s="139"/>
      <c r="E15749" s="140"/>
      <c r="F15749" s="140"/>
      <c r="G15749" s="140"/>
      <c r="M15749" s="140"/>
      <c r="N15749" s="167"/>
      <c r="O15749" s="167"/>
      <c r="P15749" s="142"/>
      <c r="Q15749" s="142"/>
      <c r="R15749" s="142"/>
      <c r="S15749" s="139"/>
    </row>
    <row r="15750" spans="2:19" ht="15.75" customHeight="1" x14ac:dyDescent="0.25">
      <c r="B15750" s="106"/>
      <c r="C15750" s="106"/>
      <c r="D15750" s="139"/>
      <c r="E15750" s="140"/>
      <c r="F15750" s="140"/>
      <c r="G15750" s="140"/>
      <c r="M15750" s="140"/>
      <c r="N15750" s="167"/>
      <c r="O15750" s="167"/>
      <c r="P15750" s="142"/>
      <c r="Q15750" s="142"/>
      <c r="R15750" s="142"/>
      <c r="S15750" s="139"/>
    </row>
    <row r="15751" spans="2:19" ht="15.75" customHeight="1" x14ac:dyDescent="0.25">
      <c r="B15751" s="106"/>
      <c r="C15751" s="106"/>
      <c r="D15751" s="139"/>
      <c r="E15751" s="140"/>
      <c r="F15751" s="140"/>
      <c r="G15751" s="140"/>
      <c r="M15751" s="140"/>
      <c r="N15751" s="167"/>
      <c r="O15751" s="167"/>
      <c r="P15751" s="142"/>
      <c r="Q15751" s="142"/>
      <c r="R15751" s="142"/>
      <c r="S15751" s="139"/>
    </row>
    <row r="15752" spans="2:19" ht="15.75" customHeight="1" x14ac:dyDescent="0.25">
      <c r="B15752" s="106"/>
      <c r="C15752" s="106"/>
      <c r="D15752" s="139"/>
      <c r="E15752" s="140"/>
      <c r="F15752" s="140"/>
      <c r="G15752" s="140"/>
      <c r="M15752" s="140"/>
      <c r="N15752" s="167"/>
      <c r="O15752" s="167"/>
      <c r="P15752" s="142"/>
      <c r="Q15752" s="142"/>
      <c r="R15752" s="142"/>
      <c r="S15752" s="139"/>
    </row>
    <row r="15753" spans="2:19" ht="15.75" customHeight="1" x14ac:dyDescent="0.25">
      <c r="B15753" s="106"/>
      <c r="C15753" s="106"/>
      <c r="D15753" s="139"/>
      <c r="E15753" s="140"/>
      <c r="F15753" s="140"/>
      <c r="G15753" s="140"/>
      <c r="M15753" s="140"/>
      <c r="N15753" s="167"/>
      <c r="O15753" s="167"/>
      <c r="P15753" s="142"/>
      <c r="Q15753" s="142"/>
      <c r="R15753" s="142"/>
      <c r="S15753" s="139"/>
    </row>
    <row r="15754" spans="2:19" ht="15.75" customHeight="1" x14ac:dyDescent="0.25">
      <c r="B15754" s="106"/>
      <c r="C15754" s="106"/>
      <c r="D15754" s="139"/>
      <c r="E15754" s="140"/>
      <c r="F15754" s="140"/>
      <c r="G15754" s="140"/>
      <c r="M15754" s="140"/>
      <c r="N15754" s="167"/>
      <c r="O15754" s="167"/>
      <c r="P15754" s="142"/>
      <c r="Q15754" s="142"/>
      <c r="R15754" s="142"/>
      <c r="S15754" s="139"/>
    </row>
    <row r="15755" spans="2:19" ht="15.75" customHeight="1" x14ac:dyDescent="0.25">
      <c r="B15755" s="106"/>
      <c r="C15755" s="106"/>
      <c r="D15755" s="139"/>
      <c r="E15755" s="140"/>
      <c r="F15755" s="140"/>
      <c r="G15755" s="140"/>
      <c r="M15755" s="140"/>
      <c r="N15755" s="167"/>
      <c r="O15755" s="167"/>
      <c r="P15755" s="142"/>
      <c r="Q15755" s="142"/>
      <c r="R15755" s="142"/>
      <c r="S15755" s="139"/>
    </row>
    <row r="15756" spans="2:19" ht="15.75" customHeight="1" x14ac:dyDescent="0.25">
      <c r="B15756" s="106"/>
      <c r="C15756" s="106"/>
      <c r="D15756" s="139"/>
      <c r="E15756" s="140"/>
      <c r="F15756" s="140"/>
      <c r="G15756" s="140"/>
      <c r="M15756" s="140"/>
      <c r="N15756" s="167"/>
      <c r="O15756" s="167"/>
      <c r="P15756" s="142"/>
      <c r="Q15756" s="142"/>
      <c r="R15756" s="142"/>
      <c r="S15756" s="139"/>
    </row>
    <row r="15757" spans="2:19" ht="15.75" customHeight="1" x14ac:dyDescent="0.25">
      <c r="B15757" s="106"/>
      <c r="C15757" s="106"/>
      <c r="D15757" s="139"/>
      <c r="E15757" s="140"/>
      <c r="F15757" s="140"/>
      <c r="G15757" s="140"/>
      <c r="M15757" s="140"/>
      <c r="N15757" s="167"/>
      <c r="O15757" s="167"/>
      <c r="P15757" s="142"/>
      <c r="Q15757" s="142"/>
      <c r="R15757" s="142"/>
      <c r="S15757" s="139"/>
    </row>
    <row r="15758" spans="2:19" ht="15.75" customHeight="1" x14ac:dyDescent="0.25">
      <c r="B15758" s="106"/>
      <c r="C15758" s="106"/>
      <c r="D15758" s="139"/>
      <c r="E15758" s="140"/>
      <c r="F15758" s="140"/>
      <c r="G15758" s="140"/>
      <c r="M15758" s="140"/>
      <c r="N15758" s="167"/>
      <c r="O15758" s="167"/>
      <c r="P15758" s="142"/>
      <c r="Q15758" s="142"/>
      <c r="R15758" s="142"/>
      <c r="S15758" s="139"/>
    </row>
    <row r="15759" spans="2:19" ht="15.75" customHeight="1" x14ac:dyDescent="0.25">
      <c r="B15759" s="106"/>
      <c r="C15759" s="106"/>
      <c r="D15759" s="139"/>
      <c r="E15759" s="140"/>
      <c r="F15759" s="140"/>
      <c r="G15759" s="140"/>
      <c r="M15759" s="140"/>
      <c r="N15759" s="167"/>
      <c r="O15759" s="167"/>
      <c r="P15759" s="142"/>
      <c r="Q15759" s="142"/>
      <c r="R15759" s="142"/>
      <c r="S15759" s="139"/>
    </row>
    <row r="15760" spans="2:19" ht="15.75" customHeight="1" x14ac:dyDescent="0.25">
      <c r="B15760" s="106"/>
      <c r="C15760" s="106"/>
      <c r="D15760" s="139"/>
      <c r="E15760" s="140"/>
      <c r="F15760" s="140"/>
      <c r="G15760" s="140"/>
      <c r="M15760" s="140"/>
      <c r="N15760" s="167"/>
      <c r="O15760" s="167"/>
      <c r="P15760" s="142"/>
      <c r="Q15760" s="142"/>
      <c r="R15760" s="142"/>
      <c r="S15760" s="139"/>
    </row>
    <row r="15761" spans="2:19" ht="15.75" customHeight="1" x14ac:dyDescent="0.25">
      <c r="B15761" s="106"/>
      <c r="C15761" s="106"/>
      <c r="D15761" s="139"/>
      <c r="E15761" s="140"/>
      <c r="F15761" s="140"/>
      <c r="G15761" s="140"/>
      <c r="M15761" s="140"/>
      <c r="N15761" s="167"/>
      <c r="O15761" s="167"/>
      <c r="P15761" s="142"/>
      <c r="Q15761" s="142"/>
      <c r="R15761" s="142"/>
      <c r="S15761" s="139"/>
    </row>
    <row r="15762" spans="2:19" ht="15.75" customHeight="1" x14ac:dyDescent="0.25">
      <c r="B15762" s="106"/>
      <c r="C15762" s="106"/>
      <c r="D15762" s="139"/>
      <c r="E15762" s="140"/>
      <c r="F15762" s="140"/>
      <c r="G15762" s="140"/>
      <c r="M15762" s="140"/>
      <c r="N15762" s="167"/>
      <c r="O15762" s="167"/>
      <c r="P15762" s="142"/>
      <c r="Q15762" s="142"/>
      <c r="R15762" s="142"/>
      <c r="S15762" s="139"/>
    </row>
    <row r="15763" spans="2:19" ht="15.75" customHeight="1" x14ac:dyDescent="0.25">
      <c r="B15763" s="106"/>
      <c r="C15763" s="106"/>
      <c r="D15763" s="139"/>
      <c r="E15763" s="140"/>
      <c r="F15763" s="140"/>
      <c r="G15763" s="140"/>
      <c r="M15763" s="140"/>
      <c r="N15763" s="167"/>
      <c r="O15763" s="167"/>
      <c r="P15763" s="142"/>
      <c r="Q15763" s="142"/>
      <c r="R15763" s="142"/>
      <c r="S15763" s="139"/>
    </row>
    <row r="15764" spans="2:19" ht="15.75" customHeight="1" x14ac:dyDescent="0.25">
      <c r="B15764" s="106"/>
      <c r="C15764" s="106"/>
      <c r="D15764" s="139"/>
      <c r="E15764" s="140"/>
      <c r="F15764" s="140"/>
      <c r="G15764" s="140"/>
      <c r="M15764" s="140"/>
      <c r="N15764" s="167"/>
      <c r="O15764" s="167"/>
      <c r="P15764" s="142"/>
      <c r="Q15764" s="142"/>
      <c r="R15764" s="142"/>
      <c r="S15764" s="139"/>
    </row>
    <row r="15765" spans="2:19" ht="15.75" customHeight="1" x14ac:dyDescent="0.25">
      <c r="B15765" s="106"/>
      <c r="C15765" s="106"/>
      <c r="D15765" s="139"/>
      <c r="E15765" s="140"/>
      <c r="F15765" s="140"/>
      <c r="G15765" s="140"/>
      <c r="M15765" s="140"/>
      <c r="N15765" s="167"/>
      <c r="O15765" s="167"/>
      <c r="P15765" s="142"/>
      <c r="Q15765" s="142"/>
      <c r="R15765" s="142"/>
      <c r="S15765" s="139"/>
    </row>
    <row r="15766" spans="2:19" ht="15.75" customHeight="1" x14ac:dyDescent="0.25">
      <c r="B15766" s="106"/>
      <c r="C15766" s="106"/>
      <c r="D15766" s="139"/>
      <c r="E15766" s="140"/>
      <c r="F15766" s="140"/>
      <c r="G15766" s="140"/>
      <c r="M15766" s="140"/>
      <c r="N15766" s="167"/>
      <c r="O15766" s="167"/>
      <c r="P15766" s="142"/>
      <c r="Q15766" s="142"/>
      <c r="R15766" s="142"/>
      <c r="S15766" s="139"/>
    </row>
    <row r="15767" spans="2:19" ht="15.75" customHeight="1" x14ac:dyDescent="0.25">
      <c r="B15767" s="106"/>
      <c r="C15767" s="106"/>
      <c r="D15767" s="139"/>
      <c r="E15767" s="140"/>
      <c r="F15767" s="140"/>
      <c r="G15767" s="140"/>
      <c r="M15767" s="140"/>
      <c r="N15767" s="167"/>
      <c r="O15767" s="167"/>
      <c r="P15767" s="142"/>
      <c r="Q15767" s="142"/>
      <c r="R15767" s="142"/>
      <c r="S15767" s="139"/>
    </row>
    <row r="15768" spans="2:19" ht="15.75" customHeight="1" x14ac:dyDescent="0.25">
      <c r="B15768" s="106"/>
      <c r="C15768" s="106"/>
      <c r="D15768" s="139"/>
      <c r="E15768" s="140"/>
      <c r="F15768" s="140"/>
      <c r="G15768" s="140"/>
      <c r="M15768" s="140"/>
      <c r="N15768" s="167"/>
      <c r="O15768" s="167"/>
      <c r="P15768" s="142"/>
      <c r="Q15768" s="142"/>
      <c r="R15768" s="142"/>
      <c r="S15768" s="139"/>
    </row>
    <row r="15769" spans="2:19" ht="15.75" customHeight="1" x14ac:dyDescent="0.25">
      <c r="B15769" s="106"/>
      <c r="C15769" s="106"/>
      <c r="D15769" s="139"/>
      <c r="E15769" s="140"/>
      <c r="F15769" s="140"/>
      <c r="G15769" s="140"/>
      <c r="M15769" s="140"/>
      <c r="N15769" s="167"/>
      <c r="O15769" s="167"/>
      <c r="P15769" s="142"/>
      <c r="Q15769" s="142"/>
      <c r="R15769" s="142"/>
      <c r="S15769" s="139"/>
    </row>
    <row r="15770" spans="2:19" ht="15.75" customHeight="1" x14ac:dyDescent="0.25">
      <c r="B15770" s="106"/>
      <c r="C15770" s="106"/>
      <c r="D15770" s="139"/>
      <c r="E15770" s="140"/>
      <c r="F15770" s="140"/>
      <c r="G15770" s="140"/>
      <c r="M15770" s="140"/>
      <c r="N15770" s="167"/>
      <c r="O15770" s="167"/>
      <c r="P15770" s="142"/>
      <c r="Q15770" s="142"/>
      <c r="R15770" s="142"/>
      <c r="S15770" s="139"/>
    </row>
    <row r="15771" spans="2:19" ht="15.75" customHeight="1" x14ac:dyDescent="0.25">
      <c r="B15771" s="106"/>
      <c r="C15771" s="106"/>
      <c r="D15771" s="139"/>
      <c r="E15771" s="140"/>
      <c r="F15771" s="140"/>
      <c r="G15771" s="140"/>
      <c r="M15771" s="140"/>
      <c r="N15771" s="167"/>
      <c r="O15771" s="167"/>
      <c r="P15771" s="142"/>
      <c r="Q15771" s="142"/>
      <c r="R15771" s="142"/>
      <c r="S15771" s="139"/>
    </row>
    <row r="15772" spans="2:19" ht="15.75" customHeight="1" x14ac:dyDescent="0.25">
      <c r="B15772" s="106"/>
      <c r="C15772" s="106"/>
      <c r="D15772" s="139"/>
      <c r="E15772" s="140"/>
      <c r="F15772" s="140"/>
      <c r="G15772" s="140"/>
      <c r="M15772" s="140"/>
      <c r="N15772" s="167"/>
      <c r="O15772" s="167"/>
      <c r="P15772" s="142"/>
      <c r="Q15772" s="142"/>
      <c r="R15772" s="142"/>
      <c r="S15772" s="139"/>
    </row>
    <row r="15773" spans="2:19" ht="15.75" customHeight="1" x14ac:dyDescent="0.25">
      <c r="B15773" s="106"/>
      <c r="C15773" s="106"/>
      <c r="D15773" s="139"/>
      <c r="E15773" s="140"/>
      <c r="F15773" s="140"/>
      <c r="G15773" s="140"/>
      <c r="M15773" s="140"/>
      <c r="N15773" s="167"/>
      <c r="O15773" s="167"/>
      <c r="P15773" s="142"/>
      <c r="Q15773" s="142"/>
      <c r="R15773" s="142"/>
      <c r="S15773" s="139"/>
    </row>
    <row r="15774" spans="2:19" ht="15.75" customHeight="1" x14ac:dyDescent="0.25">
      <c r="B15774" s="106"/>
      <c r="C15774" s="106"/>
      <c r="D15774" s="139"/>
      <c r="E15774" s="140"/>
      <c r="F15774" s="140"/>
      <c r="G15774" s="140"/>
      <c r="M15774" s="140"/>
      <c r="N15774" s="167"/>
      <c r="O15774" s="167"/>
      <c r="P15774" s="142"/>
      <c r="Q15774" s="142"/>
      <c r="R15774" s="142"/>
      <c r="S15774" s="139"/>
    </row>
    <row r="15775" spans="2:19" ht="15.75" customHeight="1" x14ac:dyDescent="0.25">
      <c r="B15775" s="106"/>
      <c r="C15775" s="106"/>
      <c r="D15775" s="139"/>
      <c r="E15775" s="140"/>
      <c r="F15775" s="140"/>
      <c r="G15775" s="140"/>
      <c r="M15775" s="140"/>
      <c r="N15775" s="167"/>
      <c r="O15775" s="167"/>
      <c r="P15775" s="142"/>
      <c r="Q15775" s="142"/>
      <c r="R15775" s="142"/>
      <c r="S15775" s="139"/>
    </row>
    <row r="15776" spans="2:19" ht="15.75" customHeight="1" x14ac:dyDescent="0.25">
      <c r="B15776" s="106"/>
      <c r="C15776" s="106"/>
      <c r="D15776" s="139"/>
      <c r="E15776" s="140"/>
      <c r="F15776" s="140"/>
      <c r="G15776" s="140"/>
      <c r="M15776" s="140"/>
      <c r="N15776" s="167"/>
      <c r="O15776" s="167"/>
      <c r="P15776" s="142"/>
      <c r="Q15776" s="142"/>
      <c r="R15776" s="142"/>
      <c r="S15776" s="139"/>
    </row>
    <row r="15777" spans="2:19" ht="15.75" customHeight="1" x14ac:dyDescent="0.25">
      <c r="B15777" s="106"/>
      <c r="C15777" s="106"/>
      <c r="D15777" s="139"/>
      <c r="E15777" s="140"/>
      <c r="F15777" s="140"/>
      <c r="G15777" s="140"/>
      <c r="M15777" s="140"/>
      <c r="N15777" s="167"/>
      <c r="O15777" s="167"/>
      <c r="P15777" s="142"/>
      <c r="Q15777" s="142"/>
      <c r="R15777" s="142"/>
      <c r="S15777" s="139"/>
    </row>
    <row r="15778" spans="2:19" ht="15.75" customHeight="1" x14ac:dyDescent="0.25">
      <c r="B15778" s="106"/>
      <c r="C15778" s="106"/>
      <c r="D15778" s="139"/>
      <c r="E15778" s="140"/>
      <c r="F15778" s="140"/>
      <c r="G15778" s="140"/>
      <c r="M15778" s="140"/>
      <c r="N15778" s="167"/>
      <c r="O15778" s="167"/>
      <c r="P15778" s="142"/>
      <c r="Q15778" s="142"/>
      <c r="R15778" s="142"/>
      <c r="S15778" s="139"/>
    </row>
    <row r="15779" spans="2:19" ht="15.75" customHeight="1" x14ac:dyDescent="0.25">
      <c r="B15779" s="106"/>
      <c r="C15779" s="106"/>
      <c r="D15779" s="139"/>
      <c r="E15779" s="140"/>
      <c r="F15779" s="140"/>
      <c r="G15779" s="140"/>
      <c r="M15779" s="140"/>
      <c r="N15779" s="167"/>
      <c r="O15779" s="167"/>
      <c r="P15779" s="142"/>
      <c r="Q15779" s="142"/>
      <c r="R15779" s="142"/>
      <c r="S15779" s="139"/>
    </row>
    <row r="15780" spans="2:19" ht="15.75" customHeight="1" x14ac:dyDescent="0.25">
      <c r="B15780" s="106"/>
      <c r="C15780" s="106"/>
      <c r="D15780" s="139"/>
      <c r="E15780" s="140"/>
      <c r="F15780" s="140"/>
      <c r="G15780" s="140"/>
      <c r="M15780" s="140"/>
      <c r="N15780" s="167"/>
      <c r="O15780" s="167"/>
      <c r="P15780" s="142"/>
      <c r="Q15780" s="142"/>
      <c r="R15780" s="142"/>
      <c r="S15780" s="139"/>
    </row>
    <row r="15781" spans="2:19" ht="15.75" customHeight="1" x14ac:dyDescent="0.25">
      <c r="B15781" s="106"/>
      <c r="C15781" s="106"/>
      <c r="D15781" s="139"/>
      <c r="E15781" s="140"/>
      <c r="F15781" s="140"/>
      <c r="G15781" s="140"/>
      <c r="M15781" s="140"/>
      <c r="N15781" s="167"/>
      <c r="O15781" s="167"/>
      <c r="P15781" s="142"/>
      <c r="Q15781" s="142"/>
      <c r="R15781" s="142"/>
      <c r="S15781" s="139"/>
    </row>
    <row r="15782" spans="2:19" ht="15.75" customHeight="1" x14ac:dyDescent="0.25">
      <c r="B15782" s="106"/>
      <c r="C15782" s="106"/>
      <c r="D15782" s="139"/>
      <c r="E15782" s="140"/>
      <c r="F15782" s="140"/>
      <c r="G15782" s="140"/>
      <c r="M15782" s="140"/>
      <c r="N15782" s="167"/>
      <c r="O15782" s="167"/>
      <c r="P15782" s="142"/>
      <c r="Q15782" s="142"/>
      <c r="R15782" s="142"/>
      <c r="S15782" s="139"/>
    </row>
    <row r="15783" spans="2:19" ht="15.75" customHeight="1" x14ac:dyDescent="0.25">
      <c r="B15783" s="106"/>
      <c r="C15783" s="106"/>
      <c r="D15783" s="139"/>
      <c r="E15783" s="140"/>
      <c r="F15783" s="140"/>
      <c r="G15783" s="140"/>
      <c r="M15783" s="140"/>
      <c r="N15783" s="167"/>
      <c r="O15783" s="167"/>
      <c r="P15783" s="142"/>
      <c r="Q15783" s="142"/>
      <c r="R15783" s="142"/>
      <c r="S15783" s="139"/>
    </row>
    <row r="15784" spans="2:19" ht="15.75" customHeight="1" x14ac:dyDescent="0.25">
      <c r="B15784" s="106"/>
      <c r="C15784" s="106"/>
      <c r="D15784" s="139"/>
      <c r="E15784" s="140"/>
      <c r="F15784" s="140"/>
      <c r="G15784" s="140"/>
      <c r="M15784" s="140"/>
      <c r="N15784" s="167"/>
      <c r="O15784" s="167"/>
      <c r="P15784" s="142"/>
      <c r="Q15784" s="142"/>
      <c r="R15784" s="142"/>
      <c r="S15784" s="139"/>
    </row>
    <row r="15785" spans="2:19" ht="15.75" customHeight="1" x14ac:dyDescent="0.25">
      <c r="B15785" s="106"/>
      <c r="C15785" s="106"/>
      <c r="D15785" s="139"/>
      <c r="E15785" s="140"/>
      <c r="F15785" s="140"/>
      <c r="G15785" s="140"/>
      <c r="M15785" s="140"/>
      <c r="N15785" s="167"/>
      <c r="O15785" s="167"/>
      <c r="P15785" s="142"/>
      <c r="Q15785" s="142"/>
      <c r="R15785" s="142"/>
      <c r="S15785" s="139"/>
    </row>
    <row r="15786" spans="2:19" ht="15.75" customHeight="1" x14ac:dyDescent="0.25">
      <c r="B15786" s="106"/>
      <c r="C15786" s="106"/>
      <c r="D15786" s="139"/>
      <c r="E15786" s="140"/>
      <c r="F15786" s="140"/>
      <c r="G15786" s="140"/>
      <c r="M15786" s="140"/>
      <c r="N15786" s="167"/>
      <c r="O15786" s="167"/>
      <c r="P15786" s="142"/>
      <c r="Q15786" s="142"/>
      <c r="R15786" s="142"/>
      <c r="S15786" s="139"/>
    </row>
    <row r="15787" spans="2:19" ht="15.75" customHeight="1" x14ac:dyDescent="0.25">
      <c r="B15787" s="106"/>
      <c r="C15787" s="106"/>
      <c r="D15787" s="139"/>
      <c r="E15787" s="140"/>
      <c r="F15787" s="140"/>
      <c r="G15787" s="140"/>
      <c r="M15787" s="140"/>
      <c r="N15787" s="167"/>
      <c r="O15787" s="167"/>
      <c r="P15787" s="142"/>
      <c r="Q15787" s="142"/>
      <c r="R15787" s="142"/>
      <c r="S15787" s="139"/>
    </row>
    <row r="15788" spans="2:19" ht="15.75" customHeight="1" x14ac:dyDescent="0.25">
      <c r="B15788" s="106"/>
      <c r="C15788" s="106"/>
      <c r="D15788" s="139"/>
      <c r="E15788" s="140"/>
      <c r="F15788" s="140"/>
      <c r="G15788" s="140"/>
      <c r="M15788" s="140"/>
      <c r="N15788" s="167"/>
      <c r="O15788" s="167"/>
      <c r="P15788" s="142"/>
      <c r="Q15788" s="142"/>
      <c r="R15788" s="142"/>
      <c r="S15788" s="139"/>
    </row>
    <row r="15789" spans="2:19" ht="15.75" customHeight="1" x14ac:dyDescent="0.25">
      <c r="B15789" s="106"/>
      <c r="C15789" s="106"/>
      <c r="D15789" s="139"/>
      <c r="E15789" s="140"/>
      <c r="F15789" s="140"/>
      <c r="G15789" s="140"/>
      <c r="M15789" s="140"/>
      <c r="N15789" s="167"/>
      <c r="O15789" s="167"/>
      <c r="P15789" s="142"/>
      <c r="Q15789" s="142"/>
      <c r="R15789" s="142"/>
      <c r="S15789" s="139"/>
    </row>
    <row r="15790" spans="2:19" ht="15.75" customHeight="1" x14ac:dyDescent="0.25">
      <c r="B15790" s="106"/>
      <c r="C15790" s="106"/>
      <c r="D15790" s="139"/>
      <c r="E15790" s="140"/>
      <c r="F15790" s="140"/>
      <c r="G15790" s="140"/>
      <c r="M15790" s="140"/>
      <c r="N15790" s="167"/>
      <c r="O15790" s="167"/>
      <c r="P15790" s="142"/>
      <c r="Q15790" s="142"/>
      <c r="R15790" s="142"/>
      <c r="S15790" s="139"/>
    </row>
    <row r="15791" spans="2:19" ht="15.75" customHeight="1" x14ac:dyDescent="0.25">
      <c r="B15791" s="106"/>
      <c r="C15791" s="106"/>
      <c r="D15791" s="139"/>
      <c r="E15791" s="140"/>
      <c r="F15791" s="140"/>
      <c r="G15791" s="140"/>
      <c r="M15791" s="140"/>
      <c r="N15791" s="167"/>
      <c r="O15791" s="167"/>
      <c r="P15791" s="142"/>
      <c r="Q15791" s="142"/>
      <c r="R15791" s="142"/>
      <c r="S15791" s="139"/>
    </row>
    <row r="15792" spans="2:19" ht="15.75" customHeight="1" x14ac:dyDescent="0.25">
      <c r="B15792" s="106"/>
      <c r="C15792" s="106"/>
      <c r="D15792" s="139"/>
      <c r="E15792" s="140"/>
      <c r="F15792" s="140"/>
      <c r="G15792" s="140"/>
      <c r="M15792" s="140"/>
      <c r="N15792" s="167"/>
      <c r="O15792" s="167"/>
      <c r="P15792" s="142"/>
      <c r="Q15792" s="142"/>
      <c r="R15792" s="142"/>
      <c r="S15792" s="139"/>
    </row>
    <row r="15793" spans="2:19" ht="15.75" customHeight="1" x14ac:dyDescent="0.25">
      <c r="B15793" s="106"/>
      <c r="C15793" s="106"/>
      <c r="D15793" s="139"/>
      <c r="E15793" s="140"/>
      <c r="F15793" s="140"/>
      <c r="G15793" s="140"/>
      <c r="M15793" s="140"/>
      <c r="N15793" s="167"/>
      <c r="O15793" s="167"/>
      <c r="P15793" s="142"/>
      <c r="Q15793" s="142"/>
      <c r="R15793" s="142"/>
      <c r="S15793" s="139"/>
    </row>
    <row r="15794" spans="2:19" ht="15.75" customHeight="1" x14ac:dyDescent="0.25">
      <c r="B15794" s="106"/>
      <c r="C15794" s="106"/>
      <c r="D15794" s="139"/>
      <c r="E15794" s="140"/>
      <c r="F15794" s="140"/>
      <c r="G15794" s="140"/>
      <c r="M15794" s="140"/>
      <c r="N15794" s="167"/>
      <c r="O15794" s="167"/>
      <c r="P15794" s="142"/>
      <c r="Q15794" s="142"/>
      <c r="R15794" s="142"/>
      <c r="S15794" s="139"/>
    </row>
    <row r="15795" spans="2:19" ht="15.75" customHeight="1" x14ac:dyDescent="0.25">
      <c r="B15795" s="106"/>
      <c r="C15795" s="106"/>
      <c r="D15795" s="139"/>
      <c r="E15795" s="140"/>
      <c r="F15795" s="140"/>
      <c r="G15795" s="140"/>
      <c r="M15795" s="140"/>
      <c r="N15795" s="167"/>
      <c r="O15795" s="167"/>
      <c r="P15795" s="142"/>
      <c r="Q15795" s="142"/>
      <c r="R15795" s="142"/>
      <c r="S15795" s="139"/>
    </row>
    <row r="15796" spans="2:19" ht="15.75" customHeight="1" x14ac:dyDescent="0.25">
      <c r="B15796" s="106"/>
      <c r="C15796" s="106"/>
      <c r="D15796" s="139"/>
      <c r="E15796" s="140"/>
      <c r="F15796" s="140"/>
      <c r="G15796" s="140"/>
      <c r="M15796" s="140"/>
      <c r="N15796" s="167"/>
      <c r="O15796" s="167"/>
      <c r="P15796" s="142"/>
      <c r="Q15796" s="142"/>
      <c r="R15796" s="142"/>
      <c r="S15796" s="139"/>
    </row>
    <row r="15797" spans="2:19" ht="15.75" customHeight="1" x14ac:dyDescent="0.25">
      <c r="B15797" s="106"/>
      <c r="C15797" s="106"/>
      <c r="D15797" s="139"/>
      <c r="E15797" s="140"/>
      <c r="F15797" s="140"/>
      <c r="G15797" s="140"/>
      <c r="M15797" s="140"/>
      <c r="N15797" s="167"/>
      <c r="O15797" s="167"/>
      <c r="P15797" s="142"/>
      <c r="Q15797" s="142"/>
      <c r="R15797" s="142"/>
      <c r="S15797" s="139"/>
    </row>
    <row r="15798" spans="2:19" ht="15.75" customHeight="1" x14ac:dyDescent="0.25">
      <c r="B15798" s="106"/>
      <c r="C15798" s="106"/>
      <c r="D15798" s="139"/>
      <c r="E15798" s="140"/>
      <c r="F15798" s="140"/>
      <c r="G15798" s="140"/>
      <c r="M15798" s="140"/>
      <c r="N15798" s="167"/>
      <c r="O15798" s="167"/>
      <c r="P15798" s="142"/>
      <c r="Q15798" s="142"/>
      <c r="R15798" s="142"/>
      <c r="S15798" s="139"/>
    </row>
    <row r="15799" spans="2:19" ht="15.75" customHeight="1" x14ac:dyDescent="0.25">
      <c r="B15799" s="106"/>
      <c r="C15799" s="106"/>
      <c r="D15799" s="139"/>
      <c r="E15799" s="140"/>
      <c r="F15799" s="140"/>
      <c r="G15799" s="140"/>
      <c r="M15799" s="140"/>
      <c r="N15799" s="167"/>
      <c r="O15799" s="167"/>
      <c r="P15799" s="142"/>
      <c r="Q15799" s="142"/>
      <c r="R15799" s="142"/>
      <c r="S15799" s="139"/>
    </row>
    <row r="15800" spans="2:19" ht="15.75" customHeight="1" x14ac:dyDescent="0.25">
      <c r="B15800" s="106"/>
      <c r="C15800" s="106"/>
      <c r="D15800" s="139"/>
      <c r="E15800" s="140"/>
      <c r="F15800" s="140"/>
      <c r="G15800" s="140"/>
      <c r="M15800" s="140"/>
      <c r="N15800" s="167"/>
      <c r="O15800" s="167"/>
      <c r="P15800" s="142"/>
      <c r="Q15800" s="142"/>
      <c r="R15800" s="142"/>
      <c r="S15800" s="139"/>
    </row>
    <row r="15801" spans="2:19" ht="15.75" customHeight="1" x14ac:dyDescent="0.25">
      <c r="B15801" s="106"/>
      <c r="C15801" s="106"/>
      <c r="D15801" s="139"/>
      <c r="E15801" s="140"/>
      <c r="F15801" s="140"/>
      <c r="G15801" s="140"/>
      <c r="M15801" s="140"/>
      <c r="N15801" s="167"/>
      <c r="O15801" s="167"/>
      <c r="P15801" s="142"/>
      <c r="Q15801" s="142"/>
      <c r="R15801" s="142"/>
      <c r="S15801" s="139"/>
    </row>
    <row r="15802" spans="2:19" ht="15.75" customHeight="1" x14ac:dyDescent="0.25">
      <c r="B15802" s="106"/>
      <c r="C15802" s="106"/>
      <c r="D15802" s="139"/>
      <c r="E15802" s="140"/>
      <c r="F15802" s="140"/>
      <c r="G15802" s="140"/>
      <c r="M15802" s="140"/>
      <c r="N15802" s="167"/>
      <c r="O15802" s="167"/>
      <c r="P15802" s="142"/>
      <c r="Q15802" s="142"/>
      <c r="R15802" s="142"/>
      <c r="S15802" s="139"/>
    </row>
    <row r="15803" spans="2:19" ht="15.75" customHeight="1" x14ac:dyDescent="0.25">
      <c r="B15803" s="106"/>
      <c r="C15803" s="106"/>
      <c r="D15803" s="139"/>
      <c r="E15803" s="140"/>
      <c r="F15803" s="140"/>
      <c r="G15803" s="140"/>
      <c r="M15803" s="140"/>
      <c r="N15803" s="167"/>
      <c r="O15803" s="167"/>
      <c r="P15803" s="142"/>
      <c r="Q15803" s="142"/>
      <c r="R15803" s="142"/>
      <c r="S15803" s="139"/>
    </row>
    <row r="15804" spans="2:19" ht="15.75" customHeight="1" x14ac:dyDescent="0.25">
      <c r="B15804" s="106"/>
      <c r="C15804" s="106"/>
      <c r="D15804" s="139"/>
      <c r="E15804" s="140"/>
      <c r="F15804" s="140"/>
      <c r="G15804" s="140"/>
      <c r="M15804" s="140"/>
      <c r="N15804" s="167"/>
      <c r="O15804" s="167"/>
      <c r="P15804" s="142"/>
      <c r="Q15804" s="142"/>
      <c r="R15804" s="142"/>
      <c r="S15804" s="139"/>
    </row>
    <row r="15805" spans="2:19" ht="15.75" customHeight="1" x14ac:dyDescent="0.25">
      <c r="B15805" s="106"/>
      <c r="C15805" s="106"/>
      <c r="D15805" s="139"/>
      <c r="E15805" s="140"/>
      <c r="F15805" s="140"/>
      <c r="G15805" s="140"/>
      <c r="M15805" s="140"/>
      <c r="N15805" s="167"/>
      <c r="O15805" s="167"/>
      <c r="P15805" s="142"/>
      <c r="Q15805" s="142"/>
      <c r="R15805" s="142"/>
      <c r="S15805" s="139"/>
    </row>
    <row r="15806" spans="2:19" ht="15.75" customHeight="1" x14ac:dyDescent="0.25">
      <c r="B15806" s="106"/>
      <c r="C15806" s="106"/>
      <c r="D15806" s="139"/>
      <c r="E15806" s="140"/>
      <c r="F15806" s="140"/>
      <c r="G15806" s="140"/>
      <c r="M15806" s="140"/>
      <c r="N15806" s="167"/>
      <c r="O15806" s="167"/>
      <c r="P15806" s="142"/>
      <c r="Q15806" s="142"/>
      <c r="R15806" s="142"/>
      <c r="S15806" s="139"/>
    </row>
    <row r="15807" spans="2:19" ht="15.75" customHeight="1" x14ac:dyDescent="0.25">
      <c r="B15807" s="106"/>
      <c r="C15807" s="106"/>
      <c r="D15807" s="139"/>
      <c r="E15807" s="140"/>
      <c r="F15807" s="140"/>
      <c r="G15807" s="140"/>
      <c r="M15807" s="140"/>
      <c r="N15807" s="167"/>
      <c r="O15807" s="167"/>
      <c r="P15807" s="142"/>
      <c r="Q15807" s="142"/>
      <c r="R15807" s="142"/>
      <c r="S15807" s="139"/>
    </row>
    <row r="15808" spans="2:19" ht="15.75" customHeight="1" x14ac:dyDescent="0.25">
      <c r="B15808" s="106"/>
      <c r="C15808" s="106"/>
      <c r="D15808" s="139"/>
      <c r="E15808" s="140"/>
      <c r="F15808" s="140"/>
      <c r="G15808" s="140"/>
      <c r="M15808" s="140"/>
      <c r="N15808" s="167"/>
      <c r="O15808" s="167"/>
      <c r="P15808" s="142"/>
      <c r="Q15808" s="142"/>
      <c r="R15808" s="142"/>
      <c r="S15808" s="139"/>
    </row>
    <row r="15809" spans="2:19" ht="15.75" customHeight="1" x14ac:dyDescent="0.25">
      <c r="B15809" s="106"/>
      <c r="C15809" s="106"/>
      <c r="D15809" s="139"/>
      <c r="E15809" s="140"/>
      <c r="F15809" s="140"/>
      <c r="G15809" s="140"/>
      <c r="M15809" s="140"/>
      <c r="N15809" s="167"/>
      <c r="O15809" s="167"/>
      <c r="P15809" s="142"/>
      <c r="Q15809" s="142"/>
      <c r="R15809" s="142"/>
      <c r="S15809" s="139"/>
    </row>
    <row r="15810" spans="2:19" ht="15.75" customHeight="1" x14ac:dyDescent="0.25">
      <c r="B15810" s="106"/>
      <c r="C15810" s="106"/>
      <c r="D15810" s="139"/>
      <c r="E15810" s="140"/>
      <c r="F15810" s="140"/>
      <c r="G15810" s="140"/>
      <c r="M15810" s="140"/>
      <c r="N15810" s="167"/>
      <c r="O15810" s="167"/>
      <c r="P15810" s="142"/>
      <c r="Q15810" s="142"/>
      <c r="R15810" s="142"/>
      <c r="S15810" s="139"/>
    </row>
    <row r="15811" spans="2:19" ht="15.75" customHeight="1" x14ac:dyDescent="0.25">
      <c r="B15811" s="106"/>
      <c r="C15811" s="106"/>
      <c r="D15811" s="139"/>
      <c r="E15811" s="140"/>
      <c r="F15811" s="140"/>
      <c r="G15811" s="140"/>
      <c r="M15811" s="140"/>
      <c r="N15811" s="167"/>
      <c r="O15811" s="167"/>
      <c r="P15811" s="142"/>
      <c r="Q15811" s="142"/>
      <c r="R15811" s="142"/>
      <c r="S15811" s="139"/>
    </row>
    <row r="15812" spans="2:19" ht="15.75" customHeight="1" x14ac:dyDescent="0.25">
      <c r="B15812" s="106"/>
      <c r="C15812" s="106"/>
      <c r="D15812" s="139"/>
      <c r="E15812" s="140"/>
      <c r="F15812" s="140"/>
      <c r="G15812" s="140"/>
      <c r="M15812" s="140"/>
      <c r="N15812" s="167"/>
      <c r="O15812" s="167"/>
      <c r="P15812" s="142"/>
      <c r="Q15812" s="142"/>
      <c r="R15812" s="142"/>
      <c r="S15812" s="139"/>
    </row>
    <row r="15813" spans="2:19" ht="15.75" customHeight="1" x14ac:dyDescent="0.25">
      <c r="B15813" s="106"/>
      <c r="C15813" s="106"/>
      <c r="D15813" s="139"/>
      <c r="E15813" s="140"/>
      <c r="F15813" s="140"/>
      <c r="G15813" s="140"/>
      <c r="M15813" s="140"/>
      <c r="N15813" s="167"/>
      <c r="O15813" s="167"/>
      <c r="P15813" s="142"/>
      <c r="Q15813" s="142"/>
      <c r="R15813" s="142"/>
      <c r="S15813" s="139"/>
    </row>
    <row r="15814" spans="2:19" ht="15.75" customHeight="1" x14ac:dyDescent="0.25">
      <c r="B15814" s="106"/>
      <c r="C15814" s="106"/>
      <c r="D15814" s="139"/>
      <c r="E15814" s="140"/>
      <c r="F15814" s="140"/>
      <c r="G15814" s="140"/>
      <c r="M15814" s="140"/>
      <c r="N15814" s="167"/>
      <c r="O15814" s="167"/>
      <c r="P15814" s="142"/>
      <c r="Q15814" s="142"/>
      <c r="R15814" s="142"/>
      <c r="S15814" s="139"/>
    </row>
    <row r="15815" spans="2:19" ht="15.75" customHeight="1" x14ac:dyDescent="0.25">
      <c r="B15815" s="106"/>
      <c r="C15815" s="106"/>
      <c r="D15815" s="139"/>
      <c r="E15815" s="140"/>
      <c r="F15815" s="140"/>
      <c r="G15815" s="140"/>
      <c r="M15815" s="140"/>
      <c r="N15815" s="167"/>
      <c r="O15815" s="167"/>
      <c r="P15815" s="142"/>
      <c r="Q15815" s="142"/>
      <c r="R15815" s="142"/>
      <c r="S15815" s="139"/>
    </row>
    <row r="15816" spans="2:19" ht="15.75" customHeight="1" x14ac:dyDescent="0.25">
      <c r="B15816" s="106"/>
      <c r="C15816" s="106"/>
      <c r="D15816" s="139"/>
      <c r="E15816" s="140"/>
      <c r="F15816" s="140"/>
      <c r="G15816" s="140"/>
      <c r="M15816" s="140"/>
      <c r="N15816" s="167"/>
      <c r="O15816" s="167"/>
      <c r="P15816" s="142"/>
      <c r="Q15816" s="142"/>
      <c r="R15816" s="142"/>
      <c r="S15816" s="139"/>
    </row>
    <row r="15817" spans="2:19" ht="15.75" customHeight="1" x14ac:dyDescent="0.25">
      <c r="B15817" s="106"/>
      <c r="C15817" s="106"/>
      <c r="D15817" s="139"/>
      <c r="E15817" s="140"/>
      <c r="F15817" s="140"/>
      <c r="G15817" s="140"/>
      <c r="M15817" s="140"/>
      <c r="N15817" s="167"/>
      <c r="O15817" s="167"/>
      <c r="P15817" s="142"/>
      <c r="Q15817" s="142"/>
      <c r="R15817" s="142"/>
      <c r="S15817" s="139"/>
    </row>
    <row r="15818" spans="2:19" ht="15.75" customHeight="1" x14ac:dyDescent="0.25">
      <c r="B15818" s="106"/>
      <c r="C15818" s="106"/>
      <c r="D15818" s="139"/>
      <c r="E15818" s="140"/>
      <c r="F15818" s="140"/>
      <c r="G15818" s="140"/>
      <c r="M15818" s="140"/>
      <c r="N15818" s="167"/>
      <c r="O15818" s="167"/>
      <c r="P15818" s="142"/>
      <c r="Q15818" s="142"/>
      <c r="R15818" s="142"/>
      <c r="S15818" s="139"/>
    </row>
    <row r="15819" spans="2:19" ht="15.75" customHeight="1" x14ac:dyDescent="0.25">
      <c r="B15819" s="106"/>
      <c r="C15819" s="106"/>
      <c r="D15819" s="139"/>
      <c r="E15819" s="140"/>
      <c r="F15819" s="140"/>
      <c r="G15819" s="140"/>
      <c r="M15819" s="140"/>
      <c r="N15819" s="167"/>
      <c r="O15819" s="167"/>
      <c r="P15819" s="142"/>
      <c r="Q15819" s="142"/>
      <c r="R15819" s="142"/>
      <c r="S15819" s="139"/>
    </row>
    <row r="15820" spans="2:19" ht="15.75" customHeight="1" x14ac:dyDescent="0.25">
      <c r="B15820" s="106"/>
      <c r="C15820" s="106"/>
      <c r="D15820" s="139"/>
      <c r="E15820" s="140"/>
      <c r="F15820" s="140"/>
      <c r="G15820" s="140"/>
      <c r="M15820" s="140"/>
      <c r="N15820" s="167"/>
      <c r="O15820" s="167"/>
      <c r="P15820" s="142"/>
      <c r="Q15820" s="142"/>
      <c r="R15820" s="142"/>
      <c r="S15820" s="139"/>
    </row>
    <row r="15821" spans="2:19" ht="15.75" customHeight="1" x14ac:dyDescent="0.25">
      <c r="B15821" s="106"/>
      <c r="C15821" s="106"/>
      <c r="D15821" s="139"/>
      <c r="E15821" s="140"/>
      <c r="F15821" s="140"/>
      <c r="G15821" s="140"/>
      <c r="M15821" s="140"/>
      <c r="N15821" s="167"/>
      <c r="O15821" s="167"/>
      <c r="P15821" s="142"/>
      <c r="Q15821" s="142"/>
      <c r="R15821" s="142"/>
      <c r="S15821" s="139"/>
    </row>
    <row r="15822" spans="2:19" ht="15.75" customHeight="1" x14ac:dyDescent="0.25">
      <c r="B15822" s="106"/>
      <c r="C15822" s="106"/>
      <c r="D15822" s="139"/>
      <c r="E15822" s="140"/>
      <c r="F15822" s="140"/>
      <c r="G15822" s="140"/>
      <c r="M15822" s="140"/>
      <c r="N15822" s="167"/>
      <c r="O15822" s="167"/>
      <c r="P15822" s="142"/>
      <c r="Q15822" s="142"/>
      <c r="R15822" s="142"/>
      <c r="S15822" s="139"/>
    </row>
    <row r="15823" spans="2:19" ht="15.75" customHeight="1" x14ac:dyDescent="0.25">
      <c r="B15823" s="106"/>
      <c r="C15823" s="106"/>
      <c r="D15823" s="139"/>
      <c r="E15823" s="140"/>
      <c r="F15823" s="140"/>
      <c r="G15823" s="140"/>
      <c r="M15823" s="140"/>
      <c r="N15823" s="167"/>
      <c r="O15823" s="167"/>
      <c r="P15823" s="142"/>
      <c r="Q15823" s="142"/>
      <c r="R15823" s="142"/>
      <c r="S15823" s="139"/>
    </row>
    <row r="15824" spans="2:19" ht="15.75" customHeight="1" x14ac:dyDescent="0.25">
      <c r="B15824" s="106"/>
      <c r="C15824" s="106"/>
      <c r="D15824" s="139"/>
      <c r="E15824" s="140"/>
      <c r="F15824" s="140"/>
      <c r="G15824" s="140"/>
      <c r="M15824" s="140"/>
      <c r="N15824" s="167"/>
      <c r="O15824" s="167"/>
      <c r="P15824" s="142"/>
      <c r="Q15824" s="142"/>
      <c r="R15824" s="142"/>
      <c r="S15824" s="139"/>
    </row>
    <row r="15825" spans="2:19" ht="15.75" customHeight="1" x14ac:dyDescent="0.25">
      <c r="B15825" s="106"/>
      <c r="C15825" s="106"/>
      <c r="D15825" s="139"/>
      <c r="E15825" s="140"/>
      <c r="F15825" s="140"/>
      <c r="G15825" s="140"/>
      <c r="M15825" s="140"/>
      <c r="N15825" s="167"/>
      <c r="O15825" s="167"/>
      <c r="P15825" s="142"/>
      <c r="Q15825" s="142"/>
      <c r="R15825" s="142"/>
      <c r="S15825" s="139"/>
    </row>
    <row r="15826" spans="2:19" ht="15.75" customHeight="1" x14ac:dyDescent="0.25">
      <c r="B15826" s="106"/>
      <c r="C15826" s="106"/>
      <c r="D15826" s="139"/>
      <c r="E15826" s="140"/>
      <c r="F15826" s="140"/>
      <c r="G15826" s="140"/>
      <c r="M15826" s="140"/>
      <c r="N15826" s="167"/>
      <c r="O15826" s="167"/>
      <c r="P15826" s="142"/>
      <c r="Q15826" s="142"/>
      <c r="R15826" s="142"/>
      <c r="S15826" s="139"/>
    </row>
    <row r="15827" spans="2:19" ht="15.75" customHeight="1" x14ac:dyDescent="0.25">
      <c r="B15827" s="106"/>
      <c r="C15827" s="106"/>
      <c r="D15827" s="139"/>
      <c r="E15827" s="140"/>
      <c r="F15827" s="140"/>
      <c r="G15827" s="140"/>
      <c r="M15827" s="140"/>
      <c r="N15827" s="167"/>
      <c r="O15827" s="167"/>
      <c r="P15827" s="142"/>
      <c r="Q15827" s="142"/>
      <c r="R15827" s="142"/>
      <c r="S15827" s="139"/>
    </row>
    <row r="15828" spans="2:19" ht="15.75" customHeight="1" x14ac:dyDescent="0.25">
      <c r="B15828" s="106"/>
      <c r="C15828" s="106"/>
      <c r="D15828" s="139"/>
      <c r="E15828" s="140"/>
      <c r="F15828" s="140"/>
      <c r="G15828" s="140"/>
      <c r="M15828" s="140"/>
      <c r="N15828" s="167"/>
      <c r="O15828" s="167"/>
      <c r="P15828" s="142"/>
      <c r="Q15828" s="142"/>
      <c r="R15828" s="142"/>
      <c r="S15828" s="139"/>
    </row>
    <row r="15829" spans="2:19" ht="15.75" customHeight="1" x14ac:dyDescent="0.25">
      <c r="B15829" s="106"/>
      <c r="C15829" s="106"/>
      <c r="D15829" s="139"/>
      <c r="E15829" s="140"/>
      <c r="F15829" s="140"/>
      <c r="G15829" s="140"/>
      <c r="M15829" s="140"/>
      <c r="N15829" s="167"/>
      <c r="O15829" s="167"/>
      <c r="P15829" s="142"/>
      <c r="Q15829" s="142"/>
      <c r="R15829" s="142"/>
      <c r="S15829" s="139"/>
    </row>
    <row r="15830" spans="2:19" ht="15.75" customHeight="1" x14ac:dyDescent="0.25">
      <c r="B15830" s="106"/>
      <c r="C15830" s="106"/>
      <c r="D15830" s="139"/>
      <c r="E15830" s="140"/>
      <c r="F15830" s="140"/>
      <c r="G15830" s="140"/>
      <c r="M15830" s="140"/>
      <c r="N15830" s="167"/>
      <c r="O15830" s="167"/>
      <c r="P15830" s="142"/>
      <c r="Q15830" s="142"/>
      <c r="R15830" s="142"/>
      <c r="S15830" s="139"/>
    </row>
    <row r="15831" spans="2:19" ht="15.75" customHeight="1" x14ac:dyDescent="0.25">
      <c r="B15831" s="106"/>
      <c r="C15831" s="106"/>
      <c r="D15831" s="139"/>
      <c r="E15831" s="140"/>
      <c r="F15831" s="140"/>
      <c r="G15831" s="140"/>
      <c r="M15831" s="140"/>
      <c r="N15831" s="167"/>
      <c r="O15831" s="167"/>
      <c r="P15831" s="142"/>
      <c r="Q15831" s="142"/>
      <c r="R15831" s="142"/>
      <c r="S15831" s="139"/>
    </row>
    <row r="15832" spans="2:19" ht="15.75" customHeight="1" x14ac:dyDescent="0.25">
      <c r="B15832" s="106"/>
      <c r="C15832" s="106"/>
      <c r="D15832" s="139"/>
      <c r="E15832" s="140"/>
      <c r="F15832" s="140"/>
      <c r="G15832" s="140"/>
      <c r="M15832" s="140"/>
      <c r="N15832" s="167"/>
      <c r="O15832" s="167"/>
      <c r="P15832" s="142"/>
      <c r="Q15832" s="142"/>
      <c r="R15832" s="142"/>
      <c r="S15832" s="139"/>
    </row>
    <row r="15833" spans="2:19" ht="15.75" customHeight="1" x14ac:dyDescent="0.25">
      <c r="B15833" s="106"/>
      <c r="C15833" s="106"/>
      <c r="D15833" s="139"/>
      <c r="E15833" s="140"/>
      <c r="F15833" s="140"/>
      <c r="G15833" s="140"/>
      <c r="M15833" s="140"/>
      <c r="N15833" s="167"/>
      <c r="O15833" s="167"/>
      <c r="P15833" s="142"/>
      <c r="Q15833" s="142"/>
      <c r="R15833" s="142"/>
      <c r="S15833" s="139"/>
    </row>
    <row r="15834" spans="2:19" ht="15.75" customHeight="1" x14ac:dyDescent="0.25">
      <c r="B15834" s="106"/>
      <c r="C15834" s="106"/>
      <c r="D15834" s="139"/>
      <c r="E15834" s="140"/>
      <c r="F15834" s="140"/>
      <c r="G15834" s="140"/>
      <c r="M15834" s="140"/>
      <c r="N15834" s="167"/>
      <c r="O15834" s="167"/>
      <c r="P15834" s="142"/>
      <c r="Q15834" s="142"/>
      <c r="R15834" s="142"/>
      <c r="S15834" s="139"/>
    </row>
    <row r="15835" spans="2:19" ht="15.75" customHeight="1" x14ac:dyDescent="0.25">
      <c r="B15835" s="106"/>
      <c r="C15835" s="106"/>
      <c r="D15835" s="139"/>
      <c r="E15835" s="140"/>
      <c r="F15835" s="140"/>
      <c r="G15835" s="140"/>
      <c r="M15835" s="140"/>
      <c r="N15835" s="167"/>
      <c r="O15835" s="167"/>
      <c r="P15835" s="142"/>
      <c r="Q15835" s="142"/>
      <c r="R15835" s="142"/>
      <c r="S15835" s="139"/>
    </row>
    <row r="15836" spans="2:19" ht="15.75" customHeight="1" x14ac:dyDescent="0.25">
      <c r="B15836" s="106"/>
      <c r="C15836" s="106"/>
      <c r="D15836" s="139"/>
      <c r="E15836" s="140"/>
      <c r="F15836" s="140"/>
      <c r="G15836" s="140"/>
      <c r="M15836" s="140"/>
      <c r="N15836" s="167"/>
      <c r="O15836" s="167"/>
      <c r="P15836" s="142"/>
      <c r="Q15836" s="142"/>
      <c r="R15836" s="142"/>
      <c r="S15836" s="139"/>
    </row>
    <row r="15837" spans="2:19" ht="15.75" customHeight="1" x14ac:dyDescent="0.25">
      <c r="B15837" s="106"/>
      <c r="C15837" s="106"/>
      <c r="D15837" s="139"/>
      <c r="E15837" s="140"/>
      <c r="F15837" s="140"/>
      <c r="G15837" s="140"/>
      <c r="M15837" s="140"/>
      <c r="N15837" s="167"/>
      <c r="O15837" s="167"/>
      <c r="P15837" s="142"/>
      <c r="Q15837" s="142"/>
      <c r="R15837" s="142"/>
      <c r="S15837" s="139"/>
    </row>
    <row r="15838" spans="2:19" ht="15.75" customHeight="1" x14ac:dyDescent="0.25">
      <c r="B15838" s="106"/>
      <c r="C15838" s="106"/>
      <c r="D15838" s="139"/>
      <c r="E15838" s="140"/>
      <c r="F15838" s="140"/>
      <c r="G15838" s="140"/>
      <c r="M15838" s="140"/>
      <c r="N15838" s="167"/>
      <c r="O15838" s="167"/>
      <c r="P15838" s="142"/>
      <c r="Q15838" s="142"/>
      <c r="R15838" s="142"/>
      <c r="S15838" s="139"/>
    </row>
    <row r="15839" spans="2:19" ht="15.75" customHeight="1" x14ac:dyDescent="0.25">
      <c r="B15839" s="106"/>
      <c r="C15839" s="106"/>
      <c r="D15839" s="139"/>
      <c r="E15839" s="140"/>
      <c r="F15839" s="140"/>
      <c r="G15839" s="140"/>
      <c r="M15839" s="140"/>
      <c r="N15839" s="167"/>
      <c r="O15839" s="167"/>
      <c r="P15839" s="142"/>
      <c r="Q15839" s="142"/>
      <c r="R15839" s="142"/>
      <c r="S15839" s="139"/>
    </row>
    <row r="15840" spans="2:19" ht="15.75" customHeight="1" x14ac:dyDescent="0.25">
      <c r="B15840" s="106"/>
      <c r="C15840" s="106"/>
      <c r="D15840" s="139"/>
      <c r="E15840" s="140"/>
      <c r="F15840" s="140"/>
      <c r="G15840" s="140"/>
      <c r="M15840" s="140"/>
      <c r="N15840" s="167"/>
      <c r="O15840" s="167"/>
      <c r="P15840" s="142"/>
      <c r="Q15840" s="142"/>
      <c r="R15840" s="142"/>
      <c r="S15840" s="139"/>
    </row>
    <row r="15841" spans="2:19" ht="15.75" customHeight="1" x14ac:dyDescent="0.25">
      <c r="B15841" s="106"/>
      <c r="C15841" s="106"/>
      <c r="D15841" s="139"/>
      <c r="E15841" s="140"/>
      <c r="F15841" s="140"/>
      <c r="G15841" s="140"/>
      <c r="M15841" s="140"/>
      <c r="N15841" s="167"/>
      <c r="O15841" s="167"/>
      <c r="P15841" s="142"/>
      <c r="Q15841" s="142"/>
      <c r="R15841" s="142"/>
      <c r="S15841" s="139"/>
    </row>
    <row r="15842" spans="2:19" ht="15.75" customHeight="1" x14ac:dyDescent="0.25">
      <c r="B15842" s="106"/>
      <c r="C15842" s="106"/>
      <c r="D15842" s="139"/>
      <c r="E15842" s="140"/>
      <c r="F15842" s="140"/>
      <c r="G15842" s="140"/>
      <c r="M15842" s="140"/>
      <c r="N15842" s="167"/>
      <c r="O15842" s="167"/>
      <c r="P15842" s="142"/>
      <c r="Q15842" s="142"/>
      <c r="R15842" s="142"/>
      <c r="S15842" s="139"/>
    </row>
    <row r="15843" spans="2:19" ht="15.75" customHeight="1" x14ac:dyDescent="0.25">
      <c r="B15843" s="106"/>
      <c r="C15843" s="106"/>
      <c r="D15843" s="139"/>
      <c r="E15843" s="140"/>
      <c r="F15843" s="140"/>
      <c r="G15843" s="140"/>
      <c r="M15843" s="140"/>
      <c r="N15843" s="167"/>
      <c r="O15843" s="167"/>
      <c r="P15843" s="142"/>
      <c r="Q15843" s="142"/>
      <c r="R15843" s="142"/>
      <c r="S15843" s="139"/>
    </row>
    <row r="15844" spans="2:19" ht="15.75" customHeight="1" x14ac:dyDescent="0.25">
      <c r="B15844" s="106"/>
      <c r="C15844" s="106"/>
      <c r="D15844" s="139"/>
      <c r="E15844" s="140"/>
      <c r="F15844" s="140"/>
      <c r="G15844" s="140"/>
      <c r="M15844" s="140"/>
      <c r="N15844" s="167"/>
      <c r="O15844" s="167"/>
      <c r="P15844" s="142"/>
      <c r="Q15844" s="142"/>
      <c r="R15844" s="142"/>
      <c r="S15844" s="139"/>
    </row>
    <row r="15845" spans="2:19" ht="15.75" customHeight="1" x14ac:dyDescent="0.25">
      <c r="B15845" s="106"/>
      <c r="C15845" s="106"/>
      <c r="D15845" s="139"/>
      <c r="E15845" s="140"/>
      <c r="F15845" s="140"/>
      <c r="G15845" s="140"/>
      <c r="M15845" s="140"/>
      <c r="N15845" s="167"/>
      <c r="O15845" s="167"/>
      <c r="P15845" s="142"/>
      <c r="Q15845" s="142"/>
      <c r="R15845" s="142"/>
      <c r="S15845" s="139"/>
    </row>
    <row r="15846" spans="2:19" ht="15.75" customHeight="1" x14ac:dyDescent="0.25">
      <c r="B15846" s="106"/>
      <c r="C15846" s="106"/>
      <c r="D15846" s="139"/>
      <c r="E15846" s="140"/>
      <c r="F15846" s="140"/>
      <c r="G15846" s="140"/>
      <c r="M15846" s="140"/>
      <c r="N15846" s="167"/>
      <c r="O15846" s="167"/>
      <c r="P15846" s="142"/>
      <c r="Q15846" s="142"/>
      <c r="R15846" s="142"/>
      <c r="S15846" s="139"/>
    </row>
    <row r="15847" spans="2:19" ht="15.75" customHeight="1" x14ac:dyDescent="0.25">
      <c r="B15847" s="106"/>
      <c r="C15847" s="106"/>
      <c r="D15847" s="139"/>
      <c r="E15847" s="140"/>
      <c r="F15847" s="140"/>
      <c r="G15847" s="140"/>
      <c r="M15847" s="140"/>
      <c r="N15847" s="167"/>
      <c r="O15847" s="167"/>
      <c r="P15847" s="142"/>
      <c r="Q15847" s="142"/>
      <c r="R15847" s="142"/>
      <c r="S15847" s="139"/>
    </row>
    <row r="15848" spans="2:19" ht="15.75" customHeight="1" x14ac:dyDescent="0.25">
      <c r="B15848" s="106"/>
      <c r="C15848" s="106"/>
      <c r="D15848" s="139"/>
      <c r="E15848" s="140"/>
      <c r="F15848" s="140"/>
      <c r="G15848" s="140"/>
      <c r="M15848" s="140"/>
      <c r="N15848" s="167"/>
      <c r="O15848" s="167"/>
      <c r="P15848" s="142"/>
      <c r="Q15848" s="142"/>
      <c r="R15848" s="142"/>
      <c r="S15848" s="139"/>
    </row>
    <row r="15849" spans="2:19" ht="15.75" customHeight="1" x14ac:dyDescent="0.25">
      <c r="B15849" s="106"/>
      <c r="C15849" s="106"/>
      <c r="D15849" s="139"/>
      <c r="E15849" s="140"/>
      <c r="F15849" s="140"/>
      <c r="G15849" s="140"/>
      <c r="M15849" s="140"/>
      <c r="N15849" s="167"/>
      <c r="O15849" s="167"/>
      <c r="P15849" s="142"/>
      <c r="Q15849" s="142"/>
      <c r="R15849" s="142"/>
      <c r="S15849" s="139"/>
    </row>
    <row r="15850" spans="2:19" ht="15.75" customHeight="1" x14ac:dyDescent="0.25">
      <c r="B15850" s="106"/>
      <c r="C15850" s="106"/>
      <c r="D15850" s="139"/>
      <c r="E15850" s="140"/>
      <c r="F15850" s="140"/>
      <c r="G15850" s="140"/>
      <c r="M15850" s="140"/>
      <c r="N15850" s="167"/>
      <c r="O15850" s="167"/>
      <c r="P15850" s="142"/>
      <c r="Q15850" s="142"/>
      <c r="R15850" s="142"/>
      <c r="S15850" s="139"/>
    </row>
    <row r="15851" spans="2:19" ht="15.75" customHeight="1" x14ac:dyDescent="0.25">
      <c r="B15851" s="106"/>
      <c r="C15851" s="106"/>
      <c r="D15851" s="139"/>
      <c r="E15851" s="140"/>
      <c r="F15851" s="140"/>
      <c r="G15851" s="140"/>
      <c r="M15851" s="140"/>
      <c r="N15851" s="167"/>
      <c r="O15851" s="167"/>
      <c r="P15851" s="142"/>
      <c r="Q15851" s="142"/>
      <c r="R15851" s="142"/>
      <c r="S15851" s="139"/>
    </row>
    <row r="15852" spans="2:19" ht="15.75" customHeight="1" x14ac:dyDescent="0.25">
      <c r="B15852" s="106"/>
      <c r="C15852" s="106"/>
      <c r="D15852" s="139"/>
      <c r="E15852" s="140"/>
      <c r="F15852" s="140"/>
      <c r="G15852" s="140"/>
      <c r="M15852" s="140"/>
      <c r="N15852" s="167"/>
      <c r="O15852" s="167"/>
      <c r="P15852" s="142"/>
      <c r="Q15852" s="142"/>
      <c r="R15852" s="142"/>
      <c r="S15852" s="139"/>
    </row>
    <row r="15853" spans="2:19" ht="15.75" customHeight="1" x14ac:dyDescent="0.25">
      <c r="B15853" s="106"/>
      <c r="C15853" s="106"/>
      <c r="D15853" s="139"/>
      <c r="E15853" s="140"/>
      <c r="F15853" s="140"/>
      <c r="G15853" s="140"/>
      <c r="M15853" s="140"/>
      <c r="N15853" s="167"/>
      <c r="O15853" s="167"/>
      <c r="P15853" s="142"/>
      <c r="Q15853" s="142"/>
      <c r="R15853" s="142"/>
      <c r="S15853" s="139"/>
    </row>
    <row r="15854" spans="2:19" ht="15.75" customHeight="1" x14ac:dyDescent="0.25">
      <c r="B15854" s="106"/>
      <c r="C15854" s="106"/>
      <c r="D15854" s="139"/>
      <c r="E15854" s="140"/>
      <c r="F15854" s="140"/>
      <c r="G15854" s="140"/>
      <c r="M15854" s="140"/>
      <c r="N15854" s="167"/>
      <c r="O15854" s="167"/>
      <c r="P15854" s="142"/>
      <c r="Q15854" s="142"/>
      <c r="R15854" s="142"/>
      <c r="S15854" s="139"/>
    </row>
    <row r="15855" spans="2:19" ht="15.75" customHeight="1" x14ac:dyDescent="0.25">
      <c r="B15855" s="106"/>
      <c r="C15855" s="106"/>
      <c r="D15855" s="139"/>
      <c r="E15855" s="140"/>
      <c r="F15855" s="140"/>
      <c r="G15855" s="140"/>
      <c r="M15855" s="140"/>
      <c r="N15855" s="167"/>
      <c r="O15855" s="167"/>
      <c r="P15855" s="142"/>
      <c r="Q15855" s="142"/>
      <c r="R15855" s="142"/>
      <c r="S15855" s="139"/>
    </row>
    <row r="15856" spans="2:19" ht="15.75" customHeight="1" x14ac:dyDescent="0.25">
      <c r="B15856" s="106"/>
      <c r="C15856" s="106"/>
      <c r="D15856" s="139"/>
      <c r="E15856" s="140"/>
      <c r="F15856" s="140"/>
      <c r="G15856" s="140"/>
      <c r="M15856" s="140"/>
      <c r="N15856" s="167"/>
      <c r="O15856" s="167"/>
      <c r="P15856" s="142"/>
      <c r="Q15856" s="142"/>
      <c r="R15856" s="142"/>
      <c r="S15856" s="139"/>
    </row>
    <row r="15857" spans="2:19" ht="15.75" customHeight="1" x14ac:dyDescent="0.25">
      <c r="B15857" s="106"/>
      <c r="C15857" s="106"/>
      <c r="D15857" s="139"/>
      <c r="E15857" s="140"/>
      <c r="F15857" s="140"/>
      <c r="G15857" s="140"/>
      <c r="M15857" s="140"/>
      <c r="N15857" s="167"/>
      <c r="O15857" s="167"/>
      <c r="P15857" s="142"/>
      <c r="Q15857" s="142"/>
      <c r="R15857" s="142"/>
      <c r="S15857" s="139"/>
    </row>
    <row r="15858" spans="2:19" ht="15.75" customHeight="1" x14ac:dyDescent="0.25">
      <c r="B15858" s="106"/>
      <c r="C15858" s="106"/>
      <c r="D15858" s="139"/>
      <c r="E15858" s="140"/>
      <c r="F15858" s="140"/>
      <c r="G15858" s="140"/>
      <c r="M15858" s="140"/>
      <c r="N15858" s="167"/>
      <c r="O15858" s="167"/>
      <c r="P15858" s="142"/>
      <c r="Q15858" s="142"/>
      <c r="R15858" s="142"/>
      <c r="S15858" s="139"/>
    </row>
    <row r="15859" spans="2:19" ht="15.75" customHeight="1" x14ac:dyDescent="0.25">
      <c r="B15859" s="106"/>
      <c r="C15859" s="106"/>
      <c r="D15859" s="139"/>
      <c r="E15859" s="140"/>
      <c r="F15859" s="140"/>
      <c r="G15859" s="140"/>
      <c r="M15859" s="140"/>
      <c r="N15859" s="167"/>
      <c r="O15859" s="167"/>
      <c r="P15859" s="142"/>
      <c r="Q15859" s="142"/>
      <c r="R15859" s="142"/>
      <c r="S15859" s="139"/>
    </row>
    <row r="15860" spans="2:19" ht="15.75" customHeight="1" x14ac:dyDescent="0.25">
      <c r="B15860" s="106"/>
      <c r="C15860" s="106"/>
      <c r="D15860" s="139"/>
      <c r="E15860" s="140"/>
      <c r="F15860" s="140"/>
      <c r="G15860" s="140"/>
      <c r="M15860" s="140"/>
      <c r="N15860" s="167"/>
      <c r="O15860" s="167"/>
      <c r="P15860" s="142"/>
      <c r="Q15860" s="142"/>
      <c r="R15860" s="142"/>
      <c r="S15860" s="139"/>
    </row>
    <row r="15861" spans="2:19" ht="15.75" customHeight="1" x14ac:dyDescent="0.25">
      <c r="B15861" s="106"/>
      <c r="C15861" s="106"/>
      <c r="D15861" s="139"/>
      <c r="E15861" s="140"/>
      <c r="F15861" s="140"/>
      <c r="G15861" s="140"/>
      <c r="M15861" s="140"/>
      <c r="N15861" s="167"/>
      <c r="O15861" s="167"/>
      <c r="P15861" s="142"/>
      <c r="Q15861" s="142"/>
      <c r="R15861" s="142"/>
      <c r="S15861" s="139"/>
    </row>
    <row r="15862" spans="2:19" ht="15.75" customHeight="1" x14ac:dyDescent="0.25">
      <c r="B15862" s="106"/>
      <c r="C15862" s="106"/>
      <c r="D15862" s="139"/>
      <c r="E15862" s="140"/>
      <c r="F15862" s="140"/>
      <c r="G15862" s="140"/>
      <c r="M15862" s="140"/>
      <c r="N15862" s="167"/>
      <c r="O15862" s="167"/>
      <c r="P15862" s="142"/>
      <c r="Q15862" s="142"/>
      <c r="R15862" s="142"/>
      <c r="S15862" s="139"/>
    </row>
    <row r="15863" spans="2:19" ht="15.75" customHeight="1" x14ac:dyDescent="0.25">
      <c r="B15863" s="106"/>
      <c r="C15863" s="106"/>
      <c r="D15863" s="139"/>
      <c r="E15863" s="140"/>
      <c r="F15863" s="140"/>
      <c r="G15863" s="140"/>
      <c r="M15863" s="140"/>
      <c r="N15863" s="167"/>
      <c r="O15863" s="167"/>
      <c r="P15863" s="142"/>
      <c r="Q15863" s="142"/>
      <c r="R15863" s="142"/>
      <c r="S15863" s="139"/>
    </row>
    <row r="15864" spans="2:19" ht="15.75" customHeight="1" x14ac:dyDescent="0.25">
      <c r="B15864" s="106"/>
      <c r="C15864" s="106"/>
      <c r="D15864" s="139"/>
      <c r="E15864" s="140"/>
      <c r="F15864" s="140"/>
      <c r="G15864" s="140"/>
      <c r="M15864" s="140"/>
      <c r="N15864" s="167"/>
      <c r="O15864" s="167"/>
      <c r="P15864" s="142"/>
      <c r="Q15864" s="142"/>
      <c r="R15864" s="142"/>
      <c r="S15864" s="139"/>
    </row>
    <row r="15865" spans="2:19" ht="15.75" customHeight="1" x14ac:dyDescent="0.25">
      <c r="B15865" s="106"/>
      <c r="C15865" s="106"/>
      <c r="D15865" s="139"/>
      <c r="E15865" s="140"/>
      <c r="F15865" s="140"/>
      <c r="G15865" s="140"/>
      <c r="M15865" s="140"/>
      <c r="N15865" s="167"/>
      <c r="O15865" s="167"/>
      <c r="P15865" s="142"/>
      <c r="Q15865" s="142"/>
      <c r="R15865" s="142"/>
      <c r="S15865" s="139"/>
    </row>
    <row r="15866" spans="2:19" ht="15.75" customHeight="1" x14ac:dyDescent="0.25">
      <c r="B15866" s="106"/>
      <c r="C15866" s="106"/>
      <c r="D15866" s="139"/>
      <c r="E15866" s="140"/>
      <c r="F15866" s="140"/>
      <c r="G15866" s="140"/>
      <c r="M15866" s="140"/>
      <c r="N15866" s="167"/>
      <c r="O15866" s="167"/>
      <c r="P15866" s="142"/>
      <c r="Q15866" s="142"/>
      <c r="R15866" s="142"/>
      <c r="S15866" s="139"/>
    </row>
    <row r="15867" spans="2:19" ht="15.75" customHeight="1" x14ac:dyDescent="0.25">
      <c r="B15867" s="106"/>
      <c r="C15867" s="106"/>
      <c r="D15867" s="139"/>
      <c r="E15867" s="140"/>
      <c r="F15867" s="140"/>
      <c r="G15867" s="140"/>
      <c r="M15867" s="140"/>
      <c r="N15867" s="167"/>
      <c r="O15867" s="167"/>
      <c r="P15867" s="142"/>
      <c r="Q15867" s="142"/>
      <c r="R15867" s="142"/>
      <c r="S15867" s="139"/>
    </row>
    <row r="15868" spans="2:19" ht="15.75" customHeight="1" x14ac:dyDescent="0.25">
      <c r="B15868" s="106"/>
      <c r="C15868" s="106"/>
      <c r="D15868" s="139"/>
      <c r="E15868" s="140"/>
      <c r="F15868" s="140"/>
      <c r="G15868" s="140"/>
      <c r="M15868" s="140"/>
      <c r="N15868" s="167"/>
      <c r="O15868" s="167"/>
      <c r="P15868" s="142"/>
      <c r="Q15868" s="142"/>
      <c r="R15868" s="142"/>
      <c r="S15868" s="139"/>
    </row>
    <row r="15869" spans="2:19" ht="15.75" customHeight="1" x14ac:dyDescent="0.25">
      <c r="B15869" s="106"/>
      <c r="C15869" s="106"/>
      <c r="D15869" s="139"/>
      <c r="E15869" s="140"/>
      <c r="F15869" s="140"/>
      <c r="G15869" s="140"/>
      <c r="M15869" s="140"/>
      <c r="N15869" s="167"/>
      <c r="O15869" s="167"/>
      <c r="P15869" s="142"/>
      <c r="Q15869" s="142"/>
      <c r="R15869" s="142"/>
      <c r="S15869" s="139"/>
    </row>
    <row r="15870" spans="2:19" ht="15.75" customHeight="1" x14ac:dyDescent="0.25">
      <c r="B15870" s="106"/>
      <c r="C15870" s="106"/>
      <c r="D15870" s="139"/>
      <c r="E15870" s="140"/>
      <c r="F15870" s="140"/>
      <c r="G15870" s="140"/>
      <c r="M15870" s="140"/>
      <c r="N15870" s="167"/>
      <c r="O15870" s="167"/>
      <c r="P15870" s="142"/>
      <c r="Q15870" s="142"/>
      <c r="R15870" s="142"/>
      <c r="S15870" s="139"/>
    </row>
    <row r="15871" spans="2:19" ht="15.75" customHeight="1" x14ac:dyDescent="0.25">
      <c r="B15871" s="106"/>
      <c r="C15871" s="106"/>
      <c r="D15871" s="139"/>
      <c r="E15871" s="140"/>
      <c r="F15871" s="140"/>
      <c r="G15871" s="140"/>
      <c r="M15871" s="140"/>
      <c r="N15871" s="167"/>
      <c r="O15871" s="167"/>
      <c r="P15871" s="142"/>
      <c r="Q15871" s="142"/>
      <c r="R15871" s="142"/>
      <c r="S15871" s="139"/>
    </row>
    <row r="15872" spans="2:19" ht="15.75" customHeight="1" x14ac:dyDescent="0.25">
      <c r="B15872" s="106"/>
      <c r="C15872" s="106"/>
      <c r="D15872" s="139"/>
      <c r="E15872" s="140"/>
      <c r="F15872" s="140"/>
      <c r="G15872" s="140"/>
      <c r="M15872" s="140"/>
      <c r="N15872" s="167"/>
      <c r="O15872" s="167"/>
      <c r="P15872" s="142"/>
      <c r="Q15872" s="142"/>
      <c r="R15872" s="142"/>
      <c r="S15872" s="139"/>
    </row>
    <row r="15873" spans="2:19" ht="15.75" customHeight="1" x14ac:dyDescent="0.25">
      <c r="B15873" s="106"/>
      <c r="C15873" s="106"/>
      <c r="D15873" s="139"/>
      <c r="E15873" s="140"/>
      <c r="F15873" s="140"/>
      <c r="G15873" s="140"/>
      <c r="M15873" s="140"/>
      <c r="N15873" s="167"/>
      <c r="O15873" s="167"/>
      <c r="P15873" s="142"/>
      <c r="Q15873" s="142"/>
      <c r="R15873" s="142"/>
      <c r="S15873" s="139"/>
    </row>
    <row r="15874" spans="2:19" ht="15.75" customHeight="1" x14ac:dyDescent="0.25">
      <c r="B15874" s="106"/>
      <c r="C15874" s="106"/>
      <c r="D15874" s="139"/>
      <c r="E15874" s="140"/>
      <c r="F15874" s="140"/>
      <c r="G15874" s="140"/>
      <c r="M15874" s="140"/>
      <c r="N15874" s="167"/>
      <c r="O15874" s="167"/>
      <c r="P15874" s="142"/>
      <c r="Q15874" s="142"/>
      <c r="R15874" s="142"/>
      <c r="S15874" s="139"/>
    </row>
    <row r="15875" spans="2:19" ht="15.75" customHeight="1" x14ac:dyDescent="0.25">
      <c r="B15875" s="106"/>
      <c r="C15875" s="106"/>
      <c r="D15875" s="139"/>
      <c r="E15875" s="140"/>
      <c r="F15875" s="140"/>
      <c r="G15875" s="140"/>
      <c r="M15875" s="140"/>
      <c r="N15875" s="167"/>
      <c r="O15875" s="167"/>
      <c r="P15875" s="142"/>
      <c r="Q15875" s="142"/>
      <c r="R15875" s="142"/>
      <c r="S15875" s="139"/>
    </row>
    <row r="15876" spans="2:19" ht="15.75" customHeight="1" x14ac:dyDescent="0.25">
      <c r="B15876" s="106"/>
      <c r="C15876" s="106"/>
      <c r="D15876" s="139"/>
      <c r="E15876" s="140"/>
      <c r="F15876" s="140"/>
      <c r="G15876" s="140"/>
      <c r="M15876" s="140"/>
      <c r="N15876" s="167"/>
      <c r="O15876" s="167"/>
      <c r="P15876" s="142"/>
      <c r="Q15876" s="142"/>
      <c r="R15876" s="142"/>
      <c r="S15876" s="139"/>
    </row>
    <row r="15877" spans="2:19" ht="15.75" customHeight="1" x14ac:dyDescent="0.25">
      <c r="B15877" s="106"/>
      <c r="C15877" s="106"/>
      <c r="D15877" s="139"/>
      <c r="E15877" s="140"/>
      <c r="F15877" s="140"/>
      <c r="G15877" s="140"/>
      <c r="M15877" s="140"/>
      <c r="N15877" s="167"/>
      <c r="O15877" s="167"/>
      <c r="P15877" s="142"/>
      <c r="Q15877" s="142"/>
      <c r="R15877" s="142"/>
      <c r="S15877" s="139"/>
    </row>
    <row r="15878" spans="2:19" ht="15.75" customHeight="1" x14ac:dyDescent="0.25">
      <c r="B15878" s="106"/>
      <c r="C15878" s="106"/>
      <c r="D15878" s="139"/>
      <c r="E15878" s="140"/>
      <c r="F15878" s="140"/>
      <c r="G15878" s="140"/>
      <c r="M15878" s="140"/>
      <c r="N15878" s="167"/>
      <c r="O15878" s="167"/>
      <c r="P15878" s="142"/>
      <c r="Q15878" s="142"/>
      <c r="R15878" s="142"/>
      <c r="S15878" s="139"/>
    </row>
    <row r="15879" spans="2:19" ht="15.75" customHeight="1" x14ac:dyDescent="0.25">
      <c r="B15879" s="106"/>
      <c r="C15879" s="106"/>
      <c r="D15879" s="139"/>
      <c r="E15879" s="140"/>
      <c r="F15879" s="140"/>
      <c r="G15879" s="140"/>
      <c r="M15879" s="140"/>
      <c r="N15879" s="167"/>
      <c r="O15879" s="167"/>
      <c r="P15879" s="142"/>
      <c r="Q15879" s="142"/>
      <c r="R15879" s="142"/>
      <c r="S15879" s="139"/>
    </row>
    <row r="15880" spans="2:19" ht="15.75" customHeight="1" x14ac:dyDescent="0.25">
      <c r="B15880" s="106"/>
      <c r="C15880" s="106"/>
      <c r="D15880" s="139"/>
      <c r="E15880" s="140"/>
      <c r="F15880" s="140"/>
      <c r="G15880" s="140"/>
      <c r="M15880" s="140"/>
      <c r="N15880" s="167"/>
      <c r="O15880" s="167"/>
      <c r="P15880" s="142"/>
      <c r="Q15880" s="142"/>
      <c r="R15880" s="142"/>
      <c r="S15880" s="139"/>
    </row>
    <row r="15881" spans="2:19" ht="15.75" customHeight="1" x14ac:dyDescent="0.25">
      <c r="B15881" s="106"/>
      <c r="C15881" s="106"/>
      <c r="D15881" s="139"/>
      <c r="E15881" s="140"/>
      <c r="F15881" s="140"/>
      <c r="G15881" s="140"/>
      <c r="M15881" s="140"/>
      <c r="N15881" s="167"/>
      <c r="O15881" s="167"/>
      <c r="P15881" s="142"/>
      <c r="Q15881" s="142"/>
      <c r="R15881" s="142"/>
      <c r="S15881" s="139"/>
    </row>
    <row r="15882" spans="2:19" ht="15.75" customHeight="1" x14ac:dyDescent="0.25">
      <c r="B15882" s="106"/>
      <c r="C15882" s="106"/>
      <c r="D15882" s="139"/>
      <c r="E15882" s="140"/>
      <c r="F15882" s="140"/>
      <c r="G15882" s="140"/>
      <c r="M15882" s="140"/>
      <c r="N15882" s="167"/>
      <c r="O15882" s="167"/>
      <c r="P15882" s="142"/>
      <c r="Q15882" s="142"/>
      <c r="R15882" s="142"/>
      <c r="S15882" s="139"/>
    </row>
    <row r="15883" spans="2:19" ht="15.75" customHeight="1" x14ac:dyDescent="0.25">
      <c r="B15883" s="106"/>
      <c r="C15883" s="106"/>
      <c r="D15883" s="139"/>
      <c r="E15883" s="140"/>
      <c r="F15883" s="140"/>
      <c r="G15883" s="140"/>
      <c r="M15883" s="140"/>
      <c r="N15883" s="167"/>
      <c r="O15883" s="167"/>
      <c r="P15883" s="142"/>
      <c r="Q15883" s="142"/>
      <c r="R15883" s="142"/>
      <c r="S15883" s="139"/>
    </row>
    <row r="15884" spans="2:19" ht="15.75" customHeight="1" x14ac:dyDescent="0.25">
      <c r="B15884" s="106"/>
      <c r="C15884" s="106"/>
      <c r="D15884" s="139"/>
      <c r="E15884" s="140"/>
      <c r="F15884" s="140"/>
      <c r="G15884" s="140"/>
      <c r="M15884" s="140"/>
      <c r="N15884" s="167"/>
      <c r="O15884" s="167"/>
      <c r="P15884" s="142"/>
      <c r="Q15884" s="142"/>
      <c r="R15884" s="142"/>
      <c r="S15884" s="139"/>
    </row>
    <row r="15885" spans="2:19" ht="15.75" customHeight="1" x14ac:dyDescent="0.25">
      <c r="B15885" s="106"/>
      <c r="C15885" s="106"/>
      <c r="D15885" s="139"/>
      <c r="E15885" s="140"/>
      <c r="F15885" s="140"/>
      <c r="G15885" s="140"/>
      <c r="M15885" s="140"/>
      <c r="N15885" s="167"/>
      <c r="O15885" s="167"/>
      <c r="P15885" s="142"/>
      <c r="Q15885" s="142"/>
      <c r="R15885" s="142"/>
      <c r="S15885" s="139"/>
    </row>
    <row r="15886" spans="2:19" ht="15.75" customHeight="1" x14ac:dyDescent="0.25">
      <c r="B15886" s="106"/>
      <c r="C15886" s="106"/>
      <c r="D15886" s="139"/>
      <c r="E15886" s="140"/>
      <c r="F15886" s="140"/>
      <c r="G15886" s="140"/>
      <c r="M15886" s="140"/>
      <c r="N15886" s="167"/>
      <c r="O15886" s="167"/>
      <c r="P15886" s="142"/>
      <c r="Q15886" s="142"/>
      <c r="R15886" s="142"/>
      <c r="S15886" s="139"/>
    </row>
    <row r="15887" spans="2:19" ht="15.75" customHeight="1" x14ac:dyDescent="0.25">
      <c r="B15887" s="106"/>
      <c r="C15887" s="106"/>
      <c r="D15887" s="139"/>
      <c r="E15887" s="140"/>
      <c r="F15887" s="140"/>
      <c r="G15887" s="140"/>
      <c r="M15887" s="140"/>
      <c r="N15887" s="167"/>
      <c r="O15887" s="167"/>
      <c r="P15887" s="142"/>
      <c r="Q15887" s="142"/>
      <c r="R15887" s="142"/>
      <c r="S15887" s="139"/>
    </row>
    <row r="15888" spans="2:19" ht="15.75" customHeight="1" x14ac:dyDescent="0.25">
      <c r="B15888" s="106"/>
      <c r="C15888" s="106"/>
      <c r="D15888" s="139"/>
      <c r="E15888" s="140"/>
      <c r="F15888" s="140"/>
      <c r="G15888" s="140"/>
      <c r="M15888" s="140"/>
      <c r="N15888" s="167"/>
      <c r="O15888" s="167"/>
      <c r="P15888" s="142"/>
      <c r="Q15888" s="142"/>
      <c r="R15888" s="142"/>
      <c r="S15888" s="139"/>
    </row>
    <row r="15889" spans="2:19" ht="15.75" customHeight="1" x14ac:dyDescent="0.25">
      <c r="B15889" s="106"/>
      <c r="C15889" s="106"/>
      <c r="D15889" s="139"/>
      <c r="E15889" s="140"/>
      <c r="F15889" s="140"/>
      <c r="G15889" s="140"/>
      <c r="M15889" s="140"/>
      <c r="N15889" s="167"/>
      <c r="O15889" s="167"/>
      <c r="P15889" s="142"/>
      <c r="Q15889" s="142"/>
      <c r="R15889" s="142"/>
      <c r="S15889" s="139"/>
    </row>
    <row r="15890" spans="2:19" ht="15.75" customHeight="1" x14ac:dyDescent="0.25">
      <c r="B15890" s="106"/>
      <c r="C15890" s="106"/>
      <c r="D15890" s="139"/>
      <c r="E15890" s="140"/>
      <c r="F15890" s="140"/>
      <c r="G15890" s="140"/>
      <c r="M15890" s="140"/>
      <c r="N15890" s="167"/>
      <c r="O15890" s="167"/>
      <c r="P15890" s="142"/>
      <c r="Q15890" s="142"/>
      <c r="R15890" s="142"/>
      <c r="S15890" s="139"/>
    </row>
    <row r="15891" spans="2:19" ht="15.75" customHeight="1" x14ac:dyDescent="0.25">
      <c r="B15891" s="106"/>
      <c r="C15891" s="106"/>
      <c r="D15891" s="139"/>
      <c r="E15891" s="140"/>
      <c r="F15891" s="140"/>
      <c r="G15891" s="140"/>
      <c r="M15891" s="140"/>
      <c r="N15891" s="167"/>
      <c r="O15891" s="167"/>
      <c r="P15891" s="142"/>
      <c r="Q15891" s="142"/>
      <c r="R15891" s="142"/>
      <c r="S15891" s="139"/>
    </row>
    <row r="15892" spans="2:19" ht="15.75" customHeight="1" x14ac:dyDescent="0.25">
      <c r="B15892" s="106"/>
      <c r="C15892" s="106"/>
      <c r="D15892" s="139"/>
      <c r="E15892" s="140"/>
      <c r="F15892" s="140"/>
      <c r="G15892" s="140"/>
      <c r="M15892" s="140"/>
      <c r="N15892" s="167"/>
      <c r="O15892" s="167"/>
      <c r="P15892" s="142"/>
      <c r="Q15892" s="142"/>
      <c r="R15892" s="142"/>
      <c r="S15892" s="139"/>
    </row>
    <row r="15893" spans="2:19" ht="15.75" customHeight="1" x14ac:dyDescent="0.25">
      <c r="B15893" s="106"/>
      <c r="C15893" s="106"/>
      <c r="D15893" s="139"/>
      <c r="E15893" s="140"/>
      <c r="F15893" s="140"/>
      <c r="G15893" s="140"/>
      <c r="M15893" s="140"/>
      <c r="N15893" s="167"/>
      <c r="O15893" s="167"/>
      <c r="P15893" s="142"/>
      <c r="Q15893" s="142"/>
      <c r="R15893" s="142"/>
      <c r="S15893" s="139"/>
    </row>
    <row r="15894" spans="2:19" ht="15.75" customHeight="1" x14ac:dyDescent="0.25">
      <c r="B15894" s="106"/>
      <c r="C15894" s="106"/>
      <c r="D15894" s="139"/>
      <c r="E15894" s="140"/>
      <c r="F15894" s="140"/>
      <c r="G15894" s="140"/>
      <c r="M15894" s="140"/>
      <c r="N15894" s="167"/>
      <c r="O15894" s="167"/>
      <c r="P15894" s="142"/>
      <c r="Q15894" s="142"/>
      <c r="R15894" s="142"/>
      <c r="S15894" s="139"/>
    </row>
    <row r="15895" spans="2:19" ht="15.75" customHeight="1" x14ac:dyDescent="0.25">
      <c r="B15895" s="106"/>
      <c r="C15895" s="106"/>
      <c r="D15895" s="139"/>
      <c r="E15895" s="140"/>
      <c r="F15895" s="140"/>
      <c r="G15895" s="140"/>
      <c r="M15895" s="140"/>
      <c r="N15895" s="167"/>
      <c r="O15895" s="167"/>
      <c r="P15895" s="142"/>
      <c r="Q15895" s="142"/>
      <c r="R15895" s="142"/>
      <c r="S15895" s="139"/>
    </row>
    <row r="15896" spans="2:19" ht="15.75" customHeight="1" x14ac:dyDescent="0.25">
      <c r="B15896" s="106"/>
      <c r="C15896" s="106"/>
      <c r="D15896" s="139"/>
      <c r="E15896" s="140"/>
      <c r="F15896" s="140"/>
      <c r="G15896" s="140"/>
      <c r="M15896" s="140"/>
      <c r="N15896" s="167"/>
      <c r="O15896" s="167"/>
      <c r="P15896" s="142"/>
      <c r="Q15896" s="142"/>
      <c r="R15896" s="142"/>
      <c r="S15896" s="139"/>
    </row>
    <row r="15897" spans="2:19" ht="15.75" customHeight="1" x14ac:dyDescent="0.25">
      <c r="B15897" s="106"/>
      <c r="C15897" s="106"/>
      <c r="D15897" s="139"/>
      <c r="E15897" s="140"/>
      <c r="F15897" s="140"/>
      <c r="G15897" s="140"/>
      <c r="M15897" s="140"/>
      <c r="N15897" s="167"/>
      <c r="O15897" s="167"/>
      <c r="P15897" s="142"/>
      <c r="Q15897" s="142"/>
      <c r="R15897" s="142"/>
      <c r="S15897" s="139"/>
    </row>
    <row r="15898" spans="2:19" ht="15.75" customHeight="1" x14ac:dyDescent="0.25">
      <c r="B15898" s="106"/>
      <c r="C15898" s="106"/>
      <c r="D15898" s="139"/>
      <c r="E15898" s="140"/>
      <c r="F15898" s="140"/>
      <c r="G15898" s="140"/>
      <c r="M15898" s="140"/>
      <c r="N15898" s="167"/>
      <c r="O15898" s="167"/>
      <c r="P15898" s="142"/>
      <c r="Q15898" s="142"/>
      <c r="R15898" s="142"/>
      <c r="S15898" s="139"/>
    </row>
    <row r="15899" spans="2:19" ht="15.75" customHeight="1" x14ac:dyDescent="0.25">
      <c r="B15899" s="106"/>
      <c r="C15899" s="106"/>
      <c r="D15899" s="139"/>
      <c r="E15899" s="140"/>
      <c r="F15899" s="140"/>
      <c r="G15899" s="140"/>
      <c r="M15899" s="140"/>
      <c r="N15899" s="167"/>
      <c r="O15899" s="167"/>
      <c r="P15899" s="142"/>
      <c r="Q15899" s="142"/>
      <c r="R15899" s="142"/>
      <c r="S15899" s="139"/>
    </row>
    <row r="15900" spans="2:19" ht="15.75" customHeight="1" x14ac:dyDescent="0.25">
      <c r="B15900" s="106"/>
      <c r="C15900" s="106"/>
      <c r="D15900" s="139"/>
      <c r="E15900" s="140"/>
      <c r="F15900" s="140"/>
      <c r="G15900" s="140"/>
      <c r="M15900" s="140"/>
      <c r="N15900" s="167"/>
      <c r="O15900" s="167"/>
      <c r="P15900" s="142"/>
      <c r="Q15900" s="142"/>
      <c r="R15900" s="142"/>
      <c r="S15900" s="139"/>
    </row>
    <row r="15901" spans="2:19" ht="15.75" customHeight="1" x14ac:dyDescent="0.25">
      <c r="B15901" s="106"/>
      <c r="C15901" s="106"/>
      <c r="D15901" s="139"/>
      <c r="E15901" s="140"/>
      <c r="F15901" s="140"/>
      <c r="G15901" s="140"/>
      <c r="M15901" s="140"/>
      <c r="N15901" s="167"/>
      <c r="O15901" s="167"/>
      <c r="P15901" s="142"/>
      <c r="Q15901" s="142"/>
      <c r="R15901" s="142"/>
      <c r="S15901" s="139"/>
    </row>
    <row r="15902" spans="2:19" ht="15.75" customHeight="1" x14ac:dyDescent="0.25">
      <c r="B15902" s="106"/>
      <c r="C15902" s="106"/>
      <c r="D15902" s="139"/>
      <c r="E15902" s="140"/>
      <c r="F15902" s="140"/>
      <c r="G15902" s="140"/>
      <c r="M15902" s="140"/>
      <c r="N15902" s="167"/>
      <c r="O15902" s="167"/>
      <c r="P15902" s="142"/>
      <c r="Q15902" s="142"/>
      <c r="R15902" s="142"/>
      <c r="S15902" s="139"/>
    </row>
    <row r="15903" spans="2:19" ht="15.75" customHeight="1" x14ac:dyDescent="0.25">
      <c r="B15903" s="106"/>
      <c r="C15903" s="106"/>
      <c r="D15903" s="139"/>
      <c r="E15903" s="140"/>
      <c r="F15903" s="140"/>
      <c r="G15903" s="140"/>
      <c r="M15903" s="140"/>
      <c r="N15903" s="167"/>
      <c r="O15903" s="167"/>
      <c r="P15903" s="142"/>
      <c r="Q15903" s="142"/>
      <c r="R15903" s="142"/>
      <c r="S15903" s="139"/>
    </row>
    <row r="15904" spans="2:19" ht="15.75" customHeight="1" x14ac:dyDescent="0.25">
      <c r="B15904" s="106"/>
      <c r="C15904" s="106"/>
      <c r="D15904" s="139"/>
      <c r="E15904" s="140"/>
      <c r="F15904" s="140"/>
      <c r="G15904" s="140"/>
      <c r="M15904" s="140"/>
      <c r="N15904" s="167"/>
      <c r="O15904" s="167"/>
      <c r="P15904" s="142"/>
      <c r="Q15904" s="142"/>
      <c r="R15904" s="142"/>
      <c r="S15904" s="139"/>
    </row>
    <row r="15905" spans="2:19" ht="15.75" customHeight="1" x14ac:dyDescent="0.25">
      <c r="B15905" s="106"/>
      <c r="C15905" s="106"/>
      <c r="D15905" s="139"/>
      <c r="E15905" s="140"/>
      <c r="F15905" s="140"/>
      <c r="G15905" s="140"/>
      <c r="M15905" s="140"/>
      <c r="N15905" s="167"/>
      <c r="O15905" s="167"/>
      <c r="P15905" s="142"/>
      <c r="Q15905" s="142"/>
      <c r="R15905" s="142"/>
      <c r="S15905" s="139"/>
    </row>
    <row r="15906" spans="2:19" ht="15.75" customHeight="1" x14ac:dyDescent="0.25">
      <c r="B15906" s="106"/>
      <c r="C15906" s="106"/>
      <c r="D15906" s="139"/>
      <c r="E15906" s="140"/>
      <c r="F15906" s="140"/>
      <c r="G15906" s="140"/>
      <c r="M15906" s="140"/>
      <c r="N15906" s="167"/>
      <c r="O15906" s="167"/>
      <c r="P15906" s="142"/>
      <c r="Q15906" s="142"/>
      <c r="R15906" s="142"/>
      <c r="S15906" s="139"/>
    </row>
    <row r="15907" spans="2:19" ht="15.75" customHeight="1" x14ac:dyDescent="0.25">
      <c r="B15907" s="106"/>
      <c r="C15907" s="106"/>
      <c r="D15907" s="139"/>
      <c r="E15907" s="140"/>
      <c r="F15907" s="140"/>
      <c r="G15907" s="140"/>
      <c r="M15907" s="140"/>
      <c r="N15907" s="167"/>
      <c r="O15907" s="167"/>
      <c r="P15907" s="142"/>
      <c r="Q15907" s="142"/>
      <c r="R15907" s="142"/>
      <c r="S15907" s="139"/>
    </row>
    <row r="15908" spans="2:19" ht="15.75" customHeight="1" x14ac:dyDescent="0.25">
      <c r="B15908" s="106"/>
      <c r="C15908" s="106"/>
      <c r="D15908" s="139"/>
      <c r="E15908" s="140"/>
      <c r="F15908" s="140"/>
      <c r="G15908" s="140"/>
      <c r="M15908" s="140"/>
      <c r="N15908" s="167"/>
      <c r="O15908" s="167"/>
      <c r="P15908" s="142"/>
      <c r="Q15908" s="142"/>
      <c r="R15908" s="142"/>
      <c r="S15908" s="139"/>
    </row>
    <row r="15909" spans="2:19" ht="15.75" customHeight="1" x14ac:dyDescent="0.25">
      <c r="B15909" s="106"/>
      <c r="C15909" s="106"/>
      <c r="D15909" s="139"/>
      <c r="E15909" s="140"/>
      <c r="F15909" s="140"/>
      <c r="G15909" s="140"/>
      <c r="M15909" s="140"/>
      <c r="N15909" s="167"/>
      <c r="O15909" s="167"/>
      <c r="P15909" s="142"/>
      <c r="Q15909" s="142"/>
      <c r="R15909" s="142"/>
      <c r="S15909" s="139"/>
    </row>
    <row r="15910" spans="2:19" ht="15.75" customHeight="1" x14ac:dyDescent="0.25">
      <c r="B15910" s="106"/>
      <c r="C15910" s="106"/>
      <c r="D15910" s="139"/>
      <c r="E15910" s="140"/>
      <c r="F15910" s="140"/>
      <c r="G15910" s="140"/>
      <c r="M15910" s="140"/>
      <c r="N15910" s="167"/>
      <c r="O15910" s="167"/>
      <c r="P15910" s="142"/>
      <c r="Q15910" s="142"/>
      <c r="R15910" s="142"/>
      <c r="S15910" s="139"/>
    </row>
    <row r="15911" spans="2:19" ht="15.75" customHeight="1" x14ac:dyDescent="0.25">
      <c r="B15911" s="106"/>
      <c r="C15911" s="106"/>
      <c r="D15911" s="139"/>
      <c r="E15911" s="140"/>
      <c r="F15911" s="140"/>
      <c r="G15911" s="140"/>
      <c r="M15911" s="140"/>
      <c r="N15911" s="167"/>
      <c r="O15911" s="167"/>
      <c r="P15911" s="142"/>
      <c r="Q15911" s="142"/>
      <c r="R15911" s="142"/>
      <c r="S15911" s="139"/>
    </row>
    <row r="15912" spans="2:19" ht="15.75" customHeight="1" x14ac:dyDescent="0.25">
      <c r="B15912" s="106"/>
      <c r="C15912" s="106"/>
      <c r="D15912" s="139"/>
      <c r="E15912" s="140"/>
      <c r="F15912" s="140"/>
      <c r="G15912" s="140"/>
      <c r="M15912" s="140"/>
      <c r="N15912" s="167"/>
      <c r="O15912" s="167"/>
      <c r="P15912" s="142"/>
      <c r="Q15912" s="142"/>
      <c r="R15912" s="142"/>
      <c r="S15912" s="139"/>
    </row>
    <row r="15913" spans="2:19" ht="15.75" customHeight="1" x14ac:dyDescent="0.25">
      <c r="B15913" s="106"/>
      <c r="C15913" s="106"/>
      <c r="D15913" s="139"/>
      <c r="E15913" s="140"/>
      <c r="F15913" s="140"/>
      <c r="G15913" s="140"/>
      <c r="M15913" s="140"/>
      <c r="N15913" s="167"/>
      <c r="O15913" s="167"/>
      <c r="P15913" s="142"/>
      <c r="Q15913" s="142"/>
      <c r="R15913" s="142"/>
      <c r="S15913" s="139"/>
    </row>
    <row r="15914" spans="2:19" ht="15.75" customHeight="1" x14ac:dyDescent="0.25">
      <c r="B15914" s="106"/>
      <c r="C15914" s="106"/>
      <c r="D15914" s="139"/>
      <c r="E15914" s="140"/>
      <c r="F15914" s="140"/>
      <c r="G15914" s="140"/>
      <c r="M15914" s="140"/>
      <c r="N15914" s="167"/>
      <c r="O15914" s="167"/>
      <c r="P15914" s="142"/>
      <c r="Q15914" s="142"/>
      <c r="R15914" s="142"/>
      <c r="S15914" s="139"/>
    </row>
    <row r="15915" spans="2:19" ht="15.75" customHeight="1" x14ac:dyDescent="0.25">
      <c r="B15915" s="106"/>
      <c r="C15915" s="106"/>
      <c r="D15915" s="139"/>
      <c r="E15915" s="140"/>
      <c r="F15915" s="140"/>
      <c r="G15915" s="140"/>
      <c r="M15915" s="140"/>
      <c r="N15915" s="167"/>
      <c r="O15915" s="167"/>
      <c r="P15915" s="142"/>
      <c r="Q15915" s="142"/>
      <c r="R15915" s="142"/>
      <c r="S15915" s="139"/>
    </row>
    <row r="15916" spans="2:19" ht="15.75" customHeight="1" x14ac:dyDescent="0.25">
      <c r="B15916" s="106"/>
      <c r="C15916" s="106"/>
      <c r="D15916" s="139"/>
      <c r="E15916" s="140"/>
      <c r="F15916" s="140"/>
      <c r="G15916" s="140"/>
      <c r="M15916" s="140"/>
      <c r="N15916" s="167"/>
      <c r="O15916" s="167"/>
      <c r="P15916" s="142"/>
      <c r="Q15916" s="142"/>
      <c r="R15916" s="142"/>
      <c r="S15916" s="139"/>
    </row>
    <row r="15917" spans="2:19" ht="15.75" customHeight="1" x14ac:dyDescent="0.25">
      <c r="B15917" s="106"/>
      <c r="C15917" s="106"/>
      <c r="D15917" s="139"/>
      <c r="E15917" s="140"/>
      <c r="F15917" s="140"/>
      <c r="G15917" s="140"/>
      <c r="M15917" s="140"/>
      <c r="N15917" s="167"/>
      <c r="O15917" s="167"/>
      <c r="P15917" s="142"/>
      <c r="Q15917" s="142"/>
      <c r="R15917" s="142"/>
      <c r="S15917" s="139"/>
    </row>
    <row r="15918" spans="2:19" ht="15.75" customHeight="1" x14ac:dyDescent="0.25">
      <c r="B15918" s="106"/>
      <c r="C15918" s="106"/>
      <c r="D15918" s="139"/>
      <c r="E15918" s="140"/>
      <c r="F15918" s="140"/>
      <c r="G15918" s="140"/>
      <c r="M15918" s="140"/>
      <c r="N15918" s="167"/>
      <c r="O15918" s="167"/>
      <c r="P15918" s="142"/>
      <c r="Q15918" s="142"/>
      <c r="R15918" s="142"/>
      <c r="S15918" s="139"/>
    </row>
    <row r="15919" spans="2:19" ht="15.75" customHeight="1" x14ac:dyDescent="0.25">
      <c r="B15919" s="106"/>
      <c r="C15919" s="106"/>
      <c r="D15919" s="139"/>
      <c r="E15919" s="140"/>
      <c r="F15919" s="140"/>
      <c r="G15919" s="140"/>
      <c r="M15919" s="140"/>
      <c r="N15919" s="167"/>
      <c r="O15919" s="167"/>
      <c r="P15919" s="142"/>
      <c r="Q15919" s="142"/>
      <c r="R15919" s="142"/>
      <c r="S15919" s="139"/>
    </row>
    <row r="15920" spans="2:19" ht="15.75" customHeight="1" x14ac:dyDescent="0.25">
      <c r="B15920" s="106"/>
      <c r="C15920" s="106"/>
      <c r="D15920" s="139"/>
      <c r="E15920" s="140"/>
      <c r="F15920" s="140"/>
      <c r="G15920" s="140"/>
      <c r="M15920" s="140"/>
      <c r="N15920" s="167"/>
      <c r="O15920" s="167"/>
      <c r="P15920" s="142"/>
      <c r="Q15920" s="142"/>
      <c r="R15920" s="142"/>
      <c r="S15920" s="139"/>
    </row>
    <row r="15921" spans="2:19" ht="15.75" customHeight="1" x14ac:dyDescent="0.25">
      <c r="B15921" s="106"/>
      <c r="C15921" s="106"/>
      <c r="D15921" s="139"/>
      <c r="E15921" s="140"/>
      <c r="F15921" s="140"/>
      <c r="G15921" s="140"/>
      <c r="M15921" s="140"/>
      <c r="N15921" s="167"/>
      <c r="O15921" s="167"/>
      <c r="P15921" s="142"/>
      <c r="Q15921" s="142"/>
      <c r="R15921" s="142"/>
      <c r="S15921" s="139"/>
    </row>
    <row r="15922" spans="2:19" ht="15.75" customHeight="1" x14ac:dyDescent="0.25">
      <c r="B15922" s="106"/>
      <c r="C15922" s="106"/>
      <c r="D15922" s="139"/>
      <c r="E15922" s="140"/>
      <c r="F15922" s="140"/>
      <c r="G15922" s="140"/>
      <c r="M15922" s="140"/>
      <c r="N15922" s="167"/>
      <c r="O15922" s="167"/>
      <c r="P15922" s="142"/>
      <c r="Q15922" s="142"/>
      <c r="R15922" s="142"/>
      <c r="S15922" s="139"/>
    </row>
    <row r="15923" spans="2:19" ht="15.75" customHeight="1" x14ac:dyDescent="0.25">
      <c r="B15923" s="106"/>
      <c r="C15923" s="106"/>
      <c r="D15923" s="139"/>
      <c r="E15923" s="140"/>
      <c r="F15923" s="140"/>
      <c r="G15923" s="140"/>
      <c r="M15923" s="140"/>
      <c r="N15923" s="167"/>
      <c r="O15923" s="167"/>
      <c r="P15923" s="142"/>
      <c r="Q15923" s="142"/>
      <c r="R15923" s="142"/>
      <c r="S15923" s="139"/>
    </row>
    <row r="15924" spans="2:19" ht="15.75" customHeight="1" x14ac:dyDescent="0.25">
      <c r="B15924" s="106"/>
      <c r="C15924" s="106"/>
      <c r="D15924" s="139"/>
      <c r="E15924" s="140"/>
      <c r="F15924" s="140"/>
      <c r="G15924" s="140"/>
      <c r="M15924" s="140"/>
      <c r="N15924" s="167"/>
      <c r="O15924" s="167"/>
      <c r="P15924" s="142"/>
      <c r="Q15924" s="142"/>
      <c r="R15924" s="142"/>
      <c r="S15924" s="139"/>
    </row>
    <row r="15925" spans="2:19" ht="15.75" customHeight="1" x14ac:dyDescent="0.25">
      <c r="B15925" s="106"/>
      <c r="C15925" s="106"/>
      <c r="D15925" s="139"/>
      <c r="E15925" s="140"/>
      <c r="F15925" s="140"/>
      <c r="G15925" s="140"/>
      <c r="M15925" s="140"/>
      <c r="N15925" s="167"/>
      <c r="O15925" s="167"/>
      <c r="P15925" s="142"/>
      <c r="Q15925" s="142"/>
      <c r="R15925" s="142"/>
      <c r="S15925" s="139"/>
    </row>
    <row r="15926" spans="2:19" ht="15.75" customHeight="1" x14ac:dyDescent="0.25">
      <c r="B15926" s="106"/>
      <c r="C15926" s="106"/>
      <c r="D15926" s="139"/>
      <c r="E15926" s="140"/>
      <c r="F15926" s="140"/>
      <c r="G15926" s="140"/>
      <c r="M15926" s="140"/>
      <c r="N15926" s="167"/>
      <c r="O15926" s="167"/>
      <c r="P15926" s="142"/>
      <c r="Q15926" s="142"/>
      <c r="R15926" s="142"/>
      <c r="S15926" s="139"/>
    </row>
    <row r="15927" spans="2:19" ht="15.75" customHeight="1" x14ac:dyDescent="0.25">
      <c r="B15927" s="106"/>
      <c r="C15927" s="106"/>
      <c r="D15927" s="139"/>
      <c r="E15927" s="140"/>
      <c r="F15927" s="140"/>
      <c r="G15927" s="140"/>
      <c r="M15927" s="140"/>
      <c r="N15927" s="167"/>
      <c r="O15927" s="167"/>
      <c r="P15927" s="142"/>
      <c r="Q15927" s="142"/>
      <c r="R15927" s="142"/>
      <c r="S15927" s="139"/>
    </row>
    <row r="15928" spans="2:19" ht="15.75" customHeight="1" x14ac:dyDescent="0.25">
      <c r="B15928" s="106"/>
      <c r="C15928" s="106"/>
      <c r="D15928" s="139"/>
      <c r="E15928" s="140"/>
      <c r="F15928" s="140"/>
      <c r="G15928" s="140"/>
      <c r="M15928" s="140"/>
      <c r="N15928" s="167"/>
      <c r="O15928" s="167"/>
      <c r="P15928" s="142"/>
      <c r="Q15928" s="142"/>
      <c r="R15928" s="142"/>
      <c r="S15928" s="139"/>
    </row>
    <row r="15929" spans="2:19" ht="15.75" customHeight="1" x14ac:dyDescent="0.25">
      <c r="B15929" s="106"/>
      <c r="C15929" s="106"/>
      <c r="D15929" s="139"/>
      <c r="E15929" s="140"/>
      <c r="F15929" s="140"/>
      <c r="G15929" s="140"/>
      <c r="M15929" s="140"/>
      <c r="N15929" s="167"/>
      <c r="O15929" s="167"/>
      <c r="P15929" s="142"/>
      <c r="Q15929" s="142"/>
      <c r="R15929" s="142"/>
      <c r="S15929" s="139"/>
    </row>
    <row r="15930" spans="2:19" ht="15.75" customHeight="1" x14ac:dyDescent="0.25">
      <c r="B15930" s="106"/>
      <c r="C15930" s="106"/>
      <c r="D15930" s="139"/>
      <c r="E15930" s="140"/>
      <c r="F15930" s="140"/>
      <c r="G15930" s="140"/>
      <c r="M15930" s="140"/>
      <c r="N15930" s="167"/>
      <c r="O15930" s="167"/>
      <c r="P15930" s="142"/>
      <c r="Q15930" s="142"/>
      <c r="R15930" s="142"/>
      <c r="S15930" s="139"/>
    </row>
    <row r="15931" spans="2:19" ht="15.75" customHeight="1" x14ac:dyDescent="0.25">
      <c r="B15931" s="106"/>
      <c r="C15931" s="106"/>
      <c r="D15931" s="139"/>
      <c r="E15931" s="140"/>
      <c r="F15931" s="140"/>
      <c r="G15931" s="140"/>
      <c r="M15931" s="140"/>
      <c r="N15931" s="167"/>
      <c r="O15931" s="167"/>
      <c r="P15931" s="142"/>
      <c r="Q15931" s="142"/>
      <c r="R15931" s="142"/>
      <c r="S15931" s="139"/>
    </row>
    <row r="15932" spans="2:19" ht="15.75" customHeight="1" x14ac:dyDescent="0.25">
      <c r="B15932" s="106"/>
      <c r="C15932" s="106"/>
      <c r="D15932" s="139"/>
      <c r="E15932" s="140"/>
      <c r="F15932" s="140"/>
      <c r="G15932" s="140"/>
      <c r="M15932" s="140"/>
      <c r="N15932" s="167"/>
      <c r="O15932" s="167"/>
      <c r="P15932" s="142"/>
      <c r="Q15932" s="142"/>
      <c r="R15932" s="142"/>
      <c r="S15932" s="139"/>
    </row>
    <row r="15933" spans="2:19" ht="15.75" customHeight="1" x14ac:dyDescent="0.25">
      <c r="B15933" s="106"/>
      <c r="C15933" s="106"/>
      <c r="D15933" s="139"/>
      <c r="E15933" s="140"/>
      <c r="F15933" s="140"/>
      <c r="G15933" s="140"/>
      <c r="M15933" s="140"/>
      <c r="N15933" s="167"/>
      <c r="O15933" s="167"/>
      <c r="P15933" s="142"/>
      <c r="Q15933" s="142"/>
      <c r="R15933" s="142"/>
      <c r="S15933" s="139"/>
    </row>
    <row r="15934" spans="2:19" ht="15.75" customHeight="1" x14ac:dyDescent="0.25">
      <c r="B15934" s="106"/>
      <c r="C15934" s="106"/>
      <c r="D15934" s="139"/>
      <c r="E15934" s="140"/>
      <c r="F15934" s="140"/>
      <c r="G15934" s="140"/>
      <c r="M15934" s="140"/>
      <c r="N15934" s="167"/>
      <c r="O15934" s="167"/>
      <c r="P15934" s="142"/>
      <c r="Q15934" s="142"/>
      <c r="R15934" s="142"/>
      <c r="S15934" s="139"/>
    </row>
    <row r="15935" spans="2:19" ht="15.75" customHeight="1" x14ac:dyDescent="0.25">
      <c r="B15935" s="106"/>
      <c r="C15935" s="106"/>
      <c r="D15935" s="139"/>
      <c r="E15935" s="140"/>
      <c r="F15935" s="140"/>
      <c r="G15935" s="140"/>
      <c r="M15935" s="140"/>
      <c r="N15935" s="167"/>
      <c r="O15935" s="167"/>
      <c r="P15935" s="142"/>
      <c r="Q15935" s="142"/>
      <c r="R15935" s="142"/>
      <c r="S15935" s="139"/>
    </row>
    <row r="15936" spans="2:19" ht="15.75" customHeight="1" x14ac:dyDescent="0.25">
      <c r="B15936" s="106"/>
      <c r="C15936" s="106"/>
      <c r="D15936" s="139"/>
      <c r="E15936" s="140"/>
      <c r="F15936" s="140"/>
      <c r="G15936" s="140"/>
      <c r="M15936" s="140"/>
      <c r="N15936" s="167"/>
      <c r="O15936" s="167"/>
      <c r="P15936" s="142"/>
      <c r="Q15936" s="142"/>
      <c r="R15936" s="142"/>
      <c r="S15936" s="139"/>
    </row>
    <row r="15937" spans="2:19" ht="15.75" customHeight="1" x14ac:dyDescent="0.25">
      <c r="B15937" s="106"/>
      <c r="C15937" s="106"/>
      <c r="D15937" s="139"/>
      <c r="E15937" s="140"/>
      <c r="F15937" s="140"/>
      <c r="G15937" s="140"/>
      <c r="M15937" s="140"/>
      <c r="N15937" s="167"/>
      <c r="O15937" s="167"/>
      <c r="P15937" s="142"/>
      <c r="Q15937" s="142"/>
      <c r="R15937" s="142"/>
      <c r="S15937" s="139"/>
    </row>
    <row r="15938" spans="2:19" ht="15.75" customHeight="1" x14ac:dyDescent="0.25">
      <c r="B15938" s="106"/>
      <c r="C15938" s="106"/>
      <c r="D15938" s="139"/>
      <c r="E15938" s="140"/>
      <c r="F15938" s="140"/>
      <c r="G15938" s="140"/>
      <c r="M15938" s="140"/>
      <c r="N15938" s="167"/>
      <c r="O15938" s="167"/>
      <c r="P15938" s="142"/>
      <c r="Q15938" s="142"/>
      <c r="R15938" s="142"/>
      <c r="S15938" s="139"/>
    </row>
    <row r="15939" spans="2:19" ht="15.75" customHeight="1" x14ac:dyDescent="0.25">
      <c r="B15939" s="106"/>
      <c r="C15939" s="106"/>
      <c r="D15939" s="139"/>
      <c r="E15939" s="140"/>
      <c r="F15939" s="140"/>
      <c r="G15939" s="140"/>
      <c r="M15939" s="140"/>
      <c r="N15939" s="167"/>
      <c r="O15939" s="167"/>
      <c r="P15939" s="142"/>
      <c r="Q15939" s="142"/>
      <c r="R15939" s="142"/>
      <c r="S15939" s="139"/>
    </row>
    <row r="15940" spans="2:19" ht="15.75" customHeight="1" x14ac:dyDescent="0.25">
      <c r="B15940" s="106"/>
      <c r="C15940" s="106"/>
      <c r="D15940" s="139"/>
      <c r="E15940" s="140"/>
      <c r="F15940" s="140"/>
      <c r="G15940" s="140"/>
      <c r="M15940" s="140"/>
      <c r="N15940" s="167"/>
      <c r="O15940" s="167"/>
      <c r="P15940" s="142"/>
      <c r="Q15940" s="142"/>
      <c r="R15940" s="142"/>
      <c r="S15940" s="139"/>
    </row>
    <row r="15941" spans="2:19" ht="15.75" customHeight="1" x14ac:dyDescent="0.25">
      <c r="B15941" s="106"/>
      <c r="C15941" s="106"/>
      <c r="D15941" s="139"/>
      <c r="E15941" s="140"/>
      <c r="F15941" s="140"/>
      <c r="G15941" s="140"/>
      <c r="M15941" s="140"/>
      <c r="N15941" s="167"/>
      <c r="O15941" s="167"/>
      <c r="P15941" s="142"/>
      <c r="Q15941" s="142"/>
      <c r="R15941" s="142"/>
      <c r="S15941" s="139"/>
    </row>
    <row r="15942" spans="2:19" ht="15.75" customHeight="1" x14ac:dyDescent="0.25">
      <c r="B15942" s="106"/>
      <c r="C15942" s="106"/>
      <c r="D15942" s="139"/>
      <c r="E15942" s="140"/>
      <c r="F15942" s="140"/>
      <c r="G15942" s="140"/>
      <c r="M15942" s="140"/>
      <c r="N15942" s="167"/>
      <c r="O15942" s="167"/>
      <c r="P15942" s="142"/>
      <c r="Q15942" s="142"/>
      <c r="R15942" s="142"/>
      <c r="S15942" s="139"/>
    </row>
    <row r="15943" spans="2:19" ht="15.75" customHeight="1" x14ac:dyDescent="0.25">
      <c r="B15943" s="106"/>
      <c r="C15943" s="106"/>
      <c r="D15943" s="139"/>
      <c r="E15943" s="140"/>
      <c r="F15943" s="140"/>
      <c r="G15943" s="140"/>
      <c r="M15943" s="140"/>
      <c r="N15943" s="167"/>
      <c r="O15943" s="167"/>
      <c r="P15943" s="142"/>
      <c r="Q15943" s="142"/>
      <c r="R15943" s="142"/>
      <c r="S15943" s="139"/>
    </row>
    <row r="15944" spans="2:19" ht="15.75" customHeight="1" x14ac:dyDescent="0.25">
      <c r="B15944" s="106"/>
      <c r="C15944" s="106"/>
      <c r="D15944" s="139"/>
      <c r="E15944" s="140"/>
      <c r="F15944" s="140"/>
      <c r="G15944" s="140"/>
      <c r="M15944" s="140"/>
      <c r="N15944" s="167"/>
      <c r="O15944" s="167"/>
      <c r="P15944" s="142"/>
      <c r="Q15944" s="142"/>
      <c r="R15944" s="142"/>
      <c r="S15944" s="139"/>
    </row>
    <row r="15945" spans="2:19" ht="15.75" customHeight="1" x14ac:dyDescent="0.25">
      <c r="B15945" s="106"/>
      <c r="C15945" s="106"/>
      <c r="D15945" s="139"/>
      <c r="E15945" s="140"/>
      <c r="F15945" s="140"/>
      <c r="G15945" s="140"/>
      <c r="M15945" s="140"/>
      <c r="N15945" s="167"/>
      <c r="O15945" s="167"/>
      <c r="P15945" s="142"/>
      <c r="Q15945" s="142"/>
      <c r="R15945" s="142"/>
      <c r="S15945" s="139"/>
    </row>
    <row r="15946" spans="2:19" ht="15.75" customHeight="1" x14ac:dyDescent="0.25">
      <c r="B15946" s="106"/>
      <c r="C15946" s="106"/>
      <c r="D15946" s="139"/>
      <c r="E15946" s="140"/>
      <c r="F15946" s="140"/>
      <c r="G15946" s="140"/>
      <c r="M15946" s="140"/>
      <c r="N15946" s="167"/>
      <c r="O15946" s="167"/>
      <c r="P15946" s="142"/>
      <c r="Q15946" s="142"/>
      <c r="R15946" s="142"/>
      <c r="S15946" s="139"/>
    </row>
    <row r="15947" spans="2:19" ht="15.75" customHeight="1" x14ac:dyDescent="0.25">
      <c r="B15947" s="106"/>
      <c r="C15947" s="106"/>
      <c r="D15947" s="139"/>
      <c r="E15947" s="140"/>
      <c r="F15947" s="140"/>
      <c r="G15947" s="140"/>
      <c r="M15947" s="140"/>
      <c r="N15947" s="167"/>
      <c r="O15947" s="167"/>
      <c r="P15947" s="142"/>
      <c r="Q15947" s="142"/>
      <c r="R15947" s="142"/>
      <c r="S15947" s="139"/>
    </row>
    <row r="15948" spans="2:19" ht="15.75" customHeight="1" x14ac:dyDescent="0.25">
      <c r="B15948" s="106"/>
      <c r="C15948" s="106"/>
      <c r="D15948" s="139"/>
      <c r="E15948" s="140"/>
      <c r="F15948" s="140"/>
      <c r="G15948" s="140"/>
      <c r="M15948" s="140"/>
      <c r="N15948" s="167"/>
      <c r="O15948" s="167"/>
      <c r="P15948" s="142"/>
      <c r="Q15948" s="142"/>
      <c r="R15948" s="142"/>
      <c r="S15948" s="139"/>
    </row>
    <row r="15949" spans="2:19" ht="15.75" customHeight="1" x14ac:dyDescent="0.25">
      <c r="B15949" s="106"/>
      <c r="C15949" s="106"/>
      <c r="D15949" s="139"/>
      <c r="E15949" s="140"/>
      <c r="F15949" s="140"/>
      <c r="G15949" s="140"/>
      <c r="M15949" s="140"/>
      <c r="N15949" s="167"/>
      <c r="O15949" s="167"/>
      <c r="P15949" s="142"/>
      <c r="Q15949" s="142"/>
      <c r="R15949" s="142"/>
      <c r="S15949" s="139"/>
    </row>
    <row r="15950" spans="2:19" ht="15.75" customHeight="1" x14ac:dyDescent="0.25">
      <c r="B15950" s="106"/>
      <c r="C15950" s="106"/>
      <c r="D15950" s="139"/>
      <c r="E15950" s="140"/>
      <c r="F15950" s="140"/>
      <c r="G15950" s="140"/>
      <c r="M15950" s="140"/>
      <c r="N15950" s="167"/>
      <c r="O15950" s="167"/>
      <c r="P15950" s="142"/>
      <c r="Q15950" s="142"/>
      <c r="R15950" s="142"/>
      <c r="S15950" s="139"/>
    </row>
    <row r="15951" spans="2:19" ht="15.75" customHeight="1" x14ac:dyDescent="0.25">
      <c r="B15951" s="106"/>
      <c r="C15951" s="106"/>
      <c r="D15951" s="139"/>
      <c r="E15951" s="140"/>
      <c r="F15951" s="140"/>
      <c r="G15951" s="140"/>
      <c r="M15951" s="140"/>
      <c r="N15951" s="167"/>
      <c r="O15951" s="167"/>
      <c r="P15951" s="142"/>
      <c r="Q15951" s="142"/>
      <c r="R15951" s="142"/>
      <c r="S15951" s="139"/>
    </row>
    <row r="15952" spans="2:19" ht="15.75" customHeight="1" x14ac:dyDescent="0.25">
      <c r="B15952" s="106"/>
      <c r="C15952" s="106"/>
      <c r="D15952" s="139"/>
      <c r="E15952" s="140"/>
      <c r="F15952" s="140"/>
      <c r="G15952" s="140"/>
      <c r="M15952" s="140"/>
      <c r="N15952" s="167"/>
      <c r="O15952" s="167"/>
      <c r="P15952" s="142"/>
      <c r="Q15952" s="142"/>
      <c r="R15952" s="142"/>
      <c r="S15952" s="139"/>
    </row>
    <row r="15953" spans="2:19" ht="15.75" customHeight="1" x14ac:dyDescent="0.25">
      <c r="B15953" s="106"/>
      <c r="C15953" s="106"/>
      <c r="D15953" s="139"/>
      <c r="E15953" s="140"/>
      <c r="F15953" s="140"/>
      <c r="G15953" s="140"/>
      <c r="M15953" s="140"/>
      <c r="N15953" s="167"/>
      <c r="O15953" s="167"/>
      <c r="P15953" s="142"/>
      <c r="Q15953" s="142"/>
      <c r="R15953" s="142"/>
      <c r="S15953" s="139"/>
    </row>
    <row r="15954" spans="2:19" ht="15.75" customHeight="1" x14ac:dyDescent="0.25">
      <c r="B15954" s="106"/>
      <c r="C15954" s="106"/>
      <c r="D15954" s="139"/>
      <c r="E15954" s="140"/>
      <c r="F15954" s="140"/>
      <c r="G15954" s="140"/>
      <c r="M15954" s="140"/>
      <c r="N15954" s="167"/>
      <c r="O15954" s="167"/>
      <c r="P15954" s="142"/>
      <c r="Q15954" s="142"/>
      <c r="R15954" s="142"/>
      <c r="S15954" s="139"/>
    </row>
    <row r="15955" spans="2:19" ht="15.75" customHeight="1" x14ac:dyDescent="0.25">
      <c r="B15955" s="106"/>
      <c r="C15955" s="106"/>
      <c r="D15955" s="139"/>
      <c r="E15955" s="140"/>
      <c r="F15955" s="140"/>
      <c r="G15955" s="140"/>
      <c r="M15955" s="140"/>
      <c r="N15955" s="167"/>
      <c r="O15955" s="167"/>
      <c r="P15955" s="142"/>
      <c r="Q15955" s="142"/>
      <c r="R15955" s="142"/>
      <c r="S15955" s="139"/>
    </row>
    <row r="15956" spans="2:19" ht="15.75" customHeight="1" x14ac:dyDescent="0.25">
      <c r="B15956" s="106"/>
      <c r="C15956" s="106"/>
      <c r="D15956" s="139"/>
      <c r="E15956" s="140"/>
      <c r="F15956" s="140"/>
      <c r="G15956" s="140"/>
      <c r="M15956" s="140"/>
      <c r="N15956" s="167"/>
      <c r="O15956" s="167"/>
      <c r="P15956" s="142"/>
      <c r="Q15956" s="142"/>
      <c r="R15956" s="142"/>
      <c r="S15956" s="139"/>
    </row>
    <row r="15957" spans="2:19" ht="15.75" customHeight="1" x14ac:dyDescent="0.25">
      <c r="B15957" s="106"/>
      <c r="C15957" s="106"/>
      <c r="D15957" s="139"/>
      <c r="E15957" s="140"/>
      <c r="F15957" s="140"/>
      <c r="G15957" s="140"/>
      <c r="M15957" s="140"/>
      <c r="N15957" s="167"/>
      <c r="O15957" s="167"/>
      <c r="P15957" s="142"/>
      <c r="Q15957" s="142"/>
      <c r="R15957" s="142"/>
      <c r="S15957" s="139"/>
    </row>
    <row r="15958" spans="2:19" ht="15.75" customHeight="1" x14ac:dyDescent="0.25">
      <c r="B15958" s="106"/>
      <c r="C15958" s="106"/>
      <c r="D15958" s="139"/>
      <c r="E15958" s="140"/>
      <c r="F15958" s="140"/>
      <c r="G15958" s="140"/>
      <c r="M15958" s="140"/>
      <c r="N15958" s="167"/>
      <c r="O15958" s="167"/>
      <c r="P15958" s="142"/>
      <c r="Q15958" s="142"/>
      <c r="R15958" s="142"/>
      <c r="S15958" s="139"/>
    </row>
    <row r="15959" spans="2:19" ht="15.75" customHeight="1" x14ac:dyDescent="0.25">
      <c r="B15959" s="106"/>
      <c r="C15959" s="106"/>
      <c r="D15959" s="139"/>
      <c r="E15959" s="140"/>
      <c r="F15959" s="140"/>
      <c r="G15959" s="140"/>
      <c r="M15959" s="140"/>
      <c r="N15959" s="167"/>
      <c r="O15959" s="167"/>
      <c r="P15959" s="142"/>
      <c r="Q15959" s="142"/>
      <c r="R15959" s="142"/>
      <c r="S15959" s="139"/>
    </row>
    <row r="15960" spans="2:19" ht="15.75" customHeight="1" x14ac:dyDescent="0.25">
      <c r="B15960" s="106"/>
      <c r="C15960" s="106"/>
      <c r="D15960" s="139"/>
      <c r="E15960" s="140"/>
      <c r="F15960" s="140"/>
      <c r="G15960" s="140"/>
      <c r="M15960" s="140"/>
      <c r="N15960" s="167"/>
      <c r="O15960" s="167"/>
      <c r="P15960" s="142"/>
      <c r="Q15960" s="142"/>
      <c r="R15960" s="142"/>
      <c r="S15960" s="139"/>
    </row>
    <row r="15961" spans="2:19" ht="15.75" customHeight="1" x14ac:dyDescent="0.25">
      <c r="B15961" s="106"/>
      <c r="C15961" s="106"/>
      <c r="D15961" s="139"/>
      <c r="E15961" s="140"/>
      <c r="F15961" s="140"/>
      <c r="G15961" s="140"/>
      <c r="M15961" s="140"/>
      <c r="N15961" s="167"/>
      <c r="O15961" s="167"/>
      <c r="P15961" s="142"/>
      <c r="Q15961" s="142"/>
      <c r="R15961" s="142"/>
      <c r="S15961" s="139"/>
    </row>
    <row r="15962" spans="2:19" ht="15.75" customHeight="1" x14ac:dyDescent="0.25">
      <c r="B15962" s="106"/>
      <c r="C15962" s="106"/>
      <c r="D15962" s="139"/>
      <c r="E15962" s="140"/>
      <c r="F15962" s="140"/>
      <c r="G15962" s="140"/>
      <c r="M15962" s="140"/>
      <c r="N15962" s="167"/>
      <c r="O15962" s="167"/>
      <c r="P15962" s="142"/>
      <c r="Q15962" s="142"/>
      <c r="R15962" s="142"/>
      <c r="S15962" s="139"/>
    </row>
    <row r="15963" spans="2:19" ht="15.75" customHeight="1" x14ac:dyDescent="0.25">
      <c r="B15963" s="106"/>
      <c r="C15963" s="106"/>
      <c r="D15963" s="139"/>
      <c r="E15963" s="140"/>
      <c r="F15963" s="140"/>
      <c r="G15963" s="140"/>
      <c r="M15963" s="140"/>
      <c r="N15963" s="167"/>
      <c r="O15963" s="167"/>
      <c r="P15963" s="142"/>
      <c r="Q15963" s="142"/>
      <c r="R15963" s="142"/>
      <c r="S15963" s="139"/>
    </row>
    <row r="15964" spans="2:19" ht="15.75" customHeight="1" x14ac:dyDescent="0.25">
      <c r="B15964" s="106"/>
      <c r="C15964" s="106"/>
      <c r="D15964" s="139"/>
      <c r="E15964" s="140"/>
      <c r="F15964" s="140"/>
      <c r="G15964" s="140"/>
      <c r="M15964" s="140"/>
      <c r="N15964" s="167"/>
      <c r="O15964" s="167"/>
      <c r="P15964" s="142"/>
      <c r="Q15964" s="142"/>
      <c r="R15964" s="142"/>
      <c r="S15964" s="139"/>
    </row>
    <row r="15965" spans="2:19" ht="15.75" customHeight="1" x14ac:dyDescent="0.25">
      <c r="B15965" s="106"/>
      <c r="C15965" s="106"/>
      <c r="D15965" s="139"/>
      <c r="E15965" s="140"/>
      <c r="F15965" s="140"/>
      <c r="G15965" s="140"/>
      <c r="M15965" s="140"/>
      <c r="N15965" s="167"/>
      <c r="O15965" s="167"/>
      <c r="P15965" s="142"/>
      <c r="Q15965" s="142"/>
      <c r="R15965" s="142"/>
      <c r="S15965" s="139"/>
    </row>
    <row r="15966" spans="2:19" ht="15.75" customHeight="1" x14ac:dyDescent="0.25">
      <c r="B15966" s="106"/>
      <c r="C15966" s="106"/>
      <c r="D15966" s="139"/>
      <c r="E15966" s="140"/>
      <c r="F15966" s="140"/>
      <c r="G15966" s="140"/>
      <c r="M15966" s="140"/>
      <c r="N15966" s="167"/>
      <c r="O15966" s="167"/>
      <c r="P15966" s="142"/>
      <c r="Q15966" s="142"/>
      <c r="R15966" s="142"/>
      <c r="S15966" s="139"/>
    </row>
    <row r="15967" spans="2:19" ht="15.75" customHeight="1" x14ac:dyDescent="0.25">
      <c r="B15967" s="106"/>
      <c r="C15967" s="106"/>
      <c r="D15967" s="139"/>
      <c r="E15967" s="140"/>
      <c r="F15967" s="140"/>
      <c r="G15967" s="140"/>
      <c r="M15967" s="140"/>
      <c r="N15967" s="167"/>
      <c r="O15967" s="167"/>
      <c r="P15967" s="142"/>
      <c r="Q15967" s="142"/>
      <c r="R15967" s="142"/>
      <c r="S15967" s="139"/>
    </row>
    <row r="15968" spans="2:19" ht="15.75" customHeight="1" x14ac:dyDescent="0.25">
      <c r="B15968" s="106"/>
      <c r="C15968" s="106"/>
      <c r="D15968" s="139"/>
      <c r="E15968" s="140"/>
      <c r="F15968" s="140"/>
      <c r="G15968" s="140"/>
      <c r="M15968" s="140"/>
      <c r="N15968" s="167"/>
      <c r="O15968" s="167"/>
      <c r="P15968" s="142"/>
      <c r="Q15968" s="142"/>
      <c r="R15968" s="142"/>
      <c r="S15968" s="139"/>
    </row>
    <row r="15969" spans="2:19" ht="15.75" customHeight="1" x14ac:dyDescent="0.25">
      <c r="B15969" s="106"/>
      <c r="C15969" s="106"/>
      <c r="D15969" s="139"/>
      <c r="E15969" s="140"/>
      <c r="F15969" s="140"/>
      <c r="G15969" s="140"/>
      <c r="M15969" s="140"/>
      <c r="N15969" s="167"/>
      <c r="O15969" s="167"/>
      <c r="P15969" s="142"/>
      <c r="Q15969" s="142"/>
      <c r="R15969" s="142"/>
      <c r="S15969" s="139"/>
    </row>
    <row r="15970" spans="2:19" ht="15.75" customHeight="1" x14ac:dyDescent="0.25">
      <c r="B15970" s="106"/>
      <c r="C15970" s="106"/>
      <c r="D15970" s="139"/>
      <c r="E15970" s="140"/>
      <c r="F15970" s="140"/>
      <c r="G15970" s="140"/>
      <c r="M15970" s="140"/>
      <c r="N15970" s="167"/>
      <c r="O15970" s="167"/>
      <c r="P15970" s="142"/>
      <c r="Q15970" s="142"/>
      <c r="R15970" s="142"/>
      <c r="S15970" s="139"/>
    </row>
    <row r="15971" spans="2:19" ht="15.75" customHeight="1" x14ac:dyDescent="0.25">
      <c r="B15971" s="106"/>
      <c r="C15971" s="106"/>
      <c r="D15971" s="139"/>
      <c r="E15971" s="140"/>
      <c r="F15971" s="140"/>
      <c r="G15971" s="140"/>
      <c r="M15971" s="140"/>
      <c r="N15971" s="167"/>
      <c r="O15971" s="167"/>
      <c r="P15971" s="142"/>
      <c r="Q15971" s="142"/>
      <c r="R15971" s="142"/>
      <c r="S15971" s="139"/>
    </row>
    <row r="15972" spans="2:19" ht="15.75" customHeight="1" x14ac:dyDescent="0.25">
      <c r="B15972" s="106"/>
      <c r="C15972" s="106"/>
      <c r="D15972" s="139"/>
      <c r="E15972" s="140"/>
      <c r="F15972" s="140"/>
      <c r="G15972" s="140"/>
      <c r="M15972" s="140"/>
      <c r="N15972" s="167"/>
      <c r="O15972" s="167"/>
      <c r="P15972" s="142"/>
      <c r="Q15972" s="142"/>
      <c r="R15972" s="142"/>
      <c r="S15972" s="139"/>
    </row>
    <row r="15973" spans="2:19" ht="15.75" customHeight="1" x14ac:dyDescent="0.25">
      <c r="B15973" s="106"/>
      <c r="C15973" s="106"/>
      <c r="D15973" s="139"/>
      <c r="E15973" s="140"/>
      <c r="F15973" s="140"/>
      <c r="G15973" s="140"/>
      <c r="M15973" s="140"/>
      <c r="N15973" s="167"/>
      <c r="O15973" s="167"/>
      <c r="P15973" s="142"/>
      <c r="Q15973" s="142"/>
      <c r="R15973" s="142"/>
      <c r="S15973" s="139"/>
    </row>
    <row r="15974" spans="2:19" ht="15.75" customHeight="1" x14ac:dyDescent="0.25">
      <c r="B15974" s="106"/>
      <c r="C15974" s="106"/>
      <c r="D15974" s="139"/>
      <c r="E15974" s="140"/>
      <c r="F15974" s="140"/>
      <c r="G15974" s="140"/>
      <c r="M15974" s="140"/>
      <c r="N15974" s="167"/>
      <c r="O15974" s="167"/>
      <c r="P15974" s="142"/>
      <c r="Q15974" s="142"/>
      <c r="R15974" s="142"/>
      <c r="S15974" s="139"/>
    </row>
    <row r="15975" spans="2:19" ht="15.75" customHeight="1" x14ac:dyDescent="0.25">
      <c r="B15975" s="106"/>
      <c r="C15975" s="106"/>
      <c r="D15975" s="139"/>
      <c r="E15975" s="140"/>
      <c r="F15975" s="140"/>
      <c r="G15975" s="140"/>
      <c r="M15975" s="140"/>
      <c r="N15975" s="167"/>
      <c r="O15975" s="167"/>
      <c r="P15975" s="142"/>
      <c r="Q15975" s="142"/>
      <c r="R15975" s="142"/>
      <c r="S15975" s="139"/>
    </row>
    <row r="15976" spans="2:19" ht="15.75" customHeight="1" x14ac:dyDescent="0.25">
      <c r="B15976" s="106"/>
      <c r="C15976" s="106"/>
      <c r="D15976" s="139"/>
      <c r="E15976" s="140"/>
      <c r="F15976" s="140"/>
      <c r="G15976" s="140"/>
      <c r="M15976" s="140"/>
      <c r="N15976" s="167"/>
      <c r="O15976" s="167"/>
      <c r="P15976" s="142"/>
      <c r="Q15976" s="142"/>
      <c r="R15976" s="142"/>
      <c r="S15976" s="139"/>
    </row>
    <row r="15977" spans="2:19" ht="15.75" customHeight="1" x14ac:dyDescent="0.25">
      <c r="B15977" s="106"/>
      <c r="C15977" s="106"/>
      <c r="D15977" s="139"/>
      <c r="E15977" s="140"/>
      <c r="F15977" s="140"/>
      <c r="G15977" s="140"/>
      <c r="M15977" s="140"/>
      <c r="N15977" s="167"/>
      <c r="O15977" s="167"/>
      <c r="P15977" s="142"/>
      <c r="Q15977" s="142"/>
      <c r="R15977" s="142"/>
      <c r="S15977" s="139"/>
    </row>
    <row r="15978" spans="2:19" ht="15.75" customHeight="1" x14ac:dyDescent="0.25">
      <c r="B15978" s="106"/>
      <c r="C15978" s="106"/>
      <c r="D15978" s="139"/>
      <c r="E15978" s="140"/>
      <c r="F15978" s="140"/>
      <c r="G15978" s="140"/>
      <c r="M15978" s="140"/>
      <c r="N15978" s="167"/>
      <c r="O15978" s="167"/>
      <c r="P15978" s="142"/>
      <c r="Q15978" s="142"/>
      <c r="R15978" s="142"/>
      <c r="S15978" s="139"/>
    </row>
    <row r="15979" spans="2:19" ht="15.75" customHeight="1" x14ac:dyDescent="0.25">
      <c r="B15979" s="106"/>
      <c r="C15979" s="106"/>
      <c r="D15979" s="139"/>
      <c r="E15979" s="140"/>
      <c r="F15979" s="140"/>
      <c r="G15979" s="140"/>
      <c r="M15979" s="140"/>
      <c r="N15979" s="167"/>
      <c r="O15979" s="167"/>
      <c r="P15979" s="142"/>
      <c r="Q15979" s="142"/>
      <c r="R15979" s="142"/>
      <c r="S15979" s="139"/>
    </row>
    <row r="15980" spans="2:19" ht="15.75" customHeight="1" x14ac:dyDescent="0.25">
      <c r="B15980" s="106"/>
      <c r="C15980" s="106"/>
      <c r="D15980" s="139"/>
      <c r="E15980" s="140"/>
      <c r="F15980" s="140"/>
      <c r="G15980" s="140"/>
      <c r="M15980" s="140"/>
      <c r="N15980" s="167"/>
      <c r="O15980" s="167"/>
      <c r="P15980" s="142"/>
      <c r="Q15980" s="142"/>
      <c r="R15980" s="142"/>
      <c r="S15980" s="139"/>
    </row>
    <row r="15981" spans="2:19" ht="15.75" customHeight="1" x14ac:dyDescent="0.25">
      <c r="B15981" s="106"/>
      <c r="C15981" s="106"/>
      <c r="D15981" s="139"/>
      <c r="E15981" s="140"/>
      <c r="F15981" s="140"/>
      <c r="G15981" s="140"/>
      <c r="M15981" s="140"/>
      <c r="N15981" s="167"/>
      <c r="O15981" s="167"/>
      <c r="P15981" s="142"/>
      <c r="Q15981" s="142"/>
      <c r="R15981" s="142"/>
      <c r="S15981" s="139"/>
    </row>
    <row r="15982" spans="2:19" ht="15.75" customHeight="1" x14ac:dyDescent="0.25">
      <c r="B15982" s="106"/>
      <c r="C15982" s="106"/>
      <c r="D15982" s="139"/>
      <c r="E15982" s="140"/>
      <c r="F15982" s="140"/>
      <c r="G15982" s="140"/>
      <c r="M15982" s="140"/>
      <c r="N15982" s="167"/>
      <c r="O15982" s="167"/>
      <c r="P15982" s="142"/>
      <c r="Q15982" s="142"/>
      <c r="R15982" s="142"/>
      <c r="S15982" s="139"/>
    </row>
    <row r="15983" spans="2:19" ht="15.75" customHeight="1" x14ac:dyDescent="0.25">
      <c r="B15983" s="106"/>
      <c r="C15983" s="106"/>
      <c r="D15983" s="139"/>
      <c r="E15983" s="140"/>
      <c r="F15983" s="140"/>
      <c r="G15983" s="140"/>
      <c r="M15983" s="140"/>
      <c r="N15983" s="167"/>
      <c r="O15983" s="167"/>
      <c r="P15983" s="142"/>
      <c r="Q15983" s="142"/>
      <c r="R15983" s="142"/>
      <c r="S15983" s="139"/>
    </row>
    <row r="15984" spans="2:19" ht="15.75" customHeight="1" x14ac:dyDescent="0.25">
      <c r="B15984" s="106"/>
      <c r="C15984" s="106"/>
      <c r="D15984" s="139"/>
      <c r="E15984" s="140"/>
      <c r="F15984" s="140"/>
      <c r="G15984" s="140"/>
      <c r="M15984" s="140"/>
      <c r="N15984" s="167"/>
      <c r="O15984" s="167"/>
      <c r="P15984" s="142"/>
      <c r="Q15984" s="142"/>
      <c r="R15984" s="142"/>
      <c r="S15984" s="139"/>
    </row>
    <row r="15985" spans="2:19" ht="15.75" customHeight="1" x14ac:dyDescent="0.25">
      <c r="B15985" s="106"/>
      <c r="C15985" s="106"/>
      <c r="D15985" s="139"/>
      <c r="E15985" s="140"/>
      <c r="F15985" s="140"/>
      <c r="G15985" s="140"/>
      <c r="M15985" s="140"/>
      <c r="N15985" s="167"/>
      <c r="O15985" s="167"/>
      <c r="P15985" s="142"/>
      <c r="Q15985" s="142"/>
      <c r="R15985" s="142"/>
      <c r="S15985" s="139"/>
    </row>
    <row r="15986" spans="2:19" ht="15.75" customHeight="1" x14ac:dyDescent="0.25">
      <c r="B15986" s="106"/>
      <c r="C15986" s="106"/>
      <c r="D15986" s="139"/>
      <c r="E15986" s="140"/>
      <c r="F15986" s="140"/>
      <c r="G15986" s="140"/>
      <c r="M15986" s="140"/>
      <c r="N15986" s="167"/>
      <c r="O15986" s="167"/>
      <c r="P15986" s="142"/>
      <c r="Q15986" s="142"/>
      <c r="R15986" s="142"/>
      <c r="S15986" s="139"/>
    </row>
    <row r="15987" spans="2:19" ht="15.75" customHeight="1" x14ac:dyDescent="0.25">
      <c r="B15987" s="106"/>
      <c r="C15987" s="106"/>
      <c r="D15987" s="139"/>
      <c r="E15987" s="140"/>
      <c r="F15987" s="140"/>
      <c r="G15987" s="140"/>
      <c r="M15987" s="140"/>
      <c r="N15987" s="167"/>
      <c r="O15987" s="167"/>
      <c r="P15987" s="142"/>
      <c r="Q15987" s="142"/>
      <c r="R15987" s="142"/>
      <c r="S15987" s="139"/>
    </row>
    <row r="15988" spans="2:19" ht="15.75" customHeight="1" x14ac:dyDescent="0.25">
      <c r="B15988" s="106"/>
      <c r="C15988" s="106"/>
      <c r="D15988" s="139"/>
      <c r="E15988" s="140"/>
      <c r="F15988" s="140"/>
      <c r="G15988" s="140"/>
      <c r="M15988" s="140"/>
      <c r="N15988" s="167"/>
      <c r="O15988" s="167"/>
      <c r="P15988" s="142"/>
      <c r="Q15988" s="142"/>
      <c r="R15988" s="142"/>
      <c r="S15988" s="139"/>
    </row>
    <row r="15989" spans="2:19" ht="15.75" customHeight="1" x14ac:dyDescent="0.25">
      <c r="B15989" s="106"/>
      <c r="C15989" s="106"/>
      <c r="D15989" s="139"/>
      <c r="E15989" s="140"/>
      <c r="F15989" s="140"/>
      <c r="G15989" s="140"/>
      <c r="M15989" s="140"/>
      <c r="N15989" s="167"/>
      <c r="O15989" s="167"/>
      <c r="P15989" s="142"/>
      <c r="Q15989" s="142"/>
      <c r="R15989" s="142"/>
      <c r="S15989" s="139"/>
    </row>
    <row r="15990" spans="2:19" ht="15.75" customHeight="1" x14ac:dyDescent="0.25">
      <c r="B15990" s="106"/>
      <c r="C15990" s="106"/>
      <c r="D15990" s="139"/>
      <c r="E15990" s="140"/>
      <c r="F15990" s="140"/>
      <c r="G15990" s="140"/>
      <c r="M15990" s="140"/>
      <c r="N15990" s="167"/>
      <c r="O15990" s="167"/>
      <c r="P15990" s="142"/>
      <c r="Q15990" s="142"/>
      <c r="R15990" s="142"/>
      <c r="S15990" s="139"/>
    </row>
    <row r="15991" spans="2:19" ht="15.75" customHeight="1" x14ac:dyDescent="0.25">
      <c r="B15991" s="106"/>
      <c r="C15991" s="106"/>
      <c r="D15991" s="139"/>
      <c r="E15991" s="140"/>
      <c r="F15991" s="140"/>
      <c r="G15991" s="140"/>
      <c r="M15991" s="140"/>
      <c r="N15991" s="167"/>
      <c r="O15991" s="167"/>
      <c r="P15991" s="142"/>
      <c r="Q15991" s="142"/>
      <c r="R15991" s="142"/>
      <c r="S15991" s="139"/>
    </row>
    <row r="15992" spans="2:19" ht="15.75" customHeight="1" x14ac:dyDescent="0.25">
      <c r="B15992" s="106"/>
      <c r="C15992" s="106"/>
      <c r="D15992" s="139"/>
      <c r="E15992" s="140"/>
      <c r="F15992" s="140"/>
      <c r="G15992" s="140"/>
      <c r="M15992" s="140"/>
      <c r="N15992" s="167"/>
      <c r="O15992" s="167"/>
      <c r="P15992" s="142"/>
      <c r="Q15992" s="142"/>
      <c r="R15992" s="142"/>
      <c r="S15992" s="139"/>
    </row>
    <row r="15993" spans="2:19" ht="15.75" customHeight="1" x14ac:dyDescent="0.25">
      <c r="B15993" s="106"/>
      <c r="C15993" s="106"/>
      <c r="D15993" s="139"/>
      <c r="E15993" s="140"/>
      <c r="F15993" s="140"/>
      <c r="G15993" s="140"/>
      <c r="M15993" s="140"/>
      <c r="N15993" s="167"/>
      <c r="O15993" s="167"/>
      <c r="P15993" s="142"/>
      <c r="Q15993" s="142"/>
      <c r="R15993" s="142"/>
      <c r="S15993" s="139"/>
    </row>
    <row r="15994" spans="2:19" ht="15.75" customHeight="1" x14ac:dyDescent="0.25">
      <c r="B15994" s="106"/>
      <c r="C15994" s="106"/>
      <c r="D15994" s="139"/>
      <c r="E15994" s="140"/>
      <c r="F15994" s="140"/>
      <c r="G15994" s="140"/>
      <c r="M15994" s="140"/>
      <c r="N15994" s="167"/>
      <c r="O15994" s="167"/>
      <c r="P15994" s="142"/>
      <c r="Q15994" s="142"/>
      <c r="R15994" s="142"/>
      <c r="S15994" s="139"/>
    </row>
    <row r="15995" spans="2:19" ht="15.75" customHeight="1" x14ac:dyDescent="0.25">
      <c r="B15995" s="106"/>
      <c r="C15995" s="106"/>
      <c r="D15995" s="139"/>
      <c r="E15995" s="140"/>
      <c r="F15995" s="140"/>
      <c r="G15995" s="140"/>
      <c r="M15995" s="140"/>
      <c r="N15995" s="167"/>
      <c r="O15995" s="167"/>
      <c r="P15995" s="142"/>
      <c r="Q15995" s="142"/>
      <c r="R15995" s="142"/>
      <c r="S15995" s="139"/>
    </row>
    <row r="15996" spans="2:19" ht="15.75" customHeight="1" x14ac:dyDescent="0.25">
      <c r="B15996" s="106"/>
      <c r="C15996" s="106"/>
      <c r="D15996" s="139"/>
      <c r="E15996" s="140"/>
      <c r="F15996" s="140"/>
      <c r="G15996" s="140"/>
      <c r="M15996" s="140"/>
      <c r="N15996" s="167"/>
      <c r="O15996" s="167"/>
      <c r="P15996" s="142"/>
      <c r="Q15996" s="142"/>
      <c r="R15996" s="142"/>
      <c r="S15996" s="139"/>
    </row>
    <row r="15997" spans="2:19" ht="15.75" customHeight="1" x14ac:dyDescent="0.25">
      <c r="B15997" s="106"/>
      <c r="C15997" s="106"/>
      <c r="D15997" s="139"/>
      <c r="E15997" s="140"/>
      <c r="F15997" s="140"/>
      <c r="G15997" s="140"/>
      <c r="M15997" s="140"/>
      <c r="N15997" s="167"/>
      <c r="O15997" s="167"/>
      <c r="P15997" s="142"/>
      <c r="Q15997" s="142"/>
      <c r="R15997" s="142"/>
      <c r="S15997" s="139"/>
    </row>
    <row r="15998" spans="2:19" ht="15.75" customHeight="1" x14ac:dyDescent="0.25">
      <c r="B15998" s="106"/>
      <c r="C15998" s="106"/>
      <c r="D15998" s="139"/>
      <c r="E15998" s="140"/>
      <c r="F15998" s="140"/>
      <c r="G15998" s="140"/>
      <c r="M15998" s="140"/>
      <c r="N15998" s="167"/>
      <c r="O15998" s="167"/>
      <c r="P15998" s="142"/>
      <c r="Q15998" s="142"/>
      <c r="R15998" s="142"/>
      <c r="S15998" s="139"/>
    </row>
    <row r="15999" spans="2:19" ht="15.75" customHeight="1" x14ac:dyDescent="0.25">
      <c r="B15999" s="106"/>
      <c r="C15999" s="106"/>
      <c r="D15999" s="139"/>
      <c r="E15999" s="140"/>
      <c r="F15999" s="140"/>
      <c r="G15999" s="140"/>
      <c r="M15999" s="140"/>
      <c r="N15999" s="167"/>
      <c r="O15999" s="167"/>
      <c r="P15999" s="142"/>
      <c r="Q15999" s="142"/>
      <c r="R15999" s="142"/>
      <c r="S15999" s="139"/>
    </row>
    <row r="16000" spans="2:19" ht="15.75" customHeight="1" x14ac:dyDescent="0.25">
      <c r="B16000" s="106"/>
      <c r="C16000" s="106"/>
      <c r="D16000" s="139"/>
      <c r="E16000" s="140"/>
      <c r="F16000" s="140"/>
      <c r="G16000" s="140"/>
      <c r="M16000" s="140"/>
      <c r="N16000" s="167"/>
      <c r="O16000" s="167"/>
      <c r="P16000" s="142"/>
      <c r="Q16000" s="142"/>
      <c r="R16000" s="142"/>
      <c r="S16000" s="139"/>
    </row>
    <row r="16001" spans="2:19" ht="15.75" customHeight="1" x14ac:dyDescent="0.25">
      <c r="B16001" s="106"/>
      <c r="C16001" s="106"/>
      <c r="D16001" s="139"/>
      <c r="E16001" s="140"/>
      <c r="F16001" s="140"/>
      <c r="G16001" s="140"/>
      <c r="M16001" s="140"/>
      <c r="N16001" s="167"/>
      <c r="O16001" s="167"/>
      <c r="P16001" s="142"/>
      <c r="Q16001" s="142"/>
      <c r="R16001" s="142"/>
      <c r="S16001" s="139"/>
    </row>
    <row r="16002" spans="2:19" ht="15.75" customHeight="1" x14ac:dyDescent="0.25">
      <c r="B16002" s="106"/>
      <c r="C16002" s="106"/>
      <c r="D16002" s="139"/>
      <c r="E16002" s="140"/>
      <c r="F16002" s="140"/>
      <c r="G16002" s="140"/>
      <c r="M16002" s="140"/>
      <c r="N16002" s="167"/>
      <c r="O16002" s="167"/>
      <c r="P16002" s="142"/>
      <c r="Q16002" s="142"/>
      <c r="R16002" s="142"/>
      <c r="S16002" s="139"/>
    </row>
    <row r="16003" spans="2:19" ht="15.75" customHeight="1" x14ac:dyDescent="0.25">
      <c r="B16003" s="106"/>
      <c r="C16003" s="106"/>
      <c r="D16003" s="139"/>
      <c r="E16003" s="140"/>
      <c r="F16003" s="140"/>
      <c r="G16003" s="140"/>
      <c r="M16003" s="140"/>
      <c r="N16003" s="167"/>
      <c r="O16003" s="167"/>
      <c r="P16003" s="142"/>
      <c r="Q16003" s="142"/>
      <c r="R16003" s="142"/>
      <c r="S16003" s="139"/>
    </row>
    <row r="16004" spans="2:19" ht="15.75" customHeight="1" x14ac:dyDescent="0.25">
      <c r="B16004" s="106"/>
      <c r="C16004" s="106"/>
      <c r="D16004" s="139"/>
      <c r="E16004" s="140"/>
      <c r="F16004" s="140"/>
      <c r="G16004" s="140"/>
      <c r="M16004" s="140"/>
      <c r="N16004" s="167"/>
      <c r="O16004" s="167"/>
      <c r="P16004" s="142"/>
      <c r="Q16004" s="142"/>
      <c r="R16004" s="142"/>
      <c r="S16004" s="139"/>
    </row>
    <row r="16005" spans="2:19" ht="15.75" customHeight="1" x14ac:dyDescent="0.25">
      <c r="B16005" s="106"/>
      <c r="C16005" s="106"/>
      <c r="D16005" s="139"/>
      <c r="E16005" s="140"/>
      <c r="F16005" s="140"/>
      <c r="G16005" s="140"/>
      <c r="M16005" s="140"/>
      <c r="N16005" s="167"/>
      <c r="O16005" s="167"/>
      <c r="P16005" s="142"/>
      <c r="Q16005" s="142"/>
      <c r="R16005" s="142"/>
      <c r="S16005" s="139"/>
    </row>
    <row r="16006" spans="2:19" ht="15.75" customHeight="1" x14ac:dyDescent="0.25">
      <c r="B16006" s="106"/>
      <c r="C16006" s="106"/>
      <c r="D16006" s="139"/>
      <c r="E16006" s="140"/>
      <c r="F16006" s="140"/>
      <c r="G16006" s="140"/>
      <c r="M16006" s="140"/>
      <c r="N16006" s="167"/>
      <c r="O16006" s="167"/>
      <c r="P16006" s="142"/>
      <c r="Q16006" s="142"/>
      <c r="R16006" s="142"/>
      <c r="S16006" s="139"/>
    </row>
    <row r="16007" spans="2:19" ht="15.75" customHeight="1" x14ac:dyDescent="0.25">
      <c r="B16007" s="106"/>
      <c r="C16007" s="106"/>
      <c r="D16007" s="139"/>
      <c r="E16007" s="140"/>
      <c r="F16007" s="140"/>
      <c r="G16007" s="140"/>
      <c r="M16007" s="140"/>
      <c r="N16007" s="167"/>
      <c r="O16007" s="167"/>
      <c r="P16007" s="142"/>
      <c r="Q16007" s="142"/>
      <c r="R16007" s="142"/>
      <c r="S16007" s="139"/>
    </row>
    <row r="16008" spans="2:19" ht="15.75" customHeight="1" x14ac:dyDescent="0.25">
      <c r="B16008" s="106"/>
      <c r="C16008" s="106"/>
      <c r="D16008" s="139"/>
      <c r="E16008" s="140"/>
      <c r="F16008" s="140"/>
      <c r="G16008" s="140"/>
      <c r="M16008" s="140"/>
      <c r="N16008" s="167"/>
      <c r="O16008" s="167"/>
      <c r="P16008" s="142"/>
      <c r="Q16008" s="142"/>
      <c r="R16008" s="142"/>
      <c r="S16008" s="139"/>
    </row>
    <row r="16009" spans="2:19" ht="15.75" customHeight="1" x14ac:dyDescent="0.25">
      <c r="B16009" s="106"/>
      <c r="C16009" s="106"/>
      <c r="D16009" s="139"/>
      <c r="E16009" s="140"/>
      <c r="F16009" s="140"/>
      <c r="G16009" s="140"/>
      <c r="M16009" s="140"/>
      <c r="N16009" s="167"/>
      <c r="O16009" s="167"/>
      <c r="P16009" s="142"/>
      <c r="Q16009" s="142"/>
      <c r="R16009" s="142"/>
      <c r="S16009" s="139"/>
    </row>
    <row r="16010" spans="2:19" ht="15.75" customHeight="1" x14ac:dyDescent="0.25">
      <c r="B16010" s="106"/>
      <c r="C16010" s="106"/>
      <c r="D16010" s="139"/>
      <c r="E16010" s="140"/>
      <c r="F16010" s="140"/>
      <c r="G16010" s="140"/>
      <c r="M16010" s="140"/>
      <c r="N16010" s="167"/>
      <c r="O16010" s="167"/>
      <c r="P16010" s="142"/>
      <c r="Q16010" s="142"/>
      <c r="R16010" s="142"/>
      <c r="S16010" s="139"/>
    </row>
    <row r="16011" spans="2:19" ht="15.75" customHeight="1" x14ac:dyDescent="0.25">
      <c r="B16011" s="106"/>
      <c r="C16011" s="106"/>
      <c r="D16011" s="139"/>
      <c r="E16011" s="140"/>
      <c r="F16011" s="140"/>
      <c r="G16011" s="140"/>
      <c r="M16011" s="140"/>
      <c r="N16011" s="167"/>
      <c r="O16011" s="167"/>
      <c r="P16011" s="142"/>
      <c r="Q16011" s="142"/>
      <c r="R16011" s="142"/>
      <c r="S16011" s="139"/>
    </row>
    <row r="16012" spans="2:19" ht="15.75" customHeight="1" x14ac:dyDescent="0.25">
      <c r="B16012" s="106"/>
      <c r="C16012" s="106"/>
      <c r="D16012" s="139"/>
      <c r="E16012" s="140"/>
      <c r="F16012" s="140"/>
      <c r="G16012" s="140"/>
      <c r="M16012" s="140"/>
      <c r="N16012" s="167"/>
      <c r="O16012" s="167"/>
      <c r="P16012" s="142"/>
      <c r="Q16012" s="142"/>
      <c r="R16012" s="142"/>
      <c r="S16012" s="139"/>
    </row>
    <row r="16013" spans="2:19" ht="15.75" customHeight="1" x14ac:dyDescent="0.25">
      <c r="B16013" s="106"/>
      <c r="C16013" s="106"/>
      <c r="D16013" s="139"/>
      <c r="E16013" s="140"/>
      <c r="F16013" s="140"/>
      <c r="G16013" s="140"/>
      <c r="M16013" s="140"/>
      <c r="N16013" s="167"/>
      <c r="O16013" s="167"/>
      <c r="P16013" s="142"/>
      <c r="Q16013" s="142"/>
      <c r="R16013" s="142"/>
      <c r="S16013" s="139"/>
    </row>
    <row r="16014" spans="2:19" ht="15.75" customHeight="1" x14ac:dyDescent="0.25">
      <c r="B16014" s="106"/>
      <c r="C16014" s="106"/>
      <c r="D16014" s="139"/>
      <c r="E16014" s="140"/>
      <c r="F16014" s="140"/>
      <c r="G16014" s="140"/>
      <c r="M16014" s="140"/>
      <c r="N16014" s="167"/>
      <c r="O16014" s="167"/>
      <c r="P16014" s="142"/>
      <c r="Q16014" s="142"/>
      <c r="R16014" s="142"/>
      <c r="S16014" s="139"/>
    </row>
    <row r="16015" spans="2:19" ht="15.75" customHeight="1" x14ac:dyDescent="0.25">
      <c r="B16015" s="106"/>
      <c r="C16015" s="106"/>
      <c r="D16015" s="139"/>
      <c r="E16015" s="140"/>
      <c r="F16015" s="140"/>
      <c r="G16015" s="140"/>
      <c r="M16015" s="140"/>
      <c r="N16015" s="167"/>
      <c r="O16015" s="167"/>
      <c r="P16015" s="142"/>
      <c r="Q16015" s="142"/>
      <c r="R16015" s="142"/>
      <c r="S16015" s="139"/>
    </row>
    <row r="16016" spans="2:19" ht="15.75" customHeight="1" x14ac:dyDescent="0.25">
      <c r="B16016" s="106"/>
      <c r="C16016" s="106"/>
      <c r="D16016" s="139"/>
      <c r="E16016" s="140"/>
      <c r="F16016" s="140"/>
      <c r="G16016" s="140"/>
      <c r="M16016" s="140"/>
      <c r="N16016" s="167"/>
      <c r="O16016" s="167"/>
      <c r="P16016" s="142"/>
      <c r="Q16016" s="142"/>
      <c r="R16016" s="142"/>
      <c r="S16016" s="139"/>
    </row>
    <row r="16017" spans="2:19" ht="15.75" customHeight="1" x14ac:dyDescent="0.25">
      <c r="B16017" s="106"/>
      <c r="C16017" s="106"/>
      <c r="D16017" s="139"/>
      <c r="E16017" s="140"/>
      <c r="F16017" s="140"/>
      <c r="G16017" s="140"/>
      <c r="M16017" s="140"/>
      <c r="N16017" s="167"/>
      <c r="O16017" s="167"/>
      <c r="P16017" s="142"/>
      <c r="Q16017" s="142"/>
      <c r="R16017" s="142"/>
      <c r="S16017" s="139"/>
    </row>
    <row r="16018" spans="2:19" ht="15.75" customHeight="1" x14ac:dyDescent="0.25">
      <c r="B16018" s="106"/>
      <c r="C16018" s="106"/>
      <c r="D16018" s="139"/>
      <c r="E16018" s="140"/>
      <c r="F16018" s="140"/>
      <c r="G16018" s="140"/>
      <c r="M16018" s="140"/>
      <c r="N16018" s="167"/>
      <c r="O16018" s="167"/>
      <c r="P16018" s="142"/>
      <c r="Q16018" s="142"/>
      <c r="R16018" s="142"/>
      <c r="S16018" s="139"/>
    </row>
    <row r="16019" spans="2:19" ht="15.75" customHeight="1" x14ac:dyDescent="0.25">
      <c r="B16019" s="106"/>
      <c r="C16019" s="106"/>
      <c r="D16019" s="139"/>
      <c r="E16019" s="140"/>
      <c r="F16019" s="140"/>
      <c r="G16019" s="140"/>
      <c r="M16019" s="140"/>
      <c r="N16019" s="167"/>
      <c r="O16019" s="167"/>
      <c r="P16019" s="142"/>
      <c r="Q16019" s="142"/>
      <c r="R16019" s="142"/>
      <c r="S16019" s="139"/>
    </row>
    <row r="16020" spans="2:19" ht="15.75" customHeight="1" x14ac:dyDescent="0.25">
      <c r="B16020" s="106"/>
      <c r="C16020" s="106"/>
      <c r="D16020" s="139"/>
      <c r="E16020" s="140"/>
      <c r="F16020" s="140"/>
      <c r="G16020" s="140"/>
      <c r="M16020" s="140"/>
      <c r="N16020" s="167"/>
      <c r="O16020" s="167"/>
      <c r="P16020" s="142"/>
      <c r="Q16020" s="142"/>
      <c r="R16020" s="142"/>
      <c r="S16020" s="139"/>
    </row>
    <row r="16021" spans="2:19" ht="15.75" customHeight="1" x14ac:dyDescent="0.25">
      <c r="B16021" s="106"/>
      <c r="C16021" s="106"/>
      <c r="D16021" s="139"/>
      <c r="E16021" s="140"/>
      <c r="F16021" s="140"/>
      <c r="G16021" s="140"/>
      <c r="M16021" s="140"/>
      <c r="N16021" s="167"/>
      <c r="O16021" s="167"/>
      <c r="P16021" s="142"/>
      <c r="Q16021" s="142"/>
      <c r="R16021" s="142"/>
      <c r="S16021" s="139"/>
    </row>
    <row r="16022" spans="2:19" ht="15.75" customHeight="1" x14ac:dyDescent="0.25">
      <c r="B16022" s="106"/>
      <c r="C16022" s="106"/>
      <c r="D16022" s="139"/>
      <c r="E16022" s="140"/>
      <c r="F16022" s="140"/>
      <c r="G16022" s="140"/>
      <c r="M16022" s="140"/>
      <c r="N16022" s="167"/>
      <c r="O16022" s="167"/>
      <c r="P16022" s="142"/>
      <c r="Q16022" s="142"/>
      <c r="R16022" s="142"/>
      <c r="S16022" s="139"/>
    </row>
    <row r="16023" spans="2:19" ht="15.75" customHeight="1" x14ac:dyDescent="0.25">
      <c r="B16023" s="106"/>
      <c r="C16023" s="106"/>
      <c r="D16023" s="139"/>
      <c r="E16023" s="140"/>
      <c r="F16023" s="140"/>
      <c r="G16023" s="140"/>
      <c r="M16023" s="140"/>
      <c r="N16023" s="167"/>
      <c r="O16023" s="167"/>
      <c r="P16023" s="142"/>
      <c r="Q16023" s="142"/>
      <c r="R16023" s="142"/>
      <c r="S16023" s="139"/>
    </row>
    <row r="16024" spans="2:19" ht="15.75" customHeight="1" x14ac:dyDescent="0.25">
      <c r="B16024" s="106"/>
      <c r="C16024" s="106"/>
      <c r="D16024" s="139"/>
      <c r="E16024" s="140"/>
      <c r="F16024" s="140"/>
      <c r="G16024" s="140"/>
      <c r="M16024" s="140"/>
      <c r="N16024" s="167"/>
      <c r="O16024" s="167"/>
      <c r="P16024" s="142"/>
      <c r="Q16024" s="142"/>
      <c r="R16024" s="142"/>
      <c r="S16024" s="139"/>
    </row>
    <row r="16025" spans="2:19" ht="15.75" customHeight="1" x14ac:dyDescent="0.25">
      <c r="B16025" s="106"/>
      <c r="C16025" s="106"/>
      <c r="D16025" s="139"/>
      <c r="E16025" s="140"/>
      <c r="F16025" s="140"/>
      <c r="G16025" s="140"/>
      <c r="M16025" s="140"/>
      <c r="N16025" s="167"/>
      <c r="O16025" s="167"/>
      <c r="P16025" s="142"/>
      <c r="Q16025" s="142"/>
      <c r="R16025" s="142"/>
      <c r="S16025" s="139"/>
    </row>
    <row r="16026" spans="2:19" ht="15.75" customHeight="1" x14ac:dyDescent="0.25">
      <c r="B16026" s="106"/>
      <c r="C16026" s="106"/>
      <c r="D16026" s="139"/>
      <c r="E16026" s="140"/>
      <c r="F16026" s="140"/>
      <c r="G16026" s="140"/>
      <c r="M16026" s="140"/>
      <c r="N16026" s="167"/>
      <c r="O16026" s="167"/>
      <c r="P16026" s="142"/>
      <c r="Q16026" s="142"/>
      <c r="R16026" s="142"/>
      <c r="S16026" s="139"/>
    </row>
    <row r="16027" spans="2:19" ht="15.75" customHeight="1" x14ac:dyDescent="0.25">
      <c r="B16027" s="106"/>
      <c r="C16027" s="106"/>
      <c r="D16027" s="139"/>
      <c r="E16027" s="140"/>
      <c r="F16027" s="140"/>
      <c r="G16027" s="140"/>
      <c r="M16027" s="140"/>
      <c r="N16027" s="167"/>
      <c r="O16027" s="167"/>
      <c r="P16027" s="142"/>
      <c r="Q16027" s="142"/>
      <c r="R16027" s="142"/>
      <c r="S16027" s="139"/>
    </row>
    <row r="16028" spans="2:19" ht="15.75" customHeight="1" x14ac:dyDescent="0.25">
      <c r="B16028" s="106"/>
      <c r="C16028" s="106"/>
      <c r="D16028" s="139"/>
      <c r="E16028" s="140"/>
      <c r="F16028" s="140"/>
      <c r="G16028" s="140"/>
      <c r="M16028" s="140"/>
      <c r="N16028" s="167"/>
      <c r="O16028" s="167"/>
      <c r="P16028" s="142"/>
      <c r="Q16028" s="142"/>
      <c r="R16028" s="142"/>
      <c r="S16028" s="139"/>
    </row>
    <row r="16029" spans="2:19" ht="15.75" customHeight="1" x14ac:dyDescent="0.25">
      <c r="B16029" s="106"/>
      <c r="C16029" s="106"/>
      <c r="D16029" s="139"/>
      <c r="E16029" s="140"/>
      <c r="F16029" s="140"/>
      <c r="G16029" s="140"/>
      <c r="M16029" s="140"/>
      <c r="N16029" s="167"/>
      <c r="O16029" s="167"/>
      <c r="P16029" s="142"/>
      <c r="Q16029" s="142"/>
      <c r="R16029" s="142"/>
      <c r="S16029" s="139"/>
    </row>
    <row r="16030" spans="2:19" ht="15.75" customHeight="1" x14ac:dyDescent="0.25">
      <c r="B16030" s="106"/>
      <c r="C16030" s="106"/>
      <c r="D16030" s="139"/>
      <c r="E16030" s="140"/>
      <c r="F16030" s="140"/>
      <c r="G16030" s="140"/>
      <c r="M16030" s="140"/>
      <c r="N16030" s="167"/>
      <c r="O16030" s="167"/>
      <c r="P16030" s="142"/>
      <c r="Q16030" s="142"/>
      <c r="R16030" s="142"/>
      <c r="S16030" s="139"/>
    </row>
    <row r="16031" spans="2:19" ht="15.75" customHeight="1" x14ac:dyDescent="0.25">
      <c r="B16031" s="106"/>
      <c r="C16031" s="106"/>
      <c r="D16031" s="139"/>
      <c r="E16031" s="140"/>
      <c r="F16031" s="140"/>
      <c r="G16031" s="140"/>
      <c r="M16031" s="140"/>
      <c r="N16031" s="167"/>
      <c r="O16031" s="167"/>
      <c r="P16031" s="142"/>
      <c r="Q16031" s="142"/>
      <c r="R16031" s="142"/>
      <c r="S16031" s="139"/>
    </row>
    <row r="16032" spans="2:19" ht="15.75" customHeight="1" x14ac:dyDescent="0.25">
      <c r="B16032" s="106"/>
      <c r="C16032" s="106"/>
      <c r="D16032" s="139"/>
      <c r="E16032" s="140"/>
      <c r="F16032" s="140"/>
      <c r="G16032" s="140"/>
      <c r="M16032" s="140"/>
      <c r="N16032" s="167"/>
      <c r="O16032" s="167"/>
      <c r="P16032" s="142"/>
      <c r="Q16032" s="142"/>
      <c r="R16032" s="142"/>
      <c r="S16032" s="139"/>
    </row>
    <row r="16033" spans="2:19" ht="15.75" customHeight="1" x14ac:dyDescent="0.25">
      <c r="B16033" s="106"/>
      <c r="C16033" s="106"/>
      <c r="D16033" s="139"/>
      <c r="E16033" s="140"/>
      <c r="F16033" s="140"/>
      <c r="G16033" s="140"/>
      <c r="M16033" s="140"/>
      <c r="N16033" s="167"/>
      <c r="O16033" s="167"/>
      <c r="P16033" s="142"/>
      <c r="Q16033" s="142"/>
      <c r="R16033" s="142"/>
      <c r="S16033" s="139"/>
    </row>
    <row r="16034" spans="2:19" ht="15.75" customHeight="1" x14ac:dyDescent="0.25">
      <c r="B16034" s="106"/>
      <c r="C16034" s="106"/>
      <c r="D16034" s="139"/>
      <c r="E16034" s="140"/>
      <c r="F16034" s="140"/>
      <c r="G16034" s="140"/>
      <c r="M16034" s="140"/>
      <c r="N16034" s="167"/>
      <c r="O16034" s="167"/>
      <c r="P16034" s="142"/>
      <c r="Q16034" s="142"/>
      <c r="R16034" s="142"/>
      <c r="S16034" s="139"/>
    </row>
    <row r="16035" spans="2:19" ht="15.75" customHeight="1" x14ac:dyDescent="0.25">
      <c r="B16035" s="106"/>
      <c r="C16035" s="106"/>
      <c r="D16035" s="139"/>
      <c r="E16035" s="140"/>
      <c r="F16035" s="140"/>
      <c r="G16035" s="140"/>
      <c r="M16035" s="140"/>
      <c r="N16035" s="167"/>
      <c r="O16035" s="167"/>
      <c r="P16035" s="142"/>
      <c r="Q16035" s="142"/>
      <c r="R16035" s="142"/>
      <c r="S16035" s="139"/>
    </row>
    <row r="16036" spans="2:19" ht="15.75" customHeight="1" x14ac:dyDescent="0.25">
      <c r="B16036" s="106"/>
      <c r="C16036" s="106"/>
      <c r="D16036" s="139"/>
      <c r="E16036" s="140"/>
      <c r="F16036" s="140"/>
      <c r="G16036" s="140"/>
      <c r="M16036" s="140"/>
      <c r="N16036" s="167"/>
      <c r="O16036" s="167"/>
      <c r="P16036" s="142"/>
      <c r="Q16036" s="142"/>
      <c r="R16036" s="142"/>
      <c r="S16036" s="139"/>
    </row>
    <row r="16037" spans="2:19" ht="15.75" customHeight="1" x14ac:dyDescent="0.25">
      <c r="B16037" s="106"/>
      <c r="C16037" s="106"/>
      <c r="D16037" s="139"/>
      <c r="E16037" s="140"/>
      <c r="F16037" s="140"/>
      <c r="G16037" s="140"/>
      <c r="M16037" s="140"/>
      <c r="N16037" s="167"/>
      <c r="O16037" s="167"/>
      <c r="P16037" s="142"/>
      <c r="Q16037" s="142"/>
      <c r="R16037" s="142"/>
      <c r="S16037" s="139"/>
    </row>
    <row r="16038" spans="2:19" ht="15.75" customHeight="1" x14ac:dyDescent="0.25">
      <c r="B16038" s="106"/>
      <c r="C16038" s="106"/>
      <c r="D16038" s="139"/>
      <c r="E16038" s="140"/>
      <c r="F16038" s="140"/>
      <c r="G16038" s="140"/>
      <c r="M16038" s="140"/>
      <c r="N16038" s="167"/>
      <c r="O16038" s="167"/>
      <c r="P16038" s="142"/>
      <c r="Q16038" s="142"/>
      <c r="R16038" s="142"/>
      <c r="S16038" s="139"/>
    </row>
    <row r="16039" spans="2:19" ht="15.75" customHeight="1" x14ac:dyDescent="0.25">
      <c r="B16039" s="106"/>
      <c r="C16039" s="106"/>
      <c r="D16039" s="139"/>
      <c r="E16039" s="140"/>
      <c r="F16039" s="140"/>
      <c r="G16039" s="140"/>
      <c r="M16039" s="140"/>
      <c r="N16039" s="167"/>
      <c r="O16039" s="167"/>
      <c r="P16039" s="142"/>
      <c r="Q16039" s="142"/>
      <c r="R16039" s="142"/>
      <c r="S16039" s="139"/>
    </row>
    <row r="16040" spans="2:19" ht="15.75" customHeight="1" x14ac:dyDescent="0.25">
      <c r="B16040" s="106"/>
      <c r="C16040" s="106"/>
      <c r="D16040" s="139"/>
      <c r="E16040" s="140"/>
      <c r="F16040" s="140"/>
      <c r="G16040" s="140"/>
      <c r="M16040" s="140"/>
      <c r="N16040" s="167"/>
      <c r="O16040" s="167"/>
      <c r="P16040" s="142"/>
      <c r="Q16040" s="142"/>
      <c r="R16040" s="142"/>
      <c r="S16040" s="139"/>
    </row>
    <row r="16041" spans="2:19" ht="15.75" customHeight="1" x14ac:dyDescent="0.25">
      <c r="B16041" s="106"/>
      <c r="C16041" s="106"/>
      <c r="D16041" s="139"/>
      <c r="E16041" s="140"/>
      <c r="F16041" s="140"/>
      <c r="G16041" s="140"/>
      <c r="M16041" s="140"/>
      <c r="N16041" s="167"/>
      <c r="O16041" s="167"/>
      <c r="P16041" s="142"/>
      <c r="Q16041" s="142"/>
      <c r="R16041" s="142"/>
      <c r="S16041" s="139"/>
    </row>
    <row r="16042" spans="2:19" ht="15.75" customHeight="1" x14ac:dyDescent="0.25">
      <c r="B16042" s="106"/>
      <c r="C16042" s="106"/>
      <c r="D16042" s="139"/>
      <c r="E16042" s="140"/>
      <c r="F16042" s="140"/>
      <c r="G16042" s="140"/>
      <c r="M16042" s="140"/>
      <c r="N16042" s="167"/>
      <c r="O16042" s="167"/>
      <c r="P16042" s="142"/>
      <c r="Q16042" s="142"/>
      <c r="R16042" s="142"/>
      <c r="S16042" s="139"/>
    </row>
    <row r="16043" spans="2:19" ht="15.75" customHeight="1" x14ac:dyDescent="0.25">
      <c r="B16043" s="106"/>
      <c r="C16043" s="106"/>
      <c r="D16043" s="139"/>
      <c r="E16043" s="140"/>
      <c r="F16043" s="140"/>
      <c r="G16043" s="140"/>
      <c r="M16043" s="140"/>
      <c r="N16043" s="167"/>
      <c r="O16043" s="167"/>
      <c r="P16043" s="142"/>
      <c r="Q16043" s="142"/>
      <c r="R16043" s="142"/>
      <c r="S16043" s="139"/>
    </row>
    <row r="16044" spans="2:19" ht="15.75" customHeight="1" x14ac:dyDescent="0.25">
      <c r="B16044" s="106"/>
      <c r="C16044" s="106"/>
      <c r="D16044" s="139"/>
      <c r="E16044" s="140"/>
      <c r="F16044" s="140"/>
      <c r="G16044" s="140"/>
      <c r="M16044" s="140"/>
      <c r="N16044" s="167"/>
      <c r="O16044" s="167"/>
      <c r="P16044" s="142"/>
      <c r="Q16044" s="142"/>
      <c r="R16044" s="142"/>
      <c r="S16044" s="139"/>
    </row>
    <row r="16045" spans="2:19" ht="15.75" customHeight="1" x14ac:dyDescent="0.25">
      <c r="B16045" s="106"/>
      <c r="C16045" s="106"/>
      <c r="D16045" s="139"/>
      <c r="E16045" s="140"/>
      <c r="F16045" s="140"/>
      <c r="G16045" s="140"/>
      <c r="M16045" s="140"/>
      <c r="N16045" s="167"/>
      <c r="O16045" s="167"/>
      <c r="P16045" s="142"/>
      <c r="Q16045" s="142"/>
      <c r="R16045" s="142"/>
      <c r="S16045" s="139"/>
    </row>
    <row r="16046" spans="2:19" ht="15.75" customHeight="1" x14ac:dyDescent="0.25">
      <c r="B16046" s="106"/>
      <c r="C16046" s="106"/>
      <c r="D16046" s="139"/>
      <c r="E16046" s="140"/>
      <c r="F16046" s="140"/>
      <c r="G16046" s="140"/>
      <c r="M16046" s="140"/>
      <c r="N16046" s="167"/>
      <c r="O16046" s="167"/>
      <c r="P16046" s="142"/>
      <c r="Q16046" s="142"/>
      <c r="R16046" s="142"/>
      <c r="S16046" s="139"/>
    </row>
    <row r="16047" spans="2:19" ht="15.75" customHeight="1" x14ac:dyDescent="0.25">
      <c r="B16047" s="106"/>
      <c r="C16047" s="106"/>
      <c r="D16047" s="139"/>
      <c r="E16047" s="140"/>
      <c r="F16047" s="140"/>
      <c r="G16047" s="140"/>
      <c r="M16047" s="140"/>
      <c r="N16047" s="167"/>
      <c r="O16047" s="167"/>
      <c r="P16047" s="142"/>
      <c r="Q16047" s="142"/>
      <c r="R16047" s="142"/>
      <c r="S16047" s="139"/>
    </row>
    <row r="16048" spans="2:19" ht="15.75" customHeight="1" x14ac:dyDescent="0.25">
      <c r="B16048" s="106"/>
      <c r="C16048" s="106"/>
      <c r="D16048" s="139"/>
      <c r="E16048" s="140"/>
      <c r="F16048" s="140"/>
      <c r="G16048" s="140"/>
      <c r="M16048" s="140"/>
      <c r="N16048" s="167"/>
      <c r="O16048" s="167"/>
      <c r="P16048" s="142"/>
      <c r="Q16048" s="142"/>
      <c r="R16048" s="142"/>
      <c r="S16048" s="139"/>
    </row>
    <row r="16049" spans="2:19" ht="15.75" customHeight="1" x14ac:dyDescent="0.25">
      <c r="B16049" s="106"/>
      <c r="C16049" s="106"/>
      <c r="D16049" s="139"/>
      <c r="E16049" s="140"/>
      <c r="F16049" s="140"/>
      <c r="G16049" s="140"/>
      <c r="M16049" s="140"/>
      <c r="N16049" s="167"/>
      <c r="O16049" s="167"/>
      <c r="P16049" s="142"/>
      <c r="Q16049" s="142"/>
      <c r="R16049" s="142"/>
      <c r="S16049" s="139"/>
    </row>
    <row r="16050" spans="2:19" ht="15.75" customHeight="1" x14ac:dyDescent="0.25">
      <c r="B16050" s="106"/>
      <c r="C16050" s="106"/>
      <c r="D16050" s="139"/>
      <c r="E16050" s="140"/>
      <c r="F16050" s="140"/>
      <c r="G16050" s="140"/>
      <c r="M16050" s="140"/>
      <c r="N16050" s="167"/>
      <c r="O16050" s="167"/>
      <c r="P16050" s="142"/>
      <c r="Q16050" s="142"/>
      <c r="R16050" s="142"/>
      <c r="S16050" s="139"/>
    </row>
    <row r="16051" spans="2:19" ht="15.75" customHeight="1" x14ac:dyDescent="0.25">
      <c r="B16051" s="106"/>
      <c r="C16051" s="106"/>
      <c r="D16051" s="139"/>
      <c r="E16051" s="140"/>
      <c r="F16051" s="140"/>
      <c r="G16051" s="140"/>
      <c r="M16051" s="140"/>
      <c r="N16051" s="167"/>
      <c r="O16051" s="167"/>
      <c r="P16051" s="142"/>
      <c r="Q16051" s="142"/>
      <c r="R16051" s="142"/>
      <c r="S16051" s="139"/>
    </row>
    <row r="16052" spans="2:19" ht="15.75" customHeight="1" x14ac:dyDescent="0.25">
      <c r="B16052" s="106"/>
      <c r="C16052" s="106"/>
      <c r="D16052" s="139"/>
      <c r="E16052" s="140"/>
      <c r="F16052" s="140"/>
      <c r="G16052" s="140"/>
      <c r="M16052" s="140"/>
      <c r="N16052" s="167"/>
      <c r="O16052" s="167"/>
      <c r="P16052" s="142"/>
      <c r="Q16052" s="142"/>
      <c r="R16052" s="142"/>
      <c r="S16052" s="139"/>
    </row>
    <row r="16053" spans="2:19" ht="15.75" customHeight="1" x14ac:dyDescent="0.25">
      <c r="B16053" s="106"/>
      <c r="C16053" s="106"/>
      <c r="D16053" s="139"/>
      <c r="E16053" s="140"/>
      <c r="F16053" s="140"/>
      <c r="G16053" s="140"/>
      <c r="M16053" s="140"/>
      <c r="N16053" s="167"/>
      <c r="O16053" s="167"/>
      <c r="P16053" s="142"/>
      <c r="Q16053" s="142"/>
      <c r="R16053" s="142"/>
      <c r="S16053" s="139"/>
    </row>
    <row r="16054" spans="2:19" ht="15.75" customHeight="1" x14ac:dyDescent="0.25">
      <c r="B16054" s="106"/>
      <c r="C16054" s="106"/>
      <c r="D16054" s="139"/>
      <c r="E16054" s="140"/>
      <c r="F16054" s="140"/>
      <c r="G16054" s="140"/>
      <c r="M16054" s="140"/>
      <c r="N16054" s="167"/>
      <c r="O16054" s="167"/>
      <c r="P16054" s="142"/>
      <c r="Q16054" s="142"/>
      <c r="R16054" s="142"/>
      <c r="S16054" s="139"/>
    </row>
    <row r="16055" spans="2:19" ht="15.75" customHeight="1" x14ac:dyDescent="0.25">
      <c r="B16055" s="106"/>
      <c r="C16055" s="106"/>
      <c r="D16055" s="139"/>
      <c r="E16055" s="140"/>
      <c r="F16055" s="140"/>
      <c r="G16055" s="140"/>
      <c r="M16055" s="140"/>
      <c r="N16055" s="167"/>
      <c r="O16055" s="167"/>
      <c r="P16055" s="142"/>
      <c r="Q16055" s="142"/>
      <c r="R16055" s="142"/>
      <c r="S16055" s="139"/>
    </row>
    <row r="16056" spans="2:19" ht="15.75" customHeight="1" x14ac:dyDescent="0.25">
      <c r="B16056" s="106"/>
      <c r="C16056" s="106"/>
      <c r="D16056" s="139"/>
      <c r="E16056" s="140"/>
      <c r="F16056" s="140"/>
      <c r="G16056" s="140"/>
      <c r="M16056" s="140"/>
      <c r="N16056" s="167"/>
      <c r="O16056" s="167"/>
      <c r="P16056" s="142"/>
      <c r="Q16056" s="142"/>
      <c r="R16056" s="142"/>
      <c r="S16056" s="139"/>
    </row>
    <row r="16057" spans="2:19" ht="15.75" customHeight="1" x14ac:dyDescent="0.25">
      <c r="B16057" s="106"/>
      <c r="C16057" s="106"/>
      <c r="D16057" s="139"/>
      <c r="E16057" s="140"/>
      <c r="F16057" s="140"/>
      <c r="G16057" s="140"/>
      <c r="M16057" s="140"/>
      <c r="N16057" s="167"/>
      <c r="O16057" s="167"/>
      <c r="P16057" s="142"/>
      <c r="Q16057" s="142"/>
      <c r="R16057" s="142"/>
      <c r="S16057" s="139"/>
    </row>
    <row r="16058" spans="2:19" ht="15.75" customHeight="1" x14ac:dyDescent="0.25">
      <c r="B16058" s="106"/>
      <c r="C16058" s="106"/>
      <c r="D16058" s="139"/>
      <c r="E16058" s="140"/>
      <c r="F16058" s="140"/>
      <c r="G16058" s="140"/>
      <c r="M16058" s="140"/>
      <c r="N16058" s="167"/>
      <c r="O16058" s="167"/>
      <c r="P16058" s="142"/>
      <c r="Q16058" s="142"/>
      <c r="R16058" s="142"/>
      <c r="S16058" s="139"/>
    </row>
    <row r="16059" spans="2:19" ht="15.75" customHeight="1" x14ac:dyDescent="0.25">
      <c r="B16059" s="106"/>
      <c r="C16059" s="106"/>
      <c r="D16059" s="139"/>
      <c r="E16059" s="140"/>
      <c r="F16059" s="140"/>
      <c r="G16059" s="140"/>
      <c r="M16059" s="140"/>
      <c r="N16059" s="167"/>
      <c r="O16059" s="167"/>
      <c r="P16059" s="142"/>
      <c r="Q16059" s="142"/>
      <c r="R16059" s="142"/>
      <c r="S16059" s="139"/>
    </row>
    <row r="16060" spans="2:19" ht="15.75" customHeight="1" x14ac:dyDescent="0.25">
      <c r="B16060" s="106"/>
      <c r="C16060" s="106"/>
      <c r="D16060" s="139"/>
      <c r="E16060" s="140"/>
      <c r="F16060" s="140"/>
      <c r="G16060" s="140"/>
      <c r="M16060" s="140"/>
      <c r="N16060" s="167"/>
      <c r="O16060" s="167"/>
      <c r="P16060" s="142"/>
      <c r="Q16060" s="142"/>
      <c r="R16060" s="142"/>
      <c r="S16060" s="139"/>
    </row>
    <row r="16061" spans="2:19" ht="15.75" customHeight="1" x14ac:dyDescent="0.25">
      <c r="B16061" s="106"/>
      <c r="C16061" s="106"/>
      <c r="D16061" s="139"/>
      <c r="E16061" s="140"/>
      <c r="F16061" s="140"/>
      <c r="G16061" s="140"/>
      <c r="M16061" s="140"/>
      <c r="N16061" s="167"/>
      <c r="O16061" s="167"/>
      <c r="P16061" s="142"/>
      <c r="Q16061" s="142"/>
      <c r="R16061" s="142"/>
      <c r="S16061" s="139"/>
    </row>
    <row r="16062" spans="2:19" ht="15.75" customHeight="1" x14ac:dyDescent="0.25">
      <c r="B16062" s="106"/>
      <c r="C16062" s="106"/>
      <c r="D16062" s="139"/>
      <c r="E16062" s="140"/>
      <c r="F16062" s="140"/>
      <c r="G16062" s="140"/>
      <c r="M16062" s="140"/>
      <c r="N16062" s="167"/>
      <c r="O16062" s="167"/>
      <c r="P16062" s="142"/>
      <c r="Q16062" s="142"/>
      <c r="R16062" s="142"/>
      <c r="S16062" s="139"/>
    </row>
    <row r="16063" spans="2:19" ht="15.75" customHeight="1" x14ac:dyDescent="0.25">
      <c r="B16063" s="106"/>
      <c r="C16063" s="106"/>
      <c r="D16063" s="139"/>
      <c r="E16063" s="140"/>
      <c r="F16063" s="140"/>
      <c r="G16063" s="140"/>
      <c r="M16063" s="140"/>
      <c r="N16063" s="167"/>
      <c r="O16063" s="167"/>
      <c r="P16063" s="142"/>
      <c r="Q16063" s="142"/>
      <c r="R16063" s="142"/>
      <c r="S16063" s="139"/>
    </row>
    <row r="16064" spans="2:19" ht="15.75" customHeight="1" x14ac:dyDescent="0.25">
      <c r="B16064" s="106"/>
      <c r="C16064" s="106"/>
      <c r="D16064" s="139"/>
      <c r="E16064" s="140"/>
      <c r="F16064" s="140"/>
      <c r="G16064" s="140"/>
      <c r="M16064" s="140"/>
      <c r="N16064" s="167"/>
      <c r="O16064" s="167"/>
      <c r="P16064" s="142"/>
      <c r="Q16064" s="142"/>
      <c r="R16064" s="142"/>
      <c r="S16064" s="139"/>
    </row>
    <row r="16065" spans="2:19" ht="15.75" customHeight="1" x14ac:dyDescent="0.25">
      <c r="B16065" s="106"/>
      <c r="C16065" s="106"/>
      <c r="D16065" s="139"/>
      <c r="E16065" s="140"/>
      <c r="F16065" s="140"/>
      <c r="G16065" s="140"/>
      <c r="M16065" s="140"/>
      <c r="N16065" s="167"/>
      <c r="O16065" s="167"/>
      <c r="P16065" s="142"/>
      <c r="Q16065" s="142"/>
      <c r="R16065" s="142"/>
      <c r="S16065" s="139"/>
    </row>
    <row r="16066" spans="2:19" ht="15.75" customHeight="1" x14ac:dyDescent="0.25">
      <c r="B16066" s="106"/>
      <c r="C16066" s="106"/>
      <c r="D16066" s="139"/>
      <c r="E16066" s="140"/>
      <c r="F16066" s="140"/>
      <c r="G16066" s="140"/>
      <c r="M16066" s="140"/>
      <c r="N16066" s="167"/>
      <c r="O16066" s="167"/>
      <c r="P16066" s="142"/>
      <c r="Q16066" s="142"/>
      <c r="R16066" s="142"/>
      <c r="S16066" s="139"/>
    </row>
    <row r="16067" spans="2:19" ht="15.75" customHeight="1" x14ac:dyDescent="0.25">
      <c r="B16067" s="106"/>
      <c r="C16067" s="106"/>
      <c r="D16067" s="139"/>
      <c r="E16067" s="140"/>
      <c r="F16067" s="140"/>
      <c r="G16067" s="140"/>
      <c r="M16067" s="140"/>
      <c r="N16067" s="167"/>
      <c r="O16067" s="167"/>
      <c r="P16067" s="142"/>
      <c r="Q16067" s="142"/>
      <c r="R16067" s="142"/>
      <c r="S16067" s="139"/>
    </row>
    <row r="16068" spans="2:19" ht="15.75" customHeight="1" x14ac:dyDescent="0.25">
      <c r="B16068" s="106"/>
      <c r="C16068" s="106"/>
      <c r="D16068" s="139"/>
      <c r="E16068" s="140"/>
      <c r="F16068" s="140"/>
      <c r="G16068" s="140"/>
      <c r="M16068" s="140"/>
      <c r="N16068" s="167"/>
      <c r="O16068" s="167"/>
      <c r="P16068" s="142"/>
      <c r="Q16068" s="142"/>
      <c r="R16068" s="142"/>
      <c r="S16068" s="139"/>
    </row>
    <row r="16069" spans="2:19" ht="15.75" customHeight="1" x14ac:dyDescent="0.25">
      <c r="B16069" s="106"/>
      <c r="C16069" s="106"/>
      <c r="D16069" s="139"/>
      <c r="E16069" s="140"/>
      <c r="F16069" s="140"/>
      <c r="G16069" s="140"/>
      <c r="M16069" s="140"/>
      <c r="N16069" s="167"/>
      <c r="O16069" s="167"/>
      <c r="P16069" s="142"/>
      <c r="Q16069" s="142"/>
      <c r="R16069" s="142"/>
      <c r="S16069" s="139"/>
    </row>
    <row r="16070" spans="2:19" ht="15.75" customHeight="1" x14ac:dyDescent="0.25">
      <c r="B16070" s="106"/>
      <c r="C16070" s="106"/>
      <c r="D16070" s="139"/>
      <c r="E16070" s="140"/>
      <c r="F16070" s="140"/>
      <c r="G16070" s="140"/>
      <c r="M16070" s="140"/>
      <c r="N16070" s="167"/>
      <c r="O16070" s="167"/>
      <c r="P16070" s="142"/>
      <c r="Q16070" s="142"/>
      <c r="R16070" s="142"/>
      <c r="S16070" s="139"/>
    </row>
    <row r="16071" spans="2:19" ht="15.75" customHeight="1" x14ac:dyDescent="0.25">
      <c r="B16071" s="106"/>
      <c r="C16071" s="106"/>
      <c r="D16071" s="139"/>
      <c r="E16071" s="140"/>
      <c r="F16071" s="140"/>
      <c r="G16071" s="140"/>
      <c r="M16071" s="140"/>
      <c r="N16071" s="167"/>
      <c r="O16071" s="167"/>
      <c r="P16071" s="142"/>
      <c r="Q16071" s="142"/>
      <c r="R16071" s="142"/>
      <c r="S16071" s="139"/>
    </row>
    <row r="16072" spans="2:19" ht="15.75" customHeight="1" x14ac:dyDescent="0.25">
      <c r="B16072" s="106"/>
      <c r="C16072" s="106"/>
      <c r="D16072" s="139"/>
      <c r="E16072" s="140"/>
      <c r="F16072" s="140"/>
      <c r="G16072" s="140"/>
      <c r="M16072" s="140"/>
      <c r="N16072" s="167"/>
      <c r="O16072" s="167"/>
      <c r="P16072" s="142"/>
      <c r="Q16072" s="142"/>
      <c r="R16072" s="142"/>
      <c r="S16072" s="139"/>
    </row>
    <row r="16073" spans="2:19" ht="15.75" customHeight="1" x14ac:dyDescent="0.25">
      <c r="B16073" s="106"/>
      <c r="C16073" s="106"/>
      <c r="D16073" s="139"/>
      <c r="E16073" s="140"/>
      <c r="F16073" s="140"/>
      <c r="G16073" s="140"/>
      <c r="M16073" s="140"/>
      <c r="N16073" s="167"/>
      <c r="O16073" s="167"/>
      <c r="P16073" s="142"/>
      <c r="Q16073" s="142"/>
      <c r="R16073" s="142"/>
      <c r="S16073" s="139"/>
    </row>
    <row r="16074" spans="2:19" ht="15.75" customHeight="1" x14ac:dyDescent="0.25">
      <c r="B16074" s="106"/>
      <c r="C16074" s="106"/>
      <c r="D16074" s="139"/>
      <c r="E16074" s="140"/>
      <c r="F16074" s="140"/>
      <c r="G16074" s="140"/>
      <c r="M16074" s="140"/>
      <c r="N16074" s="167"/>
      <c r="O16074" s="167"/>
      <c r="P16074" s="142"/>
      <c r="Q16074" s="142"/>
      <c r="R16074" s="142"/>
      <c r="S16074" s="139"/>
    </row>
    <row r="16075" spans="2:19" ht="15.75" customHeight="1" x14ac:dyDescent="0.25">
      <c r="B16075" s="106"/>
      <c r="C16075" s="106"/>
      <c r="D16075" s="139"/>
      <c r="E16075" s="140"/>
      <c r="F16075" s="140"/>
      <c r="G16075" s="140"/>
      <c r="M16075" s="140"/>
      <c r="N16075" s="167"/>
      <c r="O16075" s="167"/>
      <c r="P16075" s="142"/>
      <c r="Q16075" s="142"/>
      <c r="R16075" s="142"/>
      <c r="S16075" s="139"/>
    </row>
    <row r="16076" spans="2:19" ht="15.75" customHeight="1" x14ac:dyDescent="0.25">
      <c r="B16076" s="106"/>
      <c r="C16076" s="106"/>
      <c r="D16076" s="139"/>
      <c r="E16076" s="140"/>
      <c r="F16076" s="140"/>
      <c r="G16076" s="140"/>
      <c r="M16076" s="140"/>
      <c r="N16076" s="167"/>
      <c r="O16076" s="167"/>
      <c r="P16076" s="142"/>
      <c r="Q16076" s="142"/>
      <c r="R16076" s="142"/>
      <c r="S16076" s="139"/>
    </row>
    <row r="16077" spans="2:19" ht="15.75" customHeight="1" x14ac:dyDescent="0.25">
      <c r="B16077" s="106"/>
      <c r="C16077" s="106"/>
      <c r="D16077" s="139"/>
      <c r="E16077" s="140"/>
      <c r="F16077" s="140"/>
      <c r="G16077" s="140"/>
      <c r="M16077" s="140"/>
      <c r="N16077" s="167"/>
      <c r="O16077" s="167"/>
      <c r="P16077" s="142"/>
      <c r="Q16077" s="142"/>
      <c r="R16077" s="142"/>
      <c r="S16077" s="139"/>
    </row>
    <row r="16078" spans="2:19" ht="15.75" customHeight="1" x14ac:dyDescent="0.25">
      <c r="B16078" s="106"/>
      <c r="C16078" s="106"/>
      <c r="D16078" s="139"/>
      <c r="E16078" s="140"/>
      <c r="F16078" s="140"/>
      <c r="G16078" s="140"/>
      <c r="M16078" s="140"/>
      <c r="N16078" s="167"/>
      <c r="O16078" s="167"/>
      <c r="P16078" s="142"/>
      <c r="Q16078" s="142"/>
      <c r="R16078" s="142"/>
      <c r="S16078" s="139"/>
    </row>
    <row r="16079" spans="2:19" ht="15.75" customHeight="1" x14ac:dyDescent="0.25">
      <c r="B16079" s="106"/>
      <c r="C16079" s="106"/>
      <c r="D16079" s="139"/>
      <c r="E16079" s="140"/>
      <c r="F16079" s="140"/>
      <c r="G16079" s="140"/>
      <c r="M16079" s="140"/>
      <c r="N16079" s="167"/>
      <c r="O16079" s="167"/>
      <c r="P16079" s="142"/>
      <c r="Q16079" s="142"/>
      <c r="R16079" s="142"/>
      <c r="S16079" s="139"/>
    </row>
    <row r="16080" spans="2:19" ht="15.75" customHeight="1" x14ac:dyDescent="0.25">
      <c r="B16080" s="106"/>
      <c r="C16080" s="106"/>
      <c r="D16080" s="139"/>
      <c r="E16080" s="140"/>
      <c r="F16080" s="140"/>
      <c r="G16080" s="140"/>
      <c r="M16080" s="140"/>
      <c r="N16080" s="167"/>
      <c r="O16080" s="167"/>
      <c r="P16080" s="142"/>
      <c r="Q16080" s="142"/>
      <c r="R16080" s="142"/>
      <c r="S16080" s="139"/>
    </row>
    <row r="16081" spans="2:19" ht="15.75" customHeight="1" x14ac:dyDescent="0.25">
      <c r="B16081" s="106"/>
      <c r="C16081" s="106"/>
      <c r="D16081" s="139"/>
      <c r="E16081" s="140"/>
      <c r="F16081" s="140"/>
      <c r="G16081" s="140"/>
      <c r="M16081" s="140"/>
      <c r="N16081" s="167"/>
      <c r="O16081" s="167"/>
      <c r="P16081" s="142"/>
      <c r="Q16081" s="142"/>
      <c r="R16081" s="142"/>
      <c r="S16081" s="139"/>
    </row>
    <row r="16082" spans="2:19" ht="15.75" customHeight="1" x14ac:dyDescent="0.25">
      <c r="B16082" s="106"/>
      <c r="C16082" s="106"/>
      <c r="D16082" s="139"/>
      <c r="E16082" s="140"/>
      <c r="F16082" s="140"/>
      <c r="G16082" s="140"/>
      <c r="M16082" s="140"/>
      <c r="N16082" s="167"/>
      <c r="O16082" s="167"/>
      <c r="P16082" s="142"/>
      <c r="Q16082" s="142"/>
      <c r="R16082" s="142"/>
      <c r="S16082" s="139"/>
    </row>
    <row r="16083" spans="2:19" ht="15.75" customHeight="1" x14ac:dyDescent="0.25">
      <c r="B16083" s="106"/>
      <c r="C16083" s="106"/>
      <c r="D16083" s="139"/>
      <c r="E16083" s="140"/>
      <c r="F16083" s="140"/>
      <c r="G16083" s="140"/>
      <c r="M16083" s="140"/>
      <c r="N16083" s="167"/>
      <c r="O16083" s="167"/>
      <c r="P16083" s="142"/>
      <c r="Q16083" s="142"/>
      <c r="R16083" s="142"/>
      <c r="S16083" s="139"/>
    </row>
    <row r="16084" spans="2:19" ht="15.75" customHeight="1" x14ac:dyDescent="0.25">
      <c r="B16084" s="106"/>
      <c r="C16084" s="106"/>
      <c r="D16084" s="139"/>
      <c r="E16084" s="140"/>
      <c r="F16084" s="140"/>
      <c r="G16084" s="140"/>
      <c r="M16084" s="140"/>
      <c r="N16084" s="167"/>
      <c r="O16084" s="167"/>
      <c r="P16084" s="142"/>
      <c r="Q16084" s="142"/>
      <c r="R16084" s="142"/>
      <c r="S16084" s="139"/>
    </row>
    <row r="16085" spans="2:19" ht="15.75" customHeight="1" x14ac:dyDescent="0.25">
      <c r="B16085" s="106"/>
      <c r="C16085" s="106"/>
      <c r="D16085" s="139"/>
      <c r="E16085" s="140"/>
      <c r="F16085" s="140"/>
      <c r="G16085" s="140"/>
      <c r="M16085" s="140"/>
      <c r="N16085" s="167"/>
      <c r="O16085" s="167"/>
      <c r="P16085" s="142"/>
      <c r="Q16085" s="142"/>
      <c r="R16085" s="142"/>
      <c r="S16085" s="139"/>
    </row>
    <row r="16086" spans="2:19" ht="15.75" customHeight="1" x14ac:dyDescent="0.25">
      <c r="B16086" s="106"/>
      <c r="C16086" s="106"/>
      <c r="D16086" s="139"/>
      <c r="E16086" s="140"/>
      <c r="F16086" s="140"/>
      <c r="G16086" s="140"/>
      <c r="M16086" s="140"/>
      <c r="N16086" s="167"/>
      <c r="O16086" s="167"/>
      <c r="P16086" s="142"/>
      <c r="Q16086" s="142"/>
      <c r="R16086" s="142"/>
      <c r="S16086" s="139"/>
    </row>
    <row r="16087" spans="2:19" ht="15.75" customHeight="1" x14ac:dyDescent="0.25">
      <c r="B16087" s="106"/>
      <c r="C16087" s="106"/>
      <c r="D16087" s="139"/>
      <c r="E16087" s="140"/>
      <c r="F16087" s="140"/>
      <c r="G16087" s="140"/>
      <c r="M16087" s="140"/>
      <c r="N16087" s="167"/>
      <c r="O16087" s="167"/>
      <c r="P16087" s="142"/>
      <c r="Q16087" s="142"/>
      <c r="R16087" s="142"/>
      <c r="S16087" s="139"/>
    </row>
    <row r="16088" spans="2:19" ht="15.75" customHeight="1" x14ac:dyDescent="0.25">
      <c r="B16088" s="106"/>
      <c r="C16088" s="106"/>
      <c r="D16088" s="139"/>
      <c r="E16088" s="140"/>
      <c r="F16088" s="140"/>
      <c r="G16088" s="140"/>
      <c r="M16088" s="140"/>
      <c r="N16088" s="167"/>
      <c r="O16088" s="167"/>
      <c r="P16088" s="142"/>
      <c r="Q16088" s="142"/>
      <c r="R16088" s="142"/>
      <c r="S16088" s="139"/>
    </row>
    <row r="16089" spans="2:19" ht="15.75" customHeight="1" x14ac:dyDescent="0.25">
      <c r="B16089" s="106"/>
      <c r="C16089" s="106"/>
      <c r="D16089" s="139"/>
      <c r="E16089" s="140"/>
      <c r="F16089" s="140"/>
      <c r="G16089" s="140"/>
      <c r="M16089" s="140"/>
      <c r="N16089" s="167"/>
      <c r="O16089" s="167"/>
      <c r="P16089" s="142"/>
      <c r="Q16089" s="142"/>
      <c r="R16089" s="142"/>
      <c r="S16089" s="139"/>
    </row>
    <row r="16090" spans="2:19" ht="15.75" customHeight="1" x14ac:dyDescent="0.25">
      <c r="B16090" s="106"/>
      <c r="C16090" s="106"/>
      <c r="D16090" s="139"/>
      <c r="E16090" s="140"/>
      <c r="F16090" s="140"/>
      <c r="G16090" s="140"/>
      <c r="M16090" s="140"/>
      <c r="N16090" s="167"/>
      <c r="O16090" s="167"/>
      <c r="P16090" s="142"/>
      <c r="Q16090" s="142"/>
      <c r="R16090" s="142"/>
      <c r="S16090" s="139"/>
    </row>
    <row r="16091" spans="2:19" ht="15.75" customHeight="1" x14ac:dyDescent="0.25">
      <c r="B16091" s="106"/>
      <c r="C16091" s="106"/>
      <c r="D16091" s="139"/>
      <c r="E16091" s="140"/>
      <c r="F16091" s="140"/>
      <c r="G16091" s="140"/>
      <c r="M16091" s="140"/>
      <c r="N16091" s="167"/>
      <c r="O16091" s="167"/>
      <c r="P16091" s="142"/>
      <c r="Q16091" s="142"/>
      <c r="R16091" s="142"/>
      <c r="S16091" s="139"/>
    </row>
    <row r="16092" spans="2:19" ht="15.75" customHeight="1" x14ac:dyDescent="0.25">
      <c r="B16092" s="106"/>
      <c r="C16092" s="106"/>
      <c r="D16092" s="139"/>
      <c r="E16092" s="140"/>
      <c r="F16092" s="140"/>
      <c r="G16092" s="140"/>
      <c r="M16092" s="140"/>
      <c r="N16092" s="167"/>
      <c r="O16092" s="167"/>
      <c r="P16092" s="142"/>
      <c r="Q16092" s="142"/>
      <c r="R16092" s="142"/>
      <c r="S16092" s="139"/>
    </row>
    <row r="16093" spans="2:19" ht="15.75" customHeight="1" x14ac:dyDescent="0.25">
      <c r="B16093" s="106"/>
      <c r="C16093" s="106"/>
      <c r="D16093" s="139"/>
      <c r="E16093" s="140"/>
      <c r="F16093" s="140"/>
      <c r="G16093" s="140"/>
      <c r="M16093" s="140"/>
      <c r="N16093" s="167"/>
      <c r="O16093" s="167"/>
      <c r="P16093" s="142"/>
      <c r="Q16093" s="142"/>
      <c r="R16093" s="142"/>
      <c r="S16093" s="139"/>
    </row>
    <row r="16094" spans="2:19" ht="15.75" customHeight="1" x14ac:dyDescent="0.25">
      <c r="B16094" s="106"/>
      <c r="C16094" s="106"/>
      <c r="D16094" s="139"/>
      <c r="E16094" s="140"/>
      <c r="F16094" s="140"/>
      <c r="G16094" s="140"/>
      <c r="M16094" s="140"/>
      <c r="N16094" s="167"/>
      <c r="O16094" s="167"/>
      <c r="P16094" s="142"/>
      <c r="Q16094" s="142"/>
      <c r="R16094" s="142"/>
      <c r="S16094" s="139"/>
    </row>
    <row r="16095" spans="2:19" ht="15.75" customHeight="1" x14ac:dyDescent="0.25">
      <c r="B16095" s="106"/>
      <c r="C16095" s="106"/>
      <c r="D16095" s="139"/>
      <c r="E16095" s="140"/>
      <c r="F16095" s="140"/>
      <c r="G16095" s="140"/>
      <c r="M16095" s="140"/>
      <c r="N16095" s="167"/>
      <c r="O16095" s="167"/>
      <c r="P16095" s="142"/>
      <c r="Q16095" s="142"/>
      <c r="R16095" s="142"/>
      <c r="S16095" s="139"/>
    </row>
    <row r="16096" spans="2:19" ht="15.75" customHeight="1" x14ac:dyDescent="0.25">
      <c r="B16096" s="106"/>
      <c r="C16096" s="106"/>
      <c r="D16096" s="139"/>
      <c r="E16096" s="140"/>
      <c r="F16096" s="140"/>
      <c r="G16096" s="140"/>
      <c r="M16096" s="140"/>
      <c r="N16096" s="167"/>
      <c r="O16096" s="167"/>
      <c r="P16096" s="142"/>
      <c r="Q16096" s="142"/>
      <c r="R16096" s="142"/>
      <c r="S16096" s="139"/>
    </row>
    <row r="16097" spans="2:19" ht="15.75" customHeight="1" x14ac:dyDescent="0.25">
      <c r="B16097" s="106"/>
      <c r="C16097" s="106"/>
      <c r="D16097" s="139"/>
      <c r="E16097" s="140"/>
      <c r="F16097" s="140"/>
      <c r="G16097" s="140"/>
      <c r="M16097" s="140"/>
      <c r="N16097" s="167"/>
      <c r="O16097" s="167"/>
      <c r="P16097" s="142"/>
      <c r="Q16097" s="142"/>
      <c r="R16097" s="142"/>
      <c r="S16097" s="139"/>
    </row>
    <row r="16098" spans="2:19" ht="15.75" customHeight="1" x14ac:dyDescent="0.25">
      <c r="B16098" s="106"/>
      <c r="C16098" s="106"/>
      <c r="D16098" s="139"/>
      <c r="E16098" s="140"/>
      <c r="F16098" s="140"/>
      <c r="G16098" s="140"/>
      <c r="M16098" s="140"/>
      <c r="N16098" s="167"/>
      <c r="O16098" s="167"/>
      <c r="P16098" s="142"/>
      <c r="Q16098" s="142"/>
      <c r="R16098" s="142"/>
      <c r="S16098" s="139"/>
    </row>
    <row r="16099" spans="2:19" ht="15.75" customHeight="1" x14ac:dyDescent="0.25">
      <c r="B16099" s="106"/>
      <c r="C16099" s="106"/>
      <c r="D16099" s="139"/>
      <c r="E16099" s="140"/>
      <c r="F16099" s="140"/>
      <c r="G16099" s="140"/>
      <c r="M16099" s="140"/>
      <c r="N16099" s="167"/>
      <c r="O16099" s="167"/>
      <c r="P16099" s="142"/>
      <c r="Q16099" s="142"/>
      <c r="R16099" s="142"/>
      <c r="S16099" s="139"/>
    </row>
    <row r="16100" spans="2:19" ht="15.75" customHeight="1" x14ac:dyDescent="0.25">
      <c r="B16100" s="106"/>
      <c r="C16100" s="106"/>
      <c r="D16100" s="139"/>
      <c r="E16100" s="140"/>
      <c r="F16100" s="140"/>
      <c r="G16100" s="140"/>
      <c r="M16100" s="140"/>
      <c r="N16100" s="167"/>
      <c r="O16100" s="167"/>
      <c r="P16100" s="142"/>
      <c r="Q16100" s="142"/>
      <c r="R16100" s="142"/>
      <c r="S16100" s="139"/>
    </row>
    <row r="16101" spans="2:19" ht="15.75" customHeight="1" x14ac:dyDescent="0.25">
      <c r="B16101" s="106"/>
      <c r="C16101" s="106"/>
      <c r="D16101" s="139"/>
      <c r="E16101" s="140"/>
      <c r="F16101" s="140"/>
      <c r="G16101" s="140"/>
      <c r="M16101" s="140"/>
      <c r="N16101" s="167"/>
      <c r="O16101" s="167"/>
      <c r="P16101" s="142"/>
      <c r="Q16101" s="142"/>
      <c r="R16101" s="142"/>
      <c r="S16101" s="139"/>
    </row>
    <row r="16102" spans="2:19" ht="15.75" customHeight="1" x14ac:dyDescent="0.25">
      <c r="B16102" s="106"/>
      <c r="C16102" s="106"/>
      <c r="D16102" s="139"/>
      <c r="E16102" s="140"/>
      <c r="F16102" s="140"/>
      <c r="G16102" s="140"/>
      <c r="M16102" s="140"/>
      <c r="N16102" s="167"/>
      <c r="O16102" s="167"/>
      <c r="P16102" s="142"/>
      <c r="Q16102" s="142"/>
      <c r="R16102" s="142"/>
      <c r="S16102" s="139"/>
    </row>
    <row r="16103" spans="2:19" ht="15.75" customHeight="1" x14ac:dyDescent="0.25">
      <c r="B16103" s="106"/>
      <c r="C16103" s="106"/>
      <c r="D16103" s="139"/>
      <c r="E16103" s="140"/>
      <c r="F16103" s="140"/>
      <c r="G16103" s="140"/>
      <c r="M16103" s="140"/>
      <c r="N16103" s="167"/>
      <c r="O16103" s="167"/>
      <c r="P16103" s="142"/>
      <c r="Q16103" s="142"/>
      <c r="R16103" s="142"/>
      <c r="S16103" s="139"/>
    </row>
    <row r="16104" spans="2:19" ht="15.75" customHeight="1" x14ac:dyDescent="0.25">
      <c r="B16104" s="106"/>
      <c r="C16104" s="106"/>
      <c r="D16104" s="139"/>
      <c r="E16104" s="140"/>
      <c r="F16104" s="140"/>
      <c r="G16104" s="140"/>
      <c r="M16104" s="140"/>
      <c r="N16104" s="167"/>
      <c r="O16104" s="167"/>
      <c r="P16104" s="142"/>
      <c r="Q16104" s="142"/>
      <c r="R16104" s="142"/>
      <c r="S16104" s="139"/>
    </row>
    <row r="16105" spans="2:19" ht="15.75" customHeight="1" x14ac:dyDescent="0.25">
      <c r="B16105" s="106"/>
      <c r="C16105" s="106"/>
      <c r="D16105" s="139"/>
      <c r="E16105" s="140"/>
      <c r="F16105" s="140"/>
      <c r="G16105" s="140"/>
      <c r="M16105" s="140"/>
      <c r="N16105" s="167"/>
      <c r="O16105" s="167"/>
      <c r="P16105" s="142"/>
      <c r="Q16105" s="142"/>
      <c r="R16105" s="142"/>
      <c r="S16105" s="139"/>
    </row>
    <row r="16106" spans="2:19" ht="15.75" customHeight="1" x14ac:dyDescent="0.25">
      <c r="B16106" s="106"/>
      <c r="C16106" s="106"/>
      <c r="D16106" s="139"/>
      <c r="E16106" s="140"/>
      <c r="F16106" s="140"/>
      <c r="G16106" s="140"/>
      <c r="M16106" s="140"/>
      <c r="N16106" s="167"/>
      <c r="O16106" s="167"/>
      <c r="P16106" s="142"/>
      <c r="Q16106" s="142"/>
      <c r="R16106" s="142"/>
      <c r="S16106" s="139"/>
    </row>
    <row r="16107" spans="2:19" ht="15.75" customHeight="1" x14ac:dyDescent="0.25">
      <c r="B16107" s="106"/>
      <c r="C16107" s="106"/>
      <c r="D16107" s="139"/>
      <c r="E16107" s="140"/>
      <c r="F16107" s="140"/>
      <c r="G16107" s="140"/>
      <c r="M16107" s="140"/>
      <c r="N16107" s="167"/>
      <c r="O16107" s="167"/>
      <c r="P16107" s="142"/>
      <c r="Q16107" s="142"/>
      <c r="R16107" s="142"/>
      <c r="S16107" s="139"/>
    </row>
    <row r="16108" spans="2:19" ht="15.75" customHeight="1" x14ac:dyDescent="0.25">
      <c r="B16108" s="106"/>
      <c r="C16108" s="106"/>
      <c r="D16108" s="139"/>
      <c r="E16108" s="140"/>
      <c r="F16108" s="140"/>
      <c r="G16108" s="140"/>
      <c r="M16108" s="140"/>
      <c r="N16108" s="167"/>
      <c r="O16108" s="167"/>
      <c r="P16108" s="142"/>
      <c r="Q16108" s="142"/>
      <c r="R16108" s="142"/>
      <c r="S16108" s="139"/>
    </row>
    <row r="16109" spans="2:19" ht="15.75" customHeight="1" x14ac:dyDescent="0.25">
      <c r="B16109" s="106"/>
      <c r="C16109" s="106"/>
      <c r="D16109" s="139"/>
      <c r="E16109" s="140"/>
      <c r="F16109" s="140"/>
      <c r="G16109" s="140"/>
      <c r="M16109" s="140"/>
      <c r="N16109" s="167"/>
      <c r="O16109" s="167"/>
      <c r="P16109" s="142"/>
      <c r="Q16109" s="142"/>
      <c r="R16109" s="142"/>
      <c r="S16109" s="139"/>
    </row>
    <row r="16110" spans="2:19" ht="15.75" customHeight="1" x14ac:dyDescent="0.25">
      <c r="B16110" s="106"/>
      <c r="C16110" s="106"/>
      <c r="D16110" s="139"/>
      <c r="E16110" s="140"/>
      <c r="F16110" s="140"/>
      <c r="G16110" s="140"/>
      <c r="M16110" s="140"/>
      <c r="N16110" s="167"/>
      <c r="O16110" s="167"/>
      <c r="P16110" s="142"/>
      <c r="Q16110" s="142"/>
      <c r="R16110" s="142"/>
      <c r="S16110" s="139"/>
    </row>
    <row r="16111" spans="2:19" ht="15.75" customHeight="1" x14ac:dyDescent="0.25">
      <c r="B16111" s="106"/>
      <c r="C16111" s="106"/>
      <c r="D16111" s="139"/>
      <c r="E16111" s="140"/>
      <c r="F16111" s="140"/>
      <c r="G16111" s="140"/>
      <c r="M16111" s="140"/>
      <c r="N16111" s="167"/>
      <c r="O16111" s="167"/>
      <c r="P16111" s="142"/>
      <c r="Q16111" s="142"/>
      <c r="R16111" s="142"/>
      <c r="S16111" s="139"/>
    </row>
    <row r="16112" spans="2:19" ht="15.75" customHeight="1" x14ac:dyDescent="0.25">
      <c r="B16112" s="106"/>
      <c r="C16112" s="106"/>
      <c r="D16112" s="139"/>
      <c r="E16112" s="140"/>
      <c r="F16112" s="140"/>
      <c r="G16112" s="140"/>
      <c r="M16112" s="140"/>
      <c r="N16112" s="167"/>
      <c r="O16112" s="167"/>
      <c r="P16112" s="142"/>
      <c r="Q16112" s="142"/>
      <c r="R16112" s="142"/>
      <c r="S16112" s="139"/>
    </row>
    <row r="16113" spans="2:19" ht="15.75" customHeight="1" x14ac:dyDescent="0.25">
      <c r="B16113" s="106"/>
      <c r="C16113" s="106"/>
      <c r="D16113" s="139"/>
      <c r="E16113" s="140"/>
      <c r="F16113" s="140"/>
      <c r="G16113" s="140"/>
      <c r="M16113" s="140"/>
      <c r="N16113" s="167"/>
      <c r="O16113" s="167"/>
      <c r="P16113" s="142"/>
      <c r="Q16113" s="142"/>
      <c r="R16113" s="142"/>
      <c r="S16113" s="139"/>
    </row>
    <row r="16114" spans="2:19" ht="15.75" customHeight="1" x14ac:dyDescent="0.25">
      <c r="B16114" s="106"/>
      <c r="C16114" s="106"/>
      <c r="D16114" s="139"/>
      <c r="E16114" s="140"/>
      <c r="F16114" s="140"/>
      <c r="G16114" s="140"/>
      <c r="M16114" s="140"/>
      <c r="N16114" s="167"/>
      <c r="O16114" s="167"/>
      <c r="P16114" s="142"/>
      <c r="Q16114" s="142"/>
      <c r="R16114" s="142"/>
      <c r="S16114" s="139"/>
    </row>
    <row r="16115" spans="2:19" ht="15.75" customHeight="1" x14ac:dyDescent="0.25">
      <c r="B16115" s="106"/>
      <c r="C16115" s="106"/>
      <c r="D16115" s="139"/>
      <c r="E16115" s="140"/>
      <c r="F16115" s="140"/>
      <c r="G16115" s="140"/>
      <c r="M16115" s="140"/>
      <c r="N16115" s="167"/>
      <c r="O16115" s="167"/>
      <c r="P16115" s="142"/>
      <c r="Q16115" s="142"/>
      <c r="R16115" s="142"/>
      <c r="S16115" s="139"/>
    </row>
    <row r="16116" spans="2:19" ht="15.75" customHeight="1" x14ac:dyDescent="0.25">
      <c r="B16116" s="106"/>
      <c r="C16116" s="106"/>
      <c r="D16116" s="139"/>
      <c r="E16116" s="140"/>
      <c r="F16116" s="140"/>
      <c r="G16116" s="140"/>
      <c r="M16116" s="140"/>
      <c r="N16116" s="167"/>
      <c r="O16116" s="167"/>
      <c r="P16116" s="142"/>
      <c r="Q16116" s="142"/>
      <c r="R16116" s="142"/>
      <c r="S16116" s="139"/>
    </row>
    <row r="16117" spans="2:19" ht="15.75" customHeight="1" x14ac:dyDescent="0.25">
      <c r="B16117" s="106"/>
      <c r="C16117" s="106"/>
      <c r="D16117" s="139"/>
      <c r="E16117" s="140"/>
      <c r="F16117" s="140"/>
      <c r="G16117" s="140"/>
      <c r="M16117" s="140"/>
      <c r="N16117" s="167"/>
      <c r="O16117" s="167"/>
      <c r="P16117" s="142"/>
      <c r="Q16117" s="142"/>
      <c r="R16117" s="142"/>
      <c r="S16117" s="139"/>
    </row>
    <row r="16118" spans="2:19" ht="15.75" customHeight="1" x14ac:dyDescent="0.25">
      <c r="B16118" s="106"/>
      <c r="C16118" s="106"/>
      <c r="D16118" s="139"/>
      <c r="E16118" s="140"/>
      <c r="F16118" s="140"/>
      <c r="G16118" s="140"/>
      <c r="M16118" s="140"/>
      <c r="N16118" s="167"/>
      <c r="O16118" s="167"/>
      <c r="P16118" s="142"/>
      <c r="Q16118" s="142"/>
      <c r="R16118" s="142"/>
      <c r="S16118" s="139"/>
    </row>
    <row r="16119" spans="2:19" ht="15.75" customHeight="1" x14ac:dyDescent="0.25">
      <c r="B16119" s="106"/>
      <c r="C16119" s="106"/>
      <c r="D16119" s="139"/>
      <c r="E16119" s="140"/>
      <c r="F16119" s="140"/>
      <c r="G16119" s="140"/>
      <c r="M16119" s="140"/>
      <c r="N16119" s="167"/>
      <c r="O16119" s="167"/>
      <c r="P16119" s="142"/>
      <c r="Q16119" s="142"/>
      <c r="R16119" s="142"/>
      <c r="S16119" s="139"/>
    </row>
    <row r="16120" spans="2:19" ht="15.75" customHeight="1" x14ac:dyDescent="0.25">
      <c r="B16120" s="106"/>
      <c r="C16120" s="106"/>
      <c r="D16120" s="139"/>
      <c r="E16120" s="140"/>
      <c r="F16120" s="140"/>
      <c r="G16120" s="140"/>
      <c r="M16120" s="140"/>
      <c r="N16120" s="167"/>
      <c r="O16120" s="167"/>
      <c r="P16120" s="142"/>
      <c r="Q16120" s="142"/>
      <c r="R16120" s="142"/>
      <c r="S16120" s="139"/>
    </row>
    <row r="16121" spans="2:19" ht="15.75" customHeight="1" x14ac:dyDescent="0.25">
      <c r="B16121" s="106"/>
      <c r="C16121" s="106"/>
      <c r="D16121" s="139"/>
      <c r="E16121" s="140"/>
      <c r="F16121" s="140"/>
      <c r="G16121" s="140"/>
      <c r="M16121" s="140"/>
      <c r="N16121" s="167"/>
      <c r="O16121" s="167"/>
      <c r="P16121" s="142"/>
      <c r="Q16121" s="142"/>
      <c r="R16121" s="142"/>
      <c r="S16121" s="139"/>
    </row>
    <row r="16122" spans="2:19" ht="15.75" customHeight="1" x14ac:dyDescent="0.25">
      <c r="B16122" s="106"/>
      <c r="C16122" s="106"/>
      <c r="D16122" s="139"/>
      <c r="E16122" s="140"/>
      <c r="F16122" s="140"/>
      <c r="G16122" s="140"/>
      <c r="M16122" s="140"/>
      <c r="N16122" s="167"/>
      <c r="O16122" s="167"/>
      <c r="P16122" s="142"/>
      <c r="Q16122" s="142"/>
      <c r="R16122" s="142"/>
      <c r="S16122" s="139"/>
    </row>
    <row r="16123" spans="2:19" ht="15.75" customHeight="1" x14ac:dyDescent="0.25">
      <c r="B16123" s="106"/>
      <c r="C16123" s="106"/>
      <c r="D16123" s="139"/>
      <c r="E16123" s="140"/>
      <c r="F16123" s="140"/>
      <c r="G16123" s="140"/>
      <c r="M16123" s="140"/>
      <c r="N16123" s="167"/>
      <c r="O16123" s="167"/>
      <c r="P16123" s="142"/>
      <c r="Q16123" s="142"/>
      <c r="R16123" s="142"/>
      <c r="S16123" s="139"/>
    </row>
    <row r="16124" spans="2:19" ht="15.75" customHeight="1" x14ac:dyDescent="0.25">
      <c r="B16124" s="106"/>
      <c r="C16124" s="106"/>
      <c r="D16124" s="139"/>
      <c r="E16124" s="140"/>
      <c r="F16124" s="140"/>
      <c r="G16124" s="140"/>
      <c r="M16124" s="140"/>
      <c r="N16124" s="167"/>
      <c r="O16124" s="167"/>
      <c r="P16124" s="142"/>
      <c r="Q16124" s="142"/>
      <c r="R16124" s="142"/>
      <c r="S16124" s="139"/>
    </row>
    <row r="16125" spans="2:19" ht="15.75" customHeight="1" x14ac:dyDescent="0.25">
      <c r="B16125" s="106"/>
      <c r="C16125" s="106"/>
      <c r="D16125" s="139"/>
      <c r="E16125" s="140"/>
      <c r="F16125" s="140"/>
      <c r="G16125" s="140"/>
      <c r="M16125" s="140"/>
      <c r="N16125" s="167"/>
      <c r="O16125" s="167"/>
      <c r="P16125" s="142"/>
      <c r="Q16125" s="142"/>
      <c r="R16125" s="142"/>
      <c r="S16125" s="139"/>
    </row>
    <row r="16126" spans="2:19" ht="15.75" customHeight="1" x14ac:dyDescent="0.25">
      <c r="B16126" s="106"/>
      <c r="C16126" s="106"/>
      <c r="D16126" s="139"/>
      <c r="E16126" s="140"/>
      <c r="F16126" s="140"/>
      <c r="G16126" s="140"/>
      <c r="M16126" s="140"/>
      <c r="N16126" s="167"/>
      <c r="O16126" s="167"/>
      <c r="P16126" s="142"/>
      <c r="Q16126" s="142"/>
      <c r="R16126" s="142"/>
      <c r="S16126" s="139"/>
    </row>
    <row r="16127" spans="2:19" ht="15.75" customHeight="1" x14ac:dyDescent="0.25">
      <c r="B16127" s="106"/>
      <c r="C16127" s="106"/>
      <c r="D16127" s="139"/>
      <c r="E16127" s="140"/>
      <c r="F16127" s="140"/>
      <c r="G16127" s="140"/>
      <c r="M16127" s="140"/>
      <c r="N16127" s="167"/>
      <c r="O16127" s="167"/>
      <c r="P16127" s="142"/>
      <c r="Q16127" s="142"/>
      <c r="R16127" s="142"/>
      <c r="S16127" s="139"/>
    </row>
    <row r="16128" spans="2:19" ht="15.75" customHeight="1" x14ac:dyDescent="0.25">
      <c r="B16128" s="106"/>
      <c r="C16128" s="106"/>
      <c r="D16128" s="139"/>
      <c r="E16128" s="140"/>
      <c r="F16128" s="140"/>
      <c r="G16128" s="140"/>
      <c r="M16128" s="140"/>
      <c r="N16128" s="167"/>
      <c r="O16128" s="167"/>
      <c r="P16128" s="142"/>
      <c r="Q16128" s="142"/>
      <c r="R16128" s="142"/>
      <c r="S16128" s="139"/>
    </row>
    <row r="16129" spans="2:19" ht="15.75" customHeight="1" x14ac:dyDescent="0.25">
      <c r="B16129" s="106"/>
      <c r="C16129" s="106"/>
      <c r="D16129" s="139"/>
      <c r="E16129" s="140"/>
      <c r="F16129" s="140"/>
      <c r="G16129" s="140"/>
      <c r="M16129" s="140"/>
      <c r="N16129" s="167"/>
      <c r="O16129" s="167"/>
      <c r="P16129" s="142"/>
      <c r="Q16129" s="142"/>
      <c r="R16129" s="142"/>
      <c r="S16129" s="139"/>
    </row>
    <row r="16130" spans="2:19" ht="15.75" customHeight="1" x14ac:dyDescent="0.25">
      <c r="B16130" s="106"/>
      <c r="C16130" s="106"/>
      <c r="D16130" s="139"/>
      <c r="E16130" s="140"/>
      <c r="F16130" s="140"/>
      <c r="G16130" s="140"/>
      <c r="M16130" s="140"/>
      <c r="N16130" s="167"/>
      <c r="O16130" s="167"/>
      <c r="P16130" s="142"/>
      <c r="Q16130" s="142"/>
      <c r="R16130" s="142"/>
      <c r="S16130" s="139"/>
    </row>
    <row r="16131" spans="2:19" ht="15.75" customHeight="1" x14ac:dyDescent="0.25">
      <c r="B16131" s="106"/>
      <c r="C16131" s="106"/>
      <c r="D16131" s="139"/>
      <c r="E16131" s="140"/>
      <c r="F16131" s="140"/>
      <c r="G16131" s="140"/>
      <c r="M16131" s="140"/>
      <c r="N16131" s="167"/>
      <c r="O16131" s="167"/>
      <c r="P16131" s="142"/>
      <c r="Q16131" s="142"/>
      <c r="R16131" s="142"/>
      <c r="S16131" s="139"/>
    </row>
    <row r="16132" spans="2:19" ht="15.75" customHeight="1" x14ac:dyDescent="0.25">
      <c r="B16132" s="106"/>
      <c r="C16132" s="106"/>
      <c r="D16132" s="139"/>
      <c r="E16132" s="140"/>
      <c r="F16132" s="140"/>
      <c r="G16132" s="140"/>
      <c r="M16132" s="140"/>
      <c r="N16132" s="167"/>
      <c r="O16132" s="167"/>
      <c r="P16132" s="142"/>
      <c r="Q16132" s="142"/>
      <c r="R16132" s="142"/>
      <c r="S16132" s="139"/>
    </row>
    <row r="16133" spans="2:19" ht="15.75" customHeight="1" x14ac:dyDescent="0.25">
      <c r="B16133" s="106"/>
      <c r="C16133" s="106"/>
      <c r="D16133" s="139"/>
      <c r="E16133" s="140"/>
      <c r="F16133" s="140"/>
      <c r="G16133" s="140"/>
      <c r="M16133" s="140"/>
      <c r="N16133" s="167"/>
      <c r="O16133" s="167"/>
      <c r="P16133" s="142"/>
      <c r="Q16133" s="142"/>
      <c r="R16133" s="142"/>
      <c r="S16133" s="139"/>
    </row>
    <row r="16134" spans="2:19" ht="15.75" customHeight="1" x14ac:dyDescent="0.25">
      <c r="B16134" s="106"/>
      <c r="C16134" s="106"/>
      <c r="D16134" s="139"/>
      <c r="E16134" s="140"/>
      <c r="F16134" s="140"/>
      <c r="G16134" s="140"/>
      <c r="M16134" s="140"/>
      <c r="N16134" s="167"/>
      <c r="O16134" s="167"/>
      <c r="P16134" s="142"/>
      <c r="Q16134" s="142"/>
      <c r="R16134" s="142"/>
      <c r="S16134" s="139"/>
    </row>
    <row r="16135" spans="2:19" ht="15.75" customHeight="1" x14ac:dyDescent="0.25">
      <c r="B16135" s="106"/>
      <c r="C16135" s="106"/>
      <c r="D16135" s="139"/>
      <c r="E16135" s="140"/>
      <c r="F16135" s="140"/>
      <c r="G16135" s="140"/>
      <c r="M16135" s="140"/>
      <c r="N16135" s="167"/>
      <c r="O16135" s="167"/>
      <c r="P16135" s="142"/>
      <c r="Q16135" s="142"/>
      <c r="R16135" s="142"/>
      <c r="S16135" s="139"/>
    </row>
    <row r="16136" spans="2:19" ht="15.75" customHeight="1" x14ac:dyDescent="0.25">
      <c r="B16136" s="106"/>
      <c r="C16136" s="106"/>
      <c r="D16136" s="139"/>
      <c r="E16136" s="140"/>
      <c r="F16136" s="140"/>
      <c r="G16136" s="140"/>
      <c r="M16136" s="140"/>
      <c r="N16136" s="167"/>
      <c r="O16136" s="167"/>
      <c r="P16136" s="142"/>
      <c r="Q16136" s="142"/>
      <c r="R16136" s="142"/>
      <c r="S16136" s="139"/>
    </row>
    <row r="16137" spans="2:19" ht="15.75" customHeight="1" x14ac:dyDescent="0.25">
      <c r="B16137" s="106"/>
      <c r="C16137" s="106"/>
      <c r="D16137" s="139"/>
      <c r="E16137" s="140"/>
      <c r="F16137" s="140"/>
      <c r="G16137" s="140"/>
      <c r="M16137" s="140"/>
      <c r="N16137" s="167"/>
      <c r="O16137" s="167"/>
      <c r="P16137" s="142"/>
      <c r="Q16137" s="142"/>
      <c r="R16137" s="142"/>
      <c r="S16137" s="139"/>
    </row>
    <row r="16138" spans="2:19" ht="15.75" customHeight="1" x14ac:dyDescent="0.25">
      <c r="B16138" s="106"/>
      <c r="C16138" s="106"/>
      <c r="D16138" s="139"/>
      <c r="E16138" s="140"/>
      <c r="F16138" s="140"/>
      <c r="G16138" s="140"/>
      <c r="M16138" s="140"/>
      <c r="N16138" s="167"/>
      <c r="O16138" s="167"/>
      <c r="P16138" s="142"/>
      <c r="Q16138" s="142"/>
      <c r="R16138" s="142"/>
      <c r="S16138" s="139"/>
    </row>
    <row r="16139" spans="2:19" ht="15.75" customHeight="1" x14ac:dyDescent="0.25">
      <c r="B16139" s="106"/>
      <c r="C16139" s="106"/>
      <c r="D16139" s="139"/>
      <c r="E16139" s="140"/>
      <c r="F16139" s="140"/>
      <c r="G16139" s="140"/>
      <c r="M16139" s="140"/>
      <c r="N16139" s="167"/>
      <c r="O16139" s="167"/>
      <c r="P16139" s="142"/>
      <c r="Q16139" s="142"/>
      <c r="R16139" s="142"/>
      <c r="S16139" s="139"/>
    </row>
    <row r="16140" spans="2:19" ht="15.75" customHeight="1" x14ac:dyDescent="0.25">
      <c r="B16140" s="106"/>
      <c r="C16140" s="106"/>
      <c r="D16140" s="139"/>
      <c r="E16140" s="140"/>
      <c r="F16140" s="140"/>
      <c r="G16140" s="140"/>
      <c r="M16140" s="140"/>
      <c r="N16140" s="167"/>
      <c r="O16140" s="167"/>
      <c r="P16140" s="142"/>
      <c r="Q16140" s="142"/>
      <c r="R16140" s="142"/>
      <c r="S16140" s="139"/>
    </row>
    <row r="16141" spans="2:19" ht="15.75" customHeight="1" x14ac:dyDescent="0.25">
      <c r="B16141" s="106"/>
      <c r="C16141" s="106"/>
      <c r="D16141" s="139"/>
      <c r="E16141" s="140"/>
      <c r="F16141" s="140"/>
      <c r="G16141" s="140"/>
      <c r="M16141" s="140"/>
      <c r="N16141" s="167"/>
      <c r="O16141" s="167"/>
      <c r="P16141" s="142"/>
      <c r="Q16141" s="142"/>
      <c r="R16141" s="142"/>
      <c r="S16141" s="139"/>
    </row>
    <row r="16142" spans="2:19" ht="15.75" customHeight="1" x14ac:dyDescent="0.25">
      <c r="B16142" s="106"/>
      <c r="C16142" s="106"/>
      <c r="D16142" s="139"/>
      <c r="E16142" s="140"/>
      <c r="F16142" s="140"/>
      <c r="G16142" s="140"/>
      <c r="M16142" s="140"/>
      <c r="N16142" s="167"/>
      <c r="O16142" s="167"/>
      <c r="P16142" s="142"/>
      <c r="Q16142" s="142"/>
      <c r="R16142" s="142"/>
      <c r="S16142" s="139"/>
    </row>
    <row r="16143" spans="2:19" ht="15.75" customHeight="1" x14ac:dyDescent="0.25">
      <c r="B16143" s="106"/>
      <c r="C16143" s="106"/>
      <c r="D16143" s="139"/>
      <c r="E16143" s="140"/>
      <c r="F16143" s="140"/>
      <c r="G16143" s="140"/>
      <c r="M16143" s="140"/>
      <c r="N16143" s="167"/>
      <c r="O16143" s="167"/>
      <c r="P16143" s="142"/>
      <c r="Q16143" s="142"/>
      <c r="R16143" s="142"/>
      <c r="S16143" s="139"/>
    </row>
    <row r="16144" spans="2:19" ht="15.75" customHeight="1" x14ac:dyDescent="0.25">
      <c r="B16144" s="106"/>
      <c r="C16144" s="106"/>
      <c r="D16144" s="139"/>
      <c r="E16144" s="140"/>
      <c r="F16144" s="140"/>
      <c r="G16144" s="140"/>
      <c r="M16144" s="140"/>
      <c r="N16144" s="167"/>
      <c r="O16144" s="167"/>
      <c r="P16144" s="142"/>
      <c r="Q16144" s="142"/>
      <c r="R16144" s="142"/>
      <c r="S16144" s="139"/>
    </row>
    <row r="16145" spans="2:19" ht="15.75" customHeight="1" x14ac:dyDescent="0.25">
      <c r="B16145" s="106"/>
      <c r="C16145" s="106"/>
      <c r="D16145" s="139"/>
      <c r="E16145" s="140"/>
      <c r="F16145" s="140"/>
      <c r="G16145" s="140"/>
      <c r="M16145" s="140"/>
      <c r="N16145" s="167"/>
      <c r="O16145" s="167"/>
      <c r="P16145" s="142"/>
      <c r="Q16145" s="142"/>
      <c r="R16145" s="142"/>
      <c r="S16145" s="139"/>
    </row>
    <row r="16146" spans="2:19" ht="15.75" customHeight="1" x14ac:dyDescent="0.25">
      <c r="B16146" s="106"/>
      <c r="C16146" s="106"/>
      <c r="D16146" s="139"/>
      <c r="E16146" s="140"/>
      <c r="F16146" s="140"/>
      <c r="G16146" s="140"/>
      <c r="M16146" s="140"/>
      <c r="N16146" s="167"/>
      <c r="O16146" s="167"/>
      <c r="P16146" s="142"/>
      <c r="Q16146" s="142"/>
      <c r="R16146" s="142"/>
      <c r="S16146" s="139"/>
    </row>
    <row r="16147" spans="2:19" ht="15.75" customHeight="1" x14ac:dyDescent="0.25">
      <c r="B16147" s="106"/>
      <c r="C16147" s="106"/>
      <c r="D16147" s="139"/>
      <c r="E16147" s="140"/>
      <c r="F16147" s="140"/>
      <c r="G16147" s="140"/>
      <c r="M16147" s="140"/>
      <c r="N16147" s="167"/>
      <c r="O16147" s="167"/>
      <c r="P16147" s="142"/>
      <c r="Q16147" s="142"/>
      <c r="R16147" s="142"/>
      <c r="S16147" s="139"/>
    </row>
    <row r="16148" spans="2:19" ht="15.75" customHeight="1" x14ac:dyDescent="0.25">
      <c r="B16148" s="106"/>
      <c r="C16148" s="106"/>
      <c r="D16148" s="139"/>
      <c r="E16148" s="140"/>
      <c r="F16148" s="140"/>
      <c r="G16148" s="140"/>
      <c r="M16148" s="140"/>
      <c r="N16148" s="167"/>
      <c r="O16148" s="167"/>
      <c r="P16148" s="142"/>
      <c r="Q16148" s="142"/>
      <c r="R16148" s="142"/>
      <c r="S16148" s="139"/>
    </row>
    <row r="16149" spans="2:19" ht="15.75" customHeight="1" x14ac:dyDescent="0.25">
      <c r="B16149" s="106"/>
      <c r="C16149" s="106"/>
      <c r="D16149" s="139"/>
      <c r="E16149" s="140"/>
      <c r="F16149" s="140"/>
      <c r="G16149" s="140"/>
      <c r="M16149" s="140"/>
      <c r="N16149" s="167"/>
      <c r="O16149" s="167"/>
      <c r="P16149" s="142"/>
      <c r="Q16149" s="142"/>
      <c r="R16149" s="142"/>
      <c r="S16149" s="139"/>
    </row>
    <row r="16150" spans="2:19" ht="15.75" customHeight="1" x14ac:dyDescent="0.25">
      <c r="B16150" s="106"/>
      <c r="C16150" s="106"/>
      <c r="D16150" s="139"/>
      <c r="E16150" s="140"/>
      <c r="F16150" s="140"/>
      <c r="G16150" s="140"/>
      <c r="M16150" s="140"/>
      <c r="N16150" s="167"/>
      <c r="O16150" s="167"/>
      <c r="P16150" s="142"/>
      <c r="Q16150" s="142"/>
      <c r="R16150" s="142"/>
      <c r="S16150" s="139"/>
    </row>
    <row r="16151" spans="2:19" ht="15.75" customHeight="1" x14ac:dyDescent="0.25">
      <c r="B16151" s="106"/>
      <c r="C16151" s="106"/>
      <c r="D16151" s="139"/>
      <c r="E16151" s="140"/>
      <c r="F16151" s="140"/>
      <c r="G16151" s="140"/>
      <c r="M16151" s="140"/>
      <c r="N16151" s="167"/>
      <c r="O16151" s="167"/>
      <c r="P16151" s="142"/>
      <c r="Q16151" s="142"/>
      <c r="R16151" s="142"/>
      <c r="S16151" s="139"/>
    </row>
    <row r="16152" spans="2:19" ht="15.75" customHeight="1" x14ac:dyDescent="0.25">
      <c r="B16152" s="106"/>
      <c r="C16152" s="106"/>
      <c r="D16152" s="139"/>
      <c r="E16152" s="140"/>
      <c r="F16152" s="140"/>
      <c r="G16152" s="140"/>
      <c r="M16152" s="140"/>
      <c r="N16152" s="167"/>
      <c r="O16152" s="167"/>
      <c r="P16152" s="142"/>
      <c r="Q16152" s="142"/>
      <c r="R16152" s="142"/>
      <c r="S16152" s="139"/>
    </row>
    <row r="16153" spans="2:19" ht="15.75" customHeight="1" x14ac:dyDescent="0.25">
      <c r="B16153" s="106"/>
      <c r="C16153" s="106"/>
      <c r="D16153" s="139"/>
      <c r="E16153" s="140"/>
      <c r="F16153" s="140"/>
      <c r="G16153" s="140"/>
      <c r="M16153" s="140"/>
      <c r="N16153" s="167"/>
      <c r="O16153" s="167"/>
      <c r="P16153" s="142"/>
      <c r="Q16153" s="142"/>
      <c r="R16153" s="142"/>
      <c r="S16153" s="139"/>
    </row>
    <row r="16154" spans="2:19" ht="15.75" customHeight="1" x14ac:dyDescent="0.25">
      <c r="B16154" s="106"/>
      <c r="C16154" s="106"/>
      <c r="D16154" s="139"/>
      <c r="E16154" s="140"/>
      <c r="F16154" s="140"/>
      <c r="G16154" s="140"/>
      <c r="M16154" s="140"/>
      <c r="N16154" s="167"/>
      <c r="O16154" s="167"/>
      <c r="P16154" s="142"/>
      <c r="Q16154" s="142"/>
      <c r="R16154" s="142"/>
      <c r="S16154" s="139"/>
    </row>
    <row r="16155" spans="2:19" ht="15.75" customHeight="1" x14ac:dyDescent="0.25">
      <c r="B16155" s="106"/>
      <c r="C16155" s="106"/>
      <c r="D16155" s="139"/>
      <c r="E16155" s="140"/>
      <c r="F16155" s="140"/>
      <c r="G16155" s="140"/>
      <c r="M16155" s="140"/>
      <c r="N16155" s="167"/>
      <c r="O16155" s="167"/>
      <c r="P16155" s="142"/>
      <c r="Q16155" s="142"/>
      <c r="R16155" s="142"/>
      <c r="S16155" s="139"/>
    </row>
    <row r="16156" spans="2:19" ht="15.75" customHeight="1" x14ac:dyDescent="0.25">
      <c r="B16156" s="106"/>
      <c r="C16156" s="106"/>
      <c r="D16156" s="139"/>
      <c r="E16156" s="140"/>
      <c r="F16156" s="140"/>
      <c r="G16156" s="140"/>
      <c r="M16156" s="140"/>
      <c r="N16156" s="167"/>
      <c r="O16156" s="167"/>
      <c r="P16156" s="142"/>
      <c r="Q16156" s="142"/>
      <c r="R16156" s="142"/>
      <c r="S16156" s="139"/>
    </row>
    <row r="16157" spans="2:19" ht="15.75" customHeight="1" x14ac:dyDescent="0.25">
      <c r="B16157" s="106"/>
      <c r="C16157" s="106"/>
      <c r="D16157" s="139"/>
      <c r="E16157" s="140"/>
      <c r="F16157" s="140"/>
      <c r="G16157" s="140"/>
      <c r="M16157" s="140"/>
      <c r="N16157" s="167"/>
      <c r="O16157" s="167"/>
      <c r="P16157" s="142"/>
      <c r="Q16157" s="142"/>
      <c r="R16157" s="142"/>
      <c r="S16157" s="139"/>
    </row>
    <row r="16158" spans="2:19" ht="15.75" customHeight="1" x14ac:dyDescent="0.25">
      <c r="B16158" s="106"/>
      <c r="C16158" s="106"/>
      <c r="D16158" s="139"/>
      <c r="E16158" s="140"/>
      <c r="F16158" s="140"/>
      <c r="G16158" s="140"/>
      <c r="M16158" s="140"/>
      <c r="N16158" s="167"/>
      <c r="O16158" s="167"/>
      <c r="P16158" s="142"/>
      <c r="Q16158" s="142"/>
      <c r="R16158" s="142"/>
      <c r="S16158" s="139"/>
    </row>
    <row r="16159" spans="2:19" ht="15.75" customHeight="1" x14ac:dyDescent="0.25">
      <c r="B16159" s="106"/>
      <c r="C16159" s="106"/>
      <c r="D16159" s="139"/>
      <c r="E16159" s="140"/>
      <c r="F16159" s="140"/>
      <c r="G16159" s="140"/>
      <c r="M16159" s="140"/>
      <c r="N16159" s="167"/>
      <c r="O16159" s="167"/>
      <c r="P16159" s="142"/>
      <c r="Q16159" s="142"/>
      <c r="R16159" s="142"/>
      <c r="S16159" s="139"/>
    </row>
    <row r="16160" spans="2:19" ht="15.75" customHeight="1" x14ac:dyDescent="0.25">
      <c r="B16160" s="106"/>
      <c r="C16160" s="106"/>
      <c r="D16160" s="139"/>
      <c r="E16160" s="140"/>
      <c r="F16160" s="140"/>
      <c r="G16160" s="140"/>
      <c r="M16160" s="140"/>
      <c r="N16160" s="167"/>
      <c r="O16160" s="167"/>
      <c r="P16160" s="142"/>
      <c r="Q16160" s="142"/>
      <c r="R16160" s="142"/>
      <c r="S16160" s="139"/>
    </row>
    <row r="16161" spans="2:19" ht="15.75" customHeight="1" x14ac:dyDescent="0.25">
      <c r="B16161" s="106"/>
      <c r="C16161" s="106"/>
      <c r="D16161" s="139"/>
      <c r="E16161" s="140"/>
      <c r="F16161" s="140"/>
      <c r="G16161" s="140"/>
      <c r="M16161" s="140"/>
      <c r="N16161" s="167"/>
      <c r="O16161" s="167"/>
      <c r="P16161" s="142"/>
      <c r="Q16161" s="142"/>
      <c r="R16161" s="142"/>
      <c r="S16161" s="139"/>
    </row>
    <row r="16162" spans="2:19" ht="15.75" customHeight="1" x14ac:dyDescent="0.25">
      <c r="B16162" s="106"/>
      <c r="C16162" s="106"/>
      <c r="D16162" s="139"/>
      <c r="E16162" s="140"/>
      <c r="F16162" s="140"/>
      <c r="G16162" s="140"/>
      <c r="M16162" s="140"/>
      <c r="N16162" s="167"/>
      <c r="O16162" s="167"/>
      <c r="P16162" s="142"/>
      <c r="Q16162" s="142"/>
      <c r="R16162" s="142"/>
      <c r="S16162" s="139"/>
    </row>
    <row r="16163" spans="2:19" ht="15.75" customHeight="1" x14ac:dyDescent="0.25">
      <c r="B16163" s="106"/>
      <c r="C16163" s="106"/>
      <c r="D16163" s="139"/>
      <c r="E16163" s="140"/>
      <c r="F16163" s="140"/>
      <c r="G16163" s="140"/>
      <c r="M16163" s="140"/>
      <c r="N16163" s="167"/>
      <c r="O16163" s="167"/>
      <c r="P16163" s="142"/>
      <c r="Q16163" s="142"/>
      <c r="R16163" s="142"/>
      <c r="S16163" s="139"/>
    </row>
    <row r="16164" spans="2:19" ht="15.75" customHeight="1" x14ac:dyDescent="0.25">
      <c r="B16164" s="106"/>
      <c r="C16164" s="106"/>
      <c r="D16164" s="139"/>
      <c r="E16164" s="140"/>
      <c r="F16164" s="140"/>
      <c r="G16164" s="140"/>
      <c r="M16164" s="140"/>
      <c r="N16164" s="167"/>
      <c r="O16164" s="167"/>
      <c r="P16164" s="142"/>
      <c r="Q16164" s="142"/>
      <c r="R16164" s="142"/>
      <c r="S16164" s="139"/>
    </row>
    <row r="16165" spans="2:19" ht="15.75" customHeight="1" x14ac:dyDescent="0.25">
      <c r="B16165" s="106"/>
      <c r="C16165" s="106"/>
      <c r="D16165" s="139"/>
      <c r="E16165" s="140"/>
      <c r="F16165" s="140"/>
      <c r="G16165" s="140"/>
      <c r="M16165" s="140"/>
      <c r="N16165" s="167"/>
      <c r="O16165" s="167"/>
      <c r="P16165" s="142"/>
      <c r="Q16165" s="142"/>
      <c r="R16165" s="142"/>
      <c r="S16165" s="139"/>
    </row>
    <row r="16166" spans="2:19" ht="15.75" customHeight="1" x14ac:dyDescent="0.25">
      <c r="B16166" s="106"/>
      <c r="C16166" s="106"/>
      <c r="D16166" s="139"/>
      <c r="E16166" s="140"/>
      <c r="F16166" s="140"/>
      <c r="G16166" s="140"/>
      <c r="M16166" s="140"/>
      <c r="N16166" s="167"/>
      <c r="O16166" s="167"/>
      <c r="P16166" s="142"/>
      <c r="Q16166" s="142"/>
      <c r="R16166" s="142"/>
      <c r="S16166" s="139"/>
    </row>
    <row r="16167" spans="2:19" ht="15.75" customHeight="1" x14ac:dyDescent="0.25">
      <c r="B16167" s="106"/>
      <c r="C16167" s="106"/>
      <c r="D16167" s="139"/>
      <c r="E16167" s="140"/>
      <c r="F16167" s="140"/>
      <c r="G16167" s="140"/>
      <c r="M16167" s="140"/>
      <c r="N16167" s="167"/>
      <c r="O16167" s="167"/>
      <c r="P16167" s="142"/>
      <c r="Q16167" s="142"/>
      <c r="R16167" s="142"/>
      <c r="S16167" s="139"/>
    </row>
    <row r="16168" spans="2:19" ht="15.75" customHeight="1" x14ac:dyDescent="0.25">
      <c r="B16168" s="106"/>
      <c r="C16168" s="106"/>
      <c r="D16168" s="139"/>
      <c r="E16168" s="140"/>
      <c r="F16168" s="140"/>
      <c r="G16168" s="140"/>
      <c r="M16168" s="140"/>
      <c r="N16168" s="167"/>
      <c r="O16168" s="167"/>
      <c r="P16168" s="142"/>
      <c r="Q16168" s="142"/>
      <c r="R16168" s="142"/>
      <c r="S16168" s="139"/>
    </row>
    <row r="16169" spans="2:19" ht="15.75" customHeight="1" x14ac:dyDescent="0.25">
      <c r="B16169" s="106"/>
      <c r="C16169" s="106"/>
      <c r="D16169" s="139"/>
      <c r="E16169" s="140"/>
      <c r="F16169" s="140"/>
      <c r="G16169" s="140"/>
      <c r="M16169" s="140"/>
      <c r="N16169" s="167"/>
      <c r="O16169" s="167"/>
      <c r="P16169" s="142"/>
      <c r="Q16169" s="142"/>
      <c r="R16169" s="142"/>
      <c r="S16169" s="139"/>
    </row>
    <row r="16170" spans="2:19" ht="15.75" customHeight="1" x14ac:dyDescent="0.25">
      <c r="B16170" s="106"/>
      <c r="C16170" s="106"/>
      <c r="D16170" s="139"/>
      <c r="E16170" s="140"/>
      <c r="F16170" s="140"/>
      <c r="G16170" s="140"/>
      <c r="M16170" s="140"/>
      <c r="N16170" s="167"/>
      <c r="O16170" s="167"/>
      <c r="P16170" s="142"/>
      <c r="Q16170" s="142"/>
      <c r="R16170" s="142"/>
      <c r="S16170" s="139"/>
    </row>
    <row r="16171" spans="2:19" ht="15.75" customHeight="1" x14ac:dyDescent="0.25">
      <c r="B16171" s="106"/>
      <c r="C16171" s="106"/>
      <c r="D16171" s="139"/>
      <c r="E16171" s="140"/>
      <c r="F16171" s="140"/>
      <c r="G16171" s="140"/>
      <c r="M16171" s="140"/>
      <c r="N16171" s="167"/>
      <c r="O16171" s="167"/>
      <c r="P16171" s="142"/>
      <c r="Q16171" s="142"/>
      <c r="R16171" s="142"/>
      <c r="S16171" s="139"/>
    </row>
    <row r="16172" spans="2:19" ht="15.75" customHeight="1" x14ac:dyDescent="0.25">
      <c r="B16172" s="106"/>
      <c r="C16172" s="106"/>
      <c r="D16172" s="139"/>
      <c r="E16172" s="140"/>
      <c r="F16172" s="140"/>
      <c r="G16172" s="140"/>
      <c r="M16172" s="140"/>
      <c r="N16172" s="167"/>
      <c r="O16172" s="167"/>
      <c r="P16172" s="142"/>
      <c r="Q16172" s="142"/>
      <c r="R16172" s="142"/>
      <c r="S16172" s="139"/>
    </row>
    <row r="16173" spans="2:19" ht="15.75" customHeight="1" x14ac:dyDescent="0.25">
      <c r="B16173" s="106"/>
      <c r="C16173" s="106"/>
      <c r="D16173" s="139"/>
      <c r="E16173" s="140"/>
      <c r="F16173" s="140"/>
      <c r="G16173" s="140"/>
      <c r="M16173" s="140"/>
      <c r="N16173" s="167"/>
      <c r="O16173" s="167"/>
      <c r="P16173" s="142"/>
      <c r="Q16173" s="142"/>
      <c r="R16173" s="142"/>
      <c r="S16173" s="139"/>
    </row>
    <row r="16174" spans="2:19" ht="15.75" customHeight="1" x14ac:dyDescent="0.25">
      <c r="B16174" s="106"/>
      <c r="C16174" s="106"/>
      <c r="D16174" s="139"/>
      <c r="E16174" s="140"/>
      <c r="F16174" s="140"/>
      <c r="G16174" s="140"/>
      <c r="M16174" s="140"/>
      <c r="N16174" s="167"/>
      <c r="O16174" s="167"/>
      <c r="P16174" s="142"/>
      <c r="Q16174" s="142"/>
      <c r="R16174" s="142"/>
      <c r="S16174" s="139"/>
    </row>
    <row r="16175" spans="2:19" ht="15.75" customHeight="1" x14ac:dyDescent="0.25">
      <c r="B16175" s="106"/>
      <c r="C16175" s="106"/>
      <c r="D16175" s="139"/>
      <c r="E16175" s="140"/>
      <c r="F16175" s="140"/>
      <c r="G16175" s="140"/>
      <c r="M16175" s="140"/>
      <c r="N16175" s="167"/>
      <c r="O16175" s="167"/>
      <c r="P16175" s="142"/>
      <c r="Q16175" s="142"/>
      <c r="R16175" s="142"/>
      <c r="S16175" s="139"/>
    </row>
    <row r="16176" spans="2:19" ht="15.75" customHeight="1" x14ac:dyDescent="0.25">
      <c r="B16176" s="106"/>
      <c r="C16176" s="106"/>
      <c r="D16176" s="139"/>
      <c r="E16176" s="140"/>
      <c r="F16176" s="140"/>
      <c r="G16176" s="140"/>
      <c r="M16176" s="140"/>
      <c r="N16176" s="167"/>
      <c r="O16176" s="167"/>
      <c r="P16176" s="142"/>
      <c r="Q16176" s="142"/>
      <c r="R16176" s="142"/>
      <c r="S16176" s="139"/>
    </row>
    <row r="16177" spans="2:19" ht="15.75" customHeight="1" x14ac:dyDescent="0.25">
      <c r="B16177" s="106"/>
      <c r="C16177" s="106"/>
      <c r="D16177" s="139"/>
      <c r="E16177" s="140"/>
      <c r="F16177" s="140"/>
      <c r="G16177" s="140"/>
      <c r="M16177" s="140"/>
      <c r="N16177" s="167"/>
      <c r="O16177" s="167"/>
      <c r="P16177" s="142"/>
      <c r="Q16177" s="142"/>
      <c r="R16177" s="142"/>
      <c r="S16177" s="139"/>
    </row>
    <row r="16178" spans="2:19" ht="15.75" customHeight="1" x14ac:dyDescent="0.25">
      <c r="B16178" s="106"/>
      <c r="C16178" s="106"/>
      <c r="D16178" s="139"/>
      <c r="E16178" s="140"/>
      <c r="F16178" s="140"/>
      <c r="G16178" s="140"/>
      <c r="M16178" s="140"/>
      <c r="N16178" s="167"/>
      <c r="O16178" s="167"/>
      <c r="P16178" s="142"/>
      <c r="Q16178" s="142"/>
      <c r="R16178" s="142"/>
      <c r="S16178" s="139"/>
    </row>
    <row r="16179" spans="2:19" ht="15.75" customHeight="1" x14ac:dyDescent="0.25">
      <c r="B16179" s="106"/>
      <c r="C16179" s="106"/>
      <c r="D16179" s="139"/>
      <c r="E16179" s="140"/>
      <c r="F16179" s="140"/>
      <c r="G16179" s="140"/>
      <c r="M16179" s="140"/>
      <c r="N16179" s="167"/>
      <c r="O16179" s="167"/>
      <c r="P16179" s="142"/>
      <c r="Q16179" s="142"/>
      <c r="R16179" s="142"/>
      <c r="S16179" s="139"/>
    </row>
    <row r="16180" spans="2:19" ht="15.75" customHeight="1" x14ac:dyDescent="0.25">
      <c r="B16180" s="106"/>
      <c r="C16180" s="106"/>
      <c r="D16180" s="139"/>
      <c r="E16180" s="140"/>
      <c r="F16180" s="140"/>
      <c r="G16180" s="140"/>
      <c r="M16180" s="140"/>
      <c r="N16180" s="167"/>
      <c r="O16180" s="167"/>
      <c r="P16180" s="142"/>
      <c r="Q16180" s="142"/>
      <c r="R16180" s="142"/>
      <c r="S16180" s="139"/>
    </row>
    <row r="16181" spans="2:19" ht="15.75" customHeight="1" x14ac:dyDescent="0.25">
      <c r="B16181" s="106"/>
      <c r="C16181" s="106"/>
      <c r="D16181" s="139"/>
      <c r="E16181" s="140"/>
      <c r="F16181" s="140"/>
      <c r="G16181" s="140"/>
      <c r="M16181" s="140"/>
      <c r="N16181" s="167"/>
      <c r="O16181" s="167"/>
      <c r="P16181" s="142"/>
      <c r="Q16181" s="142"/>
      <c r="R16181" s="142"/>
      <c r="S16181" s="139"/>
    </row>
    <row r="16182" spans="2:19" ht="15.75" customHeight="1" x14ac:dyDescent="0.25">
      <c r="B16182" s="106"/>
      <c r="C16182" s="106"/>
      <c r="D16182" s="139"/>
      <c r="E16182" s="140"/>
      <c r="F16182" s="140"/>
      <c r="G16182" s="140"/>
      <c r="M16182" s="140"/>
      <c r="N16182" s="167"/>
      <c r="O16182" s="167"/>
      <c r="P16182" s="142"/>
      <c r="Q16182" s="142"/>
      <c r="R16182" s="142"/>
      <c r="S16182" s="139"/>
    </row>
    <row r="16183" spans="2:19" ht="15.75" customHeight="1" x14ac:dyDescent="0.25">
      <c r="B16183" s="106"/>
      <c r="C16183" s="106"/>
      <c r="D16183" s="139"/>
      <c r="E16183" s="140"/>
      <c r="F16183" s="140"/>
      <c r="G16183" s="140"/>
      <c r="M16183" s="140"/>
      <c r="N16183" s="167"/>
      <c r="O16183" s="167"/>
      <c r="P16183" s="142"/>
      <c r="Q16183" s="142"/>
      <c r="R16183" s="142"/>
      <c r="S16183" s="139"/>
    </row>
    <row r="16184" spans="2:19" ht="15.75" customHeight="1" x14ac:dyDescent="0.25">
      <c r="B16184" s="106"/>
      <c r="C16184" s="106"/>
      <c r="D16184" s="139"/>
      <c r="E16184" s="140"/>
      <c r="F16184" s="140"/>
      <c r="G16184" s="140"/>
      <c r="M16184" s="140"/>
      <c r="N16184" s="167"/>
      <c r="O16184" s="167"/>
      <c r="P16184" s="142"/>
      <c r="Q16184" s="142"/>
      <c r="R16184" s="142"/>
      <c r="S16184" s="139"/>
    </row>
    <row r="16185" spans="2:19" ht="15.75" customHeight="1" x14ac:dyDescent="0.25">
      <c r="B16185" s="106"/>
      <c r="C16185" s="106"/>
      <c r="D16185" s="139"/>
      <c r="E16185" s="140"/>
      <c r="F16185" s="140"/>
      <c r="G16185" s="140"/>
      <c r="M16185" s="140"/>
      <c r="N16185" s="167"/>
      <c r="O16185" s="167"/>
      <c r="P16185" s="142"/>
      <c r="Q16185" s="142"/>
      <c r="R16185" s="142"/>
      <c r="S16185" s="139"/>
    </row>
    <row r="16186" spans="2:19" ht="15.75" customHeight="1" x14ac:dyDescent="0.25">
      <c r="B16186" s="106"/>
      <c r="C16186" s="106"/>
      <c r="D16186" s="139"/>
      <c r="E16186" s="140"/>
      <c r="F16186" s="140"/>
      <c r="G16186" s="140"/>
      <c r="M16186" s="140"/>
      <c r="N16186" s="167"/>
      <c r="O16186" s="167"/>
      <c r="P16186" s="142"/>
      <c r="Q16186" s="142"/>
      <c r="R16186" s="142"/>
      <c r="S16186" s="139"/>
    </row>
    <row r="16187" spans="2:19" ht="15.75" customHeight="1" x14ac:dyDescent="0.25">
      <c r="B16187" s="106"/>
      <c r="C16187" s="106"/>
      <c r="D16187" s="139"/>
      <c r="E16187" s="140"/>
      <c r="F16187" s="140"/>
      <c r="G16187" s="140"/>
      <c r="M16187" s="140"/>
      <c r="N16187" s="167"/>
      <c r="O16187" s="167"/>
      <c r="P16187" s="142"/>
      <c r="Q16187" s="142"/>
      <c r="R16187" s="142"/>
      <c r="S16187" s="139"/>
    </row>
    <row r="16188" spans="2:19" ht="15.75" customHeight="1" x14ac:dyDescent="0.25">
      <c r="B16188" s="106"/>
      <c r="C16188" s="106"/>
      <c r="D16188" s="139"/>
      <c r="E16188" s="140"/>
      <c r="F16188" s="140"/>
      <c r="G16188" s="140"/>
      <c r="M16188" s="140"/>
      <c r="N16188" s="167"/>
      <c r="O16188" s="167"/>
      <c r="P16188" s="142"/>
      <c r="Q16188" s="142"/>
      <c r="R16188" s="142"/>
      <c r="S16188" s="139"/>
    </row>
    <row r="16189" spans="2:19" ht="15.75" customHeight="1" x14ac:dyDescent="0.25">
      <c r="B16189" s="106"/>
      <c r="C16189" s="106"/>
      <c r="D16189" s="139"/>
      <c r="E16189" s="140"/>
      <c r="F16189" s="140"/>
      <c r="G16189" s="140"/>
      <c r="M16189" s="140"/>
      <c r="N16189" s="167"/>
      <c r="O16189" s="167"/>
      <c r="P16189" s="142"/>
      <c r="Q16189" s="142"/>
      <c r="R16189" s="142"/>
      <c r="S16189" s="139"/>
    </row>
    <row r="16190" spans="2:19" ht="15.75" customHeight="1" x14ac:dyDescent="0.25">
      <c r="B16190" s="106"/>
      <c r="C16190" s="106"/>
      <c r="D16190" s="139"/>
      <c r="E16190" s="140"/>
      <c r="F16190" s="140"/>
      <c r="G16190" s="140"/>
      <c r="M16190" s="140"/>
      <c r="N16190" s="167"/>
      <c r="O16190" s="167"/>
      <c r="P16190" s="142"/>
      <c r="Q16190" s="142"/>
      <c r="R16190" s="142"/>
      <c r="S16190" s="139"/>
    </row>
    <row r="16191" spans="2:19" ht="15.75" customHeight="1" x14ac:dyDescent="0.25">
      <c r="B16191" s="106"/>
      <c r="C16191" s="106"/>
      <c r="D16191" s="139"/>
      <c r="E16191" s="140"/>
      <c r="F16191" s="140"/>
      <c r="G16191" s="140"/>
      <c r="M16191" s="140"/>
      <c r="N16191" s="167"/>
      <c r="O16191" s="167"/>
      <c r="P16191" s="142"/>
      <c r="Q16191" s="142"/>
      <c r="R16191" s="142"/>
      <c r="S16191" s="139"/>
    </row>
    <row r="16192" spans="2:19" ht="15.75" customHeight="1" x14ac:dyDescent="0.25">
      <c r="B16192" s="106"/>
      <c r="C16192" s="106"/>
      <c r="D16192" s="139"/>
      <c r="E16192" s="140"/>
      <c r="F16192" s="140"/>
      <c r="G16192" s="140"/>
      <c r="M16192" s="140"/>
      <c r="N16192" s="167"/>
      <c r="O16192" s="167"/>
      <c r="P16192" s="142"/>
      <c r="Q16192" s="142"/>
      <c r="R16192" s="142"/>
      <c r="S16192" s="139"/>
    </row>
    <row r="16193" spans="2:19" ht="15.75" customHeight="1" x14ac:dyDescent="0.25">
      <c r="B16193" s="106"/>
      <c r="C16193" s="106"/>
      <c r="D16193" s="139"/>
      <c r="E16193" s="140"/>
      <c r="F16193" s="140"/>
      <c r="G16193" s="140"/>
      <c r="M16193" s="140"/>
      <c r="N16193" s="167"/>
      <c r="O16193" s="167"/>
      <c r="P16193" s="142"/>
      <c r="Q16193" s="142"/>
      <c r="R16193" s="142"/>
      <c r="S16193" s="139"/>
    </row>
    <row r="16194" spans="2:19" ht="15.75" customHeight="1" x14ac:dyDescent="0.25">
      <c r="B16194" s="106"/>
      <c r="C16194" s="106"/>
      <c r="D16194" s="139"/>
      <c r="E16194" s="140"/>
      <c r="F16194" s="140"/>
      <c r="G16194" s="140"/>
      <c r="M16194" s="140"/>
      <c r="N16194" s="167"/>
      <c r="O16194" s="167"/>
      <c r="P16194" s="142"/>
      <c r="Q16194" s="142"/>
      <c r="R16194" s="142"/>
      <c r="S16194" s="139"/>
    </row>
    <row r="16195" spans="2:19" ht="15.75" customHeight="1" x14ac:dyDescent="0.25">
      <c r="B16195" s="106"/>
      <c r="C16195" s="106"/>
      <c r="D16195" s="139"/>
      <c r="E16195" s="140"/>
      <c r="F16195" s="140"/>
      <c r="G16195" s="140"/>
      <c r="M16195" s="140"/>
      <c r="N16195" s="167"/>
      <c r="O16195" s="167"/>
      <c r="P16195" s="142"/>
      <c r="Q16195" s="142"/>
      <c r="R16195" s="142"/>
      <c r="S16195" s="139"/>
    </row>
    <row r="16196" spans="2:19" ht="15.75" customHeight="1" x14ac:dyDescent="0.25">
      <c r="B16196" s="106"/>
      <c r="C16196" s="106"/>
      <c r="D16196" s="139"/>
      <c r="E16196" s="140"/>
      <c r="F16196" s="140"/>
      <c r="G16196" s="140"/>
      <c r="M16196" s="140"/>
      <c r="N16196" s="167"/>
      <c r="O16196" s="167"/>
      <c r="P16196" s="142"/>
      <c r="Q16196" s="142"/>
      <c r="R16196" s="142"/>
      <c r="S16196" s="139"/>
    </row>
    <row r="16197" spans="2:19" ht="15.75" customHeight="1" x14ac:dyDescent="0.25">
      <c r="B16197" s="106"/>
      <c r="C16197" s="106"/>
      <c r="D16197" s="139"/>
      <c r="E16197" s="140"/>
      <c r="F16197" s="140"/>
      <c r="G16197" s="140"/>
      <c r="M16197" s="140"/>
      <c r="N16197" s="167"/>
      <c r="O16197" s="167"/>
      <c r="P16197" s="142"/>
      <c r="Q16197" s="142"/>
      <c r="R16197" s="142"/>
      <c r="S16197" s="139"/>
    </row>
    <row r="16198" spans="2:19" ht="15.75" customHeight="1" x14ac:dyDescent="0.25">
      <c r="B16198" s="106"/>
      <c r="C16198" s="106"/>
      <c r="D16198" s="139"/>
      <c r="E16198" s="140"/>
      <c r="F16198" s="140"/>
      <c r="G16198" s="140"/>
      <c r="M16198" s="140"/>
      <c r="N16198" s="167"/>
      <c r="O16198" s="167"/>
      <c r="P16198" s="142"/>
      <c r="Q16198" s="142"/>
      <c r="R16198" s="142"/>
      <c r="S16198" s="139"/>
    </row>
    <row r="16199" spans="2:19" ht="15.75" customHeight="1" x14ac:dyDescent="0.25">
      <c r="B16199" s="106"/>
      <c r="C16199" s="106"/>
      <c r="D16199" s="139"/>
      <c r="E16199" s="140"/>
      <c r="F16199" s="140"/>
      <c r="G16199" s="140"/>
      <c r="M16199" s="140"/>
      <c r="N16199" s="167"/>
      <c r="O16199" s="167"/>
      <c r="P16199" s="142"/>
      <c r="Q16199" s="142"/>
      <c r="R16199" s="142"/>
      <c r="S16199" s="139"/>
    </row>
    <row r="16200" spans="2:19" ht="15.75" customHeight="1" x14ac:dyDescent="0.25">
      <c r="B16200" s="106"/>
      <c r="C16200" s="106"/>
      <c r="D16200" s="139"/>
      <c r="E16200" s="140"/>
      <c r="F16200" s="140"/>
      <c r="G16200" s="140"/>
      <c r="M16200" s="140"/>
      <c r="N16200" s="167"/>
      <c r="O16200" s="167"/>
      <c r="P16200" s="142"/>
      <c r="Q16200" s="142"/>
      <c r="R16200" s="142"/>
      <c r="S16200" s="139"/>
    </row>
    <row r="16201" spans="2:19" ht="15.75" customHeight="1" x14ac:dyDescent="0.25">
      <c r="B16201" s="106"/>
      <c r="C16201" s="106"/>
      <c r="D16201" s="139"/>
      <c r="E16201" s="140"/>
      <c r="F16201" s="140"/>
      <c r="G16201" s="140"/>
      <c r="M16201" s="140"/>
      <c r="N16201" s="167"/>
      <c r="O16201" s="167"/>
      <c r="P16201" s="142"/>
      <c r="Q16201" s="142"/>
      <c r="R16201" s="142"/>
      <c r="S16201" s="139"/>
    </row>
    <row r="16202" spans="2:19" ht="15.75" customHeight="1" x14ac:dyDescent="0.25">
      <c r="B16202" s="106"/>
      <c r="C16202" s="106"/>
      <c r="D16202" s="139"/>
      <c r="E16202" s="140"/>
      <c r="F16202" s="140"/>
      <c r="G16202" s="140"/>
      <c r="M16202" s="140"/>
      <c r="N16202" s="167"/>
      <c r="O16202" s="167"/>
      <c r="P16202" s="142"/>
      <c r="Q16202" s="142"/>
      <c r="R16202" s="142"/>
      <c r="S16202" s="139"/>
    </row>
    <row r="16203" spans="2:19" ht="15.75" customHeight="1" x14ac:dyDescent="0.25">
      <c r="B16203" s="106"/>
      <c r="C16203" s="106"/>
      <c r="D16203" s="139"/>
      <c r="E16203" s="140"/>
      <c r="F16203" s="140"/>
      <c r="G16203" s="140"/>
      <c r="M16203" s="140"/>
      <c r="N16203" s="167"/>
      <c r="O16203" s="167"/>
      <c r="P16203" s="142"/>
      <c r="Q16203" s="142"/>
      <c r="R16203" s="142"/>
      <c r="S16203" s="139"/>
    </row>
    <row r="16204" spans="2:19" ht="15.75" customHeight="1" x14ac:dyDescent="0.25">
      <c r="B16204" s="106"/>
      <c r="C16204" s="106"/>
      <c r="D16204" s="139"/>
      <c r="E16204" s="140"/>
      <c r="F16204" s="140"/>
      <c r="G16204" s="140"/>
      <c r="M16204" s="140"/>
      <c r="N16204" s="167"/>
      <c r="O16204" s="167"/>
      <c r="P16204" s="142"/>
      <c r="Q16204" s="142"/>
      <c r="R16204" s="142"/>
      <c r="S16204" s="139"/>
    </row>
    <row r="16205" spans="2:19" ht="15.75" customHeight="1" x14ac:dyDescent="0.25">
      <c r="B16205" s="106"/>
      <c r="C16205" s="106"/>
      <c r="D16205" s="139"/>
      <c r="E16205" s="140"/>
      <c r="F16205" s="140"/>
      <c r="G16205" s="140"/>
      <c r="M16205" s="140"/>
      <c r="N16205" s="167"/>
      <c r="O16205" s="167"/>
      <c r="P16205" s="142"/>
      <c r="Q16205" s="142"/>
      <c r="R16205" s="142"/>
      <c r="S16205" s="139"/>
    </row>
    <row r="16206" spans="2:19" ht="15.75" customHeight="1" x14ac:dyDescent="0.25">
      <c r="B16206" s="106"/>
      <c r="C16206" s="106"/>
      <c r="D16206" s="139"/>
      <c r="E16206" s="140"/>
      <c r="F16206" s="140"/>
      <c r="G16206" s="140"/>
      <c r="M16206" s="140"/>
      <c r="N16206" s="167"/>
      <c r="O16206" s="167"/>
      <c r="P16206" s="142"/>
      <c r="Q16206" s="142"/>
      <c r="R16206" s="142"/>
      <c r="S16206" s="139"/>
    </row>
    <row r="16207" spans="2:19" ht="15.75" customHeight="1" x14ac:dyDescent="0.25">
      <c r="B16207" s="106"/>
      <c r="C16207" s="106"/>
      <c r="D16207" s="139"/>
      <c r="E16207" s="140"/>
      <c r="F16207" s="140"/>
      <c r="G16207" s="140"/>
      <c r="M16207" s="140"/>
      <c r="N16207" s="167"/>
      <c r="O16207" s="167"/>
      <c r="P16207" s="142"/>
      <c r="Q16207" s="142"/>
      <c r="R16207" s="142"/>
      <c r="S16207" s="139"/>
    </row>
    <row r="16208" spans="2:19" ht="15.75" customHeight="1" x14ac:dyDescent="0.25">
      <c r="B16208" s="106"/>
      <c r="C16208" s="106"/>
      <c r="D16208" s="139"/>
      <c r="E16208" s="140"/>
      <c r="F16208" s="140"/>
      <c r="G16208" s="140"/>
      <c r="M16208" s="140"/>
      <c r="N16208" s="167"/>
      <c r="O16208" s="167"/>
      <c r="P16208" s="142"/>
      <c r="Q16208" s="142"/>
      <c r="R16208" s="142"/>
      <c r="S16208" s="139"/>
    </row>
    <row r="16209" spans="2:19" ht="15.75" customHeight="1" x14ac:dyDescent="0.25">
      <c r="B16209" s="106"/>
      <c r="C16209" s="106"/>
      <c r="D16209" s="139"/>
      <c r="E16209" s="140"/>
      <c r="F16209" s="140"/>
      <c r="G16209" s="140"/>
      <c r="M16209" s="140"/>
      <c r="N16209" s="167"/>
      <c r="O16209" s="167"/>
      <c r="P16209" s="142"/>
      <c r="Q16209" s="142"/>
      <c r="R16209" s="142"/>
      <c r="S16209" s="139"/>
    </row>
    <row r="16210" spans="2:19" ht="15.75" customHeight="1" x14ac:dyDescent="0.25">
      <c r="B16210" s="106"/>
      <c r="C16210" s="106"/>
      <c r="D16210" s="139"/>
      <c r="E16210" s="140"/>
      <c r="F16210" s="140"/>
      <c r="G16210" s="140"/>
      <c r="M16210" s="140"/>
      <c r="N16210" s="167"/>
      <c r="O16210" s="167"/>
      <c r="P16210" s="142"/>
      <c r="Q16210" s="142"/>
      <c r="R16210" s="142"/>
      <c r="S16210" s="139"/>
    </row>
    <row r="16211" spans="2:19" ht="15.75" customHeight="1" x14ac:dyDescent="0.25">
      <c r="B16211" s="106"/>
      <c r="C16211" s="106"/>
      <c r="D16211" s="139"/>
      <c r="E16211" s="140"/>
      <c r="F16211" s="140"/>
      <c r="G16211" s="140"/>
      <c r="M16211" s="140"/>
      <c r="N16211" s="167"/>
      <c r="O16211" s="167"/>
      <c r="P16211" s="142"/>
      <c r="Q16211" s="142"/>
      <c r="R16211" s="142"/>
      <c r="S16211" s="139"/>
    </row>
    <row r="16212" spans="2:19" ht="15.75" customHeight="1" x14ac:dyDescent="0.25">
      <c r="B16212" s="106"/>
      <c r="C16212" s="106"/>
      <c r="D16212" s="139"/>
      <c r="E16212" s="140"/>
      <c r="F16212" s="140"/>
      <c r="G16212" s="140"/>
      <c r="M16212" s="140"/>
      <c r="N16212" s="167"/>
      <c r="O16212" s="167"/>
      <c r="P16212" s="142"/>
      <c r="Q16212" s="142"/>
      <c r="R16212" s="142"/>
      <c r="S16212" s="139"/>
    </row>
    <row r="16213" spans="2:19" ht="15.75" customHeight="1" x14ac:dyDescent="0.25">
      <c r="B16213" s="106"/>
      <c r="C16213" s="106"/>
      <c r="D16213" s="139"/>
      <c r="E16213" s="140"/>
      <c r="F16213" s="140"/>
      <c r="G16213" s="140"/>
      <c r="M16213" s="140"/>
      <c r="N16213" s="167"/>
      <c r="O16213" s="167"/>
      <c r="P16213" s="142"/>
      <c r="Q16213" s="142"/>
      <c r="R16213" s="142"/>
      <c r="S16213" s="139"/>
    </row>
    <row r="16214" spans="2:19" ht="15.75" customHeight="1" x14ac:dyDescent="0.25">
      <c r="B16214" s="106"/>
      <c r="C16214" s="106"/>
      <c r="D16214" s="139"/>
      <c r="E16214" s="140"/>
      <c r="F16214" s="140"/>
      <c r="G16214" s="140"/>
      <c r="M16214" s="140"/>
      <c r="N16214" s="167"/>
      <c r="O16214" s="167"/>
      <c r="P16214" s="142"/>
      <c r="Q16214" s="142"/>
      <c r="R16214" s="142"/>
      <c r="S16214" s="139"/>
    </row>
    <row r="16215" spans="2:19" ht="15.75" customHeight="1" x14ac:dyDescent="0.25">
      <c r="B16215" s="106"/>
      <c r="C16215" s="106"/>
      <c r="D16215" s="139"/>
      <c r="E16215" s="140"/>
      <c r="F16215" s="140"/>
      <c r="G16215" s="140"/>
      <c r="M16215" s="140"/>
      <c r="N16215" s="167"/>
      <c r="O16215" s="167"/>
      <c r="P16215" s="142"/>
      <c r="Q16215" s="142"/>
      <c r="R16215" s="142"/>
      <c r="S16215" s="139"/>
    </row>
    <row r="16216" spans="2:19" ht="15.75" customHeight="1" x14ac:dyDescent="0.25">
      <c r="B16216" s="106"/>
      <c r="C16216" s="106"/>
      <c r="D16216" s="139"/>
      <c r="E16216" s="140"/>
      <c r="F16216" s="140"/>
      <c r="G16216" s="140"/>
      <c r="M16216" s="140"/>
      <c r="N16216" s="167"/>
      <c r="O16216" s="167"/>
      <c r="P16216" s="142"/>
      <c r="Q16216" s="142"/>
      <c r="R16216" s="142"/>
      <c r="S16216" s="139"/>
    </row>
    <row r="16217" spans="2:19" ht="15.75" customHeight="1" x14ac:dyDescent="0.25">
      <c r="B16217" s="106"/>
      <c r="C16217" s="106"/>
      <c r="D16217" s="139"/>
      <c r="E16217" s="140"/>
      <c r="F16217" s="140"/>
      <c r="G16217" s="140"/>
      <c r="M16217" s="140"/>
      <c r="N16217" s="167"/>
      <c r="O16217" s="167"/>
      <c r="P16217" s="142"/>
      <c r="Q16217" s="142"/>
      <c r="R16217" s="142"/>
      <c r="S16217" s="139"/>
    </row>
    <row r="16218" spans="2:19" ht="15.75" customHeight="1" x14ac:dyDescent="0.25">
      <c r="B16218" s="106"/>
      <c r="C16218" s="106"/>
      <c r="D16218" s="139"/>
      <c r="E16218" s="140"/>
      <c r="F16218" s="140"/>
      <c r="G16218" s="140"/>
      <c r="M16218" s="140"/>
      <c r="N16218" s="167"/>
      <c r="O16218" s="167"/>
      <c r="P16218" s="142"/>
      <c r="Q16218" s="142"/>
      <c r="R16218" s="142"/>
      <c r="S16218" s="139"/>
    </row>
    <row r="16219" spans="2:19" ht="15.75" customHeight="1" x14ac:dyDescent="0.25">
      <c r="B16219" s="106"/>
      <c r="C16219" s="106"/>
      <c r="D16219" s="139"/>
      <c r="E16219" s="140"/>
      <c r="F16219" s="140"/>
      <c r="G16219" s="140"/>
      <c r="M16219" s="140"/>
      <c r="N16219" s="167"/>
      <c r="O16219" s="167"/>
      <c r="P16219" s="142"/>
      <c r="Q16219" s="142"/>
      <c r="R16219" s="142"/>
      <c r="S16219" s="139"/>
    </row>
    <row r="16220" spans="2:19" ht="15.75" customHeight="1" x14ac:dyDescent="0.25">
      <c r="B16220" s="106"/>
      <c r="C16220" s="106"/>
      <c r="D16220" s="139"/>
      <c r="E16220" s="140"/>
      <c r="F16220" s="140"/>
      <c r="G16220" s="140"/>
      <c r="M16220" s="140"/>
      <c r="N16220" s="167"/>
      <c r="O16220" s="167"/>
      <c r="P16220" s="142"/>
      <c r="Q16220" s="142"/>
      <c r="R16220" s="142"/>
      <c r="S16220" s="139"/>
    </row>
    <row r="16221" spans="2:19" ht="15.75" customHeight="1" x14ac:dyDescent="0.25">
      <c r="B16221" s="106"/>
      <c r="C16221" s="106"/>
      <c r="D16221" s="139"/>
      <c r="E16221" s="140"/>
      <c r="F16221" s="140"/>
      <c r="G16221" s="140"/>
      <c r="M16221" s="140"/>
      <c r="N16221" s="167"/>
      <c r="O16221" s="167"/>
      <c r="P16221" s="142"/>
      <c r="Q16221" s="142"/>
      <c r="R16221" s="142"/>
      <c r="S16221" s="139"/>
    </row>
    <row r="16222" spans="2:19" ht="15.75" customHeight="1" x14ac:dyDescent="0.25">
      <c r="B16222" s="106"/>
      <c r="C16222" s="106"/>
      <c r="D16222" s="139"/>
      <c r="E16222" s="140"/>
      <c r="F16222" s="140"/>
      <c r="G16222" s="140"/>
      <c r="M16222" s="140"/>
      <c r="N16222" s="167"/>
      <c r="O16222" s="167"/>
      <c r="P16222" s="142"/>
      <c r="Q16222" s="142"/>
      <c r="R16222" s="142"/>
      <c r="S16222" s="139"/>
    </row>
    <row r="16223" spans="2:19" ht="15.75" customHeight="1" x14ac:dyDescent="0.25">
      <c r="B16223" s="106"/>
      <c r="C16223" s="106"/>
      <c r="D16223" s="139"/>
      <c r="E16223" s="140"/>
      <c r="F16223" s="140"/>
      <c r="G16223" s="140"/>
      <c r="M16223" s="140"/>
      <c r="N16223" s="167"/>
      <c r="O16223" s="167"/>
      <c r="P16223" s="142"/>
      <c r="Q16223" s="142"/>
      <c r="R16223" s="142"/>
      <c r="S16223" s="139"/>
    </row>
    <row r="16224" spans="2:19" ht="15.75" customHeight="1" x14ac:dyDescent="0.25">
      <c r="B16224" s="106"/>
      <c r="C16224" s="106"/>
      <c r="D16224" s="139"/>
      <c r="E16224" s="140"/>
      <c r="F16224" s="140"/>
      <c r="G16224" s="140"/>
      <c r="M16224" s="140"/>
      <c r="N16224" s="167"/>
      <c r="O16224" s="167"/>
      <c r="P16224" s="142"/>
      <c r="Q16224" s="142"/>
      <c r="R16224" s="142"/>
      <c r="S16224" s="139"/>
    </row>
    <row r="16225" spans="2:19" ht="15.75" customHeight="1" x14ac:dyDescent="0.25">
      <c r="B16225" s="106"/>
      <c r="C16225" s="106"/>
      <c r="D16225" s="139"/>
      <c r="E16225" s="140"/>
      <c r="F16225" s="140"/>
      <c r="G16225" s="140"/>
      <c r="M16225" s="140"/>
      <c r="N16225" s="167"/>
      <c r="O16225" s="167"/>
      <c r="P16225" s="142"/>
      <c r="Q16225" s="142"/>
      <c r="R16225" s="142"/>
      <c r="S16225" s="139"/>
    </row>
    <row r="16226" spans="2:19" ht="15.75" customHeight="1" x14ac:dyDescent="0.25">
      <c r="B16226" s="106"/>
      <c r="C16226" s="106"/>
      <c r="D16226" s="139"/>
      <c r="E16226" s="140"/>
      <c r="F16226" s="140"/>
      <c r="G16226" s="140"/>
      <c r="M16226" s="140"/>
      <c r="N16226" s="167"/>
      <c r="O16226" s="167"/>
      <c r="P16226" s="142"/>
      <c r="Q16226" s="142"/>
      <c r="R16226" s="142"/>
      <c r="S16226" s="139"/>
    </row>
    <row r="16227" spans="2:19" ht="15.75" customHeight="1" x14ac:dyDescent="0.25">
      <c r="B16227" s="106"/>
      <c r="C16227" s="106"/>
      <c r="D16227" s="139"/>
      <c r="E16227" s="140"/>
      <c r="F16227" s="140"/>
      <c r="G16227" s="140"/>
      <c r="M16227" s="140"/>
      <c r="N16227" s="167"/>
      <c r="O16227" s="167"/>
      <c r="P16227" s="142"/>
      <c r="Q16227" s="142"/>
      <c r="R16227" s="142"/>
      <c r="S16227" s="139"/>
    </row>
    <row r="16228" spans="2:19" ht="15.75" customHeight="1" x14ac:dyDescent="0.25">
      <c r="B16228" s="106"/>
      <c r="C16228" s="106"/>
      <c r="D16228" s="139"/>
      <c r="E16228" s="140"/>
      <c r="F16228" s="140"/>
      <c r="G16228" s="140"/>
      <c r="M16228" s="140"/>
      <c r="N16228" s="167"/>
      <c r="O16228" s="167"/>
      <c r="P16228" s="142"/>
      <c r="Q16228" s="142"/>
      <c r="R16228" s="142"/>
      <c r="S16228" s="139"/>
    </row>
    <row r="16229" spans="2:19" ht="15.75" customHeight="1" x14ac:dyDescent="0.25">
      <c r="B16229" s="106"/>
      <c r="C16229" s="106"/>
      <c r="D16229" s="139"/>
      <c r="E16229" s="140"/>
      <c r="F16229" s="140"/>
      <c r="G16229" s="140"/>
      <c r="M16229" s="140"/>
      <c r="N16229" s="167"/>
      <c r="O16229" s="167"/>
      <c r="P16229" s="142"/>
      <c r="Q16229" s="142"/>
      <c r="R16229" s="142"/>
      <c r="S16229" s="139"/>
    </row>
    <row r="16230" spans="2:19" ht="15.75" customHeight="1" x14ac:dyDescent="0.25">
      <c r="B16230" s="106"/>
      <c r="C16230" s="106"/>
      <c r="D16230" s="139"/>
      <c r="E16230" s="140"/>
      <c r="F16230" s="140"/>
      <c r="G16230" s="140"/>
      <c r="M16230" s="140"/>
      <c r="N16230" s="167"/>
      <c r="O16230" s="167"/>
      <c r="P16230" s="142"/>
      <c r="Q16230" s="142"/>
      <c r="R16230" s="142"/>
      <c r="S16230" s="139"/>
    </row>
    <row r="16231" spans="2:19" ht="15.75" customHeight="1" x14ac:dyDescent="0.25">
      <c r="B16231" s="106"/>
      <c r="C16231" s="106"/>
      <c r="D16231" s="139"/>
      <c r="E16231" s="140"/>
      <c r="F16231" s="140"/>
      <c r="G16231" s="140"/>
      <c r="M16231" s="140"/>
      <c r="N16231" s="167"/>
      <c r="O16231" s="167"/>
      <c r="P16231" s="142"/>
      <c r="Q16231" s="142"/>
      <c r="R16231" s="142"/>
      <c r="S16231" s="139"/>
    </row>
    <row r="16232" spans="2:19" ht="15.75" customHeight="1" x14ac:dyDescent="0.25">
      <c r="B16232" s="106"/>
      <c r="C16232" s="106"/>
      <c r="D16232" s="139"/>
      <c r="E16232" s="140"/>
      <c r="F16232" s="140"/>
      <c r="G16232" s="140"/>
      <c r="M16232" s="140"/>
      <c r="N16232" s="167"/>
      <c r="O16232" s="167"/>
      <c r="P16232" s="142"/>
      <c r="Q16232" s="142"/>
      <c r="R16232" s="142"/>
      <c r="S16232" s="139"/>
    </row>
    <row r="16233" spans="2:19" ht="15.75" customHeight="1" x14ac:dyDescent="0.25">
      <c r="B16233" s="106"/>
      <c r="C16233" s="106"/>
      <c r="D16233" s="139"/>
      <c r="E16233" s="140"/>
      <c r="F16233" s="140"/>
      <c r="G16233" s="140"/>
      <c r="M16233" s="140"/>
      <c r="N16233" s="167"/>
      <c r="O16233" s="167"/>
      <c r="P16233" s="142"/>
      <c r="Q16233" s="142"/>
      <c r="R16233" s="142"/>
      <c r="S16233" s="139"/>
    </row>
    <row r="16234" spans="2:19" ht="15.75" customHeight="1" x14ac:dyDescent="0.25">
      <c r="B16234" s="106"/>
      <c r="C16234" s="106"/>
      <c r="D16234" s="139"/>
      <c r="E16234" s="140"/>
      <c r="F16234" s="140"/>
      <c r="G16234" s="140"/>
      <c r="M16234" s="140"/>
      <c r="N16234" s="167"/>
      <c r="O16234" s="167"/>
      <c r="P16234" s="142"/>
      <c r="Q16234" s="142"/>
      <c r="R16234" s="142"/>
      <c r="S16234" s="139"/>
    </row>
    <row r="16235" spans="2:19" ht="15.75" customHeight="1" x14ac:dyDescent="0.25">
      <c r="B16235" s="106"/>
      <c r="C16235" s="106"/>
      <c r="D16235" s="139"/>
      <c r="E16235" s="140"/>
      <c r="F16235" s="140"/>
      <c r="G16235" s="140"/>
      <c r="M16235" s="140"/>
      <c r="N16235" s="167"/>
      <c r="O16235" s="167"/>
      <c r="P16235" s="142"/>
      <c r="Q16235" s="142"/>
      <c r="R16235" s="142"/>
      <c r="S16235" s="139"/>
    </row>
    <row r="16236" spans="2:19" ht="15.75" customHeight="1" x14ac:dyDescent="0.25">
      <c r="B16236" s="106"/>
      <c r="C16236" s="106"/>
      <c r="D16236" s="139"/>
      <c r="E16236" s="140"/>
      <c r="F16236" s="140"/>
      <c r="G16236" s="140"/>
      <c r="M16236" s="140"/>
      <c r="N16236" s="167"/>
      <c r="O16236" s="167"/>
      <c r="P16236" s="142"/>
      <c r="Q16236" s="142"/>
      <c r="R16236" s="142"/>
      <c r="S16236" s="139"/>
    </row>
    <row r="16237" spans="2:19" ht="15.75" customHeight="1" x14ac:dyDescent="0.25">
      <c r="B16237" s="106"/>
      <c r="C16237" s="106"/>
      <c r="D16237" s="139"/>
      <c r="E16237" s="140"/>
      <c r="F16237" s="140"/>
      <c r="G16237" s="140"/>
      <c r="M16237" s="140"/>
      <c r="N16237" s="167"/>
      <c r="O16237" s="167"/>
      <c r="P16237" s="142"/>
      <c r="Q16237" s="142"/>
      <c r="R16237" s="142"/>
      <c r="S16237" s="139"/>
    </row>
    <row r="16238" spans="2:19" ht="15.75" customHeight="1" x14ac:dyDescent="0.25">
      <c r="B16238" s="106"/>
      <c r="C16238" s="106"/>
      <c r="D16238" s="139"/>
      <c r="E16238" s="140"/>
      <c r="F16238" s="140"/>
      <c r="G16238" s="140"/>
      <c r="M16238" s="140"/>
      <c r="N16238" s="167"/>
      <c r="O16238" s="167"/>
      <c r="P16238" s="142"/>
      <c r="Q16238" s="142"/>
      <c r="R16238" s="142"/>
      <c r="S16238" s="139"/>
    </row>
    <row r="16239" spans="2:19" ht="15.75" customHeight="1" x14ac:dyDescent="0.25">
      <c r="B16239" s="106"/>
      <c r="C16239" s="106"/>
      <c r="D16239" s="139"/>
      <c r="E16239" s="140"/>
      <c r="F16239" s="140"/>
      <c r="G16239" s="140"/>
      <c r="M16239" s="140"/>
      <c r="N16239" s="167"/>
      <c r="O16239" s="167"/>
      <c r="P16239" s="142"/>
      <c r="Q16239" s="142"/>
      <c r="R16239" s="142"/>
      <c r="S16239" s="139"/>
    </row>
    <row r="16240" spans="2:19" ht="15.75" customHeight="1" x14ac:dyDescent="0.25">
      <c r="B16240" s="106"/>
      <c r="C16240" s="106"/>
      <c r="D16240" s="139"/>
      <c r="E16240" s="140"/>
      <c r="F16240" s="140"/>
      <c r="G16240" s="140"/>
      <c r="M16240" s="140"/>
      <c r="N16240" s="167"/>
      <c r="O16240" s="167"/>
      <c r="P16240" s="142"/>
      <c r="Q16240" s="142"/>
      <c r="R16240" s="142"/>
      <c r="S16240" s="139"/>
    </row>
    <row r="16241" spans="2:19" ht="15.75" customHeight="1" x14ac:dyDescent="0.25">
      <c r="B16241" s="106"/>
      <c r="C16241" s="106"/>
      <c r="D16241" s="139"/>
      <c r="E16241" s="140"/>
      <c r="F16241" s="140"/>
      <c r="G16241" s="140"/>
      <c r="M16241" s="140"/>
      <c r="N16241" s="167"/>
      <c r="O16241" s="167"/>
      <c r="P16241" s="142"/>
      <c r="Q16241" s="142"/>
      <c r="R16241" s="142"/>
      <c r="S16241" s="139"/>
    </row>
    <row r="16242" spans="2:19" ht="15.75" customHeight="1" x14ac:dyDescent="0.25">
      <c r="B16242" s="106"/>
      <c r="C16242" s="106"/>
      <c r="D16242" s="139"/>
      <c r="E16242" s="140"/>
      <c r="F16242" s="140"/>
      <c r="G16242" s="140"/>
      <c r="M16242" s="140"/>
      <c r="N16242" s="167"/>
      <c r="O16242" s="167"/>
      <c r="P16242" s="142"/>
      <c r="Q16242" s="142"/>
      <c r="R16242" s="142"/>
      <c r="S16242" s="139"/>
    </row>
    <row r="16243" spans="2:19" ht="15.75" customHeight="1" x14ac:dyDescent="0.25">
      <c r="B16243" s="106"/>
      <c r="C16243" s="106"/>
      <c r="D16243" s="139"/>
      <c r="E16243" s="140"/>
      <c r="F16243" s="140"/>
      <c r="G16243" s="140"/>
      <c r="M16243" s="140"/>
      <c r="N16243" s="167"/>
      <c r="O16243" s="167"/>
      <c r="P16243" s="142"/>
      <c r="Q16243" s="142"/>
      <c r="R16243" s="142"/>
      <c r="S16243" s="139"/>
    </row>
    <row r="16244" spans="2:19" ht="15.75" customHeight="1" x14ac:dyDescent="0.25">
      <c r="B16244" s="106"/>
      <c r="C16244" s="106"/>
      <c r="D16244" s="139"/>
      <c r="E16244" s="140"/>
      <c r="F16244" s="140"/>
      <c r="G16244" s="140"/>
      <c r="M16244" s="140"/>
      <c r="N16244" s="167"/>
      <c r="O16244" s="167"/>
      <c r="P16244" s="142"/>
      <c r="Q16244" s="142"/>
      <c r="R16244" s="142"/>
      <c r="S16244" s="139"/>
    </row>
    <row r="16245" spans="2:19" ht="15.75" customHeight="1" x14ac:dyDescent="0.25">
      <c r="B16245" s="106"/>
      <c r="C16245" s="106"/>
      <c r="D16245" s="139"/>
      <c r="E16245" s="140"/>
      <c r="F16245" s="140"/>
      <c r="G16245" s="140"/>
      <c r="M16245" s="140"/>
      <c r="N16245" s="167"/>
      <c r="O16245" s="167"/>
      <c r="P16245" s="142"/>
      <c r="Q16245" s="142"/>
      <c r="R16245" s="142"/>
      <c r="S16245" s="139"/>
    </row>
    <row r="16246" spans="2:19" ht="15.75" customHeight="1" x14ac:dyDescent="0.25">
      <c r="B16246" s="106"/>
      <c r="C16246" s="106"/>
      <c r="D16246" s="139"/>
      <c r="E16246" s="140"/>
      <c r="F16246" s="140"/>
      <c r="G16246" s="140"/>
      <c r="M16246" s="140"/>
      <c r="N16246" s="167"/>
      <c r="O16246" s="167"/>
      <c r="P16246" s="142"/>
      <c r="Q16246" s="142"/>
      <c r="R16246" s="142"/>
      <c r="S16246" s="139"/>
    </row>
    <row r="16247" spans="2:19" ht="15.75" customHeight="1" x14ac:dyDescent="0.25">
      <c r="B16247" s="106"/>
      <c r="C16247" s="106"/>
      <c r="D16247" s="139"/>
      <c r="E16247" s="140"/>
      <c r="F16247" s="140"/>
      <c r="G16247" s="140"/>
      <c r="M16247" s="140"/>
      <c r="N16247" s="167"/>
      <c r="O16247" s="167"/>
      <c r="P16247" s="142"/>
      <c r="Q16247" s="142"/>
      <c r="R16247" s="142"/>
      <c r="S16247" s="139"/>
    </row>
    <row r="16248" spans="2:19" ht="15.75" customHeight="1" x14ac:dyDescent="0.25">
      <c r="B16248" s="106"/>
      <c r="C16248" s="106"/>
      <c r="D16248" s="139"/>
      <c r="E16248" s="140"/>
      <c r="F16248" s="140"/>
      <c r="G16248" s="140"/>
      <c r="M16248" s="140"/>
      <c r="N16248" s="167"/>
      <c r="O16248" s="167"/>
      <c r="P16248" s="142"/>
      <c r="Q16248" s="142"/>
      <c r="R16248" s="142"/>
      <c r="S16248" s="139"/>
    </row>
    <row r="16249" spans="2:19" ht="15.75" customHeight="1" x14ac:dyDescent="0.25">
      <c r="B16249" s="106"/>
      <c r="C16249" s="106"/>
      <c r="D16249" s="139"/>
      <c r="E16249" s="140"/>
      <c r="F16249" s="140"/>
      <c r="G16249" s="140"/>
      <c r="M16249" s="140"/>
      <c r="N16249" s="167"/>
      <c r="O16249" s="167"/>
      <c r="P16249" s="142"/>
      <c r="Q16249" s="142"/>
      <c r="R16249" s="142"/>
      <c r="S16249" s="139"/>
    </row>
    <row r="16250" spans="2:19" ht="15.75" customHeight="1" x14ac:dyDescent="0.25">
      <c r="B16250" s="106"/>
      <c r="C16250" s="106"/>
      <c r="D16250" s="139"/>
      <c r="E16250" s="140"/>
      <c r="F16250" s="140"/>
      <c r="G16250" s="140"/>
      <c r="M16250" s="140"/>
      <c r="N16250" s="167"/>
      <c r="O16250" s="167"/>
      <c r="P16250" s="142"/>
      <c r="Q16250" s="142"/>
      <c r="R16250" s="142"/>
      <c r="S16250" s="139"/>
    </row>
    <row r="16251" spans="2:19" ht="15.75" customHeight="1" x14ac:dyDescent="0.25">
      <c r="B16251" s="106"/>
      <c r="C16251" s="106"/>
      <c r="D16251" s="139"/>
      <c r="E16251" s="140"/>
      <c r="F16251" s="140"/>
      <c r="G16251" s="140"/>
      <c r="M16251" s="140"/>
      <c r="N16251" s="167"/>
      <c r="O16251" s="167"/>
      <c r="P16251" s="142"/>
      <c r="Q16251" s="142"/>
      <c r="R16251" s="142"/>
      <c r="S16251" s="139"/>
    </row>
    <row r="16252" spans="2:19" ht="15.75" customHeight="1" x14ac:dyDescent="0.25">
      <c r="B16252" s="106"/>
      <c r="C16252" s="106"/>
      <c r="D16252" s="139"/>
      <c r="E16252" s="140"/>
      <c r="F16252" s="140"/>
      <c r="G16252" s="140"/>
      <c r="M16252" s="140"/>
      <c r="N16252" s="167"/>
      <c r="O16252" s="167"/>
      <c r="P16252" s="142"/>
      <c r="Q16252" s="142"/>
      <c r="R16252" s="142"/>
      <c r="S16252" s="139"/>
    </row>
    <row r="16253" spans="2:19" ht="15.75" customHeight="1" x14ac:dyDescent="0.25">
      <c r="B16253" s="106"/>
      <c r="C16253" s="106"/>
      <c r="D16253" s="139"/>
      <c r="E16253" s="140"/>
      <c r="F16253" s="140"/>
      <c r="G16253" s="140"/>
      <c r="M16253" s="140"/>
      <c r="N16253" s="167"/>
      <c r="O16253" s="167"/>
      <c r="P16253" s="142"/>
      <c r="Q16253" s="142"/>
      <c r="R16253" s="142"/>
      <c r="S16253" s="139"/>
    </row>
    <row r="16254" spans="2:19" ht="15.75" customHeight="1" x14ac:dyDescent="0.25">
      <c r="B16254" s="106"/>
      <c r="C16254" s="106"/>
      <c r="D16254" s="139"/>
      <c r="E16254" s="140"/>
      <c r="F16254" s="140"/>
      <c r="G16254" s="140"/>
      <c r="M16254" s="140"/>
      <c r="N16254" s="167"/>
      <c r="O16254" s="167"/>
      <c r="P16254" s="142"/>
      <c r="Q16254" s="142"/>
      <c r="R16254" s="142"/>
      <c r="S16254" s="139"/>
    </row>
    <row r="16255" spans="2:19" ht="15.75" customHeight="1" x14ac:dyDescent="0.25">
      <c r="B16255" s="106"/>
      <c r="C16255" s="106"/>
      <c r="D16255" s="139"/>
      <c r="E16255" s="140"/>
      <c r="F16255" s="140"/>
      <c r="G16255" s="140"/>
      <c r="M16255" s="140"/>
      <c r="N16255" s="167"/>
      <c r="O16255" s="167"/>
      <c r="P16255" s="142"/>
      <c r="Q16255" s="142"/>
      <c r="R16255" s="142"/>
      <c r="S16255" s="139"/>
    </row>
    <row r="16256" spans="2:19" ht="15.75" customHeight="1" x14ac:dyDescent="0.25">
      <c r="B16256" s="106"/>
      <c r="C16256" s="106"/>
      <c r="D16256" s="139"/>
      <c r="E16256" s="140"/>
      <c r="F16256" s="140"/>
      <c r="G16256" s="140"/>
      <c r="M16256" s="140"/>
      <c r="N16256" s="167"/>
      <c r="O16256" s="167"/>
      <c r="P16256" s="142"/>
      <c r="Q16256" s="142"/>
      <c r="R16256" s="142"/>
      <c r="S16256" s="139"/>
    </row>
    <row r="16257" spans="2:19" ht="15.75" customHeight="1" x14ac:dyDescent="0.25">
      <c r="B16257" s="106"/>
      <c r="C16257" s="106"/>
      <c r="D16257" s="139"/>
      <c r="E16257" s="140"/>
      <c r="F16257" s="140"/>
      <c r="G16257" s="140"/>
      <c r="M16257" s="140"/>
      <c r="N16257" s="167"/>
      <c r="O16257" s="167"/>
      <c r="P16257" s="142"/>
      <c r="Q16257" s="142"/>
      <c r="R16257" s="142"/>
      <c r="S16257" s="139"/>
    </row>
    <row r="16258" spans="2:19" ht="15.75" customHeight="1" x14ac:dyDescent="0.25">
      <c r="B16258" s="106"/>
      <c r="C16258" s="106"/>
      <c r="D16258" s="139"/>
      <c r="E16258" s="140"/>
      <c r="F16258" s="140"/>
      <c r="G16258" s="140"/>
      <c r="M16258" s="140"/>
      <c r="N16258" s="167"/>
      <c r="O16258" s="167"/>
      <c r="P16258" s="142"/>
      <c r="Q16258" s="142"/>
      <c r="R16258" s="142"/>
      <c r="S16258" s="139"/>
    </row>
    <row r="16259" spans="2:19" ht="15.75" customHeight="1" x14ac:dyDescent="0.25">
      <c r="B16259" s="106"/>
      <c r="C16259" s="106"/>
      <c r="D16259" s="139"/>
      <c r="E16259" s="140"/>
      <c r="F16259" s="140"/>
      <c r="G16259" s="140"/>
      <c r="M16259" s="140"/>
      <c r="N16259" s="167"/>
      <c r="O16259" s="167"/>
      <c r="P16259" s="142"/>
      <c r="Q16259" s="142"/>
      <c r="R16259" s="142"/>
      <c r="S16259" s="139"/>
    </row>
    <row r="16260" spans="2:19" ht="15.75" customHeight="1" x14ac:dyDescent="0.25">
      <c r="B16260" s="106"/>
      <c r="C16260" s="106"/>
      <c r="D16260" s="139"/>
      <c r="E16260" s="140"/>
      <c r="F16260" s="140"/>
      <c r="G16260" s="140"/>
      <c r="M16260" s="140"/>
      <c r="N16260" s="167"/>
      <c r="O16260" s="167"/>
      <c r="P16260" s="142"/>
      <c r="Q16260" s="142"/>
      <c r="R16260" s="142"/>
      <c r="S16260" s="139"/>
    </row>
    <row r="16261" spans="2:19" ht="15.75" customHeight="1" x14ac:dyDescent="0.25">
      <c r="B16261" s="106"/>
      <c r="C16261" s="106"/>
      <c r="D16261" s="139"/>
      <c r="E16261" s="140"/>
      <c r="F16261" s="140"/>
      <c r="G16261" s="140"/>
      <c r="M16261" s="140"/>
      <c r="N16261" s="167"/>
      <c r="O16261" s="167"/>
      <c r="P16261" s="142"/>
      <c r="Q16261" s="142"/>
      <c r="R16261" s="142"/>
      <c r="S16261" s="139"/>
    </row>
    <row r="16262" spans="2:19" ht="15.75" customHeight="1" x14ac:dyDescent="0.25">
      <c r="B16262" s="106"/>
      <c r="C16262" s="106"/>
      <c r="D16262" s="139"/>
      <c r="E16262" s="140"/>
      <c r="F16262" s="140"/>
      <c r="G16262" s="140"/>
      <c r="M16262" s="140"/>
      <c r="N16262" s="167"/>
      <c r="O16262" s="167"/>
      <c r="P16262" s="142"/>
      <c r="Q16262" s="142"/>
      <c r="R16262" s="142"/>
      <c r="S16262" s="139"/>
    </row>
    <row r="16263" spans="2:19" ht="15.75" customHeight="1" x14ac:dyDescent="0.25">
      <c r="B16263" s="106"/>
      <c r="C16263" s="106"/>
      <c r="D16263" s="139"/>
      <c r="E16263" s="140"/>
      <c r="F16263" s="140"/>
      <c r="G16263" s="140"/>
      <c r="M16263" s="140"/>
      <c r="N16263" s="167"/>
      <c r="O16263" s="167"/>
      <c r="P16263" s="142"/>
      <c r="Q16263" s="142"/>
      <c r="R16263" s="142"/>
      <c r="S16263" s="139"/>
    </row>
    <row r="16264" spans="2:19" ht="15.75" customHeight="1" x14ac:dyDescent="0.25">
      <c r="B16264" s="106"/>
      <c r="C16264" s="106"/>
      <c r="D16264" s="139"/>
      <c r="E16264" s="140"/>
      <c r="F16264" s="140"/>
      <c r="G16264" s="140"/>
      <c r="M16264" s="140"/>
      <c r="N16264" s="167"/>
      <c r="O16264" s="167"/>
      <c r="P16264" s="142"/>
      <c r="Q16264" s="142"/>
      <c r="R16264" s="142"/>
      <c r="S16264" s="139"/>
    </row>
    <row r="16265" spans="2:19" ht="15.75" customHeight="1" x14ac:dyDescent="0.25">
      <c r="B16265" s="106"/>
      <c r="C16265" s="106"/>
      <c r="D16265" s="139"/>
      <c r="E16265" s="140"/>
      <c r="F16265" s="140"/>
      <c r="G16265" s="140"/>
      <c r="M16265" s="140"/>
      <c r="N16265" s="167"/>
      <c r="O16265" s="167"/>
      <c r="P16265" s="142"/>
      <c r="Q16265" s="142"/>
      <c r="R16265" s="142"/>
      <c r="S16265" s="139"/>
    </row>
    <row r="16266" spans="2:19" ht="15.75" customHeight="1" x14ac:dyDescent="0.25">
      <c r="B16266" s="106"/>
      <c r="C16266" s="106"/>
      <c r="D16266" s="139"/>
      <c r="E16266" s="140"/>
      <c r="F16266" s="140"/>
      <c r="G16266" s="140"/>
      <c r="M16266" s="140"/>
      <c r="N16266" s="167"/>
      <c r="O16266" s="167"/>
      <c r="P16266" s="142"/>
      <c r="Q16266" s="142"/>
      <c r="R16266" s="142"/>
      <c r="S16266" s="139"/>
    </row>
    <row r="16267" spans="2:19" ht="15.75" customHeight="1" x14ac:dyDescent="0.25">
      <c r="B16267" s="106"/>
      <c r="C16267" s="106"/>
      <c r="D16267" s="139"/>
      <c r="E16267" s="140"/>
      <c r="F16267" s="140"/>
      <c r="G16267" s="140"/>
      <c r="M16267" s="140"/>
      <c r="N16267" s="167"/>
      <c r="O16267" s="167"/>
      <c r="P16267" s="142"/>
      <c r="Q16267" s="142"/>
      <c r="R16267" s="142"/>
      <c r="S16267" s="139"/>
    </row>
    <row r="16268" spans="2:19" ht="15.75" customHeight="1" x14ac:dyDescent="0.25">
      <c r="B16268" s="106"/>
      <c r="C16268" s="106"/>
      <c r="D16268" s="139"/>
      <c r="E16268" s="140"/>
      <c r="F16268" s="140"/>
      <c r="G16268" s="140"/>
      <c r="M16268" s="140"/>
      <c r="N16268" s="167"/>
      <c r="O16268" s="167"/>
      <c r="P16268" s="142"/>
      <c r="Q16268" s="142"/>
      <c r="R16268" s="142"/>
      <c r="S16268" s="139"/>
    </row>
    <row r="16269" spans="2:19" ht="15.75" customHeight="1" x14ac:dyDescent="0.25">
      <c r="B16269" s="106"/>
      <c r="C16269" s="106"/>
      <c r="D16269" s="139"/>
      <c r="E16269" s="140"/>
      <c r="F16269" s="140"/>
      <c r="G16269" s="140"/>
      <c r="M16269" s="140"/>
      <c r="N16269" s="167"/>
      <c r="O16269" s="167"/>
      <c r="P16269" s="142"/>
      <c r="Q16269" s="142"/>
      <c r="R16269" s="142"/>
      <c r="S16269" s="139"/>
    </row>
    <row r="16270" spans="2:19" ht="15.75" customHeight="1" x14ac:dyDescent="0.25">
      <c r="B16270" s="106"/>
      <c r="C16270" s="106"/>
      <c r="D16270" s="139"/>
      <c r="E16270" s="140"/>
      <c r="F16270" s="140"/>
      <c r="G16270" s="140"/>
      <c r="M16270" s="140"/>
      <c r="N16270" s="167"/>
      <c r="O16270" s="167"/>
      <c r="P16270" s="142"/>
      <c r="Q16270" s="142"/>
      <c r="R16270" s="142"/>
      <c r="S16270" s="139"/>
    </row>
    <row r="16271" spans="2:19" ht="15.75" customHeight="1" x14ac:dyDescent="0.25">
      <c r="B16271" s="106"/>
      <c r="C16271" s="106"/>
      <c r="D16271" s="139"/>
      <c r="E16271" s="140"/>
      <c r="F16271" s="140"/>
      <c r="G16271" s="140"/>
      <c r="M16271" s="140"/>
      <c r="N16271" s="167"/>
      <c r="O16271" s="167"/>
      <c r="P16271" s="142"/>
      <c r="Q16271" s="142"/>
      <c r="R16271" s="142"/>
      <c r="S16271" s="139"/>
    </row>
    <row r="16272" spans="2:19" ht="15.75" customHeight="1" x14ac:dyDescent="0.25">
      <c r="B16272" s="106"/>
      <c r="C16272" s="106"/>
      <c r="D16272" s="139"/>
      <c r="E16272" s="140"/>
      <c r="F16272" s="140"/>
      <c r="G16272" s="140"/>
      <c r="M16272" s="140"/>
      <c r="N16272" s="167"/>
      <c r="O16272" s="167"/>
      <c r="P16272" s="142"/>
      <c r="Q16272" s="142"/>
      <c r="R16272" s="142"/>
      <c r="S16272" s="139"/>
    </row>
    <row r="16273" spans="2:19" ht="15.75" customHeight="1" x14ac:dyDescent="0.25">
      <c r="B16273" s="106"/>
      <c r="C16273" s="106"/>
      <c r="D16273" s="139"/>
      <c r="E16273" s="140"/>
      <c r="F16273" s="140"/>
      <c r="G16273" s="140"/>
      <c r="M16273" s="140"/>
      <c r="N16273" s="167"/>
      <c r="O16273" s="167"/>
      <c r="P16273" s="142"/>
      <c r="Q16273" s="142"/>
      <c r="R16273" s="142"/>
      <c r="S16273" s="139"/>
    </row>
    <row r="16274" spans="2:19" ht="15.75" customHeight="1" x14ac:dyDescent="0.25">
      <c r="B16274" s="106"/>
      <c r="C16274" s="106"/>
      <c r="D16274" s="139"/>
      <c r="E16274" s="140"/>
      <c r="F16274" s="140"/>
      <c r="G16274" s="140"/>
      <c r="M16274" s="140"/>
      <c r="N16274" s="167"/>
      <c r="O16274" s="167"/>
      <c r="P16274" s="142"/>
      <c r="Q16274" s="142"/>
      <c r="R16274" s="142"/>
      <c r="S16274" s="139"/>
    </row>
    <row r="16275" spans="2:19" ht="15.75" customHeight="1" x14ac:dyDescent="0.25">
      <c r="B16275" s="106"/>
      <c r="C16275" s="106"/>
      <c r="D16275" s="139"/>
      <c r="E16275" s="140"/>
      <c r="F16275" s="140"/>
      <c r="G16275" s="140"/>
      <c r="M16275" s="140"/>
      <c r="N16275" s="167"/>
      <c r="O16275" s="167"/>
      <c r="P16275" s="142"/>
      <c r="Q16275" s="142"/>
      <c r="R16275" s="142"/>
      <c r="S16275" s="139"/>
    </row>
    <row r="16276" spans="2:19" ht="15.75" customHeight="1" x14ac:dyDescent="0.25">
      <c r="B16276" s="106"/>
      <c r="C16276" s="106"/>
      <c r="D16276" s="139"/>
      <c r="E16276" s="140"/>
      <c r="F16276" s="140"/>
      <c r="G16276" s="140"/>
      <c r="M16276" s="140"/>
      <c r="N16276" s="167"/>
      <c r="O16276" s="167"/>
      <c r="P16276" s="142"/>
      <c r="Q16276" s="142"/>
      <c r="R16276" s="142"/>
      <c r="S16276" s="139"/>
    </row>
    <row r="16277" spans="2:19" ht="15.75" customHeight="1" x14ac:dyDescent="0.25">
      <c r="B16277" s="106"/>
      <c r="C16277" s="106"/>
      <c r="D16277" s="139"/>
      <c r="E16277" s="140"/>
      <c r="F16277" s="140"/>
      <c r="G16277" s="140"/>
      <c r="M16277" s="140"/>
      <c r="N16277" s="167"/>
      <c r="O16277" s="167"/>
      <c r="P16277" s="142"/>
      <c r="Q16277" s="142"/>
      <c r="R16277" s="142"/>
      <c r="S16277" s="139"/>
    </row>
    <row r="16278" spans="2:19" ht="15.75" customHeight="1" x14ac:dyDescent="0.25">
      <c r="B16278" s="106"/>
      <c r="C16278" s="106"/>
      <c r="D16278" s="139"/>
      <c r="E16278" s="140"/>
      <c r="F16278" s="140"/>
      <c r="G16278" s="140"/>
      <c r="M16278" s="140"/>
      <c r="N16278" s="167"/>
      <c r="O16278" s="167"/>
      <c r="P16278" s="142"/>
      <c r="Q16278" s="142"/>
      <c r="R16278" s="142"/>
      <c r="S16278" s="139"/>
    </row>
    <row r="16279" spans="2:19" ht="15.75" customHeight="1" x14ac:dyDescent="0.25">
      <c r="B16279" s="106"/>
      <c r="C16279" s="106"/>
      <c r="D16279" s="139"/>
      <c r="E16279" s="140"/>
      <c r="F16279" s="140"/>
      <c r="G16279" s="140"/>
      <c r="M16279" s="140"/>
      <c r="N16279" s="167"/>
      <c r="O16279" s="167"/>
      <c r="P16279" s="142"/>
      <c r="Q16279" s="142"/>
      <c r="R16279" s="142"/>
      <c r="S16279" s="139"/>
    </row>
    <row r="16280" spans="2:19" ht="15.75" customHeight="1" x14ac:dyDescent="0.25">
      <c r="B16280" s="106"/>
      <c r="C16280" s="106"/>
      <c r="D16280" s="139"/>
      <c r="E16280" s="140"/>
      <c r="F16280" s="140"/>
      <c r="G16280" s="140"/>
      <c r="M16280" s="140"/>
      <c r="N16280" s="167"/>
      <c r="O16280" s="167"/>
      <c r="P16280" s="142"/>
      <c r="Q16280" s="142"/>
      <c r="R16280" s="142"/>
      <c r="S16280" s="139"/>
    </row>
    <row r="16281" spans="2:19" ht="15.75" customHeight="1" x14ac:dyDescent="0.25">
      <c r="B16281" s="106"/>
      <c r="C16281" s="106"/>
      <c r="D16281" s="139"/>
      <c r="E16281" s="140"/>
      <c r="F16281" s="140"/>
      <c r="G16281" s="140"/>
      <c r="M16281" s="140"/>
      <c r="N16281" s="167"/>
      <c r="O16281" s="167"/>
      <c r="P16281" s="142"/>
      <c r="Q16281" s="142"/>
      <c r="R16281" s="142"/>
      <c r="S16281" s="139"/>
    </row>
    <row r="16282" spans="2:19" ht="15.75" customHeight="1" x14ac:dyDescent="0.25">
      <c r="B16282" s="106"/>
      <c r="C16282" s="106"/>
      <c r="D16282" s="139"/>
      <c r="E16282" s="140"/>
      <c r="F16282" s="140"/>
      <c r="G16282" s="140"/>
      <c r="M16282" s="140"/>
      <c r="N16282" s="167"/>
      <c r="O16282" s="167"/>
      <c r="P16282" s="142"/>
      <c r="Q16282" s="142"/>
      <c r="R16282" s="142"/>
      <c r="S16282" s="139"/>
    </row>
    <row r="16283" spans="2:19" ht="15.75" customHeight="1" x14ac:dyDescent="0.25">
      <c r="B16283" s="106"/>
      <c r="C16283" s="106"/>
      <c r="D16283" s="139"/>
      <c r="E16283" s="140"/>
      <c r="F16283" s="140"/>
      <c r="G16283" s="140"/>
      <c r="M16283" s="140"/>
      <c r="N16283" s="167"/>
      <c r="O16283" s="167"/>
      <c r="P16283" s="142"/>
      <c r="Q16283" s="142"/>
      <c r="R16283" s="142"/>
      <c r="S16283" s="139"/>
    </row>
    <row r="16284" spans="2:19" ht="15.75" customHeight="1" x14ac:dyDescent="0.25">
      <c r="B16284" s="106"/>
      <c r="C16284" s="106"/>
      <c r="D16284" s="139"/>
      <c r="E16284" s="140"/>
      <c r="F16284" s="140"/>
      <c r="G16284" s="140"/>
      <c r="M16284" s="140"/>
      <c r="N16284" s="167"/>
      <c r="O16284" s="167"/>
      <c r="P16284" s="142"/>
      <c r="Q16284" s="142"/>
      <c r="R16284" s="142"/>
      <c r="S16284" s="139"/>
    </row>
    <row r="16285" spans="2:19" ht="15.75" customHeight="1" x14ac:dyDescent="0.25">
      <c r="B16285" s="106"/>
      <c r="C16285" s="106"/>
      <c r="D16285" s="139"/>
      <c r="E16285" s="140"/>
      <c r="F16285" s="140"/>
      <c r="G16285" s="140"/>
      <c r="M16285" s="140"/>
      <c r="N16285" s="167"/>
      <c r="O16285" s="167"/>
      <c r="P16285" s="142"/>
      <c r="Q16285" s="142"/>
      <c r="R16285" s="142"/>
      <c r="S16285" s="139"/>
    </row>
    <row r="16286" spans="2:19" ht="15.75" customHeight="1" x14ac:dyDescent="0.25">
      <c r="B16286" s="106"/>
      <c r="C16286" s="106"/>
      <c r="D16286" s="139"/>
      <c r="E16286" s="140"/>
      <c r="F16286" s="140"/>
      <c r="G16286" s="140"/>
      <c r="M16286" s="140"/>
      <c r="N16286" s="167"/>
      <c r="O16286" s="167"/>
      <c r="P16286" s="142"/>
      <c r="Q16286" s="142"/>
      <c r="R16286" s="142"/>
      <c r="S16286" s="139"/>
    </row>
    <row r="16287" spans="2:19" ht="15.75" customHeight="1" x14ac:dyDescent="0.25">
      <c r="B16287" s="106"/>
      <c r="C16287" s="106"/>
      <c r="D16287" s="139"/>
      <c r="E16287" s="140"/>
      <c r="F16287" s="140"/>
      <c r="G16287" s="140"/>
      <c r="M16287" s="140"/>
      <c r="N16287" s="167"/>
      <c r="O16287" s="167"/>
      <c r="P16287" s="142"/>
      <c r="Q16287" s="142"/>
      <c r="R16287" s="142"/>
      <c r="S16287" s="139"/>
    </row>
    <row r="16288" spans="2:19" ht="15.75" customHeight="1" x14ac:dyDescent="0.25">
      <c r="B16288" s="106"/>
      <c r="C16288" s="106"/>
      <c r="D16288" s="139"/>
      <c r="E16288" s="140"/>
      <c r="F16288" s="140"/>
      <c r="G16288" s="140"/>
      <c r="M16288" s="140"/>
      <c r="N16288" s="167"/>
      <c r="O16288" s="167"/>
      <c r="P16288" s="142"/>
      <c r="Q16288" s="142"/>
      <c r="R16288" s="142"/>
      <c r="S16288" s="139"/>
    </row>
    <row r="16289" spans="2:19" ht="15.75" customHeight="1" x14ac:dyDescent="0.25">
      <c r="B16289" s="106"/>
      <c r="C16289" s="106"/>
      <c r="D16289" s="139"/>
      <c r="E16289" s="140"/>
      <c r="F16289" s="140"/>
      <c r="G16289" s="140"/>
      <c r="M16289" s="140"/>
      <c r="N16289" s="167"/>
      <c r="O16289" s="167"/>
      <c r="P16289" s="142"/>
      <c r="Q16289" s="142"/>
      <c r="R16289" s="142"/>
      <c r="S16289" s="139"/>
    </row>
    <row r="16290" spans="2:19" ht="15.75" customHeight="1" x14ac:dyDescent="0.25">
      <c r="B16290" s="106"/>
      <c r="C16290" s="106"/>
      <c r="D16290" s="139"/>
      <c r="E16290" s="140"/>
      <c r="F16290" s="140"/>
      <c r="G16290" s="140"/>
      <c r="M16290" s="140"/>
      <c r="N16290" s="167"/>
      <c r="O16290" s="167"/>
      <c r="P16290" s="142"/>
      <c r="Q16290" s="142"/>
      <c r="R16290" s="142"/>
      <c r="S16290" s="139"/>
    </row>
    <row r="16291" spans="2:19" ht="15.75" customHeight="1" x14ac:dyDescent="0.25">
      <c r="B16291" s="106"/>
      <c r="C16291" s="106"/>
      <c r="D16291" s="139"/>
      <c r="E16291" s="140"/>
      <c r="F16291" s="140"/>
      <c r="G16291" s="140"/>
      <c r="M16291" s="140"/>
      <c r="N16291" s="167"/>
      <c r="O16291" s="167"/>
      <c r="P16291" s="142"/>
      <c r="Q16291" s="142"/>
      <c r="R16291" s="142"/>
      <c r="S16291" s="139"/>
    </row>
    <row r="16292" spans="2:19" ht="15.75" customHeight="1" x14ac:dyDescent="0.25">
      <c r="B16292" s="106"/>
      <c r="C16292" s="106"/>
      <c r="D16292" s="139"/>
      <c r="E16292" s="140"/>
      <c r="F16292" s="140"/>
      <c r="G16292" s="140"/>
      <c r="M16292" s="140"/>
      <c r="N16292" s="167"/>
      <c r="O16292" s="167"/>
      <c r="P16292" s="142"/>
      <c r="Q16292" s="142"/>
      <c r="R16292" s="142"/>
      <c r="S16292" s="139"/>
    </row>
    <row r="16293" spans="2:19" ht="15.75" customHeight="1" x14ac:dyDescent="0.25">
      <c r="B16293" s="106"/>
      <c r="C16293" s="106"/>
      <c r="D16293" s="139"/>
      <c r="E16293" s="140"/>
      <c r="F16293" s="140"/>
      <c r="G16293" s="140"/>
      <c r="M16293" s="140"/>
      <c r="N16293" s="167"/>
      <c r="O16293" s="167"/>
      <c r="P16293" s="142"/>
      <c r="Q16293" s="142"/>
      <c r="R16293" s="142"/>
      <c r="S16293" s="139"/>
    </row>
    <row r="16294" spans="2:19" ht="15.75" customHeight="1" x14ac:dyDescent="0.25">
      <c r="B16294" s="106"/>
      <c r="C16294" s="106"/>
      <c r="D16294" s="139"/>
      <c r="E16294" s="140"/>
      <c r="F16294" s="140"/>
      <c r="G16294" s="140"/>
      <c r="M16294" s="140"/>
      <c r="N16294" s="167"/>
      <c r="O16294" s="167"/>
      <c r="P16294" s="142"/>
      <c r="Q16294" s="142"/>
      <c r="R16294" s="142"/>
      <c r="S16294" s="139"/>
    </row>
    <row r="16295" spans="2:19" ht="15.75" customHeight="1" x14ac:dyDescent="0.25">
      <c r="B16295" s="106"/>
      <c r="C16295" s="106"/>
      <c r="D16295" s="139"/>
      <c r="E16295" s="140"/>
      <c r="F16295" s="140"/>
      <c r="G16295" s="140"/>
      <c r="M16295" s="140"/>
      <c r="N16295" s="167"/>
      <c r="O16295" s="167"/>
      <c r="P16295" s="142"/>
      <c r="Q16295" s="142"/>
      <c r="R16295" s="142"/>
      <c r="S16295" s="139"/>
    </row>
    <row r="16296" spans="2:19" ht="15.75" customHeight="1" x14ac:dyDescent="0.25">
      <c r="B16296" s="106"/>
      <c r="C16296" s="106"/>
      <c r="D16296" s="139"/>
      <c r="E16296" s="140"/>
      <c r="F16296" s="140"/>
      <c r="G16296" s="140"/>
      <c r="M16296" s="140"/>
      <c r="N16296" s="167"/>
      <c r="O16296" s="167"/>
      <c r="P16296" s="142"/>
      <c r="Q16296" s="142"/>
      <c r="R16296" s="142"/>
      <c r="S16296" s="139"/>
    </row>
    <row r="16297" spans="2:19" ht="15.75" customHeight="1" x14ac:dyDescent="0.25">
      <c r="B16297" s="106"/>
      <c r="C16297" s="106"/>
      <c r="D16297" s="139"/>
      <c r="E16297" s="140"/>
      <c r="F16297" s="140"/>
      <c r="G16297" s="140"/>
      <c r="M16297" s="140"/>
      <c r="N16297" s="167"/>
      <c r="O16297" s="167"/>
      <c r="P16297" s="142"/>
      <c r="Q16297" s="142"/>
      <c r="R16297" s="142"/>
      <c r="S16297" s="139"/>
    </row>
    <row r="16298" spans="2:19" ht="15.75" customHeight="1" x14ac:dyDescent="0.25">
      <c r="B16298" s="106"/>
      <c r="C16298" s="106"/>
      <c r="D16298" s="139"/>
      <c r="E16298" s="140"/>
      <c r="F16298" s="140"/>
      <c r="G16298" s="140"/>
      <c r="M16298" s="140"/>
      <c r="N16298" s="167"/>
      <c r="O16298" s="167"/>
      <c r="P16298" s="142"/>
      <c r="Q16298" s="142"/>
      <c r="R16298" s="142"/>
      <c r="S16298" s="139"/>
    </row>
    <row r="16299" spans="2:19" ht="15.75" customHeight="1" x14ac:dyDescent="0.25">
      <c r="B16299" s="106"/>
      <c r="C16299" s="106"/>
      <c r="D16299" s="139"/>
      <c r="E16299" s="140"/>
      <c r="F16299" s="140"/>
      <c r="G16299" s="140"/>
      <c r="M16299" s="140"/>
      <c r="N16299" s="167"/>
      <c r="O16299" s="167"/>
      <c r="P16299" s="142"/>
      <c r="Q16299" s="142"/>
      <c r="R16299" s="142"/>
      <c r="S16299" s="139"/>
    </row>
    <row r="16300" spans="2:19" ht="15.75" customHeight="1" x14ac:dyDescent="0.25">
      <c r="B16300" s="106"/>
      <c r="C16300" s="106"/>
      <c r="D16300" s="139"/>
      <c r="E16300" s="140"/>
      <c r="F16300" s="140"/>
      <c r="G16300" s="140"/>
      <c r="M16300" s="140"/>
      <c r="N16300" s="167"/>
      <c r="O16300" s="167"/>
      <c r="P16300" s="142"/>
      <c r="Q16300" s="142"/>
      <c r="R16300" s="142"/>
      <c r="S16300" s="139"/>
    </row>
    <row r="16301" spans="2:19" ht="15.75" customHeight="1" x14ac:dyDescent="0.25">
      <c r="B16301" s="106"/>
      <c r="C16301" s="106"/>
      <c r="D16301" s="139"/>
      <c r="E16301" s="140"/>
      <c r="F16301" s="140"/>
      <c r="G16301" s="140"/>
      <c r="M16301" s="140"/>
      <c r="N16301" s="167"/>
      <c r="O16301" s="167"/>
      <c r="P16301" s="142"/>
      <c r="Q16301" s="142"/>
      <c r="R16301" s="142"/>
      <c r="S16301" s="139"/>
    </row>
    <row r="16302" spans="2:19" ht="15.75" customHeight="1" x14ac:dyDescent="0.25">
      <c r="B16302" s="106"/>
      <c r="C16302" s="106"/>
      <c r="D16302" s="139"/>
      <c r="E16302" s="140"/>
      <c r="F16302" s="140"/>
      <c r="G16302" s="140"/>
      <c r="M16302" s="140"/>
      <c r="N16302" s="167"/>
      <c r="O16302" s="167"/>
      <c r="P16302" s="142"/>
      <c r="Q16302" s="142"/>
      <c r="R16302" s="142"/>
      <c r="S16302" s="139"/>
    </row>
    <row r="16303" spans="2:19" ht="15.75" customHeight="1" x14ac:dyDescent="0.25">
      <c r="B16303" s="106"/>
      <c r="C16303" s="106"/>
      <c r="D16303" s="139"/>
      <c r="E16303" s="140"/>
      <c r="F16303" s="140"/>
      <c r="G16303" s="140"/>
      <c r="M16303" s="140"/>
      <c r="N16303" s="167"/>
      <c r="O16303" s="167"/>
      <c r="P16303" s="142"/>
      <c r="Q16303" s="142"/>
      <c r="R16303" s="142"/>
      <c r="S16303" s="139"/>
    </row>
    <row r="16304" spans="2:19" ht="15.75" customHeight="1" x14ac:dyDescent="0.25">
      <c r="B16304" s="106"/>
      <c r="C16304" s="106"/>
      <c r="D16304" s="139"/>
      <c r="E16304" s="140"/>
      <c r="F16304" s="140"/>
      <c r="G16304" s="140"/>
      <c r="M16304" s="140"/>
      <c r="N16304" s="167"/>
      <c r="O16304" s="167"/>
      <c r="P16304" s="142"/>
      <c r="Q16304" s="142"/>
      <c r="R16304" s="142"/>
      <c r="S16304" s="139"/>
    </row>
    <row r="16305" spans="2:19" ht="15.75" customHeight="1" x14ac:dyDescent="0.25">
      <c r="B16305" s="106"/>
      <c r="C16305" s="106"/>
      <c r="D16305" s="139"/>
      <c r="E16305" s="140"/>
      <c r="F16305" s="140"/>
      <c r="G16305" s="140"/>
      <c r="M16305" s="140"/>
      <c r="N16305" s="167"/>
      <c r="O16305" s="167"/>
      <c r="P16305" s="142"/>
      <c r="Q16305" s="142"/>
      <c r="R16305" s="142"/>
      <c r="S16305" s="139"/>
    </row>
    <row r="16306" spans="2:19" ht="15.75" customHeight="1" x14ac:dyDescent="0.25">
      <c r="B16306" s="106"/>
      <c r="C16306" s="106"/>
      <c r="D16306" s="139"/>
      <c r="E16306" s="140"/>
      <c r="F16306" s="140"/>
      <c r="G16306" s="140"/>
      <c r="M16306" s="140"/>
      <c r="N16306" s="167"/>
      <c r="O16306" s="167"/>
      <c r="P16306" s="142"/>
      <c r="Q16306" s="142"/>
      <c r="R16306" s="142"/>
      <c r="S16306" s="139"/>
    </row>
    <row r="16307" spans="2:19" ht="15.75" customHeight="1" x14ac:dyDescent="0.25">
      <c r="B16307" s="106"/>
      <c r="C16307" s="106"/>
      <c r="D16307" s="139"/>
      <c r="E16307" s="140"/>
      <c r="F16307" s="140"/>
      <c r="G16307" s="140"/>
      <c r="M16307" s="140"/>
      <c r="N16307" s="167"/>
      <c r="O16307" s="167"/>
      <c r="P16307" s="142"/>
      <c r="Q16307" s="142"/>
      <c r="R16307" s="142"/>
      <c r="S16307" s="139"/>
    </row>
    <row r="16308" spans="2:19" ht="15.75" customHeight="1" x14ac:dyDescent="0.25">
      <c r="B16308" s="106"/>
      <c r="C16308" s="106"/>
      <c r="D16308" s="139"/>
      <c r="E16308" s="140"/>
      <c r="F16308" s="140"/>
      <c r="G16308" s="140"/>
      <c r="M16308" s="140"/>
      <c r="N16308" s="167"/>
      <c r="O16308" s="167"/>
      <c r="P16308" s="142"/>
      <c r="Q16308" s="142"/>
      <c r="R16308" s="142"/>
      <c r="S16308" s="139"/>
    </row>
    <row r="16309" spans="2:19" ht="15.75" customHeight="1" x14ac:dyDescent="0.25">
      <c r="B16309" s="106"/>
      <c r="C16309" s="106"/>
      <c r="D16309" s="139"/>
      <c r="E16309" s="140"/>
      <c r="F16309" s="140"/>
      <c r="G16309" s="140"/>
      <c r="M16309" s="140"/>
      <c r="N16309" s="167"/>
      <c r="O16309" s="167"/>
      <c r="P16309" s="142"/>
      <c r="Q16309" s="142"/>
      <c r="R16309" s="142"/>
      <c r="S16309" s="139"/>
    </row>
    <row r="16310" spans="2:19" ht="15.75" customHeight="1" x14ac:dyDescent="0.25">
      <c r="B16310" s="106"/>
      <c r="C16310" s="106"/>
      <c r="D16310" s="139"/>
      <c r="E16310" s="140"/>
      <c r="F16310" s="140"/>
      <c r="G16310" s="140"/>
      <c r="M16310" s="140"/>
      <c r="N16310" s="167"/>
      <c r="O16310" s="167"/>
      <c r="P16310" s="142"/>
      <c r="Q16310" s="142"/>
      <c r="R16310" s="142"/>
      <c r="S16310" s="139"/>
    </row>
    <row r="16311" spans="2:19" ht="15.75" customHeight="1" x14ac:dyDescent="0.25">
      <c r="B16311" s="106"/>
      <c r="C16311" s="106"/>
      <c r="D16311" s="139"/>
      <c r="E16311" s="140"/>
      <c r="F16311" s="140"/>
      <c r="G16311" s="140"/>
      <c r="M16311" s="140"/>
      <c r="N16311" s="167"/>
      <c r="O16311" s="167"/>
      <c r="P16311" s="142"/>
      <c r="Q16311" s="142"/>
      <c r="R16311" s="142"/>
      <c r="S16311" s="139"/>
    </row>
    <row r="16312" spans="2:19" ht="15.75" customHeight="1" x14ac:dyDescent="0.25">
      <c r="B16312" s="106"/>
      <c r="C16312" s="106"/>
      <c r="D16312" s="139"/>
      <c r="E16312" s="140"/>
      <c r="F16312" s="140"/>
      <c r="G16312" s="140"/>
      <c r="M16312" s="140"/>
      <c r="N16312" s="167"/>
      <c r="O16312" s="167"/>
      <c r="P16312" s="142"/>
      <c r="Q16312" s="142"/>
      <c r="R16312" s="142"/>
      <c r="S16312" s="139"/>
    </row>
    <row r="16313" spans="2:19" ht="15.75" customHeight="1" x14ac:dyDescent="0.25">
      <c r="B16313" s="106"/>
      <c r="C16313" s="106"/>
      <c r="D16313" s="139"/>
      <c r="E16313" s="140"/>
      <c r="F16313" s="140"/>
      <c r="G16313" s="140"/>
      <c r="M16313" s="140"/>
      <c r="N16313" s="167"/>
      <c r="O16313" s="167"/>
      <c r="P16313" s="142"/>
      <c r="Q16313" s="142"/>
      <c r="R16313" s="142"/>
      <c r="S16313" s="139"/>
    </row>
    <row r="16314" spans="2:19" ht="15.75" customHeight="1" x14ac:dyDescent="0.25">
      <c r="B16314" s="106"/>
      <c r="C16314" s="106"/>
      <c r="D16314" s="139"/>
      <c r="E16314" s="140"/>
      <c r="F16314" s="140"/>
      <c r="G16314" s="140"/>
      <c r="M16314" s="140"/>
      <c r="N16314" s="167"/>
      <c r="O16314" s="167"/>
      <c r="P16314" s="142"/>
      <c r="Q16314" s="142"/>
      <c r="R16314" s="142"/>
      <c r="S16314" s="139"/>
    </row>
    <row r="16315" spans="2:19" ht="15.75" customHeight="1" x14ac:dyDescent="0.25">
      <c r="B16315" s="106"/>
      <c r="C16315" s="106"/>
      <c r="D16315" s="139"/>
      <c r="E16315" s="140"/>
      <c r="F16315" s="140"/>
      <c r="G16315" s="140"/>
      <c r="M16315" s="140"/>
      <c r="N16315" s="167"/>
      <c r="O16315" s="167"/>
      <c r="P16315" s="142"/>
      <c r="Q16315" s="142"/>
      <c r="R16315" s="142"/>
      <c r="S16315" s="139"/>
    </row>
    <row r="16316" spans="2:19" ht="15.75" customHeight="1" x14ac:dyDescent="0.25">
      <c r="B16316" s="106"/>
      <c r="C16316" s="106"/>
      <c r="D16316" s="139"/>
      <c r="E16316" s="140"/>
      <c r="F16316" s="140"/>
      <c r="G16316" s="140"/>
      <c r="M16316" s="140"/>
      <c r="N16316" s="167"/>
      <c r="O16316" s="167"/>
      <c r="P16316" s="142"/>
      <c r="Q16316" s="142"/>
      <c r="R16316" s="142"/>
      <c r="S16316" s="139"/>
    </row>
    <row r="16317" spans="2:19" ht="15.75" customHeight="1" x14ac:dyDescent="0.25">
      <c r="B16317" s="106"/>
      <c r="C16317" s="106"/>
      <c r="D16317" s="139"/>
      <c r="E16317" s="140"/>
      <c r="F16317" s="140"/>
      <c r="G16317" s="140"/>
      <c r="M16317" s="140"/>
      <c r="N16317" s="167"/>
      <c r="O16317" s="167"/>
      <c r="P16317" s="142"/>
      <c r="Q16317" s="142"/>
      <c r="R16317" s="142"/>
      <c r="S16317" s="139"/>
    </row>
    <row r="16318" spans="2:19" ht="15.75" customHeight="1" x14ac:dyDescent="0.25">
      <c r="B16318" s="106"/>
      <c r="C16318" s="106"/>
      <c r="D16318" s="139"/>
      <c r="E16318" s="140"/>
      <c r="F16318" s="140"/>
      <c r="G16318" s="140"/>
      <c r="M16318" s="140"/>
      <c r="N16318" s="167"/>
      <c r="O16318" s="167"/>
      <c r="P16318" s="142"/>
      <c r="Q16318" s="142"/>
      <c r="R16318" s="142"/>
      <c r="S16318" s="139"/>
    </row>
    <row r="16319" spans="2:19" ht="15.75" customHeight="1" x14ac:dyDescent="0.25">
      <c r="B16319" s="106"/>
      <c r="C16319" s="106"/>
      <c r="D16319" s="139"/>
      <c r="E16319" s="140"/>
      <c r="F16319" s="140"/>
      <c r="G16319" s="140"/>
      <c r="M16319" s="140"/>
      <c r="N16319" s="167"/>
      <c r="O16319" s="167"/>
      <c r="P16319" s="142"/>
      <c r="Q16319" s="142"/>
      <c r="R16319" s="142"/>
      <c r="S16319" s="139"/>
    </row>
    <row r="16320" spans="2:19" ht="15.75" customHeight="1" x14ac:dyDescent="0.25">
      <c r="B16320" s="106"/>
      <c r="C16320" s="106"/>
      <c r="D16320" s="139"/>
      <c r="E16320" s="140"/>
      <c r="F16320" s="140"/>
      <c r="G16320" s="140"/>
      <c r="M16320" s="140"/>
      <c r="N16320" s="167"/>
      <c r="O16320" s="167"/>
      <c r="P16320" s="142"/>
      <c r="Q16320" s="142"/>
      <c r="R16320" s="142"/>
      <c r="S16320" s="139"/>
    </row>
    <row r="16321" spans="2:19" ht="15.75" customHeight="1" x14ac:dyDescent="0.25">
      <c r="B16321" s="106"/>
      <c r="C16321" s="106"/>
      <c r="D16321" s="139"/>
      <c r="E16321" s="140"/>
      <c r="F16321" s="140"/>
      <c r="G16321" s="140"/>
      <c r="M16321" s="140"/>
      <c r="N16321" s="167"/>
      <c r="O16321" s="167"/>
      <c r="P16321" s="142"/>
      <c r="Q16321" s="142"/>
      <c r="R16321" s="142"/>
      <c r="S16321" s="139"/>
    </row>
    <row r="16322" spans="2:19" ht="15.75" customHeight="1" x14ac:dyDescent="0.25">
      <c r="B16322" s="106"/>
      <c r="C16322" s="106"/>
      <c r="D16322" s="139"/>
      <c r="E16322" s="140"/>
      <c r="F16322" s="140"/>
      <c r="G16322" s="140"/>
      <c r="M16322" s="140"/>
      <c r="N16322" s="167"/>
      <c r="O16322" s="167"/>
      <c r="P16322" s="142"/>
      <c r="Q16322" s="142"/>
      <c r="R16322" s="142"/>
      <c r="S16322" s="139"/>
    </row>
    <row r="16323" spans="2:19" ht="15.75" customHeight="1" x14ac:dyDescent="0.25">
      <c r="B16323" s="106"/>
      <c r="C16323" s="106"/>
      <c r="D16323" s="139"/>
      <c r="E16323" s="140"/>
      <c r="F16323" s="140"/>
      <c r="G16323" s="140"/>
      <c r="M16323" s="140"/>
      <c r="N16323" s="167"/>
      <c r="O16323" s="167"/>
      <c r="P16323" s="142"/>
      <c r="Q16323" s="142"/>
      <c r="R16323" s="142"/>
      <c r="S16323" s="139"/>
    </row>
    <row r="16324" spans="2:19" ht="15.75" customHeight="1" x14ac:dyDescent="0.25">
      <c r="B16324" s="106"/>
      <c r="C16324" s="106"/>
      <c r="D16324" s="139"/>
      <c r="E16324" s="140"/>
      <c r="F16324" s="140"/>
      <c r="G16324" s="140"/>
      <c r="M16324" s="140"/>
      <c r="N16324" s="167"/>
      <c r="O16324" s="167"/>
      <c r="P16324" s="142"/>
      <c r="Q16324" s="142"/>
      <c r="R16324" s="142"/>
      <c r="S16324" s="139"/>
    </row>
    <row r="16325" spans="2:19" ht="15.75" customHeight="1" x14ac:dyDescent="0.25">
      <c r="B16325" s="106"/>
      <c r="C16325" s="106"/>
      <c r="D16325" s="139"/>
      <c r="E16325" s="140"/>
      <c r="F16325" s="140"/>
      <c r="G16325" s="140"/>
      <c r="M16325" s="140"/>
      <c r="N16325" s="167"/>
      <c r="O16325" s="167"/>
      <c r="P16325" s="142"/>
      <c r="Q16325" s="142"/>
      <c r="R16325" s="142"/>
      <c r="S16325" s="139"/>
    </row>
    <row r="16326" spans="2:19" ht="15.75" customHeight="1" x14ac:dyDescent="0.25">
      <c r="B16326" s="106"/>
      <c r="C16326" s="106"/>
      <c r="D16326" s="139"/>
      <c r="E16326" s="140"/>
      <c r="F16326" s="140"/>
      <c r="G16326" s="140"/>
      <c r="M16326" s="140"/>
      <c r="N16326" s="167"/>
      <c r="O16326" s="167"/>
      <c r="P16326" s="142"/>
      <c r="Q16326" s="142"/>
      <c r="R16326" s="142"/>
      <c r="S16326" s="139"/>
    </row>
    <row r="16327" spans="2:19" ht="15.75" customHeight="1" x14ac:dyDescent="0.25">
      <c r="B16327" s="106"/>
      <c r="C16327" s="106"/>
      <c r="D16327" s="139"/>
      <c r="E16327" s="140"/>
      <c r="F16327" s="140"/>
      <c r="G16327" s="140"/>
      <c r="M16327" s="140"/>
      <c r="N16327" s="167"/>
      <c r="O16327" s="167"/>
      <c r="P16327" s="142"/>
      <c r="Q16327" s="142"/>
      <c r="R16327" s="142"/>
      <c r="S16327" s="139"/>
    </row>
    <row r="16328" spans="2:19" ht="15.75" customHeight="1" x14ac:dyDescent="0.25">
      <c r="B16328" s="106"/>
      <c r="C16328" s="106"/>
      <c r="D16328" s="139"/>
      <c r="E16328" s="140"/>
      <c r="F16328" s="140"/>
      <c r="G16328" s="140"/>
      <c r="M16328" s="140"/>
      <c r="N16328" s="167"/>
      <c r="O16328" s="167"/>
      <c r="P16328" s="142"/>
      <c r="Q16328" s="142"/>
      <c r="R16328" s="142"/>
      <c r="S16328" s="139"/>
    </row>
    <row r="16329" spans="2:19" ht="15.75" customHeight="1" x14ac:dyDescent="0.25">
      <c r="B16329" s="106"/>
      <c r="C16329" s="106"/>
      <c r="D16329" s="139"/>
      <c r="E16329" s="140"/>
      <c r="F16329" s="140"/>
      <c r="G16329" s="140"/>
      <c r="M16329" s="140"/>
      <c r="N16329" s="167"/>
      <c r="O16329" s="167"/>
      <c r="P16329" s="142"/>
      <c r="Q16329" s="142"/>
      <c r="R16329" s="142"/>
      <c r="S16329" s="139"/>
    </row>
    <row r="16330" spans="2:19" ht="15.75" customHeight="1" x14ac:dyDescent="0.25">
      <c r="B16330" s="106"/>
      <c r="C16330" s="106"/>
      <c r="D16330" s="139"/>
      <c r="E16330" s="140"/>
      <c r="F16330" s="140"/>
      <c r="G16330" s="140"/>
      <c r="M16330" s="140"/>
      <c r="N16330" s="167"/>
      <c r="O16330" s="167"/>
      <c r="P16330" s="142"/>
      <c r="Q16330" s="142"/>
      <c r="R16330" s="142"/>
      <c r="S16330" s="139"/>
    </row>
    <row r="16331" spans="2:19" ht="15.75" customHeight="1" x14ac:dyDescent="0.25">
      <c r="B16331" s="106"/>
      <c r="C16331" s="106"/>
      <c r="D16331" s="139"/>
      <c r="E16331" s="140"/>
      <c r="F16331" s="140"/>
      <c r="G16331" s="140"/>
      <c r="M16331" s="140"/>
      <c r="N16331" s="167"/>
      <c r="O16331" s="167"/>
      <c r="P16331" s="142"/>
      <c r="Q16331" s="142"/>
      <c r="R16331" s="142"/>
      <c r="S16331" s="139"/>
    </row>
    <row r="16332" spans="2:19" ht="15.75" customHeight="1" x14ac:dyDescent="0.25">
      <c r="B16332" s="106"/>
      <c r="C16332" s="106"/>
      <c r="D16332" s="139"/>
      <c r="E16332" s="140"/>
      <c r="F16332" s="140"/>
      <c r="G16332" s="140"/>
      <c r="M16332" s="140"/>
      <c r="N16332" s="167"/>
      <c r="O16332" s="167"/>
      <c r="P16332" s="142"/>
      <c r="Q16332" s="142"/>
      <c r="R16332" s="142"/>
      <c r="S16332" s="139"/>
    </row>
    <row r="16333" spans="2:19" ht="15.75" customHeight="1" x14ac:dyDescent="0.25">
      <c r="B16333" s="106"/>
      <c r="C16333" s="106"/>
      <c r="D16333" s="139"/>
      <c r="E16333" s="140"/>
      <c r="F16333" s="140"/>
      <c r="G16333" s="140"/>
      <c r="M16333" s="140"/>
      <c r="N16333" s="167"/>
      <c r="O16333" s="167"/>
      <c r="P16333" s="142"/>
      <c r="Q16333" s="142"/>
      <c r="R16333" s="142"/>
      <c r="S16333" s="139"/>
    </row>
    <row r="16334" spans="2:19" ht="15.75" customHeight="1" x14ac:dyDescent="0.25">
      <c r="B16334" s="106"/>
      <c r="C16334" s="106"/>
      <c r="D16334" s="139"/>
      <c r="E16334" s="140"/>
      <c r="F16334" s="140"/>
      <c r="G16334" s="140"/>
      <c r="M16334" s="140"/>
      <c r="N16334" s="167"/>
      <c r="O16334" s="167"/>
      <c r="P16334" s="142"/>
      <c r="Q16334" s="142"/>
      <c r="R16334" s="142"/>
      <c r="S16334" s="139"/>
    </row>
    <row r="16335" spans="2:19" ht="15.75" customHeight="1" x14ac:dyDescent="0.25">
      <c r="B16335" s="106"/>
      <c r="C16335" s="106"/>
      <c r="D16335" s="139"/>
      <c r="E16335" s="140"/>
      <c r="F16335" s="140"/>
      <c r="G16335" s="140"/>
      <c r="M16335" s="140"/>
      <c r="N16335" s="167"/>
      <c r="O16335" s="167"/>
      <c r="P16335" s="142"/>
      <c r="Q16335" s="142"/>
      <c r="R16335" s="142"/>
      <c r="S16335" s="139"/>
    </row>
    <row r="16336" spans="2:19" ht="15.75" customHeight="1" x14ac:dyDescent="0.25">
      <c r="B16336" s="106"/>
      <c r="C16336" s="106"/>
      <c r="D16336" s="139"/>
      <c r="E16336" s="140"/>
      <c r="F16336" s="140"/>
      <c r="G16336" s="140"/>
      <c r="M16336" s="140"/>
      <c r="N16336" s="167"/>
      <c r="O16336" s="167"/>
      <c r="P16336" s="142"/>
      <c r="Q16336" s="142"/>
      <c r="R16336" s="142"/>
      <c r="S16336" s="139"/>
    </row>
    <row r="16337" spans="2:19" ht="15.75" customHeight="1" x14ac:dyDescent="0.25">
      <c r="B16337" s="106"/>
      <c r="C16337" s="106"/>
      <c r="D16337" s="139"/>
      <c r="E16337" s="140"/>
      <c r="F16337" s="140"/>
      <c r="G16337" s="140"/>
      <c r="M16337" s="140"/>
      <c r="N16337" s="167"/>
      <c r="O16337" s="167"/>
      <c r="P16337" s="142"/>
      <c r="Q16337" s="142"/>
      <c r="R16337" s="142"/>
      <c r="S16337" s="139"/>
    </row>
    <row r="16338" spans="2:19" ht="15.75" customHeight="1" x14ac:dyDescent="0.25">
      <c r="B16338" s="106"/>
      <c r="C16338" s="106"/>
      <c r="D16338" s="139"/>
      <c r="E16338" s="140"/>
      <c r="F16338" s="140"/>
      <c r="G16338" s="140"/>
      <c r="M16338" s="140"/>
      <c r="N16338" s="167"/>
      <c r="O16338" s="167"/>
      <c r="P16338" s="142"/>
      <c r="Q16338" s="142"/>
      <c r="R16338" s="142"/>
      <c r="S16338" s="139"/>
    </row>
    <row r="16339" spans="2:19" ht="15.75" customHeight="1" x14ac:dyDescent="0.25">
      <c r="B16339" s="106"/>
      <c r="C16339" s="106"/>
      <c r="D16339" s="139"/>
      <c r="E16339" s="140"/>
      <c r="F16339" s="140"/>
      <c r="G16339" s="140"/>
      <c r="M16339" s="140"/>
      <c r="N16339" s="167"/>
      <c r="O16339" s="167"/>
      <c r="P16339" s="142"/>
      <c r="Q16339" s="142"/>
      <c r="R16339" s="142"/>
      <c r="S16339" s="139"/>
    </row>
    <row r="16340" spans="2:19" ht="15.75" customHeight="1" x14ac:dyDescent="0.25">
      <c r="B16340" s="106"/>
      <c r="C16340" s="106"/>
      <c r="D16340" s="139"/>
      <c r="E16340" s="140"/>
      <c r="F16340" s="140"/>
      <c r="G16340" s="140"/>
      <c r="M16340" s="140"/>
      <c r="N16340" s="167"/>
      <c r="O16340" s="167"/>
      <c r="P16340" s="142"/>
      <c r="Q16340" s="142"/>
      <c r="R16340" s="142"/>
      <c r="S16340" s="139"/>
    </row>
    <row r="16341" spans="2:19" ht="15.75" customHeight="1" x14ac:dyDescent="0.25">
      <c r="B16341" s="106"/>
      <c r="C16341" s="106"/>
      <c r="D16341" s="139"/>
      <c r="E16341" s="140"/>
      <c r="F16341" s="140"/>
      <c r="G16341" s="140"/>
      <c r="M16341" s="140"/>
      <c r="N16341" s="167"/>
      <c r="O16341" s="167"/>
      <c r="P16341" s="142"/>
      <c r="Q16341" s="142"/>
      <c r="R16341" s="142"/>
      <c r="S16341" s="139"/>
    </row>
    <row r="16342" spans="2:19" ht="15.75" customHeight="1" x14ac:dyDescent="0.25">
      <c r="B16342" s="106"/>
      <c r="C16342" s="106"/>
      <c r="D16342" s="139"/>
      <c r="E16342" s="140"/>
      <c r="F16342" s="140"/>
      <c r="G16342" s="140"/>
      <c r="M16342" s="140"/>
      <c r="N16342" s="167"/>
      <c r="O16342" s="167"/>
      <c r="P16342" s="142"/>
      <c r="Q16342" s="142"/>
      <c r="R16342" s="142"/>
      <c r="S16342" s="139"/>
    </row>
    <row r="16343" spans="2:19" ht="15.75" customHeight="1" x14ac:dyDescent="0.25">
      <c r="B16343" s="106"/>
      <c r="C16343" s="106"/>
      <c r="D16343" s="139"/>
      <c r="E16343" s="140"/>
      <c r="F16343" s="140"/>
      <c r="G16343" s="140"/>
      <c r="M16343" s="140"/>
      <c r="N16343" s="167"/>
      <c r="O16343" s="167"/>
      <c r="P16343" s="142"/>
      <c r="Q16343" s="142"/>
      <c r="R16343" s="142"/>
      <c r="S16343" s="139"/>
    </row>
    <row r="16344" spans="2:19" ht="15.75" customHeight="1" x14ac:dyDescent="0.25">
      <c r="B16344" s="106"/>
      <c r="C16344" s="106"/>
      <c r="D16344" s="139"/>
      <c r="E16344" s="140"/>
      <c r="F16344" s="140"/>
      <c r="G16344" s="140"/>
      <c r="M16344" s="140"/>
      <c r="N16344" s="167"/>
      <c r="O16344" s="167"/>
      <c r="P16344" s="142"/>
      <c r="Q16344" s="142"/>
      <c r="R16344" s="142"/>
      <c r="S16344" s="139"/>
    </row>
    <row r="16345" spans="2:19" ht="15.75" customHeight="1" x14ac:dyDescent="0.25">
      <c r="B16345" s="106"/>
      <c r="C16345" s="106"/>
      <c r="D16345" s="139"/>
      <c r="E16345" s="140"/>
      <c r="F16345" s="140"/>
      <c r="G16345" s="140"/>
      <c r="M16345" s="140"/>
      <c r="N16345" s="167"/>
      <c r="O16345" s="167"/>
      <c r="P16345" s="142"/>
      <c r="Q16345" s="142"/>
      <c r="R16345" s="142"/>
      <c r="S16345" s="139"/>
    </row>
    <row r="16346" spans="2:19" ht="15.75" customHeight="1" x14ac:dyDescent="0.25">
      <c r="B16346" s="106"/>
      <c r="C16346" s="106"/>
      <c r="D16346" s="139"/>
      <c r="E16346" s="140"/>
      <c r="F16346" s="140"/>
      <c r="G16346" s="140"/>
      <c r="M16346" s="140"/>
      <c r="N16346" s="167"/>
      <c r="O16346" s="167"/>
      <c r="P16346" s="142"/>
      <c r="Q16346" s="142"/>
      <c r="R16346" s="142"/>
      <c r="S16346" s="139"/>
    </row>
    <row r="16347" spans="2:19" ht="15.75" customHeight="1" x14ac:dyDescent="0.25">
      <c r="B16347" s="106"/>
      <c r="C16347" s="106"/>
      <c r="D16347" s="139"/>
      <c r="E16347" s="140"/>
      <c r="F16347" s="140"/>
      <c r="G16347" s="140"/>
      <c r="M16347" s="140"/>
      <c r="N16347" s="167"/>
      <c r="O16347" s="167"/>
      <c r="P16347" s="142"/>
      <c r="Q16347" s="142"/>
      <c r="R16347" s="142"/>
      <c r="S16347" s="139"/>
    </row>
    <row r="16348" spans="2:19" ht="15.75" customHeight="1" x14ac:dyDescent="0.25">
      <c r="B16348" s="106"/>
      <c r="C16348" s="106"/>
      <c r="D16348" s="139"/>
      <c r="E16348" s="140"/>
      <c r="F16348" s="140"/>
      <c r="G16348" s="140"/>
      <c r="M16348" s="140"/>
      <c r="N16348" s="167"/>
      <c r="O16348" s="167"/>
      <c r="P16348" s="142"/>
      <c r="Q16348" s="142"/>
      <c r="R16348" s="142"/>
      <c r="S16348" s="139"/>
    </row>
    <row r="16349" spans="2:19" ht="15.75" customHeight="1" x14ac:dyDescent="0.25">
      <c r="B16349" s="106"/>
      <c r="C16349" s="106"/>
      <c r="D16349" s="139"/>
      <c r="E16349" s="140"/>
      <c r="F16349" s="140"/>
      <c r="G16349" s="140"/>
      <c r="M16349" s="140"/>
      <c r="N16349" s="167"/>
      <c r="O16349" s="167"/>
      <c r="P16349" s="142"/>
      <c r="Q16349" s="142"/>
      <c r="R16349" s="142"/>
      <c r="S16349" s="139"/>
    </row>
    <row r="16350" spans="2:19" ht="15.75" customHeight="1" x14ac:dyDescent="0.25">
      <c r="B16350" s="106"/>
      <c r="C16350" s="106"/>
      <c r="D16350" s="139"/>
      <c r="E16350" s="140"/>
      <c r="F16350" s="140"/>
      <c r="G16350" s="140"/>
      <c r="M16350" s="140"/>
      <c r="N16350" s="167"/>
      <c r="O16350" s="167"/>
      <c r="P16350" s="142"/>
      <c r="Q16350" s="142"/>
      <c r="R16350" s="142"/>
      <c r="S16350" s="139"/>
    </row>
    <row r="16351" spans="2:19" ht="15.75" customHeight="1" x14ac:dyDescent="0.25">
      <c r="B16351" s="106"/>
      <c r="C16351" s="106"/>
      <c r="D16351" s="139"/>
      <c r="E16351" s="140"/>
      <c r="F16351" s="140"/>
      <c r="G16351" s="140"/>
      <c r="M16351" s="140"/>
      <c r="N16351" s="167"/>
      <c r="O16351" s="167"/>
      <c r="P16351" s="142"/>
      <c r="Q16351" s="142"/>
      <c r="R16351" s="142"/>
      <c r="S16351" s="139"/>
    </row>
    <row r="16352" spans="2:19" ht="15.75" customHeight="1" x14ac:dyDescent="0.25">
      <c r="B16352" s="106"/>
      <c r="C16352" s="106"/>
      <c r="D16352" s="139"/>
      <c r="E16352" s="140"/>
      <c r="F16352" s="140"/>
      <c r="G16352" s="140"/>
      <c r="M16352" s="140"/>
      <c r="N16352" s="167"/>
      <c r="O16352" s="167"/>
      <c r="P16352" s="142"/>
      <c r="Q16352" s="142"/>
      <c r="R16352" s="142"/>
      <c r="S16352" s="139"/>
    </row>
    <row r="16353" spans="2:19" ht="15.75" customHeight="1" x14ac:dyDescent="0.25">
      <c r="B16353" s="106"/>
      <c r="C16353" s="106"/>
      <c r="D16353" s="139"/>
      <c r="E16353" s="140"/>
      <c r="F16353" s="140"/>
      <c r="G16353" s="140"/>
      <c r="M16353" s="140"/>
      <c r="N16353" s="167"/>
      <c r="O16353" s="167"/>
      <c r="P16353" s="142"/>
      <c r="Q16353" s="142"/>
      <c r="R16353" s="142"/>
      <c r="S16353" s="139"/>
    </row>
    <row r="16354" spans="2:19" ht="15.75" customHeight="1" x14ac:dyDescent="0.25">
      <c r="B16354" s="106"/>
      <c r="C16354" s="106"/>
      <c r="D16354" s="139"/>
      <c r="E16354" s="140"/>
      <c r="F16354" s="140"/>
      <c r="G16354" s="140"/>
      <c r="M16354" s="140"/>
      <c r="N16354" s="167"/>
      <c r="O16354" s="167"/>
      <c r="P16354" s="142"/>
      <c r="Q16354" s="142"/>
      <c r="R16354" s="142"/>
      <c r="S16354" s="139"/>
    </row>
    <row r="16355" spans="2:19" ht="15.75" customHeight="1" x14ac:dyDescent="0.25">
      <c r="B16355" s="106"/>
      <c r="C16355" s="106"/>
      <c r="D16355" s="139"/>
      <c r="E16355" s="140"/>
      <c r="F16355" s="140"/>
      <c r="G16355" s="140"/>
      <c r="M16355" s="140"/>
      <c r="N16355" s="167"/>
      <c r="O16355" s="167"/>
      <c r="P16355" s="142"/>
      <c r="Q16355" s="142"/>
      <c r="R16355" s="142"/>
      <c r="S16355" s="139"/>
    </row>
    <row r="16356" spans="2:19" ht="15.75" customHeight="1" x14ac:dyDescent="0.25">
      <c r="B16356" s="106"/>
      <c r="C16356" s="106"/>
      <c r="D16356" s="139"/>
      <c r="E16356" s="140"/>
      <c r="F16356" s="140"/>
      <c r="G16356" s="140"/>
      <c r="M16356" s="140"/>
      <c r="N16356" s="167"/>
      <c r="O16356" s="167"/>
      <c r="P16356" s="142"/>
      <c r="Q16356" s="142"/>
      <c r="R16356" s="142"/>
      <c r="S16356" s="139"/>
    </row>
    <row r="16357" spans="2:19" ht="15.75" customHeight="1" x14ac:dyDescent="0.25">
      <c r="B16357" s="106"/>
      <c r="C16357" s="106"/>
      <c r="D16357" s="139"/>
      <c r="E16357" s="140"/>
      <c r="F16357" s="140"/>
      <c r="G16357" s="140"/>
      <c r="M16357" s="140"/>
      <c r="N16357" s="167"/>
      <c r="O16357" s="167"/>
      <c r="P16357" s="142"/>
      <c r="Q16357" s="142"/>
      <c r="R16357" s="142"/>
      <c r="S16357" s="139"/>
    </row>
    <row r="16358" spans="2:19" ht="15.75" customHeight="1" x14ac:dyDescent="0.25">
      <c r="B16358" s="106"/>
      <c r="C16358" s="106"/>
      <c r="D16358" s="139"/>
      <c r="E16358" s="140"/>
      <c r="F16358" s="140"/>
      <c r="G16358" s="140"/>
      <c r="M16358" s="140"/>
      <c r="N16358" s="167"/>
      <c r="O16358" s="167"/>
      <c r="P16358" s="142"/>
      <c r="Q16358" s="142"/>
      <c r="R16358" s="142"/>
      <c r="S16358" s="139"/>
    </row>
    <row r="16359" spans="2:19" ht="15.75" customHeight="1" x14ac:dyDescent="0.25">
      <c r="B16359" s="106"/>
      <c r="C16359" s="106"/>
      <c r="D16359" s="139"/>
      <c r="E16359" s="140"/>
      <c r="F16359" s="140"/>
      <c r="G16359" s="140"/>
      <c r="M16359" s="140"/>
      <c r="N16359" s="167"/>
      <c r="O16359" s="167"/>
      <c r="P16359" s="142"/>
      <c r="Q16359" s="142"/>
      <c r="R16359" s="142"/>
      <c r="S16359" s="139"/>
    </row>
    <row r="16360" spans="2:19" ht="15.75" customHeight="1" x14ac:dyDescent="0.25">
      <c r="B16360" s="106"/>
      <c r="C16360" s="106"/>
      <c r="D16360" s="139"/>
      <c r="E16360" s="140"/>
      <c r="F16360" s="140"/>
      <c r="G16360" s="140"/>
      <c r="M16360" s="140"/>
      <c r="N16360" s="167"/>
      <c r="O16360" s="167"/>
      <c r="P16360" s="142"/>
      <c r="Q16360" s="142"/>
      <c r="R16360" s="142"/>
      <c r="S16360" s="139"/>
    </row>
    <row r="16361" spans="2:19" ht="15.75" customHeight="1" x14ac:dyDescent="0.25">
      <c r="B16361" s="106"/>
      <c r="C16361" s="106"/>
      <c r="D16361" s="139"/>
      <c r="E16361" s="140"/>
      <c r="F16361" s="140"/>
      <c r="G16361" s="140"/>
      <c r="M16361" s="140"/>
      <c r="N16361" s="167"/>
      <c r="O16361" s="167"/>
      <c r="P16361" s="142"/>
      <c r="Q16361" s="142"/>
      <c r="R16361" s="142"/>
      <c r="S16361" s="139"/>
    </row>
    <row r="16362" spans="2:19" ht="15.75" customHeight="1" x14ac:dyDescent="0.25">
      <c r="B16362" s="106"/>
      <c r="C16362" s="106"/>
      <c r="D16362" s="139"/>
      <c r="E16362" s="140"/>
      <c r="F16362" s="140"/>
      <c r="G16362" s="140"/>
      <c r="M16362" s="140"/>
      <c r="N16362" s="167"/>
      <c r="O16362" s="167"/>
      <c r="P16362" s="142"/>
      <c r="Q16362" s="142"/>
      <c r="R16362" s="142"/>
      <c r="S16362" s="139"/>
    </row>
    <row r="16363" spans="2:19" ht="15.75" customHeight="1" x14ac:dyDescent="0.25">
      <c r="B16363" s="106"/>
      <c r="C16363" s="106"/>
      <c r="D16363" s="139"/>
      <c r="E16363" s="140"/>
      <c r="F16363" s="140"/>
      <c r="G16363" s="140"/>
      <c r="M16363" s="140"/>
      <c r="N16363" s="167"/>
      <c r="O16363" s="167"/>
      <c r="P16363" s="142"/>
      <c r="Q16363" s="142"/>
      <c r="R16363" s="142"/>
      <c r="S16363" s="139"/>
    </row>
    <row r="16364" spans="2:19" ht="15.75" customHeight="1" x14ac:dyDescent="0.25">
      <c r="B16364" s="106"/>
      <c r="C16364" s="106"/>
      <c r="D16364" s="139"/>
      <c r="E16364" s="140"/>
      <c r="F16364" s="140"/>
      <c r="G16364" s="140"/>
      <c r="M16364" s="140"/>
      <c r="N16364" s="167"/>
      <c r="O16364" s="167"/>
      <c r="P16364" s="142"/>
      <c r="Q16364" s="142"/>
      <c r="R16364" s="142"/>
      <c r="S16364" s="139"/>
    </row>
    <row r="16365" spans="2:19" ht="15.75" customHeight="1" x14ac:dyDescent="0.25">
      <c r="B16365" s="106"/>
      <c r="C16365" s="106"/>
      <c r="D16365" s="139"/>
      <c r="E16365" s="140"/>
      <c r="F16365" s="140"/>
      <c r="G16365" s="140"/>
      <c r="M16365" s="140"/>
      <c r="N16365" s="167"/>
      <c r="O16365" s="167"/>
      <c r="P16365" s="142"/>
      <c r="Q16365" s="142"/>
      <c r="R16365" s="142"/>
      <c r="S16365" s="139"/>
    </row>
    <row r="16366" spans="2:19" ht="15.75" customHeight="1" x14ac:dyDescent="0.25">
      <c r="B16366" s="106"/>
      <c r="C16366" s="106"/>
      <c r="D16366" s="139"/>
      <c r="E16366" s="140"/>
      <c r="F16366" s="140"/>
      <c r="G16366" s="140"/>
      <c r="M16366" s="140"/>
      <c r="N16366" s="167"/>
      <c r="O16366" s="167"/>
      <c r="P16366" s="142"/>
      <c r="Q16366" s="142"/>
      <c r="R16366" s="142"/>
      <c r="S16366" s="139"/>
    </row>
    <row r="16367" spans="2:19" ht="15.75" customHeight="1" x14ac:dyDescent="0.25">
      <c r="B16367" s="106"/>
      <c r="C16367" s="106"/>
      <c r="D16367" s="139"/>
      <c r="E16367" s="140"/>
      <c r="F16367" s="140"/>
      <c r="G16367" s="140"/>
      <c r="M16367" s="140"/>
      <c r="N16367" s="167"/>
      <c r="O16367" s="167"/>
      <c r="P16367" s="142"/>
      <c r="Q16367" s="142"/>
      <c r="R16367" s="142"/>
      <c r="S16367" s="139"/>
    </row>
    <row r="16368" spans="2:19" ht="15.75" customHeight="1" x14ac:dyDescent="0.25">
      <c r="B16368" s="106"/>
      <c r="C16368" s="106"/>
      <c r="D16368" s="139"/>
      <c r="E16368" s="140"/>
      <c r="F16368" s="140"/>
      <c r="G16368" s="140"/>
      <c r="M16368" s="140"/>
      <c r="N16368" s="167"/>
      <c r="O16368" s="167"/>
      <c r="P16368" s="142"/>
      <c r="Q16368" s="142"/>
      <c r="R16368" s="142"/>
      <c r="S16368" s="139"/>
    </row>
    <row r="16369" spans="2:19" ht="15.75" customHeight="1" x14ac:dyDescent="0.25">
      <c r="B16369" s="106"/>
      <c r="C16369" s="106"/>
      <c r="D16369" s="139"/>
      <c r="E16369" s="140"/>
      <c r="F16369" s="140"/>
      <c r="G16369" s="140"/>
      <c r="M16369" s="140"/>
      <c r="N16369" s="167"/>
      <c r="O16369" s="167"/>
      <c r="P16369" s="142"/>
      <c r="Q16369" s="142"/>
      <c r="R16369" s="142"/>
      <c r="S16369" s="139"/>
    </row>
    <row r="16370" spans="2:19" ht="15.75" customHeight="1" x14ac:dyDescent="0.25">
      <c r="B16370" s="106"/>
      <c r="C16370" s="106"/>
      <c r="D16370" s="139"/>
      <c r="E16370" s="140"/>
      <c r="F16370" s="140"/>
      <c r="G16370" s="140"/>
      <c r="M16370" s="140"/>
      <c r="N16370" s="167"/>
      <c r="O16370" s="167"/>
      <c r="P16370" s="142"/>
      <c r="Q16370" s="142"/>
      <c r="R16370" s="142"/>
      <c r="S16370" s="139"/>
    </row>
    <row r="16371" spans="2:19" ht="15.75" customHeight="1" x14ac:dyDescent="0.25">
      <c r="B16371" s="106"/>
      <c r="C16371" s="106"/>
      <c r="D16371" s="139"/>
      <c r="E16371" s="140"/>
      <c r="F16371" s="140"/>
      <c r="G16371" s="140"/>
      <c r="M16371" s="140"/>
      <c r="N16371" s="167"/>
      <c r="O16371" s="167"/>
      <c r="P16371" s="142"/>
      <c r="Q16371" s="142"/>
      <c r="R16371" s="142"/>
      <c r="S16371" s="139"/>
    </row>
    <row r="16372" spans="2:19" ht="15.75" customHeight="1" x14ac:dyDescent="0.25">
      <c r="B16372" s="106"/>
      <c r="C16372" s="106"/>
      <c r="D16372" s="139"/>
      <c r="E16372" s="140"/>
      <c r="F16372" s="140"/>
      <c r="G16372" s="140"/>
      <c r="M16372" s="140"/>
      <c r="N16372" s="167"/>
      <c r="O16372" s="167"/>
      <c r="P16372" s="142"/>
      <c r="Q16372" s="142"/>
      <c r="R16372" s="142"/>
      <c r="S16372" s="139"/>
    </row>
    <row r="16373" spans="2:19" ht="15.75" customHeight="1" x14ac:dyDescent="0.25">
      <c r="B16373" s="106"/>
      <c r="C16373" s="106"/>
      <c r="D16373" s="139"/>
      <c r="E16373" s="140"/>
      <c r="F16373" s="140"/>
      <c r="G16373" s="140"/>
      <c r="M16373" s="140"/>
      <c r="N16373" s="167"/>
      <c r="O16373" s="167"/>
      <c r="P16373" s="142"/>
      <c r="Q16373" s="142"/>
      <c r="R16373" s="142"/>
      <c r="S16373" s="139"/>
    </row>
    <row r="16374" spans="2:19" ht="15.75" customHeight="1" x14ac:dyDescent="0.25">
      <c r="B16374" s="106"/>
      <c r="C16374" s="106"/>
      <c r="D16374" s="139"/>
      <c r="E16374" s="140"/>
      <c r="F16374" s="140"/>
      <c r="G16374" s="140"/>
      <c r="M16374" s="140"/>
      <c r="N16374" s="167"/>
      <c r="O16374" s="167"/>
      <c r="P16374" s="142"/>
      <c r="Q16374" s="142"/>
      <c r="R16374" s="142"/>
      <c r="S16374" s="139"/>
    </row>
    <row r="16375" spans="2:19" ht="15.75" customHeight="1" x14ac:dyDescent="0.25">
      <c r="B16375" s="106"/>
      <c r="C16375" s="106"/>
      <c r="D16375" s="139"/>
      <c r="E16375" s="140"/>
      <c r="F16375" s="140"/>
      <c r="G16375" s="140"/>
      <c r="M16375" s="140"/>
      <c r="N16375" s="167"/>
      <c r="O16375" s="167"/>
      <c r="P16375" s="142"/>
      <c r="Q16375" s="142"/>
      <c r="R16375" s="142"/>
      <c r="S16375" s="139"/>
    </row>
    <row r="16376" spans="2:19" ht="15.75" customHeight="1" x14ac:dyDescent="0.25">
      <c r="B16376" s="106"/>
      <c r="C16376" s="106"/>
      <c r="D16376" s="139"/>
      <c r="E16376" s="140"/>
      <c r="F16376" s="140"/>
      <c r="G16376" s="140"/>
      <c r="M16376" s="140"/>
      <c r="N16376" s="167"/>
      <c r="O16376" s="167"/>
      <c r="P16376" s="142"/>
      <c r="Q16376" s="142"/>
      <c r="R16376" s="142"/>
      <c r="S16376" s="139"/>
    </row>
    <row r="16377" spans="2:19" ht="15.75" customHeight="1" x14ac:dyDescent="0.25">
      <c r="B16377" s="106"/>
      <c r="C16377" s="106"/>
      <c r="D16377" s="139"/>
      <c r="E16377" s="140"/>
      <c r="F16377" s="140"/>
      <c r="G16377" s="140"/>
      <c r="M16377" s="140"/>
      <c r="N16377" s="167"/>
      <c r="O16377" s="167"/>
      <c r="P16377" s="142"/>
      <c r="Q16377" s="142"/>
      <c r="R16377" s="142"/>
      <c r="S16377" s="139"/>
    </row>
    <row r="16378" spans="2:19" ht="15.75" customHeight="1" x14ac:dyDescent="0.25">
      <c r="B16378" s="106"/>
      <c r="C16378" s="106"/>
      <c r="D16378" s="139"/>
      <c r="E16378" s="140"/>
      <c r="F16378" s="140"/>
      <c r="G16378" s="140"/>
      <c r="M16378" s="140"/>
      <c r="N16378" s="167"/>
      <c r="O16378" s="167"/>
      <c r="P16378" s="142"/>
      <c r="Q16378" s="142"/>
      <c r="R16378" s="142"/>
      <c r="S16378" s="139"/>
    </row>
    <row r="16379" spans="2:19" ht="15.75" customHeight="1" x14ac:dyDescent="0.25">
      <c r="B16379" s="106"/>
      <c r="C16379" s="106"/>
      <c r="D16379" s="139"/>
      <c r="E16379" s="140"/>
      <c r="F16379" s="140"/>
      <c r="G16379" s="140"/>
      <c r="M16379" s="140"/>
      <c r="N16379" s="167"/>
      <c r="O16379" s="167"/>
      <c r="P16379" s="142"/>
      <c r="Q16379" s="142"/>
      <c r="R16379" s="142"/>
      <c r="S16379" s="139"/>
    </row>
    <row r="16380" spans="2:19" ht="15.75" customHeight="1" x14ac:dyDescent="0.25">
      <c r="B16380" s="106"/>
      <c r="C16380" s="106"/>
      <c r="D16380" s="139"/>
      <c r="E16380" s="140"/>
      <c r="F16380" s="140"/>
      <c r="G16380" s="140"/>
      <c r="M16380" s="140"/>
      <c r="N16380" s="167"/>
      <c r="O16380" s="167"/>
      <c r="P16380" s="142"/>
      <c r="Q16380" s="142"/>
      <c r="R16380" s="142"/>
      <c r="S16380" s="139"/>
    </row>
    <row r="16381" spans="2:19" ht="15.75" customHeight="1" x14ac:dyDescent="0.25">
      <c r="B16381" s="106"/>
      <c r="C16381" s="106"/>
      <c r="D16381" s="139"/>
      <c r="E16381" s="140"/>
      <c r="F16381" s="140"/>
      <c r="G16381" s="140"/>
      <c r="M16381" s="140"/>
      <c r="N16381" s="167"/>
      <c r="O16381" s="167"/>
      <c r="P16381" s="142"/>
      <c r="Q16381" s="142"/>
      <c r="R16381" s="142"/>
      <c r="S16381" s="139"/>
    </row>
    <row r="16382" spans="2:19" ht="15.75" customHeight="1" x14ac:dyDescent="0.25">
      <c r="B16382" s="106"/>
      <c r="C16382" s="106"/>
      <c r="D16382" s="139"/>
      <c r="E16382" s="140"/>
      <c r="F16382" s="140"/>
      <c r="G16382" s="140"/>
      <c r="M16382" s="140"/>
      <c r="N16382" s="167"/>
      <c r="O16382" s="167"/>
      <c r="P16382" s="142"/>
      <c r="Q16382" s="142"/>
      <c r="R16382" s="142"/>
      <c r="S16382" s="139"/>
    </row>
    <row r="16383" spans="2:19" ht="15.75" customHeight="1" x14ac:dyDescent="0.25">
      <c r="B16383" s="106"/>
      <c r="C16383" s="106"/>
      <c r="D16383" s="139"/>
      <c r="E16383" s="140"/>
      <c r="F16383" s="140"/>
      <c r="G16383" s="140"/>
      <c r="M16383" s="140"/>
      <c r="N16383" s="167"/>
      <c r="O16383" s="167"/>
      <c r="P16383" s="142"/>
      <c r="Q16383" s="142"/>
      <c r="R16383" s="142"/>
      <c r="S16383" s="139"/>
    </row>
    <row r="16384" spans="2:19" ht="15.75" customHeight="1" x14ac:dyDescent="0.25">
      <c r="B16384" s="106"/>
      <c r="C16384" s="106"/>
      <c r="D16384" s="139"/>
      <c r="E16384" s="140"/>
      <c r="F16384" s="140"/>
      <c r="G16384" s="140"/>
      <c r="M16384" s="140"/>
      <c r="N16384" s="167"/>
      <c r="O16384" s="167"/>
      <c r="P16384" s="142"/>
      <c r="Q16384" s="142"/>
      <c r="R16384" s="142"/>
      <c r="S16384" s="139"/>
    </row>
    <row r="16385" spans="2:19" ht="15.75" customHeight="1" x14ac:dyDescent="0.25">
      <c r="B16385" s="106"/>
      <c r="C16385" s="106"/>
      <c r="D16385" s="139"/>
      <c r="E16385" s="140"/>
      <c r="F16385" s="140"/>
      <c r="G16385" s="140"/>
      <c r="M16385" s="140"/>
      <c r="N16385" s="167"/>
      <c r="O16385" s="167"/>
      <c r="P16385" s="142"/>
      <c r="Q16385" s="142"/>
      <c r="R16385" s="142"/>
      <c r="S16385" s="139"/>
    </row>
    <row r="16386" spans="2:19" ht="15.75" customHeight="1" x14ac:dyDescent="0.25">
      <c r="B16386" s="106"/>
      <c r="C16386" s="106"/>
      <c r="D16386" s="139"/>
      <c r="E16386" s="140"/>
      <c r="F16386" s="140"/>
      <c r="G16386" s="140"/>
      <c r="M16386" s="140"/>
      <c r="N16386" s="167"/>
      <c r="O16386" s="167"/>
      <c r="P16386" s="142"/>
      <c r="Q16386" s="142"/>
      <c r="R16386" s="142"/>
      <c r="S16386" s="139"/>
    </row>
    <row r="16387" spans="2:19" ht="15.75" customHeight="1" x14ac:dyDescent="0.25">
      <c r="B16387" s="106"/>
      <c r="C16387" s="106"/>
      <c r="D16387" s="139"/>
      <c r="E16387" s="140"/>
      <c r="F16387" s="140"/>
      <c r="G16387" s="140"/>
      <c r="M16387" s="140"/>
      <c r="N16387" s="167"/>
      <c r="O16387" s="167"/>
      <c r="P16387" s="142"/>
      <c r="Q16387" s="142"/>
      <c r="R16387" s="142"/>
      <c r="S16387" s="139"/>
    </row>
    <row r="16388" spans="2:19" ht="15.75" customHeight="1" x14ac:dyDescent="0.25">
      <c r="B16388" s="106"/>
      <c r="C16388" s="106"/>
      <c r="D16388" s="139"/>
      <c r="E16388" s="140"/>
      <c r="F16388" s="140"/>
      <c r="G16388" s="140"/>
      <c r="M16388" s="140"/>
      <c r="N16388" s="167"/>
      <c r="O16388" s="167"/>
      <c r="P16388" s="142"/>
      <c r="Q16388" s="142"/>
      <c r="R16388" s="142"/>
      <c r="S16388" s="139"/>
    </row>
    <row r="16389" spans="2:19" ht="15.75" customHeight="1" x14ac:dyDescent="0.25">
      <c r="B16389" s="106"/>
      <c r="C16389" s="106"/>
      <c r="D16389" s="139"/>
      <c r="E16389" s="140"/>
      <c r="F16389" s="140"/>
      <c r="G16389" s="140"/>
      <c r="M16389" s="140"/>
      <c r="N16389" s="167"/>
      <c r="O16389" s="167"/>
      <c r="P16389" s="142"/>
      <c r="Q16389" s="142"/>
      <c r="R16389" s="142"/>
      <c r="S16389" s="139"/>
    </row>
    <row r="16390" spans="2:19" ht="15.75" customHeight="1" x14ac:dyDescent="0.25">
      <c r="B16390" s="106"/>
      <c r="C16390" s="106"/>
      <c r="D16390" s="139"/>
      <c r="E16390" s="140"/>
      <c r="F16390" s="140"/>
      <c r="G16390" s="140"/>
      <c r="M16390" s="140"/>
      <c r="N16390" s="167"/>
      <c r="O16390" s="167"/>
      <c r="P16390" s="142"/>
      <c r="Q16390" s="142"/>
      <c r="R16390" s="142"/>
      <c r="S16390" s="139"/>
    </row>
    <row r="16391" spans="2:19" ht="15.75" customHeight="1" x14ac:dyDescent="0.25">
      <c r="B16391" s="106"/>
      <c r="C16391" s="106"/>
      <c r="D16391" s="139"/>
      <c r="E16391" s="140"/>
      <c r="F16391" s="140"/>
      <c r="G16391" s="140"/>
      <c r="M16391" s="140"/>
      <c r="N16391" s="167"/>
      <c r="O16391" s="167"/>
      <c r="P16391" s="142"/>
      <c r="Q16391" s="142"/>
      <c r="R16391" s="142"/>
      <c r="S16391" s="139"/>
    </row>
    <row r="16392" spans="2:19" ht="15.75" customHeight="1" x14ac:dyDescent="0.25">
      <c r="B16392" s="106"/>
      <c r="C16392" s="106"/>
      <c r="D16392" s="139"/>
      <c r="E16392" s="140"/>
      <c r="F16392" s="140"/>
      <c r="G16392" s="140"/>
      <c r="M16392" s="140"/>
      <c r="N16392" s="167"/>
      <c r="O16392" s="167"/>
      <c r="P16392" s="142"/>
      <c r="Q16392" s="142"/>
      <c r="R16392" s="142"/>
      <c r="S16392" s="139"/>
    </row>
    <row r="16393" spans="2:19" ht="15.75" customHeight="1" x14ac:dyDescent="0.25">
      <c r="B16393" s="106"/>
      <c r="C16393" s="106"/>
      <c r="D16393" s="139"/>
      <c r="E16393" s="140"/>
      <c r="F16393" s="140"/>
      <c r="G16393" s="140"/>
      <c r="M16393" s="140"/>
      <c r="N16393" s="167"/>
      <c r="O16393" s="167"/>
      <c r="P16393" s="142"/>
      <c r="Q16393" s="142"/>
      <c r="R16393" s="142"/>
      <c r="S16393" s="139"/>
    </row>
    <row r="16394" spans="2:19" ht="15.75" customHeight="1" x14ac:dyDescent="0.25">
      <c r="B16394" s="106"/>
      <c r="C16394" s="106"/>
      <c r="D16394" s="139"/>
      <c r="E16394" s="140"/>
      <c r="F16394" s="140"/>
      <c r="G16394" s="140"/>
      <c r="M16394" s="140"/>
      <c r="N16394" s="167"/>
      <c r="O16394" s="167"/>
      <c r="P16394" s="142"/>
      <c r="Q16394" s="142"/>
      <c r="R16394" s="142"/>
      <c r="S16394" s="139"/>
    </row>
    <row r="16395" spans="2:19" ht="15.75" customHeight="1" x14ac:dyDescent="0.25">
      <c r="B16395" s="106"/>
      <c r="C16395" s="106"/>
      <c r="D16395" s="139"/>
      <c r="E16395" s="140"/>
      <c r="F16395" s="140"/>
      <c r="G16395" s="140"/>
      <c r="M16395" s="140"/>
      <c r="N16395" s="167"/>
      <c r="O16395" s="167"/>
      <c r="P16395" s="142"/>
      <c r="Q16395" s="142"/>
      <c r="R16395" s="142"/>
      <c r="S16395" s="139"/>
    </row>
    <row r="16396" spans="2:19" ht="15.75" customHeight="1" x14ac:dyDescent="0.25">
      <c r="B16396" s="106"/>
      <c r="C16396" s="106"/>
      <c r="D16396" s="139"/>
      <c r="E16396" s="140"/>
      <c r="F16396" s="140"/>
      <c r="G16396" s="140"/>
      <c r="M16396" s="140"/>
      <c r="N16396" s="167"/>
      <c r="O16396" s="167"/>
      <c r="P16396" s="142"/>
      <c r="Q16396" s="142"/>
      <c r="R16396" s="142"/>
      <c r="S16396" s="139"/>
    </row>
    <row r="16397" spans="2:19" ht="15.75" customHeight="1" x14ac:dyDescent="0.25">
      <c r="B16397" s="106"/>
      <c r="C16397" s="106"/>
      <c r="D16397" s="139"/>
      <c r="E16397" s="140"/>
      <c r="F16397" s="140"/>
      <c r="G16397" s="140"/>
      <c r="M16397" s="140"/>
      <c r="N16397" s="167"/>
      <c r="O16397" s="167"/>
      <c r="P16397" s="142"/>
      <c r="Q16397" s="142"/>
      <c r="R16397" s="142"/>
      <c r="S16397" s="139"/>
    </row>
    <row r="16398" spans="2:19" ht="15.75" customHeight="1" x14ac:dyDescent="0.25">
      <c r="B16398" s="106"/>
      <c r="C16398" s="106"/>
      <c r="D16398" s="139"/>
      <c r="E16398" s="140"/>
      <c r="F16398" s="140"/>
      <c r="G16398" s="140"/>
      <c r="M16398" s="140"/>
      <c r="N16398" s="167"/>
      <c r="O16398" s="167"/>
      <c r="P16398" s="142"/>
      <c r="Q16398" s="142"/>
      <c r="R16398" s="142"/>
      <c r="S16398" s="139"/>
    </row>
    <row r="16399" spans="2:19" ht="15.75" customHeight="1" x14ac:dyDescent="0.25">
      <c r="B16399" s="106"/>
      <c r="C16399" s="106"/>
      <c r="D16399" s="139"/>
      <c r="E16399" s="140"/>
      <c r="F16399" s="140"/>
      <c r="G16399" s="140"/>
      <c r="M16399" s="140"/>
      <c r="N16399" s="167"/>
      <c r="O16399" s="167"/>
      <c r="P16399" s="142"/>
      <c r="Q16399" s="142"/>
      <c r="R16399" s="142"/>
      <c r="S16399" s="139"/>
    </row>
    <row r="16400" spans="2:19" ht="15.75" customHeight="1" x14ac:dyDescent="0.25">
      <c r="B16400" s="106"/>
      <c r="C16400" s="106"/>
      <c r="D16400" s="139"/>
      <c r="E16400" s="140"/>
      <c r="F16400" s="140"/>
      <c r="G16400" s="140"/>
      <c r="M16400" s="140"/>
      <c r="N16400" s="167"/>
      <c r="O16400" s="167"/>
      <c r="P16400" s="142"/>
      <c r="Q16400" s="142"/>
      <c r="R16400" s="142"/>
      <c r="S16400" s="139"/>
    </row>
    <row r="16401" spans="2:19" ht="15.75" customHeight="1" x14ac:dyDescent="0.25">
      <c r="B16401" s="106"/>
      <c r="C16401" s="106"/>
      <c r="D16401" s="139"/>
      <c r="E16401" s="140"/>
      <c r="F16401" s="140"/>
      <c r="G16401" s="140"/>
      <c r="M16401" s="140"/>
      <c r="N16401" s="167"/>
      <c r="O16401" s="167"/>
      <c r="P16401" s="142"/>
      <c r="Q16401" s="142"/>
      <c r="R16401" s="142"/>
      <c r="S16401" s="139"/>
    </row>
    <row r="16402" spans="2:19" ht="15.75" customHeight="1" x14ac:dyDescent="0.25">
      <c r="B16402" s="106"/>
      <c r="C16402" s="106"/>
      <c r="D16402" s="139"/>
      <c r="E16402" s="140"/>
      <c r="F16402" s="140"/>
      <c r="G16402" s="140"/>
      <c r="M16402" s="140"/>
      <c r="N16402" s="167"/>
      <c r="O16402" s="167"/>
      <c r="P16402" s="142"/>
      <c r="Q16402" s="142"/>
      <c r="R16402" s="142"/>
      <c r="S16402" s="139"/>
    </row>
    <row r="16403" spans="2:19" ht="15.75" customHeight="1" x14ac:dyDescent="0.25">
      <c r="B16403" s="106"/>
      <c r="C16403" s="106"/>
      <c r="D16403" s="139"/>
      <c r="E16403" s="140"/>
      <c r="F16403" s="140"/>
      <c r="G16403" s="140"/>
      <c r="M16403" s="140"/>
      <c r="N16403" s="167"/>
      <c r="O16403" s="167"/>
      <c r="P16403" s="142"/>
      <c r="Q16403" s="142"/>
      <c r="R16403" s="142"/>
      <c r="S16403" s="139"/>
    </row>
    <row r="16404" spans="2:19" ht="15.75" customHeight="1" x14ac:dyDescent="0.25">
      <c r="B16404" s="106"/>
      <c r="C16404" s="106"/>
      <c r="D16404" s="139"/>
      <c r="E16404" s="140"/>
      <c r="F16404" s="140"/>
      <c r="G16404" s="140"/>
      <c r="M16404" s="140"/>
      <c r="N16404" s="167"/>
      <c r="O16404" s="167"/>
      <c r="P16404" s="142"/>
      <c r="Q16404" s="142"/>
      <c r="R16404" s="142"/>
      <c r="S16404" s="139"/>
    </row>
    <row r="16405" spans="2:19" ht="15.75" customHeight="1" x14ac:dyDescent="0.25">
      <c r="B16405" s="106"/>
      <c r="C16405" s="106"/>
      <c r="D16405" s="139"/>
      <c r="E16405" s="140"/>
      <c r="F16405" s="140"/>
      <c r="G16405" s="140"/>
      <c r="M16405" s="140"/>
      <c r="N16405" s="167"/>
      <c r="O16405" s="167"/>
      <c r="P16405" s="142"/>
      <c r="Q16405" s="142"/>
      <c r="R16405" s="142"/>
      <c r="S16405" s="139"/>
    </row>
    <row r="16406" spans="2:19" ht="15.75" customHeight="1" x14ac:dyDescent="0.25">
      <c r="B16406" s="106"/>
      <c r="C16406" s="106"/>
      <c r="D16406" s="139"/>
      <c r="E16406" s="140"/>
      <c r="F16406" s="140"/>
      <c r="G16406" s="140"/>
      <c r="M16406" s="140"/>
      <c r="N16406" s="167"/>
      <c r="O16406" s="167"/>
      <c r="P16406" s="142"/>
      <c r="Q16406" s="142"/>
      <c r="R16406" s="142"/>
      <c r="S16406" s="139"/>
    </row>
    <row r="16407" spans="2:19" ht="15.75" customHeight="1" x14ac:dyDescent="0.25">
      <c r="B16407" s="106"/>
      <c r="C16407" s="106"/>
      <c r="D16407" s="139"/>
      <c r="E16407" s="140"/>
      <c r="F16407" s="140"/>
      <c r="G16407" s="140"/>
      <c r="M16407" s="140"/>
      <c r="N16407" s="167"/>
      <c r="O16407" s="167"/>
      <c r="P16407" s="142"/>
      <c r="Q16407" s="142"/>
      <c r="R16407" s="142"/>
      <c r="S16407" s="139"/>
    </row>
    <row r="16408" spans="2:19" ht="15.75" customHeight="1" x14ac:dyDescent="0.25">
      <c r="B16408" s="106"/>
      <c r="C16408" s="106"/>
      <c r="D16408" s="139"/>
      <c r="E16408" s="140"/>
      <c r="F16408" s="140"/>
      <c r="G16408" s="140"/>
      <c r="M16408" s="140"/>
      <c r="N16408" s="167"/>
      <c r="O16408" s="167"/>
      <c r="P16408" s="142"/>
      <c r="Q16408" s="142"/>
      <c r="R16408" s="142"/>
      <c r="S16408" s="139"/>
    </row>
    <row r="16409" spans="2:19" ht="15.75" customHeight="1" x14ac:dyDescent="0.25">
      <c r="B16409" s="106"/>
      <c r="C16409" s="106"/>
      <c r="D16409" s="139"/>
      <c r="E16409" s="140"/>
      <c r="F16409" s="140"/>
      <c r="G16409" s="140"/>
      <c r="M16409" s="140"/>
      <c r="N16409" s="167"/>
      <c r="O16409" s="167"/>
      <c r="P16409" s="142"/>
      <c r="Q16409" s="142"/>
      <c r="R16409" s="142"/>
      <c r="S16409" s="139"/>
    </row>
    <row r="16410" spans="2:19" ht="15.75" customHeight="1" x14ac:dyDescent="0.25">
      <c r="B16410" s="106"/>
      <c r="C16410" s="106"/>
      <c r="D16410" s="139"/>
      <c r="E16410" s="140"/>
      <c r="F16410" s="140"/>
      <c r="G16410" s="140"/>
      <c r="M16410" s="140"/>
      <c r="N16410" s="167"/>
      <c r="O16410" s="167"/>
      <c r="P16410" s="142"/>
      <c r="Q16410" s="142"/>
      <c r="R16410" s="142"/>
      <c r="S16410" s="139"/>
    </row>
    <row r="16411" spans="2:19" ht="15.75" customHeight="1" x14ac:dyDescent="0.25">
      <c r="B16411" s="106"/>
      <c r="C16411" s="106"/>
      <c r="D16411" s="139"/>
      <c r="E16411" s="140"/>
      <c r="F16411" s="140"/>
      <c r="G16411" s="140"/>
      <c r="M16411" s="140"/>
      <c r="N16411" s="167"/>
      <c r="O16411" s="167"/>
      <c r="P16411" s="142"/>
      <c r="Q16411" s="142"/>
      <c r="R16411" s="142"/>
      <c r="S16411" s="139"/>
    </row>
    <row r="16412" spans="2:19" ht="15.75" customHeight="1" x14ac:dyDescent="0.25">
      <c r="B16412" s="106"/>
      <c r="C16412" s="106"/>
      <c r="D16412" s="139"/>
      <c r="E16412" s="140"/>
      <c r="F16412" s="140"/>
      <c r="G16412" s="140"/>
      <c r="M16412" s="140"/>
      <c r="N16412" s="167"/>
      <c r="O16412" s="167"/>
      <c r="P16412" s="142"/>
      <c r="Q16412" s="142"/>
      <c r="R16412" s="142"/>
      <c r="S16412" s="139"/>
    </row>
    <row r="16413" spans="2:19" ht="15.75" customHeight="1" x14ac:dyDescent="0.25">
      <c r="B16413" s="106"/>
      <c r="C16413" s="106"/>
      <c r="D16413" s="139"/>
      <c r="E16413" s="140"/>
      <c r="F16413" s="140"/>
      <c r="G16413" s="140"/>
      <c r="M16413" s="140"/>
      <c r="N16413" s="167"/>
      <c r="O16413" s="167"/>
      <c r="P16413" s="142"/>
      <c r="Q16413" s="142"/>
      <c r="R16413" s="142"/>
      <c r="S16413" s="139"/>
    </row>
    <row r="16414" spans="2:19" ht="15.75" customHeight="1" x14ac:dyDescent="0.25">
      <c r="B16414" s="106"/>
      <c r="C16414" s="106"/>
      <c r="D16414" s="139"/>
      <c r="E16414" s="140"/>
      <c r="F16414" s="140"/>
      <c r="G16414" s="140"/>
      <c r="M16414" s="140"/>
      <c r="N16414" s="167"/>
      <c r="O16414" s="167"/>
      <c r="P16414" s="142"/>
      <c r="Q16414" s="142"/>
      <c r="R16414" s="142"/>
      <c r="S16414" s="139"/>
    </row>
    <row r="16415" spans="2:19" ht="15.75" customHeight="1" x14ac:dyDescent="0.25">
      <c r="B16415" s="106"/>
      <c r="C16415" s="106"/>
      <c r="D16415" s="139"/>
      <c r="E16415" s="140"/>
      <c r="F16415" s="140"/>
      <c r="G16415" s="140"/>
      <c r="M16415" s="140"/>
      <c r="N16415" s="167"/>
      <c r="O16415" s="167"/>
      <c r="P16415" s="142"/>
      <c r="Q16415" s="142"/>
      <c r="R16415" s="142"/>
      <c r="S16415" s="139"/>
    </row>
    <row r="16416" spans="2:19" ht="15.75" customHeight="1" x14ac:dyDescent="0.25">
      <c r="B16416" s="106"/>
      <c r="C16416" s="106"/>
      <c r="D16416" s="139"/>
      <c r="E16416" s="140"/>
      <c r="F16416" s="140"/>
      <c r="G16416" s="140"/>
      <c r="M16416" s="140"/>
      <c r="N16416" s="167"/>
      <c r="O16416" s="167"/>
      <c r="P16416" s="142"/>
      <c r="Q16416" s="142"/>
      <c r="R16416" s="142"/>
      <c r="S16416" s="139"/>
    </row>
    <row r="16417" spans="2:19" ht="15.75" customHeight="1" x14ac:dyDescent="0.25">
      <c r="B16417" s="106"/>
      <c r="C16417" s="106"/>
      <c r="D16417" s="139"/>
      <c r="E16417" s="140"/>
      <c r="F16417" s="140"/>
      <c r="G16417" s="140"/>
      <c r="M16417" s="140"/>
      <c r="N16417" s="167"/>
      <c r="O16417" s="167"/>
      <c r="P16417" s="142"/>
      <c r="Q16417" s="142"/>
      <c r="R16417" s="142"/>
      <c r="S16417" s="139"/>
    </row>
    <row r="16418" spans="2:19" ht="15.75" customHeight="1" x14ac:dyDescent="0.25">
      <c r="B16418" s="106"/>
      <c r="C16418" s="106"/>
      <c r="D16418" s="139"/>
      <c r="E16418" s="140"/>
      <c r="F16418" s="140"/>
      <c r="G16418" s="140"/>
      <c r="M16418" s="140"/>
      <c r="N16418" s="167"/>
      <c r="O16418" s="167"/>
      <c r="P16418" s="142"/>
      <c r="Q16418" s="142"/>
      <c r="R16418" s="142"/>
      <c r="S16418" s="139"/>
    </row>
    <row r="16419" spans="2:19" ht="15.75" customHeight="1" x14ac:dyDescent="0.25">
      <c r="B16419" s="106"/>
      <c r="C16419" s="106"/>
      <c r="D16419" s="139"/>
      <c r="E16419" s="140"/>
      <c r="F16419" s="140"/>
      <c r="G16419" s="140"/>
      <c r="M16419" s="140"/>
      <c r="N16419" s="167"/>
      <c r="O16419" s="167"/>
      <c r="P16419" s="142"/>
      <c r="Q16419" s="142"/>
      <c r="R16419" s="142"/>
      <c r="S16419" s="139"/>
    </row>
    <row r="16420" spans="2:19" ht="15.75" customHeight="1" x14ac:dyDescent="0.25">
      <c r="B16420" s="106"/>
      <c r="C16420" s="106"/>
      <c r="D16420" s="139"/>
      <c r="E16420" s="140"/>
      <c r="F16420" s="140"/>
      <c r="G16420" s="140"/>
      <c r="M16420" s="140"/>
      <c r="N16420" s="167"/>
      <c r="O16420" s="167"/>
      <c r="P16420" s="142"/>
      <c r="Q16420" s="142"/>
      <c r="R16420" s="142"/>
      <c r="S16420" s="139"/>
    </row>
    <row r="16421" spans="2:19" ht="15.75" customHeight="1" x14ac:dyDescent="0.25">
      <c r="B16421" s="106"/>
      <c r="C16421" s="106"/>
      <c r="D16421" s="139"/>
      <c r="E16421" s="140"/>
      <c r="F16421" s="140"/>
      <c r="G16421" s="140"/>
      <c r="M16421" s="140"/>
      <c r="N16421" s="167"/>
      <c r="O16421" s="167"/>
      <c r="P16421" s="142"/>
      <c r="Q16421" s="142"/>
      <c r="R16421" s="142"/>
      <c r="S16421" s="139"/>
    </row>
    <row r="16422" spans="2:19" ht="15.75" customHeight="1" x14ac:dyDescent="0.25">
      <c r="B16422" s="106"/>
      <c r="C16422" s="106"/>
      <c r="D16422" s="139"/>
      <c r="E16422" s="140"/>
      <c r="F16422" s="140"/>
      <c r="G16422" s="140"/>
      <c r="M16422" s="140"/>
      <c r="N16422" s="167"/>
      <c r="O16422" s="167"/>
      <c r="P16422" s="142"/>
      <c r="Q16422" s="142"/>
      <c r="R16422" s="142"/>
      <c r="S16422" s="139"/>
    </row>
    <row r="16423" spans="2:19" ht="15.75" customHeight="1" x14ac:dyDescent="0.25">
      <c r="B16423" s="106"/>
      <c r="C16423" s="106"/>
      <c r="D16423" s="139"/>
      <c r="E16423" s="140"/>
      <c r="F16423" s="140"/>
      <c r="G16423" s="140"/>
      <c r="M16423" s="140"/>
      <c r="N16423" s="167"/>
      <c r="O16423" s="167"/>
      <c r="P16423" s="142"/>
      <c r="Q16423" s="142"/>
      <c r="R16423" s="142"/>
      <c r="S16423" s="139"/>
    </row>
    <row r="16424" spans="2:19" ht="15.75" customHeight="1" x14ac:dyDescent="0.25">
      <c r="B16424" s="106"/>
      <c r="C16424" s="106"/>
      <c r="D16424" s="139"/>
      <c r="E16424" s="140"/>
      <c r="F16424" s="140"/>
      <c r="G16424" s="140"/>
      <c r="M16424" s="140"/>
      <c r="N16424" s="167"/>
      <c r="O16424" s="167"/>
      <c r="P16424" s="142"/>
      <c r="Q16424" s="142"/>
      <c r="R16424" s="142"/>
      <c r="S16424" s="139"/>
    </row>
    <row r="16425" spans="2:19" ht="15.75" customHeight="1" x14ac:dyDescent="0.25">
      <c r="B16425" s="106"/>
      <c r="C16425" s="106"/>
      <c r="D16425" s="139"/>
      <c r="E16425" s="140"/>
      <c r="F16425" s="140"/>
      <c r="G16425" s="140"/>
      <c r="M16425" s="140"/>
      <c r="N16425" s="167"/>
      <c r="O16425" s="167"/>
      <c r="P16425" s="142"/>
      <c r="Q16425" s="142"/>
      <c r="R16425" s="142"/>
      <c r="S16425" s="139"/>
    </row>
    <row r="16426" spans="2:19" ht="15.75" customHeight="1" x14ac:dyDescent="0.25">
      <c r="B16426" s="106"/>
      <c r="C16426" s="106"/>
      <c r="D16426" s="139"/>
      <c r="E16426" s="140"/>
      <c r="F16426" s="140"/>
      <c r="G16426" s="140"/>
      <c r="M16426" s="140"/>
      <c r="N16426" s="167"/>
      <c r="O16426" s="167"/>
      <c r="P16426" s="142"/>
      <c r="Q16426" s="142"/>
      <c r="R16426" s="142"/>
      <c r="S16426" s="139"/>
    </row>
    <row r="16427" spans="2:19" ht="15.75" customHeight="1" x14ac:dyDescent="0.25">
      <c r="B16427" s="106"/>
      <c r="C16427" s="106"/>
      <c r="D16427" s="139"/>
      <c r="E16427" s="140"/>
      <c r="F16427" s="140"/>
      <c r="G16427" s="140"/>
      <c r="M16427" s="140"/>
      <c r="N16427" s="167"/>
      <c r="O16427" s="167"/>
      <c r="P16427" s="142"/>
      <c r="Q16427" s="142"/>
      <c r="R16427" s="142"/>
      <c r="S16427" s="139"/>
    </row>
    <row r="16428" spans="2:19" ht="15.75" customHeight="1" x14ac:dyDescent="0.25">
      <c r="B16428" s="106"/>
      <c r="C16428" s="106"/>
      <c r="D16428" s="139"/>
      <c r="E16428" s="140"/>
      <c r="F16428" s="140"/>
      <c r="G16428" s="140"/>
      <c r="M16428" s="140"/>
      <c r="N16428" s="167"/>
      <c r="O16428" s="167"/>
      <c r="P16428" s="142"/>
      <c r="Q16428" s="142"/>
      <c r="R16428" s="142"/>
      <c r="S16428" s="139"/>
    </row>
    <row r="16429" spans="2:19" ht="15.75" customHeight="1" x14ac:dyDescent="0.25">
      <c r="B16429" s="106"/>
      <c r="C16429" s="106"/>
      <c r="D16429" s="139"/>
      <c r="E16429" s="140"/>
      <c r="F16429" s="140"/>
      <c r="G16429" s="140"/>
      <c r="M16429" s="140"/>
      <c r="N16429" s="167"/>
      <c r="O16429" s="167"/>
      <c r="P16429" s="142"/>
      <c r="Q16429" s="142"/>
      <c r="R16429" s="142"/>
      <c r="S16429" s="139"/>
    </row>
    <row r="16430" spans="2:19" ht="15.75" customHeight="1" x14ac:dyDescent="0.25">
      <c r="B16430" s="106"/>
      <c r="C16430" s="106"/>
      <c r="D16430" s="139"/>
      <c r="E16430" s="140"/>
      <c r="F16430" s="140"/>
      <c r="G16430" s="140"/>
      <c r="M16430" s="140"/>
      <c r="N16430" s="167"/>
      <c r="O16430" s="167"/>
      <c r="P16430" s="142"/>
      <c r="Q16430" s="142"/>
      <c r="R16430" s="142"/>
      <c r="S16430" s="139"/>
    </row>
    <row r="16431" spans="2:19" ht="15.75" customHeight="1" x14ac:dyDescent="0.25">
      <c r="B16431" s="106"/>
      <c r="C16431" s="106"/>
      <c r="D16431" s="139"/>
      <c r="E16431" s="140"/>
      <c r="F16431" s="140"/>
      <c r="G16431" s="140"/>
      <c r="M16431" s="140"/>
      <c r="N16431" s="167"/>
      <c r="O16431" s="167"/>
      <c r="P16431" s="142"/>
      <c r="Q16431" s="142"/>
      <c r="R16431" s="142"/>
      <c r="S16431" s="139"/>
    </row>
    <row r="16432" spans="2:19" ht="15.75" customHeight="1" x14ac:dyDescent="0.25">
      <c r="B16432" s="106"/>
      <c r="C16432" s="106"/>
      <c r="D16432" s="139"/>
      <c r="E16432" s="140"/>
      <c r="F16432" s="140"/>
      <c r="G16432" s="140"/>
      <c r="M16432" s="140"/>
      <c r="N16432" s="167"/>
      <c r="O16432" s="167"/>
      <c r="P16432" s="142"/>
      <c r="Q16432" s="142"/>
      <c r="R16432" s="142"/>
      <c r="S16432" s="139"/>
    </row>
    <row r="16433" spans="2:19" ht="15.75" customHeight="1" x14ac:dyDescent="0.25">
      <c r="B16433" s="106"/>
      <c r="C16433" s="106"/>
      <c r="D16433" s="139"/>
      <c r="E16433" s="140"/>
      <c r="F16433" s="140"/>
      <c r="G16433" s="140"/>
      <c r="M16433" s="140"/>
      <c r="N16433" s="167"/>
      <c r="O16433" s="167"/>
      <c r="P16433" s="142"/>
      <c r="Q16433" s="142"/>
      <c r="R16433" s="142"/>
      <c r="S16433" s="139"/>
    </row>
    <row r="16434" spans="2:19" ht="15.75" customHeight="1" x14ac:dyDescent="0.25">
      <c r="B16434" s="106"/>
      <c r="C16434" s="106"/>
      <c r="D16434" s="139"/>
      <c r="E16434" s="140"/>
      <c r="F16434" s="140"/>
      <c r="G16434" s="140"/>
      <c r="M16434" s="140"/>
      <c r="N16434" s="167"/>
      <c r="O16434" s="167"/>
      <c r="P16434" s="142"/>
      <c r="Q16434" s="142"/>
      <c r="R16434" s="142"/>
      <c r="S16434" s="139"/>
    </row>
    <row r="16435" spans="2:19" ht="15.75" customHeight="1" x14ac:dyDescent="0.25">
      <c r="B16435" s="106"/>
      <c r="C16435" s="106"/>
      <c r="D16435" s="139"/>
      <c r="E16435" s="140"/>
      <c r="F16435" s="140"/>
      <c r="G16435" s="140"/>
      <c r="M16435" s="140"/>
      <c r="N16435" s="167"/>
      <c r="O16435" s="167"/>
      <c r="P16435" s="142"/>
      <c r="Q16435" s="142"/>
      <c r="R16435" s="142"/>
      <c r="S16435" s="139"/>
    </row>
    <row r="16436" spans="2:19" ht="15.75" customHeight="1" x14ac:dyDescent="0.25">
      <c r="B16436" s="106"/>
      <c r="C16436" s="106"/>
      <c r="D16436" s="139"/>
      <c r="E16436" s="140"/>
      <c r="F16436" s="140"/>
      <c r="G16436" s="140"/>
      <c r="M16436" s="140"/>
      <c r="N16436" s="167"/>
      <c r="O16436" s="167"/>
      <c r="P16436" s="142"/>
      <c r="Q16436" s="142"/>
      <c r="R16436" s="142"/>
      <c r="S16436" s="139"/>
    </row>
    <row r="16437" spans="2:19" ht="15.75" customHeight="1" x14ac:dyDescent="0.25">
      <c r="B16437" s="106"/>
      <c r="C16437" s="106"/>
      <c r="D16437" s="139"/>
      <c r="E16437" s="140"/>
      <c r="F16437" s="140"/>
      <c r="G16437" s="140"/>
      <c r="M16437" s="140"/>
      <c r="N16437" s="167"/>
      <c r="O16437" s="167"/>
      <c r="P16437" s="142"/>
      <c r="Q16437" s="142"/>
      <c r="R16437" s="142"/>
      <c r="S16437" s="139"/>
    </row>
    <row r="16438" spans="2:19" ht="15.75" customHeight="1" x14ac:dyDescent="0.25">
      <c r="B16438" s="106"/>
      <c r="C16438" s="106"/>
      <c r="D16438" s="139"/>
      <c r="E16438" s="140"/>
      <c r="F16438" s="140"/>
      <c r="G16438" s="140"/>
      <c r="M16438" s="140"/>
      <c r="N16438" s="167"/>
      <c r="O16438" s="167"/>
      <c r="P16438" s="142"/>
      <c r="Q16438" s="142"/>
      <c r="R16438" s="142"/>
      <c r="S16438" s="139"/>
    </row>
    <row r="16439" spans="2:19" ht="15.75" customHeight="1" x14ac:dyDescent="0.25">
      <c r="B16439" s="106"/>
      <c r="C16439" s="106"/>
      <c r="D16439" s="139"/>
      <c r="E16439" s="140"/>
      <c r="F16439" s="140"/>
      <c r="G16439" s="140"/>
      <c r="M16439" s="140"/>
      <c r="N16439" s="167"/>
      <c r="O16439" s="167"/>
      <c r="P16439" s="142"/>
      <c r="Q16439" s="142"/>
      <c r="R16439" s="142"/>
      <c r="S16439" s="139"/>
    </row>
    <row r="16440" spans="2:19" ht="15.75" customHeight="1" x14ac:dyDescent="0.25">
      <c r="B16440" s="106"/>
      <c r="C16440" s="106"/>
      <c r="D16440" s="139"/>
      <c r="E16440" s="140"/>
      <c r="F16440" s="140"/>
      <c r="G16440" s="140"/>
      <c r="M16440" s="140"/>
      <c r="N16440" s="167"/>
      <c r="O16440" s="167"/>
      <c r="P16440" s="142"/>
      <c r="Q16440" s="142"/>
      <c r="R16440" s="142"/>
      <c r="S16440" s="139"/>
    </row>
    <row r="16441" spans="2:19" ht="15.75" customHeight="1" x14ac:dyDescent="0.25">
      <c r="B16441" s="106"/>
      <c r="C16441" s="106"/>
      <c r="D16441" s="139"/>
      <c r="E16441" s="140"/>
      <c r="F16441" s="140"/>
      <c r="G16441" s="140"/>
      <c r="M16441" s="140"/>
      <c r="N16441" s="167"/>
      <c r="O16441" s="167"/>
      <c r="P16441" s="142"/>
      <c r="Q16441" s="142"/>
      <c r="R16441" s="142"/>
      <c r="S16441" s="139"/>
    </row>
    <row r="16442" spans="2:19" ht="15.75" customHeight="1" x14ac:dyDescent="0.25">
      <c r="B16442" s="106"/>
      <c r="C16442" s="106"/>
      <c r="D16442" s="139"/>
      <c r="E16442" s="140"/>
      <c r="F16442" s="140"/>
      <c r="G16442" s="140"/>
      <c r="M16442" s="140"/>
      <c r="N16442" s="167"/>
      <c r="O16442" s="167"/>
      <c r="P16442" s="142"/>
      <c r="Q16442" s="142"/>
      <c r="R16442" s="142"/>
      <c r="S16442" s="139"/>
    </row>
    <row r="16443" spans="2:19" ht="15.75" customHeight="1" x14ac:dyDescent="0.25">
      <c r="B16443" s="106"/>
      <c r="C16443" s="106"/>
      <c r="D16443" s="139"/>
      <c r="E16443" s="140"/>
      <c r="F16443" s="140"/>
      <c r="G16443" s="140"/>
      <c r="M16443" s="140"/>
      <c r="N16443" s="167"/>
      <c r="O16443" s="167"/>
      <c r="P16443" s="142"/>
      <c r="Q16443" s="142"/>
      <c r="R16443" s="142"/>
      <c r="S16443" s="139"/>
    </row>
    <row r="16444" spans="2:19" ht="15.75" customHeight="1" x14ac:dyDescent="0.25">
      <c r="B16444" s="106"/>
      <c r="C16444" s="106"/>
      <c r="D16444" s="139"/>
      <c r="E16444" s="140"/>
      <c r="F16444" s="140"/>
      <c r="G16444" s="140"/>
      <c r="M16444" s="140"/>
      <c r="N16444" s="167"/>
      <c r="O16444" s="167"/>
      <c r="P16444" s="142"/>
      <c r="Q16444" s="142"/>
      <c r="R16444" s="142"/>
      <c r="S16444" s="139"/>
    </row>
    <row r="16445" spans="2:19" ht="15.75" customHeight="1" x14ac:dyDescent="0.25">
      <c r="B16445" s="106"/>
      <c r="C16445" s="106"/>
      <c r="D16445" s="139"/>
      <c r="E16445" s="140"/>
      <c r="F16445" s="140"/>
      <c r="G16445" s="140"/>
      <c r="M16445" s="140"/>
      <c r="N16445" s="167"/>
      <c r="O16445" s="167"/>
      <c r="P16445" s="142"/>
      <c r="Q16445" s="142"/>
      <c r="R16445" s="142"/>
      <c r="S16445" s="139"/>
    </row>
    <row r="16446" spans="2:19" ht="15.75" customHeight="1" x14ac:dyDescent="0.25">
      <c r="B16446" s="106"/>
      <c r="C16446" s="106"/>
      <c r="D16446" s="139"/>
      <c r="E16446" s="140"/>
      <c r="F16446" s="140"/>
      <c r="G16446" s="140"/>
      <c r="M16446" s="140"/>
      <c r="N16446" s="167"/>
      <c r="O16446" s="167"/>
      <c r="P16446" s="142"/>
      <c r="Q16446" s="142"/>
      <c r="R16446" s="142"/>
      <c r="S16446" s="139"/>
    </row>
    <row r="16447" spans="2:19" ht="15.75" customHeight="1" x14ac:dyDescent="0.25">
      <c r="B16447" s="106"/>
      <c r="C16447" s="106"/>
      <c r="D16447" s="139"/>
      <c r="E16447" s="140"/>
      <c r="F16447" s="140"/>
      <c r="G16447" s="140"/>
      <c r="M16447" s="140"/>
      <c r="N16447" s="167"/>
      <c r="O16447" s="167"/>
      <c r="P16447" s="142"/>
      <c r="Q16447" s="142"/>
      <c r="R16447" s="142"/>
      <c r="S16447" s="139"/>
    </row>
    <row r="16448" spans="2:19" ht="15.75" customHeight="1" x14ac:dyDescent="0.25">
      <c r="B16448" s="106"/>
      <c r="C16448" s="106"/>
      <c r="D16448" s="139"/>
      <c r="E16448" s="140"/>
      <c r="F16448" s="140"/>
      <c r="G16448" s="140"/>
      <c r="M16448" s="140"/>
      <c r="N16448" s="167"/>
      <c r="O16448" s="167"/>
      <c r="P16448" s="142"/>
      <c r="Q16448" s="142"/>
      <c r="R16448" s="142"/>
      <c r="S16448" s="139"/>
    </row>
    <row r="16449" spans="2:19" ht="15.75" customHeight="1" x14ac:dyDescent="0.25">
      <c r="B16449" s="106"/>
      <c r="C16449" s="106"/>
      <c r="D16449" s="139"/>
      <c r="E16449" s="140"/>
      <c r="F16449" s="140"/>
      <c r="G16449" s="140"/>
      <c r="M16449" s="140"/>
      <c r="N16449" s="167"/>
      <c r="O16449" s="167"/>
      <c r="P16449" s="142"/>
      <c r="Q16449" s="142"/>
      <c r="R16449" s="142"/>
      <c r="S16449" s="139"/>
    </row>
    <row r="16450" spans="2:19" ht="15.75" customHeight="1" x14ac:dyDescent="0.25">
      <c r="B16450" s="106"/>
      <c r="C16450" s="106"/>
      <c r="D16450" s="139"/>
      <c r="E16450" s="140"/>
      <c r="F16450" s="140"/>
      <c r="G16450" s="140"/>
      <c r="M16450" s="140"/>
      <c r="N16450" s="167"/>
      <c r="O16450" s="167"/>
      <c r="P16450" s="142"/>
      <c r="Q16450" s="142"/>
      <c r="R16450" s="142"/>
      <c r="S16450" s="139"/>
    </row>
    <row r="16451" spans="2:19" ht="15.75" customHeight="1" x14ac:dyDescent="0.25">
      <c r="B16451" s="106"/>
      <c r="C16451" s="106"/>
      <c r="D16451" s="139"/>
      <c r="E16451" s="140"/>
      <c r="F16451" s="140"/>
      <c r="G16451" s="140"/>
      <c r="M16451" s="140"/>
      <c r="N16451" s="167"/>
      <c r="O16451" s="167"/>
      <c r="P16451" s="142"/>
      <c r="Q16451" s="142"/>
      <c r="R16451" s="142"/>
      <c r="S16451" s="139"/>
    </row>
    <row r="16452" spans="2:19" ht="15.75" customHeight="1" x14ac:dyDescent="0.25">
      <c r="B16452" s="106"/>
      <c r="C16452" s="106"/>
      <c r="D16452" s="139"/>
      <c r="E16452" s="140"/>
      <c r="F16452" s="140"/>
      <c r="G16452" s="140"/>
      <c r="M16452" s="140"/>
      <c r="N16452" s="167"/>
      <c r="O16452" s="167"/>
      <c r="P16452" s="142"/>
      <c r="Q16452" s="142"/>
      <c r="R16452" s="142"/>
      <c r="S16452" s="139"/>
    </row>
    <row r="16453" spans="2:19" ht="15.75" customHeight="1" x14ac:dyDescent="0.25">
      <c r="B16453" s="106"/>
      <c r="C16453" s="106"/>
      <c r="D16453" s="139"/>
      <c r="E16453" s="140"/>
      <c r="F16453" s="140"/>
      <c r="G16453" s="140"/>
      <c r="M16453" s="140"/>
      <c r="N16453" s="167"/>
      <c r="O16453" s="167"/>
      <c r="P16453" s="142"/>
      <c r="Q16453" s="142"/>
      <c r="R16453" s="142"/>
      <c r="S16453" s="139"/>
    </row>
    <row r="16454" spans="2:19" ht="15.75" customHeight="1" x14ac:dyDescent="0.25">
      <c r="B16454" s="106"/>
      <c r="C16454" s="106"/>
      <c r="D16454" s="139"/>
      <c r="E16454" s="140"/>
      <c r="F16454" s="140"/>
      <c r="G16454" s="140"/>
      <c r="M16454" s="140"/>
      <c r="N16454" s="167"/>
      <c r="O16454" s="167"/>
      <c r="P16454" s="142"/>
      <c r="Q16454" s="142"/>
      <c r="R16454" s="142"/>
      <c r="S16454" s="139"/>
    </row>
    <row r="16455" spans="2:19" ht="15.75" customHeight="1" x14ac:dyDescent="0.25">
      <c r="B16455" s="106"/>
      <c r="C16455" s="106"/>
      <c r="D16455" s="139"/>
      <c r="E16455" s="140"/>
      <c r="F16455" s="140"/>
      <c r="G16455" s="140"/>
      <c r="M16455" s="140"/>
      <c r="N16455" s="167"/>
      <c r="O16455" s="167"/>
      <c r="P16455" s="142"/>
      <c r="Q16455" s="142"/>
      <c r="R16455" s="142"/>
      <c r="S16455" s="139"/>
    </row>
    <row r="16456" spans="2:19" ht="15.75" customHeight="1" x14ac:dyDescent="0.25">
      <c r="B16456" s="106"/>
      <c r="C16456" s="106"/>
      <c r="D16456" s="139"/>
      <c r="E16456" s="140"/>
      <c r="F16456" s="140"/>
      <c r="G16456" s="140"/>
      <c r="M16456" s="140"/>
      <c r="N16456" s="167"/>
      <c r="O16456" s="167"/>
      <c r="P16456" s="142"/>
      <c r="Q16456" s="142"/>
      <c r="R16456" s="142"/>
      <c r="S16456" s="139"/>
    </row>
    <row r="16457" spans="2:19" ht="15.75" customHeight="1" x14ac:dyDescent="0.25">
      <c r="B16457" s="106"/>
      <c r="C16457" s="106"/>
      <c r="D16457" s="139"/>
      <c r="E16457" s="140"/>
      <c r="F16457" s="140"/>
      <c r="G16457" s="140"/>
      <c r="M16457" s="140"/>
      <c r="N16457" s="167"/>
      <c r="O16457" s="167"/>
      <c r="P16457" s="142"/>
      <c r="Q16457" s="142"/>
      <c r="R16457" s="142"/>
      <c r="S16457" s="139"/>
    </row>
    <row r="16458" spans="2:19" ht="15.75" customHeight="1" x14ac:dyDescent="0.25">
      <c r="B16458" s="106"/>
      <c r="C16458" s="106"/>
      <c r="D16458" s="139"/>
      <c r="E16458" s="140"/>
      <c r="F16458" s="140"/>
      <c r="G16458" s="140"/>
      <c r="M16458" s="140"/>
      <c r="N16458" s="167"/>
      <c r="O16458" s="167"/>
      <c r="P16458" s="142"/>
      <c r="Q16458" s="142"/>
      <c r="R16458" s="142"/>
      <c r="S16458" s="139"/>
    </row>
    <row r="16459" spans="2:19" ht="15.75" customHeight="1" x14ac:dyDescent="0.25">
      <c r="B16459" s="106"/>
      <c r="C16459" s="106"/>
      <c r="D16459" s="139"/>
      <c r="E16459" s="140"/>
      <c r="F16459" s="140"/>
      <c r="G16459" s="140"/>
      <c r="M16459" s="140"/>
      <c r="N16459" s="167"/>
      <c r="O16459" s="167"/>
      <c r="P16459" s="142"/>
      <c r="Q16459" s="142"/>
      <c r="R16459" s="142"/>
      <c r="S16459" s="139"/>
    </row>
    <row r="16460" spans="2:19" ht="15.75" customHeight="1" x14ac:dyDescent="0.25">
      <c r="B16460" s="106"/>
      <c r="C16460" s="106"/>
      <c r="D16460" s="139"/>
      <c r="E16460" s="140"/>
      <c r="F16460" s="140"/>
      <c r="G16460" s="140"/>
      <c r="M16460" s="140"/>
      <c r="N16460" s="167"/>
      <c r="O16460" s="167"/>
      <c r="P16460" s="142"/>
      <c r="Q16460" s="142"/>
      <c r="R16460" s="142"/>
      <c r="S16460" s="139"/>
    </row>
    <row r="16461" spans="2:19" ht="15.75" customHeight="1" x14ac:dyDescent="0.25">
      <c r="B16461" s="106"/>
      <c r="C16461" s="106"/>
      <c r="D16461" s="139"/>
      <c r="E16461" s="140"/>
      <c r="F16461" s="140"/>
      <c r="G16461" s="140"/>
      <c r="M16461" s="140"/>
      <c r="N16461" s="167"/>
      <c r="O16461" s="167"/>
      <c r="P16461" s="142"/>
      <c r="Q16461" s="142"/>
      <c r="R16461" s="142"/>
      <c r="S16461" s="139"/>
    </row>
    <row r="16462" spans="2:19" ht="15.75" customHeight="1" x14ac:dyDescent="0.25">
      <c r="B16462" s="106"/>
      <c r="C16462" s="106"/>
      <c r="D16462" s="139"/>
      <c r="E16462" s="140"/>
      <c r="F16462" s="140"/>
      <c r="G16462" s="140"/>
      <c r="M16462" s="140"/>
      <c r="N16462" s="167"/>
      <c r="O16462" s="167"/>
      <c r="P16462" s="142"/>
      <c r="Q16462" s="142"/>
      <c r="R16462" s="142"/>
      <c r="S16462" s="139"/>
    </row>
    <row r="16463" spans="2:19" ht="15.75" customHeight="1" x14ac:dyDescent="0.25">
      <c r="B16463" s="106"/>
      <c r="C16463" s="106"/>
      <c r="D16463" s="139"/>
      <c r="E16463" s="140"/>
      <c r="F16463" s="140"/>
      <c r="G16463" s="140"/>
      <c r="M16463" s="140"/>
      <c r="N16463" s="167"/>
      <c r="O16463" s="167"/>
      <c r="P16463" s="142"/>
      <c r="Q16463" s="142"/>
      <c r="R16463" s="142"/>
      <c r="S16463" s="139"/>
    </row>
    <row r="16464" spans="2:19" ht="15.75" customHeight="1" x14ac:dyDescent="0.25">
      <c r="B16464" s="106"/>
      <c r="C16464" s="106"/>
      <c r="D16464" s="139"/>
      <c r="E16464" s="140"/>
      <c r="F16464" s="140"/>
      <c r="G16464" s="140"/>
      <c r="M16464" s="140"/>
      <c r="N16464" s="167"/>
      <c r="O16464" s="167"/>
      <c r="P16464" s="142"/>
      <c r="Q16464" s="142"/>
      <c r="R16464" s="142"/>
      <c r="S16464" s="139"/>
    </row>
    <row r="16465" spans="2:19" ht="15.75" customHeight="1" x14ac:dyDescent="0.25">
      <c r="B16465" s="106"/>
      <c r="C16465" s="106"/>
      <c r="D16465" s="139"/>
      <c r="E16465" s="140"/>
      <c r="F16465" s="140"/>
      <c r="G16465" s="140"/>
      <c r="M16465" s="140"/>
      <c r="N16465" s="167"/>
      <c r="O16465" s="167"/>
      <c r="P16465" s="142"/>
      <c r="Q16465" s="142"/>
      <c r="R16465" s="142"/>
      <c r="S16465" s="139"/>
    </row>
    <row r="16466" spans="2:19" ht="15.75" customHeight="1" x14ac:dyDescent="0.25">
      <c r="B16466" s="106"/>
      <c r="C16466" s="106"/>
      <c r="D16466" s="139"/>
      <c r="E16466" s="140"/>
      <c r="F16466" s="140"/>
      <c r="G16466" s="140"/>
      <c r="M16466" s="140"/>
      <c r="N16466" s="167"/>
      <c r="O16466" s="167"/>
      <c r="P16466" s="142"/>
      <c r="Q16466" s="142"/>
      <c r="R16466" s="142"/>
      <c r="S16466" s="139"/>
    </row>
    <row r="16467" spans="2:19" ht="15.75" customHeight="1" x14ac:dyDescent="0.25">
      <c r="B16467" s="106"/>
      <c r="C16467" s="106"/>
      <c r="D16467" s="139"/>
      <c r="E16467" s="140"/>
      <c r="F16467" s="140"/>
      <c r="G16467" s="140"/>
      <c r="M16467" s="140"/>
      <c r="N16467" s="167"/>
      <c r="O16467" s="167"/>
      <c r="P16467" s="142"/>
      <c r="Q16467" s="142"/>
      <c r="R16467" s="142"/>
      <c r="S16467" s="139"/>
    </row>
    <row r="16468" spans="2:19" ht="15.75" customHeight="1" x14ac:dyDescent="0.25">
      <c r="B16468" s="106"/>
      <c r="C16468" s="106"/>
      <c r="D16468" s="139"/>
      <c r="E16468" s="140"/>
      <c r="F16468" s="140"/>
      <c r="G16468" s="140"/>
      <c r="M16468" s="140"/>
      <c r="N16468" s="167"/>
      <c r="O16468" s="167"/>
      <c r="P16468" s="142"/>
      <c r="Q16468" s="142"/>
      <c r="R16468" s="142"/>
      <c r="S16468" s="139"/>
    </row>
    <row r="16469" spans="2:19" ht="15.75" customHeight="1" x14ac:dyDescent="0.25">
      <c r="B16469" s="106"/>
      <c r="C16469" s="106"/>
      <c r="D16469" s="139"/>
      <c r="E16469" s="140"/>
      <c r="F16469" s="140"/>
      <c r="G16469" s="140"/>
      <c r="M16469" s="140"/>
      <c r="N16469" s="167"/>
      <c r="O16469" s="167"/>
      <c r="P16469" s="142"/>
      <c r="Q16469" s="142"/>
      <c r="R16469" s="142"/>
      <c r="S16469" s="139"/>
    </row>
    <row r="16470" spans="2:19" ht="15.75" customHeight="1" x14ac:dyDescent="0.25">
      <c r="B16470" s="106"/>
      <c r="C16470" s="106"/>
      <c r="D16470" s="139"/>
      <c r="E16470" s="140"/>
      <c r="F16470" s="140"/>
      <c r="G16470" s="140"/>
      <c r="M16470" s="140"/>
      <c r="N16470" s="167"/>
      <c r="O16470" s="167"/>
      <c r="P16470" s="142"/>
      <c r="Q16470" s="142"/>
      <c r="R16470" s="142"/>
      <c r="S16470" s="139"/>
    </row>
    <row r="16471" spans="2:19" ht="15.75" customHeight="1" x14ac:dyDescent="0.25">
      <c r="B16471" s="106"/>
      <c r="C16471" s="106"/>
      <c r="D16471" s="139"/>
      <c r="E16471" s="140"/>
      <c r="F16471" s="140"/>
      <c r="G16471" s="140"/>
      <c r="M16471" s="140"/>
      <c r="N16471" s="167"/>
      <c r="O16471" s="167"/>
      <c r="P16471" s="142"/>
      <c r="Q16471" s="142"/>
      <c r="R16471" s="142"/>
      <c r="S16471" s="139"/>
    </row>
    <row r="16472" spans="2:19" ht="15.75" customHeight="1" x14ac:dyDescent="0.25">
      <c r="B16472" s="106"/>
      <c r="C16472" s="106"/>
      <c r="D16472" s="139"/>
      <c r="E16472" s="140"/>
      <c r="F16472" s="140"/>
      <c r="G16472" s="140"/>
      <c r="M16472" s="140"/>
      <c r="N16472" s="167"/>
      <c r="O16472" s="167"/>
      <c r="P16472" s="142"/>
      <c r="Q16472" s="142"/>
      <c r="R16472" s="142"/>
      <c r="S16472" s="139"/>
    </row>
    <row r="16473" spans="2:19" ht="15.75" customHeight="1" x14ac:dyDescent="0.25">
      <c r="B16473" s="106"/>
      <c r="C16473" s="106"/>
      <c r="D16473" s="139"/>
      <c r="E16473" s="140"/>
      <c r="F16473" s="140"/>
      <c r="G16473" s="140"/>
      <c r="M16473" s="140"/>
      <c r="N16473" s="167"/>
      <c r="O16473" s="167"/>
      <c r="P16473" s="142"/>
      <c r="Q16473" s="142"/>
      <c r="R16473" s="142"/>
      <c r="S16473" s="139"/>
    </row>
    <row r="16474" spans="2:19" ht="15.75" customHeight="1" x14ac:dyDescent="0.25">
      <c r="B16474" s="106"/>
      <c r="C16474" s="106"/>
      <c r="D16474" s="139"/>
      <c r="E16474" s="140"/>
      <c r="F16474" s="140"/>
      <c r="G16474" s="140"/>
      <c r="M16474" s="140"/>
      <c r="N16474" s="167"/>
      <c r="O16474" s="167"/>
      <c r="P16474" s="142"/>
      <c r="Q16474" s="142"/>
      <c r="R16474" s="142"/>
      <c r="S16474" s="139"/>
    </row>
    <row r="16475" spans="2:19" ht="15.75" customHeight="1" x14ac:dyDescent="0.25">
      <c r="B16475" s="106"/>
      <c r="C16475" s="106"/>
      <c r="D16475" s="139"/>
      <c r="E16475" s="140"/>
      <c r="F16475" s="140"/>
      <c r="G16475" s="140"/>
      <c r="M16475" s="140"/>
      <c r="N16475" s="167"/>
      <c r="O16475" s="167"/>
      <c r="P16475" s="142"/>
      <c r="Q16475" s="142"/>
      <c r="R16475" s="142"/>
      <c r="S16475" s="139"/>
    </row>
    <row r="16476" spans="2:19" ht="15.75" customHeight="1" x14ac:dyDescent="0.25">
      <c r="B16476" s="106"/>
      <c r="C16476" s="106"/>
      <c r="D16476" s="139"/>
      <c r="E16476" s="140"/>
      <c r="F16476" s="140"/>
      <c r="G16476" s="140"/>
      <c r="M16476" s="140"/>
      <c r="N16476" s="167"/>
      <c r="O16476" s="167"/>
      <c r="P16476" s="142"/>
      <c r="Q16476" s="142"/>
      <c r="R16476" s="142"/>
      <c r="S16476" s="139"/>
    </row>
    <row r="16477" spans="2:19" ht="15.75" customHeight="1" x14ac:dyDescent="0.25">
      <c r="B16477" s="106"/>
      <c r="C16477" s="106"/>
      <c r="D16477" s="139"/>
      <c r="E16477" s="140"/>
      <c r="F16477" s="140"/>
      <c r="G16477" s="140"/>
      <c r="M16477" s="140"/>
      <c r="N16477" s="167"/>
      <c r="O16477" s="167"/>
      <c r="P16477" s="142"/>
      <c r="Q16477" s="142"/>
      <c r="R16477" s="142"/>
      <c r="S16477" s="139"/>
    </row>
    <row r="16478" spans="2:19" ht="15.75" customHeight="1" x14ac:dyDescent="0.25">
      <c r="B16478" s="106"/>
      <c r="C16478" s="106"/>
      <c r="D16478" s="139"/>
      <c r="E16478" s="140"/>
      <c r="F16478" s="140"/>
      <c r="G16478" s="140"/>
      <c r="M16478" s="140"/>
      <c r="N16478" s="167"/>
      <c r="O16478" s="167"/>
      <c r="P16478" s="142"/>
      <c r="Q16478" s="142"/>
      <c r="R16478" s="142"/>
      <c r="S16478" s="139"/>
    </row>
    <row r="16479" spans="2:19" ht="15.75" customHeight="1" x14ac:dyDescent="0.25">
      <c r="B16479" s="106"/>
      <c r="C16479" s="106"/>
      <c r="D16479" s="139"/>
      <c r="E16479" s="140"/>
      <c r="F16479" s="140"/>
      <c r="G16479" s="140"/>
      <c r="M16479" s="140"/>
      <c r="N16479" s="167"/>
      <c r="O16479" s="167"/>
      <c r="P16479" s="142"/>
      <c r="Q16479" s="142"/>
      <c r="R16479" s="142"/>
      <c r="S16479" s="139"/>
    </row>
    <row r="16480" spans="2:19" ht="15.75" customHeight="1" x14ac:dyDescent="0.25">
      <c r="B16480" s="106"/>
      <c r="C16480" s="106"/>
      <c r="D16480" s="139"/>
      <c r="E16480" s="140"/>
      <c r="F16480" s="140"/>
      <c r="G16480" s="140"/>
      <c r="M16480" s="140"/>
      <c r="N16480" s="167"/>
      <c r="O16480" s="167"/>
      <c r="P16480" s="142"/>
      <c r="Q16480" s="142"/>
      <c r="R16480" s="142"/>
      <c r="S16480" s="139"/>
    </row>
    <row r="16481" spans="2:19" ht="15.75" customHeight="1" x14ac:dyDescent="0.25">
      <c r="B16481" s="106"/>
      <c r="C16481" s="106"/>
      <c r="D16481" s="139"/>
      <c r="E16481" s="140"/>
      <c r="F16481" s="140"/>
      <c r="G16481" s="140"/>
      <c r="M16481" s="140"/>
      <c r="N16481" s="167"/>
      <c r="O16481" s="167"/>
      <c r="P16481" s="142"/>
      <c r="Q16481" s="142"/>
      <c r="R16481" s="142"/>
      <c r="S16481" s="139"/>
    </row>
    <row r="16482" spans="2:19" ht="15.75" customHeight="1" x14ac:dyDescent="0.25">
      <c r="B16482" s="106"/>
      <c r="C16482" s="106"/>
      <c r="D16482" s="139"/>
      <c r="E16482" s="140"/>
      <c r="F16482" s="140"/>
      <c r="G16482" s="140"/>
      <c r="M16482" s="140"/>
      <c r="N16482" s="167"/>
      <c r="O16482" s="167"/>
      <c r="P16482" s="142"/>
      <c r="Q16482" s="142"/>
      <c r="R16482" s="142"/>
      <c r="S16482" s="139"/>
    </row>
    <row r="16483" spans="2:19" ht="15.75" customHeight="1" x14ac:dyDescent="0.25">
      <c r="B16483" s="106"/>
      <c r="C16483" s="106"/>
      <c r="D16483" s="139"/>
      <c r="E16483" s="140"/>
      <c r="F16483" s="140"/>
      <c r="G16483" s="140"/>
      <c r="M16483" s="140"/>
      <c r="N16483" s="167"/>
      <c r="O16483" s="167"/>
      <c r="P16483" s="142"/>
      <c r="Q16483" s="142"/>
      <c r="R16483" s="142"/>
      <c r="S16483" s="139"/>
    </row>
    <row r="16484" spans="2:19" ht="15.75" customHeight="1" x14ac:dyDescent="0.25">
      <c r="B16484" s="106"/>
      <c r="C16484" s="106"/>
      <c r="D16484" s="139"/>
      <c r="E16484" s="140"/>
      <c r="F16484" s="140"/>
      <c r="G16484" s="140"/>
      <c r="M16484" s="140"/>
      <c r="N16484" s="167"/>
      <c r="O16484" s="167"/>
      <c r="P16484" s="142"/>
      <c r="Q16484" s="142"/>
      <c r="R16484" s="142"/>
      <c r="S16484" s="139"/>
    </row>
    <row r="16485" spans="2:19" ht="15.75" customHeight="1" x14ac:dyDescent="0.25">
      <c r="B16485" s="106"/>
      <c r="C16485" s="106"/>
      <c r="D16485" s="139"/>
      <c r="E16485" s="140"/>
      <c r="F16485" s="140"/>
      <c r="G16485" s="140"/>
      <c r="M16485" s="140"/>
      <c r="N16485" s="167"/>
      <c r="O16485" s="167"/>
      <c r="P16485" s="142"/>
      <c r="Q16485" s="142"/>
      <c r="R16485" s="142"/>
      <c r="S16485" s="139"/>
    </row>
    <row r="16486" spans="2:19" ht="15.75" customHeight="1" x14ac:dyDescent="0.25">
      <c r="B16486" s="106"/>
      <c r="C16486" s="106"/>
      <c r="D16486" s="139"/>
      <c r="E16486" s="140"/>
      <c r="F16486" s="140"/>
      <c r="G16486" s="140"/>
      <c r="M16486" s="140"/>
      <c r="N16486" s="167"/>
      <c r="O16486" s="167"/>
      <c r="P16486" s="142"/>
      <c r="Q16486" s="142"/>
      <c r="R16486" s="142"/>
      <c r="S16486" s="139"/>
    </row>
    <row r="16487" spans="2:19" ht="15.75" customHeight="1" x14ac:dyDescent="0.25">
      <c r="B16487" s="106"/>
      <c r="C16487" s="106"/>
      <c r="D16487" s="139"/>
      <c r="E16487" s="140"/>
      <c r="F16487" s="140"/>
      <c r="G16487" s="140"/>
      <c r="M16487" s="140"/>
      <c r="N16487" s="167"/>
      <c r="O16487" s="167"/>
      <c r="P16487" s="142"/>
      <c r="Q16487" s="142"/>
      <c r="R16487" s="142"/>
      <c r="S16487" s="139"/>
    </row>
    <row r="16488" spans="2:19" ht="15.75" customHeight="1" x14ac:dyDescent="0.25">
      <c r="B16488" s="106"/>
      <c r="C16488" s="106"/>
      <c r="D16488" s="139"/>
      <c r="E16488" s="140"/>
      <c r="F16488" s="140"/>
      <c r="G16488" s="140"/>
      <c r="M16488" s="140"/>
      <c r="N16488" s="167"/>
      <c r="O16488" s="167"/>
      <c r="P16488" s="142"/>
      <c r="Q16488" s="142"/>
      <c r="R16488" s="142"/>
      <c r="S16488" s="139"/>
    </row>
    <row r="16489" spans="2:19" ht="15.75" customHeight="1" x14ac:dyDescent="0.25">
      <c r="B16489" s="106"/>
      <c r="C16489" s="106"/>
      <c r="D16489" s="139"/>
      <c r="E16489" s="140"/>
      <c r="F16489" s="140"/>
      <c r="G16489" s="140"/>
      <c r="M16489" s="140"/>
      <c r="N16489" s="167"/>
      <c r="O16489" s="167"/>
      <c r="P16489" s="142"/>
      <c r="Q16489" s="142"/>
      <c r="R16489" s="142"/>
      <c r="S16489" s="139"/>
    </row>
    <row r="16490" spans="2:19" ht="15.75" customHeight="1" x14ac:dyDescent="0.25">
      <c r="B16490" s="106"/>
      <c r="C16490" s="106"/>
      <c r="D16490" s="139"/>
      <c r="E16490" s="140"/>
      <c r="F16490" s="140"/>
      <c r="G16490" s="140"/>
      <c r="M16490" s="140"/>
      <c r="N16490" s="167"/>
      <c r="O16490" s="167"/>
      <c r="P16490" s="142"/>
      <c r="Q16490" s="142"/>
      <c r="R16490" s="142"/>
      <c r="S16490" s="139"/>
    </row>
    <row r="16491" spans="2:19" ht="15.75" customHeight="1" x14ac:dyDescent="0.25">
      <c r="B16491" s="106"/>
      <c r="C16491" s="106"/>
      <c r="D16491" s="139"/>
      <c r="E16491" s="140"/>
      <c r="F16491" s="140"/>
      <c r="G16491" s="140"/>
      <c r="M16491" s="140"/>
      <c r="N16491" s="167"/>
      <c r="O16491" s="167"/>
      <c r="P16491" s="142"/>
      <c r="Q16491" s="142"/>
      <c r="R16491" s="142"/>
      <c r="S16491" s="139"/>
    </row>
    <row r="16492" spans="2:19" ht="15.75" customHeight="1" x14ac:dyDescent="0.25">
      <c r="B16492" s="106"/>
      <c r="C16492" s="106"/>
      <c r="D16492" s="139"/>
      <c r="E16492" s="140"/>
      <c r="F16492" s="140"/>
      <c r="G16492" s="140"/>
      <c r="M16492" s="140"/>
      <c r="N16492" s="167"/>
      <c r="O16492" s="167"/>
      <c r="P16492" s="142"/>
      <c r="Q16492" s="142"/>
      <c r="R16492" s="142"/>
      <c r="S16492" s="139"/>
    </row>
    <row r="16493" spans="2:19" ht="15.75" customHeight="1" x14ac:dyDescent="0.25">
      <c r="B16493" s="106"/>
      <c r="C16493" s="106"/>
      <c r="D16493" s="139"/>
      <c r="E16493" s="140"/>
      <c r="F16493" s="140"/>
      <c r="G16493" s="140"/>
      <c r="M16493" s="140"/>
      <c r="N16493" s="167"/>
      <c r="O16493" s="167"/>
      <c r="P16493" s="142"/>
      <c r="Q16493" s="142"/>
      <c r="R16493" s="142"/>
      <c r="S16493" s="139"/>
    </row>
    <row r="16494" spans="2:19" ht="15.75" customHeight="1" x14ac:dyDescent="0.25">
      <c r="B16494" s="106"/>
      <c r="C16494" s="106"/>
      <c r="D16494" s="139"/>
      <c r="E16494" s="140"/>
      <c r="F16494" s="140"/>
      <c r="G16494" s="140"/>
      <c r="M16494" s="140"/>
      <c r="N16494" s="167"/>
      <c r="O16494" s="167"/>
      <c r="P16494" s="142"/>
      <c r="Q16494" s="142"/>
      <c r="R16494" s="142"/>
      <c r="S16494" s="139"/>
    </row>
    <row r="16495" spans="2:19" ht="15.75" customHeight="1" x14ac:dyDescent="0.25">
      <c r="B16495" s="106"/>
      <c r="C16495" s="106"/>
      <c r="D16495" s="139"/>
      <c r="E16495" s="140"/>
      <c r="F16495" s="140"/>
      <c r="G16495" s="140"/>
      <c r="M16495" s="140"/>
      <c r="N16495" s="167"/>
      <c r="O16495" s="167"/>
      <c r="P16495" s="142"/>
      <c r="Q16495" s="142"/>
      <c r="R16495" s="142"/>
      <c r="S16495" s="139"/>
    </row>
    <row r="16496" spans="2:19" ht="15.75" customHeight="1" x14ac:dyDescent="0.25">
      <c r="B16496" s="106"/>
      <c r="C16496" s="106"/>
      <c r="D16496" s="139"/>
      <c r="E16496" s="140"/>
      <c r="F16496" s="140"/>
      <c r="G16496" s="140"/>
      <c r="M16496" s="140"/>
      <c r="N16496" s="167"/>
      <c r="O16496" s="167"/>
      <c r="P16496" s="142"/>
      <c r="Q16496" s="142"/>
      <c r="R16496" s="142"/>
      <c r="S16496" s="139"/>
    </row>
    <row r="16497" spans="2:19" ht="15.75" customHeight="1" x14ac:dyDescent="0.25">
      <c r="B16497" s="106"/>
      <c r="C16497" s="106"/>
      <c r="D16497" s="139"/>
      <c r="E16497" s="140"/>
      <c r="F16497" s="140"/>
      <c r="G16497" s="140"/>
      <c r="M16497" s="140"/>
      <c r="N16497" s="167"/>
      <c r="O16497" s="167"/>
      <c r="P16497" s="142"/>
      <c r="Q16497" s="142"/>
      <c r="R16497" s="142"/>
      <c r="S16497" s="139"/>
    </row>
    <row r="16498" spans="2:19" ht="15.75" customHeight="1" x14ac:dyDescent="0.25">
      <c r="B16498" s="106"/>
      <c r="C16498" s="106"/>
      <c r="D16498" s="139"/>
      <c r="E16498" s="140"/>
      <c r="F16498" s="140"/>
      <c r="G16498" s="140"/>
      <c r="M16498" s="140"/>
      <c r="N16498" s="167"/>
      <c r="O16498" s="167"/>
      <c r="P16498" s="142"/>
      <c r="Q16498" s="142"/>
      <c r="R16498" s="142"/>
      <c r="S16498" s="139"/>
    </row>
    <row r="16499" spans="2:19" ht="15.75" customHeight="1" x14ac:dyDescent="0.25">
      <c r="B16499" s="106"/>
      <c r="C16499" s="106"/>
      <c r="D16499" s="139"/>
      <c r="E16499" s="140"/>
      <c r="F16499" s="140"/>
      <c r="G16499" s="140"/>
      <c r="M16499" s="140"/>
      <c r="N16499" s="167"/>
      <c r="O16499" s="167"/>
      <c r="P16499" s="142"/>
      <c r="Q16499" s="142"/>
      <c r="R16499" s="142"/>
      <c r="S16499" s="139"/>
    </row>
    <row r="16500" spans="2:19" ht="15.75" customHeight="1" x14ac:dyDescent="0.25">
      <c r="B16500" s="106"/>
      <c r="C16500" s="106"/>
      <c r="D16500" s="139"/>
      <c r="E16500" s="140"/>
      <c r="F16500" s="140"/>
      <c r="G16500" s="140"/>
      <c r="M16500" s="140"/>
      <c r="N16500" s="167"/>
      <c r="O16500" s="167"/>
      <c r="P16500" s="142"/>
      <c r="Q16500" s="142"/>
      <c r="R16500" s="142"/>
      <c r="S16500" s="139"/>
    </row>
    <row r="16501" spans="2:19" ht="15.75" customHeight="1" x14ac:dyDescent="0.25">
      <c r="B16501" s="106"/>
      <c r="C16501" s="106"/>
      <c r="D16501" s="139"/>
      <c r="E16501" s="140"/>
      <c r="F16501" s="140"/>
      <c r="G16501" s="140"/>
      <c r="M16501" s="140"/>
      <c r="N16501" s="167"/>
      <c r="O16501" s="167"/>
      <c r="P16501" s="142"/>
      <c r="Q16501" s="142"/>
      <c r="R16501" s="142"/>
      <c r="S16501" s="139"/>
    </row>
    <row r="16502" spans="2:19" ht="15.75" customHeight="1" x14ac:dyDescent="0.25">
      <c r="B16502" s="106"/>
      <c r="C16502" s="106"/>
      <c r="D16502" s="139"/>
      <c r="E16502" s="140"/>
      <c r="F16502" s="140"/>
      <c r="G16502" s="140"/>
      <c r="M16502" s="140"/>
      <c r="N16502" s="167"/>
      <c r="O16502" s="167"/>
      <c r="P16502" s="142"/>
      <c r="Q16502" s="142"/>
      <c r="R16502" s="142"/>
      <c r="S16502" s="139"/>
    </row>
    <row r="16503" spans="2:19" ht="15.75" customHeight="1" x14ac:dyDescent="0.25">
      <c r="B16503" s="106"/>
      <c r="C16503" s="106"/>
      <c r="D16503" s="139"/>
      <c r="E16503" s="140"/>
      <c r="F16503" s="140"/>
      <c r="G16503" s="140"/>
      <c r="M16503" s="140"/>
      <c r="N16503" s="167"/>
      <c r="O16503" s="167"/>
      <c r="P16503" s="142"/>
      <c r="Q16503" s="142"/>
      <c r="R16503" s="142"/>
      <c r="S16503" s="139"/>
    </row>
    <row r="16504" spans="2:19" ht="15.75" customHeight="1" x14ac:dyDescent="0.25">
      <c r="B16504" s="106"/>
      <c r="C16504" s="106"/>
      <c r="D16504" s="139"/>
      <c r="E16504" s="140"/>
      <c r="F16504" s="140"/>
      <c r="G16504" s="140"/>
      <c r="M16504" s="140"/>
      <c r="N16504" s="167"/>
      <c r="O16504" s="167"/>
      <c r="P16504" s="142"/>
      <c r="Q16504" s="142"/>
      <c r="R16504" s="142"/>
      <c r="S16504" s="139"/>
    </row>
    <row r="16505" spans="2:19" ht="15.75" customHeight="1" x14ac:dyDescent="0.25">
      <c r="B16505" s="106"/>
      <c r="C16505" s="106"/>
      <c r="D16505" s="139"/>
      <c r="E16505" s="140"/>
      <c r="F16505" s="140"/>
      <c r="G16505" s="140"/>
      <c r="M16505" s="140"/>
      <c r="N16505" s="167"/>
      <c r="O16505" s="167"/>
      <c r="P16505" s="142"/>
      <c r="Q16505" s="142"/>
      <c r="R16505" s="142"/>
      <c r="S16505" s="139"/>
    </row>
    <row r="16506" spans="2:19" ht="15.75" customHeight="1" x14ac:dyDescent="0.25">
      <c r="B16506" s="106"/>
      <c r="C16506" s="106"/>
      <c r="D16506" s="139"/>
      <c r="E16506" s="140"/>
      <c r="F16506" s="140"/>
      <c r="G16506" s="140"/>
      <c r="M16506" s="140"/>
      <c r="N16506" s="167"/>
      <c r="O16506" s="167"/>
      <c r="P16506" s="142"/>
      <c r="Q16506" s="142"/>
      <c r="R16506" s="142"/>
      <c r="S16506" s="139"/>
    </row>
    <row r="16507" spans="2:19" ht="15.75" customHeight="1" x14ac:dyDescent="0.25">
      <c r="B16507" s="106"/>
      <c r="C16507" s="106"/>
      <c r="D16507" s="139"/>
      <c r="E16507" s="140"/>
      <c r="F16507" s="140"/>
      <c r="G16507" s="140"/>
      <c r="M16507" s="140"/>
      <c r="N16507" s="167"/>
      <c r="O16507" s="167"/>
      <c r="P16507" s="142"/>
      <c r="Q16507" s="142"/>
      <c r="R16507" s="142"/>
      <c r="S16507" s="139"/>
    </row>
    <row r="16508" spans="2:19" ht="15.75" customHeight="1" x14ac:dyDescent="0.25">
      <c r="B16508" s="106"/>
      <c r="C16508" s="106"/>
      <c r="D16508" s="139"/>
      <c r="E16508" s="140"/>
      <c r="F16508" s="140"/>
      <c r="G16508" s="140"/>
      <c r="M16508" s="140"/>
      <c r="N16508" s="167"/>
      <c r="O16508" s="167"/>
      <c r="P16508" s="142"/>
      <c r="Q16508" s="142"/>
      <c r="R16508" s="142"/>
      <c r="S16508" s="139"/>
    </row>
    <row r="16509" spans="2:19" ht="15.75" customHeight="1" x14ac:dyDescent="0.25">
      <c r="B16509" s="106"/>
      <c r="C16509" s="106"/>
      <c r="D16509" s="139"/>
      <c r="E16509" s="140"/>
      <c r="F16509" s="140"/>
      <c r="G16509" s="140"/>
      <c r="M16509" s="140"/>
      <c r="N16509" s="167"/>
      <c r="O16509" s="167"/>
      <c r="P16509" s="142"/>
      <c r="Q16509" s="142"/>
      <c r="R16509" s="142"/>
      <c r="S16509" s="139"/>
    </row>
    <row r="16510" spans="2:19" ht="15.75" customHeight="1" x14ac:dyDescent="0.25">
      <c r="B16510" s="106"/>
      <c r="C16510" s="106"/>
      <c r="D16510" s="139"/>
      <c r="E16510" s="140"/>
      <c r="F16510" s="140"/>
      <c r="G16510" s="140"/>
      <c r="M16510" s="140"/>
      <c r="N16510" s="167"/>
      <c r="O16510" s="167"/>
      <c r="P16510" s="142"/>
      <c r="Q16510" s="142"/>
      <c r="R16510" s="142"/>
      <c r="S16510" s="139"/>
    </row>
    <row r="16511" spans="2:19" ht="15.75" customHeight="1" x14ac:dyDescent="0.25">
      <c r="B16511" s="106"/>
      <c r="C16511" s="106"/>
      <c r="D16511" s="139"/>
      <c r="E16511" s="140"/>
      <c r="F16511" s="140"/>
      <c r="G16511" s="140"/>
      <c r="M16511" s="140"/>
      <c r="N16511" s="167"/>
      <c r="O16511" s="167"/>
      <c r="P16511" s="142"/>
      <c r="Q16511" s="142"/>
      <c r="R16511" s="142"/>
      <c r="S16511" s="139"/>
    </row>
    <row r="16512" spans="2:19" ht="15.75" customHeight="1" x14ac:dyDescent="0.25">
      <c r="B16512" s="106"/>
      <c r="C16512" s="106"/>
      <c r="D16512" s="139"/>
      <c r="E16512" s="140"/>
      <c r="F16512" s="140"/>
      <c r="G16512" s="140"/>
      <c r="M16512" s="140"/>
      <c r="N16512" s="167"/>
      <c r="O16512" s="167"/>
      <c r="P16512" s="142"/>
      <c r="Q16512" s="142"/>
      <c r="R16512" s="142"/>
      <c r="S16512" s="139"/>
    </row>
    <row r="16513" spans="2:19" ht="15.75" customHeight="1" x14ac:dyDescent="0.25">
      <c r="B16513" s="106"/>
      <c r="C16513" s="106"/>
      <c r="D16513" s="139"/>
      <c r="E16513" s="140"/>
      <c r="F16513" s="140"/>
      <c r="G16513" s="140"/>
      <c r="M16513" s="140"/>
      <c r="N16513" s="167"/>
      <c r="O16513" s="167"/>
      <c r="P16513" s="142"/>
      <c r="Q16513" s="142"/>
      <c r="R16513" s="142"/>
      <c r="S16513" s="139"/>
    </row>
    <row r="16514" spans="2:19" ht="15.75" customHeight="1" x14ac:dyDescent="0.25">
      <c r="B16514" s="106"/>
      <c r="C16514" s="106"/>
      <c r="D16514" s="139"/>
      <c r="E16514" s="140"/>
      <c r="F16514" s="140"/>
      <c r="G16514" s="140"/>
      <c r="M16514" s="140"/>
      <c r="N16514" s="167"/>
      <c r="O16514" s="167"/>
      <c r="P16514" s="142"/>
      <c r="Q16514" s="142"/>
      <c r="R16514" s="142"/>
      <c r="S16514" s="139"/>
    </row>
    <row r="16515" spans="2:19" ht="15.75" customHeight="1" x14ac:dyDescent="0.25">
      <c r="B16515" s="106"/>
      <c r="C16515" s="106"/>
      <c r="D16515" s="139"/>
      <c r="E16515" s="140"/>
      <c r="F16515" s="140"/>
      <c r="G16515" s="140"/>
      <c r="M16515" s="140"/>
      <c r="N16515" s="167"/>
      <c r="O16515" s="167"/>
      <c r="P16515" s="142"/>
      <c r="Q16515" s="142"/>
      <c r="R16515" s="142"/>
      <c r="S16515" s="139"/>
    </row>
    <row r="16516" spans="2:19" ht="15.75" customHeight="1" x14ac:dyDescent="0.25">
      <c r="B16516" s="106"/>
      <c r="C16516" s="106"/>
      <c r="D16516" s="139"/>
      <c r="E16516" s="140"/>
      <c r="F16516" s="140"/>
      <c r="G16516" s="140"/>
      <c r="M16516" s="140"/>
      <c r="N16516" s="167"/>
      <c r="O16516" s="167"/>
      <c r="P16516" s="142"/>
      <c r="Q16516" s="142"/>
      <c r="R16516" s="142"/>
      <c r="S16516" s="139"/>
    </row>
    <row r="16517" spans="2:19" ht="15.75" customHeight="1" x14ac:dyDescent="0.25">
      <c r="B16517" s="106"/>
      <c r="C16517" s="106"/>
      <c r="D16517" s="139"/>
      <c r="E16517" s="140"/>
      <c r="F16517" s="140"/>
      <c r="G16517" s="140"/>
      <c r="M16517" s="140"/>
      <c r="N16517" s="167"/>
      <c r="O16517" s="167"/>
      <c r="P16517" s="142"/>
      <c r="Q16517" s="142"/>
      <c r="R16517" s="142"/>
      <c r="S16517" s="139"/>
    </row>
    <row r="16518" spans="2:19" ht="15.75" customHeight="1" x14ac:dyDescent="0.25">
      <c r="B16518" s="106"/>
      <c r="C16518" s="106"/>
      <c r="D16518" s="139"/>
      <c r="E16518" s="140"/>
      <c r="F16518" s="140"/>
      <c r="G16518" s="140"/>
      <c r="M16518" s="140"/>
      <c r="N16518" s="167"/>
      <c r="O16518" s="167"/>
      <c r="P16518" s="142"/>
      <c r="Q16518" s="142"/>
      <c r="R16518" s="142"/>
      <c r="S16518" s="139"/>
    </row>
    <row r="16519" spans="2:19" ht="15.75" customHeight="1" x14ac:dyDescent="0.25">
      <c r="B16519" s="106"/>
      <c r="C16519" s="106"/>
      <c r="D16519" s="139"/>
      <c r="E16519" s="140"/>
      <c r="F16519" s="140"/>
      <c r="G16519" s="140"/>
      <c r="M16519" s="140"/>
      <c r="N16519" s="167"/>
      <c r="O16519" s="167"/>
      <c r="P16519" s="142"/>
      <c r="Q16519" s="142"/>
      <c r="R16519" s="142"/>
      <c r="S16519" s="139"/>
    </row>
    <row r="16520" spans="2:19" ht="15.75" customHeight="1" x14ac:dyDescent="0.25">
      <c r="B16520" s="106"/>
      <c r="C16520" s="106"/>
      <c r="D16520" s="139"/>
      <c r="E16520" s="140"/>
      <c r="F16520" s="140"/>
      <c r="G16520" s="140"/>
      <c r="M16520" s="140"/>
      <c r="N16520" s="167"/>
      <c r="O16520" s="167"/>
      <c r="P16520" s="142"/>
      <c r="Q16520" s="142"/>
      <c r="R16520" s="142"/>
      <c r="S16520" s="139"/>
    </row>
    <row r="16521" spans="2:19" ht="15.75" customHeight="1" x14ac:dyDescent="0.25">
      <c r="B16521" s="106"/>
      <c r="C16521" s="106"/>
      <c r="D16521" s="139"/>
      <c r="E16521" s="140"/>
      <c r="F16521" s="140"/>
      <c r="G16521" s="140"/>
      <c r="M16521" s="140"/>
      <c r="N16521" s="167"/>
      <c r="O16521" s="167"/>
      <c r="P16521" s="142"/>
      <c r="Q16521" s="142"/>
      <c r="R16521" s="142"/>
      <c r="S16521" s="139"/>
    </row>
    <row r="16522" spans="2:19" ht="15.75" customHeight="1" x14ac:dyDescent="0.25">
      <c r="B16522" s="106"/>
      <c r="C16522" s="106"/>
      <c r="D16522" s="139"/>
      <c r="E16522" s="140"/>
      <c r="F16522" s="140"/>
      <c r="G16522" s="140"/>
      <c r="M16522" s="140"/>
      <c r="N16522" s="167"/>
      <c r="O16522" s="167"/>
      <c r="P16522" s="142"/>
      <c r="Q16522" s="142"/>
      <c r="R16522" s="142"/>
      <c r="S16522" s="139"/>
    </row>
    <row r="16523" spans="2:19" ht="15.75" customHeight="1" x14ac:dyDescent="0.25">
      <c r="B16523" s="106"/>
      <c r="C16523" s="106"/>
      <c r="D16523" s="139"/>
      <c r="E16523" s="140"/>
      <c r="F16523" s="140"/>
      <c r="G16523" s="140"/>
      <c r="M16523" s="140"/>
      <c r="N16523" s="167"/>
      <c r="O16523" s="167"/>
      <c r="P16523" s="142"/>
      <c r="Q16523" s="142"/>
      <c r="R16523" s="142"/>
      <c r="S16523" s="139"/>
    </row>
    <row r="16524" spans="2:19" ht="15.75" customHeight="1" x14ac:dyDescent="0.25">
      <c r="B16524" s="106"/>
      <c r="C16524" s="106"/>
      <c r="D16524" s="139"/>
      <c r="E16524" s="140"/>
      <c r="F16524" s="140"/>
      <c r="G16524" s="140"/>
      <c r="M16524" s="140"/>
      <c r="N16524" s="167"/>
      <c r="O16524" s="167"/>
      <c r="P16524" s="142"/>
      <c r="Q16524" s="142"/>
      <c r="R16524" s="142"/>
      <c r="S16524" s="139"/>
    </row>
    <row r="16525" spans="2:19" ht="15.75" customHeight="1" x14ac:dyDescent="0.25">
      <c r="B16525" s="106"/>
      <c r="C16525" s="106"/>
      <c r="D16525" s="139"/>
      <c r="E16525" s="140"/>
      <c r="F16525" s="140"/>
      <c r="G16525" s="140"/>
      <c r="M16525" s="140"/>
      <c r="N16525" s="167"/>
      <c r="O16525" s="167"/>
      <c r="P16525" s="142"/>
      <c r="Q16525" s="142"/>
      <c r="R16525" s="142"/>
      <c r="S16525" s="139"/>
    </row>
    <row r="16526" spans="2:19" ht="15.75" customHeight="1" x14ac:dyDescent="0.25">
      <c r="B16526" s="106"/>
      <c r="C16526" s="106"/>
      <c r="D16526" s="139"/>
      <c r="E16526" s="140"/>
      <c r="F16526" s="140"/>
      <c r="G16526" s="140"/>
      <c r="M16526" s="140"/>
      <c r="N16526" s="167"/>
      <c r="O16526" s="167"/>
      <c r="P16526" s="142"/>
      <c r="Q16526" s="142"/>
      <c r="R16526" s="142"/>
      <c r="S16526" s="139"/>
    </row>
    <row r="16527" spans="2:19" ht="15.75" customHeight="1" x14ac:dyDescent="0.25">
      <c r="B16527" s="106"/>
      <c r="C16527" s="106"/>
      <c r="D16527" s="139"/>
      <c r="E16527" s="140"/>
      <c r="F16527" s="140"/>
      <c r="G16527" s="140"/>
      <c r="M16527" s="140"/>
      <c r="N16527" s="167"/>
      <c r="O16527" s="167"/>
      <c r="P16527" s="142"/>
      <c r="Q16527" s="142"/>
      <c r="R16527" s="142"/>
      <c r="S16527" s="139"/>
    </row>
    <row r="16528" spans="2:19" ht="15.75" customHeight="1" x14ac:dyDescent="0.25">
      <c r="B16528" s="106"/>
      <c r="C16528" s="106"/>
      <c r="D16528" s="139"/>
      <c r="E16528" s="140"/>
      <c r="F16528" s="140"/>
      <c r="G16528" s="140"/>
      <c r="M16528" s="140"/>
      <c r="N16528" s="167"/>
      <c r="O16528" s="167"/>
      <c r="P16528" s="142"/>
      <c r="Q16528" s="142"/>
      <c r="R16528" s="142"/>
      <c r="S16528" s="139"/>
    </row>
    <row r="16529" spans="2:19" ht="15.75" customHeight="1" x14ac:dyDescent="0.25">
      <c r="B16529" s="106"/>
      <c r="C16529" s="106"/>
      <c r="D16529" s="139"/>
      <c r="E16529" s="140"/>
      <c r="F16529" s="140"/>
      <c r="G16529" s="140"/>
      <c r="M16529" s="140"/>
      <c r="N16529" s="167"/>
      <c r="O16529" s="167"/>
      <c r="P16529" s="142"/>
      <c r="Q16529" s="142"/>
      <c r="R16529" s="142"/>
      <c r="S16529" s="139"/>
    </row>
    <row r="16530" spans="2:19" ht="15.75" customHeight="1" x14ac:dyDescent="0.25">
      <c r="B16530" s="106"/>
      <c r="C16530" s="106"/>
      <c r="D16530" s="139"/>
      <c r="E16530" s="140"/>
      <c r="F16530" s="140"/>
      <c r="G16530" s="140"/>
      <c r="M16530" s="140"/>
      <c r="N16530" s="167"/>
      <c r="O16530" s="167"/>
      <c r="P16530" s="142"/>
      <c r="Q16530" s="142"/>
      <c r="R16530" s="142"/>
      <c r="S16530" s="139"/>
    </row>
    <row r="16531" spans="2:19" ht="15.75" customHeight="1" x14ac:dyDescent="0.25">
      <c r="B16531" s="106"/>
      <c r="C16531" s="106"/>
      <c r="D16531" s="139"/>
      <c r="E16531" s="140"/>
      <c r="F16531" s="140"/>
      <c r="G16531" s="140"/>
      <c r="M16531" s="140"/>
      <c r="N16531" s="167"/>
      <c r="O16531" s="167"/>
      <c r="P16531" s="142"/>
      <c r="Q16531" s="142"/>
      <c r="R16531" s="142"/>
      <c r="S16531" s="139"/>
    </row>
    <row r="16532" spans="2:19" ht="15.75" customHeight="1" x14ac:dyDescent="0.25">
      <c r="B16532" s="106"/>
      <c r="C16532" s="106"/>
      <c r="D16532" s="139"/>
      <c r="E16532" s="140"/>
      <c r="F16532" s="140"/>
      <c r="G16532" s="140"/>
      <c r="M16532" s="140"/>
      <c r="N16532" s="167"/>
      <c r="O16532" s="167"/>
      <c r="P16532" s="142"/>
      <c r="Q16532" s="142"/>
      <c r="R16532" s="142"/>
      <c r="S16532" s="139"/>
    </row>
    <row r="16533" spans="2:19" ht="15.75" customHeight="1" x14ac:dyDescent="0.25">
      <c r="B16533" s="106"/>
      <c r="C16533" s="106"/>
      <c r="D16533" s="139"/>
      <c r="E16533" s="140"/>
      <c r="F16533" s="140"/>
      <c r="G16533" s="140"/>
      <c r="M16533" s="140"/>
      <c r="N16533" s="167"/>
      <c r="O16533" s="167"/>
      <c r="P16533" s="142"/>
      <c r="Q16533" s="142"/>
      <c r="R16533" s="142"/>
      <c r="S16533" s="139"/>
    </row>
    <row r="16534" spans="2:19" ht="15.75" customHeight="1" x14ac:dyDescent="0.25">
      <c r="B16534" s="106"/>
      <c r="C16534" s="106"/>
      <c r="D16534" s="139"/>
      <c r="E16534" s="140"/>
      <c r="F16534" s="140"/>
      <c r="G16534" s="140"/>
      <c r="M16534" s="140"/>
      <c r="N16534" s="167"/>
      <c r="O16534" s="167"/>
      <c r="P16534" s="142"/>
      <c r="Q16534" s="142"/>
      <c r="R16534" s="142"/>
      <c r="S16534" s="139"/>
    </row>
    <row r="16535" spans="2:19" ht="15.75" customHeight="1" x14ac:dyDescent="0.25">
      <c r="B16535" s="106"/>
      <c r="C16535" s="106"/>
      <c r="D16535" s="139"/>
      <c r="E16535" s="140"/>
      <c r="F16535" s="140"/>
      <c r="G16535" s="140"/>
      <c r="M16535" s="140"/>
      <c r="N16535" s="167"/>
      <c r="O16535" s="167"/>
      <c r="P16535" s="142"/>
      <c r="Q16535" s="142"/>
      <c r="R16535" s="142"/>
      <c r="S16535" s="139"/>
    </row>
    <row r="16536" spans="2:19" ht="15.75" customHeight="1" x14ac:dyDescent="0.25">
      <c r="B16536" s="106"/>
      <c r="C16536" s="106"/>
      <c r="D16536" s="139"/>
      <c r="E16536" s="140"/>
      <c r="F16536" s="140"/>
      <c r="G16536" s="140"/>
      <c r="M16536" s="140"/>
      <c r="N16536" s="167"/>
      <c r="O16536" s="167"/>
      <c r="P16536" s="142"/>
      <c r="Q16536" s="142"/>
      <c r="R16536" s="142"/>
      <c r="S16536" s="139"/>
    </row>
    <row r="16537" spans="2:19" ht="15.75" customHeight="1" x14ac:dyDescent="0.25">
      <c r="B16537" s="106"/>
      <c r="C16537" s="106"/>
      <c r="D16537" s="139"/>
      <c r="E16537" s="140"/>
      <c r="F16537" s="140"/>
      <c r="G16537" s="140"/>
      <c r="M16537" s="140"/>
      <c r="N16537" s="167"/>
      <c r="O16537" s="167"/>
      <c r="P16537" s="142"/>
      <c r="Q16537" s="142"/>
      <c r="R16537" s="142"/>
      <c r="S16537" s="139"/>
    </row>
    <row r="16538" spans="2:19" ht="15.75" customHeight="1" x14ac:dyDescent="0.25">
      <c r="B16538" s="106"/>
      <c r="C16538" s="106"/>
      <c r="D16538" s="139"/>
      <c r="E16538" s="140"/>
      <c r="F16538" s="140"/>
      <c r="G16538" s="140"/>
      <c r="M16538" s="140"/>
      <c r="N16538" s="167"/>
      <c r="O16538" s="167"/>
      <c r="P16538" s="142"/>
      <c r="Q16538" s="142"/>
      <c r="R16538" s="142"/>
      <c r="S16538" s="139"/>
    </row>
    <row r="16539" spans="2:19" ht="15.75" customHeight="1" x14ac:dyDescent="0.25">
      <c r="B16539" s="106"/>
      <c r="C16539" s="106"/>
      <c r="D16539" s="139"/>
      <c r="E16539" s="140"/>
      <c r="F16539" s="140"/>
      <c r="G16539" s="140"/>
      <c r="M16539" s="140"/>
      <c r="N16539" s="167"/>
      <c r="O16539" s="167"/>
      <c r="P16539" s="142"/>
      <c r="Q16539" s="142"/>
      <c r="R16539" s="142"/>
      <c r="S16539" s="139"/>
    </row>
    <row r="16540" spans="2:19" ht="15.75" customHeight="1" x14ac:dyDescent="0.25">
      <c r="B16540" s="106"/>
      <c r="C16540" s="106"/>
      <c r="D16540" s="139"/>
      <c r="E16540" s="140"/>
      <c r="F16540" s="140"/>
      <c r="G16540" s="140"/>
      <c r="M16540" s="140"/>
      <c r="N16540" s="167"/>
      <c r="O16540" s="167"/>
      <c r="P16540" s="142"/>
      <c r="Q16540" s="142"/>
      <c r="R16540" s="142"/>
      <c r="S16540" s="139"/>
    </row>
    <row r="16541" spans="2:19" ht="15.75" customHeight="1" x14ac:dyDescent="0.25">
      <c r="B16541" s="106"/>
      <c r="C16541" s="106"/>
      <c r="D16541" s="139"/>
      <c r="E16541" s="140"/>
      <c r="F16541" s="140"/>
      <c r="G16541" s="140"/>
      <c r="M16541" s="140"/>
      <c r="N16541" s="167"/>
      <c r="O16541" s="167"/>
      <c r="P16541" s="142"/>
      <c r="Q16541" s="142"/>
      <c r="R16541" s="142"/>
      <c r="S16541" s="139"/>
    </row>
    <row r="16542" spans="2:19" ht="15.75" customHeight="1" x14ac:dyDescent="0.25">
      <c r="B16542" s="106"/>
      <c r="C16542" s="106"/>
      <c r="D16542" s="139"/>
      <c r="E16542" s="140"/>
      <c r="F16542" s="140"/>
      <c r="G16542" s="140"/>
      <c r="M16542" s="140"/>
      <c r="N16542" s="167"/>
      <c r="O16542" s="167"/>
      <c r="P16542" s="142"/>
      <c r="Q16542" s="142"/>
      <c r="R16542" s="142"/>
      <c r="S16542" s="139"/>
    </row>
    <row r="16543" spans="2:19" ht="15.75" customHeight="1" x14ac:dyDescent="0.25">
      <c r="B16543" s="106"/>
      <c r="C16543" s="106"/>
      <c r="D16543" s="139"/>
      <c r="E16543" s="140"/>
      <c r="F16543" s="140"/>
      <c r="G16543" s="140"/>
      <c r="M16543" s="140"/>
      <c r="N16543" s="167"/>
      <c r="O16543" s="167"/>
      <c r="P16543" s="142"/>
      <c r="Q16543" s="142"/>
      <c r="R16543" s="142"/>
      <c r="S16543" s="139"/>
    </row>
    <row r="16544" spans="2:19" ht="15.75" customHeight="1" x14ac:dyDescent="0.25">
      <c r="B16544" s="106"/>
      <c r="C16544" s="106"/>
      <c r="D16544" s="139"/>
      <c r="E16544" s="140"/>
      <c r="F16544" s="140"/>
      <c r="G16544" s="140"/>
      <c r="M16544" s="140"/>
      <c r="N16544" s="167"/>
      <c r="O16544" s="167"/>
      <c r="P16544" s="142"/>
      <c r="Q16544" s="142"/>
      <c r="R16544" s="142"/>
      <c r="S16544" s="139"/>
    </row>
    <row r="16545" spans="2:19" ht="15.75" customHeight="1" x14ac:dyDescent="0.25">
      <c r="B16545" s="106"/>
      <c r="C16545" s="106"/>
      <c r="D16545" s="139"/>
      <c r="E16545" s="140"/>
      <c r="F16545" s="140"/>
      <c r="G16545" s="140"/>
      <c r="M16545" s="140"/>
      <c r="N16545" s="167"/>
      <c r="O16545" s="167"/>
      <c r="P16545" s="142"/>
      <c r="Q16545" s="142"/>
      <c r="R16545" s="142"/>
      <c r="S16545" s="139"/>
    </row>
    <row r="16546" spans="2:19" ht="15.75" customHeight="1" x14ac:dyDescent="0.25">
      <c r="B16546" s="106"/>
      <c r="C16546" s="106"/>
      <c r="D16546" s="139"/>
      <c r="E16546" s="140"/>
      <c r="F16546" s="140"/>
      <c r="G16546" s="140"/>
      <c r="M16546" s="140"/>
      <c r="N16546" s="167"/>
      <c r="O16546" s="167"/>
      <c r="P16546" s="142"/>
      <c r="Q16546" s="142"/>
      <c r="R16546" s="142"/>
      <c r="S16546" s="139"/>
    </row>
    <row r="16547" spans="2:19" ht="15.75" customHeight="1" x14ac:dyDescent="0.25">
      <c r="B16547" s="106"/>
      <c r="C16547" s="106"/>
      <c r="D16547" s="139"/>
      <c r="E16547" s="140"/>
      <c r="F16547" s="140"/>
      <c r="G16547" s="140"/>
      <c r="M16547" s="140"/>
      <c r="N16547" s="167"/>
      <c r="O16547" s="167"/>
      <c r="P16547" s="142"/>
      <c r="Q16547" s="142"/>
      <c r="R16547" s="142"/>
      <c r="S16547" s="139"/>
    </row>
    <row r="16548" spans="2:19" ht="15.75" customHeight="1" x14ac:dyDescent="0.25">
      <c r="B16548" s="106"/>
      <c r="C16548" s="106"/>
      <c r="D16548" s="139"/>
      <c r="E16548" s="140"/>
      <c r="F16548" s="140"/>
      <c r="G16548" s="140"/>
      <c r="M16548" s="140"/>
      <c r="N16548" s="167"/>
      <c r="O16548" s="167"/>
      <c r="P16548" s="142"/>
      <c r="Q16548" s="142"/>
      <c r="R16548" s="142"/>
      <c r="S16548" s="139"/>
    </row>
    <row r="16549" spans="2:19" ht="15.75" customHeight="1" x14ac:dyDescent="0.25">
      <c r="B16549" s="106"/>
      <c r="C16549" s="106"/>
      <c r="D16549" s="139"/>
      <c r="E16549" s="140"/>
      <c r="F16549" s="140"/>
      <c r="G16549" s="140"/>
      <c r="M16549" s="140"/>
      <c r="N16549" s="167"/>
      <c r="O16549" s="167"/>
      <c r="P16549" s="142"/>
      <c r="Q16549" s="142"/>
      <c r="R16549" s="142"/>
      <c r="S16549" s="139"/>
    </row>
    <row r="16550" spans="2:19" ht="15.75" customHeight="1" x14ac:dyDescent="0.25">
      <c r="B16550" s="106"/>
      <c r="C16550" s="106"/>
      <c r="D16550" s="139"/>
      <c r="E16550" s="140"/>
      <c r="F16550" s="140"/>
      <c r="G16550" s="140"/>
      <c r="M16550" s="140"/>
      <c r="N16550" s="167"/>
      <c r="O16550" s="167"/>
      <c r="P16550" s="142"/>
      <c r="Q16550" s="142"/>
      <c r="R16550" s="142"/>
      <c r="S16550" s="139"/>
    </row>
    <row r="16551" spans="2:19" ht="15.75" customHeight="1" x14ac:dyDescent="0.25">
      <c r="B16551" s="106"/>
      <c r="C16551" s="106"/>
      <c r="D16551" s="139"/>
      <c r="E16551" s="140"/>
      <c r="F16551" s="140"/>
      <c r="G16551" s="140"/>
      <c r="M16551" s="140"/>
      <c r="N16551" s="167"/>
      <c r="O16551" s="167"/>
      <c r="P16551" s="142"/>
      <c r="Q16551" s="142"/>
      <c r="R16551" s="142"/>
      <c r="S16551" s="139"/>
    </row>
    <row r="16552" spans="2:19" ht="15.75" customHeight="1" x14ac:dyDescent="0.25">
      <c r="B16552" s="106"/>
      <c r="C16552" s="106"/>
      <c r="D16552" s="139"/>
      <c r="E16552" s="140"/>
      <c r="F16552" s="140"/>
      <c r="G16552" s="140"/>
      <c r="M16552" s="140"/>
      <c r="N16552" s="167"/>
      <c r="O16552" s="167"/>
      <c r="P16552" s="142"/>
      <c r="Q16552" s="142"/>
      <c r="R16552" s="142"/>
      <c r="S16552" s="139"/>
    </row>
    <row r="16553" spans="2:19" ht="15.75" customHeight="1" x14ac:dyDescent="0.25">
      <c r="B16553" s="106"/>
      <c r="C16553" s="106"/>
      <c r="D16553" s="139"/>
      <c r="E16553" s="140"/>
      <c r="F16553" s="140"/>
      <c r="G16553" s="140"/>
      <c r="M16553" s="140"/>
      <c r="N16553" s="167"/>
      <c r="O16553" s="167"/>
      <c r="P16553" s="142"/>
      <c r="Q16553" s="142"/>
      <c r="R16553" s="142"/>
      <c r="S16553" s="139"/>
    </row>
    <row r="16554" spans="2:19" ht="15.75" customHeight="1" x14ac:dyDescent="0.25">
      <c r="B16554" s="106"/>
      <c r="C16554" s="106"/>
      <c r="D16554" s="139"/>
      <c r="E16554" s="140"/>
      <c r="F16554" s="140"/>
      <c r="G16554" s="140"/>
      <c r="M16554" s="140"/>
      <c r="N16554" s="167"/>
      <c r="O16554" s="167"/>
      <c r="P16554" s="142"/>
      <c r="Q16554" s="142"/>
      <c r="R16554" s="142"/>
      <c r="S16554" s="139"/>
    </row>
    <row r="16555" spans="2:19" ht="15.75" customHeight="1" x14ac:dyDescent="0.25">
      <c r="B16555" s="106"/>
      <c r="C16555" s="106"/>
      <c r="D16555" s="139"/>
      <c r="E16555" s="140"/>
      <c r="F16555" s="140"/>
      <c r="G16555" s="140"/>
      <c r="M16555" s="140"/>
      <c r="N16555" s="167"/>
      <c r="O16555" s="167"/>
      <c r="P16555" s="142"/>
      <c r="Q16555" s="142"/>
      <c r="R16555" s="142"/>
      <c r="S16555" s="139"/>
    </row>
    <row r="16556" spans="2:19" ht="15.75" customHeight="1" x14ac:dyDescent="0.25">
      <c r="B16556" s="106"/>
      <c r="C16556" s="106"/>
      <c r="D16556" s="139"/>
      <c r="E16556" s="140"/>
      <c r="F16556" s="140"/>
      <c r="G16556" s="140"/>
      <c r="M16556" s="140"/>
      <c r="N16556" s="167"/>
      <c r="O16556" s="167"/>
      <c r="P16556" s="142"/>
      <c r="Q16556" s="142"/>
      <c r="R16556" s="142"/>
      <c r="S16556" s="139"/>
    </row>
    <row r="16557" spans="2:19" ht="15.75" customHeight="1" x14ac:dyDescent="0.25">
      <c r="B16557" s="106"/>
      <c r="C16557" s="106"/>
      <c r="D16557" s="139"/>
      <c r="E16557" s="140"/>
      <c r="F16557" s="140"/>
      <c r="G16557" s="140"/>
      <c r="M16557" s="140"/>
      <c r="N16557" s="167"/>
      <c r="O16557" s="167"/>
      <c r="P16557" s="142"/>
      <c r="Q16557" s="142"/>
      <c r="R16557" s="142"/>
      <c r="S16557" s="139"/>
    </row>
    <row r="16558" spans="2:19" ht="15.75" customHeight="1" x14ac:dyDescent="0.25">
      <c r="B16558" s="106"/>
      <c r="C16558" s="106"/>
      <c r="D16558" s="139"/>
      <c r="E16558" s="140"/>
      <c r="F16558" s="140"/>
      <c r="G16558" s="140"/>
      <c r="M16558" s="140"/>
      <c r="N16558" s="167"/>
      <c r="O16558" s="167"/>
      <c r="P16558" s="142"/>
      <c r="Q16558" s="142"/>
      <c r="R16558" s="142"/>
      <c r="S16558" s="139"/>
    </row>
    <row r="16559" spans="2:19" ht="15.75" customHeight="1" x14ac:dyDescent="0.25">
      <c r="B16559" s="106"/>
      <c r="C16559" s="106"/>
      <c r="D16559" s="139"/>
      <c r="E16559" s="140"/>
      <c r="F16559" s="140"/>
      <c r="G16559" s="140"/>
      <c r="M16559" s="140"/>
      <c r="N16559" s="167"/>
      <c r="O16559" s="167"/>
      <c r="P16559" s="142"/>
      <c r="Q16559" s="142"/>
      <c r="R16559" s="142"/>
      <c r="S16559" s="139"/>
    </row>
    <row r="16560" spans="2:19" ht="15.75" customHeight="1" x14ac:dyDescent="0.25">
      <c r="B16560" s="106"/>
      <c r="C16560" s="106"/>
      <c r="D16560" s="139"/>
      <c r="E16560" s="140"/>
      <c r="F16560" s="140"/>
      <c r="G16560" s="140"/>
      <c r="M16560" s="140"/>
      <c r="N16560" s="167"/>
      <c r="O16560" s="167"/>
      <c r="P16560" s="142"/>
      <c r="Q16560" s="142"/>
      <c r="R16560" s="142"/>
      <c r="S16560" s="139"/>
    </row>
    <row r="16561" spans="2:19" ht="15.75" customHeight="1" x14ac:dyDescent="0.25">
      <c r="B16561" s="106"/>
      <c r="C16561" s="106"/>
      <c r="D16561" s="139"/>
      <c r="E16561" s="140"/>
      <c r="F16561" s="140"/>
      <c r="G16561" s="140"/>
      <c r="M16561" s="140"/>
      <c r="N16561" s="167"/>
      <c r="O16561" s="167"/>
      <c r="P16561" s="142"/>
      <c r="Q16561" s="142"/>
      <c r="R16561" s="142"/>
      <c r="S16561" s="139"/>
    </row>
    <row r="16562" spans="2:19" ht="15.75" customHeight="1" x14ac:dyDescent="0.25">
      <c r="B16562" s="106"/>
      <c r="C16562" s="106"/>
      <c r="D16562" s="139"/>
      <c r="E16562" s="140"/>
      <c r="F16562" s="140"/>
      <c r="G16562" s="140"/>
      <c r="M16562" s="140"/>
      <c r="N16562" s="167"/>
      <c r="O16562" s="167"/>
      <c r="P16562" s="142"/>
      <c r="Q16562" s="142"/>
      <c r="R16562" s="142"/>
      <c r="S16562" s="139"/>
    </row>
    <row r="16563" spans="2:19" ht="15.75" customHeight="1" x14ac:dyDescent="0.25">
      <c r="B16563" s="106"/>
      <c r="C16563" s="106"/>
      <c r="D16563" s="139"/>
      <c r="E16563" s="140"/>
      <c r="F16563" s="140"/>
      <c r="G16563" s="140"/>
      <c r="M16563" s="140"/>
      <c r="N16563" s="167"/>
      <c r="O16563" s="167"/>
      <c r="P16563" s="142"/>
      <c r="Q16563" s="142"/>
      <c r="R16563" s="142"/>
      <c r="S16563" s="139"/>
    </row>
    <row r="16564" spans="2:19" ht="15.75" customHeight="1" x14ac:dyDescent="0.25">
      <c r="B16564" s="106"/>
      <c r="C16564" s="106"/>
      <c r="D16564" s="139"/>
      <c r="E16564" s="140"/>
      <c r="F16564" s="140"/>
      <c r="G16564" s="140"/>
      <c r="M16564" s="140"/>
      <c r="N16564" s="167"/>
      <c r="O16564" s="167"/>
      <c r="P16564" s="142"/>
      <c r="Q16564" s="142"/>
      <c r="R16564" s="142"/>
      <c r="S16564" s="139"/>
    </row>
    <row r="16565" spans="2:19" ht="15.75" customHeight="1" x14ac:dyDescent="0.25">
      <c r="B16565" s="106"/>
      <c r="C16565" s="106"/>
      <c r="D16565" s="139"/>
      <c r="E16565" s="140"/>
      <c r="F16565" s="140"/>
      <c r="G16565" s="140"/>
      <c r="M16565" s="140"/>
      <c r="N16565" s="167"/>
      <c r="O16565" s="167"/>
      <c r="P16565" s="142"/>
      <c r="Q16565" s="142"/>
      <c r="R16565" s="142"/>
      <c r="S16565" s="139"/>
    </row>
    <row r="16566" spans="2:19" ht="15.75" customHeight="1" x14ac:dyDescent="0.25">
      <c r="B16566" s="106"/>
      <c r="C16566" s="106"/>
      <c r="D16566" s="139"/>
      <c r="E16566" s="140"/>
      <c r="F16566" s="140"/>
      <c r="G16566" s="140"/>
      <c r="M16566" s="140"/>
      <c r="N16566" s="167"/>
      <c r="O16566" s="167"/>
      <c r="P16566" s="142"/>
      <c r="Q16566" s="142"/>
      <c r="R16566" s="142"/>
      <c r="S16566" s="139"/>
    </row>
    <row r="16567" spans="2:19" ht="15.75" customHeight="1" x14ac:dyDescent="0.25">
      <c r="B16567" s="106"/>
      <c r="C16567" s="106"/>
      <c r="D16567" s="139"/>
      <c r="E16567" s="140"/>
      <c r="F16567" s="140"/>
      <c r="G16567" s="140"/>
      <c r="M16567" s="140"/>
      <c r="N16567" s="167"/>
      <c r="O16567" s="167"/>
      <c r="P16567" s="142"/>
      <c r="Q16567" s="142"/>
      <c r="R16567" s="142"/>
      <c r="S16567" s="139"/>
    </row>
    <row r="16568" spans="2:19" ht="15.75" customHeight="1" x14ac:dyDescent="0.25">
      <c r="B16568" s="106"/>
      <c r="C16568" s="106"/>
      <c r="D16568" s="139"/>
      <c r="E16568" s="140"/>
      <c r="F16568" s="140"/>
      <c r="G16568" s="140"/>
      <c r="M16568" s="140"/>
      <c r="N16568" s="167"/>
      <c r="O16568" s="167"/>
      <c r="P16568" s="142"/>
      <c r="Q16568" s="142"/>
      <c r="R16568" s="142"/>
      <c r="S16568" s="139"/>
    </row>
    <row r="16569" spans="2:19" ht="15.75" customHeight="1" x14ac:dyDescent="0.25">
      <c r="B16569" s="106"/>
      <c r="C16569" s="106"/>
      <c r="D16569" s="139"/>
      <c r="E16569" s="140"/>
      <c r="F16569" s="140"/>
      <c r="G16569" s="140"/>
      <c r="M16569" s="140"/>
      <c r="N16569" s="167"/>
      <c r="O16569" s="167"/>
      <c r="P16569" s="142"/>
      <c r="Q16569" s="142"/>
      <c r="R16569" s="142"/>
      <c r="S16569" s="139"/>
    </row>
    <row r="16570" spans="2:19" ht="15.75" customHeight="1" x14ac:dyDescent="0.25">
      <c r="B16570" s="106"/>
      <c r="C16570" s="106"/>
      <c r="D16570" s="139"/>
      <c r="E16570" s="140"/>
      <c r="F16570" s="140"/>
      <c r="G16570" s="140"/>
      <c r="M16570" s="140"/>
      <c r="N16570" s="167"/>
      <c r="O16570" s="167"/>
      <c r="P16570" s="142"/>
      <c r="Q16570" s="142"/>
      <c r="R16570" s="142"/>
      <c r="S16570" s="139"/>
    </row>
    <row r="16571" spans="2:19" ht="15.75" customHeight="1" x14ac:dyDescent="0.25">
      <c r="B16571" s="106"/>
      <c r="C16571" s="106"/>
      <c r="D16571" s="139"/>
      <c r="E16571" s="140"/>
      <c r="F16571" s="140"/>
      <c r="G16571" s="140"/>
      <c r="M16571" s="140"/>
      <c r="N16571" s="167"/>
      <c r="O16571" s="167"/>
      <c r="P16571" s="142"/>
      <c r="Q16571" s="142"/>
      <c r="R16571" s="142"/>
      <c r="S16571" s="139"/>
    </row>
    <row r="16572" spans="2:19" ht="15.75" customHeight="1" x14ac:dyDescent="0.25">
      <c r="B16572" s="106"/>
      <c r="C16572" s="106"/>
      <c r="D16572" s="139"/>
      <c r="E16572" s="140"/>
      <c r="F16572" s="140"/>
      <c r="G16572" s="140"/>
      <c r="M16572" s="140"/>
      <c r="N16572" s="167"/>
      <c r="O16572" s="167"/>
      <c r="P16572" s="142"/>
      <c r="Q16572" s="142"/>
      <c r="R16572" s="142"/>
      <c r="S16572" s="139"/>
    </row>
    <row r="16573" spans="2:19" ht="15.75" customHeight="1" x14ac:dyDescent="0.25">
      <c r="B16573" s="106"/>
      <c r="C16573" s="106"/>
      <c r="D16573" s="139"/>
      <c r="E16573" s="140"/>
      <c r="F16573" s="140"/>
      <c r="G16573" s="140"/>
      <c r="M16573" s="140"/>
      <c r="N16573" s="167"/>
      <c r="O16573" s="167"/>
      <c r="P16573" s="142"/>
      <c r="Q16573" s="142"/>
      <c r="R16573" s="142"/>
      <c r="S16573" s="139"/>
    </row>
    <row r="16574" spans="2:19" ht="15.75" customHeight="1" x14ac:dyDescent="0.25">
      <c r="B16574" s="106"/>
      <c r="C16574" s="106"/>
      <c r="D16574" s="139"/>
      <c r="E16574" s="140"/>
      <c r="F16574" s="140"/>
      <c r="G16574" s="140"/>
      <c r="M16574" s="140"/>
      <c r="N16574" s="167"/>
      <c r="O16574" s="167"/>
      <c r="P16574" s="142"/>
      <c r="Q16574" s="142"/>
      <c r="R16574" s="142"/>
      <c r="S16574" s="139"/>
    </row>
    <row r="16575" spans="2:19" ht="15.75" customHeight="1" x14ac:dyDescent="0.25">
      <c r="B16575" s="106"/>
      <c r="C16575" s="106"/>
      <c r="D16575" s="139"/>
      <c r="E16575" s="140"/>
      <c r="F16575" s="140"/>
      <c r="G16575" s="140"/>
      <c r="M16575" s="140"/>
      <c r="N16575" s="167"/>
      <c r="O16575" s="167"/>
      <c r="P16575" s="142"/>
      <c r="Q16575" s="142"/>
      <c r="R16575" s="142"/>
      <c r="S16575" s="139"/>
    </row>
    <row r="16576" spans="2:19" ht="15.75" customHeight="1" x14ac:dyDescent="0.25">
      <c r="B16576" s="106"/>
      <c r="C16576" s="106"/>
      <c r="D16576" s="139"/>
      <c r="E16576" s="140"/>
      <c r="F16576" s="140"/>
      <c r="G16576" s="140"/>
      <c r="M16576" s="140"/>
      <c r="N16576" s="167"/>
      <c r="O16576" s="167"/>
      <c r="P16576" s="142"/>
      <c r="Q16576" s="142"/>
      <c r="R16576" s="142"/>
      <c r="S16576" s="139"/>
    </row>
    <row r="16577" spans="2:19" ht="15.75" customHeight="1" x14ac:dyDescent="0.25">
      <c r="B16577" s="106"/>
      <c r="C16577" s="106"/>
      <c r="D16577" s="139"/>
      <c r="E16577" s="140"/>
      <c r="F16577" s="140"/>
      <c r="G16577" s="140"/>
      <c r="M16577" s="140"/>
      <c r="N16577" s="167"/>
      <c r="O16577" s="167"/>
      <c r="P16577" s="142"/>
      <c r="Q16577" s="142"/>
      <c r="R16577" s="142"/>
      <c r="S16577" s="139"/>
    </row>
    <row r="16578" spans="2:19" ht="15.75" customHeight="1" x14ac:dyDescent="0.25">
      <c r="B16578" s="106"/>
      <c r="C16578" s="106"/>
      <c r="D16578" s="139"/>
      <c r="E16578" s="140"/>
      <c r="F16578" s="140"/>
      <c r="G16578" s="140"/>
      <c r="M16578" s="140"/>
      <c r="N16578" s="167"/>
      <c r="O16578" s="167"/>
      <c r="P16578" s="142"/>
      <c r="Q16578" s="142"/>
      <c r="R16578" s="142"/>
      <c r="S16578" s="139"/>
    </row>
    <row r="16579" spans="2:19" ht="15.75" customHeight="1" x14ac:dyDescent="0.25">
      <c r="B16579" s="106"/>
      <c r="C16579" s="106"/>
      <c r="D16579" s="139"/>
      <c r="E16579" s="140"/>
      <c r="F16579" s="140"/>
      <c r="G16579" s="140"/>
      <c r="M16579" s="140"/>
      <c r="N16579" s="167"/>
      <c r="O16579" s="167"/>
      <c r="P16579" s="142"/>
      <c r="Q16579" s="142"/>
      <c r="R16579" s="142"/>
      <c r="S16579" s="139"/>
    </row>
    <row r="16580" spans="2:19" ht="15.75" customHeight="1" x14ac:dyDescent="0.25">
      <c r="B16580" s="106"/>
      <c r="C16580" s="106"/>
      <c r="D16580" s="139"/>
      <c r="E16580" s="140"/>
      <c r="F16580" s="140"/>
      <c r="G16580" s="140"/>
      <c r="M16580" s="140"/>
      <c r="N16580" s="167"/>
      <c r="O16580" s="167"/>
      <c r="P16580" s="142"/>
      <c r="Q16580" s="142"/>
      <c r="R16580" s="142"/>
      <c r="S16580" s="139"/>
    </row>
    <row r="16581" spans="2:19" ht="15.75" customHeight="1" x14ac:dyDescent="0.25">
      <c r="B16581" s="106"/>
      <c r="C16581" s="106"/>
      <c r="D16581" s="139"/>
      <c r="E16581" s="140"/>
      <c r="F16581" s="140"/>
      <c r="G16581" s="140"/>
      <c r="M16581" s="140"/>
      <c r="N16581" s="167"/>
      <c r="O16581" s="167"/>
      <c r="P16581" s="142"/>
      <c r="Q16581" s="142"/>
      <c r="R16581" s="142"/>
      <c r="S16581" s="139"/>
    </row>
    <row r="16582" spans="2:19" ht="15.75" customHeight="1" x14ac:dyDescent="0.25">
      <c r="B16582" s="106"/>
      <c r="C16582" s="106"/>
      <c r="D16582" s="139"/>
      <c r="E16582" s="140"/>
      <c r="F16582" s="140"/>
      <c r="G16582" s="140"/>
      <c r="M16582" s="140"/>
      <c r="N16582" s="167"/>
      <c r="O16582" s="167"/>
      <c r="P16582" s="142"/>
      <c r="Q16582" s="142"/>
      <c r="R16582" s="142"/>
      <c r="S16582" s="139"/>
    </row>
    <row r="16583" spans="2:19" ht="15.75" customHeight="1" x14ac:dyDescent="0.25">
      <c r="B16583" s="106"/>
      <c r="C16583" s="106"/>
      <c r="D16583" s="139"/>
      <c r="E16583" s="140"/>
      <c r="F16583" s="140"/>
      <c r="G16583" s="140"/>
      <c r="M16583" s="140"/>
      <c r="N16583" s="167"/>
      <c r="O16583" s="167"/>
      <c r="P16583" s="142"/>
      <c r="Q16583" s="142"/>
      <c r="R16583" s="142"/>
      <c r="S16583" s="139"/>
    </row>
    <row r="16584" spans="2:19" ht="15.75" customHeight="1" x14ac:dyDescent="0.25">
      <c r="B16584" s="106"/>
      <c r="C16584" s="106"/>
      <c r="D16584" s="139"/>
      <c r="E16584" s="140"/>
      <c r="F16584" s="140"/>
      <c r="G16584" s="140"/>
      <c r="M16584" s="140"/>
      <c r="N16584" s="167"/>
      <c r="O16584" s="167"/>
      <c r="P16584" s="142"/>
      <c r="Q16584" s="142"/>
      <c r="R16584" s="142"/>
      <c r="S16584" s="139"/>
    </row>
    <row r="16585" spans="2:19" ht="15.75" customHeight="1" x14ac:dyDescent="0.25">
      <c r="B16585" s="106"/>
      <c r="C16585" s="106"/>
      <c r="D16585" s="139"/>
      <c r="E16585" s="140"/>
      <c r="F16585" s="140"/>
      <c r="G16585" s="140"/>
      <c r="M16585" s="140"/>
      <c r="N16585" s="167"/>
      <c r="O16585" s="167"/>
      <c r="P16585" s="142"/>
      <c r="Q16585" s="142"/>
      <c r="R16585" s="142"/>
      <c r="S16585" s="139"/>
    </row>
    <row r="16586" spans="2:19" ht="15.75" customHeight="1" x14ac:dyDescent="0.25">
      <c r="B16586" s="106"/>
      <c r="C16586" s="106"/>
      <c r="D16586" s="139"/>
      <c r="E16586" s="140"/>
      <c r="F16586" s="140"/>
      <c r="G16586" s="140"/>
      <c r="M16586" s="140"/>
      <c r="N16586" s="167"/>
      <c r="O16586" s="167"/>
      <c r="P16586" s="142"/>
      <c r="Q16586" s="142"/>
      <c r="R16586" s="142"/>
      <c r="S16586" s="139"/>
    </row>
    <row r="16587" spans="2:19" ht="15.75" customHeight="1" x14ac:dyDescent="0.25">
      <c r="B16587" s="106"/>
      <c r="C16587" s="106"/>
      <c r="D16587" s="139"/>
      <c r="E16587" s="140"/>
      <c r="F16587" s="140"/>
      <c r="G16587" s="140"/>
      <c r="M16587" s="140"/>
      <c r="N16587" s="167"/>
      <c r="O16587" s="167"/>
      <c r="P16587" s="142"/>
      <c r="Q16587" s="142"/>
      <c r="R16587" s="142"/>
      <c r="S16587" s="139"/>
    </row>
    <row r="16588" spans="2:19" ht="15.75" customHeight="1" x14ac:dyDescent="0.25">
      <c r="B16588" s="106"/>
      <c r="C16588" s="106"/>
      <c r="D16588" s="139"/>
      <c r="E16588" s="140"/>
      <c r="F16588" s="140"/>
      <c r="G16588" s="140"/>
      <c r="M16588" s="140"/>
      <c r="N16588" s="167"/>
      <c r="O16588" s="167"/>
      <c r="P16588" s="142"/>
      <c r="Q16588" s="142"/>
      <c r="R16588" s="142"/>
      <c r="S16588" s="139"/>
    </row>
    <row r="16589" spans="2:19" ht="15.75" customHeight="1" x14ac:dyDescent="0.25">
      <c r="B16589" s="106"/>
      <c r="C16589" s="106"/>
      <c r="D16589" s="139"/>
      <c r="E16589" s="140"/>
      <c r="F16589" s="140"/>
      <c r="G16589" s="140"/>
      <c r="M16589" s="140"/>
      <c r="N16589" s="167"/>
      <c r="O16589" s="167"/>
      <c r="P16589" s="142"/>
      <c r="Q16589" s="142"/>
      <c r="R16589" s="142"/>
      <c r="S16589" s="139"/>
    </row>
    <row r="16590" spans="2:19" ht="15.75" customHeight="1" x14ac:dyDescent="0.25">
      <c r="B16590" s="106"/>
      <c r="C16590" s="106"/>
      <c r="D16590" s="139"/>
      <c r="E16590" s="140"/>
      <c r="F16590" s="140"/>
      <c r="G16590" s="140"/>
      <c r="M16590" s="140"/>
      <c r="N16590" s="167"/>
      <c r="O16590" s="167"/>
      <c r="P16590" s="142"/>
      <c r="Q16590" s="142"/>
      <c r="R16590" s="142"/>
      <c r="S16590" s="139"/>
    </row>
    <row r="16591" spans="2:19" ht="15.75" customHeight="1" x14ac:dyDescent="0.25">
      <c r="B16591" s="106"/>
      <c r="C16591" s="106"/>
      <c r="D16591" s="139"/>
      <c r="E16591" s="140"/>
      <c r="F16591" s="140"/>
      <c r="G16591" s="140"/>
      <c r="M16591" s="140"/>
      <c r="N16591" s="167"/>
      <c r="O16591" s="167"/>
      <c r="P16591" s="142"/>
      <c r="Q16591" s="142"/>
      <c r="R16591" s="142"/>
      <c r="S16591" s="139"/>
    </row>
    <row r="16592" spans="2:19" ht="15.75" customHeight="1" x14ac:dyDescent="0.25">
      <c r="B16592" s="106"/>
      <c r="C16592" s="106"/>
      <c r="D16592" s="139"/>
      <c r="E16592" s="140"/>
      <c r="F16592" s="140"/>
      <c r="G16592" s="140"/>
      <c r="M16592" s="140"/>
      <c r="N16592" s="167"/>
      <c r="O16592" s="167"/>
      <c r="P16592" s="142"/>
      <c r="Q16592" s="142"/>
      <c r="R16592" s="142"/>
      <c r="S16592" s="139"/>
    </row>
    <row r="16593" spans="2:19" ht="15.75" customHeight="1" x14ac:dyDescent="0.25">
      <c r="B16593" s="106"/>
      <c r="C16593" s="106"/>
      <c r="D16593" s="139"/>
      <c r="E16593" s="140"/>
      <c r="F16593" s="140"/>
      <c r="G16593" s="140"/>
      <c r="M16593" s="140"/>
      <c r="N16593" s="167"/>
      <c r="O16593" s="167"/>
      <c r="P16593" s="142"/>
      <c r="Q16593" s="142"/>
      <c r="R16593" s="142"/>
      <c r="S16593" s="139"/>
    </row>
    <row r="16594" spans="2:19" ht="15.75" customHeight="1" x14ac:dyDescent="0.25">
      <c r="B16594" s="106"/>
      <c r="C16594" s="106"/>
      <c r="D16594" s="139"/>
      <c r="E16594" s="140"/>
      <c r="F16594" s="140"/>
      <c r="G16594" s="140"/>
      <c r="M16594" s="140"/>
      <c r="N16594" s="167"/>
      <c r="O16594" s="167"/>
      <c r="P16594" s="142"/>
      <c r="Q16594" s="142"/>
      <c r="R16594" s="142"/>
      <c r="S16594" s="139"/>
    </row>
    <row r="16595" spans="2:19" ht="15.75" customHeight="1" x14ac:dyDescent="0.25">
      <c r="B16595" s="106"/>
      <c r="C16595" s="106"/>
      <c r="D16595" s="139"/>
      <c r="E16595" s="140"/>
      <c r="F16595" s="140"/>
      <c r="G16595" s="140"/>
      <c r="M16595" s="140"/>
      <c r="N16595" s="167"/>
      <c r="O16595" s="167"/>
      <c r="P16595" s="142"/>
      <c r="Q16595" s="142"/>
      <c r="R16595" s="142"/>
      <c r="S16595" s="139"/>
    </row>
    <row r="16596" spans="2:19" ht="15.75" customHeight="1" x14ac:dyDescent="0.25">
      <c r="B16596" s="106"/>
      <c r="C16596" s="106"/>
      <c r="D16596" s="139"/>
      <c r="E16596" s="140"/>
      <c r="F16596" s="140"/>
      <c r="G16596" s="140"/>
      <c r="M16596" s="140"/>
      <c r="N16596" s="167"/>
      <c r="O16596" s="167"/>
      <c r="P16596" s="142"/>
      <c r="Q16596" s="142"/>
      <c r="R16596" s="142"/>
      <c r="S16596" s="139"/>
    </row>
    <row r="16597" spans="2:19" ht="15.75" customHeight="1" x14ac:dyDescent="0.25">
      <c r="B16597" s="106"/>
      <c r="C16597" s="106"/>
      <c r="D16597" s="139"/>
      <c r="E16597" s="140"/>
      <c r="F16597" s="140"/>
      <c r="G16597" s="140"/>
      <c r="M16597" s="140"/>
      <c r="N16597" s="167"/>
      <c r="O16597" s="167"/>
      <c r="P16597" s="142"/>
      <c r="Q16597" s="142"/>
      <c r="R16597" s="142"/>
      <c r="S16597" s="139"/>
    </row>
    <row r="16598" spans="2:19" ht="15.75" customHeight="1" x14ac:dyDescent="0.25">
      <c r="B16598" s="106"/>
      <c r="C16598" s="106"/>
      <c r="D16598" s="139"/>
      <c r="E16598" s="140"/>
      <c r="F16598" s="140"/>
      <c r="G16598" s="140"/>
      <c r="M16598" s="140"/>
      <c r="N16598" s="167"/>
      <c r="O16598" s="167"/>
      <c r="P16598" s="142"/>
      <c r="Q16598" s="142"/>
      <c r="R16598" s="142"/>
      <c r="S16598" s="139"/>
    </row>
    <row r="16599" spans="2:19" ht="15.75" customHeight="1" x14ac:dyDescent="0.25">
      <c r="B16599" s="106"/>
      <c r="C16599" s="106"/>
      <c r="D16599" s="139"/>
      <c r="E16599" s="140"/>
      <c r="F16599" s="140"/>
      <c r="G16599" s="140"/>
      <c r="M16599" s="140"/>
      <c r="N16599" s="167"/>
      <c r="O16599" s="167"/>
      <c r="P16599" s="142"/>
      <c r="Q16599" s="142"/>
      <c r="R16599" s="142"/>
      <c r="S16599" s="139"/>
    </row>
    <row r="16600" spans="2:19" ht="15.75" customHeight="1" x14ac:dyDescent="0.25">
      <c r="B16600" s="106"/>
      <c r="C16600" s="106"/>
      <c r="D16600" s="139"/>
      <c r="E16600" s="140"/>
      <c r="F16600" s="140"/>
      <c r="G16600" s="140"/>
      <c r="M16600" s="140"/>
      <c r="N16600" s="167"/>
      <c r="O16600" s="167"/>
      <c r="P16600" s="142"/>
      <c r="Q16600" s="142"/>
      <c r="R16600" s="142"/>
      <c r="S16600" s="139"/>
    </row>
    <row r="16601" spans="2:19" ht="15.75" customHeight="1" x14ac:dyDescent="0.25">
      <c r="B16601" s="106"/>
      <c r="C16601" s="106"/>
      <c r="D16601" s="139"/>
      <c r="E16601" s="140"/>
      <c r="F16601" s="140"/>
      <c r="G16601" s="140"/>
      <c r="M16601" s="140"/>
      <c r="N16601" s="167"/>
      <c r="O16601" s="167"/>
      <c r="P16601" s="142"/>
      <c r="Q16601" s="142"/>
      <c r="R16601" s="142"/>
      <c r="S16601" s="139"/>
    </row>
    <row r="16602" spans="2:19" ht="15.75" customHeight="1" x14ac:dyDescent="0.25">
      <c r="B16602" s="106"/>
      <c r="C16602" s="106"/>
      <c r="D16602" s="139"/>
      <c r="E16602" s="140"/>
      <c r="F16602" s="140"/>
      <c r="G16602" s="140"/>
      <c r="M16602" s="140"/>
      <c r="N16602" s="167"/>
      <c r="O16602" s="167"/>
      <c r="P16602" s="142"/>
      <c r="Q16602" s="142"/>
      <c r="R16602" s="142"/>
      <c r="S16602" s="139"/>
    </row>
    <row r="16603" spans="2:19" ht="15.75" customHeight="1" x14ac:dyDescent="0.25">
      <c r="B16603" s="106"/>
      <c r="C16603" s="106"/>
      <c r="D16603" s="139"/>
      <c r="E16603" s="140"/>
      <c r="F16603" s="140"/>
      <c r="G16603" s="140"/>
      <c r="M16603" s="140"/>
      <c r="N16603" s="167"/>
      <c r="O16603" s="167"/>
      <c r="P16603" s="142"/>
      <c r="Q16603" s="142"/>
      <c r="R16603" s="142"/>
      <c r="S16603" s="139"/>
    </row>
    <row r="16604" spans="2:19" ht="15.75" customHeight="1" x14ac:dyDescent="0.25">
      <c r="B16604" s="106"/>
      <c r="C16604" s="106"/>
      <c r="D16604" s="139"/>
      <c r="E16604" s="140"/>
      <c r="F16604" s="140"/>
      <c r="G16604" s="140"/>
      <c r="M16604" s="140"/>
      <c r="N16604" s="167"/>
      <c r="O16604" s="167"/>
      <c r="P16604" s="142"/>
      <c r="Q16604" s="142"/>
      <c r="R16604" s="142"/>
      <c r="S16604" s="139"/>
    </row>
    <row r="16605" spans="2:19" ht="15.75" customHeight="1" x14ac:dyDescent="0.25">
      <c r="B16605" s="106"/>
      <c r="C16605" s="106"/>
      <c r="D16605" s="139"/>
      <c r="E16605" s="140"/>
      <c r="F16605" s="140"/>
      <c r="G16605" s="140"/>
      <c r="M16605" s="140"/>
      <c r="N16605" s="167"/>
      <c r="O16605" s="167"/>
      <c r="P16605" s="142"/>
      <c r="Q16605" s="142"/>
      <c r="R16605" s="142"/>
      <c r="S16605" s="139"/>
    </row>
    <row r="16606" spans="2:19" ht="15.75" customHeight="1" x14ac:dyDescent="0.25">
      <c r="B16606" s="106"/>
      <c r="C16606" s="106"/>
      <c r="D16606" s="139"/>
      <c r="E16606" s="140"/>
      <c r="F16606" s="140"/>
      <c r="G16606" s="140"/>
      <c r="M16606" s="140"/>
      <c r="N16606" s="167"/>
      <c r="O16606" s="167"/>
      <c r="P16606" s="142"/>
      <c r="Q16606" s="142"/>
      <c r="R16606" s="142"/>
      <c r="S16606" s="139"/>
    </row>
    <row r="16607" spans="2:19" ht="15.75" customHeight="1" x14ac:dyDescent="0.25">
      <c r="B16607" s="106"/>
      <c r="C16607" s="106"/>
      <c r="D16607" s="139"/>
      <c r="E16607" s="140"/>
      <c r="F16607" s="140"/>
      <c r="G16607" s="140"/>
      <c r="M16607" s="140"/>
      <c r="N16607" s="167"/>
      <c r="O16607" s="167"/>
      <c r="P16607" s="142"/>
      <c r="Q16607" s="142"/>
      <c r="R16607" s="142"/>
      <c r="S16607" s="139"/>
    </row>
    <row r="16608" spans="2:19" ht="15.75" customHeight="1" x14ac:dyDescent="0.25">
      <c r="B16608" s="106"/>
      <c r="C16608" s="106"/>
      <c r="D16608" s="139"/>
      <c r="E16608" s="140"/>
      <c r="F16608" s="140"/>
      <c r="G16608" s="140"/>
      <c r="M16608" s="140"/>
      <c r="N16608" s="167"/>
      <c r="O16608" s="167"/>
      <c r="P16608" s="142"/>
      <c r="Q16608" s="142"/>
      <c r="R16608" s="142"/>
      <c r="S16608" s="139"/>
    </row>
    <row r="16609" spans="2:19" ht="15.75" customHeight="1" x14ac:dyDescent="0.25">
      <c r="B16609" s="106"/>
      <c r="C16609" s="106"/>
      <c r="D16609" s="139"/>
      <c r="E16609" s="140"/>
      <c r="F16609" s="140"/>
      <c r="G16609" s="140"/>
      <c r="M16609" s="140"/>
      <c r="N16609" s="167"/>
      <c r="O16609" s="167"/>
      <c r="P16609" s="142"/>
      <c r="Q16609" s="142"/>
      <c r="R16609" s="142"/>
      <c r="S16609" s="139"/>
    </row>
    <row r="16610" spans="2:19" ht="15.75" customHeight="1" x14ac:dyDescent="0.25">
      <c r="B16610" s="106"/>
      <c r="C16610" s="106"/>
      <c r="D16610" s="139"/>
      <c r="E16610" s="140"/>
      <c r="F16610" s="140"/>
      <c r="G16610" s="140"/>
      <c r="M16610" s="140"/>
      <c r="N16610" s="167"/>
      <c r="O16610" s="167"/>
      <c r="P16610" s="142"/>
      <c r="Q16610" s="142"/>
      <c r="R16610" s="142"/>
      <c r="S16610" s="139"/>
    </row>
    <row r="16611" spans="2:19" ht="15.75" customHeight="1" x14ac:dyDescent="0.25">
      <c r="B16611" s="106"/>
      <c r="C16611" s="106"/>
      <c r="D16611" s="139"/>
      <c r="E16611" s="140"/>
      <c r="F16611" s="140"/>
      <c r="G16611" s="140"/>
      <c r="M16611" s="140"/>
      <c r="N16611" s="167"/>
      <c r="O16611" s="167"/>
      <c r="P16611" s="142"/>
      <c r="Q16611" s="142"/>
      <c r="R16611" s="142"/>
      <c r="S16611" s="139"/>
    </row>
    <row r="16612" spans="2:19" ht="15.75" customHeight="1" x14ac:dyDescent="0.25">
      <c r="B16612" s="106"/>
      <c r="C16612" s="106"/>
      <c r="D16612" s="139"/>
      <c r="E16612" s="140"/>
      <c r="F16612" s="140"/>
      <c r="G16612" s="140"/>
      <c r="M16612" s="140"/>
      <c r="N16612" s="167"/>
      <c r="O16612" s="167"/>
      <c r="P16612" s="142"/>
      <c r="Q16612" s="142"/>
      <c r="R16612" s="142"/>
      <c r="S16612" s="139"/>
    </row>
    <row r="16613" spans="2:19" ht="15.75" customHeight="1" x14ac:dyDescent="0.25">
      <c r="B16613" s="106"/>
      <c r="C16613" s="106"/>
      <c r="D16613" s="139"/>
      <c r="E16613" s="140"/>
      <c r="F16613" s="140"/>
      <c r="G16613" s="140"/>
      <c r="M16613" s="140"/>
      <c r="N16613" s="167"/>
      <c r="O16613" s="167"/>
      <c r="P16613" s="142"/>
      <c r="Q16613" s="142"/>
      <c r="R16613" s="142"/>
      <c r="S16613" s="139"/>
    </row>
    <row r="16614" spans="2:19" ht="15.75" customHeight="1" x14ac:dyDescent="0.25">
      <c r="B16614" s="106"/>
      <c r="C16614" s="106"/>
      <c r="D16614" s="139"/>
      <c r="E16614" s="140"/>
      <c r="F16614" s="140"/>
      <c r="G16614" s="140"/>
      <c r="M16614" s="140"/>
      <c r="N16614" s="167"/>
      <c r="O16614" s="167"/>
      <c r="P16614" s="142"/>
      <c r="Q16614" s="142"/>
      <c r="R16614" s="142"/>
      <c r="S16614" s="139"/>
    </row>
    <row r="16615" spans="2:19" ht="15.75" customHeight="1" x14ac:dyDescent="0.25">
      <c r="B16615" s="106"/>
      <c r="C16615" s="106"/>
      <c r="D16615" s="139"/>
      <c r="E16615" s="140"/>
      <c r="F16615" s="140"/>
      <c r="G16615" s="140"/>
      <c r="M16615" s="140"/>
      <c r="N16615" s="167"/>
      <c r="O16615" s="167"/>
      <c r="P16615" s="142"/>
      <c r="Q16615" s="142"/>
      <c r="R16615" s="142"/>
      <c r="S16615" s="139"/>
    </row>
    <row r="16616" spans="2:19" ht="15.75" customHeight="1" x14ac:dyDescent="0.25">
      <c r="B16616" s="106"/>
      <c r="C16616" s="106"/>
      <c r="D16616" s="139"/>
      <c r="E16616" s="140"/>
      <c r="F16616" s="140"/>
      <c r="G16616" s="140"/>
      <c r="M16616" s="140"/>
      <c r="N16616" s="167"/>
      <c r="O16616" s="167"/>
      <c r="P16616" s="142"/>
      <c r="Q16616" s="142"/>
      <c r="R16616" s="142"/>
      <c r="S16616" s="139"/>
    </row>
    <row r="16617" spans="2:19" ht="15.75" customHeight="1" x14ac:dyDescent="0.25">
      <c r="B16617" s="106"/>
      <c r="C16617" s="106"/>
      <c r="D16617" s="139"/>
      <c r="E16617" s="140"/>
      <c r="F16617" s="140"/>
      <c r="G16617" s="140"/>
      <c r="M16617" s="140"/>
      <c r="N16617" s="167"/>
      <c r="O16617" s="167"/>
      <c r="P16617" s="142"/>
      <c r="Q16617" s="142"/>
      <c r="R16617" s="142"/>
      <c r="S16617" s="139"/>
    </row>
    <row r="16618" spans="2:19" ht="15.75" customHeight="1" x14ac:dyDescent="0.25">
      <c r="B16618" s="106"/>
      <c r="C16618" s="106"/>
      <c r="D16618" s="139"/>
      <c r="E16618" s="140"/>
      <c r="F16618" s="140"/>
      <c r="G16618" s="140"/>
      <c r="M16618" s="140"/>
      <c r="N16618" s="167"/>
      <c r="O16618" s="167"/>
      <c r="P16618" s="142"/>
      <c r="Q16618" s="142"/>
      <c r="R16618" s="142"/>
      <c r="S16618" s="139"/>
    </row>
    <row r="16619" spans="2:19" ht="15.75" customHeight="1" x14ac:dyDescent="0.25">
      <c r="B16619" s="106"/>
      <c r="C16619" s="106"/>
      <c r="D16619" s="139"/>
      <c r="E16619" s="140"/>
      <c r="F16619" s="140"/>
      <c r="G16619" s="140"/>
      <c r="M16619" s="140"/>
      <c r="N16619" s="167"/>
      <c r="O16619" s="167"/>
      <c r="P16619" s="142"/>
      <c r="Q16619" s="142"/>
      <c r="R16619" s="142"/>
      <c r="S16619" s="139"/>
    </row>
    <row r="16620" spans="2:19" ht="15.75" customHeight="1" x14ac:dyDescent="0.25">
      <c r="B16620" s="106"/>
      <c r="C16620" s="106"/>
      <c r="D16620" s="139"/>
      <c r="E16620" s="140"/>
      <c r="F16620" s="140"/>
      <c r="G16620" s="140"/>
      <c r="M16620" s="140"/>
      <c r="N16620" s="167"/>
      <c r="O16620" s="167"/>
      <c r="P16620" s="142"/>
      <c r="Q16620" s="142"/>
      <c r="R16620" s="142"/>
      <c r="S16620" s="139"/>
    </row>
    <row r="16621" spans="2:19" ht="15.75" customHeight="1" x14ac:dyDescent="0.25">
      <c r="B16621" s="106"/>
      <c r="C16621" s="106"/>
      <c r="D16621" s="139"/>
      <c r="E16621" s="140"/>
      <c r="F16621" s="140"/>
      <c r="G16621" s="140"/>
      <c r="M16621" s="140"/>
      <c r="N16621" s="167"/>
      <c r="O16621" s="167"/>
      <c r="P16621" s="142"/>
      <c r="Q16621" s="142"/>
      <c r="R16621" s="142"/>
      <c r="S16621" s="139"/>
    </row>
    <row r="16622" spans="2:19" ht="15.75" customHeight="1" x14ac:dyDescent="0.25">
      <c r="B16622" s="106"/>
      <c r="C16622" s="106"/>
      <c r="D16622" s="139"/>
      <c r="E16622" s="140"/>
      <c r="F16622" s="140"/>
      <c r="G16622" s="140"/>
      <c r="M16622" s="140"/>
      <c r="N16622" s="167"/>
      <c r="O16622" s="167"/>
      <c r="P16622" s="142"/>
      <c r="Q16622" s="142"/>
      <c r="R16622" s="142"/>
      <c r="S16622" s="139"/>
    </row>
    <row r="16623" spans="2:19" ht="15.75" customHeight="1" x14ac:dyDescent="0.25">
      <c r="B16623" s="106"/>
      <c r="C16623" s="106"/>
      <c r="D16623" s="139"/>
      <c r="E16623" s="140"/>
      <c r="F16623" s="140"/>
      <c r="G16623" s="140"/>
      <c r="M16623" s="140"/>
      <c r="N16623" s="167"/>
      <c r="O16623" s="167"/>
      <c r="P16623" s="142"/>
      <c r="Q16623" s="142"/>
      <c r="R16623" s="142"/>
      <c r="S16623" s="139"/>
    </row>
    <row r="16624" spans="2:19" ht="15.75" customHeight="1" x14ac:dyDescent="0.25">
      <c r="B16624" s="106"/>
      <c r="C16624" s="106"/>
      <c r="D16624" s="139"/>
      <c r="E16624" s="140"/>
      <c r="F16624" s="140"/>
      <c r="G16624" s="140"/>
      <c r="M16624" s="140"/>
      <c r="N16624" s="167"/>
      <c r="O16624" s="167"/>
      <c r="P16624" s="142"/>
      <c r="Q16624" s="142"/>
      <c r="R16624" s="142"/>
      <c r="S16624" s="139"/>
    </row>
    <row r="16625" spans="2:19" ht="15.75" customHeight="1" x14ac:dyDescent="0.25">
      <c r="B16625" s="106"/>
      <c r="C16625" s="106"/>
      <c r="D16625" s="139"/>
      <c r="E16625" s="140"/>
      <c r="F16625" s="140"/>
      <c r="G16625" s="140"/>
      <c r="M16625" s="140"/>
      <c r="N16625" s="167"/>
      <c r="O16625" s="167"/>
      <c r="P16625" s="142"/>
      <c r="Q16625" s="142"/>
      <c r="R16625" s="142"/>
      <c r="S16625" s="139"/>
    </row>
    <row r="16626" spans="2:19" ht="15.75" customHeight="1" x14ac:dyDescent="0.25">
      <c r="B16626" s="106"/>
      <c r="C16626" s="106"/>
      <c r="D16626" s="139"/>
      <c r="E16626" s="140"/>
      <c r="F16626" s="140"/>
      <c r="G16626" s="140"/>
      <c r="M16626" s="140"/>
      <c r="N16626" s="167"/>
      <c r="O16626" s="167"/>
      <c r="P16626" s="142"/>
      <c r="Q16626" s="142"/>
      <c r="R16626" s="142"/>
      <c r="S16626" s="139"/>
    </row>
    <row r="16627" spans="2:19" ht="15.75" customHeight="1" x14ac:dyDescent="0.25">
      <c r="B16627" s="106"/>
      <c r="C16627" s="106"/>
      <c r="D16627" s="139"/>
      <c r="E16627" s="140"/>
      <c r="F16627" s="140"/>
      <c r="G16627" s="140"/>
      <c r="M16627" s="140"/>
      <c r="N16627" s="167"/>
      <c r="O16627" s="167"/>
      <c r="P16627" s="142"/>
      <c r="Q16627" s="142"/>
      <c r="R16627" s="142"/>
      <c r="S16627" s="139"/>
    </row>
    <row r="16628" spans="2:19" ht="15.75" customHeight="1" x14ac:dyDescent="0.25">
      <c r="B16628" s="106"/>
      <c r="C16628" s="106"/>
      <c r="D16628" s="139"/>
      <c r="E16628" s="140"/>
      <c r="F16628" s="140"/>
      <c r="G16628" s="140"/>
      <c r="M16628" s="140"/>
      <c r="N16628" s="167"/>
      <c r="O16628" s="167"/>
      <c r="P16628" s="142"/>
      <c r="Q16628" s="142"/>
      <c r="R16628" s="142"/>
      <c r="S16628" s="139"/>
    </row>
    <row r="16629" spans="2:19" ht="15.75" customHeight="1" x14ac:dyDescent="0.25">
      <c r="B16629" s="106"/>
      <c r="C16629" s="106"/>
      <c r="D16629" s="139"/>
      <c r="E16629" s="140"/>
      <c r="F16629" s="140"/>
      <c r="G16629" s="140"/>
      <c r="M16629" s="140"/>
      <c r="N16629" s="167"/>
      <c r="O16629" s="167"/>
      <c r="P16629" s="142"/>
      <c r="Q16629" s="142"/>
      <c r="R16629" s="142"/>
      <c r="S16629" s="139"/>
    </row>
    <row r="16630" spans="2:19" ht="15.75" customHeight="1" x14ac:dyDescent="0.25">
      <c r="B16630" s="106"/>
      <c r="C16630" s="106"/>
      <c r="D16630" s="139"/>
      <c r="E16630" s="140"/>
      <c r="F16630" s="140"/>
      <c r="G16630" s="140"/>
      <c r="M16630" s="140"/>
      <c r="N16630" s="167"/>
      <c r="O16630" s="167"/>
      <c r="P16630" s="142"/>
      <c r="Q16630" s="142"/>
      <c r="R16630" s="142"/>
      <c r="S16630" s="139"/>
    </row>
    <row r="16631" spans="2:19" ht="15.75" customHeight="1" x14ac:dyDescent="0.25">
      <c r="B16631" s="106"/>
      <c r="C16631" s="106"/>
      <c r="D16631" s="139"/>
      <c r="E16631" s="140"/>
      <c r="F16631" s="140"/>
      <c r="G16631" s="140"/>
      <c r="M16631" s="140"/>
      <c r="N16631" s="167"/>
      <c r="O16631" s="167"/>
      <c r="P16631" s="142"/>
      <c r="Q16631" s="142"/>
      <c r="R16631" s="142"/>
      <c r="S16631" s="139"/>
    </row>
    <row r="16632" spans="2:19" ht="15.75" customHeight="1" x14ac:dyDescent="0.25">
      <c r="B16632" s="106"/>
      <c r="C16632" s="106"/>
      <c r="D16632" s="139"/>
      <c r="E16632" s="140"/>
      <c r="F16632" s="140"/>
      <c r="G16632" s="140"/>
      <c r="M16632" s="140"/>
      <c r="N16632" s="167"/>
      <c r="O16632" s="167"/>
      <c r="P16632" s="142"/>
      <c r="Q16632" s="142"/>
      <c r="R16632" s="142"/>
      <c r="S16632" s="139"/>
    </row>
    <row r="16633" spans="2:19" ht="15.75" customHeight="1" x14ac:dyDescent="0.25">
      <c r="B16633" s="106"/>
      <c r="C16633" s="106"/>
      <c r="D16633" s="139"/>
      <c r="E16633" s="140"/>
      <c r="F16633" s="140"/>
      <c r="G16633" s="140"/>
      <c r="M16633" s="140"/>
      <c r="N16633" s="167"/>
      <c r="O16633" s="167"/>
      <c r="P16633" s="142"/>
      <c r="Q16633" s="142"/>
      <c r="R16633" s="142"/>
      <c r="S16633" s="139"/>
    </row>
    <row r="16634" spans="2:19" ht="15.75" customHeight="1" x14ac:dyDescent="0.25">
      <c r="B16634" s="106"/>
      <c r="C16634" s="106"/>
      <c r="D16634" s="139"/>
      <c r="E16634" s="140"/>
      <c r="F16634" s="140"/>
      <c r="G16634" s="140"/>
      <c r="M16634" s="140"/>
      <c r="N16634" s="167"/>
      <c r="O16634" s="167"/>
      <c r="P16634" s="142"/>
      <c r="Q16634" s="142"/>
      <c r="R16634" s="142"/>
      <c r="S16634" s="139"/>
    </row>
    <row r="16635" spans="2:19" ht="15.75" customHeight="1" x14ac:dyDescent="0.25">
      <c r="B16635" s="106"/>
      <c r="C16635" s="106"/>
      <c r="D16635" s="139"/>
      <c r="E16635" s="140"/>
      <c r="F16635" s="140"/>
      <c r="G16635" s="140"/>
      <c r="M16635" s="140"/>
      <c r="N16635" s="167"/>
      <c r="O16635" s="167"/>
      <c r="P16635" s="142"/>
      <c r="Q16635" s="142"/>
      <c r="R16635" s="142"/>
      <c r="S16635" s="139"/>
    </row>
    <row r="16636" spans="2:19" ht="15.75" customHeight="1" x14ac:dyDescent="0.25">
      <c r="B16636" s="106"/>
      <c r="C16636" s="106"/>
      <c r="D16636" s="139"/>
      <c r="E16636" s="140"/>
      <c r="F16636" s="140"/>
      <c r="G16636" s="140"/>
      <c r="M16636" s="140"/>
      <c r="N16636" s="167"/>
      <c r="O16636" s="167"/>
      <c r="P16636" s="142"/>
      <c r="Q16636" s="142"/>
      <c r="R16636" s="142"/>
      <c r="S16636" s="139"/>
    </row>
    <row r="16637" spans="2:19" ht="15.75" customHeight="1" x14ac:dyDescent="0.25">
      <c r="B16637" s="106"/>
      <c r="C16637" s="106"/>
      <c r="D16637" s="139"/>
      <c r="E16637" s="140"/>
      <c r="F16637" s="140"/>
      <c r="G16637" s="140"/>
      <c r="M16637" s="140"/>
      <c r="N16637" s="167"/>
      <c r="O16637" s="167"/>
      <c r="P16637" s="142"/>
      <c r="Q16637" s="142"/>
      <c r="R16637" s="142"/>
      <c r="S16637" s="139"/>
    </row>
    <row r="16638" spans="2:19" ht="15.75" customHeight="1" x14ac:dyDescent="0.25">
      <c r="B16638" s="106"/>
      <c r="C16638" s="106"/>
      <c r="D16638" s="139"/>
      <c r="E16638" s="140"/>
      <c r="F16638" s="140"/>
      <c r="G16638" s="140"/>
      <c r="M16638" s="140"/>
      <c r="N16638" s="167"/>
      <c r="O16638" s="167"/>
      <c r="P16638" s="142"/>
      <c r="Q16638" s="142"/>
      <c r="R16638" s="142"/>
      <c r="S16638" s="139"/>
    </row>
    <row r="16639" spans="2:19" ht="15.75" customHeight="1" x14ac:dyDescent="0.25">
      <c r="B16639" s="106"/>
      <c r="C16639" s="106"/>
      <c r="D16639" s="139"/>
      <c r="E16639" s="140"/>
      <c r="F16639" s="140"/>
      <c r="G16639" s="140"/>
      <c r="M16639" s="140"/>
      <c r="N16639" s="167"/>
      <c r="O16639" s="167"/>
      <c r="P16639" s="142"/>
      <c r="Q16639" s="142"/>
      <c r="R16639" s="142"/>
      <c r="S16639" s="139"/>
    </row>
    <row r="16640" spans="2:19" ht="15.75" customHeight="1" x14ac:dyDescent="0.25">
      <c r="B16640" s="106"/>
      <c r="C16640" s="106"/>
      <c r="D16640" s="139"/>
      <c r="E16640" s="140"/>
      <c r="F16640" s="140"/>
      <c r="G16640" s="140"/>
      <c r="M16640" s="140"/>
      <c r="N16640" s="167"/>
      <c r="O16640" s="167"/>
      <c r="P16640" s="142"/>
      <c r="Q16640" s="142"/>
      <c r="R16640" s="142"/>
      <c r="S16640" s="139"/>
    </row>
    <row r="16641" spans="2:19" ht="15.75" customHeight="1" x14ac:dyDescent="0.25">
      <c r="B16641" s="106"/>
      <c r="C16641" s="106"/>
      <c r="D16641" s="139"/>
      <c r="E16641" s="140"/>
      <c r="F16641" s="140"/>
      <c r="G16641" s="140"/>
      <c r="M16641" s="140"/>
      <c r="N16641" s="167"/>
      <c r="O16641" s="167"/>
      <c r="P16641" s="142"/>
      <c r="Q16641" s="142"/>
      <c r="R16641" s="142"/>
      <c r="S16641" s="139"/>
    </row>
    <row r="16642" spans="2:19" ht="15.75" customHeight="1" x14ac:dyDescent="0.25">
      <c r="B16642" s="106"/>
      <c r="C16642" s="106"/>
      <c r="D16642" s="139"/>
      <c r="E16642" s="140"/>
      <c r="F16642" s="140"/>
      <c r="G16642" s="140"/>
      <c r="M16642" s="140"/>
      <c r="N16642" s="167"/>
      <c r="O16642" s="167"/>
      <c r="P16642" s="142"/>
      <c r="Q16642" s="142"/>
      <c r="R16642" s="142"/>
      <c r="S16642" s="139"/>
    </row>
    <row r="16643" spans="2:19" ht="15.75" customHeight="1" x14ac:dyDescent="0.25">
      <c r="B16643" s="106"/>
      <c r="C16643" s="106"/>
      <c r="D16643" s="139"/>
      <c r="E16643" s="140"/>
      <c r="F16643" s="140"/>
      <c r="G16643" s="140"/>
      <c r="M16643" s="140"/>
      <c r="N16643" s="167"/>
      <c r="O16643" s="167"/>
      <c r="P16643" s="142"/>
      <c r="Q16643" s="142"/>
      <c r="R16643" s="142"/>
      <c r="S16643" s="139"/>
    </row>
    <row r="16644" spans="2:19" ht="15.75" customHeight="1" x14ac:dyDescent="0.25">
      <c r="B16644" s="106"/>
      <c r="C16644" s="106"/>
      <c r="D16644" s="139"/>
      <c r="E16644" s="140"/>
      <c r="F16644" s="140"/>
      <c r="G16644" s="140"/>
      <c r="M16644" s="140"/>
      <c r="N16644" s="167"/>
      <c r="O16644" s="167"/>
      <c r="P16644" s="142"/>
      <c r="Q16644" s="142"/>
      <c r="R16644" s="142"/>
      <c r="S16644" s="139"/>
    </row>
    <row r="16645" spans="2:19" ht="15.75" customHeight="1" x14ac:dyDescent="0.25">
      <c r="B16645" s="106"/>
      <c r="C16645" s="106"/>
      <c r="D16645" s="139"/>
      <c r="E16645" s="140"/>
      <c r="F16645" s="140"/>
      <c r="G16645" s="140"/>
      <c r="M16645" s="140"/>
      <c r="N16645" s="167"/>
      <c r="O16645" s="167"/>
      <c r="P16645" s="142"/>
      <c r="Q16645" s="142"/>
      <c r="R16645" s="142"/>
      <c r="S16645" s="139"/>
    </row>
    <row r="16646" spans="2:19" ht="15.75" customHeight="1" x14ac:dyDescent="0.25">
      <c r="B16646" s="106"/>
      <c r="C16646" s="106"/>
      <c r="D16646" s="139"/>
      <c r="E16646" s="140"/>
      <c r="F16646" s="140"/>
      <c r="G16646" s="140"/>
      <c r="M16646" s="140"/>
      <c r="N16646" s="167"/>
      <c r="O16646" s="167"/>
      <c r="P16646" s="142"/>
      <c r="Q16646" s="142"/>
      <c r="R16646" s="142"/>
      <c r="S16646" s="139"/>
    </row>
    <row r="16647" spans="2:19" ht="15.75" customHeight="1" x14ac:dyDescent="0.25">
      <c r="B16647" s="106"/>
      <c r="C16647" s="106"/>
      <c r="D16647" s="139"/>
      <c r="E16647" s="140"/>
      <c r="F16647" s="140"/>
      <c r="G16647" s="140"/>
      <c r="M16647" s="140"/>
      <c r="N16647" s="167"/>
      <c r="O16647" s="167"/>
      <c r="P16647" s="142"/>
      <c r="Q16647" s="142"/>
      <c r="R16647" s="142"/>
      <c r="S16647" s="139"/>
    </row>
    <row r="16648" spans="2:19" ht="15.75" customHeight="1" x14ac:dyDescent="0.25">
      <c r="B16648" s="106"/>
      <c r="C16648" s="106"/>
      <c r="D16648" s="139"/>
      <c r="E16648" s="140"/>
      <c r="F16648" s="140"/>
      <c r="G16648" s="140"/>
      <c r="M16648" s="140"/>
      <c r="N16648" s="167"/>
      <c r="O16648" s="167"/>
      <c r="P16648" s="142"/>
      <c r="Q16648" s="142"/>
      <c r="R16648" s="142"/>
      <c r="S16648" s="139"/>
    </row>
    <row r="16649" spans="2:19" ht="15.75" customHeight="1" x14ac:dyDescent="0.25">
      <c r="B16649" s="106"/>
      <c r="C16649" s="106"/>
      <c r="D16649" s="139"/>
      <c r="E16649" s="140"/>
      <c r="F16649" s="140"/>
      <c r="G16649" s="140"/>
      <c r="M16649" s="140"/>
      <c r="N16649" s="167"/>
      <c r="O16649" s="167"/>
      <c r="P16649" s="142"/>
      <c r="Q16649" s="142"/>
      <c r="R16649" s="142"/>
      <c r="S16649" s="139"/>
    </row>
    <row r="16650" spans="2:19" ht="15.75" customHeight="1" x14ac:dyDescent="0.25">
      <c r="B16650" s="106"/>
      <c r="C16650" s="106"/>
      <c r="D16650" s="139"/>
      <c r="E16650" s="140"/>
      <c r="F16650" s="140"/>
      <c r="G16650" s="140"/>
      <c r="M16650" s="140"/>
      <c r="N16650" s="167"/>
      <c r="O16650" s="167"/>
      <c r="P16650" s="142"/>
      <c r="Q16650" s="142"/>
      <c r="R16650" s="142"/>
      <c r="S16650" s="139"/>
    </row>
    <row r="16651" spans="2:19" ht="15.75" customHeight="1" x14ac:dyDescent="0.25">
      <c r="B16651" s="106"/>
      <c r="C16651" s="106"/>
      <c r="D16651" s="139"/>
      <c r="E16651" s="140"/>
      <c r="F16651" s="140"/>
      <c r="G16651" s="140"/>
      <c r="M16651" s="140"/>
      <c r="N16651" s="167"/>
      <c r="O16651" s="167"/>
      <c r="P16651" s="142"/>
      <c r="Q16651" s="142"/>
      <c r="R16651" s="142"/>
      <c r="S16651" s="139"/>
    </row>
    <row r="16652" spans="2:19" ht="15.75" customHeight="1" x14ac:dyDescent="0.25">
      <c r="B16652" s="106"/>
      <c r="C16652" s="106"/>
      <c r="D16652" s="139"/>
      <c r="E16652" s="140"/>
      <c r="F16652" s="140"/>
      <c r="G16652" s="140"/>
      <c r="M16652" s="140"/>
      <c r="N16652" s="167"/>
      <c r="O16652" s="167"/>
      <c r="P16652" s="142"/>
      <c r="Q16652" s="142"/>
      <c r="R16652" s="142"/>
      <c r="S16652" s="139"/>
    </row>
    <row r="16653" spans="2:19" ht="15.75" customHeight="1" x14ac:dyDescent="0.25">
      <c r="B16653" s="106"/>
      <c r="C16653" s="106"/>
      <c r="D16653" s="139"/>
      <c r="E16653" s="140"/>
      <c r="F16653" s="140"/>
      <c r="G16653" s="140"/>
      <c r="M16653" s="140"/>
      <c r="N16653" s="167"/>
      <c r="O16653" s="167"/>
      <c r="P16653" s="142"/>
      <c r="Q16653" s="142"/>
      <c r="R16653" s="142"/>
      <c r="S16653" s="139"/>
    </row>
    <row r="16654" spans="2:19" ht="15.75" customHeight="1" x14ac:dyDescent="0.25">
      <c r="B16654" s="106"/>
      <c r="C16654" s="106"/>
      <c r="D16654" s="139"/>
      <c r="E16654" s="140"/>
      <c r="F16654" s="140"/>
      <c r="G16654" s="140"/>
      <c r="M16654" s="140"/>
      <c r="N16654" s="167"/>
      <c r="O16654" s="167"/>
      <c r="P16654" s="142"/>
      <c r="Q16654" s="142"/>
      <c r="R16654" s="142"/>
      <c r="S16654" s="139"/>
    </row>
    <row r="16655" spans="2:19" ht="15.75" customHeight="1" x14ac:dyDescent="0.25">
      <c r="B16655" s="106"/>
      <c r="C16655" s="106"/>
      <c r="D16655" s="139"/>
      <c r="E16655" s="140"/>
      <c r="F16655" s="140"/>
      <c r="G16655" s="140"/>
      <c r="M16655" s="140"/>
      <c r="N16655" s="167"/>
      <c r="O16655" s="167"/>
      <c r="P16655" s="142"/>
      <c r="Q16655" s="142"/>
      <c r="R16655" s="142"/>
      <c r="S16655" s="139"/>
    </row>
    <row r="16656" spans="2:19" ht="15.75" customHeight="1" x14ac:dyDescent="0.25">
      <c r="B16656" s="106"/>
      <c r="C16656" s="106"/>
      <c r="D16656" s="139"/>
      <c r="E16656" s="140"/>
      <c r="F16656" s="140"/>
      <c r="G16656" s="140"/>
      <c r="M16656" s="140"/>
      <c r="N16656" s="167"/>
      <c r="O16656" s="167"/>
      <c r="P16656" s="142"/>
      <c r="Q16656" s="142"/>
      <c r="R16656" s="142"/>
      <c r="S16656" s="139"/>
    </row>
    <row r="16657" spans="2:19" ht="15.75" customHeight="1" x14ac:dyDescent="0.25">
      <c r="B16657" s="106"/>
      <c r="C16657" s="106"/>
      <c r="D16657" s="139"/>
      <c r="E16657" s="140"/>
      <c r="F16657" s="140"/>
      <c r="G16657" s="140"/>
      <c r="M16657" s="140"/>
      <c r="N16657" s="167"/>
      <c r="O16657" s="167"/>
      <c r="P16657" s="142"/>
      <c r="Q16657" s="142"/>
      <c r="R16657" s="142"/>
      <c r="S16657" s="139"/>
    </row>
    <row r="16658" spans="2:19" ht="15.75" customHeight="1" x14ac:dyDescent="0.25">
      <c r="B16658" s="106"/>
      <c r="C16658" s="106"/>
      <c r="D16658" s="139"/>
      <c r="E16658" s="140"/>
      <c r="F16658" s="140"/>
      <c r="G16658" s="140"/>
      <c r="M16658" s="140"/>
      <c r="N16658" s="167"/>
      <c r="O16658" s="167"/>
      <c r="P16658" s="142"/>
      <c r="Q16658" s="142"/>
      <c r="R16658" s="142"/>
      <c r="S16658" s="139"/>
    </row>
    <row r="16659" spans="2:19" ht="15.75" customHeight="1" x14ac:dyDescent="0.25">
      <c r="B16659" s="106"/>
      <c r="C16659" s="106"/>
      <c r="D16659" s="139"/>
      <c r="E16659" s="140"/>
      <c r="F16659" s="140"/>
      <c r="G16659" s="140"/>
      <c r="M16659" s="140"/>
      <c r="N16659" s="167"/>
      <c r="O16659" s="167"/>
      <c r="P16659" s="142"/>
      <c r="Q16659" s="142"/>
      <c r="R16659" s="142"/>
      <c r="S16659" s="139"/>
    </row>
    <row r="16660" spans="2:19" ht="15.75" customHeight="1" x14ac:dyDescent="0.25">
      <c r="B16660" s="106"/>
      <c r="C16660" s="106"/>
      <c r="D16660" s="139"/>
      <c r="E16660" s="140"/>
      <c r="F16660" s="140"/>
      <c r="G16660" s="140"/>
      <c r="M16660" s="140"/>
      <c r="N16660" s="167"/>
      <c r="O16660" s="167"/>
      <c r="P16660" s="142"/>
      <c r="Q16660" s="142"/>
      <c r="R16660" s="142"/>
      <c r="S16660" s="139"/>
    </row>
    <row r="16661" spans="2:19" ht="15.75" customHeight="1" x14ac:dyDescent="0.25">
      <c r="B16661" s="106"/>
      <c r="C16661" s="106"/>
      <c r="D16661" s="139"/>
      <c r="E16661" s="140"/>
      <c r="F16661" s="140"/>
      <c r="G16661" s="140"/>
      <c r="M16661" s="140"/>
      <c r="N16661" s="167"/>
      <c r="O16661" s="167"/>
      <c r="P16661" s="142"/>
      <c r="Q16661" s="142"/>
      <c r="R16661" s="142"/>
      <c r="S16661" s="139"/>
    </row>
    <row r="16662" spans="2:19" ht="15.75" customHeight="1" x14ac:dyDescent="0.25">
      <c r="B16662" s="106"/>
      <c r="C16662" s="106"/>
      <c r="D16662" s="139"/>
      <c r="E16662" s="140"/>
      <c r="F16662" s="140"/>
      <c r="G16662" s="140"/>
      <c r="M16662" s="140"/>
      <c r="N16662" s="167"/>
      <c r="O16662" s="167"/>
      <c r="P16662" s="142"/>
      <c r="Q16662" s="142"/>
      <c r="R16662" s="142"/>
      <c r="S16662" s="139"/>
    </row>
    <row r="16663" spans="2:19" ht="15.75" customHeight="1" x14ac:dyDescent="0.25">
      <c r="B16663" s="106"/>
      <c r="C16663" s="106"/>
      <c r="D16663" s="139"/>
      <c r="E16663" s="140"/>
      <c r="F16663" s="140"/>
      <c r="G16663" s="140"/>
      <c r="M16663" s="140"/>
      <c r="N16663" s="167"/>
      <c r="O16663" s="167"/>
      <c r="P16663" s="142"/>
      <c r="Q16663" s="142"/>
      <c r="R16663" s="142"/>
      <c r="S16663" s="139"/>
    </row>
    <row r="16664" spans="2:19" ht="15.75" customHeight="1" x14ac:dyDescent="0.25">
      <c r="B16664" s="106"/>
      <c r="C16664" s="106"/>
      <c r="D16664" s="139"/>
      <c r="E16664" s="140"/>
      <c r="F16664" s="140"/>
      <c r="G16664" s="140"/>
      <c r="M16664" s="140"/>
      <c r="N16664" s="167"/>
      <c r="O16664" s="167"/>
      <c r="P16664" s="142"/>
      <c r="Q16664" s="142"/>
      <c r="R16664" s="142"/>
      <c r="S16664" s="139"/>
    </row>
    <row r="16665" spans="2:19" ht="15.75" customHeight="1" x14ac:dyDescent="0.25">
      <c r="B16665" s="106"/>
      <c r="C16665" s="106"/>
      <c r="D16665" s="139"/>
      <c r="E16665" s="140"/>
      <c r="F16665" s="140"/>
      <c r="G16665" s="140"/>
      <c r="M16665" s="140"/>
      <c r="N16665" s="167"/>
      <c r="O16665" s="167"/>
      <c r="P16665" s="142"/>
      <c r="Q16665" s="142"/>
      <c r="R16665" s="142"/>
      <c r="S16665" s="139"/>
    </row>
    <row r="16666" spans="2:19" ht="15.75" customHeight="1" x14ac:dyDescent="0.25">
      <c r="B16666" s="106"/>
      <c r="C16666" s="106"/>
      <c r="D16666" s="139"/>
      <c r="E16666" s="140"/>
      <c r="F16666" s="140"/>
      <c r="G16666" s="140"/>
      <c r="M16666" s="140"/>
      <c r="N16666" s="167"/>
      <c r="O16666" s="167"/>
      <c r="P16666" s="142"/>
      <c r="Q16666" s="142"/>
      <c r="R16666" s="142"/>
      <c r="S16666" s="139"/>
    </row>
    <row r="16667" spans="2:19" ht="15.75" customHeight="1" x14ac:dyDescent="0.25">
      <c r="B16667" s="106"/>
      <c r="C16667" s="106"/>
      <c r="D16667" s="139"/>
      <c r="E16667" s="140"/>
      <c r="F16667" s="140"/>
      <c r="G16667" s="140"/>
      <c r="M16667" s="140"/>
      <c r="N16667" s="167"/>
      <c r="O16667" s="167"/>
      <c r="P16667" s="142"/>
      <c r="Q16667" s="142"/>
      <c r="R16667" s="142"/>
      <c r="S16667" s="139"/>
    </row>
    <row r="16668" spans="2:19" ht="15.75" customHeight="1" x14ac:dyDescent="0.25">
      <c r="B16668" s="106"/>
      <c r="C16668" s="106"/>
      <c r="D16668" s="139"/>
      <c r="E16668" s="140"/>
      <c r="F16668" s="140"/>
      <c r="G16668" s="140"/>
      <c r="M16668" s="140"/>
      <c r="N16668" s="167"/>
      <c r="O16668" s="167"/>
      <c r="P16668" s="142"/>
      <c r="Q16668" s="142"/>
      <c r="R16668" s="142"/>
      <c r="S16668" s="139"/>
    </row>
    <row r="16669" spans="2:19" ht="15.75" customHeight="1" x14ac:dyDescent="0.25">
      <c r="B16669" s="106"/>
      <c r="C16669" s="106"/>
      <c r="D16669" s="139"/>
      <c r="E16669" s="140"/>
      <c r="F16669" s="140"/>
      <c r="G16669" s="140"/>
      <c r="M16669" s="140"/>
      <c r="N16669" s="167"/>
      <c r="O16669" s="167"/>
      <c r="P16669" s="142"/>
      <c r="Q16669" s="142"/>
      <c r="R16669" s="142"/>
      <c r="S16669" s="139"/>
    </row>
    <row r="16670" spans="2:19" ht="15.75" customHeight="1" x14ac:dyDescent="0.25">
      <c r="B16670" s="106"/>
      <c r="C16670" s="106"/>
      <c r="D16670" s="139"/>
      <c r="E16670" s="140"/>
      <c r="F16670" s="140"/>
      <c r="G16670" s="140"/>
      <c r="M16670" s="140"/>
      <c r="N16670" s="167"/>
      <c r="O16670" s="167"/>
      <c r="P16670" s="142"/>
      <c r="Q16670" s="142"/>
      <c r="R16670" s="142"/>
      <c r="S16670" s="139"/>
    </row>
    <row r="16671" spans="2:19" ht="15.75" customHeight="1" x14ac:dyDescent="0.25">
      <c r="B16671" s="106"/>
      <c r="C16671" s="106"/>
      <c r="D16671" s="139"/>
      <c r="E16671" s="140"/>
      <c r="F16671" s="140"/>
      <c r="G16671" s="140"/>
      <c r="M16671" s="140"/>
      <c r="N16671" s="167"/>
      <c r="O16671" s="167"/>
      <c r="P16671" s="142"/>
      <c r="Q16671" s="142"/>
      <c r="R16671" s="142"/>
      <c r="S16671" s="139"/>
    </row>
    <row r="16672" spans="2:19" ht="15.75" customHeight="1" x14ac:dyDescent="0.25">
      <c r="B16672" s="106"/>
      <c r="C16672" s="106"/>
      <c r="D16672" s="139"/>
      <c r="E16672" s="140"/>
      <c r="F16672" s="140"/>
      <c r="G16672" s="140"/>
      <c r="M16672" s="140"/>
      <c r="N16672" s="167"/>
      <c r="O16672" s="167"/>
      <c r="P16672" s="142"/>
      <c r="Q16672" s="142"/>
      <c r="R16672" s="142"/>
      <c r="S16672" s="139"/>
    </row>
    <row r="16673" spans="2:19" ht="15.75" customHeight="1" x14ac:dyDescent="0.25">
      <c r="B16673" s="106"/>
      <c r="C16673" s="106"/>
      <c r="D16673" s="139"/>
      <c r="E16673" s="140"/>
      <c r="F16673" s="140"/>
      <c r="G16673" s="140"/>
      <c r="M16673" s="140"/>
      <c r="N16673" s="167"/>
      <c r="O16673" s="167"/>
      <c r="P16673" s="142"/>
      <c r="Q16673" s="142"/>
      <c r="R16673" s="142"/>
      <c r="S16673" s="139"/>
    </row>
    <row r="16674" spans="2:19" ht="15.75" customHeight="1" x14ac:dyDescent="0.25">
      <c r="B16674" s="106"/>
      <c r="C16674" s="106"/>
      <c r="D16674" s="139"/>
      <c r="E16674" s="140"/>
      <c r="F16674" s="140"/>
      <c r="G16674" s="140"/>
      <c r="M16674" s="140"/>
      <c r="N16674" s="167"/>
      <c r="O16674" s="167"/>
      <c r="P16674" s="142"/>
      <c r="Q16674" s="142"/>
      <c r="R16674" s="142"/>
      <c r="S16674" s="139"/>
    </row>
    <row r="16675" spans="2:19" ht="15.75" customHeight="1" x14ac:dyDescent="0.25">
      <c r="B16675" s="106"/>
      <c r="C16675" s="106"/>
      <c r="D16675" s="139"/>
      <c r="E16675" s="140"/>
      <c r="F16675" s="140"/>
      <c r="G16675" s="140"/>
      <c r="M16675" s="140"/>
      <c r="N16675" s="167"/>
      <c r="O16675" s="167"/>
      <c r="P16675" s="142"/>
      <c r="Q16675" s="142"/>
      <c r="R16675" s="142"/>
      <c r="S16675" s="139"/>
    </row>
    <row r="16676" spans="2:19" ht="15.75" customHeight="1" x14ac:dyDescent="0.25">
      <c r="B16676" s="106"/>
      <c r="C16676" s="106"/>
      <c r="D16676" s="139"/>
      <c r="E16676" s="140"/>
      <c r="F16676" s="140"/>
      <c r="G16676" s="140"/>
      <c r="M16676" s="140"/>
      <c r="N16676" s="167"/>
      <c r="O16676" s="167"/>
      <c r="P16676" s="142"/>
      <c r="Q16676" s="142"/>
      <c r="R16676" s="142"/>
      <c r="S16676" s="139"/>
    </row>
    <row r="16677" spans="2:19" ht="15.75" customHeight="1" x14ac:dyDescent="0.25">
      <c r="B16677" s="106"/>
      <c r="C16677" s="106"/>
      <c r="D16677" s="139"/>
      <c r="E16677" s="140"/>
      <c r="F16677" s="140"/>
      <c r="G16677" s="140"/>
      <c r="M16677" s="140"/>
      <c r="N16677" s="167"/>
      <c r="O16677" s="167"/>
      <c r="P16677" s="142"/>
      <c r="Q16677" s="142"/>
      <c r="R16677" s="142"/>
      <c r="S16677" s="139"/>
    </row>
    <row r="16678" spans="2:19" ht="15.75" customHeight="1" x14ac:dyDescent="0.25">
      <c r="B16678" s="106"/>
      <c r="C16678" s="106"/>
      <c r="D16678" s="139"/>
      <c r="E16678" s="140"/>
      <c r="F16678" s="140"/>
      <c r="G16678" s="140"/>
      <c r="M16678" s="140"/>
      <c r="N16678" s="167"/>
      <c r="O16678" s="167"/>
      <c r="P16678" s="142"/>
      <c r="Q16678" s="142"/>
      <c r="R16678" s="142"/>
      <c r="S16678" s="139"/>
    </row>
    <row r="16679" spans="2:19" ht="15.75" customHeight="1" x14ac:dyDescent="0.25">
      <c r="B16679" s="106"/>
      <c r="C16679" s="106"/>
      <c r="D16679" s="139"/>
      <c r="E16679" s="140"/>
      <c r="F16679" s="140"/>
      <c r="G16679" s="140"/>
      <c r="M16679" s="140"/>
      <c r="N16679" s="167"/>
      <c r="O16679" s="167"/>
      <c r="P16679" s="142"/>
      <c r="Q16679" s="142"/>
      <c r="R16679" s="142"/>
      <c r="S16679" s="139"/>
    </row>
    <row r="16680" spans="2:19" ht="15.75" customHeight="1" x14ac:dyDescent="0.25">
      <c r="B16680" s="106"/>
      <c r="C16680" s="106"/>
      <c r="D16680" s="139"/>
      <c r="E16680" s="140"/>
      <c r="F16680" s="140"/>
      <c r="G16680" s="140"/>
      <c r="M16680" s="140"/>
      <c r="N16680" s="167"/>
      <c r="O16680" s="167"/>
      <c r="P16680" s="142"/>
      <c r="Q16680" s="142"/>
      <c r="R16680" s="142"/>
      <c r="S16680" s="139"/>
    </row>
    <row r="16681" spans="2:19" ht="15.75" customHeight="1" x14ac:dyDescent="0.25">
      <c r="B16681" s="106"/>
      <c r="C16681" s="106"/>
      <c r="D16681" s="139"/>
      <c r="E16681" s="140"/>
      <c r="F16681" s="140"/>
      <c r="G16681" s="140"/>
      <c r="M16681" s="140"/>
      <c r="N16681" s="167"/>
      <c r="O16681" s="167"/>
      <c r="P16681" s="142"/>
      <c r="Q16681" s="142"/>
      <c r="R16681" s="142"/>
      <c r="S16681" s="139"/>
    </row>
    <row r="16682" spans="2:19" ht="15.75" customHeight="1" x14ac:dyDescent="0.25">
      <c r="B16682" s="106"/>
      <c r="C16682" s="106"/>
      <c r="D16682" s="139"/>
      <c r="E16682" s="140"/>
      <c r="F16682" s="140"/>
      <c r="G16682" s="140"/>
      <c r="M16682" s="140"/>
      <c r="N16682" s="167"/>
      <c r="O16682" s="167"/>
      <c r="P16682" s="142"/>
      <c r="Q16682" s="142"/>
      <c r="R16682" s="142"/>
      <c r="S16682" s="139"/>
    </row>
    <row r="16683" spans="2:19" ht="15.75" customHeight="1" x14ac:dyDescent="0.25">
      <c r="B16683" s="106"/>
      <c r="C16683" s="106"/>
      <c r="D16683" s="139"/>
      <c r="E16683" s="140"/>
      <c r="F16683" s="140"/>
      <c r="G16683" s="140"/>
      <c r="M16683" s="140"/>
      <c r="N16683" s="167"/>
      <c r="O16683" s="167"/>
      <c r="P16683" s="142"/>
      <c r="Q16683" s="142"/>
      <c r="R16683" s="142"/>
      <c r="S16683" s="139"/>
    </row>
    <row r="16684" spans="2:19" ht="15.75" customHeight="1" x14ac:dyDescent="0.25">
      <c r="B16684" s="106"/>
      <c r="C16684" s="106"/>
      <c r="D16684" s="139"/>
      <c r="E16684" s="140"/>
      <c r="F16684" s="140"/>
      <c r="G16684" s="140"/>
      <c r="M16684" s="140"/>
      <c r="N16684" s="167"/>
      <c r="O16684" s="167"/>
      <c r="P16684" s="142"/>
      <c r="Q16684" s="142"/>
      <c r="R16684" s="142"/>
      <c r="S16684" s="139"/>
    </row>
    <row r="16685" spans="2:19" ht="15.75" customHeight="1" x14ac:dyDescent="0.25">
      <c r="B16685" s="106"/>
      <c r="C16685" s="106"/>
      <c r="D16685" s="139"/>
      <c r="E16685" s="140"/>
      <c r="F16685" s="140"/>
      <c r="G16685" s="140"/>
      <c r="M16685" s="140"/>
      <c r="N16685" s="167"/>
      <c r="O16685" s="167"/>
      <c r="P16685" s="142"/>
      <c r="Q16685" s="142"/>
      <c r="R16685" s="142"/>
      <c r="S16685" s="139"/>
    </row>
    <row r="16686" spans="2:19" ht="15.75" customHeight="1" x14ac:dyDescent="0.25">
      <c r="B16686" s="106"/>
      <c r="C16686" s="106"/>
      <c r="D16686" s="139"/>
      <c r="E16686" s="140"/>
      <c r="F16686" s="140"/>
      <c r="G16686" s="140"/>
      <c r="M16686" s="140"/>
      <c r="N16686" s="167"/>
      <c r="O16686" s="167"/>
      <c r="P16686" s="142"/>
      <c r="Q16686" s="142"/>
      <c r="R16686" s="142"/>
      <c r="S16686" s="139"/>
    </row>
    <row r="16687" spans="2:19" ht="15.75" customHeight="1" x14ac:dyDescent="0.25">
      <c r="B16687" s="106"/>
      <c r="C16687" s="106"/>
      <c r="D16687" s="139"/>
      <c r="E16687" s="140"/>
      <c r="F16687" s="140"/>
      <c r="G16687" s="140"/>
      <c r="M16687" s="140"/>
      <c r="N16687" s="167"/>
      <c r="O16687" s="167"/>
      <c r="P16687" s="142"/>
      <c r="Q16687" s="142"/>
      <c r="R16687" s="142"/>
      <c r="S16687" s="139"/>
    </row>
    <row r="16688" spans="2:19" ht="15.75" customHeight="1" x14ac:dyDescent="0.25">
      <c r="B16688" s="106"/>
      <c r="C16688" s="106"/>
      <c r="D16688" s="139"/>
      <c r="E16688" s="140"/>
      <c r="F16688" s="140"/>
      <c r="G16688" s="140"/>
      <c r="M16688" s="140"/>
      <c r="N16688" s="167"/>
      <c r="O16688" s="167"/>
      <c r="P16688" s="142"/>
      <c r="Q16688" s="142"/>
      <c r="R16688" s="142"/>
      <c r="S16688" s="139"/>
    </row>
    <row r="16689" spans="2:19" ht="15.75" customHeight="1" x14ac:dyDescent="0.25">
      <c r="B16689" s="106"/>
      <c r="C16689" s="106"/>
      <c r="D16689" s="139"/>
      <c r="E16689" s="140"/>
      <c r="F16689" s="140"/>
      <c r="G16689" s="140"/>
      <c r="M16689" s="140"/>
      <c r="N16689" s="167"/>
      <c r="O16689" s="167"/>
      <c r="P16689" s="142"/>
      <c r="Q16689" s="142"/>
      <c r="R16689" s="142"/>
      <c r="S16689" s="139"/>
    </row>
    <row r="16690" spans="2:19" ht="15.75" customHeight="1" x14ac:dyDescent="0.25">
      <c r="B16690" s="106"/>
      <c r="C16690" s="106"/>
      <c r="D16690" s="139"/>
      <c r="E16690" s="140"/>
      <c r="F16690" s="140"/>
      <c r="G16690" s="140"/>
      <c r="M16690" s="140"/>
      <c r="N16690" s="167"/>
      <c r="O16690" s="167"/>
      <c r="P16690" s="142"/>
      <c r="Q16690" s="142"/>
      <c r="R16690" s="142"/>
      <c r="S16690" s="139"/>
    </row>
    <row r="16691" spans="2:19" ht="15.75" customHeight="1" x14ac:dyDescent="0.25">
      <c r="B16691" s="106"/>
      <c r="C16691" s="106"/>
      <c r="D16691" s="139"/>
      <c r="E16691" s="140"/>
      <c r="F16691" s="140"/>
      <c r="G16691" s="140"/>
      <c r="M16691" s="140"/>
      <c r="N16691" s="167"/>
      <c r="O16691" s="167"/>
      <c r="P16691" s="142"/>
      <c r="Q16691" s="142"/>
      <c r="R16691" s="142"/>
      <c r="S16691" s="139"/>
    </row>
    <row r="16692" spans="2:19" ht="15.75" customHeight="1" x14ac:dyDescent="0.25">
      <c r="B16692" s="106"/>
      <c r="C16692" s="106"/>
      <c r="D16692" s="139"/>
      <c r="E16692" s="140"/>
      <c r="F16692" s="140"/>
      <c r="G16692" s="140"/>
      <c r="M16692" s="140"/>
      <c r="N16692" s="167"/>
      <c r="O16692" s="167"/>
      <c r="P16692" s="142"/>
      <c r="Q16692" s="142"/>
      <c r="R16692" s="142"/>
      <c r="S16692" s="139"/>
    </row>
    <row r="16693" spans="2:19" ht="15.75" customHeight="1" x14ac:dyDescent="0.25">
      <c r="B16693" s="106"/>
      <c r="C16693" s="106"/>
      <c r="D16693" s="139"/>
      <c r="E16693" s="140"/>
      <c r="F16693" s="140"/>
      <c r="G16693" s="140"/>
      <c r="M16693" s="140"/>
      <c r="N16693" s="167"/>
      <c r="O16693" s="167"/>
      <c r="P16693" s="142"/>
      <c r="Q16693" s="142"/>
      <c r="R16693" s="142"/>
      <c r="S16693" s="139"/>
    </row>
    <row r="16694" spans="2:19" ht="15.75" customHeight="1" x14ac:dyDescent="0.25">
      <c r="B16694" s="106"/>
      <c r="C16694" s="106"/>
      <c r="D16694" s="139"/>
      <c r="E16694" s="140"/>
      <c r="F16694" s="140"/>
      <c r="G16694" s="140"/>
      <c r="M16694" s="140"/>
      <c r="N16694" s="167"/>
      <c r="O16694" s="167"/>
      <c r="P16694" s="142"/>
      <c r="Q16694" s="142"/>
      <c r="R16694" s="142"/>
      <c r="S16694" s="139"/>
    </row>
    <row r="16695" spans="2:19" ht="15.75" customHeight="1" x14ac:dyDescent="0.25">
      <c r="B16695" s="106"/>
      <c r="C16695" s="106"/>
      <c r="D16695" s="139"/>
      <c r="E16695" s="140"/>
      <c r="F16695" s="140"/>
      <c r="G16695" s="140"/>
      <c r="M16695" s="140"/>
      <c r="N16695" s="167"/>
      <c r="O16695" s="167"/>
      <c r="P16695" s="142"/>
      <c r="Q16695" s="142"/>
      <c r="R16695" s="142"/>
      <c r="S16695" s="139"/>
    </row>
    <row r="16696" spans="2:19" ht="15.75" customHeight="1" x14ac:dyDescent="0.25">
      <c r="B16696" s="106"/>
      <c r="C16696" s="106"/>
      <c r="D16696" s="139"/>
      <c r="E16696" s="140"/>
      <c r="F16696" s="140"/>
      <c r="G16696" s="140"/>
      <c r="M16696" s="140"/>
      <c r="N16696" s="167"/>
      <c r="O16696" s="167"/>
      <c r="P16696" s="142"/>
      <c r="Q16696" s="142"/>
      <c r="R16696" s="142"/>
      <c r="S16696" s="139"/>
    </row>
    <row r="16697" spans="2:19" ht="15.75" customHeight="1" x14ac:dyDescent="0.25">
      <c r="B16697" s="106"/>
      <c r="C16697" s="106"/>
      <c r="D16697" s="139"/>
      <c r="E16697" s="140"/>
      <c r="F16697" s="140"/>
      <c r="G16697" s="140"/>
      <c r="M16697" s="140"/>
      <c r="N16697" s="167"/>
      <c r="O16697" s="167"/>
      <c r="P16697" s="142"/>
      <c r="Q16697" s="142"/>
      <c r="R16697" s="142"/>
      <c r="S16697" s="139"/>
    </row>
    <row r="16698" spans="2:19" ht="15.75" customHeight="1" x14ac:dyDescent="0.25">
      <c r="B16698" s="106"/>
      <c r="C16698" s="106"/>
      <c r="D16698" s="139"/>
      <c r="E16698" s="140"/>
      <c r="F16698" s="140"/>
      <c r="G16698" s="140"/>
      <c r="M16698" s="140"/>
      <c r="N16698" s="167"/>
      <c r="O16698" s="167"/>
      <c r="P16698" s="142"/>
      <c r="Q16698" s="142"/>
      <c r="R16698" s="142"/>
      <c r="S16698" s="139"/>
    </row>
    <row r="16699" spans="2:19" ht="15.75" customHeight="1" x14ac:dyDescent="0.25">
      <c r="B16699" s="106"/>
      <c r="C16699" s="106"/>
      <c r="D16699" s="139"/>
      <c r="E16699" s="140"/>
      <c r="F16699" s="140"/>
      <c r="G16699" s="140"/>
      <c r="M16699" s="140"/>
      <c r="N16699" s="167"/>
      <c r="O16699" s="167"/>
      <c r="P16699" s="142"/>
      <c r="Q16699" s="142"/>
      <c r="R16699" s="142"/>
      <c r="S16699" s="139"/>
    </row>
    <row r="16700" spans="2:19" ht="15.75" customHeight="1" x14ac:dyDescent="0.25">
      <c r="B16700" s="106"/>
      <c r="C16700" s="106"/>
      <c r="D16700" s="139"/>
      <c r="E16700" s="140"/>
      <c r="F16700" s="140"/>
      <c r="G16700" s="140"/>
      <c r="M16700" s="140"/>
      <c r="N16700" s="167"/>
      <c r="O16700" s="167"/>
      <c r="P16700" s="142"/>
      <c r="Q16700" s="142"/>
      <c r="R16700" s="142"/>
      <c r="S16700" s="139"/>
    </row>
    <row r="16701" spans="2:19" ht="15.75" customHeight="1" x14ac:dyDescent="0.25">
      <c r="B16701" s="106"/>
      <c r="C16701" s="106"/>
      <c r="D16701" s="139"/>
      <c r="E16701" s="140"/>
      <c r="F16701" s="140"/>
      <c r="G16701" s="140"/>
      <c r="M16701" s="140"/>
      <c r="N16701" s="167"/>
      <c r="O16701" s="167"/>
      <c r="P16701" s="142"/>
      <c r="Q16701" s="142"/>
      <c r="R16701" s="142"/>
      <c r="S16701" s="139"/>
    </row>
    <row r="16702" spans="2:19" ht="15.75" customHeight="1" x14ac:dyDescent="0.25">
      <c r="B16702" s="106"/>
      <c r="C16702" s="106"/>
      <c r="D16702" s="139"/>
      <c r="E16702" s="140"/>
      <c r="F16702" s="140"/>
      <c r="G16702" s="140"/>
      <c r="M16702" s="140"/>
      <c r="N16702" s="167"/>
      <c r="O16702" s="167"/>
      <c r="P16702" s="142"/>
      <c r="Q16702" s="142"/>
      <c r="R16702" s="142"/>
      <c r="S16702" s="139"/>
    </row>
    <row r="16703" spans="2:19" ht="15.75" customHeight="1" x14ac:dyDescent="0.25">
      <c r="B16703" s="106"/>
      <c r="C16703" s="106"/>
      <c r="D16703" s="139"/>
      <c r="E16703" s="140"/>
      <c r="F16703" s="140"/>
      <c r="G16703" s="140"/>
      <c r="M16703" s="140"/>
      <c r="N16703" s="167"/>
      <c r="O16703" s="167"/>
      <c r="P16703" s="142"/>
      <c r="Q16703" s="142"/>
      <c r="R16703" s="142"/>
      <c r="S16703" s="139"/>
    </row>
    <row r="16704" spans="2:19" ht="15.75" customHeight="1" x14ac:dyDescent="0.25">
      <c r="B16704" s="106"/>
      <c r="C16704" s="106"/>
      <c r="D16704" s="139"/>
      <c r="E16704" s="140"/>
      <c r="F16704" s="140"/>
      <c r="G16704" s="140"/>
      <c r="M16704" s="140"/>
      <c r="N16704" s="167"/>
      <c r="O16704" s="167"/>
      <c r="P16704" s="142"/>
      <c r="Q16704" s="142"/>
      <c r="R16704" s="142"/>
      <c r="S16704" s="139"/>
    </row>
    <row r="16705" spans="2:19" ht="15.75" customHeight="1" x14ac:dyDescent="0.25">
      <c r="B16705" s="106"/>
      <c r="C16705" s="106"/>
      <c r="D16705" s="139"/>
      <c r="E16705" s="140"/>
      <c r="F16705" s="140"/>
      <c r="G16705" s="140"/>
      <c r="M16705" s="140"/>
      <c r="N16705" s="167"/>
      <c r="O16705" s="167"/>
      <c r="P16705" s="142"/>
      <c r="Q16705" s="142"/>
      <c r="R16705" s="142"/>
      <c r="S16705" s="139"/>
    </row>
    <row r="16706" spans="2:19" ht="15.75" customHeight="1" x14ac:dyDescent="0.25">
      <c r="B16706" s="106"/>
      <c r="C16706" s="106"/>
      <c r="D16706" s="139"/>
      <c r="E16706" s="140"/>
      <c r="F16706" s="140"/>
      <c r="G16706" s="140"/>
      <c r="M16706" s="140"/>
      <c r="N16706" s="167"/>
      <c r="O16706" s="167"/>
      <c r="P16706" s="142"/>
      <c r="Q16706" s="142"/>
      <c r="R16706" s="142"/>
      <c r="S16706" s="139"/>
    </row>
    <row r="16707" spans="2:19" ht="15.75" customHeight="1" x14ac:dyDescent="0.25">
      <c r="B16707" s="106"/>
      <c r="C16707" s="106"/>
      <c r="D16707" s="139"/>
      <c r="E16707" s="140"/>
      <c r="F16707" s="140"/>
      <c r="G16707" s="140"/>
      <c r="M16707" s="140"/>
      <c r="N16707" s="167"/>
      <c r="O16707" s="167"/>
      <c r="P16707" s="142"/>
      <c r="Q16707" s="142"/>
      <c r="R16707" s="142"/>
      <c r="S16707" s="139"/>
    </row>
    <row r="16708" spans="2:19" ht="15.75" customHeight="1" x14ac:dyDescent="0.25">
      <c r="B16708" s="106"/>
      <c r="C16708" s="106"/>
      <c r="D16708" s="139"/>
      <c r="E16708" s="140"/>
      <c r="F16708" s="140"/>
      <c r="G16708" s="140"/>
      <c r="M16708" s="140"/>
      <c r="N16708" s="167"/>
      <c r="O16708" s="167"/>
      <c r="P16708" s="142"/>
      <c r="Q16708" s="142"/>
      <c r="R16708" s="142"/>
      <c r="S16708" s="139"/>
    </row>
    <row r="16709" spans="2:19" ht="15.75" customHeight="1" x14ac:dyDescent="0.25">
      <c r="B16709" s="106"/>
      <c r="C16709" s="106"/>
      <c r="D16709" s="139"/>
      <c r="E16709" s="140"/>
      <c r="F16709" s="140"/>
      <c r="G16709" s="140"/>
      <c r="M16709" s="140"/>
      <c r="N16709" s="167"/>
      <c r="O16709" s="167"/>
      <c r="P16709" s="142"/>
      <c r="Q16709" s="142"/>
      <c r="R16709" s="142"/>
      <c r="S16709" s="139"/>
    </row>
    <row r="16710" spans="2:19" ht="15.75" customHeight="1" x14ac:dyDescent="0.25">
      <c r="B16710" s="106"/>
      <c r="C16710" s="106"/>
      <c r="D16710" s="139"/>
      <c r="E16710" s="140"/>
      <c r="F16710" s="140"/>
      <c r="G16710" s="140"/>
      <c r="M16710" s="140"/>
      <c r="N16710" s="167"/>
      <c r="O16710" s="167"/>
      <c r="P16710" s="142"/>
      <c r="Q16710" s="142"/>
      <c r="R16710" s="142"/>
      <c r="S16710" s="139"/>
    </row>
    <row r="16711" spans="2:19" ht="15.75" customHeight="1" x14ac:dyDescent="0.25">
      <c r="B16711" s="106"/>
      <c r="C16711" s="106"/>
      <c r="D16711" s="139"/>
      <c r="E16711" s="140"/>
      <c r="F16711" s="140"/>
      <c r="G16711" s="140"/>
      <c r="M16711" s="140"/>
      <c r="N16711" s="167"/>
      <c r="O16711" s="167"/>
      <c r="P16711" s="142"/>
      <c r="Q16711" s="142"/>
      <c r="R16711" s="142"/>
      <c r="S16711" s="139"/>
    </row>
    <row r="16712" spans="2:19" ht="15.75" customHeight="1" x14ac:dyDescent="0.25">
      <c r="B16712" s="106"/>
      <c r="C16712" s="106"/>
      <c r="D16712" s="139"/>
      <c r="E16712" s="140"/>
      <c r="F16712" s="140"/>
      <c r="G16712" s="140"/>
      <c r="M16712" s="140"/>
      <c r="N16712" s="167"/>
      <c r="O16712" s="167"/>
      <c r="P16712" s="142"/>
      <c r="Q16712" s="142"/>
      <c r="R16712" s="142"/>
      <c r="S16712" s="139"/>
    </row>
    <row r="16713" spans="2:19" ht="15.75" customHeight="1" x14ac:dyDescent="0.25">
      <c r="B16713" s="106"/>
      <c r="C16713" s="106"/>
      <c r="D16713" s="139"/>
      <c r="E16713" s="140"/>
      <c r="F16713" s="140"/>
      <c r="G16713" s="140"/>
      <c r="M16713" s="140"/>
      <c r="N16713" s="167"/>
      <c r="O16713" s="167"/>
      <c r="P16713" s="142"/>
      <c r="Q16713" s="142"/>
      <c r="R16713" s="142"/>
      <c r="S16713" s="139"/>
    </row>
    <row r="16714" spans="2:19" ht="15.75" customHeight="1" x14ac:dyDescent="0.25">
      <c r="B16714" s="106"/>
      <c r="C16714" s="106"/>
      <c r="D16714" s="139"/>
      <c r="E16714" s="140"/>
      <c r="F16714" s="140"/>
      <c r="G16714" s="140"/>
      <c r="M16714" s="140"/>
      <c r="N16714" s="167"/>
      <c r="O16714" s="167"/>
      <c r="P16714" s="142"/>
      <c r="Q16714" s="142"/>
      <c r="R16714" s="142"/>
      <c r="S16714" s="139"/>
    </row>
    <row r="16715" spans="2:19" ht="15.75" customHeight="1" x14ac:dyDescent="0.25">
      <c r="B16715" s="106"/>
      <c r="C16715" s="106"/>
      <c r="D16715" s="139"/>
      <c r="E16715" s="140"/>
      <c r="F16715" s="140"/>
      <c r="G16715" s="140"/>
      <c r="M16715" s="140"/>
      <c r="N16715" s="167"/>
      <c r="O16715" s="167"/>
      <c r="P16715" s="142"/>
      <c r="Q16715" s="142"/>
      <c r="R16715" s="142"/>
      <c r="S16715" s="139"/>
    </row>
    <row r="16716" spans="2:19" ht="15.75" customHeight="1" x14ac:dyDescent="0.25">
      <c r="B16716" s="106"/>
      <c r="C16716" s="106"/>
      <c r="D16716" s="139"/>
      <c r="E16716" s="140"/>
      <c r="F16716" s="140"/>
      <c r="G16716" s="140"/>
      <c r="M16716" s="140"/>
      <c r="N16716" s="167"/>
      <c r="O16716" s="167"/>
      <c r="P16716" s="142"/>
      <c r="Q16716" s="142"/>
      <c r="R16716" s="142"/>
      <c r="S16716" s="139"/>
    </row>
    <row r="16717" spans="2:19" ht="15.75" customHeight="1" x14ac:dyDescent="0.25">
      <c r="B16717" s="106"/>
      <c r="C16717" s="106"/>
      <c r="D16717" s="139"/>
      <c r="E16717" s="140"/>
      <c r="F16717" s="140"/>
      <c r="G16717" s="140"/>
      <c r="M16717" s="140"/>
      <c r="N16717" s="167"/>
      <c r="O16717" s="167"/>
      <c r="P16717" s="142"/>
      <c r="Q16717" s="142"/>
      <c r="R16717" s="142"/>
      <c r="S16717" s="139"/>
    </row>
    <row r="16718" spans="2:19" ht="15.75" customHeight="1" x14ac:dyDescent="0.25">
      <c r="B16718" s="106"/>
      <c r="C16718" s="106"/>
      <c r="D16718" s="139"/>
      <c r="E16718" s="140"/>
      <c r="F16718" s="140"/>
      <c r="G16718" s="140"/>
      <c r="M16718" s="140"/>
      <c r="N16718" s="167"/>
      <c r="O16718" s="167"/>
      <c r="P16718" s="142"/>
      <c r="Q16718" s="142"/>
      <c r="R16718" s="142"/>
      <c r="S16718" s="139"/>
    </row>
    <row r="16719" spans="2:19" ht="15.75" customHeight="1" x14ac:dyDescent="0.25">
      <c r="B16719" s="106"/>
      <c r="C16719" s="106"/>
      <c r="D16719" s="139"/>
      <c r="E16719" s="140"/>
      <c r="F16719" s="140"/>
      <c r="G16719" s="140"/>
      <c r="M16719" s="140"/>
      <c r="N16719" s="167"/>
      <c r="O16719" s="167"/>
      <c r="P16719" s="142"/>
      <c r="Q16719" s="142"/>
      <c r="R16719" s="142"/>
      <c r="S16719" s="139"/>
    </row>
    <row r="16720" spans="2:19" ht="15.75" customHeight="1" x14ac:dyDescent="0.25">
      <c r="B16720" s="106"/>
      <c r="C16720" s="106"/>
      <c r="D16720" s="139"/>
      <c r="E16720" s="140"/>
      <c r="F16720" s="140"/>
      <c r="G16720" s="140"/>
      <c r="M16720" s="140"/>
      <c r="N16720" s="167"/>
      <c r="O16720" s="167"/>
      <c r="P16720" s="142"/>
      <c r="Q16720" s="142"/>
      <c r="R16720" s="142"/>
      <c r="S16720" s="139"/>
    </row>
    <row r="16721" spans="2:19" ht="15.75" customHeight="1" x14ac:dyDescent="0.25">
      <c r="B16721" s="106"/>
      <c r="C16721" s="106"/>
      <c r="D16721" s="139"/>
      <c r="E16721" s="140"/>
      <c r="F16721" s="140"/>
      <c r="G16721" s="140"/>
      <c r="M16721" s="140"/>
      <c r="N16721" s="167"/>
      <c r="O16721" s="167"/>
      <c r="P16721" s="142"/>
      <c r="Q16721" s="142"/>
      <c r="R16721" s="142"/>
      <c r="S16721" s="139"/>
    </row>
    <row r="16722" spans="2:19" ht="15.75" customHeight="1" x14ac:dyDescent="0.25">
      <c r="B16722" s="106"/>
      <c r="C16722" s="106"/>
      <c r="D16722" s="139"/>
      <c r="E16722" s="140"/>
      <c r="F16722" s="140"/>
      <c r="G16722" s="140"/>
      <c r="M16722" s="140"/>
      <c r="N16722" s="167"/>
      <c r="O16722" s="167"/>
      <c r="P16722" s="142"/>
      <c r="Q16722" s="142"/>
      <c r="R16722" s="142"/>
      <c r="S16722" s="139"/>
    </row>
    <row r="16723" spans="2:19" ht="15.75" customHeight="1" x14ac:dyDescent="0.25">
      <c r="B16723" s="106"/>
      <c r="C16723" s="106"/>
      <c r="D16723" s="139"/>
      <c r="E16723" s="140"/>
      <c r="F16723" s="140"/>
      <c r="G16723" s="140"/>
      <c r="M16723" s="140"/>
      <c r="N16723" s="167"/>
      <c r="O16723" s="167"/>
      <c r="P16723" s="142"/>
      <c r="Q16723" s="142"/>
      <c r="R16723" s="142"/>
      <c r="S16723" s="139"/>
    </row>
    <row r="16724" spans="2:19" ht="15.75" customHeight="1" x14ac:dyDescent="0.25">
      <c r="B16724" s="106"/>
      <c r="C16724" s="106"/>
      <c r="D16724" s="139"/>
      <c r="E16724" s="140"/>
      <c r="F16724" s="140"/>
      <c r="G16724" s="140"/>
      <c r="M16724" s="140"/>
      <c r="N16724" s="167"/>
      <c r="O16724" s="167"/>
      <c r="P16724" s="142"/>
      <c r="Q16724" s="142"/>
      <c r="R16724" s="142"/>
      <c r="S16724" s="139"/>
    </row>
    <row r="16725" spans="2:19" ht="15.75" customHeight="1" x14ac:dyDescent="0.25">
      <c r="B16725" s="106"/>
      <c r="C16725" s="106"/>
      <c r="D16725" s="139"/>
      <c r="E16725" s="140"/>
      <c r="F16725" s="140"/>
      <c r="G16725" s="140"/>
      <c r="M16725" s="140"/>
      <c r="N16725" s="167"/>
      <c r="O16725" s="167"/>
      <c r="P16725" s="142"/>
      <c r="Q16725" s="142"/>
      <c r="R16725" s="142"/>
      <c r="S16725" s="139"/>
    </row>
    <row r="16726" spans="2:19" ht="15.75" customHeight="1" x14ac:dyDescent="0.25">
      <c r="B16726" s="106"/>
      <c r="C16726" s="106"/>
      <c r="D16726" s="139"/>
      <c r="E16726" s="140"/>
      <c r="F16726" s="140"/>
      <c r="G16726" s="140"/>
      <c r="M16726" s="140"/>
      <c r="N16726" s="167"/>
      <c r="O16726" s="167"/>
      <c r="P16726" s="142"/>
      <c r="Q16726" s="142"/>
      <c r="R16726" s="142"/>
      <c r="S16726" s="139"/>
    </row>
    <row r="16727" spans="2:19" ht="15.75" customHeight="1" x14ac:dyDescent="0.25">
      <c r="B16727" s="106"/>
      <c r="C16727" s="106"/>
      <c r="D16727" s="139"/>
      <c r="E16727" s="140"/>
      <c r="F16727" s="140"/>
      <c r="G16727" s="140"/>
      <c r="M16727" s="140"/>
      <c r="N16727" s="167"/>
      <c r="O16727" s="167"/>
      <c r="P16727" s="142"/>
      <c r="Q16727" s="142"/>
      <c r="R16727" s="142"/>
      <c r="S16727" s="139"/>
    </row>
    <row r="16728" spans="2:19" ht="15.75" customHeight="1" x14ac:dyDescent="0.25">
      <c r="B16728" s="106"/>
      <c r="C16728" s="106"/>
      <c r="D16728" s="139"/>
      <c r="E16728" s="140"/>
      <c r="F16728" s="140"/>
      <c r="G16728" s="140"/>
      <c r="M16728" s="140"/>
      <c r="N16728" s="167"/>
      <c r="O16728" s="167"/>
      <c r="P16728" s="142"/>
      <c r="Q16728" s="142"/>
      <c r="R16728" s="142"/>
      <c r="S16728" s="139"/>
    </row>
    <row r="16729" spans="2:19" ht="15.75" customHeight="1" x14ac:dyDescent="0.25">
      <c r="B16729" s="106"/>
      <c r="C16729" s="106"/>
      <c r="D16729" s="139"/>
      <c r="E16729" s="140"/>
      <c r="F16729" s="140"/>
      <c r="G16729" s="140"/>
      <c r="M16729" s="140"/>
      <c r="N16729" s="167"/>
      <c r="O16729" s="167"/>
      <c r="P16729" s="142"/>
      <c r="Q16729" s="142"/>
      <c r="R16729" s="142"/>
      <c r="S16729" s="139"/>
    </row>
    <row r="16730" spans="2:19" ht="15.75" customHeight="1" x14ac:dyDescent="0.25">
      <c r="B16730" s="106"/>
      <c r="C16730" s="106"/>
      <c r="D16730" s="139"/>
      <c r="E16730" s="140"/>
      <c r="F16730" s="140"/>
      <c r="G16730" s="140"/>
      <c r="M16730" s="140"/>
      <c r="N16730" s="167"/>
      <c r="O16730" s="167"/>
      <c r="P16730" s="142"/>
      <c r="Q16730" s="142"/>
      <c r="R16730" s="142"/>
      <c r="S16730" s="139"/>
    </row>
    <row r="16731" spans="2:19" ht="15.75" customHeight="1" x14ac:dyDescent="0.25">
      <c r="B16731" s="106"/>
      <c r="C16731" s="106"/>
      <c r="D16731" s="139"/>
      <c r="E16731" s="140"/>
      <c r="F16731" s="140"/>
      <c r="G16731" s="140"/>
      <c r="M16731" s="140"/>
      <c r="N16731" s="167"/>
      <c r="O16731" s="167"/>
      <c r="P16731" s="142"/>
      <c r="Q16731" s="142"/>
      <c r="R16731" s="142"/>
      <c r="S16731" s="139"/>
    </row>
    <row r="16732" spans="2:19" ht="15.75" customHeight="1" x14ac:dyDescent="0.25">
      <c r="B16732" s="106"/>
      <c r="C16732" s="106"/>
      <c r="D16732" s="139"/>
      <c r="E16732" s="140"/>
      <c r="F16732" s="140"/>
      <c r="G16732" s="140"/>
      <c r="M16732" s="140"/>
      <c r="N16732" s="167"/>
      <c r="O16732" s="167"/>
      <c r="P16732" s="142"/>
      <c r="Q16732" s="142"/>
      <c r="R16732" s="142"/>
      <c r="S16732" s="139"/>
    </row>
    <row r="16733" spans="2:19" ht="15.75" customHeight="1" x14ac:dyDescent="0.25">
      <c r="B16733" s="106"/>
      <c r="C16733" s="106"/>
      <c r="D16733" s="139"/>
      <c r="E16733" s="140"/>
      <c r="F16733" s="140"/>
      <c r="G16733" s="140"/>
      <c r="M16733" s="140"/>
      <c r="N16733" s="167"/>
      <c r="O16733" s="167"/>
      <c r="P16733" s="142"/>
      <c r="Q16733" s="142"/>
      <c r="R16733" s="142"/>
      <c r="S16733" s="139"/>
    </row>
    <row r="16734" spans="2:19" ht="15.75" customHeight="1" x14ac:dyDescent="0.25">
      <c r="B16734" s="106"/>
      <c r="C16734" s="106"/>
      <c r="D16734" s="139"/>
      <c r="E16734" s="140"/>
      <c r="F16734" s="140"/>
      <c r="G16734" s="140"/>
      <c r="M16734" s="140"/>
      <c r="N16734" s="167"/>
      <c r="O16734" s="167"/>
      <c r="P16734" s="142"/>
      <c r="Q16734" s="142"/>
      <c r="R16734" s="142"/>
      <c r="S16734" s="139"/>
    </row>
    <row r="16735" spans="2:19" ht="15.75" customHeight="1" x14ac:dyDescent="0.25">
      <c r="B16735" s="106"/>
      <c r="C16735" s="106"/>
      <c r="D16735" s="139"/>
      <c r="E16735" s="140"/>
      <c r="F16735" s="140"/>
      <c r="G16735" s="140"/>
      <c r="M16735" s="140"/>
      <c r="N16735" s="167"/>
      <c r="O16735" s="167"/>
      <c r="P16735" s="142"/>
      <c r="Q16735" s="142"/>
      <c r="R16735" s="142"/>
      <c r="S16735" s="139"/>
    </row>
    <row r="16736" spans="2:19" ht="15.75" customHeight="1" x14ac:dyDescent="0.25">
      <c r="B16736" s="106"/>
      <c r="C16736" s="106"/>
      <c r="D16736" s="139"/>
      <c r="E16736" s="140"/>
      <c r="F16736" s="140"/>
      <c r="G16736" s="140"/>
      <c r="M16736" s="140"/>
      <c r="N16736" s="167"/>
      <c r="O16736" s="167"/>
      <c r="P16736" s="142"/>
      <c r="Q16736" s="142"/>
      <c r="R16736" s="142"/>
      <c r="S16736" s="139"/>
    </row>
    <row r="16737" spans="2:19" ht="15.75" customHeight="1" x14ac:dyDescent="0.25">
      <c r="B16737" s="106"/>
      <c r="C16737" s="106"/>
      <c r="D16737" s="139"/>
      <c r="E16737" s="140"/>
      <c r="F16737" s="140"/>
      <c r="G16737" s="140"/>
      <c r="M16737" s="140"/>
      <c r="N16737" s="167"/>
      <c r="O16737" s="167"/>
      <c r="P16737" s="142"/>
      <c r="Q16737" s="142"/>
      <c r="R16737" s="142"/>
      <c r="S16737" s="139"/>
    </row>
    <row r="16738" spans="2:19" ht="15.75" customHeight="1" x14ac:dyDescent="0.25">
      <c r="B16738" s="106"/>
      <c r="C16738" s="106"/>
      <c r="D16738" s="139"/>
      <c r="E16738" s="140"/>
      <c r="F16738" s="140"/>
      <c r="G16738" s="140"/>
      <c r="M16738" s="140"/>
      <c r="N16738" s="167"/>
      <c r="O16738" s="167"/>
      <c r="P16738" s="142"/>
      <c r="Q16738" s="142"/>
      <c r="R16738" s="142"/>
      <c r="S16738" s="139"/>
    </row>
    <row r="16739" spans="2:19" ht="15.75" customHeight="1" x14ac:dyDescent="0.25">
      <c r="B16739" s="106"/>
      <c r="C16739" s="106"/>
      <c r="D16739" s="139"/>
      <c r="E16739" s="140"/>
      <c r="F16739" s="140"/>
      <c r="G16739" s="140"/>
      <c r="M16739" s="140"/>
      <c r="N16739" s="167"/>
      <c r="O16739" s="167"/>
      <c r="P16739" s="142"/>
      <c r="Q16739" s="142"/>
      <c r="R16739" s="142"/>
      <c r="S16739" s="139"/>
    </row>
    <row r="16740" spans="2:19" ht="15.75" customHeight="1" x14ac:dyDescent="0.25">
      <c r="B16740" s="106"/>
      <c r="C16740" s="106"/>
      <c r="D16740" s="139"/>
      <c r="E16740" s="140"/>
      <c r="F16740" s="140"/>
      <c r="G16740" s="140"/>
      <c r="M16740" s="140"/>
      <c r="N16740" s="167"/>
      <c r="O16740" s="167"/>
      <c r="P16740" s="142"/>
      <c r="Q16740" s="142"/>
      <c r="R16740" s="142"/>
      <c r="S16740" s="139"/>
    </row>
    <row r="16741" spans="2:19" ht="15.75" customHeight="1" x14ac:dyDescent="0.25">
      <c r="B16741" s="106"/>
      <c r="C16741" s="106"/>
      <c r="D16741" s="139"/>
      <c r="E16741" s="140"/>
      <c r="F16741" s="140"/>
      <c r="G16741" s="140"/>
      <c r="M16741" s="140"/>
      <c r="N16741" s="167"/>
      <c r="O16741" s="167"/>
      <c r="P16741" s="142"/>
      <c r="Q16741" s="142"/>
      <c r="R16741" s="142"/>
      <c r="S16741" s="139"/>
    </row>
    <row r="16742" spans="2:19" ht="15.75" customHeight="1" x14ac:dyDescent="0.25">
      <c r="B16742" s="106"/>
      <c r="C16742" s="106"/>
      <c r="D16742" s="139"/>
      <c r="E16742" s="140"/>
      <c r="F16742" s="140"/>
      <c r="G16742" s="140"/>
      <c r="M16742" s="140"/>
      <c r="N16742" s="167"/>
      <c r="O16742" s="167"/>
      <c r="P16742" s="142"/>
      <c r="Q16742" s="142"/>
      <c r="R16742" s="142"/>
      <c r="S16742" s="139"/>
    </row>
    <row r="16743" spans="2:19" ht="15.75" customHeight="1" x14ac:dyDescent="0.25">
      <c r="B16743" s="106"/>
      <c r="C16743" s="106"/>
      <c r="D16743" s="139"/>
      <c r="E16743" s="140"/>
      <c r="F16743" s="140"/>
      <c r="G16743" s="140"/>
      <c r="M16743" s="140"/>
      <c r="N16743" s="167"/>
      <c r="O16743" s="167"/>
      <c r="P16743" s="142"/>
      <c r="Q16743" s="142"/>
      <c r="R16743" s="142"/>
      <c r="S16743" s="139"/>
    </row>
    <row r="16744" spans="2:19" ht="15.75" customHeight="1" x14ac:dyDescent="0.25">
      <c r="B16744" s="106"/>
      <c r="C16744" s="106"/>
      <c r="D16744" s="139"/>
      <c r="E16744" s="140"/>
      <c r="F16744" s="140"/>
      <c r="G16744" s="140"/>
      <c r="M16744" s="140"/>
      <c r="N16744" s="167"/>
      <c r="O16744" s="167"/>
      <c r="P16744" s="142"/>
      <c r="Q16744" s="142"/>
      <c r="R16744" s="142"/>
      <c r="S16744" s="139"/>
    </row>
    <row r="16745" spans="2:19" ht="15.75" customHeight="1" x14ac:dyDescent="0.25">
      <c r="B16745" s="106"/>
      <c r="C16745" s="106"/>
      <c r="D16745" s="139"/>
      <c r="E16745" s="140"/>
      <c r="F16745" s="140"/>
      <c r="G16745" s="140"/>
      <c r="M16745" s="140"/>
      <c r="N16745" s="167"/>
      <c r="O16745" s="167"/>
      <c r="P16745" s="142"/>
      <c r="Q16745" s="142"/>
      <c r="R16745" s="142"/>
      <c r="S16745" s="139"/>
    </row>
    <row r="16746" spans="2:19" ht="15.75" customHeight="1" x14ac:dyDescent="0.25">
      <c r="B16746" s="106"/>
      <c r="C16746" s="106"/>
      <c r="D16746" s="139"/>
      <c r="E16746" s="140"/>
      <c r="F16746" s="140"/>
      <c r="G16746" s="140"/>
      <c r="M16746" s="140"/>
      <c r="N16746" s="167"/>
      <c r="O16746" s="167"/>
      <c r="P16746" s="142"/>
      <c r="Q16746" s="142"/>
      <c r="R16746" s="142"/>
      <c r="S16746" s="139"/>
    </row>
    <row r="16747" spans="2:19" ht="15.75" customHeight="1" x14ac:dyDescent="0.25">
      <c r="B16747" s="106"/>
      <c r="C16747" s="106"/>
      <c r="D16747" s="139"/>
      <c r="E16747" s="140"/>
      <c r="F16747" s="140"/>
      <c r="G16747" s="140"/>
      <c r="M16747" s="140"/>
      <c r="N16747" s="167"/>
      <c r="O16747" s="167"/>
      <c r="P16747" s="142"/>
      <c r="Q16747" s="142"/>
      <c r="R16747" s="142"/>
      <c r="S16747" s="139"/>
    </row>
    <row r="16748" spans="2:19" ht="15.75" customHeight="1" x14ac:dyDescent="0.25">
      <c r="B16748" s="106"/>
      <c r="C16748" s="106"/>
      <c r="D16748" s="139"/>
      <c r="E16748" s="140"/>
      <c r="F16748" s="140"/>
      <c r="G16748" s="140"/>
      <c r="M16748" s="140"/>
      <c r="N16748" s="167"/>
      <c r="O16748" s="167"/>
      <c r="P16748" s="142"/>
      <c r="Q16748" s="142"/>
      <c r="R16748" s="142"/>
      <c r="S16748" s="139"/>
    </row>
    <row r="16749" spans="2:19" ht="15.75" customHeight="1" x14ac:dyDescent="0.25">
      <c r="B16749" s="106"/>
      <c r="C16749" s="106"/>
      <c r="D16749" s="139"/>
      <c r="E16749" s="140"/>
      <c r="F16749" s="140"/>
      <c r="G16749" s="140"/>
      <c r="M16749" s="140"/>
      <c r="N16749" s="167"/>
      <c r="O16749" s="167"/>
      <c r="P16749" s="142"/>
      <c r="Q16749" s="142"/>
      <c r="R16749" s="142"/>
      <c r="S16749" s="139"/>
    </row>
    <row r="16750" spans="2:19" ht="15.75" customHeight="1" x14ac:dyDescent="0.25">
      <c r="B16750" s="106"/>
      <c r="C16750" s="106"/>
      <c r="D16750" s="139"/>
      <c r="E16750" s="140"/>
      <c r="F16750" s="140"/>
      <c r="G16750" s="140"/>
      <c r="M16750" s="140"/>
      <c r="N16750" s="167"/>
      <c r="O16750" s="167"/>
      <c r="P16750" s="142"/>
      <c r="Q16750" s="142"/>
      <c r="R16750" s="142"/>
      <c r="S16750" s="139"/>
    </row>
    <row r="16751" spans="2:19" ht="15.75" customHeight="1" x14ac:dyDescent="0.25">
      <c r="B16751" s="106"/>
      <c r="C16751" s="106"/>
      <c r="D16751" s="139"/>
      <c r="E16751" s="140"/>
      <c r="F16751" s="140"/>
      <c r="G16751" s="140"/>
      <c r="M16751" s="140"/>
      <c r="N16751" s="167"/>
      <c r="O16751" s="167"/>
      <c r="P16751" s="142"/>
      <c r="Q16751" s="142"/>
      <c r="R16751" s="142"/>
      <c r="S16751" s="139"/>
    </row>
    <row r="16752" spans="2:19" ht="15.75" customHeight="1" x14ac:dyDescent="0.25">
      <c r="B16752" s="106"/>
      <c r="C16752" s="106"/>
      <c r="D16752" s="139"/>
      <c r="E16752" s="140"/>
      <c r="F16752" s="140"/>
      <c r="G16752" s="140"/>
      <c r="M16752" s="140"/>
      <c r="N16752" s="167"/>
      <c r="O16752" s="167"/>
      <c r="P16752" s="142"/>
      <c r="Q16752" s="142"/>
      <c r="R16752" s="142"/>
      <c r="S16752" s="139"/>
    </row>
    <row r="16753" spans="2:19" ht="15.75" customHeight="1" x14ac:dyDescent="0.25">
      <c r="B16753" s="106"/>
      <c r="C16753" s="106"/>
      <c r="D16753" s="139"/>
      <c r="E16753" s="140"/>
      <c r="F16753" s="140"/>
      <c r="G16753" s="140"/>
      <c r="M16753" s="140"/>
      <c r="N16753" s="167"/>
      <c r="O16753" s="167"/>
      <c r="P16753" s="142"/>
      <c r="Q16753" s="142"/>
      <c r="R16753" s="142"/>
      <c r="S16753" s="139"/>
    </row>
    <row r="16754" spans="2:19" ht="15.75" customHeight="1" x14ac:dyDescent="0.25">
      <c r="B16754" s="106"/>
      <c r="C16754" s="106"/>
      <c r="D16754" s="139"/>
      <c r="E16754" s="140"/>
      <c r="F16754" s="140"/>
      <c r="G16754" s="140"/>
      <c r="M16754" s="140"/>
      <c r="N16754" s="167"/>
      <c r="O16754" s="167"/>
      <c r="P16754" s="142"/>
      <c r="Q16754" s="142"/>
      <c r="R16754" s="142"/>
      <c r="S16754" s="139"/>
    </row>
    <row r="16755" spans="2:19" ht="15.75" customHeight="1" x14ac:dyDescent="0.25">
      <c r="B16755" s="106"/>
      <c r="C16755" s="106"/>
      <c r="D16755" s="139"/>
      <c r="E16755" s="140"/>
      <c r="F16755" s="140"/>
      <c r="G16755" s="140"/>
      <c r="M16755" s="140"/>
      <c r="N16755" s="167"/>
      <c r="O16755" s="167"/>
      <c r="P16755" s="142"/>
      <c r="Q16755" s="142"/>
      <c r="R16755" s="142"/>
      <c r="S16755" s="139"/>
    </row>
    <row r="16756" spans="2:19" ht="15.75" customHeight="1" x14ac:dyDescent="0.25">
      <c r="B16756" s="106"/>
      <c r="C16756" s="106"/>
      <c r="D16756" s="139"/>
      <c r="E16756" s="140"/>
      <c r="F16756" s="140"/>
      <c r="G16756" s="140"/>
      <c r="M16756" s="140"/>
      <c r="N16756" s="167"/>
      <c r="O16756" s="167"/>
      <c r="P16756" s="142"/>
      <c r="Q16756" s="142"/>
      <c r="R16756" s="142"/>
      <c r="S16756" s="139"/>
    </row>
    <row r="16757" spans="2:19" ht="15.75" customHeight="1" x14ac:dyDescent="0.25">
      <c r="B16757" s="106"/>
      <c r="C16757" s="106"/>
      <c r="D16757" s="139"/>
      <c r="E16757" s="140"/>
      <c r="F16757" s="140"/>
      <c r="G16757" s="140"/>
      <c r="M16757" s="140"/>
      <c r="N16757" s="167"/>
      <c r="O16757" s="167"/>
      <c r="P16757" s="142"/>
      <c r="Q16757" s="142"/>
      <c r="R16757" s="142"/>
      <c r="S16757" s="139"/>
    </row>
    <row r="16758" spans="2:19" ht="15.75" customHeight="1" x14ac:dyDescent="0.25">
      <c r="B16758" s="106"/>
      <c r="C16758" s="106"/>
      <c r="D16758" s="139"/>
      <c r="E16758" s="140"/>
      <c r="F16758" s="140"/>
      <c r="G16758" s="140"/>
      <c r="M16758" s="140"/>
      <c r="N16758" s="167"/>
      <c r="O16758" s="167"/>
      <c r="P16758" s="142"/>
      <c r="Q16758" s="142"/>
      <c r="R16758" s="142"/>
      <c r="S16758" s="139"/>
    </row>
    <row r="16759" spans="2:19" ht="15.75" customHeight="1" x14ac:dyDescent="0.25">
      <c r="B16759" s="106"/>
      <c r="C16759" s="106"/>
      <c r="D16759" s="139"/>
      <c r="E16759" s="140"/>
      <c r="F16759" s="140"/>
      <c r="G16759" s="140"/>
      <c r="M16759" s="140"/>
      <c r="N16759" s="167"/>
      <c r="O16759" s="167"/>
      <c r="P16759" s="142"/>
      <c r="Q16759" s="142"/>
      <c r="R16759" s="142"/>
      <c r="S16759" s="139"/>
    </row>
    <row r="16760" spans="2:19" ht="15.75" customHeight="1" x14ac:dyDescent="0.25">
      <c r="B16760" s="106"/>
      <c r="C16760" s="106"/>
      <c r="D16760" s="139"/>
      <c r="E16760" s="140"/>
      <c r="F16760" s="140"/>
      <c r="G16760" s="140"/>
      <c r="M16760" s="140"/>
      <c r="N16760" s="167"/>
      <c r="O16760" s="167"/>
      <c r="P16760" s="142"/>
      <c r="Q16760" s="142"/>
      <c r="R16760" s="142"/>
      <c r="S16760" s="139"/>
    </row>
    <row r="16761" spans="2:19" ht="15.75" customHeight="1" x14ac:dyDescent="0.25">
      <c r="B16761" s="106"/>
      <c r="C16761" s="106"/>
      <c r="D16761" s="139"/>
      <c r="E16761" s="140"/>
      <c r="F16761" s="140"/>
      <c r="G16761" s="140"/>
      <c r="M16761" s="140"/>
      <c r="N16761" s="167"/>
      <c r="O16761" s="167"/>
      <c r="P16761" s="142"/>
      <c r="Q16761" s="142"/>
      <c r="R16761" s="142"/>
      <c r="S16761" s="139"/>
    </row>
    <row r="16762" spans="2:19" ht="15.75" customHeight="1" x14ac:dyDescent="0.25">
      <c r="B16762" s="106"/>
      <c r="C16762" s="106"/>
      <c r="D16762" s="139"/>
      <c r="E16762" s="140"/>
      <c r="F16762" s="140"/>
      <c r="G16762" s="140"/>
      <c r="M16762" s="140"/>
      <c r="N16762" s="167"/>
      <c r="O16762" s="167"/>
      <c r="P16762" s="142"/>
      <c r="Q16762" s="142"/>
      <c r="R16762" s="142"/>
      <c r="S16762" s="139"/>
    </row>
    <row r="16763" spans="2:19" ht="15.75" customHeight="1" x14ac:dyDescent="0.25">
      <c r="B16763" s="106"/>
      <c r="C16763" s="106"/>
      <c r="D16763" s="139"/>
      <c r="E16763" s="140"/>
      <c r="F16763" s="140"/>
      <c r="G16763" s="140"/>
      <c r="M16763" s="140"/>
      <c r="N16763" s="167"/>
      <c r="O16763" s="167"/>
      <c r="P16763" s="142"/>
      <c r="Q16763" s="142"/>
      <c r="R16763" s="142"/>
      <c r="S16763" s="139"/>
    </row>
    <row r="16764" spans="2:19" ht="15.75" customHeight="1" x14ac:dyDescent="0.25">
      <c r="B16764" s="106"/>
      <c r="C16764" s="106"/>
      <c r="D16764" s="139"/>
      <c r="E16764" s="140"/>
      <c r="F16764" s="140"/>
      <c r="G16764" s="140"/>
      <c r="M16764" s="140"/>
      <c r="N16764" s="167"/>
      <c r="O16764" s="167"/>
      <c r="P16764" s="142"/>
      <c r="Q16764" s="142"/>
      <c r="R16764" s="142"/>
      <c r="S16764" s="139"/>
    </row>
    <row r="16765" spans="2:19" ht="15.75" customHeight="1" x14ac:dyDescent="0.25">
      <c r="B16765" s="106"/>
      <c r="C16765" s="106"/>
      <c r="D16765" s="139"/>
      <c r="E16765" s="140"/>
      <c r="F16765" s="140"/>
      <c r="G16765" s="140"/>
      <c r="M16765" s="140"/>
      <c r="N16765" s="167"/>
      <c r="O16765" s="167"/>
      <c r="P16765" s="142"/>
      <c r="Q16765" s="142"/>
      <c r="R16765" s="142"/>
      <c r="S16765" s="139"/>
    </row>
    <row r="16766" spans="2:19" ht="15.75" customHeight="1" x14ac:dyDescent="0.25">
      <c r="B16766" s="106"/>
      <c r="C16766" s="106"/>
      <c r="D16766" s="139"/>
      <c r="E16766" s="140"/>
      <c r="F16766" s="140"/>
      <c r="G16766" s="140"/>
      <c r="M16766" s="140"/>
      <c r="N16766" s="167"/>
      <c r="O16766" s="167"/>
      <c r="P16766" s="142"/>
      <c r="Q16766" s="142"/>
      <c r="R16766" s="142"/>
      <c r="S16766" s="139"/>
    </row>
    <row r="16767" spans="2:19" ht="15.75" customHeight="1" x14ac:dyDescent="0.25">
      <c r="B16767" s="106"/>
      <c r="C16767" s="106"/>
      <c r="D16767" s="139"/>
      <c r="E16767" s="140"/>
      <c r="F16767" s="140"/>
      <c r="G16767" s="140"/>
      <c r="M16767" s="140"/>
      <c r="N16767" s="167"/>
      <c r="O16767" s="167"/>
      <c r="P16767" s="142"/>
      <c r="Q16767" s="142"/>
      <c r="R16767" s="142"/>
      <c r="S16767" s="139"/>
    </row>
    <row r="16768" spans="2:19" ht="15.75" customHeight="1" x14ac:dyDescent="0.25">
      <c r="B16768" s="106"/>
      <c r="C16768" s="106"/>
      <c r="D16768" s="139"/>
      <c r="E16768" s="140"/>
      <c r="F16768" s="140"/>
      <c r="G16768" s="140"/>
      <c r="M16768" s="140"/>
      <c r="N16768" s="167"/>
      <c r="O16768" s="167"/>
      <c r="P16768" s="142"/>
      <c r="Q16768" s="142"/>
      <c r="R16768" s="142"/>
      <c r="S16768" s="139"/>
    </row>
    <row r="16769" spans="2:19" ht="15.75" customHeight="1" x14ac:dyDescent="0.25">
      <c r="B16769" s="106"/>
      <c r="C16769" s="106"/>
      <c r="D16769" s="139"/>
      <c r="E16769" s="140"/>
      <c r="F16769" s="140"/>
      <c r="G16769" s="140"/>
      <c r="M16769" s="140"/>
      <c r="N16769" s="167"/>
      <c r="O16769" s="167"/>
      <c r="P16769" s="142"/>
      <c r="Q16769" s="142"/>
      <c r="R16769" s="142"/>
      <c r="S16769" s="139"/>
    </row>
    <row r="16770" spans="2:19" ht="15.75" customHeight="1" x14ac:dyDescent="0.25">
      <c r="B16770" s="106"/>
      <c r="C16770" s="106"/>
      <c r="D16770" s="139"/>
      <c r="E16770" s="140"/>
      <c r="F16770" s="140"/>
      <c r="G16770" s="140"/>
      <c r="M16770" s="140"/>
      <c r="N16770" s="167"/>
      <c r="O16770" s="167"/>
      <c r="P16770" s="142"/>
      <c r="Q16770" s="142"/>
      <c r="R16770" s="142"/>
      <c r="S16770" s="139"/>
    </row>
    <row r="16771" spans="2:19" ht="15.75" customHeight="1" x14ac:dyDescent="0.25">
      <c r="B16771" s="106"/>
      <c r="C16771" s="106"/>
      <c r="D16771" s="139"/>
      <c r="E16771" s="140"/>
      <c r="F16771" s="140"/>
      <c r="G16771" s="140"/>
      <c r="M16771" s="140"/>
      <c r="N16771" s="167"/>
      <c r="O16771" s="167"/>
      <c r="P16771" s="142"/>
      <c r="Q16771" s="142"/>
      <c r="R16771" s="142"/>
      <c r="S16771" s="139"/>
    </row>
    <row r="16772" spans="2:19" ht="15.75" customHeight="1" x14ac:dyDescent="0.25">
      <c r="B16772" s="106"/>
      <c r="C16772" s="106"/>
      <c r="D16772" s="139"/>
      <c r="E16772" s="140"/>
      <c r="F16772" s="140"/>
      <c r="G16772" s="140"/>
      <c r="M16772" s="140"/>
      <c r="N16772" s="167"/>
      <c r="O16772" s="167"/>
      <c r="P16772" s="142"/>
      <c r="Q16772" s="142"/>
      <c r="R16772" s="142"/>
      <c r="S16772" s="139"/>
    </row>
    <row r="16773" spans="2:19" ht="15.75" customHeight="1" x14ac:dyDescent="0.25">
      <c r="B16773" s="106"/>
      <c r="C16773" s="106"/>
      <c r="D16773" s="139"/>
      <c r="E16773" s="140"/>
      <c r="F16773" s="140"/>
      <c r="G16773" s="140"/>
      <c r="M16773" s="140"/>
      <c r="N16773" s="167"/>
      <c r="O16773" s="167"/>
      <c r="P16773" s="142"/>
      <c r="Q16773" s="142"/>
      <c r="R16773" s="142"/>
      <c r="S16773" s="139"/>
    </row>
    <row r="16774" spans="2:19" ht="15.75" customHeight="1" x14ac:dyDescent="0.25">
      <c r="B16774" s="106"/>
      <c r="C16774" s="106"/>
      <c r="D16774" s="139"/>
      <c r="E16774" s="140"/>
      <c r="F16774" s="140"/>
      <c r="G16774" s="140"/>
      <c r="M16774" s="140"/>
      <c r="N16774" s="167"/>
      <c r="O16774" s="167"/>
      <c r="P16774" s="142"/>
      <c r="Q16774" s="142"/>
      <c r="R16774" s="142"/>
      <c r="S16774" s="139"/>
    </row>
    <row r="16775" spans="2:19" ht="15.75" customHeight="1" x14ac:dyDescent="0.25">
      <c r="B16775" s="106"/>
      <c r="C16775" s="106"/>
      <c r="D16775" s="139"/>
      <c r="E16775" s="140"/>
      <c r="F16775" s="140"/>
      <c r="G16775" s="140"/>
      <c r="M16775" s="140"/>
      <c r="N16775" s="167"/>
      <c r="O16775" s="167"/>
      <c r="P16775" s="142"/>
      <c r="Q16775" s="142"/>
      <c r="R16775" s="142"/>
      <c r="S16775" s="139"/>
    </row>
    <row r="16776" spans="2:19" ht="15.75" customHeight="1" x14ac:dyDescent="0.25">
      <c r="B16776" s="106"/>
      <c r="C16776" s="106"/>
      <c r="D16776" s="139"/>
      <c r="E16776" s="140"/>
      <c r="F16776" s="140"/>
      <c r="G16776" s="140"/>
      <c r="M16776" s="140"/>
      <c r="N16776" s="167"/>
      <c r="O16776" s="167"/>
      <c r="P16776" s="142"/>
      <c r="Q16776" s="142"/>
      <c r="R16776" s="142"/>
      <c r="S16776" s="139"/>
    </row>
    <row r="16777" spans="2:19" ht="15.75" customHeight="1" x14ac:dyDescent="0.25">
      <c r="B16777" s="106"/>
      <c r="C16777" s="106"/>
      <c r="D16777" s="139"/>
      <c r="E16777" s="140"/>
      <c r="F16777" s="140"/>
      <c r="G16777" s="140"/>
      <c r="M16777" s="140"/>
      <c r="N16777" s="167"/>
      <c r="O16777" s="167"/>
      <c r="P16777" s="142"/>
      <c r="Q16777" s="142"/>
      <c r="R16777" s="142"/>
      <c r="S16777" s="139"/>
    </row>
    <row r="16778" spans="2:19" ht="15.75" customHeight="1" x14ac:dyDescent="0.25">
      <c r="B16778" s="106"/>
      <c r="C16778" s="106"/>
      <c r="D16778" s="139"/>
      <c r="E16778" s="140"/>
      <c r="F16778" s="140"/>
      <c r="G16778" s="140"/>
      <c r="M16778" s="140"/>
      <c r="N16778" s="167"/>
      <c r="O16778" s="167"/>
      <c r="P16778" s="142"/>
      <c r="Q16778" s="142"/>
      <c r="R16778" s="142"/>
      <c r="S16778" s="139"/>
    </row>
    <row r="16779" spans="2:19" ht="15.75" customHeight="1" x14ac:dyDescent="0.25">
      <c r="B16779" s="106"/>
      <c r="C16779" s="106"/>
      <c r="D16779" s="139"/>
      <c r="E16779" s="140"/>
      <c r="F16779" s="140"/>
      <c r="G16779" s="140"/>
      <c r="M16779" s="140"/>
      <c r="N16779" s="167"/>
      <c r="O16779" s="167"/>
      <c r="P16779" s="142"/>
      <c r="Q16779" s="142"/>
      <c r="R16779" s="142"/>
      <c r="S16779" s="139"/>
    </row>
    <row r="16780" spans="2:19" ht="15.75" customHeight="1" x14ac:dyDescent="0.25">
      <c r="B16780" s="106"/>
      <c r="C16780" s="106"/>
      <c r="D16780" s="139"/>
      <c r="E16780" s="140"/>
      <c r="F16780" s="140"/>
      <c r="G16780" s="140"/>
      <c r="M16780" s="140"/>
      <c r="N16780" s="167"/>
      <c r="O16780" s="167"/>
      <c r="P16780" s="142"/>
      <c r="Q16780" s="142"/>
      <c r="R16780" s="142"/>
      <c r="S16780" s="139"/>
    </row>
    <row r="16781" spans="2:19" ht="15.75" customHeight="1" x14ac:dyDescent="0.25">
      <c r="B16781" s="106"/>
      <c r="C16781" s="106"/>
      <c r="D16781" s="139"/>
      <c r="E16781" s="140"/>
      <c r="F16781" s="140"/>
      <c r="G16781" s="140"/>
      <c r="M16781" s="140"/>
      <c r="N16781" s="167"/>
      <c r="O16781" s="167"/>
      <c r="P16781" s="142"/>
      <c r="Q16781" s="142"/>
      <c r="R16781" s="142"/>
      <c r="S16781" s="139"/>
    </row>
    <row r="16782" spans="2:19" ht="15.75" customHeight="1" x14ac:dyDescent="0.25">
      <c r="B16782" s="106"/>
      <c r="C16782" s="106"/>
      <c r="D16782" s="139"/>
      <c r="E16782" s="140"/>
      <c r="F16782" s="140"/>
      <c r="G16782" s="140"/>
      <c r="M16782" s="140"/>
      <c r="N16782" s="167"/>
      <c r="O16782" s="167"/>
      <c r="P16782" s="142"/>
      <c r="Q16782" s="142"/>
      <c r="R16782" s="142"/>
      <c r="S16782" s="139"/>
    </row>
    <row r="16783" spans="2:19" ht="15.75" customHeight="1" x14ac:dyDescent="0.25">
      <c r="B16783" s="106"/>
      <c r="C16783" s="106"/>
      <c r="D16783" s="139"/>
      <c r="E16783" s="140"/>
      <c r="F16783" s="140"/>
      <c r="G16783" s="140"/>
      <c r="M16783" s="140"/>
      <c r="N16783" s="167"/>
      <c r="O16783" s="167"/>
      <c r="P16783" s="142"/>
      <c r="Q16783" s="142"/>
      <c r="R16783" s="142"/>
      <c r="S16783" s="139"/>
    </row>
    <row r="16784" spans="2:19" ht="15.75" customHeight="1" x14ac:dyDescent="0.25">
      <c r="B16784" s="106"/>
      <c r="C16784" s="106"/>
      <c r="D16784" s="139"/>
      <c r="E16784" s="140"/>
      <c r="F16784" s="140"/>
      <c r="G16784" s="140"/>
      <c r="M16784" s="140"/>
      <c r="N16784" s="167"/>
      <c r="O16784" s="167"/>
      <c r="P16784" s="142"/>
      <c r="Q16784" s="142"/>
      <c r="R16784" s="142"/>
      <c r="S16784" s="139"/>
    </row>
    <row r="16785" spans="2:19" ht="15.75" customHeight="1" x14ac:dyDescent="0.25">
      <c r="B16785" s="106"/>
      <c r="C16785" s="106"/>
      <c r="D16785" s="139"/>
      <c r="E16785" s="140"/>
      <c r="F16785" s="140"/>
      <c r="G16785" s="140"/>
      <c r="M16785" s="140"/>
      <c r="N16785" s="167"/>
      <c r="O16785" s="167"/>
      <c r="P16785" s="142"/>
      <c r="Q16785" s="142"/>
      <c r="R16785" s="142"/>
      <c r="S16785" s="139"/>
    </row>
    <row r="16786" spans="2:19" ht="15.75" customHeight="1" x14ac:dyDescent="0.25">
      <c r="B16786" s="106"/>
      <c r="C16786" s="106"/>
      <c r="D16786" s="139"/>
      <c r="E16786" s="140"/>
      <c r="F16786" s="140"/>
      <c r="G16786" s="140"/>
      <c r="M16786" s="140"/>
      <c r="N16786" s="167"/>
      <c r="O16786" s="167"/>
      <c r="P16786" s="142"/>
      <c r="Q16786" s="142"/>
      <c r="R16786" s="142"/>
      <c r="S16786" s="139"/>
    </row>
    <row r="16787" spans="2:19" ht="15.75" customHeight="1" x14ac:dyDescent="0.25">
      <c r="B16787" s="106"/>
      <c r="C16787" s="106"/>
      <c r="D16787" s="139"/>
      <c r="E16787" s="140"/>
      <c r="F16787" s="140"/>
      <c r="G16787" s="140"/>
      <c r="M16787" s="140"/>
      <c r="N16787" s="167"/>
      <c r="O16787" s="167"/>
      <c r="P16787" s="142"/>
      <c r="Q16787" s="142"/>
      <c r="R16787" s="142"/>
      <c r="S16787" s="139"/>
    </row>
    <row r="16788" spans="2:19" ht="15.75" customHeight="1" x14ac:dyDescent="0.25">
      <c r="B16788" s="106"/>
      <c r="C16788" s="106"/>
      <c r="D16788" s="139"/>
      <c r="E16788" s="140"/>
      <c r="F16788" s="140"/>
      <c r="G16788" s="140"/>
      <c r="M16788" s="140"/>
      <c r="N16788" s="167"/>
      <c r="O16788" s="167"/>
      <c r="P16788" s="142"/>
      <c r="Q16788" s="142"/>
      <c r="R16788" s="142"/>
      <c r="S16788" s="139"/>
    </row>
    <row r="16789" spans="2:19" ht="15.75" customHeight="1" x14ac:dyDescent="0.25">
      <c r="B16789" s="106"/>
      <c r="C16789" s="106"/>
      <c r="D16789" s="139"/>
      <c r="E16789" s="140"/>
      <c r="F16789" s="140"/>
      <c r="G16789" s="140"/>
      <c r="M16789" s="140"/>
      <c r="N16789" s="167"/>
      <c r="O16789" s="167"/>
      <c r="P16789" s="142"/>
      <c r="Q16789" s="142"/>
      <c r="R16789" s="142"/>
      <c r="S16789" s="139"/>
    </row>
    <row r="16790" spans="2:19" ht="15.75" customHeight="1" x14ac:dyDescent="0.25">
      <c r="B16790" s="106"/>
      <c r="C16790" s="106"/>
      <c r="D16790" s="139"/>
      <c r="E16790" s="140"/>
      <c r="F16790" s="140"/>
      <c r="G16790" s="140"/>
      <c r="M16790" s="140"/>
      <c r="N16790" s="167"/>
      <c r="O16790" s="167"/>
      <c r="P16790" s="142"/>
      <c r="Q16790" s="142"/>
      <c r="R16790" s="142"/>
      <c r="S16790" s="139"/>
    </row>
    <row r="16791" spans="2:19" ht="15.75" customHeight="1" x14ac:dyDescent="0.25">
      <c r="B16791" s="106"/>
      <c r="C16791" s="106"/>
      <c r="D16791" s="139"/>
      <c r="E16791" s="140"/>
      <c r="F16791" s="140"/>
      <c r="G16791" s="140"/>
      <c r="M16791" s="140"/>
      <c r="N16791" s="167"/>
      <c r="O16791" s="167"/>
      <c r="P16791" s="142"/>
      <c r="Q16791" s="142"/>
      <c r="R16791" s="142"/>
      <c r="S16791" s="139"/>
    </row>
    <row r="16792" spans="2:19" ht="15.75" customHeight="1" x14ac:dyDescent="0.25">
      <c r="B16792" s="106"/>
      <c r="C16792" s="106"/>
      <c r="D16792" s="139"/>
      <c r="E16792" s="140"/>
      <c r="F16792" s="140"/>
      <c r="G16792" s="140"/>
      <c r="M16792" s="140"/>
      <c r="N16792" s="167"/>
      <c r="O16792" s="167"/>
      <c r="P16792" s="142"/>
      <c r="Q16792" s="142"/>
      <c r="R16792" s="142"/>
      <c r="S16792" s="139"/>
    </row>
    <row r="16793" spans="2:19" ht="15.75" customHeight="1" x14ac:dyDescent="0.25">
      <c r="B16793" s="106"/>
      <c r="C16793" s="106"/>
      <c r="D16793" s="139"/>
      <c r="E16793" s="140"/>
      <c r="F16793" s="140"/>
      <c r="G16793" s="140"/>
      <c r="M16793" s="140"/>
      <c r="N16793" s="167"/>
      <c r="O16793" s="167"/>
      <c r="P16793" s="142"/>
      <c r="Q16793" s="142"/>
      <c r="R16793" s="142"/>
      <c r="S16793" s="139"/>
    </row>
    <row r="16794" spans="2:19" ht="15.75" customHeight="1" x14ac:dyDescent="0.25">
      <c r="B16794" s="106"/>
      <c r="C16794" s="106"/>
      <c r="D16794" s="139"/>
      <c r="E16794" s="140"/>
      <c r="F16794" s="140"/>
      <c r="G16794" s="140"/>
      <c r="M16794" s="140"/>
      <c r="N16794" s="167"/>
      <c r="O16794" s="167"/>
      <c r="P16794" s="142"/>
      <c r="Q16794" s="142"/>
      <c r="R16794" s="142"/>
      <c r="S16794" s="139"/>
    </row>
    <row r="16795" spans="2:19" ht="15.75" customHeight="1" x14ac:dyDescent="0.25">
      <c r="B16795" s="106"/>
      <c r="C16795" s="106"/>
      <c r="D16795" s="139"/>
      <c r="E16795" s="140"/>
      <c r="F16795" s="140"/>
      <c r="G16795" s="140"/>
      <c r="M16795" s="140"/>
      <c r="N16795" s="167"/>
      <c r="O16795" s="167"/>
      <c r="P16795" s="142"/>
      <c r="Q16795" s="142"/>
      <c r="R16795" s="142"/>
      <c r="S16795" s="139"/>
    </row>
    <row r="16796" spans="2:19" ht="15.75" customHeight="1" x14ac:dyDescent="0.25">
      <c r="B16796" s="106"/>
      <c r="C16796" s="106"/>
      <c r="D16796" s="139"/>
      <c r="E16796" s="140"/>
      <c r="F16796" s="140"/>
      <c r="G16796" s="140"/>
      <c r="M16796" s="140"/>
      <c r="N16796" s="167"/>
      <c r="O16796" s="167"/>
      <c r="P16796" s="142"/>
      <c r="Q16796" s="142"/>
      <c r="R16796" s="142"/>
      <c r="S16796" s="139"/>
    </row>
    <row r="16797" spans="2:19" ht="15.75" customHeight="1" x14ac:dyDescent="0.25">
      <c r="B16797" s="106"/>
      <c r="C16797" s="106"/>
      <c r="D16797" s="139"/>
      <c r="E16797" s="140"/>
      <c r="F16797" s="140"/>
      <c r="G16797" s="140"/>
      <c r="M16797" s="140"/>
      <c r="N16797" s="167"/>
      <c r="O16797" s="167"/>
      <c r="P16797" s="142"/>
      <c r="Q16797" s="142"/>
      <c r="R16797" s="142"/>
      <c r="S16797" s="139"/>
    </row>
    <row r="16798" spans="2:19" ht="15.75" customHeight="1" x14ac:dyDescent="0.25">
      <c r="B16798" s="106"/>
      <c r="C16798" s="106"/>
      <c r="D16798" s="139"/>
      <c r="E16798" s="140"/>
      <c r="F16798" s="140"/>
      <c r="G16798" s="140"/>
      <c r="M16798" s="140"/>
      <c r="N16798" s="167"/>
      <c r="O16798" s="167"/>
      <c r="P16798" s="142"/>
      <c r="Q16798" s="142"/>
      <c r="R16798" s="142"/>
      <c r="S16798" s="139"/>
    </row>
    <row r="16799" spans="2:19" ht="15.75" customHeight="1" x14ac:dyDescent="0.25">
      <c r="B16799" s="106"/>
      <c r="C16799" s="106"/>
      <c r="D16799" s="139"/>
      <c r="E16799" s="140"/>
      <c r="F16799" s="140"/>
      <c r="G16799" s="140"/>
      <c r="M16799" s="140"/>
      <c r="N16799" s="167"/>
      <c r="O16799" s="167"/>
      <c r="P16799" s="142"/>
      <c r="Q16799" s="142"/>
      <c r="R16799" s="142"/>
      <c r="S16799" s="139"/>
    </row>
    <row r="16800" spans="2:19" ht="15.75" customHeight="1" x14ac:dyDescent="0.25">
      <c r="B16800" s="106"/>
      <c r="C16800" s="106"/>
      <c r="D16800" s="139"/>
      <c r="E16800" s="140"/>
      <c r="F16800" s="140"/>
      <c r="G16800" s="140"/>
      <c r="M16800" s="140"/>
      <c r="N16800" s="167"/>
      <c r="O16800" s="167"/>
      <c r="P16800" s="142"/>
      <c r="Q16800" s="142"/>
      <c r="R16800" s="142"/>
      <c r="S16800" s="139"/>
    </row>
    <row r="16801" spans="2:19" ht="15.75" customHeight="1" x14ac:dyDescent="0.25">
      <c r="B16801" s="106"/>
      <c r="C16801" s="106"/>
      <c r="D16801" s="139"/>
      <c r="E16801" s="140"/>
      <c r="F16801" s="140"/>
      <c r="G16801" s="140"/>
      <c r="M16801" s="140"/>
      <c r="N16801" s="167"/>
      <c r="O16801" s="167"/>
      <c r="P16801" s="142"/>
      <c r="Q16801" s="142"/>
      <c r="R16801" s="142"/>
      <c r="S16801" s="139"/>
    </row>
    <row r="16802" spans="2:19" ht="15.75" customHeight="1" x14ac:dyDescent="0.25">
      <c r="B16802" s="106"/>
      <c r="C16802" s="106"/>
      <c r="D16802" s="139"/>
      <c r="E16802" s="140"/>
      <c r="F16802" s="140"/>
      <c r="G16802" s="140"/>
      <c r="M16802" s="140"/>
      <c r="N16802" s="167"/>
      <c r="O16802" s="167"/>
      <c r="P16802" s="142"/>
      <c r="Q16802" s="142"/>
      <c r="R16802" s="142"/>
      <c r="S16802" s="139"/>
    </row>
    <row r="16803" spans="2:19" ht="15.75" customHeight="1" x14ac:dyDescent="0.25">
      <c r="B16803" s="106"/>
      <c r="C16803" s="106"/>
      <c r="D16803" s="139"/>
      <c r="E16803" s="140"/>
      <c r="F16803" s="140"/>
      <c r="G16803" s="140"/>
      <c r="M16803" s="140"/>
      <c r="N16803" s="167"/>
      <c r="O16803" s="167"/>
      <c r="P16803" s="142"/>
      <c r="Q16803" s="142"/>
      <c r="R16803" s="142"/>
      <c r="S16803" s="139"/>
    </row>
    <row r="16804" spans="2:19" ht="15.75" customHeight="1" x14ac:dyDescent="0.25">
      <c r="B16804" s="106"/>
      <c r="C16804" s="106"/>
      <c r="D16804" s="139"/>
      <c r="E16804" s="140"/>
      <c r="F16804" s="140"/>
      <c r="G16804" s="140"/>
      <c r="M16804" s="140"/>
      <c r="N16804" s="167"/>
      <c r="O16804" s="167"/>
      <c r="P16804" s="142"/>
      <c r="Q16804" s="142"/>
      <c r="R16804" s="142"/>
      <c r="S16804" s="139"/>
    </row>
    <row r="16805" spans="2:19" ht="15.75" customHeight="1" x14ac:dyDescent="0.25">
      <c r="B16805" s="106"/>
      <c r="C16805" s="106"/>
      <c r="D16805" s="139"/>
      <c r="E16805" s="140"/>
      <c r="F16805" s="140"/>
      <c r="G16805" s="140"/>
      <c r="M16805" s="140"/>
      <c r="N16805" s="167"/>
      <c r="O16805" s="167"/>
      <c r="P16805" s="142"/>
      <c r="Q16805" s="142"/>
      <c r="R16805" s="142"/>
      <c r="S16805" s="139"/>
    </row>
    <row r="16806" spans="2:19" ht="15.75" customHeight="1" x14ac:dyDescent="0.25">
      <c r="B16806" s="106"/>
      <c r="C16806" s="106"/>
      <c r="D16806" s="139"/>
      <c r="E16806" s="140"/>
      <c r="F16806" s="140"/>
      <c r="G16806" s="140"/>
      <c r="M16806" s="140"/>
      <c r="N16806" s="167"/>
      <c r="O16806" s="167"/>
      <c r="P16806" s="142"/>
      <c r="Q16806" s="142"/>
      <c r="R16806" s="142"/>
      <c r="S16806" s="139"/>
    </row>
    <row r="16807" spans="2:19" ht="15.75" customHeight="1" x14ac:dyDescent="0.25">
      <c r="B16807" s="106"/>
      <c r="C16807" s="106"/>
      <c r="D16807" s="139"/>
      <c r="E16807" s="140"/>
      <c r="F16807" s="140"/>
      <c r="G16807" s="140"/>
      <c r="M16807" s="140"/>
      <c r="N16807" s="167"/>
      <c r="O16807" s="167"/>
      <c r="P16807" s="142"/>
      <c r="Q16807" s="142"/>
      <c r="R16807" s="142"/>
      <c r="S16807" s="139"/>
    </row>
    <row r="16808" spans="2:19" ht="15.75" customHeight="1" x14ac:dyDescent="0.25">
      <c r="B16808" s="106"/>
      <c r="C16808" s="106"/>
      <c r="D16808" s="139"/>
      <c r="E16808" s="140"/>
      <c r="F16808" s="140"/>
      <c r="G16808" s="140"/>
      <c r="M16808" s="140"/>
      <c r="N16808" s="167"/>
      <c r="O16808" s="167"/>
      <c r="P16808" s="142"/>
      <c r="Q16808" s="142"/>
      <c r="R16808" s="142"/>
      <c r="S16808" s="139"/>
    </row>
    <row r="16809" spans="2:19" ht="15.75" customHeight="1" x14ac:dyDescent="0.25">
      <c r="B16809" s="106"/>
      <c r="C16809" s="106"/>
      <c r="D16809" s="139"/>
      <c r="E16809" s="140"/>
      <c r="F16809" s="140"/>
      <c r="G16809" s="140"/>
      <c r="M16809" s="140"/>
      <c r="N16809" s="167"/>
      <c r="O16809" s="167"/>
      <c r="P16809" s="142"/>
      <c r="Q16809" s="142"/>
      <c r="R16809" s="142"/>
      <c r="S16809" s="139"/>
    </row>
    <row r="16810" spans="2:19" ht="15.75" customHeight="1" x14ac:dyDescent="0.25">
      <c r="B16810" s="106"/>
      <c r="C16810" s="106"/>
      <c r="D16810" s="139"/>
      <c r="E16810" s="140"/>
      <c r="F16810" s="140"/>
      <c r="G16810" s="140"/>
      <c r="M16810" s="140"/>
      <c r="N16810" s="167"/>
      <c r="O16810" s="167"/>
      <c r="P16810" s="142"/>
      <c r="Q16810" s="142"/>
      <c r="R16810" s="142"/>
      <c r="S16810" s="139"/>
    </row>
    <row r="16811" spans="2:19" ht="15.75" customHeight="1" x14ac:dyDescent="0.25">
      <c r="B16811" s="106"/>
      <c r="C16811" s="106"/>
      <c r="D16811" s="139"/>
      <c r="E16811" s="140"/>
      <c r="F16811" s="140"/>
      <c r="G16811" s="140"/>
      <c r="M16811" s="140"/>
      <c r="N16811" s="167"/>
      <c r="O16811" s="167"/>
      <c r="P16811" s="142"/>
      <c r="Q16811" s="142"/>
      <c r="R16811" s="142"/>
      <c r="S16811" s="139"/>
    </row>
    <row r="16812" spans="2:19" ht="15.75" customHeight="1" x14ac:dyDescent="0.25">
      <c r="B16812" s="106"/>
      <c r="C16812" s="106"/>
      <c r="D16812" s="139"/>
      <c r="E16812" s="140"/>
      <c r="F16812" s="140"/>
      <c r="G16812" s="140"/>
      <c r="M16812" s="140"/>
      <c r="N16812" s="167"/>
      <c r="O16812" s="167"/>
      <c r="P16812" s="142"/>
      <c r="Q16812" s="142"/>
      <c r="R16812" s="142"/>
      <c r="S16812" s="139"/>
    </row>
    <row r="16813" spans="2:19" ht="15.75" customHeight="1" x14ac:dyDescent="0.25">
      <c r="B16813" s="106"/>
      <c r="C16813" s="106"/>
      <c r="D16813" s="139"/>
      <c r="E16813" s="140"/>
      <c r="F16813" s="140"/>
      <c r="G16813" s="140"/>
      <c r="M16813" s="140"/>
      <c r="N16813" s="167"/>
      <c r="O16813" s="167"/>
      <c r="P16813" s="142"/>
      <c r="Q16813" s="142"/>
      <c r="R16813" s="142"/>
      <c r="S16813" s="139"/>
    </row>
    <row r="16814" spans="2:19" ht="15.75" customHeight="1" x14ac:dyDescent="0.25">
      <c r="B16814" s="106"/>
      <c r="C16814" s="106"/>
      <c r="D16814" s="139"/>
      <c r="E16814" s="140"/>
      <c r="F16814" s="140"/>
      <c r="G16814" s="140"/>
      <c r="M16814" s="140"/>
      <c r="N16814" s="167"/>
      <c r="O16814" s="167"/>
      <c r="P16814" s="142"/>
      <c r="Q16814" s="142"/>
      <c r="R16814" s="142"/>
      <c r="S16814" s="139"/>
    </row>
    <row r="16815" spans="2:19" ht="15.75" customHeight="1" x14ac:dyDescent="0.25">
      <c r="B16815" s="106"/>
      <c r="C16815" s="106"/>
      <c r="D16815" s="139"/>
      <c r="E16815" s="140"/>
      <c r="F16815" s="140"/>
      <c r="G16815" s="140"/>
      <c r="M16815" s="140"/>
      <c r="N16815" s="167"/>
      <c r="O16815" s="167"/>
      <c r="P16815" s="142"/>
      <c r="Q16815" s="142"/>
      <c r="R16815" s="142"/>
      <c r="S16815" s="139"/>
    </row>
    <row r="16816" spans="2:19" ht="15.75" customHeight="1" x14ac:dyDescent="0.25">
      <c r="B16816" s="106"/>
      <c r="C16816" s="106"/>
      <c r="D16816" s="139"/>
      <c r="E16816" s="140"/>
      <c r="F16816" s="140"/>
      <c r="G16816" s="140"/>
      <c r="M16816" s="140"/>
      <c r="N16816" s="167"/>
      <c r="O16816" s="167"/>
      <c r="P16816" s="142"/>
      <c r="Q16816" s="142"/>
      <c r="R16816" s="142"/>
      <c r="S16816" s="139"/>
    </row>
    <row r="16817" spans="2:19" ht="15.75" customHeight="1" x14ac:dyDescent="0.25">
      <c r="B16817" s="106"/>
      <c r="C16817" s="106"/>
      <c r="D16817" s="139"/>
      <c r="E16817" s="140"/>
      <c r="F16817" s="140"/>
      <c r="G16817" s="140"/>
      <c r="M16817" s="140"/>
      <c r="N16817" s="167"/>
      <c r="O16817" s="167"/>
      <c r="P16817" s="142"/>
      <c r="Q16817" s="142"/>
      <c r="R16817" s="142"/>
      <c r="S16817" s="139"/>
    </row>
    <row r="16818" spans="2:19" ht="15.75" customHeight="1" x14ac:dyDescent="0.25">
      <c r="B16818" s="106"/>
      <c r="C16818" s="106"/>
      <c r="D16818" s="139"/>
      <c r="E16818" s="140"/>
      <c r="F16818" s="140"/>
      <c r="G16818" s="140"/>
      <c r="M16818" s="140"/>
      <c r="N16818" s="167"/>
      <c r="O16818" s="167"/>
      <c r="P16818" s="142"/>
      <c r="Q16818" s="142"/>
      <c r="R16818" s="142"/>
      <c r="S16818" s="139"/>
    </row>
    <row r="16819" spans="2:19" ht="15.75" customHeight="1" x14ac:dyDescent="0.25">
      <c r="B16819" s="106"/>
      <c r="C16819" s="106"/>
      <c r="D16819" s="139"/>
      <c r="E16819" s="140"/>
      <c r="F16819" s="140"/>
      <c r="G16819" s="140"/>
      <c r="M16819" s="140"/>
      <c r="N16819" s="167"/>
      <c r="O16819" s="167"/>
      <c r="P16819" s="142"/>
      <c r="Q16819" s="142"/>
      <c r="R16819" s="142"/>
      <c r="S16819" s="139"/>
    </row>
    <row r="16820" spans="2:19" ht="15.75" customHeight="1" x14ac:dyDescent="0.25">
      <c r="B16820" s="106"/>
      <c r="C16820" s="106"/>
      <c r="D16820" s="139"/>
      <c r="E16820" s="140"/>
      <c r="F16820" s="140"/>
      <c r="G16820" s="140"/>
      <c r="M16820" s="140"/>
      <c r="N16820" s="167"/>
      <c r="O16820" s="167"/>
      <c r="P16820" s="142"/>
      <c r="Q16820" s="142"/>
      <c r="R16820" s="142"/>
      <c r="S16820" s="139"/>
    </row>
    <row r="16821" spans="2:19" ht="15.75" customHeight="1" x14ac:dyDescent="0.25">
      <c r="B16821" s="106"/>
      <c r="C16821" s="106"/>
      <c r="D16821" s="139"/>
      <c r="E16821" s="140"/>
      <c r="F16821" s="140"/>
      <c r="G16821" s="140"/>
      <c r="M16821" s="140"/>
      <c r="N16821" s="167"/>
      <c r="O16821" s="167"/>
      <c r="P16821" s="142"/>
      <c r="Q16821" s="142"/>
      <c r="R16821" s="142"/>
      <c r="S16821" s="139"/>
    </row>
    <row r="16822" spans="2:19" ht="15.75" customHeight="1" x14ac:dyDescent="0.25">
      <c r="B16822" s="106"/>
      <c r="C16822" s="106"/>
      <c r="D16822" s="139"/>
      <c r="E16822" s="140"/>
      <c r="F16822" s="140"/>
      <c r="G16822" s="140"/>
      <c r="M16822" s="140"/>
      <c r="N16822" s="167"/>
      <c r="O16822" s="167"/>
      <c r="P16822" s="142"/>
      <c r="Q16822" s="142"/>
      <c r="R16822" s="142"/>
      <c r="S16822" s="139"/>
    </row>
    <row r="16823" spans="2:19" ht="15.75" customHeight="1" x14ac:dyDescent="0.25">
      <c r="B16823" s="106"/>
      <c r="C16823" s="106"/>
      <c r="D16823" s="139"/>
      <c r="E16823" s="140"/>
      <c r="F16823" s="140"/>
      <c r="G16823" s="140"/>
      <c r="M16823" s="140"/>
      <c r="N16823" s="167"/>
      <c r="O16823" s="167"/>
      <c r="P16823" s="142"/>
      <c r="Q16823" s="142"/>
      <c r="R16823" s="142"/>
      <c r="S16823" s="139"/>
    </row>
    <row r="16824" spans="2:19" ht="15.75" customHeight="1" x14ac:dyDescent="0.25">
      <c r="B16824" s="106"/>
      <c r="C16824" s="106"/>
      <c r="D16824" s="139"/>
      <c r="E16824" s="140"/>
      <c r="F16824" s="140"/>
      <c r="G16824" s="140"/>
      <c r="M16824" s="140"/>
      <c r="N16824" s="167"/>
      <c r="O16824" s="167"/>
      <c r="P16824" s="142"/>
      <c r="Q16824" s="142"/>
      <c r="R16824" s="142"/>
      <c r="S16824" s="139"/>
    </row>
    <row r="16825" spans="2:19" ht="15.75" customHeight="1" x14ac:dyDescent="0.25">
      <c r="B16825" s="106"/>
      <c r="C16825" s="106"/>
      <c r="D16825" s="139"/>
      <c r="E16825" s="140"/>
      <c r="F16825" s="140"/>
      <c r="G16825" s="140"/>
      <c r="M16825" s="140"/>
      <c r="N16825" s="167"/>
      <c r="O16825" s="167"/>
      <c r="P16825" s="142"/>
      <c r="Q16825" s="142"/>
      <c r="R16825" s="142"/>
      <c r="S16825" s="139"/>
    </row>
    <row r="16826" spans="2:19" ht="15.75" customHeight="1" x14ac:dyDescent="0.25">
      <c r="B16826" s="106"/>
      <c r="C16826" s="106"/>
      <c r="D16826" s="139"/>
      <c r="E16826" s="140"/>
      <c r="F16826" s="140"/>
      <c r="G16826" s="140"/>
      <c r="M16826" s="140"/>
      <c r="N16826" s="167"/>
      <c r="O16826" s="167"/>
      <c r="P16826" s="142"/>
      <c r="Q16826" s="142"/>
      <c r="R16826" s="142"/>
      <c r="S16826" s="139"/>
    </row>
    <row r="16827" spans="2:19" ht="15.75" customHeight="1" x14ac:dyDescent="0.25">
      <c r="B16827" s="106"/>
      <c r="C16827" s="106"/>
      <c r="D16827" s="139"/>
      <c r="E16827" s="140"/>
      <c r="F16827" s="140"/>
      <c r="G16827" s="140"/>
      <c r="M16827" s="140"/>
      <c r="N16827" s="167"/>
      <c r="O16827" s="167"/>
      <c r="P16827" s="142"/>
      <c r="Q16827" s="142"/>
      <c r="R16827" s="142"/>
      <c r="S16827" s="139"/>
    </row>
    <row r="16828" spans="2:19" ht="15.75" customHeight="1" x14ac:dyDescent="0.25">
      <c r="B16828" s="106"/>
      <c r="C16828" s="106"/>
      <c r="D16828" s="139"/>
      <c r="E16828" s="140"/>
      <c r="F16828" s="140"/>
      <c r="G16828" s="140"/>
      <c r="M16828" s="140"/>
      <c r="N16828" s="167"/>
      <c r="O16828" s="167"/>
      <c r="P16828" s="142"/>
      <c r="Q16828" s="142"/>
      <c r="R16828" s="142"/>
      <c r="S16828" s="139"/>
    </row>
    <row r="16829" spans="2:19" ht="15.75" customHeight="1" x14ac:dyDescent="0.25">
      <c r="B16829" s="106"/>
      <c r="C16829" s="106"/>
      <c r="D16829" s="139"/>
      <c r="E16829" s="140"/>
      <c r="F16829" s="140"/>
      <c r="G16829" s="140"/>
      <c r="M16829" s="140"/>
      <c r="N16829" s="167"/>
      <c r="O16829" s="167"/>
      <c r="P16829" s="142"/>
      <c r="Q16829" s="142"/>
      <c r="R16829" s="142"/>
      <c r="S16829" s="139"/>
    </row>
    <row r="16830" spans="2:19" ht="15.75" customHeight="1" x14ac:dyDescent="0.25">
      <c r="B16830" s="106"/>
      <c r="C16830" s="106"/>
      <c r="D16830" s="139"/>
      <c r="E16830" s="140"/>
      <c r="F16830" s="140"/>
      <c r="G16830" s="140"/>
      <c r="M16830" s="140"/>
      <c r="N16830" s="167"/>
      <c r="O16830" s="167"/>
      <c r="P16830" s="142"/>
      <c r="Q16830" s="142"/>
      <c r="R16830" s="142"/>
      <c r="S16830" s="139"/>
    </row>
    <row r="16831" spans="2:19" ht="15.75" customHeight="1" x14ac:dyDescent="0.25">
      <c r="B16831" s="106"/>
      <c r="C16831" s="106"/>
      <c r="D16831" s="139"/>
      <c r="E16831" s="140"/>
      <c r="F16831" s="140"/>
      <c r="G16831" s="140"/>
      <c r="M16831" s="140"/>
      <c r="N16831" s="167"/>
      <c r="O16831" s="167"/>
      <c r="P16831" s="142"/>
      <c r="Q16831" s="142"/>
      <c r="R16831" s="142"/>
      <c r="S16831" s="139"/>
    </row>
    <row r="16832" spans="2:19" ht="15.75" customHeight="1" x14ac:dyDescent="0.25">
      <c r="B16832" s="106"/>
      <c r="C16832" s="106"/>
      <c r="D16832" s="139"/>
      <c r="E16832" s="140"/>
      <c r="F16832" s="140"/>
      <c r="G16832" s="140"/>
      <c r="M16832" s="140"/>
      <c r="N16832" s="167"/>
      <c r="O16832" s="167"/>
      <c r="P16832" s="142"/>
      <c r="Q16832" s="142"/>
      <c r="R16832" s="142"/>
      <c r="S16832" s="139"/>
    </row>
    <row r="16833" spans="2:19" ht="15.75" customHeight="1" x14ac:dyDescent="0.25">
      <c r="B16833" s="106"/>
      <c r="C16833" s="106"/>
      <c r="D16833" s="139"/>
      <c r="E16833" s="140"/>
      <c r="F16833" s="140"/>
      <c r="G16833" s="140"/>
      <c r="M16833" s="140"/>
      <c r="N16833" s="167"/>
      <c r="O16833" s="167"/>
      <c r="P16833" s="142"/>
      <c r="Q16833" s="142"/>
      <c r="R16833" s="142"/>
      <c r="S16833" s="139"/>
    </row>
    <row r="16834" spans="2:19" ht="15.75" customHeight="1" x14ac:dyDescent="0.25">
      <c r="B16834" s="106"/>
      <c r="C16834" s="106"/>
      <c r="D16834" s="139"/>
      <c r="E16834" s="140"/>
      <c r="F16834" s="140"/>
      <c r="G16834" s="140"/>
      <c r="M16834" s="140"/>
      <c r="N16834" s="167"/>
      <c r="O16834" s="167"/>
      <c r="P16834" s="142"/>
      <c r="Q16834" s="142"/>
      <c r="R16834" s="142"/>
      <c r="S16834" s="139"/>
    </row>
    <row r="16835" spans="2:19" ht="15.75" customHeight="1" x14ac:dyDescent="0.25">
      <c r="B16835" s="106"/>
      <c r="C16835" s="106"/>
      <c r="D16835" s="139"/>
      <c r="E16835" s="140"/>
      <c r="F16835" s="140"/>
      <c r="G16835" s="140"/>
      <c r="M16835" s="140"/>
      <c r="N16835" s="167"/>
      <c r="O16835" s="167"/>
      <c r="P16835" s="142"/>
      <c r="Q16835" s="142"/>
      <c r="R16835" s="142"/>
      <c r="S16835" s="139"/>
    </row>
    <row r="16836" spans="2:19" ht="15.75" customHeight="1" x14ac:dyDescent="0.25">
      <c r="B16836" s="106"/>
      <c r="C16836" s="106"/>
      <c r="D16836" s="139"/>
      <c r="E16836" s="140"/>
      <c r="F16836" s="140"/>
      <c r="G16836" s="140"/>
      <c r="M16836" s="140"/>
      <c r="N16836" s="167"/>
      <c r="O16836" s="167"/>
      <c r="P16836" s="142"/>
      <c r="Q16836" s="142"/>
      <c r="R16836" s="142"/>
      <c r="S16836" s="139"/>
    </row>
    <row r="16837" spans="2:19" ht="15.75" customHeight="1" x14ac:dyDescent="0.25">
      <c r="B16837" s="106"/>
      <c r="C16837" s="106"/>
      <c r="D16837" s="139"/>
      <c r="E16837" s="140"/>
      <c r="F16837" s="140"/>
      <c r="G16837" s="140"/>
      <c r="M16837" s="140"/>
      <c r="N16837" s="167"/>
      <c r="O16837" s="167"/>
      <c r="P16837" s="142"/>
      <c r="Q16837" s="142"/>
      <c r="R16837" s="142"/>
      <c r="S16837" s="139"/>
    </row>
    <row r="16838" spans="2:19" ht="15.75" customHeight="1" x14ac:dyDescent="0.25">
      <c r="B16838" s="106"/>
      <c r="C16838" s="106"/>
      <c r="D16838" s="139"/>
      <c r="E16838" s="140"/>
      <c r="F16838" s="140"/>
      <c r="G16838" s="140"/>
      <c r="M16838" s="140"/>
      <c r="N16838" s="167"/>
      <c r="O16838" s="167"/>
      <c r="P16838" s="142"/>
      <c r="Q16838" s="142"/>
      <c r="R16838" s="142"/>
      <c r="S16838" s="139"/>
    </row>
    <row r="16839" spans="2:19" ht="15.75" customHeight="1" x14ac:dyDescent="0.25">
      <c r="B16839" s="106"/>
      <c r="C16839" s="106"/>
      <c r="D16839" s="139"/>
      <c r="E16839" s="140"/>
      <c r="F16839" s="140"/>
      <c r="G16839" s="140"/>
      <c r="M16839" s="140"/>
      <c r="N16839" s="167"/>
      <c r="O16839" s="167"/>
      <c r="P16839" s="142"/>
      <c r="Q16839" s="142"/>
      <c r="R16839" s="142"/>
      <c r="S16839" s="139"/>
    </row>
    <row r="16840" spans="2:19" ht="15.75" customHeight="1" x14ac:dyDescent="0.25">
      <c r="B16840" s="106"/>
      <c r="C16840" s="106"/>
      <c r="D16840" s="139"/>
      <c r="E16840" s="140"/>
      <c r="F16840" s="140"/>
      <c r="G16840" s="140"/>
      <c r="M16840" s="140"/>
      <c r="N16840" s="167"/>
      <c r="O16840" s="167"/>
      <c r="P16840" s="142"/>
      <c r="Q16840" s="142"/>
      <c r="R16840" s="142"/>
      <c r="S16840" s="139"/>
    </row>
    <row r="16841" spans="2:19" ht="15.75" customHeight="1" x14ac:dyDescent="0.25">
      <c r="B16841" s="106"/>
      <c r="C16841" s="106"/>
      <c r="D16841" s="139"/>
      <c r="E16841" s="140"/>
      <c r="F16841" s="140"/>
      <c r="G16841" s="140"/>
      <c r="M16841" s="140"/>
      <c r="N16841" s="167"/>
      <c r="O16841" s="167"/>
      <c r="P16841" s="142"/>
      <c r="Q16841" s="142"/>
      <c r="R16841" s="142"/>
      <c r="S16841" s="139"/>
    </row>
    <row r="16842" spans="2:19" ht="15.75" customHeight="1" x14ac:dyDescent="0.25">
      <c r="B16842" s="106"/>
      <c r="C16842" s="106"/>
      <c r="D16842" s="139"/>
      <c r="E16842" s="140"/>
      <c r="F16842" s="140"/>
      <c r="G16842" s="140"/>
      <c r="M16842" s="140"/>
      <c r="N16842" s="167"/>
      <c r="O16842" s="167"/>
      <c r="P16842" s="142"/>
      <c r="Q16842" s="142"/>
      <c r="R16842" s="142"/>
      <c r="S16842" s="139"/>
    </row>
    <row r="16843" spans="2:19" ht="15.75" customHeight="1" x14ac:dyDescent="0.25">
      <c r="B16843" s="106"/>
      <c r="C16843" s="106"/>
      <c r="D16843" s="139"/>
      <c r="E16843" s="140"/>
      <c r="F16843" s="140"/>
      <c r="G16843" s="140"/>
      <c r="M16843" s="140"/>
      <c r="N16843" s="167"/>
      <c r="O16843" s="167"/>
      <c r="P16843" s="142"/>
      <c r="Q16843" s="142"/>
      <c r="R16843" s="142"/>
      <c r="S16843" s="139"/>
    </row>
    <row r="16844" spans="2:19" ht="15.75" customHeight="1" x14ac:dyDescent="0.25">
      <c r="B16844" s="106"/>
      <c r="C16844" s="106"/>
      <c r="D16844" s="139"/>
      <c r="E16844" s="140"/>
      <c r="F16844" s="140"/>
      <c r="G16844" s="140"/>
      <c r="M16844" s="140"/>
      <c r="N16844" s="167"/>
      <c r="O16844" s="167"/>
      <c r="P16844" s="142"/>
      <c r="Q16844" s="142"/>
      <c r="R16844" s="142"/>
      <c r="S16844" s="139"/>
    </row>
    <row r="16845" spans="2:19" ht="15.75" customHeight="1" x14ac:dyDescent="0.25">
      <c r="B16845" s="106"/>
      <c r="C16845" s="106"/>
      <c r="D16845" s="139"/>
      <c r="E16845" s="140"/>
      <c r="F16845" s="140"/>
      <c r="G16845" s="140"/>
      <c r="M16845" s="140"/>
      <c r="N16845" s="167"/>
      <c r="O16845" s="167"/>
      <c r="P16845" s="142"/>
      <c r="Q16845" s="142"/>
      <c r="R16845" s="142"/>
      <c r="S16845" s="139"/>
    </row>
    <row r="16846" spans="2:19" ht="15.75" customHeight="1" x14ac:dyDescent="0.25">
      <c r="B16846" s="106"/>
      <c r="C16846" s="106"/>
      <c r="D16846" s="139"/>
      <c r="E16846" s="140"/>
      <c r="F16846" s="140"/>
      <c r="G16846" s="140"/>
      <c r="M16846" s="140"/>
      <c r="N16846" s="167"/>
      <c r="O16846" s="167"/>
      <c r="P16846" s="142"/>
      <c r="Q16846" s="142"/>
      <c r="R16846" s="142"/>
      <c r="S16846" s="139"/>
    </row>
    <row r="16847" spans="2:19" ht="15.75" customHeight="1" x14ac:dyDescent="0.25">
      <c r="B16847" s="106"/>
      <c r="C16847" s="106"/>
      <c r="D16847" s="139"/>
      <c r="E16847" s="140"/>
      <c r="F16847" s="140"/>
      <c r="G16847" s="140"/>
      <c r="M16847" s="140"/>
      <c r="N16847" s="167"/>
      <c r="O16847" s="167"/>
      <c r="P16847" s="142"/>
      <c r="Q16847" s="142"/>
      <c r="R16847" s="142"/>
      <c r="S16847" s="139"/>
    </row>
    <row r="16848" spans="2:19" ht="15.75" customHeight="1" x14ac:dyDescent="0.25">
      <c r="B16848" s="106"/>
      <c r="C16848" s="106"/>
      <c r="D16848" s="139"/>
      <c r="E16848" s="140"/>
      <c r="F16848" s="140"/>
      <c r="G16848" s="140"/>
      <c r="M16848" s="140"/>
      <c r="N16848" s="167"/>
      <c r="O16848" s="167"/>
      <c r="P16848" s="142"/>
      <c r="Q16848" s="142"/>
      <c r="R16848" s="142"/>
      <c r="S16848" s="139"/>
    </row>
    <row r="16849" spans="2:19" ht="15.75" customHeight="1" x14ac:dyDescent="0.25">
      <c r="B16849" s="106"/>
      <c r="C16849" s="106"/>
      <c r="D16849" s="139"/>
      <c r="E16849" s="140"/>
      <c r="F16849" s="140"/>
      <c r="G16849" s="140"/>
      <c r="M16849" s="140"/>
      <c r="N16849" s="167"/>
      <c r="O16849" s="167"/>
      <c r="P16849" s="142"/>
      <c r="Q16849" s="142"/>
      <c r="R16849" s="142"/>
      <c r="S16849" s="139"/>
    </row>
    <row r="16850" spans="2:19" ht="15.75" customHeight="1" x14ac:dyDescent="0.25">
      <c r="B16850" s="106"/>
      <c r="C16850" s="106"/>
      <c r="D16850" s="139"/>
      <c r="E16850" s="140"/>
      <c r="F16850" s="140"/>
      <c r="G16850" s="140"/>
      <c r="M16850" s="140"/>
      <c r="N16850" s="167"/>
      <c r="O16850" s="167"/>
      <c r="P16850" s="142"/>
      <c r="Q16850" s="142"/>
      <c r="R16850" s="142"/>
      <c r="S16850" s="139"/>
    </row>
    <row r="16851" spans="2:19" ht="15.75" customHeight="1" x14ac:dyDescent="0.25">
      <c r="B16851" s="106"/>
      <c r="C16851" s="106"/>
      <c r="D16851" s="139"/>
      <c r="E16851" s="140"/>
      <c r="F16851" s="140"/>
      <c r="G16851" s="140"/>
      <c r="M16851" s="140"/>
      <c r="N16851" s="167"/>
      <c r="O16851" s="167"/>
      <c r="P16851" s="142"/>
      <c r="Q16851" s="142"/>
      <c r="R16851" s="142"/>
      <c r="S16851" s="139"/>
    </row>
    <row r="16852" spans="2:19" ht="15.75" customHeight="1" x14ac:dyDescent="0.25">
      <c r="B16852" s="106"/>
      <c r="C16852" s="106"/>
      <c r="D16852" s="139"/>
      <c r="E16852" s="140"/>
      <c r="F16852" s="140"/>
      <c r="G16852" s="140"/>
      <c r="M16852" s="140"/>
      <c r="N16852" s="167"/>
      <c r="O16852" s="167"/>
      <c r="P16852" s="142"/>
      <c r="Q16852" s="142"/>
      <c r="R16852" s="142"/>
      <c r="S16852" s="139"/>
    </row>
    <row r="16853" spans="2:19" ht="15.75" customHeight="1" x14ac:dyDescent="0.25">
      <c r="B16853" s="106"/>
      <c r="C16853" s="106"/>
      <c r="D16853" s="139"/>
      <c r="E16853" s="140"/>
      <c r="F16853" s="140"/>
      <c r="G16853" s="140"/>
      <c r="M16853" s="140"/>
      <c r="N16853" s="167"/>
      <c r="O16853" s="167"/>
      <c r="P16853" s="142"/>
      <c r="Q16853" s="142"/>
      <c r="R16853" s="142"/>
      <c r="S16853" s="139"/>
    </row>
    <row r="16854" spans="2:19" ht="15.75" customHeight="1" x14ac:dyDescent="0.25">
      <c r="B16854" s="106"/>
      <c r="C16854" s="106"/>
      <c r="D16854" s="139"/>
      <c r="E16854" s="140"/>
      <c r="F16854" s="140"/>
      <c r="G16854" s="140"/>
      <c r="M16854" s="140"/>
      <c r="N16854" s="167"/>
      <c r="O16854" s="167"/>
      <c r="P16854" s="142"/>
      <c r="Q16854" s="142"/>
      <c r="R16854" s="142"/>
      <c r="S16854" s="139"/>
    </row>
    <row r="16855" spans="2:19" ht="15.75" customHeight="1" x14ac:dyDescent="0.25">
      <c r="B16855" s="106"/>
      <c r="C16855" s="106"/>
      <c r="D16855" s="139"/>
      <c r="E16855" s="140"/>
      <c r="F16855" s="140"/>
      <c r="G16855" s="140"/>
      <c r="M16855" s="140"/>
      <c r="N16855" s="167"/>
      <c r="O16855" s="167"/>
      <c r="P16855" s="142"/>
      <c r="Q16855" s="142"/>
      <c r="R16855" s="142"/>
      <c r="S16855" s="139"/>
    </row>
    <row r="16856" spans="2:19" ht="15.75" customHeight="1" x14ac:dyDescent="0.25">
      <c r="B16856" s="106"/>
      <c r="C16856" s="106"/>
      <c r="D16856" s="139"/>
      <c r="E16856" s="140"/>
      <c r="F16856" s="140"/>
      <c r="G16856" s="140"/>
      <c r="M16856" s="140"/>
      <c r="N16856" s="167"/>
      <c r="O16856" s="167"/>
      <c r="P16856" s="142"/>
      <c r="Q16856" s="142"/>
      <c r="R16856" s="142"/>
      <c r="S16856" s="139"/>
    </row>
    <row r="16857" spans="2:19" ht="15.75" customHeight="1" x14ac:dyDescent="0.25">
      <c r="B16857" s="106"/>
      <c r="C16857" s="106"/>
      <c r="D16857" s="139"/>
      <c r="E16857" s="140"/>
      <c r="F16857" s="140"/>
      <c r="G16857" s="140"/>
      <c r="M16857" s="140"/>
      <c r="N16857" s="167"/>
      <c r="O16857" s="167"/>
      <c r="P16857" s="142"/>
      <c r="Q16857" s="142"/>
      <c r="R16857" s="142"/>
      <c r="S16857" s="139"/>
    </row>
    <row r="16858" spans="2:19" ht="15.75" customHeight="1" x14ac:dyDescent="0.25">
      <c r="B16858" s="106"/>
      <c r="C16858" s="106"/>
      <c r="D16858" s="139"/>
      <c r="E16858" s="140"/>
      <c r="F16858" s="140"/>
      <c r="G16858" s="140"/>
      <c r="M16858" s="140"/>
      <c r="N16858" s="167"/>
      <c r="O16858" s="167"/>
      <c r="P16858" s="142"/>
      <c r="Q16858" s="142"/>
      <c r="R16858" s="142"/>
      <c r="S16858" s="139"/>
    </row>
    <row r="16859" spans="2:19" ht="15.75" customHeight="1" x14ac:dyDescent="0.25">
      <c r="B16859" s="106"/>
      <c r="C16859" s="106"/>
      <c r="D16859" s="139"/>
      <c r="E16859" s="140"/>
      <c r="F16859" s="140"/>
      <c r="G16859" s="140"/>
      <c r="M16859" s="140"/>
      <c r="N16859" s="167"/>
      <c r="O16859" s="167"/>
      <c r="P16859" s="142"/>
      <c r="Q16859" s="142"/>
      <c r="R16859" s="142"/>
      <c r="S16859" s="139"/>
    </row>
    <row r="16860" spans="2:19" ht="15.75" customHeight="1" x14ac:dyDescent="0.25">
      <c r="B16860" s="106"/>
      <c r="C16860" s="106"/>
      <c r="D16860" s="139"/>
      <c r="E16860" s="140"/>
      <c r="F16860" s="140"/>
      <c r="G16860" s="140"/>
      <c r="M16860" s="140"/>
      <c r="N16860" s="167"/>
      <c r="O16860" s="167"/>
      <c r="P16860" s="142"/>
      <c r="Q16860" s="142"/>
      <c r="R16860" s="142"/>
      <c r="S16860" s="139"/>
    </row>
    <row r="16861" spans="2:19" ht="15.75" customHeight="1" x14ac:dyDescent="0.25">
      <c r="B16861" s="106"/>
      <c r="C16861" s="106"/>
      <c r="D16861" s="139"/>
      <c r="E16861" s="140"/>
      <c r="F16861" s="140"/>
      <c r="G16861" s="140"/>
      <c r="M16861" s="140"/>
      <c r="N16861" s="167"/>
      <c r="O16861" s="167"/>
      <c r="P16861" s="142"/>
      <c r="Q16861" s="142"/>
      <c r="R16861" s="142"/>
      <c r="S16861" s="139"/>
    </row>
    <row r="16862" spans="2:19" ht="15.75" customHeight="1" x14ac:dyDescent="0.25">
      <c r="B16862" s="106"/>
      <c r="C16862" s="106"/>
      <c r="D16862" s="139"/>
      <c r="E16862" s="140"/>
      <c r="F16862" s="140"/>
      <c r="G16862" s="140"/>
      <c r="M16862" s="140"/>
      <c r="N16862" s="167"/>
      <c r="O16862" s="167"/>
      <c r="P16862" s="142"/>
      <c r="Q16862" s="142"/>
      <c r="R16862" s="142"/>
      <c r="S16862" s="139"/>
    </row>
    <row r="16863" spans="2:19" ht="15.75" customHeight="1" x14ac:dyDescent="0.25">
      <c r="B16863" s="106"/>
      <c r="C16863" s="106"/>
      <c r="D16863" s="139"/>
      <c r="E16863" s="140"/>
      <c r="F16863" s="140"/>
      <c r="G16863" s="140"/>
      <c r="M16863" s="140"/>
      <c r="N16863" s="167"/>
      <c r="O16863" s="167"/>
      <c r="P16863" s="142"/>
      <c r="Q16863" s="142"/>
      <c r="R16863" s="142"/>
      <c r="S16863" s="139"/>
    </row>
    <row r="16864" spans="2:19" ht="15.75" customHeight="1" x14ac:dyDescent="0.25">
      <c r="B16864" s="106"/>
      <c r="C16864" s="106"/>
      <c r="D16864" s="139"/>
      <c r="E16864" s="140"/>
      <c r="F16864" s="140"/>
      <c r="G16864" s="140"/>
      <c r="M16864" s="140"/>
      <c r="N16864" s="167"/>
      <c r="O16864" s="167"/>
      <c r="P16864" s="142"/>
      <c r="Q16864" s="142"/>
      <c r="R16864" s="142"/>
      <c r="S16864" s="139"/>
    </row>
    <row r="16865" spans="2:19" ht="15.75" customHeight="1" x14ac:dyDescent="0.25">
      <c r="B16865" s="106"/>
      <c r="C16865" s="106"/>
      <c r="D16865" s="139"/>
      <c r="E16865" s="140"/>
      <c r="F16865" s="140"/>
      <c r="G16865" s="140"/>
      <c r="M16865" s="140"/>
      <c r="N16865" s="167"/>
      <c r="O16865" s="167"/>
      <c r="P16865" s="142"/>
      <c r="Q16865" s="142"/>
      <c r="R16865" s="142"/>
      <c r="S16865" s="139"/>
    </row>
    <row r="16866" spans="2:19" ht="15.75" customHeight="1" x14ac:dyDescent="0.25">
      <c r="B16866" s="106"/>
      <c r="C16866" s="106"/>
      <c r="D16866" s="139"/>
      <c r="E16866" s="140"/>
      <c r="F16866" s="140"/>
      <c r="G16866" s="140"/>
      <c r="M16866" s="140"/>
      <c r="N16866" s="167"/>
      <c r="O16866" s="167"/>
      <c r="P16866" s="142"/>
      <c r="Q16866" s="142"/>
      <c r="R16866" s="142"/>
      <c r="S16866" s="139"/>
    </row>
    <row r="16867" spans="2:19" ht="15.75" customHeight="1" x14ac:dyDescent="0.25">
      <c r="B16867" s="106"/>
      <c r="C16867" s="106"/>
      <c r="D16867" s="139"/>
      <c r="E16867" s="140"/>
      <c r="F16867" s="140"/>
      <c r="G16867" s="140"/>
      <c r="M16867" s="140"/>
      <c r="N16867" s="167"/>
      <c r="O16867" s="167"/>
      <c r="P16867" s="142"/>
      <c r="Q16867" s="142"/>
      <c r="R16867" s="142"/>
      <c r="S16867" s="139"/>
    </row>
    <row r="16868" spans="2:19" ht="15.75" customHeight="1" x14ac:dyDescent="0.25">
      <c r="B16868" s="106"/>
      <c r="C16868" s="106"/>
      <c r="D16868" s="139"/>
      <c r="E16868" s="140"/>
      <c r="F16868" s="140"/>
      <c r="G16868" s="140"/>
      <c r="M16868" s="140"/>
      <c r="N16868" s="167"/>
      <c r="O16868" s="167"/>
      <c r="P16868" s="142"/>
      <c r="Q16868" s="142"/>
      <c r="R16868" s="142"/>
      <c r="S16868" s="139"/>
    </row>
    <row r="16869" spans="2:19" ht="15.75" customHeight="1" x14ac:dyDescent="0.25">
      <c r="B16869" s="106"/>
      <c r="C16869" s="106"/>
      <c r="D16869" s="139"/>
      <c r="E16869" s="140"/>
      <c r="F16869" s="140"/>
      <c r="G16869" s="140"/>
      <c r="M16869" s="140"/>
      <c r="N16869" s="167"/>
      <c r="O16869" s="167"/>
      <c r="P16869" s="142"/>
      <c r="Q16869" s="142"/>
      <c r="R16869" s="142"/>
      <c r="S16869" s="139"/>
    </row>
    <row r="16870" spans="2:19" ht="15.75" customHeight="1" x14ac:dyDescent="0.25">
      <c r="B16870" s="106"/>
      <c r="C16870" s="106"/>
      <c r="D16870" s="139"/>
      <c r="E16870" s="140"/>
      <c r="F16870" s="140"/>
      <c r="G16870" s="140"/>
      <c r="M16870" s="140"/>
      <c r="N16870" s="167"/>
      <c r="O16870" s="167"/>
      <c r="P16870" s="142"/>
      <c r="Q16870" s="142"/>
      <c r="R16870" s="142"/>
      <c r="S16870" s="139"/>
    </row>
    <row r="16871" spans="2:19" ht="15.75" customHeight="1" x14ac:dyDescent="0.25">
      <c r="B16871" s="106"/>
      <c r="C16871" s="106"/>
      <c r="D16871" s="139"/>
      <c r="E16871" s="140"/>
      <c r="F16871" s="140"/>
      <c r="G16871" s="140"/>
      <c r="M16871" s="140"/>
      <c r="N16871" s="167"/>
      <c r="O16871" s="167"/>
      <c r="P16871" s="142"/>
      <c r="Q16871" s="142"/>
      <c r="R16871" s="142"/>
      <c r="S16871" s="139"/>
    </row>
    <row r="16872" spans="2:19" ht="15.75" customHeight="1" x14ac:dyDescent="0.25">
      <c r="B16872" s="106"/>
      <c r="C16872" s="106"/>
      <c r="D16872" s="139"/>
      <c r="E16872" s="140"/>
      <c r="F16872" s="140"/>
      <c r="G16872" s="140"/>
      <c r="M16872" s="140"/>
      <c r="N16872" s="167"/>
      <c r="O16872" s="167"/>
      <c r="P16872" s="142"/>
      <c r="Q16872" s="142"/>
      <c r="R16872" s="142"/>
      <c r="S16872" s="139"/>
    </row>
    <row r="16873" spans="2:19" ht="15.75" customHeight="1" x14ac:dyDescent="0.25">
      <c r="B16873" s="106"/>
      <c r="C16873" s="106"/>
      <c r="D16873" s="139"/>
      <c r="E16873" s="140"/>
      <c r="F16873" s="140"/>
      <c r="G16873" s="140"/>
      <c r="M16873" s="140"/>
      <c r="N16873" s="167"/>
      <c r="O16873" s="167"/>
      <c r="P16873" s="142"/>
      <c r="Q16873" s="142"/>
      <c r="R16873" s="142"/>
      <c r="S16873" s="139"/>
    </row>
    <row r="16874" spans="2:19" ht="15.75" customHeight="1" x14ac:dyDescent="0.25">
      <c r="B16874" s="106"/>
      <c r="C16874" s="106"/>
      <c r="D16874" s="139"/>
      <c r="E16874" s="140"/>
      <c r="F16874" s="140"/>
      <c r="G16874" s="140"/>
      <c r="M16874" s="140"/>
      <c r="N16874" s="167"/>
      <c r="O16874" s="167"/>
      <c r="P16874" s="142"/>
      <c r="Q16874" s="142"/>
      <c r="R16874" s="142"/>
      <c r="S16874" s="139"/>
    </row>
    <row r="16875" spans="2:19" ht="15.75" customHeight="1" x14ac:dyDescent="0.25">
      <c r="B16875" s="106"/>
      <c r="C16875" s="106"/>
      <c r="D16875" s="139"/>
      <c r="E16875" s="140"/>
      <c r="F16875" s="140"/>
      <c r="G16875" s="140"/>
      <c r="M16875" s="140"/>
      <c r="N16875" s="167"/>
      <c r="O16875" s="167"/>
      <c r="P16875" s="142"/>
      <c r="Q16875" s="142"/>
      <c r="R16875" s="142"/>
      <c r="S16875" s="139"/>
    </row>
    <row r="16876" spans="2:19" ht="15.75" customHeight="1" x14ac:dyDescent="0.25">
      <c r="B16876" s="106"/>
      <c r="C16876" s="106"/>
      <c r="D16876" s="139"/>
      <c r="E16876" s="140"/>
      <c r="F16876" s="140"/>
      <c r="G16876" s="140"/>
      <c r="M16876" s="140"/>
      <c r="N16876" s="167"/>
      <c r="O16876" s="167"/>
      <c r="P16876" s="142"/>
      <c r="Q16876" s="142"/>
      <c r="R16876" s="142"/>
      <c r="S16876" s="139"/>
    </row>
    <row r="16877" spans="2:19" ht="15.75" customHeight="1" x14ac:dyDescent="0.25">
      <c r="B16877" s="106"/>
      <c r="C16877" s="106"/>
      <c r="D16877" s="139"/>
      <c r="E16877" s="140"/>
      <c r="F16877" s="140"/>
      <c r="G16877" s="140"/>
      <c r="M16877" s="140"/>
      <c r="N16877" s="167"/>
      <c r="O16877" s="167"/>
      <c r="P16877" s="142"/>
      <c r="Q16877" s="142"/>
      <c r="R16877" s="142"/>
      <c r="S16877" s="139"/>
    </row>
    <row r="16878" spans="2:19" ht="15.75" customHeight="1" x14ac:dyDescent="0.25">
      <c r="B16878" s="106"/>
      <c r="C16878" s="106"/>
      <c r="D16878" s="139"/>
      <c r="E16878" s="140"/>
      <c r="F16878" s="140"/>
      <c r="G16878" s="140"/>
      <c r="M16878" s="140"/>
      <c r="N16878" s="167"/>
      <c r="O16878" s="167"/>
      <c r="P16878" s="142"/>
      <c r="Q16878" s="142"/>
      <c r="R16878" s="142"/>
      <c r="S16878" s="139"/>
    </row>
    <row r="16879" spans="2:19" ht="15.75" customHeight="1" x14ac:dyDescent="0.25">
      <c r="B16879" s="106"/>
      <c r="C16879" s="106"/>
      <c r="D16879" s="139"/>
      <c r="E16879" s="140"/>
      <c r="F16879" s="140"/>
      <c r="G16879" s="140"/>
      <c r="M16879" s="140"/>
      <c r="N16879" s="167"/>
      <c r="O16879" s="167"/>
      <c r="P16879" s="142"/>
      <c r="Q16879" s="142"/>
      <c r="R16879" s="142"/>
      <c r="S16879" s="139"/>
    </row>
    <row r="16880" spans="2:19" ht="15.75" customHeight="1" x14ac:dyDescent="0.25">
      <c r="B16880" s="106"/>
      <c r="C16880" s="106"/>
      <c r="D16880" s="139"/>
      <c r="E16880" s="140"/>
      <c r="F16880" s="140"/>
      <c r="G16880" s="140"/>
      <c r="M16880" s="140"/>
      <c r="N16880" s="167"/>
      <c r="O16880" s="167"/>
      <c r="P16880" s="142"/>
      <c r="Q16880" s="142"/>
      <c r="R16880" s="142"/>
      <c r="S16880" s="139"/>
    </row>
    <row r="16881" spans="2:19" ht="15.75" customHeight="1" x14ac:dyDescent="0.25">
      <c r="B16881" s="106"/>
      <c r="C16881" s="106"/>
      <c r="D16881" s="139"/>
      <c r="E16881" s="140"/>
      <c r="F16881" s="140"/>
      <c r="G16881" s="140"/>
      <c r="M16881" s="140"/>
      <c r="N16881" s="167"/>
      <c r="O16881" s="167"/>
      <c r="P16881" s="142"/>
      <c r="Q16881" s="142"/>
      <c r="R16881" s="142"/>
      <c r="S16881" s="139"/>
    </row>
    <row r="16882" spans="2:19" ht="15.75" customHeight="1" x14ac:dyDescent="0.25">
      <c r="B16882" s="106"/>
      <c r="C16882" s="106"/>
      <c r="D16882" s="139"/>
      <c r="E16882" s="140"/>
      <c r="F16882" s="140"/>
      <c r="G16882" s="140"/>
      <c r="M16882" s="140"/>
      <c r="N16882" s="167"/>
      <c r="O16882" s="167"/>
      <c r="P16882" s="142"/>
      <c r="Q16882" s="142"/>
      <c r="R16882" s="142"/>
      <c r="S16882" s="139"/>
    </row>
    <row r="16883" spans="2:19" ht="15.75" customHeight="1" x14ac:dyDescent="0.25">
      <c r="B16883" s="106"/>
      <c r="C16883" s="106"/>
      <c r="D16883" s="139"/>
      <c r="E16883" s="140"/>
      <c r="F16883" s="140"/>
      <c r="G16883" s="140"/>
      <c r="M16883" s="140"/>
      <c r="N16883" s="167"/>
      <c r="O16883" s="167"/>
      <c r="P16883" s="142"/>
      <c r="Q16883" s="142"/>
      <c r="R16883" s="142"/>
      <c r="S16883" s="139"/>
    </row>
    <row r="16884" spans="2:19" ht="15.75" customHeight="1" x14ac:dyDescent="0.25">
      <c r="B16884" s="106"/>
      <c r="C16884" s="106"/>
      <c r="D16884" s="139"/>
      <c r="E16884" s="140"/>
      <c r="F16884" s="140"/>
      <c r="G16884" s="140"/>
      <c r="M16884" s="140"/>
      <c r="N16884" s="167"/>
      <c r="O16884" s="167"/>
      <c r="P16884" s="142"/>
      <c r="Q16884" s="142"/>
      <c r="R16884" s="142"/>
      <c r="S16884" s="139"/>
    </row>
    <row r="16885" spans="2:19" ht="15.75" customHeight="1" x14ac:dyDescent="0.25">
      <c r="B16885" s="106"/>
      <c r="C16885" s="106"/>
      <c r="D16885" s="139"/>
      <c r="E16885" s="140"/>
      <c r="F16885" s="140"/>
      <c r="G16885" s="140"/>
      <c r="M16885" s="140"/>
      <c r="N16885" s="167"/>
      <c r="O16885" s="167"/>
      <c r="P16885" s="142"/>
      <c r="Q16885" s="142"/>
      <c r="R16885" s="142"/>
      <c r="S16885" s="139"/>
    </row>
    <row r="16886" spans="2:19" ht="15.75" customHeight="1" x14ac:dyDescent="0.25">
      <c r="B16886" s="106"/>
      <c r="C16886" s="106"/>
      <c r="D16886" s="139"/>
      <c r="E16886" s="140"/>
      <c r="F16886" s="140"/>
      <c r="G16886" s="140"/>
      <c r="M16886" s="140"/>
      <c r="N16886" s="167"/>
      <c r="O16886" s="167"/>
      <c r="P16886" s="142"/>
      <c r="Q16886" s="142"/>
      <c r="R16886" s="142"/>
      <c r="S16886" s="139"/>
    </row>
    <row r="16887" spans="2:19" ht="15.75" customHeight="1" x14ac:dyDescent="0.25">
      <c r="B16887" s="106"/>
      <c r="C16887" s="106"/>
      <c r="D16887" s="139"/>
      <c r="E16887" s="140"/>
      <c r="F16887" s="140"/>
      <c r="G16887" s="140"/>
      <c r="M16887" s="140"/>
      <c r="N16887" s="167"/>
      <c r="O16887" s="167"/>
      <c r="P16887" s="142"/>
      <c r="Q16887" s="142"/>
      <c r="R16887" s="142"/>
      <c r="S16887" s="139"/>
    </row>
    <row r="16888" spans="2:19" ht="15.75" customHeight="1" x14ac:dyDescent="0.25">
      <c r="B16888" s="106"/>
      <c r="C16888" s="106"/>
      <c r="D16888" s="139"/>
      <c r="E16888" s="140"/>
      <c r="F16888" s="140"/>
      <c r="G16888" s="140"/>
      <c r="M16888" s="140"/>
      <c r="N16888" s="167"/>
      <c r="O16888" s="167"/>
      <c r="P16888" s="142"/>
      <c r="Q16888" s="142"/>
      <c r="R16888" s="142"/>
      <c r="S16888" s="139"/>
    </row>
    <row r="16889" spans="2:19" ht="15.75" customHeight="1" x14ac:dyDescent="0.25">
      <c r="B16889" s="106"/>
      <c r="C16889" s="106"/>
      <c r="D16889" s="139"/>
      <c r="E16889" s="140"/>
      <c r="F16889" s="140"/>
      <c r="G16889" s="140"/>
      <c r="M16889" s="140"/>
      <c r="N16889" s="167"/>
      <c r="O16889" s="167"/>
      <c r="P16889" s="142"/>
      <c r="Q16889" s="142"/>
      <c r="R16889" s="142"/>
      <c r="S16889" s="139"/>
    </row>
    <row r="16890" spans="2:19" ht="15.75" customHeight="1" x14ac:dyDescent="0.25">
      <c r="B16890" s="106"/>
      <c r="C16890" s="106"/>
      <c r="D16890" s="139"/>
      <c r="E16890" s="140"/>
      <c r="F16890" s="140"/>
      <c r="G16890" s="140"/>
      <c r="M16890" s="140"/>
      <c r="N16890" s="167"/>
      <c r="O16890" s="167"/>
      <c r="P16890" s="142"/>
      <c r="Q16890" s="142"/>
      <c r="R16890" s="142"/>
      <c r="S16890" s="139"/>
    </row>
    <row r="16891" spans="2:19" ht="15.75" customHeight="1" x14ac:dyDescent="0.25">
      <c r="B16891" s="106"/>
      <c r="C16891" s="106"/>
      <c r="D16891" s="139"/>
      <c r="E16891" s="140"/>
      <c r="F16891" s="140"/>
      <c r="G16891" s="140"/>
      <c r="M16891" s="140"/>
      <c r="N16891" s="167"/>
      <c r="O16891" s="167"/>
      <c r="P16891" s="142"/>
      <c r="Q16891" s="142"/>
      <c r="R16891" s="142"/>
      <c r="S16891" s="139"/>
    </row>
    <row r="16892" spans="2:19" ht="15.75" customHeight="1" x14ac:dyDescent="0.25">
      <c r="B16892" s="106"/>
      <c r="C16892" s="106"/>
      <c r="D16892" s="139"/>
      <c r="E16892" s="140"/>
      <c r="F16892" s="140"/>
      <c r="G16892" s="140"/>
      <c r="M16892" s="140"/>
      <c r="N16892" s="167"/>
      <c r="O16892" s="167"/>
      <c r="P16892" s="142"/>
      <c r="Q16892" s="142"/>
      <c r="R16892" s="142"/>
      <c r="S16892" s="139"/>
    </row>
    <row r="16893" spans="2:19" ht="15.75" customHeight="1" x14ac:dyDescent="0.25">
      <c r="B16893" s="106"/>
      <c r="C16893" s="106"/>
      <c r="D16893" s="139"/>
      <c r="E16893" s="140"/>
      <c r="F16893" s="140"/>
      <c r="G16893" s="140"/>
      <c r="M16893" s="140"/>
      <c r="N16893" s="167"/>
      <c r="O16893" s="167"/>
      <c r="P16893" s="142"/>
      <c r="Q16893" s="142"/>
      <c r="R16893" s="142"/>
      <c r="S16893" s="139"/>
    </row>
    <row r="16894" spans="2:19" ht="15.75" customHeight="1" x14ac:dyDescent="0.25">
      <c r="B16894" s="106"/>
      <c r="C16894" s="106"/>
      <c r="D16894" s="139"/>
      <c r="E16894" s="140"/>
      <c r="F16894" s="140"/>
      <c r="G16894" s="140"/>
      <c r="M16894" s="140"/>
      <c r="N16894" s="167"/>
      <c r="O16894" s="167"/>
      <c r="P16894" s="142"/>
      <c r="Q16894" s="142"/>
      <c r="R16894" s="142"/>
      <c r="S16894" s="139"/>
    </row>
    <row r="16895" spans="2:19" ht="15.75" customHeight="1" x14ac:dyDescent="0.25">
      <c r="B16895" s="106"/>
      <c r="C16895" s="106"/>
      <c r="D16895" s="139"/>
      <c r="E16895" s="140"/>
      <c r="F16895" s="140"/>
      <c r="G16895" s="140"/>
      <c r="M16895" s="140"/>
      <c r="N16895" s="167"/>
      <c r="O16895" s="167"/>
      <c r="P16895" s="142"/>
      <c r="Q16895" s="142"/>
      <c r="R16895" s="142"/>
      <c r="S16895" s="139"/>
    </row>
    <row r="16896" spans="2:19" ht="15.75" customHeight="1" x14ac:dyDescent="0.25">
      <c r="B16896" s="106"/>
      <c r="C16896" s="106"/>
      <c r="D16896" s="139"/>
      <c r="E16896" s="140"/>
      <c r="F16896" s="140"/>
      <c r="G16896" s="140"/>
      <c r="M16896" s="140"/>
      <c r="N16896" s="167"/>
      <c r="O16896" s="167"/>
      <c r="P16896" s="142"/>
      <c r="Q16896" s="142"/>
      <c r="R16896" s="142"/>
      <c r="S16896" s="139"/>
    </row>
    <row r="16897" spans="2:19" ht="15.75" customHeight="1" x14ac:dyDescent="0.25">
      <c r="B16897" s="106"/>
      <c r="C16897" s="106"/>
      <c r="D16897" s="139"/>
      <c r="E16897" s="140"/>
      <c r="F16897" s="140"/>
      <c r="G16897" s="140"/>
      <c r="M16897" s="140"/>
      <c r="N16897" s="167"/>
      <c r="O16897" s="167"/>
      <c r="P16897" s="142"/>
      <c r="Q16897" s="142"/>
      <c r="R16897" s="142"/>
      <c r="S16897" s="139"/>
    </row>
    <row r="16898" spans="2:19" ht="15.75" customHeight="1" x14ac:dyDescent="0.25">
      <c r="B16898" s="106"/>
      <c r="C16898" s="106"/>
      <c r="D16898" s="139"/>
      <c r="E16898" s="140"/>
      <c r="F16898" s="140"/>
      <c r="G16898" s="140"/>
      <c r="M16898" s="140"/>
      <c r="N16898" s="167"/>
      <c r="O16898" s="167"/>
      <c r="P16898" s="142"/>
      <c r="Q16898" s="142"/>
      <c r="R16898" s="142"/>
      <c r="S16898" s="139"/>
    </row>
    <row r="16899" spans="2:19" ht="15.75" customHeight="1" x14ac:dyDescent="0.25">
      <c r="B16899" s="106"/>
      <c r="C16899" s="106"/>
      <c r="D16899" s="139"/>
      <c r="E16899" s="140"/>
      <c r="F16899" s="140"/>
      <c r="G16899" s="140"/>
      <c r="M16899" s="140"/>
      <c r="N16899" s="167"/>
      <c r="O16899" s="167"/>
      <c r="P16899" s="142"/>
      <c r="Q16899" s="142"/>
      <c r="R16899" s="142"/>
      <c r="S16899" s="139"/>
    </row>
    <row r="16900" spans="2:19" ht="15.75" customHeight="1" x14ac:dyDescent="0.25">
      <c r="B16900" s="106"/>
      <c r="C16900" s="106"/>
      <c r="D16900" s="139"/>
      <c r="E16900" s="140"/>
      <c r="F16900" s="140"/>
      <c r="G16900" s="140"/>
      <c r="M16900" s="140"/>
      <c r="N16900" s="167"/>
      <c r="O16900" s="167"/>
      <c r="P16900" s="142"/>
      <c r="Q16900" s="142"/>
      <c r="R16900" s="142"/>
      <c r="S16900" s="139"/>
    </row>
    <row r="16901" spans="2:19" ht="15.75" customHeight="1" x14ac:dyDescent="0.25">
      <c r="B16901" s="106"/>
      <c r="C16901" s="106"/>
      <c r="D16901" s="139"/>
      <c r="E16901" s="140"/>
      <c r="F16901" s="140"/>
      <c r="G16901" s="140"/>
      <c r="M16901" s="140"/>
      <c r="N16901" s="167"/>
      <c r="O16901" s="167"/>
      <c r="P16901" s="142"/>
      <c r="Q16901" s="142"/>
      <c r="R16901" s="142"/>
      <c r="S16901" s="139"/>
    </row>
    <row r="16902" spans="2:19" ht="15.75" customHeight="1" x14ac:dyDescent="0.25">
      <c r="B16902" s="106"/>
      <c r="C16902" s="106"/>
      <c r="D16902" s="139"/>
      <c r="E16902" s="140"/>
      <c r="F16902" s="140"/>
      <c r="G16902" s="140"/>
      <c r="M16902" s="140"/>
      <c r="N16902" s="167"/>
      <c r="O16902" s="167"/>
      <c r="P16902" s="142"/>
      <c r="Q16902" s="142"/>
      <c r="R16902" s="142"/>
      <c r="S16902" s="139"/>
    </row>
    <row r="16903" spans="2:19" ht="15.75" customHeight="1" x14ac:dyDescent="0.25">
      <c r="B16903" s="106"/>
      <c r="C16903" s="106"/>
      <c r="D16903" s="139"/>
      <c r="E16903" s="140"/>
      <c r="F16903" s="140"/>
      <c r="G16903" s="140"/>
      <c r="M16903" s="140"/>
      <c r="N16903" s="167"/>
      <c r="O16903" s="167"/>
      <c r="P16903" s="142"/>
      <c r="Q16903" s="142"/>
      <c r="R16903" s="142"/>
      <c r="S16903" s="139"/>
    </row>
    <row r="16904" spans="2:19" ht="15.75" customHeight="1" x14ac:dyDescent="0.25">
      <c r="B16904" s="106"/>
      <c r="C16904" s="106"/>
      <c r="D16904" s="139"/>
      <c r="E16904" s="140"/>
      <c r="F16904" s="140"/>
      <c r="G16904" s="140"/>
      <c r="M16904" s="140"/>
      <c r="N16904" s="167"/>
      <c r="O16904" s="167"/>
      <c r="P16904" s="142"/>
      <c r="Q16904" s="142"/>
      <c r="R16904" s="142"/>
      <c r="S16904" s="139"/>
    </row>
    <row r="16905" spans="2:19" ht="15.75" customHeight="1" x14ac:dyDescent="0.25">
      <c r="B16905" s="106"/>
      <c r="C16905" s="106"/>
      <c r="D16905" s="139"/>
      <c r="E16905" s="140"/>
      <c r="F16905" s="140"/>
      <c r="G16905" s="140"/>
      <c r="M16905" s="140"/>
      <c r="N16905" s="167"/>
      <c r="O16905" s="167"/>
      <c r="P16905" s="142"/>
      <c r="Q16905" s="142"/>
      <c r="R16905" s="142"/>
      <c r="S16905" s="139"/>
    </row>
    <row r="16906" spans="2:19" ht="15.75" customHeight="1" x14ac:dyDescent="0.25">
      <c r="B16906" s="106"/>
      <c r="C16906" s="106"/>
      <c r="D16906" s="139"/>
      <c r="E16906" s="140"/>
      <c r="F16906" s="140"/>
      <c r="G16906" s="140"/>
      <c r="M16906" s="140"/>
      <c r="N16906" s="167"/>
      <c r="O16906" s="167"/>
      <c r="P16906" s="142"/>
      <c r="Q16906" s="142"/>
      <c r="R16906" s="142"/>
      <c r="S16906" s="139"/>
    </row>
    <row r="16907" spans="2:19" ht="15.75" customHeight="1" x14ac:dyDescent="0.25">
      <c r="B16907" s="106"/>
      <c r="C16907" s="106"/>
      <c r="D16907" s="139"/>
      <c r="E16907" s="140"/>
      <c r="F16907" s="140"/>
      <c r="G16907" s="140"/>
      <c r="M16907" s="140"/>
      <c r="N16907" s="167"/>
      <c r="O16907" s="167"/>
      <c r="P16907" s="142"/>
      <c r="Q16907" s="142"/>
      <c r="R16907" s="142"/>
      <c r="S16907" s="139"/>
    </row>
    <row r="16908" spans="2:19" ht="15.75" customHeight="1" x14ac:dyDescent="0.25">
      <c r="B16908" s="106"/>
      <c r="C16908" s="106"/>
      <c r="D16908" s="139"/>
      <c r="E16908" s="140"/>
      <c r="F16908" s="140"/>
      <c r="G16908" s="140"/>
      <c r="M16908" s="140"/>
      <c r="N16908" s="167"/>
      <c r="O16908" s="167"/>
      <c r="P16908" s="142"/>
      <c r="Q16908" s="142"/>
      <c r="R16908" s="142"/>
      <c r="S16908" s="139"/>
    </row>
    <row r="16909" spans="2:19" ht="15.75" customHeight="1" x14ac:dyDescent="0.25">
      <c r="B16909" s="106"/>
      <c r="C16909" s="106"/>
      <c r="D16909" s="139"/>
      <c r="E16909" s="140"/>
      <c r="F16909" s="140"/>
      <c r="G16909" s="140"/>
      <c r="M16909" s="140"/>
      <c r="N16909" s="167"/>
      <c r="O16909" s="167"/>
      <c r="P16909" s="142"/>
      <c r="Q16909" s="142"/>
      <c r="R16909" s="142"/>
      <c r="S16909" s="139"/>
    </row>
    <row r="16910" spans="2:19" ht="15.75" customHeight="1" x14ac:dyDescent="0.25">
      <c r="B16910" s="106"/>
      <c r="C16910" s="106"/>
      <c r="D16910" s="139"/>
      <c r="E16910" s="140"/>
      <c r="F16910" s="140"/>
      <c r="G16910" s="140"/>
      <c r="M16910" s="140"/>
      <c r="N16910" s="167"/>
      <c r="O16910" s="167"/>
      <c r="P16910" s="142"/>
      <c r="Q16910" s="142"/>
      <c r="R16910" s="142"/>
      <c r="S16910" s="139"/>
    </row>
    <row r="16911" spans="2:19" ht="15.75" customHeight="1" x14ac:dyDescent="0.25">
      <c r="B16911" s="106"/>
      <c r="C16911" s="106"/>
      <c r="D16911" s="139"/>
      <c r="E16911" s="140"/>
      <c r="F16911" s="140"/>
      <c r="G16911" s="140"/>
      <c r="M16911" s="140"/>
      <c r="N16911" s="167"/>
      <c r="O16911" s="167"/>
      <c r="P16911" s="142"/>
      <c r="Q16911" s="142"/>
      <c r="R16911" s="142"/>
      <c r="S16911" s="139"/>
    </row>
    <row r="16912" spans="2:19" ht="15.75" customHeight="1" x14ac:dyDescent="0.25">
      <c r="B16912" s="106"/>
      <c r="C16912" s="106"/>
      <c r="D16912" s="139"/>
      <c r="E16912" s="140"/>
      <c r="F16912" s="140"/>
      <c r="G16912" s="140"/>
      <c r="M16912" s="140"/>
      <c r="N16912" s="167"/>
      <c r="O16912" s="167"/>
      <c r="P16912" s="142"/>
      <c r="Q16912" s="142"/>
      <c r="R16912" s="142"/>
      <c r="S16912" s="139"/>
    </row>
    <row r="16913" spans="2:19" ht="15.75" customHeight="1" x14ac:dyDescent="0.25">
      <c r="B16913" s="106"/>
      <c r="C16913" s="106"/>
      <c r="D16913" s="139"/>
      <c r="E16913" s="140"/>
      <c r="F16913" s="140"/>
      <c r="G16913" s="140"/>
      <c r="M16913" s="140"/>
      <c r="N16913" s="167"/>
      <c r="O16913" s="167"/>
      <c r="P16913" s="142"/>
      <c r="Q16913" s="142"/>
      <c r="R16913" s="142"/>
      <c r="S16913" s="139"/>
    </row>
    <row r="16914" spans="2:19" ht="15.75" customHeight="1" x14ac:dyDescent="0.25">
      <c r="B16914" s="106"/>
      <c r="C16914" s="106"/>
      <c r="D16914" s="139"/>
      <c r="E16914" s="140"/>
      <c r="F16914" s="140"/>
      <c r="G16914" s="140"/>
      <c r="M16914" s="140"/>
      <c r="N16914" s="167"/>
      <c r="O16914" s="167"/>
      <c r="P16914" s="142"/>
      <c r="Q16914" s="142"/>
      <c r="R16914" s="142"/>
      <c r="S16914" s="139"/>
    </row>
    <row r="16915" spans="2:19" ht="15.75" customHeight="1" x14ac:dyDescent="0.25">
      <c r="B16915" s="106"/>
      <c r="C16915" s="106"/>
      <c r="D16915" s="139"/>
      <c r="E16915" s="140"/>
      <c r="F16915" s="140"/>
      <c r="G16915" s="140"/>
      <c r="M16915" s="140"/>
      <c r="N16915" s="167"/>
      <c r="O16915" s="167"/>
      <c r="P16915" s="142"/>
      <c r="Q16915" s="142"/>
      <c r="R16915" s="142"/>
      <c r="S16915" s="139"/>
    </row>
    <row r="16916" spans="2:19" ht="15.75" customHeight="1" x14ac:dyDescent="0.25">
      <c r="B16916" s="106"/>
      <c r="C16916" s="106"/>
      <c r="D16916" s="139"/>
      <c r="E16916" s="140"/>
      <c r="F16916" s="140"/>
      <c r="G16916" s="140"/>
      <c r="M16916" s="140"/>
      <c r="N16916" s="167"/>
      <c r="O16916" s="167"/>
      <c r="P16916" s="142"/>
      <c r="Q16916" s="142"/>
      <c r="R16916" s="142"/>
      <c r="S16916" s="139"/>
    </row>
    <row r="16917" spans="2:19" ht="15.75" customHeight="1" x14ac:dyDescent="0.25">
      <c r="B16917" s="106"/>
      <c r="C16917" s="106"/>
      <c r="D16917" s="139"/>
      <c r="E16917" s="140"/>
      <c r="F16917" s="140"/>
      <c r="G16917" s="140"/>
      <c r="M16917" s="140"/>
      <c r="N16917" s="167"/>
      <c r="O16917" s="167"/>
      <c r="P16917" s="142"/>
      <c r="Q16917" s="142"/>
      <c r="R16917" s="142"/>
      <c r="S16917" s="139"/>
    </row>
    <row r="16918" spans="2:19" ht="15.75" customHeight="1" x14ac:dyDescent="0.25">
      <c r="B16918" s="106"/>
      <c r="C16918" s="106"/>
      <c r="D16918" s="139"/>
      <c r="E16918" s="140"/>
      <c r="F16918" s="140"/>
      <c r="G16918" s="140"/>
      <c r="M16918" s="140"/>
      <c r="N16918" s="167"/>
      <c r="O16918" s="167"/>
      <c r="P16918" s="142"/>
      <c r="Q16918" s="142"/>
      <c r="R16918" s="142"/>
      <c r="S16918" s="139"/>
    </row>
    <row r="16919" spans="2:19" ht="15.75" customHeight="1" x14ac:dyDescent="0.25">
      <c r="B16919" s="106"/>
      <c r="C16919" s="106"/>
      <c r="D16919" s="139"/>
      <c r="E16919" s="140"/>
      <c r="F16919" s="140"/>
      <c r="G16919" s="140"/>
      <c r="M16919" s="140"/>
      <c r="N16919" s="167"/>
      <c r="O16919" s="167"/>
      <c r="P16919" s="142"/>
      <c r="Q16919" s="142"/>
      <c r="R16919" s="142"/>
      <c r="S16919" s="139"/>
    </row>
    <row r="16920" spans="2:19" ht="15.75" customHeight="1" x14ac:dyDescent="0.25">
      <c r="B16920" s="106"/>
      <c r="C16920" s="106"/>
      <c r="D16920" s="139"/>
      <c r="E16920" s="140"/>
      <c r="F16920" s="140"/>
      <c r="G16920" s="140"/>
      <c r="M16920" s="140"/>
      <c r="N16920" s="167"/>
      <c r="O16920" s="167"/>
      <c r="P16920" s="142"/>
      <c r="Q16920" s="142"/>
      <c r="R16920" s="142"/>
      <c r="S16920" s="139"/>
    </row>
    <row r="16921" spans="2:19" ht="15.75" customHeight="1" x14ac:dyDescent="0.25">
      <c r="B16921" s="106"/>
      <c r="C16921" s="106"/>
      <c r="D16921" s="139"/>
      <c r="E16921" s="140"/>
      <c r="F16921" s="140"/>
      <c r="G16921" s="140"/>
      <c r="M16921" s="140"/>
      <c r="N16921" s="167"/>
      <c r="O16921" s="167"/>
      <c r="P16921" s="142"/>
      <c r="Q16921" s="142"/>
      <c r="R16921" s="142"/>
      <c r="S16921" s="139"/>
    </row>
    <row r="16922" spans="2:19" ht="15.75" customHeight="1" x14ac:dyDescent="0.25">
      <c r="B16922" s="106"/>
      <c r="C16922" s="106"/>
      <c r="D16922" s="139"/>
      <c r="E16922" s="140"/>
      <c r="F16922" s="140"/>
      <c r="G16922" s="140"/>
      <c r="M16922" s="140"/>
      <c r="N16922" s="167"/>
      <c r="O16922" s="167"/>
      <c r="P16922" s="142"/>
      <c r="Q16922" s="142"/>
      <c r="R16922" s="142"/>
      <c r="S16922" s="139"/>
    </row>
    <row r="16923" spans="2:19" ht="15.75" customHeight="1" x14ac:dyDescent="0.25">
      <c r="B16923" s="106"/>
      <c r="C16923" s="106"/>
      <c r="D16923" s="139"/>
      <c r="E16923" s="140"/>
      <c r="F16923" s="140"/>
      <c r="G16923" s="140"/>
      <c r="M16923" s="140"/>
      <c r="N16923" s="167"/>
      <c r="O16923" s="167"/>
      <c r="P16923" s="142"/>
      <c r="Q16923" s="142"/>
      <c r="R16923" s="142"/>
      <c r="S16923" s="139"/>
    </row>
    <row r="16924" spans="2:19" ht="15.75" customHeight="1" x14ac:dyDescent="0.25">
      <c r="B16924" s="106"/>
      <c r="C16924" s="106"/>
      <c r="D16924" s="139"/>
      <c r="E16924" s="140"/>
      <c r="F16924" s="140"/>
      <c r="G16924" s="140"/>
      <c r="M16924" s="140"/>
      <c r="N16924" s="167"/>
      <c r="O16924" s="167"/>
      <c r="P16924" s="142"/>
      <c r="Q16924" s="142"/>
      <c r="R16924" s="142"/>
      <c r="S16924" s="139"/>
    </row>
    <row r="16925" spans="2:19" ht="15.75" customHeight="1" x14ac:dyDescent="0.25">
      <c r="B16925" s="106"/>
      <c r="C16925" s="106"/>
      <c r="D16925" s="139"/>
      <c r="E16925" s="140"/>
      <c r="F16925" s="140"/>
      <c r="G16925" s="140"/>
      <c r="M16925" s="140"/>
      <c r="N16925" s="167"/>
      <c r="O16925" s="167"/>
      <c r="P16925" s="142"/>
      <c r="Q16925" s="142"/>
      <c r="R16925" s="142"/>
      <c r="S16925" s="139"/>
    </row>
    <row r="16926" spans="2:19" ht="15.75" customHeight="1" x14ac:dyDescent="0.25">
      <c r="B16926" s="106"/>
      <c r="C16926" s="106"/>
      <c r="D16926" s="139"/>
      <c r="E16926" s="140"/>
      <c r="F16926" s="140"/>
      <c r="G16926" s="140"/>
      <c r="M16926" s="140"/>
      <c r="N16926" s="167"/>
      <c r="O16926" s="167"/>
      <c r="P16926" s="142"/>
      <c r="Q16926" s="142"/>
      <c r="R16926" s="142"/>
      <c r="S16926" s="139"/>
    </row>
    <row r="16927" spans="2:19" ht="15.75" customHeight="1" x14ac:dyDescent="0.25">
      <c r="B16927" s="106"/>
      <c r="C16927" s="106"/>
      <c r="D16927" s="139"/>
      <c r="E16927" s="140"/>
      <c r="F16927" s="140"/>
      <c r="G16927" s="140"/>
      <c r="M16927" s="140"/>
      <c r="N16927" s="167"/>
      <c r="O16927" s="167"/>
      <c r="P16927" s="142"/>
      <c r="Q16927" s="142"/>
      <c r="R16927" s="142"/>
      <c r="S16927" s="139"/>
    </row>
    <row r="16928" spans="2:19" ht="15.75" customHeight="1" x14ac:dyDescent="0.25">
      <c r="B16928" s="106"/>
      <c r="C16928" s="106"/>
      <c r="D16928" s="139"/>
      <c r="E16928" s="140"/>
      <c r="F16928" s="140"/>
      <c r="G16928" s="140"/>
      <c r="M16928" s="140"/>
      <c r="N16928" s="167"/>
      <c r="O16928" s="167"/>
      <c r="P16928" s="142"/>
      <c r="Q16928" s="142"/>
      <c r="R16928" s="142"/>
      <c r="S16928" s="139"/>
    </row>
    <row r="16929" spans="2:19" ht="15.75" customHeight="1" x14ac:dyDescent="0.25">
      <c r="B16929" s="106"/>
      <c r="C16929" s="106"/>
      <c r="D16929" s="139"/>
      <c r="E16929" s="140"/>
      <c r="F16929" s="140"/>
      <c r="G16929" s="140"/>
      <c r="M16929" s="140"/>
      <c r="N16929" s="167"/>
      <c r="O16929" s="167"/>
      <c r="P16929" s="142"/>
      <c r="Q16929" s="142"/>
      <c r="R16929" s="142"/>
      <c r="S16929" s="139"/>
    </row>
    <row r="16930" spans="2:19" ht="15.75" customHeight="1" x14ac:dyDescent="0.25">
      <c r="B16930" s="106"/>
      <c r="C16930" s="106"/>
      <c r="D16930" s="139"/>
      <c r="E16930" s="140"/>
      <c r="F16930" s="140"/>
      <c r="G16930" s="140"/>
      <c r="M16930" s="140"/>
      <c r="N16930" s="167"/>
      <c r="O16930" s="167"/>
      <c r="P16930" s="142"/>
      <c r="Q16930" s="142"/>
      <c r="R16930" s="142"/>
      <c r="S16930" s="139"/>
    </row>
    <row r="16931" spans="2:19" ht="15.75" customHeight="1" x14ac:dyDescent="0.25">
      <c r="B16931" s="106"/>
      <c r="C16931" s="106"/>
      <c r="D16931" s="139"/>
      <c r="E16931" s="140"/>
      <c r="F16931" s="140"/>
      <c r="G16931" s="140"/>
      <c r="M16931" s="140"/>
      <c r="N16931" s="167"/>
      <c r="O16931" s="167"/>
      <c r="P16931" s="142"/>
      <c r="Q16931" s="142"/>
      <c r="R16931" s="142"/>
      <c r="S16931" s="139"/>
    </row>
    <row r="16932" spans="2:19" ht="15.75" customHeight="1" x14ac:dyDescent="0.25">
      <c r="B16932" s="106"/>
      <c r="C16932" s="106"/>
      <c r="D16932" s="139"/>
      <c r="E16932" s="140"/>
      <c r="F16932" s="140"/>
      <c r="G16932" s="140"/>
      <c r="M16932" s="140"/>
      <c r="N16932" s="167"/>
      <c r="O16932" s="167"/>
      <c r="P16932" s="142"/>
      <c r="Q16932" s="142"/>
      <c r="R16932" s="142"/>
      <c r="S16932" s="139"/>
    </row>
    <row r="16933" spans="2:19" ht="15.75" customHeight="1" x14ac:dyDescent="0.25">
      <c r="B16933" s="106"/>
      <c r="C16933" s="106"/>
      <c r="D16933" s="139"/>
      <c r="E16933" s="140"/>
      <c r="F16933" s="140"/>
      <c r="G16933" s="140"/>
      <c r="M16933" s="140"/>
      <c r="N16933" s="167"/>
      <c r="O16933" s="167"/>
      <c r="P16933" s="142"/>
      <c r="Q16933" s="142"/>
      <c r="R16933" s="142"/>
      <c r="S16933" s="139"/>
    </row>
    <row r="16934" spans="2:19" ht="15.75" customHeight="1" x14ac:dyDescent="0.25">
      <c r="B16934" s="106"/>
      <c r="C16934" s="106"/>
      <c r="D16934" s="139"/>
      <c r="E16934" s="140"/>
      <c r="F16934" s="140"/>
      <c r="G16934" s="140"/>
      <c r="M16934" s="140"/>
      <c r="N16934" s="167"/>
      <c r="O16934" s="167"/>
      <c r="P16934" s="142"/>
      <c r="Q16934" s="142"/>
      <c r="R16934" s="142"/>
      <c r="S16934" s="139"/>
    </row>
    <row r="16935" spans="2:19" ht="15.75" customHeight="1" x14ac:dyDescent="0.25">
      <c r="B16935" s="106"/>
      <c r="C16935" s="106"/>
      <c r="D16935" s="139"/>
      <c r="E16935" s="140"/>
      <c r="F16935" s="140"/>
      <c r="G16935" s="140"/>
      <c r="M16935" s="140"/>
      <c r="N16935" s="167"/>
      <c r="O16935" s="167"/>
      <c r="P16935" s="142"/>
      <c r="Q16935" s="142"/>
      <c r="R16935" s="142"/>
      <c r="S16935" s="139"/>
    </row>
    <row r="16936" spans="2:19" ht="15.75" customHeight="1" x14ac:dyDescent="0.25">
      <c r="B16936" s="106"/>
      <c r="C16936" s="106"/>
      <c r="D16936" s="139"/>
      <c r="E16936" s="140"/>
      <c r="F16936" s="140"/>
      <c r="G16936" s="140"/>
      <c r="M16936" s="140"/>
      <c r="N16936" s="167"/>
      <c r="O16936" s="167"/>
      <c r="P16936" s="142"/>
      <c r="Q16936" s="142"/>
      <c r="R16936" s="142"/>
      <c r="S16936" s="139"/>
    </row>
    <row r="16937" spans="2:19" ht="15.75" customHeight="1" x14ac:dyDescent="0.25">
      <c r="B16937" s="106"/>
      <c r="C16937" s="106"/>
      <c r="D16937" s="139"/>
      <c r="E16937" s="140"/>
      <c r="F16937" s="140"/>
      <c r="G16937" s="140"/>
      <c r="M16937" s="140"/>
      <c r="N16937" s="167"/>
      <c r="O16937" s="167"/>
      <c r="P16937" s="142"/>
      <c r="Q16937" s="142"/>
      <c r="R16937" s="142"/>
      <c r="S16937" s="139"/>
    </row>
    <row r="16938" spans="2:19" ht="15.75" customHeight="1" x14ac:dyDescent="0.25">
      <c r="B16938" s="106"/>
      <c r="C16938" s="106"/>
      <c r="D16938" s="139"/>
      <c r="E16938" s="140"/>
      <c r="F16938" s="140"/>
      <c r="G16938" s="140"/>
      <c r="M16938" s="140"/>
      <c r="N16938" s="167"/>
      <c r="O16938" s="167"/>
      <c r="P16938" s="142"/>
      <c r="Q16938" s="142"/>
      <c r="R16938" s="142"/>
      <c r="S16938" s="139"/>
    </row>
    <row r="16939" spans="2:19" ht="15.75" customHeight="1" x14ac:dyDescent="0.25">
      <c r="B16939" s="106"/>
      <c r="C16939" s="106"/>
      <c r="D16939" s="139"/>
      <c r="E16939" s="140"/>
      <c r="F16939" s="140"/>
      <c r="G16939" s="140"/>
      <c r="M16939" s="140"/>
      <c r="N16939" s="167"/>
      <c r="O16939" s="167"/>
      <c r="P16939" s="142"/>
      <c r="Q16939" s="142"/>
      <c r="R16939" s="142"/>
      <c r="S16939" s="139"/>
    </row>
    <row r="16940" spans="2:19" ht="15.75" customHeight="1" x14ac:dyDescent="0.25">
      <c r="B16940" s="106"/>
      <c r="C16940" s="106"/>
      <c r="D16940" s="139"/>
      <c r="E16940" s="140"/>
      <c r="F16940" s="140"/>
      <c r="G16940" s="140"/>
      <c r="M16940" s="140"/>
      <c r="N16940" s="167"/>
      <c r="O16940" s="167"/>
      <c r="P16940" s="142"/>
      <c r="Q16940" s="142"/>
      <c r="R16940" s="142"/>
      <c r="S16940" s="139"/>
    </row>
    <row r="16941" spans="2:19" ht="15.75" customHeight="1" x14ac:dyDescent="0.25">
      <c r="B16941" s="106"/>
      <c r="C16941" s="106"/>
      <c r="D16941" s="139"/>
      <c r="E16941" s="140"/>
      <c r="F16941" s="140"/>
      <c r="G16941" s="140"/>
      <c r="M16941" s="140"/>
      <c r="N16941" s="167"/>
      <c r="O16941" s="167"/>
      <c r="P16941" s="142"/>
      <c r="Q16941" s="142"/>
      <c r="R16941" s="142"/>
      <c r="S16941" s="139"/>
    </row>
    <row r="16942" spans="2:19" ht="15.75" customHeight="1" x14ac:dyDescent="0.25">
      <c r="B16942" s="106"/>
      <c r="C16942" s="106"/>
      <c r="D16942" s="139"/>
      <c r="E16942" s="140"/>
      <c r="F16942" s="140"/>
      <c r="G16942" s="140"/>
      <c r="M16942" s="140"/>
      <c r="N16942" s="167"/>
      <c r="O16942" s="167"/>
      <c r="P16942" s="142"/>
      <c r="Q16942" s="142"/>
      <c r="R16942" s="142"/>
      <c r="S16942" s="139"/>
    </row>
    <row r="16943" spans="2:19" ht="15.75" customHeight="1" x14ac:dyDescent="0.25">
      <c r="B16943" s="106"/>
      <c r="C16943" s="106"/>
      <c r="D16943" s="139"/>
      <c r="E16943" s="140"/>
      <c r="F16943" s="140"/>
      <c r="G16943" s="140"/>
      <c r="M16943" s="140"/>
      <c r="N16943" s="167"/>
      <c r="O16943" s="167"/>
      <c r="P16943" s="142"/>
      <c r="Q16943" s="142"/>
      <c r="R16943" s="142"/>
      <c r="S16943" s="139"/>
    </row>
    <row r="16944" spans="2:19" ht="15.75" customHeight="1" x14ac:dyDescent="0.25">
      <c r="B16944" s="106"/>
      <c r="C16944" s="106"/>
      <c r="D16944" s="139"/>
      <c r="E16944" s="140"/>
      <c r="F16944" s="140"/>
      <c r="G16944" s="140"/>
      <c r="M16944" s="140"/>
      <c r="N16944" s="167"/>
      <c r="O16944" s="167"/>
      <c r="P16944" s="142"/>
      <c r="Q16944" s="142"/>
      <c r="R16944" s="142"/>
      <c r="S16944" s="139"/>
    </row>
    <row r="16945" spans="2:19" ht="15.75" customHeight="1" x14ac:dyDescent="0.25">
      <c r="B16945" s="106"/>
      <c r="C16945" s="106"/>
      <c r="D16945" s="139"/>
      <c r="E16945" s="140"/>
      <c r="F16945" s="140"/>
      <c r="G16945" s="140"/>
      <c r="M16945" s="140"/>
      <c r="N16945" s="167"/>
      <c r="O16945" s="167"/>
      <c r="P16945" s="142"/>
      <c r="Q16945" s="142"/>
      <c r="R16945" s="142"/>
      <c r="S16945" s="139"/>
    </row>
    <row r="16946" spans="2:19" ht="15.75" customHeight="1" x14ac:dyDescent="0.25">
      <c r="B16946" s="106"/>
      <c r="C16946" s="106"/>
      <c r="D16946" s="139"/>
      <c r="E16946" s="140"/>
      <c r="F16946" s="140"/>
      <c r="G16946" s="140"/>
      <c r="M16946" s="140"/>
      <c r="N16946" s="167"/>
      <c r="O16946" s="167"/>
      <c r="P16946" s="142"/>
      <c r="Q16946" s="142"/>
      <c r="R16946" s="142"/>
      <c r="S16946" s="139"/>
    </row>
    <row r="16947" spans="2:19" ht="15.75" customHeight="1" x14ac:dyDescent="0.25">
      <c r="B16947" s="106"/>
      <c r="C16947" s="106"/>
      <c r="D16947" s="139"/>
      <c r="E16947" s="140"/>
      <c r="F16947" s="140"/>
      <c r="G16947" s="140"/>
      <c r="M16947" s="140"/>
      <c r="N16947" s="167"/>
      <c r="O16947" s="167"/>
      <c r="P16947" s="142"/>
      <c r="Q16947" s="142"/>
      <c r="R16947" s="142"/>
      <c r="S16947" s="139"/>
    </row>
    <row r="16948" spans="2:19" ht="15.75" customHeight="1" x14ac:dyDescent="0.25">
      <c r="B16948" s="106"/>
      <c r="C16948" s="106"/>
      <c r="D16948" s="139"/>
      <c r="E16948" s="140"/>
      <c r="F16948" s="140"/>
      <c r="G16948" s="140"/>
      <c r="M16948" s="140"/>
      <c r="N16948" s="167"/>
      <c r="O16948" s="167"/>
      <c r="P16948" s="142"/>
      <c r="Q16948" s="142"/>
      <c r="R16948" s="142"/>
      <c r="S16948" s="139"/>
    </row>
    <row r="16949" spans="2:19" ht="15.75" customHeight="1" x14ac:dyDescent="0.25">
      <c r="B16949" s="106"/>
      <c r="C16949" s="106"/>
      <c r="D16949" s="139"/>
      <c r="E16949" s="140"/>
      <c r="F16949" s="140"/>
      <c r="G16949" s="140"/>
      <c r="M16949" s="140"/>
      <c r="N16949" s="167"/>
      <c r="O16949" s="167"/>
      <c r="P16949" s="142"/>
      <c r="Q16949" s="142"/>
      <c r="R16949" s="142"/>
      <c r="S16949" s="139"/>
    </row>
    <row r="16950" spans="2:19" ht="15.75" customHeight="1" x14ac:dyDescent="0.25">
      <c r="B16950" s="106"/>
      <c r="C16950" s="106"/>
      <c r="D16950" s="139"/>
      <c r="E16950" s="140"/>
      <c r="F16950" s="140"/>
      <c r="G16950" s="140"/>
      <c r="M16950" s="140"/>
      <c r="N16950" s="167"/>
      <c r="O16950" s="167"/>
      <c r="P16950" s="142"/>
      <c r="Q16950" s="142"/>
      <c r="R16950" s="142"/>
      <c r="S16950" s="139"/>
    </row>
    <row r="16951" spans="2:19" ht="15.75" customHeight="1" x14ac:dyDescent="0.25">
      <c r="B16951" s="106"/>
      <c r="C16951" s="106"/>
      <c r="D16951" s="139"/>
      <c r="E16951" s="140"/>
      <c r="F16951" s="140"/>
      <c r="G16951" s="140"/>
      <c r="M16951" s="140"/>
      <c r="N16951" s="167"/>
      <c r="O16951" s="167"/>
      <c r="P16951" s="142"/>
      <c r="Q16951" s="142"/>
      <c r="R16951" s="142"/>
      <c r="S16951" s="139"/>
    </row>
    <row r="16952" spans="2:19" ht="15.75" customHeight="1" x14ac:dyDescent="0.25">
      <c r="B16952" s="106"/>
      <c r="C16952" s="106"/>
      <c r="D16952" s="139"/>
      <c r="E16952" s="140"/>
      <c r="F16952" s="140"/>
      <c r="G16952" s="140"/>
      <c r="M16952" s="140"/>
      <c r="N16952" s="167"/>
      <c r="O16952" s="167"/>
      <c r="P16952" s="142"/>
      <c r="Q16952" s="142"/>
      <c r="R16952" s="142"/>
      <c r="S16952" s="139"/>
    </row>
    <row r="16953" spans="2:19" ht="15.75" customHeight="1" x14ac:dyDescent="0.25">
      <c r="B16953" s="106"/>
      <c r="C16953" s="106"/>
      <c r="D16953" s="139"/>
      <c r="E16953" s="140"/>
      <c r="F16953" s="140"/>
      <c r="G16953" s="140"/>
      <c r="M16953" s="140"/>
      <c r="N16953" s="167"/>
      <c r="O16953" s="167"/>
      <c r="P16953" s="142"/>
      <c r="Q16953" s="142"/>
      <c r="R16953" s="142"/>
      <c r="S16953" s="139"/>
    </row>
    <row r="16954" spans="2:19" ht="15.75" customHeight="1" x14ac:dyDescent="0.25">
      <c r="B16954" s="106"/>
      <c r="C16954" s="106"/>
      <c r="D16954" s="139"/>
      <c r="E16954" s="140"/>
      <c r="F16954" s="140"/>
      <c r="G16954" s="140"/>
      <c r="M16954" s="140"/>
      <c r="N16954" s="167"/>
      <c r="O16954" s="167"/>
      <c r="P16954" s="142"/>
      <c r="Q16954" s="142"/>
      <c r="R16954" s="142"/>
      <c r="S16954" s="139"/>
    </row>
    <row r="16955" spans="2:19" ht="15.75" customHeight="1" x14ac:dyDescent="0.25">
      <c r="B16955" s="106"/>
      <c r="C16955" s="106"/>
      <c r="D16955" s="139"/>
      <c r="E16955" s="140"/>
      <c r="F16955" s="140"/>
      <c r="G16955" s="140"/>
      <c r="M16955" s="140"/>
      <c r="N16955" s="167"/>
      <c r="O16955" s="167"/>
      <c r="P16955" s="142"/>
      <c r="Q16955" s="142"/>
      <c r="R16955" s="142"/>
      <c r="S16955" s="139"/>
    </row>
    <row r="16956" spans="2:19" ht="15.75" customHeight="1" x14ac:dyDescent="0.25">
      <c r="B16956" s="106"/>
      <c r="C16956" s="106"/>
      <c r="D16956" s="139"/>
      <c r="E16956" s="140"/>
      <c r="F16956" s="140"/>
      <c r="G16956" s="140"/>
      <c r="M16956" s="140"/>
      <c r="N16956" s="167"/>
      <c r="O16956" s="167"/>
      <c r="P16956" s="142"/>
      <c r="Q16956" s="142"/>
      <c r="R16956" s="142"/>
      <c r="S16956" s="139"/>
    </row>
    <row r="16957" spans="2:19" ht="15.75" customHeight="1" x14ac:dyDescent="0.25">
      <c r="B16957" s="106"/>
      <c r="C16957" s="106"/>
      <c r="D16957" s="139"/>
      <c r="E16957" s="140"/>
      <c r="F16957" s="140"/>
      <c r="G16957" s="140"/>
      <c r="M16957" s="140"/>
      <c r="N16957" s="167"/>
      <c r="O16957" s="167"/>
      <c r="P16957" s="142"/>
      <c r="Q16957" s="142"/>
      <c r="R16957" s="142"/>
      <c r="S16957" s="139"/>
    </row>
    <row r="16958" spans="2:19" ht="15.75" customHeight="1" x14ac:dyDescent="0.25">
      <c r="B16958" s="106"/>
      <c r="C16958" s="106"/>
      <c r="D16958" s="139"/>
      <c r="E16958" s="140"/>
      <c r="F16958" s="140"/>
      <c r="G16958" s="140"/>
      <c r="M16958" s="140"/>
      <c r="N16958" s="167"/>
      <c r="O16958" s="167"/>
      <c r="P16958" s="142"/>
      <c r="Q16958" s="142"/>
      <c r="R16958" s="142"/>
      <c r="S16958" s="139"/>
    </row>
    <row r="16959" spans="2:19" ht="15.75" customHeight="1" x14ac:dyDescent="0.25">
      <c r="B16959" s="106"/>
      <c r="C16959" s="106"/>
      <c r="D16959" s="139"/>
      <c r="E16959" s="140"/>
      <c r="F16959" s="140"/>
      <c r="G16959" s="140"/>
      <c r="M16959" s="140"/>
      <c r="N16959" s="167"/>
      <c r="O16959" s="167"/>
      <c r="P16959" s="142"/>
      <c r="Q16959" s="142"/>
      <c r="R16959" s="142"/>
      <c r="S16959" s="139"/>
    </row>
    <row r="16960" spans="2:19" ht="15.75" customHeight="1" x14ac:dyDescent="0.25">
      <c r="B16960" s="106"/>
      <c r="C16960" s="106"/>
      <c r="D16960" s="139"/>
      <c r="E16960" s="140"/>
      <c r="F16960" s="140"/>
      <c r="G16960" s="140"/>
      <c r="M16960" s="140"/>
      <c r="N16960" s="167"/>
      <c r="O16960" s="167"/>
      <c r="P16960" s="142"/>
      <c r="Q16960" s="142"/>
      <c r="R16960" s="142"/>
      <c r="S16960" s="139"/>
    </row>
    <row r="16961" spans="2:19" ht="15.75" customHeight="1" x14ac:dyDescent="0.25">
      <c r="B16961" s="106"/>
      <c r="C16961" s="106"/>
      <c r="D16961" s="139"/>
      <c r="E16961" s="140"/>
      <c r="F16961" s="140"/>
      <c r="G16961" s="140"/>
      <c r="M16961" s="140"/>
      <c r="N16961" s="167"/>
      <c r="O16961" s="167"/>
      <c r="P16961" s="142"/>
      <c r="Q16961" s="142"/>
      <c r="R16961" s="142"/>
      <c r="S16961" s="139"/>
    </row>
    <row r="16962" spans="2:19" ht="15.75" customHeight="1" x14ac:dyDescent="0.25">
      <c r="B16962" s="106"/>
      <c r="C16962" s="106"/>
      <c r="D16962" s="139"/>
      <c r="E16962" s="140"/>
      <c r="F16962" s="140"/>
      <c r="G16962" s="140"/>
      <c r="M16962" s="140"/>
      <c r="N16962" s="167"/>
      <c r="O16962" s="167"/>
      <c r="P16962" s="142"/>
      <c r="Q16962" s="142"/>
      <c r="R16962" s="142"/>
      <c r="S16962" s="139"/>
    </row>
    <row r="16963" spans="2:19" ht="15.75" customHeight="1" x14ac:dyDescent="0.25">
      <c r="B16963" s="106"/>
      <c r="C16963" s="106"/>
      <c r="D16963" s="139"/>
      <c r="E16963" s="140"/>
      <c r="F16963" s="140"/>
      <c r="G16963" s="140"/>
      <c r="M16963" s="140"/>
      <c r="N16963" s="167"/>
      <c r="O16963" s="167"/>
      <c r="P16963" s="142"/>
      <c r="Q16963" s="142"/>
      <c r="R16963" s="142"/>
      <c r="S16963" s="139"/>
    </row>
    <row r="16964" spans="2:19" ht="15.75" customHeight="1" x14ac:dyDescent="0.25">
      <c r="B16964" s="106"/>
      <c r="C16964" s="106"/>
      <c r="D16964" s="139"/>
      <c r="E16964" s="140"/>
      <c r="F16964" s="140"/>
      <c r="G16964" s="140"/>
      <c r="M16964" s="140"/>
      <c r="N16964" s="167"/>
      <c r="O16964" s="167"/>
      <c r="P16964" s="142"/>
      <c r="Q16964" s="142"/>
      <c r="R16964" s="142"/>
      <c r="S16964" s="139"/>
    </row>
    <row r="16965" spans="2:19" ht="15.75" customHeight="1" x14ac:dyDescent="0.25">
      <c r="B16965" s="106"/>
      <c r="C16965" s="106"/>
      <c r="D16965" s="139"/>
      <c r="E16965" s="140"/>
      <c r="F16965" s="140"/>
      <c r="G16965" s="140"/>
      <c r="M16965" s="140"/>
      <c r="N16965" s="167"/>
      <c r="O16965" s="167"/>
      <c r="P16965" s="142"/>
      <c r="Q16965" s="142"/>
      <c r="R16965" s="142"/>
      <c r="S16965" s="139"/>
    </row>
    <row r="16966" spans="2:19" ht="15.75" customHeight="1" x14ac:dyDescent="0.25">
      <c r="B16966" s="106"/>
      <c r="C16966" s="106"/>
      <c r="D16966" s="139"/>
      <c r="E16966" s="140"/>
      <c r="F16966" s="140"/>
      <c r="G16966" s="140"/>
      <c r="M16966" s="140"/>
      <c r="N16966" s="167"/>
      <c r="O16966" s="167"/>
      <c r="P16966" s="142"/>
      <c r="Q16966" s="142"/>
      <c r="R16966" s="142"/>
      <c r="S16966" s="139"/>
    </row>
    <row r="16967" spans="2:19" ht="15.75" customHeight="1" x14ac:dyDescent="0.25">
      <c r="B16967" s="106"/>
      <c r="C16967" s="106"/>
      <c r="D16967" s="139"/>
      <c r="E16967" s="140"/>
      <c r="F16967" s="140"/>
      <c r="G16967" s="140"/>
      <c r="M16967" s="140"/>
      <c r="N16967" s="167"/>
      <c r="O16967" s="167"/>
      <c r="P16967" s="142"/>
      <c r="Q16967" s="142"/>
      <c r="R16967" s="142"/>
      <c r="S16967" s="139"/>
    </row>
    <row r="16968" spans="2:19" ht="15.75" customHeight="1" x14ac:dyDescent="0.25">
      <c r="B16968" s="106"/>
      <c r="C16968" s="106"/>
      <c r="D16968" s="139"/>
      <c r="E16968" s="140"/>
      <c r="F16968" s="140"/>
      <c r="G16968" s="140"/>
      <c r="M16968" s="140"/>
      <c r="N16968" s="167"/>
      <c r="O16968" s="167"/>
      <c r="P16968" s="142"/>
      <c r="Q16968" s="142"/>
      <c r="R16968" s="142"/>
      <c r="S16968" s="139"/>
    </row>
    <row r="16969" spans="2:19" ht="15.75" customHeight="1" x14ac:dyDescent="0.25">
      <c r="B16969" s="106"/>
      <c r="C16969" s="106"/>
      <c r="D16969" s="139"/>
      <c r="E16969" s="140"/>
      <c r="F16969" s="140"/>
      <c r="G16969" s="140"/>
      <c r="M16969" s="140"/>
      <c r="N16969" s="167"/>
      <c r="O16969" s="167"/>
      <c r="P16969" s="142"/>
      <c r="Q16969" s="142"/>
      <c r="R16969" s="142"/>
      <c r="S16969" s="139"/>
    </row>
    <row r="16970" spans="2:19" ht="15.75" customHeight="1" x14ac:dyDescent="0.25">
      <c r="B16970" s="106"/>
      <c r="C16970" s="106"/>
      <c r="D16970" s="139"/>
      <c r="E16970" s="140"/>
      <c r="F16970" s="140"/>
      <c r="G16970" s="140"/>
      <c r="M16970" s="140"/>
      <c r="N16970" s="167"/>
      <c r="O16970" s="167"/>
      <c r="P16970" s="142"/>
      <c r="Q16970" s="142"/>
      <c r="R16970" s="142"/>
      <c r="S16970" s="139"/>
    </row>
    <row r="16971" spans="2:19" ht="15.75" customHeight="1" x14ac:dyDescent="0.25">
      <c r="B16971" s="106"/>
      <c r="C16971" s="106"/>
      <c r="D16971" s="139"/>
      <c r="E16971" s="140"/>
      <c r="F16971" s="140"/>
      <c r="G16971" s="140"/>
      <c r="M16971" s="140"/>
      <c r="N16971" s="167"/>
      <c r="O16971" s="167"/>
      <c r="P16971" s="142"/>
      <c r="Q16971" s="142"/>
      <c r="R16971" s="142"/>
      <c r="S16971" s="139"/>
    </row>
    <row r="16972" spans="2:19" ht="15.75" customHeight="1" x14ac:dyDescent="0.25">
      <c r="B16972" s="106"/>
      <c r="C16972" s="106"/>
      <c r="D16972" s="139"/>
      <c r="E16972" s="140"/>
      <c r="F16972" s="140"/>
      <c r="G16972" s="140"/>
      <c r="M16972" s="140"/>
      <c r="N16972" s="167"/>
      <c r="O16972" s="167"/>
      <c r="P16972" s="142"/>
      <c r="Q16972" s="142"/>
      <c r="R16972" s="142"/>
      <c r="S16972" s="139"/>
    </row>
    <row r="16973" spans="2:19" ht="15.75" customHeight="1" x14ac:dyDescent="0.25">
      <c r="B16973" s="106"/>
      <c r="C16973" s="106"/>
      <c r="D16973" s="139"/>
      <c r="E16973" s="140"/>
      <c r="F16973" s="140"/>
      <c r="G16973" s="140"/>
      <c r="M16973" s="140"/>
      <c r="N16973" s="167"/>
      <c r="O16973" s="167"/>
      <c r="P16973" s="142"/>
      <c r="Q16973" s="142"/>
      <c r="R16973" s="142"/>
      <c r="S16973" s="139"/>
    </row>
    <row r="16974" spans="2:19" ht="15.75" customHeight="1" x14ac:dyDescent="0.25">
      <c r="B16974" s="106"/>
      <c r="C16974" s="106"/>
      <c r="D16974" s="139"/>
      <c r="E16974" s="140"/>
      <c r="F16974" s="140"/>
      <c r="G16974" s="140"/>
      <c r="M16974" s="140"/>
      <c r="N16974" s="167"/>
      <c r="O16974" s="167"/>
      <c r="P16974" s="142"/>
      <c r="Q16974" s="142"/>
      <c r="R16974" s="142"/>
      <c r="S16974" s="139"/>
    </row>
    <row r="16975" spans="2:19" ht="15.75" customHeight="1" x14ac:dyDescent="0.25">
      <c r="B16975" s="106"/>
      <c r="C16975" s="106"/>
      <c r="D16975" s="139"/>
      <c r="E16975" s="140"/>
      <c r="F16975" s="140"/>
      <c r="G16975" s="140"/>
      <c r="M16975" s="140"/>
      <c r="N16975" s="167"/>
      <c r="O16975" s="167"/>
      <c r="P16975" s="142"/>
      <c r="Q16975" s="142"/>
      <c r="R16975" s="142"/>
      <c r="S16975" s="139"/>
    </row>
    <row r="16976" spans="2:19" ht="15.75" customHeight="1" x14ac:dyDescent="0.25">
      <c r="B16976" s="106"/>
      <c r="C16976" s="106"/>
      <c r="D16976" s="139"/>
      <c r="E16976" s="140"/>
      <c r="F16976" s="140"/>
      <c r="G16976" s="140"/>
      <c r="M16976" s="140"/>
      <c r="N16976" s="167"/>
      <c r="O16976" s="167"/>
      <c r="P16976" s="142"/>
      <c r="Q16976" s="142"/>
      <c r="R16976" s="142"/>
      <c r="S16976" s="139"/>
    </row>
    <row r="16977" spans="2:19" ht="15.75" customHeight="1" x14ac:dyDescent="0.25">
      <c r="B16977" s="106"/>
      <c r="C16977" s="106"/>
      <c r="D16977" s="139"/>
      <c r="E16977" s="140"/>
      <c r="F16977" s="140"/>
      <c r="G16977" s="140"/>
      <c r="M16977" s="140"/>
      <c r="N16977" s="167"/>
      <c r="O16977" s="167"/>
      <c r="P16977" s="142"/>
      <c r="Q16977" s="142"/>
      <c r="R16977" s="142"/>
      <c r="S16977" s="139"/>
    </row>
    <row r="16978" spans="2:19" ht="15.75" customHeight="1" x14ac:dyDescent="0.25">
      <c r="B16978" s="106"/>
      <c r="C16978" s="106"/>
      <c r="D16978" s="139"/>
      <c r="E16978" s="140"/>
      <c r="F16978" s="140"/>
      <c r="G16978" s="140"/>
      <c r="M16978" s="140"/>
      <c r="N16978" s="167"/>
      <c r="O16978" s="167"/>
      <c r="P16978" s="142"/>
      <c r="Q16978" s="142"/>
      <c r="R16978" s="142"/>
      <c r="S16978" s="139"/>
    </row>
    <row r="16979" spans="2:19" ht="15.75" customHeight="1" x14ac:dyDescent="0.25">
      <c r="B16979" s="106"/>
      <c r="C16979" s="106"/>
      <c r="D16979" s="139"/>
      <c r="E16979" s="140"/>
      <c r="F16979" s="140"/>
      <c r="G16979" s="140"/>
      <c r="M16979" s="140"/>
      <c r="N16979" s="167"/>
      <c r="O16979" s="167"/>
      <c r="P16979" s="142"/>
      <c r="Q16979" s="142"/>
      <c r="R16979" s="142"/>
      <c r="S16979" s="139"/>
    </row>
    <row r="16980" spans="2:19" ht="15.75" customHeight="1" x14ac:dyDescent="0.25">
      <c r="B16980" s="106"/>
      <c r="C16980" s="106"/>
      <c r="D16980" s="139"/>
      <c r="E16980" s="140"/>
      <c r="F16980" s="140"/>
      <c r="G16980" s="140"/>
      <c r="M16980" s="140"/>
      <c r="N16980" s="167"/>
      <c r="O16980" s="167"/>
      <c r="P16980" s="142"/>
      <c r="Q16980" s="142"/>
      <c r="R16980" s="142"/>
      <c r="S16980" s="139"/>
    </row>
    <row r="16981" spans="2:19" ht="15.75" customHeight="1" x14ac:dyDescent="0.25">
      <c r="B16981" s="106"/>
      <c r="C16981" s="106"/>
      <c r="D16981" s="139"/>
      <c r="E16981" s="140"/>
      <c r="F16981" s="140"/>
      <c r="G16981" s="140"/>
      <c r="M16981" s="140"/>
      <c r="N16981" s="167"/>
      <c r="O16981" s="167"/>
      <c r="P16981" s="142"/>
      <c r="Q16981" s="142"/>
      <c r="R16981" s="142"/>
      <c r="S16981" s="139"/>
    </row>
    <row r="16982" spans="2:19" ht="15.75" customHeight="1" x14ac:dyDescent="0.25">
      <c r="B16982" s="106"/>
      <c r="C16982" s="106"/>
      <c r="D16982" s="139"/>
      <c r="E16982" s="140"/>
      <c r="F16982" s="140"/>
      <c r="G16982" s="140"/>
      <c r="M16982" s="140"/>
      <c r="N16982" s="167"/>
      <c r="O16982" s="167"/>
      <c r="P16982" s="142"/>
      <c r="Q16982" s="142"/>
      <c r="R16982" s="142"/>
      <c r="S16982" s="139"/>
    </row>
    <row r="16983" spans="2:19" ht="15.75" customHeight="1" x14ac:dyDescent="0.25">
      <c r="B16983" s="106"/>
      <c r="C16983" s="106"/>
      <c r="D16983" s="139"/>
      <c r="E16983" s="140"/>
      <c r="F16983" s="140"/>
      <c r="G16983" s="140"/>
      <c r="M16983" s="140"/>
      <c r="N16983" s="167"/>
      <c r="O16983" s="167"/>
      <c r="P16983" s="142"/>
      <c r="Q16983" s="142"/>
      <c r="R16983" s="142"/>
      <c r="S16983" s="139"/>
    </row>
    <row r="16984" spans="2:19" ht="15.75" customHeight="1" x14ac:dyDescent="0.25">
      <c r="B16984" s="106"/>
      <c r="C16984" s="106"/>
      <c r="D16984" s="139"/>
      <c r="E16984" s="140"/>
      <c r="F16984" s="140"/>
      <c r="G16984" s="140"/>
      <c r="M16984" s="140"/>
      <c r="N16984" s="167"/>
      <c r="O16984" s="167"/>
      <c r="P16984" s="142"/>
      <c r="Q16984" s="142"/>
      <c r="R16984" s="142"/>
      <c r="S16984" s="139"/>
    </row>
    <row r="16985" spans="2:19" ht="15.75" customHeight="1" x14ac:dyDescent="0.25">
      <c r="B16985" s="106"/>
      <c r="C16985" s="106"/>
      <c r="D16985" s="139"/>
      <c r="E16985" s="140"/>
      <c r="F16985" s="140"/>
      <c r="G16985" s="140"/>
      <c r="M16985" s="140"/>
      <c r="N16985" s="167"/>
      <c r="O16985" s="167"/>
      <c r="P16985" s="142"/>
      <c r="Q16985" s="142"/>
      <c r="R16985" s="142"/>
      <c r="S16985" s="139"/>
    </row>
    <row r="16986" spans="2:19" ht="15.75" customHeight="1" x14ac:dyDescent="0.25">
      <c r="B16986" s="106"/>
      <c r="C16986" s="106"/>
      <c r="D16986" s="139"/>
      <c r="E16986" s="140"/>
      <c r="F16986" s="140"/>
      <c r="G16986" s="140"/>
      <c r="M16986" s="140"/>
      <c r="N16986" s="167"/>
      <c r="O16986" s="167"/>
      <c r="P16986" s="142"/>
      <c r="Q16986" s="142"/>
      <c r="R16986" s="142"/>
      <c r="S16986" s="139"/>
    </row>
    <row r="16987" spans="2:19" ht="15.75" customHeight="1" x14ac:dyDescent="0.25">
      <c r="B16987" s="106"/>
      <c r="C16987" s="106"/>
      <c r="D16987" s="139"/>
      <c r="E16987" s="140"/>
      <c r="F16987" s="140"/>
      <c r="G16987" s="140"/>
      <c r="M16987" s="140"/>
      <c r="N16987" s="167"/>
      <c r="O16987" s="167"/>
      <c r="P16987" s="142"/>
      <c r="Q16987" s="142"/>
      <c r="R16987" s="142"/>
      <c r="S16987" s="139"/>
    </row>
    <row r="16988" spans="2:19" ht="15.75" customHeight="1" x14ac:dyDescent="0.25">
      <c r="B16988" s="106"/>
      <c r="C16988" s="106"/>
      <c r="D16988" s="139"/>
      <c r="E16988" s="140"/>
      <c r="F16988" s="140"/>
      <c r="G16988" s="140"/>
      <c r="M16988" s="140"/>
      <c r="N16988" s="167"/>
      <c r="O16988" s="167"/>
      <c r="P16988" s="142"/>
      <c r="Q16988" s="142"/>
      <c r="R16988" s="142"/>
      <c r="S16988" s="139"/>
    </row>
    <row r="16989" spans="2:19" ht="15.75" customHeight="1" x14ac:dyDescent="0.25">
      <c r="B16989" s="106"/>
      <c r="C16989" s="106"/>
      <c r="D16989" s="139"/>
      <c r="E16989" s="140"/>
      <c r="F16989" s="140"/>
      <c r="G16989" s="140"/>
      <c r="M16989" s="140"/>
      <c r="N16989" s="167"/>
      <c r="O16989" s="167"/>
      <c r="P16989" s="142"/>
      <c r="Q16989" s="142"/>
      <c r="R16989" s="142"/>
      <c r="S16989" s="139"/>
    </row>
    <row r="16990" spans="2:19" ht="15.75" customHeight="1" x14ac:dyDescent="0.25">
      <c r="B16990" s="106"/>
      <c r="C16990" s="106"/>
      <c r="D16990" s="139"/>
      <c r="E16990" s="140"/>
      <c r="F16990" s="140"/>
      <c r="G16990" s="140"/>
      <c r="M16990" s="140"/>
      <c r="N16990" s="167"/>
      <c r="O16990" s="167"/>
      <c r="P16990" s="142"/>
      <c r="Q16990" s="142"/>
      <c r="R16990" s="142"/>
      <c r="S16990" s="139"/>
    </row>
    <row r="16991" spans="2:19" ht="15.75" customHeight="1" x14ac:dyDescent="0.25">
      <c r="B16991" s="106"/>
      <c r="C16991" s="106"/>
      <c r="D16991" s="139"/>
      <c r="E16991" s="140"/>
      <c r="F16991" s="140"/>
      <c r="G16991" s="140"/>
      <c r="M16991" s="140"/>
      <c r="N16991" s="167"/>
      <c r="O16991" s="167"/>
      <c r="P16991" s="142"/>
      <c r="Q16991" s="142"/>
      <c r="R16991" s="142"/>
      <c r="S16991" s="139"/>
    </row>
    <row r="16992" spans="2:19" ht="15.75" customHeight="1" x14ac:dyDescent="0.25">
      <c r="B16992" s="106"/>
      <c r="C16992" s="106"/>
      <c r="D16992" s="139"/>
      <c r="E16992" s="140"/>
      <c r="F16992" s="140"/>
      <c r="G16992" s="140"/>
      <c r="M16992" s="140"/>
      <c r="N16992" s="167"/>
      <c r="O16992" s="167"/>
      <c r="P16992" s="142"/>
      <c r="Q16992" s="142"/>
      <c r="R16992" s="142"/>
      <c r="S16992" s="139"/>
    </row>
    <row r="16993" spans="2:19" ht="15.75" customHeight="1" x14ac:dyDescent="0.25">
      <c r="B16993" s="106"/>
      <c r="C16993" s="106"/>
      <c r="D16993" s="139"/>
      <c r="E16993" s="140"/>
      <c r="F16993" s="140"/>
      <c r="G16993" s="140"/>
      <c r="M16993" s="140"/>
      <c r="N16993" s="167"/>
      <c r="O16993" s="167"/>
      <c r="P16993" s="142"/>
      <c r="Q16993" s="142"/>
      <c r="R16993" s="142"/>
      <c r="S16993" s="139"/>
    </row>
    <row r="16994" spans="2:19" ht="15.75" customHeight="1" x14ac:dyDescent="0.25">
      <c r="B16994" s="106"/>
      <c r="C16994" s="106"/>
      <c r="D16994" s="139"/>
      <c r="E16994" s="140"/>
      <c r="F16994" s="140"/>
      <c r="G16994" s="140"/>
      <c r="M16994" s="140"/>
      <c r="N16994" s="167"/>
      <c r="O16994" s="167"/>
      <c r="P16994" s="142"/>
      <c r="Q16994" s="142"/>
      <c r="R16994" s="142"/>
      <c r="S16994" s="139"/>
    </row>
    <row r="16995" spans="2:19" ht="15.75" customHeight="1" x14ac:dyDescent="0.25">
      <c r="B16995" s="106"/>
      <c r="C16995" s="106"/>
      <c r="D16995" s="139"/>
      <c r="E16995" s="140"/>
      <c r="F16995" s="140"/>
      <c r="G16995" s="140"/>
      <c r="M16995" s="140"/>
      <c r="N16995" s="167"/>
      <c r="O16995" s="167"/>
      <c r="P16995" s="142"/>
      <c r="Q16995" s="142"/>
      <c r="R16995" s="142"/>
      <c r="S16995" s="139"/>
    </row>
    <row r="16996" spans="2:19" ht="15.75" customHeight="1" x14ac:dyDescent="0.25">
      <c r="B16996" s="106"/>
      <c r="C16996" s="106"/>
      <c r="D16996" s="139"/>
      <c r="E16996" s="140"/>
      <c r="F16996" s="140"/>
      <c r="G16996" s="140"/>
      <c r="M16996" s="140"/>
      <c r="N16996" s="167"/>
      <c r="O16996" s="167"/>
      <c r="P16996" s="142"/>
      <c r="Q16996" s="142"/>
      <c r="R16996" s="142"/>
      <c r="S16996" s="139"/>
    </row>
    <row r="16997" spans="2:19" ht="15.75" customHeight="1" x14ac:dyDescent="0.25">
      <c r="B16997" s="106"/>
      <c r="C16997" s="106"/>
      <c r="D16997" s="139"/>
      <c r="E16997" s="140"/>
      <c r="F16997" s="140"/>
      <c r="G16997" s="140"/>
      <c r="M16997" s="140"/>
      <c r="N16997" s="167"/>
      <c r="O16997" s="167"/>
      <c r="P16997" s="142"/>
      <c r="Q16997" s="142"/>
      <c r="R16997" s="142"/>
      <c r="S16997" s="139"/>
    </row>
    <row r="16998" spans="2:19" ht="15.75" customHeight="1" x14ac:dyDescent="0.25">
      <c r="B16998" s="106"/>
      <c r="C16998" s="106"/>
      <c r="D16998" s="139"/>
      <c r="E16998" s="140"/>
      <c r="F16998" s="140"/>
      <c r="G16998" s="140"/>
      <c r="M16998" s="140"/>
      <c r="N16998" s="167"/>
      <c r="O16998" s="167"/>
      <c r="P16998" s="142"/>
      <c r="Q16998" s="142"/>
      <c r="R16998" s="142"/>
      <c r="S16998" s="139"/>
    </row>
    <row r="16999" spans="2:19" ht="15.75" customHeight="1" x14ac:dyDescent="0.25">
      <c r="B16999" s="106"/>
      <c r="C16999" s="106"/>
      <c r="D16999" s="139"/>
      <c r="E16999" s="140"/>
      <c r="F16999" s="140"/>
      <c r="G16999" s="140"/>
      <c r="M16999" s="140"/>
      <c r="N16999" s="167"/>
      <c r="O16999" s="167"/>
      <c r="P16999" s="142"/>
      <c r="Q16999" s="142"/>
      <c r="R16999" s="142"/>
      <c r="S16999" s="139"/>
    </row>
    <row r="17000" spans="2:19" ht="15.75" customHeight="1" x14ac:dyDescent="0.25">
      <c r="B17000" s="106"/>
      <c r="C17000" s="106"/>
      <c r="D17000" s="139"/>
      <c r="E17000" s="140"/>
      <c r="F17000" s="140"/>
      <c r="G17000" s="140"/>
      <c r="M17000" s="140"/>
      <c r="N17000" s="167"/>
      <c r="O17000" s="167"/>
      <c r="P17000" s="142"/>
      <c r="Q17000" s="142"/>
      <c r="R17000" s="142"/>
      <c r="S17000" s="139"/>
    </row>
    <row r="17001" spans="2:19" ht="15.75" customHeight="1" x14ac:dyDescent="0.25">
      <c r="B17001" s="106"/>
      <c r="C17001" s="106"/>
      <c r="D17001" s="139"/>
      <c r="E17001" s="140"/>
      <c r="F17001" s="140"/>
      <c r="G17001" s="140"/>
      <c r="M17001" s="140"/>
      <c r="N17001" s="167"/>
      <c r="O17001" s="167"/>
      <c r="P17001" s="142"/>
      <c r="Q17001" s="142"/>
      <c r="R17001" s="142"/>
      <c r="S17001" s="139"/>
    </row>
    <row r="17002" spans="2:19" ht="15.75" customHeight="1" x14ac:dyDescent="0.25">
      <c r="B17002" s="106"/>
      <c r="C17002" s="106"/>
      <c r="D17002" s="139"/>
      <c r="E17002" s="140"/>
      <c r="F17002" s="140"/>
      <c r="G17002" s="140"/>
      <c r="M17002" s="140"/>
      <c r="N17002" s="167"/>
      <c r="O17002" s="167"/>
      <c r="P17002" s="142"/>
      <c r="Q17002" s="142"/>
      <c r="R17002" s="142"/>
      <c r="S17002" s="139"/>
    </row>
    <row r="17003" spans="2:19" ht="15.75" customHeight="1" x14ac:dyDescent="0.25">
      <c r="B17003" s="106"/>
      <c r="C17003" s="106"/>
      <c r="D17003" s="139"/>
      <c r="E17003" s="140"/>
      <c r="F17003" s="140"/>
      <c r="G17003" s="140"/>
      <c r="M17003" s="140"/>
      <c r="N17003" s="167"/>
      <c r="O17003" s="167"/>
      <c r="P17003" s="142"/>
      <c r="Q17003" s="142"/>
      <c r="R17003" s="142"/>
      <c r="S17003" s="139"/>
    </row>
    <row r="17004" spans="2:19" ht="15.75" customHeight="1" x14ac:dyDescent="0.25">
      <c r="B17004" s="106"/>
      <c r="C17004" s="106"/>
      <c r="D17004" s="139"/>
      <c r="E17004" s="140"/>
      <c r="F17004" s="140"/>
      <c r="G17004" s="140"/>
      <c r="M17004" s="140"/>
      <c r="N17004" s="167"/>
      <c r="O17004" s="167"/>
      <c r="P17004" s="142"/>
      <c r="Q17004" s="142"/>
      <c r="R17004" s="142"/>
      <c r="S17004" s="139"/>
    </row>
    <row r="17005" spans="2:19" ht="15.75" customHeight="1" x14ac:dyDescent="0.25">
      <c r="B17005" s="106"/>
      <c r="C17005" s="106"/>
      <c r="D17005" s="139"/>
      <c r="E17005" s="140"/>
      <c r="F17005" s="140"/>
      <c r="G17005" s="140"/>
      <c r="M17005" s="140"/>
      <c r="N17005" s="167"/>
      <c r="O17005" s="167"/>
      <c r="P17005" s="142"/>
      <c r="Q17005" s="142"/>
      <c r="R17005" s="142"/>
      <c r="S17005" s="139"/>
    </row>
    <row r="17006" spans="2:19" ht="15.75" customHeight="1" x14ac:dyDescent="0.25">
      <c r="B17006" s="106"/>
      <c r="C17006" s="106"/>
      <c r="D17006" s="139"/>
      <c r="E17006" s="140"/>
      <c r="F17006" s="140"/>
      <c r="G17006" s="140"/>
      <c r="M17006" s="140"/>
      <c r="N17006" s="167"/>
      <c r="O17006" s="167"/>
      <c r="P17006" s="142"/>
      <c r="Q17006" s="142"/>
      <c r="R17006" s="142"/>
      <c r="S17006" s="139"/>
    </row>
    <row r="17007" spans="2:19" ht="15.75" customHeight="1" x14ac:dyDescent="0.25">
      <c r="B17007" s="106"/>
      <c r="C17007" s="106"/>
      <c r="D17007" s="139"/>
      <c r="E17007" s="140"/>
      <c r="F17007" s="140"/>
      <c r="G17007" s="140"/>
      <c r="M17007" s="140"/>
      <c r="N17007" s="167"/>
      <c r="O17007" s="167"/>
      <c r="P17007" s="142"/>
      <c r="Q17007" s="142"/>
      <c r="R17007" s="142"/>
      <c r="S17007" s="139"/>
    </row>
    <row r="17008" spans="2:19" ht="15.75" customHeight="1" x14ac:dyDescent="0.25">
      <c r="B17008" s="106"/>
      <c r="C17008" s="106"/>
      <c r="D17008" s="139"/>
      <c r="E17008" s="140"/>
      <c r="F17008" s="140"/>
      <c r="G17008" s="140"/>
      <c r="M17008" s="140"/>
      <c r="N17008" s="167"/>
      <c r="O17008" s="167"/>
      <c r="P17008" s="142"/>
      <c r="Q17008" s="142"/>
      <c r="R17008" s="142"/>
      <c r="S17008" s="139"/>
    </row>
    <row r="17009" spans="2:19" ht="15.75" customHeight="1" x14ac:dyDescent="0.25">
      <c r="B17009" s="106"/>
      <c r="C17009" s="106"/>
      <c r="D17009" s="139"/>
      <c r="E17009" s="140"/>
      <c r="F17009" s="140"/>
      <c r="G17009" s="140"/>
      <c r="M17009" s="140"/>
      <c r="N17009" s="167"/>
      <c r="O17009" s="167"/>
      <c r="P17009" s="142"/>
      <c r="Q17009" s="142"/>
      <c r="R17009" s="142"/>
      <c r="S17009" s="139"/>
    </row>
    <row r="17010" spans="2:19" ht="15.75" customHeight="1" x14ac:dyDescent="0.25">
      <c r="B17010" s="106"/>
      <c r="C17010" s="106"/>
      <c r="D17010" s="139"/>
      <c r="E17010" s="140"/>
      <c r="F17010" s="140"/>
      <c r="G17010" s="140"/>
      <c r="M17010" s="140"/>
      <c r="N17010" s="167"/>
      <c r="O17010" s="167"/>
      <c r="P17010" s="142"/>
      <c r="Q17010" s="142"/>
      <c r="R17010" s="142"/>
      <c r="S17010" s="139"/>
    </row>
    <row r="17011" spans="2:19" ht="15.75" customHeight="1" x14ac:dyDescent="0.25">
      <c r="B17011" s="106"/>
      <c r="C17011" s="106"/>
      <c r="D17011" s="139"/>
      <c r="E17011" s="140"/>
      <c r="F17011" s="140"/>
      <c r="G17011" s="140"/>
      <c r="M17011" s="140"/>
      <c r="N17011" s="167"/>
      <c r="O17011" s="167"/>
      <c r="P17011" s="142"/>
      <c r="Q17011" s="142"/>
      <c r="R17011" s="142"/>
      <c r="S17011" s="139"/>
    </row>
    <row r="17012" spans="2:19" ht="15.75" customHeight="1" x14ac:dyDescent="0.25">
      <c r="B17012" s="106"/>
      <c r="C17012" s="106"/>
      <c r="D17012" s="139"/>
      <c r="E17012" s="140"/>
      <c r="F17012" s="140"/>
      <c r="G17012" s="140"/>
      <c r="M17012" s="140"/>
      <c r="N17012" s="167"/>
      <c r="O17012" s="167"/>
      <c r="P17012" s="142"/>
      <c r="Q17012" s="142"/>
      <c r="R17012" s="142"/>
      <c r="S17012" s="139"/>
    </row>
    <row r="17013" spans="2:19" ht="15.75" customHeight="1" x14ac:dyDescent="0.25">
      <c r="B17013" s="106"/>
      <c r="C17013" s="106"/>
      <c r="D17013" s="139"/>
      <c r="E17013" s="140"/>
      <c r="F17013" s="140"/>
      <c r="G17013" s="140"/>
      <c r="M17013" s="140"/>
      <c r="N17013" s="167"/>
      <c r="O17013" s="167"/>
      <c r="P17013" s="142"/>
      <c r="Q17013" s="142"/>
      <c r="R17013" s="142"/>
      <c r="S17013" s="139"/>
    </row>
    <row r="17014" spans="2:19" ht="15.75" customHeight="1" x14ac:dyDescent="0.25">
      <c r="B17014" s="106"/>
      <c r="C17014" s="106"/>
      <c r="D17014" s="139"/>
      <c r="E17014" s="140"/>
      <c r="F17014" s="140"/>
      <c r="G17014" s="140"/>
      <c r="M17014" s="140"/>
      <c r="N17014" s="167"/>
      <c r="O17014" s="167"/>
      <c r="P17014" s="142"/>
      <c r="Q17014" s="142"/>
      <c r="R17014" s="142"/>
      <c r="S17014" s="139"/>
    </row>
    <row r="17015" spans="2:19" ht="15.75" customHeight="1" x14ac:dyDescent="0.25">
      <c r="B17015" s="106"/>
      <c r="C17015" s="106"/>
      <c r="D17015" s="139"/>
      <c r="E17015" s="140"/>
      <c r="F17015" s="140"/>
      <c r="G17015" s="140"/>
      <c r="M17015" s="140"/>
      <c r="N17015" s="167"/>
      <c r="O17015" s="167"/>
      <c r="P17015" s="142"/>
      <c r="Q17015" s="142"/>
      <c r="R17015" s="142"/>
      <c r="S17015" s="139"/>
    </row>
    <row r="17016" spans="2:19" ht="15.75" customHeight="1" x14ac:dyDescent="0.25">
      <c r="B17016" s="106"/>
      <c r="C17016" s="106"/>
      <c r="D17016" s="139"/>
      <c r="E17016" s="140"/>
      <c r="F17016" s="140"/>
      <c r="G17016" s="140"/>
      <c r="M17016" s="140"/>
      <c r="N17016" s="167"/>
      <c r="O17016" s="167"/>
      <c r="P17016" s="142"/>
      <c r="Q17016" s="142"/>
      <c r="R17016" s="142"/>
      <c r="S17016" s="139"/>
    </row>
    <row r="17017" spans="2:19" ht="15.75" customHeight="1" x14ac:dyDescent="0.25">
      <c r="B17017" s="106"/>
      <c r="C17017" s="106"/>
      <c r="D17017" s="139"/>
      <c r="E17017" s="140"/>
      <c r="F17017" s="140"/>
      <c r="G17017" s="140"/>
      <c r="M17017" s="140"/>
      <c r="N17017" s="167"/>
      <c r="O17017" s="167"/>
      <c r="P17017" s="142"/>
      <c r="Q17017" s="142"/>
      <c r="R17017" s="142"/>
      <c r="S17017" s="139"/>
    </row>
    <row r="17018" spans="2:19" ht="15.75" customHeight="1" x14ac:dyDescent="0.25">
      <c r="B17018" s="106"/>
      <c r="C17018" s="106"/>
      <c r="D17018" s="139"/>
      <c r="E17018" s="140"/>
      <c r="F17018" s="140"/>
      <c r="G17018" s="140"/>
      <c r="M17018" s="140"/>
      <c r="N17018" s="167"/>
      <c r="O17018" s="167"/>
      <c r="P17018" s="142"/>
      <c r="Q17018" s="142"/>
      <c r="R17018" s="142"/>
      <c r="S17018" s="139"/>
    </row>
    <row r="17019" spans="2:19" ht="15.75" customHeight="1" x14ac:dyDescent="0.25">
      <c r="B17019" s="106"/>
      <c r="C17019" s="106"/>
      <c r="D17019" s="139"/>
      <c r="E17019" s="140"/>
      <c r="F17019" s="140"/>
      <c r="G17019" s="140"/>
      <c r="M17019" s="140"/>
      <c r="N17019" s="167"/>
      <c r="O17019" s="167"/>
      <c r="P17019" s="142"/>
      <c r="Q17019" s="142"/>
      <c r="R17019" s="142"/>
      <c r="S17019" s="139"/>
    </row>
    <row r="17020" spans="2:19" ht="15.75" customHeight="1" x14ac:dyDescent="0.25">
      <c r="B17020" s="106"/>
      <c r="C17020" s="106"/>
      <c r="D17020" s="139"/>
      <c r="E17020" s="140"/>
      <c r="F17020" s="140"/>
      <c r="G17020" s="140"/>
      <c r="M17020" s="140"/>
      <c r="N17020" s="167"/>
      <c r="O17020" s="167"/>
      <c r="P17020" s="142"/>
      <c r="Q17020" s="142"/>
      <c r="R17020" s="142"/>
      <c r="S17020" s="139"/>
    </row>
    <row r="17021" spans="2:19" ht="15.75" customHeight="1" x14ac:dyDescent="0.25">
      <c r="B17021" s="106"/>
      <c r="C17021" s="106"/>
      <c r="D17021" s="139"/>
      <c r="E17021" s="140"/>
      <c r="F17021" s="140"/>
      <c r="G17021" s="140"/>
      <c r="M17021" s="140"/>
      <c r="N17021" s="167"/>
      <c r="O17021" s="167"/>
      <c r="P17021" s="142"/>
      <c r="Q17021" s="142"/>
      <c r="R17021" s="142"/>
      <c r="S17021" s="139"/>
    </row>
    <row r="17022" spans="2:19" ht="15.75" customHeight="1" x14ac:dyDescent="0.25">
      <c r="B17022" s="106"/>
      <c r="C17022" s="106"/>
      <c r="D17022" s="139"/>
      <c r="E17022" s="140"/>
      <c r="F17022" s="140"/>
      <c r="G17022" s="140"/>
      <c r="M17022" s="140"/>
      <c r="N17022" s="167"/>
      <c r="O17022" s="167"/>
      <c r="P17022" s="142"/>
      <c r="Q17022" s="142"/>
      <c r="R17022" s="142"/>
      <c r="S17022" s="139"/>
    </row>
    <row r="17023" spans="2:19" ht="15.75" customHeight="1" x14ac:dyDescent="0.25">
      <c r="B17023" s="106"/>
      <c r="C17023" s="106"/>
      <c r="D17023" s="139"/>
      <c r="E17023" s="140"/>
      <c r="F17023" s="140"/>
      <c r="G17023" s="140"/>
      <c r="M17023" s="140"/>
      <c r="N17023" s="167"/>
      <c r="O17023" s="167"/>
      <c r="P17023" s="142"/>
      <c r="Q17023" s="142"/>
      <c r="R17023" s="142"/>
      <c r="S17023" s="139"/>
    </row>
    <row r="17024" spans="2:19" ht="15.75" customHeight="1" x14ac:dyDescent="0.25">
      <c r="B17024" s="106"/>
      <c r="C17024" s="106"/>
      <c r="D17024" s="139"/>
      <c r="E17024" s="140"/>
      <c r="F17024" s="140"/>
      <c r="G17024" s="140"/>
      <c r="M17024" s="140"/>
      <c r="N17024" s="167"/>
      <c r="O17024" s="167"/>
      <c r="P17024" s="142"/>
      <c r="Q17024" s="142"/>
      <c r="R17024" s="142"/>
      <c r="S17024" s="139"/>
    </row>
    <row r="17025" spans="2:19" ht="15.75" customHeight="1" x14ac:dyDescent="0.25">
      <c r="B17025" s="106"/>
      <c r="C17025" s="106"/>
      <c r="D17025" s="139"/>
      <c r="E17025" s="140"/>
      <c r="F17025" s="140"/>
      <c r="G17025" s="140"/>
      <c r="M17025" s="140"/>
      <c r="N17025" s="167"/>
      <c r="O17025" s="167"/>
      <c r="P17025" s="142"/>
      <c r="Q17025" s="142"/>
      <c r="R17025" s="142"/>
      <c r="S17025" s="139"/>
    </row>
    <row r="17026" spans="2:19" ht="15.75" customHeight="1" x14ac:dyDescent="0.25">
      <c r="B17026" s="106"/>
      <c r="C17026" s="106"/>
      <c r="D17026" s="139"/>
      <c r="E17026" s="140"/>
      <c r="F17026" s="140"/>
      <c r="G17026" s="140"/>
      <c r="M17026" s="140"/>
      <c r="N17026" s="167"/>
      <c r="O17026" s="167"/>
      <c r="P17026" s="142"/>
      <c r="Q17026" s="142"/>
      <c r="R17026" s="142"/>
      <c r="S17026" s="139"/>
    </row>
    <row r="17027" spans="2:19" ht="15.75" customHeight="1" x14ac:dyDescent="0.25">
      <c r="B17027" s="106"/>
      <c r="C17027" s="106"/>
      <c r="D17027" s="139"/>
      <c r="E17027" s="140"/>
      <c r="F17027" s="140"/>
      <c r="G17027" s="140"/>
      <c r="M17027" s="140"/>
      <c r="N17027" s="167"/>
      <c r="O17027" s="167"/>
      <c r="P17027" s="142"/>
      <c r="Q17027" s="142"/>
      <c r="R17027" s="142"/>
      <c r="S17027" s="139"/>
    </row>
    <row r="17028" spans="2:19" ht="15.75" customHeight="1" x14ac:dyDescent="0.25">
      <c r="B17028" s="106"/>
      <c r="C17028" s="106"/>
      <c r="D17028" s="139"/>
      <c r="E17028" s="140"/>
      <c r="F17028" s="140"/>
      <c r="G17028" s="140"/>
      <c r="M17028" s="140"/>
      <c r="N17028" s="167"/>
      <c r="O17028" s="167"/>
      <c r="P17028" s="142"/>
      <c r="Q17028" s="142"/>
      <c r="R17028" s="142"/>
      <c r="S17028" s="139"/>
    </row>
    <row r="17029" spans="2:19" ht="15.75" customHeight="1" x14ac:dyDescent="0.25">
      <c r="B17029" s="106"/>
      <c r="C17029" s="106"/>
      <c r="D17029" s="139"/>
      <c r="E17029" s="140"/>
      <c r="F17029" s="140"/>
      <c r="G17029" s="140"/>
      <c r="M17029" s="140"/>
      <c r="N17029" s="167"/>
      <c r="O17029" s="167"/>
      <c r="P17029" s="142"/>
      <c r="Q17029" s="142"/>
      <c r="R17029" s="142"/>
      <c r="S17029" s="139"/>
    </row>
    <row r="17030" spans="2:19" ht="15.75" customHeight="1" x14ac:dyDescent="0.25">
      <c r="B17030" s="106"/>
      <c r="C17030" s="106"/>
      <c r="D17030" s="139"/>
      <c r="E17030" s="140"/>
      <c r="F17030" s="140"/>
      <c r="G17030" s="140"/>
      <c r="M17030" s="140"/>
      <c r="N17030" s="167"/>
      <c r="O17030" s="167"/>
      <c r="P17030" s="142"/>
      <c r="Q17030" s="142"/>
      <c r="R17030" s="142"/>
      <c r="S17030" s="139"/>
    </row>
    <row r="17031" spans="2:19" ht="15.75" customHeight="1" x14ac:dyDescent="0.25">
      <c r="B17031" s="106"/>
      <c r="C17031" s="106"/>
      <c r="D17031" s="139"/>
      <c r="E17031" s="140"/>
      <c r="F17031" s="140"/>
      <c r="G17031" s="140"/>
      <c r="M17031" s="140"/>
      <c r="N17031" s="167"/>
      <c r="O17031" s="167"/>
      <c r="P17031" s="142"/>
      <c r="Q17031" s="142"/>
      <c r="R17031" s="142"/>
      <c r="S17031" s="139"/>
    </row>
    <row r="17032" spans="2:19" ht="15.75" customHeight="1" x14ac:dyDescent="0.25">
      <c r="B17032" s="106"/>
      <c r="C17032" s="106"/>
      <c r="D17032" s="139"/>
      <c r="E17032" s="140"/>
      <c r="F17032" s="140"/>
      <c r="G17032" s="140"/>
      <c r="M17032" s="140"/>
      <c r="N17032" s="167"/>
      <c r="O17032" s="167"/>
      <c r="P17032" s="142"/>
      <c r="Q17032" s="142"/>
      <c r="R17032" s="142"/>
      <c r="S17032" s="139"/>
    </row>
    <row r="17033" spans="2:19" ht="15.75" customHeight="1" x14ac:dyDescent="0.25">
      <c r="B17033" s="106"/>
      <c r="C17033" s="106"/>
      <c r="D17033" s="139"/>
      <c r="E17033" s="140"/>
      <c r="F17033" s="140"/>
      <c r="G17033" s="140"/>
      <c r="M17033" s="140"/>
      <c r="N17033" s="167"/>
      <c r="O17033" s="167"/>
      <c r="P17033" s="142"/>
      <c r="Q17033" s="142"/>
      <c r="R17033" s="142"/>
      <c r="S17033" s="139"/>
    </row>
    <row r="17034" spans="2:19" ht="15.75" customHeight="1" x14ac:dyDescent="0.25">
      <c r="B17034" s="106"/>
      <c r="C17034" s="106"/>
      <c r="D17034" s="139"/>
      <c r="E17034" s="140"/>
      <c r="F17034" s="140"/>
      <c r="G17034" s="140"/>
      <c r="M17034" s="140"/>
      <c r="N17034" s="167"/>
      <c r="O17034" s="167"/>
      <c r="P17034" s="142"/>
      <c r="Q17034" s="142"/>
      <c r="R17034" s="142"/>
      <c r="S17034" s="139"/>
    </row>
    <row r="17035" spans="2:19" ht="15.75" customHeight="1" x14ac:dyDescent="0.25">
      <c r="B17035" s="106"/>
      <c r="C17035" s="106"/>
      <c r="D17035" s="139"/>
      <c r="E17035" s="140"/>
      <c r="F17035" s="140"/>
      <c r="G17035" s="140"/>
      <c r="M17035" s="140"/>
      <c r="N17035" s="167"/>
      <c r="O17035" s="167"/>
      <c r="P17035" s="142"/>
      <c r="Q17035" s="142"/>
      <c r="R17035" s="142"/>
      <c r="S17035" s="139"/>
    </row>
    <row r="17036" spans="2:19" ht="15.75" customHeight="1" x14ac:dyDescent="0.25">
      <c r="B17036" s="106"/>
      <c r="C17036" s="106"/>
      <c r="D17036" s="139"/>
      <c r="E17036" s="140"/>
      <c r="F17036" s="140"/>
      <c r="G17036" s="140"/>
      <c r="M17036" s="140"/>
      <c r="N17036" s="167"/>
      <c r="O17036" s="167"/>
      <c r="P17036" s="142"/>
      <c r="Q17036" s="142"/>
      <c r="R17036" s="142"/>
      <c r="S17036" s="139"/>
    </row>
    <row r="17037" spans="2:19" ht="15.75" customHeight="1" x14ac:dyDescent="0.25">
      <c r="B17037" s="106"/>
      <c r="C17037" s="106"/>
      <c r="D17037" s="139"/>
      <c r="E17037" s="140"/>
      <c r="F17037" s="140"/>
      <c r="G17037" s="140"/>
      <c r="M17037" s="140"/>
      <c r="N17037" s="167"/>
      <c r="O17037" s="167"/>
      <c r="P17037" s="142"/>
      <c r="Q17037" s="142"/>
      <c r="R17037" s="142"/>
      <c r="S17037" s="139"/>
    </row>
    <row r="17038" spans="2:19" ht="15.75" customHeight="1" x14ac:dyDescent="0.25">
      <c r="B17038" s="106"/>
      <c r="C17038" s="106"/>
      <c r="D17038" s="139"/>
      <c r="E17038" s="140"/>
      <c r="F17038" s="140"/>
      <c r="G17038" s="140"/>
      <c r="M17038" s="140"/>
      <c r="N17038" s="167"/>
      <c r="O17038" s="167"/>
      <c r="P17038" s="142"/>
      <c r="Q17038" s="142"/>
      <c r="R17038" s="142"/>
      <c r="S17038" s="139"/>
    </row>
    <row r="17039" spans="2:19" ht="15.75" customHeight="1" x14ac:dyDescent="0.25">
      <c r="B17039" s="106"/>
      <c r="C17039" s="106"/>
      <c r="D17039" s="139"/>
      <c r="E17039" s="140"/>
      <c r="F17039" s="140"/>
      <c r="G17039" s="140"/>
      <c r="M17039" s="140"/>
      <c r="N17039" s="167"/>
      <c r="O17039" s="167"/>
      <c r="P17039" s="142"/>
      <c r="Q17039" s="142"/>
      <c r="R17039" s="142"/>
      <c r="S17039" s="139"/>
    </row>
    <row r="17040" spans="2:19" ht="15.75" customHeight="1" x14ac:dyDescent="0.25">
      <c r="B17040" s="106"/>
      <c r="C17040" s="106"/>
      <c r="D17040" s="139"/>
      <c r="E17040" s="140"/>
      <c r="F17040" s="140"/>
      <c r="G17040" s="140"/>
      <c r="M17040" s="140"/>
      <c r="N17040" s="167"/>
      <c r="O17040" s="167"/>
      <c r="P17040" s="142"/>
      <c r="Q17040" s="142"/>
      <c r="R17040" s="142"/>
      <c r="S17040" s="139"/>
    </row>
    <row r="17041" spans="2:19" ht="15.75" customHeight="1" x14ac:dyDescent="0.25">
      <c r="B17041" s="106"/>
      <c r="C17041" s="106"/>
      <c r="D17041" s="139"/>
      <c r="E17041" s="140"/>
      <c r="F17041" s="140"/>
      <c r="G17041" s="140"/>
      <c r="M17041" s="140"/>
      <c r="N17041" s="167"/>
      <c r="O17041" s="167"/>
      <c r="P17041" s="142"/>
      <c r="Q17041" s="142"/>
      <c r="R17041" s="142"/>
      <c r="S17041" s="139"/>
    </row>
    <row r="17042" spans="2:19" ht="15.75" customHeight="1" x14ac:dyDescent="0.25">
      <c r="B17042" s="106"/>
      <c r="C17042" s="106"/>
      <c r="D17042" s="139"/>
      <c r="E17042" s="140"/>
      <c r="F17042" s="140"/>
      <c r="G17042" s="140"/>
      <c r="M17042" s="140"/>
      <c r="N17042" s="167"/>
      <c r="O17042" s="167"/>
      <c r="P17042" s="142"/>
      <c r="Q17042" s="142"/>
      <c r="R17042" s="142"/>
      <c r="S17042" s="139"/>
    </row>
    <row r="17043" spans="2:19" ht="15.75" customHeight="1" x14ac:dyDescent="0.25">
      <c r="B17043" s="106"/>
      <c r="C17043" s="106"/>
      <c r="D17043" s="139"/>
      <c r="E17043" s="140"/>
      <c r="F17043" s="140"/>
      <c r="G17043" s="140"/>
      <c r="M17043" s="140"/>
      <c r="N17043" s="167"/>
      <c r="O17043" s="167"/>
      <c r="P17043" s="142"/>
      <c r="Q17043" s="142"/>
      <c r="R17043" s="142"/>
      <c r="S17043" s="139"/>
    </row>
    <row r="17044" spans="2:19" ht="15.75" customHeight="1" x14ac:dyDescent="0.25">
      <c r="B17044" s="106"/>
      <c r="C17044" s="106"/>
      <c r="D17044" s="139"/>
      <c r="E17044" s="140"/>
      <c r="F17044" s="140"/>
      <c r="G17044" s="140"/>
      <c r="M17044" s="140"/>
      <c r="N17044" s="167"/>
      <c r="O17044" s="167"/>
      <c r="P17044" s="142"/>
      <c r="Q17044" s="142"/>
      <c r="R17044" s="142"/>
      <c r="S17044" s="139"/>
    </row>
    <row r="17045" spans="2:19" ht="15.75" customHeight="1" x14ac:dyDescent="0.25">
      <c r="B17045" s="106"/>
      <c r="C17045" s="106"/>
      <c r="D17045" s="139"/>
      <c r="E17045" s="140"/>
      <c r="F17045" s="140"/>
      <c r="G17045" s="140"/>
      <c r="M17045" s="140"/>
      <c r="N17045" s="167"/>
      <c r="O17045" s="167"/>
      <c r="P17045" s="142"/>
      <c r="Q17045" s="142"/>
      <c r="R17045" s="142"/>
      <c r="S17045" s="139"/>
    </row>
    <row r="17046" spans="2:19" ht="15.75" customHeight="1" x14ac:dyDescent="0.25">
      <c r="B17046" s="106"/>
      <c r="C17046" s="106"/>
      <c r="D17046" s="139"/>
      <c r="E17046" s="140"/>
      <c r="F17046" s="140"/>
      <c r="G17046" s="140"/>
      <c r="M17046" s="140"/>
      <c r="N17046" s="167"/>
      <c r="O17046" s="167"/>
      <c r="P17046" s="142"/>
      <c r="Q17046" s="142"/>
      <c r="R17046" s="142"/>
      <c r="S17046" s="139"/>
    </row>
    <row r="17047" spans="2:19" ht="15.75" customHeight="1" x14ac:dyDescent="0.25">
      <c r="B17047" s="106"/>
      <c r="C17047" s="106"/>
      <c r="D17047" s="139"/>
      <c r="E17047" s="140"/>
      <c r="F17047" s="140"/>
      <c r="G17047" s="140"/>
      <c r="M17047" s="140"/>
      <c r="N17047" s="167"/>
      <c r="O17047" s="167"/>
      <c r="P17047" s="142"/>
      <c r="Q17047" s="142"/>
      <c r="R17047" s="142"/>
      <c r="S17047" s="139"/>
    </row>
    <row r="17048" spans="2:19" ht="15.75" customHeight="1" x14ac:dyDescent="0.25">
      <c r="B17048" s="106"/>
      <c r="C17048" s="106"/>
      <c r="D17048" s="139"/>
      <c r="E17048" s="140"/>
      <c r="F17048" s="140"/>
      <c r="G17048" s="140"/>
      <c r="M17048" s="140"/>
      <c r="N17048" s="167"/>
      <c r="O17048" s="167"/>
      <c r="P17048" s="142"/>
      <c r="Q17048" s="142"/>
      <c r="R17048" s="142"/>
      <c r="S17048" s="139"/>
    </row>
    <row r="17049" spans="2:19" ht="15.75" customHeight="1" x14ac:dyDescent="0.25">
      <c r="B17049" s="106"/>
      <c r="C17049" s="106"/>
      <c r="D17049" s="139"/>
      <c r="E17049" s="140"/>
      <c r="F17049" s="140"/>
      <c r="G17049" s="140"/>
      <c r="M17049" s="140"/>
      <c r="N17049" s="167"/>
      <c r="O17049" s="167"/>
      <c r="P17049" s="142"/>
      <c r="Q17049" s="142"/>
      <c r="R17049" s="142"/>
      <c r="S17049" s="139"/>
    </row>
    <row r="17050" spans="2:19" ht="15.75" customHeight="1" x14ac:dyDescent="0.25">
      <c r="B17050" s="106"/>
      <c r="C17050" s="106"/>
      <c r="D17050" s="139"/>
      <c r="E17050" s="140"/>
      <c r="F17050" s="140"/>
      <c r="G17050" s="140"/>
      <c r="M17050" s="140"/>
      <c r="N17050" s="167"/>
      <c r="O17050" s="167"/>
      <c r="P17050" s="142"/>
      <c r="Q17050" s="142"/>
      <c r="R17050" s="142"/>
      <c r="S17050" s="139"/>
    </row>
    <row r="17051" spans="2:19" ht="15.75" customHeight="1" x14ac:dyDescent="0.25">
      <c r="B17051" s="106"/>
      <c r="C17051" s="106"/>
      <c r="D17051" s="139"/>
      <c r="E17051" s="140"/>
      <c r="F17051" s="140"/>
      <c r="G17051" s="140"/>
      <c r="M17051" s="140"/>
      <c r="N17051" s="167"/>
      <c r="O17051" s="167"/>
      <c r="P17051" s="142"/>
      <c r="Q17051" s="142"/>
      <c r="R17051" s="142"/>
      <c r="S17051" s="139"/>
    </row>
    <row r="17052" spans="2:19" ht="15.75" customHeight="1" x14ac:dyDescent="0.25">
      <c r="B17052" s="106"/>
      <c r="C17052" s="106"/>
      <c r="D17052" s="139"/>
      <c r="E17052" s="140"/>
      <c r="F17052" s="140"/>
      <c r="G17052" s="140"/>
      <c r="M17052" s="140"/>
      <c r="N17052" s="167"/>
      <c r="O17052" s="167"/>
      <c r="P17052" s="142"/>
      <c r="Q17052" s="142"/>
      <c r="R17052" s="142"/>
      <c r="S17052" s="139"/>
    </row>
    <row r="17053" spans="2:19" ht="15.75" customHeight="1" x14ac:dyDescent="0.25">
      <c r="B17053" s="106"/>
      <c r="C17053" s="106"/>
      <c r="D17053" s="139"/>
      <c r="E17053" s="140"/>
      <c r="F17053" s="140"/>
      <c r="G17053" s="140"/>
      <c r="M17053" s="140"/>
      <c r="N17053" s="167"/>
      <c r="O17053" s="167"/>
      <c r="P17053" s="142"/>
      <c r="Q17053" s="142"/>
      <c r="R17053" s="142"/>
      <c r="S17053" s="139"/>
    </row>
    <row r="17054" spans="2:19" ht="15.75" customHeight="1" x14ac:dyDescent="0.25">
      <c r="B17054" s="106"/>
      <c r="C17054" s="106"/>
      <c r="D17054" s="139"/>
      <c r="E17054" s="140"/>
      <c r="F17054" s="140"/>
      <c r="G17054" s="140"/>
      <c r="M17054" s="140"/>
      <c r="N17054" s="167"/>
      <c r="O17054" s="167"/>
      <c r="P17054" s="142"/>
      <c r="Q17054" s="142"/>
      <c r="R17054" s="142"/>
      <c r="S17054" s="139"/>
    </row>
    <row r="17055" spans="2:19" ht="15.75" customHeight="1" x14ac:dyDescent="0.25">
      <c r="B17055" s="106"/>
      <c r="C17055" s="106"/>
      <c r="D17055" s="139"/>
      <c r="E17055" s="140"/>
      <c r="F17055" s="140"/>
      <c r="G17055" s="140"/>
      <c r="M17055" s="140"/>
      <c r="N17055" s="167"/>
      <c r="O17055" s="167"/>
      <c r="P17055" s="142"/>
      <c r="Q17055" s="142"/>
      <c r="R17055" s="142"/>
      <c r="S17055" s="139"/>
    </row>
    <row r="17056" spans="2:19" ht="15.75" customHeight="1" x14ac:dyDescent="0.25">
      <c r="B17056" s="106"/>
      <c r="C17056" s="106"/>
      <c r="D17056" s="139"/>
      <c r="E17056" s="140"/>
      <c r="F17056" s="140"/>
      <c r="G17056" s="140"/>
      <c r="M17056" s="140"/>
      <c r="N17056" s="167"/>
      <c r="O17056" s="167"/>
      <c r="P17056" s="142"/>
      <c r="Q17056" s="142"/>
      <c r="R17056" s="142"/>
      <c r="S17056" s="139"/>
    </row>
    <row r="17057" spans="2:19" ht="15.75" customHeight="1" x14ac:dyDescent="0.25">
      <c r="B17057" s="106"/>
      <c r="C17057" s="106"/>
      <c r="D17057" s="139"/>
      <c r="E17057" s="140"/>
      <c r="F17057" s="140"/>
      <c r="G17057" s="140"/>
      <c r="M17057" s="140"/>
      <c r="N17057" s="167"/>
      <c r="O17057" s="167"/>
      <c r="P17057" s="142"/>
      <c r="Q17057" s="142"/>
      <c r="R17057" s="142"/>
      <c r="S17057" s="139"/>
    </row>
    <row r="17058" spans="2:19" ht="15.75" customHeight="1" x14ac:dyDescent="0.25">
      <c r="B17058" s="106"/>
      <c r="C17058" s="106"/>
      <c r="D17058" s="139"/>
      <c r="E17058" s="140"/>
      <c r="F17058" s="140"/>
      <c r="G17058" s="140"/>
      <c r="M17058" s="140"/>
      <c r="N17058" s="167"/>
      <c r="O17058" s="167"/>
      <c r="P17058" s="142"/>
      <c r="Q17058" s="142"/>
      <c r="R17058" s="142"/>
      <c r="S17058" s="139"/>
    </row>
    <row r="17059" spans="2:19" ht="15.75" customHeight="1" x14ac:dyDescent="0.25">
      <c r="B17059" s="106"/>
      <c r="C17059" s="106"/>
      <c r="D17059" s="139"/>
      <c r="E17059" s="140"/>
      <c r="F17059" s="140"/>
      <c r="G17059" s="140"/>
      <c r="M17059" s="140"/>
      <c r="N17059" s="167"/>
      <c r="O17059" s="167"/>
      <c r="P17059" s="142"/>
      <c r="Q17059" s="142"/>
      <c r="R17059" s="142"/>
      <c r="S17059" s="139"/>
    </row>
    <row r="17060" spans="2:19" ht="15.75" customHeight="1" x14ac:dyDescent="0.25">
      <c r="B17060" s="106"/>
      <c r="C17060" s="106"/>
      <c r="D17060" s="139"/>
      <c r="E17060" s="140"/>
      <c r="F17060" s="140"/>
      <c r="G17060" s="140"/>
      <c r="M17060" s="140"/>
      <c r="N17060" s="167"/>
      <c r="O17060" s="167"/>
      <c r="P17060" s="142"/>
      <c r="Q17060" s="142"/>
      <c r="R17060" s="142"/>
      <c r="S17060" s="139"/>
    </row>
    <row r="17061" spans="2:19" ht="15.75" customHeight="1" x14ac:dyDescent="0.25">
      <c r="B17061" s="106"/>
      <c r="C17061" s="106"/>
      <c r="D17061" s="139"/>
      <c r="E17061" s="140"/>
      <c r="F17061" s="140"/>
      <c r="G17061" s="140"/>
      <c r="M17061" s="140"/>
      <c r="N17061" s="167"/>
      <c r="O17061" s="167"/>
      <c r="P17061" s="142"/>
      <c r="Q17061" s="142"/>
      <c r="R17061" s="142"/>
      <c r="S17061" s="139"/>
    </row>
    <row r="17062" spans="2:19" ht="15.75" customHeight="1" x14ac:dyDescent="0.25">
      <c r="B17062" s="106"/>
      <c r="C17062" s="106"/>
      <c r="D17062" s="139"/>
      <c r="E17062" s="140"/>
      <c r="F17062" s="140"/>
      <c r="G17062" s="140"/>
      <c r="M17062" s="140"/>
      <c r="N17062" s="167"/>
      <c r="O17062" s="167"/>
      <c r="P17062" s="142"/>
      <c r="Q17062" s="142"/>
      <c r="R17062" s="142"/>
      <c r="S17062" s="139"/>
    </row>
    <row r="17063" spans="2:19" ht="15.75" customHeight="1" x14ac:dyDescent="0.25">
      <c r="B17063" s="106"/>
      <c r="C17063" s="106"/>
      <c r="D17063" s="139"/>
      <c r="E17063" s="140"/>
      <c r="F17063" s="140"/>
      <c r="G17063" s="140"/>
      <c r="M17063" s="140"/>
      <c r="N17063" s="167"/>
      <c r="O17063" s="167"/>
      <c r="P17063" s="142"/>
      <c r="Q17063" s="142"/>
      <c r="R17063" s="142"/>
      <c r="S17063" s="139"/>
    </row>
    <row r="17064" spans="2:19" ht="15.75" customHeight="1" x14ac:dyDescent="0.25">
      <c r="B17064" s="106"/>
      <c r="C17064" s="106"/>
      <c r="D17064" s="139"/>
      <c r="E17064" s="140"/>
      <c r="F17064" s="140"/>
      <c r="G17064" s="140"/>
      <c r="M17064" s="140"/>
      <c r="N17064" s="167"/>
      <c r="O17064" s="167"/>
      <c r="P17064" s="142"/>
      <c r="Q17064" s="142"/>
      <c r="R17064" s="142"/>
      <c r="S17064" s="139"/>
    </row>
    <row r="17065" spans="2:19" ht="15.75" customHeight="1" x14ac:dyDescent="0.25">
      <c r="B17065" s="106"/>
      <c r="C17065" s="106"/>
      <c r="D17065" s="139"/>
      <c r="E17065" s="140"/>
      <c r="F17065" s="140"/>
      <c r="G17065" s="140"/>
      <c r="M17065" s="140"/>
      <c r="N17065" s="167"/>
      <c r="O17065" s="167"/>
      <c r="P17065" s="142"/>
      <c r="Q17065" s="142"/>
      <c r="R17065" s="142"/>
      <c r="S17065" s="139"/>
    </row>
    <row r="17066" spans="2:19" ht="15.75" customHeight="1" x14ac:dyDescent="0.25">
      <c r="B17066" s="106"/>
      <c r="C17066" s="106"/>
      <c r="D17066" s="139"/>
      <c r="E17066" s="140"/>
      <c r="F17066" s="140"/>
      <c r="G17066" s="140"/>
      <c r="M17066" s="140"/>
      <c r="N17066" s="167"/>
      <c r="O17066" s="167"/>
      <c r="P17066" s="142"/>
      <c r="Q17066" s="142"/>
      <c r="R17066" s="142"/>
      <c r="S17066" s="139"/>
    </row>
    <row r="17067" spans="2:19" ht="15.75" customHeight="1" x14ac:dyDescent="0.25">
      <c r="B17067" s="106"/>
      <c r="C17067" s="106"/>
      <c r="D17067" s="139"/>
      <c r="E17067" s="140"/>
      <c r="F17067" s="140"/>
      <c r="G17067" s="140"/>
      <c r="M17067" s="140"/>
      <c r="N17067" s="167"/>
      <c r="O17067" s="167"/>
      <c r="P17067" s="142"/>
      <c r="Q17067" s="142"/>
      <c r="R17067" s="142"/>
      <c r="S17067" s="139"/>
    </row>
    <row r="17068" spans="2:19" ht="15.75" customHeight="1" x14ac:dyDescent="0.25">
      <c r="B17068" s="106"/>
      <c r="C17068" s="106"/>
      <c r="D17068" s="139"/>
      <c r="E17068" s="140"/>
      <c r="F17068" s="140"/>
      <c r="G17068" s="140"/>
      <c r="M17068" s="140"/>
      <c r="N17068" s="167"/>
      <c r="O17068" s="167"/>
      <c r="P17068" s="142"/>
      <c r="Q17068" s="142"/>
      <c r="R17068" s="142"/>
      <c r="S17068" s="139"/>
    </row>
    <row r="17069" spans="2:19" ht="15.75" customHeight="1" x14ac:dyDescent="0.25">
      <c r="B17069" s="106"/>
      <c r="C17069" s="106"/>
      <c r="D17069" s="139"/>
      <c r="E17069" s="140"/>
      <c r="F17069" s="140"/>
      <c r="G17069" s="140"/>
      <c r="M17069" s="140"/>
      <c r="N17069" s="167"/>
      <c r="O17069" s="167"/>
      <c r="P17069" s="142"/>
      <c r="Q17069" s="142"/>
      <c r="R17069" s="142"/>
      <c r="S17069" s="139"/>
    </row>
    <row r="17070" spans="2:19" ht="15.75" customHeight="1" x14ac:dyDescent="0.25">
      <c r="B17070" s="106"/>
      <c r="C17070" s="106"/>
      <c r="D17070" s="139"/>
      <c r="E17070" s="140"/>
      <c r="F17070" s="140"/>
      <c r="G17070" s="140"/>
      <c r="M17070" s="140"/>
      <c r="N17070" s="167"/>
      <c r="O17070" s="167"/>
      <c r="P17070" s="142"/>
      <c r="Q17070" s="142"/>
      <c r="R17070" s="142"/>
      <c r="S17070" s="139"/>
    </row>
    <row r="17071" spans="2:19" ht="15.75" customHeight="1" x14ac:dyDescent="0.25">
      <c r="B17071" s="106"/>
      <c r="C17071" s="106"/>
      <c r="D17071" s="139"/>
      <c r="E17071" s="140"/>
      <c r="F17071" s="140"/>
      <c r="G17071" s="140"/>
      <c r="M17071" s="140"/>
      <c r="N17071" s="167"/>
      <c r="O17071" s="167"/>
      <c r="P17071" s="142"/>
      <c r="Q17071" s="142"/>
      <c r="R17071" s="142"/>
      <c r="S17071" s="139"/>
    </row>
    <row r="17072" spans="2:19" ht="15.75" customHeight="1" x14ac:dyDescent="0.25">
      <c r="B17072" s="106"/>
      <c r="C17072" s="106"/>
      <c r="D17072" s="139"/>
      <c r="E17072" s="140"/>
      <c r="F17072" s="140"/>
      <c r="G17072" s="140"/>
      <c r="M17072" s="140"/>
      <c r="N17072" s="167"/>
      <c r="O17072" s="167"/>
      <c r="P17072" s="142"/>
      <c r="Q17072" s="142"/>
      <c r="R17072" s="142"/>
      <c r="S17072" s="139"/>
    </row>
    <row r="17073" spans="2:19" ht="15.75" customHeight="1" x14ac:dyDescent="0.25">
      <c r="B17073" s="106"/>
      <c r="C17073" s="106"/>
      <c r="D17073" s="139"/>
      <c r="E17073" s="140"/>
      <c r="F17073" s="140"/>
      <c r="G17073" s="140"/>
      <c r="M17073" s="140"/>
      <c r="N17073" s="167"/>
      <c r="O17073" s="167"/>
      <c r="P17073" s="142"/>
      <c r="Q17073" s="142"/>
      <c r="R17073" s="142"/>
      <c r="S17073" s="139"/>
    </row>
    <row r="17074" spans="2:19" ht="15.75" customHeight="1" x14ac:dyDescent="0.25">
      <c r="B17074" s="106"/>
      <c r="C17074" s="106"/>
      <c r="D17074" s="139"/>
      <c r="E17074" s="140"/>
      <c r="F17074" s="140"/>
      <c r="G17074" s="140"/>
      <c r="M17074" s="140"/>
      <c r="N17074" s="167"/>
      <c r="O17074" s="167"/>
      <c r="P17074" s="142"/>
      <c r="Q17074" s="142"/>
      <c r="R17074" s="142"/>
      <c r="S17074" s="139"/>
    </row>
    <row r="17075" spans="2:19" ht="15.75" customHeight="1" x14ac:dyDescent="0.25">
      <c r="B17075" s="106"/>
      <c r="C17075" s="106"/>
      <c r="D17075" s="139"/>
      <c r="E17075" s="140"/>
      <c r="F17075" s="140"/>
      <c r="G17075" s="140"/>
      <c r="M17075" s="140"/>
      <c r="N17075" s="167"/>
      <c r="O17075" s="167"/>
      <c r="P17075" s="142"/>
      <c r="Q17075" s="142"/>
      <c r="R17075" s="142"/>
      <c r="S17075" s="139"/>
    </row>
    <row r="17076" spans="2:19" ht="15.75" customHeight="1" x14ac:dyDescent="0.25">
      <c r="B17076" s="106"/>
      <c r="C17076" s="106"/>
      <c r="D17076" s="139"/>
      <c r="E17076" s="140"/>
      <c r="F17076" s="140"/>
      <c r="G17076" s="140"/>
      <c r="M17076" s="140"/>
      <c r="N17076" s="167"/>
      <c r="O17076" s="167"/>
      <c r="P17076" s="142"/>
      <c r="Q17076" s="142"/>
      <c r="R17076" s="142"/>
      <c r="S17076" s="139"/>
    </row>
    <row r="17077" spans="2:19" ht="15.75" customHeight="1" x14ac:dyDescent="0.25">
      <c r="B17077" s="106"/>
      <c r="C17077" s="106"/>
      <c r="D17077" s="139"/>
      <c r="E17077" s="140"/>
      <c r="F17077" s="140"/>
      <c r="G17077" s="140"/>
      <c r="M17077" s="140"/>
      <c r="N17077" s="167"/>
      <c r="O17077" s="167"/>
      <c r="P17077" s="142"/>
      <c r="Q17077" s="142"/>
      <c r="R17077" s="142"/>
      <c r="S17077" s="139"/>
    </row>
    <row r="17078" spans="2:19" ht="15.75" customHeight="1" x14ac:dyDescent="0.25">
      <c r="B17078" s="106"/>
      <c r="C17078" s="106"/>
      <c r="D17078" s="139"/>
      <c r="E17078" s="140"/>
      <c r="F17078" s="140"/>
      <c r="G17078" s="140"/>
      <c r="M17078" s="140"/>
      <c r="N17078" s="167"/>
      <c r="O17078" s="167"/>
      <c r="P17078" s="142"/>
      <c r="Q17078" s="142"/>
      <c r="R17078" s="142"/>
      <c r="S17078" s="139"/>
    </row>
    <row r="17079" spans="2:19" ht="15.75" customHeight="1" x14ac:dyDescent="0.25">
      <c r="B17079" s="106"/>
      <c r="C17079" s="106"/>
      <c r="D17079" s="139"/>
      <c r="E17079" s="140"/>
      <c r="F17079" s="140"/>
      <c r="G17079" s="140"/>
      <c r="M17079" s="140"/>
      <c r="N17079" s="167"/>
      <c r="O17079" s="167"/>
      <c r="P17079" s="142"/>
      <c r="Q17079" s="142"/>
      <c r="R17079" s="142"/>
      <c r="S17079" s="139"/>
    </row>
    <row r="17080" spans="2:19" ht="15.75" customHeight="1" x14ac:dyDescent="0.25">
      <c r="B17080" s="106"/>
      <c r="C17080" s="106"/>
      <c r="D17080" s="139"/>
      <c r="E17080" s="140"/>
      <c r="F17080" s="140"/>
      <c r="G17080" s="140"/>
      <c r="M17080" s="140"/>
      <c r="N17080" s="167"/>
      <c r="O17080" s="167"/>
      <c r="P17080" s="142"/>
      <c r="Q17080" s="142"/>
      <c r="R17080" s="142"/>
      <c r="S17080" s="139"/>
    </row>
    <row r="17081" spans="2:19" ht="15.75" customHeight="1" x14ac:dyDescent="0.25">
      <c r="B17081" s="106"/>
      <c r="C17081" s="106"/>
      <c r="D17081" s="139"/>
      <c r="E17081" s="140"/>
      <c r="F17081" s="140"/>
      <c r="G17081" s="140"/>
      <c r="M17081" s="140"/>
      <c r="N17081" s="167"/>
      <c r="O17081" s="167"/>
      <c r="P17081" s="142"/>
      <c r="Q17081" s="142"/>
      <c r="R17081" s="142"/>
      <c r="S17081" s="139"/>
    </row>
    <row r="17082" spans="2:19" ht="15.75" customHeight="1" x14ac:dyDescent="0.25">
      <c r="B17082" s="106"/>
      <c r="C17082" s="106"/>
      <c r="D17082" s="139"/>
      <c r="E17082" s="140"/>
      <c r="F17082" s="140"/>
      <c r="G17082" s="140"/>
      <c r="M17082" s="140"/>
      <c r="N17082" s="167"/>
      <c r="O17082" s="167"/>
      <c r="P17082" s="142"/>
      <c r="Q17082" s="142"/>
      <c r="R17082" s="142"/>
      <c r="S17082" s="139"/>
    </row>
    <row r="17083" spans="2:19" ht="15.75" customHeight="1" x14ac:dyDescent="0.25">
      <c r="B17083" s="106"/>
      <c r="C17083" s="106"/>
      <c r="D17083" s="139"/>
      <c r="E17083" s="140"/>
      <c r="F17083" s="140"/>
      <c r="G17083" s="140"/>
      <c r="M17083" s="140"/>
      <c r="N17083" s="167"/>
      <c r="O17083" s="167"/>
      <c r="P17083" s="142"/>
      <c r="Q17083" s="142"/>
      <c r="R17083" s="142"/>
      <c r="S17083" s="139"/>
    </row>
    <row r="17084" spans="2:19" ht="15.75" customHeight="1" x14ac:dyDescent="0.25">
      <c r="B17084" s="106"/>
      <c r="C17084" s="106"/>
      <c r="D17084" s="139"/>
      <c r="E17084" s="140"/>
      <c r="F17084" s="140"/>
      <c r="G17084" s="140"/>
      <c r="M17084" s="140"/>
      <c r="N17084" s="167"/>
      <c r="O17084" s="167"/>
      <c r="P17084" s="142"/>
      <c r="Q17084" s="142"/>
      <c r="R17084" s="142"/>
      <c r="S17084" s="139"/>
    </row>
    <row r="17085" spans="2:19" ht="15.75" customHeight="1" x14ac:dyDescent="0.25">
      <c r="B17085" s="106"/>
      <c r="C17085" s="106"/>
      <c r="D17085" s="139"/>
      <c r="E17085" s="140"/>
      <c r="F17085" s="140"/>
      <c r="G17085" s="140"/>
      <c r="M17085" s="140"/>
      <c r="N17085" s="167"/>
      <c r="O17085" s="167"/>
      <c r="P17085" s="142"/>
      <c r="Q17085" s="142"/>
      <c r="R17085" s="142"/>
      <c r="S17085" s="139"/>
    </row>
    <row r="17086" spans="2:19" ht="15.75" customHeight="1" x14ac:dyDescent="0.25">
      <c r="B17086" s="106"/>
      <c r="C17086" s="106"/>
      <c r="D17086" s="139"/>
      <c r="E17086" s="140"/>
      <c r="F17086" s="140"/>
      <c r="G17086" s="140"/>
      <c r="M17086" s="140"/>
      <c r="N17086" s="167"/>
      <c r="O17086" s="167"/>
      <c r="P17086" s="142"/>
      <c r="Q17086" s="142"/>
      <c r="R17086" s="142"/>
      <c r="S17086" s="139"/>
    </row>
    <row r="17087" spans="2:19" ht="15.75" customHeight="1" x14ac:dyDescent="0.25">
      <c r="B17087" s="106"/>
      <c r="C17087" s="106"/>
      <c r="D17087" s="139"/>
      <c r="E17087" s="140"/>
      <c r="F17087" s="140"/>
      <c r="G17087" s="140"/>
      <c r="M17087" s="140"/>
      <c r="N17087" s="167"/>
      <c r="O17087" s="167"/>
      <c r="P17087" s="142"/>
      <c r="Q17087" s="142"/>
      <c r="R17087" s="142"/>
      <c r="S17087" s="139"/>
    </row>
    <row r="17088" spans="2:19" ht="15.75" customHeight="1" x14ac:dyDescent="0.25">
      <c r="B17088" s="106"/>
      <c r="C17088" s="106"/>
      <c r="D17088" s="139"/>
      <c r="E17088" s="140"/>
      <c r="F17088" s="140"/>
      <c r="G17088" s="140"/>
      <c r="M17088" s="140"/>
      <c r="N17088" s="167"/>
      <c r="O17088" s="167"/>
      <c r="P17088" s="142"/>
      <c r="Q17088" s="142"/>
      <c r="R17088" s="142"/>
      <c r="S17088" s="139"/>
    </row>
    <row r="17089" spans="2:19" ht="15.75" customHeight="1" x14ac:dyDescent="0.25">
      <c r="B17089" s="106"/>
      <c r="C17089" s="106"/>
      <c r="D17089" s="139"/>
      <c r="E17089" s="140"/>
      <c r="F17089" s="140"/>
      <c r="G17089" s="140"/>
      <c r="M17089" s="140"/>
      <c r="N17089" s="167"/>
      <c r="O17089" s="167"/>
      <c r="P17089" s="142"/>
      <c r="Q17089" s="142"/>
      <c r="R17089" s="142"/>
      <c r="S17089" s="139"/>
    </row>
    <row r="17090" spans="2:19" ht="15.75" customHeight="1" x14ac:dyDescent="0.25">
      <c r="B17090" s="106"/>
      <c r="C17090" s="106"/>
      <c r="D17090" s="139"/>
      <c r="E17090" s="140"/>
      <c r="F17090" s="140"/>
      <c r="G17090" s="140"/>
      <c r="M17090" s="140"/>
      <c r="N17090" s="167"/>
      <c r="O17090" s="167"/>
      <c r="P17090" s="142"/>
      <c r="Q17090" s="142"/>
      <c r="R17090" s="142"/>
      <c r="S17090" s="139"/>
    </row>
    <row r="17091" spans="2:19" ht="15.75" customHeight="1" x14ac:dyDescent="0.25">
      <c r="B17091" s="106"/>
      <c r="C17091" s="106"/>
      <c r="D17091" s="139"/>
      <c r="E17091" s="140"/>
      <c r="F17091" s="140"/>
      <c r="G17091" s="140"/>
      <c r="M17091" s="140"/>
      <c r="N17091" s="167"/>
      <c r="O17091" s="167"/>
      <c r="P17091" s="142"/>
      <c r="Q17091" s="142"/>
      <c r="R17091" s="142"/>
      <c r="S17091" s="139"/>
    </row>
    <row r="17092" spans="2:19" ht="15.75" customHeight="1" x14ac:dyDescent="0.25">
      <c r="B17092" s="106"/>
      <c r="C17092" s="106"/>
      <c r="D17092" s="139"/>
      <c r="E17092" s="140"/>
      <c r="F17092" s="140"/>
      <c r="G17092" s="140"/>
      <c r="M17092" s="140"/>
      <c r="N17092" s="167"/>
      <c r="O17092" s="167"/>
      <c r="P17092" s="142"/>
      <c r="Q17092" s="142"/>
      <c r="R17092" s="142"/>
      <c r="S17092" s="139"/>
    </row>
    <row r="17093" spans="2:19" ht="15.75" customHeight="1" x14ac:dyDescent="0.25">
      <c r="B17093" s="106"/>
      <c r="C17093" s="106"/>
      <c r="D17093" s="139"/>
      <c r="E17093" s="140"/>
      <c r="F17093" s="140"/>
      <c r="G17093" s="140"/>
      <c r="M17093" s="140"/>
      <c r="N17093" s="167"/>
      <c r="O17093" s="167"/>
      <c r="P17093" s="142"/>
      <c r="Q17093" s="142"/>
      <c r="R17093" s="142"/>
      <c r="S17093" s="139"/>
    </row>
    <row r="17094" spans="2:19" ht="15.75" customHeight="1" x14ac:dyDescent="0.25">
      <c r="B17094" s="106"/>
      <c r="C17094" s="106"/>
      <c r="D17094" s="139"/>
      <c r="E17094" s="140"/>
      <c r="F17094" s="140"/>
      <c r="G17094" s="140"/>
      <c r="M17094" s="140"/>
      <c r="N17094" s="167"/>
      <c r="O17094" s="167"/>
      <c r="P17094" s="142"/>
      <c r="Q17094" s="142"/>
      <c r="R17094" s="142"/>
      <c r="S17094" s="139"/>
    </row>
    <row r="17095" spans="2:19" ht="15.75" customHeight="1" x14ac:dyDescent="0.25">
      <c r="B17095" s="106"/>
      <c r="C17095" s="106"/>
      <c r="D17095" s="139"/>
      <c r="E17095" s="140"/>
      <c r="F17095" s="140"/>
      <c r="G17095" s="140"/>
      <c r="M17095" s="140"/>
      <c r="N17095" s="167"/>
      <c r="O17095" s="167"/>
      <c r="P17095" s="142"/>
      <c r="Q17095" s="142"/>
      <c r="R17095" s="142"/>
      <c r="S17095" s="139"/>
    </row>
    <row r="17096" spans="2:19" ht="15.75" customHeight="1" x14ac:dyDescent="0.25">
      <c r="B17096" s="106"/>
      <c r="C17096" s="106"/>
      <c r="D17096" s="139"/>
      <c r="E17096" s="140"/>
      <c r="F17096" s="140"/>
      <c r="G17096" s="140"/>
      <c r="M17096" s="140"/>
      <c r="N17096" s="167"/>
      <c r="O17096" s="167"/>
      <c r="P17096" s="142"/>
      <c r="Q17096" s="142"/>
      <c r="R17096" s="142"/>
      <c r="S17096" s="139"/>
    </row>
    <row r="17097" spans="2:19" ht="15.75" customHeight="1" x14ac:dyDescent="0.25">
      <c r="B17097" s="106"/>
      <c r="C17097" s="106"/>
      <c r="D17097" s="139"/>
      <c r="E17097" s="140"/>
      <c r="F17097" s="140"/>
      <c r="G17097" s="140"/>
      <c r="M17097" s="140"/>
      <c r="N17097" s="167"/>
      <c r="O17097" s="167"/>
      <c r="P17097" s="142"/>
      <c r="Q17097" s="142"/>
      <c r="R17097" s="142"/>
      <c r="S17097" s="139"/>
    </row>
    <row r="17098" spans="2:19" ht="15.75" customHeight="1" x14ac:dyDescent="0.25">
      <c r="B17098" s="106"/>
      <c r="C17098" s="106"/>
      <c r="D17098" s="139"/>
      <c r="E17098" s="140"/>
      <c r="F17098" s="140"/>
      <c r="G17098" s="140"/>
      <c r="M17098" s="140"/>
      <c r="N17098" s="167"/>
      <c r="O17098" s="167"/>
      <c r="P17098" s="142"/>
      <c r="Q17098" s="142"/>
      <c r="R17098" s="142"/>
      <c r="S17098" s="139"/>
    </row>
    <row r="17099" spans="2:19" ht="15.75" customHeight="1" x14ac:dyDescent="0.25">
      <c r="B17099" s="106"/>
      <c r="C17099" s="106"/>
      <c r="D17099" s="139"/>
      <c r="E17099" s="140"/>
      <c r="F17099" s="140"/>
      <c r="G17099" s="140"/>
      <c r="M17099" s="140"/>
      <c r="N17099" s="167"/>
      <c r="O17099" s="167"/>
      <c r="P17099" s="142"/>
      <c r="Q17099" s="142"/>
      <c r="R17099" s="142"/>
      <c r="S17099" s="139"/>
    </row>
    <row r="17100" spans="2:19" ht="15.75" customHeight="1" x14ac:dyDescent="0.25">
      <c r="B17100" s="106"/>
      <c r="C17100" s="106"/>
      <c r="D17100" s="139"/>
      <c r="E17100" s="140"/>
      <c r="F17100" s="140"/>
      <c r="G17100" s="140"/>
      <c r="M17100" s="140"/>
      <c r="N17100" s="167"/>
      <c r="O17100" s="167"/>
      <c r="P17100" s="142"/>
      <c r="Q17100" s="142"/>
      <c r="R17100" s="142"/>
      <c r="S17100" s="139"/>
    </row>
    <row r="17101" spans="2:19" ht="15.75" customHeight="1" x14ac:dyDescent="0.25">
      <c r="B17101" s="106"/>
      <c r="C17101" s="106"/>
      <c r="D17101" s="139"/>
      <c r="E17101" s="140"/>
      <c r="F17101" s="140"/>
      <c r="G17101" s="140"/>
      <c r="M17101" s="140"/>
      <c r="N17101" s="167"/>
      <c r="O17101" s="167"/>
      <c r="P17101" s="142"/>
      <c r="Q17101" s="142"/>
      <c r="R17101" s="142"/>
      <c r="S17101" s="139"/>
    </row>
    <row r="17102" spans="2:19" ht="15.75" customHeight="1" x14ac:dyDescent="0.25">
      <c r="B17102" s="106"/>
      <c r="C17102" s="106"/>
      <c r="D17102" s="139"/>
      <c r="E17102" s="140"/>
      <c r="F17102" s="140"/>
      <c r="G17102" s="140"/>
      <c r="M17102" s="140"/>
      <c r="N17102" s="167"/>
      <c r="O17102" s="167"/>
      <c r="P17102" s="142"/>
      <c r="Q17102" s="142"/>
      <c r="R17102" s="142"/>
      <c r="S17102" s="139"/>
    </row>
    <row r="17103" spans="2:19" ht="15.75" customHeight="1" x14ac:dyDescent="0.25">
      <c r="B17103" s="106"/>
      <c r="C17103" s="106"/>
      <c r="D17103" s="139"/>
      <c r="E17103" s="140"/>
      <c r="F17103" s="140"/>
      <c r="G17103" s="140"/>
      <c r="M17103" s="140"/>
      <c r="N17103" s="167"/>
      <c r="O17103" s="167"/>
      <c r="P17103" s="142"/>
      <c r="Q17103" s="142"/>
      <c r="R17103" s="142"/>
      <c r="S17103" s="139"/>
    </row>
    <row r="17104" spans="2:19" ht="15.75" customHeight="1" x14ac:dyDescent="0.25">
      <c r="B17104" s="106"/>
      <c r="C17104" s="106"/>
      <c r="D17104" s="139"/>
      <c r="E17104" s="140"/>
      <c r="F17104" s="140"/>
      <c r="G17104" s="140"/>
      <c r="M17104" s="140"/>
      <c r="N17104" s="167"/>
      <c r="O17104" s="167"/>
      <c r="P17104" s="142"/>
      <c r="Q17104" s="142"/>
      <c r="R17104" s="142"/>
      <c r="S17104" s="139"/>
    </row>
    <row r="17105" spans="2:19" ht="15.75" customHeight="1" x14ac:dyDescent="0.25">
      <c r="B17105" s="106"/>
      <c r="C17105" s="106"/>
      <c r="D17105" s="139"/>
      <c r="E17105" s="140"/>
      <c r="F17105" s="140"/>
      <c r="G17105" s="140"/>
      <c r="M17105" s="140"/>
      <c r="N17105" s="167"/>
      <c r="O17105" s="167"/>
      <c r="P17105" s="142"/>
      <c r="Q17105" s="142"/>
      <c r="R17105" s="142"/>
      <c r="S17105" s="139"/>
    </row>
    <row r="17106" spans="2:19" ht="15.75" customHeight="1" x14ac:dyDescent="0.25">
      <c r="B17106" s="106"/>
      <c r="C17106" s="106"/>
      <c r="D17106" s="139"/>
      <c r="E17106" s="140"/>
      <c r="F17106" s="140"/>
      <c r="G17106" s="140"/>
      <c r="M17106" s="140"/>
      <c r="N17106" s="167"/>
      <c r="O17106" s="167"/>
      <c r="P17106" s="142"/>
      <c r="Q17106" s="142"/>
      <c r="R17106" s="142"/>
      <c r="S17106" s="139"/>
    </row>
    <row r="17107" spans="2:19" ht="15.75" customHeight="1" x14ac:dyDescent="0.25">
      <c r="B17107" s="106"/>
      <c r="C17107" s="106"/>
      <c r="D17107" s="139"/>
      <c r="E17107" s="140"/>
      <c r="F17107" s="140"/>
      <c r="G17107" s="140"/>
      <c r="M17107" s="140"/>
      <c r="N17107" s="167"/>
      <c r="O17107" s="167"/>
      <c r="P17107" s="142"/>
      <c r="Q17107" s="142"/>
      <c r="R17107" s="142"/>
      <c r="S17107" s="139"/>
    </row>
    <row r="17108" spans="2:19" ht="15.75" customHeight="1" x14ac:dyDescent="0.25">
      <c r="B17108" s="106"/>
      <c r="C17108" s="106"/>
      <c r="D17108" s="139"/>
      <c r="E17108" s="140"/>
      <c r="F17108" s="140"/>
      <c r="G17108" s="140"/>
      <c r="M17108" s="140"/>
      <c r="N17108" s="167"/>
      <c r="O17108" s="167"/>
      <c r="P17108" s="142"/>
      <c r="Q17108" s="142"/>
      <c r="R17108" s="142"/>
      <c r="S17108" s="139"/>
    </row>
    <row r="17109" spans="2:19" ht="15.75" customHeight="1" x14ac:dyDescent="0.25">
      <c r="B17109" s="106"/>
      <c r="C17109" s="106"/>
      <c r="D17109" s="139"/>
      <c r="E17109" s="140"/>
      <c r="F17109" s="140"/>
      <c r="G17109" s="140"/>
      <c r="M17109" s="140"/>
      <c r="N17109" s="167"/>
      <c r="O17109" s="167"/>
      <c r="P17109" s="142"/>
      <c r="Q17109" s="142"/>
      <c r="R17109" s="142"/>
      <c r="S17109" s="139"/>
    </row>
    <row r="17110" spans="2:19" ht="15.75" customHeight="1" x14ac:dyDescent="0.25">
      <c r="B17110" s="106"/>
      <c r="C17110" s="106"/>
      <c r="D17110" s="139"/>
      <c r="E17110" s="140"/>
      <c r="F17110" s="140"/>
      <c r="G17110" s="140"/>
      <c r="M17110" s="140"/>
      <c r="N17110" s="167"/>
      <c r="O17110" s="167"/>
      <c r="P17110" s="142"/>
      <c r="Q17110" s="142"/>
      <c r="R17110" s="142"/>
      <c r="S17110" s="139"/>
    </row>
    <row r="17111" spans="2:19" ht="15.75" customHeight="1" x14ac:dyDescent="0.25">
      <c r="B17111" s="106"/>
      <c r="C17111" s="106"/>
      <c r="D17111" s="139"/>
      <c r="E17111" s="140"/>
      <c r="F17111" s="140"/>
      <c r="G17111" s="140"/>
      <c r="M17111" s="140"/>
      <c r="N17111" s="167"/>
      <c r="O17111" s="167"/>
      <c r="P17111" s="142"/>
      <c r="Q17111" s="142"/>
      <c r="R17111" s="142"/>
      <c r="S17111" s="139"/>
    </row>
    <row r="17112" spans="2:19" ht="15.75" customHeight="1" x14ac:dyDescent="0.25">
      <c r="B17112" s="106"/>
      <c r="C17112" s="106"/>
      <c r="D17112" s="139"/>
      <c r="E17112" s="140"/>
      <c r="F17112" s="140"/>
      <c r="G17112" s="140"/>
      <c r="M17112" s="140"/>
      <c r="N17112" s="167"/>
      <c r="O17112" s="167"/>
      <c r="P17112" s="142"/>
      <c r="Q17112" s="142"/>
      <c r="R17112" s="142"/>
      <c r="S17112" s="139"/>
    </row>
    <row r="17113" spans="2:19" ht="15.75" customHeight="1" x14ac:dyDescent="0.25">
      <c r="B17113" s="106"/>
      <c r="C17113" s="106"/>
      <c r="D17113" s="139"/>
      <c r="E17113" s="140"/>
      <c r="F17113" s="140"/>
      <c r="G17113" s="140"/>
      <c r="M17113" s="140"/>
      <c r="N17113" s="167"/>
      <c r="O17113" s="167"/>
      <c r="P17113" s="142"/>
      <c r="Q17113" s="142"/>
      <c r="R17113" s="142"/>
      <c r="S17113" s="139"/>
    </row>
    <row r="17114" spans="2:19" ht="15.75" customHeight="1" x14ac:dyDescent="0.25">
      <c r="B17114" s="106"/>
      <c r="C17114" s="106"/>
      <c r="D17114" s="139"/>
      <c r="E17114" s="140"/>
      <c r="F17114" s="140"/>
      <c r="G17114" s="140"/>
      <c r="M17114" s="140"/>
      <c r="N17114" s="167"/>
      <c r="O17114" s="167"/>
      <c r="P17114" s="142"/>
      <c r="Q17114" s="142"/>
      <c r="R17114" s="142"/>
      <c r="S17114" s="139"/>
    </row>
    <row r="17115" spans="2:19" ht="15.75" customHeight="1" x14ac:dyDescent="0.25">
      <c r="B17115" s="106"/>
      <c r="C17115" s="106"/>
      <c r="D17115" s="139"/>
      <c r="E17115" s="140"/>
      <c r="F17115" s="140"/>
      <c r="G17115" s="140"/>
      <c r="M17115" s="140"/>
      <c r="N17115" s="167"/>
      <c r="O17115" s="167"/>
      <c r="P17115" s="142"/>
      <c r="Q17115" s="142"/>
      <c r="R17115" s="142"/>
      <c r="S17115" s="139"/>
    </row>
    <row r="17116" spans="2:19" ht="15.75" customHeight="1" x14ac:dyDescent="0.25">
      <c r="B17116" s="106"/>
      <c r="C17116" s="106"/>
      <c r="D17116" s="139"/>
      <c r="E17116" s="140"/>
      <c r="F17116" s="140"/>
      <c r="G17116" s="140"/>
      <c r="M17116" s="140"/>
      <c r="N17116" s="167"/>
      <c r="O17116" s="167"/>
      <c r="P17116" s="142"/>
      <c r="Q17116" s="142"/>
      <c r="R17116" s="142"/>
      <c r="S17116" s="139"/>
    </row>
    <row r="17117" spans="2:19" ht="15.75" customHeight="1" x14ac:dyDescent="0.25">
      <c r="B17117" s="106"/>
      <c r="C17117" s="106"/>
      <c r="D17117" s="139"/>
      <c r="E17117" s="140"/>
      <c r="F17117" s="140"/>
      <c r="G17117" s="140"/>
      <c r="M17117" s="140"/>
      <c r="N17117" s="167"/>
      <c r="O17117" s="167"/>
      <c r="P17117" s="142"/>
      <c r="Q17117" s="142"/>
      <c r="R17117" s="142"/>
      <c r="S17117" s="139"/>
    </row>
    <row r="17118" spans="2:19" ht="15.75" customHeight="1" x14ac:dyDescent="0.25">
      <c r="B17118" s="106"/>
      <c r="C17118" s="106"/>
      <c r="D17118" s="139"/>
      <c r="E17118" s="140"/>
      <c r="F17118" s="140"/>
      <c r="G17118" s="140"/>
      <c r="M17118" s="140"/>
      <c r="N17118" s="167"/>
      <c r="O17118" s="167"/>
      <c r="P17118" s="142"/>
      <c r="Q17118" s="142"/>
      <c r="R17118" s="142"/>
      <c r="S17118" s="139"/>
    </row>
    <row r="17119" spans="2:19" ht="15.75" customHeight="1" x14ac:dyDescent="0.25">
      <c r="B17119" s="106"/>
      <c r="C17119" s="106"/>
      <c r="D17119" s="139"/>
      <c r="E17119" s="140"/>
      <c r="F17119" s="140"/>
      <c r="G17119" s="140"/>
      <c r="M17119" s="140"/>
      <c r="N17119" s="167"/>
      <c r="O17119" s="167"/>
      <c r="P17119" s="142"/>
      <c r="Q17119" s="142"/>
      <c r="R17119" s="142"/>
      <c r="S17119" s="139"/>
    </row>
    <row r="17120" spans="2:19" ht="15.75" customHeight="1" x14ac:dyDescent="0.25">
      <c r="B17120" s="106"/>
      <c r="C17120" s="106"/>
      <c r="D17120" s="139"/>
      <c r="E17120" s="140"/>
      <c r="F17120" s="140"/>
      <c r="G17120" s="140"/>
      <c r="M17120" s="140"/>
      <c r="N17120" s="167"/>
      <c r="O17120" s="167"/>
      <c r="P17120" s="142"/>
      <c r="Q17120" s="142"/>
      <c r="R17120" s="142"/>
      <c r="S17120" s="139"/>
    </row>
    <row r="17121" spans="2:19" ht="15.75" customHeight="1" x14ac:dyDescent="0.25">
      <c r="B17121" s="106"/>
      <c r="C17121" s="106"/>
      <c r="D17121" s="139"/>
      <c r="E17121" s="140"/>
      <c r="F17121" s="140"/>
      <c r="G17121" s="140"/>
      <c r="M17121" s="140"/>
      <c r="N17121" s="167"/>
      <c r="O17121" s="167"/>
      <c r="P17121" s="142"/>
      <c r="Q17121" s="142"/>
      <c r="R17121" s="142"/>
      <c r="S17121" s="139"/>
    </row>
    <row r="17122" spans="2:19" ht="15.75" customHeight="1" x14ac:dyDescent="0.25">
      <c r="B17122" s="106"/>
      <c r="C17122" s="106"/>
      <c r="D17122" s="139"/>
      <c r="E17122" s="140"/>
      <c r="F17122" s="140"/>
      <c r="G17122" s="140"/>
      <c r="M17122" s="140"/>
      <c r="N17122" s="167"/>
      <c r="O17122" s="167"/>
      <c r="P17122" s="142"/>
      <c r="Q17122" s="142"/>
      <c r="R17122" s="142"/>
      <c r="S17122" s="139"/>
    </row>
    <row r="17123" spans="2:19" ht="15.75" customHeight="1" x14ac:dyDescent="0.25">
      <c r="B17123" s="106"/>
      <c r="C17123" s="106"/>
      <c r="D17123" s="139"/>
      <c r="E17123" s="140"/>
      <c r="F17123" s="140"/>
      <c r="G17123" s="140"/>
      <c r="M17123" s="140"/>
      <c r="N17123" s="167"/>
      <c r="O17123" s="167"/>
      <c r="P17123" s="142"/>
      <c r="Q17123" s="142"/>
      <c r="R17123" s="142"/>
      <c r="S17123" s="139"/>
    </row>
    <row r="17124" spans="2:19" ht="15.75" customHeight="1" x14ac:dyDescent="0.25">
      <c r="B17124" s="106"/>
      <c r="C17124" s="106"/>
      <c r="D17124" s="139"/>
      <c r="E17124" s="140"/>
      <c r="F17124" s="140"/>
      <c r="G17124" s="140"/>
      <c r="M17124" s="140"/>
      <c r="N17124" s="167"/>
      <c r="O17124" s="167"/>
      <c r="P17124" s="142"/>
      <c r="Q17124" s="142"/>
      <c r="R17124" s="142"/>
      <c r="S17124" s="139"/>
    </row>
    <row r="17125" spans="2:19" ht="15.75" customHeight="1" x14ac:dyDescent="0.25">
      <c r="B17125" s="106"/>
      <c r="C17125" s="106"/>
      <c r="D17125" s="139"/>
      <c r="E17125" s="140"/>
      <c r="F17125" s="140"/>
      <c r="G17125" s="140"/>
      <c r="M17125" s="140"/>
      <c r="N17125" s="167"/>
      <c r="O17125" s="167"/>
      <c r="P17125" s="142"/>
      <c r="Q17125" s="142"/>
      <c r="R17125" s="142"/>
      <c r="S17125" s="139"/>
    </row>
    <row r="17126" spans="2:19" ht="15.75" customHeight="1" x14ac:dyDescent="0.25">
      <c r="B17126" s="106"/>
      <c r="C17126" s="106"/>
      <c r="D17126" s="139"/>
      <c r="E17126" s="140"/>
      <c r="F17126" s="140"/>
      <c r="G17126" s="140"/>
      <c r="M17126" s="140"/>
      <c r="N17126" s="167"/>
      <c r="O17126" s="167"/>
      <c r="P17126" s="142"/>
      <c r="Q17126" s="142"/>
      <c r="R17126" s="142"/>
      <c r="S17126" s="139"/>
    </row>
    <row r="17127" spans="2:19" ht="15.75" customHeight="1" x14ac:dyDescent="0.25">
      <c r="B17127" s="106"/>
      <c r="C17127" s="106"/>
      <c r="D17127" s="139"/>
      <c r="E17127" s="140"/>
      <c r="F17127" s="140"/>
      <c r="G17127" s="140"/>
      <c r="M17127" s="140"/>
      <c r="N17127" s="167"/>
      <c r="O17127" s="167"/>
      <c r="P17127" s="142"/>
      <c r="Q17127" s="142"/>
      <c r="R17127" s="142"/>
      <c r="S17127" s="139"/>
    </row>
    <row r="17128" spans="2:19" ht="15.75" customHeight="1" x14ac:dyDescent="0.25">
      <c r="B17128" s="106"/>
      <c r="C17128" s="106"/>
      <c r="D17128" s="139"/>
      <c r="E17128" s="140"/>
      <c r="F17128" s="140"/>
      <c r="G17128" s="140"/>
      <c r="M17128" s="140"/>
      <c r="N17128" s="167"/>
      <c r="O17128" s="167"/>
      <c r="P17128" s="142"/>
      <c r="Q17128" s="142"/>
      <c r="R17128" s="142"/>
      <c r="S17128" s="139"/>
    </row>
    <row r="17129" spans="2:19" ht="15.75" customHeight="1" x14ac:dyDescent="0.25">
      <c r="B17129" s="106"/>
      <c r="C17129" s="106"/>
      <c r="D17129" s="139"/>
      <c r="E17129" s="140"/>
      <c r="F17129" s="140"/>
      <c r="G17129" s="140"/>
      <c r="M17129" s="140"/>
      <c r="N17129" s="167"/>
      <c r="O17129" s="167"/>
      <c r="P17129" s="142"/>
      <c r="Q17129" s="142"/>
      <c r="R17129" s="142"/>
      <c r="S17129" s="139"/>
    </row>
    <row r="17130" spans="2:19" ht="15.75" customHeight="1" x14ac:dyDescent="0.25">
      <c r="B17130" s="106"/>
      <c r="C17130" s="106"/>
      <c r="D17130" s="139"/>
      <c r="E17130" s="140"/>
      <c r="F17130" s="140"/>
      <c r="G17130" s="140"/>
      <c r="M17130" s="140"/>
      <c r="N17130" s="167"/>
      <c r="O17130" s="167"/>
      <c r="P17130" s="142"/>
      <c r="Q17130" s="142"/>
      <c r="R17130" s="142"/>
      <c r="S17130" s="139"/>
    </row>
    <row r="17131" spans="2:19" ht="15.75" customHeight="1" x14ac:dyDescent="0.25">
      <c r="B17131" s="106"/>
      <c r="C17131" s="106"/>
      <c r="D17131" s="139"/>
      <c r="E17131" s="140"/>
      <c r="F17131" s="140"/>
      <c r="G17131" s="140"/>
      <c r="M17131" s="140"/>
      <c r="N17131" s="167"/>
      <c r="O17131" s="167"/>
      <c r="P17131" s="142"/>
      <c r="Q17131" s="142"/>
      <c r="R17131" s="142"/>
      <c r="S17131" s="139"/>
    </row>
    <row r="17132" spans="2:19" ht="15.75" customHeight="1" x14ac:dyDescent="0.25">
      <c r="B17132" s="106"/>
      <c r="C17132" s="106"/>
      <c r="D17132" s="139"/>
      <c r="E17132" s="140"/>
      <c r="F17132" s="140"/>
      <c r="G17132" s="140"/>
      <c r="M17132" s="140"/>
      <c r="N17132" s="167"/>
      <c r="O17132" s="167"/>
      <c r="P17132" s="142"/>
      <c r="Q17132" s="142"/>
      <c r="R17132" s="142"/>
      <c r="S17132" s="139"/>
    </row>
    <row r="17133" spans="2:19" ht="15.75" customHeight="1" x14ac:dyDescent="0.25">
      <c r="B17133" s="106"/>
      <c r="C17133" s="106"/>
      <c r="D17133" s="139"/>
      <c r="E17133" s="140"/>
      <c r="F17133" s="140"/>
      <c r="G17133" s="140"/>
      <c r="M17133" s="140"/>
      <c r="N17133" s="167"/>
      <c r="O17133" s="167"/>
      <c r="P17133" s="142"/>
      <c r="Q17133" s="142"/>
      <c r="R17133" s="142"/>
      <c r="S17133" s="139"/>
    </row>
    <row r="17134" spans="2:19" ht="15.75" customHeight="1" x14ac:dyDescent="0.25">
      <c r="B17134" s="106"/>
      <c r="C17134" s="106"/>
      <c r="D17134" s="139"/>
      <c r="E17134" s="140"/>
      <c r="F17134" s="140"/>
      <c r="G17134" s="140"/>
      <c r="M17134" s="140"/>
      <c r="N17134" s="167"/>
      <c r="O17134" s="167"/>
      <c r="P17134" s="142"/>
      <c r="Q17134" s="142"/>
      <c r="R17134" s="142"/>
      <c r="S17134" s="139"/>
    </row>
    <row r="17135" spans="2:19" ht="15.75" customHeight="1" x14ac:dyDescent="0.25">
      <c r="B17135" s="106"/>
      <c r="C17135" s="106"/>
      <c r="D17135" s="139"/>
      <c r="E17135" s="140"/>
      <c r="F17135" s="140"/>
      <c r="G17135" s="140"/>
      <c r="M17135" s="140"/>
      <c r="N17135" s="167"/>
      <c r="O17135" s="167"/>
      <c r="P17135" s="142"/>
      <c r="Q17135" s="142"/>
      <c r="R17135" s="142"/>
      <c r="S17135" s="139"/>
    </row>
    <row r="17136" spans="2:19" ht="15.75" customHeight="1" x14ac:dyDescent="0.25">
      <c r="B17136" s="106"/>
      <c r="C17136" s="106"/>
      <c r="D17136" s="139"/>
      <c r="E17136" s="140"/>
      <c r="F17136" s="140"/>
      <c r="G17136" s="140"/>
      <c r="M17136" s="140"/>
      <c r="N17136" s="167"/>
      <c r="O17136" s="167"/>
      <c r="P17136" s="142"/>
      <c r="Q17136" s="142"/>
      <c r="R17136" s="142"/>
      <c r="S17136" s="139"/>
    </row>
    <row r="17137" spans="2:19" ht="15.75" customHeight="1" x14ac:dyDescent="0.25">
      <c r="B17137" s="106"/>
      <c r="C17137" s="106"/>
      <c r="D17137" s="139"/>
      <c r="E17137" s="140"/>
      <c r="F17137" s="140"/>
      <c r="G17137" s="140"/>
      <c r="M17137" s="140"/>
      <c r="N17137" s="167"/>
      <c r="O17137" s="167"/>
      <c r="P17137" s="142"/>
      <c r="Q17137" s="142"/>
      <c r="R17137" s="142"/>
      <c r="S17137" s="139"/>
    </row>
    <row r="17138" spans="2:19" ht="15.75" customHeight="1" x14ac:dyDescent="0.25">
      <c r="B17138" s="106"/>
      <c r="C17138" s="106"/>
      <c r="D17138" s="139"/>
      <c r="E17138" s="140"/>
      <c r="F17138" s="140"/>
      <c r="G17138" s="140"/>
      <c r="M17138" s="140"/>
      <c r="N17138" s="167"/>
      <c r="O17138" s="167"/>
      <c r="P17138" s="142"/>
      <c r="Q17138" s="142"/>
      <c r="R17138" s="142"/>
      <c r="S17138" s="139"/>
    </row>
    <row r="17139" spans="2:19" ht="15.75" customHeight="1" x14ac:dyDescent="0.25">
      <c r="B17139" s="106"/>
      <c r="C17139" s="106"/>
      <c r="D17139" s="139"/>
      <c r="E17139" s="140"/>
      <c r="F17139" s="140"/>
      <c r="G17139" s="140"/>
      <c r="M17139" s="140"/>
      <c r="N17139" s="167"/>
      <c r="O17139" s="167"/>
      <c r="P17139" s="142"/>
      <c r="Q17139" s="142"/>
      <c r="R17139" s="142"/>
      <c r="S17139" s="139"/>
    </row>
    <row r="17140" spans="2:19" ht="15.75" customHeight="1" x14ac:dyDescent="0.25">
      <c r="B17140" s="106"/>
      <c r="C17140" s="106"/>
      <c r="D17140" s="139"/>
      <c r="E17140" s="140"/>
      <c r="F17140" s="140"/>
      <c r="G17140" s="140"/>
      <c r="M17140" s="140"/>
      <c r="N17140" s="167"/>
      <c r="O17140" s="167"/>
      <c r="P17140" s="142"/>
      <c r="Q17140" s="142"/>
      <c r="R17140" s="142"/>
      <c r="S17140" s="139"/>
    </row>
    <row r="17141" spans="2:19" ht="15.75" customHeight="1" x14ac:dyDescent="0.25">
      <c r="B17141" s="106"/>
      <c r="C17141" s="106"/>
      <c r="D17141" s="139"/>
      <c r="E17141" s="140"/>
      <c r="F17141" s="140"/>
      <c r="G17141" s="140"/>
      <c r="M17141" s="140"/>
      <c r="N17141" s="167"/>
      <c r="O17141" s="167"/>
      <c r="P17141" s="142"/>
      <c r="Q17141" s="142"/>
      <c r="R17141" s="142"/>
      <c r="S17141" s="139"/>
    </row>
    <row r="17142" spans="2:19" ht="15.75" customHeight="1" x14ac:dyDescent="0.25">
      <c r="B17142" s="106"/>
      <c r="C17142" s="106"/>
      <c r="D17142" s="139"/>
      <c r="E17142" s="140"/>
      <c r="F17142" s="140"/>
      <c r="G17142" s="140"/>
      <c r="M17142" s="140"/>
      <c r="N17142" s="167"/>
      <c r="O17142" s="167"/>
      <c r="P17142" s="142"/>
      <c r="Q17142" s="142"/>
      <c r="R17142" s="142"/>
      <c r="S17142" s="139"/>
    </row>
    <row r="17143" spans="2:19" ht="15.75" customHeight="1" x14ac:dyDescent="0.25">
      <c r="B17143" s="106"/>
      <c r="C17143" s="106"/>
      <c r="D17143" s="139"/>
      <c r="E17143" s="140"/>
      <c r="F17143" s="140"/>
      <c r="G17143" s="140"/>
      <c r="M17143" s="140"/>
      <c r="N17143" s="167"/>
      <c r="O17143" s="167"/>
      <c r="P17143" s="142"/>
      <c r="Q17143" s="142"/>
      <c r="R17143" s="142"/>
      <c r="S17143" s="139"/>
    </row>
    <row r="17144" spans="2:19" ht="15.75" customHeight="1" x14ac:dyDescent="0.25">
      <c r="B17144" s="106"/>
      <c r="C17144" s="106"/>
      <c r="D17144" s="139"/>
      <c r="E17144" s="140"/>
      <c r="F17144" s="140"/>
      <c r="G17144" s="140"/>
      <c r="M17144" s="140"/>
      <c r="N17144" s="167"/>
      <c r="O17144" s="167"/>
      <c r="P17144" s="142"/>
      <c r="Q17144" s="142"/>
      <c r="R17144" s="142"/>
      <c r="S17144" s="139"/>
    </row>
    <row r="17145" spans="2:19" ht="15.75" customHeight="1" x14ac:dyDescent="0.25">
      <c r="B17145" s="106"/>
      <c r="C17145" s="106"/>
      <c r="D17145" s="139"/>
      <c r="E17145" s="140"/>
      <c r="F17145" s="140"/>
      <c r="G17145" s="140"/>
      <c r="M17145" s="140"/>
      <c r="N17145" s="167"/>
      <c r="O17145" s="167"/>
      <c r="P17145" s="142"/>
      <c r="Q17145" s="142"/>
      <c r="R17145" s="142"/>
      <c r="S17145" s="139"/>
    </row>
    <row r="17146" spans="2:19" ht="15.75" customHeight="1" x14ac:dyDescent="0.25">
      <c r="B17146" s="106"/>
      <c r="C17146" s="106"/>
      <c r="D17146" s="139"/>
      <c r="E17146" s="140"/>
      <c r="F17146" s="140"/>
      <c r="G17146" s="140"/>
      <c r="M17146" s="140"/>
      <c r="N17146" s="167"/>
      <c r="O17146" s="167"/>
      <c r="P17146" s="142"/>
      <c r="Q17146" s="142"/>
      <c r="R17146" s="142"/>
      <c r="S17146" s="139"/>
    </row>
    <row r="17147" spans="2:19" ht="15.75" customHeight="1" x14ac:dyDescent="0.25">
      <c r="B17147" s="106"/>
      <c r="C17147" s="106"/>
      <c r="D17147" s="139"/>
      <c r="E17147" s="140"/>
      <c r="F17147" s="140"/>
      <c r="G17147" s="140"/>
      <c r="M17147" s="140"/>
      <c r="N17147" s="167"/>
      <c r="O17147" s="167"/>
      <c r="P17147" s="142"/>
      <c r="Q17147" s="142"/>
      <c r="R17147" s="142"/>
      <c r="S17147" s="139"/>
    </row>
    <row r="17148" spans="2:19" ht="15.75" customHeight="1" x14ac:dyDescent="0.25">
      <c r="B17148" s="106"/>
      <c r="C17148" s="106"/>
      <c r="D17148" s="139"/>
      <c r="E17148" s="140"/>
      <c r="F17148" s="140"/>
      <c r="G17148" s="140"/>
      <c r="M17148" s="140"/>
      <c r="N17148" s="167"/>
      <c r="O17148" s="167"/>
      <c r="P17148" s="142"/>
      <c r="Q17148" s="142"/>
      <c r="R17148" s="142"/>
      <c r="S17148" s="139"/>
    </row>
    <row r="17149" spans="2:19" ht="15.75" customHeight="1" x14ac:dyDescent="0.25">
      <c r="B17149" s="106"/>
      <c r="C17149" s="106"/>
      <c r="D17149" s="139"/>
      <c r="E17149" s="140"/>
      <c r="F17149" s="140"/>
      <c r="G17149" s="140"/>
      <c r="M17149" s="140"/>
      <c r="N17149" s="167"/>
      <c r="O17149" s="167"/>
      <c r="P17149" s="142"/>
      <c r="Q17149" s="142"/>
      <c r="R17149" s="142"/>
      <c r="S17149" s="139"/>
    </row>
    <row r="17150" spans="2:19" ht="15.75" customHeight="1" x14ac:dyDescent="0.25">
      <c r="B17150" s="106"/>
      <c r="C17150" s="106"/>
      <c r="D17150" s="139"/>
      <c r="E17150" s="140"/>
      <c r="F17150" s="140"/>
      <c r="G17150" s="140"/>
      <c r="M17150" s="140"/>
      <c r="N17150" s="167"/>
      <c r="O17150" s="167"/>
      <c r="P17150" s="142"/>
      <c r="Q17150" s="142"/>
      <c r="R17150" s="142"/>
      <c r="S17150" s="139"/>
    </row>
    <row r="17151" spans="2:19" ht="15.75" customHeight="1" x14ac:dyDescent="0.25">
      <c r="B17151" s="106"/>
      <c r="C17151" s="106"/>
      <c r="D17151" s="139"/>
      <c r="E17151" s="140"/>
      <c r="F17151" s="140"/>
      <c r="G17151" s="140"/>
      <c r="M17151" s="140"/>
      <c r="N17151" s="167"/>
      <c r="O17151" s="167"/>
      <c r="P17151" s="142"/>
      <c r="Q17151" s="142"/>
      <c r="R17151" s="142"/>
      <c r="S17151" s="139"/>
    </row>
    <row r="17152" spans="2:19" ht="15.75" customHeight="1" x14ac:dyDescent="0.25">
      <c r="B17152" s="106"/>
      <c r="C17152" s="106"/>
      <c r="D17152" s="139"/>
      <c r="E17152" s="140"/>
      <c r="F17152" s="140"/>
      <c r="G17152" s="140"/>
      <c r="M17152" s="140"/>
      <c r="N17152" s="167"/>
      <c r="O17152" s="167"/>
      <c r="P17152" s="142"/>
      <c r="Q17152" s="142"/>
      <c r="R17152" s="142"/>
      <c r="S17152" s="139"/>
    </row>
    <row r="17153" spans="2:19" ht="15.75" customHeight="1" x14ac:dyDescent="0.25">
      <c r="B17153" s="106"/>
      <c r="C17153" s="106"/>
      <c r="D17153" s="139"/>
      <c r="E17153" s="140"/>
      <c r="F17153" s="140"/>
      <c r="G17153" s="140"/>
      <c r="M17153" s="140"/>
      <c r="N17153" s="167"/>
      <c r="O17153" s="167"/>
      <c r="P17153" s="142"/>
      <c r="Q17153" s="142"/>
      <c r="R17153" s="142"/>
      <c r="S17153" s="139"/>
    </row>
    <row r="17154" spans="2:19" ht="15.75" customHeight="1" x14ac:dyDescent="0.25">
      <c r="B17154" s="106"/>
      <c r="C17154" s="106"/>
      <c r="D17154" s="139"/>
      <c r="E17154" s="140"/>
      <c r="F17154" s="140"/>
      <c r="G17154" s="140"/>
      <c r="M17154" s="140"/>
      <c r="N17154" s="167"/>
      <c r="O17154" s="167"/>
      <c r="P17154" s="142"/>
      <c r="Q17154" s="142"/>
      <c r="R17154" s="142"/>
      <c r="S17154" s="139"/>
    </row>
    <row r="17155" spans="2:19" ht="15.75" customHeight="1" x14ac:dyDescent="0.25">
      <c r="B17155" s="106"/>
      <c r="C17155" s="106"/>
      <c r="D17155" s="139"/>
      <c r="E17155" s="140"/>
      <c r="F17155" s="140"/>
      <c r="G17155" s="140"/>
      <c r="M17155" s="140"/>
      <c r="N17155" s="167"/>
      <c r="O17155" s="167"/>
      <c r="P17155" s="142"/>
      <c r="Q17155" s="142"/>
      <c r="R17155" s="142"/>
      <c r="S17155" s="139"/>
    </row>
    <row r="17156" spans="2:19" ht="15.75" customHeight="1" x14ac:dyDescent="0.25">
      <c r="B17156" s="106"/>
      <c r="C17156" s="106"/>
      <c r="D17156" s="139"/>
      <c r="E17156" s="140"/>
      <c r="F17156" s="140"/>
      <c r="G17156" s="140"/>
      <c r="M17156" s="140"/>
      <c r="N17156" s="167"/>
      <c r="O17156" s="167"/>
      <c r="P17156" s="142"/>
      <c r="Q17156" s="142"/>
      <c r="R17156" s="142"/>
      <c r="S17156" s="139"/>
    </row>
    <row r="17157" spans="2:19" ht="15.75" customHeight="1" x14ac:dyDescent="0.25">
      <c r="B17157" s="106"/>
      <c r="C17157" s="106"/>
      <c r="D17157" s="139"/>
      <c r="E17157" s="140"/>
      <c r="F17157" s="140"/>
      <c r="G17157" s="140"/>
      <c r="M17157" s="140"/>
      <c r="N17157" s="167"/>
      <c r="O17157" s="167"/>
      <c r="P17157" s="142"/>
      <c r="Q17157" s="142"/>
      <c r="R17157" s="142"/>
      <c r="S17157" s="139"/>
    </row>
    <row r="17158" spans="2:19" ht="15.75" customHeight="1" x14ac:dyDescent="0.25">
      <c r="B17158" s="106"/>
      <c r="C17158" s="106"/>
      <c r="D17158" s="139"/>
      <c r="E17158" s="140"/>
      <c r="F17158" s="140"/>
      <c r="G17158" s="140"/>
      <c r="M17158" s="140"/>
      <c r="N17158" s="167"/>
      <c r="O17158" s="167"/>
      <c r="P17158" s="142"/>
      <c r="Q17158" s="142"/>
      <c r="R17158" s="142"/>
      <c r="S17158" s="139"/>
    </row>
    <row r="17159" spans="2:19" ht="15.75" customHeight="1" x14ac:dyDescent="0.25">
      <c r="B17159" s="106"/>
      <c r="C17159" s="106"/>
      <c r="D17159" s="139"/>
      <c r="E17159" s="140"/>
      <c r="F17159" s="140"/>
      <c r="G17159" s="140"/>
      <c r="M17159" s="140"/>
      <c r="N17159" s="167"/>
      <c r="O17159" s="167"/>
      <c r="P17159" s="142"/>
      <c r="Q17159" s="142"/>
      <c r="R17159" s="142"/>
      <c r="S17159" s="139"/>
    </row>
    <row r="17160" spans="2:19" ht="15.75" customHeight="1" x14ac:dyDescent="0.25">
      <c r="B17160" s="106"/>
      <c r="C17160" s="106"/>
      <c r="D17160" s="139"/>
      <c r="E17160" s="140"/>
      <c r="F17160" s="140"/>
      <c r="G17160" s="140"/>
      <c r="M17160" s="140"/>
      <c r="N17160" s="167"/>
      <c r="O17160" s="167"/>
      <c r="P17160" s="142"/>
      <c r="Q17160" s="142"/>
      <c r="R17160" s="142"/>
      <c r="S17160" s="139"/>
    </row>
    <row r="17161" spans="2:19" ht="15.75" customHeight="1" x14ac:dyDescent="0.25">
      <c r="B17161" s="106"/>
      <c r="C17161" s="106"/>
      <c r="D17161" s="139"/>
      <c r="E17161" s="140"/>
      <c r="F17161" s="140"/>
      <c r="G17161" s="140"/>
      <c r="M17161" s="140"/>
      <c r="N17161" s="167"/>
      <c r="O17161" s="167"/>
      <c r="P17161" s="142"/>
      <c r="Q17161" s="142"/>
      <c r="R17161" s="142"/>
      <c r="S17161" s="139"/>
    </row>
    <row r="17162" spans="2:19" ht="15.75" customHeight="1" x14ac:dyDescent="0.25">
      <c r="B17162" s="106"/>
      <c r="C17162" s="106"/>
      <c r="D17162" s="139"/>
      <c r="E17162" s="140"/>
      <c r="F17162" s="140"/>
      <c r="G17162" s="140"/>
      <c r="M17162" s="140"/>
      <c r="N17162" s="167"/>
      <c r="O17162" s="167"/>
      <c r="P17162" s="142"/>
      <c r="Q17162" s="142"/>
      <c r="R17162" s="142"/>
      <c r="S17162" s="139"/>
    </row>
    <row r="17163" spans="2:19" ht="15.75" customHeight="1" x14ac:dyDescent="0.25">
      <c r="B17163" s="106"/>
      <c r="C17163" s="106"/>
      <c r="D17163" s="139"/>
      <c r="E17163" s="140"/>
      <c r="F17163" s="140"/>
      <c r="G17163" s="140"/>
      <c r="M17163" s="140"/>
      <c r="N17163" s="167"/>
      <c r="O17163" s="167"/>
      <c r="P17163" s="142"/>
      <c r="Q17163" s="142"/>
      <c r="R17163" s="142"/>
      <c r="S17163" s="139"/>
    </row>
    <row r="17164" spans="2:19" ht="15.75" customHeight="1" x14ac:dyDescent="0.25">
      <c r="B17164" s="106"/>
      <c r="C17164" s="106"/>
      <c r="D17164" s="139"/>
      <c r="E17164" s="140"/>
      <c r="F17164" s="140"/>
      <c r="G17164" s="140"/>
      <c r="M17164" s="140"/>
      <c r="N17164" s="167"/>
      <c r="O17164" s="167"/>
      <c r="P17164" s="142"/>
      <c r="Q17164" s="142"/>
      <c r="R17164" s="142"/>
      <c r="S17164" s="139"/>
    </row>
    <row r="17165" spans="2:19" ht="15.75" customHeight="1" x14ac:dyDescent="0.25">
      <c r="B17165" s="106"/>
      <c r="C17165" s="106"/>
      <c r="D17165" s="139"/>
      <c r="E17165" s="140"/>
      <c r="F17165" s="140"/>
      <c r="G17165" s="140"/>
      <c r="M17165" s="140"/>
      <c r="N17165" s="167"/>
      <c r="O17165" s="167"/>
      <c r="P17165" s="142"/>
      <c r="Q17165" s="142"/>
      <c r="R17165" s="142"/>
      <c r="S17165" s="139"/>
    </row>
    <row r="17166" spans="2:19" ht="15.75" customHeight="1" x14ac:dyDescent="0.25">
      <c r="B17166" s="106"/>
      <c r="C17166" s="106"/>
      <c r="D17166" s="139"/>
      <c r="E17166" s="140"/>
      <c r="F17166" s="140"/>
      <c r="G17166" s="140"/>
      <c r="M17166" s="140"/>
      <c r="N17166" s="167"/>
      <c r="O17166" s="167"/>
      <c r="P17166" s="142"/>
      <c r="Q17166" s="142"/>
      <c r="R17166" s="142"/>
      <c r="S17166" s="139"/>
    </row>
    <row r="17167" spans="2:19" ht="15.75" customHeight="1" x14ac:dyDescent="0.25">
      <c r="B17167" s="106"/>
      <c r="C17167" s="106"/>
      <c r="D17167" s="139"/>
      <c r="E17167" s="140"/>
      <c r="F17167" s="140"/>
      <c r="G17167" s="140"/>
      <c r="M17167" s="140"/>
      <c r="N17167" s="167"/>
      <c r="O17167" s="167"/>
      <c r="P17167" s="142"/>
      <c r="Q17167" s="142"/>
      <c r="R17167" s="142"/>
      <c r="S17167" s="139"/>
    </row>
    <row r="17168" spans="2:19" ht="15.75" customHeight="1" x14ac:dyDescent="0.25">
      <c r="B17168" s="106"/>
      <c r="C17168" s="106"/>
      <c r="D17168" s="139"/>
      <c r="E17168" s="140"/>
      <c r="F17168" s="140"/>
      <c r="G17168" s="140"/>
      <c r="M17168" s="140"/>
      <c r="N17168" s="167"/>
      <c r="O17168" s="167"/>
      <c r="P17168" s="142"/>
      <c r="Q17168" s="142"/>
      <c r="R17168" s="142"/>
      <c r="S17168" s="139"/>
    </row>
    <row r="17169" spans="2:19" ht="15.75" customHeight="1" x14ac:dyDescent="0.25">
      <c r="B17169" s="106"/>
      <c r="C17169" s="106"/>
      <c r="D17169" s="139"/>
      <c r="E17169" s="140"/>
      <c r="F17169" s="140"/>
      <c r="G17169" s="140"/>
      <c r="M17169" s="140"/>
      <c r="N17169" s="167"/>
      <c r="O17169" s="167"/>
      <c r="P17169" s="142"/>
      <c r="Q17169" s="142"/>
      <c r="R17169" s="142"/>
      <c r="S17169" s="139"/>
    </row>
    <row r="17170" spans="2:19" ht="15.75" customHeight="1" x14ac:dyDescent="0.25">
      <c r="B17170" s="106"/>
      <c r="C17170" s="106"/>
      <c r="D17170" s="139"/>
      <c r="E17170" s="140"/>
      <c r="F17170" s="140"/>
      <c r="G17170" s="140"/>
      <c r="M17170" s="140"/>
      <c r="N17170" s="167"/>
      <c r="O17170" s="167"/>
      <c r="P17170" s="142"/>
      <c r="Q17170" s="142"/>
      <c r="R17170" s="142"/>
      <c r="S17170" s="139"/>
    </row>
    <row r="17171" spans="2:19" ht="15.75" customHeight="1" x14ac:dyDescent="0.25">
      <c r="B17171" s="106"/>
      <c r="C17171" s="106"/>
      <c r="D17171" s="139"/>
      <c r="E17171" s="140"/>
      <c r="F17171" s="140"/>
      <c r="G17171" s="140"/>
      <c r="M17171" s="140"/>
      <c r="N17171" s="167"/>
      <c r="O17171" s="167"/>
      <c r="P17171" s="142"/>
      <c r="Q17171" s="142"/>
      <c r="R17171" s="142"/>
      <c r="S17171" s="139"/>
    </row>
    <row r="17172" spans="2:19" ht="15.75" customHeight="1" x14ac:dyDescent="0.25">
      <c r="B17172" s="106"/>
      <c r="C17172" s="106"/>
      <c r="D17172" s="139"/>
      <c r="E17172" s="140"/>
      <c r="F17172" s="140"/>
      <c r="G17172" s="140"/>
      <c r="M17172" s="140"/>
      <c r="N17172" s="167"/>
      <c r="O17172" s="167"/>
      <c r="P17172" s="142"/>
      <c r="Q17172" s="142"/>
      <c r="R17172" s="142"/>
      <c r="S17172" s="139"/>
    </row>
    <row r="17173" spans="2:19" ht="15.75" customHeight="1" x14ac:dyDescent="0.25">
      <c r="B17173" s="106"/>
      <c r="C17173" s="106"/>
      <c r="D17173" s="139"/>
      <c r="E17173" s="140"/>
      <c r="F17173" s="140"/>
      <c r="G17173" s="140"/>
      <c r="M17173" s="140"/>
      <c r="N17173" s="167"/>
      <c r="O17173" s="167"/>
      <c r="P17173" s="142"/>
      <c r="Q17173" s="142"/>
      <c r="R17173" s="142"/>
      <c r="S17173" s="139"/>
    </row>
    <row r="17174" spans="2:19" ht="15.75" customHeight="1" x14ac:dyDescent="0.25">
      <c r="B17174" s="106"/>
      <c r="C17174" s="106"/>
      <c r="D17174" s="139"/>
      <c r="E17174" s="140"/>
      <c r="F17174" s="140"/>
      <c r="G17174" s="140"/>
      <c r="M17174" s="140"/>
      <c r="N17174" s="167"/>
      <c r="O17174" s="167"/>
      <c r="P17174" s="142"/>
      <c r="Q17174" s="142"/>
      <c r="R17174" s="142"/>
      <c r="S17174" s="139"/>
    </row>
    <row r="17175" spans="2:19" ht="15.75" customHeight="1" x14ac:dyDescent="0.25">
      <c r="B17175" s="106"/>
      <c r="C17175" s="106"/>
      <c r="D17175" s="139"/>
      <c r="E17175" s="140"/>
      <c r="F17175" s="140"/>
      <c r="G17175" s="140"/>
      <c r="M17175" s="140"/>
      <c r="N17175" s="167"/>
      <c r="O17175" s="167"/>
      <c r="P17175" s="142"/>
      <c r="Q17175" s="142"/>
      <c r="R17175" s="142"/>
      <c r="S17175" s="139"/>
    </row>
    <row r="17176" spans="2:19" ht="15.75" customHeight="1" x14ac:dyDescent="0.25">
      <c r="B17176" s="106"/>
      <c r="C17176" s="106"/>
      <c r="D17176" s="139"/>
      <c r="E17176" s="140"/>
      <c r="F17176" s="140"/>
      <c r="G17176" s="140"/>
      <c r="M17176" s="140"/>
      <c r="N17176" s="167"/>
      <c r="O17176" s="167"/>
      <c r="P17176" s="142"/>
      <c r="Q17176" s="142"/>
      <c r="R17176" s="142"/>
      <c r="S17176" s="139"/>
    </row>
    <row r="17177" spans="2:19" ht="15.75" customHeight="1" x14ac:dyDescent="0.25">
      <c r="B17177" s="106"/>
      <c r="C17177" s="106"/>
      <c r="D17177" s="139"/>
      <c r="E17177" s="140"/>
      <c r="F17177" s="140"/>
      <c r="G17177" s="140"/>
      <c r="M17177" s="140"/>
      <c r="N17177" s="167"/>
      <c r="O17177" s="167"/>
      <c r="P17177" s="142"/>
      <c r="Q17177" s="142"/>
      <c r="R17177" s="142"/>
      <c r="S17177" s="139"/>
    </row>
    <row r="17178" spans="2:19" ht="15.75" customHeight="1" x14ac:dyDescent="0.25">
      <c r="B17178" s="106"/>
      <c r="C17178" s="106"/>
      <c r="D17178" s="139"/>
      <c r="E17178" s="140"/>
      <c r="F17178" s="140"/>
      <c r="G17178" s="140"/>
      <c r="M17178" s="140"/>
      <c r="N17178" s="167"/>
      <c r="O17178" s="167"/>
      <c r="P17178" s="142"/>
      <c r="Q17178" s="142"/>
      <c r="R17178" s="142"/>
      <c r="S17178" s="139"/>
    </row>
    <row r="17179" spans="2:19" ht="15.75" customHeight="1" x14ac:dyDescent="0.25">
      <c r="B17179" s="106"/>
      <c r="C17179" s="106"/>
      <c r="D17179" s="139"/>
      <c r="E17179" s="140"/>
      <c r="F17179" s="140"/>
      <c r="G17179" s="140"/>
      <c r="M17179" s="140"/>
      <c r="N17179" s="167"/>
      <c r="O17179" s="167"/>
      <c r="P17179" s="142"/>
      <c r="Q17179" s="142"/>
      <c r="R17179" s="142"/>
      <c r="S17179" s="139"/>
    </row>
    <row r="17180" spans="2:19" ht="15.75" customHeight="1" x14ac:dyDescent="0.25">
      <c r="B17180" s="106"/>
      <c r="C17180" s="106"/>
      <c r="D17180" s="139"/>
      <c r="E17180" s="140"/>
      <c r="F17180" s="140"/>
      <c r="G17180" s="140"/>
      <c r="M17180" s="140"/>
      <c r="N17180" s="167"/>
      <c r="O17180" s="167"/>
      <c r="P17180" s="142"/>
      <c r="Q17180" s="142"/>
      <c r="R17180" s="142"/>
      <c r="S17180" s="139"/>
    </row>
    <row r="17181" spans="2:19" ht="15.75" customHeight="1" x14ac:dyDescent="0.25">
      <c r="B17181" s="106"/>
      <c r="C17181" s="106"/>
      <c r="D17181" s="139"/>
      <c r="E17181" s="140"/>
      <c r="F17181" s="140"/>
      <c r="G17181" s="140"/>
      <c r="M17181" s="140"/>
      <c r="N17181" s="167"/>
      <c r="O17181" s="167"/>
      <c r="P17181" s="142"/>
      <c r="Q17181" s="142"/>
      <c r="R17181" s="142"/>
      <c r="S17181" s="139"/>
    </row>
    <row r="17182" spans="2:19" ht="15.75" customHeight="1" x14ac:dyDescent="0.25">
      <c r="B17182" s="106"/>
      <c r="C17182" s="106"/>
      <c r="D17182" s="139"/>
      <c r="E17182" s="140"/>
      <c r="F17182" s="140"/>
      <c r="G17182" s="140"/>
      <c r="M17182" s="140"/>
      <c r="N17182" s="167"/>
      <c r="O17182" s="167"/>
      <c r="P17182" s="142"/>
      <c r="Q17182" s="142"/>
      <c r="R17182" s="142"/>
      <c r="S17182" s="139"/>
    </row>
    <row r="17183" spans="2:19" ht="15.75" customHeight="1" x14ac:dyDescent="0.25">
      <c r="B17183" s="106"/>
      <c r="C17183" s="106"/>
      <c r="D17183" s="139"/>
      <c r="E17183" s="140"/>
      <c r="F17183" s="140"/>
      <c r="G17183" s="140"/>
      <c r="M17183" s="140"/>
      <c r="N17183" s="167"/>
      <c r="O17183" s="167"/>
      <c r="P17183" s="142"/>
      <c r="Q17183" s="142"/>
      <c r="R17183" s="142"/>
      <c r="S17183" s="139"/>
    </row>
    <row r="17184" spans="2:19" ht="15.75" customHeight="1" x14ac:dyDescent="0.25">
      <c r="B17184" s="106"/>
      <c r="C17184" s="106"/>
      <c r="D17184" s="139"/>
      <c r="E17184" s="140"/>
      <c r="F17184" s="140"/>
      <c r="G17184" s="140"/>
      <c r="M17184" s="140"/>
      <c r="N17184" s="167"/>
      <c r="O17184" s="167"/>
      <c r="P17184" s="142"/>
      <c r="Q17184" s="142"/>
      <c r="R17184" s="142"/>
      <c r="S17184" s="139"/>
    </row>
    <row r="17185" spans="2:19" ht="15.75" customHeight="1" x14ac:dyDescent="0.25">
      <c r="B17185" s="106"/>
      <c r="C17185" s="106"/>
      <c r="D17185" s="139"/>
      <c r="E17185" s="140"/>
      <c r="F17185" s="140"/>
      <c r="G17185" s="140"/>
      <c r="M17185" s="140"/>
      <c r="N17185" s="167"/>
      <c r="O17185" s="167"/>
      <c r="P17185" s="142"/>
      <c r="Q17185" s="142"/>
      <c r="R17185" s="142"/>
      <c r="S17185" s="139"/>
    </row>
    <row r="17186" spans="2:19" ht="15.75" customHeight="1" x14ac:dyDescent="0.25">
      <c r="B17186" s="106"/>
      <c r="C17186" s="106"/>
      <c r="D17186" s="139"/>
      <c r="E17186" s="140"/>
      <c r="F17186" s="140"/>
      <c r="G17186" s="140"/>
      <c r="M17186" s="140"/>
      <c r="N17186" s="167"/>
      <c r="O17186" s="167"/>
      <c r="P17186" s="142"/>
      <c r="Q17186" s="142"/>
      <c r="R17186" s="142"/>
      <c r="S17186" s="139"/>
    </row>
    <row r="17187" spans="2:19" ht="15.75" customHeight="1" x14ac:dyDescent="0.25">
      <c r="B17187" s="106"/>
      <c r="C17187" s="106"/>
      <c r="D17187" s="139"/>
      <c r="E17187" s="140"/>
      <c r="F17187" s="140"/>
      <c r="G17187" s="140"/>
      <c r="M17187" s="140"/>
      <c r="N17187" s="167"/>
      <c r="O17187" s="167"/>
      <c r="P17187" s="142"/>
      <c r="Q17187" s="142"/>
      <c r="R17187" s="142"/>
      <c r="S17187" s="139"/>
    </row>
    <row r="17188" spans="2:19" ht="15.75" customHeight="1" x14ac:dyDescent="0.25">
      <c r="B17188" s="106"/>
      <c r="C17188" s="106"/>
      <c r="D17188" s="139"/>
      <c r="E17188" s="140"/>
      <c r="F17188" s="140"/>
      <c r="G17188" s="140"/>
      <c r="M17188" s="140"/>
      <c r="N17188" s="167"/>
      <c r="O17188" s="167"/>
      <c r="P17188" s="142"/>
      <c r="Q17188" s="142"/>
      <c r="R17188" s="142"/>
      <c r="S17188" s="139"/>
    </row>
    <row r="17189" spans="2:19" ht="15.75" customHeight="1" x14ac:dyDescent="0.25">
      <c r="B17189" s="106"/>
      <c r="C17189" s="106"/>
      <c r="D17189" s="139"/>
      <c r="E17189" s="140"/>
      <c r="F17189" s="140"/>
      <c r="G17189" s="140"/>
      <c r="M17189" s="140"/>
      <c r="N17189" s="167"/>
      <c r="O17189" s="167"/>
      <c r="P17189" s="142"/>
      <c r="Q17189" s="142"/>
      <c r="R17189" s="142"/>
      <c r="S17189" s="139"/>
    </row>
    <row r="17190" spans="2:19" ht="15.75" customHeight="1" x14ac:dyDescent="0.25">
      <c r="B17190" s="106"/>
      <c r="C17190" s="106"/>
      <c r="D17190" s="139"/>
      <c r="E17190" s="140"/>
      <c r="F17190" s="140"/>
      <c r="G17190" s="140"/>
      <c r="M17190" s="140"/>
      <c r="N17190" s="167"/>
      <c r="O17190" s="167"/>
      <c r="P17190" s="142"/>
      <c r="Q17190" s="142"/>
      <c r="R17190" s="142"/>
      <c r="S17190" s="139"/>
    </row>
    <row r="17191" spans="2:19" ht="15.75" customHeight="1" x14ac:dyDescent="0.25">
      <c r="B17191" s="106"/>
      <c r="C17191" s="106"/>
      <c r="D17191" s="139"/>
      <c r="E17191" s="140"/>
      <c r="F17191" s="140"/>
      <c r="G17191" s="140"/>
      <c r="M17191" s="140"/>
      <c r="N17191" s="167"/>
      <c r="O17191" s="167"/>
      <c r="P17191" s="142"/>
      <c r="Q17191" s="142"/>
      <c r="R17191" s="142"/>
      <c r="S17191" s="139"/>
    </row>
    <row r="17192" spans="2:19" ht="15.75" customHeight="1" x14ac:dyDescent="0.25">
      <c r="B17192" s="106"/>
      <c r="C17192" s="106"/>
      <c r="D17192" s="139"/>
      <c r="E17192" s="140"/>
      <c r="F17192" s="140"/>
      <c r="G17192" s="140"/>
      <c r="M17192" s="140"/>
      <c r="N17192" s="167"/>
      <c r="O17192" s="167"/>
      <c r="P17192" s="142"/>
      <c r="Q17192" s="142"/>
      <c r="R17192" s="142"/>
      <c r="S17192" s="139"/>
    </row>
    <row r="17193" spans="2:19" ht="15.75" customHeight="1" x14ac:dyDescent="0.25">
      <c r="B17193" s="106"/>
      <c r="C17193" s="106"/>
      <c r="D17193" s="139"/>
      <c r="E17193" s="140"/>
      <c r="F17193" s="140"/>
      <c r="G17193" s="140"/>
      <c r="M17193" s="140"/>
      <c r="N17193" s="167"/>
      <c r="O17193" s="167"/>
      <c r="P17193" s="142"/>
      <c r="Q17193" s="142"/>
      <c r="R17193" s="142"/>
      <c r="S17193" s="139"/>
    </row>
    <row r="17194" spans="2:19" ht="15.75" customHeight="1" x14ac:dyDescent="0.25">
      <c r="B17194" s="106"/>
      <c r="C17194" s="106"/>
      <c r="D17194" s="139"/>
      <c r="E17194" s="140"/>
      <c r="F17194" s="140"/>
      <c r="G17194" s="140"/>
      <c r="M17194" s="140"/>
      <c r="N17194" s="167"/>
      <c r="O17194" s="167"/>
      <c r="P17194" s="142"/>
      <c r="Q17194" s="142"/>
      <c r="R17194" s="142"/>
      <c r="S17194" s="139"/>
    </row>
    <row r="17195" spans="2:19" ht="15.75" customHeight="1" x14ac:dyDescent="0.25">
      <c r="B17195" s="106"/>
      <c r="C17195" s="106"/>
      <c r="D17195" s="139"/>
      <c r="E17195" s="140"/>
      <c r="F17195" s="140"/>
      <c r="G17195" s="140"/>
      <c r="M17195" s="140"/>
      <c r="N17195" s="167"/>
      <c r="O17195" s="167"/>
      <c r="P17195" s="142"/>
      <c r="Q17195" s="142"/>
      <c r="R17195" s="142"/>
      <c r="S17195" s="139"/>
    </row>
    <row r="17196" spans="2:19" ht="15.75" customHeight="1" x14ac:dyDescent="0.25">
      <c r="B17196" s="106"/>
      <c r="C17196" s="106"/>
      <c r="D17196" s="139"/>
      <c r="E17196" s="140"/>
      <c r="F17196" s="140"/>
      <c r="G17196" s="140"/>
      <c r="M17196" s="140"/>
      <c r="N17196" s="167"/>
      <c r="O17196" s="167"/>
      <c r="P17196" s="142"/>
      <c r="Q17196" s="142"/>
      <c r="R17196" s="142"/>
      <c r="S17196" s="139"/>
    </row>
    <row r="17197" spans="2:19" ht="15.75" customHeight="1" x14ac:dyDescent="0.25">
      <c r="B17197" s="106"/>
      <c r="C17197" s="106"/>
      <c r="D17197" s="139"/>
      <c r="E17197" s="140"/>
      <c r="F17197" s="140"/>
      <c r="G17197" s="140"/>
      <c r="M17197" s="140"/>
      <c r="N17197" s="167"/>
      <c r="O17197" s="167"/>
      <c r="P17197" s="142"/>
      <c r="Q17197" s="142"/>
      <c r="R17197" s="142"/>
      <c r="S17197" s="139"/>
    </row>
    <row r="17198" spans="2:19" ht="15.75" customHeight="1" x14ac:dyDescent="0.25">
      <c r="B17198" s="106"/>
      <c r="C17198" s="106"/>
      <c r="D17198" s="139"/>
      <c r="E17198" s="140"/>
      <c r="F17198" s="140"/>
      <c r="G17198" s="140"/>
      <c r="M17198" s="140"/>
      <c r="N17198" s="167"/>
      <c r="O17198" s="167"/>
      <c r="P17198" s="142"/>
      <c r="Q17198" s="142"/>
      <c r="R17198" s="142"/>
      <c r="S17198" s="139"/>
    </row>
    <row r="17199" spans="2:19" ht="15.75" customHeight="1" x14ac:dyDescent="0.25">
      <c r="B17199" s="106"/>
      <c r="C17199" s="106"/>
      <c r="D17199" s="139"/>
      <c r="E17199" s="140"/>
      <c r="F17199" s="140"/>
      <c r="G17199" s="140"/>
      <c r="M17199" s="140"/>
      <c r="N17199" s="167"/>
      <c r="O17199" s="167"/>
      <c r="P17199" s="142"/>
      <c r="Q17199" s="142"/>
      <c r="R17199" s="142"/>
      <c r="S17199" s="139"/>
    </row>
    <row r="17200" spans="2:19" ht="15.75" customHeight="1" x14ac:dyDescent="0.25">
      <c r="B17200" s="106"/>
      <c r="C17200" s="106"/>
      <c r="D17200" s="139"/>
      <c r="E17200" s="140"/>
      <c r="F17200" s="140"/>
      <c r="G17200" s="140"/>
      <c r="M17200" s="140"/>
      <c r="N17200" s="167"/>
      <c r="O17200" s="167"/>
      <c r="P17200" s="142"/>
      <c r="Q17200" s="142"/>
      <c r="R17200" s="142"/>
      <c r="S17200" s="139"/>
    </row>
    <row r="17201" spans="2:19" ht="15.75" customHeight="1" x14ac:dyDescent="0.25">
      <c r="B17201" s="106"/>
      <c r="C17201" s="106"/>
      <c r="D17201" s="139"/>
      <c r="E17201" s="140"/>
      <c r="F17201" s="140"/>
      <c r="G17201" s="140"/>
      <c r="M17201" s="140"/>
      <c r="N17201" s="167"/>
      <c r="O17201" s="167"/>
      <c r="P17201" s="142"/>
      <c r="Q17201" s="142"/>
      <c r="R17201" s="142"/>
      <c r="S17201" s="139"/>
    </row>
    <row r="17202" spans="2:19" ht="15.75" customHeight="1" x14ac:dyDescent="0.25">
      <c r="B17202" s="106"/>
      <c r="C17202" s="106"/>
      <c r="D17202" s="139"/>
      <c r="E17202" s="140"/>
      <c r="F17202" s="140"/>
      <c r="G17202" s="140"/>
      <c r="M17202" s="140"/>
      <c r="N17202" s="167"/>
      <c r="O17202" s="167"/>
      <c r="P17202" s="142"/>
      <c r="Q17202" s="142"/>
      <c r="R17202" s="142"/>
      <c r="S17202" s="139"/>
    </row>
    <row r="17203" spans="2:19" ht="15.75" customHeight="1" x14ac:dyDescent="0.25">
      <c r="B17203" s="106"/>
      <c r="C17203" s="106"/>
      <c r="D17203" s="139"/>
      <c r="E17203" s="140"/>
      <c r="F17203" s="140"/>
      <c r="G17203" s="140"/>
      <c r="M17203" s="140"/>
      <c r="N17203" s="167"/>
      <c r="O17203" s="167"/>
      <c r="P17203" s="142"/>
      <c r="Q17203" s="142"/>
      <c r="R17203" s="142"/>
      <c r="S17203" s="139"/>
    </row>
    <row r="17204" spans="2:19" ht="15.75" customHeight="1" x14ac:dyDescent="0.25">
      <c r="B17204" s="106"/>
      <c r="C17204" s="106"/>
      <c r="D17204" s="139"/>
      <c r="E17204" s="140"/>
      <c r="F17204" s="140"/>
      <c r="G17204" s="140"/>
      <c r="M17204" s="140"/>
      <c r="N17204" s="167"/>
      <c r="O17204" s="167"/>
      <c r="P17204" s="142"/>
      <c r="Q17204" s="142"/>
      <c r="R17204" s="142"/>
      <c r="S17204" s="139"/>
    </row>
    <row r="17205" spans="2:19" ht="15.75" customHeight="1" x14ac:dyDescent="0.25">
      <c r="B17205" s="106"/>
      <c r="C17205" s="106"/>
      <c r="D17205" s="139"/>
      <c r="E17205" s="140"/>
      <c r="F17205" s="140"/>
      <c r="G17205" s="140"/>
      <c r="M17205" s="140"/>
      <c r="N17205" s="167"/>
      <c r="O17205" s="167"/>
      <c r="P17205" s="142"/>
      <c r="Q17205" s="142"/>
      <c r="R17205" s="142"/>
      <c r="S17205" s="139"/>
    </row>
    <row r="17206" spans="2:19" ht="15.75" customHeight="1" x14ac:dyDescent="0.25">
      <c r="B17206" s="106"/>
      <c r="C17206" s="106"/>
      <c r="D17206" s="139"/>
      <c r="E17206" s="140"/>
      <c r="F17206" s="140"/>
      <c r="G17206" s="140"/>
      <c r="M17206" s="140"/>
      <c r="N17206" s="167"/>
      <c r="O17206" s="167"/>
      <c r="P17206" s="142"/>
      <c r="Q17206" s="142"/>
      <c r="R17206" s="142"/>
      <c r="S17206" s="139"/>
    </row>
    <row r="17207" spans="2:19" ht="15.75" customHeight="1" x14ac:dyDescent="0.25">
      <c r="B17207" s="106"/>
      <c r="C17207" s="106"/>
      <c r="D17207" s="139"/>
      <c r="E17207" s="140"/>
      <c r="F17207" s="140"/>
      <c r="G17207" s="140"/>
      <c r="M17207" s="140"/>
      <c r="N17207" s="167"/>
      <c r="O17207" s="167"/>
      <c r="P17207" s="142"/>
      <c r="Q17207" s="142"/>
      <c r="R17207" s="142"/>
      <c r="S17207" s="139"/>
    </row>
    <row r="17208" spans="2:19" ht="15.75" customHeight="1" x14ac:dyDescent="0.25">
      <c r="B17208" s="106"/>
      <c r="C17208" s="106"/>
      <c r="D17208" s="139"/>
      <c r="E17208" s="140"/>
      <c r="F17208" s="140"/>
      <c r="G17208" s="140"/>
      <c r="M17208" s="140"/>
      <c r="N17208" s="167"/>
      <c r="O17208" s="167"/>
      <c r="P17208" s="142"/>
      <c r="Q17208" s="142"/>
      <c r="R17208" s="142"/>
      <c r="S17208" s="139"/>
    </row>
    <row r="17209" spans="2:19" ht="15.75" customHeight="1" x14ac:dyDescent="0.25">
      <c r="B17209" s="106"/>
      <c r="C17209" s="106"/>
      <c r="D17209" s="139"/>
      <c r="E17209" s="140"/>
      <c r="F17209" s="140"/>
      <c r="G17209" s="140"/>
      <c r="M17209" s="140"/>
      <c r="N17209" s="167"/>
      <c r="O17209" s="167"/>
      <c r="P17209" s="142"/>
      <c r="Q17209" s="142"/>
      <c r="R17209" s="142"/>
      <c r="S17209" s="139"/>
    </row>
    <row r="17210" spans="2:19" ht="15.75" customHeight="1" x14ac:dyDescent="0.25">
      <c r="B17210" s="106"/>
      <c r="C17210" s="106"/>
      <c r="D17210" s="139"/>
      <c r="E17210" s="140"/>
      <c r="F17210" s="140"/>
      <c r="G17210" s="140"/>
      <c r="M17210" s="140"/>
      <c r="N17210" s="167"/>
      <c r="O17210" s="167"/>
      <c r="P17210" s="142"/>
      <c r="Q17210" s="142"/>
      <c r="R17210" s="142"/>
      <c r="S17210" s="139"/>
    </row>
    <row r="17211" spans="2:19" ht="15.75" customHeight="1" x14ac:dyDescent="0.25">
      <c r="B17211" s="106"/>
      <c r="C17211" s="106"/>
      <c r="D17211" s="139"/>
      <c r="E17211" s="140"/>
      <c r="F17211" s="140"/>
      <c r="G17211" s="140"/>
      <c r="M17211" s="140"/>
      <c r="N17211" s="167"/>
      <c r="O17211" s="167"/>
      <c r="P17211" s="142"/>
      <c r="Q17211" s="142"/>
      <c r="R17211" s="142"/>
      <c r="S17211" s="139"/>
    </row>
    <row r="17212" spans="2:19" ht="15.75" customHeight="1" x14ac:dyDescent="0.25">
      <c r="B17212" s="106"/>
      <c r="C17212" s="106"/>
      <c r="D17212" s="139"/>
      <c r="E17212" s="140"/>
      <c r="F17212" s="140"/>
      <c r="G17212" s="140"/>
      <c r="M17212" s="140"/>
      <c r="N17212" s="167"/>
      <c r="O17212" s="167"/>
      <c r="P17212" s="142"/>
      <c r="Q17212" s="142"/>
      <c r="R17212" s="142"/>
      <c r="S17212" s="139"/>
    </row>
    <row r="17213" spans="2:19" ht="15.75" customHeight="1" x14ac:dyDescent="0.25">
      <c r="B17213" s="106"/>
      <c r="C17213" s="106"/>
      <c r="D17213" s="139"/>
      <c r="E17213" s="140"/>
      <c r="F17213" s="140"/>
      <c r="G17213" s="140"/>
      <c r="M17213" s="140"/>
      <c r="N17213" s="167"/>
      <c r="O17213" s="167"/>
      <c r="P17213" s="142"/>
      <c r="Q17213" s="142"/>
      <c r="R17213" s="142"/>
      <c r="S17213" s="139"/>
    </row>
    <row r="17214" spans="2:19" ht="15.75" customHeight="1" x14ac:dyDescent="0.25">
      <c r="B17214" s="106"/>
      <c r="C17214" s="106"/>
      <c r="D17214" s="139"/>
      <c r="E17214" s="140"/>
      <c r="F17214" s="140"/>
      <c r="G17214" s="140"/>
      <c r="M17214" s="140"/>
      <c r="N17214" s="167"/>
      <c r="O17214" s="167"/>
      <c r="P17214" s="142"/>
      <c r="Q17214" s="142"/>
      <c r="R17214" s="142"/>
      <c r="S17214" s="139"/>
    </row>
    <row r="17215" spans="2:19" ht="15.75" customHeight="1" x14ac:dyDescent="0.25">
      <c r="B17215" s="106"/>
      <c r="C17215" s="106"/>
      <c r="D17215" s="139"/>
      <c r="E17215" s="140"/>
      <c r="F17215" s="140"/>
      <c r="G17215" s="140"/>
      <c r="M17215" s="140"/>
      <c r="N17215" s="167"/>
      <c r="O17215" s="167"/>
      <c r="P17215" s="142"/>
      <c r="Q17215" s="142"/>
      <c r="R17215" s="142"/>
      <c r="S17215" s="139"/>
    </row>
    <row r="17216" spans="2:19" ht="15.75" customHeight="1" x14ac:dyDescent="0.25">
      <c r="B17216" s="106"/>
      <c r="C17216" s="106"/>
      <c r="D17216" s="139"/>
      <c r="E17216" s="140"/>
      <c r="F17216" s="140"/>
      <c r="G17216" s="140"/>
      <c r="M17216" s="140"/>
      <c r="N17216" s="167"/>
      <c r="O17216" s="167"/>
      <c r="P17216" s="142"/>
      <c r="Q17216" s="142"/>
      <c r="R17216" s="142"/>
      <c r="S17216" s="139"/>
    </row>
    <row r="17217" spans="2:19" ht="15.75" customHeight="1" x14ac:dyDescent="0.25">
      <c r="B17217" s="106"/>
      <c r="C17217" s="106"/>
      <c r="D17217" s="139"/>
      <c r="E17217" s="140"/>
      <c r="F17217" s="140"/>
      <c r="G17217" s="140"/>
      <c r="M17217" s="140"/>
      <c r="N17217" s="167"/>
      <c r="O17217" s="167"/>
      <c r="P17217" s="142"/>
      <c r="Q17217" s="142"/>
      <c r="R17217" s="142"/>
      <c r="S17217" s="139"/>
    </row>
    <row r="17218" spans="2:19" ht="15.75" customHeight="1" x14ac:dyDescent="0.25">
      <c r="B17218" s="106"/>
      <c r="C17218" s="106"/>
      <c r="D17218" s="139"/>
      <c r="E17218" s="140"/>
      <c r="F17218" s="140"/>
      <c r="G17218" s="140"/>
      <c r="M17218" s="140"/>
      <c r="N17218" s="167"/>
      <c r="O17218" s="167"/>
      <c r="P17218" s="142"/>
      <c r="Q17218" s="142"/>
      <c r="R17218" s="142"/>
      <c r="S17218" s="139"/>
    </row>
    <row r="17219" spans="2:19" ht="15.75" customHeight="1" x14ac:dyDescent="0.25">
      <c r="B17219" s="106"/>
      <c r="C17219" s="106"/>
      <c r="D17219" s="139"/>
      <c r="E17219" s="140"/>
      <c r="F17219" s="140"/>
      <c r="G17219" s="140"/>
      <c r="M17219" s="140"/>
      <c r="N17219" s="167"/>
      <c r="O17219" s="167"/>
      <c r="P17219" s="142"/>
      <c r="Q17219" s="142"/>
      <c r="R17219" s="142"/>
      <c r="S17219" s="139"/>
    </row>
    <row r="17220" spans="2:19" ht="15.75" customHeight="1" x14ac:dyDescent="0.25">
      <c r="B17220" s="106"/>
      <c r="C17220" s="106"/>
      <c r="D17220" s="139"/>
      <c r="E17220" s="140"/>
      <c r="F17220" s="140"/>
      <c r="G17220" s="140"/>
      <c r="M17220" s="140"/>
      <c r="N17220" s="167"/>
      <c r="O17220" s="167"/>
      <c r="P17220" s="142"/>
      <c r="Q17220" s="142"/>
      <c r="R17220" s="142"/>
      <c r="S17220" s="139"/>
    </row>
    <row r="17221" spans="2:19" ht="15.75" customHeight="1" x14ac:dyDescent="0.25">
      <c r="B17221" s="106"/>
      <c r="C17221" s="106"/>
      <c r="D17221" s="139"/>
      <c r="E17221" s="140"/>
      <c r="F17221" s="140"/>
      <c r="G17221" s="140"/>
      <c r="M17221" s="140"/>
      <c r="N17221" s="167"/>
      <c r="O17221" s="167"/>
      <c r="P17221" s="142"/>
      <c r="Q17221" s="142"/>
      <c r="R17221" s="142"/>
      <c r="S17221" s="139"/>
    </row>
    <row r="17222" spans="2:19" ht="15.75" customHeight="1" x14ac:dyDescent="0.25">
      <c r="B17222" s="106"/>
      <c r="C17222" s="106"/>
      <c r="D17222" s="139"/>
      <c r="E17222" s="140"/>
      <c r="F17222" s="140"/>
      <c r="G17222" s="140"/>
      <c r="M17222" s="140"/>
      <c r="N17222" s="167"/>
      <c r="O17222" s="167"/>
      <c r="P17222" s="142"/>
      <c r="Q17222" s="142"/>
      <c r="R17222" s="142"/>
      <c r="S17222" s="139"/>
    </row>
    <row r="17223" spans="2:19" ht="15.75" customHeight="1" x14ac:dyDescent="0.25">
      <c r="B17223" s="106"/>
      <c r="C17223" s="106"/>
      <c r="D17223" s="139"/>
      <c r="E17223" s="140"/>
      <c r="F17223" s="140"/>
      <c r="G17223" s="140"/>
      <c r="M17223" s="140"/>
      <c r="N17223" s="167"/>
      <c r="O17223" s="167"/>
      <c r="P17223" s="142"/>
      <c r="Q17223" s="142"/>
      <c r="R17223" s="142"/>
      <c r="S17223" s="139"/>
    </row>
    <row r="17224" spans="2:19" ht="15.75" customHeight="1" x14ac:dyDescent="0.25">
      <c r="B17224" s="106"/>
      <c r="C17224" s="106"/>
      <c r="D17224" s="139"/>
      <c r="E17224" s="140"/>
      <c r="F17224" s="140"/>
      <c r="G17224" s="140"/>
      <c r="M17224" s="140"/>
      <c r="N17224" s="167"/>
      <c r="O17224" s="167"/>
      <c r="P17224" s="142"/>
      <c r="Q17224" s="142"/>
      <c r="R17224" s="142"/>
      <c r="S17224" s="139"/>
    </row>
    <row r="17225" spans="2:19" ht="15.75" customHeight="1" x14ac:dyDescent="0.25">
      <c r="B17225" s="106"/>
      <c r="C17225" s="106"/>
      <c r="D17225" s="139"/>
      <c r="E17225" s="140"/>
      <c r="F17225" s="140"/>
      <c r="G17225" s="140"/>
      <c r="M17225" s="140"/>
      <c r="N17225" s="167"/>
      <c r="O17225" s="167"/>
      <c r="P17225" s="142"/>
      <c r="Q17225" s="142"/>
      <c r="R17225" s="142"/>
      <c r="S17225" s="139"/>
    </row>
    <row r="17226" spans="2:19" ht="15.75" customHeight="1" x14ac:dyDescent="0.25">
      <c r="B17226" s="106"/>
      <c r="C17226" s="106"/>
      <c r="D17226" s="139"/>
      <c r="E17226" s="140"/>
      <c r="F17226" s="140"/>
      <c r="G17226" s="140"/>
      <c r="M17226" s="140"/>
      <c r="N17226" s="167"/>
      <c r="O17226" s="167"/>
      <c r="P17226" s="142"/>
      <c r="Q17226" s="142"/>
      <c r="R17226" s="142"/>
      <c r="S17226" s="139"/>
    </row>
    <row r="17227" spans="2:19" ht="15.75" customHeight="1" x14ac:dyDescent="0.25">
      <c r="B17227" s="106"/>
      <c r="C17227" s="106"/>
      <c r="D17227" s="139"/>
      <c r="E17227" s="140"/>
      <c r="F17227" s="140"/>
      <c r="G17227" s="140"/>
      <c r="M17227" s="140"/>
      <c r="N17227" s="167"/>
      <c r="O17227" s="167"/>
      <c r="P17227" s="142"/>
      <c r="Q17227" s="142"/>
      <c r="R17227" s="142"/>
      <c r="S17227" s="139"/>
    </row>
    <row r="17228" spans="2:19" ht="15.75" customHeight="1" x14ac:dyDescent="0.25">
      <c r="B17228" s="106"/>
      <c r="C17228" s="106"/>
      <c r="D17228" s="139"/>
      <c r="E17228" s="140"/>
      <c r="F17228" s="140"/>
      <c r="G17228" s="140"/>
      <c r="M17228" s="140"/>
      <c r="N17228" s="167"/>
      <c r="O17228" s="167"/>
      <c r="P17228" s="142"/>
      <c r="Q17228" s="142"/>
      <c r="R17228" s="142"/>
      <c r="S17228" s="139"/>
    </row>
    <row r="17229" spans="2:19" ht="15.75" customHeight="1" x14ac:dyDescent="0.25">
      <c r="B17229" s="106"/>
      <c r="C17229" s="106"/>
      <c r="D17229" s="139"/>
      <c r="E17229" s="140"/>
      <c r="F17229" s="140"/>
      <c r="G17229" s="140"/>
      <c r="M17229" s="140"/>
      <c r="N17229" s="167"/>
      <c r="O17229" s="167"/>
      <c r="P17229" s="142"/>
      <c r="Q17229" s="142"/>
      <c r="R17229" s="142"/>
      <c r="S17229" s="139"/>
    </row>
    <row r="17230" spans="2:19" ht="15.75" customHeight="1" x14ac:dyDescent="0.25">
      <c r="B17230" s="106"/>
      <c r="C17230" s="106"/>
      <c r="D17230" s="139"/>
      <c r="E17230" s="140"/>
      <c r="F17230" s="140"/>
      <c r="G17230" s="140"/>
      <c r="M17230" s="140"/>
      <c r="N17230" s="167"/>
      <c r="O17230" s="167"/>
      <c r="P17230" s="142"/>
      <c r="Q17230" s="142"/>
      <c r="R17230" s="142"/>
      <c r="S17230" s="139"/>
    </row>
    <row r="17231" spans="2:19" ht="15.75" customHeight="1" x14ac:dyDescent="0.25">
      <c r="B17231" s="106"/>
      <c r="C17231" s="106"/>
      <c r="D17231" s="139"/>
      <c r="E17231" s="140"/>
      <c r="F17231" s="140"/>
      <c r="G17231" s="140"/>
      <c r="M17231" s="140"/>
      <c r="N17231" s="167"/>
      <c r="O17231" s="167"/>
      <c r="P17231" s="142"/>
      <c r="Q17231" s="142"/>
      <c r="R17231" s="142"/>
      <c r="S17231" s="139"/>
    </row>
    <row r="17232" spans="2:19" ht="15.75" customHeight="1" x14ac:dyDescent="0.25">
      <c r="B17232" s="106"/>
      <c r="C17232" s="106"/>
      <c r="D17232" s="139"/>
      <c r="E17232" s="140"/>
      <c r="F17232" s="140"/>
      <c r="G17232" s="140"/>
      <c r="M17232" s="140"/>
      <c r="N17232" s="167"/>
      <c r="O17232" s="167"/>
      <c r="P17232" s="142"/>
      <c r="Q17232" s="142"/>
      <c r="R17232" s="142"/>
      <c r="S17232" s="139"/>
    </row>
    <row r="17233" spans="2:19" ht="15.75" customHeight="1" x14ac:dyDescent="0.25">
      <c r="B17233" s="106"/>
      <c r="C17233" s="106"/>
      <c r="D17233" s="139"/>
      <c r="E17233" s="140"/>
      <c r="F17233" s="140"/>
      <c r="G17233" s="140"/>
      <c r="M17233" s="140"/>
      <c r="N17233" s="167"/>
      <c r="O17233" s="167"/>
      <c r="P17233" s="142"/>
      <c r="Q17233" s="142"/>
      <c r="R17233" s="142"/>
      <c r="S17233" s="139"/>
    </row>
    <row r="17234" spans="2:19" ht="15.75" customHeight="1" x14ac:dyDescent="0.25">
      <c r="B17234" s="106"/>
      <c r="C17234" s="106"/>
      <c r="D17234" s="139"/>
      <c r="E17234" s="140"/>
      <c r="F17234" s="140"/>
      <c r="G17234" s="140"/>
      <c r="M17234" s="140"/>
      <c r="N17234" s="167"/>
      <c r="O17234" s="167"/>
      <c r="P17234" s="142"/>
      <c r="Q17234" s="142"/>
      <c r="R17234" s="142"/>
      <c r="S17234" s="139"/>
    </row>
    <row r="17235" spans="2:19" ht="15.75" customHeight="1" x14ac:dyDescent="0.25">
      <c r="B17235" s="106"/>
      <c r="C17235" s="106"/>
      <c r="D17235" s="139"/>
      <c r="E17235" s="140"/>
      <c r="F17235" s="140"/>
      <c r="G17235" s="140"/>
      <c r="M17235" s="140"/>
      <c r="N17235" s="167"/>
      <c r="O17235" s="167"/>
      <c r="P17235" s="142"/>
      <c r="Q17235" s="142"/>
      <c r="R17235" s="142"/>
      <c r="S17235" s="139"/>
    </row>
    <row r="17236" spans="2:19" ht="15.75" customHeight="1" x14ac:dyDescent="0.25">
      <c r="B17236" s="106"/>
      <c r="C17236" s="106"/>
      <c r="D17236" s="139"/>
      <c r="E17236" s="140"/>
      <c r="F17236" s="140"/>
      <c r="G17236" s="140"/>
      <c r="M17236" s="140"/>
      <c r="N17236" s="167"/>
      <c r="O17236" s="167"/>
      <c r="P17236" s="142"/>
      <c r="Q17236" s="142"/>
      <c r="R17236" s="142"/>
      <c r="S17236" s="139"/>
    </row>
    <row r="17237" spans="2:19" ht="15.75" customHeight="1" x14ac:dyDescent="0.25">
      <c r="B17237" s="106"/>
      <c r="C17237" s="106"/>
      <c r="D17237" s="139"/>
      <c r="E17237" s="140"/>
      <c r="F17237" s="140"/>
      <c r="G17237" s="140"/>
      <c r="M17237" s="140"/>
      <c r="N17237" s="167"/>
      <c r="O17237" s="167"/>
      <c r="P17237" s="142"/>
      <c r="Q17237" s="142"/>
      <c r="R17237" s="142"/>
      <c r="S17237" s="139"/>
    </row>
    <row r="17238" spans="2:19" ht="15.75" customHeight="1" x14ac:dyDescent="0.25">
      <c r="B17238" s="106"/>
      <c r="C17238" s="106"/>
      <c r="D17238" s="139"/>
      <c r="E17238" s="140"/>
      <c r="F17238" s="140"/>
      <c r="G17238" s="140"/>
      <c r="M17238" s="140"/>
      <c r="N17238" s="167"/>
      <c r="O17238" s="167"/>
      <c r="P17238" s="142"/>
      <c r="Q17238" s="142"/>
      <c r="R17238" s="142"/>
      <c r="S17238" s="139"/>
    </row>
    <row r="17239" spans="2:19" ht="15.75" customHeight="1" x14ac:dyDescent="0.25">
      <c r="B17239" s="106"/>
      <c r="C17239" s="106"/>
      <c r="D17239" s="139"/>
      <c r="E17239" s="140"/>
      <c r="F17239" s="140"/>
      <c r="G17239" s="140"/>
      <c r="M17239" s="140"/>
      <c r="N17239" s="167"/>
      <c r="O17239" s="167"/>
      <c r="P17239" s="142"/>
      <c r="Q17239" s="142"/>
      <c r="R17239" s="142"/>
      <c r="S17239" s="139"/>
    </row>
    <row r="17240" spans="2:19" ht="15.75" customHeight="1" x14ac:dyDescent="0.25">
      <c r="B17240" s="106"/>
      <c r="C17240" s="106"/>
      <c r="D17240" s="139"/>
      <c r="E17240" s="140"/>
      <c r="F17240" s="140"/>
      <c r="G17240" s="140"/>
      <c r="M17240" s="140"/>
      <c r="N17240" s="167"/>
      <c r="O17240" s="167"/>
      <c r="P17240" s="142"/>
      <c r="Q17240" s="142"/>
      <c r="R17240" s="142"/>
      <c r="S17240" s="139"/>
    </row>
    <row r="17241" spans="2:19" ht="15.75" customHeight="1" x14ac:dyDescent="0.25">
      <c r="B17241" s="106"/>
      <c r="C17241" s="106"/>
      <c r="D17241" s="139"/>
      <c r="E17241" s="140"/>
      <c r="F17241" s="140"/>
      <c r="G17241" s="140"/>
      <c r="M17241" s="140"/>
      <c r="N17241" s="167"/>
      <c r="O17241" s="167"/>
      <c r="P17241" s="142"/>
      <c r="Q17241" s="142"/>
      <c r="R17241" s="142"/>
      <c r="S17241" s="139"/>
    </row>
    <row r="17242" spans="2:19" ht="15.75" customHeight="1" x14ac:dyDescent="0.25">
      <c r="B17242" s="106"/>
      <c r="C17242" s="106"/>
      <c r="D17242" s="139"/>
      <c r="E17242" s="140"/>
      <c r="F17242" s="140"/>
      <c r="G17242" s="140"/>
      <c r="M17242" s="140"/>
      <c r="N17242" s="167"/>
      <c r="O17242" s="167"/>
      <c r="P17242" s="142"/>
      <c r="Q17242" s="142"/>
      <c r="R17242" s="142"/>
      <c r="S17242" s="139"/>
    </row>
    <row r="17243" spans="2:19" ht="15.75" customHeight="1" x14ac:dyDescent="0.25">
      <c r="B17243" s="106"/>
      <c r="C17243" s="106"/>
      <c r="D17243" s="139"/>
      <c r="E17243" s="140"/>
      <c r="F17243" s="140"/>
      <c r="G17243" s="140"/>
      <c r="M17243" s="140"/>
      <c r="N17243" s="167"/>
      <c r="O17243" s="167"/>
      <c r="P17243" s="142"/>
      <c r="Q17243" s="142"/>
      <c r="R17243" s="142"/>
      <c r="S17243" s="139"/>
    </row>
    <row r="17244" spans="2:19" ht="15.75" customHeight="1" x14ac:dyDescent="0.25">
      <c r="B17244" s="106"/>
      <c r="C17244" s="106"/>
      <c r="D17244" s="139"/>
      <c r="E17244" s="140"/>
      <c r="F17244" s="140"/>
      <c r="G17244" s="140"/>
      <c r="M17244" s="140"/>
      <c r="N17244" s="167"/>
      <c r="O17244" s="167"/>
      <c r="P17244" s="142"/>
      <c r="Q17244" s="142"/>
      <c r="R17244" s="142"/>
      <c r="S17244" s="139"/>
    </row>
    <row r="17245" spans="2:19" ht="15.75" customHeight="1" x14ac:dyDescent="0.25">
      <c r="B17245" s="106"/>
      <c r="C17245" s="106"/>
      <c r="D17245" s="139"/>
      <c r="E17245" s="140"/>
      <c r="F17245" s="140"/>
      <c r="G17245" s="140"/>
      <c r="M17245" s="140"/>
      <c r="N17245" s="167"/>
      <c r="O17245" s="167"/>
      <c r="P17245" s="142"/>
      <c r="Q17245" s="142"/>
      <c r="R17245" s="142"/>
      <c r="S17245" s="139"/>
    </row>
    <row r="17246" spans="2:19" ht="15.75" customHeight="1" x14ac:dyDescent="0.25">
      <c r="B17246" s="106"/>
      <c r="C17246" s="106"/>
      <c r="D17246" s="139"/>
      <c r="E17246" s="140"/>
      <c r="F17246" s="140"/>
      <c r="G17246" s="140"/>
      <c r="M17246" s="140"/>
      <c r="N17246" s="167"/>
      <c r="O17246" s="167"/>
      <c r="P17246" s="142"/>
      <c r="Q17246" s="142"/>
      <c r="R17246" s="142"/>
      <c r="S17246" s="139"/>
    </row>
    <row r="17247" spans="2:19" ht="15.75" customHeight="1" x14ac:dyDescent="0.25">
      <c r="B17247" s="106"/>
      <c r="C17247" s="106"/>
      <c r="D17247" s="139"/>
      <c r="E17247" s="140"/>
      <c r="F17247" s="140"/>
      <c r="G17247" s="140"/>
      <c r="M17247" s="140"/>
      <c r="N17247" s="167"/>
      <c r="O17247" s="167"/>
      <c r="P17247" s="142"/>
      <c r="Q17247" s="142"/>
      <c r="R17247" s="142"/>
      <c r="S17247" s="139"/>
    </row>
    <row r="17248" spans="2:19" ht="15.75" customHeight="1" x14ac:dyDescent="0.25">
      <c r="B17248" s="106"/>
      <c r="C17248" s="106"/>
      <c r="D17248" s="139"/>
      <c r="E17248" s="140"/>
      <c r="F17248" s="140"/>
      <c r="G17248" s="140"/>
      <c r="M17248" s="140"/>
      <c r="N17248" s="167"/>
      <c r="O17248" s="167"/>
      <c r="P17248" s="142"/>
      <c r="Q17248" s="142"/>
      <c r="R17248" s="142"/>
      <c r="S17248" s="139"/>
    </row>
    <row r="17249" spans="2:19" ht="15.75" customHeight="1" x14ac:dyDescent="0.25">
      <c r="B17249" s="106"/>
      <c r="C17249" s="106"/>
      <c r="D17249" s="139"/>
      <c r="E17249" s="140"/>
      <c r="F17249" s="140"/>
      <c r="G17249" s="140"/>
      <c r="M17249" s="140"/>
      <c r="N17249" s="167"/>
      <c r="O17249" s="167"/>
      <c r="P17249" s="142"/>
      <c r="Q17249" s="142"/>
      <c r="R17249" s="142"/>
      <c r="S17249" s="139"/>
    </row>
    <row r="17250" spans="2:19" ht="15.75" customHeight="1" x14ac:dyDescent="0.25">
      <c r="B17250" s="106"/>
      <c r="C17250" s="106"/>
      <c r="D17250" s="139"/>
      <c r="E17250" s="140"/>
      <c r="F17250" s="140"/>
      <c r="G17250" s="140"/>
      <c r="M17250" s="140"/>
      <c r="N17250" s="167"/>
      <c r="O17250" s="167"/>
      <c r="P17250" s="142"/>
      <c r="Q17250" s="142"/>
      <c r="R17250" s="142"/>
      <c r="S17250" s="139"/>
    </row>
    <row r="17251" spans="2:19" ht="15.75" customHeight="1" x14ac:dyDescent="0.25">
      <c r="B17251" s="106"/>
      <c r="C17251" s="106"/>
      <c r="D17251" s="139"/>
      <c r="E17251" s="140"/>
      <c r="F17251" s="140"/>
      <c r="G17251" s="140"/>
      <c r="M17251" s="140"/>
      <c r="N17251" s="167"/>
      <c r="O17251" s="167"/>
      <c r="P17251" s="142"/>
      <c r="Q17251" s="142"/>
      <c r="R17251" s="142"/>
      <c r="S17251" s="139"/>
    </row>
    <row r="17252" spans="2:19" ht="15.75" customHeight="1" x14ac:dyDescent="0.25">
      <c r="B17252" s="106"/>
      <c r="C17252" s="106"/>
      <c r="D17252" s="139"/>
      <c r="E17252" s="140"/>
      <c r="F17252" s="140"/>
      <c r="G17252" s="140"/>
      <c r="M17252" s="140"/>
      <c r="N17252" s="167"/>
      <c r="O17252" s="167"/>
      <c r="P17252" s="142"/>
      <c r="Q17252" s="142"/>
      <c r="R17252" s="142"/>
      <c r="S17252" s="139"/>
    </row>
    <row r="17253" spans="2:19" ht="15.75" customHeight="1" x14ac:dyDescent="0.25">
      <c r="B17253" s="106"/>
      <c r="C17253" s="106"/>
      <c r="D17253" s="139"/>
      <c r="E17253" s="140"/>
      <c r="F17253" s="140"/>
      <c r="G17253" s="140"/>
      <c r="M17253" s="140"/>
      <c r="N17253" s="167"/>
      <c r="O17253" s="167"/>
      <c r="P17253" s="142"/>
      <c r="Q17253" s="142"/>
      <c r="R17253" s="142"/>
      <c r="S17253" s="139"/>
    </row>
    <row r="17254" spans="2:19" ht="15.75" customHeight="1" x14ac:dyDescent="0.25">
      <c r="B17254" s="106"/>
      <c r="C17254" s="106"/>
      <c r="D17254" s="139"/>
      <c r="E17254" s="140"/>
      <c r="F17254" s="140"/>
      <c r="G17254" s="140"/>
      <c r="M17254" s="140"/>
      <c r="N17254" s="167"/>
      <c r="O17254" s="167"/>
      <c r="P17254" s="142"/>
      <c r="Q17254" s="142"/>
      <c r="R17254" s="142"/>
      <c r="S17254" s="139"/>
    </row>
    <row r="17255" spans="2:19" ht="15.75" customHeight="1" x14ac:dyDescent="0.25">
      <c r="B17255" s="106"/>
      <c r="C17255" s="106"/>
      <c r="D17255" s="139"/>
      <c r="E17255" s="140"/>
      <c r="F17255" s="140"/>
      <c r="G17255" s="140"/>
      <c r="M17255" s="140"/>
      <c r="N17255" s="167"/>
      <c r="O17255" s="167"/>
      <c r="P17255" s="142"/>
      <c r="Q17255" s="142"/>
      <c r="R17255" s="142"/>
      <c r="S17255" s="139"/>
    </row>
    <row r="17256" spans="2:19" ht="15.75" customHeight="1" x14ac:dyDescent="0.25">
      <c r="B17256" s="106"/>
      <c r="C17256" s="106"/>
      <c r="D17256" s="139"/>
      <c r="E17256" s="140"/>
      <c r="F17256" s="140"/>
      <c r="G17256" s="140"/>
      <c r="M17256" s="140"/>
      <c r="N17256" s="167"/>
      <c r="O17256" s="167"/>
      <c r="P17256" s="142"/>
      <c r="Q17256" s="142"/>
      <c r="R17256" s="142"/>
      <c r="S17256" s="139"/>
    </row>
    <row r="17257" spans="2:19" ht="15.75" customHeight="1" x14ac:dyDescent="0.25">
      <c r="B17257" s="106"/>
      <c r="C17257" s="106"/>
      <c r="D17257" s="139"/>
      <c r="E17257" s="140"/>
      <c r="F17257" s="140"/>
      <c r="G17257" s="140"/>
      <c r="M17257" s="140"/>
      <c r="N17257" s="167"/>
      <c r="O17257" s="167"/>
      <c r="P17257" s="142"/>
      <c r="Q17257" s="142"/>
      <c r="R17257" s="142"/>
      <c r="S17257" s="139"/>
    </row>
    <row r="17258" spans="2:19" ht="15.75" customHeight="1" x14ac:dyDescent="0.25">
      <c r="B17258" s="106"/>
      <c r="C17258" s="106"/>
      <c r="D17258" s="139"/>
      <c r="E17258" s="140"/>
      <c r="F17258" s="140"/>
      <c r="G17258" s="140"/>
      <c r="M17258" s="140"/>
      <c r="N17258" s="167"/>
      <c r="O17258" s="167"/>
      <c r="P17258" s="142"/>
      <c r="Q17258" s="142"/>
      <c r="R17258" s="142"/>
      <c r="S17258" s="139"/>
    </row>
    <row r="17259" spans="2:19" ht="15.75" customHeight="1" x14ac:dyDescent="0.25">
      <c r="B17259" s="106"/>
      <c r="C17259" s="106"/>
      <c r="D17259" s="139"/>
      <c r="E17259" s="140"/>
      <c r="F17259" s="140"/>
      <c r="G17259" s="140"/>
      <c r="M17259" s="140"/>
      <c r="N17259" s="167"/>
      <c r="O17259" s="167"/>
      <c r="P17259" s="142"/>
      <c r="Q17259" s="142"/>
      <c r="R17259" s="142"/>
      <c r="S17259" s="139"/>
    </row>
    <row r="17260" spans="2:19" ht="15.75" customHeight="1" x14ac:dyDescent="0.25">
      <c r="B17260" s="106"/>
      <c r="C17260" s="106"/>
      <c r="D17260" s="139"/>
      <c r="E17260" s="140"/>
      <c r="F17260" s="140"/>
      <c r="G17260" s="140"/>
      <c r="M17260" s="140"/>
      <c r="N17260" s="167"/>
      <c r="O17260" s="167"/>
      <c r="P17260" s="142"/>
      <c r="Q17260" s="142"/>
      <c r="R17260" s="142"/>
      <c r="S17260" s="139"/>
    </row>
    <row r="17261" spans="2:19" ht="15.75" customHeight="1" x14ac:dyDescent="0.25">
      <c r="B17261" s="106"/>
      <c r="C17261" s="106"/>
      <c r="D17261" s="139"/>
      <c r="E17261" s="140"/>
      <c r="F17261" s="140"/>
      <c r="G17261" s="140"/>
      <c r="M17261" s="140"/>
      <c r="N17261" s="167"/>
      <c r="O17261" s="167"/>
      <c r="P17261" s="142"/>
      <c r="Q17261" s="142"/>
      <c r="R17261" s="142"/>
      <c r="S17261" s="139"/>
    </row>
    <row r="17262" spans="2:19" ht="15.75" customHeight="1" x14ac:dyDescent="0.25">
      <c r="B17262" s="106"/>
      <c r="C17262" s="106"/>
      <c r="D17262" s="139"/>
      <c r="E17262" s="140"/>
      <c r="F17262" s="140"/>
      <c r="G17262" s="140"/>
      <c r="M17262" s="140"/>
      <c r="N17262" s="167"/>
      <c r="O17262" s="167"/>
      <c r="P17262" s="142"/>
      <c r="Q17262" s="142"/>
      <c r="R17262" s="142"/>
      <c r="S17262" s="139"/>
    </row>
    <row r="17263" spans="2:19" ht="15.75" customHeight="1" x14ac:dyDescent="0.25">
      <c r="B17263" s="106"/>
      <c r="C17263" s="106"/>
      <c r="D17263" s="139"/>
      <c r="E17263" s="140"/>
      <c r="F17263" s="140"/>
      <c r="G17263" s="140"/>
      <c r="M17263" s="140"/>
      <c r="N17263" s="167"/>
      <c r="O17263" s="167"/>
      <c r="P17263" s="142"/>
      <c r="Q17263" s="142"/>
      <c r="R17263" s="142"/>
      <c r="S17263" s="139"/>
    </row>
    <row r="17264" spans="2:19" ht="15.75" customHeight="1" x14ac:dyDescent="0.25">
      <c r="B17264" s="106"/>
      <c r="C17264" s="106"/>
      <c r="D17264" s="139"/>
      <c r="E17264" s="140"/>
      <c r="F17264" s="140"/>
      <c r="G17264" s="140"/>
      <c r="M17264" s="140"/>
      <c r="N17264" s="167"/>
      <c r="O17264" s="167"/>
      <c r="P17264" s="142"/>
      <c r="Q17264" s="142"/>
      <c r="R17264" s="142"/>
      <c r="S17264" s="139"/>
    </row>
    <row r="17265" spans="2:19" ht="15.75" customHeight="1" x14ac:dyDescent="0.25">
      <c r="B17265" s="106"/>
      <c r="C17265" s="106"/>
      <c r="D17265" s="139"/>
      <c r="E17265" s="140"/>
      <c r="F17265" s="140"/>
      <c r="G17265" s="140"/>
      <c r="M17265" s="140"/>
      <c r="N17265" s="167"/>
      <c r="O17265" s="167"/>
      <c r="P17265" s="142"/>
      <c r="Q17265" s="142"/>
      <c r="R17265" s="142"/>
      <c r="S17265" s="139"/>
    </row>
    <row r="17266" spans="2:19" ht="15.75" customHeight="1" x14ac:dyDescent="0.25">
      <c r="B17266" s="106"/>
      <c r="C17266" s="106"/>
      <c r="D17266" s="139"/>
      <c r="E17266" s="140"/>
      <c r="F17266" s="140"/>
      <c r="G17266" s="140"/>
      <c r="M17266" s="140"/>
      <c r="N17266" s="167"/>
      <c r="O17266" s="167"/>
      <c r="P17266" s="142"/>
      <c r="Q17266" s="142"/>
      <c r="R17266" s="142"/>
      <c r="S17266" s="139"/>
    </row>
    <row r="17267" spans="2:19" ht="15.75" customHeight="1" x14ac:dyDescent="0.25">
      <c r="B17267" s="106"/>
      <c r="C17267" s="106"/>
      <c r="D17267" s="139"/>
      <c r="E17267" s="140"/>
      <c r="F17267" s="140"/>
      <c r="G17267" s="140"/>
      <c r="M17267" s="140"/>
      <c r="N17267" s="167"/>
      <c r="O17267" s="167"/>
      <c r="P17267" s="142"/>
      <c r="Q17267" s="142"/>
      <c r="R17267" s="142"/>
      <c r="S17267" s="139"/>
    </row>
    <row r="17268" spans="2:19" ht="15.75" customHeight="1" x14ac:dyDescent="0.25">
      <c r="B17268" s="106"/>
      <c r="C17268" s="106"/>
      <c r="D17268" s="139"/>
      <c r="E17268" s="140"/>
      <c r="F17268" s="140"/>
      <c r="G17268" s="140"/>
      <c r="M17268" s="140"/>
      <c r="N17268" s="167"/>
      <c r="O17268" s="167"/>
      <c r="P17268" s="142"/>
      <c r="Q17268" s="142"/>
      <c r="R17268" s="142"/>
      <c r="S17268" s="139"/>
    </row>
    <row r="17269" spans="2:19" ht="15.75" customHeight="1" x14ac:dyDescent="0.25">
      <c r="B17269" s="106"/>
      <c r="C17269" s="106"/>
      <c r="D17269" s="139"/>
      <c r="E17269" s="140"/>
      <c r="F17269" s="140"/>
      <c r="G17269" s="140"/>
      <c r="M17269" s="140"/>
      <c r="N17269" s="167"/>
      <c r="O17269" s="167"/>
      <c r="P17269" s="142"/>
      <c r="Q17269" s="142"/>
      <c r="R17269" s="142"/>
      <c r="S17269" s="139"/>
    </row>
    <row r="17270" spans="2:19" ht="15.75" customHeight="1" x14ac:dyDescent="0.25">
      <c r="B17270" s="106"/>
      <c r="C17270" s="106"/>
      <c r="D17270" s="139"/>
      <c r="E17270" s="140"/>
      <c r="F17270" s="140"/>
      <c r="G17270" s="140"/>
      <c r="M17270" s="140"/>
      <c r="N17270" s="167"/>
      <c r="O17270" s="167"/>
      <c r="P17270" s="142"/>
      <c r="Q17270" s="142"/>
      <c r="R17270" s="142"/>
      <c r="S17270" s="139"/>
    </row>
    <row r="17271" spans="2:19" ht="15.75" customHeight="1" x14ac:dyDescent="0.25">
      <c r="B17271" s="106"/>
      <c r="C17271" s="106"/>
      <c r="D17271" s="139"/>
      <c r="E17271" s="140"/>
      <c r="F17271" s="140"/>
      <c r="G17271" s="140"/>
      <c r="M17271" s="140"/>
      <c r="N17271" s="167"/>
      <c r="O17271" s="167"/>
      <c r="P17271" s="142"/>
      <c r="Q17271" s="142"/>
      <c r="R17271" s="142"/>
      <c r="S17271" s="139"/>
    </row>
    <row r="17272" spans="2:19" ht="15.75" customHeight="1" x14ac:dyDescent="0.25">
      <c r="B17272" s="106"/>
      <c r="C17272" s="106"/>
      <c r="D17272" s="139"/>
      <c r="E17272" s="140"/>
      <c r="F17272" s="140"/>
      <c r="G17272" s="140"/>
      <c r="M17272" s="140"/>
      <c r="N17272" s="167"/>
      <c r="O17272" s="167"/>
      <c r="P17272" s="142"/>
      <c r="Q17272" s="142"/>
      <c r="R17272" s="142"/>
      <c r="S17272" s="139"/>
    </row>
    <row r="17273" spans="2:19" ht="15.75" customHeight="1" x14ac:dyDescent="0.25">
      <c r="B17273" s="106"/>
      <c r="C17273" s="106"/>
      <c r="D17273" s="139"/>
      <c r="E17273" s="140"/>
      <c r="F17273" s="140"/>
      <c r="G17273" s="140"/>
      <c r="M17273" s="140"/>
      <c r="N17273" s="167"/>
      <c r="O17273" s="167"/>
      <c r="P17273" s="142"/>
      <c r="Q17273" s="142"/>
      <c r="R17273" s="142"/>
      <c r="S17273" s="139"/>
    </row>
    <row r="17274" spans="2:19" ht="15.75" customHeight="1" x14ac:dyDescent="0.25">
      <c r="B17274" s="106"/>
      <c r="C17274" s="106"/>
      <c r="D17274" s="139"/>
      <c r="E17274" s="140"/>
      <c r="F17274" s="140"/>
      <c r="G17274" s="140"/>
      <c r="M17274" s="140"/>
      <c r="N17274" s="167"/>
      <c r="O17274" s="167"/>
      <c r="P17274" s="142"/>
      <c r="Q17274" s="142"/>
      <c r="R17274" s="142"/>
      <c r="S17274" s="139"/>
    </row>
    <row r="17275" spans="2:19" ht="15.75" customHeight="1" x14ac:dyDescent="0.25">
      <c r="B17275" s="106"/>
      <c r="C17275" s="106"/>
      <c r="D17275" s="139"/>
      <c r="E17275" s="140"/>
      <c r="F17275" s="140"/>
      <c r="G17275" s="140"/>
      <c r="M17275" s="140"/>
      <c r="N17275" s="167"/>
      <c r="O17275" s="167"/>
      <c r="P17275" s="142"/>
      <c r="Q17275" s="142"/>
      <c r="R17275" s="142"/>
      <c r="S17275" s="139"/>
    </row>
    <row r="17276" spans="2:19" ht="15.75" customHeight="1" x14ac:dyDescent="0.25">
      <c r="B17276" s="106"/>
      <c r="C17276" s="106"/>
      <c r="D17276" s="139"/>
      <c r="E17276" s="140"/>
      <c r="F17276" s="140"/>
      <c r="G17276" s="140"/>
      <c r="M17276" s="140"/>
      <c r="N17276" s="167"/>
      <c r="O17276" s="167"/>
      <c r="P17276" s="142"/>
      <c r="Q17276" s="142"/>
      <c r="R17276" s="142"/>
      <c r="S17276" s="139"/>
    </row>
    <row r="17277" spans="2:19" ht="15.75" customHeight="1" x14ac:dyDescent="0.25">
      <c r="B17277" s="106"/>
      <c r="C17277" s="106"/>
      <c r="D17277" s="139"/>
      <c r="E17277" s="140"/>
      <c r="F17277" s="140"/>
      <c r="G17277" s="140"/>
      <c r="M17277" s="140"/>
      <c r="N17277" s="167"/>
      <c r="O17277" s="167"/>
      <c r="P17277" s="142"/>
      <c r="Q17277" s="142"/>
      <c r="R17277" s="142"/>
      <c r="S17277" s="139"/>
    </row>
    <row r="17278" spans="2:19" ht="15.75" customHeight="1" x14ac:dyDescent="0.25">
      <c r="B17278" s="106"/>
      <c r="C17278" s="106"/>
      <c r="D17278" s="139"/>
      <c r="E17278" s="140"/>
      <c r="F17278" s="140"/>
      <c r="G17278" s="140"/>
      <c r="M17278" s="140"/>
      <c r="N17278" s="167"/>
      <c r="O17278" s="167"/>
      <c r="P17278" s="142"/>
      <c r="Q17278" s="142"/>
      <c r="R17278" s="142"/>
      <c r="S17278" s="139"/>
    </row>
    <row r="17279" spans="2:19" ht="15.75" customHeight="1" x14ac:dyDescent="0.25">
      <c r="B17279" s="106"/>
      <c r="C17279" s="106"/>
      <c r="D17279" s="139"/>
      <c r="E17279" s="140"/>
      <c r="F17279" s="140"/>
      <c r="G17279" s="140"/>
      <c r="M17279" s="140"/>
      <c r="N17279" s="167"/>
      <c r="O17279" s="167"/>
      <c r="P17279" s="142"/>
      <c r="Q17279" s="142"/>
      <c r="R17279" s="142"/>
      <c r="S17279" s="139"/>
    </row>
    <row r="17280" spans="2:19" ht="15.75" customHeight="1" x14ac:dyDescent="0.25">
      <c r="B17280" s="106"/>
      <c r="C17280" s="106"/>
      <c r="D17280" s="139"/>
      <c r="E17280" s="140"/>
      <c r="F17280" s="140"/>
      <c r="G17280" s="140"/>
      <c r="M17280" s="140"/>
      <c r="N17280" s="167"/>
      <c r="O17280" s="167"/>
      <c r="P17280" s="142"/>
      <c r="Q17280" s="142"/>
      <c r="R17280" s="142"/>
      <c r="S17280" s="139"/>
    </row>
    <row r="17281" spans="2:19" ht="15.75" customHeight="1" x14ac:dyDescent="0.25">
      <c r="B17281" s="106"/>
      <c r="C17281" s="106"/>
      <c r="D17281" s="139"/>
      <c r="E17281" s="140"/>
      <c r="F17281" s="140"/>
      <c r="G17281" s="140"/>
      <c r="M17281" s="140"/>
      <c r="N17281" s="167"/>
      <c r="O17281" s="167"/>
      <c r="P17281" s="142"/>
      <c r="Q17281" s="142"/>
      <c r="R17281" s="142"/>
      <c r="S17281" s="139"/>
    </row>
    <row r="17282" spans="2:19" ht="15.75" customHeight="1" x14ac:dyDescent="0.25">
      <c r="B17282" s="106"/>
      <c r="C17282" s="106"/>
      <c r="D17282" s="139"/>
      <c r="E17282" s="140"/>
      <c r="F17282" s="140"/>
      <c r="G17282" s="140"/>
      <c r="M17282" s="140"/>
      <c r="N17282" s="167"/>
      <c r="O17282" s="167"/>
      <c r="P17282" s="142"/>
      <c r="Q17282" s="142"/>
      <c r="R17282" s="142"/>
      <c r="S17282" s="139"/>
    </row>
    <row r="17283" spans="2:19" ht="15.75" customHeight="1" x14ac:dyDescent="0.25">
      <c r="B17283" s="106"/>
      <c r="C17283" s="106"/>
      <c r="D17283" s="139"/>
      <c r="E17283" s="140"/>
      <c r="F17283" s="140"/>
      <c r="G17283" s="140"/>
      <c r="M17283" s="140"/>
      <c r="N17283" s="167"/>
      <c r="O17283" s="167"/>
      <c r="P17283" s="142"/>
      <c r="Q17283" s="142"/>
      <c r="R17283" s="142"/>
      <c r="S17283" s="139"/>
    </row>
    <row r="17284" spans="2:19" ht="15.75" customHeight="1" x14ac:dyDescent="0.25">
      <c r="B17284" s="106"/>
      <c r="C17284" s="106"/>
      <c r="D17284" s="139"/>
      <c r="E17284" s="140"/>
      <c r="F17284" s="140"/>
      <c r="G17284" s="140"/>
      <c r="M17284" s="140"/>
      <c r="N17284" s="167"/>
      <c r="O17284" s="167"/>
      <c r="P17284" s="142"/>
      <c r="Q17284" s="142"/>
      <c r="R17284" s="142"/>
      <c r="S17284" s="139"/>
    </row>
    <row r="17285" spans="2:19" ht="15.75" customHeight="1" x14ac:dyDescent="0.25">
      <c r="B17285" s="106"/>
      <c r="C17285" s="106"/>
      <c r="D17285" s="139"/>
      <c r="E17285" s="140"/>
      <c r="F17285" s="140"/>
      <c r="G17285" s="140"/>
      <c r="M17285" s="140"/>
      <c r="N17285" s="167"/>
      <c r="O17285" s="167"/>
      <c r="P17285" s="142"/>
      <c r="Q17285" s="142"/>
      <c r="R17285" s="142"/>
      <c r="S17285" s="139"/>
    </row>
    <row r="17286" spans="2:19" ht="15.75" customHeight="1" x14ac:dyDescent="0.25">
      <c r="B17286" s="106"/>
      <c r="C17286" s="106"/>
      <c r="D17286" s="139"/>
      <c r="E17286" s="140"/>
      <c r="F17286" s="140"/>
      <c r="G17286" s="140"/>
      <c r="M17286" s="140"/>
      <c r="N17286" s="167"/>
      <c r="O17286" s="167"/>
      <c r="P17286" s="142"/>
      <c r="Q17286" s="142"/>
      <c r="R17286" s="142"/>
      <c r="S17286" s="139"/>
    </row>
    <row r="17287" spans="2:19" ht="15.75" customHeight="1" x14ac:dyDescent="0.25">
      <c r="B17287" s="106"/>
      <c r="C17287" s="106"/>
      <c r="D17287" s="139"/>
      <c r="E17287" s="140"/>
      <c r="F17287" s="140"/>
      <c r="G17287" s="140"/>
      <c r="M17287" s="140"/>
      <c r="N17287" s="167"/>
      <c r="O17287" s="167"/>
      <c r="P17287" s="142"/>
      <c r="Q17287" s="142"/>
      <c r="R17287" s="142"/>
      <c r="S17287" s="139"/>
    </row>
    <row r="17288" spans="2:19" ht="15.75" customHeight="1" x14ac:dyDescent="0.25">
      <c r="B17288" s="106"/>
      <c r="C17288" s="106"/>
      <c r="D17288" s="139"/>
      <c r="E17288" s="140"/>
      <c r="F17288" s="140"/>
      <c r="G17288" s="140"/>
      <c r="M17288" s="140"/>
      <c r="N17288" s="167"/>
      <c r="O17288" s="167"/>
      <c r="P17288" s="142"/>
      <c r="Q17288" s="142"/>
      <c r="R17288" s="142"/>
      <c r="S17288" s="139"/>
    </row>
    <row r="17289" spans="2:19" ht="15.75" customHeight="1" x14ac:dyDescent="0.25">
      <c r="B17289" s="106"/>
      <c r="C17289" s="106"/>
      <c r="D17289" s="139"/>
      <c r="E17289" s="140"/>
      <c r="F17289" s="140"/>
      <c r="G17289" s="140"/>
      <c r="M17289" s="140"/>
      <c r="N17289" s="167"/>
      <c r="O17289" s="167"/>
      <c r="P17289" s="142"/>
      <c r="Q17289" s="142"/>
      <c r="R17289" s="142"/>
      <c r="S17289" s="139"/>
    </row>
    <row r="17290" spans="2:19" ht="15.75" customHeight="1" x14ac:dyDescent="0.25">
      <c r="B17290" s="106"/>
      <c r="C17290" s="106"/>
      <c r="D17290" s="139"/>
      <c r="E17290" s="140"/>
      <c r="F17290" s="140"/>
      <c r="G17290" s="140"/>
      <c r="M17290" s="140"/>
      <c r="N17290" s="167"/>
      <c r="O17290" s="167"/>
      <c r="P17290" s="142"/>
      <c r="Q17290" s="142"/>
      <c r="R17290" s="142"/>
      <c r="S17290" s="139"/>
    </row>
    <row r="17291" spans="2:19" ht="15.75" customHeight="1" x14ac:dyDescent="0.25">
      <c r="B17291" s="106"/>
      <c r="C17291" s="106"/>
      <c r="D17291" s="139"/>
      <c r="E17291" s="140"/>
      <c r="F17291" s="140"/>
      <c r="G17291" s="140"/>
      <c r="M17291" s="140"/>
      <c r="N17291" s="167"/>
      <c r="O17291" s="167"/>
      <c r="P17291" s="142"/>
      <c r="Q17291" s="142"/>
      <c r="R17291" s="142"/>
      <c r="S17291" s="139"/>
    </row>
    <row r="17292" spans="2:19" ht="15.75" customHeight="1" x14ac:dyDescent="0.25">
      <c r="B17292" s="106"/>
      <c r="C17292" s="106"/>
      <c r="D17292" s="139"/>
      <c r="E17292" s="140"/>
      <c r="F17292" s="140"/>
      <c r="G17292" s="140"/>
      <c r="M17292" s="140"/>
      <c r="N17292" s="167"/>
      <c r="O17292" s="167"/>
      <c r="P17292" s="142"/>
      <c r="Q17292" s="142"/>
      <c r="R17292" s="142"/>
      <c r="S17292" s="139"/>
    </row>
    <row r="17293" spans="2:19" ht="15.75" customHeight="1" x14ac:dyDescent="0.25">
      <c r="B17293" s="106"/>
      <c r="C17293" s="106"/>
      <c r="D17293" s="139"/>
      <c r="E17293" s="140"/>
      <c r="F17293" s="140"/>
      <c r="G17293" s="140"/>
      <c r="M17293" s="140"/>
      <c r="N17293" s="167"/>
      <c r="O17293" s="167"/>
      <c r="P17293" s="142"/>
      <c r="Q17293" s="142"/>
      <c r="R17293" s="142"/>
      <c r="S17293" s="139"/>
    </row>
    <row r="17294" spans="2:19" ht="15.75" customHeight="1" x14ac:dyDescent="0.25">
      <c r="B17294" s="106"/>
      <c r="C17294" s="106"/>
      <c r="D17294" s="139"/>
      <c r="E17294" s="140"/>
      <c r="F17294" s="140"/>
      <c r="G17294" s="140"/>
      <c r="M17294" s="140"/>
      <c r="N17294" s="167"/>
      <c r="O17294" s="167"/>
      <c r="P17294" s="142"/>
      <c r="Q17294" s="142"/>
      <c r="R17294" s="142"/>
      <c r="S17294" s="139"/>
    </row>
    <row r="17295" spans="2:19" ht="15.75" customHeight="1" x14ac:dyDescent="0.25">
      <c r="B17295" s="106"/>
      <c r="C17295" s="106"/>
      <c r="D17295" s="139"/>
      <c r="E17295" s="140"/>
      <c r="F17295" s="140"/>
      <c r="G17295" s="140"/>
      <c r="M17295" s="140"/>
      <c r="N17295" s="167"/>
      <c r="O17295" s="167"/>
      <c r="P17295" s="142"/>
      <c r="Q17295" s="142"/>
      <c r="R17295" s="142"/>
      <c r="S17295" s="139"/>
    </row>
    <row r="17296" spans="2:19" ht="15.75" customHeight="1" x14ac:dyDescent="0.25">
      <c r="B17296" s="106"/>
      <c r="C17296" s="106"/>
      <c r="D17296" s="139"/>
      <c r="E17296" s="140"/>
      <c r="F17296" s="140"/>
      <c r="G17296" s="140"/>
      <c r="M17296" s="140"/>
      <c r="N17296" s="167"/>
      <c r="O17296" s="167"/>
      <c r="P17296" s="142"/>
      <c r="Q17296" s="142"/>
      <c r="R17296" s="142"/>
      <c r="S17296" s="139"/>
    </row>
    <row r="17297" spans="2:19" ht="15.75" customHeight="1" x14ac:dyDescent="0.25">
      <c r="B17297" s="106"/>
      <c r="C17297" s="106"/>
      <c r="D17297" s="139"/>
      <c r="E17297" s="140"/>
      <c r="F17297" s="140"/>
      <c r="G17297" s="140"/>
      <c r="M17297" s="140"/>
      <c r="N17297" s="167"/>
      <c r="O17297" s="167"/>
      <c r="P17297" s="142"/>
      <c r="Q17297" s="142"/>
      <c r="R17297" s="142"/>
      <c r="S17297" s="139"/>
    </row>
    <row r="17298" spans="2:19" ht="15.75" customHeight="1" x14ac:dyDescent="0.25">
      <c r="B17298" s="106"/>
      <c r="C17298" s="106"/>
      <c r="D17298" s="139"/>
      <c r="E17298" s="140"/>
      <c r="F17298" s="140"/>
      <c r="G17298" s="140"/>
      <c r="M17298" s="140"/>
      <c r="N17298" s="167"/>
      <c r="O17298" s="167"/>
      <c r="P17298" s="142"/>
      <c r="Q17298" s="142"/>
      <c r="R17298" s="142"/>
      <c r="S17298" s="139"/>
    </row>
    <row r="17299" spans="2:19" ht="15.75" customHeight="1" x14ac:dyDescent="0.25">
      <c r="B17299" s="106"/>
      <c r="C17299" s="106"/>
      <c r="D17299" s="139"/>
      <c r="E17299" s="140"/>
      <c r="F17299" s="140"/>
      <c r="G17299" s="140"/>
      <c r="M17299" s="140"/>
      <c r="N17299" s="167"/>
      <c r="O17299" s="167"/>
      <c r="P17299" s="142"/>
      <c r="Q17299" s="142"/>
      <c r="R17299" s="142"/>
      <c r="S17299" s="139"/>
    </row>
    <row r="17300" spans="2:19" ht="15.75" customHeight="1" x14ac:dyDescent="0.25">
      <c r="B17300" s="106"/>
      <c r="C17300" s="106"/>
      <c r="D17300" s="139"/>
      <c r="E17300" s="140"/>
      <c r="F17300" s="140"/>
      <c r="G17300" s="140"/>
      <c r="M17300" s="140"/>
      <c r="N17300" s="167"/>
      <c r="O17300" s="167"/>
      <c r="P17300" s="142"/>
      <c r="Q17300" s="142"/>
      <c r="R17300" s="142"/>
      <c r="S17300" s="139"/>
    </row>
    <row r="17301" spans="2:19" ht="15.75" customHeight="1" x14ac:dyDescent="0.25">
      <c r="B17301" s="106"/>
      <c r="C17301" s="106"/>
      <c r="D17301" s="139"/>
      <c r="E17301" s="140"/>
      <c r="F17301" s="140"/>
      <c r="G17301" s="140"/>
      <c r="M17301" s="140"/>
      <c r="N17301" s="167"/>
      <c r="O17301" s="167"/>
      <c r="P17301" s="142"/>
      <c r="Q17301" s="142"/>
      <c r="R17301" s="142"/>
      <c r="S17301" s="139"/>
    </row>
    <row r="17302" spans="2:19" ht="15.75" customHeight="1" x14ac:dyDescent="0.25">
      <c r="B17302" s="106"/>
      <c r="C17302" s="106"/>
      <c r="D17302" s="139"/>
      <c r="E17302" s="140"/>
      <c r="F17302" s="140"/>
      <c r="G17302" s="140"/>
      <c r="M17302" s="140"/>
      <c r="N17302" s="167"/>
      <c r="O17302" s="167"/>
      <c r="P17302" s="142"/>
      <c r="Q17302" s="142"/>
      <c r="R17302" s="142"/>
      <c r="S17302" s="139"/>
    </row>
    <row r="17303" spans="2:19" ht="15.75" customHeight="1" x14ac:dyDescent="0.25">
      <c r="B17303" s="106"/>
      <c r="C17303" s="106"/>
      <c r="D17303" s="139"/>
      <c r="E17303" s="140"/>
      <c r="F17303" s="140"/>
      <c r="G17303" s="140"/>
      <c r="M17303" s="140"/>
      <c r="N17303" s="167"/>
      <c r="O17303" s="167"/>
      <c r="P17303" s="142"/>
      <c r="Q17303" s="142"/>
      <c r="R17303" s="142"/>
      <c r="S17303" s="139"/>
    </row>
    <row r="17304" spans="2:19" ht="15.75" customHeight="1" x14ac:dyDescent="0.25">
      <c r="B17304" s="106"/>
      <c r="C17304" s="106"/>
      <c r="D17304" s="139"/>
      <c r="E17304" s="140"/>
      <c r="F17304" s="140"/>
      <c r="G17304" s="140"/>
      <c r="M17304" s="140"/>
      <c r="N17304" s="167"/>
      <c r="O17304" s="167"/>
      <c r="P17304" s="142"/>
      <c r="Q17304" s="142"/>
      <c r="R17304" s="142"/>
      <c r="S17304" s="139"/>
    </row>
    <row r="17305" spans="2:19" ht="15.75" customHeight="1" x14ac:dyDescent="0.25">
      <c r="B17305" s="106"/>
      <c r="C17305" s="106"/>
      <c r="D17305" s="139"/>
      <c r="E17305" s="140"/>
      <c r="F17305" s="140"/>
      <c r="G17305" s="140"/>
      <c r="M17305" s="140"/>
      <c r="N17305" s="167"/>
      <c r="O17305" s="167"/>
      <c r="P17305" s="142"/>
      <c r="Q17305" s="142"/>
      <c r="R17305" s="142"/>
      <c r="S17305" s="139"/>
    </row>
    <row r="17306" spans="2:19" ht="15.75" customHeight="1" x14ac:dyDescent="0.25">
      <c r="B17306" s="106"/>
      <c r="C17306" s="106"/>
      <c r="D17306" s="139"/>
      <c r="E17306" s="140"/>
      <c r="F17306" s="140"/>
      <c r="G17306" s="140"/>
      <c r="M17306" s="140"/>
      <c r="N17306" s="167"/>
      <c r="O17306" s="167"/>
      <c r="P17306" s="142"/>
      <c r="Q17306" s="142"/>
      <c r="R17306" s="142"/>
      <c r="S17306" s="139"/>
    </row>
    <row r="17307" spans="2:19" ht="15.75" customHeight="1" x14ac:dyDescent="0.25">
      <c r="B17307" s="106"/>
      <c r="C17307" s="106"/>
      <c r="D17307" s="139"/>
      <c r="E17307" s="140"/>
      <c r="F17307" s="140"/>
      <c r="G17307" s="140"/>
      <c r="M17307" s="140"/>
      <c r="N17307" s="167"/>
      <c r="O17307" s="167"/>
      <c r="P17307" s="142"/>
      <c r="Q17307" s="142"/>
      <c r="R17307" s="142"/>
      <c r="S17307" s="139"/>
    </row>
    <row r="17308" spans="2:19" ht="15.75" customHeight="1" x14ac:dyDescent="0.25">
      <c r="B17308" s="106"/>
      <c r="C17308" s="106"/>
      <c r="D17308" s="139"/>
      <c r="E17308" s="140"/>
      <c r="F17308" s="140"/>
      <c r="G17308" s="140"/>
      <c r="M17308" s="140"/>
      <c r="N17308" s="167"/>
      <c r="O17308" s="167"/>
      <c r="P17308" s="142"/>
      <c r="Q17308" s="142"/>
      <c r="R17308" s="142"/>
      <c r="S17308" s="139"/>
    </row>
    <row r="17309" spans="2:19" ht="15.75" customHeight="1" x14ac:dyDescent="0.25">
      <c r="B17309" s="106"/>
      <c r="C17309" s="106"/>
      <c r="D17309" s="139"/>
      <c r="E17309" s="140"/>
      <c r="F17309" s="140"/>
      <c r="G17309" s="140"/>
      <c r="M17309" s="140"/>
      <c r="N17309" s="167"/>
      <c r="O17309" s="167"/>
      <c r="P17309" s="142"/>
      <c r="Q17309" s="142"/>
      <c r="R17309" s="142"/>
      <c r="S17309" s="139"/>
    </row>
    <row r="17310" spans="2:19" ht="15.75" customHeight="1" x14ac:dyDescent="0.25">
      <c r="B17310" s="106"/>
      <c r="C17310" s="106"/>
      <c r="D17310" s="139"/>
      <c r="E17310" s="140"/>
      <c r="F17310" s="140"/>
      <c r="G17310" s="140"/>
      <c r="M17310" s="140"/>
      <c r="N17310" s="167"/>
      <c r="O17310" s="167"/>
      <c r="P17310" s="142"/>
      <c r="Q17310" s="142"/>
      <c r="R17310" s="142"/>
      <c r="S17310" s="139"/>
    </row>
    <row r="17311" spans="2:19" ht="15.75" customHeight="1" x14ac:dyDescent="0.25">
      <c r="B17311" s="106"/>
      <c r="C17311" s="106"/>
      <c r="D17311" s="139"/>
      <c r="E17311" s="140"/>
      <c r="F17311" s="140"/>
      <c r="G17311" s="140"/>
      <c r="M17311" s="140"/>
      <c r="N17311" s="167"/>
      <c r="O17311" s="167"/>
      <c r="P17311" s="142"/>
      <c r="Q17311" s="142"/>
      <c r="R17311" s="142"/>
      <c r="S17311" s="139"/>
    </row>
    <row r="17312" spans="2:19" ht="15.75" customHeight="1" x14ac:dyDescent="0.25">
      <c r="B17312" s="106"/>
      <c r="C17312" s="106"/>
      <c r="D17312" s="139"/>
      <c r="E17312" s="140"/>
      <c r="F17312" s="140"/>
      <c r="G17312" s="140"/>
      <c r="M17312" s="140"/>
      <c r="N17312" s="167"/>
      <c r="O17312" s="167"/>
      <c r="P17312" s="142"/>
      <c r="Q17312" s="142"/>
      <c r="R17312" s="142"/>
      <c r="S17312" s="139"/>
    </row>
    <row r="17313" spans="2:19" ht="15.75" customHeight="1" x14ac:dyDescent="0.25">
      <c r="B17313" s="106"/>
      <c r="C17313" s="106"/>
      <c r="D17313" s="139"/>
      <c r="E17313" s="140"/>
      <c r="F17313" s="140"/>
      <c r="G17313" s="140"/>
      <c r="M17313" s="140"/>
      <c r="N17313" s="167"/>
      <c r="O17313" s="167"/>
      <c r="P17313" s="142"/>
      <c r="Q17313" s="142"/>
      <c r="R17313" s="142"/>
      <c r="S17313" s="139"/>
    </row>
    <row r="17314" spans="2:19" ht="15.75" customHeight="1" x14ac:dyDescent="0.25">
      <c r="B17314" s="106"/>
      <c r="C17314" s="106"/>
      <c r="D17314" s="139"/>
      <c r="E17314" s="140"/>
      <c r="F17314" s="140"/>
      <c r="G17314" s="140"/>
      <c r="M17314" s="140"/>
      <c r="N17314" s="167"/>
      <c r="O17314" s="167"/>
      <c r="P17314" s="142"/>
      <c r="Q17314" s="142"/>
      <c r="R17314" s="142"/>
      <c r="S17314" s="139"/>
    </row>
    <row r="17315" spans="2:19" ht="15.75" customHeight="1" x14ac:dyDescent="0.25">
      <c r="B17315" s="106"/>
      <c r="C17315" s="106"/>
      <c r="D17315" s="139"/>
      <c r="E17315" s="140"/>
      <c r="F17315" s="140"/>
      <c r="G17315" s="140"/>
      <c r="M17315" s="140"/>
      <c r="N17315" s="167"/>
      <c r="O17315" s="167"/>
      <c r="P17315" s="142"/>
      <c r="Q17315" s="142"/>
      <c r="R17315" s="142"/>
      <c r="S17315" s="139"/>
    </row>
    <row r="17316" spans="2:19" ht="15.75" customHeight="1" x14ac:dyDescent="0.25">
      <c r="B17316" s="106"/>
      <c r="C17316" s="106"/>
      <c r="D17316" s="139"/>
      <c r="E17316" s="140"/>
      <c r="F17316" s="140"/>
      <c r="G17316" s="140"/>
      <c r="M17316" s="140"/>
      <c r="N17316" s="167"/>
      <c r="O17316" s="167"/>
      <c r="P17316" s="142"/>
      <c r="Q17316" s="142"/>
      <c r="R17316" s="142"/>
      <c r="S17316" s="139"/>
    </row>
    <row r="17317" spans="2:19" ht="15.75" customHeight="1" x14ac:dyDescent="0.25">
      <c r="B17317" s="106"/>
      <c r="C17317" s="106"/>
      <c r="D17317" s="139"/>
      <c r="E17317" s="140"/>
      <c r="F17317" s="140"/>
      <c r="G17317" s="140"/>
      <c r="M17317" s="140"/>
      <c r="N17317" s="167"/>
      <c r="O17317" s="167"/>
      <c r="P17317" s="142"/>
      <c r="Q17317" s="142"/>
      <c r="R17317" s="142"/>
      <c r="S17317" s="139"/>
    </row>
    <row r="17318" spans="2:19" ht="15.75" customHeight="1" x14ac:dyDescent="0.25">
      <c r="B17318" s="106"/>
      <c r="C17318" s="106"/>
      <c r="D17318" s="139"/>
      <c r="E17318" s="140"/>
      <c r="F17318" s="140"/>
      <c r="G17318" s="140"/>
      <c r="M17318" s="140"/>
      <c r="N17318" s="167"/>
      <c r="O17318" s="167"/>
      <c r="P17318" s="142"/>
      <c r="Q17318" s="142"/>
      <c r="R17318" s="142"/>
      <c r="S17318" s="139"/>
    </row>
    <row r="17319" spans="2:19" ht="15.75" customHeight="1" x14ac:dyDescent="0.25">
      <c r="B17319" s="106"/>
      <c r="C17319" s="106"/>
      <c r="D17319" s="139"/>
      <c r="E17319" s="140"/>
      <c r="F17319" s="140"/>
      <c r="G17319" s="140"/>
      <c r="M17319" s="140"/>
      <c r="N17319" s="167"/>
      <c r="O17319" s="167"/>
      <c r="P17319" s="142"/>
      <c r="Q17319" s="142"/>
      <c r="R17319" s="142"/>
      <c r="S17319" s="139"/>
    </row>
    <row r="17320" spans="2:19" ht="15.75" customHeight="1" x14ac:dyDescent="0.25">
      <c r="B17320" s="106"/>
      <c r="C17320" s="106"/>
      <c r="D17320" s="139"/>
      <c r="E17320" s="140"/>
      <c r="F17320" s="140"/>
      <c r="G17320" s="140"/>
      <c r="M17320" s="140"/>
      <c r="N17320" s="167"/>
      <c r="O17320" s="167"/>
      <c r="P17320" s="142"/>
      <c r="Q17320" s="142"/>
      <c r="R17320" s="142"/>
      <c r="S17320" s="139"/>
    </row>
    <row r="17321" spans="2:19" ht="15.75" customHeight="1" x14ac:dyDescent="0.25">
      <c r="B17321" s="106"/>
      <c r="C17321" s="106"/>
      <c r="D17321" s="139"/>
      <c r="E17321" s="140"/>
      <c r="F17321" s="140"/>
      <c r="G17321" s="140"/>
      <c r="M17321" s="140"/>
      <c r="N17321" s="167"/>
      <c r="O17321" s="167"/>
      <c r="P17321" s="142"/>
      <c r="Q17321" s="142"/>
      <c r="R17321" s="142"/>
      <c r="S17321" s="139"/>
    </row>
    <row r="17322" spans="2:19" ht="15.75" customHeight="1" x14ac:dyDescent="0.25">
      <c r="B17322" s="106"/>
      <c r="C17322" s="106"/>
      <c r="D17322" s="139"/>
      <c r="E17322" s="140"/>
      <c r="F17322" s="140"/>
      <c r="G17322" s="140"/>
      <c r="M17322" s="140"/>
      <c r="N17322" s="167"/>
      <c r="O17322" s="167"/>
      <c r="P17322" s="142"/>
      <c r="Q17322" s="142"/>
      <c r="R17322" s="142"/>
      <c r="S17322" s="139"/>
    </row>
    <row r="17323" spans="2:19" ht="15.75" customHeight="1" x14ac:dyDescent="0.25">
      <c r="B17323" s="106"/>
      <c r="C17323" s="106"/>
      <c r="D17323" s="139"/>
      <c r="E17323" s="140"/>
      <c r="F17323" s="140"/>
      <c r="G17323" s="140"/>
      <c r="M17323" s="140"/>
      <c r="N17323" s="167"/>
      <c r="O17323" s="167"/>
      <c r="P17323" s="142"/>
      <c r="Q17323" s="142"/>
      <c r="R17323" s="142"/>
      <c r="S17323" s="139"/>
    </row>
    <row r="17324" spans="2:19" ht="15.75" customHeight="1" x14ac:dyDescent="0.25">
      <c r="B17324" s="106"/>
      <c r="C17324" s="106"/>
      <c r="D17324" s="139"/>
      <c r="E17324" s="140"/>
      <c r="F17324" s="140"/>
      <c r="G17324" s="140"/>
      <c r="M17324" s="140"/>
      <c r="N17324" s="167"/>
      <c r="O17324" s="167"/>
      <c r="P17324" s="142"/>
      <c r="Q17324" s="142"/>
      <c r="R17324" s="142"/>
      <c r="S17324" s="139"/>
    </row>
    <row r="17325" spans="2:19" ht="15.75" customHeight="1" x14ac:dyDescent="0.25">
      <c r="B17325" s="106"/>
      <c r="C17325" s="106"/>
      <c r="D17325" s="139"/>
      <c r="E17325" s="140"/>
      <c r="F17325" s="140"/>
      <c r="G17325" s="140"/>
      <c r="M17325" s="140"/>
      <c r="N17325" s="167"/>
      <c r="O17325" s="167"/>
      <c r="P17325" s="142"/>
      <c r="Q17325" s="142"/>
      <c r="R17325" s="142"/>
      <c r="S17325" s="139"/>
    </row>
    <row r="17326" spans="2:19" ht="15.75" customHeight="1" x14ac:dyDescent="0.25">
      <c r="B17326" s="106"/>
      <c r="C17326" s="106"/>
      <c r="D17326" s="139"/>
      <c r="E17326" s="140"/>
      <c r="F17326" s="140"/>
      <c r="G17326" s="140"/>
      <c r="M17326" s="140"/>
      <c r="N17326" s="167"/>
      <c r="O17326" s="167"/>
      <c r="P17326" s="142"/>
      <c r="Q17326" s="142"/>
      <c r="R17326" s="142"/>
      <c r="S17326" s="139"/>
    </row>
    <row r="17327" spans="2:19" ht="15.75" customHeight="1" x14ac:dyDescent="0.25">
      <c r="B17327" s="106"/>
      <c r="C17327" s="106"/>
      <c r="D17327" s="139"/>
      <c r="E17327" s="140"/>
      <c r="F17327" s="140"/>
      <c r="G17327" s="140"/>
      <c r="M17327" s="140"/>
      <c r="N17327" s="167"/>
      <c r="O17327" s="167"/>
      <c r="P17327" s="142"/>
      <c r="Q17327" s="142"/>
      <c r="R17327" s="142"/>
      <c r="S17327" s="139"/>
    </row>
    <row r="17328" spans="2:19" ht="15.75" customHeight="1" x14ac:dyDescent="0.25">
      <c r="B17328" s="106"/>
      <c r="C17328" s="106"/>
      <c r="D17328" s="139"/>
      <c r="E17328" s="140"/>
      <c r="F17328" s="140"/>
      <c r="G17328" s="140"/>
      <c r="M17328" s="140"/>
      <c r="N17328" s="167"/>
      <c r="O17328" s="167"/>
      <c r="P17328" s="142"/>
      <c r="Q17328" s="142"/>
      <c r="R17328" s="142"/>
      <c r="S17328" s="139"/>
    </row>
    <row r="17329" spans="2:19" ht="15.75" customHeight="1" x14ac:dyDescent="0.25">
      <c r="B17329" s="106"/>
      <c r="C17329" s="106"/>
      <c r="D17329" s="139"/>
      <c r="E17329" s="140"/>
      <c r="F17329" s="140"/>
      <c r="G17329" s="140"/>
      <c r="M17329" s="140"/>
      <c r="N17329" s="167"/>
      <c r="O17329" s="167"/>
      <c r="P17329" s="142"/>
      <c r="Q17329" s="142"/>
      <c r="R17329" s="142"/>
      <c r="S17329" s="139"/>
    </row>
    <row r="17330" spans="2:19" ht="15.75" customHeight="1" x14ac:dyDescent="0.25">
      <c r="B17330" s="106"/>
      <c r="C17330" s="106"/>
      <c r="D17330" s="139"/>
      <c r="E17330" s="140"/>
      <c r="F17330" s="140"/>
      <c r="G17330" s="140"/>
      <c r="M17330" s="140"/>
      <c r="N17330" s="167"/>
      <c r="O17330" s="167"/>
      <c r="P17330" s="142"/>
      <c r="Q17330" s="142"/>
      <c r="R17330" s="142"/>
      <c r="S17330" s="139"/>
    </row>
    <row r="17331" spans="2:19" ht="15.75" customHeight="1" x14ac:dyDescent="0.25">
      <c r="B17331" s="106"/>
      <c r="C17331" s="106"/>
      <c r="D17331" s="139"/>
      <c r="E17331" s="140"/>
      <c r="F17331" s="140"/>
      <c r="G17331" s="140"/>
      <c r="M17331" s="140"/>
      <c r="N17331" s="167"/>
      <c r="O17331" s="167"/>
      <c r="P17331" s="142"/>
      <c r="Q17331" s="142"/>
      <c r="R17331" s="142"/>
      <c r="S17331" s="139"/>
    </row>
    <row r="17332" spans="2:19" ht="15.75" customHeight="1" x14ac:dyDescent="0.25">
      <c r="B17332" s="106"/>
      <c r="C17332" s="106"/>
      <c r="D17332" s="139"/>
      <c r="E17332" s="140"/>
      <c r="F17332" s="140"/>
      <c r="G17332" s="140"/>
      <c r="M17332" s="140"/>
      <c r="N17332" s="167"/>
      <c r="O17332" s="167"/>
      <c r="P17332" s="142"/>
      <c r="Q17332" s="142"/>
      <c r="R17332" s="142"/>
      <c r="S17332" s="139"/>
    </row>
    <row r="17333" spans="2:19" ht="15.75" customHeight="1" x14ac:dyDescent="0.25">
      <c r="B17333" s="106"/>
      <c r="C17333" s="106"/>
      <c r="D17333" s="139"/>
      <c r="E17333" s="140"/>
      <c r="F17333" s="140"/>
      <c r="G17333" s="140"/>
      <c r="M17333" s="140"/>
      <c r="N17333" s="167"/>
      <c r="O17333" s="167"/>
      <c r="P17333" s="142"/>
      <c r="Q17333" s="142"/>
      <c r="R17333" s="142"/>
      <c r="S17333" s="139"/>
    </row>
    <row r="17334" spans="2:19" ht="15.75" customHeight="1" x14ac:dyDescent="0.25">
      <c r="B17334" s="106"/>
      <c r="C17334" s="106"/>
      <c r="D17334" s="139"/>
      <c r="E17334" s="140"/>
      <c r="F17334" s="140"/>
      <c r="G17334" s="140"/>
      <c r="M17334" s="140"/>
      <c r="N17334" s="167"/>
      <c r="O17334" s="167"/>
      <c r="P17334" s="142"/>
      <c r="Q17334" s="142"/>
      <c r="R17334" s="142"/>
      <c r="S17334" s="139"/>
    </row>
    <row r="17335" spans="2:19" ht="15.75" customHeight="1" x14ac:dyDescent="0.25">
      <c r="B17335" s="106"/>
      <c r="C17335" s="106"/>
      <c r="D17335" s="139"/>
      <c r="E17335" s="140"/>
      <c r="F17335" s="140"/>
      <c r="G17335" s="140"/>
      <c r="M17335" s="140"/>
      <c r="N17335" s="167"/>
      <c r="O17335" s="167"/>
      <c r="P17335" s="142"/>
      <c r="Q17335" s="142"/>
      <c r="R17335" s="142"/>
      <c r="S17335" s="139"/>
    </row>
    <row r="17336" spans="2:19" ht="15.75" customHeight="1" x14ac:dyDescent="0.25">
      <c r="B17336" s="106"/>
      <c r="C17336" s="106"/>
      <c r="D17336" s="139"/>
      <c r="E17336" s="140"/>
      <c r="F17336" s="140"/>
      <c r="G17336" s="140"/>
      <c r="M17336" s="140"/>
      <c r="N17336" s="167"/>
      <c r="O17336" s="167"/>
      <c r="P17336" s="142"/>
      <c r="Q17336" s="142"/>
      <c r="R17336" s="142"/>
      <c r="S17336" s="139"/>
    </row>
    <row r="17337" spans="2:19" ht="15.75" customHeight="1" x14ac:dyDescent="0.25">
      <c r="B17337" s="106"/>
      <c r="C17337" s="106"/>
      <c r="D17337" s="139"/>
      <c r="E17337" s="140"/>
      <c r="F17337" s="140"/>
      <c r="G17337" s="140"/>
      <c r="M17337" s="140"/>
      <c r="N17337" s="167"/>
      <c r="O17337" s="167"/>
      <c r="P17337" s="142"/>
      <c r="Q17337" s="142"/>
      <c r="R17337" s="142"/>
      <c r="S17337" s="139"/>
    </row>
    <row r="17338" spans="2:19" ht="15.75" customHeight="1" x14ac:dyDescent="0.25">
      <c r="B17338" s="106"/>
      <c r="C17338" s="106"/>
      <c r="D17338" s="139"/>
      <c r="E17338" s="140"/>
      <c r="F17338" s="140"/>
      <c r="G17338" s="140"/>
      <c r="M17338" s="140"/>
      <c r="N17338" s="167"/>
      <c r="O17338" s="167"/>
      <c r="P17338" s="142"/>
      <c r="Q17338" s="142"/>
      <c r="R17338" s="142"/>
      <c r="S17338" s="139"/>
    </row>
    <row r="17339" spans="2:19" ht="15.75" customHeight="1" x14ac:dyDescent="0.25">
      <c r="B17339" s="106"/>
      <c r="C17339" s="106"/>
      <c r="D17339" s="139"/>
      <c r="E17339" s="140"/>
      <c r="F17339" s="140"/>
      <c r="G17339" s="140"/>
      <c r="M17339" s="140"/>
      <c r="N17339" s="167"/>
      <c r="O17339" s="167"/>
      <c r="P17339" s="142"/>
      <c r="Q17339" s="142"/>
      <c r="R17339" s="142"/>
      <c r="S17339" s="139"/>
    </row>
    <row r="17340" spans="2:19" ht="15.75" customHeight="1" x14ac:dyDescent="0.25">
      <c r="B17340" s="106"/>
      <c r="C17340" s="106"/>
      <c r="D17340" s="139"/>
      <c r="E17340" s="140"/>
      <c r="F17340" s="140"/>
      <c r="G17340" s="140"/>
      <c r="M17340" s="140"/>
      <c r="N17340" s="167"/>
      <c r="O17340" s="167"/>
      <c r="P17340" s="142"/>
      <c r="Q17340" s="142"/>
      <c r="R17340" s="142"/>
      <c r="S17340" s="139"/>
    </row>
    <row r="17341" spans="2:19" ht="15.75" customHeight="1" x14ac:dyDescent="0.25">
      <c r="B17341" s="106"/>
      <c r="C17341" s="106"/>
      <c r="D17341" s="139"/>
      <c r="E17341" s="140"/>
      <c r="F17341" s="140"/>
      <c r="G17341" s="140"/>
      <c r="M17341" s="140"/>
      <c r="N17341" s="167"/>
      <c r="O17341" s="167"/>
      <c r="P17341" s="142"/>
      <c r="Q17341" s="142"/>
      <c r="R17341" s="142"/>
      <c r="S17341" s="139"/>
    </row>
    <row r="17342" spans="2:19" ht="15.75" customHeight="1" x14ac:dyDescent="0.25">
      <c r="B17342" s="106"/>
      <c r="C17342" s="106"/>
      <c r="D17342" s="139"/>
      <c r="E17342" s="140"/>
      <c r="F17342" s="140"/>
      <c r="G17342" s="140"/>
      <c r="M17342" s="140"/>
      <c r="N17342" s="167"/>
      <c r="O17342" s="167"/>
      <c r="P17342" s="142"/>
      <c r="Q17342" s="142"/>
      <c r="R17342" s="142"/>
      <c r="S17342" s="139"/>
    </row>
    <row r="17343" spans="2:19" ht="15.75" customHeight="1" x14ac:dyDescent="0.25">
      <c r="B17343" s="106"/>
      <c r="C17343" s="106"/>
      <c r="D17343" s="139"/>
      <c r="E17343" s="140"/>
      <c r="F17343" s="140"/>
      <c r="G17343" s="140"/>
      <c r="M17343" s="140"/>
      <c r="N17343" s="167"/>
      <c r="O17343" s="167"/>
      <c r="P17343" s="142"/>
      <c r="Q17343" s="142"/>
      <c r="R17343" s="142"/>
      <c r="S17343" s="139"/>
    </row>
    <row r="17344" spans="2:19" ht="15.75" customHeight="1" x14ac:dyDescent="0.25">
      <c r="B17344" s="106"/>
      <c r="C17344" s="106"/>
      <c r="D17344" s="139"/>
      <c r="E17344" s="140"/>
      <c r="F17344" s="140"/>
      <c r="G17344" s="140"/>
      <c r="M17344" s="140"/>
      <c r="N17344" s="167"/>
      <c r="O17344" s="167"/>
      <c r="P17344" s="142"/>
      <c r="Q17344" s="142"/>
      <c r="R17344" s="142"/>
      <c r="S17344" s="139"/>
    </row>
    <row r="17345" spans="2:19" ht="15.75" customHeight="1" x14ac:dyDescent="0.25">
      <c r="B17345" s="106"/>
      <c r="C17345" s="106"/>
      <c r="D17345" s="139"/>
      <c r="E17345" s="140"/>
      <c r="F17345" s="140"/>
      <c r="G17345" s="140"/>
      <c r="M17345" s="140"/>
      <c r="N17345" s="167"/>
      <c r="O17345" s="167"/>
      <c r="P17345" s="142"/>
      <c r="Q17345" s="142"/>
      <c r="R17345" s="142"/>
      <c r="S17345" s="139"/>
    </row>
    <row r="17346" spans="2:19" ht="15.75" customHeight="1" x14ac:dyDescent="0.25">
      <c r="B17346" s="106"/>
      <c r="C17346" s="106"/>
      <c r="D17346" s="139"/>
      <c r="E17346" s="140"/>
      <c r="F17346" s="140"/>
      <c r="G17346" s="140"/>
      <c r="M17346" s="140"/>
      <c r="N17346" s="167"/>
      <c r="O17346" s="167"/>
      <c r="P17346" s="142"/>
      <c r="Q17346" s="142"/>
      <c r="R17346" s="142"/>
      <c r="S17346" s="139"/>
    </row>
    <row r="17347" spans="2:19" ht="15.75" customHeight="1" x14ac:dyDescent="0.25">
      <c r="B17347" s="106"/>
      <c r="C17347" s="106"/>
      <c r="D17347" s="139"/>
      <c r="E17347" s="140"/>
      <c r="F17347" s="140"/>
      <c r="G17347" s="140"/>
      <c r="M17347" s="140"/>
      <c r="N17347" s="167"/>
      <c r="O17347" s="167"/>
      <c r="P17347" s="142"/>
      <c r="Q17347" s="142"/>
      <c r="R17347" s="142"/>
      <c r="S17347" s="139"/>
    </row>
    <row r="17348" spans="2:19" ht="15.75" customHeight="1" x14ac:dyDescent="0.25">
      <c r="B17348" s="106"/>
      <c r="C17348" s="106"/>
      <c r="D17348" s="139"/>
      <c r="E17348" s="140"/>
      <c r="F17348" s="140"/>
      <c r="G17348" s="140"/>
      <c r="M17348" s="140"/>
      <c r="N17348" s="167"/>
      <c r="O17348" s="167"/>
      <c r="P17348" s="142"/>
      <c r="Q17348" s="142"/>
      <c r="R17348" s="142"/>
      <c r="S17348" s="139"/>
    </row>
    <row r="17349" spans="2:19" ht="15.75" customHeight="1" x14ac:dyDescent="0.25">
      <c r="B17349" s="106"/>
      <c r="C17349" s="106"/>
      <c r="D17349" s="139"/>
      <c r="E17349" s="140"/>
      <c r="F17349" s="140"/>
      <c r="G17349" s="140"/>
      <c r="M17349" s="140"/>
      <c r="N17349" s="167"/>
      <c r="O17349" s="167"/>
      <c r="P17349" s="142"/>
      <c r="Q17349" s="142"/>
      <c r="R17349" s="142"/>
      <c r="S17349" s="139"/>
    </row>
    <row r="17350" spans="2:19" ht="15.75" customHeight="1" x14ac:dyDescent="0.25">
      <c r="B17350" s="106"/>
      <c r="C17350" s="106"/>
      <c r="D17350" s="139"/>
      <c r="E17350" s="140"/>
      <c r="F17350" s="140"/>
      <c r="G17350" s="140"/>
      <c r="M17350" s="140"/>
      <c r="N17350" s="167"/>
      <c r="O17350" s="167"/>
      <c r="P17350" s="142"/>
      <c r="Q17350" s="142"/>
      <c r="R17350" s="142"/>
      <c r="S17350" s="139"/>
    </row>
    <row r="17351" spans="2:19" ht="15.75" customHeight="1" x14ac:dyDescent="0.25">
      <c r="B17351" s="106"/>
      <c r="C17351" s="106"/>
      <c r="D17351" s="139"/>
      <c r="E17351" s="140"/>
      <c r="F17351" s="140"/>
      <c r="G17351" s="140"/>
      <c r="M17351" s="140"/>
      <c r="N17351" s="167"/>
      <c r="O17351" s="167"/>
      <c r="P17351" s="142"/>
      <c r="Q17351" s="142"/>
      <c r="R17351" s="142"/>
      <c r="S17351" s="139"/>
    </row>
    <row r="17352" spans="2:19" ht="15.75" customHeight="1" x14ac:dyDescent="0.25">
      <c r="B17352" s="106"/>
      <c r="C17352" s="106"/>
      <c r="D17352" s="139"/>
      <c r="E17352" s="140"/>
      <c r="F17352" s="140"/>
      <c r="G17352" s="140"/>
      <c r="M17352" s="140"/>
      <c r="N17352" s="167"/>
      <c r="O17352" s="167"/>
      <c r="P17352" s="142"/>
      <c r="Q17352" s="142"/>
      <c r="R17352" s="142"/>
      <c r="S17352" s="139"/>
    </row>
    <row r="17353" spans="2:19" ht="15.75" customHeight="1" x14ac:dyDescent="0.25">
      <c r="B17353" s="106"/>
      <c r="C17353" s="106"/>
      <c r="D17353" s="139"/>
      <c r="E17353" s="140"/>
      <c r="F17353" s="140"/>
      <c r="G17353" s="140"/>
      <c r="M17353" s="140"/>
      <c r="N17353" s="167"/>
      <c r="O17353" s="167"/>
      <c r="P17353" s="142"/>
      <c r="Q17353" s="142"/>
      <c r="R17353" s="142"/>
      <c r="S17353" s="139"/>
    </row>
    <row r="17354" spans="2:19" ht="15.75" customHeight="1" x14ac:dyDescent="0.25">
      <c r="B17354" s="106"/>
      <c r="C17354" s="106"/>
      <c r="D17354" s="139"/>
      <c r="E17354" s="140"/>
      <c r="F17354" s="140"/>
      <c r="G17354" s="140"/>
      <c r="M17354" s="140"/>
      <c r="N17354" s="167"/>
      <c r="O17354" s="167"/>
      <c r="P17354" s="142"/>
      <c r="Q17354" s="142"/>
      <c r="R17354" s="142"/>
      <c r="S17354" s="139"/>
    </row>
    <row r="17355" spans="2:19" ht="15.75" customHeight="1" x14ac:dyDescent="0.25">
      <c r="B17355" s="106"/>
      <c r="C17355" s="106"/>
      <c r="D17355" s="139"/>
      <c r="E17355" s="140"/>
      <c r="F17355" s="140"/>
      <c r="G17355" s="140"/>
      <c r="M17355" s="140"/>
      <c r="N17355" s="167"/>
      <c r="O17355" s="167"/>
      <c r="P17355" s="142"/>
      <c r="Q17355" s="142"/>
      <c r="R17355" s="142"/>
      <c r="S17355" s="139"/>
    </row>
    <row r="17356" spans="2:19" ht="15.75" customHeight="1" x14ac:dyDescent="0.25">
      <c r="B17356" s="106"/>
      <c r="C17356" s="106"/>
      <c r="D17356" s="139"/>
      <c r="E17356" s="140"/>
      <c r="F17356" s="140"/>
      <c r="G17356" s="140"/>
      <c r="M17356" s="140"/>
      <c r="N17356" s="167"/>
      <c r="O17356" s="167"/>
      <c r="P17356" s="142"/>
      <c r="Q17356" s="142"/>
      <c r="R17356" s="142"/>
      <c r="S17356" s="139"/>
    </row>
    <row r="17357" spans="2:19" ht="15.75" customHeight="1" x14ac:dyDescent="0.25">
      <c r="B17357" s="106"/>
      <c r="C17357" s="106"/>
      <c r="D17357" s="139"/>
      <c r="E17357" s="140"/>
      <c r="F17357" s="140"/>
      <c r="G17357" s="140"/>
      <c r="M17357" s="140"/>
      <c r="N17357" s="167"/>
      <c r="O17357" s="167"/>
      <c r="P17357" s="142"/>
      <c r="Q17357" s="142"/>
      <c r="R17357" s="142"/>
      <c r="S17357" s="139"/>
    </row>
    <row r="17358" spans="2:19" ht="15.75" customHeight="1" x14ac:dyDescent="0.25">
      <c r="B17358" s="106"/>
      <c r="C17358" s="106"/>
      <c r="D17358" s="139"/>
      <c r="E17358" s="140"/>
      <c r="F17358" s="140"/>
      <c r="G17358" s="140"/>
      <c r="M17358" s="140"/>
      <c r="N17358" s="167"/>
      <c r="O17358" s="167"/>
      <c r="P17358" s="142"/>
      <c r="Q17358" s="142"/>
      <c r="R17358" s="142"/>
      <c r="S17358" s="139"/>
    </row>
    <row r="17359" spans="2:19" ht="15.75" customHeight="1" x14ac:dyDescent="0.25">
      <c r="B17359" s="106"/>
      <c r="C17359" s="106"/>
      <c r="D17359" s="139"/>
      <c r="E17359" s="140"/>
      <c r="F17359" s="140"/>
      <c r="G17359" s="140"/>
      <c r="M17359" s="140"/>
      <c r="N17359" s="167"/>
      <c r="O17359" s="167"/>
      <c r="P17359" s="142"/>
      <c r="Q17359" s="142"/>
      <c r="R17359" s="142"/>
      <c r="S17359" s="139"/>
    </row>
    <row r="17360" spans="2:19" ht="15.75" customHeight="1" x14ac:dyDescent="0.25">
      <c r="B17360" s="106"/>
      <c r="C17360" s="106"/>
      <c r="D17360" s="139"/>
      <c r="E17360" s="140"/>
      <c r="F17360" s="140"/>
      <c r="G17360" s="140"/>
      <c r="M17360" s="140"/>
      <c r="N17360" s="167"/>
      <c r="O17360" s="167"/>
      <c r="P17360" s="142"/>
      <c r="Q17360" s="142"/>
      <c r="R17360" s="142"/>
      <c r="S17360" s="139"/>
    </row>
    <row r="17361" spans="2:19" ht="15.75" customHeight="1" x14ac:dyDescent="0.25">
      <c r="B17361" s="106"/>
      <c r="C17361" s="106"/>
      <c r="D17361" s="139"/>
      <c r="E17361" s="140"/>
      <c r="F17361" s="140"/>
      <c r="G17361" s="140"/>
      <c r="M17361" s="140"/>
      <c r="N17361" s="167"/>
      <c r="O17361" s="167"/>
      <c r="P17361" s="142"/>
      <c r="Q17361" s="142"/>
      <c r="R17361" s="142"/>
      <c r="S17361" s="139"/>
    </row>
    <row r="17362" spans="2:19" ht="15.75" customHeight="1" x14ac:dyDescent="0.25">
      <c r="B17362" s="106"/>
      <c r="C17362" s="106"/>
      <c r="D17362" s="139"/>
      <c r="E17362" s="140"/>
      <c r="F17362" s="140"/>
      <c r="G17362" s="140"/>
      <c r="M17362" s="140"/>
      <c r="N17362" s="167"/>
      <c r="O17362" s="167"/>
      <c r="P17362" s="142"/>
      <c r="Q17362" s="142"/>
      <c r="R17362" s="142"/>
      <c r="S17362" s="139"/>
    </row>
    <row r="17363" spans="2:19" ht="15.75" customHeight="1" x14ac:dyDescent="0.25">
      <c r="B17363" s="106"/>
      <c r="C17363" s="106"/>
      <c r="D17363" s="139"/>
      <c r="E17363" s="140"/>
      <c r="F17363" s="140"/>
      <c r="G17363" s="140"/>
      <c r="M17363" s="140"/>
      <c r="N17363" s="167"/>
      <c r="O17363" s="167"/>
      <c r="P17363" s="142"/>
      <c r="Q17363" s="142"/>
      <c r="R17363" s="142"/>
      <c r="S17363" s="139"/>
    </row>
    <row r="17364" spans="2:19" ht="15.75" customHeight="1" x14ac:dyDescent="0.25">
      <c r="B17364" s="106"/>
      <c r="C17364" s="106"/>
      <c r="D17364" s="139"/>
      <c r="E17364" s="140"/>
      <c r="F17364" s="140"/>
      <c r="G17364" s="140"/>
      <c r="M17364" s="140"/>
      <c r="N17364" s="167"/>
      <c r="O17364" s="167"/>
      <c r="P17364" s="142"/>
      <c r="Q17364" s="142"/>
      <c r="R17364" s="142"/>
      <c r="S17364" s="139"/>
    </row>
    <row r="17365" spans="2:19" ht="15.75" customHeight="1" x14ac:dyDescent="0.25">
      <c r="B17365" s="106"/>
      <c r="C17365" s="106"/>
      <c r="D17365" s="139"/>
      <c r="E17365" s="140"/>
      <c r="F17365" s="140"/>
      <c r="G17365" s="140"/>
      <c r="M17365" s="140"/>
      <c r="N17365" s="167"/>
      <c r="O17365" s="167"/>
      <c r="P17365" s="142"/>
      <c r="Q17365" s="142"/>
      <c r="R17365" s="142"/>
      <c r="S17365" s="139"/>
    </row>
    <row r="17366" spans="2:19" ht="15.75" customHeight="1" x14ac:dyDescent="0.25">
      <c r="B17366" s="106"/>
      <c r="C17366" s="106"/>
      <c r="D17366" s="139"/>
      <c r="E17366" s="140"/>
      <c r="F17366" s="140"/>
      <c r="G17366" s="140"/>
      <c r="M17366" s="140"/>
      <c r="N17366" s="167"/>
      <c r="O17366" s="167"/>
      <c r="P17366" s="142"/>
      <c r="Q17366" s="142"/>
      <c r="R17366" s="142"/>
      <c r="S17366" s="139"/>
    </row>
    <row r="17367" spans="2:19" ht="15.75" customHeight="1" x14ac:dyDescent="0.25">
      <c r="B17367" s="106"/>
      <c r="C17367" s="106"/>
      <c r="D17367" s="139"/>
      <c r="E17367" s="140"/>
      <c r="F17367" s="140"/>
      <c r="G17367" s="140"/>
      <c r="M17367" s="140"/>
      <c r="N17367" s="167"/>
      <c r="O17367" s="167"/>
      <c r="P17367" s="142"/>
      <c r="Q17367" s="142"/>
      <c r="R17367" s="142"/>
      <c r="S17367" s="139"/>
    </row>
    <row r="17368" spans="2:19" ht="15.75" customHeight="1" x14ac:dyDescent="0.25">
      <c r="B17368" s="106"/>
      <c r="C17368" s="106"/>
      <c r="D17368" s="139"/>
      <c r="E17368" s="140"/>
      <c r="F17368" s="140"/>
      <c r="G17368" s="140"/>
      <c r="M17368" s="140"/>
      <c r="N17368" s="167"/>
      <c r="O17368" s="167"/>
      <c r="P17368" s="142"/>
      <c r="Q17368" s="142"/>
      <c r="R17368" s="142"/>
      <c r="S17368" s="139"/>
    </row>
    <row r="17369" spans="2:19" ht="15.75" customHeight="1" x14ac:dyDescent="0.25">
      <c r="B17369" s="106"/>
      <c r="C17369" s="106"/>
      <c r="D17369" s="139"/>
      <c r="E17369" s="140"/>
      <c r="F17369" s="140"/>
      <c r="G17369" s="140"/>
      <c r="M17369" s="140"/>
      <c r="N17369" s="167"/>
      <c r="O17369" s="167"/>
      <c r="P17369" s="142"/>
      <c r="Q17369" s="142"/>
      <c r="R17369" s="142"/>
      <c r="S17369" s="139"/>
    </row>
    <row r="17370" spans="2:19" ht="15.75" customHeight="1" x14ac:dyDescent="0.25">
      <c r="B17370" s="106"/>
      <c r="C17370" s="106"/>
      <c r="D17370" s="139"/>
      <c r="E17370" s="140"/>
      <c r="F17370" s="140"/>
      <c r="G17370" s="140"/>
      <c r="M17370" s="140"/>
      <c r="N17370" s="167"/>
      <c r="O17370" s="167"/>
      <c r="P17370" s="142"/>
      <c r="Q17370" s="142"/>
      <c r="R17370" s="142"/>
      <c r="S17370" s="139"/>
    </row>
    <row r="17371" spans="2:19" ht="15.75" customHeight="1" x14ac:dyDescent="0.25">
      <c r="B17371" s="106"/>
      <c r="C17371" s="106"/>
      <c r="D17371" s="139"/>
      <c r="E17371" s="140"/>
      <c r="F17371" s="140"/>
      <c r="G17371" s="140"/>
      <c r="M17371" s="140"/>
      <c r="N17371" s="167"/>
      <c r="O17371" s="167"/>
      <c r="P17371" s="142"/>
      <c r="Q17371" s="142"/>
      <c r="R17371" s="142"/>
      <c r="S17371" s="139"/>
    </row>
    <row r="17372" spans="2:19" ht="15.75" customHeight="1" x14ac:dyDescent="0.25">
      <c r="B17372" s="106"/>
      <c r="C17372" s="106"/>
      <c r="D17372" s="139"/>
      <c r="E17372" s="140"/>
      <c r="F17372" s="140"/>
      <c r="G17372" s="140"/>
      <c r="M17372" s="140"/>
      <c r="N17372" s="167"/>
      <c r="O17372" s="167"/>
      <c r="P17372" s="142"/>
      <c r="Q17372" s="142"/>
      <c r="R17372" s="142"/>
      <c r="S17372" s="139"/>
    </row>
    <row r="17373" spans="2:19" ht="15.75" customHeight="1" x14ac:dyDescent="0.25">
      <c r="B17373" s="106"/>
      <c r="C17373" s="106"/>
      <c r="D17373" s="139"/>
      <c r="E17373" s="140"/>
      <c r="F17373" s="140"/>
      <c r="G17373" s="140"/>
      <c r="M17373" s="140"/>
      <c r="N17373" s="167"/>
      <c r="O17373" s="167"/>
      <c r="P17373" s="142"/>
      <c r="Q17373" s="142"/>
      <c r="R17373" s="142"/>
      <c r="S17373" s="139"/>
    </row>
    <row r="17374" spans="2:19" ht="15.75" customHeight="1" x14ac:dyDescent="0.25">
      <c r="B17374" s="106"/>
      <c r="C17374" s="106"/>
      <c r="D17374" s="139"/>
      <c r="E17374" s="140"/>
      <c r="F17374" s="140"/>
      <c r="G17374" s="140"/>
      <c r="M17374" s="140"/>
      <c r="N17374" s="167"/>
      <c r="O17374" s="167"/>
      <c r="P17374" s="142"/>
      <c r="Q17374" s="142"/>
      <c r="R17374" s="142"/>
      <c r="S17374" s="139"/>
    </row>
    <row r="17375" spans="2:19" ht="15.75" customHeight="1" x14ac:dyDescent="0.25">
      <c r="B17375" s="106"/>
      <c r="C17375" s="106"/>
      <c r="D17375" s="139"/>
      <c r="E17375" s="140"/>
      <c r="F17375" s="140"/>
      <c r="G17375" s="140"/>
      <c r="M17375" s="140"/>
      <c r="N17375" s="167"/>
      <c r="O17375" s="167"/>
      <c r="P17375" s="142"/>
      <c r="Q17375" s="142"/>
      <c r="R17375" s="142"/>
      <c r="S17375" s="139"/>
    </row>
    <row r="17376" spans="2:19" ht="15.75" customHeight="1" x14ac:dyDescent="0.25">
      <c r="B17376" s="106"/>
      <c r="C17376" s="106"/>
      <c r="D17376" s="139"/>
      <c r="E17376" s="140"/>
      <c r="F17376" s="140"/>
      <c r="G17376" s="140"/>
      <c r="M17376" s="140"/>
      <c r="N17376" s="167"/>
      <c r="O17376" s="167"/>
      <c r="P17376" s="142"/>
      <c r="Q17376" s="142"/>
      <c r="R17376" s="142"/>
      <c r="S17376" s="139"/>
    </row>
    <row r="17377" spans="2:19" ht="15.75" customHeight="1" x14ac:dyDescent="0.25">
      <c r="B17377" s="106"/>
      <c r="C17377" s="106"/>
      <c r="D17377" s="139"/>
      <c r="E17377" s="140"/>
      <c r="F17377" s="140"/>
      <c r="G17377" s="140"/>
      <c r="M17377" s="140"/>
      <c r="N17377" s="167"/>
      <c r="O17377" s="167"/>
      <c r="P17377" s="142"/>
      <c r="Q17377" s="142"/>
      <c r="R17377" s="142"/>
      <c r="S17377" s="139"/>
    </row>
    <row r="17378" spans="2:19" ht="15.75" customHeight="1" x14ac:dyDescent="0.25">
      <c r="B17378" s="106"/>
      <c r="C17378" s="106"/>
      <c r="D17378" s="139"/>
      <c r="E17378" s="140"/>
      <c r="F17378" s="140"/>
      <c r="G17378" s="140"/>
      <c r="M17378" s="140"/>
      <c r="N17378" s="167"/>
      <c r="O17378" s="167"/>
      <c r="P17378" s="142"/>
      <c r="Q17378" s="142"/>
      <c r="R17378" s="142"/>
      <c r="S17378" s="139"/>
    </row>
    <row r="17379" spans="2:19" ht="15.75" customHeight="1" x14ac:dyDescent="0.25">
      <c r="B17379" s="106"/>
      <c r="C17379" s="106"/>
      <c r="D17379" s="139"/>
      <c r="E17379" s="140"/>
      <c r="F17379" s="140"/>
      <c r="G17379" s="140"/>
      <c r="M17379" s="140"/>
      <c r="N17379" s="167"/>
      <c r="O17379" s="167"/>
      <c r="P17379" s="142"/>
      <c r="Q17379" s="142"/>
      <c r="R17379" s="142"/>
      <c r="S17379" s="139"/>
    </row>
    <row r="17380" spans="2:19" ht="15.75" customHeight="1" x14ac:dyDescent="0.25">
      <c r="B17380" s="106"/>
      <c r="C17380" s="106"/>
      <c r="D17380" s="139"/>
      <c r="E17380" s="140"/>
      <c r="F17380" s="140"/>
      <c r="G17380" s="140"/>
      <c r="M17380" s="140"/>
      <c r="N17380" s="167"/>
      <c r="O17380" s="167"/>
      <c r="P17380" s="142"/>
      <c r="Q17380" s="142"/>
      <c r="R17380" s="142"/>
      <c r="S17380" s="139"/>
    </row>
    <row r="17381" spans="2:19" ht="15.75" customHeight="1" x14ac:dyDescent="0.25">
      <c r="B17381" s="106"/>
      <c r="C17381" s="106"/>
      <c r="D17381" s="139"/>
      <c r="E17381" s="140"/>
      <c r="F17381" s="140"/>
      <c r="G17381" s="140"/>
      <c r="M17381" s="140"/>
      <c r="N17381" s="167"/>
      <c r="O17381" s="167"/>
      <c r="P17381" s="142"/>
      <c r="Q17381" s="142"/>
      <c r="R17381" s="142"/>
      <c r="S17381" s="139"/>
    </row>
    <row r="17382" spans="2:19" ht="15.75" customHeight="1" x14ac:dyDescent="0.25">
      <c r="B17382" s="106"/>
      <c r="C17382" s="106"/>
      <c r="D17382" s="139"/>
      <c r="E17382" s="140"/>
      <c r="F17382" s="140"/>
      <c r="G17382" s="140"/>
      <c r="M17382" s="140"/>
      <c r="N17382" s="167"/>
      <c r="O17382" s="167"/>
      <c r="P17382" s="142"/>
      <c r="Q17382" s="142"/>
      <c r="R17382" s="142"/>
      <c r="S17382" s="139"/>
    </row>
    <row r="17383" spans="2:19" ht="15.75" customHeight="1" x14ac:dyDescent="0.25">
      <c r="B17383" s="106"/>
      <c r="C17383" s="106"/>
      <c r="D17383" s="139"/>
      <c r="E17383" s="140"/>
      <c r="F17383" s="140"/>
      <c r="G17383" s="140"/>
      <c r="M17383" s="140"/>
      <c r="N17383" s="167"/>
      <c r="O17383" s="167"/>
      <c r="P17383" s="142"/>
      <c r="Q17383" s="142"/>
      <c r="R17383" s="142"/>
      <c r="S17383" s="139"/>
    </row>
    <row r="17384" spans="2:19" ht="15.75" customHeight="1" x14ac:dyDescent="0.25">
      <c r="B17384" s="106"/>
      <c r="C17384" s="106"/>
      <c r="D17384" s="139"/>
      <c r="E17384" s="140"/>
      <c r="F17384" s="140"/>
      <c r="G17384" s="140"/>
      <c r="M17384" s="140"/>
      <c r="N17384" s="167"/>
      <c r="O17384" s="167"/>
      <c r="P17384" s="142"/>
      <c r="Q17384" s="142"/>
      <c r="R17384" s="142"/>
      <c r="S17384" s="139"/>
    </row>
    <row r="17385" spans="2:19" ht="15.75" customHeight="1" x14ac:dyDescent="0.25">
      <c r="B17385" s="106"/>
      <c r="C17385" s="106"/>
      <c r="D17385" s="139"/>
      <c r="E17385" s="140"/>
      <c r="F17385" s="140"/>
      <c r="G17385" s="140"/>
      <c r="M17385" s="140"/>
      <c r="N17385" s="167"/>
      <c r="O17385" s="167"/>
      <c r="P17385" s="142"/>
      <c r="Q17385" s="142"/>
      <c r="R17385" s="142"/>
      <c r="S17385" s="139"/>
    </row>
    <row r="17386" spans="2:19" ht="15.75" customHeight="1" x14ac:dyDescent="0.25">
      <c r="B17386" s="106"/>
      <c r="C17386" s="106"/>
      <c r="D17386" s="139"/>
      <c r="E17386" s="140"/>
      <c r="F17386" s="140"/>
      <c r="G17386" s="140"/>
      <c r="M17386" s="140"/>
      <c r="N17386" s="167"/>
      <c r="O17386" s="167"/>
      <c r="P17386" s="142"/>
      <c r="Q17386" s="142"/>
      <c r="R17386" s="142"/>
      <c r="S17386" s="139"/>
    </row>
    <row r="17387" spans="2:19" ht="15.75" customHeight="1" x14ac:dyDescent="0.25">
      <c r="B17387" s="106"/>
      <c r="C17387" s="106"/>
      <c r="D17387" s="139"/>
      <c r="E17387" s="140"/>
      <c r="F17387" s="140"/>
      <c r="G17387" s="140"/>
      <c r="M17387" s="140"/>
      <c r="N17387" s="167"/>
      <c r="O17387" s="167"/>
      <c r="P17387" s="142"/>
      <c r="Q17387" s="142"/>
      <c r="R17387" s="142"/>
      <c r="S17387" s="139"/>
    </row>
    <row r="17388" spans="2:19" ht="15.75" customHeight="1" x14ac:dyDescent="0.25">
      <c r="B17388" s="106"/>
      <c r="C17388" s="106"/>
      <c r="D17388" s="139"/>
      <c r="E17388" s="140"/>
      <c r="F17388" s="140"/>
      <c r="G17388" s="140"/>
      <c r="M17388" s="140"/>
      <c r="N17388" s="167"/>
      <c r="O17388" s="167"/>
      <c r="P17388" s="142"/>
      <c r="Q17388" s="142"/>
      <c r="R17388" s="142"/>
      <c r="S17388" s="139"/>
    </row>
    <row r="17389" spans="2:19" ht="15.75" customHeight="1" x14ac:dyDescent="0.25">
      <c r="B17389" s="106"/>
      <c r="C17389" s="106"/>
      <c r="D17389" s="139"/>
      <c r="E17389" s="140"/>
      <c r="F17389" s="140"/>
      <c r="G17389" s="140"/>
      <c r="M17389" s="140"/>
      <c r="N17389" s="167"/>
      <c r="O17389" s="167"/>
      <c r="P17389" s="142"/>
      <c r="Q17389" s="142"/>
      <c r="R17389" s="142"/>
      <c r="S17389" s="139"/>
    </row>
    <row r="17390" spans="2:19" ht="15.75" customHeight="1" x14ac:dyDescent="0.25">
      <c r="B17390" s="106"/>
      <c r="C17390" s="106"/>
      <c r="D17390" s="139"/>
      <c r="E17390" s="140"/>
      <c r="F17390" s="140"/>
      <c r="G17390" s="140"/>
      <c r="M17390" s="140"/>
      <c r="N17390" s="167"/>
      <c r="O17390" s="167"/>
      <c r="P17390" s="142"/>
      <c r="Q17390" s="142"/>
      <c r="R17390" s="142"/>
      <c r="S17390" s="139"/>
    </row>
    <row r="17391" spans="2:19" ht="15.75" customHeight="1" x14ac:dyDescent="0.25">
      <c r="B17391" s="106"/>
      <c r="C17391" s="106"/>
      <c r="D17391" s="139"/>
      <c r="E17391" s="140"/>
      <c r="F17391" s="140"/>
      <c r="G17391" s="140"/>
      <c r="M17391" s="140"/>
      <c r="N17391" s="167"/>
      <c r="O17391" s="167"/>
      <c r="P17391" s="142"/>
      <c r="Q17391" s="142"/>
      <c r="R17391" s="142"/>
      <c r="S17391" s="139"/>
    </row>
    <row r="17392" spans="2:19" ht="15.75" customHeight="1" x14ac:dyDescent="0.25">
      <c r="B17392" s="106"/>
      <c r="C17392" s="106"/>
      <c r="D17392" s="139"/>
      <c r="E17392" s="140"/>
      <c r="F17392" s="140"/>
      <c r="G17392" s="140"/>
      <c r="M17392" s="140"/>
      <c r="N17392" s="167"/>
      <c r="O17392" s="167"/>
      <c r="P17392" s="142"/>
      <c r="Q17392" s="142"/>
      <c r="R17392" s="142"/>
      <c r="S17392" s="139"/>
    </row>
    <row r="17393" spans="2:19" ht="15.75" customHeight="1" x14ac:dyDescent="0.25">
      <c r="B17393" s="106"/>
      <c r="C17393" s="106"/>
      <c r="D17393" s="139"/>
      <c r="E17393" s="140"/>
      <c r="F17393" s="140"/>
      <c r="G17393" s="140"/>
      <c r="M17393" s="140"/>
      <c r="N17393" s="167"/>
      <c r="O17393" s="167"/>
      <c r="P17393" s="142"/>
      <c r="Q17393" s="142"/>
      <c r="R17393" s="142"/>
      <c r="S17393" s="139"/>
    </row>
    <row r="17394" spans="2:19" ht="15.75" customHeight="1" x14ac:dyDescent="0.25">
      <c r="B17394" s="106"/>
      <c r="C17394" s="106"/>
      <c r="D17394" s="139"/>
      <c r="E17394" s="140"/>
      <c r="F17394" s="140"/>
      <c r="G17394" s="140"/>
      <c r="M17394" s="140"/>
      <c r="N17394" s="167"/>
      <c r="O17394" s="167"/>
      <c r="P17394" s="142"/>
      <c r="Q17394" s="142"/>
      <c r="R17394" s="142"/>
      <c r="S17394" s="139"/>
    </row>
    <row r="17395" spans="2:19" ht="15.75" customHeight="1" x14ac:dyDescent="0.25">
      <c r="B17395" s="106"/>
      <c r="C17395" s="106"/>
      <c r="D17395" s="139"/>
      <c r="E17395" s="140"/>
      <c r="F17395" s="140"/>
      <c r="G17395" s="140"/>
      <c r="M17395" s="140"/>
      <c r="N17395" s="167"/>
      <c r="O17395" s="167"/>
      <c r="P17395" s="142"/>
      <c r="Q17395" s="142"/>
      <c r="R17395" s="142"/>
      <c r="S17395" s="139"/>
    </row>
    <row r="17396" spans="2:19" ht="15.75" customHeight="1" x14ac:dyDescent="0.25">
      <c r="B17396" s="106"/>
      <c r="C17396" s="106"/>
      <c r="D17396" s="139"/>
      <c r="E17396" s="140"/>
      <c r="F17396" s="140"/>
      <c r="G17396" s="140"/>
      <c r="M17396" s="140"/>
      <c r="N17396" s="167"/>
      <c r="O17396" s="167"/>
      <c r="P17396" s="142"/>
      <c r="Q17396" s="142"/>
      <c r="R17396" s="142"/>
      <c r="S17396" s="139"/>
    </row>
    <row r="17397" spans="2:19" ht="15.75" customHeight="1" x14ac:dyDescent="0.25">
      <c r="B17397" s="106"/>
      <c r="C17397" s="106"/>
      <c r="D17397" s="139"/>
      <c r="E17397" s="140"/>
      <c r="F17397" s="140"/>
      <c r="G17397" s="140"/>
      <c r="M17397" s="140"/>
      <c r="N17397" s="167"/>
      <c r="O17397" s="167"/>
      <c r="P17397" s="142"/>
      <c r="Q17397" s="142"/>
      <c r="R17397" s="142"/>
      <c r="S17397" s="139"/>
    </row>
    <row r="17398" spans="2:19" ht="15.75" customHeight="1" x14ac:dyDescent="0.25">
      <c r="B17398" s="106"/>
      <c r="C17398" s="106"/>
      <c r="D17398" s="139"/>
      <c r="E17398" s="140"/>
      <c r="F17398" s="140"/>
      <c r="G17398" s="140"/>
      <c r="M17398" s="140"/>
      <c r="N17398" s="167"/>
      <c r="O17398" s="167"/>
      <c r="P17398" s="142"/>
      <c r="Q17398" s="142"/>
      <c r="R17398" s="142"/>
      <c r="S17398" s="139"/>
    </row>
    <row r="17399" spans="2:19" ht="15.75" customHeight="1" x14ac:dyDescent="0.25">
      <c r="B17399" s="106"/>
      <c r="C17399" s="106"/>
      <c r="D17399" s="139"/>
      <c r="E17399" s="140"/>
      <c r="F17399" s="140"/>
      <c r="G17399" s="140"/>
      <c r="M17399" s="140"/>
      <c r="N17399" s="167"/>
      <c r="O17399" s="167"/>
      <c r="P17399" s="142"/>
      <c r="Q17399" s="142"/>
      <c r="R17399" s="142"/>
      <c r="S17399" s="139"/>
    </row>
    <row r="17400" spans="2:19" ht="15.75" customHeight="1" x14ac:dyDescent="0.25">
      <c r="B17400" s="106"/>
      <c r="C17400" s="106"/>
      <c r="D17400" s="139"/>
      <c r="E17400" s="140"/>
      <c r="F17400" s="140"/>
      <c r="G17400" s="140"/>
      <c r="M17400" s="140"/>
      <c r="N17400" s="167"/>
      <c r="O17400" s="167"/>
      <c r="P17400" s="142"/>
      <c r="Q17400" s="142"/>
      <c r="R17400" s="142"/>
      <c r="S17400" s="139"/>
    </row>
    <row r="17401" spans="2:19" ht="15.75" customHeight="1" x14ac:dyDescent="0.25">
      <c r="B17401" s="106"/>
      <c r="C17401" s="106"/>
      <c r="D17401" s="139"/>
      <c r="E17401" s="140"/>
      <c r="F17401" s="140"/>
      <c r="G17401" s="140"/>
      <c r="M17401" s="140"/>
      <c r="N17401" s="167"/>
      <c r="O17401" s="167"/>
      <c r="P17401" s="142"/>
      <c r="Q17401" s="142"/>
      <c r="R17401" s="142"/>
      <c r="S17401" s="139"/>
    </row>
    <row r="17402" spans="2:19" ht="15.75" customHeight="1" x14ac:dyDescent="0.25">
      <c r="B17402" s="106"/>
      <c r="C17402" s="106"/>
      <c r="D17402" s="139"/>
      <c r="E17402" s="140"/>
      <c r="F17402" s="140"/>
      <c r="G17402" s="140"/>
      <c r="M17402" s="140"/>
      <c r="N17402" s="167"/>
      <c r="O17402" s="167"/>
      <c r="P17402" s="142"/>
      <c r="Q17402" s="142"/>
      <c r="R17402" s="142"/>
      <c r="S17402" s="139"/>
    </row>
    <row r="17403" spans="2:19" ht="15.75" customHeight="1" x14ac:dyDescent="0.25">
      <c r="B17403" s="106"/>
      <c r="C17403" s="106"/>
      <c r="D17403" s="139"/>
      <c r="E17403" s="140"/>
      <c r="F17403" s="140"/>
      <c r="G17403" s="140"/>
      <c r="M17403" s="140"/>
      <c r="N17403" s="167"/>
      <c r="O17403" s="167"/>
      <c r="P17403" s="142"/>
      <c r="Q17403" s="142"/>
      <c r="R17403" s="142"/>
      <c r="S17403" s="139"/>
    </row>
    <row r="17404" spans="2:19" ht="15.75" customHeight="1" x14ac:dyDescent="0.25">
      <c r="B17404" s="106"/>
      <c r="C17404" s="106"/>
      <c r="D17404" s="139"/>
      <c r="E17404" s="140"/>
      <c r="F17404" s="140"/>
      <c r="G17404" s="140"/>
      <c r="M17404" s="140"/>
      <c r="N17404" s="167"/>
      <c r="O17404" s="167"/>
      <c r="P17404" s="142"/>
      <c r="Q17404" s="142"/>
      <c r="R17404" s="142"/>
      <c r="S17404" s="139"/>
    </row>
    <row r="17405" spans="2:19" ht="15.75" customHeight="1" x14ac:dyDescent="0.25">
      <c r="B17405" s="106"/>
      <c r="C17405" s="106"/>
      <c r="D17405" s="139"/>
      <c r="E17405" s="140"/>
      <c r="F17405" s="140"/>
      <c r="G17405" s="140"/>
      <c r="M17405" s="140"/>
      <c r="N17405" s="167"/>
      <c r="O17405" s="167"/>
      <c r="P17405" s="142"/>
      <c r="Q17405" s="142"/>
      <c r="R17405" s="142"/>
      <c r="S17405" s="139"/>
    </row>
    <row r="17406" spans="2:19" ht="15.75" customHeight="1" x14ac:dyDescent="0.25">
      <c r="B17406" s="106"/>
      <c r="C17406" s="106"/>
      <c r="D17406" s="139"/>
      <c r="E17406" s="140"/>
      <c r="F17406" s="140"/>
      <c r="G17406" s="140"/>
      <c r="M17406" s="140"/>
      <c r="N17406" s="167"/>
      <c r="O17406" s="167"/>
      <c r="P17406" s="142"/>
      <c r="Q17406" s="142"/>
      <c r="R17406" s="142"/>
      <c r="S17406" s="139"/>
    </row>
    <row r="17407" spans="2:19" ht="15.75" customHeight="1" x14ac:dyDescent="0.25">
      <c r="B17407" s="106"/>
      <c r="C17407" s="106"/>
      <c r="D17407" s="139"/>
      <c r="E17407" s="140"/>
      <c r="F17407" s="140"/>
      <c r="G17407" s="140"/>
      <c r="M17407" s="140"/>
      <c r="N17407" s="167"/>
      <c r="O17407" s="167"/>
      <c r="P17407" s="142"/>
      <c r="Q17407" s="142"/>
      <c r="R17407" s="142"/>
      <c r="S17407" s="139"/>
    </row>
    <row r="17408" spans="2:19" ht="15.75" customHeight="1" x14ac:dyDescent="0.25">
      <c r="B17408" s="106"/>
      <c r="C17408" s="106"/>
      <c r="D17408" s="139"/>
      <c r="E17408" s="140"/>
      <c r="F17408" s="140"/>
      <c r="G17408" s="140"/>
      <c r="M17408" s="140"/>
      <c r="N17408" s="167"/>
      <c r="O17408" s="167"/>
      <c r="P17408" s="142"/>
      <c r="Q17408" s="142"/>
      <c r="R17408" s="142"/>
      <c r="S17408" s="139"/>
    </row>
    <row r="17409" spans="2:19" ht="15.75" customHeight="1" x14ac:dyDescent="0.25">
      <c r="B17409" s="106"/>
      <c r="C17409" s="106"/>
      <c r="D17409" s="139"/>
      <c r="E17409" s="140"/>
      <c r="F17409" s="140"/>
      <c r="G17409" s="140"/>
      <c r="M17409" s="140"/>
      <c r="N17409" s="167"/>
      <c r="O17409" s="167"/>
      <c r="P17409" s="142"/>
      <c r="Q17409" s="142"/>
      <c r="R17409" s="142"/>
      <c r="S17409" s="139"/>
    </row>
    <row r="17410" spans="2:19" ht="15.75" customHeight="1" x14ac:dyDescent="0.25">
      <c r="B17410" s="106"/>
      <c r="C17410" s="106"/>
      <c r="D17410" s="139"/>
      <c r="E17410" s="140"/>
      <c r="F17410" s="140"/>
      <c r="G17410" s="140"/>
      <c r="M17410" s="140"/>
      <c r="N17410" s="167"/>
      <c r="O17410" s="167"/>
      <c r="P17410" s="142"/>
      <c r="Q17410" s="142"/>
      <c r="R17410" s="142"/>
      <c r="S17410" s="139"/>
    </row>
    <row r="17411" spans="2:19" ht="15.75" customHeight="1" x14ac:dyDescent="0.25">
      <c r="B17411" s="106"/>
      <c r="C17411" s="106"/>
      <c r="D17411" s="139"/>
      <c r="E17411" s="140"/>
      <c r="F17411" s="140"/>
      <c r="G17411" s="140"/>
      <c r="M17411" s="140"/>
      <c r="N17411" s="167"/>
      <c r="O17411" s="167"/>
      <c r="P17411" s="142"/>
      <c r="Q17411" s="142"/>
      <c r="R17411" s="142"/>
      <c r="S17411" s="139"/>
    </row>
    <row r="17412" spans="2:19" ht="15.75" customHeight="1" x14ac:dyDescent="0.25">
      <c r="B17412" s="106"/>
      <c r="C17412" s="106"/>
      <c r="D17412" s="139"/>
      <c r="E17412" s="140"/>
      <c r="F17412" s="140"/>
      <c r="G17412" s="140"/>
      <c r="M17412" s="140"/>
      <c r="N17412" s="167"/>
      <c r="O17412" s="167"/>
      <c r="P17412" s="142"/>
      <c r="Q17412" s="142"/>
      <c r="R17412" s="142"/>
      <c r="S17412" s="139"/>
    </row>
    <row r="17413" spans="2:19" ht="15.75" customHeight="1" x14ac:dyDescent="0.25">
      <c r="B17413" s="106"/>
      <c r="C17413" s="106"/>
      <c r="D17413" s="139"/>
      <c r="E17413" s="140"/>
      <c r="F17413" s="140"/>
      <c r="G17413" s="140"/>
      <c r="M17413" s="140"/>
      <c r="N17413" s="167"/>
      <c r="O17413" s="167"/>
      <c r="P17413" s="142"/>
      <c r="Q17413" s="142"/>
      <c r="R17413" s="142"/>
      <c r="S17413" s="139"/>
    </row>
    <row r="17414" spans="2:19" ht="15.75" customHeight="1" x14ac:dyDescent="0.25">
      <c r="B17414" s="106"/>
      <c r="C17414" s="106"/>
      <c r="D17414" s="139"/>
      <c r="E17414" s="140"/>
      <c r="F17414" s="140"/>
      <c r="G17414" s="140"/>
      <c r="M17414" s="140"/>
      <c r="N17414" s="167"/>
      <c r="O17414" s="167"/>
      <c r="P17414" s="142"/>
      <c r="Q17414" s="142"/>
      <c r="R17414" s="142"/>
      <c r="S17414" s="139"/>
    </row>
    <row r="17415" spans="2:19" ht="15.75" customHeight="1" x14ac:dyDescent="0.25">
      <c r="B17415" s="106"/>
      <c r="C17415" s="106"/>
      <c r="D17415" s="139"/>
      <c r="E17415" s="140"/>
      <c r="F17415" s="140"/>
      <c r="G17415" s="140"/>
      <c r="M17415" s="140"/>
      <c r="N17415" s="167"/>
      <c r="O17415" s="167"/>
      <c r="P17415" s="142"/>
      <c r="Q17415" s="142"/>
      <c r="R17415" s="142"/>
      <c r="S17415" s="139"/>
    </row>
    <row r="17416" spans="2:19" ht="15.75" customHeight="1" x14ac:dyDescent="0.25">
      <c r="B17416" s="106"/>
      <c r="C17416" s="106"/>
      <c r="D17416" s="139"/>
      <c r="E17416" s="140"/>
      <c r="F17416" s="140"/>
      <c r="G17416" s="140"/>
      <c r="M17416" s="140"/>
      <c r="N17416" s="167"/>
      <c r="O17416" s="167"/>
      <c r="P17416" s="142"/>
      <c r="Q17416" s="142"/>
      <c r="R17416" s="142"/>
      <c r="S17416" s="139"/>
    </row>
    <row r="17417" spans="2:19" ht="15.75" customHeight="1" x14ac:dyDescent="0.25">
      <c r="B17417" s="106"/>
      <c r="C17417" s="106"/>
      <c r="D17417" s="139"/>
      <c r="E17417" s="140"/>
      <c r="F17417" s="140"/>
      <c r="G17417" s="140"/>
      <c r="M17417" s="140"/>
      <c r="N17417" s="167"/>
      <c r="O17417" s="167"/>
      <c r="P17417" s="142"/>
      <c r="Q17417" s="142"/>
      <c r="R17417" s="142"/>
      <c r="S17417" s="139"/>
    </row>
    <row r="17418" spans="2:19" ht="15.75" customHeight="1" x14ac:dyDescent="0.25">
      <c r="B17418" s="106"/>
      <c r="C17418" s="106"/>
      <c r="D17418" s="139"/>
      <c r="E17418" s="140"/>
      <c r="F17418" s="140"/>
      <c r="G17418" s="140"/>
      <c r="M17418" s="140"/>
      <c r="N17418" s="167"/>
      <c r="O17418" s="167"/>
      <c r="P17418" s="142"/>
      <c r="Q17418" s="142"/>
      <c r="R17418" s="142"/>
      <c r="S17418" s="139"/>
    </row>
    <row r="17419" spans="2:19" ht="15.75" customHeight="1" x14ac:dyDescent="0.25">
      <c r="B17419" s="106"/>
      <c r="C17419" s="106"/>
      <c r="D17419" s="139"/>
      <c r="E17419" s="140"/>
      <c r="F17419" s="140"/>
      <c r="G17419" s="140"/>
      <c r="M17419" s="140"/>
      <c r="N17419" s="167"/>
      <c r="O17419" s="167"/>
      <c r="P17419" s="142"/>
      <c r="Q17419" s="142"/>
      <c r="R17419" s="142"/>
      <c r="S17419" s="139"/>
    </row>
    <row r="17420" spans="2:19" ht="15.75" customHeight="1" x14ac:dyDescent="0.25">
      <c r="B17420" s="106"/>
      <c r="C17420" s="106"/>
      <c r="D17420" s="139"/>
      <c r="E17420" s="140"/>
      <c r="F17420" s="140"/>
      <c r="G17420" s="140"/>
      <c r="M17420" s="140"/>
      <c r="N17420" s="167"/>
      <c r="O17420" s="167"/>
      <c r="P17420" s="142"/>
      <c r="Q17420" s="142"/>
      <c r="R17420" s="142"/>
      <c r="S17420" s="139"/>
    </row>
    <row r="17421" spans="2:19" ht="15.75" customHeight="1" x14ac:dyDescent="0.25">
      <c r="B17421" s="106"/>
      <c r="C17421" s="106"/>
      <c r="D17421" s="139"/>
      <c r="E17421" s="140"/>
      <c r="F17421" s="140"/>
      <c r="G17421" s="140"/>
      <c r="M17421" s="140"/>
      <c r="N17421" s="167"/>
      <c r="O17421" s="167"/>
      <c r="P17421" s="142"/>
      <c r="Q17421" s="142"/>
      <c r="R17421" s="142"/>
      <c r="S17421" s="139"/>
    </row>
    <row r="17422" spans="2:19" ht="15.75" customHeight="1" x14ac:dyDescent="0.25">
      <c r="B17422" s="106"/>
      <c r="C17422" s="106"/>
      <c r="D17422" s="139"/>
      <c r="E17422" s="140"/>
      <c r="F17422" s="140"/>
      <c r="G17422" s="140"/>
      <c r="M17422" s="140"/>
      <c r="N17422" s="167"/>
      <c r="O17422" s="167"/>
      <c r="P17422" s="142"/>
      <c r="Q17422" s="142"/>
      <c r="R17422" s="142"/>
      <c r="S17422" s="139"/>
    </row>
    <row r="17423" spans="2:19" ht="15.75" customHeight="1" x14ac:dyDescent="0.25">
      <c r="B17423" s="106"/>
      <c r="C17423" s="106"/>
      <c r="D17423" s="139"/>
      <c r="E17423" s="140"/>
      <c r="F17423" s="140"/>
      <c r="G17423" s="140"/>
      <c r="M17423" s="140"/>
      <c r="N17423" s="167"/>
      <c r="O17423" s="167"/>
      <c r="P17423" s="142"/>
      <c r="Q17423" s="142"/>
      <c r="R17423" s="142"/>
      <c r="S17423" s="139"/>
    </row>
    <row r="17424" spans="2:19" ht="15.75" customHeight="1" x14ac:dyDescent="0.25">
      <c r="B17424" s="106"/>
      <c r="C17424" s="106"/>
      <c r="D17424" s="139"/>
      <c r="E17424" s="140"/>
      <c r="F17424" s="140"/>
      <c r="G17424" s="140"/>
      <c r="M17424" s="140"/>
      <c r="N17424" s="167"/>
      <c r="O17424" s="167"/>
      <c r="P17424" s="142"/>
      <c r="Q17424" s="142"/>
      <c r="R17424" s="142"/>
      <c r="S17424" s="139"/>
    </row>
    <row r="17425" spans="2:19" ht="15.75" customHeight="1" x14ac:dyDescent="0.25">
      <c r="B17425" s="106"/>
      <c r="C17425" s="106"/>
      <c r="D17425" s="139"/>
      <c r="E17425" s="140"/>
      <c r="F17425" s="140"/>
      <c r="G17425" s="140"/>
      <c r="M17425" s="140"/>
      <c r="N17425" s="167"/>
      <c r="O17425" s="167"/>
      <c r="P17425" s="142"/>
      <c r="Q17425" s="142"/>
      <c r="R17425" s="142"/>
      <c r="S17425" s="139"/>
    </row>
    <row r="17426" spans="2:19" ht="15.75" customHeight="1" x14ac:dyDescent="0.25">
      <c r="B17426" s="106"/>
      <c r="C17426" s="106"/>
      <c r="D17426" s="139"/>
      <c r="E17426" s="140"/>
      <c r="F17426" s="140"/>
      <c r="G17426" s="140"/>
      <c r="M17426" s="140"/>
      <c r="N17426" s="167"/>
      <c r="O17426" s="167"/>
      <c r="P17426" s="142"/>
      <c r="Q17426" s="142"/>
      <c r="R17426" s="142"/>
      <c r="S17426" s="139"/>
    </row>
    <row r="17427" spans="2:19" ht="15.75" customHeight="1" x14ac:dyDescent="0.25">
      <c r="B17427" s="106"/>
      <c r="C17427" s="106"/>
      <c r="D17427" s="139"/>
      <c r="E17427" s="140"/>
      <c r="F17427" s="140"/>
      <c r="G17427" s="140"/>
      <c r="M17427" s="140"/>
      <c r="N17427" s="167"/>
      <c r="O17427" s="167"/>
      <c r="P17427" s="142"/>
      <c r="Q17427" s="142"/>
      <c r="R17427" s="142"/>
      <c r="S17427" s="139"/>
    </row>
    <row r="17428" spans="2:19" ht="15.75" customHeight="1" x14ac:dyDescent="0.25">
      <c r="B17428" s="106"/>
      <c r="C17428" s="106"/>
      <c r="D17428" s="139"/>
      <c r="E17428" s="140"/>
      <c r="F17428" s="140"/>
      <c r="G17428" s="140"/>
      <c r="M17428" s="140"/>
      <c r="N17428" s="167"/>
      <c r="O17428" s="167"/>
      <c r="P17428" s="142"/>
      <c r="Q17428" s="142"/>
      <c r="R17428" s="142"/>
      <c r="S17428" s="139"/>
    </row>
    <row r="17429" spans="2:19" ht="15.75" customHeight="1" x14ac:dyDescent="0.25">
      <c r="B17429" s="106"/>
      <c r="C17429" s="106"/>
      <c r="D17429" s="139"/>
      <c r="E17429" s="140"/>
      <c r="F17429" s="140"/>
      <c r="G17429" s="140"/>
      <c r="M17429" s="140"/>
      <c r="N17429" s="167"/>
      <c r="O17429" s="167"/>
      <c r="P17429" s="142"/>
      <c r="Q17429" s="142"/>
      <c r="R17429" s="142"/>
      <c r="S17429" s="139"/>
    </row>
    <row r="17430" spans="2:19" ht="15.75" customHeight="1" x14ac:dyDescent="0.25">
      <c r="B17430" s="106"/>
      <c r="C17430" s="106"/>
      <c r="D17430" s="139"/>
      <c r="E17430" s="140"/>
      <c r="F17430" s="140"/>
      <c r="G17430" s="140"/>
      <c r="M17430" s="140"/>
      <c r="N17430" s="167"/>
      <c r="O17430" s="167"/>
      <c r="P17430" s="142"/>
      <c r="Q17430" s="142"/>
      <c r="R17430" s="142"/>
      <c r="S17430" s="139"/>
    </row>
    <row r="17431" spans="2:19" ht="15.75" customHeight="1" x14ac:dyDescent="0.25">
      <c r="B17431" s="106"/>
      <c r="C17431" s="106"/>
      <c r="D17431" s="139"/>
      <c r="E17431" s="140"/>
      <c r="F17431" s="140"/>
      <c r="G17431" s="140"/>
      <c r="M17431" s="140"/>
      <c r="N17431" s="167"/>
      <c r="O17431" s="167"/>
      <c r="P17431" s="142"/>
      <c r="Q17431" s="142"/>
      <c r="R17431" s="142"/>
      <c r="S17431" s="139"/>
    </row>
    <row r="17432" spans="2:19" ht="15.75" customHeight="1" x14ac:dyDescent="0.25">
      <c r="B17432" s="106"/>
      <c r="C17432" s="106"/>
      <c r="D17432" s="139"/>
      <c r="E17432" s="140"/>
      <c r="F17432" s="140"/>
      <c r="G17432" s="140"/>
      <c r="M17432" s="140"/>
      <c r="N17432" s="167"/>
      <c r="O17432" s="167"/>
      <c r="P17432" s="142"/>
      <c r="Q17432" s="142"/>
      <c r="R17432" s="142"/>
      <c r="S17432" s="139"/>
    </row>
    <row r="17433" spans="2:19" ht="15.75" customHeight="1" x14ac:dyDescent="0.25">
      <c r="B17433" s="106"/>
      <c r="C17433" s="106"/>
      <c r="D17433" s="139"/>
      <c r="E17433" s="140"/>
      <c r="F17433" s="140"/>
      <c r="G17433" s="140"/>
      <c r="M17433" s="140"/>
      <c r="N17433" s="167"/>
      <c r="O17433" s="167"/>
      <c r="P17433" s="142"/>
      <c r="Q17433" s="142"/>
      <c r="R17433" s="142"/>
      <c r="S17433" s="139"/>
    </row>
    <row r="17434" spans="2:19" ht="15.75" customHeight="1" x14ac:dyDescent="0.25">
      <c r="B17434" s="106"/>
      <c r="C17434" s="106"/>
      <c r="D17434" s="139"/>
      <c r="E17434" s="140"/>
      <c r="F17434" s="140"/>
      <c r="G17434" s="140"/>
      <c r="M17434" s="140"/>
      <c r="N17434" s="167"/>
      <c r="O17434" s="167"/>
      <c r="P17434" s="142"/>
      <c r="Q17434" s="142"/>
      <c r="R17434" s="142"/>
      <c r="S17434" s="139"/>
    </row>
    <row r="17435" spans="2:19" ht="15.75" customHeight="1" x14ac:dyDescent="0.25">
      <c r="B17435" s="106"/>
      <c r="C17435" s="106"/>
      <c r="D17435" s="139"/>
      <c r="E17435" s="140"/>
      <c r="F17435" s="140"/>
      <c r="G17435" s="140"/>
      <c r="M17435" s="140"/>
      <c r="N17435" s="167"/>
      <c r="O17435" s="167"/>
      <c r="P17435" s="142"/>
      <c r="Q17435" s="142"/>
      <c r="R17435" s="142"/>
      <c r="S17435" s="139"/>
    </row>
    <row r="17436" spans="2:19" ht="15.75" customHeight="1" x14ac:dyDescent="0.25">
      <c r="B17436" s="106"/>
      <c r="C17436" s="106"/>
      <c r="D17436" s="139"/>
      <c r="E17436" s="140"/>
      <c r="F17436" s="140"/>
      <c r="G17436" s="140"/>
      <c r="M17436" s="140"/>
      <c r="N17436" s="167"/>
      <c r="O17436" s="167"/>
      <c r="P17436" s="142"/>
      <c r="Q17436" s="142"/>
      <c r="R17436" s="142"/>
      <c r="S17436" s="139"/>
    </row>
    <row r="17437" spans="2:19" ht="15.75" customHeight="1" x14ac:dyDescent="0.25">
      <c r="B17437" s="106"/>
      <c r="C17437" s="106"/>
      <c r="D17437" s="139"/>
      <c r="E17437" s="140"/>
      <c r="F17437" s="140"/>
      <c r="G17437" s="140"/>
      <c r="M17437" s="140"/>
      <c r="N17437" s="167"/>
      <c r="O17437" s="167"/>
      <c r="P17437" s="142"/>
      <c r="Q17437" s="142"/>
      <c r="R17437" s="142"/>
      <c r="S17437" s="139"/>
    </row>
    <row r="17438" spans="2:19" ht="15.75" customHeight="1" x14ac:dyDescent="0.25">
      <c r="B17438" s="106"/>
      <c r="C17438" s="106"/>
      <c r="D17438" s="139"/>
      <c r="E17438" s="140"/>
      <c r="F17438" s="140"/>
      <c r="G17438" s="140"/>
      <c r="M17438" s="140"/>
      <c r="N17438" s="167"/>
      <c r="O17438" s="167"/>
      <c r="P17438" s="142"/>
      <c r="Q17438" s="142"/>
      <c r="R17438" s="142"/>
      <c r="S17438" s="139"/>
    </row>
    <row r="17439" spans="2:19" ht="15.75" customHeight="1" x14ac:dyDescent="0.25">
      <c r="B17439" s="106"/>
      <c r="C17439" s="106"/>
      <c r="D17439" s="139"/>
      <c r="E17439" s="140"/>
      <c r="F17439" s="140"/>
      <c r="G17439" s="140"/>
      <c r="M17439" s="140"/>
      <c r="N17439" s="167"/>
      <c r="O17439" s="167"/>
      <c r="P17439" s="142"/>
      <c r="Q17439" s="142"/>
      <c r="R17439" s="142"/>
      <c r="S17439" s="139"/>
    </row>
    <row r="17440" spans="2:19" ht="15.75" customHeight="1" x14ac:dyDescent="0.25">
      <c r="B17440" s="106"/>
      <c r="C17440" s="106"/>
      <c r="D17440" s="139"/>
      <c r="E17440" s="140"/>
      <c r="F17440" s="140"/>
      <c r="G17440" s="140"/>
      <c r="M17440" s="140"/>
      <c r="N17440" s="167"/>
      <c r="O17440" s="167"/>
      <c r="P17440" s="142"/>
      <c r="Q17440" s="142"/>
      <c r="R17440" s="142"/>
      <c r="S17440" s="139"/>
    </row>
    <row r="17441" spans="2:19" ht="15.75" customHeight="1" x14ac:dyDescent="0.25">
      <c r="B17441" s="106"/>
      <c r="C17441" s="106"/>
      <c r="D17441" s="139"/>
      <c r="E17441" s="140"/>
      <c r="F17441" s="140"/>
      <c r="G17441" s="140"/>
      <c r="M17441" s="140"/>
      <c r="N17441" s="167"/>
      <c r="O17441" s="167"/>
      <c r="P17441" s="142"/>
      <c r="Q17441" s="142"/>
      <c r="R17441" s="142"/>
      <c r="S17441" s="139"/>
    </row>
    <row r="17442" spans="2:19" ht="15.75" customHeight="1" x14ac:dyDescent="0.25">
      <c r="B17442" s="106"/>
      <c r="C17442" s="106"/>
      <c r="D17442" s="139"/>
      <c r="E17442" s="140"/>
      <c r="F17442" s="140"/>
      <c r="G17442" s="140"/>
      <c r="M17442" s="140"/>
      <c r="N17442" s="167"/>
      <c r="O17442" s="167"/>
      <c r="P17442" s="142"/>
      <c r="Q17442" s="142"/>
      <c r="R17442" s="142"/>
      <c r="S17442" s="139"/>
    </row>
    <row r="17443" spans="2:19" ht="15.75" customHeight="1" x14ac:dyDescent="0.25">
      <c r="B17443" s="106"/>
      <c r="C17443" s="106"/>
      <c r="D17443" s="139"/>
      <c r="E17443" s="140"/>
      <c r="F17443" s="140"/>
      <c r="G17443" s="140"/>
      <c r="M17443" s="140"/>
      <c r="N17443" s="167"/>
      <c r="O17443" s="167"/>
      <c r="P17443" s="142"/>
      <c r="Q17443" s="142"/>
      <c r="R17443" s="142"/>
      <c r="S17443" s="139"/>
    </row>
    <row r="17444" spans="2:19" ht="15.75" customHeight="1" x14ac:dyDescent="0.25">
      <c r="B17444" s="106"/>
      <c r="C17444" s="106"/>
      <c r="D17444" s="139"/>
      <c r="E17444" s="140"/>
      <c r="F17444" s="140"/>
      <c r="G17444" s="140"/>
      <c r="M17444" s="140"/>
      <c r="N17444" s="167"/>
      <c r="O17444" s="167"/>
      <c r="P17444" s="142"/>
      <c r="Q17444" s="142"/>
      <c r="R17444" s="142"/>
      <c r="S17444" s="139"/>
    </row>
    <row r="17445" spans="2:19" ht="15.75" customHeight="1" x14ac:dyDescent="0.25">
      <c r="B17445" s="106"/>
      <c r="C17445" s="106"/>
      <c r="D17445" s="139"/>
      <c r="E17445" s="140"/>
      <c r="F17445" s="140"/>
      <c r="G17445" s="140"/>
      <c r="M17445" s="140"/>
      <c r="N17445" s="167"/>
      <c r="O17445" s="167"/>
      <c r="P17445" s="142"/>
      <c r="Q17445" s="142"/>
      <c r="R17445" s="142"/>
      <c r="S17445" s="139"/>
    </row>
    <row r="17446" spans="2:19" ht="15.75" customHeight="1" x14ac:dyDescent="0.25">
      <c r="B17446" s="106"/>
      <c r="C17446" s="106"/>
      <c r="D17446" s="139"/>
      <c r="E17446" s="140"/>
      <c r="F17446" s="140"/>
      <c r="G17446" s="140"/>
      <c r="M17446" s="140"/>
      <c r="N17446" s="167"/>
      <c r="O17446" s="167"/>
      <c r="P17446" s="142"/>
      <c r="Q17446" s="142"/>
      <c r="R17446" s="142"/>
      <c r="S17446" s="139"/>
    </row>
    <row r="17447" spans="2:19" ht="15.75" customHeight="1" x14ac:dyDescent="0.25">
      <c r="B17447" s="106"/>
      <c r="C17447" s="106"/>
      <c r="D17447" s="139"/>
      <c r="E17447" s="140"/>
      <c r="F17447" s="140"/>
      <c r="G17447" s="140"/>
      <c r="M17447" s="140"/>
      <c r="N17447" s="167"/>
      <c r="O17447" s="167"/>
      <c r="P17447" s="142"/>
      <c r="Q17447" s="142"/>
      <c r="R17447" s="142"/>
      <c r="S17447" s="139"/>
    </row>
    <row r="17448" spans="2:19" ht="15.75" customHeight="1" x14ac:dyDescent="0.25">
      <c r="B17448" s="106"/>
      <c r="C17448" s="106"/>
      <c r="D17448" s="139"/>
      <c r="E17448" s="140"/>
      <c r="F17448" s="140"/>
      <c r="G17448" s="140"/>
      <c r="M17448" s="140"/>
      <c r="N17448" s="167"/>
      <c r="O17448" s="167"/>
      <c r="P17448" s="142"/>
      <c r="Q17448" s="142"/>
      <c r="R17448" s="142"/>
      <c r="S17448" s="139"/>
    </row>
    <row r="17449" spans="2:19" ht="15.75" customHeight="1" x14ac:dyDescent="0.25">
      <c r="B17449" s="106"/>
      <c r="C17449" s="106"/>
      <c r="D17449" s="139"/>
      <c r="E17449" s="140"/>
      <c r="F17449" s="140"/>
      <c r="G17449" s="140"/>
      <c r="M17449" s="140"/>
      <c r="N17449" s="167"/>
      <c r="O17449" s="167"/>
      <c r="P17449" s="142"/>
      <c r="Q17449" s="142"/>
      <c r="R17449" s="142"/>
      <c r="S17449" s="139"/>
    </row>
    <row r="17450" spans="2:19" ht="15.75" customHeight="1" x14ac:dyDescent="0.25">
      <c r="B17450" s="106"/>
      <c r="C17450" s="106"/>
      <c r="D17450" s="139"/>
      <c r="E17450" s="140"/>
      <c r="F17450" s="140"/>
      <c r="G17450" s="140"/>
      <c r="M17450" s="140"/>
      <c r="N17450" s="167"/>
      <c r="O17450" s="167"/>
      <c r="P17450" s="142"/>
      <c r="Q17450" s="142"/>
      <c r="R17450" s="142"/>
      <c r="S17450" s="139"/>
    </row>
    <row r="17451" spans="2:19" ht="15.75" customHeight="1" x14ac:dyDescent="0.25">
      <c r="B17451" s="106"/>
      <c r="C17451" s="106"/>
      <c r="D17451" s="139"/>
      <c r="E17451" s="140"/>
      <c r="F17451" s="140"/>
      <c r="G17451" s="140"/>
      <c r="M17451" s="140"/>
      <c r="N17451" s="167"/>
      <c r="O17451" s="167"/>
      <c r="P17451" s="142"/>
      <c r="Q17451" s="142"/>
      <c r="R17451" s="142"/>
      <c r="S17451" s="139"/>
    </row>
    <row r="17452" spans="2:19" ht="15.75" customHeight="1" x14ac:dyDescent="0.25">
      <c r="B17452" s="106"/>
      <c r="C17452" s="106"/>
      <c r="D17452" s="139"/>
      <c r="E17452" s="140"/>
      <c r="F17452" s="140"/>
      <c r="G17452" s="140"/>
      <c r="M17452" s="140"/>
      <c r="N17452" s="167"/>
      <c r="O17452" s="167"/>
      <c r="P17452" s="142"/>
      <c r="Q17452" s="142"/>
      <c r="R17452" s="142"/>
      <c r="S17452" s="139"/>
    </row>
    <row r="17453" spans="2:19" ht="15.75" customHeight="1" x14ac:dyDescent="0.25">
      <c r="B17453" s="106"/>
      <c r="C17453" s="106"/>
      <c r="D17453" s="139"/>
      <c r="E17453" s="140"/>
      <c r="F17453" s="140"/>
      <c r="G17453" s="140"/>
      <c r="M17453" s="140"/>
      <c r="N17453" s="167"/>
      <c r="O17453" s="167"/>
      <c r="P17453" s="142"/>
      <c r="Q17453" s="142"/>
      <c r="R17453" s="142"/>
      <c r="S17453" s="139"/>
    </row>
    <row r="17454" spans="2:19" ht="15.75" customHeight="1" x14ac:dyDescent="0.25">
      <c r="B17454" s="106"/>
      <c r="C17454" s="106"/>
      <c r="D17454" s="139"/>
      <c r="E17454" s="140"/>
      <c r="F17454" s="140"/>
      <c r="G17454" s="140"/>
      <c r="M17454" s="140"/>
      <c r="N17454" s="167"/>
      <c r="O17454" s="167"/>
      <c r="P17454" s="142"/>
      <c r="Q17454" s="142"/>
      <c r="R17454" s="142"/>
      <c r="S17454" s="139"/>
    </row>
    <row r="17455" spans="2:19" ht="15.75" customHeight="1" x14ac:dyDescent="0.25">
      <c r="B17455" s="106"/>
      <c r="C17455" s="106"/>
      <c r="D17455" s="139"/>
      <c r="E17455" s="140"/>
      <c r="F17455" s="140"/>
      <c r="G17455" s="140"/>
      <c r="M17455" s="140"/>
      <c r="N17455" s="167"/>
      <c r="O17455" s="167"/>
      <c r="P17455" s="142"/>
      <c r="Q17455" s="142"/>
      <c r="R17455" s="142"/>
      <c r="S17455" s="139"/>
    </row>
    <row r="17456" spans="2:19" ht="15.75" customHeight="1" x14ac:dyDescent="0.25">
      <c r="B17456" s="106"/>
      <c r="C17456" s="106"/>
      <c r="D17456" s="139"/>
      <c r="E17456" s="140"/>
      <c r="F17456" s="140"/>
      <c r="G17456" s="140"/>
      <c r="M17456" s="140"/>
      <c r="N17456" s="167"/>
      <c r="O17456" s="167"/>
      <c r="P17456" s="142"/>
      <c r="Q17456" s="142"/>
      <c r="R17456" s="142"/>
      <c r="S17456" s="139"/>
    </row>
    <row r="17457" spans="2:19" ht="15.75" customHeight="1" x14ac:dyDescent="0.25">
      <c r="B17457" s="106"/>
      <c r="C17457" s="106"/>
      <c r="D17457" s="139"/>
      <c r="E17457" s="140"/>
      <c r="F17457" s="140"/>
      <c r="G17457" s="140"/>
      <c r="M17457" s="140"/>
      <c r="N17457" s="167"/>
      <c r="O17457" s="167"/>
      <c r="P17457" s="142"/>
      <c r="Q17457" s="142"/>
      <c r="R17457" s="142"/>
      <c r="S17457" s="139"/>
    </row>
    <row r="17458" spans="2:19" ht="15.75" customHeight="1" x14ac:dyDescent="0.25">
      <c r="B17458" s="106"/>
      <c r="C17458" s="106"/>
      <c r="D17458" s="139"/>
      <c r="E17458" s="140"/>
      <c r="F17458" s="140"/>
      <c r="G17458" s="140"/>
      <c r="M17458" s="140"/>
      <c r="N17458" s="167"/>
      <c r="O17458" s="167"/>
      <c r="P17458" s="142"/>
      <c r="Q17458" s="142"/>
      <c r="R17458" s="142"/>
      <c r="S17458" s="139"/>
    </row>
    <row r="17459" spans="2:19" ht="15.75" customHeight="1" x14ac:dyDescent="0.25">
      <c r="B17459" s="106"/>
      <c r="C17459" s="106"/>
      <c r="D17459" s="139"/>
      <c r="E17459" s="140"/>
      <c r="F17459" s="140"/>
      <c r="G17459" s="140"/>
      <c r="M17459" s="140"/>
      <c r="N17459" s="167"/>
      <c r="O17459" s="167"/>
      <c r="P17459" s="142"/>
      <c r="Q17459" s="142"/>
      <c r="R17459" s="142"/>
      <c r="S17459" s="139"/>
    </row>
    <row r="17460" spans="2:19" ht="15.75" customHeight="1" x14ac:dyDescent="0.25">
      <c r="B17460" s="106"/>
      <c r="C17460" s="106"/>
      <c r="D17460" s="139"/>
      <c r="E17460" s="140"/>
      <c r="F17460" s="140"/>
      <c r="G17460" s="140"/>
      <c r="M17460" s="140"/>
      <c r="N17460" s="167"/>
      <c r="O17460" s="167"/>
      <c r="P17460" s="142"/>
      <c r="Q17460" s="142"/>
      <c r="R17460" s="142"/>
      <c r="S17460" s="139"/>
    </row>
    <row r="17461" spans="2:19" ht="15.75" customHeight="1" x14ac:dyDescent="0.25">
      <c r="B17461" s="106"/>
      <c r="C17461" s="106"/>
      <c r="D17461" s="139"/>
      <c r="E17461" s="140"/>
      <c r="F17461" s="140"/>
      <c r="G17461" s="140"/>
      <c r="M17461" s="140"/>
      <c r="N17461" s="167"/>
      <c r="O17461" s="167"/>
      <c r="P17461" s="142"/>
      <c r="Q17461" s="142"/>
      <c r="R17461" s="142"/>
      <c r="S17461" s="139"/>
    </row>
    <row r="17462" spans="2:19" ht="15.75" customHeight="1" x14ac:dyDescent="0.25">
      <c r="B17462" s="106"/>
      <c r="C17462" s="106"/>
      <c r="D17462" s="139"/>
      <c r="E17462" s="140"/>
      <c r="F17462" s="140"/>
      <c r="G17462" s="140"/>
      <c r="M17462" s="140"/>
      <c r="N17462" s="167"/>
      <c r="O17462" s="167"/>
      <c r="P17462" s="142"/>
      <c r="Q17462" s="142"/>
      <c r="R17462" s="142"/>
      <c r="S17462" s="139"/>
    </row>
    <row r="17463" spans="2:19" ht="15.75" customHeight="1" x14ac:dyDescent="0.25">
      <c r="B17463" s="106"/>
      <c r="C17463" s="106"/>
      <c r="D17463" s="139"/>
      <c r="E17463" s="140"/>
      <c r="F17463" s="140"/>
      <c r="G17463" s="140"/>
      <c r="M17463" s="140"/>
      <c r="N17463" s="167"/>
      <c r="O17463" s="167"/>
      <c r="P17463" s="142"/>
      <c r="Q17463" s="142"/>
      <c r="R17463" s="142"/>
      <c r="S17463" s="139"/>
    </row>
    <row r="17464" spans="2:19" ht="15.75" customHeight="1" x14ac:dyDescent="0.25">
      <c r="B17464" s="106"/>
      <c r="C17464" s="106"/>
      <c r="D17464" s="139"/>
      <c r="E17464" s="140"/>
      <c r="F17464" s="140"/>
      <c r="G17464" s="140"/>
      <c r="M17464" s="140"/>
      <c r="N17464" s="167"/>
      <c r="O17464" s="167"/>
      <c r="P17464" s="142"/>
      <c r="Q17464" s="142"/>
      <c r="R17464" s="142"/>
      <c r="S17464" s="139"/>
    </row>
    <row r="17465" spans="2:19" ht="15.75" customHeight="1" x14ac:dyDescent="0.25">
      <c r="B17465" s="106"/>
      <c r="C17465" s="106"/>
      <c r="D17465" s="139"/>
      <c r="E17465" s="140"/>
      <c r="F17465" s="140"/>
      <c r="G17465" s="140"/>
      <c r="M17465" s="140"/>
      <c r="N17465" s="167"/>
      <c r="O17465" s="167"/>
      <c r="P17465" s="142"/>
      <c r="Q17465" s="142"/>
      <c r="R17465" s="142"/>
      <c r="S17465" s="139"/>
    </row>
    <row r="17466" spans="2:19" ht="15.75" customHeight="1" x14ac:dyDescent="0.25">
      <c r="B17466" s="106"/>
      <c r="C17466" s="106"/>
      <c r="D17466" s="139"/>
      <c r="E17466" s="140"/>
      <c r="F17466" s="140"/>
      <c r="G17466" s="140"/>
      <c r="M17466" s="140"/>
      <c r="N17466" s="167"/>
      <c r="O17466" s="167"/>
      <c r="P17466" s="142"/>
      <c r="Q17466" s="142"/>
      <c r="R17466" s="142"/>
      <c r="S17466" s="139"/>
    </row>
    <row r="17467" spans="2:19" ht="15.75" customHeight="1" x14ac:dyDescent="0.25">
      <c r="B17467" s="106"/>
      <c r="C17467" s="106"/>
      <c r="D17467" s="139"/>
      <c r="E17467" s="140"/>
      <c r="F17467" s="140"/>
      <c r="G17467" s="140"/>
      <c r="M17467" s="140"/>
      <c r="N17467" s="167"/>
      <c r="O17467" s="167"/>
      <c r="P17467" s="142"/>
      <c r="Q17467" s="142"/>
      <c r="R17467" s="142"/>
      <c r="S17467" s="139"/>
    </row>
    <row r="17468" spans="2:19" ht="15.75" customHeight="1" x14ac:dyDescent="0.25">
      <c r="B17468" s="106"/>
      <c r="C17468" s="106"/>
      <c r="D17468" s="139"/>
      <c r="E17468" s="140"/>
      <c r="F17468" s="140"/>
      <c r="G17468" s="140"/>
      <c r="M17468" s="140"/>
      <c r="N17468" s="167"/>
      <c r="O17468" s="167"/>
      <c r="P17468" s="142"/>
      <c r="Q17468" s="142"/>
      <c r="R17468" s="142"/>
      <c r="S17468" s="139"/>
    </row>
    <row r="17469" spans="2:19" ht="15.75" customHeight="1" x14ac:dyDescent="0.25">
      <c r="B17469" s="106"/>
      <c r="C17469" s="106"/>
      <c r="D17469" s="139"/>
      <c r="E17469" s="140"/>
      <c r="F17469" s="140"/>
      <c r="G17469" s="140"/>
      <c r="M17469" s="140"/>
      <c r="N17469" s="167"/>
      <c r="O17469" s="167"/>
      <c r="P17469" s="142"/>
      <c r="Q17469" s="142"/>
      <c r="R17469" s="142"/>
      <c r="S17469" s="139"/>
    </row>
    <row r="17470" spans="2:19" ht="15.75" customHeight="1" x14ac:dyDescent="0.25">
      <c r="B17470" s="106"/>
      <c r="C17470" s="106"/>
      <c r="D17470" s="139"/>
      <c r="E17470" s="140"/>
      <c r="F17470" s="140"/>
      <c r="G17470" s="140"/>
      <c r="M17470" s="140"/>
      <c r="N17470" s="167"/>
      <c r="O17470" s="167"/>
      <c r="P17470" s="142"/>
      <c r="Q17470" s="142"/>
      <c r="R17470" s="142"/>
      <c r="S17470" s="139"/>
    </row>
    <row r="17471" spans="2:19" ht="15.75" customHeight="1" x14ac:dyDescent="0.25">
      <c r="B17471" s="106"/>
      <c r="C17471" s="106"/>
      <c r="D17471" s="139"/>
      <c r="E17471" s="140"/>
      <c r="F17471" s="140"/>
      <c r="G17471" s="140"/>
      <c r="M17471" s="140"/>
      <c r="N17471" s="167"/>
      <c r="O17471" s="167"/>
      <c r="P17471" s="142"/>
      <c r="Q17471" s="142"/>
      <c r="R17471" s="142"/>
      <c r="S17471" s="139"/>
    </row>
    <row r="17472" spans="2:19" ht="15.75" customHeight="1" x14ac:dyDescent="0.25">
      <c r="B17472" s="106"/>
      <c r="C17472" s="106"/>
      <c r="D17472" s="139"/>
      <c r="E17472" s="140"/>
      <c r="F17472" s="140"/>
      <c r="G17472" s="140"/>
      <c r="M17472" s="140"/>
      <c r="N17472" s="167"/>
      <c r="O17472" s="167"/>
      <c r="P17472" s="142"/>
      <c r="Q17472" s="142"/>
      <c r="R17472" s="142"/>
      <c r="S17472" s="139"/>
    </row>
    <row r="17473" spans="2:19" ht="15.75" customHeight="1" x14ac:dyDescent="0.25">
      <c r="B17473" s="106"/>
      <c r="C17473" s="106"/>
      <c r="D17473" s="139"/>
      <c r="E17473" s="140"/>
      <c r="F17473" s="140"/>
      <c r="G17473" s="140"/>
      <c r="M17473" s="140"/>
      <c r="N17473" s="167"/>
      <c r="O17473" s="167"/>
      <c r="P17473" s="142"/>
      <c r="Q17473" s="142"/>
      <c r="R17473" s="142"/>
      <c r="S17473" s="139"/>
    </row>
    <row r="17474" spans="2:19" ht="15.75" customHeight="1" x14ac:dyDescent="0.25">
      <c r="B17474" s="106"/>
      <c r="C17474" s="106"/>
      <c r="D17474" s="139"/>
      <c r="E17474" s="140"/>
      <c r="F17474" s="140"/>
      <c r="G17474" s="140"/>
      <c r="M17474" s="140"/>
      <c r="N17474" s="167"/>
      <c r="O17474" s="167"/>
      <c r="P17474" s="142"/>
      <c r="Q17474" s="142"/>
      <c r="R17474" s="142"/>
      <c r="S17474" s="139"/>
    </row>
    <row r="17475" spans="2:19" ht="15.75" customHeight="1" x14ac:dyDescent="0.25">
      <c r="B17475" s="106"/>
      <c r="C17475" s="106"/>
      <c r="D17475" s="139"/>
      <c r="E17475" s="140"/>
      <c r="F17475" s="140"/>
      <c r="G17475" s="140"/>
      <c r="M17475" s="140"/>
      <c r="N17475" s="167"/>
      <c r="O17475" s="167"/>
      <c r="P17475" s="142"/>
      <c r="Q17475" s="142"/>
      <c r="R17475" s="142"/>
      <c r="S17475" s="139"/>
    </row>
    <row r="17476" spans="2:19" ht="15.75" customHeight="1" x14ac:dyDescent="0.25">
      <c r="B17476" s="106"/>
      <c r="C17476" s="106"/>
      <c r="D17476" s="139"/>
      <c r="E17476" s="140"/>
      <c r="F17476" s="140"/>
      <c r="G17476" s="140"/>
      <c r="M17476" s="140"/>
      <c r="N17476" s="167"/>
      <c r="O17476" s="167"/>
      <c r="P17476" s="142"/>
      <c r="Q17476" s="142"/>
      <c r="R17476" s="142"/>
      <c r="S17476" s="139"/>
    </row>
    <row r="17477" spans="2:19" ht="15.75" customHeight="1" x14ac:dyDescent="0.25">
      <c r="B17477" s="106"/>
      <c r="C17477" s="106"/>
      <c r="D17477" s="139"/>
      <c r="E17477" s="140"/>
      <c r="F17477" s="140"/>
      <c r="G17477" s="140"/>
      <c r="M17477" s="140"/>
      <c r="N17477" s="167"/>
      <c r="O17477" s="167"/>
      <c r="P17477" s="142"/>
      <c r="Q17477" s="142"/>
      <c r="R17477" s="142"/>
      <c r="S17477" s="139"/>
    </row>
    <row r="17478" spans="2:19" ht="15.75" customHeight="1" x14ac:dyDescent="0.25">
      <c r="B17478" s="106"/>
      <c r="C17478" s="106"/>
      <c r="D17478" s="139"/>
      <c r="E17478" s="140"/>
      <c r="F17478" s="140"/>
      <c r="G17478" s="140"/>
      <c r="M17478" s="140"/>
      <c r="N17478" s="167"/>
      <c r="O17478" s="167"/>
      <c r="P17478" s="142"/>
      <c r="Q17478" s="142"/>
      <c r="R17478" s="142"/>
      <c r="S17478" s="139"/>
    </row>
    <row r="17479" spans="2:19" ht="15.75" customHeight="1" x14ac:dyDescent="0.25">
      <c r="B17479" s="106"/>
      <c r="C17479" s="106"/>
      <c r="D17479" s="139"/>
      <c r="E17479" s="140"/>
      <c r="F17479" s="140"/>
      <c r="G17479" s="140"/>
      <c r="M17479" s="140"/>
      <c r="N17479" s="167"/>
      <c r="O17479" s="167"/>
      <c r="P17479" s="142"/>
      <c r="Q17479" s="142"/>
      <c r="R17479" s="142"/>
      <c r="S17479" s="139"/>
    </row>
    <row r="17480" spans="2:19" ht="15.75" customHeight="1" x14ac:dyDescent="0.25">
      <c r="B17480" s="106"/>
      <c r="C17480" s="106"/>
      <c r="D17480" s="139"/>
      <c r="E17480" s="140"/>
      <c r="F17480" s="140"/>
      <c r="G17480" s="140"/>
      <c r="M17480" s="140"/>
      <c r="N17480" s="167"/>
      <c r="O17480" s="167"/>
      <c r="P17480" s="142"/>
      <c r="Q17480" s="142"/>
      <c r="R17480" s="142"/>
      <c r="S17480" s="139"/>
    </row>
    <row r="17481" spans="2:19" ht="15.75" customHeight="1" x14ac:dyDescent="0.25">
      <c r="B17481" s="106"/>
      <c r="C17481" s="106"/>
      <c r="D17481" s="139"/>
      <c r="E17481" s="140"/>
      <c r="F17481" s="140"/>
      <c r="G17481" s="140"/>
      <c r="M17481" s="140"/>
      <c r="N17481" s="167"/>
      <c r="O17481" s="167"/>
      <c r="P17481" s="142"/>
      <c r="Q17481" s="142"/>
      <c r="R17481" s="142"/>
      <c r="S17481" s="139"/>
    </row>
    <row r="17482" spans="2:19" ht="15.75" customHeight="1" x14ac:dyDescent="0.25">
      <c r="B17482" s="106"/>
      <c r="C17482" s="106"/>
      <c r="D17482" s="139"/>
      <c r="E17482" s="140"/>
      <c r="F17482" s="140"/>
      <c r="G17482" s="140"/>
      <c r="M17482" s="140"/>
      <c r="N17482" s="167"/>
      <c r="O17482" s="167"/>
      <c r="P17482" s="142"/>
      <c r="Q17482" s="142"/>
      <c r="R17482" s="142"/>
      <c r="S17482" s="139"/>
    </row>
    <row r="17483" spans="2:19" ht="15.75" customHeight="1" x14ac:dyDescent="0.25">
      <c r="B17483" s="106"/>
      <c r="C17483" s="106"/>
      <c r="D17483" s="139"/>
      <c r="E17483" s="140"/>
      <c r="F17483" s="140"/>
      <c r="G17483" s="140"/>
      <c r="M17483" s="140"/>
      <c r="N17483" s="167"/>
      <c r="O17483" s="167"/>
      <c r="P17483" s="142"/>
      <c r="Q17483" s="142"/>
      <c r="R17483" s="142"/>
      <c r="S17483" s="139"/>
    </row>
    <row r="17484" spans="2:19" ht="15.75" customHeight="1" x14ac:dyDescent="0.25">
      <c r="B17484" s="106"/>
      <c r="C17484" s="106"/>
      <c r="D17484" s="139"/>
      <c r="E17484" s="140"/>
      <c r="F17484" s="140"/>
      <c r="G17484" s="140"/>
      <c r="M17484" s="140"/>
      <c r="N17484" s="167"/>
      <c r="O17484" s="167"/>
      <c r="P17484" s="142"/>
      <c r="Q17484" s="142"/>
      <c r="R17484" s="142"/>
      <c r="S17484" s="139"/>
    </row>
    <row r="17485" spans="2:19" ht="15.75" customHeight="1" x14ac:dyDescent="0.25">
      <c r="B17485" s="106"/>
      <c r="C17485" s="106"/>
      <c r="D17485" s="139"/>
      <c r="E17485" s="140"/>
      <c r="F17485" s="140"/>
      <c r="G17485" s="140"/>
      <c r="M17485" s="140"/>
      <c r="N17485" s="167"/>
      <c r="O17485" s="167"/>
      <c r="P17485" s="142"/>
      <c r="Q17485" s="142"/>
      <c r="R17485" s="142"/>
      <c r="S17485" s="139"/>
    </row>
    <row r="17486" spans="2:19" ht="15.75" customHeight="1" x14ac:dyDescent="0.25">
      <c r="B17486" s="106"/>
      <c r="C17486" s="106"/>
      <c r="D17486" s="139"/>
      <c r="E17486" s="140"/>
      <c r="F17486" s="140"/>
      <c r="G17486" s="140"/>
      <c r="M17486" s="140"/>
      <c r="N17486" s="167"/>
      <c r="O17486" s="167"/>
      <c r="P17486" s="142"/>
      <c r="Q17486" s="142"/>
      <c r="R17486" s="142"/>
      <c r="S17486" s="139"/>
    </row>
    <row r="17487" spans="2:19" ht="15.75" customHeight="1" x14ac:dyDescent="0.25">
      <c r="B17487" s="106"/>
      <c r="C17487" s="106"/>
      <c r="D17487" s="139"/>
      <c r="E17487" s="140"/>
      <c r="F17487" s="140"/>
      <c r="G17487" s="140"/>
      <c r="M17487" s="140"/>
      <c r="N17487" s="167"/>
      <c r="O17487" s="167"/>
      <c r="P17487" s="142"/>
      <c r="Q17487" s="142"/>
      <c r="R17487" s="142"/>
      <c r="S17487" s="139"/>
    </row>
    <row r="17488" spans="2:19" ht="15.75" customHeight="1" x14ac:dyDescent="0.25">
      <c r="B17488" s="106"/>
      <c r="C17488" s="106"/>
      <c r="D17488" s="139"/>
      <c r="E17488" s="140"/>
      <c r="F17488" s="140"/>
      <c r="G17488" s="140"/>
      <c r="M17488" s="140"/>
      <c r="N17488" s="167"/>
      <c r="O17488" s="167"/>
      <c r="P17488" s="142"/>
      <c r="Q17488" s="142"/>
      <c r="R17488" s="142"/>
      <c r="S17488" s="139"/>
    </row>
    <row r="17489" spans="2:19" ht="15.75" customHeight="1" x14ac:dyDescent="0.25">
      <c r="B17489" s="106"/>
      <c r="C17489" s="106"/>
      <c r="D17489" s="139"/>
      <c r="E17489" s="140"/>
      <c r="F17489" s="140"/>
      <c r="G17489" s="140"/>
      <c r="M17489" s="140"/>
      <c r="N17489" s="167"/>
      <c r="O17489" s="167"/>
      <c r="P17489" s="142"/>
      <c r="Q17489" s="142"/>
      <c r="R17489" s="142"/>
      <c r="S17489" s="139"/>
    </row>
    <row r="17490" spans="2:19" ht="15.75" customHeight="1" x14ac:dyDescent="0.25">
      <c r="B17490" s="106"/>
      <c r="C17490" s="106"/>
      <c r="D17490" s="139"/>
      <c r="E17490" s="140"/>
      <c r="F17490" s="140"/>
      <c r="G17490" s="140"/>
      <c r="M17490" s="140"/>
      <c r="N17490" s="167"/>
      <c r="O17490" s="167"/>
      <c r="P17490" s="142"/>
      <c r="Q17490" s="142"/>
      <c r="R17490" s="142"/>
      <c r="S17490" s="139"/>
    </row>
    <row r="17491" spans="2:19" ht="15.75" customHeight="1" x14ac:dyDescent="0.25">
      <c r="B17491" s="106"/>
      <c r="C17491" s="106"/>
      <c r="D17491" s="139"/>
      <c r="E17491" s="140"/>
      <c r="F17491" s="140"/>
      <c r="G17491" s="140"/>
      <c r="M17491" s="140"/>
      <c r="N17491" s="167"/>
      <c r="O17491" s="167"/>
      <c r="P17491" s="142"/>
      <c r="Q17491" s="142"/>
      <c r="R17491" s="142"/>
      <c r="S17491" s="139"/>
    </row>
    <row r="17492" spans="2:19" ht="15.75" customHeight="1" x14ac:dyDescent="0.25">
      <c r="B17492" s="106"/>
      <c r="C17492" s="106"/>
      <c r="D17492" s="139"/>
      <c r="E17492" s="140"/>
      <c r="F17492" s="140"/>
      <c r="G17492" s="140"/>
      <c r="M17492" s="140"/>
      <c r="N17492" s="167"/>
      <c r="O17492" s="167"/>
      <c r="P17492" s="142"/>
      <c r="Q17492" s="142"/>
      <c r="R17492" s="142"/>
      <c r="S17492" s="139"/>
    </row>
    <row r="17493" spans="2:19" ht="15.75" customHeight="1" x14ac:dyDescent="0.25">
      <c r="B17493" s="106"/>
      <c r="C17493" s="106"/>
      <c r="D17493" s="139"/>
      <c r="E17493" s="140"/>
      <c r="F17493" s="140"/>
      <c r="G17493" s="140"/>
      <c r="M17493" s="140"/>
      <c r="N17493" s="167"/>
      <c r="O17493" s="167"/>
      <c r="P17493" s="142"/>
      <c r="Q17493" s="142"/>
      <c r="R17493" s="142"/>
      <c r="S17493" s="139"/>
    </row>
    <row r="17494" spans="2:19" ht="15.75" customHeight="1" x14ac:dyDescent="0.25">
      <c r="B17494" s="106"/>
      <c r="C17494" s="106"/>
      <c r="D17494" s="139"/>
      <c r="E17494" s="140"/>
      <c r="F17494" s="140"/>
      <c r="G17494" s="140"/>
      <c r="M17494" s="140"/>
      <c r="N17494" s="167"/>
      <c r="O17494" s="167"/>
      <c r="P17494" s="142"/>
      <c r="Q17494" s="142"/>
      <c r="R17494" s="142"/>
      <c r="S17494" s="139"/>
    </row>
    <row r="17495" spans="2:19" ht="15.75" customHeight="1" x14ac:dyDescent="0.25">
      <c r="B17495" s="106"/>
      <c r="C17495" s="106"/>
      <c r="D17495" s="139"/>
      <c r="E17495" s="140"/>
      <c r="F17495" s="140"/>
      <c r="G17495" s="140"/>
      <c r="M17495" s="140"/>
      <c r="N17495" s="167"/>
      <c r="O17495" s="167"/>
      <c r="P17495" s="142"/>
      <c r="Q17495" s="142"/>
      <c r="R17495" s="142"/>
      <c r="S17495" s="139"/>
    </row>
    <row r="17496" spans="2:19" ht="15.75" customHeight="1" x14ac:dyDescent="0.25">
      <c r="B17496" s="106"/>
      <c r="C17496" s="106"/>
      <c r="D17496" s="139"/>
      <c r="E17496" s="140"/>
      <c r="F17496" s="140"/>
      <c r="G17496" s="140"/>
      <c r="M17496" s="140"/>
      <c r="N17496" s="167"/>
      <c r="O17496" s="167"/>
      <c r="P17496" s="142"/>
      <c r="Q17496" s="142"/>
      <c r="R17496" s="142"/>
      <c r="S17496" s="139"/>
    </row>
    <row r="17497" spans="2:19" ht="15.75" customHeight="1" x14ac:dyDescent="0.25">
      <c r="B17497" s="106"/>
      <c r="C17497" s="106"/>
      <c r="D17497" s="139"/>
      <c r="E17497" s="140"/>
      <c r="F17497" s="140"/>
      <c r="G17497" s="140"/>
      <c r="M17497" s="140"/>
      <c r="N17497" s="167"/>
      <c r="O17497" s="167"/>
      <c r="P17497" s="142"/>
      <c r="Q17497" s="142"/>
      <c r="R17497" s="142"/>
      <c r="S17497" s="139"/>
    </row>
    <row r="17498" spans="2:19" ht="15.75" customHeight="1" x14ac:dyDescent="0.25">
      <c r="B17498" s="106"/>
      <c r="C17498" s="106"/>
      <c r="D17498" s="139"/>
      <c r="E17498" s="140"/>
      <c r="F17498" s="140"/>
      <c r="G17498" s="140"/>
      <c r="M17498" s="140"/>
      <c r="N17498" s="167"/>
      <c r="O17498" s="167"/>
      <c r="P17498" s="142"/>
      <c r="Q17498" s="142"/>
      <c r="R17498" s="142"/>
      <c r="S17498" s="139"/>
    </row>
    <row r="17499" spans="2:19" ht="15.75" customHeight="1" x14ac:dyDescent="0.25">
      <c r="B17499" s="106"/>
      <c r="C17499" s="106"/>
      <c r="D17499" s="139"/>
      <c r="E17499" s="140"/>
      <c r="F17499" s="140"/>
      <c r="G17499" s="140"/>
      <c r="M17499" s="140"/>
      <c r="N17499" s="167"/>
      <c r="O17499" s="167"/>
      <c r="P17499" s="142"/>
      <c r="Q17499" s="142"/>
      <c r="R17499" s="142"/>
      <c r="S17499" s="139"/>
    </row>
    <row r="17500" spans="2:19" ht="15.75" customHeight="1" x14ac:dyDescent="0.25">
      <c r="B17500" s="106"/>
      <c r="C17500" s="106"/>
      <c r="D17500" s="139"/>
      <c r="E17500" s="140"/>
      <c r="F17500" s="140"/>
      <c r="G17500" s="140"/>
      <c r="M17500" s="140"/>
      <c r="N17500" s="167"/>
      <c r="O17500" s="167"/>
      <c r="P17500" s="142"/>
      <c r="Q17500" s="142"/>
      <c r="R17500" s="142"/>
      <c r="S17500" s="139"/>
    </row>
    <row r="17501" spans="2:19" ht="15.75" customHeight="1" x14ac:dyDescent="0.25">
      <c r="B17501" s="106"/>
      <c r="C17501" s="106"/>
      <c r="D17501" s="139"/>
      <c r="E17501" s="140"/>
      <c r="F17501" s="140"/>
      <c r="G17501" s="140"/>
      <c r="M17501" s="140"/>
      <c r="N17501" s="167"/>
      <c r="O17501" s="167"/>
      <c r="P17501" s="142"/>
      <c r="Q17501" s="142"/>
      <c r="R17501" s="142"/>
      <c r="S17501" s="139"/>
    </row>
    <row r="17502" spans="2:19" ht="15.75" customHeight="1" x14ac:dyDescent="0.25">
      <c r="B17502" s="106"/>
      <c r="C17502" s="106"/>
      <c r="D17502" s="139"/>
      <c r="E17502" s="140"/>
      <c r="F17502" s="140"/>
      <c r="G17502" s="140"/>
      <c r="M17502" s="140"/>
      <c r="N17502" s="167"/>
      <c r="O17502" s="167"/>
      <c r="P17502" s="142"/>
      <c r="Q17502" s="142"/>
      <c r="R17502" s="142"/>
      <c r="S17502" s="139"/>
    </row>
    <row r="17503" spans="2:19" ht="15.75" customHeight="1" x14ac:dyDescent="0.25">
      <c r="B17503" s="106"/>
      <c r="C17503" s="106"/>
      <c r="D17503" s="139"/>
      <c r="E17503" s="140"/>
      <c r="F17503" s="140"/>
      <c r="G17503" s="140"/>
      <c r="M17503" s="140"/>
      <c r="N17503" s="167"/>
      <c r="O17503" s="167"/>
      <c r="P17503" s="142"/>
      <c r="Q17503" s="142"/>
      <c r="R17503" s="142"/>
      <c r="S17503" s="139"/>
    </row>
    <row r="17504" spans="2:19" ht="15.75" customHeight="1" x14ac:dyDescent="0.25">
      <c r="B17504" s="106"/>
      <c r="C17504" s="106"/>
      <c r="D17504" s="139"/>
      <c r="E17504" s="140"/>
      <c r="F17504" s="140"/>
      <c r="G17504" s="140"/>
      <c r="M17504" s="140"/>
      <c r="N17504" s="167"/>
      <c r="O17504" s="167"/>
      <c r="P17504" s="142"/>
      <c r="Q17504" s="142"/>
      <c r="R17504" s="142"/>
      <c r="S17504" s="139"/>
    </row>
    <row r="17505" spans="2:19" ht="15.75" customHeight="1" x14ac:dyDescent="0.25">
      <c r="B17505" s="106"/>
      <c r="C17505" s="106"/>
      <c r="D17505" s="139"/>
      <c r="E17505" s="140"/>
      <c r="F17505" s="140"/>
      <c r="G17505" s="140"/>
      <c r="M17505" s="140"/>
      <c r="N17505" s="167"/>
      <c r="O17505" s="167"/>
      <c r="P17505" s="142"/>
      <c r="Q17505" s="142"/>
      <c r="R17505" s="142"/>
      <c r="S17505" s="139"/>
    </row>
    <row r="17506" spans="2:19" ht="15.75" customHeight="1" x14ac:dyDescent="0.25">
      <c r="B17506" s="106"/>
      <c r="C17506" s="106"/>
      <c r="D17506" s="139"/>
      <c r="E17506" s="140"/>
      <c r="F17506" s="140"/>
      <c r="G17506" s="140"/>
      <c r="M17506" s="140"/>
      <c r="N17506" s="167"/>
      <c r="O17506" s="167"/>
      <c r="P17506" s="142"/>
      <c r="Q17506" s="142"/>
      <c r="R17506" s="142"/>
      <c r="S17506" s="139"/>
    </row>
    <row r="17507" spans="2:19" ht="15.75" customHeight="1" x14ac:dyDescent="0.25">
      <c r="B17507" s="106"/>
      <c r="C17507" s="106"/>
      <c r="D17507" s="139"/>
      <c r="E17507" s="140"/>
      <c r="F17507" s="140"/>
      <c r="G17507" s="140"/>
      <c r="M17507" s="140"/>
      <c r="N17507" s="167"/>
      <c r="O17507" s="167"/>
      <c r="P17507" s="142"/>
      <c r="Q17507" s="142"/>
      <c r="R17507" s="142"/>
      <c r="S17507" s="139"/>
    </row>
    <row r="17508" spans="2:19" ht="15.75" customHeight="1" x14ac:dyDescent="0.25">
      <c r="B17508" s="106"/>
      <c r="C17508" s="106"/>
      <c r="D17508" s="139"/>
      <c r="E17508" s="140"/>
      <c r="F17508" s="140"/>
      <c r="G17508" s="140"/>
      <c r="M17508" s="140"/>
      <c r="N17508" s="167"/>
      <c r="O17508" s="167"/>
      <c r="P17508" s="142"/>
      <c r="Q17508" s="142"/>
      <c r="R17508" s="142"/>
      <c r="S17508" s="139"/>
    </row>
    <row r="17509" spans="2:19" ht="15.75" customHeight="1" x14ac:dyDescent="0.25">
      <c r="B17509" s="106"/>
      <c r="C17509" s="106"/>
      <c r="D17509" s="139"/>
      <c r="E17509" s="140"/>
      <c r="F17509" s="140"/>
      <c r="G17509" s="140"/>
      <c r="M17509" s="140"/>
      <c r="N17509" s="167"/>
      <c r="O17509" s="167"/>
      <c r="P17509" s="142"/>
      <c r="Q17509" s="142"/>
      <c r="R17509" s="142"/>
      <c r="S17509" s="139"/>
    </row>
    <row r="17510" spans="2:19" ht="15.75" customHeight="1" x14ac:dyDescent="0.25">
      <c r="B17510" s="106"/>
      <c r="C17510" s="106"/>
      <c r="D17510" s="139"/>
      <c r="E17510" s="140"/>
      <c r="F17510" s="140"/>
      <c r="G17510" s="140"/>
      <c r="M17510" s="140"/>
      <c r="N17510" s="167"/>
      <c r="O17510" s="167"/>
      <c r="P17510" s="142"/>
      <c r="Q17510" s="142"/>
      <c r="R17510" s="142"/>
      <c r="S17510" s="139"/>
    </row>
    <row r="17511" spans="2:19" ht="15.75" customHeight="1" x14ac:dyDescent="0.25">
      <c r="B17511" s="106"/>
      <c r="C17511" s="106"/>
      <c r="D17511" s="139"/>
      <c r="E17511" s="140"/>
      <c r="F17511" s="140"/>
      <c r="G17511" s="140"/>
      <c r="M17511" s="140"/>
      <c r="N17511" s="167"/>
      <c r="O17511" s="167"/>
      <c r="P17511" s="142"/>
      <c r="Q17511" s="142"/>
      <c r="R17511" s="142"/>
      <c r="S17511" s="139"/>
    </row>
    <row r="17512" spans="2:19" ht="15.75" customHeight="1" x14ac:dyDescent="0.25">
      <c r="B17512" s="106"/>
      <c r="C17512" s="106"/>
      <c r="D17512" s="139"/>
      <c r="E17512" s="140"/>
      <c r="F17512" s="140"/>
      <c r="G17512" s="140"/>
      <c r="M17512" s="140"/>
      <c r="N17512" s="167"/>
      <c r="O17512" s="167"/>
      <c r="P17512" s="142"/>
      <c r="Q17512" s="142"/>
      <c r="R17512" s="142"/>
      <c r="S17512" s="139"/>
    </row>
    <row r="17513" spans="2:19" ht="15.75" customHeight="1" x14ac:dyDescent="0.25">
      <c r="B17513" s="106"/>
      <c r="C17513" s="106"/>
      <c r="D17513" s="139"/>
      <c r="E17513" s="140"/>
      <c r="F17513" s="140"/>
      <c r="G17513" s="140"/>
      <c r="M17513" s="140"/>
      <c r="N17513" s="167"/>
      <c r="O17513" s="167"/>
      <c r="P17513" s="142"/>
      <c r="Q17513" s="142"/>
      <c r="R17513" s="142"/>
      <c r="S17513" s="139"/>
    </row>
    <row r="17514" spans="2:19" ht="15.75" customHeight="1" x14ac:dyDescent="0.25">
      <c r="B17514" s="106"/>
      <c r="C17514" s="106"/>
      <c r="D17514" s="139"/>
      <c r="E17514" s="140"/>
      <c r="F17514" s="140"/>
      <c r="G17514" s="140"/>
      <c r="M17514" s="140"/>
      <c r="N17514" s="167"/>
      <c r="O17514" s="167"/>
      <c r="P17514" s="142"/>
      <c r="Q17514" s="142"/>
      <c r="R17514" s="142"/>
      <c r="S17514" s="139"/>
    </row>
    <row r="17515" spans="2:19" ht="15.75" customHeight="1" x14ac:dyDescent="0.25">
      <c r="B17515" s="106"/>
      <c r="C17515" s="106"/>
      <c r="D17515" s="139"/>
      <c r="E17515" s="140"/>
      <c r="F17515" s="140"/>
      <c r="G17515" s="140"/>
      <c r="M17515" s="140"/>
      <c r="N17515" s="167"/>
      <c r="O17515" s="167"/>
      <c r="P17515" s="142"/>
      <c r="Q17515" s="142"/>
      <c r="R17515" s="142"/>
      <c r="S17515" s="139"/>
    </row>
    <row r="17516" spans="2:19" ht="15.75" customHeight="1" x14ac:dyDescent="0.25">
      <c r="B17516" s="106"/>
      <c r="C17516" s="106"/>
      <c r="D17516" s="139"/>
      <c r="E17516" s="140"/>
      <c r="F17516" s="140"/>
      <c r="G17516" s="140"/>
      <c r="M17516" s="140"/>
      <c r="N17516" s="167"/>
      <c r="O17516" s="167"/>
      <c r="P17516" s="142"/>
      <c r="Q17516" s="142"/>
      <c r="R17516" s="142"/>
      <c r="S17516" s="139"/>
    </row>
    <row r="17517" spans="2:19" ht="15.75" customHeight="1" x14ac:dyDescent="0.25">
      <c r="B17517" s="106"/>
      <c r="C17517" s="106"/>
      <c r="D17517" s="139"/>
      <c r="E17517" s="140"/>
      <c r="F17517" s="140"/>
      <c r="G17517" s="140"/>
      <c r="M17517" s="140"/>
      <c r="N17517" s="167"/>
      <c r="O17517" s="167"/>
      <c r="P17517" s="142"/>
      <c r="Q17517" s="142"/>
      <c r="R17517" s="142"/>
      <c r="S17517" s="139"/>
    </row>
    <row r="17518" spans="2:19" ht="15.75" customHeight="1" x14ac:dyDescent="0.25">
      <c r="B17518" s="106"/>
      <c r="C17518" s="106"/>
      <c r="D17518" s="139"/>
      <c r="E17518" s="140"/>
      <c r="F17518" s="140"/>
      <c r="G17518" s="140"/>
      <c r="M17518" s="140"/>
      <c r="N17518" s="167"/>
      <c r="O17518" s="167"/>
      <c r="P17518" s="142"/>
      <c r="Q17518" s="142"/>
      <c r="R17518" s="142"/>
      <c r="S17518" s="139"/>
    </row>
    <row r="17519" spans="2:19" ht="15.75" customHeight="1" x14ac:dyDescent="0.25">
      <c r="B17519" s="106"/>
      <c r="C17519" s="106"/>
      <c r="D17519" s="139"/>
      <c r="E17519" s="140"/>
      <c r="F17519" s="140"/>
      <c r="G17519" s="140"/>
      <c r="M17519" s="140"/>
      <c r="N17519" s="167"/>
      <c r="O17519" s="167"/>
      <c r="P17519" s="142"/>
      <c r="Q17519" s="142"/>
      <c r="R17519" s="142"/>
      <c r="S17519" s="139"/>
    </row>
    <row r="17520" spans="2:19" ht="15.75" customHeight="1" x14ac:dyDescent="0.25">
      <c r="B17520" s="106"/>
      <c r="C17520" s="106"/>
      <c r="D17520" s="139"/>
      <c r="E17520" s="140"/>
      <c r="F17520" s="140"/>
      <c r="G17520" s="140"/>
      <c r="M17520" s="140"/>
      <c r="N17520" s="167"/>
      <c r="O17520" s="167"/>
      <c r="P17520" s="142"/>
      <c r="Q17520" s="142"/>
      <c r="R17520" s="142"/>
      <c r="S17520" s="139"/>
    </row>
    <row r="17521" spans="2:19" ht="15.75" customHeight="1" x14ac:dyDescent="0.25">
      <c r="B17521" s="106"/>
      <c r="C17521" s="106"/>
      <c r="D17521" s="139"/>
      <c r="E17521" s="140"/>
      <c r="F17521" s="140"/>
      <c r="G17521" s="140"/>
      <c r="M17521" s="140"/>
      <c r="N17521" s="167"/>
      <c r="O17521" s="167"/>
      <c r="P17521" s="142"/>
      <c r="Q17521" s="142"/>
      <c r="R17521" s="142"/>
      <c r="S17521" s="139"/>
    </row>
    <row r="17522" spans="2:19" ht="15.75" customHeight="1" x14ac:dyDescent="0.25">
      <c r="B17522" s="106"/>
      <c r="C17522" s="106"/>
      <c r="D17522" s="139"/>
      <c r="E17522" s="140"/>
      <c r="F17522" s="140"/>
      <c r="G17522" s="140"/>
      <c r="M17522" s="140"/>
      <c r="N17522" s="167"/>
      <c r="O17522" s="167"/>
      <c r="P17522" s="142"/>
      <c r="Q17522" s="142"/>
      <c r="R17522" s="142"/>
      <c r="S17522" s="139"/>
    </row>
    <row r="17523" spans="2:19" ht="15.75" customHeight="1" x14ac:dyDescent="0.25">
      <c r="B17523" s="106"/>
      <c r="C17523" s="106"/>
      <c r="D17523" s="139"/>
      <c r="E17523" s="140"/>
      <c r="F17523" s="140"/>
      <c r="G17523" s="140"/>
      <c r="M17523" s="140"/>
      <c r="N17523" s="167"/>
      <c r="O17523" s="167"/>
      <c r="P17523" s="142"/>
      <c r="Q17523" s="142"/>
      <c r="R17523" s="142"/>
      <c r="S17523" s="139"/>
    </row>
    <row r="17524" spans="2:19" ht="15.75" customHeight="1" x14ac:dyDescent="0.25">
      <c r="B17524" s="106"/>
      <c r="C17524" s="106"/>
      <c r="D17524" s="139"/>
      <c r="E17524" s="140"/>
      <c r="F17524" s="140"/>
      <c r="G17524" s="140"/>
      <c r="M17524" s="140"/>
      <c r="N17524" s="167"/>
      <c r="O17524" s="167"/>
      <c r="P17524" s="142"/>
      <c r="Q17524" s="142"/>
      <c r="R17524" s="142"/>
      <c r="S17524" s="139"/>
    </row>
    <row r="17525" spans="2:19" ht="15.75" customHeight="1" x14ac:dyDescent="0.25">
      <c r="B17525" s="106"/>
      <c r="C17525" s="106"/>
      <c r="D17525" s="139"/>
      <c r="E17525" s="140"/>
      <c r="F17525" s="140"/>
      <c r="G17525" s="140"/>
      <c r="M17525" s="140"/>
      <c r="N17525" s="167"/>
      <c r="O17525" s="167"/>
      <c r="P17525" s="142"/>
      <c r="Q17525" s="142"/>
      <c r="R17525" s="142"/>
      <c r="S17525" s="139"/>
    </row>
    <row r="17526" spans="2:19" ht="15.75" customHeight="1" x14ac:dyDescent="0.25">
      <c r="B17526" s="106"/>
      <c r="C17526" s="106"/>
      <c r="D17526" s="139"/>
      <c r="E17526" s="140"/>
      <c r="F17526" s="140"/>
      <c r="G17526" s="140"/>
      <c r="M17526" s="140"/>
      <c r="N17526" s="167"/>
      <c r="O17526" s="167"/>
      <c r="P17526" s="142"/>
      <c r="Q17526" s="142"/>
      <c r="R17526" s="142"/>
      <c r="S17526" s="139"/>
    </row>
    <row r="17527" spans="2:19" ht="15.75" customHeight="1" x14ac:dyDescent="0.25">
      <c r="B17527" s="106"/>
      <c r="C17527" s="106"/>
      <c r="D17527" s="139"/>
      <c r="E17527" s="140"/>
      <c r="F17527" s="140"/>
      <c r="G17527" s="140"/>
      <c r="M17527" s="140"/>
      <c r="N17527" s="167"/>
      <c r="O17527" s="167"/>
      <c r="P17527" s="142"/>
      <c r="Q17527" s="142"/>
      <c r="R17527" s="142"/>
      <c r="S17527" s="139"/>
    </row>
    <row r="17528" spans="2:19" ht="15.75" customHeight="1" x14ac:dyDescent="0.25">
      <c r="B17528" s="106"/>
      <c r="C17528" s="106"/>
      <c r="D17528" s="139"/>
      <c r="E17528" s="140"/>
      <c r="F17528" s="140"/>
      <c r="G17528" s="140"/>
      <c r="M17528" s="140"/>
      <c r="N17528" s="167"/>
      <c r="O17528" s="167"/>
      <c r="P17528" s="142"/>
      <c r="Q17528" s="142"/>
      <c r="R17528" s="142"/>
      <c r="S17528" s="139"/>
    </row>
    <row r="17529" spans="2:19" ht="15.75" customHeight="1" x14ac:dyDescent="0.25">
      <c r="B17529" s="106"/>
      <c r="C17529" s="106"/>
      <c r="D17529" s="139"/>
      <c r="E17529" s="140"/>
      <c r="F17529" s="140"/>
      <c r="G17529" s="140"/>
      <c r="M17529" s="140"/>
      <c r="N17529" s="167"/>
      <c r="O17529" s="167"/>
      <c r="P17529" s="142"/>
      <c r="Q17529" s="142"/>
      <c r="R17529" s="142"/>
      <c r="S17529" s="139"/>
    </row>
    <row r="17530" spans="2:19" ht="15.75" customHeight="1" x14ac:dyDescent="0.25">
      <c r="B17530" s="106"/>
      <c r="C17530" s="106"/>
      <c r="D17530" s="139"/>
      <c r="E17530" s="140"/>
      <c r="F17530" s="140"/>
      <c r="G17530" s="140"/>
      <c r="M17530" s="140"/>
      <c r="N17530" s="167"/>
      <c r="O17530" s="167"/>
      <c r="P17530" s="142"/>
      <c r="Q17530" s="142"/>
      <c r="R17530" s="142"/>
      <c r="S17530" s="139"/>
    </row>
    <row r="17531" spans="2:19" ht="15.75" customHeight="1" x14ac:dyDescent="0.25">
      <c r="B17531" s="106"/>
      <c r="C17531" s="106"/>
      <c r="D17531" s="139"/>
      <c r="E17531" s="140"/>
      <c r="F17531" s="140"/>
      <c r="G17531" s="140"/>
      <c r="M17531" s="140"/>
      <c r="N17531" s="167"/>
      <c r="O17531" s="167"/>
      <c r="P17531" s="142"/>
      <c r="Q17531" s="142"/>
      <c r="R17531" s="142"/>
      <c r="S17531" s="139"/>
    </row>
    <row r="17532" spans="2:19" ht="15.75" customHeight="1" x14ac:dyDescent="0.25">
      <c r="B17532" s="106"/>
      <c r="C17532" s="106"/>
      <c r="D17532" s="139"/>
      <c r="E17532" s="140"/>
      <c r="F17532" s="140"/>
      <c r="G17532" s="140"/>
      <c r="M17532" s="140"/>
      <c r="N17532" s="167"/>
      <c r="O17532" s="167"/>
      <c r="P17532" s="142"/>
      <c r="Q17532" s="142"/>
      <c r="R17532" s="142"/>
      <c r="S17532" s="139"/>
    </row>
    <row r="17533" spans="2:19" ht="15.75" customHeight="1" x14ac:dyDescent="0.25">
      <c r="B17533" s="106"/>
      <c r="C17533" s="106"/>
      <c r="D17533" s="139"/>
      <c r="E17533" s="140"/>
      <c r="F17533" s="140"/>
      <c r="G17533" s="140"/>
      <c r="M17533" s="140"/>
      <c r="N17533" s="167"/>
      <c r="O17533" s="167"/>
      <c r="P17533" s="142"/>
      <c r="Q17533" s="142"/>
      <c r="R17533" s="142"/>
      <c r="S17533" s="139"/>
    </row>
    <row r="17534" spans="2:19" ht="15.75" customHeight="1" x14ac:dyDescent="0.25">
      <c r="B17534" s="106"/>
      <c r="C17534" s="106"/>
      <c r="D17534" s="139"/>
      <c r="E17534" s="140"/>
      <c r="F17534" s="140"/>
      <c r="G17534" s="140"/>
      <c r="M17534" s="140"/>
      <c r="N17534" s="167"/>
      <c r="O17534" s="167"/>
      <c r="P17534" s="142"/>
      <c r="Q17534" s="142"/>
      <c r="R17534" s="142"/>
      <c r="S17534" s="139"/>
    </row>
    <row r="17535" spans="2:19" ht="15.75" customHeight="1" x14ac:dyDescent="0.25">
      <c r="B17535" s="106"/>
      <c r="C17535" s="106"/>
      <c r="D17535" s="139"/>
      <c r="E17535" s="140"/>
      <c r="F17535" s="140"/>
      <c r="G17535" s="140"/>
      <c r="M17535" s="140"/>
      <c r="N17535" s="167"/>
      <c r="O17535" s="167"/>
      <c r="P17535" s="142"/>
      <c r="Q17535" s="142"/>
      <c r="R17535" s="142"/>
      <c r="S17535" s="139"/>
    </row>
    <row r="17536" spans="2:19" ht="15.75" customHeight="1" x14ac:dyDescent="0.25">
      <c r="B17536" s="106"/>
      <c r="C17536" s="106"/>
      <c r="D17536" s="139"/>
      <c r="E17536" s="140"/>
      <c r="F17536" s="140"/>
      <c r="G17536" s="140"/>
      <c r="M17536" s="140"/>
      <c r="N17536" s="167"/>
      <c r="O17536" s="167"/>
      <c r="P17536" s="142"/>
      <c r="Q17536" s="142"/>
      <c r="R17536" s="142"/>
      <c r="S17536" s="139"/>
    </row>
    <row r="17537" spans="2:19" ht="15.75" customHeight="1" x14ac:dyDescent="0.25">
      <c r="B17537" s="106"/>
      <c r="C17537" s="106"/>
      <c r="D17537" s="139"/>
      <c r="E17537" s="140"/>
      <c r="F17537" s="140"/>
      <c r="G17537" s="140"/>
      <c r="M17537" s="140"/>
      <c r="N17537" s="167"/>
      <c r="O17537" s="167"/>
      <c r="P17537" s="142"/>
      <c r="Q17537" s="142"/>
      <c r="R17537" s="142"/>
      <c r="S17537" s="139"/>
    </row>
    <row r="17538" spans="2:19" ht="15.75" customHeight="1" x14ac:dyDescent="0.25">
      <c r="B17538" s="106"/>
      <c r="C17538" s="106"/>
      <c r="D17538" s="139"/>
      <c r="E17538" s="140"/>
      <c r="F17538" s="140"/>
      <c r="G17538" s="140"/>
      <c r="M17538" s="140"/>
      <c r="N17538" s="167"/>
      <c r="O17538" s="167"/>
      <c r="P17538" s="142"/>
      <c r="Q17538" s="142"/>
      <c r="R17538" s="142"/>
      <c r="S17538" s="139"/>
    </row>
    <row r="17539" spans="2:19" ht="15.75" customHeight="1" x14ac:dyDescent="0.25">
      <c r="B17539" s="106"/>
      <c r="C17539" s="106"/>
      <c r="D17539" s="139"/>
      <c r="E17539" s="140"/>
      <c r="F17539" s="140"/>
      <c r="G17539" s="140"/>
      <c r="M17539" s="140"/>
      <c r="N17539" s="167"/>
      <c r="O17539" s="167"/>
      <c r="P17539" s="142"/>
      <c r="Q17539" s="142"/>
      <c r="R17539" s="142"/>
      <c r="S17539" s="139"/>
    </row>
    <row r="17540" spans="2:19" ht="15.75" customHeight="1" x14ac:dyDescent="0.25">
      <c r="B17540" s="106"/>
      <c r="C17540" s="106"/>
      <c r="D17540" s="139"/>
      <c r="E17540" s="140"/>
      <c r="F17540" s="140"/>
      <c r="G17540" s="140"/>
      <c r="M17540" s="140"/>
      <c r="N17540" s="167"/>
      <c r="O17540" s="167"/>
      <c r="P17540" s="142"/>
      <c r="Q17540" s="142"/>
      <c r="R17540" s="142"/>
      <c r="S17540" s="139"/>
    </row>
    <row r="17541" spans="2:19" ht="15.75" customHeight="1" x14ac:dyDescent="0.25">
      <c r="B17541" s="106"/>
      <c r="C17541" s="106"/>
      <c r="D17541" s="139"/>
      <c r="E17541" s="140"/>
      <c r="F17541" s="140"/>
      <c r="G17541" s="140"/>
      <c r="M17541" s="140"/>
      <c r="N17541" s="167"/>
      <c r="O17541" s="167"/>
      <c r="P17541" s="142"/>
      <c r="Q17541" s="142"/>
      <c r="R17541" s="142"/>
      <c r="S17541" s="139"/>
    </row>
    <row r="17542" spans="2:19" ht="15.75" customHeight="1" x14ac:dyDescent="0.25">
      <c r="B17542" s="106"/>
      <c r="C17542" s="106"/>
      <c r="D17542" s="139"/>
      <c r="E17542" s="140"/>
      <c r="F17542" s="140"/>
      <c r="G17542" s="140"/>
      <c r="M17542" s="140"/>
      <c r="N17542" s="167"/>
      <c r="O17542" s="167"/>
      <c r="P17542" s="142"/>
      <c r="Q17542" s="142"/>
      <c r="R17542" s="142"/>
      <c r="S17542" s="139"/>
    </row>
    <row r="17543" spans="2:19" ht="15.75" customHeight="1" x14ac:dyDescent="0.25">
      <c r="B17543" s="106"/>
      <c r="C17543" s="106"/>
      <c r="D17543" s="139"/>
      <c r="E17543" s="140"/>
      <c r="F17543" s="140"/>
      <c r="G17543" s="140"/>
      <c r="M17543" s="140"/>
      <c r="N17543" s="167"/>
      <c r="O17543" s="167"/>
      <c r="P17543" s="142"/>
      <c r="Q17543" s="142"/>
      <c r="R17543" s="142"/>
      <c r="S17543" s="139"/>
    </row>
    <row r="17544" spans="2:19" ht="15.75" customHeight="1" x14ac:dyDescent="0.25">
      <c r="B17544" s="106"/>
      <c r="C17544" s="106"/>
      <c r="D17544" s="139"/>
      <c r="E17544" s="140"/>
      <c r="F17544" s="140"/>
      <c r="G17544" s="140"/>
      <c r="M17544" s="140"/>
      <c r="N17544" s="167"/>
      <c r="O17544" s="167"/>
      <c r="P17544" s="142"/>
      <c r="Q17544" s="142"/>
      <c r="R17544" s="142"/>
      <c r="S17544" s="139"/>
    </row>
    <row r="17545" spans="2:19" ht="15.75" customHeight="1" x14ac:dyDescent="0.25">
      <c r="B17545" s="106"/>
      <c r="C17545" s="106"/>
      <c r="D17545" s="139"/>
      <c r="E17545" s="140"/>
      <c r="F17545" s="140"/>
      <c r="G17545" s="140"/>
      <c r="M17545" s="140"/>
      <c r="N17545" s="167"/>
      <c r="O17545" s="167"/>
      <c r="P17545" s="142"/>
      <c r="Q17545" s="142"/>
      <c r="R17545" s="142"/>
      <c r="S17545" s="139"/>
    </row>
    <row r="17546" spans="2:19" ht="15.75" customHeight="1" x14ac:dyDescent="0.25">
      <c r="B17546" s="106"/>
      <c r="C17546" s="106"/>
      <c r="D17546" s="139"/>
      <c r="E17546" s="140"/>
      <c r="F17546" s="140"/>
      <c r="G17546" s="140"/>
      <c r="M17546" s="140"/>
      <c r="N17546" s="167"/>
      <c r="O17546" s="167"/>
      <c r="P17546" s="142"/>
      <c r="Q17546" s="142"/>
      <c r="R17546" s="142"/>
      <c r="S17546" s="139"/>
    </row>
    <row r="17547" spans="2:19" ht="15.75" customHeight="1" x14ac:dyDescent="0.25">
      <c r="B17547" s="106"/>
      <c r="C17547" s="106"/>
      <c r="D17547" s="139"/>
      <c r="E17547" s="140"/>
      <c r="F17547" s="140"/>
      <c r="G17547" s="140"/>
      <c r="M17547" s="140"/>
      <c r="N17547" s="167"/>
      <c r="O17547" s="167"/>
      <c r="P17547" s="142"/>
      <c r="Q17547" s="142"/>
      <c r="R17547" s="142"/>
      <c r="S17547" s="139"/>
    </row>
    <row r="17548" spans="2:19" ht="15.75" customHeight="1" x14ac:dyDescent="0.25">
      <c r="B17548" s="106"/>
      <c r="C17548" s="106"/>
      <c r="D17548" s="139"/>
      <c r="E17548" s="140"/>
      <c r="F17548" s="140"/>
      <c r="G17548" s="140"/>
      <c r="M17548" s="140"/>
      <c r="N17548" s="167"/>
      <c r="O17548" s="167"/>
      <c r="P17548" s="142"/>
      <c r="Q17548" s="142"/>
      <c r="R17548" s="142"/>
      <c r="S17548" s="139"/>
    </row>
    <row r="17549" spans="2:19" ht="15.75" customHeight="1" x14ac:dyDescent="0.25">
      <c r="B17549" s="106"/>
      <c r="C17549" s="106"/>
      <c r="D17549" s="139"/>
      <c r="E17549" s="140"/>
      <c r="F17549" s="140"/>
      <c r="G17549" s="140"/>
      <c r="M17549" s="140"/>
      <c r="N17549" s="167"/>
      <c r="O17549" s="167"/>
      <c r="P17549" s="142"/>
      <c r="Q17549" s="142"/>
      <c r="R17549" s="142"/>
      <c r="S17549" s="139"/>
    </row>
    <row r="17550" spans="2:19" ht="15.75" customHeight="1" x14ac:dyDescent="0.25">
      <c r="B17550" s="106"/>
      <c r="C17550" s="106"/>
      <c r="D17550" s="139"/>
      <c r="E17550" s="140"/>
      <c r="F17550" s="140"/>
      <c r="G17550" s="140"/>
      <c r="M17550" s="140"/>
      <c r="N17550" s="167"/>
      <c r="O17550" s="167"/>
      <c r="P17550" s="142"/>
      <c r="Q17550" s="142"/>
      <c r="R17550" s="142"/>
      <c r="S17550" s="139"/>
    </row>
    <row r="17551" spans="2:19" ht="15.75" customHeight="1" x14ac:dyDescent="0.25">
      <c r="B17551" s="106"/>
      <c r="C17551" s="106"/>
      <c r="D17551" s="139"/>
      <c r="E17551" s="140"/>
      <c r="F17551" s="140"/>
      <c r="G17551" s="140"/>
      <c r="M17551" s="140"/>
      <c r="N17551" s="167"/>
      <c r="O17551" s="167"/>
      <c r="P17551" s="142"/>
      <c r="Q17551" s="142"/>
      <c r="R17551" s="142"/>
      <c r="S17551" s="139"/>
    </row>
    <row r="17552" spans="2:19" ht="15.75" customHeight="1" x14ac:dyDescent="0.25">
      <c r="B17552" s="106"/>
      <c r="C17552" s="106"/>
      <c r="D17552" s="139"/>
      <c r="E17552" s="140"/>
      <c r="F17552" s="140"/>
      <c r="G17552" s="140"/>
      <c r="M17552" s="140"/>
      <c r="N17552" s="167"/>
      <c r="O17552" s="167"/>
      <c r="P17552" s="142"/>
      <c r="Q17552" s="142"/>
      <c r="R17552" s="142"/>
      <c r="S17552" s="139"/>
    </row>
    <row r="17553" spans="2:19" ht="15.75" customHeight="1" x14ac:dyDescent="0.25">
      <c r="B17553" s="106"/>
      <c r="C17553" s="106"/>
      <c r="D17553" s="139"/>
      <c r="E17553" s="140"/>
      <c r="F17553" s="140"/>
      <c r="G17553" s="140"/>
      <c r="M17553" s="140"/>
      <c r="N17553" s="167"/>
      <c r="O17553" s="167"/>
      <c r="P17553" s="142"/>
      <c r="Q17553" s="142"/>
      <c r="R17553" s="142"/>
      <c r="S17553" s="139"/>
    </row>
    <row r="17554" spans="2:19" ht="15.75" customHeight="1" x14ac:dyDescent="0.25">
      <c r="B17554" s="106"/>
      <c r="C17554" s="106"/>
      <c r="D17554" s="139"/>
      <c r="E17554" s="140"/>
      <c r="F17554" s="140"/>
      <c r="G17554" s="140"/>
      <c r="M17554" s="140"/>
      <c r="N17554" s="167"/>
      <c r="O17554" s="167"/>
      <c r="P17554" s="142"/>
      <c r="Q17554" s="142"/>
      <c r="R17554" s="142"/>
      <c r="S17554" s="139"/>
    </row>
    <row r="17555" spans="2:19" ht="15.75" customHeight="1" x14ac:dyDescent="0.25">
      <c r="B17555" s="106"/>
      <c r="C17555" s="106"/>
      <c r="D17555" s="139"/>
      <c r="E17555" s="140"/>
      <c r="F17555" s="140"/>
      <c r="G17555" s="140"/>
      <c r="M17555" s="140"/>
      <c r="N17555" s="167"/>
      <c r="O17555" s="167"/>
      <c r="P17555" s="142"/>
      <c r="Q17555" s="142"/>
      <c r="R17555" s="142"/>
      <c r="S17555" s="139"/>
    </row>
    <row r="17556" spans="2:19" ht="15.75" customHeight="1" x14ac:dyDescent="0.25">
      <c r="B17556" s="106"/>
      <c r="C17556" s="106"/>
      <c r="D17556" s="139"/>
      <c r="E17556" s="140"/>
      <c r="F17556" s="140"/>
      <c r="G17556" s="140"/>
      <c r="M17556" s="140"/>
      <c r="N17556" s="167"/>
      <c r="O17556" s="167"/>
      <c r="P17556" s="142"/>
      <c r="Q17556" s="142"/>
      <c r="R17556" s="142"/>
      <c r="S17556" s="139"/>
    </row>
    <row r="17557" spans="2:19" ht="15.75" customHeight="1" x14ac:dyDescent="0.25">
      <c r="B17557" s="106"/>
      <c r="C17557" s="106"/>
      <c r="D17557" s="139"/>
      <c r="E17557" s="140"/>
      <c r="F17557" s="140"/>
      <c r="G17557" s="140"/>
      <c r="M17557" s="140"/>
      <c r="N17557" s="167"/>
      <c r="O17557" s="167"/>
      <c r="P17557" s="142"/>
      <c r="Q17557" s="142"/>
      <c r="R17557" s="142"/>
      <c r="S17557" s="139"/>
    </row>
    <row r="17558" spans="2:19" ht="15.75" customHeight="1" x14ac:dyDescent="0.25">
      <c r="B17558" s="106"/>
      <c r="C17558" s="106"/>
      <c r="D17558" s="139"/>
      <c r="E17558" s="140"/>
      <c r="F17558" s="140"/>
      <c r="G17558" s="140"/>
      <c r="M17558" s="140"/>
      <c r="N17558" s="167"/>
      <c r="O17558" s="167"/>
      <c r="P17558" s="142"/>
      <c r="Q17558" s="142"/>
      <c r="R17558" s="142"/>
      <c r="S17558" s="139"/>
    </row>
    <row r="17559" spans="2:19" ht="15.75" customHeight="1" x14ac:dyDescent="0.25">
      <c r="B17559" s="106"/>
      <c r="C17559" s="106"/>
      <c r="D17559" s="139"/>
      <c r="E17559" s="140"/>
      <c r="F17559" s="140"/>
      <c r="G17559" s="140"/>
      <c r="M17559" s="140"/>
      <c r="N17559" s="167"/>
      <c r="O17559" s="167"/>
      <c r="P17559" s="142"/>
      <c r="Q17559" s="142"/>
      <c r="R17559" s="142"/>
      <c r="S17559" s="139"/>
    </row>
    <row r="17560" spans="2:19" ht="15.75" customHeight="1" x14ac:dyDescent="0.25">
      <c r="B17560" s="106"/>
      <c r="C17560" s="106"/>
      <c r="D17560" s="139"/>
      <c r="E17560" s="140"/>
      <c r="F17560" s="140"/>
      <c r="G17560" s="140"/>
      <c r="M17560" s="140"/>
      <c r="N17560" s="167"/>
      <c r="O17560" s="167"/>
      <c r="P17560" s="142"/>
      <c r="Q17560" s="142"/>
      <c r="R17560" s="142"/>
      <c r="S17560" s="139"/>
    </row>
    <row r="17561" spans="2:19" ht="15.75" customHeight="1" x14ac:dyDescent="0.25">
      <c r="B17561" s="106"/>
      <c r="C17561" s="106"/>
      <c r="D17561" s="139"/>
      <c r="E17561" s="140"/>
      <c r="F17561" s="140"/>
      <c r="G17561" s="140"/>
      <c r="M17561" s="140"/>
      <c r="N17561" s="167"/>
      <c r="O17561" s="167"/>
      <c r="P17561" s="142"/>
      <c r="Q17561" s="142"/>
      <c r="R17561" s="142"/>
      <c r="S17561" s="139"/>
    </row>
    <row r="17562" spans="2:19" ht="15.75" customHeight="1" x14ac:dyDescent="0.25">
      <c r="B17562" s="106"/>
      <c r="C17562" s="106"/>
      <c r="D17562" s="139"/>
      <c r="E17562" s="140"/>
      <c r="F17562" s="140"/>
      <c r="G17562" s="140"/>
      <c r="M17562" s="140"/>
      <c r="N17562" s="167"/>
      <c r="O17562" s="167"/>
      <c r="P17562" s="142"/>
      <c r="Q17562" s="142"/>
      <c r="R17562" s="142"/>
      <c r="S17562" s="139"/>
    </row>
    <row r="17563" spans="2:19" ht="15.75" customHeight="1" x14ac:dyDescent="0.25">
      <c r="B17563" s="106"/>
      <c r="C17563" s="106"/>
      <c r="D17563" s="139"/>
      <c r="E17563" s="140"/>
      <c r="F17563" s="140"/>
      <c r="G17563" s="140"/>
      <c r="M17563" s="140"/>
      <c r="N17563" s="167"/>
      <c r="O17563" s="167"/>
      <c r="P17563" s="142"/>
      <c r="Q17563" s="142"/>
      <c r="R17563" s="142"/>
      <c r="S17563" s="139"/>
    </row>
    <row r="17564" spans="2:19" ht="15.75" customHeight="1" x14ac:dyDescent="0.25">
      <c r="B17564" s="106"/>
      <c r="C17564" s="106"/>
      <c r="D17564" s="139"/>
      <c r="E17564" s="140"/>
      <c r="F17564" s="140"/>
      <c r="G17564" s="140"/>
      <c r="M17564" s="140"/>
      <c r="N17564" s="167"/>
      <c r="O17564" s="167"/>
      <c r="P17564" s="142"/>
      <c r="Q17564" s="142"/>
      <c r="R17564" s="142"/>
      <c r="S17564" s="139"/>
    </row>
    <row r="17565" spans="2:19" ht="15.75" customHeight="1" x14ac:dyDescent="0.25">
      <c r="B17565" s="106"/>
      <c r="C17565" s="106"/>
      <c r="D17565" s="139"/>
      <c r="E17565" s="140"/>
      <c r="F17565" s="140"/>
      <c r="G17565" s="140"/>
      <c r="M17565" s="140"/>
      <c r="N17565" s="167"/>
      <c r="O17565" s="167"/>
      <c r="P17565" s="142"/>
      <c r="Q17565" s="142"/>
      <c r="R17565" s="142"/>
      <c r="S17565" s="139"/>
    </row>
    <row r="17566" spans="2:19" ht="15.75" customHeight="1" x14ac:dyDescent="0.25">
      <c r="B17566" s="106"/>
      <c r="C17566" s="106"/>
      <c r="D17566" s="139"/>
      <c r="E17566" s="140"/>
      <c r="F17566" s="140"/>
      <c r="G17566" s="140"/>
      <c r="M17566" s="140"/>
      <c r="N17566" s="167"/>
      <c r="O17566" s="167"/>
      <c r="P17566" s="142"/>
      <c r="Q17566" s="142"/>
      <c r="R17566" s="142"/>
      <c r="S17566" s="139"/>
    </row>
    <row r="17567" spans="2:19" ht="15.75" customHeight="1" x14ac:dyDescent="0.25">
      <c r="B17567" s="106"/>
      <c r="C17567" s="106"/>
      <c r="D17567" s="139"/>
      <c r="E17567" s="140"/>
      <c r="F17567" s="140"/>
      <c r="G17567" s="140"/>
      <c r="M17567" s="140"/>
      <c r="N17567" s="167"/>
      <c r="O17567" s="167"/>
      <c r="P17567" s="142"/>
      <c r="Q17567" s="142"/>
      <c r="R17567" s="142"/>
      <c r="S17567" s="139"/>
    </row>
    <row r="17568" spans="2:19" ht="15.75" customHeight="1" x14ac:dyDescent="0.25">
      <c r="B17568" s="106"/>
      <c r="C17568" s="106"/>
      <c r="D17568" s="139"/>
      <c r="E17568" s="140"/>
      <c r="F17568" s="140"/>
      <c r="G17568" s="140"/>
      <c r="M17568" s="140"/>
      <c r="N17568" s="167"/>
      <c r="O17568" s="167"/>
      <c r="P17568" s="142"/>
      <c r="Q17568" s="142"/>
      <c r="R17568" s="142"/>
      <c r="S17568" s="139"/>
    </row>
    <row r="17569" spans="2:19" ht="15.75" customHeight="1" x14ac:dyDescent="0.25">
      <c r="B17569" s="106"/>
      <c r="C17569" s="106"/>
      <c r="D17569" s="139"/>
      <c r="E17569" s="140"/>
      <c r="F17569" s="140"/>
      <c r="G17569" s="140"/>
      <c r="M17569" s="140"/>
      <c r="N17569" s="167"/>
      <c r="O17569" s="167"/>
      <c r="P17569" s="142"/>
      <c r="Q17569" s="142"/>
      <c r="R17569" s="142"/>
      <c r="S17569" s="139"/>
    </row>
    <row r="17570" spans="2:19" ht="15.75" customHeight="1" x14ac:dyDescent="0.25">
      <c r="B17570" s="106"/>
      <c r="C17570" s="106"/>
      <c r="D17570" s="139"/>
      <c r="E17570" s="140"/>
      <c r="F17570" s="140"/>
      <c r="G17570" s="140"/>
      <c r="M17570" s="140"/>
      <c r="N17570" s="167"/>
      <c r="O17570" s="167"/>
      <c r="P17570" s="142"/>
      <c r="Q17570" s="142"/>
      <c r="R17570" s="142"/>
      <c r="S17570" s="139"/>
    </row>
    <row r="17571" spans="2:19" ht="15.75" customHeight="1" x14ac:dyDescent="0.25">
      <c r="B17571" s="106"/>
      <c r="C17571" s="106"/>
      <c r="D17571" s="139"/>
      <c r="E17571" s="140"/>
      <c r="F17571" s="140"/>
      <c r="G17571" s="140"/>
      <c r="M17571" s="140"/>
      <c r="N17571" s="167"/>
      <c r="O17571" s="167"/>
      <c r="P17571" s="142"/>
      <c r="Q17571" s="142"/>
      <c r="R17571" s="142"/>
      <c r="S17571" s="139"/>
    </row>
    <row r="17572" spans="2:19" ht="15.75" customHeight="1" x14ac:dyDescent="0.25">
      <c r="B17572" s="106"/>
      <c r="C17572" s="106"/>
      <c r="D17572" s="139"/>
      <c r="E17572" s="140"/>
      <c r="F17572" s="140"/>
      <c r="G17572" s="140"/>
      <c r="M17572" s="140"/>
      <c r="N17572" s="167"/>
      <c r="O17572" s="167"/>
      <c r="P17572" s="142"/>
      <c r="Q17572" s="142"/>
      <c r="R17572" s="142"/>
      <c r="S17572" s="139"/>
    </row>
    <row r="17573" spans="2:19" ht="15.75" customHeight="1" x14ac:dyDescent="0.25">
      <c r="B17573" s="106"/>
      <c r="C17573" s="106"/>
      <c r="D17573" s="139"/>
      <c r="E17573" s="140"/>
      <c r="F17573" s="140"/>
      <c r="G17573" s="140"/>
      <c r="M17573" s="140"/>
      <c r="N17573" s="167"/>
      <c r="O17573" s="167"/>
      <c r="P17573" s="142"/>
      <c r="Q17573" s="142"/>
      <c r="R17573" s="142"/>
      <c r="S17573" s="139"/>
    </row>
    <row r="17574" spans="2:19" ht="15.75" customHeight="1" x14ac:dyDescent="0.25">
      <c r="B17574" s="106"/>
      <c r="C17574" s="106"/>
      <c r="D17574" s="139"/>
      <c r="E17574" s="140"/>
      <c r="F17574" s="140"/>
      <c r="G17574" s="140"/>
      <c r="M17574" s="140"/>
      <c r="N17574" s="167"/>
      <c r="O17574" s="167"/>
      <c r="P17574" s="142"/>
      <c r="Q17574" s="142"/>
      <c r="R17574" s="142"/>
      <c r="S17574" s="139"/>
    </row>
    <row r="17575" spans="2:19" ht="15.75" customHeight="1" x14ac:dyDescent="0.25">
      <c r="B17575" s="106"/>
      <c r="C17575" s="106"/>
      <c r="D17575" s="139"/>
      <c r="E17575" s="140"/>
      <c r="F17575" s="140"/>
      <c r="G17575" s="140"/>
      <c r="M17575" s="140"/>
      <c r="N17575" s="167"/>
      <c r="O17575" s="167"/>
      <c r="P17575" s="142"/>
      <c r="Q17575" s="142"/>
      <c r="R17575" s="142"/>
      <c r="S17575" s="139"/>
    </row>
    <row r="17576" spans="2:19" ht="15.75" customHeight="1" x14ac:dyDescent="0.25">
      <c r="B17576" s="106"/>
      <c r="C17576" s="106"/>
      <c r="D17576" s="139"/>
      <c r="E17576" s="140"/>
      <c r="F17576" s="140"/>
      <c r="G17576" s="140"/>
      <c r="M17576" s="140"/>
      <c r="N17576" s="167"/>
      <c r="O17576" s="167"/>
      <c r="P17576" s="142"/>
      <c r="Q17576" s="142"/>
      <c r="R17576" s="142"/>
      <c r="S17576" s="139"/>
    </row>
    <row r="17577" spans="2:19" ht="15.75" customHeight="1" x14ac:dyDescent="0.25">
      <c r="B17577" s="106"/>
      <c r="C17577" s="106"/>
      <c r="D17577" s="139"/>
      <c r="E17577" s="140"/>
      <c r="F17577" s="140"/>
      <c r="G17577" s="140"/>
      <c r="M17577" s="140"/>
      <c r="N17577" s="167"/>
      <c r="O17577" s="167"/>
      <c r="P17577" s="142"/>
      <c r="Q17577" s="142"/>
      <c r="R17577" s="142"/>
      <c r="S17577" s="139"/>
    </row>
    <row r="17578" spans="2:19" ht="15.75" customHeight="1" x14ac:dyDescent="0.25">
      <c r="B17578" s="106"/>
      <c r="C17578" s="106"/>
      <c r="D17578" s="139"/>
      <c r="E17578" s="140"/>
      <c r="F17578" s="140"/>
      <c r="G17578" s="140"/>
      <c r="M17578" s="140"/>
      <c r="N17578" s="167"/>
      <c r="O17578" s="167"/>
      <c r="P17578" s="142"/>
      <c r="Q17578" s="142"/>
      <c r="R17578" s="142"/>
      <c r="S17578" s="139"/>
    </row>
    <row r="17579" spans="2:19" ht="15.75" customHeight="1" x14ac:dyDescent="0.25">
      <c r="B17579" s="106"/>
      <c r="C17579" s="106"/>
      <c r="D17579" s="139"/>
      <c r="E17579" s="140"/>
      <c r="F17579" s="140"/>
      <c r="G17579" s="140"/>
      <c r="M17579" s="140"/>
      <c r="N17579" s="167"/>
      <c r="O17579" s="167"/>
      <c r="P17579" s="142"/>
      <c r="Q17579" s="142"/>
      <c r="R17579" s="142"/>
      <c r="S17579" s="139"/>
    </row>
    <row r="17580" spans="2:19" ht="15.75" customHeight="1" x14ac:dyDescent="0.25">
      <c r="B17580" s="106"/>
      <c r="C17580" s="106"/>
      <c r="D17580" s="139"/>
      <c r="E17580" s="140"/>
      <c r="F17580" s="140"/>
      <c r="G17580" s="140"/>
      <c r="M17580" s="140"/>
      <c r="N17580" s="167"/>
      <c r="O17580" s="167"/>
      <c r="P17580" s="142"/>
      <c r="Q17580" s="142"/>
      <c r="R17580" s="142"/>
      <c r="S17580" s="139"/>
    </row>
    <row r="17581" spans="2:19" ht="15.75" customHeight="1" x14ac:dyDescent="0.25">
      <c r="B17581" s="106"/>
      <c r="C17581" s="106"/>
      <c r="D17581" s="139"/>
      <c r="E17581" s="140"/>
      <c r="F17581" s="140"/>
      <c r="G17581" s="140"/>
      <c r="M17581" s="140"/>
      <c r="N17581" s="167"/>
      <c r="O17581" s="167"/>
      <c r="P17581" s="142"/>
      <c r="Q17581" s="142"/>
      <c r="R17581" s="142"/>
      <c r="S17581" s="139"/>
    </row>
    <row r="17582" spans="2:19" ht="15.75" customHeight="1" x14ac:dyDescent="0.25">
      <c r="B17582" s="106"/>
      <c r="C17582" s="106"/>
      <c r="D17582" s="139"/>
      <c r="E17582" s="140"/>
      <c r="F17582" s="140"/>
      <c r="G17582" s="140"/>
      <c r="M17582" s="140"/>
      <c r="N17582" s="167"/>
      <c r="O17582" s="167"/>
      <c r="P17582" s="142"/>
      <c r="Q17582" s="142"/>
      <c r="R17582" s="142"/>
      <c r="S17582" s="139"/>
    </row>
    <row r="17583" spans="2:19" ht="15.75" customHeight="1" x14ac:dyDescent="0.25">
      <c r="B17583" s="106"/>
      <c r="C17583" s="106"/>
      <c r="D17583" s="139"/>
      <c r="E17583" s="140"/>
      <c r="F17583" s="140"/>
      <c r="G17583" s="140"/>
      <c r="M17583" s="140"/>
      <c r="N17583" s="167"/>
      <c r="O17583" s="167"/>
      <c r="P17583" s="142"/>
      <c r="Q17583" s="142"/>
      <c r="R17583" s="142"/>
      <c r="S17583" s="139"/>
    </row>
    <row r="17584" spans="2:19" ht="15.75" customHeight="1" x14ac:dyDescent="0.25">
      <c r="B17584" s="106"/>
      <c r="C17584" s="106"/>
      <c r="D17584" s="139"/>
      <c r="E17584" s="140"/>
      <c r="F17584" s="140"/>
      <c r="G17584" s="140"/>
      <c r="M17584" s="140"/>
      <c r="N17584" s="167"/>
      <c r="O17584" s="167"/>
      <c r="P17584" s="142"/>
      <c r="Q17584" s="142"/>
      <c r="R17584" s="142"/>
      <c r="S17584" s="139"/>
    </row>
    <row r="17585" spans="2:19" ht="15.75" customHeight="1" x14ac:dyDescent="0.25">
      <c r="B17585" s="106"/>
      <c r="C17585" s="106"/>
      <c r="D17585" s="139"/>
      <c r="E17585" s="140"/>
      <c r="F17585" s="140"/>
      <c r="G17585" s="140"/>
      <c r="M17585" s="140"/>
      <c r="N17585" s="167"/>
      <c r="O17585" s="167"/>
      <c r="P17585" s="142"/>
      <c r="Q17585" s="142"/>
      <c r="R17585" s="142"/>
      <c r="S17585" s="139"/>
    </row>
    <row r="17586" spans="2:19" ht="15.75" customHeight="1" x14ac:dyDescent="0.25">
      <c r="B17586" s="106"/>
      <c r="C17586" s="106"/>
      <c r="D17586" s="139"/>
      <c r="E17586" s="140"/>
      <c r="F17586" s="140"/>
      <c r="G17586" s="140"/>
      <c r="M17586" s="140"/>
      <c r="N17586" s="167"/>
      <c r="O17586" s="167"/>
      <c r="P17586" s="142"/>
      <c r="Q17586" s="142"/>
      <c r="R17586" s="142"/>
      <c r="S17586" s="139"/>
    </row>
    <row r="17587" spans="2:19" ht="15.75" customHeight="1" x14ac:dyDescent="0.25">
      <c r="B17587" s="106"/>
      <c r="C17587" s="106"/>
      <c r="D17587" s="139"/>
      <c r="E17587" s="140"/>
      <c r="F17587" s="140"/>
      <c r="G17587" s="140"/>
      <c r="M17587" s="140"/>
      <c r="N17587" s="167"/>
      <c r="O17587" s="167"/>
      <c r="P17587" s="142"/>
      <c r="Q17587" s="142"/>
      <c r="R17587" s="142"/>
      <c r="S17587" s="139"/>
    </row>
    <row r="17588" spans="2:19" ht="15.75" customHeight="1" x14ac:dyDescent="0.25">
      <c r="B17588" s="106"/>
      <c r="C17588" s="106"/>
      <c r="D17588" s="139"/>
      <c r="E17588" s="140"/>
      <c r="F17588" s="140"/>
      <c r="G17588" s="140"/>
      <c r="M17588" s="140"/>
      <c r="N17588" s="167"/>
      <c r="O17588" s="167"/>
      <c r="P17588" s="142"/>
      <c r="Q17588" s="142"/>
      <c r="R17588" s="142"/>
      <c r="S17588" s="139"/>
    </row>
    <row r="17589" spans="2:19" ht="15.75" customHeight="1" x14ac:dyDescent="0.25">
      <c r="B17589" s="106"/>
      <c r="C17589" s="106"/>
      <c r="D17589" s="139"/>
      <c r="E17589" s="140"/>
      <c r="F17589" s="140"/>
      <c r="G17589" s="140"/>
      <c r="M17589" s="140"/>
      <c r="N17589" s="167"/>
      <c r="O17589" s="167"/>
      <c r="P17589" s="142"/>
      <c r="Q17589" s="142"/>
      <c r="R17589" s="142"/>
      <c r="S17589" s="139"/>
    </row>
    <row r="17590" spans="2:19" ht="15.75" customHeight="1" x14ac:dyDescent="0.25">
      <c r="B17590" s="106"/>
      <c r="C17590" s="106"/>
      <c r="D17590" s="139"/>
      <c r="E17590" s="140"/>
      <c r="F17590" s="140"/>
      <c r="G17590" s="140"/>
      <c r="M17590" s="140"/>
      <c r="N17590" s="167"/>
      <c r="O17590" s="167"/>
      <c r="P17590" s="142"/>
      <c r="Q17590" s="142"/>
      <c r="R17590" s="142"/>
      <c r="S17590" s="139"/>
    </row>
    <row r="17591" spans="2:19" ht="15.75" customHeight="1" x14ac:dyDescent="0.25">
      <c r="B17591" s="106"/>
      <c r="C17591" s="106"/>
      <c r="D17591" s="139"/>
      <c r="E17591" s="140"/>
      <c r="F17591" s="140"/>
      <c r="G17591" s="140"/>
      <c r="M17591" s="140"/>
      <c r="N17591" s="167"/>
      <c r="O17591" s="167"/>
      <c r="P17591" s="142"/>
      <c r="Q17591" s="142"/>
      <c r="R17591" s="142"/>
      <c r="S17591" s="139"/>
    </row>
    <row r="17592" spans="2:19" ht="15.75" customHeight="1" x14ac:dyDescent="0.25">
      <c r="B17592" s="106"/>
      <c r="C17592" s="106"/>
      <c r="D17592" s="139"/>
      <c r="E17592" s="140"/>
      <c r="F17592" s="140"/>
      <c r="G17592" s="140"/>
      <c r="M17592" s="140"/>
      <c r="N17592" s="167"/>
      <c r="O17592" s="167"/>
      <c r="P17592" s="142"/>
      <c r="Q17592" s="142"/>
      <c r="R17592" s="142"/>
      <c r="S17592" s="139"/>
    </row>
    <row r="17593" spans="2:19" ht="15.75" customHeight="1" x14ac:dyDescent="0.25">
      <c r="B17593" s="106"/>
      <c r="C17593" s="106"/>
      <c r="D17593" s="139"/>
      <c r="E17593" s="140"/>
      <c r="F17593" s="140"/>
      <c r="G17593" s="140"/>
      <c r="M17593" s="140"/>
      <c r="N17593" s="167"/>
      <c r="O17593" s="167"/>
      <c r="P17593" s="142"/>
      <c r="Q17593" s="142"/>
      <c r="R17593" s="142"/>
      <c r="S17593" s="139"/>
    </row>
    <row r="17594" spans="2:19" ht="15.75" customHeight="1" x14ac:dyDescent="0.25">
      <c r="B17594" s="106"/>
      <c r="C17594" s="106"/>
      <c r="D17594" s="139"/>
      <c r="E17594" s="140"/>
      <c r="F17594" s="140"/>
      <c r="G17594" s="140"/>
      <c r="M17594" s="140"/>
      <c r="N17594" s="167"/>
      <c r="O17594" s="167"/>
      <c r="P17594" s="142"/>
      <c r="Q17594" s="142"/>
      <c r="R17594" s="142"/>
      <c r="S17594" s="139"/>
    </row>
    <row r="17595" spans="2:19" ht="15.75" customHeight="1" x14ac:dyDescent="0.25">
      <c r="B17595" s="106"/>
      <c r="C17595" s="106"/>
      <c r="D17595" s="139"/>
      <c r="E17595" s="140"/>
      <c r="F17595" s="140"/>
      <c r="G17595" s="140"/>
      <c r="M17595" s="140"/>
      <c r="N17595" s="167"/>
      <c r="O17595" s="167"/>
      <c r="P17595" s="142"/>
      <c r="Q17595" s="142"/>
      <c r="R17595" s="142"/>
      <c r="S17595" s="139"/>
    </row>
    <row r="17596" spans="2:19" ht="15.75" customHeight="1" x14ac:dyDescent="0.25">
      <c r="B17596" s="106"/>
      <c r="C17596" s="106"/>
      <c r="D17596" s="139"/>
      <c r="E17596" s="140"/>
      <c r="F17596" s="140"/>
      <c r="G17596" s="140"/>
      <c r="M17596" s="140"/>
      <c r="N17596" s="167"/>
      <c r="O17596" s="167"/>
      <c r="P17596" s="142"/>
      <c r="Q17596" s="142"/>
      <c r="R17596" s="142"/>
      <c r="S17596" s="139"/>
    </row>
    <row r="17597" spans="2:19" ht="15.75" customHeight="1" x14ac:dyDescent="0.25">
      <c r="B17597" s="106"/>
      <c r="C17597" s="106"/>
      <c r="D17597" s="139"/>
      <c r="E17597" s="140"/>
      <c r="F17597" s="140"/>
      <c r="G17597" s="140"/>
      <c r="M17597" s="140"/>
      <c r="N17597" s="167"/>
      <c r="O17597" s="167"/>
      <c r="P17597" s="142"/>
      <c r="Q17597" s="142"/>
      <c r="R17597" s="142"/>
      <c r="S17597" s="139"/>
    </row>
    <row r="17598" spans="2:19" ht="15.75" customHeight="1" x14ac:dyDescent="0.25">
      <c r="B17598" s="106"/>
      <c r="C17598" s="106"/>
      <c r="D17598" s="139"/>
      <c r="E17598" s="140"/>
      <c r="F17598" s="140"/>
      <c r="G17598" s="140"/>
      <c r="M17598" s="140"/>
      <c r="N17598" s="167"/>
      <c r="O17598" s="167"/>
      <c r="P17598" s="142"/>
      <c r="Q17598" s="142"/>
      <c r="R17598" s="142"/>
      <c r="S17598" s="139"/>
    </row>
    <row r="17599" spans="2:19" ht="15.75" customHeight="1" x14ac:dyDescent="0.25">
      <c r="B17599" s="106"/>
      <c r="C17599" s="106"/>
      <c r="D17599" s="139"/>
      <c r="E17599" s="140"/>
      <c r="F17599" s="140"/>
      <c r="G17599" s="140"/>
      <c r="M17599" s="140"/>
      <c r="N17599" s="167"/>
      <c r="O17599" s="167"/>
      <c r="P17599" s="142"/>
      <c r="Q17599" s="142"/>
      <c r="R17599" s="142"/>
      <c r="S17599" s="139"/>
    </row>
    <row r="17600" spans="2:19" ht="15.75" customHeight="1" x14ac:dyDescent="0.25">
      <c r="B17600" s="106"/>
      <c r="C17600" s="106"/>
      <c r="D17600" s="139"/>
      <c r="E17600" s="140"/>
      <c r="F17600" s="140"/>
      <c r="G17600" s="140"/>
      <c r="M17600" s="140"/>
      <c r="N17600" s="167"/>
      <c r="O17600" s="167"/>
      <c r="P17600" s="142"/>
      <c r="Q17600" s="142"/>
      <c r="R17600" s="142"/>
      <c r="S17600" s="139"/>
    </row>
    <row r="17601" spans="2:19" ht="15.75" customHeight="1" x14ac:dyDescent="0.25">
      <c r="B17601" s="106"/>
      <c r="C17601" s="106"/>
      <c r="D17601" s="139"/>
      <c r="E17601" s="140"/>
      <c r="F17601" s="140"/>
      <c r="G17601" s="140"/>
      <c r="M17601" s="140"/>
      <c r="N17601" s="167"/>
      <c r="O17601" s="167"/>
      <c r="P17601" s="142"/>
      <c r="Q17601" s="142"/>
      <c r="R17601" s="142"/>
      <c r="S17601" s="139"/>
    </row>
    <row r="17602" spans="2:19" ht="15.75" customHeight="1" x14ac:dyDescent="0.25">
      <c r="B17602" s="106"/>
      <c r="C17602" s="106"/>
      <c r="D17602" s="139"/>
      <c r="E17602" s="140"/>
      <c r="F17602" s="140"/>
      <c r="G17602" s="140"/>
      <c r="M17602" s="140"/>
      <c r="N17602" s="167"/>
      <c r="O17602" s="167"/>
      <c r="P17602" s="142"/>
      <c r="Q17602" s="142"/>
      <c r="R17602" s="142"/>
      <c r="S17602" s="139"/>
    </row>
    <row r="17603" spans="2:19" ht="15.75" customHeight="1" x14ac:dyDescent="0.25">
      <c r="B17603" s="106"/>
      <c r="C17603" s="106"/>
      <c r="D17603" s="139"/>
      <c r="E17603" s="140"/>
      <c r="F17603" s="140"/>
      <c r="G17603" s="140"/>
      <c r="M17603" s="140"/>
      <c r="N17603" s="167"/>
      <c r="O17603" s="167"/>
      <c r="P17603" s="142"/>
      <c r="Q17603" s="142"/>
      <c r="R17603" s="142"/>
      <c r="S17603" s="139"/>
    </row>
    <row r="17604" spans="2:19" ht="15.75" customHeight="1" x14ac:dyDescent="0.25">
      <c r="B17604" s="106"/>
      <c r="C17604" s="106"/>
      <c r="D17604" s="139"/>
      <c r="E17604" s="140"/>
      <c r="F17604" s="140"/>
      <c r="G17604" s="140"/>
      <c r="M17604" s="140"/>
      <c r="N17604" s="167"/>
      <c r="O17604" s="167"/>
      <c r="P17604" s="142"/>
      <c r="Q17604" s="142"/>
      <c r="R17604" s="142"/>
      <c r="S17604" s="139"/>
    </row>
    <row r="17605" spans="2:19" ht="15.75" customHeight="1" x14ac:dyDescent="0.25">
      <c r="B17605" s="106"/>
      <c r="C17605" s="106"/>
      <c r="D17605" s="139"/>
      <c r="E17605" s="140"/>
      <c r="F17605" s="140"/>
      <c r="G17605" s="140"/>
      <c r="M17605" s="140"/>
      <c r="N17605" s="167"/>
      <c r="O17605" s="167"/>
      <c r="P17605" s="142"/>
      <c r="Q17605" s="142"/>
      <c r="R17605" s="142"/>
      <c r="S17605" s="139"/>
    </row>
    <row r="17606" spans="2:19" ht="15.75" customHeight="1" x14ac:dyDescent="0.25">
      <c r="B17606" s="106"/>
      <c r="C17606" s="106"/>
      <c r="D17606" s="139"/>
      <c r="E17606" s="140"/>
      <c r="F17606" s="140"/>
      <c r="G17606" s="140"/>
      <c r="M17606" s="140"/>
      <c r="N17606" s="167"/>
      <c r="O17606" s="167"/>
      <c r="P17606" s="142"/>
      <c r="Q17606" s="142"/>
      <c r="R17606" s="142"/>
      <c r="S17606" s="139"/>
    </row>
    <row r="17607" spans="2:19" ht="15.75" customHeight="1" x14ac:dyDescent="0.25">
      <c r="B17607" s="106"/>
      <c r="C17607" s="106"/>
      <c r="D17607" s="139"/>
      <c r="E17607" s="140"/>
      <c r="F17607" s="140"/>
      <c r="G17607" s="140"/>
      <c r="M17607" s="140"/>
      <c r="N17607" s="167"/>
      <c r="O17607" s="167"/>
      <c r="P17607" s="142"/>
      <c r="Q17607" s="142"/>
      <c r="R17607" s="142"/>
      <c r="S17607" s="139"/>
    </row>
    <row r="17608" spans="2:19" ht="15.75" customHeight="1" x14ac:dyDescent="0.25">
      <c r="B17608" s="106"/>
      <c r="C17608" s="106"/>
      <c r="D17608" s="139"/>
      <c r="E17608" s="140"/>
      <c r="F17608" s="140"/>
      <c r="G17608" s="140"/>
      <c r="M17608" s="140"/>
      <c r="N17608" s="167"/>
      <c r="O17608" s="167"/>
      <c r="P17608" s="142"/>
      <c r="Q17608" s="142"/>
      <c r="R17608" s="142"/>
      <c r="S17608" s="139"/>
    </row>
    <row r="17609" spans="2:19" ht="15.75" customHeight="1" x14ac:dyDescent="0.25">
      <c r="B17609" s="106"/>
      <c r="C17609" s="106"/>
      <c r="D17609" s="139"/>
      <c r="E17609" s="140"/>
      <c r="F17609" s="140"/>
      <c r="G17609" s="140"/>
      <c r="M17609" s="140"/>
      <c r="N17609" s="167"/>
      <c r="O17609" s="167"/>
      <c r="P17609" s="142"/>
      <c r="Q17609" s="142"/>
      <c r="R17609" s="142"/>
      <c r="S17609" s="139"/>
    </row>
    <row r="17610" spans="2:19" ht="15.75" customHeight="1" x14ac:dyDescent="0.25">
      <c r="B17610" s="106"/>
      <c r="C17610" s="106"/>
      <c r="D17610" s="139"/>
      <c r="E17610" s="140"/>
      <c r="F17610" s="140"/>
      <c r="G17610" s="140"/>
      <c r="M17610" s="140"/>
      <c r="N17610" s="167"/>
      <c r="O17610" s="167"/>
      <c r="P17610" s="142"/>
      <c r="Q17610" s="142"/>
      <c r="R17610" s="142"/>
      <c r="S17610" s="139"/>
    </row>
    <row r="17611" spans="2:19" ht="15.75" customHeight="1" x14ac:dyDescent="0.25">
      <c r="B17611" s="106"/>
      <c r="C17611" s="106"/>
      <c r="D17611" s="139"/>
      <c r="E17611" s="140"/>
      <c r="F17611" s="140"/>
      <c r="G17611" s="140"/>
      <c r="M17611" s="140"/>
      <c r="N17611" s="167"/>
      <c r="O17611" s="167"/>
      <c r="P17611" s="142"/>
      <c r="Q17611" s="142"/>
      <c r="R17611" s="142"/>
      <c r="S17611" s="139"/>
    </row>
    <row r="17612" spans="2:19" ht="15.75" customHeight="1" x14ac:dyDescent="0.25">
      <c r="B17612" s="106"/>
      <c r="C17612" s="106"/>
      <c r="D17612" s="139"/>
      <c r="E17612" s="140"/>
      <c r="F17612" s="140"/>
      <c r="G17612" s="140"/>
      <c r="M17612" s="140"/>
      <c r="N17612" s="167"/>
      <c r="O17612" s="167"/>
      <c r="P17612" s="142"/>
      <c r="Q17612" s="142"/>
      <c r="R17612" s="142"/>
      <c r="S17612" s="139"/>
    </row>
    <row r="17613" spans="2:19" ht="15.75" customHeight="1" x14ac:dyDescent="0.25">
      <c r="B17613" s="106"/>
      <c r="C17613" s="106"/>
      <c r="D17613" s="139"/>
      <c r="E17613" s="140"/>
      <c r="F17613" s="140"/>
      <c r="G17613" s="140"/>
      <c r="M17613" s="140"/>
      <c r="N17613" s="167"/>
      <c r="O17613" s="167"/>
      <c r="P17613" s="142"/>
      <c r="Q17613" s="142"/>
      <c r="R17613" s="142"/>
      <c r="S17613" s="139"/>
    </row>
    <row r="17614" spans="2:19" ht="15.75" customHeight="1" x14ac:dyDescent="0.25">
      <c r="B17614" s="106"/>
      <c r="C17614" s="106"/>
      <c r="D17614" s="139"/>
      <c r="E17614" s="140"/>
      <c r="F17614" s="140"/>
      <c r="G17614" s="140"/>
      <c r="M17614" s="140"/>
      <c r="N17614" s="167"/>
      <c r="O17614" s="167"/>
      <c r="P17614" s="142"/>
      <c r="Q17614" s="142"/>
      <c r="R17614" s="142"/>
      <c r="S17614" s="139"/>
    </row>
    <row r="17615" spans="2:19" ht="15.75" customHeight="1" x14ac:dyDescent="0.25">
      <c r="B17615" s="106"/>
      <c r="C17615" s="106"/>
      <c r="D17615" s="139"/>
      <c r="E17615" s="140"/>
      <c r="F17615" s="140"/>
      <c r="G17615" s="140"/>
      <c r="M17615" s="140"/>
      <c r="N17615" s="167"/>
      <c r="O17615" s="167"/>
      <c r="P17615" s="142"/>
      <c r="Q17615" s="142"/>
      <c r="R17615" s="142"/>
      <c r="S17615" s="139"/>
    </row>
    <row r="17616" spans="2:19" ht="15.75" customHeight="1" x14ac:dyDescent="0.25">
      <c r="B17616" s="106"/>
      <c r="C17616" s="106"/>
      <c r="D17616" s="139"/>
      <c r="E17616" s="140"/>
      <c r="F17616" s="140"/>
      <c r="G17616" s="140"/>
      <c r="M17616" s="140"/>
      <c r="N17616" s="167"/>
      <c r="O17616" s="167"/>
      <c r="P17616" s="142"/>
      <c r="Q17616" s="142"/>
      <c r="R17616" s="142"/>
      <c r="S17616" s="139"/>
    </row>
    <row r="17617" spans="2:19" ht="15.75" customHeight="1" x14ac:dyDescent="0.25">
      <c r="B17617" s="106"/>
      <c r="C17617" s="106"/>
      <c r="D17617" s="139"/>
      <c r="E17617" s="140"/>
      <c r="F17617" s="140"/>
      <c r="G17617" s="140"/>
      <c r="M17617" s="140"/>
      <c r="N17617" s="167"/>
      <c r="O17617" s="167"/>
      <c r="P17617" s="142"/>
      <c r="Q17617" s="142"/>
      <c r="R17617" s="142"/>
      <c r="S17617" s="139"/>
    </row>
    <row r="17618" spans="2:19" ht="15.75" customHeight="1" x14ac:dyDescent="0.25">
      <c r="B17618" s="106"/>
      <c r="C17618" s="106"/>
      <c r="D17618" s="139"/>
      <c r="E17618" s="140"/>
      <c r="F17618" s="140"/>
      <c r="G17618" s="140"/>
      <c r="M17618" s="140"/>
      <c r="N17618" s="167"/>
      <c r="O17618" s="167"/>
      <c r="P17618" s="142"/>
      <c r="Q17618" s="142"/>
      <c r="R17618" s="142"/>
      <c r="S17618" s="139"/>
    </row>
    <row r="17619" spans="2:19" ht="15.75" customHeight="1" x14ac:dyDescent="0.25">
      <c r="B17619" s="106"/>
      <c r="C17619" s="106"/>
      <c r="D17619" s="139"/>
      <c r="E17619" s="140"/>
      <c r="F17619" s="140"/>
      <c r="G17619" s="140"/>
      <c r="M17619" s="140"/>
      <c r="N17619" s="167"/>
      <c r="O17619" s="167"/>
      <c r="P17619" s="142"/>
      <c r="Q17619" s="142"/>
      <c r="R17619" s="142"/>
      <c r="S17619" s="139"/>
    </row>
    <row r="17620" spans="2:19" ht="15.75" customHeight="1" x14ac:dyDescent="0.25">
      <c r="B17620" s="106"/>
      <c r="C17620" s="106"/>
      <c r="D17620" s="139"/>
      <c r="E17620" s="140"/>
      <c r="F17620" s="140"/>
      <c r="G17620" s="140"/>
      <c r="M17620" s="140"/>
      <c r="N17620" s="167"/>
      <c r="O17620" s="167"/>
      <c r="P17620" s="142"/>
      <c r="Q17620" s="142"/>
      <c r="R17620" s="142"/>
      <c r="S17620" s="139"/>
    </row>
    <row r="17621" spans="2:19" ht="15.75" customHeight="1" x14ac:dyDescent="0.25">
      <c r="B17621" s="106"/>
      <c r="C17621" s="106"/>
      <c r="D17621" s="139"/>
      <c r="E17621" s="140"/>
      <c r="F17621" s="140"/>
      <c r="G17621" s="140"/>
      <c r="M17621" s="140"/>
      <c r="N17621" s="167"/>
      <c r="O17621" s="167"/>
      <c r="P17621" s="142"/>
      <c r="Q17621" s="142"/>
      <c r="R17621" s="142"/>
      <c r="S17621" s="139"/>
    </row>
    <row r="17622" spans="2:19" ht="15.75" customHeight="1" x14ac:dyDescent="0.25">
      <c r="B17622" s="106"/>
      <c r="C17622" s="106"/>
      <c r="D17622" s="139"/>
      <c r="E17622" s="140"/>
      <c r="F17622" s="140"/>
      <c r="G17622" s="140"/>
      <c r="M17622" s="140"/>
      <c r="N17622" s="167"/>
      <c r="O17622" s="167"/>
      <c r="P17622" s="142"/>
      <c r="Q17622" s="142"/>
      <c r="R17622" s="142"/>
      <c r="S17622" s="139"/>
    </row>
    <row r="17623" spans="2:19" ht="15.75" customHeight="1" x14ac:dyDescent="0.25">
      <c r="B17623" s="106"/>
      <c r="C17623" s="106"/>
      <c r="D17623" s="139"/>
      <c r="E17623" s="140"/>
      <c r="F17623" s="140"/>
      <c r="G17623" s="140"/>
      <c r="M17623" s="140"/>
      <c r="N17623" s="167"/>
      <c r="O17623" s="167"/>
      <c r="P17623" s="142"/>
      <c r="Q17623" s="142"/>
      <c r="R17623" s="142"/>
      <c r="S17623" s="139"/>
    </row>
    <row r="17624" spans="2:19" ht="15.75" customHeight="1" x14ac:dyDescent="0.25">
      <c r="B17624" s="106"/>
      <c r="C17624" s="106"/>
      <c r="D17624" s="139"/>
      <c r="E17624" s="140"/>
      <c r="F17624" s="140"/>
      <c r="G17624" s="140"/>
      <c r="M17624" s="140"/>
      <c r="N17624" s="167"/>
      <c r="O17624" s="167"/>
      <c r="P17624" s="142"/>
      <c r="Q17624" s="142"/>
      <c r="R17624" s="142"/>
      <c r="S17624" s="139"/>
    </row>
    <row r="17625" spans="2:19" ht="15.75" customHeight="1" x14ac:dyDescent="0.25">
      <c r="B17625" s="106"/>
      <c r="C17625" s="106"/>
      <c r="D17625" s="139"/>
      <c r="E17625" s="140"/>
      <c r="F17625" s="140"/>
      <c r="G17625" s="140"/>
      <c r="M17625" s="140"/>
      <c r="N17625" s="167"/>
      <c r="O17625" s="167"/>
      <c r="P17625" s="142"/>
      <c r="Q17625" s="142"/>
      <c r="R17625" s="142"/>
      <c r="S17625" s="139"/>
    </row>
    <row r="17626" spans="2:19" ht="15.75" customHeight="1" x14ac:dyDescent="0.25">
      <c r="B17626" s="106"/>
      <c r="C17626" s="106"/>
      <c r="D17626" s="139"/>
      <c r="E17626" s="140"/>
      <c r="F17626" s="140"/>
      <c r="G17626" s="140"/>
      <c r="M17626" s="140"/>
      <c r="N17626" s="167"/>
      <c r="O17626" s="167"/>
      <c r="P17626" s="142"/>
      <c r="Q17626" s="142"/>
      <c r="R17626" s="142"/>
      <c r="S17626" s="139"/>
    </row>
    <row r="17627" spans="2:19" ht="15.75" customHeight="1" x14ac:dyDescent="0.25">
      <c r="B17627" s="106"/>
      <c r="C17627" s="106"/>
      <c r="D17627" s="139"/>
      <c r="E17627" s="140"/>
      <c r="F17627" s="140"/>
      <c r="G17627" s="140"/>
      <c r="M17627" s="140"/>
      <c r="N17627" s="167"/>
      <c r="O17627" s="167"/>
      <c r="P17627" s="142"/>
      <c r="Q17627" s="142"/>
      <c r="R17627" s="142"/>
      <c r="S17627" s="139"/>
    </row>
    <row r="17628" spans="2:19" ht="15.75" customHeight="1" x14ac:dyDescent="0.25">
      <c r="B17628" s="106"/>
      <c r="C17628" s="106"/>
      <c r="D17628" s="139"/>
      <c r="E17628" s="140"/>
      <c r="F17628" s="140"/>
      <c r="G17628" s="140"/>
      <c r="M17628" s="140"/>
      <c r="N17628" s="167"/>
      <c r="O17628" s="167"/>
      <c r="P17628" s="142"/>
      <c r="Q17628" s="142"/>
      <c r="R17628" s="142"/>
      <c r="S17628" s="139"/>
    </row>
    <row r="17629" spans="2:19" ht="15.75" customHeight="1" x14ac:dyDescent="0.25">
      <c r="B17629" s="106"/>
      <c r="C17629" s="106"/>
      <c r="D17629" s="139"/>
      <c r="E17629" s="140"/>
      <c r="F17629" s="140"/>
      <c r="G17629" s="140"/>
      <c r="M17629" s="140"/>
      <c r="N17629" s="167"/>
      <c r="O17629" s="167"/>
      <c r="P17629" s="142"/>
      <c r="Q17629" s="142"/>
      <c r="R17629" s="142"/>
      <c r="S17629" s="139"/>
    </row>
    <row r="17630" spans="2:19" ht="15.75" customHeight="1" x14ac:dyDescent="0.25">
      <c r="B17630" s="106"/>
      <c r="C17630" s="106"/>
      <c r="D17630" s="139"/>
      <c r="E17630" s="140"/>
      <c r="F17630" s="140"/>
      <c r="G17630" s="140"/>
      <c r="M17630" s="140"/>
      <c r="N17630" s="167"/>
      <c r="O17630" s="167"/>
      <c r="P17630" s="142"/>
      <c r="Q17630" s="142"/>
      <c r="R17630" s="142"/>
      <c r="S17630" s="139"/>
    </row>
    <row r="17631" spans="2:19" ht="15.75" customHeight="1" x14ac:dyDescent="0.25">
      <c r="B17631" s="106"/>
      <c r="C17631" s="106"/>
      <c r="D17631" s="139"/>
      <c r="E17631" s="140"/>
      <c r="F17631" s="140"/>
      <c r="G17631" s="140"/>
      <c r="M17631" s="140"/>
      <c r="N17631" s="167"/>
      <c r="O17631" s="167"/>
      <c r="P17631" s="142"/>
      <c r="Q17631" s="142"/>
      <c r="R17631" s="142"/>
      <c r="S17631" s="139"/>
    </row>
    <row r="17632" spans="2:19" ht="15.75" customHeight="1" x14ac:dyDescent="0.25">
      <c r="B17632" s="106"/>
      <c r="C17632" s="106"/>
      <c r="D17632" s="139"/>
      <c r="E17632" s="140"/>
      <c r="F17632" s="140"/>
      <c r="G17632" s="140"/>
      <c r="M17632" s="140"/>
      <c r="N17632" s="167"/>
      <c r="O17632" s="167"/>
      <c r="P17632" s="142"/>
      <c r="Q17632" s="142"/>
      <c r="R17632" s="142"/>
      <c r="S17632" s="139"/>
    </row>
    <row r="17633" spans="2:19" ht="15.75" customHeight="1" x14ac:dyDescent="0.25">
      <c r="B17633" s="106"/>
      <c r="C17633" s="106"/>
      <c r="D17633" s="139"/>
      <c r="E17633" s="140"/>
      <c r="F17633" s="140"/>
      <c r="G17633" s="140"/>
      <c r="M17633" s="140"/>
      <c r="N17633" s="167"/>
      <c r="O17633" s="167"/>
      <c r="P17633" s="142"/>
      <c r="Q17633" s="142"/>
      <c r="R17633" s="142"/>
      <c r="S17633" s="139"/>
    </row>
    <row r="17634" spans="2:19" ht="15.75" customHeight="1" x14ac:dyDescent="0.25">
      <c r="B17634" s="106"/>
      <c r="C17634" s="106"/>
      <c r="D17634" s="139"/>
      <c r="E17634" s="140"/>
      <c r="F17634" s="140"/>
      <c r="G17634" s="140"/>
      <c r="M17634" s="140"/>
      <c r="N17634" s="167"/>
      <c r="O17634" s="167"/>
      <c r="P17634" s="142"/>
      <c r="Q17634" s="142"/>
      <c r="R17634" s="142"/>
      <c r="S17634" s="139"/>
    </row>
    <row r="17635" spans="2:19" ht="15.75" customHeight="1" x14ac:dyDescent="0.25">
      <c r="B17635" s="106"/>
      <c r="C17635" s="106"/>
      <c r="D17635" s="139"/>
      <c r="E17635" s="140"/>
      <c r="F17635" s="140"/>
      <c r="G17635" s="140"/>
      <c r="M17635" s="140"/>
      <c r="N17635" s="167"/>
      <c r="O17635" s="167"/>
      <c r="P17635" s="142"/>
      <c r="Q17635" s="142"/>
      <c r="R17635" s="142"/>
      <c r="S17635" s="139"/>
    </row>
    <row r="17636" spans="2:19" ht="15.75" customHeight="1" x14ac:dyDescent="0.25">
      <c r="B17636" s="106"/>
      <c r="C17636" s="106"/>
      <c r="D17636" s="139"/>
      <c r="E17636" s="140"/>
      <c r="F17636" s="140"/>
      <c r="G17636" s="140"/>
      <c r="M17636" s="140"/>
      <c r="N17636" s="167"/>
      <c r="O17636" s="167"/>
      <c r="P17636" s="142"/>
      <c r="Q17636" s="142"/>
      <c r="R17636" s="142"/>
      <c r="S17636" s="139"/>
    </row>
    <row r="17637" spans="2:19" ht="15.75" customHeight="1" x14ac:dyDescent="0.25">
      <c r="B17637" s="106"/>
      <c r="C17637" s="106"/>
      <c r="D17637" s="139"/>
      <c r="E17637" s="140"/>
      <c r="F17637" s="140"/>
      <c r="G17637" s="140"/>
      <c r="M17637" s="140"/>
      <c r="N17637" s="167"/>
      <c r="O17637" s="167"/>
      <c r="P17637" s="142"/>
      <c r="Q17637" s="142"/>
      <c r="R17637" s="142"/>
      <c r="S17637" s="139"/>
    </row>
    <row r="17638" spans="2:19" ht="15.75" customHeight="1" x14ac:dyDescent="0.25">
      <c r="B17638" s="106"/>
      <c r="C17638" s="106"/>
      <c r="D17638" s="139"/>
      <c r="E17638" s="140"/>
      <c r="F17638" s="140"/>
      <c r="G17638" s="140"/>
      <c r="M17638" s="140"/>
      <c r="N17638" s="167"/>
      <c r="O17638" s="167"/>
      <c r="P17638" s="142"/>
      <c r="Q17638" s="142"/>
      <c r="R17638" s="142"/>
      <c r="S17638" s="139"/>
    </row>
    <row r="17639" spans="2:19" ht="15.75" customHeight="1" x14ac:dyDescent="0.25">
      <c r="B17639" s="106"/>
      <c r="C17639" s="106"/>
      <c r="D17639" s="139"/>
      <c r="E17639" s="140"/>
      <c r="F17639" s="140"/>
      <c r="G17639" s="140"/>
      <c r="M17639" s="140"/>
      <c r="N17639" s="167"/>
      <c r="O17639" s="167"/>
      <c r="P17639" s="142"/>
      <c r="Q17639" s="142"/>
      <c r="R17639" s="142"/>
      <c r="S17639" s="139"/>
    </row>
    <row r="17640" spans="2:19" ht="15.75" customHeight="1" x14ac:dyDescent="0.25">
      <c r="B17640" s="106"/>
      <c r="C17640" s="106"/>
      <c r="D17640" s="139"/>
      <c r="E17640" s="140"/>
      <c r="F17640" s="140"/>
      <c r="G17640" s="140"/>
      <c r="M17640" s="140"/>
      <c r="N17640" s="167"/>
      <c r="O17640" s="167"/>
      <c r="P17640" s="142"/>
      <c r="Q17640" s="142"/>
      <c r="R17640" s="142"/>
      <c r="S17640" s="139"/>
    </row>
    <row r="17641" spans="2:19" ht="15.75" customHeight="1" x14ac:dyDescent="0.25">
      <c r="B17641" s="106"/>
      <c r="C17641" s="106"/>
      <c r="D17641" s="139"/>
      <c r="E17641" s="140"/>
      <c r="F17641" s="140"/>
      <c r="G17641" s="140"/>
      <c r="M17641" s="140"/>
      <c r="N17641" s="167"/>
      <c r="O17641" s="167"/>
      <c r="P17641" s="142"/>
      <c r="Q17641" s="142"/>
      <c r="R17641" s="142"/>
      <c r="S17641" s="139"/>
    </row>
    <row r="17642" spans="2:19" ht="15.75" customHeight="1" x14ac:dyDescent="0.25">
      <c r="B17642" s="106"/>
      <c r="C17642" s="106"/>
      <c r="D17642" s="139"/>
      <c r="E17642" s="140"/>
      <c r="F17642" s="140"/>
      <c r="G17642" s="140"/>
      <c r="M17642" s="140"/>
      <c r="N17642" s="167"/>
      <c r="O17642" s="167"/>
      <c r="P17642" s="142"/>
      <c r="Q17642" s="142"/>
      <c r="R17642" s="142"/>
      <c r="S17642" s="139"/>
    </row>
    <row r="17643" spans="2:19" ht="15.75" customHeight="1" x14ac:dyDescent="0.25">
      <c r="B17643" s="106"/>
      <c r="C17643" s="106"/>
      <c r="D17643" s="139"/>
      <c r="E17643" s="140"/>
      <c r="F17643" s="140"/>
      <c r="G17643" s="140"/>
      <c r="M17643" s="140"/>
      <c r="N17643" s="167"/>
      <c r="O17643" s="167"/>
      <c r="P17643" s="142"/>
      <c r="Q17643" s="142"/>
      <c r="R17643" s="142"/>
      <c r="S17643" s="139"/>
    </row>
    <row r="17644" spans="2:19" ht="15.75" customHeight="1" x14ac:dyDescent="0.25">
      <c r="B17644" s="106"/>
      <c r="C17644" s="106"/>
      <c r="D17644" s="139"/>
      <c r="E17644" s="140"/>
      <c r="F17644" s="140"/>
      <c r="G17644" s="140"/>
      <c r="M17644" s="140"/>
      <c r="N17644" s="167"/>
      <c r="O17644" s="167"/>
      <c r="P17644" s="142"/>
      <c r="Q17644" s="142"/>
      <c r="R17644" s="142"/>
      <c r="S17644" s="139"/>
    </row>
    <row r="17645" spans="2:19" ht="15.75" customHeight="1" x14ac:dyDescent="0.25">
      <c r="B17645" s="106"/>
      <c r="C17645" s="106"/>
      <c r="D17645" s="139"/>
      <c r="E17645" s="140"/>
      <c r="F17645" s="140"/>
      <c r="G17645" s="140"/>
      <c r="M17645" s="140"/>
      <c r="N17645" s="167"/>
      <c r="O17645" s="167"/>
      <c r="P17645" s="142"/>
      <c r="Q17645" s="142"/>
      <c r="R17645" s="142"/>
      <c r="S17645" s="139"/>
    </row>
    <row r="17646" spans="2:19" ht="15.75" customHeight="1" x14ac:dyDescent="0.25">
      <c r="B17646" s="106"/>
      <c r="C17646" s="106"/>
      <c r="D17646" s="139"/>
      <c r="E17646" s="140"/>
      <c r="F17646" s="140"/>
      <c r="G17646" s="140"/>
      <c r="M17646" s="140"/>
      <c r="N17646" s="167"/>
      <c r="O17646" s="167"/>
      <c r="P17646" s="142"/>
      <c r="Q17646" s="142"/>
      <c r="R17646" s="142"/>
      <c r="S17646" s="139"/>
    </row>
    <row r="17647" spans="2:19" ht="15.75" customHeight="1" x14ac:dyDescent="0.25">
      <c r="B17647" s="106"/>
      <c r="C17647" s="106"/>
      <c r="D17647" s="139"/>
      <c r="E17647" s="140"/>
      <c r="F17647" s="140"/>
      <c r="G17647" s="140"/>
      <c r="M17647" s="140"/>
      <c r="N17647" s="167"/>
      <c r="O17647" s="167"/>
      <c r="P17647" s="142"/>
      <c r="Q17647" s="142"/>
      <c r="R17647" s="142"/>
      <c r="S17647" s="139"/>
    </row>
    <row r="17648" spans="2:19" ht="15.75" customHeight="1" x14ac:dyDescent="0.25">
      <c r="B17648" s="106"/>
      <c r="C17648" s="106"/>
      <c r="D17648" s="139"/>
      <c r="E17648" s="140"/>
      <c r="F17648" s="140"/>
      <c r="G17648" s="140"/>
      <c r="M17648" s="140"/>
      <c r="N17648" s="167"/>
      <c r="O17648" s="167"/>
      <c r="P17648" s="142"/>
      <c r="Q17648" s="142"/>
      <c r="R17648" s="142"/>
      <c r="S17648" s="139"/>
    </row>
    <row r="17649" spans="2:19" ht="15.75" customHeight="1" x14ac:dyDescent="0.25">
      <c r="B17649" s="106"/>
      <c r="C17649" s="106"/>
      <c r="D17649" s="139"/>
      <c r="E17649" s="140"/>
      <c r="F17649" s="140"/>
      <c r="G17649" s="140"/>
      <c r="M17649" s="140"/>
      <c r="N17649" s="167"/>
      <c r="O17649" s="167"/>
      <c r="P17649" s="142"/>
      <c r="Q17649" s="142"/>
      <c r="R17649" s="142"/>
      <c r="S17649" s="139"/>
    </row>
    <row r="17650" spans="2:19" ht="15.75" customHeight="1" x14ac:dyDescent="0.25">
      <c r="B17650" s="106"/>
      <c r="C17650" s="106"/>
      <c r="D17650" s="139"/>
      <c r="E17650" s="140"/>
      <c r="F17650" s="140"/>
      <c r="G17650" s="140"/>
      <c r="M17650" s="140"/>
      <c r="N17650" s="167"/>
      <c r="O17650" s="167"/>
      <c r="P17650" s="142"/>
      <c r="Q17650" s="142"/>
      <c r="R17650" s="142"/>
      <c r="S17650" s="139"/>
    </row>
    <row r="17651" spans="2:19" ht="15.75" customHeight="1" x14ac:dyDescent="0.25">
      <c r="B17651" s="106"/>
      <c r="C17651" s="106"/>
      <c r="D17651" s="139"/>
      <c r="E17651" s="140"/>
      <c r="F17651" s="140"/>
      <c r="G17651" s="140"/>
      <c r="M17651" s="140"/>
      <c r="N17651" s="167"/>
      <c r="O17651" s="167"/>
      <c r="P17651" s="142"/>
      <c r="Q17651" s="142"/>
      <c r="R17651" s="142"/>
      <c r="S17651" s="139"/>
    </row>
    <row r="17652" spans="2:19" ht="15.75" customHeight="1" x14ac:dyDescent="0.25">
      <c r="B17652" s="106"/>
      <c r="C17652" s="106"/>
      <c r="D17652" s="139"/>
      <c r="E17652" s="140"/>
      <c r="F17652" s="140"/>
      <c r="G17652" s="140"/>
      <c r="M17652" s="140"/>
      <c r="N17652" s="167"/>
      <c r="O17652" s="167"/>
      <c r="P17652" s="142"/>
      <c r="Q17652" s="142"/>
      <c r="R17652" s="142"/>
      <c r="S17652" s="139"/>
    </row>
    <row r="17653" spans="2:19" ht="15.75" customHeight="1" x14ac:dyDescent="0.25">
      <c r="B17653" s="106"/>
      <c r="C17653" s="106"/>
      <c r="D17653" s="139"/>
      <c r="E17653" s="140"/>
      <c r="F17653" s="140"/>
      <c r="G17653" s="140"/>
      <c r="M17653" s="140"/>
      <c r="N17653" s="167"/>
      <c r="O17653" s="167"/>
      <c r="P17653" s="142"/>
      <c r="Q17653" s="142"/>
      <c r="R17653" s="142"/>
      <c r="S17653" s="139"/>
    </row>
    <row r="17654" spans="2:19" ht="15.75" customHeight="1" x14ac:dyDescent="0.25">
      <c r="B17654" s="106"/>
      <c r="C17654" s="106"/>
      <c r="D17654" s="139"/>
      <c r="E17654" s="140"/>
      <c r="F17654" s="140"/>
      <c r="G17654" s="140"/>
      <c r="M17654" s="140"/>
      <c r="N17654" s="167"/>
      <c r="O17654" s="167"/>
      <c r="P17654" s="142"/>
      <c r="Q17654" s="142"/>
      <c r="R17654" s="142"/>
      <c r="S17654" s="139"/>
    </row>
    <row r="17655" spans="2:19" ht="15.75" customHeight="1" x14ac:dyDescent="0.25">
      <c r="B17655" s="106"/>
      <c r="C17655" s="106"/>
      <c r="D17655" s="139"/>
      <c r="E17655" s="140"/>
      <c r="F17655" s="140"/>
      <c r="G17655" s="140"/>
      <c r="M17655" s="140"/>
      <c r="N17655" s="167"/>
      <c r="O17655" s="167"/>
      <c r="P17655" s="142"/>
      <c r="Q17655" s="142"/>
      <c r="R17655" s="142"/>
      <c r="S17655" s="139"/>
    </row>
    <row r="17656" spans="2:19" ht="15.75" customHeight="1" x14ac:dyDescent="0.25">
      <c r="B17656" s="106"/>
      <c r="C17656" s="106"/>
      <c r="D17656" s="139"/>
      <c r="E17656" s="140"/>
      <c r="F17656" s="140"/>
      <c r="G17656" s="140"/>
      <c r="M17656" s="140"/>
      <c r="N17656" s="167"/>
      <c r="O17656" s="167"/>
      <c r="P17656" s="142"/>
      <c r="Q17656" s="142"/>
      <c r="R17656" s="142"/>
      <c r="S17656" s="139"/>
    </row>
    <row r="17657" spans="2:19" ht="15.75" customHeight="1" x14ac:dyDescent="0.25">
      <c r="B17657" s="106"/>
      <c r="C17657" s="106"/>
      <c r="D17657" s="139"/>
      <c r="E17657" s="140"/>
      <c r="F17657" s="140"/>
      <c r="G17657" s="140"/>
      <c r="M17657" s="140"/>
      <c r="N17657" s="167"/>
      <c r="O17657" s="167"/>
      <c r="P17657" s="142"/>
      <c r="Q17657" s="142"/>
      <c r="R17657" s="142"/>
      <c r="S17657" s="139"/>
    </row>
    <row r="17658" spans="2:19" ht="15.75" customHeight="1" x14ac:dyDescent="0.25">
      <c r="B17658" s="106"/>
      <c r="C17658" s="106"/>
      <c r="D17658" s="139"/>
      <c r="E17658" s="140"/>
      <c r="F17658" s="140"/>
      <c r="G17658" s="140"/>
      <c r="M17658" s="140"/>
      <c r="N17658" s="167"/>
      <c r="O17658" s="167"/>
      <c r="P17658" s="142"/>
      <c r="Q17658" s="142"/>
      <c r="R17658" s="142"/>
      <c r="S17658" s="139"/>
    </row>
    <row r="17659" spans="2:19" ht="15.75" customHeight="1" x14ac:dyDescent="0.25">
      <c r="B17659" s="106"/>
      <c r="C17659" s="106"/>
      <c r="D17659" s="139"/>
      <c r="E17659" s="140"/>
      <c r="F17659" s="140"/>
      <c r="G17659" s="140"/>
      <c r="M17659" s="140"/>
      <c r="N17659" s="167"/>
      <c r="O17659" s="167"/>
      <c r="P17659" s="142"/>
      <c r="Q17659" s="142"/>
      <c r="R17659" s="142"/>
      <c r="S17659" s="139"/>
    </row>
    <row r="17660" spans="2:19" ht="15.75" customHeight="1" x14ac:dyDescent="0.25">
      <c r="B17660" s="106"/>
      <c r="C17660" s="106"/>
      <c r="D17660" s="139"/>
      <c r="E17660" s="140"/>
      <c r="F17660" s="140"/>
      <c r="G17660" s="140"/>
      <c r="M17660" s="140"/>
      <c r="N17660" s="167"/>
      <c r="O17660" s="167"/>
      <c r="P17660" s="142"/>
      <c r="Q17660" s="142"/>
      <c r="R17660" s="142"/>
      <c r="S17660" s="139"/>
    </row>
    <row r="17661" spans="2:19" ht="15.75" customHeight="1" x14ac:dyDescent="0.25">
      <c r="B17661" s="106"/>
      <c r="C17661" s="106"/>
      <c r="D17661" s="139"/>
      <c r="E17661" s="140"/>
      <c r="F17661" s="140"/>
      <c r="G17661" s="140"/>
      <c r="M17661" s="140"/>
      <c r="N17661" s="167"/>
      <c r="O17661" s="167"/>
      <c r="P17661" s="142"/>
      <c r="Q17661" s="142"/>
      <c r="R17661" s="142"/>
      <c r="S17661" s="139"/>
    </row>
    <row r="17662" spans="2:19" ht="15.75" customHeight="1" x14ac:dyDescent="0.25">
      <c r="B17662" s="106"/>
      <c r="C17662" s="106"/>
      <c r="D17662" s="139"/>
      <c r="E17662" s="140"/>
      <c r="F17662" s="140"/>
      <c r="G17662" s="140"/>
      <c r="M17662" s="140"/>
      <c r="N17662" s="167"/>
      <c r="O17662" s="167"/>
      <c r="P17662" s="142"/>
      <c r="Q17662" s="142"/>
      <c r="R17662" s="142"/>
      <c r="S17662" s="139"/>
    </row>
    <row r="17663" spans="2:19" ht="15.75" customHeight="1" x14ac:dyDescent="0.25">
      <c r="B17663" s="106"/>
      <c r="C17663" s="106"/>
      <c r="D17663" s="139"/>
      <c r="E17663" s="140"/>
      <c r="F17663" s="140"/>
      <c r="G17663" s="140"/>
      <c r="M17663" s="140"/>
      <c r="N17663" s="167"/>
      <c r="O17663" s="167"/>
      <c r="P17663" s="142"/>
      <c r="Q17663" s="142"/>
      <c r="R17663" s="142"/>
      <c r="S17663" s="139"/>
    </row>
    <row r="17664" spans="2:19" ht="15.75" customHeight="1" x14ac:dyDescent="0.25">
      <c r="B17664" s="106"/>
      <c r="C17664" s="106"/>
      <c r="D17664" s="139"/>
      <c r="E17664" s="140"/>
      <c r="F17664" s="140"/>
      <c r="G17664" s="140"/>
      <c r="M17664" s="140"/>
      <c r="N17664" s="167"/>
      <c r="O17664" s="167"/>
      <c r="P17664" s="142"/>
      <c r="Q17664" s="142"/>
      <c r="R17664" s="142"/>
      <c r="S17664" s="139"/>
    </row>
    <row r="17665" spans="2:19" ht="15.75" customHeight="1" x14ac:dyDescent="0.25">
      <c r="B17665" s="106"/>
      <c r="C17665" s="106"/>
      <c r="D17665" s="139"/>
      <c r="E17665" s="140"/>
      <c r="F17665" s="140"/>
      <c r="G17665" s="140"/>
      <c r="M17665" s="140"/>
      <c r="N17665" s="167"/>
      <c r="O17665" s="167"/>
      <c r="P17665" s="142"/>
      <c r="Q17665" s="142"/>
      <c r="R17665" s="142"/>
      <c r="S17665" s="139"/>
    </row>
    <row r="17666" spans="2:19" ht="15.75" customHeight="1" x14ac:dyDescent="0.25">
      <c r="B17666" s="106"/>
      <c r="C17666" s="106"/>
      <c r="D17666" s="139"/>
      <c r="E17666" s="140"/>
      <c r="F17666" s="140"/>
      <c r="G17666" s="140"/>
      <c r="M17666" s="140"/>
      <c r="N17666" s="167"/>
      <c r="O17666" s="167"/>
      <c r="P17666" s="142"/>
      <c r="Q17666" s="142"/>
      <c r="R17666" s="142"/>
      <c r="S17666" s="139"/>
    </row>
    <row r="17667" spans="2:19" ht="15.75" customHeight="1" x14ac:dyDescent="0.25">
      <c r="B17667" s="106"/>
      <c r="C17667" s="106"/>
      <c r="D17667" s="139"/>
      <c r="E17667" s="140"/>
      <c r="F17667" s="140"/>
      <c r="G17667" s="140"/>
      <c r="M17667" s="140"/>
      <c r="N17667" s="167"/>
      <c r="O17667" s="167"/>
      <c r="P17667" s="142"/>
      <c r="Q17667" s="142"/>
      <c r="R17667" s="142"/>
      <c r="S17667" s="139"/>
    </row>
    <row r="17668" spans="2:19" ht="15.75" customHeight="1" x14ac:dyDescent="0.25">
      <c r="B17668" s="106"/>
      <c r="C17668" s="106"/>
      <c r="D17668" s="139"/>
      <c r="E17668" s="140"/>
      <c r="F17668" s="140"/>
      <c r="G17668" s="140"/>
      <c r="M17668" s="140"/>
      <c r="N17668" s="167"/>
      <c r="O17668" s="167"/>
      <c r="P17668" s="142"/>
      <c r="Q17668" s="142"/>
      <c r="R17668" s="142"/>
      <c r="S17668" s="139"/>
    </row>
    <row r="17669" spans="2:19" ht="15.75" customHeight="1" x14ac:dyDescent="0.25">
      <c r="B17669" s="106"/>
      <c r="C17669" s="106"/>
      <c r="D17669" s="139"/>
      <c r="E17669" s="140"/>
      <c r="F17669" s="140"/>
      <c r="G17669" s="140"/>
      <c r="M17669" s="140"/>
      <c r="N17669" s="167"/>
      <c r="O17669" s="167"/>
      <c r="P17669" s="142"/>
      <c r="Q17669" s="142"/>
      <c r="R17669" s="142"/>
      <c r="S17669" s="139"/>
    </row>
    <row r="17670" spans="2:19" ht="15.75" customHeight="1" x14ac:dyDescent="0.25">
      <c r="B17670" s="106"/>
      <c r="C17670" s="106"/>
      <c r="D17670" s="139"/>
      <c r="E17670" s="140"/>
      <c r="F17670" s="140"/>
      <c r="G17670" s="140"/>
      <c r="M17670" s="140"/>
      <c r="N17670" s="167"/>
      <c r="O17670" s="167"/>
      <c r="P17670" s="142"/>
      <c r="Q17670" s="142"/>
      <c r="R17670" s="142"/>
      <c r="S17670" s="139"/>
    </row>
    <row r="17671" spans="2:19" ht="15.75" customHeight="1" x14ac:dyDescent="0.25">
      <c r="B17671" s="106"/>
      <c r="C17671" s="106"/>
      <c r="D17671" s="139"/>
      <c r="E17671" s="140"/>
      <c r="F17671" s="140"/>
      <c r="G17671" s="140"/>
      <c r="M17671" s="140"/>
      <c r="N17671" s="167"/>
      <c r="O17671" s="167"/>
      <c r="P17671" s="142"/>
      <c r="Q17671" s="142"/>
      <c r="R17671" s="142"/>
      <c r="S17671" s="139"/>
    </row>
    <row r="17672" spans="2:19" ht="15.75" customHeight="1" x14ac:dyDescent="0.25">
      <c r="B17672" s="106"/>
      <c r="C17672" s="106"/>
      <c r="D17672" s="139"/>
      <c r="E17672" s="140"/>
      <c r="F17672" s="140"/>
      <c r="G17672" s="140"/>
      <c r="M17672" s="140"/>
      <c r="N17672" s="167"/>
      <c r="O17672" s="167"/>
      <c r="P17672" s="142"/>
      <c r="Q17672" s="142"/>
      <c r="R17672" s="142"/>
      <c r="S17672" s="139"/>
    </row>
    <row r="17673" spans="2:19" ht="15.75" customHeight="1" x14ac:dyDescent="0.25">
      <c r="B17673" s="106"/>
      <c r="C17673" s="106"/>
      <c r="D17673" s="139"/>
      <c r="E17673" s="140"/>
      <c r="F17673" s="140"/>
      <c r="G17673" s="140"/>
      <c r="M17673" s="140"/>
      <c r="N17673" s="167"/>
      <c r="O17673" s="167"/>
      <c r="P17673" s="142"/>
      <c r="Q17673" s="142"/>
      <c r="R17673" s="142"/>
      <c r="S17673" s="139"/>
    </row>
    <row r="17674" spans="2:19" ht="15.75" customHeight="1" x14ac:dyDescent="0.25">
      <c r="B17674" s="106"/>
      <c r="C17674" s="106"/>
      <c r="D17674" s="139"/>
      <c r="E17674" s="140"/>
      <c r="F17674" s="140"/>
      <c r="G17674" s="140"/>
      <c r="M17674" s="140"/>
      <c r="N17674" s="167"/>
      <c r="O17674" s="167"/>
      <c r="P17674" s="142"/>
      <c r="Q17674" s="142"/>
      <c r="R17674" s="142"/>
      <c r="S17674" s="139"/>
    </row>
    <row r="17675" spans="2:19" ht="15.75" customHeight="1" x14ac:dyDescent="0.25">
      <c r="B17675" s="106"/>
      <c r="C17675" s="106"/>
      <c r="D17675" s="139"/>
      <c r="E17675" s="140"/>
      <c r="F17675" s="140"/>
      <c r="G17675" s="140"/>
      <c r="M17675" s="140"/>
      <c r="N17675" s="167"/>
      <c r="O17675" s="167"/>
      <c r="P17675" s="142"/>
      <c r="Q17675" s="142"/>
      <c r="R17675" s="142"/>
      <c r="S17675" s="139"/>
    </row>
    <row r="17676" spans="2:19" ht="15.75" customHeight="1" x14ac:dyDescent="0.25">
      <c r="B17676" s="106"/>
      <c r="C17676" s="106"/>
      <c r="D17676" s="139"/>
      <c r="E17676" s="140"/>
      <c r="F17676" s="140"/>
      <c r="G17676" s="140"/>
      <c r="M17676" s="140"/>
      <c r="N17676" s="167"/>
      <c r="O17676" s="167"/>
      <c r="P17676" s="142"/>
      <c r="Q17676" s="142"/>
      <c r="R17676" s="142"/>
      <c r="S17676" s="139"/>
    </row>
    <row r="17677" spans="2:19" ht="15.75" customHeight="1" x14ac:dyDescent="0.25">
      <c r="B17677" s="106"/>
      <c r="C17677" s="106"/>
      <c r="D17677" s="139"/>
      <c r="E17677" s="140"/>
      <c r="F17677" s="140"/>
      <c r="G17677" s="140"/>
      <c r="M17677" s="140"/>
      <c r="N17677" s="167"/>
      <c r="O17677" s="167"/>
      <c r="P17677" s="142"/>
      <c r="Q17677" s="142"/>
      <c r="R17677" s="142"/>
      <c r="S17677" s="139"/>
    </row>
    <row r="17678" spans="2:19" ht="15.75" customHeight="1" x14ac:dyDescent="0.25">
      <c r="B17678" s="106"/>
      <c r="C17678" s="106"/>
      <c r="D17678" s="139"/>
      <c r="E17678" s="140"/>
      <c r="F17678" s="140"/>
      <c r="G17678" s="140"/>
      <c r="M17678" s="140"/>
      <c r="N17678" s="167"/>
      <c r="O17678" s="167"/>
      <c r="P17678" s="142"/>
      <c r="Q17678" s="142"/>
      <c r="R17678" s="142"/>
      <c r="S17678" s="139"/>
    </row>
    <row r="17679" spans="2:19" ht="15.75" customHeight="1" x14ac:dyDescent="0.25">
      <c r="B17679" s="106"/>
      <c r="C17679" s="106"/>
      <c r="D17679" s="139"/>
      <c r="E17679" s="140"/>
      <c r="F17679" s="140"/>
      <c r="G17679" s="140"/>
      <c r="M17679" s="140"/>
      <c r="N17679" s="167"/>
      <c r="O17679" s="167"/>
      <c r="P17679" s="142"/>
      <c r="Q17679" s="142"/>
      <c r="R17679" s="142"/>
      <c r="S17679" s="139"/>
    </row>
    <row r="17680" spans="2:19" ht="15.75" customHeight="1" x14ac:dyDescent="0.25">
      <c r="B17680" s="106"/>
      <c r="C17680" s="106"/>
      <c r="D17680" s="139"/>
      <c r="E17680" s="140"/>
      <c r="F17680" s="140"/>
      <c r="G17680" s="140"/>
      <c r="M17680" s="140"/>
      <c r="N17680" s="167"/>
      <c r="O17680" s="167"/>
      <c r="P17680" s="142"/>
      <c r="Q17680" s="142"/>
      <c r="R17680" s="142"/>
      <c r="S17680" s="139"/>
    </row>
    <row r="17681" spans="2:19" ht="15.75" customHeight="1" x14ac:dyDescent="0.25">
      <c r="B17681" s="106"/>
      <c r="C17681" s="106"/>
      <c r="D17681" s="139"/>
      <c r="E17681" s="140"/>
      <c r="F17681" s="140"/>
      <c r="G17681" s="140"/>
      <c r="M17681" s="140"/>
      <c r="N17681" s="167"/>
      <c r="O17681" s="167"/>
      <c r="P17681" s="142"/>
      <c r="Q17681" s="142"/>
      <c r="R17681" s="142"/>
      <c r="S17681" s="139"/>
    </row>
    <row r="17682" spans="2:19" ht="15.75" customHeight="1" x14ac:dyDescent="0.25">
      <c r="B17682" s="106"/>
      <c r="C17682" s="106"/>
      <c r="D17682" s="139"/>
      <c r="E17682" s="140"/>
      <c r="F17682" s="140"/>
      <c r="G17682" s="140"/>
      <c r="M17682" s="140"/>
      <c r="N17682" s="167"/>
      <c r="O17682" s="167"/>
      <c r="P17682" s="142"/>
      <c r="Q17682" s="142"/>
      <c r="R17682" s="142"/>
      <c r="S17682" s="139"/>
    </row>
    <row r="17683" spans="2:19" ht="15.75" customHeight="1" x14ac:dyDescent="0.25">
      <c r="B17683" s="106"/>
      <c r="C17683" s="106"/>
      <c r="D17683" s="139"/>
      <c r="E17683" s="140"/>
      <c r="F17683" s="140"/>
      <c r="G17683" s="140"/>
      <c r="M17683" s="140"/>
      <c r="N17683" s="167"/>
      <c r="O17683" s="167"/>
      <c r="P17683" s="142"/>
      <c r="Q17683" s="142"/>
      <c r="R17683" s="142"/>
      <c r="S17683" s="139"/>
    </row>
    <row r="17684" spans="2:19" ht="15.75" customHeight="1" x14ac:dyDescent="0.25">
      <c r="B17684" s="106"/>
      <c r="C17684" s="106"/>
      <c r="D17684" s="139"/>
      <c r="E17684" s="140"/>
      <c r="F17684" s="140"/>
      <c r="G17684" s="140"/>
      <c r="M17684" s="140"/>
      <c r="N17684" s="167"/>
      <c r="O17684" s="167"/>
      <c r="P17684" s="142"/>
      <c r="Q17684" s="142"/>
      <c r="R17684" s="142"/>
      <c r="S17684" s="139"/>
    </row>
    <row r="17685" spans="2:19" ht="15.75" customHeight="1" x14ac:dyDescent="0.25">
      <c r="B17685" s="106"/>
      <c r="C17685" s="106"/>
      <c r="D17685" s="139"/>
      <c r="E17685" s="140"/>
      <c r="F17685" s="140"/>
      <c r="G17685" s="140"/>
      <c r="M17685" s="140"/>
      <c r="N17685" s="167"/>
      <c r="O17685" s="167"/>
      <c r="P17685" s="142"/>
      <c r="Q17685" s="142"/>
      <c r="R17685" s="142"/>
      <c r="S17685" s="139"/>
    </row>
    <row r="17686" spans="2:19" ht="15.75" customHeight="1" x14ac:dyDescent="0.25">
      <c r="B17686" s="106"/>
      <c r="C17686" s="106"/>
      <c r="D17686" s="139"/>
      <c r="E17686" s="140"/>
      <c r="F17686" s="140"/>
      <c r="G17686" s="140"/>
      <c r="M17686" s="140"/>
      <c r="N17686" s="167"/>
      <c r="O17686" s="167"/>
      <c r="P17686" s="142"/>
      <c r="Q17686" s="142"/>
      <c r="R17686" s="142"/>
      <c r="S17686" s="139"/>
    </row>
    <row r="17687" spans="2:19" ht="15.75" customHeight="1" x14ac:dyDescent="0.25">
      <c r="B17687" s="106"/>
      <c r="C17687" s="106"/>
      <c r="D17687" s="139"/>
      <c r="E17687" s="140"/>
      <c r="F17687" s="140"/>
      <c r="G17687" s="140"/>
      <c r="M17687" s="140"/>
      <c r="N17687" s="167"/>
      <c r="O17687" s="167"/>
      <c r="P17687" s="142"/>
      <c r="Q17687" s="142"/>
      <c r="R17687" s="142"/>
      <c r="S17687" s="139"/>
    </row>
    <row r="17688" spans="2:19" ht="15.75" customHeight="1" x14ac:dyDescent="0.25">
      <c r="B17688" s="106"/>
      <c r="C17688" s="106"/>
      <c r="D17688" s="139"/>
      <c r="E17688" s="140"/>
      <c r="F17688" s="140"/>
      <c r="G17688" s="140"/>
      <c r="M17688" s="140"/>
      <c r="N17688" s="167"/>
      <c r="O17688" s="167"/>
      <c r="P17688" s="142"/>
      <c r="Q17688" s="142"/>
      <c r="R17688" s="142"/>
      <c r="S17688" s="139"/>
    </row>
    <row r="17689" spans="2:19" ht="15.75" customHeight="1" x14ac:dyDescent="0.25">
      <c r="B17689" s="106"/>
      <c r="C17689" s="106"/>
      <c r="D17689" s="139"/>
      <c r="E17689" s="140"/>
      <c r="F17689" s="140"/>
      <c r="G17689" s="140"/>
      <c r="M17689" s="140"/>
      <c r="N17689" s="167"/>
      <c r="O17689" s="167"/>
      <c r="P17689" s="142"/>
      <c r="Q17689" s="142"/>
      <c r="R17689" s="142"/>
      <c r="S17689" s="139"/>
    </row>
    <row r="17690" spans="2:19" ht="15.75" customHeight="1" x14ac:dyDescent="0.25">
      <c r="B17690" s="106"/>
      <c r="C17690" s="106"/>
      <c r="D17690" s="139"/>
      <c r="E17690" s="140"/>
      <c r="F17690" s="140"/>
      <c r="G17690" s="140"/>
      <c r="M17690" s="140"/>
      <c r="N17690" s="167"/>
      <c r="O17690" s="167"/>
      <c r="P17690" s="142"/>
      <c r="Q17690" s="142"/>
      <c r="R17690" s="142"/>
      <c r="S17690" s="139"/>
    </row>
    <row r="17691" spans="2:19" ht="15.75" customHeight="1" x14ac:dyDescent="0.25">
      <c r="B17691" s="106"/>
      <c r="C17691" s="106"/>
      <c r="D17691" s="139"/>
      <c r="E17691" s="140"/>
      <c r="F17691" s="140"/>
      <c r="G17691" s="140"/>
      <c r="M17691" s="140"/>
      <c r="N17691" s="167"/>
      <c r="O17691" s="167"/>
      <c r="P17691" s="142"/>
      <c r="Q17691" s="142"/>
      <c r="R17691" s="142"/>
      <c r="S17691" s="139"/>
    </row>
    <row r="17692" spans="2:19" ht="15.75" customHeight="1" x14ac:dyDescent="0.25">
      <c r="B17692" s="106"/>
      <c r="C17692" s="106"/>
      <c r="D17692" s="139"/>
      <c r="E17692" s="140"/>
      <c r="F17692" s="140"/>
      <c r="G17692" s="140"/>
      <c r="M17692" s="140"/>
      <c r="N17692" s="167"/>
      <c r="O17692" s="167"/>
      <c r="P17692" s="142"/>
      <c r="Q17692" s="142"/>
      <c r="R17692" s="142"/>
      <c r="S17692" s="139"/>
    </row>
    <row r="17693" spans="2:19" ht="15.75" customHeight="1" x14ac:dyDescent="0.25">
      <c r="B17693" s="106"/>
      <c r="C17693" s="106"/>
      <c r="D17693" s="139"/>
      <c r="E17693" s="140"/>
      <c r="F17693" s="140"/>
      <c r="G17693" s="140"/>
      <c r="M17693" s="140"/>
      <c r="N17693" s="167"/>
      <c r="O17693" s="167"/>
      <c r="P17693" s="142"/>
      <c r="Q17693" s="142"/>
      <c r="R17693" s="142"/>
      <c r="S17693" s="139"/>
    </row>
    <row r="17694" spans="2:19" ht="15.75" customHeight="1" x14ac:dyDescent="0.25">
      <c r="B17694" s="106"/>
      <c r="C17694" s="106"/>
      <c r="D17694" s="139"/>
      <c r="E17694" s="140"/>
      <c r="F17694" s="140"/>
      <c r="G17694" s="140"/>
      <c r="M17694" s="140"/>
      <c r="N17694" s="167"/>
      <c r="O17694" s="167"/>
      <c r="P17694" s="142"/>
      <c r="Q17694" s="142"/>
      <c r="R17694" s="142"/>
      <c r="S17694" s="139"/>
    </row>
    <row r="17695" spans="2:19" ht="15.75" customHeight="1" x14ac:dyDescent="0.25">
      <c r="B17695" s="106"/>
      <c r="C17695" s="106"/>
      <c r="D17695" s="139"/>
      <c r="E17695" s="140"/>
      <c r="F17695" s="140"/>
      <c r="G17695" s="140"/>
      <c r="M17695" s="140"/>
      <c r="N17695" s="167"/>
      <c r="O17695" s="167"/>
      <c r="P17695" s="142"/>
      <c r="Q17695" s="142"/>
      <c r="R17695" s="142"/>
      <c r="S17695" s="139"/>
    </row>
    <row r="17696" spans="2:19" ht="15.75" customHeight="1" x14ac:dyDescent="0.25">
      <c r="B17696" s="106"/>
      <c r="C17696" s="106"/>
      <c r="D17696" s="139"/>
      <c r="E17696" s="140"/>
      <c r="F17696" s="140"/>
      <c r="G17696" s="140"/>
      <c r="M17696" s="140"/>
      <c r="N17696" s="167"/>
      <c r="O17696" s="167"/>
      <c r="P17696" s="142"/>
      <c r="Q17696" s="142"/>
      <c r="R17696" s="142"/>
      <c r="S17696" s="139"/>
    </row>
    <row r="17697" spans="2:19" ht="15.75" customHeight="1" x14ac:dyDescent="0.25">
      <c r="B17697" s="106"/>
      <c r="C17697" s="106"/>
      <c r="D17697" s="139"/>
      <c r="E17697" s="140"/>
      <c r="F17697" s="140"/>
      <c r="G17697" s="140"/>
      <c r="M17697" s="140"/>
      <c r="N17697" s="167"/>
      <c r="O17697" s="167"/>
      <c r="P17697" s="142"/>
      <c r="Q17697" s="142"/>
      <c r="R17697" s="142"/>
      <c r="S17697" s="139"/>
    </row>
    <row r="17698" spans="2:19" ht="15.75" customHeight="1" x14ac:dyDescent="0.25">
      <c r="B17698" s="106"/>
      <c r="C17698" s="106"/>
      <c r="D17698" s="139"/>
      <c r="E17698" s="140"/>
      <c r="F17698" s="140"/>
      <c r="G17698" s="140"/>
      <c r="M17698" s="140"/>
      <c r="N17698" s="167"/>
      <c r="O17698" s="167"/>
      <c r="P17698" s="142"/>
      <c r="Q17698" s="142"/>
      <c r="R17698" s="142"/>
      <c r="S17698" s="139"/>
    </row>
    <row r="17699" spans="2:19" ht="15.75" customHeight="1" x14ac:dyDescent="0.25">
      <c r="B17699" s="106"/>
      <c r="C17699" s="106"/>
      <c r="D17699" s="139"/>
      <c r="E17699" s="140"/>
      <c r="F17699" s="140"/>
      <c r="G17699" s="140"/>
      <c r="M17699" s="140"/>
      <c r="N17699" s="167"/>
      <c r="O17699" s="167"/>
      <c r="P17699" s="142"/>
      <c r="Q17699" s="142"/>
      <c r="R17699" s="142"/>
      <c r="S17699" s="139"/>
    </row>
    <row r="17700" spans="2:19" ht="15.75" customHeight="1" x14ac:dyDescent="0.25">
      <c r="B17700" s="106"/>
      <c r="C17700" s="106"/>
      <c r="D17700" s="139"/>
      <c r="E17700" s="140"/>
      <c r="F17700" s="140"/>
      <c r="G17700" s="140"/>
      <c r="M17700" s="140"/>
      <c r="N17700" s="167"/>
      <c r="O17700" s="167"/>
      <c r="P17700" s="142"/>
      <c r="Q17700" s="142"/>
      <c r="R17700" s="142"/>
      <c r="S17700" s="139"/>
    </row>
    <row r="17701" spans="2:19" ht="15.75" customHeight="1" x14ac:dyDescent="0.25">
      <c r="B17701" s="106"/>
      <c r="C17701" s="106"/>
      <c r="D17701" s="139"/>
      <c r="E17701" s="140"/>
      <c r="F17701" s="140"/>
      <c r="G17701" s="140"/>
      <c r="M17701" s="140"/>
      <c r="N17701" s="167"/>
      <c r="O17701" s="167"/>
      <c r="P17701" s="142"/>
      <c r="Q17701" s="142"/>
      <c r="R17701" s="142"/>
      <c r="S17701" s="139"/>
    </row>
    <row r="17702" spans="2:19" ht="15.75" customHeight="1" x14ac:dyDescent="0.25">
      <c r="B17702" s="106"/>
      <c r="C17702" s="106"/>
      <c r="D17702" s="139"/>
      <c r="E17702" s="140"/>
      <c r="F17702" s="140"/>
      <c r="G17702" s="140"/>
      <c r="M17702" s="140"/>
      <c r="N17702" s="167"/>
      <c r="O17702" s="167"/>
      <c r="P17702" s="142"/>
      <c r="Q17702" s="142"/>
      <c r="R17702" s="142"/>
      <c r="S17702" s="139"/>
    </row>
    <row r="17703" spans="2:19" ht="15.75" customHeight="1" x14ac:dyDescent="0.25">
      <c r="B17703" s="106"/>
      <c r="C17703" s="106"/>
      <c r="D17703" s="139"/>
      <c r="E17703" s="140"/>
      <c r="F17703" s="140"/>
      <c r="G17703" s="140"/>
      <c r="M17703" s="140"/>
      <c r="N17703" s="167"/>
      <c r="O17703" s="167"/>
      <c r="P17703" s="142"/>
      <c r="Q17703" s="142"/>
      <c r="R17703" s="142"/>
      <c r="S17703" s="139"/>
    </row>
    <row r="17704" spans="2:19" ht="15.75" customHeight="1" x14ac:dyDescent="0.25">
      <c r="B17704" s="106"/>
      <c r="C17704" s="106"/>
      <c r="D17704" s="139"/>
      <c r="E17704" s="140"/>
      <c r="F17704" s="140"/>
      <c r="G17704" s="140"/>
      <c r="M17704" s="140"/>
      <c r="N17704" s="167"/>
      <c r="O17704" s="167"/>
      <c r="P17704" s="142"/>
      <c r="Q17704" s="142"/>
      <c r="R17704" s="142"/>
      <c r="S17704" s="139"/>
    </row>
    <row r="17705" spans="2:19" ht="15.75" customHeight="1" x14ac:dyDescent="0.25">
      <c r="B17705" s="106"/>
      <c r="C17705" s="106"/>
      <c r="D17705" s="139"/>
      <c r="E17705" s="140"/>
      <c r="F17705" s="140"/>
      <c r="G17705" s="140"/>
      <c r="M17705" s="140"/>
      <c r="N17705" s="167"/>
      <c r="O17705" s="167"/>
      <c r="P17705" s="142"/>
      <c r="Q17705" s="142"/>
      <c r="R17705" s="142"/>
      <c r="S17705" s="139"/>
    </row>
    <row r="17706" spans="2:19" ht="15.75" customHeight="1" x14ac:dyDescent="0.25">
      <c r="B17706" s="106"/>
      <c r="C17706" s="106"/>
      <c r="D17706" s="139"/>
      <c r="E17706" s="140"/>
      <c r="F17706" s="140"/>
      <c r="G17706" s="140"/>
      <c r="M17706" s="140"/>
      <c r="N17706" s="167"/>
      <c r="O17706" s="167"/>
      <c r="P17706" s="142"/>
      <c r="Q17706" s="142"/>
      <c r="R17706" s="142"/>
      <c r="S17706" s="139"/>
    </row>
    <row r="17707" spans="2:19" ht="15.75" customHeight="1" x14ac:dyDescent="0.25">
      <c r="B17707" s="106"/>
      <c r="C17707" s="106"/>
      <c r="D17707" s="139"/>
      <c r="E17707" s="140"/>
      <c r="F17707" s="140"/>
      <c r="G17707" s="140"/>
      <c r="M17707" s="140"/>
      <c r="N17707" s="167"/>
      <c r="O17707" s="167"/>
      <c r="P17707" s="142"/>
      <c r="Q17707" s="142"/>
      <c r="R17707" s="142"/>
      <c r="S17707" s="139"/>
    </row>
    <row r="17708" spans="2:19" ht="15.75" customHeight="1" x14ac:dyDescent="0.25">
      <c r="B17708" s="106"/>
      <c r="C17708" s="106"/>
      <c r="D17708" s="139"/>
      <c r="E17708" s="140"/>
      <c r="F17708" s="140"/>
      <c r="G17708" s="140"/>
      <c r="M17708" s="140"/>
      <c r="N17708" s="167"/>
      <c r="O17708" s="167"/>
      <c r="P17708" s="142"/>
      <c r="Q17708" s="142"/>
      <c r="R17708" s="142"/>
      <c r="S17708" s="139"/>
    </row>
    <row r="17709" spans="2:19" ht="15.75" customHeight="1" x14ac:dyDescent="0.25">
      <c r="B17709" s="106"/>
      <c r="C17709" s="106"/>
      <c r="D17709" s="139"/>
      <c r="E17709" s="140"/>
      <c r="F17709" s="140"/>
      <c r="G17709" s="140"/>
      <c r="M17709" s="140"/>
      <c r="N17709" s="167"/>
      <c r="O17709" s="167"/>
      <c r="P17709" s="142"/>
      <c r="Q17709" s="142"/>
      <c r="R17709" s="142"/>
      <c r="S17709" s="139"/>
    </row>
    <row r="17710" spans="2:19" ht="15.75" customHeight="1" x14ac:dyDescent="0.25">
      <c r="B17710" s="106"/>
      <c r="C17710" s="106"/>
      <c r="D17710" s="139"/>
      <c r="E17710" s="140"/>
      <c r="F17710" s="140"/>
      <c r="G17710" s="140"/>
      <c r="M17710" s="140"/>
      <c r="N17710" s="167"/>
      <c r="O17710" s="167"/>
      <c r="P17710" s="142"/>
      <c r="Q17710" s="142"/>
      <c r="R17710" s="142"/>
      <c r="S17710" s="139"/>
    </row>
    <row r="17711" spans="2:19" ht="15.75" customHeight="1" x14ac:dyDescent="0.25">
      <c r="B17711" s="106"/>
      <c r="C17711" s="106"/>
      <c r="D17711" s="139"/>
      <c r="E17711" s="140"/>
      <c r="F17711" s="140"/>
      <c r="G17711" s="140"/>
      <c r="M17711" s="140"/>
      <c r="N17711" s="167"/>
      <c r="O17711" s="167"/>
      <c r="P17711" s="142"/>
      <c r="Q17711" s="142"/>
      <c r="R17711" s="142"/>
      <c r="S17711" s="139"/>
    </row>
    <row r="17712" spans="2:19" ht="15.75" customHeight="1" x14ac:dyDescent="0.25">
      <c r="B17712" s="106"/>
      <c r="C17712" s="106"/>
      <c r="D17712" s="139"/>
      <c r="E17712" s="140"/>
      <c r="F17712" s="140"/>
      <c r="G17712" s="140"/>
      <c r="M17712" s="140"/>
      <c r="N17712" s="167"/>
      <c r="O17712" s="167"/>
      <c r="P17712" s="142"/>
      <c r="Q17712" s="142"/>
      <c r="R17712" s="142"/>
      <c r="S17712" s="139"/>
    </row>
    <row r="17713" spans="2:19" ht="15.75" customHeight="1" x14ac:dyDescent="0.25">
      <c r="B17713" s="106"/>
      <c r="C17713" s="106"/>
      <c r="D17713" s="139"/>
      <c r="E17713" s="140"/>
      <c r="F17713" s="140"/>
      <c r="G17713" s="140"/>
      <c r="M17713" s="140"/>
      <c r="N17713" s="167"/>
      <c r="O17713" s="167"/>
      <c r="P17713" s="142"/>
      <c r="Q17713" s="142"/>
      <c r="R17713" s="142"/>
      <c r="S17713" s="139"/>
    </row>
    <row r="17714" spans="2:19" ht="15.75" customHeight="1" x14ac:dyDescent="0.25">
      <c r="B17714" s="106"/>
      <c r="C17714" s="106"/>
      <c r="D17714" s="139"/>
      <c r="E17714" s="140"/>
      <c r="F17714" s="140"/>
      <c r="G17714" s="140"/>
      <c r="M17714" s="140"/>
      <c r="N17714" s="167"/>
      <c r="O17714" s="167"/>
      <c r="P17714" s="142"/>
      <c r="Q17714" s="142"/>
      <c r="R17714" s="142"/>
      <c r="S17714" s="139"/>
    </row>
    <row r="17715" spans="2:19" ht="15.75" customHeight="1" x14ac:dyDescent="0.25">
      <c r="B17715" s="106"/>
      <c r="C17715" s="106"/>
      <c r="D17715" s="139"/>
      <c r="E17715" s="140"/>
      <c r="F17715" s="140"/>
      <c r="G17715" s="140"/>
      <c r="M17715" s="140"/>
      <c r="N17715" s="167"/>
      <c r="O17715" s="167"/>
      <c r="P17715" s="142"/>
      <c r="Q17715" s="142"/>
      <c r="R17715" s="142"/>
      <c r="S17715" s="139"/>
    </row>
    <row r="17716" spans="2:19" ht="15.75" customHeight="1" x14ac:dyDescent="0.25">
      <c r="B17716" s="106"/>
      <c r="C17716" s="106"/>
      <c r="D17716" s="139"/>
      <c r="E17716" s="140"/>
      <c r="F17716" s="140"/>
      <c r="G17716" s="140"/>
      <c r="M17716" s="140"/>
      <c r="N17716" s="167"/>
      <c r="O17716" s="167"/>
      <c r="P17716" s="142"/>
      <c r="Q17716" s="142"/>
      <c r="R17716" s="142"/>
      <c r="S17716" s="139"/>
    </row>
    <row r="17717" spans="2:19" ht="15.75" customHeight="1" x14ac:dyDescent="0.25">
      <c r="B17717" s="106"/>
      <c r="C17717" s="106"/>
      <c r="D17717" s="139"/>
      <c r="E17717" s="140"/>
      <c r="F17717" s="140"/>
      <c r="G17717" s="140"/>
      <c r="M17717" s="140"/>
      <c r="N17717" s="167"/>
      <c r="O17717" s="167"/>
      <c r="P17717" s="142"/>
      <c r="Q17717" s="142"/>
      <c r="R17717" s="142"/>
      <c r="S17717" s="139"/>
    </row>
    <row r="17718" spans="2:19" ht="15.75" customHeight="1" x14ac:dyDescent="0.25">
      <c r="B17718" s="106"/>
      <c r="C17718" s="106"/>
      <c r="D17718" s="139"/>
      <c r="E17718" s="140"/>
      <c r="F17718" s="140"/>
      <c r="G17718" s="140"/>
      <c r="M17718" s="140"/>
      <c r="N17718" s="167"/>
      <c r="O17718" s="167"/>
      <c r="P17718" s="142"/>
      <c r="Q17718" s="142"/>
      <c r="R17718" s="142"/>
      <c r="S17718" s="139"/>
    </row>
    <row r="17719" spans="2:19" ht="15.75" customHeight="1" x14ac:dyDescent="0.25">
      <c r="B17719" s="106"/>
      <c r="C17719" s="106"/>
      <c r="D17719" s="139"/>
      <c r="E17719" s="140"/>
      <c r="F17719" s="140"/>
      <c r="G17719" s="140"/>
      <c r="M17719" s="140"/>
      <c r="N17719" s="167"/>
      <c r="O17719" s="167"/>
      <c r="P17719" s="142"/>
      <c r="Q17719" s="142"/>
      <c r="R17719" s="142"/>
      <c r="S17719" s="139"/>
    </row>
    <row r="17720" spans="2:19" ht="15.75" customHeight="1" x14ac:dyDescent="0.25">
      <c r="B17720" s="106"/>
      <c r="C17720" s="106"/>
      <c r="D17720" s="139"/>
      <c r="E17720" s="140"/>
      <c r="F17720" s="140"/>
      <c r="G17720" s="140"/>
      <c r="M17720" s="140"/>
      <c r="N17720" s="167"/>
      <c r="O17720" s="167"/>
      <c r="P17720" s="142"/>
      <c r="Q17720" s="142"/>
      <c r="R17720" s="142"/>
      <c r="S17720" s="139"/>
    </row>
    <row r="17721" spans="2:19" ht="15.75" customHeight="1" x14ac:dyDescent="0.25">
      <c r="B17721" s="106"/>
      <c r="C17721" s="106"/>
      <c r="D17721" s="139"/>
      <c r="E17721" s="140"/>
      <c r="F17721" s="140"/>
      <c r="G17721" s="140"/>
      <c r="M17721" s="140"/>
      <c r="N17721" s="167"/>
      <c r="O17721" s="167"/>
      <c r="P17721" s="142"/>
      <c r="Q17721" s="142"/>
      <c r="R17721" s="142"/>
      <c r="S17721" s="139"/>
    </row>
    <row r="17722" spans="2:19" ht="15.75" customHeight="1" x14ac:dyDescent="0.25">
      <c r="B17722" s="106"/>
      <c r="C17722" s="106"/>
      <c r="D17722" s="139"/>
      <c r="E17722" s="140"/>
      <c r="F17722" s="140"/>
      <c r="G17722" s="140"/>
      <c r="M17722" s="140"/>
      <c r="N17722" s="167"/>
      <c r="O17722" s="167"/>
      <c r="P17722" s="142"/>
      <c r="Q17722" s="142"/>
      <c r="R17722" s="142"/>
      <c r="S17722" s="139"/>
    </row>
    <row r="17723" spans="2:19" ht="15.75" customHeight="1" x14ac:dyDescent="0.25">
      <c r="B17723" s="106"/>
      <c r="C17723" s="106"/>
      <c r="D17723" s="139"/>
      <c r="E17723" s="140"/>
      <c r="F17723" s="140"/>
      <c r="G17723" s="140"/>
      <c r="M17723" s="140"/>
      <c r="N17723" s="167"/>
      <c r="O17723" s="167"/>
      <c r="P17723" s="142"/>
      <c r="Q17723" s="142"/>
      <c r="R17723" s="142"/>
      <c r="S17723" s="139"/>
    </row>
    <row r="17724" spans="2:19" ht="15.75" customHeight="1" x14ac:dyDescent="0.25">
      <c r="B17724" s="106"/>
      <c r="C17724" s="106"/>
      <c r="D17724" s="139"/>
      <c r="E17724" s="140"/>
      <c r="F17724" s="140"/>
      <c r="G17724" s="140"/>
      <c r="M17724" s="140"/>
      <c r="N17724" s="167"/>
      <c r="O17724" s="167"/>
      <c r="P17724" s="142"/>
      <c r="Q17724" s="142"/>
      <c r="R17724" s="142"/>
      <c r="S17724" s="139"/>
    </row>
    <row r="17725" spans="2:19" ht="15.75" customHeight="1" x14ac:dyDescent="0.25">
      <c r="B17725" s="106"/>
      <c r="C17725" s="106"/>
      <c r="D17725" s="139"/>
      <c r="E17725" s="140"/>
      <c r="F17725" s="140"/>
      <c r="G17725" s="140"/>
      <c r="M17725" s="140"/>
      <c r="N17725" s="167"/>
      <c r="O17725" s="167"/>
      <c r="P17725" s="142"/>
      <c r="Q17725" s="142"/>
      <c r="R17725" s="142"/>
      <c r="S17725" s="139"/>
    </row>
    <row r="17726" spans="2:19" ht="15.75" customHeight="1" x14ac:dyDescent="0.25">
      <c r="B17726" s="106"/>
      <c r="C17726" s="106"/>
      <c r="D17726" s="139"/>
      <c r="E17726" s="140"/>
      <c r="F17726" s="140"/>
      <c r="G17726" s="140"/>
      <c r="M17726" s="140"/>
      <c r="N17726" s="167"/>
      <c r="O17726" s="167"/>
      <c r="P17726" s="142"/>
      <c r="Q17726" s="142"/>
      <c r="R17726" s="142"/>
      <c r="S17726" s="139"/>
    </row>
    <row r="17727" spans="2:19" ht="15.75" customHeight="1" x14ac:dyDescent="0.25">
      <c r="B17727" s="106"/>
      <c r="C17727" s="106"/>
      <c r="D17727" s="139"/>
      <c r="E17727" s="140"/>
      <c r="F17727" s="140"/>
      <c r="G17727" s="140"/>
      <c r="M17727" s="140"/>
      <c r="N17727" s="167"/>
      <c r="O17727" s="167"/>
      <c r="P17727" s="142"/>
      <c r="Q17727" s="142"/>
      <c r="R17727" s="142"/>
      <c r="S17727" s="139"/>
    </row>
    <row r="17728" spans="2:19" ht="15.75" customHeight="1" x14ac:dyDescent="0.25">
      <c r="B17728" s="106"/>
      <c r="C17728" s="106"/>
      <c r="D17728" s="139"/>
      <c r="E17728" s="140"/>
      <c r="F17728" s="140"/>
      <c r="G17728" s="140"/>
      <c r="M17728" s="140"/>
      <c r="N17728" s="167"/>
      <c r="O17728" s="167"/>
      <c r="P17728" s="142"/>
      <c r="Q17728" s="142"/>
      <c r="R17728" s="142"/>
      <c r="S17728" s="139"/>
    </row>
    <row r="17729" spans="2:19" ht="15.75" customHeight="1" x14ac:dyDescent="0.25">
      <c r="B17729" s="106"/>
      <c r="C17729" s="106"/>
      <c r="D17729" s="139"/>
      <c r="E17729" s="140"/>
      <c r="F17729" s="140"/>
      <c r="G17729" s="140"/>
      <c r="M17729" s="140"/>
      <c r="N17729" s="167"/>
      <c r="O17729" s="167"/>
      <c r="P17729" s="142"/>
      <c r="Q17729" s="142"/>
      <c r="R17729" s="142"/>
      <c r="S17729" s="139"/>
    </row>
    <row r="17730" spans="2:19" ht="15.75" customHeight="1" x14ac:dyDescent="0.25">
      <c r="B17730" s="106"/>
      <c r="C17730" s="106"/>
      <c r="D17730" s="139"/>
      <c r="E17730" s="140"/>
      <c r="F17730" s="140"/>
      <c r="G17730" s="140"/>
      <c r="M17730" s="140"/>
      <c r="N17730" s="167"/>
      <c r="O17730" s="167"/>
      <c r="P17730" s="142"/>
      <c r="Q17730" s="142"/>
      <c r="R17730" s="142"/>
      <c r="S17730" s="139"/>
    </row>
    <row r="17731" spans="2:19" ht="15.75" customHeight="1" x14ac:dyDescent="0.25">
      <c r="B17731" s="106"/>
      <c r="C17731" s="106"/>
      <c r="D17731" s="139"/>
      <c r="E17731" s="140"/>
      <c r="F17731" s="140"/>
      <c r="G17731" s="140"/>
      <c r="M17731" s="140"/>
      <c r="N17731" s="167"/>
      <c r="O17731" s="167"/>
      <c r="P17731" s="142"/>
      <c r="Q17731" s="142"/>
      <c r="R17731" s="142"/>
      <c r="S17731" s="139"/>
    </row>
    <row r="17732" spans="2:19" ht="15.75" customHeight="1" x14ac:dyDescent="0.25">
      <c r="B17732" s="106"/>
      <c r="C17732" s="106"/>
      <c r="D17732" s="139"/>
      <c r="E17732" s="140"/>
      <c r="F17732" s="140"/>
      <c r="G17732" s="140"/>
      <c r="M17732" s="140"/>
      <c r="N17732" s="167"/>
      <c r="O17732" s="167"/>
      <c r="P17732" s="142"/>
      <c r="Q17732" s="142"/>
      <c r="R17732" s="142"/>
      <c r="S17732" s="139"/>
    </row>
    <row r="17733" spans="2:19" ht="15.75" customHeight="1" x14ac:dyDescent="0.25">
      <c r="B17733" s="106"/>
      <c r="C17733" s="106"/>
      <c r="D17733" s="139"/>
      <c r="E17733" s="140"/>
      <c r="F17733" s="140"/>
      <c r="G17733" s="140"/>
      <c r="M17733" s="140"/>
      <c r="N17733" s="167"/>
      <c r="O17733" s="167"/>
      <c r="P17733" s="142"/>
      <c r="Q17733" s="142"/>
      <c r="R17733" s="142"/>
      <c r="S17733" s="139"/>
    </row>
    <row r="17734" spans="2:19" ht="15.75" customHeight="1" x14ac:dyDescent="0.25">
      <c r="B17734" s="106"/>
      <c r="C17734" s="106"/>
      <c r="D17734" s="139"/>
      <c r="E17734" s="140"/>
      <c r="F17734" s="140"/>
      <c r="G17734" s="140"/>
      <c r="M17734" s="140"/>
      <c r="N17734" s="167"/>
      <c r="O17734" s="167"/>
      <c r="P17734" s="142"/>
      <c r="Q17734" s="142"/>
      <c r="R17734" s="142"/>
      <c r="S17734" s="139"/>
    </row>
    <row r="17735" spans="2:19" ht="15.75" customHeight="1" x14ac:dyDescent="0.25">
      <c r="B17735" s="106"/>
      <c r="C17735" s="106"/>
      <c r="D17735" s="139"/>
      <c r="E17735" s="140"/>
      <c r="F17735" s="140"/>
      <c r="G17735" s="140"/>
      <c r="M17735" s="140"/>
      <c r="N17735" s="167"/>
      <c r="O17735" s="167"/>
      <c r="P17735" s="142"/>
      <c r="Q17735" s="142"/>
      <c r="R17735" s="142"/>
      <c r="S17735" s="139"/>
    </row>
    <row r="17736" spans="2:19" ht="15.75" customHeight="1" x14ac:dyDescent="0.25">
      <c r="B17736" s="106"/>
      <c r="C17736" s="106"/>
      <c r="D17736" s="139"/>
      <c r="E17736" s="140"/>
      <c r="F17736" s="140"/>
      <c r="G17736" s="140"/>
      <c r="M17736" s="140"/>
      <c r="N17736" s="167"/>
      <c r="O17736" s="167"/>
      <c r="P17736" s="142"/>
      <c r="Q17736" s="142"/>
      <c r="R17736" s="142"/>
      <c r="S17736" s="139"/>
    </row>
    <row r="17737" spans="2:19" ht="15.75" customHeight="1" x14ac:dyDescent="0.25">
      <c r="B17737" s="106"/>
      <c r="C17737" s="106"/>
      <c r="D17737" s="139"/>
      <c r="E17737" s="140"/>
      <c r="F17737" s="140"/>
      <c r="G17737" s="140"/>
      <c r="M17737" s="140"/>
      <c r="N17737" s="167"/>
      <c r="O17737" s="167"/>
      <c r="P17737" s="142"/>
      <c r="Q17737" s="142"/>
      <c r="R17737" s="142"/>
      <c r="S17737" s="139"/>
    </row>
    <row r="17738" spans="2:19" ht="15.75" customHeight="1" x14ac:dyDescent="0.25">
      <c r="B17738" s="106"/>
      <c r="C17738" s="106"/>
      <c r="D17738" s="139"/>
      <c r="E17738" s="140"/>
      <c r="F17738" s="140"/>
      <c r="G17738" s="140"/>
      <c r="M17738" s="140"/>
      <c r="N17738" s="167"/>
      <c r="O17738" s="167"/>
      <c r="P17738" s="142"/>
      <c r="Q17738" s="142"/>
      <c r="R17738" s="142"/>
      <c r="S17738" s="139"/>
    </row>
    <row r="17739" spans="2:19" ht="15.75" customHeight="1" x14ac:dyDescent="0.25">
      <c r="B17739" s="106"/>
      <c r="C17739" s="106"/>
      <c r="D17739" s="139"/>
      <c r="E17739" s="140"/>
      <c r="F17739" s="140"/>
      <c r="G17739" s="140"/>
      <c r="M17739" s="140"/>
      <c r="N17739" s="167"/>
      <c r="O17739" s="167"/>
      <c r="P17739" s="142"/>
      <c r="Q17739" s="142"/>
      <c r="R17739" s="142"/>
      <c r="S17739" s="139"/>
    </row>
    <row r="17740" spans="2:19" ht="15.75" customHeight="1" x14ac:dyDescent="0.25">
      <c r="B17740" s="106"/>
      <c r="C17740" s="106"/>
      <c r="D17740" s="139"/>
      <c r="E17740" s="140"/>
      <c r="F17740" s="140"/>
      <c r="G17740" s="140"/>
      <c r="M17740" s="140"/>
      <c r="N17740" s="167"/>
      <c r="O17740" s="167"/>
      <c r="P17740" s="142"/>
      <c r="Q17740" s="142"/>
      <c r="R17740" s="142"/>
      <c r="S17740" s="139"/>
    </row>
    <row r="17741" spans="2:19" ht="15.75" customHeight="1" x14ac:dyDescent="0.25">
      <c r="B17741" s="106"/>
      <c r="C17741" s="106"/>
      <c r="D17741" s="139"/>
      <c r="E17741" s="140"/>
      <c r="F17741" s="140"/>
      <c r="G17741" s="140"/>
      <c r="M17741" s="140"/>
      <c r="N17741" s="167"/>
      <c r="O17741" s="167"/>
      <c r="P17741" s="142"/>
      <c r="Q17741" s="142"/>
      <c r="R17741" s="142"/>
      <c r="S17741" s="139"/>
    </row>
    <row r="17742" spans="2:19" ht="15.75" customHeight="1" x14ac:dyDescent="0.25">
      <c r="B17742" s="106"/>
      <c r="C17742" s="106"/>
      <c r="D17742" s="139"/>
      <c r="E17742" s="140"/>
      <c r="F17742" s="140"/>
      <c r="G17742" s="140"/>
      <c r="M17742" s="140"/>
      <c r="N17742" s="167"/>
      <c r="O17742" s="167"/>
      <c r="P17742" s="142"/>
      <c r="Q17742" s="142"/>
      <c r="R17742" s="142"/>
      <c r="S17742" s="139"/>
    </row>
    <row r="17743" spans="2:19" ht="15.75" customHeight="1" x14ac:dyDescent="0.25">
      <c r="B17743" s="106"/>
      <c r="C17743" s="106"/>
      <c r="D17743" s="139"/>
      <c r="E17743" s="140"/>
      <c r="F17743" s="140"/>
      <c r="G17743" s="140"/>
      <c r="M17743" s="140"/>
      <c r="N17743" s="167"/>
      <c r="O17743" s="167"/>
      <c r="P17743" s="142"/>
      <c r="Q17743" s="142"/>
      <c r="R17743" s="142"/>
      <c r="S17743" s="139"/>
    </row>
    <row r="17744" spans="2:19" ht="15.75" customHeight="1" x14ac:dyDescent="0.25">
      <c r="B17744" s="106"/>
      <c r="C17744" s="106"/>
      <c r="D17744" s="139"/>
      <c r="E17744" s="140"/>
      <c r="F17744" s="140"/>
      <c r="G17744" s="140"/>
      <c r="M17744" s="140"/>
      <c r="N17744" s="167"/>
      <c r="O17744" s="167"/>
      <c r="P17744" s="142"/>
      <c r="Q17744" s="142"/>
      <c r="R17744" s="142"/>
      <c r="S17744" s="139"/>
    </row>
    <row r="17745" spans="2:19" ht="15.75" customHeight="1" x14ac:dyDescent="0.25">
      <c r="B17745" s="106"/>
      <c r="C17745" s="106"/>
      <c r="D17745" s="139"/>
      <c r="E17745" s="140"/>
      <c r="F17745" s="140"/>
      <c r="G17745" s="140"/>
      <c r="M17745" s="140"/>
      <c r="N17745" s="167"/>
      <c r="O17745" s="167"/>
      <c r="P17745" s="142"/>
      <c r="Q17745" s="142"/>
      <c r="R17745" s="142"/>
      <c r="S17745" s="139"/>
    </row>
    <row r="17746" spans="2:19" ht="15.75" customHeight="1" x14ac:dyDescent="0.25">
      <c r="B17746" s="106"/>
      <c r="C17746" s="106"/>
      <c r="D17746" s="139"/>
      <c r="E17746" s="140"/>
      <c r="F17746" s="140"/>
      <c r="G17746" s="140"/>
      <c r="M17746" s="140"/>
      <c r="N17746" s="167"/>
      <c r="O17746" s="167"/>
      <c r="P17746" s="142"/>
      <c r="Q17746" s="142"/>
      <c r="R17746" s="142"/>
      <c r="S17746" s="139"/>
    </row>
    <row r="17747" spans="2:19" ht="15.75" customHeight="1" x14ac:dyDescent="0.25">
      <c r="B17747" s="106"/>
      <c r="C17747" s="106"/>
      <c r="D17747" s="139"/>
      <c r="E17747" s="140"/>
      <c r="F17747" s="140"/>
      <c r="G17747" s="140"/>
      <c r="M17747" s="140"/>
      <c r="N17747" s="167"/>
      <c r="O17747" s="167"/>
      <c r="P17747" s="142"/>
      <c r="Q17747" s="142"/>
      <c r="R17747" s="142"/>
      <c r="S17747" s="139"/>
    </row>
    <row r="17748" spans="2:19" ht="15.75" customHeight="1" x14ac:dyDescent="0.25">
      <c r="B17748" s="106"/>
      <c r="C17748" s="106"/>
      <c r="D17748" s="139"/>
      <c r="E17748" s="140"/>
      <c r="F17748" s="140"/>
      <c r="G17748" s="140"/>
      <c r="M17748" s="140"/>
      <c r="N17748" s="167"/>
      <c r="O17748" s="167"/>
      <c r="P17748" s="142"/>
      <c r="Q17748" s="142"/>
      <c r="R17748" s="142"/>
      <c r="S17748" s="139"/>
    </row>
    <row r="17749" spans="2:19" ht="15.75" customHeight="1" x14ac:dyDescent="0.25">
      <c r="B17749" s="106"/>
      <c r="C17749" s="106"/>
      <c r="D17749" s="139"/>
      <c r="E17749" s="140"/>
      <c r="F17749" s="140"/>
      <c r="G17749" s="140"/>
      <c r="M17749" s="140"/>
      <c r="N17749" s="167"/>
      <c r="O17749" s="167"/>
      <c r="P17749" s="142"/>
      <c r="Q17749" s="142"/>
      <c r="R17749" s="142"/>
      <c r="S17749" s="139"/>
    </row>
    <row r="17750" spans="2:19" ht="15.75" customHeight="1" x14ac:dyDescent="0.25">
      <c r="B17750" s="106"/>
      <c r="C17750" s="106"/>
      <c r="D17750" s="139"/>
      <c r="E17750" s="140"/>
      <c r="F17750" s="140"/>
      <c r="G17750" s="140"/>
      <c r="M17750" s="140"/>
      <c r="N17750" s="167"/>
      <c r="O17750" s="167"/>
      <c r="P17750" s="142"/>
      <c r="Q17750" s="142"/>
      <c r="R17750" s="142"/>
      <c r="S17750" s="139"/>
    </row>
    <row r="17751" spans="2:19" ht="15.75" customHeight="1" x14ac:dyDescent="0.25">
      <c r="B17751" s="106"/>
      <c r="C17751" s="106"/>
      <c r="D17751" s="139"/>
      <c r="E17751" s="140"/>
      <c r="F17751" s="140"/>
      <c r="G17751" s="140"/>
      <c r="M17751" s="140"/>
      <c r="N17751" s="167"/>
      <c r="O17751" s="167"/>
      <c r="P17751" s="142"/>
      <c r="Q17751" s="142"/>
      <c r="R17751" s="142"/>
      <c r="S17751" s="139"/>
    </row>
    <row r="17752" spans="2:19" ht="15.75" customHeight="1" x14ac:dyDescent="0.25">
      <c r="B17752" s="106"/>
      <c r="C17752" s="106"/>
      <c r="D17752" s="139"/>
      <c r="E17752" s="140"/>
      <c r="F17752" s="140"/>
      <c r="G17752" s="140"/>
      <c r="M17752" s="140"/>
      <c r="N17752" s="167"/>
      <c r="O17752" s="167"/>
      <c r="P17752" s="142"/>
      <c r="Q17752" s="142"/>
      <c r="R17752" s="142"/>
      <c r="S17752" s="139"/>
    </row>
    <row r="17753" spans="2:19" ht="15.75" customHeight="1" x14ac:dyDescent="0.25">
      <c r="B17753" s="106"/>
      <c r="C17753" s="106"/>
      <c r="D17753" s="139"/>
      <c r="E17753" s="140"/>
      <c r="F17753" s="140"/>
      <c r="G17753" s="140"/>
      <c r="M17753" s="140"/>
      <c r="N17753" s="167"/>
      <c r="O17753" s="167"/>
      <c r="P17753" s="142"/>
      <c r="Q17753" s="142"/>
      <c r="R17753" s="142"/>
      <c r="S17753" s="139"/>
    </row>
    <row r="17754" spans="2:19" ht="15.75" customHeight="1" x14ac:dyDescent="0.25">
      <c r="B17754" s="106"/>
      <c r="C17754" s="106"/>
      <c r="D17754" s="139"/>
      <c r="E17754" s="140"/>
      <c r="F17754" s="140"/>
      <c r="G17754" s="140"/>
      <c r="M17754" s="140"/>
      <c r="N17754" s="167"/>
      <c r="O17754" s="167"/>
      <c r="P17754" s="142"/>
      <c r="Q17754" s="142"/>
      <c r="R17754" s="142"/>
      <c r="S17754" s="139"/>
    </row>
    <row r="17755" spans="2:19" ht="15.75" customHeight="1" x14ac:dyDescent="0.25">
      <c r="B17755" s="106"/>
      <c r="C17755" s="106"/>
      <c r="D17755" s="139"/>
      <c r="E17755" s="140"/>
      <c r="F17755" s="140"/>
      <c r="G17755" s="140"/>
      <c r="M17755" s="140"/>
      <c r="N17755" s="167"/>
      <c r="O17755" s="167"/>
      <c r="P17755" s="142"/>
      <c r="Q17755" s="142"/>
      <c r="R17755" s="142"/>
      <c r="S17755" s="139"/>
    </row>
    <row r="17756" spans="2:19" ht="15.75" customHeight="1" x14ac:dyDescent="0.25">
      <c r="B17756" s="106"/>
      <c r="C17756" s="106"/>
      <c r="D17756" s="139"/>
      <c r="E17756" s="140"/>
      <c r="F17756" s="140"/>
      <c r="G17756" s="140"/>
      <c r="M17756" s="140"/>
      <c r="N17756" s="167"/>
      <c r="O17756" s="167"/>
      <c r="P17756" s="142"/>
      <c r="Q17756" s="142"/>
      <c r="R17756" s="142"/>
      <c r="S17756" s="139"/>
    </row>
    <row r="17757" spans="2:19" ht="15.75" customHeight="1" x14ac:dyDescent="0.25">
      <c r="B17757" s="106"/>
      <c r="C17757" s="106"/>
      <c r="D17757" s="139"/>
      <c r="E17757" s="140"/>
      <c r="F17757" s="140"/>
      <c r="G17757" s="140"/>
      <c r="M17757" s="140"/>
      <c r="N17757" s="167"/>
      <c r="O17757" s="167"/>
      <c r="P17757" s="142"/>
      <c r="Q17757" s="142"/>
      <c r="R17757" s="142"/>
      <c r="S17757" s="139"/>
    </row>
    <row r="17758" spans="2:19" ht="15.75" customHeight="1" x14ac:dyDescent="0.25">
      <c r="B17758" s="106"/>
      <c r="C17758" s="106"/>
      <c r="D17758" s="139"/>
      <c r="E17758" s="140"/>
      <c r="F17758" s="140"/>
      <c r="G17758" s="140"/>
      <c r="M17758" s="140"/>
      <c r="N17758" s="167"/>
      <c r="O17758" s="167"/>
      <c r="P17758" s="142"/>
      <c r="Q17758" s="142"/>
      <c r="R17758" s="142"/>
      <c r="S17758" s="139"/>
    </row>
    <row r="17759" spans="2:19" ht="15.75" customHeight="1" x14ac:dyDescent="0.25">
      <c r="B17759" s="106"/>
      <c r="C17759" s="106"/>
      <c r="D17759" s="139"/>
      <c r="E17759" s="140"/>
      <c r="F17759" s="140"/>
      <c r="G17759" s="140"/>
      <c r="M17759" s="140"/>
      <c r="N17759" s="167"/>
      <c r="O17759" s="167"/>
      <c r="P17759" s="142"/>
      <c r="Q17759" s="142"/>
      <c r="R17759" s="142"/>
      <c r="S17759" s="139"/>
    </row>
    <row r="17760" spans="2:19" ht="15.75" customHeight="1" x14ac:dyDescent="0.25">
      <c r="B17760" s="106"/>
      <c r="C17760" s="106"/>
      <c r="D17760" s="139"/>
      <c r="E17760" s="140"/>
      <c r="F17760" s="140"/>
      <c r="G17760" s="140"/>
      <c r="M17760" s="140"/>
      <c r="N17760" s="167"/>
      <c r="O17760" s="167"/>
      <c r="P17760" s="142"/>
      <c r="Q17760" s="142"/>
      <c r="R17760" s="142"/>
      <c r="S17760" s="139"/>
    </row>
    <row r="17761" spans="2:19" ht="15.75" customHeight="1" x14ac:dyDescent="0.25">
      <c r="B17761" s="106"/>
      <c r="C17761" s="106"/>
      <c r="D17761" s="139"/>
      <c r="E17761" s="140"/>
      <c r="F17761" s="140"/>
      <c r="G17761" s="140"/>
      <c r="M17761" s="140"/>
      <c r="N17761" s="167"/>
      <c r="O17761" s="167"/>
      <c r="P17761" s="142"/>
      <c r="Q17761" s="142"/>
      <c r="R17761" s="142"/>
      <c r="S17761" s="139"/>
    </row>
    <row r="17762" spans="2:19" ht="15.75" customHeight="1" x14ac:dyDescent="0.25">
      <c r="B17762" s="106"/>
      <c r="C17762" s="106"/>
      <c r="D17762" s="139"/>
      <c r="E17762" s="140"/>
      <c r="F17762" s="140"/>
      <c r="G17762" s="140"/>
      <c r="M17762" s="140"/>
      <c r="N17762" s="167"/>
      <c r="O17762" s="167"/>
      <c r="P17762" s="142"/>
      <c r="Q17762" s="142"/>
      <c r="R17762" s="142"/>
      <c r="S17762" s="139"/>
    </row>
    <row r="17763" spans="2:19" ht="15.75" customHeight="1" x14ac:dyDescent="0.25">
      <c r="B17763" s="106"/>
      <c r="C17763" s="106"/>
      <c r="D17763" s="139"/>
      <c r="E17763" s="140"/>
      <c r="F17763" s="140"/>
      <c r="G17763" s="140"/>
      <c r="M17763" s="140"/>
      <c r="N17763" s="167"/>
      <c r="O17763" s="167"/>
      <c r="P17763" s="142"/>
      <c r="Q17763" s="142"/>
      <c r="R17763" s="142"/>
      <c r="S17763" s="139"/>
    </row>
    <row r="17764" spans="2:19" ht="15.75" customHeight="1" x14ac:dyDescent="0.25">
      <c r="B17764" s="106"/>
      <c r="C17764" s="106"/>
      <c r="D17764" s="139"/>
      <c r="E17764" s="140"/>
      <c r="F17764" s="140"/>
      <c r="G17764" s="140"/>
      <c r="M17764" s="140"/>
      <c r="N17764" s="167"/>
      <c r="O17764" s="167"/>
      <c r="P17764" s="142"/>
      <c r="Q17764" s="142"/>
      <c r="R17764" s="142"/>
      <c r="S17764" s="139"/>
    </row>
    <row r="17765" spans="2:19" ht="15.75" customHeight="1" x14ac:dyDescent="0.25">
      <c r="B17765" s="106"/>
      <c r="C17765" s="106"/>
      <c r="D17765" s="139"/>
      <c r="E17765" s="140"/>
      <c r="F17765" s="140"/>
      <c r="G17765" s="140"/>
      <c r="M17765" s="140"/>
      <c r="N17765" s="167"/>
      <c r="O17765" s="167"/>
      <c r="P17765" s="142"/>
      <c r="Q17765" s="142"/>
      <c r="R17765" s="142"/>
      <c r="S17765" s="139"/>
    </row>
    <row r="17766" spans="2:19" ht="15.75" customHeight="1" x14ac:dyDescent="0.25">
      <c r="B17766" s="106"/>
      <c r="C17766" s="106"/>
      <c r="D17766" s="139"/>
      <c r="E17766" s="140"/>
      <c r="F17766" s="140"/>
      <c r="G17766" s="140"/>
      <c r="M17766" s="140"/>
      <c r="N17766" s="167"/>
      <c r="O17766" s="167"/>
      <c r="P17766" s="142"/>
      <c r="Q17766" s="142"/>
      <c r="R17766" s="142"/>
      <c r="S17766" s="139"/>
    </row>
    <row r="17767" spans="2:19" ht="15.75" customHeight="1" x14ac:dyDescent="0.25">
      <c r="B17767" s="106"/>
      <c r="C17767" s="106"/>
      <c r="D17767" s="139"/>
      <c r="E17767" s="140"/>
      <c r="F17767" s="140"/>
      <c r="G17767" s="140"/>
      <c r="M17767" s="140"/>
      <c r="N17767" s="167"/>
      <c r="O17767" s="167"/>
      <c r="P17767" s="142"/>
      <c r="Q17767" s="142"/>
      <c r="R17767" s="142"/>
      <c r="S17767" s="139"/>
    </row>
    <row r="17768" spans="2:19" ht="15.75" customHeight="1" x14ac:dyDescent="0.25">
      <c r="B17768" s="106"/>
      <c r="C17768" s="106"/>
      <c r="D17768" s="139"/>
      <c r="E17768" s="140"/>
      <c r="F17768" s="140"/>
      <c r="G17768" s="140"/>
      <c r="M17768" s="140"/>
      <c r="N17768" s="167"/>
      <c r="O17768" s="167"/>
      <c r="P17768" s="142"/>
      <c r="Q17768" s="142"/>
      <c r="R17768" s="142"/>
      <c r="S17768" s="139"/>
    </row>
    <row r="17769" spans="2:19" ht="15.75" customHeight="1" x14ac:dyDescent="0.25">
      <c r="B17769" s="106"/>
      <c r="C17769" s="106"/>
      <c r="D17769" s="139"/>
      <c r="E17769" s="140"/>
      <c r="F17769" s="140"/>
      <c r="G17769" s="140"/>
      <c r="M17769" s="140"/>
      <c r="N17769" s="167"/>
      <c r="O17769" s="167"/>
      <c r="P17769" s="142"/>
      <c r="Q17769" s="142"/>
      <c r="R17769" s="142"/>
      <c r="S17769" s="139"/>
    </row>
    <row r="17770" spans="2:19" ht="15.75" customHeight="1" x14ac:dyDescent="0.25">
      <c r="B17770" s="106"/>
      <c r="C17770" s="106"/>
      <c r="D17770" s="139"/>
      <c r="E17770" s="140"/>
      <c r="F17770" s="140"/>
      <c r="G17770" s="140"/>
      <c r="M17770" s="140"/>
      <c r="N17770" s="167"/>
      <c r="O17770" s="167"/>
      <c r="P17770" s="142"/>
      <c r="Q17770" s="142"/>
      <c r="R17770" s="142"/>
      <c r="S17770" s="139"/>
    </row>
    <row r="17771" spans="2:19" ht="15.75" customHeight="1" x14ac:dyDescent="0.25">
      <c r="B17771" s="106"/>
      <c r="C17771" s="106"/>
      <c r="D17771" s="139"/>
      <c r="E17771" s="140"/>
      <c r="F17771" s="140"/>
      <c r="G17771" s="140"/>
      <c r="M17771" s="140"/>
      <c r="N17771" s="167"/>
      <c r="O17771" s="167"/>
      <c r="P17771" s="142"/>
      <c r="Q17771" s="142"/>
      <c r="R17771" s="142"/>
      <c r="S17771" s="139"/>
    </row>
    <row r="17772" spans="2:19" ht="15.75" customHeight="1" x14ac:dyDescent="0.25">
      <c r="B17772" s="106"/>
      <c r="C17772" s="106"/>
      <c r="D17772" s="139"/>
      <c r="E17772" s="140"/>
      <c r="F17772" s="140"/>
      <c r="G17772" s="140"/>
      <c r="M17772" s="140"/>
      <c r="N17772" s="167"/>
      <c r="O17772" s="167"/>
      <c r="P17772" s="142"/>
      <c r="Q17772" s="142"/>
      <c r="R17772" s="142"/>
      <c r="S17772" s="139"/>
    </row>
    <row r="17773" spans="2:19" ht="15.75" customHeight="1" x14ac:dyDescent="0.25">
      <c r="B17773" s="106"/>
      <c r="C17773" s="106"/>
      <c r="D17773" s="139"/>
      <c r="E17773" s="140"/>
      <c r="F17773" s="140"/>
      <c r="G17773" s="140"/>
      <c r="M17773" s="140"/>
      <c r="N17773" s="167"/>
      <c r="O17773" s="167"/>
      <c r="P17773" s="142"/>
      <c r="Q17773" s="142"/>
      <c r="R17773" s="142"/>
      <c r="S17773" s="139"/>
    </row>
    <row r="17774" spans="2:19" ht="15.75" customHeight="1" x14ac:dyDescent="0.25">
      <c r="B17774" s="106"/>
      <c r="C17774" s="106"/>
      <c r="D17774" s="139"/>
      <c r="E17774" s="140"/>
      <c r="F17774" s="140"/>
      <c r="G17774" s="140"/>
      <c r="M17774" s="140"/>
      <c r="N17774" s="167"/>
      <c r="O17774" s="167"/>
      <c r="P17774" s="142"/>
      <c r="Q17774" s="142"/>
      <c r="R17774" s="142"/>
      <c r="S17774" s="139"/>
    </row>
    <row r="17775" spans="2:19" ht="15.75" customHeight="1" x14ac:dyDescent="0.25">
      <c r="B17775" s="106"/>
      <c r="C17775" s="106"/>
      <c r="D17775" s="139"/>
      <c r="E17775" s="140"/>
      <c r="F17775" s="140"/>
      <c r="G17775" s="140"/>
      <c r="M17775" s="140"/>
      <c r="N17775" s="167"/>
      <c r="O17775" s="167"/>
      <c r="P17775" s="142"/>
      <c r="Q17775" s="142"/>
      <c r="R17775" s="142"/>
      <c r="S17775" s="139"/>
    </row>
    <row r="17776" spans="2:19" ht="15.75" customHeight="1" x14ac:dyDescent="0.25">
      <c r="B17776" s="106"/>
      <c r="C17776" s="106"/>
      <c r="D17776" s="139"/>
      <c r="E17776" s="140"/>
      <c r="F17776" s="140"/>
      <c r="G17776" s="140"/>
      <c r="M17776" s="140"/>
      <c r="N17776" s="167"/>
      <c r="O17776" s="167"/>
      <c r="P17776" s="142"/>
      <c r="Q17776" s="142"/>
      <c r="R17776" s="142"/>
      <c r="S17776" s="139"/>
    </row>
    <row r="17777" spans="2:19" ht="15.75" customHeight="1" x14ac:dyDescent="0.25">
      <c r="B17777" s="106"/>
      <c r="C17777" s="106"/>
      <c r="D17777" s="139"/>
      <c r="E17777" s="140"/>
      <c r="F17777" s="140"/>
      <c r="G17777" s="140"/>
      <c r="M17777" s="140"/>
      <c r="N17777" s="167"/>
      <c r="O17777" s="167"/>
      <c r="P17777" s="142"/>
      <c r="Q17777" s="142"/>
      <c r="R17777" s="142"/>
      <c r="S17777" s="139"/>
    </row>
    <row r="17778" spans="2:19" ht="15.75" customHeight="1" x14ac:dyDescent="0.25">
      <c r="B17778" s="106"/>
      <c r="C17778" s="106"/>
      <c r="D17778" s="139"/>
      <c r="E17778" s="140"/>
      <c r="F17778" s="140"/>
      <c r="G17778" s="140"/>
      <c r="M17778" s="140"/>
      <c r="N17778" s="167"/>
      <c r="O17778" s="167"/>
      <c r="P17778" s="142"/>
      <c r="Q17778" s="142"/>
      <c r="R17778" s="142"/>
      <c r="S17778" s="139"/>
    </row>
    <row r="17779" spans="2:19" ht="15.75" customHeight="1" x14ac:dyDescent="0.25">
      <c r="B17779" s="106"/>
      <c r="C17779" s="106"/>
      <c r="D17779" s="139"/>
      <c r="E17779" s="140"/>
      <c r="F17779" s="140"/>
      <c r="G17779" s="140"/>
      <c r="M17779" s="140"/>
      <c r="N17779" s="167"/>
      <c r="O17779" s="167"/>
      <c r="P17779" s="142"/>
      <c r="Q17779" s="142"/>
      <c r="R17779" s="142"/>
      <c r="S17779" s="139"/>
    </row>
    <row r="17780" spans="2:19" ht="15.75" customHeight="1" x14ac:dyDescent="0.25">
      <c r="B17780" s="106"/>
      <c r="C17780" s="106"/>
      <c r="D17780" s="139"/>
      <c r="E17780" s="140"/>
      <c r="F17780" s="140"/>
      <c r="G17780" s="140"/>
      <c r="M17780" s="140"/>
      <c r="N17780" s="167"/>
      <c r="O17780" s="167"/>
      <c r="P17780" s="142"/>
      <c r="Q17780" s="142"/>
      <c r="R17780" s="142"/>
      <c r="S17780" s="139"/>
    </row>
    <row r="17781" spans="2:19" ht="15.75" customHeight="1" x14ac:dyDescent="0.25">
      <c r="B17781" s="106"/>
      <c r="C17781" s="106"/>
      <c r="D17781" s="139"/>
      <c r="E17781" s="140"/>
      <c r="F17781" s="140"/>
      <c r="G17781" s="140"/>
      <c r="M17781" s="140"/>
      <c r="N17781" s="167"/>
      <c r="O17781" s="167"/>
      <c r="P17781" s="142"/>
      <c r="Q17781" s="142"/>
      <c r="R17781" s="142"/>
      <c r="S17781" s="139"/>
    </row>
    <row r="17782" spans="2:19" ht="15.75" customHeight="1" x14ac:dyDescent="0.25">
      <c r="B17782" s="106"/>
      <c r="C17782" s="106"/>
      <c r="D17782" s="139"/>
      <c r="E17782" s="140"/>
      <c r="F17782" s="140"/>
      <c r="G17782" s="140"/>
      <c r="M17782" s="140"/>
      <c r="N17782" s="167"/>
      <c r="O17782" s="167"/>
      <c r="P17782" s="142"/>
      <c r="Q17782" s="142"/>
      <c r="R17782" s="142"/>
      <c r="S17782" s="139"/>
    </row>
    <row r="17783" spans="2:19" ht="15.75" customHeight="1" x14ac:dyDescent="0.25">
      <c r="B17783" s="106"/>
      <c r="C17783" s="106"/>
      <c r="D17783" s="139"/>
      <c r="E17783" s="140"/>
      <c r="F17783" s="140"/>
      <c r="G17783" s="140"/>
      <c r="M17783" s="140"/>
      <c r="N17783" s="167"/>
      <c r="O17783" s="167"/>
      <c r="P17783" s="142"/>
      <c r="Q17783" s="142"/>
      <c r="R17783" s="142"/>
      <c r="S17783" s="139"/>
    </row>
    <row r="17784" spans="2:19" ht="15.75" customHeight="1" x14ac:dyDescent="0.25">
      <c r="B17784" s="106"/>
      <c r="C17784" s="106"/>
      <c r="D17784" s="139"/>
      <c r="E17784" s="140"/>
      <c r="F17784" s="140"/>
      <c r="G17784" s="140"/>
      <c r="M17784" s="140"/>
      <c r="N17784" s="167"/>
      <c r="O17784" s="167"/>
      <c r="P17784" s="142"/>
      <c r="Q17784" s="142"/>
      <c r="R17784" s="142"/>
      <c r="S17784" s="139"/>
    </row>
    <row r="17785" spans="2:19" ht="15.75" customHeight="1" x14ac:dyDescent="0.25">
      <c r="B17785" s="106"/>
      <c r="C17785" s="106"/>
      <c r="D17785" s="139"/>
      <c r="E17785" s="140"/>
      <c r="F17785" s="140"/>
      <c r="G17785" s="140"/>
      <c r="M17785" s="140"/>
      <c r="N17785" s="167"/>
      <c r="O17785" s="167"/>
      <c r="P17785" s="142"/>
      <c r="Q17785" s="142"/>
      <c r="R17785" s="142"/>
      <c r="S17785" s="139"/>
    </row>
    <row r="17786" spans="2:19" ht="15.75" customHeight="1" x14ac:dyDescent="0.25">
      <c r="B17786" s="106"/>
      <c r="C17786" s="106"/>
      <c r="D17786" s="139"/>
      <c r="E17786" s="140"/>
      <c r="F17786" s="140"/>
      <c r="G17786" s="140"/>
      <c r="M17786" s="140"/>
      <c r="N17786" s="167"/>
      <c r="O17786" s="167"/>
      <c r="P17786" s="142"/>
      <c r="Q17786" s="142"/>
      <c r="R17786" s="142"/>
      <c r="S17786" s="139"/>
    </row>
    <row r="17787" spans="2:19" ht="15.75" customHeight="1" x14ac:dyDescent="0.25">
      <c r="B17787" s="106"/>
      <c r="C17787" s="106"/>
      <c r="D17787" s="139"/>
      <c r="E17787" s="140"/>
      <c r="F17787" s="140"/>
      <c r="G17787" s="140"/>
      <c r="M17787" s="140"/>
      <c r="N17787" s="167"/>
      <c r="O17787" s="167"/>
      <c r="P17787" s="142"/>
      <c r="Q17787" s="142"/>
      <c r="R17787" s="142"/>
      <c r="S17787" s="139"/>
    </row>
    <row r="17788" spans="2:19" ht="15.75" customHeight="1" x14ac:dyDescent="0.25">
      <c r="B17788" s="106"/>
      <c r="C17788" s="106"/>
      <c r="D17788" s="139"/>
      <c r="E17788" s="140"/>
      <c r="F17788" s="140"/>
      <c r="G17788" s="140"/>
      <c r="M17788" s="140"/>
      <c r="N17788" s="167"/>
      <c r="O17788" s="167"/>
      <c r="P17788" s="142"/>
      <c r="Q17788" s="142"/>
      <c r="R17788" s="142"/>
      <c r="S17788" s="139"/>
    </row>
    <row r="17789" spans="2:19" ht="15.75" customHeight="1" x14ac:dyDescent="0.25">
      <c r="B17789" s="106"/>
      <c r="C17789" s="106"/>
      <c r="D17789" s="139"/>
      <c r="E17789" s="140"/>
      <c r="F17789" s="140"/>
      <c r="G17789" s="140"/>
      <c r="M17789" s="140"/>
      <c r="N17789" s="167"/>
      <c r="O17789" s="167"/>
      <c r="P17789" s="142"/>
      <c r="Q17789" s="142"/>
      <c r="R17789" s="142"/>
      <c r="S17789" s="139"/>
    </row>
    <row r="17790" spans="2:19" ht="15.75" customHeight="1" x14ac:dyDescent="0.25">
      <c r="B17790" s="106"/>
      <c r="C17790" s="106"/>
      <c r="D17790" s="139"/>
      <c r="E17790" s="140"/>
      <c r="F17790" s="140"/>
      <c r="G17790" s="140"/>
      <c r="M17790" s="140"/>
      <c r="N17790" s="167"/>
      <c r="O17790" s="167"/>
      <c r="P17790" s="142"/>
      <c r="Q17790" s="142"/>
      <c r="R17790" s="142"/>
      <c r="S17790" s="139"/>
    </row>
    <row r="17791" spans="2:19" ht="15.75" customHeight="1" x14ac:dyDescent="0.25">
      <c r="B17791" s="106"/>
      <c r="C17791" s="106"/>
      <c r="D17791" s="139"/>
      <c r="E17791" s="140"/>
      <c r="F17791" s="140"/>
      <c r="G17791" s="140"/>
      <c r="M17791" s="140"/>
      <c r="N17791" s="167"/>
      <c r="O17791" s="167"/>
      <c r="P17791" s="142"/>
      <c r="Q17791" s="142"/>
      <c r="R17791" s="142"/>
      <c r="S17791" s="139"/>
    </row>
    <row r="17792" spans="2:19" ht="15.75" customHeight="1" x14ac:dyDescent="0.25">
      <c r="B17792" s="106"/>
      <c r="C17792" s="106"/>
      <c r="D17792" s="139"/>
      <c r="E17792" s="140"/>
      <c r="F17792" s="140"/>
      <c r="G17792" s="140"/>
      <c r="M17792" s="140"/>
      <c r="N17792" s="167"/>
      <c r="O17792" s="167"/>
      <c r="P17792" s="142"/>
      <c r="Q17792" s="142"/>
      <c r="R17792" s="142"/>
      <c r="S17792" s="139"/>
    </row>
    <row r="17793" spans="2:19" ht="15.75" customHeight="1" x14ac:dyDescent="0.25">
      <c r="B17793" s="106"/>
      <c r="C17793" s="106"/>
      <c r="D17793" s="139"/>
      <c r="E17793" s="140"/>
      <c r="F17793" s="140"/>
      <c r="G17793" s="140"/>
      <c r="M17793" s="140"/>
      <c r="N17793" s="167"/>
      <c r="O17793" s="167"/>
      <c r="P17793" s="142"/>
      <c r="Q17793" s="142"/>
      <c r="R17793" s="142"/>
      <c r="S17793" s="139"/>
    </row>
    <row r="17794" spans="2:19" ht="15.75" customHeight="1" x14ac:dyDescent="0.25">
      <c r="B17794" s="106"/>
      <c r="C17794" s="106"/>
      <c r="D17794" s="139"/>
      <c r="E17794" s="140"/>
      <c r="F17794" s="140"/>
      <c r="G17794" s="140"/>
      <c r="M17794" s="140"/>
      <c r="N17794" s="167"/>
      <c r="O17794" s="167"/>
      <c r="P17794" s="142"/>
      <c r="Q17794" s="142"/>
      <c r="R17794" s="142"/>
      <c r="S17794" s="139"/>
    </row>
    <row r="17795" spans="2:19" ht="15.75" customHeight="1" x14ac:dyDescent="0.25">
      <c r="B17795" s="106"/>
      <c r="C17795" s="106"/>
      <c r="D17795" s="139"/>
      <c r="E17795" s="140"/>
      <c r="F17795" s="140"/>
      <c r="G17795" s="140"/>
      <c r="M17795" s="140"/>
      <c r="N17795" s="167"/>
      <c r="O17795" s="167"/>
      <c r="P17795" s="142"/>
      <c r="Q17795" s="142"/>
      <c r="R17795" s="142"/>
      <c r="S17795" s="139"/>
    </row>
    <row r="17796" spans="2:19" ht="15.75" customHeight="1" x14ac:dyDescent="0.25">
      <c r="B17796" s="106"/>
      <c r="C17796" s="106"/>
      <c r="D17796" s="139"/>
      <c r="E17796" s="140"/>
      <c r="F17796" s="140"/>
      <c r="G17796" s="140"/>
      <c r="M17796" s="140"/>
      <c r="N17796" s="167"/>
      <c r="O17796" s="167"/>
      <c r="P17796" s="142"/>
      <c r="Q17796" s="142"/>
      <c r="R17796" s="142"/>
      <c r="S17796" s="139"/>
    </row>
    <row r="17797" spans="2:19" ht="15.75" customHeight="1" x14ac:dyDescent="0.25">
      <c r="B17797" s="106"/>
      <c r="C17797" s="106"/>
      <c r="D17797" s="139"/>
      <c r="E17797" s="140"/>
      <c r="F17797" s="140"/>
      <c r="G17797" s="140"/>
      <c r="M17797" s="140"/>
      <c r="N17797" s="167"/>
      <c r="O17797" s="167"/>
      <c r="P17797" s="142"/>
      <c r="Q17797" s="142"/>
      <c r="R17797" s="142"/>
      <c r="S17797" s="139"/>
    </row>
    <row r="17798" spans="2:19" ht="15.75" customHeight="1" x14ac:dyDescent="0.25">
      <c r="B17798" s="106"/>
      <c r="C17798" s="106"/>
      <c r="D17798" s="139"/>
      <c r="E17798" s="140"/>
      <c r="F17798" s="140"/>
      <c r="G17798" s="140"/>
      <c r="M17798" s="140"/>
      <c r="N17798" s="167"/>
      <c r="O17798" s="167"/>
      <c r="P17798" s="142"/>
      <c r="Q17798" s="142"/>
      <c r="R17798" s="142"/>
      <c r="S17798" s="139"/>
    </row>
    <row r="17799" spans="2:19" ht="15.75" customHeight="1" x14ac:dyDescent="0.25">
      <c r="B17799" s="106"/>
      <c r="C17799" s="106"/>
      <c r="D17799" s="139"/>
      <c r="E17799" s="140"/>
      <c r="F17799" s="140"/>
      <c r="G17799" s="140"/>
      <c r="M17799" s="140"/>
      <c r="N17799" s="167"/>
      <c r="O17799" s="167"/>
      <c r="P17799" s="142"/>
      <c r="Q17799" s="142"/>
      <c r="R17799" s="142"/>
      <c r="S17799" s="139"/>
    </row>
    <row r="17800" spans="2:19" ht="15.75" customHeight="1" x14ac:dyDescent="0.25">
      <c r="B17800" s="106"/>
      <c r="C17800" s="106"/>
      <c r="D17800" s="139"/>
      <c r="E17800" s="140"/>
      <c r="F17800" s="140"/>
      <c r="G17800" s="140"/>
      <c r="M17800" s="140"/>
      <c r="N17800" s="167"/>
      <c r="O17800" s="167"/>
      <c r="P17800" s="142"/>
      <c r="Q17800" s="142"/>
      <c r="R17800" s="142"/>
      <c r="S17800" s="139"/>
    </row>
    <row r="17801" spans="2:19" ht="15.75" customHeight="1" x14ac:dyDescent="0.25">
      <c r="B17801" s="106"/>
      <c r="C17801" s="106"/>
      <c r="D17801" s="139"/>
      <c r="E17801" s="140"/>
      <c r="F17801" s="140"/>
      <c r="G17801" s="140"/>
      <c r="M17801" s="140"/>
      <c r="N17801" s="167"/>
      <c r="O17801" s="167"/>
      <c r="P17801" s="142"/>
      <c r="Q17801" s="142"/>
      <c r="R17801" s="142"/>
      <c r="S17801" s="139"/>
    </row>
    <row r="17802" spans="2:19" ht="15.75" customHeight="1" x14ac:dyDescent="0.25">
      <c r="B17802" s="106"/>
      <c r="C17802" s="106"/>
      <c r="D17802" s="139"/>
      <c r="E17802" s="140"/>
      <c r="F17802" s="140"/>
      <c r="G17802" s="140"/>
      <c r="M17802" s="140"/>
      <c r="N17802" s="167"/>
      <c r="O17802" s="167"/>
      <c r="P17802" s="142"/>
      <c r="Q17802" s="142"/>
      <c r="R17802" s="142"/>
      <c r="S17802" s="139"/>
    </row>
    <row r="17803" spans="2:19" ht="15.75" customHeight="1" x14ac:dyDescent="0.25">
      <c r="B17803" s="106"/>
      <c r="C17803" s="106"/>
      <c r="D17803" s="139"/>
      <c r="E17803" s="140"/>
      <c r="F17803" s="140"/>
      <c r="G17803" s="140"/>
      <c r="M17803" s="140"/>
      <c r="N17803" s="167"/>
      <c r="O17803" s="167"/>
      <c r="P17803" s="142"/>
      <c r="Q17803" s="142"/>
      <c r="R17803" s="142"/>
      <c r="S17803" s="139"/>
    </row>
    <row r="17804" spans="2:19" ht="15.75" customHeight="1" x14ac:dyDescent="0.25">
      <c r="B17804" s="106"/>
      <c r="C17804" s="106"/>
      <c r="D17804" s="139"/>
      <c r="E17804" s="140"/>
      <c r="F17804" s="140"/>
      <c r="G17804" s="140"/>
      <c r="M17804" s="140"/>
      <c r="N17804" s="167"/>
      <c r="O17804" s="167"/>
      <c r="P17804" s="142"/>
      <c r="Q17804" s="142"/>
      <c r="R17804" s="142"/>
      <c r="S17804" s="139"/>
    </row>
    <row r="17805" spans="2:19" ht="15.75" customHeight="1" x14ac:dyDescent="0.25">
      <c r="B17805" s="106"/>
      <c r="C17805" s="106"/>
      <c r="D17805" s="139"/>
      <c r="E17805" s="140"/>
      <c r="F17805" s="140"/>
      <c r="G17805" s="140"/>
      <c r="M17805" s="140"/>
      <c r="N17805" s="167"/>
      <c r="O17805" s="167"/>
      <c r="P17805" s="142"/>
      <c r="Q17805" s="142"/>
      <c r="R17805" s="142"/>
      <c r="S17805" s="139"/>
    </row>
    <row r="17806" spans="2:19" ht="15.75" customHeight="1" x14ac:dyDescent="0.25">
      <c r="B17806" s="106"/>
      <c r="C17806" s="106"/>
      <c r="D17806" s="139"/>
      <c r="E17806" s="140"/>
      <c r="F17806" s="140"/>
      <c r="G17806" s="140"/>
      <c r="M17806" s="140"/>
      <c r="N17806" s="167"/>
      <c r="O17806" s="167"/>
      <c r="P17806" s="142"/>
      <c r="Q17806" s="142"/>
      <c r="R17806" s="142"/>
      <c r="S17806" s="139"/>
    </row>
    <row r="17807" spans="2:19" ht="15.75" customHeight="1" x14ac:dyDescent="0.25">
      <c r="B17807" s="106"/>
      <c r="C17807" s="106"/>
      <c r="D17807" s="139"/>
      <c r="E17807" s="140"/>
      <c r="F17807" s="140"/>
      <c r="G17807" s="140"/>
      <c r="M17807" s="140"/>
      <c r="N17807" s="167"/>
      <c r="O17807" s="167"/>
      <c r="P17807" s="142"/>
      <c r="Q17807" s="142"/>
      <c r="R17807" s="142"/>
      <c r="S17807" s="139"/>
    </row>
    <row r="17808" spans="2:19" ht="15.75" customHeight="1" x14ac:dyDescent="0.25">
      <c r="B17808" s="106"/>
      <c r="C17808" s="106"/>
      <c r="D17808" s="139"/>
      <c r="E17808" s="140"/>
      <c r="F17808" s="140"/>
      <c r="G17808" s="140"/>
      <c r="M17808" s="140"/>
      <c r="N17808" s="167"/>
      <c r="O17808" s="167"/>
      <c r="P17808" s="142"/>
      <c r="Q17808" s="142"/>
      <c r="R17808" s="142"/>
      <c r="S17808" s="139"/>
    </row>
    <row r="17809" spans="2:19" ht="15.75" customHeight="1" x14ac:dyDescent="0.25">
      <c r="B17809" s="106"/>
      <c r="C17809" s="106"/>
      <c r="D17809" s="139"/>
      <c r="E17809" s="140"/>
      <c r="F17809" s="140"/>
      <c r="G17809" s="140"/>
      <c r="M17809" s="140"/>
      <c r="N17809" s="167"/>
      <c r="O17809" s="167"/>
      <c r="P17809" s="142"/>
      <c r="Q17809" s="142"/>
      <c r="R17809" s="142"/>
      <c r="S17809" s="139"/>
    </row>
    <row r="17810" spans="2:19" ht="15.75" customHeight="1" x14ac:dyDescent="0.25">
      <c r="B17810" s="106"/>
      <c r="C17810" s="106"/>
      <c r="D17810" s="139"/>
      <c r="E17810" s="140"/>
      <c r="F17810" s="140"/>
      <c r="G17810" s="140"/>
      <c r="M17810" s="140"/>
      <c r="N17810" s="167"/>
      <c r="O17810" s="167"/>
      <c r="P17810" s="142"/>
      <c r="Q17810" s="142"/>
      <c r="R17810" s="142"/>
      <c r="S17810" s="139"/>
    </row>
    <row r="17811" spans="2:19" ht="15.75" customHeight="1" x14ac:dyDescent="0.25">
      <c r="B17811" s="106"/>
      <c r="C17811" s="106"/>
      <c r="D17811" s="139"/>
      <c r="E17811" s="140"/>
      <c r="F17811" s="140"/>
      <c r="G17811" s="140"/>
      <c r="M17811" s="140"/>
      <c r="N17811" s="167"/>
      <c r="O17811" s="167"/>
      <c r="P17811" s="142"/>
      <c r="Q17811" s="142"/>
      <c r="R17811" s="142"/>
      <c r="S17811" s="139"/>
    </row>
    <row r="17812" spans="2:19" ht="15.75" customHeight="1" x14ac:dyDescent="0.25">
      <c r="B17812" s="106"/>
      <c r="C17812" s="106"/>
      <c r="D17812" s="139"/>
      <c r="E17812" s="140"/>
      <c r="F17812" s="140"/>
      <c r="G17812" s="140"/>
      <c r="M17812" s="140"/>
      <c r="N17812" s="167"/>
      <c r="O17812" s="167"/>
      <c r="P17812" s="142"/>
      <c r="Q17812" s="142"/>
      <c r="R17812" s="142"/>
      <c r="S17812" s="139"/>
    </row>
    <row r="17813" spans="2:19" ht="15.75" customHeight="1" x14ac:dyDescent="0.25">
      <c r="B17813" s="106"/>
      <c r="C17813" s="106"/>
      <c r="D17813" s="139"/>
      <c r="E17813" s="140"/>
      <c r="F17813" s="140"/>
      <c r="G17813" s="140"/>
      <c r="M17813" s="140"/>
      <c r="N17813" s="167"/>
      <c r="O17813" s="167"/>
      <c r="P17813" s="142"/>
      <c r="Q17813" s="142"/>
      <c r="R17813" s="142"/>
      <c r="S17813" s="139"/>
    </row>
    <row r="17814" spans="2:19" ht="15.75" customHeight="1" x14ac:dyDescent="0.25">
      <c r="B17814" s="106"/>
      <c r="C17814" s="106"/>
      <c r="D17814" s="139"/>
      <c r="E17814" s="140"/>
      <c r="F17814" s="140"/>
      <c r="G17814" s="140"/>
      <c r="M17814" s="140"/>
      <c r="N17814" s="167"/>
      <c r="O17814" s="167"/>
      <c r="P17814" s="142"/>
      <c r="Q17814" s="142"/>
      <c r="R17814" s="142"/>
      <c r="S17814" s="139"/>
    </row>
    <row r="17815" spans="2:19" ht="15.75" customHeight="1" x14ac:dyDescent="0.25">
      <c r="B17815" s="106"/>
      <c r="C17815" s="106"/>
      <c r="D17815" s="139"/>
      <c r="E17815" s="140"/>
      <c r="F17815" s="140"/>
      <c r="G17815" s="140"/>
      <c r="M17815" s="140"/>
      <c r="N17815" s="167"/>
      <c r="O17815" s="167"/>
      <c r="P17815" s="142"/>
      <c r="Q17815" s="142"/>
      <c r="R17815" s="142"/>
      <c r="S17815" s="139"/>
    </row>
    <row r="17816" spans="2:19" ht="15.75" customHeight="1" x14ac:dyDescent="0.25">
      <c r="B17816" s="106"/>
      <c r="C17816" s="106"/>
      <c r="D17816" s="139"/>
      <c r="E17816" s="140"/>
      <c r="F17816" s="140"/>
      <c r="G17816" s="140"/>
      <c r="M17816" s="140"/>
      <c r="N17816" s="167"/>
      <c r="O17816" s="167"/>
      <c r="P17816" s="142"/>
      <c r="Q17816" s="142"/>
      <c r="R17816" s="142"/>
      <c r="S17816" s="139"/>
    </row>
    <row r="17817" spans="2:19" ht="15.75" customHeight="1" x14ac:dyDescent="0.25">
      <c r="B17817" s="106"/>
      <c r="C17817" s="106"/>
      <c r="D17817" s="139"/>
      <c r="E17817" s="140"/>
      <c r="F17817" s="140"/>
      <c r="G17817" s="140"/>
      <c r="M17817" s="140"/>
      <c r="N17817" s="167"/>
      <c r="O17817" s="167"/>
      <c r="P17817" s="142"/>
      <c r="Q17817" s="142"/>
      <c r="R17817" s="142"/>
      <c r="S17817" s="139"/>
    </row>
    <row r="17818" spans="2:19" ht="15.75" customHeight="1" x14ac:dyDescent="0.25">
      <c r="B17818" s="106"/>
      <c r="C17818" s="106"/>
      <c r="D17818" s="139"/>
      <c r="E17818" s="140"/>
      <c r="F17818" s="140"/>
      <c r="G17818" s="140"/>
      <c r="M17818" s="140"/>
      <c r="N17818" s="167"/>
      <c r="O17818" s="167"/>
      <c r="P17818" s="142"/>
      <c r="Q17818" s="142"/>
      <c r="R17818" s="142"/>
      <c r="S17818" s="139"/>
    </row>
    <row r="17819" spans="2:19" ht="15.75" customHeight="1" x14ac:dyDescent="0.25">
      <c r="B17819" s="106"/>
      <c r="C17819" s="106"/>
      <c r="D17819" s="139"/>
      <c r="E17819" s="140"/>
      <c r="F17819" s="140"/>
      <c r="G17819" s="140"/>
      <c r="M17819" s="140"/>
      <c r="N17819" s="167"/>
      <c r="O17819" s="167"/>
      <c r="P17819" s="142"/>
      <c r="Q17819" s="142"/>
      <c r="R17819" s="142"/>
      <c r="S17819" s="139"/>
    </row>
    <row r="17820" spans="2:19" ht="15.75" customHeight="1" x14ac:dyDescent="0.25">
      <c r="B17820" s="106"/>
      <c r="C17820" s="106"/>
      <c r="D17820" s="139"/>
      <c r="E17820" s="140"/>
      <c r="F17820" s="140"/>
      <c r="G17820" s="140"/>
      <c r="M17820" s="140"/>
      <c r="N17820" s="167"/>
      <c r="O17820" s="167"/>
      <c r="P17820" s="142"/>
      <c r="Q17820" s="142"/>
      <c r="R17820" s="142"/>
      <c r="S17820" s="139"/>
    </row>
    <row r="17821" spans="2:19" ht="15.75" customHeight="1" x14ac:dyDescent="0.25">
      <c r="B17821" s="106"/>
      <c r="C17821" s="106"/>
      <c r="D17821" s="139"/>
      <c r="E17821" s="140"/>
      <c r="F17821" s="140"/>
      <c r="G17821" s="140"/>
      <c r="M17821" s="140"/>
      <c r="N17821" s="167"/>
      <c r="O17821" s="167"/>
      <c r="P17821" s="142"/>
      <c r="Q17821" s="142"/>
      <c r="R17821" s="142"/>
      <c r="S17821" s="139"/>
    </row>
    <row r="17822" spans="2:19" ht="15.75" customHeight="1" x14ac:dyDescent="0.25">
      <c r="B17822" s="106"/>
      <c r="C17822" s="106"/>
      <c r="D17822" s="139"/>
      <c r="E17822" s="140"/>
      <c r="F17822" s="140"/>
      <c r="G17822" s="140"/>
      <c r="M17822" s="140"/>
      <c r="N17822" s="167"/>
      <c r="O17822" s="167"/>
      <c r="P17822" s="142"/>
      <c r="Q17822" s="142"/>
      <c r="R17822" s="142"/>
      <c r="S17822" s="139"/>
    </row>
    <row r="17823" spans="2:19" ht="15.75" customHeight="1" x14ac:dyDescent="0.25">
      <c r="B17823" s="106"/>
      <c r="C17823" s="106"/>
      <c r="D17823" s="139"/>
      <c r="E17823" s="140"/>
      <c r="F17823" s="140"/>
      <c r="G17823" s="140"/>
      <c r="M17823" s="140"/>
      <c r="N17823" s="167"/>
      <c r="O17823" s="167"/>
      <c r="P17823" s="142"/>
      <c r="Q17823" s="142"/>
      <c r="R17823" s="142"/>
      <c r="S17823" s="139"/>
    </row>
    <row r="17824" spans="2:19" ht="15.75" customHeight="1" x14ac:dyDescent="0.25">
      <c r="B17824" s="106"/>
      <c r="C17824" s="106"/>
      <c r="D17824" s="139"/>
      <c r="E17824" s="140"/>
      <c r="F17824" s="140"/>
      <c r="G17824" s="140"/>
      <c r="M17824" s="140"/>
      <c r="N17824" s="167"/>
      <c r="O17824" s="167"/>
      <c r="P17824" s="142"/>
      <c r="Q17824" s="142"/>
      <c r="R17824" s="142"/>
      <c r="S17824" s="139"/>
    </row>
    <row r="17825" spans="2:19" ht="15.75" customHeight="1" x14ac:dyDescent="0.25">
      <c r="B17825" s="106"/>
      <c r="C17825" s="106"/>
      <c r="D17825" s="139"/>
      <c r="E17825" s="140"/>
      <c r="F17825" s="140"/>
      <c r="G17825" s="140"/>
      <c r="M17825" s="140"/>
      <c r="N17825" s="167"/>
      <c r="O17825" s="167"/>
      <c r="P17825" s="142"/>
      <c r="Q17825" s="142"/>
      <c r="R17825" s="142"/>
      <c r="S17825" s="139"/>
    </row>
    <row r="17826" spans="2:19" ht="15.75" customHeight="1" x14ac:dyDescent="0.25">
      <c r="B17826" s="106"/>
      <c r="C17826" s="106"/>
      <c r="D17826" s="139"/>
      <c r="E17826" s="140"/>
      <c r="F17826" s="140"/>
      <c r="G17826" s="140"/>
      <c r="M17826" s="140"/>
      <c r="N17826" s="167"/>
      <c r="O17826" s="167"/>
      <c r="P17826" s="142"/>
      <c r="Q17826" s="142"/>
      <c r="R17826" s="142"/>
      <c r="S17826" s="139"/>
    </row>
    <row r="17827" spans="2:19" ht="15.75" customHeight="1" x14ac:dyDescent="0.25">
      <c r="B17827" s="106"/>
      <c r="C17827" s="106"/>
      <c r="D17827" s="139"/>
      <c r="E17827" s="140"/>
      <c r="F17827" s="140"/>
      <c r="G17827" s="140"/>
      <c r="M17827" s="140"/>
      <c r="N17827" s="167"/>
      <c r="O17827" s="167"/>
      <c r="P17827" s="142"/>
      <c r="Q17827" s="142"/>
      <c r="R17827" s="142"/>
      <c r="S17827" s="139"/>
    </row>
    <row r="17828" spans="2:19" ht="15.75" customHeight="1" x14ac:dyDescent="0.25">
      <c r="B17828" s="106"/>
      <c r="C17828" s="106"/>
      <c r="D17828" s="139"/>
      <c r="E17828" s="140"/>
      <c r="F17828" s="140"/>
      <c r="G17828" s="140"/>
      <c r="M17828" s="140"/>
      <c r="N17828" s="167"/>
      <c r="O17828" s="167"/>
      <c r="P17828" s="142"/>
      <c r="Q17828" s="142"/>
      <c r="R17828" s="142"/>
      <c r="S17828" s="139"/>
    </row>
    <row r="17829" spans="2:19" ht="15.75" customHeight="1" x14ac:dyDescent="0.25">
      <c r="B17829" s="106"/>
      <c r="C17829" s="106"/>
      <c r="D17829" s="139"/>
      <c r="E17829" s="140"/>
      <c r="F17829" s="140"/>
      <c r="G17829" s="140"/>
      <c r="M17829" s="140"/>
      <c r="N17829" s="167"/>
      <c r="O17829" s="167"/>
      <c r="P17829" s="142"/>
      <c r="Q17829" s="142"/>
      <c r="R17829" s="142"/>
      <c r="S17829" s="139"/>
    </row>
    <row r="17830" spans="2:19" ht="15.75" customHeight="1" x14ac:dyDescent="0.25">
      <c r="B17830" s="106"/>
      <c r="C17830" s="106"/>
      <c r="D17830" s="139"/>
      <c r="E17830" s="140"/>
      <c r="F17830" s="140"/>
      <c r="G17830" s="140"/>
      <c r="M17830" s="140"/>
      <c r="N17830" s="167"/>
      <c r="O17830" s="167"/>
      <c r="P17830" s="142"/>
      <c r="Q17830" s="142"/>
      <c r="R17830" s="142"/>
      <c r="S17830" s="139"/>
    </row>
    <row r="17831" spans="2:19" ht="15.75" customHeight="1" x14ac:dyDescent="0.25">
      <c r="B17831" s="106"/>
      <c r="C17831" s="106"/>
      <c r="D17831" s="139"/>
      <c r="E17831" s="140"/>
      <c r="F17831" s="140"/>
      <c r="G17831" s="140"/>
      <c r="M17831" s="140"/>
      <c r="N17831" s="167"/>
      <c r="O17831" s="167"/>
      <c r="P17831" s="142"/>
      <c r="Q17831" s="142"/>
      <c r="R17831" s="142"/>
      <c r="S17831" s="139"/>
    </row>
    <row r="17832" spans="2:19" ht="15.75" customHeight="1" x14ac:dyDescent="0.25">
      <c r="B17832" s="106"/>
      <c r="C17832" s="106"/>
      <c r="D17832" s="139"/>
      <c r="E17832" s="140"/>
      <c r="F17832" s="140"/>
      <c r="G17832" s="140"/>
      <c r="M17832" s="140"/>
      <c r="N17832" s="167"/>
      <c r="O17832" s="167"/>
      <c r="P17832" s="142"/>
      <c r="Q17832" s="142"/>
      <c r="R17832" s="142"/>
      <c r="S17832" s="139"/>
    </row>
    <row r="17833" spans="2:19" ht="15.75" customHeight="1" x14ac:dyDescent="0.25">
      <c r="B17833" s="106"/>
      <c r="C17833" s="106"/>
      <c r="D17833" s="139"/>
      <c r="E17833" s="140"/>
      <c r="F17833" s="140"/>
      <c r="G17833" s="140"/>
      <c r="M17833" s="140"/>
      <c r="N17833" s="167"/>
      <c r="O17833" s="167"/>
      <c r="P17833" s="142"/>
      <c r="Q17833" s="142"/>
      <c r="R17833" s="142"/>
      <c r="S17833" s="139"/>
    </row>
    <row r="17834" spans="2:19" ht="15.75" customHeight="1" x14ac:dyDescent="0.25">
      <c r="B17834" s="106"/>
      <c r="C17834" s="106"/>
      <c r="D17834" s="139"/>
      <c r="E17834" s="140"/>
      <c r="F17834" s="140"/>
      <c r="G17834" s="140"/>
      <c r="M17834" s="140"/>
      <c r="N17834" s="167"/>
      <c r="O17834" s="167"/>
      <c r="P17834" s="142"/>
      <c r="Q17834" s="142"/>
      <c r="R17834" s="142"/>
      <c r="S17834" s="139"/>
    </row>
    <row r="17835" spans="2:19" ht="15.75" customHeight="1" x14ac:dyDescent="0.25">
      <c r="B17835" s="106"/>
      <c r="C17835" s="106"/>
      <c r="D17835" s="139"/>
      <c r="E17835" s="140"/>
      <c r="F17835" s="140"/>
      <c r="G17835" s="140"/>
      <c r="M17835" s="140"/>
      <c r="N17835" s="167"/>
      <c r="O17835" s="167"/>
      <c r="P17835" s="142"/>
      <c r="Q17835" s="142"/>
      <c r="R17835" s="142"/>
      <c r="S17835" s="139"/>
    </row>
    <row r="17836" spans="2:19" ht="15.75" customHeight="1" x14ac:dyDescent="0.25">
      <c r="B17836" s="106"/>
      <c r="C17836" s="106"/>
      <c r="D17836" s="139"/>
      <c r="E17836" s="140"/>
      <c r="F17836" s="140"/>
      <c r="G17836" s="140"/>
      <c r="M17836" s="140"/>
      <c r="N17836" s="167"/>
      <c r="O17836" s="167"/>
      <c r="P17836" s="142"/>
      <c r="Q17836" s="142"/>
      <c r="R17836" s="142"/>
      <c r="S17836" s="139"/>
    </row>
    <row r="17837" spans="2:19" ht="15.75" customHeight="1" x14ac:dyDescent="0.25">
      <c r="B17837" s="106"/>
      <c r="C17837" s="106"/>
      <c r="D17837" s="139"/>
      <c r="E17837" s="140"/>
      <c r="F17837" s="140"/>
      <c r="G17837" s="140"/>
      <c r="M17837" s="140"/>
      <c r="N17837" s="167"/>
      <c r="O17837" s="167"/>
      <c r="P17837" s="142"/>
      <c r="Q17837" s="142"/>
      <c r="R17837" s="142"/>
      <c r="S17837" s="139"/>
    </row>
    <row r="17838" spans="2:19" ht="15.75" customHeight="1" x14ac:dyDescent="0.25">
      <c r="B17838" s="106"/>
      <c r="C17838" s="106"/>
      <c r="D17838" s="139"/>
      <c r="E17838" s="140"/>
      <c r="F17838" s="140"/>
      <c r="G17838" s="140"/>
      <c r="M17838" s="140"/>
      <c r="N17838" s="167"/>
      <c r="O17838" s="167"/>
      <c r="P17838" s="142"/>
      <c r="Q17838" s="142"/>
      <c r="R17838" s="142"/>
      <c r="S17838" s="139"/>
    </row>
    <row r="17839" spans="2:19" ht="15.75" customHeight="1" x14ac:dyDescent="0.25">
      <c r="B17839" s="106"/>
      <c r="C17839" s="106"/>
      <c r="D17839" s="139"/>
      <c r="E17839" s="140"/>
      <c r="F17839" s="140"/>
      <c r="G17839" s="140"/>
      <c r="M17839" s="140"/>
      <c r="N17839" s="167"/>
      <c r="O17839" s="167"/>
      <c r="P17839" s="142"/>
      <c r="Q17839" s="142"/>
      <c r="R17839" s="142"/>
      <c r="S17839" s="139"/>
    </row>
    <row r="17840" spans="2:19" ht="15.75" customHeight="1" x14ac:dyDescent="0.25">
      <c r="B17840" s="106"/>
      <c r="C17840" s="106"/>
      <c r="D17840" s="139"/>
      <c r="E17840" s="140"/>
      <c r="F17840" s="140"/>
      <c r="G17840" s="140"/>
      <c r="M17840" s="140"/>
      <c r="N17840" s="167"/>
      <c r="O17840" s="167"/>
      <c r="P17840" s="142"/>
      <c r="Q17840" s="142"/>
      <c r="R17840" s="142"/>
      <c r="S17840" s="139"/>
    </row>
    <row r="17841" spans="2:19" ht="15.75" customHeight="1" x14ac:dyDescent="0.25">
      <c r="B17841" s="106"/>
      <c r="C17841" s="106"/>
      <c r="D17841" s="139"/>
      <c r="E17841" s="140"/>
      <c r="F17841" s="140"/>
      <c r="G17841" s="140"/>
      <c r="M17841" s="140"/>
      <c r="N17841" s="167"/>
      <c r="O17841" s="167"/>
      <c r="P17841" s="142"/>
      <c r="Q17841" s="142"/>
      <c r="R17841" s="142"/>
      <c r="S17841" s="139"/>
    </row>
    <row r="17842" spans="2:19" ht="15.75" customHeight="1" x14ac:dyDescent="0.25">
      <c r="B17842" s="106"/>
      <c r="C17842" s="106"/>
      <c r="D17842" s="139"/>
      <c r="E17842" s="140"/>
      <c r="F17842" s="140"/>
      <c r="G17842" s="140"/>
      <c r="M17842" s="140"/>
      <c r="N17842" s="167"/>
      <c r="O17842" s="167"/>
      <c r="P17842" s="142"/>
      <c r="Q17842" s="142"/>
      <c r="R17842" s="142"/>
      <c r="S17842" s="139"/>
    </row>
    <row r="17843" spans="2:19" ht="15.75" customHeight="1" x14ac:dyDescent="0.25">
      <c r="B17843" s="106"/>
      <c r="C17843" s="106"/>
      <c r="D17843" s="139"/>
      <c r="E17843" s="140"/>
      <c r="F17843" s="140"/>
      <c r="G17843" s="140"/>
      <c r="M17843" s="140"/>
      <c r="N17843" s="167"/>
      <c r="O17843" s="167"/>
      <c r="P17843" s="142"/>
      <c r="Q17843" s="142"/>
      <c r="R17843" s="142"/>
      <c r="S17843" s="139"/>
    </row>
    <row r="17844" spans="2:19" ht="15.75" customHeight="1" x14ac:dyDescent="0.25">
      <c r="B17844" s="106"/>
      <c r="C17844" s="106"/>
      <c r="D17844" s="139"/>
      <c r="E17844" s="140"/>
      <c r="F17844" s="140"/>
      <c r="G17844" s="140"/>
      <c r="M17844" s="140"/>
      <c r="N17844" s="167"/>
      <c r="O17844" s="167"/>
      <c r="P17844" s="142"/>
      <c r="Q17844" s="142"/>
      <c r="R17844" s="142"/>
      <c r="S17844" s="139"/>
    </row>
    <row r="17845" spans="2:19" ht="15.75" customHeight="1" x14ac:dyDescent="0.25">
      <c r="B17845" s="106"/>
      <c r="C17845" s="106"/>
      <c r="D17845" s="139"/>
      <c r="E17845" s="140"/>
      <c r="F17845" s="140"/>
      <c r="G17845" s="140"/>
      <c r="M17845" s="140"/>
      <c r="N17845" s="167"/>
      <c r="O17845" s="167"/>
      <c r="P17845" s="142"/>
      <c r="Q17845" s="142"/>
      <c r="R17845" s="142"/>
      <c r="S17845" s="139"/>
    </row>
    <row r="17846" spans="2:19" ht="15.75" customHeight="1" x14ac:dyDescent="0.25">
      <c r="B17846" s="106"/>
      <c r="C17846" s="106"/>
      <c r="D17846" s="139"/>
      <c r="E17846" s="140"/>
      <c r="F17846" s="140"/>
      <c r="G17846" s="140"/>
      <c r="M17846" s="140"/>
      <c r="N17846" s="167"/>
      <c r="O17846" s="167"/>
      <c r="P17846" s="142"/>
      <c r="Q17846" s="142"/>
      <c r="R17846" s="142"/>
      <c r="S17846" s="139"/>
    </row>
    <row r="17847" spans="2:19" ht="15.75" customHeight="1" x14ac:dyDescent="0.25">
      <c r="B17847" s="106"/>
      <c r="C17847" s="106"/>
      <c r="D17847" s="139"/>
      <c r="E17847" s="140"/>
      <c r="F17847" s="140"/>
      <c r="G17847" s="140"/>
      <c r="M17847" s="140"/>
      <c r="N17847" s="167"/>
      <c r="O17847" s="167"/>
      <c r="P17847" s="142"/>
      <c r="Q17847" s="142"/>
      <c r="R17847" s="142"/>
      <c r="S17847" s="139"/>
    </row>
    <row r="17848" spans="2:19" ht="15.75" customHeight="1" x14ac:dyDescent="0.25">
      <c r="B17848" s="106"/>
      <c r="C17848" s="106"/>
      <c r="D17848" s="139"/>
      <c r="E17848" s="140"/>
      <c r="F17848" s="140"/>
      <c r="G17848" s="140"/>
      <c r="M17848" s="140"/>
      <c r="N17848" s="167"/>
      <c r="O17848" s="167"/>
      <c r="P17848" s="142"/>
      <c r="Q17848" s="142"/>
      <c r="R17848" s="142"/>
      <c r="S17848" s="139"/>
    </row>
    <row r="17849" spans="2:19" ht="15.75" customHeight="1" x14ac:dyDescent="0.25">
      <c r="B17849" s="106"/>
      <c r="C17849" s="106"/>
      <c r="D17849" s="139"/>
      <c r="E17849" s="140"/>
      <c r="F17849" s="140"/>
      <c r="G17849" s="140"/>
      <c r="M17849" s="140"/>
      <c r="N17849" s="167"/>
      <c r="O17849" s="167"/>
      <c r="P17849" s="142"/>
      <c r="Q17849" s="142"/>
      <c r="R17849" s="142"/>
      <c r="S17849" s="139"/>
    </row>
    <row r="17850" spans="2:19" ht="15.75" customHeight="1" x14ac:dyDescent="0.25">
      <c r="B17850" s="106"/>
      <c r="C17850" s="106"/>
      <c r="D17850" s="139"/>
      <c r="E17850" s="140"/>
      <c r="F17850" s="140"/>
      <c r="G17850" s="140"/>
      <c r="M17850" s="140"/>
      <c r="N17850" s="167"/>
      <c r="O17850" s="167"/>
      <c r="P17850" s="142"/>
      <c r="Q17850" s="142"/>
      <c r="R17850" s="142"/>
      <c r="S17850" s="139"/>
    </row>
    <row r="17851" spans="2:19" ht="15.75" customHeight="1" x14ac:dyDescent="0.25">
      <c r="B17851" s="106"/>
      <c r="C17851" s="106"/>
      <c r="D17851" s="139"/>
      <c r="E17851" s="140"/>
      <c r="F17851" s="140"/>
      <c r="G17851" s="140"/>
      <c r="M17851" s="140"/>
      <c r="N17851" s="167"/>
      <c r="O17851" s="167"/>
      <c r="P17851" s="142"/>
      <c r="Q17851" s="142"/>
      <c r="R17851" s="142"/>
      <c r="S17851" s="139"/>
    </row>
    <row r="17852" spans="2:19" ht="15.75" customHeight="1" x14ac:dyDescent="0.25">
      <c r="B17852" s="106"/>
      <c r="C17852" s="106"/>
      <c r="D17852" s="139"/>
      <c r="E17852" s="140"/>
      <c r="F17852" s="140"/>
      <c r="G17852" s="140"/>
      <c r="M17852" s="140"/>
      <c r="N17852" s="167"/>
      <c r="O17852" s="167"/>
      <c r="P17852" s="142"/>
      <c r="Q17852" s="142"/>
      <c r="R17852" s="142"/>
      <c r="S17852" s="139"/>
    </row>
    <row r="17853" spans="2:19" ht="15.75" customHeight="1" x14ac:dyDescent="0.25">
      <c r="B17853" s="106"/>
      <c r="C17853" s="106"/>
      <c r="D17853" s="139"/>
      <c r="E17853" s="140"/>
      <c r="F17853" s="140"/>
      <c r="G17853" s="140"/>
      <c r="M17853" s="140"/>
      <c r="N17853" s="167"/>
      <c r="O17853" s="167"/>
      <c r="P17853" s="142"/>
      <c r="Q17853" s="142"/>
      <c r="R17853" s="142"/>
      <c r="S17853" s="139"/>
    </row>
    <row r="17854" spans="2:19" ht="15.75" customHeight="1" x14ac:dyDescent="0.25">
      <c r="B17854" s="106"/>
      <c r="C17854" s="106"/>
      <c r="D17854" s="139"/>
      <c r="E17854" s="140"/>
      <c r="F17854" s="140"/>
      <c r="G17854" s="140"/>
      <c r="M17854" s="140"/>
      <c r="N17854" s="167"/>
      <c r="O17854" s="167"/>
      <c r="P17854" s="142"/>
      <c r="Q17854" s="142"/>
      <c r="R17854" s="142"/>
      <c r="S17854" s="139"/>
    </row>
    <row r="17855" spans="2:19" ht="15.75" customHeight="1" x14ac:dyDescent="0.25">
      <c r="B17855" s="106"/>
      <c r="C17855" s="106"/>
      <c r="D17855" s="139"/>
      <c r="E17855" s="140"/>
      <c r="F17855" s="140"/>
      <c r="G17855" s="140"/>
      <c r="M17855" s="140"/>
      <c r="N17855" s="167"/>
      <c r="O17855" s="167"/>
      <c r="P17855" s="142"/>
      <c r="Q17855" s="142"/>
      <c r="R17855" s="142"/>
      <c r="S17855" s="139"/>
    </row>
    <row r="17856" spans="2:19" ht="15.75" customHeight="1" x14ac:dyDescent="0.25">
      <c r="B17856" s="106"/>
      <c r="C17856" s="106"/>
      <c r="D17856" s="139"/>
      <c r="E17856" s="140"/>
      <c r="F17856" s="140"/>
      <c r="G17856" s="140"/>
      <c r="M17856" s="140"/>
      <c r="N17856" s="167"/>
      <c r="O17856" s="167"/>
      <c r="P17856" s="142"/>
      <c r="Q17856" s="142"/>
      <c r="R17856" s="142"/>
      <c r="S17856" s="139"/>
    </row>
    <row r="17857" spans="2:19" ht="15.75" customHeight="1" x14ac:dyDescent="0.25">
      <c r="B17857" s="106"/>
      <c r="C17857" s="106"/>
      <c r="D17857" s="139"/>
      <c r="E17857" s="140"/>
      <c r="F17857" s="140"/>
      <c r="G17857" s="140"/>
      <c r="M17857" s="140"/>
      <c r="N17857" s="167"/>
      <c r="O17857" s="167"/>
      <c r="P17857" s="142"/>
      <c r="Q17857" s="142"/>
      <c r="R17857" s="142"/>
      <c r="S17857" s="139"/>
    </row>
    <row r="17858" spans="2:19" ht="15.75" customHeight="1" x14ac:dyDescent="0.25">
      <c r="B17858" s="106"/>
      <c r="C17858" s="106"/>
      <c r="D17858" s="139"/>
      <c r="E17858" s="140"/>
      <c r="F17858" s="140"/>
      <c r="G17858" s="140"/>
      <c r="M17858" s="140"/>
      <c r="N17858" s="167"/>
      <c r="O17858" s="167"/>
      <c r="P17858" s="142"/>
      <c r="Q17858" s="142"/>
      <c r="R17858" s="142"/>
      <c r="S17858" s="139"/>
    </row>
    <row r="17859" spans="2:19" ht="15.75" customHeight="1" x14ac:dyDescent="0.25">
      <c r="B17859" s="106"/>
      <c r="C17859" s="106"/>
      <c r="D17859" s="139"/>
      <c r="E17859" s="140"/>
      <c r="F17859" s="140"/>
      <c r="G17859" s="140"/>
      <c r="M17859" s="140"/>
      <c r="N17859" s="167"/>
      <c r="O17859" s="167"/>
      <c r="P17859" s="142"/>
      <c r="Q17859" s="142"/>
      <c r="R17859" s="142"/>
      <c r="S17859" s="139"/>
    </row>
    <row r="17860" spans="2:19" ht="15.75" customHeight="1" x14ac:dyDescent="0.25">
      <c r="B17860" s="106"/>
      <c r="C17860" s="106"/>
      <c r="D17860" s="139"/>
      <c r="E17860" s="140"/>
      <c r="F17860" s="140"/>
      <c r="G17860" s="140"/>
      <c r="M17860" s="140"/>
      <c r="N17860" s="167"/>
      <c r="O17860" s="167"/>
      <c r="P17860" s="142"/>
      <c r="Q17860" s="142"/>
      <c r="R17860" s="142"/>
      <c r="S17860" s="139"/>
    </row>
    <row r="17861" spans="2:19" ht="15.75" customHeight="1" x14ac:dyDescent="0.25">
      <c r="B17861" s="106"/>
      <c r="C17861" s="106"/>
      <c r="D17861" s="139"/>
      <c r="E17861" s="140"/>
      <c r="F17861" s="140"/>
      <c r="G17861" s="140"/>
      <c r="M17861" s="140"/>
      <c r="N17861" s="167"/>
      <c r="O17861" s="167"/>
      <c r="P17861" s="142"/>
      <c r="Q17861" s="142"/>
      <c r="R17861" s="142"/>
      <c r="S17861" s="139"/>
    </row>
    <row r="17862" spans="2:19" ht="15.75" customHeight="1" x14ac:dyDescent="0.25">
      <c r="B17862" s="106"/>
      <c r="C17862" s="106"/>
      <c r="D17862" s="139"/>
      <c r="E17862" s="140"/>
      <c r="F17862" s="140"/>
      <c r="G17862" s="140"/>
      <c r="M17862" s="140"/>
      <c r="N17862" s="167"/>
      <c r="O17862" s="167"/>
      <c r="P17862" s="142"/>
      <c r="Q17862" s="142"/>
      <c r="R17862" s="142"/>
      <c r="S17862" s="139"/>
    </row>
    <row r="17863" spans="2:19" ht="15.75" customHeight="1" x14ac:dyDescent="0.25">
      <c r="B17863" s="106"/>
      <c r="C17863" s="106"/>
      <c r="D17863" s="139"/>
      <c r="E17863" s="140"/>
      <c r="F17863" s="140"/>
      <c r="G17863" s="140"/>
      <c r="M17863" s="140"/>
      <c r="N17863" s="167"/>
      <c r="O17863" s="167"/>
      <c r="P17863" s="142"/>
      <c r="Q17863" s="142"/>
      <c r="R17863" s="142"/>
      <c r="S17863" s="139"/>
    </row>
    <row r="17864" spans="2:19" ht="15.75" customHeight="1" x14ac:dyDescent="0.25">
      <c r="B17864" s="106"/>
      <c r="C17864" s="106"/>
      <c r="D17864" s="139"/>
      <c r="E17864" s="140"/>
      <c r="F17864" s="140"/>
      <c r="G17864" s="140"/>
      <c r="M17864" s="140"/>
      <c r="N17864" s="167"/>
      <c r="O17864" s="167"/>
      <c r="P17864" s="142"/>
      <c r="Q17864" s="142"/>
      <c r="R17864" s="142"/>
      <c r="S17864" s="139"/>
    </row>
    <row r="17865" spans="2:19" ht="15.75" customHeight="1" x14ac:dyDescent="0.25">
      <c r="B17865" s="106"/>
      <c r="C17865" s="106"/>
      <c r="D17865" s="139"/>
      <c r="E17865" s="140"/>
      <c r="F17865" s="140"/>
      <c r="G17865" s="140"/>
      <c r="M17865" s="140"/>
      <c r="N17865" s="167"/>
      <c r="O17865" s="167"/>
      <c r="P17865" s="142"/>
      <c r="Q17865" s="142"/>
      <c r="R17865" s="142"/>
      <c r="S17865" s="139"/>
    </row>
    <row r="17866" spans="2:19" ht="15.75" customHeight="1" x14ac:dyDescent="0.25">
      <c r="B17866" s="106"/>
      <c r="C17866" s="106"/>
      <c r="D17866" s="139"/>
      <c r="E17866" s="140"/>
      <c r="F17866" s="140"/>
      <c r="G17866" s="140"/>
      <c r="M17866" s="140"/>
      <c r="N17866" s="167"/>
      <c r="O17866" s="167"/>
      <c r="P17866" s="142"/>
      <c r="Q17866" s="142"/>
      <c r="R17866" s="142"/>
      <c r="S17866" s="139"/>
    </row>
    <row r="17867" spans="2:19" ht="15.75" customHeight="1" x14ac:dyDescent="0.25">
      <c r="B17867" s="106"/>
      <c r="C17867" s="106"/>
      <c r="D17867" s="139"/>
      <c r="E17867" s="140"/>
      <c r="F17867" s="140"/>
      <c r="G17867" s="140"/>
      <c r="M17867" s="140"/>
      <c r="N17867" s="167"/>
      <c r="O17867" s="167"/>
      <c r="P17867" s="142"/>
      <c r="Q17867" s="142"/>
      <c r="R17867" s="142"/>
      <c r="S17867" s="139"/>
    </row>
    <row r="17868" spans="2:19" ht="15.75" customHeight="1" x14ac:dyDescent="0.25">
      <c r="B17868" s="106"/>
      <c r="C17868" s="106"/>
      <c r="D17868" s="139"/>
      <c r="E17868" s="140"/>
      <c r="F17868" s="140"/>
      <c r="G17868" s="140"/>
      <c r="M17868" s="140"/>
      <c r="N17868" s="167"/>
      <c r="O17868" s="167"/>
      <c r="P17868" s="142"/>
      <c r="Q17868" s="142"/>
      <c r="R17868" s="142"/>
      <c r="S17868" s="139"/>
    </row>
    <row r="17869" spans="2:19" ht="15.75" customHeight="1" x14ac:dyDescent="0.25">
      <c r="B17869" s="106"/>
      <c r="C17869" s="106"/>
      <c r="D17869" s="139"/>
      <c r="E17869" s="140"/>
      <c r="F17869" s="140"/>
      <c r="G17869" s="140"/>
      <c r="M17869" s="140"/>
      <c r="N17869" s="167"/>
      <c r="O17869" s="167"/>
      <c r="P17869" s="142"/>
      <c r="Q17869" s="142"/>
      <c r="R17869" s="142"/>
      <c r="S17869" s="139"/>
    </row>
    <row r="17870" spans="2:19" ht="15.75" customHeight="1" x14ac:dyDescent="0.25">
      <c r="B17870" s="106"/>
      <c r="C17870" s="106"/>
      <c r="D17870" s="139"/>
      <c r="E17870" s="140"/>
      <c r="F17870" s="140"/>
      <c r="G17870" s="140"/>
      <c r="M17870" s="140"/>
      <c r="N17870" s="167"/>
      <c r="O17870" s="167"/>
      <c r="P17870" s="142"/>
      <c r="Q17870" s="142"/>
      <c r="R17870" s="142"/>
      <c r="S17870" s="139"/>
    </row>
    <row r="17871" spans="2:19" ht="15.75" customHeight="1" x14ac:dyDescent="0.25">
      <c r="B17871" s="106"/>
      <c r="C17871" s="106"/>
      <c r="D17871" s="139"/>
      <c r="E17871" s="140"/>
      <c r="F17871" s="140"/>
      <c r="G17871" s="140"/>
      <c r="M17871" s="140"/>
      <c r="N17871" s="167"/>
      <c r="O17871" s="167"/>
      <c r="P17871" s="142"/>
      <c r="Q17871" s="142"/>
      <c r="R17871" s="142"/>
      <c r="S17871" s="139"/>
    </row>
    <row r="17872" spans="2:19" ht="15.75" customHeight="1" x14ac:dyDescent="0.25">
      <c r="B17872" s="106"/>
      <c r="C17872" s="106"/>
      <c r="D17872" s="139"/>
      <c r="E17872" s="140"/>
      <c r="F17872" s="140"/>
      <c r="G17872" s="140"/>
      <c r="M17872" s="140"/>
      <c r="N17872" s="167"/>
      <c r="O17872" s="167"/>
      <c r="P17872" s="142"/>
      <c r="Q17872" s="142"/>
      <c r="R17872" s="142"/>
      <c r="S17872" s="139"/>
    </row>
    <row r="17873" spans="2:19" ht="15.75" customHeight="1" x14ac:dyDescent="0.25">
      <c r="B17873" s="106"/>
      <c r="C17873" s="106"/>
      <c r="D17873" s="139"/>
      <c r="E17873" s="140"/>
      <c r="F17873" s="140"/>
      <c r="G17873" s="140"/>
      <c r="M17873" s="140"/>
      <c r="N17873" s="167"/>
      <c r="O17873" s="167"/>
      <c r="P17873" s="142"/>
      <c r="Q17873" s="142"/>
      <c r="R17873" s="142"/>
      <c r="S17873" s="139"/>
    </row>
    <row r="17874" spans="2:19" ht="15.75" customHeight="1" x14ac:dyDescent="0.25">
      <c r="B17874" s="106"/>
      <c r="C17874" s="106"/>
      <c r="D17874" s="139"/>
      <c r="E17874" s="140"/>
      <c r="F17874" s="140"/>
      <c r="G17874" s="140"/>
      <c r="M17874" s="140"/>
      <c r="N17874" s="167"/>
      <c r="O17874" s="167"/>
      <c r="P17874" s="142"/>
      <c r="Q17874" s="142"/>
      <c r="R17874" s="142"/>
      <c r="S17874" s="139"/>
    </row>
    <row r="17875" spans="2:19" ht="15.75" customHeight="1" x14ac:dyDescent="0.25">
      <c r="B17875" s="106"/>
      <c r="C17875" s="106"/>
      <c r="D17875" s="139"/>
      <c r="E17875" s="140"/>
      <c r="F17875" s="140"/>
      <c r="G17875" s="140"/>
      <c r="M17875" s="140"/>
      <c r="N17875" s="167"/>
      <c r="O17875" s="167"/>
      <c r="P17875" s="142"/>
      <c r="Q17875" s="142"/>
      <c r="R17875" s="142"/>
      <c r="S17875" s="139"/>
    </row>
    <row r="17876" spans="2:19" ht="15.75" customHeight="1" x14ac:dyDescent="0.25">
      <c r="B17876" s="106"/>
      <c r="C17876" s="106"/>
      <c r="D17876" s="139"/>
      <c r="E17876" s="140"/>
      <c r="F17876" s="140"/>
      <c r="G17876" s="140"/>
      <c r="M17876" s="140"/>
      <c r="N17876" s="167"/>
      <c r="O17876" s="167"/>
      <c r="P17876" s="142"/>
      <c r="Q17876" s="142"/>
      <c r="R17876" s="142"/>
      <c r="S17876" s="139"/>
    </row>
    <row r="17877" spans="2:19" ht="15.75" customHeight="1" x14ac:dyDescent="0.25">
      <c r="B17877" s="106"/>
      <c r="C17877" s="106"/>
      <c r="D17877" s="139"/>
      <c r="E17877" s="140"/>
      <c r="F17877" s="140"/>
      <c r="G17877" s="140"/>
      <c r="M17877" s="140"/>
      <c r="N17877" s="167"/>
      <c r="O17877" s="167"/>
      <c r="P17877" s="142"/>
      <c r="Q17877" s="142"/>
      <c r="R17877" s="142"/>
      <c r="S17877" s="139"/>
    </row>
    <row r="17878" spans="2:19" ht="15.75" customHeight="1" x14ac:dyDescent="0.25">
      <c r="B17878" s="106"/>
      <c r="C17878" s="106"/>
      <c r="D17878" s="139"/>
      <c r="E17878" s="140"/>
      <c r="F17878" s="140"/>
      <c r="G17878" s="140"/>
      <c r="M17878" s="140"/>
      <c r="N17878" s="167"/>
      <c r="O17878" s="167"/>
      <c r="P17878" s="142"/>
      <c r="Q17878" s="142"/>
      <c r="R17878" s="142"/>
      <c r="S17878" s="139"/>
    </row>
    <row r="17879" spans="2:19" ht="15.75" customHeight="1" x14ac:dyDescent="0.25">
      <c r="B17879" s="106"/>
      <c r="C17879" s="106"/>
      <c r="D17879" s="139"/>
      <c r="E17879" s="140"/>
      <c r="F17879" s="140"/>
      <c r="G17879" s="140"/>
      <c r="M17879" s="140"/>
      <c r="N17879" s="167"/>
      <c r="O17879" s="167"/>
      <c r="P17879" s="142"/>
      <c r="Q17879" s="142"/>
      <c r="R17879" s="142"/>
      <c r="S17879" s="139"/>
    </row>
    <row r="17880" spans="2:19" ht="15.75" customHeight="1" x14ac:dyDescent="0.25">
      <c r="B17880" s="106"/>
      <c r="C17880" s="106"/>
      <c r="D17880" s="139"/>
      <c r="E17880" s="140"/>
      <c r="F17880" s="140"/>
      <c r="G17880" s="140"/>
      <c r="M17880" s="140"/>
      <c r="N17880" s="167"/>
      <c r="O17880" s="167"/>
      <c r="P17880" s="142"/>
      <c r="Q17880" s="142"/>
      <c r="R17880" s="142"/>
      <c r="S17880" s="139"/>
    </row>
    <row r="17881" spans="2:19" ht="15.75" customHeight="1" x14ac:dyDescent="0.25">
      <c r="B17881" s="106"/>
      <c r="C17881" s="106"/>
      <c r="D17881" s="139"/>
      <c r="E17881" s="140"/>
      <c r="F17881" s="140"/>
      <c r="G17881" s="140"/>
      <c r="M17881" s="140"/>
      <c r="N17881" s="167"/>
      <c r="O17881" s="167"/>
      <c r="P17881" s="142"/>
      <c r="Q17881" s="142"/>
      <c r="R17881" s="142"/>
      <c r="S17881" s="139"/>
    </row>
    <row r="17882" spans="2:19" ht="15.75" customHeight="1" x14ac:dyDescent="0.25">
      <c r="B17882" s="106"/>
      <c r="C17882" s="106"/>
      <c r="D17882" s="139"/>
      <c r="E17882" s="140"/>
      <c r="F17882" s="140"/>
      <c r="G17882" s="140"/>
      <c r="M17882" s="140"/>
      <c r="N17882" s="167"/>
      <c r="O17882" s="167"/>
      <c r="P17882" s="142"/>
      <c r="Q17882" s="142"/>
      <c r="R17882" s="142"/>
      <c r="S17882" s="139"/>
    </row>
    <row r="17883" spans="2:19" ht="15.75" customHeight="1" x14ac:dyDescent="0.25">
      <c r="B17883" s="106"/>
      <c r="C17883" s="106"/>
      <c r="D17883" s="139"/>
      <c r="E17883" s="140"/>
      <c r="F17883" s="140"/>
      <c r="G17883" s="140"/>
      <c r="M17883" s="140"/>
      <c r="N17883" s="167"/>
      <c r="O17883" s="167"/>
      <c r="P17883" s="142"/>
      <c r="Q17883" s="142"/>
      <c r="R17883" s="142"/>
      <c r="S17883" s="139"/>
    </row>
    <row r="17884" spans="2:19" ht="15.75" customHeight="1" x14ac:dyDescent="0.25">
      <c r="B17884" s="106"/>
      <c r="C17884" s="106"/>
      <c r="D17884" s="139"/>
      <c r="E17884" s="140"/>
      <c r="F17884" s="140"/>
      <c r="G17884" s="140"/>
      <c r="M17884" s="140"/>
      <c r="N17884" s="167"/>
      <c r="O17884" s="167"/>
      <c r="P17884" s="142"/>
      <c r="Q17884" s="142"/>
      <c r="R17884" s="142"/>
      <c r="S17884" s="139"/>
    </row>
    <row r="17885" spans="2:19" ht="15.75" customHeight="1" x14ac:dyDescent="0.25">
      <c r="B17885" s="106"/>
      <c r="C17885" s="106"/>
      <c r="D17885" s="139"/>
      <c r="E17885" s="140"/>
      <c r="F17885" s="140"/>
      <c r="G17885" s="140"/>
      <c r="M17885" s="140"/>
      <c r="N17885" s="167"/>
      <c r="O17885" s="167"/>
      <c r="P17885" s="142"/>
      <c r="Q17885" s="142"/>
      <c r="R17885" s="142"/>
      <c r="S17885" s="139"/>
    </row>
    <row r="17886" spans="2:19" ht="15.75" customHeight="1" x14ac:dyDescent="0.25">
      <c r="B17886" s="106"/>
      <c r="C17886" s="106"/>
      <c r="D17886" s="139"/>
      <c r="E17886" s="140"/>
      <c r="F17886" s="140"/>
      <c r="G17886" s="140"/>
      <c r="M17886" s="140"/>
      <c r="N17886" s="167"/>
      <c r="O17886" s="167"/>
      <c r="P17886" s="142"/>
      <c r="Q17886" s="142"/>
      <c r="R17886" s="142"/>
      <c r="S17886" s="139"/>
    </row>
    <row r="17887" spans="2:19" ht="15.75" customHeight="1" x14ac:dyDescent="0.25">
      <c r="B17887" s="106"/>
      <c r="C17887" s="106"/>
      <c r="D17887" s="139"/>
      <c r="E17887" s="140"/>
      <c r="F17887" s="140"/>
      <c r="G17887" s="140"/>
      <c r="M17887" s="140"/>
      <c r="N17887" s="167"/>
      <c r="O17887" s="167"/>
      <c r="P17887" s="142"/>
      <c r="Q17887" s="142"/>
      <c r="R17887" s="142"/>
      <c r="S17887" s="139"/>
    </row>
    <row r="17888" spans="2:19" ht="15.75" customHeight="1" x14ac:dyDescent="0.25">
      <c r="B17888" s="106"/>
      <c r="C17888" s="106"/>
      <c r="D17888" s="139"/>
      <c r="E17888" s="140"/>
      <c r="F17888" s="140"/>
      <c r="G17888" s="140"/>
      <c r="M17888" s="140"/>
      <c r="N17888" s="167"/>
      <c r="O17888" s="167"/>
      <c r="P17888" s="142"/>
      <c r="Q17888" s="142"/>
      <c r="R17888" s="142"/>
      <c r="S17888" s="139"/>
    </row>
    <row r="17889" spans="2:19" ht="15.75" customHeight="1" x14ac:dyDescent="0.25">
      <c r="B17889" s="106"/>
      <c r="C17889" s="106"/>
      <c r="D17889" s="139"/>
      <c r="E17889" s="140"/>
      <c r="F17889" s="140"/>
      <c r="G17889" s="140"/>
      <c r="M17889" s="140"/>
      <c r="N17889" s="167"/>
      <c r="O17889" s="167"/>
      <c r="P17889" s="142"/>
      <c r="Q17889" s="142"/>
      <c r="R17889" s="142"/>
      <c r="S17889" s="139"/>
    </row>
    <row r="17890" spans="2:19" ht="15.75" customHeight="1" x14ac:dyDescent="0.25">
      <c r="B17890" s="106"/>
      <c r="C17890" s="106"/>
      <c r="D17890" s="139"/>
      <c r="E17890" s="140"/>
      <c r="F17890" s="140"/>
      <c r="G17890" s="140"/>
      <c r="M17890" s="140"/>
      <c r="N17890" s="167"/>
      <c r="O17890" s="167"/>
      <c r="P17890" s="142"/>
      <c r="Q17890" s="142"/>
      <c r="R17890" s="142"/>
      <c r="S17890" s="139"/>
    </row>
    <row r="17891" spans="2:19" ht="15.75" customHeight="1" x14ac:dyDescent="0.25">
      <c r="B17891" s="106"/>
      <c r="C17891" s="106"/>
      <c r="D17891" s="139"/>
      <c r="E17891" s="140"/>
      <c r="F17891" s="140"/>
      <c r="G17891" s="140"/>
      <c r="M17891" s="140"/>
      <c r="N17891" s="167"/>
      <c r="O17891" s="167"/>
      <c r="P17891" s="142"/>
      <c r="Q17891" s="142"/>
      <c r="R17891" s="142"/>
      <c r="S17891" s="139"/>
    </row>
    <row r="17892" spans="2:19" ht="15.75" customHeight="1" x14ac:dyDescent="0.25">
      <c r="B17892" s="106"/>
      <c r="C17892" s="106"/>
      <c r="D17892" s="139"/>
      <c r="E17892" s="140"/>
      <c r="F17892" s="140"/>
      <c r="G17892" s="140"/>
      <c r="M17892" s="140"/>
      <c r="N17892" s="167"/>
      <c r="O17892" s="167"/>
      <c r="P17892" s="142"/>
      <c r="Q17892" s="142"/>
      <c r="R17892" s="142"/>
      <c r="S17892" s="139"/>
    </row>
    <row r="17893" spans="2:19" ht="15.75" customHeight="1" x14ac:dyDescent="0.25">
      <c r="B17893" s="106"/>
      <c r="C17893" s="106"/>
      <c r="D17893" s="139"/>
      <c r="E17893" s="140"/>
      <c r="F17893" s="140"/>
      <c r="G17893" s="140"/>
      <c r="M17893" s="140"/>
      <c r="N17893" s="167"/>
      <c r="O17893" s="167"/>
      <c r="P17893" s="142"/>
      <c r="Q17893" s="142"/>
      <c r="R17893" s="142"/>
      <c r="S17893" s="139"/>
    </row>
    <row r="17894" spans="2:19" ht="15.75" customHeight="1" x14ac:dyDescent="0.25">
      <c r="B17894" s="106"/>
      <c r="C17894" s="106"/>
      <c r="D17894" s="139"/>
      <c r="E17894" s="140"/>
      <c r="F17894" s="140"/>
      <c r="G17894" s="140"/>
      <c r="M17894" s="140"/>
      <c r="N17894" s="167"/>
      <c r="O17894" s="167"/>
      <c r="P17894" s="142"/>
      <c r="Q17894" s="142"/>
      <c r="R17894" s="142"/>
      <c r="S17894" s="139"/>
    </row>
    <row r="17895" spans="2:19" ht="15.75" customHeight="1" x14ac:dyDescent="0.25">
      <c r="B17895" s="106"/>
      <c r="C17895" s="106"/>
      <c r="D17895" s="139"/>
      <c r="E17895" s="140"/>
      <c r="F17895" s="140"/>
      <c r="G17895" s="140"/>
      <c r="M17895" s="140"/>
      <c r="N17895" s="167"/>
      <c r="O17895" s="167"/>
      <c r="P17895" s="142"/>
      <c r="Q17895" s="142"/>
      <c r="R17895" s="142"/>
      <c r="S17895" s="139"/>
    </row>
    <row r="17896" spans="2:19" ht="15.75" customHeight="1" x14ac:dyDescent="0.25">
      <c r="B17896" s="106"/>
      <c r="C17896" s="106"/>
      <c r="D17896" s="139"/>
      <c r="E17896" s="140"/>
      <c r="F17896" s="140"/>
      <c r="G17896" s="140"/>
      <c r="M17896" s="140"/>
      <c r="N17896" s="167"/>
      <c r="O17896" s="167"/>
      <c r="P17896" s="142"/>
      <c r="Q17896" s="142"/>
      <c r="R17896" s="142"/>
      <c r="S17896" s="139"/>
    </row>
    <row r="17897" spans="2:19" ht="15.75" customHeight="1" x14ac:dyDescent="0.25">
      <c r="B17897" s="106"/>
      <c r="C17897" s="106"/>
      <c r="D17897" s="139"/>
      <c r="E17897" s="140"/>
      <c r="F17897" s="140"/>
      <c r="G17897" s="140"/>
      <c r="M17897" s="140"/>
      <c r="N17897" s="167"/>
      <c r="O17897" s="167"/>
      <c r="P17897" s="142"/>
      <c r="Q17897" s="142"/>
      <c r="R17897" s="142"/>
      <c r="S17897" s="139"/>
    </row>
    <row r="17898" spans="2:19" ht="15.75" customHeight="1" x14ac:dyDescent="0.25">
      <c r="B17898" s="106"/>
      <c r="C17898" s="106"/>
      <c r="D17898" s="139"/>
      <c r="E17898" s="140"/>
      <c r="F17898" s="140"/>
      <c r="G17898" s="140"/>
      <c r="M17898" s="140"/>
      <c r="N17898" s="167"/>
      <c r="O17898" s="167"/>
      <c r="P17898" s="142"/>
      <c r="Q17898" s="142"/>
      <c r="R17898" s="142"/>
      <c r="S17898" s="139"/>
    </row>
    <row r="17899" spans="2:19" ht="15.75" customHeight="1" x14ac:dyDescent="0.25">
      <c r="B17899" s="106"/>
      <c r="C17899" s="106"/>
      <c r="D17899" s="139"/>
      <c r="E17899" s="140"/>
      <c r="F17899" s="140"/>
      <c r="G17899" s="140"/>
      <c r="M17899" s="140"/>
      <c r="N17899" s="167"/>
      <c r="O17899" s="167"/>
      <c r="P17899" s="142"/>
      <c r="Q17899" s="142"/>
      <c r="R17899" s="142"/>
      <c r="S17899" s="139"/>
    </row>
    <row r="17900" spans="2:19" ht="15.75" customHeight="1" x14ac:dyDescent="0.25">
      <c r="B17900" s="106"/>
      <c r="C17900" s="106"/>
      <c r="D17900" s="139"/>
      <c r="E17900" s="140"/>
      <c r="F17900" s="140"/>
      <c r="G17900" s="140"/>
      <c r="M17900" s="140"/>
      <c r="N17900" s="167"/>
      <c r="O17900" s="167"/>
      <c r="P17900" s="142"/>
      <c r="Q17900" s="142"/>
      <c r="R17900" s="142"/>
      <c r="S17900" s="139"/>
    </row>
    <row r="17901" spans="2:19" ht="15.75" customHeight="1" x14ac:dyDescent="0.25">
      <c r="B17901" s="106"/>
      <c r="C17901" s="106"/>
      <c r="D17901" s="139"/>
      <c r="E17901" s="140"/>
      <c r="F17901" s="140"/>
      <c r="G17901" s="140"/>
      <c r="M17901" s="140"/>
      <c r="N17901" s="167"/>
      <c r="O17901" s="167"/>
      <c r="P17901" s="142"/>
      <c r="Q17901" s="142"/>
      <c r="R17901" s="142"/>
      <c r="S17901" s="139"/>
    </row>
    <row r="17902" spans="2:19" ht="15.75" customHeight="1" x14ac:dyDescent="0.25">
      <c r="B17902" s="106"/>
      <c r="C17902" s="106"/>
      <c r="D17902" s="139"/>
      <c r="E17902" s="140"/>
      <c r="F17902" s="140"/>
      <c r="G17902" s="140"/>
      <c r="M17902" s="140"/>
      <c r="N17902" s="167"/>
      <c r="O17902" s="167"/>
      <c r="P17902" s="142"/>
      <c r="Q17902" s="142"/>
      <c r="R17902" s="142"/>
      <c r="S17902" s="139"/>
    </row>
    <row r="17903" spans="2:19" ht="15.75" customHeight="1" x14ac:dyDescent="0.25">
      <c r="B17903" s="106"/>
      <c r="C17903" s="106"/>
      <c r="D17903" s="139"/>
      <c r="E17903" s="140"/>
      <c r="F17903" s="140"/>
      <c r="G17903" s="140"/>
      <c r="M17903" s="140"/>
      <c r="N17903" s="167"/>
      <c r="O17903" s="167"/>
      <c r="P17903" s="142"/>
      <c r="Q17903" s="142"/>
      <c r="R17903" s="142"/>
      <c r="S17903" s="139"/>
    </row>
    <row r="17904" spans="2:19" ht="15.75" customHeight="1" x14ac:dyDescent="0.25">
      <c r="B17904" s="106"/>
      <c r="C17904" s="106"/>
      <c r="D17904" s="139"/>
      <c r="E17904" s="140"/>
      <c r="F17904" s="140"/>
      <c r="G17904" s="140"/>
      <c r="M17904" s="140"/>
      <c r="N17904" s="167"/>
      <c r="O17904" s="167"/>
      <c r="P17904" s="142"/>
      <c r="Q17904" s="142"/>
      <c r="R17904" s="142"/>
      <c r="S17904" s="139"/>
    </row>
    <row r="17905" spans="2:19" ht="15.75" customHeight="1" x14ac:dyDescent="0.25">
      <c r="B17905" s="106"/>
      <c r="C17905" s="106"/>
      <c r="D17905" s="139"/>
      <c r="E17905" s="140"/>
      <c r="F17905" s="140"/>
      <c r="G17905" s="140"/>
      <c r="M17905" s="140"/>
      <c r="N17905" s="167"/>
      <c r="O17905" s="167"/>
      <c r="P17905" s="142"/>
      <c r="Q17905" s="142"/>
      <c r="R17905" s="142"/>
      <c r="S17905" s="139"/>
    </row>
    <row r="17906" spans="2:19" ht="15.75" customHeight="1" x14ac:dyDescent="0.25">
      <c r="B17906" s="106"/>
      <c r="C17906" s="106"/>
      <c r="D17906" s="139"/>
      <c r="E17906" s="140"/>
      <c r="F17906" s="140"/>
      <c r="G17906" s="140"/>
      <c r="M17906" s="140"/>
      <c r="N17906" s="167"/>
      <c r="O17906" s="167"/>
      <c r="P17906" s="142"/>
      <c r="Q17906" s="142"/>
      <c r="R17906" s="142"/>
      <c r="S17906" s="139"/>
    </row>
    <row r="17907" spans="2:19" ht="15.75" customHeight="1" x14ac:dyDescent="0.25">
      <c r="B17907" s="106"/>
      <c r="C17907" s="106"/>
      <c r="D17907" s="139"/>
      <c r="E17907" s="140"/>
      <c r="F17907" s="140"/>
      <c r="G17907" s="140"/>
      <c r="M17907" s="140"/>
      <c r="N17907" s="167"/>
      <c r="O17907" s="167"/>
      <c r="P17907" s="142"/>
      <c r="Q17907" s="142"/>
      <c r="R17907" s="142"/>
      <c r="S17907" s="139"/>
    </row>
    <row r="17908" spans="2:19" ht="15.75" customHeight="1" x14ac:dyDescent="0.25">
      <c r="B17908" s="106"/>
      <c r="C17908" s="106"/>
      <c r="D17908" s="139"/>
      <c r="E17908" s="140"/>
      <c r="F17908" s="140"/>
      <c r="G17908" s="140"/>
      <c r="M17908" s="140"/>
      <c r="N17908" s="167"/>
      <c r="O17908" s="167"/>
      <c r="P17908" s="142"/>
      <c r="Q17908" s="142"/>
      <c r="R17908" s="142"/>
      <c r="S17908" s="139"/>
    </row>
    <row r="17909" spans="2:19" ht="15.75" customHeight="1" x14ac:dyDescent="0.25">
      <c r="B17909" s="106"/>
      <c r="C17909" s="106"/>
      <c r="D17909" s="139"/>
      <c r="E17909" s="140"/>
      <c r="F17909" s="140"/>
      <c r="G17909" s="140"/>
      <c r="M17909" s="140"/>
      <c r="N17909" s="167"/>
      <c r="O17909" s="167"/>
      <c r="P17909" s="142"/>
      <c r="Q17909" s="142"/>
      <c r="R17909" s="142"/>
      <c r="S17909" s="139"/>
    </row>
    <row r="17910" spans="2:19" ht="15.75" customHeight="1" x14ac:dyDescent="0.25">
      <c r="B17910" s="106"/>
      <c r="C17910" s="106"/>
      <c r="D17910" s="139"/>
      <c r="E17910" s="140"/>
      <c r="F17910" s="140"/>
      <c r="G17910" s="140"/>
      <c r="M17910" s="140"/>
      <c r="N17910" s="167"/>
      <c r="O17910" s="167"/>
      <c r="P17910" s="142"/>
      <c r="Q17910" s="142"/>
      <c r="R17910" s="142"/>
      <c r="S17910" s="139"/>
    </row>
    <row r="17911" spans="2:19" ht="15.75" customHeight="1" x14ac:dyDescent="0.25">
      <c r="B17911" s="106"/>
      <c r="C17911" s="106"/>
      <c r="D17911" s="139"/>
      <c r="E17911" s="140"/>
      <c r="F17911" s="140"/>
      <c r="G17911" s="140"/>
      <c r="M17911" s="140"/>
      <c r="N17911" s="167"/>
      <c r="O17911" s="167"/>
      <c r="P17911" s="142"/>
      <c r="Q17911" s="142"/>
      <c r="R17911" s="142"/>
      <c r="S17911" s="139"/>
    </row>
    <row r="17912" spans="2:19" ht="15.75" customHeight="1" x14ac:dyDescent="0.25">
      <c r="B17912" s="106"/>
      <c r="C17912" s="106"/>
      <c r="D17912" s="139"/>
      <c r="E17912" s="140"/>
      <c r="F17912" s="140"/>
      <c r="G17912" s="140"/>
      <c r="M17912" s="140"/>
      <c r="N17912" s="167"/>
      <c r="O17912" s="167"/>
      <c r="P17912" s="142"/>
      <c r="Q17912" s="142"/>
      <c r="R17912" s="142"/>
      <c r="S17912" s="139"/>
    </row>
    <row r="17913" spans="2:19" ht="15.75" customHeight="1" x14ac:dyDescent="0.25">
      <c r="B17913" s="106"/>
      <c r="C17913" s="106"/>
      <c r="D17913" s="139"/>
      <c r="E17913" s="140"/>
      <c r="F17913" s="140"/>
      <c r="G17913" s="140"/>
      <c r="M17913" s="140"/>
      <c r="N17913" s="167"/>
      <c r="O17913" s="167"/>
      <c r="P17913" s="142"/>
      <c r="Q17913" s="142"/>
      <c r="R17913" s="142"/>
      <c r="S17913" s="139"/>
    </row>
    <row r="17914" spans="2:19" ht="15.75" customHeight="1" x14ac:dyDescent="0.25">
      <c r="B17914" s="106"/>
      <c r="C17914" s="106"/>
      <c r="D17914" s="139"/>
      <c r="E17914" s="140"/>
      <c r="F17914" s="140"/>
      <c r="G17914" s="140"/>
      <c r="M17914" s="140"/>
      <c r="N17914" s="167"/>
      <c r="O17914" s="167"/>
      <c r="P17914" s="142"/>
      <c r="Q17914" s="142"/>
      <c r="R17914" s="142"/>
      <c r="S17914" s="139"/>
    </row>
    <row r="17915" spans="2:19" ht="15.75" customHeight="1" x14ac:dyDescent="0.25">
      <c r="B17915" s="106"/>
      <c r="C17915" s="106"/>
      <c r="D17915" s="139"/>
      <c r="E17915" s="140"/>
      <c r="F17915" s="140"/>
      <c r="G17915" s="140"/>
      <c r="M17915" s="140"/>
      <c r="N17915" s="167"/>
      <c r="O17915" s="167"/>
      <c r="P17915" s="142"/>
      <c r="Q17915" s="142"/>
      <c r="R17915" s="142"/>
      <c r="S17915" s="139"/>
    </row>
    <row r="17916" spans="2:19" ht="15.75" customHeight="1" x14ac:dyDescent="0.25">
      <c r="B17916" s="106"/>
      <c r="C17916" s="106"/>
      <c r="D17916" s="139"/>
      <c r="E17916" s="140"/>
      <c r="F17916" s="140"/>
      <c r="G17916" s="140"/>
      <c r="M17916" s="140"/>
      <c r="N17916" s="167"/>
      <c r="O17916" s="167"/>
      <c r="P17916" s="142"/>
      <c r="Q17916" s="142"/>
      <c r="R17916" s="142"/>
      <c r="S17916" s="139"/>
    </row>
    <row r="17917" spans="2:19" ht="15.75" customHeight="1" x14ac:dyDescent="0.25">
      <c r="B17917" s="106"/>
      <c r="C17917" s="106"/>
      <c r="D17917" s="139"/>
      <c r="E17917" s="140"/>
      <c r="F17917" s="140"/>
      <c r="G17917" s="140"/>
      <c r="M17917" s="140"/>
      <c r="N17917" s="167"/>
      <c r="O17917" s="167"/>
      <c r="P17917" s="142"/>
      <c r="Q17917" s="142"/>
      <c r="R17917" s="142"/>
      <c r="S17917" s="139"/>
    </row>
    <row r="17918" spans="2:19" ht="15.75" customHeight="1" x14ac:dyDescent="0.25">
      <c r="B17918" s="106"/>
      <c r="C17918" s="106"/>
      <c r="D17918" s="139"/>
      <c r="E17918" s="140"/>
      <c r="F17918" s="140"/>
      <c r="G17918" s="140"/>
      <c r="M17918" s="140"/>
      <c r="N17918" s="167"/>
      <c r="O17918" s="167"/>
      <c r="P17918" s="142"/>
      <c r="Q17918" s="142"/>
      <c r="R17918" s="142"/>
      <c r="S17918" s="139"/>
    </row>
    <row r="17919" spans="2:19" ht="15.75" customHeight="1" x14ac:dyDescent="0.25">
      <c r="B17919" s="106"/>
      <c r="C17919" s="106"/>
      <c r="D17919" s="139"/>
      <c r="E17919" s="140"/>
      <c r="F17919" s="140"/>
      <c r="G17919" s="140"/>
      <c r="M17919" s="140"/>
      <c r="N17919" s="167"/>
      <c r="O17919" s="167"/>
      <c r="P17919" s="142"/>
      <c r="Q17919" s="142"/>
      <c r="R17919" s="142"/>
      <c r="S17919" s="139"/>
    </row>
    <row r="17920" spans="2:19" ht="15.75" customHeight="1" x14ac:dyDescent="0.25">
      <c r="B17920" s="106"/>
      <c r="C17920" s="106"/>
      <c r="D17920" s="139"/>
      <c r="E17920" s="140"/>
      <c r="F17920" s="140"/>
      <c r="G17920" s="140"/>
      <c r="M17920" s="140"/>
      <c r="N17920" s="167"/>
      <c r="O17920" s="167"/>
      <c r="P17920" s="142"/>
      <c r="Q17920" s="142"/>
      <c r="R17920" s="142"/>
      <c r="S17920" s="139"/>
    </row>
    <row r="17921" spans="2:19" ht="15.75" customHeight="1" x14ac:dyDescent="0.25">
      <c r="B17921" s="106"/>
      <c r="C17921" s="106"/>
      <c r="D17921" s="139"/>
      <c r="E17921" s="140"/>
      <c r="F17921" s="140"/>
      <c r="G17921" s="140"/>
      <c r="M17921" s="140"/>
      <c r="N17921" s="167"/>
      <c r="O17921" s="167"/>
      <c r="P17921" s="142"/>
      <c r="Q17921" s="142"/>
      <c r="R17921" s="142"/>
      <c r="S17921" s="139"/>
    </row>
    <row r="17922" spans="2:19" ht="15.75" customHeight="1" x14ac:dyDescent="0.25">
      <c r="B17922" s="106"/>
      <c r="C17922" s="106"/>
      <c r="D17922" s="139"/>
      <c r="E17922" s="140"/>
      <c r="F17922" s="140"/>
      <c r="G17922" s="140"/>
      <c r="M17922" s="140"/>
      <c r="N17922" s="167"/>
      <c r="O17922" s="167"/>
      <c r="P17922" s="142"/>
      <c r="Q17922" s="142"/>
      <c r="R17922" s="142"/>
      <c r="S17922" s="139"/>
    </row>
    <row r="17923" spans="2:19" ht="15.75" customHeight="1" x14ac:dyDescent="0.25">
      <c r="B17923" s="106"/>
      <c r="C17923" s="106"/>
      <c r="D17923" s="139"/>
      <c r="E17923" s="140"/>
      <c r="F17923" s="140"/>
      <c r="G17923" s="140"/>
      <c r="M17923" s="140"/>
      <c r="N17923" s="167"/>
      <c r="O17923" s="167"/>
      <c r="P17923" s="142"/>
      <c r="Q17923" s="142"/>
      <c r="R17923" s="142"/>
      <c r="S17923" s="139"/>
    </row>
    <row r="17924" spans="2:19" ht="15.75" customHeight="1" x14ac:dyDescent="0.25">
      <c r="B17924" s="106"/>
      <c r="C17924" s="106"/>
      <c r="D17924" s="139"/>
      <c r="E17924" s="140"/>
      <c r="F17924" s="140"/>
      <c r="G17924" s="140"/>
      <c r="M17924" s="140"/>
      <c r="N17924" s="167"/>
      <c r="O17924" s="167"/>
      <c r="P17924" s="142"/>
      <c r="Q17924" s="142"/>
      <c r="R17924" s="142"/>
      <c r="S17924" s="139"/>
    </row>
    <row r="17925" spans="2:19" ht="15.75" customHeight="1" x14ac:dyDescent="0.25">
      <c r="B17925" s="106"/>
      <c r="C17925" s="106"/>
      <c r="D17925" s="139"/>
      <c r="E17925" s="140"/>
      <c r="F17925" s="140"/>
      <c r="G17925" s="140"/>
      <c r="M17925" s="140"/>
      <c r="N17925" s="167"/>
      <c r="O17925" s="167"/>
      <c r="P17925" s="142"/>
      <c r="Q17925" s="142"/>
      <c r="R17925" s="142"/>
      <c r="S17925" s="139"/>
    </row>
    <row r="17926" spans="2:19" ht="15.75" customHeight="1" x14ac:dyDescent="0.25">
      <c r="B17926" s="106"/>
      <c r="C17926" s="106"/>
      <c r="D17926" s="139"/>
      <c r="E17926" s="140"/>
      <c r="F17926" s="140"/>
      <c r="G17926" s="140"/>
      <c r="M17926" s="140"/>
      <c r="N17926" s="167"/>
      <c r="O17926" s="167"/>
      <c r="P17926" s="142"/>
      <c r="Q17926" s="142"/>
      <c r="R17926" s="142"/>
      <c r="S17926" s="139"/>
    </row>
    <row r="17927" spans="2:19" ht="15.75" customHeight="1" x14ac:dyDescent="0.25">
      <c r="B17927" s="106"/>
      <c r="C17927" s="106"/>
      <c r="D17927" s="139"/>
      <c r="E17927" s="140"/>
      <c r="F17927" s="140"/>
      <c r="G17927" s="140"/>
      <c r="M17927" s="140"/>
      <c r="N17927" s="167"/>
      <c r="O17927" s="167"/>
      <c r="P17927" s="142"/>
      <c r="Q17927" s="142"/>
      <c r="R17927" s="142"/>
      <c r="S17927" s="139"/>
    </row>
    <row r="17928" spans="2:19" ht="15.75" customHeight="1" x14ac:dyDescent="0.25">
      <c r="B17928" s="106"/>
      <c r="C17928" s="106"/>
      <c r="D17928" s="139"/>
      <c r="E17928" s="140"/>
      <c r="F17928" s="140"/>
      <c r="G17928" s="140"/>
      <c r="M17928" s="140"/>
      <c r="N17928" s="167"/>
      <c r="O17928" s="167"/>
      <c r="P17928" s="142"/>
      <c r="Q17928" s="142"/>
      <c r="R17928" s="142"/>
      <c r="S17928" s="139"/>
    </row>
    <row r="17929" spans="2:19" ht="15.75" customHeight="1" x14ac:dyDescent="0.25">
      <c r="B17929" s="106"/>
      <c r="C17929" s="106"/>
      <c r="D17929" s="139"/>
      <c r="E17929" s="140"/>
      <c r="F17929" s="140"/>
      <c r="G17929" s="140"/>
      <c r="M17929" s="140"/>
      <c r="N17929" s="167"/>
      <c r="O17929" s="167"/>
      <c r="P17929" s="142"/>
      <c r="Q17929" s="142"/>
      <c r="R17929" s="142"/>
      <c r="S17929" s="139"/>
    </row>
    <row r="17930" spans="2:19" ht="15.75" customHeight="1" x14ac:dyDescent="0.25">
      <c r="B17930" s="106"/>
      <c r="C17930" s="106"/>
      <c r="D17930" s="139"/>
      <c r="E17930" s="140"/>
      <c r="F17930" s="140"/>
      <c r="G17930" s="140"/>
      <c r="M17930" s="140"/>
      <c r="N17930" s="167"/>
      <c r="O17930" s="167"/>
      <c r="P17930" s="142"/>
      <c r="Q17930" s="142"/>
      <c r="R17930" s="142"/>
      <c r="S17930" s="139"/>
    </row>
    <row r="17931" spans="2:19" ht="15.75" customHeight="1" x14ac:dyDescent="0.25">
      <c r="B17931" s="106"/>
      <c r="C17931" s="106"/>
      <c r="D17931" s="139"/>
      <c r="E17931" s="140"/>
      <c r="F17931" s="140"/>
      <c r="G17931" s="140"/>
      <c r="M17931" s="140"/>
      <c r="N17931" s="167"/>
      <c r="O17931" s="167"/>
      <c r="P17931" s="142"/>
      <c r="Q17931" s="142"/>
      <c r="R17931" s="142"/>
      <c r="S17931" s="139"/>
    </row>
    <row r="17932" spans="2:19" ht="15.75" customHeight="1" x14ac:dyDescent="0.25">
      <c r="B17932" s="106"/>
      <c r="C17932" s="106"/>
      <c r="D17932" s="139"/>
      <c r="E17932" s="140"/>
      <c r="F17932" s="140"/>
      <c r="G17932" s="140"/>
      <c r="M17932" s="140"/>
      <c r="N17932" s="167"/>
      <c r="O17932" s="167"/>
      <c r="P17932" s="142"/>
      <c r="Q17932" s="142"/>
      <c r="R17932" s="142"/>
      <c r="S17932" s="139"/>
    </row>
    <row r="17933" spans="2:19" ht="15.75" customHeight="1" x14ac:dyDescent="0.25">
      <c r="B17933" s="106"/>
      <c r="C17933" s="106"/>
      <c r="D17933" s="139"/>
      <c r="E17933" s="140"/>
      <c r="F17933" s="140"/>
      <c r="G17933" s="140"/>
      <c r="M17933" s="140"/>
      <c r="N17933" s="167"/>
      <c r="O17933" s="167"/>
      <c r="P17933" s="142"/>
      <c r="Q17933" s="142"/>
      <c r="R17933" s="142"/>
      <c r="S17933" s="139"/>
    </row>
    <row r="17934" spans="2:19" ht="15.75" customHeight="1" x14ac:dyDescent="0.25">
      <c r="B17934" s="106"/>
      <c r="C17934" s="106"/>
      <c r="D17934" s="139"/>
      <c r="E17934" s="140"/>
      <c r="F17934" s="140"/>
      <c r="G17934" s="140"/>
      <c r="M17934" s="140"/>
      <c r="N17934" s="167"/>
      <c r="O17934" s="167"/>
      <c r="P17934" s="142"/>
      <c r="Q17934" s="142"/>
      <c r="R17934" s="142"/>
      <c r="S17934" s="139"/>
    </row>
    <row r="17935" spans="2:19" ht="15.75" customHeight="1" x14ac:dyDescent="0.25">
      <c r="B17935" s="106"/>
      <c r="C17935" s="106"/>
      <c r="D17935" s="139"/>
      <c r="E17935" s="140"/>
      <c r="F17935" s="140"/>
      <c r="G17935" s="140"/>
      <c r="M17935" s="140"/>
      <c r="N17935" s="167"/>
      <c r="O17935" s="167"/>
      <c r="P17935" s="142"/>
      <c r="Q17935" s="142"/>
      <c r="R17935" s="142"/>
      <c r="S17935" s="139"/>
    </row>
    <row r="17936" spans="2:19" ht="15.75" customHeight="1" x14ac:dyDescent="0.25">
      <c r="B17936" s="106"/>
      <c r="C17936" s="106"/>
      <c r="D17936" s="139"/>
      <c r="E17936" s="140"/>
      <c r="F17936" s="140"/>
      <c r="G17936" s="140"/>
      <c r="M17936" s="140"/>
      <c r="N17936" s="167"/>
      <c r="O17936" s="167"/>
      <c r="P17936" s="142"/>
      <c r="Q17936" s="142"/>
      <c r="R17936" s="142"/>
      <c r="S17936" s="139"/>
    </row>
    <row r="17937" spans="2:19" ht="15.75" customHeight="1" x14ac:dyDescent="0.25">
      <c r="B17937" s="106"/>
      <c r="C17937" s="106"/>
      <c r="D17937" s="139"/>
      <c r="E17937" s="140"/>
      <c r="F17937" s="140"/>
      <c r="G17937" s="140"/>
      <c r="M17937" s="140"/>
      <c r="N17937" s="167"/>
      <c r="O17937" s="167"/>
      <c r="P17937" s="142"/>
      <c r="Q17937" s="142"/>
      <c r="R17937" s="142"/>
      <c r="S17937" s="139"/>
    </row>
    <row r="17938" spans="2:19" ht="15.75" customHeight="1" x14ac:dyDescent="0.25">
      <c r="B17938" s="106"/>
      <c r="C17938" s="106"/>
      <c r="D17938" s="139"/>
      <c r="E17938" s="140"/>
      <c r="F17938" s="140"/>
      <c r="G17938" s="140"/>
      <c r="M17938" s="140"/>
      <c r="N17938" s="167"/>
      <c r="O17938" s="167"/>
      <c r="P17938" s="142"/>
      <c r="Q17938" s="142"/>
      <c r="R17938" s="142"/>
      <c r="S17938" s="139"/>
    </row>
    <row r="17939" spans="2:19" ht="15.75" customHeight="1" x14ac:dyDescent="0.25">
      <c r="B17939" s="106"/>
      <c r="C17939" s="106"/>
      <c r="D17939" s="139"/>
      <c r="E17939" s="140"/>
      <c r="F17939" s="140"/>
      <c r="G17939" s="140"/>
      <c r="M17939" s="140"/>
      <c r="N17939" s="167"/>
      <c r="O17939" s="167"/>
      <c r="P17939" s="142"/>
      <c r="Q17939" s="142"/>
      <c r="R17939" s="142"/>
      <c r="S17939" s="139"/>
    </row>
    <row r="17940" spans="2:19" ht="15.75" customHeight="1" x14ac:dyDescent="0.25">
      <c r="B17940" s="106"/>
      <c r="C17940" s="106"/>
      <c r="D17940" s="139"/>
      <c r="E17940" s="140"/>
      <c r="F17940" s="140"/>
      <c r="G17940" s="140"/>
      <c r="M17940" s="140"/>
      <c r="N17940" s="167"/>
      <c r="O17940" s="167"/>
      <c r="P17940" s="142"/>
      <c r="Q17940" s="142"/>
      <c r="R17940" s="142"/>
      <c r="S17940" s="139"/>
    </row>
    <row r="17941" spans="2:19" ht="15.75" customHeight="1" x14ac:dyDescent="0.25">
      <c r="B17941" s="106"/>
      <c r="C17941" s="106"/>
      <c r="D17941" s="139"/>
      <c r="E17941" s="140"/>
      <c r="F17941" s="140"/>
      <c r="G17941" s="140"/>
      <c r="M17941" s="140"/>
      <c r="N17941" s="167"/>
      <c r="O17941" s="167"/>
      <c r="P17941" s="142"/>
      <c r="Q17941" s="142"/>
      <c r="R17941" s="142"/>
      <c r="S17941" s="139"/>
    </row>
    <row r="17942" spans="2:19" ht="15.75" customHeight="1" x14ac:dyDescent="0.25">
      <c r="B17942" s="106"/>
      <c r="C17942" s="106"/>
      <c r="D17942" s="139"/>
      <c r="E17942" s="140"/>
      <c r="F17942" s="140"/>
      <c r="G17942" s="140"/>
      <c r="M17942" s="140"/>
      <c r="N17942" s="167"/>
      <c r="O17942" s="167"/>
      <c r="P17942" s="142"/>
      <c r="Q17942" s="142"/>
      <c r="R17942" s="142"/>
      <c r="S17942" s="139"/>
    </row>
    <row r="17943" spans="2:19" ht="15.75" customHeight="1" x14ac:dyDescent="0.25">
      <c r="B17943" s="106"/>
      <c r="C17943" s="106"/>
      <c r="D17943" s="139"/>
      <c r="E17943" s="140"/>
      <c r="F17943" s="140"/>
      <c r="G17943" s="140"/>
      <c r="M17943" s="140"/>
      <c r="N17943" s="167"/>
      <c r="O17943" s="167"/>
      <c r="P17943" s="142"/>
      <c r="Q17943" s="142"/>
      <c r="R17943" s="142"/>
      <c r="S17943" s="139"/>
    </row>
    <row r="17944" spans="2:19" ht="15.75" customHeight="1" x14ac:dyDescent="0.25">
      <c r="B17944" s="106"/>
      <c r="C17944" s="106"/>
      <c r="D17944" s="139"/>
      <c r="E17944" s="140"/>
      <c r="F17944" s="140"/>
      <c r="G17944" s="140"/>
      <c r="M17944" s="140"/>
      <c r="N17944" s="167"/>
      <c r="O17944" s="167"/>
      <c r="P17944" s="142"/>
      <c r="Q17944" s="142"/>
      <c r="R17944" s="142"/>
      <c r="S17944" s="139"/>
    </row>
    <row r="17945" spans="2:19" ht="15.75" customHeight="1" x14ac:dyDescent="0.25">
      <c r="B17945" s="106"/>
      <c r="C17945" s="106"/>
      <c r="D17945" s="139"/>
      <c r="E17945" s="140"/>
      <c r="F17945" s="140"/>
      <c r="G17945" s="140"/>
      <c r="M17945" s="140"/>
      <c r="N17945" s="167"/>
      <c r="O17945" s="167"/>
      <c r="P17945" s="142"/>
      <c r="Q17945" s="142"/>
      <c r="R17945" s="142"/>
      <c r="S17945" s="139"/>
    </row>
    <row r="17946" spans="2:19" ht="15.75" customHeight="1" x14ac:dyDescent="0.25">
      <c r="B17946" s="106"/>
      <c r="C17946" s="106"/>
      <c r="D17946" s="139"/>
      <c r="E17946" s="140"/>
      <c r="F17946" s="140"/>
      <c r="G17946" s="140"/>
      <c r="M17946" s="140"/>
      <c r="N17946" s="167"/>
      <c r="O17946" s="167"/>
      <c r="P17946" s="142"/>
      <c r="Q17946" s="142"/>
      <c r="R17946" s="142"/>
      <c r="S17946" s="139"/>
    </row>
    <row r="17947" spans="2:19" ht="15.75" customHeight="1" x14ac:dyDescent="0.25">
      <c r="B17947" s="106"/>
      <c r="C17947" s="106"/>
      <c r="D17947" s="139"/>
      <c r="E17947" s="140"/>
      <c r="F17947" s="140"/>
      <c r="G17947" s="140"/>
      <c r="M17947" s="140"/>
      <c r="N17947" s="167"/>
      <c r="O17947" s="167"/>
      <c r="P17947" s="142"/>
      <c r="Q17947" s="142"/>
      <c r="R17947" s="142"/>
      <c r="S17947" s="139"/>
    </row>
    <row r="17948" spans="2:19" ht="15.75" customHeight="1" x14ac:dyDescent="0.25">
      <c r="B17948" s="106"/>
      <c r="C17948" s="106"/>
      <c r="D17948" s="139"/>
      <c r="E17948" s="140"/>
      <c r="F17948" s="140"/>
      <c r="G17948" s="140"/>
      <c r="M17948" s="140"/>
      <c r="N17948" s="167"/>
      <c r="O17948" s="167"/>
      <c r="P17948" s="142"/>
      <c r="Q17948" s="142"/>
      <c r="R17948" s="142"/>
      <c r="S17948" s="139"/>
    </row>
    <row r="17949" spans="2:19" ht="15.75" customHeight="1" x14ac:dyDescent="0.25">
      <c r="B17949" s="106"/>
      <c r="C17949" s="106"/>
      <c r="D17949" s="139"/>
      <c r="E17949" s="140"/>
      <c r="F17949" s="140"/>
      <c r="G17949" s="140"/>
      <c r="M17949" s="140"/>
      <c r="N17949" s="167"/>
      <c r="O17949" s="167"/>
      <c r="P17949" s="142"/>
      <c r="Q17949" s="142"/>
      <c r="R17949" s="142"/>
      <c r="S17949" s="139"/>
    </row>
    <row r="17950" spans="2:19" ht="15.75" customHeight="1" x14ac:dyDescent="0.25">
      <c r="B17950" s="106"/>
      <c r="C17950" s="106"/>
      <c r="D17950" s="139"/>
      <c r="E17950" s="140"/>
      <c r="F17950" s="140"/>
      <c r="G17950" s="140"/>
      <c r="M17950" s="140"/>
      <c r="N17950" s="167"/>
      <c r="O17950" s="167"/>
      <c r="P17950" s="142"/>
      <c r="Q17950" s="142"/>
      <c r="R17950" s="142"/>
      <c r="S17950" s="139"/>
    </row>
    <row r="17951" spans="2:19" ht="15.75" customHeight="1" x14ac:dyDescent="0.25">
      <c r="B17951" s="106"/>
      <c r="C17951" s="106"/>
      <c r="D17951" s="139"/>
      <c r="E17951" s="140"/>
      <c r="F17951" s="140"/>
      <c r="G17951" s="140"/>
      <c r="M17951" s="140"/>
      <c r="N17951" s="167"/>
      <c r="O17951" s="167"/>
      <c r="P17951" s="142"/>
      <c r="Q17951" s="142"/>
      <c r="R17951" s="142"/>
      <c r="S17951" s="139"/>
    </row>
    <row r="17952" spans="2:19" ht="15.75" customHeight="1" x14ac:dyDescent="0.25">
      <c r="B17952" s="106"/>
      <c r="C17952" s="106"/>
      <c r="D17952" s="139"/>
      <c r="E17952" s="140"/>
      <c r="F17952" s="140"/>
      <c r="G17952" s="140"/>
      <c r="M17952" s="140"/>
      <c r="N17952" s="167"/>
      <c r="O17952" s="167"/>
      <c r="P17952" s="142"/>
      <c r="Q17952" s="142"/>
      <c r="R17952" s="142"/>
      <c r="S17952" s="139"/>
    </row>
    <row r="17953" spans="2:19" ht="15.75" customHeight="1" x14ac:dyDescent="0.25">
      <c r="B17953" s="106"/>
      <c r="C17953" s="106"/>
      <c r="D17953" s="139"/>
      <c r="E17953" s="140"/>
      <c r="F17953" s="140"/>
      <c r="G17953" s="140"/>
      <c r="M17953" s="140"/>
      <c r="N17953" s="167"/>
      <c r="O17953" s="167"/>
      <c r="P17953" s="142"/>
      <c r="Q17953" s="142"/>
      <c r="R17953" s="142"/>
      <c r="S17953" s="139"/>
    </row>
    <row r="17954" spans="2:19" ht="15.75" customHeight="1" x14ac:dyDescent="0.25">
      <c r="B17954" s="106"/>
      <c r="C17954" s="106"/>
      <c r="D17954" s="139"/>
      <c r="E17954" s="140"/>
      <c r="F17954" s="140"/>
      <c r="G17954" s="140"/>
      <c r="M17954" s="140"/>
      <c r="N17954" s="167"/>
      <c r="O17954" s="167"/>
      <c r="P17954" s="142"/>
      <c r="Q17954" s="142"/>
      <c r="R17954" s="142"/>
      <c r="S17954" s="139"/>
    </row>
    <row r="17955" spans="2:19" ht="15.75" customHeight="1" x14ac:dyDescent="0.25">
      <c r="B17955" s="106"/>
      <c r="C17955" s="106"/>
      <c r="D17955" s="139"/>
      <c r="E17955" s="140"/>
      <c r="F17955" s="140"/>
      <c r="G17955" s="140"/>
      <c r="M17955" s="140"/>
      <c r="N17955" s="167"/>
      <c r="O17955" s="167"/>
      <c r="P17955" s="142"/>
      <c r="Q17955" s="142"/>
      <c r="R17955" s="142"/>
      <c r="S17955" s="139"/>
    </row>
    <row r="17956" spans="2:19" ht="15.75" customHeight="1" x14ac:dyDescent="0.25">
      <c r="B17956" s="106"/>
      <c r="C17956" s="106"/>
      <c r="D17956" s="139"/>
      <c r="E17956" s="140"/>
      <c r="F17956" s="140"/>
      <c r="G17956" s="140"/>
      <c r="M17956" s="140"/>
      <c r="N17956" s="167"/>
      <c r="O17956" s="167"/>
      <c r="P17956" s="142"/>
      <c r="Q17956" s="142"/>
      <c r="R17956" s="142"/>
      <c r="S17956" s="139"/>
    </row>
    <row r="17957" spans="2:19" ht="15.75" customHeight="1" x14ac:dyDescent="0.25">
      <c r="B17957" s="106"/>
      <c r="C17957" s="106"/>
      <c r="D17957" s="139"/>
      <c r="E17957" s="140"/>
      <c r="F17957" s="140"/>
      <c r="G17957" s="140"/>
      <c r="M17957" s="140"/>
      <c r="N17957" s="167"/>
      <c r="O17957" s="167"/>
      <c r="P17957" s="142"/>
      <c r="Q17957" s="142"/>
      <c r="R17957" s="142"/>
      <c r="S17957" s="139"/>
    </row>
    <row r="17958" spans="2:19" ht="15.75" customHeight="1" x14ac:dyDescent="0.25">
      <c r="B17958" s="106"/>
      <c r="C17958" s="106"/>
      <c r="D17958" s="139"/>
      <c r="E17958" s="140"/>
      <c r="F17958" s="140"/>
      <c r="G17958" s="140"/>
      <c r="M17958" s="140"/>
      <c r="N17958" s="167"/>
      <c r="O17958" s="167"/>
      <c r="P17958" s="142"/>
      <c r="Q17958" s="142"/>
      <c r="R17958" s="142"/>
      <c r="S17958" s="139"/>
    </row>
    <row r="17959" spans="2:19" ht="15.75" customHeight="1" x14ac:dyDescent="0.25">
      <c r="B17959" s="106"/>
      <c r="C17959" s="106"/>
      <c r="D17959" s="139"/>
      <c r="E17959" s="140"/>
      <c r="F17959" s="140"/>
      <c r="G17959" s="140"/>
      <c r="M17959" s="140"/>
      <c r="N17959" s="167"/>
      <c r="O17959" s="167"/>
      <c r="P17959" s="142"/>
      <c r="Q17959" s="142"/>
      <c r="R17959" s="142"/>
      <c r="S17959" s="139"/>
    </row>
    <row r="17960" spans="2:19" ht="15.75" customHeight="1" x14ac:dyDescent="0.25">
      <c r="B17960" s="106"/>
      <c r="C17960" s="106"/>
      <c r="D17960" s="139"/>
      <c r="E17960" s="140"/>
      <c r="F17960" s="140"/>
      <c r="G17960" s="140"/>
      <c r="M17960" s="140"/>
      <c r="N17960" s="167"/>
      <c r="O17960" s="167"/>
      <c r="P17960" s="142"/>
      <c r="Q17960" s="142"/>
      <c r="R17960" s="142"/>
      <c r="S17960" s="139"/>
    </row>
    <row r="17961" spans="2:19" ht="15.75" customHeight="1" x14ac:dyDescent="0.25">
      <c r="B17961" s="106"/>
      <c r="C17961" s="106"/>
      <c r="D17961" s="139"/>
      <c r="E17961" s="140"/>
      <c r="F17961" s="140"/>
      <c r="G17961" s="140"/>
      <c r="M17961" s="140"/>
      <c r="N17961" s="167"/>
      <c r="O17961" s="167"/>
      <c r="P17961" s="142"/>
      <c r="Q17961" s="142"/>
      <c r="R17961" s="142"/>
      <c r="S17961" s="139"/>
    </row>
    <row r="17962" spans="2:19" ht="15.75" customHeight="1" x14ac:dyDescent="0.25">
      <c r="B17962" s="106"/>
      <c r="C17962" s="106"/>
      <c r="D17962" s="139"/>
      <c r="E17962" s="140"/>
      <c r="F17962" s="140"/>
      <c r="G17962" s="140"/>
      <c r="M17962" s="140"/>
      <c r="N17962" s="167"/>
      <c r="O17962" s="167"/>
      <c r="P17962" s="142"/>
      <c r="Q17962" s="142"/>
      <c r="R17962" s="142"/>
      <c r="S17962" s="139"/>
    </row>
    <row r="17963" spans="2:19" ht="15.75" customHeight="1" x14ac:dyDescent="0.25">
      <c r="B17963" s="106"/>
      <c r="C17963" s="106"/>
      <c r="D17963" s="139"/>
      <c r="E17963" s="140"/>
      <c r="F17963" s="140"/>
      <c r="G17963" s="140"/>
      <c r="M17963" s="140"/>
      <c r="N17963" s="167"/>
      <c r="O17963" s="167"/>
      <c r="P17963" s="142"/>
      <c r="Q17963" s="142"/>
      <c r="R17963" s="142"/>
      <c r="S17963" s="139"/>
    </row>
    <row r="17964" spans="2:19" ht="15.75" customHeight="1" x14ac:dyDescent="0.25">
      <c r="B17964" s="106"/>
      <c r="C17964" s="106"/>
      <c r="D17964" s="139"/>
      <c r="E17964" s="140"/>
      <c r="F17964" s="140"/>
      <c r="G17964" s="140"/>
      <c r="M17964" s="140"/>
      <c r="N17964" s="167"/>
      <c r="O17964" s="167"/>
      <c r="P17964" s="142"/>
      <c r="Q17964" s="142"/>
      <c r="R17964" s="142"/>
      <c r="S17964" s="139"/>
    </row>
    <row r="17965" spans="2:19" ht="15.75" customHeight="1" x14ac:dyDescent="0.25">
      <c r="B17965" s="106"/>
      <c r="C17965" s="106"/>
      <c r="D17965" s="139"/>
      <c r="E17965" s="140"/>
      <c r="F17965" s="140"/>
      <c r="G17965" s="140"/>
      <c r="M17965" s="140"/>
      <c r="N17965" s="167"/>
      <c r="O17965" s="167"/>
      <c r="P17965" s="142"/>
      <c r="Q17965" s="142"/>
      <c r="R17965" s="142"/>
      <c r="S17965" s="139"/>
    </row>
    <row r="17966" spans="2:19" ht="15.75" customHeight="1" x14ac:dyDescent="0.25">
      <c r="B17966" s="106"/>
      <c r="C17966" s="106"/>
      <c r="D17966" s="139"/>
      <c r="E17966" s="140"/>
      <c r="F17966" s="140"/>
      <c r="G17966" s="140"/>
      <c r="M17966" s="140"/>
      <c r="N17966" s="167"/>
      <c r="O17966" s="167"/>
      <c r="P17966" s="142"/>
      <c r="Q17966" s="142"/>
      <c r="R17966" s="142"/>
      <c r="S17966" s="139"/>
    </row>
    <row r="17967" spans="2:19" ht="15.75" customHeight="1" x14ac:dyDescent="0.25">
      <c r="B17967" s="106"/>
      <c r="C17967" s="106"/>
      <c r="D17967" s="139"/>
      <c r="E17967" s="140"/>
      <c r="F17967" s="140"/>
      <c r="G17967" s="140"/>
      <c r="M17967" s="140"/>
      <c r="N17967" s="167"/>
      <c r="O17967" s="167"/>
      <c r="P17967" s="142"/>
      <c r="Q17967" s="142"/>
      <c r="R17967" s="142"/>
      <c r="S17967" s="139"/>
    </row>
    <row r="17968" spans="2:19" ht="15.75" customHeight="1" x14ac:dyDescent="0.25">
      <c r="B17968" s="106"/>
      <c r="C17968" s="106"/>
      <c r="D17968" s="139"/>
      <c r="E17968" s="140"/>
      <c r="F17968" s="140"/>
      <c r="G17968" s="140"/>
      <c r="M17968" s="140"/>
      <c r="N17968" s="167"/>
      <c r="O17968" s="167"/>
      <c r="P17968" s="142"/>
      <c r="Q17968" s="142"/>
      <c r="R17968" s="142"/>
      <c r="S17968" s="139"/>
    </row>
    <row r="17969" spans="2:19" ht="15.75" customHeight="1" x14ac:dyDescent="0.25">
      <c r="B17969" s="106"/>
      <c r="C17969" s="106"/>
      <c r="D17969" s="139"/>
      <c r="E17969" s="140"/>
      <c r="F17969" s="140"/>
      <c r="G17969" s="140"/>
      <c r="M17969" s="140"/>
      <c r="N17969" s="167"/>
      <c r="O17969" s="167"/>
      <c r="P17969" s="142"/>
      <c r="Q17969" s="142"/>
      <c r="R17969" s="142"/>
      <c r="S17969" s="139"/>
    </row>
    <row r="17970" spans="2:19" ht="15.75" customHeight="1" x14ac:dyDescent="0.25">
      <c r="B17970" s="106"/>
      <c r="C17970" s="106"/>
      <c r="D17970" s="139"/>
      <c r="E17970" s="140"/>
      <c r="F17970" s="140"/>
      <c r="G17970" s="140"/>
      <c r="M17970" s="140"/>
      <c r="N17970" s="167"/>
      <c r="O17970" s="167"/>
      <c r="P17970" s="142"/>
      <c r="Q17970" s="142"/>
      <c r="R17970" s="142"/>
      <c r="S17970" s="139"/>
    </row>
    <row r="17971" spans="2:19" ht="15.75" customHeight="1" x14ac:dyDescent="0.25">
      <c r="B17971" s="106"/>
      <c r="C17971" s="106"/>
      <c r="D17971" s="139"/>
      <c r="E17971" s="140"/>
      <c r="F17971" s="140"/>
      <c r="G17971" s="140"/>
      <c r="M17971" s="140"/>
      <c r="N17971" s="167"/>
      <c r="O17971" s="167"/>
      <c r="P17971" s="142"/>
      <c r="Q17971" s="142"/>
      <c r="R17971" s="142"/>
      <c r="S17971" s="139"/>
    </row>
    <row r="17972" spans="2:19" ht="15.75" customHeight="1" x14ac:dyDescent="0.25">
      <c r="B17972" s="106"/>
      <c r="C17972" s="106"/>
      <c r="D17972" s="139"/>
      <c r="E17972" s="140"/>
      <c r="F17972" s="140"/>
      <c r="G17972" s="140"/>
      <c r="M17972" s="140"/>
      <c r="N17972" s="167"/>
      <c r="O17972" s="167"/>
      <c r="P17972" s="142"/>
      <c r="Q17972" s="142"/>
      <c r="R17972" s="142"/>
      <c r="S17972" s="139"/>
    </row>
    <row r="17973" spans="2:19" ht="15.75" customHeight="1" x14ac:dyDescent="0.25">
      <c r="B17973" s="106"/>
      <c r="C17973" s="106"/>
      <c r="D17973" s="139"/>
      <c r="E17973" s="140"/>
      <c r="F17973" s="140"/>
      <c r="G17973" s="140"/>
      <c r="M17973" s="140"/>
      <c r="N17973" s="167"/>
      <c r="O17973" s="167"/>
      <c r="P17973" s="142"/>
      <c r="Q17973" s="142"/>
      <c r="R17973" s="142"/>
      <c r="S17973" s="139"/>
    </row>
    <row r="17974" spans="2:19" ht="15.75" customHeight="1" x14ac:dyDescent="0.25">
      <c r="B17974" s="106"/>
      <c r="C17974" s="106"/>
      <c r="D17974" s="139"/>
      <c r="E17974" s="140"/>
      <c r="F17974" s="140"/>
      <c r="G17974" s="140"/>
      <c r="M17974" s="140"/>
      <c r="N17974" s="167"/>
      <c r="O17974" s="167"/>
      <c r="P17974" s="142"/>
      <c r="Q17974" s="142"/>
      <c r="R17974" s="142"/>
      <c r="S17974" s="139"/>
    </row>
    <row r="17975" spans="2:19" ht="15.75" customHeight="1" x14ac:dyDescent="0.25">
      <c r="B17975" s="106"/>
      <c r="C17975" s="106"/>
      <c r="D17975" s="139"/>
      <c r="E17975" s="140"/>
      <c r="F17975" s="140"/>
      <c r="G17975" s="140"/>
      <c r="M17975" s="140"/>
      <c r="N17975" s="167"/>
      <c r="O17975" s="167"/>
      <c r="P17975" s="142"/>
      <c r="Q17975" s="142"/>
      <c r="R17975" s="142"/>
      <c r="S17975" s="139"/>
    </row>
    <row r="17976" spans="2:19" ht="15.75" customHeight="1" x14ac:dyDescent="0.25">
      <c r="B17976" s="106"/>
      <c r="C17976" s="106"/>
      <c r="D17976" s="139"/>
      <c r="E17976" s="140"/>
      <c r="F17976" s="140"/>
      <c r="G17976" s="140"/>
      <c r="M17976" s="140"/>
      <c r="N17976" s="167"/>
      <c r="O17976" s="167"/>
      <c r="P17976" s="142"/>
      <c r="Q17976" s="142"/>
      <c r="R17976" s="142"/>
      <c r="S17976" s="139"/>
    </row>
    <row r="17977" spans="2:19" ht="15.75" customHeight="1" x14ac:dyDescent="0.25">
      <c r="B17977" s="106"/>
      <c r="C17977" s="106"/>
      <c r="D17977" s="139"/>
      <c r="E17977" s="140"/>
      <c r="F17977" s="140"/>
      <c r="G17977" s="140"/>
      <c r="M17977" s="140"/>
      <c r="N17977" s="167"/>
      <c r="O17977" s="167"/>
      <c r="P17977" s="142"/>
      <c r="Q17977" s="142"/>
      <c r="R17977" s="142"/>
      <c r="S17977" s="139"/>
    </row>
    <row r="17978" spans="2:19" ht="15.75" customHeight="1" x14ac:dyDescent="0.25">
      <c r="B17978" s="106"/>
      <c r="C17978" s="106"/>
      <c r="D17978" s="139"/>
      <c r="E17978" s="140"/>
      <c r="F17978" s="140"/>
      <c r="G17978" s="140"/>
      <c r="M17978" s="140"/>
      <c r="N17978" s="167"/>
      <c r="O17978" s="167"/>
      <c r="P17978" s="142"/>
      <c r="Q17978" s="142"/>
      <c r="R17978" s="142"/>
      <c r="S17978" s="139"/>
    </row>
    <row r="17979" spans="2:19" ht="15.75" customHeight="1" x14ac:dyDescent="0.25">
      <c r="B17979" s="106"/>
      <c r="C17979" s="106"/>
      <c r="D17979" s="139"/>
      <c r="E17979" s="140"/>
      <c r="F17979" s="140"/>
      <c r="G17979" s="140"/>
      <c r="M17979" s="140"/>
      <c r="N17979" s="167"/>
      <c r="O17979" s="167"/>
      <c r="P17979" s="142"/>
      <c r="Q17979" s="142"/>
      <c r="R17979" s="142"/>
      <c r="S17979" s="139"/>
    </row>
    <row r="17980" spans="2:19" ht="15.75" customHeight="1" x14ac:dyDescent="0.25">
      <c r="B17980" s="106"/>
      <c r="C17980" s="106"/>
      <c r="D17980" s="139"/>
      <c r="E17980" s="140"/>
      <c r="F17980" s="140"/>
      <c r="G17980" s="140"/>
      <c r="M17980" s="140"/>
      <c r="N17980" s="167"/>
      <c r="O17980" s="167"/>
      <c r="P17980" s="142"/>
      <c r="Q17980" s="142"/>
      <c r="R17980" s="142"/>
      <c r="S17980" s="139"/>
    </row>
    <row r="17981" spans="2:19" ht="15.75" customHeight="1" x14ac:dyDescent="0.25">
      <c r="B17981" s="106"/>
      <c r="C17981" s="106"/>
      <c r="D17981" s="139"/>
      <c r="E17981" s="140"/>
      <c r="F17981" s="140"/>
      <c r="G17981" s="140"/>
      <c r="M17981" s="140"/>
      <c r="N17981" s="167"/>
      <c r="O17981" s="167"/>
      <c r="P17981" s="142"/>
      <c r="Q17981" s="142"/>
      <c r="R17981" s="142"/>
      <c r="S17981" s="139"/>
    </row>
    <row r="17982" spans="2:19" ht="15.75" customHeight="1" x14ac:dyDescent="0.25">
      <c r="B17982" s="106"/>
      <c r="C17982" s="106"/>
      <c r="D17982" s="139"/>
      <c r="E17982" s="140"/>
      <c r="F17982" s="140"/>
      <c r="G17982" s="140"/>
      <c r="M17982" s="140"/>
      <c r="N17982" s="167"/>
      <c r="O17982" s="167"/>
      <c r="P17982" s="142"/>
      <c r="Q17982" s="142"/>
      <c r="R17982" s="142"/>
      <c r="S17982" s="139"/>
    </row>
    <row r="17983" spans="2:19" ht="15.75" customHeight="1" x14ac:dyDescent="0.25">
      <c r="B17983" s="106"/>
      <c r="C17983" s="106"/>
      <c r="D17983" s="139"/>
      <c r="E17983" s="140"/>
      <c r="F17983" s="140"/>
      <c r="G17983" s="140"/>
      <c r="M17983" s="140"/>
      <c r="N17983" s="167"/>
      <c r="O17983" s="167"/>
      <c r="P17983" s="142"/>
      <c r="Q17983" s="142"/>
      <c r="R17983" s="142"/>
      <c r="S17983" s="139"/>
    </row>
    <row r="17984" spans="2:19" ht="15.75" customHeight="1" x14ac:dyDescent="0.25">
      <c r="B17984" s="106"/>
      <c r="C17984" s="106"/>
      <c r="D17984" s="139"/>
      <c r="E17984" s="140"/>
      <c r="F17984" s="140"/>
      <c r="G17984" s="140"/>
      <c r="M17984" s="140"/>
      <c r="N17984" s="167"/>
      <c r="O17984" s="167"/>
      <c r="P17984" s="142"/>
      <c r="Q17984" s="142"/>
      <c r="R17984" s="142"/>
      <c r="S17984" s="139"/>
    </row>
    <row r="17985" spans="2:19" ht="15.75" customHeight="1" x14ac:dyDescent="0.25">
      <c r="B17985" s="106"/>
      <c r="C17985" s="106"/>
      <c r="D17985" s="139"/>
      <c r="E17985" s="140"/>
      <c r="F17985" s="140"/>
      <c r="G17985" s="140"/>
      <c r="M17985" s="140"/>
      <c r="N17985" s="167"/>
      <c r="O17985" s="167"/>
      <c r="P17985" s="142"/>
      <c r="Q17985" s="142"/>
      <c r="R17985" s="142"/>
      <c r="S17985" s="139"/>
    </row>
    <row r="17986" spans="2:19" ht="15.75" customHeight="1" x14ac:dyDescent="0.25">
      <c r="B17986" s="106"/>
      <c r="C17986" s="106"/>
      <c r="D17986" s="139"/>
      <c r="E17986" s="140"/>
      <c r="F17986" s="140"/>
      <c r="G17986" s="140"/>
      <c r="M17986" s="140"/>
      <c r="N17986" s="167"/>
      <c r="O17986" s="167"/>
      <c r="P17986" s="142"/>
      <c r="Q17986" s="142"/>
      <c r="R17986" s="142"/>
      <c r="S17986" s="139"/>
    </row>
    <row r="17987" spans="2:19" ht="15.75" customHeight="1" x14ac:dyDescent="0.25">
      <c r="B17987" s="106"/>
      <c r="C17987" s="106"/>
      <c r="D17987" s="139"/>
      <c r="E17987" s="140"/>
      <c r="F17987" s="140"/>
      <c r="G17987" s="140"/>
      <c r="M17987" s="140"/>
      <c r="N17987" s="167"/>
      <c r="O17987" s="167"/>
      <c r="P17987" s="142"/>
      <c r="Q17987" s="142"/>
      <c r="R17987" s="142"/>
      <c r="S17987" s="139"/>
    </row>
    <row r="17988" spans="2:19" ht="15.75" customHeight="1" x14ac:dyDescent="0.25">
      <c r="B17988" s="106"/>
      <c r="C17988" s="106"/>
      <c r="D17988" s="139"/>
      <c r="E17988" s="140"/>
      <c r="F17988" s="140"/>
      <c r="G17988" s="140"/>
      <c r="M17988" s="140"/>
      <c r="N17988" s="167"/>
      <c r="O17988" s="167"/>
      <c r="P17988" s="142"/>
      <c r="Q17988" s="142"/>
      <c r="R17988" s="142"/>
      <c r="S17988" s="139"/>
    </row>
    <row r="17989" spans="2:19" ht="15.75" customHeight="1" x14ac:dyDescent="0.25">
      <c r="B17989" s="106"/>
      <c r="C17989" s="106"/>
      <c r="D17989" s="139"/>
      <c r="E17989" s="140"/>
      <c r="F17989" s="140"/>
      <c r="G17989" s="140"/>
      <c r="M17989" s="140"/>
      <c r="N17989" s="167"/>
      <c r="O17989" s="167"/>
      <c r="P17989" s="142"/>
      <c r="Q17989" s="142"/>
      <c r="R17989" s="142"/>
      <c r="S17989" s="139"/>
    </row>
    <row r="17990" spans="2:19" ht="15.75" customHeight="1" x14ac:dyDescent="0.25">
      <c r="B17990" s="106"/>
      <c r="C17990" s="106"/>
      <c r="D17990" s="139"/>
      <c r="E17990" s="140"/>
      <c r="F17990" s="140"/>
      <c r="G17990" s="140"/>
      <c r="M17990" s="140"/>
      <c r="N17990" s="167"/>
      <c r="O17990" s="167"/>
      <c r="P17990" s="142"/>
      <c r="Q17990" s="142"/>
      <c r="R17990" s="142"/>
      <c r="S17990" s="139"/>
    </row>
    <row r="17991" spans="2:19" ht="15.75" customHeight="1" x14ac:dyDescent="0.25">
      <c r="B17991" s="106"/>
      <c r="C17991" s="106"/>
      <c r="D17991" s="139"/>
      <c r="E17991" s="140"/>
      <c r="F17991" s="140"/>
      <c r="G17991" s="140"/>
      <c r="M17991" s="140"/>
      <c r="N17991" s="167"/>
      <c r="O17991" s="167"/>
      <c r="P17991" s="142"/>
      <c r="Q17991" s="142"/>
      <c r="R17991" s="142"/>
      <c r="S17991" s="139"/>
    </row>
    <row r="17992" spans="2:19" ht="15.75" customHeight="1" x14ac:dyDescent="0.25">
      <c r="B17992" s="106"/>
      <c r="C17992" s="106"/>
      <c r="D17992" s="139"/>
      <c r="E17992" s="140"/>
      <c r="F17992" s="140"/>
      <c r="G17992" s="140"/>
      <c r="M17992" s="140"/>
      <c r="N17992" s="167"/>
      <c r="O17992" s="167"/>
      <c r="P17992" s="142"/>
      <c r="Q17992" s="142"/>
      <c r="R17992" s="142"/>
      <c r="S17992" s="139"/>
    </row>
    <row r="17993" spans="2:19" ht="15.75" customHeight="1" x14ac:dyDescent="0.25">
      <c r="B17993" s="106"/>
      <c r="C17993" s="106"/>
      <c r="D17993" s="139"/>
      <c r="E17993" s="140"/>
      <c r="F17993" s="140"/>
      <c r="G17993" s="140"/>
      <c r="M17993" s="140"/>
      <c r="N17993" s="167"/>
      <c r="O17993" s="167"/>
      <c r="P17993" s="142"/>
      <c r="Q17993" s="142"/>
      <c r="R17993" s="142"/>
      <c r="S17993" s="139"/>
    </row>
    <row r="17994" spans="2:19" ht="15.75" customHeight="1" x14ac:dyDescent="0.25">
      <c r="B17994" s="106"/>
      <c r="C17994" s="106"/>
      <c r="D17994" s="139"/>
      <c r="E17994" s="140"/>
      <c r="F17994" s="140"/>
      <c r="G17994" s="140"/>
      <c r="M17994" s="140"/>
      <c r="N17994" s="167"/>
      <c r="O17994" s="167"/>
      <c r="P17994" s="142"/>
      <c r="Q17994" s="142"/>
      <c r="R17994" s="142"/>
      <c r="S17994" s="139"/>
    </row>
    <row r="17995" spans="2:19" ht="15.75" customHeight="1" x14ac:dyDescent="0.25">
      <c r="B17995" s="106"/>
      <c r="C17995" s="106"/>
      <c r="D17995" s="139"/>
      <c r="E17995" s="140"/>
      <c r="F17995" s="140"/>
      <c r="G17995" s="140"/>
      <c r="M17995" s="140"/>
      <c r="N17995" s="167"/>
      <c r="O17995" s="167"/>
      <c r="P17995" s="142"/>
      <c r="Q17995" s="142"/>
      <c r="R17995" s="142"/>
      <c r="S17995" s="139"/>
    </row>
    <row r="17996" spans="2:19" ht="15.75" customHeight="1" x14ac:dyDescent="0.25">
      <c r="B17996" s="106"/>
      <c r="C17996" s="106"/>
      <c r="D17996" s="139"/>
      <c r="E17996" s="140"/>
      <c r="F17996" s="140"/>
      <c r="G17996" s="140"/>
      <c r="M17996" s="140"/>
      <c r="N17996" s="167"/>
      <c r="O17996" s="167"/>
      <c r="P17996" s="142"/>
      <c r="Q17996" s="142"/>
      <c r="R17996" s="142"/>
      <c r="S17996" s="139"/>
    </row>
    <row r="17997" spans="2:19" ht="15.75" customHeight="1" x14ac:dyDescent="0.25">
      <c r="B17997" s="106"/>
      <c r="C17997" s="106"/>
      <c r="D17997" s="139"/>
      <c r="E17997" s="140"/>
      <c r="F17997" s="140"/>
      <c r="G17997" s="140"/>
      <c r="M17997" s="140"/>
      <c r="N17997" s="167"/>
      <c r="O17997" s="167"/>
      <c r="P17997" s="142"/>
      <c r="Q17997" s="142"/>
      <c r="R17997" s="142"/>
      <c r="S17997" s="139"/>
    </row>
    <row r="17998" spans="2:19" ht="15.75" customHeight="1" x14ac:dyDescent="0.25">
      <c r="B17998" s="106"/>
      <c r="C17998" s="106"/>
      <c r="D17998" s="139"/>
      <c r="E17998" s="140"/>
      <c r="F17998" s="140"/>
      <c r="G17998" s="140"/>
      <c r="M17998" s="140"/>
      <c r="N17998" s="167"/>
      <c r="O17998" s="167"/>
      <c r="P17998" s="142"/>
      <c r="Q17998" s="142"/>
      <c r="R17998" s="142"/>
      <c r="S17998" s="139"/>
    </row>
    <row r="17999" spans="2:19" ht="15.75" customHeight="1" x14ac:dyDescent="0.25">
      <c r="B17999" s="106"/>
      <c r="C17999" s="106"/>
      <c r="D17999" s="139"/>
      <c r="E17999" s="140"/>
      <c r="F17999" s="140"/>
      <c r="G17999" s="140"/>
      <c r="M17999" s="140"/>
      <c r="N17999" s="167"/>
      <c r="O17999" s="167"/>
      <c r="P17999" s="142"/>
      <c r="Q17999" s="142"/>
      <c r="R17999" s="142"/>
      <c r="S17999" s="139"/>
    </row>
    <row r="18000" spans="2:19" ht="15.75" customHeight="1" x14ac:dyDescent="0.25">
      <c r="B18000" s="106"/>
      <c r="C18000" s="106"/>
      <c r="D18000" s="139"/>
      <c r="E18000" s="140"/>
      <c r="F18000" s="140"/>
      <c r="G18000" s="140"/>
      <c r="M18000" s="140"/>
      <c r="N18000" s="167"/>
      <c r="O18000" s="167"/>
      <c r="P18000" s="142"/>
      <c r="Q18000" s="142"/>
      <c r="R18000" s="142"/>
      <c r="S18000" s="139"/>
    </row>
    <row r="18001" spans="2:19" ht="15.75" customHeight="1" x14ac:dyDescent="0.25">
      <c r="B18001" s="106"/>
      <c r="C18001" s="106"/>
      <c r="D18001" s="139"/>
      <c r="E18001" s="140"/>
      <c r="F18001" s="140"/>
      <c r="G18001" s="140"/>
      <c r="M18001" s="140"/>
      <c r="N18001" s="167"/>
      <c r="O18001" s="167"/>
      <c r="P18001" s="142"/>
      <c r="Q18001" s="142"/>
      <c r="R18001" s="142"/>
      <c r="S18001" s="139"/>
    </row>
    <row r="18002" spans="2:19" ht="15.75" customHeight="1" x14ac:dyDescent="0.25">
      <c r="B18002" s="106"/>
      <c r="C18002" s="106"/>
      <c r="D18002" s="139"/>
      <c r="E18002" s="140"/>
      <c r="F18002" s="140"/>
      <c r="G18002" s="140"/>
      <c r="M18002" s="140"/>
      <c r="N18002" s="167"/>
      <c r="O18002" s="167"/>
      <c r="P18002" s="142"/>
      <c r="Q18002" s="142"/>
      <c r="R18002" s="142"/>
      <c r="S18002" s="139"/>
    </row>
    <row r="18003" spans="2:19" ht="15.75" customHeight="1" x14ac:dyDescent="0.25">
      <c r="B18003" s="106"/>
      <c r="C18003" s="106"/>
      <c r="D18003" s="139"/>
      <c r="E18003" s="140"/>
      <c r="F18003" s="140"/>
      <c r="G18003" s="140"/>
      <c r="M18003" s="140"/>
      <c r="N18003" s="167"/>
      <c r="O18003" s="167"/>
      <c r="P18003" s="142"/>
      <c r="Q18003" s="142"/>
      <c r="R18003" s="142"/>
      <c r="S18003" s="139"/>
    </row>
    <row r="18004" spans="2:19" ht="15.75" customHeight="1" x14ac:dyDescent="0.25">
      <c r="B18004" s="106"/>
      <c r="C18004" s="106"/>
      <c r="D18004" s="139"/>
      <c r="E18004" s="140"/>
      <c r="F18004" s="140"/>
      <c r="G18004" s="140"/>
      <c r="M18004" s="140"/>
      <c r="N18004" s="167"/>
      <c r="O18004" s="167"/>
      <c r="P18004" s="142"/>
      <c r="Q18004" s="142"/>
      <c r="R18004" s="142"/>
      <c r="S18004" s="139"/>
    </row>
    <row r="18005" spans="2:19" ht="15.75" customHeight="1" x14ac:dyDescent="0.25">
      <c r="B18005" s="106"/>
      <c r="C18005" s="106"/>
      <c r="D18005" s="139"/>
      <c r="E18005" s="140"/>
      <c r="F18005" s="140"/>
      <c r="G18005" s="140"/>
      <c r="M18005" s="140"/>
      <c r="N18005" s="167"/>
      <c r="O18005" s="167"/>
      <c r="P18005" s="142"/>
      <c r="Q18005" s="142"/>
      <c r="R18005" s="142"/>
      <c r="S18005" s="139"/>
    </row>
    <row r="18006" spans="2:19" ht="15.75" customHeight="1" x14ac:dyDescent="0.25">
      <c r="B18006" s="106"/>
      <c r="C18006" s="106"/>
      <c r="D18006" s="139"/>
      <c r="E18006" s="140"/>
      <c r="F18006" s="140"/>
      <c r="G18006" s="140"/>
      <c r="M18006" s="140"/>
      <c r="N18006" s="167"/>
      <c r="O18006" s="167"/>
      <c r="P18006" s="142"/>
      <c r="Q18006" s="142"/>
      <c r="R18006" s="142"/>
      <c r="S18006" s="139"/>
    </row>
    <row r="18007" spans="2:19" ht="15.75" customHeight="1" x14ac:dyDescent="0.25">
      <c r="B18007" s="106"/>
      <c r="C18007" s="106"/>
      <c r="D18007" s="139"/>
      <c r="E18007" s="140"/>
      <c r="F18007" s="140"/>
      <c r="G18007" s="140"/>
      <c r="M18007" s="140"/>
      <c r="N18007" s="167"/>
      <c r="O18007" s="167"/>
      <c r="P18007" s="142"/>
      <c r="Q18007" s="142"/>
      <c r="R18007" s="142"/>
      <c r="S18007" s="139"/>
    </row>
    <row r="18008" spans="2:19" ht="15.75" customHeight="1" x14ac:dyDescent="0.25">
      <c r="B18008" s="106"/>
      <c r="C18008" s="106"/>
      <c r="D18008" s="139"/>
      <c r="E18008" s="140"/>
      <c r="F18008" s="140"/>
      <c r="G18008" s="140"/>
      <c r="M18008" s="140"/>
      <c r="N18008" s="167"/>
      <c r="O18008" s="167"/>
      <c r="P18008" s="142"/>
      <c r="Q18008" s="142"/>
      <c r="R18008" s="142"/>
      <c r="S18008" s="139"/>
    </row>
    <row r="18009" spans="2:19" ht="15.75" customHeight="1" x14ac:dyDescent="0.25">
      <c r="B18009" s="106"/>
      <c r="C18009" s="106"/>
      <c r="D18009" s="139"/>
      <c r="E18009" s="140"/>
      <c r="F18009" s="140"/>
      <c r="G18009" s="140"/>
      <c r="M18009" s="140"/>
      <c r="N18009" s="167"/>
      <c r="O18009" s="167"/>
      <c r="P18009" s="142"/>
      <c r="Q18009" s="142"/>
      <c r="R18009" s="142"/>
      <c r="S18009" s="139"/>
    </row>
    <row r="18010" spans="2:19" ht="15.75" customHeight="1" x14ac:dyDescent="0.25">
      <c r="B18010" s="106"/>
      <c r="C18010" s="106"/>
      <c r="D18010" s="139"/>
      <c r="E18010" s="140"/>
      <c r="F18010" s="140"/>
      <c r="G18010" s="140"/>
      <c r="M18010" s="140"/>
      <c r="N18010" s="167"/>
      <c r="O18010" s="167"/>
      <c r="P18010" s="142"/>
      <c r="Q18010" s="142"/>
      <c r="R18010" s="142"/>
      <c r="S18010" s="139"/>
    </row>
    <row r="18011" spans="2:19" ht="15.75" customHeight="1" x14ac:dyDescent="0.25">
      <c r="B18011" s="106"/>
      <c r="C18011" s="106"/>
      <c r="D18011" s="139"/>
      <c r="E18011" s="140"/>
      <c r="F18011" s="140"/>
      <c r="G18011" s="140"/>
      <c r="M18011" s="140"/>
      <c r="N18011" s="167"/>
      <c r="O18011" s="167"/>
      <c r="P18011" s="142"/>
      <c r="Q18011" s="142"/>
      <c r="R18011" s="142"/>
      <c r="S18011" s="139"/>
    </row>
    <row r="18012" spans="2:19" ht="15.75" customHeight="1" x14ac:dyDescent="0.25">
      <c r="B18012" s="106"/>
      <c r="C18012" s="106"/>
      <c r="D18012" s="139"/>
      <c r="E18012" s="140"/>
      <c r="F18012" s="140"/>
      <c r="G18012" s="140"/>
      <c r="M18012" s="140"/>
      <c r="N18012" s="167"/>
      <c r="O18012" s="167"/>
      <c r="P18012" s="142"/>
      <c r="Q18012" s="142"/>
      <c r="R18012" s="142"/>
      <c r="S18012" s="139"/>
    </row>
    <row r="18013" spans="2:19" ht="15.75" customHeight="1" x14ac:dyDescent="0.25">
      <c r="B18013" s="106"/>
      <c r="C18013" s="106"/>
      <c r="D18013" s="139"/>
      <c r="E18013" s="140"/>
      <c r="F18013" s="140"/>
      <c r="G18013" s="140"/>
      <c r="M18013" s="140"/>
      <c r="N18013" s="167"/>
      <c r="O18013" s="167"/>
      <c r="P18013" s="142"/>
      <c r="Q18013" s="142"/>
      <c r="R18013" s="142"/>
      <c r="S18013" s="139"/>
    </row>
    <row r="18014" spans="2:19" ht="15.75" customHeight="1" x14ac:dyDescent="0.25">
      <c r="B18014" s="106"/>
      <c r="C18014" s="106"/>
      <c r="D18014" s="139"/>
      <c r="E18014" s="140"/>
      <c r="F18014" s="140"/>
      <c r="G18014" s="140"/>
      <c r="M18014" s="140"/>
      <c r="N18014" s="167"/>
      <c r="O18014" s="167"/>
      <c r="P18014" s="142"/>
      <c r="Q18014" s="142"/>
      <c r="R18014" s="142"/>
      <c r="S18014" s="139"/>
    </row>
    <row r="18015" spans="2:19" ht="15.75" customHeight="1" x14ac:dyDescent="0.25">
      <c r="B18015" s="106"/>
      <c r="C18015" s="106"/>
      <c r="D18015" s="139"/>
      <c r="E18015" s="140"/>
      <c r="F18015" s="140"/>
      <c r="G18015" s="140"/>
      <c r="M18015" s="140"/>
      <c r="N18015" s="167"/>
      <c r="O18015" s="167"/>
      <c r="P18015" s="142"/>
      <c r="Q18015" s="142"/>
      <c r="R18015" s="142"/>
      <c r="S18015" s="139"/>
    </row>
    <row r="18016" spans="2:19" ht="15.75" customHeight="1" x14ac:dyDescent="0.25">
      <c r="B18016" s="106"/>
      <c r="C18016" s="106"/>
      <c r="D18016" s="139"/>
      <c r="E18016" s="140"/>
      <c r="F18016" s="140"/>
      <c r="G18016" s="140"/>
      <c r="M18016" s="140"/>
      <c r="N18016" s="167"/>
      <c r="O18016" s="167"/>
      <c r="P18016" s="142"/>
      <c r="Q18016" s="142"/>
      <c r="R18016" s="142"/>
      <c r="S18016" s="139"/>
    </row>
    <row r="18017" spans="2:19" ht="15.75" customHeight="1" x14ac:dyDescent="0.25">
      <c r="B18017" s="106"/>
      <c r="C18017" s="106"/>
      <c r="D18017" s="139"/>
      <c r="E18017" s="140"/>
      <c r="F18017" s="140"/>
      <c r="G18017" s="140"/>
      <c r="M18017" s="140"/>
      <c r="N18017" s="167"/>
      <c r="O18017" s="167"/>
      <c r="P18017" s="142"/>
      <c r="Q18017" s="142"/>
      <c r="R18017" s="142"/>
      <c r="S18017" s="139"/>
    </row>
    <row r="18018" spans="2:19" ht="15.75" customHeight="1" x14ac:dyDescent="0.25">
      <c r="B18018" s="106"/>
      <c r="C18018" s="106"/>
      <c r="D18018" s="139"/>
      <c r="E18018" s="140"/>
      <c r="F18018" s="140"/>
      <c r="G18018" s="140"/>
      <c r="M18018" s="140"/>
      <c r="N18018" s="167"/>
      <c r="O18018" s="167"/>
      <c r="P18018" s="142"/>
      <c r="Q18018" s="142"/>
      <c r="R18018" s="142"/>
      <c r="S18018" s="139"/>
    </row>
    <row r="18019" spans="2:19" ht="15.75" customHeight="1" x14ac:dyDescent="0.25">
      <c r="B18019" s="106"/>
      <c r="C18019" s="106"/>
      <c r="D18019" s="139"/>
      <c r="E18019" s="140"/>
      <c r="F18019" s="140"/>
      <c r="G18019" s="140"/>
      <c r="M18019" s="140"/>
      <c r="N18019" s="167"/>
      <c r="O18019" s="167"/>
      <c r="P18019" s="142"/>
      <c r="Q18019" s="142"/>
      <c r="R18019" s="142"/>
      <c r="S18019" s="139"/>
    </row>
    <row r="18020" spans="2:19" ht="15.75" customHeight="1" x14ac:dyDescent="0.25">
      <c r="B18020" s="106"/>
      <c r="C18020" s="106"/>
      <c r="D18020" s="139"/>
      <c r="E18020" s="140"/>
      <c r="F18020" s="140"/>
      <c r="G18020" s="140"/>
      <c r="M18020" s="140"/>
      <c r="N18020" s="167"/>
      <c r="O18020" s="167"/>
      <c r="P18020" s="142"/>
      <c r="Q18020" s="142"/>
      <c r="R18020" s="142"/>
      <c r="S18020" s="139"/>
    </row>
    <row r="18021" spans="2:19" ht="15.75" customHeight="1" x14ac:dyDescent="0.25">
      <c r="B18021" s="106"/>
      <c r="C18021" s="106"/>
      <c r="D18021" s="139"/>
      <c r="E18021" s="140"/>
      <c r="F18021" s="140"/>
      <c r="G18021" s="140"/>
      <c r="M18021" s="140"/>
      <c r="N18021" s="167"/>
      <c r="O18021" s="167"/>
      <c r="P18021" s="142"/>
      <c r="Q18021" s="142"/>
      <c r="R18021" s="142"/>
      <c r="S18021" s="139"/>
    </row>
    <row r="18022" spans="2:19" ht="15.75" customHeight="1" x14ac:dyDescent="0.25">
      <c r="B18022" s="106"/>
      <c r="C18022" s="106"/>
      <c r="D18022" s="139"/>
      <c r="E18022" s="140"/>
      <c r="F18022" s="140"/>
      <c r="G18022" s="140"/>
      <c r="M18022" s="140"/>
      <c r="N18022" s="167"/>
      <c r="O18022" s="167"/>
      <c r="P18022" s="142"/>
      <c r="Q18022" s="142"/>
      <c r="R18022" s="142"/>
      <c r="S18022" s="139"/>
    </row>
    <row r="18023" spans="2:19" ht="15.75" customHeight="1" x14ac:dyDescent="0.25">
      <c r="B18023" s="106"/>
      <c r="C18023" s="106"/>
      <c r="D18023" s="139"/>
      <c r="E18023" s="140"/>
      <c r="F18023" s="140"/>
      <c r="G18023" s="140"/>
      <c r="M18023" s="140"/>
      <c r="N18023" s="167"/>
      <c r="O18023" s="167"/>
      <c r="P18023" s="142"/>
      <c r="Q18023" s="142"/>
      <c r="R18023" s="142"/>
      <c r="S18023" s="139"/>
    </row>
    <row r="18024" spans="2:19" ht="15.75" customHeight="1" x14ac:dyDescent="0.25">
      <c r="B18024" s="106"/>
      <c r="C18024" s="106"/>
      <c r="D18024" s="139"/>
      <c r="E18024" s="140"/>
      <c r="F18024" s="140"/>
      <c r="G18024" s="140"/>
      <c r="M18024" s="140"/>
      <c r="N18024" s="167"/>
      <c r="O18024" s="167"/>
      <c r="P18024" s="142"/>
      <c r="Q18024" s="142"/>
      <c r="R18024" s="142"/>
      <c r="S18024" s="139"/>
    </row>
    <row r="18025" spans="2:19" ht="15.75" customHeight="1" x14ac:dyDescent="0.25">
      <c r="B18025" s="106"/>
      <c r="C18025" s="106"/>
      <c r="D18025" s="139"/>
      <c r="E18025" s="140"/>
      <c r="F18025" s="140"/>
      <c r="G18025" s="140"/>
      <c r="M18025" s="140"/>
      <c r="N18025" s="167"/>
      <c r="O18025" s="167"/>
      <c r="P18025" s="142"/>
      <c r="Q18025" s="142"/>
      <c r="R18025" s="142"/>
      <c r="S18025" s="139"/>
    </row>
    <row r="18026" spans="2:19" ht="15.75" customHeight="1" x14ac:dyDescent="0.25">
      <c r="B18026" s="106"/>
      <c r="C18026" s="106"/>
      <c r="D18026" s="139"/>
      <c r="E18026" s="140"/>
      <c r="F18026" s="140"/>
      <c r="G18026" s="140"/>
      <c r="M18026" s="140"/>
      <c r="N18026" s="167"/>
      <c r="O18026" s="167"/>
      <c r="P18026" s="142"/>
      <c r="Q18026" s="142"/>
      <c r="R18026" s="142"/>
      <c r="S18026" s="139"/>
    </row>
    <row r="18027" spans="2:19" ht="15.75" customHeight="1" x14ac:dyDescent="0.25">
      <c r="B18027" s="106"/>
      <c r="C18027" s="106"/>
      <c r="D18027" s="139"/>
      <c r="E18027" s="140"/>
      <c r="F18027" s="140"/>
      <c r="G18027" s="140"/>
      <c r="M18027" s="140"/>
      <c r="N18027" s="167"/>
      <c r="O18027" s="167"/>
      <c r="P18027" s="142"/>
      <c r="Q18027" s="142"/>
      <c r="R18027" s="142"/>
      <c r="S18027" s="139"/>
    </row>
    <row r="18028" spans="2:19" ht="15.75" customHeight="1" x14ac:dyDescent="0.25">
      <c r="B18028" s="106"/>
      <c r="C18028" s="106"/>
      <c r="D18028" s="139"/>
      <c r="E18028" s="140"/>
      <c r="F18028" s="140"/>
      <c r="G18028" s="140"/>
      <c r="M18028" s="140"/>
      <c r="N18028" s="167"/>
      <c r="O18028" s="167"/>
      <c r="P18028" s="142"/>
      <c r="Q18028" s="142"/>
      <c r="R18028" s="142"/>
      <c r="S18028" s="139"/>
    </row>
    <row r="18029" spans="2:19" ht="15.75" customHeight="1" x14ac:dyDescent="0.25">
      <c r="B18029" s="106"/>
      <c r="C18029" s="106"/>
      <c r="D18029" s="139"/>
      <c r="E18029" s="140"/>
      <c r="F18029" s="140"/>
      <c r="G18029" s="140"/>
      <c r="M18029" s="140"/>
      <c r="N18029" s="167"/>
      <c r="O18029" s="167"/>
      <c r="P18029" s="142"/>
      <c r="Q18029" s="142"/>
      <c r="R18029" s="142"/>
      <c r="S18029" s="139"/>
    </row>
    <row r="18030" spans="2:19" ht="15.75" customHeight="1" x14ac:dyDescent="0.25">
      <c r="B18030" s="106"/>
      <c r="C18030" s="106"/>
      <c r="D18030" s="139"/>
      <c r="E18030" s="140"/>
      <c r="F18030" s="140"/>
      <c r="G18030" s="140"/>
      <c r="M18030" s="140"/>
      <c r="N18030" s="167"/>
      <c r="O18030" s="167"/>
      <c r="P18030" s="142"/>
      <c r="Q18030" s="142"/>
      <c r="R18030" s="142"/>
      <c r="S18030" s="139"/>
    </row>
    <row r="18031" spans="2:19" ht="15.75" customHeight="1" x14ac:dyDescent="0.25">
      <c r="B18031" s="106"/>
      <c r="C18031" s="106"/>
      <c r="D18031" s="139"/>
      <c r="E18031" s="140"/>
      <c r="F18031" s="140"/>
      <c r="G18031" s="140"/>
      <c r="M18031" s="140"/>
      <c r="N18031" s="167"/>
      <c r="O18031" s="167"/>
      <c r="P18031" s="142"/>
      <c r="Q18031" s="142"/>
      <c r="R18031" s="142"/>
      <c r="S18031" s="139"/>
    </row>
    <row r="18032" spans="2:19" ht="15.75" customHeight="1" x14ac:dyDescent="0.25">
      <c r="B18032" s="106"/>
      <c r="C18032" s="106"/>
      <c r="D18032" s="139"/>
      <c r="E18032" s="140"/>
      <c r="F18032" s="140"/>
      <c r="G18032" s="140"/>
      <c r="M18032" s="140"/>
      <c r="N18032" s="167"/>
      <c r="O18032" s="167"/>
      <c r="P18032" s="142"/>
      <c r="Q18032" s="142"/>
      <c r="R18032" s="142"/>
      <c r="S18032" s="139"/>
    </row>
    <row r="18033" spans="2:19" ht="15.75" customHeight="1" x14ac:dyDescent="0.25">
      <c r="B18033" s="106"/>
      <c r="C18033" s="106"/>
      <c r="D18033" s="139"/>
      <c r="E18033" s="140"/>
      <c r="F18033" s="140"/>
      <c r="G18033" s="140"/>
      <c r="M18033" s="140"/>
      <c r="N18033" s="167"/>
      <c r="O18033" s="167"/>
      <c r="P18033" s="142"/>
      <c r="Q18033" s="142"/>
      <c r="R18033" s="142"/>
      <c r="S18033" s="139"/>
    </row>
    <row r="18034" spans="2:19" ht="15.75" customHeight="1" x14ac:dyDescent="0.25">
      <c r="B18034" s="106"/>
      <c r="C18034" s="106"/>
      <c r="D18034" s="139"/>
      <c r="E18034" s="140"/>
      <c r="F18034" s="140"/>
      <c r="G18034" s="140"/>
      <c r="M18034" s="140"/>
      <c r="N18034" s="167"/>
      <c r="O18034" s="167"/>
      <c r="P18034" s="142"/>
      <c r="Q18034" s="142"/>
      <c r="R18034" s="142"/>
      <c r="S18034" s="139"/>
    </row>
    <row r="18035" spans="2:19" ht="15.75" customHeight="1" x14ac:dyDescent="0.25">
      <c r="B18035" s="106"/>
      <c r="C18035" s="106"/>
      <c r="D18035" s="139"/>
      <c r="E18035" s="140"/>
      <c r="F18035" s="140"/>
      <c r="G18035" s="140"/>
      <c r="M18035" s="140"/>
      <c r="N18035" s="167"/>
      <c r="O18035" s="167"/>
      <c r="P18035" s="142"/>
      <c r="Q18035" s="142"/>
      <c r="R18035" s="142"/>
      <c r="S18035" s="139"/>
    </row>
    <row r="18036" spans="2:19" ht="15.75" customHeight="1" x14ac:dyDescent="0.25">
      <c r="B18036" s="106"/>
      <c r="C18036" s="106"/>
      <c r="D18036" s="139"/>
      <c r="E18036" s="140"/>
      <c r="F18036" s="140"/>
      <c r="G18036" s="140"/>
      <c r="M18036" s="140"/>
      <c r="N18036" s="167"/>
      <c r="O18036" s="167"/>
      <c r="P18036" s="142"/>
      <c r="Q18036" s="142"/>
      <c r="R18036" s="142"/>
      <c r="S18036" s="139"/>
    </row>
    <row r="18037" spans="2:19" ht="15.75" customHeight="1" x14ac:dyDescent="0.25">
      <c r="B18037" s="106"/>
      <c r="C18037" s="106"/>
      <c r="D18037" s="139"/>
      <c r="E18037" s="140"/>
      <c r="F18037" s="140"/>
      <c r="G18037" s="140"/>
      <c r="M18037" s="140"/>
      <c r="N18037" s="167"/>
      <c r="O18037" s="167"/>
      <c r="P18037" s="142"/>
      <c r="Q18037" s="142"/>
      <c r="R18037" s="142"/>
      <c r="S18037" s="139"/>
    </row>
    <row r="18038" spans="2:19" ht="15.75" customHeight="1" x14ac:dyDescent="0.25">
      <c r="B18038" s="106"/>
      <c r="C18038" s="106"/>
      <c r="D18038" s="139"/>
      <c r="E18038" s="140"/>
      <c r="F18038" s="140"/>
      <c r="G18038" s="140"/>
      <c r="M18038" s="140"/>
      <c r="N18038" s="167"/>
      <c r="O18038" s="167"/>
      <c r="P18038" s="142"/>
      <c r="Q18038" s="142"/>
      <c r="R18038" s="142"/>
      <c r="S18038" s="139"/>
    </row>
    <row r="18039" spans="2:19" ht="15.75" customHeight="1" x14ac:dyDescent="0.25">
      <c r="B18039" s="106"/>
      <c r="C18039" s="106"/>
      <c r="D18039" s="139"/>
      <c r="E18039" s="140"/>
      <c r="F18039" s="140"/>
      <c r="G18039" s="140"/>
      <c r="M18039" s="140"/>
      <c r="N18039" s="167"/>
      <c r="O18039" s="167"/>
      <c r="P18039" s="142"/>
      <c r="Q18039" s="142"/>
      <c r="R18039" s="142"/>
      <c r="S18039" s="139"/>
    </row>
    <row r="18040" spans="2:19" ht="15.75" customHeight="1" x14ac:dyDescent="0.25">
      <c r="B18040" s="106"/>
      <c r="C18040" s="106"/>
      <c r="D18040" s="139"/>
      <c r="E18040" s="140"/>
      <c r="F18040" s="140"/>
      <c r="G18040" s="140"/>
      <c r="M18040" s="140"/>
      <c r="N18040" s="167"/>
      <c r="O18040" s="167"/>
      <c r="P18040" s="142"/>
      <c r="Q18040" s="142"/>
      <c r="R18040" s="142"/>
      <c r="S18040" s="139"/>
    </row>
    <row r="18041" spans="2:19" ht="15.75" customHeight="1" x14ac:dyDescent="0.25">
      <c r="B18041" s="106"/>
      <c r="C18041" s="106"/>
      <c r="D18041" s="139"/>
      <c r="E18041" s="140"/>
      <c r="F18041" s="140"/>
      <c r="G18041" s="140"/>
      <c r="M18041" s="140"/>
      <c r="N18041" s="167"/>
      <c r="O18041" s="167"/>
      <c r="P18041" s="142"/>
      <c r="Q18041" s="142"/>
      <c r="R18041" s="142"/>
      <c r="S18041" s="139"/>
    </row>
    <row r="18042" spans="2:19" ht="15.75" customHeight="1" x14ac:dyDescent="0.25">
      <c r="B18042" s="106"/>
      <c r="C18042" s="106"/>
      <c r="D18042" s="139"/>
      <c r="E18042" s="140"/>
      <c r="F18042" s="140"/>
      <c r="G18042" s="140"/>
      <c r="M18042" s="140"/>
      <c r="N18042" s="167"/>
      <c r="O18042" s="167"/>
      <c r="P18042" s="142"/>
      <c r="Q18042" s="142"/>
      <c r="R18042" s="142"/>
      <c r="S18042" s="139"/>
    </row>
    <row r="18043" spans="2:19" ht="15.75" customHeight="1" x14ac:dyDescent="0.25">
      <c r="B18043" s="106"/>
      <c r="C18043" s="106"/>
      <c r="D18043" s="139"/>
      <c r="E18043" s="140"/>
      <c r="F18043" s="140"/>
      <c r="G18043" s="140"/>
      <c r="M18043" s="140"/>
      <c r="N18043" s="167"/>
      <c r="O18043" s="167"/>
      <c r="P18043" s="142"/>
      <c r="Q18043" s="142"/>
      <c r="R18043" s="142"/>
      <c r="S18043" s="139"/>
    </row>
    <row r="18044" spans="2:19" ht="15.75" customHeight="1" x14ac:dyDescent="0.25">
      <c r="B18044" s="106"/>
      <c r="C18044" s="106"/>
      <c r="D18044" s="139"/>
      <c r="E18044" s="140"/>
      <c r="F18044" s="140"/>
      <c r="G18044" s="140"/>
      <c r="M18044" s="140"/>
      <c r="N18044" s="167"/>
      <c r="O18044" s="167"/>
      <c r="P18044" s="142"/>
      <c r="Q18044" s="142"/>
      <c r="R18044" s="142"/>
      <c r="S18044" s="139"/>
    </row>
    <row r="18045" spans="2:19" ht="15.75" customHeight="1" x14ac:dyDescent="0.25">
      <c r="B18045" s="106"/>
      <c r="C18045" s="106"/>
      <c r="D18045" s="139"/>
      <c r="E18045" s="140"/>
      <c r="F18045" s="140"/>
      <c r="G18045" s="140"/>
      <c r="M18045" s="140"/>
      <c r="N18045" s="167"/>
      <c r="O18045" s="167"/>
      <c r="P18045" s="142"/>
      <c r="Q18045" s="142"/>
      <c r="R18045" s="142"/>
      <c r="S18045" s="139"/>
    </row>
    <row r="18046" spans="2:19" ht="15.75" customHeight="1" x14ac:dyDescent="0.25">
      <c r="B18046" s="106"/>
      <c r="C18046" s="106"/>
      <c r="D18046" s="139"/>
      <c r="E18046" s="140"/>
      <c r="F18046" s="140"/>
      <c r="G18046" s="140"/>
      <c r="M18046" s="140"/>
      <c r="N18046" s="167"/>
      <c r="O18046" s="167"/>
      <c r="P18046" s="142"/>
      <c r="Q18046" s="142"/>
      <c r="R18046" s="142"/>
      <c r="S18046" s="139"/>
    </row>
    <row r="18047" spans="2:19" ht="15.75" customHeight="1" x14ac:dyDescent="0.25">
      <c r="B18047" s="106"/>
      <c r="C18047" s="106"/>
      <c r="D18047" s="139"/>
      <c r="E18047" s="140"/>
      <c r="F18047" s="140"/>
      <c r="G18047" s="140"/>
      <c r="M18047" s="140"/>
      <c r="N18047" s="167"/>
      <c r="O18047" s="167"/>
      <c r="P18047" s="142"/>
      <c r="Q18047" s="142"/>
      <c r="R18047" s="142"/>
      <c r="S18047" s="139"/>
    </row>
    <row r="18048" spans="2:19" ht="15.75" customHeight="1" x14ac:dyDescent="0.25">
      <c r="B18048" s="106"/>
      <c r="C18048" s="106"/>
      <c r="D18048" s="139"/>
      <c r="E18048" s="140"/>
      <c r="F18048" s="140"/>
      <c r="G18048" s="140"/>
      <c r="M18048" s="140"/>
      <c r="N18048" s="167"/>
      <c r="O18048" s="167"/>
      <c r="P18048" s="142"/>
      <c r="Q18048" s="142"/>
      <c r="R18048" s="142"/>
      <c r="S18048" s="139"/>
    </row>
    <row r="18049" spans="2:19" ht="15.75" customHeight="1" x14ac:dyDescent="0.25">
      <c r="B18049" s="106"/>
      <c r="C18049" s="106"/>
      <c r="D18049" s="139"/>
      <c r="E18049" s="140"/>
      <c r="F18049" s="140"/>
      <c r="G18049" s="140"/>
      <c r="M18049" s="140"/>
      <c r="N18049" s="167"/>
      <c r="O18049" s="167"/>
      <c r="P18049" s="142"/>
      <c r="Q18049" s="142"/>
      <c r="R18049" s="142"/>
      <c r="S18049" s="139"/>
    </row>
    <row r="18050" spans="2:19" ht="15.75" customHeight="1" x14ac:dyDescent="0.25">
      <c r="B18050" s="106"/>
      <c r="C18050" s="106"/>
      <c r="D18050" s="139"/>
      <c r="E18050" s="140"/>
      <c r="F18050" s="140"/>
      <c r="G18050" s="140"/>
      <c r="M18050" s="140"/>
      <c r="N18050" s="167"/>
      <c r="O18050" s="167"/>
      <c r="P18050" s="142"/>
      <c r="Q18050" s="142"/>
      <c r="R18050" s="142"/>
      <c r="S18050" s="139"/>
    </row>
    <row r="18051" spans="2:19" ht="15.75" customHeight="1" x14ac:dyDescent="0.25">
      <c r="B18051" s="106"/>
      <c r="C18051" s="106"/>
      <c r="D18051" s="139"/>
      <c r="E18051" s="140"/>
      <c r="F18051" s="140"/>
      <c r="G18051" s="140"/>
      <c r="M18051" s="140"/>
      <c r="N18051" s="167"/>
      <c r="O18051" s="167"/>
      <c r="P18051" s="142"/>
      <c r="Q18051" s="142"/>
      <c r="R18051" s="142"/>
      <c r="S18051" s="139"/>
    </row>
    <row r="18052" spans="2:19" ht="15.75" customHeight="1" x14ac:dyDescent="0.25">
      <c r="B18052" s="106"/>
      <c r="C18052" s="106"/>
      <c r="D18052" s="139"/>
      <c r="E18052" s="140"/>
      <c r="F18052" s="140"/>
      <c r="G18052" s="140"/>
      <c r="M18052" s="140"/>
      <c r="N18052" s="167"/>
      <c r="O18052" s="167"/>
      <c r="P18052" s="142"/>
      <c r="Q18052" s="142"/>
      <c r="R18052" s="142"/>
      <c r="S18052" s="139"/>
    </row>
    <row r="18053" spans="2:19" ht="15.75" customHeight="1" x14ac:dyDescent="0.25">
      <c r="B18053" s="106"/>
      <c r="C18053" s="106"/>
      <c r="D18053" s="139"/>
      <c r="E18053" s="140"/>
      <c r="F18053" s="140"/>
      <c r="G18053" s="140"/>
      <c r="M18053" s="140"/>
      <c r="N18053" s="167"/>
      <c r="O18053" s="167"/>
      <c r="P18053" s="142"/>
      <c r="Q18053" s="142"/>
      <c r="R18053" s="142"/>
      <c r="S18053" s="139"/>
    </row>
    <row r="18054" spans="2:19" ht="15.75" customHeight="1" x14ac:dyDescent="0.25">
      <c r="B18054" s="106"/>
      <c r="C18054" s="106"/>
      <c r="D18054" s="139"/>
      <c r="E18054" s="140"/>
      <c r="F18054" s="140"/>
      <c r="G18054" s="140"/>
      <c r="M18054" s="140"/>
      <c r="N18054" s="167"/>
      <c r="O18054" s="167"/>
      <c r="P18054" s="142"/>
      <c r="Q18054" s="142"/>
      <c r="R18054" s="142"/>
      <c r="S18054" s="139"/>
    </row>
    <row r="18055" spans="2:19" ht="15.75" customHeight="1" x14ac:dyDescent="0.25">
      <c r="B18055" s="106"/>
      <c r="C18055" s="106"/>
      <c r="D18055" s="139"/>
      <c r="E18055" s="140"/>
      <c r="F18055" s="140"/>
      <c r="G18055" s="140"/>
      <c r="M18055" s="140"/>
      <c r="N18055" s="167"/>
      <c r="O18055" s="167"/>
      <c r="P18055" s="142"/>
      <c r="Q18055" s="142"/>
      <c r="R18055" s="142"/>
      <c r="S18055" s="139"/>
    </row>
    <row r="18056" spans="2:19" ht="15.75" customHeight="1" x14ac:dyDescent="0.25">
      <c r="B18056" s="106"/>
      <c r="C18056" s="106"/>
      <c r="D18056" s="139"/>
      <c r="E18056" s="140"/>
      <c r="F18056" s="140"/>
      <c r="G18056" s="140"/>
      <c r="M18056" s="140"/>
      <c r="N18056" s="167"/>
      <c r="O18056" s="167"/>
      <c r="P18056" s="142"/>
      <c r="Q18056" s="142"/>
      <c r="R18056" s="142"/>
      <c r="S18056" s="139"/>
    </row>
    <row r="18057" spans="2:19" ht="15.75" customHeight="1" x14ac:dyDescent="0.25">
      <c r="B18057" s="106"/>
      <c r="C18057" s="106"/>
      <c r="D18057" s="139"/>
      <c r="E18057" s="140"/>
      <c r="F18057" s="140"/>
      <c r="G18057" s="140"/>
      <c r="M18057" s="140"/>
      <c r="N18057" s="167"/>
      <c r="O18057" s="167"/>
      <c r="P18057" s="142"/>
      <c r="Q18057" s="142"/>
      <c r="R18057" s="142"/>
      <c r="S18057" s="139"/>
    </row>
    <row r="18058" spans="2:19" ht="15.75" customHeight="1" x14ac:dyDescent="0.25">
      <c r="B18058" s="106"/>
      <c r="C18058" s="106"/>
      <c r="D18058" s="139"/>
      <c r="E18058" s="140"/>
      <c r="F18058" s="140"/>
      <c r="G18058" s="140"/>
      <c r="M18058" s="140"/>
      <c r="N18058" s="167"/>
      <c r="O18058" s="167"/>
      <c r="P18058" s="142"/>
      <c r="Q18058" s="142"/>
      <c r="R18058" s="142"/>
      <c r="S18058" s="139"/>
    </row>
    <row r="18059" spans="2:19" ht="15.75" customHeight="1" x14ac:dyDescent="0.25">
      <c r="B18059" s="106"/>
      <c r="C18059" s="106"/>
      <c r="D18059" s="139"/>
      <c r="E18059" s="140"/>
      <c r="F18059" s="140"/>
      <c r="G18059" s="140"/>
      <c r="M18059" s="140"/>
      <c r="N18059" s="167"/>
      <c r="O18059" s="167"/>
      <c r="P18059" s="142"/>
      <c r="Q18059" s="142"/>
      <c r="R18059" s="142"/>
      <c r="S18059" s="139"/>
    </row>
    <row r="18060" spans="2:19" ht="15.75" customHeight="1" x14ac:dyDescent="0.25">
      <c r="B18060" s="106"/>
      <c r="C18060" s="106"/>
      <c r="D18060" s="139"/>
      <c r="E18060" s="140"/>
      <c r="F18060" s="140"/>
      <c r="G18060" s="140"/>
      <c r="M18060" s="140"/>
      <c r="N18060" s="167"/>
      <c r="O18060" s="167"/>
      <c r="P18060" s="142"/>
      <c r="Q18060" s="142"/>
      <c r="R18060" s="142"/>
      <c r="S18060" s="139"/>
    </row>
    <row r="18061" spans="2:19" ht="15.75" customHeight="1" x14ac:dyDescent="0.25">
      <c r="B18061" s="106"/>
      <c r="C18061" s="106"/>
      <c r="D18061" s="139"/>
      <c r="E18061" s="140"/>
      <c r="F18061" s="140"/>
      <c r="G18061" s="140"/>
      <c r="M18061" s="140"/>
      <c r="N18061" s="167"/>
      <c r="O18061" s="167"/>
      <c r="P18061" s="142"/>
      <c r="Q18061" s="142"/>
      <c r="R18061" s="142"/>
      <c r="S18061" s="139"/>
    </row>
    <row r="18062" spans="2:19" ht="15.75" customHeight="1" x14ac:dyDescent="0.25">
      <c r="B18062" s="106"/>
      <c r="C18062" s="106"/>
      <c r="D18062" s="139"/>
      <c r="E18062" s="140"/>
      <c r="F18062" s="140"/>
      <c r="G18062" s="140"/>
      <c r="M18062" s="140"/>
      <c r="N18062" s="167"/>
      <c r="O18062" s="167"/>
      <c r="P18062" s="142"/>
      <c r="Q18062" s="142"/>
      <c r="R18062" s="142"/>
      <c r="S18062" s="139"/>
    </row>
    <row r="18063" spans="2:19" ht="15.75" customHeight="1" x14ac:dyDescent="0.25">
      <c r="B18063" s="106"/>
      <c r="C18063" s="106"/>
      <c r="D18063" s="139"/>
      <c r="E18063" s="140"/>
      <c r="F18063" s="140"/>
      <c r="G18063" s="140"/>
      <c r="M18063" s="140"/>
      <c r="N18063" s="167"/>
      <c r="O18063" s="167"/>
      <c r="P18063" s="142"/>
      <c r="Q18063" s="142"/>
      <c r="R18063" s="142"/>
      <c r="S18063" s="139"/>
    </row>
    <row r="18064" spans="2:19" ht="15.75" customHeight="1" x14ac:dyDescent="0.25">
      <c r="B18064" s="106"/>
      <c r="C18064" s="106"/>
      <c r="D18064" s="139"/>
      <c r="E18064" s="140"/>
      <c r="F18064" s="140"/>
      <c r="G18064" s="140"/>
      <c r="M18064" s="140"/>
      <c r="N18064" s="167"/>
      <c r="O18064" s="167"/>
      <c r="P18064" s="142"/>
      <c r="Q18064" s="142"/>
      <c r="R18064" s="142"/>
      <c r="S18064" s="139"/>
    </row>
    <row r="18065" spans="2:19" ht="15.75" customHeight="1" x14ac:dyDescent="0.25">
      <c r="B18065" s="106"/>
      <c r="C18065" s="106"/>
      <c r="D18065" s="139"/>
      <c r="E18065" s="140"/>
      <c r="F18065" s="140"/>
      <c r="G18065" s="140"/>
      <c r="M18065" s="140"/>
      <c r="N18065" s="167"/>
      <c r="O18065" s="167"/>
      <c r="P18065" s="142"/>
      <c r="Q18065" s="142"/>
      <c r="R18065" s="142"/>
      <c r="S18065" s="139"/>
    </row>
    <row r="18066" spans="2:19" ht="15.75" customHeight="1" x14ac:dyDescent="0.25">
      <c r="B18066" s="106"/>
      <c r="C18066" s="106"/>
      <c r="D18066" s="139"/>
      <c r="E18066" s="140"/>
      <c r="F18066" s="140"/>
      <c r="G18066" s="140"/>
      <c r="M18066" s="140"/>
      <c r="N18066" s="167"/>
      <c r="O18066" s="167"/>
      <c r="P18066" s="142"/>
      <c r="Q18066" s="142"/>
      <c r="R18066" s="142"/>
      <c r="S18066" s="139"/>
    </row>
    <row r="18067" spans="2:19" ht="15.75" customHeight="1" x14ac:dyDescent="0.25">
      <c r="B18067" s="106"/>
      <c r="C18067" s="106"/>
      <c r="D18067" s="139"/>
      <c r="E18067" s="140"/>
      <c r="F18067" s="140"/>
      <c r="G18067" s="140"/>
      <c r="M18067" s="140"/>
      <c r="N18067" s="167"/>
      <c r="O18067" s="167"/>
      <c r="P18067" s="142"/>
      <c r="Q18067" s="142"/>
      <c r="R18067" s="142"/>
      <c r="S18067" s="139"/>
    </row>
    <row r="18068" spans="2:19" ht="15.75" customHeight="1" x14ac:dyDescent="0.25">
      <c r="B18068" s="106"/>
      <c r="C18068" s="106"/>
      <c r="D18068" s="139"/>
      <c r="E18068" s="140"/>
      <c r="F18068" s="140"/>
      <c r="G18068" s="140"/>
      <c r="M18068" s="140"/>
      <c r="N18068" s="167"/>
      <c r="O18068" s="167"/>
      <c r="P18068" s="142"/>
      <c r="Q18068" s="142"/>
      <c r="R18068" s="142"/>
      <c r="S18068" s="139"/>
    </row>
    <row r="18069" spans="2:19" ht="15.75" customHeight="1" x14ac:dyDescent="0.25">
      <c r="B18069" s="106"/>
      <c r="C18069" s="106"/>
      <c r="D18069" s="139"/>
      <c r="E18069" s="140"/>
      <c r="F18069" s="140"/>
      <c r="G18069" s="140"/>
      <c r="M18069" s="140"/>
      <c r="N18069" s="167"/>
      <c r="O18069" s="167"/>
      <c r="P18069" s="142"/>
      <c r="Q18069" s="142"/>
      <c r="R18069" s="142"/>
      <c r="S18069" s="139"/>
    </row>
    <row r="18070" spans="2:19" ht="15.75" customHeight="1" x14ac:dyDescent="0.25">
      <c r="B18070" s="106"/>
      <c r="C18070" s="106"/>
      <c r="D18070" s="139"/>
      <c r="E18070" s="140"/>
      <c r="F18070" s="140"/>
      <c r="G18070" s="140"/>
      <c r="M18070" s="140"/>
      <c r="N18070" s="167"/>
      <c r="O18070" s="167"/>
      <c r="P18070" s="142"/>
      <c r="Q18070" s="142"/>
      <c r="R18070" s="142"/>
      <c r="S18070" s="139"/>
    </row>
    <row r="18071" spans="2:19" ht="15.75" customHeight="1" x14ac:dyDescent="0.25">
      <c r="B18071" s="106"/>
      <c r="C18071" s="106"/>
      <c r="D18071" s="139"/>
      <c r="E18071" s="140"/>
      <c r="F18071" s="140"/>
      <c r="G18071" s="140"/>
      <c r="M18071" s="140"/>
      <c r="N18071" s="167"/>
      <c r="O18071" s="167"/>
      <c r="P18071" s="142"/>
      <c r="Q18071" s="142"/>
      <c r="R18071" s="142"/>
      <c r="S18071" s="139"/>
    </row>
    <row r="18072" spans="2:19" ht="15.75" customHeight="1" x14ac:dyDescent="0.25">
      <c r="B18072" s="106"/>
      <c r="C18072" s="106"/>
      <c r="D18072" s="139"/>
      <c r="E18072" s="140"/>
      <c r="F18072" s="140"/>
      <c r="G18072" s="140"/>
      <c r="M18072" s="140"/>
      <c r="N18072" s="167"/>
      <c r="O18072" s="167"/>
      <c r="P18072" s="142"/>
      <c r="Q18072" s="142"/>
      <c r="R18072" s="142"/>
      <c r="S18072" s="139"/>
    </row>
    <row r="18073" spans="2:19" ht="15.75" customHeight="1" x14ac:dyDescent="0.25">
      <c r="B18073" s="106"/>
      <c r="C18073" s="106"/>
      <c r="D18073" s="139"/>
      <c r="E18073" s="140"/>
      <c r="F18073" s="140"/>
      <c r="G18073" s="140"/>
      <c r="M18073" s="140"/>
      <c r="N18073" s="167"/>
      <c r="O18073" s="167"/>
      <c r="P18073" s="142"/>
      <c r="Q18073" s="142"/>
      <c r="R18073" s="142"/>
      <c r="S18073" s="139"/>
    </row>
    <row r="18074" spans="2:19" ht="15.75" customHeight="1" x14ac:dyDescent="0.25">
      <c r="B18074" s="106"/>
      <c r="C18074" s="106"/>
      <c r="D18074" s="139"/>
      <c r="E18074" s="140"/>
      <c r="F18074" s="140"/>
      <c r="G18074" s="140"/>
      <c r="M18074" s="140"/>
      <c r="N18074" s="167"/>
      <c r="O18074" s="167"/>
      <c r="P18074" s="142"/>
      <c r="Q18074" s="142"/>
      <c r="R18074" s="142"/>
      <c r="S18074" s="139"/>
    </row>
    <row r="18075" spans="2:19" ht="15.75" customHeight="1" x14ac:dyDescent="0.25">
      <c r="B18075" s="106"/>
      <c r="C18075" s="106"/>
      <c r="D18075" s="139"/>
      <c r="E18075" s="140"/>
      <c r="F18075" s="140"/>
      <c r="G18075" s="140"/>
      <c r="M18075" s="140"/>
      <c r="N18075" s="167"/>
      <c r="O18075" s="167"/>
      <c r="P18075" s="142"/>
      <c r="Q18075" s="142"/>
      <c r="R18075" s="142"/>
      <c r="S18075" s="139"/>
    </row>
    <row r="18076" spans="2:19" ht="15.75" customHeight="1" x14ac:dyDescent="0.25">
      <c r="B18076" s="106"/>
      <c r="C18076" s="106"/>
      <c r="D18076" s="139"/>
      <c r="E18076" s="140"/>
      <c r="F18076" s="140"/>
      <c r="G18076" s="140"/>
      <c r="M18076" s="140"/>
      <c r="N18076" s="167"/>
      <c r="O18076" s="167"/>
      <c r="P18076" s="142"/>
      <c r="Q18076" s="142"/>
      <c r="R18076" s="142"/>
      <c r="S18076" s="139"/>
    </row>
    <row r="18077" spans="2:19" ht="15.75" customHeight="1" x14ac:dyDescent="0.25">
      <c r="B18077" s="106"/>
      <c r="C18077" s="106"/>
      <c r="D18077" s="139"/>
      <c r="E18077" s="140"/>
      <c r="F18077" s="140"/>
      <c r="G18077" s="140"/>
      <c r="M18077" s="140"/>
      <c r="N18077" s="167"/>
      <c r="O18077" s="167"/>
      <c r="P18077" s="142"/>
      <c r="Q18077" s="142"/>
      <c r="R18077" s="142"/>
      <c r="S18077" s="139"/>
    </row>
    <row r="18078" spans="2:19" ht="15.75" customHeight="1" x14ac:dyDescent="0.25">
      <c r="B18078" s="106"/>
      <c r="C18078" s="106"/>
      <c r="D18078" s="139"/>
      <c r="E18078" s="140"/>
      <c r="F18078" s="140"/>
      <c r="G18078" s="140"/>
      <c r="M18078" s="140"/>
      <c r="N18078" s="167"/>
      <c r="O18078" s="167"/>
      <c r="P18078" s="142"/>
      <c r="Q18078" s="142"/>
      <c r="R18078" s="142"/>
      <c r="S18078" s="139"/>
    </row>
    <row r="18079" spans="2:19" ht="15.75" customHeight="1" x14ac:dyDescent="0.25">
      <c r="B18079" s="106"/>
      <c r="C18079" s="106"/>
      <c r="D18079" s="139"/>
      <c r="E18079" s="140"/>
      <c r="F18079" s="140"/>
      <c r="G18079" s="140"/>
      <c r="M18079" s="140"/>
      <c r="N18079" s="167"/>
      <c r="O18079" s="167"/>
      <c r="P18079" s="142"/>
      <c r="Q18079" s="142"/>
      <c r="R18079" s="142"/>
      <c r="S18079" s="139"/>
    </row>
    <row r="18080" spans="2:19" ht="15.75" customHeight="1" x14ac:dyDescent="0.25">
      <c r="B18080" s="106"/>
      <c r="C18080" s="106"/>
      <c r="D18080" s="139"/>
      <c r="E18080" s="140"/>
      <c r="F18080" s="140"/>
      <c r="G18080" s="140"/>
      <c r="M18080" s="140"/>
      <c r="N18080" s="167"/>
      <c r="O18080" s="167"/>
      <c r="P18080" s="142"/>
      <c r="Q18080" s="142"/>
      <c r="R18080" s="142"/>
      <c r="S18080" s="139"/>
    </row>
    <row r="18081" spans="2:19" ht="15.75" customHeight="1" x14ac:dyDescent="0.25">
      <c r="B18081" s="106"/>
      <c r="C18081" s="106"/>
      <c r="D18081" s="139"/>
      <c r="E18081" s="140"/>
      <c r="F18081" s="140"/>
      <c r="G18081" s="140"/>
      <c r="M18081" s="140"/>
      <c r="N18081" s="167"/>
      <c r="O18081" s="167"/>
      <c r="P18081" s="142"/>
      <c r="Q18081" s="142"/>
      <c r="R18081" s="142"/>
      <c r="S18081" s="139"/>
    </row>
    <row r="18082" spans="2:19" ht="15.75" customHeight="1" x14ac:dyDescent="0.25">
      <c r="B18082" s="106"/>
      <c r="C18082" s="106"/>
      <c r="D18082" s="139"/>
      <c r="E18082" s="140"/>
      <c r="F18082" s="140"/>
      <c r="G18082" s="140"/>
      <c r="M18082" s="140"/>
      <c r="N18082" s="167"/>
      <c r="O18082" s="167"/>
      <c r="P18082" s="142"/>
      <c r="Q18082" s="142"/>
      <c r="R18082" s="142"/>
      <c r="S18082" s="139"/>
    </row>
    <row r="18083" spans="2:19" ht="15.75" customHeight="1" x14ac:dyDescent="0.25">
      <c r="B18083" s="106"/>
      <c r="C18083" s="106"/>
      <c r="D18083" s="139"/>
      <c r="E18083" s="140"/>
      <c r="F18083" s="140"/>
      <c r="G18083" s="140"/>
      <c r="M18083" s="140"/>
      <c r="N18083" s="167"/>
      <c r="O18083" s="167"/>
      <c r="P18083" s="142"/>
      <c r="Q18083" s="142"/>
      <c r="R18083" s="142"/>
      <c r="S18083" s="139"/>
    </row>
    <row r="18084" spans="2:19" ht="15.75" customHeight="1" x14ac:dyDescent="0.25">
      <c r="B18084" s="106"/>
      <c r="C18084" s="106"/>
      <c r="D18084" s="139"/>
      <c r="E18084" s="140"/>
      <c r="F18084" s="140"/>
      <c r="G18084" s="140"/>
      <c r="M18084" s="140"/>
      <c r="N18084" s="167"/>
      <c r="O18084" s="167"/>
      <c r="P18084" s="142"/>
      <c r="Q18084" s="142"/>
      <c r="R18084" s="142"/>
      <c r="S18084" s="139"/>
    </row>
    <row r="18085" spans="2:19" ht="15.75" customHeight="1" x14ac:dyDescent="0.25">
      <c r="B18085" s="106"/>
      <c r="C18085" s="106"/>
      <c r="D18085" s="139"/>
      <c r="E18085" s="140"/>
      <c r="F18085" s="140"/>
      <c r="G18085" s="140"/>
      <c r="M18085" s="140"/>
      <c r="N18085" s="167"/>
      <c r="O18085" s="167"/>
      <c r="P18085" s="142"/>
      <c r="Q18085" s="142"/>
      <c r="R18085" s="142"/>
      <c r="S18085" s="139"/>
    </row>
    <row r="18086" spans="2:19" ht="15.75" customHeight="1" x14ac:dyDescent="0.25">
      <c r="B18086" s="106"/>
      <c r="C18086" s="106"/>
      <c r="D18086" s="139"/>
      <c r="E18086" s="140"/>
      <c r="F18086" s="140"/>
      <c r="G18086" s="140"/>
      <c r="M18086" s="140"/>
      <c r="N18086" s="167"/>
      <c r="O18086" s="167"/>
      <c r="P18086" s="142"/>
      <c r="Q18086" s="142"/>
      <c r="R18086" s="142"/>
      <c r="S18086" s="139"/>
    </row>
    <row r="18087" spans="2:19" ht="15.75" customHeight="1" x14ac:dyDescent="0.25">
      <c r="B18087" s="106"/>
      <c r="C18087" s="106"/>
      <c r="D18087" s="139"/>
      <c r="E18087" s="140"/>
      <c r="F18087" s="140"/>
      <c r="G18087" s="140"/>
      <c r="M18087" s="140"/>
      <c r="N18087" s="167"/>
      <c r="O18087" s="167"/>
      <c r="P18087" s="142"/>
      <c r="Q18087" s="142"/>
      <c r="R18087" s="142"/>
      <c r="S18087" s="139"/>
    </row>
    <row r="18088" spans="2:19" ht="15.75" customHeight="1" x14ac:dyDescent="0.25">
      <c r="B18088" s="106"/>
      <c r="C18088" s="106"/>
      <c r="D18088" s="139"/>
      <c r="E18088" s="140"/>
      <c r="F18088" s="140"/>
      <c r="G18088" s="140"/>
      <c r="M18088" s="140"/>
      <c r="N18088" s="167"/>
      <c r="O18088" s="167"/>
      <c r="P18088" s="142"/>
      <c r="Q18088" s="142"/>
      <c r="R18088" s="142"/>
      <c r="S18088" s="139"/>
    </row>
    <row r="18089" spans="2:19" ht="15.75" customHeight="1" x14ac:dyDescent="0.25">
      <c r="B18089" s="106"/>
      <c r="C18089" s="106"/>
      <c r="D18089" s="139"/>
      <c r="E18089" s="140"/>
      <c r="F18089" s="140"/>
      <c r="G18089" s="140"/>
      <c r="M18089" s="140"/>
      <c r="N18089" s="167"/>
      <c r="O18089" s="167"/>
      <c r="P18089" s="142"/>
      <c r="Q18089" s="142"/>
      <c r="R18089" s="142"/>
      <c r="S18089" s="139"/>
    </row>
    <row r="18090" spans="2:19" ht="15.75" customHeight="1" x14ac:dyDescent="0.25">
      <c r="B18090" s="106"/>
      <c r="C18090" s="106"/>
      <c r="D18090" s="139"/>
      <c r="E18090" s="140"/>
      <c r="F18090" s="140"/>
      <c r="G18090" s="140"/>
      <c r="M18090" s="140"/>
      <c r="N18090" s="167"/>
      <c r="O18090" s="167"/>
      <c r="P18090" s="142"/>
      <c r="Q18090" s="142"/>
      <c r="R18090" s="142"/>
      <c r="S18090" s="139"/>
    </row>
    <row r="18091" spans="2:19" ht="15.75" customHeight="1" x14ac:dyDescent="0.25">
      <c r="B18091" s="106"/>
      <c r="C18091" s="106"/>
      <c r="D18091" s="139"/>
      <c r="E18091" s="140"/>
      <c r="F18091" s="140"/>
      <c r="G18091" s="140"/>
      <c r="M18091" s="140"/>
      <c r="N18091" s="167"/>
      <c r="O18091" s="167"/>
      <c r="P18091" s="142"/>
      <c r="Q18091" s="142"/>
      <c r="R18091" s="142"/>
      <c r="S18091" s="139"/>
    </row>
    <row r="18092" spans="2:19" ht="15.75" customHeight="1" x14ac:dyDescent="0.25">
      <c r="B18092" s="106"/>
      <c r="C18092" s="106"/>
      <c r="D18092" s="139"/>
      <c r="E18092" s="140"/>
      <c r="F18092" s="140"/>
      <c r="G18092" s="140"/>
      <c r="M18092" s="140"/>
      <c r="N18092" s="167"/>
      <c r="O18092" s="167"/>
      <c r="P18092" s="142"/>
      <c r="Q18092" s="142"/>
      <c r="R18092" s="142"/>
      <c r="S18092" s="139"/>
    </row>
    <row r="18093" spans="2:19" ht="15.75" customHeight="1" x14ac:dyDescent="0.25">
      <c r="B18093" s="106"/>
      <c r="C18093" s="106"/>
      <c r="D18093" s="139"/>
      <c r="E18093" s="140"/>
      <c r="F18093" s="140"/>
      <c r="G18093" s="140"/>
      <c r="M18093" s="140"/>
      <c r="N18093" s="167"/>
      <c r="O18093" s="167"/>
      <c r="P18093" s="142"/>
      <c r="Q18093" s="142"/>
      <c r="R18093" s="142"/>
      <c r="S18093" s="139"/>
    </row>
    <row r="18094" spans="2:19" ht="15.75" customHeight="1" x14ac:dyDescent="0.25">
      <c r="B18094" s="106"/>
      <c r="C18094" s="106"/>
      <c r="D18094" s="139"/>
      <c r="E18094" s="140"/>
      <c r="F18094" s="140"/>
      <c r="G18094" s="140"/>
      <c r="M18094" s="140"/>
      <c r="N18094" s="167"/>
      <c r="O18094" s="167"/>
      <c r="P18094" s="142"/>
      <c r="Q18094" s="142"/>
      <c r="R18094" s="142"/>
      <c r="S18094" s="139"/>
    </row>
    <row r="18095" spans="2:19" ht="15.75" customHeight="1" x14ac:dyDescent="0.25">
      <c r="B18095" s="106"/>
      <c r="C18095" s="106"/>
      <c r="D18095" s="139"/>
      <c r="E18095" s="140"/>
      <c r="F18095" s="140"/>
      <c r="G18095" s="140"/>
      <c r="M18095" s="140"/>
      <c r="N18095" s="167"/>
      <c r="O18095" s="167"/>
      <c r="P18095" s="142"/>
      <c r="Q18095" s="142"/>
      <c r="R18095" s="142"/>
      <c r="S18095" s="139"/>
    </row>
    <row r="18096" spans="2:19" ht="15.75" customHeight="1" x14ac:dyDescent="0.25">
      <c r="B18096" s="106"/>
      <c r="C18096" s="106"/>
      <c r="D18096" s="139"/>
      <c r="E18096" s="140"/>
      <c r="F18096" s="140"/>
      <c r="G18096" s="140"/>
      <c r="M18096" s="140"/>
      <c r="N18096" s="167"/>
      <c r="O18096" s="167"/>
      <c r="P18096" s="142"/>
      <c r="Q18096" s="142"/>
      <c r="R18096" s="142"/>
      <c r="S18096" s="139"/>
    </row>
    <row r="18097" spans="2:19" ht="15.75" customHeight="1" x14ac:dyDescent="0.25">
      <c r="B18097" s="106"/>
      <c r="C18097" s="106"/>
      <c r="D18097" s="139"/>
      <c r="E18097" s="140"/>
      <c r="F18097" s="140"/>
      <c r="G18097" s="140"/>
      <c r="M18097" s="140"/>
      <c r="N18097" s="167"/>
      <c r="O18097" s="167"/>
      <c r="P18097" s="142"/>
      <c r="Q18097" s="142"/>
      <c r="R18097" s="142"/>
      <c r="S18097" s="139"/>
    </row>
    <row r="18098" spans="2:19" ht="15.75" customHeight="1" x14ac:dyDescent="0.25">
      <c r="B18098" s="106"/>
      <c r="C18098" s="106"/>
      <c r="D18098" s="139"/>
      <c r="E18098" s="140"/>
      <c r="F18098" s="140"/>
      <c r="G18098" s="140"/>
      <c r="M18098" s="140"/>
      <c r="N18098" s="167"/>
      <c r="O18098" s="167"/>
      <c r="P18098" s="142"/>
      <c r="Q18098" s="142"/>
      <c r="R18098" s="142"/>
      <c r="S18098" s="139"/>
    </row>
    <row r="18099" spans="2:19" ht="15.75" customHeight="1" x14ac:dyDescent="0.25">
      <c r="B18099" s="106"/>
      <c r="C18099" s="106"/>
      <c r="D18099" s="139"/>
      <c r="E18099" s="140"/>
      <c r="F18099" s="140"/>
      <c r="G18099" s="140"/>
      <c r="M18099" s="140"/>
      <c r="N18099" s="167"/>
      <c r="O18099" s="167"/>
      <c r="P18099" s="142"/>
      <c r="Q18099" s="142"/>
      <c r="R18099" s="142"/>
      <c r="S18099" s="139"/>
    </row>
    <row r="18100" spans="2:19" ht="15.75" customHeight="1" x14ac:dyDescent="0.25">
      <c r="B18100" s="106"/>
      <c r="C18100" s="106"/>
      <c r="D18100" s="139"/>
      <c r="E18100" s="140"/>
      <c r="F18100" s="140"/>
      <c r="G18100" s="140"/>
      <c r="M18100" s="140"/>
      <c r="N18100" s="167"/>
      <c r="O18100" s="167"/>
      <c r="P18100" s="142"/>
      <c r="Q18100" s="142"/>
      <c r="R18100" s="142"/>
      <c r="S18100" s="139"/>
    </row>
    <row r="18101" spans="2:19" ht="15.75" customHeight="1" x14ac:dyDescent="0.25">
      <c r="B18101" s="106"/>
      <c r="C18101" s="106"/>
      <c r="D18101" s="139"/>
      <c r="E18101" s="140"/>
      <c r="F18101" s="140"/>
      <c r="G18101" s="140"/>
      <c r="M18101" s="140"/>
      <c r="N18101" s="167"/>
      <c r="O18101" s="167"/>
      <c r="P18101" s="142"/>
      <c r="Q18101" s="142"/>
      <c r="R18101" s="142"/>
      <c r="S18101" s="139"/>
    </row>
    <row r="18102" spans="2:19" ht="15.75" customHeight="1" x14ac:dyDescent="0.25">
      <c r="B18102" s="106"/>
      <c r="C18102" s="106"/>
      <c r="D18102" s="139"/>
      <c r="E18102" s="140"/>
      <c r="F18102" s="140"/>
      <c r="G18102" s="140"/>
      <c r="M18102" s="140"/>
      <c r="N18102" s="167"/>
      <c r="O18102" s="167"/>
      <c r="P18102" s="142"/>
      <c r="Q18102" s="142"/>
      <c r="R18102" s="142"/>
      <c r="S18102" s="139"/>
    </row>
    <row r="18103" spans="2:19" ht="15.75" customHeight="1" x14ac:dyDescent="0.25">
      <c r="B18103" s="106"/>
      <c r="C18103" s="106"/>
      <c r="D18103" s="139"/>
      <c r="E18103" s="140"/>
      <c r="F18103" s="140"/>
      <c r="G18103" s="140"/>
      <c r="M18103" s="140"/>
      <c r="N18103" s="167"/>
      <c r="O18103" s="167"/>
      <c r="P18103" s="142"/>
      <c r="Q18103" s="142"/>
      <c r="R18103" s="142"/>
      <c r="S18103" s="139"/>
    </row>
    <row r="18104" spans="2:19" ht="15.75" customHeight="1" x14ac:dyDescent="0.25">
      <c r="B18104" s="106"/>
      <c r="C18104" s="106"/>
      <c r="D18104" s="139"/>
      <c r="E18104" s="140"/>
      <c r="F18104" s="140"/>
      <c r="G18104" s="140"/>
      <c r="M18104" s="140"/>
      <c r="N18104" s="167"/>
      <c r="O18104" s="167"/>
      <c r="P18104" s="142"/>
      <c r="Q18104" s="142"/>
      <c r="R18104" s="142"/>
      <c r="S18104" s="139"/>
    </row>
    <row r="18105" spans="2:19" ht="15.75" customHeight="1" x14ac:dyDescent="0.25">
      <c r="B18105" s="106"/>
      <c r="C18105" s="106"/>
      <c r="D18105" s="139"/>
      <c r="E18105" s="140"/>
      <c r="F18105" s="140"/>
      <c r="G18105" s="140"/>
      <c r="M18105" s="140"/>
      <c r="N18105" s="167"/>
      <c r="O18105" s="167"/>
      <c r="P18105" s="142"/>
      <c r="Q18105" s="142"/>
      <c r="R18105" s="142"/>
      <c r="S18105" s="139"/>
    </row>
    <row r="18106" spans="2:19" ht="15.75" customHeight="1" x14ac:dyDescent="0.25">
      <c r="B18106" s="106"/>
      <c r="C18106" s="106"/>
      <c r="D18106" s="139"/>
      <c r="E18106" s="140"/>
      <c r="F18106" s="140"/>
      <c r="G18106" s="140"/>
      <c r="M18106" s="140"/>
      <c r="N18106" s="167"/>
      <c r="O18106" s="167"/>
      <c r="P18106" s="142"/>
      <c r="Q18106" s="142"/>
      <c r="R18106" s="142"/>
      <c r="S18106" s="139"/>
    </row>
    <row r="18107" spans="2:19" ht="15.75" customHeight="1" x14ac:dyDescent="0.25">
      <c r="B18107" s="106"/>
      <c r="C18107" s="106"/>
      <c r="D18107" s="139"/>
      <c r="E18107" s="140"/>
      <c r="F18107" s="140"/>
      <c r="G18107" s="140"/>
      <c r="M18107" s="140"/>
      <c r="N18107" s="167"/>
      <c r="O18107" s="167"/>
      <c r="P18107" s="142"/>
      <c r="Q18107" s="142"/>
      <c r="R18107" s="142"/>
      <c r="S18107" s="139"/>
    </row>
    <row r="18108" spans="2:19" ht="15.75" customHeight="1" x14ac:dyDescent="0.25">
      <c r="B18108" s="106"/>
      <c r="C18108" s="106"/>
      <c r="D18108" s="139"/>
      <c r="E18108" s="140"/>
      <c r="F18108" s="140"/>
      <c r="G18108" s="140"/>
      <c r="M18108" s="140"/>
      <c r="N18108" s="167"/>
      <c r="O18108" s="167"/>
      <c r="P18108" s="142"/>
      <c r="Q18108" s="142"/>
      <c r="R18108" s="142"/>
      <c r="S18108" s="139"/>
    </row>
    <row r="18109" spans="2:19" ht="15.75" customHeight="1" x14ac:dyDescent="0.25">
      <c r="B18109" s="106"/>
      <c r="C18109" s="106"/>
      <c r="D18109" s="139"/>
      <c r="E18109" s="140"/>
      <c r="F18109" s="140"/>
      <c r="G18109" s="140"/>
      <c r="M18109" s="140"/>
      <c r="N18109" s="167"/>
      <c r="O18109" s="167"/>
      <c r="P18109" s="142"/>
      <c r="Q18109" s="142"/>
      <c r="R18109" s="142"/>
      <c r="S18109" s="139"/>
    </row>
    <row r="18110" spans="2:19" ht="15.75" customHeight="1" x14ac:dyDescent="0.25">
      <c r="B18110" s="106"/>
      <c r="C18110" s="106"/>
      <c r="D18110" s="139"/>
      <c r="E18110" s="140"/>
      <c r="F18110" s="140"/>
      <c r="G18110" s="140"/>
      <c r="M18110" s="140"/>
      <c r="N18110" s="167"/>
      <c r="O18110" s="167"/>
      <c r="P18110" s="142"/>
      <c r="Q18110" s="142"/>
      <c r="R18110" s="142"/>
      <c r="S18110" s="139"/>
    </row>
    <row r="18111" spans="2:19" ht="15.75" customHeight="1" x14ac:dyDescent="0.25">
      <c r="B18111" s="106"/>
      <c r="C18111" s="106"/>
      <c r="D18111" s="139"/>
      <c r="E18111" s="140"/>
      <c r="F18111" s="140"/>
      <c r="G18111" s="140"/>
      <c r="M18111" s="140"/>
      <c r="N18111" s="167"/>
      <c r="O18111" s="167"/>
      <c r="P18111" s="142"/>
      <c r="Q18111" s="142"/>
      <c r="R18111" s="142"/>
      <c r="S18111" s="139"/>
    </row>
    <row r="18112" spans="2:19" ht="15.75" customHeight="1" x14ac:dyDescent="0.25">
      <c r="B18112" s="106"/>
      <c r="C18112" s="106"/>
      <c r="D18112" s="139"/>
      <c r="E18112" s="140"/>
      <c r="F18112" s="140"/>
      <c r="G18112" s="140"/>
      <c r="M18112" s="140"/>
      <c r="N18112" s="167"/>
      <c r="O18112" s="167"/>
      <c r="P18112" s="142"/>
      <c r="Q18112" s="142"/>
      <c r="R18112" s="142"/>
      <c r="S18112" s="139"/>
    </row>
    <row r="18113" spans="2:19" ht="15.75" customHeight="1" x14ac:dyDescent="0.25">
      <c r="B18113" s="106"/>
      <c r="C18113" s="106"/>
      <c r="D18113" s="139"/>
      <c r="E18113" s="140"/>
      <c r="F18113" s="140"/>
      <c r="G18113" s="140"/>
      <c r="M18113" s="140"/>
      <c r="N18113" s="167"/>
      <c r="O18113" s="167"/>
      <c r="P18113" s="142"/>
      <c r="Q18113" s="142"/>
      <c r="R18113" s="142"/>
      <c r="S18113" s="139"/>
    </row>
    <row r="18114" spans="2:19" ht="15.75" customHeight="1" x14ac:dyDescent="0.25">
      <c r="B18114" s="106"/>
      <c r="C18114" s="106"/>
      <c r="D18114" s="139"/>
      <c r="E18114" s="140"/>
      <c r="F18114" s="140"/>
      <c r="G18114" s="140"/>
      <c r="M18114" s="140"/>
      <c r="N18114" s="167"/>
      <c r="O18114" s="167"/>
      <c r="P18114" s="142"/>
      <c r="Q18114" s="142"/>
      <c r="R18114" s="142"/>
      <c r="S18114" s="139"/>
    </row>
    <row r="18115" spans="2:19" ht="15.75" customHeight="1" x14ac:dyDescent="0.25">
      <c r="B18115" s="106"/>
      <c r="C18115" s="106"/>
      <c r="D18115" s="139"/>
      <c r="E18115" s="140"/>
      <c r="F18115" s="140"/>
      <c r="G18115" s="140"/>
      <c r="M18115" s="140"/>
      <c r="N18115" s="167"/>
      <c r="O18115" s="167"/>
      <c r="P18115" s="142"/>
      <c r="Q18115" s="142"/>
      <c r="R18115" s="142"/>
      <c r="S18115" s="139"/>
    </row>
    <row r="18116" spans="2:19" ht="15.75" customHeight="1" x14ac:dyDescent="0.25">
      <c r="B18116" s="106"/>
      <c r="C18116" s="106"/>
      <c r="D18116" s="139"/>
      <c r="E18116" s="140"/>
      <c r="F18116" s="140"/>
      <c r="G18116" s="140"/>
      <c r="M18116" s="140"/>
      <c r="N18116" s="167"/>
      <c r="O18116" s="167"/>
      <c r="P18116" s="142"/>
      <c r="Q18116" s="142"/>
      <c r="R18116" s="142"/>
      <c r="S18116" s="139"/>
    </row>
    <row r="18117" spans="2:19" ht="15.75" customHeight="1" x14ac:dyDescent="0.25">
      <c r="B18117" s="106"/>
      <c r="C18117" s="106"/>
      <c r="D18117" s="139"/>
      <c r="E18117" s="140"/>
      <c r="F18117" s="140"/>
      <c r="G18117" s="140"/>
      <c r="M18117" s="140"/>
      <c r="N18117" s="167"/>
      <c r="O18117" s="167"/>
      <c r="P18117" s="142"/>
      <c r="Q18117" s="142"/>
      <c r="R18117" s="142"/>
      <c r="S18117" s="139"/>
    </row>
    <row r="18118" spans="2:19" ht="15.75" customHeight="1" x14ac:dyDescent="0.25">
      <c r="B18118" s="106"/>
      <c r="C18118" s="106"/>
      <c r="D18118" s="139"/>
      <c r="E18118" s="140"/>
      <c r="F18118" s="140"/>
      <c r="G18118" s="140"/>
      <c r="M18118" s="140"/>
      <c r="N18118" s="167"/>
      <c r="O18118" s="167"/>
      <c r="P18118" s="142"/>
      <c r="Q18118" s="142"/>
      <c r="R18118" s="142"/>
      <c r="S18118" s="139"/>
    </row>
    <row r="18119" spans="2:19" ht="15.75" customHeight="1" x14ac:dyDescent="0.25">
      <c r="B18119" s="106"/>
      <c r="C18119" s="106"/>
      <c r="D18119" s="139"/>
      <c r="E18119" s="140"/>
      <c r="F18119" s="140"/>
      <c r="G18119" s="140"/>
      <c r="M18119" s="140"/>
      <c r="N18119" s="167"/>
      <c r="O18119" s="167"/>
      <c r="P18119" s="142"/>
      <c r="Q18119" s="142"/>
      <c r="R18119" s="142"/>
      <c r="S18119" s="139"/>
    </row>
    <row r="18120" spans="2:19" ht="15.75" customHeight="1" x14ac:dyDescent="0.25">
      <c r="B18120" s="106"/>
      <c r="C18120" s="106"/>
      <c r="D18120" s="139"/>
      <c r="E18120" s="140"/>
      <c r="F18120" s="140"/>
      <c r="G18120" s="140"/>
      <c r="M18120" s="140"/>
      <c r="N18120" s="167"/>
      <c r="O18120" s="167"/>
      <c r="P18120" s="142"/>
      <c r="Q18120" s="142"/>
      <c r="R18120" s="142"/>
      <c r="S18120" s="139"/>
    </row>
    <row r="18121" spans="2:19" ht="15.75" customHeight="1" x14ac:dyDescent="0.25">
      <c r="B18121" s="106"/>
      <c r="C18121" s="106"/>
      <c r="D18121" s="139"/>
      <c r="E18121" s="140"/>
      <c r="F18121" s="140"/>
      <c r="G18121" s="140"/>
      <c r="M18121" s="140"/>
      <c r="N18121" s="167"/>
      <c r="O18121" s="167"/>
      <c r="P18121" s="142"/>
      <c r="Q18121" s="142"/>
      <c r="R18121" s="142"/>
      <c r="S18121" s="139"/>
    </row>
    <row r="18122" spans="2:19" ht="15.75" customHeight="1" x14ac:dyDescent="0.25">
      <c r="B18122" s="106"/>
      <c r="C18122" s="106"/>
      <c r="D18122" s="139"/>
      <c r="E18122" s="140"/>
      <c r="F18122" s="140"/>
      <c r="G18122" s="140"/>
      <c r="M18122" s="140"/>
      <c r="N18122" s="167"/>
      <c r="O18122" s="167"/>
      <c r="P18122" s="142"/>
      <c r="Q18122" s="142"/>
      <c r="R18122" s="142"/>
      <c r="S18122" s="139"/>
    </row>
    <row r="18123" spans="2:19" ht="15.75" customHeight="1" x14ac:dyDescent="0.25">
      <c r="B18123" s="106"/>
      <c r="C18123" s="106"/>
      <c r="D18123" s="139"/>
      <c r="E18123" s="140"/>
      <c r="F18123" s="140"/>
      <c r="G18123" s="140"/>
      <c r="M18123" s="140"/>
      <c r="N18123" s="167"/>
      <c r="O18123" s="167"/>
      <c r="P18123" s="142"/>
      <c r="Q18123" s="142"/>
      <c r="R18123" s="142"/>
      <c r="S18123" s="139"/>
    </row>
    <row r="18124" spans="2:19" ht="15.75" customHeight="1" x14ac:dyDescent="0.25">
      <c r="B18124" s="106"/>
      <c r="C18124" s="106"/>
      <c r="D18124" s="139"/>
      <c r="E18124" s="140"/>
      <c r="F18124" s="140"/>
      <c r="G18124" s="140"/>
      <c r="M18124" s="140"/>
      <c r="N18124" s="167"/>
      <c r="O18124" s="167"/>
      <c r="P18124" s="142"/>
      <c r="Q18124" s="142"/>
      <c r="R18124" s="142"/>
      <c r="S18124" s="139"/>
    </row>
    <row r="18125" spans="2:19" ht="15.75" customHeight="1" x14ac:dyDescent="0.25">
      <c r="B18125" s="106"/>
      <c r="C18125" s="106"/>
      <c r="D18125" s="139"/>
      <c r="E18125" s="140"/>
      <c r="F18125" s="140"/>
      <c r="G18125" s="140"/>
      <c r="M18125" s="140"/>
      <c r="N18125" s="167"/>
      <c r="O18125" s="167"/>
      <c r="P18125" s="142"/>
      <c r="Q18125" s="142"/>
      <c r="R18125" s="142"/>
      <c r="S18125" s="139"/>
    </row>
    <row r="18126" spans="2:19" ht="15.75" customHeight="1" x14ac:dyDescent="0.25">
      <c r="B18126" s="106"/>
      <c r="C18126" s="106"/>
      <c r="D18126" s="139"/>
      <c r="E18126" s="140"/>
      <c r="F18126" s="140"/>
      <c r="G18126" s="140"/>
      <c r="M18126" s="140"/>
      <c r="N18126" s="167"/>
      <c r="O18126" s="167"/>
      <c r="P18126" s="142"/>
      <c r="Q18126" s="142"/>
      <c r="R18126" s="142"/>
      <c r="S18126" s="139"/>
    </row>
    <row r="18127" spans="2:19" ht="15.75" customHeight="1" x14ac:dyDescent="0.25">
      <c r="B18127" s="106"/>
      <c r="C18127" s="106"/>
      <c r="D18127" s="139"/>
      <c r="E18127" s="140"/>
      <c r="F18127" s="140"/>
      <c r="G18127" s="140"/>
      <c r="M18127" s="140"/>
      <c r="N18127" s="167"/>
      <c r="O18127" s="167"/>
      <c r="P18127" s="142"/>
      <c r="Q18127" s="142"/>
      <c r="R18127" s="142"/>
      <c r="S18127" s="139"/>
    </row>
    <row r="18128" spans="2:19" ht="15.75" customHeight="1" x14ac:dyDescent="0.25">
      <c r="B18128" s="106"/>
      <c r="C18128" s="106"/>
      <c r="D18128" s="139"/>
      <c r="E18128" s="140"/>
      <c r="F18128" s="140"/>
      <c r="G18128" s="140"/>
      <c r="M18128" s="140"/>
      <c r="N18128" s="167"/>
      <c r="O18128" s="167"/>
      <c r="P18128" s="142"/>
      <c r="Q18128" s="142"/>
      <c r="R18128" s="142"/>
      <c r="S18128" s="139"/>
    </row>
    <row r="18129" spans="2:19" ht="15.75" customHeight="1" x14ac:dyDescent="0.25">
      <c r="B18129" s="106"/>
      <c r="C18129" s="106"/>
      <c r="D18129" s="139"/>
      <c r="E18129" s="140"/>
      <c r="F18129" s="140"/>
      <c r="G18129" s="140"/>
      <c r="M18129" s="140"/>
      <c r="N18129" s="167"/>
      <c r="O18129" s="167"/>
      <c r="P18129" s="142"/>
      <c r="Q18129" s="142"/>
      <c r="R18129" s="142"/>
      <c r="S18129" s="139"/>
    </row>
    <row r="18130" spans="2:19" ht="15.75" customHeight="1" x14ac:dyDescent="0.25">
      <c r="B18130" s="106"/>
      <c r="C18130" s="106"/>
      <c r="D18130" s="139"/>
      <c r="E18130" s="140"/>
      <c r="F18130" s="140"/>
      <c r="G18130" s="140"/>
      <c r="M18130" s="140"/>
      <c r="N18130" s="167"/>
      <c r="O18130" s="167"/>
      <c r="P18130" s="142"/>
      <c r="Q18130" s="142"/>
      <c r="R18130" s="142"/>
      <c r="S18130" s="139"/>
    </row>
    <row r="18131" spans="2:19" ht="15.75" customHeight="1" x14ac:dyDescent="0.25">
      <c r="B18131" s="106"/>
      <c r="C18131" s="106"/>
      <c r="D18131" s="139"/>
      <c r="E18131" s="140"/>
      <c r="F18131" s="140"/>
      <c r="G18131" s="140"/>
      <c r="M18131" s="140"/>
      <c r="N18131" s="167"/>
      <c r="O18131" s="167"/>
      <c r="P18131" s="142"/>
      <c r="Q18131" s="142"/>
      <c r="R18131" s="142"/>
      <c r="S18131" s="139"/>
    </row>
    <row r="18132" spans="2:19" ht="15.75" customHeight="1" x14ac:dyDescent="0.25">
      <c r="B18132" s="106"/>
      <c r="C18132" s="106"/>
      <c r="D18132" s="139"/>
      <c r="E18132" s="140"/>
      <c r="F18132" s="140"/>
      <c r="G18132" s="140"/>
      <c r="M18132" s="140"/>
      <c r="N18132" s="167"/>
      <c r="O18132" s="167"/>
      <c r="P18132" s="142"/>
      <c r="Q18132" s="142"/>
      <c r="R18132" s="142"/>
      <c r="S18132" s="139"/>
    </row>
    <row r="18133" spans="2:19" ht="15.75" customHeight="1" x14ac:dyDescent="0.25">
      <c r="B18133" s="106"/>
      <c r="C18133" s="106"/>
      <c r="D18133" s="139"/>
      <c r="E18133" s="140"/>
      <c r="F18133" s="140"/>
      <c r="G18133" s="140"/>
      <c r="M18133" s="140"/>
      <c r="N18133" s="167"/>
      <c r="O18133" s="167"/>
      <c r="P18133" s="142"/>
      <c r="Q18133" s="142"/>
      <c r="R18133" s="142"/>
      <c r="S18133" s="139"/>
    </row>
    <row r="18134" spans="2:19" ht="15.75" customHeight="1" x14ac:dyDescent="0.25">
      <c r="B18134" s="106"/>
      <c r="C18134" s="106"/>
      <c r="D18134" s="139"/>
      <c r="E18134" s="140"/>
      <c r="F18134" s="140"/>
      <c r="G18134" s="140"/>
      <c r="M18134" s="140"/>
      <c r="N18134" s="167"/>
      <c r="O18134" s="167"/>
      <c r="P18134" s="142"/>
      <c r="Q18134" s="142"/>
      <c r="R18134" s="142"/>
      <c r="S18134" s="139"/>
    </row>
    <row r="18135" spans="2:19" ht="15.75" customHeight="1" x14ac:dyDescent="0.25">
      <c r="B18135" s="106"/>
      <c r="C18135" s="106"/>
      <c r="D18135" s="139"/>
      <c r="E18135" s="140"/>
      <c r="F18135" s="140"/>
      <c r="G18135" s="140"/>
      <c r="M18135" s="140"/>
      <c r="N18135" s="167"/>
      <c r="O18135" s="167"/>
      <c r="P18135" s="142"/>
      <c r="Q18135" s="142"/>
      <c r="R18135" s="142"/>
      <c r="S18135" s="139"/>
    </row>
    <row r="18136" spans="2:19" ht="15.75" customHeight="1" x14ac:dyDescent="0.25">
      <c r="B18136" s="106"/>
      <c r="C18136" s="106"/>
      <c r="D18136" s="139"/>
      <c r="E18136" s="140"/>
      <c r="F18136" s="140"/>
      <c r="G18136" s="140"/>
      <c r="M18136" s="140"/>
      <c r="N18136" s="167"/>
      <c r="O18136" s="167"/>
      <c r="P18136" s="142"/>
      <c r="Q18136" s="142"/>
      <c r="R18136" s="142"/>
      <c r="S18136" s="139"/>
    </row>
    <row r="18137" spans="2:19" ht="15.75" customHeight="1" x14ac:dyDescent="0.25">
      <c r="B18137" s="106"/>
      <c r="C18137" s="106"/>
      <c r="D18137" s="139"/>
      <c r="E18137" s="140"/>
      <c r="F18137" s="140"/>
      <c r="G18137" s="140"/>
      <c r="M18137" s="140"/>
      <c r="N18137" s="167"/>
      <c r="O18137" s="167"/>
      <c r="P18137" s="142"/>
      <c r="Q18137" s="142"/>
      <c r="R18137" s="142"/>
      <c r="S18137" s="139"/>
    </row>
    <row r="18138" spans="2:19" ht="15.75" customHeight="1" x14ac:dyDescent="0.25">
      <c r="B18138" s="106"/>
      <c r="C18138" s="106"/>
      <c r="D18138" s="139"/>
      <c r="E18138" s="140"/>
      <c r="F18138" s="140"/>
      <c r="G18138" s="140"/>
      <c r="M18138" s="140"/>
      <c r="N18138" s="167"/>
      <c r="O18138" s="167"/>
      <c r="P18138" s="142"/>
      <c r="Q18138" s="142"/>
      <c r="R18138" s="142"/>
      <c r="S18138" s="139"/>
    </row>
    <row r="18139" spans="2:19" ht="15.75" customHeight="1" x14ac:dyDescent="0.25">
      <c r="B18139" s="106"/>
      <c r="C18139" s="106"/>
      <c r="D18139" s="139"/>
      <c r="E18139" s="140"/>
      <c r="F18139" s="140"/>
      <c r="G18139" s="140"/>
      <c r="M18139" s="140"/>
      <c r="N18139" s="167"/>
      <c r="O18139" s="167"/>
      <c r="P18139" s="142"/>
      <c r="Q18139" s="142"/>
      <c r="R18139" s="142"/>
      <c r="S18139" s="139"/>
    </row>
    <row r="18140" spans="2:19" ht="15.75" customHeight="1" x14ac:dyDescent="0.25">
      <c r="B18140" s="106"/>
      <c r="C18140" s="106"/>
      <c r="D18140" s="139"/>
      <c r="E18140" s="140"/>
      <c r="F18140" s="140"/>
      <c r="G18140" s="140"/>
      <c r="M18140" s="140"/>
      <c r="N18140" s="167"/>
      <c r="O18140" s="167"/>
      <c r="P18140" s="142"/>
      <c r="Q18140" s="142"/>
      <c r="R18140" s="142"/>
      <c r="S18140" s="139"/>
    </row>
    <row r="18141" spans="2:19" ht="15.75" customHeight="1" x14ac:dyDescent="0.25">
      <c r="B18141" s="106"/>
      <c r="C18141" s="106"/>
      <c r="D18141" s="139"/>
      <c r="E18141" s="140"/>
      <c r="F18141" s="140"/>
      <c r="G18141" s="140"/>
      <c r="M18141" s="140"/>
      <c r="N18141" s="167"/>
      <c r="O18141" s="167"/>
      <c r="P18141" s="142"/>
      <c r="Q18141" s="142"/>
      <c r="R18141" s="142"/>
      <c r="S18141" s="139"/>
    </row>
    <row r="18142" spans="2:19" ht="15.75" customHeight="1" x14ac:dyDescent="0.25">
      <c r="B18142" s="106"/>
      <c r="C18142" s="106"/>
      <c r="D18142" s="139"/>
      <c r="E18142" s="140"/>
      <c r="F18142" s="140"/>
      <c r="G18142" s="140"/>
      <c r="M18142" s="140"/>
      <c r="N18142" s="167"/>
      <c r="O18142" s="167"/>
      <c r="P18142" s="142"/>
      <c r="Q18142" s="142"/>
      <c r="R18142" s="142"/>
      <c r="S18142" s="139"/>
    </row>
    <row r="18143" spans="2:19" ht="15.75" customHeight="1" x14ac:dyDescent="0.25">
      <c r="B18143" s="106"/>
      <c r="C18143" s="106"/>
      <c r="D18143" s="139"/>
      <c r="E18143" s="140"/>
      <c r="F18143" s="140"/>
      <c r="G18143" s="140"/>
      <c r="M18143" s="140"/>
      <c r="N18143" s="167"/>
      <c r="O18143" s="167"/>
      <c r="P18143" s="142"/>
      <c r="Q18143" s="142"/>
      <c r="R18143" s="142"/>
      <c r="S18143" s="139"/>
    </row>
    <row r="18144" spans="2:19" ht="15.75" customHeight="1" x14ac:dyDescent="0.25">
      <c r="B18144" s="106"/>
      <c r="C18144" s="106"/>
      <c r="D18144" s="139"/>
      <c r="E18144" s="140"/>
      <c r="F18144" s="140"/>
      <c r="G18144" s="140"/>
      <c r="M18144" s="140"/>
      <c r="N18144" s="167"/>
      <c r="O18144" s="167"/>
      <c r="P18144" s="142"/>
      <c r="Q18144" s="142"/>
      <c r="R18144" s="142"/>
      <c r="S18144" s="139"/>
    </row>
    <row r="18145" spans="2:19" ht="15.75" customHeight="1" x14ac:dyDescent="0.25">
      <c r="B18145" s="106"/>
      <c r="C18145" s="106"/>
      <c r="D18145" s="139"/>
      <c r="E18145" s="140"/>
      <c r="F18145" s="140"/>
      <c r="G18145" s="140"/>
      <c r="M18145" s="140"/>
      <c r="N18145" s="167"/>
      <c r="O18145" s="167"/>
      <c r="P18145" s="142"/>
      <c r="Q18145" s="142"/>
      <c r="R18145" s="142"/>
      <c r="S18145" s="139"/>
    </row>
    <row r="18146" spans="2:19" ht="15.75" customHeight="1" x14ac:dyDescent="0.25">
      <c r="B18146" s="106"/>
      <c r="C18146" s="106"/>
      <c r="D18146" s="139"/>
      <c r="E18146" s="140"/>
      <c r="F18146" s="140"/>
      <c r="G18146" s="140"/>
      <c r="M18146" s="140"/>
      <c r="N18146" s="167"/>
      <c r="O18146" s="167"/>
      <c r="P18146" s="142"/>
      <c r="Q18146" s="142"/>
      <c r="R18146" s="142"/>
      <c r="S18146" s="139"/>
    </row>
    <row r="18147" spans="2:19" ht="15.75" customHeight="1" x14ac:dyDescent="0.25">
      <c r="B18147" s="106"/>
      <c r="C18147" s="106"/>
      <c r="D18147" s="139"/>
      <c r="E18147" s="140"/>
      <c r="F18147" s="140"/>
      <c r="G18147" s="140"/>
      <c r="M18147" s="140"/>
      <c r="N18147" s="167"/>
      <c r="O18147" s="167"/>
      <c r="P18147" s="142"/>
      <c r="Q18147" s="142"/>
      <c r="R18147" s="142"/>
      <c r="S18147" s="139"/>
    </row>
    <row r="18148" spans="2:19" ht="15.75" customHeight="1" x14ac:dyDescent="0.25">
      <c r="B18148" s="106"/>
      <c r="C18148" s="106"/>
      <c r="D18148" s="139"/>
      <c r="E18148" s="140"/>
      <c r="F18148" s="140"/>
      <c r="G18148" s="140"/>
      <c r="M18148" s="140"/>
      <c r="N18148" s="167"/>
      <c r="O18148" s="167"/>
      <c r="P18148" s="142"/>
      <c r="Q18148" s="142"/>
      <c r="R18148" s="142"/>
      <c r="S18148" s="139"/>
    </row>
    <row r="18149" spans="2:19" ht="15.75" customHeight="1" x14ac:dyDescent="0.25">
      <c r="B18149" s="106"/>
      <c r="C18149" s="106"/>
      <c r="D18149" s="139"/>
      <c r="E18149" s="140"/>
      <c r="F18149" s="140"/>
      <c r="G18149" s="140"/>
      <c r="M18149" s="140"/>
      <c r="N18149" s="167"/>
      <c r="O18149" s="167"/>
      <c r="P18149" s="142"/>
      <c r="Q18149" s="142"/>
      <c r="R18149" s="142"/>
      <c r="S18149" s="139"/>
    </row>
    <row r="18150" spans="2:19" ht="15.75" customHeight="1" x14ac:dyDescent="0.25">
      <c r="B18150" s="106"/>
      <c r="C18150" s="106"/>
      <c r="D18150" s="139"/>
      <c r="E18150" s="140"/>
      <c r="F18150" s="140"/>
      <c r="G18150" s="140"/>
      <c r="M18150" s="140"/>
      <c r="N18150" s="167"/>
      <c r="O18150" s="167"/>
      <c r="P18150" s="142"/>
      <c r="Q18150" s="142"/>
      <c r="R18150" s="142"/>
      <c r="S18150" s="139"/>
    </row>
    <row r="18151" spans="2:19" ht="15.75" customHeight="1" x14ac:dyDescent="0.25">
      <c r="B18151" s="106"/>
      <c r="C18151" s="106"/>
      <c r="D18151" s="139"/>
      <c r="E18151" s="140"/>
      <c r="F18151" s="140"/>
      <c r="G18151" s="140"/>
      <c r="M18151" s="140"/>
      <c r="N18151" s="167"/>
      <c r="O18151" s="167"/>
      <c r="P18151" s="142"/>
      <c r="Q18151" s="142"/>
      <c r="R18151" s="142"/>
      <c r="S18151" s="139"/>
    </row>
    <row r="18152" spans="2:19" ht="15.75" customHeight="1" x14ac:dyDescent="0.25">
      <c r="B18152" s="106"/>
      <c r="C18152" s="106"/>
      <c r="D18152" s="139"/>
      <c r="E18152" s="140"/>
      <c r="F18152" s="140"/>
      <c r="G18152" s="140"/>
      <c r="M18152" s="140"/>
      <c r="N18152" s="167"/>
      <c r="O18152" s="167"/>
      <c r="P18152" s="142"/>
      <c r="Q18152" s="142"/>
      <c r="R18152" s="142"/>
      <c r="S18152" s="139"/>
    </row>
    <row r="18153" spans="2:19" ht="15.75" customHeight="1" x14ac:dyDescent="0.25">
      <c r="B18153" s="106"/>
      <c r="C18153" s="106"/>
      <c r="D18153" s="139"/>
      <c r="E18153" s="140"/>
      <c r="F18153" s="140"/>
      <c r="G18153" s="140"/>
      <c r="M18153" s="140"/>
      <c r="N18153" s="167"/>
      <c r="O18153" s="167"/>
      <c r="P18153" s="142"/>
      <c r="Q18153" s="142"/>
      <c r="R18153" s="142"/>
      <c r="S18153" s="139"/>
    </row>
    <row r="18154" spans="2:19" ht="15.75" customHeight="1" x14ac:dyDescent="0.25">
      <c r="B18154" s="106"/>
      <c r="C18154" s="106"/>
      <c r="D18154" s="139"/>
      <c r="E18154" s="140"/>
      <c r="F18154" s="140"/>
      <c r="G18154" s="140"/>
      <c r="M18154" s="140"/>
      <c r="N18154" s="167"/>
      <c r="O18154" s="167"/>
      <c r="P18154" s="142"/>
      <c r="Q18154" s="142"/>
      <c r="R18154" s="142"/>
      <c r="S18154" s="139"/>
    </row>
    <row r="18155" spans="2:19" ht="15.75" customHeight="1" x14ac:dyDescent="0.25">
      <c r="B18155" s="106"/>
      <c r="C18155" s="106"/>
      <c r="D18155" s="139"/>
      <c r="E18155" s="140"/>
      <c r="F18155" s="140"/>
      <c r="G18155" s="140"/>
      <c r="M18155" s="140"/>
      <c r="N18155" s="167"/>
      <c r="O18155" s="167"/>
      <c r="P18155" s="142"/>
      <c r="Q18155" s="142"/>
      <c r="R18155" s="142"/>
      <c r="S18155" s="139"/>
    </row>
    <row r="18156" spans="2:19" ht="15.75" customHeight="1" x14ac:dyDescent="0.25">
      <c r="B18156" s="106"/>
      <c r="C18156" s="106"/>
      <c r="D18156" s="139"/>
      <c r="E18156" s="140"/>
      <c r="F18156" s="140"/>
      <c r="G18156" s="140"/>
      <c r="M18156" s="140"/>
      <c r="N18156" s="167"/>
      <c r="O18156" s="167"/>
      <c r="P18156" s="142"/>
      <c r="Q18156" s="142"/>
      <c r="R18156" s="142"/>
      <c r="S18156" s="139"/>
    </row>
    <row r="18157" spans="2:19" ht="15.75" customHeight="1" x14ac:dyDescent="0.25">
      <c r="B18157" s="106"/>
      <c r="C18157" s="106"/>
      <c r="D18157" s="139"/>
      <c r="E18157" s="140"/>
      <c r="F18157" s="140"/>
      <c r="G18157" s="140"/>
      <c r="M18157" s="140"/>
      <c r="N18157" s="167"/>
      <c r="O18157" s="167"/>
      <c r="P18157" s="142"/>
      <c r="Q18157" s="142"/>
      <c r="R18157" s="142"/>
      <c r="S18157" s="139"/>
    </row>
    <row r="18158" spans="2:19" ht="15.75" customHeight="1" x14ac:dyDescent="0.25">
      <c r="B18158" s="106"/>
      <c r="C18158" s="106"/>
      <c r="D18158" s="139"/>
      <c r="E18158" s="140"/>
      <c r="F18158" s="140"/>
      <c r="G18158" s="140"/>
      <c r="M18158" s="140"/>
      <c r="N18158" s="167"/>
      <c r="O18158" s="167"/>
      <c r="P18158" s="142"/>
      <c r="Q18158" s="142"/>
      <c r="R18158" s="142"/>
      <c r="S18158" s="139"/>
    </row>
    <row r="18159" spans="2:19" ht="15.75" customHeight="1" x14ac:dyDescent="0.25">
      <c r="B18159" s="106"/>
      <c r="C18159" s="106"/>
      <c r="D18159" s="139"/>
      <c r="E18159" s="140"/>
      <c r="F18159" s="140"/>
      <c r="G18159" s="140"/>
      <c r="M18159" s="140"/>
      <c r="N18159" s="167"/>
      <c r="O18159" s="167"/>
      <c r="P18159" s="142"/>
      <c r="Q18159" s="142"/>
      <c r="R18159" s="142"/>
      <c r="S18159" s="139"/>
    </row>
    <row r="18160" spans="2:19" ht="15.75" customHeight="1" x14ac:dyDescent="0.25">
      <c r="B18160" s="106"/>
      <c r="C18160" s="106"/>
      <c r="D18160" s="139"/>
      <c r="E18160" s="140"/>
      <c r="F18160" s="140"/>
      <c r="G18160" s="140"/>
      <c r="M18160" s="140"/>
      <c r="N18160" s="167"/>
      <c r="O18160" s="167"/>
      <c r="P18160" s="142"/>
      <c r="Q18160" s="142"/>
      <c r="R18160" s="142"/>
      <c r="S18160" s="139"/>
    </row>
    <row r="18161" spans="2:19" ht="15.75" customHeight="1" x14ac:dyDescent="0.25">
      <c r="B18161" s="106"/>
      <c r="C18161" s="106"/>
      <c r="D18161" s="139"/>
      <c r="E18161" s="140"/>
      <c r="F18161" s="140"/>
      <c r="G18161" s="140"/>
      <c r="M18161" s="140"/>
      <c r="N18161" s="167"/>
      <c r="O18161" s="167"/>
      <c r="P18161" s="142"/>
      <c r="Q18161" s="142"/>
      <c r="R18161" s="142"/>
      <c r="S18161" s="139"/>
    </row>
    <row r="18162" spans="2:19" ht="15.75" customHeight="1" x14ac:dyDescent="0.25">
      <c r="B18162" s="106"/>
      <c r="C18162" s="106"/>
      <c r="D18162" s="139"/>
      <c r="E18162" s="140"/>
      <c r="F18162" s="140"/>
      <c r="G18162" s="140"/>
      <c r="M18162" s="140"/>
      <c r="N18162" s="167"/>
      <c r="O18162" s="167"/>
      <c r="P18162" s="142"/>
      <c r="Q18162" s="142"/>
      <c r="R18162" s="142"/>
      <c r="S18162" s="139"/>
    </row>
    <row r="18163" spans="2:19" ht="15.75" customHeight="1" x14ac:dyDescent="0.25">
      <c r="B18163" s="106"/>
      <c r="C18163" s="106"/>
      <c r="D18163" s="139"/>
      <c r="E18163" s="140"/>
      <c r="F18163" s="140"/>
      <c r="G18163" s="140"/>
      <c r="M18163" s="140"/>
      <c r="N18163" s="167"/>
      <c r="O18163" s="167"/>
      <c r="P18163" s="142"/>
      <c r="Q18163" s="142"/>
      <c r="R18163" s="142"/>
      <c r="S18163" s="139"/>
    </row>
    <row r="18164" spans="2:19" ht="15.75" customHeight="1" x14ac:dyDescent="0.25">
      <c r="B18164" s="106"/>
      <c r="C18164" s="106"/>
      <c r="D18164" s="139"/>
      <c r="E18164" s="140"/>
      <c r="F18164" s="140"/>
      <c r="G18164" s="140"/>
      <c r="M18164" s="140"/>
      <c r="N18164" s="167"/>
      <c r="O18164" s="167"/>
      <c r="P18164" s="142"/>
      <c r="Q18164" s="142"/>
      <c r="R18164" s="142"/>
      <c r="S18164" s="139"/>
    </row>
    <row r="18165" spans="2:19" ht="15.75" customHeight="1" x14ac:dyDescent="0.25">
      <c r="B18165" s="106"/>
      <c r="C18165" s="106"/>
      <c r="D18165" s="139"/>
      <c r="E18165" s="140"/>
      <c r="F18165" s="140"/>
      <c r="G18165" s="140"/>
      <c r="M18165" s="140"/>
      <c r="N18165" s="167"/>
      <c r="O18165" s="167"/>
      <c r="P18165" s="142"/>
      <c r="Q18165" s="142"/>
      <c r="R18165" s="142"/>
      <c r="S18165" s="139"/>
    </row>
    <row r="18166" spans="2:19" ht="15.75" customHeight="1" x14ac:dyDescent="0.25">
      <c r="B18166" s="106"/>
      <c r="C18166" s="106"/>
      <c r="D18166" s="139"/>
      <c r="E18166" s="140"/>
      <c r="F18166" s="140"/>
      <c r="G18166" s="140"/>
      <c r="M18166" s="140"/>
      <c r="N18166" s="167"/>
      <c r="O18166" s="167"/>
      <c r="P18166" s="142"/>
      <c r="Q18166" s="142"/>
      <c r="R18166" s="142"/>
      <c r="S18166" s="139"/>
    </row>
    <row r="18167" spans="2:19" ht="15.75" customHeight="1" x14ac:dyDescent="0.25">
      <c r="B18167" s="106"/>
      <c r="C18167" s="106"/>
      <c r="D18167" s="139"/>
      <c r="E18167" s="140"/>
      <c r="F18167" s="140"/>
      <c r="G18167" s="140"/>
      <c r="M18167" s="140"/>
      <c r="N18167" s="167"/>
      <c r="O18167" s="167"/>
      <c r="P18167" s="142"/>
      <c r="Q18167" s="142"/>
      <c r="R18167" s="142"/>
      <c r="S18167" s="139"/>
    </row>
    <row r="18168" spans="2:19" ht="15.75" customHeight="1" x14ac:dyDescent="0.25">
      <c r="B18168" s="106"/>
      <c r="C18168" s="106"/>
      <c r="D18168" s="139"/>
      <c r="E18168" s="140"/>
      <c r="F18168" s="140"/>
      <c r="G18168" s="140"/>
      <c r="M18168" s="140"/>
      <c r="N18168" s="167"/>
      <c r="O18168" s="167"/>
      <c r="P18168" s="142"/>
      <c r="Q18168" s="142"/>
      <c r="R18168" s="142"/>
      <c r="S18168" s="139"/>
    </row>
    <row r="18169" spans="2:19" ht="15.75" customHeight="1" x14ac:dyDescent="0.25">
      <c r="B18169" s="106"/>
      <c r="C18169" s="106"/>
      <c r="D18169" s="139"/>
      <c r="E18169" s="140"/>
      <c r="F18169" s="140"/>
      <c r="G18169" s="140"/>
      <c r="M18169" s="140"/>
      <c r="N18169" s="167"/>
      <c r="O18169" s="167"/>
      <c r="P18169" s="142"/>
      <c r="Q18169" s="142"/>
      <c r="R18169" s="142"/>
      <c r="S18169" s="139"/>
    </row>
    <row r="18170" spans="2:19" ht="15.75" customHeight="1" x14ac:dyDescent="0.25">
      <c r="B18170" s="106"/>
      <c r="C18170" s="106"/>
      <c r="D18170" s="139"/>
      <c r="E18170" s="140"/>
      <c r="F18170" s="140"/>
      <c r="G18170" s="140"/>
      <c r="M18170" s="140"/>
      <c r="N18170" s="167"/>
      <c r="O18170" s="167"/>
      <c r="P18170" s="142"/>
      <c r="Q18170" s="142"/>
      <c r="R18170" s="142"/>
      <c r="S18170" s="139"/>
    </row>
    <row r="18171" spans="2:19" ht="15.75" customHeight="1" x14ac:dyDescent="0.25">
      <c r="B18171" s="106"/>
      <c r="C18171" s="106"/>
      <c r="D18171" s="139"/>
      <c r="E18171" s="140"/>
      <c r="F18171" s="140"/>
      <c r="G18171" s="140"/>
      <c r="M18171" s="140"/>
      <c r="N18171" s="167"/>
      <c r="O18171" s="167"/>
      <c r="P18171" s="142"/>
      <c r="Q18171" s="142"/>
      <c r="R18171" s="142"/>
      <c r="S18171" s="139"/>
    </row>
    <row r="18172" spans="2:19" ht="15.75" customHeight="1" x14ac:dyDescent="0.25">
      <c r="B18172" s="106"/>
      <c r="C18172" s="106"/>
      <c r="D18172" s="139"/>
      <c r="E18172" s="140"/>
      <c r="F18172" s="140"/>
      <c r="G18172" s="140"/>
      <c r="M18172" s="140"/>
      <c r="N18172" s="167"/>
      <c r="O18172" s="167"/>
      <c r="P18172" s="142"/>
      <c r="Q18172" s="142"/>
      <c r="R18172" s="142"/>
      <c r="S18172" s="139"/>
    </row>
    <row r="18173" spans="2:19" ht="15.75" customHeight="1" x14ac:dyDescent="0.25">
      <c r="B18173" s="106"/>
      <c r="C18173" s="106"/>
      <c r="D18173" s="139"/>
      <c r="E18173" s="140"/>
      <c r="F18173" s="140"/>
      <c r="G18173" s="140"/>
      <c r="M18173" s="140"/>
      <c r="N18173" s="167"/>
      <c r="O18173" s="167"/>
      <c r="P18173" s="142"/>
      <c r="Q18173" s="142"/>
      <c r="R18173" s="142"/>
      <c r="S18173" s="139"/>
    </row>
    <row r="18174" spans="2:19" ht="15.75" customHeight="1" x14ac:dyDescent="0.25">
      <c r="B18174" s="106"/>
      <c r="C18174" s="106"/>
      <c r="D18174" s="139"/>
      <c r="E18174" s="140"/>
      <c r="F18174" s="140"/>
      <c r="G18174" s="140"/>
      <c r="M18174" s="140"/>
      <c r="N18174" s="167"/>
      <c r="O18174" s="167"/>
      <c r="P18174" s="142"/>
      <c r="Q18174" s="142"/>
      <c r="R18174" s="142"/>
      <c r="S18174" s="139"/>
    </row>
    <row r="18175" spans="2:19" ht="15.75" customHeight="1" x14ac:dyDescent="0.25">
      <c r="B18175" s="106"/>
      <c r="C18175" s="106"/>
      <c r="D18175" s="139"/>
      <c r="E18175" s="140"/>
      <c r="F18175" s="140"/>
      <c r="G18175" s="140"/>
      <c r="M18175" s="140"/>
      <c r="N18175" s="167"/>
      <c r="O18175" s="167"/>
      <c r="P18175" s="142"/>
      <c r="Q18175" s="142"/>
      <c r="R18175" s="142"/>
      <c r="S18175" s="139"/>
    </row>
    <row r="18176" spans="2:19" ht="15.75" customHeight="1" x14ac:dyDescent="0.25">
      <c r="B18176" s="106"/>
      <c r="C18176" s="106"/>
      <c r="D18176" s="139"/>
      <c r="E18176" s="140"/>
      <c r="F18176" s="140"/>
      <c r="G18176" s="140"/>
      <c r="M18176" s="140"/>
      <c r="N18176" s="167"/>
      <c r="O18176" s="167"/>
      <c r="P18176" s="142"/>
      <c r="Q18176" s="142"/>
      <c r="R18176" s="142"/>
      <c r="S18176" s="139"/>
    </row>
    <row r="18177" spans="2:19" ht="15.75" customHeight="1" x14ac:dyDescent="0.25">
      <c r="B18177" s="106"/>
      <c r="C18177" s="106"/>
      <c r="D18177" s="139"/>
      <c r="E18177" s="140"/>
      <c r="F18177" s="140"/>
      <c r="G18177" s="140"/>
      <c r="M18177" s="140"/>
      <c r="N18177" s="167"/>
      <c r="O18177" s="167"/>
      <c r="P18177" s="142"/>
      <c r="Q18177" s="142"/>
      <c r="R18177" s="142"/>
      <c r="S18177" s="139"/>
    </row>
    <row r="18178" spans="2:19" ht="15.75" customHeight="1" x14ac:dyDescent="0.25">
      <c r="B18178" s="106"/>
      <c r="C18178" s="106"/>
      <c r="D18178" s="139"/>
      <c r="E18178" s="140"/>
      <c r="F18178" s="140"/>
      <c r="G18178" s="140"/>
      <c r="M18178" s="140"/>
      <c r="N18178" s="167"/>
      <c r="O18178" s="167"/>
      <c r="P18178" s="142"/>
      <c r="Q18178" s="142"/>
      <c r="R18178" s="142"/>
      <c r="S18178" s="139"/>
    </row>
    <row r="18179" spans="2:19" ht="15.75" customHeight="1" x14ac:dyDescent="0.25">
      <c r="B18179" s="106"/>
      <c r="C18179" s="106"/>
      <c r="D18179" s="139"/>
      <c r="E18179" s="140"/>
      <c r="F18179" s="140"/>
      <c r="G18179" s="140"/>
      <c r="M18179" s="140"/>
      <c r="N18179" s="167"/>
      <c r="O18179" s="167"/>
      <c r="P18179" s="142"/>
      <c r="Q18179" s="142"/>
      <c r="R18179" s="142"/>
      <c r="S18179" s="139"/>
    </row>
    <row r="18180" spans="2:19" ht="15.75" customHeight="1" x14ac:dyDescent="0.25">
      <c r="B18180" s="106"/>
      <c r="C18180" s="106"/>
      <c r="D18180" s="139"/>
      <c r="E18180" s="140"/>
      <c r="F18180" s="140"/>
      <c r="G18180" s="140"/>
      <c r="M18180" s="140"/>
      <c r="N18180" s="167"/>
      <c r="O18180" s="167"/>
      <c r="P18180" s="142"/>
      <c r="Q18180" s="142"/>
      <c r="R18180" s="142"/>
      <c r="S18180" s="139"/>
    </row>
    <row r="18181" spans="2:19" ht="15.75" customHeight="1" x14ac:dyDescent="0.25">
      <c r="B18181" s="106"/>
      <c r="C18181" s="106"/>
      <c r="D18181" s="139"/>
      <c r="E18181" s="140"/>
      <c r="F18181" s="140"/>
      <c r="G18181" s="140"/>
      <c r="M18181" s="140"/>
      <c r="N18181" s="167"/>
      <c r="O18181" s="167"/>
      <c r="P18181" s="142"/>
      <c r="Q18181" s="142"/>
      <c r="R18181" s="142"/>
      <c r="S18181" s="139"/>
    </row>
    <row r="18182" spans="2:19" ht="15.75" customHeight="1" x14ac:dyDescent="0.25">
      <c r="B18182" s="106"/>
      <c r="C18182" s="106"/>
      <c r="D18182" s="139"/>
      <c r="E18182" s="140"/>
      <c r="F18182" s="140"/>
      <c r="G18182" s="140"/>
      <c r="M18182" s="140"/>
      <c r="N18182" s="167"/>
      <c r="O18182" s="167"/>
      <c r="P18182" s="142"/>
      <c r="Q18182" s="142"/>
      <c r="R18182" s="142"/>
      <c r="S18182" s="139"/>
    </row>
    <row r="18183" spans="2:19" ht="15.75" customHeight="1" x14ac:dyDescent="0.25">
      <c r="B18183" s="106"/>
      <c r="C18183" s="106"/>
      <c r="D18183" s="139"/>
      <c r="E18183" s="140"/>
      <c r="F18183" s="140"/>
      <c r="G18183" s="140"/>
      <c r="M18183" s="140"/>
      <c r="N18183" s="167"/>
      <c r="O18183" s="167"/>
      <c r="P18183" s="142"/>
      <c r="Q18183" s="142"/>
      <c r="R18183" s="142"/>
      <c r="S18183" s="139"/>
    </row>
    <row r="18184" spans="2:19" ht="15.75" customHeight="1" x14ac:dyDescent="0.25">
      <c r="B18184" s="106"/>
      <c r="C18184" s="106"/>
      <c r="D18184" s="139"/>
      <c r="E18184" s="140"/>
      <c r="F18184" s="140"/>
      <c r="G18184" s="140"/>
      <c r="M18184" s="140"/>
      <c r="N18184" s="167"/>
      <c r="O18184" s="167"/>
      <c r="P18184" s="142"/>
      <c r="Q18184" s="142"/>
      <c r="R18184" s="142"/>
      <c r="S18184" s="139"/>
    </row>
    <row r="18185" spans="2:19" ht="15.75" customHeight="1" x14ac:dyDescent="0.25">
      <c r="B18185" s="106"/>
      <c r="C18185" s="106"/>
      <c r="D18185" s="139"/>
      <c r="E18185" s="140"/>
      <c r="F18185" s="140"/>
      <c r="G18185" s="140"/>
      <c r="M18185" s="140"/>
      <c r="N18185" s="167"/>
      <c r="O18185" s="167"/>
      <c r="P18185" s="142"/>
      <c r="Q18185" s="142"/>
      <c r="R18185" s="142"/>
      <c r="S18185" s="139"/>
    </row>
    <row r="18186" spans="2:19" ht="15.75" customHeight="1" x14ac:dyDescent="0.25">
      <c r="B18186" s="106"/>
      <c r="C18186" s="106"/>
      <c r="D18186" s="139"/>
      <c r="E18186" s="140"/>
      <c r="F18186" s="140"/>
      <c r="G18186" s="140"/>
      <c r="M18186" s="140"/>
      <c r="N18186" s="167"/>
      <c r="O18186" s="167"/>
      <c r="P18186" s="142"/>
      <c r="Q18186" s="142"/>
      <c r="R18186" s="142"/>
      <c r="S18186" s="139"/>
    </row>
    <row r="18187" spans="2:19" ht="15.75" customHeight="1" x14ac:dyDescent="0.25">
      <c r="B18187" s="106"/>
      <c r="C18187" s="106"/>
      <c r="D18187" s="139"/>
      <c r="E18187" s="140"/>
      <c r="F18187" s="140"/>
      <c r="G18187" s="140"/>
      <c r="M18187" s="140"/>
      <c r="N18187" s="167"/>
      <c r="O18187" s="167"/>
      <c r="P18187" s="142"/>
      <c r="Q18187" s="142"/>
      <c r="R18187" s="142"/>
      <c r="S18187" s="139"/>
    </row>
    <row r="18188" spans="2:19" ht="15.75" customHeight="1" x14ac:dyDescent="0.25">
      <c r="B18188" s="106"/>
      <c r="C18188" s="106"/>
      <c r="D18188" s="139"/>
      <c r="E18188" s="140"/>
      <c r="F18188" s="140"/>
      <c r="G18188" s="140"/>
      <c r="M18188" s="140"/>
      <c r="N18188" s="167"/>
      <c r="O18188" s="167"/>
      <c r="P18188" s="142"/>
      <c r="Q18188" s="142"/>
      <c r="R18188" s="142"/>
      <c r="S18188" s="139"/>
    </row>
    <row r="18189" spans="2:19" ht="15.75" customHeight="1" x14ac:dyDescent="0.25">
      <c r="B18189" s="106"/>
      <c r="C18189" s="106"/>
      <c r="D18189" s="139"/>
      <c r="E18189" s="140"/>
      <c r="F18189" s="140"/>
      <c r="G18189" s="140"/>
      <c r="M18189" s="140"/>
      <c r="N18189" s="167"/>
      <c r="O18189" s="167"/>
      <c r="P18189" s="142"/>
      <c r="Q18189" s="142"/>
      <c r="R18189" s="142"/>
      <c r="S18189" s="139"/>
    </row>
    <row r="18190" spans="2:19" ht="15.75" customHeight="1" x14ac:dyDescent="0.25">
      <c r="B18190" s="106"/>
      <c r="C18190" s="106"/>
      <c r="D18190" s="139"/>
      <c r="E18190" s="140"/>
      <c r="F18190" s="140"/>
      <c r="G18190" s="140"/>
      <c r="M18190" s="140"/>
      <c r="N18190" s="167"/>
      <c r="O18190" s="167"/>
      <c r="P18190" s="142"/>
      <c r="Q18190" s="142"/>
      <c r="R18190" s="142"/>
      <c r="S18190" s="139"/>
    </row>
    <row r="18191" spans="2:19" ht="15.75" customHeight="1" x14ac:dyDescent="0.25">
      <c r="B18191" s="106"/>
      <c r="C18191" s="106"/>
      <c r="D18191" s="139"/>
      <c r="E18191" s="140"/>
      <c r="F18191" s="140"/>
      <c r="G18191" s="140"/>
      <c r="M18191" s="140"/>
      <c r="N18191" s="167"/>
      <c r="O18191" s="167"/>
      <c r="P18191" s="142"/>
      <c r="Q18191" s="142"/>
      <c r="R18191" s="142"/>
      <c r="S18191" s="139"/>
    </row>
    <row r="18192" spans="2:19" ht="15.75" customHeight="1" x14ac:dyDescent="0.25">
      <c r="B18192" s="106"/>
      <c r="C18192" s="106"/>
      <c r="D18192" s="139"/>
      <c r="E18192" s="140"/>
      <c r="F18192" s="140"/>
      <c r="G18192" s="140"/>
      <c r="M18192" s="140"/>
      <c r="N18192" s="167"/>
      <c r="O18192" s="167"/>
      <c r="P18192" s="142"/>
      <c r="Q18192" s="142"/>
      <c r="R18192" s="142"/>
      <c r="S18192" s="139"/>
    </row>
    <row r="18193" spans="2:19" ht="15.75" customHeight="1" x14ac:dyDescent="0.25">
      <c r="B18193" s="106"/>
      <c r="C18193" s="106"/>
      <c r="D18193" s="139"/>
      <c r="E18193" s="140"/>
      <c r="F18193" s="140"/>
      <c r="G18193" s="140"/>
      <c r="M18193" s="140"/>
      <c r="N18193" s="167"/>
      <c r="O18193" s="167"/>
      <c r="P18193" s="142"/>
      <c r="Q18193" s="142"/>
      <c r="R18193" s="142"/>
      <c r="S18193" s="139"/>
    </row>
    <row r="18194" spans="2:19" ht="15.75" customHeight="1" x14ac:dyDescent="0.25">
      <c r="B18194" s="106"/>
      <c r="C18194" s="106"/>
      <c r="D18194" s="139"/>
      <c r="E18194" s="140"/>
      <c r="F18194" s="140"/>
      <c r="G18194" s="140"/>
      <c r="M18194" s="140"/>
      <c r="N18194" s="167"/>
      <c r="O18194" s="167"/>
      <c r="P18194" s="142"/>
      <c r="Q18194" s="142"/>
      <c r="R18194" s="142"/>
      <c r="S18194" s="139"/>
    </row>
    <row r="18195" spans="2:19" ht="15.75" customHeight="1" x14ac:dyDescent="0.25">
      <c r="B18195" s="106"/>
      <c r="C18195" s="106"/>
      <c r="D18195" s="139"/>
      <c r="E18195" s="140"/>
      <c r="F18195" s="140"/>
      <c r="G18195" s="140"/>
      <c r="M18195" s="140"/>
      <c r="N18195" s="167"/>
      <c r="O18195" s="167"/>
      <c r="P18195" s="142"/>
      <c r="Q18195" s="142"/>
      <c r="R18195" s="142"/>
      <c r="S18195" s="139"/>
    </row>
    <row r="18196" spans="2:19" ht="15.75" customHeight="1" x14ac:dyDescent="0.25">
      <c r="B18196" s="106"/>
      <c r="C18196" s="106"/>
      <c r="D18196" s="139"/>
      <c r="E18196" s="140"/>
      <c r="F18196" s="140"/>
      <c r="G18196" s="140"/>
      <c r="M18196" s="140"/>
      <c r="N18196" s="167"/>
      <c r="O18196" s="167"/>
      <c r="P18196" s="142"/>
      <c r="Q18196" s="142"/>
      <c r="R18196" s="142"/>
      <c r="S18196" s="139"/>
    </row>
    <row r="18197" spans="2:19" ht="15.75" customHeight="1" x14ac:dyDescent="0.25">
      <c r="B18197" s="106"/>
      <c r="C18197" s="106"/>
      <c r="D18197" s="139"/>
      <c r="E18197" s="140"/>
      <c r="F18197" s="140"/>
      <c r="G18197" s="140"/>
      <c r="M18197" s="140"/>
      <c r="N18197" s="167"/>
      <c r="O18197" s="167"/>
      <c r="P18197" s="142"/>
      <c r="Q18197" s="142"/>
      <c r="R18197" s="142"/>
      <c r="S18197" s="139"/>
    </row>
    <row r="18198" spans="2:19" ht="15.75" customHeight="1" x14ac:dyDescent="0.25">
      <c r="B18198" s="106"/>
      <c r="C18198" s="106"/>
      <c r="D18198" s="139"/>
      <c r="E18198" s="140"/>
      <c r="F18198" s="140"/>
      <c r="G18198" s="140"/>
      <c r="M18198" s="140"/>
      <c r="N18198" s="167"/>
      <c r="O18198" s="167"/>
      <c r="P18198" s="142"/>
      <c r="Q18198" s="142"/>
      <c r="R18198" s="142"/>
      <c r="S18198" s="139"/>
    </row>
    <row r="18199" spans="2:19" ht="15.75" customHeight="1" x14ac:dyDescent="0.25">
      <c r="B18199" s="106"/>
      <c r="C18199" s="106"/>
      <c r="D18199" s="139"/>
      <c r="E18199" s="140"/>
      <c r="F18199" s="140"/>
      <c r="G18199" s="140"/>
      <c r="M18199" s="140"/>
      <c r="N18199" s="167"/>
      <c r="O18199" s="167"/>
      <c r="P18199" s="142"/>
      <c r="Q18199" s="142"/>
      <c r="R18199" s="142"/>
      <c r="S18199" s="139"/>
    </row>
    <row r="18200" spans="2:19" ht="15.75" customHeight="1" x14ac:dyDescent="0.25">
      <c r="B18200" s="106"/>
      <c r="C18200" s="106"/>
      <c r="D18200" s="139"/>
      <c r="E18200" s="140"/>
      <c r="F18200" s="140"/>
      <c r="G18200" s="140"/>
      <c r="M18200" s="140"/>
      <c r="N18200" s="167"/>
      <c r="O18200" s="167"/>
      <c r="P18200" s="142"/>
      <c r="Q18200" s="142"/>
      <c r="R18200" s="142"/>
      <c r="S18200" s="139"/>
    </row>
    <row r="18201" spans="2:19" ht="15.75" customHeight="1" x14ac:dyDescent="0.25">
      <c r="B18201" s="106"/>
      <c r="C18201" s="106"/>
      <c r="D18201" s="139"/>
      <c r="E18201" s="140"/>
      <c r="F18201" s="140"/>
      <c r="G18201" s="140"/>
      <c r="M18201" s="140"/>
      <c r="N18201" s="167"/>
      <c r="O18201" s="167"/>
      <c r="P18201" s="142"/>
      <c r="Q18201" s="142"/>
      <c r="R18201" s="142"/>
      <c r="S18201" s="139"/>
    </row>
    <row r="18202" spans="2:19" ht="15.75" customHeight="1" x14ac:dyDescent="0.25">
      <c r="B18202" s="106"/>
      <c r="C18202" s="106"/>
      <c r="D18202" s="139"/>
      <c r="E18202" s="140"/>
      <c r="F18202" s="140"/>
      <c r="G18202" s="140"/>
      <c r="M18202" s="140"/>
      <c r="N18202" s="167"/>
      <c r="O18202" s="167"/>
      <c r="P18202" s="142"/>
      <c r="Q18202" s="142"/>
      <c r="R18202" s="142"/>
      <c r="S18202" s="139"/>
    </row>
    <row r="18203" spans="2:19" ht="15.75" customHeight="1" x14ac:dyDescent="0.25">
      <c r="B18203" s="106"/>
      <c r="C18203" s="106"/>
      <c r="D18203" s="139"/>
      <c r="E18203" s="140"/>
      <c r="F18203" s="140"/>
      <c r="G18203" s="140"/>
      <c r="M18203" s="140"/>
      <c r="N18203" s="167"/>
      <c r="O18203" s="167"/>
      <c r="P18203" s="142"/>
      <c r="Q18203" s="142"/>
      <c r="R18203" s="142"/>
      <c r="S18203" s="139"/>
    </row>
    <row r="18204" spans="2:19" ht="15.75" customHeight="1" x14ac:dyDescent="0.25">
      <c r="B18204" s="106"/>
      <c r="C18204" s="106"/>
      <c r="D18204" s="139"/>
      <c r="E18204" s="140"/>
      <c r="F18204" s="140"/>
      <c r="G18204" s="140"/>
      <c r="M18204" s="140"/>
      <c r="N18204" s="167"/>
      <c r="O18204" s="167"/>
      <c r="P18204" s="142"/>
      <c r="Q18204" s="142"/>
      <c r="R18204" s="142"/>
      <c r="S18204" s="139"/>
    </row>
    <row r="18205" spans="2:19" ht="15.75" customHeight="1" x14ac:dyDescent="0.25">
      <c r="B18205" s="106"/>
      <c r="C18205" s="106"/>
      <c r="D18205" s="139"/>
      <c r="E18205" s="140"/>
      <c r="F18205" s="140"/>
      <c r="G18205" s="140"/>
      <c r="M18205" s="140"/>
      <c r="N18205" s="167"/>
      <c r="O18205" s="167"/>
      <c r="P18205" s="142"/>
      <c r="Q18205" s="142"/>
      <c r="R18205" s="142"/>
      <c r="S18205" s="139"/>
    </row>
    <row r="18206" spans="2:19" ht="15.75" customHeight="1" x14ac:dyDescent="0.25">
      <c r="B18206" s="106"/>
      <c r="C18206" s="106"/>
      <c r="D18206" s="139"/>
      <c r="E18206" s="140"/>
      <c r="F18206" s="140"/>
      <c r="G18206" s="140"/>
      <c r="M18206" s="140"/>
      <c r="N18206" s="167"/>
      <c r="O18206" s="167"/>
      <c r="P18206" s="142"/>
      <c r="Q18206" s="142"/>
      <c r="R18206" s="142"/>
      <c r="S18206" s="139"/>
    </row>
    <row r="18207" spans="2:19" ht="15.75" customHeight="1" x14ac:dyDescent="0.25">
      <c r="B18207" s="106"/>
      <c r="C18207" s="106"/>
      <c r="D18207" s="139"/>
      <c r="E18207" s="140"/>
      <c r="F18207" s="140"/>
      <c r="G18207" s="140"/>
      <c r="M18207" s="140"/>
      <c r="N18207" s="167"/>
      <c r="O18207" s="167"/>
      <c r="P18207" s="142"/>
      <c r="Q18207" s="142"/>
      <c r="R18207" s="142"/>
      <c r="S18207" s="139"/>
    </row>
    <row r="18208" spans="2:19" ht="15.75" customHeight="1" x14ac:dyDescent="0.25">
      <c r="B18208" s="106"/>
      <c r="C18208" s="106"/>
      <c r="D18208" s="139"/>
      <c r="E18208" s="140"/>
      <c r="F18208" s="140"/>
      <c r="G18208" s="140"/>
      <c r="M18208" s="140"/>
      <c r="N18208" s="167"/>
      <c r="O18208" s="167"/>
      <c r="P18208" s="142"/>
      <c r="Q18208" s="142"/>
      <c r="R18208" s="142"/>
      <c r="S18208" s="139"/>
    </row>
    <row r="18209" spans="2:19" ht="15.75" customHeight="1" x14ac:dyDescent="0.25">
      <c r="B18209" s="106"/>
      <c r="C18209" s="106"/>
      <c r="D18209" s="139"/>
      <c r="E18209" s="140"/>
      <c r="F18209" s="140"/>
      <c r="G18209" s="140"/>
      <c r="M18209" s="140"/>
      <c r="N18209" s="167"/>
      <c r="O18209" s="167"/>
      <c r="P18209" s="142"/>
      <c r="Q18209" s="142"/>
      <c r="R18209" s="142"/>
      <c r="S18209" s="139"/>
    </row>
    <row r="18210" spans="2:19" ht="15.75" customHeight="1" x14ac:dyDescent="0.25">
      <c r="B18210" s="106"/>
      <c r="C18210" s="106"/>
      <c r="D18210" s="139"/>
      <c r="E18210" s="140"/>
      <c r="F18210" s="140"/>
      <c r="G18210" s="140"/>
      <c r="M18210" s="140"/>
      <c r="N18210" s="167"/>
      <c r="O18210" s="167"/>
      <c r="P18210" s="142"/>
      <c r="Q18210" s="142"/>
      <c r="R18210" s="142"/>
      <c r="S18210" s="139"/>
    </row>
    <row r="18211" spans="2:19" ht="15.75" customHeight="1" x14ac:dyDescent="0.25">
      <c r="B18211" s="106"/>
      <c r="C18211" s="106"/>
      <c r="D18211" s="139"/>
      <c r="E18211" s="140"/>
      <c r="F18211" s="140"/>
      <c r="G18211" s="140"/>
      <c r="M18211" s="140"/>
      <c r="N18211" s="167"/>
      <c r="O18211" s="167"/>
      <c r="P18211" s="142"/>
      <c r="Q18211" s="142"/>
      <c r="R18211" s="142"/>
      <c r="S18211" s="139"/>
    </row>
    <row r="18212" spans="2:19" ht="15.75" customHeight="1" x14ac:dyDescent="0.25">
      <c r="B18212" s="106"/>
      <c r="C18212" s="106"/>
      <c r="D18212" s="139"/>
      <c r="E18212" s="140"/>
      <c r="F18212" s="140"/>
      <c r="G18212" s="140"/>
      <c r="M18212" s="140"/>
      <c r="N18212" s="167"/>
      <c r="O18212" s="167"/>
      <c r="P18212" s="142"/>
      <c r="Q18212" s="142"/>
      <c r="R18212" s="142"/>
      <c r="S18212" s="139"/>
    </row>
    <row r="18213" spans="2:19" ht="15.75" customHeight="1" x14ac:dyDescent="0.25">
      <c r="B18213" s="106"/>
      <c r="C18213" s="106"/>
      <c r="D18213" s="139"/>
      <c r="E18213" s="140"/>
      <c r="F18213" s="140"/>
      <c r="G18213" s="140"/>
      <c r="M18213" s="140"/>
      <c r="N18213" s="167"/>
      <c r="O18213" s="167"/>
      <c r="P18213" s="142"/>
      <c r="Q18213" s="142"/>
      <c r="R18213" s="142"/>
      <c r="S18213" s="139"/>
    </row>
    <row r="18214" spans="2:19" ht="15.75" customHeight="1" x14ac:dyDescent="0.25">
      <c r="B18214" s="106"/>
      <c r="C18214" s="106"/>
      <c r="D18214" s="139"/>
      <c r="E18214" s="140"/>
      <c r="F18214" s="140"/>
      <c r="G18214" s="140"/>
      <c r="M18214" s="140"/>
      <c r="N18214" s="167"/>
      <c r="O18214" s="167"/>
      <c r="P18214" s="142"/>
      <c r="Q18214" s="142"/>
      <c r="R18214" s="142"/>
      <c r="S18214" s="139"/>
    </row>
    <row r="18215" spans="2:19" ht="15.75" customHeight="1" x14ac:dyDescent="0.25">
      <c r="B18215" s="106"/>
      <c r="C18215" s="106"/>
      <c r="D18215" s="139"/>
      <c r="E18215" s="140"/>
      <c r="F18215" s="140"/>
      <c r="G18215" s="140"/>
      <c r="M18215" s="140"/>
      <c r="N18215" s="167"/>
      <c r="O18215" s="167"/>
      <c r="P18215" s="142"/>
      <c r="Q18215" s="142"/>
      <c r="R18215" s="142"/>
      <c r="S18215" s="139"/>
    </row>
    <row r="18216" spans="2:19" ht="15.75" customHeight="1" x14ac:dyDescent="0.25">
      <c r="B18216" s="106"/>
      <c r="C18216" s="106"/>
      <c r="D18216" s="139"/>
      <c r="E18216" s="140"/>
      <c r="F18216" s="140"/>
      <c r="G18216" s="140"/>
      <c r="M18216" s="140"/>
      <c r="N18216" s="167"/>
      <c r="O18216" s="167"/>
      <c r="P18216" s="142"/>
      <c r="Q18216" s="142"/>
      <c r="R18216" s="142"/>
      <c r="S18216" s="139"/>
    </row>
    <row r="18217" spans="2:19" ht="15.75" customHeight="1" x14ac:dyDescent="0.25">
      <c r="B18217" s="106"/>
      <c r="C18217" s="106"/>
      <c r="D18217" s="139"/>
      <c r="E18217" s="140"/>
      <c r="F18217" s="140"/>
      <c r="G18217" s="140"/>
      <c r="M18217" s="140"/>
      <c r="N18217" s="167"/>
      <c r="O18217" s="167"/>
      <c r="P18217" s="142"/>
      <c r="Q18217" s="142"/>
      <c r="R18217" s="142"/>
      <c r="S18217" s="139"/>
    </row>
    <row r="18218" spans="2:19" ht="15.75" customHeight="1" x14ac:dyDescent="0.25">
      <c r="B18218" s="106"/>
      <c r="C18218" s="106"/>
      <c r="D18218" s="139"/>
      <c r="E18218" s="140"/>
      <c r="F18218" s="140"/>
      <c r="G18218" s="140"/>
      <c r="M18218" s="140"/>
      <c r="N18218" s="167"/>
      <c r="O18218" s="167"/>
      <c r="P18218" s="142"/>
      <c r="Q18218" s="142"/>
      <c r="R18218" s="142"/>
      <c r="S18218" s="139"/>
    </row>
    <row r="18219" spans="2:19" ht="15.75" customHeight="1" x14ac:dyDescent="0.25">
      <c r="B18219" s="106"/>
      <c r="C18219" s="106"/>
      <c r="D18219" s="139"/>
      <c r="E18219" s="140"/>
      <c r="F18219" s="140"/>
      <c r="G18219" s="140"/>
      <c r="M18219" s="140"/>
      <c r="N18219" s="167"/>
      <c r="O18219" s="167"/>
      <c r="P18219" s="142"/>
      <c r="Q18219" s="142"/>
      <c r="R18219" s="142"/>
      <c r="S18219" s="139"/>
    </row>
    <row r="18220" spans="2:19" ht="15.75" customHeight="1" x14ac:dyDescent="0.25">
      <c r="B18220" s="106"/>
      <c r="C18220" s="106"/>
      <c r="D18220" s="139"/>
      <c r="E18220" s="140"/>
      <c r="F18220" s="140"/>
      <c r="G18220" s="140"/>
      <c r="M18220" s="140"/>
      <c r="N18220" s="167"/>
      <c r="O18220" s="167"/>
      <c r="P18220" s="142"/>
      <c r="Q18220" s="142"/>
      <c r="R18220" s="142"/>
      <c r="S18220" s="139"/>
    </row>
    <row r="18221" spans="2:19" ht="15.75" customHeight="1" x14ac:dyDescent="0.25">
      <c r="B18221" s="106"/>
      <c r="C18221" s="106"/>
      <c r="D18221" s="139"/>
      <c r="E18221" s="140"/>
      <c r="F18221" s="140"/>
      <c r="G18221" s="140"/>
      <c r="M18221" s="140"/>
      <c r="N18221" s="167"/>
      <c r="O18221" s="167"/>
      <c r="P18221" s="142"/>
      <c r="Q18221" s="142"/>
      <c r="R18221" s="142"/>
      <c r="S18221" s="139"/>
    </row>
    <row r="18222" spans="2:19" ht="15.75" customHeight="1" x14ac:dyDescent="0.25">
      <c r="B18222" s="106"/>
      <c r="C18222" s="106"/>
      <c r="D18222" s="139"/>
      <c r="E18222" s="140"/>
      <c r="F18222" s="140"/>
      <c r="G18222" s="140"/>
      <c r="M18222" s="140"/>
      <c r="N18222" s="167"/>
      <c r="O18222" s="167"/>
      <c r="P18222" s="142"/>
      <c r="Q18222" s="142"/>
      <c r="R18222" s="142"/>
      <c r="S18222" s="139"/>
    </row>
    <row r="18223" spans="2:19" ht="15.75" customHeight="1" x14ac:dyDescent="0.25">
      <c r="B18223" s="106"/>
      <c r="C18223" s="106"/>
      <c r="D18223" s="139"/>
      <c r="E18223" s="140"/>
      <c r="F18223" s="140"/>
      <c r="G18223" s="140"/>
      <c r="M18223" s="140"/>
      <c r="N18223" s="167"/>
      <c r="O18223" s="167"/>
      <c r="P18223" s="142"/>
      <c r="Q18223" s="142"/>
      <c r="R18223" s="142"/>
      <c r="S18223" s="139"/>
    </row>
    <row r="18224" spans="2:19" ht="15.75" customHeight="1" x14ac:dyDescent="0.25">
      <c r="B18224" s="106"/>
      <c r="C18224" s="106"/>
      <c r="D18224" s="139"/>
      <c r="E18224" s="140"/>
      <c r="F18224" s="140"/>
      <c r="G18224" s="140"/>
      <c r="M18224" s="140"/>
      <c r="N18224" s="167"/>
      <c r="O18224" s="167"/>
      <c r="P18224" s="142"/>
      <c r="Q18224" s="142"/>
      <c r="R18224" s="142"/>
      <c r="S18224" s="139"/>
    </row>
    <row r="18225" spans="2:19" ht="15.75" customHeight="1" x14ac:dyDescent="0.25">
      <c r="B18225" s="106"/>
      <c r="C18225" s="106"/>
      <c r="D18225" s="139"/>
      <c r="E18225" s="140"/>
      <c r="F18225" s="140"/>
      <c r="G18225" s="140"/>
      <c r="M18225" s="140"/>
      <c r="N18225" s="167"/>
      <c r="O18225" s="167"/>
      <c r="P18225" s="142"/>
      <c r="Q18225" s="142"/>
      <c r="R18225" s="142"/>
      <c r="S18225" s="139"/>
    </row>
    <row r="18226" spans="2:19" ht="15.75" customHeight="1" x14ac:dyDescent="0.25">
      <c r="B18226" s="106"/>
      <c r="C18226" s="106"/>
      <c r="D18226" s="139"/>
      <c r="E18226" s="140"/>
      <c r="F18226" s="140"/>
      <c r="G18226" s="140"/>
      <c r="M18226" s="140"/>
      <c r="N18226" s="167"/>
      <c r="O18226" s="167"/>
      <c r="P18226" s="142"/>
      <c r="Q18226" s="142"/>
      <c r="R18226" s="142"/>
      <c r="S18226" s="139"/>
    </row>
    <row r="18227" spans="2:19" ht="15.75" customHeight="1" x14ac:dyDescent="0.25">
      <c r="B18227" s="106"/>
      <c r="C18227" s="106"/>
      <c r="D18227" s="139"/>
      <c r="E18227" s="140"/>
      <c r="F18227" s="140"/>
      <c r="G18227" s="140"/>
      <c r="M18227" s="140"/>
      <c r="N18227" s="167"/>
      <c r="O18227" s="167"/>
      <c r="P18227" s="142"/>
      <c r="Q18227" s="142"/>
      <c r="R18227" s="142"/>
      <c r="S18227" s="139"/>
    </row>
    <row r="18228" spans="2:19" ht="15.75" customHeight="1" x14ac:dyDescent="0.25">
      <c r="B18228" s="106"/>
      <c r="C18228" s="106"/>
      <c r="D18228" s="139"/>
      <c r="E18228" s="140"/>
      <c r="F18228" s="140"/>
      <c r="G18228" s="140"/>
      <c r="M18228" s="140"/>
      <c r="N18228" s="167"/>
      <c r="O18228" s="167"/>
      <c r="P18228" s="142"/>
      <c r="Q18228" s="142"/>
      <c r="R18228" s="142"/>
      <c r="S18228" s="139"/>
    </row>
    <row r="18229" spans="2:19" ht="15.75" customHeight="1" x14ac:dyDescent="0.25">
      <c r="B18229" s="106"/>
      <c r="C18229" s="106"/>
      <c r="D18229" s="139"/>
      <c r="E18229" s="140"/>
      <c r="F18229" s="140"/>
      <c r="G18229" s="140"/>
      <c r="M18229" s="140"/>
      <c r="N18229" s="167"/>
      <c r="O18229" s="167"/>
      <c r="P18229" s="142"/>
      <c r="Q18229" s="142"/>
      <c r="R18229" s="142"/>
      <c r="S18229" s="139"/>
    </row>
    <row r="18230" spans="2:19" ht="15.75" customHeight="1" x14ac:dyDescent="0.25">
      <c r="B18230" s="106"/>
      <c r="C18230" s="106"/>
      <c r="D18230" s="139"/>
      <c r="E18230" s="140"/>
      <c r="F18230" s="140"/>
      <c r="G18230" s="140"/>
      <c r="M18230" s="140"/>
      <c r="N18230" s="167"/>
      <c r="O18230" s="167"/>
      <c r="P18230" s="142"/>
      <c r="Q18230" s="142"/>
      <c r="R18230" s="142"/>
      <c r="S18230" s="139"/>
    </row>
    <row r="18231" spans="2:19" ht="15.75" customHeight="1" x14ac:dyDescent="0.25">
      <c r="B18231" s="106"/>
      <c r="C18231" s="106"/>
      <c r="D18231" s="139"/>
      <c r="E18231" s="140"/>
      <c r="F18231" s="140"/>
      <c r="G18231" s="140"/>
      <c r="M18231" s="140"/>
      <c r="N18231" s="167"/>
      <c r="O18231" s="167"/>
      <c r="P18231" s="142"/>
      <c r="Q18231" s="142"/>
      <c r="R18231" s="142"/>
      <c r="S18231" s="139"/>
    </row>
    <row r="18232" spans="2:19" ht="15.75" customHeight="1" x14ac:dyDescent="0.25">
      <c r="B18232" s="106"/>
      <c r="C18232" s="106"/>
      <c r="D18232" s="139"/>
      <c r="E18232" s="140"/>
      <c r="F18232" s="140"/>
      <c r="G18232" s="140"/>
      <c r="M18232" s="140"/>
      <c r="N18232" s="167"/>
      <c r="O18232" s="167"/>
      <c r="P18232" s="142"/>
      <c r="Q18232" s="142"/>
      <c r="R18232" s="142"/>
      <c r="S18232" s="139"/>
    </row>
    <row r="18233" spans="2:19" ht="15.75" customHeight="1" x14ac:dyDescent="0.25">
      <c r="B18233" s="106"/>
      <c r="C18233" s="106"/>
      <c r="D18233" s="139"/>
      <c r="E18233" s="140"/>
      <c r="F18233" s="140"/>
      <c r="G18233" s="140"/>
      <c r="M18233" s="140"/>
      <c r="N18233" s="167"/>
      <c r="O18233" s="167"/>
      <c r="P18233" s="142"/>
      <c r="Q18233" s="142"/>
      <c r="R18233" s="142"/>
      <c r="S18233" s="139"/>
    </row>
    <row r="18234" spans="2:19" ht="15.75" customHeight="1" x14ac:dyDescent="0.25">
      <c r="B18234" s="106"/>
      <c r="C18234" s="106"/>
      <c r="D18234" s="139"/>
      <c r="E18234" s="140"/>
      <c r="F18234" s="140"/>
      <c r="G18234" s="140"/>
      <c r="M18234" s="140"/>
      <c r="N18234" s="167"/>
      <c r="O18234" s="167"/>
      <c r="P18234" s="142"/>
      <c r="Q18234" s="142"/>
      <c r="R18234" s="142"/>
      <c r="S18234" s="139"/>
    </row>
    <row r="18235" spans="2:19" ht="15.75" customHeight="1" x14ac:dyDescent="0.25">
      <c r="B18235" s="106"/>
      <c r="C18235" s="106"/>
      <c r="D18235" s="139"/>
      <c r="E18235" s="140"/>
      <c r="F18235" s="140"/>
      <c r="G18235" s="140"/>
      <c r="M18235" s="140"/>
      <c r="N18235" s="167"/>
      <c r="O18235" s="167"/>
      <c r="P18235" s="142"/>
      <c r="Q18235" s="142"/>
      <c r="R18235" s="142"/>
      <c r="S18235" s="139"/>
    </row>
    <row r="18236" spans="2:19" ht="15.75" customHeight="1" x14ac:dyDescent="0.25">
      <c r="B18236" s="106"/>
      <c r="C18236" s="106"/>
      <c r="D18236" s="139"/>
      <c r="E18236" s="140"/>
      <c r="F18236" s="140"/>
      <c r="G18236" s="140"/>
      <c r="M18236" s="140"/>
      <c r="N18236" s="167"/>
      <c r="O18236" s="167"/>
      <c r="P18236" s="142"/>
      <c r="Q18236" s="142"/>
      <c r="R18236" s="142"/>
      <c r="S18236" s="139"/>
    </row>
    <row r="18237" spans="2:19" ht="15.75" customHeight="1" x14ac:dyDescent="0.25">
      <c r="B18237" s="106"/>
      <c r="C18237" s="106"/>
      <c r="D18237" s="139"/>
      <c r="E18237" s="140"/>
      <c r="F18237" s="140"/>
      <c r="G18237" s="140"/>
      <c r="M18237" s="140"/>
      <c r="N18237" s="167"/>
      <c r="O18237" s="167"/>
      <c r="P18237" s="142"/>
      <c r="Q18237" s="142"/>
      <c r="R18237" s="142"/>
      <c r="S18237" s="139"/>
    </row>
    <row r="18238" spans="2:19" ht="15.75" customHeight="1" x14ac:dyDescent="0.25">
      <c r="B18238" s="106"/>
      <c r="C18238" s="106"/>
      <c r="D18238" s="139"/>
      <c r="E18238" s="140"/>
      <c r="F18238" s="140"/>
      <c r="G18238" s="140"/>
      <c r="M18238" s="140"/>
      <c r="N18238" s="167"/>
      <c r="O18238" s="167"/>
      <c r="P18238" s="142"/>
      <c r="Q18238" s="142"/>
      <c r="R18238" s="142"/>
      <c r="S18238" s="139"/>
    </row>
    <row r="18239" spans="2:19" ht="15.75" customHeight="1" x14ac:dyDescent="0.25">
      <c r="B18239" s="106"/>
      <c r="C18239" s="106"/>
      <c r="D18239" s="139"/>
      <c r="E18239" s="140"/>
      <c r="F18239" s="140"/>
      <c r="G18239" s="140"/>
      <c r="M18239" s="140"/>
      <c r="N18239" s="167"/>
      <c r="O18239" s="167"/>
      <c r="P18239" s="142"/>
      <c r="Q18239" s="142"/>
      <c r="R18239" s="142"/>
      <c r="S18239" s="139"/>
    </row>
    <row r="18240" spans="2:19" ht="15.75" customHeight="1" x14ac:dyDescent="0.25">
      <c r="B18240" s="106"/>
      <c r="C18240" s="106"/>
      <c r="D18240" s="139"/>
      <c r="E18240" s="140"/>
      <c r="F18240" s="140"/>
      <c r="G18240" s="140"/>
      <c r="M18240" s="140"/>
      <c r="N18240" s="167"/>
      <c r="O18240" s="167"/>
      <c r="P18240" s="142"/>
      <c r="Q18240" s="142"/>
      <c r="R18240" s="142"/>
      <c r="S18240" s="139"/>
    </row>
    <row r="18241" spans="2:19" ht="15.75" customHeight="1" x14ac:dyDescent="0.25">
      <c r="B18241" s="106"/>
      <c r="C18241" s="106"/>
      <c r="D18241" s="139"/>
      <c r="E18241" s="140"/>
      <c r="F18241" s="140"/>
      <c r="G18241" s="140"/>
      <c r="M18241" s="140"/>
      <c r="N18241" s="167"/>
      <c r="O18241" s="167"/>
      <c r="P18241" s="142"/>
      <c r="Q18241" s="142"/>
      <c r="R18241" s="142"/>
      <c r="S18241" s="139"/>
    </row>
    <row r="18242" spans="2:19" ht="15.75" customHeight="1" x14ac:dyDescent="0.25">
      <c r="B18242" s="106"/>
      <c r="C18242" s="106"/>
      <c r="D18242" s="139"/>
      <c r="E18242" s="140"/>
      <c r="F18242" s="140"/>
      <c r="G18242" s="140"/>
      <c r="M18242" s="140"/>
      <c r="N18242" s="167"/>
      <c r="O18242" s="167"/>
      <c r="P18242" s="142"/>
      <c r="Q18242" s="142"/>
      <c r="R18242" s="142"/>
      <c r="S18242" s="139"/>
    </row>
    <row r="18243" spans="2:19" ht="15.75" customHeight="1" x14ac:dyDescent="0.25">
      <c r="B18243" s="106"/>
      <c r="C18243" s="106"/>
      <c r="D18243" s="139"/>
      <c r="E18243" s="140"/>
      <c r="F18243" s="140"/>
      <c r="G18243" s="140"/>
      <c r="M18243" s="140"/>
      <c r="N18243" s="167"/>
      <c r="O18243" s="167"/>
      <c r="P18243" s="142"/>
      <c r="Q18243" s="142"/>
      <c r="R18243" s="142"/>
      <c r="S18243" s="139"/>
    </row>
    <row r="18244" spans="2:19" ht="15.75" customHeight="1" x14ac:dyDescent="0.25">
      <c r="B18244" s="106"/>
      <c r="C18244" s="106"/>
      <c r="D18244" s="139"/>
      <c r="E18244" s="140"/>
      <c r="F18244" s="140"/>
      <c r="G18244" s="140"/>
      <c r="M18244" s="140"/>
      <c r="N18244" s="167"/>
      <c r="O18244" s="167"/>
      <c r="P18244" s="142"/>
      <c r="Q18244" s="142"/>
      <c r="R18244" s="142"/>
      <c r="S18244" s="139"/>
    </row>
    <row r="18245" spans="2:19" ht="15.75" customHeight="1" x14ac:dyDescent="0.25">
      <c r="B18245" s="106"/>
      <c r="C18245" s="106"/>
      <c r="D18245" s="139"/>
      <c r="E18245" s="140"/>
      <c r="F18245" s="140"/>
      <c r="G18245" s="140"/>
      <c r="M18245" s="140"/>
      <c r="N18245" s="167"/>
      <c r="O18245" s="167"/>
      <c r="P18245" s="142"/>
      <c r="Q18245" s="142"/>
      <c r="R18245" s="142"/>
      <c r="S18245" s="139"/>
    </row>
    <row r="18246" spans="2:19" ht="15.75" customHeight="1" x14ac:dyDescent="0.25">
      <c r="B18246" s="106"/>
      <c r="C18246" s="106"/>
      <c r="D18246" s="139"/>
      <c r="E18246" s="140"/>
      <c r="F18246" s="140"/>
      <c r="G18246" s="140"/>
      <c r="M18246" s="140"/>
      <c r="N18246" s="167"/>
      <c r="O18246" s="167"/>
      <c r="P18246" s="142"/>
      <c r="Q18246" s="142"/>
      <c r="R18246" s="142"/>
      <c r="S18246" s="139"/>
    </row>
    <row r="18247" spans="2:19" ht="15.75" customHeight="1" x14ac:dyDescent="0.25">
      <c r="B18247" s="106"/>
      <c r="C18247" s="106"/>
      <c r="D18247" s="139"/>
      <c r="E18247" s="140"/>
      <c r="F18247" s="140"/>
      <c r="G18247" s="140"/>
      <c r="M18247" s="140"/>
      <c r="N18247" s="167"/>
      <c r="O18247" s="167"/>
      <c r="P18247" s="142"/>
      <c r="Q18247" s="142"/>
      <c r="R18247" s="142"/>
      <c r="S18247" s="139"/>
    </row>
    <row r="18248" spans="2:19" ht="15.75" customHeight="1" x14ac:dyDescent="0.25">
      <c r="B18248" s="106"/>
      <c r="C18248" s="106"/>
      <c r="D18248" s="139"/>
      <c r="E18248" s="140"/>
      <c r="F18248" s="140"/>
      <c r="G18248" s="140"/>
      <c r="M18248" s="140"/>
      <c r="N18248" s="167"/>
      <c r="O18248" s="167"/>
      <c r="P18248" s="142"/>
      <c r="Q18248" s="142"/>
      <c r="R18248" s="142"/>
      <c r="S18248" s="139"/>
    </row>
    <row r="18249" spans="2:19" ht="15.75" customHeight="1" x14ac:dyDescent="0.25">
      <c r="B18249" s="106"/>
      <c r="C18249" s="106"/>
      <c r="D18249" s="139"/>
      <c r="E18249" s="140"/>
      <c r="F18249" s="140"/>
      <c r="G18249" s="140"/>
      <c r="M18249" s="140"/>
      <c r="N18249" s="167"/>
      <c r="O18249" s="167"/>
      <c r="P18249" s="142"/>
      <c r="Q18249" s="142"/>
      <c r="R18249" s="142"/>
      <c r="S18249" s="139"/>
    </row>
    <row r="18250" spans="2:19" ht="15.75" customHeight="1" x14ac:dyDescent="0.25">
      <c r="B18250" s="106"/>
      <c r="C18250" s="106"/>
      <c r="D18250" s="139"/>
      <c r="E18250" s="140"/>
      <c r="F18250" s="140"/>
      <c r="G18250" s="140"/>
      <c r="M18250" s="140"/>
      <c r="N18250" s="167"/>
      <c r="O18250" s="167"/>
      <c r="P18250" s="142"/>
      <c r="Q18250" s="142"/>
      <c r="R18250" s="142"/>
      <c r="S18250" s="139"/>
    </row>
    <row r="18251" spans="2:19" ht="15.75" customHeight="1" x14ac:dyDescent="0.25">
      <c r="B18251" s="106"/>
      <c r="C18251" s="106"/>
      <c r="D18251" s="139"/>
      <c r="E18251" s="140"/>
      <c r="F18251" s="140"/>
      <c r="G18251" s="140"/>
      <c r="M18251" s="140"/>
      <c r="N18251" s="167"/>
      <c r="O18251" s="167"/>
      <c r="P18251" s="142"/>
      <c r="Q18251" s="142"/>
      <c r="R18251" s="142"/>
      <c r="S18251" s="139"/>
    </row>
    <row r="18252" spans="2:19" ht="15.75" customHeight="1" x14ac:dyDescent="0.25">
      <c r="B18252" s="106"/>
      <c r="C18252" s="106"/>
      <c r="D18252" s="139"/>
      <c r="E18252" s="140"/>
      <c r="F18252" s="140"/>
      <c r="G18252" s="140"/>
      <c r="M18252" s="140"/>
      <c r="N18252" s="167"/>
      <c r="O18252" s="167"/>
      <c r="P18252" s="142"/>
      <c r="Q18252" s="142"/>
      <c r="R18252" s="142"/>
      <c r="S18252" s="139"/>
    </row>
    <row r="18253" spans="2:19" ht="15.75" customHeight="1" x14ac:dyDescent="0.25">
      <c r="B18253" s="106"/>
      <c r="C18253" s="106"/>
      <c r="D18253" s="139"/>
      <c r="E18253" s="140"/>
      <c r="F18253" s="140"/>
      <c r="G18253" s="140"/>
      <c r="M18253" s="140"/>
      <c r="N18253" s="167"/>
      <c r="O18253" s="167"/>
      <c r="P18253" s="142"/>
      <c r="Q18253" s="142"/>
      <c r="R18253" s="142"/>
      <c r="S18253" s="139"/>
    </row>
    <row r="18254" spans="2:19" ht="15.75" customHeight="1" x14ac:dyDescent="0.25">
      <c r="B18254" s="106"/>
      <c r="C18254" s="106"/>
      <c r="D18254" s="139"/>
      <c r="E18254" s="140"/>
      <c r="F18254" s="140"/>
      <c r="G18254" s="140"/>
      <c r="M18254" s="140"/>
      <c r="N18254" s="167"/>
      <c r="O18254" s="167"/>
      <c r="P18254" s="142"/>
      <c r="Q18254" s="142"/>
      <c r="R18254" s="142"/>
      <c r="S18254" s="139"/>
    </row>
    <row r="18255" spans="2:19" ht="15.75" customHeight="1" x14ac:dyDescent="0.25">
      <c r="B18255" s="106"/>
      <c r="C18255" s="106"/>
      <c r="D18255" s="139"/>
      <c r="E18255" s="140"/>
      <c r="F18255" s="140"/>
      <c r="G18255" s="140"/>
      <c r="M18255" s="140"/>
      <c r="N18255" s="167"/>
      <c r="O18255" s="167"/>
      <c r="P18255" s="142"/>
      <c r="Q18255" s="142"/>
      <c r="R18255" s="142"/>
      <c r="S18255" s="139"/>
    </row>
    <row r="18256" spans="2:19" ht="15.75" customHeight="1" x14ac:dyDescent="0.25">
      <c r="B18256" s="106"/>
      <c r="C18256" s="106"/>
      <c r="D18256" s="139"/>
      <c r="E18256" s="140"/>
      <c r="F18256" s="140"/>
      <c r="G18256" s="140"/>
      <c r="M18256" s="140"/>
      <c r="N18256" s="167"/>
      <c r="O18256" s="167"/>
      <c r="P18256" s="142"/>
      <c r="Q18256" s="142"/>
      <c r="R18256" s="142"/>
      <c r="S18256" s="139"/>
    </row>
    <row r="18257" spans="2:19" ht="15.75" customHeight="1" x14ac:dyDescent="0.25">
      <c r="B18257" s="106"/>
      <c r="C18257" s="106"/>
      <c r="D18257" s="139"/>
      <c r="E18257" s="140"/>
      <c r="F18257" s="140"/>
      <c r="G18257" s="140"/>
      <c r="M18257" s="140"/>
      <c r="N18257" s="167"/>
      <c r="O18257" s="167"/>
      <c r="P18257" s="142"/>
      <c r="Q18257" s="142"/>
      <c r="R18257" s="142"/>
      <c r="S18257" s="139"/>
    </row>
    <row r="18258" spans="2:19" ht="15.75" customHeight="1" x14ac:dyDescent="0.25">
      <c r="B18258" s="106"/>
      <c r="C18258" s="106"/>
      <c r="D18258" s="139"/>
      <c r="E18258" s="140"/>
      <c r="F18258" s="140"/>
      <c r="G18258" s="140"/>
      <c r="M18258" s="140"/>
      <c r="N18258" s="167"/>
      <c r="O18258" s="167"/>
      <c r="P18258" s="142"/>
      <c r="Q18258" s="142"/>
      <c r="R18258" s="142"/>
      <c r="S18258" s="139"/>
    </row>
    <row r="18259" spans="2:19" ht="15.75" customHeight="1" x14ac:dyDescent="0.25">
      <c r="B18259" s="106"/>
      <c r="C18259" s="106"/>
      <c r="D18259" s="139"/>
      <c r="E18259" s="140"/>
      <c r="F18259" s="140"/>
      <c r="G18259" s="140"/>
      <c r="M18259" s="140"/>
      <c r="N18259" s="167"/>
      <c r="O18259" s="167"/>
      <c r="P18259" s="142"/>
      <c r="Q18259" s="142"/>
      <c r="R18259" s="142"/>
      <c r="S18259" s="139"/>
    </row>
    <row r="18260" spans="2:19" ht="15.75" customHeight="1" x14ac:dyDescent="0.25">
      <c r="B18260" s="106"/>
      <c r="C18260" s="106"/>
      <c r="D18260" s="139"/>
      <c r="E18260" s="140"/>
      <c r="F18260" s="140"/>
      <c r="G18260" s="140"/>
      <c r="M18260" s="140"/>
      <c r="N18260" s="167"/>
      <c r="O18260" s="167"/>
      <c r="P18260" s="142"/>
      <c r="Q18260" s="142"/>
      <c r="R18260" s="142"/>
      <c r="S18260" s="139"/>
    </row>
    <row r="18261" spans="2:19" ht="15.75" customHeight="1" x14ac:dyDescent="0.25">
      <c r="B18261" s="106"/>
      <c r="C18261" s="106"/>
      <c r="D18261" s="139"/>
      <c r="E18261" s="140"/>
      <c r="F18261" s="140"/>
      <c r="G18261" s="140"/>
      <c r="M18261" s="140"/>
      <c r="N18261" s="167"/>
      <c r="O18261" s="167"/>
      <c r="P18261" s="142"/>
      <c r="Q18261" s="142"/>
      <c r="R18261" s="142"/>
      <c r="S18261" s="139"/>
    </row>
    <row r="18262" spans="2:19" ht="15.75" customHeight="1" x14ac:dyDescent="0.25">
      <c r="B18262" s="106"/>
      <c r="C18262" s="106"/>
      <c r="D18262" s="139"/>
      <c r="E18262" s="140"/>
      <c r="F18262" s="140"/>
      <c r="G18262" s="140"/>
      <c r="M18262" s="140"/>
      <c r="N18262" s="167"/>
      <c r="O18262" s="167"/>
      <c r="P18262" s="142"/>
      <c r="Q18262" s="142"/>
      <c r="R18262" s="142"/>
      <c r="S18262" s="139"/>
    </row>
    <row r="18263" spans="2:19" ht="15.75" customHeight="1" x14ac:dyDescent="0.25">
      <c r="B18263" s="106"/>
      <c r="C18263" s="106"/>
      <c r="D18263" s="139"/>
      <c r="E18263" s="140"/>
      <c r="F18263" s="140"/>
      <c r="G18263" s="140"/>
      <c r="M18263" s="140"/>
      <c r="N18263" s="167"/>
      <c r="O18263" s="167"/>
      <c r="P18263" s="142"/>
      <c r="Q18263" s="142"/>
      <c r="R18263" s="142"/>
      <c r="S18263" s="139"/>
    </row>
    <row r="18264" spans="2:19" ht="15.75" customHeight="1" x14ac:dyDescent="0.25">
      <c r="B18264" s="106"/>
      <c r="C18264" s="106"/>
      <c r="D18264" s="139"/>
      <c r="E18264" s="140"/>
      <c r="F18264" s="140"/>
      <c r="G18264" s="140"/>
      <c r="M18264" s="140"/>
      <c r="N18264" s="167"/>
      <c r="O18264" s="167"/>
      <c r="P18264" s="142"/>
      <c r="Q18264" s="142"/>
      <c r="R18264" s="142"/>
      <c r="S18264" s="139"/>
    </row>
    <row r="18265" spans="2:19" ht="15.75" customHeight="1" x14ac:dyDescent="0.25">
      <c r="B18265" s="106"/>
      <c r="C18265" s="106"/>
      <c r="D18265" s="139"/>
      <c r="E18265" s="140"/>
      <c r="F18265" s="140"/>
      <c r="G18265" s="140"/>
      <c r="M18265" s="140"/>
      <c r="N18265" s="167"/>
      <c r="O18265" s="167"/>
      <c r="P18265" s="142"/>
      <c r="Q18265" s="142"/>
      <c r="R18265" s="142"/>
      <c r="S18265" s="139"/>
    </row>
    <row r="18266" spans="2:19" ht="15.75" customHeight="1" x14ac:dyDescent="0.25">
      <c r="B18266" s="106"/>
      <c r="C18266" s="106"/>
      <c r="D18266" s="139"/>
      <c r="E18266" s="140"/>
      <c r="F18266" s="140"/>
      <c r="G18266" s="140"/>
      <c r="M18266" s="140"/>
      <c r="N18266" s="167"/>
      <c r="O18266" s="167"/>
      <c r="P18266" s="142"/>
      <c r="Q18266" s="142"/>
      <c r="R18266" s="142"/>
      <c r="S18266" s="139"/>
    </row>
    <row r="18267" spans="2:19" ht="15.75" customHeight="1" x14ac:dyDescent="0.25">
      <c r="B18267" s="106"/>
      <c r="C18267" s="106"/>
      <c r="D18267" s="139"/>
      <c r="E18267" s="140"/>
      <c r="F18267" s="140"/>
      <c r="G18267" s="140"/>
      <c r="M18267" s="140"/>
      <c r="N18267" s="167"/>
      <c r="O18267" s="167"/>
      <c r="P18267" s="142"/>
      <c r="Q18267" s="142"/>
      <c r="R18267" s="142"/>
      <c r="S18267" s="139"/>
    </row>
    <row r="18268" spans="2:19" ht="15.75" customHeight="1" x14ac:dyDescent="0.25">
      <c r="B18268" s="106"/>
      <c r="C18268" s="106"/>
      <c r="D18268" s="139"/>
      <c r="E18268" s="140"/>
      <c r="F18268" s="140"/>
      <c r="G18268" s="140"/>
      <c r="M18268" s="140"/>
      <c r="N18268" s="167"/>
      <c r="O18268" s="167"/>
      <c r="P18268" s="142"/>
      <c r="Q18268" s="142"/>
      <c r="R18268" s="142"/>
      <c r="S18268" s="139"/>
    </row>
    <row r="18269" spans="2:19" ht="15.75" customHeight="1" x14ac:dyDescent="0.25">
      <c r="B18269" s="106"/>
      <c r="C18269" s="106"/>
      <c r="D18269" s="139"/>
      <c r="E18269" s="140"/>
      <c r="F18269" s="140"/>
      <c r="G18269" s="140"/>
      <c r="M18269" s="140"/>
      <c r="N18269" s="167"/>
      <c r="O18269" s="167"/>
      <c r="P18269" s="142"/>
      <c r="Q18269" s="142"/>
      <c r="R18269" s="142"/>
      <c r="S18269" s="139"/>
    </row>
    <row r="18270" spans="2:19" ht="15.75" customHeight="1" x14ac:dyDescent="0.25">
      <c r="B18270" s="106"/>
      <c r="C18270" s="106"/>
      <c r="D18270" s="139"/>
      <c r="E18270" s="140"/>
      <c r="F18270" s="140"/>
      <c r="G18270" s="140"/>
      <c r="M18270" s="140"/>
      <c r="N18270" s="167"/>
      <c r="O18270" s="167"/>
      <c r="P18270" s="142"/>
      <c r="Q18270" s="142"/>
      <c r="R18270" s="142"/>
      <c r="S18270" s="139"/>
    </row>
    <row r="18271" spans="2:19" ht="15.75" customHeight="1" x14ac:dyDescent="0.25">
      <c r="B18271" s="106"/>
      <c r="C18271" s="106"/>
      <c r="D18271" s="139"/>
      <c r="E18271" s="140"/>
      <c r="F18271" s="140"/>
      <c r="G18271" s="140"/>
      <c r="M18271" s="140"/>
      <c r="N18271" s="167"/>
      <c r="O18271" s="167"/>
      <c r="P18271" s="142"/>
      <c r="Q18271" s="142"/>
      <c r="R18271" s="142"/>
      <c r="S18271" s="139"/>
    </row>
    <row r="18272" spans="2:19" ht="15.75" customHeight="1" x14ac:dyDescent="0.25">
      <c r="B18272" s="106"/>
      <c r="C18272" s="106"/>
      <c r="D18272" s="139"/>
      <c r="E18272" s="140"/>
      <c r="F18272" s="140"/>
      <c r="G18272" s="140"/>
      <c r="M18272" s="140"/>
      <c r="N18272" s="167"/>
      <c r="O18272" s="167"/>
      <c r="P18272" s="142"/>
      <c r="Q18272" s="142"/>
      <c r="R18272" s="142"/>
      <c r="S18272" s="139"/>
    </row>
    <row r="18273" spans="2:19" ht="15.75" customHeight="1" x14ac:dyDescent="0.25">
      <c r="B18273" s="106"/>
      <c r="C18273" s="106"/>
      <c r="D18273" s="139"/>
      <c r="E18273" s="140"/>
      <c r="F18273" s="140"/>
      <c r="G18273" s="140"/>
      <c r="M18273" s="140"/>
      <c r="N18273" s="167"/>
      <c r="O18273" s="167"/>
      <c r="P18273" s="142"/>
      <c r="Q18273" s="142"/>
      <c r="R18273" s="142"/>
      <c r="S18273" s="139"/>
    </row>
    <row r="18274" spans="2:19" ht="15.75" customHeight="1" x14ac:dyDescent="0.25">
      <c r="B18274" s="106"/>
      <c r="C18274" s="106"/>
      <c r="D18274" s="139"/>
      <c r="E18274" s="140"/>
      <c r="F18274" s="140"/>
      <c r="G18274" s="140"/>
      <c r="M18274" s="140"/>
      <c r="N18274" s="167"/>
      <c r="O18274" s="167"/>
      <c r="P18274" s="142"/>
      <c r="Q18274" s="142"/>
      <c r="R18274" s="142"/>
      <c r="S18274" s="139"/>
    </row>
    <row r="18275" spans="2:19" ht="15.75" customHeight="1" x14ac:dyDescent="0.25">
      <c r="B18275" s="106"/>
      <c r="C18275" s="106"/>
      <c r="D18275" s="139"/>
      <c r="E18275" s="140"/>
      <c r="F18275" s="140"/>
      <c r="G18275" s="140"/>
      <c r="M18275" s="140"/>
      <c r="N18275" s="167"/>
      <c r="O18275" s="167"/>
      <c r="P18275" s="142"/>
      <c r="Q18275" s="142"/>
      <c r="R18275" s="142"/>
      <c r="S18275" s="139"/>
    </row>
    <row r="18276" spans="2:19" ht="15.75" customHeight="1" x14ac:dyDescent="0.25">
      <c r="B18276" s="106"/>
      <c r="C18276" s="106"/>
      <c r="D18276" s="139"/>
      <c r="E18276" s="140"/>
      <c r="F18276" s="140"/>
      <c r="G18276" s="140"/>
      <c r="M18276" s="140"/>
      <c r="N18276" s="167"/>
      <c r="O18276" s="167"/>
      <c r="P18276" s="142"/>
      <c r="Q18276" s="142"/>
      <c r="R18276" s="142"/>
      <c r="S18276" s="139"/>
    </row>
    <row r="18277" spans="2:19" ht="15.75" customHeight="1" x14ac:dyDescent="0.25">
      <c r="B18277" s="106"/>
      <c r="C18277" s="106"/>
      <c r="D18277" s="139"/>
      <c r="E18277" s="140"/>
      <c r="F18277" s="140"/>
      <c r="G18277" s="140"/>
      <c r="M18277" s="140"/>
      <c r="N18277" s="167"/>
      <c r="O18277" s="167"/>
      <c r="P18277" s="142"/>
      <c r="Q18277" s="142"/>
      <c r="R18277" s="142"/>
      <c r="S18277" s="139"/>
    </row>
    <row r="18278" spans="2:19" ht="15.75" customHeight="1" x14ac:dyDescent="0.25">
      <c r="B18278" s="106"/>
      <c r="C18278" s="106"/>
      <c r="D18278" s="139"/>
      <c r="E18278" s="140"/>
      <c r="F18278" s="140"/>
      <c r="G18278" s="140"/>
      <c r="M18278" s="140"/>
      <c r="N18278" s="167"/>
      <c r="O18278" s="167"/>
      <c r="P18278" s="142"/>
      <c r="Q18278" s="142"/>
      <c r="R18278" s="142"/>
      <c r="S18278" s="139"/>
    </row>
    <row r="18279" spans="2:19" ht="15.75" customHeight="1" x14ac:dyDescent="0.25">
      <c r="B18279" s="106"/>
      <c r="C18279" s="106"/>
      <c r="D18279" s="139"/>
      <c r="E18279" s="140"/>
      <c r="F18279" s="140"/>
      <c r="G18279" s="140"/>
      <c r="M18279" s="140"/>
      <c r="N18279" s="167"/>
      <c r="O18279" s="167"/>
      <c r="P18279" s="142"/>
      <c r="Q18279" s="142"/>
      <c r="R18279" s="142"/>
      <c r="S18279" s="139"/>
    </row>
    <row r="18280" spans="2:19" ht="15.75" customHeight="1" x14ac:dyDescent="0.25">
      <c r="B18280" s="106"/>
      <c r="C18280" s="106"/>
      <c r="D18280" s="139"/>
      <c r="E18280" s="140"/>
      <c r="F18280" s="140"/>
      <c r="G18280" s="140"/>
      <c r="M18280" s="140"/>
      <c r="N18280" s="167"/>
      <c r="O18280" s="167"/>
      <c r="P18280" s="142"/>
      <c r="Q18280" s="142"/>
      <c r="R18280" s="142"/>
      <c r="S18280" s="139"/>
    </row>
    <row r="18281" spans="2:19" ht="15.75" customHeight="1" x14ac:dyDescent="0.25">
      <c r="B18281" s="106"/>
      <c r="C18281" s="106"/>
      <c r="D18281" s="139"/>
      <c r="E18281" s="140"/>
      <c r="F18281" s="140"/>
      <c r="G18281" s="140"/>
      <c r="M18281" s="140"/>
      <c r="N18281" s="167"/>
      <c r="O18281" s="167"/>
      <c r="P18281" s="142"/>
      <c r="Q18281" s="142"/>
      <c r="R18281" s="142"/>
      <c r="S18281" s="139"/>
    </row>
    <row r="18282" spans="2:19" ht="15.75" customHeight="1" x14ac:dyDescent="0.25">
      <c r="B18282" s="106"/>
      <c r="C18282" s="106"/>
      <c r="D18282" s="139"/>
      <c r="E18282" s="140"/>
      <c r="F18282" s="140"/>
      <c r="G18282" s="140"/>
      <c r="M18282" s="140"/>
      <c r="N18282" s="167"/>
      <c r="O18282" s="167"/>
      <c r="P18282" s="142"/>
      <c r="Q18282" s="142"/>
      <c r="R18282" s="142"/>
      <c r="S18282" s="139"/>
    </row>
    <row r="18283" spans="2:19" ht="15.75" customHeight="1" x14ac:dyDescent="0.25">
      <c r="B18283" s="106"/>
      <c r="C18283" s="106"/>
      <c r="D18283" s="139"/>
      <c r="E18283" s="140"/>
      <c r="F18283" s="140"/>
      <c r="G18283" s="140"/>
      <c r="M18283" s="140"/>
      <c r="N18283" s="167"/>
      <c r="O18283" s="167"/>
      <c r="P18283" s="142"/>
      <c r="Q18283" s="142"/>
      <c r="R18283" s="142"/>
      <c r="S18283" s="139"/>
    </row>
    <row r="18284" spans="2:19" ht="15.75" customHeight="1" x14ac:dyDescent="0.25">
      <c r="B18284" s="106"/>
      <c r="C18284" s="106"/>
      <c r="D18284" s="139"/>
      <c r="E18284" s="140"/>
      <c r="F18284" s="140"/>
      <c r="G18284" s="140"/>
      <c r="M18284" s="140"/>
      <c r="N18284" s="167"/>
      <c r="O18284" s="167"/>
      <c r="P18284" s="142"/>
      <c r="Q18284" s="142"/>
      <c r="R18284" s="142"/>
      <c r="S18284" s="139"/>
    </row>
    <row r="18285" spans="2:19" ht="15.75" customHeight="1" x14ac:dyDescent="0.25">
      <c r="B18285" s="106"/>
      <c r="C18285" s="106"/>
      <c r="D18285" s="139"/>
      <c r="E18285" s="140"/>
      <c r="F18285" s="140"/>
      <c r="G18285" s="140"/>
      <c r="M18285" s="140"/>
      <c r="N18285" s="167"/>
      <c r="O18285" s="167"/>
      <c r="P18285" s="142"/>
      <c r="Q18285" s="142"/>
      <c r="R18285" s="142"/>
      <c r="S18285" s="139"/>
    </row>
    <row r="18286" spans="2:19" ht="15.75" customHeight="1" x14ac:dyDescent="0.25">
      <c r="B18286" s="106"/>
      <c r="C18286" s="106"/>
      <c r="D18286" s="139"/>
      <c r="E18286" s="140"/>
      <c r="F18286" s="140"/>
      <c r="G18286" s="140"/>
      <c r="M18286" s="140"/>
      <c r="N18286" s="167"/>
      <c r="O18286" s="167"/>
      <c r="P18286" s="142"/>
      <c r="Q18286" s="142"/>
      <c r="R18286" s="142"/>
      <c r="S18286" s="139"/>
    </row>
    <row r="18287" spans="2:19" ht="15.75" customHeight="1" x14ac:dyDescent="0.25">
      <c r="B18287" s="106"/>
      <c r="C18287" s="106"/>
      <c r="D18287" s="139"/>
      <c r="E18287" s="140"/>
      <c r="F18287" s="140"/>
      <c r="G18287" s="140"/>
      <c r="M18287" s="140"/>
      <c r="N18287" s="167"/>
      <c r="O18287" s="167"/>
      <c r="P18287" s="142"/>
      <c r="Q18287" s="142"/>
      <c r="R18287" s="142"/>
      <c r="S18287" s="139"/>
    </row>
    <row r="18288" spans="2:19" ht="15.75" customHeight="1" x14ac:dyDescent="0.25">
      <c r="B18288" s="106"/>
      <c r="C18288" s="106"/>
      <c r="D18288" s="139"/>
      <c r="E18288" s="140"/>
      <c r="F18288" s="140"/>
      <c r="G18288" s="140"/>
      <c r="M18288" s="140"/>
      <c r="N18288" s="167"/>
      <c r="O18288" s="167"/>
      <c r="P18288" s="142"/>
      <c r="Q18288" s="142"/>
      <c r="R18288" s="142"/>
      <c r="S18288" s="139"/>
    </row>
    <row r="18289" spans="2:19" ht="15.75" customHeight="1" x14ac:dyDescent="0.25">
      <c r="B18289" s="106"/>
      <c r="C18289" s="106"/>
      <c r="D18289" s="139"/>
      <c r="E18289" s="140"/>
      <c r="F18289" s="140"/>
      <c r="G18289" s="140"/>
      <c r="M18289" s="140"/>
      <c r="N18289" s="167"/>
      <c r="O18289" s="167"/>
      <c r="P18289" s="142"/>
      <c r="Q18289" s="142"/>
      <c r="R18289" s="142"/>
      <c r="S18289" s="139"/>
    </row>
    <row r="18290" spans="2:19" ht="15.75" customHeight="1" x14ac:dyDescent="0.25">
      <c r="B18290" s="106"/>
      <c r="C18290" s="106"/>
      <c r="D18290" s="139"/>
      <c r="E18290" s="140"/>
      <c r="F18290" s="140"/>
      <c r="G18290" s="140"/>
      <c r="M18290" s="140"/>
      <c r="N18290" s="167"/>
      <c r="O18290" s="167"/>
      <c r="P18290" s="142"/>
      <c r="Q18290" s="142"/>
      <c r="R18290" s="142"/>
      <c r="S18290" s="139"/>
    </row>
    <row r="18291" spans="2:19" ht="15.75" customHeight="1" x14ac:dyDescent="0.25">
      <c r="B18291" s="106"/>
      <c r="C18291" s="106"/>
      <c r="D18291" s="139"/>
      <c r="E18291" s="140"/>
      <c r="F18291" s="140"/>
      <c r="G18291" s="140"/>
      <c r="M18291" s="140"/>
      <c r="N18291" s="167"/>
      <c r="O18291" s="167"/>
      <c r="P18291" s="142"/>
      <c r="Q18291" s="142"/>
      <c r="R18291" s="142"/>
      <c r="S18291" s="139"/>
    </row>
    <row r="18292" spans="2:19" ht="15.75" customHeight="1" x14ac:dyDescent="0.25">
      <c r="B18292" s="106"/>
      <c r="C18292" s="106"/>
      <c r="D18292" s="139"/>
      <c r="E18292" s="140"/>
      <c r="F18292" s="140"/>
      <c r="G18292" s="140"/>
      <c r="M18292" s="140"/>
      <c r="N18292" s="167"/>
      <c r="O18292" s="167"/>
      <c r="P18292" s="142"/>
      <c r="Q18292" s="142"/>
      <c r="R18292" s="142"/>
      <c r="S18292" s="139"/>
    </row>
    <row r="18293" spans="2:19" ht="15.75" customHeight="1" x14ac:dyDescent="0.25">
      <c r="B18293" s="106"/>
      <c r="C18293" s="106"/>
      <c r="D18293" s="139"/>
      <c r="E18293" s="140"/>
      <c r="F18293" s="140"/>
      <c r="G18293" s="140"/>
      <c r="M18293" s="140"/>
      <c r="N18293" s="167"/>
      <c r="O18293" s="167"/>
      <c r="P18293" s="142"/>
      <c r="Q18293" s="142"/>
      <c r="R18293" s="142"/>
      <c r="S18293" s="139"/>
    </row>
    <row r="18294" spans="2:19" ht="15.75" customHeight="1" x14ac:dyDescent="0.25">
      <c r="B18294" s="106"/>
      <c r="C18294" s="106"/>
      <c r="D18294" s="139"/>
      <c r="E18294" s="140"/>
      <c r="F18294" s="140"/>
      <c r="G18294" s="140"/>
      <c r="M18294" s="140"/>
      <c r="N18294" s="167"/>
      <c r="O18294" s="167"/>
      <c r="P18294" s="142"/>
      <c r="Q18294" s="142"/>
      <c r="R18294" s="142"/>
      <c r="S18294" s="139"/>
    </row>
    <row r="18295" spans="2:19" ht="15.75" customHeight="1" x14ac:dyDescent="0.25">
      <c r="B18295" s="106"/>
      <c r="C18295" s="106"/>
      <c r="D18295" s="139"/>
      <c r="E18295" s="140"/>
      <c r="F18295" s="140"/>
      <c r="G18295" s="140"/>
      <c r="M18295" s="140"/>
      <c r="N18295" s="167"/>
      <c r="O18295" s="167"/>
      <c r="P18295" s="142"/>
      <c r="Q18295" s="142"/>
      <c r="R18295" s="142"/>
      <c r="S18295" s="139"/>
    </row>
    <row r="18296" spans="2:19" ht="15.75" customHeight="1" x14ac:dyDescent="0.25">
      <c r="B18296" s="106"/>
      <c r="C18296" s="106"/>
      <c r="D18296" s="139"/>
      <c r="E18296" s="140"/>
      <c r="F18296" s="140"/>
      <c r="G18296" s="140"/>
      <c r="M18296" s="140"/>
      <c r="N18296" s="167"/>
      <c r="O18296" s="167"/>
      <c r="P18296" s="142"/>
      <c r="Q18296" s="142"/>
      <c r="R18296" s="142"/>
      <c r="S18296" s="139"/>
    </row>
    <row r="18297" spans="2:19" ht="15.75" customHeight="1" x14ac:dyDescent="0.25">
      <c r="B18297" s="106"/>
      <c r="C18297" s="106"/>
      <c r="D18297" s="139"/>
      <c r="E18297" s="140"/>
      <c r="F18297" s="140"/>
      <c r="G18297" s="140"/>
      <c r="M18297" s="140"/>
      <c r="N18297" s="167"/>
      <c r="O18297" s="167"/>
      <c r="P18297" s="142"/>
      <c r="Q18297" s="142"/>
      <c r="R18297" s="142"/>
      <c r="S18297" s="139"/>
    </row>
    <row r="18298" spans="2:19" ht="15.75" customHeight="1" x14ac:dyDescent="0.25">
      <c r="B18298" s="106"/>
      <c r="C18298" s="106"/>
      <c r="D18298" s="139"/>
      <c r="E18298" s="140"/>
      <c r="F18298" s="140"/>
      <c r="G18298" s="140"/>
      <c r="M18298" s="140"/>
      <c r="N18298" s="167"/>
      <c r="O18298" s="167"/>
      <c r="P18298" s="142"/>
      <c r="Q18298" s="142"/>
      <c r="R18298" s="142"/>
      <c r="S18298" s="139"/>
    </row>
    <row r="18299" spans="2:19" ht="15.75" customHeight="1" x14ac:dyDescent="0.25">
      <c r="B18299" s="106"/>
      <c r="C18299" s="106"/>
      <c r="D18299" s="139"/>
      <c r="E18299" s="140"/>
      <c r="F18299" s="140"/>
      <c r="G18299" s="140"/>
      <c r="M18299" s="140"/>
      <c r="N18299" s="167"/>
      <c r="O18299" s="167"/>
      <c r="P18299" s="142"/>
      <c r="Q18299" s="142"/>
      <c r="R18299" s="142"/>
      <c r="S18299" s="139"/>
    </row>
    <row r="18300" spans="2:19" ht="15.75" customHeight="1" x14ac:dyDescent="0.25">
      <c r="B18300" s="106"/>
      <c r="C18300" s="106"/>
      <c r="D18300" s="139"/>
      <c r="E18300" s="140"/>
      <c r="F18300" s="140"/>
      <c r="G18300" s="140"/>
      <c r="M18300" s="140"/>
      <c r="N18300" s="167"/>
      <c r="O18300" s="167"/>
      <c r="P18300" s="142"/>
      <c r="Q18300" s="142"/>
      <c r="R18300" s="142"/>
      <c r="S18300" s="139"/>
    </row>
    <row r="18301" spans="2:19" ht="15.75" customHeight="1" x14ac:dyDescent="0.25">
      <c r="B18301" s="106"/>
      <c r="C18301" s="106"/>
      <c r="D18301" s="139"/>
      <c r="E18301" s="140"/>
      <c r="F18301" s="140"/>
      <c r="G18301" s="140"/>
      <c r="M18301" s="140"/>
      <c r="N18301" s="167"/>
      <c r="O18301" s="167"/>
      <c r="P18301" s="142"/>
      <c r="Q18301" s="142"/>
      <c r="R18301" s="142"/>
      <c r="S18301" s="139"/>
    </row>
    <row r="18302" spans="2:19" ht="15.75" customHeight="1" x14ac:dyDescent="0.25">
      <c r="B18302" s="106"/>
      <c r="C18302" s="106"/>
      <c r="D18302" s="139"/>
      <c r="E18302" s="140"/>
      <c r="F18302" s="140"/>
      <c r="G18302" s="140"/>
      <c r="M18302" s="140"/>
      <c r="N18302" s="167"/>
      <c r="O18302" s="167"/>
      <c r="P18302" s="142"/>
      <c r="Q18302" s="142"/>
      <c r="R18302" s="142"/>
      <c r="S18302" s="139"/>
    </row>
    <row r="18303" spans="2:19" ht="15.75" customHeight="1" x14ac:dyDescent="0.25">
      <c r="B18303" s="106"/>
      <c r="C18303" s="106"/>
      <c r="D18303" s="139"/>
      <c r="E18303" s="140"/>
      <c r="F18303" s="140"/>
      <c r="G18303" s="140"/>
      <c r="M18303" s="140"/>
      <c r="N18303" s="167"/>
      <c r="O18303" s="167"/>
      <c r="P18303" s="142"/>
      <c r="Q18303" s="142"/>
      <c r="R18303" s="142"/>
      <c r="S18303" s="139"/>
    </row>
    <row r="18304" spans="2:19" ht="15.75" customHeight="1" x14ac:dyDescent="0.25">
      <c r="B18304" s="106"/>
      <c r="C18304" s="106"/>
      <c r="D18304" s="139"/>
      <c r="E18304" s="140"/>
      <c r="F18304" s="140"/>
      <c r="G18304" s="140"/>
      <c r="M18304" s="140"/>
      <c r="N18304" s="167"/>
      <c r="O18304" s="167"/>
      <c r="P18304" s="142"/>
      <c r="Q18304" s="142"/>
      <c r="R18304" s="142"/>
      <c r="S18304" s="139"/>
    </row>
    <row r="18305" spans="2:19" ht="15.75" customHeight="1" x14ac:dyDescent="0.25">
      <c r="B18305" s="106"/>
      <c r="C18305" s="106"/>
      <c r="D18305" s="139"/>
      <c r="E18305" s="140"/>
      <c r="F18305" s="140"/>
      <c r="G18305" s="140"/>
      <c r="M18305" s="140"/>
      <c r="N18305" s="167"/>
      <c r="O18305" s="167"/>
      <c r="P18305" s="142"/>
      <c r="Q18305" s="142"/>
      <c r="R18305" s="142"/>
      <c r="S18305" s="139"/>
    </row>
    <row r="18306" spans="2:19" ht="15.75" customHeight="1" x14ac:dyDescent="0.25">
      <c r="B18306" s="106"/>
      <c r="C18306" s="106"/>
      <c r="D18306" s="139"/>
      <c r="E18306" s="140"/>
      <c r="F18306" s="140"/>
      <c r="G18306" s="140"/>
      <c r="M18306" s="140"/>
      <c r="N18306" s="167"/>
      <c r="O18306" s="167"/>
      <c r="P18306" s="142"/>
      <c r="Q18306" s="142"/>
      <c r="R18306" s="142"/>
      <c r="S18306" s="139"/>
    </row>
    <row r="18307" spans="2:19" ht="15.75" customHeight="1" x14ac:dyDescent="0.25">
      <c r="B18307" s="106"/>
      <c r="C18307" s="106"/>
      <c r="D18307" s="139"/>
      <c r="E18307" s="140"/>
      <c r="F18307" s="140"/>
      <c r="G18307" s="140"/>
      <c r="M18307" s="140"/>
      <c r="N18307" s="167"/>
      <c r="O18307" s="167"/>
      <c r="P18307" s="142"/>
      <c r="Q18307" s="142"/>
      <c r="R18307" s="142"/>
      <c r="S18307" s="139"/>
    </row>
    <row r="18308" spans="2:19" ht="15.75" customHeight="1" x14ac:dyDescent="0.25">
      <c r="B18308" s="106"/>
      <c r="C18308" s="106"/>
      <c r="D18308" s="139"/>
      <c r="E18308" s="140"/>
      <c r="F18308" s="140"/>
      <c r="G18308" s="140"/>
      <c r="M18308" s="140"/>
      <c r="N18308" s="167"/>
      <c r="O18308" s="167"/>
      <c r="P18308" s="142"/>
      <c r="Q18308" s="142"/>
      <c r="R18308" s="142"/>
      <c r="S18308" s="139"/>
    </row>
    <row r="18309" spans="2:19" ht="15.75" customHeight="1" x14ac:dyDescent="0.25">
      <c r="B18309" s="106"/>
      <c r="C18309" s="106"/>
      <c r="D18309" s="139"/>
      <c r="E18309" s="140"/>
      <c r="F18309" s="140"/>
      <c r="G18309" s="140"/>
      <c r="M18309" s="140"/>
      <c r="N18309" s="167"/>
      <c r="O18309" s="167"/>
      <c r="P18309" s="142"/>
      <c r="Q18309" s="142"/>
      <c r="R18309" s="142"/>
      <c r="S18309" s="139"/>
    </row>
    <row r="18310" spans="2:19" ht="15.75" customHeight="1" x14ac:dyDescent="0.25">
      <c r="B18310" s="106"/>
      <c r="C18310" s="106"/>
      <c r="D18310" s="139"/>
      <c r="E18310" s="140"/>
      <c r="F18310" s="140"/>
      <c r="G18310" s="140"/>
      <c r="M18310" s="140"/>
      <c r="N18310" s="167"/>
      <c r="O18310" s="167"/>
      <c r="P18310" s="142"/>
      <c r="Q18310" s="142"/>
      <c r="R18310" s="142"/>
      <c r="S18310" s="139"/>
    </row>
    <row r="18311" spans="2:19" ht="15.75" customHeight="1" x14ac:dyDescent="0.25">
      <c r="B18311" s="106"/>
      <c r="C18311" s="106"/>
      <c r="D18311" s="139"/>
      <c r="E18311" s="140"/>
      <c r="F18311" s="140"/>
      <c r="G18311" s="140"/>
      <c r="M18311" s="140"/>
      <c r="N18311" s="167"/>
      <c r="O18311" s="167"/>
      <c r="P18311" s="142"/>
      <c r="Q18311" s="142"/>
      <c r="R18311" s="142"/>
      <c r="S18311" s="139"/>
    </row>
    <row r="18312" spans="2:19" ht="15.75" customHeight="1" x14ac:dyDescent="0.25">
      <c r="B18312" s="106"/>
      <c r="C18312" s="106"/>
      <c r="D18312" s="139"/>
      <c r="E18312" s="140"/>
      <c r="F18312" s="140"/>
      <c r="G18312" s="140"/>
      <c r="M18312" s="140"/>
      <c r="N18312" s="167"/>
      <c r="O18312" s="167"/>
      <c r="P18312" s="142"/>
      <c r="Q18312" s="142"/>
      <c r="R18312" s="142"/>
      <c r="S18312" s="139"/>
    </row>
    <row r="18313" spans="2:19" ht="15.75" customHeight="1" x14ac:dyDescent="0.25">
      <c r="B18313" s="106"/>
      <c r="C18313" s="106"/>
      <c r="D18313" s="139"/>
      <c r="E18313" s="140"/>
      <c r="F18313" s="140"/>
      <c r="G18313" s="140"/>
      <c r="M18313" s="140"/>
      <c r="N18313" s="167"/>
      <c r="O18313" s="167"/>
      <c r="P18313" s="142"/>
      <c r="Q18313" s="142"/>
      <c r="R18313" s="142"/>
      <c r="S18313" s="139"/>
    </row>
    <row r="18314" spans="2:19" ht="15.75" customHeight="1" x14ac:dyDescent="0.25">
      <c r="B18314" s="106"/>
      <c r="C18314" s="106"/>
      <c r="D18314" s="139"/>
      <c r="E18314" s="140"/>
      <c r="F18314" s="140"/>
      <c r="G18314" s="140"/>
      <c r="M18314" s="140"/>
      <c r="N18314" s="167"/>
      <c r="O18314" s="167"/>
      <c r="P18314" s="142"/>
      <c r="Q18314" s="142"/>
      <c r="R18314" s="142"/>
      <c r="S18314" s="139"/>
    </row>
    <row r="18315" spans="2:19" ht="15.75" customHeight="1" x14ac:dyDescent="0.25">
      <c r="B18315" s="106"/>
      <c r="C18315" s="106"/>
      <c r="D18315" s="139"/>
      <c r="E18315" s="140"/>
      <c r="F18315" s="140"/>
      <c r="G18315" s="140"/>
      <c r="M18315" s="140"/>
      <c r="N18315" s="167"/>
      <c r="O18315" s="167"/>
      <c r="P18315" s="142"/>
      <c r="Q18315" s="142"/>
      <c r="R18315" s="142"/>
      <c r="S18315" s="139"/>
    </row>
    <row r="18316" spans="2:19" ht="15.75" customHeight="1" x14ac:dyDescent="0.25">
      <c r="B18316" s="106"/>
      <c r="C18316" s="106"/>
      <c r="D18316" s="139"/>
      <c r="E18316" s="140"/>
      <c r="F18316" s="140"/>
      <c r="G18316" s="140"/>
      <c r="M18316" s="140"/>
      <c r="N18316" s="167"/>
      <c r="O18316" s="167"/>
      <c r="P18316" s="142"/>
      <c r="Q18316" s="142"/>
      <c r="R18316" s="142"/>
      <c r="S18316" s="139"/>
    </row>
    <row r="18317" spans="2:19" ht="15.75" customHeight="1" x14ac:dyDescent="0.25">
      <c r="B18317" s="106"/>
      <c r="C18317" s="106"/>
      <c r="D18317" s="139"/>
      <c r="E18317" s="140"/>
      <c r="F18317" s="140"/>
      <c r="G18317" s="140"/>
      <c r="M18317" s="140"/>
      <c r="N18317" s="167"/>
      <c r="O18317" s="167"/>
      <c r="P18317" s="142"/>
      <c r="Q18317" s="142"/>
      <c r="R18317" s="142"/>
      <c r="S18317" s="139"/>
    </row>
    <row r="18318" spans="2:19" ht="15.75" customHeight="1" x14ac:dyDescent="0.25">
      <c r="B18318" s="106"/>
      <c r="C18318" s="106"/>
      <c r="D18318" s="139"/>
      <c r="E18318" s="140"/>
      <c r="F18318" s="140"/>
      <c r="G18318" s="140"/>
      <c r="M18318" s="140"/>
      <c r="N18318" s="167"/>
      <c r="O18318" s="167"/>
      <c r="P18318" s="142"/>
      <c r="Q18318" s="142"/>
      <c r="R18318" s="142"/>
      <c r="S18318" s="139"/>
    </row>
    <row r="18319" spans="2:19" ht="15.75" customHeight="1" x14ac:dyDescent="0.25">
      <c r="B18319" s="106"/>
      <c r="C18319" s="106"/>
      <c r="D18319" s="139"/>
      <c r="E18319" s="140"/>
      <c r="F18319" s="140"/>
      <c r="G18319" s="140"/>
      <c r="M18319" s="140"/>
      <c r="N18319" s="167"/>
      <c r="O18319" s="167"/>
      <c r="P18319" s="142"/>
      <c r="Q18319" s="142"/>
      <c r="R18319" s="142"/>
      <c r="S18319" s="139"/>
    </row>
    <row r="18320" spans="2:19" ht="15.75" customHeight="1" x14ac:dyDescent="0.25">
      <c r="B18320" s="106"/>
      <c r="C18320" s="106"/>
      <c r="D18320" s="139"/>
      <c r="E18320" s="140"/>
      <c r="F18320" s="140"/>
      <c r="G18320" s="140"/>
      <c r="M18320" s="140"/>
      <c r="N18320" s="167"/>
      <c r="O18320" s="167"/>
      <c r="P18320" s="142"/>
      <c r="Q18320" s="142"/>
      <c r="R18320" s="142"/>
      <c r="S18320" s="139"/>
    </row>
    <row r="18321" spans="2:19" ht="15.75" customHeight="1" x14ac:dyDescent="0.25">
      <c r="B18321" s="106"/>
      <c r="C18321" s="106"/>
      <c r="D18321" s="139"/>
      <c r="E18321" s="140"/>
      <c r="F18321" s="140"/>
      <c r="G18321" s="140"/>
      <c r="M18321" s="140"/>
      <c r="N18321" s="167"/>
      <c r="O18321" s="167"/>
      <c r="P18321" s="142"/>
      <c r="Q18321" s="142"/>
      <c r="R18321" s="142"/>
      <c r="S18321" s="139"/>
    </row>
    <row r="18322" spans="2:19" ht="15.75" customHeight="1" x14ac:dyDescent="0.25">
      <c r="B18322" s="106"/>
      <c r="C18322" s="106"/>
      <c r="D18322" s="139"/>
      <c r="E18322" s="140"/>
      <c r="F18322" s="140"/>
      <c r="G18322" s="140"/>
      <c r="M18322" s="140"/>
      <c r="N18322" s="167"/>
      <c r="O18322" s="167"/>
      <c r="P18322" s="142"/>
      <c r="Q18322" s="142"/>
      <c r="R18322" s="142"/>
      <c r="S18322" s="139"/>
    </row>
    <row r="18323" spans="2:19" ht="15.75" customHeight="1" x14ac:dyDescent="0.25">
      <c r="B18323" s="106"/>
      <c r="C18323" s="106"/>
      <c r="D18323" s="139"/>
      <c r="E18323" s="140"/>
      <c r="F18323" s="140"/>
      <c r="G18323" s="140"/>
      <c r="M18323" s="140"/>
      <c r="N18323" s="167"/>
      <c r="O18323" s="167"/>
      <c r="P18323" s="142"/>
      <c r="Q18323" s="142"/>
      <c r="R18323" s="142"/>
      <c r="S18323" s="139"/>
    </row>
    <row r="18324" spans="2:19" ht="15.75" customHeight="1" x14ac:dyDescent="0.25">
      <c r="B18324" s="106"/>
      <c r="C18324" s="106"/>
      <c r="D18324" s="139"/>
      <c r="E18324" s="140"/>
      <c r="F18324" s="140"/>
      <c r="G18324" s="140"/>
      <c r="M18324" s="140"/>
      <c r="N18324" s="167"/>
      <c r="O18324" s="167"/>
      <c r="P18324" s="142"/>
      <c r="Q18324" s="142"/>
      <c r="R18324" s="142"/>
      <c r="S18324" s="139"/>
    </row>
    <row r="18325" spans="2:19" ht="15.75" customHeight="1" x14ac:dyDescent="0.25">
      <c r="B18325" s="106"/>
      <c r="C18325" s="106"/>
      <c r="D18325" s="139"/>
      <c r="E18325" s="140"/>
      <c r="F18325" s="140"/>
      <c r="G18325" s="140"/>
      <c r="M18325" s="140"/>
      <c r="N18325" s="167"/>
      <c r="O18325" s="167"/>
      <c r="P18325" s="142"/>
      <c r="Q18325" s="142"/>
      <c r="R18325" s="142"/>
      <c r="S18325" s="139"/>
    </row>
    <row r="18326" spans="2:19" ht="15.75" customHeight="1" x14ac:dyDescent="0.25">
      <c r="B18326" s="106"/>
      <c r="C18326" s="106"/>
      <c r="D18326" s="139"/>
      <c r="E18326" s="140"/>
      <c r="F18326" s="140"/>
      <c r="G18326" s="140"/>
      <c r="M18326" s="140"/>
      <c r="N18326" s="167"/>
      <c r="O18326" s="167"/>
      <c r="P18326" s="142"/>
      <c r="Q18326" s="142"/>
      <c r="R18326" s="142"/>
      <c r="S18326" s="139"/>
    </row>
    <row r="18327" spans="2:19" ht="15.75" customHeight="1" x14ac:dyDescent="0.25">
      <c r="B18327" s="106"/>
      <c r="C18327" s="106"/>
      <c r="D18327" s="139"/>
      <c r="E18327" s="140"/>
      <c r="F18327" s="140"/>
      <c r="G18327" s="140"/>
      <c r="M18327" s="140"/>
      <c r="N18327" s="167"/>
      <c r="O18327" s="167"/>
      <c r="P18327" s="142"/>
      <c r="Q18327" s="142"/>
      <c r="R18327" s="142"/>
      <c r="S18327" s="139"/>
    </row>
    <row r="18328" spans="2:19" ht="15.75" customHeight="1" x14ac:dyDescent="0.25">
      <c r="B18328" s="106"/>
      <c r="C18328" s="106"/>
      <c r="D18328" s="139"/>
      <c r="E18328" s="140"/>
      <c r="F18328" s="140"/>
      <c r="G18328" s="140"/>
      <c r="M18328" s="140"/>
      <c r="N18328" s="167"/>
      <c r="O18328" s="167"/>
      <c r="P18328" s="142"/>
      <c r="Q18328" s="142"/>
      <c r="R18328" s="142"/>
      <c r="S18328" s="139"/>
    </row>
    <row r="18329" spans="2:19" ht="15.75" customHeight="1" x14ac:dyDescent="0.25">
      <c r="B18329" s="106"/>
      <c r="C18329" s="106"/>
      <c r="D18329" s="139"/>
      <c r="E18329" s="140"/>
      <c r="F18329" s="140"/>
      <c r="G18329" s="140"/>
      <c r="M18329" s="140"/>
      <c r="N18329" s="167"/>
      <c r="O18329" s="167"/>
      <c r="P18329" s="142"/>
      <c r="Q18329" s="142"/>
      <c r="R18329" s="142"/>
      <c r="S18329" s="139"/>
    </row>
    <row r="18330" spans="2:19" ht="15.75" customHeight="1" x14ac:dyDescent="0.25">
      <c r="B18330" s="106"/>
      <c r="C18330" s="106"/>
      <c r="D18330" s="139"/>
      <c r="E18330" s="140"/>
      <c r="F18330" s="140"/>
      <c r="G18330" s="140"/>
      <c r="M18330" s="140"/>
      <c r="N18330" s="167"/>
      <c r="O18330" s="167"/>
      <c r="P18330" s="142"/>
      <c r="Q18330" s="142"/>
      <c r="R18330" s="142"/>
      <c r="S18330" s="139"/>
    </row>
    <row r="18331" spans="2:19" ht="15.75" customHeight="1" x14ac:dyDescent="0.25">
      <c r="B18331" s="106"/>
      <c r="C18331" s="106"/>
      <c r="D18331" s="139"/>
      <c r="E18331" s="140"/>
      <c r="F18331" s="140"/>
      <c r="G18331" s="140"/>
      <c r="M18331" s="140"/>
      <c r="N18331" s="167"/>
      <c r="O18331" s="167"/>
      <c r="P18331" s="142"/>
      <c r="Q18331" s="142"/>
      <c r="R18331" s="142"/>
      <c r="S18331" s="139"/>
    </row>
    <row r="18332" spans="2:19" ht="15.75" customHeight="1" x14ac:dyDescent="0.25">
      <c r="B18332" s="106"/>
      <c r="C18332" s="106"/>
      <c r="D18332" s="139"/>
      <c r="E18332" s="140"/>
      <c r="F18332" s="140"/>
      <c r="G18332" s="140"/>
      <c r="M18332" s="140"/>
      <c r="N18332" s="167"/>
      <c r="O18332" s="167"/>
      <c r="P18332" s="142"/>
      <c r="Q18332" s="142"/>
      <c r="R18332" s="142"/>
      <c r="S18332" s="139"/>
    </row>
    <row r="18333" spans="2:19" ht="15.75" customHeight="1" x14ac:dyDescent="0.25">
      <c r="B18333" s="106"/>
      <c r="C18333" s="106"/>
      <c r="D18333" s="139"/>
      <c r="E18333" s="140"/>
      <c r="F18333" s="140"/>
      <c r="G18333" s="140"/>
      <c r="M18333" s="140"/>
      <c r="N18333" s="167"/>
      <c r="O18333" s="167"/>
      <c r="P18333" s="142"/>
      <c r="Q18333" s="142"/>
      <c r="R18333" s="142"/>
      <c r="S18333" s="139"/>
    </row>
    <row r="18334" spans="2:19" ht="15.75" customHeight="1" x14ac:dyDescent="0.25">
      <c r="B18334" s="106"/>
      <c r="C18334" s="106"/>
      <c r="D18334" s="139"/>
      <c r="E18334" s="140"/>
      <c r="F18334" s="140"/>
      <c r="G18334" s="140"/>
      <c r="M18334" s="140"/>
      <c r="N18334" s="167"/>
      <c r="O18334" s="167"/>
      <c r="P18334" s="142"/>
      <c r="Q18334" s="142"/>
      <c r="R18334" s="142"/>
      <c r="S18334" s="139"/>
    </row>
    <row r="18335" spans="2:19" ht="15.75" customHeight="1" x14ac:dyDescent="0.25">
      <c r="B18335" s="106"/>
      <c r="C18335" s="106"/>
      <c r="D18335" s="139"/>
      <c r="E18335" s="140"/>
      <c r="F18335" s="140"/>
      <c r="G18335" s="140"/>
      <c r="M18335" s="140"/>
      <c r="N18335" s="167"/>
      <c r="O18335" s="167"/>
      <c r="P18335" s="142"/>
      <c r="Q18335" s="142"/>
      <c r="R18335" s="142"/>
      <c r="S18335" s="139"/>
    </row>
    <row r="18336" spans="2:19" ht="15.75" customHeight="1" x14ac:dyDescent="0.25">
      <c r="B18336" s="106"/>
      <c r="C18336" s="106"/>
      <c r="D18336" s="139"/>
      <c r="E18336" s="140"/>
      <c r="F18336" s="140"/>
      <c r="G18336" s="140"/>
      <c r="M18336" s="140"/>
      <c r="N18336" s="167"/>
      <c r="O18336" s="167"/>
      <c r="P18336" s="142"/>
      <c r="Q18336" s="142"/>
      <c r="R18336" s="142"/>
      <c r="S18336" s="139"/>
    </row>
    <row r="18337" spans="2:19" ht="15.75" customHeight="1" x14ac:dyDescent="0.25">
      <c r="B18337" s="106"/>
      <c r="C18337" s="106"/>
      <c r="D18337" s="139"/>
      <c r="E18337" s="140"/>
      <c r="F18337" s="140"/>
      <c r="G18337" s="140"/>
      <c r="M18337" s="140"/>
      <c r="N18337" s="167"/>
      <c r="O18337" s="167"/>
      <c r="P18337" s="142"/>
      <c r="Q18337" s="142"/>
      <c r="R18337" s="142"/>
      <c r="S18337" s="139"/>
    </row>
    <row r="18338" spans="2:19" ht="15.75" customHeight="1" x14ac:dyDescent="0.25">
      <c r="B18338" s="106"/>
      <c r="C18338" s="106"/>
      <c r="D18338" s="139"/>
      <c r="E18338" s="140"/>
      <c r="F18338" s="140"/>
      <c r="G18338" s="140"/>
      <c r="M18338" s="140"/>
      <c r="N18338" s="167"/>
      <c r="O18338" s="167"/>
      <c r="P18338" s="142"/>
      <c r="Q18338" s="142"/>
      <c r="R18338" s="142"/>
      <c r="S18338" s="139"/>
    </row>
    <row r="18339" spans="2:19" ht="15.75" customHeight="1" x14ac:dyDescent="0.25">
      <c r="B18339" s="106"/>
      <c r="C18339" s="106"/>
      <c r="D18339" s="139"/>
      <c r="E18339" s="140"/>
      <c r="F18339" s="140"/>
      <c r="G18339" s="140"/>
      <c r="M18339" s="140"/>
      <c r="N18339" s="167"/>
      <c r="O18339" s="167"/>
      <c r="P18339" s="142"/>
      <c r="Q18339" s="142"/>
      <c r="R18339" s="142"/>
      <c r="S18339" s="139"/>
    </row>
    <row r="18340" spans="2:19" ht="15.75" customHeight="1" x14ac:dyDescent="0.25">
      <c r="B18340" s="106"/>
      <c r="C18340" s="106"/>
      <c r="D18340" s="139"/>
      <c r="E18340" s="140"/>
      <c r="F18340" s="140"/>
      <c r="G18340" s="140"/>
      <c r="M18340" s="140"/>
      <c r="N18340" s="167"/>
      <c r="O18340" s="167"/>
      <c r="P18340" s="142"/>
      <c r="Q18340" s="142"/>
      <c r="R18340" s="142"/>
      <c r="S18340" s="139"/>
    </row>
    <row r="18341" spans="2:19" ht="15.75" customHeight="1" x14ac:dyDescent="0.25">
      <c r="B18341" s="106"/>
      <c r="C18341" s="106"/>
      <c r="D18341" s="139"/>
      <c r="E18341" s="140"/>
      <c r="F18341" s="140"/>
      <c r="G18341" s="140"/>
      <c r="M18341" s="140"/>
      <c r="N18341" s="167"/>
      <c r="O18341" s="167"/>
      <c r="P18341" s="142"/>
      <c r="Q18341" s="142"/>
      <c r="R18341" s="142"/>
      <c r="S18341" s="139"/>
    </row>
    <row r="18342" spans="2:19" ht="15.75" customHeight="1" x14ac:dyDescent="0.25">
      <c r="B18342" s="106"/>
      <c r="C18342" s="106"/>
      <c r="D18342" s="139"/>
      <c r="E18342" s="140"/>
      <c r="F18342" s="140"/>
      <c r="G18342" s="140"/>
      <c r="M18342" s="140"/>
      <c r="N18342" s="167"/>
      <c r="O18342" s="167"/>
      <c r="P18342" s="142"/>
      <c r="Q18342" s="142"/>
      <c r="R18342" s="142"/>
      <c r="S18342" s="139"/>
    </row>
    <row r="18343" spans="2:19" ht="15.75" customHeight="1" x14ac:dyDescent="0.25">
      <c r="B18343" s="106"/>
      <c r="C18343" s="106"/>
      <c r="D18343" s="139"/>
      <c r="E18343" s="140"/>
      <c r="F18343" s="140"/>
      <c r="G18343" s="140"/>
      <c r="M18343" s="140"/>
      <c r="N18343" s="167"/>
      <c r="O18343" s="167"/>
      <c r="P18343" s="142"/>
      <c r="Q18343" s="142"/>
      <c r="R18343" s="142"/>
      <c r="S18343" s="139"/>
    </row>
    <row r="18344" spans="2:19" ht="15.75" customHeight="1" x14ac:dyDescent="0.25">
      <c r="B18344" s="106"/>
      <c r="C18344" s="106"/>
      <c r="D18344" s="139"/>
      <c r="E18344" s="140"/>
      <c r="F18344" s="140"/>
      <c r="G18344" s="140"/>
      <c r="M18344" s="140"/>
      <c r="N18344" s="167"/>
      <c r="O18344" s="167"/>
      <c r="P18344" s="142"/>
      <c r="Q18344" s="142"/>
      <c r="R18344" s="142"/>
      <c r="S18344" s="139"/>
    </row>
    <row r="18345" spans="2:19" ht="15.75" customHeight="1" x14ac:dyDescent="0.25">
      <c r="B18345" s="106"/>
      <c r="C18345" s="106"/>
      <c r="D18345" s="139"/>
      <c r="E18345" s="140"/>
      <c r="F18345" s="140"/>
      <c r="G18345" s="140"/>
      <c r="M18345" s="140"/>
      <c r="N18345" s="167"/>
      <c r="O18345" s="167"/>
      <c r="P18345" s="142"/>
      <c r="Q18345" s="142"/>
      <c r="R18345" s="142"/>
      <c r="S18345" s="139"/>
    </row>
    <row r="18346" spans="2:19" ht="15.75" customHeight="1" x14ac:dyDescent="0.25">
      <c r="B18346" s="106"/>
      <c r="C18346" s="106"/>
      <c r="D18346" s="139"/>
      <c r="E18346" s="140"/>
      <c r="F18346" s="140"/>
      <c r="G18346" s="140"/>
      <c r="M18346" s="140"/>
      <c r="N18346" s="167"/>
      <c r="O18346" s="167"/>
      <c r="P18346" s="142"/>
      <c r="Q18346" s="142"/>
      <c r="R18346" s="142"/>
      <c r="S18346" s="139"/>
    </row>
    <row r="18347" spans="2:19" ht="15.75" customHeight="1" x14ac:dyDescent="0.25">
      <c r="B18347" s="106"/>
      <c r="C18347" s="106"/>
      <c r="D18347" s="139"/>
      <c r="E18347" s="140"/>
      <c r="F18347" s="140"/>
      <c r="G18347" s="140"/>
      <c r="M18347" s="140"/>
      <c r="N18347" s="167"/>
      <c r="O18347" s="167"/>
      <c r="P18347" s="142"/>
      <c r="Q18347" s="142"/>
      <c r="R18347" s="142"/>
      <c r="S18347" s="139"/>
    </row>
    <row r="18348" spans="2:19" ht="15.75" customHeight="1" x14ac:dyDescent="0.25">
      <c r="B18348" s="106"/>
      <c r="C18348" s="106"/>
      <c r="D18348" s="139"/>
      <c r="E18348" s="140"/>
      <c r="F18348" s="140"/>
      <c r="G18348" s="140"/>
      <c r="M18348" s="140"/>
      <c r="N18348" s="167"/>
      <c r="O18348" s="167"/>
      <c r="P18348" s="142"/>
      <c r="Q18348" s="142"/>
      <c r="R18348" s="142"/>
      <c r="S18348" s="139"/>
    </row>
    <row r="18349" spans="2:19" ht="15.75" customHeight="1" x14ac:dyDescent="0.25">
      <c r="B18349" s="106"/>
      <c r="C18349" s="106"/>
      <c r="D18349" s="139"/>
      <c r="E18349" s="140"/>
      <c r="F18349" s="140"/>
      <c r="G18349" s="140"/>
      <c r="M18349" s="140"/>
      <c r="N18349" s="167"/>
      <c r="O18349" s="167"/>
      <c r="P18349" s="142"/>
      <c r="Q18349" s="142"/>
      <c r="R18349" s="142"/>
      <c r="S18349" s="139"/>
    </row>
    <row r="18350" spans="2:19" ht="15.75" customHeight="1" x14ac:dyDescent="0.25">
      <c r="B18350" s="106"/>
      <c r="C18350" s="106"/>
      <c r="D18350" s="139"/>
      <c r="E18350" s="140"/>
      <c r="F18350" s="140"/>
      <c r="G18350" s="140"/>
      <c r="M18350" s="140"/>
      <c r="N18350" s="167"/>
      <c r="O18350" s="167"/>
      <c r="P18350" s="142"/>
      <c r="Q18350" s="142"/>
      <c r="R18350" s="142"/>
      <c r="S18350" s="139"/>
    </row>
    <row r="18351" spans="2:19" ht="15.75" customHeight="1" x14ac:dyDescent="0.25">
      <c r="B18351" s="106"/>
      <c r="C18351" s="106"/>
      <c r="D18351" s="139"/>
      <c r="E18351" s="140"/>
      <c r="F18351" s="140"/>
      <c r="G18351" s="140"/>
      <c r="M18351" s="140"/>
      <c r="N18351" s="167"/>
      <c r="O18351" s="167"/>
      <c r="P18351" s="142"/>
      <c r="Q18351" s="142"/>
      <c r="R18351" s="142"/>
      <c r="S18351" s="139"/>
    </row>
    <row r="18352" spans="2:19" ht="15.75" customHeight="1" x14ac:dyDescent="0.25">
      <c r="B18352" s="106"/>
      <c r="C18352" s="106"/>
      <c r="D18352" s="139"/>
      <c r="E18352" s="140"/>
      <c r="F18352" s="140"/>
      <c r="G18352" s="140"/>
      <c r="M18352" s="140"/>
      <c r="N18352" s="167"/>
      <c r="O18352" s="167"/>
      <c r="P18352" s="142"/>
      <c r="Q18352" s="142"/>
      <c r="R18352" s="142"/>
      <c r="S18352" s="139"/>
    </row>
    <row r="18353" spans="2:19" ht="15.75" customHeight="1" x14ac:dyDescent="0.25">
      <c r="B18353" s="106"/>
      <c r="C18353" s="106"/>
      <c r="D18353" s="139"/>
      <c r="E18353" s="140"/>
      <c r="F18353" s="140"/>
      <c r="G18353" s="140"/>
      <c r="M18353" s="140"/>
      <c r="N18353" s="167"/>
      <c r="O18353" s="167"/>
      <c r="P18353" s="142"/>
      <c r="Q18353" s="142"/>
      <c r="R18353" s="142"/>
      <c r="S18353" s="139"/>
    </row>
    <row r="18354" spans="2:19" ht="15.75" customHeight="1" x14ac:dyDescent="0.25">
      <c r="B18354" s="106"/>
      <c r="C18354" s="106"/>
      <c r="D18354" s="139"/>
      <c r="E18354" s="140"/>
      <c r="F18354" s="140"/>
      <c r="G18354" s="140"/>
      <c r="M18354" s="140"/>
      <c r="N18354" s="167"/>
      <c r="O18354" s="167"/>
      <c r="P18354" s="142"/>
      <c r="Q18354" s="142"/>
      <c r="R18354" s="142"/>
      <c r="S18354" s="139"/>
    </row>
    <row r="18355" spans="2:19" ht="15.75" customHeight="1" x14ac:dyDescent="0.25">
      <c r="B18355" s="106"/>
      <c r="C18355" s="106"/>
      <c r="D18355" s="139"/>
      <c r="E18355" s="140"/>
      <c r="F18355" s="140"/>
      <c r="G18355" s="140"/>
      <c r="M18355" s="140"/>
      <c r="N18355" s="167"/>
      <c r="O18355" s="167"/>
      <c r="P18355" s="142"/>
      <c r="Q18355" s="142"/>
      <c r="R18355" s="142"/>
      <c r="S18355" s="139"/>
    </row>
    <row r="18356" spans="2:19" ht="15.75" customHeight="1" x14ac:dyDescent="0.25">
      <c r="B18356" s="106"/>
      <c r="C18356" s="106"/>
      <c r="D18356" s="139"/>
      <c r="E18356" s="140"/>
      <c r="F18356" s="140"/>
      <c r="G18356" s="140"/>
      <c r="M18356" s="140"/>
      <c r="N18356" s="167"/>
      <c r="O18356" s="167"/>
      <c r="P18356" s="142"/>
      <c r="Q18356" s="142"/>
      <c r="R18356" s="142"/>
      <c r="S18356" s="139"/>
    </row>
    <row r="18357" spans="2:19" ht="15.75" customHeight="1" x14ac:dyDescent="0.25">
      <c r="B18357" s="106"/>
      <c r="C18357" s="106"/>
      <c r="D18357" s="139"/>
      <c r="E18357" s="140"/>
      <c r="F18357" s="140"/>
      <c r="G18357" s="140"/>
      <c r="M18357" s="140"/>
      <c r="N18357" s="167"/>
      <c r="O18357" s="167"/>
      <c r="P18357" s="142"/>
      <c r="Q18357" s="142"/>
      <c r="R18357" s="142"/>
      <c r="S18357" s="139"/>
    </row>
    <row r="18358" spans="2:19" ht="15.75" customHeight="1" x14ac:dyDescent="0.25">
      <c r="B18358" s="106"/>
      <c r="C18358" s="106"/>
      <c r="D18358" s="139"/>
      <c r="E18358" s="140"/>
      <c r="F18358" s="140"/>
      <c r="G18358" s="140"/>
      <c r="M18358" s="140"/>
      <c r="N18358" s="167"/>
      <c r="O18358" s="167"/>
      <c r="P18358" s="142"/>
      <c r="Q18358" s="142"/>
      <c r="R18358" s="142"/>
      <c r="S18358" s="139"/>
    </row>
    <row r="18359" spans="2:19" ht="15.75" customHeight="1" x14ac:dyDescent="0.25">
      <c r="B18359" s="106"/>
      <c r="C18359" s="106"/>
      <c r="D18359" s="139"/>
      <c r="E18359" s="140"/>
      <c r="F18359" s="140"/>
      <c r="G18359" s="140"/>
      <c r="M18359" s="140"/>
      <c r="N18359" s="167"/>
      <c r="O18359" s="167"/>
      <c r="P18359" s="142"/>
      <c r="Q18359" s="142"/>
      <c r="R18359" s="142"/>
      <c r="S18359" s="139"/>
    </row>
    <row r="18360" spans="2:19" ht="15.75" customHeight="1" x14ac:dyDescent="0.25">
      <c r="B18360" s="106"/>
      <c r="C18360" s="106"/>
      <c r="D18360" s="139"/>
      <c r="E18360" s="140"/>
      <c r="F18360" s="140"/>
      <c r="G18360" s="140"/>
      <c r="M18360" s="140"/>
      <c r="N18360" s="167"/>
      <c r="O18360" s="167"/>
      <c r="P18360" s="142"/>
      <c r="Q18360" s="142"/>
      <c r="R18360" s="142"/>
      <c r="S18360" s="139"/>
    </row>
    <row r="18361" spans="2:19" ht="15.75" customHeight="1" x14ac:dyDescent="0.25">
      <c r="B18361" s="106"/>
      <c r="C18361" s="106"/>
      <c r="D18361" s="139"/>
      <c r="E18361" s="140"/>
      <c r="F18361" s="140"/>
      <c r="G18361" s="140"/>
      <c r="M18361" s="140"/>
      <c r="N18361" s="167"/>
      <c r="O18361" s="167"/>
      <c r="P18361" s="142"/>
      <c r="Q18361" s="142"/>
      <c r="R18361" s="142"/>
      <c r="S18361" s="139"/>
    </row>
    <row r="18362" spans="2:19" ht="15.75" customHeight="1" x14ac:dyDescent="0.25">
      <c r="B18362" s="106"/>
      <c r="C18362" s="106"/>
      <c r="D18362" s="139"/>
      <c r="E18362" s="140"/>
      <c r="F18362" s="140"/>
      <c r="G18362" s="140"/>
      <c r="M18362" s="140"/>
      <c r="N18362" s="167"/>
      <c r="O18362" s="167"/>
      <c r="P18362" s="142"/>
      <c r="Q18362" s="142"/>
      <c r="R18362" s="142"/>
      <c r="S18362" s="139"/>
    </row>
    <row r="18363" spans="2:19" ht="15.75" customHeight="1" x14ac:dyDescent="0.25">
      <c r="B18363" s="106"/>
      <c r="C18363" s="106"/>
      <c r="D18363" s="139"/>
      <c r="E18363" s="140"/>
      <c r="F18363" s="140"/>
      <c r="G18363" s="140"/>
      <c r="M18363" s="140"/>
      <c r="N18363" s="167"/>
      <c r="O18363" s="167"/>
      <c r="P18363" s="142"/>
      <c r="Q18363" s="142"/>
      <c r="R18363" s="142"/>
      <c r="S18363" s="139"/>
    </row>
    <row r="18364" spans="2:19" ht="15.75" customHeight="1" x14ac:dyDescent="0.25">
      <c r="B18364" s="106"/>
      <c r="C18364" s="106"/>
      <c r="D18364" s="139"/>
      <c r="E18364" s="140"/>
      <c r="F18364" s="140"/>
      <c r="G18364" s="140"/>
      <c r="M18364" s="140"/>
      <c r="N18364" s="167"/>
      <c r="O18364" s="167"/>
      <c r="P18364" s="142"/>
      <c r="Q18364" s="142"/>
      <c r="R18364" s="142"/>
      <c r="S18364" s="139"/>
    </row>
    <row r="18365" spans="2:19" ht="15.75" customHeight="1" x14ac:dyDescent="0.25">
      <c r="B18365" s="106"/>
      <c r="C18365" s="106"/>
      <c r="D18365" s="139"/>
      <c r="E18365" s="140"/>
      <c r="F18365" s="140"/>
      <c r="G18365" s="140"/>
      <c r="M18365" s="140"/>
      <c r="N18365" s="167"/>
      <c r="O18365" s="167"/>
      <c r="P18365" s="142"/>
      <c r="Q18365" s="142"/>
      <c r="R18365" s="142"/>
      <c r="S18365" s="139"/>
    </row>
    <row r="18366" spans="2:19" ht="15.75" customHeight="1" x14ac:dyDescent="0.25">
      <c r="B18366" s="106"/>
      <c r="C18366" s="106"/>
      <c r="D18366" s="139"/>
      <c r="E18366" s="140"/>
      <c r="F18366" s="140"/>
      <c r="G18366" s="140"/>
      <c r="M18366" s="140"/>
      <c r="N18366" s="167"/>
      <c r="O18366" s="167"/>
      <c r="P18366" s="142"/>
      <c r="Q18366" s="142"/>
      <c r="R18366" s="142"/>
      <c r="S18366" s="139"/>
    </row>
    <row r="18367" spans="2:19" ht="15.75" customHeight="1" x14ac:dyDescent="0.25">
      <c r="B18367" s="106"/>
      <c r="C18367" s="106"/>
      <c r="D18367" s="139"/>
      <c r="E18367" s="140"/>
      <c r="F18367" s="140"/>
      <c r="G18367" s="140"/>
      <c r="M18367" s="140"/>
      <c r="N18367" s="167"/>
      <c r="O18367" s="167"/>
      <c r="P18367" s="142"/>
      <c r="Q18367" s="142"/>
      <c r="R18367" s="142"/>
      <c r="S18367" s="139"/>
    </row>
    <row r="18368" spans="2:19" ht="15.75" customHeight="1" x14ac:dyDescent="0.25">
      <c r="B18368" s="106"/>
      <c r="C18368" s="106"/>
      <c r="D18368" s="139"/>
      <c r="E18368" s="140"/>
      <c r="F18368" s="140"/>
      <c r="G18368" s="140"/>
      <c r="M18368" s="140"/>
      <c r="N18368" s="167"/>
      <c r="O18368" s="167"/>
      <c r="P18368" s="142"/>
      <c r="Q18368" s="142"/>
      <c r="R18368" s="142"/>
      <c r="S18368" s="139"/>
    </row>
    <row r="18369" spans="2:19" ht="15.75" customHeight="1" x14ac:dyDescent="0.25">
      <c r="B18369" s="106"/>
      <c r="C18369" s="106"/>
      <c r="D18369" s="139"/>
      <c r="E18369" s="140"/>
      <c r="F18369" s="140"/>
      <c r="G18369" s="140"/>
      <c r="M18369" s="140"/>
      <c r="N18369" s="167"/>
      <c r="O18369" s="167"/>
      <c r="P18369" s="142"/>
      <c r="Q18369" s="142"/>
      <c r="R18369" s="142"/>
      <c r="S18369" s="139"/>
    </row>
    <row r="18370" spans="2:19" ht="15.75" customHeight="1" x14ac:dyDescent="0.25">
      <c r="B18370" s="106"/>
      <c r="C18370" s="106"/>
      <c r="D18370" s="139"/>
      <c r="E18370" s="140"/>
      <c r="F18370" s="140"/>
      <c r="G18370" s="140"/>
      <c r="M18370" s="140"/>
      <c r="N18370" s="167"/>
      <c r="O18370" s="167"/>
      <c r="P18370" s="142"/>
      <c r="Q18370" s="142"/>
      <c r="R18370" s="142"/>
      <c r="S18370" s="139"/>
    </row>
    <row r="18371" spans="2:19" ht="15.75" customHeight="1" x14ac:dyDescent="0.25">
      <c r="B18371" s="106"/>
      <c r="C18371" s="106"/>
      <c r="D18371" s="139"/>
      <c r="E18371" s="140"/>
      <c r="F18371" s="140"/>
      <c r="G18371" s="140"/>
      <c r="M18371" s="140"/>
      <c r="N18371" s="167"/>
      <c r="O18371" s="167"/>
      <c r="P18371" s="142"/>
      <c r="Q18371" s="142"/>
      <c r="R18371" s="142"/>
      <c r="S18371" s="139"/>
    </row>
    <row r="18372" spans="2:19" ht="15.75" customHeight="1" x14ac:dyDescent="0.25">
      <c r="B18372" s="106"/>
      <c r="C18372" s="106"/>
      <c r="D18372" s="139"/>
      <c r="E18372" s="140"/>
      <c r="F18372" s="140"/>
      <c r="G18372" s="140"/>
      <c r="M18372" s="140"/>
      <c r="N18372" s="167"/>
      <c r="O18372" s="167"/>
      <c r="P18372" s="142"/>
      <c r="Q18372" s="142"/>
      <c r="R18372" s="142"/>
      <c r="S18372" s="139"/>
    </row>
    <row r="18373" spans="2:19" ht="15.75" customHeight="1" x14ac:dyDescent="0.25">
      <c r="B18373" s="106"/>
      <c r="C18373" s="106"/>
      <c r="D18373" s="139"/>
      <c r="E18373" s="140"/>
      <c r="F18373" s="140"/>
      <c r="G18373" s="140"/>
      <c r="M18373" s="140"/>
      <c r="N18373" s="167"/>
      <c r="O18373" s="167"/>
      <c r="P18373" s="142"/>
      <c r="Q18373" s="142"/>
      <c r="R18373" s="142"/>
      <c r="S18373" s="139"/>
    </row>
    <row r="18374" spans="2:19" ht="15.75" customHeight="1" x14ac:dyDescent="0.25">
      <c r="B18374" s="106"/>
      <c r="C18374" s="106"/>
      <c r="D18374" s="139"/>
      <c r="E18374" s="140"/>
      <c r="F18374" s="140"/>
      <c r="G18374" s="140"/>
      <c r="M18374" s="140"/>
      <c r="N18374" s="167"/>
      <c r="O18374" s="167"/>
      <c r="P18374" s="142"/>
      <c r="Q18374" s="142"/>
      <c r="R18374" s="142"/>
      <c r="S18374" s="139"/>
    </row>
    <row r="18375" spans="2:19" ht="15.75" customHeight="1" x14ac:dyDescent="0.25">
      <c r="B18375" s="106"/>
      <c r="C18375" s="106"/>
      <c r="D18375" s="139"/>
      <c r="E18375" s="140"/>
      <c r="F18375" s="140"/>
      <c r="G18375" s="140"/>
      <c r="M18375" s="140"/>
      <c r="N18375" s="167"/>
      <c r="O18375" s="167"/>
      <c r="P18375" s="142"/>
      <c r="Q18375" s="142"/>
      <c r="R18375" s="142"/>
      <c r="S18375" s="139"/>
    </row>
    <row r="18376" spans="2:19" ht="15.75" customHeight="1" x14ac:dyDescent="0.25">
      <c r="B18376" s="106"/>
      <c r="C18376" s="106"/>
      <c r="D18376" s="139"/>
      <c r="E18376" s="140"/>
      <c r="F18376" s="140"/>
      <c r="G18376" s="140"/>
      <c r="M18376" s="140"/>
      <c r="N18376" s="167"/>
      <c r="O18376" s="167"/>
      <c r="P18376" s="142"/>
      <c r="Q18376" s="142"/>
      <c r="R18376" s="142"/>
      <c r="S18376" s="139"/>
    </row>
    <row r="18377" spans="2:19" ht="15.75" customHeight="1" x14ac:dyDescent="0.25">
      <c r="B18377" s="106"/>
      <c r="C18377" s="106"/>
      <c r="D18377" s="139"/>
      <c r="E18377" s="140"/>
      <c r="F18377" s="140"/>
      <c r="G18377" s="140"/>
      <c r="M18377" s="140"/>
      <c r="N18377" s="167"/>
      <c r="O18377" s="167"/>
      <c r="P18377" s="142"/>
      <c r="Q18377" s="142"/>
      <c r="R18377" s="142"/>
      <c r="S18377" s="139"/>
    </row>
    <row r="18378" spans="2:19" ht="15.75" customHeight="1" x14ac:dyDescent="0.25">
      <c r="B18378" s="106"/>
      <c r="C18378" s="106"/>
      <c r="D18378" s="139"/>
      <c r="E18378" s="140"/>
      <c r="F18378" s="140"/>
      <c r="G18378" s="140"/>
      <c r="M18378" s="140"/>
      <c r="N18378" s="167"/>
      <c r="O18378" s="167"/>
      <c r="P18378" s="142"/>
      <c r="Q18378" s="142"/>
      <c r="R18378" s="142"/>
      <c r="S18378" s="139"/>
    </row>
    <row r="18379" spans="2:19" ht="15.75" customHeight="1" x14ac:dyDescent="0.25">
      <c r="B18379" s="106"/>
      <c r="C18379" s="106"/>
      <c r="D18379" s="139"/>
      <c r="E18379" s="140"/>
      <c r="F18379" s="140"/>
      <c r="G18379" s="140"/>
      <c r="M18379" s="140"/>
      <c r="N18379" s="167"/>
      <c r="O18379" s="167"/>
      <c r="P18379" s="142"/>
      <c r="Q18379" s="142"/>
      <c r="R18379" s="142"/>
      <c r="S18379" s="139"/>
    </row>
    <row r="18380" spans="2:19" ht="15.75" customHeight="1" x14ac:dyDescent="0.25">
      <c r="B18380" s="106"/>
      <c r="C18380" s="106"/>
      <c r="D18380" s="139"/>
      <c r="E18380" s="140"/>
      <c r="F18380" s="140"/>
      <c r="G18380" s="140"/>
      <c r="M18380" s="140"/>
      <c r="N18380" s="167"/>
      <c r="O18380" s="167"/>
      <c r="P18380" s="142"/>
      <c r="Q18380" s="142"/>
      <c r="R18380" s="142"/>
      <c r="S18380" s="139"/>
    </row>
    <row r="18381" spans="2:19" ht="15.75" customHeight="1" x14ac:dyDescent="0.25">
      <c r="B18381" s="106"/>
      <c r="C18381" s="106"/>
      <c r="D18381" s="139"/>
      <c r="E18381" s="140"/>
      <c r="F18381" s="140"/>
      <c r="G18381" s="140"/>
      <c r="M18381" s="140"/>
      <c r="N18381" s="167"/>
      <c r="O18381" s="167"/>
      <c r="P18381" s="142"/>
      <c r="Q18381" s="142"/>
      <c r="R18381" s="142"/>
      <c r="S18381" s="139"/>
    </row>
    <row r="18382" spans="2:19" ht="15.75" customHeight="1" x14ac:dyDescent="0.25">
      <c r="B18382" s="106"/>
      <c r="C18382" s="106"/>
      <c r="D18382" s="139"/>
      <c r="E18382" s="140"/>
      <c r="F18382" s="140"/>
      <c r="G18382" s="140"/>
      <c r="M18382" s="140"/>
      <c r="N18382" s="167"/>
      <c r="O18382" s="167"/>
      <c r="P18382" s="142"/>
      <c r="Q18382" s="142"/>
      <c r="R18382" s="142"/>
      <c r="S18382" s="139"/>
    </row>
    <row r="18383" spans="2:19" ht="15.75" customHeight="1" x14ac:dyDescent="0.25">
      <c r="B18383" s="106"/>
      <c r="C18383" s="106"/>
      <c r="D18383" s="139"/>
      <c r="E18383" s="140"/>
      <c r="F18383" s="140"/>
      <c r="G18383" s="140"/>
      <c r="M18383" s="140"/>
      <c r="N18383" s="167"/>
      <c r="O18383" s="167"/>
      <c r="P18383" s="142"/>
      <c r="Q18383" s="142"/>
      <c r="R18383" s="142"/>
      <c r="S18383" s="139"/>
    </row>
    <row r="18384" spans="2:19" ht="15.75" customHeight="1" x14ac:dyDescent="0.25">
      <c r="B18384" s="106"/>
      <c r="C18384" s="106"/>
      <c r="D18384" s="139"/>
      <c r="E18384" s="140"/>
      <c r="F18384" s="140"/>
      <c r="G18384" s="140"/>
      <c r="M18384" s="140"/>
      <c r="N18384" s="167"/>
      <c r="O18384" s="167"/>
      <c r="P18384" s="142"/>
      <c r="Q18384" s="142"/>
      <c r="R18384" s="142"/>
      <c r="S18384" s="139"/>
    </row>
    <row r="18385" spans="2:19" ht="15.75" customHeight="1" x14ac:dyDescent="0.25">
      <c r="B18385" s="106"/>
      <c r="C18385" s="106"/>
      <c r="D18385" s="139"/>
      <c r="E18385" s="140"/>
      <c r="F18385" s="140"/>
      <c r="G18385" s="140"/>
      <c r="M18385" s="140"/>
      <c r="N18385" s="167"/>
      <c r="O18385" s="167"/>
      <c r="P18385" s="142"/>
      <c r="Q18385" s="142"/>
      <c r="R18385" s="142"/>
      <c r="S18385" s="139"/>
    </row>
    <row r="18386" spans="2:19" ht="15.75" customHeight="1" x14ac:dyDescent="0.25">
      <c r="B18386" s="106"/>
      <c r="C18386" s="106"/>
      <c r="D18386" s="139"/>
      <c r="E18386" s="140"/>
      <c r="F18386" s="140"/>
      <c r="G18386" s="140"/>
      <c r="M18386" s="140"/>
      <c r="N18386" s="167"/>
      <c r="O18386" s="167"/>
      <c r="P18386" s="142"/>
      <c r="Q18386" s="142"/>
      <c r="R18386" s="142"/>
      <c r="S18386" s="139"/>
    </row>
    <row r="18387" spans="2:19" ht="15.75" customHeight="1" x14ac:dyDescent="0.25">
      <c r="B18387" s="106"/>
      <c r="C18387" s="106"/>
      <c r="D18387" s="139"/>
      <c r="E18387" s="140"/>
      <c r="F18387" s="140"/>
      <c r="G18387" s="140"/>
      <c r="M18387" s="140"/>
      <c r="N18387" s="167"/>
      <c r="O18387" s="167"/>
      <c r="P18387" s="142"/>
      <c r="Q18387" s="142"/>
      <c r="R18387" s="142"/>
      <c r="S18387" s="139"/>
    </row>
    <row r="18388" spans="2:19" ht="15.75" customHeight="1" x14ac:dyDescent="0.25">
      <c r="B18388" s="106"/>
      <c r="C18388" s="106"/>
      <c r="D18388" s="139"/>
      <c r="E18388" s="140"/>
      <c r="F18388" s="140"/>
      <c r="G18388" s="140"/>
      <c r="M18388" s="140"/>
      <c r="N18388" s="167"/>
      <c r="O18388" s="167"/>
      <c r="P18388" s="142"/>
      <c r="Q18388" s="142"/>
      <c r="R18388" s="142"/>
      <c r="S18388" s="139"/>
    </row>
    <row r="18389" spans="2:19" ht="15.75" customHeight="1" x14ac:dyDescent="0.25">
      <c r="B18389" s="106"/>
      <c r="C18389" s="106"/>
      <c r="D18389" s="139"/>
      <c r="E18389" s="140"/>
      <c r="F18389" s="140"/>
      <c r="G18389" s="140"/>
      <c r="M18389" s="140"/>
      <c r="N18389" s="167"/>
      <c r="O18389" s="167"/>
      <c r="P18389" s="142"/>
      <c r="Q18389" s="142"/>
      <c r="R18389" s="142"/>
      <c r="S18389" s="139"/>
    </row>
    <row r="18390" spans="2:19" ht="15.75" customHeight="1" x14ac:dyDescent="0.25">
      <c r="B18390" s="106"/>
      <c r="C18390" s="106"/>
      <c r="D18390" s="139"/>
      <c r="E18390" s="140"/>
      <c r="F18390" s="140"/>
      <c r="G18390" s="140"/>
      <c r="M18390" s="140"/>
      <c r="N18390" s="167"/>
      <c r="O18390" s="167"/>
      <c r="P18390" s="142"/>
      <c r="Q18390" s="142"/>
      <c r="R18390" s="142"/>
      <c r="S18390" s="139"/>
    </row>
    <row r="18391" spans="2:19" ht="15.75" customHeight="1" x14ac:dyDescent="0.25">
      <c r="B18391" s="106"/>
      <c r="C18391" s="106"/>
      <c r="D18391" s="139"/>
      <c r="E18391" s="140"/>
      <c r="F18391" s="140"/>
      <c r="G18391" s="140"/>
      <c r="M18391" s="140"/>
      <c r="N18391" s="167"/>
      <c r="O18391" s="167"/>
      <c r="P18391" s="142"/>
      <c r="Q18391" s="142"/>
      <c r="R18391" s="142"/>
      <c r="S18391" s="139"/>
    </row>
    <row r="18392" spans="2:19" ht="15.75" customHeight="1" x14ac:dyDescent="0.25">
      <c r="B18392" s="106"/>
      <c r="C18392" s="106"/>
      <c r="D18392" s="139"/>
      <c r="E18392" s="140"/>
      <c r="F18392" s="140"/>
      <c r="G18392" s="140"/>
      <c r="M18392" s="140"/>
      <c r="N18392" s="167"/>
      <c r="O18392" s="167"/>
      <c r="P18392" s="142"/>
      <c r="Q18392" s="142"/>
      <c r="R18392" s="142"/>
      <c r="S18392" s="139"/>
    </row>
    <row r="18393" spans="2:19" ht="15.75" customHeight="1" x14ac:dyDescent="0.25">
      <c r="B18393" s="106"/>
      <c r="C18393" s="106"/>
      <c r="D18393" s="139"/>
      <c r="E18393" s="140"/>
      <c r="F18393" s="140"/>
      <c r="G18393" s="140"/>
      <c r="M18393" s="140"/>
      <c r="N18393" s="167"/>
      <c r="O18393" s="167"/>
      <c r="P18393" s="142"/>
      <c r="Q18393" s="142"/>
      <c r="R18393" s="142"/>
      <c r="S18393" s="139"/>
    </row>
    <row r="18394" spans="2:19" ht="15.75" customHeight="1" x14ac:dyDescent="0.25">
      <c r="B18394" s="106"/>
      <c r="C18394" s="106"/>
      <c r="D18394" s="139"/>
      <c r="E18394" s="140"/>
      <c r="F18394" s="140"/>
      <c r="G18394" s="140"/>
      <c r="M18394" s="140"/>
      <c r="N18394" s="167"/>
      <c r="O18394" s="167"/>
      <c r="P18394" s="142"/>
      <c r="Q18394" s="142"/>
      <c r="R18394" s="142"/>
      <c r="S18394" s="139"/>
    </row>
    <row r="18395" spans="2:19" ht="15.75" customHeight="1" x14ac:dyDescent="0.25">
      <c r="B18395" s="106"/>
      <c r="C18395" s="106"/>
      <c r="D18395" s="139"/>
      <c r="E18395" s="140"/>
      <c r="F18395" s="140"/>
      <c r="G18395" s="140"/>
      <c r="M18395" s="140"/>
      <c r="N18395" s="167"/>
      <c r="O18395" s="167"/>
      <c r="P18395" s="142"/>
      <c r="Q18395" s="142"/>
      <c r="R18395" s="142"/>
      <c r="S18395" s="139"/>
    </row>
    <row r="18396" spans="2:19" ht="15.75" customHeight="1" x14ac:dyDescent="0.25">
      <c r="B18396" s="106"/>
      <c r="C18396" s="106"/>
      <c r="D18396" s="139"/>
      <c r="E18396" s="140"/>
      <c r="F18396" s="140"/>
      <c r="G18396" s="140"/>
      <c r="M18396" s="140"/>
      <c r="N18396" s="167"/>
      <c r="O18396" s="167"/>
      <c r="P18396" s="142"/>
      <c r="Q18396" s="142"/>
      <c r="R18396" s="142"/>
      <c r="S18396" s="139"/>
    </row>
    <row r="18397" spans="2:19" ht="15.75" customHeight="1" x14ac:dyDescent="0.25">
      <c r="B18397" s="106"/>
      <c r="C18397" s="106"/>
      <c r="D18397" s="139"/>
      <c r="E18397" s="140"/>
      <c r="F18397" s="140"/>
      <c r="G18397" s="140"/>
      <c r="M18397" s="140"/>
      <c r="N18397" s="167"/>
      <c r="O18397" s="167"/>
      <c r="P18397" s="142"/>
      <c r="Q18397" s="142"/>
      <c r="R18397" s="142"/>
      <c r="S18397" s="139"/>
    </row>
    <row r="18398" spans="2:19" ht="15.75" customHeight="1" x14ac:dyDescent="0.25">
      <c r="B18398" s="106"/>
      <c r="C18398" s="106"/>
      <c r="D18398" s="139"/>
      <c r="E18398" s="140"/>
      <c r="F18398" s="140"/>
      <c r="G18398" s="140"/>
      <c r="M18398" s="140"/>
      <c r="N18398" s="167"/>
      <c r="O18398" s="167"/>
      <c r="P18398" s="142"/>
      <c r="Q18398" s="142"/>
      <c r="R18398" s="142"/>
      <c r="S18398" s="139"/>
    </row>
    <row r="18399" spans="2:19" ht="15.75" customHeight="1" x14ac:dyDescent="0.25">
      <c r="B18399" s="106"/>
      <c r="C18399" s="106"/>
      <c r="D18399" s="139"/>
      <c r="E18399" s="140"/>
      <c r="F18399" s="140"/>
      <c r="G18399" s="140"/>
      <c r="M18399" s="140"/>
      <c r="N18399" s="167"/>
      <c r="O18399" s="167"/>
      <c r="P18399" s="142"/>
      <c r="Q18399" s="142"/>
      <c r="R18399" s="142"/>
      <c r="S18399" s="139"/>
    </row>
    <row r="18400" spans="2:19" ht="15.75" customHeight="1" x14ac:dyDescent="0.25">
      <c r="B18400" s="106"/>
      <c r="C18400" s="106"/>
      <c r="D18400" s="139"/>
      <c r="E18400" s="140"/>
      <c r="F18400" s="140"/>
      <c r="G18400" s="140"/>
      <c r="M18400" s="140"/>
      <c r="N18400" s="167"/>
      <c r="O18400" s="167"/>
      <c r="P18400" s="142"/>
      <c r="Q18400" s="142"/>
      <c r="R18400" s="142"/>
      <c r="S18400" s="139"/>
    </row>
    <row r="18401" spans="2:19" ht="15.75" customHeight="1" x14ac:dyDescent="0.25">
      <c r="B18401" s="106"/>
      <c r="C18401" s="106"/>
      <c r="D18401" s="139"/>
      <c r="E18401" s="140"/>
      <c r="F18401" s="140"/>
      <c r="G18401" s="140"/>
      <c r="M18401" s="140"/>
      <c r="N18401" s="167"/>
      <c r="O18401" s="167"/>
      <c r="P18401" s="142"/>
      <c r="Q18401" s="142"/>
      <c r="R18401" s="142"/>
      <c r="S18401" s="139"/>
    </row>
    <row r="18402" spans="2:19" ht="15.75" customHeight="1" x14ac:dyDescent="0.25">
      <c r="B18402" s="106"/>
      <c r="C18402" s="106"/>
      <c r="D18402" s="139"/>
      <c r="E18402" s="140"/>
      <c r="F18402" s="140"/>
      <c r="G18402" s="140"/>
      <c r="M18402" s="140"/>
      <c r="N18402" s="167"/>
      <c r="O18402" s="167"/>
      <c r="P18402" s="142"/>
      <c r="Q18402" s="142"/>
      <c r="R18402" s="142"/>
      <c r="S18402" s="139"/>
    </row>
    <row r="18403" spans="2:19" ht="15.75" customHeight="1" x14ac:dyDescent="0.25">
      <c r="B18403" s="106"/>
      <c r="C18403" s="106"/>
      <c r="D18403" s="139"/>
      <c r="E18403" s="140"/>
      <c r="F18403" s="140"/>
      <c r="G18403" s="140"/>
      <c r="M18403" s="140"/>
      <c r="N18403" s="167"/>
      <c r="O18403" s="167"/>
      <c r="P18403" s="142"/>
      <c r="Q18403" s="142"/>
      <c r="R18403" s="142"/>
      <c r="S18403" s="139"/>
    </row>
    <row r="18404" spans="2:19" ht="15.75" customHeight="1" x14ac:dyDescent="0.25">
      <c r="B18404" s="106"/>
      <c r="C18404" s="106"/>
      <c r="D18404" s="139"/>
      <c r="E18404" s="140"/>
      <c r="F18404" s="140"/>
      <c r="G18404" s="140"/>
      <c r="M18404" s="140"/>
      <c r="N18404" s="167"/>
      <c r="O18404" s="167"/>
      <c r="P18404" s="142"/>
      <c r="Q18404" s="142"/>
      <c r="R18404" s="142"/>
      <c r="S18404" s="139"/>
    </row>
    <row r="18405" spans="2:19" ht="15.75" customHeight="1" x14ac:dyDescent="0.25">
      <c r="B18405" s="106"/>
      <c r="C18405" s="106"/>
      <c r="D18405" s="139"/>
      <c r="E18405" s="140"/>
      <c r="F18405" s="140"/>
      <c r="G18405" s="140"/>
      <c r="M18405" s="140"/>
      <c r="N18405" s="167"/>
      <c r="O18405" s="167"/>
      <c r="P18405" s="142"/>
      <c r="Q18405" s="142"/>
      <c r="R18405" s="142"/>
      <c r="S18405" s="139"/>
    </row>
    <row r="18406" spans="2:19" ht="15.75" customHeight="1" x14ac:dyDescent="0.25">
      <c r="B18406" s="106"/>
      <c r="C18406" s="106"/>
      <c r="D18406" s="139"/>
      <c r="E18406" s="140"/>
      <c r="F18406" s="140"/>
      <c r="G18406" s="140"/>
      <c r="M18406" s="140"/>
      <c r="N18406" s="167"/>
      <c r="O18406" s="167"/>
      <c r="P18406" s="142"/>
      <c r="Q18406" s="142"/>
      <c r="R18406" s="142"/>
      <c r="S18406" s="139"/>
    </row>
    <row r="18407" spans="2:19" ht="15.75" customHeight="1" x14ac:dyDescent="0.25">
      <c r="B18407" s="106"/>
      <c r="C18407" s="106"/>
      <c r="D18407" s="139"/>
      <c r="E18407" s="140"/>
      <c r="F18407" s="140"/>
      <c r="G18407" s="140"/>
      <c r="M18407" s="140"/>
      <c r="N18407" s="167"/>
      <c r="O18407" s="167"/>
      <c r="P18407" s="142"/>
      <c r="Q18407" s="142"/>
      <c r="R18407" s="142"/>
      <c r="S18407" s="139"/>
    </row>
    <row r="18408" spans="2:19" ht="15.75" customHeight="1" x14ac:dyDescent="0.25">
      <c r="B18408" s="106"/>
      <c r="C18408" s="106"/>
      <c r="D18408" s="139"/>
      <c r="E18408" s="140"/>
      <c r="F18408" s="140"/>
      <c r="G18408" s="140"/>
      <c r="M18408" s="140"/>
      <c r="N18408" s="167"/>
      <c r="O18408" s="167"/>
      <c r="P18408" s="142"/>
      <c r="Q18408" s="142"/>
      <c r="R18408" s="142"/>
      <c r="S18408" s="139"/>
    </row>
    <row r="18409" spans="2:19" ht="15.75" customHeight="1" x14ac:dyDescent="0.25">
      <c r="B18409" s="106"/>
      <c r="C18409" s="106"/>
      <c r="D18409" s="139"/>
      <c r="E18409" s="140"/>
      <c r="F18409" s="140"/>
      <c r="G18409" s="140"/>
      <c r="M18409" s="140"/>
      <c r="N18409" s="167"/>
      <c r="O18409" s="167"/>
      <c r="P18409" s="142"/>
      <c r="Q18409" s="142"/>
      <c r="R18409" s="142"/>
      <c r="S18409" s="139"/>
    </row>
    <row r="18410" spans="2:19" ht="15.75" customHeight="1" x14ac:dyDescent="0.25">
      <c r="B18410" s="106"/>
      <c r="C18410" s="106"/>
      <c r="D18410" s="139"/>
      <c r="E18410" s="140"/>
      <c r="F18410" s="140"/>
      <c r="G18410" s="140"/>
      <c r="M18410" s="140"/>
      <c r="N18410" s="167"/>
      <c r="O18410" s="167"/>
      <c r="P18410" s="142"/>
      <c r="Q18410" s="142"/>
      <c r="R18410" s="142"/>
      <c r="S18410" s="139"/>
    </row>
    <row r="18411" spans="2:19" ht="15.75" customHeight="1" x14ac:dyDescent="0.25">
      <c r="B18411" s="106"/>
      <c r="C18411" s="106"/>
      <c r="D18411" s="139"/>
      <c r="E18411" s="140"/>
      <c r="F18411" s="140"/>
      <c r="G18411" s="140"/>
      <c r="M18411" s="140"/>
      <c r="N18411" s="167"/>
      <c r="O18411" s="167"/>
      <c r="P18411" s="142"/>
      <c r="Q18411" s="142"/>
      <c r="R18411" s="142"/>
      <c r="S18411" s="139"/>
    </row>
    <row r="18412" spans="2:19" ht="15.75" customHeight="1" x14ac:dyDescent="0.25">
      <c r="B18412" s="106"/>
      <c r="C18412" s="106"/>
      <c r="D18412" s="139"/>
      <c r="E18412" s="140"/>
      <c r="F18412" s="140"/>
      <c r="G18412" s="140"/>
      <c r="M18412" s="140"/>
      <c r="N18412" s="167"/>
      <c r="O18412" s="167"/>
      <c r="P18412" s="142"/>
      <c r="Q18412" s="142"/>
      <c r="R18412" s="142"/>
      <c r="S18412" s="139"/>
    </row>
    <row r="18413" spans="2:19" ht="15.75" customHeight="1" x14ac:dyDescent="0.25">
      <c r="B18413" s="106"/>
      <c r="C18413" s="106"/>
      <c r="D18413" s="139"/>
      <c r="E18413" s="140"/>
      <c r="F18413" s="140"/>
      <c r="G18413" s="140"/>
      <c r="M18413" s="140"/>
      <c r="N18413" s="167"/>
      <c r="O18413" s="167"/>
      <c r="P18413" s="142"/>
      <c r="Q18413" s="142"/>
      <c r="R18413" s="142"/>
      <c r="S18413" s="139"/>
    </row>
    <row r="18414" spans="2:19" ht="15.75" customHeight="1" x14ac:dyDescent="0.25">
      <c r="B18414" s="106"/>
      <c r="C18414" s="106"/>
      <c r="D18414" s="139"/>
      <c r="E18414" s="140"/>
      <c r="F18414" s="140"/>
      <c r="G18414" s="140"/>
      <c r="M18414" s="140"/>
      <c r="N18414" s="167"/>
      <c r="O18414" s="167"/>
      <c r="P18414" s="142"/>
      <c r="Q18414" s="142"/>
      <c r="R18414" s="142"/>
      <c r="S18414" s="139"/>
    </row>
    <row r="18415" spans="2:19" ht="15.75" customHeight="1" x14ac:dyDescent="0.25">
      <c r="B18415" s="106"/>
      <c r="C18415" s="106"/>
      <c r="D18415" s="139"/>
      <c r="E18415" s="140"/>
      <c r="F18415" s="140"/>
      <c r="G18415" s="140"/>
      <c r="M18415" s="140"/>
      <c r="N18415" s="167"/>
      <c r="O18415" s="167"/>
      <c r="P18415" s="142"/>
      <c r="Q18415" s="142"/>
      <c r="R18415" s="142"/>
      <c r="S18415" s="139"/>
    </row>
    <row r="18416" spans="2:19" ht="15.75" customHeight="1" x14ac:dyDescent="0.25">
      <c r="B18416" s="106"/>
      <c r="C18416" s="106"/>
      <c r="D18416" s="139"/>
      <c r="E18416" s="140"/>
      <c r="F18416" s="140"/>
      <c r="G18416" s="140"/>
      <c r="M18416" s="140"/>
      <c r="N18416" s="167"/>
      <c r="O18416" s="167"/>
      <c r="P18416" s="142"/>
      <c r="Q18416" s="142"/>
      <c r="R18416" s="142"/>
      <c r="S18416" s="139"/>
    </row>
    <row r="18417" spans="2:19" ht="15.75" customHeight="1" x14ac:dyDescent="0.25">
      <c r="B18417" s="106"/>
      <c r="C18417" s="106"/>
      <c r="D18417" s="139"/>
      <c r="E18417" s="140"/>
      <c r="F18417" s="140"/>
      <c r="G18417" s="140"/>
      <c r="M18417" s="140"/>
      <c r="N18417" s="167"/>
      <c r="O18417" s="167"/>
      <c r="P18417" s="142"/>
      <c r="Q18417" s="142"/>
      <c r="R18417" s="142"/>
      <c r="S18417" s="139"/>
    </row>
    <row r="18418" spans="2:19" ht="15.75" customHeight="1" x14ac:dyDescent="0.25">
      <c r="B18418" s="106"/>
      <c r="C18418" s="106"/>
      <c r="D18418" s="139"/>
      <c r="E18418" s="140"/>
      <c r="F18418" s="140"/>
      <c r="G18418" s="140"/>
      <c r="M18418" s="140"/>
      <c r="N18418" s="167"/>
      <c r="O18418" s="167"/>
      <c r="P18418" s="142"/>
      <c r="Q18418" s="142"/>
      <c r="R18418" s="142"/>
      <c r="S18418" s="139"/>
    </row>
    <row r="18419" spans="2:19" ht="15.75" customHeight="1" x14ac:dyDescent="0.25">
      <c r="B18419" s="106"/>
      <c r="C18419" s="106"/>
      <c r="D18419" s="139"/>
      <c r="E18419" s="140"/>
      <c r="F18419" s="140"/>
      <c r="G18419" s="140"/>
      <c r="M18419" s="140"/>
      <c r="N18419" s="167"/>
      <c r="O18419" s="167"/>
      <c r="P18419" s="142"/>
      <c r="Q18419" s="142"/>
      <c r="R18419" s="142"/>
      <c r="S18419" s="139"/>
    </row>
    <row r="18420" spans="2:19" ht="15.75" customHeight="1" x14ac:dyDescent="0.25">
      <c r="B18420" s="106"/>
      <c r="C18420" s="106"/>
      <c r="D18420" s="139"/>
      <c r="E18420" s="140"/>
      <c r="F18420" s="140"/>
      <c r="G18420" s="140"/>
      <c r="M18420" s="140"/>
      <c r="N18420" s="167"/>
      <c r="O18420" s="167"/>
      <c r="P18420" s="142"/>
      <c r="Q18420" s="142"/>
      <c r="R18420" s="142"/>
      <c r="S18420" s="139"/>
    </row>
    <row r="18421" spans="2:19" ht="15.75" customHeight="1" x14ac:dyDescent="0.25">
      <c r="B18421" s="106"/>
      <c r="C18421" s="106"/>
      <c r="D18421" s="139"/>
      <c r="E18421" s="140"/>
      <c r="F18421" s="140"/>
      <c r="G18421" s="140"/>
      <c r="M18421" s="140"/>
      <c r="N18421" s="167"/>
      <c r="O18421" s="167"/>
      <c r="P18421" s="142"/>
      <c r="Q18421" s="142"/>
      <c r="R18421" s="142"/>
      <c r="S18421" s="139"/>
    </row>
    <row r="18422" spans="2:19" ht="15.75" customHeight="1" x14ac:dyDescent="0.25">
      <c r="B18422" s="106"/>
      <c r="C18422" s="106"/>
      <c r="D18422" s="139"/>
      <c r="E18422" s="140"/>
      <c r="F18422" s="140"/>
      <c r="G18422" s="140"/>
      <c r="M18422" s="140"/>
      <c r="N18422" s="167"/>
      <c r="O18422" s="167"/>
      <c r="P18422" s="142"/>
      <c r="Q18422" s="142"/>
      <c r="R18422" s="142"/>
      <c r="S18422" s="139"/>
    </row>
    <row r="18423" spans="2:19" ht="15.75" customHeight="1" x14ac:dyDescent="0.25">
      <c r="B18423" s="106"/>
      <c r="C18423" s="106"/>
      <c r="D18423" s="139"/>
      <c r="E18423" s="140"/>
      <c r="F18423" s="140"/>
      <c r="G18423" s="140"/>
      <c r="M18423" s="140"/>
      <c r="N18423" s="167"/>
      <c r="O18423" s="167"/>
      <c r="P18423" s="142"/>
      <c r="Q18423" s="142"/>
      <c r="R18423" s="142"/>
      <c r="S18423" s="139"/>
    </row>
    <row r="18424" spans="2:19" ht="15.75" customHeight="1" x14ac:dyDescent="0.25">
      <c r="B18424" s="106"/>
      <c r="C18424" s="106"/>
      <c r="D18424" s="139"/>
      <c r="E18424" s="140"/>
      <c r="F18424" s="140"/>
      <c r="G18424" s="140"/>
      <c r="M18424" s="140"/>
      <c r="N18424" s="167"/>
      <c r="O18424" s="167"/>
      <c r="P18424" s="142"/>
      <c r="Q18424" s="142"/>
      <c r="R18424" s="142"/>
      <c r="S18424" s="139"/>
    </row>
    <row r="18425" spans="2:19" ht="15.75" customHeight="1" x14ac:dyDescent="0.25">
      <c r="B18425" s="106"/>
      <c r="C18425" s="106"/>
      <c r="D18425" s="139"/>
      <c r="E18425" s="140"/>
      <c r="F18425" s="140"/>
      <c r="G18425" s="140"/>
      <c r="M18425" s="140"/>
      <c r="N18425" s="167"/>
      <c r="O18425" s="167"/>
      <c r="P18425" s="142"/>
      <c r="Q18425" s="142"/>
      <c r="R18425" s="142"/>
      <c r="S18425" s="139"/>
    </row>
    <row r="18426" spans="2:19" ht="15.75" customHeight="1" x14ac:dyDescent="0.25">
      <c r="B18426" s="106"/>
      <c r="C18426" s="106"/>
      <c r="D18426" s="139"/>
      <c r="E18426" s="140"/>
      <c r="F18426" s="140"/>
      <c r="G18426" s="140"/>
      <c r="M18426" s="140"/>
      <c r="N18426" s="167"/>
      <c r="O18426" s="167"/>
      <c r="P18426" s="142"/>
      <c r="Q18426" s="142"/>
      <c r="R18426" s="142"/>
      <c r="S18426" s="139"/>
    </row>
    <row r="18427" spans="2:19" ht="15.75" customHeight="1" x14ac:dyDescent="0.25">
      <c r="B18427" s="106"/>
      <c r="C18427" s="106"/>
      <c r="D18427" s="139"/>
      <c r="E18427" s="140"/>
      <c r="F18427" s="140"/>
      <c r="G18427" s="140"/>
      <c r="M18427" s="140"/>
      <c r="N18427" s="167"/>
      <c r="O18427" s="167"/>
      <c r="P18427" s="142"/>
      <c r="Q18427" s="142"/>
      <c r="R18427" s="142"/>
      <c r="S18427" s="139"/>
    </row>
    <row r="18428" spans="2:19" ht="15.75" customHeight="1" x14ac:dyDescent="0.25">
      <c r="B18428" s="106"/>
      <c r="C18428" s="106"/>
      <c r="D18428" s="139"/>
      <c r="E18428" s="140"/>
      <c r="F18428" s="140"/>
      <c r="G18428" s="140"/>
      <c r="M18428" s="140"/>
      <c r="N18428" s="167"/>
      <c r="O18428" s="167"/>
      <c r="P18428" s="142"/>
      <c r="Q18428" s="142"/>
      <c r="R18428" s="142"/>
      <c r="S18428" s="139"/>
    </row>
    <row r="18429" spans="2:19" ht="15.75" customHeight="1" x14ac:dyDescent="0.25">
      <c r="B18429" s="106"/>
      <c r="C18429" s="106"/>
      <c r="D18429" s="139"/>
      <c r="E18429" s="140"/>
      <c r="F18429" s="140"/>
      <c r="G18429" s="140"/>
      <c r="M18429" s="140"/>
      <c r="N18429" s="167"/>
      <c r="O18429" s="167"/>
      <c r="P18429" s="142"/>
      <c r="Q18429" s="142"/>
      <c r="R18429" s="142"/>
      <c r="S18429" s="139"/>
    </row>
    <row r="18430" spans="2:19" ht="15.75" customHeight="1" x14ac:dyDescent="0.25">
      <c r="B18430" s="106"/>
      <c r="C18430" s="106"/>
      <c r="D18430" s="139"/>
      <c r="E18430" s="140"/>
      <c r="F18430" s="140"/>
      <c r="G18430" s="140"/>
      <c r="M18430" s="140"/>
      <c r="N18430" s="167"/>
      <c r="O18430" s="167"/>
      <c r="P18430" s="142"/>
      <c r="Q18430" s="142"/>
      <c r="R18430" s="142"/>
      <c r="S18430" s="139"/>
    </row>
    <row r="18431" spans="2:19" ht="15.75" customHeight="1" x14ac:dyDescent="0.25">
      <c r="B18431" s="106"/>
      <c r="C18431" s="106"/>
      <c r="D18431" s="139"/>
      <c r="E18431" s="140"/>
      <c r="F18431" s="140"/>
      <c r="G18431" s="140"/>
      <c r="M18431" s="140"/>
      <c r="N18431" s="167"/>
      <c r="O18431" s="167"/>
      <c r="P18431" s="142"/>
      <c r="Q18431" s="142"/>
      <c r="R18431" s="142"/>
      <c r="S18431" s="139"/>
    </row>
    <row r="18432" spans="2:19" ht="15.75" customHeight="1" x14ac:dyDescent="0.25">
      <c r="B18432" s="106"/>
      <c r="C18432" s="106"/>
      <c r="D18432" s="139"/>
      <c r="E18432" s="140"/>
      <c r="F18432" s="140"/>
      <c r="G18432" s="140"/>
      <c r="M18432" s="140"/>
      <c r="N18432" s="167"/>
      <c r="O18432" s="167"/>
      <c r="P18432" s="142"/>
      <c r="Q18432" s="142"/>
      <c r="R18432" s="142"/>
      <c r="S18432" s="139"/>
    </row>
    <row r="18433" spans="2:19" ht="15.75" customHeight="1" x14ac:dyDescent="0.25">
      <c r="B18433" s="106"/>
      <c r="C18433" s="106"/>
      <c r="D18433" s="139"/>
      <c r="E18433" s="140"/>
      <c r="F18433" s="140"/>
      <c r="G18433" s="140"/>
      <c r="M18433" s="140"/>
      <c r="N18433" s="167"/>
      <c r="O18433" s="167"/>
      <c r="P18433" s="142"/>
      <c r="Q18433" s="142"/>
      <c r="R18433" s="142"/>
      <c r="S18433" s="139"/>
    </row>
    <row r="18434" spans="2:19" ht="15.75" customHeight="1" x14ac:dyDescent="0.25">
      <c r="B18434" s="106"/>
      <c r="C18434" s="106"/>
      <c r="D18434" s="139"/>
      <c r="E18434" s="140"/>
      <c r="F18434" s="140"/>
      <c r="G18434" s="140"/>
      <c r="M18434" s="140"/>
      <c r="N18434" s="167"/>
      <c r="O18434" s="167"/>
      <c r="P18434" s="142"/>
      <c r="Q18434" s="142"/>
      <c r="R18434" s="142"/>
      <c r="S18434" s="139"/>
    </row>
    <row r="18435" spans="2:19" ht="15.75" customHeight="1" x14ac:dyDescent="0.25">
      <c r="B18435" s="106"/>
      <c r="C18435" s="106"/>
      <c r="D18435" s="139"/>
      <c r="E18435" s="140"/>
      <c r="F18435" s="140"/>
      <c r="G18435" s="140"/>
      <c r="M18435" s="140"/>
      <c r="N18435" s="167"/>
      <c r="O18435" s="167"/>
      <c r="P18435" s="142"/>
      <c r="Q18435" s="142"/>
      <c r="R18435" s="142"/>
      <c r="S18435" s="139"/>
    </row>
    <row r="18436" spans="2:19" ht="15.75" customHeight="1" x14ac:dyDescent="0.25">
      <c r="B18436" s="106"/>
      <c r="C18436" s="106"/>
      <c r="D18436" s="139"/>
      <c r="E18436" s="140"/>
      <c r="F18436" s="140"/>
      <c r="G18436" s="140"/>
      <c r="M18436" s="140"/>
      <c r="N18436" s="167"/>
      <c r="O18436" s="167"/>
      <c r="P18436" s="142"/>
      <c r="Q18436" s="142"/>
      <c r="R18436" s="142"/>
      <c r="S18436" s="139"/>
    </row>
    <row r="18437" spans="2:19" ht="15.75" customHeight="1" x14ac:dyDescent="0.25">
      <c r="B18437" s="106"/>
      <c r="C18437" s="106"/>
      <c r="D18437" s="139"/>
      <c r="E18437" s="140"/>
      <c r="F18437" s="140"/>
      <c r="G18437" s="140"/>
      <c r="M18437" s="140"/>
      <c r="N18437" s="167"/>
      <c r="O18437" s="167"/>
      <c r="P18437" s="142"/>
      <c r="Q18437" s="142"/>
      <c r="R18437" s="142"/>
      <c r="S18437" s="139"/>
    </row>
    <row r="18438" spans="2:19" ht="15.75" customHeight="1" x14ac:dyDescent="0.25">
      <c r="B18438" s="106"/>
      <c r="C18438" s="106"/>
      <c r="D18438" s="139"/>
      <c r="E18438" s="140"/>
      <c r="F18438" s="140"/>
      <c r="G18438" s="140"/>
      <c r="M18438" s="140"/>
      <c r="N18438" s="167"/>
      <c r="O18438" s="167"/>
      <c r="P18438" s="142"/>
      <c r="Q18438" s="142"/>
      <c r="R18438" s="142"/>
      <c r="S18438" s="139"/>
    </row>
    <row r="18439" spans="2:19" ht="15.75" customHeight="1" x14ac:dyDescent="0.25">
      <c r="B18439" s="106"/>
      <c r="C18439" s="106"/>
      <c r="D18439" s="139"/>
      <c r="E18439" s="140"/>
      <c r="F18439" s="140"/>
      <c r="G18439" s="140"/>
      <c r="M18439" s="140"/>
      <c r="N18439" s="167"/>
      <c r="O18439" s="167"/>
      <c r="P18439" s="142"/>
      <c r="Q18439" s="142"/>
      <c r="R18439" s="142"/>
      <c r="S18439" s="139"/>
    </row>
    <row r="18440" spans="2:19" ht="15.75" customHeight="1" x14ac:dyDescent="0.25">
      <c r="B18440" s="106"/>
      <c r="C18440" s="106"/>
      <c r="D18440" s="139"/>
      <c r="E18440" s="140"/>
      <c r="F18440" s="140"/>
      <c r="G18440" s="140"/>
      <c r="M18440" s="140"/>
      <c r="N18440" s="167"/>
      <c r="O18440" s="167"/>
      <c r="P18440" s="142"/>
      <c r="Q18440" s="142"/>
      <c r="R18440" s="142"/>
      <c r="S18440" s="139"/>
    </row>
    <row r="18441" spans="2:19" ht="15.75" customHeight="1" x14ac:dyDescent="0.25">
      <c r="B18441" s="106"/>
      <c r="C18441" s="106"/>
      <c r="D18441" s="139"/>
      <c r="E18441" s="140"/>
      <c r="F18441" s="140"/>
      <c r="G18441" s="140"/>
      <c r="M18441" s="140"/>
      <c r="N18441" s="167"/>
      <c r="O18441" s="167"/>
      <c r="P18441" s="142"/>
      <c r="Q18441" s="142"/>
      <c r="R18441" s="142"/>
      <c r="S18441" s="139"/>
    </row>
    <row r="18442" spans="2:19" ht="15.75" customHeight="1" x14ac:dyDescent="0.25">
      <c r="B18442" s="106"/>
      <c r="C18442" s="106"/>
      <c r="D18442" s="139"/>
      <c r="E18442" s="140"/>
      <c r="F18442" s="140"/>
      <c r="G18442" s="140"/>
      <c r="M18442" s="140"/>
      <c r="N18442" s="167"/>
      <c r="O18442" s="167"/>
      <c r="P18442" s="142"/>
      <c r="Q18442" s="142"/>
      <c r="R18442" s="142"/>
      <c r="S18442" s="139"/>
    </row>
    <row r="18443" spans="2:19" ht="15.75" customHeight="1" x14ac:dyDescent="0.25">
      <c r="B18443" s="106"/>
      <c r="C18443" s="106"/>
      <c r="D18443" s="139"/>
      <c r="E18443" s="140"/>
      <c r="F18443" s="140"/>
      <c r="G18443" s="140"/>
      <c r="M18443" s="140"/>
      <c r="N18443" s="167"/>
      <c r="O18443" s="167"/>
      <c r="P18443" s="142"/>
      <c r="Q18443" s="142"/>
      <c r="R18443" s="142"/>
      <c r="S18443" s="139"/>
    </row>
    <row r="18444" spans="2:19" ht="15.75" customHeight="1" x14ac:dyDescent="0.25">
      <c r="B18444" s="106"/>
      <c r="C18444" s="106"/>
      <c r="D18444" s="139"/>
      <c r="E18444" s="140"/>
      <c r="F18444" s="140"/>
      <c r="G18444" s="140"/>
      <c r="M18444" s="140"/>
      <c r="N18444" s="167"/>
      <c r="O18444" s="167"/>
      <c r="P18444" s="142"/>
      <c r="Q18444" s="142"/>
      <c r="R18444" s="142"/>
      <c r="S18444" s="139"/>
    </row>
    <row r="18445" spans="2:19" ht="15.75" customHeight="1" x14ac:dyDescent="0.25">
      <c r="B18445" s="106"/>
      <c r="C18445" s="106"/>
      <c r="D18445" s="139"/>
      <c r="E18445" s="140"/>
      <c r="F18445" s="140"/>
      <c r="G18445" s="140"/>
      <c r="M18445" s="140"/>
      <c r="N18445" s="167"/>
      <c r="O18445" s="167"/>
      <c r="P18445" s="142"/>
      <c r="Q18445" s="142"/>
      <c r="R18445" s="142"/>
      <c r="S18445" s="139"/>
    </row>
    <row r="18446" spans="2:19" ht="15.75" customHeight="1" x14ac:dyDescent="0.25">
      <c r="B18446" s="106"/>
      <c r="C18446" s="106"/>
      <c r="D18446" s="139"/>
      <c r="E18446" s="140"/>
      <c r="F18446" s="140"/>
      <c r="G18446" s="140"/>
      <c r="M18446" s="140"/>
      <c r="N18446" s="167"/>
      <c r="O18446" s="167"/>
      <c r="P18446" s="142"/>
      <c r="Q18446" s="142"/>
      <c r="R18446" s="142"/>
      <c r="S18446" s="139"/>
    </row>
    <row r="18447" spans="2:19" ht="15.75" customHeight="1" x14ac:dyDescent="0.25">
      <c r="B18447" s="106"/>
      <c r="C18447" s="106"/>
      <c r="D18447" s="139"/>
      <c r="E18447" s="140"/>
      <c r="F18447" s="140"/>
      <c r="G18447" s="140"/>
      <c r="M18447" s="140"/>
      <c r="N18447" s="167"/>
      <c r="O18447" s="167"/>
      <c r="P18447" s="142"/>
      <c r="Q18447" s="142"/>
      <c r="R18447" s="142"/>
      <c r="S18447" s="139"/>
    </row>
    <row r="18448" spans="2:19" ht="15.75" customHeight="1" x14ac:dyDescent="0.25">
      <c r="B18448" s="106"/>
      <c r="C18448" s="106"/>
      <c r="D18448" s="139"/>
      <c r="E18448" s="140"/>
      <c r="F18448" s="140"/>
      <c r="G18448" s="140"/>
      <c r="M18448" s="140"/>
      <c r="N18448" s="167"/>
      <c r="O18448" s="167"/>
      <c r="P18448" s="142"/>
      <c r="Q18448" s="142"/>
      <c r="R18448" s="142"/>
      <c r="S18448" s="139"/>
    </row>
    <row r="18449" spans="2:19" ht="15.75" customHeight="1" x14ac:dyDescent="0.25">
      <c r="B18449" s="106"/>
      <c r="C18449" s="106"/>
      <c r="D18449" s="139"/>
      <c r="E18449" s="140"/>
      <c r="F18449" s="140"/>
      <c r="G18449" s="140"/>
      <c r="M18449" s="140"/>
      <c r="N18449" s="167"/>
      <c r="O18449" s="167"/>
      <c r="P18449" s="142"/>
      <c r="Q18449" s="142"/>
      <c r="R18449" s="142"/>
      <c r="S18449" s="139"/>
    </row>
    <row r="18450" spans="2:19" ht="15.75" customHeight="1" x14ac:dyDescent="0.25">
      <c r="B18450" s="106"/>
      <c r="C18450" s="106"/>
      <c r="D18450" s="139"/>
      <c r="E18450" s="140"/>
      <c r="F18450" s="140"/>
      <c r="G18450" s="140"/>
      <c r="M18450" s="140"/>
      <c r="N18450" s="167"/>
      <c r="O18450" s="167"/>
      <c r="P18450" s="142"/>
      <c r="Q18450" s="142"/>
      <c r="R18450" s="142"/>
      <c r="S18450" s="139"/>
    </row>
    <row r="18451" spans="2:19" ht="15.75" customHeight="1" x14ac:dyDescent="0.25">
      <c r="B18451" s="106"/>
      <c r="C18451" s="106"/>
      <c r="D18451" s="139"/>
      <c r="E18451" s="140"/>
      <c r="F18451" s="140"/>
      <c r="G18451" s="140"/>
      <c r="M18451" s="140"/>
      <c r="N18451" s="167"/>
      <c r="O18451" s="167"/>
      <c r="P18451" s="142"/>
      <c r="Q18451" s="142"/>
      <c r="R18451" s="142"/>
      <c r="S18451" s="139"/>
    </row>
    <row r="18452" spans="2:19" ht="15.75" customHeight="1" x14ac:dyDescent="0.25">
      <c r="B18452" s="106"/>
      <c r="C18452" s="106"/>
      <c r="D18452" s="139"/>
      <c r="E18452" s="140"/>
      <c r="F18452" s="140"/>
      <c r="G18452" s="140"/>
      <c r="M18452" s="140"/>
      <c r="N18452" s="167"/>
      <c r="O18452" s="167"/>
      <c r="P18452" s="142"/>
      <c r="Q18452" s="142"/>
      <c r="R18452" s="142"/>
      <c r="S18452" s="139"/>
    </row>
    <row r="18453" spans="2:19" ht="15.75" customHeight="1" x14ac:dyDescent="0.25">
      <c r="B18453" s="106"/>
      <c r="C18453" s="106"/>
      <c r="D18453" s="139"/>
      <c r="E18453" s="140"/>
      <c r="F18453" s="140"/>
      <c r="G18453" s="140"/>
      <c r="M18453" s="140"/>
      <c r="N18453" s="167"/>
      <c r="O18453" s="167"/>
      <c r="P18453" s="142"/>
      <c r="Q18453" s="142"/>
      <c r="R18453" s="142"/>
      <c r="S18453" s="139"/>
    </row>
    <row r="18454" spans="2:19" ht="15.75" customHeight="1" x14ac:dyDescent="0.25">
      <c r="B18454" s="106"/>
      <c r="C18454" s="106"/>
      <c r="D18454" s="139"/>
      <c r="E18454" s="140"/>
      <c r="F18454" s="140"/>
      <c r="G18454" s="140"/>
      <c r="M18454" s="140"/>
      <c r="N18454" s="167"/>
      <c r="O18454" s="167"/>
      <c r="P18454" s="142"/>
      <c r="Q18454" s="142"/>
      <c r="R18454" s="142"/>
      <c r="S18454" s="139"/>
    </row>
    <row r="18455" spans="2:19" ht="15.75" customHeight="1" x14ac:dyDescent="0.25">
      <c r="B18455" s="106"/>
      <c r="C18455" s="106"/>
      <c r="D18455" s="139"/>
      <c r="E18455" s="140"/>
      <c r="F18455" s="140"/>
      <c r="G18455" s="140"/>
      <c r="M18455" s="140"/>
      <c r="N18455" s="167"/>
      <c r="O18455" s="167"/>
      <c r="P18455" s="142"/>
      <c r="Q18455" s="142"/>
      <c r="R18455" s="142"/>
      <c r="S18455" s="139"/>
    </row>
    <row r="18456" spans="2:19" ht="15.75" customHeight="1" x14ac:dyDescent="0.25">
      <c r="B18456" s="106"/>
      <c r="C18456" s="106"/>
      <c r="D18456" s="139"/>
      <c r="E18456" s="140"/>
      <c r="F18456" s="140"/>
      <c r="G18456" s="140"/>
      <c r="M18456" s="140"/>
      <c r="N18456" s="167"/>
      <c r="O18456" s="167"/>
      <c r="P18456" s="142"/>
      <c r="Q18456" s="142"/>
      <c r="R18456" s="142"/>
      <c r="S18456" s="139"/>
    </row>
    <row r="18457" spans="2:19" ht="15.75" customHeight="1" x14ac:dyDescent="0.25">
      <c r="B18457" s="106"/>
      <c r="C18457" s="106"/>
      <c r="D18457" s="139"/>
      <c r="E18457" s="140"/>
      <c r="F18457" s="140"/>
      <c r="G18457" s="140"/>
      <c r="M18457" s="140"/>
      <c r="N18457" s="167"/>
      <c r="O18457" s="167"/>
      <c r="P18457" s="142"/>
      <c r="Q18457" s="142"/>
      <c r="R18457" s="142"/>
      <c r="S18457" s="139"/>
    </row>
    <row r="18458" spans="2:19" ht="15.75" customHeight="1" x14ac:dyDescent="0.25">
      <c r="B18458" s="106"/>
      <c r="C18458" s="106"/>
      <c r="D18458" s="139"/>
      <c r="E18458" s="140"/>
      <c r="F18458" s="140"/>
      <c r="G18458" s="140"/>
      <c r="M18458" s="140"/>
      <c r="N18458" s="167"/>
      <c r="O18458" s="167"/>
      <c r="P18458" s="142"/>
      <c r="Q18458" s="142"/>
      <c r="R18458" s="142"/>
      <c r="S18458" s="139"/>
    </row>
    <row r="18459" spans="2:19" ht="15.75" customHeight="1" x14ac:dyDescent="0.25">
      <c r="B18459" s="106"/>
      <c r="C18459" s="106"/>
      <c r="D18459" s="139"/>
      <c r="E18459" s="140"/>
      <c r="F18459" s="140"/>
      <c r="G18459" s="140"/>
      <c r="M18459" s="140"/>
      <c r="N18459" s="167"/>
      <c r="O18459" s="167"/>
      <c r="P18459" s="142"/>
      <c r="Q18459" s="142"/>
      <c r="R18459" s="142"/>
      <c r="S18459" s="139"/>
    </row>
    <row r="18460" spans="2:19" ht="15.75" customHeight="1" x14ac:dyDescent="0.25">
      <c r="B18460" s="106"/>
      <c r="C18460" s="106"/>
      <c r="D18460" s="139"/>
      <c r="E18460" s="140"/>
      <c r="F18460" s="140"/>
      <c r="G18460" s="140"/>
      <c r="M18460" s="140"/>
      <c r="N18460" s="167"/>
      <c r="O18460" s="167"/>
      <c r="P18460" s="142"/>
      <c r="Q18460" s="142"/>
      <c r="R18460" s="142"/>
      <c r="S18460" s="139"/>
    </row>
    <row r="18461" spans="2:19" ht="15.75" customHeight="1" x14ac:dyDescent="0.25">
      <c r="B18461" s="106"/>
      <c r="C18461" s="106"/>
      <c r="D18461" s="139"/>
      <c r="E18461" s="140"/>
      <c r="F18461" s="140"/>
      <c r="G18461" s="140"/>
      <c r="M18461" s="140"/>
      <c r="N18461" s="167"/>
      <c r="O18461" s="167"/>
      <c r="P18461" s="142"/>
      <c r="Q18461" s="142"/>
      <c r="R18461" s="142"/>
      <c r="S18461" s="139"/>
    </row>
    <row r="18462" spans="2:19" ht="15.75" customHeight="1" x14ac:dyDescent="0.25">
      <c r="B18462" s="106"/>
      <c r="C18462" s="106"/>
      <c r="D18462" s="139"/>
      <c r="E18462" s="140"/>
      <c r="F18462" s="140"/>
      <c r="G18462" s="140"/>
      <c r="M18462" s="140"/>
      <c r="N18462" s="167"/>
      <c r="O18462" s="167"/>
      <c r="P18462" s="142"/>
      <c r="Q18462" s="142"/>
      <c r="R18462" s="142"/>
      <c r="S18462" s="139"/>
    </row>
    <row r="18463" spans="2:19" ht="15.75" customHeight="1" x14ac:dyDescent="0.25">
      <c r="B18463" s="106"/>
      <c r="C18463" s="106"/>
      <c r="D18463" s="139"/>
      <c r="E18463" s="140"/>
      <c r="F18463" s="140"/>
      <c r="G18463" s="140"/>
      <c r="M18463" s="140"/>
      <c r="N18463" s="167"/>
      <c r="O18463" s="167"/>
      <c r="P18463" s="142"/>
      <c r="Q18463" s="142"/>
      <c r="R18463" s="142"/>
      <c r="S18463" s="139"/>
    </row>
    <row r="18464" spans="2:19" ht="15.75" customHeight="1" x14ac:dyDescent="0.25">
      <c r="B18464" s="106"/>
      <c r="C18464" s="106"/>
      <c r="D18464" s="139"/>
      <c r="E18464" s="140"/>
      <c r="F18464" s="140"/>
      <c r="G18464" s="140"/>
      <c r="M18464" s="140"/>
      <c r="N18464" s="167"/>
      <c r="O18464" s="167"/>
      <c r="P18464" s="142"/>
      <c r="Q18464" s="142"/>
      <c r="R18464" s="142"/>
      <c r="S18464" s="139"/>
    </row>
    <row r="18465" spans="2:19" ht="15.75" customHeight="1" x14ac:dyDescent="0.25">
      <c r="B18465" s="106"/>
      <c r="C18465" s="106"/>
      <c r="D18465" s="139"/>
      <c r="E18465" s="140"/>
      <c r="F18465" s="140"/>
      <c r="G18465" s="140"/>
      <c r="M18465" s="140"/>
      <c r="N18465" s="167"/>
      <c r="O18465" s="167"/>
      <c r="P18465" s="142"/>
      <c r="Q18465" s="142"/>
      <c r="R18465" s="142"/>
      <c r="S18465" s="139"/>
    </row>
    <row r="18466" spans="2:19" ht="15.75" customHeight="1" x14ac:dyDescent="0.25">
      <c r="B18466" s="106"/>
      <c r="C18466" s="106"/>
      <c r="D18466" s="139"/>
      <c r="E18466" s="140"/>
      <c r="F18466" s="140"/>
      <c r="G18466" s="140"/>
      <c r="M18466" s="140"/>
      <c r="N18466" s="167"/>
      <c r="O18466" s="167"/>
      <c r="P18466" s="142"/>
      <c r="Q18466" s="142"/>
      <c r="R18466" s="142"/>
      <c r="S18466" s="139"/>
    </row>
    <row r="18467" spans="2:19" ht="15.75" customHeight="1" x14ac:dyDescent="0.25">
      <c r="B18467" s="106"/>
      <c r="C18467" s="106"/>
      <c r="D18467" s="139"/>
      <c r="E18467" s="140"/>
      <c r="F18467" s="140"/>
      <c r="G18467" s="140"/>
      <c r="M18467" s="140"/>
      <c r="N18467" s="167"/>
      <c r="O18467" s="167"/>
      <c r="P18467" s="142"/>
      <c r="Q18467" s="142"/>
      <c r="R18467" s="142"/>
      <c r="S18467" s="139"/>
    </row>
    <row r="18468" spans="2:19" ht="15.75" customHeight="1" x14ac:dyDescent="0.25">
      <c r="B18468" s="106"/>
      <c r="C18468" s="106"/>
      <c r="D18468" s="139"/>
      <c r="E18468" s="140"/>
      <c r="F18468" s="140"/>
      <c r="G18468" s="140"/>
      <c r="M18468" s="140"/>
      <c r="N18468" s="167"/>
      <c r="O18468" s="167"/>
      <c r="P18468" s="142"/>
      <c r="Q18468" s="142"/>
      <c r="R18468" s="142"/>
      <c r="S18468" s="139"/>
    </row>
    <row r="18469" spans="2:19" ht="15.75" customHeight="1" x14ac:dyDescent="0.25">
      <c r="B18469" s="106"/>
      <c r="C18469" s="106"/>
      <c r="D18469" s="139"/>
      <c r="E18469" s="140"/>
      <c r="F18469" s="140"/>
      <c r="G18469" s="140"/>
      <c r="M18469" s="140"/>
      <c r="N18469" s="167"/>
      <c r="O18469" s="167"/>
      <c r="P18469" s="142"/>
      <c r="Q18469" s="142"/>
      <c r="R18469" s="142"/>
      <c r="S18469" s="139"/>
    </row>
    <row r="18470" spans="2:19" ht="15.75" customHeight="1" x14ac:dyDescent="0.25">
      <c r="B18470" s="106"/>
      <c r="C18470" s="106"/>
      <c r="D18470" s="139"/>
      <c r="E18470" s="140"/>
      <c r="F18470" s="140"/>
      <c r="G18470" s="140"/>
      <c r="M18470" s="140"/>
      <c r="N18470" s="167"/>
      <c r="O18470" s="167"/>
      <c r="P18470" s="142"/>
      <c r="Q18470" s="142"/>
      <c r="R18470" s="142"/>
      <c r="S18470" s="139"/>
    </row>
    <row r="18471" spans="2:19" ht="15.75" customHeight="1" x14ac:dyDescent="0.25">
      <c r="B18471" s="106"/>
      <c r="C18471" s="106"/>
      <c r="D18471" s="139"/>
      <c r="E18471" s="140"/>
      <c r="F18471" s="140"/>
      <c r="G18471" s="140"/>
      <c r="M18471" s="140"/>
      <c r="N18471" s="167"/>
      <c r="O18471" s="167"/>
      <c r="P18471" s="142"/>
      <c r="Q18471" s="142"/>
      <c r="R18471" s="142"/>
      <c r="S18471" s="139"/>
    </row>
    <row r="18472" spans="2:19" ht="15.75" customHeight="1" x14ac:dyDescent="0.25">
      <c r="B18472" s="106"/>
      <c r="C18472" s="106"/>
      <c r="D18472" s="139"/>
      <c r="E18472" s="140"/>
      <c r="F18472" s="140"/>
      <c r="G18472" s="140"/>
      <c r="M18472" s="140"/>
      <c r="N18472" s="167"/>
      <c r="O18472" s="167"/>
      <c r="P18472" s="142"/>
      <c r="Q18472" s="142"/>
      <c r="R18472" s="142"/>
      <c r="S18472" s="139"/>
    </row>
    <row r="18473" spans="2:19" ht="15.75" customHeight="1" x14ac:dyDescent="0.25">
      <c r="B18473" s="106"/>
      <c r="C18473" s="106"/>
      <c r="D18473" s="139"/>
      <c r="E18473" s="140"/>
      <c r="F18473" s="140"/>
      <c r="G18473" s="140"/>
      <c r="M18473" s="140"/>
      <c r="N18473" s="167"/>
      <c r="O18473" s="167"/>
      <c r="P18473" s="142"/>
      <c r="Q18473" s="142"/>
      <c r="R18473" s="142"/>
      <c r="S18473" s="139"/>
    </row>
    <row r="18474" spans="2:19" ht="15.75" customHeight="1" x14ac:dyDescent="0.25">
      <c r="B18474" s="106"/>
      <c r="C18474" s="106"/>
      <c r="D18474" s="139"/>
      <c r="E18474" s="140"/>
      <c r="F18474" s="140"/>
      <c r="G18474" s="140"/>
      <c r="M18474" s="140"/>
      <c r="N18474" s="167"/>
      <c r="O18474" s="167"/>
      <c r="P18474" s="142"/>
      <c r="Q18474" s="142"/>
      <c r="R18474" s="142"/>
      <c r="S18474" s="139"/>
    </row>
    <row r="18475" spans="2:19" ht="15.75" customHeight="1" x14ac:dyDescent="0.25">
      <c r="B18475" s="106"/>
      <c r="C18475" s="106"/>
      <c r="D18475" s="139"/>
      <c r="E18475" s="140"/>
      <c r="F18475" s="140"/>
      <c r="G18475" s="140"/>
      <c r="M18475" s="140"/>
      <c r="N18475" s="167"/>
      <c r="O18475" s="167"/>
      <c r="P18475" s="142"/>
      <c r="Q18475" s="142"/>
      <c r="R18475" s="142"/>
      <c r="S18475" s="139"/>
    </row>
    <row r="18476" spans="2:19" ht="15.75" customHeight="1" x14ac:dyDescent="0.25">
      <c r="B18476" s="106"/>
      <c r="C18476" s="106"/>
      <c r="D18476" s="139"/>
      <c r="E18476" s="140"/>
      <c r="F18476" s="140"/>
      <c r="G18476" s="140"/>
      <c r="M18476" s="140"/>
      <c r="N18476" s="167"/>
      <c r="O18476" s="167"/>
      <c r="P18476" s="142"/>
      <c r="Q18476" s="142"/>
      <c r="R18476" s="142"/>
      <c r="S18476" s="139"/>
    </row>
    <row r="18477" spans="2:19" ht="15.75" customHeight="1" x14ac:dyDescent="0.25">
      <c r="B18477" s="106"/>
      <c r="C18477" s="106"/>
      <c r="D18477" s="139"/>
      <c r="E18477" s="140"/>
      <c r="F18477" s="140"/>
      <c r="G18477" s="140"/>
      <c r="M18477" s="140"/>
      <c r="N18477" s="167"/>
      <c r="O18477" s="167"/>
      <c r="P18477" s="142"/>
      <c r="Q18477" s="142"/>
      <c r="R18477" s="142"/>
      <c r="S18477" s="139"/>
    </row>
    <row r="18478" spans="2:19" ht="15.75" customHeight="1" x14ac:dyDescent="0.25">
      <c r="B18478" s="106"/>
      <c r="C18478" s="106"/>
      <c r="D18478" s="139"/>
      <c r="E18478" s="140"/>
      <c r="F18478" s="140"/>
      <c r="G18478" s="140"/>
      <c r="M18478" s="140"/>
      <c r="N18478" s="167"/>
      <c r="O18478" s="167"/>
      <c r="P18478" s="142"/>
      <c r="Q18478" s="142"/>
      <c r="R18478" s="142"/>
      <c r="S18478" s="139"/>
    </row>
    <row r="18479" spans="2:19" ht="15.75" customHeight="1" x14ac:dyDescent="0.25">
      <c r="B18479" s="106"/>
      <c r="C18479" s="106"/>
      <c r="D18479" s="139"/>
      <c r="E18479" s="140"/>
      <c r="F18479" s="140"/>
      <c r="G18479" s="140"/>
      <c r="M18479" s="140"/>
      <c r="N18479" s="167"/>
      <c r="O18479" s="167"/>
      <c r="P18479" s="142"/>
      <c r="Q18479" s="142"/>
      <c r="R18479" s="142"/>
      <c r="S18479" s="139"/>
    </row>
    <row r="18480" spans="2:19" ht="15.75" customHeight="1" x14ac:dyDescent="0.25">
      <c r="B18480" s="106"/>
      <c r="C18480" s="106"/>
      <c r="D18480" s="139"/>
      <c r="E18480" s="140"/>
      <c r="F18480" s="140"/>
      <c r="G18480" s="140"/>
      <c r="M18480" s="140"/>
      <c r="N18480" s="167"/>
      <c r="O18480" s="167"/>
      <c r="P18480" s="142"/>
      <c r="Q18480" s="142"/>
      <c r="R18480" s="142"/>
      <c r="S18480" s="139"/>
    </row>
    <row r="18481" spans="2:19" ht="15.75" customHeight="1" x14ac:dyDescent="0.25">
      <c r="B18481" s="106"/>
      <c r="C18481" s="106"/>
      <c r="D18481" s="139"/>
      <c r="E18481" s="140"/>
      <c r="F18481" s="140"/>
      <c r="G18481" s="140"/>
      <c r="M18481" s="140"/>
      <c r="N18481" s="167"/>
      <c r="O18481" s="167"/>
      <c r="P18481" s="142"/>
      <c r="Q18481" s="142"/>
      <c r="R18481" s="142"/>
      <c r="S18481" s="139"/>
    </row>
    <row r="18482" spans="2:19" ht="15.75" customHeight="1" x14ac:dyDescent="0.25">
      <c r="B18482" s="106"/>
      <c r="C18482" s="106"/>
      <c r="D18482" s="139"/>
      <c r="E18482" s="140"/>
      <c r="F18482" s="140"/>
      <c r="G18482" s="140"/>
      <c r="M18482" s="140"/>
      <c r="N18482" s="167"/>
      <c r="O18482" s="167"/>
      <c r="P18482" s="142"/>
      <c r="Q18482" s="142"/>
      <c r="R18482" s="142"/>
      <c r="S18482" s="139"/>
    </row>
    <row r="18483" spans="2:19" ht="15.75" customHeight="1" x14ac:dyDescent="0.25">
      <c r="B18483" s="106"/>
      <c r="C18483" s="106"/>
      <c r="D18483" s="139"/>
      <c r="E18483" s="140"/>
      <c r="F18483" s="140"/>
      <c r="G18483" s="140"/>
      <c r="M18483" s="140"/>
      <c r="N18483" s="167"/>
      <c r="O18483" s="167"/>
      <c r="P18483" s="142"/>
      <c r="Q18483" s="142"/>
      <c r="R18483" s="142"/>
      <c r="S18483" s="139"/>
    </row>
    <row r="18484" spans="2:19" ht="15.75" customHeight="1" x14ac:dyDescent="0.25">
      <c r="B18484" s="106"/>
      <c r="C18484" s="106"/>
      <c r="D18484" s="139"/>
      <c r="E18484" s="140"/>
      <c r="F18484" s="140"/>
      <c r="G18484" s="140"/>
      <c r="M18484" s="140"/>
      <c r="N18484" s="167"/>
      <c r="O18484" s="167"/>
      <c r="P18484" s="142"/>
      <c r="Q18484" s="142"/>
      <c r="R18484" s="142"/>
      <c r="S18484" s="139"/>
    </row>
    <row r="18485" spans="2:19" ht="15.75" customHeight="1" x14ac:dyDescent="0.25">
      <c r="B18485" s="106"/>
      <c r="C18485" s="106"/>
      <c r="D18485" s="139"/>
      <c r="E18485" s="140"/>
      <c r="F18485" s="140"/>
      <c r="G18485" s="140"/>
      <c r="M18485" s="140"/>
      <c r="N18485" s="167"/>
      <c r="O18485" s="167"/>
      <c r="P18485" s="142"/>
      <c r="Q18485" s="142"/>
      <c r="R18485" s="142"/>
      <c r="S18485" s="139"/>
    </row>
    <row r="18486" spans="2:19" ht="15.75" customHeight="1" x14ac:dyDescent="0.25">
      <c r="B18486" s="106"/>
      <c r="C18486" s="106"/>
      <c r="D18486" s="139"/>
      <c r="E18486" s="140"/>
      <c r="F18486" s="140"/>
      <c r="G18486" s="140"/>
      <c r="M18486" s="140"/>
      <c r="N18486" s="167"/>
      <c r="O18486" s="167"/>
      <c r="P18486" s="142"/>
      <c r="Q18486" s="142"/>
      <c r="R18486" s="142"/>
      <c r="S18486" s="139"/>
    </row>
    <row r="18487" spans="2:19" ht="15.75" customHeight="1" x14ac:dyDescent="0.25">
      <c r="B18487" s="106"/>
      <c r="C18487" s="106"/>
      <c r="D18487" s="139"/>
      <c r="E18487" s="140"/>
      <c r="F18487" s="140"/>
      <c r="G18487" s="140"/>
      <c r="M18487" s="140"/>
      <c r="N18487" s="167"/>
      <c r="O18487" s="167"/>
      <c r="P18487" s="142"/>
      <c r="Q18487" s="142"/>
      <c r="R18487" s="142"/>
      <c r="S18487" s="139"/>
    </row>
    <row r="18488" spans="2:19" ht="15.75" customHeight="1" x14ac:dyDescent="0.25">
      <c r="B18488" s="106"/>
      <c r="C18488" s="106"/>
      <c r="D18488" s="139"/>
      <c r="E18488" s="140"/>
      <c r="F18488" s="140"/>
      <c r="G18488" s="140"/>
      <c r="M18488" s="140"/>
      <c r="N18488" s="167"/>
      <c r="O18488" s="167"/>
      <c r="P18488" s="142"/>
      <c r="Q18488" s="142"/>
      <c r="R18488" s="142"/>
      <c r="S18488" s="139"/>
    </row>
    <row r="18489" spans="2:19" ht="15.75" customHeight="1" x14ac:dyDescent="0.25">
      <c r="B18489" s="106"/>
      <c r="C18489" s="106"/>
      <c r="D18489" s="139"/>
      <c r="E18489" s="140"/>
      <c r="F18489" s="140"/>
      <c r="G18489" s="140"/>
      <c r="M18489" s="140"/>
      <c r="N18489" s="167"/>
      <c r="O18489" s="167"/>
      <c r="P18489" s="142"/>
      <c r="Q18489" s="142"/>
      <c r="R18489" s="142"/>
      <c r="S18489" s="139"/>
    </row>
    <row r="18490" spans="2:19" ht="15.75" customHeight="1" x14ac:dyDescent="0.25">
      <c r="B18490" s="106"/>
      <c r="C18490" s="106"/>
      <c r="D18490" s="139"/>
      <c r="E18490" s="140"/>
      <c r="F18490" s="140"/>
      <c r="G18490" s="140"/>
      <c r="M18490" s="140"/>
      <c r="N18490" s="167"/>
      <c r="O18490" s="167"/>
      <c r="P18490" s="142"/>
      <c r="Q18490" s="142"/>
      <c r="R18490" s="142"/>
      <c r="S18490" s="139"/>
    </row>
    <row r="18491" spans="2:19" ht="15.75" customHeight="1" x14ac:dyDescent="0.25">
      <c r="B18491" s="106"/>
      <c r="C18491" s="106"/>
      <c r="D18491" s="139"/>
      <c r="E18491" s="140"/>
      <c r="F18491" s="140"/>
      <c r="G18491" s="140"/>
      <c r="M18491" s="140"/>
      <c r="N18491" s="167"/>
      <c r="O18491" s="167"/>
      <c r="P18491" s="142"/>
      <c r="Q18491" s="142"/>
      <c r="R18491" s="142"/>
      <c r="S18491" s="139"/>
    </row>
    <row r="18492" spans="2:19" ht="15.75" customHeight="1" x14ac:dyDescent="0.25">
      <c r="B18492" s="106"/>
      <c r="C18492" s="106"/>
      <c r="D18492" s="139"/>
      <c r="E18492" s="140"/>
      <c r="F18492" s="140"/>
      <c r="G18492" s="140"/>
      <c r="M18492" s="140"/>
      <c r="N18492" s="167"/>
      <c r="O18492" s="167"/>
      <c r="P18492" s="142"/>
      <c r="Q18492" s="142"/>
      <c r="R18492" s="142"/>
      <c r="S18492" s="139"/>
    </row>
    <row r="18493" spans="2:19" ht="15.75" customHeight="1" x14ac:dyDescent="0.25">
      <c r="B18493" s="106"/>
      <c r="C18493" s="106"/>
      <c r="D18493" s="139"/>
      <c r="E18493" s="140"/>
      <c r="F18493" s="140"/>
      <c r="G18493" s="140"/>
      <c r="M18493" s="140"/>
      <c r="N18493" s="167"/>
      <c r="O18493" s="167"/>
      <c r="P18493" s="142"/>
      <c r="Q18493" s="142"/>
      <c r="R18493" s="142"/>
      <c r="S18493" s="139"/>
    </row>
    <row r="18494" spans="2:19" ht="15.75" customHeight="1" x14ac:dyDescent="0.25">
      <c r="B18494" s="106"/>
      <c r="C18494" s="106"/>
      <c r="D18494" s="139"/>
      <c r="E18494" s="140"/>
      <c r="F18494" s="140"/>
      <c r="G18494" s="140"/>
      <c r="M18494" s="140"/>
      <c r="N18494" s="167"/>
      <c r="O18494" s="167"/>
      <c r="P18494" s="142"/>
      <c r="Q18494" s="142"/>
      <c r="R18494" s="142"/>
      <c r="S18494" s="139"/>
    </row>
    <row r="18495" spans="2:19" ht="15.75" customHeight="1" x14ac:dyDescent="0.25">
      <c r="B18495" s="106"/>
      <c r="C18495" s="106"/>
      <c r="D18495" s="139"/>
      <c r="E18495" s="140"/>
      <c r="F18495" s="140"/>
      <c r="G18495" s="140"/>
      <c r="M18495" s="140"/>
      <c r="N18495" s="167"/>
      <c r="O18495" s="167"/>
      <c r="P18495" s="142"/>
      <c r="Q18495" s="142"/>
      <c r="R18495" s="142"/>
      <c r="S18495" s="139"/>
    </row>
    <row r="18496" spans="2:19" ht="15.75" customHeight="1" x14ac:dyDescent="0.25">
      <c r="B18496" s="106"/>
      <c r="C18496" s="106"/>
      <c r="D18496" s="139"/>
      <c r="E18496" s="140"/>
      <c r="F18496" s="140"/>
      <c r="G18496" s="140"/>
      <c r="M18496" s="140"/>
      <c r="N18496" s="167"/>
      <c r="O18496" s="167"/>
      <c r="P18496" s="142"/>
      <c r="Q18496" s="142"/>
      <c r="R18496" s="142"/>
      <c r="S18496" s="139"/>
    </row>
    <row r="18497" spans="2:19" ht="15.75" customHeight="1" x14ac:dyDescent="0.25">
      <c r="B18497" s="106"/>
      <c r="C18497" s="106"/>
      <c r="D18497" s="139"/>
      <c r="E18497" s="140"/>
      <c r="F18497" s="140"/>
      <c r="G18497" s="140"/>
      <c r="M18497" s="140"/>
      <c r="N18497" s="167"/>
      <c r="O18497" s="167"/>
      <c r="P18497" s="142"/>
      <c r="Q18497" s="142"/>
      <c r="R18497" s="142"/>
      <c r="S18497" s="139"/>
    </row>
    <row r="18498" spans="2:19" ht="15.75" customHeight="1" x14ac:dyDescent="0.25">
      <c r="B18498" s="106"/>
      <c r="C18498" s="106"/>
      <c r="D18498" s="139"/>
      <c r="E18498" s="140"/>
      <c r="F18498" s="140"/>
      <c r="G18498" s="140"/>
      <c r="M18498" s="140"/>
      <c r="N18498" s="167"/>
      <c r="O18498" s="167"/>
      <c r="P18498" s="142"/>
      <c r="Q18498" s="142"/>
      <c r="R18498" s="142"/>
      <c r="S18498" s="139"/>
    </row>
    <row r="18499" spans="2:19" ht="15.75" customHeight="1" x14ac:dyDescent="0.25">
      <c r="B18499" s="106"/>
      <c r="C18499" s="106"/>
      <c r="D18499" s="139"/>
      <c r="E18499" s="140"/>
      <c r="F18499" s="140"/>
      <c r="G18499" s="140"/>
      <c r="M18499" s="140"/>
      <c r="N18499" s="167"/>
      <c r="O18499" s="167"/>
      <c r="P18499" s="142"/>
      <c r="Q18499" s="142"/>
      <c r="R18499" s="142"/>
      <c r="S18499" s="139"/>
    </row>
    <row r="18500" spans="2:19" ht="15.75" customHeight="1" x14ac:dyDescent="0.25">
      <c r="B18500" s="106"/>
      <c r="C18500" s="106"/>
      <c r="D18500" s="139"/>
      <c r="E18500" s="140"/>
      <c r="F18500" s="140"/>
      <c r="G18500" s="140"/>
      <c r="M18500" s="140"/>
      <c r="N18500" s="167"/>
      <c r="O18500" s="167"/>
      <c r="P18500" s="142"/>
      <c r="Q18500" s="142"/>
      <c r="R18500" s="142"/>
      <c r="S18500" s="139"/>
    </row>
    <row r="18501" spans="2:19" ht="15.75" customHeight="1" x14ac:dyDescent="0.25">
      <c r="B18501" s="106"/>
      <c r="C18501" s="106"/>
      <c r="D18501" s="139"/>
      <c r="E18501" s="140"/>
      <c r="F18501" s="140"/>
      <c r="G18501" s="140"/>
      <c r="M18501" s="140"/>
      <c r="N18501" s="167"/>
      <c r="O18501" s="167"/>
      <c r="P18501" s="142"/>
      <c r="Q18501" s="142"/>
      <c r="R18501" s="142"/>
      <c r="S18501" s="139"/>
    </row>
    <row r="18502" spans="2:19" ht="15.75" customHeight="1" x14ac:dyDescent="0.25">
      <c r="B18502" s="106"/>
      <c r="C18502" s="106"/>
      <c r="D18502" s="139"/>
      <c r="E18502" s="140"/>
      <c r="F18502" s="140"/>
      <c r="G18502" s="140"/>
      <c r="M18502" s="140"/>
      <c r="N18502" s="167"/>
      <c r="O18502" s="167"/>
      <c r="P18502" s="142"/>
      <c r="Q18502" s="142"/>
      <c r="R18502" s="142"/>
      <c r="S18502" s="139"/>
    </row>
    <row r="18503" spans="2:19" ht="15.75" customHeight="1" x14ac:dyDescent="0.25">
      <c r="B18503" s="106"/>
      <c r="C18503" s="106"/>
      <c r="D18503" s="139"/>
      <c r="E18503" s="140"/>
      <c r="F18503" s="140"/>
      <c r="G18503" s="140"/>
      <c r="M18503" s="140"/>
      <c r="N18503" s="167"/>
      <c r="O18503" s="167"/>
      <c r="P18503" s="142"/>
      <c r="Q18503" s="142"/>
      <c r="R18503" s="142"/>
      <c r="S18503" s="139"/>
    </row>
    <row r="18504" spans="2:19" ht="15.75" customHeight="1" x14ac:dyDescent="0.25">
      <c r="B18504" s="106"/>
      <c r="C18504" s="106"/>
      <c r="D18504" s="139"/>
      <c r="E18504" s="140"/>
      <c r="F18504" s="140"/>
      <c r="G18504" s="140"/>
      <c r="M18504" s="140"/>
      <c r="N18504" s="167"/>
      <c r="O18504" s="167"/>
      <c r="P18504" s="142"/>
      <c r="Q18504" s="142"/>
      <c r="R18504" s="142"/>
      <c r="S18504" s="139"/>
    </row>
    <row r="18505" spans="2:19" ht="15.75" customHeight="1" x14ac:dyDescent="0.25">
      <c r="B18505" s="106"/>
      <c r="C18505" s="106"/>
      <c r="D18505" s="139"/>
      <c r="E18505" s="140"/>
      <c r="F18505" s="140"/>
      <c r="G18505" s="140"/>
      <c r="M18505" s="140"/>
      <c r="N18505" s="167"/>
      <c r="O18505" s="167"/>
      <c r="P18505" s="142"/>
      <c r="Q18505" s="142"/>
      <c r="R18505" s="142"/>
      <c r="S18505" s="139"/>
    </row>
    <row r="18506" spans="2:19" ht="15.75" customHeight="1" x14ac:dyDescent="0.25">
      <c r="B18506" s="106"/>
      <c r="C18506" s="106"/>
      <c r="D18506" s="139"/>
      <c r="E18506" s="140"/>
      <c r="F18506" s="140"/>
      <c r="G18506" s="140"/>
      <c r="M18506" s="140"/>
      <c r="N18506" s="167"/>
      <c r="O18506" s="167"/>
      <c r="P18506" s="142"/>
      <c r="Q18506" s="142"/>
      <c r="R18506" s="142"/>
      <c r="S18506" s="139"/>
    </row>
    <row r="18507" spans="2:19" ht="15.75" customHeight="1" x14ac:dyDescent="0.25">
      <c r="B18507" s="106"/>
      <c r="C18507" s="106"/>
      <c r="D18507" s="139"/>
      <c r="E18507" s="140"/>
      <c r="F18507" s="140"/>
      <c r="G18507" s="140"/>
      <c r="M18507" s="140"/>
      <c r="N18507" s="167"/>
      <c r="O18507" s="167"/>
      <c r="P18507" s="142"/>
      <c r="Q18507" s="142"/>
      <c r="R18507" s="142"/>
      <c r="S18507" s="139"/>
    </row>
    <row r="18508" spans="2:19" ht="15.75" customHeight="1" x14ac:dyDescent="0.25">
      <c r="B18508" s="106"/>
      <c r="C18508" s="106"/>
      <c r="D18508" s="139"/>
      <c r="E18508" s="140"/>
      <c r="F18508" s="140"/>
      <c r="G18508" s="140"/>
      <c r="M18508" s="140"/>
      <c r="N18508" s="167"/>
      <c r="O18508" s="167"/>
      <c r="P18508" s="142"/>
      <c r="Q18508" s="142"/>
      <c r="R18508" s="142"/>
      <c r="S18508" s="139"/>
    </row>
    <row r="18509" spans="2:19" ht="15.75" customHeight="1" x14ac:dyDescent="0.25">
      <c r="B18509" s="106"/>
      <c r="C18509" s="106"/>
      <c r="D18509" s="139"/>
      <c r="E18509" s="140"/>
      <c r="F18509" s="140"/>
      <c r="G18509" s="140"/>
      <c r="M18509" s="140"/>
      <c r="N18509" s="167"/>
      <c r="O18509" s="167"/>
      <c r="P18509" s="142"/>
      <c r="Q18509" s="142"/>
      <c r="R18509" s="142"/>
      <c r="S18509" s="139"/>
    </row>
    <row r="18510" spans="2:19" ht="15.75" customHeight="1" x14ac:dyDescent="0.25">
      <c r="B18510" s="106"/>
      <c r="C18510" s="106"/>
      <c r="D18510" s="139"/>
      <c r="E18510" s="140"/>
      <c r="F18510" s="140"/>
      <c r="G18510" s="140"/>
      <c r="M18510" s="140"/>
      <c r="N18510" s="167"/>
      <c r="O18510" s="167"/>
      <c r="P18510" s="142"/>
      <c r="Q18510" s="142"/>
      <c r="R18510" s="142"/>
      <c r="S18510" s="139"/>
    </row>
    <row r="18511" spans="2:19" ht="15.75" customHeight="1" x14ac:dyDescent="0.25">
      <c r="B18511" s="106"/>
      <c r="C18511" s="106"/>
      <c r="D18511" s="139"/>
      <c r="E18511" s="140"/>
      <c r="F18511" s="140"/>
      <c r="G18511" s="140"/>
      <c r="M18511" s="140"/>
      <c r="N18511" s="167"/>
      <c r="O18511" s="167"/>
      <c r="P18511" s="142"/>
      <c r="Q18511" s="142"/>
      <c r="R18511" s="142"/>
      <c r="S18511" s="139"/>
    </row>
    <row r="18512" spans="2:19" ht="15.75" customHeight="1" x14ac:dyDescent="0.25">
      <c r="B18512" s="106"/>
      <c r="C18512" s="106"/>
      <c r="D18512" s="139"/>
      <c r="E18512" s="140"/>
      <c r="F18512" s="140"/>
      <c r="G18512" s="140"/>
      <c r="M18512" s="140"/>
      <c r="N18512" s="167"/>
      <c r="O18512" s="167"/>
      <c r="P18512" s="142"/>
      <c r="Q18512" s="142"/>
      <c r="R18512" s="142"/>
      <c r="S18512" s="139"/>
    </row>
    <row r="18513" spans="2:19" ht="15.75" customHeight="1" x14ac:dyDescent="0.25">
      <c r="B18513" s="106"/>
      <c r="C18513" s="106"/>
      <c r="D18513" s="139"/>
      <c r="E18513" s="140"/>
      <c r="F18513" s="140"/>
      <c r="G18513" s="140"/>
      <c r="M18513" s="140"/>
      <c r="N18513" s="167"/>
      <c r="O18513" s="167"/>
      <c r="P18513" s="142"/>
      <c r="Q18513" s="142"/>
      <c r="R18513" s="142"/>
      <c r="S18513" s="139"/>
    </row>
    <row r="18514" spans="2:19" ht="15.75" customHeight="1" x14ac:dyDescent="0.25">
      <c r="B18514" s="106"/>
      <c r="C18514" s="106"/>
      <c r="D18514" s="139"/>
      <c r="E18514" s="140"/>
      <c r="F18514" s="140"/>
      <c r="G18514" s="140"/>
      <c r="M18514" s="140"/>
      <c r="N18514" s="167"/>
      <c r="O18514" s="167"/>
      <c r="P18514" s="142"/>
      <c r="Q18514" s="142"/>
      <c r="R18514" s="142"/>
      <c r="S18514" s="139"/>
    </row>
    <row r="18515" spans="2:19" ht="15.75" customHeight="1" x14ac:dyDescent="0.25">
      <c r="B18515" s="106"/>
      <c r="C18515" s="106"/>
      <c r="D18515" s="139"/>
      <c r="E18515" s="140"/>
      <c r="F18515" s="140"/>
      <c r="G18515" s="140"/>
      <c r="M18515" s="140"/>
      <c r="N18515" s="167"/>
      <c r="O18515" s="167"/>
      <c r="P18515" s="142"/>
      <c r="Q18515" s="142"/>
      <c r="R18515" s="142"/>
      <c r="S18515" s="139"/>
    </row>
    <row r="18516" spans="2:19" ht="15.75" customHeight="1" x14ac:dyDescent="0.25">
      <c r="B18516" s="106"/>
      <c r="C18516" s="106"/>
      <c r="D18516" s="139"/>
      <c r="E18516" s="140"/>
      <c r="F18516" s="140"/>
      <c r="G18516" s="140"/>
      <c r="M18516" s="140"/>
      <c r="N18516" s="167"/>
      <c r="O18516" s="167"/>
      <c r="P18516" s="142"/>
      <c r="Q18516" s="142"/>
      <c r="R18516" s="142"/>
      <c r="S18516" s="139"/>
    </row>
    <row r="18517" spans="2:19" ht="15.75" customHeight="1" x14ac:dyDescent="0.25">
      <c r="B18517" s="106"/>
      <c r="C18517" s="106"/>
      <c r="D18517" s="139"/>
      <c r="E18517" s="140"/>
      <c r="F18517" s="140"/>
      <c r="G18517" s="140"/>
      <c r="M18517" s="140"/>
      <c r="N18517" s="167"/>
      <c r="O18517" s="167"/>
      <c r="P18517" s="142"/>
      <c r="Q18517" s="142"/>
      <c r="R18517" s="142"/>
      <c r="S18517" s="139"/>
    </row>
    <row r="18518" spans="2:19" ht="15.75" customHeight="1" x14ac:dyDescent="0.25">
      <c r="B18518" s="106"/>
      <c r="C18518" s="106"/>
      <c r="D18518" s="139"/>
      <c r="E18518" s="140"/>
      <c r="F18518" s="140"/>
      <c r="G18518" s="140"/>
      <c r="M18518" s="140"/>
      <c r="N18518" s="167"/>
      <c r="O18518" s="167"/>
      <c r="P18518" s="142"/>
      <c r="Q18518" s="142"/>
      <c r="R18518" s="142"/>
      <c r="S18518" s="139"/>
    </row>
    <row r="18519" spans="2:19" ht="15.75" customHeight="1" x14ac:dyDescent="0.25">
      <c r="B18519" s="106"/>
      <c r="C18519" s="106"/>
      <c r="D18519" s="139"/>
      <c r="E18519" s="140"/>
      <c r="F18519" s="140"/>
      <c r="G18519" s="140"/>
      <c r="M18519" s="140"/>
      <c r="N18519" s="167"/>
      <c r="O18519" s="167"/>
      <c r="P18519" s="142"/>
      <c r="Q18519" s="142"/>
      <c r="R18519" s="142"/>
      <c r="S18519" s="139"/>
    </row>
    <row r="18520" spans="2:19" ht="15.75" customHeight="1" x14ac:dyDescent="0.25">
      <c r="B18520" s="106"/>
      <c r="C18520" s="106"/>
      <c r="D18520" s="139"/>
      <c r="E18520" s="140"/>
      <c r="F18520" s="140"/>
      <c r="G18520" s="140"/>
      <c r="M18520" s="140"/>
      <c r="N18520" s="167"/>
      <c r="O18520" s="167"/>
      <c r="P18520" s="142"/>
      <c r="Q18520" s="142"/>
      <c r="R18520" s="142"/>
      <c r="S18520" s="139"/>
    </row>
    <row r="18521" spans="2:19" ht="15.75" customHeight="1" x14ac:dyDescent="0.25">
      <c r="B18521" s="106"/>
      <c r="C18521" s="106"/>
      <c r="D18521" s="139"/>
      <c r="E18521" s="140"/>
      <c r="F18521" s="140"/>
      <c r="G18521" s="140"/>
      <c r="M18521" s="140"/>
      <c r="N18521" s="167"/>
      <c r="O18521" s="167"/>
      <c r="P18521" s="142"/>
      <c r="Q18521" s="142"/>
      <c r="R18521" s="142"/>
      <c r="S18521" s="139"/>
    </row>
    <row r="18522" spans="2:19" ht="15.75" customHeight="1" x14ac:dyDescent="0.25">
      <c r="B18522" s="106"/>
      <c r="C18522" s="106"/>
      <c r="D18522" s="139"/>
      <c r="E18522" s="140"/>
      <c r="F18522" s="140"/>
      <c r="G18522" s="140"/>
      <c r="M18522" s="140"/>
      <c r="N18522" s="167"/>
      <c r="O18522" s="167"/>
      <c r="P18522" s="142"/>
      <c r="Q18522" s="142"/>
      <c r="R18522" s="142"/>
      <c r="S18522" s="139"/>
    </row>
    <row r="18523" spans="2:19" ht="15.75" customHeight="1" x14ac:dyDescent="0.25">
      <c r="B18523" s="106"/>
      <c r="C18523" s="106"/>
      <c r="D18523" s="139"/>
      <c r="E18523" s="140"/>
      <c r="F18523" s="140"/>
      <c r="G18523" s="140"/>
      <c r="M18523" s="140"/>
      <c r="N18523" s="167"/>
      <c r="O18523" s="167"/>
      <c r="P18523" s="142"/>
      <c r="Q18523" s="142"/>
      <c r="R18523" s="142"/>
      <c r="S18523" s="139"/>
    </row>
    <row r="18524" spans="2:19" ht="15.75" customHeight="1" x14ac:dyDescent="0.25">
      <c r="B18524" s="106"/>
      <c r="C18524" s="106"/>
      <c r="D18524" s="139"/>
      <c r="E18524" s="140"/>
      <c r="F18524" s="140"/>
      <c r="G18524" s="140"/>
      <c r="M18524" s="140"/>
      <c r="N18524" s="167"/>
      <c r="O18524" s="167"/>
      <c r="P18524" s="142"/>
      <c r="Q18524" s="142"/>
      <c r="R18524" s="142"/>
      <c r="S18524" s="139"/>
    </row>
    <row r="18525" spans="2:19" ht="15.75" customHeight="1" x14ac:dyDescent="0.25">
      <c r="B18525" s="106"/>
      <c r="C18525" s="106"/>
      <c r="D18525" s="139"/>
      <c r="E18525" s="140"/>
      <c r="F18525" s="140"/>
      <c r="G18525" s="140"/>
      <c r="M18525" s="140"/>
      <c r="N18525" s="167"/>
      <c r="O18525" s="167"/>
      <c r="P18525" s="142"/>
      <c r="Q18525" s="142"/>
      <c r="R18525" s="142"/>
      <c r="S18525" s="139"/>
    </row>
    <row r="18526" spans="2:19" ht="15.75" customHeight="1" x14ac:dyDescent="0.25">
      <c r="B18526" s="106"/>
      <c r="C18526" s="106"/>
      <c r="D18526" s="139"/>
      <c r="E18526" s="140"/>
      <c r="F18526" s="140"/>
      <c r="G18526" s="140"/>
      <c r="M18526" s="140"/>
      <c r="N18526" s="167"/>
      <c r="O18526" s="167"/>
      <c r="P18526" s="142"/>
      <c r="Q18526" s="142"/>
      <c r="R18526" s="142"/>
      <c r="S18526" s="139"/>
    </row>
    <row r="18527" spans="2:19" ht="15.75" customHeight="1" x14ac:dyDescent="0.25">
      <c r="B18527" s="106"/>
      <c r="C18527" s="106"/>
      <c r="D18527" s="139"/>
      <c r="E18527" s="140"/>
      <c r="F18527" s="140"/>
      <c r="G18527" s="140"/>
      <c r="M18527" s="140"/>
      <c r="N18527" s="167"/>
      <c r="O18527" s="167"/>
      <c r="P18527" s="142"/>
      <c r="Q18527" s="142"/>
      <c r="R18527" s="142"/>
      <c r="S18527" s="139"/>
    </row>
    <row r="18528" spans="2:19" ht="15.75" customHeight="1" x14ac:dyDescent="0.25">
      <c r="B18528" s="106"/>
      <c r="C18528" s="106"/>
      <c r="D18528" s="139"/>
      <c r="E18528" s="140"/>
      <c r="F18528" s="140"/>
      <c r="G18528" s="140"/>
      <c r="M18528" s="140"/>
      <c r="N18528" s="167"/>
      <c r="O18528" s="167"/>
      <c r="P18528" s="142"/>
      <c r="Q18528" s="142"/>
      <c r="R18528" s="142"/>
      <c r="S18528" s="139"/>
    </row>
    <row r="18529" spans="2:19" ht="15.75" customHeight="1" x14ac:dyDescent="0.25">
      <c r="B18529" s="106"/>
      <c r="C18529" s="106"/>
      <c r="D18529" s="139"/>
      <c r="E18529" s="140"/>
      <c r="F18529" s="140"/>
      <c r="G18529" s="140"/>
      <c r="M18529" s="140"/>
      <c r="N18529" s="167"/>
      <c r="O18529" s="167"/>
      <c r="P18529" s="142"/>
      <c r="Q18529" s="142"/>
      <c r="R18529" s="142"/>
      <c r="S18529" s="139"/>
    </row>
    <row r="18530" spans="2:19" ht="15.75" customHeight="1" x14ac:dyDescent="0.25">
      <c r="B18530" s="106"/>
      <c r="C18530" s="106"/>
      <c r="D18530" s="139"/>
      <c r="E18530" s="140"/>
      <c r="F18530" s="140"/>
      <c r="G18530" s="140"/>
      <c r="M18530" s="140"/>
      <c r="N18530" s="167"/>
      <c r="O18530" s="167"/>
      <c r="P18530" s="142"/>
      <c r="Q18530" s="142"/>
      <c r="R18530" s="142"/>
      <c r="S18530" s="139"/>
    </row>
    <row r="18531" spans="2:19" ht="15.75" customHeight="1" x14ac:dyDescent="0.25">
      <c r="B18531" s="106"/>
      <c r="C18531" s="106"/>
      <c r="D18531" s="139"/>
      <c r="E18531" s="140"/>
      <c r="F18531" s="140"/>
      <c r="G18531" s="140"/>
      <c r="M18531" s="140"/>
      <c r="N18531" s="167"/>
      <c r="O18531" s="167"/>
      <c r="P18531" s="142"/>
      <c r="Q18531" s="142"/>
      <c r="R18531" s="142"/>
      <c r="S18531" s="139"/>
    </row>
    <row r="18532" spans="2:19" ht="15.75" customHeight="1" x14ac:dyDescent="0.25">
      <c r="B18532" s="106"/>
      <c r="C18532" s="106"/>
      <c r="D18532" s="139"/>
      <c r="E18532" s="140"/>
      <c r="F18532" s="140"/>
      <c r="G18532" s="140"/>
      <c r="M18532" s="140"/>
      <c r="N18532" s="167"/>
      <c r="O18532" s="167"/>
      <c r="P18532" s="142"/>
      <c r="Q18532" s="142"/>
      <c r="R18532" s="142"/>
      <c r="S18532" s="139"/>
    </row>
    <row r="18533" spans="2:19" ht="15.75" customHeight="1" x14ac:dyDescent="0.25">
      <c r="B18533" s="106"/>
      <c r="C18533" s="106"/>
      <c r="D18533" s="139"/>
      <c r="E18533" s="140"/>
      <c r="F18533" s="140"/>
      <c r="G18533" s="140"/>
      <c r="M18533" s="140"/>
      <c r="N18533" s="167"/>
      <c r="O18533" s="167"/>
      <c r="P18533" s="142"/>
      <c r="Q18533" s="142"/>
      <c r="R18533" s="142"/>
      <c r="S18533" s="139"/>
    </row>
    <row r="18534" spans="2:19" ht="15.75" customHeight="1" x14ac:dyDescent="0.25">
      <c r="B18534" s="106"/>
      <c r="C18534" s="106"/>
      <c r="D18534" s="139"/>
      <c r="E18534" s="140"/>
      <c r="F18534" s="140"/>
      <c r="G18534" s="140"/>
      <c r="M18534" s="140"/>
      <c r="N18534" s="167"/>
      <c r="O18534" s="167"/>
      <c r="P18534" s="142"/>
      <c r="Q18534" s="142"/>
      <c r="R18534" s="142"/>
      <c r="S18534" s="139"/>
    </row>
    <row r="18535" spans="2:19" ht="15.75" customHeight="1" x14ac:dyDescent="0.25">
      <c r="B18535" s="106"/>
      <c r="C18535" s="106"/>
      <c r="D18535" s="139"/>
      <c r="E18535" s="140"/>
      <c r="F18535" s="140"/>
      <c r="G18535" s="140"/>
      <c r="M18535" s="140"/>
      <c r="N18535" s="167"/>
      <c r="O18535" s="167"/>
      <c r="P18535" s="142"/>
      <c r="Q18535" s="142"/>
      <c r="R18535" s="142"/>
      <c r="S18535" s="139"/>
    </row>
    <row r="18536" spans="2:19" ht="15.75" customHeight="1" x14ac:dyDescent="0.25">
      <c r="B18536" s="106"/>
      <c r="C18536" s="106"/>
      <c r="D18536" s="139"/>
      <c r="E18536" s="140"/>
      <c r="F18536" s="140"/>
      <c r="G18536" s="140"/>
      <c r="M18536" s="140"/>
      <c r="N18536" s="167"/>
      <c r="O18536" s="167"/>
      <c r="P18536" s="142"/>
      <c r="Q18536" s="142"/>
      <c r="R18536" s="142"/>
      <c r="S18536" s="139"/>
    </row>
    <row r="18537" spans="2:19" ht="15.75" customHeight="1" x14ac:dyDescent="0.25">
      <c r="B18537" s="106"/>
      <c r="C18537" s="106"/>
      <c r="D18537" s="139"/>
      <c r="E18537" s="140"/>
      <c r="F18537" s="140"/>
      <c r="G18537" s="140"/>
      <c r="M18537" s="140"/>
      <c r="N18537" s="167"/>
      <c r="O18537" s="167"/>
      <c r="P18537" s="142"/>
      <c r="Q18537" s="142"/>
      <c r="R18537" s="142"/>
      <c r="S18537" s="139"/>
    </row>
    <row r="18538" spans="2:19" ht="15.75" customHeight="1" x14ac:dyDescent="0.25">
      <c r="B18538" s="106"/>
      <c r="C18538" s="106"/>
      <c r="D18538" s="139"/>
      <c r="E18538" s="140"/>
      <c r="F18538" s="140"/>
      <c r="G18538" s="140"/>
      <c r="M18538" s="140"/>
      <c r="N18538" s="167"/>
      <c r="O18538" s="167"/>
      <c r="P18538" s="142"/>
      <c r="Q18538" s="142"/>
      <c r="R18538" s="142"/>
      <c r="S18538" s="139"/>
    </row>
    <row r="18539" spans="2:19" ht="15.75" customHeight="1" x14ac:dyDescent="0.25">
      <c r="B18539" s="106"/>
      <c r="C18539" s="106"/>
      <c r="D18539" s="139"/>
      <c r="E18539" s="140"/>
      <c r="F18539" s="140"/>
      <c r="G18539" s="140"/>
      <c r="M18539" s="140"/>
      <c r="N18539" s="167"/>
      <c r="O18539" s="167"/>
      <c r="P18539" s="142"/>
      <c r="Q18539" s="142"/>
      <c r="R18539" s="142"/>
      <c r="S18539" s="139"/>
    </row>
    <row r="18540" spans="2:19" ht="15.75" customHeight="1" x14ac:dyDescent="0.25">
      <c r="B18540" s="106"/>
      <c r="C18540" s="106"/>
      <c r="D18540" s="139"/>
      <c r="E18540" s="140"/>
      <c r="F18540" s="140"/>
      <c r="G18540" s="140"/>
      <c r="M18540" s="140"/>
      <c r="N18540" s="167"/>
      <c r="O18540" s="167"/>
      <c r="P18540" s="142"/>
      <c r="Q18540" s="142"/>
      <c r="R18540" s="142"/>
      <c r="S18540" s="139"/>
    </row>
    <row r="18541" spans="2:19" ht="15.75" customHeight="1" x14ac:dyDescent="0.25">
      <c r="B18541" s="106"/>
      <c r="C18541" s="106"/>
      <c r="D18541" s="139"/>
      <c r="E18541" s="140"/>
      <c r="F18541" s="140"/>
      <c r="G18541" s="140"/>
      <c r="M18541" s="140"/>
      <c r="N18541" s="167"/>
      <c r="O18541" s="167"/>
      <c r="P18541" s="142"/>
      <c r="Q18541" s="142"/>
      <c r="R18541" s="142"/>
      <c r="S18541" s="139"/>
    </row>
    <row r="18542" spans="2:19" ht="15.75" customHeight="1" x14ac:dyDescent="0.25">
      <c r="B18542" s="106"/>
      <c r="C18542" s="106"/>
      <c r="D18542" s="139"/>
      <c r="E18542" s="140"/>
      <c r="F18542" s="140"/>
      <c r="G18542" s="140"/>
      <c r="M18542" s="140"/>
      <c r="N18542" s="167"/>
      <c r="O18542" s="167"/>
      <c r="P18542" s="142"/>
      <c r="Q18542" s="142"/>
      <c r="R18542" s="142"/>
      <c r="S18542" s="139"/>
    </row>
    <row r="18543" spans="2:19" ht="15.75" customHeight="1" x14ac:dyDescent="0.25">
      <c r="B18543" s="106"/>
      <c r="C18543" s="106"/>
      <c r="D18543" s="139"/>
      <c r="E18543" s="140"/>
      <c r="F18543" s="140"/>
      <c r="G18543" s="140"/>
      <c r="M18543" s="140"/>
      <c r="N18543" s="167"/>
      <c r="O18543" s="167"/>
      <c r="P18543" s="142"/>
      <c r="Q18543" s="142"/>
      <c r="R18543" s="142"/>
      <c r="S18543" s="139"/>
    </row>
    <row r="18544" spans="2:19" ht="15.75" customHeight="1" x14ac:dyDescent="0.25">
      <c r="B18544" s="106"/>
      <c r="C18544" s="106"/>
      <c r="D18544" s="139"/>
      <c r="E18544" s="140"/>
      <c r="F18544" s="140"/>
      <c r="G18544" s="140"/>
      <c r="M18544" s="140"/>
      <c r="N18544" s="167"/>
      <c r="O18544" s="167"/>
      <c r="P18544" s="142"/>
      <c r="Q18544" s="142"/>
      <c r="R18544" s="142"/>
      <c r="S18544" s="139"/>
    </row>
    <row r="18545" spans="2:19" ht="15.75" customHeight="1" x14ac:dyDescent="0.25">
      <c r="B18545" s="106"/>
      <c r="C18545" s="106"/>
      <c r="D18545" s="139"/>
      <c r="E18545" s="140"/>
      <c r="F18545" s="140"/>
      <c r="G18545" s="140"/>
      <c r="M18545" s="140"/>
      <c r="N18545" s="167"/>
      <c r="O18545" s="167"/>
      <c r="P18545" s="142"/>
      <c r="Q18545" s="142"/>
      <c r="R18545" s="142"/>
      <c r="S18545" s="139"/>
    </row>
    <row r="18546" spans="2:19" ht="15.75" customHeight="1" x14ac:dyDescent="0.25">
      <c r="B18546" s="106"/>
      <c r="C18546" s="106"/>
      <c r="D18546" s="139"/>
      <c r="E18546" s="140"/>
      <c r="F18546" s="140"/>
      <c r="G18546" s="140"/>
      <c r="M18546" s="140"/>
      <c r="N18546" s="167"/>
      <c r="O18546" s="167"/>
      <c r="P18546" s="142"/>
      <c r="Q18546" s="142"/>
      <c r="R18546" s="142"/>
      <c r="S18546" s="139"/>
    </row>
    <row r="18547" spans="2:19" ht="15.75" customHeight="1" x14ac:dyDescent="0.25">
      <c r="B18547" s="106"/>
      <c r="C18547" s="106"/>
      <c r="D18547" s="139"/>
      <c r="E18547" s="140"/>
      <c r="F18547" s="140"/>
      <c r="G18547" s="140"/>
      <c r="M18547" s="140"/>
      <c r="N18547" s="167"/>
      <c r="O18547" s="167"/>
      <c r="P18547" s="142"/>
      <c r="Q18547" s="142"/>
      <c r="R18547" s="142"/>
      <c r="S18547" s="139"/>
    </row>
    <row r="18548" spans="2:19" ht="15.75" customHeight="1" x14ac:dyDescent="0.25">
      <c r="B18548" s="106"/>
      <c r="C18548" s="106"/>
      <c r="D18548" s="139"/>
      <c r="E18548" s="140"/>
      <c r="F18548" s="140"/>
      <c r="G18548" s="140"/>
      <c r="M18548" s="140"/>
      <c r="N18548" s="167"/>
      <c r="O18548" s="167"/>
      <c r="P18548" s="142"/>
      <c r="Q18548" s="142"/>
      <c r="R18548" s="142"/>
      <c r="S18548" s="139"/>
    </row>
    <row r="18549" spans="2:19" ht="15.75" customHeight="1" x14ac:dyDescent="0.25">
      <c r="B18549" s="106"/>
      <c r="C18549" s="106"/>
      <c r="D18549" s="139"/>
      <c r="E18549" s="140"/>
      <c r="F18549" s="140"/>
      <c r="G18549" s="140"/>
      <c r="M18549" s="140"/>
      <c r="N18549" s="167"/>
      <c r="O18549" s="167"/>
      <c r="P18549" s="142"/>
      <c r="Q18549" s="142"/>
      <c r="R18549" s="142"/>
      <c r="S18549" s="139"/>
    </row>
    <row r="18550" spans="2:19" ht="15.75" customHeight="1" x14ac:dyDescent="0.25">
      <c r="B18550" s="106"/>
      <c r="C18550" s="106"/>
      <c r="D18550" s="139"/>
      <c r="E18550" s="140"/>
      <c r="F18550" s="140"/>
      <c r="G18550" s="140"/>
      <c r="M18550" s="140"/>
      <c r="N18550" s="167"/>
      <c r="O18550" s="167"/>
      <c r="P18550" s="142"/>
      <c r="Q18550" s="142"/>
      <c r="R18550" s="142"/>
      <c r="S18550" s="139"/>
    </row>
    <row r="18551" spans="2:19" ht="15.75" customHeight="1" x14ac:dyDescent="0.25">
      <c r="B18551" s="106"/>
      <c r="C18551" s="106"/>
      <c r="D18551" s="139"/>
      <c r="E18551" s="140"/>
      <c r="F18551" s="140"/>
      <c r="G18551" s="140"/>
      <c r="M18551" s="140"/>
      <c r="N18551" s="167"/>
      <c r="O18551" s="167"/>
      <c r="P18551" s="142"/>
      <c r="Q18551" s="142"/>
      <c r="R18551" s="142"/>
      <c r="S18551" s="139"/>
    </row>
    <row r="18552" spans="2:19" ht="15.75" customHeight="1" x14ac:dyDescent="0.25">
      <c r="B18552" s="106"/>
      <c r="C18552" s="106"/>
      <c r="D18552" s="139"/>
      <c r="E18552" s="140"/>
      <c r="F18552" s="140"/>
      <c r="G18552" s="140"/>
      <c r="M18552" s="140"/>
      <c r="N18552" s="167"/>
      <c r="O18552" s="167"/>
      <c r="P18552" s="142"/>
      <c r="Q18552" s="142"/>
      <c r="R18552" s="142"/>
      <c r="S18552" s="139"/>
    </row>
    <row r="18553" spans="2:19" ht="15.75" customHeight="1" x14ac:dyDescent="0.25">
      <c r="B18553" s="106"/>
      <c r="C18553" s="106"/>
      <c r="D18553" s="139"/>
      <c r="E18553" s="140"/>
      <c r="F18553" s="140"/>
      <c r="G18553" s="140"/>
      <c r="M18553" s="140"/>
      <c r="N18553" s="167"/>
      <c r="O18553" s="167"/>
      <c r="P18553" s="142"/>
      <c r="Q18553" s="142"/>
      <c r="R18553" s="142"/>
      <c r="S18553" s="139"/>
    </row>
    <row r="18554" spans="2:19" ht="15.75" customHeight="1" x14ac:dyDescent="0.25">
      <c r="B18554" s="106"/>
      <c r="C18554" s="106"/>
      <c r="D18554" s="139"/>
      <c r="E18554" s="140"/>
      <c r="F18554" s="140"/>
      <c r="G18554" s="140"/>
      <c r="M18554" s="140"/>
      <c r="N18554" s="167"/>
      <c r="O18554" s="167"/>
      <c r="P18554" s="142"/>
      <c r="Q18554" s="142"/>
      <c r="R18554" s="142"/>
      <c r="S18554" s="139"/>
    </row>
    <row r="18555" spans="2:19" ht="15.75" customHeight="1" x14ac:dyDescent="0.25">
      <c r="B18555" s="106"/>
      <c r="C18555" s="106"/>
      <c r="D18555" s="139"/>
      <c r="E18555" s="140"/>
      <c r="F18555" s="140"/>
      <c r="G18555" s="140"/>
      <c r="M18555" s="140"/>
      <c r="N18555" s="167"/>
      <c r="O18555" s="167"/>
      <c r="P18555" s="142"/>
      <c r="Q18555" s="142"/>
      <c r="R18555" s="142"/>
      <c r="S18555" s="139"/>
    </row>
    <row r="18556" spans="2:19" ht="15.75" customHeight="1" x14ac:dyDescent="0.25">
      <c r="B18556" s="106"/>
      <c r="C18556" s="106"/>
      <c r="D18556" s="139"/>
      <c r="E18556" s="140"/>
      <c r="F18556" s="140"/>
      <c r="G18556" s="140"/>
      <c r="M18556" s="140"/>
      <c r="N18556" s="167"/>
      <c r="O18556" s="167"/>
      <c r="P18556" s="142"/>
      <c r="Q18556" s="142"/>
      <c r="R18556" s="142"/>
      <c r="S18556" s="139"/>
    </row>
    <row r="18557" spans="2:19" ht="15.75" customHeight="1" x14ac:dyDescent="0.25">
      <c r="B18557" s="106"/>
      <c r="C18557" s="106"/>
      <c r="D18557" s="139"/>
      <c r="E18557" s="140"/>
      <c r="F18557" s="140"/>
      <c r="G18557" s="140"/>
      <c r="M18557" s="140"/>
      <c r="N18557" s="167"/>
      <c r="O18557" s="167"/>
      <c r="P18557" s="142"/>
      <c r="Q18557" s="142"/>
      <c r="R18557" s="142"/>
      <c r="S18557" s="139"/>
    </row>
    <row r="18558" spans="2:19" ht="15.75" customHeight="1" x14ac:dyDescent="0.25">
      <c r="B18558" s="106"/>
      <c r="C18558" s="106"/>
      <c r="D18558" s="139"/>
      <c r="E18558" s="140"/>
      <c r="F18558" s="140"/>
      <c r="G18558" s="140"/>
      <c r="M18558" s="140"/>
      <c r="N18558" s="167"/>
      <c r="O18558" s="167"/>
      <c r="P18558" s="142"/>
      <c r="Q18558" s="142"/>
      <c r="R18558" s="142"/>
      <c r="S18558" s="139"/>
    </row>
    <row r="18559" spans="2:19" ht="15.75" customHeight="1" x14ac:dyDescent="0.25">
      <c r="B18559" s="106"/>
      <c r="C18559" s="106"/>
      <c r="D18559" s="139"/>
      <c r="E18559" s="140"/>
      <c r="F18559" s="140"/>
      <c r="G18559" s="140"/>
      <c r="M18559" s="140"/>
      <c r="N18559" s="167"/>
      <c r="O18559" s="167"/>
      <c r="P18559" s="142"/>
      <c r="Q18559" s="142"/>
      <c r="R18559" s="142"/>
      <c r="S18559" s="139"/>
    </row>
    <row r="18560" spans="2:19" ht="15.75" customHeight="1" x14ac:dyDescent="0.25">
      <c r="B18560" s="106"/>
      <c r="C18560" s="106"/>
      <c r="D18560" s="139"/>
      <c r="E18560" s="140"/>
      <c r="F18560" s="140"/>
      <c r="G18560" s="140"/>
      <c r="M18560" s="140"/>
      <c r="N18560" s="167"/>
      <c r="O18560" s="167"/>
      <c r="P18560" s="142"/>
      <c r="Q18560" s="142"/>
      <c r="R18560" s="142"/>
      <c r="S18560" s="139"/>
    </row>
    <row r="18561" spans="2:19" ht="15.75" customHeight="1" x14ac:dyDescent="0.25">
      <c r="B18561" s="106"/>
      <c r="C18561" s="106"/>
      <c r="D18561" s="139"/>
      <c r="E18561" s="140"/>
      <c r="F18561" s="140"/>
      <c r="G18561" s="140"/>
      <c r="M18561" s="140"/>
      <c r="N18561" s="167"/>
      <c r="O18561" s="167"/>
      <c r="P18561" s="142"/>
      <c r="Q18561" s="142"/>
      <c r="R18561" s="142"/>
      <c r="S18561" s="139"/>
    </row>
    <row r="18562" spans="2:19" ht="15.75" customHeight="1" x14ac:dyDescent="0.25">
      <c r="B18562" s="106"/>
      <c r="C18562" s="106"/>
      <c r="D18562" s="139"/>
      <c r="E18562" s="140"/>
      <c r="F18562" s="140"/>
      <c r="G18562" s="140"/>
      <c r="M18562" s="140"/>
      <c r="N18562" s="167"/>
      <c r="O18562" s="167"/>
      <c r="P18562" s="142"/>
      <c r="Q18562" s="142"/>
      <c r="R18562" s="142"/>
      <c r="S18562" s="139"/>
    </row>
    <row r="18563" spans="2:19" ht="15.75" customHeight="1" x14ac:dyDescent="0.25">
      <c r="B18563" s="106"/>
      <c r="C18563" s="106"/>
      <c r="D18563" s="139"/>
      <c r="E18563" s="140"/>
      <c r="F18563" s="140"/>
      <c r="G18563" s="140"/>
      <c r="M18563" s="140"/>
      <c r="N18563" s="167"/>
      <c r="O18563" s="167"/>
      <c r="P18563" s="142"/>
      <c r="Q18563" s="142"/>
      <c r="R18563" s="142"/>
      <c r="S18563" s="139"/>
    </row>
    <row r="18564" spans="2:19" ht="15.75" customHeight="1" x14ac:dyDescent="0.25">
      <c r="B18564" s="106"/>
      <c r="C18564" s="106"/>
      <c r="D18564" s="139"/>
      <c r="E18564" s="140"/>
      <c r="F18564" s="140"/>
      <c r="G18564" s="140"/>
      <c r="M18564" s="140"/>
      <c r="N18564" s="167"/>
      <c r="O18564" s="167"/>
      <c r="P18564" s="142"/>
      <c r="Q18564" s="142"/>
      <c r="R18564" s="142"/>
      <c r="S18564" s="139"/>
    </row>
    <row r="18565" spans="2:19" ht="15.75" customHeight="1" x14ac:dyDescent="0.25">
      <c r="B18565" s="106"/>
      <c r="C18565" s="106"/>
      <c r="D18565" s="139"/>
      <c r="E18565" s="140"/>
      <c r="F18565" s="140"/>
      <c r="G18565" s="140"/>
      <c r="M18565" s="140"/>
      <c r="N18565" s="167"/>
      <c r="O18565" s="167"/>
      <c r="P18565" s="142"/>
      <c r="Q18565" s="142"/>
      <c r="R18565" s="142"/>
      <c r="S18565" s="139"/>
    </row>
    <row r="18566" spans="2:19" ht="15.75" customHeight="1" x14ac:dyDescent="0.25">
      <c r="B18566" s="106"/>
      <c r="C18566" s="106"/>
      <c r="D18566" s="139"/>
      <c r="E18566" s="140"/>
      <c r="F18566" s="140"/>
      <c r="G18566" s="140"/>
      <c r="M18566" s="140"/>
      <c r="N18566" s="167"/>
      <c r="O18566" s="167"/>
      <c r="P18566" s="142"/>
      <c r="Q18566" s="142"/>
      <c r="R18566" s="142"/>
      <c r="S18566" s="139"/>
    </row>
    <row r="18567" spans="2:19" ht="15.75" customHeight="1" x14ac:dyDescent="0.25">
      <c r="B18567" s="106"/>
      <c r="C18567" s="106"/>
      <c r="D18567" s="139"/>
      <c r="E18567" s="140"/>
      <c r="F18567" s="140"/>
      <c r="G18567" s="140"/>
      <c r="M18567" s="140"/>
      <c r="N18567" s="167"/>
      <c r="O18567" s="167"/>
      <c r="P18567" s="142"/>
      <c r="Q18567" s="142"/>
      <c r="R18567" s="142"/>
      <c r="S18567" s="139"/>
    </row>
    <row r="18568" spans="2:19" ht="15.75" customHeight="1" x14ac:dyDescent="0.25">
      <c r="B18568" s="106"/>
      <c r="C18568" s="106"/>
      <c r="D18568" s="139"/>
      <c r="E18568" s="140"/>
      <c r="F18568" s="140"/>
      <c r="G18568" s="140"/>
      <c r="M18568" s="140"/>
      <c r="N18568" s="167"/>
      <c r="O18568" s="167"/>
      <c r="P18568" s="142"/>
      <c r="Q18568" s="142"/>
      <c r="R18568" s="142"/>
      <c r="S18568" s="139"/>
    </row>
    <row r="18569" spans="2:19" ht="15.75" customHeight="1" x14ac:dyDescent="0.25">
      <c r="B18569" s="106"/>
      <c r="C18569" s="106"/>
      <c r="D18569" s="139"/>
      <c r="E18569" s="140"/>
      <c r="F18569" s="140"/>
      <c r="G18569" s="140"/>
      <c r="M18569" s="140"/>
      <c r="N18569" s="167"/>
      <c r="O18569" s="167"/>
      <c r="P18569" s="142"/>
      <c r="Q18569" s="142"/>
      <c r="R18569" s="142"/>
      <c r="S18569" s="139"/>
    </row>
    <row r="18570" spans="2:19" ht="15.75" customHeight="1" x14ac:dyDescent="0.25">
      <c r="B18570" s="106"/>
      <c r="C18570" s="106"/>
      <c r="D18570" s="139"/>
      <c r="E18570" s="140"/>
      <c r="F18570" s="140"/>
      <c r="G18570" s="140"/>
      <c r="M18570" s="140"/>
      <c r="N18570" s="167"/>
      <c r="O18570" s="167"/>
      <c r="P18570" s="142"/>
      <c r="Q18570" s="142"/>
      <c r="R18570" s="142"/>
      <c r="S18570" s="139"/>
    </row>
    <row r="18571" spans="2:19" ht="15.75" customHeight="1" x14ac:dyDescent="0.25">
      <c r="B18571" s="106"/>
      <c r="C18571" s="106"/>
      <c r="D18571" s="139"/>
      <c r="E18571" s="140"/>
      <c r="F18571" s="140"/>
      <c r="G18571" s="140"/>
      <c r="M18571" s="140"/>
      <c r="N18571" s="167"/>
      <c r="O18571" s="167"/>
      <c r="P18571" s="142"/>
      <c r="Q18571" s="142"/>
      <c r="R18571" s="142"/>
      <c r="S18571" s="139"/>
    </row>
    <row r="18572" spans="2:19" ht="15.75" customHeight="1" x14ac:dyDescent="0.25">
      <c r="B18572" s="106"/>
      <c r="C18572" s="106"/>
      <c r="D18572" s="139"/>
      <c r="E18572" s="140"/>
      <c r="F18572" s="140"/>
      <c r="G18572" s="140"/>
      <c r="M18572" s="140"/>
      <c r="N18572" s="167"/>
      <c r="O18572" s="167"/>
      <c r="P18572" s="142"/>
      <c r="Q18572" s="142"/>
      <c r="R18572" s="142"/>
      <c r="S18572" s="139"/>
    </row>
    <row r="18573" spans="2:19" ht="15.75" customHeight="1" x14ac:dyDescent="0.25">
      <c r="B18573" s="106"/>
      <c r="C18573" s="106"/>
      <c r="D18573" s="139"/>
      <c r="E18573" s="140"/>
      <c r="F18573" s="140"/>
      <c r="G18573" s="140"/>
      <c r="M18573" s="140"/>
      <c r="N18573" s="167"/>
      <c r="O18573" s="167"/>
      <c r="P18573" s="142"/>
      <c r="Q18573" s="142"/>
      <c r="R18573" s="142"/>
      <c r="S18573" s="139"/>
    </row>
    <row r="18574" spans="2:19" ht="15.75" customHeight="1" x14ac:dyDescent="0.25">
      <c r="B18574" s="106"/>
      <c r="C18574" s="106"/>
      <c r="D18574" s="139"/>
      <c r="E18574" s="140"/>
      <c r="F18574" s="140"/>
      <c r="G18574" s="140"/>
      <c r="M18574" s="140"/>
      <c r="N18574" s="167"/>
      <c r="O18574" s="167"/>
      <c r="P18574" s="142"/>
      <c r="Q18574" s="142"/>
      <c r="R18574" s="142"/>
      <c r="S18574" s="139"/>
    </row>
    <row r="18575" spans="2:19" ht="15.75" customHeight="1" x14ac:dyDescent="0.25">
      <c r="B18575" s="106"/>
      <c r="C18575" s="106"/>
      <c r="D18575" s="139"/>
      <c r="E18575" s="140"/>
      <c r="F18575" s="140"/>
      <c r="G18575" s="140"/>
      <c r="M18575" s="140"/>
      <c r="N18575" s="167"/>
      <c r="O18575" s="167"/>
      <c r="P18575" s="142"/>
      <c r="Q18575" s="142"/>
      <c r="R18575" s="142"/>
      <c r="S18575" s="139"/>
    </row>
    <row r="18576" spans="2:19" ht="15.75" customHeight="1" x14ac:dyDescent="0.25">
      <c r="B18576" s="106"/>
      <c r="C18576" s="106"/>
      <c r="D18576" s="139"/>
      <c r="E18576" s="140"/>
      <c r="F18576" s="140"/>
      <c r="G18576" s="140"/>
      <c r="M18576" s="140"/>
      <c r="N18576" s="167"/>
      <c r="O18576" s="167"/>
      <c r="P18576" s="142"/>
      <c r="Q18576" s="142"/>
      <c r="R18576" s="142"/>
      <c r="S18576" s="139"/>
    </row>
    <row r="18577" spans="2:19" ht="15.75" customHeight="1" x14ac:dyDescent="0.25">
      <c r="B18577" s="106"/>
      <c r="C18577" s="106"/>
      <c r="D18577" s="139"/>
      <c r="E18577" s="140"/>
      <c r="F18577" s="140"/>
      <c r="G18577" s="140"/>
      <c r="M18577" s="140"/>
      <c r="N18577" s="167"/>
      <c r="O18577" s="167"/>
      <c r="P18577" s="142"/>
      <c r="Q18577" s="142"/>
      <c r="R18577" s="142"/>
      <c r="S18577" s="139"/>
    </row>
    <row r="18578" spans="2:19" ht="15.75" customHeight="1" x14ac:dyDescent="0.25">
      <c r="B18578" s="106"/>
      <c r="C18578" s="106"/>
      <c r="D18578" s="139"/>
      <c r="E18578" s="140"/>
      <c r="F18578" s="140"/>
      <c r="G18578" s="140"/>
      <c r="M18578" s="140"/>
      <c r="N18578" s="167"/>
      <c r="O18578" s="167"/>
      <c r="P18578" s="142"/>
      <c r="Q18578" s="142"/>
      <c r="R18578" s="142"/>
      <c r="S18578" s="139"/>
    </row>
    <row r="18579" spans="2:19" ht="15.75" customHeight="1" x14ac:dyDescent="0.25">
      <c r="B18579" s="106"/>
      <c r="C18579" s="106"/>
      <c r="D18579" s="139"/>
      <c r="E18579" s="140"/>
      <c r="F18579" s="140"/>
      <c r="G18579" s="140"/>
      <c r="M18579" s="140"/>
      <c r="N18579" s="167"/>
      <c r="O18579" s="167"/>
      <c r="P18579" s="142"/>
      <c r="Q18579" s="142"/>
      <c r="R18579" s="142"/>
      <c r="S18579" s="139"/>
    </row>
    <row r="18580" spans="2:19" ht="15.75" customHeight="1" x14ac:dyDescent="0.25">
      <c r="B18580" s="106"/>
      <c r="C18580" s="106"/>
      <c r="D18580" s="139"/>
      <c r="E18580" s="140"/>
      <c r="F18580" s="140"/>
      <c r="G18580" s="140"/>
      <c r="M18580" s="140"/>
      <c r="N18580" s="167"/>
      <c r="O18580" s="167"/>
      <c r="P18580" s="142"/>
      <c r="Q18580" s="142"/>
      <c r="R18580" s="142"/>
      <c r="S18580" s="139"/>
    </row>
    <row r="18581" spans="2:19" ht="15.75" customHeight="1" x14ac:dyDescent="0.25">
      <c r="B18581" s="106"/>
      <c r="C18581" s="106"/>
      <c r="D18581" s="139"/>
      <c r="E18581" s="140"/>
      <c r="F18581" s="140"/>
      <c r="G18581" s="140"/>
      <c r="M18581" s="140"/>
      <c r="N18581" s="167"/>
      <c r="O18581" s="167"/>
      <c r="P18581" s="142"/>
      <c r="Q18581" s="142"/>
      <c r="R18581" s="142"/>
      <c r="S18581" s="139"/>
    </row>
    <row r="18582" spans="2:19" ht="15.75" customHeight="1" x14ac:dyDescent="0.25">
      <c r="B18582" s="106"/>
      <c r="C18582" s="106"/>
      <c r="D18582" s="139"/>
      <c r="E18582" s="140"/>
      <c r="F18582" s="140"/>
      <c r="G18582" s="140"/>
      <c r="M18582" s="140"/>
      <c r="N18582" s="167"/>
      <c r="O18582" s="167"/>
      <c r="P18582" s="142"/>
      <c r="Q18582" s="142"/>
      <c r="R18582" s="142"/>
      <c r="S18582" s="139"/>
    </row>
    <row r="18583" spans="2:19" ht="15.75" customHeight="1" x14ac:dyDescent="0.25">
      <c r="B18583" s="106"/>
      <c r="C18583" s="106"/>
      <c r="D18583" s="139"/>
      <c r="E18583" s="140"/>
      <c r="F18583" s="140"/>
      <c r="G18583" s="140"/>
      <c r="M18583" s="140"/>
      <c r="N18583" s="167"/>
      <c r="O18583" s="167"/>
      <c r="P18583" s="142"/>
      <c r="Q18583" s="142"/>
      <c r="R18583" s="142"/>
      <c r="S18583" s="139"/>
    </row>
    <row r="18584" spans="2:19" ht="15.75" customHeight="1" x14ac:dyDescent="0.25">
      <c r="B18584" s="106"/>
      <c r="C18584" s="106"/>
      <c r="D18584" s="139"/>
      <c r="E18584" s="140"/>
      <c r="F18584" s="140"/>
      <c r="G18584" s="140"/>
      <c r="M18584" s="140"/>
      <c r="N18584" s="167"/>
      <c r="O18584" s="167"/>
      <c r="P18584" s="142"/>
      <c r="Q18584" s="142"/>
      <c r="R18584" s="142"/>
      <c r="S18584" s="139"/>
    </row>
    <row r="18585" spans="2:19" ht="15.75" customHeight="1" x14ac:dyDescent="0.25">
      <c r="B18585" s="106"/>
      <c r="C18585" s="106"/>
      <c r="D18585" s="139"/>
      <c r="E18585" s="140"/>
      <c r="F18585" s="140"/>
      <c r="G18585" s="140"/>
      <c r="M18585" s="140"/>
      <c r="N18585" s="167"/>
      <c r="O18585" s="167"/>
      <c r="P18585" s="142"/>
      <c r="Q18585" s="142"/>
      <c r="R18585" s="142"/>
      <c r="S18585" s="139"/>
    </row>
    <row r="18586" spans="2:19" ht="15.75" customHeight="1" x14ac:dyDescent="0.25">
      <c r="B18586" s="106"/>
      <c r="C18586" s="106"/>
      <c r="D18586" s="139"/>
      <c r="E18586" s="140"/>
      <c r="F18586" s="140"/>
      <c r="G18586" s="140"/>
      <c r="M18586" s="140"/>
      <c r="N18586" s="167"/>
      <c r="O18586" s="167"/>
      <c r="P18586" s="142"/>
      <c r="Q18586" s="142"/>
      <c r="R18586" s="142"/>
      <c r="S18586" s="139"/>
    </row>
    <row r="18587" spans="2:19" ht="15.75" customHeight="1" x14ac:dyDescent="0.25">
      <c r="B18587" s="106"/>
      <c r="C18587" s="106"/>
      <c r="D18587" s="139"/>
      <c r="E18587" s="140"/>
      <c r="F18587" s="140"/>
      <c r="G18587" s="140"/>
      <c r="M18587" s="140"/>
      <c r="N18587" s="167"/>
      <c r="O18587" s="167"/>
      <c r="P18587" s="142"/>
      <c r="Q18587" s="142"/>
      <c r="R18587" s="142"/>
      <c r="S18587" s="139"/>
    </row>
    <row r="18588" spans="2:19" ht="15.75" customHeight="1" x14ac:dyDescent="0.25">
      <c r="B18588" s="106"/>
      <c r="C18588" s="106"/>
      <c r="D18588" s="139"/>
      <c r="E18588" s="140"/>
      <c r="F18588" s="140"/>
      <c r="G18588" s="140"/>
      <c r="M18588" s="140"/>
      <c r="N18588" s="167"/>
      <c r="O18588" s="167"/>
      <c r="P18588" s="142"/>
      <c r="Q18588" s="142"/>
      <c r="R18588" s="142"/>
      <c r="S18588" s="139"/>
    </row>
    <row r="18589" spans="2:19" ht="15.75" customHeight="1" x14ac:dyDescent="0.25">
      <c r="B18589" s="106"/>
      <c r="C18589" s="106"/>
      <c r="D18589" s="139"/>
      <c r="E18589" s="140"/>
      <c r="F18589" s="140"/>
      <c r="G18589" s="140"/>
      <c r="M18589" s="140"/>
      <c r="N18589" s="167"/>
      <c r="O18589" s="167"/>
      <c r="P18589" s="142"/>
      <c r="Q18589" s="142"/>
      <c r="R18589" s="142"/>
      <c r="S18589" s="139"/>
    </row>
    <row r="18590" spans="2:19" ht="15.75" customHeight="1" x14ac:dyDescent="0.25">
      <c r="B18590" s="106"/>
      <c r="C18590" s="106"/>
      <c r="D18590" s="139"/>
      <c r="E18590" s="140"/>
      <c r="F18590" s="140"/>
      <c r="G18590" s="140"/>
      <c r="M18590" s="140"/>
      <c r="N18590" s="167"/>
      <c r="O18590" s="167"/>
      <c r="P18590" s="142"/>
      <c r="Q18590" s="142"/>
      <c r="R18590" s="142"/>
      <c r="S18590" s="139"/>
    </row>
    <row r="18591" spans="2:19" ht="15.75" customHeight="1" x14ac:dyDescent="0.25">
      <c r="B18591" s="106"/>
      <c r="C18591" s="106"/>
      <c r="D18591" s="139"/>
      <c r="E18591" s="140"/>
      <c r="F18591" s="140"/>
      <c r="G18591" s="140"/>
      <c r="M18591" s="140"/>
      <c r="N18591" s="167"/>
      <c r="O18591" s="167"/>
      <c r="P18591" s="142"/>
      <c r="Q18591" s="142"/>
      <c r="R18591" s="142"/>
      <c r="S18591" s="139"/>
    </row>
    <row r="18592" spans="2:19" ht="15.75" customHeight="1" x14ac:dyDescent="0.25">
      <c r="B18592" s="106"/>
      <c r="C18592" s="106"/>
      <c r="D18592" s="139"/>
      <c r="E18592" s="140"/>
      <c r="F18592" s="140"/>
      <c r="G18592" s="140"/>
      <c r="M18592" s="140"/>
      <c r="N18592" s="167"/>
      <c r="O18592" s="167"/>
      <c r="P18592" s="142"/>
      <c r="Q18592" s="142"/>
      <c r="R18592" s="142"/>
      <c r="S18592" s="139"/>
    </row>
    <row r="18593" spans="2:19" ht="15.75" customHeight="1" x14ac:dyDescent="0.25">
      <c r="B18593" s="106"/>
      <c r="C18593" s="106"/>
      <c r="D18593" s="139"/>
      <c r="E18593" s="140"/>
      <c r="F18593" s="140"/>
      <c r="G18593" s="140"/>
      <c r="M18593" s="140"/>
      <c r="N18593" s="167"/>
      <c r="O18593" s="167"/>
      <c r="P18593" s="142"/>
      <c r="Q18593" s="142"/>
      <c r="R18593" s="142"/>
      <c r="S18593" s="139"/>
    </row>
    <row r="18594" spans="2:19" ht="15.75" customHeight="1" x14ac:dyDescent="0.25">
      <c r="B18594" s="106"/>
      <c r="C18594" s="106"/>
      <c r="D18594" s="139"/>
      <c r="E18594" s="140"/>
      <c r="F18594" s="140"/>
      <c r="G18594" s="140"/>
      <c r="M18594" s="140"/>
      <c r="N18594" s="167"/>
      <c r="O18594" s="167"/>
      <c r="P18594" s="142"/>
      <c r="Q18594" s="142"/>
      <c r="R18594" s="142"/>
      <c r="S18594" s="139"/>
    </row>
    <row r="18595" spans="2:19" ht="15.75" customHeight="1" x14ac:dyDescent="0.25">
      <c r="B18595" s="106"/>
      <c r="C18595" s="106"/>
      <c r="D18595" s="139"/>
      <c r="E18595" s="140"/>
      <c r="F18595" s="140"/>
      <c r="G18595" s="140"/>
      <c r="M18595" s="140"/>
      <c r="N18595" s="167"/>
      <c r="O18595" s="167"/>
      <c r="P18595" s="142"/>
      <c r="Q18595" s="142"/>
      <c r="R18595" s="142"/>
      <c r="S18595" s="139"/>
    </row>
    <row r="18596" spans="2:19" ht="15.75" customHeight="1" x14ac:dyDescent="0.25">
      <c r="B18596" s="106"/>
      <c r="C18596" s="106"/>
      <c r="D18596" s="139"/>
      <c r="E18596" s="140"/>
      <c r="F18596" s="140"/>
      <c r="G18596" s="140"/>
      <c r="M18596" s="140"/>
      <c r="N18596" s="167"/>
      <c r="O18596" s="167"/>
      <c r="P18596" s="142"/>
      <c r="Q18596" s="142"/>
      <c r="R18596" s="142"/>
      <c r="S18596" s="139"/>
    </row>
    <row r="18597" spans="2:19" ht="15.75" customHeight="1" x14ac:dyDescent="0.25">
      <c r="B18597" s="106"/>
      <c r="C18597" s="106"/>
      <c r="D18597" s="139"/>
      <c r="E18597" s="140"/>
      <c r="F18597" s="140"/>
      <c r="G18597" s="140"/>
      <c r="M18597" s="140"/>
      <c r="N18597" s="167"/>
      <c r="O18597" s="167"/>
      <c r="P18597" s="142"/>
      <c r="Q18597" s="142"/>
      <c r="R18597" s="142"/>
      <c r="S18597" s="139"/>
    </row>
    <row r="18598" spans="2:19" ht="15.75" customHeight="1" x14ac:dyDescent="0.25">
      <c r="B18598" s="106"/>
      <c r="C18598" s="106"/>
      <c r="D18598" s="139"/>
      <c r="E18598" s="140"/>
      <c r="F18598" s="140"/>
      <c r="G18598" s="140"/>
      <c r="M18598" s="140"/>
      <c r="N18598" s="167"/>
      <c r="O18598" s="167"/>
      <c r="P18598" s="142"/>
      <c r="Q18598" s="142"/>
      <c r="R18598" s="142"/>
      <c r="S18598" s="139"/>
    </row>
    <row r="18599" spans="2:19" ht="15.75" customHeight="1" x14ac:dyDescent="0.25">
      <c r="B18599" s="106"/>
      <c r="C18599" s="106"/>
      <c r="D18599" s="139"/>
      <c r="E18599" s="140"/>
      <c r="F18599" s="140"/>
      <c r="G18599" s="140"/>
      <c r="M18599" s="140"/>
      <c r="N18599" s="167"/>
      <c r="O18599" s="167"/>
      <c r="P18599" s="142"/>
      <c r="Q18599" s="142"/>
      <c r="R18599" s="142"/>
      <c r="S18599" s="139"/>
    </row>
    <row r="18600" spans="2:19" ht="15.75" customHeight="1" x14ac:dyDescent="0.25">
      <c r="B18600" s="106"/>
      <c r="C18600" s="106"/>
      <c r="D18600" s="139"/>
      <c r="E18600" s="140"/>
      <c r="F18600" s="140"/>
      <c r="G18600" s="140"/>
      <c r="M18600" s="140"/>
      <c r="N18600" s="167"/>
      <c r="O18600" s="167"/>
      <c r="P18600" s="142"/>
      <c r="Q18600" s="142"/>
      <c r="R18600" s="142"/>
      <c r="S18600" s="139"/>
    </row>
    <row r="18601" spans="2:19" ht="15.75" customHeight="1" x14ac:dyDescent="0.25">
      <c r="B18601" s="106"/>
      <c r="C18601" s="106"/>
      <c r="D18601" s="139"/>
      <c r="E18601" s="140"/>
      <c r="F18601" s="140"/>
      <c r="G18601" s="140"/>
      <c r="M18601" s="140"/>
      <c r="N18601" s="167"/>
      <c r="O18601" s="167"/>
      <c r="P18601" s="142"/>
      <c r="Q18601" s="142"/>
      <c r="R18601" s="142"/>
      <c r="S18601" s="139"/>
    </row>
    <row r="18602" spans="2:19" ht="15.75" customHeight="1" x14ac:dyDescent="0.25">
      <c r="B18602" s="106"/>
      <c r="C18602" s="106"/>
      <c r="D18602" s="139"/>
      <c r="E18602" s="140"/>
      <c r="F18602" s="140"/>
      <c r="G18602" s="140"/>
      <c r="M18602" s="140"/>
      <c r="N18602" s="167"/>
      <c r="O18602" s="167"/>
      <c r="P18602" s="142"/>
      <c r="Q18602" s="142"/>
      <c r="R18602" s="142"/>
      <c r="S18602" s="139"/>
    </row>
    <row r="18603" spans="2:19" ht="15.75" customHeight="1" x14ac:dyDescent="0.25">
      <c r="B18603" s="106"/>
      <c r="C18603" s="106"/>
      <c r="D18603" s="139"/>
      <c r="E18603" s="140"/>
      <c r="F18603" s="140"/>
      <c r="G18603" s="140"/>
      <c r="M18603" s="140"/>
      <c r="N18603" s="167"/>
      <c r="O18603" s="167"/>
      <c r="P18603" s="142"/>
      <c r="Q18603" s="142"/>
      <c r="R18603" s="142"/>
      <c r="S18603" s="139"/>
    </row>
    <row r="18604" spans="2:19" ht="15.75" customHeight="1" x14ac:dyDescent="0.25">
      <c r="B18604" s="106"/>
      <c r="C18604" s="106"/>
      <c r="D18604" s="139"/>
      <c r="E18604" s="140"/>
      <c r="F18604" s="140"/>
      <c r="G18604" s="140"/>
      <c r="M18604" s="140"/>
      <c r="N18604" s="167"/>
      <c r="O18604" s="167"/>
      <c r="P18604" s="142"/>
      <c r="Q18604" s="142"/>
      <c r="R18604" s="142"/>
      <c r="S18604" s="139"/>
    </row>
    <row r="18605" spans="2:19" ht="15.75" customHeight="1" x14ac:dyDescent="0.25">
      <c r="B18605" s="106"/>
      <c r="C18605" s="106"/>
      <c r="D18605" s="139"/>
      <c r="E18605" s="140"/>
      <c r="F18605" s="140"/>
      <c r="G18605" s="140"/>
      <c r="M18605" s="140"/>
      <c r="N18605" s="167"/>
      <c r="O18605" s="167"/>
      <c r="P18605" s="142"/>
      <c r="Q18605" s="142"/>
      <c r="R18605" s="142"/>
      <c r="S18605" s="139"/>
    </row>
    <row r="18606" spans="2:19" ht="15.75" customHeight="1" x14ac:dyDescent="0.25">
      <c r="B18606" s="106"/>
      <c r="C18606" s="106"/>
      <c r="D18606" s="139"/>
      <c r="E18606" s="140"/>
      <c r="F18606" s="140"/>
      <c r="G18606" s="140"/>
      <c r="M18606" s="140"/>
      <c r="N18606" s="167"/>
      <c r="O18606" s="167"/>
      <c r="P18606" s="142"/>
      <c r="Q18606" s="142"/>
      <c r="R18606" s="142"/>
      <c r="S18606" s="139"/>
    </row>
    <row r="18607" spans="2:19" ht="15.75" customHeight="1" x14ac:dyDescent="0.25">
      <c r="B18607" s="106"/>
      <c r="C18607" s="106"/>
      <c r="D18607" s="139"/>
      <c r="E18607" s="140"/>
      <c r="F18607" s="140"/>
      <c r="G18607" s="140"/>
      <c r="M18607" s="140"/>
      <c r="N18607" s="167"/>
      <c r="O18607" s="167"/>
      <c r="P18607" s="142"/>
      <c r="Q18607" s="142"/>
      <c r="R18607" s="142"/>
      <c r="S18607" s="139"/>
    </row>
    <row r="18608" spans="2:19" ht="15.75" customHeight="1" x14ac:dyDescent="0.25">
      <c r="B18608" s="106"/>
      <c r="C18608" s="106"/>
      <c r="D18608" s="139"/>
      <c r="E18608" s="140"/>
      <c r="F18608" s="140"/>
      <c r="G18608" s="140"/>
      <c r="M18608" s="140"/>
      <c r="N18608" s="167"/>
      <c r="O18608" s="167"/>
      <c r="P18608" s="142"/>
      <c r="Q18608" s="142"/>
      <c r="R18608" s="142"/>
      <c r="S18608" s="139"/>
    </row>
    <row r="18609" spans="2:19" ht="15.75" customHeight="1" x14ac:dyDescent="0.25">
      <c r="B18609" s="106"/>
      <c r="C18609" s="106"/>
      <c r="D18609" s="139"/>
      <c r="E18609" s="140"/>
      <c r="F18609" s="140"/>
      <c r="G18609" s="140"/>
      <c r="M18609" s="140"/>
      <c r="N18609" s="167"/>
      <c r="O18609" s="167"/>
      <c r="P18609" s="142"/>
      <c r="Q18609" s="142"/>
      <c r="R18609" s="142"/>
      <c r="S18609" s="139"/>
    </row>
    <row r="18610" spans="2:19" ht="15.75" customHeight="1" x14ac:dyDescent="0.25">
      <c r="B18610" s="106"/>
      <c r="C18610" s="106"/>
      <c r="D18610" s="139"/>
      <c r="E18610" s="140"/>
      <c r="F18610" s="140"/>
      <c r="G18610" s="140"/>
      <c r="M18610" s="140"/>
      <c r="N18610" s="167"/>
      <c r="O18610" s="167"/>
      <c r="P18610" s="142"/>
      <c r="Q18610" s="142"/>
      <c r="R18610" s="142"/>
      <c r="S18610" s="139"/>
    </row>
    <row r="18611" spans="2:19" ht="15.75" customHeight="1" x14ac:dyDescent="0.25">
      <c r="B18611" s="106"/>
      <c r="C18611" s="106"/>
      <c r="D18611" s="139"/>
      <c r="E18611" s="140"/>
      <c r="F18611" s="140"/>
      <c r="G18611" s="140"/>
      <c r="M18611" s="140"/>
      <c r="N18611" s="167"/>
      <c r="O18611" s="167"/>
      <c r="P18611" s="142"/>
      <c r="Q18611" s="142"/>
      <c r="R18611" s="142"/>
      <c r="S18611" s="139"/>
    </row>
    <row r="18612" spans="2:19" ht="15.75" customHeight="1" x14ac:dyDescent="0.25">
      <c r="B18612" s="106"/>
      <c r="C18612" s="106"/>
      <c r="D18612" s="139"/>
      <c r="E18612" s="140"/>
      <c r="F18612" s="140"/>
      <c r="G18612" s="140"/>
      <c r="M18612" s="140"/>
      <c r="N18612" s="167"/>
      <c r="O18612" s="167"/>
      <c r="P18612" s="142"/>
      <c r="Q18612" s="142"/>
      <c r="R18612" s="142"/>
      <c r="S18612" s="139"/>
    </row>
    <row r="18613" spans="2:19" ht="15.75" customHeight="1" x14ac:dyDescent="0.25">
      <c r="B18613" s="106"/>
      <c r="C18613" s="106"/>
      <c r="D18613" s="139"/>
      <c r="E18613" s="140"/>
      <c r="F18613" s="140"/>
      <c r="G18613" s="140"/>
      <c r="M18613" s="140"/>
      <c r="N18613" s="167"/>
      <c r="O18613" s="167"/>
      <c r="P18613" s="142"/>
      <c r="Q18613" s="142"/>
      <c r="R18613" s="142"/>
      <c r="S18613" s="139"/>
    </row>
    <row r="18614" spans="2:19" ht="15.75" customHeight="1" x14ac:dyDescent="0.25">
      <c r="B18614" s="106"/>
      <c r="C18614" s="106"/>
      <c r="D18614" s="139"/>
      <c r="E18614" s="140"/>
      <c r="F18614" s="140"/>
      <c r="G18614" s="140"/>
      <c r="M18614" s="140"/>
      <c r="N18614" s="167"/>
      <c r="O18614" s="167"/>
      <c r="P18614" s="142"/>
      <c r="Q18614" s="142"/>
      <c r="R18614" s="142"/>
      <c r="S18614" s="139"/>
    </row>
    <row r="18615" spans="2:19" ht="15.75" customHeight="1" x14ac:dyDescent="0.25">
      <c r="B18615" s="106"/>
      <c r="C18615" s="106"/>
      <c r="D18615" s="139"/>
      <c r="E18615" s="140"/>
      <c r="F18615" s="140"/>
      <c r="G18615" s="140"/>
      <c r="M18615" s="140"/>
      <c r="N18615" s="167"/>
      <c r="O18615" s="167"/>
      <c r="P18615" s="142"/>
      <c r="Q18615" s="142"/>
      <c r="R18615" s="142"/>
      <c r="S18615" s="139"/>
    </row>
    <row r="18616" spans="2:19" ht="15.75" customHeight="1" x14ac:dyDescent="0.25">
      <c r="B18616" s="106"/>
      <c r="C18616" s="106"/>
      <c r="D18616" s="139"/>
      <c r="E18616" s="140"/>
      <c r="F18616" s="140"/>
      <c r="G18616" s="140"/>
      <c r="M18616" s="140"/>
      <c r="N18616" s="167"/>
      <c r="O18616" s="167"/>
      <c r="P18616" s="142"/>
      <c r="Q18616" s="142"/>
      <c r="R18616" s="142"/>
      <c r="S18616" s="139"/>
    </row>
    <row r="18617" spans="2:19" ht="15.75" customHeight="1" x14ac:dyDescent="0.25">
      <c r="B18617" s="106"/>
      <c r="C18617" s="106"/>
      <c r="D18617" s="139"/>
      <c r="E18617" s="140"/>
      <c r="F18617" s="140"/>
      <c r="G18617" s="140"/>
      <c r="M18617" s="140"/>
      <c r="N18617" s="167"/>
      <c r="O18617" s="167"/>
      <c r="P18617" s="142"/>
      <c r="Q18617" s="142"/>
      <c r="R18617" s="142"/>
      <c r="S18617" s="139"/>
    </row>
    <row r="18618" spans="2:19" ht="15.75" customHeight="1" x14ac:dyDescent="0.25">
      <c r="B18618" s="106"/>
      <c r="C18618" s="106"/>
      <c r="D18618" s="139"/>
      <c r="E18618" s="140"/>
      <c r="F18618" s="140"/>
      <c r="G18618" s="140"/>
      <c r="M18618" s="140"/>
      <c r="N18618" s="167"/>
      <c r="O18618" s="167"/>
      <c r="P18618" s="142"/>
      <c r="Q18618" s="142"/>
      <c r="R18618" s="142"/>
      <c r="S18618" s="139"/>
    </row>
    <row r="18619" spans="2:19" ht="15.75" customHeight="1" x14ac:dyDescent="0.25">
      <c r="B18619" s="106"/>
      <c r="C18619" s="106"/>
      <c r="D18619" s="139"/>
      <c r="E18619" s="140"/>
      <c r="F18619" s="140"/>
      <c r="G18619" s="140"/>
      <c r="M18619" s="140"/>
      <c r="N18619" s="167"/>
      <c r="O18619" s="167"/>
      <c r="P18619" s="142"/>
      <c r="Q18619" s="142"/>
      <c r="R18619" s="142"/>
      <c r="S18619" s="139"/>
    </row>
    <row r="18620" spans="2:19" ht="15.75" customHeight="1" x14ac:dyDescent="0.25">
      <c r="B18620" s="106"/>
      <c r="C18620" s="106"/>
      <c r="D18620" s="139"/>
      <c r="E18620" s="140"/>
      <c r="F18620" s="140"/>
      <c r="G18620" s="140"/>
      <c r="M18620" s="140"/>
      <c r="N18620" s="167"/>
      <c r="O18620" s="167"/>
      <c r="P18620" s="142"/>
      <c r="Q18620" s="142"/>
      <c r="R18620" s="142"/>
      <c r="S18620" s="139"/>
    </row>
    <row r="18621" spans="2:19" ht="15.75" customHeight="1" x14ac:dyDescent="0.25">
      <c r="B18621" s="106"/>
      <c r="C18621" s="106"/>
      <c r="D18621" s="139"/>
      <c r="E18621" s="140"/>
      <c r="F18621" s="140"/>
      <c r="G18621" s="140"/>
      <c r="M18621" s="140"/>
      <c r="N18621" s="167"/>
      <c r="O18621" s="167"/>
      <c r="P18621" s="142"/>
      <c r="Q18621" s="142"/>
      <c r="R18621" s="142"/>
      <c r="S18621" s="139"/>
    </row>
    <row r="18622" spans="2:19" ht="15.75" customHeight="1" x14ac:dyDescent="0.25">
      <c r="B18622" s="106"/>
      <c r="C18622" s="106"/>
      <c r="D18622" s="139"/>
      <c r="E18622" s="140"/>
      <c r="F18622" s="140"/>
      <c r="G18622" s="140"/>
      <c r="M18622" s="140"/>
      <c r="N18622" s="167"/>
      <c r="O18622" s="167"/>
      <c r="P18622" s="142"/>
      <c r="Q18622" s="142"/>
      <c r="R18622" s="142"/>
      <c r="S18622" s="139"/>
    </row>
    <row r="18623" spans="2:19" ht="15.75" customHeight="1" x14ac:dyDescent="0.25">
      <c r="B18623" s="106"/>
      <c r="C18623" s="106"/>
      <c r="D18623" s="139"/>
      <c r="E18623" s="140"/>
      <c r="F18623" s="140"/>
      <c r="G18623" s="140"/>
      <c r="M18623" s="140"/>
      <c r="N18623" s="167"/>
      <c r="O18623" s="167"/>
      <c r="P18623" s="142"/>
      <c r="Q18623" s="142"/>
      <c r="R18623" s="142"/>
      <c r="S18623" s="139"/>
    </row>
    <row r="18624" spans="2:19" ht="15.75" customHeight="1" x14ac:dyDescent="0.25">
      <c r="B18624" s="106"/>
      <c r="C18624" s="106"/>
      <c r="D18624" s="139"/>
      <c r="E18624" s="140"/>
      <c r="F18624" s="140"/>
      <c r="G18624" s="140"/>
      <c r="M18624" s="140"/>
      <c r="N18624" s="167"/>
      <c r="O18624" s="167"/>
      <c r="P18624" s="142"/>
      <c r="Q18624" s="142"/>
      <c r="R18624" s="142"/>
      <c r="S18624" s="139"/>
    </row>
    <row r="18625" spans="2:19" ht="15.75" customHeight="1" x14ac:dyDescent="0.25">
      <c r="B18625" s="106"/>
      <c r="C18625" s="106"/>
      <c r="D18625" s="139"/>
      <c r="E18625" s="140"/>
      <c r="F18625" s="140"/>
      <c r="G18625" s="140"/>
      <c r="M18625" s="140"/>
      <c r="N18625" s="167"/>
      <c r="O18625" s="167"/>
      <c r="P18625" s="142"/>
      <c r="Q18625" s="142"/>
      <c r="R18625" s="142"/>
      <c r="S18625" s="139"/>
    </row>
    <row r="18626" spans="2:19" ht="15.75" customHeight="1" x14ac:dyDescent="0.25">
      <c r="B18626" s="106"/>
      <c r="C18626" s="106"/>
      <c r="D18626" s="139"/>
      <c r="E18626" s="140"/>
      <c r="F18626" s="140"/>
      <c r="G18626" s="140"/>
      <c r="M18626" s="140"/>
      <c r="N18626" s="167"/>
      <c r="O18626" s="167"/>
      <c r="P18626" s="142"/>
      <c r="Q18626" s="142"/>
      <c r="R18626" s="142"/>
      <c r="S18626" s="139"/>
    </row>
    <row r="18627" spans="2:19" ht="15.75" customHeight="1" x14ac:dyDescent="0.25">
      <c r="B18627" s="106"/>
      <c r="C18627" s="106"/>
      <c r="D18627" s="139"/>
      <c r="E18627" s="140"/>
      <c r="F18627" s="140"/>
      <c r="G18627" s="140"/>
      <c r="M18627" s="140"/>
      <c r="N18627" s="167"/>
      <c r="O18627" s="167"/>
      <c r="P18627" s="142"/>
      <c r="Q18627" s="142"/>
      <c r="R18627" s="142"/>
      <c r="S18627" s="139"/>
    </row>
    <row r="18628" spans="2:19" ht="15.75" customHeight="1" x14ac:dyDescent="0.25">
      <c r="B18628" s="106"/>
      <c r="C18628" s="106"/>
      <c r="D18628" s="139"/>
      <c r="E18628" s="140"/>
      <c r="F18628" s="140"/>
      <c r="G18628" s="140"/>
      <c r="M18628" s="140"/>
      <c r="N18628" s="167"/>
      <c r="O18628" s="167"/>
      <c r="P18628" s="142"/>
      <c r="Q18628" s="142"/>
      <c r="R18628" s="142"/>
      <c r="S18628" s="139"/>
    </row>
    <row r="18629" spans="2:19" ht="15.75" customHeight="1" x14ac:dyDescent="0.25">
      <c r="B18629" s="106"/>
      <c r="C18629" s="106"/>
      <c r="D18629" s="139"/>
      <c r="E18629" s="140"/>
      <c r="F18629" s="140"/>
      <c r="G18629" s="140"/>
      <c r="M18629" s="140"/>
      <c r="N18629" s="167"/>
      <c r="O18629" s="167"/>
      <c r="P18629" s="142"/>
      <c r="Q18629" s="142"/>
      <c r="R18629" s="142"/>
      <c r="S18629" s="139"/>
    </row>
    <row r="18630" spans="2:19" ht="15.75" customHeight="1" x14ac:dyDescent="0.25">
      <c r="B18630" s="106"/>
      <c r="C18630" s="106"/>
      <c r="D18630" s="139"/>
      <c r="E18630" s="140"/>
      <c r="F18630" s="140"/>
      <c r="G18630" s="140"/>
      <c r="M18630" s="140"/>
      <c r="N18630" s="167"/>
      <c r="O18630" s="167"/>
      <c r="P18630" s="142"/>
      <c r="Q18630" s="142"/>
      <c r="R18630" s="142"/>
      <c r="S18630" s="139"/>
    </row>
    <row r="18631" spans="2:19" ht="15.75" customHeight="1" x14ac:dyDescent="0.25">
      <c r="B18631" s="106"/>
      <c r="C18631" s="106"/>
      <c r="D18631" s="139"/>
      <c r="E18631" s="140"/>
      <c r="F18631" s="140"/>
      <c r="G18631" s="140"/>
      <c r="M18631" s="140"/>
      <c r="N18631" s="167"/>
      <c r="O18631" s="167"/>
      <c r="P18631" s="142"/>
      <c r="Q18631" s="142"/>
      <c r="R18631" s="142"/>
      <c r="S18631" s="139"/>
    </row>
    <row r="18632" spans="2:19" ht="15.75" customHeight="1" x14ac:dyDescent="0.25">
      <c r="B18632" s="106"/>
      <c r="C18632" s="106"/>
      <c r="D18632" s="139"/>
      <c r="E18632" s="140"/>
      <c r="F18632" s="140"/>
      <c r="G18632" s="140"/>
      <c r="M18632" s="140"/>
      <c r="N18632" s="167"/>
      <c r="O18632" s="167"/>
      <c r="P18632" s="142"/>
      <c r="Q18632" s="142"/>
      <c r="R18632" s="142"/>
      <c r="S18632" s="139"/>
    </row>
    <row r="18633" spans="2:19" ht="15.75" customHeight="1" x14ac:dyDescent="0.25">
      <c r="B18633" s="106"/>
      <c r="C18633" s="106"/>
      <c r="D18633" s="139"/>
      <c r="E18633" s="140"/>
      <c r="F18633" s="140"/>
      <c r="G18633" s="140"/>
      <c r="M18633" s="140"/>
      <c r="N18633" s="167"/>
      <c r="O18633" s="167"/>
      <c r="P18633" s="142"/>
      <c r="Q18633" s="142"/>
      <c r="R18633" s="142"/>
      <c r="S18633" s="139"/>
    </row>
    <row r="18634" spans="2:19" ht="15.75" customHeight="1" x14ac:dyDescent="0.25">
      <c r="B18634" s="106"/>
      <c r="C18634" s="106"/>
      <c r="D18634" s="139"/>
      <c r="E18634" s="140"/>
      <c r="F18634" s="140"/>
      <c r="G18634" s="140"/>
      <c r="M18634" s="140"/>
      <c r="N18634" s="167"/>
      <c r="O18634" s="167"/>
      <c r="P18634" s="142"/>
      <c r="Q18634" s="142"/>
      <c r="R18634" s="142"/>
      <c r="S18634" s="139"/>
    </row>
    <row r="18635" spans="2:19" ht="15.75" customHeight="1" x14ac:dyDescent="0.25">
      <c r="B18635" s="106"/>
      <c r="C18635" s="106"/>
      <c r="D18635" s="139"/>
      <c r="E18635" s="140"/>
      <c r="F18635" s="140"/>
      <c r="G18635" s="140"/>
      <c r="M18635" s="140"/>
      <c r="N18635" s="167"/>
      <c r="O18635" s="167"/>
      <c r="P18635" s="142"/>
      <c r="Q18635" s="142"/>
      <c r="R18635" s="142"/>
      <c r="S18635" s="139"/>
    </row>
    <row r="18636" spans="2:19" ht="15.75" customHeight="1" x14ac:dyDescent="0.25">
      <c r="B18636" s="106"/>
      <c r="C18636" s="106"/>
      <c r="D18636" s="139"/>
      <c r="E18636" s="140"/>
      <c r="F18636" s="140"/>
      <c r="G18636" s="140"/>
      <c r="M18636" s="140"/>
      <c r="N18636" s="167"/>
      <c r="O18636" s="167"/>
      <c r="P18636" s="142"/>
      <c r="Q18636" s="142"/>
      <c r="R18636" s="142"/>
      <c r="S18636" s="139"/>
    </row>
    <row r="18637" spans="2:19" ht="15.75" customHeight="1" x14ac:dyDescent="0.25">
      <c r="B18637" s="106"/>
      <c r="C18637" s="106"/>
      <c r="D18637" s="139"/>
      <c r="E18637" s="140"/>
      <c r="F18637" s="140"/>
      <c r="G18637" s="140"/>
      <c r="M18637" s="140"/>
      <c r="N18637" s="167"/>
      <c r="O18637" s="167"/>
      <c r="P18637" s="142"/>
      <c r="Q18637" s="142"/>
      <c r="R18637" s="142"/>
      <c r="S18637" s="139"/>
    </row>
    <row r="18638" spans="2:19" ht="15.75" customHeight="1" x14ac:dyDescent="0.25">
      <c r="B18638" s="106"/>
      <c r="C18638" s="106"/>
      <c r="D18638" s="139"/>
      <c r="E18638" s="140"/>
      <c r="F18638" s="140"/>
      <c r="G18638" s="140"/>
      <c r="M18638" s="140"/>
      <c r="N18638" s="167"/>
      <c r="O18638" s="167"/>
      <c r="P18638" s="142"/>
      <c r="Q18638" s="142"/>
      <c r="R18638" s="142"/>
      <c r="S18638" s="139"/>
    </row>
    <row r="18639" spans="2:19" ht="15.75" customHeight="1" x14ac:dyDescent="0.25">
      <c r="B18639" s="106"/>
      <c r="C18639" s="106"/>
      <c r="D18639" s="139"/>
      <c r="E18639" s="140"/>
      <c r="F18639" s="140"/>
      <c r="G18639" s="140"/>
      <c r="M18639" s="140"/>
      <c r="N18639" s="167"/>
      <c r="O18639" s="167"/>
      <c r="P18639" s="142"/>
      <c r="Q18639" s="142"/>
      <c r="R18639" s="142"/>
      <c r="S18639" s="139"/>
    </row>
    <row r="18640" spans="2:19" ht="15.75" customHeight="1" x14ac:dyDescent="0.25">
      <c r="B18640" s="106"/>
      <c r="C18640" s="106"/>
      <c r="D18640" s="139"/>
      <c r="E18640" s="140"/>
      <c r="F18640" s="140"/>
      <c r="G18640" s="140"/>
      <c r="M18640" s="140"/>
      <c r="N18640" s="167"/>
      <c r="O18640" s="167"/>
      <c r="P18640" s="142"/>
      <c r="Q18640" s="142"/>
      <c r="R18640" s="142"/>
      <c r="S18640" s="139"/>
    </row>
    <row r="18641" spans="2:19" ht="15.75" customHeight="1" x14ac:dyDescent="0.25">
      <c r="B18641" s="106"/>
      <c r="C18641" s="106"/>
      <c r="D18641" s="139"/>
      <c r="E18641" s="140"/>
      <c r="F18641" s="140"/>
      <c r="G18641" s="140"/>
      <c r="M18641" s="140"/>
      <c r="N18641" s="167"/>
      <c r="O18641" s="167"/>
      <c r="P18641" s="142"/>
      <c r="Q18641" s="142"/>
      <c r="R18641" s="142"/>
      <c r="S18641" s="139"/>
    </row>
    <row r="18642" spans="2:19" ht="15.75" customHeight="1" x14ac:dyDescent="0.25">
      <c r="B18642" s="106"/>
      <c r="C18642" s="106"/>
      <c r="D18642" s="139"/>
      <c r="E18642" s="140"/>
      <c r="F18642" s="140"/>
      <c r="G18642" s="140"/>
      <c r="M18642" s="140"/>
      <c r="N18642" s="167"/>
      <c r="O18642" s="167"/>
      <c r="P18642" s="142"/>
      <c r="Q18642" s="142"/>
      <c r="R18642" s="142"/>
      <c r="S18642" s="139"/>
    </row>
    <row r="18643" spans="2:19" ht="15.75" customHeight="1" x14ac:dyDescent="0.25">
      <c r="B18643" s="106"/>
      <c r="C18643" s="106"/>
      <c r="D18643" s="139"/>
      <c r="E18643" s="140"/>
      <c r="F18643" s="140"/>
      <c r="G18643" s="140"/>
      <c r="M18643" s="140"/>
      <c r="N18643" s="167"/>
      <c r="O18643" s="167"/>
      <c r="P18643" s="142"/>
      <c r="Q18643" s="142"/>
      <c r="R18643" s="142"/>
      <c r="S18643" s="139"/>
    </row>
    <row r="18644" spans="2:19" ht="15.75" customHeight="1" x14ac:dyDescent="0.25">
      <c r="B18644" s="106"/>
      <c r="C18644" s="106"/>
      <c r="D18644" s="139"/>
      <c r="E18644" s="140"/>
      <c r="F18644" s="140"/>
      <c r="G18644" s="140"/>
      <c r="M18644" s="140"/>
      <c r="N18644" s="167"/>
      <c r="O18644" s="167"/>
      <c r="P18644" s="142"/>
      <c r="Q18644" s="142"/>
      <c r="R18644" s="142"/>
      <c r="S18644" s="139"/>
    </row>
    <row r="18645" spans="2:19" ht="15.75" customHeight="1" x14ac:dyDescent="0.25">
      <c r="B18645" s="106"/>
      <c r="C18645" s="106"/>
      <c r="D18645" s="139"/>
      <c r="E18645" s="140"/>
      <c r="F18645" s="140"/>
      <c r="G18645" s="140"/>
      <c r="M18645" s="140"/>
      <c r="N18645" s="167"/>
      <c r="O18645" s="167"/>
      <c r="P18645" s="142"/>
      <c r="Q18645" s="142"/>
      <c r="R18645" s="142"/>
      <c r="S18645" s="139"/>
    </row>
    <row r="18646" spans="2:19" ht="15.75" customHeight="1" x14ac:dyDescent="0.25">
      <c r="B18646" s="106"/>
      <c r="C18646" s="106"/>
      <c r="D18646" s="139"/>
      <c r="E18646" s="140"/>
      <c r="F18646" s="140"/>
      <c r="G18646" s="140"/>
      <c r="M18646" s="140"/>
      <c r="N18646" s="167"/>
      <c r="O18646" s="167"/>
      <c r="P18646" s="142"/>
      <c r="Q18646" s="142"/>
      <c r="R18646" s="142"/>
      <c r="S18646" s="139"/>
    </row>
    <row r="18647" spans="2:19" ht="15.75" customHeight="1" x14ac:dyDescent="0.25">
      <c r="B18647" s="106"/>
      <c r="C18647" s="106"/>
      <c r="D18647" s="139"/>
      <c r="E18647" s="140"/>
      <c r="F18647" s="140"/>
      <c r="G18647" s="140"/>
      <c r="M18647" s="140"/>
      <c r="N18647" s="167"/>
      <c r="O18647" s="167"/>
      <c r="P18647" s="142"/>
      <c r="Q18647" s="142"/>
      <c r="R18647" s="142"/>
      <c r="S18647" s="139"/>
    </row>
    <row r="18648" spans="2:19" ht="15.75" customHeight="1" x14ac:dyDescent="0.25">
      <c r="B18648" s="106"/>
      <c r="C18648" s="106"/>
      <c r="D18648" s="139"/>
      <c r="E18648" s="140"/>
      <c r="F18648" s="140"/>
      <c r="G18648" s="140"/>
      <c r="M18648" s="140"/>
      <c r="N18648" s="167"/>
      <c r="O18648" s="167"/>
      <c r="P18648" s="142"/>
      <c r="Q18648" s="142"/>
      <c r="R18648" s="142"/>
      <c r="S18648" s="139"/>
    </row>
    <row r="18649" spans="2:19" ht="15.75" customHeight="1" x14ac:dyDescent="0.25">
      <c r="B18649" s="106"/>
      <c r="C18649" s="106"/>
      <c r="D18649" s="139"/>
      <c r="E18649" s="140"/>
      <c r="F18649" s="140"/>
      <c r="G18649" s="140"/>
      <c r="M18649" s="140"/>
      <c r="N18649" s="167"/>
      <c r="O18649" s="167"/>
      <c r="P18649" s="142"/>
      <c r="Q18649" s="142"/>
      <c r="R18649" s="142"/>
      <c r="S18649" s="139"/>
    </row>
    <row r="18650" spans="2:19" ht="15.75" customHeight="1" x14ac:dyDescent="0.25">
      <c r="B18650" s="106"/>
      <c r="C18650" s="106"/>
      <c r="D18650" s="139"/>
      <c r="E18650" s="140"/>
      <c r="F18650" s="140"/>
      <c r="G18650" s="140"/>
      <c r="M18650" s="140"/>
      <c r="N18650" s="167"/>
      <c r="O18650" s="167"/>
      <c r="P18650" s="142"/>
      <c r="Q18650" s="142"/>
      <c r="R18650" s="142"/>
      <c r="S18650" s="139"/>
    </row>
    <row r="18651" spans="2:19" ht="15.75" customHeight="1" x14ac:dyDescent="0.25">
      <c r="B18651" s="106"/>
      <c r="C18651" s="106"/>
      <c r="D18651" s="139"/>
      <c r="E18651" s="140"/>
      <c r="F18651" s="140"/>
      <c r="G18651" s="140"/>
      <c r="M18651" s="140"/>
      <c r="N18651" s="167"/>
      <c r="O18651" s="167"/>
      <c r="P18651" s="142"/>
      <c r="Q18651" s="142"/>
      <c r="R18651" s="142"/>
      <c r="S18651" s="139"/>
    </row>
    <row r="18652" spans="2:19" ht="15.75" customHeight="1" x14ac:dyDescent="0.25">
      <c r="B18652" s="106"/>
      <c r="C18652" s="106"/>
      <c r="D18652" s="139"/>
      <c r="E18652" s="140"/>
      <c r="F18652" s="140"/>
      <c r="G18652" s="140"/>
      <c r="M18652" s="140"/>
      <c r="N18652" s="167"/>
      <c r="O18652" s="167"/>
      <c r="P18652" s="142"/>
      <c r="Q18652" s="142"/>
      <c r="R18652" s="142"/>
      <c r="S18652" s="139"/>
    </row>
    <row r="18653" spans="2:19" ht="15.75" customHeight="1" x14ac:dyDescent="0.25">
      <c r="B18653" s="106"/>
      <c r="C18653" s="106"/>
      <c r="D18653" s="139"/>
      <c r="E18653" s="140"/>
      <c r="F18653" s="140"/>
      <c r="G18653" s="140"/>
      <c r="M18653" s="140"/>
      <c r="N18653" s="167"/>
      <c r="O18653" s="167"/>
      <c r="P18653" s="142"/>
      <c r="Q18653" s="142"/>
      <c r="R18653" s="142"/>
      <c r="S18653" s="139"/>
    </row>
    <row r="18654" spans="2:19" ht="15.75" customHeight="1" x14ac:dyDescent="0.25">
      <c r="B18654" s="106"/>
      <c r="C18654" s="106"/>
      <c r="D18654" s="139"/>
      <c r="E18654" s="140"/>
      <c r="F18654" s="140"/>
      <c r="G18654" s="140"/>
      <c r="M18654" s="140"/>
      <c r="N18654" s="167"/>
      <c r="O18654" s="167"/>
      <c r="P18654" s="142"/>
      <c r="Q18654" s="142"/>
      <c r="R18654" s="142"/>
      <c r="S18654" s="139"/>
    </row>
    <row r="18655" spans="2:19" ht="15.75" customHeight="1" x14ac:dyDescent="0.25">
      <c r="B18655" s="106"/>
      <c r="C18655" s="106"/>
      <c r="D18655" s="139"/>
      <c r="E18655" s="140"/>
      <c r="F18655" s="140"/>
      <c r="G18655" s="140"/>
      <c r="M18655" s="140"/>
      <c r="N18655" s="167"/>
      <c r="O18655" s="167"/>
      <c r="P18655" s="142"/>
      <c r="Q18655" s="142"/>
      <c r="R18655" s="142"/>
      <c r="S18655" s="139"/>
    </row>
    <row r="18656" spans="2:19" ht="15.75" customHeight="1" x14ac:dyDescent="0.25">
      <c r="B18656" s="106"/>
      <c r="C18656" s="106"/>
      <c r="D18656" s="139"/>
      <c r="E18656" s="140"/>
      <c r="F18656" s="140"/>
      <c r="G18656" s="140"/>
      <c r="M18656" s="140"/>
      <c r="N18656" s="167"/>
      <c r="O18656" s="167"/>
      <c r="P18656" s="142"/>
      <c r="Q18656" s="142"/>
      <c r="R18656" s="142"/>
      <c r="S18656" s="139"/>
    </row>
    <row r="18657" spans="2:19" ht="15.75" customHeight="1" x14ac:dyDescent="0.25">
      <c r="B18657" s="106"/>
      <c r="C18657" s="106"/>
      <c r="D18657" s="139"/>
      <c r="E18657" s="140"/>
      <c r="F18657" s="140"/>
      <c r="G18657" s="140"/>
      <c r="M18657" s="140"/>
      <c r="N18657" s="167"/>
      <c r="O18657" s="167"/>
      <c r="P18657" s="142"/>
      <c r="Q18657" s="142"/>
      <c r="R18657" s="142"/>
      <c r="S18657" s="139"/>
    </row>
    <row r="18658" spans="2:19" ht="15.75" customHeight="1" x14ac:dyDescent="0.25">
      <c r="B18658" s="106"/>
      <c r="C18658" s="106"/>
      <c r="D18658" s="139"/>
      <c r="E18658" s="140"/>
      <c r="F18658" s="140"/>
      <c r="G18658" s="140"/>
      <c r="M18658" s="140"/>
      <c r="N18658" s="167"/>
      <c r="O18658" s="167"/>
      <c r="P18658" s="142"/>
      <c r="Q18658" s="142"/>
      <c r="R18658" s="142"/>
      <c r="S18658" s="139"/>
    </row>
    <row r="18659" spans="2:19" ht="15.75" customHeight="1" x14ac:dyDescent="0.25">
      <c r="B18659" s="106"/>
      <c r="C18659" s="106"/>
      <c r="D18659" s="139"/>
      <c r="E18659" s="140"/>
      <c r="F18659" s="140"/>
      <c r="G18659" s="140"/>
      <c r="M18659" s="140"/>
      <c r="N18659" s="167"/>
      <c r="O18659" s="167"/>
      <c r="P18659" s="142"/>
      <c r="Q18659" s="142"/>
      <c r="R18659" s="142"/>
      <c r="S18659" s="139"/>
    </row>
    <row r="18660" spans="2:19" ht="15.75" customHeight="1" x14ac:dyDescent="0.25">
      <c r="B18660" s="106"/>
      <c r="C18660" s="106"/>
      <c r="D18660" s="139"/>
      <c r="E18660" s="140"/>
      <c r="F18660" s="140"/>
      <c r="G18660" s="140"/>
      <c r="M18660" s="140"/>
      <c r="N18660" s="167"/>
      <c r="O18660" s="167"/>
      <c r="P18660" s="142"/>
      <c r="Q18660" s="142"/>
      <c r="R18660" s="142"/>
      <c r="S18660" s="139"/>
    </row>
    <row r="18661" spans="2:19" ht="15.75" customHeight="1" x14ac:dyDescent="0.25">
      <c r="B18661" s="106"/>
      <c r="C18661" s="106"/>
      <c r="D18661" s="139"/>
      <c r="E18661" s="140"/>
      <c r="F18661" s="140"/>
      <c r="G18661" s="140"/>
      <c r="M18661" s="140"/>
      <c r="N18661" s="167"/>
      <c r="O18661" s="167"/>
      <c r="P18661" s="142"/>
      <c r="Q18661" s="142"/>
      <c r="R18661" s="142"/>
      <c r="S18661" s="139"/>
    </row>
    <row r="18662" spans="2:19" ht="15.75" customHeight="1" x14ac:dyDescent="0.25">
      <c r="B18662" s="106"/>
      <c r="C18662" s="106"/>
      <c r="D18662" s="139"/>
      <c r="E18662" s="140"/>
      <c r="F18662" s="140"/>
      <c r="G18662" s="140"/>
      <c r="M18662" s="140"/>
      <c r="N18662" s="167"/>
      <c r="O18662" s="167"/>
      <c r="P18662" s="142"/>
      <c r="Q18662" s="142"/>
      <c r="R18662" s="142"/>
      <c r="S18662" s="139"/>
    </row>
    <row r="18663" spans="2:19" ht="15.75" customHeight="1" x14ac:dyDescent="0.25">
      <c r="B18663" s="106"/>
      <c r="C18663" s="106"/>
      <c r="D18663" s="139"/>
      <c r="E18663" s="140"/>
      <c r="F18663" s="140"/>
      <c r="G18663" s="140"/>
      <c r="M18663" s="140"/>
      <c r="N18663" s="167"/>
      <c r="O18663" s="167"/>
      <c r="P18663" s="142"/>
      <c r="Q18663" s="142"/>
      <c r="R18663" s="142"/>
      <c r="S18663" s="139"/>
    </row>
    <row r="18664" spans="2:19" ht="15.75" customHeight="1" x14ac:dyDescent="0.25">
      <c r="B18664" s="106"/>
      <c r="C18664" s="106"/>
      <c r="D18664" s="139"/>
      <c r="E18664" s="140"/>
      <c r="F18664" s="140"/>
      <c r="G18664" s="140"/>
      <c r="M18664" s="140"/>
      <c r="N18664" s="167"/>
      <c r="O18664" s="167"/>
      <c r="P18664" s="142"/>
      <c r="Q18664" s="142"/>
      <c r="R18664" s="142"/>
      <c r="S18664" s="139"/>
    </row>
    <row r="18665" spans="2:19" ht="15.75" customHeight="1" x14ac:dyDescent="0.25">
      <c r="B18665" s="106"/>
      <c r="C18665" s="106"/>
      <c r="D18665" s="139"/>
      <c r="E18665" s="140"/>
      <c r="F18665" s="140"/>
      <c r="G18665" s="140"/>
      <c r="M18665" s="140"/>
      <c r="N18665" s="167"/>
      <c r="O18665" s="167"/>
      <c r="P18665" s="142"/>
      <c r="Q18665" s="142"/>
      <c r="R18665" s="142"/>
      <c r="S18665" s="139"/>
    </row>
    <row r="18666" spans="2:19" ht="15.75" customHeight="1" x14ac:dyDescent="0.25">
      <c r="B18666" s="106"/>
      <c r="C18666" s="106"/>
      <c r="D18666" s="139"/>
      <c r="E18666" s="140"/>
      <c r="F18666" s="140"/>
      <c r="G18666" s="140"/>
      <c r="M18666" s="140"/>
      <c r="N18666" s="167"/>
      <c r="O18666" s="167"/>
      <c r="P18666" s="142"/>
      <c r="Q18666" s="142"/>
      <c r="R18666" s="142"/>
      <c r="S18666" s="139"/>
    </row>
    <row r="18667" spans="2:19" ht="15.75" customHeight="1" x14ac:dyDescent="0.25">
      <c r="B18667" s="106"/>
      <c r="C18667" s="106"/>
      <c r="D18667" s="139"/>
      <c r="E18667" s="140"/>
      <c r="F18667" s="140"/>
      <c r="G18667" s="140"/>
      <c r="M18667" s="140"/>
      <c r="N18667" s="167"/>
      <c r="O18667" s="167"/>
      <c r="P18667" s="142"/>
      <c r="Q18667" s="142"/>
      <c r="R18667" s="142"/>
      <c r="S18667" s="139"/>
    </row>
    <row r="18668" spans="2:19" ht="15.75" customHeight="1" x14ac:dyDescent="0.25">
      <c r="B18668" s="106"/>
      <c r="C18668" s="106"/>
      <c r="D18668" s="139"/>
      <c r="E18668" s="140"/>
      <c r="F18668" s="140"/>
      <c r="G18668" s="140"/>
      <c r="M18668" s="140"/>
      <c r="N18668" s="167"/>
      <c r="O18668" s="167"/>
      <c r="P18668" s="142"/>
      <c r="Q18668" s="142"/>
      <c r="R18668" s="142"/>
      <c r="S18668" s="139"/>
    </row>
    <row r="18669" spans="2:19" ht="15.75" customHeight="1" x14ac:dyDescent="0.25">
      <c r="B18669" s="106"/>
      <c r="C18669" s="106"/>
      <c r="D18669" s="139"/>
      <c r="E18669" s="140"/>
      <c r="F18669" s="140"/>
      <c r="G18669" s="140"/>
      <c r="M18669" s="140"/>
      <c r="N18669" s="167"/>
      <c r="O18669" s="167"/>
      <c r="P18669" s="142"/>
      <c r="Q18669" s="142"/>
      <c r="R18669" s="142"/>
      <c r="S18669" s="139"/>
    </row>
    <row r="18670" spans="2:19" ht="15.75" customHeight="1" x14ac:dyDescent="0.25">
      <c r="B18670" s="106"/>
      <c r="C18670" s="106"/>
      <c r="D18670" s="139"/>
      <c r="E18670" s="140"/>
      <c r="F18670" s="140"/>
      <c r="G18670" s="140"/>
      <c r="M18670" s="140"/>
      <c r="N18670" s="167"/>
      <c r="O18670" s="167"/>
      <c r="P18670" s="142"/>
      <c r="Q18670" s="142"/>
      <c r="R18670" s="142"/>
      <c r="S18670" s="139"/>
    </row>
    <row r="18671" spans="2:19" ht="15.75" customHeight="1" x14ac:dyDescent="0.25">
      <c r="B18671" s="106"/>
      <c r="C18671" s="106"/>
      <c r="D18671" s="139"/>
      <c r="E18671" s="140"/>
      <c r="F18671" s="140"/>
      <c r="G18671" s="140"/>
      <c r="M18671" s="140"/>
      <c r="N18671" s="167"/>
      <c r="O18671" s="167"/>
      <c r="P18671" s="142"/>
      <c r="Q18671" s="142"/>
      <c r="R18671" s="142"/>
      <c r="S18671" s="139"/>
    </row>
    <row r="18672" spans="2:19" ht="15.75" customHeight="1" x14ac:dyDescent="0.25">
      <c r="B18672" s="106"/>
      <c r="C18672" s="106"/>
      <c r="D18672" s="139"/>
      <c r="E18672" s="140"/>
      <c r="F18672" s="140"/>
      <c r="G18672" s="140"/>
      <c r="M18672" s="140"/>
      <c r="N18672" s="167"/>
      <c r="O18672" s="167"/>
      <c r="P18672" s="142"/>
      <c r="Q18672" s="142"/>
      <c r="R18672" s="142"/>
      <c r="S18672" s="139"/>
    </row>
    <row r="18673" spans="2:19" ht="15.75" customHeight="1" x14ac:dyDescent="0.25">
      <c r="B18673" s="106"/>
      <c r="C18673" s="106"/>
      <c r="D18673" s="139"/>
      <c r="E18673" s="140"/>
      <c r="F18673" s="140"/>
      <c r="G18673" s="140"/>
      <c r="M18673" s="140"/>
      <c r="N18673" s="167"/>
      <c r="O18673" s="167"/>
      <c r="P18673" s="142"/>
      <c r="Q18673" s="142"/>
      <c r="R18673" s="142"/>
      <c r="S18673" s="139"/>
    </row>
    <row r="18674" spans="2:19" ht="15.75" customHeight="1" x14ac:dyDescent="0.25">
      <c r="B18674" s="106"/>
      <c r="C18674" s="106"/>
      <c r="D18674" s="139"/>
      <c r="E18674" s="140"/>
      <c r="F18674" s="140"/>
      <c r="G18674" s="140"/>
      <c r="M18674" s="140"/>
      <c r="N18674" s="167"/>
      <c r="O18674" s="167"/>
      <c r="P18674" s="142"/>
      <c r="Q18674" s="142"/>
      <c r="R18674" s="142"/>
      <c r="S18674" s="139"/>
    </row>
    <row r="18675" spans="2:19" ht="15.75" customHeight="1" x14ac:dyDescent="0.25">
      <c r="B18675" s="106"/>
      <c r="C18675" s="106"/>
      <c r="D18675" s="139"/>
      <c r="E18675" s="140"/>
      <c r="F18675" s="140"/>
      <c r="G18675" s="140"/>
      <c r="M18675" s="140"/>
      <c r="N18675" s="167"/>
      <c r="O18675" s="167"/>
      <c r="P18675" s="142"/>
      <c r="Q18675" s="142"/>
      <c r="R18675" s="142"/>
      <c r="S18675" s="139"/>
    </row>
    <row r="18676" spans="2:19" ht="15.75" customHeight="1" x14ac:dyDescent="0.25">
      <c r="B18676" s="106"/>
      <c r="C18676" s="106"/>
      <c r="D18676" s="139"/>
      <c r="E18676" s="140"/>
      <c r="F18676" s="140"/>
      <c r="G18676" s="140"/>
      <c r="M18676" s="140"/>
      <c r="N18676" s="167"/>
      <c r="O18676" s="167"/>
      <c r="P18676" s="142"/>
      <c r="Q18676" s="142"/>
      <c r="R18676" s="142"/>
      <c r="S18676" s="139"/>
    </row>
    <row r="18677" spans="2:19" ht="15.75" customHeight="1" x14ac:dyDescent="0.25">
      <c r="B18677" s="106"/>
      <c r="C18677" s="106"/>
      <c r="D18677" s="139"/>
      <c r="E18677" s="140"/>
      <c r="F18677" s="140"/>
      <c r="G18677" s="140"/>
      <c r="M18677" s="140"/>
      <c r="N18677" s="167"/>
      <c r="O18677" s="167"/>
      <c r="P18677" s="142"/>
      <c r="Q18677" s="142"/>
      <c r="R18677" s="142"/>
      <c r="S18677" s="139"/>
    </row>
    <row r="18678" spans="2:19" ht="15.75" customHeight="1" x14ac:dyDescent="0.25">
      <c r="B18678" s="106"/>
      <c r="C18678" s="106"/>
      <c r="D18678" s="139"/>
      <c r="E18678" s="140"/>
      <c r="F18678" s="140"/>
      <c r="G18678" s="140"/>
      <c r="M18678" s="140"/>
      <c r="N18678" s="167"/>
      <c r="O18678" s="167"/>
      <c r="P18678" s="142"/>
      <c r="Q18678" s="142"/>
      <c r="R18678" s="142"/>
      <c r="S18678" s="139"/>
    </row>
    <row r="18679" spans="2:19" ht="15.75" customHeight="1" x14ac:dyDescent="0.25">
      <c r="B18679" s="106"/>
      <c r="C18679" s="106"/>
      <c r="D18679" s="139"/>
      <c r="E18679" s="140"/>
      <c r="F18679" s="140"/>
      <c r="G18679" s="140"/>
      <c r="M18679" s="140"/>
      <c r="N18679" s="167"/>
      <c r="O18679" s="167"/>
      <c r="P18679" s="142"/>
      <c r="Q18679" s="142"/>
      <c r="R18679" s="142"/>
      <c r="S18679" s="139"/>
    </row>
    <row r="18680" spans="2:19" ht="15.75" customHeight="1" x14ac:dyDescent="0.25">
      <c r="B18680" s="106"/>
      <c r="C18680" s="106"/>
      <c r="D18680" s="139"/>
      <c r="E18680" s="140"/>
      <c r="F18680" s="140"/>
      <c r="G18680" s="140"/>
      <c r="M18680" s="140"/>
      <c r="N18680" s="167"/>
      <c r="O18680" s="167"/>
      <c r="P18680" s="142"/>
      <c r="Q18680" s="142"/>
      <c r="R18680" s="142"/>
      <c r="S18680" s="139"/>
    </row>
    <row r="18681" spans="2:19" ht="15.75" customHeight="1" x14ac:dyDescent="0.25">
      <c r="B18681" s="106"/>
      <c r="C18681" s="106"/>
      <c r="D18681" s="139"/>
      <c r="E18681" s="140"/>
      <c r="F18681" s="140"/>
      <c r="G18681" s="140"/>
      <c r="M18681" s="140"/>
      <c r="N18681" s="167"/>
      <c r="O18681" s="167"/>
      <c r="P18681" s="142"/>
      <c r="Q18681" s="142"/>
      <c r="R18681" s="142"/>
      <c r="S18681" s="139"/>
    </row>
    <row r="18682" spans="2:19" ht="15.75" customHeight="1" x14ac:dyDescent="0.25">
      <c r="B18682" s="106"/>
      <c r="C18682" s="106"/>
      <c r="D18682" s="139"/>
      <c r="E18682" s="140"/>
      <c r="F18682" s="140"/>
      <c r="G18682" s="140"/>
      <c r="M18682" s="140"/>
      <c r="N18682" s="167"/>
      <c r="O18682" s="167"/>
      <c r="P18682" s="142"/>
      <c r="Q18682" s="142"/>
      <c r="R18682" s="142"/>
      <c r="S18682" s="139"/>
    </row>
    <row r="18683" spans="2:19" ht="15.75" customHeight="1" x14ac:dyDescent="0.25">
      <c r="B18683" s="106"/>
      <c r="C18683" s="106"/>
      <c r="D18683" s="139"/>
      <c r="E18683" s="140"/>
      <c r="F18683" s="140"/>
      <c r="G18683" s="140"/>
      <c r="M18683" s="140"/>
      <c r="N18683" s="167"/>
      <c r="O18683" s="167"/>
      <c r="P18683" s="142"/>
      <c r="Q18683" s="142"/>
      <c r="R18683" s="142"/>
      <c r="S18683" s="139"/>
    </row>
    <row r="18684" spans="2:19" ht="15.75" customHeight="1" x14ac:dyDescent="0.25">
      <c r="B18684" s="106"/>
      <c r="C18684" s="106"/>
      <c r="D18684" s="139"/>
      <c r="E18684" s="140"/>
      <c r="F18684" s="140"/>
      <c r="G18684" s="140"/>
      <c r="M18684" s="140"/>
      <c r="N18684" s="167"/>
      <c r="O18684" s="167"/>
      <c r="P18684" s="142"/>
      <c r="Q18684" s="142"/>
      <c r="R18684" s="142"/>
      <c r="S18684" s="139"/>
    </row>
    <row r="18685" spans="2:19" ht="15.75" customHeight="1" x14ac:dyDescent="0.25">
      <c r="B18685" s="106"/>
      <c r="C18685" s="106"/>
      <c r="D18685" s="139"/>
      <c r="E18685" s="140"/>
      <c r="F18685" s="140"/>
      <c r="G18685" s="140"/>
      <c r="M18685" s="140"/>
      <c r="N18685" s="167"/>
      <c r="O18685" s="167"/>
      <c r="P18685" s="142"/>
      <c r="Q18685" s="142"/>
      <c r="R18685" s="142"/>
      <c r="S18685" s="139"/>
    </row>
    <row r="18686" spans="2:19" ht="15.75" customHeight="1" x14ac:dyDescent="0.25">
      <c r="B18686" s="106"/>
      <c r="C18686" s="106"/>
      <c r="D18686" s="139"/>
      <c r="E18686" s="140"/>
      <c r="F18686" s="140"/>
      <c r="G18686" s="140"/>
      <c r="M18686" s="140"/>
      <c r="N18686" s="167"/>
      <c r="O18686" s="167"/>
      <c r="P18686" s="142"/>
      <c r="Q18686" s="142"/>
      <c r="R18686" s="142"/>
      <c r="S18686" s="139"/>
    </row>
    <row r="18687" spans="2:19" ht="15.75" customHeight="1" x14ac:dyDescent="0.25">
      <c r="B18687" s="106"/>
      <c r="C18687" s="106"/>
      <c r="D18687" s="139"/>
      <c r="E18687" s="140"/>
      <c r="F18687" s="140"/>
      <c r="G18687" s="140"/>
      <c r="M18687" s="140"/>
      <c r="N18687" s="167"/>
      <c r="O18687" s="167"/>
      <c r="P18687" s="142"/>
      <c r="Q18687" s="142"/>
      <c r="R18687" s="142"/>
      <c r="S18687" s="139"/>
    </row>
    <row r="18688" spans="2:19" ht="15.75" customHeight="1" x14ac:dyDescent="0.25">
      <c r="B18688" s="106"/>
      <c r="C18688" s="106"/>
      <c r="D18688" s="139"/>
      <c r="E18688" s="140"/>
      <c r="F18688" s="140"/>
      <c r="G18688" s="140"/>
      <c r="M18688" s="140"/>
      <c r="N18688" s="167"/>
      <c r="O18688" s="167"/>
      <c r="P18688" s="142"/>
      <c r="Q18688" s="142"/>
      <c r="R18688" s="142"/>
      <c r="S18688" s="139"/>
    </row>
    <row r="18689" spans="2:19" ht="15.75" customHeight="1" x14ac:dyDescent="0.25">
      <c r="B18689" s="106"/>
      <c r="C18689" s="106"/>
      <c r="D18689" s="139"/>
      <c r="E18689" s="140"/>
      <c r="F18689" s="140"/>
      <c r="G18689" s="140"/>
      <c r="M18689" s="140"/>
      <c r="N18689" s="167"/>
      <c r="O18689" s="167"/>
      <c r="P18689" s="142"/>
      <c r="Q18689" s="142"/>
      <c r="R18689" s="142"/>
      <c r="S18689" s="139"/>
    </row>
    <row r="18690" spans="2:19" ht="15.75" customHeight="1" x14ac:dyDescent="0.25">
      <c r="B18690" s="106"/>
      <c r="C18690" s="106"/>
      <c r="D18690" s="139"/>
      <c r="E18690" s="140"/>
      <c r="F18690" s="140"/>
      <c r="G18690" s="140"/>
      <c r="M18690" s="140"/>
      <c r="N18690" s="167"/>
      <c r="O18690" s="167"/>
      <c r="P18690" s="142"/>
      <c r="Q18690" s="142"/>
      <c r="R18690" s="142"/>
      <c r="S18690" s="139"/>
    </row>
    <row r="18691" spans="2:19" ht="15.75" customHeight="1" x14ac:dyDescent="0.25">
      <c r="B18691" s="106"/>
      <c r="C18691" s="106"/>
      <c r="D18691" s="139"/>
      <c r="E18691" s="140"/>
      <c r="F18691" s="140"/>
      <c r="G18691" s="140"/>
      <c r="M18691" s="140"/>
      <c r="N18691" s="167"/>
      <c r="O18691" s="167"/>
      <c r="P18691" s="142"/>
      <c r="Q18691" s="142"/>
      <c r="R18691" s="142"/>
      <c r="S18691" s="139"/>
    </row>
    <row r="18692" spans="2:19" ht="15.75" customHeight="1" x14ac:dyDescent="0.25">
      <c r="B18692" s="106"/>
      <c r="C18692" s="106"/>
      <c r="D18692" s="139"/>
      <c r="E18692" s="140"/>
      <c r="F18692" s="140"/>
      <c r="G18692" s="140"/>
      <c r="M18692" s="140"/>
      <c r="N18692" s="167"/>
      <c r="O18692" s="167"/>
      <c r="P18692" s="142"/>
      <c r="Q18692" s="142"/>
      <c r="R18692" s="142"/>
      <c r="S18692" s="139"/>
    </row>
    <row r="18693" spans="2:19" ht="15.75" customHeight="1" x14ac:dyDescent="0.25">
      <c r="B18693" s="106"/>
      <c r="C18693" s="106"/>
      <c r="D18693" s="139"/>
      <c r="E18693" s="140"/>
      <c r="F18693" s="140"/>
      <c r="G18693" s="140"/>
      <c r="M18693" s="140"/>
      <c r="N18693" s="167"/>
      <c r="O18693" s="167"/>
      <c r="P18693" s="142"/>
      <c r="Q18693" s="142"/>
      <c r="R18693" s="142"/>
      <c r="S18693" s="139"/>
    </row>
    <row r="18694" spans="2:19" ht="15.75" customHeight="1" x14ac:dyDescent="0.25">
      <c r="B18694" s="106"/>
      <c r="C18694" s="106"/>
      <c r="D18694" s="139"/>
      <c r="E18694" s="140"/>
      <c r="F18694" s="140"/>
      <c r="G18694" s="140"/>
      <c r="M18694" s="140"/>
      <c r="N18694" s="167"/>
      <c r="O18694" s="167"/>
      <c r="P18694" s="142"/>
      <c r="Q18694" s="142"/>
      <c r="R18694" s="142"/>
      <c r="S18694" s="139"/>
    </row>
    <row r="18695" spans="2:19" ht="15.75" customHeight="1" x14ac:dyDescent="0.25">
      <c r="B18695" s="106"/>
      <c r="C18695" s="106"/>
      <c r="D18695" s="139"/>
      <c r="E18695" s="140"/>
      <c r="F18695" s="140"/>
      <c r="G18695" s="140"/>
      <c r="M18695" s="140"/>
      <c r="N18695" s="167"/>
      <c r="O18695" s="167"/>
      <c r="P18695" s="142"/>
      <c r="Q18695" s="142"/>
      <c r="R18695" s="142"/>
      <c r="S18695" s="139"/>
    </row>
    <row r="18696" spans="2:19" ht="15.75" customHeight="1" x14ac:dyDescent="0.25">
      <c r="B18696" s="106"/>
      <c r="C18696" s="106"/>
      <c r="D18696" s="139"/>
      <c r="E18696" s="140"/>
      <c r="F18696" s="140"/>
      <c r="G18696" s="140"/>
      <c r="M18696" s="140"/>
      <c r="N18696" s="167"/>
      <c r="O18696" s="167"/>
      <c r="P18696" s="142"/>
      <c r="Q18696" s="142"/>
      <c r="R18696" s="142"/>
      <c r="S18696" s="139"/>
    </row>
    <row r="18697" spans="2:19" ht="15.75" customHeight="1" x14ac:dyDescent="0.25">
      <c r="B18697" s="106"/>
      <c r="C18697" s="106"/>
      <c r="D18697" s="139"/>
      <c r="E18697" s="140"/>
      <c r="F18697" s="140"/>
      <c r="G18697" s="140"/>
      <c r="M18697" s="140"/>
      <c r="N18697" s="167"/>
      <c r="O18697" s="167"/>
      <c r="P18697" s="142"/>
      <c r="Q18697" s="142"/>
      <c r="R18697" s="142"/>
      <c r="S18697" s="139"/>
    </row>
    <row r="18698" spans="2:19" ht="15.75" customHeight="1" x14ac:dyDescent="0.25">
      <c r="B18698" s="106"/>
      <c r="C18698" s="106"/>
      <c r="D18698" s="139"/>
      <c r="E18698" s="140"/>
      <c r="F18698" s="140"/>
      <c r="G18698" s="140"/>
      <c r="M18698" s="140"/>
      <c r="N18698" s="167"/>
      <c r="O18698" s="167"/>
      <c r="P18698" s="142"/>
      <c r="Q18698" s="142"/>
      <c r="R18698" s="142"/>
      <c r="S18698" s="139"/>
    </row>
    <row r="18699" spans="2:19" ht="15.75" customHeight="1" x14ac:dyDescent="0.25">
      <c r="B18699" s="106"/>
      <c r="C18699" s="106"/>
      <c r="D18699" s="139"/>
      <c r="E18699" s="140"/>
      <c r="F18699" s="140"/>
      <c r="G18699" s="140"/>
      <c r="M18699" s="140"/>
      <c r="N18699" s="167"/>
      <c r="O18699" s="167"/>
      <c r="P18699" s="142"/>
      <c r="Q18699" s="142"/>
      <c r="R18699" s="142"/>
      <c r="S18699" s="139"/>
    </row>
    <row r="18700" spans="2:19" ht="15.75" customHeight="1" x14ac:dyDescent="0.25">
      <c r="B18700" s="106"/>
      <c r="C18700" s="106"/>
      <c r="D18700" s="139"/>
      <c r="E18700" s="140"/>
      <c r="F18700" s="140"/>
      <c r="G18700" s="140"/>
      <c r="M18700" s="140"/>
      <c r="N18700" s="167"/>
      <c r="O18700" s="167"/>
      <c r="P18700" s="142"/>
      <c r="Q18700" s="142"/>
      <c r="R18700" s="142"/>
      <c r="S18700" s="139"/>
    </row>
    <row r="18701" spans="2:19" ht="15.75" customHeight="1" x14ac:dyDescent="0.25">
      <c r="B18701" s="106"/>
      <c r="C18701" s="106"/>
      <c r="D18701" s="139"/>
      <c r="E18701" s="140"/>
      <c r="F18701" s="140"/>
      <c r="G18701" s="140"/>
      <c r="M18701" s="140"/>
      <c r="N18701" s="167"/>
      <c r="O18701" s="167"/>
      <c r="P18701" s="142"/>
      <c r="Q18701" s="142"/>
      <c r="R18701" s="142"/>
      <c r="S18701" s="139"/>
    </row>
    <row r="18702" spans="2:19" ht="15.75" customHeight="1" x14ac:dyDescent="0.25">
      <c r="B18702" s="106"/>
      <c r="C18702" s="106"/>
      <c r="D18702" s="139"/>
      <c r="E18702" s="140"/>
      <c r="F18702" s="140"/>
      <c r="G18702" s="140"/>
      <c r="M18702" s="140"/>
      <c r="N18702" s="167"/>
      <c r="O18702" s="167"/>
      <c r="P18702" s="142"/>
      <c r="Q18702" s="142"/>
      <c r="R18702" s="142"/>
      <c r="S18702" s="139"/>
    </row>
    <row r="18703" spans="2:19" ht="15.75" customHeight="1" x14ac:dyDescent="0.25">
      <c r="B18703" s="106"/>
      <c r="C18703" s="106"/>
      <c r="D18703" s="139"/>
      <c r="E18703" s="140"/>
      <c r="F18703" s="140"/>
      <c r="G18703" s="140"/>
      <c r="M18703" s="140"/>
      <c r="N18703" s="167"/>
      <c r="O18703" s="167"/>
      <c r="P18703" s="142"/>
      <c r="Q18703" s="142"/>
      <c r="R18703" s="142"/>
      <c r="S18703" s="139"/>
    </row>
    <row r="18704" spans="2:19" ht="15.75" customHeight="1" x14ac:dyDescent="0.25">
      <c r="B18704" s="106"/>
      <c r="C18704" s="106"/>
      <c r="D18704" s="139"/>
      <c r="E18704" s="140"/>
      <c r="F18704" s="140"/>
      <c r="G18704" s="140"/>
      <c r="M18704" s="140"/>
      <c r="N18704" s="167"/>
      <c r="O18704" s="167"/>
      <c r="P18704" s="142"/>
      <c r="Q18704" s="142"/>
      <c r="R18704" s="142"/>
      <c r="S18704" s="139"/>
    </row>
    <row r="18705" spans="2:19" ht="15.75" customHeight="1" x14ac:dyDescent="0.25">
      <c r="B18705" s="106"/>
      <c r="C18705" s="106"/>
      <c r="D18705" s="139"/>
      <c r="E18705" s="140"/>
      <c r="F18705" s="140"/>
      <c r="G18705" s="140"/>
      <c r="M18705" s="140"/>
      <c r="N18705" s="167"/>
      <c r="O18705" s="167"/>
      <c r="P18705" s="142"/>
      <c r="Q18705" s="142"/>
      <c r="R18705" s="142"/>
      <c r="S18705" s="139"/>
    </row>
    <row r="18706" spans="2:19" ht="15.75" customHeight="1" x14ac:dyDescent="0.25">
      <c r="B18706" s="106"/>
      <c r="C18706" s="106"/>
      <c r="D18706" s="139"/>
      <c r="E18706" s="140"/>
      <c r="F18706" s="140"/>
      <c r="G18706" s="140"/>
      <c r="M18706" s="140"/>
      <c r="N18706" s="167"/>
      <c r="O18706" s="167"/>
      <c r="P18706" s="142"/>
      <c r="Q18706" s="142"/>
      <c r="R18706" s="142"/>
      <c r="S18706" s="139"/>
    </row>
    <row r="18707" spans="2:19" ht="15.75" customHeight="1" x14ac:dyDescent="0.25">
      <c r="B18707" s="106"/>
      <c r="C18707" s="106"/>
      <c r="D18707" s="139"/>
      <c r="E18707" s="140"/>
      <c r="F18707" s="140"/>
      <c r="G18707" s="140"/>
      <c r="M18707" s="140"/>
      <c r="N18707" s="167"/>
      <c r="O18707" s="167"/>
      <c r="P18707" s="142"/>
      <c r="Q18707" s="142"/>
      <c r="R18707" s="142"/>
      <c r="S18707" s="139"/>
    </row>
    <row r="18708" spans="2:19" ht="15.75" customHeight="1" x14ac:dyDescent="0.25">
      <c r="B18708" s="106"/>
      <c r="C18708" s="106"/>
      <c r="D18708" s="139"/>
      <c r="E18708" s="140"/>
      <c r="F18708" s="140"/>
      <c r="G18708" s="140"/>
      <c r="M18708" s="140"/>
      <c r="N18708" s="167"/>
      <c r="O18708" s="167"/>
      <c r="P18708" s="142"/>
      <c r="Q18708" s="142"/>
      <c r="R18708" s="142"/>
      <c r="S18708" s="139"/>
    </row>
    <row r="18709" spans="2:19" ht="15.75" customHeight="1" x14ac:dyDescent="0.25">
      <c r="B18709" s="106"/>
      <c r="C18709" s="106"/>
      <c r="D18709" s="139"/>
      <c r="E18709" s="140"/>
      <c r="F18709" s="140"/>
      <c r="G18709" s="140"/>
      <c r="M18709" s="140"/>
      <c r="N18709" s="167"/>
      <c r="O18709" s="167"/>
      <c r="P18709" s="142"/>
      <c r="Q18709" s="142"/>
      <c r="R18709" s="142"/>
      <c r="S18709" s="139"/>
    </row>
    <row r="18710" spans="2:19" ht="15.75" customHeight="1" x14ac:dyDescent="0.25">
      <c r="B18710" s="106"/>
      <c r="C18710" s="106"/>
      <c r="D18710" s="139"/>
      <c r="E18710" s="140"/>
      <c r="F18710" s="140"/>
      <c r="G18710" s="140"/>
      <c r="M18710" s="140"/>
      <c r="N18710" s="167"/>
      <c r="O18710" s="167"/>
      <c r="P18710" s="142"/>
      <c r="Q18710" s="142"/>
      <c r="R18710" s="142"/>
      <c r="S18710" s="139"/>
    </row>
    <row r="18711" spans="2:19" ht="15.75" customHeight="1" x14ac:dyDescent="0.25">
      <c r="B18711" s="106"/>
      <c r="C18711" s="106"/>
      <c r="D18711" s="139"/>
      <c r="E18711" s="140"/>
      <c r="F18711" s="140"/>
      <c r="G18711" s="140"/>
      <c r="M18711" s="140"/>
      <c r="N18711" s="167"/>
      <c r="O18711" s="167"/>
      <c r="P18711" s="142"/>
      <c r="Q18711" s="142"/>
      <c r="R18711" s="142"/>
      <c r="S18711" s="139"/>
    </row>
    <row r="18712" spans="2:19" ht="15.75" customHeight="1" x14ac:dyDescent="0.25">
      <c r="B18712" s="106"/>
      <c r="C18712" s="106"/>
      <c r="D18712" s="139"/>
      <c r="E18712" s="140"/>
      <c r="F18712" s="140"/>
      <c r="G18712" s="140"/>
      <c r="M18712" s="140"/>
      <c r="N18712" s="167"/>
      <c r="O18712" s="167"/>
      <c r="P18712" s="142"/>
      <c r="Q18712" s="142"/>
      <c r="R18712" s="142"/>
      <c r="S18712" s="139"/>
    </row>
    <row r="18713" spans="2:19" ht="15.75" customHeight="1" x14ac:dyDescent="0.25">
      <c r="B18713" s="106"/>
      <c r="C18713" s="106"/>
      <c r="D18713" s="139"/>
      <c r="E18713" s="140"/>
      <c r="F18713" s="140"/>
      <c r="G18713" s="140"/>
      <c r="M18713" s="140"/>
      <c r="N18713" s="167"/>
      <c r="O18713" s="167"/>
      <c r="P18713" s="142"/>
      <c r="Q18713" s="142"/>
      <c r="R18713" s="142"/>
      <c r="S18713" s="139"/>
    </row>
    <row r="18714" spans="2:19" ht="15.75" customHeight="1" x14ac:dyDescent="0.25">
      <c r="B18714" s="106"/>
      <c r="C18714" s="106"/>
      <c r="D18714" s="139"/>
      <c r="E18714" s="140"/>
      <c r="F18714" s="140"/>
      <c r="G18714" s="140"/>
      <c r="M18714" s="140"/>
      <c r="N18714" s="167"/>
      <c r="O18714" s="167"/>
      <c r="P18714" s="142"/>
      <c r="Q18714" s="142"/>
      <c r="R18714" s="142"/>
      <c r="S18714" s="139"/>
    </row>
    <row r="18715" spans="2:19" ht="15.75" customHeight="1" x14ac:dyDescent="0.25">
      <c r="B18715" s="106"/>
      <c r="C18715" s="106"/>
      <c r="D18715" s="139"/>
      <c r="E18715" s="140"/>
      <c r="F18715" s="140"/>
      <c r="G18715" s="140"/>
      <c r="M18715" s="140"/>
      <c r="N18715" s="167"/>
      <c r="O18715" s="167"/>
      <c r="P18715" s="142"/>
      <c r="Q18715" s="142"/>
      <c r="R18715" s="142"/>
      <c r="S18715" s="139"/>
    </row>
    <row r="18716" spans="2:19" ht="15.75" customHeight="1" x14ac:dyDescent="0.25">
      <c r="B18716" s="106"/>
      <c r="C18716" s="106"/>
      <c r="D18716" s="139"/>
      <c r="E18716" s="140"/>
      <c r="F18716" s="140"/>
      <c r="G18716" s="140"/>
      <c r="M18716" s="140"/>
      <c r="N18716" s="167"/>
      <c r="O18716" s="167"/>
      <c r="P18716" s="142"/>
      <c r="Q18716" s="142"/>
      <c r="R18716" s="142"/>
      <c r="S18716" s="139"/>
    </row>
    <row r="18717" spans="2:19" ht="15.75" customHeight="1" x14ac:dyDescent="0.25">
      <c r="B18717" s="106"/>
      <c r="C18717" s="106"/>
      <c r="D18717" s="139"/>
      <c r="E18717" s="140"/>
      <c r="F18717" s="140"/>
      <c r="G18717" s="140"/>
      <c r="M18717" s="140"/>
      <c r="N18717" s="167"/>
      <c r="O18717" s="167"/>
      <c r="P18717" s="142"/>
      <c r="Q18717" s="142"/>
      <c r="R18717" s="142"/>
      <c r="S18717" s="139"/>
    </row>
    <row r="18718" spans="2:19" ht="15.75" customHeight="1" x14ac:dyDescent="0.25">
      <c r="B18718" s="106"/>
      <c r="C18718" s="106"/>
      <c r="D18718" s="139"/>
      <c r="E18718" s="140"/>
      <c r="F18718" s="140"/>
      <c r="G18718" s="140"/>
      <c r="M18718" s="140"/>
      <c r="N18718" s="167"/>
      <c r="O18718" s="167"/>
      <c r="P18718" s="142"/>
      <c r="Q18718" s="142"/>
      <c r="R18718" s="142"/>
      <c r="S18718" s="139"/>
    </row>
    <row r="18719" spans="2:19" ht="15.75" customHeight="1" x14ac:dyDescent="0.25">
      <c r="B18719" s="106"/>
      <c r="C18719" s="106"/>
      <c r="D18719" s="139"/>
      <c r="E18719" s="140"/>
      <c r="F18719" s="140"/>
      <c r="G18719" s="140"/>
      <c r="M18719" s="140"/>
      <c r="N18719" s="167"/>
      <c r="O18719" s="167"/>
      <c r="P18719" s="142"/>
      <c r="Q18719" s="142"/>
      <c r="R18719" s="142"/>
      <c r="S18719" s="139"/>
    </row>
    <row r="18720" spans="2:19" ht="15.75" customHeight="1" x14ac:dyDescent="0.25">
      <c r="B18720" s="106"/>
      <c r="C18720" s="106"/>
      <c r="D18720" s="139"/>
      <c r="E18720" s="140"/>
      <c r="F18720" s="140"/>
      <c r="G18720" s="140"/>
      <c r="M18720" s="140"/>
      <c r="N18720" s="167"/>
      <c r="O18720" s="167"/>
      <c r="P18720" s="142"/>
      <c r="Q18720" s="142"/>
      <c r="R18720" s="142"/>
      <c r="S18720" s="139"/>
    </row>
    <row r="18721" spans="2:19" ht="15.75" customHeight="1" x14ac:dyDescent="0.25">
      <c r="B18721" s="106"/>
      <c r="C18721" s="106"/>
      <c r="D18721" s="139"/>
      <c r="E18721" s="140"/>
      <c r="F18721" s="140"/>
      <c r="G18721" s="140"/>
      <c r="M18721" s="140"/>
      <c r="N18721" s="167"/>
      <c r="O18721" s="167"/>
      <c r="P18721" s="142"/>
      <c r="Q18721" s="142"/>
      <c r="R18721" s="142"/>
      <c r="S18721" s="139"/>
    </row>
    <row r="18722" spans="2:19" ht="15.75" customHeight="1" x14ac:dyDescent="0.25">
      <c r="B18722" s="106"/>
      <c r="C18722" s="106"/>
      <c r="D18722" s="139"/>
      <c r="E18722" s="140"/>
      <c r="F18722" s="140"/>
      <c r="G18722" s="140"/>
      <c r="M18722" s="140"/>
      <c r="N18722" s="167"/>
      <c r="O18722" s="167"/>
      <c r="P18722" s="142"/>
      <c r="Q18722" s="142"/>
      <c r="R18722" s="142"/>
      <c r="S18722" s="139"/>
    </row>
    <row r="18723" spans="2:19" ht="15.75" customHeight="1" x14ac:dyDescent="0.25">
      <c r="B18723" s="106"/>
      <c r="C18723" s="106"/>
      <c r="D18723" s="139"/>
      <c r="E18723" s="140"/>
      <c r="F18723" s="140"/>
      <c r="G18723" s="140"/>
      <c r="M18723" s="140"/>
      <c r="N18723" s="167"/>
      <c r="O18723" s="167"/>
      <c r="P18723" s="142"/>
      <c r="Q18723" s="142"/>
      <c r="R18723" s="142"/>
      <c r="S18723" s="139"/>
    </row>
    <row r="18724" spans="2:19" ht="15.75" customHeight="1" x14ac:dyDescent="0.25">
      <c r="B18724" s="106"/>
      <c r="C18724" s="106"/>
      <c r="D18724" s="139"/>
      <c r="E18724" s="140"/>
      <c r="F18724" s="140"/>
      <c r="G18724" s="140"/>
      <c r="M18724" s="140"/>
      <c r="N18724" s="167"/>
      <c r="O18724" s="167"/>
      <c r="P18724" s="142"/>
      <c r="Q18724" s="142"/>
      <c r="R18724" s="142"/>
      <c r="S18724" s="139"/>
    </row>
    <row r="18725" spans="2:19" ht="15.75" customHeight="1" x14ac:dyDescent="0.25">
      <c r="B18725" s="106"/>
      <c r="C18725" s="106"/>
      <c r="D18725" s="139"/>
      <c r="E18725" s="140"/>
      <c r="F18725" s="140"/>
      <c r="G18725" s="140"/>
      <c r="M18725" s="140"/>
      <c r="N18725" s="167"/>
      <c r="O18725" s="167"/>
      <c r="P18725" s="142"/>
      <c r="Q18725" s="142"/>
      <c r="R18725" s="142"/>
      <c r="S18725" s="139"/>
    </row>
    <row r="18726" spans="2:19" ht="15.75" customHeight="1" x14ac:dyDescent="0.25">
      <c r="B18726" s="106"/>
      <c r="C18726" s="106"/>
      <c r="D18726" s="139"/>
      <c r="E18726" s="140"/>
      <c r="F18726" s="140"/>
      <c r="G18726" s="140"/>
      <c r="M18726" s="140"/>
      <c r="N18726" s="167"/>
      <c r="O18726" s="167"/>
      <c r="P18726" s="142"/>
      <c r="Q18726" s="142"/>
      <c r="R18726" s="142"/>
      <c r="S18726" s="139"/>
    </row>
    <row r="18727" spans="2:19" ht="15.75" customHeight="1" x14ac:dyDescent="0.25">
      <c r="B18727" s="106"/>
      <c r="C18727" s="106"/>
      <c r="D18727" s="139"/>
      <c r="E18727" s="140"/>
      <c r="F18727" s="140"/>
      <c r="G18727" s="140"/>
      <c r="M18727" s="140"/>
      <c r="N18727" s="167"/>
      <c r="O18727" s="167"/>
      <c r="P18727" s="142"/>
      <c r="Q18727" s="142"/>
      <c r="R18727" s="142"/>
      <c r="S18727" s="139"/>
    </row>
    <row r="18728" spans="2:19" ht="15.75" customHeight="1" x14ac:dyDescent="0.25">
      <c r="B18728" s="106"/>
      <c r="C18728" s="106"/>
      <c r="D18728" s="139"/>
      <c r="E18728" s="140"/>
      <c r="F18728" s="140"/>
      <c r="G18728" s="140"/>
      <c r="M18728" s="140"/>
      <c r="N18728" s="167"/>
      <c r="O18728" s="167"/>
      <c r="P18728" s="142"/>
      <c r="Q18728" s="142"/>
      <c r="R18728" s="142"/>
      <c r="S18728" s="139"/>
    </row>
    <row r="18729" spans="2:19" ht="15.75" customHeight="1" x14ac:dyDescent="0.25">
      <c r="B18729" s="106"/>
      <c r="C18729" s="106"/>
      <c r="D18729" s="139"/>
      <c r="E18729" s="140"/>
      <c r="F18729" s="140"/>
      <c r="G18729" s="140"/>
      <c r="M18729" s="140"/>
      <c r="N18729" s="167"/>
      <c r="O18729" s="167"/>
      <c r="P18729" s="142"/>
      <c r="Q18729" s="142"/>
      <c r="R18729" s="142"/>
      <c r="S18729" s="139"/>
    </row>
    <row r="18730" spans="2:19" ht="15.75" customHeight="1" x14ac:dyDescent="0.25">
      <c r="B18730" s="106"/>
      <c r="C18730" s="106"/>
      <c r="D18730" s="139"/>
      <c r="E18730" s="140"/>
      <c r="F18730" s="140"/>
      <c r="G18730" s="140"/>
      <c r="M18730" s="140"/>
      <c r="N18730" s="167"/>
      <c r="O18730" s="167"/>
      <c r="P18730" s="142"/>
      <c r="Q18730" s="142"/>
      <c r="R18730" s="142"/>
      <c r="S18730" s="139"/>
    </row>
    <row r="18731" spans="2:19" ht="15.75" customHeight="1" x14ac:dyDescent="0.25">
      <c r="B18731" s="106"/>
      <c r="C18731" s="106"/>
      <c r="D18731" s="139"/>
      <c r="E18731" s="140"/>
      <c r="F18731" s="140"/>
      <c r="G18731" s="140"/>
      <c r="M18731" s="140"/>
      <c r="N18731" s="167"/>
      <c r="O18731" s="167"/>
      <c r="P18731" s="142"/>
      <c r="Q18731" s="142"/>
      <c r="R18731" s="142"/>
      <c r="S18731" s="139"/>
    </row>
    <row r="18732" spans="2:19" ht="15.75" customHeight="1" x14ac:dyDescent="0.25">
      <c r="B18732" s="106"/>
      <c r="C18732" s="106"/>
      <c r="D18732" s="139"/>
      <c r="E18732" s="140"/>
      <c r="F18732" s="140"/>
      <c r="G18732" s="140"/>
      <c r="M18732" s="140"/>
      <c r="N18732" s="167"/>
      <c r="O18732" s="167"/>
      <c r="P18732" s="142"/>
      <c r="Q18732" s="142"/>
      <c r="R18732" s="142"/>
      <c r="S18732" s="139"/>
    </row>
    <row r="18733" spans="2:19" ht="15.75" customHeight="1" x14ac:dyDescent="0.25">
      <c r="B18733" s="106"/>
      <c r="C18733" s="106"/>
      <c r="D18733" s="139"/>
      <c r="E18733" s="140"/>
      <c r="F18733" s="140"/>
      <c r="G18733" s="140"/>
      <c r="M18733" s="140"/>
      <c r="N18733" s="167"/>
      <c r="O18733" s="167"/>
      <c r="P18733" s="142"/>
      <c r="Q18733" s="142"/>
      <c r="R18733" s="142"/>
      <c r="S18733" s="139"/>
    </row>
    <row r="18734" spans="2:19" ht="15.75" customHeight="1" x14ac:dyDescent="0.25">
      <c r="B18734" s="106"/>
      <c r="C18734" s="106"/>
      <c r="D18734" s="139"/>
      <c r="E18734" s="140"/>
      <c r="F18734" s="140"/>
      <c r="G18734" s="140"/>
      <c r="M18734" s="140"/>
      <c r="N18734" s="167"/>
      <c r="O18734" s="167"/>
      <c r="P18734" s="142"/>
      <c r="Q18734" s="142"/>
      <c r="R18734" s="142"/>
      <c r="S18734" s="139"/>
    </row>
    <row r="18735" spans="2:19" ht="15.75" customHeight="1" x14ac:dyDescent="0.25">
      <c r="B18735" s="106"/>
      <c r="C18735" s="106"/>
      <c r="D18735" s="139"/>
      <c r="E18735" s="140"/>
      <c r="F18735" s="140"/>
      <c r="G18735" s="140"/>
      <c r="M18735" s="140"/>
      <c r="N18735" s="167"/>
      <c r="O18735" s="167"/>
      <c r="P18735" s="142"/>
      <c r="Q18735" s="142"/>
      <c r="R18735" s="142"/>
      <c r="S18735" s="139"/>
    </row>
    <row r="18736" spans="2:19" ht="15.75" customHeight="1" x14ac:dyDescent="0.25">
      <c r="B18736" s="106"/>
      <c r="C18736" s="106"/>
      <c r="D18736" s="139"/>
      <c r="E18736" s="140"/>
      <c r="F18736" s="140"/>
      <c r="G18736" s="140"/>
      <c r="M18736" s="140"/>
      <c r="N18736" s="167"/>
      <c r="O18736" s="167"/>
      <c r="P18736" s="142"/>
      <c r="Q18736" s="142"/>
      <c r="R18736" s="142"/>
      <c r="S18736" s="139"/>
    </row>
    <row r="18737" spans="2:19" ht="15.75" customHeight="1" x14ac:dyDescent="0.25">
      <c r="B18737" s="106"/>
      <c r="C18737" s="106"/>
      <c r="D18737" s="139"/>
      <c r="E18737" s="140"/>
      <c r="F18737" s="140"/>
      <c r="G18737" s="140"/>
      <c r="M18737" s="140"/>
      <c r="N18737" s="167"/>
      <c r="O18737" s="167"/>
      <c r="P18737" s="142"/>
      <c r="Q18737" s="142"/>
      <c r="R18737" s="142"/>
      <c r="S18737" s="139"/>
    </row>
    <row r="18738" spans="2:19" ht="15.75" customHeight="1" x14ac:dyDescent="0.25">
      <c r="B18738" s="106"/>
      <c r="C18738" s="106"/>
      <c r="D18738" s="139"/>
      <c r="E18738" s="140"/>
      <c r="F18738" s="140"/>
      <c r="G18738" s="140"/>
      <c r="M18738" s="140"/>
      <c r="N18738" s="167"/>
      <c r="O18738" s="167"/>
      <c r="P18738" s="142"/>
      <c r="Q18738" s="142"/>
      <c r="R18738" s="142"/>
      <c r="S18738" s="139"/>
    </row>
    <row r="18739" spans="2:19" ht="15.75" customHeight="1" x14ac:dyDescent="0.25">
      <c r="B18739" s="106"/>
      <c r="C18739" s="106"/>
      <c r="D18739" s="139"/>
      <c r="E18739" s="140"/>
      <c r="F18739" s="140"/>
      <c r="G18739" s="140"/>
      <c r="M18739" s="140"/>
      <c r="N18739" s="167"/>
      <c r="O18739" s="167"/>
      <c r="P18739" s="142"/>
      <c r="Q18739" s="142"/>
      <c r="R18739" s="142"/>
      <c r="S18739" s="139"/>
    </row>
    <row r="18740" spans="2:19" ht="15.75" customHeight="1" x14ac:dyDescent="0.25">
      <c r="B18740" s="106"/>
      <c r="C18740" s="106"/>
      <c r="D18740" s="139"/>
      <c r="E18740" s="140"/>
      <c r="F18740" s="140"/>
      <c r="G18740" s="140"/>
      <c r="M18740" s="140"/>
      <c r="N18740" s="167"/>
      <c r="O18740" s="167"/>
      <c r="P18740" s="142"/>
      <c r="Q18740" s="142"/>
      <c r="R18740" s="142"/>
      <c r="S18740" s="139"/>
    </row>
    <row r="18741" spans="2:19" ht="15.75" customHeight="1" x14ac:dyDescent="0.25">
      <c r="B18741" s="106"/>
      <c r="C18741" s="106"/>
      <c r="D18741" s="139"/>
      <c r="E18741" s="140"/>
      <c r="F18741" s="140"/>
      <c r="G18741" s="140"/>
      <c r="M18741" s="140"/>
      <c r="N18741" s="167"/>
      <c r="O18741" s="167"/>
      <c r="P18741" s="142"/>
      <c r="Q18741" s="142"/>
      <c r="R18741" s="142"/>
      <c r="S18741" s="139"/>
    </row>
    <row r="18742" spans="2:19" ht="15.75" customHeight="1" x14ac:dyDescent="0.25">
      <c r="B18742" s="106"/>
      <c r="C18742" s="106"/>
      <c r="D18742" s="139"/>
      <c r="E18742" s="140"/>
      <c r="F18742" s="140"/>
      <c r="G18742" s="140"/>
      <c r="M18742" s="140"/>
      <c r="N18742" s="167"/>
      <c r="O18742" s="167"/>
      <c r="P18742" s="142"/>
      <c r="Q18742" s="142"/>
      <c r="R18742" s="142"/>
      <c r="S18742" s="139"/>
    </row>
    <row r="18743" spans="2:19" ht="15.75" customHeight="1" x14ac:dyDescent="0.25">
      <c r="B18743" s="106"/>
      <c r="C18743" s="106"/>
      <c r="D18743" s="139"/>
      <c r="E18743" s="140"/>
      <c r="F18743" s="140"/>
      <c r="G18743" s="140"/>
      <c r="M18743" s="140"/>
      <c r="N18743" s="167"/>
      <c r="O18743" s="167"/>
      <c r="P18743" s="142"/>
      <c r="Q18743" s="142"/>
      <c r="R18743" s="142"/>
      <c r="S18743" s="139"/>
    </row>
    <row r="18744" spans="2:19" ht="15.75" customHeight="1" x14ac:dyDescent="0.25">
      <c r="B18744" s="106"/>
      <c r="C18744" s="106"/>
      <c r="D18744" s="139"/>
      <c r="E18744" s="140"/>
      <c r="F18744" s="140"/>
      <c r="G18744" s="140"/>
      <c r="M18744" s="140"/>
      <c r="N18744" s="167"/>
      <c r="O18744" s="167"/>
      <c r="P18744" s="142"/>
      <c r="Q18744" s="142"/>
      <c r="R18744" s="142"/>
      <c r="S18744" s="139"/>
    </row>
    <row r="18745" spans="2:19" ht="15.75" customHeight="1" x14ac:dyDescent="0.25">
      <c r="B18745" s="106"/>
      <c r="C18745" s="106"/>
      <c r="D18745" s="139"/>
      <c r="E18745" s="140"/>
      <c r="F18745" s="140"/>
      <c r="G18745" s="140"/>
      <c r="M18745" s="140"/>
      <c r="N18745" s="167"/>
      <c r="O18745" s="167"/>
      <c r="P18745" s="142"/>
      <c r="Q18745" s="142"/>
      <c r="R18745" s="142"/>
      <c r="S18745" s="139"/>
    </row>
    <row r="18746" spans="2:19" ht="15.75" customHeight="1" x14ac:dyDescent="0.25">
      <c r="B18746" s="106"/>
      <c r="C18746" s="106"/>
      <c r="D18746" s="139"/>
      <c r="E18746" s="140"/>
      <c r="F18746" s="140"/>
      <c r="G18746" s="140"/>
      <c r="M18746" s="140"/>
      <c r="N18746" s="167"/>
      <c r="O18746" s="167"/>
      <c r="P18746" s="142"/>
      <c r="Q18746" s="142"/>
      <c r="R18746" s="142"/>
      <c r="S18746" s="139"/>
    </row>
    <row r="18747" spans="2:19" ht="15.75" customHeight="1" x14ac:dyDescent="0.25">
      <c r="B18747" s="106"/>
      <c r="C18747" s="106"/>
      <c r="D18747" s="139"/>
      <c r="E18747" s="140"/>
      <c r="F18747" s="140"/>
      <c r="G18747" s="140"/>
      <c r="M18747" s="140"/>
      <c r="N18747" s="167"/>
      <c r="O18747" s="167"/>
      <c r="P18747" s="142"/>
      <c r="Q18747" s="142"/>
      <c r="R18747" s="142"/>
      <c r="S18747" s="139"/>
    </row>
    <row r="18748" spans="2:19" ht="15.75" customHeight="1" x14ac:dyDescent="0.25">
      <c r="B18748" s="106"/>
      <c r="C18748" s="106"/>
      <c r="D18748" s="139"/>
      <c r="E18748" s="140"/>
      <c r="F18748" s="140"/>
      <c r="G18748" s="140"/>
      <c r="M18748" s="140"/>
      <c r="N18748" s="167"/>
      <c r="O18748" s="167"/>
      <c r="P18748" s="142"/>
      <c r="Q18748" s="142"/>
      <c r="R18748" s="142"/>
      <c r="S18748" s="139"/>
    </row>
    <row r="18749" spans="2:19" ht="15.75" customHeight="1" x14ac:dyDescent="0.25">
      <c r="B18749" s="106"/>
      <c r="C18749" s="106"/>
      <c r="D18749" s="139"/>
      <c r="E18749" s="140"/>
      <c r="F18749" s="140"/>
      <c r="G18749" s="140"/>
      <c r="M18749" s="140"/>
      <c r="N18749" s="167"/>
      <c r="O18749" s="167"/>
      <c r="P18749" s="142"/>
      <c r="Q18749" s="142"/>
      <c r="R18749" s="142"/>
      <c r="S18749" s="139"/>
    </row>
    <row r="18750" spans="2:19" ht="15.75" customHeight="1" x14ac:dyDescent="0.25">
      <c r="B18750" s="106"/>
      <c r="C18750" s="106"/>
      <c r="D18750" s="139"/>
      <c r="E18750" s="140"/>
      <c r="F18750" s="140"/>
      <c r="G18750" s="140"/>
      <c r="M18750" s="140"/>
      <c r="N18750" s="167"/>
      <c r="O18750" s="167"/>
      <c r="P18750" s="142"/>
      <c r="Q18750" s="142"/>
      <c r="R18750" s="142"/>
      <c r="S18750" s="139"/>
    </row>
    <row r="18751" spans="2:19" ht="15.75" customHeight="1" x14ac:dyDescent="0.25">
      <c r="B18751" s="106"/>
      <c r="C18751" s="106"/>
      <c r="D18751" s="139"/>
      <c r="E18751" s="140"/>
      <c r="F18751" s="140"/>
      <c r="G18751" s="140"/>
      <c r="M18751" s="140"/>
      <c r="N18751" s="167"/>
      <c r="O18751" s="167"/>
      <c r="P18751" s="142"/>
      <c r="Q18751" s="142"/>
      <c r="R18751" s="142"/>
      <c r="S18751" s="139"/>
    </row>
    <row r="18752" spans="2:19" ht="15.75" customHeight="1" x14ac:dyDescent="0.25">
      <c r="B18752" s="106"/>
      <c r="C18752" s="106"/>
      <c r="D18752" s="139"/>
      <c r="E18752" s="140"/>
      <c r="F18752" s="140"/>
      <c r="G18752" s="140"/>
      <c r="M18752" s="140"/>
      <c r="N18752" s="167"/>
      <c r="O18752" s="167"/>
      <c r="P18752" s="142"/>
      <c r="Q18752" s="142"/>
      <c r="R18752" s="142"/>
      <c r="S18752" s="139"/>
    </row>
    <row r="18753" spans="2:19" ht="15.75" customHeight="1" x14ac:dyDescent="0.25">
      <c r="B18753" s="106"/>
      <c r="C18753" s="106"/>
      <c r="D18753" s="139"/>
      <c r="E18753" s="140"/>
      <c r="F18753" s="140"/>
      <c r="G18753" s="140"/>
      <c r="M18753" s="140"/>
      <c r="N18753" s="167"/>
      <c r="O18753" s="167"/>
      <c r="P18753" s="142"/>
      <c r="Q18753" s="142"/>
      <c r="R18753" s="142"/>
      <c r="S18753" s="139"/>
    </row>
    <row r="18754" spans="2:19" ht="15.75" customHeight="1" x14ac:dyDescent="0.25">
      <c r="B18754" s="106"/>
      <c r="C18754" s="106"/>
      <c r="D18754" s="139"/>
      <c r="E18754" s="140"/>
      <c r="F18754" s="140"/>
      <c r="G18754" s="140"/>
      <c r="M18754" s="140"/>
      <c r="N18754" s="167"/>
      <c r="O18754" s="167"/>
      <c r="P18754" s="142"/>
      <c r="Q18754" s="142"/>
      <c r="R18754" s="142"/>
      <c r="S18754" s="139"/>
    </row>
    <row r="18755" spans="2:19" ht="15.75" customHeight="1" x14ac:dyDescent="0.25">
      <c r="B18755" s="106"/>
      <c r="C18755" s="106"/>
      <c r="D18755" s="139"/>
      <c r="E18755" s="140"/>
      <c r="F18755" s="140"/>
      <c r="G18755" s="140"/>
      <c r="M18755" s="140"/>
      <c r="N18755" s="167"/>
      <c r="O18755" s="167"/>
      <c r="P18755" s="142"/>
      <c r="Q18755" s="142"/>
      <c r="R18755" s="142"/>
      <c r="S18755" s="139"/>
    </row>
    <row r="18756" spans="2:19" ht="15.75" customHeight="1" x14ac:dyDescent="0.25">
      <c r="B18756" s="106"/>
      <c r="C18756" s="106"/>
      <c r="D18756" s="139"/>
      <c r="E18756" s="140"/>
      <c r="F18756" s="140"/>
      <c r="G18756" s="140"/>
      <c r="M18756" s="140"/>
      <c r="N18756" s="167"/>
      <c r="O18756" s="167"/>
      <c r="P18756" s="142"/>
      <c r="Q18756" s="142"/>
      <c r="R18756" s="142"/>
      <c r="S18756" s="139"/>
    </row>
    <row r="18757" spans="2:19" ht="15.75" customHeight="1" x14ac:dyDescent="0.25">
      <c r="B18757" s="106"/>
      <c r="C18757" s="106"/>
      <c r="D18757" s="139"/>
      <c r="E18757" s="140"/>
      <c r="F18757" s="140"/>
      <c r="G18757" s="140"/>
      <c r="M18757" s="140"/>
      <c r="N18757" s="167"/>
      <c r="O18757" s="167"/>
      <c r="P18757" s="142"/>
      <c r="Q18757" s="142"/>
      <c r="R18757" s="142"/>
      <c r="S18757" s="139"/>
    </row>
    <row r="18758" spans="2:19" ht="15.75" customHeight="1" x14ac:dyDescent="0.25">
      <c r="B18758" s="106"/>
      <c r="C18758" s="106"/>
      <c r="D18758" s="139"/>
      <c r="E18758" s="140"/>
      <c r="F18758" s="140"/>
      <c r="G18758" s="140"/>
      <c r="M18758" s="140"/>
      <c r="N18758" s="167"/>
      <c r="O18758" s="167"/>
      <c r="P18758" s="142"/>
      <c r="Q18758" s="142"/>
      <c r="R18758" s="142"/>
      <c r="S18758" s="139"/>
    </row>
    <row r="18759" spans="2:19" ht="15.75" customHeight="1" x14ac:dyDescent="0.25">
      <c r="B18759" s="106"/>
      <c r="C18759" s="106"/>
      <c r="D18759" s="139"/>
      <c r="E18759" s="140"/>
      <c r="F18759" s="140"/>
      <c r="G18759" s="140"/>
      <c r="M18759" s="140"/>
      <c r="N18759" s="167"/>
      <c r="O18759" s="167"/>
      <c r="P18759" s="142"/>
      <c r="Q18759" s="142"/>
      <c r="R18759" s="142"/>
      <c r="S18759" s="139"/>
    </row>
    <row r="18760" spans="2:19" ht="15.75" customHeight="1" x14ac:dyDescent="0.25">
      <c r="B18760" s="106"/>
      <c r="C18760" s="106"/>
      <c r="D18760" s="139"/>
      <c r="E18760" s="140"/>
      <c r="F18760" s="140"/>
      <c r="G18760" s="140"/>
      <c r="M18760" s="140"/>
      <c r="N18760" s="167"/>
      <c r="O18760" s="167"/>
      <c r="P18760" s="142"/>
      <c r="Q18760" s="142"/>
      <c r="R18760" s="142"/>
      <c r="S18760" s="139"/>
    </row>
    <row r="18761" spans="2:19" ht="15.75" customHeight="1" x14ac:dyDescent="0.25">
      <c r="B18761" s="106"/>
      <c r="C18761" s="106"/>
      <c r="D18761" s="139"/>
      <c r="E18761" s="140"/>
      <c r="F18761" s="140"/>
      <c r="G18761" s="140"/>
      <c r="M18761" s="140"/>
      <c r="N18761" s="167"/>
      <c r="O18761" s="167"/>
      <c r="P18761" s="142"/>
      <c r="Q18761" s="142"/>
      <c r="R18761" s="142"/>
      <c r="S18761" s="139"/>
    </row>
    <row r="18762" spans="2:19" ht="15.75" customHeight="1" x14ac:dyDescent="0.25">
      <c r="B18762" s="106"/>
      <c r="C18762" s="106"/>
      <c r="D18762" s="139"/>
      <c r="E18762" s="140"/>
      <c r="F18762" s="140"/>
      <c r="G18762" s="140"/>
      <c r="M18762" s="140"/>
      <c r="N18762" s="167"/>
      <c r="O18762" s="167"/>
      <c r="P18762" s="142"/>
      <c r="Q18762" s="142"/>
      <c r="R18762" s="142"/>
      <c r="S18762" s="139"/>
    </row>
    <row r="18763" spans="2:19" ht="15.75" customHeight="1" x14ac:dyDescent="0.25">
      <c r="B18763" s="106"/>
      <c r="C18763" s="106"/>
      <c r="D18763" s="139"/>
      <c r="E18763" s="140"/>
      <c r="F18763" s="140"/>
      <c r="G18763" s="140"/>
      <c r="M18763" s="140"/>
      <c r="N18763" s="167"/>
      <c r="O18763" s="167"/>
      <c r="P18763" s="142"/>
      <c r="Q18763" s="142"/>
      <c r="R18763" s="142"/>
      <c r="S18763" s="139"/>
    </row>
    <row r="18764" spans="2:19" ht="15.75" customHeight="1" x14ac:dyDescent="0.25">
      <c r="B18764" s="106"/>
      <c r="C18764" s="106"/>
      <c r="D18764" s="139"/>
      <c r="E18764" s="140"/>
      <c r="F18764" s="140"/>
      <c r="G18764" s="140"/>
      <c r="M18764" s="140"/>
      <c r="N18764" s="167"/>
      <c r="O18764" s="167"/>
      <c r="P18764" s="142"/>
      <c r="Q18764" s="142"/>
      <c r="R18764" s="142"/>
      <c r="S18764" s="139"/>
    </row>
    <row r="18765" spans="2:19" ht="15.75" customHeight="1" x14ac:dyDescent="0.25">
      <c r="B18765" s="106"/>
      <c r="C18765" s="106"/>
      <c r="D18765" s="139"/>
      <c r="E18765" s="140"/>
      <c r="F18765" s="140"/>
      <c r="G18765" s="140"/>
      <c r="M18765" s="140"/>
      <c r="N18765" s="167"/>
      <c r="O18765" s="167"/>
      <c r="P18765" s="142"/>
      <c r="Q18765" s="142"/>
      <c r="R18765" s="142"/>
      <c r="S18765" s="139"/>
    </row>
    <row r="18766" spans="2:19" ht="15.75" customHeight="1" x14ac:dyDescent="0.25">
      <c r="B18766" s="106"/>
      <c r="C18766" s="106"/>
      <c r="D18766" s="139"/>
      <c r="E18766" s="140"/>
      <c r="F18766" s="140"/>
      <c r="G18766" s="140"/>
      <c r="M18766" s="140"/>
      <c r="N18766" s="167"/>
      <c r="O18766" s="167"/>
      <c r="P18766" s="142"/>
      <c r="Q18766" s="142"/>
      <c r="R18766" s="142"/>
      <c r="S18766" s="139"/>
    </row>
    <row r="18767" spans="2:19" ht="15.75" customHeight="1" x14ac:dyDescent="0.25">
      <c r="B18767" s="106"/>
      <c r="C18767" s="106"/>
      <c r="D18767" s="139"/>
      <c r="E18767" s="140"/>
      <c r="F18767" s="140"/>
      <c r="G18767" s="140"/>
      <c r="M18767" s="140"/>
      <c r="N18767" s="167"/>
      <c r="O18767" s="167"/>
      <c r="P18767" s="142"/>
      <c r="Q18767" s="142"/>
      <c r="R18767" s="142"/>
      <c r="S18767" s="139"/>
    </row>
    <row r="18768" spans="2:19" ht="15.75" customHeight="1" x14ac:dyDescent="0.25">
      <c r="B18768" s="106"/>
      <c r="C18768" s="106"/>
      <c r="D18768" s="139"/>
      <c r="E18768" s="140"/>
      <c r="F18768" s="140"/>
      <c r="G18768" s="140"/>
      <c r="M18768" s="140"/>
      <c r="N18768" s="167"/>
      <c r="O18768" s="167"/>
      <c r="P18768" s="142"/>
      <c r="Q18768" s="142"/>
      <c r="R18768" s="142"/>
      <c r="S18768" s="139"/>
    </row>
    <row r="18769" spans="2:19" ht="15.75" customHeight="1" x14ac:dyDescent="0.25">
      <c r="B18769" s="106"/>
      <c r="C18769" s="106"/>
      <c r="D18769" s="139"/>
      <c r="E18769" s="140"/>
      <c r="F18769" s="140"/>
      <c r="G18769" s="140"/>
      <c r="M18769" s="140"/>
      <c r="N18769" s="167"/>
      <c r="O18769" s="167"/>
      <c r="P18769" s="142"/>
      <c r="Q18769" s="142"/>
      <c r="R18769" s="142"/>
      <c r="S18769" s="139"/>
    </row>
    <row r="18770" spans="2:19" ht="15.75" customHeight="1" x14ac:dyDescent="0.25">
      <c r="B18770" s="106"/>
      <c r="C18770" s="106"/>
      <c r="D18770" s="139"/>
      <c r="E18770" s="140"/>
      <c r="F18770" s="140"/>
      <c r="G18770" s="140"/>
      <c r="M18770" s="140"/>
      <c r="N18770" s="167"/>
      <c r="O18770" s="167"/>
      <c r="P18770" s="142"/>
      <c r="Q18770" s="142"/>
      <c r="R18770" s="142"/>
      <c r="S18770" s="139"/>
    </row>
    <row r="18771" spans="2:19" ht="15.75" customHeight="1" x14ac:dyDescent="0.25">
      <c r="B18771" s="106"/>
      <c r="C18771" s="106"/>
      <c r="D18771" s="139"/>
      <c r="E18771" s="140"/>
      <c r="F18771" s="140"/>
      <c r="G18771" s="140"/>
      <c r="M18771" s="140"/>
      <c r="N18771" s="167"/>
      <c r="O18771" s="167"/>
      <c r="P18771" s="142"/>
      <c r="Q18771" s="142"/>
      <c r="R18771" s="142"/>
      <c r="S18771" s="139"/>
    </row>
    <row r="18772" spans="2:19" ht="15.75" customHeight="1" x14ac:dyDescent="0.25">
      <c r="B18772" s="106"/>
      <c r="C18772" s="106"/>
      <c r="D18772" s="139"/>
      <c r="E18772" s="140"/>
      <c r="F18772" s="140"/>
      <c r="G18772" s="140"/>
      <c r="M18772" s="140"/>
      <c r="N18772" s="167"/>
      <c r="O18772" s="167"/>
      <c r="P18772" s="142"/>
      <c r="Q18772" s="142"/>
      <c r="R18772" s="142"/>
      <c r="S18772" s="139"/>
    </row>
    <row r="18773" spans="2:19" ht="15.75" customHeight="1" x14ac:dyDescent="0.25">
      <c r="B18773" s="106"/>
      <c r="C18773" s="106"/>
      <c r="D18773" s="139"/>
      <c r="E18773" s="140"/>
      <c r="F18773" s="140"/>
      <c r="G18773" s="140"/>
      <c r="M18773" s="140"/>
      <c r="N18773" s="167"/>
      <c r="O18773" s="167"/>
      <c r="P18773" s="142"/>
      <c r="Q18773" s="142"/>
      <c r="R18773" s="142"/>
      <c r="S18773" s="139"/>
    </row>
    <row r="18774" spans="2:19" ht="15.75" customHeight="1" x14ac:dyDescent="0.25">
      <c r="B18774" s="106"/>
      <c r="C18774" s="106"/>
      <c r="D18774" s="139"/>
      <c r="E18774" s="140"/>
      <c r="F18774" s="140"/>
      <c r="G18774" s="140"/>
      <c r="M18774" s="140"/>
      <c r="N18774" s="167"/>
      <c r="O18774" s="167"/>
      <c r="P18774" s="142"/>
      <c r="Q18774" s="142"/>
      <c r="R18774" s="142"/>
      <c r="S18774" s="139"/>
    </row>
    <row r="18775" spans="2:19" ht="15.75" customHeight="1" x14ac:dyDescent="0.25">
      <c r="B18775" s="106"/>
      <c r="C18775" s="106"/>
      <c r="D18775" s="139"/>
      <c r="E18775" s="140"/>
      <c r="F18775" s="140"/>
      <c r="G18775" s="140"/>
      <c r="M18775" s="140"/>
      <c r="N18775" s="167"/>
      <c r="O18775" s="167"/>
      <c r="P18775" s="142"/>
      <c r="Q18775" s="142"/>
      <c r="R18775" s="142"/>
      <c r="S18775" s="139"/>
    </row>
    <row r="18776" spans="2:19" ht="15.75" customHeight="1" x14ac:dyDescent="0.25">
      <c r="B18776" s="106"/>
      <c r="C18776" s="106"/>
      <c r="D18776" s="139"/>
      <c r="E18776" s="140"/>
      <c r="F18776" s="140"/>
      <c r="G18776" s="140"/>
      <c r="M18776" s="140"/>
      <c r="N18776" s="167"/>
      <c r="O18776" s="167"/>
      <c r="P18776" s="142"/>
      <c r="Q18776" s="142"/>
      <c r="R18776" s="142"/>
      <c r="S18776" s="139"/>
    </row>
    <row r="18777" spans="2:19" ht="15.75" customHeight="1" x14ac:dyDescent="0.25">
      <c r="B18777" s="106"/>
      <c r="C18777" s="106"/>
      <c r="D18777" s="139"/>
      <c r="E18777" s="140"/>
      <c r="F18777" s="140"/>
      <c r="G18777" s="140"/>
      <c r="M18777" s="140"/>
      <c r="N18777" s="167"/>
      <c r="O18777" s="167"/>
      <c r="P18777" s="142"/>
      <c r="Q18777" s="142"/>
      <c r="R18777" s="142"/>
      <c r="S18777" s="139"/>
    </row>
    <row r="18778" spans="2:19" ht="15.75" customHeight="1" x14ac:dyDescent="0.25">
      <c r="B18778" s="106"/>
      <c r="C18778" s="106"/>
      <c r="D18778" s="139"/>
      <c r="E18778" s="140"/>
      <c r="F18778" s="140"/>
      <c r="G18778" s="140"/>
      <c r="M18778" s="140"/>
      <c r="N18778" s="167"/>
      <c r="O18778" s="167"/>
      <c r="P18778" s="142"/>
      <c r="Q18778" s="142"/>
      <c r="R18778" s="142"/>
      <c r="S18778" s="139"/>
    </row>
    <row r="18779" spans="2:19" ht="15.75" customHeight="1" x14ac:dyDescent="0.25">
      <c r="B18779" s="106"/>
      <c r="C18779" s="106"/>
      <c r="D18779" s="139"/>
      <c r="E18779" s="140"/>
      <c r="F18779" s="140"/>
      <c r="G18779" s="140"/>
      <c r="M18779" s="140"/>
      <c r="N18779" s="167"/>
      <c r="O18779" s="167"/>
      <c r="P18779" s="142"/>
      <c r="Q18779" s="142"/>
      <c r="R18779" s="142"/>
      <c r="S18779" s="139"/>
    </row>
    <row r="18780" spans="2:19" ht="15.75" customHeight="1" x14ac:dyDescent="0.25">
      <c r="B18780" s="106"/>
      <c r="C18780" s="106"/>
      <c r="D18780" s="139"/>
      <c r="E18780" s="140"/>
      <c r="F18780" s="140"/>
      <c r="G18780" s="140"/>
      <c r="M18780" s="140"/>
      <c r="N18780" s="167"/>
      <c r="O18780" s="167"/>
      <c r="P18780" s="142"/>
      <c r="Q18780" s="142"/>
      <c r="R18780" s="142"/>
      <c r="S18780" s="139"/>
    </row>
    <row r="18781" spans="2:19" ht="15.75" customHeight="1" x14ac:dyDescent="0.25">
      <c r="B18781" s="106"/>
      <c r="C18781" s="106"/>
      <c r="D18781" s="139"/>
      <c r="E18781" s="140"/>
      <c r="F18781" s="140"/>
      <c r="G18781" s="140"/>
      <c r="M18781" s="140"/>
      <c r="N18781" s="167"/>
      <c r="O18781" s="167"/>
      <c r="P18781" s="142"/>
      <c r="Q18781" s="142"/>
      <c r="R18781" s="142"/>
      <c r="S18781" s="139"/>
    </row>
    <row r="18782" spans="2:19" ht="15.75" customHeight="1" x14ac:dyDescent="0.25">
      <c r="B18782" s="106"/>
      <c r="C18782" s="106"/>
      <c r="D18782" s="139"/>
      <c r="E18782" s="140"/>
      <c r="F18782" s="140"/>
      <c r="G18782" s="140"/>
      <c r="M18782" s="140"/>
      <c r="N18782" s="167"/>
      <c r="O18782" s="167"/>
      <c r="P18782" s="142"/>
      <c r="Q18782" s="142"/>
      <c r="R18782" s="142"/>
      <c r="S18782" s="139"/>
    </row>
    <row r="18783" spans="2:19" ht="15.75" customHeight="1" x14ac:dyDescent="0.25">
      <c r="B18783" s="106"/>
      <c r="C18783" s="106"/>
      <c r="D18783" s="139"/>
      <c r="E18783" s="140"/>
      <c r="F18783" s="140"/>
      <c r="G18783" s="140"/>
      <c r="M18783" s="140"/>
      <c r="N18783" s="167"/>
      <c r="O18783" s="167"/>
      <c r="P18783" s="142"/>
      <c r="Q18783" s="142"/>
      <c r="R18783" s="142"/>
      <c r="S18783" s="139"/>
    </row>
    <row r="18784" spans="2:19" ht="15.75" customHeight="1" x14ac:dyDescent="0.25">
      <c r="B18784" s="106"/>
      <c r="C18784" s="106"/>
      <c r="D18784" s="139"/>
      <c r="E18784" s="140"/>
      <c r="F18784" s="140"/>
      <c r="G18784" s="140"/>
      <c r="M18784" s="140"/>
      <c r="N18784" s="167"/>
      <c r="O18784" s="167"/>
      <c r="P18784" s="142"/>
      <c r="Q18784" s="142"/>
      <c r="R18784" s="142"/>
      <c r="S18784" s="139"/>
    </row>
    <row r="18785" spans="2:19" ht="15.75" customHeight="1" x14ac:dyDescent="0.25">
      <c r="B18785" s="106"/>
      <c r="C18785" s="106"/>
      <c r="D18785" s="139"/>
      <c r="E18785" s="140"/>
      <c r="F18785" s="140"/>
      <c r="G18785" s="140"/>
      <c r="M18785" s="140"/>
      <c r="N18785" s="167"/>
      <c r="O18785" s="167"/>
      <c r="P18785" s="142"/>
      <c r="Q18785" s="142"/>
      <c r="R18785" s="142"/>
      <c r="S18785" s="139"/>
    </row>
    <row r="18786" spans="2:19" ht="15.75" customHeight="1" x14ac:dyDescent="0.25">
      <c r="B18786" s="106"/>
      <c r="C18786" s="106"/>
      <c r="D18786" s="139"/>
      <c r="E18786" s="140"/>
      <c r="F18786" s="140"/>
      <c r="G18786" s="140"/>
      <c r="M18786" s="140"/>
      <c r="N18786" s="167"/>
      <c r="O18786" s="167"/>
      <c r="P18786" s="142"/>
      <c r="Q18786" s="142"/>
      <c r="R18786" s="142"/>
      <c r="S18786" s="139"/>
    </row>
    <row r="18787" spans="2:19" ht="15.75" customHeight="1" x14ac:dyDescent="0.25">
      <c r="B18787" s="106"/>
      <c r="C18787" s="106"/>
      <c r="D18787" s="139"/>
      <c r="E18787" s="140"/>
      <c r="F18787" s="140"/>
      <c r="G18787" s="140"/>
      <c r="M18787" s="140"/>
      <c r="N18787" s="167"/>
      <c r="O18787" s="167"/>
      <c r="P18787" s="142"/>
      <c r="Q18787" s="142"/>
      <c r="R18787" s="142"/>
      <c r="S18787" s="139"/>
    </row>
    <row r="18788" spans="2:19" ht="15.75" customHeight="1" x14ac:dyDescent="0.25">
      <c r="B18788" s="106"/>
      <c r="C18788" s="106"/>
      <c r="D18788" s="139"/>
      <c r="E18788" s="140"/>
      <c r="F18788" s="140"/>
      <c r="G18788" s="140"/>
      <c r="M18788" s="140"/>
      <c r="N18788" s="167"/>
      <c r="O18788" s="167"/>
      <c r="P18788" s="142"/>
      <c r="Q18788" s="142"/>
      <c r="R18788" s="142"/>
      <c r="S18788" s="139"/>
    </row>
    <row r="18789" spans="2:19" ht="15.75" customHeight="1" x14ac:dyDescent="0.25">
      <c r="B18789" s="106"/>
      <c r="C18789" s="106"/>
      <c r="D18789" s="139"/>
      <c r="E18789" s="140"/>
      <c r="F18789" s="140"/>
      <c r="G18789" s="140"/>
      <c r="M18789" s="140"/>
      <c r="N18789" s="167"/>
      <c r="O18789" s="167"/>
      <c r="P18789" s="142"/>
      <c r="Q18789" s="142"/>
      <c r="R18789" s="142"/>
      <c r="S18789" s="139"/>
    </row>
    <row r="18790" spans="2:19" ht="15.75" customHeight="1" x14ac:dyDescent="0.25">
      <c r="B18790" s="106"/>
      <c r="C18790" s="106"/>
      <c r="D18790" s="139"/>
      <c r="E18790" s="140"/>
      <c r="F18790" s="140"/>
      <c r="G18790" s="140"/>
      <c r="M18790" s="140"/>
      <c r="N18790" s="167"/>
      <c r="O18790" s="167"/>
      <c r="P18790" s="142"/>
      <c r="Q18790" s="142"/>
      <c r="R18790" s="142"/>
      <c r="S18790" s="139"/>
    </row>
    <row r="18791" spans="2:19" ht="15.75" customHeight="1" x14ac:dyDescent="0.25">
      <c r="B18791" s="106"/>
      <c r="C18791" s="106"/>
      <c r="D18791" s="139"/>
      <c r="E18791" s="140"/>
      <c r="F18791" s="140"/>
      <c r="G18791" s="140"/>
      <c r="M18791" s="140"/>
      <c r="N18791" s="167"/>
      <c r="O18791" s="167"/>
      <c r="P18791" s="142"/>
      <c r="Q18791" s="142"/>
      <c r="R18791" s="142"/>
      <c r="S18791" s="139"/>
    </row>
    <row r="18792" spans="2:19" ht="15.75" customHeight="1" x14ac:dyDescent="0.25">
      <c r="B18792" s="106"/>
      <c r="C18792" s="106"/>
      <c r="D18792" s="139"/>
      <c r="E18792" s="140"/>
      <c r="F18792" s="140"/>
      <c r="G18792" s="140"/>
      <c r="M18792" s="140"/>
      <c r="N18792" s="167"/>
      <c r="O18792" s="167"/>
      <c r="P18792" s="142"/>
      <c r="Q18792" s="142"/>
      <c r="R18792" s="142"/>
      <c r="S18792" s="139"/>
    </row>
    <row r="18793" spans="2:19" ht="15.75" customHeight="1" x14ac:dyDescent="0.25">
      <c r="B18793" s="106"/>
      <c r="C18793" s="106"/>
      <c r="D18793" s="139"/>
      <c r="E18793" s="140"/>
      <c r="F18793" s="140"/>
      <c r="G18793" s="140"/>
      <c r="M18793" s="140"/>
      <c r="N18793" s="167"/>
      <c r="O18793" s="167"/>
      <c r="P18793" s="142"/>
      <c r="Q18793" s="142"/>
      <c r="R18793" s="142"/>
      <c r="S18793" s="139"/>
    </row>
    <row r="18794" spans="2:19" ht="15.75" customHeight="1" x14ac:dyDescent="0.25">
      <c r="B18794" s="106"/>
      <c r="C18794" s="106"/>
      <c r="D18794" s="139"/>
      <c r="E18794" s="140"/>
      <c r="F18794" s="140"/>
      <c r="G18794" s="140"/>
      <c r="M18794" s="140"/>
      <c r="N18794" s="167"/>
      <c r="O18794" s="167"/>
      <c r="P18794" s="142"/>
      <c r="Q18794" s="142"/>
      <c r="R18794" s="142"/>
      <c r="S18794" s="139"/>
    </row>
    <row r="18795" spans="2:19" ht="15.75" customHeight="1" x14ac:dyDescent="0.25">
      <c r="B18795" s="106"/>
      <c r="C18795" s="106"/>
      <c r="D18795" s="139"/>
      <c r="E18795" s="140"/>
      <c r="F18795" s="140"/>
      <c r="G18795" s="140"/>
      <c r="M18795" s="140"/>
      <c r="N18795" s="167"/>
      <c r="O18795" s="167"/>
      <c r="P18795" s="142"/>
      <c r="Q18795" s="142"/>
      <c r="R18795" s="142"/>
      <c r="S18795" s="139"/>
    </row>
    <row r="18796" spans="2:19" ht="15.75" customHeight="1" x14ac:dyDescent="0.25">
      <c r="B18796" s="106"/>
      <c r="C18796" s="106"/>
      <c r="D18796" s="139"/>
      <c r="E18796" s="140"/>
      <c r="F18796" s="140"/>
      <c r="G18796" s="140"/>
      <c r="M18796" s="140"/>
      <c r="N18796" s="167"/>
      <c r="O18796" s="167"/>
      <c r="P18796" s="142"/>
      <c r="Q18796" s="142"/>
      <c r="R18796" s="142"/>
      <c r="S18796" s="139"/>
    </row>
    <row r="18797" spans="2:19" ht="15.75" customHeight="1" x14ac:dyDescent="0.25">
      <c r="B18797" s="106"/>
      <c r="C18797" s="106"/>
      <c r="D18797" s="139"/>
      <c r="E18797" s="140"/>
      <c r="F18797" s="140"/>
      <c r="G18797" s="140"/>
      <c r="M18797" s="140"/>
      <c r="N18797" s="167"/>
      <c r="O18797" s="167"/>
      <c r="P18797" s="142"/>
      <c r="Q18797" s="142"/>
      <c r="R18797" s="142"/>
      <c r="S18797" s="139"/>
    </row>
    <row r="18798" spans="2:19" ht="15.75" customHeight="1" x14ac:dyDescent="0.25">
      <c r="B18798" s="106"/>
      <c r="C18798" s="106"/>
      <c r="D18798" s="139"/>
      <c r="E18798" s="140"/>
      <c r="F18798" s="140"/>
      <c r="G18798" s="140"/>
      <c r="M18798" s="140"/>
      <c r="N18798" s="167"/>
      <c r="O18798" s="167"/>
      <c r="P18798" s="142"/>
      <c r="Q18798" s="142"/>
      <c r="R18798" s="142"/>
      <c r="S18798" s="139"/>
    </row>
    <row r="18799" spans="2:19" ht="15.75" customHeight="1" x14ac:dyDescent="0.25">
      <c r="B18799" s="106"/>
      <c r="C18799" s="106"/>
      <c r="D18799" s="139"/>
      <c r="E18799" s="140"/>
      <c r="F18799" s="140"/>
      <c r="G18799" s="140"/>
      <c r="M18799" s="140"/>
      <c r="N18799" s="167"/>
      <c r="O18799" s="167"/>
      <c r="P18799" s="142"/>
      <c r="Q18799" s="142"/>
      <c r="R18799" s="142"/>
      <c r="S18799" s="139"/>
    </row>
    <row r="18800" spans="2:19" ht="15.75" customHeight="1" x14ac:dyDescent="0.25">
      <c r="B18800" s="106"/>
      <c r="C18800" s="106"/>
      <c r="D18800" s="139"/>
      <c r="E18800" s="140"/>
      <c r="F18800" s="140"/>
      <c r="G18800" s="140"/>
      <c r="M18800" s="140"/>
      <c r="N18800" s="167"/>
      <c r="O18800" s="167"/>
      <c r="P18800" s="142"/>
      <c r="Q18800" s="142"/>
      <c r="R18800" s="142"/>
      <c r="S18800" s="139"/>
    </row>
    <row r="18801" spans="2:19" ht="15.75" customHeight="1" x14ac:dyDescent="0.25">
      <c r="B18801" s="106"/>
      <c r="C18801" s="106"/>
      <c r="D18801" s="139"/>
      <c r="E18801" s="140"/>
      <c r="F18801" s="140"/>
      <c r="G18801" s="140"/>
      <c r="M18801" s="140"/>
      <c r="N18801" s="167"/>
      <c r="O18801" s="167"/>
      <c r="P18801" s="142"/>
      <c r="Q18801" s="142"/>
      <c r="R18801" s="142"/>
      <c r="S18801" s="139"/>
    </row>
    <row r="18802" spans="2:19" ht="15.75" customHeight="1" x14ac:dyDescent="0.25">
      <c r="B18802" s="106"/>
      <c r="C18802" s="106"/>
      <c r="D18802" s="139"/>
      <c r="E18802" s="140"/>
      <c r="F18802" s="140"/>
      <c r="G18802" s="140"/>
      <c r="M18802" s="140"/>
      <c r="N18802" s="167"/>
      <c r="O18802" s="167"/>
      <c r="P18802" s="142"/>
      <c r="Q18802" s="142"/>
      <c r="R18802" s="142"/>
      <c r="S18802" s="139"/>
    </row>
    <row r="18803" spans="2:19" ht="15.75" customHeight="1" x14ac:dyDescent="0.25">
      <c r="B18803" s="106"/>
      <c r="C18803" s="106"/>
      <c r="D18803" s="139"/>
      <c r="E18803" s="140"/>
      <c r="F18803" s="140"/>
      <c r="G18803" s="140"/>
      <c r="M18803" s="140"/>
      <c r="N18803" s="167"/>
      <c r="O18803" s="167"/>
      <c r="P18803" s="142"/>
      <c r="Q18803" s="142"/>
      <c r="R18803" s="142"/>
      <c r="S18803" s="139"/>
    </row>
    <row r="18804" spans="2:19" ht="15.75" customHeight="1" x14ac:dyDescent="0.25">
      <c r="B18804" s="106"/>
      <c r="C18804" s="106"/>
      <c r="D18804" s="139"/>
      <c r="E18804" s="140"/>
      <c r="F18804" s="140"/>
      <c r="G18804" s="140"/>
      <c r="M18804" s="140"/>
      <c r="N18804" s="167"/>
      <c r="O18804" s="167"/>
      <c r="P18804" s="142"/>
      <c r="Q18804" s="142"/>
      <c r="R18804" s="142"/>
      <c r="S18804" s="139"/>
    </row>
    <row r="18805" spans="2:19" ht="15.75" customHeight="1" x14ac:dyDescent="0.25">
      <c r="B18805" s="106"/>
      <c r="C18805" s="106"/>
      <c r="D18805" s="139"/>
      <c r="E18805" s="140"/>
      <c r="F18805" s="140"/>
      <c r="G18805" s="140"/>
      <c r="M18805" s="140"/>
      <c r="N18805" s="167"/>
      <c r="O18805" s="167"/>
      <c r="P18805" s="142"/>
      <c r="Q18805" s="142"/>
      <c r="R18805" s="142"/>
      <c r="S18805" s="139"/>
    </row>
    <row r="18806" spans="2:19" ht="15.75" customHeight="1" x14ac:dyDescent="0.25">
      <c r="B18806" s="106"/>
      <c r="C18806" s="106"/>
      <c r="D18806" s="139"/>
      <c r="E18806" s="140"/>
      <c r="F18806" s="140"/>
      <c r="G18806" s="140"/>
      <c r="M18806" s="140"/>
      <c r="N18806" s="167"/>
      <c r="O18806" s="167"/>
      <c r="P18806" s="142"/>
      <c r="Q18806" s="142"/>
      <c r="R18806" s="142"/>
      <c r="S18806" s="139"/>
    </row>
    <row r="18807" spans="2:19" ht="15.75" customHeight="1" x14ac:dyDescent="0.25">
      <c r="B18807" s="106"/>
      <c r="C18807" s="106"/>
      <c r="D18807" s="139"/>
      <c r="E18807" s="140"/>
      <c r="F18807" s="140"/>
      <c r="G18807" s="140"/>
      <c r="M18807" s="140"/>
      <c r="N18807" s="167"/>
      <c r="O18807" s="167"/>
      <c r="P18807" s="142"/>
      <c r="Q18807" s="142"/>
      <c r="R18807" s="142"/>
      <c r="S18807" s="139"/>
    </row>
    <row r="18808" spans="2:19" ht="15.75" customHeight="1" x14ac:dyDescent="0.25">
      <c r="B18808" s="106"/>
      <c r="C18808" s="106"/>
      <c r="D18808" s="139"/>
      <c r="E18808" s="140"/>
      <c r="F18808" s="140"/>
      <c r="G18808" s="140"/>
      <c r="M18808" s="140"/>
      <c r="N18808" s="167"/>
      <c r="O18808" s="167"/>
      <c r="P18808" s="142"/>
      <c r="Q18808" s="142"/>
      <c r="R18808" s="142"/>
      <c r="S18808" s="139"/>
    </row>
    <row r="18809" spans="2:19" ht="15.75" customHeight="1" x14ac:dyDescent="0.25">
      <c r="B18809" s="106"/>
      <c r="C18809" s="106"/>
      <c r="D18809" s="139"/>
      <c r="E18809" s="140"/>
      <c r="F18809" s="140"/>
      <c r="G18809" s="140"/>
      <c r="M18809" s="140"/>
      <c r="N18809" s="167"/>
      <c r="O18809" s="167"/>
      <c r="P18809" s="142"/>
      <c r="Q18809" s="142"/>
      <c r="R18809" s="142"/>
      <c r="S18809" s="139"/>
    </row>
    <row r="18810" spans="2:19" ht="15.75" customHeight="1" x14ac:dyDescent="0.25">
      <c r="B18810" s="106"/>
      <c r="C18810" s="106"/>
      <c r="D18810" s="139"/>
      <c r="E18810" s="140"/>
      <c r="F18810" s="140"/>
      <c r="G18810" s="140"/>
      <c r="M18810" s="140"/>
      <c r="N18810" s="167"/>
      <c r="O18810" s="167"/>
      <c r="P18810" s="142"/>
      <c r="Q18810" s="142"/>
      <c r="R18810" s="142"/>
      <c r="S18810" s="139"/>
    </row>
    <row r="18811" spans="2:19" ht="15.75" customHeight="1" x14ac:dyDescent="0.25">
      <c r="B18811" s="106"/>
      <c r="C18811" s="106"/>
      <c r="D18811" s="139"/>
      <c r="E18811" s="140"/>
      <c r="F18811" s="140"/>
      <c r="G18811" s="140"/>
      <c r="M18811" s="140"/>
      <c r="N18811" s="167"/>
      <c r="O18811" s="167"/>
      <c r="P18811" s="142"/>
      <c r="Q18811" s="142"/>
      <c r="R18811" s="142"/>
      <c r="S18811" s="139"/>
    </row>
    <row r="18812" spans="2:19" ht="15.75" customHeight="1" x14ac:dyDescent="0.25">
      <c r="B18812" s="106"/>
      <c r="C18812" s="106"/>
      <c r="D18812" s="139"/>
      <c r="E18812" s="140"/>
      <c r="F18812" s="140"/>
      <c r="G18812" s="140"/>
      <c r="M18812" s="140"/>
      <c r="N18812" s="167"/>
      <c r="O18812" s="167"/>
      <c r="P18812" s="142"/>
      <c r="Q18812" s="142"/>
      <c r="R18812" s="142"/>
      <c r="S18812" s="139"/>
    </row>
    <row r="18813" spans="2:19" ht="15.75" customHeight="1" x14ac:dyDescent="0.25">
      <c r="B18813" s="106"/>
      <c r="C18813" s="106"/>
      <c r="D18813" s="139"/>
      <c r="E18813" s="140"/>
      <c r="F18813" s="140"/>
      <c r="G18813" s="140"/>
      <c r="M18813" s="140"/>
      <c r="N18813" s="167"/>
      <c r="O18813" s="167"/>
      <c r="P18813" s="142"/>
      <c r="Q18813" s="142"/>
      <c r="R18813" s="142"/>
      <c r="S18813" s="139"/>
    </row>
    <row r="18814" spans="2:19" ht="15.75" customHeight="1" x14ac:dyDescent="0.25">
      <c r="B18814" s="106"/>
      <c r="C18814" s="106"/>
      <c r="D18814" s="139"/>
      <c r="E18814" s="140"/>
      <c r="F18814" s="140"/>
      <c r="G18814" s="140"/>
      <c r="M18814" s="140"/>
      <c r="N18814" s="167"/>
      <c r="O18814" s="167"/>
      <c r="P18814" s="142"/>
      <c r="Q18814" s="142"/>
      <c r="R18814" s="142"/>
      <c r="S18814" s="139"/>
    </row>
    <row r="18815" spans="2:19" ht="15.75" customHeight="1" x14ac:dyDescent="0.25">
      <c r="B18815" s="106"/>
      <c r="C18815" s="106"/>
      <c r="D18815" s="139"/>
      <c r="E18815" s="140"/>
      <c r="F18815" s="140"/>
      <c r="G18815" s="140"/>
      <c r="M18815" s="140"/>
      <c r="N18815" s="167"/>
      <c r="O18815" s="167"/>
      <c r="P18815" s="142"/>
      <c r="Q18815" s="142"/>
      <c r="R18815" s="142"/>
      <c r="S18815" s="139"/>
    </row>
    <row r="18816" spans="2:19" ht="15.75" customHeight="1" x14ac:dyDescent="0.25">
      <c r="B18816" s="106"/>
      <c r="C18816" s="106"/>
      <c r="D18816" s="139"/>
      <c r="E18816" s="140"/>
      <c r="F18816" s="140"/>
      <c r="G18816" s="140"/>
      <c r="M18816" s="140"/>
      <c r="N18816" s="167"/>
      <c r="O18816" s="167"/>
      <c r="P18816" s="142"/>
      <c r="Q18816" s="142"/>
      <c r="R18816" s="142"/>
      <c r="S18816" s="139"/>
    </row>
    <row r="18817" spans="2:19" ht="15.75" customHeight="1" x14ac:dyDescent="0.25">
      <c r="B18817" s="106"/>
      <c r="C18817" s="106"/>
      <c r="D18817" s="139"/>
      <c r="E18817" s="140"/>
      <c r="F18817" s="140"/>
      <c r="G18817" s="140"/>
      <c r="M18817" s="140"/>
      <c r="N18817" s="167"/>
      <c r="O18817" s="167"/>
      <c r="P18817" s="142"/>
      <c r="Q18817" s="142"/>
      <c r="R18817" s="142"/>
      <c r="S18817" s="139"/>
    </row>
    <row r="18818" spans="2:19" ht="15.75" customHeight="1" x14ac:dyDescent="0.25">
      <c r="B18818" s="106"/>
      <c r="C18818" s="106"/>
      <c r="D18818" s="139"/>
      <c r="E18818" s="140"/>
      <c r="F18818" s="140"/>
      <c r="G18818" s="140"/>
      <c r="M18818" s="140"/>
      <c r="N18818" s="167"/>
      <c r="O18818" s="167"/>
      <c r="P18818" s="142"/>
      <c r="Q18818" s="142"/>
      <c r="R18818" s="142"/>
      <c r="S18818" s="139"/>
    </row>
    <row r="18819" spans="2:19" ht="15.75" customHeight="1" x14ac:dyDescent="0.25">
      <c r="B18819" s="106"/>
      <c r="C18819" s="106"/>
      <c r="D18819" s="139"/>
      <c r="E18819" s="140"/>
      <c r="F18819" s="140"/>
      <c r="G18819" s="140"/>
      <c r="M18819" s="140"/>
      <c r="N18819" s="167"/>
      <c r="O18819" s="167"/>
      <c r="P18819" s="142"/>
      <c r="Q18819" s="142"/>
      <c r="R18819" s="142"/>
      <c r="S18819" s="139"/>
    </row>
    <row r="18820" spans="2:19" ht="15.75" customHeight="1" x14ac:dyDescent="0.25">
      <c r="B18820" s="106"/>
      <c r="C18820" s="106"/>
      <c r="D18820" s="139"/>
      <c r="E18820" s="140"/>
      <c r="F18820" s="140"/>
      <c r="G18820" s="140"/>
      <c r="M18820" s="140"/>
      <c r="N18820" s="167"/>
      <c r="O18820" s="167"/>
      <c r="P18820" s="142"/>
      <c r="Q18820" s="142"/>
      <c r="R18820" s="142"/>
      <c r="S18820" s="139"/>
    </row>
    <row r="18821" spans="2:19" ht="15.75" customHeight="1" x14ac:dyDescent="0.25">
      <c r="B18821" s="106"/>
      <c r="C18821" s="106"/>
      <c r="D18821" s="139"/>
      <c r="E18821" s="140"/>
      <c r="F18821" s="140"/>
      <c r="G18821" s="140"/>
      <c r="M18821" s="140"/>
      <c r="N18821" s="167"/>
      <c r="O18821" s="167"/>
      <c r="P18821" s="142"/>
      <c r="Q18821" s="142"/>
      <c r="R18821" s="142"/>
      <c r="S18821" s="139"/>
    </row>
    <row r="18822" spans="2:19" ht="15.75" customHeight="1" x14ac:dyDescent="0.25">
      <c r="B18822" s="106"/>
      <c r="C18822" s="106"/>
      <c r="D18822" s="139"/>
      <c r="E18822" s="140"/>
      <c r="F18822" s="140"/>
      <c r="G18822" s="140"/>
      <c r="M18822" s="140"/>
      <c r="N18822" s="167"/>
      <c r="O18822" s="167"/>
      <c r="P18822" s="142"/>
      <c r="Q18822" s="142"/>
      <c r="R18822" s="142"/>
      <c r="S18822" s="139"/>
    </row>
    <row r="18823" spans="2:19" ht="15.75" customHeight="1" x14ac:dyDescent="0.25">
      <c r="B18823" s="106"/>
      <c r="C18823" s="106"/>
      <c r="D18823" s="139"/>
      <c r="E18823" s="140"/>
      <c r="F18823" s="140"/>
      <c r="G18823" s="140"/>
      <c r="M18823" s="140"/>
      <c r="N18823" s="167"/>
      <c r="O18823" s="167"/>
      <c r="P18823" s="142"/>
      <c r="Q18823" s="142"/>
      <c r="R18823" s="142"/>
      <c r="S18823" s="139"/>
    </row>
    <row r="18824" spans="2:19" ht="15.75" customHeight="1" x14ac:dyDescent="0.25">
      <c r="B18824" s="106"/>
      <c r="C18824" s="106"/>
      <c r="D18824" s="139"/>
      <c r="E18824" s="140"/>
      <c r="F18824" s="140"/>
      <c r="G18824" s="140"/>
      <c r="M18824" s="140"/>
      <c r="N18824" s="167"/>
      <c r="O18824" s="167"/>
      <c r="P18824" s="142"/>
      <c r="Q18824" s="142"/>
      <c r="R18824" s="142"/>
      <c r="S18824" s="139"/>
    </row>
    <row r="18825" spans="2:19" ht="15.75" customHeight="1" x14ac:dyDescent="0.25">
      <c r="B18825" s="106"/>
      <c r="C18825" s="106"/>
      <c r="D18825" s="139"/>
      <c r="E18825" s="140"/>
      <c r="F18825" s="140"/>
      <c r="G18825" s="140"/>
      <c r="M18825" s="140"/>
      <c r="N18825" s="167"/>
      <c r="O18825" s="167"/>
      <c r="P18825" s="142"/>
      <c r="Q18825" s="142"/>
      <c r="R18825" s="142"/>
      <c r="S18825" s="139"/>
    </row>
    <row r="18826" spans="2:19" ht="15.75" customHeight="1" x14ac:dyDescent="0.25">
      <c r="B18826" s="106"/>
      <c r="C18826" s="106"/>
      <c r="D18826" s="139"/>
      <c r="E18826" s="140"/>
      <c r="F18826" s="140"/>
      <c r="G18826" s="140"/>
      <c r="M18826" s="140"/>
      <c r="N18826" s="167"/>
      <c r="O18826" s="167"/>
      <c r="P18826" s="142"/>
      <c r="Q18826" s="142"/>
      <c r="R18826" s="142"/>
      <c r="S18826" s="139"/>
    </row>
    <row r="18827" spans="2:19" ht="15.75" customHeight="1" x14ac:dyDescent="0.25">
      <c r="B18827" s="106"/>
      <c r="C18827" s="106"/>
      <c r="D18827" s="139"/>
      <c r="E18827" s="140"/>
      <c r="F18827" s="140"/>
      <c r="G18827" s="140"/>
      <c r="M18827" s="140"/>
      <c r="N18827" s="167"/>
      <c r="O18827" s="167"/>
      <c r="P18827" s="142"/>
      <c r="Q18827" s="142"/>
      <c r="R18827" s="142"/>
      <c r="S18827" s="139"/>
    </row>
    <row r="18828" spans="2:19" ht="15.75" customHeight="1" x14ac:dyDescent="0.25">
      <c r="B18828" s="106"/>
      <c r="C18828" s="106"/>
      <c r="D18828" s="139"/>
      <c r="E18828" s="140"/>
      <c r="F18828" s="140"/>
      <c r="G18828" s="140"/>
      <c r="M18828" s="140"/>
      <c r="N18828" s="167"/>
      <c r="O18828" s="167"/>
      <c r="P18828" s="142"/>
      <c r="Q18828" s="142"/>
      <c r="R18828" s="142"/>
      <c r="S18828" s="139"/>
    </row>
    <row r="18829" spans="2:19" ht="15.75" customHeight="1" x14ac:dyDescent="0.25">
      <c r="B18829" s="106"/>
      <c r="C18829" s="106"/>
      <c r="D18829" s="139"/>
      <c r="E18829" s="140"/>
      <c r="F18829" s="140"/>
      <c r="G18829" s="140"/>
      <c r="M18829" s="140"/>
      <c r="N18829" s="167"/>
      <c r="O18829" s="167"/>
      <c r="P18829" s="142"/>
      <c r="Q18829" s="142"/>
      <c r="R18829" s="142"/>
      <c r="S18829" s="139"/>
    </row>
    <row r="18830" spans="2:19" ht="15.75" customHeight="1" x14ac:dyDescent="0.25">
      <c r="B18830" s="106"/>
      <c r="C18830" s="106"/>
      <c r="D18830" s="139"/>
      <c r="E18830" s="140"/>
      <c r="F18830" s="140"/>
      <c r="G18830" s="140"/>
      <c r="M18830" s="140"/>
      <c r="N18830" s="167"/>
      <c r="O18830" s="167"/>
      <c r="P18830" s="142"/>
      <c r="Q18830" s="142"/>
      <c r="R18830" s="142"/>
      <c r="S18830" s="139"/>
    </row>
    <row r="18831" spans="2:19" ht="15.75" customHeight="1" x14ac:dyDescent="0.25">
      <c r="B18831" s="106"/>
      <c r="C18831" s="106"/>
      <c r="D18831" s="139"/>
      <c r="E18831" s="140"/>
      <c r="F18831" s="140"/>
      <c r="G18831" s="140"/>
      <c r="M18831" s="140"/>
      <c r="N18831" s="167"/>
      <c r="O18831" s="167"/>
      <c r="P18831" s="142"/>
      <c r="Q18831" s="142"/>
      <c r="R18831" s="142"/>
      <c r="S18831" s="139"/>
    </row>
    <row r="18832" spans="2:19" ht="15.75" customHeight="1" x14ac:dyDescent="0.25">
      <c r="B18832" s="106"/>
      <c r="C18832" s="106"/>
      <c r="D18832" s="139"/>
      <c r="E18832" s="140"/>
      <c r="F18832" s="140"/>
      <c r="G18832" s="140"/>
      <c r="M18832" s="140"/>
      <c r="N18832" s="167"/>
      <c r="O18832" s="167"/>
      <c r="P18832" s="142"/>
      <c r="Q18832" s="142"/>
      <c r="R18832" s="142"/>
      <c r="S18832" s="139"/>
    </row>
    <row r="18833" spans="2:19" ht="15.75" customHeight="1" x14ac:dyDescent="0.25">
      <c r="B18833" s="106"/>
      <c r="C18833" s="106"/>
      <c r="D18833" s="139"/>
      <c r="E18833" s="140"/>
      <c r="F18833" s="140"/>
      <c r="G18833" s="140"/>
      <c r="M18833" s="140"/>
      <c r="N18833" s="167"/>
      <c r="O18833" s="167"/>
      <c r="P18833" s="142"/>
      <c r="Q18833" s="142"/>
      <c r="R18833" s="142"/>
      <c r="S18833" s="139"/>
    </row>
    <row r="18834" spans="2:19" ht="15.75" customHeight="1" x14ac:dyDescent="0.25">
      <c r="B18834" s="106"/>
      <c r="C18834" s="106"/>
      <c r="D18834" s="139"/>
      <c r="E18834" s="140"/>
      <c r="F18834" s="140"/>
      <c r="G18834" s="140"/>
      <c r="M18834" s="140"/>
      <c r="N18834" s="167"/>
      <c r="O18834" s="167"/>
      <c r="P18834" s="142"/>
      <c r="Q18834" s="142"/>
      <c r="R18834" s="142"/>
      <c r="S18834" s="139"/>
    </row>
    <row r="18835" spans="2:19" ht="15.75" customHeight="1" x14ac:dyDescent="0.25">
      <c r="B18835" s="106"/>
      <c r="C18835" s="106"/>
      <c r="D18835" s="139"/>
      <c r="E18835" s="140"/>
      <c r="F18835" s="140"/>
      <c r="G18835" s="140"/>
      <c r="M18835" s="140"/>
      <c r="N18835" s="167"/>
      <c r="O18835" s="167"/>
      <c r="P18835" s="142"/>
      <c r="Q18835" s="142"/>
      <c r="R18835" s="142"/>
      <c r="S18835" s="139"/>
    </row>
    <row r="18836" spans="2:19" ht="15.75" customHeight="1" x14ac:dyDescent="0.25">
      <c r="B18836" s="106"/>
      <c r="C18836" s="106"/>
      <c r="D18836" s="139"/>
      <c r="E18836" s="140"/>
      <c r="F18836" s="140"/>
      <c r="G18836" s="140"/>
      <c r="M18836" s="140"/>
      <c r="N18836" s="167"/>
      <c r="O18836" s="167"/>
      <c r="P18836" s="142"/>
      <c r="Q18836" s="142"/>
      <c r="R18836" s="142"/>
      <c r="S18836" s="139"/>
    </row>
    <row r="18837" spans="2:19" ht="15.75" customHeight="1" x14ac:dyDescent="0.25">
      <c r="B18837" s="106"/>
      <c r="C18837" s="106"/>
      <c r="D18837" s="139"/>
      <c r="E18837" s="140"/>
      <c r="F18837" s="140"/>
      <c r="G18837" s="140"/>
      <c r="M18837" s="140"/>
      <c r="N18837" s="167"/>
      <c r="O18837" s="167"/>
      <c r="P18837" s="142"/>
      <c r="Q18837" s="142"/>
      <c r="R18837" s="142"/>
      <c r="S18837" s="139"/>
    </row>
    <row r="18838" spans="2:19" ht="15.75" customHeight="1" x14ac:dyDescent="0.25">
      <c r="B18838" s="106"/>
      <c r="C18838" s="106"/>
      <c r="D18838" s="139"/>
      <c r="E18838" s="140"/>
      <c r="F18838" s="140"/>
      <c r="G18838" s="140"/>
      <c r="M18838" s="140"/>
      <c r="N18838" s="167"/>
      <c r="O18838" s="167"/>
      <c r="P18838" s="142"/>
      <c r="Q18838" s="142"/>
      <c r="R18838" s="142"/>
      <c r="S18838" s="139"/>
    </row>
    <row r="18839" spans="2:19" ht="15.75" customHeight="1" x14ac:dyDescent="0.25">
      <c r="B18839" s="106"/>
      <c r="C18839" s="106"/>
      <c r="D18839" s="139"/>
      <c r="E18839" s="140"/>
      <c r="F18839" s="140"/>
      <c r="G18839" s="140"/>
      <c r="M18839" s="140"/>
      <c r="N18839" s="167"/>
      <c r="O18839" s="167"/>
      <c r="P18839" s="142"/>
      <c r="Q18839" s="142"/>
      <c r="R18839" s="142"/>
      <c r="S18839" s="139"/>
    </row>
    <row r="18840" spans="2:19" ht="15.75" customHeight="1" x14ac:dyDescent="0.25">
      <c r="B18840" s="106"/>
      <c r="C18840" s="106"/>
      <c r="D18840" s="139"/>
      <c r="E18840" s="140"/>
      <c r="F18840" s="140"/>
      <c r="G18840" s="140"/>
      <c r="M18840" s="140"/>
      <c r="N18840" s="167"/>
      <c r="O18840" s="167"/>
      <c r="P18840" s="142"/>
      <c r="Q18840" s="142"/>
      <c r="R18840" s="142"/>
      <c r="S18840" s="139"/>
    </row>
    <row r="18841" spans="2:19" ht="15.75" customHeight="1" x14ac:dyDescent="0.25">
      <c r="B18841" s="106"/>
      <c r="C18841" s="106"/>
      <c r="D18841" s="139"/>
      <c r="E18841" s="140"/>
      <c r="F18841" s="140"/>
      <c r="G18841" s="140"/>
      <c r="M18841" s="140"/>
      <c r="N18841" s="167"/>
      <c r="O18841" s="167"/>
      <c r="P18841" s="142"/>
      <c r="Q18841" s="142"/>
      <c r="R18841" s="142"/>
      <c r="S18841" s="139"/>
    </row>
    <row r="18842" spans="2:19" ht="15.75" customHeight="1" x14ac:dyDescent="0.25">
      <c r="B18842" s="106"/>
      <c r="C18842" s="106"/>
      <c r="D18842" s="139"/>
      <c r="E18842" s="140"/>
      <c r="F18842" s="140"/>
      <c r="G18842" s="140"/>
      <c r="M18842" s="140"/>
      <c r="N18842" s="167"/>
      <c r="O18842" s="167"/>
      <c r="P18842" s="142"/>
      <c r="Q18842" s="142"/>
      <c r="R18842" s="142"/>
      <c r="S18842" s="139"/>
    </row>
    <row r="18843" spans="2:19" ht="15.75" customHeight="1" x14ac:dyDescent="0.25">
      <c r="B18843" s="106"/>
      <c r="C18843" s="106"/>
      <c r="D18843" s="139"/>
      <c r="E18843" s="140"/>
      <c r="F18843" s="140"/>
      <c r="G18843" s="140"/>
      <c r="M18843" s="140"/>
      <c r="N18843" s="167"/>
      <c r="O18843" s="167"/>
      <c r="P18843" s="142"/>
      <c r="Q18843" s="142"/>
      <c r="R18843" s="142"/>
      <c r="S18843" s="139"/>
    </row>
    <row r="18844" spans="2:19" ht="15.75" customHeight="1" x14ac:dyDescent="0.25">
      <c r="B18844" s="106"/>
      <c r="C18844" s="106"/>
      <c r="D18844" s="139"/>
      <c r="E18844" s="140"/>
      <c r="F18844" s="140"/>
      <c r="G18844" s="140"/>
      <c r="M18844" s="140"/>
      <c r="N18844" s="167"/>
      <c r="O18844" s="167"/>
      <c r="P18844" s="142"/>
      <c r="Q18844" s="142"/>
      <c r="R18844" s="142"/>
      <c r="S18844" s="139"/>
    </row>
    <row r="18845" spans="2:19" ht="15.75" customHeight="1" x14ac:dyDescent="0.25">
      <c r="B18845" s="106"/>
      <c r="C18845" s="106"/>
      <c r="D18845" s="139"/>
      <c r="E18845" s="140"/>
      <c r="F18845" s="140"/>
      <c r="G18845" s="140"/>
      <c r="M18845" s="140"/>
      <c r="N18845" s="167"/>
      <c r="O18845" s="167"/>
      <c r="P18845" s="142"/>
      <c r="Q18845" s="142"/>
      <c r="R18845" s="142"/>
      <c r="S18845" s="139"/>
    </row>
    <row r="18846" spans="2:19" ht="15.75" customHeight="1" x14ac:dyDescent="0.25">
      <c r="B18846" s="106"/>
      <c r="C18846" s="106"/>
      <c r="D18846" s="139"/>
      <c r="E18846" s="140"/>
      <c r="F18846" s="140"/>
      <c r="G18846" s="140"/>
      <c r="M18846" s="140"/>
      <c r="N18846" s="167"/>
      <c r="O18846" s="167"/>
      <c r="P18846" s="142"/>
      <c r="Q18846" s="142"/>
      <c r="R18846" s="142"/>
      <c r="S18846" s="139"/>
    </row>
    <row r="18847" spans="2:19" ht="15.75" customHeight="1" x14ac:dyDescent="0.25">
      <c r="B18847" s="106"/>
      <c r="C18847" s="106"/>
      <c r="D18847" s="139"/>
      <c r="E18847" s="140"/>
      <c r="F18847" s="140"/>
      <c r="G18847" s="140"/>
      <c r="M18847" s="140"/>
      <c r="N18847" s="167"/>
      <c r="O18847" s="167"/>
      <c r="P18847" s="142"/>
      <c r="Q18847" s="142"/>
      <c r="R18847" s="142"/>
      <c r="S18847" s="139"/>
    </row>
    <row r="18848" spans="2:19" ht="15.75" customHeight="1" x14ac:dyDescent="0.25">
      <c r="B18848" s="106"/>
      <c r="C18848" s="106"/>
      <c r="D18848" s="139"/>
      <c r="E18848" s="140"/>
      <c r="F18848" s="140"/>
      <c r="G18848" s="140"/>
      <c r="M18848" s="140"/>
      <c r="N18848" s="167"/>
      <c r="O18848" s="167"/>
      <c r="P18848" s="142"/>
      <c r="Q18848" s="142"/>
      <c r="R18848" s="142"/>
      <c r="S18848" s="139"/>
    </row>
    <row r="18849" spans="2:19" ht="15.75" customHeight="1" x14ac:dyDescent="0.25">
      <c r="B18849" s="106"/>
      <c r="C18849" s="106"/>
      <c r="D18849" s="139"/>
      <c r="E18849" s="140"/>
      <c r="F18849" s="140"/>
      <c r="G18849" s="140"/>
      <c r="M18849" s="140"/>
      <c r="N18849" s="167"/>
      <c r="O18849" s="167"/>
      <c r="P18849" s="142"/>
      <c r="Q18849" s="142"/>
      <c r="R18849" s="142"/>
      <c r="S18849" s="139"/>
    </row>
    <row r="18850" spans="2:19" ht="15.75" customHeight="1" x14ac:dyDescent="0.25">
      <c r="B18850" s="106"/>
      <c r="C18850" s="106"/>
      <c r="D18850" s="139"/>
      <c r="E18850" s="140"/>
      <c r="F18850" s="140"/>
      <c r="G18850" s="140"/>
      <c r="M18850" s="140"/>
      <c r="N18850" s="167"/>
      <c r="O18850" s="167"/>
      <c r="P18850" s="142"/>
      <c r="Q18850" s="142"/>
      <c r="R18850" s="142"/>
      <c r="S18850" s="139"/>
    </row>
    <row r="18851" spans="2:19" ht="15.75" customHeight="1" x14ac:dyDescent="0.25">
      <c r="B18851" s="106"/>
      <c r="C18851" s="106"/>
      <c r="D18851" s="139"/>
      <c r="E18851" s="140"/>
      <c r="F18851" s="140"/>
      <c r="G18851" s="140"/>
      <c r="M18851" s="140"/>
      <c r="N18851" s="167"/>
      <c r="O18851" s="167"/>
      <c r="P18851" s="142"/>
      <c r="Q18851" s="142"/>
      <c r="R18851" s="142"/>
      <c r="S18851" s="139"/>
    </row>
    <row r="18852" spans="2:19" ht="15.75" customHeight="1" x14ac:dyDescent="0.25">
      <c r="B18852" s="106"/>
      <c r="C18852" s="106"/>
      <c r="D18852" s="139"/>
      <c r="E18852" s="140"/>
      <c r="F18852" s="140"/>
      <c r="G18852" s="140"/>
      <c r="M18852" s="140"/>
      <c r="N18852" s="167"/>
      <c r="O18852" s="167"/>
      <c r="P18852" s="142"/>
      <c r="Q18852" s="142"/>
      <c r="R18852" s="142"/>
      <c r="S18852" s="139"/>
    </row>
    <row r="18853" spans="2:19" ht="15.75" customHeight="1" x14ac:dyDescent="0.25">
      <c r="B18853" s="106"/>
      <c r="C18853" s="106"/>
      <c r="D18853" s="139"/>
      <c r="E18853" s="140"/>
      <c r="F18853" s="140"/>
      <c r="G18853" s="140"/>
      <c r="M18853" s="140"/>
      <c r="N18853" s="167"/>
      <c r="O18853" s="167"/>
      <c r="P18853" s="142"/>
      <c r="Q18853" s="142"/>
      <c r="R18853" s="142"/>
      <c r="S18853" s="139"/>
    </row>
    <row r="18854" spans="2:19" ht="15.75" customHeight="1" x14ac:dyDescent="0.25">
      <c r="B18854" s="106"/>
      <c r="C18854" s="106"/>
      <c r="D18854" s="139"/>
      <c r="E18854" s="140"/>
      <c r="F18854" s="140"/>
      <c r="G18854" s="140"/>
      <c r="M18854" s="140"/>
      <c r="N18854" s="167"/>
      <c r="O18854" s="167"/>
      <c r="P18854" s="142"/>
      <c r="Q18854" s="142"/>
      <c r="R18854" s="142"/>
      <c r="S18854" s="139"/>
    </row>
    <row r="18855" spans="2:19" ht="15.75" customHeight="1" x14ac:dyDescent="0.25">
      <c r="B18855" s="106"/>
      <c r="C18855" s="106"/>
      <c r="D18855" s="139"/>
      <c r="E18855" s="140"/>
      <c r="F18855" s="140"/>
      <c r="G18855" s="140"/>
      <c r="M18855" s="140"/>
      <c r="N18855" s="167"/>
      <c r="O18855" s="167"/>
      <c r="P18855" s="142"/>
      <c r="Q18855" s="142"/>
      <c r="R18855" s="142"/>
      <c r="S18855" s="139"/>
    </row>
    <row r="18856" spans="2:19" ht="15.75" customHeight="1" x14ac:dyDescent="0.25">
      <c r="B18856" s="106"/>
      <c r="C18856" s="106"/>
      <c r="D18856" s="139"/>
      <c r="E18856" s="140"/>
      <c r="F18856" s="140"/>
      <c r="G18856" s="140"/>
      <c r="M18856" s="140"/>
      <c r="N18856" s="167"/>
      <c r="O18856" s="167"/>
      <c r="P18856" s="142"/>
      <c r="Q18856" s="142"/>
      <c r="R18856" s="142"/>
      <c r="S18856" s="139"/>
    </row>
    <row r="18857" spans="2:19" ht="15.75" customHeight="1" x14ac:dyDescent="0.25">
      <c r="B18857" s="106"/>
      <c r="C18857" s="106"/>
      <c r="D18857" s="139"/>
      <c r="E18857" s="140"/>
      <c r="F18857" s="140"/>
      <c r="G18857" s="140"/>
      <c r="M18857" s="140"/>
      <c r="N18857" s="167"/>
      <c r="O18857" s="167"/>
      <c r="P18857" s="142"/>
      <c r="Q18857" s="142"/>
      <c r="R18857" s="142"/>
      <c r="S18857" s="139"/>
    </row>
    <row r="18858" spans="2:19" ht="15.75" customHeight="1" x14ac:dyDescent="0.25">
      <c r="B18858" s="106"/>
      <c r="C18858" s="106"/>
      <c r="D18858" s="139"/>
      <c r="E18858" s="140"/>
      <c r="F18858" s="140"/>
      <c r="G18858" s="140"/>
      <c r="M18858" s="140"/>
      <c r="N18858" s="167"/>
      <c r="O18858" s="167"/>
      <c r="P18858" s="142"/>
      <c r="Q18858" s="142"/>
      <c r="R18858" s="142"/>
      <c r="S18858" s="139"/>
    </row>
    <row r="18859" spans="2:19" ht="15.75" customHeight="1" x14ac:dyDescent="0.25">
      <c r="B18859" s="106"/>
      <c r="C18859" s="106"/>
      <c r="D18859" s="139"/>
      <c r="E18859" s="140"/>
      <c r="F18859" s="140"/>
      <c r="G18859" s="140"/>
      <c r="M18859" s="140"/>
      <c r="N18859" s="167"/>
      <c r="O18859" s="167"/>
      <c r="P18859" s="142"/>
      <c r="Q18859" s="142"/>
      <c r="R18859" s="142"/>
      <c r="S18859" s="139"/>
    </row>
    <row r="18860" spans="2:19" ht="15.75" customHeight="1" x14ac:dyDescent="0.25">
      <c r="B18860" s="106"/>
      <c r="C18860" s="106"/>
      <c r="D18860" s="139"/>
      <c r="E18860" s="140"/>
      <c r="F18860" s="140"/>
      <c r="G18860" s="140"/>
      <c r="M18860" s="140"/>
      <c r="N18860" s="167"/>
      <c r="O18860" s="167"/>
      <c r="P18860" s="142"/>
      <c r="Q18860" s="142"/>
      <c r="R18860" s="142"/>
      <c r="S18860" s="139"/>
    </row>
    <row r="18861" spans="2:19" ht="15.75" customHeight="1" x14ac:dyDescent="0.25">
      <c r="B18861" s="106"/>
      <c r="C18861" s="106"/>
      <c r="D18861" s="139"/>
      <c r="E18861" s="140"/>
      <c r="F18861" s="140"/>
      <c r="G18861" s="140"/>
      <c r="M18861" s="140"/>
      <c r="N18861" s="167"/>
      <c r="O18861" s="167"/>
      <c r="P18861" s="142"/>
      <c r="Q18861" s="142"/>
      <c r="R18861" s="142"/>
      <c r="S18861" s="139"/>
    </row>
    <row r="18862" spans="2:19" ht="15.75" customHeight="1" x14ac:dyDescent="0.25">
      <c r="B18862" s="106"/>
      <c r="C18862" s="106"/>
      <c r="D18862" s="139"/>
      <c r="E18862" s="140"/>
      <c r="F18862" s="140"/>
      <c r="G18862" s="140"/>
      <c r="M18862" s="140"/>
      <c r="N18862" s="167"/>
      <c r="O18862" s="167"/>
      <c r="P18862" s="142"/>
      <c r="Q18862" s="142"/>
      <c r="R18862" s="142"/>
      <c r="S18862" s="139"/>
    </row>
    <row r="18863" spans="2:19" ht="15.75" customHeight="1" x14ac:dyDescent="0.25">
      <c r="B18863" s="106"/>
      <c r="C18863" s="106"/>
      <c r="D18863" s="139"/>
      <c r="E18863" s="140"/>
      <c r="F18863" s="140"/>
      <c r="G18863" s="140"/>
      <c r="M18863" s="140"/>
      <c r="N18863" s="167"/>
      <c r="O18863" s="167"/>
      <c r="P18863" s="142"/>
      <c r="Q18863" s="142"/>
      <c r="R18863" s="142"/>
      <c r="S18863" s="139"/>
    </row>
    <row r="18864" spans="2:19" ht="15.75" customHeight="1" x14ac:dyDescent="0.25">
      <c r="B18864" s="106"/>
      <c r="C18864" s="106"/>
      <c r="D18864" s="139"/>
      <c r="E18864" s="140"/>
      <c r="F18864" s="140"/>
      <c r="G18864" s="140"/>
      <c r="M18864" s="140"/>
      <c r="N18864" s="167"/>
      <c r="O18864" s="167"/>
      <c r="P18864" s="142"/>
      <c r="Q18864" s="142"/>
      <c r="R18864" s="142"/>
      <c r="S18864" s="139"/>
    </row>
    <row r="18865" spans="2:19" ht="15.75" customHeight="1" x14ac:dyDescent="0.25">
      <c r="B18865" s="106"/>
      <c r="C18865" s="106"/>
      <c r="D18865" s="139"/>
      <c r="E18865" s="140"/>
      <c r="F18865" s="140"/>
      <c r="G18865" s="140"/>
      <c r="M18865" s="140"/>
      <c r="N18865" s="167"/>
      <c r="O18865" s="167"/>
      <c r="P18865" s="142"/>
      <c r="Q18865" s="142"/>
      <c r="R18865" s="142"/>
      <c r="S18865" s="139"/>
    </row>
    <row r="18866" spans="2:19" ht="15.75" customHeight="1" x14ac:dyDescent="0.25">
      <c r="B18866" s="106"/>
      <c r="C18866" s="106"/>
      <c r="D18866" s="139"/>
      <c r="E18866" s="140"/>
      <c r="F18866" s="140"/>
      <c r="G18866" s="140"/>
      <c r="M18866" s="140"/>
      <c r="N18866" s="167"/>
      <c r="O18866" s="167"/>
      <c r="P18866" s="142"/>
      <c r="Q18866" s="142"/>
      <c r="R18866" s="142"/>
      <c r="S18866" s="139"/>
    </row>
    <row r="18867" spans="2:19" ht="15.75" customHeight="1" x14ac:dyDescent="0.25">
      <c r="B18867" s="106"/>
      <c r="C18867" s="106"/>
      <c r="D18867" s="139"/>
      <c r="E18867" s="140"/>
      <c r="F18867" s="140"/>
      <c r="G18867" s="140"/>
      <c r="M18867" s="140"/>
      <c r="N18867" s="167"/>
      <c r="O18867" s="167"/>
      <c r="P18867" s="142"/>
      <c r="Q18867" s="142"/>
      <c r="R18867" s="142"/>
      <c r="S18867" s="139"/>
    </row>
    <row r="18868" spans="2:19" ht="15.75" customHeight="1" x14ac:dyDescent="0.25">
      <c r="B18868" s="106"/>
      <c r="C18868" s="106"/>
      <c r="D18868" s="139"/>
      <c r="E18868" s="140"/>
      <c r="F18868" s="140"/>
      <c r="G18868" s="140"/>
      <c r="M18868" s="140"/>
      <c r="N18868" s="167"/>
      <c r="O18868" s="167"/>
      <c r="P18868" s="142"/>
      <c r="Q18868" s="142"/>
      <c r="R18868" s="142"/>
      <c r="S18868" s="139"/>
    </row>
    <row r="18869" spans="2:19" ht="15.75" customHeight="1" x14ac:dyDescent="0.25">
      <c r="B18869" s="106"/>
      <c r="C18869" s="106"/>
      <c r="D18869" s="139"/>
      <c r="E18869" s="140"/>
      <c r="F18869" s="140"/>
      <c r="G18869" s="140"/>
      <c r="M18869" s="140"/>
      <c r="N18869" s="167"/>
      <c r="O18869" s="167"/>
      <c r="P18869" s="142"/>
      <c r="Q18869" s="142"/>
      <c r="R18869" s="142"/>
      <c r="S18869" s="139"/>
    </row>
    <row r="18870" spans="2:19" ht="15.75" customHeight="1" x14ac:dyDescent="0.25">
      <c r="B18870" s="106"/>
      <c r="C18870" s="106"/>
      <c r="D18870" s="139"/>
      <c r="E18870" s="140"/>
      <c r="F18870" s="140"/>
      <c r="G18870" s="140"/>
      <c r="M18870" s="140"/>
      <c r="N18870" s="167"/>
      <c r="O18870" s="167"/>
      <c r="P18870" s="142"/>
      <c r="Q18870" s="142"/>
      <c r="R18870" s="142"/>
      <c r="S18870" s="139"/>
    </row>
    <row r="18871" spans="2:19" ht="15.75" customHeight="1" x14ac:dyDescent="0.25">
      <c r="B18871" s="106"/>
      <c r="C18871" s="106"/>
      <c r="D18871" s="139"/>
      <c r="E18871" s="140"/>
      <c r="F18871" s="140"/>
      <c r="G18871" s="140"/>
      <c r="M18871" s="140"/>
      <c r="N18871" s="167"/>
      <c r="O18871" s="167"/>
      <c r="P18871" s="142"/>
      <c r="Q18871" s="142"/>
      <c r="R18871" s="142"/>
      <c r="S18871" s="139"/>
    </row>
    <row r="18872" spans="2:19" ht="15.75" customHeight="1" x14ac:dyDescent="0.25">
      <c r="B18872" s="106"/>
      <c r="C18872" s="106"/>
      <c r="D18872" s="139"/>
      <c r="E18872" s="140"/>
      <c r="F18872" s="140"/>
      <c r="G18872" s="140"/>
      <c r="M18872" s="140"/>
      <c r="N18872" s="167"/>
      <c r="O18872" s="167"/>
      <c r="P18872" s="142"/>
      <c r="Q18872" s="142"/>
      <c r="R18872" s="142"/>
      <c r="S18872" s="139"/>
    </row>
    <row r="18873" spans="2:19" ht="15.75" customHeight="1" x14ac:dyDescent="0.25">
      <c r="B18873" s="106"/>
      <c r="C18873" s="106"/>
      <c r="D18873" s="139"/>
      <c r="E18873" s="140"/>
      <c r="F18873" s="140"/>
      <c r="G18873" s="140"/>
      <c r="M18873" s="140"/>
      <c r="N18873" s="167"/>
      <c r="O18873" s="167"/>
      <c r="P18873" s="142"/>
      <c r="Q18873" s="142"/>
      <c r="R18873" s="142"/>
      <c r="S18873" s="139"/>
    </row>
    <row r="18874" spans="2:19" ht="15.75" customHeight="1" x14ac:dyDescent="0.25">
      <c r="B18874" s="106"/>
      <c r="C18874" s="106"/>
      <c r="D18874" s="139"/>
      <c r="E18874" s="140"/>
      <c r="F18874" s="140"/>
      <c r="G18874" s="140"/>
      <c r="M18874" s="140"/>
      <c r="N18874" s="167"/>
      <c r="O18874" s="167"/>
      <c r="P18874" s="142"/>
      <c r="Q18874" s="142"/>
      <c r="R18874" s="142"/>
      <c r="S18874" s="139"/>
    </row>
    <row r="18875" spans="2:19" ht="15.75" customHeight="1" x14ac:dyDescent="0.25">
      <c r="B18875" s="106"/>
      <c r="C18875" s="106"/>
      <c r="D18875" s="139"/>
      <c r="E18875" s="140"/>
      <c r="F18875" s="140"/>
      <c r="G18875" s="140"/>
      <c r="M18875" s="140"/>
      <c r="N18875" s="167"/>
      <c r="O18875" s="167"/>
      <c r="P18875" s="142"/>
      <c r="Q18875" s="142"/>
      <c r="R18875" s="142"/>
      <c r="S18875" s="139"/>
    </row>
    <row r="18876" spans="2:19" ht="15.75" customHeight="1" x14ac:dyDescent="0.25">
      <c r="B18876" s="106"/>
      <c r="C18876" s="106"/>
      <c r="D18876" s="139"/>
      <c r="E18876" s="140"/>
      <c r="F18876" s="140"/>
      <c r="G18876" s="140"/>
      <c r="M18876" s="140"/>
      <c r="N18876" s="167"/>
      <c r="O18876" s="167"/>
      <c r="P18876" s="142"/>
      <c r="Q18876" s="142"/>
      <c r="R18876" s="142"/>
      <c r="S18876" s="139"/>
    </row>
    <row r="18877" spans="2:19" ht="15.75" customHeight="1" x14ac:dyDescent="0.25">
      <c r="B18877" s="106"/>
      <c r="C18877" s="106"/>
      <c r="D18877" s="139"/>
      <c r="E18877" s="140"/>
      <c r="F18877" s="140"/>
      <c r="G18877" s="140"/>
      <c r="M18877" s="140"/>
      <c r="N18877" s="167"/>
      <c r="O18877" s="167"/>
      <c r="P18877" s="142"/>
      <c r="Q18877" s="142"/>
      <c r="R18877" s="142"/>
      <c r="S18877" s="139"/>
    </row>
    <row r="18878" spans="2:19" ht="15.75" customHeight="1" x14ac:dyDescent="0.25">
      <c r="B18878" s="106"/>
      <c r="C18878" s="106"/>
      <c r="D18878" s="139"/>
      <c r="E18878" s="140"/>
      <c r="F18878" s="140"/>
      <c r="G18878" s="140"/>
      <c r="M18878" s="140"/>
      <c r="N18878" s="167"/>
      <c r="O18878" s="167"/>
      <c r="P18878" s="142"/>
      <c r="Q18878" s="142"/>
      <c r="R18878" s="142"/>
      <c r="S18878" s="139"/>
    </row>
    <row r="18879" spans="2:19" ht="15.75" customHeight="1" x14ac:dyDescent="0.25">
      <c r="B18879" s="106"/>
      <c r="C18879" s="106"/>
      <c r="D18879" s="139"/>
      <c r="E18879" s="140"/>
      <c r="F18879" s="140"/>
      <c r="G18879" s="140"/>
      <c r="M18879" s="140"/>
      <c r="N18879" s="167"/>
      <c r="O18879" s="167"/>
      <c r="P18879" s="142"/>
      <c r="Q18879" s="142"/>
      <c r="R18879" s="142"/>
      <c r="S18879" s="139"/>
    </row>
    <row r="18880" spans="2:19" ht="15.75" customHeight="1" x14ac:dyDescent="0.25">
      <c r="B18880" s="106"/>
      <c r="C18880" s="106"/>
      <c r="D18880" s="139"/>
      <c r="E18880" s="140"/>
      <c r="F18880" s="140"/>
      <c r="G18880" s="140"/>
      <c r="M18880" s="140"/>
      <c r="N18880" s="167"/>
      <c r="O18880" s="167"/>
      <c r="P18880" s="142"/>
      <c r="Q18880" s="142"/>
      <c r="R18880" s="142"/>
      <c r="S18880" s="139"/>
    </row>
    <row r="18881" spans="2:19" ht="15.75" customHeight="1" x14ac:dyDescent="0.25">
      <c r="B18881" s="106"/>
      <c r="C18881" s="106"/>
      <c r="D18881" s="139"/>
      <c r="E18881" s="140"/>
      <c r="F18881" s="140"/>
      <c r="G18881" s="140"/>
      <c r="M18881" s="140"/>
      <c r="N18881" s="167"/>
      <c r="O18881" s="167"/>
      <c r="P18881" s="142"/>
      <c r="Q18881" s="142"/>
      <c r="R18881" s="142"/>
      <c r="S18881" s="139"/>
    </row>
    <row r="18882" spans="2:19" ht="15.75" customHeight="1" x14ac:dyDescent="0.25">
      <c r="B18882" s="106"/>
      <c r="C18882" s="106"/>
      <c r="D18882" s="139"/>
      <c r="E18882" s="140"/>
      <c r="F18882" s="140"/>
      <c r="G18882" s="140"/>
      <c r="M18882" s="140"/>
      <c r="N18882" s="167"/>
      <c r="O18882" s="167"/>
      <c r="P18882" s="142"/>
      <c r="Q18882" s="142"/>
      <c r="R18882" s="142"/>
      <c r="S18882" s="139"/>
    </row>
    <row r="18883" spans="2:19" ht="15.75" customHeight="1" x14ac:dyDescent="0.25">
      <c r="B18883" s="106"/>
      <c r="C18883" s="106"/>
      <c r="D18883" s="139"/>
      <c r="E18883" s="140"/>
      <c r="F18883" s="140"/>
      <c r="G18883" s="140"/>
      <c r="M18883" s="140"/>
      <c r="N18883" s="167"/>
      <c r="O18883" s="167"/>
      <c r="P18883" s="142"/>
      <c r="Q18883" s="142"/>
      <c r="R18883" s="142"/>
      <c r="S18883" s="139"/>
    </row>
    <row r="18884" spans="2:19" ht="15.75" customHeight="1" x14ac:dyDescent="0.25">
      <c r="B18884" s="106"/>
      <c r="C18884" s="106"/>
      <c r="D18884" s="139"/>
      <c r="E18884" s="140"/>
      <c r="F18884" s="140"/>
      <c r="G18884" s="140"/>
      <c r="M18884" s="140"/>
      <c r="N18884" s="167"/>
      <c r="O18884" s="167"/>
      <c r="P18884" s="142"/>
      <c r="Q18884" s="142"/>
      <c r="R18884" s="142"/>
      <c r="S18884" s="139"/>
    </row>
    <row r="18885" spans="2:19" ht="15.75" customHeight="1" x14ac:dyDescent="0.25">
      <c r="B18885" s="106"/>
      <c r="C18885" s="106"/>
      <c r="D18885" s="139"/>
      <c r="E18885" s="140"/>
      <c r="F18885" s="140"/>
      <c r="G18885" s="140"/>
      <c r="M18885" s="140"/>
      <c r="N18885" s="167"/>
      <c r="O18885" s="167"/>
      <c r="P18885" s="142"/>
      <c r="Q18885" s="142"/>
      <c r="R18885" s="142"/>
      <c r="S18885" s="139"/>
    </row>
    <row r="18886" spans="2:19" ht="15.75" customHeight="1" x14ac:dyDescent="0.25">
      <c r="B18886" s="106"/>
      <c r="C18886" s="106"/>
      <c r="D18886" s="139"/>
      <c r="E18886" s="140"/>
      <c r="F18886" s="140"/>
      <c r="G18886" s="140"/>
      <c r="M18886" s="140"/>
      <c r="N18886" s="167"/>
      <c r="O18886" s="167"/>
      <c r="P18886" s="142"/>
      <c r="Q18886" s="142"/>
      <c r="R18886" s="142"/>
      <c r="S18886" s="139"/>
    </row>
    <row r="18887" spans="2:19" ht="15.75" customHeight="1" x14ac:dyDescent="0.25">
      <c r="B18887" s="106"/>
      <c r="C18887" s="106"/>
      <c r="D18887" s="139"/>
      <c r="E18887" s="140"/>
      <c r="F18887" s="140"/>
      <c r="G18887" s="140"/>
      <c r="M18887" s="140"/>
      <c r="N18887" s="167"/>
      <c r="O18887" s="167"/>
      <c r="P18887" s="142"/>
      <c r="Q18887" s="142"/>
      <c r="R18887" s="142"/>
      <c r="S18887" s="139"/>
    </row>
    <row r="18888" spans="2:19" ht="15.75" customHeight="1" x14ac:dyDescent="0.25">
      <c r="B18888" s="106"/>
      <c r="C18888" s="106"/>
      <c r="D18888" s="139"/>
      <c r="E18888" s="140"/>
      <c r="F18888" s="140"/>
      <c r="G18888" s="140"/>
      <c r="M18888" s="140"/>
      <c r="N18888" s="167"/>
      <c r="O18888" s="167"/>
      <c r="P18888" s="142"/>
      <c r="Q18888" s="142"/>
      <c r="R18888" s="142"/>
      <c r="S18888" s="139"/>
    </row>
    <row r="18889" spans="2:19" ht="15.75" customHeight="1" x14ac:dyDescent="0.25">
      <c r="B18889" s="106"/>
      <c r="C18889" s="106"/>
      <c r="D18889" s="139"/>
      <c r="E18889" s="140"/>
      <c r="F18889" s="140"/>
      <c r="G18889" s="140"/>
      <c r="M18889" s="140"/>
      <c r="N18889" s="167"/>
      <c r="O18889" s="167"/>
      <c r="P18889" s="142"/>
      <c r="Q18889" s="142"/>
      <c r="R18889" s="142"/>
      <c r="S18889" s="139"/>
    </row>
    <row r="18890" spans="2:19" ht="15.75" customHeight="1" x14ac:dyDescent="0.25">
      <c r="B18890" s="106"/>
      <c r="C18890" s="106"/>
      <c r="D18890" s="139"/>
      <c r="E18890" s="140"/>
      <c r="F18890" s="140"/>
      <c r="G18890" s="140"/>
      <c r="M18890" s="140"/>
      <c r="N18890" s="167"/>
      <c r="O18890" s="167"/>
      <c r="P18890" s="142"/>
      <c r="Q18890" s="142"/>
      <c r="R18890" s="142"/>
      <c r="S18890" s="139"/>
    </row>
    <row r="18891" spans="2:19" ht="15.75" customHeight="1" x14ac:dyDescent="0.25">
      <c r="B18891" s="106"/>
      <c r="C18891" s="106"/>
      <c r="D18891" s="139"/>
      <c r="E18891" s="140"/>
      <c r="F18891" s="140"/>
      <c r="G18891" s="140"/>
      <c r="M18891" s="140"/>
      <c r="N18891" s="167"/>
      <c r="O18891" s="167"/>
      <c r="P18891" s="142"/>
      <c r="Q18891" s="142"/>
      <c r="R18891" s="142"/>
      <c r="S18891" s="139"/>
    </row>
    <row r="18892" spans="2:19" ht="15.75" customHeight="1" x14ac:dyDescent="0.25">
      <c r="B18892" s="106"/>
      <c r="C18892" s="106"/>
      <c r="D18892" s="139"/>
      <c r="E18892" s="140"/>
      <c r="F18892" s="140"/>
      <c r="G18892" s="140"/>
      <c r="M18892" s="140"/>
      <c r="N18892" s="167"/>
      <c r="O18892" s="167"/>
      <c r="P18892" s="142"/>
      <c r="Q18892" s="142"/>
      <c r="R18892" s="142"/>
      <c r="S18892" s="139"/>
    </row>
    <row r="18893" spans="2:19" ht="15.75" customHeight="1" x14ac:dyDescent="0.25">
      <c r="B18893" s="106"/>
      <c r="C18893" s="106"/>
      <c r="D18893" s="139"/>
      <c r="E18893" s="140"/>
      <c r="F18893" s="140"/>
      <c r="G18893" s="140"/>
      <c r="M18893" s="140"/>
      <c r="N18893" s="167"/>
      <c r="O18893" s="167"/>
      <c r="P18893" s="142"/>
      <c r="Q18893" s="142"/>
      <c r="R18893" s="142"/>
      <c r="S18893" s="139"/>
    </row>
    <row r="18894" spans="2:19" ht="15.75" customHeight="1" x14ac:dyDescent="0.25">
      <c r="B18894" s="106"/>
      <c r="C18894" s="106"/>
      <c r="D18894" s="139"/>
      <c r="E18894" s="140"/>
      <c r="F18894" s="140"/>
      <c r="G18894" s="140"/>
      <c r="M18894" s="140"/>
      <c r="N18894" s="167"/>
      <c r="O18894" s="167"/>
      <c r="P18894" s="142"/>
      <c r="Q18894" s="142"/>
      <c r="R18894" s="142"/>
      <c r="S18894" s="139"/>
    </row>
    <row r="18895" spans="2:19" ht="15.75" customHeight="1" x14ac:dyDescent="0.25">
      <c r="B18895" s="106"/>
      <c r="C18895" s="106"/>
      <c r="D18895" s="139"/>
      <c r="E18895" s="140"/>
      <c r="F18895" s="140"/>
      <c r="G18895" s="140"/>
      <c r="M18895" s="140"/>
      <c r="N18895" s="167"/>
      <c r="O18895" s="167"/>
      <c r="P18895" s="142"/>
      <c r="Q18895" s="142"/>
      <c r="R18895" s="142"/>
      <c r="S18895" s="139"/>
    </row>
    <row r="18896" spans="2:19" ht="15.75" customHeight="1" x14ac:dyDescent="0.25">
      <c r="B18896" s="106"/>
      <c r="C18896" s="106"/>
      <c r="D18896" s="139"/>
      <c r="E18896" s="140"/>
      <c r="F18896" s="140"/>
      <c r="G18896" s="140"/>
      <c r="M18896" s="140"/>
      <c r="N18896" s="167"/>
      <c r="O18896" s="167"/>
      <c r="P18896" s="142"/>
      <c r="Q18896" s="142"/>
      <c r="R18896" s="142"/>
      <c r="S18896" s="139"/>
    </row>
    <row r="18897" spans="2:19" ht="15.75" customHeight="1" x14ac:dyDescent="0.25">
      <c r="B18897" s="106"/>
      <c r="C18897" s="106"/>
      <c r="D18897" s="139"/>
      <c r="E18897" s="140"/>
      <c r="F18897" s="140"/>
      <c r="G18897" s="140"/>
      <c r="M18897" s="140"/>
      <c r="N18897" s="167"/>
      <c r="O18897" s="167"/>
      <c r="P18897" s="142"/>
      <c r="Q18897" s="142"/>
      <c r="R18897" s="142"/>
      <c r="S18897" s="139"/>
    </row>
    <row r="18898" spans="2:19" ht="15.75" customHeight="1" x14ac:dyDescent="0.25">
      <c r="B18898" s="106"/>
      <c r="C18898" s="106"/>
      <c r="D18898" s="139"/>
      <c r="E18898" s="140"/>
      <c r="F18898" s="140"/>
      <c r="G18898" s="140"/>
      <c r="M18898" s="140"/>
      <c r="N18898" s="167"/>
      <c r="O18898" s="167"/>
      <c r="P18898" s="142"/>
      <c r="Q18898" s="142"/>
      <c r="R18898" s="142"/>
      <c r="S18898" s="139"/>
    </row>
    <row r="18899" spans="2:19" ht="15.75" customHeight="1" x14ac:dyDescent="0.25">
      <c r="B18899" s="106"/>
      <c r="C18899" s="106"/>
      <c r="D18899" s="139"/>
      <c r="E18899" s="140"/>
      <c r="F18899" s="140"/>
      <c r="G18899" s="140"/>
      <c r="M18899" s="140"/>
      <c r="N18899" s="167"/>
      <c r="O18899" s="167"/>
      <c r="P18899" s="142"/>
      <c r="Q18899" s="142"/>
      <c r="R18899" s="142"/>
      <c r="S18899" s="139"/>
    </row>
    <row r="18900" spans="2:19" ht="15.75" customHeight="1" x14ac:dyDescent="0.25">
      <c r="B18900" s="106"/>
      <c r="C18900" s="106"/>
      <c r="D18900" s="139"/>
      <c r="E18900" s="140"/>
      <c r="F18900" s="140"/>
      <c r="G18900" s="140"/>
      <c r="M18900" s="140"/>
      <c r="N18900" s="167"/>
      <c r="O18900" s="167"/>
      <c r="P18900" s="142"/>
      <c r="Q18900" s="142"/>
      <c r="R18900" s="142"/>
      <c r="S18900" s="139"/>
    </row>
    <row r="18901" spans="2:19" ht="15.75" customHeight="1" x14ac:dyDescent="0.25">
      <c r="B18901" s="106"/>
      <c r="C18901" s="106"/>
      <c r="D18901" s="139"/>
      <c r="E18901" s="140"/>
      <c r="F18901" s="140"/>
      <c r="G18901" s="140"/>
      <c r="M18901" s="140"/>
      <c r="N18901" s="167"/>
      <c r="O18901" s="167"/>
      <c r="P18901" s="142"/>
      <c r="Q18901" s="142"/>
      <c r="R18901" s="142"/>
      <c r="S18901" s="139"/>
    </row>
    <row r="18902" spans="2:19" ht="15.75" customHeight="1" x14ac:dyDescent="0.25">
      <c r="B18902" s="106"/>
      <c r="C18902" s="106"/>
      <c r="D18902" s="139"/>
      <c r="E18902" s="140"/>
      <c r="F18902" s="140"/>
      <c r="G18902" s="140"/>
      <c r="M18902" s="140"/>
      <c r="N18902" s="167"/>
      <c r="O18902" s="167"/>
      <c r="P18902" s="142"/>
      <c r="Q18902" s="142"/>
      <c r="R18902" s="142"/>
      <c r="S18902" s="139"/>
    </row>
    <row r="18903" spans="2:19" ht="15.75" customHeight="1" x14ac:dyDescent="0.25">
      <c r="B18903" s="106"/>
      <c r="C18903" s="106"/>
      <c r="D18903" s="139"/>
      <c r="E18903" s="140"/>
      <c r="F18903" s="140"/>
      <c r="G18903" s="140"/>
      <c r="M18903" s="140"/>
      <c r="N18903" s="167"/>
      <c r="O18903" s="167"/>
      <c r="P18903" s="142"/>
      <c r="Q18903" s="142"/>
      <c r="R18903" s="142"/>
      <c r="S18903" s="139"/>
    </row>
    <row r="18904" spans="2:19" ht="15.75" customHeight="1" x14ac:dyDescent="0.25">
      <c r="B18904" s="106"/>
      <c r="C18904" s="106"/>
      <c r="D18904" s="139"/>
      <c r="E18904" s="140"/>
      <c r="F18904" s="140"/>
      <c r="G18904" s="140"/>
      <c r="M18904" s="140"/>
      <c r="N18904" s="167"/>
      <c r="O18904" s="167"/>
      <c r="P18904" s="142"/>
      <c r="Q18904" s="142"/>
      <c r="R18904" s="142"/>
      <c r="S18904" s="139"/>
    </row>
    <row r="18905" spans="2:19" ht="15.75" customHeight="1" x14ac:dyDescent="0.25">
      <c r="B18905" s="106"/>
      <c r="C18905" s="106"/>
      <c r="D18905" s="139"/>
      <c r="E18905" s="140"/>
      <c r="F18905" s="140"/>
      <c r="G18905" s="140"/>
      <c r="M18905" s="140"/>
      <c r="N18905" s="167"/>
      <c r="O18905" s="167"/>
      <c r="P18905" s="142"/>
      <c r="Q18905" s="142"/>
      <c r="R18905" s="142"/>
      <c r="S18905" s="139"/>
    </row>
    <row r="18906" spans="2:19" ht="15.75" customHeight="1" x14ac:dyDescent="0.25">
      <c r="B18906" s="106"/>
      <c r="C18906" s="106"/>
      <c r="D18906" s="139"/>
      <c r="E18906" s="140"/>
      <c r="F18906" s="140"/>
      <c r="G18906" s="140"/>
      <c r="M18906" s="140"/>
      <c r="N18906" s="167"/>
      <c r="O18906" s="167"/>
      <c r="P18906" s="142"/>
      <c r="Q18906" s="142"/>
      <c r="R18906" s="142"/>
      <c r="S18906" s="139"/>
    </row>
    <row r="18907" spans="2:19" ht="15.75" customHeight="1" x14ac:dyDescent="0.25">
      <c r="B18907" s="106"/>
      <c r="C18907" s="106"/>
      <c r="D18907" s="139"/>
      <c r="E18907" s="140"/>
      <c r="F18907" s="140"/>
      <c r="G18907" s="140"/>
      <c r="M18907" s="140"/>
      <c r="N18907" s="167"/>
      <c r="O18907" s="167"/>
      <c r="P18907" s="142"/>
      <c r="Q18907" s="142"/>
      <c r="R18907" s="142"/>
      <c r="S18907" s="139"/>
    </row>
    <row r="18908" spans="2:19" ht="15.75" customHeight="1" x14ac:dyDescent="0.25">
      <c r="B18908" s="106"/>
      <c r="C18908" s="106"/>
      <c r="D18908" s="139"/>
      <c r="E18908" s="140"/>
      <c r="F18908" s="140"/>
      <c r="G18908" s="140"/>
      <c r="M18908" s="140"/>
      <c r="N18908" s="167"/>
      <c r="O18908" s="167"/>
      <c r="P18908" s="142"/>
      <c r="Q18908" s="142"/>
      <c r="R18908" s="142"/>
      <c r="S18908" s="139"/>
    </row>
    <row r="18909" spans="2:19" ht="15.75" customHeight="1" x14ac:dyDescent="0.25">
      <c r="B18909" s="106"/>
      <c r="C18909" s="106"/>
      <c r="D18909" s="139"/>
      <c r="E18909" s="140"/>
      <c r="F18909" s="140"/>
      <c r="G18909" s="140"/>
      <c r="M18909" s="140"/>
      <c r="N18909" s="167"/>
      <c r="O18909" s="167"/>
      <c r="P18909" s="142"/>
      <c r="Q18909" s="142"/>
      <c r="R18909" s="142"/>
      <c r="S18909" s="139"/>
    </row>
    <row r="18910" spans="2:19" ht="15.75" customHeight="1" x14ac:dyDescent="0.25">
      <c r="B18910" s="106"/>
      <c r="C18910" s="106"/>
      <c r="D18910" s="139"/>
      <c r="E18910" s="140"/>
      <c r="F18910" s="140"/>
      <c r="G18910" s="140"/>
      <c r="M18910" s="140"/>
      <c r="N18910" s="167"/>
      <c r="O18910" s="167"/>
      <c r="P18910" s="142"/>
      <c r="Q18910" s="142"/>
      <c r="R18910" s="142"/>
      <c r="S18910" s="139"/>
    </row>
    <row r="18911" spans="2:19" ht="15.75" customHeight="1" x14ac:dyDescent="0.25">
      <c r="B18911" s="106"/>
      <c r="C18911" s="106"/>
      <c r="D18911" s="139"/>
      <c r="E18911" s="140"/>
      <c r="F18911" s="140"/>
      <c r="G18911" s="140"/>
      <c r="M18911" s="140"/>
      <c r="N18911" s="167"/>
      <c r="O18911" s="167"/>
      <c r="P18911" s="142"/>
      <c r="Q18911" s="142"/>
      <c r="R18911" s="142"/>
      <c r="S18911" s="139"/>
    </row>
    <row r="18912" spans="2:19" ht="15.75" customHeight="1" x14ac:dyDescent="0.25">
      <c r="B18912" s="106"/>
      <c r="C18912" s="106"/>
      <c r="D18912" s="139"/>
      <c r="E18912" s="140"/>
      <c r="F18912" s="140"/>
      <c r="G18912" s="140"/>
      <c r="M18912" s="140"/>
      <c r="N18912" s="167"/>
      <c r="O18912" s="167"/>
      <c r="P18912" s="142"/>
      <c r="Q18912" s="142"/>
      <c r="R18912" s="142"/>
      <c r="S18912" s="139"/>
    </row>
    <row r="18913" spans="2:19" ht="15.75" customHeight="1" x14ac:dyDescent="0.25">
      <c r="B18913" s="106"/>
      <c r="C18913" s="106"/>
      <c r="D18913" s="139"/>
      <c r="E18913" s="140"/>
      <c r="F18913" s="140"/>
      <c r="G18913" s="140"/>
      <c r="M18913" s="140"/>
      <c r="N18913" s="167"/>
      <c r="O18913" s="167"/>
      <c r="P18913" s="142"/>
      <c r="Q18913" s="142"/>
      <c r="R18913" s="142"/>
      <c r="S18913" s="139"/>
    </row>
    <row r="18914" spans="2:19" ht="15.75" customHeight="1" x14ac:dyDescent="0.25">
      <c r="B18914" s="106"/>
      <c r="C18914" s="106"/>
      <c r="D18914" s="139"/>
      <c r="E18914" s="140"/>
      <c r="F18914" s="140"/>
      <c r="G18914" s="140"/>
      <c r="M18914" s="140"/>
      <c r="N18914" s="167"/>
      <c r="O18914" s="167"/>
      <c r="P18914" s="142"/>
      <c r="Q18914" s="142"/>
      <c r="R18914" s="142"/>
      <c r="S18914" s="139"/>
    </row>
    <row r="18915" spans="2:19" ht="15.75" customHeight="1" x14ac:dyDescent="0.25">
      <c r="B18915" s="106"/>
      <c r="C18915" s="106"/>
      <c r="D18915" s="139"/>
      <c r="E18915" s="140"/>
      <c r="F18915" s="140"/>
      <c r="G18915" s="140"/>
      <c r="M18915" s="140"/>
      <c r="N18915" s="167"/>
      <c r="O18915" s="167"/>
      <c r="P18915" s="142"/>
      <c r="Q18915" s="142"/>
      <c r="R18915" s="142"/>
      <c r="S18915" s="139"/>
    </row>
    <row r="18916" spans="2:19" ht="15.75" customHeight="1" x14ac:dyDescent="0.25">
      <c r="B18916" s="106"/>
      <c r="C18916" s="106"/>
      <c r="D18916" s="139"/>
      <c r="E18916" s="140"/>
      <c r="F18916" s="140"/>
      <c r="G18916" s="140"/>
      <c r="M18916" s="140"/>
      <c r="N18916" s="167"/>
      <c r="O18916" s="167"/>
      <c r="P18916" s="142"/>
      <c r="Q18916" s="142"/>
      <c r="R18916" s="142"/>
      <c r="S18916" s="139"/>
    </row>
    <row r="18917" spans="2:19" ht="15.75" customHeight="1" x14ac:dyDescent="0.25">
      <c r="B18917" s="106"/>
      <c r="C18917" s="106"/>
      <c r="D18917" s="139"/>
      <c r="E18917" s="140"/>
      <c r="F18917" s="140"/>
      <c r="G18917" s="140"/>
      <c r="M18917" s="140"/>
      <c r="N18917" s="167"/>
      <c r="O18917" s="167"/>
      <c r="P18917" s="142"/>
      <c r="Q18917" s="142"/>
      <c r="R18917" s="142"/>
      <c r="S18917" s="139"/>
    </row>
    <row r="18918" spans="2:19" ht="15.75" customHeight="1" x14ac:dyDescent="0.25">
      <c r="B18918" s="106"/>
      <c r="C18918" s="106"/>
      <c r="D18918" s="139"/>
      <c r="E18918" s="140"/>
      <c r="F18918" s="140"/>
      <c r="G18918" s="140"/>
      <c r="M18918" s="140"/>
      <c r="N18918" s="167"/>
      <c r="O18918" s="167"/>
      <c r="P18918" s="142"/>
      <c r="Q18918" s="142"/>
      <c r="R18918" s="142"/>
      <c r="S18918" s="139"/>
    </row>
    <row r="18919" spans="2:19" ht="15.75" customHeight="1" x14ac:dyDescent="0.25">
      <c r="B18919" s="106"/>
      <c r="C18919" s="106"/>
      <c r="D18919" s="139"/>
      <c r="E18919" s="140"/>
      <c r="F18919" s="140"/>
      <c r="G18919" s="140"/>
      <c r="M18919" s="140"/>
      <c r="N18919" s="167"/>
      <c r="O18919" s="167"/>
      <c r="P18919" s="142"/>
      <c r="Q18919" s="142"/>
      <c r="R18919" s="142"/>
      <c r="S18919" s="139"/>
    </row>
    <row r="18920" spans="2:19" ht="15.75" customHeight="1" x14ac:dyDescent="0.25">
      <c r="B18920" s="106"/>
      <c r="C18920" s="106"/>
      <c r="D18920" s="139"/>
      <c r="E18920" s="140"/>
      <c r="F18920" s="140"/>
      <c r="G18920" s="140"/>
      <c r="M18920" s="140"/>
      <c r="N18920" s="167"/>
      <c r="O18920" s="167"/>
      <c r="P18920" s="142"/>
      <c r="Q18920" s="142"/>
      <c r="R18920" s="142"/>
      <c r="S18920" s="139"/>
    </row>
    <row r="18921" spans="2:19" ht="15.75" customHeight="1" x14ac:dyDescent="0.25">
      <c r="B18921" s="106"/>
      <c r="C18921" s="106"/>
      <c r="D18921" s="139"/>
      <c r="E18921" s="140"/>
      <c r="F18921" s="140"/>
      <c r="G18921" s="140"/>
      <c r="M18921" s="140"/>
      <c r="N18921" s="167"/>
      <c r="O18921" s="167"/>
      <c r="P18921" s="142"/>
      <c r="Q18921" s="142"/>
      <c r="R18921" s="142"/>
      <c r="S18921" s="139"/>
    </row>
    <row r="18922" spans="2:19" ht="15.75" customHeight="1" x14ac:dyDescent="0.25">
      <c r="B18922" s="106"/>
      <c r="C18922" s="106"/>
      <c r="D18922" s="139"/>
      <c r="E18922" s="140"/>
      <c r="F18922" s="140"/>
      <c r="G18922" s="140"/>
      <c r="M18922" s="140"/>
      <c r="N18922" s="167"/>
      <c r="O18922" s="167"/>
      <c r="P18922" s="142"/>
      <c r="Q18922" s="142"/>
      <c r="R18922" s="142"/>
      <c r="S18922" s="139"/>
    </row>
    <row r="18923" spans="2:19" ht="15.75" customHeight="1" x14ac:dyDescent="0.25">
      <c r="B18923" s="106"/>
      <c r="C18923" s="106"/>
      <c r="D18923" s="139"/>
      <c r="E18923" s="140"/>
      <c r="F18923" s="140"/>
      <c r="G18923" s="140"/>
      <c r="M18923" s="140"/>
      <c r="N18923" s="167"/>
      <c r="O18923" s="167"/>
      <c r="P18923" s="142"/>
      <c r="Q18923" s="142"/>
      <c r="R18923" s="142"/>
      <c r="S18923" s="139"/>
    </row>
    <row r="18924" spans="2:19" ht="15.75" customHeight="1" x14ac:dyDescent="0.25">
      <c r="B18924" s="106"/>
      <c r="C18924" s="106"/>
      <c r="D18924" s="139"/>
      <c r="E18924" s="140"/>
      <c r="F18924" s="140"/>
      <c r="G18924" s="140"/>
      <c r="M18924" s="140"/>
      <c r="N18924" s="167"/>
      <c r="O18924" s="167"/>
      <c r="P18924" s="142"/>
      <c r="Q18924" s="142"/>
      <c r="R18924" s="142"/>
      <c r="S18924" s="139"/>
    </row>
    <row r="18925" spans="2:19" ht="15.75" customHeight="1" x14ac:dyDescent="0.25">
      <c r="B18925" s="106"/>
      <c r="C18925" s="106"/>
      <c r="D18925" s="139"/>
      <c r="E18925" s="140"/>
      <c r="F18925" s="140"/>
      <c r="G18925" s="140"/>
      <c r="M18925" s="140"/>
      <c r="N18925" s="167"/>
      <c r="O18925" s="167"/>
      <c r="P18925" s="142"/>
      <c r="Q18925" s="142"/>
      <c r="R18925" s="142"/>
      <c r="S18925" s="139"/>
    </row>
    <row r="18926" spans="2:19" ht="15.75" customHeight="1" x14ac:dyDescent="0.25">
      <c r="B18926" s="106"/>
      <c r="C18926" s="106"/>
      <c r="D18926" s="139"/>
      <c r="E18926" s="140"/>
      <c r="F18926" s="140"/>
      <c r="G18926" s="140"/>
      <c r="M18926" s="140"/>
      <c r="N18926" s="167"/>
      <c r="O18926" s="167"/>
      <c r="P18926" s="142"/>
      <c r="Q18926" s="142"/>
      <c r="R18926" s="142"/>
      <c r="S18926" s="139"/>
    </row>
    <row r="18927" spans="2:19" ht="15.75" customHeight="1" x14ac:dyDescent="0.25">
      <c r="B18927" s="106"/>
      <c r="C18927" s="106"/>
      <c r="D18927" s="139"/>
      <c r="E18927" s="140"/>
      <c r="F18927" s="140"/>
      <c r="G18927" s="140"/>
      <c r="M18927" s="140"/>
      <c r="N18927" s="167"/>
      <c r="O18927" s="167"/>
      <c r="P18927" s="142"/>
      <c r="Q18927" s="142"/>
      <c r="R18927" s="142"/>
      <c r="S18927" s="139"/>
    </row>
    <row r="18928" spans="2:19" ht="15.75" customHeight="1" x14ac:dyDescent="0.25">
      <c r="B18928" s="106"/>
      <c r="C18928" s="106"/>
      <c r="D18928" s="139"/>
      <c r="E18928" s="140"/>
      <c r="F18928" s="140"/>
      <c r="G18928" s="140"/>
      <c r="M18928" s="140"/>
      <c r="N18928" s="167"/>
      <c r="O18928" s="167"/>
      <c r="P18928" s="142"/>
      <c r="Q18928" s="142"/>
      <c r="R18928" s="142"/>
      <c r="S18928" s="139"/>
    </row>
    <row r="18929" spans="2:19" ht="15.75" customHeight="1" x14ac:dyDescent="0.25">
      <c r="B18929" s="106"/>
      <c r="C18929" s="106"/>
      <c r="D18929" s="139"/>
      <c r="E18929" s="140"/>
      <c r="F18929" s="140"/>
      <c r="G18929" s="140"/>
      <c r="M18929" s="140"/>
      <c r="N18929" s="167"/>
      <c r="O18929" s="167"/>
      <c r="P18929" s="142"/>
      <c r="Q18929" s="142"/>
      <c r="R18929" s="142"/>
      <c r="S18929" s="139"/>
    </row>
    <row r="18930" spans="2:19" ht="15.75" customHeight="1" x14ac:dyDescent="0.25">
      <c r="B18930" s="106"/>
      <c r="C18930" s="106"/>
      <c r="D18930" s="139"/>
      <c r="E18930" s="140"/>
      <c r="F18930" s="140"/>
      <c r="G18930" s="140"/>
      <c r="M18930" s="140"/>
      <c r="N18930" s="167"/>
      <c r="O18930" s="167"/>
      <c r="P18930" s="142"/>
      <c r="Q18930" s="142"/>
      <c r="R18930" s="142"/>
      <c r="S18930" s="139"/>
    </row>
    <row r="18931" spans="2:19" ht="15.75" customHeight="1" x14ac:dyDescent="0.25">
      <c r="B18931" s="106"/>
      <c r="C18931" s="106"/>
      <c r="D18931" s="139"/>
      <c r="E18931" s="140"/>
      <c r="F18931" s="140"/>
      <c r="G18931" s="140"/>
      <c r="M18931" s="140"/>
      <c r="N18931" s="167"/>
      <c r="O18931" s="167"/>
      <c r="P18931" s="142"/>
      <c r="Q18931" s="142"/>
      <c r="R18931" s="142"/>
      <c r="S18931" s="139"/>
    </row>
    <row r="18932" spans="2:19" ht="15.75" customHeight="1" x14ac:dyDescent="0.25">
      <c r="B18932" s="106"/>
      <c r="C18932" s="106"/>
      <c r="D18932" s="139"/>
      <c r="E18932" s="140"/>
      <c r="F18932" s="140"/>
      <c r="G18932" s="140"/>
      <c r="M18932" s="140"/>
      <c r="N18932" s="167"/>
      <c r="O18932" s="167"/>
      <c r="P18932" s="142"/>
      <c r="Q18932" s="142"/>
      <c r="R18932" s="142"/>
      <c r="S18932" s="139"/>
    </row>
    <row r="18933" spans="2:19" ht="15.75" customHeight="1" x14ac:dyDescent="0.25">
      <c r="B18933" s="106"/>
      <c r="C18933" s="106"/>
      <c r="D18933" s="139"/>
      <c r="E18933" s="140"/>
      <c r="F18933" s="140"/>
      <c r="G18933" s="140"/>
      <c r="M18933" s="140"/>
      <c r="N18933" s="167"/>
      <c r="O18933" s="167"/>
      <c r="P18933" s="142"/>
      <c r="Q18933" s="142"/>
      <c r="R18933" s="142"/>
      <c r="S18933" s="139"/>
    </row>
    <row r="18934" spans="2:19" ht="15.75" customHeight="1" x14ac:dyDescent="0.25">
      <c r="B18934" s="106"/>
      <c r="C18934" s="106"/>
      <c r="D18934" s="139"/>
      <c r="E18934" s="140"/>
      <c r="F18934" s="140"/>
      <c r="G18934" s="140"/>
      <c r="M18934" s="140"/>
      <c r="N18934" s="167"/>
      <c r="O18934" s="167"/>
      <c r="P18934" s="142"/>
      <c r="Q18934" s="142"/>
      <c r="R18934" s="142"/>
      <c r="S18934" s="139"/>
    </row>
    <row r="18935" spans="2:19" ht="15.75" customHeight="1" x14ac:dyDescent="0.25">
      <c r="B18935" s="106"/>
      <c r="C18935" s="106"/>
      <c r="D18935" s="139"/>
      <c r="E18935" s="140"/>
      <c r="F18935" s="140"/>
      <c r="G18935" s="140"/>
      <c r="M18935" s="140"/>
      <c r="N18935" s="167"/>
      <c r="O18935" s="167"/>
      <c r="P18935" s="142"/>
      <c r="Q18935" s="142"/>
      <c r="R18935" s="142"/>
      <c r="S18935" s="139"/>
    </row>
    <row r="18936" spans="2:19" ht="15.75" customHeight="1" x14ac:dyDescent="0.25">
      <c r="B18936" s="106"/>
      <c r="C18936" s="106"/>
      <c r="D18936" s="139"/>
      <c r="E18936" s="140"/>
      <c r="F18936" s="140"/>
      <c r="G18936" s="140"/>
      <c r="M18936" s="140"/>
      <c r="N18936" s="167"/>
      <c r="O18936" s="167"/>
      <c r="P18936" s="142"/>
      <c r="Q18936" s="142"/>
      <c r="R18936" s="142"/>
      <c r="S18936" s="139"/>
    </row>
    <row r="18937" spans="2:19" ht="15.75" customHeight="1" x14ac:dyDescent="0.25">
      <c r="B18937" s="106"/>
      <c r="C18937" s="106"/>
      <c r="D18937" s="139"/>
      <c r="E18937" s="140"/>
      <c r="F18937" s="140"/>
      <c r="G18937" s="140"/>
      <c r="M18937" s="140"/>
      <c r="N18937" s="167"/>
      <c r="O18937" s="167"/>
      <c r="P18937" s="142"/>
      <c r="Q18937" s="142"/>
      <c r="R18937" s="142"/>
      <c r="S18937" s="139"/>
    </row>
    <row r="18938" spans="2:19" ht="15.75" customHeight="1" x14ac:dyDescent="0.25">
      <c r="B18938" s="106"/>
      <c r="C18938" s="106"/>
      <c r="D18938" s="139"/>
      <c r="E18938" s="140"/>
      <c r="F18938" s="140"/>
      <c r="G18938" s="140"/>
      <c r="M18938" s="140"/>
      <c r="N18938" s="167"/>
      <c r="O18938" s="167"/>
      <c r="P18938" s="142"/>
      <c r="Q18938" s="142"/>
      <c r="R18938" s="142"/>
      <c r="S18938" s="139"/>
    </row>
    <row r="18939" spans="2:19" ht="15.75" customHeight="1" x14ac:dyDescent="0.25">
      <c r="B18939" s="106"/>
      <c r="C18939" s="106"/>
      <c r="D18939" s="139"/>
      <c r="E18939" s="140"/>
      <c r="F18939" s="140"/>
      <c r="G18939" s="140"/>
      <c r="M18939" s="140"/>
      <c r="N18939" s="167"/>
      <c r="O18939" s="167"/>
      <c r="P18939" s="142"/>
      <c r="Q18939" s="142"/>
      <c r="R18939" s="142"/>
      <c r="S18939" s="139"/>
    </row>
    <row r="18940" spans="2:19" ht="15.75" customHeight="1" x14ac:dyDescent="0.25">
      <c r="B18940" s="106"/>
      <c r="C18940" s="106"/>
      <c r="D18940" s="139"/>
      <c r="E18940" s="140"/>
      <c r="F18940" s="140"/>
      <c r="G18940" s="140"/>
      <c r="M18940" s="140"/>
      <c r="N18940" s="167"/>
      <c r="O18940" s="167"/>
      <c r="P18940" s="142"/>
      <c r="Q18940" s="142"/>
      <c r="R18940" s="142"/>
      <c r="S18940" s="139"/>
    </row>
    <row r="18941" spans="2:19" ht="15.75" customHeight="1" x14ac:dyDescent="0.25">
      <c r="B18941" s="106"/>
      <c r="C18941" s="106"/>
      <c r="D18941" s="139"/>
      <c r="E18941" s="140"/>
      <c r="F18941" s="140"/>
      <c r="G18941" s="140"/>
      <c r="M18941" s="140"/>
      <c r="N18941" s="167"/>
      <c r="O18941" s="167"/>
      <c r="P18941" s="142"/>
      <c r="Q18941" s="142"/>
      <c r="R18941" s="142"/>
      <c r="S18941" s="139"/>
    </row>
    <row r="18942" spans="2:19" ht="15.75" customHeight="1" x14ac:dyDescent="0.25">
      <c r="B18942" s="106"/>
      <c r="C18942" s="106"/>
      <c r="D18942" s="139"/>
      <c r="E18942" s="140"/>
      <c r="F18942" s="140"/>
      <c r="G18942" s="140"/>
      <c r="M18942" s="140"/>
      <c r="N18942" s="167"/>
      <c r="O18942" s="167"/>
      <c r="P18942" s="142"/>
      <c r="Q18942" s="142"/>
      <c r="R18942" s="142"/>
      <c r="S18942" s="139"/>
    </row>
    <row r="18943" spans="2:19" ht="15.75" customHeight="1" x14ac:dyDescent="0.25">
      <c r="B18943" s="106"/>
      <c r="C18943" s="106"/>
      <c r="D18943" s="139"/>
      <c r="E18943" s="140"/>
      <c r="F18943" s="140"/>
      <c r="G18943" s="140"/>
      <c r="M18943" s="140"/>
      <c r="N18943" s="167"/>
      <c r="O18943" s="167"/>
      <c r="P18943" s="142"/>
      <c r="Q18943" s="142"/>
      <c r="R18943" s="142"/>
      <c r="S18943" s="139"/>
    </row>
    <row r="18944" spans="2:19" ht="15.75" customHeight="1" x14ac:dyDescent="0.25">
      <c r="B18944" s="106"/>
      <c r="C18944" s="106"/>
      <c r="D18944" s="139"/>
      <c r="E18944" s="140"/>
      <c r="F18944" s="140"/>
      <c r="G18944" s="140"/>
      <c r="M18944" s="140"/>
      <c r="N18944" s="167"/>
      <c r="O18944" s="167"/>
      <c r="P18944" s="142"/>
      <c r="Q18944" s="142"/>
      <c r="R18944" s="142"/>
      <c r="S18944" s="139"/>
    </row>
    <row r="18945" spans="2:19" ht="15.75" customHeight="1" x14ac:dyDescent="0.25">
      <c r="B18945" s="106"/>
      <c r="C18945" s="106"/>
      <c r="D18945" s="139"/>
      <c r="E18945" s="140"/>
      <c r="F18945" s="140"/>
      <c r="G18945" s="140"/>
      <c r="M18945" s="140"/>
      <c r="N18945" s="167"/>
      <c r="O18945" s="167"/>
      <c r="P18945" s="142"/>
      <c r="Q18945" s="142"/>
      <c r="R18945" s="142"/>
      <c r="S18945" s="139"/>
    </row>
    <row r="18946" spans="2:19" ht="15.75" customHeight="1" x14ac:dyDescent="0.25">
      <c r="B18946" s="106"/>
      <c r="C18946" s="106"/>
      <c r="D18946" s="139"/>
      <c r="E18946" s="140"/>
      <c r="F18946" s="140"/>
      <c r="G18946" s="140"/>
      <c r="M18946" s="140"/>
      <c r="N18946" s="167"/>
      <c r="O18946" s="167"/>
      <c r="P18946" s="142"/>
      <c r="Q18946" s="142"/>
      <c r="R18946" s="142"/>
      <c r="S18946" s="139"/>
    </row>
    <row r="18947" spans="2:19" ht="15.75" customHeight="1" x14ac:dyDescent="0.25">
      <c r="B18947" s="106"/>
      <c r="C18947" s="106"/>
      <c r="D18947" s="139"/>
      <c r="E18947" s="140"/>
      <c r="F18947" s="140"/>
      <c r="G18947" s="140"/>
      <c r="M18947" s="140"/>
      <c r="N18947" s="167"/>
      <c r="O18947" s="167"/>
      <c r="P18947" s="142"/>
      <c r="Q18947" s="142"/>
      <c r="R18947" s="142"/>
      <c r="S18947" s="139"/>
    </row>
    <row r="18948" spans="2:19" ht="15.75" customHeight="1" x14ac:dyDescent="0.25">
      <c r="B18948" s="106"/>
      <c r="C18948" s="106"/>
      <c r="D18948" s="139"/>
      <c r="E18948" s="140"/>
      <c r="F18948" s="140"/>
      <c r="G18948" s="140"/>
      <c r="M18948" s="140"/>
      <c r="N18948" s="167"/>
      <c r="O18948" s="167"/>
      <c r="P18948" s="142"/>
      <c r="Q18948" s="142"/>
      <c r="R18948" s="142"/>
      <c r="S18948" s="139"/>
    </row>
    <row r="18949" spans="2:19" ht="15.75" customHeight="1" x14ac:dyDescent="0.25">
      <c r="B18949" s="106"/>
      <c r="C18949" s="106"/>
      <c r="D18949" s="139"/>
      <c r="E18949" s="140"/>
      <c r="F18949" s="140"/>
      <c r="G18949" s="140"/>
      <c r="M18949" s="140"/>
      <c r="N18949" s="167"/>
      <c r="O18949" s="167"/>
      <c r="P18949" s="142"/>
      <c r="Q18949" s="142"/>
      <c r="R18949" s="142"/>
      <c r="S18949" s="139"/>
    </row>
    <row r="18950" spans="2:19" ht="15.75" customHeight="1" x14ac:dyDescent="0.25">
      <c r="B18950" s="106"/>
      <c r="C18950" s="106"/>
      <c r="D18950" s="139"/>
      <c r="E18950" s="140"/>
      <c r="F18950" s="140"/>
      <c r="G18950" s="140"/>
      <c r="M18950" s="140"/>
      <c r="N18950" s="167"/>
      <c r="O18950" s="167"/>
      <c r="P18950" s="142"/>
      <c r="Q18950" s="142"/>
      <c r="R18950" s="142"/>
      <c r="S18950" s="139"/>
    </row>
    <row r="18951" spans="2:19" ht="15.75" customHeight="1" x14ac:dyDescent="0.25">
      <c r="B18951" s="106"/>
      <c r="C18951" s="106"/>
      <c r="D18951" s="139"/>
      <c r="E18951" s="140"/>
      <c r="F18951" s="140"/>
      <c r="G18951" s="140"/>
      <c r="M18951" s="140"/>
      <c r="N18951" s="167"/>
      <c r="O18951" s="167"/>
      <c r="P18951" s="142"/>
      <c r="Q18951" s="142"/>
      <c r="R18951" s="142"/>
      <c r="S18951" s="139"/>
    </row>
    <row r="18952" spans="2:19" ht="15.75" customHeight="1" x14ac:dyDescent="0.25">
      <c r="B18952" s="106"/>
      <c r="C18952" s="106"/>
      <c r="D18952" s="139"/>
      <c r="E18952" s="140"/>
      <c r="F18952" s="140"/>
      <c r="G18952" s="140"/>
      <c r="M18952" s="140"/>
      <c r="N18952" s="167"/>
      <c r="O18952" s="167"/>
      <c r="P18952" s="142"/>
      <c r="Q18952" s="142"/>
      <c r="R18952" s="142"/>
      <c r="S18952" s="139"/>
    </row>
    <row r="18953" spans="2:19" ht="15.75" customHeight="1" x14ac:dyDescent="0.25">
      <c r="B18953" s="106"/>
      <c r="C18953" s="106"/>
      <c r="D18953" s="139"/>
      <c r="E18953" s="140"/>
      <c r="F18953" s="140"/>
      <c r="G18953" s="140"/>
      <c r="M18953" s="140"/>
      <c r="N18953" s="167"/>
      <c r="O18953" s="167"/>
      <c r="P18953" s="142"/>
      <c r="Q18953" s="142"/>
      <c r="R18953" s="142"/>
      <c r="S18953" s="139"/>
    </row>
    <row r="18954" spans="2:19" ht="15.75" customHeight="1" x14ac:dyDescent="0.25">
      <c r="B18954" s="106"/>
      <c r="C18954" s="106"/>
      <c r="D18954" s="139"/>
      <c r="E18954" s="140"/>
      <c r="F18954" s="140"/>
      <c r="G18954" s="140"/>
      <c r="M18954" s="140"/>
      <c r="N18954" s="167"/>
      <c r="O18954" s="167"/>
      <c r="P18954" s="142"/>
      <c r="Q18954" s="142"/>
      <c r="R18954" s="142"/>
      <c r="S18954" s="139"/>
    </row>
    <row r="18955" spans="2:19" ht="15.75" customHeight="1" x14ac:dyDescent="0.25">
      <c r="B18955" s="106"/>
      <c r="C18955" s="106"/>
      <c r="D18955" s="139"/>
      <c r="E18955" s="140"/>
      <c r="F18955" s="140"/>
      <c r="G18955" s="140"/>
      <c r="M18955" s="140"/>
      <c r="N18955" s="167"/>
      <c r="O18955" s="167"/>
      <c r="P18955" s="142"/>
      <c r="Q18955" s="142"/>
      <c r="R18955" s="142"/>
      <c r="S18955" s="139"/>
    </row>
    <row r="18956" spans="2:19" ht="15.75" customHeight="1" x14ac:dyDescent="0.25">
      <c r="B18956" s="106"/>
      <c r="C18956" s="106"/>
      <c r="D18956" s="139"/>
      <c r="E18956" s="140"/>
      <c r="F18956" s="140"/>
      <c r="G18956" s="140"/>
      <c r="M18956" s="140"/>
      <c r="N18956" s="167"/>
      <c r="O18956" s="167"/>
      <c r="P18956" s="142"/>
      <c r="Q18956" s="142"/>
      <c r="R18956" s="142"/>
      <c r="S18956" s="139"/>
    </row>
    <row r="18957" spans="2:19" ht="15.75" customHeight="1" x14ac:dyDescent="0.25">
      <c r="B18957" s="106"/>
      <c r="C18957" s="106"/>
      <c r="D18957" s="139"/>
      <c r="E18957" s="140"/>
      <c r="F18957" s="140"/>
      <c r="G18957" s="140"/>
      <c r="M18957" s="140"/>
      <c r="N18957" s="167"/>
      <c r="O18957" s="167"/>
      <c r="P18957" s="142"/>
      <c r="Q18957" s="142"/>
      <c r="R18957" s="142"/>
      <c r="S18957" s="139"/>
    </row>
    <row r="18958" spans="2:19" ht="15.75" customHeight="1" x14ac:dyDescent="0.25">
      <c r="B18958" s="106"/>
      <c r="C18958" s="106"/>
      <c r="D18958" s="139"/>
      <c r="E18958" s="140"/>
      <c r="F18958" s="140"/>
      <c r="G18958" s="140"/>
      <c r="M18958" s="140"/>
      <c r="N18958" s="167"/>
      <c r="O18958" s="167"/>
      <c r="P18958" s="142"/>
      <c r="Q18958" s="142"/>
      <c r="R18958" s="142"/>
      <c r="S18958" s="139"/>
    </row>
    <row r="18959" spans="2:19" ht="15.75" customHeight="1" x14ac:dyDescent="0.25">
      <c r="B18959" s="106"/>
      <c r="C18959" s="106"/>
      <c r="D18959" s="139"/>
      <c r="E18959" s="140"/>
      <c r="F18959" s="140"/>
      <c r="G18959" s="140"/>
      <c r="M18959" s="140"/>
      <c r="N18959" s="167"/>
      <c r="O18959" s="167"/>
      <c r="P18959" s="142"/>
      <c r="Q18959" s="142"/>
      <c r="R18959" s="142"/>
      <c r="S18959" s="139"/>
    </row>
    <row r="18960" spans="2:19" ht="15.75" customHeight="1" x14ac:dyDescent="0.25">
      <c r="B18960" s="106"/>
      <c r="C18960" s="106"/>
      <c r="D18960" s="139"/>
      <c r="E18960" s="140"/>
      <c r="F18960" s="140"/>
      <c r="G18960" s="140"/>
      <c r="M18960" s="140"/>
      <c r="N18960" s="167"/>
      <c r="O18960" s="167"/>
      <c r="P18960" s="142"/>
      <c r="Q18960" s="142"/>
      <c r="R18960" s="142"/>
      <c r="S18960" s="139"/>
    </row>
    <row r="18961" spans="2:19" ht="15.75" customHeight="1" x14ac:dyDescent="0.25">
      <c r="B18961" s="106"/>
      <c r="C18961" s="106"/>
      <c r="D18961" s="139"/>
      <c r="E18961" s="140"/>
      <c r="F18961" s="140"/>
      <c r="G18961" s="140"/>
      <c r="M18961" s="140"/>
      <c r="N18961" s="167"/>
      <c r="O18961" s="167"/>
      <c r="P18961" s="142"/>
      <c r="Q18961" s="142"/>
      <c r="R18961" s="142"/>
      <c r="S18961" s="139"/>
    </row>
    <row r="18962" spans="2:19" ht="15.75" customHeight="1" x14ac:dyDescent="0.25">
      <c r="B18962" s="106"/>
      <c r="C18962" s="106"/>
      <c r="D18962" s="139"/>
      <c r="E18962" s="140"/>
      <c r="F18962" s="140"/>
      <c r="G18962" s="140"/>
      <c r="M18962" s="140"/>
      <c r="N18962" s="167"/>
      <c r="O18962" s="167"/>
      <c r="P18962" s="142"/>
      <c r="Q18962" s="142"/>
      <c r="R18962" s="142"/>
      <c r="S18962" s="139"/>
    </row>
    <row r="18963" spans="2:19" ht="15.75" customHeight="1" x14ac:dyDescent="0.25">
      <c r="B18963" s="106"/>
      <c r="C18963" s="106"/>
      <c r="D18963" s="139"/>
      <c r="E18963" s="140"/>
      <c r="F18963" s="140"/>
      <c r="G18963" s="140"/>
      <c r="M18963" s="140"/>
      <c r="N18963" s="167"/>
      <c r="O18963" s="167"/>
      <c r="P18963" s="142"/>
      <c r="Q18963" s="142"/>
      <c r="R18963" s="142"/>
      <c r="S18963" s="139"/>
    </row>
    <row r="18964" spans="2:19" ht="15.75" customHeight="1" x14ac:dyDescent="0.25">
      <c r="B18964" s="106"/>
      <c r="C18964" s="106"/>
      <c r="D18964" s="139"/>
      <c r="E18964" s="140"/>
      <c r="F18964" s="140"/>
      <c r="G18964" s="140"/>
      <c r="M18964" s="140"/>
      <c r="N18964" s="167"/>
      <c r="O18964" s="167"/>
      <c r="P18964" s="142"/>
      <c r="Q18964" s="142"/>
      <c r="R18964" s="142"/>
      <c r="S18964" s="139"/>
    </row>
    <row r="18965" spans="2:19" ht="15.75" customHeight="1" x14ac:dyDescent="0.25">
      <c r="B18965" s="106"/>
      <c r="C18965" s="106"/>
      <c r="D18965" s="139"/>
      <c r="E18965" s="140"/>
      <c r="F18965" s="140"/>
      <c r="G18965" s="140"/>
      <c r="M18965" s="140"/>
      <c r="N18965" s="167"/>
      <c r="O18965" s="167"/>
      <c r="P18965" s="142"/>
      <c r="Q18965" s="142"/>
      <c r="R18965" s="142"/>
      <c r="S18965" s="139"/>
    </row>
    <row r="18966" spans="2:19" ht="15.75" customHeight="1" x14ac:dyDescent="0.25">
      <c r="B18966" s="106"/>
      <c r="C18966" s="106"/>
      <c r="D18966" s="139"/>
      <c r="E18966" s="140"/>
      <c r="F18966" s="140"/>
      <c r="G18966" s="140"/>
      <c r="M18966" s="140"/>
      <c r="N18966" s="167"/>
      <c r="O18966" s="167"/>
      <c r="P18966" s="142"/>
      <c r="Q18966" s="142"/>
      <c r="R18966" s="142"/>
      <c r="S18966" s="139"/>
    </row>
    <row r="18967" spans="2:19" ht="15.75" customHeight="1" x14ac:dyDescent="0.25">
      <c r="B18967" s="106"/>
      <c r="C18967" s="106"/>
      <c r="D18967" s="139"/>
      <c r="E18967" s="140"/>
      <c r="F18967" s="140"/>
      <c r="G18967" s="140"/>
      <c r="M18967" s="140"/>
      <c r="N18967" s="167"/>
      <c r="O18967" s="167"/>
      <c r="P18967" s="142"/>
      <c r="Q18967" s="142"/>
      <c r="R18967" s="142"/>
      <c r="S18967" s="139"/>
    </row>
    <row r="18968" spans="2:19" ht="15.75" customHeight="1" x14ac:dyDescent="0.25">
      <c r="B18968" s="106"/>
      <c r="C18968" s="106"/>
      <c r="D18968" s="139"/>
      <c r="E18968" s="140"/>
      <c r="F18968" s="140"/>
      <c r="G18968" s="140"/>
      <c r="M18968" s="140"/>
      <c r="N18968" s="167"/>
      <c r="O18968" s="167"/>
      <c r="P18968" s="142"/>
      <c r="Q18968" s="142"/>
      <c r="R18968" s="142"/>
      <c r="S18968" s="139"/>
    </row>
    <row r="18969" spans="2:19" ht="15.75" customHeight="1" x14ac:dyDescent="0.25">
      <c r="B18969" s="106"/>
      <c r="C18969" s="106"/>
      <c r="D18969" s="139"/>
      <c r="E18969" s="140"/>
      <c r="F18969" s="140"/>
      <c r="G18969" s="140"/>
      <c r="M18969" s="140"/>
      <c r="N18969" s="167"/>
      <c r="O18969" s="167"/>
      <c r="P18969" s="142"/>
      <c r="Q18969" s="142"/>
      <c r="R18969" s="142"/>
      <c r="S18969" s="139"/>
    </row>
    <row r="18970" spans="2:19" ht="15.75" customHeight="1" x14ac:dyDescent="0.25">
      <c r="B18970" s="106"/>
      <c r="C18970" s="106"/>
      <c r="D18970" s="139"/>
      <c r="E18970" s="140"/>
      <c r="F18970" s="140"/>
      <c r="G18970" s="140"/>
      <c r="M18970" s="140"/>
      <c r="N18970" s="167"/>
      <c r="O18970" s="167"/>
      <c r="P18970" s="142"/>
      <c r="Q18970" s="142"/>
      <c r="R18970" s="142"/>
      <c r="S18970" s="139"/>
    </row>
    <row r="18971" spans="2:19" ht="15.75" customHeight="1" x14ac:dyDescent="0.25">
      <c r="B18971" s="106"/>
      <c r="C18971" s="106"/>
      <c r="D18971" s="139"/>
      <c r="E18971" s="140"/>
      <c r="F18971" s="140"/>
      <c r="G18971" s="140"/>
      <c r="M18971" s="140"/>
      <c r="N18971" s="167"/>
      <c r="O18971" s="167"/>
      <c r="P18971" s="142"/>
      <c r="Q18971" s="142"/>
      <c r="R18971" s="142"/>
      <c r="S18971" s="139"/>
    </row>
    <row r="18972" spans="2:19" ht="15.75" customHeight="1" x14ac:dyDescent="0.25">
      <c r="B18972" s="106"/>
      <c r="C18972" s="106"/>
      <c r="D18972" s="139"/>
      <c r="E18972" s="140"/>
      <c r="F18972" s="140"/>
      <c r="G18972" s="140"/>
      <c r="M18972" s="140"/>
      <c r="N18972" s="167"/>
      <c r="O18972" s="167"/>
      <c r="P18972" s="142"/>
      <c r="Q18972" s="142"/>
      <c r="R18972" s="142"/>
      <c r="S18972" s="139"/>
    </row>
    <row r="18973" spans="2:19" ht="15.75" customHeight="1" x14ac:dyDescent="0.25">
      <c r="B18973" s="106"/>
      <c r="C18973" s="106"/>
      <c r="D18973" s="139"/>
      <c r="E18973" s="140"/>
      <c r="F18973" s="140"/>
      <c r="G18973" s="140"/>
      <c r="M18973" s="140"/>
      <c r="N18973" s="167"/>
      <c r="O18973" s="167"/>
      <c r="P18973" s="142"/>
      <c r="Q18973" s="142"/>
      <c r="R18973" s="142"/>
      <c r="S18973" s="139"/>
    </row>
    <row r="18974" spans="2:19" ht="15.75" customHeight="1" x14ac:dyDescent="0.25">
      <c r="B18974" s="106"/>
      <c r="C18974" s="106"/>
      <c r="D18974" s="139"/>
      <c r="E18974" s="140"/>
      <c r="F18974" s="140"/>
      <c r="G18974" s="140"/>
      <c r="M18974" s="140"/>
      <c r="N18974" s="167"/>
      <c r="O18974" s="167"/>
      <c r="P18974" s="142"/>
      <c r="Q18974" s="142"/>
      <c r="R18974" s="142"/>
      <c r="S18974" s="139"/>
    </row>
    <row r="18975" spans="2:19" ht="15.75" customHeight="1" x14ac:dyDescent="0.25">
      <c r="B18975" s="106"/>
      <c r="C18975" s="106"/>
      <c r="D18975" s="139"/>
      <c r="E18975" s="140"/>
      <c r="F18975" s="140"/>
      <c r="G18975" s="140"/>
      <c r="M18975" s="140"/>
      <c r="N18975" s="167"/>
      <c r="O18975" s="167"/>
      <c r="P18975" s="142"/>
      <c r="Q18975" s="142"/>
      <c r="R18975" s="142"/>
      <c r="S18975" s="139"/>
    </row>
    <row r="18976" spans="2:19" ht="15.75" customHeight="1" x14ac:dyDescent="0.25">
      <c r="B18976" s="106"/>
      <c r="C18976" s="106"/>
      <c r="D18976" s="139"/>
      <c r="E18976" s="140"/>
      <c r="F18976" s="140"/>
      <c r="G18976" s="140"/>
      <c r="M18976" s="140"/>
      <c r="N18976" s="167"/>
      <c r="O18976" s="167"/>
      <c r="P18976" s="142"/>
      <c r="Q18976" s="142"/>
      <c r="R18976" s="142"/>
      <c r="S18976" s="139"/>
    </row>
    <row r="18977" spans="2:19" ht="15.75" customHeight="1" x14ac:dyDescent="0.25">
      <c r="B18977" s="106"/>
      <c r="C18977" s="106"/>
      <c r="D18977" s="139"/>
      <c r="E18977" s="140"/>
      <c r="F18977" s="140"/>
      <c r="G18977" s="140"/>
      <c r="M18977" s="140"/>
      <c r="N18977" s="167"/>
      <c r="O18977" s="167"/>
      <c r="P18977" s="142"/>
      <c r="Q18977" s="142"/>
      <c r="R18977" s="142"/>
      <c r="S18977" s="139"/>
    </row>
    <row r="18978" spans="2:19" ht="15.75" customHeight="1" x14ac:dyDescent="0.25">
      <c r="B18978" s="106"/>
      <c r="C18978" s="106"/>
      <c r="D18978" s="139"/>
      <c r="E18978" s="140"/>
      <c r="F18978" s="140"/>
      <c r="G18978" s="140"/>
      <c r="M18978" s="140"/>
      <c r="N18978" s="167"/>
      <c r="O18978" s="167"/>
      <c r="P18978" s="142"/>
      <c r="Q18978" s="142"/>
      <c r="R18978" s="142"/>
      <c r="S18978" s="139"/>
    </row>
    <row r="18979" spans="2:19" ht="15.75" customHeight="1" x14ac:dyDescent="0.25">
      <c r="B18979" s="106"/>
      <c r="C18979" s="106"/>
      <c r="D18979" s="139"/>
      <c r="E18979" s="140"/>
      <c r="F18979" s="140"/>
      <c r="G18979" s="140"/>
      <c r="M18979" s="140"/>
      <c r="N18979" s="167"/>
      <c r="O18979" s="167"/>
      <c r="P18979" s="142"/>
      <c r="Q18979" s="142"/>
      <c r="R18979" s="142"/>
      <c r="S18979" s="139"/>
    </row>
    <row r="18980" spans="2:19" ht="15.75" customHeight="1" x14ac:dyDescent="0.25">
      <c r="B18980" s="106"/>
      <c r="C18980" s="106"/>
      <c r="D18980" s="139"/>
      <c r="E18980" s="140"/>
      <c r="F18980" s="140"/>
      <c r="G18980" s="140"/>
      <c r="M18980" s="140"/>
      <c r="N18980" s="167"/>
      <c r="O18980" s="167"/>
      <c r="P18980" s="142"/>
      <c r="Q18980" s="142"/>
      <c r="R18980" s="142"/>
      <c r="S18980" s="139"/>
    </row>
    <row r="18981" spans="2:19" ht="15.75" customHeight="1" x14ac:dyDescent="0.25">
      <c r="B18981" s="106"/>
      <c r="C18981" s="106"/>
      <c r="D18981" s="139"/>
      <c r="E18981" s="140"/>
      <c r="F18981" s="140"/>
      <c r="G18981" s="140"/>
      <c r="M18981" s="140"/>
      <c r="N18981" s="167"/>
      <c r="O18981" s="167"/>
      <c r="P18981" s="142"/>
      <c r="Q18981" s="142"/>
      <c r="R18981" s="142"/>
      <c r="S18981" s="139"/>
    </row>
    <row r="18982" spans="2:19" ht="15.75" customHeight="1" x14ac:dyDescent="0.25">
      <c r="B18982" s="106"/>
      <c r="C18982" s="106"/>
      <c r="D18982" s="139"/>
      <c r="E18982" s="140"/>
      <c r="F18982" s="140"/>
      <c r="G18982" s="140"/>
      <c r="M18982" s="140"/>
      <c r="N18982" s="167"/>
      <c r="O18982" s="167"/>
      <c r="P18982" s="142"/>
      <c r="Q18982" s="142"/>
      <c r="R18982" s="142"/>
      <c r="S18982" s="139"/>
    </row>
    <row r="18983" spans="2:19" ht="15.75" customHeight="1" x14ac:dyDescent="0.25">
      <c r="B18983" s="106"/>
      <c r="C18983" s="106"/>
      <c r="D18983" s="139"/>
      <c r="E18983" s="140"/>
      <c r="F18983" s="140"/>
      <c r="G18983" s="140"/>
      <c r="M18983" s="140"/>
      <c r="N18983" s="167"/>
      <c r="O18983" s="167"/>
      <c r="P18983" s="142"/>
      <c r="Q18983" s="142"/>
      <c r="R18983" s="142"/>
      <c r="S18983" s="139"/>
    </row>
    <row r="18984" spans="2:19" ht="15.75" customHeight="1" x14ac:dyDescent="0.25">
      <c r="B18984" s="106"/>
      <c r="C18984" s="106"/>
      <c r="D18984" s="139"/>
      <c r="E18984" s="140"/>
      <c r="F18984" s="140"/>
      <c r="G18984" s="140"/>
      <c r="M18984" s="140"/>
      <c r="N18984" s="167"/>
      <c r="O18984" s="167"/>
      <c r="P18984" s="142"/>
      <c r="Q18984" s="142"/>
      <c r="R18984" s="142"/>
      <c r="S18984" s="139"/>
    </row>
    <row r="18985" spans="2:19" ht="15.75" customHeight="1" x14ac:dyDescent="0.25">
      <c r="B18985" s="106"/>
      <c r="C18985" s="106"/>
      <c r="D18985" s="139"/>
      <c r="E18985" s="140"/>
      <c r="F18985" s="140"/>
      <c r="G18985" s="140"/>
      <c r="M18985" s="140"/>
      <c r="N18985" s="167"/>
      <c r="O18985" s="167"/>
      <c r="P18985" s="142"/>
      <c r="Q18985" s="142"/>
      <c r="R18985" s="142"/>
      <c r="S18985" s="139"/>
    </row>
    <row r="18986" spans="2:19" ht="15.75" customHeight="1" x14ac:dyDescent="0.25">
      <c r="B18986" s="106"/>
      <c r="C18986" s="106"/>
      <c r="D18986" s="139"/>
      <c r="E18986" s="140"/>
      <c r="F18986" s="140"/>
      <c r="G18986" s="140"/>
      <c r="M18986" s="140"/>
      <c r="N18986" s="167"/>
      <c r="O18986" s="167"/>
      <c r="P18986" s="142"/>
      <c r="Q18986" s="142"/>
      <c r="R18986" s="142"/>
      <c r="S18986" s="139"/>
    </row>
    <row r="18987" spans="2:19" ht="15.75" customHeight="1" x14ac:dyDescent="0.25">
      <c r="B18987" s="106"/>
      <c r="C18987" s="106"/>
      <c r="D18987" s="139"/>
      <c r="E18987" s="140"/>
      <c r="F18987" s="140"/>
      <c r="G18987" s="140"/>
      <c r="M18987" s="140"/>
      <c r="N18987" s="167"/>
      <c r="O18987" s="167"/>
      <c r="P18987" s="142"/>
      <c r="Q18987" s="142"/>
      <c r="R18987" s="142"/>
      <c r="S18987" s="139"/>
    </row>
    <row r="18988" spans="2:19" ht="15.75" customHeight="1" x14ac:dyDescent="0.25">
      <c r="B18988" s="106"/>
      <c r="C18988" s="106"/>
      <c r="D18988" s="139"/>
      <c r="E18988" s="140"/>
      <c r="F18988" s="140"/>
      <c r="G18988" s="140"/>
      <c r="M18988" s="140"/>
      <c r="N18988" s="167"/>
      <c r="O18988" s="167"/>
      <c r="P18988" s="142"/>
      <c r="Q18988" s="142"/>
      <c r="R18988" s="142"/>
      <c r="S18988" s="139"/>
    </row>
    <row r="18989" spans="2:19" ht="15.75" customHeight="1" x14ac:dyDescent="0.25">
      <c r="B18989" s="106"/>
      <c r="C18989" s="106"/>
      <c r="D18989" s="139"/>
      <c r="E18989" s="140"/>
      <c r="F18989" s="140"/>
      <c r="G18989" s="140"/>
      <c r="M18989" s="140"/>
      <c r="N18989" s="167"/>
      <c r="O18989" s="167"/>
      <c r="P18989" s="142"/>
      <c r="Q18989" s="142"/>
      <c r="R18989" s="142"/>
      <c r="S18989" s="139"/>
    </row>
    <row r="18990" spans="2:19" ht="15.75" customHeight="1" x14ac:dyDescent="0.25">
      <c r="B18990" s="106"/>
      <c r="C18990" s="106"/>
      <c r="D18990" s="139"/>
      <c r="E18990" s="140"/>
      <c r="F18990" s="140"/>
      <c r="G18990" s="140"/>
      <c r="M18990" s="140"/>
      <c r="N18990" s="167"/>
      <c r="O18990" s="167"/>
      <c r="P18990" s="142"/>
      <c r="Q18990" s="142"/>
      <c r="R18990" s="142"/>
      <c r="S18990" s="139"/>
    </row>
    <row r="18991" spans="2:19" ht="15.75" customHeight="1" x14ac:dyDescent="0.25">
      <c r="B18991" s="106"/>
      <c r="C18991" s="106"/>
      <c r="D18991" s="139"/>
      <c r="E18991" s="140"/>
      <c r="F18991" s="140"/>
      <c r="G18991" s="140"/>
      <c r="M18991" s="140"/>
      <c r="N18991" s="167"/>
      <c r="O18991" s="167"/>
      <c r="P18991" s="142"/>
      <c r="Q18991" s="142"/>
      <c r="R18991" s="142"/>
      <c r="S18991" s="139"/>
    </row>
    <row r="18992" spans="2:19" ht="15.75" customHeight="1" x14ac:dyDescent="0.25">
      <c r="B18992" s="106"/>
      <c r="C18992" s="106"/>
      <c r="D18992" s="139"/>
      <c r="E18992" s="140"/>
      <c r="F18992" s="140"/>
      <c r="G18992" s="140"/>
      <c r="M18992" s="140"/>
      <c r="N18992" s="167"/>
      <c r="O18992" s="167"/>
      <c r="P18992" s="142"/>
      <c r="Q18992" s="142"/>
      <c r="R18992" s="142"/>
      <c r="S18992" s="139"/>
    </row>
    <row r="18993" spans="2:19" ht="15.75" customHeight="1" x14ac:dyDescent="0.25">
      <c r="B18993" s="106"/>
      <c r="C18993" s="106"/>
      <c r="D18993" s="139"/>
      <c r="E18993" s="140"/>
      <c r="F18993" s="140"/>
      <c r="G18993" s="140"/>
      <c r="M18993" s="140"/>
      <c r="N18993" s="167"/>
      <c r="O18993" s="167"/>
      <c r="P18993" s="142"/>
      <c r="Q18993" s="142"/>
      <c r="R18993" s="142"/>
      <c r="S18993" s="139"/>
    </row>
    <row r="18994" spans="2:19" ht="15.75" customHeight="1" x14ac:dyDescent="0.25">
      <c r="B18994" s="106"/>
      <c r="C18994" s="106"/>
      <c r="D18994" s="139"/>
      <c r="E18994" s="140"/>
      <c r="F18994" s="140"/>
      <c r="G18994" s="140"/>
      <c r="M18994" s="140"/>
      <c r="N18994" s="167"/>
      <c r="O18994" s="167"/>
      <c r="P18994" s="142"/>
      <c r="Q18994" s="142"/>
      <c r="R18994" s="142"/>
      <c r="S18994" s="139"/>
    </row>
    <row r="18995" spans="2:19" ht="15.75" customHeight="1" x14ac:dyDescent="0.25">
      <c r="B18995" s="106"/>
      <c r="C18995" s="106"/>
      <c r="D18995" s="139"/>
      <c r="E18995" s="140"/>
      <c r="F18995" s="140"/>
      <c r="G18995" s="140"/>
      <c r="M18995" s="140"/>
      <c r="N18995" s="167"/>
      <c r="O18995" s="167"/>
      <c r="P18995" s="142"/>
      <c r="Q18995" s="142"/>
      <c r="R18995" s="142"/>
      <c r="S18995" s="139"/>
    </row>
    <row r="18996" spans="2:19" ht="15.75" customHeight="1" x14ac:dyDescent="0.25">
      <c r="B18996" s="106"/>
      <c r="C18996" s="106"/>
      <c r="D18996" s="139"/>
      <c r="E18996" s="140"/>
      <c r="F18996" s="140"/>
      <c r="G18996" s="140"/>
      <c r="M18996" s="140"/>
      <c r="N18996" s="167"/>
      <c r="O18996" s="167"/>
      <c r="P18996" s="142"/>
      <c r="Q18996" s="142"/>
      <c r="R18996" s="142"/>
      <c r="S18996" s="139"/>
    </row>
    <row r="18997" spans="2:19" ht="15.75" customHeight="1" x14ac:dyDescent="0.25">
      <c r="B18997" s="106"/>
      <c r="C18997" s="106"/>
      <c r="D18997" s="139"/>
      <c r="E18997" s="140"/>
      <c r="F18997" s="140"/>
      <c r="G18997" s="140"/>
      <c r="M18997" s="140"/>
      <c r="N18997" s="167"/>
      <c r="O18997" s="167"/>
      <c r="P18997" s="142"/>
      <c r="Q18997" s="142"/>
      <c r="R18997" s="142"/>
      <c r="S18997" s="139"/>
    </row>
    <row r="18998" spans="2:19" ht="15.75" customHeight="1" x14ac:dyDescent="0.25">
      <c r="B18998" s="106"/>
      <c r="C18998" s="106"/>
      <c r="D18998" s="139"/>
      <c r="E18998" s="140"/>
      <c r="F18998" s="140"/>
      <c r="G18998" s="140"/>
      <c r="M18998" s="140"/>
      <c r="N18998" s="167"/>
      <c r="O18998" s="167"/>
      <c r="P18998" s="142"/>
      <c r="Q18998" s="142"/>
      <c r="R18998" s="142"/>
      <c r="S18998" s="139"/>
    </row>
    <row r="18999" spans="2:19" ht="15.75" customHeight="1" x14ac:dyDescent="0.25">
      <c r="B18999" s="106"/>
      <c r="C18999" s="106"/>
      <c r="D18999" s="139"/>
      <c r="E18999" s="140"/>
      <c r="F18999" s="140"/>
      <c r="G18999" s="140"/>
      <c r="M18999" s="140"/>
      <c r="N18999" s="167"/>
      <c r="O18999" s="167"/>
      <c r="P18999" s="142"/>
      <c r="Q18999" s="142"/>
      <c r="R18999" s="142"/>
      <c r="S18999" s="139"/>
    </row>
    <row r="19000" spans="2:19" ht="15.75" customHeight="1" x14ac:dyDescent="0.25">
      <c r="B19000" s="106"/>
      <c r="C19000" s="106"/>
      <c r="D19000" s="139"/>
      <c r="E19000" s="140"/>
      <c r="F19000" s="140"/>
      <c r="G19000" s="140"/>
      <c r="M19000" s="140"/>
      <c r="N19000" s="167"/>
      <c r="O19000" s="167"/>
      <c r="P19000" s="142"/>
      <c r="Q19000" s="142"/>
      <c r="R19000" s="142"/>
      <c r="S19000" s="139"/>
    </row>
    <row r="19001" spans="2:19" ht="15.75" customHeight="1" x14ac:dyDescent="0.25">
      <c r="B19001" s="106"/>
      <c r="C19001" s="106"/>
      <c r="D19001" s="139"/>
      <c r="E19001" s="140"/>
      <c r="F19001" s="140"/>
      <c r="G19001" s="140"/>
      <c r="M19001" s="140"/>
      <c r="N19001" s="167"/>
      <c r="O19001" s="167"/>
      <c r="P19001" s="142"/>
      <c r="Q19001" s="142"/>
      <c r="R19001" s="142"/>
      <c r="S19001" s="139"/>
    </row>
    <row r="19002" spans="2:19" ht="15.75" customHeight="1" x14ac:dyDescent="0.25">
      <c r="B19002" s="106"/>
      <c r="C19002" s="106"/>
      <c r="D19002" s="139"/>
      <c r="E19002" s="140"/>
      <c r="F19002" s="140"/>
      <c r="G19002" s="140"/>
      <c r="M19002" s="140"/>
      <c r="N19002" s="167"/>
      <c r="O19002" s="167"/>
      <c r="P19002" s="142"/>
      <c r="Q19002" s="142"/>
      <c r="R19002" s="142"/>
      <c r="S19002" s="139"/>
    </row>
    <row r="19003" spans="2:19" ht="15.75" customHeight="1" x14ac:dyDescent="0.25">
      <c r="B19003" s="106"/>
      <c r="C19003" s="106"/>
      <c r="D19003" s="139"/>
      <c r="E19003" s="140"/>
      <c r="F19003" s="140"/>
      <c r="G19003" s="140"/>
      <c r="M19003" s="140"/>
      <c r="N19003" s="167"/>
      <c r="O19003" s="167"/>
      <c r="P19003" s="142"/>
      <c r="Q19003" s="142"/>
      <c r="R19003" s="142"/>
      <c r="S19003" s="139"/>
    </row>
    <row r="19004" spans="2:19" ht="15.75" customHeight="1" x14ac:dyDescent="0.25">
      <c r="B19004" s="106"/>
      <c r="C19004" s="106"/>
      <c r="D19004" s="139"/>
      <c r="E19004" s="140"/>
      <c r="F19004" s="140"/>
      <c r="G19004" s="140"/>
      <c r="M19004" s="140"/>
      <c r="N19004" s="167"/>
      <c r="O19004" s="167"/>
      <c r="P19004" s="142"/>
      <c r="Q19004" s="142"/>
      <c r="R19004" s="142"/>
      <c r="S19004" s="139"/>
    </row>
    <row r="19005" spans="2:19" ht="15.75" customHeight="1" x14ac:dyDescent="0.25">
      <c r="B19005" s="106"/>
      <c r="C19005" s="106"/>
      <c r="D19005" s="139"/>
      <c r="E19005" s="140"/>
      <c r="F19005" s="140"/>
      <c r="G19005" s="140"/>
      <c r="M19005" s="140"/>
      <c r="N19005" s="167"/>
      <c r="O19005" s="167"/>
      <c r="P19005" s="142"/>
      <c r="Q19005" s="142"/>
      <c r="R19005" s="142"/>
      <c r="S19005" s="139"/>
    </row>
    <row r="19006" spans="2:19" ht="15.75" customHeight="1" x14ac:dyDescent="0.25">
      <c r="B19006" s="106"/>
      <c r="C19006" s="106"/>
      <c r="D19006" s="139"/>
      <c r="E19006" s="140"/>
      <c r="F19006" s="140"/>
      <c r="G19006" s="140"/>
      <c r="M19006" s="140"/>
      <c r="N19006" s="167"/>
      <c r="O19006" s="167"/>
      <c r="P19006" s="142"/>
      <c r="Q19006" s="142"/>
      <c r="R19006" s="142"/>
      <c r="S19006" s="139"/>
    </row>
    <row r="19007" spans="2:19" ht="15.75" customHeight="1" x14ac:dyDescent="0.25">
      <c r="B19007" s="106"/>
      <c r="C19007" s="106"/>
      <c r="D19007" s="139"/>
      <c r="E19007" s="140"/>
      <c r="F19007" s="140"/>
      <c r="G19007" s="140"/>
      <c r="M19007" s="140"/>
      <c r="N19007" s="167"/>
      <c r="O19007" s="167"/>
      <c r="P19007" s="142"/>
      <c r="Q19007" s="142"/>
      <c r="R19007" s="142"/>
      <c r="S19007" s="139"/>
    </row>
    <row r="19008" spans="2:19" ht="15.75" customHeight="1" x14ac:dyDescent="0.25">
      <c r="B19008" s="106"/>
      <c r="C19008" s="106"/>
      <c r="D19008" s="139"/>
      <c r="E19008" s="140"/>
      <c r="F19008" s="140"/>
      <c r="G19008" s="140"/>
      <c r="M19008" s="140"/>
      <c r="N19008" s="167"/>
      <c r="O19008" s="167"/>
      <c r="P19008" s="142"/>
      <c r="Q19008" s="142"/>
      <c r="R19008" s="142"/>
      <c r="S19008" s="139"/>
    </row>
    <row r="19009" spans="2:19" ht="15.75" customHeight="1" x14ac:dyDescent="0.25">
      <c r="B19009" s="106"/>
      <c r="C19009" s="106"/>
      <c r="D19009" s="139"/>
      <c r="E19009" s="140"/>
      <c r="F19009" s="140"/>
      <c r="G19009" s="140"/>
      <c r="M19009" s="140"/>
      <c r="N19009" s="167"/>
      <c r="O19009" s="167"/>
      <c r="P19009" s="142"/>
      <c r="Q19009" s="142"/>
      <c r="R19009" s="142"/>
      <c r="S19009" s="139"/>
    </row>
    <row r="19010" spans="2:19" ht="15.75" customHeight="1" x14ac:dyDescent="0.25">
      <c r="B19010" s="106"/>
      <c r="C19010" s="106"/>
      <c r="D19010" s="139"/>
      <c r="E19010" s="140"/>
      <c r="F19010" s="140"/>
      <c r="G19010" s="140"/>
      <c r="M19010" s="140"/>
      <c r="N19010" s="167"/>
      <c r="O19010" s="167"/>
      <c r="P19010" s="142"/>
      <c r="Q19010" s="142"/>
      <c r="R19010" s="142"/>
      <c r="S19010" s="139"/>
    </row>
    <row r="19011" spans="2:19" ht="15.75" customHeight="1" x14ac:dyDescent="0.25">
      <c r="B19011" s="106"/>
      <c r="C19011" s="106"/>
      <c r="D19011" s="139"/>
      <c r="E19011" s="140"/>
      <c r="F19011" s="140"/>
      <c r="G19011" s="140"/>
      <c r="M19011" s="140"/>
      <c r="N19011" s="167"/>
      <c r="O19011" s="167"/>
      <c r="P19011" s="142"/>
      <c r="Q19011" s="142"/>
      <c r="R19011" s="142"/>
      <c r="S19011" s="139"/>
    </row>
    <row r="19012" spans="2:19" ht="15.75" customHeight="1" x14ac:dyDescent="0.25">
      <c r="B19012" s="106"/>
      <c r="C19012" s="106"/>
      <c r="D19012" s="139"/>
      <c r="E19012" s="140"/>
      <c r="F19012" s="140"/>
      <c r="G19012" s="140"/>
      <c r="M19012" s="140"/>
      <c r="N19012" s="167"/>
      <c r="O19012" s="167"/>
      <c r="P19012" s="142"/>
      <c r="Q19012" s="142"/>
      <c r="R19012" s="142"/>
      <c r="S19012" s="139"/>
    </row>
    <row r="19013" spans="2:19" ht="15.75" customHeight="1" x14ac:dyDescent="0.25">
      <c r="B19013" s="106"/>
      <c r="C19013" s="106"/>
      <c r="D19013" s="139"/>
      <c r="E19013" s="140"/>
      <c r="F19013" s="140"/>
      <c r="G19013" s="140"/>
      <c r="M19013" s="140"/>
      <c r="N19013" s="167"/>
      <c r="O19013" s="167"/>
      <c r="P19013" s="142"/>
      <c r="Q19013" s="142"/>
      <c r="R19013" s="142"/>
      <c r="S19013" s="139"/>
    </row>
    <row r="19014" spans="2:19" ht="15.75" customHeight="1" x14ac:dyDescent="0.25">
      <c r="B19014" s="106"/>
      <c r="C19014" s="106"/>
      <c r="D19014" s="139"/>
      <c r="E19014" s="140"/>
      <c r="F19014" s="140"/>
      <c r="G19014" s="140"/>
      <c r="M19014" s="140"/>
      <c r="N19014" s="167"/>
      <c r="O19014" s="167"/>
      <c r="P19014" s="142"/>
      <c r="Q19014" s="142"/>
      <c r="R19014" s="142"/>
      <c r="S19014" s="139"/>
    </row>
    <row r="19015" spans="2:19" ht="15.75" customHeight="1" x14ac:dyDescent="0.25">
      <c r="B19015" s="106"/>
      <c r="C19015" s="106"/>
      <c r="D19015" s="139"/>
      <c r="E19015" s="140"/>
      <c r="F19015" s="140"/>
      <c r="G19015" s="140"/>
      <c r="M19015" s="140"/>
      <c r="N19015" s="167"/>
      <c r="O19015" s="167"/>
      <c r="P19015" s="142"/>
      <c r="Q19015" s="142"/>
      <c r="R19015" s="142"/>
      <c r="S19015" s="139"/>
    </row>
    <row r="19016" spans="2:19" ht="15.75" customHeight="1" x14ac:dyDescent="0.25">
      <c r="B19016" s="106"/>
      <c r="C19016" s="106"/>
      <c r="D19016" s="139"/>
      <c r="E19016" s="140"/>
      <c r="F19016" s="140"/>
      <c r="G19016" s="140"/>
      <c r="M19016" s="140"/>
      <c r="N19016" s="167"/>
      <c r="O19016" s="167"/>
      <c r="P19016" s="142"/>
      <c r="Q19016" s="142"/>
      <c r="R19016" s="142"/>
      <c r="S19016" s="139"/>
    </row>
    <row r="19017" spans="2:19" ht="15.75" customHeight="1" x14ac:dyDescent="0.25">
      <c r="B19017" s="106"/>
      <c r="C19017" s="106"/>
      <c r="D19017" s="139"/>
      <c r="E19017" s="140"/>
      <c r="F19017" s="140"/>
      <c r="G19017" s="140"/>
      <c r="M19017" s="140"/>
      <c r="N19017" s="167"/>
      <c r="O19017" s="167"/>
      <c r="P19017" s="142"/>
      <c r="Q19017" s="142"/>
      <c r="R19017" s="142"/>
      <c r="S19017" s="139"/>
    </row>
    <row r="19018" spans="2:19" ht="15.75" customHeight="1" x14ac:dyDescent="0.25">
      <c r="B19018" s="106"/>
      <c r="C19018" s="106"/>
      <c r="D19018" s="139"/>
      <c r="E19018" s="140"/>
      <c r="F19018" s="140"/>
      <c r="G19018" s="140"/>
      <c r="M19018" s="140"/>
      <c r="N19018" s="167"/>
      <c r="O19018" s="167"/>
      <c r="P19018" s="142"/>
      <c r="Q19018" s="142"/>
      <c r="R19018" s="142"/>
      <c r="S19018" s="139"/>
    </row>
    <row r="19019" spans="2:19" ht="15.75" customHeight="1" x14ac:dyDescent="0.25">
      <c r="B19019" s="106"/>
      <c r="C19019" s="106"/>
      <c r="D19019" s="139"/>
      <c r="E19019" s="140"/>
      <c r="F19019" s="140"/>
      <c r="G19019" s="140"/>
      <c r="M19019" s="140"/>
      <c r="N19019" s="167"/>
      <c r="O19019" s="167"/>
      <c r="P19019" s="142"/>
      <c r="Q19019" s="142"/>
      <c r="R19019" s="142"/>
      <c r="S19019" s="139"/>
    </row>
    <row r="19020" spans="2:19" ht="15.75" customHeight="1" x14ac:dyDescent="0.25">
      <c r="B19020" s="106"/>
      <c r="C19020" s="106"/>
      <c r="D19020" s="139"/>
      <c r="E19020" s="140"/>
      <c r="F19020" s="140"/>
      <c r="G19020" s="140"/>
      <c r="M19020" s="140"/>
      <c r="N19020" s="167"/>
      <c r="O19020" s="167"/>
      <c r="P19020" s="142"/>
      <c r="Q19020" s="142"/>
      <c r="R19020" s="142"/>
      <c r="S19020" s="139"/>
    </row>
    <row r="19021" spans="2:19" ht="15.75" customHeight="1" x14ac:dyDescent="0.25">
      <c r="B19021" s="106"/>
      <c r="C19021" s="106"/>
      <c r="D19021" s="139"/>
      <c r="E19021" s="140"/>
      <c r="F19021" s="140"/>
      <c r="G19021" s="140"/>
      <c r="M19021" s="140"/>
      <c r="N19021" s="167"/>
      <c r="O19021" s="167"/>
      <c r="P19021" s="142"/>
      <c r="Q19021" s="142"/>
      <c r="R19021" s="142"/>
      <c r="S19021" s="139"/>
    </row>
    <row r="19022" spans="2:19" ht="15.75" customHeight="1" x14ac:dyDescent="0.25">
      <c r="B19022" s="106"/>
      <c r="C19022" s="106"/>
      <c r="D19022" s="139"/>
      <c r="E19022" s="140"/>
      <c r="F19022" s="140"/>
      <c r="G19022" s="140"/>
      <c r="M19022" s="140"/>
      <c r="N19022" s="167"/>
      <c r="O19022" s="167"/>
      <c r="P19022" s="142"/>
      <c r="Q19022" s="142"/>
      <c r="R19022" s="142"/>
      <c r="S19022" s="139"/>
    </row>
    <row r="19023" spans="2:19" ht="15.75" customHeight="1" x14ac:dyDescent="0.25">
      <c r="B19023" s="106"/>
      <c r="C19023" s="106"/>
      <c r="D19023" s="139"/>
      <c r="E19023" s="140"/>
      <c r="F19023" s="140"/>
      <c r="G19023" s="140"/>
      <c r="M19023" s="140"/>
      <c r="N19023" s="167"/>
      <c r="O19023" s="167"/>
      <c r="P19023" s="142"/>
      <c r="Q19023" s="142"/>
      <c r="R19023" s="142"/>
      <c r="S19023" s="139"/>
    </row>
    <row r="19024" spans="2:19" ht="15.75" customHeight="1" x14ac:dyDescent="0.25">
      <c r="B19024" s="106"/>
      <c r="C19024" s="106"/>
      <c r="D19024" s="139"/>
      <c r="E19024" s="140"/>
      <c r="F19024" s="140"/>
      <c r="G19024" s="140"/>
      <c r="M19024" s="140"/>
      <c r="N19024" s="167"/>
      <c r="O19024" s="167"/>
      <c r="P19024" s="142"/>
      <c r="Q19024" s="142"/>
      <c r="R19024" s="142"/>
      <c r="S19024" s="139"/>
    </row>
    <row r="19025" spans="2:19" ht="15.75" customHeight="1" x14ac:dyDescent="0.25">
      <c r="B19025" s="106"/>
      <c r="C19025" s="106"/>
      <c r="D19025" s="139"/>
      <c r="E19025" s="140"/>
      <c r="F19025" s="140"/>
      <c r="G19025" s="140"/>
      <c r="M19025" s="140"/>
      <c r="N19025" s="167"/>
      <c r="O19025" s="167"/>
      <c r="P19025" s="142"/>
      <c r="Q19025" s="142"/>
      <c r="R19025" s="142"/>
      <c r="S19025" s="139"/>
    </row>
    <row r="19026" spans="2:19" ht="15.75" customHeight="1" x14ac:dyDescent="0.25">
      <c r="B19026" s="106"/>
      <c r="C19026" s="106"/>
      <c r="D19026" s="139"/>
      <c r="E19026" s="140"/>
      <c r="F19026" s="140"/>
      <c r="G19026" s="140"/>
      <c r="M19026" s="140"/>
      <c r="N19026" s="167"/>
      <c r="O19026" s="167"/>
      <c r="P19026" s="142"/>
      <c r="Q19026" s="142"/>
      <c r="R19026" s="142"/>
      <c r="S19026" s="139"/>
    </row>
    <row r="19027" spans="2:19" ht="15.75" customHeight="1" x14ac:dyDescent="0.25">
      <c r="B19027" s="106"/>
      <c r="C19027" s="106"/>
      <c r="D19027" s="139"/>
      <c r="E19027" s="140"/>
      <c r="F19027" s="140"/>
      <c r="G19027" s="140"/>
      <c r="M19027" s="140"/>
      <c r="N19027" s="167"/>
      <c r="O19027" s="167"/>
      <c r="P19027" s="142"/>
      <c r="Q19027" s="142"/>
      <c r="R19027" s="142"/>
      <c r="S19027" s="139"/>
    </row>
    <row r="19028" spans="2:19" ht="15.75" customHeight="1" x14ac:dyDescent="0.25">
      <c r="B19028" s="106"/>
      <c r="C19028" s="106"/>
      <c r="D19028" s="139"/>
      <c r="E19028" s="140"/>
      <c r="F19028" s="140"/>
      <c r="G19028" s="140"/>
      <c r="M19028" s="140"/>
      <c r="N19028" s="167"/>
      <c r="O19028" s="167"/>
      <c r="P19028" s="142"/>
      <c r="Q19028" s="142"/>
      <c r="R19028" s="142"/>
      <c r="S19028" s="139"/>
    </row>
    <row r="19029" spans="2:19" ht="15.75" customHeight="1" x14ac:dyDescent="0.25">
      <c r="B19029" s="106"/>
      <c r="C19029" s="106"/>
      <c r="D19029" s="139"/>
      <c r="E19029" s="140"/>
      <c r="F19029" s="140"/>
      <c r="G19029" s="140"/>
      <c r="M19029" s="140"/>
      <c r="N19029" s="167"/>
      <c r="O19029" s="167"/>
      <c r="P19029" s="142"/>
      <c r="Q19029" s="142"/>
      <c r="R19029" s="142"/>
      <c r="S19029" s="139"/>
    </row>
    <row r="19030" spans="2:19" ht="15.75" customHeight="1" x14ac:dyDescent="0.25">
      <c r="B19030" s="106"/>
      <c r="C19030" s="106"/>
      <c r="D19030" s="139"/>
      <c r="E19030" s="140"/>
      <c r="F19030" s="140"/>
      <c r="G19030" s="140"/>
      <c r="M19030" s="140"/>
      <c r="N19030" s="167"/>
      <c r="O19030" s="167"/>
      <c r="P19030" s="142"/>
      <c r="Q19030" s="142"/>
      <c r="R19030" s="142"/>
      <c r="S19030" s="139"/>
    </row>
    <row r="19031" spans="2:19" ht="15.75" customHeight="1" x14ac:dyDescent="0.25">
      <c r="B19031" s="106"/>
      <c r="C19031" s="106"/>
      <c r="D19031" s="139"/>
      <c r="E19031" s="140"/>
      <c r="F19031" s="140"/>
      <c r="G19031" s="140"/>
      <c r="M19031" s="140"/>
      <c r="N19031" s="167"/>
      <c r="O19031" s="167"/>
      <c r="P19031" s="142"/>
      <c r="Q19031" s="142"/>
      <c r="R19031" s="142"/>
      <c r="S19031" s="139"/>
    </row>
    <row r="19032" spans="2:19" ht="15.75" customHeight="1" x14ac:dyDescent="0.25">
      <c r="B19032" s="106"/>
      <c r="C19032" s="106"/>
      <c r="D19032" s="139"/>
      <c r="E19032" s="140"/>
      <c r="F19032" s="140"/>
      <c r="G19032" s="140"/>
      <c r="M19032" s="140"/>
      <c r="N19032" s="167"/>
      <c r="O19032" s="167"/>
      <c r="P19032" s="142"/>
      <c r="Q19032" s="142"/>
      <c r="R19032" s="142"/>
      <c r="S19032" s="139"/>
    </row>
    <row r="19033" spans="2:19" ht="15.75" customHeight="1" x14ac:dyDescent="0.25">
      <c r="B19033" s="106"/>
      <c r="C19033" s="106"/>
      <c r="D19033" s="139"/>
      <c r="E19033" s="140"/>
      <c r="F19033" s="140"/>
      <c r="G19033" s="140"/>
      <c r="M19033" s="140"/>
      <c r="N19033" s="167"/>
      <c r="O19033" s="167"/>
      <c r="P19033" s="142"/>
      <c r="Q19033" s="142"/>
      <c r="R19033" s="142"/>
      <c r="S19033" s="139"/>
    </row>
    <row r="19034" spans="2:19" ht="15.75" customHeight="1" x14ac:dyDescent="0.25">
      <c r="B19034" s="106"/>
      <c r="C19034" s="106"/>
      <c r="D19034" s="139"/>
      <c r="E19034" s="140"/>
      <c r="F19034" s="140"/>
      <c r="G19034" s="140"/>
      <c r="M19034" s="140"/>
      <c r="N19034" s="167"/>
      <c r="O19034" s="167"/>
      <c r="P19034" s="142"/>
      <c r="Q19034" s="142"/>
      <c r="R19034" s="142"/>
      <c r="S19034" s="139"/>
    </row>
    <row r="19035" spans="2:19" ht="15.75" customHeight="1" x14ac:dyDescent="0.25">
      <c r="B19035" s="106"/>
      <c r="C19035" s="106"/>
      <c r="D19035" s="139"/>
      <c r="E19035" s="140"/>
      <c r="F19035" s="140"/>
      <c r="G19035" s="140"/>
      <c r="M19035" s="140"/>
      <c r="N19035" s="167"/>
      <c r="O19035" s="167"/>
      <c r="P19035" s="142"/>
      <c r="Q19035" s="142"/>
      <c r="R19035" s="142"/>
      <c r="S19035" s="139"/>
    </row>
    <row r="19036" spans="2:19" ht="15.75" customHeight="1" x14ac:dyDescent="0.25">
      <c r="B19036" s="106"/>
      <c r="C19036" s="106"/>
      <c r="D19036" s="139"/>
      <c r="E19036" s="140"/>
      <c r="F19036" s="140"/>
      <c r="G19036" s="140"/>
      <c r="M19036" s="140"/>
      <c r="N19036" s="167"/>
      <c r="O19036" s="167"/>
      <c r="P19036" s="142"/>
      <c r="Q19036" s="142"/>
      <c r="R19036" s="142"/>
      <c r="S19036" s="139"/>
    </row>
    <row r="19037" spans="2:19" ht="15.75" customHeight="1" x14ac:dyDescent="0.25">
      <c r="B19037" s="106"/>
      <c r="C19037" s="106"/>
      <c r="D19037" s="139"/>
      <c r="E19037" s="140"/>
      <c r="F19037" s="140"/>
      <c r="G19037" s="140"/>
      <c r="M19037" s="140"/>
      <c r="N19037" s="167"/>
      <c r="O19037" s="167"/>
      <c r="P19037" s="142"/>
      <c r="Q19037" s="142"/>
      <c r="R19037" s="142"/>
      <c r="S19037" s="139"/>
    </row>
    <row r="19038" spans="2:19" ht="15.75" customHeight="1" x14ac:dyDescent="0.25">
      <c r="B19038" s="106"/>
      <c r="C19038" s="106"/>
      <c r="D19038" s="139"/>
      <c r="E19038" s="140"/>
      <c r="F19038" s="140"/>
      <c r="G19038" s="140"/>
      <c r="M19038" s="140"/>
      <c r="N19038" s="167"/>
      <c r="O19038" s="167"/>
      <c r="P19038" s="142"/>
      <c r="Q19038" s="142"/>
      <c r="R19038" s="142"/>
      <c r="S19038" s="139"/>
    </row>
    <row r="19039" spans="2:19" ht="15.75" customHeight="1" x14ac:dyDescent="0.25">
      <c r="B19039" s="106"/>
      <c r="C19039" s="106"/>
      <c r="D19039" s="139"/>
      <c r="E19039" s="140"/>
      <c r="F19039" s="140"/>
      <c r="G19039" s="140"/>
      <c r="M19039" s="140"/>
      <c r="N19039" s="167"/>
      <c r="O19039" s="167"/>
      <c r="P19039" s="142"/>
      <c r="Q19039" s="142"/>
      <c r="R19039" s="142"/>
      <c r="S19039" s="139"/>
    </row>
    <row r="19040" spans="2:19" ht="15.75" customHeight="1" x14ac:dyDescent="0.25">
      <c r="B19040" s="106"/>
      <c r="C19040" s="106"/>
      <c r="D19040" s="139"/>
      <c r="E19040" s="140"/>
      <c r="F19040" s="140"/>
      <c r="G19040" s="140"/>
      <c r="M19040" s="140"/>
      <c r="N19040" s="167"/>
      <c r="O19040" s="167"/>
      <c r="P19040" s="142"/>
      <c r="Q19040" s="142"/>
      <c r="R19040" s="142"/>
      <c r="S19040" s="139"/>
    </row>
    <row r="19041" spans="2:19" ht="15.75" customHeight="1" x14ac:dyDescent="0.25">
      <c r="B19041" s="106"/>
      <c r="C19041" s="106"/>
      <c r="D19041" s="139"/>
      <c r="E19041" s="140"/>
      <c r="F19041" s="140"/>
      <c r="G19041" s="140"/>
      <c r="M19041" s="140"/>
      <c r="N19041" s="167"/>
      <c r="O19041" s="167"/>
      <c r="P19041" s="142"/>
      <c r="Q19041" s="142"/>
      <c r="R19041" s="142"/>
      <c r="S19041" s="139"/>
    </row>
    <row r="19042" spans="2:19" ht="15.75" customHeight="1" x14ac:dyDescent="0.25">
      <c r="B19042" s="106"/>
      <c r="C19042" s="106"/>
      <c r="D19042" s="139"/>
      <c r="E19042" s="140"/>
      <c r="F19042" s="140"/>
      <c r="G19042" s="140"/>
      <c r="M19042" s="140"/>
      <c r="N19042" s="167"/>
      <c r="O19042" s="167"/>
      <c r="P19042" s="142"/>
      <c r="Q19042" s="142"/>
      <c r="R19042" s="142"/>
      <c r="S19042" s="139"/>
    </row>
    <row r="19043" spans="2:19" ht="15.75" customHeight="1" x14ac:dyDescent="0.25">
      <c r="B19043" s="106"/>
      <c r="C19043" s="106"/>
      <c r="D19043" s="139"/>
      <c r="E19043" s="140"/>
      <c r="F19043" s="140"/>
      <c r="G19043" s="140"/>
      <c r="M19043" s="140"/>
      <c r="N19043" s="167"/>
      <c r="O19043" s="167"/>
      <c r="P19043" s="142"/>
      <c r="Q19043" s="142"/>
      <c r="R19043" s="142"/>
      <c r="S19043" s="139"/>
    </row>
    <row r="19044" spans="2:19" ht="15.75" customHeight="1" x14ac:dyDescent="0.25">
      <c r="B19044" s="106"/>
      <c r="C19044" s="106"/>
      <c r="D19044" s="139"/>
      <c r="E19044" s="140"/>
      <c r="F19044" s="140"/>
      <c r="G19044" s="140"/>
      <c r="M19044" s="140"/>
      <c r="N19044" s="167"/>
      <c r="O19044" s="167"/>
      <c r="P19044" s="142"/>
      <c r="Q19044" s="142"/>
      <c r="R19044" s="142"/>
      <c r="S19044" s="139"/>
    </row>
    <row r="19045" spans="2:19" ht="15.75" customHeight="1" x14ac:dyDescent="0.25">
      <c r="B19045" s="106"/>
      <c r="C19045" s="106"/>
      <c r="D19045" s="139"/>
      <c r="E19045" s="140"/>
      <c r="F19045" s="140"/>
      <c r="G19045" s="140"/>
      <c r="M19045" s="140"/>
      <c r="N19045" s="167"/>
      <c r="O19045" s="167"/>
      <c r="P19045" s="142"/>
      <c r="Q19045" s="142"/>
      <c r="R19045" s="142"/>
      <c r="S19045" s="139"/>
    </row>
    <row r="19046" spans="2:19" ht="15.75" customHeight="1" x14ac:dyDescent="0.25">
      <c r="B19046" s="106"/>
      <c r="C19046" s="106"/>
      <c r="D19046" s="139"/>
      <c r="E19046" s="140"/>
      <c r="F19046" s="140"/>
      <c r="G19046" s="140"/>
      <c r="M19046" s="140"/>
      <c r="N19046" s="167"/>
      <c r="O19046" s="167"/>
      <c r="P19046" s="142"/>
      <c r="Q19046" s="142"/>
      <c r="R19046" s="142"/>
      <c r="S19046" s="139"/>
    </row>
    <row r="19047" spans="2:19" ht="15.75" customHeight="1" x14ac:dyDescent="0.25">
      <c r="B19047" s="106"/>
      <c r="C19047" s="106"/>
      <c r="D19047" s="139"/>
      <c r="E19047" s="140"/>
      <c r="F19047" s="140"/>
      <c r="G19047" s="140"/>
      <c r="M19047" s="140"/>
      <c r="N19047" s="167"/>
      <c r="O19047" s="167"/>
      <c r="P19047" s="142"/>
      <c r="Q19047" s="142"/>
      <c r="R19047" s="142"/>
      <c r="S19047" s="139"/>
    </row>
    <row r="19048" spans="2:19" ht="15.75" customHeight="1" x14ac:dyDescent="0.25">
      <c r="B19048" s="106"/>
      <c r="C19048" s="106"/>
      <c r="D19048" s="139"/>
      <c r="E19048" s="140"/>
      <c r="F19048" s="140"/>
      <c r="G19048" s="140"/>
      <c r="M19048" s="140"/>
      <c r="N19048" s="167"/>
      <c r="O19048" s="167"/>
      <c r="P19048" s="142"/>
      <c r="Q19048" s="142"/>
      <c r="R19048" s="142"/>
      <c r="S19048" s="139"/>
    </row>
    <row r="19049" spans="2:19" ht="15.75" customHeight="1" x14ac:dyDescent="0.25">
      <c r="B19049" s="106"/>
      <c r="C19049" s="106"/>
      <c r="D19049" s="139"/>
      <c r="E19049" s="140"/>
      <c r="F19049" s="140"/>
      <c r="G19049" s="140"/>
      <c r="M19049" s="140"/>
      <c r="N19049" s="167"/>
      <c r="O19049" s="167"/>
      <c r="P19049" s="142"/>
      <c r="Q19049" s="142"/>
      <c r="R19049" s="142"/>
      <c r="S19049" s="139"/>
    </row>
    <row r="19050" spans="2:19" ht="15.75" customHeight="1" x14ac:dyDescent="0.25">
      <c r="B19050" s="106"/>
      <c r="C19050" s="106"/>
      <c r="D19050" s="139"/>
      <c r="E19050" s="140"/>
      <c r="F19050" s="140"/>
      <c r="G19050" s="140"/>
      <c r="M19050" s="140"/>
      <c r="N19050" s="167"/>
      <c r="O19050" s="167"/>
      <c r="P19050" s="142"/>
      <c r="Q19050" s="142"/>
      <c r="R19050" s="142"/>
      <c r="S19050" s="139"/>
    </row>
    <row r="19051" spans="2:19" ht="15.75" customHeight="1" x14ac:dyDescent="0.25">
      <c r="B19051" s="106"/>
      <c r="C19051" s="106"/>
      <c r="D19051" s="139"/>
      <c r="E19051" s="140"/>
      <c r="F19051" s="140"/>
      <c r="G19051" s="140"/>
      <c r="M19051" s="140"/>
      <c r="N19051" s="167"/>
      <c r="O19051" s="167"/>
      <c r="P19051" s="142"/>
      <c r="Q19051" s="142"/>
      <c r="R19051" s="142"/>
      <c r="S19051" s="139"/>
    </row>
    <row r="19052" spans="2:19" ht="15.75" customHeight="1" x14ac:dyDescent="0.25">
      <c r="B19052" s="106"/>
      <c r="C19052" s="106"/>
      <c r="D19052" s="139"/>
      <c r="E19052" s="140"/>
      <c r="F19052" s="140"/>
      <c r="G19052" s="140"/>
      <c r="M19052" s="140"/>
      <c r="N19052" s="167"/>
      <c r="O19052" s="167"/>
      <c r="P19052" s="142"/>
      <c r="Q19052" s="142"/>
      <c r="R19052" s="142"/>
      <c r="S19052" s="139"/>
    </row>
    <row r="19053" spans="2:19" ht="15.75" customHeight="1" x14ac:dyDescent="0.25">
      <c r="B19053" s="106"/>
      <c r="C19053" s="106"/>
      <c r="D19053" s="139"/>
      <c r="E19053" s="140"/>
      <c r="F19053" s="140"/>
      <c r="G19053" s="140"/>
      <c r="M19053" s="140"/>
      <c r="N19053" s="167"/>
      <c r="O19053" s="167"/>
      <c r="P19053" s="142"/>
      <c r="Q19053" s="142"/>
      <c r="R19053" s="142"/>
      <c r="S19053" s="139"/>
    </row>
    <row r="19054" spans="2:19" ht="15.75" customHeight="1" x14ac:dyDescent="0.25">
      <c r="B19054" s="106"/>
      <c r="C19054" s="106"/>
      <c r="D19054" s="139"/>
      <c r="E19054" s="140"/>
      <c r="F19054" s="140"/>
      <c r="G19054" s="140"/>
      <c r="M19054" s="140"/>
      <c r="N19054" s="167"/>
      <c r="O19054" s="167"/>
      <c r="P19054" s="142"/>
      <c r="Q19054" s="142"/>
      <c r="R19054" s="142"/>
      <c r="S19054" s="139"/>
    </row>
    <row r="19055" spans="2:19" ht="15.75" customHeight="1" x14ac:dyDescent="0.25">
      <c r="B19055" s="106"/>
      <c r="C19055" s="106"/>
      <c r="D19055" s="139"/>
      <c r="E19055" s="140"/>
      <c r="F19055" s="140"/>
      <c r="G19055" s="140"/>
      <c r="M19055" s="140"/>
      <c r="N19055" s="167"/>
      <c r="O19055" s="167"/>
      <c r="P19055" s="142"/>
      <c r="Q19055" s="142"/>
      <c r="R19055" s="142"/>
      <c r="S19055" s="139"/>
    </row>
    <row r="19056" spans="2:19" ht="15.75" customHeight="1" x14ac:dyDescent="0.25">
      <c r="B19056" s="106"/>
      <c r="C19056" s="106"/>
      <c r="D19056" s="139"/>
      <c r="E19056" s="140"/>
      <c r="F19056" s="140"/>
      <c r="G19056" s="140"/>
      <c r="M19056" s="140"/>
      <c r="N19056" s="167"/>
      <c r="O19056" s="167"/>
      <c r="P19056" s="142"/>
      <c r="Q19056" s="142"/>
      <c r="R19056" s="142"/>
      <c r="S19056" s="139"/>
    </row>
    <row r="19057" spans="2:19" ht="15.75" customHeight="1" x14ac:dyDescent="0.25">
      <c r="B19057" s="106"/>
      <c r="C19057" s="106"/>
      <c r="D19057" s="139"/>
      <c r="E19057" s="140"/>
      <c r="F19057" s="140"/>
      <c r="G19057" s="140"/>
      <c r="M19057" s="140"/>
      <c r="N19057" s="167"/>
      <c r="O19057" s="167"/>
      <c r="P19057" s="142"/>
      <c r="Q19057" s="142"/>
      <c r="R19057" s="142"/>
      <c r="S19057" s="139"/>
    </row>
    <row r="19058" spans="2:19" ht="15.75" customHeight="1" x14ac:dyDescent="0.25">
      <c r="B19058" s="106"/>
      <c r="C19058" s="106"/>
      <c r="D19058" s="139"/>
      <c r="E19058" s="140"/>
      <c r="F19058" s="140"/>
      <c r="G19058" s="140"/>
      <c r="M19058" s="140"/>
      <c r="N19058" s="167"/>
      <c r="O19058" s="167"/>
      <c r="P19058" s="142"/>
      <c r="Q19058" s="142"/>
      <c r="R19058" s="142"/>
      <c r="S19058" s="139"/>
    </row>
    <row r="19059" spans="2:19" ht="15.75" customHeight="1" x14ac:dyDescent="0.25">
      <c r="B19059" s="106"/>
      <c r="C19059" s="106"/>
      <c r="D19059" s="139"/>
      <c r="E19059" s="140"/>
      <c r="F19059" s="140"/>
      <c r="G19059" s="140"/>
      <c r="M19059" s="140"/>
      <c r="N19059" s="167"/>
      <c r="O19059" s="167"/>
      <c r="P19059" s="142"/>
      <c r="Q19059" s="142"/>
      <c r="R19059" s="142"/>
      <c r="S19059" s="139"/>
    </row>
    <row r="19060" spans="2:19" ht="15.75" customHeight="1" x14ac:dyDescent="0.25">
      <c r="B19060" s="106"/>
      <c r="C19060" s="106"/>
      <c r="D19060" s="139"/>
      <c r="E19060" s="140"/>
      <c r="F19060" s="140"/>
      <c r="G19060" s="140"/>
      <c r="M19060" s="140"/>
      <c r="N19060" s="167"/>
      <c r="O19060" s="167"/>
      <c r="P19060" s="142"/>
      <c r="Q19060" s="142"/>
      <c r="R19060" s="142"/>
      <c r="S19060" s="139"/>
    </row>
    <row r="19061" spans="2:19" ht="15.75" customHeight="1" x14ac:dyDescent="0.25">
      <c r="B19061" s="106"/>
      <c r="C19061" s="106"/>
      <c r="D19061" s="139"/>
      <c r="E19061" s="140"/>
      <c r="F19061" s="140"/>
      <c r="G19061" s="140"/>
      <c r="M19061" s="140"/>
      <c r="N19061" s="167"/>
      <c r="O19061" s="167"/>
      <c r="P19061" s="142"/>
      <c r="Q19061" s="142"/>
      <c r="R19061" s="142"/>
      <c r="S19061" s="139"/>
    </row>
    <row r="19062" spans="2:19" ht="15.75" customHeight="1" x14ac:dyDescent="0.25">
      <c r="B19062" s="106"/>
      <c r="C19062" s="106"/>
      <c r="D19062" s="139"/>
      <c r="E19062" s="140"/>
      <c r="F19062" s="140"/>
      <c r="G19062" s="140"/>
      <c r="M19062" s="140"/>
      <c r="N19062" s="167"/>
      <c r="O19062" s="167"/>
      <c r="P19062" s="142"/>
      <c r="Q19062" s="142"/>
      <c r="R19062" s="142"/>
      <c r="S19062" s="139"/>
    </row>
    <row r="19063" spans="2:19" ht="15.75" customHeight="1" x14ac:dyDescent="0.25">
      <c r="B19063" s="106"/>
      <c r="C19063" s="106"/>
      <c r="D19063" s="139"/>
      <c r="E19063" s="140"/>
      <c r="F19063" s="140"/>
      <c r="G19063" s="140"/>
      <c r="M19063" s="140"/>
      <c r="N19063" s="167"/>
      <c r="O19063" s="167"/>
      <c r="P19063" s="142"/>
      <c r="Q19063" s="142"/>
      <c r="R19063" s="142"/>
      <c r="S19063" s="139"/>
    </row>
    <row r="19064" spans="2:19" ht="15.75" customHeight="1" x14ac:dyDescent="0.25">
      <c r="B19064" s="106"/>
      <c r="C19064" s="106"/>
      <c r="D19064" s="139"/>
      <c r="E19064" s="140"/>
      <c r="F19064" s="140"/>
      <c r="G19064" s="140"/>
      <c r="M19064" s="140"/>
      <c r="N19064" s="167"/>
      <c r="O19064" s="167"/>
      <c r="P19064" s="142"/>
      <c r="Q19064" s="142"/>
      <c r="R19064" s="142"/>
      <c r="S19064" s="139"/>
    </row>
    <row r="19065" spans="2:19" ht="15.75" customHeight="1" x14ac:dyDescent="0.25">
      <c r="B19065" s="106"/>
      <c r="C19065" s="106"/>
      <c r="D19065" s="139"/>
      <c r="E19065" s="140"/>
      <c r="F19065" s="140"/>
      <c r="G19065" s="140"/>
      <c r="M19065" s="140"/>
      <c r="N19065" s="167"/>
      <c r="O19065" s="167"/>
      <c r="P19065" s="142"/>
      <c r="Q19065" s="142"/>
      <c r="R19065" s="142"/>
      <c r="S19065" s="139"/>
    </row>
    <row r="19066" spans="2:19" ht="15.75" customHeight="1" x14ac:dyDescent="0.25">
      <c r="B19066" s="106"/>
      <c r="C19066" s="106"/>
      <c r="D19066" s="139"/>
      <c r="E19066" s="140"/>
      <c r="F19066" s="140"/>
      <c r="G19066" s="140"/>
      <c r="M19066" s="140"/>
      <c r="N19066" s="167"/>
      <c r="O19066" s="167"/>
      <c r="P19066" s="142"/>
      <c r="Q19066" s="142"/>
      <c r="R19066" s="142"/>
      <c r="S19066" s="139"/>
    </row>
    <row r="19067" spans="2:19" ht="15.75" customHeight="1" x14ac:dyDescent="0.25">
      <c r="B19067" s="106"/>
      <c r="C19067" s="106"/>
      <c r="D19067" s="139"/>
      <c r="E19067" s="140"/>
      <c r="F19067" s="140"/>
      <c r="G19067" s="140"/>
      <c r="M19067" s="140"/>
      <c r="N19067" s="167"/>
      <c r="O19067" s="167"/>
      <c r="P19067" s="142"/>
      <c r="Q19067" s="142"/>
      <c r="R19067" s="142"/>
      <c r="S19067" s="139"/>
    </row>
    <row r="19068" spans="2:19" ht="15.75" customHeight="1" x14ac:dyDescent="0.25">
      <c r="B19068" s="106"/>
      <c r="C19068" s="106"/>
      <c r="D19068" s="139"/>
      <c r="E19068" s="140"/>
      <c r="F19068" s="140"/>
      <c r="G19068" s="140"/>
      <c r="M19068" s="140"/>
      <c r="N19068" s="167"/>
      <c r="O19068" s="167"/>
      <c r="P19068" s="142"/>
      <c r="Q19068" s="142"/>
      <c r="R19068" s="142"/>
      <c r="S19068" s="139"/>
    </row>
    <row r="19069" spans="2:19" ht="15.75" customHeight="1" x14ac:dyDescent="0.25">
      <c r="B19069" s="106"/>
      <c r="C19069" s="106"/>
      <c r="D19069" s="139"/>
      <c r="E19069" s="140"/>
      <c r="F19069" s="140"/>
      <c r="G19069" s="140"/>
      <c r="M19069" s="140"/>
      <c r="N19069" s="167"/>
      <c r="O19069" s="167"/>
      <c r="P19069" s="142"/>
      <c r="Q19069" s="142"/>
      <c r="R19069" s="142"/>
      <c r="S19069" s="139"/>
    </row>
    <row r="19070" spans="2:19" ht="15.75" customHeight="1" x14ac:dyDescent="0.25">
      <c r="B19070" s="106"/>
      <c r="C19070" s="106"/>
      <c r="D19070" s="139"/>
      <c r="E19070" s="140"/>
      <c r="F19070" s="140"/>
      <c r="G19070" s="140"/>
      <c r="M19070" s="140"/>
      <c r="N19070" s="167"/>
      <c r="O19070" s="167"/>
      <c r="P19070" s="142"/>
      <c r="Q19070" s="142"/>
      <c r="R19070" s="142"/>
      <c r="S19070" s="139"/>
    </row>
    <row r="19071" spans="2:19" ht="15.75" customHeight="1" x14ac:dyDescent="0.25">
      <c r="B19071" s="106"/>
      <c r="C19071" s="106"/>
      <c r="D19071" s="139"/>
      <c r="E19071" s="140"/>
      <c r="F19071" s="140"/>
      <c r="G19071" s="140"/>
      <c r="M19071" s="140"/>
      <c r="N19071" s="167"/>
      <c r="O19071" s="167"/>
      <c r="P19071" s="142"/>
      <c r="Q19071" s="142"/>
      <c r="R19071" s="142"/>
      <c r="S19071" s="139"/>
    </row>
    <row r="19072" spans="2:19" ht="15.75" customHeight="1" x14ac:dyDescent="0.25">
      <c r="B19072" s="106"/>
      <c r="C19072" s="106"/>
      <c r="D19072" s="139"/>
      <c r="E19072" s="140"/>
      <c r="F19072" s="140"/>
      <c r="G19072" s="140"/>
      <c r="M19072" s="140"/>
      <c r="N19072" s="167"/>
      <c r="O19072" s="167"/>
      <c r="P19072" s="142"/>
      <c r="Q19072" s="142"/>
      <c r="R19072" s="142"/>
      <c r="S19072" s="139"/>
    </row>
    <row r="19073" spans="2:19" ht="15.75" customHeight="1" x14ac:dyDescent="0.25">
      <c r="B19073" s="106"/>
      <c r="C19073" s="106"/>
      <c r="D19073" s="139"/>
      <c r="E19073" s="140"/>
      <c r="F19073" s="140"/>
      <c r="G19073" s="140"/>
      <c r="M19073" s="140"/>
      <c r="N19073" s="167"/>
      <c r="O19073" s="167"/>
      <c r="P19073" s="142"/>
      <c r="Q19073" s="142"/>
      <c r="R19073" s="142"/>
      <c r="S19073" s="139"/>
    </row>
    <row r="19074" spans="2:19" ht="15.75" customHeight="1" x14ac:dyDescent="0.25">
      <c r="B19074" s="106"/>
      <c r="C19074" s="106"/>
      <c r="D19074" s="139"/>
      <c r="E19074" s="140"/>
      <c r="F19074" s="140"/>
      <c r="G19074" s="140"/>
      <c r="M19074" s="140"/>
      <c r="N19074" s="167"/>
      <c r="O19074" s="167"/>
      <c r="P19074" s="142"/>
      <c r="Q19074" s="142"/>
      <c r="R19074" s="142"/>
      <c r="S19074" s="139"/>
    </row>
    <row r="19075" spans="2:19" ht="15.75" customHeight="1" x14ac:dyDescent="0.25">
      <c r="B19075" s="106"/>
      <c r="C19075" s="106"/>
      <c r="D19075" s="139"/>
      <c r="E19075" s="140"/>
      <c r="F19075" s="140"/>
      <c r="G19075" s="140"/>
      <c r="M19075" s="140"/>
      <c r="N19075" s="167"/>
      <c r="O19075" s="167"/>
      <c r="P19075" s="142"/>
      <c r="Q19075" s="142"/>
      <c r="R19075" s="142"/>
      <c r="S19075" s="139"/>
    </row>
    <row r="19076" spans="2:19" ht="15.75" customHeight="1" x14ac:dyDescent="0.25">
      <c r="B19076" s="106"/>
      <c r="C19076" s="106"/>
      <c r="D19076" s="139"/>
      <c r="E19076" s="140"/>
      <c r="F19076" s="140"/>
      <c r="G19076" s="140"/>
      <c r="M19076" s="140"/>
      <c r="N19076" s="167"/>
      <c r="O19076" s="167"/>
      <c r="P19076" s="142"/>
      <c r="Q19076" s="142"/>
      <c r="R19076" s="142"/>
      <c r="S19076" s="139"/>
    </row>
    <row r="19077" spans="2:19" ht="15.75" customHeight="1" x14ac:dyDescent="0.25">
      <c r="B19077" s="106"/>
      <c r="C19077" s="106"/>
      <c r="D19077" s="139"/>
      <c r="E19077" s="140"/>
      <c r="F19077" s="140"/>
      <c r="G19077" s="140"/>
      <c r="M19077" s="140"/>
      <c r="N19077" s="167"/>
      <c r="O19077" s="167"/>
      <c r="P19077" s="142"/>
      <c r="Q19077" s="142"/>
      <c r="R19077" s="142"/>
      <c r="S19077" s="139"/>
    </row>
    <row r="19078" spans="2:19" ht="15.75" customHeight="1" x14ac:dyDescent="0.25">
      <c r="B19078" s="106"/>
      <c r="C19078" s="106"/>
      <c r="D19078" s="139"/>
      <c r="E19078" s="140"/>
      <c r="F19078" s="140"/>
      <c r="G19078" s="140"/>
      <c r="M19078" s="140"/>
      <c r="N19078" s="167"/>
      <c r="O19078" s="167"/>
      <c r="P19078" s="142"/>
      <c r="Q19078" s="142"/>
      <c r="R19078" s="142"/>
      <c r="S19078" s="139"/>
    </row>
    <row r="19079" spans="2:19" ht="15.75" customHeight="1" x14ac:dyDescent="0.25">
      <c r="B19079" s="106"/>
      <c r="C19079" s="106"/>
      <c r="D19079" s="139"/>
      <c r="E19079" s="140"/>
      <c r="F19079" s="140"/>
      <c r="G19079" s="140"/>
      <c r="M19079" s="140"/>
      <c r="N19079" s="167"/>
      <c r="O19079" s="167"/>
      <c r="P19079" s="142"/>
      <c r="Q19079" s="142"/>
      <c r="R19079" s="142"/>
      <c r="S19079" s="139"/>
    </row>
    <row r="19080" spans="2:19" ht="15.75" customHeight="1" x14ac:dyDescent="0.25">
      <c r="B19080" s="106"/>
      <c r="C19080" s="106"/>
      <c r="D19080" s="139"/>
      <c r="E19080" s="140"/>
      <c r="F19080" s="140"/>
      <c r="G19080" s="140"/>
      <c r="M19080" s="140"/>
      <c r="N19080" s="167"/>
      <c r="O19080" s="167"/>
      <c r="P19080" s="142"/>
      <c r="Q19080" s="142"/>
      <c r="R19080" s="142"/>
      <c r="S19080" s="139"/>
    </row>
    <row r="19081" spans="2:19" ht="15.75" customHeight="1" x14ac:dyDescent="0.25">
      <c r="B19081" s="106"/>
      <c r="C19081" s="106"/>
      <c r="D19081" s="139"/>
      <c r="E19081" s="140"/>
      <c r="F19081" s="140"/>
      <c r="G19081" s="140"/>
      <c r="M19081" s="140"/>
      <c r="N19081" s="167"/>
      <c r="O19081" s="167"/>
      <c r="P19081" s="142"/>
      <c r="Q19081" s="142"/>
      <c r="R19081" s="142"/>
      <c r="S19081" s="139"/>
    </row>
    <row r="19082" spans="2:19" ht="15.75" customHeight="1" x14ac:dyDescent="0.25">
      <c r="B19082" s="106"/>
      <c r="C19082" s="106"/>
      <c r="D19082" s="139"/>
      <c r="E19082" s="140"/>
      <c r="F19082" s="140"/>
      <c r="G19082" s="140"/>
      <c r="M19082" s="140"/>
      <c r="N19082" s="167"/>
      <c r="O19082" s="167"/>
      <c r="P19082" s="142"/>
      <c r="Q19082" s="142"/>
      <c r="R19082" s="142"/>
      <c r="S19082" s="139"/>
    </row>
    <row r="19083" spans="2:19" ht="15.75" customHeight="1" x14ac:dyDescent="0.25">
      <c r="B19083" s="106"/>
      <c r="C19083" s="106"/>
      <c r="D19083" s="139"/>
      <c r="E19083" s="140"/>
      <c r="F19083" s="140"/>
      <c r="G19083" s="140"/>
      <c r="M19083" s="140"/>
      <c r="N19083" s="167"/>
      <c r="O19083" s="167"/>
      <c r="P19083" s="142"/>
      <c r="Q19083" s="142"/>
      <c r="R19083" s="142"/>
      <c r="S19083" s="139"/>
    </row>
    <row r="19084" spans="2:19" ht="15.75" customHeight="1" x14ac:dyDescent="0.25">
      <c r="B19084" s="106"/>
      <c r="C19084" s="106"/>
      <c r="D19084" s="139"/>
      <c r="E19084" s="140"/>
      <c r="F19084" s="140"/>
      <c r="G19084" s="140"/>
      <c r="M19084" s="140"/>
      <c r="N19084" s="167"/>
      <c r="O19084" s="167"/>
      <c r="P19084" s="142"/>
      <c r="Q19084" s="142"/>
      <c r="R19084" s="142"/>
      <c r="S19084" s="139"/>
    </row>
    <row r="19085" spans="2:19" ht="15.75" customHeight="1" x14ac:dyDescent="0.25">
      <c r="B19085" s="106"/>
      <c r="C19085" s="106"/>
      <c r="D19085" s="139"/>
      <c r="E19085" s="140"/>
      <c r="F19085" s="140"/>
      <c r="G19085" s="140"/>
      <c r="M19085" s="140"/>
      <c r="N19085" s="167"/>
      <c r="O19085" s="167"/>
      <c r="P19085" s="142"/>
      <c r="Q19085" s="142"/>
      <c r="R19085" s="142"/>
      <c r="S19085" s="139"/>
    </row>
    <row r="19086" spans="2:19" ht="15.75" customHeight="1" x14ac:dyDescent="0.25">
      <c r="B19086" s="106"/>
      <c r="C19086" s="106"/>
      <c r="D19086" s="139"/>
      <c r="E19086" s="140"/>
      <c r="F19086" s="140"/>
      <c r="G19086" s="140"/>
      <c r="M19086" s="140"/>
      <c r="N19086" s="167"/>
      <c r="O19086" s="167"/>
      <c r="P19086" s="142"/>
      <c r="Q19086" s="142"/>
      <c r="R19086" s="142"/>
      <c r="S19086" s="139"/>
    </row>
    <row r="19087" spans="2:19" ht="15.75" customHeight="1" x14ac:dyDescent="0.25">
      <c r="B19087" s="106"/>
      <c r="C19087" s="106"/>
      <c r="D19087" s="139"/>
      <c r="E19087" s="140"/>
      <c r="F19087" s="140"/>
      <c r="G19087" s="140"/>
      <c r="M19087" s="140"/>
      <c r="N19087" s="167"/>
      <c r="O19087" s="167"/>
      <c r="P19087" s="142"/>
      <c r="Q19087" s="142"/>
      <c r="R19087" s="142"/>
      <c r="S19087" s="139"/>
    </row>
    <row r="19088" spans="2:19" ht="15.75" customHeight="1" x14ac:dyDescent="0.25">
      <c r="B19088" s="106"/>
      <c r="C19088" s="106"/>
      <c r="D19088" s="139"/>
      <c r="E19088" s="140"/>
      <c r="F19088" s="140"/>
      <c r="G19088" s="140"/>
      <c r="M19088" s="140"/>
      <c r="N19088" s="167"/>
      <c r="O19088" s="167"/>
      <c r="P19088" s="142"/>
      <c r="Q19088" s="142"/>
      <c r="R19088" s="142"/>
      <c r="S19088" s="139"/>
    </row>
    <row r="19089" spans="2:19" ht="15.75" customHeight="1" x14ac:dyDescent="0.25">
      <c r="B19089" s="106"/>
      <c r="C19089" s="106"/>
      <c r="D19089" s="139"/>
      <c r="E19089" s="140"/>
      <c r="F19089" s="140"/>
      <c r="G19089" s="140"/>
      <c r="M19089" s="140"/>
      <c r="N19089" s="167"/>
      <c r="O19089" s="167"/>
      <c r="P19089" s="142"/>
      <c r="Q19089" s="142"/>
      <c r="R19089" s="142"/>
      <c r="S19089" s="139"/>
    </row>
    <row r="19090" spans="2:19" ht="15.75" customHeight="1" x14ac:dyDescent="0.25">
      <c r="B19090" s="106"/>
      <c r="C19090" s="106"/>
      <c r="D19090" s="139"/>
      <c r="E19090" s="140"/>
      <c r="F19090" s="140"/>
      <c r="G19090" s="140"/>
      <c r="M19090" s="140"/>
      <c r="N19090" s="167"/>
      <c r="O19090" s="167"/>
      <c r="P19090" s="142"/>
      <c r="Q19090" s="142"/>
      <c r="R19090" s="142"/>
      <c r="S19090" s="139"/>
    </row>
    <row r="19091" spans="2:19" ht="15.75" customHeight="1" x14ac:dyDescent="0.25">
      <c r="B19091" s="106"/>
      <c r="C19091" s="106"/>
      <c r="D19091" s="139"/>
      <c r="E19091" s="140"/>
      <c r="F19091" s="140"/>
      <c r="G19091" s="140"/>
      <c r="M19091" s="140"/>
      <c r="N19091" s="167"/>
      <c r="O19091" s="167"/>
      <c r="P19091" s="142"/>
      <c r="Q19091" s="142"/>
      <c r="R19091" s="142"/>
      <c r="S19091" s="139"/>
    </row>
    <row r="19092" spans="2:19" ht="15.75" customHeight="1" x14ac:dyDescent="0.25">
      <c r="B19092" s="106"/>
      <c r="C19092" s="106"/>
      <c r="D19092" s="139"/>
      <c r="E19092" s="140"/>
      <c r="F19092" s="140"/>
      <c r="G19092" s="140"/>
      <c r="M19092" s="140"/>
      <c r="N19092" s="167"/>
      <c r="O19092" s="167"/>
      <c r="P19092" s="142"/>
      <c r="Q19092" s="142"/>
      <c r="R19092" s="142"/>
      <c r="S19092" s="139"/>
    </row>
    <row r="19093" spans="2:19" ht="15.75" customHeight="1" x14ac:dyDescent="0.25">
      <c r="B19093" s="106"/>
      <c r="C19093" s="106"/>
      <c r="D19093" s="139"/>
      <c r="E19093" s="140"/>
      <c r="F19093" s="140"/>
      <c r="G19093" s="140"/>
      <c r="M19093" s="140"/>
      <c r="N19093" s="167"/>
      <c r="O19093" s="167"/>
      <c r="P19093" s="142"/>
      <c r="Q19093" s="142"/>
      <c r="R19093" s="142"/>
      <c r="S19093" s="139"/>
    </row>
    <row r="19094" spans="2:19" ht="15.75" customHeight="1" x14ac:dyDescent="0.25">
      <c r="B19094" s="106"/>
      <c r="C19094" s="106"/>
      <c r="D19094" s="139"/>
      <c r="E19094" s="140"/>
      <c r="F19094" s="140"/>
      <c r="G19094" s="140"/>
      <c r="M19094" s="140"/>
      <c r="N19094" s="167"/>
      <c r="O19094" s="167"/>
      <c r="P19094" s="142"/>
      <c r="Q19094" s="142"/>
      <c r="R19094" s="142"/>
      <c r="S19094" s="139"/>
    </row>
    <row r="19095" spans="2:19" ht="15.75" customHeight="1" x14ac:dyDescent="0.25">
      <c r="B19095" s="106"/>
      <c r="C19095" s="106"/>
      <c r="D19095" s="139"/>
      <c r="E19095" s="140"/>
      <c r="F19095" s="140"/>
      <c r="G19095" s="140"/>
      <c r="M19095" s="140"/>
      <c r="N19095" s="167"/>
      <c r="O19095" s="167"/>
      <c r="P19095" s="142"/>
      <c r="Q19095" s="142"/>
      <c r="R19095" s="142"/>
      <c r="S19095" s="139"/>
    </row>
    <row r="19096" spans="2:19" ht="15.75" customHeight="1" x14ac:dyDescent="0.25">
      <c r="B19096" s="106"/>
      <c r="C19096" s="106"/>
      <c r="D19096" s="139"/>
      <c r="E19096" s="140"/>
      <c r="F19096" s="140"/>
      <c r="G19096" s="140"/>
      <c r="M19096" s="140"/>
      <c r="N19096" s="167"/>
      <c r="O19096" s="167"/>
      <c r="P19096" s="142"/>
      <c r="Q19096" s="142"/>
      <c r="R19096" s="142"/>
      <c r="S19096" s="139"/>
    </row>
    <row r="19097" spans="2:19" ht="15.75" customHeight="1" x14ac:dyDescent="0.25">
      <c r="B19097" s="106"/>
      <c r="C19097" s="106"/>
      <c r="D19097" s="139"/>
      <c r="E19097" s="140"/>
      <c r="F19097" s="140"/>
      <c r="G19097" s="140"/>
      <c r="M19097" s="140"/>
      <c r="N19097" s="167"/>
      <c r="O19097" s="167"/>
      <c r="P19097" s="142"/>
      <c r="Q19097" s="142"/>
      <c r="R19097" s="142"/>
      <c r="S19097" s="139"/>
    </row>
    <row r="19098" spans="2:19" ht="15.75" customHeight="1" x14ac:dyDescent="0.25">
      <c r="B19098" s="106"/>
      <c r="C19098" s="106"/>
      <c r="D19098" s="139"/>
      <c r="E19098" s="140"/>
      <c r="F19098" s="140"/>
      <c r="G19098" s="140"/>
      <c r="M19098" s="140"/>
      <c r="N19098" s="167"/>
      <c r="O19098" s="167"/>
      <c r="P19098" s="142"/>
      <c r="Q19098" s="142"/>
      <c r="R19098" s="142"/>
      <c r="S19098" s="139"/>
    </row>
    <row r="19099" spans="2:19" ht="15.75" customHeight="1" x14ac:dyDescent="0.25">
      <c r="B19099" s="106"/>
      <c r="C19099" s="106"/>
      <c r="D19099" s="139"/>
      <c r="E19099" s="140"/>
      <c r="F19099" s="140"/>
      <c r="G19099" s="140"/>
      <c r="M19099" s="140"/>
      <c r="N19099" s="167"/>
      <c r="O19099" s="167"/>
      <c r="P19099" s="142"/>
      <c r="Q19099" s="142"/>
      <c r="R19099" s="142"/>
      <c r="S19099" s="139"/>
    </row>
    <row r="19100" spans="2:19" ht="15.75" customHeight="1" x14ac:dyDescent="0.25">
      <c r="B19100" s="106"/>
      <c r="C19100" s="106"/>
      <c r="D19100" s="139"/>
      <c r="E19100" s="140"/>
      <c r="F19100" s="140"/>
      <c r="G19100" s="140"/>
      <c r="M19100" s="140"/>
      <c r="N19100" s="167"/>
      <c r="O19100" s="167"/>
      <c r="P19100" s="142"/>
      <c r="Q19100" s="142"/>
      <c r="R19100" s="142"/>
      <c r="S19100" s="139"/>
    </row>
    <row r="19101" spans="2:19" ht="15.75" customHeight="1" x14ac:dyDescent="0.25">
      <c r="B19101" s="106"/>
      <c r="C19101" s="106"/>
      <c r="D19101" s="139"/>
      <c r="E19101" s="140"/>
      <c r="F19101" s="140"/>
      <c r="G19101" s="140"/>
      <c r="M19101" s="140"/>
      <c r="N19101" s="167"/>
      <c r="O19101" s="167"/>
      <c r="P19101" s="142"/>
      <c r="Q19101" s="142"/>
      <c r="R19101" s="142"/>
      <c r="S19101" s="139"/>
    </row>
    <row r="19102" spans="2:19" ht="15.75" customHeight="1" x14ac:dyDescent="0.25">
      <c r="B19102" s="106"/>
      <c r="C19102" s="106"/>
      <c r="D19102" s="139"/>
      <c r="E19102" s="140"/>
      <c r="F19102" s="140"/>
      <c r="G19102" s="140"/>
      <c r="M19102" s="140"/>
      <c r="N19102" s="167"/>
      <c r="O19102" s="167"/>
      <c r="P19102" s="142"/>
      <c r="Q19102" s="142"/>
      <c r="R19102" s="142"/>
      <c r="S19102" s="139"/>
    </row>
    <row r="19103" spans="2:19" ht="15.75" customHeight="1" x14ac:dyDescent="0.25">
      <c r="B19103" s="106"/>
      <c r="C19103" s="106"/>
      <c r="D19103" s="139"/>
      <c r="E19103" s="140"/>
      <c r="F19103" s="140"/>
      <c r="G19103" s="140"/>
      <c r="M19103" s="140"/>
      <c r="N19103" s="167"/>
      <c r="O19103" s="167"/>
      <c r="P19103" s="142"/>
      <c r="Q19103" s="142"/>
      <c r="R19103" s="142"/>
      <c r="S19103" s="139"/>
    </row>
    <row r="19104" spans="2:19" ht="15.75" customHeight="1" x14ac:dyDescent="0.25">
      <c r="B19104" s="106"/>
      <c r="C19104" s="106"/>
      <c r="D19104" s="139"/>
      <c r="E19104" s="140"/>
      <c r="F19104" s="140"/>
      <c r="G19104" s="140"/>
      <c r="M19104" s="140"/>
      <c r="N19104" s="167"/>
      <c r="O19104" s="167"/>
      <c r="P19104" s="142"/>
      <c r="Q19104" s="142"/>
      <c r="R19104" s="142"/>
      <c r="S19104" s="139"/>
    </row>
    <row r="19105" spans="2:19" ht="15.75" customHeight="1" x14ac:dyDescent="0.25">
      <c r="B19105" s="106"/>
      <c r="C19105" s="106"/>
      <c r="D19105" s="139"/>
      <c r="E19105" s="140"/>
      <c r="F19105" s="140"/>
      <c r="G19105" s="140"/>
      <c r="M19105" s="140"/>
      <c r="N19105" s="167"/>
      <c r="O19105" s="167"/>
      <c r="P19105" s="142"/>
      <c r="Q19105" s="142"/>
      <c r="R19105" s="142"/>
      <c r="S19105" s="139"/>
    </row>
    <row r="19106" spans="2:19" ht="15.75" customHeight="1" x14ac:dyDescent="0.25">
      <c r="B19106" s="106"/>
      <c r="C19106" s="106"/>
      <c r="D19106" s="139"/>
      <c r="E19106" s="140"/>
      <c r="F19106" s="140"/>
      <c r="G19106" s="140"/>
      <c r="M19106" s="140"/>
      <c r="N19106" s="167"/>
      <c r="O19106" s="167"/>
      <c r="P19106" s="142"/>
      <c r="Q19106" s="142"/>
      <c r="R19106" s="142"/>
      <c r="S19106" s="139"/>
    </row>
    <row r="19107" spans="2:19" ht="15.75" customHeight="1" x14ac:dyDescent="0.25">
      <c r="B19107" s="106"/>
      <c r="C19107" s="106"/>
      <c r="D19107" s="139"/>
      <c r="E19107" s="140"/>
      <c r="F19107" s="140"/>
      <c r="G19107" s="140"/>
      <c r="M19107" s="140"/>
      <c r="N19107" s="167"/>
      <c r="O19107" s="167"/>
      <c r="P19107" s="142"/>
      <c r="Q19107" s="142"/>
      <c r="R19107" s="142"/>
      <c r="S19107" s="139"/>
    </row>
    <row r="19108" spans="2:19" ht="15.75" customHeight="1" x14ac:dyDescent="0.25">
      <c r="B19108" s="106"/>
      <c r="C19108" s="106"/>
      <c r="D19108" s="139"/>
      <c r="E19108" s="140"/>
      <c r="F19108" s="140"/>
      <c r="G19108" s="140"/>
      <c r="M19108" s="140"/>
      <c r="N19108" s="167"/>
      <c r="O19108" s="167"/>
      <c r="P19108" s="142"/>
      <c r="Q19108" s="142"/>
      <c r="R19108" s="142"/>
      <c r="S19108" s="139"/>
    </row>
    <row r="19109" spans="2:19" ht="15.75" customHeight="1" x14ac:dyDescent="0.25">
      <c r="B19109" s="106"/>
      <c r="C19109" s="106"/>
      <c r="D19109" s="139"/>
      <c r="E19109" s="140"/>
      <c r="F19109" s="140"/>
      <c r="G19109" s="140"/>
      <c r="M19109" s="140"/>
      <c r="N19109" s="167"/>
      <c r="O19109" s="167"/>
      <c r="P19109" s="142"/>
      <c r="Q19109" s="142"/>
      <c r="R19109" s="142"/>
      <c r="S19109" s="139"/>
    </row>
    <row r="19110" spans="2:19" ht="15.75" customHeight="1" x14ac:dyDescent="0.25">
      <c r="B19110" s="106"/>
      <c r="C19110" s="106"/>
      <c r="D19110" s="139"/>
      <c r="E19110" s="140"/>
      <c r="F19110" s="140"/>
      <c r="G19110" s="140"/>
      <c r="M19110" s="140"/>
      <c r="N19110" s="167"/>
      <c r="O19110" s="167"/>
      <c r="P19110" s="142"/>
      <c r="Q19110" s="142"/>
      <c r="R19110" s="142"/>
      <c r="S19110" s="139"/>
    </row>
    <row r="19111" spans="2:19" ht="15.75" customHeight="1" x14ac:dyDescent="0.25">
      <c r="B19111" s="106"/>
      <c r="C19111" s="106"/>
      <c r="D19111" s="139"/>
      <c r="E19111" s="140"/>
      <c r="F19111" s="140"/>
      <c r="G19111" s="140"/>
      <c r="M19111" s="140"/>
      <c r="N19111" s="167"/>
      <c r="O19111" s="167"/>
      <c r="P19111" s="142"/>
      <c r="Q19111" s="142"/>
      <c r="R19111" s="142"/>
      <c r="S19111" s="139"/>
    </row>
    <row r="19112" spans="2:19" ht="15.75" customHeight="1" x14ac:dyDescent="0.25">
      <c r="B19112" s="106"/>
      <c r="C19112" s="106"/>
      <c r="D19112" s="139"/>
      <c r="E19112" s="140"/>
      <c r="F19112" s="140"/>
      <c r="G19112" s="140"/>
      <c r="M19112" s="140"/>
      <c r="N19112" s="167"/>
      <c r="O19112" s="167"/>
      <c r="P19112" s="142"/>
      <c r="Q19112" s="142"/>
      <c r="R19112" s="142"/>
      <c r="S19112" s="139"/>
    </row>
    <row r="19113" spans="2:19" ht="15.75" customHeight="1" x14ac:dyDescent="0.25">
      <c r="B19113" s="106"/>
      <c r="C19113" s="106"/>
      <c r="D19113" s="139"/>
      <c r="E19113" s="140"/>
      <c r="F19113" s="140"/>
      <c r="G19113" s="140"/>
      <c r="M19113" s="140"/>
      <c r="N19113" s="167"/>
      <c r="O19113" s="167"/>
      <c r="P19113" s="142"/>
      <c r="Q19113" s="142"/>
      <c r="R19113" s="142"/>
      <c r="S19113" s="139"/>
    </row>
    <row r="19114" spans="2:19" ht="15.75" customHeight="1" x14ac:dyDescent="0.25">
      <c r="B19114" s="106"/>
      <c r="C19114" s="106"/>
      <c r="D19114" s="139"/>
      <c r="E19114" s="140"/>
      <c r="F19114" s="140"/>
      <c r="G19114" s="140"/>
      <c r="M19114" s="140"/>
      <c r="N19114" s="167"/>
      <c r="O19114" s="167"/>
      <c r="P19114" s="142"/>
      <c r="Q19114" s="142"/>
      <c r="R19114" s="142"/>
      <c r="S19114" s="139"/>
    </row>
    <row r="19115" spans="2:19" ht="15.75" customHeight="1" x14ac:dyDescent="0.25">
      <c r="B19115" s="106"/>
      <c r="C19115" s="106"/>
      <c r="D19115" s="139"/>
      <c r="E19115" s="140"/>
      <c r="F19115" s="140"/>
      <c r="G19115" s="140"/>
      <c r="M19115" s="140"/>
      <c r="N19115" s="167"/>
      <c r="O19115" s="167"/>
      <c r="P19115" s="142"/>
      <c r="Q19115" s="142"/>
      <c r="R19115" s="142"/>
      <c r="S19115" s="139"/>
    </row>
    <row r="19116" spans="2:19" ht="15.75" customHeight="1" x14ac:dyDescent="0.25">
      <c r="B19116" s="106"/>
      <c r="C19116" s="106"/>
      <c r="D19116" s="139"/>
      <c r="E19116" s="140"/>
      <c r="F19116" s="140"/>
      <c r="G19116" s="140"/>
      <c r="M19116" s="140"/>
      <c r="N19116" s="167"/>
      <c r="O19116" s="167"/>
      <c r="P19116" s="142"/>
      <c r="Q19116" s="142"/>
      <c r="R19116" s="142"/>
      <c r="S19116" s="139"/>
    </row>
    <row r="19117" spans="2:19" ht="15.75" customHeight="1" x14ac:dyDescent="0.25">
      <c r="B19117" s="106"/>
      <c r="C19117" s="106"/>
      <c r="D19117" s="139"/>
      <c r="E19117" s="140"/>
      <c r="F19117" s="140"/>
      <c r="G19117" s="140"/>
      <c r="M19117" s="140"/>
      <c r="N19117" s="167"/>
      <c r="O19117" s="167"/>
      <c r="P19117" s="142"/>
      <c r="Q19117" s="142"/>
      <c r="R19117" s="142"/>
      <c r="S19117" s="139"/>
    </row>
    <row r="19118" spans="2:19" ht="15.75" customHeight="1" x14ac:dyDescent="0.25">
      <c r="B19118" s="106"/>
      <c r="C19118" s="106"/>
      <c r="D19118" s="139"/>
      <c r="E19118" s="140"/>
      <c r="F19118" s="140"/>
      <c r="G19118" s="140"/>
      <c r="M19118" s="140"/>
      <c r="N19118" s="167"/>
      <c r="O19118" s="167"/>
      <c r="P19118" s="142"/>
      <c r="Q19118" s="142"/>
      <c r="R19118" s="142"/>
      <c r="S19118" s="139"/>
    </row>
    <row r="19119" spans="2:19" ht="15.75" customHeight="1" x14ac:dyDescent="0.25">
      <c r="B19119" s="106"/>
      <c r="C19119" s="106"/>
      <c r="D19119" s="139"/>
      <c r="E19119" s="140"/>
      <c r="F19119" s="140"/>
      <c r="G19119" s="140"/>
      <c r="M19119" s="140"/>
      <c r="N19119" s="167"/>
      <c r="O19119" s="167"/>
      <c r="P19119" s="142"/>
      <c r="Q19119" s="142"/>
      <c r="R19119" s="142"/>
      <c r="S19119" s="139"/>
    </row>
    <row r="19120" spans="2:19" ht="15.75" customHeight="1" x14ac:dyDescent="0.25">
      <c r="B19120" s="106"/>
      <c r="C19120" s="106"/>
      <c r="D19120" s="139"/>
      <c r="E19120" s="140"/>
      <c r="F19120" s="140"/>
      <c r="G19120" s="140"/>
      <c r="M19120" s="140"/>
      <c r="N19120" s="167"/>
      <c r="O19120" s="167"/>
      <c r="P19120" s="142"/>
      <c r="Q19120" s="142"/>
      <c r="R19120" s="142"/>
      <c r="S19120" s="139"/>
    </row>
    <row r="19121" spans="2:19" ht="15.75" customHeight="1" x14ac:dyDescent="0.25">
      <c r="B19121" s="106"/>
      <c r="C19121" s="106"/>
      <c r="D19121" s="139"/>
      <c r="E19121" s="140"/>
      <c r="F19121" s="140"/>
      <c r="G19121" s="140"/>
      <c r="M19121" s="140"/>
      <c r="N19121" s="167"/>
      <c r="O19121" s="167"/>
      <c r="P19121" s="142"/>
      <c r="Q19121" s="142"/>
      <c r="R19121" s="142"/>
      <c r="S19121" s="139"/>
    </row>
    <row r="19122" spans="2:19" ht="15.75" customHeight="1" x14ac:dyDescent="0.25">
      <c r="B19122" s="106"/>
      <c r="C19122" s="106"/>
      <c r="D19122" s="139"/>
      <c r="E19122" s="140"/>
      <c r="F19122" s="140"/>
      <c r="G19122" s="140"/>
      <c r="M19122" s="140"/>
      <c r="N19122" s="167"/>
      <c r="O19122" s="167"/>
      <c r="P19122" s="142"/>
      <c r="Q19122" s="142"/>
      <c r="R19122" s="142"/>
      <c r="S19122" s="139"/>
    </row>
    <row r="19123" spans="2:19" ht="15.75" customHeight="1" x14ac:dyDescent="0.25">
      <c r="B19123" s="106"/>
      <c r="C19123" s="106"/>
      <c r="D19123" s="139"/>
      <c r="E19123" s="140"/>
      <c r="F19123" s="140"/>
      <c r="G19123" s="140"/>
      <c r="M19123" s="140"/>
      <c r="N19123" s="167"/>
      <c r="O19123" s="167"/>
      <c r="P19123" s="142"/>
      <c r="Q19123" s="142"/>
      <c r="R19123" s="142"/>
      <c r="S19123" s="139"/>
    </row>
    <row r="19124" spans="2:19" ht="15.75" customHeight="1" x14ac:dyDescent="0.25">
      <c r="B19124" s="106"/>
      <c r="C19124" s="106"/>
      <c r="D19124" s="139"/>
      <c r="E19124" s="140"/>
      <c r="F19124" s="140"/>
      <c r="G19124" s="140"/>
      <c r="M19124" s="140"/>
      <c r="N19124" s="167"/>
      <c r="O19124" s="167"/>
      <c r="P19124" s="142"/>
      <c r="Q19124" s="142"/>
      <c r="R19124" s="142"/>
      <c r="S19124" s="139"/>
    </row>
    <row r="19125" spans="2:19" ht="15.75" customHeight="1" x14ac:dyDescent="0.25">
      <c r="B19125" s="106"/>
      <c r="C19125" s="106"/>
      <c r="D19125" s="139"/>
      <c r="E19125" s="140"/>
      <c r="F19125" s="140"/>
      <c r="G19125" s="140"/>
      <c r="M19125" s="140"/>
      <c r="N19125" s="167"/>
      <c r="O19125" s="167"/>
      <c r="P19125" s="142"/>
      <c r="Q19125" s="142"/>
      <c r="R19125" s="142"/>
      <c r="S19125" s="139"/>
    </row>
    <row r="19126" spans="2:19" ht="15.75" customHeight="1" x14ac:dyDescent="0.25">
      <c r="B19126" s="106"/>
      <c r="C19126" s="106"/>
      <c r="D19126" s="139"/>
      <c r="E19126" s="140"/>
      <c r="F19126" s="140"/>
      <c r="G19126" s="140"/>
      <c r="M19126" s="140"/>
      <c r="N19126" s="167"/>
      <c r="O19126" s="167"/>
      <c r="P19126" s="142"/>
      <c r="Q19126" s="142"/>
      <c r="R19126" s="142"/>
      <c r="S19126" s="139"/>
    </row>
    <row r="19127" spans="2:19" ht="15.75" customHeight="1" x14ac:dyDescent="0.25">
      <c r="B19127" s="106"/>
      <c r="C19127" s="106"/>
      <c r="D19127" s="139"/>
      <c r="E19127" s="140"/>
      <c r="F19127" s="140"/>
      <c r="G19127" s="140"/>
      <c r="M19127" s="140"/>
      <c r="N19127" s="167"/>
      <c r="O19127" s="167"/>
      <c r="P19127" s="142"/>
      <c r="Q19127" s="142"/>
      <c r="R19127" s="142"/>
      <c r="S19127" s="139"/>
    </row>
    <row r="19128" spans="2:19" ht="15.75" customHeight="1" x14ac:dyDescent="0.25">
      <c r="B19128" s="106"/>
      <c r="C19128" s="106"/>
      <c r="D19128" s="139"/>
      <c r="E19128" s="140"/>
      <c r="F19128" s="140"/>
      <c r="G19128" s="140"/>
      <c r="M19128" s="140"/>
      <c r="N19128" s="167"/>
      <c r="O19128" s="167"/>
      <c r="P19128" s="142"/>
      <c r="Q19128" s="142"/>
      <c r="R19128" s="142"/>
      <c r="S19128" s="139"/>
    </row>
    <row r="19129" spans="2:19" ht="15.75" customHeight="1" x14ac:dyDescent="0.25">
      <c r="B19129" s="106"/>
      <c r="C19129" s="106"/>
      <c r="D19129" s="139"/>
      <c r="E19129" s="140"/>
      <c r="F19129" s="140"/>
      <c r="G19129" s="140"/>
      <c r="M19129" s="140"/>
      <c r="N19129" s="167"/>
      <c r="O19129" s="167"/>
      <c r="P19129" s="142"/>
      <c r="Q19129" s="142"/>
      <c r="R19129" s="142"/>
      <c r="S19129" s="139"/>
    </row>
    <row r="19130" spans="2:19" ht="15.75" customHeight="1" x14ac:dyDescent="0.25">
      <c r="B19130" s="106"/>
      <c r="C19130" s="106"/>
      <c r="D19130" s="139"/>
      <c r="E19130" s="140"/>
      <c r="F19130" s="140"/>
      <c r="G19130" s="140"/>
      <c r="M19130" s="140"/>
      <c r="N19130" s="167"/>
      <c r="O19130" s="167"/>
      <c r="P19130" s="142"/>
      <c r="Q19130" s="142"/>
      <c r="R19130" s="142"/>
      <c r="S19130" s="139"/>
    </row>
    <row r="19131" spans="2:19" ht="15.75" customHeight="1" x14ac:dyDescent="0.25">
      <c r="B19131" s="106"/>
      <c r="C19131" s="106"/>
      <c r="D19131" s="139"/>
      <c r="E19131" s="140"/>
      <c r="F19131" s="140"/>
      <c r="G19131" s="140"/>
      <c r="M19131" s="140"/>
      <c r="N19131" s="167"/>
      <c r="O19131" s="167"/>
      <c r="P19131" s="142"/>
      <c r="Q19131" s="142"/>
      <c r="R19131" s="142"/>
      <c r="S19131" s="139"/>
    </row>
    <row r="19132" spans="2:19" ht="15.75" customHeight="1" x14ac:dyDescent="0.25">
      <c r="B19132" s="106"/>
      <c r="C19132" s="106"/>
      <c r="D19132" s="139"/>
      <c r="E19132" s="140"/>
      <c r="F19132" s="140"/>
      <c r="G19132" s="140"/>
      <c r="M19132" s="140"/>
      <c r="N19132" s="167"/>
      <c r="O19132" s="167"/>
      <c r="P19132" s="142"/>
      <c r="Q19132" s="142"/>
      <c r="R19132" s="142"/>
      <c r="S19132" s="139"/>
    </row>
    <row r="19133" spans="2:19" ht="15.75" customHeight="1" x14ac:dyDescent="0.25">
      <c r="B19133" s="106"/>
      <c r="C19133" s="106"/>
      <c r="D19133" s="139"/>
      <c r="E19133" s="140"/>
      <c r="F19133" s="140"/>
      <c r="G19133" s="140"/>
      <c r="M19133" s="140"/>
      <c r="N19133" s="167"/>
      <c r="O19133" s="167"/>
      <c r="P19133" s="142"/>
      <c r="Q19133" s="142"/>
      <c r="R19133" s="142"/>
      <c r="S19133" s="139"/>
    </row>
    <row r="19134" spans="2:19" ht="15.75" customHeight="1" x14ac:dyDescent="0.25">
      <c r="B19134" s="106"/>
      <c r="C19134" s="106"/>
      <c r="D19134" s="139"/>
      <c r="E19134" s="140"/>
      <c r="F19134" s="140"/>
      <c r="G19134" s="140"/>
      <c r="M19134" s="140"/>
      <c r="N19134" s="167"/>
      <c r="O19134" s="167"/>
      <c r="P19134" s="142"/>
      <c r="Q19134" s="142"/>
      <c r="R19134" s="142"/>
      <c r="S19134" s="139"/>
    </row>
    <row r="19135" spans="2:19" ht="15.75" customHeight="1" x14ac:dyDescent="0.25">
      <c r="B19135" s="106"/>
      <c r="C19135" s="106"/>
      <c r="D19135" s="139"/>
      <c r="E19135" s="140"/>
      <c r="F19135" s="140"/>
      <c r="G19135" s="140"/>
      <c r="M19135" s="140"/>
      <c r="N19135" s="167"/>
      <c r="O19135" s="167"/>
      <c r="P19135" s="142"/>
      <c r="Q19135" s="142"/>
      <c r="R19135" s="142"/>
      <c r="S19135" s="139"/>
    </row>
    <row r="19136" spans="2:19" ht="15.75" customHeight="1" x14ac:dyDescent="0.25">
      <c r="B19136" s="106"/>
      <c r="C19136" s="106"/>
      <c r="D19136" s="139"/>
      <c r="E19136" s="140"/>
      <c r="F19136" s="140"/>
      <c r="G19136" s="140"/>
      <c r="M19136" s="140"/>
      <c r="N19136" s="167"/>
      <c r="O19136" s="167"/>
      <c r="P19136" s="142"/>
      <c r="Q19136" s="142"/>
      <c r="R19136" s="142"/>
      <c r="S19136" s="139"/>
    </row>
    <row r="19137" spans="2:19" ht="15.75" customHeight="1" x14ac:dyDescent="0.25">
      <c r="B19137" s="106"/>
      <c r="C19137" s="106"/>
      <c r="D19137" s="139"/>
      <c r="E19137" s="140"/>
      <c r="F19137" s="140"/>
      <c r="G19137" s="140"/>
      <c r="M19137" s="140"/>
      <c r="N19137" s="167"/>
      <c r="O19137" s="167"/>
      <c r="P19137" s="142"/>
      <c r="Q19137" s="142"/>
      <c r="R19137" s="142"/>
      <c r="S19137" s="139"/>
    </row>
    <row r="19138" spans="2:19" ht="15.75" customHeight="1" x14ac:dyDescent="0.25">
      <c r="B19138" s="106"/>
      <c r="C19138" s="106"/>
      <c r="D19138" s="139"/>
      <c r="E19138" s="140"/>
      <c r="F19138" s="140"/>
      <c r="G19138" s="140"/>
      <c r="M19138" s="140"/>
      <c r="N19138" s="167"/>
      <c r="O19138" s="167"/>
      <c r="P19138" s="142"/>
      <c r="Q19138" s="142"/>
      <c r="R19138" s="142"/>
      <c r="S19138" s="139"/>
    </row>
    <row r="19139" spans="2:19" ht="15.75" customHeight="1" x14ac:dyDescent="0.25">
      <c r="B19139" s="106"/>
      <c r="C19139" s="106"/>
      <c r="D19139" s="139"/>
      <c r="E19139" s="140"/>
      <c r="F19139" s="140"/>
      <c r="G19139" s="140"/>
      <c r="M19139" s="140"/>
      <c r="N19139" s="167"/>
      <c r="O19139" s="167"/>
      <c r="P19139" s="142"/>
      <c r="Q19139" s="142"/>
      <c r="R19139" s="142"/>
      <c r="S19139" s="139"/>
    </row>
    <row r="19140" spans="2:19" ht="15.75" customHeight="1" x14ac:dyDescent="0.25">
      <c r="B19140" s="106"/>
      <c r="C19140" s="106"/>
      <c r="D19140" s="139"/>
      <c r="E19140" s="140"/>
      <c r="F19140" s="140"/>
      <c r="G19140" s="140"/>
      <c r="M19140" s="140"/>
      <c r="N19140" s="167"/>
      <c r="O19140" s="167"/>
      <c r="P19140" s="142"/>
      <c r="Q19140" s="142"/>
      <c r="R19140" s="142"/>
      <c r="S19140" s="139"/>
    </row>
    <row r="19141" spans="2:19" ht="15.75" customHeight="1" x14ac:dyDescent="0.25">
      <c r="B19141" s="106"/>
      <c r="C19141" s="106"/>
      <c r="D19141" s="139"/>
      <c r="E19141" s="140"/>
      <c r="F19141" s="140"/>
      <c r="G19141" s="140"/>
      <c r="M19141" s="140"/>
      <c r="N19141" s="167"/>
      <c r="O19141" s="167"/>
      <c r="P19141" s="142"/>
      <c r="Q19141" s="142"/>
      <c r="R19141" s="142"/>
      <c r="S19141" s="139"/>
    </row>
    <row r="19142" spans="2:19" ht="15.75" customHeight="1" x14ac:dyDescent="0.25">
      <c r="B19142" s="106"/>
      <c r="C19142" s="106"/>
      <c r="D19142" s="139"/>
      <c r="E19142" s="140"/>
      <c r="F19142" s="140"/>
      <c r="G19142" s="140"/>
      <c r="M19142" s="140"/>
      <c r="N19142" s="167"/>
      <c r="O19142" s="167"/>
      <c r="P19142" s="142"/>
      <c r="Q19142" s="142"/>
      <c r="R19142" s="142"/>
      <c r="S19142" s="139"/>
    </row>
    <row r="19143" spans="2:19" ht="15.75" customHeight="1" x14ac:dyDescent="0.25">
      <c r="B19143" s="106"/>
      <c r="C19143" s="106"/>
      <c r="D19143" s="139"/>
      <c r="E19143" s="140"/>
      <c r="F19143" s="140"/>
      <c r="G19143" s="140"/>
      <c r="M19143" s="140"/>
      <c r="N19143" s="167"/>
      <c r="O19143" s="167"/>
      <c r="P19143" s="142"/>
      <c r="Q19143" s="142"/>
      <c r="R19143" s="142"/>
      <c r="S19143" s="139"/>
    </row>
    <row r="19144" spans="2:19" ht="15.75" customHeight="1" x14ac:dyDescent="0.25">
      <c r="B19144" s="106"/>
      <c r="C19144" s="106"/>
      <c r="D19144" s="139"/>
      <c r="E19144" s="140"/>
      <c r="F19144" s="140"/>
      <c r="G19144" s="140"/>
      <c r="M19144" s="140"/>
      <c r="N19144" s="167"/>
      <c r="O19144" s="167"/>
      <c r="P19144" s="142"/>
      <c r="Q19144" s="142"/>
      <c r="R19144" s="142"/>
      <c r="S19144" s="139"/>
    </row>
    <row r="19145" spans="2:19" ht="15.75" customHeight="1" x14ac:dyDescent="0.25">
      <c r="B19145" s="106"/>
      <c r="C19145" s="106"/>
      <c r="D19145" s="139"/>
      <c r="E19145" s="140"/>
      <c r="F19145" s="140"/>
      <c r="G19145" s="140"/>
      <c r="M19145" s="140"/>
      <c r="N19145" s="167"/>
      <c r="O19145" s="167"/>
      <c r="P19145" s="142"/>
      <c r="Q19145" s="142"/>
      <c r="R19145" s="142"/>
      <c r="S19145" s="139"/>
    </row>
    <row r="19146" spans="2:19" ht="15.75" customHeight="1" x14ac:dyDescent="0.25">
      <c r="B19146" s="106"/>
      <c r="C19146" s="106"/>
      <c r="D19146" s="139"/>
      <c r="E19146" s="140"/>
      <c r="F19146" s="140"/>
      <c r="G19146" s="140"/>
      <c r="M19146" s="140"/>
      <c r="N19146" s="167"/>
      <c r="O19146" s="167"/>
      <c r="P19146" s="142"/>
      <c r="Q19146" s="142"/>
      <c r="R19146" s="142"/>
      <c r="S19146" s="139"/>
    </row>
    <row r="19147" spans="2:19" ht="15.75" customHeight="1" x14ac:dyDescent="0.25">
      <c r="B19147" s="106"/>
      <c r="C19147" s="106"/>
      <c r="D19147" s="139"/>
      <c r="E19147" s="140"/>
      <c r="F19147" s="140"/>
      <c r="G19147" s="140"/>
      <c r="M19147" s="140"/>
      <c r="N19147" s="167"/>
      <c r="O19147" s="167"/>
      <c r="P19147" s="142"/>
      <c r="Q19147" s="142"/>
      <c r="R19147" s="142"/>
      <c r="S19147" s="139"/>
    </row>
    <row r="19148" spans="2:19" ht="15.75" customHeight="1" x14ac:dyDescent="0.25">
      <c r="B19148" s="106"/>
      <c r="C19148" s="106"/>
      <c r="D19148" s="139"/>
      <c r="E19148" s="140"/>
      <c r="F19148" s="140"/>
      <c r="G19148" s="140"/>
      <c r="M19148" s="140"/>
      <c r="N19148" s="167"/>
      <c r="O19148" s="167"/>
      <c r="P19148" s="142"/>
      <c r="Q19148" s="142"/>
      <c r="R19148" s="142"/>
      <c r="S19148" s="139"/>
    </row>
    <row r="19149" spans="2:19" ht="15.75" customHeight="1" x14ac:dyDescent="0.25">
      <c r="B19149" s="106"/>
      <c r="C19149" s="106"/>
      <c r="D19149" s="139"/>
      <c r="E19149" s="140"/>
      <c r="F19149" s="140"/>
      <c r="G19149" s="140"/>
      <c r="M19149" s="140"/>
      <c r="N19149" s="167"/>
      <c r="O19149" s="167"/>
      <c r="P19149" s="142"/>
      <c r="Q19149" s="142"/>
      <c r="R19149" s="142"/>
      <c r="S19149" s="139"/>
    </row>
    <row r="19150" spans="2:19" ht="15.75" customHeight="1" x14ac:dyDescent="0.25">
      <c r="B19150" s="106"/>
      <c r="C19150" s="106"/>
      <c r="D19150" s="139"/>
      <c r="E19150" s="140"/>
      <c r="F19150" s="140"/>
      <c r="G19150" s="140"/>
      <c r="M19150" s="140"/>
      <c r="N19150" s="167"/>
      <c r="O19150" s="167"/>
      <c r="P19150" s="142"/>
      <c r="Q19150" s="142"/>
      <c r="R19150" s="142"/>
      <c r="S19150" s="139"/>
    </row>
    <row r="19151" spans="2:19" ht="15.75" customHeight="1" x14ac:dyDescent="0.25">
      <c r="B19151" s="106"/>
      <c r="C19151" s="106"/>
      <c r="D19151" s="139"/>
      <c r="E19151" s="140"/>
      <c r="F19151" s="140"/>
      <c r="G19151" s="140"/>
      <c r="M19151" s="140"/>
      <c r="N19151" s="167"/>
      <c r="O19151" s="167"/>
      <c r="P19151" s="142"/>
      <c r="Q19151" s="142"/>
      <c r="R19151" s="142"/>
      <c r="S19151" s="139"/>
    </row>
    <row r="19152" spans="2:19" ht="15.75" customHeight="1" x14ac:dyDescent="0.25">
      <c r="B19152" s="106"/>
      <c r="C19152" s="106"/>
      <c r="D19152" s="139"/>
      <c r="E19152" s="140"/>
      <c r="F19152" s="140"/>
      <c r="G19152" s="140"/>
      <c r="M19152" s="140"/>
      <c r="N19152" s="167"/>
      <c r="O19152" s="167"/>
      <c r="P19152" s="142"/>
      <c r="Q19152" s="142"/>
      <c r="R19152" s="142"/>
      <c r="S19152" s="139"/>
    </row>
    <row r="19153" spans="2:19" ht="15.75" customHeight="1" x14ac:dyDescent="0.25">
      <c r="B19153" s="106"/>
      <c r="C19153" s="106"/>
      <c r="D19153" s="139"/>
      <c r="E19153" s="140"/>
      <c r="F19153" s="140"/>
      <c r="G19153" s="140"/>
      <c r="M19153" s="140"/>
      <c r="N19153" s="167"/>
      <c r="O19153" s="167"/>
      <c r="P19153" s="142"/>
      <c r="Q19153" s="142"/>
      <c r="R19153" s="142"/>
      <c r="S19153" s="139"/>
    </row>
    <row r="19154" spans="2:19" ht="15.75" customHeight="1" x14ac:dyDescent="0.25">
      <c r="B19154" s="106"/>
      <c r="C19154" s="106"/>
      <c r="D19154" s="139"/>
      <c r="E19154" s="140"/>
      <c r="F19154" s="140"/>
      <c r="G19154" s="140"/>
      <c r="M19154" s="140"/>
      <c r="N19154" s="167"/>
      <c r="O19154" s="167"/>
      <c r="P19154" s="142"/>
      <c r="Q19154" s="142"/>
      <c r="R19154" s="142"/>
      <c r="S19154" s="139"/>
    </row>
    <row r="19155" spans="2:19" ht="15.75" customHeight="1" x14ac:dyDescent="0.25">
      <c r="B19155" s="106"/>
      <c r="C19155" s="106"/>
      <c r="D19155" s="139"/>
      <c r="E19155" s="140"/>
      <c r="F19155" s="140"/>
      <c r="G19155" s="140"/>
      <c r="M19155" s="140"/>
      <c r="N19155" s="167"/>
      <c r="O19155" s="167"/>
      <c r="P19155" s="142"/>
      <c r="Q19155" s="142"/>
      <c r="R19155" s="142"/>
      <c r="S19155" s="139"/>
    </row>
    <row r="19156" spans="2:19" ht="15.75" customHeight="1" x14ac:dyDescent="0.25">
      <c r="B19156" s="106"/>
      <c r="C19156" s="106"/>
      <c r="D19156" s="139"/>
      <c r="E19156" s="140"/>
      <c r="F19156" s="140"/>
      <c r="G19156" s="140"/>
      <c r="M19156" s="140"/>
      <c r="N19156" s="167"/>
      <c r="O19156" s="167"/>
      <c r="P19156" s="142"/>
      <c r="Q19156" s="142"/>
      <c r="R19156" s="142"/>
      <c r="S19156" s="139"/>
    </row>
    <row r="19157" spans="2:19" ht="15.75" customHeight="1" x14ac:dyDescent="0.25">
      <c r="B19157" s="106"/>
      <c r="C19157" s="106"/>
      <c r="D19157" s="139"/>
      <c r="E19157" s="140"/>
      <c r="F19157" s="140"/>
      <c r="G19157" s="140"/>
      <c r="M19157" s="140"/>
      <c r="N19157" s="167"/>
      <c r="O19157" s="167"/>
      <c r="P19157" s="142"/>
      <c r="Q19157" s="142"/>
      <c r="R19157" s="142"/>
      <c r="S19157" s="139"/>
    </row>
    <row r="19158" spans="2:19" ht="15.75" customHeight="1" x14ac:dyDescent="0.25">
      <c r="B19158" s="106"/>
      <c r="C19158" s="106"/>
      <c r="D19158" s="139"/>
      <c r="E19158" s="140"/>
      <c r="F19158" s="140"/>
      <c r="G19158" s="140"/>
      <c r="M19158" s="140"/>
      <c r="N19158" s="167"/>
      <c r="O19158" s="167"/>
      <c r="P19158" s="142"/>
      <c r="Q19158" s="142"/>
      <c r="R19158" s="142"/>
      <c r="S19158" s="139"/>
    </row>
    <row r="19159" spans="2:19" ht="15.75" customHeight="1" x14ac:dyDescent="0.25">
      <c r="B19159" s="106"/>
      <c r="C19159" s="106"/>
      <c r="D19159" s="139"/>
      <c r="E19159" s="140"/>
      <c r="F19159" s="140"/>
      <c r="G19159" s="140"/>
      <c r="M19159" s="140"/>
      <c r="N19159" s="167"/>
      <c r="O19159" s="167"/>
      <c r="P19159" s="142"/>
      <c r="Q19159" s="142"/>
      <c r="R19159" s="142"/>
      <c r="S19159" s="139"/>
    </row>
    <row r="19160" spans="2:19" ht="15.75" customHeight="1" x14ac:dyDescent="0.25">
      <c r="B19160" s="106"/>
      <c r="C19160" s="106"/>
      <c r="D19160" s="139"/>
      <c r="E19160" s="140"/>
      <c r="F19160" s="140"/>
      <c r="G19160" s="140"/>
      <c r="M19160" s="140"/>
      <c r="N19160" s="167"/>
      <c r="O19160" s="167"/>
      <c r="P19160" s="142"/>
      <c r="Q19160" s="142"/>
      <c r="R19160" s="142"/>
      <c r="S19160" s="139"/>
    </row>
    <row r="19161" spans="2:19" ht="15.75" customHeight="1" x14ac:dyDescent="0.25">
      <c r="B19161" s="106"/>
      <c r="C19161" s="106"/>
      <c r="D19161" s="139"/>
      <c r="E19161" s="140"/>
      <c r="F19161" s="140"/>
      <c r="G19161" s="140"/>
      <c r="M19161" s="140"/>
      <c r="N19161" s="167"/>
      <c r="O19161" s="167"/>
      <c r="P19161" s="142"/>
      <c r="Q19161" s="142"/>
      <c r="R19161" s="142"/>
      <c r="S19161" s="139"/>
    </row>
    <row r="19162" spans="2:19" ht="15.75" customHeight="1" x14ac:dyDescent="0.25">
      <c r="B19162" s="106"/>
      <c r="C19162" s="106"/>
      <c r="D19162" s="139"/>
      <c r="E19162" s="140"/>
      <c r="F19162" s="140"/>
      <c r="G19162" s="140"/>
      <c r="M19162" s="140"/>
      <c r="N19162" s="167"/>
      <c r="O19162" s="167"/>
      <c r="P19162" s="142"/>
      <c r="Q19162" s="142"/>
      <c r="R19162" s="142"/>
      <c r="S19162" s="139"/>
    </row>
    <row r="19163" spans="2:19" ht="15.75" customHeight="1" x14ac:dyDescent="0.25">
      <c r="B19163" s="106"/>
      <c r="C19163" s="106"/>
      <c r="D19163" s="139"/>
      <c r="E19163" s="140"/>
      <c r="F19163" s="140"/>
      <c r="G19163" s="140"/>
      <c r="M19163" s="140"/>
      <c r="N19163" s="167"/>
      <c r="O19163" s="167"/>
      <c r="P19163" s="142"/>
      <c r="Q19163" s="142"/>
      <c r="R19163" s="142"/>
      <c r="S19163" s="139"/>
    </row>
    <row r="19164" spans="2:19" ht="15.75" customHeight="1" x14ac:dyDescent="0.25">
      <c r="B19164" s="106"/>
      <c r="C19164" s="106"/>
      <c r="D19164" s="139"/>
      <c r="E19164" s="140"/>
      <c r="F19164" s="140"/>
      <c r="G19164" s="140"/>
      <c r="M19164" s="140"/>
      <c r="N19164" s="167"/>
      <c r="O19164" s="167"/>
      <c r="P19164" s="142"/>
      <c r="Q19164" s="142"/>
      <c r="R19164" s="142"/>
      <c r="S19164" s="139"/>
    </row>
    <row r="19165" spans="2:19" ht="15.75" customHeight="1" x14ac:dyDescent="0.25">
      <c r="B19165" s="106"/>
      <c r="C19165" s="106"/>
      <c r="D19165" s="139"/>
      <c r="E19165" s="140"/>
      <c r="F19165" s="140"/>
      <c r="G19165" s="140"/>
      <c r="M19165" s="140"/>
      <c r="N19165" s="167"/>
      <c r="O19165" s="167"/>
      <c r="P19165" s="142"/>
      <c r="Q19165" s="142"/>
      <c r="R19165" s="142"/>
      <c r="S19165" s="139"/>
    </row>
    <row r="19166" spans="2:19" ht="15.75" customHeight="1" x14ac:dyDescent="0.25">
      <c r="B19166" s="106"/>
      <c r="C19166" s="106"/>
      <c r="D19166" s="139"/>
      <c r="E19166" s="140"/>
      <c r="F19166" s="140"/>
      <c r="G19166" s="140"/>
      <c r="M19166" s="140"/>
      <c r="N19166" s="167"/>
      <c r="O19166" s="167"/>
      <c r="P19166" s="142"/>
      <c r="Q19166" s="142"/>
      <c r="R19166" s="142"/>
      <c r="S19166" s="139"/>
    </row>
    <row r="19167" spans="2:19" ht="15.75" customHeight="1" x14ac:dyDescent="0.25">
      <c r="B19167" s="106"/>
      <c r="C19167" s="106"/>
      <c r="D19167" s="139"/>
      <c r="E19167" s="140"/>
      <c r="F19167" s="140"/>
      <c r="G19167" s="140"/>
      <c r="M19167" s="140"/>
      <c r="N19167" s="167"/>
      <c r="O19167" s="167"/>
      <c r="P19167" s="142"/>
      <c r="Q19167" s="142"/>
      <c r="R19167" s="142"/>
      <c r="S19167" s="139"/>
    </row>
    <row r="19168" spans="2:19" ht="15.75" customHeight="1" x14ac:dyDescent="0.25">
      <c r="B19168" s="106"/>
      <c r="C19168" s="106"/>
      <c r="D19168" s="139"/>
      <c r="E19168" s="140"/>
      <c r="F19168" s="140"/>
      <c r="G19168" s="140"/>
      <c r="M19168" s="140"/>
      <c r="N19168" s="167"/>
      <c r="O19168" s="167"/>
      <c r="P19168" s="142"/>
      <c r="Q19168" s="142"/>
      <c r="R19168" s="142"/>
      <c r="S19168" s="139"/>
    </row>
    <row r="19169" spans="2:19" ht="15.75" customHeight="1" x14ac:dyDescent="0.25">
      <c r="B19169" s="106"/>
      <c r="C19169" s="106"/>
      <c r="D19169" s="139"/>
      <c r="E19169" s="140"/>
      <c r="F19169" s="140"/>
      <c r="G19169" s="140"/>
      <c r="M19169" s="140"/>
      <c r="N19169" s="167"/>
      <c r="O19169" s="167"/>
      <c r="P19169" s="142"/>
      <c r="Q19169" s="142"/>
      <c r="R19169" s="142"/>
      <c r="S19169" s="139"/>
    </row>
    <row r="19170" spans="2:19" ht="15.75" customHeight="1" x14ac:dyDescent="0.25">
      <c r="B19170" s="106"/>
      <c r="C19170" s="106"/>
      <c r="D19170" s="139"/>
      <c r="E19170" s="140"/>
      <c r="F19170" s="140"/>
      <c r="G19170" s="140"/>
      <c r="M19170" s="140"/>
      <c r="N19170" s="167"/>
      <c r="O19170" s="167"/>
      <c r="P19170" s="142"/>
      <c r="Q19170" s="142"/>
      <c r="R19170" s="142"/>
      <c r="S19170" s="139"/>
    </row>
    <row r="19171" spans="2:19" ht="15.75" customHeight="1" x14ac:dyDescent="0.25">
      <c r="B19171" s="106"/>
      <c r="C19171" s="106"/>
      <c r="D19171" s="139"/>
      <c r="E19171" s="140"/>
      <c r="F19171" s="140"/>
      <c r="G19171" s="140"/>
      <c r="M19171" s="140"/>
      <c r="N19171" s="167"/>
      <c r="O19171" s="167"/>
      <c r="P19171" s="142"/>
      <c r="Q19171" s="142"/>
      <c r="R19171" s="142"/>
      <c r="S19171" s="139"/>
    </row>
    <row r="19172" spans="2:19" ht="15.75" customHeight="1" x14ac:dyDescent="0.25">
      <c r="B19172" s="106"/>
      <c r="C19172" s="106"/>
      <c r="D19172" s="139"/>
      <c r="E19172" s="140"/>
      <c r="F19172" s="140"/>
      <c r="G19172" s="140"/>
      <c r="M19172" s="140"/>
      <c r="N19172" s="167"/>
      <c r="O19172" s="167"/>
      <c r="P19172" s="142"/>
      <c r="Q19172" s="142"/>
      <c r="R19172" s="142"/>
      <c r="S19172" s="139"/>
    </row>
    <row r="19173" spans="2:19" ht="15.75" customHeight="1" x14ac:dyDescent="0.25">
      <c r="B19173" s="106"/>
      <c r="C19173" s="106"/>
      <c r="D19173" s="139"/>
      <c r="E19173" s="140"/>
      <c r="F19173" s="140"/>
      <c r="G19173" s="140"/>
      <c r="M19173" s="140"/>
      <c r="N19173" s="167"/>
      <c r="O19173" s="167"/>
      <c r="P19173" s="142"/>
      <c r="Q19173" s="142"/>
      <c r="R19173" s="142"/>
      <c r="S19173" s="139"/>
    </row>
    <row r="19174" spans="2:19" ht="15.75" customHeight="1" x14ac:dyDescent="0.25">
      <c r="B19174" s="106"/>
      <c r="C19174" s="106"/>
      <c r="D19174" s="139"/>
      <c r="E19174" s="140"/>
      <c r="F19174" s="140"/>
      <c r="G19174" s="140"/>
      <c r="M19174" s="140"/>
      <c r="N19174" s="167"/>
      <c r="O19174" s="167"/>
      <c r="P19174" s="142"/>
      <c r="Q19174" s="142"/>
      <c r="R19174" s="142"/>
      <c r="S19174" s="139"/>
    </row>
    <row r="19175" spans="2:19" ht="15.75" customHeight="1" x14ac:dyDescent="0.25">
      <c r="B19175" s="106"/>
      <c r="C19175" s="106"/>
      <c r="D19175" s="139"/>
      <c r="E19175" s="140"/>
      <c r="F19175" s="140"/>
      <c r="G19175" s="140"/>
      <c r="M19175" s="140"/>
      <c r="N19175" s="167"/>
      <c r="O19175" s="167"/>
      <c r="P19175" s="142"/>
      <c r="Q19175" s="142"/>
      <c r="R19175" s="142"/>
      <c r="S19175" s="139"/>
    </row>
    <row r="19176" spans="2:19" ht="15.75" customHeight="1" x14ac:dyDescent="0.25">
      <c r="B19176" s="106"/>
      <c r="C19176" s="106"/>
      <c r="D19176" s="139"/>
      <c r="E19176" s="140"/>
      <c r="F19176" s="140"/>
      <c r="G19176" s="140"/>
      <c r="M19176" s="140"/>
      <c r="N19176" s="167"/>
      <c r="O19176" s="167"/>
      <c r="P19176" s="142"/>
      <c r="Q19176" s="142"/>
      <c r="R19176" s="142"/>
      <c r="S19176" s="139"/>
    </row>
    <row r="19177" spans="2:19" ht="15.75" customHeight="1" x14ac:dyDescent="0.25">
      <c r="B19177" s="106"/>
      <c r="C19177" s="106"/>
      <c r="D19177" s="139"/>
      <c r="E19177" s="140"/>
      <c r="F19177" s="140"/>
      <c r="G19177" s="140"/>
      <c r="M19177" s="140"/>
      <c r="N19177" s="167"/>
      <c r="O19177" s="167"/>
      <c r="P19177" s="142"/>
      <c r="Q19177" s="142"/>
      <c r="R19177" s="142"/>
      <c r="S19177" s="139"/>
    </row>
    <row r="19178" spans="2:19" ht="15.75" customHeight="1" x14ac:dyDescent="0.25">
      <c r="B19178" s="106"/>
      <c r="C19178" s="106"/>
      <c r="D19178" s="139"/>
      <c r="E19178" s="140"/>
      <c r="F19178" s="140"/>
      <c r="G19178" s="140"/>
      <c r="M19178" s="140"/>
      <c r="N19178" s="167"/>
      <c r="O19178" s="167"/>
      <c r="P19178" s="142"/>
      <c r="Q19178" s="142"/>
      <c r="R19178" s="142"/>
      <c r="S19178" s="139"/>
    </row>
    <row r="19179" spans="2:19" ht="15.75" customHeight="1" x14ac:dyDescent="0.25">
      <c r="B19179" s="106"/>
      <c r="C19179" s="106"/>
      <c r="D19179" s="139"/>
      <c r="E19179" s="140"/>
      <c r="F19179" s="140"/>
      <c r="G19179" s="140"/>
      <c r="M19179" s="140"/>
      <c r="N19179" s="167"/>
      <c r="O19179" s="167"/>
      <c r="P19179" s="142"/>
      <c r="Q19179" s="142"/>
      <c r="R19179" s="142"/>
      <c r="S19179" s="139"/>
    </row>
    <row r="19180" spans="2:19" ht="15.75" customHeight="1" x14ac:dyDescent="0.25">
      <c r="B19180" s="106"/>
      <c r="C19180" s="106"/>
      <c r="D19180" s="139"/>
      <c r="E19180" s="140"/>
      <c r="F19180" s="140"/>
      <c r="G19180" s="140"/>
      <c r="M19180" s="140"/>
      <c r="N19180" s="167"/>
      <c r="O19180" s="167"/>
      <c r="P19180" s="142"/>
      <c r="Q19180" s="142"/>
      <c r="R19180" s="142"/>
      <c r="S19180" s="139"/>
    </row>
    <row r="19181" spans="2:19" ht="15.75" customHeight="1" x14ac:dyDescent="0.25">
      <c r="B19181" s="106"/>
      <c r="C19181" s="106"/>
      <c r="D19181" s="139"/>
      <c r="E19181" s="140"/>
      <c r="F19181" s="140"/>
      <c r="G19181" s="140"/>
      <c r="M19181" s="140"/>
      <c r="N19181" s="167"/>
      <c r="O19181" s="167"/>
      <c r="P19181" s="142"/>
      <c r="Q19181" s="142"/>
      <c r="R19181" s="142"/>
      <c r="S19181" s="139"/>
    </row>
    <row r="19182" spans="2:19" ht="15.75" customHeight="1" x14ac:dyDescent="0.25">
      <c r="B19182" s="106"/>
      <c r="C19182" s="106"/>
      <c r="D19182" s="139"/>
      <c r="E19182" s="140"/>
      <c r="F19182" s="140"/>
      <c r="G19182" s="140"/>
      <c r="M19182" s="140"/>
      <c r="N19182" s="167"/>
      <c r="O19182" s="167"/>
      <c r="P19182" s="142"/>
      <c r="Q19182" s="142"/>
      <c r="R19182" s="142"/>
      <c r="S19182" s="139"/>
    </row>
    <row r="19183" spans="2:19" ht="15.75" customHeight="1" x14ac:dyDescent="0.25">
      <c r="B19183" s="106"/>
      <c r="C19183" s="106"/>
      <c r="D19183" s="139"/>
      <c r="E19183" s="140"/>
      <c r="F19183" s="140"/>
      <c r="G19183" s="140"/>
      <c r="M19183" s="140"/>
      <c r="N19183" s="167"/>
      <c r="O19183" s="167"/>
      <c r="P19183" s="142"/>
      <c r="Q19183" s="142"/>
      <c r="R19183" s="142"/>
      <c r="S19183" s="139"/>
    </row>
    <row r="19184" spans="2:19" ht="15.75" customHeight="1" x14ac:dyDescent="0.25">
      <c r="B19184" s="106"/>
      <c r="C19184" s="106"/>
      <c r="D19184" s="139"/>
      <c r="E19184" s="140"/>
      <c r="F19184" s="140"/>
      <c r="G19184" s="140"/>
      <c r="M19184" s="140"/>
      <c r="N19184" s="167"/>
      <c r="O19184" s="167"/>
      <c r="P19184" s="142"/>
      <c r="Q19184" s="142"/>
      <c r="R19184" s="142"/>
      <c r="S19184" s="139"/>
    </row>
    <row r="19185" spans="2:19" ht="15.75" customHeight="1" x14ac:dyDescent="0.25">
      <c r="B19185" s="106"/>
      <c r="C19185" s="106"/>
      <c r="D19185" s="139"/>
      <c r="E19185" s="140"/>
      <c r="F19185" s="140"/>
      <c r="G19185" s="140"/>
      <c r="M19185" s="140"/>
      <c r="N19185" s="167"/>
      <c r="O19185" s="167"/>
      <c r="P19185" s="142"/>
      <c r="Q19185" s="142"/>
      <c r="R19185" s="142"/>
      <c r="S19185" s="139"/>
    </row>
    <row r="19186" spans="2:19" ht="15.75" customHeight="1" x14ac:dyDescent="0.25">
      <c r="B19186" s="106"/>
      <c r="C19186" s="106"/>
      <c r="D19186" s="139"/>
      <c r="E19186" s="140"/>
      <c r="F19186" s="140"/>
      <c r="G19186" s="140"/>
      <c r="M19186" s="140"/>
      <c r="N19186" s="167"/>
      <c r="O19186" s="167"/>
      <c r="P19186" s="142"/>
      <c r="Q19186" s="142"/>
      <c r="R19186" s="142"/>
      <c r="S19186" s="139"/>
    </row>
    <row r="19187" spans="2:19" ht="15.75" customHeight="1" x14ac:dyDescent="0.25">
      <c r="B19187" s="106"/>
      <c r="C19187" s="106"/>
      <c r="D19187" s="139"/>
      <c r="E19187" s="140"/>
      <c r="F19187" s="140"/>
      <c r="G19187" s="140"/>
      <c r="M19187" s="140"/>
      <c r="N19187" s="167"/>
      <c r="O19187" s="167"/>
      <c r="P19187" s="142"/>
      <c r="Q19187" s="142"/>
      <c r="R19187" s="142"/>
      <c r="S19187" s="139"/>
    </row>
    <row r="19188" spans="2:19" ht="15.75" customHeight="1" x14ac:dyDescent="0.25">
      <c r="B19188" s="106"/>
      <c r="C19188" s="106"/>
      <c r="D19188" s="139"/>
      <c r="E19188" s="140"/>
      <c r="F19188" s="140"/>
      <c r="G19188" s="140"/>
      <c r="M19188" s="140"/>
      <c r="N19188" s="167"/>
      <c r="O19188" s="167"/>
      <c r="P19188" s="142"/>
      <c r="Q19188" s="142"/>
      <c r="R19188" s="142"/>
      <c r="S19188" s="139"/>
    </row>
    <row r="19189" spans="2:19" ht="15.75" customHeight="1" x14ac:dyDescent="0.25">
      <c r="B19189" s="106"/>
      <c r="C19189" s="106"/>
      <c r="D19189" s="139"/>
      <c r="E19189" s="140"/>
      <c r="F19189" s="140"/>
      <c r="G19189" s="140"/>
      <c r="M19189" s="140"/>
      <c r="N19189" s="167"/>
      <c r="O19189" s="167"/>
      <c r="P19189" s="142"/>
      <c r="Q19189" s="142"/>
      <c r="R19189" s="142"/>
      <c r="S19189" s="139"/>
    </row>
    <row r="19190" spans="2:19" ht="15.75" customHeight="1" x14ac:dyDescent="0.25">
      <c r="B19190" s="106"/>
      <c r="C19190" s="106"/>
      <c r="D19190" s="139"/>
      <c r="E19190" s="140"/>
      <c r="F19190" s="140"/>
      <c r="G19190" s="140"/>
      <c r="M19190" s="140"/>
      <c r="N19190" s="167"/>
      <c r="O19190" s="167"/>
      <c r="P19190" s="142"/>
      <c r="Q19190" s="142"/>
      <c r="R19190" s="142"/>
      <c r="S19190" s="139"/>
    </row>
    <row r="19191" spans="2:19" ht="15.75" customHeight="1" x14ac:dyDescent="0.25">
      <c r="B19191" s="106"/>
      <c r="C19191" s="106"/>
      <c r="D19191" s="139"/>
      <c r="E19191" s="140"/>
      <c r="F19191" s="140"/>
      <c r="G19191" s="140"/>
      <c r="M19191" s="140"/>
      <c r="N19191" s="167"/>
      <c r="O19191" s="167"/>
      <c r="P19191" s="142"/>
      <c r="Q19191" s="142"/>
      <c r="R19191" s="142"/>
      <c r="S19191" s="139"/>
    </row>
    <row r="19192" spans="2:19" ht="15.75" customHeight="1" x14ac:dyDescent="0.25">
      <c r="B19192" s="106"/>
      <c r="C19192" s="106"/>
      <c r="D19192" s="139"/>
      <c r="E19192" s="140"/>
      <c r="F19192" s="140"/>
      <c r="G19192" s="140"/>
      <c r="M19192" s="140"/>
      <c r="N19192" s="167"/>
      <c r="O19192" s="167"/>
      <c r="P19192" s="142"/>
      <c r="Q19192" s="142"/>
      <c r="R19192" s="142"/>
      <c r="S19192" s="139"/>
    </row>
    <row r="19193" spans="2:19" ht="15.75" customHeight="1" x14ac:dyDescent="0.25">
      <c r="B19193" s="106"/>
      <c r="C19193" s="106"/>
      <c r="D19193" s="139"/>
      <c r="E19193" s="140"/>
      <c r="F19193" s="140"/>
      <c r="G19193" s="140"/>
      <c r="M19193" s="140"/>
      <c r="N19193" s="167"/>
      <c r="O19193" s="167"/>
      <c r="P19193" s="142"/>
      <c r="Q19193" s="142"/>
      <c r="R19193" s="142"/>
      <c r="S19193" s="139"/>
    </row>
    <row r="19194" spans="2:19" ht="15.75" customHeight="1" x14ac:dyDescent="0.25">
      <c r="B19194" s="106"/>
      <c r="C19194" s="106"/>
      <c r="D19194" s="139"/>
      <c r="E19194" s="140"/>
      <c r="F19194" s="140"/>
      <c r="G19194" s="140"/>
      <c r="M19194" s="140"/>
      <c r="N19194" s="167"/>
      <c r="O19194" s="167"/>
      <c r="P19194" s="142"/>
      <c r="Q19194" s="142"/>
      <c r="R19194" s="142"/>
      <c r="S19194" s="139"/>
    </row>
    <row r="19195" spans="2:19" ht="15.75" customHeight="1" x14ac:dyDescent="0.25">
      <c r="B19195" s="106"/>
      <c r="C19195" s="106"/>
      <c r="D19195" s="139"/>
      <c r="E19195" s="140"/>
      <c r="F19195" s="140"/>
      <c r="G19195" s="140"/>
      <c r="M19195" s="140"/>
      <c r="N19195" s="167"/>
      <c r="O19195" s="167"/>
      <c r="P19195" s="142"/>
      <c r="Q19195" s="142"/>
      <c r="R19195" s="142"/>
      <c r="S19195" s="139"/>
    </row>
    <row r="19196" spans="2:19" ht="15.75" customHeight="1" x14ac:dyDescent="0.25">
      <c r="B19196" s="106"/>
      <c r="C19196" s="106"/>
      <c r="D19196" s="139"/>
      <c r="E19196" s="140"/>
      <c r="F19196" s="140"/>
      <c r="G19196" s="140"/>
      <c r="M19196" s="140"/>
      <c r="N19196" s="167"/>
      <c r="O19196" s="167"/>
      <c r="P19196" s="142"/>
      <c r="Q19196" s="142"/>
      <c r="R19196" s="142"/>
      <c r="S19196" s="139"/>
    </row>
    <row r="19197" spans="2:19" ht="15.75" customHeight="1" x14ac:dyDescent="0.25">
      <c r="B19197" s="106"/>
      <c r="C19197" s="106"/>
      <c r="D19197" s="139"/>
      <c r="E19197" s="140"/>
      <c r="F19197" s="140"/>
      <c r="G19197" s="140"/>
      <c r="M19197" s="140"/>
      <c r="N19197" s="167"/>
      <c r="O19197" s="167"/>
      <c r="P19197" s="142"/>
      <c r="Q19197" s="142"/>
      <c r="R19197" s="142"/>
      <c r="S19197" s="139"/>
    </row>
    <row r="19198" spans="2:19" ht="15.75" customHeight="1" x14ac:dyDescent="0.25">
      <c r="B19198" s="106"/>
      <c r="C19198" s="106"/>
      <c r="D19198" s="139"/>
      <c r="E19198" s="140"/>
      <c r="F19198" s="140"/>
      <c r="G19198" s="140"/>
      <c r="M19198" s="140"/>
      <c r="N19198" s="167"/>
      <c r="O19198" s="167"/>
      <c r="P19198" s="142"/>
      <c r="Q19198" s="142"/>
      <c r="R19198" s="142"/>
      <c r="S19198" s="139"/>
    </row>
    <row r="19199" spans="2:19" ht="15.75" customHeight="1" x14ac:dyDescent="0.25">
      <c r="B19199" s="106"/>
      <c r="C19199" s="106"/>
      <c r="D19199" s="139"/>
      <c r="E19199" s="140"/>
      <c r="F19199" s="140"/>
      <c r="G19199" s="140"/>
      <c r="M19199" s="140"/>
      <c r="N19199" s="167"/>
      <c r="O19199" s="167"/>
      <c r="P19199" s="142"/>
      <c r="Q19199" s="142"/>
      <c r="R19199" s="142"/>
      <c r="S19199" s="139"/>
    </row>
    <row r="19200" spans="2:19" ht="15.75" customHeight="1" x14ac:dyDescent="0.25">
      <c r="B19200" s="106"/>
      <c r="C19200" s="106"/>
      <c r="D19200" s="139"/>
      <c r="E19200" s="140"/>
      <c r="F19200" s="140"/>
      <c r="G19200" s="140"/>
      <c r="M19200" s="140"/>
      <c r="N19200" s="167"/>
      <c r="O19200" s="167"/>
      <c r="P19200" s="142"/>
      <c r="Q19200" s="142"/>
      <c r="R19200" s="142"/>
      <c r="S19200" s="139"/>
    </row>
    <row r="19201" spans="2:19" ht="15.75" customHeight="1" x14ac:dyDescent="0.25">
      <c r="B19201" s="106"/>
      <c r="C19201" s="106"/>
      <c r="D19201" s="139"/>
      <c r="E19201" s="140"/>
      <c r="F19201" s="140"/>
      <c r="G19201" s="140"/>
      <c r="M19201" s="140"/>
      <c r="N19201" s="167"/>
      <c r="O19201" s="167"/>
      <c r="P19201" s="142"/>
      <c r="Q19201" s="142"/>
      <c r="R19201" s="142"/>
      <c r="S19201" s="139"/>
    </row>
    <row r="19202" spans="2:19" ht="15.75" customHeight="1" x14ac:dyDescent="0.25">
      <c r="B19202" s="106"/>
      <c r="C19202" s="106"/>
      <c r="D19202" s="139"/>
      <c r="E19202" s="140"/>
      <c r="F19202" s="140"/>
      <c r="G19202" s="140"/>
      <c r="M19202" s="140"/>
      <c r="N19202" s="167"/>
      <c r="O19202" s="167"/>
      <c r="P19202" s="142"/>
      <c r="Q19202" s="142"/>
      <c r="R19202" s="142"/>
      <c r="S19202" s="139"/>
    </row>
    <row r="19203" spans="2:19" ht="15.75" customHeight="1" x14ac:dyDescent="0.25">
      <c r="B19203" s="106"/>
      <c r="C19203" s="106"/>
      <c r="D19203" s="139"/>
      <c r="E19203" s="140"/>
      <c r="F19203" s="140"/>
      <c r="G19203" s="140"/>
      <c r="M19203" s="140"/>
      <c r="N19203" s="167"/>
      <c r="O19203" s="167"/>
      <c r="P19203" s="142"/>
      <c r="Q19203" s="142"/>
      <c r="R19203" s="142"/>
      <c r="S19203" s="139"/>
    </row>
    <row r="19204" spans="2:19" ht="15.75" customHeight="1" x14ac:dyDescent="0.25">
      <c r="B19204" s="106"/>
      <c r="C19204" s="106"/>
      <c r="D19204" s="139"/>
      <c r="E19204" s="140"/>
      <c r="F19204" s="140"/>
      <c r="G19204" s="140"/>
      <c r="M19204" s="140"/>
      <c r="N19204" s="167"/>
      <c r="O19204" s="167"/>
      <c r="P19204" s="142"/>
      <c r="Q19204" s="142"/>
      <c r="R19204" s="142"/>
      <c r="S19204" s="139"/>
    </row>
    <row r="19205" spans="2:19" ht="15.75" customHeight="1" x14ac:dyDescent="0.25">
      <c r="B19205" s="106"/>
      <c r="C19205" s="106"/>
      <c r="D19205" s="139"/>
      <c r="E19205" s="140"/>
      <c r="F19205" s="140"/>
      <c r="G19205" s="140"/>
      <c r="M19205" s="140"/>
      <c r="N19205" s="167"/>
      <c r="O19205" s="167"/>
      <c r="P19205" s="142"/>
      <c r="Q19205" s="142"/>
      <c r="R19205" s="142"/>
      <c r="S19205" s="139"/>
    </row>
    <row r="19206" spans="2:19" ht="15.75" customHeight="1" x14ac:dyDescent="0.25">
      <c r="B19206" s="106"/>
      <c r="C19206" s="106"/>
      <c r="D19206" s="139"/>
      <c r="E19206" s="140"/>
      <c r="F19206" s="140"/>
      <c r="G19206" s="140"/>
      <c r="M19206" s="140"/>
      <c r="N19206" s="167"/>
      <c r="O19206" s="167"/>
      <c r="P19206" s="142"/>
      <c r="Q19206" s="142"/>
      <c r="R19206" s="142"/>
      <c r="S19206" s="139"/>
    </row>
    <row r="19207" spans="2:19" ht="15.75" customHeight="1" x14ac:dyDescent="0.25">
      <c r="B19207" s="106"/>
      <c r="C19207" s="106"/>
      <c r="D19207" s="139"/>
      <c r="E19207" s="140"/>
      <c r="F19207" s="140"/>
      <c r="G19207" s="140"/>
      <c r="M19207" s="140"/>
      <c r="N19207" s="167"/>
      <c r="O19207" s="167"/>
      <c r="P19207" s="142"/>
      <c r="Q19207" s="142"/>
      <c r="R19207" s="142"/>
      <c r="S19207" s="139"/>
    </row>
    <row r="19208" spans="2:19" ht="15.75" customHeight="1" x14ac:dyDescent="0.25">
      <c r="B19208" s="106"/>
      <c r="C19208" s="106"/>
      <c r="D19208" s="139"/>
      <c r="E19208" s="140"/>
      <c r="F19208" s="140"/>
      <c r="G19208" s="140"/>
      <c r="M19208" s="140"/>
      <c r="N19208" s="167"/>
      <c r="O19208" s="167"/>
      <c r="P19208" s="142"/>
      <c r="Q19208" s="142"/>
      <c r="R19208" s="142"/>
      <c r="S19208" s="139"/>
    </row>
    <row r="19209" spans="2:19" ht="15.75" customHeight="1" x14ac:dyDescent="0.25">
      <c r="B19209" s="106"/>
      <c r="C19209" s="106"/>
      <c r="D19209" s="139"/>
      <c r="E19209" s="140"/>
      <c r="F19209" s="140"/>
      <c r="G19209" s="140"/>
      <c r="M19209" s="140"/>
      <c r="N19209" s="167"/>
      <c r="O19209" s="167"/>
      <c r="P19209" s="142"/>
      <c r="Q19209" s="142"/>
      <c r="R19209" s="142"/>
      <c r="S19209" s="139"/>
    </row>
    <row r="19210" spans="2:19" ht="15.75" customHeight="1" x14ac:dyDescent="0.25">
      <c r="B19210" s="106"/>
      <c r="C19210" s="106"/>
      <c r="D19210" s="139"/>
      <c r="E19210" s="140"/>
      <c r="F19210" s="140"/>
      <c r="G19210" s="140"/>
      <c r="M19210" s="140"/>
      <c r="N19210" s="167"/>
      <c r="O19210" s="167"/>
      <c r="P19210" s="142"/>
      <c r="Q19210" s="142"/>
      <c r="R19210" s="142"/>
      <c r="S19210" s="139"/>
    </row>
    <row r="19211" spans="2:19" ht="15.75" customHeight="1" x14ac:dyDescent="0.25">
      <c r="B19211" s="106"/>
      <c r="C19211" s="106"/>
      <c r="D19211" s="139"/>
      <c r="E19211" s="140"/>
      <c r="F19211" s="140"/>
      <c r="G19211" s="140"/>
      <c r="M19211" s="140"/>
      <c r="N19211" s="167"/>
      <c r="O19211" s="167"/>
      <c r="P19211" s="142"/>
      <c r="Q19211" s="142"/>
      <c r="R19211" s="142"/>
      <c r="S19211" s="139"/>
    </row>
    <row r="19212" spans="2:19" ht="15.75" customHeight="1" x14ac:dyDescent="0.25">
      <c r="B19212" s="106"/>
      <c r="C19212" s="106"/>
      <c r="D19212" s="139"/>
      <c r="E19212" s="140"/>
      <c r="F19212" s="140"/>
      <c r="G19212" s="140"/>
      <c r="M19212" s="140"/>
      <c r="N19212" s="167"/>
      <c r="O19212" s="167"/>
      <c r="P19212" s="142"/>
      <c r="Q19212" s="142"/>
      <c r="R19212" s="142"/>
      <c r="S19212" s="139"/>
    </row>
    <row r="19213" spans="2:19" ht="15.75" customHeight="1" x14ac:dyDescent="0.25">
      <c r="B19213" s="106"/>
      <c r="C19213" s="106"/>
      <c r="D19213" s="139"/>
      <c r="E19213" s="140"/>
      <c r="F19213" s="140"/>
      <c r="G19213" s="140"/>
      <c r="M19213" s="140"/>
      <c r="N19213" s="167"/>
      <c r="O19213" s="167"/>
      <c r="P19213" s="142"/>
      <c r="Q19213" s="142"/>
      <c r="R19213" s="142"/>
      <c r="S19213" s="139"/>
    </row>
    <row r="19214" spans="2:19" ht="15.75" customHeight="1" x14ac:dyDescent="0.25">
      <c r="B19214" s="106"/>
      <c r="C19214" s="106"/>
      <c r="D19214" s="139"/>
      <c r="E19214" s="140"/>
      <c r="F19214" s="140"/>
      <c r="G19214" s="140"/>
      <c r="M19214" s="140"/>
      <c r="N19214" s="167"/>
      <c r="O19214" s="167"/>
      <c r="P19214" s="142"/>
      <c r="Q19214" s="142"/>
      <c r="R19214" s="142"/>
      <c r="S19214" s="139"/>
    </row>
    <row r="19215" spans="2:19" ht="15.75" customHeight="1" x14ac:dyDescent="0.25">
      <c r="B19215" s="106"/>
      <c r="C19215" s="106"/>
      <c r="D19215" s="139"/>
      <c r="E19215" s="140"/>
      <c r="F19215" s="140"/>
      <c r="G19215" s="140"/>
      <c r="M19215" s="140"/>
      <c r="N19215" s="167"/>
      <c r="O19215" s="167"/>
      <c r="P19215" s="142"/>
      <c r="Q19215" s="142"/>
      <c r="R19215" s="142"/>
      <c r="S19215" s="139"/>
    </row>
    <row r="19216" spans="2:19" ht="15.75" customHeight="1" x14ac:dyDescent="0.25">
      <c r="B19216" s="106"/>
      <c r="C19216" s="106"/>
      <c r="D19216" s="139"/>
      <c r="E19216" s="140"/>
      <c r="F19216" s="140"/>
      <c r="G19216" s="140"/>
      <c r="M19216" s="140"/>
      <c r="N19216" s="167"/>
      <c r="O19216" s="167"/>
      <c r="P19216" s="142"/>
      <c r="Q19216" s="142"/>
      <c r="R19216" s="142"/>
      <c r="S19216" s="139"/>
    </row>
    <row r="19217" spans="2:19" ht="15.75" customHeight="1" x14ac:dyDescent="0.25">
      <c r="B19217" s="106"/>
      <c r="C19217" s="106"/>
      <c r="D19217" s="139"/>
      <c r="E19217" s="140"/>
      <c r="F19217" s="140"/>
      <c r="G19217" s="140"/>
      <c r="M19217" s="140"/>
      <c r="N19217" s="167"/>
      <c r="O19217" s="167"/>
      <c r="P19217" s="142"/>
      <c r="Q19217" s="142"/>
      <c r="R19217" s="142"/>
      <c r="S19217" s="139"/>
    </row>
    <row r="19218" spans="2:19" ht="15.75" customHeight="1" x14ac:dyDescent="0.25">
      <c r="B19218" s="106"/>
      <c r="C19218" s="106"/>
      <c r="D19218" s="139"/>
      <c r="E19218" s="140"/>
      <c r="F19218" s="140"/>
      <c r="G19218" s="140"/>
      <c r="M19218" s="140"/>
      <c r="N19218" s="167"/>
      <c r="O19218" s="167"/>
      <c r="P19218" s="142"/>
      <c r="Q19218" s="142"/>
      <c r="R19218" s="142"/>
      <c r="S19218" s="139"/>
    </row>
    <row r="19219" spans="2:19" ht="15.75" customHeight="1" x14ac:dyDescent="0.25">
      <c r="B19219" s="106"/>
      <c r="C19219" s="106"/>
      <c r="D19219" s="139"/>
      <c r="E19219" s="140"/>
      <c r="F19219" s="140"/>
      <c r="G19219" s="140"/>
      <c r="M19219" s="140"/>
      <c r="N19219" s="167"/>
      <c r="O19219" s="167"/>
      <c r="P19219" s="142"/>
      <c r="Q19219" s="142"/>
      <c r="R19219" s="142"/>
      <c r="S19219" s="139"/>
    </row>
    <row r="19220" spans="2:19" ht="15.75" customHeight="1" x14ac:dyDescent="0.25">
      <c r="B19220" s="106"/>
      <c r="C19220" s="106"/>
      <c r="D19220" s="139"/>
      <c r="E19220" s="140"/>
      <c r="F19220" s="140"/>
      <c r="G19220" s="140"/>
      <c r="M19220" s="140"/>
      <c r="N19220" s="167"/>
      <c r="O19220" s="167"/>
      <c r="P19220" s="142"/>
      <c r="Q19220" s="142"/>
      <c r="R19220" s="142"/>
      <c r="S19220" s="139"/>
    </row>
    <row r="19221" spans="2:19" ht="15.75" customHeight="1" x14ac:dyDescent="0.25">
      <c r="B19221" s="106"/>
      <c r="C19221" s="106"/>
      <c r="D19221" s="139"/>
      <c r="E19221" s="140"/>
      <c r="F19221" s="140"/>
      <c r="G19221" s="140"/>
      <c r="M19221" s="140"/>
      <c r="N19221" s="167"/>
      <c r="O19221" s="167"/>
      <c r="P19221" s="142"/>
      <c r="Q19221" s="142"/>
      <c r="R19221" s="142"/>
      <c r="S19221" s="139"/>
    </row>
    <row r="19222" spans="2:19" ht="15.75" customHeight="1" x14ac:dyDescent="0.25">
      <c r="B19222" s="106"/>
      <c r="C19222" s="106"/>
      <c r="D19222" s="139"/>
      <c r="E19222" s="140"/>
      <c r="F19222" s="140"/>
      <c r="G19222" s="140"/>
      <c r="M19222" s="140"/>
      <c r="N19222" s="167"/>
      <c r="O19222" s="167"/>
      <c r="P19222" s="142"/>
      <c r="Q19222" s="142"/>
      <c r="R19222" s="142"/>
      <c r="S19222" s="139"/>
    </row>
    <row r="19223" spans="2:19" ht="15.75" customHeight="1" x14ac:dyDescent="0.25">
      <c r="B19223" s="106"/>
      <c r="C19223" s="106"/>
      <c r="D19223" s="139"/>
      <c r="E19223" s="140"/>
      <c r="F19223" s="140"/>
      <c r="G19223" s="140"/>
      <c r="M19223" s="140"/>
      <c r="N19223" s="167"/>
      <c r="O19223" s="167"/>
      <c r="P19223" s="142"/>
      <c r="Q19223" s="142"/>
      <c r="R19223" s="142"/>
      <c r="S19223" s="139"/>
    </row>
    <row r="19224" spans="2:19" ht="15.75" customHeight="1" x14ac:dyDescent="0.25">
      <c r="B19224" s="106"/>
      <c r="C19224" s="106"/>
      <c r="D19224" s="139"/>
      <c r="E19224" s="140"/>
      <c r="F19224" s="140"/>
      <c r="G19224" s="140"/>
      <c r="M19224" s="140"/>
      <c r="N19224" s="167"/>
      <c r="O19224" s="167"/>
      <c r="P19224" s="142"/>
      <c r="Q19224" s="142"/>
      <c r="R19224" s="142"/>
      <c r="S19224" s="139"/>
    </row>
    <row r="19225" spans="2:19" ht="15.75" customHeight="1" x14ac:dyDescent="0.25">
      <c r="B19225" s="106"/>
      <c r="C19225" s="106"/>
      <c r="D19225" s="139"/>
      <c r="E19225" s="140"/>
      <c r="F19225" s="140"/>
      <c r="G19225" s="140"/>
      <c r="M19225" s="140"/>
      <c r="N19225" s="167"/>
      <c r="O19225" s="167"/>
      <c r="P19225" s="142"/>
      <c r="Q19225" s="142"/>
      <c r="R19225" s="142"/>
      <c r="S19225" s="139"/>
    </row>
    <row r="19226" spans="2:19" ht="15.75" customHeight="1" x14ac:dyDescent="0.25">
      <c r="B19226" s="106"/>
      <c r="C19226" s="106"/>
      <c r="D19226" s="139"/>
      <c r="E19226" s="140"/>
      <c r="F19226" s="140"/>
      <c r="G19226" s="140"/>
      <c r="M19226" s="140"/>
      <c r="N19226" s="167"/>
      <c r="O19226" s="167"/>
      <c r="P19226" s="142"/>
      <c r="Q19226" s="142"/>
      <c r="R19226" s="142"/>
      <c r="S19226" s="139"/>
    </row>
    <row r="19227" spans="2:19" ht="15.75" customHeight="1" x14ac:dyDescent="0.25">
      <c r="B19227" s="106"/>
      <c r="C19227" s="106"/>
      <c r="D19227" s="139"/>
      <c r="E19227" s="140"/>
      <c r="F19227" s="140"/>
      <c r="G19227" s="140"/>
      <c r="M19227" s="140"/>
      <c r="N19227" s="167"/>
      <c r="O19227" s="167"/>
      <c r="P19227" s="142"/>
      <c r="Q19227" s="142"/>
      <c r="R19227" s="142"/>
      <c r="S19227" s="139"/>
    </row>
    <row r="19228" spans="2:19" ht="15.75" customHeight="1" x14ac:dyDescent="0.25">
      <c r="B19228" s="106"/>
      <c r="C19228" s="106"/>
      <c r="D19228" s="139"/>
      <c r="E19228" s="140"/>
      <c r="F19228" s="140"/>
      <c r="G19228" s="140"/>
      <c r="M19228" s="140"/>
      <c r="N19228" s="167"/>
      <c r="O19228" s="167"/>
      <c r="P19228" s="142"/>
      <c r="Q19228" s="142"/>
      <c r="R19228" s="142"/>
      <c r="S19228" s="139"/>
    </row>
    <row r="19229" spans="2:19" ht="15.75" customHeight="1" x14ac:dyDescent="0.25">
      <c r="B19229" s="106"/>
      <c r="C19229" s="106"/>
      <c r="D19229" s="139"/>
      <c r="E19229" s="140"/>
      <c r="F19229" s="140"/>
      <c r="G19229" s="140"/>
      <c r="M19229" s="140"/>
      <c r="N19229" s="167"/>
      <c r="O19229" s="167"/>
      <c r="P19229" s="142"/>
      <c r="Q19229" s="142"/>
      <c r="R19229" s="142"/>
      <c r="S19229" s="139"/>
    </row>
    <row r="19230" spans="2:19" ht="15.75" customHeight="1" x14ac:dyDescent="0.25">
      <c r="B19230" s="106"/>
      <c r="C19230" s="106"/>
      <c r="D19230" s="139"/>
      <c r="E19230" s="140"/>
      <c r="F19230" s="140"/>
      <c r="G19230" s="140"/>
      <c r="M19230" s="140"/>
      <c r="N19230" s="167"/>
      <c r="O19230" s="167"/>
      <c r="P19230" s="142"/>
      <c r="Q19230" s="142"/>
      <c r="R19230" s="142"/>
      <c r="S19230" s="139"/>
    </row>
    <row r="19231" spans="2:19" ht="15.75" customHeight="1" x14ac:dyDescent="0.25">
      <c r="B19231" s="106"/>
      <c r="C19231" s="106"/>
      <c r="D19231" s="139"/>
      <c r="E19231" s="140"/>
      <c r="F19231" s="140"/>
      <c r="G19231" s="140"/>
      <c r="M19231" s="140"/>
      <c r="N19231" s="167"/>
      <c r="O19231" s="167"/>
      <c r="P19231" s="142"/>
      <c r="Q19231" s="142"/>
      <c r="R19231" s="142"/>
      <c r="S19231" s="139"/>
    </row>
    <row r="19232" spans="2:19" ht="15.75" customHeight="1" x14ac:dyDescent="0.25">
      <c r="B19232" s="106"/>
      <c r="C19232" s="106"/>
      <c r="D19232" s="139"/>
      <c r="E19232" s="140"/>
      <c r="F19232" s="140"/>
      <c r="G19232" s="140"/>
      <c r="M19232" s="140"/>
      <c r="N19232" s="167"/>
      <c r="O19232" s="167"/>
      <c r="P19232" s="142"/>
      <c r="Q19232" s="142"/>
      <c r="R19232" s="142"/>
      <c r="S19232" s="139"/>
    </row>
    <row r="19233" spans="2:19" ht="15.75" customHeight="1" x14ac:dyDescent="0.25">
      <c r="B19233" s="106"/>
      <c r="C19233" s="106"/>
      <c r="D19233" s="139"/>
      <c r="E19233" s="140"/>
      <c r="F19233" s="140"/>
      <c r="G19233" s="140"/>
      <c r="M19233" s="140"/>
      <c r="N19233" s="167"/>
      <c r="O19233" s="167"/>
      <c r="P19233" s="142"/>
      <c r="Q19233" s="142"/>
      <c r="R19233" s="142"/>
      <c r="S19233" s="139"/>
    </row>
    <row r="19234" spans="2:19" ht="15.75" customHeight="1" x14ac:dyDescent="0.25">
      <c r="B19234" s="106"/>
      <c r="C19234" s="106"/>
      <c r="D19234" s="139"/>
      <c r="E19234" s="140"/>
      <c r="F19234" s="140"/>
      <c r="G19234" s="140"/>
      <c r="M19234" s="140"/>
      <c r="N19234" s="167"/>
      <c r="O19234" s="167"/>
      <c r="P19234" s="142"/>
      <c r="Q19234" s="142"/>
      <c r="R19234" s="142"/>
      <c r="S19234" s="139"/>
    </row>
    <row r="19235" spans="2:19" ht="15.75" customHeight="1" x14ac:dyDescent="0.25">
      <c r="B19235" s="106"/>
      <c r="C19235" s="106"/>
      <c r="D19235" s="139"/>
      <c r="E19235" s="140"/>
      <c r="F19235" s="140"/>
      <c r="G19235" s="140"/>
      <c r="M19235" s="140"/>
      <c r="N19235" s="167"/>
      <c r="O19235" s="167"/>
      <c r="P19235" s="142"/>
      <c r="Q19235" s="142"/>
      <c r="R19235" s="142"/>
      <c r="S19235" s="139"/>
    </row>
    <row r="19236" spans="2:19" ht="15.75" customHeight="1" x14ac:dyDescent="0.25">
      <c r="B19236" s="106"/>
      <c r="C19236" s="106"/>
      <c r="D19236" s="139"/>
      <c r="E19236" s="140"/>
      <c r="F19236" s="140"/>
      <c r="G19236" s="140"/>
      <c r="M19236" s="140"/>
      <c r="N19236" s="167"/>
      <c r="O19236" s="167"/>
      <c r="P19236" s="142"/>
      <c r="Q19236" s="142"/>
      <c r="R19236" s="142"/>
      <c r="S19236" s="139"/>
    </row>
    <row r="19237" spans="2:19" ht="15.75" customHeight="1" x14ac:dyDescent="0.25">
      <c r="B19237" s="106"/>
      <c r="C19237" s="106"/>
      <c r="D19237" s="139"/>
      <c r="E19237" s="140"/>
      <c r="F19237" s="140"/>
      <c r="G19237" s="140"/>
      <c r="M19237" s="140"/>
      <c r="N19237" s="167"/>
      <c r="O19237" s="167"/>
      <c r="P19237" s="142"/>
      <c r="Q19237" s="142"/>
      <c r="R19237" s="142"/>
      <c r="S19237" s="139"/>
    </row>
    <row r="19238" spans="2:19" ht="15.75" customHeight="1" x14ac:dyDescent="0.25">
      <c r="B19238" s="106"/>
      <c r="C19238" s="106"/>
      <c r="D19238" s="139"/>
      <c r="E19238" s="140"/>
      <c r="F19238" s="140"/>
      <c r="G19238" s="140"/>
      <c r="M19238" s="140"/>
      <c r="N19238" s="167"/>
      <c r="O19238" s="167"/>
      <c r="P19238" s="142"/>
      <c r="Q19238" s="142"/>
      <c r="R19238" s="142"/>
      <c r="S19238" s="139"/>
    </row>
    <row r="19239" spans="2:19" ht="15.75" customHeight="1" x14ac:dyDescent="0.25">
      <c r="B19239" s="106"/>
      <c r="C19239" s="106"/>
      <c r="D19239" s="139"/>
      <c r="E19239" s="140"/>
      <c r="F19239" s="140"/>
      <c r="G19239" s="140"/>
      <c r="M19239" s="140"/>
      <c r="N19239" s="167"/>
      <c r="O19239" s="167"/>
      <c r="P19239" s="142"/>
      <c r="Q19239" s="142"/>
      <c r="R19239" s="142"/>
      <c r="S19239" s="139"/>
    </row>
    <row r="19240" spans="2:19" ht="15.75" customHeight="1" x14ac:dyDescent="0.25">
      <c r="B19240" s="106"/>
      <c r="C19240" s="106"/>
      <c r="D19240" s="139"/>
      <c r="E19240" s="140"/>
      <c r="F19240" s="140"/>
      <c r="G19240" s="140"/>
      <c r="M19240" s="140"/>
      <c r="N19240" s="167"/>
      <c r="O19240" s="167"/>
      <c r="P19240" s="142"/>
      <c r="Q19240" s="142"/>
      <c r="R19240" s="142"/>
      <c r="S19240" s="139"/>
    </row>
    <row r="19241" spans="2:19" ht="15.75" customHeight="1" x14ac:dyDescent="0.25">
      <c r="B19241" s="106"/>
      <c r="C19241" s="106"/>
      <c r="D19241" s="139"/>
      <c r="E19241" s="140"/>
      <c r="F19241" s="140"/>
      <c r="G19241" s="140"/>
      <c r="M19241" s="140"/>
      <c r="N19241" s="167"/>
      <c r="O19241" s="167"/>
      <c r="P19241" s="142"/>
      <c r="Q19241" s="142"/>
      <c r="R19241" s="142"/>
      <c r="S19241" s="139"/>
    </row>
    <row r="19242" spans="2:19" ht="15.75" customHeight="1" x14ac:dyDescent="0.25">
      <c r="B19242" s="106"/>
      <c r="C19242" s="106"/>
      <c r="D19242" s="139"/>
      <c r="E19242" s="140"/>
      <c r="F19242" s="140"/>
      <c r="G19242" s="140"/>
      <c r="M19242" s="140"/>
      <c r="N19242" s="167"/>
      <c r="O19242" s="167"/>
      <c r="P19242" s="142"/>
      <c r="Q19242" s="142"/>
      <c r="R19242" s="142"/>
      <c r="S19242" s="139"/>
    </row>
    <row r="19243" spans="2:19" ht="15.75" customHeight="1" x14ac:dyDescent="0.25">
      <c r="B19243" s="106"/>
      <c r="C19243" s="106"/>
      <c r="D19243" s="139"/>
      <c r="E19243" s="140"/>
      <c r="F19243" s="140"/>
      <c r="G19243" s="140"/>
      <c r="M19243" s="140"/>
      <c r="N19243" s="167"/>
      <c r="O19243" s="167"/>
      <c r="P19243" s="142"/>
      <c r="Q19243" s="142"/>
      <c r="R19243" s="142"/>
      <c r="S19243" s="139"/>
    </row>
    <row r="19244" spans="2:19" ht="15.75" customHeight="1" x14ac:dyDescent="0.25">
      <c r="B19244" s="106"/>
      <c r="C19244" s="106"/>
      <c r="D19244" s="139"/>
      <c r="E19244" s="140"/>
      <c r="F19244" s="140"/>
      <c r="G19244" s="140"/>
      <c r="M19244" s="140"/>
      <c r="N19244" s="167"/>
      <c r="O19244" s="167"/>
      <c r="P19244" s="142"/>
      <c r="Q19244" s="142"/>
      <c r="R19244" s="142"/>
      <c r="S19244" s="139"/>
    </row>
    <row r="19245" spans="2:19" ht="15.75" customHeight="1" x14ac:dyDescent="0.25">
      <c r="B19245" s="106"/>
      <c r="C19245" s="106"/>
      <c r="D19245" s="139"/>
      <c r="E19245" s="140"/>
      <c r="F19245" s="140"/>
      <c r="G19245" s="140"/>
      <c r="M19245" s="140"/>
      <c r="N19245" s="167"/>
      <c r="O19245" s="167"/>
      <c r="P19245" s="142"/>
      <c r="Q19245" s="142"/>
      <c r="R19245" s="142"/>
      <c r="S19245" s="139"/>
    </row>
    <row r="19246" spans="2:19" ht="15.75" customHeight="1" x14ac:dyDescent="0.25">
      <c r="B19246" s="106"/>
      <c r="C19246" s="106"/>
      <c r="D19246" s="139"/>
      <c r="E19246" s="140"/>
      <c r="F19246" s="140"/>
      <c r="G19246" s="140"/>
      <c r="M19246" s="140"/>
      <c r="N19246" s="167"/>
      <c r="O19246" s="167"/>
      <c r="P19246" s="142"/>
      <c r="Q19246" s="142"/>
      <c r="R19246" s="142"/>
      <c r="S19246" s="139"/>
    </row>
    <row r="19247" spans="2:19" ht="15.75" customHeight="1" x14ac:dyDescent="0.25">
      <c r="B19247" s="106"/>
      <c r="C19247" s="106"/>
      <c r="D19247" s="139"/>
      <c r="E19247" s="140"/>
      <c r="F19247" s="140"/>
      <c r="G19247" s="140"/>
      <c r="M19247" s="140"/>
      <c r="N19247" s="167"/>
      <c r="O19247" s="167"/>
      <c r="P19247" s="142"/>
      <c r="Q19247" s="142"/>
      <c r="R19247" s="142"/>
      <c r="S19247" s="139"/>
    </row>
    <row r="19248" spans="2:19" ht="15.75" customHeight="1" x14ac:dyDescent="0.25">
      <c r="B19248" s="106"/>
      <c r="C19248" s="106"/>
      <c r="D19248" s="139"/>
      <c r="E19248" s="140"/>
      <c r="F19248" s="140"/>
      <c r="G19248" s="140"/>
      <c r="M19248" s="140"/>
      <c r="N19248" s="167"/>
      <c r="O19248" s="167"/>
      <c r="P19248" s="142"/>
      <c r="Q19248" s="142"/>
      <c r="R19248" s="142"/>
      <c r="S19248" s="139"/>
    </row>
    <row r="19249" spans="2:19" ht="15.75" customHeight="1" x14ac:dyDescent="0.25">
      <c r="B19249" s="106"/>
      <c r="C19249" s="106"/>
      <c r="D19249" s="139"/>
      <c r="E19249" s="140"/>
      <c r="F19249" s="140"/>
      <c r="G19249" s="140"/>
      <c r="M19249" s="140"/>
      <c r="N19249" s="167"/>
      <c r="O19249" s="167"/>
      <c r="P19249" s="142"/>
      <c r="Q19249" s="142"/>
      <c r="R19249" s="142"/>
      <c r="S19249" s="139"/>
    </row>
    <row r="19250" spans="2:19" ht="15.75" customHeight="1" x14ac:dyDescent="0.25">
      <c r="B19250" s="106"/>
      <c r="C19250" s="106"/>
      <c r="D19250" s="139"/>
      <c r="E19250" s="140"/>
      <c r="F19250" s="140"/>
      <c r="G19250" s="140"/>
      <c r="M19250" s="140"/>
      <c r="N19250" s="167"/>
      <c r="O19250" s="167"/>
      <c r="P19250" s="142"/>
      <c r="Q19250" s="142"/>
      <c r="R19250" s="142"/>
      <c r="S19250" s="139"/>
    </row>
    <row r="19251" spans="2:19" ht="15.75" customHeight="1" x14ac:dyDescent="0.25">
      <c r="B19251" s="106"/>
      <c r="C19251" s="106"/>
      <c r="D19251" s="139"/>
      <c r="E19251" s="140"/>
      <c r="F19251" s="140"/>
      <c r="G19251" s="140"/>
      <c r="M19251" s="140"/>
      <c r="N19251" s="167"/>
      <c r="O19251" s="167"/>
      <c r="P19251" s="142"/>
      <c r="Q19251" s="142"/>
      <c r="R19251" s="142"/>
      <c r="S19251" s="139"/>
    </row>
    <row r="19252" spans="2:19" ht="15.75" customHeight="1" x14ac:dyDescent="0.25">
      <c r="B19252" s="106"/>
      <c r="C19252" s="106"/>
      <c r="D19252" s="139"/>
      <c r="E19252" s="140"/>
      <c r="F19252" s="140"/>
      <c r="G19252" s="140"/>
      <c r="M19252" s="140"/>
      <c r="N19252" s="167"/>
      <c r="O19252" s="167"/>
      <c r="P19252" s="142"/>
      <c r="Q19252" s="142"/>
      <c r="R19252" s="142"/>
      <c r="S19252" s="139"/>
    </row>
    <row r="19253" spans="2:19" ht="15.75" customHeight="1" x14ac:dyDescent="0.25">
      <c r="B19253" s="106"/>
      <c r="C19253" s="106"/>
      <c r="D19253" s="139"/>
      <c r="E19253" s="140"/>
      <c r="F19253" s="140"/>
      <c r="G19253" s="140"/>
      <c r="M19253" s="140"/>
      <c r="N19253" s="167"/>
      <c r="O19253" s="167"/>
      <c r="P19253" s="142"/>
      <c r="Q19253" s="142"/>
      <c r="R19253" s="142"/>
      <c r="S19253" s="139"/>
    </row>
    <row r="19254" spans="2:19" ht="15.75" customHeight="1" x14ac:dyDescent="0.25">
      <c r="B19254" s="106"/>
      <c r="C19254" s="106"/>
      <c r="D19254" s="139"/>
      <c r="E19254" s="140"/>
      <c r="F19254" s="140"/>
      <c r="G19254" s="140"/>
      <c r="M19254" s="140"/>
      <c r="N19254" s="167"/>
      <c r="O19254" s="167"/>
      <c r="P19254" s="142"/>
      <c r="Q19254" s="142"/>
      <c r="R19254" s="142"/>
      <c r="S19254" s="139"/>
    </row>
    <row r="19255" spans="2:19" ht="15.75" customHeight="1" x14ac:dyDescent="0.25">
      <c r="B19255" s="106"/>
      <c r="C19255" s="106"/>
      <c r="D19255" s="139"/>
      <c r="E19255" s="140"/>
      <c r="F19255" s="140"/>
      <c r="G19255" s="140"/>
      <c r="M19255" s="140"/>
      <c r="N19255" s="167"/>
      <c r="O19255" s="167"/>
      <c r="P19255" s="142"/>
      <c r="Q19255" s="142"/>
      <c r="R19255" s="142"/>
      <c r="S19255" s="139"/>
    </row>
    <row r="19256" spans="2:19" ht="15.75" customHeight="1" x14ac:dyDescent="0.25">
      <c r="B19256" s="106"/>
      <c r="C19256" s="106"/>
      <c r="D19256" s="139"/>
      <c r="E19256" s="140"/>
      <c r="F19256" s="140"/>
      <c r="G19256" s="140"/>
      <c r="M19256" s="140"/>
      <c r="N19256" s="167"/>
      <c r="O19256" s="167"/>
      <c r="P19256" s="142"/>
      <c r="Q19256" s="142"/>
      <c r="R19256" s="142"/>
      <c r="S19256" s="139"/>
    </row>
    <row r="19257" spans="2:19" ht="15.75" customHeight="1" x14ac:dyDescent="0.25">
      <c r="B19257" s="106"/>
      <c r="C19257" s="106"/>
      <c r="D19257" s="139"/>
      <c r="E19257" s="140"/>
      <c r="F19257" s="140"/>
      <c r="G19257" s="140"/>
      <c r="M19257" s="140"/>
      <c r="N19257" s="167"/>
      <c r="O19257" s="167"/>
      <c r="P19257" s="142"/>
      <c r="Q19257" s="142"/>
      <c r="R19257" s="142"/>
      <c r="S19257" s="139"/>
    </row>
    <row r="19258" spans="2:19" ht="15.75" customHeight="1" x14ac:dyDescent="0.25">
      <c r="B19258" s="106"/>
      <c r="C19258" s="106"/>
      <c r="D19258" s="139"/>
      <c r="E19258" s="140"/>
      <c r="F19258" s="140"/>
      <c r="G19258" s="140"/>
      <c r="M19258" s="140"/>
      <c r="N19258" s="167"/>
      <c r="O19258" s="167"/>
      <c r="P19258" s="142"/>
      <c r="Q19258" s="142"/>
      <c r="R19258" s="142"/>
      <c r="S19258" s="139"/>
    </row>
    <row r="19259" spans="2:19" ht="15.75" customHeight="1" x14ac:dyDescent="0.25">
      <c r="B19259" s="106"/>
      <c r="C19259" s="106"/>
      <c r="D19259" s="139"/>
      <c r="E19259" s="140"/>
      <c r="F19259" s="140"/>
      <c r="G19259" s="140"/>
      <c r="M19259" s="140"/>
      <c r="N19259" s="167"/>
      <c r="O19259" s="167"/>
      <c r="P19259" s="142"/>
      <c r="Q19259" s="142"/>
      <c r="R19259" s="142"/>
      <c r="S19259" s="139"/>
    </row>
    <row r="19260" spans="2:19" ht="15.75" customHeight="1" x14ac:dyDescent="0.25">
      <c r="B19260" s="106"/>
      <c r="C19260" s="106"/>
      <c r="D19260" s="139"/>
      <c r="E19260" s="140"/>
      <c r="F19260" s="140"/>
      <c r="G19260" s="140"/>
      <c r="M19260" s="140"/>
      <c r="N19260" s="167"/>
      <c r="O19260" s="167"/>
      <c r="P19260" s="142"/>
      <c r="Q19260" s="142"/>
      <c r="R19260" s="142"/>
      <c r="S19260" s="139"/>
    </row>
    <row r="19261" spans="2:19" ht="15.75" customHeight="1" x14ac:dyDescent="0.25">
      <c r="B19261" s="106"/>
      <c r="C19261" s="106"/>
      <c r="D19261" s="139"/>
      <c r="E19261" s="140"/>
      <c r="F19261" s="140"/>
      <c r="G19261" s="140"/>
      <c r="M19261" s="140"/>
      <c r="N19261" s="167"/>
      <c r="O19261" s="167"/>
      <c r="P19261" s="142"/>
      <c r="Q19261" s="142"/>
      <c r="R19261" s="142"/>
      <c r="S19261" s="139"/>
    </row>
    <row r="19262" spans="2:19" ht="15.75" customHeight="1" x14ac:dyDescent="0.25">
      <c r="B19262" s="106"/>
      <c r="C19262" s="106"/>
      <c r="D19262" s="139"/>
      <c r="E19262" s="140"/>
      <c r="F19262" s="140"/>
      <c r="G19262" s="140"/>
      <c r="M19262" s="140"/>
      <c r="N19262" s="167"/>
      <c r="O19262" s="167"/>
      <c r="P19262" s="142"/>
      <c r="Q19262" s="142"/>
      <c r="R19262" s="142"/>
      <c r="S19262" s="139"/>
    </row>
    <row r="19263" spans="2:19" ht="15.75" customHeight="1" x14ac:dyDescent="0.25">
      <c r="B19263" s="106"/>
      <c r="C19263" s="106"/>
      <c r="D19263" s="139"/>
      <c r="E19263" s="140"/>
      <c r="F19263" s="140"/>
      <c r="G19263" s="140"/>
      <c r="M19263" s="140"/>
      <c r="N19263" s="167"/>
      <c r="O19263" s="167"/>
      <c r="P19263" s="142"/>
      <c r="Q19263" s="142"/>
      <c r="R19263" s="142"/>
      <c r="S19263" s="139"/>
    </row>
    <row r="19264" spans="2:19" ht="15.75" customHeight="1" x14ac:dyDescent="0.25">
      <c r="B19264" s="106"/>
      <c r="C19264" s="106"/>
      <c r="D19264" s="139"/>
      <c r="E19264" s="140"/>
      <c r="F19264" s="140"/>
      <c r="G19264" s="140"/>
      <c r="M19264" s="140"/>
      <c r="N19264" s="167"/>
      <c r="O19264" s="167"/>
      <c r="P19264" s="142"/>
      <c r="Q19264" s="142"/>
      <c r="R19264" s="142"/>
      <c r="S19264" s="139"/>
    </row>
    <row r="19265" spans="2:19" ht="15.75" customHeight="1" x14ac:dyDescent="0.25">
      <c r="B19265" s="106"/>
      <c r="C19265" s="106"/>
      <c r="D19265" s="139"/>
      <c r="E19265" s="140"/>
      <c r="F19265" s="140"/>
      <c r="G19265" s="140"/>
      <c r="M19265" s="140"/>
      <c r="N19265" s="167"/>
      <c r="O19265" s="167"/>
      <c r="P19265" s="142"/>
      <c r="Q19265" s="142"/>
      <c r="R19265" s="142"/>
      <c r="S19265" s="139"/>
    </row>
    <row r="19266" spans="2:19" ht="15.75" customHeight="1" x14ac:dyDescent="0.25">
      <c r="B19266" s="106"/>
      <c r="C19266" s="106"/>
      <c r="D19266" s="139"/>
      <c r="E19266" s="140"/>
      <c r="F19266" s="140"/>
      <c r="G19266" s="140"/>
      <c r="M19266" s="140"/>
      <c r="N19266" s="167"/>
      <c r="O19266" s="167"/>
      <c r="P19266" s="142"/>
      <c r="Q19266" s="142"/>
      <c r="R19266" s="142"/>
      <c r="S19266" s="139"/>
    </row>
    <row r="19267" spans="2:19" ht="15.75" customHeight="1" x14ac:dyDescent="0.25">
      <c r="B19267" s="106"/>
      <c r="C19267" s="106"/>
      <c r="D19267" s="139"/>
      <c r="E19267" s="140"/>
      <c r="F19267" s="140"/>
      <c r="G19267" s="140"/>
      <c r="M19267" s="140"/>
      <c r="N19267" s="167"/>
      <c r="O19267" s="167"/>
      <c r="P19267" s="142"/>
      <c r="Q19267" s="142"/>
      <c r="R19267" s="142"/>
      <c r="S19267" s="139"/>
    </row>
    <row r="19268" spans="2:19" ht="15.75" customHeight="1" x14ac:dyDescent="0.25">
      <c r="B19268" s="106"/>
      <c r="C19268" s="106"/>
      <c r="D19268" s="139"/>
      <c r="E19268" s="140"/>
      <c r="F19268" s="140"/>
      <c r="G19268" s="140"/>
      <c r="M19268" s="140"/>
      <c r="N19268" s="167"/>
      <c r="O19268" s="167"/>
      <c r="P19268" s="142"/>
      <c r="Q19268" s="142"/>
      <c r="R19268" s="142"/>
      <c r="S19268" s="139"/>
    </row>
    <row r="19269" spans="2:19" ht="15.75" customHeight="1" x14ac:dyDescent="0.25">
      <c r="B19269" s="106"/>
      <c r="C19269" s="106"/>
      <c r="D19269" s="139"/>
      <c r="E19269" s="140"/>
      <c r="F19269" s="140"/>
      <c r="G19269" s="140"/>
      <c r="M19269" s="140"/>
      <c r="N19269" s="167"/>
      <c r="O19269" s="167"/>
      <c r="P19269" s="142"/>
      <c r="Q19269" s="142"/>
      <c r="R19269" s="142"/>
      <c r="S19269" s="139"/>
    </row>
    <row r="19270" spans="2:19" ht="15.75" customHeight="1" x14ac:dyDescent="0.25">
      <c r="B19270" s="106"/>
      <c r="C19270" s="106"/>
      <c r="D19270" s="139"/>
      <c r="E19270" s="140"/>
      <c r="F19270" s="140"/>
      <c r="G19270" s="140"/>
      <c r="M19270" s="140"/>
      <c r="N19270" s="167"/>
      <c r="O19270" s="167"/>
      <c r="P19270" s="142"/>
      <c r="Q19270" s="142"/>
      <c r="R19270" s="142"/>
      <c r="S19270" s="139"/>
    </row>
    <row r="19271" spans="2:19" ht="15.75" customHeight="1" x14ac:dyDescent="0.25">
      <c r="B19271" s="106"/>
      <c r="C19271" s="106"/>
      <c r="D19271" s="139"/>
      <c r="E19271" s="140"/>
      <c r="F19271" s="140"/>
      <c r="G19271" s="140"/>
      <c r="M19271" s="140"/>
      <c r="N19271" s="167"/>
      <c r="O19271" s="167"/>
      <c r="P19271" s="142"/>
      <c r="Q19271" s="142"/>
      <c r="R19271" s="142"/>
      <c r="S19271" s="139"/>
    </row>
    <row r="19272" spans="2:19" ht="15.75" customHeight="1" x14ac:dyDescent="0.25">
      <c r="B19272" s="106"/>
      <c r="C19272" s="106"/>
      <c r="D19272" s="139"/>
      <c r="E19272" s="140"/>
      <c r="F19272" s="140"/>
      <c r="G19272" s="140"/>
      <c r="M19272" s="140"/>
      <c r="N19272" s="167"/>
      <c r="O19272" s="167"/>
      <c r="P19272" s="142"/>
      <c r="Q19272" s="142"/>
      <c r="R19272" s="142"/>
      <c r="S19272" s="139"/>
    </row>
    <row r="19273" spans="2:19" ht="15.75" customHeight="1" x14ac:dyDescent="0.25">
      <c r="B19273" s="106"/>
      <c r="C19273" s="106"/>
      <c r="D19273" s="139"/>
      <c r="E19273" s="140"/>
      <c r="F19273" s="140"/>
      <c r="G19273" s="140"/>
      <c r="M19273" s="140"/>
      <c r="N19273" s="167"/>
      <c r="O19273" s="167"/>
      <c r="P19273" s="142"/>
      <c r="Q19273" s="142"/>
      <c r="R19273" s="142"/>
      <c r="S19273" s="139"/>
    </row>
    <row r="19274" spans="2:19" ht="15.75" customHeight="1" x14ac:dyDescent="0.25">
      <c r="B19274" s="106"/>
      <c r="C19274" s="106"/>
      <c r="D19274" s="139"/>
      <c r="E19274" s="140"/>
      <c r="F19274" s="140"/>
      <c r="G19274" s="140"/>
      <c r="M19274" s="140"/>
      <c r="N19274" s="167"/>
      <c r="O19274" s="167"/>
      <c r="P19274" s="142"/>
      <c r="Q19274" s="142"/>
      <c r="R19274" s="142"/>
      <c r="S19274" s="139"/>
    </row>
    <row r="19275" spans="2:19" ht="15.75" customHeight="1" x14ac:dyDescent="0.25">
      <c r="B19275" s="106"/>
      <c r="C19275" s="106"/>
      <c r="D19275" s="139"/>
      <c r="E19275" s="140"/>
      <c r="F19275" s="140"/>
      <c r="G19275" s="140"/>
      <c r="M19275" s="140"/>
      <c r="N19275" s="167"/>
      <c r="O19275" s="167"/>
      <c r="P19275" s="142"/>
      <c r="Q19275" s="142"/>
      <c r="R19275" s="142"/>
      <c r="S19275" s="139"/>
    </row>
    <row r="19276" spans="2:19" ht="15.75" customHeight="1" x14ac:dyDescent="0.25">
      <c r="B19276" s="106"/>
      <c r="C19276" s="106"/>
      <c r="D19276" s="139"/>
      <c r="E19276" s="140"/>
      <c r="F19276" s="140"/>
      <c r="G19276" s="140"/>
      <c r="M19276" s="140"/>
      <c r="N19276" s="167"/>
      <c r="O19276" s="167"/>
      <c r="P19276" s="142"/>
      <c r="Q19276" s="142"/>
      <c r="R19276" s="142"/>
      <c r="S19276" s="139"/>
    </row>
    <row r="19277" spans="2:19" ht="15.75" customHeight="1" x14ac:dyDescent="0.25">
      <c r="B19277" s="106"/>
      <c r="C19277" s="106"/>
      <c r="D19277" s="139"/>
      <c r="E19277" s="140"/>
      <c r="F19277" s="140"/>
      <c r="G19277" s="140"/>
      <c r="M19277" s="140"/>
      <c r="N19277" s="167"/>
      <c r="O19277" s="167"/>
      <c r="P19277" s="142"/>
      <c r="Q19277" s="142"/>
      <c r="R19277" s="142"/>
      <c r="S19277" s="139"/>
    </row>
    <row r="19278" spans="2:19" ht="15.75" customHeight="1" x14ac:dyDescent="0.25">
      <c r="B19278" s="106"/>
      <c r="C19278" s="106"/>
      <c r="D19278" s="139"/>
      <c r="E19278" s="140"/>
      <c r="F19278" s="140"/>
      <c r="G19278" s="140"/>
      <c r="M19278" s="140"/>
      <c r="N19278" s="167"/>
      <c r="O19278" s="167"/>
      <c r="P19278" s="142"/>
      <c r="Q19278" s="142"/>
      <c r="R19278" s="142"/>
      <c r="S19278" s="139"/>
    </row>
    <row r="19279" spans="2:19" ht="15.75" customHeight="1" x14ac:dyDescent="0.25">
      <c r="B19279" s="106"/>
      <c r="C19279" s="106"/>
      <c r="D19279" s="139"/>
      <c r="E19279" s="140"/>
      <c r="F19279" s="140"/>
      <c r="G19279" s="140"/>
      <c r="M19279" s="140"/>
      <c r="N19279" s="167"/>
      <c r="O19279" s="167"/>
      <c r="P19279" s="142"/>
      <c r="Q19279" s="142"/>
      <c r="R19279" s="142"/>
      <c r="S19279" s="139"/>
    </row>
    <row r="19280" spans="2:19" ht="15.75" customHeight="1" x14ac:dyDescent="0.25">
      <c r="B19280" s="106"/>
      <c r="C19280" s="106"/>
      <c r="D19280" s="139"/>
      <c r="E19280" s="140"/>
      <c r="F19280" s="140"/>
      <c r="G19280" s="140"/>
      <c r="M19280" s="140"/>
      <c r="N19280" s="167"/>
      <c r="O19280" s="167"/>
      <c r="P19280" s="142"/>
      <c r="Q19280" s="142"/>
      <c r="R19280" s="142"/>
      <c r="S19280" s="139"/>
    </row>
    <row r="19281" spans="2:19" ht="15.75" customHeight="1" x14ac:dyDescent="0.25">
      <c r="B19281" s="106"/>
      <c r="C19281" s="106"/>
      <c r="D19281" s="139"/>
      <c r="E19281" s="140"/>
      <c r="F19281" s="140"/>
      <c r="G19281" s="140"/>
      <c r="M19281" s="140"/>
      <c r="N19281" s="167"/>
      <c r="O19281" s="167"/>
      <c r="P19281" s="142"/>
      <c r="Q19281" s="142"/>
      <c r="R19281" s="142"/>
      <c r="S19281" s="139"/>
    </row>
    <row r="19282" spans="2:19" ht="15.75" customHeight="1" x14ac:dyDescent="0.25">
      <c r="B19282" s="106"/>
      <c r="C19282" s="106"/>
      <c r="D19282" s="139"/>
      <c r="E19282" s="140"/>
      <c r="F19282" s="140"/>
      <c r="G19282" s="140"/>
      <c r="M19282" s="140"/>
      <c r="N19282" s="167"/>
      <c r="O19282" s="167"/>
      <c r="P19282" s="142"/>
      <c r="Q19282" s="142"/>
      <c r="R19282" s="142"/>
      <c r="S19282" s="139"/>
    </row>
    <row r="19283" spans="2:19" ht="15.75" customHeight="1" x14ac:dyDescent="0.25">
      <c r="B19283" s="106"/>
      <c r="C19283" s="106"/>
      <c r="D19283" s="139"/>
      <c r="E19283" s="140"/>
      <c r="F19283" s="140"/>
      <c r="G19283" s="140"/>
      <c r="M19283" s="140"/>
      <c r="N19283" s="167"/>
      <c r="O19283" s="167"/>
      <c r="P19283" s="142"/>
      <c r="Q19283" s="142"/>
      <c r="R19283" s="142"/>
      <c r="S19283" s="139"/>
    </row>
    <row r="19284" spans="2:19" ht="15.75" customHeight="1" x14ac:dyDescent="0.25">
      <c r="B19284" s="106"/>
      <c r="C19284" s="106"/>
      <c r="D19284" s="139"/>
      <c r="E19284" s="140"/>
      <c r="F19284" s="140"/>
      <c r="G19284" s="140"/>
      <c r="M19284" s="140"/>
      <c r="N19284" s="167"/>
      <c r="O19284" s="167"/>
      <c r="P19284" s="142"/>
      <c r="Q19284" s="142"/>
      <c r="R19284" s="142"/>
      <c r="S19284" s="139"/>
    </row>
    <row r="19285" spans="2:19" ht="15.75" customHeight="1" x14ac:dyDescent="0.25">
      <c r="B19285" s="106"/>
      <c r="C19285" s="106"/>
      <c r="D19285" s="139"/>
      <c r="E19285" s="140"/>
      <c r="F19285" s="140"/>
      <c r="G19285" s="140"/>
      <c r="M19285" s="140"/>
      <c r="N19285" s="167"/>
      <c r="O19285" s="167"/>
      <c r="P19285" s="142"/>
      <c r="Q19285" s="142"/>
      <c r="R19285" s="142"/>
      <c r="S19285" s="139"/>
    </row>
    <row r="19286" spans="2:19" ht="15.75" customHeight="1" x14ac:dyDescent="0.25">
      <c r="B19286" s="106"/>
      <c r="C19286" s="106"/>
      <c r="D19286" s="139"/>
      <c r="E19286" s="140"/>
      <c r="F19286" s="140"/>
      <c r="G19286" s="140"/>
      <c r="M19286" s="140"/>
      <c r="N19286" s="167"/>
      <c r="O19286" s="167"/>
      <c r="P19286" s="142"/>
      <c r="Q19286" s="142"/>
      <c r="R19286" s="142"/>
      <c r="S19286" s="139"/>
    </row>
    <row r="19287" spans="2:19" ht="15.75" customHeight="1" x14ac:dyDescent="0.25">
      <c r="B19287" s="106"/>
      <c r="C19287" s="106"/>
      <c r="D19287" s="139"/>
      <c r="E19287" s="140"/>
      <c r="F19287" s="140"/>
      <c r="G19287" s="140"/>
      <c r="M19287" s="140"/>
      <c r="N19287" s="167"/>
      <c r="O19287" s="167"/>
      <c r="P19287" s="142"/>
      <c r="Q19287" s="142"/>
      <c r="R19287" s="142"/>
      <c r="S19287" s="139"/>
    </row>
    <row r="19288" spans="2:19" ht="15.75" customHeight="1" x14ac:dyDescent="0.25">
      <c r="B19288" s="106"/>
      <c r="C19288" s="106"/>
      <c r="D19288" s="139"/>
      <c r="E19288" s="140"/>
      <c r="F19288" s="140"/>
      <c r="G19288" s="140"/>
      <c r="M19288" s="140"/>
      <c r="N19288" s="167"/>
      <c r="O19288" s="167"/>
      <c r="P19288" s="142"/>
      <c r="Q19288" s="142"/>
      <c r="R19288" s="142"/>
      <c r="S19288" s="139"/>
    </row>
    <row r="19289" spans="2:19" ht="15.75" customHeight="1" x14ac:dyDescent="0.25">
      <c r="B19289" s="106"/>
      <c r="C19289" s="106"/>
      <c r="D19289" s="139"/>
      <c r="E19289" s="140"/>
      <c r="F19289" s="140"/>
      <c r="G19289" s="140"/>
      <c r="M19289" s="140"/>
      <c r="N19289" s="167"/>
      <c r="O19289" s="167"/>
      <c r="P19289" s="142"/>
      <c r="Q19289" s="142"/>
      <c r="R19289" s="142"/>
      <c r="S19289" s="139"/>
    </row>
    <row r="19290" spans="2:19" ht="15.75" customHeight="1" x14ac:dyDescent="0.25">
      <c r="B19290" s="106"/>
      <c r="C19290" s="106"/>
      <c r="D19290" s="139"/>
      <c r="E19290" s="140"/>
      <c r="F19290" s="140"/>
      <c r="G19290" s="140"/>
      <c r="M19290" s="140"/>
      <c r="N19290" s="167"/>
      <c r="O19290" s="167"/>
      <c r="P19290" s="142"/>
      <c r="Q19290" s="142"/>
      <c r="R19290" s="142"/>
      <c r="S19290" s="139"/>
    </row>
    <row r="19291" spans="2:19" ht="15.75" customHeight="1" x14ac:dyDescent="0.25">
      <c r="B19291" s="106"/>
      <c r="C19291" s="106"/>
      <c r="D19291" s="139"/>
      <c r="E19291" s="140"/>
      <c r="F19291" s="140"/>
      <c r="G19291" s="140"/>
      <c r="M19291" s="140"/>
      <c r="N19291" s="167"/>
      <c r="O19291" s="167"/>
      <c r="P19291" s="142"/>
      <c r="Q19291" s="142"/>
      <c r="R19291" s="142"/>
      <c r="S19291" s="139"/>
    </row>
    <row r="19292" spans="2:19" ht="15.75" customHeight="1" x14ac:dyDescent="0.25">
      <c r="B19292" s="106"/>
      <c r="C19292" s="106"/>
      <c r="D19292" s="139"/>
      <c r="E19292" s="140"/>
      <c r="F19292" s="140"/>
      <c r="G19292" s="140"/>
      <c r="M19292" s="140"/>
      <c r="N19292" s="167"/>
      <c r="O19292" s="167"/>
      <c r="P19292" s="142"/>
      <c r="Q19292" s="142"/>
      <c r="R19292" s="142"/>
      <c r="S19292" s="139"/>
    </row>
    <row r="19293" spans="2:19" ht="15.75" customHeight="1" x14ac:dyDescent="0.25">
      <c r="B19293" s="106"/>
      <c r="C19293" s="106"/>
      <c r="D19293" s="139"/>
      <c r="E19293" s="140"/>
      <c r="F19293" s="140"/>
      <c r="G19293" s="140"/>
      <c r="M19293" s="140"/>
      <c r="N19293" s="167"/>
      <c r="O19293" s="167"/>
      <c r="P19293" s="142"/>
      <c r="Q19293" s="142"/>
      <c r="R19293" s="142"/>
      <c r="S19293" s="139"/>
    </row>
    <row r="19294" spans="2:19" ht="15.75" customHeight="1" x14ac:dyDescent="0.25">
      <c r="B19294" s="106"/>
      <c r="C19294" s="106"/>
      <c r="D19294" s="139"/>
      <c r="E19294" s="140"/>
      <c r="F19294" s="140"/>
      <c r="G19294" s="140"/>
      <c r="M19294" s="140"/>
      <c r="N19294" s="167"/>
      <c r="O19294" s="167"/>
      <c r="P19294" s="142"/>
      <c r="Q19294" s="142"/>
      <c r="R19294" s="142"/>
      <c r="S19294" s="139"/>
    </row>
    <row r="19295" spans="2:19" ht="15.75" customHeight="1" x14ac:dyDescent="0.25">
      <c r="B19295" s="106"/>
      <c r="C19295" s="106"/>
      <c r="D19295" s="139"/>
      <c r="E19295" s="140"/>
      <c r="F19295" s="140"/>
      <c r="G19295" s="140"/>
      <c r="M19295" s="140"/>
      <c r="N19295" s="167"/>
      <c r="O19295" s="167"/>
      <c r="P19295" s="142"/>
      <c r="Q19295" s="142"/>
      <c r="R19295" s="142"/>
      <c r="S19295" s="139"/>
    </row>
    <row r="19296" spans="2:19" ht="15.75" customHeight="1" x14ac:dyDescent="0.25">
      <c r="B19296" s="106"/>
      <c r="C19296" s="106"/>
      <c r="D19296" s="139"/>
      <c r="E19296" s="140"/>
      <c r="F19296" s="140"/>
      <c r="G19296" s="140"/>
      <c r="M19296" s="140"/>
      <c r="N19296" s="167"/>
      <c r="O19296" s="167"/>
      <c r="P19296" s="142"/>
      <c r="Q19296" s="142"/>
      <c r="R19296" s="142"/>
      <c r="S19296" s="139"/>
    </row>
    <row r="19297" spans="2:19" ht="15.75" customHeight="1" x14ac:dyDescent="0.25">
      <c r="B19297" s="106"/>
      <c r="C19297" s="106"/>
      <c r="D19297" s="139"/>
      <c r="E19297" s="140"/>
      <c r="F19297" s="140"/>
      <c r="G19297" s="140"/>
      <c r="M19297" s="140"/>
      <c r="N19297" s="167"/>
      <c r="O19297" s="167"/>
      <c r="P19297" s="142"/>
      <c r="Q19297" s="142"/>
      <c r="R19297" s="142"/>
      <c r="S19297" s="139"/>
    </row>
    <row r="19298" spans="2:19" ht="15.75" customHeight="1" x14ac:dyDescent="0.25">
      <c r="B19298" s="106"/>
      <c r="C19298" s="106"/>
      <c r="D19298" s="139"/>
      <c r="E19298" s="140"/>
      <c r="F19298" s="140"/>
      <c r="G19298" s="140"/>
      <c r="M19298" s="140"/>
      <c r="N19298" s="167"/>
      <c r="O19298" s="167"/>
      <c r="P19298" s="142"/>
      <c r="Q19298" s="142"/>
      <c r="R19298" s="142"/>
      <c r="S19298" s="139"/>
    </row>
    <row r="19299" spans="2:19" ht="15.75" customHeight="1" x14ac:dyDescent="0.25">
      <c r="B19299" s="106"/>
      <c r="C19299" s="106"/>
      <c r="D19299" s="139"/>
      <c r="E19299" s="140"/>
      <c r="F19299" s="140"/>
      <c r="G19299" s="140"/>
      <c r="M19299" s="140"/>
      <c r="N19299" s="167"/>
      <c r="O19299" s="167"/>
      <c r="P19299" s="142"/>
      <c r="Q19299" s="142"/>
      <c r="R19299" s="142"/>
      <c r="S19299" s="139"/>
    </row>
    <row r="19300" spans="2:19" ht="15.75" customHeight="1" x14ac:dyDescent="0.25">
      <c r="B19300" s="106"/>
      <c r="C19300" s="106"/>
      <c r="D19300" s="139"/>
      <c r="E19300" s="140"/>
      <c r="F19300" s="140"/>
      <c r="G19300" s="140"/>
      <c r="M19300" s="140"/>
      <c r="N19300" s="167"/>
      <c r="O19300" s="167"/>
      <c r="P19300" s="142"/>
      <c r="Q19300" s="142"/>
      <c r="R19300" s="142"/>
      <c r="S19300" s="139"/>
    </row>
    <row r="19301" spans="2:19" ht="15.75" customHeight="1" x14ac:dyDescent="0.25">
      <c r="B19301" s="106"/>
      <c r="C19301" s="106"/>
      <c r="D19301" s="139"/>
      <c r="E19301" s="140"/>
      <c r="F19301" s="140"/>
      <c r="G19301" s="140"/>
      <c r="M19301" s="140"/>
      <c r="N19301" s="167"/>
      <c r="O19301" s="167"/>
      <c r="P19301" s="142"/>
      <c r="Q19301" s="142"/>
      <c r="R19301" s="142"/>
      <c r="S19301" s="139"/>
    </row>
    <row r="19302" spans="2:19" ht="15.75" customHeight="1" x14ac:dyDescent="0.25">
      <c r="B19302" s="106"/>
      <c r="C19302" s="106"/>
      <c r="D19302" s="139"/>
      <c r="E19302" s="140"/>
      <c r="F19302" s="140"/>
      <c r="G19302" s="140"/>
      <c r="M19302" s="140"/>
      <c r="N19302" s="167"/>
      <c r="O19302" s="167"/>
      <c r="P19302" s="142"/>
      <c r="Q19302" s="142"/>
      <c r="R19302" s="142"/>
      <c r="S19302" s="139"/>
    </row>
    <row r="19303" spans="2:19" ht="15.75" customHeight="1" x14ac:dyDescent="0.25">
      <c r="B19303" s="106"/>
      <c r="C19303" s="106"/>
      <c r="D19303" s="139"/>
      <c r="E19303" s="140"/>
      <c r="F19303" s="140"/>
      <c r="G19303" s="140"/>
      <c r="M19303" s="140"/>
      <c r="N19303" s="167"/>
      <c r="O19303" s="167"/>
      <c r="P19303" s="142"/>
      <c r="Q19303" s="142"/>
      <c r="R19303" s="142"/>
      <c r="S19303" s="139"/>
    </row>
    <row r="19304" spans="2:19" ht="15.75" customHeight="1" x14ac:dyDescent="0.25">
      <c r="B19304" s="106"/>
      <c r="C19304" s="106"/>
      <c r="D19304" s="139"/>
      <c r="E19304" s="140"/>
      <c r="F19304" s="140"/>
      <c r="G19304" s="140"/>
      <c r="M19304" s="140"/>
      <c r="N19304" s="167"/>
      <c r="O19304" s="167"/>
      <c r="P19304" s="142"/>
      <c r="Q19304" s="142"/>
      <c r="R19304" s="142"/>
      <c r="S19304" s="139"/>
    </row>
    <row r="19305" spans="2:19" ht="15.75" customHeight="1" x14ac:dyDescent="0.25">
      <c r="B19305" s="106"/>
      <c r="C19305" s="106"/>
      <c r="D19305" s="139"/>
      <c r="E19305" s="140"/>
      <c r="F19305" s="140"/>
      <c r="G19305" s="140"/>
      <c r="M19305" s="140"/>
      <c r="N19305" s="167"/>
      <c r="O19305" s="167"/>
      <c r="P19305" s="142"/>
      <c r="Q19305" s="142"/>
      <c r="R19305" s="142"/>
      <c r="S19305" s="139"/>
    </row>
    <row r="19306" spans="2:19" ht="15.75" customHeight="1" x14ac:dyDescent="0.25">
      <c r="B19306" s="106"/>
      <c r="C19306" s="106"/>
      <c r="D19306" s="139"/>
      <c r="E19306" s="140"/>
      <c r="F19306" s="140"/>
      <c r="G19306" s="140"/>
      <c r="M19306" s="140"/>
      <c r="N19306" s="167"/>
      <c r="O19306" s="167"/>
      <c r="P19306" s="142"/>
      <c r="Q19306" s="142"/>
      <c r="R19306" s="142"/>
      <c r="S19306" s="139"/>
    </row>
    <row r="19307" spans="2:19" ht="15.75" customHeight="1" x14ac:dyDescent="0.25">
      <c r="B19307" s="106"/>
      <c r="C19307" s="106"/>
      <c r="D19307" s="139"/>
      <c r="E19307" s="140"/>
      <c r="F19307" s="140"/>
      <c r="G19307" s="140"/>
      <c r="M19307" s="140"/>
      <c r="N19307" s="167"/>
      <c r="O19307" s="167"/>
      <c r="P19307" s="142"/>
      <c r="Q19307" s="142"/>
      <c r="R19307" s="142"/>
      <c r="S19307" s="139"/>
    </row>
    <row r="19308" spans="2:19" ht="15.75" customHeight="1" x14ac:dyDescent="0.25">
      <c r="B19308" s="106"/>
      <c r="C19308" s="106"/>
      <c r="D19308" s="139"/>
      <c r="E19308" s="140"/>
      <c r="F19308" s="140"/>
      <c r="G19308" s="140"/>
      <c r="M19308" s="140"/>
      <c r="N19308" s="167"/>
      <c r="O19308" s="167"/>
      <c r="P19308" s="142"/>
      <c r="Q19308" s="142"/>
      <c r="R19308" s="142"/>
      <c r="S19308" s="139"/>
    </row>
    <row r="19309" spans="2:19" ht="15.75" customHeight="1" x14ac:dyDescent="0.25">
      <c r="B19309" s="106"/>
      <c r="C19309" s="106"/>
      <c r="D19309" s="139"/>
      <c r="E19309" s="140"/>
      <c r="F19309" s="140"/>
      <c r="G19309" s="140"/>
      <c r="M19309" s="140"/>
      <c r="N19309" s="167"/>
      <c r="O19309" s="167"/>
      <c r="P19309" s="142"/>
      <c r="Q19309" s="142"/>
      <c r="R19309" s="142"/>
      <c r="S19309" s="139"/>
    </row>
    <row r="19310" spans="2:19" ht="15.75" customHeight="1" x14ac:dyDescent="0.25">
      <c r="B19310" s="106"/>
      <c r="C19310" s="106"/>
      <c r="D19310" s="139"/>
      <c r="E19310" s="140"/>
      <c r="F19310" s="140"/>
      <c r="G19310" s="140"/>
      <c r="M19310" s="140"/>
      <c r="N19310" s="167"/>
      <c r="O19310" s="167"/>
      <c r="P19310" s="142"/>
      <c r="Q19310" s="142"/>
      <c r="R19310" s="142"/>
      <c r="S19310" s="139"/>
    </row>
    <row r="19311" spans="2:19" ht="15.75" customHeight="1" x14ac:dyDescent="0.25">
      <c r="B19311" s="106"/>
      <c r="C19311" s="106"/>
      <c r="D19311" s="139"/>
      <c r="E19311" s="140"/>
      <c r="F19311" s="140"/>
      <c r="G19311" s="140"/>
      <c r="M19311" s="140"/>
      <c r="N19311" s="167"/>
      <c r="O19311" s="167"/>
      <c r="P19311" s="142"/>
      <c r="Q19311" s="142"/>
      <c r="R19311" s="142"/>
      <c r="S19311" s="139"/>
    </row>
    <row r="19312" spans="2:19" ht="15.75" customHeight="1" x14ac:dyDescent="0.25">
      <c r="B19312" s="106"/>
      <c r="C19312" s="106"/>
      <c r="D19312" s="139"/>
      <c r="E19312" s="140"/>
      <c r="F19312" s="140"/>
      <c r="G19312" s="140"/>
      <c r="M19312" s="140"/>
      <c r="N19312" s="167"/>
      <c r="O19312" s="167"/>
      <c r="P19312" s="142"/>
      <c r="Q19312" s="142"/>
      <c r="R19312" s="142"/>
      <c r="S19312" s="139"/>
    </row>
    <row r="19313" spans="2:19" ht="15.75" customHeight="1" x14ac:dyDescent="0.25">
      <c r="B19313" s="106"/>
      <c r="C19313" s="106"/>
      <c r="D19313" s="139"/>
      <c r="E19313" s="140"/>
      <c r="F19313" s="140"/>
      <c r="G19313" s="140"/>
      <c r="M19313" s="140"/>
      <c r="N19313" s="167"/>
      <c r="O19313" s="167"/>
      <c r="P19313" s="142"/>
      <c r="Q19313" s="142"/>
      <c r="R19313" s="142"/>
      <c r="S19313" s="139"/>
    </row>
    <row r="19314" spans="2:19" ht="15.75" customHeight="1" x14ac:dyDescent="0.25">
      <c r="B19314" s="106"/>
      <c r="C19314" s="106"/>
      <c r="D19314" s="139"/>
      <c r="E19314" s="140"/>
      <c r="F19314" s="140"/>
      <c r="G19314" s="140"/>
      <c r="M19314" s="140"/>
      <c r="N19314" s="167"/>
      <c r="O19314" s="167"/>
      <c r="P19314" s="142"/>
      <c r="Q19314" s="142"/>
      <c r="R19314" s="142"/>
      <c r="S19314" s="139"/>
    </row>
    <row r="19315" spans="2:19" ht="15.75" customHeight="1" x14ac:dyDescent="0.25">
      <c r="B19315" s="106"/>
      <c r="C19315" s="106"/>
      <c r="D19315" s="139"/>
      <c r="E19315" s="140"/>
      <c r="F19315" s="140"/>
      <c r="G19315" s="140"/>
      <c r="M19315" s="140"/>
      <c r="N19315" s="167"/>
      <c r="O19315" s="167"/>
      <c r="P19315" s="142"/>
      <c r="Q19315" s="142"/>
      <c r="R19315" s="142"/>
      <c r="S19315" s="139"/>
    </row>
    <row r="19316" spans="2:19" ht="15.75" customHeight="1" x14ac:dyDescent="0.25">
      <c r="B19316" s="106"/>
      <c r="C19316" s="106"/>
      <c r="D19316" s="139"/>
      <c r="E19316" s="140"/>
      <c r="F19316" s="140"/>
      <c r="G19316" s="140"/>
      <c r="M19316" s="140"/>
      <c r="N19316" s="167"/>
      <c r="O19316" s="167"/>
      <c r="P19316" s="142"/>
      <c r="Q19316" s="142"/>
      <c r="R19316" s="142"/>
      <c r="S19316" s="139"/>
    </row>
    <row r="19317" spans="2:19" ht="15.75" customHeight="1" x14ac:dyDescent="0.25">
      <c r="B19317" s="106"/>
      <c r="C19317" s="106"/>
      <c r="D19317" s="139"/>
      <c r="E19317" s="140"/>
      <c r="F19317" s="140"/>
      <c r="G19317" s="140"/>
      <c r="M19317" s="140"/>
      <c r="N19317" s="167"/>
      <c r="O19317" s="167"/>
      <c r="P19317" s="142"/>
      <c r="Q19317" s="142"/>
      <c r="R19317" s="142"/>
      <c r="S19317" s="139"/>
    </row>
    <row r="19318" spans="2:19" ht="15.75" customHeight="1" x14ac:dyDescent="0.25">
      <c r="B19318" s="106"/>
      <c r="C19318" s="106"/>
      <c r="D19318" s="139"/>
      <c r="E19318" s="140"/>
      <c r="F19318" s="140"/>
      <c r="G19318" s="140"/>
      <c r="M19318" s="140"/>
      <c r="N19318" s="167"/>
      <c r="O19318" s="167"/>
      <c r="P19318" s="142"/>
      <c r="Q19318" s="142"/>
      <c r="R19318" s="142"/>
      <c r="S19318" s="139"/>
    </row>
    <row r="19319" spans="2:19" ht="15.75" customHeight="1" x14ac:dyDescent="0.25">
      <c r="B19319" s="106"/>
      <c r="C19319" s="106"/>
      <c r="D19319" s="139"/>
      <c r="E19319" s="140"/>
      <c r="F19319" s="140"/>
      <c r="G19319" s="140"/>
      <c r="M19319" s="140"/>
      <c r="N19319" s="167"/>
      <c r="O19319" s="167"/>
      <c r="P19319" s="142"/>
      <c r="Q19319" s="142"/>
      <c r="R19319" s="142"/>
      <c r="S19319" s="139"/>
    </row>
    <row r="19320" spans="2:19" ht="15.75" customHeight="1" x14ac:dyDescent="0.25">
      <c r="B19320" s="106"/>
      <c r="C19320" s="106"/>
      <c r="D19320" s="139"/>
      <c r="E19320" s="140"/>
      <c r="F19320" s="140"/>
      <c r="G19320" s="140"/>
      <c r="M19320" s="140"/>
      <c r="N19320" s="167"/>
      <c r="O19320" s="167"/>
      <c r="P19320" s="142"/>
      <c r="Q19320" s="142"/>
      <c r="R19320" s="142"/>
      <c r="S19320" s="139"/>
    </row>
    <row r="19321" spans="2:19" ht="15.75" customHeight="1" x14ac:dyDescent="0.25">
      <c r="B19321" s="106"/>
      <c r="C19321" s="106"/>
      <c r="D19321" s="139"/>
      <c r="E19321" s="140"/>
      <c r="F19321" s="140"/>
      <c r="G19321" s="140"/>
      <c r="M19321" s="140"/>
      <c r="N19321" s="167"/>
      <c r="O19321" s="167"/>
      <c r="P19321" s="142"/>
      <c r="Q19321" s="142"/>
      <c r="R19321" s="142"/>
      <c r="S19321" s="139"/>
    </row>
    <row r="19322" spans="2:19" ht="15.75" customHeight="1" x14ac:dyDescent="0.25">
      <c r="B19322" s="106"/>
      <c r="C19322" s="106"/>
      <c r="D19322" s="139"/>
      <c r="E19322" s="140"/>
      <c r="F19322" s="140"/>
      <c r="G19322" s="140"/>
      <c r="M19322" s="140"/>
      <c r="N19322" s="167"/>
      <c r="O19322" s="167"/>
      <c r="P19322" s="142"/>
      <c r="Q19322" s="142"/>
      <c r="R19322" s="142"/>
      <c r="S19322" s="139"/>
    </row>
    <row r="19323" spans="2:19" ht="15.75" customHeight="1" x14ac:dyDescent="0.25">
      <c r="B19323" s="106"/>
      <c r="C19323" s="106"/>
      <c r="D19323" s="139"/>
      <c r="E19323" s="140"/>
      <c r="F19323" s="140"/>
      <c r="G19323" s="140"/>
      <c r="M19323" s="140"/>
      <c r="N19323" s="167"/>
      <c r="O19323" s="167"/>
      <c r="P19323" s="142"/>
      <c r="Q19323" s="142"/>
      <c r="R19323" s="142"/>
      <c r="S19323" s="139"/>
    </row>
    <row r="19324" spans="2:19" ht="15.75" customHeight="1" x14ac:dyDescent="0.25">
      <c r="B19324" s="106"/>
      <c r="C19324" s="106"/>
      <c r="D19324" s="139"/>
      <c r="E19324" s="140"/>
      <c r="F19324" s="140"/>
      <c r="G19324" s="140"/>
      <c r="M19324" s="140"/>
      <c r="N19324" s="167"/>
      <c r="O19324" s="167"/>
      <c r="P19324" s="142"/>
      <c r="Q19324" s="142"/>
      <c r="R19324" s="142"/>
      <c r="S19324" s="139"/>
    </row>
    <row r="19325" spans="2:19" ht="15.75" customHeight="1" x14ac:dyDescent="0.25">
      <c r="B19325" s="106"/>
      <c r="C19325" s="106"/>
      <c r="D19325" s="139"/>
      <c r="E19325" s="140"/>
      <c r="F19325" s="140"/>
      <c r="G19325" s="140"/>
      <c r="M19325" s="140"/>
      <c r="N19325" s="167"/>
      <c r="O19325" s="167"/>
      <c r="P19325" s="142"/>
      <c r="Q19325" s="142"/>
      <c r="R19325" s="142"/>
      <c r="S19325" s="139"/>
    </row>
    <row r="19326" spans="2:19" ht="15.75" customHeight="1" x14ac:dyDescent="0.25">
      <c r="B19326" s="106"/>
      <c r="C19326" s="106"/>
      <c r="D19326" s="139"/>
      <c r="E19326" s="140"/>
      <c r="F19326" s="140"/>
      <c r="G19326" s="140"/>
      <c r="M19326" s="140"/>
      <c r="N19326" s="167"/>
      <c r="O19326" s="167"/>
      <c r="P19326" s="142"/>
      <c r="Q19326" s="142"/>
      <c r="R19326" s="142"/>
      <c r="S19326" s="139"/>
    </row>
    <row r="19327" spans="2:19" ht="15.75" customHeight="1" x14ac:dyDescent="0.25">
      <c r="B19327" s="106"/>
      <c r="C19327" s="106"/>
      <c r="D19327" s="139"/>
      <c r="E19327" s="140"/>
      <c r="F19327" s="140"/>
      <c r="G19327" s="140"/>
      <c r="M19327" s="140"/>
      <c r="N19327" s="167"/>
      <c r="O19327" s="167"/>
      <c r="P19327" s="142"/>
      <c r="Q19327" s="142"/>
      <c r="R19327" s="142"/>
      <c r="S19327" s="139"/>
    </row>
    <row r="19328" spans="2:19" ht="15.75" customHeight="1" x14ac:dyDescent="0.25">
      <c r="B19328" s="106"/>
      <c r="C19328" s="106"/>
      <c r="D19328" s="139"/>
      <c r="E19328" s="140"/>
      <c r="F19328" s="140"/>
      <c r="G19328" s="140"/>
      <c r="M19328" s="140"/>
      <c r="N19328" s="167"/>
      <c r="O19328" s="167"/>
      <c r="P19328" s="142"/>
      <c r="Q19328" s="142"/>
      <c r="R19328" s="142"/>
      <c r="S19328" s="139"/>
    </row>
    <row r="19329" spans="2:19" ht="15.75" customHeight="1" x14ac:dyDescent="0.25">
      <c r="B19329" s="106"/>
      <c r="C19329" s="106"/>
      <c r="D19329" s="139"/>
      <c r="E19329" s="140"/>
      <c r="F19329" s="140"/>
      <c r="G19329" s="140"/>
      <c r="M19329" s="140"/>
      <c r="N19329" s="167"/>
      <c r="O19329" s="167"/>
      <c r="P19329" s="142"/>
      <c r="Q19329" s="142"/>
      <c r="R19329" s="142"/>
      <c r="S19329" s="139"/>
    </row>
    <row r="19330" spans="2:19" ht="15.75" customHeight="1" x14ac:dyDescent="0.25">
      <c r="B19330" s="106"/>
      <c r="C19330" s="106"/>
      <c r="D19330" s="139"/>
      <c r="E19330" s="140"/>
      <c r="F19330" s="140"/>
      <c r="G19330" s="140"/>
      <c r="M19330" s="140"/>
      <c r="N19330" s="167"/>
      <c r="O19330" s="167"/>
      <c r="P19330" s="142"/>
      <c r="Q19330" s="142"/>
      <c r="R19330" s="142"/>
      <c r="S19330" s="139"/>
    </row>
    <row r="19331" spans="2:19" ht="15.75" customHeight="1" x14ac:dyDescent="0.25">
      <c r="B19331" s="106"/>
      <c r="C19331" s="106"/>
      <c r="D19331" s="139"/>
      <c r="E19331" s="140"/>
      <c r="F19331" s="140"/>
      <c r="G19331" s="140"/>
      <c r="M19331" s="140"/>
      <c r="N19331" s="167"/>
      <c r="O19331" s="167"/>
      <c r="P19331" s="142"/>
      <c r="Q19331" s="142"/>
      <c r="R19331" s="142"/>
      <c r="S19331" s="139"/>
    </row>
    <row r="19332" spans="2:19" ht="15.75" customHeight="1" x14ac:dyDescent="0.25">
      <c r="B19332" s="106"/>
      <c r="C19332" s="106"/>
      <c r="D19332" s="139"/>
      <c r="E19332" s="140"/>
      <c r="F19332" s="140"/>
      <c r="G19332" s="140"/>
      <c r="M19332" s="140"/>
      <c r="N19332" s="167"/>
      <c r="O19332" s="167"/>
      <c r="P19332" s="142"/>
      <c r="Q19332" s="142"/>
      <c r="R19332" s="142"/>
      <c r="S19332" s="139"/>
    </row>
    <row r="19333" spans="2:19" ht="15.75" customHeight="1" x14ac:dyDescent="0.25">
      <c r="B19333" s="106"/>
      <c r="C19333" s="106"/>
      <c r="D19333" s="139"/>
      <c r="E19333" s="140"/>
      <c r="F19333" s="140"/>
      <c r="G19333" s="140"/>
      <c r="M19333" s="140"/>
      <c r="N19333" s="167"/>
      <c r="O19333" s="167"/>
      <c r="P19333" s="142"/>
      <c r="Q19333" s="142"/>
      <c r="R19333" s="142"/>
      <c r="S19333" s="139"/>
    </row>
    <row r="19334" spans="2:19" ht="15.75" customHeight="1" x14ac:dyDescent="0.25">
      <c r="B19334" s="106"/>
      <c r="C19334" s="106"/>
      <c r="D19334" s="139"/>
      <c r="E19334" s="140"/>
      <c r="F19334" s="140"/>
      <c r="G19334" s="140"/>
      <c r="M19334" s="140"/>
      <c r="N19334" s="167"/>
      <c r="O19334" s="167"/>
      <c r="P19334" s="142"/>
      <c r="Q19334" s="142"/>
      <c r="R19334" s="142"/>
      <c r="S19334" s="139"/>
    </row>
    <row r="19335" spans="2:19" ht="15.75" customHeight="1" x14ac:dyDescent="0.25">
      <c r="B19335" s="106"/>
      <c r="C19335" s="106"/>
      <c r="D19335" s="139"/>
      <c r="E19335" s="140"/>
      <c r="F19335" s="140"/>
      <c r="G19335" s="140"/>
      <c r="M19335" s="140"/>
      <c r="N19335" s="167"/>
      <c r="O19335" s="167"/>
      <c r="P19335" s="142"/>
      <c r="Q19335" s="142"/>
      <c r="R19335" s="142"/>
      <c r="S19335" s="139"/>
    </row>
    <row r="19336" spans="2:19" ht="15.75" customHeight="1" x14ac:dyDescent="0.25">
      <c r="B19336" s="106"/>
      <c r="C19336" s="106"/>
      <c r="D19336" s="139"/>
      <c r="E19336" s="140"/>
      <c r="F19336" s="140"/>
      <c r="G19336" s="140"/>
      <c r="M19336" s="140"/>
      <c r="N19336" s="167"/>
      <c r="O19336" s="167"/>
      <c r="P19336" s="142"/>
      <c r="Q19336" s="142"/>
      <c r="R19336" s="142"/>
      <c r="S19336" s="139"/>
    </row>
    <row r="19337" spans="2:19" ht="15.75" customHeight="1" x14ac:dyDescent="0.25">
      <c r="B19337" s="106"/>
      <c r="C19337" s="106"/>
      <c r="D19337" s="139"/>
      <c r="E19337" s="140"/>
      <c r="F19337" s="140"/>
      <c r="G19337" s="140"/>
      <c r="M19337" s="140"/>
      <c r="N19337" s="167"/>
      <c r="O19337" s="167"/>
      <c r="P19337" s="142"/>
      <c r="Q19337" s="142"/>
      <c r="R19337" s="142"/>
      <c r="S19337" s="139"/>
    </row>
    <row r="19338" spans="2:19" ht="15.75" customHeight="1" x14ac:dyDescent="0.25">
      <c r="B19338" s="106"/>
      <c r="C19338" s="106"/>
      <c r="D19338" s="139"/>
      <c r="E19338" s="140"/>
      <c r="F19338" s="140"/>
      <c r="G19338" s="140"/>
      <c r="M19338" s="140"/>
      <c r="N19338" s="167"/>
      <c r="O19338" s="167"/>
      <c r="P19338" s="142"/>
      <c r="Q19338" s="142"/>
      <c r="R19338" s="142"/>
      <c r="S19338" s="139"/>
    </row>
    <row r="19339" spans="2:19" ht="15.75" customHeight="1" x14ac:dyDescent="0.25">
      <c r="B19339" s="106"/>
      <c r="C19339" s="106"/>
      <c r="D19339" s="139"/>
      <c r="E19339" s="140"/>
      <c r="F19339" s="140"/>
      <c r="G19339" s="140"/>
      <c r="M19339" s="140"/>
      <c r="N19339" s="167"/>
      <c r="O19339" s="167"/>
      <c r="P19339" s="142"/>
      <c r="Q19339" s="142"/>
      <c r="R19339" s="142"/>
      <c r="S19339" s="139"/>
    </row>
    <row r="19340" spans="2:19" ht="15.75" customHeight="1" x14ac:dyDescent="0.25">
      <c r="B19340" s="106"/>
      <c r="C19340" s="106"/>
      <c r="D19340" s="139"/>
      <c r="E19340" s="140"/>
      <c r="F19340" s="140"/>
      <c r="G19340" s="140"/>
      <c r="M19340" s="140"/>
      <c r="N19340" s="167"/>
      <c r="O19340" s="167"/>
      <c r="P19340" s="142"/>
      <c r="Q19340" s="142"/>
      <c r="R19340" s="142"/>
      <c r="S19340" s="139"/>
    </row>
    <row r="19341" spans="2:19" ht="15.75" customHeight="1" x14ac:dyDescent="0.25">
      <c r="B19341" s="106"/>
      <c r="C19341" s="106"/>
      <c r="D19341" s="139"/>
      <c r="E19341" s="140"/>
      <c r="F19341" s="140"/>
      <c r="G19341" s="140"/>
      <c r="M19341" s="140"/>
      <c r="N19341" s="167"/>
      <c r="O19341" s="167"/>
      <c r="P19341" s="142"/>
      <c r="Q19341" s="142"/>
      <c r="R19341" s="142"/>
      <c r="S19341" s="139"/>
    </row>
    <row r="19342" spans="2:19" ht="15.75" customHeight="1" x14ac:dyDescent="0.25">
      <c r="B19342" s="106"/>
      <c r="C19342" s="106"/>
      <c r="D19342" s="139"/>
      <c r="E19342" s="140"/>
      <c r="F19342" s="140"/>
      <c r="G19342" s="140"/>
      <c r="M19342" s="140"/>
      <c r="N19342" s="167"/>
      <c r="O19342" s="167"/>
      <c r="P19342" s="142"/>
      <c r="Q19342" s="142"/>
      <c r="R19342" s="142"/>
      <c r="S19342" s="139"/>
    </row>
    <row r="19343" spans="2:19" ht="15.75" customHeight="1" x14ac:dyDescent="0.25">
      <c r="B19343" s="106"/>
      <c r="C19343" s="106"/>
      <c r="D19343" s="139"/>
      <c r="E19343" s="140"/>
      <c r="F19343" s="140"/>
      <c r="G19343" s="140"/>
      <c r="M19343" s="140"/>
      <c r="N19343" s="167"/>
      <c r="O19343" s="167"/>
      <c r="P19343" s="142"/>
      <c r="Q19343" s="142"/>
      <c r="R19343" s="142"/>
      <c r="S19343" s="139"/>
    </row>
    <row r="19344" spans="2:19" ht="15.75" customHeight="1" x14ac:dyDescent="0.25">
      <c r="B19344" s="106"/>
      <c r="C19344" s="106"/>
      <c r="D19344" s="139"/>
      <c r="E19344" s="140"/>
      <c r="F19344" s="140"/>
      <c r="G19344" s="140"/>
      <c r="M19344" s="140"/>
      <c r="N19344" s="167"/>
      <c r="O19344" s="167"/>
      <c r="P19344" s="142"/>
      <c r="Q19344" s="142"/>
      <c r="R19344" s="142"/>
      <c r="S19344" s="139"/>
    </row>
    <row r="19345" spans="2:19" ht="15.75" customHeight="1" x14ac:dyDescent="0.25">
      <c r="B19345" s="106"/>
      <c r="C19345" s="106"/>
      <c r="D19345" s="139"/>
      <c r="E19345" s="140"/>
      <c r="F19345" s="140"/>
      <c r="G19345" s="140"/>
      <c r="M19345" s="140"/>
      <c r="N19345" s="167"/>
      <c r="O19345" s="167"/>
      <c r="P19345" s="142"/>
      <c r="Q19345" s="142"/>
      <c r="R19345" s="142"/>
      <c r="S19345" s="139"/>
    </row>
    <row r="19346" spans="2:19" ht="15.75" customHeight="1" x14ac:dyDescent="0.25">
      <c r="B19346" s="106"/>
      <c r="C19346" s="106"/>
      <c r="D19346" s="139"/>
      <c r="E19346" s="140"/>
      <c r="F19346" s="140"/>
      <c r="G19346" s="140"/>
      <c r="M19346" s="140"/>
      <c r="N19346" s="167"/>
      <c r="O19346" s="167"/>
      <c r="P19346" s="142"/>
      <c r="Q19346" s="142"/>
      <c r="R19346" s="142"/>
      <c r="S19346" s="139"/>
    </row>
    <row r="19347" spans="2:19" ht="15.75" customHeight="1" x14ac:dyDescent="0.25">
      <c r="B19347" s="106"/>
      <c r="C19347" s="106"/>
      <c r="D19347" s="139"/>
      <c r="E19347" s="140"/>
      <c r="F19347" s="140"/>
      <c r="G19347" s="140"/>
      <c r="M19347" s="140"/>
      <c r="N19347" s="167"/>
      <c r="O19347" s="167"/>
      <c r="P19347" s="142"/>
      <c r="Q19347" s="142"/>
      <c r="R19347" s="142"/>
      <c r="S19347" s="139"/>
    </row>
    <row r="19348" spans="2:19" ht="15.75" customHeight="1" x14ac:dyDescent="0.25">
      <c r="B19348" s="106"/>
      <c r="C19348" s="106"/>
      <c r="D19348" s="139"/>
      <c r="E19348" s="140"/>
      <c r="F19348" s="140"/>
      <c r="G19348" s="140"/>
      <c r="M19348" s="140"/>
      <c r="N19348" s="167"/>
      <c r="O19348" s="167"/>
      <c r="P19348" s="142"/>
      <c r="Q19348" s="142"/>
      <c r="R19348" s="142"/>
      <c r="S19348" s="139"/>
    </row>
    <row r="19349" spans="2:19" ht="15.75" customHeight="1" x14ac:dyDescent="0.25">
      <c r="B19349" s="106"/>
      <c r="C19349" s="106"/>
      <c r="D19349" s="139"/>
      <c r="E19349" s="140"/>
      <c r="F19349" s="140"/>
      <c r="G19349" s="140"/>
      <c r="M19349" s="140"/>
      <c r="N19349" s="167"/>
      <c r="O19349" s="167"/>
      <c r="P19349" s="142"/>
      <c r="Q19349" s="142"/>
      <c r="R19349" s="142"/>
      <c r="S19349" s="139"/>
    </row>
    <row r="19350" spans="2:19" ht="15.75" customHeight="1" x14ac:dyDescent="0.25">
      <c r="B19350" s="106"/>
      <c r="C19350" s="106"/>
      <c r="D19350" s="139"/>
      <c r="E19350" s="140"/>
      <c r="F19350" s="140"/>
      <c r="G19350" s="140"/>
      <c r="M19350" s="140"/>
      <c r="N19350" s="167"/>
      <c r="O19350" s="167"/>
      <c r="P19350" s="142"/>
      <c r="Q19350" s="142"/>
      <c r="R19350" s="142"/>
      <c r="S19350" s="139"/>
    </row>
    <row r="19351" spans="2:19" ht="15.75" customHeight="1" x14ac:dyDescent="0.25">
      <c r="B19351" s="106"/>
      <c r="C19351" s="106"/>
      <c r="D19351" s="139"/>
      <c r="E19351" s="140"/>
      <c r="F19351" s="140"/>
      <c r="G19351" s="140"/>
      <c r="M19351" s="140"/>
      <c r="N19351" s="167"/>
      <c r="O19351" s="167"/>
      <c r="P19351" s="142"/>
      <c r="Q19351" s="142"/>
      <c r="R19351" s="142"/>
      <c r="S19351" s="139"/>
    </row>
    <row r="19352" spans="2:19" ht="15.75" customHeight="1" x14ac:dyDescent="0.25">
      <c r="B19352" s="106"/>
      <c r="C19352" s="106"/>
      <c r="D19352" s="139"/>
      <c r="E19352" s="140"/>
      <c r="F19352" s="140"/>
      <c r="G19352" s="140"/>
      <c r="M19352" s="140"/>
      <c r="N19352" s="167"/>
      <c r="O19352" s="167"/>
      <c r="P19352" s="142"/>
      <c r="Q19352" s="142"/>
      <c r="R19352" s="142"/>
      <c r="S19352" s="139"/>
    </row>
    <row r="19353" spans="2:19" ht="15.75" customHeight="1" x14ac:dyDescent="0.25">
      <c r="B19353" s="106"/>
      <c r="C19353" s="106"/>
      <c r="D19353" s="139"/>
      <c r="E19353" s="140"/>
      <c r="F19353" s="140"/>
      <c r="G19353" s="140"/>
      <c r="M19353" s="140"/>
      <c r="N19353" s="167"/>
      <c r="O19353" s="167"/>
      <c r="P19353" s="142"/>
      <c r="Q19353" s="142"/>
      <c r="R19353" s="142"/>
      <c r="S19353" s="139"/>
    </row>
    <row r="19354" spans="2:19" ht="15.75" customHeight="1" x14ac:dyDescent="0.25">
      <c r="B19354" s="106"/>
      <c r="C19354" s="106"/>
      <c r="D19354" s="139"/>
      <c r="E19354" s="140"/>
      <c r="F19354" s="140"/>
      <c r="G19354" s="140"/>
      <c r="M19354" s="140"/>
      <c r="N19354" s="167"/>
      <c r="O19354" s="167"/>
      <c r="P19354" s="142"/>
      <c r="Q19354" s="142"/>
      <c r="R19354" s="142"/>
      <c r="S19354" s="139"/>
    </row>
    <row r="19355" spans="2:19" ht="15.75" customHeight="1" x14ac:dyDescent="0.25">
      <c r="B19355" s="106"/>
      <c r="C19355" s="106"/>
      <c r="D19355" s="139"/>
      <c r="E19355" s="140"/>
      <c r="F19355" s="140"/>
      <c r="G19355" s="140"/>
      <c r="M19355" s="140"/>
      <c r="N19355" s="167"/>
      <c r="O19355" s="167"/>
      <c r="P19355" s="142"/>
      <c r="Q19355" s="142"/>
      <c r="R19355" s="142"/>
      <c r="S19355" s="139"/>
    </row>
    <row r="19356" spans="2:19" ht="15.75" customHeight="1" x14ac:dyDescent="0.25">
      <c r="B19356" s="106"/>
      <c r="C19356" s="106"/>
      <c r="D19356" s="139"/>
      <c r="E19356" s="140"/>
      <c r="F19356" s="140"/>
      <c r="G19356" s="140"/>
      <c r="M19356" s="140"/>
      <c r="N19356" s="167"/>
      <c r="O19356" s="167"/>
      <c r="P19356" s="142"/>
      <c r="Q19356" s="142"/>
      <c r="R19356" s="142"/>
      <c r="S19356" s="139"/>
    </row>
    <row r="19357" spans="2:19" ht="15.75" customHeight="1" x14ac:dyDescent="0.25">
      <c r="B19357" s="106"/>
      <c r="C19357" s="106"/>
      <c r="D19357" s="139"/>
      <c r="E19357" s="140"/>
      <c r="F19357" s="140"/>
      <c r="G19357" s="140"/>
      <c r="M19357" s="140"/>
      <c r="N19357" s="167"/>
      <c r="O19357" s="167"/>
      <c r="P19357" s="142"/>
      <c r="Q19357" s="142"/>
      <c r="R19357" s="142"/>
      <c r="S19357" s="139"/>
    </row>
    <row r="19358" spans="2:19" ht="15.75" customHeight="1" x14ac:dyDescent="0.25">
      <c r="B19358" s="106"/>
      <c r="C19358" s="106"/>
      <c r="D19358" s="139"/>
      <c r="E19358" s="140"/>
      <c r="F19358" s="140"/>
      <c r="G19358" s="140"/>
      <c r="M19358" s="140"/>
      <c r="N19358" s="167"/>
      <c r="O19358" s="167"/>
      <c r="P19358" s="142"/>
      <c r="Q19358" s="142"/>
      <c r="R19358" s="142"/>
      <c r="S19358" s="139"/>
    </row>
    <row r="19359" spans="2:19" ht="15.75" customHeight="1" x14ac:dyDescent="0.25">
      <c r="B19359" s="106"/>
      <c r="C19359" s="106"/>
      <c r="D19359" s="139"/>
      <c r="E19359" s="140"/>
      <c r="F19359" s="140"/>
      <c r="G19359" s="140"/>
      <c r="M19359" s="140"/>
      <c r="N19359" s="167"/>
      <c r="O19359" s="167"/>
      <c r="P19359" s="142"/>
      <c r="Q19359" s="142"/>
      <c r="R19359" s="142"/>
      <c r="S19359" s="139"/>
    </row>
    <row r="19360" spans="2:19" ht="15.75" customHeight="1" x14ac:dyDescent="0.25">
      <c r="B19360" s="106"/>
      <c r="C19360" s="106"/>
      <c r="D19360" s="139"/>
      <c r="E19360" s="140"/>
      <c r="F19360" s="140"/>
      <c r="G19360" s="140"/>
      <c r="M19360" s="140"/>
      <c r="N19360" s="167"/>
      <c r="O19360" s="167"/>
      <c r="P19360" s="142"/>
      <c r="Q19360" s="142"/>
      <c r="R19360" s="142"/>
      <c r="S19360" s="139"/>
    </row>
    <row r="19361" spans="2:19" ht="15.75" customHeight="1" x14ac:dyDescent="0.25">
      <c r="B19361" s="106"/>
      <c r="C19361" s="106"/>
      <c r="D19361" s="139"/>
      <c r="E19361" s="140"/>
      <c r="F19361" s="140"/>
      <c r="G19361" s="140"/>
      <c r="M19361" s="140"/>
      <c r="N19361" s="167"/>
      <c r="O19361" s="167"/>
      <c r="P19361" s="142"/>
      <c r="Q19361" s="142"/>
      <c r="R19361" s="142"/>
      <c r="S19361" s="139"/>
    </row>
    <row r="19362" spans="2:19" ht="15.75" customHeight="1" x14ac:dyDescent="0.25">
      <c r="B19362" s="106"/>
      <c r="C19362" s="106"/>
      <c r="D19362" s="139"/>
      <c r="E19362" s="140"/>
      <c r="F19362" s="140"/>
      <c r="G19362" s="140"/>
      <c r="M19362" s="140"/>
      <c r="N19362" s="167"/>
      <c r="O19362" s="167"/>
      <c r="P19362" s="142"/>
      <c r="Q19362" s="142"/>
      <c r="R19362" s="142"/>
      <c r="S19362" s="139"/>
    </row>
    <row r="19363" spans="2:19" ht="15.75" customHeight="1" x14ac:dyDescent="0.25">
      <c r="B19363" s="106"/>
      <c r="C19363" s="106"/>
      <c r="D19363" s="139"/>
      <c r="E19363" s="140"/>
      <c r="F19363" s="140"/>
      <c r="G19363" s="140"/>
      <c r="M19363" s="140"/>
      <c r="N19363" s="167"/>
      <c r="O19363" s="167"/>
      <c r="P19363" s="142"/>
      <c r="Q19363" s="142"/>
      <c r="R19363" s="142"/>
      <c r="S19363" s="139"/>
    </row>
    <row r="19364" spans="2:19" ht="15.75" customHeight="1" x14ac:dyDescent="0.25">
      <c r="B19364" s="106"/>
      <c r="C19364" s="106"/>
      <c r="D19364" s="139"/>
      <c r="E19364" s="140"/>
      <c r="F19364" s="140"/>
      <c r="G19364" s="140"/>
      <c r="M19364" s="140"/>
      <c r="N19364" s="167"/>
      <c r="O19364" s="167"/>
      <c r="P19364" s="142"/>
      <c r="Q19364" s="142"/>
      <c r="R19364" s="142"/>
      <c r="S19364" s="139"/>
    </row>
    <row r="19365" spans="2:19" ht="15.75" customHeight="1" x14ac:dyDescent="0.25">
      <c r="B19365" s="106"/>
      <c r="C19365" s="106"/>
      <c r="D19365" s="139"/>
      <c r="E19365" s="140"/>
      <c r="F19365" s="140"/>
      <c r="G19365" s="140"/>
      <c r="M19365" s="140"/>
      <c r="N19365" s="167"/>
      <c r="O19365" s="167"/>
      <c r="P19365" s="142"/>
      <c r="Q19365" s="142"/>
      <c r="R19365" s="142"/>
      <c r="S19365" s="139"/>
    </row>
    <row r="19366" spans="2:19" ht="15.75" customHeight="1" x14ac:dyDescent="0.25">
      <c r="B19366" s="106"/>
      <c r="C19366" s="106"/>
      <c r="D19366" s="139"/>
      <c r="E19366" s="140"/>
      <c r="F19366" s="140"/>
      <c r="G19366" s="140"/>
      <c r="M19366" s="140"/>
      <c r="N19366" s="167"/>
      <c r="O19366" s="167"/>
      <c r="P19366" s="142"/>
      <c r="Q19366" s="142"/>
      <c r="R19366" s="142"/>
      <c r="S19366" s="139"/>
    </row>
    <row r="19367" spans="2:19" ht="15.75" customHeight="1" x14ac:dyDescent="0.25">
      <c r="B19367" s="106"/>
      <c r="C19367" s="106"/>
      <c r="D19367" s="139"/>
      <c r="E19367" s="140"/>
      <c r="F19367" s="140"/>
      <c r="G19367" s="140"/>
      <c r="M19367" s="140"/>
      <c r="N19367" s="167"/>
      <c r="O19367" s="167"/>
      <c r="P19367" s="142"/>
      <c r="Q19367" s="142"/>
      <c r="R19367" s="142"/>
      <c r="S19367" s="139"/>
    </row>
    <row r="19368" spans="2:19" ht="15.75" customHeight="1" x14ac:dyDescent="0.25">
      <c r="B19368" s="106"/>
      <c r="C19368" s="106"/>
      <c r="D19368" s="139"/>
      <c r="E19368" s="140"/>
      <c r="F19368" s="140"/>
      <c r="G19368" s="140"/>
      <c r="M19368" s="140"/>
      <c r="N19368" s="167"/>
      <c r="O19368" s="167"/>
      <c r="P19368" s="142"/>
      <c r="Q19368" s="142"/>
      <c r="R19368" s="142"/>
      <c r="S19368" s="139"/>
    </row>
    <row r="19369" spans="2:19" ht="15.75" customHeight="1" x14ac:dyDescent="0.25">
      <c r="B19369" s="106"/>
      <c r="C19369" s="106"/>
      <c r="D19369" s="139"/>
      <c r="E19369" s="140"/>
      <c r="F19369" s="140"/>
      <c r="G19369" s="140"/>
      <c r="M19369" s="140"/>
      <c r="N19369" s="167"/>
      <c r="O19369" s="167"/>
      <c r="P19369" s="142"/>
      <c r="Q19369" s="142"/>
      <c r="R19369" s="142"/>
      <c r="S19369" s="139"/>
    </row>
    <row r="19370" spans="2:19" ht="15.75" customHeight="1" x14ac:dyDescent="0.25">
      <c r="B19370" s="106"/>
      <c r="C19370" s="106"/>
      <c r="D19370" s="139"/>
      <c r="E19370" s="140"/>
      <c r="F19370" s="140"/>
      <c r="G19370" s="140"/>
      <c r="M19370" s="140"/>
      <c r="N19370" s="167"/>
      <c r="O19370" s="167"/>
      <c r="P19370" s="142"/>
      <c r="Q19370" s="142"/>
      <c r="R19370" s="142"/>
      <c r="S19370" s="139"/>
    </row>
    <row r="19371" spans="2:19" ht="15.75" customHeight="1" x14ac:dyDescent="0.25">
      <c r="B19371" s="106"/>
      <c r="C19371" s="106"/>
      <c r="D19371" s="139"/>
      <c r="E19371" s="140"/>
      <c r="F19371" s="140"/>
      <c r="G19371" s="140"/>
      <c r="M19371" s="140"/>
      <c r="N19371" s="167"/>
      <c r="O19371" s="167"/>
      <c r="P19371" s="142"/>
      <c r="Q19371" s="142"/>
      <c r="R19371" s="142"/>
      <c r="S19371" s="139"/>
    </row>
    <row r="19372" spans="2:19" ht="15.75" customHeight="1" x14ac:dyDescent="0.25">
      <c r="B19372" s="106"/>
      <c r="C19372" s="106"/>
      <c r="D19372" s="139"/>
      <c r="E19372" s="140"/>
      <c r="F19372" s="140"/>
      <c r="G19372" s="140"/>
      <c r="M19372" s="140"/>
      <c r="N19372" s="167"/>
      <c r="O19372" s="167"/>
      <c r="P19372" s="142"/>
      <c r="Q19372" s="142"/>
      <c r="R19372" s="142"/>
      <c r="S19372" s="139"/>
    </row>
    <row r="19373" spans="2:19" ht="15.75" customHeight="1" x14ac:dyDescent="0.25">
      <c r="B19373" s="106"/>
      <c r="C19373" s="106"/>
      <c r="D19373" s="139"/>
      <c r="E19373" s="140"/>
      <c r="F19373" s="140"/>
      <c r="G19373" s="140"/>
      <c r="M19373" s="140"/>
      <c r="N19373" s="167"/>
      <c r="O19373" s="167"/>
      <c r="P19373" s="142"/>
      <c r="Q19373" s="142"/>
      <c r="R19373" s="142"/>
      <c r="S19373" s="139"/>
    </row>
    <row r="19374" spans="2:19" ht="15.75" customHeight="1" x14ac:dyDescent="0.25">
      <c r="B19374" s="106"/>
      <c r="C19374" s="106"/>
      <c r="D19374" s="139"/>
      <c r="E19374" s="140"/>
      <c r="F19374" s="140"/>
      <c r="G19374" s="140"/>
      <c r="M19374" s="140"/>
      <c r="N19374" s="167"/>
      <c r="O19374" s="167"/>
      <c r="P19374" s="142"/>
      <c r="Q19374" s="142"/>
      <c r="R19374" s="142"/>
      <c r="S19374" s="139"/>
    </row>
    <row r="19375" spans="2:19" ht="15.75" customHeight="1" x14ac:dyDescent="0.25">
      <c r="B19375" s="106"/>
      <c r="C19375" s="106"/>
      <c r="D19375" s="139"/>
      <c r="E19375" s="140"/>
      <c r="F19375" s="140"/>
      <c r="G19375" s="140"/>
      <c r="M19375" s="140"/>
      <c r="N19375" s="167"/>
      <c r="O19375" s="167"/>
      <c r="P19375" s="142"/>
      <c r="Q19375" s="142"/>
      <c r="R19375" s="142"/>
      <c r="S19375" s="139"/>
    </row>
    <row r="19376" spans="2:19" ht="15.75" customHeight="1" x14ac:dyDescent="0.25">
      <c r="B19376" s="106"/>
      <c r="C19376" s="106"/>
      <c r="D19376" s="139"/>
      <c r="E19376" s="140"/>
      <c r="F19376" s="140"/>
      <c r="G19376" s="140"/>
      <c r="M19376" s="140"/>
      <c r="N19376" s="167"/>
      <c r="O19376" s="167"/>
      <c r="P19376" s="142"/>
      <c r="Q19376" s="142"/>
      <c r="R19376" s="142"/>
      <c r="S19376" s="139"/>
    </row>
    <row r="19377" spans="2:19" ht="15.75" customHeight="1" x14ac:dyDescent="0.25">
      <c r="B19377" s="106"/>
      <c r="C19377" s="106"/>
      <c r="D19377" s="139"/>
      <c r="E19377" s="140"/>
      <c r="F19377" s="140"/>
      <c r="G19377" s="140"/>
      <c r="M19377" s="140"/>
      <c r="N19377" s="167"/>
      <c r="O19377" s="167"/>
      <c r="P19377" s="142"/>
      <c r="Q19377" s="142"/>
      <c r="R19377" s="142"/>
      <c r="S19377" s="139"/>
    </row>
    <row r="19378" spans="2:19" ht="15.75" customHeight="1" x14ac:dyDescent="0.25">
      <c r="B19378" s="106"/>
      <c r="C19378" s="106"/>
      <c r="D19378" s="139"/>
      <c r="E19378" s="140"/>
      <c r="F19378" s="140"/>
      <c r="G19378" s="140"/>
      <c r="M19378" s="140"/>
      <c r="N19378" s="167"/>
      <c r="O19378" s="167"/>
      <c r="P19378" s="142"/>
      <c r="Q19378" s="142"/>
      <c r="R19378" s="142"/>
      <c r="S19378" s="139"/>
    </row>
    <row r="19379" spans="2:19" ht="15.75" customHeight="1" x14ac:dyDescent="0.25">
      <c r="B19379" s="106"/>
      <c r="C19379" s="106"/>
      <c r="D19379" s="139"/>
      <c r="E19379" s="140"/>
      <c r="F19379" s="140"/>
      <c r="G19379" s="140"/>
      <c r="M19379" s="140"/>
      <c r="N19379" s="167"/>
      <c r="O19379" s="167"/>
      <c r="P19379" s="142"/>
      <c r="Q19379" s="142"/>
      <c r="R19379" s="142"/>
      <c r="S19379" s="139"/>
    </row>
    <row r="19380" spans="2:19" ht="15.75" customHeight="1" x14ac:dyDescent="0.25">
      <c r="B19380" s="106"/>
      <c r="C19380" s="106"/>
      <c r="D19380" s="139"/>
      <c r="E19380" s="140"/>
      <c r="F19380" s="140"/>
      <c r="G19380" s="140"/>
      <c r="M19380" s="140"/>
      <c r="N19380" s="167"/>
      <c r="O19380" s="167"/>
      <c r="P19380" s="142"/>
      <c r="Q19380" s="142"/>
      <c r="R19380" s="142"/>
      <c r="S19380" s="139"/>
    </row>
    <row r="19381" spans="2:19" ht="15.75" customHeight="1" x14ac:dyDescent="0.25">
      <c r="B19381" s="106"/>
      <c r="C19381" s="106"/>
      <c r="D19381" s="139"/>
      <c r="E19381" s="140"/>
      <c r="F19381" s="140"/>
      <c r="G19381" s="140"/>
      <c r="M19381" s="140"/>
      <c r="N19381" s="167"/>
      <c r="O19381" s="167"/>
      <c r="P19381" s="142"/>
      <c r="Q19381" s="142"/>
      <c r="R19381" s="142"/>
      <c r="S19381" s="139"/>
    </row>
    <row r="19382" spans="2:19" ht="15.75" customHeight="1" x14ac:dyDescent="0.25">
      <c r="B19382" s="106"/>
      <c r="C19382" s="106"/>
      <c r="D19382" s="139"/>
      <c r="E19382" s="140"/>
      <c r="F19382" s="140"/>
      <c r="G19382" s="140"/>
      <c r="M19382" s="140"/>
      <c r="N19382" s="167"/>
      <c r="O19382" s="167"/>
      <c r="P19382" s="142"/>
      <c r="Q19382" s="142"/>
      <c r="R19382" s="142"/>
      <c r="S19382" s="139"/>
    </row>
    <row r="19383" spans="2:19" ht="15.75" customHeight="1" x14ac:dyDescent="0.25">
      <c r="B19383" s="106"/>
      <c r="C19383" s="106"/>
      <c r="D19383" s="139"/>
      <c r="E19383" s="140"/>
      <c r="F19383" s="140"/>
      <c r="G19383" s="140"/>
      <c r="M19383" s="140"/>
      <c r="N19383" s="167"/>
      <c r="O19383" s="167"/>
      <c r="P19383" s="142"/>
      <c r="Q19383" s="142"/>
      <c r="R19383" s="142"/>
      <c r="S19383" s="139"/>
    </row>
    <row r="19384" spans="2:19" ht="15.75" customHeight="1" x14ac:dyDescent="0.25">
      <c r="B19384" s="106"/>
      <c r="C19384" s="106"/>
      <c r="D19384" s="139"/>
      <c r="E19384" s="140"/>
      <c r="F19384" s="140"/>
      <c r="G19384" s="140"/>
      <c r="M19384" s="140"/>
      <c r="N19384" s="167"/>
      <c r="O19384" s="167"/>
      <c r="P19384" s="142"/>
      <c r="Q19384" s="142"/>
      <c r="R19384" s="142"/>
      <c r="S19384" s="139"/>
    </row>
    <row r="19385" spans="2:19" ht="15.75" customHeight="1" x14ac:dyDescent="0.25">
      <c r="B19385" s="106"/>
      <c r="C19385" s="106"/>
      <c r="D19385" s="139"/>
      <c r="E19385" s="140"/>
      <c r="F19385" s="140"/>
      <c r="G19385" s="140"/>
      <c r="M19385" s="140"/>
      <c r="N19385" s="167"/>
      <c r="O19385" s="167"/>
      <c r="P19385" s="142"/>
      <c r="Q19385" s="142"/>
      <c r="R19385" s="142"/>
      <c r="S19385" s="139"/>
    </row>
    <row r="19386" spans="2:19" ht="15.75" customHeight="1" x14ac:dyDescent="0.25">
      <c r="B19386" s="106"/>
      <c r="C19386" s="106"/>
      <c r="D19386" s="139"/>
      <c r="E19386" s="140"/>
      <c r="F19386" s="140"/>
      <c r="G19386" s="140"/>
      <c r="M19386" s="140"/>
      <c r="N19386" s="167"/>
      <c r="O19386" s="167"/>
      <c r="P19386" s="142"/>
      <c r="Q19386" s="142"/>
      <c r="R19386" s="142"/>
      <c r="S19386" s="139"/>
    </row>
    <row r="19387" spans="2:19" ht="15.75" customHeight="1" x14ac:dyDescent="0.25">
      <c r="B19387" s="106"/>
      <c r="C19387" s="106"/>
      <c r="D19387" s="139"/>
      <c r="E19387" s="140"/>
      <c r="F19387" s="140"/>
      <c r="G19387" s="140"/>
      <c r="M19387" s="140"/>
      <c r="N19387" s="167"/>
      <c r="O19387" s="167"/>
      <c r="P19387" s="142"/>
      <c r="Q19387" s="142"/>
      <c r="R19387" s="142"/>
      <c r="S19387" s="139"/>
    </row>
    <row r="19388" spans="2:19" ht="15.75" customHeight="1" x14ac:dyDescent="0.25">
      <c r="B19388" s="106"/>
      <c r="C19388" s="106"/>
      <c r="D19388" s="139"/>
      <c r="E19388" s="140"/>
      <c r="F19388" s="140"/>
      <c r="G19388" s="140"/>
      <c r="M19388" s="140"/>
      <c r="N19388" s="167"/>
      <c r="O19388" s="167"/>
      <c r="P19388" s="142"/>
      <c r="Q19388" s="142"/>
      <c r="R19388" s="142"/>
      <c r="S19388" s="139"/>
    </row>
    <row r="19389" spans="2:19" ht="15.75" customHeight="1" x14ac:dyDescent="0.25">
      <c r="B19389" s="106"/>
      <c r="C19389" s="106"/>
      <c r="D19389" s="139"/>
      <c r="E19389" s="140"/>
      <c r="F19389" s="140"/>
      <c r="G19389" s="140"/>
      <c r="M19389" s="140"/>
      <c r="N19389" s="167"/>
      <c r="O19389" s="167"/>
      <c r="P19389" s="142"/>
      <c r="Q19389" s="142"/>
      <c r="R19389" s="142"/>
      <c r="S19389" s="139"/>
    </row>
    <row r="19390" spans="2:19" ht="15.75" customHeight="1" x14ac:dyDescent="0.25">
      <c r="B19390" s="106"/>
      <c r="C19390" s="106"/>
      <c r="D19390" s="139"/>
      <c r="E19390" s="140"/>
      <c r="F19390" s="140"/>
      <c r="G19390" s="140"/>
      <c r="M19390" s="140"/>
      <c r="N19390" s="167"/>
      <c r="O19390" s="167"/>
      <c r="P19390" s="142"/>
      <c r="Q19390" s="142"/>
      <c r="R19390" s="142"/>
      <c r="S19390" s="139"/>
    </row>
    <row r="19391" spans="2:19" ht="15.75" customHeight="1" x14ac:dyDescent="0.25">
      <c r="B19391" s="106"/>
      <c r="C19391" s="106"/>
      <c r="D19391" s="139"/>
      <c r="E19391" s="140"/>
      <c r="F19391" s="140"/>
      <c r="G19391" s="140"/>
      <c r="M19391" s="140"/>
      <c r="N19391" s="167"/>
      <c r="O19391" s="167"/>
      <c r="P19391" s="142"/>
      <c r="Q19391" s="142"/>
      <c r="R19391" s="142"/>
      <c r="S19391" s="139"/>
    </row>
    <row r="19392" spans="2:19" ht="15.75" customHeight="1" x14ac:dyDescent="0.25">
      <c r="B19392" s="106"/>
      <c r="C19392" s="106"/>
      <c r="D19392" s="139"/>
      <c r="E19392" s="140"/>
      <c r="F19392" s="140"/>
      <c r="G19392" s="140"/>
      <c r="M19392" s="140"/>
      <c r="N19392" s="167"/>
      <c r="O19392" s="167"/>
      <c r="P19392" s="142"/>
      <c r="Q19392" s="142"/>
      <c r="R19392" s="142"/>
      <c r="S19392" s="139"/>
    </row>
    <row r="19393" spans="2:19" ht="15.75" customHeight="1" x14ac:dyDescent="0.25">
      <c r="B19393" s="106"/>
      <c r="C19393" s="106"/>
      <c r="D19393" s="139"/>
      <c r="E19393" s="140"/>
      <c r="F19393" s="140"/>
      <c r="G19393" s="140"/>
      <c r="M19393" s="140"/>
      <c r="N19393" s="167"/>
      <c r="O19393" s="167"/>
      <c r="P19393" s="142"/>
      <c r="Q19393" s="142"/>
      <c r="R19393" s="142"/>
      <c r="S19393" s="139"/>
    </row>
    <row r="19394" spans="2:19" ht="15.75" customHeight="1" x14ac:dyDescent="0.25">
      <c r="B19394" s="106"/>
      <c r="C19394" s="106"/>
      <c r="D19394" s="139"/>
      <c r="E19394" s="140"/>
      <c r="F19394" s="140"/>
      <c r="G19394" s="140"/>
      <c r="M19394" s="140"/>
      <c r="N19394" s="167"/>
      <c r="O19394" s="167"/>
      <c r="P19394" s="142"/>
      <c r="Q19394" s="142"/>
      <c r="R19394" s="142"/>
      <c r="S19394" s="139"/>
    </row>
    <row r="19395" spans="2:19" ht="15.75" customHeight="1" x14ac:dyDescent="0.25">
      <c r="B19395" s="106"/>
      <c r="C19395" s="106"/>
      <c r="D19395" s="139"/>
      <c r="E19395" s="140"/>
      <c r="F19395" s="140"/>
      <c r="G19395" s="140"/>
      <c r="M19395" s="140"/>
      <c r="N19395" s="167"/>
      <c r="O19395" s="167"/>
      <c r="P19395" s="142"/>
      <c r="Q19395" s="142"/>
      <c r="R19395" s="142"/>
      <c r="S19395" s="139"/>
    </row>
    <row r="19396" spans="2:19" ht="15.75" customHeight="1" x14ac:dyDescent="0.25">
      <c r="B19396" s="106"/>
      <c r="C19396" s="106"/>
      <c r="D19396" s="139"/>
      <c r="E19396" s="140"/>
      <c r="F19396" s="140"/>
      <c r="G19396" s="140"/>
      <c r="M19396" s="140"/>
      <c r="N19396" s="167"/>
      <c r="O19396" s="167"/>
      <c r="P19396" s="142"/>
      <c r="Q19396" s="142"/>
      <c r="R19396" s="142"/>
      <c r="S19396" s="139"/>
    </row>
    <row r="19397" spans="2:19" ht="15.75" customHeight="1" x14ac:dyDescent="0.25">
      <c r="B19397" s="106"/>
      <c r="C19397" s="106"/>
      <c r="D19397" s="139"/>
      <c r="E19397" s="140"/>
      <c r="F19397" s="140"/>
      <c r="G19397" s="140"/>
      <c r="M19397" s="140"/>
      <c r="N19397" s="167"/>
      <c r="O19397" s="167"/>
      <c r="P19397" s="142"/>
      <c r="Q19397" s="142"/>
      <c r="R19397" s="142"/>
      <c r="S19397" s="139"/>
    </row>
    <row r="19398" spans="2:19" ht="15.75" customHeight="1" x14ac:dyDescent="0.25">
      <c r="B19398" s="106"/>
      <c r="C19398" s="106"/>
      <c r="D19398" s="139"/>
      <c r="E19398" s="140"/>
      <c r="F19398" s="140"/>
      <c r="G19398" s="140"/>
      <c r="M19398" s="140"/>
      <c r="N19398" s="167"/>
      <c r="O19398" s="167"/>
      <c r="P19398" s="142"/>
      <c r="Q19398" s="142"/>
      <c r="R19398" s="142"/>
      <c r="S19398" s="139"/>
    </row>
    <row r="19399" spans="2:19" ht="15.75" customHeight="1" x14ac:dyDescent="0.25">
      <c r="B19399" s="106"/>
      <c r="C19399" s="106"/>
      <c r="D19399" s="139"/>
      <c r="E19399" s="140"/>
      <c r="F19399" s="140"/>
      <c r="G19399" s="140"/>
      <c r="M19399" s="140"/>
      <c r="N19399" s="167"/>
      <c r="O19399" s="167"/>
      <c r="P19399" s="142"/>
      <c r="Q19399" s="142"/>
      <c r="R19399" s="142"/>
      <c r="S19399" s="139"/>
    </row>
    <row r="19400" spans="2:19" ht="15.75" customHeight="1" x14ac:dyDescent="0.25">
      <c r="B19400" s="106"/>
      <c r="C19400" s="106"/>
      <c r="D19400" s="139"/>
      <c r="E19400" s="140"/>
      <c r="F19400" s="140"/>
      <c r="G19400" s="140"/>
      <c r="M19400" s="140"/>
      <c r="N19400" s="167"/>
      <c r="O19400" s="167"/>
      <c r="P19400" s="142"/>
      <c r="Q19400" s="142"/>
      <c r="R19400" s="142"/>
      <c r="S19400" s="139"/>
    </row>
    <row r="19401" spans="2:19" ht="15.75" customHeight="1" x14ac:dyDescent="0.25">
      <c r="B19401" s="106"/>
      <c r="C19401" s="106"/>
      <c r="D19401" s="139"/>
      <c r="E19401" s="140"/>
      <c r="F19401" s="140"/>
      <c r="G19401" s="140"/>
      <c r="M19401" s="140"/>
      <c r="N19401" s="167"/>
      <c r="O19401" s="167"/>
      <c r="P19401" s="142"/>
      <c r="Q19401" s="142"/>
      <c r="R19401" s="142"/>
      <c r="S19401" s="139"/>
    </row>
    <row r="19402" spans="2:19" ht="15.75" customHeight="1" x14ac:dyDescent="0.25">
      <c r="B19402" s="106"/>
      <c r="C19402" s="106"/>
      <c r="D19402" s="139"/>
      <c r="E19402" s="140"/>
      <c r="F19402" s="140"/>
      <c r="G19402" s="140"/>
      <c r="M19402" s="140"/>
      <c r="N19402" s="167"/>
      <c r="O19402" s="167"/>
      <c r="P19402" s="142"/>
      <c r="Q19402" s="142"/>
      <c r="R19402" s="142"/>
      <c r="S19402" s="139"/>
    </row>
    <row r="19403" spans="2:19" ht="15.75" customHeight="1" x14ac:dyDescent="0.25">
      <c r="B19403" s="106"/>
      <c r="C19403" s="106"/>
      <c r="D19403" s="139"/>
      <c r="E19403" s="140"/>
      <c r="F19403" s="140"/>
      <c r="G19403" s="140"/>
      <c r="M19403" s="140"/>
      <c r="N19403" s="167"/>
      <c r="O19403" s="167"/>
      <c r="P19403" s="142"/>
      <c r="Q19403" s="142"/>
      <c r="R19403" s="142"/>
      <c r="S19403" s="139"/>
    </row>
    <row r="19404" spans="2:19" ht="15.75" customHeight="1" x14ac:dyDescent="0.25">
      <c r="B19404" s="106"/>
      <c r="C19404" s="106"/>
      <c r="D19404" s="139"/>
      <c r="E19404" s="140"/>
      <c r="F19404" s="140"/>
      <c r="G19404" s="140"/>
      <c r="M19404" s="140"/>
      <c r="N19404" s="167"/>
      <c r="O19404" s="167"/>
      <c r="P19404" s="142"/>
      <c r="Q19404" s="142"/>
      <c r="R19404" s="142"/>
      <c r="S19404" s="139"/>
    </row>
    <row r="19405" spans="2:19" ht="15.75" customHeight="1" x14ac:dyDescent="0.25">
      <c r="B19405" s="106"/>
      <c r="C19405" s="106"/>
      <c r="D19405" s="139"/>
      <c r="E19405" s="140"/>
      <c r="F19405" s="140"/>
      <c r="G19405" s="140"/>
      <c r="M19405" s="140"/>
      <c r="N19405" s="167"/>
      <c r="O19405" s="167"/>
      <c r="P19405" s="142"/>
      <c r="Q19405" s="142"/>
      <c r="R19405" s="142"/>
      <c r="S19405" s="139"/>
    </row>
    <row r="19406" spans="2:19" ht="15.75" customHeight="1" x14ac:dyDescent="0.25">
      <c r="B19406" s="106"/>
      <c r="C19406" s="106"/>
      <c r="D19406" s="139"/>
      <c r="E19406" s="140"/>
      <c r="F19406" s="140"/>
      <c r="G19406" s="140"/>
      <c r="M19406" s="140"/>
      <c r="N19406" s="167"/>
      <c r="O19406" s="167"/>
      <c r="P19406" s="142"/>
      <c r="Q19406" s="142"/>
      <c r="R19406" s="142"/>
      <c r="S19406" s="139"/>
    </row>
    <row r="19407" spans="2:19" ht="15.75" customHeight="1" x14ac:dyDescent="0.25">
      <c r="B19407" s="106"/>
      <c r="C19407" s="106"/>
      <c r="D19407" s="139"/>
      <c r="E19407" s="140"/>
      <c r="F19407" s="140"/>
      <c r="G19407" s="140"/>
      <c r="M19407" s="140"/>
      <c r="N19407" s="167"/>
      <c r="O19407" s="167"/>
      <c r="P19407" s="142"/>
      <c r="Q19407" s="142"/>
      <c r="R19407" s="142"/>
      <c r="S19407" s="139"/>
    </row>
    <row r="19408" spans="2:19" ht="15.75" customHeight="1" x14ac:dyDescent="0.25">
      <c r="B19408" s="106"/>
      <c r="C19408" s="106"/>
      <c r="D19408" s="139"/>
      <c r="E19408" s="140"/>
      <c r="F19408" s="140"/>
      <c r="G19408" s="140"/>
      <c r="M19408" s="140"/>
      <c r="N19408" s="167"/>
      <c r="O19408" s="167"/>
      <c r="P19408" s="142"/>
      <c r="Q19408" s="142"/>
      <c r="R19408" s="142"/>
      <c r="S19408" s="139"/>
    </row>
    <row r="19409" spans="2:19" ht="15.75" customHeight="1" x14ac:dyDescent="0.25">
      <c r="B19409" s="106"/>
      <c r="C19409" s="106"/>
      <c r="D19409" s="139"/>
      <c r="E19409" s="140"/>
      <c r="F19409" s="140"/>
      <c r="G19409" s="140"/>
      <c r="M19409" s="140"/>
      <c r="N19409" s="167"/>
      <c r="O19409" s="167"/>
      <c r="P19409" s="142"/>
      <c r="Q19409" s="142"/>
      <c r="R19409" s="142"/>
      <c r="S19409" s="139"/>
    </row>
    <row r="19410" spans="2:19" ht="15.75" customHeight="1" x14ac:dyDescent="0.25">
      <c r="B19410" s="106"/>
      <c r="C19410" s="106"/>
      <c r="D19410" s="139"/>
      <c r="E19410" s="140"/>
      <c r="F19410" s="140"/>
      <c r="G19410" s="140"/>
      <c r="M19410" s="140"/>
      <c r="N19410" s="167"/>
      <c r="O19410" s="167"/>
      <c r="P19410" s="142"/>
      <c r="Q19410" s="142"/>
      <c r="R19410" s="142"/>
      <c r="S19410" s="139"/>
    </row>
    <row r="19411" spans="2:19" ht="15.75" customHeight="1" x14ac:dyDescent="0.25">
      <c r="B19411" s="106"/>
      <c r="C19411" s="106"/>
      <c r="D19411" s="139"/>
      <c r="E19411" s="140"/>
      <c r="F19411" s="140"/>
      <c r="G19411" s="140"/>
      <c r="M19411" s="140"/>
      <c r="N19411" s="167"/>
      <c r="O19411" s="167"/>
      <c r="P19411" s="142"/>
      <c r="Q19411" s="142"/>
      <c r="R19411" s="142"/>
      <c r="S19411" s="139"/>
    </row>
    <row r="19412" spans="2:19" ht="15.75" customHeight="1" x14ac:dyDescent="0.25">
      <c r="B19412" s="106"/>
      <c r="C19412" s="106"/>
      <c r="D19412" s="139"/>
      <c r="E19412" s="140"/>
      <c r="F19412" s="140"/>
      <c r="G19412" s="140"/>
      <c r="M19412" s="140"/>
      <c r="N19412" s="167"/>
      <c r="O19412" s="167"/>
      <c r="P19412" s="142"/>
      <c r="Q19412" s="142"/>
      <c r="R19412" s="142"/>
      <c r="S19412" s="139"/>
    </row>
    <row r="19413" spans="2:19" ht="15.75" customHeight="1" x14ac:dyDescent="0.25">
      <c r="B19413" s="106"/>
      <c r="C19413" s="106"/>
      <c r="D19413" s="139"/>
      <c r="E19413" s="140"/>
      <c r="F19413" s="140"/>
      <c r="G19413" s="140"/>
      <c r="M19413" s="140"/>
      <c r="N19413" s="167"/>
      <c r="O19413" s="167"/>
      <c r="P19413" s="142"/>
      <c r="Q19413" s="142"/>
      <c r="R19413" s="142"/>
      <c r="S19413" s="139"/>
    </row>
    <row r="19414" spans="2:19" ht="15.75" customHeight="1" x14ac:dyDescent="0.25">
      <c r="B19414" s="106"/>
      <c r="C19414" s="106"/>
      <c r="D19414" s="139"/>
      <c r="E19414" s="140"/>
      <c r="F19414" s="140"/>
      <c r="G19414" s="140"/>
      <c r="M19414" s="140"/>
      <c r="N19414" s="167"/>
      <c r="O19414" s="167"/>
      <c r="P19414" s="142"/>
      <c r="Q19414" s="142"/>
      <c r="R19414" s="142"/>
      <c r="S19414" s="139"/>
    </row>
    <row r="19415" spans="2:19" ht="15.75" customHeight="1" x14ac:dyDescent="0.25">
      <c r="B19415" s="106"/>
      <c r="C19415" s="106"/>
      <c r="D19415" s="139"/>
      <c r="E19415" s="140"/>
      <c r="F19415" s="140"/>
      <c r="G19415" s="140"/>
      <c r="M19415" s="140"/>
      <c r="N19415" s="167"/>
      <c r="O19415" s="167"/>
      <c r="P19415" s="142"/>
      <c r="Q19415" s="142"/>
      <c r="R19415" s="142"/>
      <c r="S19415" s="139"/>
    </row>
    <row r="19416" spans="2:19" ht="15.75" customHeight="1" x14ac:dyDescent="0.25">
      <c r="B19416" s="106"/>
      <c r="C19416" s="106"/>
      <c r="D19416" s="139"/>
      <c r="E19416" s="140"/>
      <c r="F19416" s="140"/>
      <c r="G19416" s="140"/>
      <c r="M19416" s="140"/>
      <c r="N19416" s="167"/>
      <c r="O19416" s="167"/>
      <c r="P19416" s="142"/>
      <c r="Q19416" s="142"/>
      <c r="R19416" s="142"/>
      <c r="S19416" s="139"/>
    </row>
    <row r="19417" spans="2:19" ht="15.75" customHeight="1" x14ac:dyDescent="0.25">
      <c r="B19417" s="106"/>
      <c r="C19417" s="106"/>
      <c r="D19417" s="139"/>
      <c r="E19417" s="140"/>
      <c r="F19417" s="140"/>
      <c r="G19417" s="140"/>
      <c r="M19417" s="140"/>
      <c r="N19417" s="167"/>
      <c r="O19417" s="167"/>
      <c r="P19417" s="142"/>
      <c r="Q19417" s="142"/>
      <c r="R19417" s="142"/>
      <c r="S19417" s="139"/>
    </row>
    <row r="19418" spans="2:19" ht="15.75" customHeight="1" x14ac:dyDescent="0.25">
      <c r="B19418" s="106"/>
      <c r="C19418" s="106"/>
      <c r="D19418" s="139"/>
      <c r="E19418" s="140"/>
      <c r="F19418" s="140"/>
      <c r="G19418" s="140"/>
      <c r="M19418" s="140"/>
      <c r="N19418" s="167"/>
      <c r="O19418" s="167"/>
      <c r="P19418" s="142"/>
      <c r="Q19418" s="142"/>
      <c r="R19418" s="142"/>
      <c r="S19418" s="139"/>
    </row>
    <row r="19419" spans="2:19" ht="15.75" customHeight="1" x14ac:dyDescent="0.25">
      <c r="B19419" s="106"/>
      <c r="C19419" s="106"/>
      <c r="D19419" s="139"/>
      <c r="E19419" s="140"/>
      <c r="F19419" s="140"/>
      <c r="G19419" s="140"/>
      <c r="M19419" s="140"/>
      <c r="N19419" s="167"/>
      <c r="O19419" s="167"/>
      <c r="P19419" s="142"/>
      <c r="Q19419" s="142"/>
      <c r="R19419" s="142"/>
      <c r="S19419" s="139"/>
    </row>
    <row r="19420" spans="2:19" ht="15.75" customHeight="1" x14ac:dyDescent="0.25">
      <c r="B19420" s="106"/>
      <c r="C19420" s="106"/>
      <c r="D19420" s="139"/>
      <c r="E19420" s="140"/>
      <c r="F19420" s="140"/>
      <c r="G19420" s="140"/>
      <c r="M19420" s="140"/>
      <c r="N19420" s="167"/>
      <c r="O19420" s="167"/>
      <c r="P19420" s="142"/>
      <c r="Q19420" s="142"/>
      <c r="R19420" s="142"/>
      <c r="S19420" s="139"/>
    </row>
    <row r="19421" spans="2:19" ht="15.75" customHeight="1" x14ac:dyDescent="0.25">
      <c r="B19421" s="106"/>
      <c r="C19421" s="106"/>
      <c r="D19421" s="139"/>
      <c r="E19421" s="140"/>
      <c r="F19421" s="140"/>
      <c r="G19421" s="140"/>
      <c r="M19421" s="140"/>
      <c r="N19421" s="167"/>
      <c r="O19421" s="167"/>
      <c r="P19421" s="142"/>
      <c r="Q19421" s="142"/>
      <c r="R19421" s="142"/>
      <c r="S19421" s="139"/>
    </row>
    <row r="19422" spans="2:19" ht="15.75" customHeight="1" x14ac:dyDescent="0.25">
      <c r="B19422" s="106"/>
      <c r="C19422" s="106"/>
      <c r="D19422" s="139"/>
      <c r="E19422" s="140"/>
      <c r="F19422" s="140"/>
      <c r="G19422" s="140"/>
      <c r="M19422" s="140"/>
      <c r="N19422" s="167"/>
      <c r="O19422" s="167"/>
      <c r="P19422" s="142"/>
      <c r="Q19422" s="142"/>
      <c r="R19422" s="142"/>
      <c r="S19422" s="139"/>
    </row>
    <row r="19423" spans="2:19" ht="15.75" customHeight="1" x14ac:dyDescent="0.25">
      <c r="B19423" s="106"/>
      <c r="C19423" s="106"/>
      <c r="D19423" s="139"/>
      <c r="E19423" s="140"/>
      <c r="F19423" s="140"/>
      <c r="G19423" s="140"/>
      <c r="M19423" s="140"/>
      <c r="N19423" s="167"/>
      <c r="O19423" s="167"/>
      <c r="P19423" s="142"/>
      <c r="Q19423" s="142"/>
      <c r="R19423" s="142"/>
      <c r="S19423" s="139"/>
    </row>
    <row r="19424" spans="2:19" ht="15.75" customHeight="1" x14ac:dyDescent="0.25">
      <c r="B19424" s="106"/>
      <c r="C19424" s="106"/>
      <c r="D19424" s="139"/>
      <c r="E19424" s="140"/>
      <c r="F19424" s="140"/>
      <c r="G19424" s="140"/>
      <c r="M19424" s="140"/>
      <c r="N19424" s="167"/>
      <c r="O19424" s="167"/>
      <c r="P19424" s="142"/>
      <c r="Q19424" s="142"/>
      <c r="R19424" s="142"/>
      <c r="S19424" s="139"/>
    </row>
    <row r="19425" spans="2:19" ht="15.75" customHeight="1" x14ac:dyDescent="0.25">
      <c r="B19425" s="106"/>
      <c r="C19425" s="106"/>
      <c r="D19425" s="139"/>
      <c r="E19425" s="140"/>
      <c r="F19425" s="140"/>
      <c r="G19425" s="140"/>
      <c r="M19425" s="140"/>
      <c r="N19425" s="167"/>
      <c r="O19425" s="167"/>
      <c r="P19425" s="142"/>
      <c r="Q19425" s="142"/>
      <c r="R19425" s="142"/>
      <c r="S19425" s="139"/>
    </row>
    <row r="19426" spans="2:19" ht="15.75" customHeight="1" x14ac:dyDescent="0.25">
      <c r="B19426" s="106"/>
      <c r="C19426" s="106"/>
      <c r="D19426" s="139"/>
      <c r="E19426" s="140"/>
      <c r="F19426" s="140"/>
      <c r="G19426" s="140"/>
      <c r="M19426" s="140"/>
      <c r="N19426" s="167"/>
      <c r="O19426" s="167"/>
      <c r="P19426" s="142"/>
      <c r="Q19426" s="142"/>
      <c r="R19426" s="142"/>
      <c r="S19426" s="139"/>
    </row>
    <row r="19427" spans="2:19" ht="15.75" customHeight="1" x14ac:dyDescent="0.25">
      <c r="B19427" s="106"/>
      <c r="C19427" s="106"/>
      <c r="D19427" s="139"/>
      <c r="E19427" s="140"/>
      <c r="F19427" s="140"/>
      <c r="G19427" s="140"/>
      <c r="M19427" s="140"/>
      <c r="N19427" s="167"/>
      <c r="O19427" s="167"/>
      <c r="P19427" s="142"/>
      <c r="Q19427" s="142"/>
      <c r="R19427" s="142"/>
      <c r="S19427" s="139"/>
    </row>
    <row r="19428" spans="2:19" ht="15.75" customHeight="1" x14ac:dyDescent="0.25">
      <c r="B19428" s="106"/>
      <c r="C19428" s="106"/>
      <c r="D19428" s="139"/>
      <c r="E19428" s="140"/>
      <c r="F19428" s="140"/>
      <c r="G19428" s="140"/>
      <c r="M19428" s="140"/>
      <c r="N19428" s="167"/>
      <c r="O19428" s="167"/>
      <c r="P19428" s="142"/>
      <c r="Q19428" s="142"/>
      <c r="R19428" s="142"/>
      <c r="S19428" s="139"/>
    </row>
    <row r="19429" spans="2:19" ht="15.75" customHeight="1" x14ac:dyDescent="0.25">
      <c r="B19429" s="106"/>
      <c r="C19429" s="106"/>
      <c r="D19429" s="139"/>
      <c r="E19429" s="140"/>
      <c r="F19429" s="140"/>
      <c r="G19429" s="140"/>
      <c r="M19429" s="140"/>
      <c r="N19429" s="167"/>
      <c r="O19429" s="167"/>
      <c r="P19429" s="142"/>
      <c r="Q19429" s="142"/>
      <c r="R19429" s="142"/>
      <c r="S19429" s="139"/>
    </row>
    <row r="19430" spans="2:19" ht="15.75" customHeight="1" x14ac:dyDescent="0.25">
      <c r="B19430" s="106"/>
      <c r="C19430" s="106"/>
      <c r="D19430" s="139"/>
      <c r="E19430" s="140"/>
      <c r="F19430" s="140"/>
      <c r="G19430" s="140"/>
      <c r="M19430" s="140"/>
      <c r="N19430" s="167"/>
      <c r="O19430" s="167"/>
      <c r="P19430" s="142"/>
      <c r="Q19430" s="142"/>
      <c r="R19430" s="142"/>
      <c r="S19430" s="139"/>
    </row>
    <row r="19431" spans="2:19" ht="15.75" customHeight="1" x14ac:dyDescent="0.25">
      <c r="B19431" s="106"/>
      <c r="C19431" s="106"/>
      <c r="D19431" s="139"/>
      <c r="E19431" s="140"/>
      <c r="F19431" s="140"/>
      <c r="G19431" s="140"/>
      <c r="M19431" s="140"/>
      <c r="N19431" s="167"/>
      <c r="O19431" s="167"/>
      <c r="P19431" s="142"/>
      <c r="Q19431" s="142"/>
      <c r="R19431" s="142"/>
      <c r="S19431" s="139"/>
    </row>
    <row r="19432" spans="2:19" ht="15.75" customHeight="1" x14ac:dyDescent="0.25">
      <c r="B19432" s="106"/>
      <c r="C19432" s="106"/>
      <c r="D19432" s="139"/>
      <c r="E19432" s="140"/>
      <c r="F19432" s="140"/>
      <c r="G19432" s="140"/>
      <c r="M19432" s="140"/>
      <c r="N19432" s="167"/>
      <c r="O19432" s="167"/>
      <c r="P19432" s="142"/>
      <c r="Q19432" s="142"/>
      <c r="R19432" s="142"/>
      <c r="S19432" s="139"/>
    </row>
    <row r="19433" spans="2:19" ht="15.75" customHeight="1" x14ac:dyDescent="0.25">
      <c r="B19433" s="106"/>
      <c r="C19433" s="106"/>
      <c r="D19433" s="139"/>
      <c r="E19433" s="140"/>
      <c r="F19433" s="140"/>
      <c r="G19433" s="140"/>
      <c r="M19433" s="140"/>
      <c r="N19433" s="167"/>
      <c r="O19433" s="167"/>
      <c r="P19433" s="142"/>
      <c r="Q19433" s="142"/>
      <c r="R19433" s="142"/>
      <c r="S19433" s="139"/>
    </row>
    <row r="19434" spans="2:19" ht="15.75" customHeight="1" x14ac:dyDescent="0.25">
      <c r="B19434" s="106"/>
      <c r="C19434" s="106"/>
      <c r="D19434" s="139"/>
      <c r="E19434" s="140"/>
      <c r="F19434" s="140"/>
      <c r="G19434" s="140"/>
      <c r="M19434" s="140"/>
      <c r="N19434" s="167"/>
      <c r="O19434" s="167"/>
      <c r="P19434" s="142"/>
      <c r="Q19434" s="142"/>
      <c r="R19434" s="142"/>
      <c r="S19434" s="139"/>
    </row>
    <row r="19435" spans="2:19" ht="15.75" customHeight="1" x14ac:dyDescent="0.25">
      <c r="B19435" s="106"/>
      <c r="C19435" s="106"/>
      <c r="D19435" s="139"/>
      <c r="E19435" s="140"/>
      <c r="F19435" s="140"/>
      <c r="G19435" s="140"/>
      <c r="M19435" s="140"/>
      <c r="N19435" s="167"/>
      <c r="O19435" s="167"/>
      <c r="P19435" s="142"/>
      <c r="Q19435" s="142"/>
      <c r="R19435" s="142"/>
      <c r="S19435" s="139"/>
    </row>
    <row r="19436" spans="2:19" ht="15.75" customHeight="1" x14ac:dyDescent="0.25">
      <c r="B19436" s="106"/>
      <c r="C19436" s="106"/>
      <c r="D19436" s="139"/>
      <c r="E19436" s="140"/>
      <c r="F19436" s="140"/>
      <c r="G19436" s="140"/>
      <c r="M19436" s="140"/>
      <c r="N19436" s="167"/>
      <c r="O19436" s="167"/>
      <c r="P19436" s="142"/>
      <c r="Q19436" s="142"/>
      <c r="R19436" s="142"/>
      <c r="S19436" s="139"/>
    </row>
    <row r="19437" spans="2:19" ht="15.75" customHeight="1" x14ac:dyDescent="0.25">
      <c r="B19437" s="106"/>
      <c r="C19437" s="106"/>
      <c r="D19437" s="139"/>
      <c r="E19437" s="140"/>
      <c r="F19437" s="140"/>
      <c r="G19437" s="140"/>
      <c r="M19437" s="140"/>
      <c r="N19437" s="167"/>
      <c r="O19437" s="167"/>
      <c r="P19437" s="142"/>
      <c r="Q19437" s="142"/>
      <c r="R19437" s="142"/>
      <c r="S19437" s="139"/>
    </row>
    <row r="19438" spans="2:19" ht="15.75" customHeight="1" x14ac:dyDescent="0.25">
      <c r="B19438" s="106"/>
      <c r="C19438" s="106"/>
      <c r="D19438" s="139"/>
      <c r="E19438" s="140"/>
      <c r="F19438" s="140"/>
      <c r="G19438" s="140"/>
      <c r="M19438" s="140"/>
      <c r="N19438" s="167"/>
      <c r="O19438" s="167"/>
      <c r="P19438" s="142"/>
      <c r="Q19438" s="142"/>
      <c r="R19438" s="142"/>
      <c r="S19438" s="139"/>
    </row>
    <row r="19439" spans="2:19" ht="15.75" customHeight="1" x14ac:dyDescent="0.25">
      <c r="B19439" s="106"/>
      <c r="C19439" s="106"/>
      <c r="D19439" s="139"/>
      <c r="E19439" s="140"/>
      <c r="F19439" s="140"/>
      <c r="G19439" s="140"/>
      <c r="M19439" s="140"/>
      <c r="N19439" s="167"/>
      <c r="O19439" s="167"/>
      <c r="P19439" s="142"/>
      <c r="Q19439" s="142"/>
      <c r="R19439" s="142"/>
      <c r="S19439" s="139"/>
    </row>
    <row r="19440" spans="2:19" ht="15.75" customHeight="1" x14ac:dyDescent="0.25">
      <c r="B19440" s="106"/>
      <c r="C19440" s="106"/>
      <c r="D19440" s="139"/>
      <c r="E19440" s="140"/>
      <c r="F19440" s="140"/>
      <c r="G19440" s="140"/>
      <c r="M19440" s="140"/>
      <c r="N19440" s="167"/>
      <c r="O19440" s="167"/>
      <c r="P19440" s="142"/>
      <c r="Q19440" s="142"/>
      <c r="R19440" s="142"/>
      <c r="S19440" s="139"/>
    </row>
    <row r="19441" spans="2:19" ht="15.75" customHeight="1" x14ac:dyDescent="0.25">
      <c r="B19441" s="106"/>
      <c r="C19441" s="106"/>
      <c r="D19441" s="139"/>
      <c r="E19441" s="140"/>
      <c r="F19441" s="140"/>
      <c r="G19441" s="140"/>
      <c r="M19441" s="140"/>
      <c r="N19441" s="167"/>
      <c r="O19441" s="167"/>
      <c r="P19441" s="142"/>
      <c r="Q19441" s="142"/>
      <c r="R19441" s="142"/>
      <c r="S19441" s="139"/>
    </row>
    <row r="19442" spans="2:19" ht="15.75" customHeight="1" x14ac:dyDescent="0.25">
      <c r="B19442" s="106"/>
      <c r="C19442" s="106"/>
      <c r="D19442" s="139"/>
      <c r="E19442" s="140"/>
      <c r="F19442" s="140"/>
      <c r="G19442" s="140"/>
      <c r="M19442" s="140"/>
      <c r="N19442" s="167"/>
      <c r="O19442" s="167"/>
      <c r="P19442" s="142"/>
      <c r="Q19442" s="142"/>
      <c r="R19442" s="142"/>
      <c r="S19442" s="139"/>
    </row>
    <row r="19443" spans="2:19" ht="15.75" customHeight="1" x14ac:dyDescent="0.25">
      <c r="B19443" s="106"/>
      <c r="C19443" s="106"/>
      <c r="D19443" s="139"/>
      <c r="E19443" s="140"/>
      <c r="F19443" s="140"/>
      <c r="G19443" s="140"/>
      <c r="M19443" s="140"/>
      <c r="N19443" s="167"/>
      <c r="O19443" s="167"/>
      <c r="P19443" s="142"/>
      <c r="Q19443" s="142"/>
      <c r="R19443" s="142"/>
      <c r="S19443" s="139"/>
    </row>
    <row r="19444" spans="2:19" ht="15.75" customHeight="1" x14ac:dyDescent="0.25">
      <c r="B19444" s="106"/>
      <c r="C19444" s="106"/>
      <c r="D19444" s="139"/>
      <c r="E19444" s="140"/>
      <c r="F19444" s="140"/>
      <c r="G19444" s="140"/>
      <c r="M19444" s="140"/>
      <c r="N19444" s="167"/>
      <c r="O19444" s="167"/>
      <c r="P19444" s="142"/>
      <c r="Q19444" s="142"/>
      <c r="R19444" s="142"/>
      <c r="S19444" s="139"/>
    </row>
    <row r="19445" spans="2:19" ht="15.75" customHeight="1" x14ac:dyDescent="0.25">
      <c r="B19445" s="106"/>
      <c r="C19445" s="106"/>
      <c r="D19445" s="139"/>
      <c r="E19445" s="140"/>
      <c r="F19445" s="140"/>
      <c r="G19445" s="140"/>
      <c r="M19445" s="140"/>
      <c r="N19445" s="167"/>
      <c r="O19445" s="167"/>
      <c r="P19445" s="142"/>
      <c r="Q19445" s="142"/>
      <c r="R19445" s="142"/>
      <c r="S19445" s="139"/>
    </row>
    <row r="19446" spans="2:19" ht="15.75" customHeight="1" x14ac:dyDescent="0.25">
      <c r="B19446" s="106"/>
      <c r="C19446" s="106"/>
      <c r="D19446" s="139"/>
      <c r="E19446" s="140"/>
      <c r="F19446" s="140"/>
      <c r="G19446" s="140"/>
      <c r="M19446" s="140"/>
      <c r="N19446" s="167"/>
      <c r="O19446" s="167"/>
      <c r="P19446" s="142"/>
      <c r="Q19446" s="142"/>
      <c r="R19446" s="142"/>
      <c r="S19446" s="139"/>
    </row>
    <row r="19447" spans="2:19" ht="15.75" customHeight="1" x14ac:dyDescent="0.25">
      <c r="B19447" s="106"/>
      <c r="C19447" s="106"/>
      <c r="D19447" s="139"/>
      <c r="E19447" s="140"/>
      <c r="F19447" s="140"/>
      <c r="G19447" s="140"/>
      <c r="M19447" s="140"/>
      <c r="N19447" s="167"/>
      <c r="O19447" s="167"/>
      <c r="P19447" s="142"/>
      <c r="Q19447" s="142"/>
      <c r="R19447" s="142"/>
      <c r="S19447" s="139"/>
    </row>
    <row r="19448" spans="2:19" ht="15.75" customHeight="1" x14ac:dyDescent="0.25">
      <c r="B19448" s="106"/>
      <c r="C19448" s="106"/>
      <c r="D19448" s="139"/>
      <c r="E19448" s="140"/>
      <c r="F19448" s="140"/>
      <c r="G19448" s="140"/>
      <c r="M19448" s="140"/>
      <c r="N19448" s="167"/>
      <c r="O19448" s="167"/>
      <c r="P19448" s="142"/>
      <c r="Q19448" s="142"/>
      <c r="R19448" s="142"/>
      <c r="S19448" s="139"/>
    </row>
    <row r="19449" spans="2:19" ht="15.75" customHeight="1" x14ac:dyDescent="0.25">
      <c r="B19449" s="106"/>
      <c r="C19449" s="106"/>
      <c r="D19449" s="139"/>
      <c r="E19449" s="140"/>
      <c r="F19449" s="140"/>
      <c r="G19449" s="140"/>
      <c r="M19449" s="140"/>
      <c r="N19449" s="167"/>
      <c r="O19449" s="167"/>
      <c r="P19449" s="142"/>
      <c r="Q19449" s="142"/>
      <c r="R19449" s="142"/>
      <c r="S19449" s="139"/>
    </row>
    <row r="19450" spans="2:19" ht="15.75" customHeight="1" x14ac:dyDescent="0.25">
      <c r="B19450" s="106"/>
      <c r="C19450" s="106"/>
      <c r="D19450" s="139"/>
      <c r="E19450" s="140"/>
      <c r="F19450" s="140"/>
      <c r="G19450" s="140"/>
      <c r="M19450" s="140"/>
      <c r="N19450" s="167"/>
      <c r="O19450" s="167"/>
      <c r="P19450" s="142"/>
      <c r="Q19450" s="142"/>
      <c r="R19450" s="142"/>
      <c r="S19450" s="139"/>
    </row>
    <row r="19451" spans="2:19" ht="15.75" customHeight="1" x14ac:dyDescent="0.25">
      <c r="B19451" s="106"/>
      <c r="C19451" s="106"/>
      <c r="D19451" s="139"/>
      <c r="E19451" s="140"/>
      <c r="F19451" s="140"/>
      <c r="G19451" s="140"/>
      <c r="M19451" s="140"/>
      <c r="N19451" s="167"/>
      <c r="O19451" s="167"/>
      <c r="P19451" s="142"/>
      <c r="Q19451" s="142"/>
      <c r="R19451" s="142"/>
      <c r="S19451" s="139"/>
    </row>
    <row r="19452" spans="2:19" ht="15.75" customHeight="1" x14ac:dyDescent="0.25">
      <c r="B19452" s="106"/>
      <c r="C19452" s="106"/>
      <c r="D19452" s="139"/>
      <c r="E19452" s="140"/>
      <c r="F19452" s="140"/>
      <c r="G19452" s="140"/>
      <c r="M19452" s="140"/>
      <c r="N19452" s="167"/>
      <c r="O19452" s="167"/>
      <c r="P19452" s="142"/>
      <c r="Q19452" s="142"/>
      <c r="R19452" s="142"/>
      <c r="S19452" s="139"/>
    </row>
    <row r="19453" spans="2:19" ht="15.75" customHeight="1" x14ac:dyDescent="0.25">
      <c r="B19453" s="106"/>
      <c r="C19453" s="106"/>
      <c r="D19453" s="139"/>
      <c r="E19453" s="140"/>
      <c r="F19453" s="140"/>
      <c r="G19453" s="140"/>
      <c r="M19453" s="140"/>
      <c r="N19453" s="167"/>
      <c r="O19453" s="167"/>
      <c r="P19453" s="142"/>
      <c r="Q19453" s="142"/>
      <c r="R19453" s="142"/>
      <c r="S19453" s="139"/>
    </row>
    <row r="19454" spans="2:19" ht="15.75" customHeight="1" x14ac:dyDescent="0.25">
      <c r="B19454" s="106"/>
      <c r="C19454" s="106"/>
      <c r="D19454" s="139"/>
      <c r="E19454" s="140"/>
      <c r="F19454" s="140"/>
      <c r="G19454" s="140"/>
      <c r="M19454" s="140"/>
      <c r="N19454" s="167"/>
      <c r="O19454" s="167"/>
      <c r="P19454" s="142"/>
      <c r="Q19454" s="142"/>
      <c r="R19454" s="142"/>
      <c r="S19454" s="139"/>
    </row>
    <row r="19455" spans="2:19" ht="15.75" customHeight="1" x14ac:dyDescent="0.25">
      <c r="B19455" s="106"/>
      <c r="C19455" s="106"/>
      <c r="D19455" s="139"/>
      <c r="E19455" s="140"/>
      <c r="F19455" s="140"/>
      <c r="G19455" s="140"/>
      <c r="M19455" s="140"/>
      <c r="N19455" s="167"/>
      <c r="O19455" s="167"/>
      <c r="P19455" s="142"/>
      <c r="Q19455" s="142"/>
      <c r="R19455" s="142"/>
      <c r="S19455" s="139"/>
    </row>
    <row r="19456" spans="2:19" ht="15.75" customHeight="1" x14ac:dyDescent="0.25">
      <c r="B19456" s="106"/>
      <c r="C19456" s="106"/>
      <c r="D19456" s="139"/>
      <c r="E19456" s="140"/>
      <c r="F19456" s="140"/>
      <c r="G19456" s="140"/>
      <c r="M19456" s="140"/>
      <c r="N19456" s="167"/>
      <c r="O19456" s="167"/>
      <c r="P19456" s="142"/>
      <c r="Q19456" s="142"/>
      <c r="R19456" s="142"/>
      <c r="S19456" s="139"/>
    </row>
    <row r="19457" spans="2:19" ht="15.75" customHeight="1" x14ac:dyDescent="0.25">
      <c r="B19457" s="106"/>
      <c r="C19457" s="106"/>
      <c r="D19457" s="139"/>
      <c r="E19457" s="140"/>
      <c r="F19457" s="140"/>
      <c r="G19457" s="140"/>
      <c r="M19457" s="140"/>
      <c r="N19457" s="167"/>
      <c r="O19457" s="167"/>
      <c r="P19457" s="142"/>
      <c r="Q19457" s="142"/>
      <c r="R19457" s="142"/>
      <c r="S19457" s="139"/>
    </row>
    <row r="19458" spans="2:19" ht="15.75" customHeight="1" x14ac:dyDescent="0.25">
      <c r="B19458" s="106"/>
      <c r="C19458" s="106"/>
      <c r="D19458" s="139"/>
      <c r="E19458" s="140"/>
      <c r="F19458" s="140"/>
      <c r="G19458" s="140"/>
      <c r="M19458" s="140"/>
      <c r="N19458" s="167"/>
      <c r="O19458" s="167"/>
      <c r="P19458" s="142"/>
      <c r="Q19458" s="142"/>
      <c r="R19458" s="142"/>
      <c r="S19458" s="139"/>
    </row>
    <row r="19459" spans="2:19" ht="15.75" customHeight="1" x14ac:dyDescent="0.25">
      <c r="B19459" s="106"/>
      <c r="C19459" s="106"/>
      <c r="D19459" s="139"/>
      <c r="E19459" s="140"/>
      <c r="F19459" s="140"/>
      <c r="G19459" s="140"/>
      <c r="M19459" s="140"/>
      <c r="N19459" s="167"/>
      <c r="O19459" s="167"/>
      <c r="P19459" s="142"/>
      <c r="Q19459" s="142"/>
      <c r="R19459" s="142"/>
      <c r="S19459" s="139"/>
    </row>
    <row r="19460" spans="2:19" ht="15.75" customHeight="1" x14ac:dyDescent="0.25">
      <c r="B19460" s="106"/>
      <c r="C19460" s="106"/>
      <c r="D19460" s="139"/>
      <c r="E19460" s="140"/>
      <c r="F19460" s="140"/>
      <c r="G19460" s="140"/>
      <c r="M19460" s="140"/>
      <c r="N19460" s="167"/>
      <c r="O19460" s="167"/>
      <c r="P19460" s="142"/>
      <c r="Q19460" s="142"/>
      <c r="R19460" s="142"/>
      <c r="S19460" s="139"/>
    </row>
    <row r="19461" spans="2:19" ht="15.75" customHeight="1" x14ac:dyDescent="0.25">
      <c r="B19461" s="106"/>
      <c r="C19461" s="106"/>
      <c r="D19461" s="139"/>
      <c r="E19461" s="140"/>
      <c r="F19461" s="140"/>
      <c r="G19461" s="140"/>
      <c r="M19461" s="140"/>
      <c r="N19461" s="167"/>
      <c r="O19461" s="167"/>
      <c r="P19461" s="142"/>
      <c r="Q19461" s="142"/>
      <c r="R19461" s="142"/>
      <c r="S19461" s="139"/>
    </row>
    <row r="19462" spans="2:19" ht="15.75" customHeight="1" x14ac:dyDescent="0.25">
      <c r="B19462" s="106"/>
      <c r="C19462" s="106"/>
      <c r="D19462" s="139"/>
      <c r="E19462" s="140"/>
      <c r="F19462" s="140"/>
      <c r="G19462" s="140"/>
      <c r="M19462" s="140"/>
      <c r="N19462" s="167"/>
      <c r="O19462" s="167"/>
      <c r="P19462" s="142"/>
      <c r="Q19462" s="142"/>
      <c r="R19462" s="142"/>
      <c r="S19462" s="139"/>
    </row>
    <row r="19463" spans="2:19" ht="15.75" customHeight="1" x14ac:dyDescent="0.25">
      <c r="B19463" s="106"/>
      <c r="C19463" s="106"/>
      <c r="D19463" s="139"/>
      <c r="E19463" s="140"/>
      <c r="F19463" s="140"/>
      <c r="G19463" s="140"/>
      <c r="M19463" s="140"/>
      <c r="N19463" s="167"/>
      <c r="O19463" s="167"/>
      <c r="P19463" s="142"/>
      <c r="Q19463" s="142"/>
      <c r="R19463" s="142"/>
      <c r="S19463" s="139"/>
    </row>
    <row r="19464" spans="2:19" ht="15.75" customHeight="1" x14ac:dyDescent="0.25">
      <c r="B19464" s="106"/>
      <c r="C19464" s="106"/>
      <c r="D19464" s="139"/>
      <c r="E19464" s="140"/>
      <c r="F19464" s="140"/>
      <c r="G19464" s="140"/>
      <c r="M19464" s="140"/>
      <c r="N19464" s="167"/>
      <c r="O19464" s="167"/>
      <c r="P19464" s="142"/>
      <c r="Q19464" s="142"/>
      <c r="R19464" s="142"/>
      <c r="S19464" s="139"/>
    </row>
    <row r="19465" spans="2:19" ht="15.75" customHeight="1" x14ac:dyDescent="0.25">
      <c r="B19465" s="106"/>
      <c r="C19465" s="106"/>
      <c r="D19465" s="139"/>
      <c r="E19465" s="140"/>
      <c r="F19465" s="140"/>
      <c r="G19465" s="140"/>
      <c r="M19465" s="140"/>
      <c r="N19465" s="167"/>
      <c r="O19465" s="167"/>
      <c r="P19465" s="142"/>
      <c r="Q19465" s="142"/>
      <c r="R19465" s="142"/>
      <c r="S19465" s="139"/>
    </row>
    <row r="19466" spans="2:19" ht="15.75" customHeight="1" x14ac:dyDescent="0.25">
      <c r="B19466" s="106"/>
      <c r="C19466" s="106"/>
      <c r="D19466" s="139"/>
      <c r="E19466" s="140"/>
      <c r="F19466" s="140"/>
      <c r="G19466" s="140"/>
      <c r="M19466" s="140"/>
      <c r="N19466" s="167"/>
      <c r="O19466" s="167"/>
      <c r="P19466" s="142"/>
      <c r="Q19466" s="142"/>
      <c r="R19466" s="142"/>
      <c r="S19466" s="139"/>
    </row>
    <row r="19467" spans="2:19" ht="15.75" customHeight="1" x14ac:dyDescent="0.25">
      <c r="B19467" s="106"/>
      <c r="C19467" s="106"/>
      <c r="D19467" s="139"/>
      <c r="E19467" s="140"/>
      <c r="F19467" s="140"/>
      <c r="G19467" s="140"/>
      <c r="M19467" s="140"/>
      <c r="N19467" s="167"/>
      <c r="O19467" s="167"/>
      <c r="P19467" s="142"/>
      <c r="Q19467" s="142"/>
      <c r="R19467" s="142"/>
      <c r="S19467" s="139"/>
    </row>
    <row r="19468" spans="2:19" ht="15.75" customHeight="1" x14ac:dyDescent="0.25">
      <c r="B19468" s="106"/>
      <c r="C19468" s="106"/>
      <c r="D19468" s="139"/>
      <c r="E19468" s="140"/>
      <c r="F19468" s="140"/>
      <c r="G19468" s="140"/>
      <c r="M19468" s="140"/>
      <c r="N19468" s="167"/>
      <c r="O19468" s="167"/>
      <c r="P19468" s="142"/>
      <c r="Q19468" s="142"/>
      <c r="R19468" s="142"/>
      <c r="S19468" s="139"/>
    </row>
    <row r="19469" spans="2:19" ht="15.75" customHeight="1" x14ac:dyDescent="0.25">
      <c r="B19469" s="106"/>
      <c r="C19469" s="106"/>
      <c r="D19469" s="139"/>
      <c r="E19469" s="140"/>
      <c r="F19469" s="140"/>
      <c r="G19469" s="140"/>
      <c r="M19469" s="140"/>
      <c r="N19469" s="167"/>
      <c r="O19469" s="167"/>
      <c r="P19469" s="142"/>
      <c r="Q19469" s="142"/>
      <c r="R19469" s="142"/>
      <c r="S19469" s="139"/>
    </row>
    <row r="19470" spans="2:19" ht="15.75" customHeight="1" x14ac:dyDescent="0.25">
      <c r="B19470" s="106"/>
      <c r="C19470" s="106"/>
      <c r="D19470" s="139"/>
      <c r="E19470" s="140"/>
      <c r="F19470" s="140"/>
      <c r="G19470" s="140"/>
      <c r="M19470" s="140"/>
      <c r="N19470" s="167"/>
      <c r="O19470" s="167"/>
      <c r="P19470" s="142"/>
      <c r="Q19470" s="142"/>
      <c r="R19470" s="142"/>
      <c r="S19470" s="139"/>
    </row>
    <row r="19471" spans="2:19" ht="15.75" customHeight="1" x14ac:dyDescent="0.25">
      <c r="B19471" s="106"/>
      <c r="C19471" s="106"/>
      <c r="D19471" s="139"/>
      <c r="E19471" s="140"/>
      <c r="F19471" s="140"/>
      <c r="G19471" s="140"/>
      <c r="M19471" s="140"/>
      <c r="N19471" s="167"/>
      <c r="O19471" s="167"/>
      <c r="P19471" s="142"/>
      <c r="Q19471" s="142"/>
      <c r="R19471" s="142"/>
      <c r="S19471" s="139"/>
    </row>
    <row r="19472" spans="2:19" ht="15.75" customHeight="1" x14ac:dyDescent="0.25">
      <c r="B19472" s="106"/>
      <c r="C19472" s="106"/>
      <c r="D19472" s="139"/>
      <c r="E19472" s="140"/>
      <c r="F19472" s="140"/>
      <c r="G19472" s="140"/>
      <c r="M19472" s="140"/>
      <c r="N19472" s="167"/>
      <c r="O19472" s="167"/>
      <c r="P19472" s="142"/>
      <c r="Q19472" s="142"/>
      <c r="R19472" s="142"/>
      <c r="S19472" s="139"/>
    </row>
    <row r="19473" spans="2:19" ht="15.75" customHeight="1" x14ac:dyDescent="0.25">
      <c r="B19473" s="106"/>
      <c r="C19473" s="106"/>
      <c r="D19473" s="139"/>
      <c r="E19473" s="140"/>
      <c r="F19473" s="140"/>
      <c r="G19473" s="140"/>
      <c r="M19473" s="140"/>
      <c r="N19473" s="167"/>
      <c r="O19473" s="167"/>
      <c r="P19473" s="142"/>
      <c r="Q19473" s="142"/>
      <c r="R19473" s="142"/>
      <c r="S19473" s="139"/>
    </row>
    <row r="19474" spans="2:19" ht="15.75" customHeight="1" x14ac:dyDescent="0.25">
      <c r="B19474" s="106"/>
      <c r="C19474" s="106"/>
      <c r="D19474" s="139"/>
      <c r="E19474" s="140"/>
      <c r="F19474" s="140"/>
      <c r="G19474" s="140"/>
      <c r="M19474" s="140"/>
      <c r="N19474" s="167"/>
      <c r="O19474" s="167"/>
      <c r="P19474" s="142"/>
      <c r="Q19474" s="142"/>
      <c r="R19474" s="142"/>
      <c r="S19474" s="139"/>
    </row>
    <row r="19475" spans="2:19" ht="15.75" customHeight="1" x14ac:dyDescent="0.25">
      <c r="B19475" s="106"/>
      <c r="C19475" s="106"/>
      <c r="D19475" s="139"/>
      <c r="E19475" s="140"/>
      <c r="F19475" s="140"/>
      <c r="G19475" s="140"/>
      <c r="M19475" s="140"/>
      <c r="N19475" s="167"/>
      <c r="O19475" s="167"/>
      <c r="P19475" s="142"/>
      <c r="Q19475" s="142"/>
      <c r="R19475" s="142"/>
      <c r="S19475" s="139"/>
    </row>
    <row r="19476" spans="2:19" ht="15.75" customHeight="1" x14ac:dyDescent="0.25">
      <c r="B19476" s="106"/>
      <c r="C19476" s="106"/>
      <c r="D19476" s="139"/>
      <c r="E19476" s="140"/>
      <c r="F19476" s="140"/>
      <c r="G19476" s="140"/>
      <c r="M19476" s="140"/>
      <c r="N19476" s="167"/>
      <c r="O19476" s="167"/>
      <c r="P19476" s="142"/>
      <c r="Q19476" s="142"/>
      <c r="R19476" s="142"/>
      <c r="S19476" s="139"/>
    </row>
    <row r="19477" spans="2:19" ht="15.75" customHeight="1" x14ac:dyDescent="0.25">
      <c r="B19477" s="106"/>
      <c r="C19477" s="106"/>
      <c r="D19477" s="139"/>
      <c r="E19477" s="140"/>
      <c r="F19477" s="140"/>
      <c r="G19477" s="140"/>
      <c r="M19477" s="140"/>
      <c r="N19477" s="167"/>
      <c r="O19477" s="167"/>
      <c r="P19477" s="142"/>
      <c r="Q19477" s="142"/>
      <c r="R19477" s="142"/>
      <c r="S19477" s="139"/>
    </row>
    <row r="19478" spans="2:19" ht="15.75" customHeight="1" x14ac:dyDescent="0.25">
      <c r="B19478" s="106"/>
      <c r="C19478" s="106"/>
      <c r="D19478" s="139"/>
      <c r="E19478" s="140"/>
      <c r="F19478" s="140"/>
      <c r="G19478" s="140"/>
      <c r="M19478" s="140"/>
      <c r="N19478" s="167"/>
      <c r="O19478" s="167"/>
      <c r="P19478" s="142"/>
      <c r="Q19478" s="142"/>
      <c r="R19478" s="142"/>
      <c r="S19478" s="139"/>
    </row>
    <row r="19479" spans="2:19" ht="15.75" customHeight="1" x14ac:dyDescent="0.25">
      <c r="B19479" s="106"/>
      <c r="C19479" s="106"/>
      <c r="D19479" s="139"/>
      <c r="E19479" s="140"/>
      <c r="F19479" s="140"/>
      <c r="G19479" s="140"/>
      <c r="M19479" s="140"/>
      <c r="N19479" s="167"/>
      <c r="O19479" s="167"/>
      <c r="P19479" s="142"/>
      <c r="Q19479" s="142"/>
      <c r="R19479" s="142"/>
      <c r="S19479" s="139"/>
    </row>
    <row r="19480" spans="2:19" ht="15.75" customHeight="1" x14ac:dyDescent="0.25">
      <c r="B19480" s="106"/>
      <c r="C19480" s="106"/>
      <c r="D19480" s="139"/>
      <c r="E19480" s="140"/>
      <c r="F19480" s="140"/>
      <c r="G19480" s="140"/>
      <c r="M19480" s="140"/>
      <c r="N19480" s="167"/>
      <c r="O19480" s="167"/>
      <c r="P19480" s="142"/>
      <c r="Q19480" s="142"/>
      <c r="R19480" s="142"/>
      <c r="S19480" s="139"/>
    </row>
    <row r="19481" spans="2:19" ht="15.75" customHeight="1" x14ac:dyDescent="0.25">
      <c r="B19481" s="106"/>
      <c r="C19481" s="106"/>
      <c r="D19481" s="139"/>
      <c r="E19481" s="140"/>
      <c r="F19481" s="140"/>
      <c r="G19481" s="140"/>
      <c r="M19481" s="140"/>
      <c r="N19481" s="167"/>
      <c r="O19481" s="167"/>
      <c r="P19481" s="142"/>
      <c r="Q19481" s="142"/>
      <c r="R19481" s="142"/>
      <c r="S19481" s="139"/>
    </row>
    <row r="19482" spans="2:19" ht="15.75" customHeight="1" x14ac:dyDescent="0.25">
      <c r="B19482" s="106"/>
      <c r="C19482" s="106"/>
      <c r="D19482" s="139"/>
      <c r="E19482" s="140"/>
      <c r="F19482" s="140"/>
      <c r="G19482" s="140"/>
      <c r="M19482" s="140"/>
      <c r="N19482" s="167"/>
      <c r="O19482" s="167"/>
      <c r="P19482" s="142"/>
      <c r="Q19482" s="142"/>
      <c r="R19482" s="142"/>
      <c r="S19482" s="139"/>
    </row>
    <row r="19483" spans="2:19" ht="15.75" customHeight="1" x14ac:dyDescent="0.25">
      <c r="B19483" s="106"/>
      <c r="C19483" s="106"/>
      <c r="D19483" s="139"/>
      <c r="E19483" s="140"/>
      <c r="F19483" s="140"/>
      <c r="G19483" s="140"/>
      <c r="M19483" s="140"/>
      <c r="N19483" s="167"/>
      <c r="O19483" s="167"/>
      <c r="P19483" s="142"/>
      <c r="Q19483" s="142"/>
      <c r="R19483" s="142"/>
      <c r="S19483" s="139"/>
    </row>
    <row r="19484" spans="2:19" ht="15.75" customHeight="1" x14ac:dyDescent="0.25">
      <c r="B19484" s="106"/>
      <c r="C19484" s="106"/>
      <c r="D19484" s="139"/>
      <c r="E19484" s="140"/>
      <c r="F19484" s="140"/>
      <c r="G19484" s="140"/>
      <c r="M19484" s="140"/>
      <c r="N19484" s="167"/>
      <c r="O19484" s="167"/>
      <c r="P19484" s="142"/>
      <c r="Q19484" s="142"/>
      <c r="R19484" s="142"/>
      <c r="S19484" s="139"/>
    </row>
    <row r="19485" spans="2:19" ht="15.75" customHeight="1" x14ac:dyDescent="0.25">
      <c r="B19485" s="106"/>
      <c r="C19485" s="106"/>
      <c r="D19485" s="139"/>
      <c r="E19485" s="140"/>
      <c r="F19485" s="140"/>
      <c r="G19485" s="140"/>
      <c r="M19485" s="140"/>
      <c r="N19485" s="167"/>
      <c r="O19485" s="167"/>
      <c r="P19485" s="142"/>
      <c r="Q19485" s="142"/>
      <c r="R19485" s="142"/>
      <c r="S19485" s="139"/>
    </row>
    <row r="19486" spans="2:19" ht="15.75" customHeight="1" x14ac:dyDescent="0.25">
      <c r="B19486" s="106"/>
      <c r="C19486" s="106"/>
      <c r="D19486" s="139"/>
      <c r="E19486" s="140"/>
      <c r="F19486" s="140"/>
      <c r="G19486" s="140"/>
      <c r="M19486" s="140"/>
      <c r="N19486" s="167"/>
      <c r="O19486" s="167"/>
      <c r="P19486" s="142"/>
      <c r="Q19486" s="142"/>
      <c r="R19486" s="142"/>
      <c r="S19486" s="139"/>
    </row>
    <row r="19487" spans="2:19" ht="15.75" customHeight="1" x14ac:dyDescent="0.25">
      <c r="B19487" s="106"/>
      <c r="C19487" s="106"/>
      <c r="D19487" s="139"/>
      <c r="E19487" s="140"/>
      <c r="F19487" s="140"/>
      <c r="G19487" s="140"/>
      <c r="M19487" s="140"/>
      <c r="N19487" s="167"/>
      <c r="O19487" s="167"/>
      <c r="P19487" s="142"/>
      <c r="Q19487" s="142"/>
      <c r="R19487" s="142"/>
      <c r="S19487" s="139"/>
    </row>
    <row r="19488" spans="2:19" ht="15.75" customHeight="1" x14ac:dyDescent="0.25">
      <c r="B19488" s="106"/>
      <c r="C19488" s="106"/>
      <c r="D19488" s="139"/>
      <c r="E19488" s="140"/>
      <c r="F19488" s="140"/>
      <c r="G19488" s="140"/>
      <c r="M19488" s="140"/>
      <c r="N19488" s="167"/>
      <c r="O19488" s="167"/>
      <c r="P19488" s="142"/>
      <c r="Q19488" s="142"/>
      <c r="R19488" s="142"/>
      <c r="S19488" s="139"/>
    </row>
    <row r="19489" spans="2:19" ht="15.75" customHeight="1" x14ac:dyDescent="0.25">
      <c r="B19489" s="106"/>
      <c r="C19489" s="106"/>
      <c r="D19489" s="139"/>
      <c r="E19489" s="140"/>
      <c r="F19489" s="140"/>
      <c r="G19489" s="140"/>
      <c r="M19489" s="140"/>
      <c r="N19489" s="167"/>
      <c r="O19489" s="167"/>
      <c r="P19489" s="142"/>
      <c r="Q19489" s="142"/>
      <c r="R19489" s="142"/>
      <c r="S19489" s="139"/>
    </row>
    <row r="19490" spans="2:19" ht="15.75" customHeight="1" x14ac:dyDescent="0.25">
      <c r="B19490" s="106"/>
      <c r="C19490" s="106"/>
      <c r="D19490" s="139"/>
      <c r="E19490" s="140"/>
      <c r="F19490" s="140"/>
      <c r="G19490" s="140"/>
      <c r="M19490" s="140"/>
      <c r="N19490" s="167"/>
      <c r="O19490" s="167"/>
      <c r="P19490" s="142"/>
      <c r="Q19490" s="142"/>
      <c r="R19490" s="142"/>
      <c r="S19490" s="139"/>
    </row>
    <row r="19491" spans="2:19" ht="15.75" customHeight="1" x14ac:dyDescent="0.25">
      <c r="B19491" s="106"/>
      <c r="C19491" s="106"/>
      <c r="D19491" s="139"/>
      <c r="E19491" s="140"/>
      <c r="F19491" s="140"/>
      <c r="G19491" s="140"/>
      <c r="M19491" s="140"/>
      <c r="N19491" s="167"/>
      <c r="O19491" s="167"/>
      <c r="P19491" s="142"/>
      <c r="Q19491" s="142"/>
      <c r="R19491" s="142"/>
      <c r="S19491" s="139"/>
    </row>
    <row r="19492" spans="2:19" ht="15.75" customHeight="1" x14ac:dyDescent="0.25">
      <c r="B19492" s="106"/>
      <c r="C19492" s="106"/>
      <c r="D19492" s="139"/>
      <c r="E19492" s="140"/>
      <c r="F19492" s="140"/>
      <c r="G19492" s="140"/>
      <c r="M19492" s="140"/>
      <c r="N19492" s="167"/>
      <c r="O19492" s="167"/>
      <c r="P19492" s="142"/>
      <c r="Q19492" s="142"/>
      <c r="R19492" s="142"/>
      <c r="S19492" s="139"/>
    </row>
    <row r="19493" spans="2:19" ht="15.75" customHeight="1" x14ac:dyDescent="0.25">
      <c r="B19493" s="106"/>
      <c r="C19493" s="106"/>
      <c r="D19493" s="139"/>
      <c r="E19493" s="140"/>
      <c r="F19493" s="140"/>
      <c r="G19493" s="140"/>
      <c r="M19493" s="140"/>
      <c r="N19493" s="167"/>
      <c r="O19493" s="167"/>
      <c r="P19493" s="142"/>
      <c r="Q19493" s="142"/>
      <c r="R19493" s="142"/>
      <c r="S19493" s="139"/>
    </row>
    <row r="19494" spans="2:19" ht="15.75" customHeight="1" x14ac:dyDescent="0.25">
      <c r="B19494" s="106"/>
      <c r="C19494" s="106"/>
      <c r="D19494" s="139"/>
      <c r="E19494" s="140"/>
      <c r="F19494" s="140"/>
      <c r="G19494" s="140"/>
      <c r="M19494" s="140"/>
      <c r="N19494" s="167"/>
      <c r="O19494" s="167"/>
      <c r="P19494" s="142"/>
      <c r="Q19494" s="142"/>
      <c r="R19494" s="142"/>
      <c r="S19494" s="139"/>
    </row>
    <row r="19495" spans="2:19" ht="15.75" customHeight="1" x14ac:dyDescent="0.25">
      <c r="B19495" s="106"/>
      <c r="C19495" s="106"/>
      <c r="D19495" s="139"/>
      <c r="E19495" s="140"/>
      <c r="F19495" s="140"/>
      <c r="G19495" s="140"/>
      <c r="M19495" s="140"/>
      <c r="N19495" s="167"/>
      <c r="O19495" s="167"/>
      <c r="P19495" s="142"/>
      <c r="Q19495" s="142"/>
      <c r="R19495" s="142"/>
      <c r="S19495" s="139"/>
    </row>
    <row r="19496" spans="2:19" ht="15.75" customHeight="1" x14ac:dyDescent="0.25">
      <c r="B19496" s="106"/>
      <c r="C19496" s="106"/>
      <c r="D19496" s="139"/>
      <c r="E19496" s="140"/>
      <c r="F19496" s="140"/>
      <c r="G19496" s="140"/>
      <c r="M19496" s="140"/>
      <c r="N19496" s="167"/>
      <c r="O19496" s="167"/>
      <c r="P19496" s="142"/>
      <c r="Q19496" s="142"/>
      <c r="R19496" s="142"/>
      <c r="S19496" s="139"/>
    </row>
    <row r="19497" spans="2:19" ht="15.75" customHeight="1" x14ac:dyDescent="0.25">
      <c r="B19497" s="106"/>
      <c r="C19497" s="106"/>
      <c r="D19497" s="139"/>
      <c r="E19497" s="140"/>
      <c r="F19497" s="140"/>
      <c r="G19497" s="140"/>
      <c r="M19497" s="140"/>
      <c r="N19497" s="167"/>
      <c r="O19497" s="167"/>
      <c r="P19497" s="142"/>
      <c r="Q19497" s="142"/>
      <c r="R19497" s="142"/>
      <c r="S19497" s="139"/>
    </row>
    <row r="19498" spans="2:19" ht="15.75" customHeight="1" x14ac:dyDescent="0.25">
      <c r="B19498" s="106"/>
      <c r="C19498" s="106"/>
      <c r="D19498" s="139"/>
      <c r="E19498" s="140"/>
      <c r="F19498" s="140"/>
      <c r="G19498" s="140"/>
      <c r="M19498" s="140"/>
      <c r="N19498" s="167"/>
      <c r="O19498" s="167"/>
      <c r="P19498" s="142"/>
      <c r="Q19498" s="142"/>
      <c r="R19498" s="142"/>
      <c r="S19498" s="139"/>
    </row>
    <row r="19499" spans="2:19" ht="15.75" customHeight="1" x14ac:dyDescent="0.25">
      <c r="B19499" s="106"/>
      <c r="C19499" s="106"/>
      <c r="D19499" s="139"/>
      <c r="E19499" s="140"/>
      <c r="F19499" s="140"/>
      <c r="G19499" s="140"/>
      <c r="M19499" s="140"/>
      <c r="N19499" s="167"/>
      <c r="O19499" s="167"/>
      <c r="P19499" s="142"/>
      <c r="Q19499" s="142"/>
      <c r="R19499" s="142"/>
      <c r="S19499" s="139"/>
    </row>
    <row r="19500" spans="2:19" ht="15.75" customHeight="1" x14ac:dyDescent="0.25">
      <c r="B19500" s="106"/>
      <c r="C19500" s="106"/>
      <c r="D19500" s="139"/>
      <c r="E19500" s="140"/>
      <c r="F19500" s="140"/>
      <c r="G19500" s="140"/>
      <c r="M19500" s="140"/>
      <c r="N19500" s="167"/>
      <c r="O19500" s="167"/>
      <c r="P19500" s="142"/>
      <c r="Q19500" s="142"/>
      <c r="R19500" s="142"/>
      <c r="S19500" s="139"/>
    </row>
    <row r="19501" spans="2:19" ht="15.75" customHeight="1" x14ac:dyDescent="0.25">
      <c r="B19501" s="106"/>
      <c r="C19501" s="106"/>
      <c r="D19501" s="139"/>
      <c r="E19501" s="140"/>
      <c r="F19501" s="140"/>
      <c r="G19501" s="140"/>
      <c r="M19501" s="140"/>
      <c r="N19501" s="167"/>
      <c r="O19501" s="167"/>
      <c r="P19501" s="142"/>
      <c r="Q19501" s="142"/>
      <c r="R19501" s="142"/>
      <c r="S19501" s="139"/>
    </row>
    <row r="19502" spans="2:19" ht="15.75" customHeight="1" x14ac:dyDescent="0.25">
      <c r="B19502" s="106"/>
      <c r="C19502" s="106"/>
      <c r="D19502" s="139"/>
      <c r="E19502" s="140"/>
      <c r="F19502" s="140"/>
      <c r="G19502" s="140"/>
      <c r="M19502" s="140"/>
      <c r="N19502" s="167"/>
      <c r="O19502" s="167"/>
      <c r="P19502" s="142"/>
      <c r="Q19502" s="142"/>
      <c r="R19502" s="142"/>
      <c r="S19502" s="139"/>
    </row>
    <row r="19503" spans="2:19" ht="15.75" customHeight="1" x14ac:dyDescent="0.25">
      <c r="B19503" s="106"/>
      <c r="C19503" s="106"/>
      <c r="D19503" s="139"/>
      <c r="E19503" s="140"/>
      <c r="F19503" s="140"/>
      <c r="G19503" s="140"/>
      <c r="M19503" s="140"/>
      <c r="N19503" s="167"/>
      <c r="O19503" s="167"/>
      <c r="P19503" s="142"/>
      <c r="Q19503" s="142"/>
      <c r="R19503" s="142"/>
      <c r="S19503" s="139"/>
    </row>
    <row r="19504" spans="2:19" ht="15.75" customHeight="1" x14ac:dyDescent="0.25">
      <c r="B19504" s="106"/>
      <c r="C19504" s="106"/>
      <c r="D19504" s="139"/>
      <c r="E19504" s="140"/>
      <c r="F19504" s="140"/>
      <c r="G19504" s="140"/>
      <c r="M19504" s="140"/>
      <c r="N19504" s="167"/>
      <c r="O19504" s="167"/>
      <c r="P19504" s="142"/>
      <c r="Q19504" s="142"/>
      <c r="R19504" s="142"/>
      <c r="S19504" s="139"/>
    </row>
    <row r="19505" spans="2:19" ht="15.75" customHeight="1" x14ac:dyDescent="0.25">
      <c r="B19505" s="106"/>
      <c r="C19505" s="106"/>
      <c r="D19505" s="139"/>
      <c r="E19505" s="140"/>
      <c r="F19505" s="140"/>
      <c r="G19505" s="140"/>
      <c r="M19505" s="140"/>
      <c r="N19505" s="167"/>
      <c r="O19505" s="167"/>
      <c r="P19505" s="142"/>
      <c r="Q19505" s="142"/>
      <c r="R19505" s="142"/>
      <c r="S19505" s="139"/>
    </row>
    <row r="19506" spans="2:19" ht="15.75" customHeight="1" x14ac:dyDescent="0.25">
      <c r="B19506" s="106"/>
      <c r="C19506" s="106"/>
      <c r="D19506" s="139"/>
      <c r="E19506" s="140"/>
      <c r="F19506" s="140"/>
      <c r="G19506" s="140"/>
      <c r="M19506" s="140"/>
      <c r="N19506" s="167"/>
      <c r="O19506" s="167"/>
      <c r="P19506" s="142"/>
      <c r="Q19506" s="142"/>
      <c r="R19506" s="142"/>
      <c r="S19506" s="139"/>
    </row>
    <row r="19507" spans="2:19" ht="15.75" customHeight="1" x14ac:dyDescent="0.25">
      <c r="B19507" s="106"/>
      <c r="C19507" s="106"/>
      <c r="D19507" s="139"/>
      <c r="E19507" s="140"/>
      <c r="F19507" s="140"/>
      <c r="G19507" s="140"/>
      <c r="M19507" s="140"/>
      <c r="N19507" s="167"/>
      <c r="O19507" s="167"/>
      <c r="P19507" s="142"/>
      <c r="Q19507" s="142"/>
      <c r="R19507" s="142"/>
      <c r="S19507" s="139"/>
    </row>
    <row r="19508" spans="2:19" ht="15.75" customHeight="1" x14ac:dyDescent="0.25">
      <c r="B19508" s="106"/>
      <c r="C19508" s="106"/>
      <c r="D19508" s="139"/>
      <c r="E19508" s="140"/>
      <c r="F19508" s="140"/>
      <c r="G19508" s="140"/>
      <c r="M19508" s="140"/>
      <c r="N19508" s="167"/>
      <c r="O19508" s="167"/>
      <c r="P19508" s="142"/>
      <c r="Q19508" s="142"/>
      <c r="R19508" s="142"/>
      <c r="S19508" s="139"/>
    </row>
    <row r="19509" spans="2:19" ht="15.75" customHeight="1" x14ac:dyDescent="0.25">
      <c r="B19509" s="106"/>
      <c r="C19509" s="106"/>
      <c r="D19509" s="139"/>
      <c r="E19509" s="140"/>
      <c r="F19509" s="140"/>
      <c r="G19509" s="140"/>
      <c r="M19509" s="140"/>
      <c r="N19509" s="167"/>
      <c r="O19509" s="167"/>
      <c r="P19509" s="142"/>
      <c r="Q19509" s="142"/>
      <c r="R19509" s="142"/>
      <c r="S19509" s="139"/>
    </row>
    <row r="19510" spans="2:19" ht="15.75" customHeight="1" x14ac:dyDescent="0.25">
      <c r="B19510" s="106"/>
      <c r="C19510" s="106"/>
      <c r="D19510" s="139"/>
      <c r="E19510" s="140"/>
      <c r="F19510" s="140"/>
      <c r="G19510" s="140"/>
      <c r="M19510" s="140"/>
      <c r="N19510" s="167"/>
      <c r="O19510" s="167"/>
      <c r="P19510" s="142"/>
      <c r="Q19510" s="142"/>
      <c r="R19510" s="142"/>
      <c r="S19510" s="139"/>
    </row>
    <row r="19511" spans="2:19" ht="15.75" customHeight="1" x14ac:dyDescent="0.25">
      <c r="B19511" s="106"/>
      <c r="C19511" s="106"/>
      <c r="D19511" s="139"/>
      <c r="E19511" s="140"/>
      <c r="F19511" s="140"/>
      <c r="G19511" s="140"/>
      <c r="M19511" s="140"/>
      <c r="N19511" s="167"/>
      <c r="O19511" s="167"/>
      <c r="P19511" s="142"/>
      <c r="Q19511" s="142"/>
      <c r="R19511" s="142"/>
      <c r="S19511" s="139"/>
    </row>
    <row r="19512" spans="2:19" ht="15.75" customHeight="1" x14ac:dyDescent="0.25">
      <c r="B19512" s="106"/>
      <c r="C19512" s="106"/>
      <c r="D19512" s="139"/>
      <c r="E19512" s="140"/>
      <c r="F19512" s="140"/>
      <c r="G19512" s="140"/>
      <c r="M19512" s="140"/>
      <c r="N19512" s="167"/>
      <c r="O19512" s="167"/>
      <c r="P19512" s="142"/>
      <c r="Q19512" s="142"/>
      <c r="R19512" s="142"/>
      <c r="S19512" s="139"/>
    </row>
    <row r="19513" spans="2:19" ht="15.75" customHeight="1" x14ac:dyDescent="0.25">
      <c r="B19513" s="106"/>
      <c r="C19513" s="106"/>
      <c r="D19513" s="139"/>
      <c r="E19513" s="140"/>
      <c r="F19513" s="140"/>
      <c r="G19513" s="140"/>
      <c r="M19513" s="140"/>
      <c r="N19513" s="167"/>
      <c r="O19513" s="167"/>
      <c r="P19513" s="142"/>
      <c r="Q19513" s="142"/>
      <c r="R19513" s="142"/>
      <c r="S19513" s="139"/>
    </row>
    <row r="19514" spans="2:19" ht="15.75" customHeight="1" x14ac:dyDescent="0.25">
      <c r="B19514" s="106"/>
      <c r="C19514" s="106"/>
      <c r="D19514" s="139"/>
      <c r="E19514" s="140"/>
      <c r="F19514" s="140"/>
      <c r="G19514" s="140"/>
      <c r="M19514" s="140"/>
      <c r="N19514" s="167"/>
      <c r="O19514" s="167"/>
      <c r="P19514" s="142"/>
      <c r="Q19514" s="142"/>
      <c r="R19514" s="142"/>
      <c r="S19514" s="139"/>
    </row>
    <row r="19515" spans="2:19" ht="15.75" customHeight="1" x14ac:dyDescent="0.25">
      <c r="B19515" s="106"/>
      <c r="C19515" s="106"/>
      <c r="D19515" s="139"/>
      <c r="E19515" s="140"/>
      <c r="F19515" s="140"/>
      <c r="G19515" s="140"/>
      <c r="M19515" s="140"/>
      <c r="N19515" s="167"/>
      <c r="O19515" s="167"/>
      <c r="P19515" s="142"/>
      <c r="Q19515" s="142"/>
      <c r="R19515" s="142"/>
      <c r="S19515" s="139"/>
    </row>
    <row r="19516" spans="2:19" ht="15.75" customHeight="1" x14ac:dyDescent="0.25">
      <c r="B19516" s="106"/>
      <c r="C19516" s="106"/>
      <c r="D19516" s="139"/>
      <c r="E19516" s="140"/>
      <c r="F19516" s="140"/>
      <c r="G19516" s="140"/>
      <c r="M19516" s="140"/>
      <c r="N19516" s="167"/>
      <c r="O19516" s="167"/>
      <c r="P19516" s="142"/>
      <c r="Q19516" s="142"/>
      <c r="R19516" s="142"/>
      <c r="S19516" s="139"/>
    </row>
    <row r="19517" spans="2:19" ht="15.75" customHeight="1" x14ac:dyDescent="0.25">
      <c r="B19517" s="106"/>
      <c r="C19517" s="106"/>
      <c r="D19517" s="139"/>
      <c r="E19517" s="140"/>
      <c r="F19517" s="140"/>
      <c r="G19517" s="140"/>
      <c r="M19517" s="140"/>
      <c r="N19517" s="167"/>
      <c r="O19517" s="167"/>
      <c r="P19517" s="142"/>
      <c r="Q19517" s="142"/>
      <c r="R19517" s="142"/>
      <c r="S19517" s="139"/>
    </row>
    <row r="19518" spans="2:19" ht="15.75" customHeight="1" x14ac:dyDescent="0.25">
      <c r="B19518" s="106"/>
      <c r="C19518" s="106"/>
      <c r="D19518" s="139"/>
      <c r="E19518" s="140"/>
      <c r="F19518" s="140"/>
      <c r="G19518" s="140"/>
      <c r="M19518" s="140"/>
      <c r="N19518" s="167"/>
      <c r="O19518" s="167"/>
      <c r="P19518" s="142"/>
      <c r="Q19518" s="142"/>
      <c r="R19518" s="142"/>
      <c r="S19518" s="139"/>
    </row>
    <row r="19519" spans="2:19" ht="15.75" customHeight="1" x14ac:dyDescent="0.25">
      <c r="B19519" s="106"/>
      <c r="C19519" s="106"/>
      <c r="D19519" s="139"/>
      <c r="E19519" s="140"/>
      <c r="F19519" s="140"/>
      <c r="G19519" s="140"/>
      <c r="M19519" s="140"/>
      <c r="N19519" s="167"/>
      <c r="O19519" s="167"/>
      <c r="P19519" s="142"/>
      <c r="Q19519" s="142"/>
      <c r="R19519" s="142"/>
      <c r="S19519" s="139"/>
    </row>
    <row r="19520" spans="2:19" ht="15.75" customHeight="1" x14ac:dyDescent="0.25">
      <c r="B19520" s="106"/>
      <c r="C19520" s="106"/>
      <c r="D19520" s="139"/>
      <c r="E19520" s="140"/>
      <c r="F19520" s="140"/>
      <c r="G19520" s="140"/>
      <c r="M19520" s="140"/>
      <c r="N19520" s="167"/>
      <c r="O19520" s="167"/>
      <c r="P19520" s="142"/>
      <c r="Q19520" s="142"/>
      <c r="R19520" s="142"/>
      <c r="S19520" s="139"/>
    </row>
    <row r="19521" spans="2:19" ht="15.75" customHeight="1" x14ac:dyDescent="0.25">
      <c r="B19521" s="106"/>
      <c r="C19521" s="106"/>
      <c r="D19521" s="139"/>
      <c r="E19521" s="140"/>
      <c r="F19521" s="140"/>
      <c r="G19521" s="140"/>
      <c r="M19521" s="140"/>
      <c r="N19521" s="167"/>
      <c r="O19521" s="167"/>
      <c r="P19521" s="142"/>
      <c r="Q19521" s="142"/>
      <c r="R19521" s="142"/>
      <c r="S19521" s="139"/>
    </row>
    <row r="19522" spans="2:19" ht="15.75" customHeight="1" x14ac:dyDescent="0.25">
      <c r="B19522" s="106"/>
      <c r="C19522" s="106"/>
      <c r="D19522" s="139"/>
      <c r="E19522" s="140"/>
      <c r="F19522" s="140"/>
      <c r="G19522" s="140"/>
      <c r="M19522" s="140"/>
      <c r="N19522" s="167"/>
      <c r="O19522" s="167"/>
      <c r="P19522" s="142"/>
      <c r="Q19522" s="142"/>
      <c r="R19522" s="142"/>
      <c r="S19522" s="139"/>
    </row>
    <row r="19523" spans="2:19" ht="15.75" customHeight="1" x14ac:dyDescent="0.25">
      <c r="B19523" s="106"/>
      <c r="C19523" s="106"/>
      <c r="D19523" s="139"/>
      <c r="E19523" s="140"/>
      <c r="F19523" s="140"/>
      <c r="G19523" s="140"/>
      <c r="M19523" s="140"/>
      <c r="N19523" s="167"/>
      <c r="O19523" s="167"/>
      <c r="P19523" s="142"/>
      <c r="Q19523" s="142"/>
      <c r="R19523" s="142"/>
      <c r="S19523" s="139"/>
    </row>
    <row r="19524" spans="2:19" ht="15.75" customHeight="1" x14ac:dyDescent="0.25">
      <c r="B19524" s="106"/>
      <c r="C19524" s="106"/>
      <c r="D19524" s="139"/>
      <c r="E19524" s="140"/>
      <c r="F19524" s="140"/>
      <c r="G19524" s="140"/>
      <c r="M19524" s="140"/>
      <c r="N19524" s="167"/>
      <c r="O19524" s="167"/>
      <c r="P19524" s="142"/>
      <c r="Q19524" s="142"/>
      <c r="R19524" s="142"/>
      <c r="S19524" s="139"/>
    </row>
    <row r="19525" spans="2:19" ht="15.75" customHeight="1" x14ac:dyDescent="0.25">
      <c r="B19525" s="106"/>
      <c r="C19525" s="106"/>
      <c r="D19525" s="139"/>
      <c r="E19525" s="140"/>
      <c r="F19525" s="140"/>
      <c r="G19525" s="140"/>
      <c r="M19525" s="140"/>
      <c r="N19525" s="167"/>
      <c r="O19525" s="167"/>
      <c r="P19525" s="142"/>
      <c r="Q19525" s="142"/>
      <c r="R19525" s="142"/>
      <c r="S19525" s="139"/>
    </row>
    <row r="19526" spans="2:19" ht="15.75" customHeight="1" x14ac:dyDescent="0.25">
      <c r="B19526" s="106"/>
      <c r="C19526" s="106"/>
      <c r="D19526" s="139"/>
      <c r="E19526" s="140"/>
      <c r="F19526" s="140"/>
      <c r="G19526" s="140"/>
      <c r="M19526" s="140"/>
      <c r="N19526" s="167"/>
      <c r="O19526" s="167"/>
      <c r="P19526" s="142"/>
      <c r="Q19526" s="142"/>
      <c r="R19526" s="142"/>
      <c r="S19526" s="139"/>
    </row>
    <row r="19527" spans="2:19" ht="15.75" customHeight="1" x14ac:dyDescent="0.25">
      <c r="B19527" s="106"/>
      <c r="C19527" s="106"/>
      <c r="D19527" s="139"/>
      <c r="E19527" s="140"/>
      <c r="F19527" s="140"/>
      <c r="G19527" s="140"/>
      <c r="M19527" s="140"/>
      <c r="N19527" s="167"/>
      <c r="O19527" s="167"/>
      <c r="P19527" s="142"/>
      <c r="Q19527" s="142"/>
      <c r="R19527" s="142"/>
      <c r="S19527" s="139"/>
    </row>
    <row r="19528" spans="2:19" ht="15.75" customHeight="1" x14ac:dyDescent="0.25">
      <c r="B19528" s="106"/>
      <c r="C19528" s="106"/>
      <c r="D19528" s="139"/>
      <c r="E19528" s="140"/>
      <c r="F19528" s="140"/>
      <c r="G19528" s="140"/>
      <c r="M19528" s="140"/>
      <c r="N19528" s="167"/>
      <c r="O19528" s="167"/>
      <c r="P19528" s="142"/>
      <c r="Q19528" s="142"/>
      <c r="R19528" s="142"/>
      <c r="S19528" s="139"/>
    </row>
    <row r="19529" spans="2:19" ht="15.75" customHeight="1" x14ac:dyDescent="0.25">
      <c r="B19529" s="106"/>
      <c r="C19529" s="106"/>
      <c r="D19529" s="139"/>
      <c r="E19529" s="140"/>
      <c r="F19529" s="140"/>
      <c r="G19529" s="140"/>
      <c r="M19529" s="140"/>
      <c r="N19529" s="167"/>
      <c r="O19529" s="167"/>
      <c r="P19529" s="142"/>
      <c r="Q19529" s="142"/>
      <c r="R19529" s="142"/>
      <c r="S19529" s="139"/>
    </row>
    <row r="19530" spans="2:19" ht="15.75" customHeight="1" x14ac:dyDescent="0.25">
      <c r="B19530" s="106"/>
      <c r="C19530" s="106"/>
      <c r="D19530" s="139"/>
      <c r="E19530" s="140"/>
      <c r="F19530" s="140"/>
      <c r="G19530" s="140"/>
      <c r="M19530" s="140"/>
      <c r="N19530" s="167"/>
      <c r="O19530" s="167"/>
      <c r="P19530" s="142"/>
      <c r="Q19530" s="142"/>
      <c r="R19530" s="142"/>
      <c r="S19530" s="139"/>
    </row>
    <row r="19531" spans="2:19" ht="15.75" customHeight="1" x14ac:dyDescent="0.25">
      <c r="B19531" s="106"/>
      <c r="C19531" s="106"/>
      <c r="D19531" s="139"/>
      <c r="E19531" s="140"/>
      <c r="F19531" s="140"/>
      <c r="G19531" s="140"/>
      <c r="M19531" s="140"/>
      <c r="N19531" s="167"/>
      <c r="O19531" s="167"/>
      <c r="P19531" s="142"/>
      <c r="Q19531" s="142"/>
      <c r="R19531" s="142"/>
      <c r="S19531" s="139"/>
    </row>
    <row r="19532" spans="2:19" ht="15.75" customHeight="1" x14ac:dyDescent="0.25">
      <c r="B19532" s="106"/>
      <c r="C19532" s="106"/>
      <c r="D19532" s="139"/>
      <c r="E19532" s="140"/>
      <c r="F19532" s="140"/>
      <c r="G19532" s="140"/>
      <c r="M19532" s="140"/>
      <c r="N19532" s="167"/>
      <c r="O19532" s="167"/>
      <c r="P19532" s="142"/>
      <c r="Q19532" s="142"/>
      <c r="R19532" s="142"/>
      <c r="S19532" s="139"/>
    </row>
    <row r="19533" spans="2:19" ht="15.75" customHeight="1" x14ac:dyDescent="0.25">
      <c r="B19533" s="106"/>
      <c r="C19533" s="106"/>
      <c r="D19533" s="139"/>
      <c r="E19533" s="140"/>
      <c r="F19533" s="140"/>
      <c r="G19533" s="140"/>
      <c r="M19533" s="140"/>
      <c r="N19533" s="167"/>
      <c r="O19533" s="167"/>
      <c r="P19533" s="142"/>
      <c r="Q19533" s="142"/>
      <c r="R19533" s="142"/>
      <c r="S19533" s="139"/>
    </row>
    <row r="19534" spans="2:19" ht="15.75" customHeight="1" x14ac:dyDescent="0.25">
      <c r="B19534" s="106"/>
      <c r="C19534" s="106"/>
      <c r="D19534" s="139"/>
      <c r="E19534" s="140"/>
      <c r="F19534" s="140"/>
      <c r="G19534" s="140"/>
      <c r="M19534" s="140"/>
      <c r="N19534" s="167"/>
      <c r="O19534" s="167"/>
      <c r="P19534" s="142"/>
      <c r="Q19534" s="142"/>
      <c r="R19534" s="142"/>
      <c r="S19534" s="139"/>
    </row>
    <row r="19535" spans="2:19" ht="15.75" customHeight="1" x14ac:dyDescent="0.25">
      <c r="B19535" s="106"/>
      <c r="C19535" s="106"/>
      <c r="D19535" s="139"/>
      <c r="E19535" s="140"/>
      <c r="F19535" s="140"/>
      <c r="G19535" s="140"/>
      <c r="M19535" s="140"/>
      <c r="N19535" s="167"/>
      <c r="O19535" s="167"/>
      <c r="P19535" s="142"/>
      <c r="Q19535" s="142"/>
      <c r="R19535" s="142"/>
      <c r="S19535" s="139"/>
    </row>
    <row r="19536" spans="2:19" ht="15.75" customHeight="1" x14ac:dyDescent="0.25">
      <c r="B19536" s="106"/>
      <c r="C19536" s="106"/>
      <c r="D19536" s="139"/>
      <c r="E19536" s="140"/>
      <c r="F19536" s="140"/>
      <c r="G19536" s="140"/>
      <c r="M19536" s="140"/>
      <c r="N19536" s="167"/>
      <c r="O19536" s="167"/>
      <c r="P19536" s="142"/>
      <c r="Q19536" s="142"/>
      <c r="R19536" s="142"/>
      <c r="S19536" s="139"/>
    </row>
    <row r="19537" spans="2:19" ht="15.75" customHeight="1" x14ac:dyDescent="0.25">
      <c r="B19537" s="106"/>
      <c r="C19537" s="106"/>
      <c r="D19537" s="139"/>
      <c r="E19537" s="140"/>
      <c r="F19537" s="140"/>
      <c r="G19537" s="140"/>
      <c r="M19537" s="140"/>
      <c r="N19537" s="167"/>
      <c r="O19537" s="167"/>
      <c r="P19537" s="142"/>
      <c r="Q19537" s="142"/>
      <c r="R19537" s="142"/>
      <c r="S19537" s="139"/>
    </row>
    <row r="19538" spans="2:19" ht="15.75" customHeight="1" x14ac:dyDescent="0.25">
      <c r="B19538" s="106"/>
      <c r="C19538" s="106"/>
      <c r="D19538" s="139"/>
      <c r="E19538" s="140"/>
      <c r="F19538" s="140"/>
      <c r="G19538" s="140"/>
      <c r="M19538" s="140"/>
      <c r="N19538" s="167"/>
      <c r="O19538" s="167"/>
      <c r="P19538" s="142"/>
      <c r="Q19538" s="142"/>
      <c r="R19538" s="142"/>
      <c r="S19538" s="139"/>
    </row>
    <row r="19539" spans="2:19" ht="15.75" customHeight="1" x14ac:dyDescent="0.25">
      <c r="B19539" s="106"/>
      <c r="C19539" s="106"/>
      <c r="D19539" s="139"/>
      <c r="E19539" s="140"/>
      <c r="F19539" s="140"/>
      <c r="G19539" s="140"/>
      <c r="M19539" s="140"/>
      <c r="N19539" s="167"/>
      <c r="O19539" s="167"/>
      <c r="P19539" s="142"/>
      <c r="Q19539" s="142"/>
      <c r="R19539" s="142"/>
      <c r="S19539" s="139"/>
    </row>
    <row r="19540" spans="2:19" ht="15.75" customHeight="1" x14ac:dyDescent="0.25">
      <c r="B19540" s="106"/>
      <c r="C19540" s="106"/>
      <c r="D19540" s="139"/>
      <c r="E19540" s="140"/>
      <c r="F19540" s="140"/>
      <c r="G19540" s="140"/>
      <c r="M19540" s="140"/>
      <c r="N19540" s="167"/>
      <c r="O19540" s="167"/>
      <c r="P19540" s="142"/>
      <c r="Q19540" s="142"/>
      <c r="R19540" s="142"/>
      <c r="S19540" s="139"/>
    </row>
    <row r="19541" spans="2:19" ht="15.75" customHeight="1" x14ac:dyDescent="0.25">
      <c r="B19541" s="106"/>
      <c r="C19541" s="106"/>
      <c r="D19541" s="139"/>
      <c r="E19541" s="140"/>
      <c r="F19541" s="140"/>
      <c r="G19541" s="140"/>
      <c r="M19541" s="140"/>
      <c r="N19541" s="167"/>
      <c r="O19541" s="167"/>
      <c r="P19541" s="142"/>
      <c r="Q19541" s="142"/>
      <c r="R19541" s="142"/>
      <c r="S19541" s="139"/>
    </row>
    <row r="19542" spans="2:19" ht="15.75" customHeight="1" x14ac:dyDescent="0.25">
      <c r="B19542" s="106"/>
      <c r="C19542" s="106"/>
      <c r="D19542" s="139"/>
      <c r="E19542" s="140"/>
      <c r="F19542" s="140"/>
      <c r="G19542" s="140"/>
      <c r="M19542" s="140"/>
      <c r="N19542" s="167"/>
      <c r="O19542" s="167"/>
      <c r="P19542" s="142"/>
      <c r="Q19542" s="142"/>
      <c r="R19542" s="142"/>
      <c r="S19542" s="139"/>
    </row>
    <row r="19543" spans="2:19" ht="15.75" customHeight="1" x14ac:dyDescent="0.25">
      <c r="B19543" s="106"/>
      <c r="C19543" s="106"/>
      <c r="D19543" s="139"/>
      <c r="E19543" s="140"/>
      <c r="F19543" s="140"/>
      <c r="G19543" s="140"/>
      <c r="M19543" s="140"/>
      <c r="N19543" s="167"/>
      <c r="O19543" s="167"/>
      <c r="P19543" s="142"/>
      <c r="Q19543" s="142"/>
      <c r="R19543" s="142"/>
      <c r="S19543" s="139"/>
    </row>
    <row r="19544" spans="2:19" ht="15.75" customHeight="1" x14ac:dyDescent="0.25">
      <c r="B19544" s="106"/>
      <c r="C19544" s="106"/>
      <c r="D19544" s="139"/>
      <c r="E19544" s="140"/>
      <c r="F19544" s="140"/>
      <c r="G19544" s="140"/>
      <c r="M19544" s="140"/>
      <c r="N19544" s="167"/>
      <c r="O19544" s="167"/>
      <c r="P19544" s="142"/>
      <c r="Q19544" s="142"/>
      <c r="R19544" s="142"/>
      <c r="S19544" s="139"/>
    </row>
    <row r="19545" spans="2:19" ht="15.75" customHeight="1" x14ac:dyDescent="0.25">
      <c r="B19545" s="106"/>
      <c r="C19545" s="106"/>
      <c r="D19545" s="139"/>
      <c r="E19545" s="140"/>
      <c r="F19545" s="140"/>
      <c r="G19545" s="140"/>
      <c r="M19545" s="140"/>
      <c r="N19545" s="167"/>
      <c r="O19545" s="167"/>
      <c r="P19545" s="142"/>
      <c r="Q19545" s="142"/>
      <c r="R19545" s="142"/>
      <c r="S19545" s="139"/>
    </row>
    <row r="19546" spans="2:19" ht="15.75" customHeight="1" x14ac:dyDescent="0.25">
      <c r="B19546" s="106"/>
      <c r="C19546" s="106"/>
      <c r="D19546" s="139"/>
      <c r="E19546" s="140"/>
      <c r="F19546" s="140"/>
      <c r="G19546" s="140"/>
      <c r="M19546" s="140"/>
      <c r="N19546" s="167"/>
      <c r="O19546" s="167"/>
      <c r="P19546" s="142"/>
      <c r="Q19546" s="142"/>
      <c r="R19546" s="142"/>
      <c r="S19546" s="139"/>
    </row>
    <row r="19547" spans="2:19" ht="15.75" customHeight="1" x14ac:dyDescent="0.25">
      <c r="B19547" s="106"/>
      <c r="C19547" s="106"/>
      <c r="D19547" s="139"/>
      <c r="E19547" s="140"/>
      <c r="F19547" s="140"/>
      <c r="G19547" s="140"/>
      <c r="M19547" s="140"/>
      <c r="N19547" s="167"/>
      <c r="O19547" s="167"/>
      <c r="P19547" s="142"/>
      <c r="Q19547" s="142"/>
      <c r="R19547" s="142"/>
      <c r="S19547" s="139"/>
    </row>
    <row r="19548" spans="2:19" ht="15.75" customHeight="1" x14ac:dyDescent="0.25">
      <c r="B19548" s="106"/>
      <c r="C19548" s="106"/>
      <c r="D19548" s="139"/>
      <c r="E19548" s="140"/>
      <c r="F19548" s="140"/>
      <c r="G19548" s="140"/>
      <c r="M19548" s="140"/>
      <c r="N19548" s="167"/>
      <c r="O19548" s="167"/>
      <c r="P19548" s="142"/>
      <c r="Q19548" s="142"/>
      <c r="R19548" s="142"/>
      <c r="S19548" s="139"/>
    </row>
    <row r="19549" spans="2:19" ht="15.75" customHeight="1" x14ac:dyDescent="0.25">
      <c r="B19549" s="106"/>
      <c r="C19549" s="106"/>
      <c r="D19549" s="139"/>
      <c r="E19549" s="140"/>
      <c r="F19549" s="140"/>
      <c r="G19549" s="140"/>
      <c r="M19549" s="140"/>
      <c r="N19549" s="167"/>
      <c r="O19549" s="167"/>
      <c r="P19549" s="142"/>
      <c r="Q19549" s="142"/>
      <c r="R19549" s="142"/>
      <c r="S19549" s="139"/>
    </row>
    <row r="19550" spans="2:19" ht="15.75" customHeight="1" x14ac:dyDescent="0.25">
      <c r="B19550" s="106"/>
      <c r="C19550" s="106"/>
      <c r="D19550" s="139"/>
      <c r="E19550" s="140"/>
      <c r="F19550" s="140"/>
      <c r="G19550" s="140"/>
      <c r="M19550" s="140"/>
      <c r="N19550" s="167"/>
      <c r="O19550" s="167"/>
      <c r="P19550" s="142"/>
      <c r="Q19550" s="142"/>
      <c r="R19550" s="142"/>
      <c r="S19550" s="139"/>
    </row>
    <row r="19551" spans="2:19" ht="15.75" customHeight="1" x14ac:dyDescent="0.25">
      <c r="B19551" s="106"/>
      <c r="C19551" s="106"/>
      <c r="D19551" s="139"/>
      <c r="E19551" s="140"/>
      <c r="F19551" s="140"/>
      <c r="G19551" s="140"/>
      <c r="M19551" s="140"/>
      <c r="N19551" s="167"/>
      <c r="O19551" s="167"/>
      <c r="P19551" s="142"/>
      <c r="Q19551" s="142"/>
      <c r="R19551" s="142"/>
      <c r="S19551" s="139"/>
    </row>
    <row r="19552" spans="2:19" ht="15.75" customHeight="1" x14ac:dyDescent="0.25">
      <c r="B19552" s="106"/>
      <c r="C19552" s="106"/>
      <c r="D19552" s="139"/>
      <c r="E19552" s="140"/>
      <c r="F19552" s="140"/>
      <c r="G19552" s="140"/>
      <c r="M19552" s="140"/>
      <c r="N19552" s="167"/>
      <c r="O19552" s="167"/>
      <c r="P19552" s="142"/>
      <c r="Q19552" s="142"/>
      <c r="R19552" s="142"/>
      <c r="S19552" s="139"/>
    </row>
    <row r="19553" spans="2:19" ht="15.75" customHeight="1" x14ac:dyDescent="0.25">
      <c r="B19553" s="106"/>
      <c r="C19553" s="106"/>
      <c r="D19553" s="139"/>
      <c r="E19553" s="140"/>
      <c r="F19553" s="140"/>
      <c r="G19553" s="140"/>
      <c r="M19553" s="140"/>
      <c r="N19553" s="167"/>
      <c r="O19553" s="167"/>
      <c r="P19553" s="142"/>
      <c r="Q19553" s="142"/>
      <c r="R19553" s="142"/>
      <c r="S19553" s="139"/>
    </row>
    <row r="19554" spans="2:19" ht="15.75" customHeight="1" x14ac:dyDescent="0.25">
      <c r="B19554" s="106"/>
      <c r="C19554" s="106"/>
      <c r="D19554" s="139"/>
      <c r="E19554" s="140"/>
      <c r="F19554" s="140"/>
      <c r="G19554" s="140"/>
      <c r="M19554" s="140"/>
      <c r="N19554" s="167"/>
      <c r="O19554" s="167"/>
      <c r="P19554" s="142"/>
      <c r="Q19554" s="142"/>
      <c r="R19554" s="142"/>
      <c r="S19554" s="139"/>
    </row>
    <row r="19555" spans="2:19" ht="15.75" customHeight="1" x14ac:dyDescent="0.25">
      <c r="B19555" s="106"/>
      <c r="C19555" s="106"/>
      <c r="D19555" s="139"/>
      <c r="E19555" s="140"/>
      <c r="F19555" s="140"/>
      <c r="G19555" s="140"/>
      <c r="M19555" s="140"/>
      <c r="N19555" s="167"/>
      <c r="O19555" s="167"/>
      <c r="P19555" s="142"/>
      <c r="Q19555" s="142"/>
      <c r="R19555" s="142"/>
      <c r="S19555" s="139"/>
    </row>
    <row r="19556" spans="2:19" ht="15.75" customHeight="1" x14ac:dyDescent="0.25">
      <c r="B19556" s="106"/>
      <c r="C19556" s="106"/>
      <c r="D19556" s="139"/>
      <c r="E19556" s="140"/>
      <c r="F19556" s="140"/>
      <c r="G19556" s="140"/>
      <c r="M19556" s="140"/>
      <c r="N19556" s="167"/>
      <c r="O19556" s="167"/>
      <c r="P19556" s="142"/>
      <c r="Q19556" s="142"/>
      <c r="R19556" s="142"/>
      <c r="S19556" s="139"/>
    </row>
    <row r="19557" spans="2:19" ht="15.75" customHeight="1" x14ac:dyDescent="0.25">
      <c r="B19557" s="106"/>
      <c r="C19557" s="106"/>
      <c r="D19557" s="139"/>
      <c r="E19557" s="140"/>
      <c r="F19557" s="140"/>
      <c r="G19557" s="140"/>
      <c r="M19557" s="140"/>
      <c r="N19557" s="167"/>
      <c r="O19557" s="167"/>
      <c r="P19557" s="142"/>
      <c r="Q19557" s="142"/>
      <c r="R19557" s="142"/>
      <c r="S19557" s="139"/>
    </row>
    <row r="19558" spans="2:19" ht="15.75" customHeight="1" x14ac:dyDescent="0.25">
      <c r="B19558" s="106"/>
      <c r="C19558" s="106"/>
      <c r="D19558" s="139"/>
      <c r="E19558" s="140"/>
      <c r="F19558" s="140"/>
      <c r="G19558" s="140"/>
      <c r="M19558" s="140"/>
      <c r="N19558" s="167"/>
      <c r="O19558" s="167"/>
      <c r="P19558" s="142"/>
      <c r="Q19558" s="142"/>
      <c r="R19558" s="142"/>
      <c r="S19558" s="139"/>
    </row>
    <row r="19559" spans="2:19" ht="15.75" customHeight="1" x14ac:dyDescent="0.25">
      <c r="B19559" s="106"/>
      <c r="C19559" s="106"/>
      <c r="D19559" s="139"/>
      <c r="E19559" s="140"/>
      <c r="F19559" s="140"/>
      <c r="G19559" s="140"/>
      <c r="M19559" s="140"/>
      <c r="N19559" s="167"/>
      <c r="O19559" s="167"/>
      <c r="P19559" s="142"/>
      <c r="Q19559" s="142"/>
      <c r="R19559" s="142"/>
      <c r="S19559" s="139"/>
    </row>
    <row r="19560" spans="2:19" ht="15.75" customHeight="1" x14ac:dyDescent="0.25">
      <c r="B19560" s="106"/>
      <c r="C19560" s="106"/>
      <c r="D19560" s="139"/>
      <c r="E19560" s="140"/>
      <c r="F19560" s="140"/>
      <c r="G19560" s="140"/>
      <c r="M19560" s="140"/>
      <c r="N19560" s="167"/>
      <c r="O19560" s="167"/>
      <c r="P19560" s="142"/>
      <c r="Q19560" s="142"/>
      <c r="R19560" s="142"/>
      <c r="S19560" s="139"/>
    </row>
    <row r="19561" spans="2:19" ht="15.75" customHeight="1" x14ac:dyDescent="0.25">
      <c r="B19561" s="106"/>
      <c r="C19561" s="106"/>
      <c r="D19561" s="139"/>
      <c r="E19561" s="140"/>
      <c r="F19561" s="140"/>
      <c r="G19561" s="140"/>
      <c r="M19561" s="140"/>
      <c r="N19561" s="167"/>
      <c r="O19561" s="167"/>
      <c r="P19561" s="142"/>
      <c r="Q19561" s="142"/>
      <c r="R19561" s="142"/>
      <c r="S19561" s="139"/>
    </row>
    <row r="19562" spans="2:19" ht="15.75" customHeight="1" x14ac:dyDescent="0.25">
      <c r="B19562" s="106"/>
      <c r="C19562" s="106"/>
      <c r="D19562" s="139"/>
      <c r="E19562" s="140"/>
      <c r="F19562" s="140"/>
      <c r="G19562" s="140"/>
      <c r="M19562" s="140"/>
      <c r="N19562" s="167"/>
      <c r="O19562" s="167"/>
      <c r="P19562" s="142"/>
      <c r="Q19562" s="142"/>
      <c r="R19562" s="142"/>
      <c r="S19562" s="139"/>
    </row>
    <row r="19563" spans="2:19" ht="15.75" customHeight="1" x14ac:dyDescent="0.25">
      <c r="B19563" s="106"/>
      <c r="C19563" s="106"/>
      <c r="D19563" s="139"/>
      <c r="E19563" s="140"/>
      <c r="F19563" s="140"/>
      <c r="G19563" s="140"/>
      <c r="M19563" s="140"/>
      <c r="N19563" s="167"/>
      <c r="O19563" s="167"/>
      <c r="P19563" s="142"/>
      <c r="Q19563" s="142"/>
      <c r="R19563" s="142"/>
      <c r="S19563" s="139"/>
    </row>
    <row r="19564" spans="2:19" ht="15.75" customHeight="1" x14ac:dyDescent="0.25">
      <c r="B19564" s="106"/>
      <c r="C19564" s="106"/>
      <c r="D19564" s="139"/>
      <c r="E19564" s="140"/>
      <c r="F19564" s="140"/>
      <c r="G19564" s="140"/>
      <c r="M19564" s="140"/>
      <c r="N19564" s="167"/>
      <c r="O19564" s="167"/>
      <c r="P19564" s="142"/>
      <c r="Q19564" s="142"/>
      <c r="R19564" s="142"/>
      <c r="S19564" s="139"/>
    </row>
    <row r="19565" spans="2:19" ht="15.75" customHeight="1" x14ac:dyDescent="0.25">
      <c r="B19565" s="106"/>
      <c r="C19565" s="106"/>
      <c r="D19565" s="139"/>
      <c r="E19565" s="140"/>
      <c r="F19565" s="140"/>
      <c r="G19565" s="140"/>
      <c r="M19565" s="140"/>
      <c r="N19565" s="167"/>
      <c r="O19565" s="167"/>
      <c r="P19565" s="142"/>
      <c r="Q19565" s="142"/>
      <c r="R19565" s="142"/>
      <c r="S19565" s="139"/>
    </row>
    <row r="19566" spans="2:19" ht="15.75" customHeight="1" x14ac:dyDescent="0.25">
      <c r="B19566" s="106"/>
      <c r="C19566" s="106"/>
      <c r="D19566" s="139"/>
      <c r="E19566" s="140"/>
      <c r="F19566" s="140"/>
      <c r="G19566" s="140"/>
      <c r="M19566" s="140"/>
      <c r="N19566" s="167"/>
      <c r="O19566" s="167"/>
      <c r="P19566" s="142"/>
      <c r="Q19566" s="142"/>
      <c r="R19566" s="142"/>
      <c r="S19566" s="139"/>
    </row>
    <row r="19567" spans="2:19" ht="15.75" customHeight="1" x14ac:dyDescent="0.25">
      <c r="B19567" s="106"/>
      <c r="C19567" s="106"/>
      <c r="D19567" s="139"/>
      <c r="E19567" s="140"/>
      <c r="F19567" s="140"/>
      <c r="G19567" s="140"/>
      <c r="M19567" s="140"/>
      <c r="N19567" s="167"/>
      <c r="O19567" s="167"/>
      <c r="P19567" s="142"/>
      <c r="Q19567" s="142"/>
      <c r="R19567" s="142"/>
      <c r="S19567" s="139"/>
    </row>
    <row r="19568" spans="2:19" ht="15.75" customHeight="1" x14ac:dyDescent="0.25">
      <c r="B19568" s="106"/>
      <c r="C19568" s="106"/>
      <c r="D19568" s="139"/>
      <c r="E19568" s="140"/>
      <c r="F19568" s="140"/>
      <c r="G19568" s="140"/>
      <c r="M19568" s="140"/>
      <c r="N19568" s="167"/>
      <c r="O19568" s="167"/>
      <c r="P19568" s="142"/>
      <c r="Q19568" s="142"/>
      <c r="R19568" s="142"/>
      <c r="S19568" s="139"/>
    </row>
    <row r="19569" spans="2:19" ht="15.75" customHeight="1" x14ac:dyDescent="0.25">
      <c r="B19569" s="106"/>
      <c r="C19569" s="106"/>
      <c r="D19569" s="139"/>
      <c r="E19569" s="140"/>
      <c r="F19569" s="140"/>
      <c r="G19569" s="140"/>
      <c r="M19569" s="140"/>
      <c r="N19569" s="167"/>
      <c r="O19569" s="167"/>
      <c r="P19569" s="142"/>
      <c r="Q19569" s="142"/>
      <c r="R19569" s="142"/>
      <c r="S19569" s="139"/>
    </row>
    <row r="19570" spans="2:19" ht="15.75" customHeight="1" x14ac:dyDescent="0.25">
      <c r="B19570" s="106"/>
      <c r="C19570" s="106"/>
      <c r="D19570" s="139"/>
      <c r="E19570" s="140"/>
      <c r="F19570" s="140"/>
      <c r="G19570" s="140"/>
      <c r="M19570" s="140"/>
      <c r="N19570" s="167"/>
      <c r="O19570" s="167"/>
      <c r="P19570" s="142"/>
      <c r="Q19570" s="142"/>
      <c r="R19570" s="142"/>
      <c r="S19570" s="139"/>
    </row>
    <row r="19571" spans="2:19" ht="15.75" customHeight="1" x14ac:dyDescent="0.25">
      <c r="B19571" s="106"/>
      <c r="C19571" s="106"/>
      <c r="D19571" s="139"/>
      <c r="E19571" s="140"/>
      <c r="F19571" s="140"/>
      <c r="G19571" s="140"/>
      <c r="M19571" s="140"/>
      <c r="N19571" s="167"/>
      <c r="O19571" s="167"/>
      <c r="P19571" s="142"/>
      <c r="Q19571" s="142"/>
      <c r="R19571" s="142"/>
      <c r="S19571" s="139"/>
    </row>
    <row r="19572" spans="2:19" ht="15.75" customHeight="1" x14ac:dyDescent="0.25">
      <c r="B19572" s="106"/>
      <c r="C19572" s="106"/>
      <c r="D19572" s="139"/>
      <c r="E19572" s="140"/>
      <c r="F19572" s="140"/>
      <c r="G19572" s="140"/>
      <c r="M19572" s="140"/>
      <c r="N19572" s="167"/>
      <c r="O19572" s="167"/>
      <c r="P19572" s="142"/>
      <c r="Q19572" s="142"/>
      <c r="R19572" s="142"/>
      <c r="S19572" s="139"/>
    </row>
    <row r="19573" spans="2:19" ht="15.75" customHeight="1" x14ac:dyDescent="0.25">
      <c r="B19573" s="106"/>
      <c r="C19573" s="106"/>
      <c r="D19573" s="139"/>
      <c r="E19573" s="140"/>
      <c r="F19573" s="140"/>
      <c r="G19573" s="140"/>
      <c r="M19573" s="140"/>
      <c r="N19573" s="167"/>
      <c r="O19573" s="167"/>
      <c r="P19573" s="142"/>
      <c r="Q19573" s="142"/>
      <c r="R19573" s="142"/>
      <c r="S19573" s="139"/>
    </row>
    <row r="19574" spans="2:19" ht="15.75" customHeight="1" x14ac:dyDescent="0.25">
      <c r="B19574" s="106"/>
      <c r="C19574" s="106"/>
      <c r="D19574" s="139"/>
      <c r="E19574" s="140"/>
      <c r="F19574" s="140"/>
      <c r="G19574" s="140"/>
      <c r="M19574" s="140"/>
      <c r="N19574" s="167"/>
      <c r="O19574" s="167"/>
      <c r="P19574" s="142"/>
      <c r="Q19574" s="142"/>
      <c r="R19574" s="142"/>
      <c r="S19574" s="139"/>
    </row>
    <row r="19575" spans="2:19" ht="15.75" customHeight="1" x14ac:dyDescent="0.25">
      <c r="B19575" s="106"/>
      <c r="C19575" s="106"/>
      <c r="D19575" s="139"/>
      <c r="E19575" s="140"/>
      <c r="F19575" s="140"/>
      <c r="G19575" s="140"/>
      <c r="M19575" s="140"/>
      <c r="N19575" s="167"/>
      <c r="O19575" s="167"/>
      <c r="P19575" s="142"/>
      <c r="Q19575" s="142"/>
      <c r="R19575" s="142"/>
      <c r="S19575" s="139"/>
    </row>
    <row r="19576" spans="2:19" ht="15.75" customHeight="1" x14ac:dyDescent="0.25">
      <c r="B19576" s="106"/>
      <c r="C19576" s="106"/>
      <c r="D19576" s="139"/>
      <c r="E19576" s="140"/>
      <c r="F19576" s="140"/>
      <c r="G19576" s="140"/>
      <c r="M19576" s="140"/>
      <c r="N19576" s="167"/>
      <c r="O19576" s="167"/>
      <c r="P19576" s="142"/>
      <c r="Q19576" s="142"/>
      <c r="R19576" s="142"/>
      <c r="S19576" s="139"/>
    </row>
    <row r="19577" spans="2:19" ht="15.75" customHeight="1" x14ac:dyDescent="0.25">
      <c r="B19577" s="106"/>
      <c r="C19577" s="106"/>
      <c r="D19577" s="139"/>
      <c r="E19577" s="140"/>
      <c r="F19577" s="140"/>
      <c r="G19577" s="140"/>
      <c r="M19577" s="140"/>
      <c r="N19577" s="167"/>
      <c r="O19577" s="167"/>
      <c r="P19577" s="142"/>
      <c r="Q19577" s="142"/>
      <c r="R19577" s="142"/>
      <c r="S19577" s="139"/>
    </row>
    <row r="19578" spans="2:19" ht="15.75" customHeight="1" x14ac:dyDescent="0.25">
      <c r="B19578" s="106"/>
      <c r="C19578" s="106"/>
      <c r="D19578" s="139"/>
      <c r="E19578" s="140"/>
      <c r="F19578" s="140"/>
      <c r="G19578" s="140"/>
      <c r="M19578" s="140"/>
      <c r="N19578" s="167"/>
      <c r="O19578" s="167"/>
      <c r="P19578" s="142"/>
      <c r="Q19578" s="142"/>
      <c r="R19578" s="142"/>
      <c r="S19578" s="139"/>
    </row>
    <row r="19579" spans="2:19" ht="15.75" customHeight="1" x14ac:dyDescent="0.25">
      <c r="B19579" s="106"/>
      <c r="C19579" s="106"/>
      <c r="D19579" s="139"/>
      <c r="E19579" s="140"/>
      <c r="F19579" s="140"/>
      <c r="G19579" s="140"/>
      <c r="M19579" s="140"/>
      <c r="N19579" s="167"/>
      <c r="O19579" s="167"/>
      <c r="P19579" s="142"/>
      <c r="Q19579" s="142"/>
      <c r="R19579" s="142"/>
      <c r="S19579" s="139"/>
    </row>
    <row r="19580" spans="2:19" ht="15.75" customHeight="1" x14ac:dyDescent="0.25">
      <c r="B19580" s="106"/>
      <c r="C19580" s="106"/>
      <c r="D19580" s="139"/>
      <c r="E19580" s="140"/>
      <c r="F19580" s="140"/>
      <c r="G19580" s="140"/>
      <c r="M19580" s="140"/>
      <c r="N19580" s="167"/>
      <c r="O19580" s="167"/>
      <c r="P19580" s="142"/>
      <c r="Q19580" s="142"/>
      <c r="R19580" s="142"/>
      <c r="S19580" s="139"/>
    </row>
    <row r="19581" spans="2:19" ht="15.75" customHeight="1" x14ac:dyDescent="0.25">
      <c r="B19581" s="106"/>
      <c r="C19581" s="106"/>
      <c r="D19581" s="139"/>
      <c r="E19581" s="140"/>
      <c r="F19581" s="140"/>
      <c r="G19581" s="140"/>
      <c r="M19581" s="140"/>
      <c r="N19581" s="167"/>
      <c r="O19581" s="167"/>
      <c r="P19581" s="142"/>
      <c r="Q19581" s="142"/>
      <c r="R19581" s="142"/>
      <c r="S19581" s="139"/>
    </row>
    <row r="19582" spans="2:19" ht="15.75" customHeight="1" x14ac:dyDescent="0.25">
      <c r="B19582" s="106"/>
      <c r="C19582" s="106"/>
      <c r="D19582" s="139"/>
      <c r="E19582" s="140"/>
      <c r="F19582" s="140"/>
      <c r="G19582" s="140"/>
      <c r="M19582" s="140"/>
      <c r="N19582" s="167"/>
      <c r="O19582" s="167"/>
      <c r="P19582" s="142"/>
      <c r="Q19582" s="142"/>
      <c r="R19582" s="142"/>
      <c r="S19582" s="139"/>
    </row>
    <row r="19583" spans="2:19" ht="15.75" customHeight="1" x14ac:dyDescent="0.25">
      <c r="B19583" s="106"/>
      <c r="C19583" s="106"/>
      <c r="D19583" s="139"/>
      <c r="E19583" s="140"/>
      <c r="F19583" s="140"/>
      <c r="G19583" s="140"/>
      <c r="M19583" s="140"/>
      <c r="N19583" s="167"/>
      <c r="O19583" s="167"/>
      <c r="P19583" s="142"/>
      <c r="Q19583" s="142"/>
      <c r="R19583" s="142"/>
      <c r="S19583" s="139"/>
    </row>
    <row r="19584" spans="2:19" ht="15.75" customHeight="1" x14ac:dyDescent="0.25">
      <c r="B19584" s="106"/>
      <c r="C19584" s="106"/>
      <c r="D19584" s="139"/>
      <c r="E19584" s="140"/>
      <c r="F19584" s="140"/>
      <c r="G19584" s="140"/>
      <c r="M19584" s="140"/>
      <c r="N19584" s="167"/>
      <c r="O19584" s="167"/>
      <c r="P19584" s="142"/>
      <c r="Q19584" s="142"/>
      <c r="R19584" s="142"/>
      <c r="S19584" s="139"/>
    </row>
    <row r="19585" spans="2:19" ht="15.75" customHeight="1" x14ac:dyDescent="0.25">
      <c r="B19585" s="106"/>
      <c r="C19585" s="106"/>
      <c r="D19585" s="139"/>
      <c r="E19585" s="140"/>
      <c r="F19585" s="140"/>
      <c r="G19585" s="140"/>
      <c r="M19585" s="140"/>
      <c r="N19585" s="167"/>
      <c r="O19585" s="167"/>
      <c r="P19585" s="142"/>
      <c r="Q19585" s="142"/>
      <c r="R19585" s="142"/>
      <c r="S19585" s="139"/>
    </row>
    <row r="19586" spans="2:19" ht="15.75" customHeight="1" x14ac:dyDescent="0.25">
      <c r="B19586" s="106"/>
      <c r="C19586" s="106"/>
      <c r="D19586" s="139"/>
      <c r="E19586" s="140"/>
      <c r="F19586" s="140"/>
      <c r="G19586" s="140"/>
      <c r="M19586" s="140"/>
      <c r="N19586" s="167"/>
      <c r="O19586" s="167"/>
      <c r="P19586" s="142"/>
      <c r="Q19586" s="142"/>
      <c r="R19586" s="142"/>
      <c r="S19586" s="139"/>
    </row>
    <row r="19587" spans="2:19" ht="15.75" customHeight="1" x14ac:dyDescent="0.25">
      <c r="B19587" s="106"/>
      <c r="C19587" s="106"/>
      <c r="D19587" s="139"/>
      <c r="E19587" s="140"/>
      <c r="F19587" s="140"/>
      <c r="G19587" s="140"/>
      <c r="M19587" s="140"/>
      <c r="N19587" s="167"/>
      <c r="O19587" s="167"/>
      <c r="P19587" s="142"/>
      <c r="Q19587" s="142"/>
      <c r="R19587" s="142"/>
      <c r="S19587" s="139"/>
    </row>
    <row r="19588" spans="2:19" ht="15.75" customHeight="1" x14ac:dyDescent="0.25">
      <c r="B19588" s="106"/>
      <c r="C19588" s="106"/>
      <c r="D19588" s="139"/>
      <c r="E19588" s="140"/>
      <c r="F19588" s="140"/>
      <c r="G19588" s="140"/>
      <c r="M19588" s="140"/>
      <c r="N19588" s="167"/>
      <c r="O19588" s="167"/>
      <c r="P19588" s="142"/>
      <c r="Q19588" s="142"/>
      <c r="R19588" s="142"/>
      <c r="S19588" s="139"/>
    </row>
    <row r="19589" spans="2:19" ht="15.75" customHeight="1" x14ac:dyDescent="0.25">
      <c r="B19589" s="106"/>
      <c r="C19589" s="106"/>
      <c r="D19589" s="139"/>
      <c r="E19589" s="140"/>
      <c r="F19589" s="140"/>
      <c r="G19589" s="140"/>
      <c r="M19589" s="140"/>
      <c r="N19589" s="167"/>
      <c r="O19589" s="167"/>
      <c r="P19589" s="142"/>
      <c r="Q19589" s="142"/>
      <c r="R19589" s="142"/>
      <c r="S19589" s="139"/>
    </row>
    <row r="19590" spans="2:19" ht="15.75" customHeight="1" x14ac:dyDescent="0.25">
      <c r="B19590" s="106"/>
      <c r="C19590" s="106"/>
      <c r="D19590" s="139"/>
      <c r="E19590" s="140"/>
      <c r="F19590" s="140"/>
      <c r="G19590" s="140"/>
      <c r="M19590" s="140"/>
      <c r="N19590" s="167"/>
      <c r="O19590" s="167"/>
      <c r="P19590" s="142"/>
      <c r="Q19590" s="142"/>
      <c r="R19590" s="142"/>
      <c r="S19590" s="139"/>
    </row>
    <row r="19591" spans="2:19" ht="15.75" customHeight="1" x14ac:dyDescent="0.25">
      <c r="B19591" s="106"/>
      <c r="C19591" s="106"/>
      <c r="D19591" s="139"/>
      <c r="E19591" s="140"/>
      <c r="F19591" s="140"/>
      <c r="G19591" s="140"/>
      <c r="M19591" s="140"/>
      <c r="N19591" s="167"/>
      <c r="O19591" s="167"/>
      <c r="P19591" s="142"/>
      <c r="Q19591" s="142"/>
      <c r="R19591" s="142"/>
      <c r="S19591" s="139"/>
    </row>
    <row r="19592" spans="2:19" ht="15.75" customHeight="1" x14ac:dyDescent="0.25">
      <c r="B19592" s="106"/>
      <c r="C19592" s="106"/>
      <c r="D19592" s="139"/>
      <c r="E19592" s="140"/>
      <c r="F19592" s="140"/>
      <c r="G19592" s="140"/>
      <c r="M19592" s="140"/>
      <c r="N19592" s="167"/>
      <c r="O19592" s="167"/>
      <c r="P19592" s="142"/>
      <c r="Q19592" s="142"/>
      <c r="R19592" s="142"/>
      <c r="S19592" s="139"/>
    </row>
    <row r="19593" spans="2:19" ht="15.75" customHeight="1" x14ac:dyDescent="0.25">
      <c r="B19593" s="106"/>
      <c r="C19593" s="106"/>
      <c r="D19593" s="139"/>
      <c r="E19593" s="140"/>
      <c r="F19593" s="140"/>
      <c r="G19593" s="140"/>
      <c r="M19593" s="140"/>
      <c r="N19593" s="167"/>
      <c r="O19593" s="167"/>
      <c r="P19593" s="142"/>
      <c r="Q19593" s="142"/>
      <c r="R19593" s="142"/>
      <c r="S19593" s="139"/>
    </row>
    <row r="19594" spans="2:19" ht="15.75" customHeight="1" x14ac:dyDescent="0.25">
      <c r="B19594" s="106"/>
      <c r="C19594" s="106"/>
      <c r="D19594" s="139"/>
      <c r="E19594" s="140"/>
      <c r="F19594" s="140"/>
      <c r="G19594" s="140"/>
      <c r="M19594" s="140"/>
      <c r="N19594" s="167"/>
      <c r="O19594" s="167"/>
      <c r="P19594" s="142"/>
      <c r="Q19594" s="142"/>
      <c r="R19594" s="142"/>
      <c r="S19594" s="139"/>
    </row>
    <row r="19595" spans="2:19" ht="15.75" customHeight="1" x14ac:dyDescent="0.25">
      <c r="B19595" s="106"/>
      <c r="C19595" s="106"/>
      <c r="D19595" s="139"/>
      <c r="E19595" s="140"/>
      <c r="F19595" s="140"/>
      <c r="G19595" s="140"/>
      <c r="M19595" s="140"/>
      <c r="N19595" s="167"/>
      <c r="O19595" s="167"/>
      <c r="P19595" s="142"/>
      <c r="Q19595" s="142"/>
      <c r="R19595" s="142"/>
      <c r="S19595" s="139"/>
    </row>
    <row r="19596" spans="2:19" ht="15.75" customHeight="1" x14ac:dyDescent="0.25">
      <c r="B19596" s="106"/>
      <c r="C19596" s="106"/>
      <c r="D19596" s="139"/>
      <c r="E19596" s="140"/>
      <c r="F19596" s="140"/>
      <c r="G19596" s="140"/>
      <c r="M19596" s="140"/>
      <c r="N19596" s="167"/>
      <c r="O19596" s="167"/>
      <c r="P19596" s="142"/>
      <c r="Q19596" s="142"/>
      <c r="R19596" s="142"/>
      <c r="S19596" s="139"/>
    </row>
    <row r="19597" spans="2:19" ht="15.75" customHeight="1" x14ac:dyDescent="0.25">
      <c r="B19597" s="106"/>
      <c r="C19597" s="106"/>
      <c r="D19597" s="139"/>
      <c r="E19597" s="140"/>
      <c r="F19597" s="140"/>
      <c r="G19597" s="140"/>
      <c r="M19597" s="140"/>
      <c r="N19597" s="167"/>
      <c r="O19597" s="167"/>
      <c r="P19597" s="142"/>
      <c r="Q19597" s="142"/>
      <c r="R19597" s="142"/>
      <c r="S19597" s="139"/>
    </row>
    <row r="19598" spans="2:19" ht="15.75" customHeight="1" x14ac:dyDescent="0.25">
      <c r="B19598" s="106"/>
      <c r="C19598" s="106"/>
      <c r="D19598" s="139"/>
      <c r="E19598" s="140"/>
      <c r="F19598" s="140"/>
      <c r="G19598" s="140"/>
      <c r="M19598" s="140"/>
      <c r="N19598" s="167"/>
      <c r="O19598" s="167"/>
      <c r="P19598" s="142"/>
      <c r="Q19598" s="142"/>
      <c r="R19598" s="142"/>
      <c r="S19598" s="139"/>
    </row>
    <row r="19599" spans="2:19" ht="15.75" customHeight="1" x14ac:dyDescent="0.25">
      <c r="B19599" s="106"/>
      <c r="C19599" s="106"/>
      <c r="D19599" s="139"/>
      <c r="E19599" s="140"/>
      <c r="F19599" s="140"/>
      <c r="G19599" s="140"/>
      <c r="M19599" s="140"/>
      <c r="N19599" s="167"/>
      <c r="O19599" s="167"/>
      <c r="P19599" s="142"/>
      <c r="Q19599" s="142"/>
      <c r="R19599" s="142"/>
      <c r="S19599" s="139"/>
    </row>
    <row r="19600" spans="2:19" ht="15.75" customHeight="1" x14ac:dyDescent="0.25">
      <c r="B19600" s="106"/>
      <c r="C19600" s="106"/>
      <c r="D19600" s="139"/>
      <c r="E19600" s="140"/>
      <c r="F19600" s="140"/>
      <c r="G19600" s="140"/>
      <c r="M19600" s="140"/>
      <c r="N19600" s="167"/>
      <c r="O19600" s="167"/>
      <c r="P19600" s="142"/>
      <c r="Q19600" s="142"/>
      <c r="R19600" s="142"/>
      <c r="S19600" s="139"/>
    </row>
    <row r="19601" spans="2:19" ht="15.75" customHeight="1" x14ac:dyDescent="0.25">
      <c r="B19601" s="106"/>
      <c r="C19601" s="106"/>
      <c r="D19601" s="139"/>
      <c r="E19601" s="140"/>
      <c r="F19601" s="140"/>
      <c r="G19601" s="140"/>
      <c r="M19601" s="140"/>
      <c r="N19601" s="167"/>
      <c r="O19601" s="167"/>
      <c r="P19601" s="142"/>
      <c r="Q19601" s="142"/>
      <c r="R19601" s="142"/>
      <c r="S19601" s="139"/>
    </row>
    <row r="19602" spans="2:19" ht="15.75" customHeight="1" x14ac:dyDescent="0.25">
      <c r="B19602" s="106"/>
      <c r="C19602" s="106"/>
      <c r="D19602" s="139"/>
      <c r="E19602" s="140"/>
      <c r="F19602" s="140"/>
      <c r="G19602" s="140"/>
      <c r="M19602" s="140"/>
      <c r="N19602" s="167"/>
      <c r="O19602" s="167"/>
      <c r="P19602" s="142"/>
      <c r="Q19602" s="142"/>
      <c r="R19602" s="142"/>
      <c r="S19602" s="139"/>
    </row>
    <row r="19603" spans="2:19" ht="15.75" customHeight="1" x14ac:dyDescent="0.25">
      <c r="B19603" s="106"/>
      <c r="C19603" s="106"/>
      <c r="D19603" s="139"/>
      <c r="E19603" s="140"/>
      <c r="F19603" s="140"/>
      <c r="G19603" s="140"/>
      <c r="M19603" s="140"/>
      <c r="N19603" s="167"/>
      <c r="O19603" s="167"/>
      <c r="P19603" s="142"/>
      <c r="Q19603" s="142"/>
      <c r="R19603" s="142"/>
      <c r="S19603" s="139"/>
    </row>
    <row r="19604" spans="2:19" ht="15.75" customHeight="1" x14ac:dyDescent="0.25">
      <c r="B19604" s="106"/>
      <c r="C19604" s="106"/>
      <c r="D19604" s="139"/>
      <c r="E19604" s="140"/>
      <c r="F19604" s="140"/>
      <c r="G19604" s="140"/>
      <c r="M19604" s="140"/>
      <c r="N19604" s="167"/>
      <c r="O19604" s="167"/>
      <c r="P19604" s="142"/>
      <c r="Q19604" s="142"/>
      <c r="R19604" s="142"/>
      <c r="S19604" s="139"/>
    </row>
    <row r="19605" spans="2:19" ht="15.75" customHeight="1" x14ac:dyDescent="0.25">
      <c r="B19605" s="106"/>
      <c r="C19605" s="106"/>
      <c r="D19605" s="139"/>
      <c r="E19605" s="140"/>
      <c r="F19605" s="140"/>
      <c r="G19605" s="140"/>
      <c r="M19605" s="140"/>
      <c r="N19605" s="167"/>
      <c r="O19605" s="167"/>
      <c r="P19605" s="142"/>
      <c r="Q19605" s="142"/>
      <c r="R19605" s="142"/>
      <c r="S19605" s="139"/>
    </row>
    <row r="19606" spans="2:19" ht="15.75" customHeight="1" x14ac:dyDescent="0.25">
      <c r="B19606" s="106"/>
      <c r="C19606" s="106"/>
      <c r="D19606" s="139"/>
      <c r="E19606" s="140"/>
      <c r="F19606" s="140"/>
      <c r="G19606" s="140"/>
      <c r="M19606" s="140"/>
      <c r="N19606" s="167"/>
      <c r="O19606" s="167"/>
      <c r="P19606" s="142"/>
      <c r="Q19606" s="142"/>
      <c r="R19606" s="142"/>
      <c r="S19606" s="139"/>
    </row>
    <row r="19607" spans="2:19" ht="15.75" customHeight="1" x14ac:dyDescent="0.25">
      <c r="B19607" s="106"/>
      <c r="C19607" s="106"/>
      <c r="D19607" s="139"/>
      <c r="E19607" s="140"/>
      <c r="F19607" s="140"/>
      <c r="G19607" s="140"/>
      <c r="M19607" s="140"/>
      <c r="N19607" s="167"/>
      <c r="O19607" s="167"/>
      <c r="P19607" s="142"/>
      <c r="Q19607" s="142"/>
      <c r="R19607" s="142"/>
      <c r="S19607" s="139"/>
    </row>
    <row r="19608" spans="2:19" ht="15.75" customHeight="1" x14ac:dyDescent="0.25">
      <c r="B19608" s="106"/>
      <c r="C19608" s="106"/>
      <c r="D19608" s="139"/>
      <c r="E19608" s="140"/>
      <c r="F19608" s="140"/>
      <c r="G19608" s="140"/>
      <c r="M19608" s="140"/>
      <c r="N19608" s="167"/>
      <c r="O19608" s="167"/>
      <c r="P19608" s="142"/>
      <c r="Q19608" s="142"/>
      <c r="R19608" s="142"/>
      <c r="S19608" s="139"/>
    </row>
    <row r="19609" spans="2:19" ht="15.75" customHeight="1" x14ac:dyDescent="0.25">
      <c r="B19609" s="106"/>
      <c r="C19609" s="106"/>
      <c r="D19609" s="139"/>
      <c r="E19609" s="140"/>
      <c r="F19609" s="140"/>
      <c r="G19609" s="140"/>
      <c r="M19609" s="140"/>
      <c r="N19609" s="167"/>
      <c r="O19609" s="167"/>
      <c r="P19609" s="142"/>
      <c r="Q19609" s="142"/>
      <c r="R19609" s="142"/>
      <c r="S19609" s="139"/>
    </row>
    <row r="19610" spans="2:19" ht="15.75" customHeight="1" x14ac:dyDescent="0.25">
      <c r="B19610" s="106"/>
      <c r="C19610" s="106"/>
      <c r="D19610" s="139"/>
      <c r="E19610" s="140"/>
      <c r="F19610" s="140"/>
      <c r="G19610" s="140"/>
      <c r="M19610" s="140"/>
      <c r="N19610" s="167"/>
      <c r="O19610" s="167"/>
      <c r="P19610" s="142"/>
      <c r="Q19610" s="142"/>
      <c r="R19610" s="142"/>
      <c r="S19610" s="139"/>
    </row>
    <row r="19611" spans="2:19" ht="15.75" customHeight="1" x14ac:dyDescent="0.25">
      <c r="B19611" s="106"/>
      <c r="C19611" s="106"/>
      <c r="D19611" s="139"/>
      <c r="E19611" s="140"/>
      <c r="F19611" s="140"/>
      <c r="G19611" s="140"/>
      <c r="M19611" s="140"/>
      <c r="N19611" s="167"/>
      <c r="O19611" s="167"/>
      <c r="P19611" s="142"/>
      <c r="Q19611" s="142"/>
      <c r="R19611" s="142"/>
      <c r="S19611" s="139"/>
    </row>
    <row r="19612" spans="2:19" ht="15.75" customHeight="1" x14ac:dyDescent="0.25">
      <c r="B19612" s="106"/>
      <c r="C19612" s="106"/>
      <c r="D19612" s="139"/>
      <c r="E19612" s="140"/>
      <c r="F19612" s="140"/>
      <c r="G19612" s="140"/>
      <c r="M19612" s="140"/>
      <c r="N19612" s="167"/>
      <c r="O19612" s="167"/>
      <c r="P19612" s="142"/>
      <c r="Q19612" s="142"/>
      <c r="R19612" s="142"/>
      <c r="S19612" s="139"/>
    </row>
    <row r="19613" spans="2:19" ht="15.75" customHeight="1" x14ac:dyDescent="0.25">
      <c r="B19613" s="106"/>
      <c r="C19613" s="106"/>
      <c r="D19613" s="139"/>
      <c r="E19613" s="140"/>
      <c r="F19613" s="140"/>
      <c r="G19613" s="140"/>
      <c r="M19613" s="140"/>
      <c r="N19613" s="167"/>
      <c r="O19613" s="167"/>
      <c r="P19613" s="142"/>
      <c r="Q19613" s="142"/>
      <c r="R19613" s="142"/>
      <c r="S19613" s="139"/>
    </row>
    <row r="19614" spans="2:19" ht="15.75" customHeight="1" x14ac:dyDescent="0.25">
      <c r="B19614" s="106"/>
      <c r="C19614" s="106"/>
      <c r="D19614" s="139"/>
      <c r="E19614" s="140"/>
      <c r="F19614" s="140"/>
      <c r="G19614" s="140"/>
      <c r="M19614" s="140"/>
      <c r="N19614" s="167"/>
      <c r="O19614" s="167"/>
      <c r="P19614" s="142"/>
      <c r="Q19614" s="142"/>
      <c r="R19614" s="142"/>
      <c r="S19614" s="139"/>
    </row>
    <row r="19615" spans="2:19" ht="15.75" customHeight="1" x14ac:dyDescent="0.25">
      <c r="B19615" s="106"/>
      <c r="C19615" s="106"/>
      <c r="D19615" s="139"/>
      <c r="E19615" s="140"/>
      <c r="F19615" s="140"/>
      <c r="G19615" s="140"/>
      <c r="M19615" s="140"/>
      <c r="N19615" s="167"/>
      <c r="O19615" s="167"/>
      <c r="P19615" s="142"/>
      <c r="Q19615" s="142"/>
      <c r="R19615" s="142"/>
      <c r="S19615" s="139"/>
    </row>
    <row r="19616" spans="2:19" ht="15.75" customHeight="1" x14ac:dyDescent="0.25">
      <c r="B19616" s="106"/>
      <c r="C19616" s="106"/>
      <c r="D19616" s="139"/>
      <c r="E19616" s="140"/>
      <c r="F19616" s="140"/>
      <c r="G19616" s="140"/>
      <c r="M19616" s="140"/>
      <c r="N19616" s="167"/>
      <c r="O19616" s="167"/>
      <c r="P19616" s="142"/>
      <c r="Q19616" s="142"/>
      <c r="R19616" s="142"/>
      <c r="S19616" s="139"/>
    </row>
    <row r="19617" spans="2:19" ht="15.75" customHeight="1" x14ac:dyDescent="0.25">
      <c r="B19617" s="106"/>
      <c r="C19617" s="106"/>
      <c r="D19617" s="139"/>
      <c r="E19617" s="140"/>
      <c r="F19617" s="140"/>
      <c r="G19617" s="140"/>
      <c r="M19617" s="140"/>
      <c r="N19617" s="167"/>
      <c r="O19617" s="167"/>
      <c r="P19617" s="142"/>
      <c r="Q19617" s="142"/>
      <c r="R19617" s="142"/>
      <c r="S19617" s="139"/>
    </row>
    <row r="19618" spans="2:19" ht="15.75" customHeight="1" x14ac:dyDescent="0.25">
      <c r="B19618" s="106"/>
      <c r="C19618" s="106"/>
      <c r="D19618" s="139"/>
      <c r="E19618" s="140"/>
      <c r="F19618" s="140"/>
      <c r="G19618" s="140"/>
      <c r="M19618" s="140"/>
      <c r="N19618" s="167"/>
      <c r="O19618" s="167"/>
      <c r="P19618" s="142"/>
      <c r="Q19618" s="142"/>
      <c r="R19618" s="142"/>
      <c r="S19618" s="139"/>
    </row>
    <row r="19619" spans="2:19" ht="15.75" customHeight="1" x14ac:dyDescent="0.25">
      <c r="B19619" s="106"/>
      <c r="C19619" s="106"/>
      <c r="D19619" s="139"/>
      <c r="E19619" s="140"/>
      <c r="F19619" s="140"/>
      <c r="G19619" s="140"/>
      <c r="M19619" s="140"/>
      <c r="N19619" s="167"/>
      <c r="O19619" s="167"/>
      <c r="P19619" s="142"/>
      <c r="Q19619" s="142"/>
      <c r="R19619" s="142"/>
      <c r="S19619" s="139"/>
    </row>
    <row r="19620" spans="2:19" ht="15.75" customHeight="1" x14ac:dyDescent="0.25">
      <c r="B19620" s="106"/>
      <c r="C19620" s="106"/>
      <c r="D19620" s="139"/>
      <c r="E19620" s="140"/>
      <c r="F19620" s="140"/>
      <c r="G19620" s="140"/>
      <c r="M19620" s="140"/>
      <c r="N19620" s="167"/>
      <c r="O19620" s="167"/>
      <c r="P19620" s="142"/>
      <c r="Q19620" s="142"/>
      <c r="R19620" s="142"/>
      <c r="S19620" s="139"/>
    </row>
    <row r="19621" spans="2:19" ht="15.75" customHeight="1" x14ac:dyDescent="0.25">
      <c r="B19621" s="106"/>
      <c r="C19621" s="106"/>
      <c r="D19621" s="139"/>
      <c r="E19621" s="140"/>
      <c r="F19621" s="140"/>
      <c r="G19621" s="140"/>
      <c r="M19621" s="140"/>
      <c r="N19621" s="167"/>
      <c r="O19621" s="167"/>
      <c r="P19621" s="142"/>
      <c r="Q19621" s="142"/>
      <c r="R19621" s="142"/>
      <c r="S19621" s="139"/>
    </row>
    <row r="19622" spans="2:19" ht="15.75" customHeight="1" x14ac:dyDescent="0.25">
      <c r="B19622" s="106"/>
      <c r="C19622" s="106"/>
      <c r="D19622" s="139"/>
      <c r="E19622" s="140"/>
      <c r="F19622" s="140"/>
      <c r="G19622" s="140"/>
      <c r="M19622" s="140"/>
      <c r="N19622" s="167"/>
      <c r="O19622" s="167"/>
      <c r="P19622" s="142"/>
      <c r="Q19622" s="142"/>
      <c r="R19622" s="142"/>
      <c r="S19622" s="139"/>
    </row>
    <row r="19623" spans="2:19" ht="15.75" customHeight="1" x14ac:dyDescent="0.25">
      <c r="B19623" s="106"/>
      <c r="C19623" s="106"/>
      <c r="D19623" s="139"/>
      <c r="E19623" s="140"/>
      <c r="F19623" s="140"/>
      <c r="G19623" s="140"/>
      <c r="M19623" s="140"/>
      <c r="N19623" s="167"/>
      <c r="O19623" s="167"/>
      <c r="P19623" s="142"/>
      <c r="Q19623" s="142"/>
      <c r="R19623" s="142"/>
      <c r="S19623" s="139"/>
    </row>
    <row r="19624" spans="2:19" ht="15.75" customHeight="1" x14ac:dyDescent="0.25">
      <c r="B19624" s="106"/>
      <c r="C19624" s="106"/>
      <c r="D19624" s="139"/>
      <c r="E19624" s="140"/>
      <c r="F19624" s="140"/>
      <c r="G19624" s="140"/>
      <c r="M19624" s="140"/>
      <c r="N19624" s="167"/>
      <c r="O19624" s="167"/>
      <c r="P19624" s="142"/>
      <c r="Q19624" s="142"/>
      <c r="R19624" s="142"/>
      <c r="S19624" s="139"/>
    </row>
    <row r="19625" spans="2:19" ht="15.75" customHeight="1" x14ac:dyDescent="0.25">
      <c r="B19625" s="106"/>
      <c r="C19625" s="106"/>
      <c r="D19625" s="139"/>
      <c r="E19625" s="140"/>
      <c r="F19625" s="140"/>
      <c r="G19625" s="140"/>
      <c r="M19625" s="140"/>
      <c r="N19625" s="167"/>
      <c r="O19625" s="167"/>
      <c r="P19625" s="142"/>
      <c r="Q19625" s="142"/>
      <c r="R19625" s="142"/>
      <c r="S19625" s="139"/>
    </row>
    <row r="19626" spans="2:19" ht="15.75" customHeight="1" x14ac:dyDescent="0.25">
      <c r="B19626" s="106"/>
      <c r="C19626" s="106"/>
      <c r="D19626" s="139"/>
      <c r="E19626" s="140"/>
      <c r="F19626" s="140"/>
      <c r="G19626" s="140"/>
      <c r="M19626" s="140"/>
      <c r="N19626" s="167"/>
      <c r="O19626" s="167"/>
      <c r="P19626" s="142"/>
      <c r="Q19626" s="142"/>
      <c r="R19626" s="142"/>
      <c r="S19626" s="139"/>
    </row>
    <row r="19627" spans="2:19" ht="15.75" customHeight="1" x14ac:dyDescent="0.25">
      <c r="B19627" s="106"/>
      <c r="C19627" s="106"/>
      <c r="D19627" s="139"/>
      <c r="E19627" s="140"/>
      <c r="F19627" s="140"/>
      <c r="G19627" s="140"/>
      <c r="M19627" s="140"/>
      <c r="N19627" s="167"/>
      <c r="O19627" s="167"/>
      <c r="P19627" s="142"/>
      <c r="Q19627" s="142"/>
      <c r="R19627" s="142"/>
      <c r="S19627" s="139"/>
    </row>
    <row r="19628" spans="2:19" ht="15.75" customHeight="1" x14ac:dyDescent="0.25">
      <c r="B19628" s="106"/>
      <c r="C19628" s="106"/>
      <c r="D19628" s="139"/>
      <c r="E19628" s="140"/>
      <c r="F19628" s="140"/>
      <c r="G19628" s="140"/>
      <c r="M19628" s="140"/>
      <c r="N19628" s="167"/>
      <c r="O19628" s="167"/>
      <c r="P19628" s="142"/>
      <c r="Q19628" s="142"/>
      <c r="R19628" s="142"/>
      <c r="S19628" s="139"/>
    </row>
    <row r="19629" spans="2:19" ht="15.75" customHeight="1" x14ac:dyDescent="0.25">
      <c r="B19629" s="106"/>
      <c r="C19629" s="106"/>
      <c r="D19629" s="139"/>
      <c r="E19629" s="140"/>
      <c r="F19629" s="140"/>
      <c r="G19629" s="140"/>
      <c r="M19629" s="140"/>
      <c r="N19629" s="167"/>
      <c r="O19629" s="167"/>
      <c r="P19629" s="142"/>
      <c r="Q19629" s="142"/>
      <c r="R19629" s="142"/>
      <c r="S19629" s="139"/>
    </row>
    <row r="19630" spans="2:19" ht="15.75" customHeight="1" x14ac:dyDescent="0.25">
      <c r="B19630" s="106"/>
      <c r="C19630" s="106"/>
      <c r="D19630" s="139"/>
      <c r="E19630" s="140"/>
      <c r="F19630" s="140"/>
      <c r="G19630" s="140"/>
      <c r="M19630" s="140"/>
      <c r="N19630" s="167"/>
      <c r="O19630" s="167"/>
      <c r="P19630" s="142"/>
      <c r="Q19630" s="142"/>
      <c r="R19630" s="142"/>
      <c r="S19630" s="139"/>
    </row>
    <row r="19631" spans="2:19" ht="15.75" customHeight="1" x14ac:dyDescent="0.25">
      <c r="B19631" s="106"/>
      <c r="C19631" s="106"/>
      <c r="D19631" s="139"/>
      <c r="E19631" s="140"/>
      <c r="F19631" s="140"/>
      <c r="G19631" s="140"/>
      <c r="M19631" s="140"/>
      <c r="N19631" s="167"/>
      <c r="O19631" s="167"/>
      <c r="P19631" s="142"/>
      <c r="Q19631" s="142"/>
      <c r="R19631" s="142"/>
      <c r="S19631" s="139"/>
    </row>
    <row r="19632" spans="2:19" ht="15.75" customHeight="1" x14ac:dyDescent="0.25">
      <c r="B19632" s="106"/>
      <c r="C19632" s="106"/>
      <c r="D19632" s="139"/>
      <c r="E19632" s="140"/>
      <c r="F19632" s="140"/>
      <c r="G19632" s="140"/>
      <c r="M19632" s="140"/>
      <c r="N19632" s="167"/>
      <c r="O19632" s="167"/>
      <c r="P19632" s="142"/>
      <c r="Q19632" s="142"/>
      <c r="R19632" s="142"/>
      <c r="S19632" s="139"/>
    </row>
    <row r="19633" spans="2:19" ht="15.75" customHeight="1" x14ac:dyDescent="0.25">
      <c r="B19633" s="106"/>
      <c r="C19633" s="106"/>
      <c r="D19633" s="139"/>
      <c r="E19633" s="140"/>
      <c r="F19633" s="140"/>
      <c r="G19633" s="140"/>
      <c r="M19633" s="140"/>
      <c r="N19633" s="167"/>
      <c r="O19633" s="167"/>
      <c r="P19633" s="142"/>
      <c r="Q19633" s="142"/>
      <c r="R19633" s="142"/>
      <c r="S19633" s="139"/>
    </row>
    <row r="19634" spans="2:19" ht="15.75" customHeight="1" x14ac:dyDescent="0.25">
      <c r="B19634" s="106"/>
      <c r="C19634" s="106"/>
      <c r="D19634" s="139"/>
      <c r="E19634" s="140"/>
      <c r="F19634" s="140"/>
      <c r="G19634" s="140"/>
      <c r="M19634" s="140"/>
      <c r="N19634" s="167"/>
      <c r="O19634" s="167"/>
      <c r="P19634" s="142"/>
      <c r="Q19634" s="142"/>
      <c r="R19634" s="142"/>
      <c r="S19634" s="139"/>
    </row>
    <row r="19635" spans="2:19" ht="15.75" customHeight="1" x14ac:dyDescent="0.25">
      <c r="B19635" s="106"/>
      <c r="C19635" s="106"/>
      <c r="D19635" s="139"/>
      <c r="E19635" s="140"/>
      <c r="F19635" s="140"/>
      <c r="G19635" s="140"/>
      <c r="M19635" s="140"/>
      <c r="N19635" s="167"/>
      <c r="O19635" s="167"/>
      <c r="P19635" s="142"/>
      <c r="Q19635" s="142"/>
      <c r="R19635" s="142"/>
      <c r="S19635" s="139"/>
    </row>
    <row r="19636" spans="2:19" ht="15.75" customHeight="1" x14ac:dyDescent="0.25">
      <c r="B19636" s="106"/>
      <c r="C19636" s="106"/>
      <c r="D19636" s="139"/>
      <c r="E19636" s="140"/>
      <c r="F19636" s="140"/>
      <c r="G19636" s="140"/>
      <c r="M19636" s="140"/>
      <c r="N19636" s="167"/>
      <c r="O19636" s="167"/>
      <c r="P19636" s="142"/>
      <c r="Q19636" s="142"/>
      <c r="R19636" s="142"/>
      <c r="S19636" s="139"/>
    </row>
    <row r="19637" spans="2:19" ht="15.75" customHeight="1" x14ac:dyDescent="0.25">
      <c r="B19637" s="106"/>
      <c r="C19637" s="106"/>
      <c r="D19637" s="139"/>
      <c r="E19637" s="140"/>
      <c r="F19637" s="140"/>
      <c r="G19637" s="140"/>
      <c r="M19637" s="140"/>
      <c r="N19637" s="167"/>
      <c r="O19637" s="167"/>
      <c r="P19637" s="142"/>
      <c r="Q19637" s="142"/>
      <c r="R19637" s="142"/>
      <c r="S19637" s="139"/>
    </row>
    <row r="19638" spans="2:19" ht="15.75" customHeight="1" x14ac:dyDescent="0.25">
      <c r="B19638" s="106"/>
      <c r="C19638" s="106"/>
      <c r="D19638" s="139"/>
      <c r="E19638" s="140"/>
      <c r="F19638" s="140"/>
      <c r="G19638" s="140"/>
      <c r="M19638" s="140"/>
      <c r="N19638" s="167"/>
      <c r="O19638" s="167"/>
      <c r="P19638" s="142"/>
      <c r="Q19638" s="142"/>
      <c r="R19638" s="142"/>
      <c r="S19638" s="139"/>
    </row>
    <row r="19639" spans="2:19" ht="15.75" customHeight="1" x14ac:dyDescent="0.25">
      <c r="B19639" s="106"/>
      <c r="C19639" s="106"/>
      <c r="D19639" s="139"/>
      <c r="E19639" s="140"/>
      <c r="F19639" s="140"/>
      <c r="G19639" s="140"/>
      <c r="M19639" s="140"/>
      <c r="N19639" s="167"/>
      <c r="O19639" s="167"/>
      <c r="P19639" s="142"/>
      <c r="Q19639" s="142"/>
      <c r="R19639" s="142"/>
      <c r="S19639" s="139"/>
    </row>
    <row r="19640" spans="2:19" ht="15.75" customHeight="1" x14ac:dyDescent="0.25">
      <c r="B19640" s="106"/>
      <c r="C19640" s="106"/>
      <c r="D19640" s="139"/>
      <c r="E19640" s="140"/>
      <c r="F19640" s="140"/>
      <c r="G19640" s="140"/>
      <c r="M19640" s="140"/>
      <c r="N19640" s="167"/>
      <c r="O19640" s="167"/>
      <c r="P19640" s="142"/>
      <c r="Q19640" s="142"/>
      <c r="R19640" s="142"/>
      <c r="S19640" s="139"/>
    </row>
    <row r="19641" spans="2:19" ht="15.75" customHeight="1" x14ac:dyDescent="0.25">
      <c r="B19641" s="106"/>
      <c r="C19641" s="106"/>
      <c r="D19641" s="139"/>
      <c r="E19641" s="140"/>
      <c r="F19641" s="140"/>
      <c r="G19641" s="140"/>
      <c r="M19641" s="140"/>
      <c r="N19641" s="167"/>
      <c r="O19641" s="167"/>
      <c r="P19641" s="142"/>
      <c r="Q19641" s="142"/>
      <c r="R19641" s="142"/>
      <c r="S19641" s="139"/>
    </row>
    <row r="19642" spans="2:19" ht="15.75" customHeight="1" x14ac:dyDescent="0.25">
      <c r="B19642" s="106"/>
      <c r="C19642" s="106"/>
      <c r="D19642" s="139"/>
      <c r="E19642" s="140"/>
      <c r="F19642" s="140"/>
      <c r="G19642" s="140"/>
      <c r="M19642" s="140"/>
      <c r="N19642" s="167"/>
      <c r="O19642" s="167"/>
      <c r="P19642" s="142"/>
      <c r="Q19642" s="142"/>
      <c r="R19642" s="142"/>
      <c r="S19642" s="139"/>
    </row>
    <row r="19643" spans="2:19" ht="15.75" customHeight="1" x14ac:dyDescent="0.25">
      <c r="B19643" s="106"/>
      <c r="C19643" s="106"/>
      <c r="D19643" s="139"/>
      <c r="E19643" s="140"/>
      <c r="F19643" s="140"/>
      <c r="G19643" s="140"/>
      <c r="M19643" s="140"/>
      <c r="N19643" s="167"/>
      <c r="O19643" s="167"/>
      <c r="P19643" s="142"/>
      <c r="Q19643" s="142"/>
      <c r="R19643" s="142"/>
      <c r="S19643" s="139"/>
    </row>
    <row r="19644" spans="2:19" ht="15.75" customHeight="1" x14ac:dyDescent="0.25">
      <c r="B19644" s="106"/>
      <c r="C19644" s="106"/>
      <c r="D19644" s="139"/>
      <c r="E19644" s="140"/>
      <c r="F19644" s="140"/>
      <c r="G19644" s="140"/>
      <c r="M19644" s="140"/>
      <c r="N19644" s="167"/>
      <c r="O19644" s="167"/>
      <c r="P19644" s="142"/>
      <c r="Q19644" s="142"/>
      <c r="R19644" s="142"/>
      <c r="S19644" s="139"/>
    </row>
    <row r="19645" spans="2:19" ht="15.75" customHeight="1" x14ac:dyDescent="0.25">
      <c r="B19645" s="106"/>
      <c r="C19645" s="106"/>
      <c r="D19645" s="139"/>
      <c r="E19645" s="140"/>
      <c r="F19645" s="140"/>
      <c r="G19645" s="140"/>
      <c r="M19645" s="140"/>
      <c r="N19645" s="167"/>
      <c r="O19645" s="167"/>
      <c r="P19645" s="142"/>
      <c r="Q19645" s="142"/>
      <c r="R19645" s="142"/>
      <c r="S19645" s="139"/>
    </row>
    <row r="19646" spans="2:19" ht="15.75" customHeight="1" x14ac:dyDescent="0.25">
      <c r="B19646" s="106"/>
      <c r="C19646" s="106"/>
      <c r="D19646" s="139"/>
      <c r="E19646" s="140"/>
      <c r="F19646" s="140"/>
      <c r="G19646" s="140"/>
      <c r="M19646" s="140"/>
      <c r="N19646" s="167"/>
      <c r="O19646" s="167"/>
      <c r="P19646" s="142"/>
      <c r="Q19646" s="142"/>
      <c r="R19646" s="142"/>
      <c r="S19646" s="139"/>
    </row>
    <row r="19647" spans="2:19" ht="15.75" customHeight="1" x14ac:dyDescent="0.25">
      <c r="B19647" s="106"/>
      <c r="C19647" s="106"/>
      <c r="D19647" s="139"/>
      <c r="E19647" s="140"/>
      <c r="F19647" s="140"/>
      <c r="G19647" s="140"/>
      <c r="M19647" s="140"/>
      <c r="N19647" s="167"/>
      <c r="O19647" s="167"/>
      <c r="P19647" s="142"/>
      <c r="Q19647" s="142"/>
      <c r="R19647" s="142"/>
      <c r="S19647" s="139"/>
    </row>
    <row r="19648" spans="2:19" ht="15.75" customHeight="1" x14ac:dyDescent="0.25">
      <c r="B19648" s="106"/>
      <c r="C19648" s="106"/>
      <c r="D19648" s="139"/>
      <c r="E19648" s="140"/>
      <c r="F19648" s="140"/>
      <c r="G19648" s="140"/>
      <c r="M19648" s="140"/>
      <c r="N19648" s="167"/>
      <c r="O19648" s="167"/>
      <c r="P19648" s="142"/>
      <c r="Q19648" s="142"/>
      <c r="R19648" s="142"/>
      <c r="S19648" s="139"/>
    </row>
    <row r="19649" spans="2:19" ht="15.75" customHeight="1" x14ac:dyDescent="0.25">
      <c r="B19649" s="106"/>
      <c r="C19649" s="106"/>
      <c r="D19649" s="139"/>
      <c r="E19649" s="140"/>
      <c r="F19649" s="140"/>
      <c r="G19649" s="140"/>
      <c r="M19649" s="140"/>
      <c r="N19649" s="167"/>
      <c r="O19649" s="167"/>
      <c r="P19649" s="142"/>
      <c r="Q19649" s="142"/>
      <c r="R19649" s="142"/>
      <c r="S19649" s="139"/>
    </row>
    <row r="19650" spans="2:19" ht="15.75" customHeight="1" x14ac:dyDescent="0.25">
      <c r="B19650" s="106"/>
      <c r="C19650" s="106"/>
      <c r="D19650" s="139"/>
      <c r="E19650" s="140"/>
      <c r="F19650" s="140"/>
      <c r="G19650" s="140"/>
      <c r="M19650" s="140"/>
      <c r="N19650" s="167"/>
      <c r="O19650" s="167"/>
      <c r="P19650" s="142"/>
      <c r="Q19650" s="142"/>
      <c r="R19650" s="142"/>
      <c r="S19650" s="139"/>
    </row>
    <row r="19651" spans="2:19" ht="15.75" customHeight="1" x14ac:dyDescent="0.25">
      <c r="B19651" s="106"/>
      <c r="C19651" s="106"/>
      <c r="D19651" s="139"/>
      <c r="E19651" s="140"/>
      <c r="F19651" s="140"/>
      <c r="G19651" s="140"/>
      <c r="M19651" s="140"/>
      <c r="N19651" s="167"/>
      <c r="O19651" s="167"/>
      <c r="P19651" s="142"/>
      <c r="Q19651" s="142"/>
      <c r="R19651" s="142"/>
      <c r="S19651" s="139"/>
    </row>
    <row r="19652" spans="2:19" ht="15.75" customHeight="1" x14ac:dyDescent="0.25">
      <c r="B19652" s="106"/>
      <c r="C19652" s="106"/>
      <c r="D19652" s="139"/>
      <c r="E19652" s="140"/>
      <c r="F19652" s="140"/>
      <c r="G19652" s="140"/>
      <c r="M19652" s="140"/>
      <c r="N19652" s="167"/>
      <c r="O19652" s="167"/>
      <c r="P19652" s="142"/>
      <c r="Q19652" s="142"/>
      <c r="R19652" s="142"/>
      <c r="S19652" s="139"/>
    </row>
    <row r="19653" spans="2:19" ht="15.75" customHeight="1" x14ac:dyDescent="0.25">
      <c r="B19653" s="106"/>
      <c r="C19653" s="106"/>
      <c r="D19653" s="139"/>
      <c r="E19653" s="140"/>
      <c r="F19653" s="140"/>
      <c r="G19653" s="140"/>
      <c r="M19653" s="140"/>
      <c r="N19653" s="167"/>
      <c r="O19653" s="167"/>
      <c r="P19653" s="142"/>
      <c r="Q19653" s="142"/>
      <c r="R19653" s="142"/>
      <c r="S19653" s="139"/>
    </row>
    <row r="19654" spans="2:19" ht="15.75" customHeight="1" x14ac:dyDescent="0.25">
      <c r="B19654" s="106"/>
      <c r="C19654" s="106"/>
      <c r="D19654" s="139"/>
      <c r="E19654" s="140"/>
      <c r="F19654" s="140"/>
      <c r="G19654" s="140"/>
      <c r="M19654" s="140"/>
      <c r="N19654" s="167"/>
      <c r="O19654" s="167"/>
      <c r="P19654" s="142"/>
      <c r="Q19654" s="142"/>
      <c r="R19654" s="142"/>
      <c r="S19654" s="139"/>
    </row>
    <row r="19655" spans="2:19" ht="15.75" customHeight="1" x14ac:dyDescent="0.25">
      <c r="B19655" s="106"/>
      <c r="C19655" s="106"/>
      <c r="D19655" s="139"/>
      <c r="E19655" s="140"/>
      <c r="F19655" s="140"/>
      <c r="G19655" s="140"/>
      <c r="M19655" s="140"/>
      <c r="N19655" s="167"/>
      <c r="O19655" s="167"/>
      <c r="P19655" s="142"/>
      <c r="Q19655" s="142"/>
      <c r="R19655" s="142"/>
      <c r="S19655" s="139"/>
    </row>
    <row r="19656" spans="2:19" ht="15.75" customHeight="1" x14ac:dyDescent="0.25">
      <c r="B19656" s="106"/>
      <c r="C19656" s="106"/>
      <c r="D19656" s="139"/>
      <c r="E19656" s="140"/>
      <c r="F19656" s="140"/>
      <c r="G19656" s="140"/>
      <c r="M19656" s="140"/>
      <c r="N19656" s="167"/>
      <c r="O19656" s="167"/>
      <c r="P19656" s="142"/>
      <c r="Q19656" s="142"/>
      <c r="R19656" s="142"/>
      <c r="S19656" s="139"/>
    </row>
    <row r="19657" spans="2:19" ht="15.75" customHeight="1" x14ac:dyDescent="0.25">
      <c r="B19657" s="106"/>
      <c r="C19657" s="106"/>
      <c r="D19657" s="139"/>
      <c r="E19657" s="140"/>
      <c r="F19657" s="140"/>
      <c r="G19657" s="140"/>
      <c r="M19657" s="140"/>
      <c r="N19657" s="167"/>
      <c r="O19657" s="167"/>
      <c r="P19657" s="142"/>
      <c r="Q19657" s="142"/>
      <c r="R19657" s="142"/>
      <c r="S19657" s="139"/>
    </row>
    <row r="19658" spans="2:19" ht="15.75" customHeight="1" x14ac:dyDescent="0.25">
      <c r="B19658" s="106"/>
      <c r="C19658" s="106"/>
      <c r="D19658" s="139"/>
      <c r="E19658" s="140"/>
      <c r="F19658" s="140"/>
      <c r="G19658" s="140"/>
      <c r="M19658" s="140"/>
      <c r="N19658" s="167"/>
      <c r="O19658" s="167"/>
      <c r="P19658" s="142"/>
      <c r="Q19658" s="142"/>
      <c r="R19658" s="142"/>
      <c r="S19658" s="139"/>
    </row>
    <row r="19659" spans="2:19" ht="15.75" customHeight="1" x14ac:dyDescent="0.25">
      <c r="B19659" s="106"/>
      <c r="C19659" s="106"/>
      <c r="D19659" s="139"/>
      <c r="E19659" s="140"/>
      <c r="F19659" s="140"/>
      <c r="G19659" s="140"/>
      <c r="M19659" s="140"/>
      <c r="N19659" s="167"/>
      <c r="O19659" s="167"/>
      <c r="P19659" s="142"/>
      <c r="Q19659" s="142"/>
      <c r="R19659" s="142"/>
      <c r="S19659" s="139"/>
    </row>
    <row r="19660" spans="2:19" ht="15.75" customHeight="1" x14ac:dyDescent="0.25">
      <c r="B19660" s="106"/>
      <c r="C19660" s="106"/>
      <c r="D19660" s="139"/>
      <c r="E19660" s="140"/>
      <c r="F19660" s="140"/>
      <c r="G19660" s="140"/>
      <c r="M19660" s="140"/>
      <c r="N19660" s="167"/>
      <c r="O19660" s="167"/>
      <c r="P19660" s="142"/>
      <c r="Q19660" s="142"/>
      <c r="R19660" s="142"/>
      <c r="S19660" s="139"/>
    </row>
    <row r="19661" spans="2:19" ht="15.75" customHeight="1" x14ac:dyDescent="0.25">
      <c r="B19661" s="106"/>
      <c r="C19661" s="106"/>
      <c r="D19661" s="139"/>
      <c r="E19661" s="140"/>
      <c r="F19661" s="140"/>
      <c r="G19661" s="140"/>
      <c r="M19661" s="140"/>
      <c r="N19661" s="167"/>
      <c r="O19661" s="167"/>
      <c r="P19661" s="142"/>
      <c r="Q19661" s="142"/>
      <c r="R19661" s="142"/>
      <c r="S19661" s="139"/>
    </row>
    <row r="19662" spans="2:19" ht="15.75" customHeight="1" x14ac:dyDescent="0.25">
      <c r="B19662" s="106"/>
      <c r="C19662" s="106"/>
      <c r="D19662" s="139"/>
      <c r="E19662" s="140"/>
      <c r="F19662" s="140"/>
      <c r="G19662" s="140"/>
      <c r="M19662" s="140"/>
      <c r="N19662" s="167"/>
      <c r="O19662" s="167"/>
      <c r="P19662" s="142"/>
      <c r="Q19662" s="142"/>
      <c r="R19662" s="142"/>
      <c r="S19662" s="139"/>
    </row>
    <row r="19663" spans="2:19" ht="15.75" customHeight="1" x14ac:dyDescent="0.25">
      <c r="B19663" s="106"/>
      <c r="C19663" s="106"/>
      <c r="D19663" s="139"/>
      <c r="E19663" s="140"/>
      <c r="F19663" s="140"/>
      <c r="G19663" s="140"/>
      <c r="M19663" s="140"/>
      <c r="N19663" s="167"/>
      <c r="O19663" s="167"/>
      <c r="P19663" s="142"/>
      <c r="Q19663" s="142"/>
      <c r="R19663" s="142"/>
      <c r="S19663" s="139"/>
    </row>
    <row r="19664" spans="2:19" ht="15.75" customHeight="1" x14ac:dyDescent="0.25">
      <c r="B19664" s="106"/>
      <c r="C19664" s="106"/>
      <c r="D19664" s="139"/>
      <c r="E19664" s="140"/>
      <c r="F19664" s="140"/>
      <c r="G19664" s="140"/>
      <c r="M19664" s="140"/>
      <c r="N19664" s="167"/>
      <c r="O19664" s="167"/>
      <c r="P19664" s="142"/>
      <c r="Q19664" s="142"/>
      <c r="R19664" s="142"/>
      <c r="S19664" s="139"/>
    </row>
    <row r="19665" spans="2:19" ht="15.75" customHeight="1" x14ac:dyDescent="0.25">
      <c r="B19665" s="106"/>
      <c r="C19665" s="106"/>
      <c r="D19665" s="139"/>
      <c r="E19665" s="140"/>
      <c r="F19665" s="140"/>
      <c r="G19665" s="140"/>
      <c r="M19665" s="140"/>
      <c r="N19665" s="167"/>
      <c r="O19665" s="167"/>
      <c r="P19665" s="142"/>
      <c r="Q19665" s="142"/>
      <c r="R19665" s="142"/>
      <c r="S19665" s="139"/>
    </row>
    <row r="19666" spans="2:19" ht="15.75" customHeight="1" x14ac:dyDescent="0.25">
      <c r="B19666" s="106"/>
      <c r="C19666" s="106"/>
      <c r="D19666" s="139"/>
      <c r="E19666" s="140"/>
      <c r="F19666" s="140"/>
      <c r="G19666" s="140"/>
      <c r="M19666" s="140"/>
      <c r="N19666" s="167"/>
      <c r="O19666" s="167"/>
      <c r="P19666" s="142"/>
      <c r="Q19666" s="142"/>
      <c r="R19666" s="142"/>
      <c r="S19666" s="139"/>
    </row>
    <row r="19667" spans="2:19" ht="15.75" customHeight="1" x14ac:dyDescent="0.25">
      <c r="B19667" s="106"/>
      <c r="C19667" s="106"/>
      <c r="D19667" s="139"/>
      <c r="E19667" s="140"/>
      <c r="F19667" s="140"/>
      <c r="G19667" s="140"/>
      <c r="M19667" s="140"/>
      <c r="N19667" s="167"/>
      <c r="O19667" s="167"/>
      <c r="P19667" s="142"/>
      <c r="Q19667" s="142"/>
      <c r="R19667" s="142"/>
      <c r="S19667" s="139"/>
    </row>
    <row r="19668" spans="2:19" ht="15.75" customHeight="1" x14ac:dyDescent="0.25">
      <c r="B19668" s="106"/>
      <c r="C19668" s="106"/>
      <c r="D19668" s="139"/>
      <c r="E19668" s="140"/>
      <c r="F19668" s="140"/>
      <c r="G19668" s="140"/>
      <c r="M19668" s="140"/>
      <c r="N19668" s="167"/>
      <c r="O19668" s="167"/>
      <c r="P19668" s="142"/>
      <c r="Q19668" s="142"/>
      <c r="R19668" s="142"/>
      <c r="S19668" s="139"/>
    </row>
    <row r="19669" spans="2:19" ht="15.75" customHeight="1" x14ac:dyDescent="0.25">
      <c r="B19669" s="106"/>
      <c r="C19669" s="106"/>
      <c r="D19669" s="139"/>
      <c r="E19669" s="140"/>
      <c r="F19669" s="140"/>
      <c r="G19669" s="140"/>
      <c r="M19669" s="140"/>
      <c r="N19669" s="167"/>
      <c r="O19669" s="167"/>
      <c r="P19669" s="142"/>
      <c r="Q19669" s="142"/>
      <c r="R19669" s="142"/>
      <c r="S19669" s="139"/>
    </row>
    <row r="19670" spans="2:19" ht="15.75" customHeight="1" x14ac:dyDescent="0.25">
      <c r="B19670" s="106"/>
      <c r="C19670" s="106"/>
      <c r="D19670" s="139"/>
      <c r="E19670" s="140"/>
      <c r="F19670" s="140"/>
      <c r="G19670" s="140"/>
      <c r="M19670" s="140"/>
      <c r="N19670" s="167"/>
      <c r="O19670" s="167"/>
      <c r="P19670" s="142"/>
      <c r="Q19670" s="142"/>
      <c r="R19670" s="142"/>
      <c r="S19670" s="139"/>
    </row>
    <row r="19671" spans="2:19" ht="15.75" customHeight="1" x14ac:dyDescent="0.25">
      <c r="B19671" s="106"/>
      <c r="C19671" s="106"/>
      <c r="D19671" s="139"/>
      <c r="E19671" s="140"/>
      <c r="F19671" s="140"/>
      <c r="G19671" s="140"/>
      <c r="M19671" s="140"/>
      <c r="N19671" s="167"/>
      <c r="O19671" s="167"/>
      <c r="P19671" s="142"/>
      <c r="Q19671" s="142"/>
      <c r="R19671" s="142"/>
      <c r="S19671" s="139"/>
    </row>
    <row r="19672" spans="2:19" ht="15.75" customHeight="1" x14ac:dyDescent="0.25">
      <c r="B19672" s="106"/>
      <c r="C19672" s="106"/>
      <c r="D19672" s="139"/>
      <c r="E19672" s="140"/>
      <c r="F19672" s="140"/>
      <c r="G19672" s="140"/>
      <c r="M19672" s="140"/>
      <c r="N19672" s="167"/>
      <c r="O19672" s="167"/>
      <c r="P19672" s="142"/>
      <c r="Q19672" s="142"/>
      <c r="R19672" s="142"/>
      <c r="S19672" s="139"/>
    </row>
    <row r="19673" spans="2:19" ht="15.75" customHeight="1" x14ac:dyDescent="0.25">
      <c r="B19673" s="106"/>
      <c r="C19673" s="106"/>
      <c r="D19673" s="139"/>
      <c r="E19673" s="140"/>
      <c r="F19673" s="140"/>
      <c r="G19673" s="140"/>
      <c r="M19673" s="140"/>
      <c r="N19673" s="167"/>
      <c r="O19673" s="167"/>
      <c r="P19673" s="142"/>
      <c r="Q19673" s="142"/>
      <c r="R19673" s="142"/>
      <c r="S19673" s="139"/>
    </row>
    <row r="19674" spans="2:19" ht="15.75" customHeight="1" x14ac:dyDescent="0.25">
      <c r="B19674" s="106"/>
      <c r="C19674" s="106"/>
      <c r="D19674" s="139"/>
      <c r="E19674" s="140"/>
      <c r="F19674" s="140"/>
      <c r="G19674" s="140"/>
      <c r="M19674" s="140"/>
      <c r="N19674" s="167"/>
      <c r="O19674" s="167"/>
      <c r="P19674" s="142"/>
      <c r="Q19674" s="142"/>
      <c r="R19674" s="142"/>
      <c r="S19674" s="139"/>
    </row>
    <row r="19675" spans="2:19" ht="15.75" customHeight="1" x14ac:dyDescent="0.25">
      <c r="B19675" s="106"/>
      <c r="C19675" s="106"/>
      <c r="D19675" s="139"/>
      <c r="E19675" s="140"/>
      <c r="F19675" s="140"/>
      <c r="G19675" s="140"/>
      <c r="M19675" s="140"/>
      <c r="N19675" s="167"/>
      <c r="O19675" s="167"/>
      <c r="P19675" s="142"/>
      <c r="Q19675" s="142"/>
      <c r="R19675" s="142"/>
      <c r="S19675" s="139"/>
    </row>
    <row r="19676" spans="2:19" ht="15.75" customHeight="1" x14ac:dyDescent="0.25">
      <c r="B19676" s="106"/>
      <c r="C19676" s="106"/>
      <c r="D19676" s="139"/>
      <c r="E19676" s="140"/>
      <c r="F19676" s="140"/>
      <c r="G19676" s="140"/>
      <c r="M19676" s="140"/>
      <c r="N19676" s="167"/>
      <c r="O19676" s="167"/>
      <c r="P19676" s="142"/>
      <c r="Q19676" s="142"/>
      <c r="R19676" s="142"/>
      <c r="S19676" s="139"/>
    </row>
    <row r="19677" spans="2:19" ht="15.75" customHeight="1" x14ac:dyDescent="0.25">
      <c r="B19677" s="106"/>
      <c r="C19677" s="106"/>
      <c r="D19677" s="139"/>
      <c r="E19677" s="140"/>
      <c r="F19677" s="140"/>
      <c r="G19677" s="140"/>
      <c r="M19677" s="140"/>
      <c r="N19677" s="167"/>
      <c r="O19677" s="167"/>
      <c r="P19677" s="142"/>
      <c r="Q19677" s="142"/>
      <c r="R19677" s="142"/>
      <c r="S19677" s="139"/>
    </row>
    <row r="19678" spans="2:19" ht="15.75" customHeight="1" x14ac:dyDescent="0.25">
      <c r="B19678" s="106"/>
      <c r="C19678" s="106"/>
      <c r="D19678" s="139"/>
      <c r="E19678" s="140"/>
      <c r="F19678" s="140"/>
      <c r="G19678" s="140"/>
      <c r="M19678" s="140"/>
      <c r="N19678" s="167"/>
      <c r="O19678" s="167"/>
      <c r="P19678" s="142"/>
      <c r="Q19678" s="142"/>
      <c r="R19678" s="142"/>
      <c r="S19678" s="139"/>
    </row>
    <row r="19679" spans="2:19" ht="15.75" customHeight="1" x14ac:dyDescent="0.25">
      <c r="B19679" s="106"/>
      <c r="C19679" s="106"/>
      <c r="D19679" s="139"/>
      <c r="E19679" s="140"/>
      <c r="F19679" s="140"/>
      <c r="G19679" s="140"/>
      <c r="M19679" s="140"/>
      <c r="N19679" s="167"/>
      <c r="O19679" s="167"/>
      <c r="P19679" s="142"/>
      <c r="Q19679" s="142"/>
      <c r="R19679" s="142"/>
      <c r="S19679" s="139"/>
    </row>
    <row r="19680" spans="2:19" ht="15.75" customHeight="1" x14ac:dyDescent="0.25">
      <c r="B19680" s="106"/>
      <c r="C19680" s="106"/>
      <c r="D19680" s="139"/>
      <c r="E19680" s="140"/>
      <c r="F19680" s="140"/>
      <c r="G19680" s="140"/>
      <c r="M19680" s="140"/>
      <c r="N19680" s="167"/>
      <c r="O19680" s="167"/>
      <c r="P19680" s="142"/>
      <c r="Q19680" s="142"/>
      <c r="R19680" s="142"/>
      <c r="S19680" s="139"/>
    </row>
    <row r="19681" spans="2:19" ht="15.75" customHeight="1" x14ac:dyDescent="0.25">
      <c r="B19681" s="106"/>
      <c r="C19681" s="106"/>
      <c r="D19681" s="139"/>
      <c r="E19681" s="140"/>
      <c r="F19681" s="140"/>
      <c r="G19681" s="140"/>
      <c r="M19681" s="140"/>
      <c r="N19681" s="167"/>
      <c r="O19681" s="167"/>
      <c r="P19681" s="142"/>
      <c r="Q19681" s="142"/>
      <c r="R19681" s="142"/>
      <c r="S19681" s="139"/>
    </row>
    <row r="19682" spans="2:19" ht="15.75" customHeight="1" x14ac:dyDescent="0.25">
      <c r="B19682" s="106"/>
      <c r="C19682" s="106"/>
      <c r="D19682" s="139"/>
      <c r="E19682" s="140"/>
      <c r="F19682" s="140"/>
      <c r="G19682" s="140"/>
      <c r="M19682" s="140"/>
      <c r="N19682" s="167"/>
      <c r="O19682" s="167"/>
      <c r="P19682" s="142"/>
      <c r="Q19682" s="142"/>
      <c r="R19682" s="142"/>
      <c r="S19682" s="139"/>
    </row>
    <row r="19683" spans="2:19" ht="15.75" customHeight="1" x14ac:dyDescent="0.25">
      <c r="B19683" s="106"/>
      <c r="C19683" s="106"/>
      <c r="D19683" s="139"/>
      <c r="E19683" s="140"/>
      <c r="F19683" s="140"/>
      <c r="G19683" s="140"/>
      <c r="M19683" s="140"/>
      <c r="N19683" s="167"/>
      <c r="O19683" s="167"/>
      <c r="P19683" s="142"/>
      <c r="Q19683" s="142"/>
      <c r="R19683" s="142"/>
      <c r="S19683" s="139"/>
    </row>
    <row r="19684" spans="2:19" ht="15.75" customHeight="1" x14ac:dyDescent="0.25">
      <c r="B19684" s="106"/>
      <c r="C19684" s="106"/>
      <c r="D19684" s="139"/>
      <c r="E19684" s="140"/>
      <c r="F19684" s="140"/>
      <c r="G19684" s="140"/>
      <c r="M19684" s="140"/>
      <c r="N19684" s="167"/>
      <c r="O19684" s="167"/>
      <c r="P19684" s="142"/>
      <c r="Q19684" s="142"/>
      <c r="R19684" s="142"/>
      <c r="S19684" s="139"/>
    </row>
    <row r="19685" spans="2:19" ht="15.75" customHeight="1" x14ac:dyDescent="0.25">
      <c r="B19685" s="106"/>
      <c r="C19685" s="106"/>
      <c r="D19685" s="139"/>
      <c r="E19685" s="140"/>
      <c r="F19685" s="140"/>
      <c r="G19685" s="140"/>
      <c r="M19685" s="140"/>
      <c r="N19685" s="167"/>
      <c r="O19685" s="167"/>
      <c r="P19685" s="142"/>
      <c r="Q19685" s="142"/>
      <c r="R19685" s="142"/>
      <c r="S19685" s="139"/>
    </row>
    <row r="19686" spans="2:19" ht="15.75" customHeight="1" x14ac:dyDescent="0.25">
      <c r="B19686" s="106"/>
      <c r="C19686" s="106"/>
      <c r="D19686" s="139"/>
      <c r="E19686" s="140"/>
      <c r="F19686" s="140"/>
      <c r="G19686" s="140"/>
      <c r="M19686" s="140"/>
      <c r="N19686" s="167"/>
      <c r="O19686" s="167"/>
      <c r="P19686" s="142"/>
      <c r="Q19686" s="142"/>
      <c r="R19686" s="142"/>
      <c r="S19686" s="139"/>
    </row>
    <row r="19687" spans="2:19" ht="15.75" customHeight="1" x14ac:dyDescent="0.25">
      <c r="B19687" s="106"/>
      <c r="C19687" s="106"/>
      <c r="D19687" s="139"/>
      <c r="E19687" s="140"/>
      <c r="F19687" s="140"/>
      <c r="G19687" s="140"/>
      <c r="M19687" s="140"/>
      <c r="N19687" s="167"/>
      <c r="O19687" s="167"/>
      <c r="P19687" s="142"/>
      <c r="Q19687" s="142"/>
      <c r="R19687" s="142"/>
      <c r="S19687" s="139"/>
    </row>
    <row r="19688" spans="2:19" ht="15.75" customHeight="1" x14ac:dyDescent="0.25">
      <c r="B19688" s="106"/>
      <c r="C19688" s="106"/>
      <c r="D19688" s="139"/>
      <c r="E19688" s="140"/>
      <c r="F19688" s="140"/>
      <c r="G19688" s="140"/>
      <c r="M19688" s="140"/>
      <c r="N19688" s="167"/>
      <c r="O19688" s="167"/>
      <c r="P19688" s="142"/>
      <c r="Q19688" s="142"/>
      <c r="R19688" s="142"/>
      <c r="S19688" s="139"/>
    </row>
    <row r="19689" spans="2:19" ht="15.75" customHeight="1" x14ac:dyDescent="0.25">
      <c r="B19689" s="106"/>
      <c r="C19689" s="106"/>
      <c r="D19689" s="139"/>
      <c r="E19689" s="140"/>
      <c r="F19689" s="140"/>
      <c r="G19689" s="140"/>
      <c r="M19689" s="140"/>
      <c r="N19689" s="167"/>
      <c r="O19689" s="167"/>
      <c r="P19689" s="142"/>
      <c r="Q19689" s="142"/>
      <c r="R19689" s="142"/>
      <c r="S19689" s="139"/>
    </row>
    <row r="19690" spans="2:19" ht="15.75" customHeight="1" x14ac:dyDescent="0.25">
      <c r="B19690" s="106"/>
      <c r="C19690" s="106"/>
      <c r="D19690" s="139"/>
      <c r="E19690" s="140"/>
      <c r="F19690" s="140"/>
      <c r="G19690" s="140"/>
      <c r="M19690" s="140"/>
      <c r="N19690" s="167"/>
      <c r="O19690" s="167"/>
      <c r="P19690" s="142"/>
      <c r="Q19690" s="142"/>
      <c r="R19690" s="142"/>
      <c r="S19690" s="139"/>
    </row>
    <row r="19691" spans="2:19" ht="15.75" customHeight="1" x14ac:dyDescent="0.25">
      <c r="B19691" s="106"/>
      <c r="C19691" s="106"/>
      <c r="D19691" s="139"/>
      <c r="E19691" s="140"/>
      <c r="F19691" s="140"/>
      <c r="G19691" s="140"/>
      <c r="M19691" s="140"/>
      <c r="N19691" s="167"/>
      <c r="O19691" s="167"/>
      <c r="P19691" s="142"/>
      <c r="Q19691" s="142"/>
      <c r="R19691" s="142"/>
      <c r="S19691" s="139"/>
    </row>
    <row r="19692" spans="2:19" ht="15.75" customHeight="1" x14ac:dyDescent="0.25">
      <c r="B19692" s="106"/>
      <c r="C19692" s="106"/>
      <c r="D19692" s="139"/>
      <c r="E19692" s="140"/>
      <c r="F19692" s="140"/>
      <c r="G19692" s="140"/>
      <c r="M19692" s="140"/>
      <c r="N19692" s="167"/>
      <c r="O19692" s="167"/>
      <c r="P19692" s="142"/>
      <c r="Q19692" s="142"/>
      <c r="R19692" s="142"/>
      <c r="S19692" s="139"/>
    </row>
    <row r="19693" spans="2:19" ht="15.75" customHeight="1" x14ac:dyDescent="0.25">
      <c r="B19693" s="106"/>
      <c r="C19693" s="106"/>
      <c r="D19693" s="139"/>
      <c r="E19693" s="140"/>
      <c r="F19693" s="140"/>
      <c r="G19693" s="140"/>
      <c r="M19693" s="140"/>
      <c r="N19693" s="167"/>
      <c r="O19693" s="167"/>
      <c r="P19693" s="142"/>
      <c r="Q19693" s="142"/>
      <c r="R19693" s="142"/>
      <c r="S19693" s="139"/>
    </row>
    <row r="19694" spans="2:19" ht="15.75" customHeight="1" x14ac:dyDescent="0.25">
      <c r="B19694" s="106"/>
      <c r="C19694" s="106"/>
      <c r="D19694" s="139"/>
      <c r="E19694" s="140"/>
      <c r="F19694" s="140"/>
      <c r="G19694" s="140"/>
      <c r="M19694" s="140"/>
      <c r="N19694" s="167"/>
      <c r="O19694" s="167"/>
      <c r="P19694" s="142"/>
      <c r="Q19694" s="142"/>
      <c r="R19694" s="142"/>
      <c r="S19694" s="139"/>
    </row>
    <row r="19695" spans="2:19" ht="15.75" customHeight="1" x14ac:dyDescent="0.25">
      <c r="B19695" s="106"/>
      <c r="C19695" s="106"/>
      <c r="D19695" s="139"/>
      <c r="E19695" s="140"/>
      <c r="F19695" s="140"/>
      <c r="G19695" s="140"/>
      <c r="M19695" s="140"/>
      <c r="N19695" s="167"/>
      <c r="O19695" s="167"/>
      <c r="P19695" s="142"/>
      <c r="Q19695" s="142"/>
      <c r="R19695" s="142"/>
      <c r="S19695" s="139"/>
    </row>
    <row r="19696" spans="2:19" ht="15.75" customHeight="1" x14ac:dyDescent="0.25">
      <c r="B19696" s="106"/>
      <c r="C19696" s="106"/>
      <c r="D19696" s="139"/>
      <c r="E19696" s="140"/>
      <c r="F19696" s="140"/>
      <c r="G19696" s="140"/>
      <c r="M19696" s="140"/>
      <c r="N19696" s="167"/>
      <c r="O19696" s="167"/>
      <c r="P19696" s="142"/>
      <c r="Q19696" s="142"/>
      <c r="R19696" s="142"/>
      <c r="S19696" s="139"/>
    </row>
    <row r="19697" spans="2:19" ht="15.75" customHeight="1" x14ac:dyDescent="0.25">
      <c r="B19697" s="106"/>
      <c r="C19697" s="106"/>
      <c r="D19697" s="139"/>
      <c r="E19697" s="140"/>
      <c r="F19697" s="140"/>
      <c r="G19697" s="140"/>
      <c r="M19697" s="140"/>
      <c r="N19697" s="167"/>
      <c r="O19697" s="167"/>
      <c r="P19697" s="142"/>
      <c r="Q19697" s="142"/>
      <c r="R19697" s="142"/>
      <c r="S19697" s="139"/>
    </row>
    <row r="19698" spans="2:19" ht="15.75" customHeight="1" x14ac:dyDescent="0.25">
      <c r="B19698" s="106"/>
      <c r="C19698" s="106"/>
      <c r="D19698" s="139"/>
      <c r="E19698" s="140"/>
      <c r="F19698" s="140"/>
      <c r="G19698" s="140"/>
      <c r="M19698" s="140"/>
      <c r="N19698" s="167"/>
      <c r="O19698" s="167"/>
      <c r="P19698" s="142"/>
      <c r="Q19698" s="142"/>
      <c r="R19698" s="142"/>
      <c r="S19698" s="139"/>
    </row>
    <row r="19699" spans="2:19" ht="15.75" customHeight="1" x14ac:dyDescent="0.25">
      <c r="B19699" s="106"/>
      <c r="C19699" s="106"/>
      <c r="D19699" s="139"/>
      <c r="E19699" s="140"/>
      <c r="F19699" s="140"/>
      <c r="G19699" s="140"/>
      <c r="M19699" s="140"/>
      <c r="N19699" s="167"/>
      <c r="O19699" s="167"/>
      <c r="P19699" s="142"/>
      <c r="Q19699" s="142"/>
      <c r="R19699" s="142"/>
      <c r="S19699" s="139"/>
    </row>
    <row r="19700" spans="2:19" ht="15.75" customHeight="1" x14ac:dyDescent="0.25">
      <c r="B19700" s="106"/>
      <c r="C19700" s="106"/>
      <c r="D19700" s="139"/>
      <c r="E19700" s="140"/>
      <c r="F19700" s="140"/>
      <c r="G19700" s="140"/>
      <c r="M19700" s="140"/>
      <c r="N19700" s="167"/>
      <c r="O19700" s="167"/>
      <c r="P19700" s="142"/>
      <c r="Q19700" s="142"/>
      <c r="R19700" s="142"/>
      <c r="S19700" s="139"/>
    </row>
    <row r="19701" spans="2:19" ht="15.75" customHeight="1" x14ac:dyDescent="0.25">
      <c r="B19701" s="106"/>
      <c r="C19701" s="106"/>
      <c r="D19701" s="139"/>
      <c r="E19701" s="140"/>
      <c r="F19701" s="140"/>
      <c r="G19701" s="140"/>
      <c r="M19701" s="140"/>
      <c r="N19701" s="167"/>
      <c r="O19701" s="167"/>
      <c r="P19701" s="142"/>
      <c r="Q19701" s="142"/>
      <c r="R19701" s="142"/>
      <c r="S19701" s="139"/>
    </row>
    <row r="19702" spans="2:19" ht="15.75" customHeight="1" x14ac:dyDescent="0.25">
      <c r="B19702" s="106"/>
      <c r="C19702" s="106"/>
      <c r="D19702" s="139"/>
      <c r="E19702" s="140"/>
      <c r="F19702" s="140"/>
      <c r="G19702" s="140"/>
      <c r="M19702" s="140"/>
      <c r="N19702" s="167"/>
      <c r="O19702" s="167"/>
      <c r="P19702" s="142"/>
      <c r="Q19702" s="142"/>
      <c r="R19702" s="142"/>
      <c r="S19702" s="139"/>
    </row>
    <row r="19703" spans="2:19" ht="15.75" customHeight="1" x14ac:dyDescent="0.25">
      <c r="B19703" s="106"/>
      <c r="C19703" s="106"/>
      <c r="D19703" s="139"/>
      <c r="E19703" s="140"/>
      <c r="F19703" s="140"/>
      <c r="G19703" s="140"/>
      <c r="M19703" s="140"/>
      <c r="N19703" s="167"/>
      <c r="O19703" s="167"/>
      <c r="P19703" s="142"/>
      <c r="Q19703" s="142"/>
      <c r="R19703" s="142"/>
      <c r="S19703" s="139"/>
    </row>
    <row r="19704" spans="2:19" ht="15.75" customHeight="1" x14ac:dyDescent="0.25">
      <c r="B19704" s="106"/>
      <c r="C19704" s="106"/>
      <c r="D19704" s="139"/>
      <c r="E19704" s="140"/>
      <c r="F19704" s="140"/>
      <c r="G19704" s="140"/>
      <c r="M19704" s="140"/>
      <c r="N19704" s="167"/>
      <c r="O19704" s="167"/>
      <c r="P19704" s="142"/>
      <c r="Q19704" s="142"/>
      <c r="R19704" s="142"/>
      <c r="S19704" s="139"/>
    </row>
    <row r="19705" spans="2:19" ht="15.75" customHeight="1" x14ac:dyDescent="0.25">
      <c r="B19705" s="106"/>
      <c r="C19705" s="106"/>
      <c r="D19705" s="139"/>
      <c r="E19705" s="140"/>
      <c r="F19705" s="140"/>
      <c r="G19705" s="140"/>
      <c r="M19705" s="140"/>
      <c r="N19705" s="167"/>
      <c r="O19705" s="167"/>
      <c r="P19705" s="142"/>
      <c r="Q19705" s="142"/>
      <c r="R19705" s="142"/>
      <c r="S19705" s="139"/>
    </row>
    <row r="19706" spans="2:19" ht="15.75" customHeight="1" x14ac:dyDescent="0.25">
      <c r="B19706" s="106"/>
      <c r="C19706" s="106"/>
      <c r="D19706" s="139"/>
      <c r="E19706" s="140"/>
      <c r="F19706" s="140"/>
      <c r="G19706" s="140"/>
      <c r="M19706" s="140"/>
      <c r="N19706" s="167"/>
      <c r="O19706" s="167"/>
      <c r="P19706" s="142"/>
      <c r="Q19706" s="142"/>
      <c r="R19706" s="142"/>
      <c r="S19706" s="139"/>
    </row>
    <row r="19707" spans="2:19" ht="15.75" customHeight="1" x14ac:dyDescent="0.25">
      <c r="B19707" s="106"/>
      <c r="C19707" s="106"/>
      <c r="D19707" s="139"/>
      <c r="E19707" s="140"/>
      <c r="F19707" s="140"/>
      <c r="G19707" s="140"/>
      <c r="M19707" s="140"/>
      <c r="N19707" s="167"/>
      <c r="O19707" s="167"/>
      <c r="P19707" s="142"/>
      <c r="Q19707" s="142"/>
      <c r="R19707" s="142"/>
      <c r="S19707" s="139"/>
    </row>
    <row r="19708" spans="2:19" ht="15.75" customHeight="1" x14ac:dyDescent="0.25">
      <c r="B19708" s="106"/>
      <c r="C19708" s="106"/>
      <c r="D19708" s="139"/>
      <c r="E19708" s="140"/>
      <c r="F19708" s="140"/>
      <c r="G19708" s="140"/>
      <c r="M19708" s="140"/>
      <c r="N19708" s="167"/>
      <c r="O19708" s="167"/>
      <c r="P19708" s="142"/>
      <c r="Q19708" s="142"/>
      <c r="R19708" s="142"/>
      <c r="S19708" s="139"/>
    </row>
    <row r="19709" spans="2:19" ht="15.75" customHeight="1" x14ac:dyDescent="0.25">
      <c r="B19709" s="106"/>
      <c r="C19709" s="106"/>
      <c r="D19709" s="139"/>
      <c r="E19709" s="140"/>
      <c r="F19709" s="140"/>
      <c r="G19709" s="140"/>
      <c r="M19709" s="140"/>
      <c r="N19709" s="167"/>
      <c r="O19709" s="167"/>
      <c r="P19709" s="142"/>
      <c r="Q19709" s="142"/>
      <c r="R19709" s="142"/>
      <c r="S19709" s="139"/>
    </row>
    <row r="19710" spans="2:19" ht="15.75" customHeight="1" x14ac:dyDescent="0.25">
      <c r="B19710" s="106"/>
      <c r="C19710" s="106"/>
      <c r="D19710" s="139"/>
      <c r="E19710" s="140"/>
      <c r="F19710" s="140"/>
      <c r="G19710" s="140"/>
      <c r="M19710" s="140"/>
      <c r="N19710" s="167"/>
      <c r="O19710" s="167"/>
      <c r="P19710" s="142"/>
      <c r="Q19710" s="142"/>
      <c r="R19710" s="142"/>
      <c r="S19710" s="139"/>
    </row>
    <row r="19711" spans="2:19" ht="15.75" customHeight="1" x14ac:dyDescent="0.25">
      <c r="B19711" s="106"/>
      <c r="C19711" s="106"/>
      <c r="D19711" s="139"/>
      <c r="E19711" s="140"/>
      <c r="F19711" s="140"/>
      <c r="G19711" s="140"/>
      <c r="M19711" s="140"/>
      <c r="N19711" s="167"/>
      <c r="O19711" s="167"/>
      <c r="P19711" s="142"/>
      <c r="Q19711" s="142"/>
      <c r="R19711" s="142"/>
      <c r="S19711" s="139"/>
    </row>
    <row r="19712" spans="2:19" ht="15.75" customHeight="1" x14ac:dyDescent="0.25">
      <c r="B19712" s="106"/>
      <c r="C19712" s="106"/>
      <c r="D19712" s="139"/>
      <c r="E19712" s="140"/>
      <c r="F19712" s="140"/>
      <c r="G19712" s="140"/>
      <c r="M19712" s="140"/>
      <c r="N19712" s="167"/>
      <c r="O19712" s="167"/>
      <c r="P19712" s="142"/>
      <c r="Q19712" s="142"/>
      <c r="R19712" s="142"/>
      <c r="S19712" s="139"/>
    </row>
    <row r="19713" spans="2:19" ht="15.75" customHeight="1" x14ac:dyDescent="0.25">
      <c r="B19713" s="106"/>
      <c r="C19713" s="106"/>
      <c r="D19713" s="139"/>
      <c r="E19713" s="140"/>
      <c r="F19713" s="140"/>
      <c r="G19713" s="140"/>
      <c r="M19713" s="140"/>
      <c r="N19713" s="167"/>
      <c r="O19713" s="167"/>
      <c r="P19713" s="142"/>
      <c r="Q19713" s="142"/>
      <c r="R19713" s="142"/>
      <c r="S19713" s="139"/>
    </row>
    <row r="19714" spans="2:19" ht="15.75" customHeight="1" x14ac:dyDescent="0.25">
      <c r="B19714" s="106"/>
      <c r="C19714" s="106"/>
      <c r="D19714" s="139"/>
      <c r="E19714" s="140"/>
      <c r="F19714" s="140"/>
      <c r="G19714" s="140"/>
      <c r="M19714" s="140"/>
      <c r="N19714" s="167"/>
      <c r="O19714" s="167"/>
      <c r="P19714" s="142"/>
      <c r="Q19714" s="142"/>
      <c r="R19714" s="142"/>
      <c r="S19714" s="139"/>
    </row>
    <row r="19715" spans="2:19" ht="15.75" customHeight="1" x14ac:dyDescent="0.25">
      <c r="B19715" s="106"/>
      <c r="C19715" s="106"/>
      <c r="D19715" s="139"/>
      <c r="E19715" s="140"/>
      <c r="F19715" s="140"/>
      <c r="G19715" s="140"/>
      <c r="M19715" s="140"/>
      <c r="N19715" s="167"/>
      <c r="O19715" s="167"/>
      <c r="P19715" s="142"/>
      <c r="Q19715" s="142"/>
      <c r="R19715" s="142"/>
      <c r="S19715" s="139"/>
    </row>
    <row r="19716" spans="2:19" ht="15.75" customHeight="1" x14ac:dyDescent="0.25">
      <c r="B19716" s="106"/>
      <c r="C19716" s="106"/>
      <c r="D19716" s="139"/>
      <c r="E19716" s="140"/>
      <c r="F19716" s="140"/>
      <c r="G19716" s="140"/>
      <c r="M19716" s="140"/>
      <c r="N19716" s="167"/>
      <c r="O19716" s="167"/>
      <c r="P19716" s="142"/>
      <c r="Q19716" s="142"/>
      <c r="R19716" s="142"/>
      <c r="S19716" s="139"/>
    </row>
    <row r="19717" spans="2:19" ht="15.75" customHeight="1" x14ac:dyDescent="0.25">
      <c r="B19717" s="106"/>
      <c r="C19717" s="106"/>
      <c r="D19717" s="139"/>
      <c r="E19717" s="140"/>
      <c r="F19717" s="140"/>
      <c r="G19717" s="140"/>
      <c r="M19717" s="140"/>
      <c r="N19717" s="167"/>
      <c r="O19717" s="167"/>
      <c r="P19717" s="142"/>
      <c r="Q19717" s="142"/>
      <c r="R19717" s="142"/>
      <c r="S19717" s="139"/>
    </row>
    <row r="19718" spans="2:19" ht="15.75" customHeight="1" x14ac:dyDescent="0.25">
      <c r="B19718" s="106"/>
      <c r="C19718" s="106"/>
      <c r="D19718" s="139"/>
      <c r="E19718" s="140"/>
      <c r="F19718" s="140"/>
      <c r="G19718" s="140"/>
      <c r="M19718" s="140"/>
      <c r="N19718" s="167"/>
      <c r="O19718" s="167"/>
      <c r="P19718" s="142"/>
      <c r="Q19718" s="142"/>
      <c r="R19718" s="142"/>
      <c r="S19718" s="139"/>
    </row>
    <row r="19719" spans="2:19" ht="15.75" customHeight="1" x14ac:dyDescent="0.25">
      <c r="B19719" s="106"/>
      <c r="C19719" s="106"/>
      <c r="D19719" s="139"/>
      <c r="E19719" s="140"/>
      <c r="F19719" s="140"/>
      <c r="G19719" s="140"/>
      <c r="M19719" s="140"/>
      <c r="N19719" s="167"/>
      <c r="O19719" s="167"/>
      <c r="P19719" s="142"/>
      <c r="Q19719" s="142"/>
      <c r="R19719" s="142"/>
      <c r="S19719" s="139"/>
    </row>
    <row r="19720" spans="2:19" ht="15.75" customHeight="1" x14ac:dyDescent="0.25">
      <c r="B19720" s="106"/>
      <c r="C19720" s="106"/>
      <c r="D19720" s="139"/>
      <c r="E19720" s="140"/>
      <c r="F19720" s="140"/>
      <c r="G19720" s="140"/>
      <c r="M19720" s="140"/>
      <c r="N19720" s="167"/>
      <c r="O19720" s="167"/>
      <c r="P19720" s="142"/>
      <c r="Q19720" s="142"/>
      <c r="R19720" s="142"/>
      <c r="S19720" s="139"/>
    </row>
    <row r="19721" spans="2:19" ht="15.75" customHeight="1" x14ac:dyDescent="0.25">
      <c r="B19721" s="106"/>
      <c r="C19721" s="106"/>
      <c r="D19721" s="139"/>
      <c r="E19721" s="140"/>
      <c r="F19721" s="140"/>
      <c r="G19721" s="140"/>
      <c r="M19721" s="140"/>
      <c r="N19721" s="167"/>
      <c r="O19721" s="167"/>
      <c r="P19721" s="142"/>
      <c r="Q19721" s="142"/>
      <c r="R19721" s="142"/>
      <c r="S19721" s="139"/>
    </row>
    <row r="19722" spans="2:19" ht="15.75" customHeight="1" x14ac:dyDescent="0.25">
      <c r="B19722" s="106"/>
      <c r="C19722" s="106"/>
      <c r="D19722" s="139"/>
      <c r="E19722" s="140"/>
      <c r="F19722" s="140"/>
      <c r="G19722" s="140"/>
      <c r="M19722" s="140"/>
      <c r="N19722" s="167"/>
      <c r="O19722" s="167"/>
      <c r="P19722" s="142"/>
      <c r="Q19722" s="142"/>
      <c r="R19722" s="142"/>
      <c r="S19722" s="139"/>
    </row>
    <row r="19723" spans="2:19" ht="15.75" customHeight="1" x14ac:dyDescent="0.25">
      <c r="B19723" s="106"/>
      <c r="C19723" s="106"/>
      <c r="D19723" s="139"/>
      <c r="E19723" s="140"/>
      <c r="F19723" s="140"/>
      <c r="G19723" s="140"/>
      <c r="M19723" s="140"/>
      <c r="N19723" s="167"/>
      <c r="O19723" s="167"/>
      <c r="P19723" s="142"/>
      <c r="Q19723" s="142"/>
      <c r="R19723" s="142"/>
      <c r="S19723" s="139"/>
    </row>
    <row r="19724" spans="2:19" ht="15.75" customHeight="1" x14ac:dyDescent="0.25">
      <c r="B19724" s="106"/>
      <c r="C19724" s="106"/>
      <c r="D19724" s="139"/>
      <c r="E19724" s="140"/>
      <c r="F19724" s="140"/>
      <c r="G19724" s="140"/>
      <c r="M19724" s="140"/>
      <c r="N19724" s="167"/>
      <c r="O19724" s="167"/>
      <c r="P19724" s="142"/>
      <c r="Q19724" s="142"/>
      <c r="R19724" s="142"/>
      <c r="S19724" s="139"/>
    </row>
    <row r="19725" spans="2:19" ht="15.75" customHeight="1" x14ac:dyDescent="0.25">
      <c r="B19725" s="106"/>
      <c r="C19725" s="106"/>
      <c r="D19725" s="139"/>
      <c r="E19725" s="140"/>
      <c r="F19725" s="140"/>
      <c r="G19725" s="140"/>
      <c r="M19725" s="140"/>
      <c r="N19725" s="167"/>
      <c r="O19725" s="167"/>
      <c r="P19725" s="142"/>
      <c r="Q19725" s="142"/>
      <c r="R19725" s="142"/>
      <c r="S19725" s="139"/>
    </row>
    <row r="19726" spans="2:19" ht="15.75" customHeight="1" x14ac:dyDescent="0.25">
      <c r="B19726" s="106"/>
      <c r="C19726" s="106"/>
      <c r="D19726" s="139"/>
      <c r="E19726" s="140"/>
      <c r="F19726" s="140"/>
      <c r="G19726" s="140"/>
      <c r="M19726" s="140"/>
      <c r="N19726" s="167"/>
      <c r="O19726" s="167"/>
      <c r="P19726" s="142"/>
      <c r="Q19726" s="142"/>
      <c r="R19726" s="142"/>
      <c r="S19726" s="139"/>
    </row>
    <row r="19727" spans="2:19" ht="15.75" customHeight="1" x14ac:dyDescent="0.25">
      <c r="B19727" s="106"/>
      <c r="C19727" s="106"/>
      <c r="D19727" s="139"/>
      <c r="E19727" s="140"/>
      <c r="F19727" s="140"/>
      <c r="G19727" s="140"/>
      <c r="M19727" s="140"/>
      <c r="N19727" s="167"/>
      <c r="O19727" s="167"/>
      <c r="P19727" s="142"/>
      <c r="Q19727" s="142"/>
      <c r="R19727" s="142"/>
      <c r="S19727" s="139"/>
    </row>
    <row r="19728" spans="2:19" ht="15.75" customHeight="1" x14ac:dyDescent="0.25">
      <c r="B19728" s="106"/>
      <c r="C19728" s="106"/>
      <c r="D19728" s="139"/>
      <c r="E19728" s="140"/>
      <c r="F19728" s="140"/>
      <c r="G19728" s="140"/>
      <c r="M19728" s="140"/>
      <c r="N19728" s="167"/>
      <c r="O19728" s="167"/>
      <c r="P19728" s="142"/>
      <c r="Q19728" s="142"/>
      <c r="R19728" s="142"/>
      <c r="S19728" s="139"/>
    </row>
    <row r="19729" spans="2:19" ht="15.75" customHeight="1" x14ac:dyDescent="0.25">
      <c r="B19729" s="106"/>
      <c r="C19729" s="106"/>
      <c r="D19729" s="139"/>
      <c r="E19729" s="140"/>
      <c r="F19729" s="140"/>
      <c r="G19729" s="140"/>
      <c r="M19729" s="140"/>
      <c r="N19729" s="167"/>
      <c r="O19729" s="167"/>
      <c r="P19729" s="142"/>
      <c r="Q19729" s="142"/>
      <c r="R19729" s="142"/>
      <c r="S19729" s="139"/>
    </row>
    <row r="19730" spans="2:19" ht="15.75" customHeight="1" x14ac:dyDescent="0.25">
      <c r="B19730" s="106"/>
      <c r="C19730" s="106"/>
      <c r="D19730" s="139"/>
      <c r="E19730" s="140"/>
      <c r="F19730" s="140"/>
      <c r="G19730" s="140"/>
      <c r="M19730" s="140"/>
      <c r="N19730" s="167"/>
      <c r="O19730" s="167"/>
      <c r="P19730" s="142"/>
      <c r="Q19730" s="142"/>
      <c r="R19730" s="142"/>
      <c r="S19730" s="139"/>
    </row>
    <row r="19731" spans="2:19" ht="15.75" customHeight="1" x14ac:dyDescent="0.25">
      <c r="B19731" s="106"/>
      <c r="C19731" s="106"/>
      <c r="D19731" s="139"/>
      <c r="E19731" s="140"/>
      <c r="F19731" s="140"/>
      <c r="G19731" s="140"/>
      <c r="M19731" s="140"/>
      <c r="N19731" s="167"/>
      <c r="O19731" s="167"/>
      <c r="P19731" s="142"/>
      <c r="Q19731" s="142"/>
      <c r="R19731" s="142"/>
      <c r="S19731" s="139"/>
    </row>
    <row r="19732" spans="2:19" ht="15.75" customHeight="1" x14ac:dyDescent="0.25">
      <c r="B19732" s="106"/>
      <c r="C19732" s="106"/>
      <c r="D19732" s="139"/>
      <c r="E19732" s="140"/>
      <c r="F19732" s="140"/>
      <c r="G19732" s="140"/>
      <c r="M19732" s="140"/>
      <c r="N19732" s="167"/>
      <c r="O19732" s="167"/>
      <c r="P19732" s="142"/>
      <c r="Q19732" s="142"/>
      <c r="R19732" s="142"/>
      <c r="S19732" s="139"/>
    </row>
    <row r="19733" spans="2:19" ht="15.75" customHeight="1" x14ac:dyDescent="0.25">
      <c r="B19733" s="106"/>
      <c r="C19733" s="106"/>
      <c r="D19733" s="139"/>
      <c r="E19733" s="140"/>
      <c r="F19733" s="140"/>
      <c r="G19733" s="140"/>
      <c r="M19733" s="140"/>
      <c r="N19733" s="167"/>
      <c r="O19733" s="167"/>
      <c r="P19733" s="142"/>
      <c r="Q19733" s="142"/>
      <c r="R19733" s="142"/>
      <c r="S19733" s="139"/>
    </row>
    <row r="19734" spans="2:19" ht="15.75" customHeight="1" x14ac:dyDescent="0.25">
      <c r="B19734" s="106"/>
      <c r="C19734" s="106"/>
      <c r="D19734" s="139"/>
      <c r="E19734" s="140"/>
      <c r="F19734" s="140"/>
      <c r="G19734" s="140"/>
      <c r="M19734" s="140"/>
      <c r="N19734" s="167"/>
      <c r="O19734" s="167"/>
      <c r="P19734" s="142"/>
      <c r="Q19734" s="142"/>
      <c r="R19734" s="142"/>
      <c r="S19734" s="139"/>
    </row>
    <row r="19735" spans="2:19" ht="15.75" customHeight="1" x14ac:dyDescent="0.25">
      <c r="B19735" s="106"/>
      <c r="C19735" s="106"/>
      <c r="D19735" s="139"/>
      <c r="E19735" s="140"/>
      <c r="F19735" s="140"/>
      <c r="G19735" s="140"/>
      <c r="M19735" s="140"/>
      <c r="N19735" s="167"/>
      <c r="O19735" s="167"/>
      <c r="P19735" s="142"/>
      <c r="Q19735" s="142"/>
      <c r="R19735" s="142"/>
      <c r="S19735" s="139"/>
    </row>
    <row r="19736" spans="2:19" ht="15.75" customHeight="1" x14ac:dyDescent="0.25">
      <c r="B19736" s="106"/>
      <c r="C19736" s="106"/>
      <c r="D19736" s="139"/>
      <c r="E19736" s="140"/>
      <c r="F19736" s="140"/>
      <c r="G19736" s="140"/>
      <c r="M19736" s="140"/>
      <c r="N19736" s="167"/>
      <c r="O19736" s="167"/>
      <c r="P19736" s="142"/>
      <c r="Q19736" s="142"/>
      <c r="R19736" s="142"/>
      <c r="S19736" s="139"/>
    </row>
    <row r="19737" spans="2:19" ht="15.75" customHeight="1" x14ac:dyDescent="0.25">
      <c r="B19737" s="106"/>
      <c r="C19737" s="106"/>
      <c r="D19737" s="139"/>
      <c r="E19737" s="140"/>
      <c r="F19737" s="140"/>
      <c r="G19737" s="140"/>
      <c r="M19737" s="140"/>
      <c r="N19737" s="167"/>
      <c r="O19737" s="167"/>
      <c r="P19737" s="142"/>
      <c r="Q19737" s="142"/>
      <c r="R19737" s="142"/>
      <c r="S19737" s="139"/>
    </row>
    <row r="19738" spans="2:19" ht="15.75" customHeight="1" x14ac:dyDescent="0.25">
      <c r="B19738" s="106"/>
      <c r="C19738" s="106"/>
      <c r="D19738" s="139"/>
      <c r="E19738" s="140"/>
      <c r="F19738" s="140"/>
      <c r="G19738" s="140"/>
      <c r="M19738" s="140"/>
      <c r="N19738" s="167"/>
      <c r="O19738" s="167"/>
      <c r="P19738" s="142"/>
      <c r="Q19738" s="142"/>
      <c r="R19738" s="142"/>
      <c r="S19738" s="139"/>
    </row>
    <row r="19739" spans="2:19" ht="15.75" customHeight="1" x14ac:dyDescent="0.25">
      <c r="B19739" s="106"/>
      <c r="C19739" s="106"/>
      <c r="D19739" s="139"/>
      <c r="E19739" s="140"/>
      <c r="F19739" s="140"/>
      <c r="G19739" s="140"/>
      <c r="M19739" s="140"/>
      <c r="N19739" s="167"/>
      <c r="O19739" s="167"/>
      <c r="P19739" s="142"/>
      <c r="Q19739" s="142"/>
      <c r="R19739" s="142"/>
      <c r="S19739" s="139"/>
    </row>
    <row r="19740" spans="2:19" ht="15.75" customHeight="1" x14ac:dyDescent="0.25">
      <c r="B19740" s="106"/>
      <c r="C19740" s="106"/>
      <c r="D19740" s="139"/>
      <c r="E19740" s="140"/>
      <c r="F19740" s="140"/>
      <c r="G19740" s="140"/>
      <c r="M19740" s="140"/>
      <c r="N19740" s="167"/>
      <c r="O19740" s="167"/>
      <c r="P19740" s="142"/>
      <c r="Q19740" s="142"/>
      <c r="R19740" s="142"/>
      <c r="S19740" s="139"/>
    </row>
    <row r="19741" spans="2:19" ht="15.75" customHeight="1" x14ac:dyDescent="0.25">
      <c r="B19741" s="106"/>
      <c r="C19741" s="106"/>
      <c r="D19741" s="139"/>
      <c r="E19741" s="140"/>
      <c r="F19741" s="140"/>
      <c r="G19741" s="140"/>
      <c r="M19741" s="140"/>
      <c r="N19741" s="167"/>
      <c r="O19741" s="167"/>
      <c r="P19741" s="142"/>
      <c r="Q19741" s="142"/>
      <c r="R19741" s="142"/>
      <c r="S19741" s="139"/>
    </row>
    <row r="19742" spans="2:19" ht="15.75" customHeight="1" x14ac:dyDescent="0.25">
      <c r="B19742" s="106"/>
      <c r="C19742" s="106"/>
      <c r="D19742" s="139"/>
      <c r="E19742" s="140"/>
      <c r="F19742" s="140"/>
      <c r="G19742" s="140"/>
      <c r="M19742" s="140"/>
      <c r="N19742" s="167"/>
      <c r="O19742" s="167"/>
      <c r="P19742" s="142"/>
      <c r="Q19742" s="142"/>
      <c r="R19742" s="142"/>
      <c r="S19742" s="139"/>
    </row>
    <row r="19743" spans="2:19" ht="15.75" customHeight="1" x14ac:dyDescent="0.25">
      <c r="B19743" s="106"/>
      <c r="C19743" s="106"/>
      <c r="D19743" s="139"/>
      <c r="E19743" s="140"/>
      <c r="F19743" s="140"/>
      <c r="G19743" s="140"/>
      <c r="M19743" s="140"/>
      <c r="N19743" s="167"/>
      <c r="O19743" s="167"/>
      <c r="P19743" s="142"/>
      <c r="Q19743" s="142"/>
      <c r="R19743" s="142"/>
      <c r="S19743" s="139"/>
    </row>
    <row r="19744" spans="2:19" ht="15.75" customHeight="1" x14ac:dyDescent="0.25">
      <c r="B19744" s="106"/>
      <c r="C19744" s="106"/>
      <c r="D19744" s="139"/>
      <c r="E19744" s="140"/>
      <c r="F19744" s="140"/>
      <c r="G19744" s="140"/>
      <c r="M19744" s="140"/>
      <c r="N19744" s="167"/>
      <c r="O19744" s="167"/>
      <c r="P19744" s="142"/>
      <c r="Q19744" s="142"/>
      <c r="R19744" s="142"/>
      <c r="S19744" s="139"/>
    </row>
    <row r="19745" spans="2:19" ht="15.75" customHeight="1" x14ac:dyDescent="0.25">
      <c r="B19745" s="106"/>
      <c r="C19745" s="106"/>
      <c r="D19745" s="139"/>
      <c r="E19745" s="140"/>
      <c r="F19745" s="140"/>
      <c r="G19745" s="140"/>
      <c r="M19745" s="140"/>
      <c r="N19745" s="167"/>
      <c r="O19745" s="167"/>
      <c r="P19745" s="142"/>
      <c r="Q19745" s="142"/>
      <c r="R19745" s="142"/>
      <c r="S19745" s="139"/>
    </row>
    <row r="19746" spans="2:19" ht="15.75" customHeight="1" x14ac:dyDescent="0.25">
      <c r="B19746" s="106"/>
      <c r="C19746" s="106"/>
      <c r="D19746" s="139"/>
      <c r="E19746" s="140"/>
      <c r="F19746" s="140"/>
      <c r="G19746" s="140"/>
      <c r="M19746" s="140"/>
      <c r="N19746" s="167"/>
      <c r="O19746" s="167"/>
      <c r="P19746" s="142"/>
      <c r="Q19746" s="142"/>
      <c r="R19746" s="142"/>
      <c r="S19746" s="139"/>
    </row>
    <row r="19747" spans="2:19" ht="15.75" customHeight="1" x14ac:dyDescent="0.25">
      <c r="B19747" s="106"/>
      <c r="C19747" s="106"/>
      <c r="D19747" s="139"/>
      <c r="E19747" s="140"/>
      <c r="F19747" s="140"/>
      <c r="G19747" s="140"/>
      <c r="M19747" s="140"/>
      <c r="N19747" s="167"/>
      <c r="O19747" s="167"/>
      <c r="P19747" s="142"/>
      <c r="Q19747" s="142"/>
      <c r="R19747" s="142"/>
      <c r="S19747" s="139"/>
    </row>
    <row r="19748" spans="2:19" ht="15.75" customHeight="1" x14ac:dyDescent="0.25">
      <c r="B19748" s="106"/>
      <c r="C19748" s="106"/>
      <c r="D19748" s="139"/>
      <c r="E19748" s="140"/>
      <c r="F19748" s="140"/>
      <c r="G19748" s="140"/>
      <c r="M19748" s="140"/>
      <c r="N19748" s="167"/>
      <c r="O19748" s="167"/>
      <c r="P19748" s="142"/>
      <c r="Q19748" s="142"/>
      <c r="R19748" s="142"/>
      <c r="S19748" s="139"/>
    </row>
    <row r="19749" spans="2:19" ht="15.75" customHeight="1" x14ac:dyDescent="0.25">
      <c r="B19749" s="106"/>
      <c r="C19749" s="106"/>
      <c r="D19749" s="139"/>
      <c r="E19749" s="140"/>
      <c r="F19749" s="140"/>
      <c r="G19749" s="140"/>
      <c r="M19749" s="140"/>
      <c r="N19749" s="167"/>
      <c r="O19749" s="167"/>
      <c r="P19749" s="142"/>
      <c r="Q19749" s="142"/>
      <c r="R19749" s="142"/>
      <c r="S19749" s="139"/>
    </row>
    <row r="19750" spans="2:19" ht="15.75" customHeight="1" x14ac:dyDescent="0.25">
      <c r="B19750" s="106"/>
      <c r="C19750" s="106"/>
      <c r="D19750" s="139"/>
      <c r="E19750" s="140"/>
      <c r="F19750" s="140"/>
      <c r="G19750" s="140"/>
      <c r="M19750" s="140"/>
      <c r="N19750" s="167"/>
      <c r="O19750" s="167"/>
      <c r="P19750" s="142"/>
      <c r="Q19750" s="142"/>
      <c r="R19750" s="142"/>
      <c r="S19750" s="139"/>
    </row>
    <row r="19751" spans="2:19" ht="15.75" customHeight="1" x14ac:dyDescent="0.25">
      <c r="B19751" s="106"/>
      <c r="C19751" s="106"/>
      <c r="D19751" s="139"/>
      <c r="E19751" s="140"/>
      <c r="F19751" s="140"/>
      <c r="G19751" s="140"/>
      <c r="M19751" s="140"/>
      <c r="N19751" s="167"/>
      <c r="O19751" s="167"/>
      <c r="P19751" s="142"/>
      <c r="Q19751" s="142"/>
      <c r="R19751" s="142"/>
      <c r="S19751" s="139"/>
    </row>
    <row r="19752" spans="2:19" ht="15.75" customHeight="1" x14ac:dyDescent="0.25">
      <c r="B19752" s="106"/>
      <c r="C19752" s="106"/>
      <c r="D19752" s="139"/>
      <c r="E19752" s="140"/>
      <c r="F19752" s="140"/>
      <c r="G19752" s="140"/>
      <c r="M19752" s="140"/>
      <c r="N19752" s="167"/>
      <c r="O19752" s="167"/>
      <c r="P19752" s="142"/>
      <c r="Q19752" s="142"/>
      <c r="R19752" s="142"/>
      <c r="S19752" s="139"/>
    </row>
    <row r="19753" spans="2:19" ht="15.75" customHeight="1" x14ac:dyDescent="0.25">
      <c r="B19753" s="106"/>
      <c r="C19753" s="106"/>
      <c r="D19753" s="139"/>
      <c r="E19753" s="140"/>
      <c r="F19753" s="140"/>
      <c r="G19753" s="140"/>
      <c r="M19753" s="140"/>
      <c r="N19753" s="167"/>
      <c r="O19753" s="167"/>
      <c r="P19753" s="142"/>
      <c r="Q19753" s="142"/>
      <c r="R19753" s="142"/>
      <c r="S19753" s="139"/>
    </row>
    <row r="19754" spans="2:19" ht="15.75" customHeight="1" x14ac:dyDescent="0.25">
      <c r="B19754" s="106"/>
      <c r="C19754" s="106"/>
      <c r="D19754" s="139"/>
      <c r="E19754" s="140"/>
      <c r="F19754" s="140"/>
      <c r="G19754" s="140"/>
      <c r="M19754" s="140"/>
      <c r="N19754" s="167"/>
      <c r="O19754" s="167"/>
      <c r="P19754" s="142"/>
      <c r="Q19754" s="142"/>
      <c r="R19754" s="142"/>
      <c r="S19754" s="139"/>
    </row>
    <row r="19755" spans="2:19" ht="15.75" customHeight="1" x14ac:dyDescent="0.25">
      <c r="B19755" s="106"/>
      <c r="C19755" s="106"/>
      <c r="D19755" s="139"/>
      <c r="E19755" s="140"/>
      <c r="F19755" s="140"/>
      <c r="G19755" s="140"/>
      <c r="M19755" s="140"/>
      <c r="N19755" s="167"/>
      <c r="O19755" s="167"/>
      <c r="P19755" s="142"/>
      <c r="Q19755" s="142"/>
      <c r="R19755" s="142"/>
      <c r="S19755" s="139"/>
    </row>
    <row r="19756" spans="2:19" ht="15.75" customHeight="1" x14ac:dyDescent="0.25">
      <c r="B19756" s="106"/>
      <c r="C19756" s="106"/>
      <c r="D19756" s="139"/>
      <c r="E19756" s="140"/>
      <c r="F19756" s="140"/>
      <c r="G19756" s="140"/>
      <c r="M19756" s="140"/>
      <c r="N19756" s="167"/>
      <c r="O19756" s="167"/>
      <c r="P19756" s="142"/>
      <c r="Q19756" s="142"/>
      <c r="R19756" s="142"/>
      <c r="S19756" s="139"/>
    </row>
    <row r="19757" spans="2:19" ht="15.75" customHeight="1" x14ac:dyDescent="0.25">
      <c r="B19757" s="106"/>
      <c r="C19757" s="106"/>
      <c r="D19757" s="139"/>
      <c r="E19757" s="140"/>
      <c r="F19757" s="140"/>
      <c r="G19757" s="140"/>
      <c r="M19757" s="140"/>
      <c r="N19757" s="167"/>
      <c r="O19757" s="167"/>
      <c r="P19757" s="142"/>
      <c r="Q19757" s="142"/>
      <c r="R19757" s="142"/>
      <c r="S19757" s="139"/>
    </row>
    <row r="19758" spans="2:19" ht="15.75" customHeight="1" x14ac:dyDescent="0.25">
      <c r="B19758" s="106"/>
      <c r="C19758" s="106"/>
      <c r="D19758" s="139"/>
      <c r="E19758" s="140"/>
      <c r="F19758" s="140"/>
      <c r="G19758" s="140"/>
      <c r="M19758" s="140"/>
      <c r="N19758" s="167"/>
      <c r="O19758" s="167"/>
      <c r="P19758" s="142"/>
      <c r="Q19758" s="142"/>
      <c r="R19758" s="142"/>
      <c r="S19758" s="139"/>
    </row>
    <row r="19759" spans="2:19" ht="15.75" customHeight="1" x14ac:dyDescent="0.25">
      <c r="B19759" s="106"/>
      <c r="C19759" s="106"/>
      <c r="D19759" s="139"/>
      <c r="E19759" s="140"/>
      <c r="F19759" s="140"/>
      <c r="G19759" s="140"/>
      <c r="M19759" s="140"/>
      <c r="N19759" s="167"/>
      <c r="O19759" s="167"/>
      <c r="P19759" s="142"/>
      <c r="Q19759" s="142"/>
      <c r="R19759" s="142"/>
      <c r="S19759" s="139"/>
    </row>
    <row r="19760" spans="2:19" ht="15.75" customHeight="1" x14ac:dyDescent="0.25">
      <c r="B19760" s="106"/>
      <c r="C19760" s="106"/>
      <c r="D19760" s="139"/>
      <c r="E19760" s="140"/>
      <c r="F19760" s="140"/>
      <c r="G19760" s="140"/>
      <c r="M19760" s="140"/>
      <c r="N19760" s="167"/>
      <c r="O19760" s="167"/>
      <c r="P19760" s="142"/>
      <c r="Q19760" s="142"/>
      <c r="R19760" s="142"/>
      <c r="S19760" s="139"/>
    </row>
    <row r="19761" spans="2:19" ht="15.75" customHeight="1" x14ac:dyDescent="0.25">
      <c r="B19761" s="106"/>
      <c r="C19761" s="106"/>
      <c r="D19761" s="139"/>
      <c r="E19761" s="140"/>
      <c r="F19761" s="140"/>
      <c r="G19761" s="140"/>
      <c r="M19761" s="140"/>
      <c r="N19761" s="167"/>
      <c r="O19761" s="167"/>
      <c r="P19761" s="142"/>
      <c r="Q19761" s="142"/>
      <c r="R19761" s="142"/>
      <c r="S19761" s="139"/>
    </row>
    <row r="19762" spans="2:19" ht="15.75" customHeight="1" x14ac:dyDescent="0.25">
      <c r="B19762" s="106"/>
      <c r="C19762" s="106"/>
      <c r="D19762" s="139"/>
      <c r="E19762" s="140"/>
      <c r="F19762" s="140"/>
      <c r="G19762" s="140"/>
      <c r="M19762" s="140"/>
      <c r="N19762" s="167"/>
      <c r="O19762" s="167"/>
      <c r="P19762" s="142"/>
      <c r="Q19762" s="142"/>
      <c r="R19762" s="142"/>
      <c r="S19762" s="139"/>
    </row>
    <row r="19763" spans="2:19" ht="15.75" customHeight="1" x14ac:dyDescent="0.25">
      <c r="B19763" s="106"/>
      <c r="C19763" s="106"/>
      <c r="D19763" s="139"/>
      <c r="E19763" s="140"/>
      <c r="F19763" s="140"/>
      <c r="G19763" s="140"/>
      <c r="M19763" s="140"/>
      <c r="N19763" s="167"/>
      <c r="O19763" s="167"/>
      <c r="P19763" s="142"/>
      <c r="Q19763" s="142"/>
      <c r="R19763" s="142"/>
      <c r="S19763" s="139"/>
    </row>
    <row r="19764" spans="2:19" ht="15.75" customHeight="1" x14ac:dyDescent="0.25">
      <c r="B19764" s="106"/>
      <c r="C19764" s="106"/>
      <c r="D19764" s="139"/>
      <c r="E19764" s="140"/>
      <c r="F19764" s="140"/>
      <c r="G19764" s="140"/>
      <c r="M19764" s="140"/>
      <c r="N19764" s="167"/>
      <c r="O19764" s="167"/>
      <c r="P19764" s="142"/>
      <c r="Q19764" s="142"/>
      <c r="R19764" s="142"/>
      <c r="S19764" s="139"/>
    </row>
    <row r="19765" spans="2:19" ht="15.75" customHeight="1" x14ac:dyDescent="0.25">
      <c r="B19765" s="106"/>
      <c r="C19765" s="106"/>
      <c r="D19765" s="139"/>
      <c r="E19765" s="140"/>
      <c r="F19765" s="140"/>
      <c r="G19765" s="140"/>
      <c r="M19765" s="140"/>
      <c r="N19765" s="167"/>
      <c r="O19765" s="167"/>
      <c r="P19765" s="142"/>
      <c r="Q19765" s="142"/>
      <c r="R19765" s="142"/>
      <c r="S19765" s="139"/>
    </row>
    <row r="19766" spans="2:19" ht="15.75" customHeight="1" x14ac:dyDescent="0.25">
      <c r="B19766" s="106"/>
      <c r="C19766" s="106"/>
      <c r="D19766" s="139"/>
      <c r="E19766" s="140"/>
      <c r="F19766" s="140"/>
      <c r="G19766" s="140"/>
      <c r="M19766" s="140"/>
      <c r="N19766" s="167"/>
      <c r="O19766" s="167"/>
      <c r="P19766" s="142"/>
      <c r="Q19766" s="142"/>
      <c r="R19766" s="142"/>
      <c r="S19766" s="139"/>
    </row>
    <row r="19767" spans="2:19" ht="15.75" customHeight="1" x14ac:dyDescent="0.25">
      <c r="B19767" s="106"/>
      <c r="C19767" s="106"/>
      <c r="D19767" s="139"/>
      <c r="E19767" s="140"/>
      <c r="F19767" s="140"/>
      <c r="G19767" s="140"/>
      <c r="M19767" s="140"/>
      <c r="N19767" s="167"/>
      <c r="O19767" s="167"/>
      <c r="P19767" s="142"/>
      <c r="Q19767" s="142"/>
      <c r="R19767" s="142"/>
      <c r="S19767" s="139"/>
    </row>
    <row r="19768" spans="2:19" ht="15.75" customHeight="1" x14ac:dyDescent="0.25">
      <c r="B19768" s="106"/>
      <c r="C19768" s="106"/>
      <c r="D19768" s="139"/>
      <c r="E19768" s="140"/>
      <c r="F19768" s="140"/>
      <c r="G19768" s="140"/>
      <c r="M19768" s="140"/>
      <c r="N19768" s="167"/>
      <c r="O19768" s="167"/>
      <c r="P19768" s="142"/>
      <c r="Q19768" s="142"/>
      <c r="R19768" s="142"/>
      <c r="S19768" s="139"/>
    </row>
    <row r="19769" spans="2:19" ht="15.75" customHeight="1" x14ac:dyDescent="0.25">
      <c r="B19769" s="106"/>
      <c r="C19769" s="106"/>
      <c r="D19769" s="139"/>
      <c r="E19769" s="140"/>
      <c r="F19769" s="140"/>
      <c r="G19769" s="140"/>
      <c r="M19769" s="140"/>
      <c r="N19769" s="167"/>
      <c r="O19769" s="167"/>
      <c r="P19769" s="142"/>
      <c r="Q19769" s="142"/>
      <c r="R19769" s="142"/>
      <c r="S19769" s="139"/>
    </row>
    <row r="19770" spans="2:19" ht="15.75" customHeight="1" x14ac:dyDescent="0.25">
      <c r="B19770" s="106"/>
      <c r="C19770" s="106"/>
      <c r="D19770" s="139"/>
      <c r="E19770" s="140"/>
      <c r="F19770" s="140"/>
      <c r="G19770" s="140"/>
      <c r="M19770" s="140"/>
      <c r="N19770" s="167"/>
      <c r="O19770" s="167"/>
      <c r="P19770" s="142"/>
      <c r="Q19770" s="142"/>
      <c r="R19770" s="142"/>
      <c r="S19770" s="139"/>
    </row>
    <row r="19771" spans="2:19" ht="15.75" customHeight="1" x14ac:dyDescent="0.25">
      <c r="B19771" s="106"/>
      <c r="C19771" s="106"/>
      <c r="D19771" s="139"/>
      <c r="E19771" s="140"/>
      <c r="F19771" s="140"/>
      <c r="G19771" s="140"/>
      <c r="M19771" s="140"/>
      <c r="N19771" s="167"/>
      <c r="O19771" s="167"/>
      <c r="P19771" s="142"/>
      <c r="Q19771" s="142"/>
      <c r="R19771" s="142"/>
      <c r="S19771" s="139"/>
    </row>
    <row r="19772" spans="2:19" ht="15.75" customHeight="1" x14ac:dyDescent="0.25">
      <c r="B19772" s="106"/>
      <c r="C19772" s="106"/>
      <c r="D19772" s="139"/>
      <c r="E19772" s="140"/>
      <c r="F19772" s="140"/>
      <c r="G19772" s="140"/>
      <c r="M19772" s="140"/>
      <c r="N19772" s="167"/>
      <c r="O19772" s="167"/>
      <c r="P19772" s="142"/>
      <c r="Q19772" s="142"/>
      <c r="R19772" s="142"/>
      <c r="S19772" s="139"/>
    </row>
    <row r="19773" spans="2:19" ht="15.75" customHeight="1" x14ac:dyDescent="0.25">
      <c r="B19773" s="106"/>
      <c r="C19773" s="106"/>
      <c r="D19773" s="139"/>
      <c r="E19773" s="140"/>
      <c r="F19773" s="140"/>
      <c r="G19773" s="140"/>
      <c r="M19773" s="140"/>
      <c r="N19773" s="167"/>
      <c r="O19773" s="167"/>
      <c r="P19773" s="142"/>
      <c r="Q19773" s="142"/>
      <c r="R19773" s="142"/>
      <c r="S19773" s="139"/>
    </row>
    <row r="19774" spans="2:19" ht="15.75" customHeight="1" x14ac:dyDescent="0.25">
      <c r="B19774" s="106"/>
      <c r="C19774" s="106"/>
      <c r="D19774" s="139"/>
      <c r="E19774" s="140"/>
      <c r="F19774" s="140"/>
      <c r="G19774" s="140"/>
      <c r="M19774" s="140"/>
      <c r="N19774" s="167"/>
      <c r="O19774" s="167"/>
      <c r="P19774" s="142"/>
      <c r="Q19774" s="142"/>
      <c r="R19774" s="142"/>
      <c r="S19774" s="139"/>
    </row>
    <row r="19775" spans="2:19" ht="15.75" customHeight="1" x14ac:dyDescent="0.25">
      <c r="B19775" s="106"/>
      <c r="C19775" s="106"/>
      <c r="D19775" s="139"/>
      <c r="E19775" s="140"/>
      <c r="F19775" s="140"/>
      <c r="G19775" s="140"/>
      <c r="M19775" s="140"/>
      <c r="N19775" s="167"/>
      <c r="O19775" s="167"/>
      <c r="P19775" s="142"/>
      <c r="Q19775" s="142"/>
      <c r="R19775" s="142"/>
      <c r="S19775" s="139"/>
    </row>
    <row r="19776" spans="2:19" ht="15.75" customHeight="1" x14ac:dyDescent="0.25">
      <c r="B19776" s="106"/>
      <c r="C19776" s="106"/>
      <c r="D19776" s="139"/>
      <c r="E19776" s="140"/>
      <c r="F19776" s="140"/>
      <c r="G19776" s="140"/>
      <c r="M19776" s="140"/>
      <c r="N19776" s="167"/>
      <c r="O19776" s="167"/>
      <c r="P19776" s="142"/>
      <c r="Q19776" s="142"/>
      <c r="R19776" s="142"/>
      <c r="S19776" s="139"/>
    </row>
    <row r="19777" spans="2:19" ht="15.75" customHeight="1" x14ac:dyDescent="0.25">
      <c r="B19777" s="106"/>
      <c r="C19777" s="106"/>
      <c r="D19777" s="139"/>
      <c r="E19777" s="140"/>
      <c r="F19777" s="140"/>
      <c r="G19777" s="140"/>
      <c r="M19777" s="140"/>
      <c r="N19777" s="167"/>
      <c r="O19777" s="167"/>
      <c r="P19777" s="142"/>
      <c r="Q19777" s="142"/>
      <c r="R19777" s="142"/>
      <c r="S19777" s="139"/>
    </row>
    <row r="19778" spans="2:19" ht="15.75" customHeight="1" x14ac:dyDescent="0.25">
      <c r="B19778" s="106"/>
      <c r="C19778" s="106"/>
      <c r="D19778" s="139"/>
      <c r="E19778" s="140"/>
      <c r="F19778" s="140"/>
      <c r="G19778" s="140"/>
      <c r="M19778" s="140"/>
      <c r="N19778" s="167"/>
      <c r="O19778" s="167"/>
      <c r="P19778" s="142"/>
      <c r="Q19778" s="142"/>
      <c r="R19778" s="142"/>
      <c r="S19778" s="139"/>
    </row>
    <row r="19779" spans="2:19" ht="15.75" customHeight="1" x14ac:dyDescent="0.25">
      <c r="B19779" s="106"/>
      <c r="C19779" s="106"/>
      <c r="D19779" s="139"/>
      <c r="E19779" s="140"/>
      <c r="F19779" s="140"/>
      <c r="G19779" s="140"/>
      <c r="M19779" s="140"/>
      <c r="N19779" s="167"/>
      <c r="O19779" s="167"/>
      <c r="P19779" s="142"/>
      <c r="Q19779" s="142"/>
      <c r="R19779" s="142"/>
      <c r="S19779" s="139"/>
    </row>
    <row r="19780" spans="2:19" ht="15.75" customHeight="1" x14ac:dyDescent="0.25">
      <c r="B19780" s="106"/>
      <c r="C19780" s="106"/>
      <c r="D19780" s="139"/>
      <c r="E19780" s="140"/>
      <c r="F19780" s="140"/>
      <c r="G19780" s="140"/>
      <c r="M19780" s="140"/>
      <c r="N19780" s="167"/>
      <c r="O19780" s="167"/>
      <c r="P19780" s="142"/>
      <c r="Q19780" s="142"/>
      <c r="R19780" s="142"/>
      <c r="S19780" s="139"/>
    </row>
    <row r="19781" spans="2:19" ht="15.75" customHeight="1" x14ac:dyDescent="0.25">
      <c r="B19781" s="106"/>
      <c r="C19781" s="106"/>
      <c r="D19781" s="139"/>
      <c r="E19781" s="140"/>
      <c r="F19781" s="140"/>
      <c r="G19781" s="140"/>
      <c r="M19781" s="140"/>
      <c r="N19781" s="167"/>
      <c r="O19781" s="167"/>
      <c r="P19781" s="142"/>
      <c r="Q19781" s="142"/>
      <c r="R19781" s="142"/>
      <c r="S19781" s="139"/>
    </row>
    <row r="19782" spans="2:19" ht="15.75" customHeight="1" x14ac:dyDescent="0.25">
      <c r="B19782" s="106"/>
      <c r="C19782" s="106"/>
      <c r="D19782" s="139"/>
      <c r="E19782" s="140"/>
      <c r="F19782" s="140"/>
      <c r="G19782" s="140"/>
      <c r="M19782" s="140"/>
      <c r="N19782" s="167"/>
      <c r="O19782" s="167"/>
      <c r="P19782" s="142"/>
      <c r="Q19782" s="142"/>
      <c r="R19782" s="142"/>
      <c r="S19782" s="139"/>
    </row>
    <row r="19783" spans="2:19" ht="15.75" customHeight="1" x14ac:dyDescent="0.25">
      <c r="B19783" s="106"/>
      <c r="C19783" s="106"/>
      <c r="D19783" s="139"/>
      <c r="E19783" s="140"/>
      <c r="F19783" s="140"/>
      <c r="G19783" s="140"/>
      <c r="M19783" s="140"/>
      <c r="N19783" s="167"/>
      <c r="O19783" s="167"/>
      <c r="P19783" s="142"/>
      <c r="Q19783" s="142"/>
      <c r="R19783" s="142"/>
      <c r="S19783" s="139"/>
    </row>
    <row r="19784" spans="2:19" ht="15.75" customHeight="1" x14ac:dyDescent="0.25">
      <c r="B19784" s="106"/>
      <c r="C19784" s="106"/>
      <c r="D19784" s="139"/>
      <c r="E19784" s="140"/>
      <c r="F19784" s="140"/>
      <c r="G19784" s="140"/>
      <c r="M19784" s="140"/>
      <c r="N19784" s="167"/>
      <c r="O19784" s="167"/>
      <c r="P19784" s="142"/>
      <c r="Q19784" s="142"/>
      <c r="R19784" s="142"/>
      <c r="S19784" s="139"/>
    </row>
    <row r="19785" spans="2:19" ht="15.75" customHeight="1" x14ac:dyDescent="0.25">
      <c r="B19785" s="106"/>
      <c r="C19785" s="106"/>
      <c r="D19785" s="139"/>
      <c r="E19785" s="140"/>
      <c r="F19785" s="140"/>
      <c r="G19785" s="140"/>
      <c r="M19785" s="140"/>
      <c r="N19785" s="167"/>
      <c r="O19785" s="167"/>
      <c r="P19785" s="142"/>
      <c r="Q19785" s="142"/>
      <c r="R19785" s="142"/>
      <c r="S19785" s="139"/>
    </row>
    <row r="19786" spans="2:19" ht="15.75" customHeight="1" x14ac:dyDescent="0.25">
      <c r="B19786" s="106"/>
      <c r="C19786" s="106"/>
      <c r="D19786" s="139"/>
      <c r="E19786" s="140"/>
      <c r="F19786" s="140"/>
      <c r="G19786" s="140"/>
      <c r="M19786" s="140"/>
      <c r="N19786" s="167"/>
      <c r="O19786" s="167"/>
      <c r="P19786" s="142"/>
      <c r="Q19786" s="142"/>
      <c r="R19786" s="142"/>
      <c r="S19786" s="139"/>
    </row>
    <row r="19787" spans="2:19" ht="15.75" customHeight="1" x14ac:dyDescent="0.25">
      <c r="B19787" s="106"/>
      <c r="C19787" s="106"/>
      <c r="D19787" s="139"/>
      <c r="E19787" s="140"/>
      <c r="F19787" s="140"/>
      <c r="G19787" s="140"/>
      <c r="M19787" s="140"/>
      <c r="N19787" s="167"/>
      <c r="O19787" s="167"/>
      <c r="P19787" s="142"/>
      <c r="Q19787" s="142"/>
      <c r="R19787" s="142"/>
      <c r="S19787" s="139"/>
    </row>
    <row r="19788" spans="2:19" ht="15.75" customHeight="1" x14ac:dyDescent="0.25">
      <c r="B19788" s="106"/>
      <c r="C19788" s="106"/>
      <c r="D19788" s="139"/>
      <c r="E19788" s="140"/>
      <c r="F19788" s="140"/>
      <c r="G19788" s="140"/>
      <c r="M19788" s="140"/>
      <c r="N19788" s="167"/>
      <c r="O19788" s="167"/>
      <c r="P19788" s="142"/>
      <c r="Q19788" s="142"/>
      <c r="R19788" s="142"/>
      <c r="S19788" s="139"/>
    </row>
    <row r="19789" spans="2:19" ht="15.75" customHeight="1" x14ac:dyDescent="0.25">
      <c r="B19789" s="106"/>
      <c r="C19789" s="106"/>
      <c r="D19789" s="139"/>
      <c r="E19789" s="140"/>
      <c r="F19789" s="140"/>
      <c r="G19789" s="140"/>
      <c r="M19789" s="140"/>
      <c r="N19789" s="167"/>
      <c r="O19789" s="167"/>
      <c r="P19789" s="142"/>
      <c r="Q19789" s="142"/>
      <c r="R19789" s="142"/>
      <c r="S19789" s="139"/>
    </row>
    <row r="19790" spans="2:19" ht="15.75" customHeight="1" x14ac:dyDescent="0.25">
      <c r="B19790" s="106"/>
      <c r="C19790" s="106"/>
      <c r="D19790" s="139"/>
      <c r="E19790" s="140"/>
      <c r="F19790" s="140"/>
      <c r="G19790" s="140"/>
      <c r="M19790" s="140"/>
      <c r="N19790" s="167"/>
      <c r="O19790" s="167"/>
      <c r="P19790" s="142"/>
      <c r="Q19790" s="142"/>
      <c r="R19790" s="142"/>
      <c r="S19790" s="139"/>
    </row>
    <row r="19791" spans="2:19" ht="15.75" customHeight="1" x14ac:dyDescent="0.25">
      <c r="B19791" s="106"/>
      <c r="C19791" s="106"/>
      <c r="D19791" s="139"/>
      <c r="E19791" s="140"/>
      <c r="F19791" s="140"/>
      <c r="G19791" s="140"/>
      <c r="M19791" s="140"/>
      <c r="N19791" s="167"/>
      <c r="O19791" s="167"/>
      <c r="P19791" s="142"/>
      <c r="Q19791" s="142"/>
      <c r="R19791" s="142"/>
      <c r="S19791" s="139"/>
    </row>
    <row r="19792" spans="2:19" ht="15.75" customHeight="1" x14ac:dyDescent="0.25">
      <c r="B19792" s="106"/>
      <c r="C19792" s="106"/>
      <c r="D19792" s="139"/>
      <c r="E19792" s="140"/>
      <c r="F19792" s="140"/>
      <c r="G19792" s="140"/>
      <c r="M19792" s="140"/>
      <c r="N19792" s="167"/>
      <c r="O19792" s="167"/>
      <c r="P19792" s="142"/>
      <c r="Q19792" s="142"/>
      <c r="R19792" s="142"/>
      <c r="S19792" s="139"/>
    </row>
    <row r="19793" spans="2:19" ht="15.75" customHeight="1" x14ac:dyDescent="0.25">
      <c r="B19793" s="106"/>
      <c r="C19793" s="106"/>
      <c r="D19793" s="139"/>
      <c r="E19793" s="140"/>
      <c r="F19793" s="140"/>
      <c r="G19793" s="140"/>
      <c r="M19793" s="140"/>
      <c r="N19793" s="167"/>
      <c r="O19793" s="167"/>
      <c r="P19793" s="142"/>
      <c r="Q19793" s="142"/>
      <c r="R19793" s="142"/>
      <c r="S19793" s="139"/>
    </row>
    <row r="19794" spans="2:19" ht="15.75" customHeight="1" x14ac:dyDescent="0.25">
      <c r="B19794" s="106"/>
      <c r="C19794" s="106"/>
      <c r="D19794" s="139"/>
      <c r="E19794" s="140"/>
      <c r="F19794" s="140"/>
      <c r="G19794" s="140"/>
      <c r="M19794" s="140"/>
      <c r="N19794" s="167"/>
      <c r="O19794" s="167"/>
      <c r="P19794" s="142"/>
      <c r="Q19794" s="142"/>
      <c r="R19794" s="142"/>
      <c r="S19794" s="139"/>
    </row>
    <row r="19795" spans="2:19" ht="15.75" customHeight="1" x14ac:dyDescent="0.25">
      <c r="B19795" s="106"/>
      <c r="C19795" s="106"/>
      <c r="D19795" s="139"/>
      <c r="E19795" s="140"/>
      <c r="F19795" s="140"/>
      <c r="G19795" s="140"/>
      <c r="M19795" s="140"/>
      <c r="N19795" s="167"/>
      <c r="O19795" s="167"/>
      <c r="P19795" s="142"/>
      <c r="Q19795" s="142"/>
      <c r="R19795" s="142"/>
      <c r="S19795" s="139"/>
    </row>
    <row r="19796" spans="2:19" ht="15.75" customHeight="1" x14ac:dyDescent="0.25">
      <c r="B19796" s="106"/>
      <c r="C19796" s="106"/>
      <c r="D19796" s="139"/>
      <c r="E19796" s="140"/>
      <c r="F19796" s="140"/>
      <c r="G19796" s="140"/>
      <c r="M19796" s="140"/>
      <c r="N19796" s="167"/>
      <c r="O19796" s="167"/>
      <c r="P19796" s="142"/>
      <c r="Q19796" s="142"/>
      <c r="R19796" s="142"/>
      <c r="S19796" s="139"/>
    </row>
    <row r="19797" spans="2:19" ht="15.75" customHeight="1" x14ac:dyDescent="0.25">
      <c r="B19797" s="106"/>
      <c r="C19797" s="106"/>
      <c r="D19797" s="139"/>
      <c r="E19797" s="140"/>
      <c r="F19797" s="140"/>
      <c r="G19797" s="140"/>
      <c r="M19797" s="140"/>
      <c r="N19797" s="167"/>
      <c r="O19797" s="167"/>
      <c r="P19797" s="142"/>
      <c r="Q19797" s="142"/>
      <c r="R19797" s="142"/>
      <c r="S19797" s="139"/>
    </row>
    <row r="19798" spans="2:19" ht="15.75" customHeight="1" x14ac:dyDescent="0.25">
      <c r="B19798" s="106"/>
      <c r="C19798" s="106"/>
      <c r="D19798" s="139"/>
      <c r="E19798" s="140"/>
      <c r="F19798" s="140"/>
      <c r="G19798" s="140"/>
      <c r="M19798" s="140"/>
      <c r="N19798" s="167"/>
      <c r="O19798" s="167"/>
      <c r="P19798" s="142"/>
      <c r="Q19798" s="142"/>
      <c r="R19798" s="142"/>
      <c r="S19798" s="139"/>
    </row>
    <row r="19799" spans="2:19" ht="15.75" customHeight="1" x14ac:dyDescent="0.25">
      <c r="B19799" s="106"/>
      <c r="C19799" s="106"/>
      <c r="D19799" s="139"/>
      <c r="E19799" s="140"/>
      <c r="F19799" s="140"/>
      <c r="G19799" s="140"/>
      <c r="M19799" s="140"/>
      <c r="N19799" s="167"/>
      <c r="O19799" s="167"/>
      <c r="P19799" s="142"/>
      <c r="Q19799" s="142"/>
      <c r="R19799" s="142"/>
      <c r="S19799" s="139"/>
    </row>
    <row r="19800" spans="2:19" ht="15.75" customHeight="1" x14ac:dyDescent="0.25">
      <c r="B19800" s="106"/>
      <c r="C19800" s="106"/>
      <c r="D19800" s="139"/>
      <c r="E19800" s="140"/>
      <c r="F19800" s="140"/>
      <c r="G19800" s="140"/>
      <c r="M19800" s="140"/>
      <c r="N19800" s="167"/>
      <c r="O19800" s="167"/>
      <c r="P19800" s="142"/>
      <c r="Q19800" s="142"/>
      <c r="R19800" s="142"/>
      <c r="S19800" s="139"/>
    </row>
    <row r="19801" spans="2:19" ht="15.75" customHeight="1" x14ac:dyDescent="0.25">
      <c r="B19801" s="106"/>
      <c r="C19801" s="106"/>
      <c r="D19801" s="139"/>
      <c r="E19801" s="140"/>
      <c r="F19801" s="140"/>
      <c r="G19801" s="140"/>
      <c r="M19801" s="140"/>
      <c r="N19801" s="167"/>
      <c r="O19801" s="167"/>
      <c r="P19801" s="142"/>
      <c r="Q19801" s="142"/>
      <c r="R19801" s="142"/>
      <c r="S19801" s="139"/>
    </row>
    <row r="19802" spans="2:19" ht="15.75" customHeight="1" x14ac:dyDescent="0.25">
      <c r="B19802" s="106"/>
      <c r="C19802" s="106"/>
      <c r="D19802" s="139"/>
      <c r="E19802" s="140"/>
      <c r="F19802" s="140"/>
      <c r="G19802" s="140"/>
      <c r="M19802" s="140"/>
      <c r="N19802" s="167"/>
      <c r="O19802" s="167"/>
      <c r="P19802" s="142"/>
      <c r="Q19802" s="142"/>
      <c r="R19802" s="142"/>
      <c r="S19802" s="139"/>
    </row>
    <row r="19803" spans="2:19" ht="15.75" customHeight="1" x14ac:dyDescent="0.25">
      <c r="B19803" s="106"/>
      <c r="C19803" s="106"/>
      <c r="D19803" s="139"/>
      <c r="E19803" s="140"/>
      <c r="F19803" s="140"/>
      <c r="G19803" s="140"/>
      <c r="M19803" s="140"/>
      <c r="N19803" s="167"/>
      <c r="O19803" s="167"/>
      <c r="P19803" s="142"/>
      <c r="Q19803" s="142"/>
      <c r="R19803" s="142"/>
      <c r="S19803" s="139"/>
    </row>
    <row r="19804" spans="2:19" ht="15.75" customHeight="1" x14ac:dyDescent="0.25">
      <c r="B19804" s="106"/>
      <c r="C19804" s="106"/>
      <c r="D19804" s="139"/>
      <c r="E19804" s="140"/>
      <c r="F19804" s="140"/>
      <c r="G19804" s="140"/>
      <c r="M19804" s="140"/>
      <c r="N19804" s="167"/>
      <c r="O19804" s="167"/>
      <c r="P19804" s="142"/>
      <c r="Q19804" s="142"/>
      <c r="R19804" s="142"/>
      <c r="S19804" s="139"/>
    </row>
    <row r="19805" spans="2:19" ht="15.75" customHeight="1" x14ac:dyDescent="0.25">
      <c r="B19805" s="106"/>
      <c r="C19805" s="106"/>
      <c r="D19805" s="139"/>
      <c r="E19805" s="140"/>
      <c r="F19805" s="140"/>
      <c r="G19805" s="140"/>
      <c r="M19805" s="140"/>
      <c r="N19805" s="167"/>
      <c r="O19805" s="167"/>
      <c r="P19805" s="142"/>
      <c r="Q19805" s="142"/>
      <c r="R19805" s="142"/>
      <c r="S19805" s="139"/>
    </row>
    <row r="19806" spans="2:19" ht="15.75" customHeight="1" x14ac:dyDescent="0.25">
      <c r="B19806" s="106"/>
      <c r="C19806" s="106"/>
      <c r="D19806" s="139"/>
      <c r="E19806" s="140"/>
      <c r="F19806" s="140"/>
      <c r="G19806" s="140"/>
      <c r="M19806" s="140"/>
      <c r="N19806" s="167"/>
      <c r="O19806" s="167"/>
      <c r="P19806" s="142"/>
      <c r="Q19806" s="142"/>
      <c r="R19806" s="142"/>
      <c r="S19806" s="139"/>
    </row>
    <row r="19807" spans="2:19" ht="15.75" customHeight="1" x14ac:dyDescent="0.25">
      <c r="B19807" s="106"/>
      <c r="C19807" s="106"/>
      <c r="D19807" s="139"/>
      <c r="E19807" s="140"/>
      <c r="F19807" s="140"/>
      <c r="G19807" s="140"/>
      <c r="M19807" s="140"/>
      <c r="N19807" s="167"/>
      <c r="O19807" s="167"/>
      <c r="P19807" s="142"/>
      <c r="Q19807" s="142"/>
      <c r="R19807" s="142"/>
      <c r="S19807" s="139"/>
    </row>
    <row r="19808" spans="2:19" ht="15.75" customHeight="1" x14ac:dyDescent="0.25">
      <c r="B19808" s="106"/>
      <c r="C19808" s="106"/>
      <c r="D19808" s="139"/>
      <c r="E19808" s="140"/>
      <c r="F19808" s="140"/>
      <c r="G19808" s="140"/>
      <c r="M19808" s="140"/>
      <c r="N19808" s="167"/>
      <c r="O19808" s="167"/>
      <c r="P19808" s="142"/>
      <c r="Q19808" s="142"/>
      <c r="R19808" s="142"/>
      <c r="S19808" s="139"/>
    </row>
    <row r="19809" spans="2:19" ht="15.75" customHeight="1" x14ac:dyDescent="0.25">
      <c r="B19809" s="106"/>
      <c r="C19809" s="106"/>
      <c r="D19809" s="139"/>
      <c r="E19809" s="140"/>
      <c r="F19809" s="140"/>
      <c r="G19809" s="140"/>
      <c r="M19809" s="140"/>
      <c r="N19809" s="167"/>
      <c r="O19809" s="167"/>
      <c r="P19809" s="142"/>
      <c r="Q19809" s="142"/>
      <c r="R19809" s="142"/>
      <c r="S19809" s="139"/>
    </row>
    <row r="19810" spans="2:19" ht="15.75" customHeight="1" x14ac:dyDescent="0.25">
      <c r="B19810" s="106"/>
      <c r="C19810" s="106"/>
      <c r="D19810" s="139"/>
      <c r="E19810" s="140"/>
      <c r="F19810" s="140"/>
      <c r="G19810" s="140"/>
      <c r="M19810" s="140"/>
      <c r="N19810" s="167"/>
      <c r="O19810" s="167"/>
      <c r="P19810" s="142"/>
      <c r="Q19810" s="142"/>
      <c r="R19810" s="142"/>
      <c r="S19810" s="139"/>
    </row>
    <row r="19811" spans="2:19" ht="15.75" customHeight="1" x14ac:dyDescent="0.25">
      <c r="B19811" s="106"/>
      <c r="C19811" s="106"/>
      <c r="D19811" s="139"/>
      <c r="E19811" s="140"/>
      <c r="F19811" s="140"/>
      <c r="G19811" s="140"/>
      <c r="M19811" s="140"/>
      <c r="N19811" s="167"/>
      <c r="O19811" s="167"/>
      <c r="P19811" s="142"/>
      <c r="Q19811" s="142"/>
      <c r="R19811" s="142"/>
      <c r="S19811" s="139"/>
    </row>
    <row r="19812" spans="2:19" ht="15.75" customHeight="1" x14ac:dyDescent="0.25">
      <c r="B19812" s="106"/>
      <c r="C19812" s="106"/>
      <c r="D19812" s="139"/>
      <c r="E19812" s="140"/>
      <c r="F19812" s="140"/>
      <c r="G19812" s="140"/>
      <c r="M19812" s="140"/>
      <c r="N19812" s="167"/>
      <c r="O19812" s="167"/>
      <c r="P19812" s="142"/>
      <c r="Q19812" s="142"/>
      <c r="R19812" s="142"/>
      <c r="S19812" s="139"/>
    </row>
    <row r="19813" spans="2:19" ht="15.75" customHeight="1" x14ac:dyDescent="0.25">
      <c r="B19813" s="106"/>
      <c r="C19813" s="106"/>
      <c r="D19813" s="139"/>
      <c r="E19813" s="140"/>
      <c r="F19813" s="140"/>
      <c r="G19813" s="140"/>
      <c r="M19813" s="140"/>
      <c r="N19813" s="167"/>
      <c r="O19813" s="167"/>
      <c r="P19813" s="142"/>
      <c r="Q19813" s="142"/>
      <c r="R19813" s="142"/>
      <c r="S19813" s="139"/>
    </row>
    <row r="19814" spans="2:19" ht="15.75" customHeight="1" x14ac:dyDescent="0.25">
      <c r="B19814" s="106"/>
      <c r="C19814" s="106"/>
      <c r="D19814" s="139"/>
      <c r="E19814" s="140"/>
      <c r="F19814" s="140"/>
      <c r="G19814" s="140"/>
      <c r="M19814" s="140"/>
      <c r="N19814" s="167"/>
      <c r="O19814" s="167"/>
      <c r="P19814" s="142"/>
      <c r="Q19814" s="142"/>
      <c r="R19814" s="142"/>
      <c r="S19814" s="139"/>
    </row>
    <row r="19815" spans="2:19" ht="15.75" customHeight="1" x14ac:dyDescent="0.25">
      <c r="B19815" s="106"/>
      <c r="C19815" s="106"/>
      <c r="D19815" s="139"/>
      <c r="E19815" s="140"/>
      <c r="F19815" s="140"/>
      <c r="G19815" s="140"/>
      <c r="M19815" s="140"/>
      <c r="N19815" s="167"/>
      <c r="O19815" s="167"/>
      <c r="P19815" s="142"/>
      <c r="Q19815" s="142"/>
      <c r="R19815" s="142"/>
      <c r="S19815" s="139"/>
    </row>
    <row r="19816" spans="2:19" ht="15.75" customHeight="1" x14ac:dyDescent="0.25">
      <c r="B19816" s="106"/>
      <c r="C19816" s="106"/>
      <c r="D19816" s="139"/>
      <c r="E19816" s="140"/>
      <c r="F19816" s="140"/>
      <c r="G19816" s="140"/>
      <c r="M19816" s="140"/>
      <c r="N19816" s="167"/>
      <c r="O19816" s="167"/>
      <c r="P19816" s="142"/>
      <c r="Q19816" s="142"/>
      <c r="R19816" s="142"/>
      <c r="S19816" s="139"/>
    </row>
    <row r="19817" spans="2:19" ht="15.75" customHeight="1" x14ac:dyDescent="0.25">
      <c r="B19817" s="106"/>
      <c r="C19817" s="106"/>
      <c r="D19817" s="139"/>
      <c r="E19817" s="140"/>
      <c r="F19817" s="140"/>
      <c r="G19817" s="140"/>
      <c r="M19817" s="140"/>
      <c r="N19817" s="167"/>
      <c r="O19817" s="167"/>
      <c r="P19817" s="142"/>
      <c r="Q19817" s="142"/>
      <c r="R19817" s="142"/>
      <c r="S19817" s="139"/>
    </row>
    <row r="19818" spans="2:19" ht="15.75" customHeight="1" x14ac:dyDescent="0.25">
      <c r="B19818" s="106"/>
      <c r="C19818" s="106"/>
      <c r="D19818" s="139"/>
      <c r="E19818" s="140"/>
      <c r="F19818" s="140"/>
      <c r="G19818" s="140"/>
      <c r="M19818" s="140"/>
      <c r="N19818" s="167"/>
      <c r="O19818" s="167"/>
      <c r="P19818" s="142"/>
      <c r="Q19818" s="142"/>
      <c r="R19818" s="142"/>
      <c r="S19818" s="139"/>
    </row>
    <row r="19819" spans="2:19" ht="15.75" customHeight="1" x14ac:dyDescent="0.25">
      <c r="B19819" s="106"/>
      <c r="C19819" s="106"/>
      <c r="D19819" s="139"/>
      <c r="E19819" s="140"/>
      <c r="F19819" s="140"/>
      <c r="G19819" s="140"/>
      <c r="M19819" s="140"/>
      <c r="N19819" s="167"/>
      <c r="O19819" s="167"/>
      <c r="P19819" s="142"/>
      <c r="Q19819" s="142"/>
      <c r="R19819" s="142"/>
      <c r="S19819" s="139"/>
    </row>
    <row r="19820" spans="2:19" ht="15.75" customHeight="1" x14ac:dyDescent="0.25">
      <c r="B19820" s="106"/>
      <c r="C19820" s="106"/>
      <c r="D19820" s="139"/>
      <c r="E19820" s="140"/>
      <c r="F19820" s="140"/>
      <c r="G19820" s="140"/>
      <c r="M19820" s="140"/>
      <c r="N19820" s="167"/>
      <c r="O19820" s="167"/>
      <c r="P19820" s="142"/>
      <c r="Q19820" s="142"/>
      <c r="R19820" s="142"/>
      <c r="S19820" s="139"/>
    </row>
    <row r="19821" spans="2:19" ht="15.75" customHeight="1" x14ac:dyDescent="0.25">
      <c r="B19821" s="106"/>
      <c r="C19821" s="106"/>
      <c r="D19821" s="139"/>
      <c r="E19821" s="140"/>
      <c r="F19821" s="140"/>
      <c r="G19821" s="140"/>
      <c r="M19821" s="140"/>
      <c r="N19821" s="167"/>
      <c r="O19821" s="167"/>
      <c r="P19821" s="142"/>
      <c r="Q19821" s="142"/>
      <c r="R19821" s="142"/>
      <c r="S19821" s="139"/>
    </row>
    <row r="19822" spans="2:19" ht="15.75" customHeight="1" x14ac:dyDescent="0.25">
      <c r="B19822" s="106"/>
      <c r="C19822" s="106"/>
      <c r="D19822" s="139"/>
      <c r="E19822" s="140"/>
      <c r="F19822" s="140"/>
      <c r="G19822" s="140"/>
      <c r="M19822" s="140"/>
      <c r="N19822" s="167"/>
      <c r="O19822" s="167"/>
      <c r="P19822" s="142"/>
      <c r="Q19822" s="142"/>
      <c r="R19822" s="142"/>
      <c r="S19822" s="139"/>
    </row>
    <row r="19823" spans="2:19" ht="15.75" customHeight="1" x14ac:dyDescent="0.25">
      <c r="B19823" s="106"/>
      <c r="C19823" s="106"/>
      <c r="D19823" s="139"/>
      <c r="E19823" s="140"/>
      <c r="F19823" s="140"/>
      <c r="G19823" s="140"/>
      <c r="M19823" s="140"/>
      <c r="N19823" s="167"/>
      <c r="O19823" s="167"/>
      <c r="P19823" s="142"/>
      <c r="Q19823" s="142"/>
      <c r="R19823" s="142"/>
      <c r="S19823" s="139"/>
    </row>
    <row r="19824" spans="2:19" ht="15.75" customHeight="1" x14ac:dyDescent="0.25">
      <c r="B19824" s="106"/>
      <c r="C19824" s="106"/>
      <c r="D19824" s="139"/>
      <c r="E19824" s="140"/>
      <c r="F19824" s="140"/>
      <c r="G19824" s="140"/>
      <c r="M19824" s="140"/>
      <c r="N19824" s="167"/>
      <c r="O19824" s="167"/>
      <c r="P19824" s="142"/>
      <c r="Q19824" s="142"/>
      <c r="R19824" s="142"/>
      <c r="S19824" s="139"/>
    </row>
    <row r="19825" spans="2:19" ht="15.75" customHeight="1" x14ac:dyDescent="0.25">
      <c r="B19825" s="106"/>
      <c r="C19825" s="106"/>
      <c r="D19825" s="139"/>
      <c r="E19825" s="140"/>
      <c r="F19825" s="140"/>
      <c r="G19825" s="140"/>
      <c r="M19825" s="140"/>
      <c r="N19825" s="167"/>
      <c r="O19825" s="167"/>
      <c r="P19825" s="142"/>
      <c r="Q19825" s="142"/>
      <c r="R19825" s="142"/>
      <c r="S19825" s="139"/>
    </row>
    <row r="19826" spans="2:19" ht="15.75" customHeight="1" x14ac:dyDescent="0.25">
      <c r="B19826" s="106"/>
      <c r="C19826" s="106"/>
      <c r="D19826" s="139"/>
      <c r="E19826" s="140"/>
      <c r="F19826" s="140"/>
      <c r="G19826" s="140"/>
      <c r="M19826" s="140"/>
      <c r="N19826" s="167"/>
      <c r="O19826" s="167"/>
      <c r="P19826" s="142"/>
      <c r="Q19826" s="142"/>
      <c r="R19826" s="142"/>
      <c r="S19826" s="139"/>
    </row>
    <row r="19827" spans="2:19" ht="15.75" customHeight="1" x14ac:dyDescent="0.25">
      <c r="B19827" s="106"/>
      <c r="C19827" s="106"/>
      <c r="D19827" s="139"/>
      <c r="E19827" s="140"/>
      <c r="F19827" s="140"/>
      <c r="G19827" s="140"/>
      <c r="M19827" s="140"/>
      <c r="N19827" s="167"/>
      <c r="O19827" s="167"/>
      <c r="P19827" s="142"/>
      <c r="Q19827" s="142"/>
      <c r="R19827" s="142"/>
      <c r="S19827" s="139"/>
    </row>
    <row r="19828" spans="2:19" ht="15.75" customHeight="1" x14ac:dyDescent="0.25">
      <c r="B19828" s="106"/>
      <c r="C19828" s="106"/>
      <c r="D19828" s="139"/>
      <c r="E19828" s="140"/>
      <c r="F19828" s="140"/>
      <c r="G19828" s="140"/>
      <c r="M19828" s="140"/>
      <c r="N19828" s="167"/>
      <c r="O19828" s="167"/>
      <c r="P19828" s="142"/>
      <c r="Q19828" s="142"/>
      <c r="R19828" s="142"/>
      <c r="S19828" s="139"/>
    </row>
    <row r="19829" spans="2:19" ht="15.75" customHeight="1" x14ac:dyDescent="0.25">
      <c r="B19829" s="106"/>
      <c r="C19829" s="106"/>
      <c r="D19829" s="139"/>
      <c r="E19829" s="140"/>
      <c r="F19829" s="140"/>
      <c r="G19829" s="140"/>
      <c r="M19829" s="140"/>
      <c r="N19829" s="167"/>
      <c r="O19829" s="167"/>
      <c r="P19829" s="142"/>
      <c r="Q19829" s="142"/>
      <c r="R19829" s="142"/>
      <c r="S19829" s="139"/>
    </row>
    <row r="19830" spans="2:19" ht="15.75" customHeight="1" x14ac:dyDescent="0.25">
      <c r="B19830" s="106"/>
      <c r="C19830" s="106"/>
      <c r="D19830" s="139"/>
      <c r="E19830" s="140"/>
      <c r="F19830" s="140"/>
      <c r="G19830" s="140"/>
      <c r="M19830" s="140"/>
      <c r="N19830" s="167"/>
      <c r="O19830" s="167"/>
      <c r="P19830" s="142"/>
      <c r="Q19830" s="142"/>
      <c r="R19830" s="142"/>
      <c r="S19830" s="139"/>
    </row>
    <row r="19831" spans="2:19" ht="15.75" customHeight="1" x14ac:dyDescent="0.25">
      <c r="B19831" s="106"/>
      <c r="C19831" s="106"/>
      <c r="D19831" s="139"/>
      <c r="E19831" s="140"/>
      <c r="F19831" s="140"/>
      <c r="G19831" s="140"/>
      <c r="M19831" s="140"/>
      <c r="N19831" s="167"/>
      <c r="O19831" s="167"/>
      <c r="P19831" s="142"/>
      <c r="Q19831" s="142"/>
      <c r="R19831" s="142"/>
      <c r="S19831" s="139"/>
    </row>
    <row r="19832" spans="2:19" ht="15.75" customHeight="1" x14ac:dyDescent="0.25">
      <c r="B19832" s="106"/>
      <c r="C19832" s="106"/>
      <c r="D19832" s="139"/>
      <c r="E19832" s="140"/>
      <c r="F19832" s="140"/>
      <c r="G19832" s="140"/>
      <c r="M19832" s="140"/>
      <c r="N19832" s="167"/>
      <c r="O19832" s="167"/>
      <c r="P19832" s="142"/>
      <c r="Q19832" s="142"/>
      <c r="R19832" s="142"/>
      <c r="S19832" s="139"/>
    </row>
    <row r="19833" spans="2:19" ht="15.75" customHeight="1" x14ac:dyDescent="0.25">
      <c r="B19833" s="106"/>
      <c r="C19833" s="106"/>
      <c r="D19833" s="139"/>
      <c r="E19833" s="140"/>
      <c r="F19833" s="140"/>
      <c r="G19833" s="140"/>
      <c r="M19833" s="140"/>
      <c r="N19833" s="167"/>
      <c r="O19833" s="167"/>
      <c r="P19833" s="142"/>
      <c r="Q19833" s="142"/>
      <c r="R19833" s="142"/>
      <c r="S19833" s="139"/>
    </row>
    <row r="19834" spans="2:19" ht="15.75" customHeight="1" x14ac:dyDescent="0.25">
      <c r="B19834" s="106"/>
      <c r="C19834" s="106"/>
      <c r="D19834" s="139"/>
      <c r="E19834" s="140"/>
      <c r="F19834" s="140"/>
      <c r="G19834" s="140"/>
      <c r="M19834" s="140"/>
      <c r="N19834" s="167"/>
      <c r="O19834" s="167"/>
      <c r="P19834" s="142"/>
      <c r="Q19834" s="142"/>
      <c r="R19834" s="142"/>
      <c r="S19834" s="139"/>
    </row>
    <row r="19835" spans="2:19" ht="15.75" customHeight="1" x14ac:dyDescent="0.25">
      <c r="B19835" s="106"/>
      <c r="C19835" s="106"/>
      <c r="D19835" s="139"/>
      <c r="E19835" s="140"/>
      <c r="F19835" s="140"/>
      <c r="G19835" s="140"/>
      <c r="M19835" s="140"/>
      <c r="N19835" s="167"/>
      <c r="O19835" s="167"/>
      <c r="P19835" s="142"/>
      <c r="Q19835" s="142"/>
      <c r="R19835" s="142"/>
      <c r="S19835" s="139"/>
    </row>
    <row r="19836" spans="2:19" ht="15.75" customHeight="1" x14ac:dyDescent="0.25">
      <c r="B19836" s="106"/>
      <c r="C19836" s="106"/>
      <c r="D19836" s="139"/>
      <c r="E19836" s="140"/>
      <c r="F19836" s="140"/>
      <c r="G19836" s="140"/>
      <c r="M19836" s="140"/>
      <c r="N19836" s="167"/>
      <c r="O19836" s="167"/>
      <c r="P19836" s="142"/>
      <c r="Q19836" s="142"/>
      <c r="R19836" s="142"/>
      <c r="S19836" s="139"/>
    </row>
    <row r="19837" spans="2:19" ht="15.75" customHeight="1" x14ac:dyDescent="0.25">
      <c r="B19837" s="106"/>
      <c r="C19837" s="106"/>
      <c r="D19837" s="139"/>
      <c r="E19837" s="140"/>
      <c r="F19837" s="140"/>
      <c r="G19837" s="140"/>
      <c r="M19837" s="140"/>
      <c r="N19837" s="167"/>
      <c r="O19837" s="167"/>
      <c r="P19837" s="142"/>
      <c r="Q19837" s="142"/>
      <c r="R19837" s="142"/>
      <c r="S19837" s="139"/>
    </row>
    <row r="19838" spans="2:19" ht="15.75" customHeight="1" x14ac:dyDescent="0.25">
      <c r="B19838" s="106"/>
      <c r="C19838" s="106"/>
      <c r="D19838" s="139"/>
      <c r="E19838" s="140"/>
      <c r="F19838" s="140"/>
      <c r="G19838" s="140"/>
      <c r="M19838" s="140"/>
      <c r="N19838" s="167"/>
      <c r="O19838" s="167"/>
      <c r="P19838" s="142"/>
      <c r="Q19838" s="142"/>
      <c r="R19838" s="142"/>
      <c r="S19838" s="139"/>
    </row>
    <row r="19839" spans="2:19" ht="15.75" customHeight="1" x14ac:dyDescent="0.25">
      <c r="B19839" s="106"/>
      <c r="C19839" s="106"/>
      <c r="D19839" s="139"/>
      <c r="E19839" s="140"/>
      <c r="F19839" s="140"/>
      <c r="G19839" s="140"/>
      <c r="M19839" s="140"/>
      <c r="N19839" s="167"/>
      <c r="O19839" s="167"/>
      <c r="P19839" s="142"/>
      <c r="Q19839" s="142"/>
      <c r="R19839" s="142"/>
      <c r="S19839" s="139"/>
    </row>
    <row r="19840" spans="2:19" ht="15.75" customHeight="1" x14ac:dyDescent="0.25">
      <c r="B19840" s="106"/>
      <c r="C19840" s="106"/>
      <c r="D19840" s="139"/>
      <c r="E19840" s="140"/>
      <c r="F19840" s="140"/>
      <c r="G19840" s="140"/>
      <c r="M19840" s="140"/>
      <c r="N19840" s="167"/>
      <c r="O19840" s="167"/>
      <c r="P19840" s="142"/>
      <c r="Q19840" s="142"/>
      <c r="R19840" s="142"/>
      <c r="S19840" s="139"/>
    </row>
    <row r="19841" spans="2:19" ht="15.75" customHeight="1" x14ac:dyDescent="0.25">
      <c r="B19841" s="106"/>
      <c r="C19841" s="106"/>
      <c r="D19841" s="139"/>
      <c r="E19841" s="140"/>
      <c r="F19841" s="140"/>
      <c r="G19841" s="140"/>
      <c r="M19841" s="140"/>
      <c r="N19841" s="167"/>
      <c r="O19841" s="167"/>
      <c r="P19841" s="142"/>
      <c r="Q19841" s="142"/>
      <c r="R19841" s="142"/>
      <c r="S19841" s="139"/>
    </row>
    <row r="19842" spans="2:19" ht="15.75" customHeight="1" x14ac:dyDescent="0.25">
      <c r="B19842" s="106"/>
      <c r="C19842" s="106"/>
      <c r="D19842" s="139"/>
      <c r="E19842" s="140"/>
      <c r="F19842" s="140"/>
      <c r="G19842" s="140"/>
      <c r="M19842" s="140"/>
      <c r="N19842" s="167"/>
      <c r="O19842" s="167"/>
      <c r="P19842" s="142"/>
      <c r="Q19842" s="142"/>
      <c r="R19842" s="142"/>
      <c r="S19842" s="139"/>
    </row>
    <row r="19843" spans="2:19" ht="15.75" customHeight="1" x14ac:dyDescent="0.25">
      <c r="B19843" s="106"/>
      <c r="C19843" s="106"/>
      <c r="D19843" s="139"/>
      <c r="E19843" s="140"/>
      <c r="F19843" s="140"/>
      <c r="G19843" s="140"/>
      <c r="M19843" s="140"/>
      <c r="N19843" s="167"/>
      <c r="O19843" s="167"/>
      <c r="P19843" s="142"/>
      <c r="Q19843" s="142"/>
      <c r="R19843" s="142"/>
      <c r="S19843" s="139"/>
    </row>
    <row r="19844" spans="2:19" ht="15.75" customHeight="1" x14ac:dyDescent="0.25">
      <c r="B19844" s="106"/>
      <c r="C19844" s="106"/>
      <c r="D19844" s="139"/>
      <c r="E19844" s="140"/>
      <c r="F19844" s="140"/>
      <c r="G19844" s="140"/>
      <c r="M19844" s="140"/>
      <c r="N19844" s="167"/>
      <c r="O19844" s="167"/>
      <c r="P19844" s="142"/>
      <c r="Q19844" s="142"/>
      <c r="R19844" s="142"/>
      <c r="S19844" s="139"/>
    </row>
    <row r="19845" spans="2:19" ht="15.75" customHeight="1" x14ac:dyDescent="0.25">
      <c r="B19845" s="106"/>
      <c r="C19845" s="106"/>
      <c r="D19845" s="139"/>
      <c r="E19845" s="140"/>
      <c r="F19845" s="140"/>
      <c r="G19845" s="140"/>
      <c r="M19845" s="140"/>
      <c r="N19845" s="167"/>
      <c r="O19845" s="167"/>
      <c r="P19845" s="142"/>
      <c r="Q19845" s="142"/>
      <c r="R19845" s="142"/>
      <c r="S19845" s="139"/>
    </row>
    <row r="19846" spans="2:19" ht="15.75" customHeight="1" x14ac:dyDescent="0.25">
      <c r="B19846" s="106"/>
      <c r="C19846" s="106"/>
      <c r="D19846" s="139"/>
      <c r="E19846" s="140"/>
      <c r="F19846" s="140"/>
      <c r="G19846" s="140"/>
      <c r="M19846" s="140"/>
      <c r="N19846" s="167"/>
      <c r="O19846" s="167"/>
      <c r="P19846" s="142"/>
      <c r="Q19846" s="142"/>
      <c r="R19846" s="142"/>
      <c r="S19846" s="139"/>
    </row>
    <row r="19847" spans="2:19" ht="15.75" customHeight="1" x14ac:dyDescent="0.25">
      <c r="B19847" s="106"/>
      <c r="C19847" s="106"/>
      <c r="D19847" s="139"/>
      <c r="E19847" s="140"/>
      <c r="F19847" s="140"/>
      <c r="G19847" s="140"/>
      <c r="M19847" s="140"/>
      <c r="N19847" s="167"/>
      <c r="O19847" s="167"/>
      <c r="P19847" s="142"/>
      <c r="Q19847" s="142"/>
      <c r="R19847" s="142"/>
      <c r="S19847" s="139"/>
    </row>
    <row r="19848" spans="2:19" ht="15.75" customHeight="1" x14ac:dyDescent="0.25">
      <c r="B19848" s="106"/>
      <c r="C19848" s="106"/>
      <c r="D19848" s="139"/>
      <c r="E19848" s="140"/>
      <c r="F19848" s="140"/>
      <c r="G19848" s="140"/>
      <c r="M19848" s="140"/>
      <c r="N19848" s="167"/>
      <c r="O19848" s="167"/>
      <c r="P19848" s="142"/>
      <c r="Q19848" s="142"/>
      <c r="R19848" s="142"/>
      <c r="S19848" s="139"/>
    </row>
    <row r="19849" spans="2:19" ht="15.75" customHeight="1" x14ac:dyDescent="0.25">
      <c r="B19849" s="106"/>
      <c r="C19849" s="106"/>
      <c r="D19849" s="139"/>
      <c r="E19849" s="140"/>
      <c r="F19849" s="140"/>
      <c r="G19849" s="140"/>
      <c r="M19849" s="140"/>
      <c r="N19849" s="167"/>
      <c r="O19849" s="167"/>
      <c r="P19849" s="142"/>
      <c r="Q19849" s="142"/>
      <c r="R19849" s="142"/>
      <c r="S19849" s="139"/>
    </row>
    <row r="19850" spans="2:19" ht="15.75" customHeight="1" x14ac:dyDescent="0.25">
      <c r="B19850" s="106"/>
      <c r="C19850" s="106"/>
      <c r="D19850" s="139"/>
      <c r="E19850" s="140"/>
      <c r="F19850" s="140"/>
      <c r="G19850" s="140"/>
      <c r="M19850" s="140"/>
      <c r="N19850" s="167"/>
      <c r="O19850" s="167"/>
      <c r="P19850" s="142"/>
      <c r="Q19850" s="142"/>
      <c r="R19850" s="142"/>
      <c r="S19850" s="139"/>
    </row>
    <row r="19851" spans="2:19" ht="15.75" customHeight="1" x14ac:dyDescent="0.25">
      <c r="B19851" s="106"/>
      <c r="C19851" s="106"/>
      <c r="D19851" s="139"/>
      <c r="E19851" s="140"/>
      <c r="F19851" s="140"/>
      <c r="G19851" s="140"/>
      <c r="M19851" s="140"/>
      <c r="N19851" s="167"/>
      <c r="O19851" s="167"/>
      <c r="P19851" s="142"/>
      <c r="Q19851" s="142"/>
      <c r="R19851" s="142"/>
      <c r="S19851" s="139"/>
    </row>
    <row r="19852" spans="2:19" ht="15.75" customHeight="1" x14ac:dyDescent="0.25">
      <c r="B19852" s="106"/>
      <c r="C19852" s="106"/>
      <c r="D19852" s="139"/>
      <c r="E19852" s="140"/>
      <c r="F19852" s="140"/>
      <c r="G19852" s="140"/>
      <c r="M19852" s="140"/>
      <c r="N19852" s="167"/>
      <c r="O19852" s="167"/>
      <c r="P19852" s="142"/>
      <c r="Q19852" s="142"/>
      <c r="R19852" s="142"/>
      <c r="S19852" s="139"/>
    </row>
    <row r="19853" spans="2:19" ht="15.75" customHeight="1" x14ac:dyDescent="0.25">
      <c r="B19853" s="106"/>
      <c r="C19853" s="106"/>
      <c r="D19853" s="139"/>
      <c r="E19853" s="140"/>
      <c r="F19853" s="140"/>
      <c r="G19853" s="140"/>
      <c r="M19853" s="140"/>
      <c r="N19853" s="167"/>
      <c r="O19853" s="167"/>
      <c r="P19853" s="142"/>
      <c r="Q19853" s="142"/>
      <c r="R19853" s="142"/>
      <c r="S19853" s="139"/>
    </row>
    <row r="19854" spans="2:19" ht="15.75" customHeight="1" x14ac:dyDescent="0.25">
      <c r="B19854" s="106"/>
      <c r="C19854" s="106"/>
      <c r="D19854" s="139"/>
      <c r="E19854" s="140"/>
      <c r="F19854" s="140"/>
      <c r="G19854" s="140"/>
      <c r="M19854" s="140"/>
      <c r="N19854" s="167"/>
      <c r="O19854" s="167"/>
      <c r="P19854" s="142"/>
      <c r="Q19854" s="142"/>
      <c r="R19854" s="142"/>
      <c r="S19854" s="139"/>
    </row>
    <row r="19855" spans="2:19" ht="15.75" customHeight="1" x14ac:dyDescent="0.25">
      <c r="B19855" s="106"/>
      <c r="C19855" s="106"/>
      <c r="D19855" s="139"/>
      <c r="E19855" s="140"/>
      <c r="F19855" s="140"/>
      <c r="G19855" s="140"/>
      <c r="M19855" s="140"/>
      <c r="N19855" s="167"/>
      <c r="O19855" s="167"/>
      <c r="P19855" s="142"/>
      <c r="Q19855" s="142"/>
      <c r="R19855" s="142"/>
      <c r="S19855" s="139"/>
    </row>
    <row r="19856" spans="2:19" ht="15.75" customHeight="1" x14ac:dyDescent="0.25">
      <c r="B19856" s="106"/>
      <c r="C19856" s="106"/>
      <c r="D19856" s="139"/>
      <c r="E19856" s="140"/>
      <c r="F19856" s="140"/>
      <c r="G19856" s="140"/>
      <c r="M19856" s="140"/>
      <c r="N19856" s="167"/>
      <c r="O19856" s="167"/>
      <c r="P19856" s="142"/>
      <c r="Q19856" s="142"/>
      <c r="R19856" s="142"/>
      <c r="S19856" s="139"/>
    </row>
    <row r="19857" spans="2:19" ht="15.75" customHeight="1" x14ac:dyDescent="0.25">
      <c r="B19857" s="106"/>
      <c r="C19857" s="106"/>
      <c r="D19857" s="139"/>
      <c r="E19857" s="140"/>
      <c r="F19857" s="140"/>
      <c r="G19857" s="140"/>
      <c r="M19857" s="140"/>
      <c r="N19857" s="167"/>
      <c r="O19857" s="167"/>
      <c r="P19857" s="142"/>
      <c r="Q19857" s="142"/>
      <c r="R19857" s="142"/>
      <c r="S19857" s="139"/>
    </row>
    <row r="19858" spans="2:19" ht="15.75" customHeight="1" x14ac:dyDescent="0.25">
      <c r="B19858" s="106"/>
      <c r="C19858" s="106"/>
      <c r="D19858" s="139"/>
      <c r="E19858" s="140"/>
      <c r="F19858" s="140"/>
      <c r="G19858" s="140"/>
      <c r="M19858" s="140"/>
      <c r="N19858" s="167"/>
      <c r="O19858" s="167"/>
      <c r="P19858" s="142"/>
      <c r="Q19858" s="142"/>
      <c r="R19858" s="142"/>
      <c r="S19858" s="139"/>
    </row>
    <row r="19859" spans="2:19" ht="15.75" customHeight="1" x14ac:dyDescent="0.25">
      <c r="B19859" s="106"/>
      <c r="C19859" s="106"/>
      <c r="D19859" s="139"/>
      <c r="E19859" s="140"/>
      <c r="F19859" s="140"/>
      <c r="G19859" s="140"/>
      <c r="M19859" s="140"/>
      <c r="N19859" s="167"/>
      <c r="O19859" s="167"/>
      <c r="P19859" s="142"/>
      <c r="Q19859" s="142"/>
      <c r="R19859" s="142"/>
      <c r="S19859" s="139"/>
    </row>
    <row r="19860" spans="2:19" ht="15.75" customHeight="1" x14ac:dyDescent="0.25">
      <c r="B19860" s="106"/>
      <c r="C19860" s="106"/>
      <c r="D19860" s="139"/>
      <c r="E19860" s="140"/>
      <c r="F19860" s="140"/>
      <c r="G19860" s="140"/>
      <c r="M19860" s="140"/>
      <c r="N19860" s="167"/>
      <c r="O19860" s="167"/>
      <c r="P19860" s="142"/>
      <c r="Q19860" s="142"/>
      <c r="R19860" s="142"/>
      <c r="S19860" s="139"/>
    </row>
    <row r="19861" spans="2:19" ht="15.75" customHeight="1" x14ac:dyDescent="0.25">
      <c r="B19861" s="106"/>
      <c r="C19861" s="106"/>
      <c r="D19861" s="139"/>
      <c r="E19861" s="140"/>
      <c r="F19861" s="140"/>
      <c r="G19861" s="140"/>
      <c r="M19861" s="140"/>
      <c r="N19861" s="167"/>
      <c r="O19861" s="167"/>
      <c r="P19861" s="142"/>
      <c r="Q19861" s="142"/>
      <c r="R19861" s="142"/>
      <c r="S19861" s="139"/>
    </row>
    <row r="19862" spans="2:19" ht="15.75" customHeight="1" x14ac:dyDescent="0.25">
      <c r="B19862" s="106"/>
      <c r="C19862" s="106"/>
      <c r="D19862" s="139"/>
      <c r="E19862" s="140"/>
      <c r="F19862" s="140"/>
      <c r="G19862" s="140"/>
      <c r="M19862" s="140"/>
      <c r="N19862" s="167"/>
      <c r="O19862" s="167"/>
      <c r="P19862" s="142"/>
      <c r="Q19862" s="142"/>
      <c r="R19862" s="142"/>
      <c r="S19862" s="139"/>
    </row>
    <row r="19863" spans="2:19" ht="15.75" customHeight="1" x14ac:dyDescent="0.25">
      <c r="B19863" s="106"/>
      <c r="C19863" s="106"/>
      <c r="D19863" s="139"/>
      <c r="E19863" s="140"/>
      <c r="F19863" s="140"/>
      <c r="G19863" s="140"/>
      <c r="M19863" s="140"/>
      <c r="N19863" s="167"/>
      <c r="O19863" s="167"/>
      <c r="P19863" s="142"/>
      <c r="Q19863" s="142"/>
      <c r="R19863" s="142"/>
      <c r="S19863" s="139"/>
    </row>
    <row r="19864" spans="2:19" ht="15.75" customHeight="1" x14ac:dyDescent="0.25">
      <c r="B19864" s="106"/>
      <c r="C19864" s="106"/>
      <c r="D19864" s="139"/>
      <c r="E19864" s="140"/>
      <c r="F19864" s="140"/>
      <c r="G19864" s="140"/>
      <c r="M19864" s="140"/>
      <c r="N19864" s="167"/>
      <c r="O19864" s="167"/>
      <c r="P19864" s="142"/>
      <c r="Q19864" s="142"/>
      <c r="R19864" s="142"/>
      <c r="S19864" s="139"/>
    </row>
    <row r="19865" spans="2:19" ht="15.75" customHeight="1" x14ac:dyDescent="0.25">
      <c r="B19865" s="106"/>
      <c r="C19865" s="106"/>
      <c r="D19865" s="139"/>
      <c r="E19865" s="140"/>
      <c r="F19865" s="140"/>
      <c r="G19865" s="140"/>
      <c r="M19865" s="140"/>
      <c r="N19865" s="167"/>
      <c r="O19865" s="167"/>
      <c r="P19865" s="142"/>
      <c r="Q19865" s="142"/>
      <c r="R19865" s="142"/>
      <c r="S19865" s="139"/>
    </row>
    <row r="19866" spans="2:19" ht="15.75" customHeight="1" x14ac:dyDescent="0.25">
      <c r="B19866" s="106"/>
      <c r="C19866" s="106"/>
      <c r="D19866" s="139"/>
      <c r="E19866" s="140"/>
      <c r="F19866" s="140"/>
      <c r="G19866" s="140"/>
      <c r="M19866" s="140"/>
      <c r="N19866" s="167"/>
      <c r="O19866" s="167"/>
      <c r="P19866" s="142"/>
      <c r="Q19866" s="142"/>
      <c r="R19866" s="142"/>
      <c r="S19866" s="139"/>
    </row>
    <row r="19867" spans="2:19" ht="15.75" customHeight="1" x14ac:dyDescent="0.25">
      <c r="B19867" s="106"/>
      <c r="C19867" s="106"/>
      <c r="D19867" s="139"/>
      <c r="E19867" s="140"/>
      <c r="F19867" s="140"/>
      <c r="G19867" s="140"/>
      <c r="M19867" s="140"/>
      <c r="N19867" s="167"/>
      <c r="O19867" s="167"/>
      <c r="P19867" s="142"/>
      <c r="Q19867" s="142"/>
      <c r="R19867" s="142"/>
      <c r="S19867" s="139"/>
    </row>
    <row r="19868" spans="2:19" ht="15.75" customHeight="1" x14ac:dyDescent="0.25">
      <c r="B19868" s="106"/>
      <c r="C19868" s="106"/>
      <c r="D19868" s="139"/>
      <c r="E19868" s="140"/>
      <c r="F19868" s="140"/>
      <c r="G19868" s="140"/>
      <c r="M19868" s="140"/>
      <c r="N19868" s="167"/>
      <c r="O19868" s="167"/>
      <c r="P19868" s="142"/>
      <c r="Q19868" s="142"/>
      <c r="R19868" s="142"/>
      <c r="S19868" s="139"/>
    </row>
    <row r="19869" spans="2:19" ht="15.75" customHeight="1" x14ac:dyDescent="0.25">
      <c r="B19869" s="106"/>
      <c r="C19869" s="106"/>
      <c r="D19869" s="139"/>
      <c r="E19869" s="140"/>
      <c r="F19869" s="140"/>
      <c r="G19869" s="140"/>
      <c r="M19869" s="140"/>
      <c r="N19869" s="167"/>
      <c r="O19869" s="167"/>
      <c r="P19869" s="142"/>
      <c r="Q19869" s="142"/>
      <c r="R19869" s="142"/>
      <c r="S19869" s="139"/>
    </row>
    <row r="19870" spans="2:19" ht="15.75" customHeight="1" x14ac:dyDescent="0.25">
      <c r="B19870" s="106"/>
      <c r="C19870" s="106"/>
      <c r="D19870" s="139"/>
      <c r="E19870" s="140"/>
      <c r="F19870" s="140"/>
      <c r="G19870" s="140"/>
      <c r="M19870" s="140"/>
      <c r="N19870" s="167"/>
      <c r="O19870" s="167"/>
      <c r="P19870" s="142"/>
      <c r="Q19870" s="142"/>
      <c r="R19870" s="142"/>
      <c r="S19870" s="139"/>
    </row>
    <row r="19871" spans="2:19" ht="15.75" customHeight="1" x14ac:dyDescent="0.25">
      <c r="B19871" s="106"/>
      <c r="C19871" s="106"/>
      <c r="D19871" s="139"/>
      <c r="E19871" s="140"/>
      <c r="F19871" s="140"/>
      <c r="G19871" s="140"/>
      <c r="M19871" s="140"/>
      <c r="N19871" s="167"/>
      <c r="O19871" s="167"/>
      <c r="P19871" s="142"/>
      <c r="Q19871" s="142"/>
      <c r="R19871" s="142"/>
      <c r="S19871" s="139"/>
    </row>
    <row r="19872" spans="2:19" ht="15.75" customHeight="1" x14ac:dyDescent="0.25">
      <c r="B19872" s="106"/>
      <c r="C19872" s="106"/>
      <c r="D19872" s="139"/>
      <c r="E19872" s="140"/>
      <c r="F19872" s="140"/>
      <c r="G19872" s="140"/>
      <c r="M19872" s="140"/>
      <c r="N19872" s="167"/>
      <c r="O19872" s="167"/>
      <c r="P19872" s="142"/>
      <c r="Q19872" s="142"/>
      <c r="R19872" s="142"/>
      <c r="S19872" s="139"/>
    </row>
    <row r="19873" spans="2:19" ht="15.75" customHeight="1" x14ac:dyDescent="0.25">
      <c r="B19873" s="106"/>
      <c r="C19873" s="106"/>
      <c r="D19873" s="139"/>
      <c r="E19873" s="140"/>
      <c r="F19873" s="140"/>
      <c r="G19873" s="140"/>
      <c r="M19873" s="140"/>
      <c r="N19873" s="167"/>
      <c r="O19873" s="167"/>
      <c r="P19873" s="142"/>
      <c r="Q19873" s="142"/>
      <c r="R19873" s="142"/>
      <c r="S19873" s="139"/>
    </row>
    <row r="19874" spans="2:19" ht="15.75" customHeight="1" x14ac:dyDescent="0.25">
      <c r="B19874" s="106"/>
      <c r="C19874" s="106"/>
      <c r="D19874" s="139"/>
      <c r="E19874" s="140"/>
      <c r="F19874" s="140"/>
      <c r="G19874" s="140"/>
      <c r="M19874" s="140"/>
      <c r="N19874" s="167"/>
      <c r="O19874" s="167"/>
      <c r="P19874" s="142"/>
      <c r="Q19874" s="142"/>
      <c r="R19874" s="142"/>
      <c r="S19874" s="139"/>
    </row>
    <row r="19875" spans="2:19" ht="15.75" customHeight="1" x14ac:dyDescent="0.25">
      <c r="B19875" s="106"/>
      <c r="C19875" s="106"/>
      <c r="D19875" s="139"/>
      <c r="E19875" s="140"/>
      <c r="F19875" s="140"/>
      <c r="G19875" s="140"/>
      <c r="M19875" s="140"/>
      <c r="N19875" s="167"/>
      <c r="O19875" s="167"/>
      <c r="P19875" s="142"/>
      <c r="Q19875" s="142"/>
      <c r="R19875" s="142"/>
      <c r="S19875" s="139"/>
    </row>
    <row r="19876" spans="2:19" ht="15.75" customHeight="1" x14ac:dyDescent="0.25">
      <c r="B19876" s="106"/>
      <c r="C19876" s="106"/>
      <c r="D19876" s="139"/>
      <c r="E19876" s="140"/>
      <c r="F19876" s="140"/>
      <c r="G19876" s="140"/>
      <c r="M19876" s="140"/>
      <c r="N19876" s="167"/>
      <c r="O19876" s="167"/>
      <c r="P19876" s="142"/>
      <c r="Q19876" s="142"/>
      <c r="R19876" s="142"/>
      <c r="S19876" s="139"/>
    </row>
    <row r="19877" spans="2:19" ht="15.75" customHeight="1" x14ac:dyDescent="0.25">
      <c r="B19877" s="106"/>
      <c r="C19877" s="106"/>
      <c r="D19877" s="139"/>
      <c r="E19877" s="140"/>
      <c r="F19877" s="140"/>
      <c r="G19877" s="140"/>
      <c r="M19877" s="140"/>
      <c r="N19877" s="167"/>
      <c r="O19877" s="167"/>
      <c r="P19877" s="142"/>
      <c r="Q19877" s="142"/>
      <c r="R19877" s="142"/>
      <c r="S19877" s="139"/>
    </row>
    <row r="19878" spans="2:19" ht="15.75" customHeight="1" x14ac:dyDescent="0.25">
      <c r="B19878" s="106"/>
      <c r="C19878" s="106"/>
      <c r="D19878" s="139"/>
      <c r="E19878" s="140"/>
      <c r="F19878" s="140"/>
      <c r="G19878" s="140"/>
      <c r="M19878" s="140"/>
      <c r="N19878" s="167"/>
      <c r="O19878" s="167"/>
      <c r="P19878" s="142"/>
      <c r="Q19878" s="142"/>
      <c r="R19878" s="142"/>
      <c r="S19878" s="139"/>
    </row>
    <row r="19879" spans="2:19" ht="15.75" customHeight="1" x14ac:dyDescent="0.25">
      <c r="B19879" s="106"/>
      <c r="C19879" s="106"/>
      <c r="D19879" s="139"/>
      <c r="E19879" s="140"/>
      <c r="F19879" s="140"/>
      <c r="G19879" s="140"/>
      <c r="M19879" s="140"/>
      <c r="N19879" s="167"/>
      <c r="O19879" s="167"/>
      <c r="P19879" s="142"/>
      <c r="Q19879" s="142"/>
      <c r="R19879" s="142"/>
      <c r="S19879" s="139"/>
    </row>
    <row r="19880" spans="2:19" ht="15.75" customHeight="1" x14ac:dyDescent="0.25">
      <c r="B19880" s="106"/>
      <c r="C19880" s="106"/>
      <c r="D19880" s="139"/>
      <c r="E19880" s="140"/>
      <c r="F19880" s="140"/>
      <c r="G19880" s="140"/>
      <c r="M19880" s="140"/>
      <c r="N19880" s="167"/>
      <c r="O19880" s="167"/>
      <c r="P19880" s="142"/>
      <c r="Q19880" s="142"/>
      <c r="R19880" s="142"/>
      <c r="S19880" s="139"/>
    </row>
    <row r="19881" spans="2:19" ht="15.75" customHeight="1" x14ac:dyDescent="0.25">
      <c r="B19881" s="106"/>
      <c r="C19881" s="106"/>
      <c r="D19881" s="139"/>
      <c r="E19881" s="140"/>
      <c r="F19881" s="140"/>
      <c r="G19881" s="140"/>
      <c r="M19881" s="140"/>
      <c r="N19881" s="167"/>
      <c r="O19881" s="167"/>
      <c r="P19881" s="142"/>
      <c r="Q19881" s="142"/>
      <c r="R19881" s="142"/>
      <c r="S19881" s="139"/>
    </row>
    <row r="19882" spans="2:19" ht="15.75" customHeight="1" x14ac:dyDescent="0.25">
      <c r="B19882" s="106"/>
      <c r="C19882" s="106"/>
      <c r="D19882" s="139"/>
      <c r="E19882" s="140"/>
      <c r="F19882" s="140"/>
      <c r="G19882" s="140"/>
      <c r="M19882" s="140"/>
      <c r="N19882" s="167"/>
      <c r="O19882" s="167"/>
      <c r="P19882" s="142"/>
      <c r="Q19882" s="142"/>
      <c r="R19882" s="142"/>
      <c r="S19882" s="139"/>
    </row>
    <row r="19883" spans="2:19" ht="15.75" customHeight="1" x14ac:dyDescent="0.25">
      <c r="B19883" s="106"/>
      <c r="C19883" s="106"/>
      <c r="D19883" s="139"/>
      <c r="E19883" s="140"/>
      <c r="F19883" s="140"/>
      <c r="G19883" s="140"/>
      <c r="M19883" s="140"/>
      <c r="N19883" s="167"/>
      <c r="O19883" s="167"/>
      <c r="P19883" s="142"/>
      <c r="Q19883" s="142"/>
      <c r="R19883" s="142"/>
      <c r="S19883" s="139"/>
    </row>
    <row r="19884" spans="2:19" ht="15.75" customHeight="1" x14ac:dyDescent="0.25">
      <c r="B19884" s="106"/>
      <c r="C19884" s="106"/>
      <c r="D19884" s="139"/>
      <c r="E19884" s="140"/>
      <c r="F19884" s="140"/>
      <c r="G19884" s="140"/>
      <c r="M19884" s="140"/>
      <c r="N19884" s="167"/>
      <c r="O19884" s="167"/>
      <c r="P19884" s="142"/>
      <c r="Q19884" s="142"/>
      <c r="R19884" s="142"/>
      <c r="S19884" s="139"/>
    </row>
    <row r="19885" spans="2:19" ht="15.75" customHeight="1" x14ac:dyDescent="0.25">
      <c r="B19885" s="106"/>
      <c r="C19885" s="106"/>
      <c r="D19885" s="139"/>
      <c r="E19885" s="140"/>
      <c r="F19885" s="140"/>
      <c r="G19885" s="140"/>
      <c r="M19885" s="140"/>
      <c r="N19885" s="167"/>
      <c r="O19885" s="167"/>
      <c r="P19885" s="142"/>
      <c r="Q19885" s="142"/>
      <c r="R19885" s="142"/>
      <c r="S19885" s="139"/>
    </row>
    <row r="19886" spans="2:19" ht="15.75" customHeight="1" x14ac:dyDescent="0.25">
      <c r="B19886" s="106"/>
      <c r="C19886" s="106"/>
      <c r="D19886" s="139"/>
      <c r="E19886" s="140"/>
      <c r="F19886" s="140"/>
      <c r="G19886" s="140"/>
      <c r="M19886" s="140"/>
      <c r="N19886" s="167"/>
      <c r="O19886" s="167"/>
      <c r="P19886" s="142"/>
      <c r="Q19886" s="142"/>
      <c r="R19886" s="142"/>
      <c r="S19886" s="139"/>
    </row>
    <row r="19887" spans="2:19" ht="15.75" customHeight="1" x14ac:dyDescent="0.25">
      <c r="B19887" s="106"/>
      <c r="C19887" s="106"/>
      <c r="D19887" s="139"/>
      <c r="E19887" s="140"/>
      <c r="F19887" s="140"/>
      <c r="G19887" s="140"/>
      <c r="M19887" s="140"/>
      <c r="N19887" s="167"/>
      <c r="O19887" s="167"/>
      <c r="P19887" s="142"/>
      <c r="Q19887" s="142"/>
      <c r="R19887" s="142"/>
      <c r="S19887" s="139"/>
    </row>
    <row r="19888" spans="2:19" ht="15.75" customHeight="1" x14ac:dyDescent="0.25">
      <c r="B19888" s="106"/>
      <c r="C19888" s="106"/>
      <c r="D19888" s="139"/>
      <c r="E19888" s="140"/>
      <c r="F19888" s="140"/>
      <c r="G19888" s="140"/>
      <c r="M19888" s="140"/>
      <c r="N19888" s="167"/>
      <c r="O19888" s="167"/>
      <c r="P19888" s="142"/>
      <c r="Q19888" s="142"/>
      <c r="R19888" s="142"/>
      <c r="S19888" s="139"/>
    </row>
    <row r="19889" spans="2:19" ht="15.75" customHeight="1" x14ac:dyDescent="0.25">
      <c r="B19889" s="106"/>
      <c r="C19889" s="106"/>
      <c r="D19889" s="139"/>
      <c r="E19889" s="140"/>
      <c r="F19889" s="140"/>
      <c r="G19889" s="140"/>
      <c r="M19889" s="140"/>
      <c r="N19889" s="167"/>
      <c r="O19889" s="167"/>
      <c r="P19889" s="142"/>
      <c r="Q19889" s="142"/>
      <c r="R19889" s="142"/>
      <c r="S19889" s="139"/>
    </row>
    <row r="19890" spans="2:19" ht="15.75" customHeight="1" x14ac:dyDescent="0.25">
      <c r="B19890" s="106"/>
      <c r="C19890" s="106"/>
      <c r="D19890" s="139"/>
      <c r="E19890" s="140"/>
      <c r="F19890" s="140"/>
      <c r="G19890" s="140"/>
      <c r="M19890" s="140"/>
      <c r="N19890" s="167"/>
      <c r="O19890" s="167"/>
      <c r="P19890" s="142"/>
      <c r="Q19890" s="142"/>
      <c r="R19890" s="142"/>
      <c r="S19890" s="139"/>
    </row>
    <row r="19891" spans="2:19" ht="15.75" customHeight="1" x14ac:dyDescent="0.25">
      <c r="B19891" s="106"/>
      <c r="C19891" s="106"/>
      <c r="D19891" s="139"/>
      <c r="E19891" s="140"/>
      <c r="F19891" s="140"/>
      <c r="G19891" s="140"/>
      <c r="M19891" s="140"/>
      <c r="N19891" s="167"/>
      <c r="O19891" s="167"/>
      <c r="P19891" s="142"/>
      <c r="Q19891" s="142"/>
      <c r="R19891" s="142"/>
      <c r="S19891" s="139"/>
    </row>
    <row r="19892" spans="2:19" ht="15.75" customHeight="1" x14ac:dyDescent="0.25">
      <c r="B19892" s="106"/>
      <c r="C19892" s="106"/>
      <c r="D19892" s="139"/>
      <c r="E19892" s="140"/>
      <c r="F19892" s="140"/>
      <c r="G19892" s="140"/>
      <c r="M19892" s="140"/>
      <c r="N19892" s="167"/>
      <c r="O19892" s="167"/>
      <c r="P19892" s="142"/>
      <c r="Q19892" s="142"/>
      <c r="R19892" s="142"/>
      <c r="S19892" s="139"/>
    </row>
    <row r="19893" spans="2:19" ht="15.75" customHeight="1" x14ac:dyDescent="0.25">
      <c r="B19893" s="106"/>
      <c r="C19893" s="106"/>
      <c r="D19893" s="139"/>
      <c r="E19893" s="140"/>
      <c r="F19893" s="140"/>
      <c r="G19893" s="140"/>
      <c r="M19893" s="140"/>
      <c r="N19893" s="167"/>
      <c r="O19893" s="167"/>
      <c r="P19893" s="142"/>
      <c r="Q19893" s="142"/>
      <c r="R19893" s="142"/>
      <c r="S19893" s="139"/>
    </row>
    <row r="19894" spans="2:19" ht="15.75" customHeight="1" x14ac:dyDescent="0.25">
      <c r="B19894" s="106"/>
      <c r="C19894" s="106"/>
      <c r="D19894" s="139"/>
      <c r="E19894" s="140"/>
      <c r="F19894" s="140"/>
      <c r="G19894" s="140"/>
      <c r="M19894" s="140"/>
      <c r="N19894" s="167"/>
      <c r="O19894" s="167"/>
      <c r="P19894" s="142"/>
      <c r="Q19894" s="142"/>
      <c r="R19894" s="142"/>
      <c r="S19894" s="139"/>
    </row>
    <row r="19895" spans="2:19" ht="15.75" customHeight="1" x14ac:dyDescent="0.25">
      <c r="B19895" s="106"/>
      <c r="C19895" s="106"/>
      <c r="D19895" s="139"/>
      <c r="E19895" s="140"/>
      <c r="F19895" s="140"/>
      <c r="G19895" s="140"/>
      <c r="M19895" s="140"/>
      <c r="N19895" s="167"/>
      <c r="O19895" s="167"/>
      <c r="P19895" s="142"/>
      <c r="Q19895" s="142"/>
      <c r="R19895" s="142"/>
      <c r="S19895" s="139"/>
    </row>
    <row r="19896" spans="2:19" ht="15.75" customHeight="1" x14ac:dyDescent="0.25">
      <c r="B19896" s="106"/>
      <c r="C19896" s="106"/>
      <c r="D19896" s="139"/>
      <c r="E19896" s="140"/>
      <c r="F19896" s="140"/>
      <c r="G19896" s="140"/>
      <c r="M19896" s="140"/>
      <c r="N19896" s="167"/>
      <c r="O19896" s="167"/>
      <c r="P19896" s="142"/>
      <c r="Q19896" s="142"/>
      <c r="R19896" s="142"/>
      <c r="S19896" s="139"/>
    </row>
    <row r="19897" spans="2:19" ht="15.75" customHeight="1" x14ac:dyDescent="0.25">
      <c r="B19897" s="106"/>
      <c r="C19897" s="106"/>
      <c r="D19897" s="139"/>
      <c r="E19897" s="140"/>
      <c r="F19897" s="140"/>
      <c r="G19897" s="140"/>
      <c r="M19897" s="140"/>
      <c r="N19897" s="167"/>
      <c r="O19897" s="167"/>
      <c r="P19897" s="142"/>
      <c r="Q19897" s="142"/>
      <c r="R19897" s="142"/>
      <c r="S19897" s="139"/>
    </row>
    <row r="19898" spans="2:19" ht="15.75" customHeight="1" x14ac:dyDescent="0.25">
      <c r="B19898" s="106"/>
      <c r="C19898" s="106"/>
      <c r="D19898" s="139"/>
      <c r="E19898" s="140"/>
      <c r="F19898" s="140"/>
      <c r="G19898" s="140"/>
      <c r="M19898" s="140"/>
      <c r="N19898" s="167"/>
      <c r="O19898" s="167"/>
      <c r="P19898" s="142"/>
      <c r="Q19898" s="142"/>
      <c r="R19898" s="142"/>
      <c r="S19898" s="139"/>
    </row>
    <row r="19899" spans="2:19" ht="15.75" customHeight="1" x14ac:dyDescent="0.25">
      <c r="B19899" s="106"/>
      <c r="C19899" s="106"/>
      <c r="D19899" s="139"/>
      <c r="E19899" s="140"/>
      <c r="F19899" s="140"/>
      <c r="G19899" s="140"/>
      <c r="M19899" s="140"/>
      <c r="N19899" s="167"/>
      <c r="O19899" s="167"/>
      <c r="P19899" s="142"/>
      <c r="Q19899" s="142"/>
      <c r="R19899" s="142"/>
      <c r="S19899" s="139"/>
    </row>
    <row r="19900" spans="2:19" ht="15.75" customHeight="1" x14ac:dyDescent="0.25">
      <c r="B19900" s="106"/>
      <c r="C19900" s="106"/>
      <c r="D19900" s="139"/>
      <c r="E19900" s="140"/>
      <c r="F19900" s="140"/>
      <c r="G19900" s="140"/>
      <c r="M19900" s="140"/>
      <c r="N19900" s="167"/>
      <c r="O19900" s="167"/>
      <c r="P19900" s="142"/>
      <c r="Q19900" s="142"/>
      <c r="R19900" s="142"/>
      <c r="S19900" s="139"/>
    </row>
    <row r="19901" spans="2:19" ht="15.75" customHeight="1" x14ac:dyDescent="0.25">
      <c r="B19901" s="106"/>
      <c r="C19901" s="106"/>
      <c r="D19901" s="139"/>
      <c r="E19901" s="140"/>
      <c r="F19901" s="140"/>
      <c r="G19901" s="140"/>
      <c r="M19901" s="140"/>
      <c r="N19901" s="167"/>
      <c r="O19901" s="167"/>
      <c r="P19901" s="142"/>
      <c r="Q19901" s="142"/>
      <c r="R19901" s="142"/>
      <c r="S19901" s="139"/>
    </row>
    <row r="19902" spans="2:19" ht="15.75" customHeight="1" x14ac:dyDescent="0.25">
      <c r="B19902" s="106"/>
      <c r="C19902" s="106"/>
      <c r="D19902" s="139"/>
      <c r="E19902" s="140"/>
      <c r="F19902" s="140"/>
      <c r="G19902" s="140"/>
      <c r="M19902" s="140"/>
      <c r="N19902" s="167"/>
      <c r="O19902" s="167"/>
      <c r="P19902" s="142"/>
      <c r="Q19902" s="142"/>
      <c r="R19902" s="142"/>
      <c r="S19902" s="139"/>
    </row>
    <row r="19903" spans="2:19" ht="15.75" customHeight="1" x14ac:dyDescent="0.25">
      <c r="B19903" s="106"/>
      <c r="C19903" s="106"/>
      <c r="D19903" s="139"/>
      <c r="E19903" s="140"/>
      <c r="F19903" s="140"/>
      <c r="G19903" s="140"/>
      <c r="M19903" s="140"/>
      <c r="N19903" s="167"/>
      <c r="O19903" s="167"/>
      <c r="P19903" s="142"/>
      <c r="Q19903" s="142"/>
      <c r="R19903" s="142"/>
      <c r="S19903" s="139"/>
    </row>
    <row r="19904" spans="2:19" ht="15.75" customHeight="1" x14ac:dyDescent="0.25">
      <c r="B19904" s="106"/>
      <c r="C19904" s="106"/>
      <c r="D19904" s="139"/>
      <c r="E19904" s="140"/>
      <c r="F19904" s="140"/>
      <c r="G19904" s="140"/>
      <c r="M19904" s="140"/>
      <c r="N19904" s="167"/>
      <c r="O19904" s="167"/>
      <c r="P19904" s="142"/>
      <c r="Q19904" s="142"/>
      <c r="R19904" s="142"/>
      <c r="S19904" s="139"/>
    </row>
    <row r="19905" spans="2:19" ht="15.75" customHeight="1" x14ac:dyDescent="0.25">
      <c r="B19905" s="106"/>
      <c r="C19905" s="106"/>
      <c r="D19905" s="139"/>
      <c r="E19905" s="140"/>
      <c r="F19905" s="140"/>
      <c r="G19905" s="140"/>
      <c r="M19905" s="140"/>
      <c r="N19905" s="167"/>
      <c r="O19905" s="167"/>
      <c r="P19905" s="142"/>
      <c r="Q19905" s="142"/>
      <c r="R19905" s="142"/>
      <c r="S19905" s="139"/>
    </row>
    <row r="19906" spans="2:19" ht="15.75" customHeight="1" x14ac:dyDescent="0.25">
      <c r="B19906" s="106"/>
      <c r="C19906" s="106"/>
      <c r="D19906" s="139"/>
      <c r="E19906" s="140"/>
      <c r="F19906" s="140"/>
      <c r="G19906" s="140"/>
      <c r="M19906" s="140"/>
      <c r="N19906" s="167"/>
      <c r="O19906" s="167"/>
      <c r="P19906" s="142"/>
      <c r="Q19906" s="142"/>
      <c r="R19906" s="142"/>
      <c r="S19906" s="139"/>
    </row>
    <row r="19907" spans="2:19" ht="15.75" customHeight="1" x14ac:dyDescent="0.25">
      <c r="B19907" s="106"/>
      <c r="C19907" s="106"/>
      <c r="D19907" s="139"/>
      <c r="E19907" s="140"/>
      <c r="F19907" s="140"/>
      <c r="G19907" s="140"/>
      <c r="M19907" s="140"/>
      <c r="N19907" s="167"/>
      <c r="O19907" s="167"/>
      <c r="P19907" s="142"/>
      <c r="Q19907" s="142"/>
      <c r="R19907" s="142"/>
      <c r="S19907" s="139"/>
    </row>
    <row r="19908" spans="2:19" ht="15.75" customHeight="1" x14ac:dyDescent="0.25">
      <c r="B19908" s="106"/>
      <c r="C19908" s="106"/>
      <c r="D19908" s="139"/>
      <c r="E19908" s="140"/>
      <c r="F19908" s="140"/>
      <c r="G19908" s="140"/>
      <c r="M19908" s="140"/>
      <c r="N19908" s="167"/>
      <c r="O19908" s="167"/>
      <c r="P19908" s="142"/>
      <c r="Q19908" s="142"/>
      <c r="R19908" s="142"/>
      <c r="S19908" s="139"/>
    </row>
    <row r="19909" spans="2:19" ht="15.75" customHeight="1" x14ac:dyDescent="0.25">
      <c r="B19909" s="106"/>
      <c r="C19909" s="106"/>
      <c r="D19909" s="139"/>
      <c r="E19909" s="140"/>
      <c r="F19909" s="140"/>
      <c r="G19909" s="140"/>
      <c r="M19909" s="140"/>
      <c r="N19909" s="167"/>
      <c r="O19909" s="167"/>
      <c r="P19909" s="142"/>
      <c r="Q19909" s="142"/>
      <c r="R19909" s="142"/>
      <c r="S19909" s="139"/>
    </row>
    <row r="19910" spans="2:19" ht="15.75" customHeight="1" x14ac:dyDescent="0.25">
      <c r="B19910" s="106"/>
      <c r="C19910" s="106"/>
      <c r="D19910" s="139"/>
      <c r="E19910" s="140"/>
      <c r="F19910" s="140"/>
      <c r="G19910" s="140"/>
      <c r="M19910" s="140"/>
      <c r="N19910" s="167"/>
      <c r="O19910" s="167"/>
      <c r="P19910" s="142"/>
      <c r="Q19910" s="142"/>
      <c r="R19910" s="142"/>
      <c r="S19910" s="139"/>
    </row>
    <row r="19911" spans="2:19" ht="15.75" customHeight="1" x14ac:dyDescent="0.25">
      <c r="B19911" s="106"/>
      <c r="C19911" s="106"/>
      <c r="D19911" s="139"/>
      <c r="E19911" s="140"/>
      <c r="F19911" s="140"/>
      <c r="G19911" s="140"/>
      <c r="M19911" s="140"/>
      <c r="N19911" s="167"/>
      <c r="O19911" s="167"/>
      <c r="P19911" s="142"/>
      <c r="Q19911" s="142"/>
      <c r="R19911" s="142"/>
      <c r="S19911" s="139"/>
    </row>
    <row r="19912" spans="2:19" ht="15.75" customHeight="1" x14ac:dyDescent="0.25">
      <c r="B19912" s="106"/>
      <c r="C19912" s="106"/>
      <c r="D19912" s="139"/>
      <c r="E19912" s="140"/>
      <c r="F19912" s="140"/>
      <c r="G19912" s="140"/>
      <c r="M19912" s="140"/>
      <c r="N19912" s="167"/>
      <c r="O19912" s="167"/>
      <c r="P19912" s="142"/>
      <c r="Q19912" s="142"/>
      <c r="R19912" s="142"/>
      <c r="S19912" s="139"/>
    </row>
    <row r="19913" spans="2:19" ht="15.75" customHeight="1" x14ac:dyDescent="0.25">
      <c r="B19913" s="106"/>
      <c r="C19913" s="106"/>
      <c r="D19913" s="139"/>
      <c r="E19913" s="140"/>
      <c r="F19913" s="140"/>
      <c r="G19913" s="140"/>
      <c r="M19913" s="140"/>
      <c r="N19913" s="167"/>
      <c r="O19913" s="167"/>
      <c r="P19913" s="142"/>
      <c r="Q19913" s="142"/>
      <c r="R19913" s="142"/>
      <c r="S19913" s="139"/>
    </row>
    <row r="19914" spans="2:19" ht="15.75" customHeight="1" x14ac:dyDescent="0.25">
      <c r="B19914" s="106"/>
      <c r="C19914" s="106"/>
      <c r="D19914" s="139"/>
      <c r="E19914" s="140"/>
      <c r="F19914" s="140"/>
      <c r="G19914" s="140"/>
      <c r="M19914" s="140"/>
      <c r="N19914" s="167"/>
      <c r="O19914" s="167"/>
      <c r="P19914" s="142"/>
      <c r="Q19914" s="142"/>
      <c r="R19914" s="142"/>
      <c r="S19914" s="139"/>
    </row>
    <row r="19915" spans="2:19" ht="15.75" customHeight="1" x14ac:dyDescent="0.25">
      <c r="B19915" s="106"/>
      <c r="C19915" s="106"/>
      <c r="D19915" s="139"/>
      <c r="E19915" s="140"/>
      <c r="F19915" s="140"/>
      <c r="G19915" s="140"/>
      <c r="M19915" s="140"/>
      <c r="N19915" s="167"/>
      <c r="O19915" s="167"/>
      <c r="P19915" s="142"/>
      <c r="Q19915" s="142"/>
      <c r="R19915" s="142"/>
      <c r="S19915" s="139"/>
    </row>
    <row r="19916" spans="2:19" ht="15.75" customHeight="1" x14ac:dyDescent="0.25">
      <c r="B19916" s="106"/>
      <c r="C19916" s="106"/>
      <c r="D19916" s="139"/>
      <c r="E19916" s="140"/>
      <c r="F19916" s="140"/>
      <c r="G19916" s="140"/>
      <c r="M19916" s="140"/>
      <c r="N19916" s="167"/>
      <c r="O19916" s="167"/>
      <c r="P19916" s="142"/>
      <c r="Q19916" s="142"/>
      <c r="R19916" s="142"/>
      <c r="S19916" s="139"/>
    </row>
    <row r="19917" spans="2:19" ht="15.75" customHeight="1" x14ac:dyDescent="0.25">
      <c r="B19917" s="106"/>
      <c r="C19917" s="106"/>
      <c r="D19917" s="139"/>
      <c r="E19917" s="140"/>
      <c r="F19917" s="140"/>
      <c r="G19917" s="140"/>
      <c r="M19917" s="140"/>
      <c r="N19917" s="167"/>
      <c r="O19917" s="167"/>
      <c r="P19917" s="142"/>
      <c r="Q19917" s="142"/>
      <c r="R19917" s="142"/>
      <c r="S19917" s="139"/>
    </row>
    <row r="19918" spans="2:19" ht="15.75" customHeight="1" x14ac:dyDescent="0.25">
      <c r="B19918" s="106"/>
      <c r="C19918" s="106"/>
      <c r="D19918" s="139"/>
      <c r="E19918" s="140"/>
      <c r="F19918" s="140"/>
      <c r="G19918" s="140"/>
      <c r="M19918" s="140"/>
      <c r="N19918" s="167"/>
      <c r="O19918" s="167"/>
      <c r="P19918" s="142"/>
      <c r="Q19918" s="142"/>
      <c r="R19918" s="142"/>
      <c r="S19918" s="139"/>
    </row>
    <row r="19919" spans="2:19" ht="15.75" customHeight="1" x14ac:dyDescent="0.25">
      <c r="B19919" s="106"/>
      <c r="C19919" s="106"/>
      <c r="D19919" s="139"/>
      <c r="E19919" s="140"/>
      <c r="F19919" s="140"/>
      <c r="G19919" s="140"/>
      <c r="M19919" s="140"/>
      <c r="N19919" s="167"/>
      <c r="O19919" s="167"/>
      <c r="P19919" s="142"/>
      <c r="Q19919" s="142"/>
      <c r="R19919" s="142"/>
      <c r="S19919" s="139"/>
    </row>
    <row r="19920" spans="2:19" ht="15.75" customHeight="1" x14ac:dyDescent="0.25">
      <c r="B19920" s="106"/>
      <c r="C19920" s="106"/>
      <c r="D19920" s="139"/>
      <c r="E19920" s="140"/>
      <c r="F19920" s="140"/>
      <c r="G19920" s="140"/>
      <c r="M19920" s="140"/>
      <c r="N19920" s="167"/>
      <c r="O19920" s="167"/>
      <c r="P19920" s="142"/>
      <c r="Q19920" s="142"/>
      <c r="R19920" s="142"/>
      <c r="S19920" s="139"/>
    </row>
    <row r="19921" spans="2:19" ht="15.75" customHeight="1" x14ac:dyDescent="0.25">
      <c r="B19921" s="106"/>
      <c r="C19921" s="106"/>
      <c r="D19921" s="139"/>
      <c r="E19921" s="140"/>
      <c r="F19921" s="140"/>
      <c r="G19921" s="140"/>
      <c r="M19921" s="140"/>
      <c r="N19921" s="167"/>
      <c r="O19921" s="167"/>
      <c r="P19921" s="142"/>
      <c r="Q19921" s="142"/>
      <c r="R19921" s="142"/>
      <c r="S19921" s="139"/>
    </row>
    <row r="19922" spans="2:19" ht="15.75" customHeight="1" x14ac:dyDescent="0.25">
      <c r="B19922" s="106"/>
      <c r="C19922" s="106"/>
      <c r="D19922" s="139"/>
      <c r="E19922" s="140"/>
      <c r="F19922" s="140"/>
      <c r="G19922" s="140"/>
      <c r="M19922" s="140"/>
      <c r="N19922" s="167"/>
      <c r="O19922" s="167"/>
      <c r="P19922" s="142"/>
      <c r="Q19922" s="142"/>
      <c r="R19922" s="142"/>
      <c r="S19922" s="139"/>
    </row>
    <row r="19923" spans="2:19" ht="15.75" customHeight="1" x14ac:dyDescent="0.25">
      <c r="B19923" s="106"/>
      <c r="C19923" s="106"/>
      <c r="D19923" s="139"/>
      <c r="E19923" s="140"/>
      <c r="F19923" s="140"/>
      <c r="G19923" s="140"/>
      <c r="M19923" s="140"/>
      <c r="N19923" s="167"/>
      <c r="O19923" s="167"/>
      <c r="P19923" s="142"/>
      <c r="Q19923" s="142"/>
      <c r="R19923" s="142"/>
      <c r="S19923" s="139"/>
    </row>
    <row r="19924" spans="2:19" ht="15.75" customHeight="1" x14ac:dyDescent="0.25">
      <c r="B19924" s="106"/>
      <c r="C19924" s="106"/>
      <c r="D19924" s="139"/>
      <c r="E19924" s="140"/>
      <c r="F19924" s="140"/>
      <c r="G19924" s="140"/>
      <c r="M19924" s="140"/>
      <c r="N19924" s="167"/>
      <c r="O19924" s="167"/>
      <c r="P19924" s="142"/>
      <c r="Q19924" s="142"/>
      <c r="R19924" s="142"/>
      <c r="S19924" s="139"/>
    </row>
    <row r="19925" spans="2:19" ht="15.75" customHeight="1" x14ac:dyDescent="0.25">
      <c r="B19925" s="106"/>
      <c r="C19925" s="106"/>
      <c r="D19925" s="139"/>
      <c r="E19925" s="140"/>
      <c r="F19925" s="140"/>
      <c r="G19925" s="140"/>
      <c r="M19925" s="140"/>
      <c r="N19925" s="167"/>
      <c r="O19925" s="167"/>
      <c r="P19925" s="142"/>
      <c r="Q19925" s="142"/>
      <c r="R19925" s="142"/>
      <c r="S19925" s="139"/>
    </row>
    <row r="19926" spans="2:19" ht="15.75" customHeight="1" x14ac:dyDescent="0.25">
      <c r="B19926" s="106"/>
      <c r="C19926" s="106"/>
      <c r="D19926" s="139"/>
      <c r="E19926" s="140"/>
      <c r="F19926" s="140"/>
      <c r="G19926" s="140"/>
      <c r="M19926" s="140"/>
      <c r="N19926" s="167"/>
      <c r="O19926" s="167"/>
      <c r="P19926" s="142"/>
      <c r="Q19926" s="142"/>
      <c r="R19926" s="142"/>
      <c r="S19926" s="139"/>
    </row>
    <row r="19927" spans="2:19" ht="15.75" customHeight="1" x14ac:dyDescent="0.25">
      <c r="B19927" s="106"/>
      <c r="C19927" s="106"/>
      <c r="D19927" s="139"/>
      <c r="E19927" s="140"/>
      <c r="F19927" s="140"/>
      <c r="G19927" s="140"/>
      <c r="M19927" s="140"/>
      <c r="N19927" s="167"/>
      <c r="O19927" s="167"/>
      <c r="P19927" s="142"/>
      <c r="Q19927" s="142"/>
      <c r="R19927" s="142"/>
      <c r="S19927" s="139"/>
    </row>
    <row r="19928" spans="2:19" ht="15.75" customHeight="1" x14ac:dyDescent="0.25">
      <c r="B19928" s="106"/>
      <c r="C19928" s="106"/>
      <c r="D19928" s="139"/>
      <c r="E19928" s="140"/>
      <c r="F19928" s="140"/>
      <c r="G19928" s="140"/>
      <c r="M19928" s="140"/>
      <c r="N19928" s="167"/>
      <c r="O19928" s="167"/>
      <c r="P19928" s="142"/>
      <c r="Q19928" s="142"/>
      <c r="R19928" s="142"/>
      <c r="S19928" s="139"/>
    </row>
    <row r="19929" spans="2:19" ht="15.75" customHeight="1" x14ac:dyDescent="0.25">
      <c r="B19929" s="106"/>
      <c r="C19929" s="106"/>
      <c r="D19929" s="139"/>
      <c r="E19929" s="140"/>
      <c r="F19929" s="140"/>
      <c r="G19929" s="140"/>
      <c r="M19929" s="140"/>
      <c r="N19929" s="167"/>
      <c r="O19929" s="167"/>
      <c r="P19929" s="142"/>
      <c r="Q19929" s="142"/>
      <c r="R19929" s="142"/>
      <c r="S19929" s="139"/>
    </row>
    <row r="19930" spans="2:19" ht="15.75" customHeight="1" x14ac:dyDescent="0.25">
      <c r="B19930" s="106"/>
      <c r="C19930" s="106"/>
      <c r="D19930" s="139"/>
      <c r="E19930" s="140"/>
      <c r="F19930" s="140"/>
      <c r="G19930" s="140"/>
      <c r="M19930" s="140"/>
      <c r="N19930" s="167"/>
      <c r="O19930" s="167"/>
      <c r="P19930" s="142"/>
      <c r="Q19930" s="142"/>
      <c r="R19930" s="142"/>
      <c r="S19930" s="139"/>
    </row>
    <row r="19931" spans="2:19" ht="15.75" customHeight="1" x14ac:dyDescent="0.25">
      <c r="B19931" s="106"/>
      <c r="C19931" s="106"/>
      <c r="D19931" s="139"/>
      <c r="E19931" s="140"/>
      <c r="F19931" s="140"/>
      <c r="G19931" s="140"/>
      <c r="M19931" s="140"/>
      <c r="N19931" s="167"/>
      <c r="O19931" s="167"/>
      <c r="P19931" s="142"/>
      <c r="Q19931" s="142"/>
      <c r="R19931" s="142"/>
      <c r="S19931" s="139"/>
    </row>
    <row r="19932" spans="2:19" ht="15.75" customHeight="1" x14ac:dyDescent="0.25">
      <c r="B19932" s="106"/>
      <c r="C19932" s="106"/>
      <c r="D19932" s="139"/>
      <c r="E19932" s="140"/>
      <c r="F19932" s="140"/>
      <c r="G19932" s="140"/>
      <c r="M19932" s="140"/>
      <c r="N19932" s="167"/>
      <c r="O19932" s="167"/>
      <c r="P19932" s="142"/>
      <c r="Q19932" s="142"/>
      <c r="R19932" s="142"/>
      <c r="S19932" s="139"/>
    </row>
    <row r="19933" spans="2:19" ht="15.75" customHeight="1" x14ac:dyDescent="0.25">
      <c r="B19933" s="106"/>
      <c r="C19933" s="106"/>
      <c r="D19933" s="139"/>
      <c r="E19933" s="140"/>
      <c r="F19933" s="140"/>
      <c r="G19933" s="140"/>
      <c r="M19933" s="140"/>
      <c r="N19933" s="167"/>
      <c r="O19933" s="167"/>
      <c r="P19933" s="142"/>
      <c r="Q19933" s="142"/>
      <c r="R19933" s="142"/>
      <c r="S19933" s="139"/>
    </row>
    <row r="19934" spans="2:19" ht="15.75" customHeight="1" x14ac:dyDescent="0.25">
      <c r="B19934" s="106"/>
      <c r="C19934" s="106"/>
      <c r="D19934" s="139"/>
      <c r="E19934" s="140"/>
      <c r="F19934" s="140"/>
      <c r="G19934" s="140"/>
      <c r="M19934" s="140"/>
      <c r="N19934" s="167"/>
      <c r="O19934" s="167"/>
      <c r="P19934" s="142"/>
      <c r="Q19934" s="142"/>
      <c r="R19934" s="142"/>
      <c r="S19934" s="139"/>
    </row>
    <row r="19935" spans="2:19" ht="15.75" customHeight="1" x14ac:dyDescent="0.25">
      <c r="B19935" s="106"/>
      <c r="C19935" s="106"/>
      <c r="D19935" s="139"/>
      <c r="E19935" s="140"/>
      <c r="F19935" s="140"/>
      <c r="G19935" s="140"/>
      <c r="M19935" s="140"/>
      <c r="N19935" s="167"/>
      <c r="O19935" s="167"/>
      <c r="P19935" s="142"/>
      <c r="Q19935" s="142"/>
      <c r="R19935" s="142"/>
      <c r="S19935" s="139"/>
    </row>
    <row r="19936" spans="2:19" ht="15.75" customHeight="1" x14ac:dyDescent="0.25">
      <c r="B19936" s="106"/>
      <c r="C19936" s="106"/>
      <c r="D19936" s="139"/>
      <c r="E19936" s="140"/>
      <c r="F19936" s="140"/>
      <c r="G19936" s="140"/>
      <c r="M19936" s="140"/>
      <c r="N19936" s="167"/>
      <c r="O19936" s="167"/>
      <c r="P19936" s="142"/>
      <c r="Q19936" s="142"/>
      <c r="R19936" s="142"/>
      <c r="S19936" s="139"/>
    </row>
    <row r="19937" spans="2:19" ht="15.75" customHeight="1" x14ac:dyDescent="0.25">
      <c r="B19937" s="106"/>
      <c r="C19937" s="106"/>
      <c r="D19937" s="139"/>
      <c r="E19937" s="140"/>
      <c r="F19937" s="140"/>
      <c r="G19937" s="140"/>
      <c r="M19937" s="140"/>
      <c r="N19937" s="167"/>
      <c r="O19937" s="167"/>
      <c r="P19937" s="142"/>
      <c r="Q19937" s="142"/>
      <c r="R19937" s="142"/>
      <c r="S19937" s="139"/>
    </row>
    <row r="19938" spans="2:19" ht="15.75" customHeight="1" x14ac:dyDescent="0.25">
      <c r="B19938" s="106"/>
      <c r="C19938" s="106"/>
      <c r="D19938" s="139"/>
      <c r="E19938" s="140"/>
      <c r="F19938" s="140"/>
      <c r="G19938" s="140"/>
      <c r="M19938" s="140"/>
      <c r="N19938" s="167"/>
      <c r="O19938" s="167"/>
      <c r="P19938" s="142"/>
      <c r="Q19938" s="142"/>
      <c r="R19938" s="142"/>
      <c r="S19938" s="139"/>
    </row>
    <row r="19939" spans="2:19" ht="15.75" customHeight="1" x14ac:dyDescent="0.25">
      <c r="B19939" s="106"/>
      <c r="C19939" s="106"/>
      <c r="D19939" s="139"/>
      <c r="E19939" s="140"/>
      <c r="F19939" s="140"/>
      <c r="G19939" s="140"/>
      <c r="M19939" s="140"/>
      <c r="N19939" s="167"/>
      <c r="O19939" s="167"/>
      <c r="P19939" s="142"/>
      <c r="Q19939" s="142"/>
      <c r="R19939" s="142"/>
      <c r="S19939" s="139"/>
    </row>
    <row r="19940" spans="2:19" ht="15.75" customHeight="1" x14ac:dyDescent="0.25">
      <c r="B19940" s="106"/>
      <c r="C19940" s="106"/>
      <c r="D19940" s="139"/>
      <c r="E19940" s="140"/>
      <c r="F19940" s="140"/>
      <c r="G19940" s="140"/>
      <c r="M19940" s="140"/>
      <c r="N19940" s="167"/>
      <c r="O19940" s="167"/>
      <c r="P19940" s="142"/>
      <c r="Q19940" s="142"/>
      <c r="R19940" s="142"/>
      <c r="S19940" s="139"/>
    </row>
    <row r="19941" spans="2:19" ht="15.75" customHeight="1" x14ac:dyDescent="0.25">
      <c r="B19941" s="106"/>
      <c r="C19941" s="106"/>
      <c r="D19941" s="139"/>
      <c r="E19941" s="140"/>
      <c r="F19941" s="140"/>
      <c r="G19941" s="140"/>
      <c r="M19941" s="140"/>
      <c r="N19941" s="167"/>
      <c r="O19941" s="167"/>
      <c r="P19941" s="142"/>
      <c r="Q19941" s="142"/>
      <c r="R19941" s="142"/>
      <c r="S19941" s="139"/>
    </row>
    <row r="19942" spans="2:19" ht="15.75" customHeight="1" x14ac:dyDescent="0.25">
      <c r="B19942" s="106"/>
      <c r="C19942" s="106"/>
      <c r="D19942" s="139"/>
      <c r="E19942" s="140"/>
      <c r="F19942" s="140"/>
      <c r="G19942" s="140"/>
      <c r="M19942" s="140"/>
      <c r="N19942" s="167"/>
      <c r="O19942" s="167"/>
      <c r="P19942" s="142"/>
      <c r="Q19942" s="142"/>
      <c r="R19942" s="142"/>
      <c r="S19942" s="139"/>
    </row>
    <row r="19943" spans="2:19" ht="15.75" customHeight="1" x14ac:dyDescent="0.25">
      <c r="B19943" s="106"/>
      <c r="C19943" s="106"/>
      <c r="D19943" s="139"/>
      <c r="E19943" s="140"/>
      <c r="F19943" s="140"/>
      <c r="G19943" s="140"/>
      <c r="M19943" s="140"/>
      <c r="N19943" s="167"/>
      <c r="O19943" s="167"/>
      <c r="P19943" s="142"/>
      <c r="Q19943" s="142"/>
      <c r="R19943" s="142"/>
      <c r="S19943" s="139"/>
    </row>
    <row r="19944" spans="2:19" ht="15.75" customHeight="1" x14ac:dyDescent="0.25">
      <c r="B19944" s="106"/>
      <c r="C19944" s="106"/>
      <c r="D19944" s="139"/>
      <c r="E19944" s="140"/>
      <c r="F19944" s="140"/>
      <c r="G19944" s="140"/>
      <c r="M19944" s="140"/>
      <c r="N19944" s="167"/>
      <c r="O19944" s="167"/>
      <c r="P19944" s="142"/>
      <c r="Q19944" s="142"/>
      <c r="R19944" s="142"/>
      <c r="S19944" s="139"/>
    </row>
    <row r="19945" spans="2:19" ht="15.75" customHeight="1" x14ac:dyDescent="0.25">
      <c r="B19945" s="106"/>
      <c r="C19945" s="106"/>
      <c r="D19945" s="139"/>
      <c r="E19945" s="140"/>
      <c r="F19945" s="140"/>
      <c r="G19945" s="140"/>
      <c r="M19945" s="140"/>
      <c r="N19945" s="167"/>
      <c r="O19945" s="167"/>
      <c r="P19945" s="142"/>
      <c r="Q19945" s="142"/>
      <c r="R19945" s="142"/>
      <c r="S19945" s="139"/>
    </row>
    <row r="19946" spans="2:19" ht="15.75" customHeight="1" x14ac:dyDescent="0.25">
      <c r="B19946" s="106"/>
      <c r="C19946" s="106"/>
      <c r="D19946" s="139"/>
      <c r="E19946" s="140"/>
      <c r="F19946" s="140"/>
      <c r="G19946" s="140"/>
      <c r="M19946" s="140"/>
      <c r="N19946" s="167"/>
      <c r="O19946" s="167"/>
      <c r="P19946" s="142"/>
      <c r="Q19946" s="142"/>
      <c r="R19946" s="142"/>
      <c r="S19946" s="139"/>
    </row>
    <row r="19947" spans="2:19" ht="15.75" customHeight="1" x14ac:dyDescent="0.25">
      <c r="B19947" s="106"/>
      <c r="C19947" s="106"/>
      <c r="D19947" s="139"/>
      <c r="E19947" s="140"/>
      <c r="F19947" s="140"/>
      <c r="G19947" s="140"/>
      <c r="M19947" s="140"/>
      <c r="N19947" s="167"/>
      <c r="O19947" s="167"/>
      <c r="P19947" s="142"/>
      <c r="Q19947" s="142"/>
      <c r="R19947" s="142"/>
      <c r="S19947" s="139"/>
    </row>
    <row r="19948" spans="2:19" ht="15.75" customHeight="1" x14ac:dyDescent="0.25">
      <c r="B19948" s="106"/>
      <c r="C19948" s="106"/>
      <c r="D19948" s="139"/>
      <c r="E19948" s="140"/>
      <c r="F19948" s="140"/>
      <c r="G19948" s="140"/>
      <c r="M19948" s="140"/>
      <c r="N19948" s="167"/>
      <c r="O19948" s="167"/>
      <c r="P19948" s="142"/>
      <c r="Q19948" s="142"/>
      <c r="R19948" s="142"/>
      <c r="S19948" s="139"/>
    </row>
    <row r="19949" spans="2:19" ht="15.75" customHeight="1" x14ac:dyDescent="0.25">
      <c r="B19949" s="106"/>
      <c r="C19949" s="106"/>
      <c r="D19949" s="139"/>
      <c r="E19949" s="140"/>
      <c r="F19949" s="140"/>
      <c r="G19949" s="140"/>
      <c r="M19949" s="140"/>
      <c r="N19949" s="167"/>
      <c r="O19949" s="167"/>
      <c r="P19949" s="142"/>
      <c r="Q19949" s="142"/>
      <c r="R19949" s="142"/>
      <c r="S19949" s="139"/>
    </row>
    <row r="19950" spans="2:19" ht="15.75" customHeight="1" x14ac:dyDescent="0.25">
      <c r="B19950" s="106"/>
      <c r="C19950" s="106"/>
      <c r="D19950" s="139"/>
      <c r="E19950" s="140"/>
      <c r="F19950" s="140"/>
      <c r="G19950" s="140"/>
      <c r="M19950" s="140"/>
      <c r="N19950" s="167"/>
      <c r="O19950" s="167"/>
      <c r="P19950" s="142"/>
      <c r="Q19950" s="142"/>
      <c r="R19950" s="142"/>
      <c r="S19950" s="139"/>
    </row>
    <row r="19951" spans="2:19" ht="15.75" customHeight="1" x14ac:dyDescent="0.25">
      <c r="B19951" s="106"/>
      <c r="C19951" s="106"/>
      <c r="D19951" s="139"/>
      <c r="E19951" s="140"/>
      <c r="F19951" s="140"/>
      <c r="G19951" s="140"/>
      <c r="M19951" s="140"/>
      <c r="N19951" s="167"/>
      <c r="O19951" s="167"/>
      <c r="P19951" s="142"/>
      <c r="Q19951" s="142"/>
      <c r="R19951" s="142"/>
      <c r="S19951" s="139"/>
    </row>
    <row r="19952" spans="2:19" ht="15.75" customHeight="1" x14ac:dyDescent="0.25">
      <c r="B19952" s="106"/>
      <c r="C19952" s="106"/>
      <c r="D19952" s="139"/>
      <c r="E19952" s="140"/>
      <c r="F19952" s="140"/>
      <c r="G19952" s="140"/>
      <c r="M19952" s="140"/>
      <c r="N19952" s="167"/>
      <c r="O19952" s="167"/>
      <c r="P19952" s="142"/>
      <c r="Q19952" s="142"/>
      <c r="R19952" s="142"/>
      <c r="S19952" s="139"/>
    </row>
    <row r="19953" spans="2:19" ht="15.75" customHeight="1" x14ac:dyDescent="0.25">
      <c r="B19953" s="106"/>
      <c r="C19953" s="106"/>
      <c r="D19953" s="139"/>
      <c r="E19953" s="140"/>
      <c r="F19953" s="140"/>
      <c r="G19953" s="140"/>
      <c r="M19953" s="140"/>
      <c r="N19953" s="167"/>
      <c r="O19953" s="167"/>
      <c r="P19953" s="142"/>
      <c r="Q19953" s="142"/>
      <c r="R19953" s="142"/>
      <c r="S19953" s="139"/>
    </row>
    <row r="19954" spans="2:19" ht="15.75" customHeight="1" x14ac:dyDescent="0.25">
      <c r="B19954" s="106"/>
      <c r="C19954" s="106"/>
      <c r="D19954" s="139"/>
      <c r="E19954" s="140"/>
      <c r="F19954" s="140"/>
      <c r="G19954" s="140"/>
      <c r="M19954" s="140"/>
      <c r="N19954" s="167"/>
      <c r="O19954" s="167"/>
      <c r="P19954" s="142"/>
      <c r="Q19954" s="142"/>
      <c r="R19954" s="142"/>
      <c r="S19954" s="139"/>
    </row>
    <row r="19955" spans="2:19" ht="15.75" customHeight="1" x14ac:dyDescent="0.25">
      <c r="B19955" s="106"/>
      <c r="C19955" s="106"/>
      <c r="D19955" s="139"/>
      <c r="E19955" s="140"/>
      <c r="F19955" s="140"/>
      <c r="G19955" s="140"/>
      <c r="M19955" s="140"/>
      <c r="N19955" s="167"/>
      <c r="O19955" s="167"/>
      <c r="P19955" s="142"/>
      <c r="Q19955" s="142"/>
      <c r="R19955" s="142"/>
      <c r="S19955" s="139"/>
    </row>
    <row r="19956" spans="2:19" ht="15.75" customHeight="1" x14ac:dyDescent="0.25">
      <c r="B19956" s="106"/>
      <c r="C19956" s="106"/>
      <c r="D19956" s="139"/>
      <c r="E19956" s="140"/>
      <c r="F19956" s="140"/>
      <c r="G19956" s="140"/>
      <c r="M19956" s="140"/>
      <c r="N19956" s="167"/>
      <c r="O19956" s="167"/>
      <c r="P19956" s="142"/>
      <c r="Q19956" s="142"/>
      <c r="R19956" s="142"/>
      <c r="S19956" s="139"/>
    </row>
    <row r="19957" spans="2:19" ht="15.75" customHeight="1" x14ac:dyDescent="0.25">
      <c r="B19957" s="106"/>
      <c r="C19957" s="106"/>
      <c r="D19957" s="139"/>
      <c r="E19957" s="140"/>
      <c r="F19957" s="140"/>
      <c r="G19957" s="140"/>
      <c r="M19957" s="140"/>
      <c r="N19957" s="167"/>
      <c r="O19957" s="167"/>
      <c r="P19957" s="142"/>
      <c r="Q19957" s="142"/>
      <c r="R19957" s="142"/>
      <c r="S19957" s="139"/>
    </row>
    <row r="19958" spans="2:19" ht="15.75" customHeight="1" x14ac:dyDescent="0.25">
      <c r="B19958" s="106"/>
      <c r="C19958" s="106"/>
      <c r="D19958" s="139"/>
      <c r="E19958" s="140"/>
      <c r="F19958" s="140"/>
      <c r="G19958" s="140"/>
      <c r="M19958" s="140"/>
      <c r="N19958" s="167"/>
      <c r="O19958" s="167"/>
      <c r="P19958" s="142"/>
      <c r="Q19958" s="142"/>
      <c r="R19958" s="142"/>
      <c r="S19958" s="139"/>
    </row>
    <row r="19959" spans="2:19" ht="15.75" customHeight="1" x14ac:dyDescent="0.25">
      <c r="B19959" s="106"/>
      <c r="C19959" s="106"/>
      <c r="D19959" s="139"/>
      <c r="E19959" s="140"/>
      <c r="F19959" s="140"/>
      <c r="G19959" s="140"/>
      <c r="M19959" s="140"/>
      <c r="N19959" s="167"/>
      <c r="O19959" s="167"/>
      <c r="P19959" s="142"/>
      <c r="Q19959" s="142"/>
      <c r="R19959" s="142"/>
      <c r="S19959" s="139"/>
    </row>
    <row r="19960" spans="2:19" ht="15.75" customHeight="1" x14ac:dyDescent="0.25">
      <c r="B19960" s="106"/>
      <c r="C19960" s="106"/>
      <c r="D19960" s="139"/>
      <c r="E19960" s="140"/>
      <c r="F19960" s="140"/>
      <c r="G19960" s="140"/>
      <c r="M19960" s="140"/>
      <c r="N19960" s="167"/>
      <c r="O19960" s="167"/>
      <c r="P19960" s="142"/>
      <c r="Q19960" s="142"/>
      <c r="R19960" s="142"/>
      <c r="S19960" s="139"/>
    </row>
    <row r="19961" spans="2:19" ht="15.75" customHeight="1" x14ac:dyDescent="0.25">
      <c r="B19961" s="106"/>
      <c r="C19961" s="106"/>
      <c r="D19961" s="139"/>
      <c r="E19961" s="140"/>
      <c r="F19961" s="140"/>
      <c r="G19961" s="140"/>
      <c r="M19961" s="140"/>
      <c r="N19961" s="167"/>
      <c r="O19961" s="167"/>
      <c r="P19961" s="142"/>
      <c r="Q19961" s="142"/>
      <c r="R19961" s="142"/>
      <c r="S19961" s="139"/>
    </row>
    <row r="19962" spans="2:19" ht="15.75" customHeight="1" x14ac:dyDescent="0.25">
      <c r="B19962" s="106"/>
      <c r="C19962" s="106"/>
      <c r="D19962" s="139"/>
      <c r="E19962" s="140"/>
      <c r="F19962" s="140"/>
      <c r="G19962" s="140"/>
      <c r="M19962" s="140"/>
      <c r="N19962" s="167"/>
      <c r="O19962" s="167"/>
      <c r="P19962" s="142"/>
      <c r="Q19962" s="142"/>
      <c r="R19962" s="142"/>
      <c r="S19962" s="139"/>
    </row>
    <row r="19963" spans="2:19" ht="15.75" customHeight="1" x14ac:dyDescent="0.25">
      <c r="B19963" s="106"/>
      <c r="C19963" s="106"/>
      <c r="D19963" s="139"/>
      <c r="E19963" s="140"/>
      <c r="F19963" s="140"/>
      <c r="G19963" s="140"/>
      <c r="M19963" s="140"/>
      <c r="N19963" s="167"/>
      <c r="O19963" s="167"/>
      <c r="P19963" s="142"/>
      <c r="Q19963" s="142"/>
      <c r="R19963" s="142"/>
      <c r="S19963" s="139"/>
    </row>
    <row r="19964" spans="2:19" ht="15.75" customHeight="1" x14ac:dyDescent="0.25">
      <c r="B19964" s="106"/>
      <c r="C19964" s="106"/>
      <c r="D19964" s="139"/>
      <c r="E19964" s="140"/>
      <c r="F19964" s="140"/>
      <c r="G19964" s="140"/>
      <c r="M19964" s="140"/>
      <c r="N19964" s="167"/>
      <c r="O19964" s="167"/>
      <c r="P19964" s="142"/>
      <c r="Q19964" s="142"/>
      <c r="R19964" s="142"/>
      <c r="S19964" s="139"/>
    </row>
    <row r="19965" spans="2:19" ht="15.75" customHeight="1" x14ac:dyDescent="0.25">
      <c r="B19965" s="106"/>
      <c r="C19965" s="106"/>
      <c r="D19965" s="139"/>
      <c r="E19965" s="140"/>
      <c r="F19965" s="140"/>
      <c r="G19965" s="140"/>
      <c r="M19965" s="140"/>
      <c r="N19965" s="167"/>
      <c r="O19965" s="167"/>
      <c r="P19965" s="142"/>
      <c r="Q19965" s="142"/>
      <c r="R19965" s="142"/>
      <c r="S19965" s="139"/>
    </row>
    <row r="19966" spans="2:19" ht="15.75" customHeight="1" x14ac:dyDescent="0.25">
      <c r="B19966" s="106"/>
      <c r="C19966" s="106"/>
      <c r="D19966" s="139"/>
      <c r="E19966" s="140"/>
      <c r="F19966" s="140"/>
      <c r="G19966" s="140"/>
      <c r="M19966" s="140"/>
      <c r="N19966" s="167"/>
      <c r="O19966" s="167"/>
      <c r="P19966" s="142"/>
      <c r="Q19966" s="142"/>
      <c r="R19966" s="142"/>
      <c r="S19966" s="139"/>
    </row>
    <row r="19967" spans="2:19" ht="15.75" customHeight="1" x14ac:dyDescent="0.25">
      <c r="B19967" s="106"/>
      <c r="C19967" s="106"/>
      <c r="D19967" s="139"/>
      <c r="E19967" s="140"/>
      <c r="F19967" s="140"/>
      <c r="G19967" s="140"/>
      <c r="M19967" s="140"/>
      <c r="N19967" s="167"/>
      <c r="O19967" s="167"/>
      <c r="P19967" s="142"/>
      <c r="Q19967" s="142"/>
      <c r="R19967" s="142"/>
      <c r="S19967" s="139"/>
    </row>
    <row r="19968" spans="2:19" ht="15.75" customHeight="1" x14ac:dyDescent="0.25">
      <c r="B19968" s="106"/>
      <c r="C19968" s="106"/>
      <c r="D19968" s="139"/>
      <c r="E19968" s="140"/>
      <c r="F19968" s="140"/>
      <c r="G19968" s="140"/>
      <c r="M19968" s="140"/>
      <c r="N19968" s="167"/>
      <c r="O19968" s="167"/>
      <c r="P19968" s="142"/>
      <c r="Q19968" s="142"/>
      <c r="R19968" s="142"/>
      <c r="S19968" s="139"/>
    </row>
    <row r="19969" spans="2:19" ht="15.75" customHeight="1" x14ac:dyDescent="0.25">
      <c r="B19969" s="106"/>
      <c r="C19969" s="106"/>
      <c r="D19969" s="139"/>
      <c r="E19969" s="140"/>
      <c r="F19969" s="140"/>
      <c r="G19969" s="140"/>
      <c r="M19969" s="140"/>
      <c r="N19969" s="167"/>
      <c r="O19969" s="167"/>
      <c r="P19969" s="142"/>
      <c r="Q19969" s="142"/>
      <c r="R19969" s="142"/>
      <c r="S19969" s="139"/>
    </row>
    <row r="19970" spans="2:19" ht="15.75" customHeight="1" x14ac:dyDescent="0.25">
      <c r="B19970" s="106"/>
      <c r="C19970" s="106"/>
      <c r="D19970" s="139"/>
      <c r="E19970" s="140"/>
      <c r="F19970" s="140"/>
      <c r="G19970" s="140"/>
      <c r="M19970" s="140"/>
      <c r="N19970" s="167"/>
      <c r="O19970" s="167"/>
      <c r="P19970" s="142"/>
      <c r="Q19970" s="142"/>
      <c r="R19970" s="142"/>
      <c r="S19970" s="139"/>
    </row>
    <row r="19971" spans="2:19" ht="15.75" customHeight="1" x14ac:dyDescent="0.25">
      <c r="B19971" s="106"/>
      <c r="C19971" s="106"/>
      <c r="D19971" s="139"/>
      <c r="E19971" s="140"/>
      <c r="F19971" s="140"/>
      <c r="G19971" s="140"/>
      <c r="M19971" s="140"/>
      <c r="N19971" s="167"/>
      <c r="O19971" s="167"/>
      <c r="P19971" s="142"/>
      <c r="Q19971" s="142"/>
      <c r="R19971" s="142"/>
      <c r="S19971" s="139"/>
    </row>
    <row r="19972" spans="2:19" ht="15.75" customHeight="1" x14ac:dyDescent="0.25">
      <c r="B19972" s="106"/>
      <c r="C19972" s="106"/>
      <c r="D19972" s="139"/>
      <c r="E19972" s="140"/>
      <c r="F19972" s="140"/>
      <c r="G19972" s="140"/>
      <c r="M19972" s="140"/>
      <c r="N19972" s="167"/>
      <c r="O19972" s="167"/>
      <c r="P19972" s="142"/>
      <c r="Q19972" s="142"/>
      <c r="R19972" s="142"/>
      <c r="S19972" s="139"/>
    </row>
    <row r="19973" spans="2:19" ht="15.75" customHeight="1" x14ac:dyDescent="0.25">
      <c r="B19973" s="106"/>
      <c r="C19973" s="106"/>
      <c r="D19973" s="139"/>
      <c r="E19973" s="140"/>
      <c r="F19973" s="140"/>
      <c r="G19973" s="140"/>
      <c r="M19973" s="140"/>
      <c r="N19973" s="167"/>
      <c r="O19973" s="167"/>
      <c r="P19973" s="142"/>
      <c r="Q19973" s="142"/>
      <c r="R19973" s="142"/>
      <c r="S19973" s="139"/>
    </row>
    <row r="19974" spans="2:19" ht="15.75" customHeight="1" x14ac:dyDescent="0.25">
      <c r="B19974" s="106"/>
      <c r="C19974" s="106"/>
      <c r="D19974" s="139"/>
      <c r="E19974" s="140"/>
      <c r="F19974" s="140"/>
      <c r="G19974" s="140"/>
      <c r="M19974" s="140"/>
      <c r="N19974" s="167"/>
      <c r="O19974" s="167"/>
      <c r="P19974" s="142"/>
      <c r="Q19974" s="142"/>
      <c r="R19974" s="142"/>
      <c r="S19974" s="139"/>
    </row>
    <row r="19975" spans="2:19" ht="15.75" customHeight="1" x14ac:dyDescent="0.25">
      <c r="B19975" s="106"/>
      <c r="C19975" s="106"/>
      <c r="D19975" s="139"/>
      <c r="E19975" s="140"/>
      <c r="F19975" s="140"/>
      <c r="G19975" s="140"/>
      <c r="M19975" s="140"/>
      <c r="N19975" s="167"/>
      <c r="O19975" s="167"/>
      <c r="P19975" s="142"/>
      <c r="Q19975" s="142"/>
      <c r="R19975" s="142"/>
      <c r="S19975" s="139"/>
    </row>
    <row r="19976" spans="2:19" ht="15.75" customHeight="1" x14ac:dyDescent="0.25">
      <c r="B19976" s="106"/>
      <c r="C19976" s="106"/>
      <c r="D19976" s="139"/>
      <c r="E19976" s="140"/>
      <c r="F19976" s="140"/>
      <c r="G19976" s="140"/>
      <c r="M19976" s="140"/>
      <c r="N19976" s="167"/>
      <c r="O19976" s="167"/>
      <c r="P19976" s="142"/>
      <c r="Q19976" s="142"/>
      <c r="R19976" s="142"/>
      <c r="S19976" s="139"/>
    </row>
    <row r="19977" spans="2:19" ht="15.75" customHeight="1" x14ac:dyDescent="0.25">
      <c r="B19977" s="106"/>
      <c r="C19977" s="106"/>
      <c r="D19977" s="139"/>
      <c r="E19977" s="140"/>
      <c r="F19977" s="140"/>
      <c r="G19977" s="140"/>
      <c r="M19977" s="140"/>
      <c r="N19977" s="167"/>
      <c r="O19977" s="167"/>
      <c r="P19977" s="142"/>
      <c r="Q19977" s="142"/>
      <c r="R19977" s="142"/>
      <c r="S19977" s="139"/>
    </row>
    <row r="19978" spans="2:19" ht="15.75" customHeight="1" x14ac:dyDescent="0.25">
      <c r="B19978" s="106"/>
      <c r="C19978" s="106"/>
      <c r="D19978" s="139"/>
      <c r="E19978" s="140"/>
      <c r="F19978" s="140"/>
      <c r="G19978" s="140"/>
      <c r="M19978" s="140"/>
      <c r="N19978" s="167"/>
      <c r="O19978" s="167"/>
      <c r="P19978" s="142"/>
      <c r="Q19978" s="142"/>
      <c r="R19978" s="142"/>
      <c r="S19978" s="139"/>
    </row>
    <row r="19979" spans="2:19" ht="15.75" customHeight="1" x14ac:dyDescent="0.25">
      <c r="B19979" s="106"/>
      <c r="C19979" s="106"/>
      <c r="D19979" s="139"/>
      <c r="E19979" s="140"/>
      <c r="F19979" s="140"/>
      <c r="G19979" s="140"/>
      <c r="M19979" s="140"/>
      <c r="N19979" s="167"/>
      <c r="O19979" s="167"/>
      <c r="P19979" s="142"/>
      <c r="Q19979" s="142"/>
      <c r="R19979" s="142"/>
      <c r="S19979" s="139"/>
    </row>
    <row r="19980" spans="2:19" ht="15.75" customHeight="1" x14ac:dyDescent="0.25">
      <c r="B19980" s="106"/>
      <c r="C19980" s="106"/>
      <c r="D19980" s="139"/>
      <c r="E19980" s="140"/>
      <c r="F19980" s="140"/>
      <c r="G19980" s="140"/>
      <c r="M19980" s="140"/>
      <c r="N19980" s="167"/>
      <c r="O19980" s="167"/>
      <c r="P19980" s="142"/>
      <c r="Q19980" s="142"/>
      <c r="R19980" s="142"/>
      <c r="S19980" s="139"/>
    </row>
    <row r="19981" spans="2:19" ht="15.75" customHeight="1" x14ac:dyDescent="0.25">
      <c r="B19981" s="106"/>
      <c r="C19981" s="106"/>
      <c r="D19981" s="139"/>
      <c r="E19981" s="140"/>
      <c r="F19981" s="140"/>
      <c r="G19981" s="140"/>
      <c r="M19981" s="140"/>
      <c r="N19981" s="167"/>
      <c r="O19981" s="167"/>
      <c r="P19981" s="142"/>
      <c r="Q19981" s="142"/>
      <c r="R19981" s="142"/>
      <c r="S19981" s="139"/>
    </row>
    <row r="19982" spans="2:19" ht="15.75" customHeight="1" x14ac:dyDescent="0.25">
      <c r="B19982" s="106"/>
      <c r="C19982" s="106"/>
      <c r="D19982" s="139"/>
      <c r="E19982" s="140"/>
      <c r="F19982" s="140"/>
      <c r="G19982" s="140"/>
      <c r="M19982" s="140"/>
      <c r="N19982" s="167"/>
      <c r="O19982" s="167"/>
      <c r="P19982" s="142"/>
      <c r="Q19982" s="142"/>
      <c r="R19982" s="142"/>
      <c r="S19982" s="139"/>
    </row>
    <row r="19983" spans="2:19" ht="15.75" customHeight="1" x14ac:dyDescent="0.25">
      <c r="B19983" s="106"/>
      <c r="C19983" s="106"/>
      <c r="D19983" s="139"/>
      <c r="E19983" s="140"/>
      <c r="F19983" s="140"/>
      <c r="G19983" s="140"/>
      <c r="M19983" s="140"/>
      <c r="N19983" s="167"/>
      <c r="O19983" s="167"/>
      <c r="P19983" s="142"/>
      <c r="Q19983" s="142"/>
      <c r="R19983" s="142"/>
      <c r="S19983" s="139"/>
    </row>
    <row r="19984" spans="2:19" ht="15.75" customHeight="1" x14ac:dyDescent="0.25">
      <c r="B19984" s="106"/>
      <c r="C19984" s="106"/>
      <c r="D19984" s="139"/>
      <c r="E19984" s="140"/>
      <c r="F19984" s="140"/>
      <c r="G19984" s="140"/>
      <c r="M19984" s="140"/>
      <c r="N19984" s="167"/>
      <c r="O19984" s="167"/>
      <c r="P19984" s="142"/>
      <c r="Q19984" s="142"/>
      <c r="R19984" s="142"/>
      <c r="S19984" s="139"/>
    </row>
    <row r="19985" spans="2:19" ht="15.75" customHeight="1" x14ac:dyDescent="0.25">
      <c r="B19985" s="106"/>
      <c r="C19985" s="106"/>
      <c r="D19985" s="139"/>
      <c r="E19985" s="140"/>
      <c r="F19985" s="140"/>
      <c r="G19985" s="140"/>
      <c r="M19985" s="140"/>
      <c r="N19985" s="167"/>
      <c r="O19985" s="167"/>
      <c r="P19985" s="142"/>
      <c r="Q19985" s="142"/>
      <c r="R19985" s="142"/>
      <c r="S19985" s="139"/>
    </row>
    <row r="19986" spans="2:19" ht="15.75" customHeight="1" x14ac:dyDescent="0.25">
      <c r="B19986" s="106"/>
      <c r="C19986" s="106"/>
      <c r="D19986" s="139"/>
      <c r="E19986" s="140"/>
      <c r="F19986" s="140"/>
      <c r="G19986" s="140"/>
      <c r="M19986" s="140"/>
      <c r="N19986" s="167"/>
      <c r="O19986" s="167"/>
      <c r="P19986" s="142"/>
      <c r="Q19986" s="142"/>
      <c r="R19986" s="142"/>
      <c r="S19986" s="139"/>
    </row>
    <row r="19987" spans="2:19" ht="15.75" customHeight="1" x14ac:dyDescent="0.25">
      <c r="B19987" s="106"/>
      <c r="C19987" s="106"/>
      <c r="D19987" s="139"/>
      <c r="E19987" s="140"/>
      <c r="F19987" s="140"/>
      <c r="G19987" s="140"/>
      <c r="M19987" s="140"/>
      <c r="N19987" s="167"/>
      <c r="O19987" s="167"/>
      <c r="P19987" s="142"/>
      <c r="Q19987" s="142"/>
      <c r="R19987" s="142"/>
      <c r="S19987" s="139"/>
    </row>
    <row r="19988" spans="2:19" ht="15.75" customHeight="1" x14ac:dyDescent="0.25">
      <c r="B19988" s="106"/>
      <c r="C19988" s="106"/>
      <c r="D19988" s="139"/>
      <c r="E19988" s="140"/>
      <c r="F19988" s="140"/>
      <c r="G19988" s="140"/>
      <c r="M19988" s="140"/>
      <c r="N19988" s="167"/>
      <c r="O19988" s="167"/>
      <c r="P19988" s="142"/>
      <c r="Q19988" s="142"/>
      <c r="R19988" s="142"/>
      <c r="S19988" s="139"/>
    </row>
    <row r="19989" spans="2:19" ht="15.75" customHeight="1" x14ac:dyDescent="0.25">
      <c r="B19989" s="106"/>
      <c r="C19989" s="106"/>
      <c r="D19989" s="139"/>
      <c r="E19989" s="140"/>
      <c r="F19989" s="140"/>
      <c r="G19989" s="140"/>
      <c r="M19989" s="140"/>
      <c r="N19989" s="167"/>
      <c r="O19989" s="167"/>
      <c r="P19989" s="142"/>
      <c r="Q19989" s="142"/>
      <c r="R19989" s="142"/>
      <c r="S19989" s="139"/>
    </row>
    <row r="19990" spans="2:19" ht="15.75" customHeight="1" x14ac:dyDescent="0.25">
      <c r="B19990" s="106"/>
      <c r="C19990" s="106"/>
      <c r="D19990" s="139"/>
      <c r="E19990" s="140"/>
      <c r="F19990" s="140"/>
      <c r="G19990" s="140"/>
      <c r="M19990" s="140"/>
      <c r="N19990" s="167"/>
      <c r="O19990" s="167"/>
      <c r="P19990" s="142"/>
      <c r="Q19990" s="142"/>
      <c r="R19990" s="142"/>
      <c r="S19990" s="139"/>
    </row>
    <row r="19991" spans="2:19" ht="15.75" customHeight="1" x14ac:dyDescent="0.25">
      <c r="B19991" s="106"/>
      <c r="C19991" s="106"/>
      <c r="D19991" s="139"/>
      <c r="E19991" s="140"/>
      <c r="F19991" s="140"/>
      <c r="G19991" s="140"/>
      <c r="M19991" s="140"/>
      <c r="N19991" s="167"/>
      <c r="O19991" s="167"/>
      <c r="P19991" s="142"/>
      <c r="Q19991" s="142"/>
      <c r="R19991" s="142"/>
      <c r="S19991" s="139"/>
    </row>
    <row r="19992" spans="2:19" ht="15.75" customHeight="1" x14ac:dyDescent="0.25">
      <c r="B19992" s="106"/>
      <c r="C19992" s="106"/>
      <c r="D19992" s="139"/>
      <c r="E19992" s="140"/>
      <c r="F19992" s="140"/>
      <c r="G19992" s="140"/>
      <c r="M19992" s="140"/>
      <c r="N19992" s="167"/>
      <c r="O19992" s="167"/>
      <c r="P19992" s="142"/>
      <c r="Q19992" s="142"/>
      <c r="R19992" s="142"/>
      <c r="S19992" s="139"/>
    </row>
    <row r="19993" spans="2:19" ht="15.75" customHeight="1" x14ac:dyDescent="0.25">
      <c r="B19993" s="106"/>
      <c r="C19993" s="106"/>
      <c r="D19993" s="139"/>
      <c r="E19993" s="140"/>
      <c r="F19993" s="140"/>
      <c r="G19993" s="140"/>
      <c r="M19993" s="140"/>
      <c r="N19993" s="167"/>
      <c r="O19993" s="167"/>
      <c r="P19993" s="142"/>
      <c r="Q19993" s="142"/>
      <c r="R19993" s="142"/>
      <c r="S19993" s="139"/>
    </row>
    <row r="19994" spans="2:19" ht="15.75" customHeight="1" x14ac:dyDescent="0.25">
      <c r="B19994" s="106"/>
      <c r="C19994" s="106"/>
      <c r="D19994" s="139"/>
      <c r="E19994" s="140"/>
      <c r="F19994" s="140"/>
      <c r="G19994" s="140"/>
      <c r="M19994" s="140"/>
      <c r="N19994" s="167"/>
      <c r="O19994" s="167"/>
      <c r="P19994" s="142"/>
      <c r="Q19994" s="142"/>
      <c r="R19994" s="142"/>
      <c r="S19994" s="139"/>
    </row>
    <row r="19995" spans="2:19" ht="15.75" customHeight="1" x14ac:dyDescent="0.25">
      <c r="B19995" s="106"/>
      <c r="C19995" s="106"/>
      <c r="D19995" s="139"/>
      <c r="E19995" s="140"/>
      <c r="F19995" s="140"/>
      <c r="G19995" s="140"/>
      <c r="M19995" s="140"/>
      <c r="N19995" s="167"/>
      <c r="O19995" s="167"/>
      <c r="P19995" s="142"/>
      <c r="Q19995" s="142"/>
      <c r="R19995" s="142"/>
      <c r="S19995" s="139"/>
    </row>
    <row r="19996" spans="2:19" ht="15.75" customHeight="1" x14ac:dyDescent="0.25">
      <c r="B19996" s="106"/>
      <c r="C19996" s="106"/>
      <c r="D19996" s="139"/>
      <c r="E19996" s="140"/>
      <c r="F19996" s="140"/>
      <c r="G19996" s="140"/>
      <c r="M19996" s="140"/>
      <c r="N19996" s="167"/>
      <c r="O19996" s="167"/>
      <c r="P19996" s="142"/>
      <c r="Q19996" s="142"/>
      <c r="R19996" s="142"/>
      <c r="S19996" s="139"/>
    </row>
    <row r="19997" spans="2:19" ht="15.75" customHeight="1" x14ac:dyDescent="0.25">
      <c r="B19997" s="106"/>
      <c r="C19997" s="106"/>
      <c r="D19997" s="139"/>
      <c r="E19997" s="140"/>
      <c r="F19997" s="140"/>
      <c r="G19997" s="140"/>
      <c r="M19997" s="140"/>
      <c r="N19997" s="167"/>
      <c r="O19997" s="167"/>
      <c r="P19997" s="142"/>
      <c r="Q19997" s="142"/>
      <c r="R19997" s="142"/>
      <c r="S19997" s="139"/>
    </row>
    <row r="19998" spans="2:19" ht="15.75" customHeight="1" x14ac:dyDescent="0.25">
      <c r="B19998" s="106"/>
      <c r="C19998" s="106"/>
      <c r="D19998" s="139"/>
      <c r="E19998" s="140"/>
      <c r="F19998" s="140"/>
      <c r="G19998" s="140"/>
      <c r="M19998" s="140"/>
      <c r="N19998" s="167"/>
      <c r="O19998" s="167"/>
      <c r="P19998" s="142"/>
      <c r="Q19998" s="142"/>
      <c r="R19998" s="142"/>
      <c r="S19998" s="139"/>
    </row>
    <row r="19999" spans="2:19" ht="15.75" customHeight="1" x14ac:dyDescent="0.25">
      <c r="B19999" s="106"/>
      <c r="C19999" s="106"/>
      <c r="D19999" s="139"/>
      <c r="E19999" s="140"/>
      <c r="F19999" s="140"/>
      <c r="G19999" s="140"/>
      <c r="M19999" s="140"/>
      <c r="N19999" s="167"/>
      <c r="O19999" s="167"/>
      <c r="P19999" s="142"/>
      <c r="Q19999" s="142"/>
      <c r="R19999" s="142"/>
      <c r="S19999" s="139"/>
    </row>
    <row r="20000" spans="2:19" ht="15.75" customHeight="1" x14ac:dyDescent="0.25">
      <c r="B20000" s="106"/>
      <c r="C20000" s="106"/>
      <c r="D20000" s="139"/>
      <c r="E20000" s="140"/>
      <c r="F20000" s="140"/>
      <c r="G20000" s="140"/>
      <c r="M20000" s="140"/>
      <c r="N20000" s="167"/>
      <c r="O20000" s="167"/>
      <c r="P20000" s="142"/>
      <c r="Q20000" s="142"/>
      <c r="R20000" s="142"/>
      <c r="S20000" s="139"/>
    </row>
    <row r="20001" spans="2:19" ht="15.75" customHeight="1" x14ac:dyDescent="0.25">
      <c r="B20001" s="106"/>
      <c r="C20001" s="106"/>
      <c r="D20001" s="139"/>
      <c r="E20001" s="140"/>
      <c r="F20001" s="140"/>
      <c r="G20001" s="140"/>
      <c r="M20001" s="140"/>
      <c r="N20001" s="167"/>
      <c r="O20001" s="167"/>
      <c r="P20001" s="142"/>
      <c r="Q20001" s="142"/>
      <c r="R20001" s="142"/>
      <c r="S20001" s="139"/>
    </row>
    <row r="20002" spans="2:19" ht="15.75" customHeight="1" x14ac:dyDescent="0.25">
      <c r="B20002" s="106"/>
      <c r="C20002" s="106"/>
      <c r="D20002" s="139"/>
      <c r="E20002" s="140"/>
      <c r="F20002" s="140"/>
      <c r="G20002" s="140"/>
      <c r="M20002" s="140"/>
      <c r="N20002" s="167"/>
      <c r="O20002" s="167"/>
      <c r="P20002" s="142"/>
      <c r="Q20002" s="142"/>
      <c r="R20002" s="142"/>
      <c r="S20002" s="139"/>
    </row>
    <row r="20003" spans="2:19" ht="15.75" customHeight="1" x14ac:dyDescent="0.25">
      <c r="B20003" s="106"/>
      <c r="C20003" s="106"/>
      <c r="D20003" s="139"/>
      <c r="E20003" s="140"/>
      <c r="F20003" s="140"/>
      <c r="G20003" s="140"/>
      <c r="M20003" s="140"/>
      <c r="N20003" s="167"/>
      <c r="O20003" s="167"/>
      <c r="P20003" s="142"/>
      <c r="Q20003" s="142"/>
      <c r="R20003" s="142"/>
      <c r="S20003" s="139"/>
    </row>
    <row r="20004" spans="2:19" ht="15.75" customHeight="1" x14ac:dyDescent="0.25">
      <c r="B20004" s="106"/>
      <c r="C20004" s="106"/>
      <c r="D20004" s="139"/>
      <c r="E20004" s="140"/>
      <c r="F20004" s="140"/>
      <c r="G20004" s="140"/>
      <c r="M20004" s="140"/>
      <c r="N20004" s="167"/>
      <c r="O20004" s="167"/>
      <c r="P20004" s="142"/>
      <c r="Q20004" s="142"/>
      <c r="R20004" s="142"/>
      <c r="S20004" s="139"/>
    </row>
    <row r="20005" spans="2:19" ht="15.75" customHeight="1" x14ac:dyDescent="0.25">
      <c r="B20005" s="106"/>
      <c r="C20005" s="106"/>
      <c r="D20005" s="139"/>
      <c r="E20005" s="140"/>
      <c r="F20005" s="140"/>
      <c r="G20005" s="140"/>
      <c r="M20005" s="140"/>
      <c r="N20005" s="167"/>
      <c r="O20005" s="167"/>
      <c r="P20005" s="142"/>
      <c r="Q20005" s="142"/>
      <c r="R20005" s="142"/>
      <c r="S20005" s="139"/>
    </row>
    <row r="20006" spans="2:19" ht="15.75" customHeight="1" x14ac:dyDescent="0.25">
      <c r="B20006" s="106"/>
      <c r="C20006" s="106"/>
      <c r="D20006" s="139"/>
      <c r="E20006" s="140"/>
      <c r="F20006" s="140"/>
      <c r="G20006" s="140"/>
      <c r="M20006" s="140"/>
      <c r="N20006" s="167"/>
      <c r="O20006" s="167"/>
      <c r="P20006" s="142"/>
      <c r="Q20006" s="142"/>
      <c r="R20006" s="142"/>
      <c r="S20006" s="139"/>
    </row>
    <row r="20007" spans="2:19" ht="15.75" customHeight="1" x14ac:dyDescent="0.25">
      <c r="B20007" s="106"/>
      <c r="C20007" s="106"/>
      <c r="D20007" s="139"/>
      <c r="E20007" s="140"/>
      <c r="F20007" s="140"/>
      <c r="G20007" s="140"/>
      <c r="M20007" s="140"/>
      <c r="N20007" s="167"/>
      <c r="O20007" s="167"/>
      <c r="P20007" s="142"/>
      <c r="Q20007" s="142"/>
      <c r="R20007" s="142"/>
      <c r="S20007" s="139"/>
    </row>
    <row r="20008" spans="2:19" ht="15.75" customHeight="1" x14ac:dyDescent="0.25">
      <c r="B20008" s="106"/>
      <c r="C20008" s="106"/>
      <c r="D20008" s="139"/>
      <c r="E20008" s="140"/>
      <c r="F20008" s="140"/>
      <c r="G20008" s="140"/>
      <c r="M20008" s="140"/>
      <c r="N20008" s="167"/>
      <c r="O20008" s="167"/>
      <c r="P20008" s="142"/>
      <c r="Q20008" s="142"/>
      <c r="R20008" s="142"/>
      <c r="S20008" s="139"/>
    </row>
    <row r="20009" spans="2:19" ht="15.75" customHeight="1" x14ac:dyDescent="0.25">
      <c r="B20009" s="106"/>
      <c r="C20009" s="106"/>
      <c r="D20009" s="139"/>
      <c r="E20009" s="140"/>
      <c r="F20009" s="140"/>
      <c r="G20009" s="140"/>
      <c r="M20009" s="140"/>
      <c r="N20009" s="167"/>
      <c r="O20009" s="167"/>
      <c r="P20009" s="142"/>
      <c r="Q20009" s="142"/>
      <c r="R20009" s="142"/>
      <c r="S20009" s="139"/>
    </row>
    <row r="20010" spans="2:19" ht="15.75" customHeight="1" x14ac:dyDescent="0.25">
      <c r="B20010" s="106"/>
      <c r="C20010" s="106"/>
      <c r="D20010" s="139"/>
      <c r="E20010" s="140"/>
      <c r="F20010" s="140"/>
      <c r="G20010" s="140"/>
      <c r="M20010" s="140"/>
      <c r="N20010" s="167"/>
      <c r="O20010" s="167"/>
      <c r="P20010" s="142"/>
      <c r="Q20010" s="142"/>
      <c r="R20010" s="142"/>
      <c r="S20010" s="139"/>
    </row>
    <row r="20011" spans="2:19" ht="15.75" customHeight="1" x14ac:dyDescent="0.25">
      <c r="B20011" s="106"/>
      <c r="C20011" s="106"/>
      <c r="D20011" s="139"/>
      <c r="E20011" s="140"/>
      <c r="F20011" s="140"/>
      <c r="G20011" s="140"/>
      <c r="M20011" s="140"/>
      <c r="N20011" s="167"/>
      <c r="O20011" s="167"/>
      <c r="P20011" s="142"/>
      <c r="Q20011" s="142"/>
      <c r="R20011" s="142"/>
      <c r="S20011" s="139"/>
    </row>
    <row r="20012" spans="2:19" ht="15.75" customHeight="1" x14ac:dyDescent="0.25">
      <c r="B20012" s="106"/>
      <c r="C20012" s="106"/>
      <c r="D20012" s="139"/>
      <c r="E20012" s="140"/>
      <c r="F20012" s="140"/>
      <c r="G20012" s="140"/>
      <c r="M20012" s="140"/>
      <c r="N20012" s="167"/>
      <c r="O20012" s="167"/>
      <c r="P20012" s="142"/>
      <c r="Q20012" s="142"/>
      <c r="R20012" s="142"/>
      <c r="S20012" s="139"/>
    </row>
    <row r="20013" spans="2:19" ht="15.75" customHeight="1" x14ac:dyDescent="0.25">
      <c r="B20013" s="106"/>
      <c r="C20013" s="106"/>
      <c r="D20013" s="139"/>
      <c r="E20013" s="140"/>
      <c r="F20013" s="140"/>
      <c r="G20013" s="140"/>
      <c r="M20013" s="140"/>
      <c r="N20013" s="167"/>
      <c r="O20013" s="167"/>
      <c r="P20013" s="142"/>
      <c r="Q20013" s="142"/>
      <c r="R20013" s="142"/>
      <c r="S20013" s="139"/>
    </row>
    <row r="20014" spans="2:19" ht="15.75" customHeight="1" x14ac:dyDescent="0.25">
      <c r="B20014" s="106"/>
      <c r="C20014" s="106"/>
      <c r="D20014" s="139"/>
      <c r="E20014" s="140"/>
      <c r="F20014" s="140"/>
      <c r="G20014" s="140"/>
      <c r="M20014" s="140"/>
      <c r="N20014" s="167"/>
      <c r="O20014" s="167"/>
      <c r="P20014" s="142"/>
      <c r="Q20014" s="142"/>
      <c r="R20014" s="142"/>
      <c r="S20014" s="139"/>
    </row>
    <row r="20015" spans="2:19" ht="15.75" customHeight="1" x14ac:dyDescent="0.25">
      <c r="B20015" s="106"/>
      <c r="C20015" s="106"/>
      <c r="D20015" s="139"/>
      <c r="E20015" s="140"/>
      <c r="F20015" s="140"/>
      <c r="G20015" s="140"/>
      <c r="M20015" s="140"/>
      <c r="N20015" s="167"/>
      <c r="O20015" s="167"/>
      <c r="P20015" s="142"/>
      <c r="Q20015" s="142"/>
      <c r="R20015" s="142"/>
      <c r="S20015" s="139"/>
    </row>
    <row r="20016" spans="2:19" ht="15.75" customHeight="1" x14ac:dyDescent="0.25">
      <c r="B20016" s="106"/>
      <c r="C20016" s="106"/>
      <c r="D20016" s="139"/>
      <c r="E20016" s="140"/>
      <c r="F20016" s="140"/>
      <c r="G20016" s="140"/>
      <c r="M20016" s="140"/>
      <c r="N20016" s="167"/>
      <c r="O20016" s="167"/>
      <c r="P20016" s="142"/>
      <c r="Q20016" s="142"/>
      <c r="R20016" s="142"/>
      <c r="S20016" s="139"/>
    </row>
    <row r="20017" spans="2:19" ht="15.75" customHeight="1" x14ac:dyDescent="0.25">
      <c r="B20017" s="106"/>
      <c r="C20017" s="106"/>
      <c r="D20017" s="139"/>
      <c r="E20017" s="140"/>
      <c r="F20017" s="140"/>
      <c r="G20017" s="140"/>
      <c r="M20017" s="140"/>
      <c r="N20017" s="167"/>
      <c r="O20017" s="167"/>
      <c r="P20017" s="142"/>
      <c r="Q20017" s="142"/>
      <c r="R20017" s="142"/>
      <c r="S20017" s="139"/>
    </row>
    <row r="20018" spans="2:19" ht="15.75" customHeight="1" x14ac:dyDescent="0.25">
      <c r="B20018" s="106"/>
      <c r="C20018" s="106"/>
      <c r="D20018" s="139"/>
      <c r="E20018" s="140"/>
      <c r="F20018" s="140"/>
      <c r="G20018" s="140"/>
      <c r="M20018" s="140"/>
      <c r="N20018" s="167"/>
      <c r="O20018" s="167"/>
      <c r="P20018" s="142"/>
      <c r="Q20018" s="142"/>
      <c r="R20018" s="142"/>
      <c r="S20018" s="139"/>
    </row>
    <row r="20019" spans="2:19" ht="15.75" customHeight="1" x14ac:dyDescent="0.25">
      <c r="B20019" s="106"/>
      <c r="C20019" s="106"/>
      <c r="D20019" s="139"/>
      <c r="E20019" s="140"/>
      <c r="F20019" s="140"/>
      <c r="G20019" s="140"/>
      <c r="M20019" s="140"/>
      <c r="N20019" s="167"/>
      <c r="O20019" s="167"/>
      <c r="P20019" s="142"/>
      <c r="Q20019" s="142"/>
      <c r="R20019" s="142"/>
      <c r="S20019" s="139"/>
    </row>
    <row r="20020" spans="2:19" ht="15.75" customHeight="1" x14ac:dyDescent="0.25">
      <c r="B20020" s="106"/>
      <c r="C20020" s="106"/>
      <c r="D20020" s="139"/>
      <c r="E20020" s="140"/>
      <c r="F20020" s="140"/>
      <c r="G20020" s="140"/>
      <c r="M20020" s="140"/>
      <c r="N20020" s="167"/>
      <c r="O20020" s="167"/>
      <c r="P20020" s="142"/>
      <c r="Q20020" s="142"/>
      <c r="R20020" s="142"/>
      <c r="S20020" s="139"/>
    </row>
    <row r="20021" spans="2:19" ht="15.75" customHeight="1" x14ac:dyDescent="0.25">
      <c r="B20021" s="106"/>
      <c r="C20021" s="106"/>
      <c r="D20021" s="139"/>
      <c r="E20021" s="140"/>
      <c r="F20021" s="140"/>
      <c r="G20021" s="140"/>
      <c r="M20021" s="140"/>
      <c r="N20021" s="167"/>
      <c r="O20021" s="167"/>
      <c r="P20021" s="142"/>
      <c r="Q20021" s="142"/>
      <c r="R20021" s="142"/>
      <c r="S20021" s="139"/>
    </row>
    <row r="20022" spans="2:19" ht="15.75" customHeight="1" x14ac:dyDescent="0.25">
      <c r="B20022" s="106"/>
      <c r="C20022" s="106"/>
      <c r="D20022" s="139"/>
      <c r="E20022" s="140"/>
      <c r="F20022" s="140"/>
      <c r="G20022" s="140"/>
      <c r="M20022" s="140"/>
      <c r="N20022" s="167"/>
      <c r="O20022" s="167"/>
      <c r="P20022" s="142"/>
      <c r="Q20022" s="142"/>
      <c r="R20022" s="142"/>
      <c r="S20022" s="139"/>
    </row>
    <row r="20023" spans="2:19" ht="15.75" customHeight="1" x14ac:dyDescent="0.25">
      <c r="B20023" s="106"/>
      <c r="C20023" s="106"/>
      <c r="D20023" s="139"/>
      <c r="E20023" s="140"/>
      <c r="F20023" s="140"/>
      <c r="G20023" s="140"/>
      <c r="M20023" s="140"/>
      <c r="N20023" s="167"/>
      <c r="O20023" s="167"/>
      <c r="P20023" s="142"/>
      <c r="Q20023" s="142"/>
      <c r="R20023" s="142"/>
      <c r="S20023" s="139"/>
    </row>
    <row r="20024" spans="2:19" ht="15.75" customHeight="1" x14ac:dyDescent="0.25">
      <c r="B20024" s="106"/>
      <c r="C20024" s="106"/>
      <c r="D20024" s="139"/>
      <c r="E20024" s="140"/>
      <c r="F20024" s="140"/>
      <c r="G20024" s="140"/>
      <c r="M20024" s="140"/>
      <c r="N20024" s="167"/>
      <c r="O20024" s="167"/>
      <c r="P20024" s="142"/>
      <c r="Q20024" s="142"/>
      <c r="R20024" s="142"/>
      <c r="S20024" s="139"/>
    </row>
    <row r="20025" spans="2:19" ht="15.75" customHeight="1" x14ac:dyDescent="0.25">
      <c r="B20025" s="106"/>
      <c r="C20025" s="106"/>
      <c r="D20025" s="139"/>
      <c r="E20025" s="140"/>
      <c r="F20025" s="140"/>
      <c r="G20025" s="140"/>
      <c r="M20025" s="140"/>
      <c r="N20025" s="167"/>
      <c r="O20025" s="167"/>
      <c r="P20025" s="142"/>
      <c r="Q20025" s="142"/>
      <c r="R20025" s="142"/>
      <c r="S20025" s="139"/>
    </row>
    <row r="20026" spans="2:19" ht="15.75" customHeight="1" x14ac:dyDescent="0.25">
      <c r="B20026" s="106"/>
      <c r="C20026" s="106"/>
      <c r="D20026" s="139"/>
      <c r="E20026" s="140"/>
      <c r="F20026" s="140"/>
      <c r="G20026" s="140"/>
      <c r="M20026" s="140"/>
      <c r="N20026" s="167"/>
      <c r="O20026" s="167"/>
      <c r="P20026" s="142"/>
      <c r="Q20026" s="142"/>
      <c r="R20026" s="142"/>
      <c r="S20026" s="139"/>
    </row>
    <row r="20027" spans="2:19" ht="15.75" customHeight="1" x14ac:dyDescent="0.25">
      <c r="B20027" s="106"/>
      <c r="C20027" s="106"/>
      <c r="D20027" s="139"/>
      <c r="E20027" s="140"/>
      <c r="F20027" s="140"/>
      <c r="G20027" s="140"/>
      <c r="M20027" s="140"/>
      <c r="N20027" s="167"/>
      <c r="O20027" s="167"/>
      <c r="P20027" s="142"/>
      <c r="Q20027" s="142"/>
      <c r="R20027" s="142"/>
      <c r="S20027" s="139"/>
    </row>
    <row r="20028" spans="2:19" ht="15.75" customHeight="1" x14ac:dyDescent="0.25">
      <c r="B20028" s="106"/>
      <c r="C20028" s="106"/>
      <c r="D20028" s="139"/>
      <c r="E20028" s="140"/>
      <c r="F20028" s="140"/>
      <c r="G20028" s="140"/>
      <c r="M20028" s="140"/>
      <c r="N20028" s="167"/>
      <c r="O20028" s="167"/>
      <c r="P20028" s="142"/>
      <c r="Q20028" s="142"/>
      <c r="R20028" s="142"/>
      <c r="S20028" s="139"/>
    </row>
    <row r="20029" spans="2:19" ht="15.75" customHeight="1" x14ac:dyDescent="0.25">
      <c r="B20029" s="106"/>
      <c r="C20029" s="106"/>
      <c r="D20029" s="139"/>
      <c r="E20029" s="140"/>
      <c r="F20029" s="140"/>
      <c r="G20029" s="140"/>
      <c r="M20029" s="140"/>
      <c r="N20029" s="167"/>
      <c r="O20029" s="167"/>
      <c r="P20029" s="142"/>
      <c r="Q20029" s="142"/>
      <c r="R20029" s="142"/>
      <c r="S20029" s="139"/>
    </row>
    <row r="20030" spans="2:19" ht="15.75" customHeight="1" x14ac:dyDescent="0.25">
      <c r="B20030" s="106"/>
      <c r="C20030" s="106"/>
      <c r="D20030" s="139"/>
      <c r="E20030" s="140"/>
      <c r="F20030" s="140"/>
      <c r="G20030" s="140"/>
      <c r="M20030" s="140"/>
      <c r="N20030" s="167"/>
      <c r="O20030" s="167"/>
      <c r="P20030" s="142"/>
      <c r="Q20030" s="142"/>
      <c r="R20030" s="142"/>
      <c r="S20030" s="139"/>
    </row>
    <row r="20031" spans="2:19" ht="15.75" customHeight="1" x14ac:dyDescent="0.25">
      <c r="B20031" s="106"/>
      <c r="C20031" s="106"/>
      <c r="D20031" s="139"/>
      <c r="E20031" s="140"/>
      <c r="F20031" s="140"/>
      <c r="G20031" s="140"/>
      <c r="M20031" s="140"/>
      <c r="N20031" s="167"/>
      <c r="O20031" s="167"/>
      <c r="P20031" s="142"/>
      <c r="Q20031" s="142"/>
      <c r="R20031" s="142"/>
      <c r="S20031" s="139"/>
    </row>
    <row r="20032" spans="2:19" ht="15.75" customHeight="1" x14ac:dyDescent="0.25">
      <c r="B20032" s="106"/>
      <c r="C20032" s="106"/>
      <c r="D20032" s="139"/>
      <c r="E20032" s="140"/>
      <c r="F20032" s="140"/>
      <c r="G20032" s="140"/>
      <c r="M20032" s="140"/>
      <c r="N20032" s="167"/>
      <c r="O20032" s="167"/>
      <c r="P20032" s="142"/>
      <c r="Q20032" s="142"/>
      <c r="R20032" s="142"/>
      <c r="S20032" s="139"/>
    </row>
    <row r="20033" spans="2:19" ht="15.75" customHeight="1" x14ac:dyDescent="0.25">
      <c r="B20033" s="106"/>
      <c r="C20033" s="106"/>
      <c r="D20033" s="139"/>
      <c r="E20033" s="140"/>
      <c r="F20033" s="140"/>
      <c r="G20033" s="140"/>
      <c r="M20033" s="140"/>
      <c r="N20033" s="167"/>
      <c r="O20033" s="167"/>
      <c r="P20033" s="142"/>
      <c r="Q20033" s="142"/>
      <c r="R20033" s="142"/>
      <c r="S20033" s="139"/>
    </row>
    <row r="20034" spans="2:19" ht="15.75" customHeight="1" x14ac:dyDescent="0.25">
      <c r="B20034" s="106"/>
      <c r="C20034" s="106"/>
      <c r="D20034" s="139"/>
      <c r="E20034" s="140"/>
      <c r="F20034" s="140"/>
      <c r="G20034" s="140"/>
      <c r="M20034" s="140"/>
      <c r="N20034" s="167"/>
      <c r="O20034" s="167"/>
      <c r="P20034" s="142"/>
      <c r="Q20034" s="142"/>
      <c r="R20034" s="142"/>
      <c r="S20034" s="139"/>
    </row>
    <row r="20035" spans="2:19" ht="15.75" customHeight="1" x14ac:dyDescent="0.25">
      <c r="B20035" s="106"/>
      <c r="C20035" s="106"/>
      <c r="D20035" s="139"/>
      <c r="E20035" s="140"/>
      <c r="F20035" s="140"/>
      <c r="G20035" s="140"/>
      <c r="M20035" s="140"/>
      <c r="N20035" s="167"/>
      <c r="O20035" s="167"/>
      <c r="P20035" s="142"/>
      <c r="Q20035" s="142"/>
      <c r="R20035" s="142"/>
      <c r="S20035" s="139"/>
    </row>
    <row r="20036" spans="2:19" ht="15.75" customHeight="1" x14ac:dyDescent="0.25">
      <c r="B20036" s="106"/>
      <c r="C20036" s="106"/>
      <c r="D20036" s="139"/>
      <c r="E20036" s="140"/>
      <c r="F20036" s="140"/>
      <c r="G20036" s="140"/>
      <c r="M20036" s="140"/>
      <c r="N20036" s="167"/>
      <c r="O20036" s="167"/>
      <c r="P20036" s="142"/>
      <c r="Q20036" s="142"/>
      <c r="R20036" s="142"/>
      <c r="S20036" s="139"/>
    </row>
    <row r="20037" spans="2:19" ht="15.75" customHeight="1" x14ac:dyDescent="0.25">
      <c r="B20037" s="106"/>
      <c r="C20037" s="106"/>
      <c r="D20037" s="139"/>
      <c r="E20037" s="140"/>
      <c r="F20037" s="140"/>
      <c r="G20037" s="140"/>
      <c r="M20037" s="140"/>
      <c r="N20037" s="167"/>
      <c r="O20037" s="167"/>
      <c r="P20037" s="142"/>
      <c r="Q20037" s="142"/>
      <c r="R20037" s="142"/>
      <c r="S20037" s="139"/>
    </row>
    <row r="20038" spans="2:19" ht="15.75" customHeight="1" x14ac:dyDescent="0.25">
      <c r="B20038" s="106"/>
      <c r="C20038" s="106"/>
      <c r="D20038" s="139"/>
      <c r="E20038" s="140"/>
      <c r="F20038" s="140"/>
      <c r="G20038" s="140"/>
      <c r="M20038" s="140"/>
      <c r="N20038" s="167"/>
      <c r="O20038" s="167"/>
      <c r="P20038" s="142"/>
      <c r="Q20038" s="142"/>
      <c r="R20038" s="142"/>
      <c r="S20038" s="139"/>
    </row>
    <row r="20039" spans="2:19" ht="15.75" customHeight="1" x14ac:dyDescent="0.25">
      <c r="B20039" s="106"/>
      <c r="C20039" s="106"/>
      <c r="D20039" s="139"/>
      <c r="E20039" s="140"/>
      <c r="F20039" s="140"/>
      <c r="G20039" s="140"/>
      <c r="M20039" s="140"/>
      <c r="N20039" s="167"/>
      <c r="O20039" s="167"/>
      <c r="P20039" s="142"/>
      <c r="Q20039" s="142"/>
      <c r="R20039" s="142"/>
      <c r="S20039" s="139"/>
    </row>
    <row r="20040" spans="2:19" ht="15.75" customHeight="1" x14ac:dyDescent="0.25">
      <c r="B20040" s="106"/>
      <c r="C20040" s="106"/>
      <c r="D20040" s="139"/>
      <c r="E20040" s="140"/>
      <c r="F20040" s="140"/>
      <c r="G20040" s="140"/>
      <c r="M20040" s="140"/>
      <c r="N20040" s="167"/>
      <c r="O20040" s="167"/>
      <c r="P20040" s="142"/>
      <c r="Q20040" s="142"/>
      <c r="R20040" s="142"/>
      <c r="S20040" s="139"/>
    </row>
    <row r="20041" spans="2:19" ht="15.75" customHeight="1" x14ac:dyDescent="0.25">
      <c r="B20041" s="106"/>
      <c r="C20041" s="106"/>
      <c r="D20041" s="139"/>
      <c r="E20041" s="140"/>
      <c r="F20041" s="140"/>
      <c r="G20041" s="140"/>
      <c r="M20041" s="140"/>
      <c r="N20041" s="167"/>
      <c r="O20041" s="167"/>
      <c r="P20041" s="142"/>
      <c r="Q20041" s="142"/>
      <c r="R20041" s="142"/>
      <c r="S20041" s="139"/>
    </row>
    <row r="20042" spans="2:19" ht="15.75" customHeight="1" x14ac:dyDescent="0.25">
      <c r="B20042" s="106"/>
      <c r="C20042" s="106"/>
      <c r="D20042" s="139"/>
      <c r="E20042" s="140"/>
      <c r="F20042" s="140"/>
      <c r="G20042" s="140"/>
      <c r="M20042" s="140"/>
      <c r="N20042" s="167"/>
      <c r="O20042" s="167"/>
      <c r="P20042" s="142"/>
      <c r="Q20042" s="142"/>
      <c r="R20042" s="142"/>
      <c r="S20042" s="139"/>
    </row>
    <row r="20043" spans="2:19" ht="15.75" customHeight="1" x14ac:dyDescent="0.25">
      <c r="B20043" s="106"/>
      <c r="C20043" s="106"/>
      <c r="D20043" s="139"/>
      <c r="E20043" s="140"/>
      <c r="F20043" s="140"/>
      <c r="G20043" s="140"/>
      <c r="M20043" s="140"/>
      <c r="N20043" s="167"/>
      <c r="O20043" s="167"/>
      <c r="P20043" s="142"/>
      <c r="Q20043" s="142"/>
      <c r="R20043" s="142"/>
      <c r="S20043" s="139"/>
    </row>
    <row r="20044" spans="2:19" ht="15.75" customHeight="1" x14ac:dyDescent="0.25">
      <c r="B20044" s="106"/>
      <c r="C20044" s="106"/>
      <c r="D20044" s="139"/>
      <c r="E20044" s="140"/>
      <c r="F20044" s="140"/>
      <c r="G20044" s="140"/>
      <c r="M20044" s="140"/>
      <c r="N20044" s="167"/>
      <c r="O20044" s="167"/>
      <c r="P20044" s="142"/>
      <c r="Q20044" s="142"/>
      <c r="R20044" s="142"/>
      <c r="S20044" s="139"/>
    </row>
    <row r="20045" spans="2:19" ht="15.75" customHeight="1" x14ac:dyDescent="0.25">
      <c r="B20045" s="106"/>
      <c r="C20045" s="106"/>
      <c r="D20045" s="139"/>
      <c r="E20045" s="140"/>
      <c r="F20045" s="140"/>
      <c r="G20045" s="140"/>
      <c r="M20045" s="140"/>
      <c r="N20045" s="167"/>
      <c r="O20045" s="167"/>
      <c r="P20045" s="142"/>
      <c r="Q20045" s="142"/>
      <c r="R20045" s="142"/>
      <c r="S20045" s="139"/>
    </row>
    <row r="20046" spans="2:19" ht="15.75" customHeight="1" x14ac:dyDescent="0.25">
      <c r="B20046" s="106"/>
      <c r="C20046" s="106"/>
      <c r="D20046" s="139"/>
      <c r="E20046" s="140"/>
      <c r="F20046" s="140"/>
      <c r="G20046" s="140"/>
      <c r="M20046" s="140"/>
      <c r="N20046" s="167"/>
      <c r="O20046" s="167"/>
      <c r="P20046" s="142"/>
      <c r="Q20046" s="142"/>
      <c r="R20046" s="142"/>
      <c r="S20046" s="139"/>
    </row>
    <row r="20047" spans="2:19" ht="15.75" customHeight="1" x14ac:dyDescent="0.25">
      <c r="B20047" s="106"/>
      <c r="C20047" s="106"/>
      <c r="D20047" s="139"/>
      <c r="E20047" s="140"/>
      <c r="F20047" s="140"/>
      <c r="G20047" s="140"/>
      <c r="M20047" s="140"/>
      <c r="N20047" s="167"/>
      <c r="O20047" s="167"/>
      <c r="P20047" s="142"/>
      <c r="Q20047" s="142"/>
      <c r="R20047" s="142"/>
      <c r="S20047" s="139"/>
    </row>
    <row r="20048" spans="2:19" ht="15.75" customHeight="1" x14ac:dyDescent="0.25">
      <c r="B20048" s="106"/>
      <c r="C20048" s="106"/>
      <c r="D20048" s="139"/>
      <c r="E20048" s="140"/>
      <c r="F20048" s="140"/>
      <c r="G20048" s="140"/>
      <c r="M20048" s="140"/>
      <c r="N20048" s="167"/>
      <c r="O20048" s="167"/>
      <c r="P20048" s="142"/>
      <c r="Q20048" s="142"/>
      <c r="R20048" s="142"/>
      <c r="S20048" s="139"/>
    </row>
    <row r="20049" spans="2:19" ht="15.75" customHeight="1" x14ac:dyDescent="0.25">
      <c r="B20049" s="106"/>
      <c r="C20049" s="106"/>
      <c r="D20049" s="139"/>
      <c r="E20049" s="140"/>
      <c r="F20049" s="140"/>
      <c r="G20049" s="140"/>
      <c r="M20049" s="140"/>
      <c r="N20049" s="167"/>
      <c r="O20049" s="167"/>
      <c r="P20049" s="142"/>
      <c r="Q20049" s="142"/>
      <c r="R20049" s="142"/>
      <c r="S20049" s="139"/>
    </row>
    <row r="20050" spans="2:19" ht="15.75" customHeight="1" x14ac:dyDescent="0.25">
      <c r="B20050" s="106"/>
      <c r="C20050" s="106"/>
      <c r="D20050" s="139"/>
      <c r="E20050" s="140"/>
      <c r="F20050" s="140"/>
      <c r="G20050" s="140"/>
      <c r="M20050" s="140"/>
      <c r="N20050" s="167"/>
      <c r="O20050" s="167"/>
      <c r="P20050" s="142"/>
      <c r="Q20050" s="142"/>
      <c r="R20050" s="142"/>
      <c r="S20050" s="139"/>
    </row>
    <row r="20051" spans="2:19" ht="15.75" customHeight="1" x14ac:dyDescent="0.25">
      <c r="B20051" s="106"/>
      <c r="C20051" s="106"/>
      <c r="D20051" s="139"/>
      <c r="E20051" s="140"/>
      <c r="F20051" s="140"/>
      <c r="G20051" s="140"/>
      <c r="M20051" s="140"/>
      <c r="N20051" s="167"/>
      <c r="O20051" s="167"/>
      <c r="P20051" s="142"/>
      <c r="Q20051" s="142"/>
      <c r="R20051" s="142"/>
      <c r="S20051" s="139"/>
    </row>
    <row r="20052" spans="2:19" ht="15.75" customHeight="1" x14ac:dyDescent="0.25">
      <c r="B20052" s="106"/>
      <c r="C20052" s="106"/>
      <c r="D20052" s="139"/>
      <c r="E20052" s="140"/>
      <c r="F20052" s="140"/>
      <c r="G20052" s="140"/>
      <c r="M20052" s="140"/>
      <c r="N20052" s="167"/>
      <c r="O20052" s="167"/>
      <c r="P20052" s="142"/>
      <c r="Q20052" s="142"/>
      <c r="R20052" s="142"/>
      <c r="S20052" s="139"/>
    </row>
    <row r="20053" spans="2:19" ht="15.75" customHeight="1" x14ac:dyDescent="0.25">
      <c r="B20053" s="106"/>
      <c r="C20053" s="106"/>
      <c r="D20053" s="139"/>
      <c r="E20053" s="140"/>
      <c r="F20053" s="140"/>
      <c r="G20053" s="140"/>
      <c r="M20053" s="140"/>
      <c r="N20053" s="167"/>
      <c r="O20053" s="167"/>
      <c r="P20053" s="142"/>
      <c r="Q20053" s="142"/>
      <c r="R20053" s="142"/>
      <c r="S20053" s="139"/>
    </row>
    <row r="20054" spans="2:19" ht="15.75" customHeight="1" x14ac:dyDescent="0.25">
      <c r="B20054" s="106"/>
      <c r="C20054" s="106"/>
      <c r="D20054" s="139"/>
      <c r="E20054" s="140"/>
      <c r="F20054" s="140"/>
      <c r="G20054" s="140"/>
      <c r="M20054" s="140"/>
      <c r="N20054" s="167"/>
      <c r="O20054" s="167"/>
      <c r="P20054" s="142"/>
      <c r="Q20054" s="142"/>
      <c r="R20054" s="142"/>
      <c r="S20054" s="139"/>
    </row>
    <row r="20055" spans="2:19" ht="15.75" customHeight="1" x14ac:dyDescent="0.25">
      <c r="B20055" s="106"/>
      <c r="C20055" s="106"/>
      <c r="D20055" s="139"/>
      <c r="E20055" s="140"/>
      <c r="F20055" s="140"/>
      <c r="G20055" s="140"/>
      <c r="M20055" s="140"/>
      <c r="N20055" s="167"/>
      <c r="O20055" s="167"/>
      <c r="P20055" s="142"/>
      <c r="Q20055" s="142"/>
      <c r="R20055" s="142"/>
      <c r="S20055" s="139"/>
    </row>
    <row r="20056" spans="2:19" ht="15.75" customHeight="1" x14ac:dyDescent="0.25">
      <c r="B20056" s="106"/>
      <c r="C20056" s="106"/>
      <c r="D20056" s="139"/>
      <c r="E20056" s="140"/>
      <c r="F20056" s="140"/>
      <c r="G20056" s="140"/>
      <c r="M20056" s="140"/>
      <c r="N20056" s="167"/>
      <c r="O20056" s="167"/>
      <c r="P20056" s="142"/>
      <c r="Q20056" s="142"/>
      <c r="R20056" s="142"/>
      <c r="S20056" s="139"/>
    </row>
    <row r="20057" spans="2:19" ht="15.75" customHeight="1" x14ac:dyDescent="0.25">
      <c r="B20057" s="106"/>
      <c r="C20057" s="106"/>
      <c r="D20057" s="139"/>
      <c r="E20057" s="140"/>
      <c r="F20057" s="140"/>
      <c r="G20057" s="140"/>
      <c r="M20057" s="140"/>
      <c r="N20057" s="167"/>
      <c r="O20057" s="167"/>
      <c r="P20057" s="142"/>
      <c r="Q20057" s="142"/>
      <c r="R20057" s="142"/>
      <c r="S20057" s="139"/>
    </row>
    <row r="20058" spans="2:19" ht="15.75" customHeight="1" x14ac:dyDescent="0.25">
      <c r="B20058" s="106"/>
      <c r="C20058" s="106"/>
      <c r="D20058" s="139"/>
      <c r="E20058" s="140"/>
      <c r="F20058" s="140"/>
      <c r="G20058" s="140"/>
      <c r="M20058" s="140"/>
      <c r="N20058" s="167"/>
      <c r="O20058" s="167"/>
      <c r="P20058" s="142"/>
      <c r="Q20058" s="142"/>
      <c r="R20058" s="142"/>
      <c r="S20058" s="139"/>
    </row>
    <row r="20059" spans="2:19" ht="15.75" customHeight="1" x14ac:dyDescent="0.25">
      <c r="B20059" s="106"/>
      <c r="C20059" s="106"/>
      <c r="D20059" s="139"/>
      <c r="E20059" s="140"/>
      <c r="F20059" s="140"/>
      <c r="G20059" s="140"/>
      <c r="M20059" s="140"/>
      <c r="N20059" s="167"/>
      <c r="O20059" s="167"/>
      <c r="P20059" s="142"/>
      <c r="Q20059" s="142"/>
      <c r="R20059" s="142"/>
      <c r="S20059" s="139"/>
    </row>
    <row r="20060" spans="2:19" ht="15.75" customHeight="1" x14ac:dyDescent="0.25">
      <c r="B20060" s="106"/>
      <c r="C20060" s="106"/>
      <c r="D20060" s="139"/>
      <c r="E20060" s="140"/>
      <c r="F20060" s="140"/>
      <c r="G20060" s="140"/>
      <c r="M20060" s="140"/>
      <c r="N20060" s="167"/>
      <c r="O20060" s="167"/>
      <c r="P20060" s="142"/>
      <c r="Q20060" s="142"/>
      <c r="R20060" s="142"/>
      <c r="S20060" s="139"/>
    </row>
    <row r="20061" spans="2:19" ht="15.75" customHeight="1" x14ac:dyDescent="0.25">
      <c r="B20061" s="106"/>
      <c r="C20061" s="106"/>
      <c r="D20061" s="139"/>
      <c r="E20061" s="140"/>
      <c r="F20061" s="140"/>
      <c r="G20061" s="140"/>
      <c r="M20061" s="140"/>
      <c r="N20061" s="167"/>
      <c r="O20061" s="167"/>
      <c r="P20061" s="142"/>
      <c r="Q20061" s="142"/>
      <c r="R20061" s="142"/>
      <c r="S20061" s="139"/>
    </row>
    <row r="20062" spans="2:19" ht="15.75" customHeight="1" x14ac:dyDescent="0.25">
      <c r="B20062" s="106"/>
      <c r="C20062" s="106"/>
      <c r="D20062" s="139"/>
      <c r="E20062" s="140"/>
      <c r="F20062" s="140"/>
      <c r="G20062" s="140"/>
      <c r="M20062" s="140"/>
      <c r="N20062" s="167"/>
      <c r="O20062" s="167"/>
      <c r="P20062" s="142"/>
      <c r="Q20062" s="142"/>
      <c r="R20062" s="142"/>
      <c r="S20062" s="139"/>
    </row>
    <row r="20063" spans="2:19" ht="15.75" customHeight="1" x14ac:dyDescent="0.25">
      <c r="B20063" s="106"/>
      <c r="C20063" s="106"/>
      <c r="D20063" s="139"/>
      <c r="E20063" s="140"/>
      <c r="F20063" s="140"/>
      <c r="G20063" s="140"/>
      <c r="M20063" s="140"/>
      <c r="N20063" s="167"/>
      <c r="O20063" s="167"/>
      <c r="P20063" s="142"/>
      <c r="Q20063" s="142"/>
      <c r="R20063" s="142"/>
      <c r="S20063" s="139"/>
    </row>
    <row r="20064" spans="2:19" ht="15.75" customHeight="1" x14ac:dyDescent="0.25">
      <c r="B20064" s="106"/>
      <c r="C20064" s="106"/>
      <c r="D20064" s="139"/>
      <c r="E20064" s="140"/>
      <c r="F20064" s="140"/>
      <c r="G20064" s="140"/>
      <c r="M20064" s="140"/>
      <c r="N20064" s="167"/>
      <c r="O20064" s="167"/>
      <c r="P20064" s="142"/>
      <c r="Q20064" s="142"/>
      <c r="R20064" s="142"/>
      <c r="S20064" s="139"/>
    </row>
    <row r="20065" spans="2:19" ht="15.75" customHeight="1" x14ac:dyDescent="0.25">
      <c r="B20065" s="106"/>
      <c r="C20065" s="106"/>
      <c r="D20065" s="139"/>
      <c r="E20065" s="140"/>
      <c r="F20065" s="140"/>
      <c r="G20065" s="140"/>
      <c r="M20065" s="140"/>
      <c r="N20065" s="167"/>
      <c r="O20065" s="167"/>
      <c r="P20065" s="142"/>
      <c r="Q20065" s="142"/>
      <c r="R20065" s="142"/>
      <c r="S20065" s="139"/>
    </row>
    <row r="20066" spans="2:19" ht="15.75" customHeight="1" x14ac:dyDescent="0.25">
      <c r="B20066" s="106"/>
      <c r="C20066" s="106"/>
      <c r="D20066" s="139"/>
      <c r="E20066" s="140"/>
      <c r="F20066" s="140"/>
      <c r="G20066" s="140"/>
      <c r="M20066" s="140"/>
      <c r="N20066" s="167"/>
      <c r="O20066" s="167"/>
      <c r="P20066" s="142"/>
      <c r="Q20066" s="142"/>
      <c r="R20066" s="142"/>
      <c r="S20066" s="139"/>
    </row>
    <row r="20067" spans="2:19" ht="15.75" customHeight="1" x14ac:dyDescent="0.25">
      <c r="B20067" s="106"/>
      <c r="C20067" s="106"/>
      <c r="D20067" s="139"/>
      <c r="E20067" s="140"/>
      <c r="F20067" s="140"/>
      <c r="G20067" s="140"/>
      <c r="M20067" s="140"/>
      <c r="N20067" s="167"/>
      <c r="O20067" s="167"/>
      <c r="P20067" s="142"/>
      <c r="Q20067" s="142"/>
      <c r="R20067" s="142"/>
      <c r="S20067" s="139"/>
    </row>
    <row r="20068" spans="2:19" ht="15.75" customHeight="1" x14ac:dyDescent="0.25">
      <c r="B20068" s="106"/>
      <c r="C20068" s="106"/>
      <c r="D20068" s="139"/>
      <c r="E20068" s="140"/>
      <c r="F20068" s="140"/>
      <c r="G20068" s="140"/>
      <c r="M20068" s="140"/>
      <c r="N20068" s="167"/>
      <c r="O20068" s="167"/>
      <c r="P20068" s="142"/>
      <c r="Q20068" s="142"/>
      <c r="R20068" s="142"/>
      <c r="S20068" s="139"/>
    </row>
    <row r="20069" spans="2:19" ht="15.75" customHeight="1" x14ac:dyDescent="0.25">
      <c r="B20069" s="106"/>
      <c r="C20069" s="106"/>
      <c r="D20069" s="139"/>
      <c r="E20069" s="140"/>
      <c r="F20069" s="140"/>
      <c r="G20069" s="140"/>
      <c r="M20069" s="140"/>
      <c r="N20069" s="167"/>
      <c r="O20069" s="167"/>
      <c r="P20069" s="142"/>
      <c r="Q20069" s="142"/>
      <c r="R20069" s="142"/>
      <c r="S20069" s="139"/>
    </row>
    <row r="20070" spans="2:19" ht="15.75" customHeight="1" x14ac:dyDescent="0.25">
      <c r="B20070" s="106"/>
      <c r="C20070" s="106"/>
      <c r="D20070" s="139"/>
      <c r="E20070" s="140"/>
      <c r="F20070" s="140"/>
      <c r="G20070" s="140"/>
      <c r="M20070" s="140"/>
      <c r="N20070" s="167"/>
      <c r="O20070" s="167"/>
      <c r="P20070" s="142"/>
      <c r="Q20070" s="142"/>
      <c r="R20070" s="142"/>
      <c r="S20070" s="139"/>
    </row>
    <row r="20071" spans="2:19" ht="15.75" customHeight="1" x14ac:dyDescent="0.25">
      <c r="B20071" s="106"/>
      <c r="C20071" s="106"/>
      <c r="D20071" s="139"/>
      <c r="E20071" s="140"/>
      <c r="F20071" s="140"/>
      <c r="G20071" s="140"/>
      <c r="M20071" s="140"/>
      <c r="N20071" s="167"/>
      <c r="O20071" s="167"/>
      <c r="P20071" s="142"/>
      <c r="Q20071" s="142"/>
      <c r="R20071" s="142"/>
      <c r="S20071" s="139"/>
    </row>
    <row r="20072" spans="2:19" ht="15.75" customHeight="1" x14ac:dyDescent="0.25">
      <c r="B20072" s="106"/>
      <c r="C20072" s="106"/>
      <c r="D20072" s="139"/>
      <c r="E20072" s="140"/>
      <c r="F20072" s="140"/>
      <c r="G20072" s="140"/>
      <c r="M20072" s="140"/>
      <c r="N20072" s="167"/>
      <c r="O20072" s="167"/>
      <c r="P20072" s="142"/>
      <c r="Q20072" s="142"/>
      <c r="R20072" s="142"/>
      <c r="S20072" s="139"/>
    </row>
    <row r="20073" spans="2:19" ht="15.75" customHeight="1" x14ac:dyDescent="0.25">
      <c r="B20073" s="106"/>
      <c r="C20073" s="106"/>
      <c r="D20073" s="139"/>
      <c r="E20073" s="140"/>
      <c r="F20073" s="140"/>
      <c r="G20073" s="140"/>
      <c r="M20073" s="140"/>
      <c r="N20073" s="167"/>
      <c r="O20073" s="167"/>
      <c r="P20073" s="142"/>
      <c r="Q20073" s="142"/>
      <c r="R20073" s="142"/>
      <c r="S20073" s="139"/>
    </row>
    <row r="20074" spans="2:19" ht="15.75" customHeight="1" x14ac:dyDescent="0.25">
      <c r="B20074" s="106"/>
      <c r="C20074" s="106"/>
      <c r="D20074" s="139"/>
      <c r="E20074" s="140"/>
      <c r="F20074" s="140"/>
      <c r="G20074" s="140"/>
      <c r="M20074" s="140"/>
      <c r="N20074" s="167"/>
      <c r="O20074" s="167"/>
      <c r="P20074" s="142"/>
      <c r="Q20074" s="142"/>
      <c r="R20074" s="142"/>
      <c r="S20074" s="139"/>
    </row>
    <row r="20075" spans="2:19" ht="15.75" customHeight="1" x14ac:dyDescent="0.25">
      <c r="B20075" s="106"/>
      <c r="C20075" s="106"/>
      <c r="D20075" s="139"/>
      <c r="E20075" s="140"/>
      <c r="F20075" s="140"/>
      <c r="G20075" s="140"/>
      <c r="M20075" s="140"/>
      <c r="N20075" s="167"/>
      <c r="O20075" s="167"/>
      <c r="P20075" s="142"/>
      <c r="Q20075" s="142"/>
      <c r="R20075" s="142"/>
      <c r="S20075" s="139"/>
    </row>
    <row r="20076" spans="2:19" ht="15.75" customHeight="1" x14ac:dyDescent="0.25">
      <c r="B20076" s="106"/>
      <c r="C20076" s="106"/>
      <c r="D20076" s="139"/>
      <c r="E20076" s="140"/>
      <c r="F20076" s="140"/>
      <c r="G20076" s="140"/>
      <c r="M20076" s="140"/>
      <c r="N20076" s="167"/>
      <c r="O20076" s="167"/>
      <c r="P20076" s="142"/>
      <c r="Q20076" s="142"/>
      <c r="R20076" s="142"/>
      <c r="S20076" s="139"/>
    </row>
    <row r="20077" spans="2:19" ht="15.75" customHeight="1" x14ac:dyDescent="0.25">
      <c r="B20077" s="106"/>
      <c r="C20077" s="106"/>
      <c r="D20077" s="139"/>
      <c r="E20077" s="140"/>
      <c r="F20077" s="140"/>
      <c r="G20077" s="140"/>
      <c r="M20077" s="140"/>
      <c r="N20077" s="167"/>
      <c r="O20077" s="167"/>
      <c r="P20077" s="142"/>
      <c r="Q20077" s="142"/>
      <c r="R20077" s="142"/>
      <c r="S20077" s="139"/>
    </row>
    <row r="20078" spans="2:19" ht="15.75" customHeight="1" x14ac:dyDescent="0.25">
      <c r="B20078" s="106"/>
      <c r="C20078" s="106"/>
      <c r="D20078" s="139"/>
      <c r="E20078" s="140"/>
      <c r="F20078" s="140"/>
      <c r="G20078" s="140"/>
      <c r="M20078" s="140"/>
      <c r="N20078" s="167"/>
      <c r="O20078" s="167"/>
      <c r="P20078" s="142"/>
      <c r="Q20078" s="142"/>
      <c r="R20078" s="142"/>
      <c r="S20078" s="139"/>
    </row>
    <row r="20079" spans="2:19" ht="15.75" customHeight="1" x14ac:dyDescent="0.25">
      <c r="B20079" s="106"/>
      <c r="C20079" s="106"/>
      <c r="D20079" s="139"/>
      <c r="E20079" s="140"/>
      <c r="F20079" s="140"/>
      <c r="G20079" s="140"/>
      <c r="M20079" s="140"/>
      <c r="N20079" s="167"/>
      <c r="O20079" s="167"/>
      <c r="P20079" s="142"/>
      <c r="Q20079" s="142"/>
      <c r="R20079" s="142"/>
      <c r="S20079" s="139"/>
    </row>
    <row r="20080" spans="2:19" ht="15.75" customHeight="1" x14ac:dyDescent="0.25">
      <c r="B20080" s="106"/>
      <c r="C20080" s="106"/>
      <c r="D20080" s="139"/>
      <c r="E20080" s="140"/>
      <c r="F20080" s="140"/>
      <c r="G20080" s="140"/>
      <c r="M20080" s="140"/>
      <c r="N20080" s="167"/>
      <c r="O20080" s="167"/>
      <c r="P20080" s="142"/>
      <c r="Q20080" s="142"/>
      <c r="R20080" s="142"/>
      <c r="S20080" s="139"/>
    </row>
    <row r="20081" spans="2:19" ht="15.75" customHeight="1" x14ac:dyDescent="0.25">
      <c r="B20081" s="106"/>
      <c r="C20081" s="106"/>
      <c r="D20081" s="139"/>
      <c r="E20081" s="140"/>
      <c r="F20081" s="140"/>
      <c r="G20081" s="140"/>
      <c r="M20081" s="140"/>
      <c r="N20081" s="167"/>
      <c r="O20081" s="167"/>
      <c r="P20081" s="142"/>
      <c r="Q20081" s="142"/>
      <c r="R20081" s="142"/>
      <c r="S20081" s="139"/>
    </row>
    <row r="20082" spans="2:19" ht="15.75" customHeight="1" x14ac:dyDescent="0.25">
      <c r="B20082" s="106"/>
      <c r="C20082" s="106"/>
      <c r="D20082" s="139"/>
      <c r="E20082" s="140"/>
      <c r="F20082" s="140"/>
      <c r="G20082" s="140"/>
      <c r="M20082" s="140"/>
      <c r="N20082" s="167"/>
      <c r="O20082" s="167"/>
      <c r="P20082" s="142"/>
      <c r="Q20082" s="142"/>
      <c r="R20082" s="142"/>
      <c r="S20082" s="139"/>
    </row>
    <row r="20083" spans="2:19" ht="15.75" customHeight="1" x14ac:dyDescent="0.25">
      <c r="B20083" s="106"/>
      <c r="C20083" s="106"/>
      <c r="D20083" s="139"/>
      <c r="E20083" s="140"/>
      <c r="F20083" s="140"/>
      <c r="G20083" s="140"/>
      <c r="M20083" s="140"/>
      <c r="N20083" s="167"/>
      <c r="O20083" s="167"/>
      <c r="P20083" s="142"/>
      <c r="Q20083" s="142"/>
      <c r="R20083" s="142"/>
      <c r="S20083" s="139"/>
    </row>
    <row r="20084" spans="2:19" ht="15.75" customHeight="1" x14ac:dyDescent="0.25">
      <c r="B20084" s="106"/>
      <c r="C20084" s="106"/>
      <c r="D20084" s="139"/>
      <c r="E20084" s="140"/>
      <c r="F20084" s="140"/>
      <c r="G20084" s="140"/>
      <c r="M20084" s="140"/>
      <c r="N20084" s="167"/>
      <c r="O20084" s="167"/>
      <c r="P20084" s="142"/>
      <c r="Q20084" s="142"/>
      <c r="R20084" s="142"/>
      <c r="S20084" s="139"/>
    </row>
    <row r="20085" spans="2:19" ht="15.75" customHeight="1" x14ac:dyDescent="0.25">
      <c r="B20085" s="106"/>
      <c r="C20085" s="106"/>
      <c r="D20085" s="139"/>
      <c r="E20085" s="140"/>
      <c r="F20085" s="140"/>
      <c r="G20085" s="140"/>
      <c r="M20085" s="140"/>
      <c r="N20085" s="167"/>
      <c r="O20085" s="167"/>
      <c r="P20085" s="142"/>
      <c r="Q20085" s="142"/>
      <c r="R20085" s="142"/>
      <c r="S20085" s="139"/>
    </row>
    <row r="20086" spans="2:19" ht="15.75" customHeight="1" x14ac:dyDescent="0.25">
      <c r="B20086" s="106"/>
      <c r="C20086" s="106"/>
      <c r="D20086" s="139"/>
      <c r="E20086" s="140"/>
      <c r="F20086" s="140"/>
      <c r="G20086" s="140"/>
      <c r="M20086" s="140"/>
      <c r="N20086" s="167"/>
      <c r="O20086" s="167"/>
      <c r="P20086" s="142"/>
      <c r="Q20086" s="142"/>
      <c r="R20086" s="142"/>
      <c r="S20086" s="139"/>
    </row>
    <row r="20087" spans="2:19" ht="15.75" customHeight="1" x14ac:dyDescent="0.25">
      <c r="B20087" s="106"/>
      <c r="C20087" s="106"/>
      <c r="D20087" s="139"/>
      <c r="E20087" s="140"/>
      <c r="F20087" s="140"/>
      <c r="G20087" s="140"/>
      <c r="M20087" s="140"/>
      <c r="N20087" s="167"/>
      <c r="O20087" s="167"/>
      <c r="P20087" s="142"/>
      <c r="Q20087" s="142"/>
      <c r="R20087" s="142"/>
      <c r="S20087" s="139"/>
    </row>
    <row r="20088" spans="2:19" ht="15.75" customHeight="1" x14ac:dyDescent="0.25">
      <c r="B20088" s="106"/>
      <c r="C20088" s="106"/>
      <c r="D20088" s="139"/>
      <c r="E20088" s="140"/>
      <c r="F20088" s="140"/>
      <c r="G20088" s="140"/>
      <c r="M20088" s="140"/>
      <c r="N20088" s="167"/>
      <c r="O20088" s="167"/>
      <c r="P20088" s="142"/>
      <c r="Q20088" s="142"/>
      <c r="R20088" s="142"/>
      <c r="S20088" s="139"/>
    </row>
    <row r="20089" spans="2:19" ht="15.75" customHeight="1" x14ac:dyDescent="0.25">
      <c r="B20089" s="106"/>
      <c r="C20089" s="106"/>
      <c r="D20089" s="139"/>
      <c r="E20089" s="140"/>
      <c r="F20089" s="140"/>
      <c r="G20089" s="140"/>
      <c r="M20089" s="140"/>
      <c r="N20089" s="167"/>
      <c r="O20089" s="167"/>
      <c r="P20089" s="142"/>
      <c r="Q20089" s="142"/>
      <c r="R20089" s="142"/>
      <c r="S20089" s="139"/>
    </row>
    <row r="20090" spans="2:19" ht="15.75" customHeight="1" x14ac:dyDescent="0.25">
      <c r="B20090" s="106"/>
      <c r="C20090" s="106"/>
      <c r="D20090" s="139"/>
      <c r="E20090" s="140"/>
      <c r="F20090" s="140"/>
      <c r="G20090" s="140"/>
      <c r="M20090" s="140"/>
      <c r="N20090" s="167"/>
      <c r="O20090" s="167"/>
      <c r="P20090" s="142"/>
      <c r="Q20090" s="142"/>
      <c r="R20090" s="142"/>
      <c r="S20090" s="139"/>
    </row>
    <row r="20091" spans="2:19" ht="15.75" customHeight="1" x14ac:dyDescent="0.25">
      <c r="B20091" s="106"/>
      <c r="C20091" s="106"/>
      <c r="D20091" s="139"/>
      <c r="E20091" s="140"/>
      <c r="F20091" s="140"/>
      <c r="G20091" s="140"/>
      <c r="M20091" s="140"/>
      <c r="N20091" s="167"/>
      <c r="O20091" s="167"/>
      <c r="P20091" s="142"/>
      <c r="Q20091" s="142"/>
      <c r="R20091" s="142"/>
      <c r="S20091" s="139"/>
    </row>
    <row r="20092" spans="2:19" ht="15.75" customHeight="1" x14ac:dyDescent="0.25">
      <c r="B20092" s="106"/>
      <c r="C20092" s="106"/>
      <c r="D20092" s="139"/>
      <c r="E20092" s="140"/>
      <c r="F20092" s="140"/>
      <c r="G20092" s="140"/>
      <c r="M20092" s="140"/>
      <c r="N20092" s="167"/>
      <c r="O20092" s="167"/>
      <c r="P20092" s="142"/>
      <c r="Q20092" s="142"/>
      <c r="R20092" s="142"/>
      <c r="S20092" s="139"/>
    </row>
    <row r="20093" spans="2:19" ht="15.75" customHeight="1" x14ac:dyDescent="0.25">
      <c r="B20093" s="106"/>
      <c r="C20093" s="106"/>
      <c r="D20093" s="139"/>
      <c r="E20093" s="140"/>
      <c r="F20093" s="140"/>
      <c r="G20093" s="140"/>
      <c r="M20093" s="140"/>
      <c r="N20093" s="167"/>
      <c r="O20093" s="167"/>
      <c r="P20093" s="142"/>
      <c r="Q20093" s="142"/>
      <c r="R20093" s="142"/>
      <c r="S20093" s="139"/>
    </row>
    <row r="20094" spans="2:19" ht="15.75" customHeight="1" x14ac:dyDescent="0.25">
      <c r="B20094" s="106"/>
      <c r="C20094" s="106"/>
      <c r="D20094" s="139"/>
      <c r="E20094" s="140"/>
      <c r="F20094" s="140"/>
      <c r="G20094" s="140"/>
      <c r="M20094" s="140"/>
      <c r="N20094" s="167"/>
      <c r="O20094" s="167"/>
      <c r="P20094" s="142"/>
      <c r="Q20094" s="142"/>
      <c r="R20094" s="142"/>
      <c r="S20094" s="139"/>
    </row>
    <row r="20095" spans="2:19" ht="15.75" customHeight="1" x14ac:dyDescent="0.25">
      <c r="B20095" s="106"/>
      <c r="C20095" s="106"/>
      <c r="D20095" s="139"/>
      <c r="E20095" s="140"/>
      <c r="F20095" s="140"/>
      <c r="G20095" s="140"/>
      <c r="M20095" s="140"/>
      <c r="N20095" s="167"/>
      <c r="O20095" s="167"/>
      <c r="P20095" s="142"/>
      <c r="Q20095" s="142"/>
      <c r="R20095" s="142"/>
      <c r="S20095" s="139"/>
    </row>
    <row r="20096" spans="2:19" ht="15.75" customHeight="1" x14ac:dyDescent="0.25">
      <c r="B20096" s="106"/>
      <c r="C20096" s="106"/>
      <c r="D20096" s="139"/>
      <c r="E20096" s="140"/>
      <c r="F20096" s="140"/>
      <c r="G20096" s="140"/>
      <c r="M20096" s="140"/>
      <c r="N20096" s="167"/>
      <c r="O20096" s="167"/>
      <c r="P20096" s="142"/>
      <c r="Q20096" s="142"/>
      <c r="R20096" s="142"/>
      <c r="S20096" s="139"/>
    </row>
    <row r="20097" spans="2:19" ht="15.75" customHeight="1" x14ac:dyDescent="0.25">
      <c r="B20097" s="106"/>
      <c r="C20097" s="106"/>
      <c r="D20097" s="139"/>
      <c r="E20097" s="140"/>
      <c r="F20097" s="140"/>
      <c r="G20097" s="140"/>
      <c r="M20097" s="140"/>
      <c r="N20097" s="167"/>
      <c r="O20097" s="167"/>
      <c r="P20097" s="142"/>
      <c r="Q20097" s="142"/>
      <c r="R20097" s="142"/>
      <c r="S20097" s="139"/>
    </row>
    <row r="20098" spans="2:19" ht="15.75" customHeight="1" x14ac:dyDescent="0.25">
      <c r="B20098" s="106"/>
      <c r="C20098" s="106"/>
      <c r="D20098" s="139"/>
      <c r="E20098" s="140"/>
      <c r="F20098" s="140"/>
      <c r="G20098" s="140"/>
      <c r="M20098" s="140"/>
      <c r="N20098" s="167"/>
      <c r="O20098" s="167"/>
      <c r="P20098" s="142"/>
      <c r="Q20098" s="142"/>
      <c r="R20098" s="142"/>
      <c r="S20098" s="139"/>
    </row>
    <row r="20099" spans="2:19" ht="15.75" customHeight="1" x14ac:dyDescent="0.25">
      <c r="B20099" s="106"/>
      <c r="C20099" s="106"/>
      <c r="D20099" s="139"/>
      <c r="E20099" s="140"/>
      <c r="F20099" s="140"/>
      <c r="G20099" s="140"/>
      <c r="M20099" s="140"/>
      <c r="N20099" s="167"/>
      <c r="O20099" s="167"/>
      <c r="P20099" s="142"/>
      <c r="Q20099" s="142"/>
      <c r="R20099" s="142"/>
      <c r="S20099" s="139"/>
    </row>
    <row r="20100" spans="2:19" ht="15.75" customHeight="1" x14ac:dyDescent="0.25">
      <c r="B20100" s="106"/>
      <c r="C20100" s="106"/>
      <c r="D20100" s="139"/>
      <c r="E20100" s="140"/>
      <c r="F20100" s="140"/>
      <c r="G20100" s="140"/>
      <c r="M20100" s="140"/>
      <c r="N20100" s="167"/>
      <c r="O20100" s="167"/>
      <c r="P20100" s="142"/>
      <c r="Q20100" s="142"/>
      <c r="R20100" s="142"/>
      <c r="S20100" s="139"/>
    </row>
    <row r="20101" spans="2:19" ht="15.75" customHeight="1" x14ac:dyDescent="0.25">
      <c r="B20101" s="106"/>
      <c r="C20101" s="106"/>
      <c r="D20101" s="139"/>
      <c r="E20101" s="140"/>
      <c r="F20101" s="140"/>
      <c r="G20101" s="140"/>
      <c r="M20101" s="140"/>
      <c r="N20101" s="167"/>
      <c r="O20101" s="167"/>
      <c r="P20101" s="142"/>
      <c r="Q20101" s="142"/>
      <c r="R20101" s="142"/>
      <c r="S20101" s="139"/>
    </row>
    <row r="20102" spans="2:19" ht="15.75" customHeight="1" x14ac:dyDescent="0.25">
      <c r="B20102" s="106"/>
      <c r="C20102" s="106"/>
      <c r="D20102" s="139"/>
      <c r="E20102" s="140"/>
      <c r="F20102" s="140"/>
      <c r="G20102" s="140"/>
      <c r="M20102" s="140"/>
      <c r="N20102" s="167"/>
      <c r="O20102" s="167"/>
      <c r="P20102" s="142"/>
      <c r="Q20102" s="142"/>
      <c r="R20102" s="142"/>
      <c r="S20102" s="139"/>
    </row>
    <row r="20103" spans="2:19" ht="15.75" customHeight="1" x14ac:dyDescent="0.25">
      <c r="B20103" s="106"/>
      <c r="C20103" s="106"/>
      <c r="D20103" s="139"/>
      <c r="E20103" s="140"/>
      <c r="F20103" s="140"/>
      <c r="G20103" s="140"/>
      <c r="M20103" s="140"/>
      <c r="N20103" s="167"/>
      <c r="O20103" s="167"/>
      <c r="P20103" s="142"/>
      <c r="Q20103" s="142"/>
      <c r="R20103" s="142"/>
      <c r="S20103" s="139"/>
    </row>
    <row r="20104" spans="2:19" ht="15.75" customHeight="1" x14ac:dyDescent="0.25">
      <c r="B20104" s="106"/>
      <c r="C20104" s="106"/>
      <c r="D20104" s="139"/>
      <c r="E20104" s="140"/>
      <c r="F20104" s="140"/>
      <c r="G20104" s="140"/>
      <c r="M20104" s="140"/>
      <c r="N20104" s="167"/>
      <c r="O20104" s="167"/>
      <c r="P20104" s="142"/>
      <c r="Q20104" s="142"/>
      <c r="R20104" s="142"/>
      <c r="S20104" s="139"/>
    </row>
    <row r="20105" spans="2:19" ht="15.75" customHeight="1" x14ac:dyDescent="0.25">
      <c r="B20105" s="106"/>
      <c r="C20105" s="106"/>
      <c r="D20105" s="139"/>
      <c r="E20105" s="140"/>
      <c r="F20105" s="140"/>
      <c r="G20105" s="140"/>
      <c r="M20105" s="140"/>
      <c r="N20105" s="167"/>
      <c r="O20105" s="167"/>
      <c r="P20105" s="142"/>
      <c r="Q20105" s="142"/>
      <c r="R20105" s="142"/>
      <c r="S20105" s="139"/>
    </row>
    <row r="20106" spans="2:19" ht="15.75" customHeight="1" x14ac:dyDescent="0.25">
      <c r="B20106" s="106"/>
      <c r="C20106" s="106"/>
      <c r="D20106" s="139"/>
      <c r="E20106" s="140"/>
      <c r="F20106" s="140"/>
      <c r="G20106" s="140"/>
      <c r="M20106" s="140"/>
      <c r="N20106" s="167"/>
      <c r="O20106" s="167"/>
      <c r="P20106" s="142"/>
      <c r="Q20106" s="142"/>
      <c r="R20106" s="142"/>
      <c r="S20106" s="139"/>
    </row>
    <row r="20107" spans="2:19" ht="15.75" customHeight="1" x14ac:dyDescent="0.25">
      <c r="B20107" s="106"/>
      <c r="C20107" s="106"/>
      <c r="D20107" s="139"/>
      <c r="E20107" s="140"/>
      <c r="F20107" s="140"/>
      <c r="G20107" s="140"/>
      <c r="M20107" s="140"/>
      <c r="N20107" s="167"/>
      <c r="O20107" s="167"/>
      <c r="P20107" s="142"/>
      <c r="Q20107" s="142"/>
      <c r="R20107" s="142"/>
      <c r="S20107" s="139"/>
    </row>
    <row r="20108" spans="2:19" ht="15.75" customHeight="1" x14ac:dyDescent="0.25">
      <c r="B20108" s="106"/>
      <c r="C20108" s="106"/>
      <c r="D20108" s="139"/>
      <c r="E20108" s="140"/>
      <c r="F20108" s="140"/>
      <c r="G20108" s="140"/>
      <c r="M20108" s="140"/>
      <c r="N20108" s="167"/>
      <c r="O20108" s="167"/>
      <c r="P20108" s="142"/>
      <c r="Q20108" s="142"/>
      <c r="R20108" s="142"/>
      <c r="S20108" s="139"/>
    </row>
    <row r="20109" spans="2:19" ht="15.75" customHeight="1" x14ac:dyDescent="0.25">
      <c r="B20109" s="106"/>
      <c r="C20109" s="106"/>
      <c r="D20109" s="139"/>
      <c r="E20109" s="140"/>
      <c r="F20109" s="140"/>
      <c r="G20109" s="140"/>
      <c r="M20109" s="140"/>
      <c r="N20109" s="167"/>
      <c r="O20109" s="167"/>
      <c r="P20109" s="142"/>
      <c r="Q20109" s="142"/>
      <c r="R20109" s="142"/>
      <c r="S20109" s="139"/>
    </row>
    <row r="20110" spans="2:19" ht="15.75" customHeight="1" x14ac:dyDescent="0.25">
      <c r="B20110" s="106"/>
      <c r="C20110" s="106"/>
      <c r="D20110" s="139"/>
      <c r="E20110" s="140"/>
      <c r="F20110" s="140"/>
      <c r="G20110" s="140"/>
      <c r="M20110" s="140"/>
      <c r="N20110" s="167"/>
      <c r="O20110" s="167"/>
      <c r="P20110" s="142"/>
      <c r="Q20110" s="142"/>
      <c r="R20110" s="142"/>
      <c r="S20110" s="139"/>
    </row>
    <row r="20111" spans="2:19" ht="15.75" customHeight="1" x14ac:dyDescent="0.25">
      <c r="B20111" s="106"/>
      <c r="C20111" s="106"/>
      <c r="D20111" s="139"/>
      <c r="E20111" s="140"/>
      <c r="F20111" s="140"/>
      <c r="G20111" s="140"/>
      <c r="M20111" s="140"/>
      <c r="N20111" s="167"/>
      <c r="O20111" s="167"/>
      <c r="P20111" s="142"/>
      <c r="Q20111" s="142"/>
      <c r="R20111" s="142"/>
      <c r="S20111" s="139"/>
    </row>
    <row r="20112" spans="2:19" ht="15.75" customHeight="1" x14ac:dyDescent="0.25">
      <c r="B20112" s="106"/>
      <c r="C20112" s="106"/>
      <c r="D20112" s="139"/>
      <c r="E20112" s="140"/>
      <c r="F20112" s="140"/>
      <c r="G20112" s="140"/>
      <c r="M20112" s="140"/>
      <c r="N20112" s="167"/>
      <c r="O20112" s="167"/>
      <c r="P20112" s="142"/>
      <c r="Q20112" s="142"/>
      <c r="R20112" s="142"/>
      <c r="S20112" s="139"/>
    </row>
    <row r="20113" spans="2:19" ht="15.75" customHeight="1" x14ac:dyDescent="0.25">
      <c r="B20113" s="106"/>
      <c r="C20113" s="106"/>
      <c r="D20113" s="139"/>
      <c r="E20113" s="140"/>
      <c r="F20113" s="140"/>
      <c r="G20113" s="140"/>
      <c r="M20113" s="140"/>
      <c r="N20113" s="167"/>
      <c r="O20113" s="167"/>
      <c r="P20113" s="142"/>
      <c r="Q20113" s="142"/>
      <c r="R20113" s="142"/>
      <c r="S20113" s="139"/>
    </row>
    <row r="20114" spans="2:19" ht="15.75" customHeight="1" x14ac:dyDescent="0.25">
      <c r="B20114" s="106"/>
      <c r="C20114" s="106"/>
      <c r="D20114" s="139"/>
      <c r="E20114" s="140"/>
      <c r="F20114" s="140"/>
      <c r="G20114" s="140"/>
      <c r="M20114" s="140"/>
      <c r="N20114" s="167"/>
      <c r="O20114" s="167"/>
      <c r="P20114" s="142"/>
      <c r="Q20114" s="142"/>
      <c r="R20114" s="142"/>
      <c r="S20114" s="139"/>
    </row>
    <row r="20115" spans="2:19" ht="15.75" customHeight="1" x14ac:dyDescent="0.25">
      <c r="B20115" s="106"/>
      <c r="C20115" s="106"/>
      <c r="D20115" s="139"/>
      <c r="E20115" s="140"/>
      <c r="F20115" s="140"/>
      <c r="G20115" s="140"/>
      <c r="M20115" s="140"/>
      <c r="N20115" s="167"/>
      <c r="O20115" s="167"/>
      <c r="P20115" s="142"/>
      <c r="Q20115" s="142"/>
      <c r="R20115" s="142"/>
      <c r="S20115" s="139"/>
    </row>
    <row r="20116" spans="2:19" ht="15.75" customHeight="1" x14ac:dyDescent="0.25">
      <c r="B20116" s="106"/>
      <c r="C20116" s="106"/>
      <c r="D20116" s="139"/>
      <c r="E20116" s="140"/>
      <c r="F20116" s="140"/>
      <c r="G20116" s="140"/>
      <c r="M20116" s="140"/>
      <c r="N20116" s="167"/>
      <c r="O20116" s="167"/>
      <c r="P20116" s="142"/>
      <c r="Q20116" s="142"/>
      <c r="R20116" s="142"/>
      <c r="S20116" s="139"/>
    </row>
    <row r="20117" spans="2:19" ht="15.75" customHeight="1" x14ac:dyDescent="0.25">
      <c r="B20117" s="106"/>
      <c r="C20117" s="106"/>
      <c r="D20117" s="139"/>
      <c r="E20117" s="140"/>
      <c r="F20117" s="140"/>
      <c r="G20117" s="140"/>
      <c r="M20117" s="140"/>
      <c r="N20117" s="167"/>
      <c r="O20117" s="167"/>
      <c r="P20117" s="142"/>
      <c r="Q20117" s="142"/>
      <c r="R20117" s="142"/>
      <c r="S20117" s="139"/>
    </row>
    <row r="20118" spans="2:19" ht="15.75" customHeight="1" x14ac:dyDescent="0.25">
      <c r="B20118" s="106"/>
      <c r="C20118" s="106"/>
      <c r="D20118" s="139"/>
      <c r="E20118" s="140"/>
      <c r="F20118" s="140"/>
      <c r="G20118" s="140"/>
      <c r="M20118" s="140"/>
      <c r="N20118" s="167"/>
      <c r="O20118" s="167"/>
      <c r="P20118" s="142"/>
      <c r="Q20118" s="142"/>
      <c r="R20118" s="142"/>
      <c r="S20118" s="139"/>
    </row>
    <row r="20119" spans="2:19" ht="15.75" customHeight="1" x14ac:dyDescent="0.25">
      <c r="B20119" s="106"/>
      <c r="C20119" s="106"/>
      <c r="D20119" s="139"/>
      <c r="E20119" s="140"/>
      <c r="F20119" s="140"/>
      <c r="G20119" s="140"/>
      <c r="M20119" s="140"/>
      <c r="N20119" s="167"/>
      <c r="O20119" s="167"/>
      <c r="P20119" s="142"/>
      <c r="Q20119" s="142"/>
      <c r="R20119" s="142"/>
      <c r="S20119" s="139"/>
    </row>
    <row r="20120" spans="2:19" ht="15.75" customHeight="1" x14ac:dyDescent="0.25">
      <c r="B20120" s="106"/>
      <c r="C20120" s="106"/>
      <c r="D20120" s="139"/>
      <c r="E20120" s="140"/>
      <c r="F20120" s="140"/>
      <c r="G20120" s="140"/>
      <c r="M20120" s="140"/>
      <c r="N20120" s="167"/>
      <c r="O20120" s="167"/>
      <c r="P20120" s="142"/>
      <c r="Q20120" s="142"/>
      <c r="R20120" s="142"/>
      <c r="S20120" s="139"/>
    </row>
    <row r="20121" spans="2:19" ht="15.75" customHeight="1" x14ac:dyDescent="0.25">
      <c r="B20121" s="106"/>
      <c r="C20121" s="106"/>
      <c r="D20121" s="139"/>
      <c r="E20121" s="140"/>
      <c r="F20121" s="140"/>
      <c r="G20121" s="140"/>
      <c r="M20121" s="140"/>
      <c r="N20121" s="167"/>
      <c r="O20121" s="167"/>
      <c r="P20121" s="142"/>
      <c r="Q20121" s="142"/>
      <c r="R20121" s="142"/>
      <c r="S20121" s="139"/>
    </row>
    <row r="20122" spans="2:19" ht="15.75" customHeight="1" x14ac:dyDescent="0.25">
      <c r="B20122" s="106"/>
      <c r="C20122" s="106"/>
      <c r="D20122" s="139"/>
      <c r="E20122" s="140"/>
      <c r="F20122" s="140"/>
      <c r="G20122" s="140"/>
      <c r="M20122" s="140"/>
      <c r="N20122" s="167"/>
      <c r="O20122" s="167"/>
      <c r="P20122" s="142"/>
      <c r="Q20122" s="142"/>
      <c r="R20122" s="142"/>
      <c r="S20122" s="139"/>
    </row>
    <row r="20123" spans="2:19" ht="15.75" customHeight="1" x14ac:dyDescent="0.25">
      <c r="B20123" s="106"/>
      <c r="C20123" s="106"/>
      <c r="D20123" s="139"/>
      <c r="E20123" s="140"/>
      <c r="F20123" s="140"/>
      <c r="G20123" s="140"/>
      <c r="M20123" s="140"/>
      <c r="N20123" s="167"/>
      <c r="O20123" s="167"/>
      <c r="P20123" s="142"/>
      <c r="Q20123" s="142"/>
      <c r="R20123" s="142"/>
      <c r="S20123" s="139"/>
    </row>
    <row r="20124" spans="2:19" ht="15.75" customHeight="1" x14ac:dyDescent="0.25">
      <c r="B20124" s="106"/>
      <c r="C20124" s="106"/>
      <c r="D20124" s="139"/>
      <c r="E20124" s="140"/>
      <c r="F20124" s="140"/>
      <c r="G20124" s="140"/>
      <c r="M20124" s="140"/>
      <c r="N20124" s="167"/>
      <c r="O20124" s="167"/>
      <c r="P20124" s="142"/>
      <c r="Q20124" s="142"/>
      <c r="R20124" s="142"/>
      <c r="S20124" s="139"/>
    </row>
    <row r="20125" spans="2:19" ht="15.75" customHeight="1" x14ac:dyDescent="0.25">
      <c r="B20125" s="106"/>
      <c r="C20125" s="106"/>
      <c r="D20125" s="139"/>
      <c r="E20125" s="140"/>
      <c r="F20125" s="140"/>
      <c r="G20125" s="140"/>
      <c r="M20125" s="140"/>
      <c r="N20125" s="167"/>
      <c r="O20125" s="167"/>
      <c r="P20125" s="142"/>
      <c r="Q20125" s="142"/>
      <c r="R20125" s="142"/>
      <c r="S20125" s="139"/>
    </row>
    <row r="20126" spans="2:19" ht="15.75" customHeight="1" x14ac:dyDescent="0.25">
      <c r="B20126" s="106"/>
      <c r="C20126" s="106"/>
      <c r="D20126" s="139"/>
      <c r="E20126" s="140"/>
      <c r="F20126" s="140"/>
      <c r="G20126" s="140"/>
      <c r="M20126" s="140"/>
      <c r="N20126" s="167"/>
      <c r="O20126" s="167"/>
      <c r="P20126" s="142"/>
      <c r="Q20126" s="142"/>
      <c r="R20126" s="142"/>
      <c r="S20126" s="139"/>
    </row>
    <row r="20127" spans="2:19" ht="15.75" customHeight="1" x14ac:dyDescent="0.25">
      <c r="B20127" s="106"/>
      <c r="C20127" s="106"/>
      <c r="D20127" s="139"/>
      <c r="E20127" s="140"/>
      <c r="F20127" s="140"/>
      <c r="G20127" s="140"/>
      <c r="M20127" s="140"/>
      <c r="N20127" s="167"/>
      <c r="O20127" s="167"/>
      <c r="P20127" s="142"/>
      <c r="Q20127" s="142"/>
      <c r="R20127" s="142"/>
      <c r="S20127" s="139"/>
    </row>
    <row r="20128" spans="2:19" ht="15.75" customHeight="1" x14ac:dyDescent="0.25">
      <c r="B20128" s="106"/>
      <c r="C20128" s="106"/>
      <c r="D20128" s="139"/>
      <c r="E20128" s="140"/>
      <c r="F20128" s="140"/>
      <c r="G20128" s="140"/>
      <c r="M20128" s="140"/>
      <c r="N20128" s="167"/>
      <c r="O20128" s="167"/>
      <c r="P20128" s="142"/>
      <c r="Q20128" s="142"/>
      <c r="R20128" s="142"/>
      <c r="S20128" s="139"/>
    </row>
    <row r="20129" spans="2:19" ht="15.75" customHeight="1" x14ac:dyDescent="0.25">
      <c r="B20129" s="106"/>
      <c r="C20129" s="106"/>
      <c r="D20129" s="139"/>
      <c r="E20129" s="140"/>
      <c r="F20129" s="140"/>
      <c r="G20129" s="140"/>
      <c r="M20129" s="140"/>
      <c r="N20129" s="167"/>
      <c r="O20129" s="167"/>
      <c r="P20129" s="142"/>
      <c r="Q20129" s="142"/>
      <c r="R20129" s="142"/>
      <c r="S20129" s="139"/>
    </row>
    <row r="20130" spans="2:19" ht="15.75" customHeight="1" x14ac:dyDescent="0.25">
      <c r="B20130" s="106"/>
      <c r="C20130" s="106"/>
      <c r="D20130" s="139"/>
      <c r="E20130" s="140"/>
      <c r="F20130" s="140"/>
      <c r="G20130" s="140"/>
      <c r="M20130" s="140"/>
      <c r="N20130" s="167"/>
      <c r="O20130" s="167"/>
      <c r="P20130" s="142"/>
      <c r="Q20130" s="142"/>
      <c r="R20130" s="142"/>
      <c r="S20130" s="139"/>
    </row>
    <row r="20131" spans="2:19" ht="15.75" customHeight="1" x14ac:dyDescent="0.25">
      <c r="B20131" s="106"/>
      <c r="C20131" s="106"/>
      <c r="D20131" s="139"/>
      <c r="E20131" s="140"/>
      <c r="F20131" s="140"/>
      <c r="G20131" s="140"/>
      <c r="M20131" s="140"/>
      <c r="N20131" s="167"/>
      <c r="O20131" s="167"/>
      <c r="P20131" s="142"/>
      <c r="Q20131" s="142"/>
      <c r="R20131" s="142"/>
      <c r="S20131" s="139"/>
    </row>
    <row r="20132" spans="2:19" ht="15.75" customHeight="1" x14ac:dyDescent="0.25">
      <c r="B20132" s="106"/>
      <c r="C20132" s="106"/>
      <c r="D20132" s="139"/>
      <c r="E20132" s="140"/>
      <c r="F20132" s="140"/>
      <c r="G20132" s="140"/>
      <c r="M20132" s="140"/>
      <c r="N20132" s="167"/>
      <c r="O20132" s="167"/>
      <c r="P20132" s="142"/>
      <c r="Q20132" s="142"/>
      <c r="R20132" s="142"/>
      <c r="S20132" s="139"/>
    </row>
    <row r="20133" spans="2:19" ht="15.75" customHeight="1" x14ac:dyDescent="0.25">
      <c r="B20133" s="106"/>
      <c r="C20133" s="106"/>
      <c r="D20133" s="139"/>
      <c r="E20133" s="140"/>
      <c r="F20133" s="140"/>
      <c r="G20133" s="140"/>
      <c r="M20133" s="140"/>
      <c r="N20133" s="167"/>
      <c r="O20133" s="167"/>
      <c r="P20133" s="142"/>
      <c r="Q20133" s="142"/>
      <c r="R20133" s="142"/>
      <c r="S20133" s="139"/>
    </row>
    <row r="20134" spans="2:19" ht="15.75" customHeight="1" x14ac:dyDescent="0.25">
      <c r="B20134" s="106"/>
      <c r="C20134" s="106"/>
      <c r="D20134" s="139"/>
      <c r="E20134" s="140"/>
      <c r="F20134" s="140"/>
      <c r="G20134" s="140"/>
      <c r="M20134" s="140"/>
      <c r="N20134" s="167"/>
      <c r="O20134" s="167"/>
      <c r="P20134" s="142"/>
      <c r="Q20134" s="142"/>
      <c r="R20134" s="142"/>
      <c r="S20134" s="139"/>
    </row>
    <row r="20135" spans="2:19" ht="15.75" customHeight="1" x14ac:dyDescent="0.25">
      <c r="B20135" s="106"/>
      <c r="C20135" s="106"/>
      <c r="D20135" s="139"/>
      <c r="E20135" s="140"/>
      <c r="F20135" s="140"/>
      <c r="G20135" s="140"/>
      <c r="M20135" s="140"/>
      <c r="N20135" s="167"/>
      <c r="O20135" s="167"/>
      <c r="P20135" s="142"/>
      <c r="Q20135" s="142"/>
      <c r="R20135" s="142"/>
      <c r="S20135" s="139"/>
    </row>
    <row r="20136" spans="2:19" ht="15.75" customHeight="1" x14ac:dyDescent="0.25">
      <c r="B20136" s="106"/>
      <c r="C20136" s="106"/>
      <c r="D20136" s="139"/>
      <c r="E20136" s="140"/>
      <c r="F20136" s="140"/>
      <c r="G20136" s="140"/>
      <c r="M20136" s="140"/>
      <c r="N20136" s="167"/>
      <c r="O20136" s="167"/>
      <c r="P20136" s="142"/>
      <c r="Q20136" s="142"/>
      <c r="R20136" s="142"/>
      <c r="S20136" s="139"/>
    </row>
    <row r="20137" spans="2:19" ht="15.75" customHeight="1" x14ac:dyDescent="0.25">
      <c r="B20137" s="106"/>
      <c r="C20137" s="106"/>
      <c r="D20137" s="139"/>
      <c r="E20137" s="140"/>
      <c r="F20137" s="140"/>
      <c r="G20137" s="140"/>
      <c r="M20137" s="140"/>
      <c r="N20137" s="167"/>
      <c r="O20137" s="167"/>
      <c r="P20137" s="142"/>
      <c r="Q20137" s="142"/>
      <c r="R20137" s="142"/>
      <c r="S20137" s="139"/>
    </row>
    <row r="20138" spans="2:19" ht="15.75" customHeight="1" x14ac:dyDescent="0.25">
      <c r="B20138" s="106"/>
      <c r="C20138" s="106"/>
      <c r="D20138" s="139"/>
      <c r="E20138" s="140"/>
      <c r="F20138" s="140"/>
      <c r="G20138" s="140"/>
      <c r="M20138" s="140"/>
      <c r="N20138" s="167"/>
      <c r="O20138" s="167"/>
      <c r="P20138" s="142"/>
      <c r="Q20138" s="142"/>
      <c r="R20138" s="142"/>
      <c r="S20138" s="139"/>
    </row>
    <row r="20139" spans="2:19" ht="15.75" customHeight="1" x14ac:dyDescent="0.25">
      <c r="B20139" s="106"/>
      <c r="C20139" s="106"/>
      <c r="D20139" s="139"/>
      <c r="E20139" s="140"/>
      <c r="F20139" s="140"/>
      <c r="G20139" s="140"/>
      <c r="M20139" s="140"/>
      <c r="N20139" s="167"/>
      <c r="O20139" s="167"/>
      <c r="P20139" s="142"/>
      <c r="Q20139" s="142"/>
      <c r="R20139" s="142"/>
      <c r="S20139" s="139"/>
    </row>
    <row r="20140" spans="2:19" ht="15.75" customHeight="1" x14ac:dyDescent="0.25">
      <c r="B20140" s="106"/>
      <c r="C20140" s="106"/>
      <c r="D20140" s="139"/>
      <c r="E20140" s="140"/>
      <c r="F20140" s="140"/>
      <c r="G20140" s="140"/>
      <c r="M20140" s="140"/>
      <c r="N20140" s="167"/>
      <c r="O20140" s="167"/>
      <c r="P20140" s="142"/>
      <c r="Q20140" s="142"/>
      <c r="R20140" s="142"/>
      <c r="S20140" s="139"/>
    </row>
    <row r="20141" spans="2:19" ht="15.75" customHeight="1" x14ac:dyDescent="0.25">
      <c r="B20141" s="106"/>
      <c r="C20141" s="106"/>
      <c r="D20141" s="139"/>
      <c r="E20141" s="140"/>
      <c r="F20141" s="140"/>
      <c r="G20141" s="140"/>
      <c r="M20141" s="140"/>
      <c r="N20141" s="167"/>
      <c r="O20141" s="167"/>
      <c r="P20141" s="142"/>
      <c r="Q20141" s="142"/>
      <c r="R20141" s="142"/>
      <c r="S20141" s="139"/>
    </row>
    <row r="20142" spans="2:19" ht="15.75" customHeight="1" x14ac:dyDescent="0.25">
      <c r="B20142" s="106"/>
      <c r="C20142" s="106"/>
      <c r="D20142" s="139"/>
      <c r="E20142" s="140"/>
      <c r="F20142" s="140"/>
      <c r="G20142" s="140"/>
      <c r="M20142" s="140"/>
      <c r="N20142" s="167"/>
      <c r="O20142" s="167"/>
      <c r="P20142" s="142"/>
      <c r="Q20142" s="142"/>
      <c r="R20142" s="142"/>
      <c r="S20142" s="139"/>
    </row>
    <row r="20143" spans="2:19" ht="15.75" customHeight="1" x14ac:dyDescent="0.25">
      <c r="B20143" s="106"/>
      <c r="C20143" s="106"/>
      <c r="D20143" s="139"/>
      <c r="E20143" s="140"/>
      <c r="F20143" s="140"/>
      <c r="G20143" s="140"/>
      <c r="M20143" s="140"/>
      <c r="N20143" s="167"/>
      <c r="O20143" s="167"/>
      <c r="P20143" s="142"/>
      <c r="Q20143" s="142"/>
      <c r="R20143" s="142"/>
      <c r="S20143" s="139"/>
    </row>
    <row r="20144" spans="2:19" ht="15.75" customHeight="1" x14ac:dyDescent="0.25">
      <c r="B20144" s="106"/>
      <c r="C20144" s="106"/>
      <c r="D20144" s="139"/>
      <c r="E20144" s="140"/>
      <c r="F20144" s="140"/>
      <c r="G20144" s="140"/>
      <c r="M20144" s="140"/>
      <c r="N20144" s="167"/>
      <c r="O20144" s="167"/>
      <c r="P20144" s="142"/>
      <c r="Q20144" s="142"/>
      <c r="R20144" s="142"/>
      <c r="S20144" s="139"/>
    </row>
    <row r="20145" spans="2:19" ht="15.75" customHeight="1" x14ac:dyDescent="0.25">
      <c r="B20145" s="106"/>
      <c r="C20145" s="106"/>
      <c r="D20145" s="139"/>
      <c r="E20145" s="140"/>
      <c r="F20145" s="140"/>
      <c r="G20145" s="140"/>
      <c r="M20145" s="140"/>
      <c r="N20145" s="167"/>
      <c r="O20145" s="167"/>
      <c r="P20145" s="142"/>
      <c r="Q20145" s="142"/>
      <c r="R20145" s="142"/>
      <c r="S20145" s="139"/>
    </row>
    <row r="20146" spans="2:19" ht="15.75" customHeight="1" x14ac:dyDescent="0.25">
      <c r="B20146" s="106"/>
      <c r="C20146" s="106"/>
      <c r="D20146" s="139"/>
      <c r="E20146" s="140"/>
      <c r="F20146" s="140"/>
      <c r="G20146" s="140"/>
      <c r="M20146" s="140"/>
      <c r="N20146" s="167"/>
      <c r="O20146" s="167"/>
      <c r="P20146" s="142"/>
      <c r="Q20146" s="142"/>
      <c r="R20146" s="142"/>
      <c r="S20146" s="139"/>
    </row>
    <row r="20147" spans="2:19" ht="15.75" customHeight="1" x14ac:dyDescent="0.25">
      <c r="B20147" s="106"/>
      <c r="C20147" s="106"/>
      <c r="D20147" s="139"/>
      <c r="E20147" s="140"/>
      <c r="F20147" s="140"/>
      <c r="G20147" s="140"/>
      <c r="M20147" s="140"/>
      <c r="N20147" s="167"/>
      <c r="O20147" s="167"/>
      <c r="P20147" s="142"/>
      <c r="Q20147" s="142"/>
      <c r="R20147" s="142"/>
      <c r="S20147" s="139"/>
    </row>
    <row r="20148" spans="2:19" ht="15.75" customHeight="1" x14ac:dyDescent="0.25">
      <c r="B20148" s="106"/>
      <c r="C20148" s="106"/>
      <c r="D20148" s="139"/>
      <c r="E20148" s="140"/>
      <c r="F20148" s="140"/>
      <c r="G20148" s="140"/>
      <c r="M20148" s="140"/>
      <c r="N20148" s="167"/>
      <c r="O20148" s="167"/>
      <c r="P20148" s="142"/>
      <c r="Q20148" s="142"/>
      <c r="R20148" s="142"/>
      <c r="S20148" s="139"/>
    </row>
    <row r="20149" spans="2:19" ht="15.75" customHeight="1" x14ac:dyDescent="0.25">
      <c r="B20149" s="106"/>
      <c r="C20149" s="106"/>
      <c r="D20149" s="139"/>
      <c r="E20149" s="140"/>
      <c r="F20149" s="140"/>
      <c r="G20149" s="140"/>
      <c r="M20149" s="140"/>
      <c r="N20149" s="167"/>
      <c r="O20149" s="167"/>
      <c r="P20149" s="142"/>
      <c r="Q20149" s="142"/>
      <c r="R20149" s="142"/>
      <c r="S20149" s="139"/>
    </row>
    <row r="20150" spans="2:19" ht="15.75" customHeight="1" x14ac:dyDescent="0.25">
      <c r="B20150" s="106"/>
      <c r="C20150" s="106"/>
      <c r="D20150" s="139"/>
      <c r="E20150" s="140"/>
      <c r="F20150" s="140"/>
      <c r="G20150" s="140"/>
      <c r="M20150" s="140"/>
      <c r="N20150" s="167"/>
      <c r="O20150" s="167"/>
      <c r="P20150" s="142"/>
      <c r="Q20150" s="142"/>
      <c r="R20150" s="142"/>
      <c r="S20150" s="139"/>
    </row>
    <row r="20151" spans="2:19" ht="15.75" customHeight="1" x14ac:dyDescent="0.25">
      <c r="B20151" s="106"/>
      <c r="C20151" s="106"/>
      <c r="D20151" s="139"/>
      <c r="E20151" s="140"/>
      <c r="F20151" s="140"/>
      <c r="G20151" s="140"/>
      <c r="M20151" s="140"/>
      <c r="N20151" s="167"/>
      <c r="O20151" s="167"/>
      <c r="P20151" s="142"/>
      <c r="Q20151" s="142"/>
      <c r="R20151" s="142"/>
      <c r="S20151" s="139"/>
    </row>
    <row r="20152" spans="2:19" ht="15.75" customHeight="1" x14ac:dyDescent="0.25">
      <c r="B20152" s="106"/>
      <c r="C20152" s="106"/>
      <c r="D20152" s="139"/>
      <c r="E20152" s="140"/>
      <c r="F20152" s="140"/>
      <c r="G20152" s="140"/>
      <c r="M20152" s="140"/>
      <c r="N20152" s="167"/>
      <c r="O20152" s="167"/>
      <c r="P20152" s="142"/>
      <c r="Q20152" s="142"/>
      <c r="R20152" s="142"/>
      <c r="S20152" s="139"/>
    </row>
    <row r="20153" spans="2:19" ht="15.75" customHeight="1" x14ac:dyDescent="0.25">
      <c r="B20153" s="106"/>
      <c r="C20153" s="106"/>
      <c r="D20153" s="139"/>
      <c r="E20153" s="140"/>
      <c r="F20153" s="140"/>
      <c r="G20153" s="140"/>
      <c r="M20153" s="140"/>
      <c r="N20153" s="167"/>
      <c r="O20153" s="167"/>
      <c r="P20153" s="142"/>
      <c r="Q20153" s="142"/>
      <c r="R20153" s="142"/>
      <c r="S20153" s="139"/>
    </row>
    <row r="20154" spans="2:19" ht="15.75" customHeight="1" x14ac:dyDescent="0.25">
      <c r="B20154" s="106"/>
      <c r="C20154" s="106"/>
      <c r="D20154" s="139"/>
      <c r="E20154" s="140"/>
      <c r="F20154" s="140"/>
      <c r="G20154" s="140"/>
      <c r="M20154" s="140"/>
      <c r="N20154" s="167"/>
      <c r="O20154" s="167"/>
      <c r="P20154" s="142"/>
      <c r="Q20154" s="142"/>
      <c r="R20154" s="142"/>
      <c r="S20154" s="139"/>
    </row>
    <row r="20155" spans="2:19" ht="15.75" customHeight="1" x14ac:dyDescent="0.25">
      <c r="B20155" s="106"/>
      <c r="C20155" s="106"/>
      <c r="D20155" s="139"/>
      <c r="E20155" s="140"/>
      <c r="F20155" s="140"/>
      <c r="G20155" s="140"/>
      <c r="M20155" s="140"/>
      <c r="N20155" s="167"/>
      <c r="O20155" s="167"/>
      <c r="P20155" s="142"/>
      <c r="Q20155" s="142"/>
      <c r="R20155" s="142"/>
      <c r="S20155" s="139"/>
    </row>
    <row r="20156" spans="2:19" ht="15.75" customHeight="1" x14ac:dyDescent="0.25">
      <c r="B20156" s="106"/>
      <c r="C20156" s="106"/>
      <c r="D20156" s="139"/>
      <c r="E20156" s="140"/>
      <c r="F20156" s="140"/>
      <c r="G20156" s="140"/>
      <c r="M20156" s="140"/>
      <c r="N20156" s="167"/>
      <c r="O20156" s="167"/>
      <c r="P20156" s="142"/>
      <c r="Q20156" s="142"/>
      <c r="R20156" s="142"/>
      <c r="S20156" s="139"/>
    </row>
    <row r="20157" spans="2:19" ht="15.75" customHeight="1" x14ac:dyDescent="0.25">
      <c r="B20157" s="106"/>
      <c r="C20157" s="106"/>
      <c r="D20157" s="139"/>
      <c r="E20157" s="140"/>
      <c r="F20157" s="140"/>
      <c r="G20157" s="140"/>
      <c r="M20157" s="140"/>
      <c r="N20157" s="167"/>
      <c r="O20157" s="167"/>
      <c r="P20157" s="142"/>
      <c r="Q20157" s="142"/>
      <c r="R20157" s="142"/>
      <c r="S20157" s="139"/>
    </row>
    <row r="20158" spans="2:19" ht="15.75" customHeight="1" x14ac:dyDescent="0.25">
      <c r="B20158" s="106"/>
      <c r="C20158" s="106"/>
      <c r="D20158" s="139"/>
      <c r="E20158" s="140"/>
      <c r="F20158" s="140"/>
      <c r="G20158" s="140"/>
      <c r="M20158" s="140"/>
      <c r="N20158" s="167"/>
      <c r="O20158" s="167"/>
      <c r="P20158" s="142"/>
      <c r="Q20158" s="142"/>
      <c r="R20158" s="142"/>
      <c r="S20158" s="139"/>
    </row>
    <row r="20159" spans="2:19" ht="15.75" customHeight="1" x14ac:dyDescent="0.25">
      <c r="B20159" s="106"/>
      <c r="C20159" s="106"/>
      <c r="D20159" s="139"/>
      <c r="E20159" s="140"/>
      <c r="F20159" s="140"/>
      <c r="G20159" s="140"/>
      <c r="M20159" s="140"/>
      <c r="N20159" s="167"/>
      <c r="O20159" s="167"/>
      <c r="P20159" s="142"/>
      <c r="Q20159" s="142"/>
      <c r="R20159" s="142"/>
      <c r="S20159" s="139"/>
    </row>
    <row r="20160" spans="2:19" ht="15.75" customHeight="1" x14ac:dyDescent="0.25">
      <c r="B20160" s="106"/>
      <c r="C20160" s="106"/>
      <c r="D20160" s="139"/>
      <c r="E20160" s="140"/>
      <c r="F20160" s="140"/>
      <c r="G20160" s="140"/>
      <c r="M20160" s="140"/>
      <c r="N20160" s="167"/>
      <c r="O20160" s="167"/>
      <c r="P20160" s="142"/>
      <c r="Q20160" s="142"/>
      <c r="R20160" s="142"/>
      <c r="S20160" s="139"/>
    </row>
    <row r="20161" spans="2:19" ht="15.75" customHeight="1" x14ac:dyDescent="0.25">
      <c r="B20161" s="106"/>
      <c r="C20161" s="106"/>
      <c r="D20161" s="139"/>
      <c r="E20161" s="140"/>
      <c r="F20161" s="140"/>
      <c r="G20161" s="140"/>
      <c r="M20161" s="140"/>
      <c r="N20161" s="167"/>
      <c r="O20161" s="167"/>
      <c r="P20161" s="142"/>
      <c r="Q20161" s="142"/>
      <c r="R20161" s="142"/>
      <c r="S20161" s="139"/>
    </row>
    <row r="20162" spans="2:19" ht="15.75" customHeight="1" x14ac:dyDescent="0.25">
      <c r="B20162" s="106"/>
      <c r="C20162" s="106"/>
      <c r="D20162" s="139"/>
      <c r="E20162" s="140"/>
      <c r="F20162" s="140"/>
      <c r="G20162" s="140"/>
      <c r="M20162" s="140"/>
      <c r="N20162" s="167"/>
      <c r="O20162" s="167"/>
      <c r="P20162" s="142"/>
      <c r="Q20162" s="142"/>
      <c r="R20162" s="142"/>
      <c r="S20162" s="139"/>
    </row>
    <row r="20163" spans="2:19" ht="15.75" customHeight="1" x14ac:dyDescent="0.25">
      <c r="B20163" s="106"/>
      <c r="C20163" s="106"/>
      <c r="D20163" s="139"/>
      <c r="E20163" s="140"/>
      <c r="F20163" s="140"/>
      <c r="G20163" s="140"/>
      <c r="M20163" s="140"/>
      <c r="N20163" s="167"/>
      <c r="O20163" s="167"/>
      <c r="P20163" s="142"/>
      <c r="Q20163" s="142"/>
      <c r="R20163" s="142"/>
      <c r="S20163" s="139"/>
    </row>
    <row r="20164" spans="2:19" ht="15.75" customHeight="1" x14ac:dyDescent="0.25">
      <c r="B20164" s="106"/>
      <c r="C20164" s="106"/>
      <c r="D20164" s="139"/>
      <c r="E20164" s="140"/>
      <c r="F20164" s="140"/>
      <c r="G20164" s="140"/>
      <c r="M20164" s="140"/>
      <c r="N20164" s="167"/>
      <c r="O20164" s="167"/>
      <c r="P20164" s="142"/>
      <c r="Q20164" s="142"/>
      <c r="R20164" s="142"/>
      <c r="S20164" s="139"/>
    </row>
    <row r="20165" spans="2:19" ht="15.75" customHeight="1" x14ac:dyDescent="0.25">
      <c r="B20165" s="106"/>
      <c r="C20165" s="106"/>
      <c r="D20165" s="139"/>
      <c r="E20165" s="140"/>
      <c r="F20165" s="140"/>
      <c r="G20165" s="140"/>
      <c r="M20165" s="140"/>
      <c r="N20165" s="167"/>
      <c r="O20165" s="167"/>
      <c r="P20165" s="142"/>
      <c r="Q20165" s="142"/>
      <c r="R20165" s="142"/>
      <c r="S20165" s="139"/>
    </row>
    <row r="20166" spans="2:19" ht="15.75" customHeight="1" x14ac:dyDescent="0.25">
      <c r="B20166" s="106"/>
      <c r="C20166" s="106"/>
      <c r="D20166" s="139"/>
      <c r="E20166" s="140"/>
      <c r="F20166" s="140"/>
      <c r="G20166" s="140"/>
      <c r="M20166" s="140"/>
      <c r="N20166" s="167"/>
      <c r="O20166" s="167"/>
      <c r="P20166" s="142"/>
      <c r="Q20166" s="142"/>
      <c r="R20166" s="142"/>
      <c r="S20166" s="139"/>
    </row>
    <row r="20167" spans="2:19" ht="15.75" customHeight="1" x14ac:dyDescent="0.25">
      <c r="B20167" s="106"/>
      <c r="C20167" s="106"/>
      <c r="D20167" s="139"/>
      <c r="E20167" s="140"/>
      <c r="F20167" s="140"/>
      <c r="G20167" s="140"/>
      <c r="M20167" s="140"/>
      <c r="N20167" s="167"/>
      <c r="O20167" s="167"/>
      <c r="P20167" s="142"/>
      <c r="Q20167" s="142"/>
      <c r="R20167" s="142"/>
      <c r="S20167" s="139"/>
    </row>
    <row r="20168" spans="2:19" ht="15.75" customHeight="1" x14ac:dyDescent="0.25">
      <c r="B20168" s="106"/>
      <c r="C20168" s="106"/>
      <c r="D20168" s="139"/>
      <c r="E20168" s="140"/>
      <c r="F20168" s="140"/>
      <c r="G20168" s="140"/>
      <c r="M20168" s="140"/>
      <c r="N20168" s="167"/>
      <c r="O20168" s="167"/>
      <c r="P20168" s="142"/>
      <c r="Q20168" s="142"/>
      <c r="R20168" s="142"/>
      <c r="S20168" s="139"/>
    </row>
    <row r="20169" spans="2:19" ht="15.75" customHeight="1" x14ac:dyDescent="0.25">
      <c r="B20169" s="106"/>
      <c r="C20169" s="106"/>
      <c r="D20169" s="139"/>
      <c r="E20169" s="140"/>
      <c r="F20169" s="140"/>
      <c r="G20169" s="140"/>
      <c r="M20169" s="140"/>
      <c r="N20169" s="167"/>
      <c r="O20169" s="167"/>
      <c r="P20169" s="142"/>
      <c r="Q20169" s="142"/>
      <c r="R20169" s="142"/>
      <c r="S20169" s="139"/>
    </row>
    <row r="20170" spans="2:19" ht="15.75" customHeight="1" x14ac:dyDescent="0.25">
      <c r="B20170" s="106"/>
      <c r="C20170" s="106"/>
      <c r="D20170" s="139"/>
      <c r="E20170" s="140"/>
      <c r="F20170" s="140"/>
      <c r="G20170" s="140"/>
      <c r="M20170" s="140"/>
      <c r="N20170" s="167"/>
      <c r="O20170" s="167"/>
      <c r="P20170" s="142"/>
      <c r="Q20170" s="142"/>
      <c r="R20170" s="142"/>
      <c r="S20170" s="139"/>
    </row>
    <row r="20171" spans="2:19" ht="15.75" customHeight="1" x14ac:dyDescent="0.25">
      <c r="B20171" s="106"/>
      <c r="C20171" s="106"/>
      <c r="D20171" s="139"/>
      <c r="E20171" s="140"/>
      <c r="F20171" s="140"/>
      <c r="G20171" s="140"/>
      <c r="M20171" s="140"/>
      <c r="N20171" s="167"/>
      <c r="O20171" s="167"/>
      <c r="P20171" s="142"/>
      <c r="Q20171" s="142"/>
      <c r="R20171" s="142"/>
      <c r="S20171" s="139"/>
    </row>
    <row r="20172" spans="2:19" ht="15.75" customHeight="1" x14ac:dyDescent="0.25">
      <c r="B20172" s="106"/>
      <c r="C20172" s="106"/>
      <c r="D20172" s="139"/>
      <c r="E20172" s="140"/>
      <c r="F20172" s="140"/>
      <c r="G20172" s="140"/>
      <c r="M20172" s="140"/>
      <c r="N20172" s="167"/>
      <c r="O20172" s="167"/>
      <c r="P20172" s="142"/>
      <c r="Q20172" s="142"/>
      <c r="R20172" s="142"/>
      <c r="S20172" s="139"/>
    </row>
    <row r="20173" spans="2:19" ht="15.75" customHeight="1" x14ac:dyDescent="0.25">
      <c r="B20173" s="106"/>
      <c r="C20173" s="106"/>
      <c r="D20173" s="139"/>
      <c r="E20173" s="140"/>
      <c r="F20173" s="140"/>
      <c r="G20173" s="140"/>
      <c r="M20173" s="140"/>
      <c r="N20173" s="167"/>
      <c r="O20173" s="167"/>
      <c r="P20173" s="142"/>
      <c r="Q20173" s="142"/>
      <c r="R20173" s="142"/>
      <c r="S20173" s="139"/>
    </row>
    <row r="20174" spans="2:19" ht="15.75" customHeight="1" x14ac:dyDescent="0.25">
      <c r="B20174" s="106"/>
      <c r="C20174" s="106"/>
      <c r="D20174" s="139"/>
      <c r="E20174" s="140"/>
      <c r="F20174" s="140"/>
      <c r="G20174" s="140"/>
      <c r="M20174" s="140"/>
      <c r="N20174" s="167"/>
      <c r="O20174" s="167"/>
      <c r="P20174" s="142"/>
      <c r="Q20174" s="142"/>
      <c r="R20174" s="142"/>
      <c r="S20174" s="139"/>
    </row>
    <row r="20175" spans="2:19" ht="15.75" customHeight="1" x14ac:dyDescent="0.25">
      <c r="B20175" s="106"/>
      <c r="C20175" s="106"/>
      <c r="D20175" s="139"/>
      <c r="E20175" s="140"/>
      <c r="F20175" s="140"/>
      <c r="G20175" s="140"/>
      <c r="M20175" s="140"/>
      <c r="N20175" s="167"/>
      <c r="O20175" s="167"/>
      <c r="P20175" s="142"/>
      <c r="Q20175" s="142"/>
      <c r="R20175" s="142"/>
      <c r="S20175" s="139"/>
    </row>
    <row r="20176" spans="2:19" ht="15.75" customHeight="1" x14ac:dyDescent="0.25">
      <c r="B20176" s="106"/>
      <c r="C20176" s="106"/>
      <c r="D20176" s="139"/>
      <c r="E20176" s="140"/>
      <c r="F20176" s="140"/>
      <c r="G20176" s="140"/>
      <c r="M20176" s="140"/>
      <c r="N20176" s="167"/>
      <c r="O20176" s="167"/>
      <c r="P20176" s="142"/>
      <c r="Q20176" s="142"/>
      <c r="R20176" s="142"/>
      <c r="S20176" s="139"/>
    </row>
    <row r="20177" spans="2:19" ht="15.75" customHeight="1" x14ac:dyDescent="0.25">
      <c r="B20177" s="106"/>
      <c r="C20177" s="106"/>
      <c r="D20177" s="139"/>
      <c r="E20177" s="140"/>
      <c r="F20177" s="140"/>
      <c r="G20177" s="140"/>
      <c r="M20177" s="140"/>
      <c r="N20177" s="167"/>
      <c r="O20177" s="167"/>
      <c r="P20177" s="142"/>
      <c r="Q20177" s="142"/>
      <c r="R20177" s="142"/>
      <c r="S20177" s="139"/>
    </row>
    <row r="20178" spans="2:19" ht="15.75" customHeight="1" x14ac:dyDescent="0.25">
      <c r="B20178" s="106"/>
      <c r="C20178" s="106"/>
      <c r="D20178" s="139"/>
      <c r="E20178" s="140"/>
      <c r="F20178" s="140"/>
      <c r="G20178" s="140"/>
      <c r="M20178" s="140"/>
      <c r="N20178" s="167"/>
      <c r="O20178" s="167"/>
      <c r="P20178" s="142"/>
      <c r="Q20178" s="142"/>
      <c r="R20178" s="142"/>
      <c r="S20178" s="139"/>
    </row>
    <row r="20179" spans="2:19" ht="15.75" customHeight="1" x14ac:dyDescent="0.25">
      <c r="B20179" s="106"/>
      <c r="C20179" s="106"/>
      <c r="D20179" s="139"/>
      <c r="E20179" s="140"/>
      <c r="F20179" s="140"/>
      <c r="G20179" s="140"/>
      <c r="M20179" s="140"/>
      <c r="N20179" s="167"/>
      <c r="O20179" s="167"/>
      <c r="P20179" s="142"/>
      <c r="Q20179" s="142"/>
      <c r="R20179" s="142"/>
      <c r="S20179" s="139"/>
    </row>
    <row r="20180" spans="2:19" ht="15.75" customHeight="1" x14ac:dyDescent="0.25">
      <c r="B20180" s="106"/>
      <c r="C20180" s="106"/>
      <c r="D20180" s="139"/>
      <c r="E20180" s="140"/>
      <c r="F20180" s="140"/>
      <c r="G20180" s="140"/>
      <c r="M20180" s="140"/>
      <c r="N20180" s="167"/>
      <c r="O20180" s="167"/>
      <c r="P20180" s="142"/>
      <c r="Q20180" s="142"/>
      <c r="R20180" s="142"/>
      <c r="S20180" s="139"/>
    </row>
    <row r="20181" spans="2:19" ht="15.75" customHeight="1" x14ac:dyDescent="0.25">
      <c r="B20181" s="106"/>
      <c r="C20181" s="106"/>
      <c r="D20181" s="139"/>
      <c r="E20181" s="140"/>
      <c r="F20181" s="140"/>
      <c r="G20181" s="140"/>
      <c r="M20181" s="140"/>
      <c r="N20181" s="167"/>
      <c r="O20181" s="167"/>
      <c r="P20181" s="142"/>
      <c r="Q20181" s="142"/>
      <c r="R20181" s="142"/>
      <c r="S20181" s="139"/>
    </row>
    <row r="20182" spans="2:19" ht="15.75" customHeight="1" x14ac:dyDescent="0.25">
      <c r="B20182" s="106"/>
      <c r="C20182" s="106"/>
      <c r="D20182" s="139"/>
      <c r="E20182" s="140"/>
      <c r="F20182" s="140"/>
      <c r="G20182" s="140"/>
      <c r="M20182" s="140"/>
      <c r="N20182" s="167"/>
      <c r="O20182" s="167"/>
      <c r="P20182" s="142"/>
      <c r="Q20182" s="142"/>
      <c r="R20182" s="142"/>
      <c r="S20182" s="139"/>
    </row>
    <row r="20183" spans="2:19" ht="15.75" customHeight="1" x14ac:dyDescent="0.25">
      <c r="B20183" s="106"/>
      <c r="C20183" s="106"/>
      <c r="D20183" s="139"/>
      <c r="E20183" s="140"/>
      <c r="F20183" s="140"/>
      <c r="G20183" s="140"/>
      <c r="M20183" s="140"/>
      <c r="N20183" s="167"/>
      <c r="O20183" s="167"/>
      <c r="P20183" s="142"/>
      <c r="Q20183" s="142"/>
      <c r="R20183" s="142"/>
      <c r="S20183" s="139"/>
    </row>
    <row r="20184" spans="2:19" ht="15.75" customHeight="1" x14ac:dyDescent="0.25">
      <c r="B20184" s="106"/>
      <c r="C20184" s="106"/>
      <c r="D20184" s="139"/>
      <c r="E20184" s="140"/>
      <c r="F20184" s="140"/>
      <c r="G20184" s="140"/>
      <c r="M20184" s="140"/>
      <c r="N20184" s="167"/>
      <c r="O20184" s="167"/>
      <c r="P20184" s="142"/>
      <c r="Q20184" s="142"/>
      <c r="R20184" s="142"/>
      <c r="S20184" s="139"/>
    </row>
    <row r="20185" spans="2:19" ht="15.75" customHeight="1" x14ac:dyDescent="0.25">
      <c r="B20185" s="106"/>
      <c r="C20185" s="106"/>
      <c r="D20185" s="139"/>
      <c r="E20185" s="140"/>
      <c r="F20185" s="140"/>
      <c r="G20185" s="140"/>
      <c r="M20185" s="140"/>
      <c r="N20185" s="167"/>
      <c r="O20185" s="167"/>
      <c r="P20185" s="142"/>
      <c r="Q20185" s="142"/>
      <c r="R20185" s="142"/>
      <c r="S20185" s="139"/>
    </row>
    <row r="20186" spans="2:19" ht="15.75" customHeight="1" x14ac:dyDescent="0.25">
      <c r="B20186" s="106"/>
      <c r="C20186" s="106"/>
      <c r="D20186" s="139"/>
      <c r="E20186" s="140"/>
      <c r="F20186" s="140"/>
      <c r="G20186" s="140"/>
      <c r="M20186" s="140"/>
      <c r="N20186" s="167"/>
      <c r="O20186" s="167"/>
      <c r="P20186" s="142"/>
      <c r="Q20186" s="142"/>
      <c r="R20186" s="142"/>
      <c r="S20186" s="139"/>
    </row>
    <row r="20187" spans="2:19" ht="15.75" customHeight="1" x14ac:dyDescent="0.25">
      <c r="B20187" s="106"/>
      <c r="C20187" s="106"/>
      <c r="D20187" s="139"/>
      <c r="E20187" s="140"/>
      <c r="F20187" s="140"/>
      <c r="G20187" s="140"/>
      <c r="M20187" s="140"/>
      <c r="N20187" s="167"/>
      <c r="O20187" s="167"/>
      <c r="P20187" s="142"/>
      <c r="Q20187" s="142"/>
      <c r="R20187" s="142"/>
      <c r="S20187" s="139"/>
    </row>
    <row r="20188" spans="2:19" ht="15.75" customHeight="1" x14ac:dyDescent="0.25">
      <c r="B20188" s="106"/>
      <c r="C20188" s="106"/>
      <c r="D20188" s="139"/>
      <c r="E20188" s="140"/>
      <c r="F20188" s="140"/>
      <c r="G20188" s="140"/>
      <c r="M20188" s="140"/>
      <c r="N20188" s="167"/>
      <c r="O20188" s="167"/>
      <c r="P20188" s="142"/>
      <c r="Q20188" s="142"/>
      <c r="R20188" s="142"/>
      <c r="S20188" s="139"/>
    </row>
    <row r="20189" spans="2:19" ht="15.75" customHeight="1" x14ac:dyDescent="0.25">
      <c r="B20189" s="106"/>
      <c r="C20189" s="106"/>
      <c r="D20189" s="139"/>
      <c r="E20189" s="140"/>
      <c r="F20189" s="140"/>
      <c r="G20189" s="140"/>
      <c r="M20189" s="140"/>
      <c r="N20189" s="167"/>
      <c r="O20189" s="167"/>
      <c r="P20189" s="142"/>
      <c r="Q20189" s="142"/>
      <c r="R20189" s="142"/>
      <c r="S20189" s="139"/>
    </row>
    <row r="20190" spans="2:19" ht="15.75" customHeight="1" x14ac:dyDescent="0.25">
      <c r="B20190" s="106"/>
      <c r="C20190" s="106"/>
      <c r="D20190" s="139"/>
      <c r="E20190" s="140"/>
      <c r="F20190" s="140"/>
      <c r="G20190" s="140"/>
      <c r="M20190" s="140"/>
      <c r="N20190" s="167"/>
      <c r="O20190" s="167"/>
      <c r="P20190" s="142"/>
      <c r="Q20190" s="142"/>
      <c r="R20190" s="142"/>
      <c r="S20190" s="139"/>
    </row>
    <row r="20191" spans="2:19" ht="15.75" customHeight="1" x14ac:dyDescent="0.25">
      <c r="B20191" s="106"/>
      <c r="C20191" s="106"/>
      <c r="D20191" s="139"/>
      <c r="E20191" s="140"/>
      <c r="F20191" s="140"/>
      <c r="G20191" s="140"/>
      <c r="M20191" s="140"/>
      <c r="N20191" s="167"/>
      <c r="O20191" s="167"/>
      <c r="P20191" s="142"/>
      <c r="Q20191" s="142"/>
      <c r="R20191" s="142"/>
      <c r="S20191" s="139"/>
    </row>
    <row r="20192" spans="2:19" ht="15.75" customHeight="1" x14ac:dyDescent="0.25">
      <c r="B20192" s="106"/>
      <c r="C20192" s="106"/>
      <c r="D20192" s="139"/>
      <c r="E20192" s="140"/>
      <c r="F20192" s="140"/>
      <c r="G20192" s="140"/>
      <c r="M20192" s="140"/>
      <c r="N20192" s="167"/>
      <c r="O20192" s="167"/>
      <c r="P20192" s="142"/>
      <c r="Q20192" s="142"/>
      <c r="R20192" s="142"/>
      <c r="S20192" s="139"/>
    </row>
    <row r="20193" spans="2:19" ht="15.75" customHeight="1" x14ac:dyDescent="0.25">
      <c r="B20193" s="106"/>
      <c r="C20193" s="106"/>
      <c r="D20193" s="139"/>
      <c r="E20193" s="140"/>
      <c r="F20193" s="140"/>
      <c r="G20193" s="140"/>
      <c r="M20193" s="140"/>
      <c r="N20193" s="167"/>
      <c r="O20193" s="167"/>
      <c r="P20193" s="142"/>
      <c r="Q20193" s="142"/>
      <c r="R20193" s="142"/>
      <c r="S20193" s="139"/>
    </row>
    <row r="20194" spans="2:19" ht="15.75" customHeight="1" x14ac:dyDescent="0.25">
      <c r="B20194" s="106"/>
      <c r="C20194" s="106"/>
      <c r="D20194" s="139"/>
      <c r="E20194" s="140"/>
      <c r="F20194" s="140"/>
      <c r="G20194" s="140"/>
      <c r="M20194" s="140"/>
      <c r="N20194" s="167"/>
      <c r="O20194" s="167"/>
      <c r="P20194" s="142"/>
      <c r="Q20194" s="142"/>
      <c r="R20194" s="142"/>
      <c r="S20194" s="139"/>
    </row>
    <row r="20195" spans="2:19" ht="15.75" customHeight="1" x14ac:dyDescent="0.25">
      <c r="B20195" s="106"/>
      <c r="C20195" s="106"/>
      <c r="D20195" s="139"/>
      <c r="E20195" s="140"/>
      <c r="F20195" s="140"/>
      <c r="G20195" s="140"/>
      <c r="M20195" s="140"/>
      <c r="N20195" s="167"/>
      <c r="O20195" s="167"/>
      <c r="P20195" s="142"/>
      <c r="Q20195" s="142"/>
      <c r="R20195" s="142"/>
      <c r="S20195" s="139"/>
    </row>
    <row r="20196" spans="2:19" ht="15.75" customHeight="1" x14ac:dyDescent="0.25">
      <c r="B20196" s="106"/>
      <c r="C20196" s="106"/>
      <c r="D20196" s="139"/>
      <c r="E20196" s="140"/>
      <c r="F20196" s="140"/>
      <c r="G20196" s="140"/>
      <c r="M20196" s="140"/>
      <c r="N20196" s="167"/>
      <c r="O20196" s="167"/>
      <c r="P20196" s="142"/>
      <c r="Q20196" s="142"/>
      <c r="R20196" s="142"/>
      <c r="S20196" s="139"/>
    </row>
    <row r="20197" spans="2:19" ht="15.75" customHeight="1" x14ac:dyDescent="0.25">
      <c r="B20197" s="106"/>
      <c r="C20197" s="106"/>
      <c r="D20197" s="139"/>
      <c r="E20197" s="140"/>
      <c r="F20197" s="140"/>
      <c r="G20197" s="140"/>
      <c r="M20197" s="140"/>
      <c r="N20197" s="167"/>
      <c r="O20197" s="167"/>
      <c r="P20197" s="142"/>
      <c r="Q20197" s="142"/>
      <c r="R20197" s="142"/>
      <c r="S20197" s="139"/>
    </row>
    <row r="20198" spans="2:19" ht="15.75" customHeight="1" x14ac:dyDescent="0.25">
      <c r="B20198" s="106"/>
      <c r="C20198" s="106"/>
      <c r="D20198" s="139"/>
      <c r="E20198" s="140"/>
      <c r="F20198" s="140"/>
      <c r="G20198" s="140"/>
      <c r="M20198" s="140"/>
      <c r="N20198" s="167"/>
      <c r="O20198" s="167"/>
      <c r="P20198" s="142"/>
      <c r="Q20198" s="142"/>
      <c r="R20198" s="142"/>
      <c r="S20198" s="139"/>
    </row>
    <row r="20199" spans="2:19" ht="15.75" customHeight="1" x14ac:dyDescent="0.25">
      <c r="B20199" s="106"/>
      <c r="C20199" s="106"/>
      <c r="D20199" s="139"/>
      <c r="E20199" s="140"/>
      <c r="F20199" s="140"/>
      <c r="G20199" s="140"/>
      <c r="M20199" s="140"/>
      <c r="N20199" s="167"/>
      <c r="O20199" s="167"/>
      <c r="P20199" s="142"/>
      <c r="Q20199" s="142"/>
      <c r="R20199" s="142"/>
      <c r="S20199" s="139"/>
    </row>
    <row r="20200" spans="2:19" ht="15.75" customHeight="1" x14ac:dyDescent="0.25">
      <c r="B20200" s="106"/>
      <c r="C20200" s="106"/>
      <c r="D20200" s="139"/>
      <c r="E20200" s="140"/>
      <c r="F20200" s="140"/>
      <c r="G20200" s="140"/>
      <c r="M20200" s="140"/>
      <c r="N20200" s="167"/>
      <c r="O20200" s="167"/>
      <c r="P20200" s="142"/>
      <c r="Q20200" s="142"/>
      <c r="R20200" s="142"/>
      <c r="S20200" s="139"/>
    </row>
    <row r="20201" spans="2:19" ht="15.75" customHeight="1" x14ac:dyDescent="0.25">
      <c r="B20201" s="106"/>
      <c r="C20201" s="106"/>
      <c r="D20201" s="139"/>
      <c r="E20201" s="140"/>
      <c r="F20201" s="140"/>
      <c r="G20201" s="140"/>
      <c r="M20201" s="140"/>
      <c r="N20201" s="167"/>
      <c r="O20201" s="167"/>
      <c r="P20201" s="142"/>
      <c r="Q20201" s="142"/>
      <c r="R20201" s="142"/>
      <c r="S20201" s="139"/>
    </row>
    <row r="20202" spans="2:19" ht="15.75" customHeight="1" x14ac:dyDescent="0.25">
      <c r="B20202" s="106"/>
      <c r="C20202" s="106"/>
      <c r="D20202" s="139"/>
      <c r="E20202" s="140"/>
      <c r="F20202" s="140"/>
      <c r="G20202" s="140"/>
      <c r="M20202" s="140"/>
      <c r="N20202" s="167"/>
      <c r="O20202" s="167"/>
      <c r="P20202" s="142"/>
      <c r="Q20202" s="142"/>
      <c r="R20202" s="142"/>
      <c r="S20202" s="139"/>
    </row>
    <row r="20203" spans="2:19" ht="15.75" customHeight="1" x14ac:dyDescent="0.25">
      <c r="B20203" s="106"/>
      <c r="C20203" s="106"/>
      <c r="D20203" s="139"/>
      <c r="E20203" s="140"/>
      <c r="F20203" s="140"/>
      <c r="G20203" s="140"/>
      <c r="M20203" s="140"/>
      <c r="N20203" s="167"/>
      <c r="O20203" s="167"/>
      <c r="P20203" s="142"/>
      <c r="Q20203" s="142"/>
      <c r="R20203" s="142"/>
      <c r="S20203" s="139"/>
    </row>
    <row r="20204" spans="2:19" ht="15.75" customHeight="1" x14ac:dyDescent="0.25">
      <c r="B20204" s="106"/>
      <c r="C20204" s="106"/>
      <c r="D20204" s="139"/>
      <c r="E20204" s="140"/>
      <c r="F20204" s="140"/>
      <c r="G20204" s="140"/>
      <c r="M20204" s="140"/>
      <c r="N20204" s="167"/>
      <c r="O20204" s="167"/>
      <c r="P20204" s="142"/>
      <c r="Q20204" s="142"/>
      <c r="R20204" s="142"/>
      <c r="S20204" s="139"/>
    </row>
    <row r="20205" spans="2:19" ht="15.75" customHeight="1" x14ac:dyDescent="0.25">
      <c r="B20205" s="106"/>
      <c r="C20205" s="106"/>
      <c r="D20205" s="139"/>
      <c r="E20205" s="140"/>
      <c r="F20205" s="140"/>
      <c r="G20205" s="140"/>
      <c r="M20205" s="140"/>
      <c r="N20205" s="167"/>
      <c r="O20205" s="167"/>
      <c r="P20205" s="142"/>
      <c r="Q20205" s="142"/>
      <c r="R20205" s="142"/>
      <c r="S20205" s="139"/>
    </row>
    <row r="20206" spans="2:19" ht="15.75" customHeight="1" x14ac:dyDescent="0.25">
      <c r="B20206" s="106"/>
      <c r="C20206" s="106"/>
      <c r="D20206" s="139"/>
      <c r="E20206" s="140"/>
      <c r="F20206" s="140"/>
      <c r="G20206" s="140"/>
      <c r="M20206" s="140"/>
      <c r="N20206" s="167"/>
      <c r="O20206" s="167"/>
      <c r="P20206" s="142"/>
      <c r="Q20206" s="142"/>
      <c r="R20206" s="142"/>
      <c r="S20206" s="139"/>
    </row>
    <row r="20207" spans="2:19" ht="15.75" customHeight="1" x14ac:dyDescent="0.25">
      <c r="B20207" s="106"/>
      <c r="C20207" s="106"/>
      <c r="D20207" s="139"/>
      <c r="E20207" s="140"/>
      <c r="F20207" s="140"/>
      <c r="G20207" s="140"/>
      <c r="M20207" s="140"/>
      <c r="N20207" s="167"/>
      <c r="O20207" s="167"/>
      <c r="P20207" s="142"/>
      <c r="Q20207" s="142"/>
      <c r="R20207" s="142"/>
      <c r="S20207" s="139"/>
    </row>
    <row r="20208" spans="2:19" ht="15.75" customHeight="1" x14ac:dyDescent="0.25">
      <c r="B20208" s="106"/>
      <c r="C20208" s="106"/>
      <c r="D20208" s="139"/>
      <c r="E20208" s="140"/>
      <c r="F20208" s="140"/>
      <c r="G20208" s="140"/>
      <c r="M20208" s="140"/>
      <c r="N20208" s="167"/>
      <c r="O20208" s="167"/>
      <c r="P20208" s="142"/>
      <c r="Q20208" s="142"/>
      <c r="R20208" s="142"/>
      <c r="S20208" s="139"/>
    </row>
    <row r="20209" spans="2:19" ht="15.75" customHeight="1" x14ac:dyDescent="0.25">
      <c r="B20209" s="106"/>
      <c r="C20209" s="106"/>
      <c r="D20209" s="139"/>
      <c r="E20209" s="140"/>
      <c r="F20209" s="140"/>
      <c r="G20209" s="140"/>
      <c r="M20209" s="140"/>
      <c r="N20209" s="167"/>
      <c r="O20209" s="167"/>
      <c r="P20209" s="142"/>
      <c r="Q20209" s="142"/>
      <c r="R20209" s="142"/>
      <c r="S20209" s="139"/>
    </row>
    <row r="20210" spans="2:19" ht="15.75" customHeight="1" x14ac:dyDescent="0.25">
      <c r="B20210" s="106"/>
      <c r="C20210" s="106"/>
      <c r="D20210" s="139"/>
      <c r="E20210" s="140"/>
      <c r="F20210" s="140"/>
      <c r="G20210" s="140"/>
      <c r="M20210" s="140"/>
      <c r="N20210" s="167"/>
      <c r="O20210" s="167"/>
      <c r="P20210" s="142"/>
      <c r="Q20210" s="142"/>
      <c r="R20210" s="142"/>
      <c r="S20210" s="139"/>
    </row>
    <row r="20211" spans="2:19" ht="15.75" customHeight="1" x14ac:dyDescent="0.25">
      <c r="B20211" s="106"/>
      <c r="C20211" s="106"/>
      <c r="D20211" s="139"/>
      <c r="E20211" s="140"/>
      <c r="F20211" s="140"/>
      <c r="G20211" s="140"/>
      <c r="M20211" s="140"/>
      <c r="N20211" s="167"/>
      <c r="O20211" s="167"/>
      <c r="P20211" s="142"/>
      <c r="Q20211" s="142"/>
      <c r="R20211" s="142"/>
      <c r="S20211" s="139"/>
    </row>
    <row r="20212" spans="2:19" ht="15.75" customHeight="1" x14ac:dyDescent="0.25">
      <c r="B20212" s="106"/>
      <c r="C20212" s="106"/>
      <c r="D20212" s="139"/>
      <c r="E20212" s="140"/>
      <c r="F20212" s="140"/>
      <c r="G20212" s="140"/>
      <c r="M20212" s="140"/>
      <c r="N20212" s="167"/>
      <c r="O20212" s="167"/>
      <c r="P20212" s="142"/>
      <c r="Q20212" s="142"/>
      <c r="R20212" s="142"/>
      <c r="S20212" s="139"/>
    </row>
    <row r="20213" spans="2:19" ht="15.75" customHeight="1" x14ac:dyDescent="0.25">
      <c r="B20213" s="106"/>
      <c r="C20213" s="106"/>
      <c r="D20213" s="139"/>
      <c r="E20213" s="140"/>
      <c r="F20213" s="140"/>
      <c r="G20213" s="140"/>
      <c r="M20213" s="140"/>
      <c r="N20213" s="167"/>
      <c r="O20213" s="167"/>
      <c r="P20213" s="142"/>
      <c r="Q20213" s="142"/>
      <c r="R20213" s="142"/>
      <c r="S20213" s="139"/>
    </row>
    <row r="20214" spans="2:19" ht="15.75" customHeight="1" x14ac:dyDescent="0.25">
      <c r="B20214" s="106"/>
      <c r="C20214" s="106"/>
      <c r="D20214" s="139"/>
      <c r="E20214" s="140"/>
      <c r="F20214" s="140"/>
      <c r="G20214" s="140"/>
      <c r="M20214" s="140"/>
      <c r="N20214" s="167"/>
      <c r="O20214" s="167"/>
      <c r="P20214" s="142"/>
      <c r="Q20214" s="142"/>
      <c r="R20214" s="142"/>
      <c r="S20214" s="139"/>
    </row>
    <row r="20215" spans="2:19" ht="15.75" customHeight="1" x14ac:dyDescent="0.25">
      <c r="B20215" s="106"/>
      <c r="C20215" s="106"/>
      <c r="D20215" s="139"/>
      <c r="E20215" s="140"/>
      <c r="F20215" s="140"/>
      <c r="G20215" s="140"/>
      <c r="M20215" s="140"/>
      <c r="N20215" s="167"/>
      <c r="O20215" s="167"/>
      <c r="P20215" s="142"/>
      <c r="Q20215" s="142"/>
      <c r="R20215" s="142"/>
      <c r="S20215" s="139"/>
    </row>
    <row r="20216" spans="2:19" ht="15.75" customHeight="1" x14ac:dyDescent="0.25">
      <c r="B20216" s="106"/>
      <c r="C20216" s="106"/>
      <c r="D20216" s="139"/>
      <c r="E20216" s="140"/>
      <c r="F20216" s="140"/>
      <c r="G20216" s="140"/>
      <c r="M20216" s="140"/>
      <c r="N20216" s="167"/>
      <c r="O20216" s="167"/>
      <c r="P20216" s="142"/>
      <c r="Q20216" s="142"/>
      <c r="R20216" s="142"/>
      <c r="S20216" s="139"/>
    </row>
    <row r="20217" spans="2:19" ht="15.75" customHeight="1" x14ac:dyDescent="0.25">
      <c r="B20217" s="106"/>
      <c r="C20217" s="106"/>
      <c r="D20217" s="139"/>
      <c r="E20217" s="140"/>
      <c r="F20217" s="140"/>
      <c r="G20217" s="140"/>
      <c r="M20217" s="140"/>
      <c r="N20217" s="167"/>
      <c r="O20217" s="167"/>
      <c r="P20217" s="142"/>
      <c r="Q20217" s="142"/>
      <c r="R20217" s="142"/>
      <c r="S20217" s="139"/>
    </row>
    <row r="20218" spans="2:19" ht="15.75" customHeight="1" x14ac:dyDescent="0.25">
      <c r="B20218" s="106"/>
      <c r="C20218" s="106"/>
      <c r="D20218" s="139"/>
      <c r="E20218" s="140"/>
      <c r="F20218" s="140"/>
      <c r="G20218" s="140"/>
      <c r="M20218" s="140"/>
      <c r="N20218" s="167"/>
      <c r="O20218" s="167"/>
      <c r="P20218" s="142"/>
      <c r="Q20218" s="142"/>
      <c r="R20218" s="142"/>
      <c r="S20218" s="139"/>
    </row>
    <row r="20219" spans="2:19" ht="15.75" customHeight="1" x14ac:dyDescent="0.25">
      <c r="B20219" s="106"/>
      <c r="C20219" s="106"/>
      <c r="D20219" s="139"/>
      <c r="E20219" s="140"/>
      <c r="F20219" s="140"/>
      <c r="G20219" s="140"/>
      <c r="M20219" s="140"/>
      <c r="N20219" s="167"/>
      <c r="O20219" s="167"/>
      <c r="P20219" s="142"/>
      <c r="Q20219" s="142"/>
      <c r="R20219" s="142"/>
      <c r="S20219" s="139"/>
    </row>
    <row r="20220" spans="2:19" ht="15.75" customHeight="1" x14ac:dyDescent="0.25">
      <c r="B20220" s="106"/>
      <c r="C20220" s="106"/>
      <c r="D20220" s="139"/>
      <c r="E20220" s="140"/>
      <c r="F20220" s="140"/>
      <c r="G20220" s="140"/>
      <c r="M20220" s="140"/>
      <c r="N20220" s="167"/>
      <c r="O20220" s="167"/>
      <c r="P20220" s="142"/>
      <c r="Q20220" s="142"/>
      <c r="R20220" s="142"/>
      <c r="S20220" s="139"/>
    </row>
    <row r="20221" spans="2:19" ht="15.75" customHeight="1" x14ac:dyDescent="0.25">
      <c r="B20221" s="106"/>
      <c r="C20221" s="106"/>
      <c r="D20221" s="139"/>
      <c r="E20221" s="140"/>
      <c r="F20221" s="140"/>
      <c r="G20221" s="140"/>
      <c r="M20221" s="140"/>
      <c r="N20221" s="167"/>
      <c r="O20221" s="167"/>
      <c r="P20221" s="142"/>
      <c r="Q20221" s="142"/>
      <c r="R20221" s="142"/>
      <c r="S20221" s="139"/>
    </row>
    <row r="20222" spans="2:19" ht="15.75" customHeight="1" x14ac:dyDescent="0.25">
      <c r="B20222" s="106"/>
      <c r="C20222" s="106"/>
      <c r="D20222" s="139"/>
      <c r="E20222" s="140"/>
      <c r="F20222" s="140"/>
      <c r="G20222" s="140"/>
      <c r="M20222" s="140"/>
      <c r="N20222" s="167"/>
      <c r="O20222" s="167"/>
      <c r="P20222" s="142"/>
      <c r="Q20222" s="142"/>
      <c r="R20222" s="142"/>
      <c r="S20222" s="139"/>
    </row>
    <row r="20223" spans="2:19" ht="15.75" customHeight="1" x14ac:dyDescent="0.25">
      <c r="B20223" s="106"/>
      <c r="C20223" s="106"/>
      <c r="D20223" s="139"/>
      <c r="E20223" s="140"/>
      <c r="F20223" s="140"/>
      <c r="G20223" s="140"/>
      <c r="M20223" s="140"/>
      <c r="N20223" s="167"/>
      <c r="O20223" s="167"/>
      <c r="P20223" s="142"/>
      <c r="Q20223" s="142"/>
      <c r="R20223" s="142"/>
      <c r="S20223" s="139"/>
    </row>
    <row r="20224" spans="2:19" ht="15.75" customHeight="1" x14ac:dyDescent="0.25">
      <c r="B20224" s="106"/>
      <c r="C20224" s="106"/>
      <c r="D20224" s="139"/>
      <c r="E20224" s="140"/>
      <c r="F20224" s="140"/>
      <c r="G20224" s="140"/>
      <c r="M20224" s="140"/>
      <c r="N20224" s="167"/>
      <c r="O20224" s="167"/>
      <c r="P20224" s="142"/>
      <c r="Q20224" s="142"/>
      <c r="R20224" s="142"/>
      <c r="S20224" s="139"/>
    </row>
    <row r="20225" spans="2:19" ht="15.75" customHeight="1" x14ac:dyDescent="0.25">
      <c r="B20225" s="106"/>
      <c r="C20225" s="106"/>
      <c r="D20225" s="139"/>
      <c r="E20225" s="140"/>
      <c r="F20225" s="140"/>
      <c r="G20225" s="140"/>
      <c r="M20225" s="140"/>
      <c r="N20225" s="167"/>
      <c r="O20225" s="167"/>
      <c r="P20225" s="142"/>
      <c r="Q20225" s="142"/>
      <c r="R20225" s="142"/>
      <c r="S20225" s="139"/>
    </row>
    <row r="20226" spans="2:19" ht="15.75" customHeight="1" x14ac:dyDescent="0.25">
      <c r="B20226" s="106"/>
      <c r="C20226" s="106"/>
      <c r="D20226" s="139"/>
      <c r="E20226" s="140"/>
      <c r="F20226" s="140"/>
      <c r="G20226" s="140"/>
      <c r="M20226" s="140"/>
      <c r="N20226" s="167"/>
      <c r="O20226" s="167"/>
      <c r="P20226" s="142"/>
      <c r="Q20226" s="142"/>
      <c r="R20226" s="142"/>
      <c r="S20226" s="139"/>
    </row>
    <row r="20227" spans="2:19" ht="15.75" customHeight="1" x14ac:dyDescent="0.25">
      <c r="B20227" s="106"/>
      <c r="C20227" s="106"/>
      <c r="D20227" s="139"/>
      <c r="E20227" s="140"/>
      <c r="F20227" s="140"/>
      <c r="G20227" s="140"/>
      <c r="M20227" s="140"/>
      <c r="N20227" s="167"/>
      <c r="O20227" s="167"/>
      <c r="P20227" s="142"/>
      <c r="Q20227" s="142"/>
      <c r="R20227" s="142"/>
      <c r="S20227" s="139"/>
    </row>
    <row r="20228" spans="2:19" ht="15.75" customHeight="1" x14ac:dyDescent="0.25">
      <c r="B20228" s="106"/>
      <c r="C20228" s="106"/>
      <c r="D20228" s="139"/>
      <c r="E20228" s="140"/>
      <c r="F20228" s="140"/>
      <c r="G20228" s="140"/>
      <c r="M20228" s="140"/>
      <c r="N20228" s="167"/>
      <c r="O20228" s="167"/>
      <c r="P20228" s="142"/>
      <c r="Q20228" s="142"/>
      <c r="R20228" s="142"/>
      <c r="S20228" s="139"/>
    </row>
    <row r="20229" spans="2:19" ht="15.75" customHeight="1" x14ac:dyDescent="0.25">
      <c r="B20229" s="106"/>
      <c r="C20229" s="106"/>
      <c r="D20229" s="139"/>
      <c r="E20229" s="140"/>
      <c r="F20229" s="140"/>
      <c r="G20229" s="140"/>
      <c r="M20229" s="140"/>
      <c r="N20229" s="167"/>
      <c r="O20229" s="167"/>
      <c r="P20229" s="142"/>
      <c r="Q20229" s="142"/>
      <c r="R20229" s="142"/>
      <c r="S20229" s="139"/>
    </row>
    <row r="20230" spans="2:19" ht="15.75" customHeight="1" x14ac:dyDescent="0.25">
      <c r="B20230" s="106"/>
      <c r="C20230" s="106"/>
      <c r="D20230" s="139"/>
      <c r="E20230" s="140"/>
      <c r="F20230" s="140"/>
      <c r="G20230" s="140"/>
      <c r="M20230" s="140"/>
      <c r="N20230" s="167"/>
      <c r="O20230" s="167"/>
      <c r="P20230" s="142"/>
      <c r="Q20230" s="142"/>
      <c r="R20230" s="142"/>
      <c r="S20230" s="139"/>
    </row>
    <row r="20231" spans="2:19" ht="15.75" customHeight="1" x14ac:dyDescent="0.25">
      <c r="B20231" s="106"/>
      <c r="C20231" s="106"/>
      <c r="D20231" s="139"/>
      <c r="E20231" s="140"/>
      <c r="F20231" s="140"/>
      <c r="G20231" s="140"/>
      <c r="M20231" s="140"/>
      <c r="N20231" s="167"/>
      <c r="O20231" s="167"/>
      <c r="P20231" s="142"/>
      <c r="Q20231" s="142"/>
      <c r="R20231" s="142"/>
      <c r="S20231" s="139"/>
    </row>
    <row r="20232" spans="2:19" ht="15.75" customHeight="1" x14ac:dyDescent="0.25">
      <c r="B20232" s="106"/>
      <c r="C20232" s="106"/>
      <c r="D20232" s="139"/>
      <c r="E20232" s="140"/>
      <c r="F20232" s="140"/>
      <c r="G20232" s="140"/>
      <c r="M20232" s="140"/>
      <c r="N20232" s="167"/>
      <c r="O20232" s="167"/>
      <c r="P20232" s="142"/>
      <c r="Q20232" s="142"/>
      <c r="R20232" s="142"/>
      <c r="S20232" s="139"/>
    </row>
    <row r="20233" spans="2:19" ht="15.75" customHeight="1" x14ac:dyDescent="0.25">
      <c r="B20233" s="106"/>
      <c r="C20233" s="106"/>
      <c r="D20233" s="139"/>
      <c r="E20233" s="140"/>
      <c r="F20233" s="140"/>
      <c r="G20233" s="140"/>
      <c r="M20233" s="140"/>
      <c r="N20233" s="167"/>
      <c r="O20233" s="167"/>
      <c r="P20233" s="142"/>
      <c r="Q20233" s="142"/>
      <c r="R20233" s="142"/>
      <c r="S20233" s="139"/>
    </row>
    <row r="20234" spans="2:19" ht="15.75" customHeight="1" x14ac:dyDescent="0.25">
      <c r="B20234" s="106"/>
      <c r="C20234" s="106"/>
      <c r="D20234" s="139"/>
      <c r="E20234" s="140"/>
      <c r="F20234" s="140"/>
      <c r="G20234" s="140"/>
      <c r="M20234" s="140"/>
      <c r="N20234" s="167"/>
      <c r="O20234" s="167"/>
      <c r="P20234" s="142"/>
      <c r="Q20234" s="142"/>
      <c r="R20234" s="142"/>
      <c r="S20234" s="139"/>
    </row>
    <row r="20235" spans="2:19" ht="15.75" customHeight="1" x14ac:dyDescent="0.25">
      <c r="B20235" s="106"/>
      <c r="C20235" s="106"/>
      <c r="D20235" s="139"/>
      <c r="E20235" s="140"/>
      <c r="F20235" s="140"/>
      <c r="G20235" s="140"/>
      <c r="M20235" s="140"/>
      <c r="N20235" s="167"/>
      <c r="O20235" s="167"/>
      <c r="P20235" s="142"/>
      <c r="Q20235" s="142"/>
      <c r="R20235" s="142"/>
      <c r="S20235" s="139"/>
    </row>
    <row r="20236" spans="2:19" ht="15.75" customHeight="1" x14ac:dyDescent="0.25">
      <c r="B20236" s="106"/>
      <c r="C20236" s="106"/>
      <c r="D20236" s="139"/>
      <c r="E20236" s="140"/>
      <c r="F20236" s="140"/>
      <c r="G20236" s="140"/>
      <c r="M20236" s="140"/>
      <c r="N20236" s="167"/>
      <c r="O20236" s="167"/>
      <c r="P20236" s="142"/>
      <c r="Q20236" s="142"/>
      <c r="R20236" s="142"/>
      <c r="S20236" s="139"/>
    </row>
    <row r="20237" spans="2:19" ht="15.75" customHeight="1" x14ac:dyDescent="0.25">
      <c r="B20237" s="106"/>
      <c r="C20237" s="106"/>
      <c r="D20237" s="139"/>
      <c r="E20237" s="140"/>
      <c r="F20237" s="140"/>
      <c r="G20237" s="140"/>
      <c r="M20237" s="140"/>
      <c r="N20237" s="167"/>
      <c r="O20237" s="167"/>
      <c r="P20237" s="142"/>
      <c r="Q20237" s="142"/>
      <c r="R20237" s="142"/>
      <c r="S20237" s="139"/>
    </row>
    <row r="20238" spans="2:19" ht="15.75" customHeight="1" x14ac:dyDescent="0.25">
      <c r="B20238" s="106"/>
      <c r="C20238" s="106"/>
      <c r="D20238" s="139"/>
      <c r="E20238" s="140"/>
      <c r="F20238" s="140"/>
      <c r="G20238" s="140"/>
      <c r="M20238" s="140"/>
      <c r="N20238" s="167"/>
      <c r="O20238" s="167"/>
      <c r="P20238" s="142"/>
      <c r="Q20238" s="142"/>
      <c r="R20238" s="142"/>
      <c r="S20238" s="139"/>
    </row>
    <row r="20239" spans="2:19" ht="15.75" customHeight="1" x14ac:dyDescent="0.25">
      <c r="B20239" s="106"/>
      <c r="C20239" s="106"/>
      <c r="D20239" s="139"/>
      <c r="E20239" s="140"/>
      <c r="F20239" s="140"/>
      <c r="G20239" s="140"/>
      <c r="M20239" s="140"/>
      <c r="N20239" s="167"/>
      <c r="O20239" s="167"/>
      <c r="P20239" s="142"/>
      <c r="Q20239" s="142"/>
      <c r="R20239" s="142"/>
      <c r="S20239" s="139"/>
    </row>
    <row r="20240" spans="2:19" ht="15.75" customHeight="1" x14ac:dyDescent="0.25">
      <c r="B20240" s="106"/>
      <c r="C20240" s="106"/>
      <c r="D20240" s="139"/>
      <c r="E20240" s="140"/>
      <c r="F20240" s="140"/>
      <c r="G20240" s="140"/>
      <c r="M20240" s="140"/>
      <c r="N20240" s="167"/>
      <c r="O20240" s="167"/>
      <c r="P20240" s="142"/>
      <c r="Q20240" s="142"/>
      <c r="R20240" s="142"/>
      <c r="S20240" s="139"/>
    </row>
    <row r="20241" spans="2:19" ht="15.75" customHeight="1" x14ac:dyDescent="0.25">
      <c r="B20241" s="106"/>
      <c r="C20241" s="106"/>
      <c r="D20241" s="139"/>
      <c r="E20241" s="140"/>
      <c r="F20241" s="140"/>
      <c r="G20241" s="140"/>
      <c r="M20241" s="140"/>
      <c r="N20241" s="167"/>
      <c r="O20241" s="167"/>
      <c r="P20241" s="142"/>
      <c r="Q20241" s="142"/>
      <c r="R20241" s="142"/>
      <c r="S20241" s="139"/>
    </row>
    <row r="20242" spans="2:19" ht="15.75" customHeight="1" x14ac:dyDescent="0.25">
      <c r="B20242" s="106"/>
      <c r="C20242" s="106"/>
      <c r="D20242" s="139"/>
      <c r="E20242" s="140"/>
      <c r="F20242" s="140"/>
      <c r="G20242" s="140"/>
      <c r="M20242" s="140"/>
      <c r="N20242" s="167"/>
      <c r="O20242" s="167"/>
      <c r="P20242" s="142"/>
      <c r="Q20242" s="142"/>
      <c r="R20242" s="142"/>
      <c r="S20242" s="139"/>
    </row>
    <row r="20243" spans="2:19" ht="15.75" customHeight="1" x14ac:dyDescent="0.25">
      <c r="B20243" s="106"/>
      <c r="C20243" s="106"/>
      <c r="D20243" s="139"/>
      <c r="E20243" s="140"/>
      <c r="F20243" s="140"/>
      <c r="G20243" s="140"/>
      <c r="M20243" s="140"/>
      <c r="N20243" s="167"/>
      <c r="O20243" s="167"/>
      <c r="P20243" s="142"/>
      <c r="Q20243" s="142"/>
      <c r="R20243" s="142"/>
      <c r="S20243" s="139"/>
    </row>
    <row r="20244" spans="2:19" ht="15.75" customHeight="1" x14ac:dyDescent="0.25">
      <c r="B20244" s="106"/>
      <c r="C20244" s="106"/>
      <c r="D20244" s="139"/>
      <c r="E20244" s="140"/>
      <c r="F20244" s="140"/>
      <c r="G20244" s="140"/>
      <c r="M20244" s="140"/>
      <c r="N20244" s="167"/>
      <c r="O20244" s="167"/>
      <c r="P20244" s="142"/>
      <c r="Q20244" s="142"/>
      <c r="R20244" s="142"/>
      <c r="S20244" s="139"/>
    </row>
    <row r="20245" spans="2:19" ht="15.75" customHeight="1" x14ac:dyDescent="0.25">
      <c r="B20245" s="106"/>
      <c r="C20245" s="106"/>
      <c r="D20245" s="139"/>
      <c r="E20245" s="140"/>
      <c r="F20245" s="140"/>
      <c r="G20245" s="140"/>
      <c r="M20245" s="140"/>
      <c r="N20245" s="167"/>
      <c r="O20245" s="167"/>
      <c r="P20245" s="142"/>
      <c r="Q20245" s="142"/>
      <c r="R20245" s="142"/>
      <c r="S20245" s="139"/>
    </row>
    <row r="20246" spans="2:19" ht="15.75" customHeight="1" x14ac:dyDescent="0.25">
      <c r="B20246" s="106"/>
      <c r="C20246" s="106"/>
      <c r="D20246" s="139"/>
      <c r="E20246" s="140"/>
      <c r="F20246" s="140"/>
      <c r="G20246" s="140"/>
      <c r="M20246" s="140"/>
      <c r="N20246" s="167"/>
      <c r="O20246" s="167"/>
      <c r="P20246" s="142"/>
      <c r="Q20246" s="142"/>
      <c r="R20246" s="142"/>
      <c r="S20246" s="139"/>
    </row>
    <row r="20247" spans="2:19" ht="15.75" customHeight="1" x14ac:dyDescent="0.25">
      <c r="B20247" s="106"/>
      <c r="C20247" s="106"/>
      <c r="D20247" s="139"/>
      <c r="E20247" s="140"/>
      <c r="F20247" s="140"/>
      <c r="G20247" s="140"/>
      <c r="M20247" s="140"/>
      <c r="N20247" s="167"/>
      <c r="O20247" s="167"/>
      <c r="P20247" s="142"/>
      <c r="Q20247" s="142"/>
      <c r="R20247" s="142"/>
      <c r="S20247" s="139"/>
    </row>
    <row r="20248" spans="2:19" ht="15.75" customHeight="1" x14ac:dyDescent="0.25">
      <c r="B20248" s="106"/>
      <c r="C20248" s="106"/>
      <c r="D20248" s="139"/>
      <c r="E20248" s="140"/>
      <c r="F20248" s="140"/>
      <c r="G20248" s="140"/>
      <c r="M20248" s="140"/>
      <c r="N20248" s="167"/>
      <c r="O20248" s="167"/>
      <c r="P20248" s="142"/>
      <c r="Q20248" s="142"/>
      <c r="R20248" s="142"/>
      <c r="S20248" s="139"/>
    </row>
    <row r="20249" spans="2:19" ht="15.75" customHeight="1" x14ac:dyDescent="0.25">
      <c r="B20249" s="106"/>
      <c r="C20249" s="106"/>
      <c r="D20249" s="139"/>
      <c r="E20249" s="140"/>
      <c r="F20249" s="140"/>
      <c r="G20249" s="140"/>
      <c r="M20249" s="140"/>
      <c r="N20249" s="167"/>
      <c r="O20249" s="167"/>
      <c r="P20249" s="142"/>
      <c r="Q20249" s="142"/>
      <c r="R20249" s="142"/>
      <c r="S20249" s="139"/>
    </row>
    <row r="20250" spans="2:19" ht="15.75" customHeight="1" x14ac:dyDescent="0.25">
      <c r="B20250" s="106"/>
      <c r="C20250" s="106"/>
      <c r="D20250" s="139"/>
      <c r="E20250" s="140"/>
      <c r="F20250" s="140"/>
      <c r="G20250" s="140"/>
      <c r="M20250" s="140"/>
      <c r="N20250" s="167"/>
      <c r="O20250" s="167"/>
      <c r="P20250" s="142"/>
      <c r="Q20250" s="142"/>
      <c r="R20250" s="142"/>
      <c r="S20250" s="139"/>
    </row>
    <row r="20251" spans="2:19" ht="15.75" customHeight="1" x14ac:dyDescent="0.25">
      <c r="B20251" s="106"/>
      <c r="C20251" s="106"/>
      <c r="D20251" s="139"/>
      <c r="E20251" s="140"/>
      <c r="F20251" s="140"/>
      <c r="G20251" s="140"/>
      <c r="M20251" s="140"/>
      <c r="N20251" s="167"/>
      <c r="O20251" s="167"/>
      <c r="P20251" s="142"/>
      <c r="Q20251" s="142"/>
      <c r="R20251" s="142"/>
      <c r="S20251" s="139"/>
    </row>
    <row r="20252" spans="2:19" ht="15.75" customHeight="1" x14ac:dyDescent="0.25">
      <c r="B20252" s="106"/>
      <c r="C20252" s="106"/>
      <c r="D20252" s="139"/>
      <c r="E20252" s="140"/>
      <c r="F20252" s="140"/>
      <c r="G20252" s="140"/>
      <c r="M20252" s="140"/>
      <c r="N20252" s="167"/>
      <c r="O20252" s="167"/>
      <c r="P20252" s="142"/>
      <c r="Q20252" s="142"/>
      <c r="R20252" s="142"/>
      <c r="S20252" s="139"/>
    </row>
    <row r="20253" spans="2:19" ht="15.75" customHeight="1" x14ac:dyDescent="0.25">
      <c r="B20253" s="106"/>
      <c r="C20253" s="106"/>
      <c r="D20253" s="139"/>
      <c r="E20253" s="140"/>
      <c r="F20253" s="140"/>
      <c r="G20253" s="140"/>
      <c r="M20253" s="140"/>
      <c r="N20253" s="167"/>
      <c r="O20253" s="167"/>
      <c r="P20253" s="142"/>
      <c r="Q20253" s="142"/>
      <c r="R20253" s="142"/>
      <c r="S20253" s="139"/>
    </row>
    <row r="20254" spans="2:19" ht="15.75" customHeight="1" x14ac:dyDescent="0.25">
      <c r="B20254" s="106"/>
      <c r="C20254" s="106"/>
      <c r="D20254" s="139"/>
      <c r="E20254" s="140"/>
      <c r="F20254" s="140"/>
      <c r="G20254" s="140"/>
      <c r="M20254" s="140"/>
      <c r="N20254" s="167"/>
      <c r="O20254" s="167"/>
      <c r="P20254" s="142"/>
      <c r="Q20254" s="142"/>
      <c r="R20254" s="142"/>
      <c r="S20254" s="139"/>
    </row>
    <row r="20255" spans="2:19" ht="15.75" customHeight="1" x14ac:dyDescent="0.25">
      <c r="B20255" s="106"/>
      <c r="C20255" s="106"/>
      <c r="D20255" s="139"/>
      <c r="E20255" s="140"/>
      <c r="F20255" s="140"/>
      <c r="G20255" s="140"/>
      <c r="M20255" s="140"/>
      <c r="N20255" s="167"/>
      <c r="O20255" s="167"/>
      <c r="P20255" s="142"/>
      <c r="Q20255" s="142"/>
      <c r="R20255" s="142"/>
      <c r="S20255" s="139"/>
    </row>
    <row r="20256" spans="2:19" ht="15.75" customHeight="1" x14ac:dyDescent="0.25">
      <c r="B20256" s="106"/>
      <c r="C20256" s="106"/>
      <c r="D20256" s="139"/>
      <c r="E20256" s="140"/>
      <c r="F20256" s="140"/>
      <c r="G20256" s="140"/>
      <c r="M20256" s="140"/>
      <c r="N20256" s="167"/>
      <c r="O20256" s="167"/>
      <c r="P20256" s="142"/>
      <c r="Q20256" s="142"/>
      <c r="R20256" s="142"/>
      <c r="S20256" s="139"/>
    </row>
    <row r="20257" spans="2:19" ht="15.75" customHeight="1" x14ac:dyDescent="0.25">
      <c r="B20257" s="106"/>
      <c r="C20257" s="106"/>
      <c r="D20257" s="139"/>
      <c r="E20257" s="140"/>
      <c r="F20257" s="140"/>
      <c r="G20257" s="140"/>
      <c r="M20257" s="140"/>
      <c r="N20257" s="167"/>
      <c r="O20257" s="167"/>
      <c r="P20257" s="142"/>
      <c r="Q20257" s="142"/>
      <c r="R20257" s="142"/>
      <c r="S20257" s="139"/>
    </row>
    <row r="20258" spans="2:19" ht="15.75" customHeight="1" x14ac:dyDescent="0.25">
      <c r="B20258" s="106"/>
      <c r="C20258" s="106"/>
      <c r="D20258" s="139"/>
      <c r="E20258" s="140"/>
      <c r="F20258" s="140"/>
      <c r="G20258" s="140"/>
      <c r="M20258" s="140"/>
      <c r="N20258" s="167"/>
      <c r="O20258" s="167"/>
      <c r="P20258" s="142"/>
      <c r="Q20258" s="142"/>
      <c r="R20258" s="142"/>
      <c r="S20258" s="139"/>
    </row>
    <row r="20259" spans="2:19" ht="15.75" customHeight="1" x14ac:dyDescent="0.25">
      <c r="B20259" s="106"/>
      <c r="C20259" s="106"/>
      <c r="D20259" s="139"/>
      <c r="E20259" s="140"/>
      <c r="F20259" s="140"/>
      <c r="G20259" s="140"/>
      <c r="M20259" s="140"/>
      <c r="N20259" s="167"/>
      <c r="O20259" s="167"/>
      <c r="P20259" s="142"/>
      <c r="Q20259" s="142"/>
      <c r="R20259" s="142"/>
      <c r="S20259" s="139"/>
    </row>
    <row r="20260" spans="2:19" ht="15.75" customHeight="1" x14ac:dyDescent="0.25">
      <c r="B20260" s="106"/>
      <c r="C20260" s="106"/>
      <c r="D20260" s="139"/>
      <c r="E20260" s="140"/>
      <c r="F20260" s="140"/>
      <c r="G20260" s="140"/>
      <c r="M20260" s="140"/>
      <c r="N20260" s="167"/>
      <c r="O20260" s="167"/>
      <c r="P20260" s="142"/>
      <c r="Q20260" s="142"/>
      <c r="R20260" s="142"/>
      <c r="S20260" s="139"/>
    </row>
    <row r="20261" spans="2:19" ht="15.75" customHeight="1" x14ac:dyDescent="0.25">
      <c r="B20261" s="106"/>
      <c r="C20261" s="106"/>
      <c r="D20261" s="139"/>
      <c r="E20261" s="140"/>
      <c r="F20261" s="140"/>
      <c r="G20261" s="140"/>
      <c r="M20261" s="140"/>
      <c r="N20261" s="167"/>
      <c r="O20261" s="167"/>
      <c r="P20261" s="142"/>
      <c r="Q20261" s="142"/>
      <c r="R20261" s="142"/>
      <c r="S20261" s="139"/>
    </row>
    <row r="20262" spans="2:19" ht="15.75" customHeight="1" x14ac:dyDescent="0.25">
      <c r="B20262" s="106"/>
      <c r="C20262" s="106"/>
      <c r="D20262" s="139"/>
      <c r="E20262" s="140"/>
      <c r="F20262" s="140"/>
      <c r="G20262" s="140"/>
      <c r="M20262" s="140"/>
      <c r="N20262" s="167"/>
      <c r="O20262" s="167"/>
      <c r="P20262" s="142"/>
      <c r="Q20262" s="142"/>
      <c r="R20262" s="142"/>
      <c r="S20262" s="139"/>
    </row>
    <row r="20263" spans="2:19" ht="15.75" customHeight="1" x14ac:dyDescent="0.25">
      <c r="B20263" s="106"/>
      <c r="C20263" s="106"/>
      <c r="D20263" s="139"/>
      <c r="E20263" s="140"/>
      <c r="F20263" s="140"/>
      <c r="G20263" s="140"/>
      <c r="M20263" s="140"/>
      <c r="N20263" s="167"/>
      <c r="O20263" s="167"/>
      <c r="P20263" s="142"/>
      <c r="Q20263" s="142"/>
      <c r="R20263" s="142"/>
      <c r="S20263" s="139"/>
    </row>
    <row r="20264" spans="2:19" ht="15.75" customHeight="1" x14ac:dyDescent="0.25">
      <c r="B20264" s="106"/>
      <c r="C20264" s="106"/>
      <c r="D20264" s="139"/>
      <c r="E20264" s="140"/>
      <c r="F20264" s="140"/>
      <c r="G20264" s="140"/>
      <c r="M20264" s="140"/>
      <c r="N20264" s="167"/>
      <c r="O20264" s="167"/>
      <c r="P20264" s="142"/>
      <c r="Q20264" s="142"/>
      <c r="R20264" s="142"/>
      <c r="S20264" s="139"/>
    </row>
    <row r="20265" spans="2:19" ht="15.75" customHeight="1" x14ac:dyDescent="0.25">
      <c r="B20265" s="106"/>
      <c r="C20265" s="106"/>
      <c r="D20265" s="139"/>
      <c r="E20265" s="140"/>
      <c r="F20265" s="140"/>
      <c r="G20265" s="140"/>
      <c r="M20265" s="140"/>
      <c r="N20265" s="167"/>
      <c r="O20265" s="167"/>
      <c r="P20265" s="142"/>
      <c r="Q20265" s="142"/>
      <c r="R20265" s="142"/>
      <c r="S20265" s="139"/>
    </row>
    <row r="20266" spans="2:19" ht="15.75" customHeight="1" x14ac:dyDescent="0.25">
      <c r="B20266" s="106"/>
      <c r="C20266" s="106"/>
      <c r="D20266" s="139"/>
      <c r="E20266" s="140"/>
      <c r="F20266" s="140"/>
      <c r="G20266" s="140"/>
      <c r="M20266" s="140"/>
      <c r="N20266" s="167"/>
      <c r="O20266" s="167"/>
      <c r="P20266" s="142"/>
      <c r="Q20266" s="142"/>
      <c r="R20266" s="142"/>
      <c r="S20266" s="139"/>
    </row>
    <row r="20267" spans="2:19" ht="15.75" customHeight="1" x14ac:dyDescent="0.25">
      <c r="B20267" s="106"/>
      <c r="C20267" s="106"/>
      <c r="D20267" s="139"/>
      <c r="E20267" s="140"/>
      <c r="F20267" s="140"/>
      <c r="G20267" s="140"/>
      <c r="M20267" s="140"/>
      <c r="N20267" s="167"/>
      <c r="O20267" s="167"/>
      <c r="P20267" s="142"/>
      <c r="Q20267" s="142"/>
      <c r="R20267" s="142"/>
      <c r="S20267" s="139"/>
    </row>
    <row r="20268" spans="2:19" ht="15.75" customHeight="1" x14ac:dyDescent="0.25">
      <c r="B20268" s="106"/>
      <c r="C20268" s="106"/>
      <c r="D20268" s="139"/>
      <c r="E20268" s="140"/>
      <c r="F20268" s="140"/>
      <c r="G20268" s="140"/>
      <c r="M20268" s="140"/>
      <c r="N20268" s="167"/>
      <c r="O20268" s="167"/>
      <c r="P20268" s="142"/>
      <c r="Q20268" s="142"/>
      <c r="R20268" s="142"/>
      <c r="S20268" s="139"/>
    </row>
    <row r="20269" spans="2:19" ht="15.75" customHeight="1" x14ac:dyDescent="0.25">
      <c r="B20269" s="106"/>
      <c r="C20269" s="106"/>
      <c r="D20269" s="139"/>
      <c r="E20269" s="140"/>
      <c r="F20269" s="140"/>
      <c r="G20269" s="140"/>
      <c r="M20269" s="140"/>
      <c r="N20269" s="167"/>
      <c r="O20269" s="167"/>
      <c r="P20269" s="142"/>
      <c r="Q20269" s="142"/>
      <c r="R20269" s="142"/>
      <c r="S20269" s="139"/>
    </row>
    <row r="20270" spans="2:19" ht="15.75" customHeight="1" x14ac:dyDescent="0.25">
      <c r="B20270" s="106"/>
      <c r="C20270" s="106"/>
      <c r="D20270" s="139"/>
      <c r="E20270" s="140"/>
      <c r="F20270" s="140"/>
      <c r="G20270" s="140"/>
      <c r="M20270" s="140"/>
      <c r="N20270" s="167"/>
      <c r="O20270" s="167"/>
      <c r="P20270" s="142"/>
      <c r="Q20270" s="142"/>
      <c r="R20270" s="142"/>
      <c r="S20270" s="139"/>
    </row>
    <row r="20271" spans="2:19" ht="15.75" customHeight="1" x14ac:dyDescent="0.25">
      <c r="B20271" s="106"/>
      <c r="C20271" s="106"/>
      <c r="D20271" s="139"/>
      <c r="E20271" s="140"/>
      <c r="F20271" s="140"/>
      <c r="G20271" s="140"/>
      <c r="M20271" s="140"/>
      <c r="N20271" s="167"/>
      <c r="O20271" s="167"/>
      <c r="P20271" s="142"/>
      <c r="Q20271" s="142"/>
      <c r="R20271" s="142"/>
      <c r="S20271" s="139"/>
    </row>
    <row r="20272" spans="2:19" ht="15.75" customHeight="1" x14ac:dyDescent="0.25">
      <c r="B20272" s="106"/>
      <c r="C20272" s="106"/>
      <c r="D20272" s="139"/>
      <c r="E20272" s="140"/>
      <c r="F20272" s="140"/>
      <c r="G20272" s="140"/>
      <c r="M20272" s="140"/>
      <c r="N20272" s="167"/>
      <c r="O20272" s="167"/>
      <c r="P20272" s="142"/>
      <c r="Q20272" s="142"/>
      <c r="R20272" s="142"/>
      <c r="S20272" s="139"/>
    </row>
    <row r="20273" spans="2:19" ht="15.75" customHeight="1" x14ac:dyDescent="0.25">
      <c r="B20273" s="106"/>
      <c r="C20273" s="106"/>
      <c r="D20273" s="139"/>
      <c r="E20273" s="140"/>
      <c r="F20273" s="140"/>
      <c r="G20273" s="140"/>
      <c r="M20273" s="140"/>
      <c r="N20273" s="167"/>
      <c r="O20273" s="167"/>
      <c r="P20273" s="142"/>
      <c r="Q20273" s="142"/>
      <c r="R20273" s="142"/>
      <c r="S20273" s="139"/>
    </row>
    <row r="20274" spans="2:19" ht="15.75" customHeight="1" x14ac:dyDescent="0.25">
      <c r="B20274" s="106"/>
      <c r="C20274" s="106"/>
      <c r="D20274" s="139"/>
      <c r="E20274" s="140"/>
      <c r="F20274" s="140"/>
      <c r="G20274" s="140"/>
      <c r="M20274" s="140"/>
      <c r="N20274" s="167"/>
      <c r="O20274" s="167"/>
      <c r="P20274" s="142"/>
      <c r="Q20274" s="142"/>
      <c r="R20274" s="142"/>
      <c r="S20274" s="139"/>
    </row>
    <row r="20275" spans="2:19" ht="15.75" customHeight="1" x14ac:dyDescent="0.25">
      <c r="B20275" s="106"/>
      <c r="C20275" s="106"/>
      <c r="D20275" s="139"/>
      <c r="E20275" s="140"/>
      <c r="F20275" s="140"/>
      <c r="G20275" s="140"/>
      <c r="M20275" s="140"/>
      <c r="N20275" s="167"/>
      <c r="O20275" s="167"/>
      <c r="P20275" s="142"/>
      <c r="Q20275" s="142"/>
      <c r="R20275" s="142"/>
      <c r="S20275" s="139"/>
    </row>
    <row r="20276" spans="2:19" ht="15.75" customHeight="1" x14ac:dyDescent="0.25">
      <c r="B20276" s="106"/>
      <c r="C20276" s="106"/>
      <c r="D20276" s="139"/>
      <c r="E20276" s="140"/>
      <c r="F20276" s="140"/>
      <c r="G20276" s="140"/>
      <c r="M20276" s="140"/>
      <c r="N20276" s="167"/>
      <c r="O20276" s="167"/>
      <c r="P20276" s="142"/>
      <c r="Q20276" s="142"/>
      <c r="R20276" s="142"/>
      <c r="S20276" s="139"/>
    </row>
    <row r="20277" spans="2:19" ht="15.75" customHeight="1" x14ac:dyDescent="0.25">
      <c r="B20277" s="106"/>
      <c r="C20277" s="106"/>
      <c r="D20277" s="139"/>
      <c r="E20277" s="140"/>
      <c r="F20277" s="140"/>
      <c r="G20277" s="140"/>
      <c r="M20277" s="140"/>
      <c r="N20277" s="167"/>
      <c r="O20277" s="167"/>
      <c r="P20277" s="142"/>
      <c r="Q20277" s="142"/>
      <c r="R20277" s="142"/>
      <c r="S20277" s="139"/>
    </row>
    <row r="20278" spans="2:19" ht="15.75" customHeight="1" x14ac:dyDescent="0.25">
      <c r="B20278" s="106"/>
      <c r="C20278" s="106"/>
      <c r="D20278" s="139"/>
      <c r="E20278" s="140"/>
      <c r="F20278" s="140"/>
      <c r="G20278" s="140"/>
      <c r="M20278" s="140"/>
      <c r="N20278" s="167"/>
      <c r="O20278" s="167"/>
      <c r="P20278" s="142"/>
      <c r="Q20278" s="142"/>
      <c r="R20278" s="142"/>
      <c r="S20278" s="139"/>
    </row>
    <row r="20279" spans="2:19" ht="15.75" customHeight="1" x14ac:dyDescent="0.25">
      <c r="B20279" s="106"/>
      <c r="C20279" s="106"/>
      <c r="D20279" s="139"/>
      <c r="E20279" s="140"/>
      <c r="F20279" s="140"/>
      <c r="G20279" s="140"/>
      <c r="M20279" s="140"/>
      <c r="N20279" s="167"/>
      <c r="O20279" s="167"/>
      <c r="P20279" s="142"/>
      <c r="Q20279" s="142"/>
      <c r="R20279" s="142"/>
      <c r="S20279" s="139"/>
    </row>
    <row r="20280" spans="2:19" ht="15.75" customHeight="1" x14ac:dyDescent="0.25">
      <c r="B20280" s="106"/>
      <c r="C20280" s="106"/>
      <c r="D20280" s="139"/>
      <c r="E20280" s="140"/>
      <c r="F20280" s="140"/>
      <c r="G20280" s="140"/>
      <c r="M20280" s="140"/>
      <c r="N20280" s="167"/>
      <c r="O20280" s="167"/>
      <c r="P20280" s="142"/>
      <c r="Q20280" s="142"/>
      <c r="R20280" s="142"/>
      <c r="S20280" s="139"/>
    </row>
    <row r="20281" spans="2:19" ht="15.75" customHeight="1" x14ac:dyDescent="0.25">
      <c r="B20281" s="106"/>
      <c r="C20281" s="106"/>
      <c r="D20281" s="139"/>
      <c r="E20281" s="140"/>
      <c r="F20281" s="140"/>
      <c r="G20281" s="140"/>
      <c r="M20281" s="140"/>
      <c r="N20281" s="167"/>
      <c r="O20281" s="167"/>
      <c r="P20281" s="142"/>
      <c r="Q20281" s="142"/>
      <c r="R20281" s="142"/>
      <c r="S20281" s="139"/>
    </row>
    <row r="20282" spans="2:19" ht="15.75" customHeight="1" x14ac:dyDescent="0.25">
      <c r="B20282" s="106"/>
      <c r="C20282" s="106"/>
      <c r="D20282" s="139"/>
      <c r="E20282" s="140"/>
      <c r="F20282" s="140"/>
      <c r="G20282" s="140"/>
      <c r="M20282" s="140"/>
      <c r="N20282" s="167"/>
      <c r="O20282" s="167"/>
      <c r="P20282" s="142"/>
      <c r="Q20282" s="142"/>
      <c r="R20282" s="142"/>
      <c r="S20282" s="139"/>
    </row>
    <row r="20283" spans="2:19" ht="15.75" customHeight="1" x14ac:dyDescent="0.25">
      <c r="B20283" s="106"/>
      <c r="C20283" s="106"/>
      <c r="D20283" s="139"/>
      <c r="E20283" s="140"/>
      <c r="F20283" s="140"/>
      <c r="G20283" s="140"/>
      <c r="M20283" s="140"/>
      <c r="N20283" s="167"/>
      <c r="O20283" s="167"/>
      <c r="P20283" s="142"/>
      <c r="Q20283" s="142"/>
      <c r="R20283" s="142"/>
      <c r="S20283" s="139"/>
    </row>
    <row r="20284" spans="2:19" ht="15.75" customHeight="1" x14ac:dyDescent="0.25">
      <c r="B20284" s="106"/>
      <c r="C20284" s="106"/>
      <c r="D20284" s="139"/>
      <c r="E20284" s="140"/>
      <c r="F20284" s="140"/>
      <c r="G20284" s="140"/>
      <c r="M20284" s="140"/>
      <c r="N20284" s="167"/>
      <c r="O20284" s="167"/>
      <c r="P20284" s="142"/>
      <c r="Q20284" s="142"/>
      <c r="R20284" s="142"/>
      <c r="S20284" s="139"/>
    </row>
    <row r="20285" spans="2:19" ht="15.75" customHeight="1" x14ac:dyDescent="0.25">
      <c r="B20285" s="106"/>
      <c r="C20285" s="106"/>
      <c r="D20285" s="139"/>
      <c r="E20285" s="140"/>
      <c r="F20285" s="140"/>
      <c r="G20285" s="140"/>
      <c r="M20285" s="140"/>
      <c r="N20285" s="167"/>
      <c r="O20285" s="167"/>
      <c r="P20285" s="142"/>
      <c r="Q20285" s="142"/>
      <c r="R20285" s="142"/>
      <c r="S20285" s="139"/>
    </row>
    <row r="20286" spans="2:19" ht="15.75" customHeight="1" x14ac:dyDescent="0.25">
      <c r="B20286" s="106"/>
      <c r="C20286" s="106"/>
      <c r="D20286" s="139"/>
      <c r="E20286" s="140"/>
      <c r="F20286" s="140"/>
      <c r="G20286" s="140"/>
      <c r="M20286" s="140"/>
      <c r="N20286" s="167"/>
      <c r="O20286" s="167"/>
      <c r="P20286" s="142"/>
      <c r="Q20286" s="142"/>
      <c r="R20286" s="142"/>
      <c r="S20286" s="139"/>
    </row>
    <row r="20287" spans="2:19" ht="15.75" customHeight="1" x14ac:dyDescent="0.25">
      <c r="B20287" s="106"/>
      <c r="C20287" s="106"/>
      <c r="D20287" s="139"/>
      <c r="E20287" s="140"/>
      <c r="F20287" s="140"/>
      <c r="G20287" s="140"/>
      <c r="M20287" s="140"/>
      <c r="N20287" s="167"/>
      <c r="O20287" s="167"/>
      <c r="P20287" s="142"/>
      <c r="Q20287" s="142"/>
      <c r="R20287" s="142"/>
      <c r="S20287" s="139"/>
    </row>
    <row r="20288" spans="2:19" ht="15.75" customHeight="1" x14ac:dyDescent="0.25">
      <c r="B20288" s="106"/>
      <c r="C20288" s="106"/>
      <c r="D20288" s="139"/>
      <c r="E20288" s="140"/>
      <c r="F20288" s="140"/>
      <c r="G20288" s="140"/>
      <c r="M20288" s="140"/>
      <c r="N20288" s="167"/>
      <c r="O20288" s="167"/>
      <c r="P20288" s="142"/>
      <c r="Q20288" s="142"/>
      <c r="R20288" s="142"/>
      <c r="S20288" s="139"/>
    </row>
    <row r="20289" spans="2:19" ht="15.75" customHeight="1" x14ac:dyDescent="0.25">
      <c r="B20289" s="106"/>
      <c r="C20289" s="106"/>
      <c r="D20289" s="139"/>
      <c r="E20289" s="140"/>
      <c r="F20289" s="140"/>
      <c r="G20289" s="140"/>
      <c r="M20289" s="140"/>
      <c r="N20289" s="167"/>
      <c r="O20289" s="167"/>
      <c r="P20289" s="142"/>
      <c r="Q20289" s="142"/>
      <c r="R20289" s="142"/>
      <c r="S20289" s="139"/>
    </row>
    <row r="20290" spans="2:19" ht="15.75" customHeight="1" x14ac:dyDescent="0.25">
      <c r="B20290" s="106"/>
      <c r="C20290" s="106"/>
      <c r="D20290" s="139"/>
      <c r="E20290" s="140"/>
      <c r="F20290" s="140"/>
      <c r="G20290" s="140"/>
      <c r="M20290" s="140"/>
      <c r="N20290" s="167"/>
      <c r="O20290" s="167"/>
      <c r="P20290" s="142"/>
      <c r="Q20290" s="142"/>
      <c r="R20290" s="142"/>
      <c r="S20290" s="139"/>
    </row>
    <row r="20291" spans="2:19" ht="15.75" customHeight="1" x14ac:dyDescent="0.25">
      <c r="B20291" s="106"/>
      <c r="C20291" s="106"/>
      <c r="D20291" s="139"/>
      <c r="E20291" s="140"/>
      <c r="F20291" s="140"/>
      <c r="G20291" s="140"/>
      <c r="M20291" s="140"/>
      <c r="N20291" s="167"/>
      <c r="O20291" s="167"/>
      <c r="P20291" s="142"/>
      <c r="Q20291" s="142"/>
      <c r="R20291" s="142"/>
      <c r="S20291" s="139"/>
    </row>
    <row r="20292" spans="2:19" ht="15.75" customHeight="1" x14ac:dyDescent="0.25">
      <c r="B20292" s="106"/>
      <c r="C20292" s="106"/>
      <c r="D20292" s="139"/>
      <c r="E20292" s="140"/>
      <c r="F20292" s="140"/>
      <c r="G20292" s="140"/>
      <c r="M20292" s="140"/>
      <c r="N20292" s="167"/>
      <c r="O20292" s="167"/>
      <c r="P20292" s="142"/>
      <c r="Q20292" s="142"/>
      <c r="R20292" s="142"/>
      <c r="S20292" s="139"/>
    </row>
    <row r="20293" spans="2:19" ht="15.75" customHeight="1" x14ac:dyDescent="0.25">
      <c r="B20293" s="106"/>
      <c r="C20293" s="106"/>
      <c r="D20293" s="139"/>
      <c r="E20293" s="140"/>
      <c r="F20293" s="140"/>
      <c r="G20293" s="140"/>
      <c r="M20293" s="140"/>
      <c r="N20293" s="167"/>
      <c r="O20293" s="167"/>
      <c r="P20293" s="142"/>
      <c r="Q20293" s="142"/>
      <c r="R20293" s="142"/>
      <c r="S20293" s="139"/>
    </row>
    <row r="20294" spans="2:19" ht="15.75" customHeight="1" x14ac:dyDescent="0.25">
      <c r="B20294" s="106"/>
      <c r="C20294" s="106"/>
      <c r="D20294" s="139"/>
      <c r="E20294" s="140"/>
      <c r="F20294" s="140"/>
      <c r="G20294" s="140"/>
      <c r="M20294" s="140"/>
      <c r="N20294" s="167"/>
      <c r="O20294" s="167"/>
      <c r="P20294" s="142"/>
      <c r="Q20294" s="142"/>
      <c r="R20294" s="142"/>
      <c r="S20294" s="139"/>
    </row>
    <row r="20295" spans="2:19" ht="15.75" customHeight="1" x14ac:dyDescent="0.25">
      <c r="B20295" s="106"/>
      <c r="C20295" s="106"/>
      <c r="D20295" s="139"/>
      <c r="E20295" s="140"/>
      <c r="F20295" s="140"/>
      <c r="G20295" s="140"/>
      <c r="M20295" s="140"/>
      <c r="N20295" s="167"/>
      <c r="O20295" s="167"/>
      <c r="P20295" s="142"/>
      <c r="Q20295" s="142"/>
      <c r="R20295" s="142"/>
      <c r="S20295" s="139"/>
    </row>
    <row r="20296" spans="2:19" ht="15.75" customHeight="1" x14ac:dyDescent="0.25">
      <c r="B20296" s="106"/>
      <c r="C20296" s="106"/>
      <c r="D20296" s="139"/>
      <c r="E20296" s="140"/>
      <c r="F20296" s="140"/>
      <c r="G20296" s="140"/>
      <c r="M20296" s="140"/>
      <c r="N20296" s="167"/>
      <c r="O20296" s="167"/>
      <c r="P20296" s="142"/>
      <c r="Q20296" s="142"/>
      <c r="R20296" s="142"/>
      <c r="S20296" s="139"/>
    </row>
    <row r="20297" spans="2:19" ht="15.75" customHeight="1" x14ac:dyDescent="0.25">
      <c r="B20297" s="106"/>
      <c r="C20297" s="106"/>
      <c r="D20297" s="139"/>
      <c r="E20297" s="140"/>
      <c r="F20297" s="140"/>
      <c r="G20297" s="140"/>
      <c r="M20297" s="140"/>
      <c r="N20297" s="167"/>
      <c r="O20297" s="167"/>
      <c r="P20297" s="142"/>
      <c r="Q20297" s="142"/>
      <c r="R20297" s="142"/>
      <c r="S20297" s="139"/>
    </row>
    <row r="20298" spans="2:19" ht="15.75" customHeight="1" x14ac:dyDescent="0.25">
      <c r="B20298" s="106"/>
      <c r="C20298" s="106"/>
      <c r="D20298" s="139"/>
      <c r="E20298" s="140"/>
      <c r="F20298" s="140"/>
      <c r="G20298" s="140"/>
      <c r="M20298" s="140"/>
      <c r="N20298" s="167"/>
      <c r="O20298" s="167"/>
      <c r="P20298" s="142"/>
      <c r="Q20298" s="142"/>
      <c r="R20298" s="142"/>
      <c r="S20298" s="139"/>
    </row>
    <row r="20299" spans="2:19" ht="15.75" customHeight="1" x14ac:dyDescent="0.25">
      <c r="B20299" s="106"/>
      <c r="C20299" s="106"/>
      <c r="D20299" s="139"/>
      <c r="E20299" s="140"/>
      <c r="F20299" s="140"/>
      <c r="G20299" s="140"/>
      <c r="M20299" s="140"/>
      <c r="N20299" s="167"/>
      <c r="O20299" s="167"/>
      <c r="P20299" s="142"/>
      <c r="Q20299" s="142"/>
      <c r="R20299" s="142"/>
      <c r="S20299" s="139"/>
    </row>
    <row r="20300" spans="2:19" ht="15.75" customHeight="1" x14ac:dyDescent="0.25">
      <c r="B20300" s="106"/>
      <c r="C20300" s="106"/>
      <c r="D20300" s="139"/>
      <c r="E20300" s="140"/>
      <c r="F20300" s="140"/>
      <c r="G20300" s="140"/>
      <c r="M20300" s="140"/>
      <c r="N20300" s="167"/>
      <c r="O20300" s="167"/>
      <c r="P20300" s="142"/>
      <c r="Q20300" s="142"/>
      <c r="R20300" s="142"/>
      <c r="S20300" s="139"/>
    </row>
    <row r="20301" spans="2:19" ht="15.75" customHeight="1" x14ac:dyDescent="0.25">
      <c r="B20301" s="106"/>
      <c r="C20301" s="106"/>
      <c r="D20301" s="139"/>
      <c r="E20301" s="140"/>
      <c r="F20301" s="140"/>
      <c r="G20301" s="140"/>
      <c r="M20301" s="140"/>
      <c r="N20301" s="167"/>
      <c r="O20301" s="167"/>
      <c r="P20301" s="142"/>
      <c r="Q20301" s="142"/>
      <c r="R20301" s="142"/>
      <c r="S20301" s="139"/>
    </row>
    <row r="20302" spans="2:19" ht="15.75" customHeight="1" x14ac:dyDescent="0.25">
      <c r="B20302" s="106"/>
      <c r="C20302" s="106"/>
      <c r="D20302" s="139"/>
      <c r="E20302" s="140"/>
      <c r="F20302" s="140"/>
      <c r="G20302" s="140"/>
      <c r="M20302" s="140"/>
      <c r="N20302" s="167"/>
      <c r="O20302" s="167"/>
      <c r="P20302" s="142"/>
      <c r="Q20302" s="142"/>
      <c r="R20302" s="142"/>
      <c r="S20302" s="139"/>
    </row>
    <row r="20303" spans="2:19" ht="15.75" customHeight="1" x14ac:dyDescent="0.25">
      <c r="B20303" s="106"/>
      <c r="C20303" s="106"/>
      <c r="D20303" s="139"/>
      <c r="E20303" s="140"/>
      <c r="F20303" s="140"/>
      <c r="G20303" s="140"/>
      <c r="M20303" s="140"/>
      <c r="N20303" s="167"/>
      <c r="O20303" s="167"/>
      <c r="P20303" s="142"/>
      <c r="Q20303" s="142"/>
      <c r="R20303" s="142"/>
      <c r="S20303" s="139"/>
    </row>
    <row r="20304" spans="2:19" ht="15.75" customHeight="1" x14ac:dyDescent="0.25">
      <c r="B20304" s="106"/>
      <c r="C20304" s="106"/>
      <c r="D20304" s="139"/>
      <c r="E20304" s="140"/>
      <c r="F20304" s="140"/>
      <c r="G20304" s="140"/>
      <c r="M20304" s="140"/>
      <c r="N20304" s="167"/>
      <c r="O20304" s="167"/>
      <c r="P20304" s="142"/>
      <c r="Q20304" s="142"/>
      <c r="R20304" s="142"/>
      <c r="S20304" s="139"/>
    </row>
    <row r="20305" spans="2:19" ht="15.75" customHeight="1" x14ac:dyDescent="0.25">
      <c r="B20305" s="106"/>
      <c r="C20305" s="106"/>
      <c r="D20305" s="139"/>
      <c r="E20305" s="140"/>
      <c r="F20305" s="140"/>
      <c r="G20305" s="140"/>
      <c r="M20305" s="140"/>
      <c r="N20305" s="167"/>
      <c r="O20305" s="167"/>
      <c r="P20305" s="142"/>
      <c r="Q20305" s="142"/>
      <c r="R20305" s="142"/>
      <c r="S20305" s="139"/>
    </row>
    <row r="20306" spans="2:19" ht="15.75" customHeight="1" x14ac:dyDescent="0.25">
      <c r="B20306" s="106"/>
      <c r="C20306" s="106"/>
      <c r="D20306" s="139"/>
      <c r="E20306" s="140"/>
      <c r="F20306" s="140"/>
      <c r="G20306" s="140"/>
      <c r="M20306" s="140"/>
      <c r="N20306" s="167"/>
      <c r="O20306" s="167"/>
      <c r="P20306" s="142"/>
      <c r="Q20306" s="142"/>
      <c r="R20306" s="142"/>
      <c r="S20306" s="139"/>
    </row>
    <row r="20307" spans="2:19" ht="15.75" customHeight="1" x14ac:dyDescent="0.25">
      <c r="B20307" s="106"/>
      <c r="C20307" s="106"/>
      <c r="D20307" s="139"/>
      <c r="E20307" s="140"/>
      <c r="F20307" s="140"/>
      <c r="G20307" s="140"/>
      <c r="M20307" s="140"/>
      <c r="N20307" s="167"/>
      <c r="O20307" s="167"/>
      <c r="P20307" s="142"/>
      <c r="Q20307" s="142"/>
      <c r="R20307" s="142"/>
      <c r="S20307" s="139"/>
    </row>
    <row r="20308" spans="2:19" ht="15.75" customHeight="1" x14ac:dyDescent="0.25">
      <c r="B20308" s="106"/>
      <c r="C20308" s="106"/>
      <c r="D20308" s="139"/>
      <c r="E20308" s="140"/>
      <c r="F20308" s="140"/>
      <c r="G20308" s="140"/>
      <c r="M20308" s="140"/>
      <c r="N20308" s="167"/>
      <c r="O20308" s="167"/>
      <c r="P20308" s="142"/>
      <c r="Q20308" s="142"/>
      <c r="R20308" s="142"/>
      <c r="S20308" s="139"/>
    </row>
    <row r="20309" spans="2:19" ht="15.75" customHeight="1" x14ac:dyDescent="0.25">
      <c r="B20309" s="106"/>
      <c r="C20309" s="106"/>
      <c r="D20309" s="139"/>
      <c r="E20309" s="140"/>
      <c r="F20309" s="140"/>
      <c r="G20309" s="140"/>
      <c r="M20309" s="140"/>
      <c r="N20309" s="167"/>
      <c r="O20309" s="167"/>
      <c r="P20309" s="142"/>
      <c r="Q20309" s="142"/>
      <c r="R20309" s="142"/>
      <c r="S20309" s="139"/>
    </row>
    <row r="20310" spans="2:19" ht="15.75" customHeight="1" x14ac:dyDescent="0.25">
      <c r="B20310" s="106"/>
      <c r="C20310" s="106"/>
      <c r="D20310" s="139"/>
      <c r="E20310" s="140"/>
      <c r="F20310" s="140"/>
      <c r="G20310" s="140"/>
      <c r="M20310" s="140"/>
      <c r="N20310" s="167"/>
      <c r="O20310" s="167"/>
      <c r="P20310" s="142"/>
      <c r="Q20310" s="142"/>
      <c r="R20310" s="142"/>
      <c r="S20310" s="139"/>
    </row>
    <row r="20311" spans="2:19" ht="15.75" customHeight="1" x14ac:dyDescent="0.25">
      <c r="B20311" s="106"/>
      <c r="C20311" s="106"/>
      <c r="D20311" s="139"/>
      <c r="E20311" s="140"/>
      <c r="F20311" s="140"/>
      <c r="G20311" s="140"/>
      <c r="M20311" s="140"/>
      <c r="N20311" s="167"/>
      <c r="O20311" s="167"/>
      <c r="P20311" s="142"/>
      <c r="Q20311" s="142"/>
      <c r="R20311" s="142"/>
      <c r="S20311" s="139"/>
    </row>
    <row r="20312" spans="2:19" ht="15.75" customHeight="1" x14ac:dyDescent="0.25">
      <c r="B20312" s="106"/>
      <c r="C20312" s="106"/>
      <c r="D20312" s="139"/>
      <c r="E20312" s="140"/>
      <c r="F20312" s="140"/>
      <c r="G20312" s="140"/>
      <c r="M20312" s="140"/>
      <c r="N20312" s="167"/>
      <c r="O20312" s="167"/>
      <c r="P20312" s="142"/>
      <c r="Q20312" s="142"/>
      <c r="R20312" s="142"/>
      <c r="S20312" s="139"/>
    </row>
    <row r="20313" spans="2:19" ht="15.75" customHeight="1" x14ac:dyDescent="0.25">
      <c r="B20313" s="106"/>
      <c r="C20313" s="106"/>
      <c r="D20313" s="139"/>
      <c r="E20313" s="140"/>
      <c r="F20313" s="140"/>
      <c r="G20313" s="140"/>
      <c r="M20313" s="140"/>
      <c r="N20313" s="167"/>
      <c r="O20313" s="167"/>
      <c r="P20313" s="142"/>
      <c r="Q20313" s="142"/>
      <c r="R20313" s="142"/>
      <c r="S20313" s="139"/>
    </row>
    <row r="20314" spans="2:19" ht="15.75" customHeight="1" x14ac:dyDescent="0.25">
      <c r="B20314" s="106"/>
      <c r="C20314" s="106"/>
      <c r="D20314" s="139"/>
      <c r="E20314" s="140"/>
      <c r="F20314" s="140"/>
      <c r="G20314" s="140"/>
      <c r="M20314" s="140"/>
      <c r="N20314" s="167"/>
      <c r="O20314" s="167"/>
      <c r="P20314" s="142"/>
      <c r="Q20314" s="142"/>
      <c r="R20314" s="142"/>
      <c r="S20314" s="139"/>
    </row>
    <row r="20315" spans="2:19" ht="15.75" customHeight="1" x14ac:dyDescent="0.25">
      <c r="B20315" s="106"/>
      <c r="C20315" s="106"/>
      <c r="D20315" s="139"/>
      <c r="E20315" s="140"/>
      <c r="F20315" s="140"/>
      <c r="G20315" s="140"/>
      <c r="M20315" s="140"/>
      <c r="N20315" s="167"/>
      <c r="O20315" s="167"/>
      <c r="P20315" s="142"/>
      <c r="Q20315" s="142"/>
      <c r="R20315" s="142"/>
      <c r="S20315" s="139"/>
    </row>
    <row r="20316" spans="2:19" ht="15.75" customHeight="1" x14ac:dyDescent="0.25">
      <c r="B20316" s="106"/>
      <c r="C20316" s="106"/>
      <c r="D20316" s="139"/>
      <c r="E20316" s="140"/>
      <c r="F20316" s="140"/>
      <c r="G20316" s="140"/>
      <c r="M20316" s="140"/>
      <c r="N20316" s="167"/>
      <c r="O20316" s="167"/>
      <c r="P20316" s="142"/>
      <c r="Q20316" s="142"/>
      <c r="R20316" s="142"/>
      <c r="S20316" s="139"/>
    </row>
    <row r="20317" spans="2:19" ht="15.75" customHeight="1" x14ac:dyDescent="0.25">
      <c r="B20317" s="106"/>
      <c r="C20317" s="106"/>
      <c r="D20317" s="139"/>
      <c r="E20317" s="140"/>
      <c r="F20317" s="140"/>
      <c r="G20317" s="140"/>
      <c r="M20317" s="140"/>
      <c r="N20317" s="167"/>
      <c r="O20317" s="167"/>
      <c r="P20317" s="142"/>
      <c r="Q20317" s="142"/>
      <c r="R20317" s="142"/>
      <c r="S20317" s="139"/>
    </row>
    <row r="20318" spans="2:19" ht="15.75" customHeight="1" x14ac:dyDescent="0.25">
      <c r="B20318" s="106"/>
      <c r="C20318" s="106"/>
      <c r="D20318" s="139"/>
      <c r="E20318" s="140"/>
      <c r="F20318" s="140"/>
      <c r="G20318" s="140"/>
      <c r="M20318" s="140"/>
      <c r="N20318" s="167"/>
      <c r="O20318" s="167"/>
      <c r="P20318" s="142"/>
      <c r="Q20318" s="142"/>
      <c r="R20318" s="142"/>
      <c r="S20318" s="139"/>
    </row>
    <row r="20319" spans="2:19" ht="15.75" customHeight="1" x14ac:dyDescent="0.25">
      <c r="B20319" s="106"/>
      <c r="C20319" s="106"/>
      <c r="D20319" s="139"/>
      <c r="E20319" s="140"/>
      <c r="F20319" s="140"/>
      <c r="G20319" s="140"/>
      <c r="M20319" s="140"/>
      <c r="N20319" s="167"/>
      <c r="O20319" s="167"/>
      <c r="P20319" s="142"/>
      <c r="Q20319" s="142"/>
      <c r="R20319" s="142"/>
      <c r="S20319" s="139"/>
    </row>
    <row r="20320" spans="2:19" ht="15.75" customHeight="1" x14ac:dyDescent="0.25">
      <c r="B20320" s="106"/>
      <c r="C20320" s="106"/>
      <c r="D20320" s="139"/>
      <c r="E20320" s="140"/>
      <c r="F20320" s="140"/>
      <c r="G20320" s="140"/>
      <c r="M20320" s="140"/>
      <c r="N20320" s="167"/>
      <c r="O20320" s="167"/>
      <c r="P20320" s="142"/>
      <c r="Q20320" s="142"/>
      <c r="R20320" s="142"/>
      <c r="S20320" s="139"/>
    </row>
    <row r="20321" spans="2:19" ht="15.75" customHeight="1" x14ac:dyDescent="0.25">
      <c r="B20321" s="106"/>
      <c r="C20321" s="106"/>
      <c r="D20321" s="139"/>
      <c r="E20321" s="140"/>
      <c r="F20321" s="140"/>
      <c r="G20321" s="140"/>
      <c r="M20321" s="140"/>
      <c r="N20321" s="167"/>
      <c r="O20321" s="167"/>
      <c r="P20321" s="142"/>
      <c r="Q20321" s="142"/>
      <c r="R20321" s="142"/>
      <c r="S20321" s="139"/>
    </row>
    <row r="20322" spans="2:19" ht="15.75" customHeight="1" x14ac:dyDescent="0.25">
      <c r="B20322" s="106"/>
      <c r="C20322" s="106"/>
      <c r="D20322" s="139"/>
      <c r="E20322" s="140"/>
      <c r="F20322" s="140"/>
      <c r="G20322" s="140"/>
      <c r="M20322" s="140"/>
      <c r="N20322" s="167"/>
      <c r="O20322" s="167"/>
      <c r="P20322" s="142"/>
      <c r="Q20322" s="142"/>
      <c r="R20322" s="142"/>
      <c r="S20322" s="139"/>
    </row>
    <row r="20323" spans="2:19" ht="15.75" customHeight="1" x14ac:dyDescent="0.25">
      <c r="B20323" s="106"/>
      <c r="C20323" s="106"/>
      <c r="D20323" s="139"/>
      <c r="E20323" s="140"/>
      <c r="F20323" s="140"/>
      <c r="G20323" s="140"/>
      <c r="M20323" s="140"/>
      <c r="N20323" s="167"/>
      <c r="O20323" s="167"/>
      <c r="P20323" s="142"/>
      <c r="Q20323" s="142"/>
      <c r="R20323" s="142"/>
      <c r="S20323" s="139"/>
    </row>
    <row r="20324" spans="2:19" ht="15.75" customHeight="1" x14ac:dyDescent="0.25">
      <c r="B20324" s="106"/>
      <c r="C20324" s="106"/>
      <c r="D20324" s="139"/>
      <c r="E20324" s="140"/>
      <c r="F20324" s="140"/>
      <c r="G20324" s="140"/>
      <c r="M20324" s="140"/>
      <c r="N20324" s="167"/>
      <c r="O20324" s="167"/>
      <c r="P20324" s="142"/>
      <c r="Q20324" s="142"/>
      <c r="R20324" s="142"/>
      <c r="S20324" s="139"/>
    </row>
    <row r="20325" spans="2:19" ht="15.75" customHeight="1" x14ac:dyDescent="0.25">
      <c r="B20325" s="106"/>
      <c r="C20325" s="106"/>
      <c r="D20325" s="139"/>
      <c r="E20325" s="140"/>
      <c r="F20325" s="140"/>
      <c r="G20325" s="140"/>
      <c r="M20325" s="140"/>
      <c r="N20325" s="167"/>
      <c r="O20325" s="167"/>
      <c r="P20325" s="142"/>
      <c r="Q20325" s="142"/>
      <c r="R20325" s="142"/>
      <c r="S20325" s="139"/>
    </row>
    <row r="20326" spans="2:19" ht="15.75" customHeight="1" x14ac:dyDescent="0.25">
      <c r="B20326" s="106"/>
      <c r="C20326" s="106"/>
      <c r="D20326" s="139"/>
      <c r="E20326" s="140"/>
      <c r="F20326" s="140"/>
      <c r="G20326" s="140"/>
      <c r="M20326" s="140"/>
      <c r="N20326" s="167"/>
      <c r="O20326" s="167"/>
      <c r="P20326" s="142"/>
      <c r="Q20326" s="142"/>
      <c r="R20326" s="142"/>
      <c r="S20326" s="139"/>
    </row>
    <row r="20327" spans="2:19" ht="15.75" customHeight="1" x14ac:dyDescent="0.25">
      <c r="B20327" s="106"/>
      <c r="C20327" s="106"/>
      <c r="D20327" s="139"/>
      <c r="E20327" s="140"/>
      <c r="F20327" s="140"/>
      <c r="G20327" s="140"/>
      <c r="M20327" s="140"/>
      <c r="N20327" s="167"/>
      <c r="O20327" s="167"/>
      <c r="P20327" s="142"/>
      <c r="Q20327" s="142"/>
      <c r="R20327" s="142"/>
      <c r="S20327" s="139"/>
    </row>
    <row r="20328" spans="2:19" ht="15.75" customHeight="1" x14ac:dyDescent="0.25">
      <c r="B20328" s="106"/>
      <c r="C20328" s="106"/>
      <c r="D20328" s="139"/>
      <c r="E20328" s="140"/>
      <c r="F20328" s="140"/>
      <c r="G20328" s="140"/>
      <c r="M20328" s="140"/>
      <c r="N20328" s="167"/>
      <c r="O20328" s="167"/>
      <c r="P20328" s="142"/>
      <c r="Q20328" s="142"/>
      <c r="R20328" s="142"/>
      <c r="S20328" s="139"/>
    </row>
    <row r="20329" spans="2:19" ht="15.75" customHeight="1" x14ac:dyDescent="0.25">
      <c r="B20329" s="106"/>
      <c r="C20329" s="106"/>
      <c r="D20329" s="139"/>
      <c r="E20329" s="140"/>
      <c r="F20329" s="140"/>
      <c r="G20329" s="140"/>
      <c r="M20329" s="140"/>
      <c r="N20329" s="167"/>
      <c r="O20329" s="167"/>
      <c r="P20329" s="142"/>
      <c r="Q20329" s="142"/>
      <c r="R20329" s="142"/>
      <c r="S20329" s="139"/>
    </row>
    <row r="20330" spans="2:19" ht="15.75" customHeight="1" x14ac:dyDescent="0.25">
      <c r="B20330" s="106"/>
      <c r="C20330" s="106"/>
      <c r="D20330" s="139"/>
      <c r="E20330" s="140"/>
      <c r="F20330" s="140"/>
      <c r="G20330" s="140"/>
      <c r="M20330" s="140"/>
      <c r="N20330" s="167"/>
      <c r="O20330" s="167"/>
      <c r="P20330" s="142"/>
      <c r="Q20330" s="142"/>
      <c r="R20330" s="142"/>
      <c r="S20330" s="139"/>
    </row>
    <row r="20331" spans="2:19" ht="15.75" customHeight="1" x14ac:dyDescent="0.25">
      <c r="B20331" s="106"/>
      <c r="C20331" s="106"/>
      <c r="D20331" s="139"/>
      <c r="E20331" s="140"/>
      <c r="F20331" s="140"/>
      <c r="G20331" s="140"/>
      <c r="M20331" s="140"/>
      <c r="N20331" s="167"/>
      <c r="O20331" s="167"/>
      <c r="P20331" s="142"/>
      <c r="Q20331" s="142"/>
      <c r="R20331" s="142"/>
      <c r="S20331" s="139"/>
    </row>
    <row r="20332" spans="2:19" ht="15.75" customHeight="1" x14ac:dyDescent="0.25">
      <c r="B20332" s="106"/>
      <c r="C20332" s="106"/>
      <c r="D20332" s="139"/>
      <c r="E20332" s="140"/>
      <c r="F20332" s="140"/>
      <c r="G20332" s="140"/>
      <c r="M20332" s="140"/>
      <c r="N20332" s="167"/>
      <c r="O20332" s="167"/>
      <c r="P20332" s="142"/>
      <c r="Q20332" s="142"/>
      <c r="R20332" s="142"/>
      <c r="S20332" s="139"/>
    </row>
    <row r="20333" spans="2:19" ht="15.75" customHeight="1" x14ac:dyDescent="0.25">
      <c r="B20333" s="106"/>
      <c r="C20333" s="106"/>
      <c r="D20333" s="139"/>
      <c r="E20333" s="140"/>
      <c r="F20333" s="140"/>
      <c r="G20333" s="140"/>
      <c r="M20333" s="140"/>
      <c r="N20333" s="167"/>
      <c r="O20333" s="167"/>
      <c r="P20333" s="142"/>
      <c r="Q20333" s="142"/>
      <c r="R20333" s="142"/>
      <c r="S20333" s="139"/>
    </row>
    <row r="20334" spans="2:19" ht="15.75" customHeight="1" x14ac:dyDescent="0.25">
      <c r="B20334" s="106"/>
      <c r="C20334" s="106"/>
      <c r="D20334" s="139"/>
      <c r="E20334" s="140"/>
      <c r="F20334" s="140"/>
      <c r="G20334" s="140"/>
      <c r="M20334" s="140"/>
      <c r="N20334" s="167"/>
      <c r="O20334" s="167"/>
      <c r="P20334" s="142"/>
      <c r="Q20334" s="142"/>
      <c r="R20334" s="142"/>
      <c r="S20334" s="139"/>
    </row>
    <row r="20335" spans="2:19" ht="15.75" customHeight="1" x14ac:dyDescent="0.25">
      <c r="B20335" s="106"/>
      <c r="C20335" s="106"/>
      <c r="D20335" s="139"/>
      <c r="E20335" s="140"/>
      <c r="F20335" s="140"/>
      <c r="G20335" s="140"/>
      <c r="M20335" s="140"/>
      <c r="N20335" s="167"/>
      <c r="O20335" s="167"/>
      <c r="P20335" s="142"/>
      <c r="Q20335" s="142"/>
      <c r="R20335" s="142"/>
      <c r="S20335" s="139"/>
    </row>
    <row r="20336" spans="2:19" ht="15.75" customHeight="1" x14ac:dyDescent="0.25">
      <c r="B20336" s="106"/>
      <c r="C20336" s="106"/>
      <c r="D20336" s="139"/>
      <c r="E20336" s="140"/>
      <c r="F20336" s="140"/>
      <c r="G20336" s="140"/>
      <c r="M20336" s="140"/>
      <c r="N20336" s="167"/>
      <c r="O20336" s="167"/>
      <c r="P20336" s="142"/>
      <c r="Q20336" s="142"/>
      <c r="R20336" s="142"/>
      <c r="S20336" s="139"/>
    </row>
    <row r="20337" spans="2:19" ht="15.75" customHeight="1" x14ac:dyDescent="0.25">
      <c r="B20337" s="106"/>
      <c r="C20337" s="106"/>
      <c r="D20337" s="139"/>
      <c r="E20337" s="140"/>
      <c r="F20337" s="140"/>
      <c r="G20337" s="140"/>
      <c r="M20337" s="140"/>
      <c r="N20337" s="167"/>
      <c r="O20337" s="167"/>
      <c r="P20337" s="142"/>
      <c r="Q20337" s="142"/>
      <c r="R20337" s="142"/>
      <c r="S20337" s="139"/>
    </row>
    <row r="20338" spans="2:19" ht="15.75" customHeight="1" x14ac:dyDescent="0.25">
      <c r="B20338" s="106"/>
      <c r="C20338" s="106"/>
      <c r="D20338" s="139"/>
      <c r="E20338" s="140"/>
      <c r="F20338" s="140"/>
      <c r="G20338" s="140"/>
      <c r="M20338" s="140"/>
      <c r="N20338" s="167"/>
      <c r="O20338" s="167"/>
      <c r="P20338" s="142"/>
      <c r="Q20338" s="142"/>
      <c r="R20338" s="142"/>
      <c r="S20338" s="139"/>
    </row>
    <row r="20339" spans="2:19" ht="15.75" customHeight="1" x14ac:dyDescent="0.25">
      <c r="B20339" s="106"/>
      <c r="C20339" s="106"/>
      <c r="D20339" s="139"/>
      <c r="E20339" s="140"/>
      <c r="F20339" s="140"/>
      <c r="G20339" s="140"/>
      <c r="M20339" s="140"/>
      <c r="N20339" s="167"/>
      <c r="O20339" s="167"/>
      <c r="P20339" s="142"/>
      <c r="Q20339" s="142"/>
      <c r="R20339" s="142"/>
      <c r="S20339" s="139"/>
    </row>
    <row r="20340" spans="2:19" ht="15.75" customHeight="1" x14ac:dyDescent="0.25">
      <c r="B20340" s="106"/>
      <c r="C20340" s="106"/>
      <c r="D20340" s="139"/>
      <c r="E20340" s="140"/>
      <c r="F20340" s="140"/>
      <c r="G20340" s="140"/>
      <c r="M20340" s="140"/>
      <c r="N20340" s="167"/>
      <c r="O20340" s="167"/>
      <c r="P20340" s="142"/>
      <c r="Q20340" s="142"/>
      <c r="R20340" s="142"/>
      <c r="S20340" s="139"/>
    </row>
    <row r="20341" spans="2:19" ht="15.75" customHeight="1" x14ac:dyDescent="0.25">
      <c r="B20341" s="106"/>
      <c r="C20341" s="106"/>
      <c r="D20341" s="139"/>
      <c r="E20341" s="140"/>
      <c r="F20341" s="140"/>
      <c r="G20341" s="140"/>
      <c r="M20341" s="140"/>
      <c r="N20341" s="167"/>
      <c r="O20341" s="167"/>
      <c r="P20341" s="142"/>
      <c r="Q20341" s="142"/>
      <c r="R20341" s="142"/>
      <c r="S20341" s="139"/>
    </row>
    <row r="20342" spans="2:19" ht="15.75" customHeight="1" x14ac:dyDescent="0.25">
      <c r="B20342" s="106"/>
      <c r="C20342" s="106"/>
      <c r="D20342" s="139"/>
      <c r="E20342" s="140"/>
      <c r="F20342" s="140"/>
      <c r="G20342" s="140"/>
      <c r="M20342" s="140"/>
      <c r="N20342" s="167"/>
      <c r="O20342" s="167"/>
      <c r="P20342" s="142"/>
      <c r="Q20342" s="142"/>
      <c r="R20342" s="142"/>
      <c r="S20342" s="139"/>
    </row>
    <row r="20343" spans="2:19" ht="15.75" customHeight="1" x14ac:dyDescent="0.25">
      <c r="B20343" s="106"/>
      <c r="C20343" s="106"/>
      <c r="D20343" s="139"/>
      <c r="E20343" s="140"/>
      <c r="F20343" s="140"/>
      <c r="G20343" s="140"/>
      <c r="M20343" s="140"/>
      <c r="N20343" s="167"/>
      <c r="O20343" s="167"/>
      <c r="P20343" s="142"/>
      <c r="Q20343" s="142"/>
      <c r="R20343" s="142"/>
      <c r="S20343" s="139"/>
    </row>
    <row r="20344" spans="2:19" ht="15.75" customHeight="1" x14ac:dyDescent="0.25">
      <c r="B20344" s="106"/>
      <c r="C20344" s="106"/>
      <c r="D20344" s="139"/>
      <c r="E20344" s="140"/>
      <c r="F20344" s="140"/>
      <c r="G20344" s="140"/>
      <c r="M20344" s="140"/>
      <c r="N20344" s="167"/>
      <c r="O20344" s="167"/>
      <c r="P20344" s="142"/>
      <c r="Q20344" s="142"/>
      <c r="R20344" s="142"/>
      <c r="S20344" s="139"/>
    </row>
    <row r="20345" spans="2:19" ht="15.75" customHeight="1" x14ac:dyDescent="0.25">
      <c r="B20345" s="106"/>
      <c r="C20345" s="106"/>
      <c r="D20345" s="139"/>
      <c r="E20345" s="140"/>
      <c r="F20345" s="140"/>
      <c r="G20345" s="140"/>
      <c r="M20345" s="140"/>
      <c r="N20345" s="167"/>
      <c r="O20345" s="167"/>
      <c r="P20345" s="142"/>
      <c r="Q20345" s="142"/>
      <c r="R20345" s="142"/>
      <c r="S20345" s="139"/>
    </row>
    <row r="20346" spans="2:19" ht="15.75" customHeight="1" x14ac:dyDescent="0.25">
      <c r="B20346" s="106"/>
      <c r="C20346" s="106"/>
      <c r="D20346" s="139"/>
      <c r="E20346" s="140"/>
      <c r="F20346" s="140"/>
      <c r="G20346" s="140"/>
      <c r="M20346" s="140"/>
      <c r="N20346" s="167"/>
      <c r="O20346" s="167"/>
      <c r="P20346" s="142"/>
      <c r="Q20346" s="142"/>
      <c r="R20346" s="142"/>
      <c r="S20346" s="139"/>
    </row>
    <row r="20347" spans="2:19" ht="15.75" customHeight="1" x14ac:dyDescent="0.25">
      <c r="B20347" s="106"/>
      <c r="C20347" s="106"/>
      <c r="D20347" s="139"/>
      <c r="E20347" s="140"/>
      <c r="F20347" s="140"/>
      <c r="G20347" s="140"/>
      <c r="M20347" s="140"/>
      <c r="N20347" s="167"/>
      <c r="O20347" s="167"/>
      <c r="P20347" s="142"/>
      <c r="Q20347" s="142"/>
      <c r="R20347" s="142"/>
      <c r="S20347" s="139"/>
    </row>
    <row r="20348" spans="2:19" ht="15.75" customHeight="1" x14ac:dyDescent="0.25">
      <c r="B20348" s="106"/>
      <c r="C20348" s="106"/>
      <c r="D20348" s="139"/>
      <c r="E20348" s="140"/>
      <c r="F20348" s="140"/>
      <c r="G20348" s="140"/>
      <c r="M20348" s="140"/>
      <c r="N20348" s="167"/>
      <c r="O20348" s="167"/>
      <c r="P20348" s="142"/>
      <c r="Q20348" s="142"/>
      <c r="R20348" s="142"/>
      <c r="S20348" s="139"/>
    </row>
    <row r="20349" spans="2:19" ht="15.75" customHeight="1" x14ac:dyDescent="0.25">
      <c r="B20349" s="106"/>
      <c r="C20349" s="106"/>
      <c r="D20349" s="139"/>
      <c r="E20349" s="140"/>
      <c r="F20349" s="140"/>
      <c r="G20349" s="140"/>
      <c r="M20349" s="140"/>
      <c r="N20349" s="167"/>
      <c r="O20349" s="167"/>
      <c r="P20349" s="142"/>
      <c r="Q20349" s="142"/>
      <c r="R20349" s="142"/>
      <c r="S20349" s="139"/>
    </row>
    <row r="20350" spans="2:19" ht="15.75" customHeight="1" x14ac:dyDescent="0.25">
      <c r="B20350" s="106"/>
      <c r="C20350" s="106"/>
      <c r="D20350" s="139"/>
      <c r="E20350" s="140"/>
      <c r="F20350" s="140"/>
      <c r="G20350" s="140"/>
      <c r="M20350" s="140"/>
      <c r="N20350" s="167"/>
      <c r="O20350" s="167"/>
      <c r="P20350" s="142"/>
      <c r="Q20350" s="142"/>
      <c r="R20350" s="142"/>
      <c r="S20350" s="139"/>
    </row>
    <row r="20351" spans="2:19" ht="15.75" customHeight="1" x14ac:dyDescent="0.25">
      <c r="B20351" s="106"/>
      <c r="C20351" s="106"/>
      <c r="D20351" s="139"/>
      <c r="E20351" s="140"/>
      <c r="F20351" s="140"/>
      <c r="G20351" s="140"/>
      <c r="M20351" s="140"/>
      <c r="N20351" s="167"/>
      <c r="O20351" s="167"/>
      <c r="P20351" s="142"/>
      <c r="Q20351" s="142"/>
      <c r="R20351" s="142"/>
      <c r="S20351" s="139"/>
    </row>
    <row r="20352" spans="2:19" ht="15.75" customHeight="1" x14ac:dyDescent="0.25">
      <c r="B20352" s="106"/>
      <c r="C20352" s="106"/>
      <c r="D20352" s="139"/>
      <c r="E20352" s="140"/>
      <c r="F20352" s="140"/>
      <c r="G20352" s="140"/>
      <c r="M20352" s="140"/>
      <c r="N20352" s="167"/>
      <c r="O20352" s="167"/>
      <c r="P20352" s="142"/>
      <c r="Q20352" s="142"/>
      <c r="R20352" s="142"/>
      <c r="S20352" s="139"/>
    </row>
    <row r="20353" spans="2:19" ht="15.75" customHeight="1" x14ac:dyDescent="0.25">
      <c r="B20353" s="106"/>
      <c r="C20353" s="106"/>
      <c r="D20353" s="139"/>
      <c r="E20353" s="140"/>
      <c r="F20353" s="140"/>
      <c r="G20353" s="140"/>
      <c r="M20353" s="140"/>
      <c r="N20353" s="167"/>
      <c r="O20353" s="167"/>
      <c r="P20353" s="142"/>
      <c r="Q20353" s="142"/>
      <c r="R20353" s="142"/>
      <c r="S20353" s="139"/>
    </row>
    <row r="20354" spans="2:19" ht="15.75" customHeight="1" x14ac:dyDescent="0.25">
      <c r="B20354" s="106"/>
      <c r="C20354" s="106"/>
      <c r="D20354" s="139"/>
      <c r="E20354" s="140"/>
      <c r="F20354" s="140"/>
      <c r="G20354" s="140"/>
      <c r="M20354" s="140"/>
      <c r="N20354" s="167"/>
      <c r="O20354" s="167"/>
      <c r="P20354" s="142"/>
      <c r="Q20354" s="142"/>
      <c r="R20354" s="142"/>
      <c r="S20354" s="139"/>
    </row>
    <row r="20355" spans="2:19" ht="15.75" customHeight="1" x14ac:dyDescent="0.25">
      <c r="B20355" s="106"/>
      <c r="C20355" s="106"/>
      <c r="D20355" s="139"/>
      <c r="E20355" s="140"/>
      <c r="F20355" s="140"/>
      <c r="G20355" s="140"/>
      <c r="M20355" s="140"/>
      <c r="N20355" s="167"/>
      <c r="O20355" s="167"/>
      <c r="P20355" s="142"/>
      <c r="Q20355" s="142"/>
      <c r="R20355" s="142"/>
      <c r="S20355" s="139"/>
    </row>
    <row r="20356" spans="2:19" ht="15.75" customHeight="1" x14ac:dyDescent="0.25">
      <c r="B20356" s="106"/>
      <c r="C20356" s="106"/>
      <c r="D20356" s="139"/>
      <c r="E20356" s="140"/>
      <c r="F20356" s="140"/>
      <c r="G20356" s="140"/>
      <c r="M20356" s="140"/>
      <c r="N20356" s="167"/>
      <c r="O20356" s="167"/>
      <c r="P20356" s="142"/>
      <c r="Q20356" s="142"/>
      <c r="R20356" s="142"/>
      <c r="S20356" s="139"/>
    </row>
    <row r="20357" spans="2:19" ht="15.75" customHeight="1" x14ac:dyDescent="0.25">
      <c r="B20357" s="106"/>
      <c r="C20357" s="106"/>
      <c r="D20357" s="139"/>
      <c r="E20357" s="140"/>
      <c r="F20357" s="140"/>
      <c r="G20357" s="140"/>
      <c r="M20357" s="140"/>
      <c r="N20357" s="167"/>
      <c r="O20357" s="167"/>
      <c r="P20357" s="142"/>
      <c r="Q20357" s="142"/>
      <c r="R20357" s="142"/>
      <c r="S20357" s="139"/>
    </row>
    <row r="20358" spans="2:19" ht="15.75" customHeight="1" x14ac:dyDescent="0.25">
      <c r="B20358" s="106"/>
      <c r="C20358" s="106"/>
      <c r="D20358" s="139"/>
      <c r="E20358" s="140"/>
      <c r="F20358" s="140"/>
      <c r="G20358" s="140"/>
      <c r="M20358" s="140"/>
      <c r="N20358" s="167"/>
      <c r="O20358" s="167"/>
      <c r="P20358" s="142"/>
      <c r="Q20358" s="142"/>
      <c r="R20358" s="142"/>
      <c r="S20358" s="139"/>
    </row>
    <row r="20359" spans="2:19" ht="15.75" customHeight="1" x14ac:dyDescent="0.25">
      <c r="B20359" s="106"/>
      <c r="C20359" s="106"/>
      <c r="D20359" s="139"/>
      <c r="E20359" s="140"/>
      <c r="F20359" s="140"/>
      <c r="G20359" s="140"/>
      <c r="M20359" s="140"/>
      <c r="N20359" s="167"/>
      <c r="O20359" s="167"/>
      <c r="P20359" s="142"/>
      <c r="Q20359" s="142"/>
      <c r="R20359" s="142"/>
      <c r="S20359" s="139"/>
    </row>
    <row r="20360" spans="2:19" ht="15.75" customHeight="1" x14ac:dyDescent="0.25">
      <c r="B20360" s="106"/>
      <c r="C20360" s="106"/>
      <c r="D20360" s="139"/>
      <c r="E20360" s="140"/>
      <c r="F20360" s="140"/>
      <c r="G20360" s="140"/>
      <c r="M20360" s="140"/>
      <c r="N20360" s="167"/>
      <c r="O20360" s="167"/>
      <c r="P20360" s="142"/>
      <c r="Q20360" s="142"/>
      <c r="R20360" s="142"/>
      <c r="S20360" s="139"/>
    </row>
    <row r="20361" spans="2:19" ht="15.75" customHeight="1" x14ac:dyDescent="0.25">
      <c r="B20361" s="106"/>
      <c r="C20361" s="106"/>
      <c r="D20361" s="139"/>
      <c r="E20361" s="140"/>
      <c r="F20361" s="140"/>
      <c r="G20361" s="140"/>
      <c r="M20361" s="140"/>
      <c r="N20361" s="167"/>
      <c r="O20361" s="167"/>
      <c r="P20361" s="142"/>
      <c r="Q20361" s="142"/>
      <c r="R20361" s="142"/>
      <c r="S20361" s="139"/>
    </row>
    <row r="20362" spans="2:19" ht="15.75" customHeight="1" x14ac:dyDescent="0.25">
      <c r="B20362" s="106"/>
      <c r="C20362" s="106"/>
      <c r="D20362" s="139"/>
      <c r="E20362" s="140"/>
      <c r="F20362" s="140"/>
      <c r="G20362" s="140"/>
      <c r="M20362" s="140"/>
      <c r="N20362" s="167"/>
      <c r="O20362" s="167"/>
      <c r="P20362" s="142"/>
      <c r="Q20362" s="142"/>
      <c r="R20362" s="142"/>
      <c r="S20362" s="139"/>
    </row>
    <row r="20363" spans="2:19" ht="15.75" customHeight="1" x14ac:dyDescent="0.25">
      <c r="B20363" s="106"/>
      <c r="C20363" s="106"/>
      <c r="D20363" s="139"/>
      <c r="E20363" s="140"/>
      <c r="F20363" s="140"/>
      <c r="G20363" s="140"/>
      <c r="M20363" s="140"/>
      <c r="N20363" s="167"/>
      <c r="O20363" s="167"/>
      <c r="P20363" s="142"/>
      <c r="Q20363" s="142"/>
      <c r="R20363" s="142"/>
      <c r="S20363" s="139"/>
    </row>
    <row r="20364" spans="2:19" ht="15.75" customHeight="1" x14ac:dyDescent="0.25">
      <c r="B20364" s="106"/>
      <c r="C20364" s="106"/>
      <c r="D20364" s="139"/>
      <c r="E20364" s="140"/>
      <c r="F20364" s="140"/>
      <c r="G20364" s="140"/>
      <c r="M20364" s="140"/>
      <c r="N20364" s="167"/>
      <c r="O20364" s="167"/>
      <c r="P20364" s="142"/>
      <c r="Q20364" s="142"/>
      <c r="R20364" s="142"/>
      <c r="S20364" s="139"/>
    </row>
    <row r="20365" spans="2:19" ht="15.75" customHeight="1" x14ac:dyDescent="0.25">
      <c r="B20365" s="106"/>
      <c r="C20365" s="106"/>
      <c r="D20365" s="139"/>
      <c r="E20365" s="140"/>
      <c r="F20365" s="140"/>
      <c r="G20365" s="140"/>
      <c r="M20365" s="140"/>
      <c r="N20365" s="167"/>
      <c r="O20365" s="167"/>
      <c r="P20365" s="142"/>
      <c r="Q20365" s="142"/>
      <c r="R20365" s="142"/>
      <c r="S20365" s="139"/>
    </row>
    <row r="20366" spans="2:19" ht="15.75" customHeight="1" x14ac:dyDescent="0.25">
      <c r="B20366" s="106"/>
      <c r="C20366" s="106"/>
      <c r="D20366" s="139"/>
      <c r="E20366" s="140"/>
      <c r="F20366" s="140"/>
      <c r="G20366" s="140"/>
      <c r="M20366" s="140"/>
      <c r="N20366" s="167"/>
      <c r="O20366" s="167"/>
      <c r="P20366" s="142"/>
      <c r="Q20366" s="142"/>
      <c r="R20366" s="142"/>
      <c r="S20366" s="139"/>
    </row>
    <row r="20367" spans="2:19" ht="15.75" customHeight="1" x14ac:dyDescent="0.25">
      <c r="B20367" s="106"/>
      <c r="C20367" s="106"/>
      <c r="D20367" s="139"/>
      <c r="E20367" s="140"/>
      <c r="F20367" s="140"/>
      <c r="G20367" s="140"/>
      <c r="M20367" s="140"/>
      <c r="N20367" s="167"/>
      <c r="O20367" s="167"/>
      <c r="P20367" s="142"/>
      <c r="Q20367" s="142"/>
      <c r="R20367" s="142"/>
      <c r="S20367" s="139"/>
    </row>
    <row r="20368" spans="2:19" ht="15.75" customHeight="1" x14ac:dyDescent="0.25">
      <c r="B20368" s="106"/>
      <c r="C20368" s="106"/>
      <c r="D20368" s="139"/>
      <c r="E20368" s="140"/>
      <c r="F20368" s="140"/>
      <c r="G20368" s="140"/>
      <c r="M20368" s="140"/>
      <c r="N20368" s="167"/>
      <c r="O20368" s="167"/>
      <c r="P20368" s="142"/>
      <c r="Q20368" s="142"/>
      <c r="R20368" s="142"/>
      <c r="S20368" s="139"/>
    </row>
    <row r="20369" spans="2:19" ht="15.75" customHeight="1" x14ac:dyDescent="0.25">
      <c r="B20369" s="106"/>
      <c r="C20369" s="106"/>
      <c r="D20369" s="139"/>
      <c r="E20369" s="140"/>
      <c r="F20369" s="140"/>
      <c r="G20369" s="140"/>
      <c r="M20369" s="140"/>
      <c r="N20369" s="167"/>
      <c r="O20369" s="167"/>
      <c r="P20369" s="142"/>
      <c r="Q20369" s="142"/>
      <c r="R20369" s="142"/>
      <c r="S20369" s="139"/>
    </row>
    <row r="20370" spans="2:19" ht="15.75" customHeight="1" x14ac:dyDescent="0.25">
      <c r="B20370" s="106"/>
      <c r="C20370" s="106"/>
      <c r="D20370" s="139"/>
      <c r="E20370" s="140"/>
      <c r="F20370" s="140"/>
      <c r="G20370" s="140"/>
      <c r="M20370" s="140"/>
      <c r="N20370" s="167"/>
      <c r="O20370" s="167"/>
      <c r="P20370" s="142"/>
      <c r="Q20370" s="142"/>
      <c r="R20370" s="142"/>
      <c r="S20370" s="139"/>
    </row>
    <row r="20371" spans="2:19" ht="15.75" customHeight="1" x14ac:dyDescent="0.25">
      <c r="B20371" s="106"/>
      <c r="C20371" s="106"/>
      <c r="D20371" s="139"/>
      <c r="E20371" s="140"/>
      <c r="F20371" s="140"/>
      <c r="G20371" s="140"/>
      <c r="M20371" s="140"/>
      <c r="N20371" s="167"/>
      <c r="O20371" s="167"/>
      <c r="P20371" s="142"/>
      <c r="Q20371" s="142"/>
      <c r="R20371" s="142"/>
      <c r="S20371" s="139"/>
    </row>
    <row r="20372" spans="2:19" ht="15.75" customHeight="1" x14ac:dyDescent="0.25">
      <c r="B20372" s="106"/>
      <c r="C20372" s="106"/>
      <c r="D20372" s="139"/>
      <c r="E20372" s="140"/>
      <c r="F20372" s="140"/>
      <c r="G20372" s="140"/>
      <c r="M20372" s="140"/>
      <c r="N20372" s="167"/>
      <c r="O20372" s="167"/>
      <c r="P20372" s="142"/>
      <c r="Q20372" s="142"/>
      <c r="R20372" s="142"/>
      <c r="S20372" s="139"/>
    </row>
    <row r="20373" spans="2:19" ht="15.75" customHeight="1" x14ac:dyDescent="0.25">
      <c r="B20373" s="106"/>
      <c r="C20373" s="106"/>
      <c r="D20373" s="139"/>
      <c r="E20373" s="140"/>
      <c r="F20373" s="140"/>
      <c r="G20373" s="140"/>
      <c r="M20373" s="140"/>
      <c r="N20373" s="167"/>
      <c r="O20373" s="167"/>
      <c r="P20373" s="142"/>
      <c r="Q20373" s="142"/>
      <c r="R20373" s="142"/>
      <c r="S20373" s="139"/>
    </row>
    <row r="20374" spans="2:19" ht="15.75" customHeight="1" x14ac:dyDescent="0.25">
      <c r="B20374" s="106"/>
      <c r="C20374" s="106"/>
      <c r="D20374" s="139"/>
      <c r="E20374" s="140"/>
      <c r="F20374" s="140"/>
      <c r="G20374" s="140"/>
      <c r="M20374" s="140"/>
      <c r="N20374" s="167"/>
      <c r="O20374" s="167"/>
      <c r="P20374" s="142"/>
      <c r="Q20374" s="142"/>
      <c r="R20374" s="142"/>
      <c r="S20374" s="139"/>
    </row>
    <row r="20375" spans="2:19" ht="15.75" customHeight="1" x14ac:dyDescent="0.25">
      <c r="B20375" s="106"/>
      <c r="C20375" s="106"/>
      <c r="D20375" s="139"/>
      <c r="E20375" s="140"/>
      <c r="F20375" s="140"/>
      <c r="G20375" s="140"/>
      <c r="M20375" s="140"/>
      <c r="N20375" s="167"/>
      <c r="O20375" s="167"/>
      <c r="P20375" s="142"/>
      <c r="Q20375" s="142"/>
      <c r="R20375" s="142"/>
      <c r="S20375" s="139"/>
    </row>
    <row r="20376" spans="2:19" ht="15.75" customHeight="1" x14ac:dyDescent="0.25">
      <c r="B20376" s="106"/>
      <c r="C20376" s="106"/>
      <c r="D20376" s="139"/>
      <c r="E20376" s="140"/>
      <c r="F20376" s="140"/>
      <c r="G20376" s="140"/>
      <c r="M20376" s="140"/>
      <c r="N20376" s="167"/>
      <c r="O20376" s="167"/>
      <c r="P20376" s="142"/>
      <c r="Q20376" s="142"/>
      <c r="R20376" s="142"/>
      <c r="S20376" s="139"/>
    </row>
    <row r="20377" spans="2:19" ht="15.75" customHeight="1" x14ac:dyDescent="0.25">
      <c r="B20377" s="106"/>
      <c r="C20377" s="106"/>
      <c r="D20377" s="139"/>
      <c r="E20377" s="140"/>
      <c r="F20377" s="140"/>
      <c r="G20377" s="140"/>
      <c r="M20377" s="140"/>
      <c r="N20377" s="167"/>
      <c r="O20377" s="167"/>
      <c r="P20377" s="142"/>
      <c r="Q20377" s="142"/>
      <c r="R20377" s="142"/>
      <c r="S20377" s="139"/>
    </row>
    <row r="20378" spans="2:19" ht="15.75" customHeight="1" x14ac:dyDescent="0.25">
      <c r="B20378" s="106"/>
      <c r="C20378" s="106"/>
      <c r="D20378" s="139"/>
      <c r="E20378" s="140"/>
      <c r="F20378" s="140"/>
      <c r="G20378" s="140"/>
      <c r="M20378" s="140"/>
      <c r="N20378" s="167"/>
      <c r="O20378" s="167"/>
      <c r="P20378" s="142"/>
      <c r="Q20378" s="142"/>
      <c r="R20378" s="142"/>
      <c r="S20378" s="139"/>
    </row>
    <row r="20379" spans="2:19" ht="15.75" customHeight="1" x14ac:dyDescent="0.25">
      <c r="B20379" s="106"/>
      <c r="C20379" s="106"/>
      <c r="D20379" s="139"/>
      <c r="E20379" s="140"/>
      <c r="F20379" s="140"/>
      <c r="G20379" s="140"/>
      <c r="M20379" s="140"/>
      <c r="N20379" s="167"/>
      <c r="O20379" s="167"/>
      <c r="P20379" s="142"/>
      <c r="Q20379" s="142"/>
      <c r="R20379" s="142"/>
      <c r="S20379" s="139"/>
    </row>
    <row r="20380" spans="2:19" ht="15.75" customHeight="1" x14ac:dyDescent="0.25">
      <c r="B20380" s="106"/>
      <c r="C20380" s="106"/>
      <c r="D20380" s="139"/>
      <c r="E20380" s="140"/>
      <c r="F20380" s="140"/>
      <c r="G20380" s="140"/>
      <c r="M20380" s="140"/>
      <c r="N20380" s="167"/>
      <c r="O20380" s="167"/>
      <c r="P20380" s="142"/>
      <c r="Q20380" s="142"/>
      <c r="R20380" s="142"/>
      <c r="S20380" s="139"/>
    </row>
    <row r="20381" spans="2:19" ht="15.75" customHeight="1" x14ac:dyDescent="0.25">
      <c r="B20381" s="106"/>
      <c r="C20381" s="106"/>
      <c r="D20381" s="139"/>
      <c r="E20381" s="140"/>
      <c r="F20381" s="140"/>
      <c r="G20381" s="140"/>
      <c r="M20381" s="140"/>
      <c r="N20381" s="167"/>
      <c r="O20381" s="167"/>
      <c r="P20381" s="142"/>
      <c r="Q20381" s="142"/>
      <c r="R20381" s="142"/>
      <c r="S20381" s="139"/>
    </row>
    <row r="20382" spans="2:19" ht="15.75" customHeight="1" x14ac:dyDescent="0.25">
      <c r="B20382" s="106"/>
      <c r="C20382" s="106"/>
      <c r="D20382" s="139"/>
      <c r="E20382" s="140"/>
      <c r="F20382" s="140"/>
      <c r="G20382" s="140"/>
      <c r="M20382" s="140"/>
      <c r="N20382" s="167"/>
      <c r="O20382" s="167"/>
      <c r="P20382" s="142"/>
      <c r="Q20382" s="142"/>
      <c r="R20382" s="142"/>
      <c r="S20382" s="139"/>
    </row>
    <row r="20383" spans="2:19" ht="15.75" customHeight="1" x14ac:dyDescent="0.25">
      <c r="B20383" s="106"/>
      <c r="C20383" s="106"/>
      <c r="D20383" s="139"/>
      <c r="E20383" s="140"/>
      <c r="F20383" s="140"/>
      <c r="G20383" s="140"/>
      <c r="M20383" s="140"/>
      <c r="N20383" s="167"/>
      <c r="O20383" s="167"/>
      <c r="P20383" s="142"/>
      <c r="Q20383" s="142"/>
      <c r="R20383" s="142"/>
      <c r="S20383" s="139"/>
    </row>
    <row r="20384" spans="2:19" ht="15.75" customHeight="1" x14ac:dyDescent="0.25">
      <c r="B20384" s="106"/>
      <c r="C20384" s="106"/>
      <c r="D20384" s="139"/>
      <c r="E20384" s="140"/>
      <c r="F20384" s="140"/>
      <c r="G20384" s="140"/>
      <c r="M20384" s="140"/>
      <c r="N20384" s="167"/>
      <c r="O20384" s="167"/>
      <c r="P20384" s="142"/>
      <c r="Q20384" s="142"/>
      <c r="R20384" s="142"/>
      <c r="S20384" s="139"/>
    </row>
    <row r="20385" spans="2:19" ht="15.75" customHeight="1" x14ac:dyDescent="0.25">
      <c r="B20385" s="106"/>
      <c r="C20385" s="106"/>
      <c r="D20385" s="139"/>
      <c r="E20385" s="140"/>
      <c r="F20385" s="140"/>
      <c r="G20385" s="140"/>
      <c r="M20385" s="140"/>
      <c r="N20385" s="167"/>
      <c r="O20385" s="167"/>
      <c r="P20385" s="142"/>
      <c r="Q20385" s="142"/>
      <c r="R20385" s="142"/>
      <c r="S20385" s="139"/>
    </row>
    <row r="20386" spans="2:19" ht="15.75" customHeight="1" x14ac:dyDescent="0.25">
      <c r="B20386" s="106"/>
      <c r="C20386" s="106"/>
      <c r="D20386" s="139"/>
      <c r="E20386" s="140"/>
      <c r="F20386" s="140"/>
      <c r="G20386" s="140"/>
      <c r="M20386" s="140"/>
      <c r="N20386" s="167"/>
      <c r="O20386" s="167"/>
      <c r="P20386" s="142"/>
      <c r="Q20386" s="142"/>
      <c r="R20386" s="142"/>
      <c r="S20386" s="139"/>
    </row>
    <row r="20387" spans="2:19" ht="15.75" customHeight="1" x14ac:dyDescent="0.25">
      <c r="B20387" s="106"/>
      <c r="C20387" s="106"/>
      <c r="D20387" s="139"/>
      <c r="E20387" s="140"/>
      <c r="F20387" s="140"/>
      <c r="G20387" s="140"/>
      <c r="M20387" s="140"/>
      <c r="N20387" s="167"/>
      <c r="O20387" s="167"/>
      <c r="P20387" s="142"/>
      <c r="Q20387" s="142"/>
      <c r="R20387" s="142"/>
      <c r="S20387" s="139"/>
    </row>
    <row r="20388" spans="2:19" ht="15.75" customHeight="1" x14ac:dyDescent="0.25">
      <c r="B20388" s="106"/>
      <c r="C20388" s="106"/>
      <c r="D20388" s="139"/>
      <c r="E20388" s="140"/>
      <c r="F20388" s="140"/>
      <c r="G20388" s="140"/>
      <c r="M20388" s="140"/>
      <c r="N20388" s="167"/>
      <c r="O20388" s="167"/>
      <c r="P20388" s="142"/>
      <c r="Q20388" s="142"/>
      <c r="R20388" s="142"/>
      <c r="S20388" s="139"/>
    </row>
    <row r="20389" spans="2:19" ht="15.75" customHeight="1" x14ac:dyDescent="0.25">
      <c r="B20389" s="106"/>
      <c r="C20389" s="106"/>
      <c r="D20389" s="139"/>
      <c r="E20389" s="140"/>
      <c r="F20389" s="140"/>
      <c r="G20389" s="140"/>
      <c r="M20389" s="140"/>
      <c r="N20389" s="167"/>
      <c r="O20389" s="167"/>
      <c r="P20389" s="142"/>
      <c r="Q20389" s="142"/>
      <c r="R20389" s="142"/>
      <c r="S20389" s="139"/>
    </row>
    <row r="20390" spans="2:19" ht="15.75" customHeight="1" x14ac:dyDescent="0.25">
      <c r="B20390" s="106"/>
      <c r="C20390" s="106"/>
      <c r="D20390" s="139"/>
      <c r="E20390" s="140"/>
      <c r="F20390" s="140"/>
      <c r="G20390" s="140"/>
      <c r="M20390" s="140"/>
      <c r="N20390" s="167"/>
      <c r="O20390" s="167"/>
      <c r="P20390" s="142"/>
      <c r="Q20390" s="142"/>
      <c r="R20390" s="142"/>
      <c r="S20390" s="139"/>
    </row>
    <row r="20391" spans="2:19" ht="15.75" customHeight="1" x14ac:dyDescent="0.25">
      <c r="B20391" s="106"/>
      <c r="C20391" s="106"/>
      <c r="D20391" s="139"/>
      <c r="E20391" s="140"/>
      <c r="F20391" s="140"/>
      <c r="G20391" s="140"/>
      <c r="M20391" s="140"/>
      <c r="N20391" s="167"/>
      <c r="O20391" s="167"/>
      <c r="P20391" s="142"/>
      <c r="Q20391" s="142"/>
      <c r="R20391" s="142"/>
      <c r="S20391" s="139"/>
    </row>
    <row r="20392" spans="2:19" ht="15.75" customHeight="1" x14ac:dyDescent="0.25">
      <c r="B20392" s="106"/>
      <c r="C20392" s="106"/>
      <c r="D20392" s="139"/>
      <c r="E20392" s="140"/>
      <c r="F20392" s="140"/>
      <c r="G20392" s="140"/>
      <c r="M20392" s="140"/>
      <c r="N20392" s="167"/>
      <c r="O20392" s="167"/>
      <c r="P20392" s="142"/>
      <c r="Q20392" s="142"/>
      <c r="R20392" s="142"/>
      <c r="S20392" s="139"/>
    </row>
    <row r="20393" spans="2:19" ht="15.75" customHeight="1" x14ac:dyDescent="0.25">
      <c r="B20393" s="106"/>
      <c r="C20393" s="106"/>
      <c r="D20393" s="139"/>
      <c r="E20393" s="140"/>
      <c r="F20393" s="140"/>
      <c r="G20393" s="140"/>
      <c r="M20393" s="140"/>
      <c r="N20393" s="167"/>
      <c r="O20393" s="167"/>
      <c r="P20393" s="142"/>
      <c r="Q20393" s="142"/>
      <c r="R20393" s="142"/>
      <c r="S20393" s="139"/>
    </row>
    <row r="20394" spans="2:19" ht="15.75" customHeight="1" x14ac:dyDescent="0.25">
      <c r="B20394" s="106"/>
      <c r="C20394" s="106"/>
      <c r="D20394" s="139"/>
      <c r="E20394" s="140"/>
      <c r="F20394" s="140"/>
      <c r="G20394" s="140"/>
      <c r="M20394" s="140"/>
      <c r="N20394" s="167"/>
      <c r="O20394" s="167"/>
      <c r="P20394" s="142"/>
      <c r="Q20394" s="142"/>
      <c r="R20394" s="142"/>
      <c r="S20394" s="139"/>
    </row>
    <row r="20395" spans="2:19" ht="15.75" customHeight="1" x14ac:dyDescent="0.25">
      <c r="B20395" s="106"/>
      <c r="C20395" s="106"/>
      <c r="D20395" s="139"/>
      <c r="E20395" s="140"/>
      <c r="F20395" s="140"/>
      <c r="G20395" s="140"/>
      <c r="M20395" s="140"/>
      <c r="N20395" s="167"/>
      <c r="O20395" s="167"/>
      <c r="P20395" s="142"/>
      <c r="Q20395" s="142"/>
      <c r="R20395" s="142"/>
      <c r="S20395" s="139"/>
    </row>
    <row r="20396" spans="2:19" ht="15.75" customHeight="1" x14ac:dyDescent="0.25">
      <c r="B20396" s="106"/>
      <c r="C20396" s="106"/>
      <c r="D20396" s="139"/>
      <c r="E20396" s="140"/>
      <c r="F20396" s="140"/>
      <c r="G20396" s="140"/>
      <c r="M20396" s="140"/>
      <c r="N20396" s="167"/>
      <c r="O20396" s="167"/>
      <c r="P20396" s="142"/>
      <c r="Q20396" s="142"/>
      <c r="R20396" s="142"/>
      <c r="S20396" s="139"/>
    </row>
    <row r="20397" spans="2:19" ht="15.75" customHeight="1" x14ac:dyDescent="0.25">
      <c r="B20397" s="106"/>
      <c r="C20397" s="106"/>
      <c r="D20397" s="139"/>
      <c r="E20397" s="140"/>
      <c r="F20397" s="140"/>
      <c r="G20397" s="140"/>
      <c r="M20397" s="140"/>
      <c r="N20397" s="167"/>
      <c r="O20397" s="167"/>
      <c r="P20397" s="142"/>
      <c r="Q20397" s="142"/>
      <c r="R20397" s="142"/>
      <c r="S20397" s="139"/>
    </row>
    <row r="20398" spans="2:19" ht="15.75" customHeight="1" x14ac:dyDescent="0.25">
      <c r="B20398" s="106"/>
      <c r="C20398" s="106"/>
      <c r="D20398" s="139"/>
      <c r="E20398" s="140"/>
      <c r="F20398" s="140"/>
      <c r="G20398" s="140"/>
      <c r="M20398" s="140"/>
      <c r="N20398" s="167"/>
      <c r="O20398" s="167"/>
      <c r="P20398" s="142"/>
      <c r="Q20398" s="142"/>
      <c r="R20398" s="142"/>
      <c r="S20398" s="139"/>
    </row>
    <row r="20399" spans="2:19" ht="15.75" customHeight="1" x14ac:dyDescent="0.25">
      <c r="B20399" s="106"/>
      <c r="C20399" s="106"/>
      <c r="D20399" s="139"/>
      <c r="E20399" s="140"/>
      <c r="F20399" s="140"/>
      <c r="G20399" s="140"/>
      <c r="M20399" s="140"/>
      <c r="N20399" s="167"/>
      <c r="O20399" s="167"/>
      <c r="P20399" s="142"/>
      <c r="Q20399" s="142"/>
      <c r="R20399" s="142"/>
      <c r="S20399" s="139"/>
    </row>
    <row r="20400" spans="2:19" ht="15.75" customHeight="1" x14ac:dyDescent="0.25">
      <c r="B20400" s="106"/>
      <c r="C20400" s="106"/>
      <c r="D20400" s="139"/>
      <c r="E20400" s="140"/>
      <c r="F20400" s="140"/>
      <c r="G20400" s="140"/>
      <c r="M20400" s="140"/>
      <c r="N20400" s="167"/>
      <c r="O20400" s="167"/>
      <c r="P20400" s="142"/>
      <c r="Q20400" s="142"/>
      <c r="R20400" s="142"/>
      <c r="S20400" s="139"/>
    </row>
    <row r="20401" spans="2:19" ht="15.75" customHeight="1" x14ac:dyDescent="0.25">
      <c r="B20401" s="106"/>
      <c r="C20401" s="106"/>
      <c r="D20401" s="139"/>
      <c r="E20401" s="140"/>
      <c r="F20401" s="140"/>
      <c r="G20401" s="140"/>
      <c r="M20401" s="140"/>
      <c r="N20401" s="167"/>
      <c r="O20401" s="167"/>
      <c r="P20401" s="142"/>
      <c r="Q20401" s="142"/>
      <c r="R20401" s="142"/>
      <c r="S20401" s="139"/>
    </row>
    <row r="20402" spans="2:19" ht="15.75" customHeight="1" x14ac:dyDescent="0.25">
      <c r="B20402" s="106"/>
      <c r="C20402" s="106"/>
      <c r="D20402" s="139"/>
      <c r="E20402" s="140"/>
      <c r="F20402" s="140"/>
      <c r="G20402" s="140"/>
      <c r="M20402" s="140"/>
      <c r="N20402" s="167"/>
      <c r="O20402" s="167"/>
      <c r="P20402" s="142"/>
      <c r="Q20402" s="142"/>
      <c r="R20402" s="142"/>
      <c r="S20402" s="139"/>
    </row>
    <row r="20403" spans="2:19" ht="15.75" customHeight="1" x14ac:dyDescent="0.25">
      <c r="B20403" s="106"/>
      <c r="C20403" s="106"/>
      <c r="D20403" s="139"/>
      <c r="E20403" s="140"/>
      <c r="F20403" s="140"/>
      <c r="G20403" s="140"/>
      <c r="M20403" s="140"/>
      <c r="N20403" s="167"/>
      <c r="O20403" s="167"/>
      <c r="P20403" s="142"/>
      <c r="Q20403" s="142"/>
      <c r="R20403" s="142"/>
      <c r="S20403" s="139"/>
    </row>
    <row r="20404" spans="2:19" ht="15.75" customHeight="1" x14ac:dyDescent="0.25">
      <c r="B20404" s="106"/>
      <c r="C20404" s="106"/>
      <c r="D20404" s="139"/>
      <c r="E20404" s="140"/>
      <c r="F20404" s="140"/>
      <c r="G20404" s="140"/>
      <c r="M20404" s="140"/>
      <c r="N20404" s="167"/>
      <c r="O20404" s="167"/>
      <c r="P20404" s="142"/>
      <c r="Q20404" s="142"/>
      <c r="R20404" s="142"/>
      <c r="S20404" s="139"/>
    </row>
    <row r="20405" spans="2:19" ht="15.75" customHeight="1" x14ac:dyDescent="0.25">
      <c r="B20405" s="106"/>
      <c r="C20405" s="106"/>
      <c r="D20405" s="139"/>
      <c r="E20405" s="140"/>
      <c r="F20405" s="140"/>
      <c r="G20405" s="140"/>
      <c r="M20405" s="140"/>
      <c r="N20405" s="167"/>
      <c r="O20405" s="167"/>
      <c r="P20405" s="142"/>
      <c r="Q20405" s="142"/>
      <c r="R20405" s="142"/>
      <c r="S20405" s="139"/>
    </row>
    <row r="20406" spans="2:19" ht="15.75" customHeight="1" x14ac:dyDescent="0.25">
      <c r="B20406" s="106"/>
      <c r="C20406" s="106"/>
      <c r="D20406" s="139"/>
      <c r="E20406" s="140"/>
      <c r="F20406" s="140"/>
      <c r="G20406" s="140"/>
      <c r="M20406" s="140"/>
      <c r="N20406" s="167"/>
      <c r="O20406" s="167"/>
      <c r="P20406" s="142"/>
      <c r="Q20406" s="142"/>
      <c r="R20406" s="142"/>
      <c r="S20406" s="139"/>
    </row>
    <row r="20407" spans="2:19" ht="15.75" customHeight="1" x14ac:dyDescent="0.25">
      <c r="B20407" s="106"/>
      <c r="C20407" s="106"/>
      <c r="D20407" s="139"/>
      <c r="E20407" s="140"/>
      <c r="F20407" s="140"/>
      <c r="G20407" s="140"/>
      <c r="M20407" s="140"/>
      <c r="N20407" s="167"/>
      <c r="O20407" s="167"/>
      <c r="P20407" s="142"/>
      <c r="Q20407" s="142"/>
      <c r="R20407" s="142"/>
      <c r="S20407" s="139"/>
    </row>
    <row r="20408" spans="2:19" ht="15.75" customHeight="1" x14ac:dyDescent="0.25">
      <c r="B20408" s="106"/>
      <c r="C20408" s="106"/>
      <c r="D20408" s="139"/>
      <c r="E20408" s="140"/>
      <c r="F20408" s="140"/>
      <c r="G20408" s="140"/>
      <c r="M20408" s="140"/>
      <c r="N20408" s="167"/>
      <c r="O20408" s="167"/>
      <c r="P20408" s="142"/>
      <c r="Q20408" s="142"/>
      <c r="R20408" s="142"/>
      <c r="S20408" s="139"/>
    </row>
    <row r="20409" spans="2:19" ht="15.75" customHeight="1" x14ac:dyDescent="0.25">
      <c r="B20409" s="106"/>
      <c r="C20409" s="106"/>
      <c r="D20409" s="139"/>
      <c r="E20409" s="140"/>
      <c r="F20409" s="140"/>
      <c r="G20409" s="140"/>
      <c r="M20409" s="140"/>
      <c r="N20409" s="167"/>
      <c r="O20409" s="167"/>
      <c r="P20409" s="142"/>
      <c r="Q20409" s="142"/>
      <c r="R20409" s="142"/>
      <c r="S20409" s="139"/>
    </row>
    <row r="20410" spans="2:19" ht="15.75" customHeight="1" x14ac:dyDescent="0.25">
      <c r="B20410" s="106"/>
      <c r="C20410" s="106"/>
      <c r="D20410" s="139"/>
      <c r="E20410" s="140"/>
      <c r="F20410" s="140"/>
      <c r="G20410" s="140"/>
      <c r="M20410" s="140"/>
      <c r="N20410" s="167"/>
      <c r="O20410" s="167"/>
      <c r="P20410" s="142"/>
      <c r="Q20410" s="142"/>
      <c r="R20410" s="142"/>
      <c r="S20410" s="139"/>
    </row>
    <row r="20411" spans="2:19" ht="15.75" customHeight="1" x14ac:dyDescent="0.25">
      <c r="B20411" s="106"/>
      <c r="C20411" s="106"/>
      <c r="D20411" s="139"/>
      <c r="E20411" s="140"/>
      <c r="F20411" s="140"/>
      <c r="G20411" s="140"/>
      <c r="M20411" s="140"/>
      <c r="N20411" s="167"/>
      <c r="O20411" s="167"/>
      <c r="P20411" s="142"/>
      <c r="Q20411" s="142"/>
      <c r="R20411" s="142"/>
      <c r="S20411" s="139"/>
    </row>
    <row r="20412" spans="2:19" ht="15.75" customHeight="1" x14ac:dyDescent="0.25">
      <c r="B20412" s="106"/>
      <c r="C20412" s="106"/>
      <c r="D20412" s="139"/>
      <c r="E20412" s="140"/>
      <c r="F20412" s="140"/>
      <c r="G20412" s="140"/>
      <c r="M20412" s="140"/>
      <c r="N20412" s="167"/>
      <c r="O20412" s="167"/>
      <c r="P20412" s="142"/>
      <c r="Q20412" s="142"/>
      <c r="R20412" s="142"/>
      <c r="S20412" s="139"/>
    </row>
    <row r="20413" spans="2:19" ht="15.75" customHeight="1" x14ac:dyDescent="0.25">
      <c r="B20413" s="106"/>
      <c r="C20413" s="106"/>
      <c r="D20413" s="139"/>
      <c r="E20413" s="140"/>
      <c r="F20413" s="140"/>
      <c r="G20413" s="140"/>
      <c r="M20413" s="140"/>
      <c r="N20413" s="167"/>
      <c r="O20413" s="167"/>
      <c r="P20413" s="142"/>
      <c r="Q20413" s="142"/>
      <c r="R20413" s="142"/>
      <c r="S20413" s="139"/>
    </row>
    <row r="20414" spans="2:19" ht="15.75" customHeight="1" x14ac:dyDescent="0.25">
      <c r="B20414" s="106"/>
      <c r="C20414" s="106"/>
      <c r="D20414" s="139"/>
      <c r="E20414" s="140"/>
      <c r="F20414" s="140"/>
      <c r="G20414" s="140"/>
      <c r="M20414" s="140"/>
      <c r="N20414" s="167"/>
      <c r="O20414" s="167"/>
      <c r="P20414" s="142"/>
      <c r="Q20414" s="142"/>
      <c r="R20414" s="142"/>
      <c r="S20414" s="139"/>
    </row>
    <row r="20415" spans="2:19" ht="15.75" customHeight="1" x14ac:dyDescent="0.25">
      <c r="B20415" s="106"/>
      <c r="C20415" s="106"/>
      <c r="D20415" s="139"/>
      <c r="E20415" s="140"/>
      <c r="F20415" s="140"/>
      <c r="G20415" s="140"/>
      <c r="M20415" s="140"/>
      <c r="N20415" s="167"/>
      <c r="O20415" s="167"/>
      <c r="P20415" s="142"/>
      <c r="Q20415" s="142"/>
      <c r="R20415" s="142"/>
      <c r="S20415" s="139"/>
    </row>
    <row r="20416" spans="2:19" ht="15.75" customHeight="1" x14ac:dyDescent="0.25">
      <c r="B20416" s="106"/>
      <c r="C20416" s="106"/>
      <c r="D20416" s="139"/>
      <c r="E20416" s="140"/>
      <c r="F20416" s="140"/>
      <c r="G20416" s="140"/>
      <c r="M20416" s="140"/>
      <c r="N20416" s="167"/>
      <c r="O20416" s="167"/>
      <c r="P20416" s="142"/>
      <c r="Q20416" s="142"/>
      <c r="R20416" s="142"/>
      <c r="S20416" s="139"/>
    </row>
    <row r="20417" spans="2:19" ht="15.75" customHeight="1" x14ac:dyDescent="0.25">
      <c r="B20417" s="106"/>
      <c r="C20417" s="106"/>
      <c r="D20417" s="139"/>
      <c r="E20417" s="140"/>
      <c r="F20417" s="140"/>
      <c r="G20417" s="140"/>
      <c r="M20417" s="140"/>
      <c r="N20417" s="167"/>
      <c r="O20417" s="167"/>
      <c r="P20417" s="142"/>
      <c r="Q20417" s="142"/>
      <c r="R20417" s="142"/>
      <c r="S20417" s="139"/>
    </row>
    <row r="20418" spans="2:19" ht="15.75" customHeight="1" x14ac:dyDescent="0.25">
      <c r="B20418" s="106"/>
      <c r="C20418" s="106"/>
      <c r="D20418" s="139"/>
      <c r="E20418" s="140"/>
      <c r="F20418" s="140"/>
      <c r="G20418" s="140"/>
      <c r="M20418" s="140"/>
      <c r="N20418" s="167"/>
      <c r="O20418" s="167"/>
      <c r="P20418" s="142"/>
      <c r="Q20418" s="142"/>
      <c r="R20418" s="142"/>
      <c r="S20418" s="139"/>
    </row>
    <row r="20419" spans="2:19" ht="15.75" customHeight="1" x14ac:dyDescent="0.25">
      <c r="B20419" s="106"/>
      <c r="C20419" s="106"/>
      <c r="D20419" s="139"/>
      <c r="E20419" s="140"/>
      <c r="F20419" s="140"/>
      <c r="G20419" s="140"/>
      <c r="M20419" s="140"/>
      <c r="N20419" s="167"/>
      <c r="O20419" s="167"/>
      <c r="P20419" s="142"/>
      <c r="Q20419" s="142"/>
      <c r="R20419" s="142"/>
      <c r="S20419" s="139"/>
    </row>
    <row r="20420" spans="2:19" ht="15.75" customHeight="1" x14ac:dyDescent="0.25">
      <c r="B20420" s="106"/>
      <c r="C20420" s="106"/>
      <c r="D20420" s="139"/>
      <c r="E20420" s="140"/>
      <c r="F20420" s="140"/>
      <c r="G20420" s="140"/>
      <c r="M20420" s="140"/>
      <c r="N20420" s="167"/>
      <c r="O20420" s="167"/>
      <c r="P20420" s="142"/>
      <c r="Q20420" s="142"/>
      <c r="R20420" s="142"/>
      <c r="S20420" s="139"/>
    </row>
    <row r="20421" spans="2:19" ht="15.75" customHeight="1" x14ac:dyDescent="0.25">
      <c r="B20421" s="106"/>
      <c r="C20421" s="106"/>
      <c r="D20421" s="139"/>
      <c r="E20421" s="140"/>
      <c r="F20421" s="140"/>
      <c r="G20421" s="140"/>
      <c r="M20421" s="140"/>
      <c r="N20421" s="167"/>
      <c r="O20421" s="167"/>
      <c r="P20421" s="142"/>
      <c r="Q20421" s="142"/>
      <c r="R20421" s="142"/>
      <c r="S20421" s="139"/>
    </row>
    <row r="20422" spans="2:19" ht="15.75" customHeight="1" x14ac:dyDescent="0.25">
      <c r="B20422" s="106"/>
      <c r="C20422" s="106"/>
      <c r="D20422" s="139"/>
      <c r="E20422" s="140"/>
      <c r="F20422" s="140"/>
      <c r="G20422" s="140"/>
      <c r="M20422" s="140"/>
      <c r="N20422" s="167"/>
      <c r="O20422" s="167"/>
      <c r="P20422" s="142"/>
      <c r="Q20422" s="142"/>
      <c r="R20422" s="142"/>
      <c r="S20422" s="139"/>
    </row>
    <row r="20423" spans="2:19" ht="15.75" customHeight="1" x14ac:dyDescent="0.25">
      <c r="B20423" s="106"/>
      <c r="C20423" s="106"/>
      <c r="D20423" s="139"/>
      <c r="E20423" s="140"/>
      <c r="F20423" s="140"/>
      <c r="G20423" s="140"/>
      <c r="M20423" s="140"/>
      <c r="N20423" s="167"/>
      <c r="O20423" s="167"/>
      <c r="P20423" s="142"/>
      <c r="Q20423" s="142"/>
      <c r="R20423" s="142"/>
      <c r="S20423" s="139"/>
    </row>
    <row r="20424" spans="2:19" ht="15.75" customHeight="1" x14ac:dyDescent="0.25">
      <c r="B20424" s="106"/>
      <c r="C20424" s="106"/>
      <c r="D20424" s="139"/>
      <c r="E20424" s="140"/>
      <c r="F20424" s="140"/>
      <c r="G20424" s="140"/>
      <c r="M20424" s="140"/>
      <c r="N20424" s="167"/>
      <c r="O20424" s="167"/>
      <c r="P20424" s="142"/>
      <c r="Q20424" s="142"/>
      <c r="R20424" s="142"/>
      <c r="S20424" s="139"/>
    </row>
    <row r="20425" spans="2:19" ht="15.75" customHeight="1" x14ac:dyDescent="0.25">
      <c r="B20425" s="106"/>
      <c r="C20425" s="106"/>
      <c r="D20425" s="139"/>
      <c r="E20425" s="140"/>
      <c r="F20425" s="140"/>
      <c r="G20425" s="140"/>
      <c r="M20425" s="140"/>
      <c r="N20425" s="167"/>
      <c r="O20425" s="167"/>
      <c r="P20425" s="142"/>
      <c r="Q20425" s="142"/>
      <c r="R20425" s="142"/>
      <c r="S20425" s="139"/>
    </row>
    <row r="20426" spans="2:19" ht="15.75" customHeight="1" x14ac:dyDescent="0.25">
      <c r="B20426" s="106"/>
      <c r="C20426" s="106"/>
      <c r="D20426" s="139"/>
      <c r="E20426" s="140"/>
      <c r="F20426" s="140"/>
      <c r="G20426" s="140"/>
      <c r="M20426" s="140"/>
      <c r="N20426" s="167"/>
      <c r="O20426" s="167"/>
      <c r="P20426" s="142"/>
      <c r="Q20426" s="142"/>
      <c r="R20426" s="142"/>
      <c r="S20426" s="139"/>
    </row>
    <row r="20427" spans="2:19" ht="15.75" customHeight="1" x14ac:dyDescent="0.25">
      <c r="B20427" s="106"/>
      <c r="C20427" s="106"/>
      <c r="D20427" s="139"/>
      <c r="E20427" s="140"/>
      <c r="F20427" s="140"/>
      <c r="G20427" s="140"/>
      <c r="M20427" s="140"/>
      <c r="N20427" s="167"/>
      <c r="O20427" s="167"/>
      <c r="P20427" s="142"/>
      <c r="Q20427" s="142"/>
      <c r="R20427" s="142"/>
      <c r="S20427" s="139"/>
    </row>
    <row r="20428" spans="2:19" ht="15.75" customHeight="1" x14ac:dyDescent="0.25">
      <c r="B20428" s="106"/>
      <c r="C20428" s="106"/>
      <c r="D20428" s="139"/>
      <c r="E20428" s="140"/>
      <c r="F20428" s="140"/>
      <c r="G20428" s="140"/>
      <c r="M20428" s="140"/>
      <c r="N20428" s="167"/>
      <c r="O20428" s="167"/>
      <c r="P20428" s="142"/>
      <c r="Q20428" s="142"/>
      <c r="R20428" s="142"/>
      <c r="S20428" s="139"/>
    </row>
    <row r="20429" spans="2:19" ht="15.75" customHeight="1" x14ac:dyDescent="0.25">
      <c r="B20429" s="106"/>
      <c r="C20429" s="106"/>
      <c r="D20429" s="139"/>
      <c r="E20429" s="140"/>
      <c r="F20429" s="140"/>
      <c r="G20429" s="140"/>
      <c r="M20429" s="140"/>
      <c r="N20429" s="167"/>
      <c r="O20429" s="167"/>
      <c r="P20429" s="142"/>
      <c r="Q20429" s="142"/>
      <c r="R20429" s="142"/>
      <c r="S20429" s="139"/>
    </row>
    <row r="20430" spans="2:19" ht="15.75" customHeight="1" x14ac:dyDescent="0.25">
      <c r="B20430" s="106"/>
      <c r="C20430" s="106"/>
      <c r="D20430" s="139"/>
      <c r="E20430" s="140"/>
      <c r="F20430" s="140"/>
      <c r="G20430" s="140"/>
      <c r="M20430" s="140"/>
      <c r="N20430" s="167"/>
      <c r="O20430" s="167"/>
      <c r="P20430" s="142"/>
      <c r="Q20430" s="142"/>
      <c r="R20430" s="142"/>
      <c r="S20430" s="139"/>
    </row>
    <row r="20431" spans="2:19" ht="15.75" customHeight="1" x14ac:dyDescent="0.25">
      <c r="B20431" s="106"/>
      <c r="C20431" s="106"/>
      <c r="D20431" s="139"/>
      <c r="E20431" s="140"/>
      <c r="F20431" s="140"/>
      <c r="G20431" s="140"/>
      <c r="M20431" s="140"/>
      <c r="N20431" s="167"/>
      <c r="O20431" s="167"/>
      <c r="P20431" s="142"/>
      <c r="Q20431" s="142"/>
      <c r="R20431" s="142"/>
      <c r="S20431" s="139"/>
    </row>
    <row r="20432" spans="2:19" ht="15.75" customHeight="1" x14ac:dyDescent="0.25">
      <c r="B20432" s="106"/>
      <c r="C20432" s="106"/>
      <c r="D20432" s="139"/>
      <c r="E20432" s="140"/>
      <c r="F20432" s="140"/>
      <c r="G20432" s="140"/>
      <c r="M20432" s="140"/>
      <c r="N20432" s="167"/>
      <c r="O20432" s="167"/>
      <c r="P20432" s="142"/>
      <c r="Q20432" s="142"/>
      <c r="R20432" s="142"/>
      <c r="S20432" s="139"/>
    </row>
    <row r="20433" spans="2:19" ht="15.75" customHeight="1" x14ac:dyDescent="0.25">
      <c r="B20433" s="106"/>
      <c r="C20433" s="106"/>
      <c r="D20433" s="139"/>
      <c r="E20433" s="140"/>
      <c r="F20433" s="140"/>
      <c r="G20433" s="140"/>
      <c r="M20433" s="140"/>
      <c r="N20433" s="167"/>
      <c r="O20433" s="167"/>
      <c r="P20433" s="142"/>
      <c r="Q20433" s="142"/>
      <c r="R20433" s="142"/>
      <c r="S20433" s="139"/>
    </row>
    <row r="20434" spans="2:19" ht="15.75" customHeight="1" x14ac:dyDescent="0.25">
      <c r="B20434" s="106"/>
      <c r="C20434" s="106"/>
      <c r="D20434" s="139"/>
      <c r="E20434" s="140"/>
      <c r="F20434" s="140"/>
      <c r="G20434" s="140"/>
      <c r="M20434" s="140"/>
      <c r="N20434" s="167"/>
      <c r="O20434" s="167"/>
      <c r="P20434" s="142"/>
      <c r="Q20434" s="142"/>
      <c r="R20434" s="142"/>
      <c r="S20434" s="139"/>
    </row>
    <row r="20435" spans="2:19" ht="15.75" customHeight="1" x14ac:dyDescent="0.25">
      <c r="B20435" s="106"/>
      <c r="C20435" s="106"/>
      <c r="D20435" s="139"/>
      <c r="E20435" s="140"/>
      <c r="F20435" s="140"/>
      <c r="G20435" s="140"/>
      <c r="M20435" s="140"/>
      <c r="N20435" s="167"/>
      <c r="O20435" s="167"/>
      <c r="P20435" s="142"/>
      <c r="Q20435" s="142"/>
      <c r="R20435" s="142"/>
      <c r="S20435" s="139"/>
    </row>
    <row r="20436" spans="2:19" ht="15.75" customHeight="1" x14ac:dyDescent="0.25">
      <c r="B20436" s="106"/>
      <c r="C20436" s="106"/>
      <c r="D20436" s="139"/>
      <c r="E20436" s="140"/>
      <c r="F20436" s="140"/>
      <c r="G20436" s="140"/>
      <c r="M20436" s="140"/>
      <c r="N20436" s="167"/>
      <c r="O20436" s="167"/>
      <c r="P20436" s="142"/>
      <c r="Q20436" s="142"/>
      <c r="R20436" s="142"/>
      <c r="S20436" s="139"/>
    </row>
    <row r="20437" spans="2:19" ht="15.75" customHeight="1" x14ac:dyDescent="0.25">
      <c r="B20437" s="106"/>
      <c r="C20437" s="106"/>
      <c r="D20437" s="139"/>
      <c r="E20437" s="140"/>
      <c r="F20437" s="140"/>
      <c r="G20437" s="140"/>
      <c r="M20437" s="140"/>
      <c r="N20437" s="167"/>
      <c r="O20437" s="167"/>
      <c r="P20437" s="142"/>
      <c r="Q20437" s="142"/>
      <c r="R20437" s="142"/>
      <c r="S20437" s="139"/>
    </row>
    <row r="20438" spans="2:19" ht="15.75" customHeight="1" x14ac:dyDescent="0.25">
      <c r="B20438" s="106"/>
      <c r="C20438" s="106"/>
      <c r="D20438" s="139"/>
      <c r="E20438" s="140"/>
      <c r="F20438" s="140"/>
      <c r="G20438" s="140"/>
      <c r="M20438" s="140"/>
      <c r="N20438" s="167"/>
      <c r="O20438" s="167"/>
      <c r="P20438" s="142"/>
      <c r="Q20438" s="142"/>
      <c r="R20438" s="142"/>
      <c r="S20438" s="139"/>
    </row>
    <row r="20439" spans="2:19" ht="15.75" customHeight="1" x14ac:dyDescent="0.25">
      <c r="B20439" s="106"/>
      <c r="C20439" s="106"/>
      <c r="D20439" s="139"/>
      <c r="E20439" s="140"/>
      <c r="F20439" s="140"/>
      <c r="G20439" s="140"/>
      <c r="M20439" s="140"/>
      <c r="N20439" s="167"/>
      <c r="O20439" s="167"/>
      <c r="P20439" s="142"/>
      <c r="Q20439" s="142"/>
      <c r="R20439" s="142"/>
      <c r="S20439" s="139"/>
    </row>
    <row r="20440" spans="2:19" ht="15.75" customHeight="1" x14ac:dyDescent="0.25">
      <c r="B20440" s="106"/>
      <c r="C20440" s="106"/>
      <c r="D20440" s="139"/>
      <c r="E20440" s="140"/>
      <c r="F20440" s="140"/>
      <c r="G20440" s="140"/>
      <c r="M20440" s="140"/>
      <c r="N20440" s="167"/>
      <c r="O20440" s="167"/>
      <c r="P20440" s="142"/>
      <c r="Q20440" s="142"/>
      <c r="R20440" s="142"/>
      <c r="S20440" s="139"/>
    </row>
    <row r="20441" spans="2:19" ht="15.75" customHeight="1" x14ac:dyDescent="0.25">
      <c r="B20441" s="106"/>
      <c r="C20441" s="106"/>
      <c r="D20441" s="139"/>
      <c r="E20441" s="140"/>
      <c r="F20441" s="140"/>
      <c r="G20441" s="140"/>
      <c r="M20441" s="140"/>
      <c r="N20441" s="167"/>
      <c r="O20441" s="167"/>
      <c r="P20441" s="142"/>
      <c r="Q20441" s="142"/>
      <c r="R20441" s="142"/>
      <c r="S20441" s="139"/>
    </row>
    <row r="20442" spans="2:19" ht="15.75" customHeight="1" x14ac:dyDescent="0.25">
      <c r="B20442" s="106"/>
      <c r="C20442" s="106"/>
      <c r="D20442" s="139"/>
      <c r="E20442" s="140"/>
      <c r="F20442" s="140"/>
      <c r="G20442" s="140"/>
      <c r="M20442" s="140"/>
      <c r="N20442" s="167"/>
      <c r="O20442" s="167"/>
      <c r="P20442" s="142"/>
      <c r="Q20442" s="142"/>
      <c r="R20442" s="142"/>
      <c r="S20442" s="139"/>
    </row>
    <row r="20443" spans="2:19" ht="15.75" customHeight="1" x14ac:dyDescent="0.25">
      <c r="B20443" s="106"/>
      <c r="C20443" s="106"/>
      <c r="D20443" s="139"/>
      <c r="E20443" s="140"/>
      <c r="F20443" s="140"/>
      <c r="G20443" s="140"/>
      <c r="M20443" s="140"/>
      <c r="N20443" s="167"/>
      <c r="O20443" s="167"/>
      <c r="P20443" s="142"/>
      <c r="Q20443" s="142"/>
      <c r="R20443" s="142"/>
      <c r="S20443" s="139"/>
    </row>
    <row r="20444" spans="2:19" ht="15.75" customHeight="1" x14ac:dyDescent="0.25">
      <c r="B20444" s="106"/>
      <c r="C20444" s="106"/>
      <c r="D20444" s="139"/>
      <c r="E20444" s="140"/>
      <c r="F20444" s="140"/>
      <c r="G20444" s="140"/>
      <c r="M20444" s="140"/>
      <c r="N20444" s="167"/>
      <c r="O20444" s="167"/>
      <c r="P20444" s="142"/>
      <c r="Q20444" s="142"/>
      <c r="R20444" s="142"/>
      <c r="S20444" s="139"/>
    </row>
    <row r="20445" spans="2:19" ht="15.75" customHeight="1" x14ac:dyDescent="0.25">
      <c r="B20445" s="106"/>
      <c r="C20445" s="106"/>
      <c r="D20445" s="139"/>
      <c r="E20445" s="140"/>
      <c r="F20445" s="140"/>
      <c r="G20445" s="140"/>
      <c r="M20445" s="140"/>
      <c r="N20445" s="167"/>
      <c r="O20445" s="167"/>
      <c r="P20445" s="142"/>
      <c r="Q20445" s="142"/>
      <c r="R20445" s="142"/>
      <c r="S20445" s="139"/>
    </row>
    <row r="20446" spans="2:19" ht="15.75" customHeight="1" x14ac:dyDescent="0.25">
      <c r="B20446" s="106"/>
      <c r="C20446" s="106"/>
      <c r="D20446" s="139"/>
      <c r="E20446" s="140"/>
      <c r="F20446" s="140"/>
      <c r="G20446" s="140"/>
      <c r="M20446" s="140"/>
      <c r="N20446" s="167"/>
      <c r="O20446" s="167"/>
      <c r="P20446" s="142"/>
      <c r="Q20446" s="142"/>
      <c r="R20446" s="142"/>
      <c r="S20446" s="139"/>
    </row>
    <row r="20447" spans="2:19" ht="15.75" customHeight="1" x14ac:dyDescent="0.25">
      <c r="B20447" s="106"/>
      <c r="C20447" s="106"/>
      <c r="D20447" s="139"/>
      <c r="E20447" s="140"/>
      <c r="F20447" s="140"/>
      <c r="G20447" s="140"/>
      <c r="M20447" s="140"/>
      <c r="N20447" s="167"/>
      <c r="O20447" s="167"/>
      <c r="P20447" s="142"/>
      <c r="Q20447" s="142"/>
      <c r="R20447" s="142"/>
      <c r="S20447" s="139"/>
    </row>
    <row r="20448" spans="2:19" ht="15.75" customHeight="1" x14ac:dyDescent="0.25">
      <c r="B20448" s="106"/>
      <c r="C20448" s="106"/>
      <c r="D20448" s="139"/>
      <c r="E20448" s="140"/>
      <c r="F20448" s="140"/>
      <c r="G20448" s="140"/>
      <c r="M20448" s="140"/>
      <c r="N20448" s="167"/>
      <c r="O20448" s="167"/>
      <c r="P20448" s="142"/>
      <c r="Q20448" s="142"/>
      <c r="R20448" s="142"/>
      <c r="S20448" s="139"/>
    </row>
    <row r="20449" spans="2:19" ht="15.75" customHeight="1" x14ac:dyDescent="0.25">
      <c r="B20449" s="106"/>
      <c r="C20449" s="106"/>
      <c r="D20449" s="139"/>
      <c r="E20449" s="140"/>
      <c r="F20449" s="140"/>
      <c r="G20449" s="140"/>
      <c r="M20449" s="140"/>
      <c r="N20449" s="167"/>
      <c r="O20449" s="167"/>
      <c r="P20449" s="142"/>
      <c r="Q20449" s="142"/>
      <c r="R20449" s="142"/>
      <c r="S20449" s="139"/>
    </row>
    <row r="20450" spans="2:19" ht="15.75" customHeight="1" x14ac:dyDescent="0.25">
      <c r="B20450" s="106"/>
      <c r="C20450" s="106"/>
      <c r="D20450" s="139"/>
      <c r="E20450" s="140"/>
      <c r="F20450" s="140"/>
      <c r="G20450" s="140"/>
      <c r="M20450" s="140"/>
      <c r="N20450" s="167"/>
      <c r="O20450" s="167"/>
      <c r="P20450" s="142"/>
      <c r="Q20450" s="142"/>
      <c r="R20450" s="142"/>
      <c r="S20450" s="139"/>
    </row>
    <row r="20451" spans="2:19" ht="15.75" customHeight="1" x14ac:dyDescent="0.25">
      <c r="B20451" s="106"/>
      <c r="C20451" s="106"/>
      <c r="D20451" s="139"/>
      <c r="E20451" s="140"/>
      <c r="F20451" s="140"/>
      <c r="G20451" s="140"/>
      <c r="M20451" s="140"/>
      <c r="N20451" s="167"/>
      <c r="O20451" s="167"/>
      <c r="P20451" s="142"/>
      <c r="Q20451" s="142"/>
      <c r="R20451" s="142"/>
      <c r="S20451" s="139"/>
    </row>
    <row r="20452" spans="2:19" ht="15.75" customHeight="1" x14ac:dyDescent="0.25">
      <c r="B20452" s="106"/>
      <c r="C20452" s="106"/>
      <c r="D20452" s="139"/>
      <c r="E20452" s="140"/>
      <c r="F20452" s="140"/>
      <c r="G20452" s="140"/>
      <c r="M20452" s="140"/>
      <c r="N20452" s="167"/>
      <c r="O20452" s="167"/>
      <c r="P20452" s="142"/>
      <c r="Q20452" s="142"/>
      <c r="R20452" s="142"/>
      <c r="S20452" s="139"/>
    </row>
    <row r="20453" spans="2:19" ht="15.75" customHeight="1" x14ac:dyDescent="0.25">
      <c r="B20453" s="106"/>
      <c r="C20453" s="106"/>
      <c r="D20453" s="139"/>
      <c r="E20453" s="140"/>
      <c r="F20453" s="140"/>
      <c r="G20453" s="140"/>
      <c r="M20453" s="140"/>
      <c r="N20453" s="167"/>
      <c r="O20453" s="167"/>
      <c r="P20453" s="142"/>
      <c r="Q20453" s="142"/>
      <c r="R20453" s="142"/>
      <c r="S20453" s="139"/>
    </row>
    <row r="20454" spans="2:19" ht="15.75" customHeight="1" x14ac:dyDescent="0.25">
      <c r="B20454" s="106"/>
      <c r="C20454" s="106"/>
      <c r="D20454" s="139"/>
      <c r="E20454" s="140"/>
      <c r="F20454" s="140"/>
      <c r="G20454" s="140"/>
      <c r="M20454" s="140"/>
      <c r="N20454" s="167"/>
      <c r="O20454" s="167"/>
      <c r="P20454" s="142"/>
      <c r="Q20454" s="142"/>
      <c r="R20454" s="142"/>
      <c r="S20454" s="139"/>
    </row>
    <row r="20455" spans="2:19" ht="15.75" customHeight="1" x14ac:dyDescent="0.25">
      <c r="B20455" s="106"/>
      <c r="C20455" s="106"/>
      <c r="D20455" s="139"/>
      <c r="E20455" s="140"/>
      <c r="F20455" s="140"/>
      <c r="G20455" s="140"/>
      <c r="M20455" s="140"/>
      <c r="N20455" s="167"/>
      <c r="O20455" s="167"/>
      <c r="P20455" s="142"/>
      <c r="Q20455" s="142"/>
      <c r="R20455" s="142"/>
      <c r="S20455" s="139"/>
    </row>
    <row r="20456" spans="2:19" ht="15.75" customHeight="1" x14ac:dyDescent="0.25">
      <c r="B20456" s="106"/>
      <c r="C20456" s="106"/>
      <c r="D20456" s="139"/>
      <c r="E20456" s="140"/>
      <c r="F20456" s="140"/>
      <c r="G20456" s="140"/>
      <c r="M20456" s="140"/>
      <c r="N20456" s="167"/>
      <c r="O20456" s="167"/>
      <c r="P20456" s="142"/>
      <c r="Q20456" s="142"/>
      <c r="R20456" s="142"/>
      <c r="S20456" s="139"/>
    </row>
    <row r="20457" spans="2:19" ht="15.75" customHeight="1" x14ac:dyDescent="0.25">
      <c r="B20457" s="106"/>
      <c r="C20457" s="106"/>
      <c r="D20457" s="139"/>
      <c r="E20457" s="140"/>
      <c r="F20457" s="140"/>
      <c r="G20457" s="140"/>
      <c r="M20457" s="140"/>
      <c r="N20457" s="167"/>
      <c r="O20457" s="167"/>
      <c r="P20457" s="142"/>
      <c r="Q20457" s="142"/>
      <c r="R20457" s="142"/>
      <c r="S20457" s="139"/>
    </row>
    <row r="20458" spans="2:19" ht="15.75" customHeight="1" x14ac:dyDescent="0.25">
      <c r="B20458" s="106"/>
      <c r="C20458" s="106"/>
      <c r="D20458" s="139"/>
      <c r="E20458" s="140"/>
      <c r="F20458" s="140"/>
      <c r="G20458" s="140"/>
      <c r="M20458" s="140"/>
      <c r="N20458" s="167"/>
      <c r="O20458" s="167"/>
      <c r="P20458" s="142"/>
      <c r="Q20458" s="142"/>
      <c r="R20458" s="142"/>
      <c r="S20458" s="139"/>
    </row>
    <row r="20459" spans="2:19" ht="15.75" customHeight="1" x14ac:dyDescent="0.25">
      <c r="B20459" s="106"/>
      <c r="C20459" s="106"/>
      <c r="D20459" s="139"/>
      <c r="E20459" s="140"/>
      <c r="F20459" s="140"/>
      <c r="G20459" s="140"/>
      <c r="M20459" s="140"/>
      <c r="N20459" s="167"/>
      <c r="O20459" s="167"/>
      <c r="P20459" s="142"/>
      <c r="Q20459" s="142"/>
      <c r="R20459" s="142"/>
      <c r="S20459" s="139"/>
    </row>
    <row r="20460" spans="2:19" ht="15.75" customHeight="1" x14ac:dyDescent="0.25">
      <c r="B20460" s="106"/>
      <c r="C20460" s="106"/>
      <c r="D20460" s="139"/>
      <c r="E20460" s="140"/>
      <c r="F20460" s="140"/>
      <c r="G20460" s="140"/>
      <c r="M20460" s="140"/>
      <c r="N20460" s="167"/>
      <c r="O20460" s="167"/>
      <c r="P20460" s="142"/>
      <c r="Q20460" s="142"/>
      <c r="R20460" s="142"/>
      <c r="S20460" s="139"/>
    </row>
    <row r="20461" spans="2:19" ht="15.75" customHeight="1" x14ac:dyDescent="0.25">
      <c r="B20461" s="106"/>
      <c r="C20461" s="106"/>
      <c r="D20461" s="139"/>
      <c r="E20461" s="140"/>
      <c r="F20461" s="140"/>
      <c r="G20461" s="140"/>
      <c r="M20461" s="140"/>
      <c r="N20461" s="167"/>
      <c r="O20461" s="167"/>
      <c r="P20461" s="142"/>
      <c r="Q20461" s="142"/>
      <c r="R20461" s="142"/>
      <c r="S20461" s="139"/>
    </row>
    <row r="20462" spans="2:19" ht="15.75" customHeight="1" x14ac:dyDescent="0.25">
      <c r="B20462" s="106"/>
      <c r="C20462" s="106"/>
      <c r="D20462" s="139"/>
      <c r="E20462" s="140"/>
      <c r="F20462" s="140"/>
      <c r="G20462" s="140"/>
      <c r="M20462" s="140"/>
      <c r="N20462" s="167"/>
      <c r="O20462" s="167"/>
      <c r="P20462" s="142"/>
      <c r="Q20462" s="142"/>
      <c r="R20462" s="142"/>
      <c r="S20462" s="139"/>
    </row>
    <row r="20463" spans="2:19" ht="15.75" customHeight="1" x14ac:dyDescent="0.25">
      <c r="B20463" s="106"/>
      <c r="C20463" s="106"/>
      <c r="D20463" s="139"/>
      <c r="E20463" s="140"/>
      <c r="F20463" s="140"/>
      <c r="G20463" s="140"/>
      <c r="M20463" s="140"/>
      <c r="N20463" s="167"/>
      <c r="O20463" s="167"/>
      <c r="P20463" s="142"/>
      <c r="Q20463" s="142"/>
      <c r="R20463" s="142"/>
      <c r="S20463" s="139"/>
    </row>
    <row r="20464" spans="2:19" ht="15.75" customHeight="1" x14ac:dyDescent="0.25">
      <c r="B20464" s="106"/>
      <c r="C20464" s="106"/>
      <c r="D20464" s="139"/>
      <c r="E20464" s="140"/>
      <c r="F20464" s="140"/>
      <c r="G20464" s="140"/>
      <c r="M20464" s="140"/>
      <c r="N20464" s="167"/>
      <c r="O20464" s="167"/>
      <c r="P20464" s="142"/>
      <c r="Q20464" s="142"/>
      <c r="R20464" s="142"/>
      <c r="S20464" s="139"/>
    </row>
    <row r="20465" spans="2:19" ht="15.75" customHeight="1" x14ac:dyDescent="0.25">
      <c r="B20465" s="106"/>
      <c r="C20465" s="106"/>
      <c r="D20465" s="139"/>
      <c r="E20465" s="140"/>
      <c r="F20465" s="140"/>
      <c r="G20465" s="140"/>
      <c r="M20465" s="140"/>
      <c r="N20465" s="167"/>
      <c r="O20465" s="167"/>
      <c r="P20465" s="142"/>
      <c r="Q20465" s="142"/>
      <c r="R20465" s="142"/>
      <c r="S20465" s="139"/>
    </row>
    <row r="20466" spans="2:19" ht="15.75" customHeight="1" x14ac:dyDescent="0.25">
      <c r="B20466" s="106"/>
      <c r="C20466" s="106"/>
      <c r="D20466" s="139"/>
      <c r="E20466" s="140"/>
      <c r="F20466" s="140"/>
      <c r="G20466" s="140"/>
      <c r="M20466" s="140"/>
      <c r="N20466" s="167"/>
      <c r="O20466" s="167"/>
      <c r="P20466" s="142"/>
      <c r="Q20466" s="142"/>
      <c r="R20466" s="142"/>
      <c r="S20466" s="139"/>
    </row>
    <row r="20467" spans="2:19" ht="15.75" customHeight="1" x14ac:dyDescent="0.25">
      <c r="B20467" s="106"/>
      <c r="C20467" s="106"/>
      <c r="D20467" s="139"/>
      <c r="E20467" s="140"/>
      <c r="F20467" s="140"/>
      <c r="G20467" s="140"/>
      <c r="M20467" s="140"/>
      <c r="N20467" s="167"/>
      <c r="O20467" s="167"/>
      <c r="P20467" s="142"/>
      <c r="Q20467" s="142"/>
      <c r="R20467" s="142"/>
      <c r="S20467" s="139"/>
    </row>
    <row r="20468" spans="2:19" ht="15.75" customHeight="1" x14ac:dyDescent="0.25">
      <c r="B20468" s="106"/>
      <c r="C20468" s="106"/>
      <c r="D20468" s="139"/>
      <c r="E20468" s="140"/>
      <c r="F20468" s="140"/>
      <c r="G20468" s="140"/>
      <c r="M20468" s="140"/>
      <c r="N20468" s="167"/>
      <c r="O20468" s="167"/>
      <c r="P20468" s="142"/>
      <c r="Q20468" s="142"/>
      <c r="R20468" s="142"/>
      <c r="S20468" s="139"/>
    </row>
    <row r="20469" spans="2:19" ht="15.75" customHeight="1" x14ac:dyDescent="0.25">
      <c r="B20469" s="106"/>
      <c r="C20469" s="106"/>
      <c r="D20469" s="139"/>
      <c r="E20469" s="140"/>
      <c r="F20469" s="140"/>
      <c r="G20469" s="140"/>
      <c r="M20469" s="140"/>
      <c r="N20469" s="167"/>
      <c r="O20469" s="167"/>
      <c r="P20469" s="142"/>
      <c r="Q20469" s="142"/>
      <c r="R20469" s="142"/>
      <c r="S20469" s="139"/>
    </row>
    <row r="20470" spans="2:19" ht="15.75" customHeight="1" x14ac:dyDescent="0.25">
      <c r="B20470" s="106"/>
      <c r="C20470" s="106"/>
      <c r="D20470" s="139"/>
      <c r="E20470" s="140"/>
      <c r="F20470" s="140"/>
      <c r="G20470" s="140"/>
      <c r="M20470" s="140"/>
      <c r="N20470" s="167"/>
      <c r="O20470" s="167"/>
      <c r="P20470" s="142"/>
      <c r="Q20470" s="142"/>
      <c r="R20470" s="142"/>
      <c r="S20470" s="139"/>
    </row>
    <row r="20471" spans="2:19" ht="15.75" customHeight="1" x14ac:dyDescent="0.25">
      <c r="B20471" s="106"/>
      <c r="C20471" s="106"/>
      <c r="D20471" s="139"/>
      <c r="E20471" s="140"/>
      <c r="F20471" s="140"/>
      <c r="G20471" s="140"/>
      <c r="M20471" s="140"/>
      <c r="N20471" s="167"/>
      <c r="O20471" s="167"/>
      <c r="P20471" s="142"/>
      <c r="Q20471" s="142"/>
      <c r="R20471" s="142"/>
      <c r="S20471" s="139"/>
    </row>
    <row r="20472" spans="2:19" ht="15.75" customHeight="1" x14ac:dyDescent="0.25">
      <c r="B20472" s="106"/>
      <c r="C20472" s="106"/>
      <c r="D20472" s="139"/>
      <c r="E20472" s="140"/>
      <c r="F20472" s="140"/>
      <c r="G20472" s="140"/>
      <c r="M20472" s="140"/>
      <c r="N20472" s="167"/>
      <c r="O20472" s="167"/>
      <c r="P20472" s="142"/>
      <c r="Q20472" s="142"/>
      <c r="R20472" s="142"/>
      <c r="S20472" s="139"/>
    </row>
    <row r="20473" spans="2:19" ht="15.75" customHeight="1" x14ac:dyDescent="0.25">
      <c r="B20473" s="106"/>
      <c r="C20473" s="106"/>
      <c r="D20473" s="139"/>
      <c r="E20473" s="140"/>
      <c r="F20473" s="140"/>
      <c r="G20473" s="140"/>
      <c r="M20473" s="140"/>
      <c r="N20473" s="167"/>
      <c r="O20473" s="167"/>
      <c r="P20473" s="142"/>
      <c r="Q20473" s="142"/>
      <c r="R20473" s="142"/>
      <c r="S20473" s="139"/>
    </row>
    <row r="20474" spans="2:19" ht="15.75" customHeight="1" x14ac:dyDescent="0.25">
      <c r="B20474" s="106"/>
      <c r="C20474" s="106"/>
      <c r="D20474" s="139"/>
      <c r="E20474" s="140"/>
      <c r="F20474" s="140"/>
      <c r="G20474" s="140"/>
      <c r="M20474" s="140"/>
      <c r="N20474" s="167"/>
      <c r="O20474" s="167"/>
      <c r="P20474" s="142"/>
      <c r="Q20474" s="142"/>
      <c r="R20474" s="142"/>
      <c r="S20474" s="139"/>
    </row>
    <row r="20475" spans="2:19" ht="15.75" customHeight="1" x14ac:dyDescent="0.25">
      <c r="B20475" s="106"/>
      <c r="C20475" s="106"/>
      <c r="D20475" s="139"/>
      <c r="E20475" s="140"/>
      <c r="F20475" s="140"/>
      <c r="G20475" s="140"/>
      <c r="M20475" s="140"/>
      <c r="N20475" s="167"/>
      <c r="O20475" s="167"/>
      <c r="P20475" s="142"/>
      <c r="Q20475" s="142"/>
      <c r="R20475" s="142"/>
      <c r="S20475" s="139"/>
    </row>
    <row r="20476" spans="2:19" ht="15.75" customHeight="1" x14ac:dyDescent="0.25">
      <c r="B20476" s="106"/>
      <c r="C20476" s="106"/>
      <c r="D20476" s="139"/>
      <c r="E20476" s="140"/>
      <c r="F20476" s="140"/>
      <c r="G20476" s="140"/>
      <c r="M20476" s="140"/>
      <c r="N20476" s="167"/>
      <c r="O20476" s="167"/>
      <c r="P20476" s="142"/>
      <c r="Q20476" s="142"/>
      <c r="R20476" s="142"/>
      <c r="S20476" s="139"/>
    </row>
    <row r="20477" spans="2:19" ht="15.75" customHeight="1" x14ac:dyDescent="0.25">
      <c r="B20477" s="106"/>
      <c r="C20477" s="106"/>
      <c r="D20477" s="139"/>
      <c r="E20477" s="140"/>
      <c r="F20477" s="140"/>
      <c r="G20477" s="140"/>
      <c r="M20477" s="140"/>
      <c r="N20477" s="167"/>
      <c r="O20477" s="167"/>
      <c r="P20477" s="142"/>
      <c r="Q20477" s="142"/>
      <c r="R20477" s="142"/>
      <c r="S20477" s="139"/>
    </row>
    <row r="20478" spans="2:19" ht="15.75" customHeight="1" x14ac:dyDescent="0.25">
      <c r="B20478" s="106"/>
      <c r="C20478" s="106"/>
      <c r="D20478" s="139"/>
      <c r="E20478" s="140"/>
      <c r="F20478" s="140"/>
      <c r="G20478" s="140"/>
      <c r="M20478" s="140"/>
      <c r="N20478" s="167"/>
      <c r="O20478" s="167"/>
      <c r="P20478" s="142"/>
      <c r="Q20478" s="142"/>
      <c r="R20478" s="142"/>
      <c r="S20478" s="139"/>
    </row>
    <row r="20479" spans="2:19" ht="15.75" customHeight="1" x14ac:dyDescent="0.25">
      <c r="B20479" s="106"/>
      <c r="C20479" s="106"/>
      <c r="D20479" s="139"/>
      <c r="E20479" s="140"/>
      <c r="F20479" s="140"/>
      <c r="G20479" s="140"/>
      <c r="M20479" s="140"/>
      <c r="N20479" s="167"/>
      <c r="O20479" s="167"/>
      <c r="P20479" s="142"/>
      <c r="Q20479" s="142"/>
      <c r="R20479" s="142"/>
      <c r="S20479" s="139"/>
    </row>
    <row r="20480" spans="2:19" ht="15.75" customHeight="1" x14ac:dyDescent="0.25">
      <c r="B20480" s="106"/>
      <c r="C20480" s="106"/>
      <c r="D20480" s="139"/>
      <c r="E20480" s="140"/>
      <c r="F20480" s="140"/>
      <c r="G20480" s="140"/>
      <c r="M20480" s="140"/>
      <c r="N20480" s="167"/>
      <c r="O20480" s="167"/>
      <c r="P20480" s="142"/>
      <c r="Q20480" s="142"/>
      <c r="R20480" s="142"/>
      <c r="S20480" s="139"/>
    </row>
    <row r="20481" spans="2:19" ht="15.75" customHeight="1" x14ac:dyDescent="0.25">
      <c r="B20481" s="106"/>
      <c r="C20481" s="106"/>
      <c r="D20481" s="139"/>
      <c r="E20481" s="140"/>
      <c r="F20481" s="140"/>
      <c r="G20481" s="140"/>
      <c r="M20481" s="140"/>
      <c r="N20481" s="167"/>
      <c r="O20481" s="167"/>
      <c r="P20481" s="142"/>
      <c r="Q20481" s="142"/>
      <c r="R20481" s="142"/>
      <c r="S20481" s="139"/>
    </row>
    <row r="20482" spans="2:19" ht="15.75" customHeight="1" x14ac:dyDescent="0.25">
      <c r="B20482" s="106"/>
      <c r="C20482" s="106"/>
      <c r="D20482" s="139"/>
      <c r="E20482" s="140"/>
      <c r="F20482" s="140"/>
      <c r="G20482" s="140"/>
      <c r="M20482" s="140"/>
      <c r="N20482" s="167"/>
      <c r="O20482" s="167"/>
      <c r="P20482" s="142"/>
      <c r="Q20482" s="142"/>
      <c r="R20482" s="142"/>
      <c r="S20482" s="139"/>
    </row>
    <row r="20483" spans="2:19" ht="15.75" customHeight="1" x14ac:dyDescent="0.25">
      <c r="B20483" s="106"/>
      <c r="C20483" s="106"/>
      <c r="D20483" s="139"/>
      <c r="E20483" s="140"/>
      <c r="F20483" s="140"/>
      <c r="G20483" s="140"/>
      <c r="M20483" s="140"/>
      <c r="N20483" s="167"/>
      <c r="O20483" s="167"/>
      <c r="P20483" s="142"/>
      <c r="Q20483" s="142"/>
      <c r="R20483" s="142"/>
      <c r="S20483" s="139"/>
    </row>
    <row r="20484" spans="2:19" ht="15.75" customHeight="1" x14ac:dyDescent="0.25">
      <c r="B20484" s="106"/>
      <c r="C20484" s="106"/>
      <c r="D20484" s="139"/>
      <c r="E20484" s="140"/>
      <c r="F20484" s="140"/>
      <c r="G20484" s="140"/>
      <c r="M20484" s="140"/>
      <c r="N20484" s="167"/>
      <c r="O20484" s="167"/>
      <c r="P20484" s="142"/>
      <c r="Q20484" s="142"/>
      <c r="R20484" s="142"/>
      <c r="S20484" s="139"/>
    </row>
    <row r="20485" spans="2:19" ht="15.75" customHeight="1" x14ac:dyDescent="0.25">
      <c r="B20485" s="106"/>
      <c r="C20485" s="106"/>
      <c r="D20485" s="139"/>
      <c r="E20485" s="140"/>
      <c r="F20485" s="140"/>
      <c r="G20485" s="140"/>
      <c r="M20485" s="140"/>
      <c r="N20485" s="167"/>
      <c r="O20485" s="167"/>
      <c r="P20485" s="142"/>
      <c r="Q20485" s="142"/>
      <c r="R20485" s="142"/>
      <c r="S20485" s="139"/>
    </row>
    <row r="20486" spans="2:19" ht="15.75" customHeight="1" x14ac:dyDescent="0.25">
      <c r="B20486" s="106"/>
      <c r="C20486" s="106"/>
      <c r="D20486" s="139"/>
      <c r="E20486" s="140"/>
      <c r="F20486" s="140"/>
      <c r="G20486" s="140"/>
      <c r="M20486" s="140"/>
      <c r="N20486" s="167"/>
      <c r="O20486" s="167"/>
      <c r="P20486" s="142"/>
      <c r="Q20486" s="142"/>
      <c r="R20486" s="142"/>
      <c r="S20486" s="139"/>
    </row>
    <row r="20487" spans="2:19" ht="15.75" customHeight="1" x14ac:dyDescent="0.25">
      <c r="B20487" s="106"/>
      <c r="C20487" s="106"/>
      <c r="D20487" s="139"/>
      <c r="E20487" s="140"/>
      <c r="F20487" s="140"/>
      <c r="G20487" s="140"/>
      <c r="M20487" s="140"/>
      <c r="N20487" s="167"/>
      <c r="O20487" s="167"/>
      <c r="P20487" s="142"/>
      <c r="Q20487" s="142"/>
      <c r="R20487" s="142"/>
      <c r="S20487" s="139"/>
    </row>
    <row r="20488" spans="2:19" ht="15.75" customHeight="1" x14ac:dyDescent="0.25">
      <c r="B20488" s="106"/>
      <c r="C20488" s="106"/>
      <c r="D20488" s="139"/>
      <c r="E20488" s="140"/>
      <c r="F20488" s="140"/>
      <c r="G20488" s="140"/>
      <c r="M20488" s="140"/>
      <c r="N20488" s="167"/>
      <c r="O20488" s="167"/>
      <c r="P20488" s="142"/>
      <c r="Q20488" s="142"/>
      <c r="R20488" s="142"/>
      <c r="S20488" s="139"/>
    </row>
    <row r="20489" spans="2:19" ht="15.75" customHeight="1" x14ac:dyDescent="0.25">
      <c r="B20489" s="106"/>
      <c r="C20489" s="106"/>
      <c r="D20489" s="139"/>
      <c r="E20489" s="140"/>
      <c r="F20489" s="140"/>
      <c r="G20489" s="140"/>
      <c r="M20489" s="140"/>
      <c r="N20489" s="167"/>
      <c r="O20489" s="167"/>
      <c r="P20489" s="142"/>
      <c r="Q20489" s="142"/>
      <c r="R20489" s="142"/>
      <c r="S20489" s="139"/>
    </row>
    <row r="20490" spans="2:19" ht="15.75" customHeight="1" x14ac:dyDescent="0.25">
      <c r="B20490" s="106"/>
      <c r="C20490" s="106"/>
      <c r="D20490" s="139"/>
      <c r="E20490" s="140"/>
      <c r="F20490" s="140"/>
      <c r="G20490" s="140"/>
      <c r="M20490" s="140"/>
      <c r="N20490" s="167"/>
      <c r="O20490" s="167"/>
      <c r="P20490" s="142"/>
      <c r="Q20490" s="142"/>
      <c r="R20490" s="142"/>
      <c r="S20490" s="139"/>
    </row>
    <row r="20491" spans="2:19" ht="15.75" customHeight="1" x14ac:dyDescent="0.25">
      <c r="B20491" s="106"/>
      <c r="C20491" s="106"/>
      <c r="D20491" s="139"/>
      <c r="E20491" s="140"/>
      <c r="F20491" s="140"/>
      <c r="G20491" s="140"/>
      <c r="M20491" s="140"/>
      <c r="N20491" s="167"/>
      <c r="O20491" s="167"/>
      <c r="P20491" s="142"/>
      <c r="Q20491" s="142"/>
      <c r="R20491" s="142"/>
      <c r="S20491" s="139"/>
    </row>
    <row r="20492" spans="2:19" ht="15.75" customHeight="1" x14ac:dyDescent="0.25">
      <c r="B20492" s="106"/>
      <c r="C20492" s="106"/>
      <c r="D20492" s="139"/>
      <c r="E20492" s="140"/>
      <c r="F20492" s="140"/>
      <c r="G20492" s="140"/>
      <c r="M20492" s="140"/>
      <c r="N20492" s="167"/>
      <c r="O20492" s="167"/>
      <c r="P20492" s="142"/>
      <c r="Q20492" s="142"/>
      <c r="R20492" s="142"/>
      <c r="S20492" s="139"/>
    </row>
    <row r="20493" spans="2:19" ht="15.75" customHeight="1" x14ac:dyDescent="0.25">
      <c r="B20493" s="106"/>
      <c r="C20493" s="106"/>
      <c r="D20493" s="139"/>
      <c r="E20493" s="140"/>
      <c r="F20493" s="140"/>
      <c r="G20493" s="140"/>
      <c r="M20493" s="140"/>
      <c r="N20493" s="167"/>
      <c r="O20493" s="167"/>
      <c r="P20493" s="142"/>
      <c r="Q20493" s="142"/>
      <c r="R20493" s="142"/>
      <c r="S20493" s="139"/>
    </row>
    <row r="20494" spans="2:19" ht="15.75" customHeight="1" x14ac:dyDescent="0.25">
      <c r="B20494" s="106"/>
      <c r="C20494" s="106"/>
      <c r="D20494" s="139"/>
      <c r="E20494" s="140"/>
      <c r="F20494" s="140"/>
      <c r="G20494" s="140"/>
      <c r="M20494" s="140"/>
      <c r="N20494" s="167"/>
      <c r="O20494" s="167"/>
      <c r="P20494" s="142"/>
      <c r="Q20494" s="142"/>
      <c r="R20494" s="142"/>
      <c r="S20494" s="139"/>
    </row>
    <row r="20495" spans="2:19" ht="15.75" customHeight="1" x14ac:dyDescent="0.25">
      <c r="B20495" s="106"/>
      <c r="C20495" s="106"/>
      <c r="D20495" s="139"/>
      <c r="E20495" s="140"/>
      <c r="F20495" s="140"/>
      <c r="G20495" s="140"/>
      <c r="M20495" s="140"/>
      <c r="N20495" s="167"/>
      <c r="O20495" s="167"/>
      <c r="P20495" s="142"/>
      <c r="Q20495" s="142"/>
      <c r="R20495" s="142"/>
      <c r="S20495" s="139"/>
    </row>
    <row r="20496" spans="2:19" ht="15.75" customHeight="1" x14ac:dyDescent="0.25">
      <c r="B20496" s="106"/>
      <c r="C20496" s="106"/>
      <c r="D20496" s="139"/>
      <c r="E20496" s="140"/>
      <c r="F20496" s="140"/>
      <c r="G20496" s="140"/>
      <c r="M20496" s="140"/>
      <c r="N20496" s="167"/>
      <c r="O20496" s="167"/>
      <c r="P20496" s="142"/>
      <c r="Q20496" s="142"/>
      <c r="R20496" s="142"/>
      <c r="S20496" s="139"/>
    </row>
    <row r="20497" spans="2:19" ht="15.75" customHeight="1" x14ac:dyDescent="0.25">
      <c r="B20497" s="106"/>
      <c r="C20497" s="106"/>
      <c r="D20497" s="139"/>
      <c r="E20497" s="140"/>
      <c r="F20497" s="140"/>
      <c r="G20497" s="140"/>
      <c r="M20497" s="140"/>
      <c r="N20497" s="167"/>
      <c r="O20497" s="167"/>
      <c r="P20497" s="142"/>
      <c r="Q20497" s="142"/>
      <c r="R20497" s="142"/>
      <c r="S20497" s="139"/>
    </row>
    <row r="20498" spans="2:19" ht="15.75" customHeight="1" x14ac:dyDescent="0.25">
      <c r="B20498" s="106"/>
      <c r="C20498" s="106"/>
      <c r="D20498" s="139"/>
      <c r="E20498" s="140"/>
      <c r="F20498" s="140"/>
      <c r="G20498" s="140"/>
      <c r="M20498" s="140"/>
      <c r="N20498" s="167"/>
      <c r="O20498" s="167"/>
      <c r="P20498" s="142"/>
      <c r="Q20498" s="142"/>
      <c r="R20498" s="142"/>
      <c r="S20498" s="139"/>
    </row>
    <row r="20499" spans="2:19" ht="15.75" customHeight="1" x14ac:dyDescent="0.25">
      <c r="B20499" s="106"/>
      <c r="C20499" s="106"/>
      <c r="D20499" s="139"/>
      <c r="E20499" s="140"/>
      <c r="F20499" s="140"/>
      <c r="G20499" s="140"/>
      <c r="M20499" s="140"/>
      <c r="N20499" s="167"/>
      <c r="O20499" s="167"/>
      <c r="P20499" s="142"/>
      <c r="Q20499" s="142"/>
      <c r="R20499" s="142"/>
      <c r="S20499" s="139"/>
    </row>
    <row r="20500" spans="2:19" ht="15.75" customHeight="1" x14ac:dyDescent="0.25">
      <c r="B20500" s="106"/>
      <c r="C20500" s="106"/>
      <c r="D20500" s="139"/>
      <c r="E20500" s="140"/>
      <c r="F20500" s="140"/>
      <c r="G20500" s="140"/>
      <c r="M20500" s="140"/>
      <c r="N20500" s="167"/>
      <c r="O20500" s="167"/>
      <c r="P20500" s="142"/>
      <c r="Q20500" s="142"/>
      <c r="R20500" s="142"/>
      <c r="S20500" s="139"/>
    </row>
    <row r="20501" spans="2:19" ht="15.75" customHeight="1" x14ac:dyDescent="0.25">
      <c r="B20501" s="106"/>
      <c r="C20501" s="106"/>
      <c r="D20501" s="139"/>
      <c r="E20501" s="140"/>
      <c r="F20501" s="140"/>
      <c r="G20501" s="140"/>
      <c r="M20501" s="140"/>
      <c r="N20501" s="167"/>
      <c r="O20501" s="167"/>
      <c r="P20501" s="142"/>
      <c r="Q20501" s="142"/>
      <c r="R20501" s="142"/>
      <c r="S20501" s="139"/>
    </row>
    <row r="20502" spans="2:19" ht="15.75" customHeight="1" x14ac:dyDescent="0.25">
      <c r="B20502" s="106"/>
      <c r="C20502" s="106"/>
      <c r="D20502" s="139"/>
      <c r="E20502" s="140"/>
      <c r="F20502" s="140"/>
      <c r="G20502" s="140"/>
      <c r="M20502" s="140"/>
      <c r="N20502" s="167"/>
      <c r="O20502" s="167"/>
      <c r="P20502" s="142"/>
      <c r="Q20502" s="142"/>
      <c r="R20502" s="142"/>
      <c r="S20502" s="139"/>
    </row>
    <row r="20503" spans="2:19" ht="15.75" customHeight="1" x14ac:dyDescent="0.25">
      <c r="B20503" s="106"/>
      <c r="C20503" s="106"/>
      <c r="D20503" s="139"/>
      <c r="E20503" s="140"/>
      <c r="F20503" s="140"/>
      <c r="G20503" s="140"/>
      <c r="M20503" s="140"/>
      <c r="N20503" s="167"/>
      <c r="O20503" s="167"/>
      <c r="P20503" s="142"/>
      <c r="Q20503" s="142"/>
      <c r="R20503" s="142"/>
      <c r="S20503" s="139"/>
    </row>
    <row r="20504" spans="2:19" ht="15.75" customHeight="1" x14ac:dyDescent="0.25">
      <c r="B20504" s="106"/>
      <c r="C20504" s="106"/>
      <c r="D20504" s="139"/>
      <c r="E20504" s="140"/>
      <c r="F20504" s="140"/>
      <c r="G20504" s="140"/>
      <c r="M20504" s="140"/>
      <c r="N20504" s="167"/>
      <c r="O20504" s="167"/>
      <c r="P20504" s="142"/>
      <c r="Q20504" s="142"/>
      <c r="R20504" s="142"/>
      <c r="S20504" s="139"/>
    </row>
    <row r="20505" spans="2:19" ht="15.75" customHeight="1" x14ac:dyDescent="0.25">
      <c r="B20505" s="106"/>
      <c r="C20505" s="106"/>
      <c r="D20505" s="139"/>
      <c r="E20505" s="140"/>
      <c r="F20505" s="140"/>
      <c r="G20505" s="140"/>
      <c r="M20505" s="140"/>
      <c r="N20505" s="167"/>
      <c r="O20505" s="167"/>
      <c r="P20505" s="142"/>
      <c r="Q20505" s="142"/>
      <c r="R20505" s="142"/>
      <c r="S20505" s="139"/>
    </row>
    <row r="20506" spans="2:19" ht="15.75" customHeight="1" x14ac:dyDescent="0.25">
      <c r="B20506" s="106"/>
      <c r="C20506" s="106"/>
      <c r="D20506" s="139"/>
      <c r="E20506" s="140"/>
      <c r="F20506" s="140"/>
      <c r="G20506" s="140"/>
      <c r="M20506" s="140"/>
      <c r="N20506" s="167"/>
      <c r="O20506" s="167"/>
      <c r="P20506" s="142"/>
      <c r="Q20506" s="142"/>
      <c r="R20506" s="142"/>
      <c r="S20506" s="139"/>
    </row>
    <row r="20507" spans="2:19" ht="15.75" customHeight="1" x14ac:dyDescent="0.25">
      <c r="B20507" s="106"/>
      <c r="C20507" s="106"/>
      <c r="D20507" s="139"/>
      <c r="E20507" s="140"/>
      <c r="F20507" s="140"/>
      <c r="G20507" s="140"/>
      <c r="M20507" s="140"/>
      <c r="N20507" s="167"/>
      <c r="O20507" s="167"/>
      <c r="P20507" s="142"/>
      <c r="Q20507" s="142"/>
      <c r="R20507" s="142"/>
      <c r="S20507" s="139"/>
    </row>
    <row r="20508" spans="2:19" ht="15.75" customHeight="1" x14ac:dyDescent="0.25">
      <c r="B20508" s="106"/>
      <c r="C20508" s="106"/>
      <c r="D20508" s="139"/>
      <c r="E20508" s="140"/>
      <c r="F20508" s="140"/>
      <c r="G20508" s="140"/>
      <c r="M20508" s="140"/>
      <c r="N20508" s="167"/>
      <c r="O20508" s="167"/>
      <c r="P20508" s="142"/>
      <c r="Q20508" s="142"/>
      <c r="R20508" s="142"/>
      <c r="S20508" s="139"/>
    </row>
    <row r="20509" spans="2:19" ht="15.75" customHeight="1" x14ac:dyDescent="0.25">
      <c r="B20509" s="106"/>
      <c r="C20509" s="106"/>
      <c r="D20509" s="139"/>
      <c r="E20509" s="140"/>
      <c r="F20509" s="140"/>
      <c r="G20509" s="140"/>
      <c r="M20509" s="140"/>
      <c r="N20509" s="167"/>
      <c r="O20509" s="167"/>
      <c r="P20509" s="142"/>
      <c r="Q20509" s="142"/>
      <c r="R20509" s="142"/>
      <c r="S20509" s="139"/>
    </row>
    <row r="20510" spans="2:19" ht="15.75" customHeight="1" x14ac:dyDescent="0.25">
      <c r="B20510" s="106"/>
      <c r="C20510" s="106"/>
      <c r="D20510" s="139"/>
      <c r="E20510" s="140"/>
      <c r="F20510" s="140"/>
      <c r="G20510" s="140"/>
      <c r="M20510" s="140"/>
      <c r="N20510" s="167"/>
      <c r="O20510" s="167"/>
      <c r="P20510" s="142"/>
      <c r="Q20510" s="142"/>
      <c r="R20510" s="142"/>
      <c r="S20510" s="139"/>
    </row>
    <row r="20511" spans="2:19" ht="15.75" customHeight="1" x14ac:dyDescent="0.25">
      <c r="B20511" s="106"/>
      <c r="C20511" s="106"/>
      <c r="D20511" s="139"/>
      <c r="E20511" s="140"/>
      <c r="F20511" s="140"/>
      <c r="G20511" s="140"/>
      <c r="M20511" s="140"/>
      <c r="N20511" s="167"/>
      <c r="O20511" s="167"/>
      <c r="P20511" s="142"/>
      <c r="Q20511" s="142"/>
      <c r="R20511" s="142"/>
      <c r="S20511" s="139"/>
    </row>
    <row r="20512" spans="2:19" ht="15.75" customHeight="1" x14ac:dyDescent="0.25">
      <c r="B20512" s="106"/>
      <c r="C20512" s="106"/>
      <c r="D20512" s="139"/>
      <c r="E20512" s="140"/>
      <c r="F20512" s="140"/>
      <c r="G20512" s="140"/>
      <c r="M20512" s="140"/>
      <c r="N20512" s="167"/>
      <c r="O20512" s="167"/>
      <c r="P20512" s="142"/>
      <c r="Q20512" s="142"/>
      <c r="R20512" s="142"/>
      <c r="S20512" s="139"/>
    </row>
    <row r="20513" spans="2:19" ht="15.75" customHeight="1" x14ac:dyDescent="0.25">
      <c r="B20513" s="106"/>
      <c r="C20513" s="106"/>
      <c r="D20513" s="139"/>
      <c r="E20513" s="140"/>
      <c r="F20513" s="140"/>
      <c r="G20513" s="140"/>
      <c r="M20513" s="140"/>
      <c r="N20513" s="167"/>
      <c r="O20513" s="167"/>
      <c r="P20513" s="142"/>
      <c r="Q20513" s="142"/>
      <c r="R20513" s="142"/>
      <c r="S20513" s="139"/>
    </row>
    <row r="20514" spans="2:19" ht="15.75" customHeight="1" x14ac:dyDescent="0.25">
      <c r="B20514" s="106"/>
      <c r="C20514" s="106"/>
      <c r="D20514" s="139"/>
      <c r="E20514" s="140"/>
      <c r="F20514" s="140"/>
      <c r="G20514" s="140"/>
      <c r="M20514" s="140"/>
      <c r="N20514" s="167"/>
      <c r="O20514" s="167"/>
      <c r="P20514" s="142"/>
      <c r="Q20514" s="142"/>
      <c r="R20514" s="142"/>
      <c r="S20514" s="139"/>
    </row>
    <row r="20515" spans="2:19" ht="15.75" customHeight="1" x14ac:dyDescent="0.25">
      <c r="B20515" s="106"/>
      <c r="C20515" s="106"/>
      <c r="D20515" s="139"/>
      <c r="E20515" s="140"/>
      <c r="F20515" s="140"/>
      <c r="G20515" s="140"/>
      <c r="M20515" s="140"/>
      <c r="N20515" s="167"/>
      <c r="O20515" s="167"/>
      <c r="P20515" s="142"/>
      <c r="Q20515" s="142"/>
      <c r="R20515" s="142"/>
      <c r="S20515" s="139"/>
    </row>
    <row r="20516" spans="2:19" ht="15.75" customHeight="1" x14ac:dyDescent="0.25">
      <c r="B20516" s="106"/>
      <c r="C20516" s="106"/>
      <c r="D20516" s="139"/>
      <c r="E20516" s="140"/>
      <c r="F20516" s="140"/>
      <c r="G20516" s="140"/>
      <c r="M20516" s="140"/>
      <c r="N20516" s="167"/>
      <c r="O20516" s="167"/>
      <c r="P20516" s="142"/>
      <c r="Q20516" s="142"/>
      <c r="R20516" s="142"/>
      <c r="S20516" s="139"/>
    </row>
    <row r="20517" spans="2:19" ht="15.75" customHeight="1" x14ac:dyDescent="0.25">
      <c r="B20517" s="106"/>
      <c r="C20517" s="106"/>
      <c r="D20517" s="139"/>
      <c r="E20517" s="140"/>
      <c r="F20517" s="140"/>
      <c r="G20517" s="140"/>
      <c r="M20517" s="140"/>
      <c r="N20517" s="167"/>
      <c r="O20517" s="167"/>
      <c r="P20517" s="142"/>
      <c r="Q20517" s="142"/>
      <c r="R20517" s="142"/>
      <c r="S20517" s="139"/>
    </row>
    <row r="20518" spans="2:19" ht="15.75" customHeight="1" x14ac:dyDescent="0.25">
      <c r="B20518" s="106"/>
      <c r="C20518" s="106"/>
      <c r="D20518" s="139"/>
      <c r="E20518" s="140"/>
      <c r="F20518" s="140"/>
      <c r="G20518" s="140"/>
      <c r="M20518" s="140"/>
      <c r="N20518" s="167"/>
      <c r="O20518" s="167"/>
      <c r="P20518" s="142"/>
      <c r="Q20518" s="142"/>
      <c r="R20518" s="142"/>
      <c r="S20518" s="139"/>
    </row>
    <row r="20519" spans="2:19" ht="15.75" customHeight="1" x14ac:dyDescent="0.25">
      <c r="B20519" s="106"/>
      <c r="C20519" s="106"/>
      <c r="D20519" s="139"/>
      <c r="E20519" s="140"/>
      <c r="F20519" s="140"/>
      <c r="G20519" s="140"/>
      <c r="M20519" s="140"/>
      <c r="N20519" s="167"/>
      <c r="O20519" s="167"/>
      <c r="P20519" s="142"/>
      <c r="Q20519" s="142"/>
      <c r="R20519" s="142"/>
      <c r="S20519" s="139"/>
    </row>
    <row r="20520" spans="2:19" ht="15.75" customHeight="1" x14ac:dyDescent="0.25">
      <c r="B20520" s="106"/>
      <c r="C20520" s="106"/>
      <c r="D20520" s="139"/>
      <c r="E20520" s="140"/>
      <c r="F20520" s="140"/>
      <c r="G20520" s="140"/>
      <c r="M20520" s="140"/>
      <c r="N20520" s="167"/>
      <c r="O20520" s="167"/>
      <c r="P20520" s="142"/>
      <c r="Q20520" s="142"/>
      <c r="R20520" s="142"/>
      <c r="S20520" s="139"/>
    </row>
    <row r="20521" spans="2:19" ht="15.75" customHeight="1" x14ac:dyDescent="0.25">
      <c r="B20521" s="106"/>
      <c r="C20521" s="106"/>
      <c r="D20521" s="139"/>
      <c r="E20521" s="140"/>
      <c r="F20521" s="140"/>
      <c r="G20521" s="140"/>
      <c r="M20521" s="140"/>
      <c r="N20521" s="167"/>
      <c r="O20521" s="167"/>
      <c r="P20521" s="142"/>
      <c r="Q20521" s="142"/>
      <c r="R20521" s="142"/>
      <c r="S20521" s="139"/>
    </row>
    <row r="20522" spans="2:19" ht="15.75" customHeight="1" x14ac:dyDescent="0.25">
      <c r="B20522" s="106"/>
      <c r="C20522" s="106"/>
      <c r="D20522" s="139"/>
      <c r="E20522" s="140"/>
      <c r="F20522" s="140"/>
      <c r="G20522" s="140"/>
      <c r="M20522" s="140"/>
      <c r="N20522" s="167"/>
      <c r="O20522" s="167"/>
      <c r="P20522" s="142"/>
      <c r="Q20522" s="142"/>
      <c r="R20522" s="142"/>
      <c r="S20522" s="139"/>
    </row>
    <row r="20523" spans="2:19" ht="15.75" customHeight="1" x14ac:dyDescent="0.25">
      <c r="B20523" s="106"/>
      <c r="C20523" s="106"/>
      <c r="D20523" s="139"/>
      <c r="E20523" s="140"/>
      <c r="F20523" s="140"/>
      <c r="G20523" s="140"/>
      <c r="M20523" s="140"/>
      <c r="N20523" s="167"/>
      <c r="O20523" s="167"/>
      <c r="P20523" s="142"/>
      <c r="Q20523" s="142"/>
      <c r="R20523" s="142"/>
      <c r="S20523" s="139"/>
    </row>
    <row r="20524" spans="2:19" ht="15.75" customHeight="1" x14ac:dyDescent="0.25">
      <c r="B20524" s="106"/>
      <c r="C20524" s="106"/>
      <c r="D20524" s="139"/>
      <c r="E20524" s="140"/>
      <c r="F20524" s="140"/>
      <c r="G20524" s="140"/>
      <c r="M20524" s="140"/>
      <c r="N20524" s="167"/>
      <c r="O20524" s="167"/>
      <c r="P20524" s="142"/>
      <c r="Q20524" s="142"/>
      <c r="R20524" s="142"/>
      <c r="S20524" s="139"/>
    </row>
    <row r="20525" spans="2:19" ht="15.75" customHeight="1" x14ac:dyDescent="0.25">
      <c r="B20525" s="106"/>
      <c r="C20525" s="106"/>
      <c r="D20525" s="139"/>
      <c r="E20525" s="140"/>
      <c r="F20525" s="140"/>
      <c r="G20525" s="140"/>
      <c r="M20525" s="140"/>
      <c r="N20525" s="167"/>
      <c r="O20525" s="167"/>
      <c r="P20525" s="142"/>
      <c r="Q20525" s="142"/>
      <c r="R20525" s="142"/>
      <c r="S20525" s="139"/>
    </row>
    <row r="20526" spans="2:19" ht="15.75" customHeight="1" x14ac:dyDescent="0.25">
      <c r="B20526" s="106"/>
      <c r="C20526" s="106"/>
      <c r="D20526" s="139"/>
      <c r="E20526" s="140"/>
      <c r="F20526" s="140"/>
      <c r="G20526" s="140"/>
      <c r="M20526" s="140"/>
      <c r="N20526" s="167"/>
      <c r="O20526" s="167"/>
      <c r="P20526" s="142"/>
      <c r="Q20526" s="142"/>
      <c r="R20526" s="142"/>
      <c r="S20526" s="139"/>
    </row>
    <row r="20527" spans="2:19" ht="15.75" customHeight="1" x14ac:dyDescent="0.25">
      <c r="B20527" s="106"/>
      <c r="C20527" s="106"/>
      <c r="D20527" s="139"/>
      <c r="E20527" s="140"/>
      <c r="F20527" s="140"/>
      <c r="G20527" s="140"/>
      <c r="M20527" s="140"/>
      <c r="N20527" s="167"/>
      <c r="O20527" s="167"/>
      <c r="P20527" s="142"/>
      <c r="Q20527" s="142"/>
      <c r="R20527" s="142"/>
      <c r="S20527" s="139"/>
    </row>
    <row r="20528" spans="2:19" ht="15.75" customHeight="1" x14ac:dyDescent="0.25">
      <c r="B20528" s="106"/>
      <c r="C20528" s="106"/>
      <c r="D20528" s="139"/>
      <c r="E20528" s="140"/>
      <c r="F20528" s="140"/>
      <c r="G20528" s="140"/>
      <c r="M20528" s="140"/>
      <c r="N20528" s="167"/>
      <c r="O20528" s="167"/>
      <c r="P20528" s="142"/>
      <c r="Q20528" s="142"/>
      <c r="R20528" s="142"/>
      <c r="S20528" s="139"/>
    </row>
    <row r="20529" spans="2:19" ht="15.75" customHeight="1" x14ac:dyDescent="0.25">
      <c r="B20529" s="106"/>
      <c r="C20529" s="106"/>
      <c r="D20529" s="139"/>
      <c r="E20529" s="140"/>
      <c r="F20529" s="140"/>
      <c r="G20529" s="140"/>
      <c r="M20529" s="140"/>
      <c r="N20529" s="167"/>
      <c r="O20529" s="167"/>
      <c r="P20529" s="142"/>
      <c r="Q20529" s="142"/>
      <c r="R20529" s="142"/>
      <c r="S20529" s="139"/>
    </row>
    <row r="20530" spans="2:19" ht="15.75" customHeight="1" x14ac:dyDescent="0.25">
      <c r="B20530" s="106"/>
      <c r="C20530" s="106"/>
      <c r="D20530" s="139"/>
      <c r="E20530" s="140"/>
      <c r="F20530" s="140"/>
      <c r="G20530" s="140"/>
      <c r="M20530" s="140"/>
      <c r="N20530" s="167"/>
      <c r="O20530" s="167"/>
      <c r="P20530" s="142"/>
      <c r="Q20530" s="142"/>
      <c r="R20530" s="142"/>
      <c r="S20530" s="139"/>
    </row>
    <row r="20531" spans="2:19" ht="15.75" customHeight="1" x14ac:dyDescent="0.25">
      <c r="B20531" s="106"/>
      <c r="C20531" s="106"/>
      <c r="D20531" s="139"/>
      <c r="E20531" s="140"/>
      <c r="F20531" s="140"/>
      <c r="G20531" s="140"/>
      <c r="M20531" s="140"/>
      <c r="N20531" s="167"/>
      <c r="O20531" s="167"/>
      <c r="P20531" s="142"/>
      <c r="Q20531" s="142"/>
      <c r="R20531" s="142"/>
      <c r="S20531" s="139"/>
    </row>
    <row r="20532" spans="2:19" ht="15.75" customHeight="1" x14ac:dyDescent="0.25">
      <c r="B20532" s="106"/>
      <c r="C20532" s="106"/>
      <c r="D20532" s="139"/>
      <c r="E20532" s="140"/>
      <c r="F20532" s="140"/>
      <c r="G20532" s="140"/>
      <c r="M20532" s="140"/>
      <c r="N20532" s="167"/>
      <c r="O20532" s="167"/>
      <c r="P20532" s="142"/>
      <c r="Q20532" s="142"/>
      <c r="R20532" s="142"/>
      <c r="S20532" s="139"/>
    </row>
    <row r="20533" spans="2:19" ht="15.75" customHeight="1" x14ac:dyDescent="0.25">
      <c r="B20533" s="106"/>
      <c r="C20533" s="106"/>
      <c r="D20533" s="139"/>
      <c r="E20533" s="140"/>
      <c r="F20533" s="140"/>
      <c r="G20533" s="140"/>
      <c r="M20533" s="140"/>
      <c r="N20533" s="167"/>
      <c r="O20533" s="167"/>
      <c r="P20533" s="142"/>
      <c r="Q20533" s="142"/>
      <c r="R20533" s="142"/>
      <c r="S20533" s="139"/>
    </row>
    <row r="20534" spans="2:19" ht="15.75" customHeight="1" x14ac:dyDescent="0.25">
      <c r="B20534" s="106"/>
      <c r="C20534" s="106"/>
      <c r="D20534" s="139"/>
      <c r="E20534" s="140"/>
      <c r="F20534" s="140"/>
      <c r="G20534" s="140"/>
      <c r="M20534" s="140"/>
      <c r="N20534" s="167"/>
      <c r="O20534" s="167"/>
      <c r="P20534" s="142"/>
      <c r="Q20534" s="142"/>
      <c r="R20534" s="142"/>
      <c r="S20534" s="139"/>
    </row>
    <row r="20535" spans="2:19" ht="15.75" customHeight="1" x14ac:dyDescent="0.25">
      <c r="B20535" s="106"/>
      <c r="C20535" s="106"/>
      <c r="D20535" s="139"/>
      <c r="E20535" s="140"/>
      <c r="F20535" s="140"/>
      <c r="G20535" s="140"/>
      <c r="M20535" s="140"/>
      <c r="N20535" s="167"/>
      <c r="O20535" s="167"/>
      <c r="P20535" s="142"/>
      <c r="Q20535" s="142"/>
      <c r="R20535" s="142"/>
      <c r="S20535" s="139"/>
    </row>
    <row r="20536" spans="2:19" ht="15.75" customHeight="1" x14ac:dyDescent="0.25">
      <c r="B20536" s="106"/>
      <c r="C20536" s="106"/>
      <c r="D20536" s="139"/>
      <c r="E20536" s="140"/>
      <c r="F20536" s="140"/>
      <c r="G20536" s="140"/>
      <c r="M20536" s="140"/>
      <c r="N20536" s="167"/>
      <c r="O20536" s="167"/>
      <c r="P20536" s="142"/>
      <c r="Q20536" s="142"/>
      <c r="R20536" s="142"/>
      <c r="S20536" s="139"/>
    </row>
    <row r="20537" spans="2:19" ht="15.75" customHeight="1" x14ac:dyDescent="0.25">
      <c r="B20537" s="106"/>
      <c r="C20537" s="106"/>
      <c r="D20537" s="139"/>
      <c r="E20537" s="140"/>
      <c r="F20537" s="140"/>
      <c r="G20537" s="140"/>
      <c r="M20537" s="140"/>
      <c r="N20537" s="167"/>
      <c r="O20537" s="167"/>
      <c r="P20537" s="142"/>
      <c r="Q20537" s="142"/>
      <c r="R20537" s="142"/>
      <c r="S20537" s="139"/>
    </row>
    <row r="20538" spans="2:19" ht="15.75" customHeight="1" x14ac:dyDescent="0.25">
      <c r="B20538" s="106"/>
      <c r="C20538" s="106"/>
      <c r="D20538" s="139"/>
      <c r="E20538" s="140"/>
      <c r="F20538" s="140"/>
      <c r="G20538" s="140"/>
      <c r="M20538" s="140"/>
      <c r="N20538" s="167"/>
      <c r="O20538" s="167"/>
      <c r="P20538" s="142"/>
      <c r="Q20538" s="142"/>
      <c r="R20538" s="142"/>
      <c r="S20538" s="139"/>
    </row>
    <row r="20539" spans="2:19" ht="15.75" customHeight="1" x14ac:dyDescent="0.25">
      <c r="B20539" s="106"/>
      <c r="C20539" s="106"/>
      <c r="D20539" s="139"/>
      <c r="E20539" s="140"/>
      <c r="F20539" s="140"/>
      <c r="G20539" s="140"/>
      <c r="M20539" s="140"/>
      <c r="N20539" s="167"/>
      <c r="O20539" s="167"/>
      <c r="P20539" s="142"/>
      <c r="Q20539" s="142"/>
      <c r="R20539" s="142"/>
      <c r="S20539" s="139"/>
    </row>
    <row r="20540" spans="2:19" ht="15.75" customHeight="1" x14ac:dyDescent="0.25">
      <c r="B20540" s="106"/>
      <c r="C20540" s="106"/>
      <c r="D20540" s="139"/>
      <c r="E20540" s="140"/>
      <c r="F20540" s="140"/>
      <c r="G20540" s="140"/>
      <c r="M20540" s="140"/>
      <c r="N20540" s="167"/>
      <c r="O20540" s="167"/>
      <c r="P20540" s="142"/>
      <c r="Q20540" s="142"/>
      <c r="R20540" s="142"/>
      <c r="S20540" s="139"/>
    </row>
    <row r="20541" spans="2:19" ht="15.75" customHeight="1" x14ac:dyDescent="0.25">
      <c r="B20541" s="106"/>
      <c r="C20541" s="106"/>
      <c r="D20541" s="139"/>
      <c r="E20541" s="140"/>
      <c r="F20541" s="140"/>
      <c r="G20541" s="140"/>
      <c r="M20541" s="140"/>
      <c r="N20541" s="167"/>
      <c r="O20541" s="167"/>
      <c r="P20541" s="142"/>
      <c r="Q20541" s="142"/>
      <c r="R20541" s="142"/>
      <c r="S20541" s="139"/>
    </row>
    <row r="20542" spans="2:19" ht="15.75" customHeight="1" x14ac:dyDescent="0.25">
      <c r="B20542" s="106"/>
      <c r="C20542" s="106"/>
      <c r="D20542" s="139"/>
      <c r="E20542" s="140"/>
      <c r="F20542" s="140"/>
      <c r="G20542" s="140"/>
      <c r="M20542" s="140"/>
      <c r="N20542" s="167"/>
      <c r="O20542" s="167"/>
      <c r="P20542" s="142"/>
      <c r="Q20542" s="142"/>
      <c r="R20542" s="142"/>
      <c r="S20542" s="139"/>
    </row>
    <row r="20543" spans="2:19" ht="15.75" customHeight="1" x14ac:dyDescent="0.25">
      <c r="B20543" s="106"/>
      <c r="C20543" s="106"/>
      <c r="D20543" s="139"/>
      <c r="E20543" s="140"/>
      <c r="F20543" s="140"/>
      <c r="G20543" s="140"/>
      <c r="M20543" s="140"/>
      <c r="N20543" s="167"/>
      <c r="O20543" s="167"/>
      <c r="P20543" s="142"/>
      <c r="Q20543" s="142"/>
      <c r="R20543" s="142"/>
      <c r="S20543" s="139"/>
    </row>
    <row r="20544" spans="2:19" ht="15.75" customHeight="1" x14ac:dyDescent="0.25">
      <c r="B20544" s="106"/>
      <c r="C20544" s="106"/>
      <c r="D20544" s="139"/>
      <c r="E20544" s="140"/>
      <c r="F20544" s="140"/>
      <c r="G20544" s="140"/>
      <c r="M20544" s="140"/>
      <c r="N20544" s="167"/>
      <c r="O20544" s="167"/>
      <c r="P20544" s="142"/>
      <c r="Q20544" s="142"/>
      <c r="R20544" s="142"/>
      <c r="S20544" s="139"/>
    </row>
    <row r="20545" spans="2:19" ht="15.75" customHeight="1" x14ac:dyDescent="0.25">
      <c r="B20545" s="106"/>
      <c r="C20545" s="106"/>
      <c r="D20545" s="139"/>
      <c r="E20545" s="140"/>
      <c r="F20545" s="140"/>
      <c r="G20545" s="140"/>
      <c r="M20545" s="140"/>
      <c r="N20545" s="167"/>
      <c r="O20545" s="167"/>
      <c r="P20545" s="142"/>
      <c r="Q20545" s="142"/>
      <c r="R20545" s="142"/>
      <c r="S20545" s="139"/>
    </row>
    <row r="20546" spans="2:19" ht="15.75" customHeight="1" x14ac:dyDescent="0.25">
      <c r="B20546" s="106"/>
      <c r="C20546" s="106"/>
      <c r="D20546" s="139"/>
      <c r="E20546" s="140"/>
      <c r="F20546" s="140"/>
      <c r="G20546" s="140"/>
      <c r="M20546" s="140"/>
      <c r="N20546" s="167"/>
      <c r="O20546" s="167"/>
      <c r="P20546" s="142"/>
      <c r="Q20546" s="142"/>
      <c r="R20546" s="142"/>
      <c r="S20546" s="139"/>
    </row>
    <row r="20547" spans="2:19" ht="15.75" customHeight="1" x14ac:dyDescent="0.25">
      <c r="B20547" s="106"/>
      <c r="C20547" s="106"/>
      <c r="D20547" s="139"/>
      <c r="E20547" s="140"/>
      <c r="F20547" s="140"/>
      <c r="G20547" s="140"/>
      <c r="M20547" s="140"/>
      <c r="N20547" s="167"/>
      <c r="O20547" s="167"/>
      <c r="P20547" s="142"/>
      <c r="Q20547" s="142"/>
      <c r="R20547" s="142"/>
      <c r="S20547" s="139"/>
    </row>
    <row r="20548" spans="2:19" ht="15.75" customHeight="1" x14ac:dyDescent="0.25">
      <c r="B20548" s="106"/>
      <c r="C20548" s="106"/>
      <c r="D20548" s="139"/>
      <c r="E20548" s="140"/>
      <c r="F20548" s="140"/>
      <c r="G20548" s="140"/>
      <c r="M20548" s="140"/>
      <c r="N20548" s="167"/>
      <c r="O20548" s="167"/>
      <c r="P20548" s="142"/>
      <c r="Q20548" s="142"/>
      <c r="R20548" s="142"/>
      <c r="S20548" s="139"/>
    </row>
    <row r="20549" spans="2:19" ht="15.75" customHeight="1" x14ac:dyDescent="0.25">
      <c r="B20549" s="106"/>
      <c r="C20549" s="106"/>
      <c r="D20549" s="139"/>
      <c r="E20549" s="140"/>
      <c r="F20549" s="140"/>
      <c r="G20549" s="140"/>
      <c r="M20549" s="140"/>
      <c r="N20549" s="167"/>
      <c r="O20549" s="167"/>
      <c r="P20549" s="142"/>
      <c r="Q20549" s="142"/>
      <c r="R20549" s="142"/>
      <c r="S20549" s="139"/>
    </row>
    <row r="20550" spans="2:19" ht="15.75" customHeight="1" x14ac:dyDescent="0.25">
      <c r="B20550" s="106"/>
      <c r="C20550" s="106"/>
      <c r="D20550" s="139"/>
      <c r="E20550" s="140"/>
      <c r="F20550" s="140"/>
      <c r="G20550" s="140"/>
      <c r="M20550" s="140"/>
      <c r="N20550" s="167"/>
      <c r="O20550" s="167"/>
      <c r="P20550" s="142"/>
      <c r="Q20550" s="142"/>
      <c r="R20550" s="142"/>
      <c r="S20550" s="139"/>
    </row>
    <row r="20551" spans="2:19" ht="15.75" customHeight="1" x14ac:dyDescent="0.25">
      <c r="B20551" s="106"/>
      <c r="C20551" s="106"/>
      <c r="D20551" s="139"/>
      <c r="E20551" s="140"/>
      <c r="F20551" s="140"/>
      <c r="G20551" s="140"/>
      <c r="M20551" s="140"/>
      <c r="N20551" s="167"/>
      <c r="O20551" s="167"/>
      <c r="P20551" s="142"/>
      <c r="Q20551" s="142"/>
      <c r="R20551" s="142"/>
      <c r="S20551" s="139"/>
    </row>
    <row r="20552" spans="2:19" ht="15.75" customHeight="1" x14ac:dyDescent="0.25">
      <c r="B20552" s="106"/>
      <c r="C20552" s="106"/>
      <c r="D20552" s="139"/>
      <c r="E20552" s="140"/>
      <c r="F20552" s="140"/>
      <c r="G20552" s="140"/>
      <c r="M20552" s="140"/>
      <c r="N20552" s="167"/>
      <c r="O20552" s="167"/>
      <c r="P20552" s="142"/>
      <c r="Q20552" s="142"/>
      <c r="R20552" s="142"/>
      <c r="S20552" s="139"/>
    </row>
    <row r="20553" spans="2:19" ht="15.75" customHeight="1" x14ac:dyDescent="0.25">
      <c r="B20553" s="106"/>
      <c r="C20553" s="106"/>
      <c r="D20553" s="139"/>
      <c r="E20553" s="140"/>
      <c r="F20553" s="140"/>
      <c r="G20553" s="140"/>
      <c r="M20553" s="140"/>
      <c r="N20553" s="167"/>
      <c r="O20553" s="167"/>
      <c r="P20553" s="142"/>
      <c r="Q20553" s="142"/>
      <c r="R20553" s="142"/>
      <c r="S20553" s="139"/>
    </row>
    <row r="20554" spans="2:19" ht="15.75" customHeight="1" x14ac:dyDescent="0.25">
      <c r="B20554" s="106"/>
      <c r="C20554" s="106"/>
      <c r="D20554" s="139"/>
      <c r="E20554" s="140"/>
      <c r="F20554" s="140"/>
      <c r="G20554" s="140"/>
      <c r="M20554" s="140"/>
      <c r="N20554" s="167"/>
      <c r="O20554" s="167"/>
      <c r="P20554" s="142"/>
      <c r="Q20554" s="142"/>
      <c r="R20554" s="142"/>
      <c r="S20554" s="139"/>
    </row>
    <row r="20555" spans="2:19" ht="15.75" customHeight="1" x14ac:dyDescent="0.25">
      <c r="B20555" s="106"/>
      <c r="C20555" s="106"/>
      <c r="D20555" s="139"/>
      <c r="E20555" s="140"/>
      <c r="F20555" s="140"/>
      <c r="G20555" s="140"/>
      <c r="M20555" s="140"/>
      <c r="N20555" s="167"/>
      <c r="O20555" s="167"/>
      <c r="P20555" s="142"/>
      <c r="Q20555" s="142"/>
      <c r="R20555" s="142"/>
      <c r="S20555" s="139"/>
    </row>
    <row r="20556" spans="2:19" ht="15.75" customHeight="1" x14ac:dyDescent="0.25">
      <c r="B20556" s="106"/>
      <c r="C20556" s="106"/>
      <c r="D20556" s="139"/>
      <c r="E20556" s="140"/>
      <c r="F20556" s="140"/>
      <c r="G20556" s="140"/>
      <c r="M20556" s="140"/>
      <c r="N20556" s="167"/>
      <c r="O20556" s="167"/>
      <c r="P20556" s="142"/>
      <c r="Q20556" s="142"/>
      <c r="R20556" s="142"/>
      <c r="S20556" s="139"/>
    </row>
    <row r="20557" spans="2:19" ht="15.75" customHeight="1" x14ac:dyDescent="0.25">
      <c r="B20557" s="106"/>
      <c r="C20557" s="106"/>
      <c r="D20557" s="139"/>
      <c r="E20557" s="140"/>
      <c r="F20557" s="140"/>
      <c r="G20557" s="140"/>
      <c r="M20557" s="140"/>
      <c r="N20557" s="167"/>
      <c r="O20557" s="167"/>
      <c r="P20557" s="142"/>
      <c r="Q20557" s="142"/>
      <c r="R20557" s="142"/>
      <c r="S20557" s="139"/>
    </row>
    <row r="20558" spans="2:19" ht="15.75" customHeight="1" x14ac:dyDescent="0.25">
      <c r="B20558" s="106"/>
      <c r="C20558" s="106"/>
      <c r="D20558" s="139"/>
      <c r="E20558" s="140"/>
      <c r="F20558" s="140"/>
      <c r="G20558" s="140"/>
      <c r="M20558" s="140"/>
      <c r="N20558" s="167"/>
      <c r="O20558" s="167"/>
      <c r="P20558" s="142"/>
      <c r="Q20558" s="142"/>
      <c r="R20558" s="142"/>
      <c r="S20558" s="139"/>
    </row>
    <row r="20559" spans="2:19" ht="15.75" customHeight="1" x14ac:dyDescent="0.25">
      <c r="B20559" s="106"/>
      <c r="C20559" s="106"/>
      <c r="D20559" s="139"/>
      <c r="E20559" s="140"/>
      <c r="F20559" s="140"/>
      <c r="G20559" s="140"/>
      <c r="M20559" s="140"/>
      <c r="N20559" s="167"/>
      <c r="O20559" s="167"/>
      <c r="P20559" s="142"/>
      <c r="Q20559" s="142"/>
      <c r="R20559" s="142"/>
      <c r="S20559" s="139"/>
    </row>
    <row r="20560" spans="2:19" ht="15.75" customHeight="1" x14ac:dyDescent="0.25">
      <c r="B20560" s="106"/>
      <c r="C20560" s="106"/>
      <c r="D20560" s="139"/>
      <c r="E20560" s="140"/>
      <c r="F20560" s="140"/>
      <c r="G20560" s="140"/>
      <c r="M20560" s="140"/>
      <c r="N20560" s="167"/>
      <c r="O20560" s="167"/>
      <c r="P20560" s="142"/>
      <c r="Q20560" s="142"/>
      <c r="R20560" s="142"/>
      <c r="S20560" s="139"/>
    </row>
    <row r="20561" spans="2:19" ht="15.75" customHeight="1" x14ac:dyDescent="0.25">
      <c r="B20561" s="106"/>
      <c r="C20561" s="106"/>
      <c r="D20561" s="139"/>
      <c r="E20561" s="140"/>
      <c r="F20561" s="140"/>
      <c r="G20561" s="140"/>
      <c r="M20561" s="140"/>
      <c r="N20561" s="167"/>
      <c r="O20561" s="167"/>
      <c r="P20561" s="142"/>
      <c r="Q20561" s="142"/>
      <c r="R20561" s="142"/>
      <c r="S20561" s="139"/>
    </row>
    <row r="20562" spans="2:19" ht="15.75" customHeight="1" x14ac:dyDescent="0.25">
      <c r="B20562" s="106"/>
      <c r="C20562" s="106"/>
      <c r="D20562" s="139"/>
      <c r="E20562" s="140"/>
      <c r="F20562" s="140"/>
      <c r="G20562" s="140"/>
      <c r="M20562" s="140"/>
      <c r="N20562" s="167"/>
      <c r="O20562" s="167"/>
      <c r="P20562" s="142"/>
      <c r="Q20562" s="142"/>
      <c r="R20562" s="142"/>
      <c r="S20562" s="139"/>
    </row>
    <row r="20563" spans="2:19" ht="15.75" customHeight="1" x14ac:dyDescent="0.25">
      <c r="B20563" s="106"/>
      <c r="C20563" s="106"/>
      <c r="D20563" s="139"/>
      <c r="E20563" s="140"/>
      <c r="F20563" s="140"/>
      <c r="G20563" s="140"/>
      <c r="M20563" s="140"/>
      <c r="N20563" s="167"/>
      <c r="O20563" s="167"/>
      <c r="P20563" s="142"/>
      <c r="Q20563" s="142"/>
      <c r="R20563" s="142"/>
      <c r="S20563" s="139"/>
    </row>
    <row r="20564" spans="2:19" ht="15.75" customHeight="1" x14ac:dyDescent="0.25">
      <c r="B20564" s="106"/>
      <c r="C20564" s="106"/>
      <c r="D20564" s="139"/>
      <c r="E20564" s="140"/>
      <c r="F20564" s="140"/>
      <c r="G20564" s="140"/>
      <c r="M20564" s="140"/>
      <c r="N20564" s="167"/>
      <c r="O20564" s="167"/>
      <c r="P20564" s="142"/>
      <c r="Q20564" s="142"/>
      <c r="R20564" s="142"/>
      <c r="S20564" s="139"/>
    </row>
    <row r="20565" spans="2:19" ht="15.75" customHeight="1" x14ac:dyDescent="0.25">
      <c r="B20565" s="106"/>
      <c r="C20565" s="106"/>
      <c r="D20565" s="139"/>
      <c r="E20565" s="140"/>
      <c r="F20565" s="140"/>
      <c r="G20565" s="140"/>
      <c r="M20565" s="140"/>
      <c r="N20565" s="167"/>
      <c r="O20565" s="167"/>
      <c r="P20565" s="142"/>
      <c r="Q20565" s="142"/>
      <c r="R20565" s="142"/>
      <c r="S20565" s="139"/>
    </row>
    <row r="20566" spans="2:19" ht="15.75" customHeight="1" x14ac:dyDescent="0.25">
      <c r="B20566" s="106"/>
      <c r="C20566" s="106"/>
      <c r="D20566" s="139"/>
      <c r="E20566" s="140"/>
      <c r="F20566" s="140"/>
      <c r="G20566" s="140"/>
      <c r="M20566" s="140"/>
      <c r="N20566" s="167"/>
      <c r="O20566" s="167"/>
      <c r="P20566" s="142"/>
      <c r="Q20566" s="142"/>
      <c r="R20566" s="142"/>
      <c r="S20566" s="139"/>
    </row>
    <row r="20567" spans="2:19" ht="15.75" customHeight="1" x14ac:dyDescent="0.25">
      <c r="B20567" s="106"/>
      <c r="C20567" s="106"/>
      <c r="D20567" s="139"/>
      <c r="E20567" s="140"/>
      <c r="F20567" s="140"/>
      <c r="G20567" s="140"/>
      <c r="M20567" s="140"/>
      <c r="N20567" s="167"/>
      <c r="O20567" s="167"/>
      <c r="P20567" s="142"/>
      <c r="Q20567" s="142"/>
      <c r="R20567" s="142"/>
      <c r="S20567" s="139"/>
    </row>
    <row r="20568" spans="2:19" ht="15.75" customHeight="1" x14ac:dyDescent="0.25">
      <c r="B20568" s="106"/>
      <c r="C20568" s="106"/>
      <c r="D20568" s="139"/>
      <c r="E20568" s="140"/>
      <c r="F20568" s="140"/>
      <c r="G20568" s="140"/>
      <c r="M20568" s="140"/>
      <c r="N20568" s="167"/>
      <c r="O20568" s="167"/>
      <c r="P20568" s="142"/>
      <c r="Q20568" s="142"/>
      <c r="R20568" s="142"/>
      <c r="S20568" s="139"/>
    </row>
    <row r="20569" spans="2:19" ht="15.75" customHeight="1" x14ac:dyDescent="0.25">
      <c r="B20569" s="106"/>
      <c r="C20569" s="106"/>
      <c r="D20569" s="139"/>
      <c r="E20569" s="140"/>
      <c r="F20569" s="140"/>
      <c r="G20569" s="140"/>
      <c r="M20569" s="140"/>
      <c r="N20569" s="167"/>
      <c r="O20569" s="167"/>
      <c r="P20569" s="142"/>
      <c r="Q20569" s="142"/>
      <c r="R20569" s="142"/>
      <c r="S20569" s="139"/>
    </row>
    <row r="20570" spans="2:19" ht="15.75" customHeight="1" x14ac:dyDescent="0.25">
      <c r="B20570" s="106"/>
      <c r="C20570" s="106"/>
      <c r="D20570" s="139"/>
      <c r="E20570" s="140"/>
      <c r="F20570" s="140"/>
      <c r="G20570" s="140"/>
      <c r="M20570" s="140"/>
      <c r="N20570" s="167"/>
      <c r="O20570" s="167"/>
      <c r="P20570" s="142"/>
      <c r="Q20570" s="142"/>
      <c r="R20570" s="142"/>
      <c r="S20570" s="139"/>
    </row>
    <row r="20571" spans="2:19" ht="15.75" customHeight="1" x14ac:dyDescent="0.25">
      <c r="B20571" s="106"/>
      <c r="C20571" s="106"/>
      <c r="D20571" s="139"/>
      <c r="E20571" s="140"/>
      <c r="F20571" s="140"/>
      <c r="G20571" s="140"/>
      <c r="M20571" s="140"/>
      <c r="N20571" s="167"/>
      <c r="O20571" s="167"/>
      <c r="P20571" s="142"/>
      <c r="Q20571" s="142"/>
      <c r="R20571" s="142"/>
      <c r="S20571" s="139"/>
    </row>
    <row r="20572" spans="2:19" ht="15.75" customHeight="1" x14ac:dyDescent="0.25">
      <c r="B20572" s="106"/>
      <c r="C20572" s="106"/>
      <c r="D20572" s="139"/>
      <c r="E20572" s="140"/>
      <c r="F20572" s="140"/>
      <c r="G20572" s="140"/>
      <c r="M20572" s="140"/>
      <c r="N20572" s="167"/>
      <c r="O20572" s="167"/>
      <c r="P20572" s="142"/>
      <c r="Q20572" s="142"/>
      <c r="R20572" s="142"/>
      <c r="S20572" s="139"/>
    </row>
    <row r="20573" spans="2:19" ht="15.75" customHeight="1" x14ac:dyDescent="0.25">
      <c r="B20573" s="106"/>
      <c r="C20573" s="106"/>
      <c r="D20573" s="139"/>
      <c r="E20573" s="140"/>
      <c r="F20573" s="140"/>
      <c r="G20573" s="140"/>
      <c r="M20573" s="140"/>
      <c r="N20573" s="167"/>
      <c r="O20573" s="167"/>
      <c r="P20573" s="142"/>
      <c r="Q20573" s="142"/>
      <c r="R20573" s="142"/>
      <c r="S20573" s="139"/>
    </row>
    <row r="20574" spans="2:19" ht="15.75" customHeight="1" x14ac:dyDescent="0.25">
      <c r="B20574" s="106"/>
      <c r="C20574" s="106"/>
      <c r="D20574" s="139"/>
      <c r="E20574" s="140"/>
      <c r="F20574" s="140"/>
      <c r="G20574" s="140"/>
      <c r="M20574" s="140"/>
      <c r="N20574" s="167"/>
      <c r="O20574" s="167"/>
      <c r="P20574" s="142"/>
      <c r="Q20574" s="142"/>
      <c r="R20574" s="142"/>
      <c r="S20574" s="139"/>
    </row>
    <row r="20575" spans="2:19" ht="15.75" customHeight="1" x14ac:dyDescent="0.25">
      <c r="B20575" s="106"/>
      <c r="C20575" s="106"/>
      <c r="D20575" s="139"/>
      <c r="E20575" s="140"/>
      <c r="F20575" s="140"/>
      <c r="G20575" s="140"/>
      <c r="M20575" s="140"/>
      <c r="N20575" s="167"/>
      <c r="O20575" s="167"/>
      <c r="P20575" s="142"/>
      <c r="Q20575" s="142"/>
      <c r="R20575" s="142"/>
      <c r="S20575" s="139"/>
    </row>
    <row r="20576" spans="2:19" ht="15.75" customHeight="1" x14ac:dyDescent="0.25">
      <c r="B20576" s="106"/>
      <c r="C20576" s="106"/>
      <c r="D20576" s="139"/>
      <c r="E20576" s="140"/>
      <c r="F20576" s="140"/>
      <c r="G20576" s="140"/>
      <c r="M20576" s="140"/>
      <c r="N20576" s="167"/>
      <c r="O20576" s="167"/>
      <c r="P20576" s="142"/>
      <c r="Q20576" s="142"/>
      <c r="R20576" s="142"/>
      <c r="S20576" s="139"/>
    </row>
    <row r="20577" spans="2:19" ht="15.75" customHeight="1" x14ac:dyDescent="0.25">
      <c r="B20577" s="106"/>
      <c r="C20577" s="106"/>
      <c r="D20577" s="139"/>
      <c r="E20577" s="140"/>
      <c r="F20577" s="140"/>
      <c r="G20577" s="140"/>
      <c r="M20577" s="140"/>
      <c r="N20577" s="167"/>
      <c r="O20577" s="167"/>
      <c r="P20577" s="142"/>
      <c r="Q20577" s="142"/>
      <c r="R20577" s="142"/>
      <c r="S20577" s="139"/>
    </row>
    <row r="20578" spans="2:19" ht="15.75" customHeight="1" x14ac:dyDescent="0.25">
      <c r="B20578" s="106"/>
      <c r="C20578" s="106"/>
      <c r="D20578" s="139"/>
      <c r="E20578" s="140"/>
      <c r="F20578" s="140"/>
      <c r="G20578" s="140"/>
      <c r="M20578" s="140"/>
      <c r="N20578" s="167"/>
      <c r="O20578" s="167"/>
      <c r="P20578" s="142"/>
      <c r="Q20578" s="142"/>
      <c r="R20578" s="142"/>
      <c r="S20578" s="139"/>
    </row>
    <row r="20579" spans="2:19" ht="15.75" customHeight="1" x14ac:dyDescent="0.25">
      <c r="B20579" s="106"/>
      <c r="C20579" s="106"/>
      <c r="D20579" s="139"/>
      <c r="E20579" s="140"/>
      <c r="F20579" s="140"/>
      <c r="G20579" s="140"/>
      <c r="M20579" s="140"/>
      <c r="N20579" s="167"/>
      <c r="O20579" s="167"/>
      <c r="P20579" s="142"/>
      <c r="Q20579" s="142"/>
      <c r="R20579" s="142"/>
      <c r="S20579" s="139"/>
    </row>
    <row r="20580" spans="2:19" ht="15.75" customHeight="1" x14ac:dyDescent="0.25">
      <c r="B20580" s="106"/>
      <c r="C20580" s="106"/>
      <c r="D20580" s="139"/>
      <c r="E20580" s="140"/>
      <c r="F20580" s="140"/>
      <c r="G20580" s="140"/>
      <c r="M20580" s="140"/>
      <c r="N20580" s="167"/>
      <c r="O20580" s="167"/>
      <c r="P20580" s="142"/>
      <c r="Q20580" s="142"/>
      <c r="R20580" s="142"/>
      <c r="S20580" s="139"/>
    </row>
    <row r="20581" spans="2:19" ht="15.75" customHeight="1" x14ac:dyDescent="0.25">
      <c r="B20581" s="106"/>
      <c r="C20581" s="106"/>
      <c r="D20581" s="139"/>
      <c r="E20581" s="140"/>
      <c r="F20581" s="140"/>
      <c r="G20581" s="140"/>
      <c r="M20581" s="140"/>
      <c r="N20581" s="167"/>
      <c r="O20581" s="167"/>
      <c r="P20581" s="142"/>
      <c r="Q20581" s="142"/>
      <c r="R20581" s="142"/>
      <c r="S20581" s="139"/>
    </row>
    <row r="20582" spans="2:19" ht="15.75" customHeight="1" x14ac:dyDescent="0.25">
      <c r="B20582" s="106"/>
      <c r="C20582" s="106"/>
      <c r="D20582" s="139"/>
      <c r="E20582" s="140"/>
      <c r="F20582" s="140"/>
      <c r="G20582" s="140"/>
      <c r="M20582" s="140"/>
      <c r="N20582" s="167"/>
      <c r="O20582" s="167"/>
      <c r="P20582" s="142"/>
      <c r="Q20582" s="142"/>
      <c r="R20582" s="142"/>
      <c r="S20582" s="139"/>
    </row>
    <row r="20583" spans="2:19" ht="15.75" customHeight="1" x14ac:dyDescent="0.25">
      <c r="B20583" s="106"/>
      <c r="C20583" s="106"/>
      <c r="D20583" s="139"/>
      <c r="E20583" s="140"/>
      <c r="F20583" s="140"/>
      <c r="G20583" s="140"/>
      <c r="M20583" s="140"/>
      <c r="N20583" s="167"/>
      <c r="O20583" s="167"/>
      <c r="P20583" s="142"/>
      <c r="Q20583" s="142"/>
      <c r="R20583" s="142"/>
      <c r="S20583" s="139"/>
    </row>
    <row r="20584" spans="2:19" ht="15.75" customHeight="1" x14ac:dyDescent="0.25">
      <c r="B20584" s="106"/>
      <c r="C20584" s="106"/>
      <c r="D20584" s="139"/>
      <c r="E20584" s="140"/>
      <c r="F20584" s="140"/>
      <c r="G20584" s="140"/>
      <c r="M20584" s="140"/>
      <c r="N20584" s="167"/>
      <c r="O20584" s="167"/>
      <c r="P20584" s="142"/>
      <c r="Q20584" s="142"/>
      <c r="R20584" s="142"/>
      <c r="S20584" s="139"/>
    </row>
    <row r="20585" spans="2:19" ht="15.75" customHeight="1" x14ac:dyDescent="0.25">
      <c r="B20585" s="106"/>
      <c r="C20585" s="106"/>
      <c r="D20585" s="139"/>
      <c r="E20585" s="140"/>
      <c r="F20585" s="140"/>
      <c r="G20585" s="140"/>
      <c r="M20585" s="140"/>
      <c r="N20585" s="167"/>
      <c r="O20585" s="167"/>
      <c r="P20585" s="142"/>
      <c r="Q20585" s="142"/>
      <c r="R20585" s="142"/>
      <c r="S20585" s="139"/>
    </row>
    <row r="20586" spans="2:19" ht="15.75" customHeight="1" x14ac:dyDescent="0.25">
      <c r="B20586" s="106"/>
      <c r="C20586" s="106"/>
      <c r="D20586" s="139"/>
      <c r="E20586" s="140"/>
      <c r="F20586" s="140"/>
      <c r="G20586" s="140"/>
      <c r="M20586" s="140"/>
      <c r="N20586" s="167"/>
      <c r="O20586" s="167"/>
      <c r="P20586" s="142"/>
      <c r="Q20586" s="142"/>
      <c r="R20586" s="142"/>
      <c r="S20586" s="139"/>
    </row>
    <row r="20587" spans="2:19" ht="15.75" customHeight="1" x14ac:dyDescent="0.25">
      <c r="B20587" s="106"/>
      <c r="C20587" s="106"/>
      <c r="D20587" s="139"/>
      <c r="E20587" s="140"/>
      <c r="F20587" s="140"/>
      <c r="G20587" s="140"/>
      <c r="M20587" s="140"/>
      <c r="N20587" s="167"/>
      <c r="O20587" s="167"/>
      <c r="P20587" s="142"/>
      <c r="Q20587" s="142"/>
      <c r="R20587" s="142"/>
      <c r="S20587" s="139"/>
    </row>
    <row r="20588" spans="2:19" ht="15.75" customHeight="1" x14ac:dyDescent="0.25">
      <c r="B20588" s="106"/>
      <c r="C20588" s="106"/>
      <c r="D20588" s="139"/>
      <c r="E20588" s="140"/>
      <c r="F20588" s="140"/>
      <c r="G20588" s="140"/>
      <c r="M20588" s="140"/>
      <c r="N20588" s="167"/>
      <c r="O20588" s="167"/>
      <c r="P20588" s="142"/>
      <c r="Q20588" s="142"/>
      <c r="R20588" s="142"/>
      <c r="S20588" s="139"/>
    </row>
    <row r="20589" spans="2:19" ht="15.75" customHeight="1" x14ac:dyDescent="0.25">
      <c r="B20589" s="106"/>
      <c r="C20589" s="106"/>
      <c r="D20589" s="139"/>
      <c r="E20589" s="140"/>
      <c r="F20589" s="140"/>
      <c r="G20589" s="140"/>
      <c r="M20589" s="140"/>
      <c r="N20589" s="167"/>
      <c r="O20589" s="167"/>
      <c r="P20589" s="142"/>
      <c r="Q20589" s="142"/>
      <c r="R20589" s="142"/>
      <c r="S20589" s="139"/>
    </row>
    <row r="20590" spans="2:19" ht="15.75" customHeight="1" x14ac:dyDescent="0.25">
      <c r="B20590" s="106"/>
      <c r="C20590" s="106"/>
      <c r="D20590" s="139"/>
      <c r="E20590" s="140"/>
      <c r="F20590" s="140"/>
      <c r="G20590" s="140"/>
      <c r="M20590" s="140"/>
      <c r="N20590" s="167"/>
      <c r="O20590" s="167"/>
      <c r="P20590" s="142"/>
      <c r="Q20590" s="142"/>
      <c r="R20590" s="142"/>
      <c r="S20590" s="139"/>
    </row>
    <row r="20591" spans="2:19" ht="15.75" customHeight="1" x14ac:dyDescent="0.25">
      <c r="B20591" s="106"/>
      <c r="C20591" s="106"/>
      <c r="D20591" s="139"/>
      <c r="E20591" s="140"/>
      <c r="F20591" s="140"/>
      <c r="G20591" s="140"/>
      <c r="M20591" s="140"/>
      <c r="N20591" s="167"/>
      <c r="O20591" s="167"/>
      <c r="P20591" s="142"/>
      <c r="Q20591" s="142"/>
      <c r="R20591" s="142"/>
      <c r="S20591" s="139"/>
    </row>
    <row r="20592" spans="2:19" ht="15.75" customHeight="1" x14ac:dyDescent="0.25">
      <c r="B20592" s="106"/>
      <c r="C20592" s="106"/>
      <c r="D20592" s="139"/>
      <c r="E20592" s="140"/>
      <c r="F20592" s="140"/>
      <c r="G20592" s="140"/>
      <c r="M20592" s="140"/>
      <c r="N20592" s="167"/>
      <c r="O20592" s="167"/>
      <c r="P20592" s="142"/>
      <c r="Q20592" s="142"/>
      <c r="R20592" s="142"/>
      <c r="S20592" s="139"/>
    </row>
    <row r="20593" spans="2:19" ht="15.75" customHeight="1" x14ac:dyDescent="0.25">
      <c r="B20593" s="106"/>
      <c r="C20593" s="106"/>
      <c r="D20593" s="139"/>
      <c r="E20593" s="140"/>
      <c r="F20593" s="140"/>
      <c r="G20593" s="140"/>
      <c r="M20593" s="140"/>
      <c r="N20593" s="167"/>
      <c r="O20593" s="167"/>
      <c r="P20593" s="142"/>
      <c r="Q20593" s="142"/>
      <c r="R20593" s="142"/>
      <c r="S20593" s="139"/>
    </row>
    <row r="20594" spans="2:19" ht="15.75" customHeight="1" x14ac:dyDescent="0.25">
      <c r="B20594" s="106"/>
      <c r="C20594" s="106"/>
      <c r="D20594" s="139"/>
      <c r="E20594" s="140"/>
      <c r="F20594" s="140"/>
      <c r="G20594" s="140"/>
      <c r="M20594" s="140"/>
      <c r="N20594" s="167"/>
      <c r="O20594" s="167"/>
      <c r="P20594" s="142"/>
      <c r="Q20594" s="142"/>
      <c r="R20594" s="142"/>
      <c r="S20594" s="139"/>
    </row>
    <row r="20595" spans="2:19" ht="15.75" customHeight="1" x14ac:dyDescent="0.25">
      <c r="B20595" s="106"/>
      <c r="C20595" s="106"/>
      <c r="D20595" s="139"/>
      <c r="E20595" s="140"/>
      <c r="F20595" s="140"/>
      <c r="G20595" s="140"/>
      <c r="M20595" s="140"/>
      <c r="N20595" s="167"/>
      <c r="O20595" s="167"/>
      <c r="P20595" s="142"/>
      <c r="Q20595" s="142"/>
      <c r="R20595" s="142"/>
      <c r="S20595" s="139"/>
    </row>
    <row r="20596" spans="2:19" ht="15.75" customHeight="1" x14ac:dyDescent="0.25">
      <c r="B20596" s="106"/>
      <c r="C20596" s="106"/>
      <c r="D20596" s="139"/>
      <c r="E20596" s="140"/>
      <c r="F20596" s="140"/>
      <c r="G20596" s="140"/>
      <c r="M20596" s="140"/>
      <c r="N20596" s="167"/>
      <c r="O20596" s="167"/>
      <c r="P20596" s="142"/>
      <c r="Q20596" s="142"/>
      <c r="R20596" s="142"/>
      <c r="S20596" s="139"/>
    </row>
    <row r="20597" spans="2:19" ht="15.75" customHeight="1" x14ac:dyDescent="0.25">
      <c r="B20597" s="106"/>
      <c r="C20597" s="106"/>
      <c r="D20597" s="139"/>
      <c r="E20597" s="140"/>
      <c r="F20597" s="140"/>
      <c r="G20597" s="140"/>
      <c r="M20597" s="140"/>
      <c r="N20597" s="167"/>
      <c r="O20597" s="167"/>
      <c r="P20597" s="142"/>
      <c r="Q20597" s="142"/>
      <c r="R20597" s="142"/>
      <c r="S20597" s="139"/>
    </row>
    <row r="20598" spans="2:19" ht="15.75" customHeight="1" x14ac:dyDescent="0.25">
      <c r="B20598" s="106"/>
      <c r="C20598" s="106"/>
      <c r="D20598" s="139"/>
      <c r="E20598" s="140"/>
      <c r="F20598" s="140"/>
      <c r="G20598" s="140"/>
      <c r="M20598" s="140"/>
      <c r="N20598" s="167"/>
      <c r="O20598" s="167"/>
      <c r="P20598" s="142"/>
      <c r="Q20598" s="142"/>
      <c r="R20598" s="142"/>
      <c r="S20598" s="139"/>
    </row>
    <row r="20599" spans="2:19" ht="15.75" customHeight="1" x14ac:dyDescent="0.25">
      <c r="B20599" s="106"/>
      <c r="C20599" s="106"/>
      <c r="D20599" s="139"/>
      <c r="E20599" s="140"/>
      <c r="F20599" s="140"/>
      <c r="G20599" s="140"/>
      <c r="M20599" s="140"/>
      <c r="N20599" s="167"/>
      <c r="O20599" s="167"/>
      <c r="P20599" s="142"/>
      <c r="Q20599" s="142"/>
      <c r="R20599" s="142"/>
      <c r="S20599" s="139"/>
    </row>
    <row r="20600" spans="2:19" ht="15.75" customHeight="1" x14ac:dyDescent="0.25">
      <c r="B20600" s="106"/>
      <c r="C20600" s="106"/>
      <c r="D20600" s="139"/>
      <c r="E20600" s="140"/>
      <c r="F20600" s="140"/>
      <c r="G20600" s="140"/>
      <c r="M20600" s="140"/>
      <c r="N20600" s="167"/>
      <c r="O20600" s="167"/>
      <c r="P20600" s="142"/>
      <c r="Q20600" s="142"/>
      <c r="R20600" s="142"/>
      <c r="S20600" s="139"/>
    </row>
    <row r="20601" spans="2:19" ht="15.75" customHeight="1" x14ac:dyDescent="0.25">
      <c r="B20601" s="106"/>
      <c r="C20601" s="106"/>
      <c r="D20601" s="139"/>
      <c r="E20601" s="140"/>
      <c r="F20601" s="140"/>
      <c r="G20601" s="140"/>
      <c r="M20601" s="140"/>
      <c r="N20601" s="167"/>
      <c r="O20601" s="167"/>
      <c r="P20601" s="142"/>
      <c r="Q20601" s="142"/>
      <c r="R20601" s="142"/>
      <c r="S20601" s="139"/>
    </row>
    <row r="20602" spans="2:19" ht="15.75" customHeight="1" x14ac:dyDescent="0.25">
      <c r="B20602" s="106"/>
      <c r="C20602" s="106"/>
      <c r="D20602" s="139"/>
      <c r="E20602" s="140"/>
      <c r="F20602" s="140"/>
      <c r="G20602" s="140"/>
      <c r="M20602" s="140"/>
      <c r="N20602" s="167"/>
      <c r="O20602" s="167"/>
      <c r="P20602" s="142"/>
      <c r="Q20602" s="142"/>
      <c r="R20602" s="142"/>
      <c r="S20602" s="139"/>
    </row>
    <row r="20603" spans="2:19" ht="15.75" customHeight="1" x14ac:dyDescent="0.25">
      <c r="B20603" s="106"/>
      <c r="C20603" s="106"/>
      <c r="D20603" s="139"/>
      <c r="E20603" s="140"/>
      <c r="F20603" s="140"/>
      <c r="G20603" s="140"/>
      <c r="M20603" s="140"/>
      <c r="N20603" s="167"/>
      <c r="O20603" s="167"/>
      <c r="P20603" s="142"/>
      <c r="Q20603" s="142"/>
      <c r="R20603" s="142"/>
      <c r="S20603" s="139"/>
    </row>
    <row r="20604" spans="2:19" ht="15.75" customHeight="1" x14ac:dyDescent="0.25">
      <c r="B20604" s="106"/>
      <c r="C20604" s="106"/>
      <c r="D20604" s="139"/>
      <c r="E20604" s="140"/>
      <c r="F20604" s="140"/>
      <c r="G20604" s="140"/>
      <c r="M20604" s="140"/>
      <c r="N20604" s="167"/>
      <c r="O20604" s="167"/>
      <c r="P20604" s="142"/>
      <c r="Q20604" s="142"/>
      <c r="R20604" s="142"/>
      <c r="S20604" s="139"/>
    </row>
    <row r="20605" spans="2:19" ht="15.75" customHeight="1" x14ac:dyDescent="0.25">
      <c r="B20605" s="106"/>
      <c r="C20605" s="106"/>
      <c r="D20605" s="139"/>
      <c r="E20605" s="140"/>
      <c r="F20605" s="140"/>
      <c r="G20605" s="140"/>
      <c r="M20605" s="140"/>
      <c r="N20605" s="167"/>
      <c r="O20605" s="167"/>
      <c r="P20605" s="142"/>
      <c r="Q20605" s="142"/>
      <c r="R20605" s="142"/>
      <c r="S20605" s="139"/>
    </row>
    <row r="20606" spans="2:19" ht="15.75" customHeight="1" x14ac:dyDescent="0.25">
      <c r="B20606" s="106"/>
      <c r="C20606" s="106"/>
      <c r="D20606" s="139"/>
      <c r="E20606" s="140"/>
      <c r="F20606" s="140"/>
      <c r="G20606" s="140"/>
      <c r="M20606" s="140"/>
      <c r="N20606" s="167"/>
      <c r="O20606" s="167"/>
      <c r="P20606" s="142"/>
      <c r="Q20606" s="142"/>
      <c r="R20606" s="142"/>
      <c r="S20606" s="139"/>
    </row>
    <row r="20607" spans="2:19" ht="15.75" customHeight="1" x14ac:dyDescent="0.25">
      <c r="B20607" s="106"/>
      <c r="C20607" s="106"/>
      <c r="D20607" s="139"/>
      <c r="E20607" s="140"/>
      <c r="F20607" s="140"/>
      <c r="G20607" s="140"/>
      <c r="M20607" s="140"/>
      <c r="N20607" s="167"/>
      <c r="O20607" s="167"/>
      <c r="P20607" s="142"/>
      <c r="Q20607" s="142"/>
      <c r="R20607" s="142"/>
      <c r="S20607" s="139"/>
    </row>
    <row r="20608" spans="2:19" ht="15.75" customHeight="1" x14ac:dyDescent="0.25">
      <c r="B20608" s="106"/>
      <c r="C20608" s="106"/>
      <c r="D20608" s="139"/>
      <c r="E20608" s="140"/>
      <c r="F20608" s="140"/>
      <c r="G20608" s="140"/>
      <c r="M20608" s="140"/>
      <c r="N20608" s="167"/>
      <c r="O20608" s="167"/>
      <c r="P20608" s="142"/>
      <c r="Q20608" s="142"/>
      <c r="R20608" s="142"/>
      <c r="S20608" s="139"/>
    </row>
    <row r="20609" spans="2:19" ht="15.75" customHeight="1" x14ac:dyDescent="0.25">
      <c r="B20609" s="106"/>
      <c r="C20609" s="106"/>
      <c r="D20609" s="139"/>
      <c r="E20609" s="140"/>
      <c r="F20609" s="140"/>
      <c r="G20609" s="140"/>
      <c r="M20609" s="140"/>
      <c r="N20609" s="167"/>
      <c r="O20609" s="167"/>
      <c r="P20609" s="142"/>
      <c r="Q20609" s="142"/>
      <c r="R20609" s="142"/>
      <c r="S20609" s="139"/>
    </row>
    <row r="20610" spans="2:19" ht="15.75" customHeight="1" x14ac:dyDescent="0.25">
      <c r="B20610" s="106"/>
      <c r="C20610" s="106"/>
      <c r="D20610" s="139"/>
      <c r="E20610" s="140"/>
      <c r="F20610" s="140"/>
      <c r="G20610" s="140"/>
      <c r="M20610" s="140"/>
      <c r="N20610" s="167"/>
      <c r="O20610" s="167"/>
      <c r="P20610" s="142"/>
      <c r="Q20610" s="142"/>
      <c r="R20610" s="142"/>
      <c r="S20610" s="139"/>
    </row>
    <row r="20611" spans="2:19" ht="15.75" customHeight="1" x14ac:dyDescent="0.25">
      <c r="B20611" s="106"/>
      <c r="C20611" s="106"/>
      <c r="D20611" s="139"/>
      <c r="E20611" s="140"/>
      <c r="F20611" s="140"/>
      <c r="G20611" s="140"/>
      <c r="M20611" s="140"/>
      <c r="N20611" s="167"/>
      <c r="O20611" s="167"/>
      <c r="P20611" s="142"/>
      <c r="Q20611" s="142"/>
      <c r="R20611" s="142"/>
      <c r="S20611" s="139"/>
    </row>
    <row r="20612" spans="2:19" ht="15.75" customHeight="1" x14ac:dyDescent="0.25">
      <c r="B20612" s="106"/>
      <c r="C20612" s="106"/>
      <c r="D20612" s="139"/>
      <c r="E20612" s="140"/>
      <c r="F20612" s="140"/>
      <c r="G20612" s="140"/>
      <c r="M20612" s="140"/>
      <c r="N20612" s="167"/>
      <c r="O20612" s="167"/>
      <c r="P20612" s="142"/>
      <c r="Q20612" s="142"/>
      <c r="R20612" s="142"/>
      <c r="S20612" s="139"/>
    </row>
    <row r="20613" spans="2:19" ht="15.75" customHeight="1" x14ac:dyDescent="0.25">
      <c r="B20613" s="106"/>
      <c r="C20613" s="106"/>
      <c r="D20613" s="139"/>
      <c r="E20613" s="140"/>
      <c r="F20613" s="140"/>
      <c r="G20613" s="140"/>
      <c r="M20613" s="140"/>
      <c r="N20613" s="167"/>
      <c r="O20613" s="167"/>
      <c r="P20613" s="142"/>
      <c r="Q20613" s="142"/>
      <c r="R20613" s="142"/>
      <c r="S20613" s="139"/>
    </row>
    <row r="20614" spans="2:19" ht="15.75" customHeight="1" x14ac:dyDescent="0.25">
      <c r="B20614" s="106"/>
      <c r="C20614" s="106"/>
      <c r="D20614" s="139"/>
      <c r="E20614" s="140"/>
      <c r="F20614" s="140"/>
      <c r="G20614" s="140"/>
      <c r="M20614" s="140"/>
      <c r="N20614" s="167"/>
      <c r="O20614" s="167"/>
      <c r="P20614" s="142"/>
      <c r="Q20614" s="142"/>
      <c r="R20614" s="142"/>
      <c r="S20614" s="139"/>
    </row>
    <row r="20615" spans="2:19" ht="15.75" customHeight="1" x14ac:dyDescent="0.25">
      <c r="B20615" s="106"/>
      <c r="C20615" s="106"/>
      <c r="D20615" s="139"/>
      <c r="E20615" s="140"/>
      <c r="F20615" s="140"/>
      <c r="G20615" s="140"/>
      <c r="M20615" s="140"/>
      <c r="N20615" s="167"/>
      <c r="O20615" s="167"/>
      <c r="P20615" s="142"/>
      <c r="Q20615" s="142"/>
      <c r="R20615" s="142"/>
      <c r="S20615" s="139"/>
    </row>
    <row r="20616" spans="2:19" ht="15.75" customHeight="1" x14ac:dyDescent="0.25">
      <c r="B20616" s="106"/>
      <c r="C20616" s="106"/>
      <c r="D20616" s="139"/>
      <c r="E20616" s="140"/>
      <c r="F20616" s="140"/>
      <c r="G20616" s="140"/>
      <c r="M20616" s="140"/>
      <c r="N20616" s="167"/>
      <c r="O20616" s="167"/>
      <c r="P20616" s="142"/>
      <c r="Q20616" s="142"/>
      <c r="R20616" s="142"/>
      <c r="S20616" s="139"/>
    </row>
    <row r="20617" spans="2:19" ht="15.75" customHeight="1" x14ac:dyDescent="0.25">
      <c r="B20617" s="106"/>
      <c r="C20617" s="106"/>
      <c r="D20617" s="139"/>
      <c r="E20617" s="140"/>
      <c r="F20617" s="140"/>
      <c r="G20617" s="140"/>
      <c r="M20617" s="140"/>
      <c r="N20617" s="167"/>
      <c r="O20617" s="167"/>
      <c r="P20617" s="142"/>
      <c r="Q20617" s="142"/>
      <c r="R20617" s="142"/>
      <c r="S20617" s="139"/>
    </row>
    <row r="20618" spans="2:19" ht="15.75" customHeight="1" x14ac:dyDescent="0.25">
      <c r="B20618" s="106"/>
      <c r="C20618" s="106"/>
      <c r="D20618" s="139"/>
      <c r="E20618" s="140"/>
      <c r="F20618" s="140"/>
      <c r="G20618" s="140"/>
      <c r="M20618" s="140"/>
      <c r="N20618" s="167"/>
      <c r="O20618" s="167"/>
      <c r="P20618" s="142"/>
      <c r="Q20618" s="142"/>
      <c r="R20618" s="142"/>
      <c r="S20618" s="139"/>
    </row>
    <row r="20619" spans="2:19" ht="15.75" customHeight="1" x14ac:dyDescent="0.25">
      <c r="B20619" s="106"/>
      <c r="C20619" s="106"/>
      <c r="D20619" s="139"/>
      <c r="E20619" s="140"/>
      <c r="F20619" s="140"/>
      <c r="G20619" s="140"/>
      <c r="M20619" s="140"/>
      <c r="N20619" s="167"/>
      <c r="O20619" s="167"/>
      <c r="P20619" s="142"/>
      <c r="Q20619" s="142"/>
      <c r="R20619" s="142"/>
      <c r="S20619" s="139"/>
    </row>
    <row r="20620" spans="2:19" ht="15.75" customHeight="1" x14ac:dyDescent="0.25">
      <c r="B20620" s="106"/>
      <c r="C20620" s="106"/>
      <c r="D20620" s="139"/>
      <c r="E20620" s="140"/>
      <c r="F20620" s="140"/>
      <c r="G20620" s="140"/>
      <c r="M20620" s="140"/>
      <c r="N20620" s="167"/>
      <c r="O20620" s="167"/>
      <c r="P20620" s="142"/>
      <c r="Q20620" s="142"/>
      <c r="R20620" s="142"/>
      <c r="S20620" s="139"/>
    </row>
    <row r="20621" spans="2:19" ht="15.75" customHeight="1" x14ac:dyDescent="0.25">
      <c r="B20621" s="106"/>
      <c r="C20621" s="106"/>
      <c r="D20621" s="139"/>
      <c r="E20621" s="140"/>
      <c r="F20621" s="140"/>
      <c r="G20621" s="140"/>
      <c r="M20621" s="140"/>
      <c r="N20621" s="167"/>
      <c r="O20621" s="167"/>
      <c r="P20621" s="142"/>
      <c r="Q20621" s="142"/>
      <c r="R20621" s="142"/>
      <c r="S20621" s="139"/>
    </row>
    <row r="20622" spans="2:19" ht="15.75" customHeight="1" x14ac:dyDescent="0.25">
      <c r="B20622" s="106"/>
      <c r="C20622" s="106"/>
      <c r="D20622" s="139"/>
      <c r="E20622" s="140"/>
      <c r="F20622" s="140"/>
      <c r="G20622" s="140"/>
      <c r="M20622" s="140"/>
      <c r="N20622" s="167"/>
      <c r="O20622" s="167"/>
      <c r="P20622" s="142"/>
      <c r="Q20622" s="142"/>
      <c r="R20622" s="142"/>
      <c r="S20622" s="139"/>
    </row>
    <row r="20623" spans="2:19" ht="15.75" customHeight="1" x14ac:dyDescent="0.25">
      <c r="B20623" s="106"/>
      <c r="C20623" s="106"/>
      <c r="D20623" s="139"/>
      <c r="E20623" s="140"/>
      <c r="F20623" s="140"/>
      <c r="G20623" s="140"/>
      <c r="M20623" s="140"/>
      <c r="N20623" s="167"/>
      <c r="O20623" s="167"/>
      <c r="P20623" s="142"/>
      <c r="Q20623" s="142"/>
      <c r="R20623" s="142"/>
      <c r="S20623" s="139"/>
    </row>
    <row r="20624" spans="2:19" ht="15.75" customHeight="1" x14ac:dyDescent="0.25">
      <c r="B20624" s="106"/>
      <c r="C20624" s="106"/>
      <c r="D20624" s="139"/>
      <c r="E20624" s="140"/>
      <c r="F20624" s="140"/>
      <c r="G20624" s="140"/>
      <c r="M20624" s="140"/>
      <c r="N20624" s="167"/>
      <c r="O20624" s="167"/>
      <c r="P20624" s="142"/>
      <c r="Q20624" s="142"/>
      <c r="R20624" s="142"/>
      <c r="S20624" s="139"/>
    </row>
    <row r="20625" spans="2:19" ht="15.75" customHeight="1" x14ac:dyDescent="0.25">
      <c r="B20625" s="106"/>
      <c r="C20625" s="106"/>
      <c r="D20625" s="139"/>
      <c r="E20625" s="140"/>
      <c r="F20625" s="140"/>
      <c r="G20625" s="140"/>
      <c r="M20625" s="140"/>
      <c r="N20625" s="167"/>
      <c r="O20625" s="167"/>
      <c r="P20625" s="142"/>
      <c r="Q20625" s="142"/>
      <c r="R20625" s="142"/>
      <c r="S20625" s="139"/>
    </row>
    <row r="20626" spans="2:19" ht="15.75" customHeight="1" x14ac:dyDescent="0.25">
      <c r="B20626" s="106"/>
      <c r="C20626" s="106"/>
      <c r="D20626" s="139"/>
      <c r="E20626" s="140"/>
      <c r="F20626" s="140"/>
      <c r="G20626" s="140"/>
      <c r="M20626" s="140"/>
      <c r="N20626" s="167"/>
      <c r="O20626" s="167"/>
      <c r="P20626" s="142"/>
      <c r="Q20626" s="142"/>
      <c r="R20626" s="142"/>
      <c r="S20626" s="139"/>
    </row>
    <row r="20627" spans="2:19" ht="15.75" customHeight="1" x14ac:dyDescent="0.25">
      <c r="B20627" s="106"/>
      <c r="C20627" s="106"/>
      <c r="D20627" s="139"/>
      <c r="E20627" s="140"/>
      <c r="F20627" s="140"/>
      <c r="G20627" s="140"/>
      <c r="M20627" s="140"/>
      <c r="N20627" s="167"/>
      <c r="O20627" s="167"/>
      <c r="P20627" s="142"/>
      <c r="Q20627" s="142"/>
      <c r="R20627" s="142"/>
      <c r="S20627" s="139"/>
    </row>
    <row r="20628" spans="2:19" ht="15.75" customHeight="1" x14ac:dyDescent="0.25">
      <c r="B20628" s="106"/>
      <c r="C20628" s="106"/>
      <c r="D20628" s="139"/>
      <c r="E20628" s="140"/>
      <c r="F20628" s="140"/>
      <c r="G20628" s="140"/>
      <c r="M20628" s="140"/>
      <c r="N20628" s="167"/>
      <c r="O20628" s="167"/>
      <c r="P20628" s="142"/>
      <c r="Q20628" s="142"/>
      <c r="R20628" s="142"/>
      <c r="S20628" s="139"/>
    </row>
    <row r="20629" spans="2:19" ht="15.75" customHeight="1" x14ac:dyDescent="0.25">
      <c r="B20629" s="106"/>
      <c r="C20629" s="106"/>
      <c r="D20629" s="139"/>
      <c r="E20629" s="140"/>
      <c r="F20629" s="140"/>
      <c r="G20629" s="140"/>
      <c r="M20629" s="140"/>
      <c r="N20629" s="167"/>
      <c r="O20629" s="167"/>
      <c r="P20629" s="142"/>
      <c r="Q20629" s="142"/>
      <c r="R20629" s="142"/>
      <c r="S20629" s="139"/>
    </row>
    <row r="20630" spans="2:19" ht="15.75" customHeight="1" x14ac:dyDescent="0.25">
      <c r="B20630" s="106"/>
      <c r="C20630" s="106"/>
      <c r="D20630" s="139"/>
      <c r="E20630" s="140"/>
      <c r="F20630" s="140"/>
      <c r="G20630" s="140"/>
      <c r="M20630" s="140"/>
      <c r="N20630" s="167"/>
      <c r="O20630" s="167"/>
      <c r="P20630" s="142"/>
      <c r="Q20630" s="142"/>
      <c r="R20630" s="142"/>
      <c r="S20630" s="139"/>
    </row>
    <row r="20631" spans="2:19" ht="15.75" customHeight="1" x14ac:dyDescent="0.25">
      <c r="B20631" s="106"/>
      <c r="C20631" s="106"/>
      <c r="D20631" s="139"/>
      <c r="E20631" s="140"/>
      <c r="F20631" s="140"/>
      <c r="G20631" s="140"/>
      <c r="M20631" s="140"/>
      <c r="N20631" s="167"/>
      <c r="O20631" s="167"/>
      <c r="P20631" s="142"/>
      <c r="Q20631" s="142"/>
      <c r="R20631" s="142"/>
      <c r="S20631" s="139"/>
    </row>
    <row r="20632" spans="2:19" ht="15.75" customHeight="1" x14ac:dyDescent="0.25">
      <c r="B20632" s="106"/>
      <c r="C20632" s="106"/>
      <c r="D20632" s="139"/>
      <c r="E20632" s="140"/>
      <c r="F20632" s="140"/>
      <c r="G20632" s="140"/>
      <c r="M20632" s="140"/>
      <c r="N20632" s="167"/>
      <c r="O20632" s="167"/>
      <c r="P20632" s="142"/>
      <c r="Q20632" s="142"/>
      <c r="R20632" s="142"/>
      <c r="S20632" s="139"/>
    </row>
    <row r="20633" spans="2:19" ht="15.75" customHeight="1" x14ac:dyDescent="0.25">
      <c r="B20633" s="106"/>
      <c r="C20633" s="106"/>
      <c r="D20633" s="139"/>
      <c r="E20633" s="140"/>
      <c r="F20633" s="140"/>
      <c r="G20633" s="140"/>
      <c r="M20633" s="140"/>
      <c r="N20633" s="167"/>
      <c r="O20633" s="167"/>
      <c r="P20633" s="142"/>
      <c r="Q20633" s="142"/>
      <c r="R20633" s="142"/>
      <c r="S20633" s="139"/>
    </row>
    <row r="20634" spans="2:19" ht="15.75" customHeight="1" x14ac:dyDescent="0.25">
      <c r="B20634" s="106"/>
      <c r="C20634" s="106"/>
      <c r="D20634" s="139"/>
      <c r="E20634" s="140"/>
      <c r="F20634" s="140"/>
      <c r="G20634" s="140"/>
      <c r="M20634" s="140"/>
      <c r="N20634" s="167"/>
      <c r="O20634" s="167"/>
      <c r="P20634" s="142"/>
      <c r="Q20634" s="142"/>
      <c r="R20634" s="142"/>
      <c r="S20634" s="139"/>
    </row>
    <row r="20635" spans="2:19" ht="15.75" customHeight="1" x14ac:dyDescent="0.25">
      <c r="B20635" s="106"/>
      <c r="C20635" s="106"/>
      <c r="D20635" s="139"/>
      <c r="E20635" s="140"/>
      <c r="F20635" s="140"/>
      <c r="G20635" s="140"/>
      <c r="M20635" s="140"/>
      <c r="N20635" s="167"/>
      <c r="O20635" s="167"/>
      <c r="P20635" s="142"/>
      <c r="Q20635" s="142"/>
      <c r="R20635" s="142"/>
      <c r="S20635" s="139"/>
    </row>
    <row r="20636" spans="2:19" ht="15.75" customHeight="1" x14ac:dyDescent="0.25">
      <c r="B20636" s="106"/>
      <c r="C20636" s="106"/>
      <c r="D20636" s="139"/>
      <c r="E20636" s="140"/>
      <c r="F20636" s="140"/>
      <c r="G20636" s="140"/>
      <c r="M20636" s="140"/>
      <c r="N20636" s="167"/>
      <c r="O20636" s="167"/>
      <c r="P20636" s="142"/>
      <c r="Q20636" s="142"/>
      <c r="R20636" s="142"/>
      <c r="S20636" s="139"/>
    </row>
    <row r="20637" spans="2:19" ht="15.75" customHeight="1" x14ac:dyDescent="0.25">
      <c r="B20637" s="106"/>
      <c r="C20637" s="106"/>
      <c r="D20637" s="139"/>
      <c r="E20637" s="140"/>
      <c r="F20637" s="140"/>
      <c r="G20637" s="140"/>
      <c r="M20637" s="140"/>
      <c r="N20637" s="167"/>
      <c r="O20637" s="167"/>
      <c r="P20637" s="142"/>
      <c r="Q20637" s="142"/>
      <c r="R20637" s="142"/>
      <c r="S20637" s="139"/>
    </row>
    <row r="20638" spans="2:19" ht="15.75" customHeight="1" x14ac:dyDescent="0.25">
      <c r="B20638" s="106"/>
      <c r="C20638" s="106"/>
      <c r="D20638" s="139"/>
      <c r="E20638" s="140"/>
      <c r="F20638" s="140"/>
      <c r="G20638" s="140"/>
      <c r="M20638" s="140"/>
      <c r="N20638" s="167"/>
      <c r="O20638" s="167"/>
      <c r="P20638" s="142"/>
      <c r="Q20638" s="142"/>
      <c r="R20638" s="142"/>
      <c r="S20638" s="139"/>
    </row>
    <row r="20639" spans="2:19" ht="15.75" customHeight="1" x14ac:dyDescent="0.25">
      <c r="B20639" s="106"/>
      <c r="C20639" s="106"/>
      <c r="D20639" s="139"/>
      <c r="E20639" s="140"/>
      <c r="F20639" s="140"/>
      <c r="G20639" s="140"/>
      <c r="M20639" s="140"/>
      <c r="N20639" s="167"/>
      <c r="O20639" s="167"/>
      <c r="P20639" s="142"/>
      <c r="Q20639" s="142"/>
      <c r="R20639" s="142"/>
      <c r="S20639" s="139"/>
    </row>
    <row r="20640" spans="2:19" ht="15.75" customHeight="1" x14ac:dyDescent="0.25">
      <c r="B20640" s="106"/>
      <c r="C20640" s="106"/>
      <c r="D20640" s="139"/>
      <c r="E20640" s="140"/>
      <c r="F20640" s="140"/>
      <c r="G20640" s="140"/>
      <c r="M20640" s="140"/>
      <c r="N20640" s="167"/>
      <c r="O20640" s="167"/>
      <c r="P20640" s="142"/>
      <c r="Q20640" s="142"/>
      <c r="R20640" s="142"/>
      <c r="S20640" s="139"/>
    </row>
    <row r="20641" spans="2:19" ht="15.75" customHeight="1" x14ac:dyDescent="0.25">
      <c r="B20641" s="106"/>
      <c r="C20641" s="106"/>
      <c r="D20641" s="139"/>
      <c r="E20641" s="140"/>
      <c r="F20641" s="140"/>
      <c r="G20641" s="140"/>
      <c r="M20641" s="140"/>
      <c r="N20641" s="167"/>
      <c r="O20641" s="167"/>
      <c r="P20641" s="142"/>
      <c r="Q20641" s="142"/>
      <c r="R20641" s="142"/>
      <c r="S20641" s="139"/>
    </row>
    <row r="20642" spans="2:19" ht="15.75" customHeight="1" x14ac:dyDescent="0.25">
      <c r="B20642" s="106"/>
      <c r="C20642" s="106"/>
      <c r="D20642" s="139"/>
      <c r="E20642" s="140"/>
      <c r="F20642" s="140"/>
      <c r="G20642" s="140"/>
      <c r="M20642" s="140"/>
      <c r="N20642" s="167"/>
      <c r="O20642" s="167"/>
      <c r="P20642" s="142"/>
      <c r="Q20642" s="142"/>
      <c r="R20642" s="142"/>
      <c r="S20642" s="139"/>
    </row>
    <row r="20643" spans="2:19" ht="15.75" customHeight="1" x14ac:dyDescent="0.25">
      <c r="B20643" s="106"/>
      <c r="C20643" s="106"/>
      <c r="D20643" s="139"/>
      <c r="E20643" s="140"/>
      <c r="F20643" s="140"/>
      <c r="G20643" s="140"/>
      <c r="M20643" s="140"/>
      <c r="N20643" s="167"/>
      <c r="O20643" s="167"/>
      <c r="P20643" s="142"/>
      <c r="Q20643" s="142"/>
      <c r="R20643" s="142"/>
      <c r="S20643" s="139"/>
    </row>
    <row r="20644" spans="2:19" ht="15.75" customHeight="1" x14ac:dyDescent="0.25">
      <c r="B20644" s="106"/>
      <c r="C20644" s="106"/>
      <c r="D20644" s="139"/>
      <c r="E20644" s="140"/>
      <c r="F20644" s="140"/>
      <c r="G20644" s="140"/>
      <c r="M20644" s="140"/>
      <c r="N20644" s="167"/>
      <c r="O20644" s="167"/>
      <c r="P20644" s="142"/>
      <c r="Q20644" s="142"/>
      <c r="R20644" s="142"/>
      <c r="S20644" s="139"/>
    </row>
    <row r="20645" spans="2:19" ht="15.75" customHeight="1" x14ac:dyDescent="0.25">
      <c r="B20645" s="106"/>
      <c r="C20645" s="106"/>
      <c r="D20645" s="139"/>
      <c r="E20645" s="140"/>
      <c r="F20645" s="140"/>
      <c r="G20645" s="140"/>
      <c r="M20645" s="140"/>
      <c r="N20645" s="167"/>
      <c r="O20645" s="167"/>
      <c r="P20645" s="142"/>
      <c r="Q20645" s="142"/>
      <c r="R20645" s="142"/>
      <c r="S20645" s="139"/>
    </row>
    <row r="20646" spans="2:19" ht="15.75" customHeight="1" x14ac:dyDescent="0.25">
      <c r="B20646" s="106"/>
      <c r="C20646" s="106"/>
      <c r="D20646" s="139"/>
      <c r="E20646" s="140"/>
      <c r="F20646" s="140"/>
      <c r="G20646" s="140"/>
      <c r="M20646" s="140"/>
      <c r="N20646" s="167"/>
      <c r="O20646" s="167"/>
      <c r="P20646" s="142"/>
      <c r="Q20646" s="142"/>
      <c r="R20646" s="142"/>
      <c r="S20646" s="139"/>
    </row>
    <row r="20647" spans="2:19" ht="15.75" customHeight="1" x14ac:dyDescent="0.25">
      <c r="B20647" s="106"/>
      <c r="C20647" s="106"/>
      <c r="D20647" s="139"/>
      <c r="E20647" s="140"/>
      <c r="F20647" s="140"/>
      <c r="G20647" s="140"/>
      <c r="M20647" s="140"/>
      <c r="N20647" s="167"/>
      <c r="O20647" s="167"/>
      <c r="P20647" s="142"/>
      <c r="Q20647" s="142"/>
      <c r="R20647" s="142"/>
      <c r="S20647" s="139"/>
    </row>
    <row r="20648" spans="2:19" ht="15.75" customHeight="1" x14ac:dyDescent="0.25">
      <c r="B20648" s="106"/>
      <c r="C20648" s="106"/>
      <c r="D20648" s="139"/>
      <c r="E20648" s="140"/>
      <c r="F20648" s="140"/>
      <c r="G20648" s="140"/>
      <c r="M20648" s="140"/>
      <c r="N20648" s="167"/>
      <c r="O20648" s="167"/>
      <c r="P20648" s="142"/>
      <c r="Q20648" s="142"/>
      <c r="R20648" s="142"/>
      <c r="S20648" s="139"/>
    </row>
    <row r="20649" spans="2:19" ht="15.75" customHeight="1" x14ac:dyDescent="0.25">
      <c r="B20649" s="106"/>
      <c r="C20649" s="106"/>
      <c r="D20649" s="139"/>
      <c r="E20649" s="140"/>
      <c r="F20649" s="140"/>
      <c r="G20649" s="140"/>
      <c r="M20649" s="140"/>
      <c r="N20649" s="167"/>
      <c r="O20649" s="167"/>
      <c r="P20649" s="142"/>
      <c r="Q20649" s="142"/>
      <c r="R20649" s="142"/>
      <c r="S20649" s="139"/>
    </row>
    <row r="20650" spans="2:19" ht="15.75" customHeight="1" x14ac:dyDescent="0.25">
      <c r="B20650" s="106"/>
      <c r="C20650" s="106"/>
      <c r="D20650" s="139"/>
      <c r="E20650" s="140"/>
      <c r="F20650" s="140"/>
      <c r="G20650" s="140"/>
      <c r="M20650" s="140"/>
      <c r="N20650" s="167"/>
      <c r="O20650" s="167"/>
      <c r="P20650" s="142"/>
      <c r="Q20650" s="142"/>
      <c r="R20650" s="142"/>
      <c r="S20650" s="139"/>
    </row>
    <row r="20651" spans="2:19" ht="15.75" customHeight="1" x14ac:dyDescent="0.25">
      <c r="B20651" s="106"/>
      <c r="C20651" s="106"/>
      <c r="D20651" s="139"/>
      <c r="E20651" s="140"/>
      <c r="F20651" s="140"/>
      <c r="G20651" s="140"/>
      <c r="M20651" s="140"/>
      <c r="N20651" s="167"/>
      <c r="O20651" s="167"/>
      <c r="P20651" s="142"/>
      <c r="Q20651" s="142"/>
      <c r="R20651" s="142"/>
      <c r="S20651" s="139"/>
    </row>
    <row r="20652" spans="2:19" ht="15.75" customHeight="1" x14ac:dyDescent="0.25">
      <c r="B20652" s="106"/>
      <c r="C20652" s="106"/>
      <c r="D20652" s="139"/>
      <c r="E20652" s="140"/>
      <c r="F20652" s="140"/>
      <c r="G20652" s="140"/>
      <c r="M20652" s="140"/>
      <c r="N20652" s="167"/>
      <c r="O20652" s="167"/>
      <c r="P20652" s="142"/>
      <c r="Q20652" s="142"/>
      <c r="R20652" s="142"/>
      <c r="S20652" s="139"/>
    </row>
    <row r="20653" spans="2:19" ht="15.75" customHeight="1" x14ac:dyDescent="0.25">
      <c r="B20653" s="106"/>
      <c r="C20653" s="106"/>
      <c r="D20653" s="139"/>
      <c r="E20653" s="140"/>
      <c r="F20653" s="140"/>
      <c r="G20653" s="140"/>
      <c r="M20653" s="140"/>
      <c r="N20653" s="167"/>
      <c r="O20653" s="167"/>
      <c r="P20653" s="142"/>
      <c r="Q20653" s="142"/>
      <c r="R20653" s="142"/>
      <c r="S20653" s="139"/>
    </row>
    <row r="20654" spans="2:19" ht="15.75" customHeight="1" x14ac:dyDescent="0.25">
      <c r="B20654" s="106"/>
      <c r="C20654" s="106"/>
      <c r="D20654" s="139"/>
      <c r="E20654" s="140"/>
      <c r="F20654" s="140"/>
      <c r="G20654" s="140"/>
      <c r="M20654" s="140"/>
      <c r="N20654" s="167"/>
      <c r="O20654" s="167"/>
      <c r="P20654" s="142"/>
      <c r="Q20654" s="142"/>
      <c r="R20654" s="142"/>
      <c r="S20654" s="139"/>
    </row>
    <row r="20655" spans="2:19" ht="15.75" customHeight="1" x14ac:dyDescent="0.25">
      <c r="B20655" s="106"/>
      <c r="C20655" s="106"/>
      <c r="D20655" s="139"/>
      <c r="E20655" s="140"/>
      <c r="F20655" s="140"/>
      <c r="G20655" s="140"/>
      <c r="M20655" s="140"/>
      <c r="N20655" s="167"/>
      <c r="O20655" s="167"/>
      <c r="P20655" s="142"/>
      <c r="Q20655" s="142"/>
      <c r="R20655" s="142"/>
      <c r="S20655" s="139"/>
    </row>
    <row r="20656" spans="2:19" ht="15.75" customHeight="1" x14ac:dyDescent="0.25">
      <c r="B20656" s="106"/>
      <c r="C20656" s="106"/>
      <c r="D20656" s="139"/>
      <c r="E20656" s="140"/>
      <c r="F20656" s="140"/>
      <c r="G20656" s="140"/>
      <c r="M20656" s="140"/>
      <c r="N20656" s="167"/>
      <c r="O20656" s="167"/>
      <c r="P20656" s="142"/>
      <c r="Q20656" s="142"/>
      <c r="R20656" s="142"/>
      <c r="S20656" s="139"/>
    </row>
    <row r="20657" spans="2:19" ht="15.75" customHeight="1" x14ac:dyDescent="0.25">
      <c r="B20657" s="106"/>
      <c r="C20657" s="106"/>
      <c r="D20657" s="139"/>
      <c r="E20657" s="140"/>
      <c r="F20657" s="140"/>
      <c r="G20657" s="140"/>
      <c r="M20657" s="140"/>
      <c r="N20657" s="167"/>
      <c r="O20657" s="167"/>
      <c r="P20657" s="142"/>
      <c r="Q20657" s="142"/>
      <c r="R20657" s="142"/>
      <c r="S20657" s="139"/>
    </row>
    <row r="20658" spans="2:19" ht="15.75" customHeight="1" x14ac:dyDescent="0.25">
      <c r="B20658" s="106"/>
      <c r="C20658" s="106"/>
      <c r="D20658" s="139"/>
      <c r="E20658" s="140"/>
      <c r="F20658" s="140"/>
      <c r="G20658" s="140"/>
      <c r="M20658" s="140"/>
      <c r="N20658" s="167"/>
      <c r="O20658" s="167"/>
      <c r="P20658" s="142"/>
      <c r="Q20658" s="142"/>
      <c r="R20658" s="142"/>
      <c r="S20658" s="139"/>
    </row>
    <row r="20659" spans="2:19" ht="15.75" customHeight="1" x14ac:dyDescent="0.25">
      <c r="B20659" s="106"/>
      <c r="C20659" s="106"/>
      <c r="D20659" s="139"/>
      <c r="E20659" s="140"/>
      <c r="F20659" s="140"/>
      <c r="G20659" s="140"/>
      <c r="M20659" s="140"/>
      <c r="N20659" s="167"/>
      <c r="O20659" s="167"/>
      <c r="P20659" s="142"/>
      <c r="Q20659" s="142"/>
      <c r="R20659" s="142"/>
      <c r="S20659" s="139"/>
    </row>
    <row r="20660" spans="2:19" ht="15.75" customHeight="1" x14ac:dyDescent="0.25">
      <c r="B20660" s="106"/>
      <c r="C20660" s="106"/>
      <c r="D20660" s="139"/>
      <c r="E20660" s="140"/>
      <c r="F20660" s="140"/>
      <c r="G20660" s="140"/>
      <c r="M20660" s="140"/>
      <c r="N20660" s="167"/>
      <c r="O20660" s="167"/>
      <c r="P20660" s="142"/>
      <c r="Q20660" s="142"/>
      <c r="R20660" s="142"/>
      <c r="S20660" s="139"/>
    </row>
    <row r="20661" spans="2:19" ht="15.75" customHeight="1" x14ac:dyDescent="0.25">
      <c r="B20661" s="106"/>
      <c r="C20661" s="106"/>
      <c r="D20661" s="139"/>
      <c r="E20661" s="140"/>
      <c r="F20661" s="140"/>
      <c r="G20661" s="140"/>
      <c r="M20661" s="140"/>
      <c r="N20661" s="167"/>
      <c r="O20661" s="167"/>
      <c r="P20661" s="142"/>
      <c r="Q20661" s="142"/>
      <c r="R20661" s="142"/>
      <c r="S20661" s="139"/>
    </row>
    <row r="20662" spans="2:19" ht="15.75" customHeight="1" x14ac:dyDescent="0.25">
      <c r="B20662" s="106"/>
      <c r="C20662" s="106"/>
      <c r="D20662" s="139"/>
      <c r="E20662" s="140"/>
      <c r="F20662" s="140"/>
      <c r="G20662" s="140"/>
      <c r="M20662" s="140"/>
      <c r="N20662" s="167"/>
      <c r="O20662" s="167"/>
      <c r="P20662" s="142"/>
      <c r="Q20662" s="142"/>
      <c r="R20662" s="142"/>
      <c r="S20662" s="139"/>
    </row>
    <row r="20663" spans="2:19" ht="15.75" customHeight="1" x14ac:dyDescent="0.25">
      <c r="B20663" s="106"/>
      <c r="C20663" s="106"/>
      <c r="D20663" s="139"/>
      <c r="E20663" s="140"/>
      <c r="F20663" s="140"/>
      <c r="G20663" s="140"/>
      <c r="M20663" s="140"/>
      <c r="N20663" s="167"/>
      <c r="O20663" s="167"/>
      <c r="P20663" s="142"/>
      <c r="Q20663" s="142"/>
      <c r="R20663" s="142"/>
      <c r="S20663" s="139"/>
    </row>
    <row r="20664" spans="2:19" ht="15.75" customHeight="1" x14ac:dyDescent="0.25">
      <c r="B20664" s="106"/>
      <c r="C20664" s="106"/>
      <c r="D20664" s="139"/>
      <c r="E20664" s="140"/>
      <c r="F20664" s="140"/>
      <c r="G20664" s="140"/>
      <c r="M20664" s="140"/>
      <c r="N20664" s="167"/>
      <c r="O20664" s="167"/>
      <c r="P20664" s="142"/>
      <c r="Q20664" s="142"/>
      <c r="R20664" s="142"/>
      <c r="S20664" s="139"/>
    </row>
    <row r="20665" spans="2:19" ht="15.75" customHeight="1" x14ac:dyDescent="0.25">
      <c r="B20665" s="106"/>
      <c r="C20665" s="106"/>
      <c r="D20665" s="139"/>
      <c r="E20665" s="140"/>
      <c r="F20665" s="140"/>
      <c r="G20665" s="140"/>
      <c r="M20665" s="140"/>
      <c r="N20665" s="167"/>
      <c r="O20665" s="167"/>
      <c r="P20665" s="142"/>
      <c r="Q20665" s="142"/>
      <c r="R20665" s="142"/>
      <c r="S20665" s="139"/>
    </row>
    <row r="20666" spans="2:19" ht="15.75" customHeight="1" x14ac:dyDescent="0.25">
      <c r="B20666" s="106"/>
      <c r="C20666" s="106"/>
      <c r="D20666" s="139"/>
      <c r="E20666" s="140"/>
      <c r="F20666" s="140"/>
      <c r="G20666" s="140"/>
      <c r="M20666" s="140"/>
      <c r="N20666" s="167"/>
      <c r="O20666" s="167"/>
      <c r="P20666" s="142"/>
      <c r="Q20666" s="142"/>
      <c r="R20666" s="142"/>
      <c r="S20666" s="139"/>
    </row>
    <row r="20667" spans="2:19" ht="15.75" customHeight="1" x14ac:dyDescent="0.25">
      <c r="B20667" s="106"/>
      <c r="C20667" s="106"/>
      <c r="D20667" s="139"/>
      <c r="E20667" s="140"/>
      <c r="F20667" s="140"/>
      <c r="G20667" s="140"/>
      <c r="M20667" s="140"/>
      <c r="N20667" s="167"/>
      <c r="O20667" s="167"/>
      <c r="P20667" s="142"/>
      <c r="Q20667" s="142"/>
      <c r="R20667" s="142"/>
      <c r="S20667" s="139"/>
    </row>
    <row r="20668" spans="2:19" ht="15.75" customHeight="1" x14ac:dyDescent="0.25">
      <c r="B20668" s="106"/>
      <c r="C20668" s="106"/>
      <c r="D20668" s="139"/>
      <c r="E20668" s="140"/>
      <c r="F20668" s="140"/>
      <c r="G20668" s="140"/>
      <c r="M20668" s="140"/>
      <c r="N20668" s="167"/>
      <c r="O20668" s="167"/>
      <c r="P20668" s="142"/>
      <c r="Q20668" s="142"/>
      <c r="R20668" s="142"/>
      <c r="S20668" s="139"/>
    </row>
    <row r="20669" spans="2:19" ht="15.75" customHeight="1" x14ac:dyDescent="0.25">
      <c r="B20669" s="106"/>
      <c r="C20669" s="106"/>
      <c r="D20669" s="139"/>
      <c r="E20669" s="140"/>
      <c r="F20669" s="140"/>
      <c r="G20669" s="140"/>
      <c r="M20669" s="140"/>
      <c r="N20669" s="167"/>
      <c r="O20669" s="167"/>
      <c r="P20669" s="142"/>
      <c r="Q20669" s="142"/>
      <c r="R20669" s="142"/>
      <c r="S20669" s="139"/>
    </row>
    <row r="20670" spans="2:19" ht="15.75" customHeight="1" x14ac:dyDescent="0.25">
      <c r="B20670" s="106"/>
      <c r="C20670" s="106"/>
      <c r="D20670" s="139"/>
      <c r="E20670" s="140"/>
      <c r="F20670" s="140"/>
      <c r="G20670" s="140"/>
      <c r="M20670" s="140"/>
      <c r="N20670" s="167"/>
      <c r="O20670" s="167"/>
      <c r="P20670" s="142"/>
      <c r="Q20670" s="142"/>
      <c r="R20670" s="142"/>
      <c r="S20670" s="139"/>
    </row>
    <row r="20671" spans="2:19" ht="15.75" customHeight="1" x14ac:dyDescent="0.25">
      <c r="B20671" s="106"/>
      <c r="C20671" s="106"/>
      <c r="D20671" s="139"/>
      <c r="E20671" s="140"/>
      <c r="F20671" s="140"/>
      <c r="G20671" s="140"/>
      <c r="M20671" s="140"/>
      <c r="N20671" s="167"/>
      <c r="O20671" s="167"/>
      <c r="P20671" s="142"/>
      <c r="Q20671" s="142"/>
      <c r="R20671" s="142"/>
      <c r="S20671" s="139"/>
    </row>
    <row r="20672" spans="2:19" ht="15.75" customHeight="1" x14ac:dyDescent="0.25">
      <c r="B20672" s="106"/>
      <c r="C20672" s="106"/>
      <c r="D20672" s="139"/>
      <c r="E20672" s="140"/>
      <c r="F20672" s="140"/>
      <c r="G20672" s="140"/>
      <c r="M20672" s="140"/>
      <c r="N20672" s="167"/>
      <c r="O20672" s="167"/>
      <c r="P20672" s="142"/>
      <c r="Q20672" s="142"/>
      <c r="R20672" s="142"/>
      <c r="S20672" s="139"/>
    </row>
    <row r="20673" spans="2:19" ht="15.75" customHeight="1" x14ac:dyDescent="0.25">
      <c r="B20673" s="106"/>
      <c r="C20673" s="106"/>
      <c r="D20673" s="139"/>
      <c r="E20673" s="140"/>
      <c r="F20673" s="140"/>
      <c r="G20673" s="140"/>
      <c r="M20673" s="140"/>
      <c r="N20673" s="167"/>
      <c r="O20673" s="167"/>
      <c r="P20673" s="142"/>
      <c r="Q20673" s="142"/>
      <c r="R20673" s="142"/>
      <c r="S20673" s="139"/>
    </row>
    <row r="20674" spans="2:19" ht="15.75" customHeight="1" x14ac:dyDescent="0.25">
      <c r="B20674" s="106"/>
      <c r="C20674" s="106"/>
      <c r="D20674" s="139"/>
      <c r="E20674" s="140"/>
      <c r="F20674" s="140"/>
      <c r="G20674" s="140"/>
      <c r="M20674" s="140"/>
      <c r="N20674" s="167"/>
      <c r="O20674" s="167"/>
      <c r="P20674" s="142"/>
      <c r="Q20674" s="142"/>
      <c r="R20674" s="142"/>
      <c r="S20674" s="139"/>
    </row>
    <row r="20675" spans="2:19" ht="15.75" customHeight="1" x14ac:dyDescent="0.25">
      <c r="B20675" s="106"/>
      <c r="C20675" s="106"/>
      <c r="D20675" s="139"/>
      <c r="E20675" s="140"/>
      <c r="F20675" s="140"/>
      <c r="G20675" s="140"/>
      <c r="M20675" s="140"/>
      <c r="N20675" s="167"/>
      <c r="O20675" s="167"/>
      <c r="P20675" s="142"/>
      <c r="Q20675" s="142"/>
      <c r="R20675" s="142"/>
      <c r="S20675" s="139"/>
    </row>
    <row r="20676" spans="2:19" ht="15.75" customHeight="1" x14ac:dyDescent="0.25">
      <c r="B20676" s="106"/>
      <c r="C20676" s="106"/>
      <c r="D20676" s="139"/>
      <c r="E20676" s="140"/>
      <c r="F20676" s="140"/>
      <c r="G20676" s="140"/>
      <c r="M20676" s="140"/>
      <c r="N20676" s="167"/>
      <c r="O20676" s="167"/>
      <c r="P20676" s="142"/>
      <c r="Q20676" s="142"/>
      <c r="R20676" s="142"/>
      <c r="S20676" s="139"/>
    </row>
    <row r="20677" spans="2:19" ht="15.75" customHeight="1" x14ac:dyDescent="0.25">
      <c r="B20677" s="106"/>
      <c r="C20677" s="106"/>
      <c r="D20677" s="139"/>
      <c r="E20677" s="140"/>
      <c r="F20677" s="140"/>
      <c r="G20677" s="140"/>
      <c r="M20677" s="140"/>
      <c r="N20677" s="167"/>
      <c r="O20677" s="167"/>
      <c r="P20677" s="142"/>
      <c r="Q20677" s="142"/>
      <c r="R20677" s="142"/>
      <c r="S20677" s="139"/>
    </row>
    <row r="20678" spans="2:19" ht="15.75" customHeight="1" x14ac:dyDescent="0.25">
      <c r="B20678" s="106"/>
      <c r="C20678" s="106"/>
      <c r="D20678" s="139"/>
      <c r="E20678" s="140"/>
      <c r="F20678" s="140"/>
      <c r="G20678" s="140"/>
      <c r="M20678" s="140"/>
      <c r="N20678" s="167"/>
      <c r="O20678" s="167"/>
      <c r="P20678" s="142"/>
      <c r="Q20678" s="142"/>
      <c r="R20678" s="142"/>
      <c r="S20678" s="139"/>
    </row>
    <row r="20679" spans="2:19" ht="15.75" customHeight="1" x14ac:dyDescent="0.25">
      <c r="B20679" s="106"/>
      <c r="C20679" s="106"/>
      <c r="D20679" s="139"/>
      <c r="E20679" s="140"/>
      <c r="F20679" s="140"/>
      <c r="G20679" s="140"/>
      <c r="M20679" s="140"/>
      <c r="N20679" s="167"/>
      <c r="O20679" s="167"/>
      <c r="P20679" s="142"/>
      <c r="Q20679" s="142"/>
      <c r="R20679" s="142"/>
      <c r="S20679" s="139"/>
    </row>
    <row r="20680" spans="2:19" ht="15.75" customHeight="1" x14ac:dyDescent="0.25">
      <c r="B20680" s="106"/>
      <c r="C20680" s="106"/>
      <c r="D20680" s="139"/>
      <c r="E20680" s="140"/>
      <c r="F20680" s="140"/>
      <c r="G20680" s="140"/>
      <c r="M20680" s="140"/>
      <c r="N20680" s="167"/>
      <c r="O20680" s="167"/>
      <c r="P20680" s="142"/>
      <c r="Q20680" s="142"/>
      <c r="R20680" s="142"/>
      <c r="S20680" s="139"/>
    </row>
    <row r="20681" spans="2:19" ht="15.75" customHeight="1" x14ac:dyDescent="0.25">
      <c r="B20681" s="106"/>
      <c r="C20681" s="106"/>
      <c r="D20681" s="139"/>
      <c r="E20681" s="140"/>
      <c r="F20681" s="140"/>
      <c r="G20681" s="140"/>
      <c r="M20681" s="140"/>
      <c r="N20681" s="167"/>
      <c r="O20681" s="167"/>
      <c r="P20681" s="142"/>
      <c r="Q20681" s="142"/>
      <c r="R20681" s="142"/>
      <c r="S20681" s="139"/>
    </row>
    <row r="20682" spans="2:19" ht="15.75" customHeight="1" x14ac:dyDescent="0.25">
      <c r="B20682" s="106"/>
      <c r="C20682" s="106"/>
      <c r="D20682" s="139"/>
      <c r="E20682" s="140"/>
      <c r="F20682" s="140"/>
      <c r="G20682" s="140"/>
      <c r="M20682" s="140"/>
      <c r="N20682" s="167"/>
      <c r="O20682" s="167"/>
      <c r="P20682" s="142"/>
      <c r="Q20682" s="142"/>
      <c r="R20682" s="142"/>
      <c r="S20682" s="139"/>
    </row>
    <row r="20683" spans="2:19" ht="15.75" customHeight="1" x14ac:dyDescent="0.25">
      <c r="B20683" s="106"/>
      <c r="C20683" s="106"/>
      <c r="D20683" s="139"/>
      <c r="E20683" s="140"/>
      <c r="F20683" s="140"/>
      <c r="G20683" s="140"/>
      <c r="M20683" s="140"/>
      <c r="N20683" s="167"/>
      <c r="O20683" s="167"/>
      <c r="P20683" s="142"/>
      <c r="Q20683" s="142"/>
      <c r="R20683" s="142"/>
      <c r="S20683" s="139"/>
    </row>
    <row r="20684" spans="2:19" ht="15.75" customHeight="1" x14ac:dyDescent="0.25">
      <c r="B20684" s="106"/>
      <c r="C20684" s="106"/>
      <c r="D20684" s="139"/>
      <c r="E20684" s="140"/>
      <c r="F20684" s="140"/>
      <c r="G20684" s="140"/>
      <c r="M20684" s="140"/>
      <c r="N20684" s="167"/>
      <c r="O20684" s="167"/>
      <c r="P20684" s="142"/>
      <c r="Q20684" s="142"/>
      <c r="R20684" s="142"/>
      <c r="S20684" s="139"/>
    </row>
    <row r="20685" spans="2:19" ht="15.75" customHeight="1" x14ac:dyDescent="0.25">
      <c r="B20685" s="106"/>
      <c r="C20685" s="106"/>
      <c r="D20685" s="139"/>
      <c r="E20685" s="140"/>
      <c r="F20685" s="140"/>
      <c r="G20685" s="140"/>
      <c r="M20685" s="140"/>
      <c r="N20685" s="167"/>
      <c r="O20685" s="167"/>
      <c r="P20685" s="142"/>
      <c r="Q20685" s="142"/>
      <c r="R20685" s="142"/>
      <c r="S20685" s="139"/>
    </row>
    <row r="20686" spans="2:19" ht="15.75" customHeight="1" x14ac:dyDescent="0.25">
      <c r="B20686" s="106"/>
      <c r="C20686" s="106"/>
      <c r="D20686" s="139"/>
      <c r="E20686" s="140"/>
      <c r="F20686" s="140"/>
      <c r="G20686" s="140"/>
      <c r="M20686" s="140"/>
      <c r="N20686" s="167"/>
      <c r="O20686" s="167"/>
      <c r="P20686" s="142"/>
      <c r="Q20686" s="142"/>
      <c r="R20686" s="142"/>
      <c r="S20686" s="139"/>
    </row>
    <row r="20687" spans="2:19" ht="15.75" customHeight="1" x14ac:dyDescent="0.25">
      <c r="B20687" s="106"/>
      <c r="C20687" s="106"/>
      <c r="D20687" s="139"/>
      <c r="E20687" s="140"/>
      <c r="F20687" s="140"/>
      <c r="G20687" s="140"/>
      <c r="M20687" s="140"/>
      <c r="N20687" s="167"/>
      <c r="O20687" s="167"/>
      <c r="P20687" s="142"/>
      <c r="Q20687" s="142"/>
      <c r="R20687" s="142"/>
      <c r="S20687" s="139"/>
    </row>
    <row r="20688" spans="2:19" ht="15.75" customHeight="1" x14ac:dyDescent="0.25">
      <c r="B20688" s="106"/>
      <c r="C20688" s="106"/>
      <c r="D20688" s="139"/>
      <c r="E20688" s="140"/>
      <c r="F20688" s="140"/>
      <c r="G20688" s="140"/>
      <c r="M20688" s="140"/>
      <c r="N20688" s="167"/>
      <c r="O20688" s="167"/>
      <c r="P20688" s="142"/>
      <c r="Q20688" s="142"/>
      <c r="R20688" s="142"/>
      <c r="S20688" s="139"/>
    </row>
    <row r="20689" spans="2:19" ht="15.75" customHeight="1" x14ac:dyDescent="0.25">
      <c r="B20689" s="106"/>
      <c r="C20689" s="106"/>
      <c r="D20689" s="139"/>
      <c r="E20689" s="140"/>
      <c r="F20689" s="140"/>
      <c r="G20689" s="140"/>
      <c r="M20689" s="140"/>
      <c r="N20689" s="167"/>
      <c r="O20689" s="167"/>
      <c r="P20689" s="142"/>
      <c r="Q20689" s="142"/>
      <c r="R20689" s="142"/>
      <c r="S20689" s="139"/>
    </row>
    <row r="20690" spans="2:19" ht="15.75" customHeight="1" x14ac:dyDescent="0.25">
      <c r="B20690" s="106"/>
      <c r="C20690" s="106"/>
      <c r="D20690" s="139"/>
      <c r="E20690" s="140"/>
      <c r="F20690" s="140"/>
      <c r="G20690" s="140"/>
      <c r="M20690" s="140"/>
      <c r="N20690" s="167"/>
      <c r="O20690" s="167"/>
      <c r="P20690" s="142"/>
      <c r="Q20690" s="142"/>
      <c r="R20690" s="142"/>
      <c r="S20690" s="139"/>
    </row>
    <row r="20691" spans="2:19" ht="15.75" customHeight="1" x14ac:dyDescent="0.25">
      <c r="B20691" s="106"/>
      <c r="C20691" s="106"/>
      <c r="D20691" s="139"/>
      <c r="E20691" s="140"/>
      <c r="F20691" s="140"/>
      <c r="G20691" s="140"/>
      <c r="M20691" s="140"/>
      <c r="N20691" s="167"/>
      <c r="O20691" s="167"/>
      <c r="P20691" s="142"/>
      <c r="Q20691" s="142"/>
      <c r="R20691" s="142"/>
      <c r="S20691" s="139"/>
    </row>
    <row r="20692" spans="2:19" ht="15.75" customHeight="1" x14ac:dyDescent="0.25">
      <c r="B20692" s="106"/>
      <c r="C20692" s="106"/>
      <c r="D20692" s="139"/>
      <c r="E20692" s="140"/>
      <c r="F20692" s="140"/>
      <c r="G20692" s="140"/>
      <c r="M20692" s="140"/>
      <c r="N20692" s="167"/>
      <c r="O20692" s="167"/>
      <c r="P20692" s="142"/>
      <c r="Q20692" s="142"/>
      <c r="R20692" s="142"/>
      <c r="S20692" s="139"/>
    </row>
    <row r="20693" spans="2:19" ht="15.75" customHeight="1" x14ac:dyDescent="0.25">
      <c r="B20693" s="106"/>
      <c r="C20693" s="106"/>
      <c r="D20693" s="139"/>
      <c r="E20693" s="140"/>
      <c r="F20693" s="140"/>
      <c r="G20693" s="140"/>
      <c r="M20693" s="140"/>
      <c r="N20693" s="167"/>
      <c r="O20693" s="167"/>
      <c r="P20693" s="142"/>
      <c r="Q20693" s="142"/>
      <c r="R20693" s="142"/>
      <c r="S20693" s="139"/>
    </row>
    <row r="20694" spans="2:19" ht="15.75" customHeight="1" x14ac:dyDescent="0.25">
      <c r="B20694" s="106"/>
      <c r="C20694" s="106"/>
      <c r="D20694" s="139"/>
      <c r="E20694" s="140"/>
      <c r="F20694" s="140"/>
      <c r="G20694" s="140"/>
      <c r="M20694" s="140"/>
      <c r="N20694" s="167"/>
      <c r="O20694" s="167"/>
      <c r="P20694" s="142"/>
      <c r="Q20694" s="142"/>
      <c r="R20694" s="142"/>
      <c r="S20694" s="139"/>
    </row>
    <row r="20695" spans="2:19" ht="15.75" customHeight="1" x14ac:dyDescent="0.25">
      <c r="B20695" s="106"/>
      <c r="C20695" s="106"/>
      <c r="D20695" s="139"/>
      <c r="E20695" s="140"/>
      <c r="F20695" s="140"/>
      <c r="G20695" s="140"/>
      <c r="M20695" s="140"/>
      <c r="N20695" s="167"/>
      <c r="O20695" s="167"/>
      <c r="P20695" s="142"/>
      <c r="Q20695" s="142"/>
      <c r="R20695" s="142"/>
      <c r="S20695" s="139"/>
    </row>
    <row r="20696" spans="2:19" ht="15.75" customHeight="1" x14ac:dyDescent="0.25">
      <c r="B20696" s="106"/>
      <c r="C20696" s="106"/>
      <c r="D20696" s="139"/>
      <c r="E20696" s="140"/>
      <c r="F20696" s="140"/>
      <c r="G20696" s="140"/>
      <c r="M20696" s="140"/>
      <c r="N20696" s="167"/>
      <c r="O20696" s="167"/>
      <c r="P20696" s="142"/>
      <c r="Q20696" s="142"/>
      <c r="R20696" s="142"/>
      <c r="S20696" s="139"/>
    </row>
    <row r="20697" spans="2:19" ht="15.75" customHeight="1" x14ac:dyDescent="0.25">
      <c r="B20697" s="106"/>
      <c r="C20697" s="106"/>
      <c r="D20697" s="139"/>
      <c r="E20697" s="140"/>
      <c r="F20697" s="140"/>
      <c r="G20697" s="140"/>
      <c r="M20697" s="140"/>
      <c r="N20697" s="167"/>
      <c r="O20697" s="167"/>
      <c r="P20697" s="142"/>
      <c r="Q20697" s="142"/>
      <c r="R20697" s="142"/>
      <c r="S20697" s="139"/>
    </row>
    <row r="20698" spans="2:19" ht="15.75" customHeight="1" x14ac:dyDescent="0.25">
      <c r="B20698" s="106"/>
      <c r="C20698" s="106"/>
      <c r="D20698" s="139"/>
      <c r="E20698" s="140"/>
      <c r="F20698" s="140"/>
      <c r="G20698" s="140"/>
      <c r="M20698" s="140"/>
      <c r="N20698" s="167"/>
      <c r="O20698" s="167"/>
      <c r="P20698" s="142"/>
      <c r="Q20698" s="142"/>
      <c r="R20698" s="142"/>
      <c r="S20698" s="139"/>
    </row>
    <row r="20699" spans="2:19" ht="15.75" customHeight="1" x14ac:dyDescent="0.25">
      <c r="B20699" s="106"/>
      <c r="C20699" s="106"/>
      <c r="D20699" s="139"/>
      <c r="E20699" s="140"/>
      <c r="F20699" s="140"/>
      <c r="G20699" s="140"/>
      <c r="M20699" s="140"/>
      <c r="N20699" s="167"/>
      <c r="O20699" s="167"/>
      <c r="P20699" s="142"/>
      <c r="Q20699" s="142"/>
      <c r="R20699" s="142"/>
      <c r="S20699" s="139"/>
    </row>
    <row r="20700" spans="2:19" ht="15.75" customHeight="1" x14ac:dyDescent="0.25">
      <c r="B20700" s="106"/>
      <c r="C20700" s="106"/>
      <c r="D20700" s="139"/>
      <c r="E20700" s="140"/>
      <c r="F20700" s="140"/>
      <c r="G20700" s="140"/>
      <c r="M20700" s="140"/>
      <c r="N20700" s="167"/>
      <c r="O20700" s="167"/>
      <c r="P20700" s="142"/>
      <c r="Q20700" s="142"/>
      <c r="R20700" s="142"/>
      <c r="S20700" s="139"/>
    </row>
    <row r="20701" spans="2:19" ht="15.75" customHeight="1" x14ac:dyDescent="0.25">
      <c r="B20701" s="106"/>
      <c r="C20701" s="106"/>
      <c r="D20701" s="139"/>
      <c r="E20701" s="140"/>
      <c r="F20701" s="140"/>
      <c r="G20701" s="140"/>
      <c r="M20701" s="140"/>
      <c r="N20701" s="167"/>
      <c r="O20701" s="167"/>
      <c r="P20701" s="142"/>
      <c r="Q20701" s="142"/>
      <c r="R20701" s="142"/>
      <c r="S20701" s="139"/>
    </row>
    <row r="20702" spans="2:19" ht="15.75" customHeight="1" x14ac:dyDescent="0.25">
      <c r="B20702" s="106"/>
      <c r="C20702" s="106"/>
      <c r="D20702" s="139"/>
      <c r="E20702" s="140"/>
      <c r="F20702" s="140"/>
      <c r="G20702" s="140"/>
      <c r="M20702" s="140"/>
      <c r="N20702" s="167"/>
      <c r="O20702" s="167"/>
      <c r="P20702" s="142"/>
      <c r="Q20702" s="142"/>
      <c r="R20702" s="142"/>
      <c r="S20702" s="139"/>
    </row>
    <row r="20703" spans="2:19" ht="15.75" customHeight="1" x14ac:dyDescent="0.25">
      <c r="B20703" s="106"/>
      <c r="C20703" s="106"/>
      <c r="D20703" s="139"/>
      <c r="E20703" s="140"/>
      <c r="F20703" s="140"/>
      <c r="G20703" s="140"/>
      <c r="M20703" s="140"/>
      <c r="N20703" s="167"/>
      <c r="O20703" s="167"/>
      <c r="P20703" s="142"/>
      <c r="Q20703" s="142"/>
      <c r="R20703" s="142"/>
      <c r="S20703" s="139"/>
    </row>
    <row r="20704" spans="2:19" ht="15.75" customHeight="1" x14ac:dyDescent="0.25">
      <c r="B20704" s="106"/>
      <c r="C20704" s="106"/>
      <c r="D20704" s="139"/>
      <c r="E20704" s="140"/>
      <c r="F20704" s="140"/>
      <c r="G20704" s="140"/>
      <c r="M20704" s="140"/>
      <c r="N20704" s="167"/>
      <c r="O20704" s="167"/>
      <c r="P20704" s="142"/>
      <c r="Q20704" s="142"/>
      <c r="R20704" s="142"/>
      <c r="S20704" s="139"/>
    </row>
    <row r="20705" spans="2:19" ht="15.75" customHeight="1" x14ac:dyDescent="0.25">
      <c r="B20705" s="106"/>
      <c r="C20705" s="106"/>
      <c r="D20705" s="139"/>
      <c r="E20705" s="140"/>
      <c r="F20705" s="140"/>
      <c r="G20705" s="140"/>
      <c r="M20705" s="140"/>
      <c r="N20705" s="167"/>
      <c r="O20705" s="167"/>
      <c r="P20705" s="142"/>
      <c r="Q20705" s="142"/>
      <c r="R20705" s="142"/>
      <c r="S20705" s="139"/>
    </row>
    <row r="20706" spans="2:19" ht="15.75" customHeight="1" x14ac:dyDescent="0.25">
      <c r="B20706" s="106"/>
      <c r="C20706" s="106"/>
      <c r="D20706" s="139"/>
      <c r="E20706" s="140"/>
      <c r="F20706" s="140"/>
      <c r="G20706" s="140"/>
      <c r="M20706" s="140"/>
      <c r="N20706" s="167"/>
      <c r="O20706" s="167"/>
      <c r="P20706" s="142"/>
      <c r="Q20706" s="142"/>
      <c r="R20706" s="142"/>
      <c r="S20706" s="139"/>
    </row>
    <row r="20707" spans="2:19" ht="15.75" customHeight="1" x14ac:dyDescent="0.25">
      <c r="B20707" s="106"/>
      <c r="C20707" s="106"/>
      <c r="D20707" s="139"/>
      <c r="E20707" s="140"/>
      <c r="F20707" s="140"/>
      <c r="G20707" s="140"/>
      <c r="M20707" s="140"/>
      <c r="N20707" s="167"/>
      <c r="O20707" s="167"/>
      <c r="P20707" s="142"/>
      <c r="Q20707" s="142"/>
      <c r="R20707" s="142"/>
      <c r="S20707" s="139"/>
    </row>
    <row r="20708" spans="2:19" ht="15.75" customHeight="1" x14ac:dyDescent="0.25">
      <c r="B20708" s="106"/>
      <c r="C20708" s="106"/>
      <c r="D20708" s="139"/>
      <c r="E20708" s="140"/>
      <c r="F20708" s="140"/>
      <c r="G20708" s="140"/>
      <c r="M20708" s="140"/>
      <c r="N20708" s="167"/>
      <c r="O20708" s="167"/>
      <c r="P20708" s="142"/>
      <c r="Q20708" s="142"/>
      <c r="R20708" s="142"/>
      <c r="S20708" s="139"/>
    </row>
    <row r="20709" spans="2:19" ht="15.75" customHeight="1" x14ac:dyDescent="0.25">
      <c r="B20709" s="106"/>
      <c r="C20709" s="106"/>
      <c r="D20709" s="139"/>
      <c r="E20709" s="140"/>
      <c r="F20709" s="140"/>
      <c r="G20709" s="140"/>
      <c r="M20709" s="140"/>
      <c r="N20709" s="167"/>
      <c r="O20709" s="167"/>
      <c r="P20709" s="142"/>
      <c r="Q20709" s="142"/>
      <c r="R20709" s="142"/>
      <c r="S20709" s="139"/>
    </row>
    <row r="20710" spans="2:19" ht="15.75" customHeight="1" x14ac:dyDescent="0.25">
      <c r="B20710" s="106"/>
      <c r="C20710" s="106"/>
      <c r="D20710" s="139"/>
      <c r="E20710" s="140"/>
      <c r="F20710" s="140"/>
      <c r="G20710" s="140"/>
      <c r="M20710" s="140"/>
      <c r="N20710" s="167"/>
      <c r="O20710" s="167"/>
      <c r="P20710" s="142"/>
      <c r="Q20710" s="142"/>
      <c r="R20710" s="142"/>
      <c r="S20710" s="139"/>
    </row>
    <row r="20711" spans="2:19" ht="15.75" customHeight="1" x14ac:dyDescent="0.25">
      <c r="B20711" s="106"/>
      <c r="C20711" s="106"/>
      <c r="D20711" s="139"/>
      <c r="E20711" s="140"/>
      <c r="F20711" s="140"/>
      <c r="G20711" s="140"/>
      <c r="M20711" s="140"/>
      <c r="N20711" s="167"/>
      <c r="O20711" s="167"/>
      <c r="P20711" s="142"/>
      <c r="Q20711" s="142"/>
      <c r="R20711" s="142"/>
      <c r="S20711" s="139"/>
    </row>
    <row r="20712" spans="2:19" ht="15.75" customHeight="1" x14ac:dyDescent="0.25">
      <c r="B20712" s="106"/>
      <c r="C20712" s="106"/>
      <c r="D20712" s="139"/>
      <c r="E20712" s="140"/>
      <c r="F20712" s="140"/>
      <c r="G20712" s="140"/>
      <c r="M20712" s="140"/>
      <c r="N20712" s="167"/>
      <c r="O20712" s="167"/>
      <c r="P20712" s="142"/>
      <c r="Q20712" s="142"/>
      <c r="R20712" s="142"/>
      <c r="S20712" s="139"/>
    </row>
    <row r="20713" spans="2:19" ht="15.75" customHeight="1" x14ac:dyDescent="0.25">
      <c r="B20713" s="106"/>
      <c r="C20713" s="106"/>
      <c r="D20713" s="139"/>
      <c r="E20713" s="140"/>
      <c r="F20713" s="140"/>
      <c r="G20713" s="140"/>
      <c r="M20713" s="140"/>
      <c r="N20713" s="167"/>
      <c r="O20713" s="167"/>
      <c r="P20713" s="142"/>
      <c r="Q20713" s="142"/>
      <c r="R20713" s="142"/>
      <c r="S20713" s="139"/>
    </row>
    <row r="20714" spans="2:19" ht="15.75" customHeight="1" x14ac:dyDescent="0.25">
      <c r="B20714" s="106"/>
      <c r="C20714" s="106"/>
      <c r="D20714" s="139"/>
      <c r="E20714" s="140"/>
      <c r="F20714" s="140"/>
      <c r="G20714" s="140"/>
      <c r="M20714" s="140"/>
      <c r="N20714" s="167"/>
      <c r="O20714" s="167"/>
      <c r="P20714" s="142"/>
      <c r="Q20714" s="142"/>
      <c r="R20714" s="142"/>
      <c r="S20714" s="139"/>
    </row>
    <row r="20715" spans="2:19" ht="15.75" customHeight="1" x14ac:dyDescent="0.25">
      <c r="B20715" s="106"/>
      <c r="C20715" s="106"/>
      <c r="D20715" s="139"/>
      <c r="E20715" s="140"/>
      <c r="F20715" s="140"/>
      <c r="G20715" s="140"/>
      <c r="M20715" s="140"/>
      <c r="N20715" s="167"/>
      <c r="O20715" s="167"/>
      <c r="P20715" s="142"/>
      <c r="Q20715" s="142"/>
      <c r="R20715" s="142"/>
      <c r="S20715" s="139"/>
    </row>
    <row r="20716" spans="2:19" ht="15.75" customHeight="1" x14ac:dyDescent="0.25">
      <c r="B20716" s="106"/>
      <c r="C20716" s="106"/>
      <c r="D20716" s="139"/>
      <c r="E20716" s="140"/>
      <c r="F20716" s="140"/>
      <c r="G20716" s="140"/>
      <c r="M20716" s="140"/>
      <c r="N20716" s="167"/>
      <c r="O20716" s="167"/>
      <c r="P20716" s="142"/>
      <c r="Q20716" s="142"/>
      <c r="R20716" s="142"/>
      <c r="S20716" s="139"/>
    </row>
    <row r="20717" spans="2:19" ht="15.75" customHeight="1" x14ac:dyDescent="0.25">
      <c r="B20717" s="106"/>
      <c r="C20717" s="106"/>
      <c r="D20717" s="139"/>
      <c r="E20717" s="140"/>
      <c r="F20717" s="140"/>
      <c r="G20717" s="140"/>
      <c r="M20717" s="140"/>
      <c r="N20717" s="167"/>
      <c r="O20717" s="167"/>
      <c r="P20717" s="142"/>
      <c r="Q20717" s="142"/>
      <c r="R20717" s="142"/>
      <c r="S20717" s="139"/>
    </row>
    <row r="20718" spans="2:19" ht="15.75" customHeight="1" x14ac:dyDescent="0.25">
      <c r="B20718" s="106"/>
      <c r="C20718" s="106"/>
      <c r="D20718" s="139"/>
      <c r="E20718" s="140"/>
      <c r="F20718" s="140"/>
      <c r="G20718" s="140"/>
      <c r="M20718" s="140"/>
      <c r="N20718" s="167"/>
      <c r="O20718" s="167"/>
      <c r="P20718" s="142"/>
      <c r="Q20718" s="142"/>
      <c r="R20718" s="142"/>
      <c r="S20718" s="139"/>
    </row>
    <row r="20719" spans="2:19" ht="15.75" customHeight="1" x14ac:dyDescent="0.25">
      <c r="B20719" s="106"/>
      <c r="C20719" s="106"/>
      <c r="D20719" s="139"/>
      <c r="E20719" s="140"/>
      <c r="F20719" s="140"/>
      <c r="G20719" s="140"/>
      <c r="M20719" s="140"/>
      <c r="N20719" s="167"/>
      <c r="O20719" s="167"/>
      <c r="P20719" s="142"/>
      <c r="Q20719" s="142"/>
      <c r="R20719" s="142"/>
      <c r="S20719" s="139"/>
    </row>
    <row r="20720" spans="2:19" ht="15.75" customHeight="1" x14ac:dyDescent="0.25">
      <c r="B20720" s="106"/>
      <c r="C20720" s="106"/>
      <c r="D20720" s="139"/>
      <c r="E20720" s="140"/>
      <c r="F20720" s="140"/>
      <c r="G20720" s="140"/>
      <c r="M20720" s="140"/>
      <c r="N20720" s="167"/>
      <c r="O20720" s="167"/>
      <c r="P20720" s="142"/>
      <c r="Q20720" s="142"/>
      <c r="R20720" s="142"/>
      <c r="S20720" s="139"/>
    </row>
    <row r="20721" spans="2:19" ht="15.75" customHeight="1" x14ac:dyDescent="0.25">
      <c r="B20721" s="106"/>
      <c r="C20721" s="106"/>
      <c r="D20721" s="139"/>
      <c r="E20721" s="140"/>
      <c r="F20721" s="140"/>
      <c r="G20721" s="140"/>
      <c r="M20721" s="140"/>
      <c r="N20721" s="167"/>
      <c r="O20721" s="167"/>
      <c r="P20721" s="142"/>
      <c r="Q20721" s="142"/>
      <c r="R20721" s="142"/>
      <c r="S20721" s="139"/>
    </row>
    <row r="20722" spans="2:19" ht="15.75" customHeight="1" x14ac:dyDescent="0.25">
      <c r="B20722" s="106"/>
      <c r="C20722" s="106"/>
      <c r="D20722" s="139"/>
      <c r="E20722" s="140"/>
      <c r="F20722" s="140"/>
      <c r="G20722" s="140"/>
      <c r="M20722" s="140"/>
      <c r="N20722" s="167"/>
      <c r="O20722" s="167"/>
      <c r="P20722" s="142"/>
      <c r="Q20722" s="142"/>
      <c r="R20722" s="142"/>
      <c r="S20722" s="139"/>
    </row>
    <row r="20723" spans="2:19" ht="15.75" customHeight="1" x14ac:dyDescent="0.25">
      <c r="B20723" s="106"/>
      <c r="C20723" s="106"/>
      <c r="D20723" s="139"/>
      <c r="E20723" s="140"/>
      <c r="F20723" s="140"/>
      <c r="G20723" s="140"/>
      <c r="M20723" s="140"/>
      <c r="N20723" s="167"/>
      <c r="O20723" s="167"/>
      <c r="P20723" s="142"/>
      <c r="Q20723" s="142"/>
      <c r="R20723" s="142"/>
      <c r="S20723" s="139"/>
    </row>
    <row r="20724" spans="2:19" ht="15.75" customHeight="1" x14ac:dyDescent="0.25">
      <c r="B20724" s="106"/>
      <c r="C20724" s="106"/>
      <c r="D20724" s="139"/>
      <c r="E20724" s="140"/>
      <c r="F20724" s="140"/>
      <c r="G20724" s="140"/>
      <c r="M20724" s="140"/>
      <c r="N20724" s="167"/>
      <c r="O20724" s="167"/>
      <c r="P20724" s="142"/>
      <c r="Q20724" s="142"/>
      <c r="R20724" s="142"/>
      <c r="S20724" s="139"/>
    </row>
    <row r="20725" spans="2:19" ht="15.75" customHeight="1" x14ac:dyDescent="0.25">
      <c r="B20725" s="106"/>
      <c r="C20725" s="106"/>
      <c r="D20725" s="139"/>
      <c r="E20725" s="140"/>
      <c r="F20725" s="140"/>
      <c r="G20725" s="140"/>
      <c r="M20725" s="140"/>
      <c r="N20725" s="167"/>
      <c r="O20725" s="167"/>
      <c r="P20725" s="142"/>
      <c r="Q20725" s="142"/>
      <c r="R20725" s="142"/>
      <c r="S20725" s="139"/>
    </row>
    <row r="20726" spans="2:19" ht="15.75" customHeight="1" x14ac:dyDescent="0.25">
      <c r="B20726" s="106"/>
      <c r="C20726" s="106"/>
      <c r="D20726" s="139"/>
      <c r="E20726" s="140"/>
      <c r="F20726" s="140"/>
      <c r="G20726" s="140"/>
      <c r="M20726" s="140"/>
      <c r="N20726" s="167"/>
      <c r="O20726" s="167"/>
      <c r="P20726" s="142"/>
      <c r="Q20726" s="142"/>
      <c r="R20726" s="142"/>
      <c r="S20726" s="139"/>
    </row>
    <row r="20727" spans="2:19" ht="15.75" customHeight="1" x14ac:dyDescent="0.25">
      <c r="B20727" s="106"/>
      <c r="C20727" s="106"/>
      <c r="D20727" s="139"/>
      <c r="E20727" s="140"/>
      <c r="F20727" s="140"/>
      <c r="G20727" s="140"/>
      <c r="M20727" s="140"/>
      <c r="N20727" s="167"/>
      <c r="O20727" s="167"/>
      <c r="P20727" s="142"/>
      <c r="Q20727" s="142"/>
      <c r="R20727" s="142"/>
      <c r="S20727" s="139"/>
    </row>
    <row r="20728" spans="2:19" ht="15.75" customHeight="1" x14ac:dyDescent="0.25">
      <c r="B20728" s="106"/>
      <c r="C20728" s="106"/>
      <c r="D20728" s="139"/>
      <c r="E20728" s="140"/>
      <c r="F20728" s="140"/>
      <c r="G20728" s="140"/>
      <c r="M20728" s="140"/>
      <c r="N20728" s="167"/>
      <c r="O20728" s="167"/>
      <c r="P20728" s="142"/>
      <c r="Q20728" s="142"/>
      <c r="R20728" s="142"/>
      <c r="S20728" s="139"/>
    </row>
    <row r="20729" spans="2:19" ht="15.75" customHeight="1" x14ac:dyDescent="0.25">
      <c r="B20729" s="106"/>
      <c r="C20729" s="106"/>
      <c r="D20729" s="139"/>
      <c r="E20729" s="140"/>
      <c r="F20729" s="140"/>
      <c r="G20729" s="140"/>
      <c r="M20729" s="140"/>
      <c r="N20729" s="167"/>
      <c r="O20729" s="167"/>
      <c r="P20729" s="142"/>
      <c r="Q20729" s="142"/>
      <c r="R20729" s="142"/>
      <c r="S20729" s="139"/>
    </row>
    <row r="20730" spans="2:19" ht="15.75" customHeight="1" x14ac:dyDescent="0.25">
      <c r="B20730" s="106"/>
      <c r="C20730" s="106"/>
      <c r="D20730" s="139"/>
      <c r="E20730" s="140"/>
      <c r="F20730" s="140"/>
      <c r="G20730" s="140"/>
      <c r="M20730" s="140"/>
      <c r="N20730" s="167"/>
      <c r="O20730" s="167"/>
      <c r="P20730" s="142"/>
      <c r="Q20730" s="142"/>
      <c r="R20730" s="142"/>
      <c r="S20730" s="139"/>
    </row>
    <row r="20731" spans="2:19" ht="15.75" customHeight="1" x14ac:dyDescent="0.25">
      <c r="B20731" s="106"/>
      <c r="C20731" s="106"/>
      <c r="D20731" s="139"/>
      <c r="E20731" s="140"/>
      <c r="F20731" s="140"/>
      <c r="G20731" s="140"/>
      <c r="M20731" s="140"/>
      <c r="N20731" s="167"/>
      <c r="O20731" s="167"/>
      <c r="P20731" s="142"/>
      <c r="Q20731" s="142"/>
      <c r="R20731" s="142"/>
      <c r="S20731" s="139"/>
    </row>
    <row r="20732" spans="2:19" ht="15.75" customHeight="1" x14ac:dyDescent="0.25">
      <c r="B20732" s="106"/>
      <c r="C20732" s="106"/>
      <c r="D20732" s="139"/>
      <c r="E20732" s="140"/>
      <c r="F20732" s="140"/>
      <c r="G20732" s="140"/>
      <c r="M20732" s="140"/>
      <c r="N20732" s="167"/>
      <c r="O20732" s="167"/>
      <c r="P20732" s="142"/>
      <c r="Q20732" s="142"/>
      <c r="R20732" s="142"/>
      <c r="S20732" s="139"/>
    </row>
    <row r="20733" spans="2:19" ht="15.75" customHeight="1" x14ac:dyDescent="0.25">
      <c r="B20733" s="106"/>
      <c r="C20733" s="106"/>
      <c r="D20733" s="139"/>
      <c r="E20733" s="140"/>
      <c r="F20733" s="140"/>
      <c r="G20733" s="140"/>
      <c r="M20733" s="140"/>
      <c r="N20733" s="167"/>
      <c r="O20733" s="167"/>
      <c r="P20733" s="142"/>
      <c r="Q20733" s="142"/>
      <c r="R20733" s="142"/>
      <c r="S20733" s="139"/>
    </row>
    <row r="20734" spans="2:19" ht="15.75" customHeight="1" x14ac:dyDescent="0.25">
      <c r="B20734" s="106"/>
      <c r="C20734" s="106"/>
      <c r="D20734" s="139"/>
      <c r="E20734" s="140"/>
      <c r="F20734" s="140"/>
      <c r="G20734" s="140"/>
      <c r="M20734" s="140"/>
      <c r="N20734" s="167"/>
      <c r="O20734" s="167"/>
      <c r="P20734" s="142"/>
      <c r="Q20734" s="142"/>
      <c r="R20734" s="142"/>
      <c r="S20734" s="139"/>
    </row>
    <row r="20735" spans="2:19" ht="15.75" customHeight="1" x14ac:dyDescent="0.25">
      <c r="B20735" s="106"/>
      <c r="C20735" s="106"/>
      <c r="D20735" s="139"/>
      <c r="E20735" s="140"/>
      <c r="F20735" s="140"/>
      <c r="G20735" s="140"/>
      <c r="M20735" s="140"/>
      <c r="N20735" s="167"/>
      <c r="O20735" s="167"/>
      <c r="P20735" s="142"/>
      <c r="Q20735" s="142"/>
      <c r="R20735" s="142"/>
      <c r="S20735" s="139"/>
    </row>
    <row r="20736" spans="2:19" ht="15.75" customHeight="1" x14ac:dyDescent="0.25">
      <c r="B20736" s="106"/>
      <c r="C20736" s="106"/>
      <c r="D20736" s="139"/>
      <c r="E20736" s="140"/>
      <c r="F20736" s="140"/>
      <c r="G20736" s="140"/>
      <c r="M20736" s="140"/>
      <c r="N20736" s="167"/>
      <c r="O20736" s="167"/>
      <c r="P20736" s="142"/>
      <c r="Q20736" s="142"/>
      <c r="R20736" s="142"/>
      <c r="S20736" s="139"/>
    </row>
    <row r="20737" spans="2:19" ht="15.75" customHeight="1" x14ac:dyDescent="0.25">
      <c r="B20737" s="106"/>
      <c r="C20737" s="106"/>
      <c r="D20737" s="139"/>
      <c r="E20737" s="140"/>
      <c r="F20737" s="140"/>
      <c r="G20737" s="140"/>
      <c r="M20737" s="140"/>
      <c r="N20737" s="167"/>
      <c r="O20737" s="167"/>
      <c r="P20737" s="142"/>
      <c r="Q20737" s="142"/>
      <c r="R20737" s="142"/>
      <c r="S20737" s="139"/>
    </row>
    <row r="20738" spans="2:19" ht="15.75" customHeight="1" x14ac:dyDescent="0.25">
      <c r="B20738" s="106"/>
      <c r="C20738" s="106"/>
      <c r="D20738" s="139"/>
      <c r="E20738" s="140"/>
      <c r="F20738" s="140"/>
      <c r="G20738" s="140"/>
      <c r="M20738" s="140"/>
      <c r="N20738" s="167"/>
      <c r="O20738" s="167"/>
      <c r="P20738" s="142"/>
      <c r="Q20738" s="142"/>
      <c r="R20738" s="142"/>
      <c r="S20738" s="139"/>
    </row>
    <row r="20739" spans="2:19" ht="15.75" customHeight="1" x14ac:dyDescent="0.25">
      <c r="B20739" s="106"/>
      <c r="C20739" s="106"/>
      <c r="D20739" s="139"/>
      <c r="E20739" s="140"/>
      <c r="F20739" s="140"/>
      <c r="G20739" s="140"/>
      <c r="M20739" s="140"/>
      <c r="N20739" s="167"/>
      <c r="O20739" s="167"/>
      <c r="P20739" s="142"/>
      <c r="Q20739" s="142"/>
      <c r="R20739" s="142"/>
      <c r="S20739" s="139"/>
    </row>
    <row r="20740" spans="2:19" ht="15.75" customHeight="1" x14ac:dyDescent="0.25">
      <c r="B20740" s="106"/>
      <c r="C20740" s="106"/>
      <c r="D20740" s="139"/>
      <c r="E20740" s="140"/>
      <c r="F20740" s="140"/>
      <c r="G20740" s="140"/>
      <c r="M20740" s="140"/>
      <c r="N20740" s="167"/>
      <c r="O20740" s="167"/>
      <c r="P20740" s="142"/>
      <c r="Q20740" s="142"/>
      <c r="R20740" s="142"/>
      <c r="S20740" s="139"/>
    </row>
    <row r="20741" spans="2:19" ht="15.75" customHeight="1" x14ac:dyDescent="0.25">
      <c r="B20741" s="106"/>
      <c r="C20741" s="106"/>
      <c r="D20741" s="139"/>
      <c r="E20741" s="140"/>
      <c r="F20741" s="140"/>
      <c r="G20741" s="140"/>
      <c r="M20741" s="140"/>
      <c r="N20741" s="167"/>
      <c r="O20741" s="167"/>
      <c r="P20741" s="142"/>
      <c r="Q20741" s="142"/>
      <c r="R20741" s="142"/>
      <c r="S20741" s="139"/>
    </row>
    <row r="20742" spans="2:19" ht="15.75" customHeight="1" x14ac:dyDescent="0.25">
      <c r="B20742" s="106"/>
      <c r="C20742" s="106"/>
      <c r="D20742" s="139"/>
      <c r="E20742" s="140"/>
      <c r="F20742" s="140"/>
      <c r="G20742" s="140"/>
      <c r="M20742" s="140"/>
      <c r="N20742" s="167"/>
      <c r="O20742" s="167"/>
      <c r="P20742" s="142"/>
      <c r="Q20742" s="142"/>
      <c r="R20742" s="142"/>
      <c r="S20742" s="139"/>
    </row>
    <row r="20743" spans="2:19" ht="15.75" customHeight="1" x14ac:dyDescent="0.25">
      <c r="B20743" s="106"/>
      <c r="C20743" s="106"/>
      <c r="D20743" s="139"/>
      <c r="E20743" s="140"/>
      <c r="F20743" s="140"/>
      <c r="G20743" s="140"/>
      <c r="M20743" s="140"/>
      <c r="N20743" s="167"/>
      <c r="O20743" s="167"/>
      <c r="P20743" s="142"/>
      <c r="Q20743" s="142"/>
      <c r="R20743" s="142"/>
      <c r="S20743" s="139"/>
    </row>
    <row r="20744" spans="2:19" ht="15.75" customHeight="1" x14ac:dyDescent="0.25">
      <c r="B20744" s="106"/>
      <c r="C20744" s="106"/>
      <c r="D20744" s="139"/>
      <c r="E20744" s="140"/>
      <c r="F20744" s="140"/>
      <c r="G20744" s="140"/>
      <c r="M20744" s="140"/>
      <c r="N20744" s="167"/>
      <c r="O20744" s="167"/>
      <c r="P20744" s="142"/>
      <c r="Q20744" s="142"/>
      <c r="R20744" s="142"/>
      <c r="S20744" s="139"/>
    </row>
    <row r="20745" spans="2:19" ht="15.75" customHeight="1" x14ac:dyDescent="0.25">
      <c r="B20745" s="106"/>
      <c r="C20745" s="106"/>
      <c r="D20745" s="139"/>
      <c r="E20745" s="140"/>
      <c r="F20745" s="140"/>
      <c r="G20745" s="140"/>
      <c r="M20745" s="140"/>
      <c r="N20745" s="167"/>
      <c r="O20745" s="167"/>
      <c r="P20745" s="142"/>
      <c r="Q20745" s="142"/>
      <c r="R20745" s="142"/>
      <c r="S20745" s="139"/>
    </row>
    <row r="20746" spans="2:19" ht="15.75" customHeight="1" x14ac:dyDescent="0.25">
      <c r="B20746" s="106"/>
      <c r="C20746" s="106"/>
      <c r="D20746" s="139"/>
      <c r="E20746" s="140"/>
      <c r="F20746" s="140"/>
      <c r="G20746" s="140"/>
      <c r="M20746" s="140"/>
      <c r="N20746" s="167"/>
      <c r="O20746" s="167"/>
      <c r="P20746" s="142"/>
      <c r="Q20746" s="142"/>
      <c r="R20746" s="142"/>
      <c r="S20746" s="139"/>
    </row>
    <row r="20747" spans="2:19" ht="15.75" customHeight="1" x14ac:dyDescent="0.25">
      <c r="B20747" s="106"/>
      <c r="C20747" s="106"/>
      <c r="D20747" s="139"/>
      <c r="E20747" s="140"/>
      <c r="F20747" s="140"/>
      <c r="G20747" s="140"/>
      <c r="M20747" s="140"/>
      <c r="N20747" s="167"/>
      <c r="O20747" s="167"/>
      <c r="P20747" s="142"/>
      <c r="Q20747" s="142"/>
      <c r="R20747" s="142"/>
      <c r="S20747" s="139"/>
    </row>
    <row r="20748" spans="2:19" ht="15.75" customHeight="1" x14ac:dyDescent="0.25">
      <c r="B20748" s="106"/>
      <c r="C20748" s="106"/>
      <c r="D20748" s="139"/>
      <c r="E20748" s="140"/>
      <c r="F20748" s="140"/>
      <c r="G20748" s="140"/>
      <c r="M20748" s="140"/>
      <c r="N20748" s="167"/>
      <c r="O20748" s="167"/>
      <c r="P20748" s="142"/>
      <c r="Q20748" s="142"/>
      <c r="R20748" s="142"/>
      <c r="S20748" s="139"/>
    </row>
    <row r="20749" spans="2:19" ht="15.75" customHeight="1" x14ac:dyDescent="0.25">
      <c r="B20749" s="106"/>
      <c r="C20749" s="106"/>
      <c r="D20749" s="139"/>
      <c r="E20749" s="140"/>
      <c r="F20749" s="140"/>
      <c r="G20749" s="140"/>
      <c r="M20749" s="140"/>
      <c r="N20749" s="167"/>
      <c r="O20749" s="167"/>
      <c r="P20749" s="142"/>
      <c r="Q20749" s="142"/>
      <c r="R20749" s="142"/>
      <c r="S20749" s="139"/>
    </row>
    <row r="20750" spans="2:19" ht="15.75" customHeight="1" x14ac:dyDescent="0.25">
      <c r="B20750" s="106"/>
      <c r="C20750" s="106"/>
      <c r="D20750" s="139"/>
      <c r="E20750" s="140"/>
      <c r="F20750" s="140"/>
      <c r="G20750" s="140"/>
      <c r="M20750" s="140"/>
      <c r="N20750" s="167"/>
      <c r="O20750" s="167"/>
      <c r="P20750" s="142"/>
      <c r="Q20750" s="142"/>
      <c r="R20750" s="142"/>
      <c r="S20750" s="139"/>
    </row>
    <row r="20751" spans="2:19" ht="15.75" customHeight="1" x14ac:dyDescent="0.25">
      <c r="B20751" s="106"/>
      <c r="C20751" s="106"/>
      <c r="D20751" s="139"/>
      <c r="E20751" s="140"/>
      <c r="F20751" s="140"/>
      <c r="G20751" s="140"/>
      <c r="M20751" s="140"/>
      <c r="N20751" s="167"/>
      <c r="O20751" s="167"/>
      <c r="P20751" s="142"/>
      <c r="Q20751" s="142"/>
      <c r="R20751" s="142"/>
      <c r="S20751" s="139"/>
    </row>
    <row r="20752" spans="2:19" ht="15.75" customHeight="1" x14ac:dyDescent="0.25">
      <c r="B20752" s="106"/>
      <c r="C20752" s="106"/>
      <c r="D20752" s="139"/>
      <c r="E20752" s="140"/>
      <c r="F20752" s="140"/>
      <c r="G20752" s="140"/>
      <c r="M20752" s="140"/>
      <c r="N20752" s="167"/>
      <c r="O20752" s="167"/>
      <c r="P20752" s="142"/>
      <c r="Q20752" s="142"/>
      <c r="R20752" s="142"/>
      <c r="S20752" s="139"/>
    </row>
    <row r="20753" spans="2:19" ht="15.75" customHeight="1" x14ac:dyDescent="0.25">
      <c r="B20753" s="106"/>
      <c r="C20753" s="106"/>
      <c r="D20753" s="139"/>
      <c r="E20753" s="140"/>
      <c r="F20753" s="140"/>
      <c r="G20753" s="140"/>
      <c r="M20753" s="140"/>
      <c r="N20753" s="167"/>
      <c r="O20753" s="167"/>
      <c r="P20753" s="142"/>
      <c r="Q20753" s="142"/>
      <c r="R20753" s="142"/>
      <c r="S20753" s="139"/>
    </row>
    <row r="20754" spans="2:19" ht="15.75" customHeight="1" x14ac:dyDescent="0.25">
      <c r="B20754" s="106"/>
      <c r="C20754" s="106"/>
      <c r="D20754" s="139"/>
      <c r="E20754" s="140"/>
      <c r="F20754" s="140"/>
      <c r="G20754" s="140"/>
      <c r="M20754" s="140"/>
      <c r="N20754" s="167"/>
      <c r="O20754" s="167"/>
      <c r="P20754" s="142"/>
      <c r="Q20754" s="142"/>
      <c r="R20754" s="142"/>
      <c r="S20754" s="139"/>
    </row>
    <row r="20755" spans="2:19" ht="15.75" customHeight="1" x14ac:dyDescent="0.25">
      <c r="B20755" s="106"/>
      <c r="C20755" s="106"/>
      <c r="D20755" s="139"/>
      <c r="E20755" s="140"/>
      <c r="F20755" s="140"/>
      <c r="G20755" s="140"/>
      <c r="M20755" s="140"/>
      <c r="N20755" s="167"/>
      <c r="O20755" s="167"/>
      <c r="P20755" s="142"/>
      <c r="Q20755" s="142"/>
      <c r="R20755" s="142"/>
      <c r="S20755" s="139"/>
    </row>
    <row r="20756" spans="2:19" ht="15.75" customHeight="1" x14ac:dyDescent="0.25">
      <c r="B20756" s="106"/>
      <c r="C20756" s="106"/>
      <c r="D20756" s="139"/>
      <c r="E20756" s="140"/>
      <c r="F20756" s="140"/>
      <c r="G20756" s="140"/>
      <c r="M20756" s="140"/>
      <c r="N20756" s="167"/>
      <c r="O20756" s="167"/>
      <c r="P20756" s="142"/>
      <c r="Q20756" s="142"/>
      <c r="R20756" s="142"/>
      <c r="S20756" s="139"/>
    </row>
    <row r="20757" spans="2:19" ht="15.75" customHeight="1" x14ac:dyDescent="0.25">
      <c r="B20757" s="106"/>
      <c r="C20757" s="106"/>
      <c r="D20757" s="139"/>
      <c r="E20757" s="140"/>
      <c r="F20757" s="140"/>
      <c r="G20757" s="140"/>
      <c r="M20757" s="140"/>
      <c r="N20757" s="167"/>
      <c r="O20757" s="167"/>
      <c r="P20757" s="142"/>
      <c r="Q20757" s="142"/>
      <c r="R20757" s="142"/>
      <c r="S20757" s="139"/>
    </row>
    <row r="20758" spans="2:19" ht="15.75" customHeight="1" x14ac:dyDescent="0.25">
      <c r="B20758" s="106"/>
      <c r="C20758" s="106"/>
      <c r="D20758" s="139"/>
      <c r="E20758" s="140"/>
      <c r="F20758" s="140"/>
      <c r="G20758" s="140"/>
      <c r="M20758" s="140"/>
      <c r="N20758" s="167"/>
      <c r="O20758" s="167"/>
      <c r="P20758" s="142"/>
      <c r="Q20758" s="142"/>
      <c r="R20758" s="142"/>
      <c r="S20758" s="139"/>
    </row>
    <row r="20759" spans="2:19" ht="15.75" customHeight="1" x14ac:dyDescent="0.25">
      <c r="B20759" s="106"/>
      <c r="C20759" s="106"/>
      <c r="D20759" s="139"/>
      <c r="E20759" s="140"/>
      <c r="F20759" s="140"/>
      <c r="G20759" s="140"/>
      <c r="M20759" s="140"/>
      <c r="N20759" s="167"/>
      <c r="O20759" s="167"/>
      <c r="P20759" s="142"/>
      <c r="Q20759" s="142"/>
      <c r="R20759" s="142"/>
      <c r="S20759" s="139"/>
    </row>
    <row r="20760" spans="2:19" ht="15.75" customHeight="1" x14ac:dyDescent="0.25">
      <c r="B20760" s="106"/>
      <c r="C20760" s="106"/>
      <c r="D20760" s="139"/>
      <c r="E20760" s="140"/>
      <c r="F20760" s="140"/>
      <c r="G20760" s="140"/>
      <c r="M20760" s="140"/>
      <c r="N20760" s="167"/>
      <c r="O20760" s="167"/>
      <c r="P20760" s="142"/>
      <c r="Q20760" s="142"/>
      <c r="R20760" s="142"/>
      <c r="S20760" s="139"/>
    </row>
    <row r="20761" spans="2:19" ht="15.75" customHeight="1" x14ac:dyDescent="0.25">
      <c r="B20761" s="106"/>
      <c r="C20761" s="106"/>
      <c r="D20761" s="139"/>
      <c r="E20761" s="140"/>
      <c r="F20761" s="140"/>
      <c r="G20761" s="140"/>
      <c r="M20761" s="140"/>
      <c r="N20761" s="167"/>
      <c r="O20761" s="167"/>
      <c r="P20761" s="142"/>
      <c r="Q20761" s="142"/>
      <c r="R20761" s="142"/>
      <c r="S20761" s="139"/>
    </row>
    <row r="20762" spans="2:19" ht="15.75" customHeight="1" x14ac:dyDescent="0.25">
      <c r="B20762" s="106"/>
      <c r="C20762" s="106"/>
      <c r="D20762" s="139"/>
      <c r="E20762" s="140"/>
      <c r="F20762" s="140"/>
      <c r="G20762" s="140"/>
      <c r="M20762" s="140"/>
      <c r="N20762" s="167"/>
      <c r="O20762" s="167"/>
      <c r="P20762" s="142"/>
      <c r="Q20762" s="142"/>
      <c r="R20762" s="142"/>
      <c r="S20762" s="139"/>
    </row>
    <row r="20763" spans="2:19" ht="15.75" customHeight="1" x14ac:dyDescent="0.25">
      <c r="B20763" s="106"/>
      <c r="C20763" s="106"/>
      <c r="D20763" s="139"/>
      <c r="E20763" s="140"/>
      <c r="F20763" s="140"/>
      <c r="G20763" s="140"/>
      <c r="M20763" s="140"/>
      <c r="N20763" s="167"/>
      <c r="O20763" s="167"/>
      <c r="P20763" s="142"/>
      <c r="Q20763" s="142"/>
      <c r="R20763" s="142"/>
      <c r="S20763" s="139"/>
    </row>
    <row r="20764" spans="2:19" ht="15.75" customHeight="1" x14ac:dyDescent="0.25">
      <c r="B20764" s="106"/>
      <c r="C20764" s="106"/>
      <c r="D20764" s="139"/>
      <c r="E20764" s="140"/>
      <c r="F20764" s="140"/>
      <c r="G20764" s="140"/>
      <c r="M20764" s="140"/>
      <c r="N20764" s="167"/>
      <c r="O20764" s="167"/>
      <c r="P20764" s="142"/>
      <c r="Q20764" s="142"/>
      <c r="R20764" s="142"/>
      <c r="S20764" s="139"/>
    </row>
    <row r="20765" spans="2:19" ht="15.75" customHeight="1" x14ac:dyDescent="0.25">
      <c r="B20765" s="106"/>
      <c r="C20765" s="106"/>
      <c r="D20765" s="139"/>
      <c r="E20765" s="140"/>
      <c r="F20765" s="140"/>
      <c r="G20765" s="140"/>
      <c r="M20765" s="140"/>
      <c r="N20765" s="167"/>
      <c r="O20765" s="167"/>
      <c r="P20765" s="142"/>
      <c r="Q20765" s="142"/>
      <c r="R20765" s="142"/>
      <c r="S20765" s="139"/>
    </row>
    <row r="20766" spans="2:19" ht="15.75" customHeight="1" x14ac:dyDescent="0.25">
      <c r="B20766" s="106"/>
      <c r="C20766" s="106"/>
      <c r="D20766" s="139"/>
      <c r="E20766" s="140"/>
      <c r="F20766" s="140"/>
      <c r="G20766" s="140"/>
      <c r="M20766" s="140"/>
      <c r="N20766" s="167"/>
      <c r="O20766" s="167"/>
      <c r="P20766" s="142"/>
      <c r="Q20766" s="142"/>
      <c r="R20766" s="142"/>
      <c r="S20766" s="139"/>
    </row>
    <row r="20767" spans="2:19" ht="15.75" customHeight="1" x14ac:dyDescent="0.25">
      <c r="B20767" s="106"/>
      <c r="C20767" s="106"/>
      <c r="D20767" s="139"/>
      <c r="E20767" s="140"/>
      <c r="F20767" s="140"/>
      <c r="G20767" s="140"/>
      <c r="M20767" s="140"/>
      <c r="N20767" s="167"/>
      <c r="O20767" s="167"/>
      <c r="P20767" s="142"/>
      <c r="Q20767" s="142"/>
      <c r="R20767" s="142"/>
      <c r="S20767" s="139"/>
    </row>
    <row r="20768" spans="2:19" ht="15.75" customHeight="1" x14ac:dyDescent="0.25">
      <c r="B20768" s="106"/>
      <c r="C20768" s="106"/>
      <c r="D20768" s="139"/>
      <c r="E20768" s="140"/>
      <c r="F20768" s="140"/>
      <c r="G20768" s="140"/>
      <c r="M20768" s="140"/>
      <c r="N20768" s="167"/>
      <c r="O20768" s="167"/>
      <c r="P20768" s="142"/>
      <c r="Q20768" s="142"/>
      <c r="R20768" s="142"/>
      <c r="S20768" s="139"/>
    </row>
    <row r="20769" spans="2:19" ht="15.75" customHeight="1" x14ac:dyDescent="0.25">
      <c r="B20769" s="106"/>
      <c r="C20769" s="106"/>
      <c r="D20769" s="139"/>
      <c r="E20769" s="140"/>
      <c r="F20769" s="140"/>
      <c r="G20769" s="140"/>
      <c r="M20769" s="140"/>
      <c r="N20769" s="167"/>
      <c r="O20769" s="167"/>
      <c r="P20769" s="142"/>
      <c r="Q20769" s="142"/>
      <c r="R20769" s="142"/>
      <c r="S20769" s="139"/>
    </row>
    <row r="20770" spans="2:19" ht="15.75" customHeight="1" x14ac:dyDescent="0.25">
      <c r="B20770" s="106"/>
      <c r="C20770" s="106"/>
      <c r="D20770" s="139"/>
      <c r="E20770" s="140"/>
      <c r="F20770" s="140"/>
      <c r="G20770" s="140"/>
      <c r="M20770" s="140"/>
      <c r="N20770" s="167"/>
      <c r="O20770" s="167"/>
      <c r="P20770" s="142"/>
      <c r="Q20770" s="142"/>
      <c r="R20770" s="142"/>
      <c r="S20770" s="139"/>
    </row>
    <row r="20771" spans="2:19" ht="15.75" customHeight="1" x14ac:dyDescent="0.25">
      <c r="B20771" s="106"/>
      <c r="C20771" s="106"/>
      <c r="D20771" s="139"/>
      <c r="E20771" s="140"/>
      <c r="F20771" s="140"/>
      <c r="G20771" s="140"/>
      <c r="M20771" s="140"/>
      <c r="N20771" s="167"/>
      <c r="O20771" s="167"/>
      <c r="P20771" s="142"/>
      <c r="Q20771" s="142"/>
      <c r="R20771" s="142"/>
      <c r="S20771" s="139"/>
    </row>
    <row r="20772" spans="2:19" ht="15.75" customHeight="1" x14ac:dyDescent="0.25">
      <c r="B20772" s="106"/>
      <c r="C20772" s="106"/>
      <c r="D20772" s="139"/>
      <c r="E20772" s="140"/>
      <c r="F20772" s="140"/>
      <c r="G20772" s="140"/>
      <c r="M20772" s="140"/>
      <c r="N20772" s="167"/>
      <c r="O20772" s="167"/>
      <c r="P20772" s="142"/>
      <c r="Q20772" s="142"/>
      <c r="R20772" s="142"/>
      <c r="S20772" s="139"/>
    </row>
    <row r="20773" spans="2:19" ht="15.75" customHeight="1" x14ac:dyDescent="0.25">
      <c r="B20773" s="106"/>
      <c r="C20773" s="106"/>
      <c r="D20773" s="139"/>
      <c r="E20773" s="140"/>
      <c r="F20773" s="140"/>
      <c r="G20773" s="140"/>
      <c r="M20773" s="140"/>
      <c r="N20773" s="167"/>
      <c r="O20773" s="167"/>
      <c r="P20773" s="142"/>
      <c r="Q20773" s="142"/>
      <c r="R20773" s="142"/>
      <c r="S20773" s="139"/>
    </row>
    <row r="20774" spans="2:19" ht="15.75" customHeight="1" x14ac:dyDescent="0.25">
      <c r="B20774" s="106"/>
      <c r="C20774" s="106"/>
      <c r="D20774" s="139"/>
      <c r="E20774" s="140"/>
      <c r="F20774" s="140"/>
      <c r="G20774" s="140"/>
      <c r="M20774" s="140"/>
      <c r="N20774" s="167"/>
      <c r="O20774" s="167"/>
      <c r="P20774" s="142"/>
      <c r="Q20774" s="142"/>
      <c r="R20774" s="142"/>
      <c r="S20774" s="139"/>
    </row>
    <row r="20775" spans="2:19" ht="15.75" customHeight="1" x14ac:dyDescent="0.25">
      <c r="B20775" s="106"/>
      <c r="C20775" s="106"/>
      <c r="D20775" s="139"/>
      <c r="E20775" s="140"/>
      <c r="F20775" s="140"/>
      <c r="G20775" s="140"/>
      <c r="M20775" s="140"/>
      <c r="N20775" s="167"/>
      <c r="O20775" s="167"/>
      <c r="P20775" s="142"/>
      <c r="Q20775" s="142"/>
      <c r="R20775" s="142"/>
      <c r="S20775" s="139"/>
    </row>
    <row r="20776" spans="2:19" ht="15.75" customHeight="1" x14ac:dyDescent="0.25">
      <c r="B20776" s="106"/>
      <c r="C20776" s="106"/>
      <c r="D20776" s="139"/>
      <c r="E20776" s="140"/>
      <c r="F20776" s="140"/>
      <c r="G20776" s="140"/>
      <c r="M20776" s="140"/>
      <c r="N20776" s="167"/>
      <c r="O20776" s="167"/>
      <c r="P20776" s="142"/>
      <c r="Q20776" s="142"/>
      <c r="R20776" s="142"/>
      <c r="S20776" s="139"/>
    </row>
    <row r="20777" spans="2:19" ht="15.75" customHeight="1" x14ac:dyDescent="0.25">
      <c r="B20777" s="106"/>
      <c r="C20777" s="106"/>
      <c r="D20777" s="139"/>
      <c r="E20777" s="140"/>
      <c r="F20777" s="140"/>
      <c r="G20777" s="140"/>
      <c r="M20777" s="140"/>
      <c r="N20777" s="167"/>
      <c r="O20777" s="167"/>
      <c r="P20777" s="142"/>
      <c r="Q20777" s="142"/>
      <c r="R20777" s="142"/>
      <c r="S20777" s="139"/>
    </row>
    <row r="20778" spans="2:19" ht="15.75" customHeight="1" x14ac:dyDescent="0.25">
      <c r="B20778" s="106"/>
      <c r="C20778" s="106"/>
      <c r="D20778" s="139"/>
      <c r="E20778" s="140"/>
      <c r="F20778" s="140"/>
      <c r="G20778" s="140"/>
      <c r="M20778" s="140"/>
      <c r="N20778" s="167"/>
      <c r="O20778" s="167"/>
      <c r="P20778" s="142"/>
      <c r="Q20778" s="142"/>
      <c r="R20778" s="142"/>
      <c r="S20778" s="139"/>
    </row>
    <row r="20779" spans="2:19" ht="15.75" customHeight="1" x14ac:dyDescent="0.25">
      <c r="B20779" s="106"/>
      <c r="C20779" s="106"/>
      <c r="D20779" s="139"/>
      <c r="E20779" s="140"/>
      <c r="F20779" s="140"/>
      <c r="G20779" s="140"/>
      <c r="M20779" s="140"/>
      <c r="N20779" s="167"/>
      <c r="O20779" s="167"/>
      <c r="P20779" s="142"/>
      <c r="Q20779" s="142"/>
      <c r="R20779" s="142"/>
      <c r="S20779" s="139"/>
    </row>
    <row r="20780" spans="2:19" ht="15.75" customHeight="1" x14ac:dyDescent="0.25">
      <c r="B20780" s="106"/>
      <c r="C20780" s="106"/>
      <c r="D20780" s="139"/>
      <c r="E20780" s="140"/>
      <c r="F20780" s="140"/>
      <c r="G20780" s="140"/>
      <c r="M20780" s="140"/>
      <c r="N20780" s="167"/>
      <c r="O20780" s="167"/>
      <c r="P20780" s="142"/>
      <c r="Q20780" s="142"/>
      <c r="R20780" s="142"/>
      <c r="S20780" s="139"/>
    </row>
    <row r="20781" spans="2:19" ht="15.75" customHeight="1" x14ac:dyDescent="0.25">
      <c r="B20781" s="106"/>
      <c r="C20781" s="106"/>
      <c r="D20781" s="139"/>
      <c r="E20781" s="140"/>
      <c r="F20781" s="140"/>
      <c r="G20781" s="140"/>
      <c r="M20781" s="140"/>
      <c r="N20781" s="167"/>
      <c r="O20781" s="167"/>
      <c r="P20781" s="142"/>
      <c r="Q20781" s="142"/>
      <c r="R20781" s="142"/>
      <c r="S20781" s="139"/>
    </row>
    <row r="20782" spans="2:19" ht="15.75" customHeight="1" x14ac:dyDescent="0.25">
      <c r="B20782" s="106"/>
      <c r="C20782" s="106"/>
      <c r="D20782" s="139"/>
      <c r="E20782" s="140"/>
      <c r="F20782" s="140"/>
      <c r="G20782" s="140"/>
      <c r="M20782" s="140"/>
      <c r="N20782" s="167"/>
      <c r="O20782" s="167"/>
      <c r="P20782" s="142"/>
      <c r="Q20782" s="142"/>
      <c r="R20782" s="142"/>
      <c r="S20782" s="139"/>
    </row>
    <row r="20783" spans="2:19" ht="15.75" customHeight="1" x14ac:dyDescent="0.25">
      <c r="B20783" s="106"/>
      <c r="C20783" s="106"/>
      <c r="D20783" s="139"/>
      <c r="E20783" s="140"/>
      <c r="F20783" s="140"/>
      <c r="G20783" s="140"/>
      <c r="M20783" s="140"/>
      <c r="N20783" s="167"/>
      <c r="O20783" s="167"/>
      <c r="P20783" s="142"/>
      <c r="Q20783" s="142"/>
      <c r="R20783" s="142"/>
      <c r="S20783" s="139"/>
    </row>
    <row r="20784" spans="2:19" ht="15.75" customHeight="1" x14ac:dyDescent="0.25">
      <c r="B20784" s="106"/>
      <c r="C20784" s="106"/>
      <c r="D20784" s="139"/>
      <c r="E20784" s="140"/>
      <c r="F20784" s="140"/>
      <c r="G20784" s="140"/>
      <c r="M20784" s="140"/>
      <c r="N20784" s="167"/>
      <c r="O20784" s="167"/>
      <c r="P20784" s="142"/>
      <c r="Q20784" s="142"/>
      <c r="R20784" s="142"/>
      <c r="S20784" s="139"/>
    </row>
    <row r="20785" spans="2:19" ht="15.75" customHeight="1" x14ac:dyDescent="0.25">
      <c r="B20785" s="106"/>
      <c r="C20785" s="106"/>
      <c r="D20785" s="139"/>
      <c r="E20785" s="140"/>
      <c r="F20785" s="140"/>
      <c r="G20785" s="140"/>
      <c r="M20785" s="140"/>
      <c r="N20785" s="167"/>
      <c r="O20785" s="167"/>
      <c r="P20785" s="142"/>
      <c r="Q20785" s="142"/>
      <c r="R20785" s="142"/>
      <c r="S20785" s="139"/>
    </row>
    <row r="20786" spans="2:19" ht="15.75" customHeight="1" x14ac:dyDescent="0.25">
      <c r="B20786" s="106"/>
      <c r="C20786" s="106"/>
      <c r="D20786" s="139"/>
      <c r="E20786" s="140"/>
      <c r="F20786" s="140"/>
      <c r="G20786" s="140"/>
      <c r="M20786" s="140"/>
      <c r="N20786" s="167"/>
      <c r="O20786" s="167"/>
      <c r="P20786" s="142"/>
      <c r="Q20786" s="142"/>
      <c r="R20786" s="142"/>
      <c r="S20786" s="139"/>
    </row>
    <row r="20787" spans="2:19" ht="15.75" customHeight="1" x14ac:dyDescent="0.25">
      <c r="B20787" s="106"/>
      <c r="C20787" s="106"/>
      <c r="D20787" s="139"/>
      <c r="E20787" s="140"/>
      <c r="F20787" s="140"/>
      <c r="G20787" s="140"/>
      <c r="M20787" s="140"/>
      <c r="N20787" s="167"/>
      <c r="O20787" s="167"/>
      <c r="P20787" s="142"/>
      <c r="Q20787" s="142"/>
      <c r="R20787" s="142"/>
      <c r="S20787" s="139"/>
    </row>
    <row r="20788" spans="2:19" ht="15.75" customHeight="1" x14ac:dyDescent="0.25">
      <c r="B20788" s="106"/>
      <c r="C20788" s="106"/>
      <c r="D20788" s="139"/>
      <c r="E20788" s="140"/>
      <c r="F20788" s="140"/>
      <c r="G20788" s="140"/>
      <c r="M20788" s="140"/>
      <c r="N20788" s="167"/>
      <c r="O20788" s="167"/>
      <c r="P20788" s="142"/>
      <c r="Q20788" s="142"/>
      <c r="R20788" s="142"/>
      <c r="S20788" s="139"/>
    </row>
    <row r="20789" spans="2:19" ht="15.75" customHeight="1" x14ac:dyDescent="0.25">
      <c r="B20789" s="106"/>
      <c r="C20789" s="106"/>
      <c r="D20789" s="139"/>
      <c r="E20789" s="140"/>
      <c r="F20789" s="140"/>
      <c r="G20789" s="140"/>
      <c r="M20789" s="140"/>
      <c r="N20789" s="167"/>
      <c r="O20789" s="167"/>
      <c r="P20789" s="142"/>
      <c r="Q20789" s="142"/>
      <c r="R20789" s="142"/>
      <c r="S20789" s="139"/>
    </row>
    <row r="20790" spans="2:19" ht="15.75" customHeight="1" x14ac:dyDescent="0.25">
      <c r="B20790" s="106"/>
      <c r="C20790" s="106"/>
      <c r="D20790" s="139"/>
      <c r="E20790" s="140"/>
      <c r="F20790" s="140"/>
      <c r="G20790" s="140"/>
      <c r="M20790" s="140"/>
      <c r="N20790" s="167"/>
      <c r="O20790" s="167"/>
      <c r="P20790" s="142"/>
      <c r="Q20790" s="142"/>
      <c r="R20790" s="142"/>
      <c r="S20790" s="139"/>
    </row>
    <row r="20791" spans="2:19" ht="15.75" customHeight="1" x14ac:dyDescent="0.25">
      <c r="B20791" s="106"/>
      <c r="C20791" s="106"/>
      <c r="D20791" s="139"/>
      <c r="E20791" s="140"/>
      <c r="F20791" s="140"/>
      <c r="G20791" s="140"/>
      <c r="M20791" s="140"/>
      <c r="N20791" s="167"/>
      <c r="O20791" s="167"/>
      <c r="P20791" s="142"/>
      <c r="Q20791" s="142"/>
      <c r="R20791" s="142"/>
      <c r="S20791" s="139"/>
    </row>
    <row r="20792" spans="2:19" ht="15.75" customHeight="1" x14ac:dyDescent="0.25">
      <c r="B20792" s="106"/>
      <c r="C20792" s="106"/>
      <c r="D20792" s="139"/>
      <c r="E20792" s="140"/>
      <c r="F20792" s="140"/>
      <c r="G20792" s="140"/>
      <c r="M20792" s="140"/>
      <c r="N20792" s="167"/>
      <c r="O20792" s="167"/>
      <c r="P20792" s="142"/>
      <c r="Q20792" s="142"/>
      <c r="R20792" s="142"/>
      <c r="S20792" s="139"/>
    </row>
    <row r="20793" spans="2:19" ht="15.75" customHeight="1" x14ac:dyDescent="0.25">
      <c r="B20793" s="106"/>
      <c r="C20793" s="106"/>
      <c r="D20793" s="139"/>
      <c r="E20793" s="140"/>
      <c r="F20793" s="140"/>
      <c r="G20793" s="140"/>
      <c r="M20793" s="140"/>
      <c r="N20793" s="167"/>
      <c r="O20793" s="167"/>
      <c r="P20793" s="142"/>
      <c r="Q20793" s="142"/>
      <c r="R20793" s="142"/>
      <c r="S20793" s="139"/>
    </row>
    <row r="20794" spans="2:19" ht="15.75" customHeight="1" x14ac:dyDescent="0.25">
      <c r="B20794" s="106"/>
      <c r="C20794" s="106"/>
      <c r="D20794" s="139"/>
      <c r="E20794" s="140"/>
      <c r="F20794" s="140"/>
      <c r="G20794" s="140"/>
      <c r="M20794" s="140"/>
      <c r="N20794" s="167"/>
      <c r="O20794" s="167"/>
      <c r="P20794" s="142"/>
      <c r="Q20794" s="142"/>
      <c r="R20794" s="142"/>
      <c r="S20794" s="139"/>
    </row>
    <row r="20795" spans="2:19" ht="15.75" customHeight="1" x14ac:dyDescent="0.25">
      <c r="B20795" s="106"/>
      <c r="C20795" s="106"/>
      <c r="D20795" s="139"/>
      <c r="E20795" s="140"/>
      <c r="F20795" s="140"/>
      <c r="G20795" s="140"/>
      <c r="M20795" s="140"/>
      <c r="N20795" s="167"/>
      <c r="O20795" s="167"/>
      <c r="P20795" s="142"/>
      <c r="Q20795" s="142"/>
      <c r="R20795" s="142"/>
      <c r="S20795" s="139"/>
    </row>
    <row r="20796" spans="2:19" ht="15.75" customHeight="1" x14ac:dyDescent="0.25">
      <c r="B20796" s="106"/>
      <c r="C20796" s="106"/>
      <c r="D20796" s="139"/>
      <c r="E20796" s="140"/>
      <c r="F20796" s="140"/>
      <c r="G20796" s="140"/>
      <c r="M20796" s="140"/>
      <c r="N20796" s="167"/>
      <c r="O20796" s="167"/>
      <c r="P20796" s="142"/>
      <c r="Q20796" s="142"/>
      <c r="R20796" s="142"/>
      <c r="S20796" s="139"/>
    </row>
    <row r="20797" spans="2:19" ht="15.75" customHeight="1" x14ac:dyDescent="0.25">
      <c r="B20797" s="106"/>
      <c r="C20797" s="106"/>
      <c r="D20797" s="139"/>
      <c r="E20797" s="140"/>
      <c r="F20797" s="140"/>
      <c r="G20797" s="140"/>
      <c r="M20797" s="140"/>
      <c r="N20797" s="167"/>
      <c r="O20797" s="167"/>
      <c r="P20797" s="142"/>
      <c r="Q20797" s="142"/>
      <c r="R20797" s="142"/>
      <c r="S20797" s="139"/>
    </row>
    <row r="20798" spans="2:19" ht="15.75" customHeight="1" x14ac:dyDescent="0.25">
      <c r="B20798" s="106"/>
      <c r="C20798" s="106"/>
      <c r="D20798" s="139"/>
      <c r="E20798" s="140"/>
      <c r="F20798" s="140"/>
      <c r="G20798" s="140"/>
      <c r="M20798" s="140"/>
      <c r="N20798" s="167"/>
      <c r="O20798" s="167"/>
      <c r="P20798" s="142"/>
      <c r="Q20798" s="142"/>
      <c r="R20798" s="142"/>
      <c r="S20798" s="139"/>
    </row>
    <row r="20799" spans="2:19" ht="15.75" customHeight="1" x14ac:dyDescent="0.25">
      <c r="B20799" s="106"/>
      <c r="C20799" s="106"/>
      <c r="D20799" s="139"/>
      <c r="E20799" s="140"/>
      <c r="F20799" s="140"/>
      <c r="G20799" s="140"/>
      <c r="M20799" s="140"/>
      <c r="N20799" s="167"/>
      <c r="O20799" s="167"/>
      <c r="P20799" s="142"/>
      <c r="Q20799" s="142"/>
      <c r="R20799" s="142"/>
      <c r="S20799" s="139"/>
    </row>
    <row r="20800" spans="2:19" ht="15.75" customHeight="1" x14ac:dyDescent="0.25">
      <c r="B20800" s="106"/>
      <c r="C20800" s="106"/>
      <c r="D20800" s="139"/>
      <c r="E20800" s="140"/>
      <c r="F20800" s="140"/>
      <c r="G20800" s="140"/>
      <c r="M20800" s="140"/>
      <c r="N20800" s="167"/>
      <c r="O20800" s="167"/>
      <c r="P20800" s="142"/>
      <c r="Q20800" s="142"/>
      <c r="R20800" s="142"/>
      <c r="S20800" s="139"/>
    </row>
    <row r="20801" spans="2:19" ht="15.75" customHeight="1" x14ac:dyDescent="0.25">
      <c r="B20801" s="106"/>
      <c r="C20801" s="106"/>
      <c r="D20801" s="139"/>
      <c r="E20801" s="140"/>
      <c r="F20801" s="140"/>
      <c r="G20801" s="140"/>
      <c r="M20801" s="140"/>
      <c r="N20801" s="167"/>
      <c r="O20801" s="167"/>
      <c r="P20801" s="142"/>
      <c r="Q20801" s="142"/>
      <c r="R20801" s="142"/>
      <c r="S20801" s="139"/>
    </row>
    <row r="20802" spans="2:19" ht="15.75" customHeight="1" x14ac:dyDescent="0.25">
      <c r="B20802" s="106"/>
      <c r="C20802" s="106"/>
      <c r="D20802" s="139"/>
      <c r="E20802" s="140"/>
      <c r="F20802" s="140"/>
      <c r="G20802" s="140"/>
      <c r="M20802" s="140"/>
      <c r="N20802" s="167"/>
      <c r="O20802" s="167"/>
      <c r="P20802" s="142"/>
      <c r="Q20802" s="142"/>
      <c r="R20802" s="142"/>
      <c r="S20802" s="139"/>
    </row>
    <row r="20803" spans="2:19" ht="15.75" customHeight="1" x14ac:dyDescent="0.25">
      <c r="B20803" s="106"/>
      <c r="C20803" s="106"/>
      <c r="D20803" s="139"/>
      <c r="E20803" s="140"/>
      <c r="F20803" s="140"/>
      <c r="G20803" s="140"/>
      <c r="M20803" s="140"/>
      <c r="N20803" s="167"/>
      <c r="O20803" s="167"/>
      <c r="P20803" s="142"/>
      <c r="Q20803" s="142"/>
      <c r="R20803" s="142"/>
      <c r="S20803" s="139"/>
    </row>
    <row r="20804" spans="2:19" ht="15.75" customHeight="1" x14ac:dyDescent="0.25">
      <c r="B20804" s="106"/>
      <c r="C20804" s="106"/>
      <c r="D20804" s="139"/>
      <c r="E20804" s="140"/>
      <c r="F20804" s="140"/>
      <c r="G20804" s="140"/>
      <c r="M20804" s="140"/>
      <c r="N20804" s="167"/>
      <c r="O20804" s="167"/>
      <c r="P20804" s="142"/>
      <c r="Q20804" s="142"/>
      <c r="R20804" s="142"/>
      <c r="S20804" s="139"/>
    </row>
    <row r="20805" spans="2:19" ht="15.75" customHeight="1" x14ac:dyDescent="0.25">
      <c r="B20805" s="106"/>
      <c r="C20805" s="106"/>
      <c r="D20805" s="139"/>
      <c r="E20805" s="140"/>
      <c r="F20805" s="140"/>
      <c r="G20805" s="140"/>
      <c r="M20805" s="140"/>
      <c r="N20805" s="167"/>
      <c r="O20805" s="167"/>
      <c r="P20805" s="142"/>
      <c r="Q20805" s="142"/>
      <c r="R20805" s="142"/>
      <c r="S20805" s="139"/>
    </row>
    <row r="20806" spans="2:19" ht="15.75" customHeight="1" x14ac:dyDescent="0.25">
      <c r="B20806" s="106"/>
      <c r="C20806" s="106"/>
      <c r="D20806" s="139"/>
      <c r="E20806" s="140"/>
      <c r="F20806" s="140"/>
      <c r="G20806" s="140"/>
      <c r="M20806" s="140"/>
      <c r="N20806" s="167"/>
      <c r="O20806" s="167"/>
      <c r="P20806" s="142"/>
      <c r="Q20806" s="142"/>
      <c r="R20806" s="142"/>
      <c r="S20806" s="139"/>
    </row>
    <row r="20807" spans="2:19" ht="15.75" customHeight="1" x14ac:dyDescent="0.25">
      <c r="B20807" s="106"/>
      <c r="C20807" s="106"/>
      <c r="D20807" s="139"/>
      <c r="E20807" s="140"/>
      <c r="F20807" s="140"/>
      <c r="G20807" s="140"/>
      <c r="M20807" s="140"/>
      <c r="N20807" s="167"/>
      <c r="O20807" s="167"/>
      <c r="P20807" s="142"/>
      <c r="Q20807" s="142"/>
      <c r="R20807" s="142"/>
      <c r="S20807" s="139"/>
    </row>
    <row r="20808" spans="2:19" ht="15.75" customHeight="1" x14ac:dyDescent="0.25">
      <c r="B20808" s="106"/>
      <c r="C20808" s="106"/>
      <c r="D20808" s="139"/>
      <c r="E20808" s="140"/>
      <c r="F20808" s="140"/>
      <c r="G20808" s="140"/>
      <c r="M20808" s="140"/>
      <c r="N20808" s="167"/>
      <c r="O20808" s="167"/>
      <c r="P20808" s="142"/>
      <c r="Q20808" s="142"/>
      <c r="R20808" s="142"/>
      <c r="S20808" s="139"/>
    </row>
    <row r="20809" spans="2:19" ht="15.75" customHeight="1" x14ac:dyDescent="0.25">
      <c r="B20809" s="106"/>
      <c r="C20809" s="106"/>
      <c r="D20809" s="139"/>
      <c r="E20809" s="140"/>
      <c r="F20809" s="140"/>
      <c r="G20809" s="140"/>
      <c r="M20809" s="140"/>
      <c r="N20809" s="167"/>
      <c r="O20809" s="167"/>
      <c r="P20809" s="142"/>
      <c r="Q20809" s="142"/>
      <c r="R20809" s="142"/>
      <c r="S20809" s="139"/>
    </row>
    <row r="20810" spans="2:19" ht="15.75" customHeight="1" x14ac:dyDescent="0.25">
      <c r="B20810" s="106"/>
      <c r="C20810" s="106"/>
      <c r="D20810" s="139"/>
      <c r="E20810" s="140"/>
      <c r="F20810" s="140"/>
      <c r="G20810" s="140"/>
      <c r="M20810" s="140"/>
      <c r="N20810" s="167"/>
      <c r="O20810" s="167"/>
      <c r="P20810" s="142"/>
      <c r="Q20810" s="142"/>
      <c r="R20810" s="142"/>
      <c r="S20810" s="139"/>
    </row>
    <row r="20811" spans="2:19" ht="15.75" customHeight="1" x14ac:dyDescent="0.25">
      <c r="B20811" s="106"/>
      <c r="C20811" s="106"/>
      <c r="D20811" s="139"/>
      <c r="E20811" s="140"/>
      <c r="F20811" s="140"/>
      <c r="G20811" s="140"/>
      <c r="M20811" s="140"/>
      <c r="N20811" s="167"/>
      <c r="O20811" s="167"/>
      <c r="P20811" s="142"/>
      <c r="Q20811" s="142"/>
      <c r="R20811" s="142"/>
      <c r="S20811" s="139"/>
    </row>
    <row r="20812" spans="2:19" ht="15.75" customHeight="1" x14ac:dyDescent="0.25">
      <c r="B20812" s="106"/>
      <c r="C20812" s="106"/>
      <c r="D20812" s="139"/>
      <c r="E20812" s="140"/>
      <c r="F20812" s="140"/>
      <c r="G20812" s="140"/>
      <c r="M20812" s="140"/>
      <c r="N20812" s="167"/>
      <c r="O20812" s="167"/>
      <c r="P20812" s="142"/>
      <c r="Q20812" s="142"/>
      <c r="R20812" s="142"/>
      <c r="S20812" s="139"/>
    </row>
    <row r="20813" spans="2:19" ht="15.75" customHeight="1" x14ac:dyDescent="0.25">
      <c r="B20813" s="106"/>
      <c r="C20813" s="106"/>
      <c r="D20813" s="139"/>
      <c r="E20813" s="140"/>
      <c r="F20813" s="140"/>
      <c r="G20813" s="140"/>
      <c r="M20813" s="140"/>
      <c r="N20813" s="167"/>
      <c r="O20813" s="167"/>
      <c r="P20813" s="142"/>
      <c r="Q20813" s="142"/>
      <c r="R20813" s="142"/>
      <c r="S20813" s="139"/>
    </row>
    <row r="20814" spans="2:19" ht="15.75" customHeight="1" x14ac:dyDescent="0.25">
      <c r="B20814" s="106"/>
      <c r="C20814" s="106"/>
      <c r="D20814" s="139"/>
      <c r="E20814" s="140"/>
      <c r="F20814" s="140"/>
      <c r="G20814" s="140"/>
      <c r="M20814" s="140"/>
      <c r="N20814" s="167"/>
      <c r="O20814" s="167"/>
      <c r="P20814" s="142"/>
      <c r="Q20814" s="142"/>
      <c r="R20814" s="142"/>
      <c r="S20814" s="139"/>
    </row>
    <row r="20815" spans="2:19" ht="15.75" customHeight="1" x14ac:dyDescent="0.25">
      <c r="B20815" s="106"/>
      <c r="C20815" s="106"/>
      <c r="D20815" s="139"/>
      <c r="E20815" s="140"/>
      <c r="F20815" s="140"/>
      <c r="G20815" s="140"/>
      <c r="M20815" s="140"/>
      <c r="N20815" s="167"/>
      <c r="O20815" s="167"/>
      <c r="P20815" s="142"/>
      <c r="Q20815" s="142"/>
      <c r="R20815" s="142"/>
      <c r="S20815" s="139"/>
    </row>
    <row r="20816" spans="2:19" ht="15.75" customHeight="1" x14ac:dyDescent="0.25">
      <c r="B20816" s="106"/>
      <c r="C20816" s="106"/>
      <c r="D20816" s="139"/>
      <c r="E20816" s="140"/>
      <c r="F20816" s="140"/>
      <c r="G20816" s="140"/>
      <c r="M20816" s="140"/>
      <c r="N20816" s="167"/>
      <c r="O20816" s="167"/>
      <c r="P20816" s="142"/>
      <c r="Q20816" s="142"/>
      <c r="R20816" s="142"/>
      <c r="S20816" s="139"/>
    </row>
    <row r="20817" spans="2:19" ht="15.75" customHeight="1" x14ac:dyDescent="0.25">
      <c r="B20817" s="106"/>
      <c r="C20817" s="106"/>
      <c r="D20817" s="139"/>
      <c r="E20817" s="140"/>
      <c r="F20817" s="140"/>
      <c r="G20817" s="140"/>
      <c r="M20817" s="140"/>
      <c r="N20817" s="167"/>
      <c r="O20817" s="167"/>
      <c r="P20817" s="142"/>
      <c r="Q20817" s="142"/>
      <c r="R20817" s="142"/>
      <c r="S20817" s="139"/>
    </row>
    <row r="20818" spans="2:19" ht="15.75" customHeight="1" x14ac:dyDescent="0.25">
      <c r="B20818" s="106"/>
      <c r="C20818" s="106"/>
      <c r="D20818" s="139"/>
      <c r="E20818" s="140"/>
      <c r="F20818" s="140"/>
      <c r="G20818" s="140"/>
      <c r="M20818" s="140"/>
      <c r="N20818" s="167"/>
      <c r="O20818" s="167"/>
      <c r="P20818" s="142"/>
      <c r="Q20818" s="142"/>
      <c r="R20818" s="142"/>
      <c r="S20818" s="139"/>
    </row>
    <row r="20819" spans="2:19" ht="15.75" customHeight="1" x14ac:dyDescent="0.25">
      <c r="B20819" s="106"/>
      <c r="C20819" s="106"/>
      <c r="D20819" s="139"/>
      <c r="E20819" s="140"/>
      <c r="F20819" s="140"/>
      <c r="G20819" s="140"/>
      <c r="M20819" s="140"/>
      <c r="N20819" s="167"/>
      <c r="O20819" s="167"/>
      <c r="P20819" s="142"/>
      <c r="Q20819" s="142"/>
      <c r="R20819" s="142"/>
      <c r="S20819" s="139"/>
    </row>
    <row r="20820" spans="2:19" ht="15.75" customHeight="1" x14ac:dyDescent="0.25">
      <c r="B20820" s="106"/>
      <c r="C20820" s="106"/>
      <c r="D20820" s="139"/>
      <c r="E20820" s="140"/>
      <c r="F20820" s="140"/>
      <c r="G20820" s="140"/>
      <c r="M20820" s="140"/>
      <c r="N20820" s="167"/>
      <c r="O20820" s="167"/>
      <c r="P20820" s="142"/>
      <c r="Q20820" s="142"/>
      <c r="R20820" s="142"/>
      <c r="S20820" s="139"/>
    </row>
    <row r="20821" spans="2:19" ht="15.75" customHeight="1" x14ac:dyDescent="0.25">
      <c r="B20821" s="106"/>
      <c r="C20821" s="106"/>
      <c r="D20821" s="139"/>
      <c r="E20821" s="140"/>
      <c r="F20821" s="140"/>
      <c r="G20821" s="140"/>
      <c r="M20821" s="140"/>
      <c r="N20821" s="167"/>
      <c r="O20821" s="167"/>
      <c r="P20821" s="142"/>
      <c r="Q20821" s="142"/>
      <c r="R20821" s="142"/>
      <c r="S20821" s="139"/>
    </row>
    <row r="20822" spans="2:19" ht="15.75" customHeight="1" x14ac:dyDescent="0.25">
      <c r="B20822" s="106"/>
      <c r="C20822" s="106"/>
      <c r="D20822" s="139"/>
      <c r="E20822" s="140"/>
      <c r="F20822" s="140"/>
      <c r="G20822" s="140"/>
      <c r="M20822" s="140"/>
      <c r="N20822" s="167"/>
      <c r="O20822" s="167"/>
      <c r="P20822" s="142"/>
      <c r="Q20822" s="142"/>
      <c r="R20822" s="142"/>
      <c r="S20822" s="139"/>
    </row>
    <row r="20823" spans="2:19" ht="15.75" customHeight="1" x14ac:dyDescent="0.25">
      <c r="B20823" s="106"/>
      <c r="C20823" s="106"/>
      <c r="D20823" s="139"/>
      <c r="E20823" s="140"/>
      <c r="F20823" s="140"/>
      <c r="G20823" s="140"/>
      <c r="M20823" s="140"/>
      <c r="N20823" s="167"/>
      <c r="O20823" s="167"/>
      <c r="P20823" s="142"/>
      <c r="Q20823" s="142"/>
      <c r="R20823" s="142"/>
      <c r="S20823" s="139"/>
    </row>
    <row r="20824" spans="2:19" ht="15.75" customHeight="1" x14ac:dyDescent="0.25">
      <c r="B20824" s="106"/>
      <c r="C20824" s="106"/>
      <c r="D20824" s="139"/>
      <c r="E20824" s="140"/>
      <c r="F20824" s="140"/>
      <c r="G20824" s="140"/>
      <c r="M20824" s="140"/>
      <c r="N20824" s="167"/>
      <c r="O20824" s="167"/>
      <c r="P20824" s="142"/>
      <c r="Q20824" s="142"/>
      <c r="R20824" s="142"/>
      <c r="S20824" s="139"/>
    </row>
    <row r="20825" spans="2:19" ht="15.75" customHeight="1" x14ac:dyDescent="0.25">
      <c r="B20825" s="106"/>
      <c r="C20825" s="106"/>
      <c r="D20825" s="139"/>
      <c r="E20825" s="140"/>
      <c r="F20825" s="140"/>
      <c r="G20825" s="140"/>
      <c r="M20825" s="140"/>
      <c r="N20825" s="167"/>
      <c r="O20825" s="167"/>
      <c r="P20825" s="142"/>
      <c r="Q20825" s="142"/>
      <c r="R20825" s="142"/>
      <c r="S20825" s="139"/>
    </row>
    <row r="20826" spans="2:19" ht="15.75" customHeight="1" x14ac:dyDescent="0.25">
      <c r="B20826" s="106"/>
      <c r="C20826" s="106"/>
      <c r="D20826" s="139"/>
      <c r="E20826" s="140"/>
      <c r="F20826" s="140"/>
      <c r="G20826" s="140"/>
      <c r="M20826" s="140"/>
      <c r="N20826" s="167"/>
      <c r="O20826" s="167"/>
      <c r="P20826" s="142"/>
      <c r="Q20826" s="142"/>
      <c r="R20826" s="142"/>
      <c r="S20826" s="139"/>
    </row>
    <row r="20827" spans="2:19" ht="15.75" customHeight="1" x14ac:dyDescent="0.25">
      <c r="B20827" s="106"/>
      <c r="C20827" s="106"/>
      <c r="D20827" s="139"/>
      <c r="E20827" s="140"/>
      <c r="F20827" s="140"/>
      <c r="G20827" s="140"/>
      <c r="M20827" s="140"/>
      <c r="N20827" s="167"/>
      <c r="O20827" s="167"/>
      <c r="P20827" s="142"/>
      <c r="Q20827" s="142"/>
      <c r="R20827" s="142"/>
      <c r="S20827" s="139"/>
    </row>
    <row r="20828" spans="2:19" ht="15.75" customHeight="1" x14ac:dyDescent="0.25">
      <c r="B20828" s="106"/>
      <c r="C20828" s="106"/>
      <c r="D20828" s="139"/>
      <c r="E20828" s="140"/>
      <c r="F20828" s="140"/>
      <c r="G20828" s="140"/>
      <c r="M20828" s="140"/>
      <c r="N20828" s="167"/>
      <c r="O20828" s="167"/>
      <c r="P20828" s="142"/>
      <c r="Q20828" s="142"/>
      <c r="R20828" s="142"/>
      <c r="S20828" s="139"/>
    </row>
    <row r="20829" spans="2:19" ht="15.75" customHeight="1" x14ac:dyDescent="0.25">
      <c r="B20829" s="106"/>
      <c r="C20829" s="106"/>
      <c r="D20829" s="139"/>
      <c r="E20829" s="140"/>
      <c r="F20829" s="140"/>
      <c r="G20829" s="140"/>
      <c r="M20829" s="140"/>
      <c r="N20829" s="167"/>
      <c r="O20829" s="167"/>
      <c r="P20829" s="142"/>
      <c r="Q20829" s="142"/>
      <c r="R20829" s="142"/>
      <c r="S20829" s="139"/>
    </row>
    <row r="20830" spans="2:19" ht="15.75" customHeight="1" x14ac:dyDescent="0.25">
      <c r="B20830" s="106"/>
      <c r="C20830" s="106"/>
      <c r="D20830" s="139"/>
      <c r="E20830" s="140"/>
      <c r="F20830" s="140"/>
      <c r="G20830" s="140"/>
      <c r="M20830" s="140"/>
      <c r="N20830" s="167"/>
      <c r="O20830" s="167"/>
      <c r="P20830" s="142"/>
      <c r="Q20830" s="142"/>
      <c r="R20830" s="142"/>
      <c r="S20830" s="139"/>
    </row>
    <row r="20831" spans="2:19" ht="15.75" customHeight="1" x14ac:dyDescent="0.25">
      <c r="B20831" s="106"/>
      <c r="C20831" s="106"/>
      <c r="D20831" s="139"/>
      <c r="E20831" s="140"/>
      <c r="F20831" s="140"/>
      <c r="G20831" s="140"/>
      <c r="M20831" s="140"/>
      <c r="N20831" s="167"/>
      <c r="O20831" s="167"/>
      <c r="P20831" s="142"/>
      <c r="Q20831" s="142"/>
      <c r="R20831" s="142"/>
      <c r="S20831" s="139"/>
    </row>
    <row r="20832" spans="2:19" ht="15.75" customHeight="1" x14ac:dyDescent="0.25">
      <c r="B20832" s="106"/>
      <c r="C20832" s="106"/>
      <c r="D20832" s="139"/>
      <c r="E20832" s="140"/>
      <c r="F20832" s="140"/>
      <c r="G20832" s="140"/>
      <c r="M20832" s="140"/>
      <c r="N20832" s="167"/>
      <c r="O20832" s="167"/>
      <c r="P20832" s="142"/>
      <c r="Q20832" s="142"/>
      <c r="R20832" s="142"/>
      <c r="S20832" s="139"/>
    </row>
    <row r="20833" spans="2:19" ht="15.75" customHeight="1" x14ac:dyDescent="0.25">
      <c r="B20833" s="106"/>
      <c r="C20833" s="106"/>
      <c r="D20833" s="139"/>
      <c r="E20833" s="140"/>
      <c r="F20833" s="140"/>
      <c r="G20833" s="140"/>
      <c r="M20833" s="140"/>
      <c r="N20833" s="167"/>
      <c r="O20833" s="167"/>
      <c r="P20833" s="142"/>
      <c r="Q20833" s="142"/>
      <c r="R20833" s="142"/>
      <c r="S20833" s="139"/>
    </row>
    <row r="20834" spans="2:19" ht="15.75" customHeight="1" x14ac:dyDescent="0.25">
      <c r="B20834" s="106"/>
      <c r="C20834" s="106"/>
      <c r="D20834" s="139"/>
      <c r="E20834" s="140"/>
      <c r="F20834" s="140"/>
      <c r="G20834" s="140"/>
      <c r="M20834" s="140"/>
      <c r="N20834" s="167"/>
      <c r="O20834" s="167"/>
      <c r="P20834" s="142"/>
      <c r="Q20834" s="142"/>
      <c r="R20834" s="142"/>
      <c r="S20834" s="139"/>
    </row>
    <row r="20835" spans="2:19" ht="15.75" customHeight="1" x14ac:dyDescent="0.25">
      <c r="B20835" s="106"/>
      <c r="C20835" s="106"/>
      <c r="D20835" s="139"/>
      <c r="E20835" s="140"/>
      <c r="F20835" s="140"/>
      <c r="G20835" s="140"/>
      <c r="M20835" s="140"/>
      <c r="N20835" s="167"/>
      <c r="O20835" s="167"/>
      <c r="P20835" s="142"/>
      <c r="Q20835" s="142"/>
      <c r="R20835" s="142"/>
      <c r="S20835" s="139"/>
    </row>
    <row r="20836" spans="2:19" ht="15.75" customHeight="1" x14ac:dyDescent="0.25">
      <c r="B20836" s="106"/>
      <c r="C20836" s="106"/>
      <c r="D20836" s="139"/>
      <c r="E20836" s="140"/>
      <c r="F20836" s="140"/>
      <c r="G20836" s="140"/>
      <c r="M20836" s="140"/>
      <c r="N20836" s="167"/>
      <c r="O20836" s="167"/>
      <c r="P20836" s="142"/>
      <c r="Q20836" s="142"/>
      <c r="R20836" s="142"/>
      <c r="S20836" s="139"/>
    </row>
    <row r="20837" spans="2:19" ht="15.75" customHeight="1" x14ac:dyDescent="0.25">
      <c r="B20837" s="106"/>
      <c r="C20837" s="106"/>
      <c r="D20837" s="139"/>
      <c r="E20837" s="140"/>
      <c r="F20837" s="140"/>
      <c r="G20837" s="140"/>
      <c r="M20837" s="140"/>
      <c r="N20837" s="167"/>
      <c r="O20837" s="167"/>
      <c r="P20837" s="142"/>
      <c r="Q20837" s="142"/>
      <c r="R20837" s="142"/>
      <c r="S20837" s="139"/>
    </row>
    <row r="20838" spans="2:19" ht="15.75" customHeight="1" x14ac:dyDescent="0.25">
      <c r="B20838" s="106"/>
      <c r="C20838" s="106"/>
      <c r="D20838" s="139"/>
      <c r="E20838" s="140"/>
      <c r="F20838" s="140"/>
      <c r="G20838" s="140"/>
      <c r="M20838" s="140"/>
      <c r="N20838" s="167"/>
      <c r="O20838" s="167"/>
      <c r="P20838" s="142"/>
      <c r="Q20838" s="142"/>
      <c r="R20838" s="142"/>
      <c r="S20838" s="139"/>
    </row>
    <row r="20839" spans="2:19" ht="15.75" customHeight="1" x14ac:dyDescent="0.25">
      <c r="B20839" s="106"/>
      <c r="C20839" s="106"/>
      <c r="D20839" s="139"/>
      <c r="E20839" s="140"/>
      <c r="F20839" s="140"/>
      <c r="G20839" s="140"/>
      <c r="M20839" s="140"/>
      <c r="N20839" s="167"/>
      <c r="O20839" s="167"/>
      <c r="P20839" s="142"/>
      <c r="Q20839" s="142"/>
      <c r="R20839" s="142"/>
      <c r="S20839" s="139"/>
    </row>
    <row r="20840" spans="2:19" ht="15.75" customHeight="1" x14ac:dyDescent="0.25">
      <c r="B20840" s="106"/>
      <c r="C20840" s="106"/>
      <c r="D20840" s="139"/>
      <c r="E20840" s="140"/>
      <c r="F20840" s="140"/>
      <c r="G20840" s="140"/>
      <c r="M20840" s="140"/>
      <c r="N20840" s="167"/>
      <c r="O20840" s="167"/>
      <c r="P20840" s="142"/>
      <c r="Q20840" s="142"/>
      <c r="R20840" s="142"/>
      <c r="S20840" s="139"/>
    </row>
    <row r="20841" spans="2:19" ht="15.75" customHeight="1" x14ac:dyDescent="0.25">
      <c r="B20841" s="106"/>
      <c r="C20841" s="106"/>
      <c r="D20841" s="139"/>
      <c r="E20841" s="140"/>
      <c r="F20841" s="140"/>
      <c r="G20841" s="140"/>
      <c r="M20841" s="140"/>
      <c r="N20841" s="167"/>
      <c r="O20841" s="167"/>
      <c r="P20841" s="142"/>
      <c r="Q20841" s="142"/>
      <c r="R20841" s="142"/>
      <c r="S20841" s="139"/>
    </row>
    <row r="20842" spans="2:19" ht="15.75" customHeight="1" x14ac:dyDescent="0.25">
      <c r="B20842" s="106"/>
      <c r="C20842" s="106"/>
      <c r="D20842" s="139"/>
      <c r="E20842" s="140"/>
      <c r="F20842" s="140"/>
      <c r="G20842" s="140"/>
      <c r="M20842" s="140"/>
      <c r="N20842" s="167"/>
      <c r="O20842" s="167"/>
      <c r="P20842" s="142"/>
      <c r="Q20842" s="142"/>
      <c r="R20842" s="142"/>
      <c r="S20842" s="139"/>
    </row>
    <row r="20843" spans="2:19" ht="15.75" customHeight="1" x14ac:dyDescent="0.25">
      <c r="B20843" s="106"/>
      <c r="C20843" s="106"/>
      <c r="D20843" s="139"/>
      <c r="E20843" s="140"/>
      <c r="F20843" s="140"/>
      <c r="G20843" s="140"/>
      <c r="M20843" s="140"/>
      <c r="N20843" s="167"/>
      <c r="O20843" s="167"/>
      <c r="P20843" s="142"/>
      <c r="Q20843" s="142"/>
      <c r="R20843" s="142"/>
      <c r="S20843" s="139"/>
    </row>
    <row r="20844" spans="2:19" ht="15.75" customHeight="1" x14ac:dyDescent="0.25">
      <c r="B20844" s="106"/>
      <c r="C20844" s="106"/>
      <c r="D20844" s="139"/>
      <c r="E20844" s="140"/>
      <c r="F20844" s="140"/>
      <c r="G20844" s="140"/>
      <c r="M20844" s="140"/>
      <c r="N20844" s="167"/>
      <c r="O20844" s="167"/>
      <c r="P20844" s="142"/>
      <c r="Q20844" s="142"/>
      <c r="R20844" s="142"/>
      <c r="S20844" s="139"/>
    </row>
    <row r="20845" spans="2:19" ht="15.75" customHeight="1" x14ac:dyDescent="0.25">
      <c r="B20845" s="106"/>
      <c r="C20845" s="106"/>
      <c r="D20845" s="139"/>
      <c r="E20845" s="140"/>
      <c r="F20845" s="140"/>
      <c r="G20845" s="140"/>
      <c r="M20845" s="140"/>
      <c r="N20845" s="167"/>
      <c r="O20845" s="167"/>
      <c r="P20845" s="142"/>
      <c r="Q20845" s="142"/>
      <c r="R20845" s="142"/>
      <c r="S20845" s="139"/>
    </row>
    <row r="20846" spans="2:19" ht="15.75" customHeight="1" x14ac:dyDescent="0.25">
      <c r="B20846" s="106"/>
      <c r="C20846" s="106"/>
      <c r="D20846" s="139"/>
      <c r="E20846" s="140"/>
      <c r="F20846" s="140"/>
      <c r="G20846" s="140"/>
      <c r="M20846" s="140"/>
      <c r="N20846" s="167"/>
      <c r="O20846" s="167"/>
      <c r="P20846" s="142"/>
      <c r="Q20846" s="142"/>
      <c r="R20846" s="142"/>
      <c r="S20846" s="139"/>
    </row>
    <row r="20847" spans="2:19" ht="15.75" customHeight="1" x14ac:dyDescent="0.25">
      <c r="B20847" s="106"/>
      <c r="C20847" s="106"/>
      <c r="D20847" s="139"/>
      <c r="E20847" s="140"/>
      <c r="F20847" s="140"/>
      <c r="G20847" s="140"/>
      <c r="M20847" s="140"/>
      <c r="N20847" s="167"/>
      <c r="O20847" s="167"/>
      <c r="P20847" s="142"/>
      <c r="Q20847" s="142"/>
      <c r="R20847" s="142"/>
      <c r="S20847" s="139"/>
    </row>
    <row r="20848" spans="2:19" ht="15.75" customHeight="1" x14ac:dyDescent="0.25">
      <c r="B20848" s="106"/>
      <c r="C20848" s="106"/>
      <c r="D20848" s="139"/>
      <c r="E20848" s="140"/>
      <c r="F20848" s="140"/>
      <c r="G20848" s="140"/>
      <c r="M20848" s="140"/>
      <c r="N20848" s="167"/>
      <c r="O20848" s="167"/>
      <c r="P20848" s="142"/>
      <c r="Q20848" s="142"/>
      <c r="R20848" s="142"/>
      <c r="S20848" s="139"/>
    </row>
    <row r="20849" spans="2:19" ht="15.75" customHeight="1" x14ac:dyDescent="0.25">
      <c r="B20849" s="106"/>
      <c r="C20849" s="106"/>
      <c r="D20849" s="139"/>
      <c r="E20849" s="140"/>
      <c r="F20849" s="140"/>
      <c r="G20849" s="140"/>
      <c r="M20849" s="140"/>
      <c r="N20849" s="167"/>
      <c r="O20849" s="167"/>
      <c r="P20849" s="142"/>
      <c r="Q20849" s="142"/>
      <c r="R20849" s="142"/>
      <c r="S20849" s="139"/>
    </row>
    <row r="20850" spans="2:19" ht="15.75" customHeight="1" x14ac:dyDescent="0.25">
      <c r="B20850" s="106"/>
      <c r="C20850" s="106"/>
      <c r="D20850" s="139"/>
      <c r="E20850" s="140"/>
      <c r="F20850" s="140"/>
      <c r="G20850" s="140"/>
      <c r="M20850" s="140"/>
      <c r="N20850" s="167"/>
      <c r="O20850" s="167"/>
      <c r="P20850" s="142"/>
      <c r="Q20850" s="142"/>
      <c r="R20850" s="142"/>
      <c r="S20850" s="139"/>
    </row>
    <row r="20851" spans="2:19" ht="15.75" customHeight="1" x14ac:dyDescent="0.25">
      <c r="B20851" s="106"/>
      <c r="C20851" s="106"/>
      <c r="D20851" s="139"/>
      <c r="E20851" s="140"/>
      <c r="F20851" s="140"/>
      <c r="G20851" s="140"/>
      <c r="M20851" s="140"/>
      <c r="N20851" s="167"/>
      <c r="O20851" s="167"/>
      <c r="P20851" s="142"/>
      <c r="Q20851" s="142"/>
      <c r="R20851" s="142"/>
      <c r="S20851" s="139"/>
    </row>
    <row r="20852" spans="2:19" ht="15.75" customHeight="1" x14ac:dyDescent="0.25">
      <c r="B20852" s="106"/>
      <c r="C20852" s="106"/>
      <c r="D20852" s="139"/>
      <c r="E20852" s="140"/>
      <c r="F20852" s="140"/>
      <c r="G20852" s="140"/>
      <c r="M20852" s="140"/>
      <c r="N20852" s="167"/>
      <c r="O20852" s="167"/>
      <c r="P20852" s="142"/>
      <c r="Q20852" s="142"/>
      <c r="R20852" s="142"/>
      <c r="S20852" s="139"/>
    </row>
    <row r="20853" spans="2:19" ht="15.75" customHeight="1" x14ac:dyDescent="0.25">
      <c r="B20853" s="106"/>
      <c r="C20853" s="106"/>
      <c r="D20853" s="139"/>
      <c r="E20853" s="140"/>
      <c r="F20853" s="140"/>
      <c r="G20853" s="140"/>
      <c r="M20853" s="140"/>
      <c r="N20853" s="167"/>
      <c r="O20853" s="167"/>
      <c r="P20853" s="142"/>
      <c r="Q20853" s="142"/>
      <c r="R20853" s="142"/>
      <c r="S20853" s="139"/>
    </row>
    <row r="20854" spans="2:19" ht="15.75" customHeight="1" x14ac:dyDescent="0.25">
      <c r="B20854" s="106"/>
      <c r="C20854" s="106"/>
      <c r="D20854" s="139"/>
      <c r="E20854" s="140"/>
      <c r="F20854" s="140"/>
      <c r="G20854" s="140"/>
      <c r="M20854" s="140"/>
      <c r="N20854" s="167"/>
      <c r="O20854" s="167"/>
      <c r="P20854" s="142"/>
      <c r="Q20854" s="142"/>
      <c r="R20854" s="142"/>
      <c r="S20854" s="139"/>
    </row>
    <row r="20855" spans="2:19" ht="15.75" customHeight="1" x14ac:dyDescent="0.25">
      <c r="B20855" s="106"/>
      <c r="C20855" s="106"/>
      <c r="D20855" s="139"/>
      <c r="E20855" s="140"/>
      <c r="F20855" s="140"/>
      <c r="G20855" s="140"/>
      <c r="M20855" s="140"/>
      <c r="N20855" s="167"/>
      <c r="O20855" s="167"/>
      <c r="P20855" s="142"/>
      <c r="Q20855" s="142"/>
      <c r="R20855" s="142"/>
      <c r="S20855" s="139"/>
    </row>
    <row r="20856" spans="2:19" ht="15.75" customHeight="1" x14ac:dyDescent="0.25">
      <c r="B20856" s="106"/>
      <c r="C20856" s="106"/>
      <c r="D20856" s="139"/>
      <c r="E20856" s="140"/>
      <c r="F20856" s="140"/>
      <c r="G20856" s="140"/>
      <c r="M20856" s="140"/>
      <c r="N20856" s="167"/>
      <c r="O20856" s="167"/>
      <c r="P20856" s="142"/>
      <c r="Q20856" s="142"/>
      <c r="R20856" s="142"/>
      <c r="S20856" s="139"/>
    </row>
    <row r="20857" spans="2:19" ht="15.75" customHeight="1" x14ac:dyDescent="0.25">
      <c r="B20857" s="106"/>
      <c r="C20857" s="106"/>
      <c r="D20857" s="139"/>
      <c r="E20857" s="140"/>
      <c r="F20857" s="140"/>
      <c r="G20857" s="140"/>
      <c r="M20857" s="140"/>
      <c r="N20857" s="167"/>
      <c r="O20857" s="167"/>
      <c r="P20857" s="142"/>
      <c r="Q20857" s="142"/>
      <c r="R20857" s="142"/>
      <c r="S20857" s="139"/>
    </row>
    <row r="20858" spans="2:19" ht="15.75" customHeight="1" x14ac:dyDescent="0.25">
      <c r="B20858" s="106"/>
      <c r="C20858" s="106"/>
      <c r="D20858" s="139"/>
      <c r="E20858" s="140"/>
      <c r="F20858" s="140"/>
      <c r="G20858" s="140"/>
      <c r="M20858" s="140"/>
      <c r="N20858" s="167"/>
      <c r="O20858" s="167"/>
      <c r="P20858" s="142"/>
      <c r="Q20858" s="142"/>
      <c r="R20858" s="142"/>
      <c r="S20858" s="139"/>
    </row>
    <row r="20859" spans="2:19" ht="15.75" customHeight="1" x14ac:dyDescent="0.25">
      <c r="B20859" s="106"/>
      <c r="C20859" s="106"/>
      <c r="D20859" s="139"/>
      <c r="E20859" s="140"/>
      <c r="F20859" s="140"/>
      <c r="G20859" s="140"/>
      <c r="M20859" s="140"/>
      <c r="N20859" s="167"/>
      <c r="O20859" s="167"/>
      <c r="P20859" s="142"/>
      <c r="Q20859" s="142"/>
      <c r="R20859" s="142"/>
      <c r="S20859" s="139"/>
    </row>
    <row r="20860" spans="2:19" ht="15.75" customHeight="1" x14ac:dyDescent="0.25">
      <c r="B20860" s="106"/>
      <c r="C20860" s="106"/>
      <c r="D20860" s="139"/>
      <c r="E20860" s="140"/>
      <c r="F20860" s="140"/>
      <c r="G20860" s="140"/>
      <c r="M20860" s="140"/>
      <c r="N20860" s="167"/>
      <c r="O20860" s="167"/>
      <c r="P20860" s="142"/>
      <c r="Q20860" s="142"/>
      <c r="R20860" s="142"/>
      <c r="S20860" s="139"/>
    </row>
    <row r="20861" spans="2:19" ht="15.75" customHeight="1" x14ac:dyDescent="0.25">
      <c r="B20861" s="106"/>
      <c r="C20861" s="106"/>
      <c r="D20861" s="139"/>
      <c r="E20861" s="140"/>
      <c r="F20861" s="140"/>
      <c r="G20861" s="140"/>
      <c r="M20861" s="140"/>
      <c r="N20861" s="167"/>
      <c r="O20861" s="167"/>
      <c r="P20861" s="142"/>
      <c r="Q20861" s="142"/>
      <c r="R20861" s="142"/>
      <c r="S20861" s="139"/>
    </row>
    <row r="20862" spans="2:19" ht="15.75" customHeight="1" x14ac:dyDescent="0.25">
      <c r="B20862" s="106"/>
      <c r="C20862" s="106"/>
      <c r="D20862" s="139"/>
      <c r="E20862" s="140"/>
      <c r="F20862" s="140"/>
      <c r="G20862" s="140"/>
      <c r="M20862" s="140"/>
      <c r="N20862" s="167"/>
      <c r="O20862" s="167"/>
      <c r="P20862" s="142"/>
      <c r="Q20862" s="142"/>
      <c r="R20862" s="142"/>
      <c r="S20862" s="139"/>
    </row>
    <row r="20863" spans="2:19" ht="15.75" customHeight="1" x14ac:dyDescent="0.25">
      <c r="B20863" s="106"/>
      <c r="C20863" s="106"/>
      <c r="D20863" s="139"/>
      <c r="E20863" s="140"/>
      <c r="F20863" s="140"/>
      <c r="G20863" s="140"/>
      <c r="M20863" s="140"/>
      <c r="N20863" s="167"/>
      <c r="O20863" s="167"/>
      <c r="P20863" s="142"/>
      <c r="Q20863" s="142"/>
      <c r="R20863" s="142"/>
      <c r="S20863" s="139"/>
    </row>
    <row r="20864" spans="2:19" ht="15.75" customHeight="1" x14ac:dyDescent="0.25">
      <c r="B20864" s="106"/>
      <c r="C20864" s="106"/>
      <c r="D20864" s="139"/>
      <c r="E20864" s="140"/>
      <c r="F20864" s="140"/>
      <c r="G20864" s="140"/>
      <c r="M20864" s="140"/>
      <c r="N20864" s="167"/>
      <c r="O20864" s="167"/>
      <c r="P20864" s="142"/>
      <c r="Q20864" s="142"/>
      <c r="R20864" s="142"/>
      <c r="S20864" s="139"/>
    </row>
    <row r="20865" spans="2:19" ht="15.75" customHeight="1" x14ac:dyDescent="0.25">
      <c r="B20865" s="106"/>
      <c r="C20865" s="106"/>
      <c r="D20865" s="139"/>
      <c r="E20865" s="140"/>
      <c r="F20865" s="140"/>
      <c r="G20865" s="140"/>
      <c r="M20865" s="140"/>
      <c r="N20865" s="167"/>
      <c r="O20865" s="167"/>
      <c r="P20865" s="142"/>
      <c r="Q20865" s="142"/>
      <c r="R20865" s="142"/>
      <c r="S20865" s="139"/>
    </row>
    <row r="20866" spans="2:19" ht="15.75" customHeight="1" x14ac:dyDescent="0.25">
      <c r="B20866" s="106"/>
      <c r="C20866" s="106"/>
      <c r="D20866" s="139"/>
      <c r="E20866" s="140"/>
      <c r="F20866" s="140"/>
      <c r="G20866" s="140"/>
      <c r="M20866" s="140"/>
      <c r="N20866" s="167"/>
      <c r="O20866" s="167"/>
      <c r="P20866" s="142"/>
      <c r="Q20866" s="142"/>
      <c r="R20866" s="142"/>
      <c r="S20866" s="139"/>
    </row>
    <row r="20867" spans="2:19" ht="15.75" customHeight="1" x14ac:dyDescent="0.25">
      <c r="B20867" s="106"/>
      <c r="C20867" s="106"/>
      <c r="D20867" s="139"/>
      <c r="E20867" s="140"/>
      <c r="F20867" s="140"/>
      <c r="G20867" s="140"/>
      <c r="M20867" s="140"/>
      <c r="N20867" s="167"/>
      <c r="O20867" s="167"/>
      <c r="P20867" s="142"/>
      <c r="Q20867" s="142"/>
      <c r="R20867" s="142"/>
      <c r="S20867" s="139"/>
    </row>
    <row r="20868" spans="2:19" ht="15.75" customHeight="1" x14ac:dyDescent="0.25">
      <c r="B20868" s="106"/>
      <c r="C20868" s="106"/>
      <c r="D20868" s="139"/>
      <c r="E20868" s="140"/>
      <c r="F20868" s="140"/>
      <c r="G20868" s="140"/>
      <c r="M20868" s="140"/>
      <c r="N20868" s="167"/>
      <c r="O20868" s="167"/>
      <c r="P20868" s="142"/>
      <c r="Q20868" s="142"/>
      <c r="R20868" s="142"/>
      <c r="S20868" s="139"/>
    </row>
    <row r="20869" spans="2:19" ht="15.75" customHeight="1" x14ac:dyDescent="0.25">
      <c r="B20869" s="106"/>
      <c r="C20869" s="106"/>
      <c r="D20869" s="139"/>
      <c r="E20869" s="140"/>
      <c r="F20869" s="140"/>
      <c r="G20869" s="140"/>
      <c r="M20869" s="140"/>
      <c r="N20869" s="167"/>
      <c r="O20869" s="167"/>
      <c r="P20869" s="142"/>
      <c r="Q20869" s="142"/>
      <c r="R20869" s="142"/>
      <c r="S20869" s="139"/>
    </row>
    <row r="20870" spans="2:19" ht="15.75" customHeight="1" x14ac:dyDescent="0.25">
      <c r="B20870" s="106"/>
      <c r="C20870" s="106"/>
      <c r="D20870" s="139"/>
      <c r="E20870" s="140"/>
      <c r="F20870" s="140"/>
      <c r="G20870" s="140"/>
      <c r="M20870" s="140"/>
      <c r="N20870" s="167"/>
      <c r="O20870" s="167"/>
      <c r="P20870" s="142"/>
      <c r="Q20870" s="142"/>
      <c r="R20870" s="142"/>
      <c r="S20870" s="139"/>
    </row>
    <row r="20871" spans="2:19" ht="15.75" customHeight="1" x14ac:dyDescent="0.25">
      <c r="B20871" s="106"/>
      <c r="C20871" s="106"/>
      <c r="D20871" s="139"/>
      <c r="E20871" s="140"/>
      <c r="F20871" s="140"/>
      <c r="G20871" s="140"/>
      <c r="M20871" s="140"/>
      <c r="N20871" s="167"/>
      <c r="O20871" s="167"/>
      <c r="P20871" s="142"/>
      <c r="Q20871" s="142"/>
      <c r="R20871" s="142"/>
      <c r="S20871" s="139"/>
    </row>
    <row r="20872" spans="2:19" ht="15.75" customHeight="1" x14ac:dyDescent="0.25">
      <c r="B20872" s="106"/>
      <c r="C20872" s="106"/>
      <c r="D20872" s="139"/>
      <c r="E20872" s="140"/>
      <c r="F20872" s="140"/>
      <c r="G20872" s="140"/>
      <c r="M20872" s="140"/>
      <c r="N20872" s="167"/>
      <c r="O20872" s="167"/>
      <c r="P20872" s="142"/>
      <c r="Q20872" s="142"/>
      <c r="R20872" s="142"/>
      <c r="S20872" s="139"/>
    </row>
    <row r="20873" spans="2:19" ht="15.75" customHeight="1" x14ac:dyDescent="0.25">
      <c r="B20873" s="106"/>
      <c r="C20873" s="106"/>
      <c r="D20873" s="139"/>
      <c r="E20873" s="140"/>
      <c r="F20873" s="140"/>
      <c r="G20873" s="140"/>
      <c r="M20873" s="140"/>
      <c r="N20873" s="167"/>
      <c r="O20873" s="167"/>
      <c r="P20873" s="142"/>
      <c r="Q20873" s="142"/>
      <c r="R20873" s="142"/>
      <c r="S20873" s="139"/>
    </row>
    <row r="20874" spans="2:19" ht="15.75" customHeight="1" x14ac:dyDescent="0.25">
      <c r="B20874" s="106"/>
      <c r="C20874" s="106"/>
      <c r="D20874" s="139"/>
      <c r="E20874" s="140"/>
      <c r="F20874" s="140"/>
      <c r="G20874" s="140"/>
      <c r="M20874" s="140"/>
      <c r="N20874" s="167"/>
      <c r="O20874" s="167"/>
      <c r="P20874" s="142"/>
      <c r="Q20874" s="142"/>
      <c r="R20874" s="142"/>
      <c r="S20874" s="139"/>
    </row>
    <row r="20875" spans="2:19" ht="15.75" customHeight="1" x14ac:dyDescent="0.25">
      <c r="B20875" s="106"/>
      <c r="C20875" s="106"/>
      <c r="D20875" s="139"/>
      <c r="E20875" s="140"/>
      <c r="F20875" s="140"/>
      <c r="G20875" s="140"/>
      <c r="M20875" s="140"/>
      <c r="N20875" s="167"/>
      <c r="O20875" s="167"/>
      <c r="P20875" s="142"/>
      <c r="Q20875" s="142"/>
      <c r="R20875" s="142"/>
      <c r="S20875" s="139"/>
    </row>
    <row r="20876" spans="2:19" ht="15.75" customHeight="1" x14ac:dyDescent="0.25">
      <c r="B20876" s="106"/>
      <c r="C20876" s="106"/>
      <c r="D20876" s="139"/>
      <c r="E20876" s="140"/>
      <c r="F20876" s="140"/>
      <c r="G20876" s="140"/>
      <c r="M20876" s="140"/>
      <c r="N20876" s="167"/>
      <c r="O20876" s="167"/>
      <c r="P20876" s="142"/>
      <c r="Q20876" s="142"/>
      <c r="R20876" s="142"/>
      <c r="S20876" s="139"/>
    </row>
    <row r="20877" spans="2:19" ht="15.75" customHeight="1" x14ac:dyDescent="0.25">
      <c r="B20877" s="106"/>
      <c r="C20877" s="106"/>
      <c r="D20877" s="139"/>
      <c r="E20877" s="140"/>
      <c r="F20877" s="140"/>
      <c r="G20877" s="140"/>
      <c r="M20877" s="140"/>
      <c r="N20877" s="167"/>
      <c r="O20877" s="167"/>
      <c r="P20877" s="142"/>
      <c r="Q20877" s="142"/>
      <c r="R20877" s="142"/>
      <c r="S20877" s="139"/>
    </row>
    <row r="20878" spans="2:19" ht="15.75" customHeight="1" x14ac:dyDescent="0.25">
      <c r="B20878" s="106"/>
      <c r="C20878" s="106"/>
      <c r="D20878" s="139"/>
      <c r="E20878" s="140"/>
      <c r="F20878" s="140"/>
      <c r="G20878" s="140"/>
      <c r="M20878" s="140"/>
      <c r="N20878" s="167"/>
      <c r="O20878" s="167"/>
      <c r="P20878" s="142"/>
      <c r="Q20878" s="142"/>
      <c r="R20878" s="142"/>
      <c r="S20878" s="139"/>
    </row>
    <row r="20879" spans="2:19" ht="15.75" customHeight="1" x14ac:dyDescent="0.25">
      <c r="B20879" s="106"/>
      <c r="C20879" s="106"/>
      <c r="D20879" s="139"/>
      <c r="E20879" s="140"/>
      <c r="F20879" s="140"/>
      <c r="G20879" s="140"/>
      <c r="M20879" s="140"/>
      <c r="N20879" s="167"/>
      <c r="O20879" s="167"/>
      <c r="P20879" s="142"/>
      <c r="Q20879" s="142"/>
      <c r="R20879" s="142"/>
      <c r="S20879" s="139"/>
    </row>
    <row r="20880" spans="2:19" ht="15.75" customHeight="1" x14ac:dyDescent="0.25">
      <c r="B20880" s="106"/>
      <c r="C20880" s="106"/>
      <c r="D20880" s="139"/>
      <c r="E20880" s="140"/>
      <c r="F20880" s="140"/>
      <c r="G20880" s="140"/>
      <c r="M20880" s="140"/>
      <c r="N20880" s="167"/>
      <c r="O20880" s="167"/>
      <c r="P20880" s="142"/>
      <c r="Q20880" s="142"/>
      <c r="R20880" s="142"/>
      <c r="S20880" s="139"/>
    </row>
    <row r="20881" spans="2:19" ht="15.75" customHeight="1" x14ac:dyDescent="0.25">
      <c r="B20881" s="106"/>
      <c r="C20881" s="106"/>
      <c r="D20881" s="139"/>
      <c r="E20881" s="140"/>
      <c r="F20881" s="140"/>
      <c r="G20881" s="140"/>
      <c r="M20881" s="140"/>
      <c r="N20881" s="167"/>
      <c r="O20881" s="167"/>
      <c r="P20881" s="142"/>
      <c r="Q20881" s="142"/>
      <c r="R20881" s="142"/>
      <c r="S20881" s="139"/>
    </row>
    <row r="20882" spans="2:19" ht="15.75" customHeight="1" x14ac:dyDescent="0.25">
      <c r="B20882" s="106"/>
      <c r="C20882" s="106"/>
      <c r="D20882" s="139"/>
      <c r="E20882" s="140"/>
      <c r="F20882" s="140"/>
      <c r="G20882" s="140"/>
      <c r="M20882" s="140"/>
      <c r="N20882" s="167"/>
      <c r="O20882" s="167"/>
      <c r="P20882" s="142"/>
      <c r="Q20882" s="142"/>
      <c r="R20882" s="142"/>
      <c r="S20882" s="139"/>
    </row>
    <row r="20883" spans="2:19" ht="15.75" customHeight="1" x14ac:dyDescent="0.25">
      <c r="B20883" s="106"/>
      <c r="C20883" s="106"/>
      <c r="D20883" s="139"/>
      <c r="E20883" s="140"/>
      <c r="F20883" s="140"/>
      <c r="G20883" s="140"/>
      <c r="M20883" s="140"/>
      <c r="N20883" s="167"/>
      <c r="O20883" s="167"/>
      <c r="P20883" s="142"/>
      <c r="Q20883" s="142"/>
      <c r="R20883" s="142"/>
      <c r="S20883" s="139"/>
    </row>
    <row r="20884" spans="2:19" ht="15.75" customHeight="1" x14ac:dyDescent="0.25">
      <c r="B20884" s="106"/>
      <c r="C20884" s="106"/>
      <c r="D20884" s="139"/>
      <c r="E20884" s="140"/>
      <c r="F20884" s="140"/>
      <c r="G20884" s="140"/>
      <c r="M20884" s="140"/>
      <c r="N20884" s="167"/>
      <c r="O20884" s="167"/>
      <c r="P20884" s="142"/>
      <c r="Q20884" s="142"/>
      <c r="R20884" s="142"/>
      <c r="S20884" s="139"/>
    </row>
    <row r="20885" spans="2:19" ht="15.75" customHeight="1" x14ac:dyDescent="0.25">
      <c r="B20885" s="106"/>
      <c r="C20885" s="106"/>
      <c r="D20885" s="139"/>
      <c r="E20885" s="140"/>
      <c r="F20885" s="140"/>
      <c r="G20885" s="140"/>
      <c r="M20885" s="140"/>
      <c r="N20885" s="167"/>
      <c r="O20885" s="167"/>
      <c r="P20885" s="142"/>
      <c r="Q20885" s="142"/>
      <c r="R20885" s="142"/>
      <c r="S20885" s="139"/>
    </row>
    <row r="20886" spans="2:19" ht="15.75" customHeight="1" x14ac:dyDescent="0.25">
      <c r="B20886" s="106"/>
      <c r="C20886" s="106"/>
      <c r="D20886" s="139"/>
      <c r="E20886" s="140"/>
      <c r="F20886" s="140"/>
      <c r="G20886" s="140"/>
      <c r="M20886" s="140"/>
      <c r="N20886" s="167"/>
      <c r="O20886" s="167"/>
      <c r="P20886" s="142"/>
      <c r="Q20886" s="142"/>
      <c r="R20886" s="142"/>
      <c r="S20886" s="139"/>
    </row>
    <row r="20887" spans="2:19" ht="15.75" customHeight="1" x14ac:dyDescent="0.25">
      <c r="B20887" s="106"/>
      <c r="C20887" s="106"/>
      <c r="D20887" s="139"/>
      <c r="E20887" s="140"/>
      <c r="F20887" s="140"/>
      <c r="G20887" s="140"/>
      <c r="M20887" s="140"/>
      <c r="N20887" s="167"/>
      <c r="O20887" s="167"/>
      <c r="P20887" s="142"/>
      <c r="Q20887" s="142"/>
      <c r="R20887" s="142"/>
      <c r="S20887" s="139"/>
    </row>
    <row r="20888" spans="2:19" ht="15.75" customHeight="1" x14ac:dyDescent="0.25">
      <c r="B20888" s="106"/>
      <c r="C20888" s="106"/>
      <c r="D20888" s="139"/>
      <c r="E20888" s="140"/>
      <c r="F20888" s="140"/>
      <c r="G20888" s="140"/>
      <c r="M20888" s="140"/>
      <c r="N20888" s="167"/>
      <c r="O20888" s="167"/>
      <c r="P20888" s="142"/>
      <c r="Q20888" s="142"/>
      <c r="R20888" s="142"/>
      <c r="S20888" s="139"/>
    </row>
    <row r="20889" spans="2:19" ht="15.75" customHeight="1" x14ac:dyDescent="0.25">
      <c r="B20889" s="106"/>
      <c r="C20889" s="106"/>
      <c r="D20889" s="139"/>
      <c r="E20889" s="140"/>
      <c r="F20889" s="140"/>
      <c r="G20889" s="140"/>
      <c r="M20889" s="140"/>
      <c r="N20889" s="167"/>
      <c r="O20889" s="167"/>
      <c r="P20889" s="142"/>
      <c r="Q20889" s="142"/>
      <c r="R20889" s="142"/>
      <c r="S20889" s="139"/>
    </row>
    <row r="20890" spans="2:19" ht="15.75" customHeight="1" x14ac:dyDescent="0.25">
      <c r="B20890" s="106"/>
      <c r="C20890" s="106"/>
      <c r="D20890" s="139"/>
      <c r="E20890" s="140"/>
      <c r="F20890" s="140"/>
      <c r="G20890" s="140"/>
      <c r="M20890" s="140"/>
      <c r="N20890" s="167"/>
      <c r="O20890" s="167"/>
      <c r="P20890" s="142"/>
      <c r="Q20890" s="142"/>
      <c r="R20890" s="142"/>
      <c r="S20890" s="139"/>
    </row>
    <row r="20891" spans="2:19" ht="15.75" customHeight="1" x14ac:dyDescent="0.25">
      <c r="B20891" s="106"/>
      <c r="C20891" s="106"/>
      <c r="D20891" s="139"/>
      <c r="E20891" s="140"/>
      <c r="F20891" s="140"/>
      <c r="G20891" s="140"/>
      <c r="M20891" s="140"/>
      <c r="N20891" s="167"/>
      <c r="O20891" s="167"/>
      <c r="P20891" s="142"/>
      <c r="Q20891" s="142"/>
      <c r="R20891" s="142"/>
      <c r="S20891" s="139"/>
    </row>
    <row r="20892" spans="2:19" ht="15.75" customHeight="1" x14ac:dyDescent="0.25">
      <c r="B20892" s="106"/>
      <c r="C20892" s="106"/>
      <c r="D20892" s="139"/>
      <c r="E20892" s="140"/>
      <c r="F20892" s="140"/>
      <c r="G20892" s="140"/>
      <c r="M20892" s="140"/>
      <c r="N20892" s="167"/>
      <c r="O20892" s="167"/>
      <c r="P20892" s="142"/>
      <c r="Q20892" s="142"/>
      <c r="R20892" s="142"/>
      <c r="S20892" s="139"/>
    </row>
    <row r="20893" spans="2:19" ht="15.75" customHeight="1" x14ac:dyDescent="0.25">
      <c r="B20893" s="106"/>
      <c r="C20893" s="106"/>
      <c r="D20893" s="139"/>
      <c r="E20893" s="140"/>
      <c r="F20893" s="140"/>
      <c r="G20893" s="140"/>
      <c r="M20893" s="140"/>
      <c r="N20893" s="167"/>
      <c r="O20893" s="167"/>
      <c r="P20893" s="142"/>
      <c r="Q20893" s="142"/>
      <c r="R20893" s="142"/>
      <c r="S20893" s="139"/>
    </row>
    <row r="20894" spans="2:19" ht="15.75" customHeight="1" x14ac:dyDescent="0.25">
      <c r="B20894" s="106"/>
      <c r="C20894" s="106"/>
      <c r="D20894" s="139"/>
      <c r="E20894" s="140"/>
      <c r="F20894" s="140"/>
      <c r="G20894" s="140"/>
      <c r="M20894" s="140"/>
      <c r="N20894" s="167"/>
      <c r="O20894" s="167"/>
      <c r="P20894" s="142"/>
      <c r="Q20894" s="142"/>
      <c r="R20894" s="142"/>
      <c r="S20894" s="139"/>
    </row>
    <row r="20895" spans="2:19" ht="15.75" customHeight="1" x14ac:dyDescent="0.25">
      <c r="B20895" s="106"/>
      <c r="C20895" s="106"/>
      <c r="D20895" s="139"/>
      <c r="E20895" s="140"/>
      <c r="F20895" s="140"/>
      <c r="G20895" s="140"/>
      <c r="M20895" s="140"/>
      <c r="N20895" s="167"/>
      <c r="O20895" s="167"/>
      <c r="P20895" s="142"/>
      <c r="Q20895" s="142"/>
      <c r="R20895" s="142"/>
      <c r="S20895" s="139"/>
    </row>
    <row r="20896" spans="2:19" ht="15.75" customHeight="1" x14ac:dyDescent="0.25">
      <c r="B20896" s="106"/>
      <c r="C20896" s="106"/>
      <c r="D20896" s="139"/>
      <c r="E20896" s="140"/>
      <c r="F20896" s="140"/>
      <c r="G20896" s="140"/>
      <c r="M20896" s="140"/>
      <c r="N20896" s="167"/>
      <c r="O20896" s="167"/>
      <c r="P20896" s="142"/>
      <c r="Q20896" s="142"/>
      <c r="R20896" s="142"/>
      <c r="S20896" s="139"/>
    </row>
    <row r="20897" spans="2:19" ht="15.75" customHeight="1" x14ac:dyDescent="0.25">
      <c r="B20897" s="106"/>
      <c r="C20897" s="106"/>
      <c r="D20897" s="139"/>
      <c r="E20897" s="140"/>
      <c r="F20897" s="140"/>
      <c r="G20897" s="140"/>
      <c r="M20897" s="140"/>
      <c r="N20897" s="167"/>
      <c r="O20897" s="167"/>
      <c r="P20897" s="142"/>
      <c r="Q20897" s="142"/>
      <c r="R20897" s="142"/>
      <c r="S20897" s="139"/>
    </row>
    <row r="20898" spans="2:19" ht="15.75" customHeight="1" x14ac:dyDescent="0.25">
      <c r="B20898" s="106"/>
      <c r="C20898" s="106"/>
      <c r="D20898" s="139"/>
      <c r="E20898" s="140"/>
      <c r="F20898" s="140"/>
      <c r="G20898" s="140"/>
      <c r="M20898" s="140"/>
      <c r="N20898" s="167"/>
      <c r="O20898" s="167"/>
      <c r="P20898" s="142"/>
      <c r="Q20898" s="142"/>
      <c r="R20898" s="142"/>
      <c r="S20898" s="139"/>
    </row>
    <row r="20899" spans="2:19" ht="15.75" customHeight="1" x14ac:dyDescent="0.25">
      <c r="B20899" s="106"/>
      <c r="C20899" s="106"/>
      <c r="D20899" s="139"/>
      <c r="E20899" s="140"/>
      <c r="F20899" s="140"/>
      <c r="G20899" s="140"/>
      <c r="M20899" s="140"/>
      <c r="N20899" s="167"/>
      <c r="O20899" s="167"/>
      <c r="P20899" s="142"/>
      <c r="Q20899" s="142"/>
      <c r="R20899" s="142"/>
      <c r="S20899" s="139"/>
    </row>
    <row r="20900" spans="2:19" ht="15.75" customHeight="1" x14ac:dyDescent="0.25">
      <c r="B20900" s="106"/>
      <c r="C20900" s="106"/>
      <c r="D20900" s="139"/>
      <c r="E20900" s="140"/>
      <c r="F20900" s="140"/>
      <c r="G20900" s="140"/>
      <c r="M20900" s="140"/>
      <c r="N20900" s="167"/>
      <c r="O20900" s="167"/>
      <c r="P20900" s="142"/>
      <c r="Q20900" s="142"/>
      <c r="R20900" s="142"/>
      <c r="S20900" s="139"/>
    </row>
    <row r="20901" spans="2:19" ht="15.75" customHeight="1" x14ac:dyDescent="0.25">
      <c r="B20901" s="106"/>
      <c r="C20901" s="106"/>
      <c r="D20901" s="139"/>
      <c r="E20901" s="140"/>
      <c r="F20901" s="140"/>
      <c r="G20901" s="140"/>
      <c r="M20901" s="140"/>
      <c r="N20901" s="167"/>
      <c r="O20901" s="167"/>
      <c r="P20901" s="142"/>
      <c r="Q20901" s="142"/>
      <c r="R20901" s="142"/>
      <c r="S20901" s="139"/>
    </row>
    <row r="20902" spans="2:19" ht="15.75" customHeight="1" x14ac:dyDescent="0.25">
      <c r="B20902" s="106"/>
      <c r="C20902" s="106"/>
      <c r="D20902" s="139"/>
      <c r="E20902" s="140"/>
      <c r="F20902" s="140"/>
      <c r="G20902" s="140"/>
      <c r="M20902" s="140"/>
      <c r="N20902" s="167"/>
      <c r="O20902" s="167"/>
      <c r="P20902" s="142"/>
      <c r="Q20902" s="142"/>
      <c r="R20902" s="142"/>
      <c r="S20902" s="139"/>
    </row>
    <row r="20903" spans="2:19" ht="15.75" customHeight="1" x14ac:dyDescent="0.25">
      <c r="B20903" s="106"/>
      <c r="C20903" s="106"/>
      <c r="D20903" s="139"/>
      <c r="E20903" s="140"/>
      <c r="F20903" s="140"/>
      <c r="G20903" s="140"/>
      <c r="M20903" s="140"/>
      <c r="N20903" s="167"/>
      <c r="O20903" s="167"/>
      <c r="P20903" s="142"/>
      <c r="Q20903" s="142"/>
      <c r="R20903" s="142"/>
      <c r="S20903" s="139"/>
    </row>
    <row r="20904" spans="2:19" ht="15.75" customHeight="1" x14ac:dyDescent="0.25">
      <c r="B20904" s="106"/>
      <c r="C20904" s="106"/>
      <c r="D20904" s="139"/>
      <c r="E20904" s="140"/>
      <c r="F20904" s="140"/>
      <c r="G20904" s="140"/>
      <c r="M20904" s="140"/>
      <c r="N20904" s="167"/>
      <c r="O20904" s="167"/>
      <c r="P20904" s="142"/>
      <c r="Q20904" s="142"/>
      <c r="R20904" s="142"/>
      <c r="S20904" s="139"/>
    </row>
    <row r="20905" spans="2:19" ht="15.75" customHeight="1" x14ac:dyDescent="0.25">
      <c r="B20905" s="106"/>
      <c r="C20905" s="106"/>
      <c r="D20905" s="139"/>
      <c r="E20905" s="140"/>
      <c r="F20905" s="140"/>
      <c r="G20905" s="140"/>
      <c r="M20905" s="140"/>
      <c r="N20905" s="167"/>
      <c r="O20905" s="167"/>
      <c r="P20905" s="142"/>
      <c r="Q20905" s="142"/>
      <c r="R20905" s="142"/>
      <c r="S20905" s="139"/>
    </row>
    <row r="20906" spans="2:19" ht="15.75" customHeight="1" x14ac:dyDescent="0.25">
      <c r="B20906" s="106"/>
      <c r="C20906" s="106"/>
      <c r="D20906" s="139"/>
      <c r="E20906" s="140"/>
      <c r="F20906" s="140"/>
      <c r="G20906" s="140"/>
      <c r="M20906" s="140"/>
      <c r="N20906" s="167"/>
      <c r="O20906" s="167"/>
      <c r="P20906" s="142"/>
      <c r="Q20906" s="142"/>
      <c r="R20906" s="142"/>
      <c r="S20906" s="139"/>
    </row>
    <row r="20907" spans="2:19" ht="15.75" customHeight="1" x14ac:dyDescent="0.25">
      <c r="B20907" s="106"/>
      <c r="C20907" s="106"/>
      <c r="D20907" s="139"/>
      <c r="E20907" s="140"/>
      <c r="F20907" s="140"/>
      <c r="G20907" s="140"/>
      <c r="M20907" s="140"/>
      <c r="N20907" s="167"/>
      <c r="O20907" s="167"/>
      <c r="P20907" s="142"/>
      <c r="Q20907" s="142"/>
      <c r="R20907" s="142"/>
      <c r="S20907" s="139"/>
    </row>
    <row r="20908" spans="2:19" ht="15.75" customHeight="1" x14ac:dyDescent="0.25">
      <c r="B20908" s="106"/>
      <c r="C20908" s="106"/>
      <c r="D20908" s="139"/>
      <c r="E20908" s="140"/>
      <c r="F20908" s="140"/>
      <c r="G20908" s="140"/>
      <c r="M20908" s="140"/>
      <c r="N20908" s="167"/>
      <c r="O20908" s="167"/>
      <c r="P20908" s="142"/>
      <c r="Q20908" s="142"/>
      <c r="R20908" s="142"/>
      <c r="S20908" s="139"/>
    </row>
    <row r="20909" spans="2:19" ht="15.75" customHeight="1" x14ac:dyDescent="0.25">
      <c r="B20909" s="106"/>
      <c r="C20909" s="106"/>
      <c r="D20909" s="139"/>
      <c r="E20909" s="140"/>
      <c r="F20909" s="140"/>
      <c r="G20909" s="140"/>
      <c r="M20909" s="140"/>
      <c r="N20909" s="167"/>
      <c r="O20909" s="167"/>
      <c r="P20909" s="142"/>
      <c r="Q20909" s="142"/>
      <c r="R20909" s="142"/>
      <c r="S20909" s="139"/>
    </row>
    <row r="20910" spans="2:19" ht="15.75" customHeight="1" x14ac:dyDescent="0.25">
      <c r="B20910" s="106"/>
      <c r="C20910" s="106"/>
      <c r="D20910" s="139"/>
      <c r="E20910" s="140"/>
      <c r="F20910" s="140"/>
      <c r="G20910" s="140"/>
      <c r="M20910" s="140"/>
      <c r="N20910" s="167"/>
      <c r="O20910" s="167"/>
      <c r="P20910" s="142"/>
      <c r="Q20910" s="142"/>
      <c r="R20910" s="142"/>
      <c r="S20910" s="139"/>
    </row>
    <row r="20911" spans="2:19" ht="15.75" customHeight="1" x14ac:dyDescent="0.25">
      <c r="B20911" s="106"/>
      <c r="C20911" s="106"/>
      <c r="D20911" s="139"/>
      <c r="E20911" s="140"/>
      <c r="F20911" s="140"/>
      <c r="G20911" s="140"/>
      <c r="M20911" s="140"/>
      <c r="N20911" s="167"/>
      <c r="O20911" s="167"/>
      <c r="P20911" s="142"/>
      <c r="Q20911" s="142"/>
      <c r="R20911" s="142"/>
      <c r="S20911" s="139"/>
    </row>
    <row r="20912" spans="2:19" ht="15.75" customHeight="1" x14ac:dyDescent="0.25">
      <c r="B20912" s="106"/>
      <c r="C20912" s="106"/>
      <c r="D20912" s="139"/>
      <c r="E20912" s="140"/>
      <c r="F20912" s="140"/>
      <c r="G20912" s="140"/>
      <c r="M20912" s="140"/>
      <c r="N20912" s="167"/>
      <c r="O20912" s="167"/>
      <c r="P20912" s="142"/>
      <c r="Q20912" s="142"/>
      <c r="R20912" s="142"/>
      <c r="S20912" s="139"/>
    </row>
    <row r="20913" spans="2:19" ht="15.75" customHeight="1" x14ac:dyDescent="0.25">
      <c r="B20913" s="106"/>
      <c r="C20913" s="106"/>
      <c r="D20913" s="139"/>
      <c r="E20913" s="140"/>
      <c r="F20913" s="140"/>
      <c r="G20913" s="140"/>
      <c r="M20913" s="140"/>
      <c r="N20913" s="167"/>
      <c r="O20913" s="167"/>
      <c r="P20913" s="142"/>
      <c r="Q20913" s="142"/>
      <c r="R20913" s="142"/>
      <c r="S20913" s="139"/>
    </row>
    <row r="20914" spans="2:19" ht="15.75" customHeight="1" x14ac:dyDescent="0.25">
      <c r="B20914" s="106"/>
      <c r="C20914" s="106"/>
      <c r="D20914" s="139"/>
      <c r="E20914" s="140"/>
      <c r="F20914" s="140"/>
      <c r="G20914" s="140"/>
      <c r="M20914" s="140"/>
      <c r="N20914" s="167"/>
      <c r="O20914" s="167"/>
      <c r="P20914" s="142"/>
      <c r="Q20914" s="142"/>
      <c r="R20914" s="142"/>
      <c r="S20914" s="139"/>
    </row>
    <row r="20915" spans="2:19" ht="15.75" customHeight="1" x14ac:dyDescent="0.25">
      <c r="B20915" s="106"/>
      <c r="C20915" s="106"/>
      <c r="D20915" s="139"/>
      <c r="E20915" s="140"/>
      <c r="F20915" s="140"/>
      <c r="G20915" s="140"/>
      <c r="M20915" s="140"/>
      <c r="N20915" s="167"/>
      <c r="O20915" s="167"/>
      <c r="P20915" s="142"/>
      <c r="Q20915" s="142"/>
      <c r="R20915" s="142"/>
      <c r="S20915" s="139"/>
    </row>
    <row r="20916" spans="2:19" ht="15.75" customHeight="1" x14ac:dyDescent="0.25">
      <c r="B20916" s="106"/>
      <c r="C20916" s="106"/>
      <c r="D20916" s="139"/>
      <c r="E20916" s="140"/>
      <c r="F20916" s="140"/>
      <c r="G20916" s="140"/>
      <c r="M20916" s="140"/>
      <c r="N20916" s="167"/>
      <c r="O20916" s="167"/>
      <c r="P20916" s="142"/>
      <c r="Q20916" s="142"/>
      <c r="R20916" s="142"/>
      <c r="S20916" s="139"/>
    </row>
    <row r="20917" spans="2:19" ht="15.75" customHeight="1" x14ac:dyDescent="0.25">
      <c r="B20917" s="106"/>
      <c r="C20917" s="106"/>
      <c r="D20917" s="139"/>
      <c r="E20917" s="140"/>
      <c r="F20917" s="140"/>
      <c r="G20917" s="140"/>
      <c r="M20917" s="140"/>
      <c r="N20917" s="167"/>
      <c r="O20917" s="167"/>
      <c r="P20917" s="142"/>
      <c r="Q20917" s="142"/>
      <c r="R20917" s="142"/>
      <c r="S20917" s="139"/>
    </row>
    <row r="20918" spans="2:19" ht="15.75" customHeight="1" x14ac:dyDescent="0.25">
      <c r="B20918" s="106"/>
      <c r="C20918" s="106"/>
      <c r="D20918" s="139"/>
      <c r="E20918" s="140"/>
      <c r="F20918" s="140"/>
      <c r="G20918" s="140"/>
      <c r="M20918" s="140"/>
      <c r="N20918" s="167"/>
      <c r="O20918" s="167"/>
      <c r="P20918" s="142"/>
      <c r="Q20918" s="142"/>
      <c r="R20918" s="142"/>
      <c r="S20918" s="139"/>
    </row>
    <row r="20919" spans="2:19" ht="15.75" customHeight="1" x14ac:dyDescent="0.25">
      <c r="B20919" s="106"/>
      <c r="C20919" s="106"/>
      <c r="D20919" s="139"/>
      <c r="E20919" s="140"/>
      <c r="F20919" s="140"/>
      <c r="G20919" s="140"/>
      <c r="M20919" s="140"/>
      <c r="N20919" s="167"/>
      <c r="O20919" s="167"/>
      <c r="P20919" s="142"/>
      <c r="Q20919" s="142"/>
      <c r="R20919" s="142"/>
      <c r="S20919" s="139"/>
    </row>
    <row r="20920" spans="2:19" ht="15.75" customHeight="1" x14ac:dyDescent="0.25">
      <c r="B20920" s="106"/>
      <c r="C20920" s="106"/>
      <c r="D20920" s="139"/>
      <c r="E20920" s="140"/>
      <c r="F20920" s="140"/>
      <c r="G20920" s="140"/>
      <c r="M20920" s="140"/>
      <c r="N20920" s="167"/>
      <c r="O20920" s="167"/>
      <c r="P20920" s="142"/>
      <c r="Q20920" s="142"/>
      <c r="R20920" s="142"/>
      <c r="S20920" s="139"/>
    </row>
    <row r="20921" spans="2:19" ht="15.75" customHeight="1" x14ac:dyDescent="0.25">
      <c r="B20921" s="106"/>
      <c r="C20921" s="106"/>
      <c r="D20921" s="139"/>
      <c r="E20921" s="140"/>
      <c r="F20921" s="140"/>
      <c r="G20921" s="140"/>
      <c r="M20921" s="140"/>
      <c r="N20921" s="167"/>
      <c r="O20921" s="167"/>
      <c r="P20921" s="142"/>
      <c r="Q20921" s="142"/>
      <c r="R20921" s="142"/>
      <c r="S20921" s="139"/>
    </row>
    <row r="20922" spans="2:19" ht="15.75" customHeight="1" x14ac:dyDescent="0.25">
      <c r="B20922" s="106"/>
      <c r="C20922" s="106"/>
      <c r="D20922" s="139"/>
      <c r="E20922" s="140"/>
      <c r="F20922" s="140"/>
      <c r="G20922" s="140"/>
      <c r="M20922" s="140"/>
      <c r="N20922" s="167"/>
      <c r="O20922" s="167"/>
      <c r="P20922" s="142"/>
      <c r="Q20922" s="142"/>
      <c r="R20922" s="142"/>
      <c r="S20922" s="139"/>
    </row>
    <row r="20923" spans="2:19" ht="15.75" customHeight="1" x14ac:dyDescent="0.25">
      <c r="B20923" s="106"/>
      <c r="C20923" s="106"/>
      <c r="D20923" s="139"/>
      <c r="E20923" s="140"/>
      <c r="F20923" s="140"/>
      <c r="G20923" s="140"/>
      <c r="M20923" s="140"/>
      <c r="N20923" s="167"/>
      <c r="O20923" s="167"/>
      <c r="P20923" s="142"/>
      <c r="Q20923" s="142"/>
      <c r="R20923" s="142"/>
      <c r="S20923" s="139"/>
    </row>
    <row r="20924" spans="2:19" ht="15.75" customHeight="1" x14ac:dyDescent="0.25">
      <c r="B20924" s="106"/>
      <c r="C20924" s="106"/>
      <c r="D20924" s="139"/>
      <c r="E20924" s="140"/>
      <c r="F20924" s="140"/>
      <c r="G20924" s="140"/>
      <c r="M20924" s="140"/>
      <c r="N20924" s="167"/>
      <c r="O20924" s="167"/>
      <c r="P20924" s="142"/>
      <c r="Q20924" s="142"/>
      <c r="R20924" s="142"/>
      <c r="S20924" s="139"/>
    </row>
    <row r="20925" spans="2:19" ht="15.75" customHeight="1" x14ac:dyDescent="0.25">
      <c r="B20925" s="106"/>
      <c r="C20925" s="106"/>
      <c r="D20925" s="139"/>
      <c r="E20925" s="140"/>
      <c r="F20925" s="140"/>
      <c r="G20925" s="140"/>
      <c r="M20925" s="140"/>
      <c r="N20925" s="167"/>
      <c r="O20925" s="167"/>
      <c r="P20925" s="142"/>
      <c r="Q20925" s="142"/>
      <c r="R20925" s="142"/>
      <c r="S20925" s="139"/>
    </row>
    <row r="20926" spans="2:19" ht="15.75" customHeight="1" x14ac:dyDescent="0.25">
      <c r="B20926" s="106"/>
      <c r="C20926" s="106"/>
      <c r="D20926" s="139"/>
      <c r="E20926" s="140"/>
      <c r="F20926" s="140"/>
      <c r="G20926" s="140"/>
      <c r="M20926" s="140"/>
      <c r="N20926" s="167"/>
      <c r="O20926" s="167"/>
      <c r="P20926" s="142"/>
      <c r="Q20926" s="142"/>
      <c r="R20926" s="142"/>
      <c r="S20926" s="139"/>
    </row>
    <row r="20927" spans="2:19" ht="15.75" customHeight="1" x14ac:dyDescent="0.25">
      <c r="B20927" s="106"/>
      <c r="C20927" s="106"/>
      <c r="D20927" s="139"/>
      <c r="E20927" s="140"/>
      <c r="F20927" s="140"/>
      <c r="G20927" s="140"/>
      <c r="M20927" s="140"/>
      <c r="N20927" s="167"/>
      <c r="O20927" s="167"/>
      <c r="P20927" s="142"/>
      <c r="Q20927" s="142"/>
      <c r="R20927" s="142"/>
      <c r="S20927" s="139"/>
    </row>
    <row r="20928" spans="2:19" ht="15.75" customHeight="1" x14ac:dyDescent="0.25">
      <c r="B20928" s="106"/>
      <c r="C20928" s="106"/>
      <c r="D20928" s="139"/>
      <c r="E20928" s="140"/>
      <c r="F20928" s="140"/>
      <c r="G20928" s="140"/>
      <c r="M20928" s="140"/>
      <c r="N20928" s="167"/>
      <c r="O20928" s="167"/>
      <c r="P20928" s="142"/>
      <c r="Q20928" s="142"/>
      <c r="R20928" s="142"/>
      <c r="S20928" s="139"/>
    </row>
    <row r="20929" spans="2:19" ht="15.75" customHeight="1" x14ac:dyDescent="0.25">
      <c r="B20929" s="106"/>
      <c r="C20929" s="106"/>
      <c r="D20929" s="139"/>
      <c r="E20929" s="140"/>
      <c r="F20929" s="140"/>
      <c r="G20929" s="140"/>
      <c r="M20929" s="140"/>
      <c r="N20929" s="167"/>
      <c r="O20929" s="167"/>
      <c r="P20929" s="142"/>
      <c r="Q20929" s="142"/>
      <c r="R20929" s="142"/>
      <c r="S20929" s="139"/>
    </row>
    <row r="20930" spans="2:19" ht="15.75" customHeight="1" x14ac:dyDescent="0.25">
      <c r="B20930" s="106"/>
      <c r="C20930" s="106"/>
      <c r="D20930" s="139"/>
      <c r="E20930" s="140"/>
      <c r="F20930" s="140"/>
      <c r="G20930" s="140"/>
      <c r="M20930" s="140"/>
      <c r="N20930" s="167"/>
      <c r="O20930" s="167"/>
      <c r="P20930" s="142"/>
      <c r="Q20930" s="142"/>
      <c r="R20930" s="142"/>
      <c r="S20930" s="139"/>
    </row>
    <row r="20931" spans="2:19" ht="15.75" customHeight="1" x14ac:dyDescent="0.25">
      <c r="B20931" s="106"/>
      <c r="C20931" s="106"/>
      <c r="D20931" s="139"/>
      <c r="E20931" s="140"/>
      <c r="F20931" s="140"/>
      <c r="G20931" s="140"/>
      <c r="M20931" s="140"/>
      <c r="N20931" s="167"/>
      <c r="O20931" s="167"/>
      <c r="P20931" s="142"/>
      <c r="Q20931" s="142"/>
      <c r="R20931" s="142"/>
      <c r="S20931" s="139"/>
    </row>
    <row r="20932" spans="2:19" ht="15.75" customHeight="1" x14ac:dyDescent="0.25">
      <c r="B20932" s="106"/>
      <c r="C20932" s="106"/>
      <c r="D20932" s="139"/>
      <c r="E20932" s="140"/>
      <c r="F20932" s="140"/>
      <c r="G20932" s="140"/>
      <c r="M20932" s="140"/>
      <c r="N20932" s="167"/>
      <c r="O20932" s="167"/>
      <c r="P20932" s="142"/>
      <c r="Q20932" s="142"/>
      <c r="R20932" s="142"/>
      <c r="S20932" s="139"/>
    </row>
    <row r="20933" spans="2:19" ht="15.75" customHeight="1" x14ac:dyDescent="0.25">
      <c r="B20933" s="106"/>
      <c r="C20933" s="106"/>
      <c r="D20933" s="139"/>
      <c r="E20933" s="140"/>
      <c r="F20933" s="140"/>
      <c r="G20933" s="140"/>
      <c r="M20933" s="140"/>
      <c r="N20933" s="167"/>
      <c r="O20933" s="167"/>
      <c r="P20933" s="142"/>
      <c r="Q20933" s="142"/>
      <c r="R20933" s="142"/>
      <c r="S20933" s="139"/>
    </row>
    <row r="20934" spans="2:19" ht="15.75" customHeight="1" x14ac:dyDescent="0.25">
      <c r="B20934" s="106"/>
      <c r="C20934" s="106"/>
      <c r="D20934" s="139"/>
      <c r="E20934" s="140"/>
      <c r="F20934" s="140"/>
      <c r="G20934" s="140"/>
      <c r="M20934" s="140"/>
      <c r="N20934" s="167"/>
      <c r="O20934" s="167"/>
      <c r="P20934" s="142"/>
      <c r="Q20934" s="142"/>
      <c r="R20934" s="142"/>
      <c r="S20934" s="139"/>
    </row>
    <row r="20935" spans="2:19" ht="15.75" customHeight="1" x14ac:dyDescent="0.25">
      <c r="B20935" s="106"/>
      <c r="C20935" s="106"/>
      <c r="D20935" s="139"/>
      <c r="E20935" s="140"/>
      <c r="F20935" s="140"/>
      <c r="G20935" s="140"/>
      <c r="M20935" s="140"/>
      <c r="N20935" s="167"/>
      <c r="O20935" s="167"/>
      <c r="P20935" s="142"/>
      <c r="Q20935" s="142"/>
      <c r="R20935" s="142"/>
      <c r="S20935" s="139"/>
    </row>
    <row r="20936" spans="2:19" ht="15.75" customHeight="1" x14ac:dyDescent="0.25">
      <c r="B20936" s="106"/>
      <c r="C20936" s="106"/>
      <c r="D20936" s="139"/>
      <c r="E20936" s="140"/>
      <c r="F20936" s="140"/>
      <c r="G20936" s="140"/>
      <c r="M20936" s="140"/>
      <c r="N20936" s="167"/>
      <c r="O20936" s="167"/>
      <c r="P20936" s="142"/>
      <c r="Q20936" s="142"/>
      <c r="R20936" s="142"/>
      <c r="S20936" s="139"/>
    </row>
    <row r="20937" spans="2:19" ht="15.75" customHeight="1" x14ac:dyDescent="0.25">
      <c r="B20937" s="106"/>
      <c r="C20937" s="106"/>
      <c r="D20937" s="139"/>
      <c r="E20937" s="140"/>
      <c r="F20937" s="140"/>
      <c r="G20937" s="140"/>
      <c r="M20937" s="140"/>
      <c r="N20937" s="167"/>
      <c r="O20937" s="167"/>
      <c r="P20937" s="142"/>
      <c r="Q20937" s="142"/>
      <c r="R20937" s="142"/>
      <c r="S20937" s="139"/>
    </row>
    <row r="20938" spans="2:19" ht="15.75" customHeight="1" x14ac:dyDescent="0.25">
      <c r="B20938" s="106"/>
      <c r="C20938" s="106"/>
      <c r="D20938" s="139"/>
      <c r="E20938" s="140"/>
      <c r="F20938" s="140"/>
      <c r="G20938" s="140"/>
      <c r="M20938" s="140"/>
      <c r="N20938" s="167"/>
      <c r="O20938" s="167"/>
      <c r="P20938" s="142"/>
      <c r="Q20938" s="142"/>
      <c r="R20938" s="142"/>
      <c r="S20938" s="139"/>
    </row>
    <row r="20939" spans="2:19" ht="15.75" customHeight="1" x14ac:dyDescent="0.25">
      <c r="B20939" s="106"/>
      <c r="C20939" s="106"/>
      <c r="D20939" s="139"/>
      <c r="E20939" s="140"/>
      <c r="F20939" s="140"/>
      <c r="G20939" s="140"/>
      <c r="M20939" s="140"/>
      <c r="N20939" s="167"/>
      <c r="O20939" s="167"/>
      <c r="P20939" s="142"/>
      <c r="Q20939" s="142"/>
      <c r="R20939" s="142"/>
      <c r="S20939" s="139"/>
    </row>
    <row r="20940" spans="2:19" ht="15.75" customHeight="1" x14ac:dyDescent="0.25">
      <c r="B20940" s="106"/>
      <c r="C20940" s="106"/>
      <c r="D20940" s="139"/>
      <c r="E20940" s="140"/>
      <c r="F20940" s="140"/>
      <c r="G20940" s="140"/>
      <c r="M20940" s="140"/>
      <c r="N20940" s="167"/>
      <c r="O20940" s="167"/>
      <c r="P20940" s="142"/>
      <c r="Q20940" s="142"/>
      <c r="R20940" s="142"/>
      <c r="S20940" s="139"/>
    </row>
    <row r="20941" spans="2:19" ht="15.75" customHeight="1" x14ac:dyDescent="0.25">
      <c r="B20941" s="106"/>
      <c r="C20941" s="106"/>
      <c r="D20941" s="139"/>
      <c r="E20941" s="140"/>
      <c r="F20941" s="140"/>
      <c r="G20941" s="140"/>
      <c r="M20941" s="140"/>
      <c r="N20941" s="167"/>
      <c r="O20941" s="167"/>
      <c r="P20941" s="142"/>
      <c r="Q20941" s="142"/>
      <c r="R20941" s="142"/>
      <c r="S20941" s="139"/>
    </row>
    <row r="20942" spans="2:19" ht="15.75" customHeight="1" x14ac:dyDescent="0.25">
      <c r="B20942" s="106"/>
      <c r="C20942" s="106"/>
      <c r="D20942" s="139"/>
      <c r="E20942" s="140"/>
      <c r="F20942" s="140"/>
      <c r="G20942" s="140"/>
      <c r="M20942" s="140"/>
      <c r="N20942" s="167"/>
      <c r="O20942" s="167"/>
      <c r="P20942" s="142"/>
      <c r="Q20942" s="142"/>
      <c r="R20942" s="142"/>
      <c r="S20942" s="139"/>
    </row>
    <row r="20943" spans="2:19" ht="15.75" customHeight="1" x14ac:dyDescent="0.25">
      <c r="B20943" s="106"/>
      <c r="C20943" s="106"/>
      <c r="D20943" s="139"/>
      <c r="E20943" s="140"/>
      <c r="F20943" s="140"/>
      <c r="G20943" s="140"/>
      <c r="M20943" s="140"/>
      <c r="N20943" s="167"/>
      <c r="O20943" s="167"/>
      <c r="P20943" s="142"/>
      <c r="Q20943" s="142"/>
      <c r="R20943" s="142"/>
      <c r="S20943" s="139"/>
    </row>
    <row r="20944" spans="2:19" ht="15.75" customHeight="1" x14ac:dyDescent="0.25">
      <c r="B20944" s="106"/>
      <c r="C20944" s="106"/>
      <c r="D20944" s="139"/>
      <c r="E20944" s="140"/>
      <c r="F20944" s="140"/>
      <c r="G20944" s="140"/>
      <c r="M20944" s="140"/>
      <c r="N20944" s="167"/>
      <c r="O20944" s="167"/>
      <c r="P20944" s="142"/>
      <c r="Q20944" s="142"/>
      <c r="R20944" s="142"/>
      <c r="S20944" s="139"/>
    </row>
    <row r="20945" spans="2:19" ht="15.75" customHeight="1" x14ac:dyDescent="0.25">
      <c r="B20945" s="106"/>
      <c r="C20945" s="106"/>
      <c r="D20945" s="139"/>
      <c r="E20945" s="140"/>
      <c r="F20945" s="140"/>
      <c r="G20945" s="140"/>
      <c r="M20945" s="140"/>
      <c r="N20945" s="167"/>
      <c r="O20945" s="167"/>
      <c r="P20945" s="142"/>
      <c r="Q20945" s="142"/>
      <c r="R20945" s="142"/>
      <c r="S20945" s="139"/>
    </row>
    <row r="20946" spans="2:19" ht="15.75" customHeight="1" x14ac:dyDescent="0.25">
      <c r="B20946" s="106"/>
      <c r="C20946" s="106"/>
      <c r="D20946" s="139"/>
      <c r="E20946" s="140"/>
      <c r="F20946" s="140"/>
      <c r="G20946" s="140"/>
      <c r="M20946" s="140"/>
      <c r="N20946" s="167"/>
      <c r="O20946" s="167"/>
      <c r="P20946" s="142"/>
      <c r="Q20946" s="142"/>
      <c r="R20946" s="142"/>
      <c r="S20946" s="139"/>
    </row>
    <row r="20947" spans="2:19" ht="15.75" customHeight="1" x14ac:dyDescent="0.25">
      <c r="B20947" s="106"/>
      <c r="C20947" s="106"/>
      <c r="D20947" s="139"/>
      <c r="E20947" s="140"/>
      <c r="F20947" s="140"/>
      <c r="G20947" s="140"/>
      <c r="M20947" s="140"/>
      <c r="N20947" s="167"/>
      <c r="O20947" s="167"/>
      <c r="P20947" s="142"/>
      <c r="Q20947" s="142"/>
      <c r="R20947" s="142"/>
      <c r="S20947" s="139"/>
    </row>
    <row r="20948" spans="2:19" ht="15.75" customHeight="1" x14ac:dyDescent="0.25">
      <c r="B20948" s="106"/>
      <c r="C20948" s="106"/>
      <c r="D20948" s="139"/>
      <c r="E20948" s="140"/>
      <c r="F20948" s="140"/>
      <c r="G20948" s="140"/>
      <c r="M20948" s="140"/>
      <c r="N20948" s="167"/>
      <c r="O20948" s="167"/>
      <c r="P20948" s="142"/>
      <c r="Q20948" s="142"/>
      <c r="R20948" s="142"/>
      <c r="S20948" s="139"/>
    </row>
    <row r="20949" spans="2:19" ht="15.75" customHeight="1" x14ac:dyDescent="0.25">
      <c r="B20949" s="106"/>
      <c r="C20949" s="106"/>
      <c r="D20949" s="139"/>
      <c r="E20949" s="140"/>
      <c r="F20949" s="140"/>
      <c r="G20949" s="140"/>
      <c r="M20949" s="140"/>
      <c r="N20949" s="167"/>
      <c r="O20949" s="167"/>
      <c r="P20949" s="142"/>
      <c r="Q20949" s="142"/>
      <c r="R20949" s="142"/>
      <c r="S20949" s="139"/>
    </row>
    <row r="20950" spans="2:19" ht="15.75" customHeight="1" x14ac:dyDescent="0.25">
      <c r="B20950" s="106"/>
      <c r="C20950" s="106"/>
      <c r="D20950" s="139"/>
      <c r="E20950" s="140"/>
      <c r="F20950" s="140"/>
      <c r="G20950" s="140"/>
      <c r="M20950" s="140"/>
      <c r="N20950" s="167"/>
      <c r="O20950" s="167"/>
      <c r="P20950" s="142"/>
      <c r="Q20950" s="142"/>
      <c r="R20950" s="142"/>
      <c r="S20950" s="139"/>
    </row>
    <row r="20951" spans="2:19" ht="15.75" customHeight="1" x14ac:dyDescent="0.25">
      <c r="B20951" s="106"/>
      <c r="C20951" s="106"/>
      <c r="D20951" s="139"/>
      <c r="E20951" s="140"/>
      <c r="F20951" s="140"/>
      <c r="G20951" s="140"/>
      <c r="M20951" s="140"/>
      <c r="N20951" s="167"/>
      <c r="O20951" s="167"/>
      <c r="P20951" s="142"/>
      <c r="Q20951" s="142"/>
      <c r="R20951" s="142"/>
      <c r="S20951" s="139"/>
    </row>
    <row r="20952" spans="2:19" ht="15.75" customHeight="1" x14ac:dyDescent="0.25">
      <c r="B20952" s="106"/>
      <c r="C20952" s="106"/>
      <c r="D20952" s="139"/>
      <c r="E20952" s="140"/>
      <c r="F20952" s="140"/>
      <c r="G20952" s="140"/>
      <c r="M20952" s="140"/>
      <c r="N20952" s="167"/>
      <c r="O20952" s="167"/>
      <c r="P20952" s="142"/>
      <c r="Q20952" s="142"/>
      <c r="R20952" s="142"/>
      <c r="S20952" s="139"/>
    </row>
    <row r="20953" spans="2:19" ht="15.75" customHeight="1" x14ac:dyDescent="0.25">
      <c r="B20953" s="106"/>
      <c r="C20953" s="106"/>
      <c r="D20953" s="139"/>
      <c r="E20953" s="140"/>
      <c r="F20953" s="140"/>
      <c r="G20953" s="140"/>
      <c r="M20953" s="140"/>
      <c r="N20953" s="167"/>
      <c r="O20953" s="167"/>
      <c r="P20953" s="142"/>
      <c r="Q20953" s="142"/>
      <c r="R20953" s="142"/>
      <c r="S20953" s="139"/>
    </row>
    <row r="20954" spans="2:19" ht="15.75" customHeight="1" x14ac:dyDescent="0.25">
      <c r="B20954" s="106"/>
      <c r="C20954" s="106"/>
      <c r="D20954" s="139"/>
      <c r="E20954" s="140"/>
      <c r="F20954" s="140"/>
      <c r="G20954" s="140"/>
      <c r="M20954" s="140"/>
      <c r="N20954" s="167"/>
      <c r="O20954" s="167"/>
      <c r="P20954" s="142"/>
      <c r="Q20954" s="142"/>
      <c r="R20954" s="142"/>
      <c r="S20954" s="139"/>
    </row>
    <row r="20955" spans="2:19" ht="15.75" customHeight="1" x14ac:dyDescent="0.25">
      <c r="B20955" s="106"/>
      <c r="C20955" s="106"/>
      <c r="D20955" s="139"/>
      <c r="E20955" s="140"/>
      <c r="F20955" s="140"/>
      <c r="G20955" s="140"/>
      <c r="M20955" s="140"/>
      <c r="N20955" s="167"/>
      <c r="O20955" s="167"/>
      <c r="P20955" s="142"/>
      <c r="Q20955" s="142"/>
      <c r="R20955" s="142"/>
      <c r="S20955" s="139"/>
    </row>
    <row r="20956" spans="2:19" ht="15.75" customHeight="1" x14ac:dyDescent="0.25">
      <c r="B20956" s="106"/>
      <c r="C20956" s="106"/>
      <c r="D20956" s="139"/>
      <c r="E20956" s="140"/>
      <c r="F20956" s="140"/>
      <c r="G20956" s="140"/>
      <c r="M20956" s="140"/>
      <c r="N20956" s="167"/>
      <c r="O20956" s="167"/>
      <c r="P20956" s="142"/>
      <c r="Q20956" s="142"/>
      <c r="R20956" s="142"/>
      <c r="S20956" s="139"/>
    </row>
    <row r="20957" spans="2:19" ht="15.75" customHeight="1" x14ac:dyDescent="0.25">
      <c r="B20957" s="106"/>
      <c r="C20957" s="106"/>
      <c r="D20957" s="139"/>
      <c r="E20957" s="140"/>
      <c r="F20957" s="140"/>
      <c r="G20957" s="140"/>
      <c r="M20957" s="140"/>
      <c r="N20957" s="167"/>
      <c r="O20957" s="167"/>
      <c r="P20957" s="142"/>
      <c r="Q20957" s="142"/>
      <c r="R20957" s="142"/>
      <c r="S20957" s="139"/>
    </row>
    <row r="20958" spans="2:19" ht="15.75" customHeight="1" x14ac:dyDescent="0.25">
      <c r="B20958" s="106"/>
      <c r="C20958" s="106"/>
      <c r="D20958" s="139"/>
      <c r="E20958" s="140"/>
      <c r="F20958" s="140"/>
      <c r="G20958" s="140"/>
      <c r="M20958" s="140"/>
      <c r="N20958" s="167"/>
      <c r="O20958" s="167"/>
      <c r="P20958" s="142"/>
      <c r="Q20958" s="142"/>
      <c r="R20958" s="142"/>
      <c r="S20958" s="139"/>
    </row>
    <row r="20959" spans="2:19" ht="15.75" customHeight="1" x14ac:dyDescent="0.25">
      <c r="B20959" s="106"/>
      <c r="C20959" s="106"/>
      <c r="D20959" s="139"/>
      <c r="E20959" s="140"/>
      <c r="F20959" s="140"/>
      <c r="G20959" s="140"/>
      <c r="M20959" s="140"/>
      <c r="N20959" s="167"/>
      <c r="O20959" s="167"/>
      <c r="P20959" s="142"/>
      <c r="Q20959" s="142"/>
      <c r="R20959" s="142"/>
      <c r="S20959" s="139"/>
    </row>
    <row r="20960" spans="2:19" ht="15.75" customHeight="1" x14ac:dyDescent="0.25">
      <c r="B20960" s="106"/>
      <c r="C20960" s="106"/>
      <c r="D20960" s="139"/>
      <c r="E20960" s="140"/>
      <c r="F20960" s="140"/>
      <c r="G20960" s="140"/>
      <c r="M20960" s="140"/>
      <c r="N20960" s="167"/>
      <c r="O20960" s="167"/>
      <c r="P20960" s="142"/>
      <c r="Q20960" s="142"/>
      <c r="R20960" s="142"/>
      <c r="S20960" s="139"/>
    </row>
    <row r="20961" spans="2:19" ht="15.75" customHeight="1" x14ac:dyDescent="0.25">
      <c r="B20961" s="106"/>
      <c r="C20961" s="106"/>
      <c r="D20961" s="139"/>
      <c r="E20961" s="140"/>
      <c r="F20961" s="140"/>
      <c r="G20961" s="140"/>
      <c r="M20961" s="140"/>
      <c r="N20961" s="167"/>
      <c r="O20961" s="167"/>
      <c r="P20961" s="142"/>
      <c r="Q20961" s="142"/>
      <c r="R20961" s="142"/>
      <c r="S20961" s="139"/>
    </row>
    <row r="20962" spans="2:19" ht="15.75" customHeight="1" x14ac:dyDescent="0.25">
      <c r="B20962" s="106"/>
      <c r="C20962" s="106"/>
      <c r="D20962" s="139"/>
      <c r="E20962" s="140"/>
      <c r="F20962" s="140"/>
      <c r="G20962" s="140"/>
      <c r="M20962" s="140"/>
      <c r="N20962" s="167"/>
      <c r="O20962" s="167"/>
      <c r="P20962" s="142"/>
      <c r="Q20962" s="142"/>
      <c r="R20962" s="142"/>
      <c r="S20962" s="139"/>
    </row>
    <row r="20963" spans="2:19" ht="15.75" customHeight="1" x14ac:dyDescent="0.25">
      <c r="B20963" s="106"/>
      <c r="C20963" s="106"/>
      <c r="D20963" s="139"/>
      <c r="E20963" s="140"/>
      <c r="F20963" s="140"/>
      <c r="G20963" s="140"/>
      <c r="M20963" s="140"/>
      <c r="N20963" s="167"/>
      <c r="O20963" s="167"/>
      <c r="P20963" s="142"/>
      <c r="Q20963" s="142"/>
      <c r="R20963" s="142"/>
      <c r="S20963" s="139"/>
    </row>
    <row r="20964" spans="2:19" ht="15.75" customHeight="1" x14ac:dyDescent="0.25">
      <c r="B20964" s="106"/>
      <c r="C20964" s="106"/>
      <c r="D20964" s="139"/>
      <c r="E20964" s="140"/>
      <c r="F20964" s="140"/>
      <c r="G20964" s="140"/>
      <c r="M20964" s="140"/>
      <c r="N20964" s="167"/>
      <c r="O20964" s="167"/>
      <c r="P20964" s="142"/>
      <c r="Q20964" s="142"/>
      <c r="R20964" s="142"/>
      <c r="S20964" s="139"/>
    </row>
    <row r="20965" spans="2:19" ht="15.75" customHeight="1" x14ac:dyDescent="0.25">
      <c r="B20965" s="106"/>
      <c r="C20965" s="106"/>
      <c r="D20965" s="139"/>
      <c r="E20965" s="140"/>
      <c r="F20965" s="140"/>
      <c r="G20965" s="140"/>
      <c r="M20965" s="140"/>
      <c r="N20965" s="167"/>
      <c r="O20965" s="167"/>
      <c r="P20965" s="142"/>
      <c r="Q20965" s="142"/>
      <c r="R20965" s="142"/>
      <c r="S20965" s="139"/>
    </row>
    <row r="20966" spans="2:19" ht="15.75" customHeight="1" x14ac:dyDescent="0.25">
      <c r="B20966" s="106"/>
      <c r="C20966" s="106"/>
      <c r="D20966" s="139"/>
      <c r="E20966" s="140"/>
      <c r="F20966" s="140"/>
      <c r="G20966" s="140"/>
      <c r="M20966" s="140"/>
      <c r="N20966" s="167"/>
      <c r="O20966" s="167"/>
      <c r="P20966" s="142"/>
      <c r="Q20966" s="142"/>
      <c r="R20966" s="142"/>
      <c r="S20966" s="139"/>
    </row>
    <row r="20967" spans="2:19" ht="15.75" customHeight="1" x14ac:dyDescent="0.25">
      <c r="B20967" s="106"/>
      <c r="C20967" s="106"/>
      <c r="D20967" s="139"/>
      <c r="E20967" s="140"/>
      <c r="F20967" s="140"/>
      <c r="G20967" s="140"/>
      <c r="M20967" s="140"/>
      <c r="N20967" s="167"/>
      <c r="O20967" s="167"/>
      <c r="P20967" s="142"/>
      <c r="Q20967" s="142"/>
      <c r="R20967" s="142"/>
      <c r="S20967" s="139"/>
    </row>
    <row r="20968" spans="2:19" ht="15.75" customHeight="1" x14ac:dyDescent="0.25">
      <c r="B20968" s="106"/>
      <c r="C20968" s="106"/>
      <c r="D20968" s="139"/>
      <c r="E20968" s="140"/>
      <c r="F20968" s="140"/>
      <c r="G20968" s="140"/>
      <c r="M20968" s="140"/>
      <c r="N20968" s="167"/>
      <c r="O20968" s="167"/>
      <c r="P20968" s="142"/>
      <c r="Q20968" s="142"/>
      <c r="R20968" s="142"/>
      <c r="S20968" s="139"/>
    </row>
    <row r="20969" spans="2:19" ht="15.75" customHeight="1" x14ac:dyDescent="0.25">
      <c r="B20969" s="106"/>
      <c r="C20969" s="106"/>
      <c r="D20969" s="139"/>
      <c r="E20969" s="140"/>
      <c r="F20969" s="140"/>
      <c r="G20969" s="140"/>
      <c r="M20969" s="140"/>
      <c r="N20969" s="167"/>
      <c r="O20969" s="167"/>
      <c r="P20969" s="142"/>
      <c r="Q20969" s="142"/>
      <c r="R20969" s="142"/>
      <c r="S20969" s="139"/>
    </row>
    <row r="20970" spans="2:19" ht="15.75" customHeight="1" x14ac:dyDescent="0.25">
      <c r="B20970" s="106"/>
      <c r="C20970" s="106"/>
      <c r="D20970" s="139"/>
      <c r="E20970" s="140"/>
      <c r="F20970" s="140"/>
      <c r="G20970" s="140"/>
      <c r="M20970" s="140"/>
      <c r="N20970" s="167"/>
      <c r="O20970" s="167"/>
      <c r="P20970" s="142"/>
      <c r="Q20970" s="142"/>
      <c r="R20970" s="142"/>
      <c r="S20970" s="139"/>
    </row>
    <row r="20971" spans="2:19" ht="15.75" customHeight="1" x14ac:dyDescent="0.25">
      <c r="B20971" s="106"/>
      <c r="C20971" s="106"/>
      <c r="D20971" s="139"/>
      <c r="E20971" s="140"/>
      <c r="F20971" s="140"/>
      <c r="G20971" s="140"/>
      <c r="M20971" s="140"/>
      <c r="N20971" s="167"/>
      <c r="O20971" s="167"/>
      <c r="P20971" s="142"/>
      <c r="Q20971" s="142"/>
      <c r="R20971" s="142"/>
      <c r="S20971" s="139"/>
    </row>
    <row r="20972" spans="2:19" ht="15.75" customHeight="1" x14ac:dyDescent="0.25">
      <c r="B20972" s="106"/>
      <c r="C20972" s="106"/>
      <c r="D20972" s="139"/>
      <c r="E20972" s="140"/>
      <c r="F20972" s="140"/>
      <c r="G20972" s="140"/>
      <c r="M20972" s="140"/>
      <c r="N20972" s="167"/>
      <c r="O20972" s="167"/>
      <c r="P20972" s="142"/>
      <c r="Q20972" s="142"/>
      <c r="R20972" s="142"/>
      <c r="S20972" s="139"/>
    </row>
    <row r="20973" spans="2:19" ht="15.75" customHeight="1" x14ac:dyDescent="0.25">
      <c r="B20973" s="106"/>
      <c r="C20973" s="106"/>
      <c r="D20973" s="139"/>
      <c r="E20973" s="140"/>
      <c r="F20973" s="140"/>
      <c r="G20973" s="140"/>
      <c r="M20973" s="140"/>
      <c r="N20973" s="167"/>
      <c r="O20973" s="167"/>
      <c r="P20973" s="142"/>
      <c r="Q20973" s="142"/>
      <c r="R20973" s="142"/>
      <c r="S20973" s="139"/>
    </row>
    <row r="20974" spans="2:19" ht="15.75" customHeight="1" x14ac:dyDescent="0.25">
      <c r="B20974" s="106"/>
      <c r="C20974" s="106"/>
      <c r="D20974" s="139"/>
      <c r="E20974" s="140"/>
      <c r="F20974" s="140"/>
      <c r="G20974" s="140"/>
      <c r="M20974" s="140"/>
      <c r="N20974" s="167"/>
      <c r="O20974" s="167"/>
      <c r="P20974" s="142"/>
      <c r="Q20974" s="142"/>
      <c r="R20974" s="142"/>
      <c r="S20974" s="139"/>
    </row>
    <row r="20975" spans="2:19" ht="15.75" customHeight="1" x14ac:dyDescent="0.25">
      <c r="B20975" s="106"/>
      <c r="C20975" s="106"/>
      <c r="D20975" s="139"/>
      <c r="E20975" s="140"/>
      <c r="F20975" s="140"/>
      <c r="G20975" s="140"/>
      <c r="M20975" s="140"/>
      <c r="N20975" s="167"/>
      <c r="O20975" s="167"/>
      <c r="P20975" s="142"/>
      <c r="Q20975" s="142"/>
      <c r="R20975" s="142"/>
      <c r="S20975" s="139"/>
    </row>
    <row r="20976" spans="2:19" ht="15.75" customHeight="1" x14ac:dyDescent="0.25">
      <c r="B20976" s="106"/>
      <c r="C20976" s="106"/>
      <c r="D20976" s="139"/>
      <c r="E20976" s="140"/>
      <c r="F20976" s="140"/>
      <c r="G20976" s="140"/>
      <c r="M20976" s="140"/>
      <c r="N20976" s="167"/>
      <c r="O20976" s="167"/>
      <c r="P20976" s="142"/>
      <c r="Q20976" s="142"/>
      <c r="R20976" s="142"/>
      <c r="S20976" s="139"/>
    </row>
    <row r="20977" spans="2:19" ht="15.75" customHeight="1" x14ac:dyDescent="0.25">
      <c r="B20977" s="106"/>
      <c r="C20977" s="106"/>
      <c r="D20977" s="139"/>
      <c r="E20977" s="140"/>
      <c r="F20977" s="140"/>
      <c r="G20977" s="140"/>
      <c r="M20977" s="140"/>
      <c r="N20977" s="167"/>
      <c r="O20977" s="167"/>
      <c r="P20977" s="142"/>
      <c r="Q20977" s="142"/>
      <c r="R20977" s="142"/>
      <c r="S20977" s="139"/>
    </row>
    <row r="20978" spans="2:19" ht="15.75" customHeight="1" x14ac:dyDescent="0.25">
      <c r="B20978" s="106"/>
      <c r="C20978" s="106"/>
      <c r="D20978" s="139"/>
      <c r="E20978" s="140"/>
      <c r="F20978" s="140"/>
      <c r="G20978" s="140"/>
      <c r="M20978" s="140"/>
      <c r="N20978" s="167"/>
      <c r="O20978" s="167"/>
      <c r="P20978" s="142"/>
      <c r="Q20978" s="142"/>
      <c r="R20978" s="142"/>
      <c r="S20978" s="139"/>
    </row>
    <row r="20979" spans="2:19" ht="15.75" customHeight="1" x14ac:dyDescent="0.25">
      <c r="B20979" s="106"/>
      <c r="C20979" s="106"/>
      <c r="D20979" s="139"/>
      <c r="E20979" s="140"/>
      <c r="F20979" s="140"/>
      <c r="G20979" s="140"/>
      <c r="M20979" s="140"/>
      <c r="N20979" s="167"/>
      <c r="O20979" s="167"/>
      <c r="P20979" s="142"/>
      <c r="Q20979" s="142"/>
      <c r="R20979" s="142"/>
      <c r="S20979" s="139"/>
    </row>
    <row r="20980" spans="2:19" ht="15.75" customHeight="1" x14ac:dyDescent="0.25">
      <c r="B20980" s="106"/>
      <c r="C20980" s="106"/>
      <c r="D20980" s="139"/>
      <c r="E20980" s="140"/>
      <c r="F20980" s="140"/>
      <c r="G20980" s="140"/>
      <c r="M20980" s="140"/>
      <c r="N20980" s="167"/>
      <c r="O20980" s="167"/>
      <c r="P20980" s="142"/>
      <c r="Q20980" s="142"/>
      <c r="R20980" s="142"/>
      <c r="S20980" s="139"/>
    </row>
    <row r="20981" spans="2:19" ht="15.75" customHeight="1" x14ac:dyDescent="0.25">
      <c r="B20981" s="106"/>
      <c r="C20981" s="106"/>
      <c r="D20981" s="139"/>
      <c r="E20981" s="140"/>
      <c r="F20981" s="140"/>
      <c r="G20981" s="140"/>
      <c r="M20981" s="140"/>
      <c r="N20981" s="167"/>
      <c r="O20981" s="167"/>
      <c r="P20981" s="142"/>
      <c r="Q20981" s="142"/>
      <c r="R20981" s="142"/>
      <c r="S20981" s="139"/>
    </row>
    <row r="20982" spans="2:19" ht="15.75" customHeight="1" x14ac:dyDescent="0.25">
      <c r="B20982" s="106"/>
      <c r="C20982" s="106"/>
      <c r="D20982" s="139"/>
      <c r="E20982" s="140"/>
      <c r="F20982" s="140"/>
      <c r="G20982" s="140"/>
      <c r="M20982" s="140"/>
      <c r="N20982" s="167"/>
      <c r="O20982" s="167"/>
      <c r="P20982" s="142"/>
      <c r="Q20982" s="142"/>
      <c r="R20982" s="142"/>
      <c r="S20982" s="139"/>
    </row>
    <row r="20983" spans="2:19" ht="15.75" customHeight="1" x14ac:dyDescent="0.25">
      <c r="B20983" s="106"/>
      <c r="C20983" s="106"/>
      <c r="D20983" s="139"/>
      <c r="E20983" s="140"/>
      <c r="F20983" s="140"/>
      <c r="G20983" s="140"/>
      <c r="M20983" s="140"/>
      <c r="N20983" s="167"/>
      <c r="O20983" s="167"/>
      <c r="P20983" s="142"/>
      <c r="Q20983" s="142"/>
      <c r="R20983" s="142"/>
      <c r="S20983" s="139"/>
    </row>
    <row r="20984" spans="2:19" ht="15.75" customHeight="1" x14ac:dyDescent="0.25">
      <c r="B20984" s="106"/>
      <c r="C20984" s="106"/>
      <c r="D20984" s="139"/>
      <c r="E20984" s="140"/>
      <c r="F20984" s="140"/>
      <c r="G20984" s="140"/>
      <c r="M20984" s="140"/>
      <c r="N20984" s="167"/>
      <c r="O20984" s="167"/>
      <c r="P20984" s="142"/>
      <c r="Q20984" s="142"/>
      <c r="R20984" s="142"/>
      <c r="S20984" s="139"/>
    </row>
    <row r="20985" spans="2:19" ht="15.75" customHeight="1" x14ac:dyDescent="0.25">
      <c r="B20985" s="106"/>
      <c r="C20985" s="106"/>
      <c r="D20985" s="139"/>
      <c r="E20985" s="140"/>
      <c r="F20985" s="140"/>
      <c r="G20985" s="140"/>
      <c r="M20985" s="140"/>
      <c r="N20985" s="167"/>
      <c r="O20985" s="167"/>
      <c r="P20985" s="142"/>
      <c r="Q20985" s="142"/>
      <c r="R20985" s="142"/>
      <c r="S20985" s="139"/>
    </row>
    <row r="20986" spans="2:19" ht="15.75" customHeight="1" x14ac:dyDescent="0.25">
      <c r="B20986" s="106"/>
      <c r="C20986" s="106"/>
      <c r="D20986" s="139"/>
      <c r="E20986" s="140"/>
      <c r="F20986" s="140"/>
      <c r="G20986" s="140"/>
      <c r="M20986" s="140"/>
      <c r="N20986" s="167"/>
      <c r="O20986" s="167"/>
      <c r="P20986" s="142"/>
      <c r="Q20986" s="142"/>
      <c r="R20986" s="142"/>
      <c r="S20986" s="139"/>
    </row>
    <row r="20987" spans="2:19" ht="15.75" customHeight="1" x14ac:dyDescent="0.25">
      <c r="B20987" s="106"/>
      <c r="C20987" s="106"/>
      <c r="D20987" s="139"/>
      <c r="E20987" s="140"/>
      <c r="F20987" s="140"/>
      <c r="G20987" s="140"/>
      <c r="M20987" s="140"/>
      <c r="N20987" s="167"/>
      <c r="O20987" s="167"/>
      <c r="P20987" s="142"/>
      <c r="Q20987" s="142"/>
      <c r="R20987" s="142"/>
      <c r="S20987" s="139"/>
    </row>
    <row r="20988" spans="2:19" ht="15.75" customHeight="1" x14ac:dyDescent="0.25">
      <c r="B20988" s="106"/>
      <c r="C20988" s="106"/>
      <c r="D20988" s="139"/>
      <c r="E20988" s="140"/>
      <c r="F20988" s="140"/>
      <c r="G20988" s="140"/>
      <c r="M20988" s="140"/>
      <c r="N20988" s="167"/>
      <c r="O20988" s="167"/>
      <c r="P20988" s="142"/>
      <c r="Q20988" s="142"/>
      <c r="R20988" s="142"/>
      <c r="S20988" s="139"/>
    </row>
    <row r="20989" spans="2:19" ht="15.75" customHeight="1" x14ac:dyDescent="0.25">
      <c r="B20989" s="106"/>
      <c r="C20989" s="106"/>
      <c r="D20989" s="139"/>
      <c r="E20989" s="140"/>
      <c r="F20989" s="140"/>
      <c r="G20989" s="140"/>
      <c r="M20989" s="140"/>
      <c r="N20989" s="167"/>
      <c r="O20989" s="167"/>
      <c r="P20989" s="142"/>
      <c r="Q20989" s="142"/>
      <c r="R20989" s="142"/>
      <c r="S20989" s="139"/>
    </row>
    <row r="20990" spans="2:19" ht="15.75" customHeight="1" x14ac:dyDescent="0.25">
      <c r="B20990" s="106"/>
      <c r="C20990" s="106"/>
      <c r="D20990" s="139"/>
      <c r="E20990" s="140"/>
      <c r="F20990" s="140"/>
      <c r="G20990" s="140"/>
      <c r="M20990" s="140"/>
      <c r="N20990" s="167"/>
      <c r="O20990" s="167"/>
      <c r="P20990" s="142"/>
      <c r="Q20990" s="142"/>
      <c r="R20990" s="142"/>
      <c r="S20990" s="139"/>
    </row>
    <row r="20991" spans="2:19" ht="15.75" customHeight="1" x14ac:dyDescent="0.25">
      <c r="B20991" s="106"/>
      <c r="C20991" s="106"/>
      <c r="D20991" s="139"/>
      <c r="E20991" s="140"/>
      <c r="F20991" s="140"/>
      <c r="G20991" s="140"/>
      <c r="M20991" s="140"/>
      <c r="N20991" s="167"/>
      <c r="O20991" s="167"/>
      <c r="P20991" s="142"/>
      <c r="Q20991" s="142"/>
      <c r="R20991" s="142"/>
      <c r="S20991" s="139"/>
    </row>
    <row r="20992" spans="2:19" ht="15.75" customHeight="1" x14ac:dyDescent="0.25">
      <c r="B20992" s="106"/>
      <c r="C20992" s="106"/>
      <c r="D20992" s="139"/>
      <c r="E20992" s="140"/>
      <c r="F20992" s="140"/>
      <c r="G20992" s="140"/>
      <c r="M20992" s="140"/>
      <c r="N20992" s="167"/>
      <c r="O20992" s="167"/>
      <c r="P20992" s="142"/>
      <c r="Q20992" s="142"/>
      <c r="R20992" s="142"/>
      <c r="S20992" s="139"/>
    </row>
    <row r="20993" spans="2:19" ht="15.75" customHeight="1" x14ac:dyDescent="0.25">
      <c r="B20993" s="106"/>
      <c r="C20993" s="106"/>
      <c r="D20993" s="139"/>
      <c r="E20993" s="140"/>
      <c r="F20993" s="140"/>
      <c r="G20993" s="140"/>
      <c r="M20993" s="140"/>
      <c r="N20993" s="167"/>
      <c r="O20993" s="167"/>
      <c r="P20993" s="142"/>
      <c r="Q20993" s="142"/>
      <c r="R20993" s="142"/>
      <c r="S20993" s="139"/>
    </row>
    <row r="20994" spans="2:19" ht="15.75" customHeight="1" x14ac:dyDescent="0.25">
      <c r="B20994" s="106"/>
      <c r="C20994" s="106"/>
      <c r="D20994" s="139"/>
      <c r="E20994" s="140"/>
      <c r="F20994" s="140"/>
      <c r="G20994" s="140"/>
      <c r="M20994" s="140"/>
      <c r="N20994" s="167"/>
      <c r="O20994" s="167"/>
      <c r="P20994" s="142"/>
      <c r="Q20994" s="142"/>
      <c r="R20994" s="142"/>
      <c r="S20994" s="139"/>
    </row>
    <row r="20995" spans="2:19" ht="15.75" customHeight="1" x14ac:dyDescent="0.25">
      <c r="B20995" s="106"/>
      <c r="C20995" s="106"/>
      <c r="D20995" s="139"/>
      <c r="E20995" s="140"/>
      <c r="F20995" s="140"/>
      <c r="G20995" s="140"/>
      <c r="M20995" s="140"/>
      <c r="N20995" s="167"/>
      <c r="O20995" s="167"/>
      <c r="P20995" s="142"/>
      <c r="Q20995" s="142"/>
      <c r="R20995" s="142"/>
      <c r="S20995" s="139"/>
    </row>
    <row r="20996" spans="2:19" ht="15.75" customHeight="1" x14ac:dyDescent="0.25">
      <c r="B20996" s="106"/>
      <c r="C20996" s="106"/>
      <c r="D20996" s="139"/>
      <c r="E20996" s="140"/>
      <c r="F20996" s="140"/>
      <c r="G20996" s="140"/>
      <c r="M20996" s="140"/>
      <c r="N20996" s="167"/>
      <c r="O20996" s="167"/>
      <c r="P20996" s="142"/>
      <c r="Q20996" s="142"/>
      <c r="R20996" s="142"/>
      <c r="S20996" s="139"/>
    </row>
    <row r="20997" spans="2:19" ht="15.75" customHeight="1" x14ac:dyDescent="0.25">
      <c r="B20997" s="106"/>
      <c r="C20997" s="106"/>
      <c r="D20997" s="139"/>
      <c r="E20997" s="140"/>
      <c r="F20997" s="140"/>
      <c r="G20997" s="140"/>
      <c r="M20997" s="140"/>
      <c r="N20997" s="167"/>
      <c r="O20997" s="167"/>
      <c r="P20997" s="142"/>
      <c r="Q20997" s="142"/>
      <c r="R20997" s="142"/>
      <c r="S20997" s="139"/>
    </row>
    <row r="20998" spans="2:19" ht="15.75" customHeight="1" x14ac:dyDescent="0.25">
      <c r="B20998" s="106"/>
      <c r="C20998" s="106"/>
      <c r="D20998" s="139"/>
      <c r="E20998" s="140"/>
      <c r="F20998" s="140"/>
      <c r="G20998" s="140"/>
      <c r="M20998" s="140"/>
      <c r="N20998" s="167"/>
      <c r="O20998" s="167"/>
      <c r="P20998" s="142"/>
      <c r="Q20998" s="142"/>
      <c r="R20998" s="142"/>
      <c r="S20998" s="139"/>
    </row>
    <row r="20999" spans="2:19" ht="15.75" customHeight="1" x14ac:dyDescent="0.25">
      <c r="B20999" s="106"/>
      <c r="C20999" s="106"/>
      <c r="D20999" s="139"/>
      <c r="E20999" s="140"/>
      <c r="F20999" s="140"/>
      <c r="G20999" s="140"/>
      <c r="M20999" s="140"/>
      <c r="N20999" s="167"/>
      <c r="O20999" s="167"/>
      <c r="P20999" s="142"/>
      <c r="Q20999" s="142"/>
      <c r="R20999" s="142"/>
      <c r="S20999" s="139"/>
    </row>
    <row r="21000" spans="2:19" ht="15.75" customHeight="1" x14ac:dyDescent="0.25">
      <c r="B21000" s="106"/>
      <c r="C21000" s="106"/>
      <c r="D21000" s="139"/>
      <c r="E21000" s="140"/>
      <c r="F21000" s="140"/>
      <c r="G21000" s="140"/>
      <c r="M21000" s="140"/>
      <c r="N21000" s="167"/>
      <c r="O21000" s="167"/>
      <c r="P21000" s="142"/>
      <c r="Q21000" s="142"/>
      <c r="R21000" s="142"/>
      <c r="S21000" s="139"/>
    </row>
    <row r="21001" spans="2:19" ht="15.75" customHeight="1" x14ac:dyDescent="0.25">
      <c r="B21001" s="106"/>
      <c r="C21001" s="106"/>
      <c r="D21001" s="139"/>
      <c r="E21001" s="140"/>
      <c r="F21001" s="140"/>
      <c r="G21001" s="140"/>
      <c r="M21001" s="140"/>
      <c r="N21001" s="167"/>
      <c r="O21001" s="167"/>
      <c r="P21001" s="142"/>
      <c r="Q21001" s="142"/>
      <c r="R21001" s="142"/>
      <c r="S21001" s="139"/>
    </row>
    <row r="21002" spans="2:19" ht="15.75" customHeight="1" x14ac:dyDescent="0.25">
      <c r="B21002" s="106"/>
      <c r="C21002" s="106"/>
      <c r="D21002" s="139"/>
      <c r="E21002" s="140"/>
      <c r="F21002" s="140"/>
      <c r="G21002" s="140"/>
      <c r="M21002" s="140"/>
      <c r="N21002" s="167"/>
      <c r="O21002" s="167"/>
      <c r="P21002" s="142"/>
      <c r="Q21002" s="142"/>
      <c r="R21002" s="142"/>
      <c r="S21002" s="139"/>
    </row>
    <row r="21003" spans="2:19" ht="15.75" customHeight="1" x14ac:dyDescent="0.25">
      <c r="B21003" s="106"/>
      <c r="C21003" s="106"/>
      <c r="D21003" s="139"/>
      <c r="E21003" s="140"/>
      <c r="F21003" s="140"/>
      <c r="G21003" s="140"/>
      <c r="M21003" s="140"/>
      <c r="N21003" s="167"/>
      <c r="O21003" s="167"/>
      <c r="P21003" s="142"/>
      <c r="Q21003" s="142"/>
      <c r="R21003" s="142"/>
      <c r="S21003" s="139"/>
    </row>
    <row r="21004" spans="2:19" ht="15.75" customHeight="1" x14ac:dyDescent="0.25">
      <c r="B21004" s="106"/>
      <c r="C21004" s="106"/>
      <c r="D21004" s="139"/>
      <c r="E21004" s="140"/>
      <c r="F21004" s="140"/>
      <c r="G21004" s="140"/>
      <c r="M21004" s="140"/>
      <c r="N21004" s="167"/>
      <c r="O21004" s="167"/>
      <c r="P21004" s="142"/>
      <c r="Q21004" s="142"/>
      <c r="R21004" s="142"/>
      <c r="S21004" s="139"/>
    </row>
    <row r="21005" spans="2:19" ht="15.75" customHeight="1" x14ac:dyDescent="0.25">
      <c r="B21005" s="106"/>
      <c r="C21005" s="106"/>
      <c r="D21005" s="139"/>
      <c r="E21005" s="140"/>
      <c r="F21005" s="140"/>
      <c r="G21005" s="140"/>
      <c r="M21005" s="140"/>
      <c r="N21005" s="167"/>
      <c r="O21005" s="167"/>
      <c r="P21005" s="142"/>
      <c r="Q21005" s="142"/>
      <c r="R21005" s="142"/>
      <c r="S21005" s="139"/>
    </row>
    <row r="21006" spans="2:19" ht="15.75" customHeight="1" x14ac:dyDescent="0.25">
      <c r="B21006" s="106"/>
      <c r="C21006" s="106"/>
      <c r="D21006" s="139"/>
      <c r="E21006" s="140"/>
      <c r="F21006" s="140"/>
      <c r="G21006" s="140"/>
      <c r="M21006" s="140"/>
      <c r="N21006" s="167"/>
      <c r="O21006" s="167"/>
      <c r="P21006" s="142"/>
      <c r="Q21006" s="142"/>
      <c r="R21006" s="142"/>
      <c r="S21006" s="139"/>
    </row>
    <row r="21007" spans="2:19" ht="15.75" customHeight="1" x14ac:dyDescent="0.25">
      <c r="B21007" s="106"/>
      <c r="C21007" s="106"/>
      <c r="D21007" s="139"/>
      <c r="E21007" s="140"/>
      <c r="F21007" s="140"/>
      <c r="G21007" s="140"/>
      <c r="M21007" s="140"/>
      <c r="N21007" s="167"/>
      <c r="O21007" s="167"/>
      <c r="P21007" s="142"/>
      <c r="Q21007" s="142"/>
      <c r="R21007" s="142"/>
      <c r="S21007" s="139"/>
    </row>
    <row r="21008" spans="2:19" ht="15.75" customHeight="1" x14ac:dyDescent="0.25">
      <c r="B21008" s="106"/>
      <c r="C21008" s="106"/>
      <c r="D21008" s="139"/>
      <c r="E21008" s="140"/>
      <c r="F21008" s="140"/>
      <c r="G21008" s="140"/>
      <c r="M21008" s="140"/>
      <c r="N21008" s="167"/>
      <c r="O21008" s="167"/>
      <c r="P21008" s="142"/>
      <c r="Q21008" s="142"/>
      <c r="R21008" s="142"/>
      <c r="S21008" s="139"/>
    </row>
    <row r="21009" spans="2:19" ht="15.75" customHeight="1" x14ac:dyDescent="0.25">
      <c r="B21009" s="106"/>
      <c r="C21009" s="106"/>
      <c r="D21009" s="139"/>
      <c r="E21009" s="140"/>
      <c r="F21009" s="140"/>
      <c r="G21009" s="140"/>
      <c r="M21009" s="140"/>
      <c r="N21009" s="167"/>
      <c r="O21009" s="167"/>
      <c r="P21009" s="142"/>
      <c r="Q21009" s="142"/>
      <c r="R21009" s="142"/>
      <c r="S21009" s="139"/>
    </row>
    <row r="21010" spans="2:19" ht="15.75" customHeight="1" x14ac:dyDescent="0.25">
      <c r="B21010" s="106"/>
      <c r="C21010" s="106"/>
      <c r="D21010" s="139"/>
      <c r="E21010" s="140"/>
      <c r="F21010" s="140"/>
      <c r="G21010" s="140"/>
      <c r="M21010" s="140"/>
      <c r="N21010" s="167"/>
      <c r="O21010" s="167"/>
      <c r="P21010" s="142"/>
      <c r="Q21010" s="142"/>
      <c r="R21010" s="142"/>
      <c r="S21010" s="139"/>
    </row>
    <row r="21011" spans="2:19" ht="15.75" customHeight="1" x14ac:dyDescent="0.25">
      <c r="B21011" s="106"/>
      <c r="C21011" s="106"/>
      <c r="D21011" s="139"/>
      <c r="E21011" s="140"/>
      <c r="F21011" s="140"/>
      <c r="G21011" s="140"/>
      <c r="M21011" s="140"/>
      <c r="N21011" s="167"/>
      <c r="O21011" s="167"/>
      <c r="P21011" s="142"/>
      <c r="Q21011" s="142"/>
      <c r="R21011" s="142"/>
      <c r="S21011" s="139"/>
    </row>
    <row r="21012" spans="2:19" ht="15.75" customHeight="1" x14ac:dyDescent="0.25">
      <c r="B21012" s="106"/>
      <c r="C21012" s="106"/>
      <c r="D21012" s="139"/>
      <c r="E21012" s="140"/>
      <c r="F21012" s="140"/>
      <c r="G21012" s="140"/>
      <c r="M21012" s="140"/>
      <c r="N21012" s="167"/>
      <c r="O21012" s="167"/>
      <c r="P21012" s="142"/>
      <c r="Q21012" s="142"/>
      <c r="R21012" s="142"/>
      <c r="S21012" s="139"/>
    </row>
    <row r="21013" spans="2:19" ht="15.75" customHeight="1" x14ac:dyDescent="0.25">
      <c r="B21013" s="106"/>
      <c r="C21013" s="106"/>
      <c r="D21013" s="139"/>
      <c r="E21013" s="140"/>
      <c r="F21013" s="140"/>
      <c r="G21013" s="140"/>
      <c r="M21013" s="140"/>
      <c r="N21013" s="167"/>
      <c r="O21013" s="167"/>
      <c r="P21013" s="142"/>
      <c r="Q21013" s="142"/>
      <c r="R21013" s="142"/>
      <c r="S21013" s="139"/>
    </row>
    <row r="21014" spans="2:19" ht="15.75" customHeight="1" x14ac:dyDescent="0.25">
      <c r="B21014" s="106"/>
      <c r="C21014" s="106"/>
      <c r="D21014" s="139"/>
      <c r="E21014" s="140"/>
      <c r="F21014" s="140"/>
      <c r="G21014" s="140"/>
      <c r="M21014" s="140"/>
      <c r="N21014" s="167"/>
      <c r="O21014" s="167"/>
      <c r="P21014" s="142"/>
      <c r="Q21014" s="142"/>
      <c r="R21014" s="142"/>
      <c r="S21014" s="139"/>
    </row>
    <row r="21015" spans="2:19" ht="15.75" customHeight="1" x14ac:dyDescent="0.25">
      <c r="B21015" s="106"/>
      <c r="C21015" s="106"/>
      <c r="D21015" s="139"/>
      <c r="E21015" s="140"/>
      <c r="F21015" s="140"/>
      <c r="G21015" s="140"/>
      <c r="M21015" s="140"/>
      <c r="N21015" s="167"/>
      <c r="O21015" s="167"/>
      <c r="P21015" s="142"/>
      <c r="Q21015" s="142"/>
      <c r="R21015" s="142"/>
      <c r="S21015" s="139"/>
    </row>
    <row r="21016" spans="2:19" ht="15.75" customHeight="1" x14ac:dyDescent="0.25">
      <c r="B21016" s="106"/>
      <c r="C21016" s="106"/>
      <c r="D21016" s="139"/>
      <c r="E21016" s="140"/>
      <c r="F21016" s="140"/>
      <c r="G21016" s="140"/>
      <c r="M21016" s="140"/>
      <c r="N21016" s="167"/>
      <c r="O21016" s="167"/>
      <c r="P21016" s="142"/>
      <c r="Q21016" s="142"/>
      <c r="R21016" s="142"/>
      <c r="S21016" s="139"/>
    </row>
    <row r="21017" spans="2:19" ht="15.75" customHeight="1" x14ac:dyDescent="0.25">
      <c r="B21017" s="106"/>
      <c r="C21017" s="106"/>
      <c r="D21017" s="139"/>
      <c r="E21017" s="140"/>
      <c r="F21017" s="140"/>
      <c r="G21017" s="140"/>
      <c r="M21017" s="140"/>
      <c r="N21017" s="167"/>
      <c r="O21017" s="167"/>
      <c r="P21017" s="142"/>
      <c r="Q21017" s="142"/>
      <c r="R21017" s="142"/>
      <c r="S21017" s="139"/>
    </row>
    <row r="21018" spans="2:19" ht="15.75" customHeight="1" x14ac:dyDescent="0.25">
      <c r="B21018" s="106"/>
      <c r="C21018" s="106"/>
      <c r="D21018" s="139"/>
      <c r="E21018" s="140"/>
      <c r="F21018" s="140"/>
      <c r="G21018" s="140"/>
      <c r="M21018" s="140"/>
      <c r="N21018" s="167"/>
      <c r="O21018" s="167"/>
      <c r="P21018" s="142"/>
      <c r="Q21018" s="142"/>
      <c r="R21018" s="142"/>
      <c r="S21018" s="139"/>
    </row>
    <row r="21019" spans="2:19" ht="15.75" customHeight="1" x14ac:dyDescent="0.25">
      <c r="B21019" s="106"/>
      <c r="C21019" s="106"/>
      <c r="D21019" s="139"/>
      <c r="E21019" s="140"/>
      <c r="F21019" s="140"/>
      <c r="G21019" s="140"/>
      <c r="M21019" s="140"/>
      <c r="N21019" s="167"/>
      <c r="O21019" s="167"/>
      <c r="P21019" s="142"/>
      <c r="Q21019" s="142"/>
      <c r="R21019" s="142"/>
      <c r="S21019" s="139"/>
    </row>
    <row r="21020" spans="2:19" ht="15.75" customHeight="1" x14ac:dyDescent="0.25">
      <c r="B21020" s="106"/>
      <c r="C21020" s="106"/>
      <c r="D21020" s="139"/>
      <c r="E21020" s="140"/>
      <c r="F21020" s="140"/>
      <c r="G21020" s="140"/>
      <c r="M21020" s="140"/>
      <c r="N21020" s="167"/>
      <c r="O21020" s="167"/>
      <c r="P21020" s="142"/>
      <c r="Q21020" s="142"/>
      <c r="R21020" s="142"/>
      <c r="S21020" s="139"/>
    </row>
    <row r="21021" spans="2:19" ht="15.75" customHeight="1" x14ac:dyDescent="0.25">
      <c r="B21021" s="106"/>
      <c r="C21021" s="106"/>
      <c r="D21021" s="139"/>
      <c r="E21021" s="140"/>
      <c r="F21021" s="140"/>
      <c r="G21021" s="140"/>
      <c r="M21021" s="140"/>
      <c r="N21021" s="167"/>
      <c r="O21021" s="167"/>
      <c r="P21021" s="142"/>
      <c r="Q21021" s="142"/>
      <c r="R21021" s="142"/>
      <c r="S21021" s="139"/>
    </row>
    <row r="21022" spans="2:19" ht="15.75" customHeight="1" x14ac:dyDescent="0.25">
      <c r="B21022" s="106"/>
      <c r="C21022" s="106"/>
      <c r="D21022" s="139"/>
      <c r="E21022" s="140"/>
      <c r="F21022" s="140"/>
      <c r="G21022" s="140"/>
      <c r="M21022" s="140"/>
      <c r="N21022" s="167"/>
      <c r="O21022" s="167"/>
      <c r="P21022" s="142"/>
      <c r="Q21022" s="142"/>
      <c r="R21022" s="142"/>
      <c r="S21022" s="139"/>
    </row>
    <row r="21023" spans="2:19" ht="15.75" customHeight="1" x14ac:dyDescent="0.25">
      <c r="B21023" s="106"/>
      <c r="C21023" s="106"/>
      <c r="D21023" s="139"/>
      <c r="E21023" s="140"/>
      <c r="F21023" s="140"/>
      <c r="G21023" s="140"/>
      <c r="M21023" s="140"/>
      <c r="N21023" s="167"/>
      <c r="O21023" s="167"/>
      <c r="P21023" s="142"/>
      <c r="Q21023" s="142"/>
      <c r="R21023" s="142"/>
      <c r="S21023" s="139"/>
    </row>
    <row r="21024" spans="2:19" ht="15.75" customHeight="1" x14ac:dyDescent="0.25">
      <c r="B21024" s="106"/>
      <c r="C21024" s="106"/>
      <c r="D21024" s="139"/>
      <c r="E21024" s="140"/>
      <c r="F21024" s="140"/>
      <c r="G21024" s="140"/>
      <c r="M21024" s="140"/>
      <c r="N21024" s="167"/>
      <c r="O21024" s="167"/>
      <c r="P21024" s="142"/>
      <c r="Q21024" s="142"/>
      <c r="R21024" s="142"/>
      <c r="S21024" s="139"/>
    </row>
    <row r="21025" spans="2:19" ht="15.75" customHeight="1" x14ac:dyDescent="0.25">
      <c r="B21025" s="106"/>
      <c r="C21025" s="106"/>
      <c r="D21025" s="139"/>
      <c r="E21025" s="140"/>
      <c r="F21025" s="140"/>
      <c r="G21025" s="140"/>
      <c r="M21025" s="140"/>
      <c r="N21025" s="167"/>
      <c r="O21025" s="167"/>
      <c r="P21025" s="142"/>
      <c r="Q21025" s="142"/>
      <c r="R21025" s="142"/>
      <c r="S21025" s="139"/>
    </row>
    <row r="21026" spans="2:19" ht="15.75" customHeight="1" x14ac:dyDescent="0.25">
      <c r="B21026" s="106"/>
      <c r="C21026" s="106"/>
      <c r="D21026" s="139"/>
      <c r="E21026" s="140"/>
      <c r="F21026" s="140"/>
      <c r="G21026" s="140"/>
      <c r="M21026" s="140"/>
      <c r="N21026" s="167"/>
      <c r="O21026" s="167"/>
      <c r="P21026" s="142"/>
      <c r="Q21026" s="142"/>
      <c r="R21026" s="142"/>
      <c r="S21026" s="139"/>
    </row>
    <row r="21027" spans="2:19" ht="15.75" customHeight="1" x14ac:dyDescent="0.25">
      <c r="B21027" s="106"/>
      <c r="C21027" s="106"/>
      <c r="D21027" s="139"/>
      <c r="E21027" s="140"/>
      <c r="F21027" s="140"/>
      <c r="G21027" s="140"/>
      <c r="M21027" s="140"/>
      <c r="N21027" s="167"/>
      <c r="O21027" s="167"/>
      <c r="P21027" s="142"/>
      <c r="Q21027" s="142"/>
      <c r="R21027" s="142"/>
      <c r="S21027" s="139"/>
    </row>
    <row r="21028" spans="2:19" ht="15.75" customHeight="1" x14ac:dyDescent="0.25">
      <c r="B21028" s="106"/>
      <c r="C21028" s="106"/>
      <c r="D21028" s="139"/>
      <c r="E21028" s="140"/>
      <c r="F21028" s="140"/>
      <c r="G21028" s="140"/>
      <c r="M21028" s="140"/>
      <c r="N21028" s="167"/>
      <c r="O21028" s="167"/>
      <c r="P21028" s="142"/>
      <c r="Q21028" s="142"/>
      <c r="R21028" s="142"/>
      <c r="S21028" s="139"/>
    </row>
    <row r="21029" spans="2:19" ht="15.75" customHeight="1" x14ac:dyDescent="0.25">
      <c r="B21029" s="106"/>
      <c r="C21029" s="106"/>
      <c r="D21029" s="139"/>
      <c r="E21029" s="140"/>
      <c r="F21029" s="140"/>
      <c r="G21029" s="140"/>
      <c r="M21029" s="140"/>
      <c r="N21029" s="167"/>
      <c r="O21029" s="167"/>
      <c r="P21029" s="142"/>
      <c r="Q21029" s="142"/>
      <c r="R21029" s="142"/>
      <c r="S21029" s="139"/>
    </row>
    <row r="21030" spans="2:19" ht="15.75" customHeight="1" x14ac:dyDescent="0.25">
      <c r="B21030" s="106"/>
      <c r="C21030" s="106"/>
      <c r="D21030" s="139"/>
      <c r="E21030" s="140"/>
      <c r="F21030" s="140"/>
      <c r="G21030" s="140"/>
      <c r="M21030" s="140"/>
      <c r="N21030" s="167"/>
      <c r="O21030" s="167"/>
      <c r="P21030" s="142"/>
      <c r="Q21030" s="142"/>
      <c r="R21030" s="142"/>
      <c r="S21030" s="139"/>
    </row>
    <row r="21031" spans="2:19" ht="15.75" customHeight="1" x14ac:dyDescent="0.25">
      <c r="B21031" s="106"/>
      <c r="C21031" s="106"/>
      <c r="D21031" s="139"/>
      <c r="E21031" s="140"/>
      <c r="F21031" s="140"/>
      <c r="G21031" s="140"/>
      <c r="M21031" s="140"/>
      <c r="N21031" s="167"/>
      <c r="O21031" s="167"/>
      <c r="P21031" s="142"/>
      <c r="Q21031" s="142"/>
      <c r="R21031" s="142"/>
      <c r="S21031" s="139"/>
    </row>
    <row r="21032" spans="2:19" ht="15.75" customHeight="1" x14ac:dyDescent="0.25">
      <c r="B21032" s="106"/>
      <c r="C21032" s="106"/>
      <c r="D21032" s="139"/>
      <c r="E21032" s="140"/>
      <c r="F21032" s="140"/>
      <c r="G21032" s="140"/>
      <c r="M21032" s="140"/>
      <c r="N21032" s="167"/>
      <c r="O21032" s="167"/>
      <c r="P21032" s="142"/>
      <c r="Q21032" s="142"/>
      <c r="R21032" s="142"/>
      <c r="S21032" s="139"/>
    </row>
    <row r="21033" spans="2:19" ht="15.75" customHeight="1" x14ac:dyDescent="0.25">
      <c r="B21033" s="106"/>
      <c r="C21033" s="106"/>
      <c r="D21033" s="139"/>
      <c r="E21033" s="140"/>
      <c r="F21033" s="140"/>
      <c r="G21033" s="140"/>
      <c r="M21033" s="140"/>
      <c r="N21033" s="167"/>
      <c r="O21033" s="167"/>
      <c r="P21033" s="142"/>
      <c r="Q21033" s="142"/>
      <c r="R21033" s="142"/>
      <c r="S21033" s="139"/>
    </row>
    <row r="21034" spans="2:19" ht="15.75" customHeight="1" x14ac:dyDescent="0.25">
      <c r="B21034" s="106"/>
      <c r="C21034" s="106"/>
      <c r="D21034" s="139"/>
      <c r="E21034" s="140"/>
      <c r="F21034" s="140"/>
      <c r="G21034" s="140"/>
      <c r="M21034" s="140"/>
      <c r="N21034" s="167"/>
      <c r="O21034" s="167"/>
      <c r="P21034" s="142"/>
      <c r="Q21034" s="142"/>
      <c r="R21034" s="142"/>
      <c r="S21034" s="139"/>
    </row>
    <row r="21035" spans="2:19" ht="15.75" customHeight="1" x14ac:dyDescent="0.25">
      <c r="B21035" s="106"/>
      <c r="C21035" s="106"/>
      <c r="D21035" s="139"/>
      <c r="E21035" s="140"/>
      <c r="F21035" s="140"/>
      <c r="G21035" s="140"/>
      <c r="M21035" s="140"/>
      <c r="N21035" s="167"/>
      <c r="O21035" s="167"/>
      <c r="P21035" s="142"/>
      <c r="Q21035" s="142"/>
      <c r="R21035" s="142"/>
      <c r="S21035" s="139"/>
    </row>
    <row r="21036" spans="2:19" ht="15.75" customHeight="1" x14ac:dyDescent="0.25">
      <c r="B21036" s="106"/>
      <c r="C21036" s="106"/>
      <c r="D21036" s="139"/>
      <c r="E21036" s="140"/>
      <c r="F21036" s="140"/>
      <c r="G21036" s="140"/>
      <c r="M21036" s="140"/>
      <c r="N21036" s="167"/>
      <c r="O21036" s="167"/>
      <c r="P21036" s="142"/>
      <c r="Q21036" s="142"/>
      <c r="R21036" s="142"/>
      <c r="S21036" s="139"/>
    </row>
    <row r="21037" spans="2:19" ht="15.75" customHeight="1" x14ac:dyDescent="0.25">
      <c r="B21037" s="106"/>
      <c r="C21037" s="106"/>
      <c r="D21037" s="139"/>
      <c r="E21037" s="140"/>
      <c r="F21037" s="140"/>
      <c r="G21037" s="140"/>
      <c r="M21037" s="140"/>
      <c r="N21037" s="167"/>
      <c r="O21037" s="167"/>
      <c r="P21037" s="142"/>
      <c r="Q21037" s="142"/>
      <c r="R21037" s="142"/>
      <c r="S21037" s="139"/>
    </row>
    <row r="21038" spans="2:19" ht="15.75" customHeight="1" x14ac:dyDescent="0.25">
      <c r="B21038" s="106"/>
      <c r="C21038" s="106"/>
      <c r="D21038" s="139"/>
      <c r="E21038" s="140"/>
      <c r="F21038" s="140"/>
      <c r="G21038" s="140"/>
      <c r="M21038" s="140"/>
      <c r="N21038" s="167"/>
      <c r="O21038" s="167"/>
      <c r="P21038" s="142"/>
      <c r="Q21038" s="142"/>
      <c r="R21038" s="142"/>
      <c r="S21038" s="139"/>
    </row>
    <row r="21039" spans="2:19" ht="15.75" customHeight="1" x14ac:dyDescent="0.25">
      <c r="B21039" s="106"/>
      <c r="C21039" s="106"/>
      <c r="D21039" s="139"/>
      <c r="E21039" s="140"/>
      <c r="F21039" s="140"/>
      <c r="G21039" s="140"/>
      <c r="M21039" s="140"/>
      <c r="N21039" s="167"/>
      <c r="O21039" s="167"/>
      <c r="P21039" s="142"/>
      <c r="Q21039" s="142"/>
      <c r="R21039" s="142"/>
      <c r="S21039" s="139"/>
    </row>
    <row r="21040" spans="2:19" ht="15.75" customHeight="1" x14ac:dyDescent="0.25">
      <c r="B21040" s="106"/>
      <c r="C21040" s="106"/>
      <c r="D21040" s="139"/>
      <c r="E21040" s="140"/>
      <c r="F21040" s="140"/>
      <c r="G21040" s="140"/>
      <c r="M21040" s="140"/>
      <c r="N21040" s="167"/>
      <c r="O21040" s="167"/>
      <c r="P21040" s="142"/>
      <c r="Q21040" s="142"/>
      <c r="R21040" s="142"/>
      <c r="S21040" s="139"/>
    </row>
    <row r="21041" spans="2:19" ht="15.75" customHeight="1" x14ac:dyDescent="0.25">
      <c r="B21041" s="106"/>
      <c r="C21041" s="106"/>
      <c r="D21041" s="139"/>
      <c r="E21041" s="140"/>
      <c r="F21041" s="140"/>
      <c r="G21041" s="140"/>
      <c r="M21041" s="140"/>
      <c r="N21041" s="167"/>
      <c r="O21041" s="167"/>
      <c r="P21041" s="142"/>
      <c r="Q21041" s="142"/>
      <c r="R21041" s="142"/>
      <c r="S21041" s="139"/>
    </row>
    <row r="21042" spans="2:19" ht="15.75" customHeight="1" x14ac:dyDescent="0.25">
      <c r="B21042" s="106"/>
      <c r="C21042" s="106"/>
      <c r="D21042" s="139"/>
      <c r="E21042" s="140"/>
      <c r="F21042" s="140"/>
      <c r="G21042" s="140"/>
      <c r="M21042" s="140"/>
      <c r="N21042" s="167"/>
      <c r="O21042" s="167"/>
      <c r="P21042" s="142"/>
      <c r="Q21042" s="142"/>
      <c r="R21042" s="142"/>
      <c r="S21042" s="139"/>
    </row>
    <row r="21043" spans="2:19" ht="15.75" customHeight="1" x14ac:dyDescent="0.25">
      <c r="B21043" s="106"/>
      <c r="C21043" s="106"/>
      <c r="D21043" s="139"/>
      <c r="E21043" s="140"/>
      <c r="F21043" s="140"/>
      <c r="G21043" s="140"/>
      <c r="M21043" s="140"/>
      <c r="N21043" s="167"/>
      <c r="O21043" s="167"/>
      <c r="P21043" s="142"/>
      <c r="Q21043" s="142"/>
      <c r="R21043" s="142"/>
      <c r="S21043" s="139"/>
    </row>
    <row r="21044" spans="2:19" ht="15.75" customHeight="1" x14ac:dyDescent="0.25">
      <c r="B21044" s="106"/>
      <c r="C21044" s="106"/>
      <c r="D21044" s="139"/>
      <c r="E21044" s="140"/>
      <c r="F21044" s="140"/>
      <c r="G21044" s="140"/>
      <c r="M21044" s="140"/>
      <c r="N21044" s="167"/>
      <c r="O21044" s="167"/>
      <c r="P21044" s="142"/>
      <c r="Q21044" s="142"/>
      <c r="R21044" s="142"/>
      <c r="S21044" s="139"/>
    </row>
    <row r="21045" spans="2:19" ht="15.75" customHeight="1" x14ac:dyDescent="0.25">
      <c r="B21045" s="106"/>
      <c r="C21045" s="106"/>
      <c r="D21045" s="139"/>
      <c r="E21045" s="140"/>
      <c r="F21045" s="140"/>
      <c r="G21045" s="140"/>
      <c r="M21045" s="140"/>
      <c r="N21045" s="167"/>
      <c r="O21045" s="167"/>
      <c r="P21045" s="142"/>
      <c r="Q21045" s="142"/>
      <c r="R21045" s="142"/>
      <c r="S21045" s="139"/>
    </row>
    <row r="21046" spans="2:19" ht="15.75" customHeight="1" x14ac:dyDescent="0.25">
      <c r="B21046" s="106"/>
      <c r="C21046" s="106"/>
      <c r="D21046" s="139"/>
      <c r="E21046" s="140"/>
      <c r="F21046" s="140"/>
      <c r="G21046" s="140"/>
      <c r="M21046" s="140"/>
      <c r="N21046" s="167"/>
      <c r="O21046" s="167"/>
      <c r="P21046" s="142"/>
      <c r="Q21046" s="142"/>
      <c r="R21046" s="142"/>
      <c r="S21046" s="139"/>
    </row>
    <row r="21047" spans="2:19" ht="15.75" customHeight="1" x14ac:dyDescent="0.25">
      <c r="B21047" s="106"/>
      <c r="C21047" s="106"/>
      <c r="D21047" s="139"/>
      <c r="E21047" s="140"/>
      <c r="F21047" s="140"/>
      <c r="G21047" s="140"/>
      <c r="M21047" s="140"/>
      <c r="N21047" s="167"/>
      <c r="O21047" s="167"/>
      <c r="P21047" s="142"/>
      <c r="Q21047" s="142"/>
      <c r="R21047" s="142"/>
      <c r="S21047" s="139"/>
    </row>
    <row r="21048" spans="2:19" ht="15.75" customHeight="1" x14ac:dyDescent="0.25">
      <c r="B21048" s="106"/>
      <c r="C21048" s="106"/>
      <c r="D21048" s="139"/>
      <c r="E21048" s="140"/>
      <c r="F21048" s="140"/>
      <c r="G21048" s="140"/>
      <c r="M21048" s="140"/>
      <c r="N21048" s="167"/>
      <c r="O21048" s="167"/>
      <c r="P21048" s="142"/>
      <c r="Q21048" s="142"/>
      <c r="R21048" s="142"/>
      <c r="S21048" s="139"/>
    </row>
    <row r="21049" spans="2:19" ht="15.75" customHeight="1" x14ac:dyDescent="0.25">
      <c r="B21049" s="106"/>
      <c r="C21049" s="106"/>
      <c r="D21049" s="139"/>
      <c r="E21049" s="140"/>
      <c r="F21049" s="140"/>
      <c r="G21049" s="140"/>
      <c r="M21049" s="140"/>
      <c r="N21049" s="167"/>
      <c r="O21049" s="167"/>
      <c r="P21049" s="142"/>
      <c r="Q21049" s="142"/>
      <c r="R21049" s="142"/>
      <c r="S21049" s="139"/>
    </row>
    <row r="21050" spans="2:19" ht="15.75" customHeight="1" x14ac:dyDescent="0.25">
      <c r="B21050" s="106"/>
      <c r="C21050" s="106"/>
      <c r="D21050" s="139"/>
      <c r="E21050" s="140"/>
      <c r="F21050" s="140"/>
      <c r="G21050" s="140"/>
      <c r="M21050" s="140"/>
      <c r="N21050" s="167"/>
      <c r="O21050" s="167"/>
      <c r="P21050" s="142"/>
      <c r="Q21050" s="142"/>
      <c r="R21050" s="142"/>
      <c r="S21050" s="139"/>
    </row>
    <row r="21051" spans="2:19" ht="15.75" customHeight="1" x14ac:dyDescent="0.25">
      <c r="B21051" s="106"/>
      <c r="C21051" s="106"/>
      <c r="D21051" s="139"/>
      <c r="E21051" s="140"/>
      <c r="F21051" s="140"/>
      <c r="G21051" s="140"/>
      <c r="M21051" s="140"/>
      <c r="N21051" s="167"/>
      <c r="O21051" s="167"/>
      <c r="P21051" s="142"/>
      <c r="Q21051" s="142"/>
      <c r="R21051" s="142"/>
      <c r="S21051" s="139"/>
    </row>
    <row r="21052" spans="2:19" ht="15.75" customHeight="1" x14ac:dyDescent="0.25">
      <c r="B21052" s="106"/>
      <c r="C21052" s="106"/>
      <c r="D21052" s="139"/>
      <c r="E21052" s="140"/>
      <c r="F21052" s="140"/>
      <c r="G21052" s="140"/>
      <c r="M21052" s="140"/>
      <c r="N21052" s="167"/>
      <c r="O21052" s="167"/>
      <c r="P21052" s="142"/>
      <c r="Q21052" s="142"/>
      <c r="R21052" s="142"/>
      <c r="S21052" s="139"/>
    </row>
    <row r="21053" spans="2:19" ht="15.75" customHeight="1" x14ac:dyDescent="0.25">
      <c r="B21053" s="106"/>
      <c r="C21053" s="106"/>
      <c r="D21053" s="139"/>
      <c r="E21053" s="140"/>
      <c r="F21053" s="140"/>
      <c r="G21053" s="140"/>
      <c r="M21053" s="140"/>
      <c r="N21053" s="167"/>
      <c r="O21053" s="167"/>
      <c r="P21053" s="142"/>
      <c r="Q21053" s="142"/>
      <c r="R21053" s="142"/>
      <c r="S21053" s="139"/>
    </row>
    <row r="21054" spans="2:19" ht="15.75" customHeight="1" x14ac:dyDescent="0.25">
      <c r="B21054" s="106"/>
      <c r="C21054" s="106"/>
      <c r="D21054" s="139"/>
      <c r="E21054" s="140"/>
      <c r="F21054" s="140"/>
      <c r="G21054" s="140"/>
      <c r="M21054" s="140"/>
      <c r="N21054" s="167"/>
      <c r="O21054" s="167"/>
      <c r="P21054" s="142"/>
      <c r="Q21054" s="142"/>
      <c r="R21054" s="142"/>
      <c r="S21054" s="139"/>
    </row>
    <row r="21055" spans="2:19" ht="15.75" customHeight="1" x14ac:dyDescent="0.25">
      <c r="B21055" s="106"/>
      <c r="C21055" s="106"/>
      <c r="D21055" s="139"/>
      <c r="E21055" s="140"/>
      <c r="F21055" s="140"/>
      <c r="G21055" s="140"/>
      <c r="M21055" s="140"/>
      <c r="N21055" s="167"/>
      <c r="O21055" s="167"/>
      <c r="P21055" s="142"/>
      <c r="Q21055" s="142"/>
      <c r="R21055" s="142"/>
      <c r="S21055" s="139"/>
    </row>
    <row r="21056" spans="2:19" ht="15.75" customHeight="1" x14ac:dyDescent="0.25">
      <c r="B21056" s="106"/>
      <c r="C21056" s="106"/>
      <c r="D21056" s="139"/>
      <c r="E21056" s="140"/>
      <c r="F21056" s="140"/>
      <c r="G21056" s="140"/>
      <c r="M21056" s="140"/>
      <c r="N21056" s="167"/>
      <c r="O21056" s="167"/>
      <c r="P21056" s="142"/>
      <c r="Q21056" s="142"/>
      <c r="R21056" s="142"/>
      <c r="S21056" s="139"/>
    </row>
    <row r="21057" spans="2:19" ht="15.75" customHeight="1" x14ac:dyDescent="0.25">
      <c r="B21057" s="106"/>
      <c r="C21057" s="106"/>
      <c r="D21057" s="139"/>
      <c r="E21057" s="140"/>
      <c r="F21057" s="140"/>
      <c r="G21057" s="140"/>
      <c r="M21057" s="140"/>
      <c r="N21057" s="167"/>
      <c r="O21057" s="167"/>
      <c r="P21057" s="142"/>
      <c r="Q21057" s="142"/>
      <c r="R21057" s="142"/>
      <c r="S21057" s="139"/>
    </row>
    <row r="21058" spans="2:19" ht="15.75" customHeight="1" x14ac:dyDescent="0.25">
      <c r="B21058" s="106"/>
      <c r="C21058" s="106"/>
      <c r="D21058" s="139"/>
      <c r="E21058" s="140"/>
      <c r="F21058" s="140"/>
      <c r="G21058" s="140"/>
      <c r="M21058" s="140"/>
      <c r="N21058" s="167"/>
      <c r="O21058" s="167"/>
      <c r="P21058" s="142"/>
      <c r="Q21058" s="142"/>
      <c r="R21058" s="142"/>
      <c r="S21058" s="139"/>
    </row>
    <row r="21059" spans="2:19" ht="15.75" customHeight="1" x14ac:dyDescent="0.25">
      <c r="B21059" s="106"/>
      <c r="C21059" s="106"/>
      <c r="D21059" s="139"/>
      <c r="E21059" s="140"/>
      <c r="F21059" s="140"/>
      <c r="G21059" s="140"/>
      <c r="M21059" s="140"/>
      <c r="N21059" s="167"/>
      <c r="O21059" s="167"/>
      <c r="P21059" s="142"/>
      <c r="Q21059" s="142"/>
      <c r="R21059" s="142"/>
      <c r="S21059" s="139"/>
    </row>
    <row r="21060" spans="2:19" ht="15.75" customHeight="1" x14ac:dyDescent="0.25">
      <c r="B21060" s="106"/>
      <c r="C21060" s="106"/>
      <c r="D21060" s="139"/>
      <c r="E21060" s="140"/>
      <c r="F21060" s="140"/>
      <c r="G21060" s="140"/>
      <c r="M21060" s="140"/>
      <c r="N21060" s="167"/>
      <c r="O21060" s="167"/>
      <c r="P21060" s="142"/>
      <c r="Q21060" s="142"/>
      <c r="R21060" s="142"/>
      <c r="S21060" s="139"/>
    </row>
    <row r="21061" spans="2:19" ht="15.75" customHeight="1" x14ac:dyDescent="0.25">
      <c r="B21061" s="106"/>
      <c r="C21061" s="106"/>
      <c r="D21061" s="139"/>
      <c r="E21061" s="140"/>
      <c r="F21061" s="140"/>
      <c r="G21061" s="140"/>
      <c r="M21061" s="140"/>
      <c r="N21061" s="167"/>
      <c r="O21061" s="167"/>
      <c r="P21061" s="142"/>
      <c r="Q21061" s="142"/>
      <c r="R21061" s="142"/>
      <c r="S21061" s="139"/>
    </row>
    <row r="21062" spans="2:19" ht="15.75" customHeight="1" x14ac:dyDescent="0.25">
      <c r="B21062" s="106"/>
      <c r="C21062" s="106"/>
      <c r="D21062" s="139"/>
      <c r="E21062" s="140"/>
      <c r="F21062" s="140"/>
      <c r="G21062" s="140"/>
      <c r="M21062" s="140"/>
      <c r="N21062" s="167"/>
      <c r="O21062" s="167"/>
      <c r="P21062" s="142"/>
      <c r="Q21062" s="142"/>
      <c r="R21062" s="142"/>
      <c r="S21062" s="139"/>
    </row>
    <row r="21063" spans="2:19" ht="15.75" customHeight="1" x14ac:dyDescent="0.25">
      <c r="B21063" s="106"/>
      <c r="C21063" s="106"/>
      <c r="D21063" s="139"/>
      <c r="E21063" s="140"/>
      <c r="F21063" s="140"/>
      <c r="G21063" s="140"/>
      <c r="M21063" s="140"/>
      <c r="N21063" s="167"/>
      <c r="O21063" s="167"/>
      <c r="P21063" s="142"/>
      <c r="Q21063" s="142"/>
      <c r="R21063" s="142"/>
      <c r="S21063" s="139"/>
    </row>
    <row r="21064" spans="2:19" ht="15.75" customHeight="1" x14ac:dyDescent="0.25">
      <c r="B21064" s="106"/>
      <c r="C21064" s="106"/>
      <c r="D21064" s="139"/>
      <c r="E21064" s="140"/>
      <c r="F21064" s="140"/>
      <c r="G21064" s="140"/>
      <c r="M21064" s="140"/>
      <c r="N21064" s="167"/>
      <c r="O21064" s="167"/>
      <c r="P21064" s="142"/>
      <c r="Q21064" s="142"/>
      <c r="R21064" s="142"/>
      <c r="S21064" s="139"/>
    </row>
    <row r="21065" spans="2:19" ht="15.75" customHeight="1" x14ac:dyDescent="0.25">
      <c r="B21065" s="106"/>
      <c r="C21065" s="106"/>
      <c r="D21065" s="139"/>
      <c r="E21065" s="140"/>
      <c r="F21065" s="140"/>
      <c r="G21065" s="140"/>
      <c r="M21065" s="140"/>
      <c r="N21065" s="167"/>
      <c r="O21065" s="167"/>
      <c r="P21065" s="142"/>
      <c r="Q21065" s="142"/>
      <c r="R21065" s="142"/>
      <c r="S21065" s="139"/>
    </row>
    <row r="21066" spans="2:19" ht="15.75" customHeight="1" x14ac:dyDescent="0.25">
      <c r="B21066" s="106"/>
      <c r="C21066" s="106"/>
      <c r="D21066" s="139"/>
      <c r="E21066" s="140"/>
      <c r="F21066" s="140"/>
      <c r="G21066" s="140"/>
      <c r="M21066" s="140"/>
      <c r="N21066" s="167"/>
      <c r="O21066" s="167"/>
      <c r="P21066" s="142"/>
      <c r="Q21066" s="142"/>
      <c r="R21066" s="142"/>
      <c r="S21066" s="139"/>
    </row>
    <row r="21067" spans="2:19" ht="15.75" customHeight="1" x14ac:dyDescent="0.25">
      <c r="B21067" s="106"/>
      <c r="C21067" s="106"/>
      <c r="D21067" s="139"/>
      <c r="E21067" s="140"/>
      <c r="F21067" s="140"/>
      <c r="G21067" s="140"/>
      <c r="M21067" s="140"/>
      <c r="N21067" s="167"/>
      <c r="O21067" s="167"/>
      <c r="P21067" s="142"/>
      <c r="Q21067" s="142"/>
      <c r="R21067" s="142"/>
      <c r="S21067" s="139"/>
    </row>
    <row r="21068" spans="2:19" ht="15.75" customHeight="1" x14ac:dyDescent="0.25">
      <c r="B21068" s="106"/>
      <c r="C21068" s="106"/>
      <c r="D21068" s="139"/>
      <c r="E21068" s="140"/>
      <c r="F21068" s="140"/>
      <c r="G21068" s="140"/>
      <c r="M21068" s="140"/>
      <c r="N21068" s="167"/>
      <c r="O21068" s="167"/>
      <c r="P21068" s="142"/>
      <c r="Q21068" s="142"/>
      <c r="R21068" s="142"/>
      <c r="S21068" s="139"/>
    </row>
    <row r="21069" spans="2:19" ht="15.75" customHeight="1" x14ac:dyDescent="0.25">
      <c r="B21069" s="106"/>
      <c r="C21069" s="106"/>
      <c r="D21069" s="139"/>
      <c r="E21069" s="140"/>
      <c r="F21069" s="140"/>
      <c r="G21069" s="140"/>
      <c r="M21069" s="140"/>
      <c r="N21069" s="167"/>
      <c r="O21069" s="167"/>
      <c r="P21069" s="142"/>
      <c r="Q21069" s="142"/>
      <c r="R21069" s="142"/>
      <c r="S21069" s="139"/>
    </row>
    <row r="21070" spans="2:19" ht="15.75" customHeight="1" x14ac:dyDescent="0.25">
      <c r="B21070" s="106"/>
      <c r="C21070" s="106"/>
      <c r="D21070" s="139"/>
      <c r="E21070" s="140"/>
      <c r="F21070" s="140"/>
      <c r="G21070" s="140"/>
      <c r="M21070" s="140"/>
      <c r="N21070" s="167"/>
      <c r="O21070" s="167"/>
      <c r="P21070" s="142"/>
      <c r="Q21070" s="142"/>
      <c r="R21070" s="142"/>
      <c r="S21070" s="139"/>
    </row>
    <row r="21071" spans="2:19" ht="15.75" customHeight="1" x14ac:dyDescent="0.25">
      <c r="B21071" s="106"/>
      <c r="C21071" s="106"/>
      <c r="D21071" s="139"/>
      <c r="E21071" s="140"/>
      <c r="F21071" s="140"/>
      <c r="G21071" s="140"/>
      <c r="M21071" s="140"/>
      <c r="N21071" s="167"/>
      <c r="O21071" s="167"/>
      <c r="P21071" s="142"/>
      <c r="Q21071" s="142"/>
      <c r="R21071" s="142"/>
      <c r="S21071" s="139"/>
    </row>
    <row r="21072" spans="2:19" ht="15.75" customHeight="1" x14ac:dyDescent="0.25">
      <c r="B21072" s="106"/>
      <c r="C21072" s="106"/>
      <c r="D21072" s="139"/>
      <c r="E21072" s="140"/>
      <c r="F21072" s="140"/>
      <c r="G21072" s="140"/>
      <c r="M21072" s="140"/>
      <c r="N21072" s="167"/>
      <c r="O21072" s="167"/>
      <c r="P21072" s="142"/>
      <c r="Q21072" s="142"/>
      <c r="R21072" s="142"/>
      <c r="S21072" s="139"/>
    </row>
    <row r="21073" spans="2:19" ht="15.75" customHeight="1" x14ac:dyDescent="0.25">
      <c r="B21073" s="106"/>
      <c r="C21073" s="106"/>
      <c r="D21073" s="139"/>
      <c r="E21073" s="140"/>
      <c r="F21073" s="140"/>
      <c r="G21073" s="140"/>
      <c r="M21073" s="140"/>
      <c r="N21073" s="167"/>
      <c r="O21073" s="167"/>
      <c r="P21073" s="142"/>
      <c r="Q21073" s="142"/>
      <c r="R21073" s="142"/>
      <c r="S21073" s="139"/>
    </row>
    <row r="21074" spans="2:19" ht="15.75" customHeight="1" x14ac:dyDescent="0.25">
      <c r="B21074" s="106"/>
      <c r="C21074" s="106"/>
      <c r="D21074" s="139"/>
      <c r="E21074" s="140"/>
      <c r="F21074" s="140"/>
      <c r="G21074" s="140"/>
      <c r="M21074" s="140"/>
      <c r="N21074" s="167"/>
      <c r="O21074" s="167"/>
      <c r="P21074" s="142"/>
      <c r="Q21074" s="142"/>
      <c r="R21074" s="142"/>
      <c r="S21074" s="139"/>
    </row>
    <row r="21075" spans="2:19" ht="15.75" customHeight="1" x14ac:dyDescent="0.25">
      <c r="B21075" s="106"/>
      <c r="C21075" s="106"/>
      <c r="D21075" s="139"/>
      <c r="E21075" s="140"/>
      <c r="F21075" s="140"/>
      <c r="G21075" s="140"/>
      <c r="M21075" s="140"/>
      <c r="N21075" s="167"/>
      <c r="O21075" s="167"/>
      <c r="P21075" s="142"/>
      <c r="Q21075" s="142"/>
      <c r="R21075" s="142"/>
      <c r="S21075" s="139"/>
    </row>
    <row r="21076" spans="2:19" ht="15.75" customHeight="1" x14ac:dyDescent="0.25">
      <c r="B21076" s="106"/>
      <c r="C21076" s="106"/>
      <c r="D21076" s="139"/>
      <c r="E21076" s="140"/>
      <c r="F21076" s="140"/>
      <c r="G21076" s="140"/>
      <c r="M21076" s="140"/>
      <c r="N21076" s="167"/>
      <c r="O21076" s="167"/>
      <c r="P21076" s="142"/>
      <c r="Q21076" s="142"/>
      <c r="R21076" s="142"/>
      <c r="S21076" s="139"/>
    </row>
    <row r="21077" spans="2:19" ht="15.75" customHeight="1" x14ac:dyDescent="0.25">
      <c r="B21077" s="106"/>
      <c r="C21077" s="106"/>
      <c r="D21077" s="139"/>
      <c r="E21077" s="140"/>
      <c r="F21077" s="140"/>
      <c r="G21077" s="140"/>
      <c r="M21077" s="140"/>
      <c r="N21077" s="167"/>
      <c r="O21077" s="167"/>
      <c r="P21077" s="142"/>
      <c r="Q21077" s="142"/>
      <c r="R21077" s="142"/>
      <c r="S21077" s="139"/>
    </row>
    <row r="21078" spans="2:19" ht="15.75" customHeight="1" x14ac:dyDescent="0.25">
      <c r="B21078" s="106"/>
      <c r="C21078" s="106"/>
      <c r="D21078" s="139"/>
      <c r="E21078" s="140"/>
      <c r="F21078" s="140"/>
      <c r="G21078" s="140"/>
      <c r="M21078" s="140"/>
      <c r="N21078" s="167"/>
      <c r="O21078" s="167"/>
      <c r="P21078" s="142"/>
      <c r="Q21078" s="142"/>
      <c r="R21078" s="142"/>
      <c r="S21078" s="139"/>
    </row>
    <row r="21079" spans="2:19" ht="15.75" customHeight="1" x14ac:dyDescent="0.25">
      <c r="B21079" s="106"/>
      <c r="C21079" s="106"/>
      <c r="D21079" s="139"/>
      <c r="E21079" s="140"/>
      <c r="F21079" s="140"/>
      <c r="G21079" s="140"/>
      <c r="M21079" s="140"/>
      <c r="N21079" s="167"/>
      <c r="O21079" s="167"/>
      <c r="P21079" s="142"/>
      <c r="Q21079" s="142"/>
      <c r="R21079" s="142"/>
      <c r="S21079" s="139"/>
    </row>
    <row r="21080" spans="2:19" ht="15.75" customHeight="1" x14ac:dyDescent="0.25">
      <c r="B21080" s="106"/>
      <c r="C21080" s="106"/>
      <c r="D21080" s="139"/>
      <c r="E21080" s="140"/>
      <c r="F21080" s="140"/>
      <c r="G21080" s="140"/>
      <c r="M21080" s="140"/>
      <c r="N21080" s="167"/>
      <c r="O21080" s="167"/>
      <c r="P21080" s="142"/>
      <c r="Q21080" s="142"/>
      <c r="R21080" s="142"/>
      <c r="S21080" s="139"/>
    </row>
    <row r="21081" spans="2:19" ht="15.75" customHeight="1" x14ac:dyDescent="0.25">
      <c r="B21081" s="106"/>
      <c r="C21081" s="106"/>
      <c r="D21081" s="139"/>
      <c r="E21081" s="140"/>
      <c r="F21081" s="140"/>
      <c r="G21081" s="140"/>
      <c r="M21081" s="140"/>
      <c r="N21081" s="167"/>
      <c r="O21081" s="167"/>
      <c r="P21081" s="142"/>
      <c r="Q21081" s="142"/>
      <c r="R21081" s="142"/>
      <c r="S21081" s="139"/>
    </row>
    <row r="21082" spans="2:19" ht="15.75" customHeight="1" x14ac:dyDescent="0.25">
      <c r="B21082" s="106"/>
      <c r="C21082" s="106"/>
      <c r="D21082" s="139"/>
      <c r="E21082" s="140"/>
      <c r="F21082" s="140"/>
      <c r="G21082" s="140"/>
      <c r="M21082" s="140"/>
      <c r="N21082" s="167"/>
      <c r="O21082" s="167"/>
      <c r="P21082" s="142"/>
      <c r="Q21082" s="142"/>
      <c r="R21082" s="142"/>
      <c r="S21082" s="139"/>
    </row>
    <row r="21083" spans="2:19" ht="15.75" customHeight="1" x14ac:dyDescent="0.25">
      <c r="B21083" s="106"/>
      <c r="C21083" s="106"/>
      <c r="D21083" s="139"/>
      <c r="E21083" s="140"/>
      <c r="F21083" s="140"/>
      <c r="G21083" s="140"/>
      <c r="M21083" s="140"/>
      <c r="N21083" s="167"/>
      <c r="O21083" s="167"/>
      <c r="P21083" s="142"/>
      <c r="Q21083" s="142"/>
      <c r="R21083" s="142"/>
      <c r="S21083" s="139"/>
    </row>
    <row r="21084" spans="2:19" ht="15.75" customHeight="1" x14ac:dyDescent="0.25">
      <c r="B21084" s="106"/>
      <c r="C21084" s="106"/>
      <c r="D21084" s="139"/>
      <c r="E21084" s="140"/>
      <c r="F21084" s="140"/>
      <c r="G21084" s="140"/>
      <c r="M21084" s="140"/>
      <c r="N21084" s="167"/>
      <c r="O21084" s="167"/>
      <c r="P21084" s="142"/>
      <c r="Q21084" s="142"/>
      <c r="R21084" s="142"/>
      <c r="S21084" s="139"/>
    </row>
    <row r="21085" spans="2:19" ht="15.75" customHeight="1" x14ac:dyDescent="0.25">
      <c r="B21085" s="106"/>
      <c r="C21085" s="106"/>
      <c r="D21085" s="139"/>
      <c r="E21085" s="140"/>
      <c r="F21085" s="140"/>
      <c r="G21085" s="140"/>
      <c r="M21085" s="140"/>
      <c r="N21085" s="167"/>
      <c r="O21085" s="167"/>
      <c r="P21085" s="142"/>
      <c r="Q21085" s="142"/>
      <c r="R21085" s="142"/>
      <c r="S21085" s="139"/>
    </row>
    <row r="21086" spans="2:19" ht="15.75" customHeight="1" x14ac:dyDescent="0.25">
      <c r="B21086" s="106"/>
      <c r="C21086" s="106"/>
      <c r="D21086" s="139"/>
      <c r="E21086" s="140"/>
      <c r="F21086" s="140"/>
      <c r="G21086" s="140"/>
      <c r="M21086" s="140"/>
      <c r="N21086" s="167"/>
      <c r="O21086" s="167"/>
      <c r="P21086" s="142"/>
      <c r="Q21086" s="142"/>
      <c r="R21086" s="142"/>
      <c r="S21086" s="139"/>
    </row>
    <row r="21087" spans="2:19" ht="15.75" customHeight="1" x14ac:dyDescent="0.25">
      <c r="B21087" s="106"/>
      <c r="C21087" s="106"/>
      <c r="D21087" s="139"/>
      <c r="E21087" s="140"/>
      <c r="F21087" s="140"/>
      <c r="G21087" s="140"/>
      <c r="M21087" s="140"/>
      <c r="N21087" s="167"/>
      <c r="O21087" s="167"/>
      <c r="P21087" s="142"/>
      <c r="Q21087" s="142"/>
      <c r="R21087" s="142"/>
      <c r="S21087" s="139"/>
    </row>
    <row r="21088" spans="2:19" ht="15.75" customHeight="1" x14ac:dyDescent="0.25">
      <c r="B21088" s="106"/>
      <c r="C21088" s="106"/>
      <c r="D21088" s="139"/>
      <c r="E21088" s="140"/>
      <c r="F21088" s="140"/>
      <c r="G21088" s="140"/>
      <c r="M21088" s="140"/>
      <c r="N21088" s="167"/>
      <c r="O21088" s="167"/>
      <c r="P21088" s="142"/>
      <c r="Q21088" s="142"/>
      <c r="R21088" s="142"/>
      <c r="S21088" s="139"/>
    </row>
    <row r="21089" spans="2:19" ht="15.75" customHeight="1" x14ac:dyDescent="0.25">
      <c r="B21089" s="106"/>
      <c r="C21089" s="106"/>
      <c r="D21089" s="139"/>
      <c r="E21089" s="140"/>
      <c r="F21089" s="140"/>
      <c r="G21089" s="140"/>
      <c r="M21089" s="140"/>
      <c r="N21089" s="167"/>
      <c r="O21089" s="167"/>
      <c r="P21089" s="142"/>
      <c r="Q21089" s="142"/>
      <c r="R21089" s="142"/>
      <c r="S21089" s="139"/>
    </row>
    <row r="21090" spans="2:19" ht="15.75" customHeight="1" x14ac:dyDescent="0.25">
      <c r="B21090" s="106"/>
      <c r="C21090" s="106"/>
      <c r="D21090" s="139"/>
      <c r="E21090" s="140"/>
      <c r="F21090" s="140"/>
      <c r="G21090" s="140"/>
      <c r="M21090" s="140"/>
      <c r="N21090" s="167"/>
      <c r="O21090" s="167"/>
      <c r="P21090" s="142"/>
      <c r="Q21090" s="142"/>
      <c r="R21090" s="142"/>
      <c r="S21090" s="139"/>
    </row>
    <row r="21091" spans="2:19" ht="15.75" customHeight="1" x14ac:dyDescent="0.25">
      <c r="B21091" s="106"/>
      <c r="C21091" s="106"/>
      <c r="D21091" s="139"/>
      <c r="E21091" s="140"/>
      <c r="F21091" s="140"/>
      <c r="G21091" s="140"/>
      <c r="M21091" s="140"/>
      <c r="N21091" s="167"/>
      <c r="O21091" s="167"/>
      <c r="P21091" s="142"/>
      <c r="Q21091" s="142"/>
      <c r="R21091" s="142"/>
      <c r="S21091" s="139"/>
    </row>
    <row r="21092" spans="2:19" ht="15.75" customHeight="1" x14ac:dyDescent="0.25">
      <c r="B21092" s="106"/>
      <c r="C21092" s="106"/>
      <c r="D21092" s="139"/>
      <c r="E21092" s="140"/>
      <c r="F21092" s="140"/>
      <c r="G21092" s="140"/>
      <c r="M21092" s="140"/>
      <c r="N21092" s="167"/>
      <c r="O21092" s="167"/>
      <c r="P21092" s="142"/>
      <c r="Q21092" s="142"/>
      <c r="R21092" s="142"/>
      <c r="S21092" s="139"/>
    </row>
    <row r="21093" spans="2:19" ht="15.75" customHeight="1" x14ac:dyDescent="0.25">
      <c r="B21093" s="106"/>
      <c r="C21093" s="106"/>
      <c r="D21093" s="139"/>
      <c r="E21093" s="140"/>
      <c r="F21093" s="140"/>
      <c r="G21093" s="140"/>
      <c r="M21093" s="140"/>
      <c r="N21093" s="167"/>
      <c r="O21093" s="167"/>
      <c r="P21093" s="142"/>
      <c r="Q21093" s="142"/>
      <c r="R21093" s="142"/>
      <c r="S21093" s="139"/>
    </row>
    <row r="21094" spans="2:19" ht="15.75" customHeight="1" x14ac:dyDescent="0.25">
      <c r="B21094" s="106"/>
      <c r="C21094" s="106"/>
      <c r="D21094" s="139"/>
      <c r="E21094" s="140"/>
      <c r="F21094" s="140"/>
      <c r="G21094" s="140"/>
      <c r="M21094" s="140"/>
      <c r="N21094" s="167"/>
      <c r="O21094" s="167"/>
      <c r="P21094" s="142"/>
      <c r="Q21094" s="142"/>
      <c r="R21094" s="142"/>
      <c r="S21094" s="139"/>
    </row>
    <row r="21095" spans="2:19" ht="15.75" customHeight="1" x14ac:dyDescent="0.25">
      <c r="B21095" s="106"/>
      <c r="C21095" s="106"/>
      <c r="D21095" s="139"/>
      <c r="E21095" s="140"/>
      <c r="F21095" s="140"/>
      <c r="G21095" s="140"/>
      <c r="M21095" s="140"/>
      <c r="N21095" s="167"/>
      <c r="O21095" s="167"/>
      <c r="P21095" s="142"/>
      <c r="Q21095" s="142"/>
      <c r="R21095" s="142"/>
      <c r="S21095" s="139"/>
    </row>
    <row r="21096" spans="2:19" ht="15.75" customHeight="1" x14ac:dyDescent="0.25">
      <c r="B21096" s="106"/>
      <c r="C21096" s="106"/>
      <c r="D21096" s="139"/>
      <c r="E21096" s="140"/>
      <c r="F21096" s="140"/>
      <c r="G21096" s="140"/>
      <c r="M21096" s="140"/>
      <c r="N21096" s="167"/>
      <c r="O21096" s="167"/>
      <c r="P21096" s="142"/>
      <c r="Q21096" s="142"/>
      <c r="R21096" s="142"/>
      <c r="S21096" s="139"/>
    </row>
    <row r="21097" spans="2:19" ht="15.75" customHeight="1" x14ac:dyDescent="0.25">
      <c r="B21097" s="106"/>
      <c r="C21097" s="106"/>
      <c r="D21097" s="139"/>
      <c r="E21097" s="140"/>
      <c r="F21097" s="140"/>
      <c r="G21097" s="140"/>
      <c r="M21097" s="140"/>
      <c r="N21097" s="167"/>
      <c r="O21097" s="167"/>
      <c r="P21097" s="142"/>
      <c r="Q21097" s="142"/>
      <c r="R21097" s="142"/>
      <c r="S21097" s="139"/>
    </row>
    <row r="21098" spans="2:19" ht="15.75" customHeight="1" x14ac:dyDescent="0.25">
      <c r="B21098" s="106"/>
      <c r="C21098" s="106"/>
      <c r="D21098" s="139"/>
      <c r="E21098" s="140"/>
      <c r="F21098" s="140"/>
      <c r="G21098" s="140"/>
      <c r="M21098" s="140"/>
      <c r="N21098" s="167"/>
      <c r="O21098" s="167"/>
      <c r="P21098" s="142"/>
      <c r="Q21098" s="142"/>
      <c r="R21098" s="142"/>
      <c r="S21098" s="139"/>
    </row>
    <row r="21099" spans="2:19" ht="15.75" customHeight="1" x14ac:dyDescent="0.25">
      <c r="B21099" s="106"/>
      <c r="C21099" s="106"/>
      <c r="D21099" s="139"/>
      <c r="E21099" s="140"/>
      <c r="F21099" s="140"/>
      <c r="G21099" s="140"/>
      <c r="M21099" s="140"/>
      <c r="N21099" s="167"/>
      <c r="O21099" s="167"/>
      <c r="P21099" s="142"/>
      <c r="Q21099" s="142"/>
      <c r="R21099" s="142"/>
      <c r="S21099" s="139"/>
    </row>
    <row r="21100" spans="2:19" ht="15.75" customHeight="1" x14ac:dyDescent="0.25">
      <c r="B21100" s="106"/>
      <c r="C21100" s="106"/>
      <c r="D21100" s="139"/>
      <c r="E21100" s="140"/>
      <c r="F21100" s="140"/>
      <c r="G21100" s="140"/>
      <c r="M21100" s="140"/>
      <c r="N21100" s="167"/>
      <c r="O21100" s="167"/>
      <c r="P21100" s="142"/>
      <c r="Q21100" s="142"/>
      <c r="R21100" s="142"/>
      <c r="S21100" s="139"/>
    </row>
    <row r="21101" spans="2:19" ht="15.75" customHeight="1" x14ac:dyDescent="0.25">
      <c r="B21101" s="106"/>
      <c r="C21101" s="106"/>
      <c r="D21101" s="139"/>
      <c r="E21101" s="140"/>
      <c r="F21101" s="140"/>
      <c r="G21101" s="140"/>
      <c r="M21101" s="140"/>
      <c r="N21101" s="167"/>
      <c r="O21101" s="167"/>
      <c r="P21101" s="142"/>
      <c r="Q21101" s="142"/>
      <c r="R21101" s="142"/>
      <c r="S21101" s="139"/>
    </row>
    <row r="21102" spans="2:19" ht="15.75" customHeight="1" x14ac:dyDescent="0.25">
      <c r="B21102" s="106"/>
      <c r="C21102" s="106"/>
      <c r="D21102" s="139"/>
      <c r="E21102" s="140"/>
      <c r="F21102" s="140"/>
      <c r="G21102" s="140"/>
      <c r="M21102" s="140"/>
      <c r="N21102" s="167"/>
      <c r="O21102" s="167"/>
      <c r="P21102" s="142"/>
      <c r="Q21102" s="142"/>
      <c r="R21102" s="142"/>
      <c r="S21102" s="139"/>
    </row>
    <row r="21103" spans="2:19" ht="15.75" customHeight="1" x14ac:dyDescent="0.25">
      <c r="B21103" s="106"/>
      <c r="C21103" s="106"/>
      <c r="D21103" s="139"/>
      <c r="E21103" s="140"/>
      <c r="F21103" s="140"/>
      <c r="G21103" s="140"/>
      <c r="M21103" s="140"/>
      <c r="N21103" s="167"/>
      <c r="O21103" s="167"/>
      <c r="P21103" s="142"/>
      <c r="Q21103" s="142"/>
      <c r="R21103" s="142"/>
      <c r="S21103" s="139"/>
    </row>
    <row r="21104" spans="2:19" ht="15.75" customHeight="1" x14ac:dyDescent="0.25">
      <c r="B21104" s="106"/>
      <c r="C21104" s="106"/>
      <c r="D21104" s="139"/>
      <c r="E21104" s="140"/>
      <c r="F21104" s="140"/>
      <c r="G21104" s="140"/>
      <c r="M21104" s="140"/>
      <c r="N21104" s="167"/>
      <c r="O21104" s="167"/>
      <c r="P21104" s="142"/>
      <c r="Q21104" s="142"/>
      <c r="R21104" s="142"/>
      <c r="S21104" s="139"/>
    </row>
    <row r="21105" spans="2:19" ht="15.75" customHeight="1" x14ac:dyDescent="0.25">
      <c r="B21105" s="106"/>
      <c r="C21105" s="106"/>
      <c r="D21105" s="139"/>
      <c r="E21105" s="140"/>
      <c r="F21105" s="140"/>
      <c r="G21105" s="140"/>
      <c r="M21105" s="140"/>
      <c r="N21105" s="167"/>
      <c r="O21105" s="167"/>
      <c r="P21105" s="142"/>
      <c r="Q21105" s="142"/>
      <c r="R21105" s="142"/>
      <c r="S21105" s="139"/>
    </row>
    <row r="21106" spans="2:19" ht="15.75" customHeight="1" x14ac:dyDescent="0.25">
      <c r="B21106" s="106"/>
      <c r="C21106" s="106"/>
      <c r="D21106" s="139"/>
      <c r="E21106" s="140"/>
      <c r="F21106" s="140"/>
      <c r="G21106" s="140"/>
      <c r="M21106" s="140"/>
      <c r="N21106" s="167"/>
      <c r="O21106" s="167"/>
      <c r="P21106" s="142"/>
      <c r="Q21106" s="142"/>
      <c r="R21106" s="142"/>
      <c r="S21106" s="139"/>
    </row>
    <row r="21107" spans="2:19" ht="15.75" customHeight="1" x14ac:dyDescent="0.25">
      <c r="B21107" s="106"/>
      <c r="C21107" s="106"/>
      <c r="D21107" s="139"/>
      <c r="E21107" s="140"/>
      <c r="F21107" s="140"/>
      <c r="G21107" s="140"/>
      <c r="M21107" s="140"/>
      <c r="N21107" s="167"/>
      <c r="O21107" s="167"/>
      <c r="P21107" s="142"/>
      <c r="Q21107" s="142"/>
      <c r="R21107" s="142"/>
      <c r="S21107" s="139"/>
    </row>
    <row r="21108" spans="2:19" ht="15.75" customHeight="1" x14ac:dyDescent="0.25">
      <c r="B21108" s="106"/>
      <c r="C21108" s="106"/>
      <c r="D21108" s="139"/>
      <c r="E21108" s="140"/>
      <c r="F21108" s="140"/>
      <c r="G21108" s="140"/>
      <c r="M21108" s="140"/>
      <c r="N21108" s="167"/>
      <c r="O21108" s="167"/>
      <c r="P21108" s="142"/>
      <c r="Q21108" s="142"/>
      <c r="R21108" s="142"/>
      <c r="S21108" s="139"/>
    </row>
    <row r="21109" spans="2:19" ht="15.75" customHeight="1" x14ac:dyDescent="0.25">
      <c r="B21109" s="106"/>
      <c r="C21109" s="106"/>
      <c r="D21109" s="139"/>
      <c r="E21109" s="140"/>
      <c r="F21109" s="140"/>
      <c r="G21109" s="140"/>
      <c r="M21109" s="140"/>
      <c r="N21109" s="167"/>
      <c r="O21109" s="167"/>
      <c r="P21109" s="142"/>
      <c r="Q21109" s="142"/>
      <c r="R21109" s="142"/>
      <c r="S21109" s="139"/>
    </row>
    <row r="21110" spans="2:19" ht="15.75" customHeight="1" x14ac:dyDescent="0.25">
      <c r="B21110" s="106"/>
      <c r="C21110" s="106"/>
      <c r="D21110" s="139"/>
      <c r="E21110" s="140"/>
      <c r="F21110" s="140"/>
      <c r="G21110" s="140"/>
      <c r="M21110" s="140"/>
      <c r="N21110" s="167"/>
      <c r="O21110" s="167"/>
      <c r="P21110" s="142"/>
      <c r="Q21110" s="142"/>
      <c r="R21110" s="142"/>
      <c r="S21110" s="139"/>
    </row>
    <row r="21111" spans="2:19" ht="15.75" customHeight="1" x14ac:dyDescent="0.25">
      <c r="B21111" s="106"/>
      <c r="C21111" s="106"/>
      <c r="D21111" s="139"/>
      <c r="E21111" s="140"/>
      <c r="F21111" s="140"/>
      <c r="G21111" s="140"/>
      <c r="M21111" s="140"/>
      <c r="N21111" s="167"/>
      <c r="O21111" s="167"/>
      <c r="P21111" s="142"/>
      <c r="Q21111" s="142"/>
      <c r="R21111" s="142"/>
      <c r="S21111" s="139"/>
    </row>
    <row r="21112" spans="2:19" ht="15.75" customHeight="1" x14ac:dyDescent="0.25">
      <c r="B21112" s="106"/>
      <c r="C21112" s="106"/>
      <c r="D21112" s="139"/>
      <c r="E21112" s="140"/>
      <c r="F21112" s="140"/>
      <c r="G21112" s="140"/>
      <c r="M21112" s="140"/>
      <c r="N21112" s="167"/>
      <c r="O21112" s="167"/>
      <c r="P21112" s="142"/>
      <c r="Q21112" s="142"/>
      <c r="R21112" s="142"/>
      <c r="S21112" s="139"/>
    </row>
    <row r="21113" spans="2:19" ht="15.75" customHeight="1" x14ac:dyDescent="0.25">
      <c r="B21113" s="106"/>
      <c r="C21113" s="106"/>
      <c r="D21113" s="139"/>
      <c r="E21113" s="140"/>
      <c r="F21113" s="140"/>
      <c r="G21113" s="140"/>
      <c r="M21113" s="140"/>
      <c r="N21113" s="167"/>
      <c r="O21113" s="167"/>
      <c r="P21113" s="142"/>
      <c r="Q21113" s="142"/>
      <c r="R21113" s="142"/>
      <c r="S21113" s="139"/>
    </row>
    <row r="21114" spans="2:19" ht="15.75" customHeight="1" x14ac:dyDescent="0.25">
      <c r="B21114" s="106"/>
      <c r="C21114" s="106"/>
      <c r="D21114" s="139"/>
      <c r="E21114" s="140"/>
      <c r="F21114" s="140"/>
      <c r="G21114" s="140"/>
      <c r="M21114" s="140"/>
      <c r="N21114" s="167"/>
      <c r="O21114" s="167"/>
      <c r="P21114" s="142"/>
      <c r="Q21114" s="142"/>
      <c r="R21114" s="142"/>
      <c r="S21114" s="139"/>
    </row>
    <row r="21115" spans="2:19" ht="15.75" customHeight="1" x14ac:dyDescent="0.25">
      <c r="B21115" s="106"/>
      <c r="C21115" s="106"/>
      <c r="D21115" s="139"/>
      <c r="E21115" s="140"/>
      <c r="F21115" s="140"/>
      <c r="G21115" s="140"/>
      <c r="M21115" s="140"/>
      <c r="N21115" s="167"/>
      <c r="O21115" s="167"/>
      <c r="P21115" s="142"/>
      <c r="Q21115" s="142"/>
      <c r="R21115" s="142"/>
      <c r="S21115" s="139"/>
    </row>
    <row r="21116" spans="2:19" ht="15.75" customHeight="1" x14ac:dyDescent="0.25">
      <c r="B21116" s="106"/>
      <c r="C21116" s="106"/>
      <c r="D21116" s="139"/>
      <c r="E21116" s="140"/>
      <c r="F21116" s="140"/>
      <c r="G21116" s="140"/>
      <c r="M21116" s="140"/>
      <c r="N21116" s="167"/>
      <c r="O21116" s="167"/>
      <c r="P21116" s="142"/>
      <c r="Q21116" s="142"/>
      <c r="R21116" s="142"/>
      <c r="S21116" s="139"/>
    </row>
    <row r="21117" spans="2:19" ht="15.75" customHeight="1" x14ac:dyDescent="0.25">
      <c r="B21117" s="106"/>
      <c r="C21117" s="106"/>
      <c r="D21117" s="139"/>
      <c r="E21117" s="140"/>
      <c r="F21117" s="140"/>
      <c r="G21117" s="140"/>
      <c r="M21117" s="140"/>
      <c r="N21117" s="167"/>
      <c r="O21117" s="167"/>
      <c r="P21117" s="142"/>
      <c r="Q21117" s="142"/>
      <c r="R21117" s="142"/>
      <c r="S21117" s="139"/>
    </row>
    <row r="21118" spans="2:19" ht="15.75" customHeight="1" x14ac:dyDescent="0.25">
      <c r="B21118" s="106"/>
      <c r="C21118" s="106"/>
      <c r="D21118" s="139"/>
      <c r="E21118" s="140"/>
      <c r="F21118" s="140"/>
      <c r="G21118" s="140"/>
      <c r="M21118" s="140"/>
      <c r="N21118" s="167"/>
      <c r="O21118" s="167"/>
      <c r="P21118" s="142"/>
      <c r="Q21118" s="142"/>
      <c r="R21118" s="142"/>
      <c r="S21118" s="139"/>
    </row>
    <row r="21119" spans="2:19" ht="15.75" customHeight="1" x14ac:dyDescent="0.25">
      <c r="B21119" s="106"/>
      <c r="C21119" s="106"/>
      <c r="D21119" s="139"/>
      <c r="E21119" s="140"/>
      <c r="F21119" s="140"/>
      <c r="G21119" s="140"/>
      <c r="M21119" s="140"/>
      <c r="N21119" s="167"/>
      <c r="O21119" s="167"/>
      <c r="P21119" s="142"/>
      <c r="Q21119" s="142"/>
      <c r="R21119" s="142"/>
      <c r="S21119" s="139"/>
    </row>
    <row r="21120" spans="2:19" ht="15.75" customHeight="1" x14ac:dyDescent="0.25">
      <c r="B21120" s="106"/>
      <c r="C21120" s="106"/>
      <c r="D21120" s="139"/>
      <c r="E21120" s="140"/>
      <c r="F21120" s="140"/>
      <c r="G21120" s="140"/>
      <c r="M21120" s="140"/>
      <c r="N21120" s="167"/>
      <c r="O21120" s="167"/>
      <c r="P21120" s="142"/>
      <c r="Q21120" s="142"/>
      <c r="R21120" s="142"/>
      <c r="S21120" s="139"/>
    </row>
    <row r="21121" spans="2:19" ht="15.75" customHeight="1" x14ac:dyDescent="0.25">
      <c r="B21121" s="106"/>
      <c r="C21121" s="106"/>
      <c r="D21121" s="139"/>
      <c r="E21121" s="140"/>
      <c r="F21121" s="140"/>
      <c r="G21121" s="140"/>
      <c r="M21121" s="140"/>
      <c r="N21121" s="167"/>
      <c r="O21121" s="167"/>
      <c r="P21121" s="142"/>
      <c r="Q21121" s="142"/>
      <c r="R21121" s="142"/>
      <c r="S21121" s="139"/>
    </row>
    <row r="21122" spans="2:19" ht="15.75" customHeight="1" x14ac:dyDescent="0.25">
      <c r="B21122" s="106"/>
      <c r="C21122" s="106"/>
      <c r="D21122" s="139"/>
      <c r="E21122" s="140"/>
      <c r="F21122" s="140"/>
      <c r="G21122" s="140"/>
      <c r="M21122" s="140"/>
      <c r="N21122" s="167"/>
      <c r="O21122" s="167"/>
      <c r="P21122" s="142"/>
      <c r="Q21122" s="142"/>
      <c r="R21122" s="142"/>
      <c r="S21122" s="139"/>
    </row>
    <row r="21123" spans="2:19" ht="15.75" customHeight="1" x14ac:dyDescent="0.25">
      <c r="B21123" s="106"/>
      <c r="C21123" s="106"/>
      <c r="D21123" s="139"/>
      <c r="E21123" s="140"/>
      <c r="F21123" s="140"/>
      <c r="G21123" s="140"/>
      <c r="M21123" s="140"/>
      <c r="N21123" s="167"/>
      <c r="O21123" s="167"/>
      <c r="P21123" s="142"/>
      <c r="Q21123" s="142"/>
      <c r="R21123" s="142"/>
      <c r="S21123" s="139"/>
    </row>
    <row r="21124" spans="2:19" ht="15.75" customHeight="1" x14ac:dyDescent="0.25">
      <c r="B21124" s="106"/>
      <c r="C21124" s="106"/>
      <c r="D21124" s="139"/>
      <c r="E21124" s="140"/>
      <c r="F21124" s="140"/>
      <c r="G21124" s="140"/>
      <c r="M21124" s="140"/>
      <c r="N21124" s="167"/>
      <c r="O21124" s="167"/>
      <c r="P21124" s="142"/>
      <c r="Q21124" s="142"/>
      <c r="R21124" s="142"/>
      <c r="S21124" s="139"/>
    </row>
    <row r="21125" spans="2:19" ht="15.75" customHeight="1" x14ac:dyDescent="0.25">
      <c r="B21125" s="106"/>
      <c r="C21125" s="106"/>
      <c r="D21125" s="139"/>
      <c r="E21125" s="140"/>
      <c r="F21125" s="140"/>
      <c r="G21125" s="140"/>
      <c r="M21125" s="140"/>
      <c r="N21125" s="167"/>
      <c r="O21125" s="167"/>
      <c r="P21125" s="142"/>
      <c r="Q21125" s="142"/>
      <c r="R21125" s="142"/>
      <c r="S21125" s="139"/>
    </row>
    <row r="21126" spans="2:19" ht="15.75" customHeight="1" x14ac:dyDescent="0.25">
      <c r="B21126" s="106"/>
      <c r="C21126" s="106"/>
      <c r="D21126" s="139"/>
      <c r="E21126" s="140"/>
      <c r="F21126" s="140"/>
      <c r="G21126" s="140"/>
      <c r="M21126" s="140"/>
      <c r="N21126" s="167"/>
      <c r="O21126" s="167"/>
      <c r="P21126" s="142"/>
      <c r="Q21126" s="142"/>
      <c r="R21126" s="142"/>
      <c r="S21126" s="139"/>
    </row>
    <row r="21127" spans="2:19" ht="15.75" customHeight="1" x14ac:dyDescent="0.25">
      <c r="B21127" s="106"/>
      <c r="C21127" s="106"/>
      <c r="D21127" s="139"/>
      <c r="E21127" s="140"/>
      <c r="F21127" s="140"/>
      <c r="G21127" s="140"/>
      <c r="M21127" s="140"/>
      <c r="N21127" s="167"/>
      <c r="O21127" s="167"/>
      <c r="P21127" s="142"/>
      <c r="Q21127" s="142"/>
      <c r="R21127" s="142"/>
      <c r="S21127" s="139"/>
    </row>
    <row r="21128" spans="2:19" ht="15.75" customHeight="1" x14ac:dyDescent="0.25">
      <c r="B21128" s="106"/>
      <c r="C21128" s="106"/>
      <c r="D21128" s="139"/>
      <c r="E21128" s="140"/>
      <c r="F21128" s="140"/>
      <c r="G21128" s="140"/>
      <c r="M21128" s="140"/>
      <c r="N21128" s="167"/>
      <c r="O21128" s="167"/>
      <c r="P21128" s="142"/>
      <c r="Q21128" s="142"/>
      <c r="R21128" s="142"/>
      <c r="S21128" s="139"/>
    </row>
    <row r="21129" spans="2:19" ht="15.75" customHeight="1" x14ac:dyDescent="0.25">
      <c r="B21129" s="106"/>
      <c r="C21129" s="106"/>
      <c r="D21129" s="139"/>
      <c r="E21129" s="140"/>
      <c r="F21129" s="140"/>
      <c r="G21129" s="140"/>
      <c r="M21129" s="140"/>
      <c r="N21129" s="167"/>
      <c r="O21129" s="167"/>
      <c r="P21129" s="142"/>
      <c r="Q21129" s="142"/>
      <c r="R21129" s="142"/>
      <c r="S21129" s="139"/>
    </row>
    <row r="21130" spans="2:19" ht="15.75" customHeight="1" x14ac:dyDescent="0.25">
      <c r="B21130" s="106"/>
      <c r="C21130" s="106"/>
      <c r="D21130" s="139"/>
      <c r="E21130" s="140"/>
      <c r="F21130" s="140"/>
      <c r="G21130" s="140"/>
      <c r="M21130" s="140"/>
      <c r="N21130" s="167"/>
      <c r="O21130" s="167"/>
      <c r="P21130" s="142"/>
      <c r="Q21130" s="142"/>
      <c r="R21130" s="142"/>
      <c r="S21130" s="139"/>
    </row>
    <row r="21131" spans="2:19" ht="15.75" customHeight="1" x14ac:dyDescent="0.25">
      <c r="B21131" s="106"/>
      <c r="C21131" s="106"/>
      <c r="D21131" s="139"/>
      <c r="E21131" s="140"/>
      <c r="F21131" s="140"/>
      <c r="G21131" s="140"/>
      <c r="M21131" s="140"/>
      <c r="N21131" s="167"/>
      <c r="O21131" s="167"/>
      <c r="P21131" s="142"/>
      <c r="Q21131" s="142"/>
      <c r="R21131" s="142"/>
      <c r="S21131" s="139"/>
    </row>
    <row r="21132" spans="2:19" ht="15.75" customHeight="1" x14ac:dyDescent="0.25">
      <c r="B21132" s="106"/>
      <c r="C21132" s="106"/>
      <c r="D21132" s="139"/>
      <c r="E21132" s="140"/>
      <c r="F21132" s="140"/>
      <c r="G21132" s="140"/>
      <c r="M21132" s="140"/>
      <c r="N21132" s="167"/>
      <c r="O21132" s="167"/>
      <c r="P21132" s="142"/>
      <c r="Q21132" s="142"/>
      <c r="R21132" s="142"/>
      <c r="S21132" s="139"/>
    </row>
    <row r="21133" spans="2:19" ht="15.75" customHeight="1" x14ac:dyDescent="0.25">
      <c r="B21133" s="106"/>
      <c r="C21133" s="106"/>
      <c r="D21133" s="139"/>
      <c r="E21133" s="140"/>
      <c r="F21133" s="140"/>
      <c r="G21133" s="140"/>
      <c r="M21133" s="140"/>
      <c r="N21133" s="167"/>
      <c r="O21133" s="167"/>
      <c r="P21133" s="142"/>
      <c r="Q21133" s="142"/>
      <c r="R21133" s="142"/>
      <c r="S21133" s="139"/>
    </row>
    <row r="21134" spans="2:19" ht="15.75" customHeight="1" x14ac:dyDescent="0.25">
      <c r="B21134" s="106"/>
      <c r="C21134" s="106"/>
      <c r="D21134" s="139"/>
      <c r="E21134" s="140"/>
      <c r="F21134" s="140"/>
      <c r="G21134" s="140"/>
      <c r="M21134" s="140"/>
      <c r="N21134" s="167"/>
      <c r="O21134" s="167"/>
      <c r="P21134" s="142"/>
      <c r="Q21134" s="142"/>
      <c r="R21134" s="142"/>
      <c r="S21134" s="139"/>
    </row>
    <row r="21135" spans="2:19" ht="15.75" customHeight="1" x14ac:dyDescent="0.25">
      <c r="B21135" s="106"/>
      <c r="C21135" s="106"/>
      <c r="D21135" s="139"/>
      <c r="E21135" s="140"/>
      <c r="F21135" s="140"/>
      <c r="G21135" s="140"/>
      <c r="M21135" s="140"/>
      <c r="N21135" s="167"/>
      <c r="O21135" s="167"/>
      <c r="P21135" s="142"/>
      <c r="Q21135" s="142"/>
      <c r="R21135" s="142"/>
      <c r="S21135" s="139"/>
    </row>
    <row r="21136" spans="2:19" ht="15.75" customHeight="1" x14ac:dyDescent="0.25">
      <c r="B21136" s="106"/>
      <c r="C21136" s="106"/>
      <c r="D21136" s="139"/>
      <c r="E21136" s="140"/>
      <c r="F21136" s="140"/>
      <c r="G21136" s="140"/>
      <c r="M21136" s="140"/>
      <c r="N21136" s="167"/>
      <c r="O21136" s="167"/>
      <c r="P21136" s="142"/>
      <c r="Q21136" s="142"/>
      <c r="R21136" s="142"/>
      <c r="S21136" s="139"/>
    </row>
    <row r="21137" spans="2:19" ht="15.75" customHeight="1" x14ac:dyDescent="0.25">
      <c r="B21137" s="106"/>
      <c r="C21137" s="106"/>
      <c r="D21137" s="139"/>
      <c r="E21137" s="140"/>
      <c r="F21137" s="140"/>
      <c r="G21137" s="140"/>
      <c r="M21137" s="140"/>
      <c r="N21137" s="167"/>
      <c r="O21137" s="167"/>
      <c r="P21137" s="142"/>
      <c r="Q21137" s="142"/>
      <c r="R21137" s="142"/>
      <c r="S21137" s="139"/>
    </row>
    <row r="21138" spans="2:19" ht="15.75" customHeight="1" x14ac:dyDescent="0.25">
      <c r="B21138" s="106"/>
      <c r="C21138" s="106"/>
      <c r="D21138" s="139"/>
      <c r="E21138" s="140"/>
      <c r="F21138" s="140"/>
      <c r="G21138" s="140"/>
      <c r="M21138" s="140"/>
      <c r="N21138" s="167"/>
      <c r="O21138" s="167"/>
      <c r="P21138" s="142"/>
      <c r="Q21138" s="142"/>
      <c r="R21138" s="142"/>
      <c r="S21138" s="139"/>
    </row>
    <row r="21139" spans="2:19" ht="15.75" customHeight="1" x14ac:dyDescent="0.25">
      <c r="B21139" s="106"/>
      <c r="C21139" s="106"/>
      <c r="D21139" s="139"/>
      <c r="E21139" s="140"/>
      <c r="F21139" s="140"/>
      <c r="G21139" s="140"/>
      <c r="M21139" s="140"/>
      <c r="N21139" s="167"/>
      <c r="O21139" s="167"/>
      <c r="P21139" s="142"/>
      <c r="Q21139" s="142"/>
      <c r="R21139" s="142"/>
      <c r="S21139" s="139"/>
    </row>
    <row r="21140" spans="2:19" ht="15.75" customHeight="1" x14ac:dyDescent="0.25">
      <c r="B21140" s="106"/>
      <c r="C21140" s="106"/>
      <c r="D21140" s="139"/>
      <c r="E21140" s="140"/>
      <c r="F21140" s="140"/>
      <c r="G21140" s="140"/>
      <c r="M21140" s="140"/>
      <c r="N21140" s="167"/>
      <c r="O21140" s="167"/>
      <c r="P21140" s="142"/>
      <c r="Q21140" s="142"/>
      <c r="R21140" s="142"/>
      <c r="S21140" s="139"/>
    </row>
    <row r="21141" spans="2:19" ht="15.75" customHeight="1" x14ac:dyDescent="0.25">
      <c r="B21141" s="106"/>
      <c r="C21141" s="106"/>
      <c r="D21141" s="139"/>
      <c r="E21141" s="140"/>
      <c r="F21141" s="140"/>
      <c r="G21141" s="140"/>
      <c r="M21141" s="140"/>
      <c r="N21141" s="167"/>
      <c r="O21141" s="167"/>
      <c r="P21141" s="142"/>
      <c r="Q21141" s="142"/>
      <c r="R21141" s="142"/>
      <c r="S21141" s="139"/>
    </row>
    <row r="21142" spans="2:19" ht="15.75" customHeight="1" x14ac:dyDescent="0.25">
      <c r="B21142" s="106"/>
      <c r="C21142" s="106"/>
      <c r="D21142" s="139"/>
      <c r="E21142" s="140"/>
      <c r="F21142" s="140"/>
      <c r="G21142" s="140"/>
      <c r="M21142" s="140"/>
      <c r="N21142" s="167"/>
      <c r="O21142" s="167"/>
      <c r="P21142" s="142"/>
      <c r="Q21142" s="142"/>
      <c r="R21142" s="142"/>
      <c r="S21142" s="139"/>
    </row>
    <row r="21143" spans="2:19" ht="15.75" customHeight="1" x14ac:dyDescent="0.25">
      <c r="B21143" s="106"/>
      <c r="C21143" s="106"/>
      <c r="D21143" s="139"/>
      <c r="E21143" s="140"/>
      <c r="F21143" s="140"/>
      <c r="G21143" s="140"/>
      <c r="M21143" s="140"/>
      <c r="N21143" s="167"/>
      <c r="O21143" s="167"/>
      <c r="P21143" s="142"/>
      <c r="Q21143" s="142"/>
      <c r="R21143" s="142"/>
      <c r="S21143" s="139"/>
    </row>
    <row r="21144" spans="2:19" ht="15.75" customHeight="1" x14ac:dyDescent="0.25">
      <c r="B21144" s="106"/>
      <c r="C21144" s="106"/>
      <c r="D21144" s="139"/>
      <c r="E21144" s="140"/>
      <c r="F21144" s="140"/>
      <c r="G21144" s="140"/>
      <c r="M21144" s="140"/>
      <c r="N21144" s="167"/>
      <c r="O21144" s="167"/>
      <c r="P21144" s="142"/>
      <c r="Q21144" s="142"/>
      <c r="R21144" s="142"/>
      <c r="S21144" s="139"/>
    </row>
    <row r="21145" spans="2:19" ht="15.75" customHeight="1" x14ac:dyDescent="0.25">
      <c r="B21145" s="106"/>
      <c r="C21145" s="106"/>
      <c r="D21145" s="139"/>
      <c r="E21145" s="140"/>
      <c r="F21145" s="140"/>
      <c r="G21145" s="140"/>
      <c r="M21145" s="140"/>
      <c r="N21145" s="167"/>
      <c r="O21145" s="167"/>
      <c r="P21145" s="142"/>
      <c r="Q21145" s="142"/>
      <c r="R21145" s="142"/>
      <c r="S21145" s="139"/>
    </row>
    <row r="21146" spans="2:19" ht="15.75" customHeight="1" x14ac:dyDescent="0.25">
      <c r="B21146" s="106"/>
      <c r="C21146" s="106"/>
      <c r="D21146" s="139"/>
      <c r="E21146" s="140"/>
      <c r="F21146" s="140"/>
      <c r="G21146" s="140"/>
      <c r="M21146" s="140"/>
      <c r="N21146" s="167"/>
      <c r="O21146" s="167"/>
      <c r="P21146" s="142"/>
      <c r="Q21146" s="142"/>
      <c r="R21146" s="142"/>
      <c r="S21146" s="139"/>
    </row>
    <row r="21147" spans="2:19" ht="15.75" customHeight="1" x14ac:dyDescent="0.25">
      <c r="B21147" s="106"/>
      <c r="C21147" s="106"/>
      <c r="D21147" s="139"/>
      <c r="E21147" s="140"/>
      <c r="F21147" s="140"/>
      <c r="G21147" s="140"/>
      <c r="M21147" s="140"/>
      <c r="N21147" s="167"/>
      <c r="O21147" s="167"/>
      <c r="P21147" s="142"/>
      <c r="Q21147" s="142"/>
      <c r="R21147" s="142"/>
      <c r="S21147" s="139"/>
    </row>
    <row r="21148" spans="2:19" ht="15.75" customHeight="1" x14ac:dyDescent="0.25">
      <c r="B21148" s="106"/>
      <c r="C21148" s="106"/>
      <c r="D21148" s="139"/>
      <c r="E21148" s="140"/>
      <c r="F21148" s="140"/>
      <c r="G21148" s="140"/>
      <c r="M21148" s="140"/>
      <c r="N21148" s="167"/>
      <c r="O21148" s="167"/>
      <c r="P21148" s="142"/>
      <c r="Q21148" s="142"/>
      <c r="R21148" s="142"/>
      <c r="S21148" s="139"/>
    </row>
    <row r="21149" spans="2:19" ht="15.75" customHeight="1" x14ac:dyDescent="0.25">
      <c r="B21149" s="106"/>
      <c r="C21149" s="106"/>
      <c r="D21149" s="139"/>
      <c r="E21149" s="140"/>
      <c r="F21149" s="140"/>
      <c r="G21149" s="140"/>
      <c r="M21149" s="140"/>
      <c r="N21149" s="167"/>
      <c r="O21149" s="167"/>
      <c r="P21149" s="142"/>
      <c r="Q21149" s="142"/>
      <c r="R21149" s="142"/>
      <c r="S21149" s="139"/>
    </row>
    <row r="21150" spans="2:19" ht="15.75" customHeight="1" x14ac:dyDescent="0.25">
      <c r="B21150" s="106"/>
      <c r="C21150" s="106"/>
      <c r="D21150" s="139"/>
      <c r="E21150" s="140"/>
      <c r="F21150" s="140"/>
      <c r="G21150" s="140"/>
      <c r="M21150" s="140"/>
      <c r="N21150" s="167"/>
      <c r="O21150" s="167"/>
      <c r="P21150" s="142"/>
      <c r="Q21150" s="142"/>
      <c r="R21150" s="142"/>
      <c r="S21150" s="139"/>
    </row>
    <row r="21151" spans="2:19" ht="15.75" customHeight="1" x14ac:dyDescent="0.25">
      <c r="B21151" s="106"/>
      <c r="C21151" s="106"/>
      <c r="D21151" s="139"/>
      <c r="E21151" s="140"/>
      <c r="F21151" s="140"/>
      <c r="G21151" s="140"/>
      <c r="M21151" s="140"/>
      <c r="N21151" s="167"/>
      <c r="O21151" s="167"/>
      <c r="P21151" s="142"/>
      <c r="Q21151" s="142"/>
      <c r="R21151" s="142"/>
      <c r="S21151" s="139"/>
    </row>
    <row r="21152" spans="2:19" ht="15.75" customHeight="1" x14ac:dyDescent="0.25">
      <c r="B21152" s="106"/>
      <c r="C21152" s="106"/>
      <c r="D21152" s="139"/>
      <c r="E21152" s="140"/>
      <c r="F21152" s="140"/>
      <c r="G21152" s="140"/>
      <c r="M21152" s="140"/>
      <c r="N21152" s="167"/>
      <c r="O21152" s="167"/>
      <c r="P21152" s="142"/>
      <c r="Q21152" s="142"/>
      <c r="R21152" s="142"/>
      <c r="S21152" s="139"/>
    </row>
    <row r="21153" spans="2:19" ht="15.75" customHeight="1" x14ac:dyDescent="0.25">
      <c r="B21153" s="106"/>
      <c r="C21153" s="106"/>
      <c r="D21153" s="139"/>
      <c r="E21153" s="140"/>
      <c r="F21153" s="140"/>
      <c r="G21153" s="140"/>
      <c r="M21153" s="140"/>
      <c r="N21153" s="167"/>
      <c r="O21153" s="167"/>
      <c r="P21153" s="142"/>
      <c r="Q21153" s="142"/>
      <c r="R21153" s="142"/>
      <c r="S21153" s="139"/>
    </row>
    <row r="21154" spans="2:19" ht="15.75" customHeight="1" x14ac:dyDescent="0.25">
      <c r="B21154" s="106"/>
      <c r="C21154" s="106"/>
      <c r="D21154" s="139"/>
      <c r="E21154" s="140"/>
      <c r="F21154" s="140"/>
      <c r="G21154" s="140"/>
      <c r="M21154" s="140"/>
      <c r="N21154" s="167"/>
      <c r="O21154" s="167"/>
      <c r="P21154" s="142"/>
      <c r="Q21154" s="142"/>
      <c r="R21154" s="142"/>
      <c r="S21154" s="139"/>
    </row>
    <row r="21155" spans="2:19" ht="15.75" customHeight="1" x14ac:dyDescent="0.25">
      <c r="B21155" s="106"/>
      <c r="C21155" s="106"/>
      <c r="D21155" s="139"/>
      <c r="E21155" s="140"/>
      <c r="F21155" s="140"/>
      <c r="G21155" s="140"/>
      <c r="M21155" s="140"/>
      <c r="N21155" s="167"/>
      <c r="O21155" s="167"/>
      <c r="P21155" s="142"/>
      <c r="Q21155" s="142"/>
      <c r="R21155" s="142"/>
      <c r="S21155" s="139"/>
    </row>
    <row r="21156" spans="2:19" ht="15.75" customHeight="1" x14ac:dyDescent="0.25">
      <c r="B21156" s="106"/>
      <c r="C21156" s="106"/>
      <c r="D21156" s="139"/>
      <c r="E21156" s="140"/>
      <c r="F21156" s="140"/>
      <c r="G21156" s="140"/>
      <c r="M21156" s="140"/>
      <c r="N21156" s="167"/>
      <c r="O21156" s="167"/>
      <c r="P21156" s="142"/>
      <c r="Q21156" s="142"/>
      <c r="R21156" s="142"/>
      <c r="S21156" s="139"/>
    </row>
    <row r="21157" spans="2:19" ht="15.75" customHeight="1" x14ac:dyDescent="0.25">
      <c r="B21157" s="106"/>
      <c r="C21157" s="106"/>
      <c r="D21157" s="139"/>
      <c r="E21157" s="140"/>
      <c r="F21157" s="140"/>
      <c r="G21157" s="140"/>
      <c r="M21157" s="140"/>
      <c r="N21157" s="167"/>
      <c r="O21157" s="167"/>
      <c r="P21157" s="142"/>
      <c r="Q21157" s="142"/>
      <c r="R21157" s="142"/>
      <c r="S21157" s="139"/>
    </row>
    <row r="21158" spans="2:19" ht="15.75" customHeight="1" x14ac:dyDescent="0.25">
      <c r="B21158" s="106"/>
      <c r="C21158" s="106"/>
      <c r="D21158" s="139"/>
      <c r="E21158" s="140"/>
      <c r="F21158" s="140"/>
      <c r="G21158" s="140"/>
      <c r="M21158" s="140"/>
      <c r="N21158" s="167"/>
      <c r="O21158" s="167"/>
      <c r="P21158" s="142"/>
      <c r="Q21158" s="142"/>
      <c r="R21158" s="142"/>
      <c r="S21158" s="139"/>
    </row>
    <row r="21159" spans="2:19" ht="15.75" customHeight="1" x14ac:dyDescent="0.25">
      <c r="B21159" s="106"/>
      <c r="C21159" s="106"/>
      <c r="D21159" s="139"/>
      <c r="E21159" s="140"/>
      <c r="F21159" s="140"/>
      <c r="G21159" s="140"/>
      <c r="M21159" s="140"/>
      <c r="N21159" s="167"/>
      <c r="O21159" s="167"/>
      <c r="P21159" s="142"/>
      <c r="Q21159" s="142"/>
      <c r="R21159" s="142"/>
      <c r="S21159" s="139"/>
    </row>
    <row r="21160" spans="2:19" ht="15.75" customHeight="1" x14ac:dyDescent="0.25">
      <c r="B21160" s="106"/>
      <c r="C21160" s="106"/>
      <c r="D21160" s="139"/>
      <c r="E21160" s="140"/>
      <c r="F21160" s="140"/>
      <c r="G21160" s="140"/>
      <c r="M21160" s="140"/>
      <c r="N21160" s="167"/>
      <c r="O21160" s="167"/>
      <c r="P21160" s="142"/>
      <c r="Q21160" s="142"/>
      <c r="R21160" s="142"/>
      <c r="S21160" s="139"/>
    </row>
    <row r="21161" spans="2:19" ht="15.75" customHeight="1" x14ac:dyDescent="0.25">
      <c r="B21161" s="106"/>
      <c r="C21161" s="106"/>
      <c r="D21161" s="139"/>
      <c r="E21161" s="140"/>
      <c r="F21161" s="140"/>
      <c r="G21161" s="140"/>
      <c r="M21161" s="140"/>
      <c r="N21161" s="167"/>
      <c r="O21161" s="167"/>
      <c r="P21161" s="142"/>
      <c r="Q21161" s="142"/>
      <c r="R21161" s="142"/>
      <c r="S21161" s="139"/>
    </row>
    <row r="21162" spans="2:19" ht="15.75" customHeight="1" x14ac:dyDescent="0.25">
      <c r="B21162" s="106"/>
      <c r="C21162" s="106"/>
      <c r="D21162" s="139"/>
      <c r="E21162" s="140"/>
      <c r="F21162" s="140"/>
      <c r="G21162" s="140"/>
      <c r="M21162" s="140"/>
      <c r="N21162" s="167"/>
      <c r="O21162" s="167"/>
      <c r="P21162" s="142"/>
      <c r="Q21162" s="142"/>
      <c r="R21162" s="142"/>
      <c r="S21162" s="139"/>
    </row>
    <row r="21163" spans="2:19" ht="15.75" customHeight="1" x14ac:dyDescent="0.25">
      <c r="B21163" s="106"/>
      <c r="C21163" s="106"/>
      <c r="D21163" s="139"/>
      <c r="E21163" s="140"/>
      <c r="F21163" s="140"/>
      <c r="G21163" s="140"/>
      <c r="M21163" s="140"/>
      <c r="N21163" s="167"/>
      <c r="O21163" s="167"/>
      <c r="P21163" s="142"/>
      <c r="Q21163" s="142"/>
      <c r="R21163" s="142"/>
      <c r="S21163" s="139"/>
    </row>
    <row r="21164" spans="2:19" ht="15.75" customHeight="1" x14ac:dyDescent="0.25">
      <c r="B21164" s="106"/>
      <c r="C21164" s="106"/>
      <c r="D21164" s="139"/>
      <c r="E21164" s="140"/>
      <c r="F21164" s="140"/>
      <c r="G21164" s="140"/>
      <c r="M21164" s="140"/>
      <c r="N21164" s="167"/>
      <c r="O21164" s="167"/>
      <c r="P21164" s="142"/>
      <c r="Q21164" s="142"/>
      <c r="R21164" s="142"/>
      <c r="S21164" s="139"/>
    </row>
    <row r="21165" spans="2:19" ht="15.75" customHeight="1" x14ac:dyDescent="0.25">
      <c r="B21165" s="106"/>
      <c r="C21165" s="106"/>
      <c r="D21165" s="139"/>
      <c r="E21165" s="140"/>
      <c r="F21165" s="140"/>
      <c r="G21165" s="140"/>
      <c r="M21165" s="140"/>
      <c r="N21165" s="167"/>
      <c r="O21165" s="167"/>
      <c r="P21165" s="142"/>
      <c r="Q21165" s="142"/>
      <c r="R21165" s="142"/>
      <c r="S21165" s="139"/>
    </row>
    <row r="21166" spans="2:19" ht="15.75" customHeight="1" x14ac:dyDescent="0.25">
      <c r="B21166" s="106"/>
      <c r="C21166" s="106"/>
      <c r="D21166" s="139"/>
      <c r="E21166" s="140"/>
      <c r="F21166" s="140"/>
      <c r="G21166" s="140"/>
      <c r="M21166" s="140"/>
      <c r="N21166" s="167"/>
      <c r="O21166" s="167"/>
      <c r="P21166" s="142"/>
      <c r="Q21166" s="142"/>
      <c r="R21166" s="142"/>
      <c r="S21166" s="139"/>
    </row>
    <row r="21167" spans="2:19" ht="15.75" customHeight="1" x14ac:dyDescent="0.25">
      <c r="B21167" s="106"/>
      <c r="C21167" s="106"/>
      <c r="D21167" s="139"/>
      <c r="E21167" s="140"/>
      <c r="F21167" s="140"/>
      <c r="G21167" s="140"/>
      <c r="M21167" s="140"/>
      <c r="N21167" s="167"/>
      <c r="O21167" s="167"/>
      <c r="P21167" s="142"/>
      <c r="Q21167" s="142"/>
      <c r="R21167" s="142"/>
      <c r="S21167" s="139"/>
    </row>
    <row r="21168" spans="2:19" ht="15.75" customHeight="1" x14ac:dyDescent="0.25">
      <c r="B21168" s="106"/>
      <c r="C21168" s="106"/>
      <c r="D21168" s="139"/>
      <c r="E21168" s="140"/>
      <c r="F21168" s="140"/>
      <c r="G21168" s="140"/>
      <c r="M21168" s="140"/>
      <c r="N21168" s="167"/>
      <c r="O21168" s="167"/>
      <c r="P21168" s="142"/>
      <c r="Q21168" s="142"/>
      <c r="R21168" s="142"/>
      <c r="S21168" s="139"/>
    </row>
    <row r="21169" spans="2:19" ht="15.75" customHeight="1" x14ac:dyDescent="0.25">
      <c r="B21169" s="106"/>
      <c r="C21169" s="106"/>
      <c r="D21169" s="139"/>
      <c r="E21169" s="140"/>
      <c r="F21169" s="140"/>
      <c r="G21169" s="140"/>
      <c r="M21169" s="140"/>
      <c r="N21169" s="167"/>
      <c r="O21169" s="167"/>
      <c r="P21169" s="142"/>
      <c r="Q21169" s="142"/>
      <c r="R21169" s="142"/>
      <c r="S21169" s="139"/>
    </row>
    <row r="21170" spans="2:19" ht="15.75" customHeight="1" x14ac:dyDescent="0.25">
      <c r="B21170" s="106"/>
      <c r="C21170" s="106"/>
      <c r="D21170" s="139"/>
      <c r="E21170" s="140"/>
      <c r="F21170" s="140"/>
      <c r="G21170" s="140"/>
      <c r="M21170" s="140"/>
      <c r="N21170" s="167"/>
      <c r="O21170" s="167"/>
      <c r="P21170" s="142"/>
      <c r="Q21170" s="142"/>
      <c r="R21170" s="142"/>
      <c r="S21170" s="139"/>
    </row>
    <row r="21171" spans="2:19" ht="15.75" customHeight="1" x14ac:dyDescent="0.25">
      <c r="B21171" s="106"/>
      <c r="C21171" s="106"/>
      <c r="D21171" s="139"/>
      <c r="E21171" s="140"/>
      <c r="F21171" s="140"/>
      <c r="G21171" s="140"/>
      <c r="M21171" s="140"/>
      <c r="N21171" s="167"/>
      <c r="O21171" s="167"/>
      <c r="P21171" s="142"/>
      <c r="Q21171" s="142"/>
      <c r="R21171" s="142"/>
      <c r="S21171" s="139"/>
    </row>
    <row r="21172" spans="2:19" ht="15.75" customHeight="1" x14ac:dyDescent="0.25">
      <c r="B21172" s="106"/>
      <c r="C21172" s="106"/>
      <c r="D21172" s="139"/>
      <c r="E21172" s="140"/>
      <c r="F21172" s="140"/>
      <c r="G21172" s="140"/>
      <c r="M21172" s="140"/>
      <c r="N21172" s="167"/>
      <c r="O21172" s="167"/>
      <c r="P21172" s="142"/>
      <c r="Q21172" s="142"/>
      <c r="R21172" s="142"/>
      <c r="S21172" s="139"/>
    </row>
    <row r="21173" spans="2:19" ht="15.75" customHeight="1" x14ac:dyDescent="0.25">
      <c r="B21173" s="106"/>
      <c r="C21173" s="106"/>
      <c r="D21173" s="139"/>
      <c r="E21173" s="140"/>
      <c r="F21173" s="140"/>
      <c r="G21173" s="140"/>
      <c r="M21173" s="140"/>
      <c r="N21173" s="167"/>
      <c r="O21173" s="167"/>
      <c r="P21173" s="142"/>
      <c r="Q21173" s="142"/>
      <c r="R21173" s="142"/>
      <c r="S21173" s="139"/>
    </row>
    <row r="21174" spans="2:19" ht="15.75" customHeight="1" x14ac:dyDescent="0.25">
      <c r="B21174" s="106"/>
      <c r="C21174" s="106"/>
      <c r="D21174" s="139"/>
      <c r="E21174" s="140"/>
      <c r="F21174" s="140"/>
      <c r="G21174" s="140"/>
      <c r="M21174" s="140"/>
      <c r="N21174" s="167"/>
      <c r="O21174" s="167"/>
      <c r="P21174" s="142"/>
      <c r="Q21174" s="142"/>
      <c r="R21174" s="142"/>
      <c r="S21174" s="139"/>
    </row>
    <row r="21175" spans="2:19" ht="15.75" customHeight="1" x14ac:dyDescent="0.25">
      <c r="B21175" s="106"/>
      <c r="C21175" s="106"/>
      <c r="D21175" s="139"/>
      <c r="E21175" s="140"/>
      <c r="F21175" s="140"/>
      <c r="G21175" s="140"/>
      <c r="M21175" s="140"/>
      <c r="N21175" s="167"/>
      <c r="O21175" s="167"/>
      <c r="P21175" s="142"/>
      <c r="Q21175" s="142"/>
      <c r="R21175" s="142"/>
      <c r="S21175" s="139"/>
    </row>
    <row r="21176" spans="2:19" ht="15.75" customHeight="1" x14ac:dyDescent="0.25">
      <c r="B21176" s="106"/>
      <c r="C21176" s="106"/>
      <c r="D21176" s="139"/>
      <c r="E21176" s="140"/>
      <c r="F21176" s="140"/>
      <c r="G21176" s="140"/>
      <c r="M21176" s="140"/>
      <c r="N21176" s="167"/>
      <c r="O21176" s="167"/>
      <c r="P21176" s="142"/>
      <c r="Q21176" s="142"/>
      <c r="R21176" s="142"/>
      <c r="S21176" s="139"/>
    </row>
    <row r="21177" spans="2:19" ht="15.75" customHeight="1" x14ac:dyDescent="0.25">
      <c r="B21177" s="106"/>
      <c r="C21177" s="106"/>
      <c r="D21177" s="139"/>
      <c r="E21177" s="140"/>
      <c r="F21177" s="140"/>
      <c r="G21177" s="140"/>
      <c r="M21177" s="140"/>
      <c r="N21177" s="167"/>
      <c r="O21177" s="167"/>
      <c r="P21177" s="142"/>
      <c r="Q21177" s="142"/>
      <c r="R21177" s="142"/>
      <c r="S21177" s="139"/>
    </row>
    <row r="21178" spans="2:19" ht="15.75" customHeight="1" x14ac:dyDescent="0.25">
      <c r="B21178" s="106"/>
      <c r="C21178" s="106"/>
      <c r="D21178" s="139"/>
      <c r="E21178" s="140"/>
      <c r="F21178" s="140"/>
      <c r="G21178" s="140"/>
      <c r="M21178" s="140"/>
      <c r="N21178" s="167"/>
      <c r="O21178" s="167"/>
      <c r="P21178" s="142"/>
      <c r="Q21178" s="142"/>
      <c r="R21178" s="142"/>
      <c r="S21178" s="139"/>
    </row>
    <row r="21179" spans="2:19" ht="15.75" customHeight="1" x14ac:dyDescent="0.25">
      <c r="B21179" s="106"/>
      <c r="C21179" s="106"/>
      <c r="D21179" s="139"/>
      <c r="E21179" s="140"/>
      <c r="F21179" s="140"/>
      <c r="G21179" s="140"/>
      <c r="M21179" s="140"/>
      <c r="N21179" s="167"/>
      <c r="O21179" s="167"/>
      <c r="P21179" s="142"/>
      <c r="Q21179" s="142"/>
      <c r="R21179" s="142"/>
      <c r="S21179" s="139"/>
    </row>
    <row r="21180" spans="2:19" ht="15.75" customHeight="1" x14ac:dyDescent="0.25">
      <c r="B21180" s="106"/>
      <c r="C21180" s="106"/>
      <c r="D21180" s="139"/>
      <c r="E21180" s="140"/>
      <c r="F21180" s="140"/>
      <c r="G21180" s="140"/>
      <c r="M21180" s="140"/>
      <c r="N21180" s="167"/>
      <c r="O21180" s="167"/>
      <c r="P21180" s="142"/>
      <c r="Q21180" s="142"/>
      <c r="R21180" s="142"/>
      <c r="S21180" s="139"/>
    </row>
    <row r="21181" spans="2:19" ht="15.75" customHeight="1" x14ac:dyDescent="0.25">
      <c r="B21181" s="106"/>
      <c r="C21181" s="106"/>
      <c r="D21181" s="139"/>
      <c r="E21181" s="140"/>
      <c r="F21181" s="140"/>
      <c r="G21181" s="140"/>
      <c r="M21181" s="140"/>
      <c r="N21181" s="167"/>
      <c r="O21181" s="167"/>
      <c r="P21181" s="142"/>
      <c r="Q21181" s="142"/>
      <c r="R21181" s="142"/>
      <c r="S21181" s="139"/>
    </row>
    <row r="21182" spans="2:19" ht="15.75" customHeight="1" x14ac:dyDescent="0.25">
      <c r="B21182" s="106"/>
      <c r="C21182" s="106"/>
      <c r="D21182" s="139"/>
      <c r="E21182" s="140"/>
      <c r="F21182" s="140"/>
      <c r="G21182" s="140"/>
      <c r="M21182" s="140"/>
      <c r="N21182" s="167"/>
      <c r="O21182" s="167"/>
      <c r="P21182" s="142"/>
      <c r="Q21182" s="142"/>
      <c r="R21182" s="142"/>
      <c r="S21182" s="139"/>
    </row>
    <row r="21183" spans="2:19" ht="15.75" customHeight="1" x14ac:dyDescent="0.25">
      <c r="B21183" s="106"/>
      <c r="C21183" s="106"/>
      <c r="D21183" s="139"/>
      <c r="E21183" s="140"/>
      <c r="F21183" s="140"/>
      <c r="G21183" s="140"/>
      <c r="M21183" s="140"/>
      <c r="N21183" s="167"/>
      <c r="O21183" s="167"/>
      <c r="P21183" s="142"/>
      <c r="Q21183" s="142"/>
      <c r="R21183" s="142"/>
      <c r="S21183" s="139"/>
    </row>
    <row r="21184" spans="2:19" ht="15.75" customHeight="1" x14ac:dyDescent="0.25">
      <c r="B21184" s="106"/>
      <c r="C21184" s="106"/>
      <c r="D21184" s="139"/>
      <c r="E21184" s="140"/>
      <c r="F21184" s="140"/>
      <c r="G21184" s="140"/>
      <c r="M21184" s="140"/>
      <c r="N21184" s="167"/>
      <c r="O21184" s="167"/>
      <c r="P21184" s="142"/>
      <c r="Q21184" s="142"/>
      <c r="R21184" s="142"/>
      <c r="S21184" s="139"/>
    </row>
    <row r="21185" spans="2:19" ht="15.75" customHeight="1" x14ac:dyDescent="0.25">
      <c r="B21185" s="106"/>
      <c r="C21185" s="106"/>
      <c r="D21185" s="139"/>
      <c r="E21185" s="140"/>
      <c r="F21185" s="140"/>
      <c r="G21185" s="140"/>
      <c r="M21185" s="140"/>
      <c r="N21185" s="167"/>
      <c r="O21185" s="167"/>
      <c r="P21185" s="142"/>
      <c r="Q21185" s="142"/>
      <c r="R21185" s="142"/>
      <c r="S21185" s="139"/>
    </row>
    <row r="21186" spans="2:19" ht="15.75" customHeight="1" x14ac:dyDescent="0.25">
      <c r="B21186" s="106"/>
      <c r="C21186" s="106"/>
      <c r="D21186" s="139"/>
      <c r="E21186" s="140"/>
      <c r="F21186" s="140"/>
      <c r="G21186" s="140"/>
      <c r="M21186" s="140"/>
      <c r="N21186" s="167"/>
      <c r="O21186" s="167"/>
      <c r="P21186" s="142"/>
      <c r="Q21186" s="142"/>
      <c r="R21186" s="142"/>
      <c r="S21186" s="139"/>
    </row>
    <row r="21187" spans="2:19" ht="15.75" customHeight="1" x14ac:dyDescent="0.25">
      <c r="B21187" s="106"/>
      <c r="C21187" s="106"/>
      <c r="D21187" s="139"/>
      <c r="E21187" s="140"/>
      <c r="F21187" s="140"/>
      <c r="G21187" s="140"/>
      <c r="M21187" s="140"/>
      <c r="N21187" s="167"/>
      <c r="O21187" s="167"/>
      <c r="P21187" s="142"/>
      <c r="Q21187" s="142"/>
      <c r="R21187" s="142"/>
      <c r="S21187" s="139"/>
    </row>
    <row r="21188" spans="2:19" ht="15.75" customHeight="1" x14ac:dyDescent="0.25">
      <c r="B21188" s="106"/>
      <c r="C21188" s="106"/>
      <c r="D21188" s="139"/>
      <c r="E21188" s="140"/>
      <c r="F21188" s="140"/>
      <c r="G21188" s="140"/>
      <c r="M21188" s="140"/>
      <c r="N21188" s="167"/>
      <c r="O21188" s="167"/>
      <c r="P21188" s="142"/>
      <c r="Q21188" s="142"/>
      <c r="R21188" s="142"/>
      <c r="S21188" s="139"/>
    </row>
    <row r="21189" spans="2:19" ht="15.75" customHeight="1" x14ac:dyDescent="0.25">
      <c r="B21189" s="106"/>
      <c r="C21189" s="106"/>
      <c r="D21189" s="139"/>
      <c r="E21189" s="140"/>
      <c r="F21189" s="140"/>
      <c r="G21189" s="140"/>
      <c r="M21189" s="140"/>
      <c r="N21189" s="167"/>
      <c r="O21189" s="167"/>
      <c r="P21189" s="142"/>
      <c r="Q21189" s="142"/>
      <c r="R21189" s="142"/>
      <c r="S21189" s="139"/>
    </row>
    <row r="21190" spans="2:19" ht="15.75" customHeight="1" x14ac:dyDescent="0.25">
      <c r="B21190" s="106"/>
      <c r="C21190" s="106"/>
      <c r="D21190" s="139"/>
      <c r="E21190" s="140"/>
      <c r="F21190" s="140"/>
      <c r="G21190" s="140"/>
      <c r="M21190" s="140"/>
      <c r="N21190" s="167"/>
      <c r="O21190" s="167"/>
      <c r="P21190" s="142"/>
      <c r="Q21190" s="142"/>
      <c r="R21190" s="142"/>
      <c r="S21190" s="139"/>
    </row>
    <row r="21191" spans="2:19" ht="15.75" customHeight="1" x14ac:dyDescent="0.25">
      <c r="B21191" s="106"/>
      <c r="C21191" s="106"/>
      <c r="D21191" s="139"/>
      <c r="E21191" s="140"/>
      <c r="F21191" s="140"/>
      <c r="G21191" s="140"/>
      <c r="M21191" s="140"/>
      <c r="N21191" s="167"/>
      <c r="O21191" s="167"/>
      <c r="P21191" s="142"/>
      <c r="Q21191" s="142"/>
      <c r="R21191" s="142"/>
      <c r="S21191" s="139"/>
    </row>
    <row r="21192" spans="2:19" ht="15.75" customHeight="1" x14ac:dyDescent="0.25">
      <c r="B21192" s="106"/>
      <c r="C21192" s="106"/>
      <c r="D21192" s="139"/>
      <c r="E21192" s="140"/>
      <c r="F21192" s="140"/>
      <c r="G21192" s="140"/>
      <c r="M21192" s="140"/>
      <c r="N21192" s="167"/>
      <c r="O21192" s="167"/>
      <c r="P21192" s="142"/>
      <c r="Q21192" s="142"/>
      <c r="R21192" s="142"/>
      <c r="S21192" s="139"/>
    </row>
    <row r="21193" spans="2:19" ht="15.75" customHeight="1" x14ac:dyDescent="0.25">
      <c r="B21193" s="106"/>
      <c r="C21193" s="106"/>
      <c r="D21193" s="139"/>
      <c r="E21193" s="140"/>
      <c r="F21193" s="140"/>
      <c r="G21193" s="140"/>
      <c r="M21193" s="140"/>
      <c r="N21193" s="167"/>
      <c r="O21193" s="167"/>
      <c r="P21193" s="142"/>
      <c r="Q21193" s="142"/>
      <c r="R21193" s="142"/>
      <c r="S21193" s="139"/>
    </row>
    <row r="21194" spans="2:19" ht="15.75" customHeight="1" x14ac:dyDescent="0.25">
      <c r="B21194" s="106"/>
      <c r="C21194" s="106"/>
      <c r="D21194" s="139"/>
      <c r="E21194" s="140"/>
      <c r="F21194" s="140"/>
      <c r="G21194" s="140"/>
      <c r="M21194" s="140"/>
      <c r="N21194" s="167"/>
      <c r="O21194" s="167"/>
      <c r="P21194" s="142"/>
      <c r="Q21194" s="142"/>
      <c r="R21194" s="142"/>
      <c r="S21194" s="139"/>
    </row>
    <row r="21195" spans="2:19" ht="15.75" customHeight="1" x14ac:dyDescent="0.25">
      <c r="B21195" s="106"/>
      <c r="C21195" s="106"/>
      <c r="D21195" s="139"/>
      <c r="E21195" s="140"/>
      <c r="F21195" s="140"/>
      <c r="G21195" s="140"/>
      <c r="M21195" s="140"/>
      <c r="N21195" s="167"/>
      <c r="O21195" s="167"/>
      <c r="P21195" s="142"/>
      <c r="Q21195" s="142"/>
      <c r="R21195" s="142"/>
      <c r="S21195" s="139"/>
    </row>
    <row r="21196" spans="2:19" ht="15.75" customHeight="1" x14ac:dyDescent="0.25">
      <c r="B21196" s="106"/>
      <c r="C21196" s="106"/>
      <c r="D21196" s="139"/>
      <c r="E21196" s="140"/>
      <c r="F21196" s="140"/>
      <c r="G21196" s="140"/>
      <c r="M21196" s="140"/>
      <c r="N21196" s="167"/>
      <c r="O21196" s="167"/>
      <c r="P21196" s="142"/>
      <c r="Q21196" s="142"/>
      <c r="R21196" s="142"/>
      <c r="S21196" s="139"/>
    </row>
    <row r="21197" spans="2:19" ht="15.75" customHeight="1" x14ac:dyDescent="0.25">
      <c r="B21197" s="106"/>
      <c r="C21197" s="106"/>
      <c r="D21197" s="139"/>
      <c r="E21197" s="140"/>
      <c r="F21197" s="140"/>
      <c r="G21197" s="140"/>
      <c r="M21197" s="140"/>
      <c r="N21197" s="167"/>
      <c r="O21197" s="167"/>
      <c r="P21197" s="142"/>
      <c r="Q21197" s="142"/>
      <c r="R21197" s="142"/>
      <c r="S21197" s="139"/>
    </row>
    <row r="21198" spans="2:19" ht="15.75" customHeight="1" x14ac:dyDescent="0.25">
      <c r="B21198" s="106"/>
      <c r="C21198" s="106"/>
      <c r="D21198" s="139"/>
      <c r="E21198" s="140"/>
      <c r="F21198" s="140"/>
      <c r="G21198" s="140"/>
      <c r="M21198" s="140"/>
      <c r="N21198" s="167"/>
      <c r="O21198" s="167"/>
      <c r="P21198" s="142"/>
      <c r="Q21198" s="142"/>
      <c r="R21198" s="142"/>
      <c r="S21198" s="139"/>
    </row>
    <row r="21199" spans="2:19" ht="15.75" customHeight="1" x14ac:dyDescent="0.25">
      <c r="B21199" s="106"/>
      <c r="C21199" s="106"/>
      <c r="D21199" s="139"/>
      <c r="E21199" s="140"/>
      <c r="F21199" s="140"/>
      <c r="G21199" s="140"/>
      <c r="M21199" s="140"/>
      <c r="N21199" s="167"/>
      <c r="O21199" s="167"/>
      <c r="P21199" s="142"/>
      <c r="Q21199" s="142"/>
      <c r="R21199" s="142"/>
      <c r="S21199" s="139"/>
    </row>
    <row r="21200" spans="2:19" ht="15.75" customHeight="1" x14ac:dyDescent="0.25">
      <c r="B21200" s="106"/>
      <c r="C21200" s="106"/>
      <c r="D21200" s="139"/>
      <c r="E21200" s="140"/>
      <c r="F21200" s="140"/>
      <c r="G21200" s="140"/>
      <c r="M21200" s="140"/>
      <c r="N21200" s="167"/>
      <c r="O21200" s="167"/>
      <c r="P21200" s="142"/>
      <c r="Q21200" s="142"/>
      <c r="R21200" s="142"/>
      <c r="S21200" s="139"/>
    </row>
    <row r="21201" spans="2:19" ht="15.75" customHeight="1" x14ac:dyDescent="0.25">
      <c r="B21201" s="106"/>
      <c r="C21201" s="106"/>
      <c r="D21201" s="139"/>
      <c r="E21201" s="140"/>
      <c r="F21201" s="140"/>
      <c r="G21201" s="140"/>
      <c r="M21201" s="140"/>
      <c r="N21201" s="167"/>
      <c r="O21201" s="167"/>
      <c r="P21201" s="142"/>
      <c r="Q21201" s="142"/>
      <c r="R21201" s="142"/>
      <c r="S21201" s="139"/>
    </row>
    <row r="21202" spans="2:19" ht="15.75" customHeight="1" x14ac:dyDescent="0.25">
      <c r="B21202" s="106"/>
      <c r="C21202" s="106"/>
      <c r="D21202" s="139"/>
      <c r="E21202" s="140"/>
      <c r="F21202" s="140"/>
      <c r="G21202" s="140"/>
      <c r="M21202" s="140"/>
      <c r="N21202" s="167"/>
      <c r="O21202" s="167"/>
      <c r="P21202" s="142"/>
      <c r="Q21202" s="142"/>
      <c r="R21202" s="142"/>
      <c r="S21202" s="139"/>
    </row>
    <row r="21203" spans="2:19" ht="15.75" customHeight="1" x14ac:dyDescent="0.25">
      <c r="B21203" s="106"/>
      <c r="C21203" s="106"/>
      <c r="D21203" s="139"/>
      <c r="E21203" s="140"/>
      <c r="F21203" s="140"/>
      <c r="G21203" s="140"/>
      <c r="M21203" s="140"/>
      <c r="N21203" s="167"/>
      <c r="O21203" s="167"/>
      <c r="P21203" s="142"/>
      <c r="Q21203" s="142"/>
      <c r="R21203" s="142"/>
      <c r="S21203" s="139"/>
    </row>
    <row r="21204" spans="2:19" ht="15.75" customHeight="1" x14ac:dyDescent="0.25">
      <c r="B21204" s="106"/>
      <c r="C21204" s="106"/>
      <c r="D21204" s="139"/>
      <c r="E21204" s="140"/>
      <c r="F21204" s="140"/>
      <c r="G21204" s="140"/>
      <c r="M21204" s="140"/>
      <c r="N21204" s="167"/>
      <c r="O21204" s="167"/>
      <c r="P21204" s="142"/>
      <c r="Q21204" s="142"/>
      <c r="R21204" s="142"/>
      <c r="S21204" s="139"/>
    </row>
    <row r="21205" spans="2:19" ht="15.75" customHeight="1" x14ac:dyDescent="0.25">
      <c r="B21205" s="106"/>
      <c r="C21205" s="106"/>
      <c r="D21205" s="139"/>
      <c r="E21205" s="140"/>
      <c r="F21205" s="140"/>
      <c r="G21205" s="140"/>
      <c r="M21205" s="140"/>
      <c r="N21205" s="167"/>
      <c r="O21205" s="167"/>
      <c r="P21205" s="142"/>
      <c r="Q21205" s="142"/>
      <c r="R21205" s="142"/>
      <c r="S21205" s="139"/>
    </row>
    <row r="21206" spans="2:19" ht="15.75" customHeight="1" x14ac:dyDescent="0.25">
      <c r="B21206" s="106"/>
      <c r="C21206" s="106"/>
      <c r="D21206" s="139"/>
      <c r="E21206" s="140"/>
      <c r="F21206" s="140"/>
      <c r="G21206" s="140"/>
      <c r="M21206" s="140"/>
      <c r="N21206" s="167"/>
      <c r="O21206" s="167"/>
      <c r="P21206" s="142"/>
      <c r="Q21206" s="142"/>
      <c r="R21206" s="142"/>
      <c r="S21206" s="139"/>
    </row>
    <row r="21207" spans="2:19" ht="15.75" customHeight="1" x14ac:dyDescent="0.25">
      <c r="B21207" s="106"/>
      <c r="C21207" s="106"/>
      <c r="D21207" s="139"/>
      <c r="E21207" s="140"/>
      <c r="F21207" s="140"/>
      <c r="G21207" s="140"/>
      <c r="M21207" s="140"/>
      <c r="N21207" s="167"/>
      <c r="O21207" s="167"/>
      <c r="P21207" s="142"/>
      <c r="Q21207" s="142"/>
      <c r="R21207" s="142"/>
      <c r="S21207" s="139"/>
    </row>
    <row r="21208" spans="2:19" ht="15.75" customHeight="1" x14ac:dyDescent="0.25">
      <c r="B21208" s="106"/>
      <c r="C21208" s="106"/>
      <c r="D21208" s="139"/>
      <c r="E21208" s="140"/>
      <c r="F21208" s="140"/>
      <c r="G21208" s="140"/>
      <c r="M21208" s="140"/>
      <c r="N21208" s="167"/>
      <c r="O21208" s="167"/>
      <c r="P21208" s="142"/>
      <c r="Q21208" s="142"/>
      <c r="R21208" s="142"/>
      <c r="S21208" s="139"/>
    </row>
    <row r="21209" spans="2:19" ht="15.75" customHeight="1" x14ac:dyDescent="0.25">
      <c r="B21209" s="106"/>
      <c r="C21209" s="106"/>
      <c r="D21209" s="139"/>
      <c r="E21209" s="140"/>
      <c r="F21209" s="140"/>
      <c r="G21209" s="140"/>
      <c r="M21209" s="140"/>
      <c r="N21209" s="167"/>
      <c r="O21209" s="167"/>
      <c r="P21209" s="142"/>
      <c r="Q21209" s="142"/>
      <c r="R21209" s="142"/>
      <c r="S21209" s="139"/>
    </row>
    <row r="21210" spans="2:19" ht="15.75" customHeight="1" x14ac:dyDescent="0.25">
      <c r="B21210" s="106"/>
      <c r="C21210" s="106"/>
      <c r="D21210" s="139"/>
      <c r="E21210" s="140"/>
      <c r="F21210" s="140"/>
      <c r="G21210" s="140"/>
      <c r="M21210" s="140"/>
      <c r="N21210" s="167"/>
      <c r="O21210" s="167"/>
      <c r="P21210" s="142"/>
      <c r="Q21210" s="142"/>
      <c r="R21210" s="142"/>
      <c r="S21210" s="139"/>
    </row>
    <row r="21211" spans="2:19" ht="15.75" customHeight="1" x14ac:dyDescent="0.25">
      <c r="B21211" s="106"/>
      <c r="C21211" s="106"/>
      <c r="D21211" s="139"/>
      <c r="E21211" s="140"/>
      <c r="F21211" s="140"/>
      <c r="G21211" s="140"/>
      <c r="M21211" s="140"/>
      <c r="N21211" s="167"/>
      <c r="O21211" s="167"/>
      <c r="P21211" s="142"/>
      <c r="Q21211" s="142"/>
      <c r="R21211" s="142"/>
      <c r="S21211" s="139"/>
    </row>
    <row r="21212" spans="2:19" ht="15.75" customHeight="1" x14ac:dyDescent="0.25">
      <c r="B21212" s="106"/>
      <c r="C21212" s="106"/>
      <c r="D21212" s="139"/>
      <c r="E21212" s="140"/>
      <c r="F21212" s="140"/>
      <c r="G21212" s="140"/>
      <c r="M21212" s="140"/>
      <c r="N21212" s="167"/>
      <c r="O21212" s="167"/>
      <c r="P21212" s="142"/>
      <c r="Q21212" s="142"/>
      <c r="R21212" s="142"/>
      <c r="S21212" s="139"/>
    </row>
    <row r="21213" spans="2:19" ht="15.75" customHeight="1" x14ac:dyDescent="0.25">
      <c r="B21213" s="106"/>
      <c r="C21213" s="106"/>
      <c r="D21213" s="139"/>
      <c r="E21213" s="140"/>
      <c r="F21213" s="140"/>
      <c r="G21213" s="140"/>
      <c r="M21213" s="140"/>
      <c r="N21213" s="167"/>
      <c r="O21213" s="167"/>
      <c r="P21213" s="142"/>
      <c r="Q21213" s="142"/>
      <c r="R21213" s="142"/>
      <c r="S21213" s="139"/>
    </row>
    <row r="21214" spans="2:19" ht="15.75" customHeight="1" x14ac:dyDescent="0.25">
      <c r="B21214" s="106"/>
      <c r="C21214" s="106"/>
      <c r="D21214" s="139"/>
      <c r="E21214" s="140"/>
      <c r="F21214" s="140"/>
      <c r="G21214" s="140"/>
      <c r="M21214" s="140"/>
      <c r="N21214" s="167"/>
      <c r="O21214" s="167"/>
      <c r="P21214" s="142"/>
      <c r="Q21214" s="142"/>
      <c r="R21214" s="142"/>
      <c r="S21214" s="139"/>
    </row>
    <row r="21215" spans="2:19" ht="15.75" customHeight="1" x14ac:dyDescent="0.25">
      <c r="B21215" s="106"/>
      <c r="C21215" s="106"/>
      <c r="D21215" s="139"/>
      <c r="E21215" s="140"/>
      <c r="F21215" s="140"/>
      <c r="G21215" s="140"/>
      <c r="M21215" s="140"/>
      <c r="N21215" s="167"/>
      <c r="O21215" s="167"/>
      <c r="P21215" s="142"/>
      <c r="Q21215" s="142"/>
      <c r="R21215" s="142"/>
      <c r="S21215" s="139"/>
    </row>
    <row r="21216" spans="2:19" ht="15.75" customHeight="1" x14ac:dyDescent="0.25">
      <c r="B21216" s="106"/>
      <c r="C21216" s="106"/>
      <c r="D21216" s="139"/>
      <c r="E21216" s="140"/>
      <c r="F21216" s="140"/>
      <c r="G21216" s="140"/>
      <c r="M21216" s="140"/>
      <c r="N21216" s="167"/>
      <c r="O21216" s="167"/>
      <c r="P21216" s="142"/>
      <c r="Q21216" s="142"/>
      <c r="R21216" s="142"/>
      <c r="S21216" s="139"/>
    </row>
    <row r="21217" spans="2:19" ht="15.75" customHeight="1" x14ac:dyDescent="0.25">
      <c r="B21217" s="106"/>
      <c r="C21217" s="106"/>
      <c r="D21217" s="139"/>
      <c r="E21217" s="140"/>
      <c r="F21217" s="140"/>
      <c r="G21217" s="140"/>
      <c r="M21217" s="140"/>
      <c r="N21217" s="167"/>
      <c r="O21217" s="167"/>
      <c r="P21217" s="142"/>
      <c r="Q21217" s="142"/>
      <c r="R21217" s="142"/>
      <c r="S21217" s="139"/>
    </row>
    <row r="21218" spans="2:19" ht="15.75" customHeight="1" x14ac:dyDescent="0.25">
      <c r="B21218" s="106"/>
      <c r="C21218" s="106"/>
      <c r="D21218" s="139"/>
      <c r="E21218" s="140"/>
      <c r="F21218" s="140"/>
      <c r="G21218" s="140"/>
      <c r="M21218" s="140"/>
      <c r="N21218" s="167"/>
      <c r="O21218" s="167"/>
      <c r="P21218" s="142"/>
      <c r="Q21218" s="142"/>
      <c r="R21218" s="142"/>
      <c r="S21218" s="139"/>
    </row>
    <row r="21219" spans="2:19" ht="15.75" customHeight="1" x14ac:dyDescent="0.25">
      <c r="B21219" s="106"/>
      <c r="C21219" s="106"/>
      <c r="D21219" s="139"/>
      <c r="E21219" s="140"/>
      <c r="F21219" s="140"/>
      <c r="G21219" s="140"/>
      <c r="M21219" s="140"/>
      <c r="N21219" s="167"/>
      <c r="O21219" s="167"/>
      <c r="P21219" s="142"/>
      <c r="Q21219" s="142"/>
      <c r="R21219" s="142"/>
      <c r="S21219" s="139"/>
    </row>
    <row r="21220" spans="2:19" ht="15.75" customHeight="1" x14ac:dyDescent="0.25">
      <c r="B21220" s="106"/>
      <c r="C21220" s="106"/>
      <c r="D21220" s="139"/>
      <c r="E21220" s="140"/>
      <c r="F21220" s="140"/>
      <c r="G21220" s="140"/>
      <c r="M21220" s="140"/>
      <c r="N21220" s="167"/>
      <c r="O21220" s="167"/>
      <c r="P21220" s="142"/>
      <c r="Q21220" s="142"/>
      <c r="R21220" s="142"/>
      <c r="S21220" s="139"/>
    </row>
    <row r="21221" spans="2:19" ht="15.75" customHeight="1" x14ac:dyDescent="0.25">
      <c r="B21221" s="106"/>
      <c r="C21221" s="106"/>
      <c r="D21221" s="139"/>
      <c r="E21221" s="140"/>
      <c r="F21221" s="140"/>
      <c r="G21221" s="140"/>
      <c r="M21221" s="140"/>
      <c r="N21221" s="167"/>
      <c r="O21221" s="167"/>
      <c r="P21221" s="142"/>
      <c r="Q21221" s="142"/>
      <c r="R21221" s="142"/>
      <c r="S21221" s="139"/>
    </row>
    <row r="21222" spans="2:19" ht="15.75" customHeight="1" x14ac:dyDescent="0.25">
      <c r="B21222" s="106"/>
      <c r="C21222" s="106"/>
      <c r="D21222" s="139"/>
      <c r="E21222" s="140"/>
      <c r="F21222" s="140"/>
      <c r="G21222" s="140"/>
      <c r="M21222" s="140"/>
      <c r="N21222" s="167"/>
      <c r="O21222" s="167"/>
      <c r="P21222" s="142"/>
      <c r="Q21222" s="142"/>
      <c r="R21222" s="142"/>
      <c r="S21222" s="139"/>
    </row>
    <row r="21223" spans="2:19" ht="15.75" customHeight="1" x14ac:dyDescent="0.25">
      <c r="B21223" s="106"/>
      <c r="C21223" s="106"/>
      <c r="D21223" s="139"/>
      <c r="E21223" s="140"/>
      <c r="F21223" s="140"/>
      <c r="G21223" s="140"/>
      <c r="M21223" s="140"/>
      <c r="N21223" s="167"/>
      <c r="O21223" s="167"/>
      <c r="P21223" s="142"/>
      <c r="Q21223" s="142"/>
      <c r="R21223" s="142"/>
      <c r="S21223" s="139"/>
    </row>
    <row r="21224" spans="2:19" ht="15.75" customHeight="1" x14ac:dyDescent="0.25">
      <c r="B21224" s="106"/>
      <c r="C21224" s="106"/>
      <c r="D21224" s="139"/>
      <c r="E21224" s="140"/>
      <c r="F21224" s="140"/>
      <c r="G21224" s="140"/>
      <c r="M21224" s="140"/>
      <c r="N21224" s="167"/>
      <c r="O21224" s="167"/>
      <c r="P21224" s="142"/>
      <c r="Q21224" s="142"/>
      <c r="R21224" s="142"/>
      <c r="S21224" s="139"/>
    </row>
    <row r="21225" spans="2:19" ht="15.75" customHeight="1" x14ac:dyDescent="0.25">
      <c r="B21225" s="106"/>
      <c r="C21225" s="106"/>
      <c r="D21225" s="139"/>
      <c r="E21225" s="140"/>
      <c r="F21225" s="140"/>
      <c r="G21225" s="140"/>
      <c r="M21225" s="140"/>
      <c r="N21225" s="167"/>
      <c r="O21225" s="167"/>
      <c r="P21225" s="142"/>
      <c r="Q21225" s="142"/>
      <c r="R21225" s="142"/>
      <c r="S21225" s="139"/>
    </row>
    <row r="21226" spans="2:19" ht="15.75" customHeight="1" x14ac:dyDescent="0.25">
      <c r="B21226" s="106"/>
      <c r="C21226" s="106"/>
      <c r="D21226" s="139"/>
      <c r="E21226" s="140"/>
      <c r="F21226" s="140"/>
      <c r="G21226" s="140"/>
      <c r="M21226" s="140"/>
      <c r="N21226" s="167"/>
      <c r="O21226" s="167"/>
      <c r="P21226" s="142"/>
      <c r="Q21226" s="142"/>
      <c r="R21226" s="142"/>
      <c r="S21226" s="139"/>
    </row>
    <row r="21227" spans="2:19" ht="15.75" customHeight="1" x14ac:dyDescent="0.25">
      <c r="B21227" s="106"/>
      <c r="C21227" s="106"/>
      <c r="D21227" s="139"/>
      <c r="E21227" s="140"/>
      <c r="F21227" s="140"/>
      <c r="G21227" s="140"/>
      <c r="M21227" s="140"/>
      <c r="N21227" s="167"/>
      <c r="O21227" s="167"/>
      <c r="P21227" s="142"/>
      <c r="Q21227" s="142"/>
      <c r="R21227" s="142"/>
      <c r="S21227" s="139"/>
    </row>
    <row r="21228" spans="2:19" ht="15.75" customHeight="1" x14ac:dyDescent="0.25">
      <c r="B21228" s="106"/>
      <c r="C21228" s="106"/>
      <c r="D21228" s="139"/>
      <c r="E21228" s="140"/>
      <c r="F21228" s="140"/>
      <c r="G21228" s="140"/>
      <c r="M21228" s="140"/>
      <c r="N21228" s="167"/>
      <c r="O21228" s="167"/>
      <c r="P21228" s="142"/>
      <c r="Q21228" s="142"/>
      <c r="R21228" s="142"/>
      <c r="S21228" s="139"/>
    </row>
    <row r="21229" spans="2:19" ht="15.75" customHeight="1" x14ac:dyDescent="0.25">
      <c r="B21229" s="106"/>
      <c r="C21229" s="106"/>
      <c r="D21229" s="139"/>
      <c r="E21229" s="140"/>
      <c r="F21229" s="140"/>
      <c r="G21229" s="140"/>
      <c r="M21229" s="140"/>
      <c r="N21229" s="167"/>
      <c r="O21229" s="167"/>
      <c r="P21229" s="142"/>
      <c r="Q21229" s="142"/>
      <c r="R21229" s="142"/>
      <c r="S21229" s="139"/>
    </row>
    <row r="21230" spans="2:19" ht="15.75" customHeight="1" x14ac:dyDescent="0.25">
      <c r="B21230" s="106"/>
      <c r="C21230" s="106"/>
      <c r="D21230" s="139"/>
      <c r="E21230" s="140"/>
      <c r="F21230" s="140"/>
      <c r="G21230" s="140"/>
      <c r="M21230" s="140"/>
      <c r="N21230" s="167"/>
      <c r="O21230" s="167"/>
      <c r="P21230" s="142"/>
      <c r="Q21230" s="142"/>
      <c r="R21230" s="142"/>
      <c r="S21230" s="139"/>
    </row>
    <row r="21231" spans="2:19" ht="15.75" customHeight="1" x14ac:dyDescent="0.25">
      <c r="B21231" s="106"/>
      <c r="C21231" s="106"/>
      <c r="D21231" s="139"/>
      <c r="E21231" s="140"/>
      <c r="F21231" s="140"/>
      <c r="G21231" s="140"/>
      <c r="M21231" s="140"/>
      <c r="N21231" s="167"/>
      <c r="O21231" s="167"/>
      <c r="P21231" s="142"/>
      <c r="Q21231" s="142"/>
      <c r="R21231" s="142"/>
      <c r="S21231" s="139"/>
    </row>
    <row r="21232" spans="2:19" ht="15.75" customHeight="1" x14ac:dyDescent="0.25">
      <c r="B21232" s="106"/>
      <c r="C21232" s="106"/>
      <c r="D21232" s="139"/>
      <c r="E21232" s="140"/>
      <c r="F21232" s="140"/>
      <c r="G21232" s="140"/>
      <c r="M21232" s="140"/>
      <c r="N21232" s="167"/>
      <c r="O21232" s="167"/>
      <c r="P21232" s="142"/>
      <c r="Q21232" s="142"/>
      <c r="R21232" s="142"/>
      <c r="S21232" s="139"/>
    </row>
    <row r="21233" spans="2:19" ht="15.75" customHeight="1" x14ac:dyDescent="0.25">
      <c r="B21233" s="106"/>
      <c r="C21233" s="106"/>
      <c r="D21233" s="139"/>
      <c r="E21233" s="140"/>
      <c r="F21233" s="140"/>
      <c r="G21233" s="140"/>
      <c r="M21233" s="140"/>
      <c r="N21233" s="167"/>
      <c r="O21233" s="167"/>
      <c r="P21233" s="142"/>
      <c r="Q21233" s="142"/>
      <c r="R21233" s="142"/>
      <c r="S21233" s="139"/>
    </row>
    <row r="21234" spans="2:19" ht="15.75" customHeight="1" x14ac:dyDescent="0.25">
      <c r="B21234" s="106"/>
      <c r="C21234" s="106"/>
      <c r="D21234" s="139"/>
      <c r="E21234" s="140"/>
      <c r="F21234" s="140"/>
      <c r="G21234" s="140"/>
      <c r="M21234" s="140"/>
      <c r="N21234" s="167"/>
      <c r="O21234" s="167"/>
      <c r="P21234" s="142"/>
      <c r="Q21234" s="142"/>
      <c r="R21234" s="142"/>
      <c r="S21234" s="139"/>
    </row>
    <row r="21235" spans="2:19" ht="15.75" customHeight="1" x14ac:dyDescent="0.25">
      <c r="B21235" s="106"/>
      <c r="C21235" s="106"/>
      <c r="D21235" s="139"/>
      <c r="E21235" s="140"/>
      <c r="F21235" s="140"/>
      <c r="G21235" s="140"/>
      <c r="M21235" s="140"/>
      <c r="N21235" s="167"/>
      <c r="O21235" s="167"/>
      <c r="P21235" s="142"/>
      <c r="Q21235" s="142"/>
      <c r="R21235" s="142"/>
      <c r="S21235" s="139"/>
    </row>
    <row r="21236" spans="2:19" ht="15.75" customHeight="1" x14ac:dyDescent="0.25">
      <c r="B21236" s="106"/>
      <c r="C21236" s="106"/>
      <c r="D21236" s="139"/>
      <c r="E21236" s="140"/>
      <c r="F21236" s="140"/>
      <c r="G21236" s="140"/>
      <c r="M21236" s="140"/>
      <c r="N21236" s="167"/>
      <c r="O21236" s="167"/>
      <c r="P21236" s="142"/>
      <c r="Q21236" s="142"/>
      <c r="R21236" s="142"/>
      <c r="S21236" s="139"/>
    </row>
    <row r="21237" spans="2:19" ht="15.75" customHeight="1" x14ac:dyDescent="0.25">
      <c r="B21237" s="106"/>
      <c r="C21237" s="106"/>
      <c r="D21237" s="139"/>
      <c r="E21237" s="140"/>
      <c r="F21237" s="140"/>
      <c r="G21237" s="140"/>
      <c r="M21237" s="140"/>
      <c r="N21237" s="167"/>
      <c r="O21237" s="167"/>
      <c r="P21237" s="142"/>
      <c r="Q21237" s="142"/>
      <c r="R21237" s="142"/>
      <c r="S21237" s="139"/>
    </row>
    <row r="21238" spans="2:19" ht="15.75" customHeight="1" x14ac:dyDescent="0.25">
      <c r="B21238" s="106"/>
      <c r="C21238" s="106"/>
      <c r="D21238" s="139"/>
      <c r="E21238" s="140"/>
      <c r="F21238" s="140"/>
      <c r="G21238" s="140"/>
      <c r="M21238" s="140"/>
      <c r="N21238" s="167"/>
      <c r="O21238" s="167"/>
      <c r="P21238" s="142"/>
      <c r="Q21238" s="142"/>
      <c r="R21238" s="142"/>
      <c r="S21238" s="139"/>
    </row>
    <row r="21239" spans="2:19" ht="15.75" customHeight="1" x14ac:dyDescent="0.25">
      <c r="B21239" s="106"/>
      <c r="C21239" s="106"/>
      <c r="D21239" s="139"/>
      <c r="E21239" s="140"/>
      <c r="F21239" s="140"/>
      <c r="G21239" s="140"/>
      <c r="M21239" s="140"/>
      <c r="N21239" s="167"/>
      <c r="O21239" s="167"/>
      <c r="P21239" s="142"/>
      <c r="Q21239" s="142"/>
      <c r="R21239" s="142"/>
      <c r="S21239" s="139"/>
    </row>
    <row r="21240" spans="2:19" ht="15.75" customHeight="1" x14ac:dyDescent="0.25">
      <c r="B21240" s="106"/>
      <c r="C21240" s="106"/>
      <c r="D21240" s="139"/>
      <c r="E21240" s="140"/>
      <c r="F21240" s="140"/>
      <c r="G21240" s="140"/>
      <c r="M21240" s="140"/>
      <c r="N21240" s="167"/>
      <c r="O21240" s="167"/>
      <c r="P21240" s="142"/>
      <c r="Q21240" s="142"/>
      <c r="R21240" s="142"/>
      <c r="S21240" s="139"/>
    </row>
    <row r="21241" spans="2:19" ht="15.75" customHeight="1" x14ac:dyDescent="0.25">
      <c r="B21241" s="106"/>
      <c r="C21241" s="106"/>
      <c r="D21241" s="139"/>
      <c r="E21241" s="140"/>
      <c r="F21241" s="140"/>
      <c r="G21241" s="140"/>
      <c r="M21241" s="140"/>
      <c r="N21241" s="167"/>
      <c r="O21241" s="167"/>
      <c r="P21241" s="142"/>
      <c r="Q21241" s="142"/>
      <c r="R21241" s="142"/>
      <c r="S21241" s="139"/>
    </row>
    <row r="21242" spans="2:19" ht="15.75" customHeight="1" x14ac:dyDescent="0.25">
      <c r="B21242" s="106"/>
      <c r="C21242" s="106"/>
      <c r="D21242" s="139"/>
      <c r="E21242" s="140"/>
      <c r="F21242" s="140"/>
      <c r="G21242" s="140"/>
      <c r="M21242" s="140"/>
      <c r="N21242" s="167"/>
      <c r="O21242" s="167"/>
      <c r="P21242" s="142"/>
      <c r="Q21242" s="142"/>
      <c r="R21242" s="142"/>
      <c r="S21242" s="139"/>
    </row>
    <row r="21243" spans="2:19" ht="15.75" customHeight="1" x14ac:dyDescent="0.25">
      <c r="B21243" s="106"/>
      <c r="C21243" s="106"/>
      <c r="D21243" s="139"/>
      <c r="E21243" s="140"/>
      <c r="F21243" s="140"/>
      <c r="G21243" s="140"/>
      <c r="M21243" s="140"/>
      <c r="N21243" s="167"/>
      <c r="O21243" s="167"/>
      <c r="P21243" s="142"/>
      <c r="Q21243" s="142"/>
      <c r="R21243" s="142"/>
      <c r="S21243" s="139"/>
    </row>
    <row r="21244" spans="2:19" ht="15.75" customHeight="1" x14ac:dyDescent="0.25">
      <c r="B21244" s="106"/>
      <c r="C21244" s="106"/>
      <c r="D21244" s="139"/>
      <c r="E21244" s="140"/>
      <c r="F21244" s="140"/>
      <c r="G21244" s="140"/>
      <c r="M21244" s="140"/>
      <c r="N21244" s="167"/>
      <c r="O21244" s="167"/>
      <c r="P21244" s="142"/>
      <c r="Q21244" s="142"/>
      <c r="R21244" s="142"/>
      <c r="S21244" s="139"/>
    </row>
    <row r="21245" spans="2:19" ht="15.75" customHeight="1" x14ac:dyDescent="0.25">
      <c r="B21245" s="106"/>
      <c r="C21245" s="106"/>
      <c r="D21245" s="139"/>
      <c r="E21245" s="140"/>
      <c r="F21245" s="140"/>
      <c r="G21245" s="140"/>
      <c r="M21245" s="140"/>
      <c r="N21245" s="167"/>
      <c r="O21245" s="167"/>
      <c r="P21245" s="142"/>
      <c r="Q21245" s="142"/>
      <c r="R21245" s="142"/>
      <c r="S21245" s="139"/>
    </row>
    <row r="21246" spans="2:19" ht="15.75" customHeight="1" x14ac:dyDescent="0.25">
      <c r="B21246" s="106"/>
      <c r="C21246" s="106"/>
      <c r="D21246" s="139"/>
      <c r="E21246" s="140"/>
      <c r="F21246" s="140"/>
      <c r="G21246" s="140"/>
      <c r="M21246" s="140"/>
      <c r="N21246" s="167"/>
      <c r="O21246" s="167"/>
      <c r="P21246" s="142"/>
      <c r="Q21246" s="142"/>
      <c r="R21246" s="142"/>
      <c r="S21246" s="139"/>
    </row>
    <row r="21247" spans="2:19" ht="15.75" customHeight="1" x14ac:dyDescent="0.25">
      <c r="B21247" s="106"/>
      <c r="C21247" s="106"/>
      <c r="D21247" s="139"/>
      <c r="E21247" s="140"/>
      <c r="F21247" s="140"/>
      <c r="G21247" s="140"/>
      <c r="M21247" s="140"/>
      <c r="N21247" s="167"/>
      <c r="O21247" s="167"/>
      <c r="P21247" s="142"/>
      <c r="Q21247" s="142"/>
      <c r="R21247" s="142"/>
      <c r="S21247" s="139"/>
    </row>
    <row r="21248" spans="2:19" ht="15.75" customHeight="1" x14ac:dyDescent="0.25">
      <c r="B21248" s="106"/>
      <c r="C21248" s="106"/>
      <c r="D21248" s="139"/>
      <c r="E21248" s="140"/>
      <c r="F21248" s="140"/>
      <c r="G21248" s="140"/>
      <c r="M21248" s="140"/>
      <c r="N21248" s="167"/>
      <c r="O21248" s="167"/>
      <c r="P21248" s="142"/>
      <c r="Q21248" s="142"/>
      <c r="R21248" s="142"/>
      <c r="S21248" s="139"/>
    </row>
    <row r="21249" spans="2:19" ht="15.75" customHeight="1" x14ac:dyDescent="0.25">
      <c r="B21249" s="106"/>
      <c r="C21249" s="106"/>
      <c r="D21249" s="139"/>
      <c r="E21249" s="140"/>
      <c r="F21249" s="140"/>
      <c r="G21249" s="140"/>
      <c r="M21249" s="140"/>
      <c r="N21249" s="167"/>
      <c r="O21249" s="167"/>
      <c r="P21249" s="142"/>
      <c r="Q21249" s="142"/>
      <c r="R21249" s="142"/>
      <c r="S21249" s="139"/>
    </row>
    <row r="21250" spans="2:19" ht="15.75" customHeight="1" x14ac:dyDescent="0.25">
      <c r="B21250" s="106"/>
      <c r="C21250" s="106"/>
      <c r="D21250" s="139"/>
      <c r="E21250" s="140"/>
      <c r="F21250" s="140"/>
      <c r="G21250" s="140"/>
      <c r="M21250" s="140"/>
      <c r="N21250" s="167"/>
      <c r="O21250" s="167"/>
      <c r="P21250" s="142"/>
      <c r="Q21250" s="142"/>
      <c r="R21250" s="142"/>
      <c r="S21250" s="139"/>
    </row>
    <row r="21251" spans="2:19" ht="15.75" customHeight="1" x14ac:dyDescent="0.25">
      <c r="B21251" s="106"/>
      <c r="C21251" s="106"/>
      <c r="D21251" s="139"/>
      <c r="E21251" s="140"/>
      <c r="F21251" s="140"/>
      <c r="G21251" s="140"/>
      <c r="M21251" s="140"/>
      <c r="N21251" s="167"/>
      <c r="O21251" s="167"/>
      <c r="P21251" s="142"/>
      <c r="Q21251" s="142"/>
      <c r="R21251" s="142"/>
      <c r="S21251" s="139"/>
    </row>
    <row r="21252" spans="2:19" ht="15.75" customHeight="1" x14ac:dyDescent="0.25">
      <c r="B21252" s="106"/>
      <c r="C21252" s="106"/>
      <c r="D21252" s="139"/>
      <c r="E21252" s="140"/>
      <c r="F21252" s="140"/>
      <c r="G21252" s="140"/>
      <c r="M21252" s="140"/>
      <c r="N21252" s="167"/>
      <c r="O21252" s="167"/>
      <c r="P21252" s="142"/>
      <c r="Q21252" s="142"/>
      <c r="R21252" s="142"/>
      <c r="S21252" s="139"/>
    </row>
    <row r="21253" spans="2:19" ht="15.75" customHeight="1" x14ac:dyDescent="0.25">
      <c r="B21253" s="106"/>
      <c r="C21253" s="106"/>
      <c r="D21253" s="139"/>
      <c r="E21253" s="140"/>
      <c r="F21253" s="140"/>
      <c r="G21253" s="140"/>
      <c r="M21253" s="140"/>
      <c r="N21253" s="167"/>
      <c r="O21253" s="167"/>
      <c r="P21253" s="142"/>
      <c r="Q21253" s="142"/>
      <c r="R21253" s="142"/>
      <c r="S21253" s="139"/>
    </row>
    <row r="21254" spans="2:19" ht="15.75" customHeight="1" x14ac:dyDescent="0.25">
      <c r="B21254" s="106"/>
      <c r="C21254" s="106"/>
      <c r="D21254" s="139"/>
      <c r="E21254" s="140"/>
      <c r="F21254" s="140"/>
      <c r="G21254" s="140"/>
      <c r="M21254" s="140"/>
      <c r="N21254" s="167"/>
      <c r="O21254" s="167"/>
      <c r="P21254" s="142"/>
      <c r="Q21254" s="142"/>
      <c r="R21254" s="142"/>
      <c r="S21254" s="139"/>
    </row>
    <row r="21255" spans="2:19" ht="15.75" customHeight="1" x14ac:dyDescent="0.25">
      <c r="B21255" s="106"/>
      <c r="C21255" s="106"/>
      <c r="D21255" s="139"/>
      <c r="E21255" s="140"/>
      <c r="F21255" s="140"/>
      <c r="G21255" s="140"/>
      <c r="M21255" s="140"/>
      <c r="N21255" s="167"/>
      <c r="O21255" s="167"/>
      <c r="P21255" s="142"/>
      <c r="Q21255" s="142"/>
      <c r="R21255" s="142"/>
      <c r="S21255" s="139"/>
    </row>
    <row r="21256" spans="2:19" ht="15.75" customHeight="1" x14ac:dyDescent="0.25">
      <c r="B21256" s="106"/>
      <c r="C21256" s="106"/>
      <c r="D21256" s="139"/>
      <c r="E21256" s="140"/>
      <c r="F21256" s="140"/>
      <c r="G21256" s="140"/>
      <c r="M21256" s="140"/>
      <c r="N21256" s="167"/>
      <c r="O21256" s="167"/>
      <c r="P21256" s="142"/>
      <c r="Q21256" s="142"/>
      <c r="R21256" s="142"/>
      <c r="S21256" s="139"/>
    </row>
    <row r="21257" spans="2:19" ht="15.75" customHeight="1" x14ac:dyDescent="0.25">
      <c r="B21257" s="106"/>
      <c r="C21257" s="106"/>
      <c r="D21257" s="139"/>
      <c r="E21257" s="140"/>
      <c r="F21257" s="140"/>
      <c r="G21257" s="140"/>
      <c r="M21257" s="140"/>
      <c r="N21257" s="167"/>
      <c r="O21257" s="167"/>
      <c r="P21257" s="142"/>
      <c r="Q21257" s="142"/>
      <c r="R21257" s="142"/>
      <c r="S21257" s="139"/>
    </row>
    <row r="21258" spans="2:19" ht="15.75" customHeight="1" x14ac:dyDescent="0.25">
      <c r="B21258" s="106"/>
      <c r="C21258" s="106"/>
      <c r="D21258" s="139"/>
      <c r="E21258" s="140"/>
      <c r="F21258" s="140"/>
      <c r="G21258" s="140"/>
      <c r="M21258" s="140"/>
      <c r="N21258" s="167"/>
      <c r="O21258" s="167"/>
      <c r="P21258" s="142"/>
      <c r="Q21258" s="142"/>
      <c r="R21258" s="142"/>
      <c r="S21258" s="139"/>
    </row>
    <row r="21259" spans="2:19" ht="15.75" customHeight="1" x14ac:dyDescent="0.25">
      <c r="B21259" s="106"/>
      <c r="C21259" s="106"/>
      <c r="D21259" s="139"/>
      <c r="E21259" s="140"/>
      <c r="F21259" s="140"/>
      <c r="G21259" s="140"/>
      <c r="M21259" s="140"/>
      <c r="N21259" s="167"/>
      <c r="O21259" s="167"/>
      <c r="P21259" s="142"/>
      <c r="Q21259" s="142"/>
      <c r="R21259" s="142"/>
      <c r="S21259" s="139"/>
    </row>
    <row r="21260" spans="2:19" ht="15.75" customHeight="1" x14ac:dyDescent="0.25">
      <c r="B21260" s="106"/>
      <c r="C21260" s="106"/>
      <c r="D21260" s="139"/>
      <c r="E21260" s="140"/>
      <c r="F21260" s="140"/>
      <c r="G21260" s="140"/>
      <c r="M21260" s="140"/>
      <c r="N21260" s="167"/>
      <c r="O21260" s="167"/>
      <c r="P21260" s="142"/>
      <c r="Q21260" s="142"/>
      <c r="R21260" s="142"/>
      <c r="S21260" s="139"/>
    </row>
    <row r="21261" spans="2:19" ht="15.75" customHeight="1" x14ac:dyDescent="0.25">
      <c r="B21261" s="106"/>
      <c r="C21261" s="106"/>
      <c r="D21261" s="139"/>
      <c r="E21261" s="140"/>
      <c r="F21261" s="140"/>
      <c r="G21261" s="140"/>
      <c r="M21261" s="140"/>
      <c r="N21261" s="167"/>
      <c r="O21261" s="167"/>
      <c r="P21261" s="142"/>
      <c r="Q21261" s="142"/>
      <c r="R21261" s="142"/>
      <c r="S21261" s="139"/>
    </row>
    <row r="21262" spans="2:19" ht="15.75" customHeight="1" x14ac:dyDescent="0.25">
      <c r="B21262" s="106"/>
      <c r="C21262" s="106"/>
      <c r="D21262" s="139"/>
      <c r="E21262" s="140"/>
      <c r="F21262" s="140"/>
      <c r="G21262" s="140"/>
      <c r="M21262" s="140"/>
      <c r="N21262" s="167"/>
      <c r="O21262" s="167"/>
      <c r="P21262" s="142"/>
      <c r="Q21262" s="142"/>
      <c r="R21262" s="142"/>
      <c r="S21262" s="139"/>
    </row>
    <row r="21263" spans="2:19" ht="15.75" customHeight="1" x14ac:dyDescent="0.25">
      <c r="B21263" s="106"/>
      <c r="C21263" s="106"/>
      <c r="D21263" s="139"/>
      <c r="E21263" s="140"/>
      <c r="F21263" s="140"/>
      <c r="G21263" s="140"/>
      <c r="M21263" s="140"/>
      <c r="N21263" s="167"/>
      <c r="O21263" s="167"/>
      <c r="P21263" s="142"/>
      <c r="Q21263" s="142"/>
      <c r="R21263" s="142"/>
      <c r="S21263" s="139"/>
    </row>
    <row r="21264" spans="2:19" ht="15.75" customHeight="1" x14ac:dyDescent="0.25">
      <c r="B21264" s="106"/>
      <c r="C21264" s="106"/>
      <c r="D21264" s="139"/>
      <c r="E21264" s="140"/>
      <c r="F21264" s="140"/>
      <c r="G21264" s="140"/>
      <c r="M21264" s="140"/>
      <c r="N21264" s="167"/>
      <c r="O21264" s="167"/>
      <c r="P21264" s="142"/>
      <c r="Q21264" s="142"/>
      <c r="R21264" s="142"/>
      <c r="S21264" s="139"/>
    </row>
    <row r="21265" spans="2:19" ht="15.75" customHeight="1" x14ac:dyDescent="0.25">
      <c r="B21265" s="106"/>
      <c r="C21265" s="106"/>
      <c r="D21265" s="139"/>
      <c r="E21265" s="140"/>
      <c r="F21265" s="140"/>
      <c r="G21265" s="140"/>
      <c r="M21265" s="140"/>
      <c r="N21265" s="167"/>
      <c r="O21265" s="167"/>
      <c r="P21265" s="142"/>
      <c r="Q21265" s="142"/>
      <c r="R21265" s="142"/>
      <c r="S21265" s="139"/>
    </row>
    <row r="21266" spans="2:19" ht="15.75" customHeight="1" x14ac:dyDescent="0.25">
      <c r="B21266" s="106"/>
      <c r="C21266" s="106"/>
      <c r="D21266" s="139"/>
      <c r="E21266" s="140"/>
      <c r="F21266" s="140"/>
      <c r="G21266" s="140"/>
      <c r="M21266" s="140"/>
      <c r="N21266" s="167"/>
      <c r="O21266" s="167"/>
      <c r="P21266" s="142"/>
      <c r="Q21266" s="142"/>
      <c r="R21266" s="142"/>
      <c r="S21266" s="139"/>
    </row>
    <row r="21267" spans="2:19" ht="15.75" customHeight="1" x14ac:dyDescent="0.25">
      <c r="B21267" s="106"/>
      <c r="C21267" s="106"/>
      <c r="D21267" s="139"/>
      <c r="E21267" s="140"/>
      <c r="F21267" s="140"/>
      <c r="G21267" s="140"/>
      <c r="M21267" s="140"/>
      <c r="N21267" s="167"/>
      <c r="O21267" s="167"/>
      <c r="P21267" s="142"/>
      <c r="Q21267" s="142"/>
      <c r="R21267" s="142"/>
      <c r="S21267" s="139"/>
    </row>
    <row r="21268" spans="2:19" ht="15.75" customHeight="1" x14ac:dyDescent="0.25">
      <c r="B21268" s="106"/>
      <c r="C21268" s="106"/>
      <c r="D21268" s="139"/>
      <c r="E21268" s="140"/>
      <c r="F21268" s="140"/>
      <c r="G21268" s="140"/>
      <c r="M21268" s="140"/>
      <c r="N21268" s="167"/>
      <c r="O21268" s="167"/>
      <c r="P21268" s="142"/>
      <c r="Q21268" s="142"/>
      <c r="R21268" s="142"/>
      <c r="S21268" s="139"/>
    </row>
    <row r="21269" spans="2:19" ht="15.75" customHeight="1" x14ac:dyDescent="0.25">
      <c r="B21269" s="106"/>
      <c r="C21269" s="106"/>
      <c r="D21269" s="139"/>
      <c r="E21269" s="140"/>
      <c r="F21269" s="140"/>
      <c r="G21269" s="140"/>
      <c r="M21269" s="140"/>
      <c r="N21269" s="167"/>
      <c r="O21269" s="167"/>
      <c r="P21269" s="142"/>
      <c r="Q21269" s="142"/>
      <c r="R21269" s="142"/>
      <c r="S21269" s="139"/>
    </row>
    <row r="21270" spans="2:19" ht="15.75" customHeight="1" x14ac:dyDescent="0.25">
      <c r="B21270" s="106"/>
      <c r="C21270" s="106"/>
      <c r="D21270" s="139"/>
      <c r="E21270" s="140"/>
      <c r="F21270" s="140"/>
      <c r="G21270" s="140"/>
      <c r="M21270" s="140"/>
      <c r="N21270" s="167"/>
      <c r="O21270" s="167"/>
      <c r="P21270" s="142"/>
      <c r="Q21270" s="142"/>
      <c r="R21270" s="142"/>
      <c r="S21270" s="139"/>
    </row>
    <row r="21271" spans="2:19" ht="15.75" customHeight="1" x14ac:dyDescent="0.25">
      <c r="B21271" s="106"/>
      <c r="C21271" s="106"/>
      <c r="D21271" s="139"/>
      <c r="E21271" s="140"/>
      <c r="F21271" s="140"/>
      <c r="G21271" s="140"/>
      <c r="M21271" s="140"/>
      <c r="N21271" s="167"/>
      <c r="O21271" s="167"/>
      <c r="P21271" s="142"/>
      <c r="Q21271" s="142"/>
      <c r="R21271" s="142"/>
      <c r="S21271" s="139"/>
    </row>
    <row r="21272" spans="2:19" ht="15.75" customHeight="1" x14ac:dyDescent="0.25">
      <c r="B21272" s="106"/>
      <c r="C21272" s="106"/>
      <c r="D21272" s="139"/>
      <c r="E21272" s="140"/>
      <c r="F21272" s="140"/>
      <c r="G21272" s="140"/>
      <c r="M21272" s="140"/>
      <c r="N21272" s="167"/>
      <c r="O21272" s="167"/>
      <c r="P21272" s="142"/>
      <c r="Q21272" s="142"/>
      <c r="R21272" s="142"/>
      <c r="S21272" s="139"/>
    </row>
    <row r="21273" spans="2:19" ht="15.75" customHeight="1" x14ac:dyDescent="0.25">
      <c r="B21273" s="106"/>
      <c r="C21273" s="106"/>
      <c r="D21273" s="139"/>
      <c r="E21273" s="140"/>
      <c r="F21273" s="140"/>
      <c r="G21273" s="140"/>
      <c r="M21273" s="140"/>
      <c r="N21273" s="167"/>
      <c r="O21273" s="167"/>
      <c r="P21273" s="142"/>
      <c r="Q21273" s="142"/>
      <c r="R21273" s="142"/>
      <c r="S21273" s="139"/>
    </row>
    <row r="21274" spans="2:19" ht="15.75" customHeight="1" x14ac:dyDescent="0.25">
      <c r="B21274" s="106"/>
      <c r="C21274" s="106"/>
      <c r="D21274" s="139"/>
      <c r="E21274" s="140"/>
      <c r="F21274" s="140"/>
      <c r="G21274" s="140"/>
      <c r="M21274" s="140"/>
      <c r="N21274" s="167"/>
      <c r="O21274" s="167"/>
      <c r="P21274" s="142"/>
      <c r="Q21274" s="142"/>
      <c r="R21274" s="142"/>
      <c r="S21274" s="139"/>
    </row>
    <row r="21275" spans="2:19" ht="15.75" customHeight="1" x14ac:dyDescent="0.25">
      <c r="B21275" s="106"/>
      <c r="C21275" s="106"/>
      <c r="D21275" s="139"/>
      <c r="E21275" s="140"/>
      <c r="F21275" s="140"/>
      <c r="G21275" s="140"/>
      <c r="M21275" s="140"/>
      <c r="N21275" s="167"/>
      <c r="O21275" s="167"/>
      <c r="P21275" s="142"/>
      <c r="Q21275" s="142"/>
      <c r="R21275" s="142"/>
      <c r="S21275" s="139"/>
    </row>
    <row r="21276" spans="2:19" ht="15.75" customHeight="1" x14ac:dyDescent="0.25">
      <c r="B21276" s="106"/>
      <c r="C21276" s="106"/>
      <c r="D21276" s="139"/>
      <c r="E21276" s="140"/>
      <c r="F21276" s="140"/>
      <c r="G21276" s="140"/>
      <c r="M21276" s="140"/>
      <c r="N21276" s="167"/>
      <c r="O21276" s="167"/>
      <c r="P21276" s="142"/>
      <c r="Q21276" s="142"/>
      <c r="R21276" s="142"/>
      <c r="S21276" s="139"/>
    </row>
    <row r="21277" spans="2:19" ht="15.75" customHeight="1" x14ac:dyDescent="0.25">
      <c r="B21277" s="106"/>
      <c r="C21277" s="106"/>
      <c r="D21277" s="139"/>
      <c r="E21277" s="140"/>
      <c r="F21277" s="140"/>
      <c r="G21277" s="140"/>
      <c r="M21277" s="140"/>
      <c r="N21277" s="167"/>
      <c r="O21277" s="167"/>
      <c r="P21277" s="142"/>
      <c r="Q21277" s="142"/>
      <c r="R21277" s="142"/>
      <c r="S21277" s="139"/>
    </row>
    <row r="21278" spans="2:19" ht="15.75" customHeight="1" x14ac:dyDescent="0.25">
      <c r="B21278" s="106"/>
      <c r="C21278" s="106"/>
      <c r="D21278" s="139"/>
      <c r="E21278" s="140"/>
      <c r="F21278" s="140"/>
      <c r="G21278" s="140"/>
      <c r="M21278" s="140"/>
      <c r="N21278" s="167"/>
      <c r="O21278" s="167"/>
      <c r="P21278" s="142"/>
      <c r="Q21278" s="142"/>
      <c r="R21278" s="142"/>
      <c r="S21278" s="139"/>
    </row>
    <row r="21279" spans="2:19" ht="15.75" customHeight="1" x14ac:dyDescent="0.25">
      <c r="B21279" s="106"/>
      <c r="C21279" s="106"/>
      <c r="D21279" s="139"/>
      <c r="E21279" s="140"/>
      <c r="F21279" s="140"/>
      <c r="G21279" s="140"/>
      <c r="M21279" s="140"/>
      <c r="N21279" s="167"/>
      <c r="O21279" s="167"/>
      <c r="P21279" s="142"/>
      <c r="Q21279" s="142"/>
      <c r="R21279" s="142"/>
      <c r="S21279" s="139"/>
    </row>
    <row r="21280" spans="2:19" ht="15.75" customHeight="1" x14ac:dyDescent="0.25">
      <c r="B21280" s="106"/>
      <c r="C21280" s="106"/>
      <c r="D21280" s="139"/>
      <c r="E21280" s="140"/>
      <c r="F21280" s="140"/>
      <c r="G21280" s="140"/>
      <c r="M21280" s="140"/>
      <c r="N21280" s="167"/>
      <c r="O21280" s="167"/>
      <c r="P21280" s="142"/>
      <c r="Q21280" s="142"/>
      <c r="R21280" s="142"/>
      <c r="S21280" s="139"/>
    </row>
    <row r="21281" spans="2:19" ht="15.75" customHeight="1" x14ac:dyDescent="0.25">
      <c r="B21281" s="106"/>
      <c r="C21281" s="106"/>
      <c r="D21281" s="139"/>
      <c r="E21281" s="140"/>
      <c r="F21281" s="140"/>
      <c r="G21281" s="140"/>
      <c r="M21281" s="140"/>
      <c r="N21281" s="167"/>
      <c r="O21281" s="167"/>
      <c r="P21281" s="142"/>
      <c r="Q21281" s="142"/>
      <c r="R21281" s="142"/>
      <c r="S21281" s="139"/>
    </row>
    <row r="21282" spans="2:19" ht="15.75" customHeight="1" x14ac:dyDescent="0.25">
      <c r="B21282" s="106"/>
      <c r="C21282" s="106"/>
      <c r="D21282" s="139"/>
      <c r="E21282" s="140"/>
      <c r="F21282" s="140"/>
      <c r="G21282" s="140"/>
      <c r="M21282" s="140"/>
      <c r="N21282" s="167"/>
      <c r="O21282" s="167"/>
      <c r="P21282" s="142"/>
      <c r="Q21282" s="142"/>
      <c r="R21282" s="142"/>
      <c r="S21282" s="139"/>
    </row>
    <row r="21283" spans="2:19" ht="15.75" customHeight="1" x14ac:dyDescent="0.25">
      <c r="B21283" s="106"/>
      <c r="C21283" s="106"/>
      <c r="D21283" s="139"/>
      <c r="E21283" s="140"/>
      <c r="F21283" s="140"/>
      <c r="G21283" s="140"/>
      <c r="M21283" s="140"/>
      <c r="N21283" s="167"/>
      <c r="O21283" s="167"/>
      <c r="P21283" s="142"/>
      <c r="Q21283" s="142"/>
      <c r="R21283" s="142"/>
      <c r="S21283" s="139"/>
    </row>
    <row r="21284" spans="2:19" ht="15.75" customHeight="1" x14ac:dyDescent="0.25">
      <c r="B21284" s="106"/>
      <c r="C21284" s="106"/>
      <c r="D21284" s="139"/>
      <c r="E21284" s="140"/>
      <c r="F21284" s="140"/>
      <c r="G21284" s="140"/>
      <c r="M21284" s="140"/>
      <c r="N21284" s="167"/>
      <c r="O21284" s="167"/>
      <c r="P21284" s="142"/>
      <c r="Q21284" s="142"/>
      <c r="R21284" s="142"/>
      <c r="S21284" s="139"/>
    </row>
    <row r="21285" spans="2:19" ht="15.75" customHeight="1" x14ac:dyDescent="0.25">
      <c r="B21285" s="106"/>
      <c r="C21285" s="106"/>
      <c r="D21285" s="139"/>
      <c r="E21285" s="140"/>
      <c r="F21285" s="140"/>
      <c r="G21285" s="140"/>
      <c r="M21285" s="140"/>
      <c r="N21285" s="167"/>
      <c r="O21285" s="167"/>
      <c r="P21285" s="142"/>
      <c r="Q21285" s="142"/>
      <c r="R21285" s="142"/>
      <c r="S21285" s="139"/>
    </row>
    <row r="21286" spans="2:19" ht="15.75" customHeight="1" x14ac:dyDescent="0.25">
      <c r="B21286" s="106"/>
      <c r="C21286" s="106"/>
      <c r="D21286" s="139"/>
      <c r="E21286" s="140"/>
      <c r="F21286" s="140"/>
      <c r="G21286" s="140"/>
      <c r="M21286" s="140"/>
      <c r="N21286" s="167"/>
      <c r="O21286" s="167"/>
      <c r="P21286" s="142"/>
      <c r="Q21286" s="142"/>
      <c r="R21286" s="142"/>
      <c r="S21286" s="139"/>
    </row>
    <row r="21287" spans="2:19" ht="15.75" customHeight="1" x14ac:dyDescent="0.25">
      <c r="B21287" s="106"/>
      <c r="C21287" s="106"/>
      <c r="D21287" s="139"/>
      <c r="E21287" s="140"/>
      <c r="F21287" s="140"/>
      <c r="G21287" s="140"/>
      <c r="M21287" s="140"/>
      <c r="N21287" s="167"/>
      <c r="O21287" s="167"/>
      <c r="P21287" s="142"/>
      <c r="Q21287" s="142"/>
      <c r="R21287" s="142"/>
      <c r="S21287" s="139"/>
    </row>
    <row r="21288" spans="2:19" ht="15.75" customHeight="1" x14ac:dyDescent="0.25">
      <c r="B21288" s="106"/>
      <c r="C21288" s="106"/>
      <c r="D21288" s="139"/>
      <c r="E21288" s="140"/>
      <c r="F21288" s="140"/>
      <c r="G21288" s="140"/>
      <c r="M21288" s="140"/>
      <c r="N21288" s="167"/>
      <c r="O21288" s="167"/>
      <c r="P21288" s="142"/>
      <c r="Q21288" s="142"/>
      <c r="R21288" s="142"/>
      <c r="S21288" s="139"/>
    </row>
    <row r="21289" spans="2:19" ht="15.75" customHeight="1" x14ac:dyDescent="0.25">
      <c r="B21289" s="106"/>
      <c r="C21289" s="106"/>
      <c r="D21289" s="139"/>
      <c r="E21289" s="140"/>
      <c r="F21289" s="140"/>
      <c r="G21289" s="140"/>
      <c r="M21289" s="140"/>
      <c r="N21289" s="167"/>
      <c r="O21289" s="167"/>
      <c r="P21289" s="142"/>
      <c r="Q21289" s="142"/>
      <c r="R21289" s="142"/>
      <c r="S21289" s="139"/>
    </row>
    <row r="21290" spans="2:19" ht="15.75" customHeight="1" x14ac:dyDescent="0.25">
      <c r="B21290" s="106"/>
      <c r="C21290" s="106"/>
      <c r="D21290" s="139"/>
      <c r="E21290" s="140"/>
      <c r="F21290" s="140"/>
      <c r="G21290" s="140"/>
      <c r="M21290" s="140"/>
      <c r="N21290" s="167"/>
      <c r="O21290" s="167"/>
      <c r="P21290" s="142"/>
      <c r="Q21290" s="142"/>
      <c r="R21290" s="142"/>
      <c r="S21290" s="139"/>
    </row>
    <row r="21291" spans="2:19" ht="15.75" customHeight="1" x14ac:dyDescent="0.25">
      <c r="B21291" s="106"/>
      <c r="C21291" s="106"/>
      <c r="D21291" s="139"/>
      <c r="E21291" s="140"/>
      <c r="F21291" s="140"/>
      <c r="G21291" s="140"/>
      <c r="M21291" s="140"/>
      <c r="N21291" s="167"/>
      <c r="O21291" s="167"/>
      <c r="P21291" s="142"/>
      <c r="Q21291" s="142"/>
      <c r="R21291" s="142"/>
      <c r="S21291" s="139"/>
    </row>
    <row r="21292" spans="2:19" ht="15.75" customHeight="1" x14ac:dyDescent="0.25">
      <c r="B21292" s="106"/>
      <c r="C21292" s="106"/>
      <c r="D21292" s="139"/>
      <c r="E21292" s="140"/>
      <c r="F21292" s="140"/>
      <c r="G21292" s="140"/>
      <c r="M21292" s="140"/>
      <c r="N21292" s="167"/>
      <c r="O21292" s="167"/>
      <c r="P21292" s="142"/>
      <c r="Q21292" s="142"/>
      <c r="R21292" s="142"/>
      <c r="S21292" s="139"/>
    </row>
    <row r="21293" spans="2:19" ht="15.75" customHeight="1" x14ac:dyDescent="0.25">
      <c r="B21293" s="106"/>
      <c r="C21293" s="106"/>
      <c r="D21293" s="139"/>
      <c r="E21293" s="140"/>
      <c r="F21293" s="140"/>
      <c r="G21293" s="140"/>
      <c r="M21293" s="140"/>
      <c r="N21293" s="167"/>
      <c r="O21293" s="167"/>
      <c r="P21293" s="142"/>
      <c r="Q21293" s="142"/>
      <c r="R21293" s="142"/>
      <c r="S21293" s="139"/>
    </row>
    <row r="21294" spans="2:19" ht="15.75" customHeight="1" x14ac:dyDescent="0.25">
      <c r="B21294" s="106"/>
      <c r="C21294" s="106"/>
      <c r="D21294" s="139"/>
      <c r="E21294" s="140"/>
      <c r="F21294" s="140"/>
      <c r="G21294" s="140"/>
      <c r="M21294" s="140"/>
      <c r="N21294" s="167"/>
      <c r="O21294" s="167"/>
      <c r="P21294" s="142"/>
      <c r="Q21294" s="142"/>
      <c r="R21294" s="142"/>
      <c r="S21294" s="139"/>
    </row>
    <row r="21295" spans="2:19" ht="15.75" customHeight="1" x14ac:dyDescent="0.25">
      <c r="B21295" s="106"/>
      <c r="C21295" s="106"/>
      <c r="D21295" s="139"/>
      <c r="E21295" s="140"/>
      <c r="F21295" s="140"/>
      <c r="G21295" s="140"/>
      <c r="M21295" s="140"/>
      <c r="N21295" s="167"/>
      <c r="O21295" s="167"/>
      <c r="P21295" s="142"/>
      <c r="Q21295" s="142"/>
      <c r="R21295" s="142"/>
      <c r="S21295" s="139"/>
    </row>
    <row r="21296" spans="2:19" ht="15.75" customHeight="1" x14ac:dyDescent="0.25">
      <c r="B21296" s="106"/>
      <c r="C21296" s="106"/>
      <c r="D21296" s="139"/>
      <c r="E21296" s="140"/>
      <c r="F21296" s="140"/>
      <c r="G21296" s="140"/>
      <c r="M21296" s="140"/>
      <c r="N21296" s="167"/>
      <c r="O21296" s="167"/>
      <c r="P21296" s="142"/>
      <c r="Q21296" s="142"/>
      <c r="R21296" s="142"/>
      <c r="S21296" s="139"/>
    </row>
    <row r="21297" spans="2:19" ht="15.75" customHeight="1" x14ac:dyDescent="0.25">
      <c r="B21297" s="106"/>
      <c r="C21297" s="106"/>
      <c r="D21297" s="139"/>
      <c r="E21297" s="140"/>
      <c r="F21297" s="140"/>
      <c r="G21297" s="140"/>
      <c r="M21297" s="140"/>
      <c r="N21297" s="167"/>
      <c r="O21297" s="167"/>
      <c r="P21297" s="142"/>
      <c r="Q21297" s="142"/>
      <c r="R21297" s="142"/>
      <c r="S21297" s="139"/>
    </row>
    <row r="21298" spans="2:19" ht="15.75" customHeight="1" x14ac:dyDescent="0.25">
      <c r="B21298" s="106"/>
      <c r="C21298" s="106"/>
      <c r="D21298" s="139"/>
      <c r="E21298" s="140"/>
      <c r="F21298" s="140"/>
      <c r="G21298" s="140"/>
      <c r="M21298" s="140"/>
      <c r="N21298" s="167"/>
      <c r="O21298" s="167"/>
      <c r="P21298" s="142"/>
      <c r="Q21298" s="142"/>
      <c r="R21298" s="142"/>
      <c r="S21298" s="139"/>
    </row>
    <row r="21299" spans="2:19" ht="15.75" customHeight="1" x14ac:dyDescent="0.25">
      <c r="B21299" s="106"/>
      <c r="C21299" s="106"/>
      <c r="D21299" s="139"/>
      <c r="E21299" s="140"/>
      <c r="F21299" s="140"/>
      <c r="G21299" s="140"/>
      <c r="M21299" s="140"/>
      <c r="N21299" s="167"/>
      <c r="O21299" s="167"/>
      <c r="P21299" s="142"/>
      <c r="Q21299" s="142"/>
      <c r="R21299" s="142"/>
      <c r="S21299" s="139"/>
    </row>
    <row r="21300" spans="2:19" ht="15.75" customHeight="1" x14ac:dyDescent="0.25">
      <c r="B21300" s="106"/>
      <c r="C21300" s="106"/>
      <c r="D21300" s="139"/>
      <c r="E21300" s="140"/>
      <c r="F21300" s="140"/>
      <c r="G21300" s="140"/>
      <c r="M21300" s="140"/>
      <c r="N21300" s="167"/>
      <c r="O21300" s="167"/>
      <c r="P21300" s="142"/>
      <c r="Q21300" s="142"/>
      <c r="R21300" s="142"/>
      <c r="S21300" s="139"/>
    </row>
    <row r="21301" spans="2:19" ht="15.75" customHeight="1" x14ac:dyDescent="0.25">
      <c r="B21301" s="106"/>
      <c r="C21301" s="106"/>
      <c r="D21301" s="139"/>
      <c r="E21301" s="140"/>
      <c r="F21301" s="140"/>
      <c r="G21301" s="140"/>
      <c r="M21301" s="140"/>
      <c r="N21301" s="167"/>
      <c r="O21301" s="167"/>
      <c r="P21301" s="142"/>
      <c r="Q21301" s="142"/>
      <c r="R21301" s="142"/>
      <c r="S21301" s="139"/>
    </row>
    <row r="21302" spans="2:19" ht="15.75" customHeight="1" x14ac:dyDescent="0.25">
      <c r="B21302" s="106"/>
      <c r="C21302" s="106"/>
      <c r="D21302" s="139"/>
      <c r="E21302" s="140"/>
      <c r="F21302" s="140"/>
      <c r="G21302" s="140"/>
      <c r="M21302" s="140"/>
      <c r="N21302" s="167"/>
      <c r="O21302" s="167"/>
      <c r="P21302" s="142"/>
      <c r="Q21302" s="142"/>
      <c r="R21302" s="142"/>
      <c r="S21302" s="139"/>
    </row>
    <row r="21303" spans="2:19" ht="15.75" customHeight="1" x14ac:dyDescent="0.25">
      <c r="B21303" s="106"/>
      <c r="C21303" s="106"/>
      <c r="D21303" s="139"/>
      <c r="E21303" s="140"/>
      <c r="F21303" s="140"/>
      <c r="G21303" s="140"/>
      <c r="M21303" s="140"/>
      <c r="N21303" s="167"/>
      <c r="O21303" s="167"/>
      <c r="P21303" s="142"/>
      <c r="Q21303" s="142"/>
      <c r="R21303" s="142"/>
      <c r="S21303" s="139"/>
    </row>
    <row r="21304" spans="2:19" ht="15.75" customHeight="1" x14ac:dyDescent="0.25">
      <c r="B21304" s="106"/>
      <c r="C21304" s="106"/>
      <c r="D21304" s="139"/>
      <c r="E21304" s="140"/>
      <c r="F21304" s="140"/>
      <c r="G21304" s="140"/>
      <c r="M21304" s="140"/>
      <c r="N21304" s="167"/>
      <c r="O21304" s="167"/>
      <c r="P21304" s="142"/>
      <c r="Q21304" s="142"/>
      <c r="R21304" s="142"/>
      <c r="S21304" s="139"/>
    </row>
    <row r="21305" spans="2:19" ht="15.75" customHeight="1" x14ac:dyDescent="0.25">
      <c r="B21305" s="106"/>
      <c r="C21305" s="106"/>
      <c r="D21305" s="139"/>
      <c r="E21305" s="140"/>
      <c r="F21305" s="140"/>
      <c r="G21305" s="140"/>
      <c r="M21305" s="140"/>
      <c r="N21305" s="167"/>
      <c r="O21305" s="167"/>
      <c r="P21305" s="142"/>
      <c r="Q21305" s="142"/>
      <c r="R21305" s="142"/>
      <c r="S21305" s="139"/>
    </row>
    <row r="21306" spans="2:19" ht="15.75" customHeight="1" x14ac:dyDescent="0.25">
      <c r="B21306" s="106"/>
      <c r="C21306" s="106"/>
      <c r="D21306" s="139"/>
      <c r="E21306" s="140"/>
      <c r="F21306" s="140"/>
      <c r="G21306" s="140"/>
      <c r="M21306" s="140"/>
      <c r="N21306" s="167"/>
      <c r="O21306" s="167"/>
      <c r="P21306" s="142"/>
      <c r="Q21306" s="142"/>
      <c r="R21306" s="142"/>
      <c r="S21306" s="139"/>
    </row>
    <row r="21307" spans="2:19" ht="15.75" customHeight="1" x14ac:dyDescent="0.25">
      <c r="B21307" s="106"/>
      <c r="C21307" s="106"/>
      <c r="D21307" s="139"/>
      <c r="E21307" s="140"/>
      <c r="F21307" s="140"/>
      <c r="G21307" s="140"/>
      <c r="M21307" s="140"/>
      <c r="N21307" s="167"/>
      <c r="O21307" s="167"/>
      <c r="P21307" s="142"/>
      <c r="Q21307" s="142"/>
      <c r="R21307" s="142"/>
      <c r="S21307" s="139"/>
    </row>
    <row r="21308" spans="2:19" ht="15.75" customHeight="1" x14ac:dyDescent="0.25">
      <c r="B21308" s="106"/>
      <c r="C21308" s="106"/>
      <c r="D21308" s="139"/>
      <c r="E21308" s="140"/>
      <c r="F21308" s="140"/>
      <c r="G21308" s="140"/>
      <c r="M21308" s="140"/>
      <c r="N21308" s="167"/>
      <c r="O21308" s="167"/>
      <c r="P21308" s="142"/>
      <c r="Q21308" s="142"/>
      <c r="R21308" s="142"/>
      <c r="S21308" s="139"/>
    </row>
    <row r="21309" spans="2:19" ht="15.75" customHeight="1" x14ac:dyDescent="0.25">
      <c r="B21309" s="106"/>
      <c r="C21309" s="106"/>
      <c r="D21309" s="139"/>
      <c r="E21309" s="140"/>
      <c r="F21309" s="140"/>
      <c r="G21309" s="140"/>
      <c r="M21309" s="140"/>
      <c r="N21309" s="167"/>
      <c r="O21309" s="167"/>
      <c r="P21309" s="142"/>
      <c r="Q21309" s="142"/>
      <c r="R21309" s="142"/>
      <c r="S21309" s="139"/>
    </row>
    <row r="21310" spans="2:19" ht="15.75" customHeight="1" x14ac:dyDescent="0.25">
      <c r="B21310" s="106"/>
      <c r="C21310" s="106"/>
      <c r="D21310" s="139"/>
      <c r="E21310" s="140"/>
      <c r="F21310" s="140"/>
      <c r="G21310" s="140"/>
      <c r="M21310" s="140"/>
      <c r="N21310" s="167"/>
      <c r="O21310" s="167"/>
      <c r="P21310" s="142"/>
      <c r="Q21310" s="142"/>
      <c r="R21310" s="142"/>
      <c r="S21310" s="139"/>
    </row>
    <row r="21311" spans="2:19" ht="15.75" customHeight="1" x14ac:dyDescent="0.25">
      <c r="B21311" s="106"/>
      <c r="C21311" s="106"/>
      <c r="D21311" s="139"/>
      <c r="E21311" s="140"/>
      <c r="F21311" s="140"/>
      <c r="G21311" s="140"/>
      <c r="M21311" s="140"/>
      <c r="N21311" s="167"/>
      <c r="O21311" s="167"/>
      <c r="P21311" s="142"/>
      <c r="Q21311" s="142"/>
      <c r="R21311" s="142"/>
      <c r="S21311" s="139"/>
    </row>
    <row r="21312" spans="2:19" ht="15.75" customHeight="1" x14ac:dyDescent="0.25">
      <c r="B21312" s="106"/>
      <c r="C21312" s="106"/>
      <c r="D21312" s="139"/>
      <c r="E21312" s="140"/>
      <c r="F21312" s="140"/>
      <c r="G21312" s="140"/>
      <c r="M21312" s="140"/>
      <c r="N21312" s="167"/>
      <c r="O21312" s="167"/>
      <c r="P21312" s="142"/>
      <c r="Q21312" s="142"/>
      <c r="R21312" s="142"/>
      <c r="S21312" s="139"/>
    </row>
    <row r="21313" spans="2:19" ht="15.75" customHeight="1" x14ac:dyDescent="0.25">
      <c r="B21313" s="106"/>
      <c r="C21313" s="106"/>
      <c r="D21313" s="139"/>
      <c r="E21313" s="140"/>
      <c r="F21313" s="140"/>
      <c r="G21313" s="140"/>
      <c r="M21313" s="140"/>
      <c r="N21313" s="167"/>
      <c r="O21313" s="167"/>
      <c r="P21313" s="142"/>
      <c r="Q21313" s="142"/>
      <c r="R21313" s="142"/>
      <c r="S21313" s="139"/>
    </row>
    <row r="21314" spans="2:19" ht="15.75" customHeight="1" x14ac:dyDescent="0.25">
      <c r="B21314" s="106"/>
      <c r="C21314" s="106"/>
      <c r="D21314" s="139"/>
      <c r="E21314" s="140"/>
      <c r="F21314" s="140"/>
      <c r="G21314" s="140"/>
      <c r="M21314" s="140"/>
      <c r="N21314" s="167"/>
      <c r="O21314" s="167"/>
      <c r="P21314" s="142"/>
      <c r="Q21314" s="142"/>
      <c r="R21314" s="142"/>
      <c r="S21314" s="139"/>
    </row>
    <row r="21315" spans="2:19" ht="15.75" customHeight="1" x14ac:dyDescent="0.25">
      <c r="B21315" s="106"/>
      <c r="C21315" s="106"/>
      <c r="D21315" s="139"/>
      <c r="E21315" s="140"/>
      <c r="F21315" s="140"/>
      <c r="G21315" s="140"/>
      <c r="M21315" s="140"/>
      <c r="N21315" s="167"/>
      <c r="O21315" s="167"/>
      <c r="P21315" s="142"/>
      <c r="Q21315" s="142"/>
      <c r="R21315" s="142"/>
      <c r="S21315" s="139"/>
    </row>
    <row r="21316" spans="2:19" ht="15.75" customHeight="1" x14ac:dyDescent="0.25">
      <c r="B21316" s="106"/>
      <c r="C21316" s="106"/>
      <c r="D21316" s="139"/>
      <c r="E21316" s="140"/>
      <c r="F21316" s="140"/>
      <c r="G21316" s="140"/>
      <c r="M21316" s="140"/>
      <c r="N21316" s="167"/>
      <c r="O21316" s="167"/>
      <c r="P21316" s="142"/>
      <c r="Q21316" s="142"/>
      <c r="R21316" s="142"/>
      <c r="S21316" s="139"/>
    </row>
    <row r="21317" spans="2:19" ht="15.75" customHeight="1" x14ac:dyDescent="0.25">
      <c r="B21317" s="106"/>
      <c r="C21317" s="106"/>
      <c r="D21317" s="139"/>
      <c r="E21317" s="140"/>
      <c r="F21317" s="140"/>
      <c r="G21317" s="140"/>
      <c r="M21317" s="140"/>
      <c r="N21317" s="167"/>
      <c r="O21317" s="167"/>
      <c r="P21317" s="142"/>
      <c r="Q21317" s="142"/>
      <c r="R21317" s="142"/>
      <c r="S21317" s="139"/>
    </row>
    <row r="21318" spans="2:19" ht="15.75" customHeight="1" x14ac:dyDescent="0.25">
      <c r="B21318" s="106"/>
      <c r="C21318" s="106"/>
      <c r="D21318" s="139"/>
      <c r="E21318" s="140"/>
      <c r="F21318" s="140"/>
      <c r="G21318" s="140"/>
      <c r="M21318" s="140"/>
      <c r="N21318" s="167"/>
      <c r="O21318" s="167"/>
      <c r="P21318" s="142"/>
      <c r="Q21318" s="142"/>
      <c r="R21318" s="142"/>
      <c r="S21318" s="139"/>
    </row>
    <row r="21319" spans="2:19" ht="15.75" customHeight="1" x14ac:dyDescent="0.25">
      <c r="B21319" s="106"/>
      <c r="C21319" s="106"/>
      <c r="D21319" s="139"/>
      <c r="E21319" s="140"/>
      <c r="F21319" s="140"/>
      <c r="G21319" s="140"/>
      <c r="M21319" s="140"/>
      <c r="N21319" s="167"/>
      <c r="O21319" s="167"/>
      <c r="P21319" s="142"/>
      <c r="Q21319" s="142"/>
      <c r="R21319" s="142"/>
      <c r="S21319" s="139"/>
    </row>
    <row r="21320" spans="2:19" ht="15.75" customHeight="1" x14ac:dyDescent="0.25">
      <c r="B21320" s="106"/>
      <c r="C21320" s="106"/>
      <c r="D21320" s="139"/>
      <c r="E21320" s="140"/>
      <c r="F21320" s="140"/>
      <c r="G21320" s="140"/>
      <c r="M21320" s="140"/>
      <c r="N21320" s="167"/>
      <c r="O21320" s="167"/>
      <c r="P21320" s="142"/>
      <c r="Q21320" s="142"/>
      <c r="R21320" s="142"/>
      <c r="S21320" s="139"/>
    </row>
    <row r="21321" spans="2:19" ht="15.75" customHeight="1" x14ac:dyDescent="0.25">
      <c r="B21321" s="106"/>
      <c r="C21321" s="106"/>
      <c r="D21321" s="139"/>
      <c r="E21321" s="140"/>
      <c r="F21321" s="140"/>
      <c r="G21321" s="140"/>
      <c r="M21321" s="140"/>
      <c r="N21321" s="167"/>
      <c r="O21321" s="167"/>
      <c r="P21321" s="142"/>
      <c r="Q21321" s="142"/>
      <c r="R21321" s="142"/>
      <c r="S21321" s="139"/>
    </row>
    <row r="21322" spans="2:19" ht="15.75" customHeight="1" x14ac:dyDescent="0.25">
      <c r="B21322" s="106"/>
      <c r="C21322" s="106"/>
      <c r="D21322" s="139"/>
      <c r="E21322" s="140"/>
      <c r="F21322" s="140"/>
      <c r="G21322" s="140"/>
      <c r="M21322" s="140"/>
      <c r="N21322" s="167"/>
      <c r="O21322" s="167"/>
      <c r="P21322" s="142"/>
      <c r="Q21322" s="142"/>
      <c r="R21322" s="142"/>
      <c r="S21322" s="139"/>
    </row>
    <row r="21323" spans="2:19" ht="15.75" customHeight="1" x14ac:dyDescent="0.25">
      <c r="B21323" s="106"/>
      <c r="C21323" s="106"/>
      <c r="D21323" s="139"/>
      <c r="E21323" s="140"/>
      <c r="F21323" s="140"/>
      <c r="G21323" s="140"/>
      <c r="M21323" s="140"/>
      <c r="N21323" s="167"/>
      <c r="O21323" s="167"/>
      <c r="P21323" s="142"/>
      <c r="Q21323" s="142"/>
      <c r="R21323" s="142"/>
      <c r="S21323" s="139"/>
    </row>
    <row r="21324" spans="2:19" ht="15.75" customHeight="1" x14ac:dyDescent="0.25">
      <c r="B21324" s="106"/>
      <c r="C21324" s="106"/>
      <c r="D21324" s="139"/>
      <c r="E21324" s="140"/>
      <c r="F21324" s="140"/>
      <c r="G21324" s="140"/>
      <c r="M21324" s="140"/>
      <c r="N21324" s="167"/>
      <c r="O21324" s="167"/>
      <c r="P21324" s="142"/>
      <c r="Q21324" s="142"/>
      <c r="R21324" s="142"/>
      <c r="S21324" s="139"/>
    </row>
    <row r="21325" spans="2:19" ht="15.75" customHeight="1" x14ac:dyDescent="0.25">
      <c r="B21325" s="106"/>
      <c r="C21325" s="106"/>
      <c r="D21325" s="139"/>
      <c r="E21325" s="140"/>
      <c r="F21325" s="140"/>
      <c r="G21325" s="140"/>
      <c r="M21325" s="140"/>
      <c r="N21325" s="167"/>
      <c r="O21325" s="167"/>
      <c r="P21325" s="142"/>
      <c r="Q21325" s="142"/>
      <c r="R21325" s="142"/>
      <c r="S21325" s="139"/>
    </row>
    <row r="21326" spans="2:19" ht="15.75" customHeight="1" x14ac:dyDescent="0.25">
      <c r="B21326" s="106"/>
      <c r="C21326" s="106"/>
      <c r="D21326" s="139"/>
      <c r="E21326" s="140"/>
      <c r="F21326" s="140"/>
      <c r="G21326" s="140"/>
      <c r="M21326" s="140"/>
      <c r="N21326" s="167"/>
      <c r="O21326" s="167"/>
      <c r="P21326" s="142"/>
      <c r="Q21326" s="142"/>
      <c r="R21326" s="142"/>
      <c r="S21326" s="139"/>
    </row>
    <row r="21327" spans="2:19" ht="15.75" customHeight="1" x14ac:dyDescent="0.25">
      <c r="B21327" s="106"/>
      <c r="C21327" s="106"/>
      <c r="D21327" s="139"/>
      <c r="E21327" s="140"/>
      <c r="F21327" s="140"/>
      <c r="G21327" s="140"/>
      <c r="M21327" s="140"/>
      <c r="N21327" s="167"/>
      <c r="O21327" s="167"/>
      <c r="P21327" s="142"/>
      <c r="Q21327" s="142"/>
      <c r="R21327" s="142"/>
      <c r="S21327" s="139"/>
    </row>
    <row r="21328" spans="2:19" ht="15.75" customHeight="1" x14ac:dyDescent="0.25">
      <c r="B21328" s="106"/>
      <c r="C21328" s="106"/>
      <c r="D21328" s="139"/>
      <c r="E21328" s="140"/>
      <c r="F21328" s="140"/>
      <c r="G21328" s="140"/>
      <c r="M21328" s="140"/>
      <c r="N21328" s="167"/>
      <c r="O21328" s="167"/>
      <c r="P21328" s="142"/>
      <c r="Q21328" s="142"/>
      <c r="R21328" s="142"/>
      <c r="S21328" s="139"/>
    </row>
    <row r="21329" spans="2:19" ht="15.75" customHeight="1" x14ac:dyDescent="0.25">
      <c r="B21329" s="106"/>
      <c r="C21329" s="106"/>
      <c r="D21329" s="139"/>
      <c r="E21329" s="140"/>
      <c r="F21329" s="140"/>
      <c r="G21329" s="140"/>
      <c r="M21329" s="140"/>
      <c r="N21329" s="167"/>
      <c r="O21329" s="167"/>
      <c r="P21329" s="142"/>
      <c r="Q21329" s="142"/>
      <c r="R21329" s="142"/>
      <c r="S21329" s="139"/>
    </row>
    <row r="21330" spans="2:19" ht="15.75" customHeight="1" x14ac:dyDescent="0.25">
      <c r="B21330" s="106"/>
      <c r="C21330" s="106"/>
      <c r="D21330" s="139"/>
      <c r="E21330" s="140"/>
      <c r="F21330" s="140"/>
      <c r="G21330" s="140"/>
      <c r="M21330" s="140"/>
      <c r="N21330" s="167"/>
      <c r="O21330" s="167"/>
      <c r="P21330" s="142"/>
      <c r="Q21330" s="142"/>
      <c r="R21330" s="142"/>
      <c r="S21330" s="139"/>
    </row>
    <row r="21331" spans="2:19" ht="15.75" customHeight="1" x14ac:dyDescent="0.25">
      <c r="B21331" s="106"/>
      <c r="C21331" s="106"/>
      <c r="D21331" s="139"/>
      <c r="E21331" s="140"/>
      <c r="F21331" s="140"/>
      <c r="G21331" s="140"/>
      <c r="M21331" s="140"/>
      <c r="N21331" s="167"/>
      <c r="O21331" s="167"/>
      <c r="P21331" s="142"/>
      <c r="Q21331" s="142"/>
      <c r="R21331" s="142"/>
      <c r="S21331" s="139"/>
    </row>
    <row r="21332" spans="2:19" ht="15.75" customHeight="1" x14ac:dyDescent="0.25">
      <c r="B21332" s="106"/>
      <c r="C21332" s="106"/>
      <c r="D21332" s="139"/>
      <c r="E21332" s="140"/>
      <c r="F21332" s="140"/>
      <c r="G21332" s="140"/>
      <c r="M21332" s="140"/>
      <c r="N21332" s="167"/>
      <c r="O21332" s="167"/>
      <c r="P21332" s="142"/>
      <c r="Q21332" s="142"/>
      <c r="R21332" s="142"/>
      <c r="S21332" s="139"/>
    </row>
    <row r="21333" spans="2:19" ht="15.75" customHeight="1" x14ac:dyDescent="0.25">
      <c r="B21333" s="106"/>
      <c r="C21333" s="106"/>
      <c r="D21333" s="139"/>
      <c r="E21333" s="140"/>
      <c r="F21333" s="140"/>
      <c r="G21333" s="140"/>
      <c r="M21333" s="140"/>
      <c r="N21333" s="167"/>
      <c r="O21333" s="167"/>
      <c r="P21333" s="142"/>
      <c r="Q21333" s="142"/>
      <c r="R21333" s="142"/>
      <c r="S21333" s="139"/>
    </row>
    <row r="21334" spans="2:19" ht="15.75" customHeight="1" x14ac:dyDescent="0.25">
      <c r="B21334" s="106"/>
      <c r="C21334" s="106"/>
      <c r="D21334" s="139"/>
      <c r="E21334" s="140"/>
      <c r="F21334" s="140"/>
      <c r="G21334" s="140"/>
      <c r="M21334" s="140"/>
      <c r="N21334" s="167"/>
      <c r="O21334" s="167"/>
      <c r="P21334" s="142"/>
      <c r="Q21334" s="142"/>
      <c r="R21334" s="142"/>
      <c r="S21334" s="139"/>
    </row>
    <row r="21335" spans="2:19" ht="15.75" customHeight="1" x14ac:dyDescent="0.25">
      <c r="B21335" s="106"/>
      <c r="C21335" s="106"/>
      <c r="D21335" s="139"/>
      <c r="E21335" s="140"/>
      <c r="F21335" s="140"/>
      <c r="G21335" s="140"/>
      <c r="M21335" s="140"/>
      <c r="N21335" s="167"/>
      <c r="O21335" s="167"/>
      <c r="P21335" s="142"/>
      <c r="Q21335" s="142"/>
      <c r="R21335" s="142"/>
      <c r="S21335" s="139"/>
    </row>
    <row r="21336" spans="2:19" ht="15.75" customHeight="1" x14ac:dyDescent="0.25">
      <c r="B21336" s="106"/>
      <c r="C21336" s="106"/>
      <c r="D21336" s="139"/>
      <c r="E21336" s="140"/>
      <c r="F21336" s="140"/>
      <c r="G21336" s="140"/>
      <c r="M21336" s="140"/>
      <c r="N21336" s="167"/>
      <c r="O21336" s="167"/>
      <c r="P21336" s="142"/>
      <c r="Q21336" s="142"/>
      <c r="R21336" s="142"/>
      <c r="S21336" s="139"/>
    </row>
    <row r="21337" spans="2:19" ht="15.75" customHeight="1" x14ac:dyDescent="0.25">
      <c r="B21337" s="106"/>
      <c r="C21337" s="106"/>
      <c r="D21337" s="139"/>
      <c r="E21337" s="140"/>
      <c r="F21337" s="140"/>
      <c r="G21337" s="140"/>
      <c r="M21337" s="140"/>
      <c r="N21337" s="167"/>
      <c r="O21337" s="167"/>
      <c r="P21337" s="142"/>
      <c r="Q21337" s="142"/>
      <c r="R21337" s="142"/>
      <c r="S21337" s="139"/>
    </row>
    <row r="21338" spans="2:19" ht="15.75" customHeight="1" x14ac:dyDescent="0.25">
      <c r="B21338" s="106"/>
      <c r="C21338" s="106"/>
      <c r="D21338" s="139"/>
      <c r="E21338" s="140"/>
      <c r="F21338" s="140"/>
      <c r="G21338" s="140"/>
      <c r="M21338" s="140"/>
      <c r="N21338" s="167"/>
      <c r="O21338" s="167"/>
      <c r="P21338" s="142"/>
      <c r="Q21338" s="142"/>
      <c r="R21338" s="142"/>
      <c r="S21338" s="139"/>
    </row>
    <row r="21339" spans="2:19" ht="15.75" customHeight="1" x14ac:dyDescent="0.25">
      <c r="B21339" s="106"/>
      <c r="C21339" s="106"/>
      <c r="D21339" s="139"/>
      <c r="E21339" s="140"/>
      <c r="F21339" s="140"/>
      <c r="G21339" s="140"/>
      <c r="M21339" s="140"/>
      <c r="N21339" s="167"/>
      <c r="O21339" s="167"/>
      <c r="P21339" s="142"/>
      <c r="Q21339" s="142"/>
      <c r="R21339" s="142"/>
      <c r="S21339" s="139"/>
    </row>
    <row r="21340" spans="2:19" ht="15.75" customHeight="1" x14ac:dyDescent="0.25">
      <c r="B21340" s="106"/>
      <c r="C21340" s="106"/>
      <c r="D21340" s="139"/>
      <c r="E21340" s="140"/>
      <c r="F21340" s="140"/>
      <c r="G21340" s="140"/>
      <c r="M21340" s="140"/>
      <c r="N21340" s="167"/>
      <c r="O21340" s="167"/>
      <c r="P21340" s="142"/>
      <c r="Q21340" s="142"/>
      <c r="R21340" s="142"/>
      <c r="S21340" s="139"/>
    </row>
    <row r="21341" spans="2:19" ht="15.75" customHeight="1" x14ac:dyDescent="0.25">
      <c r="B21341" s="106"/>
      <c r="C21341" s="106"/>
      <c r="D21341" s="139"/>
      <c r="E21341" s="140"/>
      <c r="F21341" s="140"/>
      <c r="G21341" s="140"/>
      <c r="M21341" s="140"/>
      <c r="N21341" s="167"/>
      <c r="O21341" s="167"/>
      <c r="P21341" s="142"/>
      <c r="Q21341" s="142"/>
      <c r="R21341" s="142"/>
      <c r="S21341" s="139"/>
    </row>
    <row r="21342" spans="2:19" ht="15.75" customHeight="1" x14ac:dyDescent="0.25">
      <c r="B21342" s="106"/>
      <c r="C21342" s="106"/>
      <c r="D21342" s="139"/>
      <c r="E21342" s="140"/>
      <c r="F21342" s="140"/>
      <c r="G21342" s="140"/>
      <c r="M21342" s="140"/>
      <c r="N21342" s="167"/>
      <c r="O21342" s="167"/>
      <c r="P21342" s="142"/>
      <c r="Q21342" s="142"/>
      <c r="R21342" s="142"/>
      <c r="S21342" s="139"/>
    </row>
    <row r="21343" spans="2:19" ht="15.75" customHeight="1" x14ac:dyDescent="0.25">
      <c r="B21343" s="106"/>
      <c r="C21343" s="106"/>
      <c r="D21343" s="139"/>
      <c r="E21343" s="140"/>
      <c r="F21343" s="140"/>
      <c r="G21343" s="140"/>
      <c r="M21343" s="140"/>
      <c r="N21343" s="167"/>
      <c r="O21343" s="167"/>
      <c r="P21343" s="142"/>
      <c r="Q21343" s="142"/>
      <c r="R21343" s="142"/>
      <c r="S21343" s="139"/>
    </row>
    <row r="21344" spans="2:19" ht="15.75" customHeight="1" x14ac:dyDescent="0.25">
      <c r="B21344" s="106"/>
      <c r="C21344" s="106"/>
      <c r="D21344" s="139"/>
      <c r="E21344" s="140"/>
      <c r="F21344" s="140"/>
      <c r="G21344" s="140"/>
      <c r="M21344" s="140"/>
      <c r="N21344" s="167"/>
      <c r="O21344" s="167"/>
      <c r="P21344" s="142"/>
      <c r="Q21344" s="142"/>
      <c r="R21344" s="142"/>
      <c r="S21344" s="139"/>
    </row>
    <row r="21345" spans="2:19" ht="15.75" customHeight="1" x14ac:dyDescent="0.25">
      <c r="B21345" s="106"/>
      <c r="C21345" s="106"/>
      <c r="D21345" s="139"/>
      <c r="E21345" s="140"/>
      <c r="F21345" s="140"/>
      <c r="G21345" s="140"/>
      <c r="M21345" s="140"/>
      <c r="N21345" s="167"/>
      <c r="O21345" s="167"/>
      <c r="P21345" s="142"/>
      <c r="Q21345" s="142"/>
      <c r="R21345" s="142"/>
      <c r="S21345" s="139"/>
    </row>
    <row r="21346" spans="2:19" ht="15.75" customHeight="1" x14ac:dyDescent="0.25">
      <c r="B21346" s="106"/>
      <c r="C21346" s="106"/>
      <c r="D21346" s="139"/>
      <c r="E21346" s="140"/>
      <c r="F21346" s="140"/>
      <c r="G21346" s="140"/>
      <c r="M21346" s="140"/>
      <c r="N21346" s="167"/>
      <c r="O21346" s="167"/>
      <c r="P21346" s="142"/>
      <c r="Q21346" s="142"/>
      <c r="R21346" s="142"/>
      <c r="S21346" s="139"/>
    </row>
    <row r="21347" spans="2:19" ht="15.75" customHeight="1" x14ac:dyDescent="0.25">
      <c r="B21347" s="106"/>
      <c r="C21347" s="106"/>
      <c r="D21347" s="139"/>
      <c r="E21347" s="140"/>
      <c r="F21347" s="140"/>
      <c r="G21347" s="140"/>
      <c r="M21347" s="140"/>
      <c r="N21347" s="167"/>
      <c r="O21347" s="167"/>
      <c r="P21347" s="142"/>
      <c r="Q21347" s="142"/>
      <c r="R21347" s="142"/>
      <c r="S21347" s="139"/>
    </row>
    <row r="21348" spans="2:19" ht="15.75" customHeight="1" x14ac:dyDescent="0.25">
      <c r="B21348" s="106"/>
      <c r="C21348" s="106"/>
      <c r="D21348" s="139"/>
      <c r="E21348" s="140"/>
      <c r="F21348" s="140"/>
      <c r="G21348" s="140"/>
      <c r="M21348" s="140"/>
      <c r="N21348" s="167"/>
      <c r="O21348" s="167"/>
      <c r="P21348" s="142"/>
      <c r="Q21348" s="142"/>
      <c r="R21348" s="142"/>
      <c r="S21348" s="139"/>
    </row>
    <row r="21349" spans="2:19" ht="15.75" customHeight="1" x14ac:dyDescent="0.25">
      <c r="B21349" s="106"/>
      <c r="C21349" s="106"/>
      <c r="D21349" s="139"/>
      <c r="E21349" s="140"/>
      <c r="F21349" s="140"/>
      <c r="G21349" s="140"/>
      <c r="M21349" s="140"/>
      <c r="N21349" s="167"/>
      <c r="O21349" s="167"/>
      <c r="P21349" s="142"/>
      <c r="Q21349" s="142"/>
      <c r="R21349" s="142"/>
      <c r="S21349" s="139"/>
    </row>
    <row r="21350" spans="2:19" ht="15.75" customHeight="1" x14ac:dyDescent="0.25">
      <c r="B21350" s="106"/>
      <c r="C21350" s="106"/>
      <c r="D21350" s="139"/>
      <c r="E21350" s="140"/>
      <c r="F21350" s="140"/>
      <c r="G21350" s="140"/>
      <c r="M21350" s="140"/>
      <c r="N21350" s="167"/>
      <c r="O21350" s="167"/>
      <c r="P21350" s="142"/>
      <c r="Q21350" s="142"/>
      <c r="R21350" s="142"/>
      <c r="S21350" s="139"/>
    </row>
    <row r="21351" spans="2:19" ht="15.75" customHeight="1" x14ac:dyDescent="0.25">
      <c r="B21351" s="106"/>
      <c r="C21351" s="106"/>
      <c r="D21351" s="139"/>
      <c r="E21351" s="140"/>
      <c r="F21351" s="140"/>
      <c r="G21351" s="140"/>
      <c r="M21351" s="140"/>
      <c r="N21351" s="167"/>
      <c r="O21351" s="167"/>
      <c r="P21351" s="142"/>
      <c r="Q21351" s="142"/>
      <c r="R21351" s="142"/>
      <c r="S21351" s="139"/>
    </row>
    <row r="21352" spans="2:19" ht="15.75" customHeight="1" x14ac:dyDescent="0.25">
      <c r="B21352" s="106"/>
      <c r="C21352" s="106"/>
      <c r="D21352" s="139"/>
      <c r="E21352" s="140"/>
      <c r="F21352" s="140"/>
      <c r="G21352" s="140"/>
      <c r="M21352" s="140"/>
      <c r="N21352" s="167"/>
      <c r="O21352" s="167"/>
      <c r="P21352" s="142"/>
      <c r="Q21352" s="142"/>
      <c r="R21352" s="142"/>
      <c r="S21352" s="139"/>
    </row>
    <row r="21353" spans="2:19" ht="15.75" customHeight="1" x14ac:dyDescent="0.25">
      <c r="B21353" s="106"/>
      <c r="C21353" s="106"/>
      <c r="D21353" s="139"/>
      <c r="E21353" s="140"/>
      <c r="F21353" s="140"/>
      <c r="G21353" s="140"/>
      <c r="M21353" s="140"/>
      <c r="N21353" s="167"/>
      <c r="O21353" s="167"/>
      <c r="P21353" s="142"/>
      <c r="Q21353" s="142"/>
      <c r="R21353" s="142"/>
      <c r="S21353" s="139"/>
    </row>
    <row r="21354" spans="2:19" ht="15.75" customHeight="1" x14ac:dyDescent="0.25">
      <c r="B21354" s="106"/>
      <c r="C21354" s="106"/>
      <c r="D21354" s="139"/>
      <c r="E21354" s="140"/>
      <c r="F21354" s="140"/>
      <c r="G21354" s="140"/>
      <c r="M21354" s="140"/>
      <c r="N21354" s="167"/>
      <c r="O21354" s="167"/>
      <c r="P21354" s="142"/>
      <c r="Q21354" s="142"/>
      <c r="R21354" s="142"/>
      <c r="S21354" s="139"/>
    </row>
    <row r="21355" spans="2:19" ht="15.75" customHeight="1" x14ac:dyDescent="0.25">
      <c r="B21355" s="106"/>
      <c r="C21355" s="106"/>
      <c r="D21355" s="139"/>
      <c r="E21355" s="140"/>
      <c r="F21355" s="140"/>
      <c r="G21355" s="140"/>
      <c r="M21355" s="140"/>
      <c r="N21355" s="167"/>
      <c r="O21355" s="167"/>
      <c r="P21355" s="142"/>
      <c r="Q21355" s="142"/>
      <c r="R21355" s="142"/>
      <c r="S21355" s="139"/>
    </row>
    <row r="21356" spans="2:19" ht="15.75" customHeight="1" x14ac:dyDescent="0.25">
      <c r="B21356" s="106"/>
      <c r="C21356" s="106"/>
      <c r="D21356" s="139"/>
      <c r="E21356" s="140"/>
      <c r="F21356" s="140"/>
      <c r="G21356" s="140"/>
      <c r="M21356" s="140"/>
      <c r="N21356" s="167"/>
      <c r="O21356" s="167"/>
      <c r="P21356" s="142"/>
      <c r="Q21356" s="142"/>
      <c r="R21356" s="142"/>
      <c r="S21356" s="139"/>
    </row>
    <row r="21357" spans="2:19" ht="15.75" customHeight="1" x14ac:dyDescent="0.25">
      <c r="B21357" s="106"/>
      <c r="C21357" s="106"/>
      <c r="D21357" s="139"/>
      <c r="E21357" s="140"/>
      <c r="F21357" s="140"/>
      <c r="G21357" s="140"/>
      <c r="M21357" s="140"/>
      <c r="N21357" s="167"/>
      <c r="O21357" s="167"/>
      <c r="P21357" s="142"/>
      <c r="Q21357" s="142"/>
      <c r="R21357" s="142"/>
      <c r="S21357" s="139"/>
    </row>
    <row r="21358" spans="2:19" ht="15.75" customHeight="1" x14ac:dyDescent="0.25">
      <c r="B21358" s="106"/>
      <c r="C21358" s="106"/>
      <c r="D21358" s="139"/>
      <c r="E21358" s="140"/>
      <c r="F21358" s="140"/>
      <c r="G21358" s="140"/>
      <c r="M21358" s="140"/>
      <c r="N21358" s="167"/>
      <c r="O21358" s="167"/>
      <c r="P21358" s="142"/>
      <c r="Q21358" s="142"/>
      <c r="R21358" s="142"/>
      <c r="S21358" s="139"/>
    </row>
    <row r="21359" spans="2:19" ht="15.75" customHeight="1" x14ac:dyDescent="0.25">
      <c r="B21359" s="106"/>
      <c r="C21359" s="106"/>
      <c r="D21359" s="139"/>
      <c r="E21359" s="140"/>
      <c r="F21359" s="140"/>
      <c r="G21359" s="140"/>
      <c r="M21359" s="140"/>
      <c r="N21359" s="167"/>
      <c r="O21359" s="167"/>
      <c r="P21359" s="142"/>
      <c r="Q21359" s="142"/>
      <c r="R21359" s="142"/>
      <c r="S21359" s="139"/>
    </row>
    <row r="21360" spans="2:19" ht="15.75" customHeight="1" x14ac:dyDescent="0.25">
      <c r="B21360" s="106"/>
      <c r="C21360" s="106"/>
      <c r="D21360" s="139"/>
      <c r="E21360" s="140"/>
      <c r="F21360" s="140"/>
      <c r="G21360" s="140"/>
      <c r="M21360" s="140"/>
      <c r="N21360" s="167"/>
      <c r="O21360" s="167"/>
      <c r="P21360" s="142"/>
      <c r="Q21360" s="142"/>
      <c r="R21360" s="142"/>
      <c r="S21360" s="139"/>
    </row>
    <row r="21361" spans="2:19" ht="15.75" customHeight="1" x14ac:dyDescent="0.25">
      <c r="B21361" s="106"/>
      <c r="C21361" s="106"/>
      <c r="D21361" s="139"/>
      <c r="E21361" s="140"/>
      <c r="F21361" s="140"/>
      <c r="G21361" s="140"/>
      <c r="M21361" s="140"/>
      <c r="N21361" s="167"/>
      <c r="O21361" s="167"/>
      <c r="P21361" s="142"/>
      <c r="Q21361" s="142"/>
      <c r="R21361" s="142"/>
      <c r="S21361" s="139"/>
    </row>
    <row r="21362" spans="2:19" ht="15.75" customHeight="1" x14ac:dyDescent="0.25">
      <c r="B21362" s="106"/>
      <c r="C21362" s="106"/>
      <c r="D21362" s="139"/>
      <c r="E21362" s="140"/>
      <c r="F21362" s="140"/>
      <c r="G21362" s="140"/>
      <c r="M21362" s="140"/>
      <c r="N21362" s="167"/>
      <c r="O21362" s="167"/>
      <c r="P21362" s="142"/>
      <c r="Q21362" s="142"/>
      <c r="R21362" s="142"/>
      <c r="S21362" s="139"/>
    </row>
    <row r="21363" spans="2:19" ht="15.75" customHeight="1" x14ac:dyDescent="0.25">
      <c r="B21363" s="106"/>
      <c r="C21363" s="106"/>
      <c r="D21363" s="139"/>
      <c r="E21363" s="140"/>
      <c r="F21363" s="140"/>
      <c r="G21363" s="140"/>
      <c r="M21363" s="140"/>
      <c r="N21363" s="167"/>
      <c r="O21363" s="167"/>
      <c r="P21363" s="142"/>
      <c r="Q21363" s="142"/>
      <c r="R21363" s="142"/>
      <c r="S21363" s="139"/>
    </row>
    <row r="21364" spans="2:19" ht="15.75" customHeight="1" x14ac:dyDescent="0.25">
      <c r="B21364" s="106"/>
      <c r="C21364" s="106"/>
      <c r="D21364" s="139"/>
      <c r="E21364" s="140"/>
      <c r="F21364" s="140"/>
      <c r="G21364" s="140"/>
      <c r="M21364" s="140"/>
      <c r="N21364" s="167"/>
      <c r="O21364" s="167"/>
      <c r="P21364" s="142"/>
      <c r="Q21364" s="142"/>
      <c r="R21364" s="142"/>
      <c r="S21364" s="139"/>
    </row>
    <row r="21365" spans="2:19" ht="15.75" customHeight="1" x14ac:dyDescent="0.25">
      <c r="B21365" s="106"/>
      <c r="C21365" s="106"/>
      <c r="D21365" s="139"/>
      <c r="E21365" s="140"/>
      <c r="F21365" s="140"/>
      <c r="G21365" s="140"/>
      <c r="M21365" s="140"/>
      <c r="N21365" s="167"/>
      <c r="O21365" s="167"/>
      <c r="P21365" s="142"/>
      <c r="Q21365" s="142"/>
      <c r="R21365" s="142"/>
      <c r="S21365" s="139"/>
    </row>
    <row r="21366" spans="2:19" ht="15.75" customHeight="1" x14ac:dyDescent="0.25">
      <c r="B21366" s="106"/>
      <c r="C21366" s="106"/>
      <c r="D21366" s="139"/>
      <c r="E21366" s="140"/>
      <c r="F21366" s="140"/>
      <c r="G21366" s="140"/>
      <c r="M21366" s="140"/>
      <c r="N21366" s="167"/>
      <c r="O21366" s="167"/>
      <c r="P21366" s="142"/>
      <c r="Q21366" s="142"/>
      <c r="R21366" s="142"/>
      <c r="S21366" s="139"/>
    </row>
    <row r="21367" spans="2:19" ht="15.75" customHeight="1" x14ac:dyDescent="0.25">
      <c r="B21367" s="106"/>
      <c r="C21367" s="106"/>
      <c r="D21367" s="139"/>
      <c r="E21367" s="140"/>
      <c r="F21367" s="140"/>
      <c r="G21367" s="140"/>
      <c r="M21367" s="140"/>
      <c r="N21367" s="167"/>
      <c r="O21367" s="167"/>
      <c r="P21367" s="142"/>
      <c r="Q21367" s="142"/>
      <c r="R21367" s="142"/>
      <c r="S21367" s="139"/>
    </row>
    <row r="21368" spans="2:19" ht="15.75" customHeight="1" x14ac:dyDescent="0.25">
      <c r="B21368" s="106"/>
      <c r="C21368" s="106"/>
      <c r="D21368" s="139"/>
      <c r="E21368" s="140"/>
      <c r="F21368" s="140"/>
      <c r="G21368" s="140"/>
      <c r="M21368" s="140"/>
      <c r="N21368" s="167"/>
      <c r="O21368" s="167"/>
      <c r="P21368" s="142"/>
      <c r="Q21368" s="142"/>
      <c r="R21368" s="142"/>
      <c r="S21368" s="139"/>
    </row>
    <row r="21369" spans="2:19" ht="15.75" customHeight="1" x14ac:dyDescent="0.25">
      <c r="B21369" s="106"/>
      <c r="C21369" s="106"/>
      <c r="D21369" s="139"/>
      <c r="E21369" s="140"/>
      <c r="F21369" s="140"/>
      <c r="G21369" s="140"/>
      <c r="M21369" s="140"/>
      <c r="N21369" s="167"/>
      <c r="O21369" s="167"/>
      <c r="P21369" s="142"/>
      <c r="Q21369" s="142"/>
      <c r="R21369" s="142"/>
      <c r="S21369" s="139"/>
    </row>
    <row r="21370" spans="2:19" ht="15.75" customHeight="1" x14ac:dyDescent="0.25">
      <c r="B21370" s="106"/>
      <c r="C21370" s="106"/>
      <c r="D21370" s="139"/>
      <c r="E21370" s="140"/>
      <c r="F21370" s="140"/>
      <c r="G21370" s="140"/>
      <c r="M21370" s="140"/>
      <c r="N21370" s="167"/>
      <c r="O21370" s="167"/>
      <c r="P21370" s="142"/>
      <c r="Q21370" s="142"/>
      <c r="R21370" s="142"/>
      <c r="S21370" s="139"/>
    </row>
    <row r="21371" spans="2:19" ht="15.75" customHeight="1" x14ac:dyDescent="0.25">
      <c r="B21371" s="106"/>
      <c r="C21371" s="106"/>
      <c r="D21371" s="139"/>
      <c r="E21371" s="140"/>
      <c r="F21371" s="140"/>
      <c r="G21371" s="140"/>
      <c r="M21371" s="140"/>
      <c r="N21371" s="167"/>
      <c r="O21371" s="167"/>
      <c r="P21371" s="142"/>
      <c r="Q21371" s="142"/>
      <c r="R21371" s="142"/>
      <c r="S21371" s="139"/>
    </row>
    <row r="21372" spans="2:19" ht="15.75" customHeight="1" x14ac:dyDescent="0.25">
      <c r="B21372" s="106"/>
      <c r="C21372" s="106"/>
      <c r="D21372" s="139"/>
      <c r="E21372" s="140"/>
      <c r="F21372" s="140"/>
      <c r="G21372" s="140"/>
      <c r="M21372" s="140"/>
      <c r="N21372" s="167"/>
      <c r="O21372" s="167"/>
      <c r="P21372" s="142"/>
      <c r="Q21372" s="142"/>
      <c r="R21372" s="142"/>
      <c r="S21372" s="139"/>
    </row>
    <row r="21373" spans="2:19" ht="15.75" customHeight="1" x14ac:dyDescent="0.25">
      <c r="B21373" s="106"/>
      <c r="C21373" s="106"/>
      <c r="D21373" s="139"/>
      <c r="E21373" s="140"/>
      <c r="F21373" s="140"/>
      <c r="G21373" s="140"/>
      <c r="M21373" s="140"/>
      <c r="N21373" s="167"/>
      <c r="O21373" s="167"/>
      <c r="P21373" s="142"/>
      <c r="Q21373" s="142"/>
      <c r="R21373" s="142"/>
      <c r="S21373" s="139"/>
    </row>
    <row r="21374" spans="2:19" ht="15.75" customHeight="1" x14ac:dyDescent="0.25">
      <c r="B21374" s="106"/>
      <c r="C21374" s="106"/>
      <c r="D21374" s="139"/>
      <c r="E21374" s="140"/>
      <c r="F21374" s="140"/>
      <c r="G21374" s="140"/>
      <c r="M21374" s="140"/>
      <c r="N21374" s="167"/>
      <c r="O21374" s="167"/>
      <c r="P21374" s="142"/>
      <c r="Q21374" s="142"/>
      <c r="R21374" s="142"/>
      <c r="S21374" s="139"/>
    </row>
    <row r="21375" spans="2:19" ht="15.75" customHeight="1" x14ac:dyDescent="0.25">
      <c r="B21375" s="106"/>
      <c r="C21375" s="106"/>
      <c r="D21375" s="139"/>
      <c r="E21375" s="140"/>
      <c r="F21375" s="140"/>
      <c r="G21375" s="140"/>
      <c r="M21375" s="140"/>
      <c r="N21375" s="167"/>
      <c r="O21375" s="167"/>
      <c r="P21375" s="142"/>
      <c r="Q21375" s="142"/>
      <c r="R21375" s="142"/>
      <c r="S21375" s="139"/>
    </row>
    <row r="21376" spans="2:19" ht="15.75" customHeight="1" x14ac:dyDescent="0.25">
      <c r="B21376" s="106"/>
      <c r="C21376" s="106"/>
      <c r="D21376" s="139"/>
      <c r="E21376" s="140"/>
      <c r="F21376" s="140"/>
      <c r="G21376" s="140"/>
      <c r="M21376" s="140"/>
      <c r="N21376" s="167"/>
      <c r="O21376" s="167"/>
      <c r="P21376" s="142"/>
      <c r="Q21376" s="142"/>
      <c r="R21376" s="142"/>
      <c r="S21376" s="139"/>
    </row>
    <row r="21377" spans="2:19" ht="15.75" customHeight="1" x14ac:dyDescent="0.25">
      <c r="B21377" s="106"/>
      <c r="C21377" s="106"/>
      <c r="D21377" s="139"/>
      <c r="E21377" s="140"/>
      <c r="F21377" s="140"/>
      <c r="G21377" s="140"/>
      <c r="M21377" s="140"/>
      <c r="N21377" s="167"/>
      <c r="O21377" s="167"/>
      <c r="P21377" s="142"/>
      <c r="Q21377" s="142"/>
      <c r="R21377" s="142"/>
      <c r="S21377" s="139"/>
    </row>
    <row r="21378" spans="2:19" ht="15.75" customHeight="1" x14ac:dyDescent="0.25">
      <c r="B21378" s="106"/>
      <c r="C21378" s="106"/>
      <c r="D21378" s="139"/>
      <c r="E21378" s="140"/>
      <c r="F21378" s="140"/>
      <c r="G21378" s="140"/>
      <c r="M21378" s="140"/>
      <c r="N21378" s="167"/>
      <c r="O21378" s="167"/>
      <c r="P21378" s="142"/>
      <c r="Q21378" s="142"/>
      <c r="R21378" s="142"/>
      <c r="S21378" s="139"/>
    </row>
    <row r="21379" spans="2:19" ht="15.75" customHeight="1" x14ac:dyDescent="0.25">
      <c r="B21379" s="106"/>
      <c r="C21379" s="106"/>
      <c r="D21379" s="139"/>
      <c r="E21379" s="140"/>
      <c r="F21379" s="140"/>
      <c r="G21379" s="140"/>
      <c r="M21379" s="140"/>
      <c r="N21379" s="167"/>
      <c r="O21379" s="167"/>
      <c r="P21379" s="142"/>
      <c r="Q21379" s="142"/>
      <c r="R21379" s="142"/>
      <c r="S21379" s="139"/>
    </row>
    <row r="21380" spans="2:19" ht="15.75" customHeight="1" x14ac:dyDescent="0.25">
      <c r="B21380" s="106"/>
      <c r="C21380" s="106"/>
      <c r="D21380" s="139"/>
      <c r="E21380" s="140"/>
      <c r="F21380" s="140"/>
      <c r="G21380" s="140"/>
      <c r="M21380" s="140"/>
      <c r="N21380" s="167"/>
      <c r="O21380" s="167"/>
      <c r="P21380" s="142"/>
      <c r="Q21380" s="142"/>
      <c r="R21380" s="142"/>
      <c r="S21380" s="139"/>
    </row>
    <row r="21381" spans="2:19" ht="15.75" customHeight="1" x14ac:dyDescent="0.25">
      <c r="B21381" s="106"/>
      <c r="C21381" s="106"/>
      <c r="D21381" s="139"/>
      <c r="E21381" s="140"/>
      <c r="F21381" s="140"/>
      <c r="G21381" s="140"/>
      <c r="M21381" s="140"/>
      <c r="N21381" s="167"/>
      <c r="O21381" s="167"/>
      <c r="P21381" s="142"/>
      <c r="Q21381" s="142"/>
      <c r="R21381" s="142"/>
      <c r="S21381" s="139"/>
    </row>
    <row r="21382" spans="2:19" ht="15.75" customHeight="1" x14ac:dyDescent="0.25">
      <c r="B21382" s="106"/>
      <c r="C21382" s="106"/>
      <c r="D21382" s="139"/>
      <c r="E21382" s="140"/>
      <c r="F21382" s="140"/>
      <c r="G21382" s="140"/>
      <c r="M21382" s="140"/>
      <c r="N21382" s="167"/>
      <c r="O21382" s="167"/>
      <c r="P21382" s="142"/>
      <c r="Q21382" s="142"/>
      <c r="R21382" s="142"/>
      <c r="S21382" s="139"/>
    </row>
    <row r="21383" spans="2:19" ht="15.75" customHeight="1" x14ac:dyDescent="0.25">
      <c r="B21383" s="106"/>
      <c r="C21383" s="106"/>
      <c r="D21383" s="139"/>
      <c r="E21383" s="140"/>
      <c r="F21383" s="140"/>
      <c r="G21383" s="140"/>
      <c r="M21383" s="140"/>
      <c r="N21383" s="167"/>
      <c r="O21383" s="167"/>
      <c r="P21383" s="142"/>
      <c r="Q21383" s="142"/>
      <c r="R21383" s="142"/>
      <c r="S21383" s="139"/>
    </row>
    <row r="21384" spans="2:19" ht="15.75" customHeight="1" x14ac:dyDescent="0.25">
      <c r="B21384" s="106"/>
      <c r="C21384" s="106"/>
      <c r="D21384" s="139"/>
      <c r="E21384" s="140"/>
      <c r="F21384" s="140"/>
      <c r="G21384" s="140"/>
      <c r="M21384" s="140"/>
      <c r="N21384" s="167"/>
      <c r="O21384" s="167"/>
      <c r="P21384" s="142"/>
      <c r="Q21384" s="142"/>
      <c r="R21384" s="142"/>
      <c r="S21384" s="139"/>
    </row>
    <row r="21385" spans="2:19" ht="15.75" customHeight="1" x14ac:dyDescent="0.25">
      <c r="B21385" s="106"/>
      <c r="C21385" s="106"/>
      <c r="D21385" s="139"/>
      <c r="E21385" s="140"/>
      <c r="F21385" s="140"/>
      <c r="G21385" s="140"/>
      <c r="M21385" s="140"/>
      <c r="N21385" s="167"/>
      <c r="O21385" s="167"/>
      <c r="P21385" s="142"/>
      <c r="Q21385" s="142"/>
      <c r="R21385" s="142"/>
      <c r="S21385" s="139"/>
    </row>
    <row r="21386" spans="2:19" ht="15.75" customHeight="1" x14ac:dyDescent="0.25">
      <c r="B21386" s="106"/>
      <c r="C21386" s="106"/>
      <c r="D21386" s="139"/>
      <c r="E21386" s="140"/>
      <c r="F21386" s="140"/>
      <c r="G21386" s="140"/>
      <c r="M21386" s="140"/>
      <c r="N21386" s="167"/>
      <c r="O21386" s="167"/>
      <c r="P21386" s="142"/>
      <c r="Q21386" s="142"/>
      <c r="R21386" s="142"/>
      <c r="S21386" s="139"/>
    </row>
    <row r="21387" spans="2:19" ht="15.75" customHeight="1" x14ac:dyDescent="0.25">
      <c r="B21387" s="106"/>
      <c r="C21387" s="106"/>
      <c r="D21387" s="139"/>
      <c r="E21387" s="140"/>
      <c r="F21387" s="140"/>
      <c r="G21387" s="140"/>
      <c r="M21387" s="140"/>
      <c r="N21387" s="167"/>
      <c r="O21387" s="167"/>
      <c r="P21387" s="142"/>
      <c r="Q21387" s="142"/>
      <c r="R21387" s="142"/>
      <c r="S21387" s="139"/>
    </row>
    <row r="21388" spans="2:19" ht="15.75" customHeight="1" x14ac:dyDescent="0.25">
      <c r="B21388" s="106"/>
      <c r="C21388" s="106"/>
      <c r="D21388" s="139"/>
      <c r="E21388" s="140"/>
      <c r="F21388" s="140"/>
      <c r="G21388" s="140"/>
      <c r="M21388" s="140"/>
      <c r="N21388" s="167"/>
      <c r="O21388" s="167"/>
      <c r="P21388" s="142"/>
      <c r="Q21388" s="142"/>
      <c r="R21388" s="142"/>
      <c r="S21388" s="139"/>
    </row>
    <row r="21389" spans="2:19" ht="15.75" customHeight="1" x14ac:dyDescent="0.25">
      <c r="B21389" s="106"/>
      <c r="C21389" s="106"/>
      <c r="D21389" s="139"/>
      <c r="E21389" s="140"/>
      <c r="F21389" s="140"/>
      <c r="G21389" s="140"/>
      <c r="M21389" s="140"/>
      <c r="N21389" s="167"/>
      <c r="O21389" s="167"/>
      <c r="P21389" s="142"/>
      <c r="Q21389" s="142"/>
      <c r="R21389" s="142"/>
      <c r="S21389" s="139"/>
    </row>
    <row r="21390" spans="2:19" ht="15.75" customHeight="1" x14ac:dyDescent="0.25">
      <c r="B21390" s="106"/>
      <c r="C21390" s="106"/>
      <c r="D21390" s="139"/>
      <c r="E21390" s="140"/>
      <c r="F21390" s="140"/>
      <c r="G21390" s="140"/>
      <c r="M21390" s="140"/>
      <c r="N21390" s="167"/>
      <c r="O21390" s="167"/>
      <c r="P21390" s="142"/>
      <c r="Q21390" s="142"/>
      <c r="R21390" s="142"/>
      <c r="S21390" s="139"/>
    </row>
    <row r="21391" spans="2:19" ht="15.75" customHeight="1" x14ac:dyDescent="0.25">
      <c r="B21391" s="106"/>
      <c r="C21391" s="106"/>
      <c r="D21391" s="139"/>
      <c r="E21391" s="140"/>
      <c r="F21391" s="140"/>
      <c r="G21391" s="140"/>
      <c r="M21391" s="140"/>
      <c r="N21391" s="167"/>
      <c r="O21391" s="167"/>
      <c r="P21391" s="142"/>
      <c r="Q21391" s="142"/>
      <c r="R21391" s="142"/>
      <c r="S21391" s="139"/>
    </row>
    <row r="21392" spans="2:19" ht="15.75" customHeight="1" x14ac:dyDescent="0.25">
      <c r="B21392" s="106"/>
      <c r="C21392" s="106"/>
      <c r="D21392" s="139"/>
      <c r="E21392" s="140"/>
      <c r="F21392" s="140"/>
      <c r="G21392" s="140"/>
      <c r="M21392" s="140"/>
      <c r="N21392" s="167"/>
      <c r="O21392" s="167"/>
      <c r="P21392" s="142"/>
      <c r="Q21392" s="142"/>
      <c r="R21392" s="142"/>
      <c r="S21392" s="139"/>
    </row>
    <row r="21393" spans="2:19" ht="15.75" customHeight="1" x14ac:dyDescent="0.25">
      <c r="B21393" s="106"/>
      <c r="C21393" s="106"/>
      <c r="D21393" s="139"/>
      <c r="E21393" s="140"/>
      <c r="F21393" s="140"/>
      <c r="G21393" s="140"/>
      <c r="M21393" s="140"/>
      <c r="N21393" s="167"/>
      <c r="O21393" s="167"/>
      <c r="P21393" s="142"/>
      <c r="Q21393" s="142"/>
      <c r="R21393" s="142"/>
      <c r="S21393" s="139"/>
    </row>
    <row r="21394" spans="2:19" ht="15.75" customHeight="1" x14ac:dyDescent="0.25">
      <c r="B21394" s="106"/>
      <c r="C21394" s="106"/>
      <c r="D21394" s="139"/>
      <c r="E21394" s="140"/>
      <c r="F21394" s="140"/>
      <c r="G21394" s="140"/>
      <c r="M21394" s="140"/>
      <c r="N21394" s="167"/>
      <c r="O21394" s="167"/>
      <c r="P21394" s="142"/>
      <c r="Q21394" s="142"/>
      <c r="R21394" s="142"/>
      <c r="S21394" s="139"/>
    </row>
    <row r="21395" spans="2:19" ht="15.75" customHeight="1" x14ac:dyDescent="0.25">
      <c r="B21395" s="106"/>
      <c r="C21395" s="106"/>
      <c r="D21395" s="139"/>
      <c r="E21395" s="140"/>
      <c r="F21395" s="140"/>
      <c r="G21395" s="140"/>
      <c r="M21395" s="140"/>
      <c r="N21395" s="167"/>
      <c r="O21395" s="167"/>
      <c r="P21395" s="142"/>
      <c r="Q21395" s="142"/>
      <c r="R21395" s="142"/>
      <c r="S21395" s="139"/>
    </row>
    <row r="21396" spans="2:19" ht="15.75" customHeight="1" x14ac:dyDescent="0.25">
      <c r="B21396" s="106"/>
      <c r="C21396" s="106"/>
      <c r="D21396" s="139"/>
      <c r="E21396" s="140"/>
      <c r="F21396" s="140"/>
      <c r="G21396" s="140"/>
      <c r="M21396" s="140"/>
      <c r="N21396" s="167"/>
      <c r="O21396" s="167"/>
      <c r="P21396" s="142"/>
      <c r="Q21396" s="142"/>
      <c r="R21396" s="142"/>
      <c r="S21396" s="139"/>
    </row>
    <row r="21397" spans="2:19" ht="15.75" customHeight="1" x14ac:dyDescent="0.25">
      <c r="B21397" s="106"/>
      <c r="C21397" s="106"/>
      <c r="D21397" s="139"/>
      <c r="E21397" s="140"/>
      <c r="F21397" s="140"/>
      <c r="G21397" s="140"/>
      <c r="M21397" s="140"/>
      <c r="N21397" s="167"/>
      <c r="O21397" s="167"/>
      <c r="P21397" s="142"/>
      <c r="Q21397" s="142"/>
      <c r="R21397" s="142"/>
      <c r="S21397" s="139"/>
    </row>
    <row r="21398" spans="2:19" ht="15.75" customHeight="1" x14ac:dyDescent="0.25">
      <c r="B21398" s="106"/>
      <c r="C21398" s="106"/>
      <c r="D21398" s="139"/>
      <c r="E21398" s="140"/>
      <c r="F21398" s="140"/>
      <c r="G21398" s="140"/>
      <c r="M21398" s="140"/>
      <c r="N21398" s="167"/>
      <c r="O21398" s="167"/>
      <c r="P21398" s="142"/>
      <c r="Q21398" s="142"/>
      <c r="R21398" s="142"/>
      <c r="S21398" s="139"/>
    </row>
    <row r="21399" spans="2:19" ht="15.75" customHeight="1" x14ac:dyDescent="0.25">
      <c r="B21399" s="106"/>
      <c r="C21399" s="106"/>
      <c r="D21399" s="139"/>
      <c r="E21399" s="140"/>
      <c r="F21399" s="140"/>
      <c r="G21399" s="140"/>
      <c r="M21399" s="140"/>
      <c r="N21399" s="167"/>
      <c r="O21399" s="167"/>
      <c r="P21399" s="142"/>
      <c r="Q21399" s="142"/>
      <c r="R21399" s="142"/>
      <c r="S21399" s="139"/>
    </row>
    <row r="21400" spans="2:19" ht="15.75" customHeight="1" x14ac:dyDescent="0.25">
      <c r="B21400" s="106"/>
      <c r="C21400" s="106"/>
      <c r="D21400" s="139"/>
      <c r="E21400" s="140"/>
      <c r="F21400" s="140"/>
      <c r="G21400" s="140"/>
      <c r="M21400" s="140"/>
      <c r="N21400" s="167"/>
      <c r="O21400" s="167"/>
      <c r="P21400" s="142"/>
      <c r="Q21400" s="142"/>
      <c r="R21400" s="142"/>
      <c r="S21400" s="139"/>
    </row>
    <row r="21401" spans="2:19" ht="15.75" customHeight="1" x14ac:dyDescent="0.25">
      <c r="B21401" s="106"/>
      <c r="C21401" s="106"/>
      <c r="D21401" s="139"/>
      <c r="E21401" s="140"/>
      <c r="F21401" s="140"/>
      <c r="G21401" s="140"/>
      <c r="M21401" s="140"/>
      <c r="N21401" s="167"/>
      <c r="O21401" s="167"/>
      <c r="P21401" s="142"/>
      <c r="Q21401" s="142"/>
      <c r="R21401" s="142"/>
      <c r="S21401" s="139"/>
    </row>
    <row r="21402" spans="2:19" ht="15.75" customHeight="1" x14ac:dyDescent="0.25">
      <c r="B21402" s="106"/>
      <c r="C21402" s="106"/>
      <c r="D21402" s="139"/>
      <c r="E21402" s="140"/>
      <c r="F21402" s="140"/>
      <c r="G21402" s="140"/>
      <c r="M21402" s="140"/>
      <c r="N21402" s="167"/>
      <c r="O21402" s="167"/>
      <c r="P21402" s="142"/>
      <c r="Q21402" s="142"/>
      <c r="R21402" s="142"/>
      <c r="S21402" s="139"/>
    </row>
    <row r="21403" spans="2:19" ht="15.75" customHeight="1" x14ac:dyDescent="0.25">
      <c r="B21403" s="106"/>
      <c r="C21403" s="106"/>
      <c r="D21403" s="139"/>
      <c r="E21403" s="140"/>
      <c r="F21403" s="140"/>
      <c r="G21403" s="140"/>
      <c r="M21403" s="140"/>
      <c r="N21403" s="167"/>
      <c r="O21403" s="167"/>
      <c r="P21403" s="142"/>
      <c r="Q21403" s="142"/>
      <c r="R21403" s="142"/>
      <c r="S21403" s="139"/>
    </row>
    <row r="21404" spans="2:19" ht="15.75" customHeight="1" x14ac:dyDescent="0.25">
      <c r="B21404" s="106"/>
      <c r="C21404" s="106"/>
      <c r="D21404" s="139"/>
      <c r="E21404" s="140"/>
      <c r="F21404" s="140"/>
      <c r="G21404" s="140"/>
      <c r="M21404" s="140"/>
      <c r="N21404" s="167"/>
      <c r="O21404" s="167"/>
      <c r="P21404" s="142"/>
      <c r="Q21404" s="142"/>
      <c r="R21404" s="142"/>
      <c r="S21404" s="139"/>
    </row>
    <row r="21405" spans="2:19" ht="15.75" customHeight="1" x14ac:dyDescent="0.25">
      <c r="B21405" s="106"/>
      <c r="C21405" s="106"/>
      <c r="D21405" s="139"/>
      <c r="E21405" s="140"/>
      <c r="F21405" s="140"/>
      <c r="G21405" s="140"/>
      <c r="M21405" s="140"/>
      <c r="N21405" s="167"/>
      <c r="O21405" s="167"/>
      <c r="P21405" s="142"/>
      <c r="Q21405" s="142"/>
      <c r="R21405" s="142"/>
      <c r="S21405" s="139"/>
    </row>
    <row r="21406" spans="2:19" ht="15.75" customHeight="1" x14ac:dyDescent="0.25">
      <c r="B21406" s="106"/>
      <c r="C21406" s="106"/>
      <c r="D21406" s="139"/>
      <c r="E21406" s="140"/>
      <c r="F21406" s="140"/>
      <c r="G21406" s="140"/>
      <c r="M21406" s="140"/>
      <c r="N21406" s="167"/>
      <c r="O21406" s="167"/>
      <c r="P21406" s="142"/>
      <c r="Q21406" s="142"/>
      <c r="R21406" s="142"/>
      <c r="S21406" s="139"/>
    </row>
    <row r="21407" spans="2:19" ht="15.75" customHeight="1" x14ac:dyDescent="0.25">
      <c r="B21407" s="106"/>
      <c r="C21407" s="106"/>
      <c r="D21407" s="139"/>
      <c r="E21407" s="140"/>
      <c r="F21407" s="140"/>
      <c r="G21407" s="140"/>
      <c r="M21407" s="140"/>
      <c r="N21407" s="167"/>
      <c r="O21407" s="167"/>
      <c r="P21407" s="142"/>
      <c r="Q21407" s="142"/>
      <c r="R21407" s="142"/>
      <c r="S21407" s="139"/>
    </row>
    <row r="21408" spans="2:19" ht="15.75" customHeight="1" x14ac:dyDescent="0.25">
      <c r="B21408" s="106"/>
      <c r="C21408" s="106"/>
      <c r="D21408" s="139"/>
      <c r="E21408" s="140"/>
      <c r="F21408" s="140"/>
      <c r="G21408" s="140"/>
      <c r="M21408" s="140"/>
      <c r="N21408" s="167"/>
      <c r="O21408" s="167"/>
      <c r="P21408" s="142"/>
      <c r="Q21408" s="142"/>
      <c r="R21408" s="142"/>
      <c r="S21408" s="139"/>
    </row>
    <row r="21409" spans="2:19" ht="15.75" customHeight="1" x14ac:dyDescent="0.25">
      <c r="B21409" s="106"/>
      <c r="C21409" s="106"/>
      <c r="D21409" s="139"/>
      <c r="E21409" s="140"/>
      <c r="F21409" s="140"/>
      <c r="G21409" s="140"/>
      <c r="M21409" s="140"/>
      <c r="N21409" s="167"/>
      <c r="O21409" s="167"/>
      <c r="P21409" s="142"/>
      <c r="Q21409" s="142"/>
      <c r="R21409" s="142"/>
      <c r="S21409" s="139"/>
    </row>
    <row r="21410" spans="2:19" ht="15.75" customHeight="1" x14ac:dyDescent="0.25">
      <c r="B21410" s="106"/>
      <c r="C21410" s="106"/>
      <c r="D21410" s="139"/>
      <c r="E21410" s="140"/>
      <c r="F21410" s="140"/>
      <c r="G21410" s="140"/>
      <c r="M21410" s="140"/>
      <c r="N21410" s="167"/>
      <c r="O21410" s="167"/>
      <c r="P21410" s="142"/>
      <c r="Q21410" s="142"/>
      <c r="R21410" s="142"/>
      <c r="S21410" s="139"/>
    </row>
    <row r="21411" spans="2:19" ht="15.75" customHeight="1" x14ac:dyDescent="0.25">
      <c r="B21411" s="106"/>
      <c r="C21411" s="106"/>
      <c r="D21411" s="139"/>
      <c r="E21411" s="140"/>
      <c r="F21411" s="140"/>
      <c r="G21411" s="140"/>
      <c r="M21411" s="140"/>
      <c r="N21411" s="167"/>
      <c r="O21411" s="167"/>
      <c r="P21411" s="142"/>
      <c r="Q21411" s="142"/>
      <c r="R21411" s="142"/>
      <c r="S21411" s="139"/>
    </row>
    <row r="21412" spans="2:19" ht="15.75" customHeight="1" x14ac:dyDescent="0.25">
      <c r="B21412" s="106"/>
      <c r="C21412" s="106"/>
      <c r="D21412" s="139"/>
      <c r="E21412" s="140"/>
      <c r="F21412" s="140"/>
      <c r="G21412" s="140"/>
      <c r="M21412" s="140"/>
      <c r="N21412" s="167"/>
      <c r="O21412" s="167"/>
      <c r="P21412" s="142"/>
      <c r="Q21412" s="142"/>
      <c r="R21412" s="142"/>
      <c r="S21412" s="139"/>
    </row>
    <row r="21413" spans="2:19" ht="15.75" customHeight="1" x14ac:dyDescent="0.25">
      <c r="B21413" s="106"/>
      <c r="C21413" s="106"/>
      <c r="D21413" s="139"/>
      <c r="E21413" s="140"/>
      <c r="F21413" s="140"/>
      <c r="G21413" s="140"/>
      <c r="M21413" s="140"/>
      <c r="N21413" s="167"/>
      <c r="O21413" s="167"/>
      <c r="P21413" s="142"/>
      <c r="Q21413" s="142"/>
      <c r="R21413" s="142"/>
      <c r="S21413" s="139"/>
    </row>
    <row r="21414" spans="2:19" ht="15.75" customHeight="1" x14ac:dyDescent="0.25">
      <c r="B21414" s="106"/>
      <c r="C21414" s="106"/>
      <c r="D21414" s="139"/>
      <c r="E21414" s="140"/>
      <c r="F21414" s="140"/>
      <c r="G21414" s="140"/>
      <c r="M21414" s="140"/>
      <c r="N21414" s="167"/>
      <c r="O21414" s="167"/>
      <c r="P21414" s="142"/>
      <c r="Q21414" s="142"/>
      <c r="R21414" s="142"/>
      <c r="S21414" s="139"/>
    </row>
    <row r="21415" spans="2:19" ht="15.75" customHeight="1" x14ac:dyDescent="0.25">
      <c r="B21415" s="106"/>
      <c r="C21415" s="106"/>
      <c r="D21415" s="139"/>
      <c r="E21415" s="140"/>
      <c r="F21415" s="140"/>
      <c r="G21415" s="140"/>
      <c r="M21415" s="140"/>
      <c r="N21415" s="167"/>
      <c r="O21415" s="167"/>
      <c r="P21415" s="142"/>
      <c r="Q21415" s="142"/>
      <c r="R21415" s="142"/>
      <c r="S21415" s="139"/>
    </row>
    <row r="21416" spans="2:19" ht="15.75" customHeight="1" x14ac:dyDescent="0.25">
      <c r="B21416" s="106"/>
      <c r="C21416" s="106"/>
      <c r="D21416" s="139"/>
      <c r="E21416" s="140"/>
      <c r="F21416" s="140"/>
      <c r="G21416" s="140"/>
      <c r="M21416" s="140"/>
      <c r="N21416" s="167"/>
      <c r="O21416" s="167"/>
      <c r="P21416" s="142"/>
      <c r="Q21416" s="142"/>
      <c r="R21416" s="142"/>
      <c r="S21416" s="139"/>
    </row>
    <row r="21417" spans="2:19" ht="15.75" customHeight="1" x14ac:dyDescent="0.25">
      <c r="B21417" s="106"/>
      <c r="C21417" s="106"/>
      <c r="D21417" s="139"/>
      <c r="E21417" s="140"/>
      <c r="F21417" s="140"/>
      <c r="G21417" s="140"/>
      <c r="M21417" s="140"/>
      <c r="N21417" s="167"/>
      <c r="O21417" s="167"/>
      <c r="P21417" s="142"/>
      <c r="Q21417" s="142"/>
      <c r="R21417" s="142"/>
      <c r="S21417" s="139"/>
    </row>
    <row r="21418" spans="2:19" ht="15.75" customHeight="1" x14ac:dyDescent="0.25">
      <c r="B21418" s="106"/>
      <c r="C21418" s="106"/>
      <c r="D21418" s="139"/>
      <c r="E21418" s="140"/>
      <c r="F21418" s="140"/>
      <c r="G21418" s="140"/>
      <c r="M21418" s="140"/>
      <c r="N21418" s="167"/>
      <c r="O21418" s="167"/>
      <c r="P21418" s="142"/>
      <c r="Q21418" s="142"/>
      <c r="R21418" s="142"/>
      <c r="S21418" s="139"/>
    </row>
    <row r="21419" spans="2:19" ht="15.75" customHeight="1" x14ac:dyDescent="0.25">
      <c r="B21419" s="106"/>
      <c r="C21419" s="106"/>
      <c r="D21419" s="139"/>
      <c r="E21419" s="140"/>
      <c r="F21419" s="140"/>
      <c r="G21419" s="140"/>
      <c r="M21419" s="140"/>
      <c r="N21419" s="167"/>
      <c r="O21419" s="167"/>
      <c r="P21419" s="142"/>
      <c r="Q21419" s="142"/>
      <c r="R21419" s="142"/>
      <c r="S21419" s="139"/>
    </row>
    <row r="21420" spans="2:19" ht="15.75" customHeight="1" x14ac:dyDescent="0.25">
      <c r="B21420" s="106"/>
      <c r="C21420" s="106"/>
      <c r="D21420" s="139"/>
      <c r="E21420" s="140"/>
      <c r="F21420" s="140"/>
      <c r="G21420" s="140"/>
      <c r="M21420" s="140"/>
      <c r="N21420" s="167"/>
      <c r="O21420" s="167"/>
      <c r="P21420" s="142"/>
      <c r="Q21420" s="142"/>
      <c r="R21420" s="142"/>
      <c r="S21420" s="139"/>
    </row>
    <row r="21421" spans="2:19" ht="15.75" customHeight="1" x14ac:dyDescent="0.25">
      <c r="B21421" s="106"/>
      <c r="C21421" s="106"/>
      <c r="D21421" s="139"/>
      <c r="E21421" s="140"/>
      <c r="F21421" s="140"/>
      <c r="G21421" s="140"/>
      <c r="M21421" s="140"/>
      <c r="N21421" s="167"/>
      <c r="O21421" s="167"/>
      <c r="P21421" s="142"/>
      <c r="Q21421" s="142"/>
      <c r="R21421" s="142"/>
      <c r="S21421" s="139"/>
    </row>
    <row r="21422" spans="2:19" ht="15.75" customHeight="1" x14ac:dyDescent="0.25">
      <c r="B21422" s="106"/>
      <c r="C21422" s="106"/>
      <c r="D21422" s="139"/>
      <c r="E21422" s="140"/>
      <c r="F21422" s="140"/>
      <c r="G21422" s="140"/>
      <c r="M21422" s="140"/>
      <c r="N21422" s="167"/>
      <c r="O21422" s="167"/>
      <c r="P21422" s="142"/>
      <c r="Q21422" s="142"/>
      <c r="R21422" s="142"/>
      <c r="S21422" s="139"/>
    </row>
    <row r="21423" spans="2:19" ht="15.75" customHeight="1" x14ac:dyDescent="0.25">
      <c r="B21423" s="106"/>
      <c r="C21423" s="106"/>
      <c r="D21423" s="139"/>
      <c r="E21423" s="140"/>
      <c r="F21423" s="140"/>
      <c r="G21423" s="140"/>
      <c r="M21423" s="140"/>
      <c r="N21423" s="167"/>
      <c r="O21423" s="167"/>
      <c r="P21423" s="142"/>
      <c r="Q21423" s="142"/>
      <c r="R21423" s="142"/>
      <c r="S21423" s="139"/>
    </row>
    <row r="21424" spans="2:19" ht="15.75" customHeight="1" x14ac:dyDescent="0.25">
      <c r="B21424" s="106"/>
      <c r="C21424" s="106"/>
      <c r="D21424" s="139"/>
      <c r="E21424" s="140"/>
      <c r="F21424" s="140"/>
      <c r="G21424" s="140"/>
      <c r="M21424" s="140"/>
      <c r="N21424" s="167"/>
      <c r="O21424" s="167"/>
      <c r="P21424" s="142"/>
      <c r="Q21424" s="142"/>
      <c r="R21424" s="142"/>
      <c r="S21424" s="139"/>
    </row>
    <row r="21425" spans="2:19" ht="15.75" customHeight="1" x14ac:dyDescent="0.25">
      <c r="B21425" s="106"/>
      <c r="C21425" s="106"/>
      <c r="D21425" s="139"/>
      <c r="E21425" s="140"/>
      <c r="F21425" s="140"/>
      <c r="G21425" s="140"/>
      <c r="M21425" s="140"/>
      <c r="N21425" s="167"/>
      <c r="O21425" s="167"/>
      <c r="P21425" s="142"/>
      <c r="Q21425" s="142"/>
      <c r="R21425" s="142"/>
      <c r="S21425" s="139"/>
    </row>
    <row r="21426" spans="2:19" ht="15.75" customHeight="1" x14ac:dyDescent="0.25">
      <c r="B21426" s="106"/>
      <c r="C21426" s="106"/>
      <c r="D21426" s="139"/>
      <c r="E21426" s="140"/>
      <c r="F21426" s="140"/>
      <c r="G21426" s="140"/>
      <c r="M21426" s="140"/>
      <c r="N21426" s="167"/>
      <c r="O21426" s="167"/>
      <c r="P21426" s="142"/>
      <c r="Q21426" s="142"/>
      <c r="R21426" s="142"/>
      <c r="S21426" s="139"/>
    </row>
    <row r="21427" spans="2:19" ht="15.75" customHeight="1" x14ac:dyDescent="0.25">
      <c r="B21427" s="106"/>
      <c r="C21427" s="106"/>
      <c r="D21427" s="139"/>
      <c r="E21427" s="140"/>
      <c r="F21427" s="140"/>
      <c r="G21427" s="140"/>
      <c r="M21427" s="140"/>
      <c r="N21427" s="167"/>
      <c r="O21427" s="167"/>
      <c r="P21427" s="142"/>
      <c r="Q21427" s="142"/>
      <c r="R21427" s="142"/>
      <c r="S21427" s="139"/>
    </row>
    <row r="21428" spans="2:19" ht="15.75" customHeight="1" x14ac:dyDescent="0.25">
      <c r="B21428" s="106"/>
      <c r="C21428" s="106"/>
      <c r="D21428" s="139"/>
      <c r="E21428" s="140"/>
      <c r="F21428" s="140"/>
      <c r="G21428" s="140"/>
      <c r="M21428" s="140"/>
      <c r="N21428" s="167"/>
      <c r="O21428" s="167"/>
      <c r="P21428" s="142"/>
      <c r="Q21428" s="142"/>
      <c r="R21428" s="142"/>
      <c r="S21428" s="139"/>
    </row>
    <row r="21429" spans="2:19" ht="15.75" customHeight="1" x14ac:dyDescent="0.25">
      <c r="B21429" s="106"/>
      <c r="C21429" s="106"/>
      <c r="D21429" s="139"/>
      <c r="E21429" s="140"/>
      <c r="F21429" s="140"/>
      <c r="G21429" s="140"/>
      <c r="M21429" s="140"/>
      <c r="N21429" s="167"/>
      <c r="O21429" s="167"/>
      <c r="P21429" s="142"/>
      <c r="Q21429" s="142"/>
      <c r="R21429" s="142"/>
      <c r="S21429" s="139"/>
    </row>
    <row r="21430" spans="2:19" ht="15.75" customHeight="1" x14ac:dyDescent="0.25">
      <c r="B21430" s="106"/>
      <c r="C21430" s="106"/>
      <c r="D21430" s="139"/>
      <c r="E21430" s="140"/>
      <c r="F21430" s="140"/>
      <c r="G21430" s="140"/>
      <c r="M21430" s="140"/>
      <c r="N21430" s="167"/>
      <c r="O21430" s="167"/>
      <c r="P21430" s="142"/>
      <c r="Q21430" s="142"/>
      <c r="R21430" s="142"/>
      <c r="S21430" s="139"/>
    </row>
    <row r="21431" spans="2:19" ht="15.75" customHeight="1" x14ac:dyDescent="0.25">
      <c r="B21431" s="106"/>
      <c r="C21431" s="106"/>
      <c r="D21431" s="139"/>
      <c r="E21431" s="140"/>
      <c r="F21431" s="140"/>
      <c r="G21431" s="140"/>
      <c r="M21431" s="140"/>
      <c r="N21431" s="167"/>
      <c r="O21431" s="167"/>
      <c r="P21431" s="142"/>
      <c r="Q21431" s="142"/>
      <c r="R21431" s="142"/>
      <c r="S21431" s="139"/>
    </row>
    <row r="21432" spans="2:19" ht="15.75" customHeight="1" x14ac:dyDescent="0.25">
      <c r="B21432" s="106"/>
      <c r="C21432" s="106"/>
      <c r="D21432" s="139"/>
      <c r="E21432" s="140"/>
      <c r="F21432" s="140"/>
      <c r="G21432" s="140"/>
      <c r="M21432" s="140"/>
      <c r="N21432" s="167"/>
      <c r="O21432" s="167"/>
      <c r="P21432" s="142"/>
      <c r="Q21432" s="142"/>
      <c r="R21432" s="142"/>
      <c r="S21432" s="139"/>
    </row>
    <row r="21433" spans="2:19" ht="15.75" customHeight="1" x14ac:dyDescent="0.25">
      <c r="B21433" s="106"/>
      <c r="C21433" s="106"/>
      <c r="D21433" s="139"/>
      <c r="E21433" s="140"/>
      <c r="F21433" s="140"/>
      <c r="G21433" s="140"/>
      <c r="M21433" s="140"/>
      <c r="N21433" s="167"/>
      <c r="O21433" s="167"/>
      <c r="P21433" s="142"/>
      <c r="Q21433" s="142"/>
      <c r="R21433" s="142"/>
      <c r="S21433" s="139"/>
    </row>
    <row r="21434" spans="2:19" ht="15.75" customHeight="1" x14ac:dyDescent="0.25">
      <c r="B21434" s="106"/>
      <c r="C21434" s="106"/>
      <c r="D21434" s="139"/>
      <c r="E21434" s="140"/>
      <c r="F21434" s="140"/>
      <c r="G21434" s="140"/>
      <c r="M21434" s="140"/>
      <c r="N21434" s="167"/>
      <c r="O21434" s="167"/>
      <c r="P21434" s="142"/>
      <c r="Q21434" s="142"/>
      <c r="R21434" s="142"/>
      <c r="S21434" s="139"/>
    </row>
    <row r="21435" spans="2:19" ht="15.75" customHeight="1" x14ac:dyDescent="0.25">
      <c r="B21435" s="106"/>
      <c r="C21435" s="106"/>
      <c r="D21435" s="139"/>
      <c r="E21435" s="140"/>
      <c r="F21435" s="140"/>
      <c r="G21435" s="140"/>
      <c r="M21435" s="140"/>
      <c r="N21435" s="167"/>
      <c r="O21435" s="167"/>
      <c r="P21435" s="142"/>
      <c r="Q21435" s="142"/>
      <c r="R21435" s="142"/>
      <c r="S21435" s="139"/>
    </row>
    <row r="21436" spans="2:19" ht="15.75" customHeight="1" x14ac:dyDescent="0.25">
      <c r="B21436" s="106"/>
      <c r="C21436" s="106"/>
      <c r="D21436" s="139"/>
      <c r="E21436" s="140"/>
      <c r="F21436" s="140"/>
      <c r="G21436" s="140"/>
      <c r="M21436" s="140"/>
      <c r="N21436" s="167"/>
      <c r="O21436" s="167"/>
      <c r="P21436" s="142"/>
      <c r="Q21436" s="142"/>
      <c r="R21436" s="142"/>
      <c r="S21436" s="139"/>
    </row>
    <row r="21437" spans="2:19" ht="15.75" customHeight="1" x14ac:dyDescent="0.25">
      <c r="B21437" s="106"/>
      <c r="C21437" s="106"/>
      <c r="D21437" s="139"/>
      <c r="E21437" s="140"/>
      <c r="F21437" s="140"/>
      <c r="G21437" s="140"/>
      <c r="M21437" s="140"/>
      <c r="N21437" s="167"/>
      <c r="O21437" s="167"/>
      <c r="P21437" s="142"/>
      <c r="Q21437" s="142"/>
      <c r="R21437" s="142"/>
      <c r="S21437" s="139"/>
    </row>
    <row r="21438" spans="2:19" ht="15.75" customHeight="1" x14ac:dyDescent="0.25">
      <c r="B21438" s="106"/>
      <c r="C21438" s="106"/>
      <c r="D21438" s="139"/>
      <c r="E21438" s="140"/>
      <c r="F21438" s="140"/>
      <c r="G21438" s="140"/>
      <c r="M21438" s="140"/>
      <c r="N21438" s="167"/>
      <c r="O21438" s="167"/>
      <c r="P21438" s="142"/>
      <c r="Q21438" s="142"/>
      <c r="R21438" s="142"/>
      <c r="S21438" s="139"/>
    </row>
    <row r="21439" spans="2:19" ht="15.75" customHeight="1" x14ac:dyDescent="0.25">
      <c r="B21439" s="106"/>
      <c r="C21439" s="106"/>
      <c r="D21439" s="139"/>
      <c r="E21439" s="140"/>
      <c r="F21439" s="140"/>
      <c r="G21439" s="140"/>
      <c r="M21439" s="140"/>
      <c r="N21439" s="167"/>
      <c r="O21439" s="167"/>
      <c r="P21439" s="142"/>
      <c r="Q21439" s="142"/>
      <c r="R21439" s="142"/>
      <c r="S21439" s="139"/>
    </row>
    <row r="21440" spans="2:19" ht="15.75" customHeight="1" x14ac:dyDescent="0.25">
      <c r="B21440" s="106"/>
      <c r="C21440" s="106"/>
      <c r="D21440" s="139"/>
      <c r="E21440" s="140"/>
      <c r="F21440" s="140"/>
      <c r="G21440" s="140"/>
      <c r="M21440" s="140"/>
      <c r="N21440" s="167"/>
      <c r="O21440" s="167"/>
      <c r="P21440" s="142"/>
      <c r="Q21440" s="142"/>
      <c r="R21440" s="142"/>
      <c r="S21440" s="139"/>
    </row>
    <row r="21441" spans="2:19" ht="15.75" customHeight="1" x14ac:dyDescent="0.25">
      <c r="B21441" s="106"/>
      <c r="C21441" s="106"/>
      <c r="D21441" s="139"/>
      <c r="E21441" s="140"/>
      <c r="F21441" s="140"/>
      <c r="G21441" s="140"/>
      <c r="M21441" s="140"/>
      <c r="N21441" s="167"/>
      <c r="O21441" s="167"/>
      <c r="P21441" s="142"/>
      <c r="Q21441" s="142"/>
      <c r="R21441" s="142"/>
      <c r="S21441" s="139"/>
    </row>
    <row r="21442" spans="2:19" ht="15.75" customHeight="1" x14ac:dyDescent="0.25">
      <c r="B21442" s="106"/>
      <c r="C21442" s="106"/>
      <c r="D21442" s="139"/>
      <c r="E21442" s="140"/>
      <c r="F21442" s="140"/>
      <c r="G21442" s="140"/>
      <c r="M21442" s="140"/>
      <c r="N21442" s="167"/>
      <c r="O21442" s="167"/>
      <c r="P21442" s="142"/>
      <c r="Q21442" s="142"/>
      <c r="R21442" s="142"/>
      <c r="S21442" s="139"/>
    </row>
    <row r="21443" spans="2:19" ht="15.75" customHeight="1" x14ac:dyDescent="0.25">
      <c r="B21443" s="106"/>
      <c r="C21443" s="106"/>
      <c r="D21443" s="139"/>
      <c r="E21443" s="140"/>
      <c r="F21443" s="140"/>
      <c r="G21443" s="140"/>
      <c r="M21443" s="140"/>
      <c r="N21443" s="167"/>
      <c r="O21443" s="167"/>
      <c r="P21443" s="142"/>
      <c r="Q21443" s="142"/>
      <c r="R21443" s="142"/>
      <c r="S21443" s="139"/>
    </row>
    <row r="21444" spans="2:19" ht="15.75" customHeight="1" x14ac:dyDescent="0.25">
      <c r="B21444" s="106"/>
      <c r="C21444" s="106"/>
      <c r="D21444" s="139"/>
      <c r="E21444" s="140"/>
      <c r="F21444" s="140"/>
      <c r="G21444" s="140"/>
      <c r="M21444" s="140"/>
      <c r="N21444" s="167"/>
      <c r="O21444" s="167"/>
      <c r="P21444" s="142"/>
      <c r="Q21444" s="142"/>
      <c r="R21444" s="142"/>
      <c r="S21444" s="139"/>
    </row>
    <row r="21445" spans="2:19" ht="15.75" customHeight="1" x14ac:dyDescent="0.25">
      <c r="B21445" s="106"/>
      <c r="C21445" s="106"/>
      <c r="D21445" s="139"/>
      <c r="E21445" s="140"/>
      <c r="F21445" s="140"/>
      <c r="G21445" s="140"/>
      <c r="M21445" s="140"/>
      <c r="N21445" s="167"/>
      <c r="O21445" s="167"/>
      <c r="P21445" s="142"/>
      <c r="Q21445" s="142"/>
      <c r="R21445" s="142"/>
      <c r="S21445" s="139"/>
    </row>
    <row r="21446" spans="2:19" ht="15.75" customHeight="1" x14ac:dyDescent="0.25">
      <c r="B21446" s="106"/>
      <c r="C21446" s="106"/>
      <c r="D21446" s="139"/>
      <c r="E21446" s="140"/>
      <c r="F21446" s="140"/>
      <c r="G21446" s="140"/>
      <c r="M21446" s="140"/>
      <c r="N21446" s="167"/>
      <c r="O21446" s="167"/>
      <c r="P21446" s="142"/>
      <c r="Q21446" s="142"/>
      <c r="R21446" s="142"/>
      <c r="S21446" s="139"/>
    </row>
    <row r="21447" spans="2:19" ht="15.75" customHeight="1" x14ac:dyDescent="0.25">
      <c r="B21447" s="106"/>
      <c r="C21447" s="106"/>
      <c r="D21447" s="139"/>
      <c r="E21447" s="140"/>
      <c r="F21447" s="140"/>
      <c r="G21447" s="140"/>
      <c r="M21447" s="140"/>
      <c r="N21447" s="167"/>
      <c r="O21447" s="167"/>
      <c r="P21447" s="142"/>
      <c r="Q21447" s="142"/>
      <c r="R21447" s="142"/>
      <c r="S21447" s="139"/>
    </row>
    <row r="21448" spans="2:19" ht="15.75" customHeight="1" x14ac:dyDescent="0.25">
      <c r="B21448" s="106"/>
      <c r="C21448" s="106"/>
      <c r="D21448" s="139"/>
      <c r="E21448" s="140"/>
      <c r="F21448" s="140"/>
      <c r="G21448" s="140"/>
      <c r="M21448" s="140"/>
      <c r="N21448" s="167"/>
      <c r="O21448" s="167"/>
      <c r="P21448" s="142"/>
      <c r="Q21448" s="142"/>
      <c r="R21448" s="142"/>
      <c r="S21448" s="139"/>
    </row>
    <row r="21449" spans="2:19" ht="15.75" customHeight="1" x14ac:dyDescent="0.25">
      <c r="B21449" s="106"/>
      <c r="C21449" s="106"/>
      <c r="D21449" s="139"/>
      <c r="E21449" s="140"/>
      <c r="F21449" s="140"/>
      <c r="G21449" s="140"/>
      <c r="M21449" s="140"/>
      <c r="N21449" s="167"/>
      <c r="O21449" s="167"/>
      <c r="P21449" s="142"/>
      <c r="Q21449" s="142"/>
      <c r="R21449" s="142"/>
      <c r="S21449" s="139"/>
    </row>
    <row r="21450" spans="2:19" ht="15.75" customHeight="1" x14ac:dyDescent="0.25">
      <c r="B21450" s="106"/>
      <c r="C21450" s="106"/>
      <c r="D21450" s="139"/>
      <c r="E21450" s="140"/>
      <c r="F21450" s="140"/>
      <c r="G21450" s="140"/>
      <c r="M21450" s="140"/>
      <c r="N21450" s="167"/>
      <c r="O21450" s="167"/>
      <c r="P21450" s="142"/>
      <c r="Q21450" s="142"/>
      <c r="R21450" s="142"/>
      <c r="S21450" s="139"/>
    </row>
    <row r="21451" spans="2:19" ht="15.75" customHeight="1" x14ac:dyDescent="0.25">
      <c r="B21451" s="106"/>
      <c r="C21451" s="106"/>
      <c r="D21451" s="139"/>
      <c r="E21451" s="140"/>
      <c r="F21451" s="140"/>
      <c r="G21451" s="140"/>
      <c r="M21451" s="140"/>
      <c r="N21451" s="167"/>
      <c r="O21451" s="167"/>
      <c r="P21451" s="142"/>
      <c r="Q21451" s="142"/>
      <c r="R21451" s="142"/>
      <c r="S21451" s="139"/>
    </row>
    <row r="21452" spans="2:19" ht="15.75" customHeight="1" x14ac:dyDescent="0.25">
      <c r="B21452" s="106"/>
      <c r="C21452" s="106"/>
      <c r="D21452" s="139"/>
      <c r="E21452" s="140"/>
      <c r="F21452" s="140"/>
      <c r="G21452" s="140"/>
      <c r="M21452" s="140"/>
      <c r="N21452" s="167"/>
      <c r="O21452" s="167"/>
      <c r="P21452" s="142"/>
      <c r="Q21452" s="142"/>
      <c r="R21452" s="142"/>
      <c r="S21452" s="139"/>
    </row>
    <row r="21453" spans="2:19" ht="15.75" customHeight="1" x14ac:dyDescent="0.25">
      <c r="B21453" s="106"/>
      <c r="C21453" s="106"/>
      <c r="D21453" s="139"/>
      <c r="E21453" s="140"/>
      <c r="F21453" s="140"/>
      <c r="G21453" s="140"/>
      <c r="M21453" s="140"/>
      <c r="N21453" s="167"/>
      <c r="O21453" s="167"/>
      <c r="P21453" s="142"/>
      <c r="Q21453" s="142"/>
      <c r="R21453" s="142"/>
      <c r="S21453" s="139"/>
    </row>
    <row r="21454" spans="2:19" ht="15.75" customHeight="1" x14ac:dyDescent="0.25">
      <c r="B21454" s="106"/>
      <c r="C21454" s="106"/>
      <c r="D21454" s="139"/>
      <c r="E21454" s="140"/>
      <c r="F21454" s="140"/>
      <c r="G21454" s="140"/>
      <c r="M21454" s="140"/>
      <c r="N21454" s="167"/>
      <c r="O21454" s="167"/>
      <c r="P21454" s="142"/>
      <c r="Q21454" s="142"/>
      <c r="R21454" s="142"/>
      <c r="S21454" s="139"/>
    </row>
    <row r="21455" spans="2:19" ht="15.75" customHeight="1" x14ac:dyDescent="0.25">
      <c r="B21455" s="106"/>
      <c r="C21455" s="106"/>
      <c r="D21455" s="139"/>
      <c r="E21455" s="140"/>
      <c r="F21455" s="140"/>
      <c r="G21455" s="140"/>
      <c r="M21455" s="140"/>
      <c r="N21455" s="167"/>
      <c r="O21455" s="167"/>
      <c r="P21455" s="142"/>
      <c r="Q21455" s="142"/>
      <c r="R21455" s="142"/>
      <c r="S21455" s="139"/>
    </row>
    <row r="21456" spans="2:19" ht="15.75" customHeight="1" x14ac:dyDescent="0.25">
      <c r="B21456" s="106"/>
      <c r="C21456" s="106"/>
      <c r="D21456" s="139"/>
      <c r="E21456" s="140"/>
      <c r="F21456" s="140"/>
      <c r="G21456" s="140"/>
      <c r="M21456" s="140"/>
      <c r="N21456" s="167"/>
      <c r="O21456" s="167"/>
      <c r="P21456" s="142"/>
      <c r="Q21456" s="142"/>
      <c r="R21456" s="142"/>
      <c r="S21456" s="139"/>
    </row>
    <row r="21457" spans="2:19" ht="15.75" customHeight="1" x14ac:dyDescent="0.25">
      <c r="B21457" s="106"/>
      <c r="C21457" s="106"/>
      <c r="D21457" s="139"/>
      <c r="E21457" s="140"/>
      <c r="F21457" s="140"/>
      <c r="G21457" s="140"/>
      <c r="M21457" s="140"/>
      <c r="N21457" s="167"/>
      <c r="O21457" s="167"/>
      <c r="P21457" s="142"/>
      <c r="Q21457" s="142"/>
      <c r="R21457" s="142"/>
      <c r="S21457" s="139"/>
    </row>
    <row r="21458" spans="2:19" ht="15.75" customHeight="1" x14ac:dyDescent="0.25">
      <c r="B21458" s="106"/>
      <c r="C21458" s="106"/>
      <c r="D21458" s="139"/>
      <c r="E21458" s="140"/>
      <c r="F21458" s="140"/>
      <c r="G21458" s="140"/>
      <c r="M21458" s="140"/>
      <c r="N21458" s="167"/>
      <c r="O21458" s="167"/>
      <c r="P21458" s="142"/>
      <c r="Q21458" s="142"/>
      <c r="R21458" s="142"/>
      <c r="S21458" s="139"/>
    </row>
    <row r="21459" spans="2:19" ht="15.75" customHeight="1" x14ac:dyDescent="0.25">
      <c r="B21459" s="106"/>
      <c r="C21459" s="106"/>
      <c r="D21459" s="139"/>
      <c r="E21459" s="140"/>
      <c r="F21459" s="140"/>
      <c r="G21459" s="140"/>
      <c r="M21459" s="140"/>
      <c r="N21459" s="167"/>
      <c r="O21459" s="167"/>
      <c r="P21459" s="142"/>
      <c r="Q21459" s="142"/>
      <c r="R21459" s="142"/>
      <c r="S21459" s="139"/>
    </row>
    <row r="21460" spans="2:19" ht="15.75" customHeight="1" x14ac:dyDescent="0.25">
      <c r="B21460" s="106"/>
      <c r="C21460" s="106"/>
      <c r="D21460" s="139"/>
      <c r="E21460" s="140"/>
      <c r="F21460" s="140"/>
      <c r="G21460" s="140"/>
      <c r="M21460" s="140"/>
      <c r="N21460" s="167"/>
      <c r="O21460" s="167"/>
      <c r="P21460" s="142"/>
      <c r="Q21460" s="142"/>
      <c r="R21460" s="142"/>
      <c r="S21460" s="139"/>
    </row>
    <row r="21461" spans="2:19" ht="15.75" customHeight="1" x14ac:dyDescent="0.25">
      <c r="B21461" s="106"/>
      <c r="C21461" s="106"/>
      <c r="D21461" s="139"/>
      <c r="E21461" s="140"/>
      <c r="F21461" s="140"/>
      <c r="G21461" s="140"/>
      <c r="M21461" s="140"/>
      <c r="N21461" s="167"/>
      <c r="O21461" s="167"/>
      <c r="P21461" s="142"/>
      <c r="Q21461" s="142"/>
      <c r="R21461" s="142"/>
      <c r="S21461" s="139"/>
    </row>
    <row r="21462" spans="2:19" ht="15.75" customHeight="1" x14ac:dyDescent="0.25">
      <c r="B21462" s="106"/>
      <c r="C21462" s="106"/>
      <c r="D21462" s="139"/>
      <c r="E21462" s="140"/>
      <c r="F21462" s="140"/>
      <c r="G21462" s="140"/>
      <c r="M21462" s="140"/>
      <c r="N21462" s="167"/>
      <c r="O21462" s="167"/>
      <c r="P21462" s="142"/>
      <c r="Q21462" s="142"/>
      <c r="R21462" s="142"/>
      <c r="S21462" s="139"/>
    </row>
    <row r="21463" spans="2:19" ht="15.75" customHeight="1" x14ac:dyDescent="0.25">
      <c r="B21463" s="106"/>
      <c r="C21463" s="106"/>
      <c r="D21463" s="139"/>
      <c r="E21463" s="140"/>
      <c r="F21463" s="140"/>
      <c r="G21463" s="140"/>
      <c r="M21463" s="140"/>
      <c r="N21463" s="167"/>
      <c r="O21463" s="167"/>
      <c r="P21463" s="142"/>
      <c r="Q21463" s="142"/>
      <c r="R21463" s="142"/>
      <c r="S21463" s="139"/>
    </row>
    <row r="21464" spans="2:19" ht="15.75" customHeight="1" x14ac:dyDescent="0.25">
      <c r="B21464" s="106"/>
      <c r="C21464" s="106"/>
      <c r="D21464" s="139"/>
      <c r="E21464" s="140"/>
      <c r="F21464" s="140"/>
      <c r="G21464" s="140"/>
      <c r="M21464" s="140"/>
      <c r="N21464" s="167"/>
      <c r="O21464" s="167"/>
      <c r="P21464" s="142"/>
      <c r="Q21464" s="142"/>
      <c r="R21464" s="142"/>
      <c r="S21464" s="139"/>
    </row>
    <row r="21465" spans="2:19" ht="15.75" customHeight="1" x14ac:dyDescent="0.25">
      <c r="B21465" s="106"/>
      <c r="C21465" s="106"/>
      <c r="D21465" s="139"/>
      <c r="E21465" s="140"/>
      <c r="F21465" s="140"/>
      <c r="G21465" s="140"/>
      <c r="M21465" s="140"/>
      <c r="N21465" s="167"/>
      <c r="O21465" s="167"/>
      <c r="P21465" s="142"/>
      <c r="Q21465" s="142"/>
      <c r="R21465" s="142"/>
      <c r="S21465" s="139"/>
    </row>
    <row r="21466" spans="2:19" ht="15.75" customHeight="1" x14ac:dyDescent="0.25">
      <c r="B21466" s="106"/>
      <c r="C21466" s="106"/>
      <c r="D21466" s="139"/>
      <c r="E21466" s="140"/>
      <c r="F21466" s="140"/>
      <c r="G21466" s="140"/>
      <c r="M21466" s="140"/>
      <c r="N21466" s="167"/>
      <c r="O21466" s="167"/>
      <c r="P21466" s="142"/>
      <c r="Q21466" s="142"/>
      <c r="R21466" s="142"/>
      <c r="S21466" s="139"/>
    </row>
    <row r="21467" spans="2:19" ht="15.75" customHeight="1" x14ac:dyDescent="0.25">
      <c r="B21467" s="106"/>
      <c r="C21467" s="106"/>
      <c r="D21467" s="139"/>
      <c r="E21467" s="140"/>
      <c r="F21467" s="140"/>
      <c r="G21467" s="140"/>
      <c r="M21467" s="140"/>
      <c r="N21467" s="167"/>
      <c r="O21467" s="167"/>
      <c r="P21467" s="142"/>
      <c r="Q21467" s="142"/>
      <c r="R21467" s="142"/>
      <c r="S21467" s="139"/>
    </row>
    <row r="21468" spans="2:19" ht="15.75" customHeight="1" x14ac:dyDescent="0.25">
      <c r="B21468" s="106"/>
      <c r="C21468" s="106"/>
      <c r="D21468" s="139"/>
      <c r="E21468" s="140"/>
      <c r="F21468" s="140"/>
      <c r="G21468" s="140"/>
      <c r="M21468" s="140"/>
      <c r="N21468" s="167"/>
      <c r="O21468" s="167"/>
      <c r="P21468" s="142"/>
      <c r="Q21468" s="142"/>
      <c r="R21468" s="142"/>
      <c r="S21468" s="139"/>
    </row>
    <row r="21469" spans="2:19" ht="15.75" customHeight="1" x14ac:dyDescent="0.25">
      <c r="B21469" s="106"/>
      <c r="C21469" s="106"/>
      <c r="D21469" s="139"/>
      <c r="E21469" s="140"/>
      <c r="F21469" s="140"/>
      <c r="G21469" s="140"/>
      <c r="M21469" s="140"/>
      <c r="N21469" s="167"/>
      <c r="O21469" s="167"/>
      <c r="P21469" s="142"/>
      <c r="Q21469" s="142"/>
      <c r="R21469" s="142"/>
      <c r="S21469" s="139"/>
    </row>
    <row r="21470" spans="2:19" ht="15.75" customHeight="1" x14ac:dyDescent="0.25">
      <c r="B21470" s="106"/>
      <c r="C21470" s="106"/>
      <c r="D21470" s="139"/>
      <c r="E21470" s="140"/>
      <c r="F21470" s="140"/>
      <c r="G21470" s="140"/>
      <c r="M21470" s="140"/>
      <c r="N21470" s="167"/>
      <c r="O21470" s="167"/>
      <c r="P21470" s="142"/>
      <c r="Q21470" s="142"/>
      <c r="R21470" s="142"/>
      <c r="S21470" s="139"/>
    </row>
    <row r="21471" spans="2:19" ht="15.75" customHeight="1" x14ac:dyDescent="0.25">
      <c r="B21471" s="106"/>
      <c r="C21471" s="106"/>
      <c r="D21471" s="139"/>
      <c r="E21471" s="140"/>
      <c r="F21471" s="140"/>
      <c r="G21471" s="140"/>
      <c r="M21471" s="140"/>
      <c r="N21471" s="167"/>
      <c r="O21471" s="167"/>
      <c r="P21471" s="142"/>
      <c r="Q21471" s="142"/>
      <c r="R21471" s="142"/>
      <c r="S21471" s="139"/>
    </row>
    <row r="21472" spans="2:19" ht="15.75" customHeight="1" x14ac:dyDescent="0.25">
      <c r="B21472" s="106"/>
      <c r="C21472" s="106"/>
      <c r="D21472" s="139"/>
      <c r="E21472" s="140"/>
      <c r="F21472" s="140"/>
      <c r="G21472" s="140"/>
      <c r="M21472" s="140"/>
      <c r="N21472" s="167"/>
      <c r="O21472" s="167"/>
      <c r="P21472" s="142"/>
      <c r="Q21472" s="142"/>
      <c r="R21472" s="142"/>
      <c r="S21472" s="139"/>
    </row>
    <row r="21473" spans="2:19" ht="15.75" customHeight="1" x14ac:dyDescent="0.25">
      <c r="B21473" s="106"/>
      <c r="C21473" s="106"/>
      <c r="D21473" s="139"/>
      <c r="E21473" s="140"/>
      <c r="F21473" s="140"/>
      <c r="G21473" s="140"/>
      <c r="M21473" s="140"/>
      <c r="N21473" s="167"/>
      <c r="O21473" s="167"/>
      <c r="P21473" s="142"/>
      <c r="Q21473" s="142"/>
      <c r="R21473" s="142"/>
      <c r="S21473" s="139"/>
    </row>
    <row r="21474" spans="2:19" ht="15.75" customHeight="1" x14ac:dyDescent="0.25">
      <c r="B21474" s="106"/>
      <c r="C21474" s="106"/>
      <c r="D21474" s="139"/>
      <c r="E21474" s="140"/>
      <c r="F21474" s="140"/>
      <c r="G21474" s="140"/>
      <c r="M21474" s="140"/>
      <c r="N21474" s="167"/>
      <c r="O21474" s="167"/>
      <c r="P21474" s="142"/>
      <c r="Q21474" s="142"/>
      <c r="R21474" s="142"/>
      <c r="S21474" s="139"/>
    </row>
    <row r="21475" spans="2:19" ht="15.75" customHeight="1" x14ac:dyDescent="0.25">
      <c r="B21475" s="106"/>
      <c r="C21475" s="106"/>
      <c r="D21475" s="139"/>
      <c r="E21475" s="140"/>
      <c r="F21475" s="140"/>
      <c r="G21475" s="140"/>
      <c r="M21475" s="140"/>
      <c r="N21475" s="167"/>
      <c r="O21475" s="167"/>
      <c r="P21475" s="142"/>
      <c r="Q21475" s="142"/>
      <c r="R21475" s="142"/>
      <c r="S21475" s="139"/>
    </row>
    <row r="21476" spans="2:19" ht="15.75" customHeight="1" x14ac:dyDescent="0.25">
      <c r="B21476" s="106"/>
      <c r="C21476" s="106"/>
      <c r="D21476" s="139"/>
      <c r="E21476" s="140"/>
      <c r="F21476" s="140"/>
      <c r="G21476" s="140"/>
      <c r="M21476" s="140"/>
      <c r="N21476" s="167"/>
      <c r="O21476" s="167"/>
      <c r="P21476" s="142"/>
      <c r="Q21476" s="142"/>
      <c r="R21476" s="142"/>
      <c r="S21476" s="139"/>
    </row>
    <row r="21477" spans="2:19" ht="15.75" customHeight="1" x14ac:dyDescent="0.25">
      <c r="B21477" s="106"/>
      <c r="C21477" s="106"/>
      <c r="D21477" s="139"/>
      <c r="E21477" s="140"/>
      <c r="F21477" s="140"/>
      <c r="G21477" s="140"/>
      <c r="M21477" s="140"/>
      <c r="N21477" s="167"/>
      <c r="O21477" s="167"/>
      <c r="P21477" s="142"/>
      <c r="Q21477" s="142"/>
      <c r="R21477" s="142"/>
      <c r="S21477" s="139"/>
    </row>
    <row r="21478" spans="2:19" ht="15.75" customHeight="1" x14ac:dyDescent="0.25">
      <c r="B21478" s="106"/>
      <c r="C21478" s="106"/>
      <c r="D21478" s="139"/>
      <c r="E21478" s="140"/>
      <c r="F21478" s="140"/>
      <c r="G21478" s="140"/>
      <c r="M21478" s="140"/>
      <c r="N21478" s="167"/>
      <c r="O21478" s="167"/>
      <c r="P21478" s="142"/>
      <c r="Q21478" s="142"/>
      <c r="R21478" s="142"/>
      <c r="S21478" s="139"/>
    </row>
    <row r="21479" spans="2:19" ht="15.75" customHeight="1" x14ac:dyDescent="0.25">
      <c r="B21479" s="106"/>
      <c r="C21479" s="106"/>
      <c r="D21479" s="139"/>
      <c r="E21479" s="140"/>
      <c r="F21479" s="140"/>
      <c r="G21479" s="140"/>
      <c r="M21479" s="140"/>
      <c r="N21479" s="167"/>
      <c r="O21479" s="167"/>
      <c r="P21479" s="142"/>
      <c r="Q21479" s="142"/>
      <c r="R21479" s="142"/>
      <c r="S21479" s="139"/>
    </row>
    <row r="21480" spans="2:19" ht="15.75" customHeight="1" x14ac:dyDescent="0.25">
      <c r="B21480" s="106"/>
      <c r="C21480" s="106"/>
      <c r="D21480" s="139"/>
      <c r="E21480" s="140"/>
      <c r="F21480" s="140"/>
      <c r="G21480" s="140"/>
      <c r="M21480" s="140"/>
      <c r="N21480" s="167"/>
      <c r="O21480" s="167"/>
      <c r="P21480" s="142"/>
      <c r="Q21480" s="142"/>
      <c r="R21480" s="142"/>
      <c r="S21480" s="139"/>
    </row>
    <row r="21481" spans="2:19" ht="15.75" customHeight="1" x14ac:dyDescent="0.25">
      <c r="B21481" s="106"/>
      <c r="C21481" s="106"/>
      <c r="D21481" s="139"/>
      <c r="E21481" s="140"/>
      <c r="F21481" s="140"/>
      <c r="G21481" s="140"/>
      <c r="M21481" s="140"/>
      <c r="N21481" s="167"/>
      <c r="O21481" s="167"/>
      <c r="P21481" s="142"/>
      <c r="Q21481" s="142"/>
      <c r="R21481" s="142"/>
      <c r="S21481" s="139"/>
    </row>
    <row r="21482" spans="2:19" ht="15.75" customHeight="1" x14ac:dyDescent="0.25">
      <c r="B21482" s="106"/>
      <c r="C21482" s="106"/>
      <c r="D21482" s="139"/>
      <c r="E21482" s="140"/>
      <c r="F21482" s="140"/>
      <c r="G21482" s="140"/>
      <c r="M21482" s="140"/>
      <c r="N21482" s="167"/>
      <c r="O21482" s="167"/>
      <c r="P21482" s="142"/>
      <c r="Q21482" s="142"/>
      <c r="R21482" s="142"/>
      <c r="S21482" s="139"/>
    </row>
    <row r="21483" spans="2:19" ht="15.75" customHeight="1" x14ac:dyDescent="0.25">
      <c r="B21483" s="106"/>
      <c r="C21483" s="106"/>
      <c r="D21483" s="139"/>
      <c r="E21483" s="140"/>
      <c r="F21483" s="140"/>
      <c r="G21483" s="140"/>
      <c r="M21483" s="140"/>
      <c r="N21483" s="167"/>
      <c r="O21483" s="167"/>
      <c r="P21483" s="142"/>
      <c r="Q21483" s="142"/>
      <c r="R21483" s="142"/>
      <c r="S21483" s="139"/>
    </row>
    <row r="21484" spans="2:19" ht="15.75" customHeight="1" x14ac:dyDescent="0.25">
      <c r="B21484" s="106"/>
      <c r="C21484" s="106"/>
      <c r="D21484" s="139"/>
      <c r="E21484" s="140"/>
      <c r="F21484" s="140"/>
      <c r="G21484" s="140"/>
      <c r="M21484" s="140"/>
      <c r="N21484" s="167"/>
      <c r="O21484" s="167"/>
      <c r="P21484" s="142"/>
      <c r="Q21484" s="142"/>
      <c r="R21484" s="142"/>
      <c r="S21484" s="139"/>
    </row>
    <row r="21485" spans="2:19" ht="15.75" customHeight="1" x14ac:dyDescent="0.25">
      <c r="B21485" s="106"/>
      <c r="C21485" s="106"/>
      <c r="D21485" s="139"/>
      <c r="E21485" s="140"/>
      <c r="F21485" s="140"/>
      <c r="G21485" s="140"/>
      <c r="M21485" s="140"/>
      <c r="N21485" s="167"/>
      <c r="O21485" s="167"/>
      <c r="P21485" s="142"/>
      <c r="Q21485" s="142"/>
      <c r="R21485" s="142"/>
      <c r="S21485" s="139"/>
    </row>
    <row r="21486" spans="2:19" ht="15.75" customHeight="1" x14ac:dyDescent="0.25">
      <c r="B21486" s="106"/>
      <c r="C21486" s="106"/>
      <c r="D21486" s="139"/>
      <c r="E21486" s="140"/>
      <c r="F21486" s="140"/>
      <c r="G21486" s="140"/>
      <c r="M21486" s="140"/>
      <c r="N21486" s="167"/>
      <c r="O21486" s="167"/>
      <c r="P21486" s="142"/>
      <c r="Q21486" s="142"/>
      <c r="R21486" s="142"/>
      <c r="S21486" s="139"/>
    </row>
    <row r="21487" spans="2:19" ht="15.75" customHeight="1" x14ac:dyDescent="0.25">
      <c r="B21487" s="106"/>
      <c r="C21487" s="106"/>
      <c r="D21487" s="139"/>
      <c r="E21487" s="140"/>
      <c r="F21487" s="140"/>
      <c r="G21487" s="140"/>
      <c r="M21487" s="140"/>
      <c r="N21487" s="167"/>
      <c r="O21487" s="167"/>
      <c r="P21487" s="142"/>
      <c r="Q21487" s="142"/>
      <c r="R21487" s="142"/>
      <c r="S21487" s="139"/>
    </row>
    <row r="21488" spans="2:19" ht="15.75" customHeight="1" x14ac:dyDescent="0.25">
      <c r="B21488" s="106"/>
      <c r="C21488" s="106"/>
      <c r="D21488" s="139"/>
      <c r="E21488" s="140"/>
      <c r="F21488" s="140"/>
      <c r="G21488" s="140"/>
      <c r="M21488" s="140"/>
      <c r="N21488" s="167"/>
      <c r="O21488" s="167"/>
      <c r="P21488" s="142"/>
      <c r="Q21488" s="142"/>
      <c r="R21488" s="142"/>
      <c r="S21488" s="139"/>
    </row>
    <row r="21489" spans="2:19" ht="15.75" customHeight="1" x14ac:dyDescent="0.25">
      <c r="B21489" s="106"/>
      <c r="C21489" s="106"/>
      <c r="D21489" s="139"/>
      <c r="E21489" s="140"/>
      <c r="F21489" s="140"/>
      <c r="G21489" s="140"/>
      <c r="M21489" s="140"/>
      <c r="N21489" s="167"/>
      <c r="O21489" s="167"/>
      <c r="P21489" s="142"/>
      <c r="Q21489" s="142"/>
      <c r="R21489" s="142"/>
      <c r="S21489" s="139"/>
    </row>
    <row r="21490" spans="2:19" ht="15.75" customHeight="1" x14ac:dyDescent="0.25">
      <c r="B21490" s="106"/>
      <c r="C21490" s="106"/>
      <c r="D21490" s="139"/>
      <c r="E21490" s="140"/>
      <c r="F21490" s="140"/>
      <c r="G21490" s="140"/>
      <c r="M21490" s="140"/>
      <c r="N21490" s="167"/>
      <c r="O21490" s="167"/>
      <c r="P21490" s="142"/>
      <c r="Q21490" s="142"/>
      <c r="R21490" s="142"/>
      <c r="S21490" s="139"/>
    </row>
    <row r="21491" spans="2:19" ht="15.75" customHeight="1" x14ac:dyDescent="0.25">
      <c r="B21491" s="106"/>
      <c r="C21491" s="106"/>
      <c r="D21491" s="139"/>
      <c r="E21491" s="140"/>
      <c r="F21491" s="140"/>
      <c r="G21491" s="140"/>
      <c r="M21491" s="140"/>
      <c r="N21491" s="167"/>
      <c r="O21491" s="167"/>
      <c r="P21491" s="142"/>
      <c r="Q21491" s="142"/>
      <c r="R21491" s="142"/>
      <c r="S21491" s="139"/>
    </row>
    <row r="21492" spans="2:19" ht="15.75" customHeight="1" x14ac:dyDescent="0.25">
      <c r="B21492" s="106"/>
      <c r="C21492" s="106"/>
      <c r="D21492" s="139"/>
      <c r="E21492" s="140"/>
      <c r="F21492" s="140"/>
      <c r="G21492" s="140"/>
      <c r="M21492" s="140"/>
      <c r="N21492" s="167"/>
      <c r="O21492" s="167"/>
      <c r="P21492" s="142"/>
      <c r="Q21492" s="142"/>
      <c r="R21492" s="142"/>
      <c r="S21492" s="139"/>
    </row>
    <row r="21493" spans="2:19" ht="15.75" customHeight="1" x14ac:dyDescent="0.25">
      <c r="B21493" s="106"/>
      <c r="C21493" s="106"/>
      <c r="D21493" s="139"/>
      <c r="E21493" s="140"/>
      <c r="F21493" s="140"/>
      <c r="G21493" s="140"/>
      <c r="M21493" s="140"/>
      <c r="N21493" s="167"/>
      <c r="O21493" s="167"/>
      <c r="P21493" s="142"/>
      <c r="Q21493" s="142"/>
      <c r="R21493" s="142"/>
      <c r="S21493" s="139"/>
    </row>
    <row r="21494" spans="2:19" ht="15.75" customHeight="1" x14ac:dyDescent="0.25">
      <c r="B21494" s="106"/>
      <c r="C21494" s="106"/>
      <c r="D21494" s="139"/>
      <c r="E21494" s="140"/>
      <c r="F21494" s="140"/>
      <c r="G21494" s="140"/>
      <c r="M21494" s="140"/>
      <c r="N21494" s="167"/>
      <c r="O21494" s="167"/>
      <c r="P21494" s="142"/>
      <c r="Q21494" s="142"/>
      <c r="R21494" s="142"/>
      <c r="S21494" s="139"/>
    </row>
    <row r="21495" spans="2:19" ht="15.75" customHeight="1" x14ac:dyDescent="0.25">
      <c r="B21495" s="106"/>
      <c r="C21495" s="106"/>
      <c r="D21495" s="139"/>
      <c r="E21495" s="140"/>
      <c r="F21495" s="140"/>
      <c r="G21495" s="140"/>
      <c r="M21495" s="140"/>
      <c r="N21495" s="167"/>
      <c r="O21495" s="167"/>
      <c r="P21495" s="142"/>
      <c r="Q21495" s="142"/>
      <c r="R21495" s="142"/>
      <c r="S21495" s="139"/>
    </row>
    <row r="21496" spans="2:19" ht="15.75" customHeight="1" x14ac:dyDescent="0.25">
      <c r="B21496" s="106"/>
      <c r="C21496" s="106"/>
      <c r="D21496" s="139"/>
      <c r="E21496" s="140"/>
      <c r="F21496" s="140"/>
      <c r="G21496" s="140"/>
      <c r="M21496" s="140"/>
      <c r="N21496" s="167"/>
      <c r="O21496" s="167"/>
      <c r="P21496" s="142"/>
      <c r="Q21496" s="142"/>
      <c r="R21496" s="142"/>
      <c r="S21496" s="139"/>
    </row>
    <row r="21497" spans="2:19" ht="15.75" customHeight="1" x14ac:dyDescent="0.25">
      <c r="B21497" s="106"/>
      <c r="C21497" s="106"/>
      <c r="D21497" s="139"/>
      <c r="E21497" s="140"/>
      <c r="F21497" s="140"/>
      <c r="G21497" s="140"/>
      <c r="M21497" s="140"/>
      <c r="N21497" s="167"/>
      <c r="O21497" s="167"/>
      <c r="P21497" s="142"/>
      <c r="Q21497" s="142"/>
      <c r="R21497" s="142"/>
      <c r="S21497" s="139"/>
    </row>
    <row r="21498" spans="2:19" ht="15.75" customHeight="1" x14ac:dyDescent="0.25">
      <c r="B21498" s="106"/>
      <c r="C21498" s="106"/>
      <c r="D21498" s="139"/>
      <c r="E21498" s="140"/>
      <c r="F21498" s="140"/>
      <c r="G21498" s="140"/>
      <c r="M21498" s="140"/>
      <c r="N21498" s="167"/>
      <c r="O21498" s="167"/>
      <c r="P21498" s="142"/>
      <c r="Q21498" s="142"/>
      <c r="R21498" s="142"/>
      <c r="S21498" s="139"/>
    </row>
    <row r="21499" spans="2:19" ht="15.75" customHeight="1" x14ac:dyDescent="0.25">
      <c r="B21499" s="106"/>
      <c r="C21499" s="106"/>
      <c r="D21499" s="139"/>
      <c r="E21499" s="140"/>
      <c r="F21499" s="140"/>
      <c r="G21499" s="140"/>
      <c r="M21499" s="140"/>
      <c r="N21499" s="167"/>
      <c r="O21499" s="167"/>
      <c r="P21499" s="142"/>
      <c r="Q21499" s="142"/>
      <c r="R21499" s="142"/>
      <c r="S21499" s="139"/>
    </row>
    <row r="21500" spans="2:19" ht="15.75" customHeight="1" x14ac:dyDescent="0.25">
      <c r="B21500" s="106"/>
      <c r="C21500" s="106"/>
      <c r="D21500" s="139"/>
      <c r="E21500" s="140"/>
      <c r="F21500" s="140"/>
      <c r="G21500" s="140"/>
      <c r="M21500" s="140"/>
      <c r="N21500" s="167"/>
      <c r="O21500" s="167"/>
      <c r="P21500" s="142"/>
      <c r="Q21500" s="142"/>
      <c r="R21500" s="142"/>
      <c r="S21500" s="139"/>
    </row>
    <row r="21501" spans="2:19" ht="15.75" customHeight="1" x14ac:dyDescent="0.25">
      <c r="B21501" s="106"/>
      <c r="C21501" s="106"/>
      <c r="D21501" s="139"/>
      <c r="E21501" s="140"/>
      <c r="F21501" s="140"/>
      <c r="G21501" s="140"/>
      <c r="M21501" s="140"/>
      <c r="N21501" s="167"/>
      <c r="O21501" s="167"/>
      <c r="P21501" s="142"/>
      <c r="Q21501" s="142"/>
      <c r="R21501" s="142"/>
      <c r="S21501" s="139"/>
    </row>
    <row r="21502" spans="2:19" ht="15.75" customHeight="1" x14ac:dyDescent="0.25">
      <c r="B21502" s="106"/>
      <c r="C21502" s="106"/>
      <c r="D21502" s="139"/>
      <c r="E21502" s="140"/>
      <c r="F21502" s="140"/>
      <c r="G21502" s="140"/>
      <c r="M21502" s="140"/>
      <c r="N21502" s="167"/>
      <c r="O21502" s="167"/>
      <c r="P21502" s="142"/>
      <c r="Q21502" s="142"/>
      <c r="R21502" s="142"/>
      <c r="S21502" s="139"/>
    </row>
    <row r="21503" spans="2:19" ht="15.75" customHeight="1" x14ac:dyDescent="0.25">
      <c r="B21503" s="106"/>
      <c r="C21503" s="106"/>
      <c r="D21503" s="139"/>
      <c r="E21503" s="140"/>
      <c r="F21503" s="140"/>
      <c r="G21503" s="140"/>
      <c r="M21503" s="140"/>
      <c r="N21503" s="167"/>
      <c r="O21503" s="167"/>
      <c r="P21503" s="142"/>
      <c r="Q21503" s="142"/>
      <c r="R21503" s="142"/>
      <c r="S21503" s="139"/>
    </row>
    <row r="21504" spans="2:19" ht="15.75" customHeight="1" x14ac:dyDescent="0.25">
      <c r="B21504" s="106"/>
      <c r="C21504" s="106"/>
      <c r="D21504" s="139"/>
      <c r="E21504" s="140"/>
      <c r="F21504" s="140"/>
      <c r="G21504" s="140"/>
      <c r="M21504" s="140"/>
      <c r="N21504" s="167"/>
      <c r="O21504" s="167"/>
      <c r="P21504" s="142"/>
      <c r="Q21504" s="142"/>
      <c r="R21504" s="142"/>
      <c r="S21504" s="139"/>
    </row>
    <row r="21505" spans="2:19" ht="15.75" customHeight="1" x14ac:dyDescent="0.25">
      <c r="B21505" s="106"/>
      <c r="C21505" s="106"/>
      <c r="D21505" s="139"/>
      <c r="E21505" s="140"/>
      <c r="F21505" s="140"/>
      <c r="G21505" s="140"/>
      <c r="M21505" s="140"/>
      <c r="N21505" s="167"/>
      <c r="O21505" s="167"/>
      <c r="P21505" s="142"/>
      <c r="Q21505" s="142"/>
      <c r="R21505" s="142"/>
      <c r="S21505" s="139"/>
    </row>
    <row r="21506" spans="2:19" ht="15.75" customHeight="1" x14ac:dyDescent="0.25">
      <c r="B21506" s="106"/>
      <c r="C21506" s="106"/>
      <c r="D21506" s="139"/>
      <c r="E21506" s="140"/>
      <c r="F21506" s="140"/>
      <c r="G21506" s="140"/>
      <c r="M21506" s="140"/>
      <c r="N21506" s="167"/>
      <c r="O21506" s="167"/>
      <c r="P21506" s="142"/>
      <c r="Q21506" s="142"/>
      <c r="R21506" s="142"/>
      <c r="S21506" s="139"/>
    </row>
    <row r="21507" spans="2:19" ht="15.75" customHeight="1" x14ac:dyDescent="0.25">
      <c r="B21507" s="106"/>
      <c r="C21507" s="106"/>
      <c r="D21507" s="139"/>
      <c r="E21507" s="140"/>
      <c r="F21507" s="140"/>
      <c r="G21507" s="140"/>
      <c r="M21507" s="140"/>
      <c r="N21507" s="167"/>
      <c r="O21507" s="167"/>
      <c r="P21507" s="142"/>
      <c r="Q21507" s="142"/>
      <c r="R21507" s="142"/>
      <c r="S21507" s="139"/>
    </row>
    <row r="21508" spans="2:19" ht="15.75" customHeight="1" x14ac:dyDescent="0.25">
      <c r="B21508" s="106"/>
      <c r="C21508" s="106"/>
      <c r="D21508" s="139"/>
      <c r="E21508" s="140"/>
      <c r="F21508" s="140"/>
      <c r="G21508" s="140"/>
      <c r="M21508" s="140"/>
      <c r="N21508" s="167"/>
      <c r="O21508" s="167"/>
      <c r="P21508" s="142"/>
      <c r="Q21508" s="142"/>
      <c r="R21508" s="142"/>
      <c r="S21508" s="139"/>
    </row>
    <row r="21509" spans="2:19" ht="15.75" customHeight="1" x14ac:dyDescent="0.25">
      <c r="B21509" s="106"/>
      <c r="C21509" s="106"/>
      <c r="D21509" s="139"/>
      <c r="E21509" s="140"/>
      <c r="F21509" s="140"/>
      <c r="G21509" s="140"/>
      <c r="M21509" s="140"/>
      <c r="N21509" s="167"/>
      <c r="O21509" s="167"/>
      <c r="P21509" s="142"/>
      <c r="Q21509" s="142"/>
      <c r="R21509" s="142"/>
      <c r="S21509" s="139"/>
    </row>
    <row r="21510" spans="2:19" ht="15.75" customHeight="1" x14ac:dyDescent="0.25">
      <c r="B21510" s="106"/>
      <c r="C21510" s="106"/>
      <c r="D21510" s="139"/>
      <c r="E21510" s="140"/>
      <c r="F21510" s="140"/>
      <c r="G21510" s="140"/>
      <c r="M21510" s="140"/>
      <c r="N21510" s="167"/>
      <c r="O21510" s="167"/>
      <c r="P21510" s="142"/>
      <c r="Q21510" s="142"/>
      <c r="R21510" s="142"/>
      <c r="S21510" s="139"/>
    </row>
    <row r="21511" spans="2:19" ht="15.75" customHeight="1" x14ac:dyDescent="0.25">
      <c r="B21511" s="106"/>
      <c r="C21511" s="106"/>
      <c r="D21511" s="139"/>
      <c r="E21511" s="140"/>
      <c r="F21511" s="140"/>
      <c r="G21511" s="140"/>
      <c r="M21511" s="140"/>
      <c r="N21511" s="167"/>
      <c r="O21511" s="167"/>
      <c r="P21511" s="142"/>
      <c r="Q21511" s="142"/>
      <c r="R21511" s="142"/>
      <c r="S21511" s="139"/>
    </row>
    <row r="21512" spans="2:19" ht="15.75" customHeight="1" x14ac:dyDescent="0.25">
      <c r="B21512" s="106"/>
      <c r="C21512" s="106"/>
      <c r="D21512" s="139"/>
      <c r="E21512" s="140"/>
      <c r="F21512" s="140"/>
      <c r="G21512" s="140"/>
      <c r="M21512" s="140"/>
      <c r="N21512" s="167"/>
      <c r="O21512" s="167"/>
      <c r="P21512" s="142"/>
      <c r="Q21512" s="142"/>
      <c r="R21512" s="142"/>
      <c r="S21512" s="139"/>
    </row>
    <row r="21513" spans="2:19" ht="15.75" customHeight="1" x14ac:dyDescent="0.25">
      <c r="B21513" s="106"/>
      <c r="C21513" s="106"/>
      <c r="D21513" s="139"/>
      <c r="E21513" s="140"/>
      <c r="F21513" s="140"/>
      <c r="G21513" s="140"/>
      <c r="M21513" s="140"/>
      <c r="N21513" s="167"/>
      <c r="O21513" s="167"/>
      <c r="P21513" s="142"/>
      <c r="Q21513" s="142"/>
      <c r="R21513" s="142"/>
      <c r="S21513" s="139"/>
    </row>
    <row r="21514" spans="2:19" ht="15.75" customHeight="1" x14ac:dyDescent="0.25">
      <c r="B21514" s="106"/>
      <c r="C21514" s="106"/>
      <c r="D21514" s="139"/>
      <c r="E21514" s="140"/>
      <c r="F21514" s="140"/>
      <c r="G21514" s="140"/>
      <c r="M21514" s="140"/>
      <c r="N21514" s="167"/>
      <c r="O21514" s="167"/>
      <c r="P21514" s="142"/>
      <c r="Q21514" s="142"/>
      <c r="R21514" s="142"/>
      <c r="S21514" s="139"/>
    </row>
    <row r="21515" spans="2:19" ht="15.75" customHeight="1" x14ac:dyDescent="0.25">
      <c r="B21515" s="106"/>
      <c r="C21515" s="106"/>
      <c r="D21515" s="139"/>
      <c r="E21515" s="140"/>
      <c r="F21515" s="140"/>
      <c r="G21515" s="140"/>
      <c r="M21515" s="140"/>
      <c r="N21515" s="167"/>
      <c r="O21515" s="167"/>
      <c r="P21515" s="142"/>
      <c r="Q21515" s="142"/>
      <c r="R21515" s="142"/>
      <c r="S21515" s="139"/>
    </row>
    <row r="21516" spans="2:19" ht="15.75" customHeight="1" x14ac:dyDescent="0.25">
      <c r="B21516" s="106"/>
      <c r="C21516" s="106"/>
      <c r="D21516" s="139"/>
      <c r="E21516" s="140"/>
      <c r="F21516" s="140"/>
      <c r="G21516" s="140"/>
      <c r="M21516" s="140"/>
      <c r="N21516" s="167"/>
      <c r="O21516" s="167"/>
      <c r="P21516" s="142"/>
      <c r="Q21516" s="142"/>
      <c r="R21516" s="142"/>
      <c r="S21516" s="139"/>
    </row>
    <row r="21517" spans="2:19" ht="15.75" customHeight="1" x14ac:dyDescent="0.25">
      <c r="B21517" s="106"/>
      <c r="C21517" s="106"/>
      <c r="D21517" s="139"/>
      <c r="E21517" s="140"/>
      <c r="F21517" s="140"/>
      <c r="G21517" s="140"/>
      <c r="M21517" s="140"/>
      <c r="N21517" s="167"/>
      <c r="O21517" s="167"/>
      <c r="P21517" s="142"/>
      <c r="Q21517" s="142"/>
      <c r="R21517" s="142"/>
      <c r="S21517" s="139"/>
    </row>
    <row r="21518" spans="2:19" ht="15.75" customHeight="1" x14ac:dyDescent="0.25">
      <c r="B21518" s="106"/>
      <c r="C21518" s="106"/>
      <c r="D21518" s="139"/>
      <c r="E21518" s="140"/>
      <c r="F21518" s="140"/>
      <c r="G21518" s="140"/>
      <c r="M21518" s="140"/>
      <c r="N21518" s="167"/>
      <c r="O21518" s="167"/>
      <c r="P21518" s="142"/>
      <c r="Q21518" s="142"/>
      <c r="R21518" s="142"/>
      <c r="S21518" s="139"/>
    </row>
    <row r="21519" spans="2:19" ht="15.75" customHeight="1" x14ac:dyDescent="0.25">
      <c r="B21519" s="106"/>
      <c r="C21519" s="106"/>
      <c r="D21519" s="139"/>
      <c r="E21519" s="140"/>
      <c r="F21519" s="140"/>
      <c r="G21519" s="140"/>
      <c r="M21519" s="140"/>
      <c r="N21519" s="167"/>
      <c r="O21519" s="167"/>
      <c r="P21519" s="142"/>
      <c r="Q21519" s="142"/>
      <c r="R21519" s="142"/>
      <c r="S21519" s="139"/>
    </row>
    <row r="21520" spans="2:19" ht="15.75" customHeight="1" x14ac:dyDescent="0.25">
      <c r="B21520" s="106"/>
      <c r="C21520" s="106"/>
      <c r="D21520" s="139"/>
      <c r="E21520" s="140"/>
      <c r="F21520" s="140"/>
      <c r="G21520" s="140"/>
      <c r="M21520" s="140"/>
      <c r="N21520" s="167"/>
      <c r="O21520" s="167"/>
      <c r="P21520" s="142"/>
      <c r="Q21520" s="142"/>
      <c r="R21520" s="142"/>
      <c r="S21520" s="139"/>
    </row>
    <row r="21521" spans="2:19" ht="15.75" customHeight="1" x14ac:dyDescent="0.25">
      <c r="B21521" s="106"/>
      <c r="C21521" s="106"/>
      <c r="D21521" s="139"/>
      <c r="E21521" s="140"/>
      <c r="F21521" s="140"/>
      <c r="G21521" s="140"/>
      <c r="M21521" s="140"/>
      <c r="N21521" s="167"/>
      <c r="O21521" s="167"/>
      <c r="P21521" s="142"/>
      <c r="Q21521" s="142"/>
      <c r="R21521" s="142"/>
      <c r="S21521" s="139"/>
    </row>
    <row r="21522" spans="2:19" ht="15.75" customHeight="1" x14ac:dyDescent="0.25">
      <c r="B21522" s="106"/>
      <c r="C21522" s="106"/>
      <c r="D21522" s="139"/>
      <c r="E21522" s="140"/>
      <c r="F21522" s="140"/>
      <c r="G21522" s="140"/>
      <c r="M21522" s="140"/>
      <c r="N21522" s="167"/>
      <c r="O21522" s="167"/>
      <c r="P21522" s="142"/>
      <c r="Q21522" s="142"/>
      <c r="R21522" s="142"/>
      <c r="S21522" s="139"/>
    </row>
    <row r="21523" spans="2:19" ht="15.75" customHeight="1" x14ac:dyDescent="0.25">
      <c r="B21523" s="106"/>
      <c r="C21523" s="106"/>
      <c r="D21523" s="139"/>
      <c r="E21523" s="140"/>
      <c r="F21523" s="140"/>
      <c r="G21523" s="140"/>
      <c r="M21523" s="140"/>
      <c r="N21523" s="167"/>
      <c r="O21523" s="167"/>
      <c r="P21523" s="142"/>
      <c r="Q21523" s="142"/>
      <c r="R21523" s="142"/>
      <c r="S21523" s="139"/>
    </row>
    <row r="21524" spans="2:19" ht="15.75" customHeight="1" x14ac:dyDescent="0.25">
      <c r="B21524" s="106"/>
      <c r="C21524" s="106"/>
      <c r="D21524" s="139"/>
      <c r="E21524" s="140"/>
      <c r="F21524" s="140"/>
      <c r="G21524" s="140"/>
      <c r="M21524" s="140"/>
      <c r="N21524" s="167"/>
      <c r="O21524" s="167"/>
      <c r="P21524" s="142"/>
      <c r="Q21524" s="142"/>
      <c r="R21524" s="142"/>
      <c r="S21524" s="139"/>
    </row>
    <row r="21525" spans="2:19" ht="15.75" customHeight="1" x14ac:dyDescent="0.25">
      <c r="B21525" s="106"/>
      <c r="C21525" s="106"/>
      <c r="D21525" s="139"/>
      <c r="E21525" s="140"/>
      <c r="F21525" s="140"/>
      <c r="G21525" s="140"/>
      <c r="M21525" s="140"/>
      <c r="N21525" s="167"/>
      <c r="O21525" s="167"/>
      <c r="P21525" s="142"/>
      <c r="Q21525" s="142"/>
      <c r="R21525" s="142"/>
      <c r="S21525" s="139"/>
    </row>
    <row r="21526" spans="2:19" ht="15.75" customHeight="1" x14ac:dyDescent="0.25">
      <c r="B21526" s="106"/>
      <c r="C21526" s="106"/>
      <c r="D21526" s="139"/>
      <c r="E21526" s="140"/>
      <c r="F21526" s="140"/>
      <c r="G21526" s="140"/>
      <c r="M21526" s="140"/>
      <c r="N21526" s="167"/>
      <c r="O21526" s="167"/>
      <c r="P21526" s="142"/>
      <c r="Q21526" s="142"/>
      <c r="R21526" s="142"/>
      <c r="S21526" s="139"/>
    </row>
    <row r="21527" spans="2:19" ht="15.75" customHeight="1" x14ac:dyDescent="0.25">
      <c r="B21527" s="106"/>
      <c r="C21527" s="106"/>
      <c r="D21527" s="139"/>
      <c r="E21527" s="140"/>
      <c r="F21527" s="140"/>
      <c r="G21527" s="140"/>
      <c r="M21527" s="140"/>
      <c r="N21527" s="167"/>
      <c r="O21527" s="167"/>
      <c r="P21527" s="142"/>
      <c r="Q21527" s="142"/>
      <c r="R21527" s="142"/>
      <c r="S21527" s="139"/>
    </row>
    <row r="21528" spans="2:19" ht="15.75" customHeight="1" x14ac:dyDescent="0.25">
      <c r="B21528" s="106"/>
      <c r="C21528" s="106"/>
      <c r="D21528" s="139"/>
      <c r="E21528" s="140"/>
      <c r="F21528" s="140"/>
      <c r="G21528" s="140"/>
      <c r="M21528" s="140"/>
      <c r="N21528" s="167"/>
      <c r="O21528" s="167"/>
      <c r="P21528" s="142"/>
      <c r="Q21528" s="142"/>
      <c r="R21528" s="142"/>
      <c r="S21528" s="139"/>
    </row>
    <row r="21529" spans="2:19" ht="15.75" customHeight="1" x14ac:dyDescent="0.25">
      <c r="B21529" s="106"/>
      <c r="C21529" s="106"/>
      <c r="D21529" s="139"/>
      <c r="E21529" s="140"/>
      <c r="F21529" s="140"/>
      <c r="G21529" s="140"/>
      <c r="M21529" s="140"/>
      <c r="N21529" s="167"/>
      <c r="O21529" s="167"/>
      <c r="P21529" s="142"/>
      <c r="Q21529" s="142"/>
      <c r="R21529" s="142"/>
      <c r="S21529" s="139"/>
    </row>
    <row r="21530" spans="2:19" ht="15.75" customHeight="1" x14ac:dyDescent="0.25">
      <c r="B21530" s="106"/>
      <c r="C21530" s="106"/>
      <c r="D21530" s="139"/>
      <c r="E21530" s="140"/>
      <c r="F21530" s="140"/>
      <c r="G21530" s="140"/>
      <c r="M21530" s="140"/>
      <c r="N21530" s="167"/>
      <c r="O21530" s="167"/>
      <c r="P21530" s="142"/>
      <c r="Q21530" s="142"/>
      <c r="R21530" s="142"/>
      <c r="S21530" s="139"/>
    </row>
    <row r="21531" spans="2:19" ht="15.75" customHeight="1" x14ac:dyDescent="0.25">
      <c r="B21531" s="106"/>
      <c r="C21531" s="106"/>
      <c r="D21531" s="139"/>
      <c r="E21531" s="140"/>
      <c r="F21531" s="140"/>
      <c r="G21531" s="140"/>
      <c r="M21531" s="140"/>
      <c r="N21531" s="167"/>
      <c r="O21531" s="167"/>
      <c r="P21531" s="142"/>
      <c r="Q21531" s="142"/>
      <c r="R21531" s="142"/>
      <c r="S21531" s="139"/>
    </row>
    <row r="21532" spans="2:19" ht="15.75" customHeight="1" x14ac:dyDescent="0.25">
      <c r="B21532" s="106"/>
      <c r="C21532" s="106"/>
      <c r="D21532" s="139"/>
      <c r="E21532" s="140"/>
      <c r="F21532" s="140"/>
      <c r="G21532" s="140"/>
      <c r="M21532" s="140"/>
      <c r="N21532" s="167"/>
      <c r="O21532" s="167"/>
      <c r="P21532" s="142"/>
      <c r="Q21532" s="142"/>
      <c r="R21532" s="142"/>
      <c r="S21532" s="139"/>
    </row>
    <row r="21533" spans="2:19" ht="15.75" customHeight="1" x14ac:dyDescent="0.25">
      <c r="B21533" s="106"/>
      <c r="C21533" s="106"/>
      <c r="D21533" s="139"/>
      <c r="E21533" s="140"/>
      <c r="F21533" s="140"/>
      <c r="G21533" s="140"/>
      <c r="M21533" s="140"/>
      <c r="N21533" s="167"/>
      <c r="O21533" s="167"/>
      <c r="P21533" s="142"/>
      <c r="Q21533" s="142"/>
      <c r="R21533" s="142"/>
      <c r="S21533" s="139"/>
    </row>
    <row r="21534" spans="2:19" ht="15.75" customHeight="1" x14ac:dyDescent="0.25">
      <c r="B21534" s="106"/>
      <c r="C21534" s="106"/>
      <c r="D21534" s="139"/>
      <c r="E21534" s="140"/>
      <c r="F21534" s="140"/>
      <c r="G21534" s="140"/>
      <c r="M21534" s="140"/>
      <c r="N21534" s="167"/>
      <c r="O21534" s="167"/>
      <c r="P21534" s="142"/>
      <c r="Q21534" s="142"/>
      <c r="R21534" s="142"/>
      <c r="S21534" s="139"/>
    </row>
    <row r="21535" spans="2:19" ht="15.75" customHeight="1" x14ac:dyDescent="0.25">
      <c r="B21535" s="106"/>
      <c r="C21535" s="106"/>
      <c r="D21535" s="139"/>
      <c r="E21535" s="140"/>
      <c r="F21535" s="140"/>
      <c r="G21535" s="140"/>
      <c r="M21535" s="140"/>
      <c r="N21535" s="167"/>
      <c r="O21535" s="167"/>
      <c r="P21535" s="142"/>
      <c r="Q21535" s="142"/>
      <c r="R21535" s="142"/>
      <c r="S21535" s="139"/>
    </row>
    <row r="21536" spans="2:19" ht="15.75" customHeight="1" x14ac:dyDescent="0.25">
      <c r="B21536" s="106"/>
      <c r="C21536" s="106"/>
      <c r="D21536" s="139"/>
      <c r="E21536" s="140"/>
      <c r="F21536" s="140"/>
      <c r="G21536" s="140"/>
      <c r="M21536" s="140"/>
      <c r="N21536" s="167"/>
      <c r="O21536" s="167"/>
      <c r="P21536" s="142"/>
      <c r="Q21536" s="142"/>
      <c r="R21536" s="142"/>
      <c r="S21536" s="139"/>
    </row>
    <row r="21537" spans="2:19" ht="15.75" customHeight="1" x14ac:dyDescent="0.25">
      <c r="B21537" s="106"/>
      <c r="C21537" s="106"/>
      <c r="D21537" s="139"/>
      <c r="E21537" s="140"/>
      <c r="F21537" s="140"/>
      <c r="G21537" s="140"/>
      <c r="M21537" s="140"/>
      <c r="N21537" s="167"/>
      <c r="O21537" s="167"/>
      <c r="P21537" s="142"/>
      <c r="Q21537" s="142"/>
      <c r="R21537" s="142"/>
      <c r="S21537" s="139"/>
    </row>
    <row r="21538" spans="2:19" ht="15.75" customHeight="1" x14ac:dyDescent="0.25">
      <c r="B21538" s="106"/>
      <c r="C21538" s="106"/>
      <c r="D21538" s="139"/>
      <c r="E21538" s="140"/>
      <c r="F21538" s="140"/>
      <c r="G21538" s="140"/>
      <c r="M21538" s="140"/>
      <c r="N21538" s="167"/>
      <c r="O21538" s="167"/>
      <c r="P21538" s="142"/>
      <c r="Q21538" s="142"/>
      <c r="R21538" s="142"/>
      <c r="S21538" s="139"/>
    </row>
    <row r="21539" spans="2:19" ht="15.75" customHeight="1" x14ac:dyDescent="0.25">
      <c r="B21539" s="106"/>
      <c r="C21539" s="106"/>
      <c r="D21539" s="139"/>
      <c r="E21539" s="140"/>
      <c r="F21539" s="140"/>
      <c r="G21539" s="140"/>
      <c r="M21539" s="140"/>
      <c r="N21539" s="167"/>
      <c r="O21539" s="167"/>
      <c r="P21539" s="142"/>
      <c r="Q21539" s="142"/>
      <c r="R21539" s="142"/>
      <c r="S21539" s="139"/>
    </row>
    <row r="21540" spans="2:19" ht="15.75" customHeight="1" x14ac:dyDescent="0.25">
      <c r="B21540" s="106"/>
      <c r="C21540" s="106"/>
      <c r="D21540" s="139"/>
      <c r="E21540" s="140"/>
      <c r="F21540" s="140"/>
      <c r="G21540" s="140"/>
      <c r="M21540" s="140"/>
      <c r="N21540" s="167"/>
      <c r="O21540" s="167"/>
      <c r="P21540" s="142"/>
      <c r="Q21540" s="142"/>
      <c r="R21540" s="142"/>
      <c r="S21540" s="139"/>
    </row>
    <row r="21541" spans="2:19" ht="15.75" customHeight="1" x14ac:dyDescent="0.25">
      <c r="B21541" s="106"/>
      <c r="C21541" s="106"/>
      <c r="D21541" s="139"/>
      <c r="E21541" s="140"/>
      <c r="F21541" s="140"/>
      <c r="G21541" s="140"/>
      <c r="M21541" s="140"/>
      <c r="N21541" s="167"/>
      <c r="O21541" s="167"/>
      <c r="P21541" s="142"/>
      <c r="Q21541" s="142"/>
      <c r="R21541" s="142"/>
      <c r="S21541" s="139"/>
    </row>
    <row r="21542" spans="2:19" ht="15.75" customHeight="1" x14ac:dyDescent="0.25">
      <c r="B21542" s="106"/>
      <c r="C21542" s="106"/>
      <c r="D21542" s="139"/>
      <c r="E21542" s="140"/>
      <c r="F21542" s="140"/>
      <c r="G21542" s="140"/>
      <c r="M21542" s="140"/>
      <c r="N21542" s="167"/>
      <c r="O21542" s="167"/>
      <c r="P21542" s="142"/>
      <c r="Q21542" s="142"/>
      <c r="R21542" s="142"/>
      <c r="S21542" s="139"/>
    </row>
    <row r="21543" spans="2:19" ht="15.75" customHeight="1" x14ac:dyDescent="0.25">
      <c r="B21543" s="106"/>
      <c r="C21543" s="106"/>
      <c r="D21543" s="139"/>
      <c r="E21543" s="140"/>
      <c r="F21543" s="140"/>
      <c r="G21543" s="140"/>
      <c r="M21543" s="140"/>
      <c r="N21543" s="167"/>
      <c r="O21543" s="167"/>
      <c r="P21543" s="142"/>
      <c r="Q21543" s="142"/>
      <c r="R21543" s="142"/>
      <c r="S21543" s="139"/>
    </row>
    <row r="21544" spans="2:19" ht="15.75" customHeight="1" x14ac:dyDescent="0.25">
      <c r="B21544" s="106"/>
      <c r="C21544" s="106"/>
      <c r="D21544" s="139"/>
      <c r="E21544" s="140"/>
      <c r="F21544" s="140"/>
      <c r="G21544" s="140"/>
      <c r="M21544" s="140"/>
      <c r="N21544" s="167"/>
      <c r="O21544" s="167"/>
      <c r="P21544" s="142"/>
      <c r="Q21544" s="142"/>
      <c r="R21544" s="142"/>
      <c r="S21544" s="139"/>
    </row>
    <row r="21545" spans="2:19" ht="15.75" customHeight="1" x14ac:dyDescent="0.25">
      <c r="B21545" s="106"/>
      <c r="C21545" s="106"/>
      <c r="D21545" s="139"/>
      <c r="E21545" s="140"/>
      <c r="F21545" s="140"/>
      <c r="G21545" s="140"/>
      <c r="M21545" s="140"/>
      <c r="N21545" s="167"/>
      <c r="O21545" s="167"/>
      <c r="P21545" s="142"/>
      <c r="Q21545" s="142"/>
      <c r="R21545" s="142"/>
      <c r="S21545" s="139"/>
    </row>
    <row r="21546" spans="2:19" ht="15.75" customHeight="1" x14ac:dyDescent="0.25">
      <c r="B21546" s="106"/>
      <c r="C21546" s="106"/>
      <c r="D21546" s="139"/>
      <c r="E21546" s="140"/>
      <c r="F21546" s="140"/>
      <c r="G21546" s="140"/>
      <c r="M21546" s="140"/>
      <c r="N21546" s="167"/>
      <c r="O21546" s="167"/>
      <c r="P21546" s="142"/>
      <c r="Q21546" s="142"/>
      <c r="R21546" s="142"/>
      <c r="S21546" s="139"/>
    </row>
    <row r="21547" spans="2:19" ht="15.75" customHeight="1" x14ac:dyDescent="0.25">
      <c r="B21547" s="106"/>
      <c r="C21547" s="106"/>
      <c r="D21547" s="139"/>
      <c r="E21547" s="140"/>
      <c r="F21547" s="140"/>
      <c r="G21547" s="140"/>
      <c r="M21547" s="140"/>
      <c r="N21547" s="167"/>
      <c r="O21547" s="167"/>
      <c r="P21547" s="142"/>
      <c r="Q21547" s="142"/>
      <c r="R21547" s="142"/>
      <c r="S21547" s="139"/>
    </row>
    <row r="21548" spans="2:19" ht="15.75" customHeight="1" x14ac:dyDescent="0.25">
      <c r="B21548" s="106"/>
      <c r="C21548" s="106"/>
      <c r="D21548" s="139"/>
      <c r="E21548" s="140"/>
      <c r="F21548" s="140"/>
      <c r="G21548" s="140"/>
      <c r="M21548" s="140"/>
      <c r="N21548" s="167"/>
      <c r="O21548" s="167"/>
      <c r="P21548" s="142"/>
      <c r="Q21548" s="142"/>
      <c r="R21548" s="142"/>
      <c r="S21548" s="139"/>
    </row>
    <row r="21549" spans="2:19" ht="15.75" customHeight="1" x14ac:dyDescent="0.25">
      <c r="B21549" s="106"/>
      <c r="C21549" s="106"/>
      <c r="D21549" s="139"/>
      <c r="E21549" s="140"/>
      <c r="F21549" s="140"/>
      <c r="G21549" s="140"/>
      <c r="M21549" s="140"/>
      <c r="N21549" s="167"/>
      <c r="O21549" s="167"/>
      <c r="P21549" s="142"/>
      <c r="Q21549" s="142"/>
      <c r="R21549" s="142"/>
      <c r="S21549" s="139"/>
    </row>
    <row r="21550" spans="2:19" ht="15.75" customHeight="1" x14ac:dyDescent="0.25">
      <c r="B21550" s="106"/>
      <c r="C21550" s="106"/>
      <c r="D21550" s="139"/>
      <c r="E21550" s="140"/>
      <c r="F21550" s="140"/>
      <c r="G21550" s="140"/>
      <c r="M21550" s="140"/>
      <c r="N21550" s="167"/>
      <c r="O21550" s="167"/>
      <c r="P21550" s="142"/>
      <c r="Q21550" s="142"/>
      <c r="R21550" s="142"/>
      <c r="S21550" s="139"/>
    </row>
    <row r="21551" spans="2:19" ht="15.75" customHeight="1" x14ac:dyDescent="0.25">
      <c r="B21551" s="106"/>
      <c r="C21551" s="106"/>
      <c r="D21551" s="139"/>
      <c r="E21551" s="140"/>
      <c r="F21551" s="140"/>
      <c r="G21551" s="140"/>
      <c r="M21551" s="140"/>
      <c r="N21551" s="167"/>
      <c r="O21551" s="167"/>
      <c r="P21551" s="142"/>
      <c r="Q21551" s="142"/>
      <c r="R21551" s="142"/>
      <c r="S21551" s="139"/>
    </row>
    <row r="21552" spans="2:19" ht="15.75" customHeight="1" x14ac:dyDescent="0.25">
      <c r="B21552" s="106"/>
      <c r="C21552" s="106"/>
      <c r="D21552" s="139"/>
      <c r="E21552" s="140"/>
      <c r="F21552" s="140"/>
      <c r="G21552" s="140"/>
      <c r="M21552" s="140"/>
      <c r="N21552" s="167"/>
      <c r="O21552" s="167"/>
      <c r="P21552" s="142"/>
      <c r="Q21552" s="142"/>
      <c r="R21552" s="142"/>
      <c r="S21552" s="139"/>
    </row>
    <row r="21553" spans="2:19" ht="15.75" customHeight="1" x14ac:dyDescent="0.25">
      <c r="B21553" s="106"/>
      <c r="C21553" s="106"/>
      <c r="D21553" s="139"/>
      <c r="E21553" s="140"/>
      <c r="F21553" s="140"/>
      <c r="G21553" s="140"/>
      <c r="M21553" s="140"/>
      <c r="N21553" s="167"/>
      <c r="O21553" s="167"/>
      <c r="P21553" s="142"/>
      <c r="Q21553" s="142"/>
      <c r="R21553" s="142"/>
      <c r="S21553" s="139"/>
    </row>
    <row r="21554" spans="2:19" ht="15.75" customHeight="1" x14ac:dyDescent="0.25">
      <c r="B21554" s="106"/>
      <c r="C21554" s="106"/>
      <c r="D21554" s="139"/>
      <c r="E21554" s="140"/>
      <c r="F21554" s="140"/>
      <c r="G21554" s="140"/>
      <c r="M21554" s="140"/>
      <c r="N21554" s="167"/>
      <c r="O21554" s="167"/>
      <c r="P21554" s="142"/>
      <c r="Q21554" s="142"/>
      <c r="R21554" s="142"/>
      <c r="S21554" s="139"/>
    </row>
    <row r="21555" spans="2:19" ht="15.75" customHeight="1" x14ac:dyDescent="0.25">
      <c r="B21555" s="106"/>
      <c r="C21555" s="106"/>
      <c r="D21555" s="139"/>
      <c r="E21555" s="140"/>
      <c r="F21555" s="140"/>
      <c r="G21555" s="140"/>
      <c r="M21555" s="140"/>
      <c r="N21555" s="167"/>
      <c r="O21555" s="167"/>
      <c r="P21555" s="142"/>
      <c r="Q21555" s="142"/>
      <c r="R21555" s="142"/>
      <c r="S21555" s="139"/>
    </row>
    <row r="21556" spans="2:19" ht="15.75" customHeight="1" x14ac:dyDescent="0.25">
      <c r="B21556" s="106"/>
      <c r="C21556" s="106"/>
      <c r="D21556" s="139"/>
      <c r="E21556" s="140"/>
      <c r="F21556" s="140"/>
      <c r="G21556" s="140"/>
      <c r="M21556" s="140"/>
      <c r="N21556" s="167"/>
      <c r="O21556" s="167"/>
      <c r="P21556" s="142"/>
      <c r="Q21556" s="142"/>
      <c r="R21556" s="142"/>
      <c r="S21556" s="139"/>
    </row>
    <row r="21557" spans="2:19" ht="15.75" customHeight="1" x14ac:dyDescent="0.25">
      <c r="B21557" s="106"/>
      <c r="C21557" s="106"/>
      <c r="D21557" s="139"/>
      <c r="E21557" s="140"/>
      <c r="F21557" s="140"/>
      <c r="G21557" s="140"/>
      <c r="M21557" s="140"/>
      <c r="N21557" s="167"/>
      <c r="O21557" s="167"/>
      <c r="P21557" s="142"/>
      <c r="Q21557" s="142"/>
      <c r="R21557" s="142"/>
      <c r="S21557" s="139"/>
    </row>
    <row r="21558" spans="2:19" ht="15.75" customHeight="1" x14ac:dyDescent="0.25">
      <c r="B21558" s="106"/>
      <c r="C21558" s="106"/>
      <c r="D21558" s="139"/>
      <c r="E21558" s="140"/>
      <c r="F21558" s="140"/>
      <c r="G21558" s="140"/>
      <c r="M21558" s="140"/>
      <c r="N21558" s="167"/>
      <c r="O21558" s="167"/>
      <c r="P21558" s="142"/>
      <c r="Q21558" s="142"/>
      <c r="R21558" s="142"/>
      <c r="S21558" s="139"/>
    </row>
    <row r="21559" spans="2:19" ht="15.75" customHeight="1" x14ac:dyDescent="0.25">
      <c r="B21559" s="106"/>
      <c r="C21559" s="106"/>
      <c r="D21559" s="139"/>
      <c r="E21559" s="140"/>
      <c r="F21559" s="140"/>
      <c r="G21559" s="140"/>
      <c r="M21559" s="140"/>
      <c r="N21559" s="167"/>
      <c r="O21559" s="167"/>
      <c r="P21559" s="142"/>
      <c r="Q21559" s="142"/>
      <c r="R21559" s="142"/>
      <c r="S21559" s="139"/>
    </row>
    <row r="21560" spans="2:19" ht="15.75" customHeight="1" x14ac:dyDescent="0.25">
      <c r="B21560" s="106"/>
      <c r="C21560" s="106"/>
      <c r="D21560" s="139"/>
      <c r="E21560" s="140"/>
      <c r="F21560" s="140"/>
      <c r="G21560" s="140"/>
      <c r="M21560" s="140"/>
      <c r="N21560" s="167"/>
      <c r="O21560" s="167"/>
      <c r="P21560" s="142"/>
      <c r="Q21560" s="142"/>
      <c r="R21560" s="142"/>
      <c r="S21560" s="139"/>
    </row>
    <row r="21561" spans="2:19" ht="15.75" customHeight="1" x14ac:dyDescent="0.25">
      <c r="B21561" s="106"/>
      <c r="C21561" s="106"/>
      <c r="D21561" s="139"/>
      <c r="E21561" s="140"/>
      <c r="F21561" s="140"/>
      <c r="G21561" s="140"/>
      <c r="M21561" s="140"/>
      <c r="N21561" s="167"/>
      <c r="O21561" s="167"/>
      <c r="P21561" s="142"/>
      <c r="Q21561" s="142"/>
      <c r="R21561" s="142"/>
      <c r="S21561" s="139"/>
    </row>
    <row r="21562" spans="2:19" ht="15.75" customHeight="1" x14ac:dyDescent="0.25">
      <c r="B21562" s="106"/>
      <c r="C21562" s="106"/>
      <c r="D21562" s="139"/>
      <c r="E21562" s="140"/>
      <c r="F21562" s="140"/>
      <c r="G21562" s="140"/>
      <c r="M21562" s="140"/>
      <c r="N21562" s="167"/>
      <c r="O21562" s="167"/>
      <c r="P21562" s="142"/>
      <c r="Q21562" s="142"/>
      <c r="R21562" s="142"/>
      <c r="S21562" s="139"/>
    </row>
    <row r="21563" spans="2:19" ht="15.75" customHeight="1" x14ac:dyDescent="0.25">
      <c r="B21563" s="106"/>
      <c r="C21563" s="106"/>
      <c r="D21563" s="139"/>
      <c r="E21563" s="140"/>
      <c r="F21563" s="140"/>
      <c r="G21563" s="140"/>
      <c r="M21563" s="140"/>
      <c r="N21563" s="167"/>
      <c r="O21563" s="167"/>
      <c r="P21563" s="142"/>
      <c r="Q21563" s="142"/>
      <c r="R21563" s="142"/>
      <c r="S21563" s="139"/>
    </row>
    <row r="21564" spans="2:19" ht="15.75" customHeight="1" x14ac:dyDescent="0.25">
      <c r="B21564" s="106"/>
      <c r="C21564" s="106"/>
      <c r="D21564" s="139"/>
      <c r="E21564" s="140"/>
      <c r="F21564" s="140"/>
      <c r="G21564" s="140"/>
      <c r="M21564" s="140"/>
      <c r="N21564" s="167"/>
      <c r="O21564" s="167"/>
      <c r="P21564" s="142"/>
      <c r="Q21564" s="142"/>
      <c r="R21564" s="142"/>
      <c r="S21564" s="139"/>
    </row>
    <row r="21565" spans="2:19" ht="15.75" customHeight="1" x14ac:dyDescent="0.25">
      <c r="B21565" s="106"/>
      <c r="C21565" s="106"/>
      <c r="D21565" s="139"/>
      <c r="E21565" s="140"/>
      <c r="F21565" s="140"/>
      <c r="G21565" s="140"/>
      <c r="M21565" s="140"/>
      <c r="N21565" s="167"/>
      <c r="O21565" s="167"/>
      <c r="P21565" s="142"/>
      <c r="Q21565" s="142"/>
      <c r="R21565" s="142"/>
      <c r="S21565" s="139"/>
    </row>
    <row r="21566" spans="2:19" ht="15.75" customHeight="1" x14ac:dyDescent="0.25">
      <c r="B21566" s="106"/>
      <c r="C21566" s="106"/>
      <c r="D21566" s="139"/>
      <c r="E21566" s="140"/>
      <c r="F21566" s="140"/>
      <c r="G21566" s="140"/>
      <c r="M21566" s="140"/>
      <c r="N21566" s="167"/>
      <c r="O21566" s="167"/>
      <c r="P21566" s="142"/>
      <c r="Q21566" s="142"/>
      <c r="R21566" s="142"/>
      <c r="S21566" s="139"/>
    </row>
    <row r="21567" spans="2:19" ht="15.75" customHeight="1" x14ac:dyDescent="0.25">
      <c r="B21567" s="106"/>
      <c r="C21567" s="106"/>
      <c r="D21567" s="139"/>
      <c r="E21567" s="140"/>
      <c r="F21567" s="140"/>
      <c r="G21567" s="140"/>
      <c r="M21567" s="140"/>
      <c r="N21567" s="167"/>
      <c r="O21567" s="167"/>
      <c r="P21567" s="142"/>
      <c r="Q21567" s="142"/>
      <c r="R21567" s="142"/>
      <c r="S21567" s="139"/>
    </row>
    <row r="21568" spans="2:19" ht="15.75" customHeight="1" x14ac:dyDescent="0.25">
      <c r="B21568" s="106"/>
      <c r="C21568" s="106"/>
      <c r="D21568" s="139"/>
      <c r="E21568" s="140"/>
      <c r="F21568" s="140"/>
      <c r="G21568" s="140"/>
      <c r="M21568" s="140"/>
      <c r="N21568" s="167"/>
      <c r="O21568" s="167"/>
      <c r="P21568" s="142"/>
      <c r="Q21568" s="142"/>
      <c r="R21568" s="142"/>
      <c r="S21568" s="139"/>
    </row>
    <row r="21569" spans="2:19" ht="15.75" customHeight="1" x14ac:dyDescent="0.25">
      <c r="B21569" s="106"/>
      <c r="C21569" s="106"/>
      <c r="D21569" s="139"/>
      <c r="E21569" s="140"/>
      <c r="F21569" s="140"/>
      <c r="G21569" s="140"/>
      <c r="M21569" s="140"/>
      <c r="N21569" s="167"/>
      <c r="O21569" s="167"/>
      <c r="P21569" s="142"/>
      <c r="Q21569" s="142"/>
      <c r="R21569" s="142"/>
      <c r="S21569" s="139"/>
    </row>
    <row r="21570" spans="2:19" ht="15.75" customHeight="1" x14ac:dyDescent="0.25">
      <c r="B21570" s="106"/>
      <c r="C21570" s="106"/>
      <c r="D21570" s="139"/>
      <c r="E21570" s="140"/>
      <c r="F21570" s="140"/>
      <c r="G21570" s="140"/>
      <c r="M21570" s="140"/>
      <c r="N21570" s="167"/>
      <c r="O21570" s="167"/>
      <c r="P21570" s="142"/>
      <c r="Q21570" s="142"/>
      <c r="R21570" s="142"/>
      <c r="S21570" s="139"/>
    </row>
    <row r="21571" spans="2:19" ht="15.75" customHeight="1" x14ac:dyDescent="0.25">
      <c r="B21571" s="106"/>
      <c r="C21571" s="106"/>
      <c r="D21571" s="139"/>
      <c r="E21571" s="140"/>
      <c r="F21571" s="140"/>
      <c r="G21571" s="140"/>
      <c r="M21571" s="140"/>
      <c r="N21571" s="167"/>
      <c r="O21571" s="167"/>
      <c r="P21571" s="142"/>
      <c r="Q21571" s="142"/>
      <c r="R21571" s="142"/>
      <c r="S21571" s="139"/>
    </row>
    <row r="21572" spans="2:19" ht="15.75" customHeight="1" x14ac:dyDescent="0.25">
      <c r="B21572" s="106"/>
      <c r="C21572" s="106"/>
      <c r="D21572" s="139"/>
      <c r="E21572" s="140"/>
      <c r="F21572" s="140"/>
      <c r="G21572" s="140"/>
      <c r="M21572" s="140"/>
      <c r="N21572" s="167"/>
      <c r="O21572" s="167"/>
      <c r="P21572" s="142"/>
      <c r="Q21572" s="142"/>
      <c r="R21572" s="142"/>
      <c r="S21572" s="139"/>
    </row>
    <row r="21573" spans="2:19" ht="15.75" customHeight="1" x14ac:dyDescent="0.25">
      <c r="B21573" s="106"/>
      <c r="C21573" s="106"/>
      <c r="D21573" s="139"/>
      <c r="E21573" s="140"/>
      <c r="F21573" s="140"/>
      <c r="G21573" s="140"/>
      <c r="M21573" s="140"/>
      <c r="N21573" s="167"/>
      <c r="O21573" s="167"/>
      <c r="P21573" s="142"/>
      <c r="Q21573" s="142"/>
      <c r="R21573" s="142"/>
      <c r="S21573" s="139"/>
    </row>
    <row r="21574" spans="2:19" ht="15.75" customHeight="1" x14ac:dyDescent="0.25">
      <c r="B21574" s="106"/>
      <c r="C21574" s="106"/>
      <c r="D21574" s="139"/>
      <c r="E21574" s="140"/>
      <c r="F21574" s="140"/>
      <c r="G21574" s="140"/>
      <c r="M21574" s="140"/>
      <c r="N21574" s="167"/>
      <c r="O21574" s="167"/>
      <c r="P21574" s="142"/>
      <c r="Q21574" s="142"/>
      <c r="R21574" s="142"/>
      <c r="S21574" s="139"/>
    </row>
    <row r="21575" spans="2:19" ht="15.75" customHeight="1" x14ac:dyDescent="0.25">
      <c r="B21575" s="106"/>
      <c r="C21575" s="106"/>
      <c r="D21575" s="139"/>
      <c r="E21575" s="140"/>
      <c r="F21575" s="140"/>
      <c r="G21575" s="140"/>
      <c r="M21575" s="140"/>
      <c r="N21575" s="167"/>
      <c r="O21575" s="167"/>
      <c r="P21575" s="142"/>
      <c r="Q21575" s="142"/>
      <c r="R21575" s="142"/>
      <c r="S21575" s="139"/>
    </row>
    <row r="21576" spans="2:19" ht="15.75" customHeight="1" x14ac:dyDescent="0.25">
      <c r="B21576" s="106"/>
      <c r="C21576" s="106"/>
      <c r="D21576" s="139"/>
      <c r="E21576" s="140"/>
      <c r="F21576" s="140"/>
      <c r="G21576" s="140"/>
      <c r="M21576" s="140"/>
      <c r="N21576" s="167"/>
      <c r="O21576" s="167"/>
      <c r="P21576" s="142"/>
      <c r="Q21576" s="142"/>
      <c r="R21576" s="142"/>
      <c r="S21576" s="139"/>
    </row>
    <row r="21577" spans="2:19" ht="15.75" customHeight="1" x14ac:dyDescent="0.25">
      <c r="B21577" s="106"/>
      <c r="C21577" s="106"/>
      <c r="D21577" s="139"/>
      <c r="E21577" s="140"/>
      <c r="F21577" s="140"/>
      <c r="G21577" s="140"/>
      <c r="M21577" s="140"/>
      <c r="N21577" s="167"/>
      <c r="O21577" s="167"/>
      <c r="P21577" s="142"/>
      <c r="Q21577" s="142"/>
      <c r="R21577" s="142"/>
      <c r="S21577" s="139"/>
    </row>
    <row r="21578" spans="2:19" ht="15.75" customHeight="1" x14ac:dyDescent="0.25">
      <c r="B21578" s="106"/>
      <c r="C21578" s="106"/>
      <c r="D21578" s="139"/>
      <c r="E21578" s="140"/>
      <c r="F21578" s="140"/>
      <c r="G21578" s="140"/>
      <c r="M21578" s="140"/>
      <c r="N21578" s="167"/>
      <c r="O21578" s="167"/>
      <c r="P21578" s="142"/>
      <c r="Q21578" s="142"/>
      <c r="R21578" s="142"/>
      <c r="S21578" s="139"/>
    </row>
    <row r="21579" spans="2:19" ht="15.75" customHeight="1" x14ac:dyDescent="0.25">
      <c r="B21579" s="106"/>
      <c r="C21579" s="106"/>
      <c r="D21579" s="139"/>
      <c r="E21579" s="140"/>
      <c r="F21579" s="140"/>
      <c r="G21579" s="140"/>
      <c r="M21579" s="140"/>
      <c r="N21579" s="167"/>
      <c r="O21579" s="167"/>
      <c r="P21579" s="142"/>
      <c r="Q21579" s="142"/>
      <c r="R21579" s="142"/>
      <c r="S21579" s="139"/>
    </row>
    <row r="21580" spans="2:19" ht="15.75" customHeight="1" x14ac:dyDescent="0.25">
      <c r="B21580" s="106"/>
      <c r="C21580" s="106"/>
      <c r="D21580" s="139"/>
      <c r="E21580" s="140"/>
      <c r="F21580" s="140"/>
      <c r="G21580" s="140"/>
      <c r="M21580" s="140"/>
      <c r="N21580" s="167"/>
      <c r="O21580" s="167"/>
      <c r="P21580" s="142"/>
      <c r="Q21580" s="142"/>
      <c r="R21580" s="142"/>
      <c r="S21580" s="139"/>
    </row>
    <row r="21581" spans="2:19" ht="15.75" customHeight="1" x14ac:dyDescent="0.25">
      <c r="B21581" s="106"/>
      <c r="C21581" s="106"/>
      <c r="D21581" s="139"/>
      <c r="E21581" s="140"/>
      <c r="F21581" s="140"/>
      <c r="G21581" s="140"/>
      <c r="M21581" s="140"/>
      <c r="N21581" s="167"/>
      <c r="O21581" s="167"/>
      <c r="P21581" s="142"/>
      <c r="Q21581" s="142"/>
      <c r="R21581" s="142"/>
      <c r="S21581" s="139"/>
    </row>
    <row r="21582" spans="2:19" ht="15.75" customHeight="1" x14ac:dyDescent="0.25">
      <c r="B21582" s="106"/>
      <c r="C21582" s="106"/>
      <c r="D21582" s="139"/>
      <c r="E21582" s="140"/>
      <c r="F21582" s="140"/>
      <c r="G21582" s="140"/>
      <c r="M21582" s="140"/>
      <c r="N21582" s="167"/>
      <c r="O21582" s="167"/>
      <c r="P21582" s="142"/>
      <c r="Q21582" s="142"/>
      <c r="R21582" s="142"/>
      <c r="S21582" s="139"/>
    </row>
    <row r="21583" spans="2:19" ht="15.75" customHeight="1" x14ac:dyDescent="0.25">
      <c r="B21583" s="106"/>
      <c r="C21583" s="106"/>
      <c r="D21583" s="139"/>
      <c r="E21583" s="140"/>
      <c r="F21583" s="140"/>
      <c r="G21583" s="140"/>
      <c r="M21583" s="140"/>
      <c r="N21583" s="167"/>
      <c r="O21583" s="167"/>
      <c r="P21583" s="142"/>
      <c r="Q21583" s="142"/>
      <c r="R21583" s="142"/>
      <c r="S21583" s="139"/>
    </row>
    <row r="21584" spans="2:19" ht="15.75" customHeight="1" x14ac:dyDescent="0.25">
      <c r="B21584" s="106"/>
      <c r="C21584" s="106"/>
      <c r="D21584" s="139"/>
      <c r="E21584" s="140"/>
      <c r="F21584" s="140"/>
      <c r="G21584" s="140"/>
      <c r="M21584" s="140"/>
      <c r="N21584" s="167"/>
      <c r="O21584" s="167"/>
      <c r="P21584" s="142"/>
      <c r="Q21584" s="142"/>
      <c r="R21584" s="142"/>
      <c r="S21584" s="139"/>
    </row>
    <row r="21585" spans="2:19" ht="15.75" customHeight="1" x14ac:dyDescent="0.25">
      <c r="B21585" s="106"/>
      <c r="C21585" s="106"/>
      <c r="D21585" s="139"/>
      <c r="E21585" s="140"/>
      <c r="F21585" s="140"/>
      <c r="G21585" s="140"/>
      <c r="M21585" s="140"/>
      <c r="N21585" s="167"/>
      <c r="O21585" s="167"/>
      <c r="P21585" s="142"/>
      <c r="Q21585" s="142"/>
      <c r="R21585" s="142"/>
      <c r="S21585" s="139"/>
    </row>
    <row r="21586" spans="2:19" ht="15.75" customHeight="1" x14ac:dyDescent="0.25">
      <c r="B21586" s="106"/>
      <c r="C21586" s="106"/>
      <c r="D21586" s="139"/>
      <c r="E21586" s="140"/>
      <c r="F21586" s="140"/>
      <c r="G21586" s="140"/>
      <c r="M21586" s="140"/>
      <c r="N21586" s="167"/>
      <c r="O21586" s="167"/>
      <c r="P21586" s="142"/>
      <c r="Q21586" s="142"/>
      <c r="R21586" s="142"/>
      <c r="S21586" s="139"/>
    </row>
    <row r="21587" spans="2:19" ht="15.75" customHeight="1" x14ac:dyDescent="0.25">
      <c r="B21587" s="106"/>
      <c r="C21587" s="106"/>
      <c r="D21587" s="139"/>
      <c r="E21587" s="140"/>
      <c r="F21587" s="140"/>
      <c r="G21587" s="140"/>
      <c r="M21587" s="140"/>
      <c r="N21587" s="167"/>
      <c r="O21587" s="167"/>
      <c r="P21587" s="142"/>
      <c r="Q21587" s="142"/>
      <c r="R21587" s="142"/>
      <c r="S21587" s="139"/>
    </row>
    <row r="21588" spans="2:19" ht="15.75" customHeight="1" x14ac:dyDescent="0.25">
      <c r="B21588" s="106"/>
      <c r="C21588" s="106"/>
      <c r="D21588" s="139"/>
      <c r="E21588" s="140"/>
      <c r="F21588" s="140"/>
      <c r="G21588" s="140"/>
      <c r="M21588" s="140"/>
      <c r="N21588" s="167"/>
      <c r="O21588" s="167"/>
      <c r="P21588" s="142"/>
      <c r="Q21588" s="142"/>
      <c r="R21588" s="142"/>
      <c r="S21588" s="139"/>
    </row>
    <row r="21589" spans="2:19" ht="15.75" customHeight="1" x14ac:dyDescent="0.25">
      <c r="B21589" s="106"/>
      <c r="C21589" s="106"/>
      <c r="D21589" s="139"/>
      <c r="E21589" s="140"/>
      <c r="F21589" s="140"/>
      <c r="G21589" s="140"/>
      <c r="M21589" s="140"/>
      <c r="N21589" s="167"/>
      <c r="O21589" s="167"/>
      <c r="P21589" s="142"/>
      <c r="Q21589" s="142"/>
      <c r="R21589" s="142"/>
      <c r="S21589" s="139"/>
    </row>
    <row r="21590" spans="2:19" ht="15.75" customHeight="1" x14ac:dyDescent="0.25">
      <c r="B21590" s="106"/>
      <c r="C21590" s="106"/>
      <c r="D21590" s="139"/>
      <c r="E21590" s="140"/>
      <c r="F21590" s="140"/>
      <c r="G21590" s="140"/>
      <c r="M21590" s="140"/>
      <c r="N21590" s="167"/>
      <c r="O21590" s="167"/>
      <c r="P21590" s="142"/>
      <c r="Q21590" s="142"/>
      <c r="R21590" s="142"/>
      <c r="S21590" s="139"/>
    </row>
    <row r="21591" spans="2:19" ht="15.75" customHeight="1" x14ac:dyDescent="0.25">
      <c r="B21591" s="106"/>
      <c r="C21591" s="106"/>
      <c r="D21591" s="139"/>
      <c r="E21591" s="140"/>
      <c r="F21591" s="140"/>
      <c r="G21591" s="140"/>
      <c r="M21591" s="140"/>
      <c r="N21591" s="167"/>
      <c r="O21591" s="167"/>
      <c r="P21591" s="142"/>
      <c r="Q21591" s="142"/>
      <c r="R21591" s="142"/>
      <c r="S21591" s="139"/>
    </row>
    <row r="21592" spans="2:19" ht="15.75" customHeight="1" x14ac:dyDescent="0.25">
      <c r="B21592" s="106"/>
      <c r="C21592" s="106"/>
      <c r="D21592" s="139"/>
      <c r="E21592" s="140"/>
      <c r="F21592" s="140"/>
      <c r="G21592" s="140"/>
      <c r="M21592" s="140"/>
      <c r="N21592" s="167"/>
      <c r="O21592" s="167"/>
      <c r="P21592" s="142"/>
      <c r="Q21592" s="142"/>
      <c r="R21592" s="142"/>
      <c r="S21592" s="139"/>
    </row>
    <row r="21593" spans="2:19" ht="15.75" customHeight="1" x14ac:dyDescent="0.25">
      <c r="B21593" s="106"/>
      <c r="C21593" s="106"/>
      <c r="D21593" s="139"/>
      <c r="E21593" s="140"/>
      <c r="F21593" s="140"/>
      <c r="G21593" s="140"/>
      <c r="M21593" s="140"/>
      <c r="N21593" s="167"/>
      <c r="O21593" s="167"/>
      <c r="P21593" s="142"/>
      <c r="Q21593" s="142"/>
      <c r="R21593" s="142"/>
      <c r="S21593" s="139"/>
    </row>
    <row r="21594" spans="2:19" ht="15.75" customHeight="1" x14ac:dyDescent="0.25">
      <c r="B21594" s="106"/>
      <c r="C21594" s="106"/>
      <c r="D21594" s="139"/>
      <c r="E21594" s="140"/>
      <c r="F21594" s="140"/>
      <c r="G21594" s="140"/>
      <c r="M21594" s="140"/>
      <c r="N21594" s="167"/>
      <c r="O21594" s="167"/>
      <c r="P21594" s="142"/>
      <c r="Q21594" s="142"/>
      <c r="R21594" s="142"/>
      <c r="S21594" s="139"/>
    </row>
    <row r="21595" spans="2:19" ht="15.75" customHeight="1" x14ac:dyDescent="0.25">
      <c r="B21595" s="106"/>
      <c r="C21595" s="106"/>
      <c r="D21595" s="139"/>
      <c r="E21595" s="140"/>
      <c r="F21595" s="140"/>
      <c r="G21595" s="140"/>
      <c r="M21595" s="140"/>
      <c r="N21595" s="167"/>
      <c r="O21595" s="167"/>
      <c r="P21595" s="142"/>
      <c r="Q21595" s="142"/>
      <c r="R21595" s="142"/>
      <c r="S21595" s="139"/>
    </row>
    <row r="21596" spans="2:19" ht="15.75" customHeight="1" x14ac:dyDescent="0.25">
      <c r="B21596" s="106"/>
      <c r="C21596" s="106"/>
      <c r="D21596" s="139"/>
      <c r="E21596" s="140"/>
      <c r="F21596" s="140"/>
      <c r="G21596" s="140"/>
      <c r="M21596" s="140"/>
      <c r="N21596" s="167"/>
      <c r="O21596" s="167"/>
      <c r="P21596" s="142"/>
      <c r="Q21596" s="142"/>
      <c r="R21596" s="142"/>
      <c r="S21596" s="139"/>
    </row>
    <row r="21597" spans="2:19" ht="15.75" customHeight="1" x14ac:dyDescent="0.25">
      <c r="B21597" s="106"/>
      <c r="C21597" s="106"/>
      <c r="D21597" s="139"/>
      <c r="E21597" s="140"/>
      <c r="F21597" s="140"/>
      <c r="G21597" s="140"/>
      <c r="M21597" s="140"/>
      <c r="N21597" s="167"/>
      <c r="O21597" s="167"/>
      <c r="P21597" s="142"/>
      <c r="Q21597" s="142"/>
      <c r="R21597" s="142"/>
      <c r="S21597" s="139"/>
    </row>
    <row r="21598" spans="2:19" ht="15.75" customHeight="1" x14ac:dyDescent="0.25">
      <c r="B21598" s="106"/>
      <c r="C21598" s="106"/>
      <c r="D21598" s="139"/>
      <c r="E21598" s="140"/>
      <c r="F21598" s="140"/>
      <c r="G21598" s="140"/>
      <c r="M21598" s="140"/>
      <c r="N21598" s="167"/>
      <c r="O21598" s="167"/>
      <c r="P21598" s="142"/>
      <c r="Q21598" s="142"/>
      <c r="R21598" s="142"/>
      <c r="S21598" s="139"/>
    </row>
    <row r="21599" spans="2:19" ht="15.75" customHeight="1" x14ac:dyDescent="0.25">
      <c r="B21599" s="106"/>
      <c r="C21599" s="106"/>
      <c r="D21599" s="139"/>
      <c r="E21599" s="140"/>
      <c r="F21599" s="140"/>
      <c r="G21599" s="140"/>
      <c r="M21599" s="140"/>
      <c r="N21599" s="167"/>
      <c r="O21599" s="167"/>
      <c r="P21599" s="142"/>
      <c r="Q21599" s="142"/>
      <c r="R21599" s="142"/>
      <c r="S21599" s="139"/>
    </row>
    <row r="21600" spans="2:19" ht="15.75" customHeight="1" x14ac:dyDescent="0.25">
      <c r="B21600" s="106"/>
      <c r="C21600" s="106"/>
      <c r="D21600" s="139"/>
      <c r="E21600" s="140"/>
      <c r="F21600" s="140"/>
      <c r="G21600" s="140"/>
      <c r="M21600" s="140"/>
      <c r="N21600" s="167"/>
      <c r="O21600" s="167"/>
      <c r="P21600" s="142"/>
      <c r="Q21600" s="142"/>
      <c r="R21600" s="142"/>
      <c r="S21600" s="139"/>
    </row>
    <row r="21601" spans="2:19" ht="15.75" customHeight="1" x14ac:dyDescent="0.25">
      <c r="B21601" s="106"/>
      <c r="C21601" s="106"/>
      <c r="D21601" s="139"/>
      <c r="E21601" s="140"/>
      <c r="F21601" s="140"/>
      <c r="G21601" s="140"/>
      <c r="M21601" s="140"/>
      <c r="N21601" s="167"/>
      <c r="O21601" s="167"/>
      <c r="P21601" s="142"/>
      <c r="Q21601" s="142"/>
      <c r="R21601" s="142"/>
      <c r="S21601" s="139"/>
    </row>
    <row r="21602" spans="2:19" ht="15.75" customHeight="1" x14ac:dyDescent="0.25">
      <c r="B21602" s="106"/>
      <c r="C21602" s="106"/>
      <c r="D21602" s="139"/>
      <c r="E21602" s="140"/>
      <c r="F21602" s="140"/>
      <c r="G21602" s="140"/>
      <c r="M21602" s="140"/>
      <c r="N21602" s="167"/>
      <c r="O21602" s="167"/>
      <c r="P21602" s="142"/>
      <c r="Q21602" s="142"/>
      <c r="R21602" s="142"/>
      <c r="S21602" s="139"/>
    </row>
    <row r="21603" spans="2:19" ht="15.75" customHeight="1" x14ac:dyDescent="0.25">
      <c r="B21603" s="106"/>
      <c r="C21603" s="106"/>
      <c r="D21603" s="139"/>
      <c r="E21603" s="140"/>
      <c r="F21603" s="140"/>
      <c r="G21603" s="140"/>
      <c r="M21603" s="140"/>
      <c r="N21603" s="167"/>
      <c r="O21603" s="167"/>
      <c r="P21603" s="142"/>
      <c r="Q21603" s="142"/>
      <c r="R21603" s="142"/>
      <c r="S21603" s="139"/>
    </row>
    <row r="21604" spans="2:19" ht="15.75" customHeight="1" x14ac:dyDescent="0.25">
      <c r="B21604" s="106"/>
      <c r="C21604" s="106"/>
      <c r="D21604" s="139"/>
      <c r="E21604" s="140"/>
      <c r="F21604" s="140"/>
      <c r="G21604" s="140"/>
      <c r="M21604" s="140"/>
      <c r="N21604" s="167"/>
      <c r="O21604" s="167"/>
      <c r="P21604" s="142"/>
      <c r="Q21604" s="142"/>
      <c r="R21604" s="142"/>
      <c r="S21604" s="139"/>
    </row>
    <row r="21605" spans="2:19" ht="15.75" customHeight="1" x14ac:dyDescent="0.25">
      <c r="B21605" s="106"/>
      <c r="C21605" s="106"/>
      <c r="D21605" s="139"/>
      <c r="E21605" s="140"/>
      <c r="F21605" s="140"/>
      <c r="G21605" s="140"/>
      <c r="M21605" s="140"/>
      <c r="N21605" s="167"/>
      <c r="O21605" s="167"/>
      <c r="P21605" s="142"/>
      <c r="Q21605" s="142"/>
      <c r="R21605" s="142"/>
      <c r="S21605" s="139"/>
    </row>
    <row r="21606" spans="2:19" ht="15.75" customHeight="1" x14ac:dyDescent="0.25">
      <c r="B21606" s="106"/>
      <c r="C21606" s="106"/>
      <c r="D21606" s="139"/>
      <c r="E21606" s="140"/>
      <c r="F21606" s="140"/>
      <c r="G21606" s="140"/>
      <c r="M21606" s="140"/>
      <c r="N21606" s="167"/>
      <c r="O21606" s="167"/>
      <c r="P21606" s="142"/>
      <c r="Q21606" s="142"/>
      <c r="R21606" s="142"/>
      <c r="S21606" s="139"/>
    </row>
    <row r="21607" spans="2:19" ht="15.75" customHeight="1" x14ac:dyDescent="0.25">
      <c r="B21607" s="106"/>
      <c r="C21607" s="106"/>
      <c r="D21607" s="139"/>
      <c r="E21607" s="140"/>
      <c r="F21607" s="140"/>
      <c r="G21607" s="140"/>
      <c r="M21607" s="140"/>
      <c r="N21607" s="167"/>
      <c r="O21607" s="167"/>
      <c r="P21607" s="142"/>
      <c r="Q21607" s="142"/>
      <c r="R21607" s="142"/>
      <c r="S21607" s="139"/>
    </row>
    <row r="21608" spans="2:19" ht="15.75" customHeight="1" x14ac:dyDescent="0.25">
      <c r="B21608" s="106"/>
      <c r="C21608" s="106"/>
      <c r="D21608" s="139"/>
      <c r="E21608" s="140"/>
      <c r="F21608" s="140"/>
      <c r="G21608" s="140"/>
      <c r="M21608" s="140"/>
      <c r="N21608" s="167"/>
      <c r="O21608" s="167"/>
      <c r="P21608" s="142"/>
      <c r="Q21608" s="142"/>
      <c r="R21608" s="142"/>
      <c r="S21608" s="139"/>
    </row>
    <row r="21609" spans="2:19" ht="15.75" customHeight="1" x14ac:dyDescent="0.25">
      <c r="B21609" s="106"/>
      <c r="C21609" s="106"/>
      <c r="D21609" s="139"/>
      <c r="E21609" s="140"/>
      <c r="F21609" s="140"/>
      <c r="G21609" s="140"/>
      <c r="M21609" s="140"/>
      <c r="N21609" s="167"/>
      <c r="O21609" s="167"/>
      <c r="P21609" s="142"/>
      <c r="Q21609" s="142"/>
      <c r="R21609" s="142"/>
      <c r="S21609" s="139"/>
    </row>
    <row r="21610" spans="2:19" ht="15.75" customHeight="1" x14ac:dyDescent="0.25">
      <c r="B21610" s="106"/>
      <c r="C21610" s="106"/>
      <c r="D21610" s="139"/>
      <c r="E21610" s="140"/>
      <c r="F21610" s="140"/>
      <c r="G21610" s="140"/>
      <c r="M21610" s="140"/>
      <c r="N21610" s="167"/>
      <c r="O21610" s="167"/>
      <c r="P21610" s="142"/>
      <c r="Q21610" s="142"/>
      <c r="R21610" s="142"/>
      <c r="S21610" s="139"/>
    </row>
    <row r="21611" spans="2:19" ht="15.75" customHeight="1" x14ac:dyDescent="0.25">
      <c r="B21611" s="106"/>
      <c r="C21611" s="106"/>
      <c r="D21611" s="139"/>
      <c r="E21611" s="140"/>
      <c r="F21611" s="140"/>
      <c r="G21611" s="140"/>
      <c r="M21611" s="140"/>
      <c r="N21611" s="167"/>
      <c r="O21611" s="167"/>
      <c r="P21611" s="142"/>
      <c r="Q21611" s="142"/>
      <c r="R21611" s="142"/>
      <c r="S21611" s="139"/>
    </row>
    <row r="21612" spans="2:19" ht="15.75" customHeight="1" x14ac:dyDescent="0.25">
      <c r="B21612" s="106"/>
      <c r="C21612" s="106"/>
      <c r="D21612" s="139"/>
      <c r="E21612" s="140"/>
      <c r="F21612" s="140"/>
      <c r="G21612" s="140"/>
      <c r="M21612" s="140"/>
      <c r="N21612" s="167"/>
      <c r="O21612" s="167"/>
      <c r="P21612" s="142"/>
      <c r="Q21612" s="142"/>
      <c r="R21612" s="142"/>
      <c r="S21612" s="139"/>
    </row>
    <row r="21613" spans="2:19" ht="15.75" customHeight="1" x14ac:dyDescent="0.25">
      <c r="B21613" s="106"/>
      <c r="C21613" s="106"/>
      <c r="D21613" s="139"/>
      <c r="E21613" s="140"/>
      <c r="F21613" s="140"/>
      <c r="G21613" s="140"/>
      <c r="M21613" s="140"/>
      <c r="N21613" s="167"/>
      <c r="O21613" s="167"/>
      <c r="P21613" s="142"/>
      <c r="Q21613" s="142"/>
      <c r="R21613" s="142"/>
      <c r="S21613" s="139"/>
    </row>
    <row r="21614" spans="2:19" ht="15.75" customHeight="1" x14ac:dyDescent="0.25">
      <c r="B21614" s="106"/>
      <c r="C21614" s="106"/>
      <c r="D21614" s="139"/>
      <c r="E21614" s="140"/>
      <c r="F21614" s="140"/>
      <c r="G21614" s="140"/>
      <c r="M21614" s="140"/>
      <c r="N21614" s="167"/>
      <c r="O21614" s="167"/>
      <c r="P21614" s="142"/>
      <c r="Q21614" s="142"/>
      <c r="R21614" s="142"/>
      <c r="S21614" s="139"/>
    </row>
    <row r="21615" spans="2:19" ht="15.75" customHeight="1" x14ac:dyDescent="0.25">
      <c r="B21615" s="106"/>
      <c r="C21615" s="106"/>
      <c r="D21615" s="139"/>
      <c r="E21615" s="140"/>
      <c r="F21615" s="140"/>
      <c r="G21615" s="140"/>
      <c r="M21615" s="140"/>
      <c r="N21615" s="167"/>
      <c r="O21615" s="167"/>
      <c r="P21615" s="142"/>
      <c r="Q21615" s="142"/>
      <c r="R21615" s="142"/>
      <c r="S21615" s="139"/>
    </row>
    <row r="21616" spans="2:19" ht="15.75" customHeight="1" x14ac:dyDescent="0.25">
      <c r="B21616" s="106"/>
      <c r="C21616" s="106"/>
      <c r="D21616" s="139"/>
      <c r="E21616" s="140"/>
      <c r="F21616" s="140"/>
      <c r="G21616" s="140"/>
      <c r="M21616" s="140"/>
      <c r="N21616" s="167"/>
      <c r="O21616" s="167"/>
      <c r="P21616" s="142"/>
      <c r="Q21616" s="142"/>
      <c r="R21616" s="142"/>
      <c r="S21616" s="139"/>
    </row>
    <row r="21617" spans="2:19" ht="15.75" customHeight="1" x14ac:dyDescent="0.25">
      <c r="B21617" s="106"/>
      <c r="C21617" s="106"/>
      <c r="D21617" s="139"/>
      <c r="E21617" s="140"/>
      <c r="F21617" s="140"/>
      <c r="G21617" s="140"/>
      <c r="M21617" s="140"/>
      <c r="N21617" s="167"/>
      <c r="O21617" s="167"/>
      <c r="P21617" s="142"/>
      <c r="Q21617" s="142"/>
      <c r="R21617" s="142"/>
      <c r="S21617" s="139"/>
    </row>
    <row r="21618" spans="2:19" ht="15.75" customHeight="1" x14ac:dyDescent="0.25">
      <c r="B21618" s="106"/>
      <c r="C21618" s="106"/>
      <c r="D21618" s="139"/>
      <c r="E21618" s="140"/>
      <c r="F21618" s="140"/>
      <c r="G21618" s="140"/>
      <c r="M21618" s="140"/>
      <c r="N21618" s="167"/>
      <c r="O21618" s="167"/>
      <c r="P21618" s="142"/>
      <c r="Q21618" s="142"/>
      <c r="R21618" s="142"/>
      <c r="S21618" s="139"/>
    </row>
    <row r="21619" spans="2:19" ht="15.75" customHeight="1" x14ac:dyDescent="0.25">
      <c r="B21619" s="106"/>
      <c r="C21619" s="106"/>
      <c r="D21619" s="139"/>
      <c r="E21619" s="140"/>
      <c r="F21619" s="140"/>
      <c r="G21619" s="140"/>
      <c r="M21619" s="140"/>
      <c r="N21619" s="167"/>
      <c r="O21619" s="167"/>
      <c r="P21619" s="142"/>
      <c r="Q21619" s="142"/>
      <c r="R21619" s="142"/>
      <c r="S21619" s="139"/>
    </row>
    <row r="21620" spans="2:19" ht="15.75" customHeight="1" x14ac:dyDescent="0.25">
      <c r="B21620" s="106"/>
      <c r="C21620" s="106"/>
      <c r="D21620" s="139"/>
      <c r="E21620" s="140"/>
      <c r="F21620" s="140"/>
      <c r="G21620" s="140"/>
      <c r="M21620" s="140"/>
      <c r="N21620" s="167"/>
      <c r="O21620" s="167"/>
      <c r="P21620" s="142"/>
      <c r="Q21620" s="142"/>
      <c r="R21620" s="142"/>
      <c r="S21620" s="139"/>
    </row>
    <row r="21621" spans="2:19" ht="15.75" customHeight="1" x14ac:dyDescent="0.25">
      <c r="B21621" s="106"/>
      <c r="C21621" s="106"/>
      <c r="D21621" s="139"/>
      <c r="E21621" s="140"/>
      <c r="F21621" s="140"/>
      <c r="G21621" s="140"/>
      <c r="M21621" s="140"/>
      <c r="N21621" s="167"/>
      <c r="O21621" s="167"/>
      <c r="P21621" s="142"/>
      <c r="Q21621" s="142"/>
      <c r="R21621" s="142"/>
      <c r="S21621" s="139"/>
    </row>
    <row r="21622" spans="2:19" ht="15.75" customHeight="1" x14ac:dyDescent="0.25">
      <c r="B21622" s="106"/>
      <c r="C21622" s="106"/>
      <c r="D21622" s="139"/>
      <c r="E21622" s="140"/>
      <c r="F21622" s="140"/>
      <c r="G21622" s="140"/>
      <c r="M21622" s="140"/>
      <c r="N21622" s="167"/>
      <c r="O21622" s="167"/>
      <c r="P21622" s="142"/>
      <c r="Q21622" s="142"/>
      <c r="R21622" s="142"/>
      <c r="S21622" s="139"/>
    </row>
    <row r="21623" spans="2:19" ht="15.75" customHeight="1" x14ac:dyDescent="0.25">
      <c r="B21623" s="106"/>
      <c r="C21623" s="106"/>
      <c r="D21623" s="139"/>
      <c r="E21623" s="140"/>
      <c r="F21623" s="140"/>
      <c r="G21623" s="140"/>
      <c r="M21623" s="140"/>
      <c r="N21623" s="167"/>
      <c r="O21623" s="167"/>
      <c r="P21623" s="142"/>
      <c r="Q21623" s="142"/>
      <c r="R21623" s="142"/>
      <c r="S21623" s="139"/>
    </row>
    <row r="21624" spans="2:19" ht="15.75" customHeight="1" x14ac:dyDescent="0.25">
      <c r="B21624" s="106"/>
      <c r="C21624" s="106"/>
      <c r="D21624" s="139"/>
      <c r="E21624" s="140"/>
      <c r="F21624" s="140"/>
      <c r="G21624" s="140"/>
      <c r="M21624" s="140"/>
      <c r="N21624" s="167"/>
      <c r="O21624" s="167"/>
      <c r="P21624" s="142"/>
      <c r="Q21624" s="142"/>
      <c r="R21624" s="142"/>
      <c r="S21624" s="139"/>
    </row>
    <row r="21625" spans="2:19" ht="15.75" customHeight="1" x14ac:dyDescent="0.25">
      <c r="B21625" s="106"/>
      <c r="C21625" s="106"/>
      <c r="D21625" s="139"/>
      <c r="E21625" s="140"/>
      <c r="F21625" s="140"/>
      <c r="G21625" s="140"/>
      <c r="M21625" s="140"/>
      <c r="N21625" s="167"/>
      <c r="O21625" s="167"/>
      <c r="P21625" s="142"/>
      <c r="Q21625" s="142"/>
      <c r="R21625" s="142"/>
      <c r="S21625" s="139"/>
    </row>
    <row r="21626" spans="2:19" ht="15.75" customHeight="1" x14ac:dyDescent="0.25">
      <c r="B21626" s="106"/>
      <c r="C21626" s="106"/>
      <c r="D21626" s="139"/>
      <c r="E21626" s="140"/>
      <c r="F21626" s="140"/>
      <c r="G21626" s="140"/>
      <c r="M21626" s="140"/>
      <c r="N21626" s="167"/>
      <c r="O21626" s="167"/>
      <c r="P21626" s="142"/>
      <c r="Q21626" s="142"/>
      <c r="R21626" s="142"/>
      <c r="S21626" s="139"/>
    </row>
    <row r="21627" spans="2:19" ht="15.75" customHeight="1" x14ac:dyDescent="0.25">
      <c r="B21627" s="106"/>
      <c r="C21627" s="106"/>
      <c r="D21627" s="139"/>
      <c r="E21627" s="140"/>
      <c r="F21627" s="140"/>
      <c r="G21627" s="140"/>
      <c r="M21627" s="140"/>
      <c r="N21627" s="167"/>
      <c r="O21627" s="167"/>
      <c r="P21627" s="142"/>
      <c r="Q21627" s="142"/>
      <c r="R21627" s="142"/>
      <c r="S21627" s="139"/>
    </row>
    <row r="21628" spans="2:19" ht="15.75" customHeight="1" x14ac:dyDescent="0.25">
      <c r="B21628" s="106"/>
      <c r="C21628" s="106"/>
      <c r="D21628" s="139"/>
      <c r="E21628" s="140"/>
      <c r="F21628" s="140"/>
      <c r="G21628" s="140"/>
      <c r="M21628" s="140"/>
      <c r="N21628" s="167"/>
      <c r="O21628" s="167"/>
      <c r="P21628" s="142"/>
      <c r="Q21628" s="142"/>
      <c r="R21628" s="142"/>
      <c r="S21628" s="139"/>
    </row>
    <row r="21629" spans="2:19" ht="15.75" customHeight="1" x14ac:dyDescent="0.25">
      <c r="B21629" s="106"/>
      <c r="C21629" s="106"/>
      <c r="D21629" s="139"/>
      <c r="E21629" s="140"/>
      <c r="F21629" s="140"/>
      <c r="G21629" s="140"/>
      <c r="M21629" s="140"/>
      <c r="N21629" s="167"/>
      <c r="O21629" s="167"/>
      <c r="P21629" s="142"/>
      <c r="Q21629" s="142"/>
      <c r="R21629" s="142"/>
      <c r="S21629" s="139"/>
    </row>
    <row r="21630" spans="2:19" ht="15.75" customHeight="1" x14ac:dyDescent="0.25">
      <c r="B21630" s="106"/>
      <c r="C21630" s="106"/>
      <c r="D21630" s="139"/>
      <c r="E21630" s="140"/>
      <c r="F21630" s="140"/>
      <c r="G21630" s="140"/>
      <c r="M21630" s="140"/>
      <c r="N21630" s="167"/>
      <c r="O21630" s="167"/>
      <c r="P21630" s="142"/>
      <c r="Q21630" s="142"/>
      <c r="R21630" s="142"/>
      <c r="S21630" s="139"/>
    </row>
    <row r="21631" spans="2:19" ht="15.75" customHeight="1" x14ac:dyDescent="0.25">
      <c r="B21631" s="106"/>
      <c r="C21631" s="106"/>
      <c r="D21631" s="139"/>
      <c r="E21631" s="140"/>
      <c r="F21631" s="140"/>
      <c r="G21631" s="140"/>
      <c r="M21631" s="140"/>
      <c r="N21631" s="167"/>
      <c r="O21631" s="167"/>
      <c r="P21631" s="142"/>
      <c r="Q21631" s="142"/>
      <c r="R21631" s="142"/>
      <c r="S21631" s="139"/>
    </row>
    <row r="21632" spans="2:19" ht="15.75" customHeight="1" x14ac:dyDescent="0.25">
      <c r="B21632" s="106"/>
      <c r="C21632" s="106"/>
      <c r="D21632" s="139"/>
      <c r="E21632" s="140"/>
      <c r="F21632" s="140"/>
      <c r="G21632" s="140"/>
      <c r="M21632" s="140"/>
      <c r="N21632" s="167"/>
      <c r="O21632" s="167"/>
      <c r="P21632" s="142"/>
      <c r="Q21632" s="142"/>
      <c r="R21632" s="142"/>
      <c r="S21632" s="139"/>
    </row>
    <row r="21633" spans="2:19" ht="15.75" customHeight="1" x14ac:dyDescent="0.25">
      <c r="B21633" s="106"/>
      <c r="C21633" s="106"/>
      <c r="D21633" s="139"/>
      <c r="E21633" s="140"/>
      <c r="F21633" s="140"/>
      <c r="G21633" s="140"/>
      <c r="M21633" s="140"/>
      <c r="N21633" s="167"/>
      <c r="O21633" s="167"/>
      <c r="P21633" s="142"/>
      <c r="Q21633" s="142"/>
      <c r="R21633" s="142"/>
      <c r="S21633" s="139"/>
    </row>
    <row r="21634" spans="2:19" ht="15.75" customHeight="1" x14ac:dyDescent="0.25">
      <c r="B21634" s="106"/>
      <c r="C21634" s="106"/>
      <c r="D21634" s="139"/>
      <c r="E21634" s="140"/>
      <c r="F21634" s="140"/>
      <c r="G21634" s="140"/>
      <c r="M21634" s="140"/>
      <c r="N21634" s="167"/>
      <c r="O21634" s="167"/>
      <c r="P21634" s="142"/>
      <c r="Q21634" s="142"/>
      <c r="R21634" s="142"/>
      <c r="S21634" s="139"/>
    </row>
    <row r="21635" spans="2:19" ht="15.75" customHeight="1" x14ac:dyDescent="0.25">
      <c r="B21635" s="106"/>
      <c r="C21635" s="106"/>
      <c r="D21635" s="139"/>
      <c r="E21635" s="140"/>
      <c r="F21635" s="140"/>
      <c r="G21635" s="140"/>
      <c r="M21635" s="140"/>
      <c r="N21635" s="167"/>
      <c r="O21635" s="167"/>
      <c r="P21635" s="142"/>
      <c r="Q21635" s="142"/>
      <c r="R21635" s="142"/>
      <c r="S21635" s="139"/>
    </row>
    <row r="21636" spans="2:19" ht="15.75" customHeight="1" x14ac:dyDescent="0.25">
      <c r="B21636" s="106"/>
      <c r="C21636" s="106"/>
      <c r="D21636" s="139"/>
      <c r="E21636" s="140"/>
      <c r="F21636" s="140"/>
      <c r="G21636" s="140"/>
      <c r="M21636" s="140"/>
      <c r="N21636" s="167"/>
      <c r="O21636" s="167"/>
      <c r="P21636" s="142"/>
      <c r="Q21636" s="142"/>
      <c r="R21636" s="142"/>
      <c r="S21636" s="139"/>
    </row>
    <row r="21637" spans="2:19" ht="15.75" customHeight="1" x14ac:dyDescent="0.25">
      <c r="B21637" s="106"/>
      <c r="C21637" s="106"/>
      <c r="D21637" s="139"/>
      <c r="E21637" s="140"/>
      <c r="F21637" s="140"/>
      <c r="G21637" s="140"/>
      <c r="M21637" s="140"/>
      <c r="N21637" s="167"/>
      <c r="O21637" s="167"/>
      <c r="P21637" s="142"/>
      <c r="Q21637" s="142"/>
      <c r="R21637" s="142"/>
      <c r="S21637" s="139"/>
    </row>
    <row r="21638" spans="2:19" ht="15.75" customHeight="1" x14ac:dyDescent="0.25">
      <c r="B21638" s="106"/>
      <c r="C21638" s="106"/>
      <c r="D21638" s="139"/>
      <c r="E21638" s="140"/>
      <c r="F21638" s="140"/>
      <c r="G21638" s="140"/>
      <c r="M21638" s="140"/>
      <c r="N21638" s="167"/>
      <c r="O21638" s="167"/>
      <c r="P21638" s="142"/>
      <c r="Q21638" s="142"/>
      <c r="R21638" s="142"/>
      <c r="S21638" s="139"/>
    </row>
    <row r="21639" spans="2:19" ht="15.75" customHeight="1" x14ac:dyDescent="0.25">
      <c r="B21639" s="106"/>
      <c r="C21639" s="106"/>
      <c r="D21639" s="139"/>
      <c r="E21639" s="140"/>
      <c r="F21639" s="140"/>
      <c r="G21639" s="140"/>
      <c r="M21639" s="140"/>
      <c r="N21639" s="167"/>
      <c r="O21639" s="167"/>
      <c r="P21639" s="142"/>
      <c r="Q21639" s="142"/>
      <c r="R21639" s="142"/>
      <c r="S21639" s="139"/>
    </row>
    <row r="21640" spans="2:19" ht="15.75" customHeight="1" x14ac:dyDescent="0.25">
      <c r="B21640" s="106"/>
      <c r="C21640" s="106"/>
      <c r="D21640" s="139"/>
      <c r="E21640" s="140"/>
      <c r="F21640" s="140"/>
      <c r="G21640" s="140"/>
      <c r="M21640" s="140"/>
      <c r="N21640" s="167"/>
      <c r="O21640" s="167"/>
      <c r="P21640" s="142"/>
      <c r="Q21640" s="142"/>
      <c r="R21640" s="142"/>
      <c r="S21640" s="139"/>
    </row>
    <row r="21641" spans="2:19" ht="15.75" customHeight="1" x14ac:dyDescent="0.25">
      <c r="B21641" s="106"/>
      <c r="C21641" s="106"/>
      <c r="D21641" s="139"/>
      <c r="E21641" s="140"/>
      <c r="F21641" s="140"/>
      <c r="G21641" s="140"/>
      <c r="M21641" s="140"/>
      <c r="N21641" s="167"/>
      <c r="O21641" s="167"/>
      <c r="P21641" s="142"/>
      <c r="Q21641" s="142"/>
      <c r="R21641" s="142"/>
      <c r="S21641" s="139"/>
    </row>
    <row r="21642" spans="2:19" ht="15.75" customHeight="1" x14ac:dyDescent="0.25">
      <c r="B21642" s="106"/>
      <c r="C21642" s="106"/>
      <c r="D21642" s="139"/>
      <c r="E21642" s="140"/>
      <c r="F21642" s="140"/>
      <c r="G21642" s="140"/>
      <c r="M21642" s="140"/>
      <c r="N21642" s="167"/>
      <c r="O21642" s="167"/>
      <c r="P21642" s="142"/>
      <c r="Q21642" s="142"/>
      <c r="R21642" s="142"/>
      <c r="S21642" s="139"/>
    </row>
    <row r="21643" spans="2:19" ht="15.75" customHeight="1" x14ac:dyDescent="0.25">
      <c r="B21643" s="106"/>
      <c r="C21643" s="106"/>
      <c r="D21643" s="139"/>
      <c r="E21643" s="140"/>
      <c r="F21643" s="140"/>
      <c r="G21643" s="140"/>
      <c r="M21643" s="140"/>
      <c r="N21643" s="167"/>
      <c r="O21643" s="167"/>
      <c r="P21643" s="142"/>
      <c r="Q21643" s="142"/>
      <c r="R21643" s="142"/>
      <c r="S21643" s="139"/>
    </row>
    <row r="21644" spans="2:19" ht="15.75" customHeight="1" x14ac:dyDescent="0.25">
      <c r="B21644" s="106"/>
      <c r="C21644" s="106"/>
      <c r="D21644" s="139"/>
      <c r="E21644" s="140"/>
      <c r="F21644" s="140"/>
      <c r="G21644" s="140"/>
      <c r="M21644" s="140"/>
      <c r="N21644" s="167"/>
      <c r="O21644" s="167"/>
      <c r="P21644" s="142"/>
      <c r="Q21644" s="142"/>
      <c r="R21644" s="142"/>
      <c r="S21644" s="139"/>
    </row>
    <row r="21645" spans="2:19" ht="15.75" customHeight="1" x14ac:dyDescent="0.25">
      <c r="B21645" s="106"/>
      <c r="C21645" s="106"/>
      <c r="D21645" s="139"/>
      <c r="E21645" s="140"/>
      <c r="F21645" s="140"/>
      <c r="G21645" s="140"/>
      <c r="M21645" s="140"/>
      <c r="N21645" s="167"/>
      <c r="O21645" s="167"/>
      <c r="P21645" s="142"/>
      <c r="Q21645" s="142"/>
      <c r="R21645" s="142"/>
      <c r="S21645" s="139"/>
    </row>
    <row r="21646" spans="2:19" ht="15.75" customHeight="1" x14ac:dyDescent="0.25">
      <c r="B21646" s="106"/>
      <c r="C21646" s="106"/>
      <c r="D21646" s="139"/>
      <c r="E21646" s="140"/>
      <c r="F21646" s="140"/>
      <c r="G21646" s="140"/>
      <c r="M21646" s="140"/>
      <c r="N21646" s="167"/>
      <c r="O21646" s="167"/>
      <c r="P21646" s="142"/>
      <c r="Q21646" s="142"/>
      <c r="R21646" s="142"/>
      <c r="S21646" s="139"/>
    </row>
    <row r="21647" spans="2:19" ht="15.75" customHeight="1" x14ac:dyDescent="0.25">
      <c r="B21647" s="106"/>
      <c r="C21647" s="106"/>
      <c r="D21647" s="139"/>
      <c r="E21647" s="140"/>
      <c r="F21647" s="140"/>
      <c r="G21647" s="140"/>
      <c r="M21647" s="140"/>
      <c r="N21647" s="167"/>
      <c r="O21647" s="167"/>
      <c r="P21647" s="142"/>
      <c r="Q21647" s="142"/>
      <c r="R21647" s="142"/>
      <c r="S21647" s="139"/>
    </row>
    <row r="21648" spans="2:19" ht="15.75" customHeight="1" x14ac:dyDescent="0.25">
      <c r="B21648" s="106"/>
      <c r="C21648" s="106"/>
      <c r="D21648" s="139"/>
      <c r="E21648" s="140"/>
      <c r="F21648" s="140"/>
      <c r="G21648" s="140"/>
      <c r="M21648" s="140"/>
      <c r="N21648" s="167"/>
      <c r="O21648" s="167"/>
      <c r="P21648" s="142"/>
      <c r="Q21648" s="142"/>
      <c r="R21648" s="142"/>
      <c r="S21648" s="139"/>
    </row>
    <row r="21649" spans="2:19" ht="15.75" customHeight="1" x14ac:dyDescent="0.25">
      <c r="B21649" s="106"/>
      <c r="C21649" s="106"/>
      <c r="D21649" s="139"/>
      <c r="E21649" s="140"/>
      <c r="F21649" s="140"/>
      <c r="G21649" s="140"/>
      <c r="M21649" s="140"/>
      <c r="N21649" s="167"/>
      <c r="O21649" s="167"/>
      <c r="P21649" s="142"/>
      <c r="Q21649" s="142"/>
      <c r="R21649" s="142"/>
      <c r="S21649" s="139"/>
    </row>
    <row r="21650" spans="2:19" ht="15.75" customHeight="1" x14ac:dyDescent="0.25">
      <c r="B21650" s="106"/>
      <c r="C21650" s="106"/>
      <c r="D21650" s="139"/>
      <c r="E21650" s="140"/>
      <c r="F21650" s="140"/>
      <c r="G21650" s="140"/>
      <c r="M21650" s="140"/>
      <c r="N21650" s="167"/>
      <c r="O21650" s="167"/>
      <c r="P21650" s="142"/>
      <c r="Q21650" s="142"/>
      <c r="R21650" s="142"/>
      <c r="S21650" s="139"/>
    </row>
    <row r="21651" spans="2:19" ht="15.75" customHeight="1" x14ac:dyDescent="0.25">
      <c r="B21651" s="106"/>
      <c r="C21651" s="106"/>
      <c r="D21651" s="139"/>
      <c r="E21651" s="140"/>
      <c r="F21651" s="140"/>
      <c r="G21651" s="140"/>
      <c r="M21651" s="140"/>
      <c r="N21651" s="167"/>
      <c r="O21651" s="167"/>
      <c r="P21651" s="142"/>
      <c r="Q21651" s="142"/>
      <c r="R21651" s="142"/>
      <c r="S21651" s="139"/>
    </row>
    <row r="21652" spans="2:19" ht="15.75" customHeight="1" x14ac:dyDescent="0.25">
      <c r="B21652" s="106"/>
      <c r="C21652" s="106"/>
      <c r="D21652" s="139"/>
      <c r="E21652" s="140"/>
      <c r="F21652" s="140"/>
      <c r="G21652" s="140"/>
      <c r="M21652" s="140"/>
      <c r="N21652" s="167"/>
      <c r="O21652" s="167"/>
      <c r="P21652" s="142"/>
      <c r="Q21652" s="142"/>
      <c r="R21652" s="142"/>
      <c r="S21652" s="139"/>
    </row>
    <row r="21653" spans="2:19" ht="15.75" customHeight="1" x14ac:dyDescent="0.25">
      <c r="B21653" s="106"/>
      <c r="C21653" s="106"/>
      <c r="D21653" s="139"/>
      <c r="E21653" s="140"/>
      <c r="F21653" s="140"/>
      <c r="G21653" s="140"/>
      <c r="M21653" s="140"/>
      <c r="N21653" s="167"/>
      <c r="O21653" s="167"/>
      <c r="P21653" s="142"/>
      <c r="Q21653" s="142"/>
      <c r="R21653" s="142"/>
      <c r="S21653" s="139"/>
    </row>
    <row r="21654" spans="2:19" ht="15.75" customHeight="1" x14ac:dyDescent="0.25">
      <c r="B21654" s="106"/>
      <c r="C21654" s="106"/>
      <c r="D21654" s="139"/>
      <c r="E21654" s="140"/>
      <c r="F21654" s="140"/>
      <c r="G21654" s="140"/>
      <c r="M21654" s="140"/>
      <c r="N21654" s="167"/>
      <c r="O21654" s="167"/>
      <c r="P21654" s="142"/>
      <c r="Q21654" s="142"/>
      <c r="R21654" s="142"/>
      <c r="S21654" s="139"/>
    </row>
    <row r="21655" spans="2:19" ht="15.75" customHeight="1" x14ac:dyDescent="0.25">
      <c r="B21655" s="106"/>
      <c r="C21655" s="106"/>
      <c r="D21655" s="139"/>
      <c r="E21655" s="140"/>
      <c r="F21655" s="140"/>
      <c r="G21655" s="140"/>
      <c r="M21655" s="140"/>
      <c r="N21655" s="167"/>
      <c r="O21655" s="167"/>
      <c r="P21655" s="142"/>
      <c r="Q21655" s="142"/>
      <c r="R21655" s="142"/>
      <c r="S21655" s="139"/>
    </row>
    <row r="21656" spans="2:19" ht="15.75" customHeight="1" x14ac:dyDescent="0.25">
      <c r="B21656" s="106"/>
      <c r="C21656" s="106"/>
      <c r="D21656" s="139"/>
      <c r="E21656" s="140"/>
      <c r="F21656" s="140"/>
      <c r="G21656" s="140"/>
      <c r="M21656" s="140"/>
      <c r="N21656" s="167"/>
      <c r="O21656" s="167"/>
      <c r="P21656" s="142"/>
      <c r="Q21656" s="142"/>
      <c r="R21656" s="142"/>
      <c r="S21656" s="139"/>
    </row>
    <row r="21657" spans="2:19" ht="15.75" customHeight="1" x14ac:dyDescent="0.25">
      <c r="B21657" s="106"/>
      <c r="C21657" s="106"/>
      <c r="D21657" s="139"/>
      <c r="E21657" s="140"/>
      <c r="F21657" s="140"/>
      <c r="G21657" s="140"/>
      <c r="M21657" s="140"/>
      <c r="N21657" s="167"/>
      <c r="O21657" s="167"/>
      <c r="P21657" s="142"/>
      <c r="Q21657" s="142"/>
      <c r="R21657" s="142"/>
      <c r="S21657" s="139"/>
    </row>
    <row r="21658" spans="2:19" ht="15.75" customHeight="1" x14ac:dyDescent="0.25">
      <c r="B21658" s="106"/>
      <c r="C21658" s="106"/>
      <c r="D21658" s="139"/>
      <c r="E21658" s="140"/>
      <c r="F21658" s="140"/>
      <c r="G21658" s="140"/>
      <c r="M21658" s="140"/>
      <c r="N21658" s="167"/>
      <c r="O21658" s="167"/>
      <c r="P21658" s="142"/>
      <c r="Q21658" s="142"/>
      <c r="R21658" s="142"/>
      <c r="S21658" s="139"/>
    </row>
    <row r="21659" spans="2:19" ht="15.75" customHeight="1" x14ac:dyDescent="0.25">
      <c r="B21659" s="106"/>
      <c r="C21659" s="106"/>
      <c r="D21659" s="139"/>
      <c r="E21659" s="140"/>
      <c r="F21659" s="140"/>
      <c r="G21659" s="140"/>
      <c r="M21659" s="140"/>
      <c r="N21659" s="167"/>
      <c r="O21659" s="167"/>
      <c r="P21659" s="142"/>
      <c r="Q21659" s="142"/>
      <c r="R21659" s="142"/>
      <c r="S21659" s="139"/>
    </row>
    <row r="21660" spans="2:19" ht="15.75" customHeight="1" x14ac:dyDescent="0.25">
      <c r="B21660" s="106"/>
      <c r="C21660" s="106"/>
      <c r="D21660" s="139"/>
      <c r="E21660" s="140"/>
      <c r="F21660" s="140"/>
      <c r="G21660" s="140"/>
      <c r="M21660" s="140"/>
      <c r="N21660" s="167"/>
      <c r="O21660" s="167"/>
      <c r="P21660" s="142"/>
      <c r="Q21660" s="142"/>
      <c r="R21660" s="142"/>
      <c r="S21660" s="139"/>
    </row>
    <row r="21661" spans="2:19" ht="15.75" customHeight="1" x14ac:dyDescent="0.25">
      <c r="B21661" s="106"/>
      <c r="C21661" s="106"/>
      <c r="D21661" s="139"/>
      <c r="E21661" s="140"/>
      <c r="F21661" s="140"/>
      <c r="G21661" s="140"/>
      <c r="M21661" s="140"/>
      <c r="N21661" s="167"/>
      <c r="O21661" s="167"/>
      <c r="P21661" s="142"/>
      <c r="Q21661" s="142"/>
      <c r="R21661" s="142"/>
      <c r="S21661" s="139"/>
    </row>
    <row r="21662" spans="2:19" ht="15.75" customHeight="1" x14ac:dyDescent="0.25">
      <c r="B21662" s="106"/>
      <c r="C21662" s="106"/>
      <c r="D21662" s="139"/>
      <c r="E21662" s="140"/>
      <c r="F21662" s="140"/>
      <c r="G21662" s="140"/>
      <c r="M21662" s="140"/>
      <c r="N21662" s="167"/>
      <c r="O21662" s="167"/>
      <c r="P21662" s="142"/>
      <c r="Q21662" s="142"/>
      <c r="R21662" s="142"/>
      <c r="S21662" s="139"/>
    </row>
    <row r="21663" spans="2:19" ht="15.75" customHeight="1" x14ac:dyDescent="0.25">
      <c r="B21663" s="106"/>
      <c r="C21663" s="106"/>
      <c r="D21663" s="139"/>
      <c r="E21663" s="140"/>
      <c r="F21663" s="140"/>
      <c r="G21663" s="140"/>
      <c r="M21663" s="140"/>
      <c r="N21663" s="167"/>
      <c r="O21663" s="167"/>
      <c r="P21663" s="142"/>
      <c r="Q21663" s="142"/>
      <c r="R21663" s="142"/>
      <c r="S21663" s="139"/>
    </row>
    <row r="21664" spans="2:19" ht="15.75" customHeight="1" x14ac:dyDescent="0.25">
      <c r="B21664" s="106"/>
      <c r="C21664" s="106"/>
      <c r="D21664" s="139"/>
      <c r="E21664" s="140"/>
      <c r="F21664" s="140"/>
      <c r="G21664" s="140"/>
      <c r="M21664" s="140"/>
      <c r="N21664" s="167"/>
      <c r="O21664" s="167"/>
      <c r="P21664" s="142"/>
      <c r="Q21664" s="142"/>
      <c r="R21664" s="142"/>
      <c r="S21664" s="139"/>
    </row>
    <row r="21665" spans="2:19" ht="15.75" customHeight="1" x14ac:dyDescent="0.25">
      <c r="B21665" s="106"/>
      <c r="C21665" s="106"/>
      <c r="D21665" s="139"/>
      <c r="E21665" s="140"/>
      <c r="F21665" s="140"/>
      <c r="G21665" s="140"/>
      <c r="M21665" s="140"/>
      <c r="N21665" s="167"/>
      <c r="O21665" s="167"/>
      <c r="P21665" s="142"/>
      <c r="Q21665" s="142"/>
      <c r="R21665" s="142"/>
      <c r="S21665" s="139"/>
    </row>
    <row r="21666" spans="2:19" ht="15.75" customHeight="1" x14ac:dyDescent="0.25">
      <c r="B21666" s="106"/>
      <c r="C21666" s="106"/>
      <c r="D21666" s="139"/>
      <c r="E21666" s="140"/>
      <c r="F21666" s="140"/>
      <c r="G21666" s="140"/>
      <c r="M21666" s="140"/>
      <c r="N21666" s="167"/>
      <c r="O21666" s="167"/>
      <c r="P21666" s="142"/>
      <c r="Q21666" s="142"/>
      <c r="R21666" s="142"/>
      <c r="S21666" s="139"/>
    </row>
    <row r="21667" spans="2:19" ht="15.75" customHeight="1" x14ac:dyDescent="0.25">
      <c r="B21667" s="106"/>
      <c r="C21667" s="106"/>
      <c r="D21667" s="139"/>
      <c r="E21667" s="140"/>
      <c r="F21667" s="140"/>
      <c r="G21667" s="140"/>
      <c r="M21667" s="140"/>
      <c r="N21667" s="167"/>
      <c r="O21667" s="167"/>
      <c r="P21667" s="142"/>
      <c r="Q21667" s="142"/>
      <c r="R21667" s="142"/>
      <c r="S21667" s="139"/>
    </row>
    <row r="21668" spans="2:19" ht="15.75" customHeight="1" x14ac:dyDescent="0.25">
      <c r="B21668" s="106"/>
      <c r="C21668" s="106"/>
      <c r="D21668" s="139"/>
      <c r="E21668" s="140"/>
      <c r="F21668" s="140"/>
      <c r="G21668" s="140"/>
      <c r="M21668" s="140"/>
      <c r="N21668" s="167"/>
      <c r="O21668" s="167"/>
      <c r="P21668" s="142"/>
      <c r="Q21668" s="142"/>
      <c r="R21668" s="142"/>
      <c r="S21668" s="139"/>
    </row>
    <row r="21669" spans="2:19" ht="15.75" customHeight="1" x14ac:dyDescent="0.25">
      <c r="B21669" s="106"/>
      <c r="C21669" s="106"/>
      <c r="D21669" s="139"/>
      <c r="E21669" s="140"/>
      <c r="F21669" s="140"/>
      <c r="G21669" s="140"/>
      <c r="M21669" s="140"/>
      <c r="N21669" s="167"/>
      <c r="O21669" s="167"/>
      <c r="P21669" s="142"/>
      <c r="Q21669" s="142"/>
      <c r="R21669" s="142"/>
      <c r="S21669" s="139"/>
    </row>
    <row r="21670" spans="2:19" ht="15.75" customHeight="1" x14ac:dyDescent="0.25">
      <c r="B21670" s="106"/>
      <c r="C21670" s="106"/>
      <c r="D21670" s="139"/>
      <c r="E21670" s="140"/>
      <c r="F21670" s="140"/>
      <c r="G21670" s="140"/>
      <c r="M21670" s="140"/>
      <c r="N21670" s="167"/>
      <c r="O21670" s="167"/>
      <c r="P21670" s="142"/>
      <c r="Q21670" s="142"/>
      <c r="R21670" s="142"/>
      <c r="S21670" s="139"/>
    </row>
    <row r="21671" spans="2:19" ht="15.75" customHeight="1" x14ac:dyDescent="0.25">
      <c r="B21671" s="106"/>
      <c r="C21671" s="106"/>
      <c r="D21671" s="139"/>
      <c r="E21671" s="140"/>
      <c r="F21671" s="140"/>
      <c r="G21671" s="140"/>
      <c r="M21671" s="140"/>
      <c r="N21671" s="167"/>
      <c r="O21671" s="167"/>
      <c r="P21671" s="142"/>
      <c r="Q21671" s="142"/>
      <c r="R21671" s="142"/>
      <c r="S21671" s="139"/>
    </row>
    <row r="21672" spans="2:19" ht="15.75" customHeight="1" x14ac:dyDescent="0.25">
      <c r="B21672" s="106"/>
      <c r="C21672" s="106"/>
      <c r="D21672" s="139"/>
      <c r="E21672" s="140"/>
      <c r="F21672" s="140"/>
      <c r="G21672" s="140"/>
      <c r="M21672" s="140"/>
      <c r="N21672" s="167"/>
      <c r="O21672" s="167"/>
      <c r="P21672" s="142"/>
      <c r="Q21672" s="142"/>
      <c r="R21672" s="142"/>
      <c r="S21672" s="139"/>
    </row>
    <row r="21673" spans="2:19" ht="15.75" customHeight="1" x14ac:dyDescent="0.25">
      <c r="B21673" s="106"/>
      <c r="C21673" s="106"/>
      <c r="D21673" s="139"/>
      <c r="E21673" s="140"/>
      <c r="F21673" s="140"/>
      <c r="G21673" s="140"/>
      <c r="M21673" s="140"/>
      <c r="N21673" s="167"/>
      <c r="O21673" s="167"/>
      <c r="P21673" s="142"/>
      <c r="Q21673" s="142"/>
      <c r="R21673" s="142"/>
      <c r="S21673" s="139"/>
    </row>
    <row r="21674" spans="2:19" ht="15.75" customHeight="1" x14ac:dyDescent="0.25">
      <c r="B21674" s="106"/>
      <c r="C21674" s="106"/>
      <c r="D21674" s="139"/>
      <c r="E21674" s="140"/>
      <c r="F21674" s="140"/>
      <c r="G21674" s="140"/>
      <c r="M21674" s="140"/>
      <c r="N21674" s="167"/>
      <c r="O21674" s="167"/>
      <c r="P21674" s="142"/>
      <c r="Q21674" s="142"/>
      <c r="R21674" s="142"/>
      <c r="S21674" s="139"/>
    </row>
    <row r="21675" spans="2:19" ht="15.75" customHeight="1" x14ac:dyDescent="0.25">
      <c r="B21675" s="106"/>
      <c r="C21675" s="106"/>
      <c r="D21675" s="139"/>
      <c r="E21675" s="140"/>
      <c r="F21675" s="140"/>
      <c r="G21675" s="140"/>
      <c r="M21675" s="140"/>
      <c r="N21675" s="167"/>
      <c r="O21675" s="167"/>
      <c r="P21675" s="142"/>
      <c r="Q21675" s="142"/>
      <c r="R21675" s="142"/>
      <c r="S21675" s="139"/>
    </row>
    <row r="21676" spans="2:19" ht="15.75" customHeight="1" x14ac:dyDescent="0.25">
      <c r="B21676" s="106"/>
      <c r="C21676" s="106"/>
      <c r="D21676" s="139"/>
      <c r="E21676" s="140"/>
      <c r="F21676" s="140"/>
      <c r="G21676" s="140"/>
      <c r="M21676" s="140"/>
      <c r="N21676" s="167"/>
      <c r="O21676" s="167"/>
      <c r="P21676" s="142"/>
      <c r="Q21676" s="142"/>
      <c r="R21676" s="142"/>
      <c r="S21676" s="139"/>
    </row>
    <row r="21677" spans="2:19" ht="15.75" customHeight="1" x14ac:dyDescent="0.25">
      <c r="B21677" s="106"/>
      <c r="C21677" s="106"/>
      <c r="D21677" s="139"/>
      <c r="E21677" s="140"/>
      <c r="F21677" s="140"/>
      <c r="G21677" s="140"/>
      <c r="M21677" s="140"/>
      <c r="N21677" s="167"/>
      <c r="O21677" s="167"/>
      <c r="P21677" s="142"/>
      <c r="Q21677" s="142"/>
      <c r="R21677" s="142"/>
      <c r="S21677" s="139"/>
    </row>
    <row r="21678" spans="2:19" ht="15.75" customHeight="1" x14ac:dyDescent="0.25">
      <c r="B21678" s="106"/>
      <c r="C21678" s="106"/>
      <c r="D21678" s="139"/>
      <c r="E21678" s="140"/>
      <c r="F21678" s="140"/>
      <c r="G21678" s="140"/>
      <c r="M21678" s="140"/>
      <c r="N21678" s="167"/>
      <c r="O21678" s="167"/>
      <c r="P21678" s="142"/>
      <c r="Q21678" s="142"/>
      <c r="R21678" s="142"/>
      <c r="S21678" s="139"/>
    </row>
    <row r="21679" spans="2:19" ht="15.75" customHeight="1" x14ac:dyDescent="0.25">
      <c r="B21679" s="106"/>
      <c r="C21679" s="106"/>
      <c r="D21679" s="139"/>
      <c r="E21679" s="140"/>
      <c r="F21679" s="140"/>
      <c r="G21679" s="140"/>
      <c r="M21679" s="140"/>
      <c r="N21679" s="167"/>
      <c r="O21679" s="167"/>
      <c r="P21679" s="142"/>
      <c r="Q21679" s="142"/>
      <c r="R21679" s="142"/>
      <c r="S21679" s="139"/>
    </row>
    <row r="21680" spans="2:19" ht="15.75" customHeight="1" x14ac:dyDescent="0.25">
      <c r="B21680" s="106"/>
      <c r="C21680" s="106"/>
      <c r="D21680" s="139"/>
      <c r="E21680" s="140"/>
      <c r="F21680" s="140"/>
      <c r="G21680" s="140"/>
      <c r="M21680" s="140"/>
      <c r="N21680" s="167"/>
      <c r="O21680" s="167"/>
      <c r="P21680" s="142"/>
      <c r="Q21680" s="142"/>
      <c r="R21680" s="142"/>
      <c r="S21680" s="139"/>
    </row>
    <row r="21681" spans="2:19" ht="15.75" customHeight="1" x14ac:dyDescent="0.25">
      <c r="B21681" s="106"/>
      <c r="C21681" s="106"/>
      <c r="D21681" s="139"/>
      <c r="E21681" s="140"/>
      <c r="F21681" s="140"/>
      <c r="G21681" s="140"/>
      <c r="M21681" s="140"/>
      <c r="N21681" s="167"/>
      <c r="O21681" s="167"/>
      <c r="P21681" s="142"/>
      <c r="Q21681" s="142"/>
      <c r="R21681" s="142"/>
      <c r="S21681" s="139"/>
    </row>
    <row r="21682" spans="2:19" ht="15.75" customHeight="1" x14ac:dyDescent="0.25">
      <c r="B21682" s="106"/>
      <c r="C21682" s="106"/>
      <c r="D21682" s="139"/>
      <c r="E21682" s="140"/>
      <c r="F21682" s="140"/>
      <c r="G21682" s="140"/>
      <c r="M21682" s="140"/>
      <c r="N21682" s="167"/>
      <c r="O21682" s="167"/>
      <c r="P21682" s="142"/>
      <c r="Q21682" s="142"/>
      <c r="R21682" s="142"/>
      <c r="S21682" s="139"/>
    </row>
    <row r="21683" spans="2:19" ht="15.75" customHeight="1" x14ac:dyDescent="0.25">
      <c r="B21683" s="106"/>
      <c r="C21683" s="106"/>
      <c r="D21683" s="139"/>
      <c r="E21683" s="140"/>
      <c r="F21683" s="140"/>
      <c r="G21683" s="140"/>
      <c r="M21683" s="140"/>
      <c r="N21683" s="167"/>
      <c r="O21683" s="167"/>
      <c r="P21683" s="142"/>
      <c r="Q21683" s="142"/>
      <c r="R21683" s="142"/>
      <c r="S21683" s="139"/>
    </row>
    <row r="21684" spans="2:19" ht="15.75" customHeight="1" x14ac:dyDescent="0.25">
      <c r="B21684" s="106"/>
      <c r="C21684" s="106"/>
      <c r="D21684" s="139"/>
      <c r="E21684" s="140"/>
      <c r="F21684" s="140"/>
      <c r="G21684" s="140"/>
      <c r="M21684" s="140"/>
      <c r="N21684" s="167"/>
      <c r="O21684" s="167"/>
      <c r="P21684" s="142"/>
      <c r="Q21684" s="142"/>
      <c r="R21684" s="142"/>
      <c r="S21684" s="139"/>
    </row>
    <row r="21685" spans="2:19" ht="15.75" customHeight="1" x14ac:dyDescent="0.25">
      <c r="B21685" s="106"/>
      <c r="C21685" s="106"/>
      <c r="D21685" s="139"/>
      <c r="E21685" s="140"/>
      <c r="F21685" s="140"/>
      <c r="G21685" s="140"/>
      <c r="M21685" s="140"/>
      <c r="N21685" s="167"/>
      <c r="O21685" s="167"/>
      <c r="P21685" s="142"/>
      <c r="Q21685" s="142"/>
      <c r="R21685" s="142"/>
      <c r="S21685" s="139"/>
    </row>
    <row r="21686" spans="2:19" ht="15.75" customHeight="1" x14ac:dyDescent="0.25">
      <c r="B21686" s="106"/>
      <c r="C21686" s="106"/>
      <c r="D21686" s="139"/>
      <c r="E21686" s="140"/>
      <c r="F21686" s="140"/>
      <c r="G21686" s="140"/>
      <c r="M21686" s="140"/>
      <c r="N21686" s="167"/>
      <c r="O21686" s="167"/>
      <c r="P21686" s="142"/>
      <c r="Q21686" s="142"/>
      <c r="R21686" s="142"/>
      <c r="S21686" s="139"/>
    </row>
    <row r="21687" spans="2:19" ht="15.75" customHeight="1" x14ac:dyDescent="0.25">
      <c r="B21687" s="106"/>
      <c r="C21687" s="106"/>
      <c r="D21687" s="139"/>
      <c r="E21687" s="140"/>
      <c r="F21687" s="140"/>
      <c r="G21687" s="140"/>
      <c r="M21687" s="140"/>
      <c r="N21687" s="167"/>
      <c r="O21687" s="167"/>
      <c r="P21687" s="142"/>
      <c r="Q21687" s="142"/>
      <c r="R21687" s="142"/>
      <c r="S21687" s="139"/>
    </row>
    <row r="21688" spans="2:19" ht="15.75" customHeight="1" x14ac:dyDescent="0.25">
      <c r="B21688" s="106"/>
      <c r="C21688" s="106"/>
      <c r="D21688" s="139"/>
      <c r="E21688" s="140"/>
      <c r="F21688" s="140"/>
      <c r="G21688" s="140"/>
      <c r="M21688" s="140"/>
      <c r="N21688" s="167"/>
      <c r="O21688" s="167"/>
      <c r="P21688" s="142"/>
      <c r="Q21688" s="142"/>
      <c r="R21688" s="142"/>
      <c r="S21688" s="139"/>
    </row>
    <row r="21689" spans="2:19" ht="15.75" customHeight="1" x14ac:dyDescent="0.25">
      <c r="B21689" s="106"/>
      <c r="C21689" s="106"/>
      <c r="D21689" s="139"/>
      <c r="E21689" s="140"/>
      <c r="F21689" s="140"/>
      <c r="G21689" s="140"/>
      <c r="M21689" s="140"/>
      <c r="N21689" s="167"/>
      <c r="O21689" s="167"/>
      <c r="P21689" s="142"/>
      <c r="Q21689" s="142"/>
      <c r="R21689" s="142"/>
      <c r="S21689" s="139"/>
    </row>
    <row r="21690" spans="2:19" ht="15.75" customHeight="1" x14ac:dyDescent="0.25">
      <c r="B21690" s="106"/>
      <c r="C21690" s="106"/>
      <c r="D21690" s="139"/>
      <c r="E21690" s="140"/>
      <c r="F21690" s="140"/>
      <c r="G21690" s="140"/>
      <c r="M21690" s="140"/>
      <c r="N21690" s="167"/>
      <c r="O21690" s="167"/>
      <c r="P21690" s="142"/>
      <c r="Q21690" s="142"/>
      <c r="R21690" s="142"/>
      <c r="S21690" s="139"/>
    </row>
    <row r="21691" spans="2:19" ht="15.75" customHeight="1" x14ac:dyDescent="0.25">
      <c r="B21691" s="106"/>
      <c r="C21691" s="106"/>
      <c r="D21691" s="139"/>
      <c r="E21691" s="140"/>
      <c r="F21691" s="140"/>
      <c r="G21691" s="140"/>
      <c r="M21691" s="140"/>
      <c r="N21691" s="167"/>
      <c r="O21691" s="167"/>
      <c r="P21691" s="142"/>
      <c r="Q21691" s="142"/>
      <c r="R21691" s="142"/>
      <c r="S21691" s="139"/>
    </row>
    <row r="21692" spans="2:19" ht="15.75" customHeight="1" x14ac:dyDescent="0.25">
      <c r="B21692" s="106"/>
      <c r="C21692" s="106"/>
      <c r="D21692" s="139"/>
      <c r="E21692" s="140"/>
      <c r="F21692" s="140"/>
      <c r="G21692" s="140"/>
      <c r="M21692" s="140"/>
      <c r="N21692" s="167"/>
      <c r="O21692" s="167"/>
      <c r="P21692" s="142"/>
      <c r="Q21692" s="142"/>
      <c r="R21692" s="142"/>
      <c r="S21692" s="139"/>
    </row>
    <row r="21693" spans="2:19" ht="15.75" customHeight="1" x14ac:dyDescent="0.25">
      <c r="B21693" s="106"/>
      <c r="C21693" s="106"/>
      <c r="D21693" s="139"/>
      <c r="E21693" s="140"/>
      <c r="F21693" s="140"/>
      <c r="G21693" s="140"/>
      <c r="M21693" s="140"/>
      <c r="N21693" s="167"/>
      <c r="O21693" s="167"/>
      <c r="P21693" s="142"/>
      <c r="Q21693" s="142"/>
      <c r="R21693" s="142"/>
      <c r="S21693" s="139"/>
    </row>
    <row r="21694" spans="2:19" ht="15.75" customHeight="1" x14ac:dyDescent="0.25">
      <c r="B21694" s="106"/>
      <c r="C21694" s="106"/>
      <c r="D21694" s="139"/>
      <c r="E21694" s="140"/>
      <c r="F21694" s="140"/>
      <c r="G21694" s="140"/>
      <c r="M21694" s="140"/>
      <c r="N21694" s="167"/>
      <c r="O21694" s="167"/>
      <c r="P21694" s="142"/>
      <c r="Q21694" s="142"/>
      <c r="R21694" s="142"/>
      <c r="S21694" s="139"/>
    </row>
    <row r="21695" spans="2:19" ht="15.75" customHeight="1" x14ac:dyDescent="0.25">
      <c r="B21695" s="106"/>
      <c r="C21695" s="106"/>
      <c r="D21695" s="139"/>
      <c r="E21695" s="140"/>
      <c r="F21695" s="140"/>
      <c r="G21695" s="140"/>
      <c r="M21695" s="140"/>
      <c r="N21695" s="167"/>
      <c r="O21695" s="167"/>
      <c r="P21695" s="142"/>
      <c r="Q21695" s="142"/>
      <c r="R21695" s="142"/>
      <c r="S21695" s="139"/>
    </row>
    <row r="21696" spans="2:19" ht="15.75" customHeight="1" x14ac:dyDescent="0.25">
      <c r="B21696" s="106"/>
      <c r="C21696" s="106"/>
      <c r="D21696" s="139"/>
      <c r="E21696" s="140"/>
      <c r="F21696" s="140"/>
      <c r="G21696" s="140"/>
      <c r="M21696" s="140"/>
      <c r="N21696" s="167"/>
      <c r="O21696" s="167"/>
      <c r="P21696" s="142"/>
      <c r="Q21696" s="142"/>
      <c r="R21696" s="142"/>
      <c r="S21696" s="139"/>
    </row>
    <row r="21697" spans="2:19" ht="15.75" customHeight="1" x14ac:dyDescent="0.25">
      <c r="B21697" s="106"/>
      <c r="C21697" s="106"/>
      <c r="D21697" s="139"/>
      <c r="E21697" s="140"/>
      <c r="F21697" s="140"/>
      <c r="G21697" s="140"/>
      <c r="M21697" s="140"/>
      <c r="N21697" s="167"/>
      <c r="O21697" s="167"/>
      <c r="P21697" s="142"/>
      <c r="Q21697" s="142"/>
      <c r="R21697" s="142"/>
      <c r="S21697" s="139"/>
    </row>
    <row r="21698" spans="2:19" ht="15.75" customHeight="1" x14ac:dyDescent="0.25">
      <c r="B21698" s="106"/>
      <c r="C21698" s="106"/>
      <c r="D21698" s="139"/>
      <c r="E21698" s="140"/>
      <c r="F21698" s="140"/>
      <c r="G21698" s="140"/>
      <c r="M21698" s="140"/>
      <c r="N21698" s="167"/>
      <c r="O21698" s="167"/>
      <c r="P21698" s="142"/>
      <c r="Q21698" s="142"/>
      <c r="R21698" s="142"/>
      <c r="S21698" s="139"/>
    </row>
    <row r="21699" spans="2:19" ht="15.75" customHeight="1" x14ac:dyDescent="0.25">
      <c r="B21699" s="106"/>
      <c r="C21699" s="106"/>
      <c r="D21699" s="139"/>
      <c r="E21699" s="140"/>
      <c r="F21699" s="140"/>
      <c r="G21699" s="140"/>
      <c r="M21699" s="140"/>
      <c r="N21699" s="167"/>
      <c r="O21699" s="167"/>
      <c r="P21699" s="142"/>
      <c r="Q21699" s="142"/>
      <c r="R21699" s="142"/>
      <c r="S21699" s="139"/>
    </row>
    <row r="21700" spans="2:19" ht="15.75" customHeight="1" x14ac:dyDescent="0.25">
      <c r="B21700" s="106"/>
      <c r="C21700" s="106"/>
      <c r="D21700" s="139"/>
      <c r="E21700" s="140"/>
      <c r="F21700" s="140"/>
      <c r="G21700" s="140"/>
      <c r="M21700" s="140"/>
      <c r="N21700" s="167"/>
      <c r="O21700" s="167"/>
      <c r="P21700" s="142"/>
      <c r="Q21700" s="142"/>
      <c r="R21700" s="142"/>
      <c r="S21700" s="139"/>
    </row>
    <row r="21701" spans="2:19" ht="15.75" customHeight="1" x14ac:dyDescent="0.25">
      <c r="B21701" s="106"/>
      <c r="C21701" s="106"/>
      <c r="D21701" s="139"/>
      <c r="E21701" s="140"/>
      <c r="F21701" s="140"/>
      <c r="G21701" s="140"/>
      <c r="M21701" s="140"/>
      <c r="N21701" s="167"/>
      <c r="O21701" s="167"/>
      <c r="P21701" s="142"/>
      <c r="Q21701" s="142"/>
      <c r="R21701" s="142"/>
      <c r="S21701" s="139"/>
    </row>
    <row r="21702" spans="2:19" ht="15.75" customHeight="1" x14ac:dyDescent="0.25">
      <c r="B21702" s="106"/>
      <c r="C21702" s="106"/>
      <c r="D21702" s="139"/>
      <c r="E21702" s="140"/>
      <c r="F21702" s="140"/>
      <c r="G21702" s="140"/>
      <c r="M21702" s="140"/>
      <c r="N21702" s="167"/>
      <c r="O21702" s="167"/>
      <c r="P21702" s="142"/>
      <c r="Q21702" s="142"/>
      <c r="R21702" s="142"/>
      <c r="S21702" s="139"/>
    </row>
    <row r="21703" spans="2:19" ht="15.75" customHeight="1" x14ac:dyDescent="0.25">
      <c r="B21703" s="106"/>
      <c r="C21703" s="106"/>
      <c r="D21703" s="139"/>
      <c r="E21703" s="140"/>
      <c r="F21703" s="140"/>
      <c r="G21703" s="140"/>
      <c r="M21703" s="140"/>
      <c r="N21703" s="167"/>
      <c r="O21703" s="167"/>
      <c r="P21703" s="142"/>
      <c r="Q21703" s="142"/>
      <c r="R21703" s="142"/>
      <c r="S21703" s="139"/>
    </row>
    <row r="21704" spans="2:19" ht="15.75" customHeight="1" x14ac:dyDescent="0.25">
      <c r="B21704" s="106"/>
      <c r="C21704" s="106"/>
      <c r="D21704" s="139"/>
      <c r="E21704" s="140"/>
      <c r="F21704" s="140"/>
      <c r="G21704" s="140"/>
      <c r="M21704" s="140"/>
      <c r="N21704" s="167"/>
      <c r="O21704" s="167"/>
      <c r="P21704" s="142"/>
      <c r="Q21704" s="142"/>
      <c r="R21704" s="142"/>
      <c r="S21704" s="139"/>
    </row>
    <row r="21705" spans="2:19" ht="15.75" customHeight="1" x14ac:dyDescent="0.25">
      <c r="B21705" s="106"/>
      <c r="C21705" s="106"/>
      <c r="D21705" s="139"/>
      <c r="E21705" s="140"/>
      <c r="F21705" s="140"/>
      <c r="G21705" s="140"/>
      <c r="M21705" s="140"/>
      <c r="N21705" s="167"/>
      <c r="O21705" s="167"/>
      <c r="P21705" s="142"/>
      <c r="Q21705" s="142"/>
      <c r="R21705" s="142"/>
      <c r="S21705" s="139"/>
    </row>
    <row r="21706" spans="2:19" ht="15.75" customHeight="1" x14ac:dyDescent="0.25">
      <c r="B21706" s="106"/>
      <c r="C21706" s="106"/>
      <c r="D21706" s="139"/>
      <c r="E21706" s="140"/>
      <c r="F21706" s="140"/>
      <c r="G21706" s="140"/>
      <c r="M21706" s="140"/>
      <c r="N21706" s="167"/>
      <c r="O21706" s="167"/>
      <c r="P21706" s="142"/>
      <c r="Q21706" s="142"/>
      <c r="R21706" s="142"/>
      <c r="S21706" s="139"/>
    </row>
    <row r="21707" spans="2:19" ht="15.75" customHeight="1" x14ac:dyDescent="0.25">
      <c r="B21707" s="106"/>
      <c r="C21707" s="106"/>
      <c r="D21707" s="139"/>
      <c r="E21707" s="140"/>
      <c r="F21707" s="140"/>
      <c r="G21707" s="140"/>
      <c r="M21707" s="140"/>
      <c r="N21707" s="167"/>
      <c r="O21707" s="167"/>
      <c r="P21707" s="142"/>
      <c r="Q21707" s="142"/>
      <c r="R21707" s="142"/>
      <c r="S21707" s="139"/>
    </row>
    <row r="21708" spans="2:19" ht="15.75" customHeight="1" x14ac:dyDescent="0.25">
      <c r="B21708" s="106"/>
      <c r="C21708" s="106"/>
      <c r="D21708" s="139"/>
      <c r="E21708" s="140"/>
      <c r="F21708" s="140"/>
      <c r="G21708" s="140"/>
      <c r="M21708" s="140"/>
      <c r="N21708" s="167"/>
      <c r="O21708" s="167"/>
      <c r="P21708" s="142"/>
      <c r="Q21708" s="142"/>
      <c r="R21708" s="142"/>
      <c r="S21708" s="139"/>
    </row>
    <row r="21709" spans="2:19" ht="15.75" customHeight="1" x14ac:dyDescent="0.25">
      <c r="B21709" s="106"/>
      <c r="C21709" s="106"/>
      <c r="D21709" s="139"/>
      <c r="E21709" s="140"/>
      <c r="F21709" s="140"/>
      <c r="G21709" s="140"/>
      <c r="M21709" s="140"/>
      <c r="N21709" s="167"/>
      <c r="O21709" s="167"/>
      <c r="P21709" s="142"/>
      <c r="Q21709" s="142"/>
      <c r="R21709" s="142"/>
      <c r="S21709" s="139"/>
    </row>
    <row r="21710" spans="2:19" ht="15.75" customHeight="1" x14ac:dyDescent="0.25">
      <c r="B21710" s="106"/>
      <c r="C21710" s="106"/>
      <c r="D21710" s="139"/>
      <c r="E21710" s="140"/>
      <c r="F21710" s="140"/>
      <c r="G21710" s="140"/>
      <c r="M21710" s="140"/>
      <c r="N21710" s="167"/>
      <c r="O21710" s="167"/>
      <c r="P21710" s="142"/>
      <c r="Q21710" s="142"/>
      <c r="R21710" s="142"/>
      <c r="S21710" s="139"/>
    </row>
    <row r="21711" spans="2:19" ht="15.75" customHeight="1" x14ac:dyDescent="0.25">
      <c r="B21711" s="106"/>
      <c r="C21711" s="106"/>
      <c r="D21711" s="139"/>
      <c r="E21711" s="140"/>
      <c r="F21711" s="140"/>
      <c r="G21711" s="140"/>
      <c r="M21711" s="140"/>
      <c r="N21711" s="167"/>
      <c r="O21711" s="167"/>
      <c r="P21711" s="142"/>
      <c r="Q21711" s="142"/>
      <c r="R21711" s="142"/>
      <c r="S21711" s="139"/>
    </row>
    <row r="21712" spans="2:19" ht="15.75" customHeight="1" x14ac:dyDescent="0.25">
      <c r="B21712" s="106"/>
      <c r="C21712" s="106"/>
      <c r="D21712" s="139"/>
      <c r="E21712" s="140"/>
      <c r="F21712" s="140"/>
      <c r="G21712" s="140"/>
      <c r="M21712" s="140"/>
      <c r="N21712" s="167"/>
      <c r="O21712" s="167"/>
      <c r="P21712" s="142"/>
      <c r="Q21712" s="142"/>
      <c r="R21712" s="142"/>
      <c r="S21712" s="139"/>
    </row>
    <row r="21713" spans="2:19" ht="15.75" customHeight="1" x14ac:dyDescent="0.25">
      <c r="B21713" s="106"/>
      <c r="C21713" s="106"/>
      <c r="D21713" s="139"/>
      <c r="E21713" s="140"/>
      <c r="F21713" s="140"/>
      <c r="G21713" s="140"/>
      <c r="M21713" s="140"/>
      <c r="N21713" s="167"/>
      <c r="O21713" s="167"/>
      <c r="P21713" s="142"/>
      <c r="Q21713" s="142"/>
      <c r="R21713" s="142"/>
      <c r="S21713" s="139"/>
    </row>
    <row r="21714" spans="2:19" ht="15.75" customHeight="1" x14ac:dyDescent="0.25">
      <c r="B21714" s="106"/>
      <c r="C21714" s="106"/>
      <c r="D21714" s="139"/>
      <c r="E21714" s="140"/>
      <c r="F21714" s="140"/>
      <c r="G21714" s="140"/>
      <c r="M21714" s="140"/>
      <c r="N21714" s="167"/>
      <c r="O21714" s="167"/>
      <c r="P21714" s="142"/>
      <c r="Q21714" s="142"/>
      <c r="R21714" s="142"/>
      <c r="S21714" s="139"/>
    </row>
    <row r="21715" spans="2:19" ht="15.75" customHeight="1" x14ac:dyDescent="0.25">
      <c r="B21715" s="106"/>
      <c r="C21715" s="106"/>
      <c r="D21715" s="139"/>
      <c r="E21715" s="140"/>
      <c r="F21715" s="140"/>
      <c r="G21715" s="140"/>
      <c r="M21715" s="140"/>
      <c r="N21715" s="167"/>
      <c r="O21715" s="167"/>
      <c r="P21715" s="142"/>
      <c r="Q21715" s="142"/>
      <c r="R21715" s="142"/>
      <c r="S21715" s="139"/>
    </row>
    <row r="21716" spans="2:19" ht="15.75" customHeight="1" x14ac:dyDescent="0.25">
      <c r="B21716" s="106"/>
      <c r="C21716" s="106"/>
      <c r="D21716" s="139"/>
      <c r="E21716" s="140"/>
      <c r="F21716" s="140"/>
      <c r="G21716" s="140"/>
      <c r="M21716" s="140"/>
      <c r="N21716" s="167"/>
      <c r="O21716" s="167"/>
      <c r="P21716" s="142"/>
      <c r="Q21716" s="142"/>
      <c r="R21716" s="142"/>
      <c r="S21716" s="139"/>
    </row>
    <row r="21717" spans="2:19" ht="15.75" customHeight="1" x14ac:dyDescent="0.25">
      <c r="B21717" s="106"/>
      <c r="C21717" s="106"/>
      <c r="D21717" s="139"/>
      <c r="E21717" s="140"/>
      <c r="F21717" s="140"/>
      <c r="G21717" s="140"/>
      <c r="M21717" s="140"/>
      <c r="N21717" s="167"/>
      <c r="O21717" s="167"/>
      <c r="P21717" s="142"/>
      <c r="Q21717" s="142"/>
      <c r="R21717" s="142"/>
      <c r="S21717" s="139"/>
    </row>
    <row r="21718" spans="2:19" ht="15.75" customHeight="1" x14ac:dyDescent="0.25">
      <c r="B21718" s="106"/>
      <c r="C21718" s="106"/>
      <c r="D21718" s="139"/>
      <c r="E21718" s="140"/>
      <c r="F21718" s="140"/>
      <c r="G21718" s="140"/>
      <c r="M21718" s="140"/>
      <c r="N21718" s="167"/>
      <c r="O21718" s="167"/>
      <c r="P21718" s="142"/>
      <c r="Q21718" s="142"/>
      <c r="R21718" s="142"/>
      <c r="S21718" s="139"/>
    </row>
    <row r="21719" spans="2:19" ht="15.75" customHeight="1" x14ac:dyDescent="0.25">
      <c r="B21719" s="106"/>
      <c r="C21719" s="106"/>
      <c r="D21719" s="139"/>
      <c r="E21719" s="140"/>
      <c r="F21719" s="140"/>
      <c r="G21719" s="140"/>
      <c r="M21719" s="140"/>
      <c r="N21719" s="167"/>
      <c r="O21719" s="167"/>
      <c r="P21719" s="142"/>
      <c r="Q21719" s="142"/>
      <c r="R21719" s="142"/>
      <c r="S21719" s="139"/>
    </row>
    <row r="21720" spans="2:19" ht="15.75" customHeight="1" x14ac:dyDescent="0.25">
      <c r="B21720" s="106"/>
      <c r="C21720" s="106"/>
      <c r="D21720" s="139"/>
      <c r="E21720" s="140"/>
      <c r="F21720" s="140"/>
      <c r="G21720" s="140"/>
      <c r="M21720" s="140"/>
      <c r="N21720" s="167"/>
      <c r="O21720" s="167"/>
      <c r="P21720" s="142"/>
      <c r="Q21720" s="142"/>
      <c r="R21720" s="142"/>
      <c r="S21720" s="139"/>
    </row>
    <row r="21721" spans="2:19" ht="15.75" customHeight="1" x14ac:dyDescent="0.25">
      <c r="B21721" s="106"/>
      <c r="C21721" s="106"/>
      <c r="D21721" s="139"/>
      <c r="E21721" s="140"/>
      <c r="F21721" s="140"/>
      <c r="G21721" s="140"/>
      <c r="M21721" s="140"/>
      <c r="N21721" s="167"/>
      <c r="O21721" s="167"/>
      <c r="P21721" s="142"/>
      <c r="Q21721" s="142"/>
      <c r="R21721" s="142"/>
      <c r="S21721" s="139"/>
    </row>
    <row r="21722" spans="2:19" ht="15.75" customHeight="1" x14ac:dyDescent="0.25">
      <c r="B21722" s="106"/>
      <c r="C21722" s="106"/>
      <c r="D21722" s="139"/>
      <c r="E21722" s="140"/>
      <c r="F21722" s="140"/>
      <c r="G21722" s="140"/>
      <c r="M21722" s="140"/>
      <c r="N21722" s="167"/>
      <c r="O21722" s="167"/>
      <c r="P21722" s="142"/>
      <c r="Q21722" s="142"/>
      <c r="R21722" s="142"/>
      <c r="S21722" s="139"/>
    </row>
    <row r="21723" spans="2:19" ht="15.75" customHeight="1" x14ac:dyDescent="0.25">
      <c r="B21723" s="106"/>
      <c r="C21723" s="106"/>
      <c r="D21723" s="139"/>
      <c r="E21723" s="140"/>
      <c r="F21723" s="140"/>
      <c r="G21723" s="140"/>
      <c r="M21723" s="140"/>
      <c r="N21723" s="167"/>
      <c r="O21723" s="167"/>
      <c r="P21723" s="142"/>
      <c r="Q21723" s="142"/>
      <c r="R21723" s="142"/>
      <c r="S21723" s="139"/>
    </row>
    <row r="21724" spans="2:19" ht="15.75" customHeight="1" x14ac:dyDescent="0.25">
      <c r="B21724" s="106"/>
      <c r="C21724" s="106"/>
      <c r="D21724" s="139"/>
      <c r="E21724" s="140"/>
      <c r="F21724" s="140"/>
      <c r="G21724" s="140"/>
      <c r="M21724" s="140"/>
      <c r="N21724" s="167"/>
      <c r="O21724" s="167"/>
      <c r="P21724" s="142"/>
      <c r="Q21724" s="142"/>
      <c r="R21724" s="142"/>
      <c r="S21724" s="139"/>
    </row>
    <row r="21725" spans="2:19" ht="15.75" customHeight="1" x14ac:dyDescent="0.25">
      <c r="B21725" s="106"/>
      <c r="C21725" s="106"/>
      <c r="D21725" s="139"/>
      <c r="E21725" s="140"/>
      <c r="F21725" s="140"/>
      <c r="G21725" s="140"/>
      <c r="M21725" s="140"/>
      <c r="N21725" s="167"/>
      <c r="O21725" s="167"/>
      <c r="P21725" s="142"/>
      <c r="Q21725" s="142"/>
      <c r="R21725" s="142"/>
      <c r="S21725" s="139"/>
    </row>
    <row r="21726" spans="2:19" ht="15.75" customHeight="1" x14ac:dyDescent="0.25">
      <c r="B21726" s="106"/>
      <c r="C21726" s="106"/>
      <c r="D21726" s="139"/>
      <c r="E21726" s="140"/>
      <c r="F21726" s="140"/>
      <c r="G21726" s="140"/>
      <c r="M21726" s="140"/>
      <c r="N21726" s="167"/>
      <c r="O21726" s="167"/>
      <c r="P21726" s="142"/>
      <c r="Q21726" s="142"/>
      <c r="R21726" s="142"/>
      <c r="S21726" s="139"/>
    </row>
    <row r="21727" spans="2:19" ht="15.75" customHeight="1" x14ac:dyDescent="0.25">
      <c r="B21727" s="106"/>
      <c r="C21727" s="106"/>
      <c r="D21727" s="139"/>
      <c r="E21727" s="140"/>
      <c r="F21727" s="140"/>
      <c r="G21727" s="140"/>
      <c r="M21727" s="140"/>
      <c r="N21727" s="167"/>
      <c r="O21727" s="167"/>
      <c r="P21727" s="142"/>
      <c r="Q21727" s="142"/>
      <c r="R21727" s="142"/>
      <c r="S21727" s="139"/>
    </row>
    <row r="21728" spans="2:19" ht="15.75" customHeight="1" x14ac:dyDescent="0.25">
      <c r="B21728" s="106"/>
      <c r="C21728" s="106"/>
      <c r="D21728" s="139"/>
      <c r="E21728" s="140"/>
      <c r="F21728" s="140"/>
      <c r="G21728" s="140"/>
      <c r="M21728" s="140"/>
      <c r="N21728" s="167"/>
      <c r="O21728" s="167"/>
      <c r="P21728" s="142"/>
      <c r="Q21728" s="142"/>
      <c r="R21728" s="142"/>
      <c r="S21728" s="139"/>
    </row>
    <row r="21729" spans="2:19" ht="15.75" customHeight="1" x14ac:dyDescent="0.25">
      <c r="B21729" s="106"/>
      <c r="C21729" s="106"/>
      <c r="D21729" s="139"/>
      <c r="E21729" s="140"/>
      <c r="F21729" s="140"/>
      <c r="G21729" s="140"/>
      <c r="M21729" s="140"/>
      <c r="N21729" s="167"/>
      <c r="O21729" s="167"/>
      <c r="P21729" s="142"/>
      <c r="Q21729" s="142"/>
      <c r="R21729" s="142"/>
      <c r="S21729" s="139"/>
    </row>
    <row r="21730" spans="2:19" ht="15.75" customHeight="1" x14ac:dyDescent="0.25">
      <c r="B21730" s="106"/>
      <c r="C21730" s="106"/>
      <c r="D21730" s="139"/>
      <c r="E21730" s="140"/>
      <c r="F21730" s="140"/>
      <c r="G21730" s="140"/>
      <c r="M21730" s="140"/>
      <c r="N21730" s="167"/>
      <c r="O21730" s="167"/>
      <c r="P21730" s="142"/>
      <c r="Q21730" s="142"/>
      <c r="R21730" s="142"/>
      <c r="S21730" s="139"/>
    </row>
    <row r="21731" spans="2:19" ht="15.75" customHeight="1" x14ac:dyDescent="0.25">
      <c r="B21731" s="106"/>
      <c r="C21731" s="106"/>
      <c r="D21731" s="139"/>
      <c r="E21731" s="140"/>
      <c r="F21731" s="140"/>
      <c r="G21731" s="140"/>
      <c r="M21731" s="140"/>
      <c r="N21731" s="167"/>
      <c r="O21731" s="167"/>
      <c r="P21731" s="142"/>
      <c r="Q21731" s="142"/>
      <c r="R21731" s="142"/>
      <c r="S21731" s="139"/>
    </row>
    <row r="21732" spans="2:19" ht="15.75" customHeight="1" x14ac:dyDescent="0.25">
      <c r="B21732" s="106"/>
      <c r="C21732" s="106"/>
      <c r="D21732" s="139"/>
      <c r="E21732" s="140"/>
      <c r="F21732" s="140"/>
      <c r="G21732" s="140"/>
      <c r="M21732" s="140"/>
      <c r="N21732" s="167"/>
      <c r="O21732" s="167"/>
      <c r="P21732" s="142"/>
      <c r="Q21732" s="142"/>
      <c r="R21732" s="142"/>
      <c r="S21732" s="139"/>
    </row>
    <row r="21733" spans="2:19" ht="15.75" customHeight="1" x14ac:dyDescent="0.25">
      <c r="B21733" s="106"/>
      <c r="C21733" s="106"/>
      <c r="D21733" s="139"/>
      <c r="E21733" s="140"/>
      <c r="F21733" s="140"/>
      <c r="G21733" s="140"/>
      <c r="M21733" s="140"/>
      <c r="N21733" s="167"/>
      <c r="O21733" s="167"/>
      <c r="P21733" s="142"/>
      <c r="Q21733" s="142"/>
      <c r="R21733" s="142"/>
      <c r="S21733" s="139"/>
    </row>
    <row r="21734" spans="2:19" ht="15.75" customHeight="1" x14ac:dyDescent="0.25">
      <c r="B21734" s="106"/>
      <c r="C21734" s="106"/>
      <c r="D21734" s="139"/>
      <c r="E21734" s="140"/>
      <c r="F21734" s="140"/>
      <c r="G21734" s="140"/>
      <c r="M21734" s="140"/>
      <c r="N21734" s="167"/>
      <c r="O21734" s="167"/>
      <c r="P21734" s="142"/>
      <c r="Q21734" s="142"/>
      <c r="R21734" s="142"/>
      <c r="S21734" s="139"/>
    </row>
    <row r="21735" spans="2:19" ht="15.75" customHeight="1" x14ac:dyDescent="0.25">
      <c r="B21735" s="106"/>
      <c r="C21735" s="106"/>
      <c r="D21735" s="139"/>
      <c r="E21735" s="140"/>
      <c r="F21735" s="140"/>
      <c r="G21735" s="140"/>
      <c r="M21735" s="140"/>
      <c r="N21735" s="167"/>
      <c r="O21735" s="167"/>
      <c r="P21735" s="142"/>
      <c r="Q21735" s="142"/>
      <c r="R21735" s="142"/>
      <c r="S21735" s="139"/>
    </row>
    <row r="21736" spans="2:19" ht="15.75" customHeight="1" x14ac:dyDescent="0.25">
      <c r="B21736" s="106"/>
      <c r="C21736" s="106"/>
      <c r="D21736" s="139"/>
      <c r="E21736" s="140"/>
      <c r="F21736" s="140"/>
      <c r="G21736" s="140"/>
      <c r="M21736" s="140"/>
      <c r="N21736" s="167"/>
      <c r="O21736" s="167"/>
      <c r="P21736" s="142"/>
      <c r="Q21736" s="142"/>
      <c r="R21736" s="142"/>
      <c r="S21736" s="139"/>
    </row>
    <row r="21737" spans="2:19" ht="15.75" customHeight="1" x14ac:dyDescent="0.25">
      <c r="B21737" s="106"/>
      <c r="C21737" s="106"/>
      <c r="D21737" s="139"/>
      <c r="E21737" s="140"/>
      <c r="F21737" s="140"/>
      <c r="G21737" s="140"/>
      <c r="M21737" s="140"/>
      <c r="N21737" s="167"/>
      <c r="O21737" s="167"/>
      <c r="P21737" s="142"/>
      <c r="Q21737" s="142"/>
      <c r="R21737" s="142"/>
      <c r="S21737" s="139"/>
    </row>
    <row r="21738" spans="2:19" ht="15.75" customHeight="1" x14ac:dyDescent="0.25">
      <c r="B21738" s="106"/>
      <c r="C21738" s="106"/>
      <c r="D21738" s="139"/>
      <c r="E21738" s="140"/>
      <c r="F21738" s="140"/>
      <c r="G21738" s="140"/>
      <c r="M21738" s="140"/>
      <c r="N21738" s="167"/>
      <c r="O21738" s="167"/>
      <c r="P21738" s="142"/>
      <c r="Q21738" s="142"/>
      <c r="R21738" s="142"/>
      <c r="S21738" s="139"/>
    </row>
    <row r="21739" spans="2:19" ht="15.75" customHeight="1" x14ac:dyDescent="0.25">
      <c r="B21739" s="106"/>
      <c r="C21739" s="106"/>
      <c r="D21739" s="139"/>
      <c r="E21739" s="140"/>
      <c r="F21739" s="140"/>
      <c r="G21739" s="140"/>
      <c r="M21739" s="140"/>
      <c r="N21739" s="167"/>
      <c r="O21739" s="167"/>
      <c r="P21739" s="142"/>
      <c r="Q21739" s="142"/>
      <c r="R21739" s="142"/>
      <c r="S21739" s="139"/>
    </row>
    <row r="21740" spans="2:19" ht="15.75" customHeight="1" x14ac:dyDescent="0.25">
      <c r="B21740" s="106"/>
      <c r="C21740" s="106"/>
      <c r="D21740" s="139"/>
      <c r="E21740" s="140"/>
      <c r="F21740" s="140"/>
      <c r="G21740" s="140"/>
      <c r="M21740" s="140"/>
      <c r="N21740" s="167"/>
      <c r="O21740" s="167"/>
      <c r="P21740" s="142"/>
      <c r="Q21740" s="142"/>
      <c r="R21740" s="142"/>
      <c r="S21740" s="139"/>
    </row>
    <row r="21741" spans="2:19" ht="15.75" customHeight="1" x14ac:dyDescent="0.25">
      <c r="B21741" s="106"/>
      <c r="C21741" s="106"/>
      <c r="D21741" s="139"/>
      <c r="E21741" s="140"/>
      <c r="F21741" s="140"/>
      <c r="G21741" s="140"/>
      <c r="M21741" s="140"/>
      <c r="N21741" s="167"/>
      <c r="O21741" s="167"/>
      <c r="P21741" s="142"/>
      <c r="Q21741" s="142"/>
      <c r="R21741" s="142"/>
      <c r="S21741" s="139"/>
    </row>
    <row r="21742" spans="2:19" ht="15.75" customHeight="1" x14ac:dyDescent="0.25">
      <c r="B21742" s="106"/>
      <c r="C21742" s="106"/>
      <c r="D21742" s="139"/>
      <c r="E21742" s="140"/>
      <c r="F21742" s="140"/>
      <c r="G21742" s="140"/>
      <c r="M21742" s="140"/>
      <c r="N21742" s="167"/>
      <c r="O21742" s="167"/>
      <c r="P21742" s="142"/>
      <c r="Q21742" s="142"/>
      <c r="R21742" s="142"/>
      <c r="S21742" s="139"/>
    </row>
    <row r="21743" spans="2:19" ht="15.75" customHeight="1" x14ac:dyDescent="0.25">
      <c r="B21743" s="106"/>
      <c r="C21743" s="106"/>
      <c r="D21743" s="139"/>
      <c r="E21743" s="140"/>
      <c r="F21743" s="140"/>
      <c r="G21743" s="140"/>
      <c r="M21743" s="140"/>
      <c r="N21743" s="167"/>
      <c r="O21743" s="167"/>
      <c r="P21743" s="142"/>
      <c r="Q21743" s="142"/>
      <c r="R21743" s="142"/>
      <c r="S21743" s="139"/>
    </row>
    <row r="21744" spans="2:19" ht="15.75" customHeight="1" x14ac:dyDescent="0.25">
      <c r="B21744" s="106"/>
      <c r="C21744" s="168"/>
      <c r="D21744" s="169"/>
      <c r="E21744" s="170"/>
      <c r="F21744" s="140"/>
      <c r="G21744" s="140"/>
      <c r="M21744" s="140"/>
      <c r="N21744" s="167"/>
      <c r="O21744" s="167"/>
      <c r="P21744" s="142"/>
      <c r="Q21744" s="142"/>
      <c r="R21744" s="142"/>
      <c r="S21744" s="139"/>
    </row>
    <row r="21745" spans="2:19" ht="15.75" customHeight="1" x14ac:dyDescent="0.25">
      <c r="B21745" s="106"/>
      <c r="C21745" s="106"/>
      <c r="D21745" s="139"/>
      <c r="F21745" s="140"/>
      <c r="G21745" s="140"/>
      <c r="M21745" s="140"/>
      <c r="N21745" s="167"/>
      <c r="O21745" s="167"/>
      <c r="P21745" s="142"/>
      <c r="Q21745" s="142"/>
      <c r="R21745" s="142"/>
      <c r="S21745" s="139"/>
    </row>
    <row r="21746" spans="2:19" ht="15.75" customHeight="1" x14ac:dyDescent="0.25">
      <c r="B21746" s="106"/>
      <c r="C21746" s="106"/>
      <c r="D21746" s="139"/>
      <c r="F21746" s="140"/>
      <c r="G21746" s="140"/>
      <c r="M21746" s="140"/>
      <c r="N21746" s="167"/>
      <c r="O21746" s="167"/>
      <c r="P21746" s="142"/>
      <c r="Q21746" s="142"/>
      <c r="R21746" s="142"/>
      <c r="S21746" s="139"/>
    </row>
    <row r="21747" spans="2:19" ht="15.75" customHeight="1" x14ac:dyDescent="0.25">
      <c r="B21747" s="106"/>
      <c r="C21747" s="106"/>
      <c r="D21747" s="139"/>
      <c r="F21747" s="140"/>
      <c r="G21747" s="140"/>
      <c r="M21747" s="140"/>
      <c r="N21747" s="167"/>
      <c r="O21747" s="167"/>
      <c r="P21747" s="142"/>
      <c r="Q21747" s="142"/>
      <c r="R21747" s="142"/>
      <c r="S21747" s="139"/>
    </row>
    <row r="21748" spans="2:19" ht="15.75" customHeight="1" x14ac:dyDescent="0.25">
      <c r="B21748" s="106"/>
      <c r="C21748" s="106"/>
      <c r="D21748" s="139"/>
      <c r="F21748" s="140"/>
      <c r="G21748" s="140"/>
      <c r="M21748" s="140"/>
      <c r="N21748" s="167"/>
      <c r="O21748" s="167"/>
      <c r="P21748" s="142"/>
      <c r="Q21748" s="142"/>
      <c r="R21748" s="142"/>
      <c r="S21748" s="139"/>
    </row>
    <row r="21749" spans="2:19" ht="15.75" customHeight="1" x14ac:dyDescent="0.25">
      <c r="B21749" s="106"/>
      <c r="C21749" s="106"/>
      <c r="D21749" s="139"/>
      <c r="F21749" s="140"/>
      <c r="G21749" s="140"/>
      <c r="M21749" s="140"/>
      <c r="N21749" s="167"/>
      <c r="O21749" s="167"/>
      <c r="P21749" s="142"/>
      <c r="Q21749" s="142"/>
      <c r="R21749" s="142"/>
      <c r="S21749" s="139"/>
    </row>
    <row r="21750" spans="2:19" ht="15.75" customHeight="1" x14ac:dyDescent="0.25">
      <c r="B21750" s="106"/>
      <c r="C21750" s="106"/>
      <c r="D21750" s="139"/>
      <c r="F21750" s="140"/>
      <c r="G21750" s="140"/>
      <c r="M21750" s="140"/>
      <c r="N21750" s="167"/>
      <c r="O21750" s="167"/>
      <c r="P21750" s="142"/>
      <c r="Q21750" s="142"/>
      <c r="R21750" s="142"/>
      <c r="S21750" s="139"/>
    </row>
    <row r="21751" spans="2:19" ht="15.75" customHeight="1" x14ac:dyDescent="0.25">
      <c r="B21751" s="106"/>
      <c r="C21751" s="106"/>
      <c r="D21751" s="139"/>
      <c r="F21751" s="140"/>
      <c r="G21751" s="140"/>
      <c r="M21751" s="140"/>
      <c r="N21751" s="167"/>
      <c r="O21751" s="167"/>
      <c r="P21751" s="142"/>
      <c r="Q21751" s="142"/>
      <c r="R21751" s="142"/>
      <c r="S21751" s="139"/>
    </row>
    <row r="21752" spans="2:19" ht="15.75" customHeight="1" x14ac:dyDescent="0.25">
      <c r="B21752" s="106"/>
      <c r="C21752" s="106"/>
      <c r="D21752" s="139"/>
      <c r="F21752" s="140"/>
      <c r="G21752" s="140"/>
      <c r="M21752" s="140"/>
      <c r="N21752" s="167"/>
      <c r="O21752" s="167"/>
      <c r="P21752" s="142"/>
      <c r="Q21752" s="142"/>
      <c r="R21752" s="142"/>
      <c r="S21752" s="139"/>
    </row>
    <row r="21753" spans="2:19" ht="15.75" customHeight="1" x14ac:dyDescent="0.25">
      <c r="B21753" s="106"/>
      <c r="C21753" s="106"/>
      <c r="D21753" s="139"/>
      <c r="F21753" s="140"/>
      <c r="G21753" s="140"/>
      <c r="M21753" s="140"/>
      <c r="N21753" s="167"/>
      <c r="O21753" s="167"/>
      <c r="P21753" s="142"/>
      <c r="Q21753" s="142"/>
      <c r="R21753" s="142"/>
      <c r="S21753" s="139"/>
    </row>
    <row r="21754" spans="2:19" ht="15.75" customHeight="1" x14ac:dyDescent="0.25">
      <c r="B21754" s="106"/>
      <c r="C21754" s="106"/>
      <c r="D21754" s="139"/>
      <c r="F21754" s="140"/>
      <c r="G21754" s="140"/>
      <c r="M21754" s="140"/>
      <c r="N21754" s="167"/>
      <c r="O21754" s="167"/>
      <c r="P21754" s="142"/>
      <c r="Q21754" s="142"/>
      <c r="R21754" s="142"/>
      <c r="S21754" s="139"/>
    </row>
    <row r="21755" spans="2:19" ht="15.75" customHeight="1" x14ac:dyDescent="0.25">
      <c r="B21755" s="106"/>
      <c r="C21755" s="106"/>
      <c r="D21755" s="139"/>
      <c r="F21755" s="140"/>
      <c r="G21755" s="140"/>
      <c r="M21755" s="140"/>
      <c r="N21755" s="167"/>
      <c r="O21755" s="167"/>
      <c r="P21755" s="142"/>
      <c r="Q21755" s="142"/>
      <c r="R21755" s="142"/>
      <c r="S21755" s="139"/>
    </row>
    <row r="21756" spans="2:19" ht="15.75" customHeight="1" x14ac:dyDescent="0.25">
      <c r="B21756" s="106"/>
      <c r="C21756" s="106"/>
      <c r="D21756" s="139"/>
      <c r="F21756" s="140"/>
      <c r="G21756" s="140"/>
      <c r="M21756" s="140"/>
      <c r="N21756" s="167"/>
      <c r="O21756" s="167"/>
      <c r="P21756" s="142"/>
      <c r="Q21756" s="142"/>
      <c r="R21756" s="142"/>
      <c r="S21756" s="139"/>
    </row>
    <row r="21757" spans="2:19" ht="15.75" customHeight="1" x14ac:dyDescent="0.25">
      <c r="B21757" s="106"/>
      <c r="C21757" s="106"/>
      <c r="D21757" s="139"/>
      <c r="F21757" s="140"/>
      <c r="G21757" s="140"/>
      <c r="M21757" s="140"/>
      <c r="N21757" s="167"/>
      <c r="O21757" s="167"/>
      <c r="P21757" s="142"/>
      <c r="Q21757" s="142"/>
      <c r="R21757" s="142"/>
      <c r="S21757" s="139"/>
    </row>
    <row r="21758" spans="2:19" ht="15.75" customHeight="1" x14ac:dyDescent="0.25">
      <c r="B21758" s="106"/>
      <c r="C21758" s="106"/>
      <c r="D21758" s="139"/>
      <c r="F21758" s="140"/>
      <c r="G21758" s="140"/>
      <c r="M21758" s="140"/>
      <c r="N21758" s="167"/>
      <c r="O21758" s="167"/>
      <c r="P21758" s="142"/>
      <c r="Q21758" s="142"/>
      <c r="R21758" s="142"/>
      <c r="S21758" s="139"/>
    </row>
    <row r="21759" spans="2:19" ht="15.75" customHeight="1" x14ac:dyDescent="0.25">
      <c r="B21759" s="106"/>
      <c r="C21759" s="106"/>
      <c r="D21759" s="139"/>
      <c r="F21759" s="140"/>
      <c r="G21759" s="140"/>
      <c r="M21759" s="140"/>
      <c r="N21759" s="167"/>
      <c r="O21759" s="167"/>
      <c r="P21759" s="142"/>
      <c r="Q21759" s="142"/>
      <c r="R21759" s="142"/>
      <c r="S21759" s="139"/>
    </row>
    <row r="21760" spans="2:19" ht="15.75" customHeight="1" x14ac:dyDescent="0.25">
      <c r="B21760" s="106"/>
      <c r="C21760" s="106"/>
      <c r="D21760" s="139"/>
      <c r="F21760" s="140"/>
      <c r="G21760" s="140"/>
      <c r="M21760" s="140"/>
      <c r="N21760" s="167"/>
      <c r="O21760" s="167"/>
      <c r="P21760" s="142"/>
      <c r="Q21760" s="142"/>
      <c r="R21760" s="142"/>
      <c r="S21760" s="139"/>
    </row>
    <row r="21761" spans="2:19" ht="15.75" customHeight="1" x14ac:dyDescent="0.25">
      <c r="B21761" s="106"/>
      <c r="C21761" s="106"/>
      <c r="D21761" s="139"/>
      <c r="F21761" s="140"/>
      <c r="G21761" s="140"/>
      <c r="M21761" s="140"/>
      <c r="N21761" s="167"/>
      <c r="O21761" s="167"/>
      <c r="P21761" s="142"/>
      <c r="Q21761" s="142"/>
      <c r="R21761" s="142"/>
      <c r="S21761" s="139"/>
    </row>
    <row r="21762" spans="2:19" ht="15.75" customHeight="1" x14ac:dyDescent="0.25">
      <c r="B21762" s="106"/>
      <c r="C21762" s="106"/>
      <c r="D21762" s="139"/>
      <c r="F21762" s="140"/>
      <c r="G21762" s="140"/>
      <c r="M21762" s="140"/>
      <c r="N21762" s="167"/>
      <c r="O21762" s="167"/>
      <c r="P21762" s="142"/>
      <c r="Q21762" s="142"/>
      <c r="R21762" s="142"/>
      <c r="S21762" s="139"/>
    </row>
    <row r="21763" spans="2:19" ht="15.75" customHeight="1" x14ac:dyDescent="0.25">
      <c r="B21763" s="106"/>
      <c r="C21763" s="106"/>
      <c r="D21763" s="139"/>
      <c r="F21763" s="140"/>
      <c r="G21763" s="140"/>
      <c r="M21763" s="140"/>
      <c r="N21763" s="167"/>
      <c r="O21763" s="167"/>
      <c r="P21763" s="142"/>
      <c r="Q21763" s="142"/>
      <c r="R21763" s="142"/>
      <c r="S21763" s="139"/>
    </row>
    <row r="21764" spans="2:19" ht="15.75" customHeight="1" x14ac:dyDescent="0.25">
      <c r="B21764" s="106"/>
      <c r="C21764" s="106"/>
      <c r="D21764" s="139"/>
      <c r="F21764" s="140"/>
      <c r="G21764" s="140"/>
      <c r="M21764" s="140"/>
      <c r="N21764" s="167"/>
      <c r="O21764" s="167"/>
      <c r="P21764" s="142"/>
      <c r="Q21764" s="142"/>
      <c r="R21764" s="142"/>
      <c r="S21764" s="139"/>
    </row>
    <row r="21765" spans="2:19" ht="15.75" customHeight="1" x14ac:dyDescent="0.25">
      <c r="B21765" s="106"/>
      <c r="C21765" s="106"/>
      <c r="D21765" s="139"/>
      <c r="F21765" s="140"/>
      <c r="G21765" s="140"/>
      <c r="M21765" s="140"/>
      <c r="N21765" s="167"/>
      <c r="O21765" s="167"/>
      <c r="P21765" s="142"/>
      <c r="Q21765" s="142"/>
      <c r="R21765" s="142"/>
      <c r="S21765" s="139"/>
    </row>
    <row r="21766" spans="2:19" ht="15.75" customHeight="1" x14ac:dyDescent="0.25">
      <c r="B21766" s="106"/>
      <c r="C21766" s="106"/>
      <c r="D21766" s="139"/>
      <c r="F21766" s="140"/>
      <c r="G21766" s="140"/>
      <c r="M21766" s="140"/>
      <c r="N21766" s="167"/>
      <c r="O21766" s="167"/>
      <c r="P21766" s="142"/>
      <c r="Q21766" s="142"/>
      <c r="R21766" s="142"/>
      <c r="S21766" s="139"/>
    </row>
    <row r="21767" spans="2:19" ht="15.75" customHeight="1" x14ac:dyDescent="0.25">
      <c r="B21767" s="106"/>
      <c r="C21767" s="106"/>
      <c r="D21767" s="139"/>
      <c r="F21767" s="140"/>
      <c r="G21767" s="140"/>
      <c r="M21767" s="140"/>
      <c r="N21767" s="167"/>
      <c r="O21767" s="167"/>
      <c r="P21767" s="142"/>
      <c r="Q21767" s="142"/>
      <c r="R21767" s="142"/>
      <c r="S21767" s="139"/>
    </row>
    <row r="21768" spans="2:19" ht="15.75" customHeight="1" x14ac:dyDescent="0.25">
      <c r="B21768" s="106"/>
      <c r="C21768" s="106"/>
      <c r="D21768" s="139"/>
      <c r="F21768" s="140"/>
      <c r="G21768" s="140"/>
      <c r="M21768" s="140"/>
      <c r="N21768" s="167"/>
      <c r="O21768" s="167"/>
      <c r="P21768" s="142"/>
      <c r="Q21768" s="142"/>
      <c r="R21768" s="142"/>
      <c r="S21768" s="139"/>
    </row>
    <row r="21769" spans="2:19" ht="15.75" customHeight="1" x14ac:dyDescent="0.25">
      <c r="B21769" s="106"/>
      <c r="C21769" s="106"/>
      <c r="D21769" s="139"/>
      <c r="F21769" s="140"/>
      <c r="G21769" s="140"/>
      <c r="M21769" s="140"/>
      <c r="N21769" s="167"/>
      <c r="O21769" s="167"/>
      <c r="P21769" s="142"/>
      <c r="Q21769" s="142"/>
      <c r="R21769" s="142"/>
      <c r="S21769" s="139"/>
    </row>
    <row r="21770" spans="2:19" ht="15.75" customHeight="1" x14ac:dyDescent="0.25">
      <c r="B21770" s="106"/>
      <c r="C21770" s="106"/>
      <c r="D21770" s="139"/>
      <c r="F21770" s="140"/>
      <c r="G21770" s="140"/>
      <c r="M21770" s="140"/>
      <c r="N21770" s="167"/>
      <c r="O21770" s="167"/>
      <c r="P21770" s="142"/>
      <c r="Q21770" s="142"/>
      <c r="R21770" s="142"/>
      <c r="S21770" s="139"/>
    </row>
    <row r="21771" spans="2:19" ht="15.75" customHeight="1" x14ac:dyDescent="0.25">
      <c r="B21771" s="106"/>
      <c r="C21771" s="106"/>
      <c r="D21771" s="139"/>
      <c r="F21771" s="140"/>
      <c r="G21771" s="140"/>
      <c r="M21771" s="140"/>
      <c r="N21771" s="167"/>
      <c r="O21771" s="167"/>
      <c r="P21771" s="142"/>
      <c r="Q21771" s="142"/>
      <c r="R21771" s="142"/>
      <c r="S21771" s="139"/>
    </row>
    <row r="21772" spans="2:19" ht="15.75" customHeight="1" x14ac:dyDescent="0.25">
      <c r="B21772" s="106"/>
      <c r="C21772" s="106"/>
      <c r="D21772" s="139"/>
      <c r="F21772" s="140"/>
      <c r="G21772" s="140"/>
      <c r="M21772" s="140"/>
      <c r="N21772" s="167"/>
      <c r="O21772" s="167"/>
      <c r="P21772" s="142"/>
      <c r="Q21772" s="142"/>
      <c r="R21772" s="142"/>
      <c r="S21772" s="139"/>
    </row>
    <row r="21773" spans="2:19" ht="15.75" customHeight="1" x14ac:dyDescent="0.25">
      <c r="B21773" s="106"/>
      <c r="C21773" s="106"/>
      <c r="D21773" s="139"/>
      <c r="F21773" s="170"/>
      <c r="G21773" s="170"/>
      <c r="H21773" s="121"/>
      <c r="I21773" s="121"/>
      <c r="J21773" s="121"/>
      <c r="K21773" s="121"/>
      <c r="L21773" s="121"/>
      <c r="M21773" s="170"/>
      <c r="N21773" s="167"/>
      <c r="O21773" s="167"/>
      <c r="P21773" s="142"/>
      <c r="Q21773" s="142"/>
      <c r="R21773" s="142"/>
      <c r="S21773" s="139"/>
    </row>
    <row r="21774" spans="2:19" ht="15.75" customHeight="1" x14ac:dyDescent="0.25">
      <c r="B21774" s="106"/>
      <c r="C21774" s="106"/>
      <c r="D21774" s="139"/>
      <c r="N21774" s="167"/>
      <c r="O21774" s="167"/>
      <c r="P21774" s="142"/>
      <c r="Q21774" s="142"/>
      <c r="R21774" s="142"/>
      <c r="S21774" s="139"/>
    </row>
    <row r="21775" spans="2:19" ht="15.75" customHeight="1" x14ac:dyDescent="0.25">
      <c r="B21775" s="106"/>
      <c r="C21775" s="106"/>
      <c r="D21775" s="139"/>
      <c r="N21775" s="167"/>
      <c r="O21775" s="167"/>
      <c r="P21775" s="142"/>
      <c r="Q21775" s="142"/>
      <c r="R21775" s="142"/>
      <c r="S21775" s="139"/>
    </row>
    <row r="21776" spans="2:19" ht="15.75" customHeight="1" x14ac:dyDescent="0.25">
      <c r="B21776" s="106"/>
      <c r="C21776" s="106"/>
      <c r="D21776" s="139"/>
      <c r="N21776" s="167"/>
      <c r="O21776" s="167"/>
      <c r="P21776" s="142"/>
      <c r="Q21776" s="142"/>
      <c r="R21776" s="142"/>
      <c r="S21776" s="139"/>
    </row>
    <row r="21777" spans="2:19" ht="15.75" customHeight="1" x14ac:dyDescent="0.25">
      <c r="B21777" s="106"/>
      <c r="C21777" s="106"/>
      <c r="D21777" s="139"/>
      <c r="N21777" s="167"/>
      <c r="O21777" s="167"/>
      <c r="P21777" s="142"/>
      <c r="Q21777" s="142"/>
      <c r="R21777" s="142"/>
      <c r="S21777" s="139"/>
    </row>
    <row r="21778" spans="2:19" ht="15.75" customHeight="1" x14ac:dyDescent="0.25">
      <c r="B21778" s="106"/>
      <c r="C21778" s="106"/>
      <c r="D21778" s="139"/>
      <c r="N21778" s="167"/>
      <c r="O21778" s="167"/>
      <c r="P21778" s="142"/>
      <c r="Q21778" s="142"/>
      <c r="R21778" s="142"/>
      <c r="S21778" s="139"/>
    </row>
    <row r="21779" spans="2:19" ht="15.75" customHeight="1" x14ac:dyDescent="0.25">
      <c r="B21779" s="106"/>
      <c r="C21779" s="106"/>
      <c r="D21779" s="139"/>
      <c r="N21779" s="167"/>
      <c r="O21779" s="167"/>
      <c r="P21779" s="142"/>
      <c r="Q21779" s="142"/>
      <c r="R21779" s="142"/>
      <c r="S21779" s="139"/>
    </row>
    <row r="21780" spans="2:19" ht="15.75" customHeight="1" x14ac:dyDescent="0.25">
      <c r="B21780" s="106"/>
      <c r="C21780" s="106"/>
      <c r="D21780" s="139"/>
      <c r="N21780" s="167"/>
      <c r="O21780" s="167"/>
      <c r="P21780" s="142"/>
      <c r="Q21780" s="142"/>
      <c r="R21780" s="142"/>
      <c r="S21780" s="139"/>
    </row>
    <row r="21781" spans="2:19" ht="15.75" customHeight="1" x14ac:dyDescent="0.25">
      <c r="B21781" s="106"/>
      <c r="C21781" s="106"/>
      <c r="D21781" s="139"/>
      <c r="N21781" s="167"/>
      <c r="O21781" s="167"/>
      <c r="P21781" s="142"/>
      <c r="Q21781" s="142"/>
      <c r="R21781" s="142"/>
      <c r="S21781" s="139"/>
    </row>
    <row r="21782" spans="2:19" ht="15.75" customHeight="1" x14ac:dyDescent="0.25">
      <c r="B21782" s="106"/>
      <c r="C21782" s="106"/>
      <c r="D21782" s="139"/>
      <c r="N21782" s="167"/>
      <c r="O21782" s="167"/>
      <c r="P21782" s="142"/>
      <c r="Q21782" s="142"/>
      <c r="R21782" s="142"/>
      <c r="S21782" s="139"/>
    </row>
    <row r="21783" spans="2:19" ht="15.75" customHeight="1" x14ac:dyDescent="0.25">
      <c r="B21783" s="106"/>
      <c r="C21783" s="106"/>
      <c r="D21783" s="139"/>
      <c r="N21783" s="167"/>
      <c r="O21783" s="167"/>
      <c r="P21783" s="142"/>
      <c r="Q21783" s="142"/>
      <c r="R21783" s="142"/>
      <c r="S21783" s="139"/>
    </row>
    <row r="21784" spans="2:19" ht="15.75" customHeight="1" x14ac:dyDescent="0.25">
      <c r="B21784" s="106"/>
      <c r="C21784" s="106"/>
      <c r="D21784" s="139"/>
      <c r="N21784" s="167"/>
      <c r="O21784" s="167"/>
      <c r="P21784" s="142"/>
      <c r="Q21784" s="142"/>
      <c r="R21784" s="142"/>
      <c r="S21784" s="139"/>
    </row>
    <row r="21785" spans="2:19" ht="15.75" customHeight="1" x14ac:dyDescent="0.25">
      <c r="B21785" s="106"/>
      <c r="C21785" s="106"/>
      <c r="D21785" s="139"/>
      <c r="N21785" s="167"/>
      <c r="O21785" s="167"/>
      <c r="P21785" s="142"/>
      <c r="Q21785" s="142"/>
      <c r="R21785" s="142"/>
      <c r="S21785" s="139"/>
    </row>
    <row r="21786" spans="2:19" ht="15.75" customHeight="1" x14ac:dyDescent="0.25">
      <c r="B21786" s="106"/>
      <c r="C21786" s="106"/>
      <c r="D21786" s="139"/>
      <c r="N21786" s="167"/>
      <c r="O21786" s="167"/>
      <c r="P21786" s="142"/>
      <c r="Q21786" s="142"/>
      <c r="R21786" s="142"/>
      <c r="S21786" s="139"/>
    </row>
    <row r="21787" spans="2:19" ht="15.75" customHeight="1" x14ac:dyDescent="0.25">
      <c r="B21787" s="106"/>
      <c r="C21787" s="106"/>
      <c r="D21787" s="139"/>
      <c r="N21787" s="167"/>
      <c r="O21787" s="167"/>
      <c r="P21787" s="142"/>
      <c r="Q21787" s="142"/>
      <c r="R21787" s="142"/>
      <c r="S21787" s="139"/>
    </row>
    <row r="21788" spans="2:19" ht="15.75" customHeight="1" x14ac:dyDescent="0.25">
      <c r="B21788" s="106"/>
      <c r="C21788" s="106"/>
      <c r="D21788" s="139"/>
      <c r="N21788" s="167"/>
      <c r="O21788" s="167"/>
      <c r="P21788" s="142"/>
      <c r="Q21788" s="142"/>
      <c r="R21788" s="142"/>
      <c r="S21788" s="139"/>
    </row>
    <row r="21789" spans="2:19" ht="15.75" customHeight="1" x14ac:dyDescent="0.25">
      <c r="B21789" s="106"/>
      <c r="C21789" s="106"/>
      <c r="D21789" s="139"/>
      <c r="N21789" s="167"/>
      <c r="O21789" s="167"/>
      <c r="P21789" s="142"/>
      <c r="Q21789" s="142"/>
      <c r="R21789" s="142"/>
      <c r="S21789" s="139"/>
    </row>
    <row r="21790" spans="2:19" ht="15.75" customHeight="1" x14ac:dyDescent="0.25">
      <c r="B21790" s="106"/>
      <c r="C21790" s="106"/>
      <c r="D21790" s="139"/>
      <c r="N21790" s="167"/>
      <c r="O21790" s="167"/>
      <c r="P21790" s="142"/>
      <c r="Q21790" s="142"/>
      <c r="R21790" s="142"/>
      <c r="S21790" s="139"/>
    </row>
    <row r="21791" spans="2:19" ht="15.75" customHeight="1" x14ac:dyDescent="0.25">
      <c r="B21791" s="106"/>
      <c r="C21791" s="106"/>
      <c r="D21791" s="139"/>
      <c r="N21791" s="167"/>
      <c r="O21791" s="167"/>
      <c r="P21791" s="142"/>
      <c r="Q21791" s="142"/>
      <c r="R21791" s="142"/>
      <c r="S21791" s="139"/>
    </row>
    <row r="21792" spans="2:19" ht="15.75" customHeight="1" x14ac:dyDescent="0.25">
      <c r="B21792" s="106"/>
      <c r="C21792" s="106"/>
      <c r="D21792" s="139"/>
      <c r="N21792" s="167"/>
      <c r="O21792" s="167"/>
      <c r="P21792" s="171"/>
      <c r="Q21792" s="142"/>
      <c r="R21792" s="142"/>
      <c r="S21792" s="139"/>
    </row>
    <row r="21793" spans="1:51" ht="15.75" customHeight="1" x14ac:dyDescent="0.25">
      <c r="B21793" s="168"/>
      <c r="C21793" s="106"/>
      <c r="D21793" s="139"/>
      <c r="N21793" s="171"/>
      <c r="O21793" s="171"/>
      <c r="P21793" s="142"/>
      <c r="Q21793" s="142"/>
      <c r="R21793" s="142"/>
      <c r="S21793" s="139"/>
    </row>
    <row r="21794" spans="1:51" ht="15.75" customHeight="1" x14ac:dyDescent="0.25">
      <c r="B21794" s="106"/>
      <c r="C21794" s="106"/>
      <c r="D21794" s="139"/>
      <c r="P21794" s="142"/>
      <c r="Q21794" s="142"/>
      <c r="R21794" s="142"/>
      <c r="S21794" s="139"/>
    </row>
    <row r="21795" spans="1:51" ht="15.75" customHeight="1" x14ac:dyDescent="0.25">
      <c r="B21795" s="106"/>
      <c r="C21795" s="106"/>
      <c r="D21795" s="139"/>
      <c r="P21795" s="142"/>
      <c r="Q21795" s="142"/>
      <c r="R21795" s="142"/>
      <c r="S21795" s="139"/>
    </row>
    <row r="21796" spans="1:51" ht="15.75" customHeight="1" x14ac:dyDescent="0.25">
      <c r="B21796" s="106"/>
      <c r="C21796" s="106"/>
      <c r="D21796" s="139"/>
      <c r="P21796" s="142"/>
      <c r="Q21796" s="142"/>
      <c r="R21796" s="142"/>
      <c r="S21796" s="139"/>
    </row>
    <row r="21797" spans="1:51" ht="15.75" customHeight="1" x14ac:dyDescent="0.25">
      <c r="B21797" s="106"/>
      <c r="C21797" s="106"/>
      <c r="D21797" s="139"/>
      <c r="P21797" s="142"/>
      <c r="Q21797" s="171"/>
      <c r="R21797" s="171"/>
      <c r="S21797" s="169"/>
    </row>
    <row r="21798" spans="1:51" ht="15.75" customHeight="1" x14ac:dyDescent="0.25">
      <c r="B21798" s="106"/>
      <c r="C21798" s="106"/>
      <c r="D21798" s="139"/>
      <c r="P21798" s="142"/>
      <c r="Q21798" s="142"/>
      <c r="R21798" s="142"/>
      <c r="S21798" s="139"/>
      <c r="T21798" s="168"/>
    </row>
    <row r="21799" spans="1:51" ht="15.75" customHeight="1" x14ac:dyDescent="0.25">
      <c r="B21799" s="106"/>
      <c r="C21799" s="106"/>
      <c r="D21799" s="139"/>
      <c r="P21799" s="142"/>
      <c r="Q21799" s="142"/>
      <c r="R21799" s="142"/>
      <c r="S21799" s="139"/>
    </row>
    <row r="21800" spans="1:51" s="100" customFormat="1" ht="15.75" customHeight="1" x14ac:dyDescent="0.25">
      <c r="A21800" s="64"/>
      <c r="B21800" s="106"/>
      <c r="C21800" s="106"/>
      <c r="D21800" s="139"/>
      <c r="E21800" s="64"/>
      <c r="F21800" s="64"/>
      <c r="G21800" s="64"/>
      <c r="H21800" s="67"/>
      <c r="I21800" s="67"/>
      <c r="J21800" s="67"/>
      <c r="K21800" s="67"/>
      <c r="L21800" s="67"/>
      <c r="M21800" s="64"/>
      <c r="N21800" s="64"/>
      <c r="O21800" s="64"/>
      <c r="P21800" s="142"/>
      <c r="Q21800" s="142"/>
      <c r="R21800" s="142"/>
      <c r="S21800" s="139"/>
      <c r="T21800" s="106"/>
      <c r="U21800" s="168"/>
      <c r="V21800" s="172"/>
      <c r="W21800" s="64"/>
      <c r="X21800" s="64"/>
      <c r="Y21800" s="121"/>
      <c r="Z21800" s="121"/>
      <c r="AA21800" s="121"/>
      <c r="AB21800" s="121"/>
      <c r="AC21800" s="121"/>
      <c r="AD21800" s="121"/>
      <c r="AE21800" s="121"/>
      <c r="AF21800" s="121"/>
      <c r="AG21800" s="67"/>
      <c r="AH21800" s="67"/>
      <c r="AI21800" s="67"/>
      <c r="AJ21800" s="67"/>
      <c r="AK21800" s="114"/>
      <c r="AL21800" s="121"/>
      <c r="AM21800" s="67"/>
      <c r="AN21800" s="67"/>
      <c r="AO21800" s="67"/>
      <c r="AP21800" s="67"/>
      <c r="AQ21800" s="115"/>
      <c r="AV21800" s="73"/>
      <c r="AW21800" s="73"/>
      <c r="AX21800" s="74"/>
      <c r="AY21800" s="73"/>
    </row>
    <row r="21801" spans="1:51" ht="15.75" customHeight="1" x14ac:dyDescent="0.25">
      <c r="B21801" s="106"/>
      <c r="C21801" s="106"/>
      <c r="D21801" s="139"/>
      <c r="P21801" s="142"/>
      <c r="Q21801" s="142"/>
      <c r="R21801" s="142"/>
      <c r="S21801" s="139"/>
    </row>
    <row r="21802" spans="1:51" ht="15.75" customHeight="1" x14ac:dyDescent="0.25">
      <c r="B21802" s="106"/>
      <c r="C21802" s="106"/>
      <c r="D21802" s="139"/>
      <c r="P21802" s="142"/>
      <c r="Q21802" s="142"/>
      <c r="R21802" s="142"/>
      <c r="S21802" s="139"/>
    </row>
    <row r="21803" spans="1:51" ht="15.75" customHeight="1" x14ac:dyDescent="0.25">
      <c r="B21803" s="106"/>
      <c r="C21803" s="106"/>
      <c r="D21803" s="139"/>
      <c r="P21803" s="142"/>
      <c r="Q21803" s="142"/>
      <c r="R21803" s="142"/>
      <c r="S21803" s="139"/>
    </row>
    <row r="21804" spans="1:51" ht="15.75" customHeight="1" x14ac:dyDescent="0.25">
      <c r="B21804" s="106"/>
      <c r="C21804" s="106"/>
      <c r="D21804" s="139"/>
      <c r="P21804" s="142"/>
      <c r="Q21804" s="142"/>
      <c r="R21804" s="142"/>
      <c r="S21804" s="139"/>
    </row>
    <row r="21805" spans="1:51" ht="15.75" customHeight="1" x14ac:dyDescent="0.25">
      <c r="B21805" s="106"/>
      <c r="C21805" s="106"/>
      <c r="D21805" s="139"/>
      <c r="P21805" s="142"/>
      <c r="Q21805" s="142"/>
      <c r="R21805" s="142"/>
      <c r="S21805" s="139"/>
    </row>
    <row r="21806" spans="1:51" ht="15.75" customHeight="1" x14ac:dyDescent="0.25">
      <c r="B21806" s="106"/>
      <c r="C21806" s="106"/>
      <c r="D21806" s="139"/>
      <c r="P21806" s="142"/>
      <c r="Q21806" s="142"/>
      <c r="R21806" s="142"/>
      <c r="S21806" s="139"/>
    </row>
    <row r="21807" spans="1:51" ht="15.75" customHeight="1" x14ac:dyDescent="0.25">
      <c r="B21807" s="106"/>
      <c r="C21807" s="106"/>
      <c r="D21807" s="139"/>
      <c r="P21807" s="142"/>
      <c r="Q21807" s="142"/>
      <c r="R21807" s="142"/>
      <c r="S21807" s="139"/>
    </row>
    <row r="21808" spans="1:51" ht="15.75" customHeight="1" x14ac:dyDescent="0.25">
      <c r="B21808" s="106"/>
      <c r="C21808" s="106"/>
      <c r="D21808" s="139"/>
      <c r="P21808" s="142"/>
      <c r="Q21808" s="142"/>
      <c r="R21808" s="142"/>
      <c r="S21808" s="139"/>
    </row>
    <row r="21809" spans="2:19" ht="15.75" customHeight="1" x14ac:dyDescent="0.25">
      <c r="B21809" s="106"/>
      <c r="C21809" s="106"/>
      <c r="D21809" s="139"/>
      <c r="P21809" s="142"/>
      <c r="Q21809" s="142"/>
      <c r="R21809" s="142"/>
      <c r="S21809" s="139"/>
    </row>
    <row r="21810" spans="2:19" ht="15.75" customHeight="1" x14ac:dyDescent="0.25">
      <c r="B21810" s="106"/>
      <c r="C21810" s="106"/>
      <c r="D21810" s="139"/>
      <c r="P21810" s="142"/>
      <c r="Q21810" s="142"/>
      <c r="R21810" s="142"/>
      <c r="S21810" s="139"/>
    </row>
    <row r="21811" spans="2:19" ht="15.75" customHeight="1" x14ac:dyDescent="0.25">
      <c r="B21811" s="106"/>
      <c r="C21811" s="106"/>
      <c r="D21811" s="139"/>
      <c r="P21811" s="142"/>
      <c r="Q21811" s="142"/>
      <c r="R21811" s="142"/>
      <c r="S21811" s="139"/>
    </row>
    <row r="21812" spans="2:19" ht="15.75" customHeight="1" x14ac:dyDescent="0.25">
      <c r="B21812" s="106"/>
      <c r="C21812" s="106"/>
      <c r="D21812" s="139"/>
      <c r="P21812" s="142"/>
      <c r="Q21812" s="142"/>
      <c r="R21812" s="142"/>
      <c r="S21812" s="139"/>
    </row>
    <row r="21813" spans="2:19" ht="15.75" customHeight="1" x14ac:dyDescent="0.25">
      <c r="B21813" s="106"/>
      <c r="C21813" s="106"/>
      <c r="D21813" s="139"/>
      <c r="P21813" s="142"/>
      <c r="Q21813" s="142"/>
      <c r="R21813" s="142"/>
      <c r="S21813" s="139"/>
    </row>
    <row r="21814" spans="2:19" ht="15.75" customHeight="1" x14ac:dyDescent="0.25">
      <c r="B21814" s="106"/>
      <c r="C21814" s="106"/>
      <c r="D21814" s="139"/>
      <c r="P21814" s="142"/>
      <c r="Q21814" s="142"/>
      <c r="R21814" s="142"/>
      <c r="S21814" s="139"/>
    </row>
    <row r="21815" spans="2:19" ht="15.75" customHeight="1" x14ac:dyDescent="0.25">
      <c r="B21815" s="106"/>
      <c r="C21815" s="106"/>
      <c r="D21815" s="139"/>
      <c r="P21815" s="142"/>
      <c r="Q21815" s="142"/>
      <c r="R21815" s="142"/>
      <c r="S21815" s="139"/>
    </row>
    <row r="21816" spans="2:19" ht="15.75" customHeight="1" x14ac:dyDescent="0.25">
      <c r="B21816" s="106"/>
      <c r="C21816" s="106"/>
      <c r="D21816" s="139"/>
      <c r="P21816" s="142"/>
      <c r="Q21816" s="142"/>
      <c r="R21816" s="142"/>
      <c r="S21816" s="139"/>
    </row>
    <row r="21817" spans="2:19" ht="15.75" customHeight="1" x14ac:dyDescent="0.25">
      <c r="B21817" s="106"/>
      <c r="C21817" s="106"/>
      <c r="D21817" s="139"/>
      <c r="P21817" s="142"/>
      <c r="Q21817" s="142"/>
      <c r="R21817" s="142"/>
      <c r="S21817" s="139"/>
    </row>
    <row r="21818" spans="2:19" ht="15.75" customHeight="1" x14ac:dyDescent="0.25">
      <c r="B21818" s="106"/>
      <c r="C21818" s="106"/>
      <c r="D21818" s="139"/>
      <c r="P21818" s="142"/>
      <c r="Q21818" s="142"/>
      <c r="R21818" s="142"/>
      <c r="S21818" s="139"/>
    </row>
    <row r="21819" spans="2:19" ht="15.75" customHeight="1" x14ac:dyDescent="0.25">
      <c r="B21819" s="106"/>
      <c r="C21819" s="106"/>
      <c r="D21819" s="139"/>
      <c r="P21819" s="142"/>
      <c r="Q21819" s="142"/>
      <c r="R21819" s="142"/>
      <c r="S21819" s="139"/>
    </row>
    <row r="21820" spans="2:19" ht="15.75" customHeight="1" x14ac:dyDescent="0.25">
      <c r="B21820" s="106"/>
      <c r="C21820" s="106"/>
      <c r="D21820" s="139"/>
      <c r="P21820" s="142"/>
      <c r="Q21820" s="142"/>
      <c r="R21820" s="142"/>
      <c r="S21820" s="139"/>
    </row>
    <row r="21821" spans="2:19" ht="15.75" customHeight="1" x14ac:dyDescent="0.25">
      <c r="B21821" s="106"/>
      <c r="C21821" s="106"/>
      <c r="D21821" s="139"/>
      <c r="P21821" s="142"/>
      <c r="Q21821" s="142"/>
      <c r="R21821" s="142"/>
      <c r="S21821" s="139"/>
    </row>
    <row r="21822" spans="2:19" ht="15.75" customHeight="1" x14ac:dyDescent="0.25">
      <c r="B21822" s="106"/>
      <c r="C21822" s="106"/>
      <c r="D21822" s="139"/>
      <c r="P21822" s="142"/>
      <c r="Q21822" s="142"/>
      <c r="R21822" s="142"/>
      <c r="S21822" s="139"/>
    </row>
    <row r="21823" spans="2:19" ht="15.75" customHeight="1" x14ac:dyDescent="0.25">
      <c r="B21823" s="106"/>
      <c r="C21823" s="106"/>
      <c r="D21823" s="139"/>
      <c r="P21823" s="142"/>
      <c r="Q21823" s="142"/>
      <c r="R21823" s="142"/>
      <c r="S21823" s="139"/>
    </row>
    <row r="21824" spans="2:19" ht="15.75" customHeight="1" x14ac:dyDescent="0.25">
      <c r="B21824" s="106"/>
      <c r="C21824" s="106"/>
      <c r="D21824" s="139"/>
      <c r="P21824" s="142"/>
      <c r="Q21824" s="142"/>
      <c r="R21824" s="142"/>
      <c r="S21824" s="139"/>
    </row>
    <row r="21825" spans="2:19" ht="15.75" customHeight="1" x14ac:dyDescent="0.25">
      <c r="B21825" s="106"/>
      <c r="C21825" s="106"/>
      <c r="D21825" s="139"/>
      <c r="P21825" s="142"/>
      <c r="Q21825" s="142"/>
      <c r="R21825" s="142"/>
      <c r="S21825" s="139"/>
    </row>
    <row r="21826" spans="2:19" ht="15.75" customHeight="1" x14ac:dyDescent="0.25">
      <c r="B21826" s="106"/>
      <c r="C21826" s="106"/>
      <c r="D21826" s="139"/>
      <c r="P21826" s="142"/>
      <c r="Q21826" s="142"/>
      <c r="R21826" s="142"/>
      <c r="S21826" s="139"/>
    </row>
    <row r="21827" spans="2:19" ht="15.75" customHeight="1" x14ac:dyDescent="0.25">
      <c r="B21827" s="106"/>
      <c r="C21827" s="106"/>
      <c r="D21827" s="139"/>
      <c r="P21827" s="142"/>
      <c r="Q21827" s="142"/>
      <c r="R21827" s="142"/>
      <c r="S21827" s="139"/>
    </row>
    <row r="21828" spans="2:19" ht="15.75" customHeight="1" x14ac:dyDescent="0.25">
      <c r="B21828" s="106"/>
      <c r="C21828" s="106"/>
      <c r="D21828" s="139"/>
      <c r="P21828" s="142"/>
      <c r="Q21828" s="142"/>
      <c r="R21828" s="142"/>
      <c r="S21828" s="139"/>
    </row>
    <row r="21829" spans="2:19" ht="15.75" customHeight="1" x14ac:dyDescent="0.25">
      <c r="B21829" s="106"/>
      <c r="C21829" s="106"/>
      <c r="D21829" s="139"/>
      <c r="P21829" s="142"/>
      <c r="Q21829" s="142"/>
      <c r="R21829" s="142"/>
      <c r="S21829" s="139"/>
    </row>
    <row r="21830" spans="2:19" ht="15.75" customHeight="1" x14ac:dyDescent="0.25">
      <c r="B21830" s="106"/>
      <c r="C21830" s="106"/>
      <c r="D21830" s="139"/>
      <c r="P21830" s="142"/>
      <c r="Q21830" s="142"/>
      <c r="R21830" s="142"/>
      <c r="S21830" s="139"/>
    </row>
    <row r="21831" spans="2:19" ht="15.75" customHeight="1" x14ac:dyDescent="0.25">
      <c r="B21831" s="106"/>
      <c r="C21831" s="106"/>
      <c r="D21831" s="139"/>
      <c r="P21831" s="142"/>
      <c r="Q21831" s="142"/>
      <c r="R21831" s="142"/>
      <c r="S21831" s="139"/>
    </row>
    <row r="21832" spans="2:19" ht="15.75" customHeight="1" x14ac:dyDescent="0.25">
      <c r="B21832" s="106"/>
      <c r="C21832" s="106"/>
      <c r="D21832" s="139"/>
      <c r="P21832" s="142"/>
      <c r="Q21832" s="142"/>
      <c r="R21832" s="142"/>
      <c r="S21832" s="139"/>
    </row>
    <row r="21833" spans="2:19" ht="15.75" customHeight="1" x14ac:dyDescent="0.25">
      <c r="B21833" s="106"/>
      <c r="C21833" s="106"/>
      <c r="D21833" s="139"/>
      <c r="P21833" s="142"/>
      <c r="Q21833" s="142"/>
      <c r="R21833" s="142"/>
      <c r="S21833" s="139"/>
    </row>
    <row r="21834" spans="2:19" ht="15.75" customHeight="1" x14ac:dyDescent="0.25">
      <c r="B21834" s="106"/>
      <c r="C21834" s="106"/>
      <c r="D21834" s="139"/>
      <c r="P21834" s="142"/>
      <c r="Q21834" s="142"/>
      <c r="R21834" s="142"/>
      <c r="S21834" s="139"/>
    </row>
    <row r="21835" spans="2:19" ht="15.75" customHeight="1" x14ac:dyDescent="0.25">
      <c r="B21835" s="106"/>
      <c r="C21835" s="106"/>
      <c r="D21835" s="139"/>
      <c r="P21835" s="142"/>
      <c r="Q21835" s="142"/>
      <c r="R21835" s="142"/>
      <c r="S21835" s="139"/>
    </row>
    <row r="21836" spans="2:19" ht="15.75" customHeight="1" x14ac:dyDescent="0.25">
      <c r="B21836" s="106"/>
      <c r="C21836" s="106"/>
      <c r="D21836" s="139"/>
      <c r="P21836" s="142"/>
      <c r="Q21836" s="142"/>
      <c r="R21836" s="142"/>
      <c r="S21836" s="139"/>
    </row>
    <row r="21837" spans="2:19" ht="15.75" customHeight="1" x14ac:dyDescent="0.25">
      <c r="B21837" s="106"/>
      <c r="C21837" s="106"/>
      <c r="D21837" s="139"/>
      <c r="P21837" s="142"/>
      <c r="Q21837" s="142"/>
      <c r="R21837" s="142"/>
      <c r="S21837" s="139"/>
    </row>
    <row r="21838" spans="2:19" ht="15.75" customHeight="1" x14ac:dyDescent="0.25">
      <c r="B21838" s="106"/>
      <c r="C21838" s="106"/>
      <c r="D21838" s="139"/>
      <c r="P21838" s="142"/>
      <c r="Q21838" s="142"/>
      <c r="R21838" s="142"/>
      <c r="S21838" s="139"/>
    </row>
    <row r="21839" spans="2:19" ht="15.75" customHeight="1" x14ac:dyDescent="0.25">
      <c r="B21839" s="106"/>
      <c r="C21839" s="106"/>
      <c r="D21839" s="139"/>
      <c r="P21839" s="142"/>
      <c r="Q21839" s="142"/>
      <c r="R21839" s="142"/>
      <c r="S21839" s="139"/>
    </row>
    <row r="21840" spans="2:19" ht="15.75" customHeight="1" x14ac:dyDescent="0.25">
      <c r="B21840" s="106"/>
      <c r="C21840" s="106"/>
      <c r="D21840" s="139"/>
      <c r="P21840" s="142"/>
      <c r="Q21840" s="142"/>
      <c r="R21840" s="142"/>
      <c r="S21840" s="139"/>
    </row>
    <row r="21841" spans="2:19" ht="15.75" customHeight="1" x14ac:dyDescent="0.25">
      <c r="B21841" s="106"/>
      <c r="C21841" s="106"/>
      <c r="D21841" s="139"/>
      <c r="P21841" s="142"/>
      <c r="Q21841" s="142"/>
      <c r="R21841" s="142"/>
      <c r="S21841" s="139"/>
    </row>
    <row r="21842" spans="2:19" ht="15.75" customHeight="1" x14ac:dyDescent="0.25">
      <c r="B21842" s="106"/>
      <c r="C21842" s="106"/>
      <c r="D21842" s="139"/>
      <c r="P21842" s="142"/>
      <c r="Q21842" s="142"/>
      <c r="R21842" s="142"/>
      <c r="S21842" s="139"/>
    </row>
    <row r="21843" spans="2:19" ht="15.75" customHeight="1" x14ac:dyDescent="0.25">
      <c r="B21843" s="106"/>
      <c r="C21843" s="106"/>
      <c r="D21843" s="139"/>
      <c r="P21843" s="142"/>
      <c r="Q21843" s="142"/>
      <c r="R21843" s="142"/>
      <c r="S21843" s="139"/>
    </row>
    <row r="21844" spans="2:19" ht="15.75" customHeight="1" x14ac:dyDescent="0.25">
      <c r="B21844" s="106"/>
      <c r="C21844" s="106"/>
      <c r="D21844" s="139"/>
      <c r="P21844" s="142"/>
      <c r="Q21844" s="142"/>
      <c r="R21844" s="142"/>
      <c r="S21844" s="139"/>
    </row>
    <row r="21845" spans="2:19" ht="15.75" customHeight="1" x14ac:dyDescent="0.25">
      <c r="B21845" s="106"/>
      <c r="C21845" s="106"/>
      <c r="D21845" s="139"/>
      <c r="P21845" s="142"/>
      <c r="Q21845" s="142"/>
      <c r="R21845" s="142"/>
      <c r="S21845" s="139"/>
    </row>
    <row r="21846" spans="2:19" ht="15.75" customHeight="1" x14ac:dyDescent="0.25">
      <c r="B21846" s="106"/>
      <c r="C21846" s="106"/>
      <c r="D21846" s="139"/>
      <c r="P21846" s="142"/>
      <c r="Q21846" s="142"/>
      <c r="R21846" s="142"/>
      <c r="S21846" s="139"/>
    </row>
    <row r="21847" spans="2:19" ht="15.75" customHeight="1" x14ac:dyDescent="0.25">
      <c r="B21847" s="106"/>
      <c r="C21847" s="106"/>
      <c r="D21847" s="139"/>
      <c r="P21847" s="142"/>
      <c r="Q21847" s="142"/>
      <c r="R21847" s="142"/>
      <c r="S21847" s="139"/>
    </row>
    <row r="21848" spans="2:19" ht="15.75" customHeight="1" x14ac:dyDescent="0.25">
      <c r="B21848" s="106"/>
      <c r="C21848" s="106"/>
      <c r="D21848" s="139"/>
      <c r="P21848" s="142"/>
      <c r="Q21848" s="142"/>
      <c r="R21848" s="142"/>
      <c r="S21848" s="139"/>
    </row>
    <row r="21849" spans="2:19" ht="15.75" customHeight="1" x14ac:dyDescent="0.25">
      <c r="B21849" s="106"/>
      <c r="C21849" s="106"/>
      <c r="D21849" s="139"/>
      <c r="P21849" s="142"/>
      <c r="Q21849" s="142"/>
      <c r="R21849" s="142"/>
      <c r="S21849" s="139"/>
    </row>
    <row r="21850" spans="2:19" ht="15.75" customHeight="1" x14ac:dyDescent="0.25">
      <c r="B21850" s="106"/>
      <c r="C21850" s="106"/>
      <c r="D21850" s="139"/>
      <c r="P21850" s="142"/>
      <c r="Q21850" s="142"/>
      <c r="R21850" s="142"/>
      <c r="S21850" s="139"/>
    </row>
    <row r="21851" spans="2:19" ht="15.75" customHeight="1" x14ac:dyDescent="0.25">
      <c r="B21851" s="106"/>
      <c r="C21851" s="106"/>
      <c r="D21851" s="139"/>
      <c r="P21851" s="142"/>
      <c r="Q21851" s="142"/>
      <c r="R21851" s="142"/>
      <c r="S21851" s="139"/>
    </row>
    <row r="21852" spans="2:19" ht="15.75" customHeight="1" x14ac:dyDescent="0.25">
      <c r="B21852" s="106"/>
      <c r="C21852" s="106"/>
      <c r="D21852" s="139"/>
      <c r="P21852" s="142"/>
      <c r="Q21852" s="142"/>
      <c r="R21852" s="142"/>
      <c r="S21852" s="139"/>
    </row>
    <row r="21853" spans="2:19" ht="15.75" customHeight="1" x14ac:dyDescent="0.25">
      <c r="B21853" s="106"/>
      <c r="C21853" s="106"/>
      <c r="D21853" s="139"/>
      <c r="P21853" s="142"/>
      <c r="Q21853" s="142"/>
      <c r="R21853" s="142"/>
      <c r="S21853" s="139"/>
    </row>
    <row r="21854" spans="2:19" ht="15.75" customHeight="1" x14ac:dyDescent="0.25">
      <c r="B21854" s="106"/>
      <c r="C21854" s="106"/>
      <c r="D21854" s="139"/>
      <c r="P21854" s="142"/>
      <c r="Q21854" s="142"/>
      <c r="R21854" s="142"/>
      <c r="S21854" s="139"/>
    </row>
    <row r="21855" spans="2:19" ht="15.75" customHeight="1" x14ac:dyDescent="0.25">
      <c r="B21855" s="106"/>
      <c r="C21855" s="106"/>
      <c r="D21855" s="139"/>
      <c r="P21855" s="142"/>
      <c r="Q21855" s="142"/>
      <c r="R21855" s="142"/>
      <c r="S21855" s="139"/>
    </row>
    <row r="21856" spans="2:19" ht="15.75" customHeight="1" x14ac:dyDescent="0.25">
      <c r="B21856" s="106"/>
      <c r="C21856" s="106"/>
      <c r="D21856" s="139"/>
      <c r="P21856" s="142"/>
      <c r="Q21856" s="142"/>
      <c r="R21856" s="142"/>
      <c r="S21856" s="139"/>
    </row>
    <row r="21857" spans="2:19" ht="15.75" customHeight="1" x14ac:dyDescent="0.25">
      <c r="B21857" s="106"/>
      <c r="C21857" s="106"/>
      <c r="D21857" s="139"/>
      <c r="P21857" s="142"/>
      <c r="Q21857" s="142"/>
      <c r="R21857" s="142"/>
      <c r="S21857" s="139"/>
    </row>
    <row r="21858" spans="2:19" ht="15.75" customHeight="1" x14ac:dyDescent="0.25">
      <c r="B21858" s="106"/>
      <c r="C21858" s="106"/>
      <c r="D21858" s="139"/>
      <c r="P21858" s="142"/>
      <c r="Q21858" s="142"/>
      <c r="R21858" s="142"/>
      <c r="S21858" s="139"/>
    </row>
    <row r="21859" spans="2:19" ht="15.75" customHeight="1" x14ac:dyDescent="0.25">
      <c r="B21859" s="106"/>
      <c r="C21859" s="106"/>
      <c r="D21859" s="139"/>
      <c r="P21859" s="142"/>
      <c r="Q21859" s="142"/>
      <c r="R21859" s="142"/>
      <c r="S21859" s="139"/>
    </row>
    <row r="21860" spans="2:19" ht="15.75" customHeight="1" x14ac:dyDescent="0.25">
      <c r="B21860" s="106"/>
      <c r="C21860" s="106"/>
      <c r="D21860" s="139"/>
      <c r="P21860" s="142"/>
      <c r="Q21860" s="142"/>
      <c r="R21860" s="142"/>
      <c r="S21860" s="139"/>
    </row>
    <row r="21861" spans="2:19" ht="15.75" customHeight="1" x14ac:dyDescent="0.25">
      <c r="B21861" s="106"/>
      <c r="C21861" s="106"/>
      <c r="D21861" s="139"/>
      <c r="P21861" s="142"/>
      <c r="Q21861" s="142"/>
      <c r="R21861" s="142"/>
      <c r="S21861" s="139"/>
    </row>
    <row r="21862" spans="2:19" ht="15.75" customHeight="1" x14ac:dyDescent="0.25">
      <c r="B21862" s="106"/>
      <c r="C21862" s="106"/>
      <c r="D21862" s="139"/>
      <c r="P21862" s="142"/>
      <c r="Q21862" s="142"/>
      <c r="R21862" s="142"/>
      <c r="S21862" s="139"/>
    </row>
    <row r="21863" spans="2:19" ht="15.75" customHeight="1" x14ac:dyDescent="0.25">
      <c r="B21863" s="106"/>
      <c r="C21863" s="106"/>
      <c r="D21863" s="139"/>
      <c r="P21863" s="142"/>
      <c r="Q21863" s="142"/>
      <c r="R21863" s="142"/>
      <c r="S21863" s="139"/>
    </row>
    <row r="21864" spans="2:19" ht="15.75" customHeight="1" x14ac:dyDescent="0.25">
      <c r="B21864" s="106"/>
      <c r="C21864" s="106"/>
      <c r="D21864" s="139"/>
      <c r="P21864" s="142"/>
      <c r="Q21864" s="142"/>
      <c r="R21864" s="142"/>
      <c r="S21864" s="139"/>
    </row>
    <row r="21865" spans="2:19" ht="15.75" customHeight="1" x14ac:dyDescent="0.25">
      <c r="B21865" s="106"/>
      <c r="C21865" s="106"/>
      <c r="D21865" s="139"/>
      <c r="P21865" s="142"/>
      <c r="Q21865" s="142"/>
      <c r="R21865" s="142"/>
      <c r="S21865" s="139"/>
    </row>
    <row r="21866" spans="2:19" ht="15.75" customHeight="1" x14ac:dyDescent="0.25">
      <c r="B21866" s="106"/>
      <c r="C21866" s="106"/>
      <c r="D21866" s="139"/>
      <c r="P21866" s="142"/>
      <c r="Q21866" s="142"/>
      <c r="R21866" s="142"/>
      <c r="S21866" s="139"/>
    </row>
    <row r="21867" spans="2:19" ht="15.75" customHeight="1" x14ac:dyDescent="0.25">
      <c r="B21867" s="106"/>
      <c r="C21867" s="106"/>
      <c r="D21867" s="139"/>
      <c r="P21867" s="142"/>
      <c r="Q21867" s="142"/>
      <c r="R21867" s="142"/>
      <c r="S21867" s="139"/>
    </row>
    <row r="21868" spans="2:19" ht="15.75" customHeight="1" x14ac:dyDescent="0.25">
      <c r="B21868" s="106"/>
      <c r="C21868" s="106"/>
      <c r="D21868" s="139"/>
      <c r="P21868" s="142"/>
      <c r="Q21868" s="142"/>
      <c r="R21868" s="142"/>
      <c r="S21868" s="139"/>
    </row>
    <row r="21869" spans="2:19" ht="15.75" customHeight="1" x14ac:dyDescent="0.25">
      <c r="B21869" s="106"/>
      <c r="C21869" s="106"/>
      <c r="D21869" s="139"/>
      <c r="P21869" s="142"/>
      <c r="Q21869" s="142"/>
      <c r="R21869" s="142"/>
      <c r="S21869" s="139"/>
    </row>
    <row r="21870" spans="2:19" ht="15.75" customHeight="1" x14ac:dyDescent="0.25">
      <c r="B21870" s="106"/>
      <c r="C21870" s="106"/>
      <c r="D21870" s="139"/>
      <c r="P21870" s="142"/>
      <c r="Q21870" s="142"/>
      <c r="R21870" s="142"/>
      <c r="S21870" s="139"/>
    </row>
    <row r="21871" spans="2:19" ht="15.75" customHeight="1" x14ac:dyDescent="0.25">
      <c r="B21871" s="106"/>
      <c r="C21871" s="106"/>
      <c r="D21871" s="139"/>
      <c r="P21871" s="142"/>
      <c r="Q21871" s="142"/>
      <c r="R21871" s="142"/>
      <c r="S21871" s="139"/>
    </row>
    <row r="21872" spans="2:19" ht="15.75" customHeight="1" x14ac:dyDescent="0.25">
      <c r="B21872" s="106"/>
      <c r="C21872" s="106"/>
      <c r="D21872" s="139"/>
      <c r="P21872" s="142"/>
      <c r="Q21872" s="142"/>
      <c r="R21872" s="142"/>
      <c r="S21872" s="139"/>
    </row>
    <row r="21873" spans="2:19" ht="15.75" customHeight="1" x14ac:dyDescent="0.25">
      <c r="B21873" s="106"/>
      <c r="C21873" s="106"/>
      <c r="D21873" s="139"/>
      <c r="P21873" s="142"/>
      <c r="Q21873" s="142"/>
      <c r="R21873" s="142"/>
      <c r="S21873" s="139"/>
    </row>
    <row r="21874" spans="2:19" ht="15.75" customHeight="1" x14ac:dyDescent="0.25">
      <c r="B21874" s="106"/>
      <c r="C21874" s="106"/>
      <c r="D21874" s="139"/>
      <c r="P21874" s="142"/>
      <c r="Q21874" s="142"/>
      <c r="R21874" s="142"/>
      <c r="S21874" s="139"/>
    </row>
    <row r="21875" spans="2:19" ht="15.75" customHeight="1" x14ac:dyDescent="0.25">
      <c r="B21875" s="106"/>
      <c r="C21875" s="106"/>
      <c r="D21875" s="139"/>
      <c r="P21875" s="142"/>
      <c r="Q21875" s="142"/>
      <c r="R21875" s="142"/>
      <c r="S21875" s="139"/>
    </row>
    <row r="21876" spans="2:19" ht="15.75" customHeight="1" x14ac:dyDescent="0.25">
      <c r="B21876" s="106"/>
      <c r="C21876" s="106"/>
      <c r="D21876" s="139"/>
      <c r="P21876" s="142"/>
      <c r="Q21876" s="142"/>
      <c r="R21876" s="142"/>
      <c r="S21876" s="139"/>
    </row>
    <row r="21877" spans="2:19" ht="15.75" customHeight="1" x14ac:dyDescent="0.25">
      <c r="B21877" s="106"/>
      <c r="C21877" s="106"/>
      <c r="D21877" s="139"/>
      <c r="P21877" s="142"/>
      <c r="Q21877" s="142"/>
      <c r="R21877" s="142"/>
      <c r="S21877" s="139"/>
    </row>
    <row r="21878" spans="2:19" ht="15.75" customHeight="1" x14ac:dyDescent="0.25">
      <c r="B21878" s="106"/>
      <c r="C21878" s="106"/>
      <c r="D21878" s="139"/>
      <c r="P21878" s="142"/>
      <c r="Q21878" s="142"/>
      <c r="R21878" s="142"/>
      <c r="S21878" s="139"/>
    </row>
    <row r="21879" spans="2:19" ht="15.75" customHeight="1" x14ac:dyDescent="0.25">
      <c r="B21879" s="106"/>
      <c r="C21879" s="106"/>
      <c r="D21879" s="139"/>
      <c r="P21879" s="142"/>
      <c r="Q21879" s="142"/>
      <c r="R21879" s="142"/>
      <c r="S21879" s="139"/>
    </row>
    <row r="21880" spans="2:19" ht="15.75" customHeight="1" x14ac:dyDescent="0.25">
      <c r="B21880" s="106"/>
      <c r="C21880" s="106"/>
      <c r="D21880" s="139"/>
      <c r="P21880" s="142"/>
      <c r="Q21880" s="142"/>
      <c r="R21880" s="142"/>
      <c r="S21880" s="139"/>
    </row>
    <row r="21881" spans="2:19" ht="15.75" customHeight="1" x14ac:dyDescent="0.25">
      <c r="B21881" s="106"/>
      <c r="C21881" s="106"/>
      <c r="D21881" s="139"/>
      <c r="P21881" s="142"/>
      <c r="Q21881" s="142"/>
      <c r="R21881" s="142"/>
      <c r="S21881" s="139"/>
    </row>
    <row r="21882" spans="2:19" ht="15.75" customHeight="1" x14ac:dyDescent="0.25">
      <c r="B21882" s="106"/>
      <c r="C21882" s="106"/>
      <c r="D21882" s="139"/>
      <c r="P21882" s="142"/>
      <c r="Q21882" s="142"/>
      <c r="R21882" s="142"/>
      <c r="S21882" s="139"/>
    </row>
    <row r="21883" spans="2:19" ht="15.75" customHeight="1" x14ac:dyDescent="0.25">
      <c r="B21883" s="106"/>
      <c r="C21883" s="106"/>
      <c r="D21883" s="139"/>
      <c r="P21883" s="142"/>
      <c r="Q21883" s="142"/>
      <c r="R21883" s="142"/>
      <c r="S21883" s="139"/>
    </row>
    <row r="21884" spans="2:19" ht="15.75" customHeight="1" x14ac:dyDescent="0.25">
      <c r="B21884" s="106"/>
      <c r="C21884" s="106"/>
      <c r="D21884" s="139"/>
      <c r="P21884" s="142"/>
      <c r="Q21884" s="142"/>
      <c r="R21884" s="142"/>
      <c r="S21884" s="139"/>
    </row>
    <row r="21885" spans="2:19" ht="15.75" customHeight="1" x14ac:dyDescent="0.25">
      <c r="B21885" s="106"/>
      <c r="C21885" s="106"/>
      <c r="D21885" s="139"/>
      <c r="P21885" s="142"/>
      <c r="Q21885" s="142"/>
      <c r="R21885" s="142"/>
      <c r="S21885" s="139"/>
    </row>
    <row r="21886" spans="2:19" ht="15.75" customHeight="1" x14ac:dyDescent="0.25">
      <c r="B21886" s="106"/>
      <c r="C21886" s="106"/>
      <c r="D21886" s="139"/>
      <c r="P21886" s="142"/>
      <c r="Q21886" s="142"/>
      <c r="R21886" s="142"/>
      <c r="S21886" s="139"/>
    </row>
    <row r="21887" spans="2:19" ht="15.75" customHeight="1" x14ac:dyDescent="0.25">
      <c r="B21887" s="106"/>
      <c r="C21887" s="106"/>
      <c r="D21887" s="139"/>
      <c r="P21887" s="142"/>
      <c r="Q21887" s="142"/>
      <c r="R21887" s="142"/>
      <c r="S21887" s="139"/>
    </row>
    <row r="21888" spans="2:19" ht="15.75" customHeight="1" x14ac:dyDescent="0.25">
      <c r="B21888" s="106"/>
      <c r="C21888" s="106"/>
      <c r="D21888" s="139"/>
      <c r="P21888" s="142"/>
      <c r="Q21888" s="142"/>
      <c r="R21888" s="142"/>
      <c r="S21888" s="139"/>
    </row>
    <row r="21889" spans="2:19" ht="15.75" customHeight="1" x14ac:dyDescent="0.25">
      <c r="B21889" s="106"/>
      <c r="C21889" s="106"/>
      <c r="D21889" s="139"/>
      <c r="P21889" s="142"/>
      <c r="Q21889" s="142"/>
      <c r="R21889" s="142"/>
      <c r="S21889" s="139"/>
    </row>
    <row r="21890" spans="2:19" ht="15.75" customHeight="1" x14ac:dyDescent="0.25">
      <c r="B21890" s="106"/>
      <c r="C21890" s="106"/>
      <c r="D21890" s="139"/>
      <c r="P21890" s="142"/>
      <c r="Q21890" s="142"/>
      <c r="R21890" s="142"/>
      <c r="S21890" s="139"/>
    </row>
    <row r="21891" spans="2:19" ht="15.75" customHeight="1" x14ac:dyDescent="0.25">
      <c r="B21891" s="106"/>
      <c r="C21891" s="106"/>
      <c r="D21891" s="139"/>
      <c r="P21891" s="142"/>
      <c r="Q21891" s="142"/>
      <c r="R21891" s="142"/>
      <c r="S21891" s="139"/>
    </row>
    <row r="21892" spans="2:19" ht="15.75" customHeight="1" x14ac:dyDescent="0.25">
      <c r="B21892" s="106"/>
      <c r="C21892" s="106"/>
      <c r="D21892" s="139"/>
      <c r="P21892" s="142"/>
      <c r="Q21892" s="142"/>
      <c r="R21892" s="142"/>
      <c r="S21892" s="139"/>
    </row>
    <row r="21893" spans="2:19" ht="15.75" customHeight="1" x14ac:dyDescent="0.25">
      <c r="B21893" s="106"/>
      <c r="C21893" s="106"/>
      <c r="D21893" s="139"/>
      <c r="P21893" s="142"/>
      <c r="Q21893" s="142"/>
      <c r="R21893" s="142"/>
      <c r="S21893" s="139"/>
    </row>
    <row r="21894" spans="2:19" ht="15.75" customHeight="1" x14ac:dyDescent="0.25">
      <c r="B21894" s="106"/>
      <c r="C21894" s="106"/>
      <c r="D21894" s="139"/>
      <c r="P21894" s="142"/>
      <c r="Q21894" s="142"/>
      <c r="R21894" s="142"/>
      <c r="S21894" s="139"/>
    </row>
    <row r="21895" spans="2:19" ht="15.75" customHeight="1" x14ac:dyDescent="0.25">
      <c r="B21895" s="106"/>
      <c r="C21895" s="106"/>
      <c r="D21895" s="139"/>
      <c r="P21895" s="142"/>
      <c r="Q21895" s="142"/>
      <c r="R21895" s="142"/>
      <c r="S21895" s="139"/>
    </row>
    <row r="21896" spans="2:19" ht="15.75" customHeight="1" x14ac:dyDescent="0.25">
      <c r="B21896" s="106"/>
      <c r="C21896" s="106"/>
      <c r="D21896" s="139"/>
      <c r="P21896" s="142"/>
      <c r="Q21896" s="142"/>
      <c r="R21896" s="142"/>
      <c r="S21896" s="139"/>
    </row>
    <row r="21897" spans="2:19" ht="15.75" customHeight="1" x14ac:dyDescent="0.25">
      <c r="B21897" s="106"/>
      <c r="C21897" s="106"/>
      <c r="D21897" s="139"/>
      <c r="P21897" s="142"/>
      <c r="Q21897" s="142"/>
      <c r="R21897" s="142"/>
      <c r="S21897" s="139"/>
    </row>
    <row r="21898" spans="2:19" ht="15.75" customHeight="1" x14ac:dyDescent="0.25">
      <c r="B21898" s="106"/>
      <c r="C21898" s="106"/>
      <c r="D21898" s="139"/>
      <c r="P21898" s="142"/>
      <c r="Q21898" s="142"/>
      <c r="R21898" s="142"/>
      <c r="S21898" s="139"/>
    </row>
    <row r="21899" spans="2:19" ht="15.75" customHeight="1" x14ac:dyDescent="0.25">
      <c r="B21899" s="106"/>
      <c r="C21899" s="106"/>
      <c r="D21899" s="139"/>
      <c r="P21899" s="142"/>
      <c r="Q21899" s="142"/>
      <c r="R21899" s="142"/>
      <c r="S21899" s="139"/>
    </row>
    <row r="21900" spans="2:19" ht="15.75" customHeight="1" x14ac:dyDescent="0.25">
      <c r="B21900" s="106"/>
      <c r="C21900" s="106"/>
      <c r="D21900" s="139"/>
      <c r="P21900" s="142"/>
      <c r="Q21900" s="142"/>
      <c r="R21900" s="142"/>
      <c r="S21900" s="139"/>
    </row>
    <row r="21901" spans="2:19" ht="15.75" customHeight="1" x14ac:dyDescent="0.25">
      <c r="B21901" s="106"/>
      <c r="C21901" s="106"/>
      <c r="D21901" s="139"/>
      <c r="P21901" s="142"/>
      <c r="Q21901" s="142"/>
      <c r="R21901" s="142"/>
      <c r="S21901" s="139"/>
    </row>
    <row r="21902" spans="2:19" ht="15.75" customHeight="1" x14ac:dyDescent="0.25">
      <c r="B21902" s="106"/>
      <c r="C21902" s="106"/>
      <c r="D21902" s="139"/>
      <c r="P21902" s="142"/>
      <c r="Q21902" s="142"/>
      <c r="R21902" s="142"/>
      <c r="S21902" s="139"/>
    </row>
    <row r="21903" spans="2:19" ht="15.75" customHeight="1" x14ac:dyDescent="0.25">
      <c r="B21903" s="106"/>
      <c r="C21903" s="106"/>
      <c r="D21903" s="139"/>
      <c r="P21903" s="142"/>
      <c r="Q21903" s="142"/>
      <c r="R21903" s="142"/>
      <c r="S21903" s="139"/>
    </row>
    <row r="21904" spans="2:19" ht="15.75" customHeight="1" x14ac:dyDescent="0.25">
      <c r="B21904" s="106"/>
      <c r="C21904" s="106"/>
      <c r="D21904" s="139"/>
      <c r="P21904" s="142"/>
      <c r="Q21904" s="142"/>
      <c r="R21904" s="142"/>
      <c r="S21904" s="139"/>
    </row>
    <row r="21905" spans="2:19" ht="15.75" customHeight="1" x14ac:dyDescent="0.25">
      <c r="B21905" s="106"/>
      <c r="C21905" s="106"/>
      <c r="D21905" s="139"/>
      <c r="P21905" s="142"/>
      <c r="Q21905" s="142"/>
      <c r="R21905" s="142"/>
      <c r="S21905" s="139"/>
    </row>
    <row r="21906" spans="2:19" ht="15.75" customHeight="1" x14ac:dyDescent="0.25">
      <c r="B21906" s="106"/>
      <c r="C21906" s="106"/>
      <c r="D21906" s="139"/>
      <c r="P21906" s="142"/>
      <c r="Q21906" s="142"/>
      <c r="R21906" s="142"/>
      <c r="S21906" s="139"/>
    </row>
    <row r="21907" spans="2:19" ht="15.75" customHeight="1" x14ac:dyDescent="0.25">
      <c r="B21907" s="106"/>
      <c r="C21907" s="106"/>
      <c r="D21907" s="139"/>
      <c r="P21907" s="142"/>
      <c r="Q21907" s="142"/>
      <c r="R21907" s="142"/>
      <c r="S21907" s="139"/>
    </row>
    <row r="21908" spans="2:19" ht="15.75" customHeight="1" x14ac:dyDescent="0.25">
      <c r="B21908" s="106"/>
      <c r="C21908" s="106"/>
      <c r="D21908" s="139"/>
      <c r="P21908" s="142"/>
      <c r="Q21908" s="142"/>
      <c r="R21908" s="142"/>
      <c r="S21908" s="139"/>
    </row>
    <row r="21909" spans="2:19" ht="15.75" customHeight="1" x14ac:dyDescent="0.25">
      <c r="B21909" s="106"/>
      <c r="C21909" s="106"/>
      <c r="D21909" s="139"/>
      <c r="P21909" s="142"/>
      <c r="Q21909" s="142"/>
      <c r="R21909" s="142"/>
      <c r="S21909" s="139"/>
    </row>
    <row r="21910" spans="2:19" ht="15.75" customHeight="1" x14ac:dyDescent="0.25">
      <c r="B21910" s="106"/>
      <c r="C21910" s="106"/>
      <c r="D21910" s="139"/>
      <c r="P21910" s="142"/>
      <c r="Q21910" s="142"/>
      <c r="R21910" s="142"/>
      <c r="S21910" s="139"/>
    </row>
    <row r="21911" spans="2:19" ht="15.75" customHeight="1" x14ac:dyDescent="0.25">
      <c r="B21911" s="106"/>
      <c r="C21911" s="106"/>
      <c r="D21911" s="139"/>
      <c r="P21911" s="142"/>
      <c r="Q21911" s="142"/>
      <c r="R21911" s="142"/>
      <c r="S21911" s="139"/>
    </row>
    <row r="21912" spans="2:19" ht="15.75" customHeight="1" x14ac:dyDescent="0.25">
      <c r="B21912" s="106"/>
      <c r="C21912" s="106"/>
      <c r="D21912" s="139"/>
      <c r="P21912" s="142"/>
      <c r="Q21912" s="142"/>
      <c r="R21912" s="142"/>
      <c r="S21912" s="139"/>
    </row>
    <row r="21913" spans="2:19" ht="15.75" customHeight="1" x14ac:dyDescent="0.25">
      <c r="B21913" s="106"/>
      <c r="C21913" s="106"/>
      <c r="D21913" s="139"/>
      <c r="P21913" s="142"/>
      <c r="Q21913" s="142"/>
      <c r="R21913" s="142"/>
      <c r="S21913" s="139"/>
    </row>
    <row r="21914" spans="2:19" ht="15.75" customHeight="1" x14ac:dyDescent="0.25">
      <c r="B21914" s="106"/>
      <c r="C21914" s="106"/>
      <c r="D21914" s="139"/>
      <c r="P21914" s="142"/>
      <c r="Q21914" s="142"/>
      <c r="R21914" s="142"/>
      <c r="S21914" s="139"/>
    </row>
    <row r="21915" spans="2:19" ht="15.75" customHeight="1" x14ac:dyDescent="0.25">
      <c r="B21915" s="106"/>
      <c r="C21915" s="106"/>
      <c r="D21915" s="139"/>
      <c r="P21915" s="142"/>
      <c r="Q21915" s="142"/>
      <c r="R21915" s="142"/>
      <c r="S21915" s="139"/>
    </row>
    <row r="21916" spans="2:19" ht="15.75" customHeight="1" x14ac:dyDescent="0.25">
      <c r="B21916" s="106"/>
      <c r="C21916" s="106"/>
      <c r="D21916" s="139"/>
      <c r="P21916" s="142"/>
      <c r="Q21916" s="142"/>
      <c r="R21916" s="142"/>
      <c r="S21916" s="139"/>
    </row>
    <row r="21917" spans="2:19" ht="15.75" customHeight="1" x14ac:dyDescent="0.25">
      <c r="B21917" s="106"/>
      <c r="C21917" s="106"/>
      <c r="D21917" s="139"/>
      <c r="P21917" s="142"/>
      <c r="Q21917" s="142"/>
      <c r="R21917" s="142"/>
      <c r="S21917" s="139"/>
    </row>
    <row r="21918" spans="2:19" ht="15.75" customHeight="1" x14ac:dyDescent="0.25">
      <c r="B21918" s="106"/>
      <c r="C21918" s="106"/>
      <c r="D21918" s="139"/>
      <c r="P21918" s="142"/>
      <c r="Q21918" s="142"/>
      <c r="R21918" s="142"/>
      <c r="S21918" s="139"/>
    </row>
    <row r="21919" spans="2:19" ht="15.75" customHeight="1" x14ac:dyDescent="0.25">
      <c r="B21919" s="106"/>
      <c r="C21919" s="106"/>
      <c r="D21919" s="139"/>
      <c r="P21919" s="142"/>
      <c r="Q21919" s="142"/>
      <c r="R21919" s="142"/>
      <c r="S21919" s="139"/>
    </row>
    <row r="21920" spans="2:19" ht="15.75" customHeight="1" x14ac:dyDescent="0.25">
      <c r="B21920" s="106"/>
      <c r="C21920" s="106"/>
      <c r="D21920" s="139"/>
      <c r="P21920" s="142"/>
      <c r="Q21920" s="142"/>
      <c r="R21920" s="142"/>
      <c r="S21920" s="139"/>
    </row>
    <row r="21921" spans="2:19" ht="15.75" customHeight="1" x14ac:dyDescent="0.25">
      <c r="B21921" s="106"/>
      <c r="C21921" s="106"/>
      <c r="D21921" s="139"/>
      <c r="P21921" s="142"/>
      <c r="Q21921" s="142"/>
      <c r="R21921" s="142"/>
      <c r="S21921" s="139"/>
    </row>
    <row r="21922" spans="2:19" ht="15.75" customHeight="1" x14ac:dyDescent="0.25">
      <c r="B21922" s="106"/>
      <c r="C21922" s="106"/>
      <c r="D21922" s="139"/>
      <c r="P21922" s="142"/>
      <c r="Q21922" s="142"/>
      <c r="R21922" s="142"/>
      <c r="S21922" s="139"/>
    </row>
    <row r="21923" spans="2:19" ht="15.75" customHeight="1" x14ac:dyDescent="0.25">
      <c r="B21923" s="106"/>
      <c r="C21923" s="106"/>
      <c r="D21923" s="139"/>
      <c r="P21923" s="142"/>
      <c r="Q21923" s="142"/>
      <c r="R21923" s="142"/>
      <c r="S21923" s="139"/>
    </row>
    <row r="21924" spans="2:19" ht="15.75" customHeight="1" x14ac:dyDescent="0.25">
      <c r="B21924" s="106"/>
      <c r="C21924" s="106"/>
      <c r="D21924" s="139"/>
      <c r="P21924" s="142"/>
      <c r="Q21924" s="142"/>
      <c r="R21924" s="142"/>
      <c r="S21924" s="139"/>
    </row>
    <row r="21925" spans="2:19" ht="15.75" customHeight="1" x14ac:dyDescent="0.25">
      <c r="B21925" s="106"/>
      <c r="C21925" s="106"/>
      <c r="D21925" s="139"/>
      <c r="P21925" s="142"/>
      <c r="Q21925" s="142"/>
      <c r="R21925" s="142"/>
      <c r="S21925" s="139"/>
    </row>
    <row r="21926" spans="2:19" ht="15.75" customHeight="1" x14ac:dyDescent="0.25">
      <c r="B21926" s="106"/>
      <c r="C21926" s="106"/>
      <c r="D21926" s="139"/>
      <c r="P21926" s="142"/>
      <c r="Q21926" s="142"/>
      <c r="R21926" s="142"/>
      <c r="S21926" s="139"/>
    </row>
    <row r="21927" spans="2:19" ht="15.75" customHeight="1" x14ac:dyDescent="0.25">
      <c r="B21927" s="106"/>
      <c r="C21927" s="106"/>
      <c r="D21927" s="139"/>
      <c r="P21927" s="142"/>
      <c r="Q21927" s="142"/>
      <c r="R21927" s="142"/>
      <c r="S21927" s="139"/>
    </row>
    <row r="21928" spans="2:19" ht="15.75" customHeight="1" x14ac:dyDescent="0.25">
      <c r="B21928" s="106"/>
      <c r="C21928" s="106"/>
      <c r="D21928" s="139"/>
      <c r="P21928" s="142"/>
      <c r="Q21928" s="142"/>
      <c r="R21928" s="142"/>
      <c r="S21928" s="139"/>
    </row>
    <row r="21929" spans="2:19" ht="15.75" customHeight="1" x14ac:dyDescent="0.25">
      <c r="B21929" s="106"/>
      <c r="C21929" s="106"/>
      <c r="D21929" s="139"/>
      <c r="P21929" s="142"/>
      <c r="Q21929" s="142"/>
      <c r="R21929" s="142"/>
      <c r="S21929" s="139"/>
    </row>
    <row r="21930" spans="2:19" ht="15.75" customHeight="1" x14ac:dyDescent="0.25">
      <c r="B21930" s="106"/>
      <c r="C21930" s="106"/>
      <c r="D21930" s="139"/>
      <c r="P21930" s="142"/>
      <c r="Q21930" s="142"/>
      <c r="R21930" s="142"/>
      <c r="S21930" s="139"/>
    </row>
    <row r="21931" spans="2:19" ht="15.75" customHeight="1" x14ac:dyDescent="0.25">
      <c r="B21931" s="106"/>
      <c r="C21931" s="106"/>
      <c r="D21931" s="139"/>
      <c r="P21931" s="142"/>
      <c r="Q21931" s="142"/>
      <c r="R21931" s="142"/>
      <c r="S21931" s="139"/>
    </row>
    <row r="21932" spans="2:19" ht="15.75" customHeight="1" x14ac:dyDescent="0.25">
      <c r="B21932" s="106"/>
      <c r="C21932" s="106"/>
      <c r="D21932" s="139"/>
      <c r="P21932" s="142"/>
      <c r="Q21932" s="142"/>
      <c r="R21932" s="142"/>
      <c r="S21932" s="139"/>
    </row>
    <row r="21933" spans="2:19" ht="15.75" customHeight="1" x14ac:dyDescent="0.25">
      <c r="B21933" s="106"/>
      <c r="C21933" s="106"/>
      <c r="D21933" s="139"/>
      <c r="P21933" s="142"/>
      <c r="Q21933" s="142"/>
      <c r="R21933" s="142"/>
      <c r="S21933" s="139"/>
    </row>
    <row r="21934" spans="2:19" ht="15.75" customHeight="1" x14ac:dyDescent="0.25">
      <c r="B21934" s="106"/>
      <c r="C21934" s="106"/>
      <c r="D21934" s="139"/>
      <c r="P21934" s="142"/>
      <c r="Q21934" s="142"/>
      <c r="R21934" s="142"/>
      <c r="S21934" s="139"/>
    </row>
    <row r="21935" spans="2:19" ht="15.75" customHeight="1" x14ac:dyDescent="0.25">
      <c r="B21935" s="106"/>
      <c r="C21935" s="106"/>
      <c r="D21935" s="139"/>
      <c r="P21935" s="142"/>
      <c r="Q21935" s="142"/>
      <c r="R21935" s="142"/>
      <c r="S21935" s="139"/>
    </row>
    <row r="21936" spans="2:19" ht="15.75" customHeight="1" x14ac:dyDescent="0.25">
      <c r="B21936" s="106"/>
      <c r="C21936" s="106"/>
      <c r="D21936" s="139"/>
      <c r="P21936" s="142"/>
      <c r="Q21936" s="142"/>
      <c r="R21936" s="142"/>
      <c r="S21936" s="139"/>
    </row>
    <row r="21937" spans="2:19" ht="15.75" customHeight="1" x14ac:dyDescent="0.25">
      <c r="B21937" s="106"/>
      <c r="C21937" s="106"/>
      <c r="D21937" s="139"/>
      <c r="P21937" s="142"/>
      <c r="Q21937" s="142"/>
      <c r="R21937" s="142"/>
      <c r="S21937" s="139"/>
    </row>
    <row r="21938" spans="2:19" ht="15.75" customHeight="1" x14ac:dyDescent="0.25">
      <c r="B21938" s="106"/>
      <c r="C21938" s="106"/>
      <c r="D21938" s="139"/>
      <c r="P21938" s="142"/>
      <c r="Q21938" s="142"/>
      <c r="R21938" s="142"/>
      <c r="S21938" s="139"/>
    </row>
    <row r="21939" spans="2:19" ht="15.75" customHeight="1" x14ac:dyDescent="0.25">
      <c r="B21939" s="106"/>
      <c r="C21939" s="106"/>
      <c r="D21939" s="139"/>
      <c r="P21939" s="142"/>
      <c r="Q21939" s="142"/>
      <c r="R21939" s="142"/>
      <c r="S21939" s="139"/>
    </row>
    <row r="21940" spans="2:19" ht="15.75" customHeight="1" x14ac:dyDescent="0.25">
      <c r="B21940" s="106"/>
      <c r="C21940" s="106"/>
      <c r="D21940" s="139"/>
      <c r="P21940" s="142"/>
      <c r="Q21940" s="142"/>
      <c r="R21940" s="142"/>
      <c r="S21940" s="139"/>
    </row>
    <row r="21941" spans="2:19" ht="15.75" customHeight="1" x14ac:dyDescent="0.25">
      <c r="B21941" s="106"/>
      <c r="C21941" s="106"/>
      <c r="D21941" s="139"/>
      <c r="P21941" s="142"/>
      <c r="Q21941" s="142"/>
      <c r="R21941" s="142"/>
      <c r="S21941" s="139"/>
    </row>
    <row r="21942" spans="2:19" ht="15.75" customHeight="1" x14ac:dyDescent="0.25">
      <c r="B21942" s="106"/>
      <c r="C21942" s="106"/>
      <c r="D21942" s="139"/>
      <c r="P21942" s="142"/>
      <c r="Q21942" s="142"/>
      <c r="R21942" s="142"/>
      <c r="S21942" s="139"/>
    </row>
    <row r="21943" spans="2:19" ht="15.75" customHeight="1" x14ac:dyDescent="0.25">
      <c r="B21943" s="106"/>
      <c r="C21943" s="106"/>
      <c r="D21943" s="139"/>
      <c r="P21943" s="142"/>
      <c r="Q21943" s="142"/>
      <c r="R21943" s="142"/>
      <c r="S21943" s="139"/>
    </row>
    <row r="21944" spans="2:19" ht="15.75" customHeight="1" x14ac:dyDescent="0.25">
      <c r="B21944" s="106"/>
      <c r="C21944" s="106"/>
      <c r="D21944" s="139"/>
      <c r="P21944" s="142"/>
      <c r="Q21944" s="142"/>
      <c r="R21944" s="142"/>
      <c r="S21944" s="139"/>
    </row>
    <row r="21945" spans="2:19" ht="15.75" customHeight="1" x14ac:dyDescent="0.25">
      <c r="B21945" s="106"/>
      <c r="C21945" s="106"/>
      <c r="D21945" s="139"/>
      <c r="P21945" s="142"/>
      <c r="Q21945" s="142"/>
      <c r="R21945" s="142"/>
      <c r="S21945" s="139"/>
    </row>
    <row r="21946" spans="2:19" ht="15.75" customHeight="1" x14ac:dyDescent="0.25">
      <c r="B21946" s="106"/>
      <c r="C21946" s="106"/>
      <c r="D21946" s="139"/>
      <c r="P21946" s="142"/>
      <c r="Q21946" s="142"/>
      <c r="R21946" s="142"/>
      <c r="S21946" s="139"/>
    </row>
    <row r="21947" spans="2:19" ht="15.75" customHeight="1" x14ac:dyDescent="0.25">
      <c r="B21947" s="106"/>
      <c r="C21947" s="106"/>
      <c r="D21947" s="139"/>
      <c r="P21947" s="142"/>
      <c r="Q21947" s="142"/>
      <c r="R21947" s="142"/>
      <c r="S21947" s="139"/>
    </row>
    <row r="21948" spans="2:19" ht="15.75" customHeight="1" x14ac:dyDescent="0.25">
      <c r="B21948" s="106"/>
      <c r="C21948" s="106"/>
      <c r="D21948" s="139"/>
      <c r="P21948" s="142"/>
      <c r="Q21948" s="142"/>
      <c r="R21948" s="142"/>
      <c r="S21948" s="139"/>
    </row>
    <row r="21949" spans="2:19" ht="15.75" customHeight="1" x14ac:dyDescent="0.25">
      <c r="B21949" s="106"/>
      <c r="C21949" s="106"/>
      <c r="D21949" s="139"/>
      <c r="P21949" s="142"/>
      <c r="Q21949" s="142"/>
      <c r="R21949" s="142"/>
      <c r="S21949" s="139"/>
    </row>
    <row r="21950" spans="2:19" ht="15.75" customHeight="1" x14ac:dyDescent="0.25">
      <c r="B21950" s="106"/>
      <c r="C21950" s="106"/>
      <c r="D21950" s="139"/>
      <c r="P21950" s="142"/>
      <c r="Q21950" s="142"/>
      <c r="R21950" s="142"/>
      <c r="S21950" s="139"/>
    </row>
    <row r="21951" spans="2:19" ht="15.75" customHeight="1" x14ac:dyDescent="0.25">
      <c r="B21951" s="106"/>
      <c r="C21951" s="106"/>
      <c r="D21951" s="139"/>
      <c r="P21951" s="142"/>
      <c r="Q21951" s="142"/>
      <c r="R21951" s="142"/>
      <c r="S21951" s="139"/>
    </row>
    <row r="21952" spans="2:19" ht="15.75" customHeight="1" x14ac:dyDescent="0.25">
      <c r="B21952" s="106"/>
      <c r="C21952" s="106"/>
      <c r="D21952" s="139"/>
      <c r="P21952" s="142"/>
      <c r="Q21952" s="142"/>
      <c r="R21952" s="142"/>
      <c r="S21952" s="139"/>
    </row>
    <row r="21953" spans="2:19" ht="15.75" customHeight="1" x14ac:dyDescent="0.25">
      <c r="B21953" s="106"/>
      <c r="C21953" s="106"/>
      <c r="D21953" s="139"/>
      <c r="P21953" s="142"/>
      <c r="Q21953" s="142"/>
      <c r="R21953" s="142"/>
      <c r="S21953" s="139"/>
    </row>
    <row r="21954" spans="2:19" ht="15.75" customHeight="1" x14ac:dyDescent="0.25">
      <c r="B21954" s="106"/>
      <c r="C21954" s="106"/>
      <c r="D21954" s="139"/>
      <c r="P21954" s="142"/>
      <c r="Q21954" s="142"/>
      <c r="R21954" s="142"/>
      <c r="S21954" s="139"/>
    </row>
    <row r="21955" spans="2:19" ht="15.75" customHeight="1" x14ac:dyDescent="0.25">
      <c r="B21955" s="106"/>
      <c r="C21955" s="106"/>
      <c r="D21955" s="139"/>
      <c r="P21955" s="142"/>
      <c r="Q21955" s="142"/>
      <c r="R21955" s="142"/>
      <c r="S21955" s="139"/>
    </row>
    <row r="21956" spans="2:19" ht="15.75" customHeight="1" x14ac:dyDescent="0.25">
      <c r="B21956" s="106"/>
      <c r="C21956" s="106"/>
      <c r="D21956" s="139"/>
      <c r="P21956" s="142"/>
      <c r="Q21956" s="142"/>
      <c r="R21956" s="142"/>
      <c r="S21956" s="139"/>
    </row>
    <row r="21957" spans="2:19" ht="15.75" customHeight="1" x14ac:dyDescent="0.25">
      <c r="B21957" s="106"/>
      <c r="C21957" s="106"/>
      <c r="D21957" s="139"/>
      <c r="P21957" s="142"/>
      <c r="Q21957" s="142"/>
      <c r="R21957" s="142"/>
      <c r="S21957" s="139"/>
    </row>
    <row r="21958" spans="2:19" ht="15.75" customHeight="1" x14ac:dyDescent="0.25">
      <c r="B21958" s="106"/>
      <c r="C21958" s="106"/>
      <c r="D21958" s="139"/>
      <c r="P21958" s="142"/>
      <c r="Q21958" s="142"/>
      <c r="R21958" s="142"/>
      <c r="S21958" s="139"/>
    </row>
    <row r="21959" spans="2:19" ht="15.75" customHeight="1" x14ac:dyDescent="0.25">
      <c r="B21959" s="106"/>
      <c r="C21959" s="106"/>
      <c r="D21959" s="139"/>
      <c r="P21959" s="142"/>
      <c r="Q21959" s="142"/>
      <c r="R21959" s="142"/>
      <c r="S21959" s="139"/>
    </row>
    <row r="21960" spans="2:19" ht="15.75" customHeight="1" x14ac:dyDescent="0.25">
      <c r="B21960" s="106"/>
      <c r="C21960" s="106"/>
      <c r="D21960" s="139"/>
      <c r="P21960" s="142"/>
      <c r="Q21960" s="142"/>
      <c r="R21960" s="142"/>
      <c r="S21960" s="139"/>
    </row>
    <row r="21961" spans="2:19" ht="15.75" customHeight="1" x14ac:dyDescent="0.25">
      <c r="B21961" s="106"/>
      <c r="C21961" s="106"/>
      <c r="D21961" s="139"/>
      <c r="P21961" s="142"/>
      <c r="Q21961" s="142"/>
      <c r="R21961" s="142"/>
      <c r="S21961" s="139"/>
    </row>
    <row r="21962" spans="2:19" ht="15.75" customHeight="1" x14ac:dyDescent="0.25">
      <c r="B21962" s="106"/>
      <c r="C21962" s="106"/>
      <c r="D21962" s="139"/>
      <c r="P21962" s="142"/>
      <c r="Q21962" s="142"/>
      <c r="R21962" s="142"/>
      <c r="S21962" s="139"/>
    </row>
    <row r="21963" spans="2:19" ht="15.75" customHeight="1" x14ac:dyDescent="0.25">
      <c r="B21963" s="106"/>
      <c r="C21963" s="106"/>
      <c r="D21963" s="139"/>
      <c r="P21963" s="142"/>
      <c r="Q21963" s="142"/>
      <c r="R21963" s="142"/>
      <c r="S21963" s="139"/>
    </row>
    <row r="21964" spans="2:19" ht="15.75" customHeight="1" x14ac:dyDescent="0.25">
      <c r="B21964" s="106"/>
      <c r="C21964" s="106"/>
      <c r="D21964" s="139"/>
      <c r="P21964" s="142"/>
      <c r="Q21964" s="142"/>
      <c r="R21964" s="142"/>
      <c r="S21964" s="139"/>
    </row>
    <row r="21965" spans="2:19" ht="15.75" customHeight="1" x14ac:dyDescent="0.25">
      <c r="B21965" s="106"/>
      <c r="C21965" s="106"/>
      <c r="D21965" s="139"/>
      <c r="P21965" s="142"/>
      <c r="Q21965" s="142"/>
      <c r="R21965" s="142"/>
      <c r="S21965" s="139"/>
    </row>
    <row r="21966" spans="2:19" ht="15.75" customHeight="1" x14ac:dyDescent="0.25">
      <c r="B21966" s="106"/>
      <c r="C21966" s="106"/>
      <c r="D21966" s="139"/>
      <c r="P21966" s="142"/>
      <c r="Q21966" s="142"/>
      <c r="R21966" s="142"/>
      <c r="S21966" s="139"/>
    </row>
    <row r="21967" spans="2:19" ht="15.75" customHeight="1" x14ac:dyDescent="0.25">
      <c r="B21967" s="106"/>
      <c r="C21967" s="106"/>
      <c r="D21967" s="139"/>
      <c r="P21967" s="142"/>
      <c r="Q21967" s="142"/>
      <c r="R21967" s="142"/>
      <c r="S21967" s="139"/>
    </row>
    <row r="21968" spans="2:19" ht="15.75" customHeight="1" x14ac:dyDescent="0.25">
      <c r="B21968" s="106"/>
      <c r="C21968" s="106"/>
      <c r="D21968" s="139"/>
      <c r="P21968" s="142"/>
      <c r="Q21968" s="142"/>
      <c r="R21968" s="142"/>
      <c r="S21968" s="139"/>
    </row>
    <row r="21969" spans="2:19" ht="15.75" customHeight="1" x14ac:dyDescent="0.25">
      <c r="B21969" s="106"/>
      <c r="C21969" s="106"/>
      <c r="D21969" s="139"/>
      <c r="P21969" s="142"/>
      <c r="Q21969" s="142"/>
      <c r="R21969" s="142"/>
      <c r="S21969" s="139"/>
    </row>
    <row r="21970" spans="2:19" ht="15.75" customHeight="1" x14ac:dyDescent="0.25">
      <c r="B21970" s="106"/>
      <c r="C21970" s="106"/>
      <c r="D21970" s="139"/>
      <c r="P21970" s="142"/>
      <c r="Q21970" s="142"/>
      <c r="R21970" s="142"/>
      <c r="S21970" s="139"/>
    </row>
    <row r="21971" spans="2:19" ht="15.75" customHeight="1" x14ac:dyDescent="0.25">
      <c r="B21971" s="106"/>
      <c r="C21971" s="106"/>
      <c r="D21971" s="139"/>
      <c r="P21971" s="142"/>
      <c r="Q21971" s="142"/>
      <c r="R21971" s="142"/>
      <c r="S21971" s="139"/>
    </row>
    <row r="21972" spans="2:19" ht="15.75" customHeight="1" x14ac:dyDescent="0.25">
      <c r="B21972" s="106"/>
      <c r="C21972" s="106"/>
      <c r="D21972" s="139"/>
      <c r="P21972" s="142"/>
      <c r="Q21972" s="142"/>
      <c r="R21972" s="142"/>
      <c r="S21972" s="139"/>
    </row>
    <row r="21973" spans="2:19" ht="15.75" customHeight="1" x14ac:dyDescent="0.25">
      <c r="B21973" s="106"/>
      <c r="C21973" s="106"/>
      <c r="D21973" s="139"/>
      <c r="P21973" s="142"/>
      <c r="Q21973" s="142"/>
      <c r="R21973" s="142"/>
      <c r="S21973" s="139"/>
    </row>
    <row r="21974" spans="2:19" ht="15.75" customHeight="1" x14ac:dyDescent="0.25">
      <c r="B21974" s="106"/>
      <c r="C21974" s="106"/>
      <c r="D21974" s="139"/>
      <c r="P21974" s="142"/>
      <c r="Q21974" s="142"/>
      <c r="R21974" s="142"/>
      <c r="S21974" s="139"/>
    </row>
    <row r="21975" spans="2:19" ht="15.75" customHeight="1" x14ac:dyDescent="0.25">
      <c r="B21975" s="106"/>
      <c r="C21975" s="106"/>
      <c r="D21975" s="139"/>
      <c r="P21975" s="142"/>
      <c r="Q21975" s="142"/>
      <c r="R21975" s="142"/>
      <c r="S21975" s="139"/>
    </row>
    <row r="21976" spans="2:19" ht="15.75" customHeight="1" x14ac:dyDescent="0.25">
      <c r="B21976" s="106"/>
      <c r="C21976" s="106"/>
      <c r="D21976" s="139"/>
      <c r="P21976" s="142"/>
      <c r="Q21976" s="142"/>
      <c r="R21976" s="142"/>
      <c r="S21976" s="139"/>
    </row>
    <row r="21977" spans="2:19" ht="15.75" customHeight="1" x14ac:dyDescent="0.25">
      <c r="B21977" s="106"/>
      <c r="C21977" s="106"/>
      <c r="D21977" s="139"/>
      <c r="P21977" s="142"/>
      <c r="Q21977" s="142"/>
      <c r="R21977" s="142"/>
      <c r="S21977" s="139"/>
    </row>
    <row r="21978" spans="2:19" ht="15.75" customHeight="1" x14ac:dyDescent="0.25">
      <c r="B21978" s="106"/>
      <c r="C21978" s="106"/>
      <c r="D21978" s="139"/>
      <c r="P21978" s="142"/>
      <c r="Q21978" s="142"/>
      <c r="R21978" s="142"/>
      <c r="S21978" s="139"/>
    </row>
    <row r="21979" spans="2:19" ht="15.75" customHeight="1" x14ac:dyDescent="0.25">
      <c r="B21979" s="106"/>
      <c r="C21979" s="106"/>
      <c r="D21979" s="139"/>
      <c r="P21979" s="142"/>
      <c r="Q21979" s="142"/>
      <c r="R21979" s="142"/>
      <c r="S21979" s="139"/>
    </row>
    <row r="21980" spans="2:19" ht="15.75" customHeight="1" x14ac:dyDescent="0.25">
      <c r="B21980" s="106"/>
      <c r="C21980" s="106"/>
      <c r="D21980" s="139"/>
      <c r="P21980" s="142"/>
      <c r="Q21980" s="142"/>
      <c r="R21980" s="142"/>
      <c r="S21980" s="139"/>
    </row>
    <row r="21981" spans="2:19" ht="15.75" customHeight="1" x14ac:dyDescent="0.25">
      <c r="B21981" s="106"/>
      <c r="C21981" s="106"/>
      <c r="D21981" s="139"/>
      <c r="P21981" s="142"/>
      <c r="Q21981" s="142"/>
      <c r="R21981" s="142"/>
      <c r="S21981" s="139"/>
    </row>
    <row r="21982" spans="2:19" ht="15.75" customHeight="1" x14ac:dyDescent="0.25">
      <c r="B21982" s="106"/>
      <c r="C21982" s="106"/>
      <c r="D21982" s="139"/>
      <c r="P21982" s="142"/>
      <c r="Q21982" s="142"/>
      <c r="R21982" s="142"/>
      <c r="S21982" s="139"/>
    </row>
    <row r="21983" spans="2:19" ht="15.75" customHeight="1" x14ac:dyDescent="0.25">
      <c r="B21983" s="106"/>
      <c r="C21983" s="106"/>
      <c r="D21983" s="139"/>
      <c r="P21983" s="142"/>
      <c r="Q21983" s="142"/>
      <c r="R21983" s="142"/>
      <c r="S21983" s="139"/>
    </row>
    <row r="21984" spans="2:19" ht="15.75" customHeight="1" x14ac:dyDescent="0.25">
      <c r="B21984" s="106"/>
      <c r="C21984" s="106"/>
      <c r="D21984" s="139"/>
      <c r="P21984" s="142"/>
      <c r="Q21984" s="142"/>
      <c r="R21984" s="142"/>
      <c r="S21984" s="139"/>
    </row>
    <row r="21985" spans="2:19" ht="15.75" customHeight="1" x14ac:dyDescent="0.25">
      <c r="B21985" s="106"/>
      <c r="C21985" s="106"/>
      <c r="D21985" s="139"/>
      <c r="P21985" s="142"/>
      <c r="Q21985" s="142"/>
      <c r="R21985" s="142"/>
      <c r="S21985" s="139"/>
    </row>
    <row r="21986" spans="2:19" ht="15.75" customHeight="1" x14ac:dyDescent="0.25">
      <c r="B21986" s="106"/>
      <c r="C21986" s="106"/>
      <c r="D21986" s="139"/>
      <c r="P21986" s="142"/>
      <c r="Q21986" s="142"/>
      <c r="R21986" s="142"/>
      <c r="S21986" s="139"/>
    </row>
    <row r="21987" spans="2:19" ht="15.75" customHeight="1" x14ac:dyDescent="0.25">
      <c r="B21987" s="106"/>
      <c r="C21987" s="106"/>
      <c r="D21987" s="139"/>
      <c r="P21987" s="142"/>
      <c r="Q21987" s="142"/>
      <c r="R21987" s="142"/>
      <c r="S21987" s="139"/>
    </row>
    <row r="21988" spans="2:19" ht="15.75" customHeight="1" x14ac:dyDescent="0.25">
      <c r="B21988" s="106"/>
      <c r="C21988" s="106"/>
      <c r="D21988" s="139"/>
      <c r="P21988" s="142"/>
      <c r="Q21988" s="142"/>
      <c r="R21988" s="142"/>
      <c r="S21988" s="139"/>
    </row>
    <row r="21989" spans="2:19" ht="15.75" customHeight="1" x14ac:dyDescent="0.25">
      <c r="B21989" s="106"/>
      <c r="C21989" s="106"/>
      <c r="D21989" s="139"/>
      <c r="P21989" s="142"/>
      <c r="Q21989" s="142"/>
      <c r="R21989" s="142"/>
      <c r="S21989" s="139"/>
    </row>
    <row r="21990" spans="2:19" ht="15.75" customHeight="1" x14ac:dyDescent="0.25">
      <c r="B21990" s="106"/>
      <c r="C21990" s="106"/>
      <c r="D21990" s="139"/>
      <c r="P21990" s="142"/>
      <c r="Q21990" s="142"/>
      <c r="R21990" s="142"/>
      <c r="S21990" s="139"/>
    </row>
    <row r="21991" spans="2:19" ht="15.75" customHeight="1" x14ac:dyDescent="0.25">
      <c r="B21991" s="106"/>
      <c r="C21991" s="106"/>
      <c r="D21991" s="139"/>
      <c r="P21991" s="142"/>
      <c r="Q21991" s="142"/>
      <c r="R21991" s="142"/>
      <c r="S21991" s="139"/>
    </row>
    <row r="21992" spans="2:19" ht="15.75" customHeight="1" x14ac:dyDescent="0.25">
      <c r="B21992" s="106"/>
      <c r="C21992" s="106"/>
      <c r="D21992" s="139"/>
      <c r="P21992" s="142"/>
      <c r="Q21992" s="142"/>
      <c r="R21992" s="142"/>
      <c r="S21992" s="139"/>
    </row>
    <row r="21993" spans="2:19" ht="15.75" customHeight="1" x14ac:dyDescent="0.25">
      <c r="B21993" s="106"/>
      <c r="C21993" s="106"/>
      <c r="D21993" s="139"/>
      <c r="P21993" s="142"/>
      <c r="Q21993" s="142"/>
      <c r="R21993" s="142"/>
      <c r="S21993" s="139"/>
    </row>
    <row r="21994" spans="2:19" ht="15.75" customHeight="1" x14ac:dyDescent="0.25">
      <c r="B21994" s="106"/>
      <c r="C21994" s="106"/>
      <c r="D21994" s="139"/>
      <c r="P21994" s="142"/>
      <c r="Q21994" s="142"/>
      <c r="R21994" s="142"/>
      <c r="S21994" s="139"/>
    </row>
    <row r="21995" spans="2:19" ht="15.75" customHeight="1" x14ac:dyDescent="0.25">
      <c r="B21995" s="106"/>
      <c r="C21995" s="106"/>
      <c r="D21995" s="139"/>
      <c r="P21995" s="142"/>
      <c r="Q21995" s="142"/>
      <c r="R21995" s="142"/>
      <c r="S21995" s="139"/>
    </row>
    <row r="21996" spans="2:19" ht="15.75" customHeight="1" x14ac:dyDescent="0.25">
      <c r="B21996" s="106"/>
      <c r="C21996" s="106"/>
      <c r="D21996" s="139"/>
      <c r="P21996" s="142"/>
      <c r="Q21996" s="142"/>
      <c r="R21996" s="142"/>
      <c r="S21996" s="139"/>
    </row>
    <row r="21997" spans="2:19" ht="15.75" customHeight="1" x14ac:dyDescent="0.25">
      <c r="B21997" s="106"/>
      <c r="C21997" s="106"/>
      <c r="D21997" s="139"/>
      <c r="P21997" s="142"/>
      <c r="Q21997" s="142"/>
      <c r="R21997" s="142"/>
      <c r="S21997" s="139"/>
    </row>
    <row r="21998" spans="2:19" ht="15.75" customHeight="1" x14ac:dyDescent="0.25">
      <c r="B21998" s="106"/>
      <c r="C21998" s="106"/>
      <c r="D21998" s="139"/>
      <c r="P21998" s="142"/>
      <c r="Q21998" s="142"/>
      <c r="R21998" s="142"/>
      <c r="S21998" s="139"/>
    </row>
    <row r="21999" spans="2:19" ht="15.75" customHeight="1" x14ac:dyDescent="0.25">
      <c r="B21999" s="106"/>
      <c r="C21999" s="106"/>
      <c r="D21999" s="139"/>
      <c r="P21999" s="142"/>
      <c r="Q21999" s="142"/>
      <c r="R21999" s="142"/>
      <c r="S21999" s="139"/>
    </row>
    <row r="22000" spans="2:19" ht="15.75" customHeight="1" x14ac:dyDescent="0.25">
      <c r="B22000" s="106"/>
      <c r="C22000" s="106"/>
      <c r="D22000" s="139"/>
      <c r="P22000" s="142"/>
      <c r="Q22000" s="142"/>
      <c r="R22000" s="142"/>
      <c r="S22000" s="139"/>
    </row>
    <row r="22001" spans="2:19" ht="15.75" customHeight="1" x14ac:dyDescent="0.25">
      <c r="B22001" s="106"/>
      <c r="C22001" s="106"/>
      <c r="D22001" s="139"/>
      <c r="P22001" s="142"/>
      <c r="Q22001" s="142"/>
      <c r="R22001" s="142"/>
      <c r="S22001" s="139"/>
    </row>
    <row r="22002" spans="2:19" ht="15.75" customHeight="1" x14ac:dyDescent="0.25">
      <c r="B22002" s="106"/>
      <c r="C22002" s="106"/>
      <c r="D22002" s="139"/>
      <c r="P22002" s="142"/>
      <c r="Q22002" s="142"/>
      <c r="R22002" s="142"/>
      <c r="S22002" s="139"/>
    </row>
    <row r="22003" spans="2:19" ht="15.75" customHeight="1" x14ac:dyDescent="0.25">
      <c r="B22003" s="106"/>
      <c r="C22003" s="106"/>
      <c r="D22003" s="139"/>
      <c r="P22003" s="142"/>
      <c r="Q22003" s="142"/>
      <c r="R22003" s="142"/>
      <c r="S22003" s="139"/>
    </row>
    <row r="22004" spans="2:19" ht="15.75" customHeight="1" x14ac:dyDescent="0.25">
      <c r="B22004" s="106"/>
      <c r="C22004" s="106"/>
      <c r="D22004" s="139"/>
      <c r="P22004" s="142"/>
      <c r="Q22004" s="142"/>
      <c r="R22004" s="142"/>
      <c r="S22004" s="139"/>
    </row>
    <row r="22005" spans="2:19" ht="15.75" customHeight="1" x14ac:dyDescent="0.25">
      <c r="B22005" s="106"/>
      <c r="C22005" s="106"/>
      <c r="D22005" s="139"/>
      <c r="P22005" s="142"/>
      <c r="Q22005" s="142"/>
      <c r="R22005" s="142"/>
      <c r="S22005" s="139"/>
    </row>
    <row r="22006" spans="2:19" ht="15.75" customHeight="1" x14ac:dyDescent="0.25">
      <c r="B22006" s="106"/>
      <c r="C22006" s="106"/>
      <c r="D22006" s="139"/>
      <c r="P22006" s="142"/>
      <c r="Q22006" s="142"/>
      <c r="R22006" s="142"/>
      <c r="S22006" s="139"/>
    </row>
    <row r="22007" spans="2:19" ht="15.75" customHeight="1" x14ac:dyDescent="0.25">
      <c r="B22007" s="106"/>
      <c r="C22007" s="106"/>
      <c r="D22007" s="139"/>
      <c r="P22007" s="142"/>
      <c r="Q22007" s="142"/>
      <c r="R22007" s="142"/>
      <c r="S22007" s="139"/>
    </row>
    <row r="22008" spans="2:19" ht="15.75" customHeight="1" x14ac:dyDescent="0.25">
      <c r="B22008" s="106"/>
      <c r="C22008" s="106"/>
      <c r="D22008" s="139"/>
      <c r="P22008" s="142"/>
      <c r="Q22008" s="142"/>
      <c r="R22008" s="142"/>
      <c r="S22008" s="139"/>
    </row>
    <row r="22009" spans="2:19" ht="15.75" customHeight="1" x14ac:dyDescent="0.25">
      <c r="B22009" s="106"/>
      <c r="C22009" s="106"/>
      <c r="D22009" s="139"/>
      <c r="P22009" s="142"/>
      <c r="Q22009" s="142"/>
      <c r="R22009" s="142"/>
      <c r="S22009" s="139"/>
    </row>
    <row r="22010" spans="2:19" ht="15.75" customHeight="1" x14ac:dyDescent="0.25">
      <c r="B22010" s="106"/>
      <c r="C22010" s="106"/>
      <c r="D22010" s="139"/>
      <c r="P22010" s="142"/>
      <c r="Q22010" s="142"/>
      <c r="R22010" s="142"/>
      <c r="S22010" s="139"/>
    </row>
    <row r="22011" spans="2:19" ht="15.75" customHeight="1" x14ac:dyDescent="0.25">
      <c r="B22011" s="106"/>
      <c r="C22011" s="106"/>
      <c r="D22011" s="139"/>
      <c r="P22011" s="142"/>
      <c r="Q22011" s="142"/>
      <c r="R22011" s="142"/>
      <c r="S22011" s="139"/>
    </row>
    <row r="22012" spans="2:19" ht="15.75" customHeight="1" x14ac:dyDescent="0.25">
      <c r="B22012" s="106"/>
      <c r="C22012" s="106"/>
      <c r="D22012" s="139"/>
      <c r="P22012" s="142"/>
      <c r="Q22012" s="142"/>
      <c r="R22012" s="142"/>
      <c r="S22012" s="139"/>
    </row>
    <row r="22013" spans="2:19" ht="15.75" customHeight="1" x14ac:dyDescent="0.25">
      <c r="B22013" s="106"/>
      <c r="C22013" s="106"/>
      <c r="D22013" s="139"/>
      <c r="P22013" s="142"/>
      <c r="Q22013" s="142"/>
      <c r="R22013" s="142"/>
      <c r="S22013" s="139"/>
    </row>
    <row r="22014" spans="2:19" ht="15.75" customHeight="1" x14ac:dyDescent="0.25">
      <c r="B22014" s="106"/>
      <c r="C22014" s="106"/>
      <c r="D22014" s="139"/>
      <c r="P22014" s="142"/>
      <c r="Q22014" s="142"/>
      <c r="R22014" s="142"/>
      <c r="S22014" s="139"/>
    </row>
    <row r="22015" spans="2:19" ht="15.75" customHeight="1" x14ac:dyDescent="0.25">
      <c r="B22015" s="106"/>
      <c r="C22015" s="106"/>
      <c r="D22015" s="139"/>
      <c r="P22015" s="142"/>
      <c r="Q22015" s="142"/>
      <c r="R22015" s="142"/>
      <c r="S22015" s="139"/>
    </row>
    <row r="22016" spans="2:19" ht="15.75" customHeight="1" x14ac:dyDescent="0.25">
      <c r="B22016" s="106"/>
      <c r="C22016" s="106"/>
      <c r="D22016" s="139"/>
      <c r="P22016" s="142"/>
      <c r="Q22016" s="142"/>
      <c r="R22016" s="142"/>
      <c r="S22016" s="139"/>
    </row>
    <row r="22017" spans="2:19" ht="15.75" customHeight="1" x14ac:dyDescent="0.25">
      <c r="B22017" s="106"/>
      <c r="C22017" s="106"/>
      <c r="D22017" s="139"/>
      <c r="P22017" s="142"/>
      <c r="Q22017" s="142"/>
      <c r="R22017" s="142"/>
      <c r="S22017" s="139"/>
    </row>
    <row r="22018" spans="2:19" ht="15.75" customHeight="1" x14ac:dyDescent="0.25">
      <c r="B22018" s="106"/>
      <c r="C22018" s="106"/>
      <c r="D22018" s="139"/>
      <c r="P22018" s="142"/>
      <c r="Q22018" s="142"/>
      <c r="R22018" s="142"/>
      <c r="S22018" s="139"/>
    </row>
    <row r="22019" spans="2:19" ht="15.75" customHeight="1" x14ac:dyDescent="0.25">
      <c r="B22019" s="106"/>
      <c r="C22019" s="106"/>
      <c r="D22019" s="139"/>
      <c r="P22019" s="142"/>
      <c r="Q22019" s="142"/>
      <c r="R22019" s="142"/>
      <c r="S22019" s="139"/>
    </row>
    <row r="22020" spans="2:19" ht="15.75" customHeight="1" x14ac:dyDescent="0.25">
      <c r="B22020" s="106"/>
      <c r="C22020" s="106"/>
      <c r="D22020" s="139"/>
      <c r="P22020" s="142"/>
      <c r="Q22020" s="142"/>
      <c r="R22020" s="142"/>
      <c r="S22020" s="139"/>
    </row>
    <row r="22021" spans="2:19" ht="15.75" customHeight="1" x14ac:dyDescent="0.25">
      <c r="B22021" s="106"/>
      <c r="C22021" s="106"/>
      <c r="D22021" s="139"/>
      <c r="P22021" s="142"/>
      <c r="Q22021" s="142"/>
      <c r="R22021" s="142"/>
      <c r="S22021" s="139"/>
    </row>
    <row r="22022" spans="2:19" ht="15.75" customHeight="1" x14ac:dyDescent="0.25">
      <c r="B22022" s="106"/>
      <c r="C22022" s="106"/>
      <c r="D22022" s="139"/>
      <c r="P22022" s="142"/>
      <c r="Q22022" s="142"/>
      <c r="R22022" s="142"/>
      <c r="S22022" s="139"/>
    </row>
    <row r="22023" spans="2:19" ht="15.75" customHeight="1" x14ac:dyDescent="0.25">
      <c r="B22023" s="106"/>
      <c r="C22023" s="106"/>
      <c r="D22023" s="139"/>
      <c r="P22023" s="142"/>
      <c r="Q22023" s="142"/>
      <c r="R22023" s="142"/>
      <c r="S22023" s="139"/>
    </row>
    <row r="22024" spans="2:19" ht="15.75" customHeight="1" x14ac:dyDescent="0.25">
      <c r="B22024" s="106"/>
      <c r="C22024" s="106"/>
      <c r="D22024" s="139"/>
      <c r="P22024" s="142"/>
      <c r="Q22024" s="142"/>
      <c r="R22024" s="142"/>
      <c r="S22024" s="139"/>
    </row>
    <row r="22025" spans="2:19" ht="15.75" customHeight="1" x14ac:dyDescent="0.25">
      <c r="B22025" s="106"/>
      <c r="C22025" s="106"/>
      <c r="D22025" s="139"/>
      <c r="P22025" s="142"/>
      <c r="Q22025" s="142"/>
      <c r="R22025" s="142"/>
      <c r="S22025" s="139"/>
    </row>
    <row r="22026" spans="2:19" ht="15.75" customHeight="1" x14ac:dyDescent="0.25">
      <c r="B22026" s="106"/>
      <c r="C22026" s="106"/>
      <c r="D22026" s="139"/>
      <c r="P22026" s="142"/>
      <c r="Q22026" s="142"/>
      <c r="R22026" s="142"/>
      <c r="S22026" s="139"/>
    </row>
    <row r="22027" spans="2:19" ht="15.75" customHeight="1" x14ac:dyDescent="0.25">
      <c r="B22027" s="106"/>
      <c r="C22027" s="106"/>
      <c r="D22027" s="139"/>
      <c r="P22027" s="142"/>
      <c r="Q22027" s="142"/>
      <c r="R22027" s="142"/>
      <c r="S22027" s="139"/>
    </row>
    <row r="22028" spans="2:19" ht="15.75" customHeight="1" x14ac:dyDescent="0.25">
      <c r="B22028" s="106"/>
      <c r="C22028" s="106"/>
      <c r="D22028" s="139"/>
      <c r="P22028" s="142"/>
      <c r="Q22028" s="142"/>
      <c r="R22028" s="142"/>
      <c r="S22028" s="139"/>
    </row>
    <row r="22029" spans="2:19" ht="15.75" customHeight="1" x14ac:dyDescent="0.25">
      <c r="B22029" s="106"/>
      <c r="C22029" s="106"/>
      <c r="D22029" s="139"/>
      <c r="P22029" s="142"/>
      <c r="Q22029" s="142"/>
      <c r="R22029" s="142"/>
      <c r="S22029" s="139"/>
    </row>
    <row r="22030" spans="2:19" ht="15.75" customHeight="1" x14ac:dyDescent="0.25">
      <c r="B22030" s="106"/>
      <c r="C22030" s="106"/>
      <c r="D22030" s="139"/>
      <c r="P22030" s="142"/>
      <c r="Q22030" s="142"/>
      <c r="R22030" s="142"/>
      <c r="S22030" s="139"/>
    </row>
    <row r="22031" spans="2:19" ht="15.75" customHeight="1" x14ac:dyDescent="0.25">
      <c r="B22031" s="106"/>
      <c r="C22031" s="106"/>
      <c r="D22031" s="139"/>
      <c r="P22031" s="142"/>
      <c r="Q22031" s="142"/>
      <c r="R22031" s="142"/>
      <c r="S22031" s="139"/>
    </row>
    <row r="22032" spans="2:19" ht="15.75" customHeight="1" x14ac:dyDescent="0.25">
      <c r="B22032" s="106"/>
      <c r="C22032" s="106"/>
      <c r="D22032" s="139"/>
      <c r="P22032" s="142"/>
      <c r="Q22032" s="142"/>
      <c r="R22032" s="142"/>
      <c r="S22032" s="139"/>
    </row>
    <row r="22033" spans="2:19" ht="15.75" customHeight="1" x14ac:dyDescent="0.25">
      <c r="B22033" s="106"/>
      <c r="C22033" s="106"/>
      <c r="D22033" s="139"/>
      <c r="P22033" s="142"/>
      <c r="Q22033" s="142"/>
      <c r="R22033" s="142"/>
      <c r="S22033" s="139"/>
    </row>
    <row r="22034" spans="2:19" ht="15.75" customHeight="1" x14ac:dyDescent="0.25">
      <c r="B22034" s="106"/>
      <c r="C22034" s="106"/>
      <c r="D22034" s="139"/>
      <c r="P22034" s="142"/>
      <c r="Q22034" s="142"/>
      <c r="R22034" s="142"/>
      <c r="S22034" s="139"/>
    </row>
    <row r="22035" spans="2:19" ht="15.75" customHeight="1" x14ac:dyDescent="0.25">
      <c r="B22035" s="106"/>
      <c r="C22035" s="106"/>
      <c r="D22035" s="139"/>
      <c r="P22035" s="142"/>
      <c r="Q22035" s="142"/>
      <c r="R22035" s="142"/>
      <c r="S22035" s="139"/>
    </row>
    <row r="22036" spans="2:19" ht="15.75" customHeight="1" x14ac:dyDescent="0.25">
      <c r="B22036" s="106"/>
      <c r="C22036" s="106"/>
      <c r="D22036" s="139"/>
      <c r="P22036" s="142"/>
      <c r="Q22036" s="142"/>
      <c r="R22036" s="142"/>
      <c r="S22036" s="139"/>
    </row>
    <row r="22037" spans="2:19" ht="15.75" customHeight="1" x14ac:dyDescent="0.25">
      <c r="B22037" s="106"/>
      <c r="C22037" s="106"/>
      <c r="D22037" s="139"/>
      <c r="P22037" s="142"/>
      <c r="Q22037" s="142"/>
      <c r="R22037" s="142"/>
      <c r="S22037" s="139"/>
    </row>
    <row r="22038" spans="2:19" ht="15.75" customHeight="1" x14ac:dyDescent="0.25">
      <c r="B22038" s="106"/>
      <c r="C22038" s="106"/>
      <c r="D22038" s="139"/>
      <c r="P22038" s="142"/>
      <c r="Q22038" s="142"/>
      <c r="R22038" s="142"/>
      <c r="S22038" s="139"/>
    </row>
    <row r="22039" spans="2:19" ht="15.75" customHeight="1" x14ac:dyDescent="0.25">
      <c r="B22039" s="106"/>
      <c r="C22039" s="106"/>
      <c r="D22039" s="139"/>
      <c r="P22039" s="142"/>
      <c r="Q22039" s="142"/>
      <c r="R22039" s="142"/>
      <c r="S22039" s="139"/>
    </row>
    <row r="22040" spans="2:19" ht="15.75" customHeight="1" x14ac:dyDescent="0.25">
      <c r="B22040" s="106"/>
      <c r="C22040" s="106"/>
      <c r="D22040" s="139"/>
      <c r="P22040" s="142"/>
      <c r="Q22040" s="142"/>
      <c r="R22040" s="142"/>
      <c r="S22040" s="139"/>
    </row>
    <row r="22041" spans="2:19" ht="15.75" customHeight="1" x14ac:dyDescent="0.25">
      <c r="B22041" s="106"/>
      <c r="C22041" s="106"/>
      <c r="D22041" s="139"/>
      <c r="P22041" s="142"/>
      <c r="Q22041" s="142"/>
      <c r="R22041" s="142"/>
      <c r="S22041" s="139"/>
    </row>
    <row r="22042" spans="2:19" ht="15.75" customHeight="1" x14ac:dyDescent="0.25">
      <c r="B22042" s="106"/>
      <c r="C22042" s="106"/>
      <c r="D22042" s="139"/>
      <c r="P22042" s="142"/>
      <c r="Q22042" s="142"/>
      <c r="R22042" s="142"/>
      <c r="S22042" s="139"/>
    </row>
    <row r="22043" spans="2:19" ht="15.75" customHeight="1" x14ac:dyDescent="0.25">
      <c r="B22043" s="106"/>
      <c r="C22043" s="106"/>
      <c r="D22043" s="139"/>
      <c r="P22043" s="142"/>
      <c r="Q22043" s="142"/>
      <c r="R22043" s="142"/>
      <c r="S22043" s="139"/>
    </row>
    <row r="22044" spans="2:19" ht="15.75" customHeight="1" x14ac:dyDescent="0.25">
      <c r="B22044" s="106"/>
      <c r="C22044" s="106"/>
      <c r="D22044" s="139"/>
      <c r="P22044" s="142"/>
      <c r="Q22044" s="142"/>
      <c r="R22044" s="142"/>
      <c r="S22044" s="139"/>
    </row>
    <row r="22045" spans="2:19" ht="15.75" customHeight="1" x14ac:dyDescent="0.25">
      <c r="B22045" s="106"/>
      <c r="C22045" s="106"/>
      <c r="D22045" s="139"/>
      <c r="P22045" s="142"/>
      <c r="Q22045" s="142"/>
      <c r="R22045" s="142"/>
      <c r="S22045" s="139"/>
    </row>
    <row r="22046" spans="2:19" ht="15.75" customHeight="1" x14ac:dyDescent="0.25">
      <c r="B22046" s="106"/>
      <c r="C22046" s="106"/>
      <c r="D22046" s="139"/>
      <c r="P22046" s="142"/>
      <c r="Q22046" s="142"/>
      <c r="R22046" s="142"/>
      <c r="S22046" s="139"/>
    </row>
    <row r="22047" spans="2:19" ht="15.75" customHeight="1" x14ac:dyDescent="0.25">
      <c r="B22047" s="106"/>
      <c r="C22047" s="106"/>
      <c r="D22047" s="139"/>
      <c r="P22047" s="142"/>
      <c r="Q22047" s="142"/>
      <c r="R22047" s="142"/>
      <c r="S22047" s="139"/>
    </row>
    <row r="22048" spans="2:19" ht="15.75" customHeight="1" x14ac:dyDescent="0.25">
      <c r="B22048" s="106"/>
      <c r="C22048" s="106"/>
      <c r="D22048" s="139"/>
      <c r="P22048" s="142"/>
      <c r="Q22048" s="142"/>
      <c r="R22048" s="142"/>
      <c r="S22048" s="139"/>
    </row>
    <row r="22049" spans="2:19" ht="15.75" customHeight="1" x14ac:dyDescent="0.25">
      <c r="B22049" s="106"/>
      <c r="C22049" s="106"/>
      <c r="D22049" s="139"/>
      <c r="P22049" s="142"/>
      <c r="Q22049" s="142"/>
      <c r="R22049" s="142"/>
      <c r="S22049" s="139"/>
    </row>
    <row r="22050" spans="2:19" ht="15.75" customHeight="1" x14ac:dyDescent="0.25">
      <c r="B22050" s="106"/>
      <c r="C22050" s="106"/>
      <c r="D22050" s="139"/>
      <c r="P22050" s="142"/>
      <c r="Q22050" s="142"/>
      <c r="R22050" s="142"/>
      <c r="S22050" s="139"/>
    </row>
    <row r="22051" spans="2:19" ht="15.75" customHeight="1" x14ac:dyDescent="0.25">
      <c r="B22051" s="106"/>
      <c r="C22051" s="106"/>
      <c r="D22051" s="139"/>
      <c r="P22051" s="142"/>
      <c r="Q22051" s="142"/>
      <c r="R22051" s="142"/>
      <c r="S22051" s="139"/>
    </row>
    <row r="22052" spans="2:19" ht="15.75" customHeight="1" x14ac:dyDescent="0.25">
      <c r="B22052" s="106"/>
      <c r="C22052" s="106"/>
      <c r="D22052" s="139"/>
      <c r="P22052" s="142"/>
      <c r="Q22052" s="142"/>
      <c r="R22052" s="142"/>
      <c r="S22052" s="139"/>
    </row>
    <row r="22053" spans="2:19" ht="15.75" customHeight="1" x14ac:dyDescent="0.25">
      <c r="B22053" s="106"/>
      <c r="C22053" s="106"/>
      <c r="D22053" s="139"/>
      <c r="P22053" s="142"/>
      <c r="Q22053" s="142"/>
      <c r="R22053" s="142"/>
      <c r="S22053" s="139"/>
    </row>
    <row r="22054" spans="2:19" ht="15.75" customHeight="1" x14ac:dyDescent="0.25">
      <c r="B22054" s="106"/>
      <c r="C22054" s="106"/>
      <c r="D22054" s="139"/>
      <c r="P22054" s="142"/>
      <c r="Q22054" s="142"/>
      <c r="R22054" s="142"/>
      <c r="S22054" s="139"/>
    </row>
    <row r="22055" spans="2:19" ht="15.75" customHeight="1" x14ac:dyDescent="0.25">
      <c r="B22055" s="106"/>
      <c r="C22055" s="106"/>
      <c r="D22055" s="139"/>
      <c r="P22055" s="142"/>
      <c r="Q22055" s="142"/>
      <c r="R22055" s="142"/>
      <c r="S22055" s="139"/>
    </row>
    <row r="22056" spans="2:19" ht="15.75" customHeight="1" x14ac:dyDescent="0.25">
      <c r="B22056" s="106"/>
      <c r="C22056" s="106"/>
      <c r="D22056" s="139"/>
      <c r="P22056" s="142"/>
      <c r="Q22056" s="142"/>
      <c r="R22056" s="142"/>
      <c r="S22056" s="139"/>
    </row>
    <row r="22057" spans="2:19" ht="15.75" customHeight="1" x14ac:dyDescent="0.25">
      <c r="B22057" s="106"/>
      <c r="C22057" s="106"/>
      <c r="D22057" s="139"/>
      <c r="P22057" s="142"/>
      <c r="Q22057" s="142"/>
      <c r="R22057" s="142"/>
      <c r="S22057" s="139"/>
    </row>
    <row r="22058" spans="2:19" ht="15.75" customHeight="1" x14ac:dyDescent="0.25">
      <c r="B22058" s="106"/>
      <c r="C22058" s="106"/>
      <c r="D22058" s="139"/>
      <c r="P22058" s="142"/>
      <c r="Q22058" s="142"/>
      <c r="R22058" s="142"/>
      <c r="S22058" s="139"/>
    </row>
    <row r="22059" spans="2:19" ht="15.75" customHeight="1" x14ac:dyDescent="0.25">
      <c r="B22059" s="106"/>
      <c r="C22059" s="106"/>
      <c r="D22059" s="139"/>
      <c r="P22059" s="142"/>
      <c r="Q22059" s="142"/>
      <c r="R22059" s="142"/>
      <c r="S22059" s="139"/>
    </row>
    <row r="22060" spans="2:19" ht="15.75" customHeight="1" x14ac:dyDescent="0.25">
      <c r="B22060" s="106"/>
      <c r="C22060" s="106"/>
      <c r="D22060" s="139"/>
      <c r="P22060" s="142"/>
      <c r="Q22060" s="142"/>
      <c r="R22060" s="142"/>
      <c r="S22060" s="139"/>
    </row>
    <row r="22061" spans="2:19" ht="15.75" customHeight="1" x14ac:dyDescent="0.25">
      <c r="B22061" s="106"/>
      <c r="C22061" s="106"/>
      <c r="D22061" s="139"/>
      <c r="P22061" s="142"/>
      <c r="Q22061" s="142"/>
      <c r="R22061" s="142"/>
      <c r="S22061" s="139"/>
    </row>
    <row r="22062" spans="2:19" ht="15.75" customHeight="1" x14ac:dyDescent="0.25">
      <c r="B22062" s="106"/>
      <c r="C22062" s="106"/>
      <c r="D22062" s="139"/>
      <c r="P22062" s="142"/>
      <c r="Q22062" s="142"/>
      <c r="R22062" s="142"/>
      <c r="S22062" s="139"/>
    </row>
    <row r="22063" spans="2:19" ht="15.75" customHeight="1" x14ac:dyDescent="0.25">
      <c r="B22063" s="106"/>
      <c r="C22063" s="106"/>
      <c r="D22063" s="139"/>
      <c r="P22063" s="142"/>
      <c r="Q22063" s="142"/>
      <c r="R22063" s="142"/>
      <c r="S22063" s="139"/>
    </row>
    <row r="22064" spans="2:19" ht="15.75" customHeight="1" x14ac:dyDescent="0.25">
      <c r="B22064" s="106"/>
      <c r="C22064" s="106"/>
      <c r="D22064" s="139"/>
      <c r="P22064" s="142"/>
      <c r="Q22064" s="142"/>
      <c r="R22064" s="142"/>
      <c r="S22064" s="139"/>
    </row>
    <row r="22065" spans="2:19" ht="15.75" customHeight="1" x14ac:dyDescent="0.25">
      <c r="B22065" s="106"/>
      <c r="C22065" s="106"/>
      <c r="D22065" s="139"/>
      <c r="P22065" s="142"/>
      <c r="Q22065" s="142"/>
      <c r="R22065" s="142"/>
      <c r="S22065" s="139"/>
    </row>
    <row r="22066" spans="2:19" ht="15.75" customHeight="1" x14ac:dyDescent="0.25">
      <c r="B22066" s="106"/>
      <c r="C22066" s="106"/>
      <c r="D22066" s="139"/>
      <c r="P22066" s="142"/>
      <c r="Q22066" s="142"/>
      <c r="R22066" s="142"/>
      <c r="S22066" s="139"/>
    </row>
    <row r="22067" spans="2:19" ht="15.75" customHeight="1" x14ac:dyDescent="0.25">
      <c r="B22067" s="106"/>
      <c r="C22067" s="106"/>
      <c r="D22067" s="139"/>
      <c r="P22067" s="142"/>
      <c r="Q22067" s="142"/>
      <c r="R22067" s="142"/>
      <c r="S22067" s="139"/>
    </row>
    <row r="22068" spans="2:19" ht="15.75" customHeight="1" x14ac:dyDescent="0.25">
      <c r="B22068" s="106"/>
      <c r="C22068" s="106"/>
      <c r="D22068" s="139"/>
      <c r="P22068" s="142"/>
      <c r="Q22068" s="142"/>
      <c r="R22068" s="142"/>
      <c r="S22068" s="139"/>
    </row>
    <row r="22069" spans="2:19" ht="15.75" customHeight="1" x14ac:dyDescent="0.25">
      <c r="B22069" s="106"/>
      <c r="C22069" s="106"/>
      <c r="D22069" s="139"/>
      <c r="P22069" s="142"/>
      <c r="Q22069" s="142"/>
      <c r="R22069" s="142"/>
      <c r="S22069" s="139"/>
    </row>
    <row r="22070" spans="2:19" ht="15.75" customHeight="1" x14ac:dyDescent="0.25">
      <c r="B22070" s="106"/>
      <c r="C22070" s="106"/>
      <c r="D22070" s="139"/>
      <c r="P22070" s="142"/>
      <c r="Q22070" s="142"/>
      <c r="R22070" s="142"/>
      <c r="S22070" s="139"/>
    </row>
    <row r="22071" spans="2:19" ht="15.75" customHeight="1" x14ac:dyDescent="0.25">
      <c r="B22071" s="106"/>
      <c r="C22071" s="106"/>
      <c r="D22071" s="139"/>
      <c r="P22071" s="142"/>
      <c r="Q22071" s="142"/>
      <c r="R22071" s="142"/>
      <c r="S22071" s="139"/>
    </row>
    <row r="22072" spans="2:19" ht="15.75" customHeight="1" x14ac:dyDescent="0.25">
      <c r="B22072" s="106"/>
      <c r="C22072" s="106"/>
      <c r="D22072" s="139"/>
      <c r="P22072" s="142"/>
      <c r="Q22072" s="142"/>
      <c r="R22072" s="142"/>
      <c r="S22072" s="139"/>
    </row>
    <row r="22073" spans="2:19" ht="15.75" customHeight="1" x14ac:dyDescent="0.25">
      <c r="B22073" s="106"/>
      <c r="C22073" s="106"/>
      <c r="D22073" s="139"/>
      <c r="P22073" s="142"/>
      <c r="Q22073" s="142"/>
      <c r="R22073" s="142"/>
      <c r="S22073" s="139"/>
    </row>
    <row r="22074" spans="2:19" ht="15.75" customHeight="1" x14ac:dyDescent="0.25">
      <c r="B22074" s="106"/>
      <c r="C22074" s="106"/>
      <c r="D22074" s="139"/>
      <c r="P22074" s="142"/>
      <c r="Q22074" s="142"/>
      <c r="R22074" s="142"/>
      <c r="S22074" s="139"/>
    </row>
    <row r="22075" spans="2:19" ht="15.75" customHeight="1" x14ac:dyDescent="0.25">
      <c r="B22075" s="106"/>
      <c r="C22075" s="106"/>
      <c r="D22075" s="139"/>
      <c r="P22075" s="142"/>
      <c r="Q22075" s="142"/>
      <c r="R22075" s="142"/>
      <c r="S22075" s="139"/>
    </row>
    <row r="22076" spans="2:19" ht="15.75" customHeight="1" x14ac:dyDescent="0.25">
      <c r="B22076" s="106"/>
      <c r="C22076" s="106"/>
      <c r="D22076" s="139"/>
      <c r="P22076" s="142"/>
      <c r="Q22076" s="142"/>
      <c r="R22076" s="142"/>
      <c r="S22076" s="139"/>
    </row>
    <row r="22077" spans="2:19" ht="15.75" customHeight="1" x14ac:dyDescent="0.25">
      <c r="B22077" s="106"/>
      <c r="C22077" s="106"/>
      <c r="D22077" s="139"/>
      <c r="P22077" s="142"/>
      <c r="Q22077" s="142"/>
      <c r="R22077" s="142"/>
      <c r="S22077" s="139"/>
    </row>
    <row r="22078" spans="2:19" ht="15.75" customHeight="1" x14ac:dyDescent="0.25">
      <c r="B22078" s="106"/>
      <c r="C22078" s="106"/>
      <c r="D22078" s="139"/>
      <c r="P22078" s="142"/>
      <c r="Q22078" s="142"/>
      <c r="R22078" s="142"/>
      <c r="S22078" s="139"/>
    </row>
    <row r="22079" spans="2:19" ht="15.75" customHeight="1" x14ac:dyDescent="0.25">
      <c r="B22079" s="106"/>
      <c r="C22079" s="106"/>
      <c r="D22079" s="139"/>
      <c r="P22079" s="142"/>
      <c r="Q22079" s="142"/>
      <c r="R22079" s="142"/>
      <c r="S22079" s="139"/>
    </row>
    <row r="22080" spans="2:19" ht="15.75" customHeight="1" x14ac:dyDescent="0.25">
      <c r="B22080" s="106"/>
      <c r="C22080" s="106"/>
      <c r="D22080" s="139"/>
      <c r="P22080" s="142"/>
      <c r="Q22080" s="142"/>
      <c r="R22080" s="142"/>
      <c r="S22080" s="139"/>
    </row>
    <row r="22081" spans="2:19" ht="15.75" customHeight="1" x14ac:dyDescent="0.25">
      <c r="B22081" s="106"/>
      <c r="C22081" s="106"/>
      <c r="D22081" s="139"/>
      <c r="P22081" s="142"/>
      <c r="Q22081" s="142"/>
      <c r="R22081" s="142"/>
      <c r="S22081" s="139"/>
    </row>
    <row r="22082" spans="2:19" ht="15.75" customHeight="1" x14ac:dyDescent="0.25">
      <c r="B22082" s="106"/>
      <c r="C22082" s="106"/>
      <c r="D22082" s="139"/>
      <c r="P22082" s="142"/>
      <c r="Q22082" s="142"/>
      <c r="R22082" s="142"/>
      <c r="S22082" s="139"/>
    </row>
    <row r="22083" spans="2:19" ht="15.75" customHeight="1" x14ac:dyDescent="0.25">
      <c r="B22083" s="106"/>
      <c r="C22083" s="106"/>
      <c r="D22083" s="139"/>
      <c r="P22083" s="142"/>
      <c r="Q22083" s="142"/>
      <c r="R22083" s="142"/>
      <c r="S22083" s="139"/>
    </row>
    <row r="22084" spans="2:19" ht="15.75" customHeight="1" x14ac:dyDescent="0.25">
      <c r="B22084" s="106"/>
      <c r="C22084" s="106"/>
      <c r="D22084" s="139"/>
      <c r="P22084" s="142"/>
      <c r="Q22084" s="142"/>
      <c r="R22084" s="142"/>
      <c r="S22084" s="139"/>
    </row>
    <row r="22085" spans="2:19" ht="15.75" customHeight="1" x14ac:dyDescent="0.25">
      <c r="B22085" s="106"/>
      <c r="C22085" s="106"/>
      <c r="D22085" s="139"/>
      <c r="P22085" s="142"/>
      <c r="Q22085" s="142"/>
      <c r="R22085" s="142"/>
      <c r="S22085" s="139"/>
    </row>
    <row r="22086" spans="2:19" ht="15.75" customHeight="1" x14ac:dyDescent="0.25">
      <c r="B22086" s="106"/>
      <c r="C22086" s="106"/>
      <c r="D22086" s="139"/>
      <c r="P22086" s="142"/>
      <c r="Q22086" s="142"/>
      <c r="R22086" s="142"/>
      <c r="S22086" s="139"/>
    </row>
    <row r="22087" spans="2:19" ht="15.75" customHeight="1" x14ac:dyDescent="0.25">
      <c r="B22087" s="106"/>
      <c r="C22087" s="106"/>
      <c r="D22087" s="139"/>
      <c r="P22087" s="142"/>
      <c r="Q22087" s="142"/>
      <c r="R22087" s="142"/>
      <c r="S22087" s="139"/>
    </row>
    <row r="22088" spans="2:19" ht="15.75" customHeight="1" x14ac:dyDescent="0.25">
      <c r="B22088" s="106"/>
      <c r="C22088" s="106"/>
      <c r="D22088" s="139"/>
      <c r="P22088" s="142"/>
      <c r="Q22088" s="142"/>
      <c r="R22088" s="142"/>
      <c r="S22088" s="139"/>
    </row>
    <row r="22089" spans="2:19" ht="15.75" customHeight="1" x14ac:dyDescent="0.25">
      <c r="B22089" s="106"/>
      <c r="C22089" s="106"/>
      <c r="D22089" s="139"/>
      <c r="P22089" s="142"/>
      <c r="Q22089" s="142"/>
      <c r="R22089" s="142"/>
      <c r="S22089" s="139"/>
    </row>
    <row r="22090" spans="2:19" ht="15.75" customHeight="1" x14ac:dyDescent="0.25">
      <c r="B22090" s="106"/>
      <c r="C22090" s="106"/>
      <c r="D22090" s="139"/>
      <c r="P22090" s="142"/>
      <c r="Q22090" s="142"/>
      <c r="R22090" s="142"/>
      <c r="S22090" s="139"/>
    </row>
    <row r="22091" spans="2:19" ht="15.75" customHeight="1" x14ac:dyDescent="0.25">
      <c r="B22091" s="106"/>
      <c r="C22091" s="106"/>
      <c r="D22091" s="139"/>
      <c r="P22091" s="142"/>
      <c r="Q22091" s="142"/>
      <c r="R22091" s="142"/>
      <c r="S22091" s="139"/>
    </row>
    <row r="22092" spans="2:19" ht="15.75" customHeight="1" x14ac:dyDescent="0.25">
      <c r="B22092" s="106"/>
      <c r="C22092" s="106"/>
      <c r="D22092" s="139"/>
      <c r="P22092" s="142"/>
      <c r="Q22092" s="142"/>
      <c r="R22092" s="142"/>
      <c r="S22092" s="139"/>
    </row>
    <row r="22093" spans="2:19" ht="15.75" customHeight="1" x14ac:dyDescent="0.25">
      <c r="B22093" s="106"/>
      <c r="C22093" s="106"/>
      <c r="D22093" s="139"/>
      <c r="P22093" s="142"/>
      <c r="Q22093" s="142"/>
      <c r="R22093" s="142"/>
      <c r="S22093" s="139"/>
    </row>
    <row r="22094" spans="2:19" ht="15.75" customHeight="1" x14ac:dyDescent="0.25">
      <c r="B22094" s="106"/>
      <c r="C22094" s="106"/>
      <c r="D22094" s="139"/>
      <c r="P22094" s="142"/>
      <c r="Q22094" s="142"/>
      <c r="R22094" s="142"/>
      <c r="S22094" s="139"/>
    </row>
    <row r="22095" spans="2:19" ht="15.75" customHeight="1" x14ac:dyDescent="0.25">
      <c r="B22095" s="106"/>
      <c r="C22095" s="106"/>
      <c r="D22095" s="139"/>
      <c r="P22095" s="142"/>
      <c r="Q22095" s="142"/>
      <c r="R22095" s="142"/>
      <c r="S22095" s="139"/>
    </row>
    <row r="22096" spans="2:19" ht="15.75" customHeight="1" x14ac:dyDescent="0.25">
      <c r="B22096" s="106"/>
      <c r="C22096" s="106"/>
      <c r="D22096" s="139"/>
      <c r="P22096" s="142"/>
      <c r="Q22096" s="142"/>
      <c r="R22096" s="142"/>
      <c r="S22096" s="139"/>
    </row>
    <row r="22097" spans="2:19" ht="15.75" customHeight="1" x14ac:dyDescent="0.25">
      <c r="B22097" s="106"/>
      <c r="C22097" s="106"/>
      <c r="D22097" s="139"/>
      <c r="P22097" s="142"/>
      <c r="Q22097" s="142"/>
      <c r="R22097" s="142"/>
      <c r="S22097" s="139"/>
    </row>
    <row r="22098" spans="2:19" ht="15.75" customHeight="1" x14ac:dyDescent="0.25">
      <c r="B22098" s="106"/>
      <c r="C22098" s="106"/>
      <c r="D22098" s="139"/>
      <c r="P22098" s="142"/>
      <c r="Q22098" s="142"/>
      <c r="R22098" s="142"/>
      <c r="S22098" s="139"/>
    </row>
    <row r="22099" spans="2:19" ht="15.75" customHeight="1" x14ac:dyDescent="0.25">
      <c r="B22099" s="106"/>
      <c r="C22099" s="106"/>
      <c r="D22099" s="139"/>
      <c r="P22099" s="142"/>
      <c r="Q22099" s="142"/>
      <c r="R22099" s="142"/>
      <c r="S22099" s="139"/>
    </row>
    <row r="22100" spans="2:19" ht="15.75" customHeight="1" x14ac:dyDescent="0.25">
      <c r="B22100" s="106"/>
      <c r="C22100" s="106"/>
      <c r="D22100" s="139"/>
      <c r="P22100" s="142"/>
      <c r="Q22100" s="142"/>
      <c r="R22100" s="142"/>
      <c r="S22100" s="139"/>
    </row>
    <row r="22101" spans="2:19" ht="15.75" customHeight="1" x14ac:dyDescent="0.25">
      <c r="B22101" s="106"/>
      <c r="C22101" s="106"/>
      <c r="D22101" s="139"/>
      <c r="P22101" s="142"/>
      <c r="Q22101" s="142"/>
      <c r="R22101" s="142"/>
      <c r="S22101" s="139"/>
    </row>
    <row r="22102" spans="2:19" ht="15.75" customHeight="1" x14ac:dyDescent="0.25">
      <c r="B22102" s="106"/>
      <c r="C22102" s="106"/>
      <c r="D22102" s="139"/>
      <c r="P22102" s="142"/>
      <c r="Q22102" s="142"/>
      <c r="R22102" s="142"/>
      <c r="S22102" s="139"/>
    </row>
    <row r="22103" spans="2:19" ht="15.75" customHeight="1" x14ac:dyDescent="0.25">
      <c r="B22103" s="106"/>
      <c r="C22103" s="106"/>
      <c r="D22103" s="139"/>
      <c r="P22103" s="142"/>
      <c r="Q22103" s="142"/>
      <c r="R22103" s="142"/>
      <c r="S22103" s="139"/>
    </row>
    <row r="22104" spans="2:19" ht="15.75" customHeight="1" x14ac:dyDescent="0.25">
      <c r="B22104" s="106"/>
      <c r="C22104" s="106"/>
      <c r="D22104" s="139"/>
      <c r="P22104" s="142"/>
      <c r="Q22104" s="142"/>
      <c r="R22104" s="142"/>
      <c r="S22104" s="139"/>
    </row>
    <row r="22105" spans="2:19" ht="15.75" customHeight="1" x14ac:dyDescent="0.25">
      <c r="B22105" s="106"/>
      <c r="C22105" s="106"/>
      <c r="D22105" s="139"/>
      <c r="P22105" s="142"/>
      <c r="Q22105" s="142"/>
      <c r="R22105" s="142"/>
      <c r="S22105" s="139"/>
    </row>
    <row r="22106" spans="2:19" ht="15.75" customHeight="1" x14ac:dyDescent="0.25">
      <c r="B22106" s="106"/>
      <c r="C22106" s="106"/>
      <c r="D22106" s="139"/>
      <c r="P22106" s="142"/>
      <c r="Q22106" s="142"/>
      <c r="R22106" s="142"/>
      <c r="S22106" s="139"/>
    </row>
    <row r="22107" spans="2:19" ht="15.75" customHeight="1" x14ac:dyDescent="0.25">
      <c r="B22107" s="106"/>
      <c r="C22107" s="106"/>
      <c r="D22107" s="139"/>
      <c r="P22107" s="142"/>
      <c r="Q22107" s="142"/>
      <c r="R22107" s="142"/>
      <c r="S22107" s="139"/>
    </row>
    <row r="22108" spans="2:19" ht="15.75" customHeight="1" x14ac:dyDescent="0.25">
      <c r="B22108" s="106"/>
      <c r="C22108" s="106"/>
      <c r="D22108" s="139"/>
      <c r="P22108" s="142"/>
      <c r="Q22108" s="142"/>
      <c r="R22108" s="142"/>
      <c r="S22108" s="139"/>
    </row>
    <row r="22109" spans="2:19" ht="15.75" customHeight="1" x14ac:dyDescent="0.25">
      <c r="B22109" s="106"/>
      <c r="C22109" s="106"/>
      <c r="D22109" s="139"/>
      <c r="P22109" s="142"/>
      <c r="Q22109" s="142"/>
      <c r="R22109" s="142"/>
      <c r="S22109" s="139"/>
    </row>
    <row r="22110" spans="2:19" ht="15.75" customHeight="1" x14ac:dyDescent="0.25">
      <c r="B22110" s="106"/>
      <c r="C22110" s="106"/>
      <c r="D22110" s="139"/>
      <c r="P22110" s="142"/>
      <c r="Q22110" s="142"/>
      <c r="R22110" s="142"/>
      <c r="S22110" s="139"/>
    </row>
    <row r="22111" spans="2:19" ht="15.75" customHeight="1" x14ac:dyDescent="0.25">
      <c r="B22111" s="106"/>
      <c r="C22111" s="106"/>
      <c r="D22111" s="139"/>
      <c r="P22111" s="142"/>
      <c r="Q22111" s="142"/>
      <c r="R22111" s="142"/>
      <c r="S22111" s="139"/>
    </row>
    <row r="22112" spans="2:19" ht="15.75" customHeight="1" x14ac:dyDescent="0.25">
      <c r="B22112" s="106"/>
      <c r="C22112" s="106"/>
      <c r="D22112" s="139"/>
      <c r="P22112" s="142"/>
      <c r="Q22112" s="142"/>
      <c r="R22112" s="142"/>
      <c r="S22112" s="139"/>
    </row>
    <row r="22113" spans="2:19" ht="15.75" customHeight="1" x14ac:dyDescent="0.25">
      <c r="B22113" s="106"/>
      <c r="C22113" s="106"/>
      <c r="D22113" s="139"/>
      <c r="P22113" s="142"/>
      <c r="Q22113" s="142"/>
      <c r="R22113" s="142"/>
      <c r="S22113" s="139"/>
    </row>
    <row r="22114" spans="2:19" ht="15.75" customHeight="1" x14ac:dyDescent="0.25">
      <c r="B22114" s="106"/>
      <c r="C22114" s="106"/>
      <c r="D22114" s="139"/>
      <c r="P22114" s="142"/>
      <c r="Q22114" s="142"/>
      <c r="R22114" s="142"/>
      <c r="S22114" s="139"/>
    </row>
    <row r="22115" spans="2:19" ht="15.75" customHeight="1" x14ac:dyDescent="0.25">
      <c r="B22115" s="106"/>
      <c r="C22115" s="106"/>
      <c r="D22115" s="139"/>
      <c r="P22115" s="142"/>
      <c r="Q22115" s="142"/>
      <c r="R22115" s="142"/>
      <c r="S22115" s="139"/>
    </row>
    <row r="22116" spans="2:19" ht="15.75" customHeight="1" x14ac:dyDescent="0.25">
      <c r="B22116" s="106"/>
      <c r="C22116" s="106"/>
      <c r="D22116" s="139"/>
      <c r="P22116" s="142"/>
      <c r="Q22116" s="142"/>
      <c r="R22116" s="142"/>
      <c r="S22116" s="139"/>
    </row>
    <row r="22117" spans="2:19" ht="15.75" customHeight="1" x14ac:dyDescent="0.25">
      <c r="B22117" s="106"/>
      <c r="C22117" s="106"/>
      <c r="D22117" s="139"/>
      <c r="P22117" s="142"/>
      <c r="Q22117" s="142"/>
      <c r="R22117" s="142"/>
      <c r="S22117" s="139"/>
    </row>
    <row r="22118" spans="2:19" ht="15.75" customHeight="1" x14ac:dyDescent="0.25">
      <c r="B22118" s="106"/>
      <c r="C22118" s="106"/>
      <c r="D22118" s="139"/>
      <c r="P22118" s="142"/>
      <c r="Q22118" s="142"/>
      <c r="R22118" s="142"/>
      <c r="S22118" s="139"/>
    </row>
    <row r="22119" spans="2:19" ht="15.75" customHeight="1" x14ac:dyDescent="0.25">
      <c r="B22119" s="106"/>
      <c r="C22119" s="106"/>
      <c r="D22119" s="139"/>
      <c r="P22119" s="142"/>
      <c r="Q22119" s="142"/>
      <c r="R22119" s="142"/>
      <c r="S22119" s="139"/>
    </row>
    <row r="22120" spans="2:19" ht="15.75" customHeight="1" x14ac:dyDescent="0.25">
      <c r="B22120" s="106"/>
      <c r="C22120" s="106"/>
      <c r="D22120" s="139"/>
      <c r="P22120" s="142"/>
      <c r="Q22120" s="142"/>
      <c r="R22120" s="142"/>
      <c r="S22120" s="139"/>
    </row>
    <row r="22121" spans="2:19" ht="15.75" customHeight="1" x14ac:dyDescent="0.25">
      <c r="B22121" s="106"/>
      <c r="C22121" s="106"/>
      <c r="D22121" s="139"/>
      <c r="P22121" s="142"/>
      <c r="Q22121" s="142"/>
      <c r="R22121" s="142"/>
      <c r="S22121" s="139"/>
    </row>
    <row r="22122" spans="2:19" ht="15.75" customHeight="1" x14ac:dyDescent="0.25">
      <c r="B22122" s="106"/>
      <c r="C22122" s="106"/>
      <c r="D22122" s="139"/>
      <c r="P22122" s="142"/>
      <c r="Q22122" s="142"/>
      <c r="R22122" s="142"/>
      <c r="S22122" s="139"/>
    </row>
    <row r="22123" spans="2:19" ht="15.75" customHeight="1" x14ac:dyDescent="0.25">
      <c r="B22123" s="106"/>
      <c r="C22123" s="106"/>
      <c r="D22123" s="139"/>
      <c r="P22123" s="142"/>
      <c r="Q22123" s="142"/>
      <c r="R22123" s="142"/>
      <c r="S22123" s="139"/>
    </row>
    <row r="22124" spans="2:19" ht="15.75" customHeight="1" x14ac:dyDescent="0.25">
      <c r="B22124" s="106"/>
      <c r="C22124" s="106"/>
      <c r="D22124" s="139"/>
      <c r="P22124" s="142"/>
      <c r="Q22124" s="142"/>
      <c r="R22124" s="142"/>
      <c r="S22124" s="139"/>
    </row>
    <row r="22125" spans="2:19" ht="15.75" customHeight="1" x14ac:dyDescent="0.25">
      <c r="B22125" s="106"/>
      <c r="C22125" s="106"/>
      <c r="D22125" s="139"/>
      <c r="P22125" s="142"/>
      <c r="Q22125" s="142"/>
      <c r="R22125" s="142"/>
      <c r="S22125" s="139"/>
    </row>
    <row r="22126" spans="2:19" ht="15.75" customHeight="1" x14ac:dyDescent="0.25">
      <c r="B22126" s="106"/>
      <c r="C22126" s="106"/>
      <c r="D22126" s="139"/>
      <c r="P22126" s="142"/>
      <c r="Q22126" s="142"/>
      <c r="R22126" s="142"/>
      <c r="S22126" s="139"/>
    </row>
    <row r="22127" spans="2:19" ht="15.75" customHeight="1" x14ac:dyDescent="0.25">
      <c r="B22127" s="106"/>
      <c r="C22127" s="106"/>
      <c r="D22127" s="139"/>
      <c r="P22127" s="142"/>
      <c r="Q22127" s="142"/>
      <c r="R22127" s="142"/>
      <c r="S22127" s="139"/>
    </row>
    <row r="22128" spans="2:19" ht="15.75" customHeight="1" x14ac:dyDescent="0.25">
      <c r="B22128" s="106"/>
      <c r="C22128" s="106"/>
      <c r="D22128" s="139"/>
      <c r="P22128" s="142"/>
      <c r="Q22128" s="142"/>
      <c r="R22128" s="142"/>
      <c r="S22128" s="139"/>
    </row>
    <row r="22129" spans="2:19" ht="15.75" customHeight="1" x14ac:dyDescent="0.25">
      <c r="B22129" s="106"/>
      <c r="C22129" s="106"/>
      <c r="D22129" s="139"/>
      <c r="P22129" s="142"/>
      <c r="Q22129" s="142"/>
      <c r="R22129" s="142"/>
      <c r="S22129" s="139"/>
    </row>
    <row r="22130" spans="2:19" ht="15.75" customHeight="1" x14ac:dyDescent="0.25">
      <c r="B22130" s="106"/>
      <c r="C22130" s="106"/>
      <c r="D22130" s="139"/>
      <c r="P22130" s="142"/>
      <c r="Q22130" s="142"/>
      <c r="R22130" s="142"/>
      <c r="S22130" s="139"/>
    </row>
    <row r="22131" spans="2:19" ht="15.75" customHeight="1" x14ac:dyDescent="0.25">
      <c r="B22131" s="106"/>
      <c r="C22131" s="106"/>
      <c r="D22131" s="139"/>
      <c r="P22131" s="142"/>
      <c r="Q22131" s="142"/>
      <c r="R22131" s="142"/>
      <c r="S22131" s="139"/>
    </row>
    <row r="22132" spans="2:19" ht="15.75" customHeight="1" x14ac:dyDescent="0.25">
      <c r="B22132" s="106"/>
      <c r="C22132" s="106"/>
      <c r="D22132" s="139"/>
      <c r="P22132" s="142"/>
      <c r="Q22132" s="142"/>
      <c r="R22132" s="142"/>
      <c r="S22132" s="139"/>
    </row>
    <row r="22133" spans="2:19" ht="15.75" customHeight="1" x14ac:dyDescent="0.25">
      <c r="B22133" s="106"/>
      <c r="C22133" s="106"/>
      <c r="D22133" s="139"/>
      <c r="P22133" s="142"/>
      <c r="Q22133" s="142"/>
      <c r="R22133" s="142"/>
      <c r="S22133" s="139"/>
    </row>
    <row r="22134" spans="2:19" ht="15.75" customHeight="1" x14ac:dyDescent="0.25">
      <c r="B22134" s="106"/>
      <c r="C22134" s="106"/>
      <c r="D22134" s="139"/>
      <c r="P22134" s="142"/>
      <c r="Q22134" s="142"/>
      <c r="R22134" s="142"/>
      <c r="S22134" s="139"/>
    </row>
    <row r="22135" spans="2:19" ht="15.75" customHeight="1" x14ac:dyDescent="0.25">
      <c r="B22135" s="106"/>
      <c r="C22135" s="106"/>
      <c r="D22135" s="139"/>
      <c r="P22135" s="142"/>
      <c r="Q22135" s="142"/>
      <c r="R22135" s="142"/>
      <c r="S22135" s="139"/>
    </row>
    <row r="22136" spans="2:19" ht="15.75" customHeight="1" x14ac:dyDescent="0.25">
      <c r="B22136" s="106"/>
      <c r="C22136" s="106"/>
      <c r="D22136" s="139"/>
      <c r="P22136" s="142"/>
      <c r="Q22136" s="142"/>
      <c r="R22136" s="142"/>
      <c r="S22136" s="139"/>
    </row>
    <row r="22137" spans="2:19" ht="15.75" customHeight="1" x14ac:dyDescent="0.25">
      <c r="B22137" s="106"/>
      <c r="C22137" s="106"/>
      <c r="D22137" s="139"/>
      <c r="P22137" s="142"/>
      <c r="Q22137" s="142"/>
      <c r="R22137" s="142"/>
      <c r="S22137" s="139"/>
    </row>
    <row r="22138" spans="2:19" ht="15.75" customHeight="1" x14ac:dyDescent="0.25">
      <c r="B22138" s="106"/>
      <c r="C22138" s="106"/>
      <c r="D22138" s="139"/>
      <c r="P22138" s="142"/>
      <c r="Q22138" s="142"/>
      <c r="R22138" s="142"/>
      <c r="S22138" s="139"/>
    </row>
    <row r="22139" spans="2:19" ht="15.75" customHeight="1" x14ac:dyDescent="0.25">
      <c r="B22139" s="106"/>
      <c r="C22139" s="106"/>
      <c r="D22139" s="139"/>
      <c r="P22139" s="142"/>
      <c r="Q22139" s="142"/>
      <c r="R22139" s="142"/>
      <c r="S22139" s="139"/>
    </row>
    <row r="22140" spans="2:19" ht="15.75" customHeight="1" x14ac:dyDescent="0.25">
      <c r="B22140" s="106"/>
      <c r="C22140" s="106"/>
      <c r="D22140" s="139"/>
      <c r="P22140" s="142"/>
      <c r="Q22140" s="142"/>
      <c r="R22140" s="142"/>
      <c r="S22140" s="139"/>
    </row>
    <row r="22141" spans="2:19" ht="15.75" customHeight="1" x14ac:dyDescent="0.25">
      <c r="B22141" s="106"/>
      <c r="C22141" s="106"/>
      <c r="D22141" s="139"/>
      <c r="P22141" s="142"/>
      <c r="Q22141" s="142"/>
      <c r="R22141" s="142"/>
      <c r="S22141" s="139"/>
    </row>
    <row r="22142" spans="2:19" ht="15.75" customHeight="1" x14ac:dyDescent="0.25">
      <c r="B22142" s="106"/>
      <c r="C22142" s="106"/>
      <c r="D22142" s="139"/>
      <c r="P22142" s="142"/>
      <c r="Q22142" s="142"/>
      <c r="R22142" s="142"/>
      <c r="S22142" s="139"/>
    </row>
    <row r="22143" spans="2:19" ht="15.75" customHeight="1" x14ac:dyDescent="0.25">
      <c r="B22143" s="106"/>
      <c r="C22143" s="106"/>
      <c r="D22143" s="139"/>
      <c r="P22143" s="142"/>
      <c r="Q22143" s="142"/>
      <c r="R22143" s="142"/>
      <c r="S22143" s="139"/>
    </row>
    <row r="22144" spans="2:19" ht="15.75" customHeight="1" x14ac:dyDescent="0.25">
      <c r="B22144" s="106"/>
      <c r="C22144" s="106"/>
      <c r="D22144" s="139"/>
      <c r="P22144" s="142"/>
      <c r="Q22144" s="142"/>
      <c r="R22144" s="142"/>
      <c r="S22144" s="139"/>
    </row>
    <row r="22145" spans="2:19" ht="15.75" customHeight="1" x14ac:dyDescent="0.25">
      <c r="B22145" s="106"/>
      <c r="C22145" s="106"/>
      <c r="D22145" s="139"/>
      <c r="P22145" s="142"/>
      <c r="Q22145" s="142"/>
      <c r="R22145" s="142"/>
      <c r="S22145" s="139"/>
    </row>
    <row r="22146" spans="2:19" ht="15.75" customHeight="1" x14ac:dyDescent="0.25">
      <c r="B22146" s="106"/>
      <c r="C22146" s="106"/>
      <c r="D22146" s="139"/>
      <c r="P22146" s="142"/>
      <c r="Q22146" s="142"/>
      <c r="R22146" s="142"/>
      <c r="S22146" s="139"/>
    </row>
    <row r="22147" spans="2:19" ht="15.75" customHeight="1" x14ac:dyDescent="0.25">
      <c r="B22147" s="106"/>
      <c r="C22147" s="106"/>
      <c r="D22147" s="139"/>
      <c r="P22147" s="142"/>
      <c r="Q22147" s="142"/>
      <c r="R22147" s="142"/>
      <c r="S22147" s="139"/>
    </row>
    <row r="22148" spans="2:19" ht="15.75" customHeight="1" x14ac:dyDescent="0.25">
      <c r="B22148" s="106"/>
      <c r="C22148" s="106"/>
      <c r="D22148" s="139"/>
      <c r="P22148" s="142"/>
      <c r="Q22148" s="142"/>
      <c r="R22148" s="142"/>
      <c r="S22148" s="139"/>
    </row>
    <row r="22149" spans="2:19" ht="15.75" customHeight="1" x14ac:dyDescent="0.25">
      <c r="B22149" s="106"/>
      <c r="C22149" s="106"/>
      <c r="D22149" s="139"/>
      <c r="P22149" s="142"/>
      <c r="Q22149" s="142"/>
      <c r="R22149" s="142"/>
      <c r="S22149" s="139"/>
    </row>
    <row r="22150" spans="2:19" ht="15.75" customHeight="1" x14ac:dyDescent="0.25">
      <c r="B22150" s="106"/>
      <c r="C22150" s="106"/>
      <c r="D22150" s="139"/>
      <c r="P22150" s="142"/>
      <c r="Q22150" s="142"/>
      <c r="R22150" s="142"/>
      <c r="S22150" s="139"/>
    </row>
    <row r="22151" spans="2:19" ht="15.75" customHeight="1" x14ac:dyDescent="0.25">
      <c r="B22151" s="106"/>
      <c r="C22151" s="106"/>
      <c r="D22151" s="139"/>
      <c r="P22151" s="142"/>
      <c r="Q22151" s="142"/>
      <c r="R22151" s="142"/>
      <c r="S22151" s="139"/>
    </row>
    <row r="22152" spans="2:19" ht="15.75" customHeight="1" x14ac:dyDescent="0.25">
      <c r="B22152" s="106"/>
      <c r="C22152" s="106"/>
      <c r="D22152" s="139"/>
      <c r="P22152" s="142"/>
      <c r="Q22152" s="142"/>
      <c r="R22152" s="142"/>
      <c r="S22152" s="139"/>
    </row>
    <row r="22153" spans="2:19" ht="15.75" customHeight="1" x14ac:dyDescent="0.25">
      <c r="B22153" s="106"/>
      <c r="C22153" s="106"/>
      <c r="D22153" s="139"/>
      <c r="P22153" s="142"/>
      <c r="Q22153" s="142"/>
      <c r="R22153" s="142"/>
      <c r="S22153" s="139"/>
    </row>
    <row r="22154" spans="2:19" ht="15.75" customHeight="1" x14ac:dyDescent="0.25">
      <c r="B22154" s="106"/>
      <c r="C22154" s="106"/>
      <c r="D22154" s="139"/>
      <c r="P22154" s="142"/>
      <c r="Q22154" s="142"/>
      <c r="R22154" s="142"/>
      <c r="S22154" s="139"/>
    </row>
    <row r="22155" spans="2:19" ht="15.75" customHeight="1" x14ac:dyDescent="0.25">
      <c r="B22155" s="106"/>
      <c r="C22155" s="106"/>
      <c r="D22155" s="139"/>
      <c r="P22155" s="142"/>
      <c r="Q22155" s="142"/>
      <c r="R22155" s="142"/>
      <c r="S22155" s="139"/>
    </row>
    <row r="22156" spans="2:19" ht="15.75" customHeight="1" x14ac:dyDescent="0.25">
      <c r="B22156" s="106"/>
      <c r="C22156" s="106"/>
      <c r="D22156" s="139"/>
      <c r="P22156" s="142"/>
      <c r="Q22156" s="142"/>
      <c r="R22156" s="142"/>
      <c r="S22156" s="139"/>
    </row>
    <row r="22157" spans="2:19" ht="15.75" customHeight="1" x14ac:dyDescent="0.25">
      <c r="B22157" s="106"/>
      <c r="C22157" s="106"/>
      <c r="D22157" s="139"/>
      <c r="P22157" s="142"/>
      <c r="Q22157" s="142"/>
      <c r="R22157" s="142"/>
      <c r="S22157" s="139"/>
    </row>
    <row r="22158" spans="2:19" ht="15.75" customHeight="1" x14ac:dyDescent="0.25">
      <c r="B22158" s="106"/>
      <c r="C22158" s="106"/>
      <c r="D22158" s="139"/>
      <c r="P22158" s="142"/>
      <c r="Q22158" s="142"/>
      <c r="R22158" s="142"/>
      <c r="S22158" s="139"/>
    </row>
    <row r="22159" spans="2:19" ht="15.75" customHeight="1" x14ac:dyDescent="0.25">
      <c r="B22159" s="106"/>
      <c r="C22159" s="106"/>
      <c r="D22159" s="139"/>
      <c r="P22159" s="142"/>
      <c r="Q22159" s="142"/>
      <c r="R22159" s="142"/>
      <c r="S22159" s="139"/>
    </row>
    <row r="22160" spans="2:19" ht="15.75" customHeight="1" x14ac:dyDescent="0.25">
      <c r="B22160" s="106"/>
      <c r="C22160" s="106"/>
      <c r="D22160" s="139"/>
      <c r="P22160" s="142"/>
      <c r="Q22160" s="142"/>
      <c r="R22160" s="142"/>
      <c r="S22160" s="139"/>
    </row>
    <row r="22161" spans="2:19" ht="15.75" customHeight="1" x14ac:dyDescent="0.25">
      <c r="B22161" s="106"/>
      <c r="C22161" s="106"/>
      <c r="D22161" s="139"/>
      <c r="P22161" s="142"/>
      <c r="Q22161" s="142"/>
      <c r="R22161" s="142"/>
      <c r="S22161" s="139"/>
    </row>
    <row r="22162" spans="2:19" ht="15.75" customHeight="1" x14ac:dyDescent="0.25">
      <c r="B22162" s="106"/>
      <c r="C22162" s="106"/>
      <c r="D22162" s="139"/>
      <c r="P22162" s="142"/>
      <c r="Q22162" s="142"/>
      <c r="R22162" s="142"/>
      <c r="S22162" s="139"/>
    </row>
    <row r="22163" spans="2:19" ht="15.75" customHeight="1" x14ac:dyDescent="0.25">
      <c r="B22163" s="106"/>
      <c r="C22163" s="106"/>
      <c r="D22163" s="139"/>
      <c r="P22163" s="142"/>
      <c r="Q22163" s="142"/>
      <c r="R22163" s="142"/>
      <c r="S22163" s="139"/>
    </row>
    <row r="22164" spans="2:19" ht="15.75" customHeight="1" x14ac:dyDescent="0.25">
      <c r="B22164" s="106"/>
      <c r="C22164" s="106"/>
      <c r="D22164" s="139"/>
      <c r="P22164" s="142"/>
      <c r="Q22164" s="142"/>
      <c r="R22164" s="142"/>
      <c r="S22164" s="139"/>
    </row>
    <row r="22165" spans="2:19" ht="15.75" customHeight="1" x14ac:dyDescent="0.25">
      <c r="B22165" s="106"/>
      <c r="C22165" s="106"/>
      <c r="D22165" s="139"/>
      <c r="P22165" s="142"/>
      <c r="Q22165" s="142"/>
      <c r="R22165" s="142"/>
      <c r="S22165" s="139"/>
    </row>
    <row r="22166" spans="2:19" ht="15.75" customHeight="1" x14ac:dyDescent="0.25">
      <c r="B22166" s="106"/>
      <c r="C22166" s="106"/>
      <c r="D22166" s="139"/>
      <c r="P22166" s="142"/>
      <c r="Q22166" s="142"/>
      <c r="R22166" s="142"/>
      <c r="S22166" s="139"/>
    </row>
    <row r="22167" spans="2:19" ht="15.75" customHeight="1" x14ac:dyDescent="0.25">
      <c r="B22167" s="106"/>
      <c r="C22167" s="106"/>
      <c r="D22167" s="139"/>
      <c r="P22167" s="142"/>
      <c r="Q22167" s="142"/>
      <c r="R22167" s="142"/>
      <c r="S22167" s="139"/>
    </row>
    <row r="22168" spans="2:19" ht="15.75" customHeight="1" x14ac:dyDescent="0.25">
      <c r="B22168" s="106"/>
      <c r="C22168" s="106"/>
      <c r="D22168" s="139"/>
      <c r="P22168" s="142"/>
      <c r="Q22168" s="142"/>
      <c r="R22168" s="142"/>
      <c r="S22168" s="139"/>
    </row>
    <row r="22169" spans="2:19" ht="15.75" customHeight="1" x14ac:dyDescent="0.25">
      <c r="B22169" s="106"/>
      <c r="C22169" s="106"/>
      <c r="D22169" s="139"/>
      <c r="P22169" s="142"/>
      <c r="Q22169" s="142"/>
      <c r="R22169" s="142"/>
      <c r="S22169" s="139"/>
    </row>
    <row r="22170" spans="2:19" ht="15.75" customHeight="1" x14ac:dyDescent="0.25">
      <c r="B22170" s="106"/>
      <c r="C22170" s="106"/>
      <c r="D22170" s="139"/>
      <c r="P22170" s="142"/>
      <c r="Q22170" s="142"/>
      <c r="R22170" s="142"/>
      <c r="S22170" s="139"/>
    </row>
    <row r="22171" spans="2:19" ht="15.75" customHeight="1" x14ac:dyDescent="0.25">
      <c r="B22171" s="106"/>
      <c r="C22171" s="106"/>
      <c r="D22171" s="139"/>
      <c r="P22171" s="142"/>
      <c r="Q22171" s="142"/>
      <c r="R22171" s="142"/>
      <c r="S22171" s="139"/>
    </row>
    <row r="22172" spans="2:19" ht="15.75" customHeight="1" x14ac:dyDescent="0.25">
      <c r="B22172" s="106"/>
      <c r="C22172" s="106"/>
      <c r="D22172" s="139"/>
      <c r="P22172" s="142"/>
      <c r="Q22172" s="142"/>
      <c r="R22172" s="142"/>
      <c r="S22172" s="139"/>
    </row>
    <row r="22173" spans="2:19" ht="15.75" customHeight="1" x14ac:dyDescent="0.25">
      <c r="B22173" s="106"/>
      <c r="C22173" s="106"/>
      <c r="D22173" s="139"/>
      <c r="P22173" s="142"/>
      <c r="Q22173" s="142"/>
      <c r="R22173" s="142"/>
      <c r="S22173" s="139"/>
    </row>
    <row r="22174" spans="2:19" ht="15.75" customHeight="1" x14ac:dyDescent="0.25">
      <c r="B22174" s="106"/>
      <c r="C22174" s="106"/>
      <c r="D22174" s="139"/>
      <c r="P22174" s="142"/>
      <c r="Q22174" s="142"/>
      <c r="R22174" s="142"/>
      <c r="S22174" s="139"/>
    </row>
    <row r="22175" spans="2:19" ht="15.75" customHeight="1" x14ac:dyDescent="0.25">
      <c r="B22175" s="106"/>
      <c r="C22175" s="106"/>
      <c r="D22175" s="139"/>
      <c r="P22175" s="142"/>
      <c r="Q22175" s="142"/>
      <c r="R22175" s="142"/>
      <c r="S22175" s="139"/>
    </row>
    <row r="22176" spans="2:19" ht="15.75" customHeight="1" x14ac:dyDescent="0.25">
      <c r="B22176" s="106"/>
      <c r="C22176" s="106"/>
      <c r="D22176" s="139"/>
      <c r="P22176" s="142"/>
      <c r="Q22176" s="142"/>
      <c r="R22176" s="142"/>
      <c r="S22176" s="139"/>
    </row>
    <row r="22177" spans="2:19" ht="15.75" customHeight="1" x14ac:dyDescent="0.25">
      <c r="B22177" s="106"/>
      <c r="C22177" s="106"/>
      <c r="D22177" s="139"/>
      <c r="P22177" s="142"/>
      <c r="Q22177" s="142"/>
      <c r="R22177" s="142"/>
      <c r="S22177" s="139"/>
    </row>
    <row r="22178" spans="2:19" ht="15.75" customHeight="1" x14ac:dyDescent="0.25">
      <c r="B22178" s="106"/>
      <c r="C22178" s="106"/>
      <c r="D22178" s="139"/>
      <c r="P22178" s="142"/>
      <c r="Q22178" s="142"/>
      <c r="R22178" s="142"/>
      <c r="S22178" s="139"/>
    </row>
    <row r="22179" spans="2:19" ht="15.75" customHeight="1" x14ac:dyDescent="0.25">
      <c r="B22179" s="106"/>
      <c r="C22179" s="106"/>
      <c r="D22179" s="139"/>
      <c r="P22179" s="142"/>
      <c r="Q22179" s="142"/>
      <c r="R22179" s="142"/>
      <c r="S22179" s="139"/>
    </row>
    <row r="22180" spans="2:19" ht="15.75" customHeight="1" x14ac:dyDescent="0.25">
      <c r="B22180" s="106"/>
      <c r="C22180" s="106"/>
      <c r="D22180" s="139"/>
      <c r="P22180" s="142"/>
      <c r="Q22180" s="142"/>
      <c r="R22180" s="142"/>
      <c r="S22180" s="139"/>
    </row>
    <row r="22181" spans="2:19" ht="15.75" customHeight="1" x14ac:dyDescent="0.25">
      <c r="B22181" s="106"/>
      <c r="C22181" s="106"/>
      <c r="D22181" s="139"/>
      <c r="P22181" s="142"/>
      <c r="Q22181" s="142"/>
      <c r="R22181" s="142"/>
      <c r="S22181" s="139"/>
    </row>
    <row r="22182" spans="2:19" ht="15.75" customHeight="1" x14ac:dyDescent="0.25">
      <c r="B22182" s="106"/>
      <c r="C22182" s="106"/>
      <c r="D22182" s="139"/>
      <c r="P22182" s="142"/>
      <c r="Q22182" s="142"/>
      <c r="R22182" s="142"/>
      <c r="S22182" s="139"/>
    </row>
    <row r="22183" spans="2:19" ht="15.75" customHeight="1" x14ac:dyDescent="0.25">
      <c r="B22183" s="106"/>
      <c r="C22183" s="106"/>
      <c r="D22183" s="139"/>
      <c r="P22183" s="142"/>
      <c r="Q22183" s="142"/>
      <c r="R22183" s="142"/>
      <c r="S22183" s="139"/>
    </row>
    <row r="22184" spans="2:19" ht="15.75" customHeight="1" x14ac:dyDescent="0.25">
      <c r="B22184" s="106"/>
      <c r="C22184" s="106"/>
      <c r="D22184" s="139"/>
      <c r="P22184" s="142"/>
      <c r="Q22184" s="142"/>
      <c r="R22184" s="142"/>
      <c r="S22184" s="139"/>
    </row>
    <row r="22185" spans="2:19" ht="15.75" customHeight="1" x14ac:dyDescent="0.25">
      <c r="B22185" s="106"/>
      <c r="C22185" s="106"/>
      <c r="D22185" s="139"/>
      <c r="P22185" s="142"/>
      <c r="Q22185" s="142"/>
      <c r="R22185" s="142"/>
      <c r="S22185" s="139"/>
    </row>
    <row r="22186" spans="2:19" ht="15.75" customHeight="1" x14ac:dyDescent="0.25">
      <c r="B22186" s="106"/>
      <c r="C22186" s="106"/>
      <c r="D22186" s="139"/>
      <c r="P22186" s="142"/>
      <c r="Q22186" s="142"/>
      <c r="R22186" s="142"/>
      <c r="S22186" s="139"/>
    </row>
    <row r="22187" spans="2:19" ht="15.75" customHeight="1" x14ac:dyDescent="0.25">
      <c r="B22187" s="106"/>
      <c r="C22187" s="106"/>
      <c r="D22187" s="139"/>
      <c r="P22187" s="142"/>
      <c r="Q22187" s="142"/>
      <c r="R22187" s="142"/>
      <c r="S22187" s="139"/>
    </row>
    <row r="22188" spans="2:19" ht="15.75" customHeight="1" x14ac:dyDescent="0.25">
      <c r="B22188" s="106"/>
      <c r="C22188" s="106"/>
      <c r="D22188" s="139"/>
      <c r="P22188" s="142"/>
      <c r="Q22188" s="142"/>
      <c r="R22188" s="142"/>
      <c r="S22188" s="139"/>
    </row>
    <row r="22189" spans="2:19" ht="15.75" customHeight="1" x14ac:dyDescent="0.25">
      <c r="B22189" s="106"/>
      <c r="C22189" s="106"/>
      <c r="D22189" s="139"/>
      <c r="P22189" s="142"/>
      <c r="Q22189" s="142"/>
      <c r="R22189" s="142"/>
      <c r="S22189" s="139"/>
    </row>
    <row r="22190" spans="2:19" ht="15.75" customHeight="1" x14ac:dyDescent="0.25">
      <c r="B22190" s="106"/>
      <c r="C22190" s="106"/>
      <c r="D22190" s="139"/>
      <c r="P22190" s="142"/>
      <c r="Q22190" s="142"/>
      <c r="R22190" s="142"/>
      <c r="S22190" s="139"/>
    </row>
    <row r="22191" spans="2:19" ht="15.75" customHeight="1" x14ac:dyDescent="0.25">
      <c r="B22191" s="106"/>
      <c r="C22191" s="106"/>
      <c r="D22191" s="139"/>
      <c r="P22191" s="142"/>
      <c r="Q22191" s="142"/>
      <c r="R22191" s="142"/>
      <c r="S22191" s="139"/>
    </row>
    <row r="22192" spans="2:19" ht="15.75" customHeight="1" x14ac:dyDescent="0.25">
      <c r="B22192" s="106"/>
      <c r="C22192" s="106"/>
      <c r="D22192" s="139"/>
      <c r="P22192" s="142"/>
      <c r="Q22192" s="142"/>
      <c r="R22192" s="142"/>
      <c r="S22192" s="139"/>
    </row>
    <row r="22193" spans="2:19" ht="15.75" customHeight="1" x14ac:dyDescent="0.25">
      <c r="B22193" s="106"/>
      <c r="C22193" s="106"/>
      <c r="D22193" s="139"/>
      <c r="P22193" s="142"/>
      <c r="Q22193" s="142"/>
      <c r="R22193" s="142"/>
      <c r="S22193" s="139"/>
    </row>
    <row r="22194" spans="2:19" ht="15.75" customHeight="1" x14ac:dyDescent="0.25">
      <c r="B22194" s="106"/>
      <c r="C22194" s="106"/>
      <c r="D22194" s="139"/>
      <c r="P22194" s="142"/>
      <c r="Q22194" s="142"/>
      <c r="R22194" s="142"/>
      <c r="S22194" s="139"/>
    </row>
    <row r="22195" spans="2:19" ht="15.75" customHeight="1" x14ac:dyDescent="0.25">
      <c r="B22195" s="106"/>
      <c r="C22195" s="106"/>
      <c r="D22195" s="139"/>
      <c r="P22195" s="142"/>
      <c r="Q22195" s="142"/>
      <c r="R22195" s="142"/>
      <c r="S22195" s="139"/>
    </row>
    <row r="22196" spans="2:19" ht="15.75" customHeight="1" x14ac:dyDescent="0.25">
      <c r="B22196" s="106"/>
      <c r="C22196" s="106"/>
      <c r="D22196" s="139"/>
      <c r="P22196" s="142"/>
      <c r="Q22196" s="142"/>
      <c r="R22196" s="142"/>
      <c r="S22196" s="139"/>
    </row>
    <row r="22197" spans="2:19" ht="15.75" customHeight="1" x14ac:dyDescent="0.25">
      <c r="B22197" s="106"/>
      <c r="C22197" s="106"/>
      <c r="D22197" s="139"/>
      <c r="P22197" s="142"/>
      <c r="Q22197" s="142"/>
      <c r="R22197" s="142"/>
      <c r="S22197" s="139"/>
    </row>
    <row r="22198" spans="2:19" ht="15.75" customHeight="1" x14ac:dyDescent="0.25">
      <c r="B22198" s="106"/>
      <c r="C22198" s="106"/>
      <c r="D22198" s="139"/>
      <c r="P22198" s="142"/>
      <c r="Q22198" s="142"/>
      <c r="R22198" s="142"/>
      <c r="S22198" s="139"/>
    </row>
    <row r="22199" spans="2:19" ht="15.75" customHeight="1" x14ac:dyDescent="0.25">
      <c r="B22199" s="106"/>
      <c r="C22199" s="106"/>
      <c r="D22199" s="139"/>
      <c r="P22199" s="142"/>
      <c r="Q22199" s="142"/>
      <c r="R22199" s="142"/>
      <c r="S22199" s="139"/>
    </row>
    <row r="22200" spans="2:19" ht="15.75" customHeight="1" x14ac:dyDescent="0.25">
      <c r="B22200" s="106"/>
      <c r="C22200" s="106"/>
      <c r="D22200" s="139"/>
      <c r="P22200" s="142"/>
      <c r="Q22200" s="142"/>
      <c r="R22200" s="142"/>
      <c r="S22200" s="139"/>
    </row>
    <row r="22201" spans="2:19" ht="15.75" customHeight="1" x14ac:dyDescent="0.25">
      <c r="B22201" s="106"/>
      <c r="C22201" s="106"/>
      <c r="D22201" s="139"/>
      <c r="P22201" s="142"/>
      <c r="Q22201" s="142"/>
      <c r="R22201" s="142"/>
      <c r="S22201" s="139"/>
    </row>
    <row r="22202" spans="2:19" ht="15.75" customHeight="1" x14ac:dyDescent="0.25">
      <c r="B22202" s="106"/>
      <c r="C22202" s="106"/>
      <c r="D22202" s="139"/>
      <c r="P22202" s="142"/>
      <c r="Q22202" s="142"/>
      <c r="R22202" s="142"/>
      <c r="S22202" s="139"/>
    </row>
    <row r="22203" spans="2:19" ht="15.75" customHeight="1" x14ac:dyDescent="0.25">
      <c r="B22203" s="106"/>
      <c r="C22203" s="106"/>
      <c r="D22203" s="139"/>
      <c r="P22203" s="142"/>
      <c r="Q22203" s="142"/>
      <c r="R22203" s="142"/>
      <c r="S22203" s="139"/>
    </row>
    <row r="22204" spans="2:19" ht="15.75" customHeight="1" x14ac:dyDescent="0.25">
      <c r="B22204" s="106"/>
      <c r="C22204" s="106"/>
      <c r="D22204" s="139"/>
      <c r="P22204" s="142"/>
      <c r="Q22204" s="142"/>
      <c r="R22204" s="142"/>
      <c r="S22204" s="139"/>
    </row>
    <row r="22205" spans="2:19" ht="15.75" customHeight="1" x14ac:dyDescent="0.25">
      <c r="B22205" s="106"/>
      <c r="C22205" s="106"/>
      <c r="D22205" s="139"/>
      <c r="P22205" s="142"/>
      <c r="Q22205" s="142"/>
      <c r="R22205" s="142"/>
      <c r="S22205" s="139"/>
    </row>
    <row r="22206" spans="2:19" ht="15.75" customHeight="1" x14ac:dyDescent="0.25">
      <c r="B22206" s="106"/>
      <c r="C22206" s="106"/>
      <c r="D22206" s="139"/>
      <c r="P22206" s="142"/>
      <c r="Q22206" s="142"/>
      <c r="R22206" s="142"/>
      <c r="S22206" s="139"/>
    </row>
    <row r="22207" spans="2:19" ht="15.75" customHeight="1" x14ac:dyDescent="0.25">
      <c r="B22207" s="106"/>
      <c r="C22207" s="106"/>
      <c r="D22207" s="139"/>
      <c r="P22207" s="142"/>
      <c r="Q22207" s="142"/>
      <c r="R22207" s="142"/>
      <c r="S22207" s="139"/>
    </row>
    <row r="22208" spans="2:19" ht="15.75" customHeight="1" x14ac:dyDescent="0.25">
      <c r="B22208" s="106"/>
      <c r="C22208" s="106"/>
      <c r="D22208" s="139"/>
      <c r="P22208" s="142"/>
      <c r="Q22208" s="142"/>
      <c r="R22208" s="142"/>
      <c r="S22208" s="139"/>
    </row>
    <row r="22209" spans="2:19" ht="15.75" customHeight="1" x14ac:dyDescent="0.25">
      <c r="B22209" s="106"/>
      <c r="C22209" s="106"/>
      <c r="D22209" s="139"/>
      <c r="P22209" s="142"/>
      <c r="Q22209" s="142"/>
      <c r="R22209" s="142"/>
      <c r="S22209" s="139"/>
    </row>
    <row r="22210" spans="2:19" ht="15.75" customHeight="1" x14ac:dyDescent="0.25">
      <c r="B22210" s="106"/>
      <c r="C22210" s="106"/>
      <c r="D22210" s="139"/>
      <c r="P22210" s="142"/>
      <c r="Q22210" s="142"/>
      <c r="R22210" s="142"/>
      <c r="S22210" s="139"/>
    </row>
    <row r="22211" spans="2:19" ht="15.75" customHeight="1" x14ac:dyDescent="0.25">
      <c r="B22211" s="106"/>
      <c r="C22211" s="106"/>
      <c r="D22211" s="139"/>
      <c r="P22211" s="142"/>
      <c r="Q22211" s="142"/>
      <c r="R22211" s="142"/>
      <c r="S22211" s="139"/>
    </row>
    <row r="22212" spans="2:19" ht="15.75" customHeight="1" x14ac:dyDescent="0.25">
      <c r="B22212" s="106"/>
      <c r="C22212" s="106"/>
      <c r="D22212" s="139"/>
      <c r="P22212" s="142"/>
      <c r="Q22212" s="142"/>
      <c r="R22212" s="142"/>
      <c r="S22212" s="139"/>
    </row>
    <row r="22213" spans="2:19" ht="15.75" customHeight="1" x14ac:dyDescent="0.25">
      <c r="B22213" s="106"/>
      <c r="C22213" s="106"/>
      <c r="D22213" s="139"/>
      <c r="P22213" s="142"/>
      <c r="Q22213" s="142"/>
      <c r="R22213" s="142"/>
      <c r="S22213" s="139"/>
    </row>
    <row r="22214" spans="2:19" ht="15.75" customHeight="1" x14ac:dyDescent="0.25">
      <c r="B22214" s="106"/>
      <c r="C22214" s="106"/>
      <c r="D22214" s="139"/>
      <c r="P22214" s="142"/>
      <c r="Q22214" s="142"/>
      <c r="R22214" s="142"/>
      <c r="S22214" s="139"/>
    </row>
    <row r="22215" spans="2:19" ht="15.75" customHeight="1" x14ac:dyDescent="0.25">
      <c r="B22215" s="106"/>
      <c r="C22215" s="106"/>
      <c r="D22215" s="139"/>
      <c r="P22215" s="142"/>
      <c r="Q22215" s="142"/>
      <c r="R22215" s="142"/>
      <c r="S22215" s="139"/>
    </row>
    <row r="22216" spans="2:19" ht="15.75" customHeight="1" x14ac:dyDescent="0.25">
      <c r="B22216" s="106"/>
      <c r="C22216" s="106"/>
      <c r="D22216" s="139"/>
      <c r="P22216" s="142"/>
      <c r="Q22216" s="142"/>
      <c r="R22216" s="142"/>
      <c r="S22216" s="139"/>
    </row>
    <row r="22217" spans="2:19" ht="15.75" customHeight="1" x14ac:dyDescent="0.25">
      <c r="B22217" s="106"/>
      <c r="C22217" s="106"/>
      <c r="D22217" s="139"/>
      <c r="P22217" s="142"/>
      <c r="Q22217" s="142"/>
      <c r="R22217" s="142"/>
      <c r="S22217" s="139"/>
    </row>
    <row r="22218" spans="2:19" ht="15.75" customHeight="1" x14ac:dyDescent="0.25">
      <c r="B22218" s="106"/>
      <c r="C22218" s="106"/>
      <c r="D22218" s="139"/>
      <c r="P22218" s="142"/>
      <c r="Q22218" s="142"/>
      <c r="R22218" s="142"/>
      <c r="S22218" s="139"/>
    </row>
    <row r="22219" spans="2:19" ht="15.75" customHeight="1" x14ac:dyDescent="0.25">
      <c r="B22219" s="106"/>
      <c r="C22219" s="106"/>
      <c r="D22219" s="139"/>
      <c r="P22219" s="142"/>
      <c r="Q22219" s="142"/>
      <c r="R22219" s="142"/>
      <c r="S22219" s="139"/>
    </row>
    <row r="22220" spans="2:19" ht="15.75" customHeight="1" x14ac:dyDescent="0.25">
      <c r="B22220" s="106"/>
      <c r="C22220" s="106"/>
      <c r="D22220" s="139"/>
      <c r="P22220" s="142"/>
      <c r="Q22220" s="142"/>
      <c r="R22220" s="142"/>
      <c r="S22220" s="139"/>
    </row>
    <row r="22221" spans="2:19" ht="15.75" customHeight="1" x14ac:dyDescent="0.25">
      <c r="B22221" s="106"/>
      <c r="C22221" s="106"/>
      <c r="D22221" s="139"/>
      <c r="P22221" s="142"/>
      <c r="Q22221" s="142"/>
      <c r="R22221" s="142"/>
      <c r="S22221" s="139"/>
    </row>
    <row r="22222" spans="2:19" ht="15.75" customHeight="1" x14ac:dyDescent="0.25">
      <c r="B22222" s="106"/>
      <c r="C22222" s="106"/>
      <c r="D22222" s="139"/>
      <c r="P22222" s="142"/>
      <c r="Q22222" s="142"/>
      <c r="R22222" s="142"/>
      <c r="S22222" s="139"/>
    </row>
    <row r="22223" spans="2:19" ht="15.75" customHeight="1" x14ac:dyDescent="0.25">
      <c r="B22223" s="106"/>
      <c r="C22223" s="106"/>
      <c r="D22223" s="139"/>
      <c r="P22223" s="142"/>
      <c r="Q22223" s="142"/>
      <c r="R22223" s="142"/>
      <c r="S22223" s="139"/>
    </row>
    <row r="22224" spans="2:19" ht="15.75" customHeight="1" x14ac:dyDescent="0.25">
      <c r="B22224" s="106"/>
      <c r="C22224" s="106"/>
      <c r="D22224" s="139"/>
      <c r="P22224" s="142"/>
      <c r="Q22224" s="142"/>
      <c r="R22224" s="142"/>
      <c r="S22224" s="139"/>
    </row>
    <row r="22225" spans="2:19" ht="15.75" customHeight="1" x14ac:dyDescent="0.25">
      <c r="B22225" s="106"/>
      <c r="C22225" s="106"/>
      <c r="D22225" s="139"/>
      <c r="P22225" s="142"/>
      <c r="Q22225" s="142"/>
      <c r="R22225" s="142"/>
      <c r="S22225" s="139"/>
    </row>
    <row r="22226" spans="2:19" ht="15.75" customHeight="1" x14ac:dyDescent="0.25">
      <c r="B22226" s="106"/>
      <c r="C22226" s="106"/>
      <c r="D22226" s="139"/>
      <c r="P22226" s="142"/>
      <c r="Q22226" s="142"/>
      <c r="R22226" s="142"/>
      <c r="S22226" s="139"/>
    </row>
    <row r="22227" spans="2:19" ht="15.75" customHeight="1" x14ac:dyDescent="0.25">
      <c r="B22227" s="106"/>
      <c r="C22227" s="106"/>
      <c r="D22227" s="139"/>
      <c r="P22227" s="142"/>
      <c r="Q22227" s="142"/>
      <c r="R22227" s="142"/>
      <c r="S22227" s="139"/>
    </row>
    <row r="22228" spans="2:19" ht="15.75" customHeight="1" x14ac:dyDescent="0.25">
      <c r="B22228" s="106"/>
      <c r="C22228" s="106"/>
      <c r="D22228" s="139"/>
      <c r="P22228" s="142"/>
      <c r="Q22228" s="142"/>
      <c r="R22228" s="142"/>
      <c r="S22228" s="139"/>
    </row>
    <row r="22229" spans="2:19" ht="15.75" customHeight="1" x14ac:dyDescent="0.25">
      <c r="B22229" s="106"/>
      <c r="C22229" s="106"/>
      <c r="D22229" s="139"/>
      <c r="P22229" s="142"/>
      <c r="Q22229" s="142"/>
      <c r="R22229" s="142"/>
      <c r="S22229" s="139"/>
    </row>
    <row r="22230" spans="2:19" ht="15.75" customHeight="1" x14ac:dyDescent="0.25">
      <c r="B22230" s="106"/>
      <c r="C22230" s="106"/>
      <c r="D22230" s="139"/>
      <c r="P22230" s="142"/>
      <c r="Q22230" s="142"/>
      <c r="R22230" s="142"/>
      <c r="S22230" s="139"/>
    </row>
    <row r="22231" spans="2:19" ht="15.75" customHeight="1" x14ac:dyDescent="0.25">
      <c r="B22231" s="106"/>
      <c r="C22231" s="106"/>
      <c r="D22231" s="139"/>
      <c r="P22231" s="142"/>
      <c r="Q22231" s="142"/>
      <c r="R22231" s="142"/>
      <c r="S22231" s="139"/>
    </row>
    <row r="22232" spans="2:19" ht="15.75" customHeight="1" x14ac:dyDescent="0.25">
      <c r="B22232" s="106"/>
      <c r="C22232" s="106"/>
      <c r="D22232" s="139"/>
      <c r="P22232" s="142"/>
      <c r="Q22232" s="142"/>
      <c r="R22232" s="142"/>
      <c r="S22232" s="139"/>
    </row>
    <row r="22233" spans="2:19" ht="15.75" customHeight="1" x14ac:dyDescent="0.25">
      <c r="B22233" s="106"/>
      <c r="C22233" s="106"/>
      <c r="D22233" s="139"/>
      <c r="P22233" s="142"/>
      <c r="Q22233" s="142"/>
      <c r="R22233" s="142"/>
      <c r="S22233" s="139"/>
    </row>
    <row r="22234" spans="2:19" ht="15.75" customHeight="1" x14ac:dyDescent="0.25">
      <c r="B22234" s="106"/>
      <c r="C22234" s="106"/>
      <c r="D22234" s="139"/>
      <c r="P22234" s="142"/>
      <c r="Q22234" s="142"/>
      <c r="R22234" s="142"/>
      <c r="S22234" s="139"/>
    </row>
    <row r="22235" spans="2:19" ht="15.75" customHeight="1" x14ac:dyDescent="0.25">
      <c r="B22235" s="106"/>
      <c r="C22235" s="106"/>
      <c r="D22235" s="139"/>
      <c r="P22235" s="142"/>
      <c r="Q22235" s="142"/>
      <c r="R22235" s="142"/>
      <c r="S22235" s="139"/>
    </row>
    <row r="22236" spans="2:19" ht="15.75" customHeight="1" x14ac:dyDescent="0.25">
      <c r="B22236" s="106"/>
      <c r="C22236" s="106"/>
      <c r="D22236" s="139"/>
      <c r="P22236" s="142"/>
      <c r="Q22236" s="142"/>
      <c r="R22236" s="142"/>
      <c r="S22236" s="139"/>
    </row>
    <row r="22237" spans="2:19" ht="15.75" customHeight="1" x14ac:dyDescent="0.25">
      <c r="B22237" s="106"/>
      <c r="C22237" s="106"/>
      <c r="D22237" s="139"/>
      <c r="P22237" s="142"/>
      <c r="Q22237" s="142"/>
      <c r="R22237" s="142"/>
      <c r="S22237" s="139"/>
    </row>
    <row r="22238" spans="2:19" ht="15.75" customHeight="1" x14ac:dyDescent="0.25">
      <c r="B22238" s="106"/>
      <c r="C22238" s="106"/>
      <c r="D22238" s="139"/>
      <c r="P22238" s="142"/>
      <c r="Q22238" s="142"/>
      <c r="R22238" s="142"/>
      <c r="S22238" s="139"/>
    </row>
    <row r="22239" spans="2:19" ht="15.75" customHeight="1" x14ac:dyDescent="0.25">
      <c r="B22239" s="106"/>
      <c r="C22239" s="106"/>
      <c r="D22239" s="139"/>
      <c r="P22239" s="142"/>
      <c r="Q22239" s="142"/>
      <c r="R22239" s="142"/>
      <c r="S22239" s="139"/>
    </row>
    <row r="22240" spans="2:19" ht="15.75" customHeight="1" x14ac:dyDescent="0.25">
      <c r="B22240" s="106"/>
      <c r="C22240" s="106"/>
      <c r="D22240" s="139"/>
      <c r="P22240" s="142"/>
      <c r="Q22240" s="142"/>
      <c r="R22240" s="142"/>
      <c r="S22240" s="139"/>
    </row>
    <row r="22241" spans="2:19" ht="15.75" customHeight="1" x14ac:dyDescent="0.25">
      <c r="B22241" s="106"/>
      <c r="C22241" s="106"/>
      <c r="D22241" s="139"/>
      <c r="P22241" s="142"/>
      <c r="Q22241" s="142"/>
      <c r="R22241" s="142"/>
      <c r="S22241" s="139"/>
    </row>
    <row r="22242" spans="2:19" ht="15.75" customHeight="1" x14ac:dyDescent="0.25">
      <c r="B22242" s="106"/>
      <c r="C22242" s="106"/>
      <c r="D22242" s="139"/>
      <c r="P22242" s="142"/>
      <c r="Q22242" s="142"/>
      <c r="R22242" s="142"/>
      <c r="S22242" s="139"/>
    </row>
    <row r="22243" spans="2:19" ht="15.75" customHeight="1" x14ac:dyDescent="0.25">
      <c r="B22243" s="106"/>
      <c r="C22243" s="106"/>
      <c r="D22243" s="139"/>
      <c r="P22243" s="142"/>
      <c r="Q22243" s="142"/>
      <c r="R22243" s="142"/>
      <c r="S22243" s="139"/>
    </row>
    <row r="22244" spans="2:19" ht="15.75" customHeight="1" x14ac:dyDescent="0.25">
      <c r="B22244" s="106"/>
      <c r="C22244" s="106"/>
      <c r="D22244" s="139"/>
      <c r="P22244" s="142"/>
      <c r="Q22244" s="142"/>
      <c r="R22244" s="142"/>
      <c r="S22244" s="139"/>
    </row>
    <row r="22245" spans="2:19" ht="15.75" customHeight="1" x14ac:dyDescent="0.25">
      <c r="B22245" s="106"/>
      <c r="C22245" s="106"/>
      <c r="D22245" s="139"/>
      <c r="P22245" s="142"/>
      <c r="Q22245" s="142"/>
      <c r="R22245" s="142"/>
      <c r="S22245" s="139"/>
    </row>
    <row r="22246" spans="2:19" ht="15.75" customHeight="1" x14ac:dyDescent="0.25">
      <c r="B22246" s="106"/>
      <c r="C22246" s="106"/>
      <c r="D22246" s="139"/>
      <c r="P22246" s="142"/>
      <c r="Q22246" s="142"/>
      <c r="R22246" s="142"/>
      <c r="S22246" s="139"/>
    </row>
    <row r="22247" spans="2:19" ht="15.75" customHeight="1" x14ac:dyDescent="0.25">
      <c r="B22247" s="106"/>
      <c r="C22247" s="106"/>
      <c r="D22247" s="139"/>
      <c r="P22247" s="142"/>
      <c r="Q22247" s="142"/>
      <c r="R22247" s="142"/>
      <c r="S22247" s="139"/>
    </row>
    <row r="22248" spans="2:19" ht="15.75" customHeight="1" x14ac:dyDescent="0.25">
      <c r="B22248" s="106"/>
      <c r="C22248" s="106"/>
      <c r="D22248" s="139"/>
      <c r="P22248" s="142"/>
      <c r="Q22248" s="142"/>
      <c r="R22248" s="142"/>
      <c r="S22248" s="139"/>
    </row>
    <row r="22249" spans="2:19" ht="15.75" customHeight="1" x14ac:dyDescent="0.25">
      <c r="B22249" s="106"/>
      <c r="C22249" s="106"/>
      <c r="D22249" s="139"/>
      <c r="P22249" s="142"/>
      <c r="Q22249" s="142"/>
      <c r="R22249" s="142"/>
      <c r="S22249" s="139"/>
    </row>
    <row r="22250" spans="2:19" ht="15.75" customHeight="1" x14ac:dyDescent="0.25">
      <c r="B22250" s="106"/>
      <c r="C22250" s="106"/>
      <c r="D22250" s="139"/>
      <c r="P22250" s="142"/>
      <c r="Q22250" s="142"/>
      <c r="R22250" s="142"/>
      <c r="S22250" s="139"/>
    </row>
    <row r="22251" spans="2:19" ht="15.75" customHeight="1" x14ac:dyDescent="0.25">
      <c r="B22251" s="106"/>
      <c r="C22251" s="106"/>
      <c r="D22251" s="139"/>
      <c r="P22251" s="142"/>
      <c r="Q22251" s="142"/>
      <c r="R22251" s="142"/>
      <c r="S22251" s="139"/>
    </row>
    <row r="22252" spans="2:19" ht="15.75" customHeight="1" x14ac:dyDescent="0.25">
      <c r="B22252" s="106"/>
      <c r="C22252" s="106"/>
      <c r="D22252" s="139"/>
      <c r="P22252" s="142"/>
      <c r="Q22252" s="142"/>
      <c r="R22252" s="142"/>
      <c r="S22252" s="139"/>
    </row>
    <row r="22253" spans="2:19" ht="15.75" customHeight="1" x14ac:dyDescent="0.25">
      <c r="B22253" s="106"/>
      <c r="C22253" s="106"/>
      <c r="D22253" s="139"/>
      <c r="P22253" s="142"/>
      <c r="Q22253" s="142"/>
      <c r="R22253" s="142"/>
      <c r="S22253" s="139"/>
    </row>
    <row r="22254" spans="2:19" ht="15.75" customHeight="1" x14ac:dyDescent="0.25">
      <c r="B22254" s="106"/>
      <c r="C22254" s="106"/>
      <c r="D22254" s="139"/>
      <c r="P22254" s="142"/>
      <c r="Q22254" s="142"/>
      <c r="R22254" s="142"/>
      <c r="S22254" s="139"/>
    </row>
    <row r="22255" spans="2:19" ht="15.75" customHeight="1" x14ac:dyDescent="0.25">
      <c r="B22255" s="106"/>
      <c r="C22255" s="106"/>
      <c r="D22255" s="139"/>
      <c r="P22255" s="142"/>
      <c r="Q22255" s="142"/>
      <c r="R22255" s="142"/>
      <c r="S22255" s="139"/>
    </row>
    <row r="22256" spans="2:19" ht="15.75" customHeight="1" x14ac:dyDescent="0.25">
      <c r="B22256" s="106"/>
      <c r="C22256" s="106"/>
      <c r="D22256" s="139"/>
      <c r="P22256" s="142"/>
      <c r="Q22256" s="142"/>
      <c r="R22256" s="142"/>
      <c r="S22256" s="139"/>
    </row>
    <row r="22257" spans="2:19" ht="15.75" customHeight="1" x14ac:dyDescent="0.25">
      <c r="B22257" s="106"/>
      <c r="C22257" s="106"/>
      <c r="D22257" s="139"/>
      <c r="P22257" s="142"/>
      <c r="Q22257" s="142"/>
      <c r="R22257" s="142"/>
      <c r="S22257" s="139"/>
    </row>
    <row r="22258" spans="2:19" ht="15.75" customHeight="1" x14ac:dyDescent="0.25">
      <c r="B22258" s="106"/>
      <c r="C22258" s="106"/>
      <c r="D22258" s="139"/>
      <c r="P22258" s="142"/>
      <c r="Q22258" s="142"/>
      <c r="R22258" s="142"/>
      <c r="S22258" s="139"/>
    </row>
    <row r="22259" spans="2:19" ht="15.75" customHeight="1" x14ac:dyDescent="0.25">
      <c r="B22259" s="106"/>
      <c r="C22259" s="106"/>
      <c r="D22259" s="139"/>
      <c r="P22259" s="142"/>
      <c r="Q22259" s="142"/>
      <c r="R22259" s="142"/>
      <c r="S22259" s="139"/>
    </row>
    <row r="22260" spans="2:19" ht="15.75" customHeight="1" x14ac:dyDescent="0.25">
      <c r="B22260" s="106"/>
      <c r="C22260" s="106"/>
      <c r="D22260" s="139"/>
      <c r="P22260" s="142"/>
      <c r="Q22260" s="142"/>
      <c r="R22260" s="142"/>
      <c r="S22260" s="139"/>
    </row>
    <row r="22261" spans="2:19" ht="15.75" customHeight="1" x14ac:dyDescent="0.25">
      <c r="B22261" s="106"/>
      <c r="C22261" s="106"/>
      <c r="D22261" s="139"/>
      <c r="P22261" s="142"/>
      <c r="Q22261" s="142"/>
      <c r="R22261" s="142"/>
      <c r="S22261" s="139"/>
    </row>
    <row r="22262" spans="2:19" ht="15.75" customHeight="1" x14ac:dyDescent="0.25">
      <c r="B22262" s="106"/>
      <c r="C22262" s="106"/>
      <c r="D22262" s="139"/>
      <c r="P22262" s="142"/>
      <c r="Q22262" s="142"/>
      <c r="R22262" s="142"/>
      <c r="S22262" s="139"/>
    </row>
    <row r="22263" spans="2:19" ht="15.75" customHeight="1" x14ac:dyDescent="0.25">
      <c r="B22263" s="106"/>
      <c r="C22263" s="106"/>
      <c r="D22263" s="139"/>
      <c r="P22263" s="142"/>
      <c r="Q22263" s="142"/>
      <c r="R22263" s="142"/>
      <c r="S22263" s="139"/>
    </row>
    <row r="22264" spans="2:19" ht="15.75" customHeight="1" x14ac:dyDescent="0.25">
      <c r="B22264" s="106"/>
      <c r="C22264" s="106"/>
      <c r="D22264" s="139"/>
      <c r="P22264" s="142"/>
      <c r="Q22264" s="142"/>
      <c r="R22264" s="142"/>
      <c r="S22264" s="139"/>
    </row>
    <row r="22265" spans="2:19" ht="15.75" customHeight="1" x14ac:dyDescent="0.25">
      <c r="B22265" s="106"/>
      <c r="C22265" s="106"/>
      <c r="D22265" s="139"/>
      <c r="P22265" s="142"/>
      <c r="Q22265" s="142"/>
      <c r="R22265" s="142"/>
      <c r="S22265" s="139"/>
    </row>
    <row r="22266" spans="2:19" ht="15.75" customHeight="1" x14ac:dyDescent="0.25">
      <c r="B22266" s="106"/>
      <c r="C22266" s="106"/>
      <c r="D22266" s="139"/>
      <c r="P22266" s="142"/>
      <c r="Q22266" s="142"/>
      <c r="R22266" s="142"/>
      <c r="S22266" s="139"/>
    </row>
    <row r="22267" spans="2:19" ht="15.75" customHeight="1" x14ac:dyDescent="0.25">
      <c r="B22267" s="106"/>
      <c r="C22267" s="106"/>
      <c r="D22267" s="139"/>
      <c r="P22267" s="142"/>
      <c r="Q22267" s="142"/>
      <c r="R22267" s="142"/>
      <c r="S22267" s="139"/>
    </row>
    <row r="22268" spans="2:19" ht="15.75" customHeight="1" x14ac:dyDescent="0.25">
      <c r="B22268" s="106"/>
      <c r="C22268" s="106"/>
      <c r="D22268" s="139"/>
      <c r="P22268" s="142"/>
      <c r="Q22268" s="142"/>
      <c r="R22268" s="142"/>
      <c r="S22268" s="139"/>
    </row>
    <row r="22269" spans="2:19" ht="15.75" customHeight="1" x14ac:dyDescent="0.25">
      <c r="B22269" s="106"/>
      <c r="C22269" s="106"/>
      <c r="D22269" s="139"/>
      <c r="P22269" s="142"/>
      <c r="Q22269" s="142"/>
      <c r="R22269" s="142"/>
      <c r="S22269" s="139"/>
    </row>
    <row r="22270" spans="2:19" ht="15.75" customHeight="1" x14ac:dyDescent="0.25">
      <c r="B22270" s="106"/>
      <c r="C22270" s="106"/>
      <c r="D22270" s="139"/>
      <c r="P22270" s="142"/>
      <c r="Q22270" s="142"/>
      <c r="R22270" s="142"/>
      <c r="S22270" s="139"/>
    </row>
    <row r="22271" spans="2:19" ht="15.75" customHeight="1" x14ac:dyDescent="0.25">
      <c r="B22271" s="106"/>
      <c r="C22271" s="106"/>
      <c r="D22271" s="139"/>
      <c r="P22271" s="142"/>
      <c r="Q22271" s="142"/>
      <c r="R22271" s="142"/>
      <c r="S22271" s="139"/>
    </row>
    <row r="22272" spans="2:19" ht="15.75" customHeight="1" x14ac:dyDescent="0.25">
      <c r="B22272" s="106"/>
      <c r="C22272" s="106"/>
      <c r="D22272" s="139"/>
      <c r="P22272" s="142"/>
      <c r="Q22272" s="142"/>
      <c r="R22272" s="142"/>
      <c r="S22272" s="139"/>
    </row>
    <row r="22273" spans="2:19" ht="15.75" customHeight="1" x14ac:dyDescent="0.25">
      <c r="B22273" s="106"/>
      <c r="C22273" s="106"/>
      <c r="D22273" s="139"/>
      <c r="P22273" s="142"/>
      <c r="Q22273" s="142"/>
      <c r="R22273" s="142"/>
      <c r="S22273" s="139"/>
    </row>
    <row r="22274" spans="2:19" ht="15.75" customHeight="1" x14ac:dyDescent="0.25">
      <c r="B22274" s="106"/>
      <c r="C22274" s="106"/>
      <c r="D22274" s="139"/>
      <c r="P22274" s="142"/>
      <c r="Q22274" s="142"/>
      <c r="R22274" s="142"/>
      <c r="S22274" s="139"/>
    </row>
    <row r="22275" spans="2:19" ht="15.75" customHeight="1" x14ac:dyDescent="0.25">
      <c r="B22275" s="106"/>
      <c r="C22275" s="106"/>
      <c r="D22275" s="139"/>
      <c r="P22275" s="142"/>
      <c r="Q22275" s="142"/>
      <c r="R22275" s="142"/>
      <c r="S22275" s="139"/>
    </row>
    <row r="22276" spans="2:19" ht="15.75" customHeight="1" x14ac:dyDescent="0.25">
      <c r="B22276" s="106"/>
      <c r="C22276" s="106"/>
      <c r="D22276" s="139"/>
      <c r="P22276" s="142"/>
      <c r="Q22276" s="142"/>
      <c r="R22276" s="142"/>
      <c r="S22276" s="139"/>
    </row>
    <row r="22277" spans="2:19" ht="15.75" customHeight="1" x14ac:dyDescent="0.25">
      <c r="B22277" s="106"/>
      <c r="C22277" s="106"/>
      <c r="D22277" s="139"/>
      <c r="P22277" s="142"/>
      <c r="Q22277" s="142"/>
      <c r="R22277" s="142"/>
      <c r="S22277" s="139"/>
    </row>
    <row r="22278" spans="2:19" ht="15.75" customHeight="1" x14ac:dyDescent="0.25">
      <c r="B22278" s="106"/>
      <c r="C22278" s="106"/>
      <c r="D22278" s="139"/>
      <c r="P22278" s="142"/>
      <c r="Q22278" s="142"/>
      <c r="R22278" s="142"/>
      <c r="S22278" s="139"/>
    </row>
    <row r="22279" spans="2:19" ht="15.75" customHeight="1" x14ac:dyDescent="0.25">
      <c r="B22279" s="106"/>
      <c r="C22279" s="106"/>
      <c r="D22279" s="139"/>
      <c r="P22279" s="142"/>
      <c r="Q22279" s="142"/>
      <c r="R22279" s="142"/>
      <c r="S22279" s="139"/>
    </row>
    <row r="22280" spans="2:19" ht="15.75" customHeight="1" x14ac:dyDescent="0.25">
      <c r="B22280" s="106"/>
      <c r="C22280" s="106"/>
      <c r="D22280" s="139"/>
      <c r="P22280" s="142"/>
      <c r="Q22280" s="142"/>
      <c r="R22280" s="142"/>
      <c r="S22280" s="139"/>
    </row>
    <row r="22281" spans="2:19" ht="15.75" customHeight="1" x14ac:dyDescent="0.25">
      <c r="B22281" s="106"/>
      <c r="C22281" s="106"/>
      <c r="D22281" s="139"/>
      <c r="P22281" s="142"/>
      <c r="Q22281" s="142"/>
      <c r="R22281" s="142"/>
      <c r="S22281" s="139"/>
    </row>
    <row r="22282" spans="2:19" ht="15.75" customHeight="1" x14ac:dyDescent="0.25">
      <c r="B22282" s="106"/>
      <c r="C22282" s="106"/>
      <c r="D22282" s="139"/>
      <c r="P22282" s="142"/>
      <c r="Q22282" s="142"/>
      <c r="R22282" s="142"/>
      <c r="S22282" s="139"/>
    </row>
    <row r="22283" spans="2:19" ht="15.75" customHeight="1" x14ac:dyDescent="0.25">
      <c r="B22283" s="106"/>
      <c r="C22283" s="106"/>
      <c r="D22283" s="139"/>
      <c r="P22283" s="142"/>
      <c r="Q22283" s="142"/>
      <c r="R22283" s="142"/>
      <c r="S22283" s="139"/>
    </row>
    <row r="22284" spans="2:19" ht="15.75" customHeight="1" x14ac:dyDescent="0.25">
      <c r="B22284" s="106"/>
      <c r="C22284" s="106"/>
      <c r="D22284" s="139"/>
      <c r="P22284" s="142"/>
      <c r="Q22284" s="142"/>
      <c r="R22284" s="142"/>
      <c r="S22284" s="139"/>
    </row>
    <row r="22285" spans="2:19" ht="15.75" customHeight="1" x14ac:dyDescent="0.25">
      <c r="B22285" s="106"/>
      <c r="C22285" s="106"/>
      <c r="D22285" s="139"/>
      <c r="P22285" s="142"/>
      <c r="Q22285" s="142"/>
      <c r="R22285" s="142"/>
      <c r="S22285" s="139"/>
    </row>
    <row r="22286" spans="2:19" ht="15.75" customHeight="1" x14ac:dyDescent="0.25">
      <c r="B22286" s="106"/>
      <c r="C22286" s="106"/>
      <c r="D22286" s="139"/>
      <c r="P22286" s="142"/>
      <c r="Q22286" s="142"/>
      <c r="R22286" s="142"/>
      <c r="S22286" s="139"/>
    </row>
    <row r="22287" spans="2:19" ht="15.75" customHeight="1" x14ac:dyDescent="0.25">
      <c r="B22287" s="106"/>
      <c r="C22287" s="106"/>
      <c r="D22287" s="139"/>
      <c r="P22287" s="142"/>
      <c r="Q22287" s="142"/>
      <c r="R22287" s="142"/>
      <c r="S22287" s="139"/>
    </row>
    <row r="22288" spans="2:19" ht="15.75" customHeight="1" x14ac:dyDescent="0.25">
      <c r="B22288" s="106"/>
      <c r="C22288" s="106"/>
      <c r="D22288" s="139"/>
      <c r="P22288" s="142"/>
      <c r="Q22288" s="142"/>
      <c r="R22288" s="142"/>
      <c r="S22288" s="139"/>
    </row>
    <row r="22289" spans="2:19" ht="15.75" customHeight="1" x14ac:dyDescent="0.25">
      <c r="B22289" s="106"/>
      <c r="C22289" s="106"/>
      <c r="D22289" s="139"/>
      <c r="P22289" s="142"/>
      <c r="Q22289" s="142"/>
      <c r="R22289" s="142"/>
      <c r="S22289" s="139"/>
    </row>
    <row r="22290" spans="2:19" ht="15.75" customHeight="1" x14ac:dyDescent="0.25">
      <c r="B22290" s="106"/>
      <c r="C22290" s="106"/>
      <c r="D22290" s="139"/>
      <c r="P22290" s="142"/>
      <c r="Q22290" s="142"/>
      <c r="R22290" s="142"/>
      <c r="S22290" s="139"/>
    </row>
    <row r="22291" spans="2:19" ht="15.75" customHeight="1" x14ac:dyDescent="0.25">
      <c r="B22291" s="106"/>
      <c r="C22291" s="106"/>
      <c r="D22291" s="139"/>
      <c r="P22291" s="142"/>
      <c r="Q22291" s="142"/>
      <c r="R22291" s="142"/>
      <c r="S22291" s="139"/>
    </row>
    <row r="22292" spans="2:19" ht="15.75" customHeight="1" x14ac:dyDescent="0.25">
      <c r="B22292" s="106"/>
      <c r="C22292" s="106"/>
      <c r="D22292" s="139"/>
      <c r="P22292" s="142"/>
      <c r="Q22292" s="142"/>
      <c r="R22292" s="142"/>
      <c r="S22292" s="139"/>
    </row>
    <row r="22293" spans="2:19" ht="15.75" customHeight="1" x14ac:dyDescent="0.25">
      <c r="B22293" s="106"/>
      <c r="C22293" s="106"/>
      <c r="D22293" s="139"/>
      <c r="P22293" s="142"/>
      <c r="Q22293" s="142"/>
      <c r="R22293" s="142"/>
      <c r="S22293" s="139"/>
    </row>
    <row r="22294" spans="2:19" ht="15.75" customHeight="1" x14ac:dyDescent="0.25">
      <c r="B22294" s="106"/>
      <c r="C22294" s="106"/>
      <c r="D22294" s="139"/>
      <c r="P22294" s="142"/>
      <c r="Q22294" s="142"/>
      <c r="R22294" s="142"/>
      <c r="S22294" s="139"/>
    </row>
    <row r="22295" spans="2:19" ht="15.75" customHeight="1" x14ac:dyDescent="0.25">
      <c r="B22295" s="106"/>
      <c r="C22295" s="106"/>
      <c r="D22295" s="139"/>
      <c r="P22295" s="142"/>
      <c r="Q22295" s="142"/>
      <c r="R22295" s="142"/>
      <c r="S22295" s="139"/>
    </row>
    <row r="22296" spans="2:19" ht="15.75" customHeight="1" x14ac:dyDescent="0.25">
      <c r="B22296" s="106"/>
      <c r="C22296" s="106"/>
      <c r="D22296" s="139"/>
      <c r="P22296" s="142"/>
      <c r="Q22296" s="142"/>
      <c r="R22296" s="142"/>
      <c r="S22296" s="139"/>
    </row>
    <row r="22297" spans="2:19" ht="15.75" customHeight="1" x14ac:dyDescent="0.25">
      <c r="B22297" s="106"/>
      <c r="C22297" s="106"/>
      <c r="D22297" s="139"/>
      <c r="P22297" s="142"/>
      <c r="Q22297" s="142"/>
      <c r="R22297" s="142"/>
      <c r="S22297" s="139"/>
    </row>
    <row r="22298" spans="2:19" ht="15.75" customHeight="1" x14ac:dyDescent="0.25">
      <c r="B22298" s="106"/>
      <c r="C22298" s="106"/>
      <c r="D22298" s="139"/>
      <c r="P22298" s="142"/>
      <c r="Q22298" s="142"/>
      <c r="R22298" s="142"/>
      <c r="S22298" s="139"/>
    </row>
    <row r="22299" spans="2:19" ht="15.75" customHeight="1" x14ac:dyDescent="0.25">
      <c r="B22299" s="106"/>
      <c r="C22299" s="106"/>
      <c r="D22299" s="139"/>
      <c r="P22299" s="142"/>
      <c r="Q22299" s="142"/>
      <c r="R22299" s="142"/>
      <c r="S22299" s="139"/>
    </row>
    <row r="22300" spans="2:19" ht="15.75" customHeight="1" x14ac:dyDescent="0.25">
      <c r="B22300" s="106"/>
      <c r="C22300" s="106"/>
      <c r="D22300" s="139"/>
      <c r="P22300" s="142"/>
      <c r="Q22300" s="142"/>
      <c r="R22300" s="142"/>
      <c r="S22300" s="139"/>
    </row>
    <row r="22301" spans="2:19" ht="15.75" customHeight="1" x14ac:dyDescent="0.25">
      <c r="B22301" s="106"/>
      <c r="C22301" s="106"/>
      <c r="D22301" s="139"/>
      <c r="P22301" s="142"/>
      <c r="Q22301" s="142"/>
      <c r="R22301" s="142"/>
      <c r="S22301" s="139"/>
    </row>
    <row r="22302" spans="2:19" ht="15.75" customHeight="1" x14ac:dyDescent="0.25">
      <c r="B22302" s="106"/>
      <c r="C22302" s="106"/>
      <c r="D22302" s="139"/>
      <c r="P22302" s="142"/>
      <c r="Q22302" s="142"/>
      <c r="R22302" s="142"/>
      <c r="S22302" s="139"/>
    </row>
    <row r="22303" spans="2:19" ht="15.75" customHeight="1" x14ac:dyDescent="0.25">
      <c r="B22303" s="106"/>
      <c r="C22303" s="106"/>
      <c r="D22303" s="139"/>
      <c r="P22303" s="142"/>
      <c r="Q22303" s="142"/>
      <c r="R22303" s="142"/>
      <c r="S22303" s="139"/>
    </row>
    <row r="22304" spans="2:19" ht="15.75" customHeight="1" x14ac:dyDescent="0.25">
      <c r="B22304" s="106"/>
      <c r="C22304" s="106"/>
      <c r="D22304" s="139"/>
      <c r="P22304" s="142"/>
      <c r="Q22304" s="142"/>
      <c r="R22304" s="142"/>
      <c r="S22304" s="139"/>
    </row>
    <row r="22305" spans="2:19" ht="15.75" customHeight="1" x14ac:dyDescent="0.25">
      <c r="B22305" s="106"/>
      <c r="C22305" s="106"/>
      <c r="D22305" s="139"/>
      <c r="P22305" s="142"/>
      <c r="Q22305" s="142"/>
      <c r="R22305" s="142"/>
      <c r="S22305" s="139"/>
    </row>
    <row r="22306" spans="2:19" ht="15.75" customHeight="1" x14ac:dyDescent="0.25">
      <c r="B22306" s="106"/>
      <c r="C22306" s="106"/>
      <c r="D22306" s="139"/>
      <c r="P22306" s="142"/>
      <c r="Q22306" s="142"/>
      <c r="R22306" s="142"/>
      <c r="S22306" s="139"/>
    </row>
    <row r="22307" spans="2:19" ht="15.75" customHeight="1" x14ac:dyDescent="0.25">
      <c r="B22307" s="106"/>
      <c r="C22307" s="106"/>
      <c r="D22307" s="139"/>
      <c r="P22307" s="142"/>
      <c r="Q22307" s="142"/>
      <c r="R22307" s="142"/>
      <c r="S22307" s="139"/>
    </row>
    <row r="22308" spans="2:19" ht="15.75" customHeight="1" x14ac:dyDescent="0.25">
      <c r="B22308" s="106"/>
      <c r="C22308" s="106"/>
      <c r="D22308" s="139"/>
      <c r="P22308" s="142"/>
      <c r="Q22308" s="142"/>
      <c r="R22308" s="142"/>
      <c r="S22308" s="139"/>
    </row>
    <row r="22309" spans="2:19" ht="15.75" customHeight="1" x14ac:dyDescent="0.25">
      <c r="B22309" s="106"/>
      <c r="C22309" s="106"/>
      <c r="D22309" s="139"/>
      <c r="P22309" s="142"/>
      <c r="Q22309" s="142"/>
      <c r="R22309" s="142"/>
      <c r="S22309" s="139"/>
    </row>
    <row r="22310" spans="2:19" ht="15.75" customHeight="1" x14ac:dyDescent="0.25">
      <c r="B22310" s="106"/>
      <c r="C22310" s="106"/>
      <c r="D22310" s="139"/>
      <c r="P22310" s="142"/>
      <c r="Q22310" s="142"/>
      <c r="R22310" s="142"/>
      <c r="S22310" s="139"/>
    </row>
    <row r="22311" spans="2:19" ht="15.75" customHeight="1" x14ac:dyDescent="0.25">
      <c r="B22311" s="106"/>
      <c r="C22311" s="106"/>
      <c r="D22311" s="139"/>
      <c r="P22311" s="142"/>
      <c r="Q22311" s="142"/>
      <c r="R22311" s="142"/>
      <c r="S22311" s="139"/>
    </row>
    <row r="22312" spans="2:19" ht="15.75" customHeight="1" x14ac:dyDescent="0.25">
      <c r="B22312" s="106"/>
      <c r="C22312" s="106"/>
      <c r="D22312" s="139"/>
      <c r="P22312" s="142"/>
      <c r="Q22312" s="142"/>
      <c r="R22312" s="142"/>
      <c r="S22312" s="139"/>
    </row>
    <row r="22313" spans="2:19" ht="15.75" customHeight="1" x14ac:dyDescent="0.25">
      <c r="B22313" s="106"/>
      <c r="C22313" s="106"/>
      <c r="D22313" s="139"/>
      <c r="P22313" s="142"/>
      <c r="Q22313" s="142"/>
      <c r="R22313" s="142"/>
      <c r="S22313" s="139"/>
    </row>
    <row r="22314" spans="2:19" ht="15.75" customHeight="1" x14ac:dyDescent="0.25">
      <c r="B22314" s="106"/>
      <c r="C22314" s="106"/>
      <c r="D22314" s="139"/>
      <c r="P22314" s="142"/>
      <c r="Q22314" s="142"/>
      <c r="R22314" s="142"/>
      <c r="S22314" s="139"/>
    </row>
    <row r="22315" spans="2:19" ht="15.75" customHeight="1" x14ac:dyDescent="0.25">
      <c r="B22315" s="106"/>
      <c r="C22315" s="106"/>
      <c r="D22315" s="139"/>
      <c r="P22315" s="142"/>
      <c r="Q22315" s="142"/>
      <c r="R22315" s="142"/>
      <c r="S22315" s="139"/>
    </row>
    <row r="22316" spans="2:19" ht="15.75" customHeight="1" x14ac:dyDescent="0.25">
      <c r="B22316" s="106"/>
      <c r="C22316" s="106"/>
      <c r="D22316" s="139"/>
      <c r="P22316" s="142"/>
      <c r="Q22316" s="142"/>
      <c r="R22316" s="142"/>
      <c r="S22316" s="139"/>
    </row>
    <row r="22317" spans="2:19" ht="15.75" customHeight="1" x14ac:dyDescent="0.25">
      <c r="B22317" s="106"/>
      <c r="C22317" s="106"/>
      <c r="D22317" s="139"/>
      <c r="P22317" s="142"/>
      <c r="Q22317" s="142"/>
      <c r="R22317" s="142"/>
      <c r="S22317" s="139"/>
    </row>
    <row r="22318" spans="2:19" ht="15.75" customHeight="1" x14ac:dyDescent="0.25">
      <c r="B22318" s="106"/>
      <c r="C22318" s="106"/>
      <c r="D22318" s="139"/>
      <c r="P22318" s="142"/>
      <c r="Q22318" s="142"/>
      <c r="R22318" s="142"/>
      <c r="S22318" s="139"/>
    </row>
    <row r="22319" spans="2:19" ht="15.75" customHeight="1" x14ac:dyDescent="0.25">
      <c r="B22319" s="106"/>
      <c r="C22319" s="106"/>
      <c r="D22319" s="139"/>
      <c r="P22319" s="142"/>
      <c r="Q22319" s="142"/>
      <c r="R22319" s="142"/>
      <c r="S22319" s="139"/>
    </row>
    <row r="22320" spans="2:19" ht="15.75" customHeight="1" x14ac:dyDescent="0.25">
      <c r="B22320" s="106"/>
      <c r="C22320" s="106"/>
      <c r="D22320" s="139"/>
      <c r="P22320" s="142"/>
      <c r="Q22320" s="142"/>
      <c r="R22320" s="142"/>
      <c r="S22320" s="139"/>
    </row>
    <row r="22321" spans="2:19" ht="15.75" customHeight="1" x14ac:dyDescent="0.25">
      <c r="B22321" s="106"/>
      <c r="C22321" s="106"/>
      <c r="D22321" s="139"/>
      <c r="P22321" s="142"/>
      <c r="Q22321" s="142"/>
      <c r="R22321" s="142"/>
      <c r="S22321" s="139"/>
    </row>
    <row r="22322" spans="2:19" ht="15.75" customHeight="1" x14ac:dyDescent="0.25">
      <c r="B22322" s="106"/>
      <c r="C22322" s="106"/>
      <c r="D22322" s="139"/>
      <c r="P22322" s="142"/>
      <c r="Q22322" s="142"/>
      <c r="R22322" s="142"/>
      <c r="S22322" s="139"/>
    </row>
    <row r="22323" spans="2:19" ht="15.75" customHeight="1" x14ac:dyDescent="0.25">
      <c r="B22323" s="106"/>
      <c r="C22323" s="106"/>
      <c r="D22323" s="139"/>
      <c r="P22323" s="142"/>
      <c r="Q22323" s="142"/>
      <c r="R22323" s="142"/>
      <c r="S22323" s="139"/>
    </row>
    <row r="22324" spans="2:19" ht="15.75" customHeight="1" x14ac:dyDescent="0.25">
      <c r="B22324" s="106"/>
      <c r="C22324" s="106"/>
      <c r="D22324" s="139"/>
      <c r="P22324" s="142"/>
      <c r="Q22324" s="142"/>
      <c r="R22324" s="142"/>
      <c r="S22324" s="139"/>
    </row>
    <row r="22325" spans="2:19" ht="15.75" customHeight="1" x14ac:dyDescent="0.25">
      <c r="B22325" s="106"/>
      <c r="C22325" s="106"/>
      <c r="D22325" s="139"/>
      <c r="P22325" s="142"/>
      <c r="Q22325" s="142"/>
      <c r="R22325" s="142"/>
      <c r="S22325" s="139"/>
    </row>
    <row r="22326" spans="2:19" ht="15.75" customHeight="1" x14ac:dyDescent="0.25">
      <c r="B22326" s="106"/>
      <c r="C22326" s="106"/>
      <c r="D22326" s="139"/>
      <c r="P22326" s="142"/>
      <c r="Q22326" s="142"/>
      <c r="R22326" s="142"/>
      <c r="S22326" s="139"/>
    </row>
    <row r="22327" spans="2:19" ht="15.75" customHeight="1" x14ac:dyDescent="0.25">
      <c r="B22327" s="106"/>
      <c r="C22327" s="106"/>
      <c r="D22327" s="139"/>
      <c r="P22327" s="142"/>
      <c r="Q22327" s="142"/>
      <c r="R22327" s="142"/>
      <c r="S22327" s="139"/>
    </row>
    <row r="22328" spans="2:19" ht="15.75" customHeight="1" x14ac:dyDescent="0.25">
      <c r="B22328" s="106"/>
      <c r="C22328" s="106"/>
      <c r="D22328" s="139"/>
      <c r="P22328" s="142"/>
      <c r="Q22328" s="142"/>
      <c r="R22328" s="142"/>
      <c r="S22328" s="139"/>
    </row>
    <row r="22329" spans="2:19" ht="15.75" customHeight="1" x14ac:dyDescent="0.25">
      <c r="B22329" s="106"/>
      <c r="C22329" s="106"/>
      <c r="D22329" s="139"/>
      <c r="P22329" s="142"/>
      <c r="Q22329" s="142"/>
      <c r="R22329" s="142"/>
      <c r="S22329" s="139"/>
    </row>
    <row r="22330" spans="2:19" ht="15.75" customHeight="1" x14ac:dyDescent="0.25">
      <c r="B22330" s="106"/>
      <c r="C22330" s="106"/>
      <c r="D22330" s="139"/>
      <c r="P22330" s="142"/>
      <c r="Q22330" s="142"/>
      <c r="R22330" s="142"/>
      <c r="S22330" s="139"/>
    </row>
    <row r="22331" spans="2:19" ht="15.75" customHeight="1" x14ac:dyDescent="0.25">
      <c r="B22331" s="106"/>
      <c r="C22331" s="106"/>
      <c r="D22331" s="139"/>
      <c r="P22331" s="142"/>
      <c r="Q22331" s="142"/>
      <c r="R22331" s="142"/>
      <c r="S22331" s="139"/>
    </row>
    <row r="22332" spans="2:19" ht="15.75" customHeight="1" x14ac:dyDescent="0.25">
      <c r="B22332" s="106"/>
      <c r="C22332" s="106"/>
      <c r="D22332" s="139"/>
      <c r="P22332" s="142"/>
      <c r="Q22332" s="142"/>
      <c r="R22332" s="142"/>
      <c r="S22332" s="139"/>
    </row>
    <row r="22333" spans="2:19" ht="15.75" customHeight="1" x14ac:dyDescent="0.25">
      <c r="B22333" s="106"/>
      <c r="C22333" s="106"/>
      <c r="D22333" s="139"/>
      <c r="P22333" s="142"/>
      <c r="Q22333" s="142"/>
      <c r="R22333" s="142"/>
      <c r="S22333" s="139"/>
    </row>
    <row r="22334" spans="2:19" ht="15.75" customHeight="1" x14ac:dyDescent="0.25">
      <c r="B22334" s="106"/>
      <c r="C22334" s="106"/>
      <c r="D22334" s="139"/>
      <c r="P22334" s="142"/>
      <c r="Q22334" s="142"/>
      <c r="R22334" s="142"/>
      <c r="S22334" s="139"/>
    </row>
    <row r="22335" spans="2:19" ht="15.75" customHeight="1" x14ac:dyDescent="0.25">
      <c r="B22335" s="106"/>
      <c r="C22335" s="106"/>
      <c r="D22335" s="139"/>
      <c r="P22335" s="142"/>
      <c r="Q22335" s="142"/>
      <c r="R22335" s="142"/>
      <c r="S22335" s="139"/>
    </row>
    <row r="22336" spans="2:19" ht="15.75" customHeight="1" x14ac:dyDescent="0.25">
      <c r="B22336" s="106"/>
      <c r="C22336" s="106"/>
      <c r="D22336" s="139"/>
      <c r="P22336" s="142"/>
      <c r="Q22336" s="142"/>
      <c r="R22336" s="142"/>
      <c r="S22336" s="139"/>
    </row>
    <row r="22337" spans="2:19" ht="15.75" customHeight="1" x14ac:dyDescent="0.25">
      <c r="B22337" s="106"/>
      <c r="C22337" s="106"/>
      <c r="D22337" s="139"/>
      <c r="P22337" s="142"/>
      <c r="Q22337" s="142"/>
      <c r="R22337" s="142"/>
      <c r="S22337" s="139"/>
    </row>
    <row r="22338" spans="2:19" ht="15.75" customHeight="1" x14ac:dyDescent="0.25">
      <c r="B22338" s="106"/>
      <c r="C22338" s="106"/>
      <c r="D22338" s="139"/>
      <c r="P22338" s="142"/>
      <c r="Q22338" s="142"/>
      <c r="R22338" s="142"/>
      <c r="S22338" s="139"/>
    </row>
    <row r="22339" spans="2:19" ht="15.75" customHeight="1" x14ac:dyDescent="0.25">
      <c r="B22339" s="106"/>
      <c r="C22339" s="106"/>
      <c r="D22339" s="139"/>
      <c r="P22339" s="142"/>
      <c r="Q22339" s="142"/>
      <c r="R22339" s="142"/>
      <c r="S22339" s="139"/>
    </row>
    <row r="22340" spans="2:19" ht="15.75" customHeight="1" x14ac:dyDescent="0.25">
      <c r="B22340" s="106"/>
      <c r="C22340" s="106"/>
      <c r="D22340" s="139"/>
      <c r="P22340" s="142"/>
      <c r="Q22340" s="142"/>
      <c r="R22340" s="142"/>
      <c r="S22340" s="139"/>
    </row>
    <row r="22341" spans="2:19" ht="15.75" customHeight="1" x14ac:dyDescent="0.25">
      <c r="B22341" s="106"/>
      <c r="C22341" s="106"/>
      <c r="D22341" s="139"/>
      <c r="P22341" s="142"/>
      <c r="Q22341" s="142"/>
      <c r="R22341" s="142"/>
      <c r="S22341" s="139"/>
    </row>
    <row r="22342" spans="2:19" ht="15.75" customHeight="1" x14ac:dyDescent="0.25">
      <c r="B22342" s="106"/>
      <c r="C22342" s="106"/>
      <c r="D22342" s="139"/>
      <c r="P22342" s="142"/>
      <c r="Q22342" s="142"/>
      <c r="R22342" s="142"/>
      <c r="S22342" s="139"/>
    </row>
    <row r="22343" spans="2:19" ht="15.75" customHeight="1" x14ac:dyDescent="0.25">
      <c r="B22343" s="106"/>
      <c r="C22343" s="106"/>
      <c r="D22343" s="139"/>
      <c r="P22343" s="142"/>
      <c r="Q22343" s="142"/>
      <c r="R22343" s="142"/>
      <c r="S22343" s="139"/>
    </row>
    <row r="22344" spans="2:19" ht="15.75" customHeight="1" x14ac:dyDescent="0.25">
      <c r="B22344" s="106"/>
      <c r="C22344" s="106"/>
      <c r="D22344" s="139"/>
      <c r="P22344" s="142"/>
      <c r="Q22344" s="142"/>
      <c r="R22344" s="142"/>
      <c r="S22344" s="139"/>
    </row>
    <row r="22345" spans="2:19" ht="15.75" customHeight="1" x14ac:dyDescent="0.25">
      <c r="B22345" s="106"/>
      <c r="C22345" s="106"/>
      <c r="D22345" s="139"/>
      <c r="P22345" s="142"/>
      <c r="Q22345" s="142"/>
      <c r="R22345" s="142"/>
      <c r="S22345" s="139"/>
    </row>
    <row r="22346" spans="2:19" ht="15.75" customHeight="1" x14ac:dyDescent="0.25">
      <c r="B22346" s="106"/>
      <c r="C22346" s="106"/>
      <c r="D22346" s="139"/>
      <c r="P22346" s="142"/>
      <c r="Q22346" s="142"/>
      <c r="R22346" s="142"/>
      <c r="S22346" s="139"/>
    </row>
    <row r="22347" spans="2:19" ht="15.75" customHeight="1" x14ac:dyDescent="0.25">
      <c r="B22347" s="106"/>
      <c r="C22347" s="106"/>
      <c r="D22347" s="139"/>
      <c r="P22347" s="142"/>
      <c r="Q22347" s="142"/>
      <c r="R22347" s="142"/>
      <c r="S22347" s="139"/>
    </row>
    <row r="22348" spans="2:19" ht="15.75" customHeight="1" x14ac:dyDescent="0.25">
      <c r="B22348" s="106"/>
      <c r="C22348" s="106"/>
      <c r="D22348" s="139"/>
      <c r="P22348" s="142"/>
      <c r="Q22348" s="142"/>
      <c r="R22348" s="142"/>
      <c r="S22348" s="139"/>
    </row>
    <row r="22349" spans="2:19" ht="15.75" customHeight="1" x14ac:dyDescent="0.25">
      <c r="B22349" s="106"/>
      <c r="C22349" s="106"/>
      <c r="D22349" s="139"/>
      <c r="P22349" s="142"/>
      <c r="Q22349" s="142"/>
      <c r="R22349" s="142"/>
      <c r="S22349" s="139"/>
    </row>
    <row r="22350" spans="2:19" ht="15.75" customHeight="1" x14ac:dyDescent="0.25">
      <c r="B22350" s="106"/>
      <c r="C22350" s="106"/>
      <c r="D22350" s="139"/>
      <c r="P22350" s="142"/>
      <c r="Q22350" s="142"/>
      <c r="R22350" s="142"/>
      <c r="S22350" s="139"/>
    </row>
    <row r="22351" spans="2:19" ht="15.75" customHeight="1" x14ac:dyDescent="0.25">
      <c r="B22351" s="106"/>
      <c r="C22351" s="106"/>
      <c r="D22351" s="139"/>
      <c r="P22351" s="142"/>
      <c r="Q22351" s="142"/>
      <c r="R22351" s="142"/>
      <c r="S22351" s="139"/>
    </row>
    <row r="22352" spans="2:19" ht="15.75" customHeight="1" x14ac:dyDescent="0.25">
      <c r="B22352" s="106"/>
      <c r="C22352" s="106"/>
      <c r="D22352" s="139"/>
      <c r="P22352" s="142"/>
      <c r="Q22352" s="142"/>
      <c r="R22352" s="142"/>
      <c r="S22352" s="139"/>
    </row>
    <row r="22353" spans="2:19" ht="15.75" customHeight="1" x14ac:dyDescent="0.25">
      <c r="B22353" s="106"/>
      <c r="C22353" s="106"/>
      <c r="D22353" s="139"/>
      <c r="P22353" s="142"/>
      <c r="Q22353" s="142"/>
      <c r="R22353" s="142"/>
      <c r="S22353" s="139"/>
    </row>
    <row r="22354" spans="2:19" ht="15.75" customHeight="1" x14ac:dyDescent="0.25">
      <c r="B22354" s="106"/>
      <c r="C22354" s="106"/>
      <c r="D22354" s="139"/>
      <c r="P22354" s="142"/>
      <c r="Q22354" s="142"/>
      <c r="R22354" s="142"/>
      <c r="S22354" s="139"/>
    </row>
    <row r="22355" spans="2:19" ht="15.75" customHeight="1" x14ac:dyDescent="0.25">
      <c r="B22355" s="106"/>
      <c r="C22355" s="106"/>
      <c r="D22355" s="139"/>
      <c r="P22355" s="142"/>
      <c r="Q22355" s="142"/>
      <c r="R22355" s="142"/>
      <c r="S22355" s="139"/>
    </row>
    <row r="22356" spans="2:19" ht="15.75" customHeight="1" x14ac:dyDescent="0.25">
      <c r="B22356" s="106"/>
      <c r="C22356" s="106"/>
      <c r="D22356" s="139"/>
      <c r="P22356" s="142"/>
      <c r="Q22356" s="142"/>
      <c r="R22356" s="142"/>
      <c r="S22356" s="139"/>
    </row>
    <row r="22357" spans="2:19" ht="15.75" customHeight="1" x14ac:dyDescent="0.25">
      <c r="B22357" s="106"/>
      <c r="C22357" s="106"/>
      <c r="D22357" s="139"/>
      <c r="P22357" s="142"/>
      <c r="Q22357" s="142"/>
      <c r="R22357" s="142"/>
      <c r="S22357" s="139"/>
    </row>
    <row r="22358" spans="2:19" ht="15.75" customHeight="1" x14ac:dyDescent="0.25">
      <c r="B22358" s="106"/>
      <c r="C22358" s="106"/>
      <c r="D22358" s="139"/>
      <c r="P22358" s="142"/>
      <c r="Q22358" s="142"/>
      <c r="R22358" s="142"/>
      <c r="S22358" s="139"/>
    </row>
    <row r="22359" spans="2:19" ht="15.75" customHeight="1" x14ac:dyDescent="0.25">
      <c r="B22359" s="106"/>
      <c r="C22359" s="106"/>
      <c r="D22359" s="139"/>
      <c r="P22359" s="142"/>
      <c r="Q22359" s="142"/>
      <c r="R22359" s="142"/>
      <c r="S22359" s="139"/>
    </row>
    <row r="22360" spans="2:19" ht="15.75" customHeight="1" x14ac:dyDescent="0.25">
      <c r="B22360" s="106"/>
      <c r="C22360" s="106"/>
      <c r="D22360" s="139"/>
      <c r="P22360" s="142"/>
      <c r="Q22360" s="142"/>
      <c r="R22360" s="142"/>
      <c r="S22360" s="139"/>
    </row>
    <row r="22361" spans="2:19" ht="15.75" customHeight="1" x14ac:dyDescent="0.25">
      <c r="B22361" s="106"/>
      <c r="C22361" s="106"/>
      <c r="D22361" s="139"/>
      <c r="P22361" s="142"/>
      <c r="Q22361" s="142"/>
      <c r="R22361" s="142"/>
      <c r="S22361" s="139"/>
    </row>
    <row r="22362" spans="2:19" ht="15.75" customHeight="1" x14ac:dyDescent="0.25">
      <c r="B22362" s="106"/>
      <c r="C22362" s="106"/>
      <c r="D22362" s="139"/>
      <c r="P22362" s="142"/>
      <c r="Q22362" s="142"/>
      <c r="R22362" s="142"/>
      <c r="S22362" s="139"/>
    </row>
    <row r="22363" spans="2:19" ht="15.75" customHeight="1" x14ac:dyDescent="0.25">
      <c r="B22363" s="106"/>
      <c r="C22363" s="106"/>
      <c r="D22363" s="139"/>
      <c r="P22363" s="142"/>
      <c r="Q22363" s="142"/>
      <c r="R22363" s="142"/>
      <c r="S22363" s="139"/>
    </row>
    <row r="22364" spans="2:19" ht="15.75" customHeight="1" x14ac:dyDescent="0.25">
      <c r="B22364" s="106"/>
      <c r="C22364" s="106"/>
      <c r="D22364" s="139"/>
      <c r="P22364" s="142"/>
      <c r="Q22364" s="142"/>
      <c r="R22364" s="142"/>
      <c r="S22364" s="139"/>
    </row>
    <row r="22365" spans="2:19" ht="15.75" customHeight="1" x14ac:dyDescent="0.25">
      <c r="B22365" s="106"/>
      <c r="C22365" s="106"/>
      <c r="D22365" s="139"/>
      <c r="P22365" s="142"/>
      <c r="Q22365" s="142"/>
      <c r="R22365" s="142"/>
      <c r="S22365" s="139"/>
    </row>
    <row r="22366" spans="2:19" ht="15.75" customHeight="1" x14ac:dyDescent="0.25">
      <c r="B22366" s="106"/>
      <c r="C22366" s="106"/>
      <c r="D22366" s="139"/>
      <c r="P22366" s="142"/>
      <c r="Q22366" s="142"/>
      <c r="R22366" s="142"/>
      <c r="S22366" s="139"/>
    </row>
    <row r="22367" spans="2:19" ht="15.75" customHeight="1" x14ac:dyDescent="0.25">
      <c r="B22367" s="106"/>
      <c r="C22367" s="106"/>
      <c r="D22367" s="139"/>
      <c r="P22367" s="142"/>
      <c r="Q22367" s="142"/>
      <c r="R22367" s="142"/>
      <c r="S22367" s="139"/>
    </row>
    <row r="22368" spans="2:19" ht="15.75" customHeight="1" x14ac:dyDescent="0.25">
      <c r="B22368" s="106"/>
      <c r="C22368" s="106"/>
      <c r="D22368" s="139"/>
      <c r="P22368" s="142"/>
      <c r="Q22368" s="142"/>
      <c r="R22368" s="142"/>
      <c r="S22368" s="139"/>
    </row>
    <row r="22369" spans="2:19" ht="15.75" customHeight="1" x14ac:dyDescent="0.25">
      <c r="B22369" s="106"/>
      <c r="C22369" s="106"/>
      <c r="D22369" s="139"/>
      <c r="P22369" s="142"/>
      <c r="Q22369" s="142"/>
      <c r="R22369" s="142"/>
      <c r="S22369" s="139"/>
    </row>
    <row r="22370" spans="2:19" ht="15.75" customHeight="1" x14ac:dyDescent="0.25">
      <c r="B22370" s="106"/>
      <c r="C22370" s="106"/>
      <c r="D22370" s="139"/>
      <c r="P22370" s="142"/>
      <c r="Q22370" s="142"/>
      <c r="R22370" s="142"/>
      <c r="S22370" s="139"/>
    </row>
    <row r="22371" spans="2:19" ht="15.75" customHeight="1" x14ac:dyDescent="0.25">
      <c r="B22371" s="106"/>
      <c r="C22371" s="106"/>
      <c r="D22371" s="139"/>
      <c r="P22371" s="142"/>
      <c r="Q22371" s="142"/>
      <c r="R22371" s="142"/>
      <c r="S22371" s="139"/>
    </row>
    <row r="22372" spans="2:19" ht="15.75" customHeight="1" x14ac:dyDescent="0.25">
      <c r="B22372" s="106"/>
      <c r="C22372" s="106"/>
      <c r="D22372" s="139"/>
      <c r="P22372" s="142"/>
      <c r="Q22372" s="142"/>
      <c r="R22372" s="142"/>
      <c r="S22372" s="139"/>
    </row>
    <row r="22373" spans="2:19" ht="15.75" customHeight="1" x14ac:dyDescent="0.25">
      <c r="B22373" s="106"/>
      <c r="C22373" s="106"/>
      <c r="D22373" s="139"/>
      <c r="P22373" s="142"/>
      <c r="Q22373" s="142"/>
      <c r="R22373" s="142"/>
      <c r="S22373" s="139"/>
    </row>
    <row r="22374" spans="2:19" ht="15.75" customHeight="1" x14ac:dyDescent="0.25">
      <c r="B22374" s="106"/>
      <c r="C22374" s="106"/>
      <c r="D22374" s="139"/>
      <c r="P22374" s="142"/>
      <c r="Q22374" s="142"/>
      <c r="R22374" s="142"/>
      <c r="S22374" s="139"/>
    </row>
    <row r="22375" spans="2:19" ht="15.75" customHeight="1" x14ac:dyDescent="0.25">
      <c r="B22375" s="106"/>
      <c r="C22375" s="106"/>
      <c r="D22375" s="139"/>
      <c r="P22375" s="142"/>
      <c r="Q22375" s="142"/>
      <c r="R22375" s="142"/>
      <c r="S22375" s="139"/>
    </row>
    <row r="22376" spans="2:19" ht="15.75" customHeight="1" x14ac:dyDescent="0.25">
      <c r="B22376" s="106"/>
      <c r="C22376" s="106"/>
      <c r="D22376" s="139"/>
      <c r="P22376" s="142"/>
      <c r="Q22376" s="142"/>
      <c r="R22376" s="142"/>
      <c r="S22376" s="139"/>
    </row>
    <row r="22377" spans="2:19" ht="15.75" customHeight="1" x14ac:dyDescent="0.25">
      <c r="B22377" s="106"/>
      <c r="C22377" s="106"/>
      <c r="D22377" s="139"/>
      <c r="P22377" s="142"/>
      <c r="Q22377" s="142"/>
      <c r="R22377" s="142"/>
      <c r="S22377" s="139"/>
    </row>
    <row r="22378" spans="2:19" ht="15.75" customHeight="1" x14ac:dyDescent="0.25">
      <c r="B22378" s="106"/>
      <c r="C22378" s="106"/>
      <c r="D22378" s="139"/>
      <c r="P22378" s="142"/>
      <c r="Q22378" s="142"/>
      <c r="R22378" s="142"/>
      <c r="S22378" s="139"/>
    </row>
    <row r="22379" spans="2:19" ht="15.75" customHeight="1" x14ac:dyDescent="0.25">
      <c r="B22379" s="106"/>
      <c r="C22379" s="106"/>
      <c r="D22379" s="139"/>
      <c r="P22379" s="142"/>
      <c r="Q22379" s="142"/>
      <c r="R22379" s="142"/>
      <c r="S22379" s="139"/>
    </row>
    <row r="22380" spans="2:19" ht="15.75" customHeight="1" x14ac:dyDescent="0.25">
      <c r="B22380" s="106"/>
      <c r="C22380" s="106"/>
      <c r="D22380" s="139"/>
      <c r="P22380" s="142"/>
      <c r="Q22380" s="142"/>
      <c r="R22380" s="142"/>
      <c r="S22380" s="139"/>
    </row>
    <row r="22381" spans="2:19" ht="15.75" customHeight="1" x14ac:dyDescent="0.25">
      <c r="B22381" s="106"/>
      <c r="C22381" s="106"/>
      <c r="D22381" s="139"/>
      <c r="P22381" s="142"/>
      <c r="Q22381" s="142"/>
      <c r="R22381" s="142"/>
      <c r="S22381" s="139"/>
    </row>
    <row r="22382" spans="2:19" ht="15.75" customHeight="1" x14ac:dyDescent="0.25">
      <c r="B22382" s="106"/>
      <c r="C22382" s="106"/>
      <c r="D22382" s="139"/>
      <c r="P22382" s="142"/>
      <c r="Q22382" s="142"/>
      <c r="R22382" s="142"/>
      <c r="S22382" s="139"/>
    </row>
    <row r="22383" spans="2:19" ht="15.75" customHeight="1" x14ac:dyDescent="0.25">
      <c r="B22383" s="106"/>
      <c r="C22383" s="106"/>
      <c r="D22383" s="139"/>
      <c r="P22383" s="142"/>
      <c r="Q22383" s="142"/>
      <c r="R22383" s="142"/>
      <c r="S22383" s="139"/>
    </row>
    <row r="22384" spans="2:19" ht="15.75" customHeight="1" x14ac:dyDescent="0.25">
      <c r="B22384" s="106"/>
      <c r="C22384" s="106"/>
      <c r="D22384" s="139"/>
      <c r="P22384" s="142"/>
      <c r="Q22384" s="142"/>
      <c r="R22384" s="142"/>
      <c r="S22384" s="139"/>
    </row>
    <row r="22385" spans="2:19" ht="15.75" customHeight="1" x14ac:dyDescent="0.25">
      <c r="B22385" s="106"/>
      <c r="C22385" s="106"/>
      <c r="D22385" s="139"/>
      <c r="P22385" s="142"/>
      <c r="Q22385" s="142"/>
      <c r="R22385" s="142"/>
      <c r="S22385" s="139"/>
    </row>
    <row r="22386" spans="2:19" ht="15.75" customHeight="1" x14ac:dyDescent="0.25">
      <c r="B22386" s="106"/>
      <c r="C22386" s="106"/>
      <c r="D22386" s="139"/>
      <c r="P22386" s="142"/>
      <c r="Q22386" s="142"/>
      <c r="R22386" s="142"/>
      <c r="S22386" s="139"/>
    </row>
    <row r="22387" spans="2:19" ht="15.75" customHeight="1" x14ac:dyDescent="0.25">
      <c r="B22387" s="106"/>
      <c r="C22387" s="106"/>
      <c r="D22387" s="139"/>
      <c r="P22387" s="142"/>
      <c r="Q22387" s="142"/>
      <c r="R22387" s="142"/>
      <c r="S22387" s="139"/>
    </row>
    <row r="22388" spans="2:19" ht="15.75" customHeight="1" x14ac:dyDescent="0.25">
      <c r="B22388" s="106"/>
      <c r="C22388" s="106"/>
      <c r="D22388" s="139"/>
      <c r="P22388" s="142"/>
      <c r="Q22388" s="142"/>
      <c r="R22388" s="142"/>
      <c r="S22388" s="139"/>
    </row>
    <row r="22389" spans="2:19" ht="15.75" customHeight="1" x14ac:dyDescent="0.25">
      <c r="B22389" s="106"/>
      <c r="C22389" s="106"/>
      <c r="D22389" s="139"/>
      <c r="P22389" s="142"/>
      <c r="Q22389" s="142"/>
      <c r="R22389" s="142"/>
      <c r="S22389" s="139"/>
    </row>
    <row r="22390" spans="2:19" ht="15.75" customHeight="1" x14ac:dyDescent="0.25">
      <c r="B22390" s="106"/>
      <c r="C22390" s="106"/>
      <c r="D22390" s="139"/>
      <c r="P22390" s="142"/>
      <c r="Q22390" s="142"/>
      <c r="R22390" s="142"/>
      <c r="S22390" s="139"/>
    </row>
    <row r="22391" spans="2:19" ht="15.75" customHeight="1" x14ac:dyDescent="0.25">
      <c r="B22391" s="106"/>
      <c r="C22391" s="106"/>
      <c r="D22391" s="139"/>
      <c r="P22391" s="142"/>
      <c r="Q22391" s="142"/>
      <c r="R22391" s="142"/>
      <c r="S22391" s="139"/>
    </row>
    <row r="22392" spans="2:19" ht="15.75" customHeight="1" x14ac:dyDescent="0.25">
      <c r="B22392" s="106"/>
      <c r="C22392" s="106"/>
      <c r="D22392" s="139"/>
      <c r="P22392" s="142"/>
      <c r="Q22392" s="142"/>
      <c r="R22392" s="142"/>
      <c r="S22392" s="139"/>
    </row>
    <row r="22393" spans="2:19" ht="15.75" customHeight="1" x14ac:dyDescent="0.25">
      <c r="B22393" s="106"/>
      <c r="C22393" s="106"/>
      <c r="D22393" s="139"/>
      <c r="P22393" s="142"/>
      <c r="Q22393" s="142"/>
      <c r="R22393" s="142"/>
      <c r="S22393" s="139"/>
    </row>
    <row r="22394" spans="2:19" ht="15.75" customHeight="1" x14ac:dyDescent="0.25">
      <c r="B22394" s="106"/>
      <c r="C22394" s="106"/>
      <c r="D22394" s="139"/>
      <c r="P22394" s="142"/>
      <c r="Q22394" s="142"/>
      <c r="R22394" s="142"/>
      <c r="S22394" s="139"/>
    </row>
    <row r="22395" spans="2:19" ht="15.75" customHeight="1" x14ac:dyDescent="0.25">
      <c r="B22395" s="106"/>
      <c r="C22395" s="106"/>
      <c r="D22395" s="139"/>
      <c r="P22395" s="142"/>
      <c r="Q22395" s="142"/>
      <c r="R22395" s="142"/>
      <c r="S22395" s="139"/>
    </row>
    <row r="22396" spans="2:19" ht="15.75" customHeight="1" x14ac:dyDescent="0.25">
      <c r="B22396" s="106"/>
      <c r="C22396" s="106"/>
      <c r="D22396" s="139"/>
      <c r="P22396" s="142"/>
      <c r="Q22396" s="142"/>
      <c r="R22396" s="142"/>
      <c r="S22396" s="139"/>
    </row>
    <row r="22397" spans="2:19" ht="15.75" customHeight="1" x14ac:dyDescent="0.25">
      <c r="B22397" s="106"/>
      <c r="C22397" s="106"/>
      <c r="D22397" s="139"/>
      <c r="P22397" s="142"/>
      <c r="Q22397" s="142"/>
      <c r="R22397" s="142"/>
      <c r="S22397" s="139"/>
    </row>
    <row r="22398" spans="2:19" ht="15.75" customHeight="1" x14ac:dyDescent="0.25">
      <c r="B22398" s="106"/>
      <c r="C22398" s="106"/>
      <c r="D22398" s="139"/>
      <c r="P22398" s="142"/>
      <c r="Q22398" s="142"/>
      <c r="R22398" s="142"/>
      <c r="S22398" s="139"/>
    </row>
    <row r="22399" spans="2:19" ht="15.75" customHeight="1" x14ac:dyDescent="0.25">
      <c r="B22399" s="106"/>
      <c r="C22399" s="106"/>
      <c r="D22399" s="139"/>
      <c r="P22399" s="142"/>
      <c r="Q22399" s="142"/>
      <c r="R22399" s="142"/>
      <c r="S22399" s="139"/>
    </row>
    <row r="22400" spans="2:19" ht="15.75" customHeight="1" x14ac:dyDescent="0.25">
      <c r="B22400" s="106"/>
      <c r="C22400" s="106"/>
      <c r="D22400" s="139"/>
      <c r="P22400" s="142"/>
      <c r="Q22400" s="142"/>
      <c r="R22400" s="142"/>
      <c r="S22400" s="139"/>
    </row>
    <row r="22401" spans="2:19" ht="15.75" customHeight="1" x14ac:dyDescent="0.25">
      <c r="B22401" s="106"/>
      <c r="C22401" s="106"/>
      <c r="D22401" s="139"/>
      <c r="P22401" s="142"/>
      <c r="Q22401" s="142"/>
      <c r="R22401" s="142"/>
      <c r="S22401" s="139"/>
    </row>
    <row r="22402" spans="2:19" ht="15.75" customHeight="1" x14ac:dyDescent="0.25">
      <c r="B22402" s="106"/>
      <c r="C22402" s="106"/>
      <c r="D22402" s="139"/>
      <c r="P22402" s="142"/>
      <c r="Q22402" s="142"/>
      <c r="R22402" s="142"/>
      <c r="S22402" s="139"/>
    </row>
    <row r="22403" spans="2:19" ht="15.75" customHeight="1" x14ac:dyDescent="0.25">
      <c r="B22403" s="106"/>
      <c r="C22403" s="106"/>
      <c r="D22403" s="139"/>
      <c r="P22403" s="142"/>
      <c r="Q22403" s="142"/>
      <c r="R22403" s="142"/>
      <c r="S22403" s="139"/>
    </row>
    <row r="22404" spans="2:19" ht="15.75" customHeight="1" x14ac:dyDescent="0.25">
      <c r="B22404" s="106"/>
      <c r="C22404" s="106"/>
      <c r="D22404" s="139"/>
      <c r="P22404" s="142"/>
      <c r="Q22404" s="142"/>
      <c r="R22404" s="142"/>
      <c r="S22404" s="139"/>
    </row>
    <row r="22405" spans="2:19" ht="15.75" customHeight="1" x14ac:dyDescent="0.25">
      <c r="B22405" s="106"/>
      <c r="C22405" s="106"/>
      <c r="D22405" s="139"/>
      <c r="P22405" s="142"/>
      <c r="Q22405" s="142"/>
      <c r="R22405" s="142"/>
      <c r="S22405" s="139"/>
    </row>
    <row r="22406" spans="2:19" ht="15.75" customHeight="1" x14ac:dyDescent="0.25">
      <c r="B22406" s="106"/>
      <c r="C22406" s="106"/>
      <c r="D22406" s="139"/>
      <c r="P22406" s="142"/>
      <c r="Q22406" s="142"/>
      <c r="R22406" s="142"/>
      <c r="S22406" s="139"/>
    </row>
    <row r="22407" spans="2:19" ht="15.75" customHeight="1" x14ac:dyDescent="0.25">
      <c r="B22407" s="106"/>
      <c r="C22407" s="106"/>
      <c r="D22407" s="139"/>
      <c r="P22407" s="142"/>
      <c r="Q22407" s="142"/>
      <c r="R22407" s="142"/>
      <c r="S22407" s="139"/>
    </row>
    <row r="22408" spans="2:19" ht="15.75" customHeight="1" x14ac:dyDescent="0.25">
      <c r="B22408" s="106"/>
      <c r="C22408" s="106"/>
      <c r="D22408" s="139"/>
      <c r="P22408" s="142"/>
      <c r="Q22408" s="142"/>
      <c r="R22408" s="142"/>
      <c r="S22408" s="139"/>
    </row>
    <row r="22409" spans="2:19" ht="15.75" customHeight="1" x14ac:dyDescent="0.25">
      <c r="B22409" s="106"/>
      <c r="C22409" s="106"/>
      <c r="D22409" s="139"/>
      <c r="P22409" s="142"/>
      <c r="Q22409" s="142"/>
      <c r="R22409" s="142"/>
      <c r="S22409" s="139"/>
    </row>
    <row r="22410" spans="2:19" ht="15.75" customHeight="1" x14ac:dyDescent="0.25">
      <c r="B22410" s="106"/>
      <c r="C22410" s="106"/>
      <c r="D22410" s="139"/>
      <c r="P22410" s="142"/>
      <c r="Q22410" s="142"/>
      <c r="R22410" s="142"/>
      <c r="S22410" s="139"/>
    </row>
    <row r="22411" spans="2:19" ht="15.75" customHeight="1" x14ac:dyDescent="0.25">
      <c r="B22411" s="106"/>
      <c r="C22411" s="106"/>
      <c r="D22411" s="139"/>
      <c r="P22411" s="142"/>
      <c r="Q22411" s="142"/>
      <c r="R22411" s="142"/>
      <c r="S22411" s="139"/>
    </row>
    <row r="22412" spans="2:19" ht="15.75" customHeight="1" x14ac:dyDescent="0.25">
      <c r="B22412" s="106"/>
      <c r="C22412" s="106"/>
      <c r="D22412" s="139"/>
      <c r="P22412" s="142"/>
      <c r="Q22412" s="142"/>
      <c r="R22412" s="142"/>
      <c r="S22412" s="139"/>
    </row>
    <row r="22413" spans="2:19" ht="15.75" customHeight="1" x14ac:dyDescent="0.25">
      <c r="B22413" s="106"/>
      <c r="C22413" s="106"/>
      <c r="D22413" s="139"/>
      <c r="P22413" s="142"/>
      <c r="Q22413" s="142"/>
      <c r="R22413" s="142"/>
      <c r="S22413" s="139"/>
    </row>
    <row r="22414" spans="2:19" ht="15.75" customHeight="1" x14ac:dyDescent="0.25">
      <c r="B22414" s="106"/>
      <c r="C22414" s="106"/>
      <c r="D22414" s="139"/>
      <c r="P22414" s="142"/>
      <c r="Q22414" s="142"/>
      <c r="R22414" s="142"/>
      <c r="S22414" s="139"/>
    </row>
    <row r="22415" spans="2:19" ht="15.75" customHeight="1" x14ac:dyDescent="0.25">
      <c r="B22415" s="106"/>
      <c r="C22415" s="106"/>
      <c r="D22415" s="139"/>
      <c r="P22415" s="142"/>
      <c r="Q22415" s="142"/>
      <c r="R22415" s="142"/>
      <c r="S22415" s="139"/>
    </row>
    <row r="22416" spans="2:19" ht="15.75" customHeight="1" x14ac:dyDescent="0.25">
      <c r="B22416" s="106"/>
      <c r="C22416" s="106"/>
      <c r="D22416" s="139"/>
      <c r="P22416" s="142"/>
      <c r="Q22416" s="142"/>
      <c r="R22416" s="142"/>
      <c r="S22416" s="139"/>
    </row>
    <row r="22417" spans="2:19" ht="15.75" customHeight="1" x14ac:dyDescent="0.25">
      <c r="B22417" s="106"/>
      <c r="C22417" s="106"/>
      <c r="D22417" s="139"/>
      <c r="P22417" s="142"/>
      <c r="Q22417" s="142"/>
      <c r="R22417" s="142"/>
      <c r="S22417" s="139"/>
    </row>
    <row r="22418" spans="2:19" ht="15.75" customHeight="1" x14ac:dyDescent="0.25">
      <c r="B22418" s="106"/>
      <c r="C22418" s="106"/>
      <c r="D22418" s="139"/>
      <c r="P22418" s="142"/>
      <c r="Q22418" s="142"/>
      <c r="R22418" s="142"/>
      <c r="S22418" s="139"/>
    </row>
    <row r="22419" spans="2:19" ht="15.75" customHeight="1" x14ac:dyDescent="0.25">
      <c r="B22419" s="106"/>
      <c r="C22419" s="106"/>
      <c r="D22419" s="139"/>
      <c r="P22419" s="142"/>
      <c r="Q22419" s="142"/>
      <c r="R22419" s="142"/>
      <c r="S22419" s="139"/>
    </row>
    <row r="22420" spans="2:19" ht="15.75" customHeight="1" x14ac:dyDescent="0.25">
      <c r="B22420" s="106"/>
      <c r="C22420" s="106"/>
      <c r="D22420" s="139"/>
      <c r="P22420" s="142"/>
      <c r="Q22420" s="142"/>
      <c r="R22420" s="142"/>
      <c r="S22420" s="139"/>
    </row>
    <row r="22421" spans="2:19" ht="15.75" customHeight="1" x14ac:dyDescent="0.25">
      <c r="B22421" s="106"/>
      <c r="C22421" s="106"/>
      <c r="D22421" s="139"/>
      <c r="P22421" s="142"/>
      <c r="Q22421" s="142"/>
      <c r="R22421" s="142"/>
      <c r="S22421" s="139"/>
    </row>
    <row r="22422" spans="2:19" ht="15.75" customHeight="1" x14ac:dyDescent="0.25">
      <c r="B22422" s="106"/>
      <c r="C22422" s="106"/>
      <c r="D22422" s="139"/>
      <c r="P22422" s="142"/>
      <c r="Q22422" s="142"/>
      <c r="R22422" s="142"/>
      <c r="S22422" s="139"/>
    </row>
    <row r="22423" spans="2:19" ht="15.75" customHeight="1" x14ac:dyDescent="0.25">
      <c r="B22423" s="106"/>
      <c r="C22423" s="106"/>
      <c r="D22423" s="139"/>
      <c r="P22423" s="142"/>
      <c r="Q22423" s="142"/>
      <c r="R22423" s="142"/>
      <c r="S22423" s="139"/>
    </row>
    <row r="22424" spans="2:19" ht="15.75" customHeight="1" x14ac:dyDescent="0.25">
      <c r="B22424" s="106"/>
      <c r="C22424" s="106"/>
      <c r="D22424" s="139"/>
      <c r="P22424" s="142"/>
      <c r="Q22424" s="142"/>
      <c r="R22424" s="142"/>
      <c r="S22424" s="139"/>
    </row>
    <row r="22425" spans="2:19" ht="15.75" customHeight="1" x14ac:dyDescent="0.25">
      <c r="B22425" s="106"/>
      <c r="C22425" s="106"/>
      <c r="D22425" s="139"/>
      <c r="P22425" s="142"/>
      <c r="Q22425" s="142"/>
      <c r="R22425" s="142"/>
      <c r="S22425" s="139"/>
    </row>
    <row r="22426" spans="2:19" ht="15.75" customHeight="1" x14ac:dyDescent="0.25">
      <c r="B22426" s="106"/>
      <c r="C22426" s="106"/>
      <c r="D22426" s="139"/>
      <c r="P22426" s="142"/>
      <c r="Q22426" s="142"/>
      <c r="R22426" s="142"/>
      <c r="S22426" s="139"/>
    </row>
    <row r="22427" spans="2:19" ht="15.75" customHeight="1" x14ac:dyDescent="0.25">
      <c r="B22427" s="106"/>
      <c r="C22427" s="106"/>
      <c r="D22427" s="139"/>
      <c r="P22427" s="142"/>
      <c r="Q22427" s="142"/>
      <c r="R22427" s="142"/>
      <c r="S22427" s="139"/>
    </row>
    <row r="22428" spans="2:19" ht="15.75" customHeight="1" x14ac:dyDescent="0.25">
      <c r="B22428" s="106"/>
      <c r="C22428" s="106"/>
      <c r="D22428" s="139"/>
      <c r="P22428" s="142"/>
      <c r="Q22428" s="142"/>
      <c r="R22428" s="142"/>
      <c r="S22428" s="139"/>
    </row>
    <row r="22429" spans="2:19" ht="15.75" customHeight="1" x14ac:dyDescent="0.25">
      <c r="B22429" s="106"/>
      <c r="C22429" s="106"/>
      <c r="D22429" s="139"/>
      <c r="P22429" s="142"/>
      <c r="Q22429" s="142"/>
      <c r="R22429" s="142"/>
      <c r="S22429" s="139"/>
    </row>
    <row r="22430" spans="2:19" ht="15.75" customHeight="1" x14ac:dyDescent="0.25">
      <c r="B22430" s="106"/>
      <c r="C22430" s="106"/>
      <c r="D22430" s="139"/>
      <c r="P22430" s="142"/>
      <c r="Q22430" s="142"/>
      <c r="R22430" s="142"/>
      <c r="S22430" s="139"/>
    </row>
    <row r="22431" spans="2:19" ht="15.75" customHeight="1" x14ac:dyDescent="0.25">
      <c r="B22431" s="106"/>
      <c r="C22431" s="106"/>
      <c r="D22431" s="139"/>
      <c r="P22431" s="142"/>
      <c r="Q22431" s="142"/>
      <c r="R22431" s="142"/>
      <c r="S22431" s="139"/>
    </row>
    <row r="22432" spans="2:19" ht="15.75" customHeight="1" x14ac:dyDescent="0.25">
      <c r="B22432" s="106"/>
      <c r="C22432" s="106"/>
      <c r="D22432" s="139"/>
      <c r="P22432" s="142"/>
      <c r="Q22432" s="142"/>
      <c r="R22432" s="142"/>
      <c r="S22432" s="139"/>
    </row>
    <row r="22433" spans="2:19" ht="15.75" customHeight="1" x14ac:dyDescent="0.25">
      <c r="B22433" s="106"/>
      <c r="C22433" s="106"/>
      <c r="D22433" s="139"/>
      <c r="P22433" s="142"/>
      <c r="Q22433" s="142"/>
      <c r="R22433" s="142"/>
      <c r="S22433" s="139"/>
    </row>
    <row r="22434" spans="2:19" ht="15.75" customHeight="1" x14ac:dyDescent="0.25">
      <c r="B22434" s="106"/>
      <c r="C22434" s="106"/>
      <c r="D22434" s="139"/>
      <c r="P22434" s="142"/>
      <c r="Q22434" s="142"/>
      <c r="R22434" s="142"/>
      <c r="S22434" s="139"/>
    </row>
    <row r="22435" spans="2:19" ht="15.75" customHeight="1" x14ac:dyDescent="0.25">
      <c r="B22435" s="106"/>
      <c r="C22435" s="106"/>
      <c r="D22435" s="139"/>
      <c r="P22435" s="142"/>
      <c r="Q22435" s="142"/>
      <c r="R22435" s="142"/>
      <c r="S22435" s="139"/>
    </row>
    <row r="22436" spans="2:19" ht="15.75" customHeight="1" x14ac:dyDescent="0.25">
      <c r="B22436" s="106"/>
      <c r="C22436" s="106"/>
      <c r="D22436" s="139"/>
      <c r="P22436" s="142"/>
      <c r="Q22436" s="142"/>
      <c r="R22436" s="142"/>
      <c r="S22436" s="139"/>
    </row>
    <row r="22437" spans="2:19" ht="15.75" customHeight="1" x14ac:dyDescent="0.25">
      <c r="B22437" s="106"/>
      <c r="C22437" s="106"/>
      <c r="D22437" s="139"/>
      <c r="P22437" s="142"/>
      <c r="Q22437" s="142"/>
      <c r="R22437" s="142"/>
      <c r="S22437" s="139"/>
    </row>
    <row r="22438" spans="2:19" ht="15.75" customHeight="1" x14ac:dyDescent="0.25">
      <c r="B22438" s="106"/>
      <c r="C22438" s="106"/>
      <c r="D22438" s="139"/>
      <c r="P22438" s="142"/>
      <c r="Q22438" s="142"/>
      <c r="R22438" s="142"/>
      <c r="S22438" s="139"/>
    </row>
    <row r="22439" spans="2:19" ht="15.75" customHeight="1" x14ac:dyDescent="0.25">
      <c r="B22439" s="106"/>
      <c r="C22439" s="106"/>
      <c r="D22439" s="139"/>
      <c r="P22439" s="142"/>
      <c r="Q22439" s="142"/>
      <c r="R22439" s="142"/>
      <c r="S22439" s="139"/>
    </row>
    <row r="22440" spans="2:19" ht="15.75" customHeight="1" x14ac:dyDescent="0.25">
      <c r="B22440" s="106"/>
      <c r="C22440" s="106"/>
      <c r="D22440" s="139"/>
      <c r="P22440" s="142"/>
      <c r="Q22440" s="142"/>
      <c r="R22440" s="142"/>
      <c r="S22440" s="139"/>
    </row>
    <row r="22441" spans="2:19" ht="15.75" customHeight="1" x14ac:dyDescent="0.25">
      <c r="B22441" s="106"/>
      <c r="C22441" s="106"/>
      <c r="D22441" s="139"/>
      <c r="P22441" s="142"/>
      <c r="Q22441" s="142"/>
      <c r="R22441" s="142"/>
      <c r="S22441" s="139"/>
    </row>
    <row r="22442" spans="2:19" ht="15.75" customHeight="1" x14ac:dyDescent="0.25">
      <c r="B22442" s="106"/>
      <c r="C22442" s="106"/>
      <c r="D22442" s="139"/>
      <c r="P22442" s="142"/>
      <c r="Q22442" s="142"/>
      <c r="R22442" s="142"/>
      <c r="S22442" s="139"/>
    </row>
    <row r="22443" spans="2:19" ht="15.75" customHeight="1" x14ac:dyDescent="0.25">
      <c r="B22443" s="106"/>
      <c r="C22443" s="106"/>
      <c r="D22443" s="139"/>
      <c r="P22443" s="142"/>
      <c r="Q22443" s="142"/>
      <c r="R22443" s="142"/>
      <c r="S22443" s="139"/>
    </row>
    <row r="22444" spans="2:19" ht="15.75" customHeight="1" x14ac:dyDescent="0.25">
      <c r="B22444" s="106"/>
      <c r="C22444" s="106"/>
      <c r="D22444" s="139"/>
      <c r="P22444" s="142"/>
      <c r="Q22444" s="142"/>
      <c r="R22444" s="142"/>
      <c r="S22444" s="139"/>
    </row>
    <row r="22445" spans="2:19" ht="15.75" customHeight="1" x14ac:dyDescent="0.25">
      <c r="B22445" s="106"/>
      <c r="C22445" s="106"/>
      <c r="D22445" s="139"/>
      <c r="P22445" s="142"/>
      <c r="Q22445" s="142"/>
      <c r="R22445" s="142"/>
      <c r="S22445" s="139"/>
    </row>
    <row r="22446" spans="2:19" ht="15.75" customHeight="1" x14ac:dyDescent="0.25">
      <c r="B22446" s="106"/>
      <c r="C22446" s="106"/>
      <c r="D22446" s="139"/>
      <c r="P22446" s="142"/>
      <c r="Q22446" s="142"/>
      <c r="R22446" s="142"/>
      <c r="S22446" s="139"/>
    </row>
    <row r="22447" spans="2:19" ht="15.75" customHeight="1" x14ac:dyDescent="0.25">
      <c r="B22447" s="106"/>
      <c r="C22447" s="106"/>
      <c r="D22447" s="139"/>
      <c r="P22447" s="142"/>
      <c r="Q22447" s="142"/>
      <c r="R22447" s="142"/>
      <c r="S22447" s="139"/>
    </row>
    <row r="22448" spans="2:19" ht="15.75" customHeight="1" x14ac:dyDescent="0.25">
      <c r="B22448" s="106"/>
      <c r="C22448" s="106"/>
      <c r="D22448" s="139"/>
      <c r="P22448" s="142"/>
      <c r="Q22448" s="142"/>
      <c r="R22448" s="142"/>
      <c r="S22448" s="139"/>
    </row>
    <row r="22449" spans="2:19" ht="15.75" customHeight="1" x14ac:dyDescent="0.25">
      <c r="B22449" s="106"/>
      <c r="C22449" s="106"/>
      <c r="D22449" s="139"/>
      <c r="P22449" s="142"/>
      <c r="Q22449" s="142"/>
      <c r="R22449" s="142"/>
      <c r="S22449" s="139"/>
    </row>
    <row r="22450" spans="2:19" ht="15.75" customHeight="1" x14ac:dyDescent="0.25">
      <c r="B22450" s="106"/>
      <c r="C22450" s="106"/>
      <c r="D22450" s="139"/>
      <c r="P22450" s="142"/>
      <c r="Q22450" s="142"/>
      <c r="R22450" s="142"/>
      <c r="S22450" s="139"/>
    </row>
    <row r="22451" spans="2:19" ht="15.75" customHeight="1" x14ac:dyDescent="0.25">
      <c r="B22451" s="106"/>
      <c r="C22451" s="106"/>
      <c r="D22451" s="139"/>
      <c r="P22451" s="142"/>
      <c r="Q22451" s="142"/>
      <c r="R22451" s="142"/>
      <c r="S22451" s="139"/>
    </row>
    <row r="22452" spans="2:19" ht="15.75" customHeight="1" x14ac:dyDescent="0.25">
      <c r="B22452" s="106"/>
      <c r="C22452" s="106"/>
      <c r="D22452" s="139"/>
      <c r="P22452" s="142"/>
      <c r="Q22452" s="142"/>
      <c r="R22452" s="142"/>
      <c r="S22452" s="139"/>
    </row>
    <row r="22453" spans="2:19" ht="15.75" customHeight="1" x14ac:dyDescent="0.25">
      <c r="B22453" s="106"/>
      <c r="C22453" s="106"/>
      <c r="D22453" s="139"/>
      <c r="P22453" s="142"/>
      <c r="Q22453" s="142"/>
      <c r="R22453" s="142"/>
      <c r="S22453" s="139"/>
    </row>
    <row r="22454" spans="2:19" ht="15.75" customHeight="1" x14ac:dyDescent="0.25">
      <c r="B22454" s="106"/>
      <c r="C22454" s="106"/>
      <c r="D22454" s="139"/>
      <c r="P22454" s="142"/>
      <c r="Q22454" s="142"/>
      <c r="R22454" s="142"/>
      <c r="S22454" s="139"/>
    </row>
    <row r="22455" spans="2:19" ht="15.75" customHeight="1" x14ac:dyDescent="0.25">
      <c r="B22455" s="106"/>
      <c r="C22455" s="106"/>
      <c r="D22455" s="139"/>
      <c r="P22455" s="142"/>
      <c r="Q22455" s="142"/>
      <c r="R22455" s="142"/>
      <c r="S22455" s="139"/>
    </row>
    <row r="22456" spans="2:19" ht="15.75" customHeight="1" x14ac:dyDescent="0.25">
      <c r="B22456" s="106"/>
      <c r="C22456" s="106"/>
      <c r="D22456" s="139"/>
      <c r="P22456" s="142"/>
      <c r="Q22456" s="142"/>
      <c r="R22456" s="142"/>
      <c r="S22456" s="139"/>
    </row>
    <row r="22457" spans="2:19" ht="15.75" customHeight="1" x14ac:dyDescent="0.25">
      <c r="B22457" s="106"/>
      <c r="C22457" s="106"/>
      <c r="D22457" s="139"/>
      <c r="P22457" s="142"/>
      <c r="Q22457" s="142"/>
      <c r="R22457" s="142"/>
      <c r="S22457" s="139"/>
    </row>
    <row r="22458" spans="2:19" ht="15.75" customHeight="1" x14ac:dyDescent="0.25">
      <c r="B22458" s="106"/>
      <c r="C22458" s="106"/>
      <c r="D22458" s="139"/>
      <c r="P22458" s="142"/>
      <c r="Q22458" s="142"/>
      <c r="R22458" s="142"/>
      <c r="S22458" s="139"/>
    </row>
    <row r="22459" spans="2:19" ht="15.75" customHeight="1" x14ac:dyDescent="0.25">
      <c r="B22459" s="106"/>
      <c r="C22459" s="106"/>
      <c r="D22459" s="139"/>
      <c r="P22459" s="142"/>
      <c r="Q22459" s="142"/>
      <c r="R22459" s="142"/>
      <c r="S22459" s="139"/>
    </row>
    <row r="22460" spans="2:19" ht="15.75" customHeight="1" x14ac:dyDescent="0.25">
      <c r="B22460" s="106"/>
      <c r="C22460" s="106"/>
      <c r="D22460" s="139"/>
      <c r="P22460" s="142"/>
      <c r="Q22460" s="142"/>
      <c r="R22460" s="142"/>
      <c r="S22460" s="139"/>
    </row>
    <row r="22461" spans="2:19" ht="15.75" customHeight="1" x14ac:dyDescent="0.25">
      <c r="B22461" s="106"/>
      <c r="C22461" s="106"/>
      <c r="D22461" s="139"/>
      <c r="P22461" s="142"/>
      <c r="Q22461" s="142"/>
      <c r="R22461" s="142"/>
      <c r="S22461" s="139"/>
    </row>
    <row r="22462" spans="2:19" ht="15.75" customHeight="1" x14ac:dyDescent="0.25">
      <c r="B22462" s="106"/>
      <c r="C22462" s="106"/>
      <c r="D22462" s="139"/>
      <c r="P22462" s="142"/>
      <c r="Q22462" s="142"/>
      <c r="R22462" s="142"/>
      <c r="S22462" s="139"/>
    </row>
    <row r="22463" spans="2:19" ht="15.75" customHeight="1" x14ac:dyDescent="0.25">
      <c r="B22463" s="106"/>
      <c r="C22463" s="106"/>
      <c r="D22463" s="139"/>
      <c r="P22463" s="142"/>
      <c r="Q22463" s="142"/>
      <c r="R22463" s="142"/>
      <c r="S22463" s="139"/>
    </row>
    <row r="22464" spans="2:19" ht="15.75" customHeight="1" x14ac:dyDescent="0.25">
      <c r="B22464" s="106"/>
      <c r="C22464" s="106"/>
      <c r="D22464" s="139"/>
      <c r="P22464" s="142"/>
      <c r="Q22464" s="142"/>
      <c r="R22464" s="142"/>
      <c r="S22464" s="139"/>
    </row>
    <row r="22465" spans="2:19" ht="15.75" customHeight="1" x14ac:dyDescent="0.25">
      <c r="B22465" s="106"/>
      <c r="C22465" s="106"/>
      <c r="D22465" s="139"/>
      <c r="P22465" s="142"/>
      <c r="Q22465" s="142"/>
      <c r="R22465" s="142"/>
      <c r="S22465" s="139"/>
    </row>
    <row r="22466" spans="2:19" ht="15.75" customHeight="1" x14ac:dyDescent="0.25">
      <c r="B22466" s="106"/>
      <c r="C22466" s="106"/>
      <c r="D22466" s="139"/>
      <c r="P22466" s="142"/>
      <c r="Q22466" s="142"/>
      <c r="R22466" s="142"/>
      <c r="S22466" s="139"/>
    </row>
    <row r="22467" spans="2:19" ht="15.75" customHeight="1" x14ac:dyDescent="0.25">
      <c r="B22467" s="106"/>
      <c r="C22467" s="106"/>
      <c r="D22467" s="139"/>
      <c r="P22467" s="142"/>
      <c r="Q22467" s="142"/>
      <c r="R22467" s="142"/>
      <c r="S22467" s="139"/>
    </row>
    <row r="22468" spans="2:19" ht="15.75" customHeight="1" x14ac:dyDescent="0.25">
      <c r="B22468" s="106"/>
      <c r="C22468" s="106"/>
      <c r="D22468" s="139"/>
      <c r="P22468" s="142"/>
      <c r="Q22468" s="142"/>
      <c r="R22468" s="142"/>
      <c r="S22468" s="139"/>
    </row>
    <row r="22469" spans="2:19" ht="15.75" customHeight="1" x14ac:dyDescent="0.25">
      <c r="B22469" s="106"/>
      <c r="C22469" s="106"/>
      <c r="D22469" s="139"/>
      <c r="P22469" s="142"/>
      <c r="Q22469" s="142"/>
      <c r="R22469" s="142"/>
      <c r="S22469" s="139"/>
    </row>
    <row r="22470" spans="2:19" ht="15.75" customHeight="1" x14ac:dyDescent="0.25">
      <c r="B22470" s="106"/>
      <c r="C22470" s="106"/>
      <c r="D22470" s="139"/>
      <c r="P22470" s="142"/>
      <c r="Q22470" s="142"/>
      <c r="R22470" s="142"/>
      <c r="S22470" s="139"/>
    </row>
    <row r="22471" spans="2:19" ht="15.75" customHeight="1" x14ac:dyDescent="0.25">
      <c r="B22471" s="106"/>
      <c r="C22471" s="106"/>
      <c r="D22471" s="139"/>
      <c r="P22471" s="142"/>
      <c r="Q22471" s="142"/>
      <c r="R22471" s="142"/>
      <c r="S22471" s="139"/>
    </row>
    <row r="22472" spans="2:19" ht="15.75" customHeight="1" x14ac:dyDescent="0.25">
      <c r="B22472" s="106"/>
      <c r="C22472" s="106"/>
      <c r="D22472" s="139"/>
      <c r="P22472" s="142"/>
      <c r="Q22472" s="142"/>
      <c r="R22472" s="142"/>
      <c r="S22472" s="139"/>
    </row>
    <row r="22473" spans="2:19" ht="15.75" customHeight="1" x14ac:dyDescent="0.25">
      <c r="B22473" s="106"/>
      <c r="C22473" s="106"/>
      <c r="D22473" s="139"/>
      <c r="P22473" s="142"/>
      <c r="Q22473" s="142"/>
      <c r="R22473" s="142"/>
      <c r="S22473" s="139"/>
    </row>
    <row r="22474" spans="2:19" ht="15.75" customHeight="1" x14ac:dyDescent="0.25">
      <c r="B22474" s="106"/>
      <c r="C22474" s="106"/>
      <c r="D22474" s="139"/>
      <c r="P22474" s="142"/>
      <c r="Q22474" s="142"/>
      <c r="R22474" s="142"/>
      <c r="S22474" s="139"/>
    </row>
    <row r="22475" spans="2:19" ht="15.75" customHeight="1" x14ac:dyDescent="0.25">
      <c r="B22475" s="106"/>
      <c r="C22475" s="106"/>
      <c r="D22475" s="139"/>
      <c r="P22475" s="142"/>
      <c r="Q22475" s="142"/>
      <c r="R22475" s="142"/>
      <c r="S22475" s="139"/>
    </row>
    <row r="22476" spans="2:19" ht="15.75" customHeight="1" x14ac:dyDescent="0.25">
      <c r="B22476" s="106"/>
      <c r="C22476" s="106"/>
      <c r="D22476" s="139"/>
      <c r="P22476" s="142"/>
      <c r="Q22476" s="142"/>
      <c r="R22476" s="142"/>
      <c r="S22476" s="139"/>
    </row>
    <row r="22477" spans="2:19" ht="15.75" customHeight="1" x14ac:dyDescent="0.25">
      <c r="B22477" s="106"/>
      <c r="C22477" s="106"/>
      <c r="D22477" s="139"/>
      <c r="P22477" s="142"/>
      <c r="Q22477" s="142"/>
      <c r="R22477" s="142"/>
      <c r="S22477" s="139"/>
    </row>
    <row r="22478" spans="2:19" ht="15.75" customHeight="1" x14ac:dyDescent="0.25">
      <c r="B22478" s="106"/>
      <c r="C22478" s="106"/>
      <c r="D22478" s="139"/>
      <c r="P22478" s="142"/>
      <c r="Q22478" s="142"/>
      <c r="R22478" s="142"/>
      <c r="S22478" s="139"/>
    </row>
    <row r="22479" spans="2:19" ht="15.75" customHeight="1" x14ac:dyDescent="0.25">
      <c r="B22479" s="106"/>
      <c r="C22479" s="106"/>
      <c r="D22479" s="139"/>
      <c r="P22479" s="142"/>
      <c r="Q22479" s="142"/>
      <c r="R22479" s="142"/>
      <c r="S22479" s="139"/>
    </row>
    <row r="22480" spans="2:19" ht="15.75" customHeight="1" x14ac:dyDescent="0.25">
      <c r="B22480" s="106"/>
      <c r="C22480" s="106"/>
      <c r="D22480" s="139"/>
      <c r="P22480" s="142"/>
      <c r="Q22480" s="142"/>
      <c r="R22480" s="142"/>
      <c r="S22480" s="139"/>
    </row>
    <row r="22481" spans="2:19" ht="15.75" customHeight="1" x14ac:dyDescent="0.25">
      <c r="B22481" s="106"/>
      <c r="C22481" s="106"/>
      <c r="D22481" s="139"/>
      <c r="P22481" s="142"/>
      <c r="Q22481" s="142"/>
      <c r="R22481" s="142"/>
      <c r="S22481" s="139"/>
    </row>
    <row r="22482" spans="2:19" ht="15.75" customHeight="1" x14ac:dyDescent="0.25">
      <c r="B22482" s="106"/>
      <c r="C22482" s="106"/>
      <c r="D22482" s="139"/>
      <c r="P22482" s="142"/>
      <c r="Q22482" s="142"/>
      <c r="R22482" s="142"/>
      <c r="S22482" s="139"/>
    </row>
    <row r="22483" spans="2:19" ht="15.75" customHeight="1" x14ac:dyDescent="0.25">
      <c r="B22483" s="106"/>
      <c r="C22483" s="106"/>
      <c r="D22483" s="139"/>
      <c r="P22483" s="142"/>
      <c r="Q22483" s="142"/>
      <c r="R22483" s="142"/>
      <c r="S22483" s="139"/>
    </row>
    <row r="22484" spans="2:19" ht="15.75" customHeight="1" x14ac:dyDescent="0.25">
      <c r="B22484" s="106"/>
      <c r="C22484" s="106"/>
      <c r="D22484" s="139"/>
      <c r="P22484" s="142"/>
      <c r="Q22484" s="142"/>
      <c r="R22484" s="142"/>
      <c r="S22484" s="139"/>
    </row>
    <row r="22485" spans="2:19" ht="15.75" customHeight="1" x14ac:dyDescent="0.25">
      <c r="B22485" s="106"/>
      <c r="C22485" s="106"/>
      <c r="D22485" s="139"/>
      <c r="P22485" s="142"/>
      <c r="Q22485" s="142"/>
      <c r="R22485" s="142"/>
      <c r="S22485" s="139"/>
    </row>
    <row r="22486" spans="2:19" ht="15.75" customHeight="1" x14ac:dyDescent="0.25">
      <c r="B22486" s="106"/>
      <c r="C22486" s="106"/>
      <c r="D22486" s="139"/>
      <c r="P22486" s="142"/>
      <c r="Q22486" s="142"/>
      <c r="R22486" s="142"/>
      <c r="S22486" s="139"/>
    </row>
    <row r="22487" spans="2:19" ht="15.75" customHeight="1" x14ac:dyDescent="0.25">
      <c r="B22487" s="106"/>
      <c r="C22487" s="106"/>
      <c r="D22487" s="139"/>
      <c r="P22487" s="142"/>
      <c r="Q22487" s="142"/>
      <c r="R22487" s="142"/>
      <c r="S22487" s="139"/>
    </row>
    <row r="22488" spans="2:19" ht="15.75" customHeight="1" x14ac:dyDescent="0.25">
      <c r="B22488" s="106"/>
      <c r="C22488" s="106"/>
      <c r="D22488" s="139"/>
      <c r="P22488" s="142"/>
      <c r="Q22488" s="142"/>
      <c r="R22488" s="142"/>
      <c r="S22488" s="139"/>
    </row>
    <row r="22489" spans="2:19" ht="15.75" customHeight="1" x14ac:dyDescent="0.25">
      <c r="B22489" s="106"/>
      <c r="C22489" s="106"/>
      <c r="D22489" s="139"/>
      <c r="P22489" s="142"/>
      <c r="Q22489" s="142"/>
      <c r="R22489" s="142"/>
      <c r="S22489" s="139"/>
    </row>
    <row r="22490" spans="2:19" ht="15.75" customHeight="1" x14ac:dyDescent="0.25">
      <c r="B22490" s="106"/>
      <c r="C22490" s="106"/>
      <c r="D22490" s="139"/>
      <c r="P22490" s="142"/>
      <c r="Q22490" s="142"/>
      <c r="R22490" s="142"/>
      <c r="S22490" s="139"/>
    </row>
    <row r="22491" spans="2:19" ht="15.75" customHeight="1" x14ac:dyDescent="0.25">
      <c r="B22491" s="106"/>
      <c r="C22491" s="106"/>
      <c r="D22491" s="139"/>
      <c r="P22491" s="142"/>
      <c r="Q22491" s="142"/>
      <c r="R22491" s="142"/>
      <c r="S22491" s="139"/>
    </row>
    <row r="22492" spans="2:19" ht="15.75" customHeight="1" x14ac:dyDescent="0.25">
      <c r="B22492" s="106"/>
      <c r="C22492" s="106"/>
      <c r="D22492" s="139"/>
      <c r="P22492" s="142"/>
      <c r="Q22492" s="142"/>
      <c r="R22492" s="142"/>
      <c r="S22492" s="139"/>
    </row>
    <row r="22493" spans="2:19" ht="15.75" customHeight="1" x14ac:dyDescent="0.25">
      <c r="B22493" s="106"/>
      <c r="C22493" s="106"/>
      <c r="D22493" s="139"/>
      <c r="P22493" s="142"/>
      <c r="Q22493" s="142"/>
      <c r="R22493" s="142"/>
      <c r="S22493" s="139"/>
    </row>
    <row r="22494" spans="2:19" ht="15.75" customHeight="1" x14ac:dyDescent="0.25">
      <c r="B22494" s="106"/>
      <c r="C22494" s="106"/>
      <c r="D22494" s="139"/>
      <c r="P22494" s="142"/>
      <c r="Q22494" s="142"/>
      <c r="R22494" s="142"/>
      <c r="S22494" s="139"/>
    </row>
    <row r="22495" spans="2:19" ht="15.75" customHeight="1" x14ac:dyDescent="0.25">
      <c r="B22495" s="106"/>
      <c r="C22495" s="106"/>
      <c r="D22495" s="139"/>
      <c r="P22495" s="142"/>
      <c r="Q22495" s="142"/>
      <c r="R22495" s="142"/>
      <c r="S22495" s="139"/>
    </row>
    <row r="22496" spans="2:19" ht="15.75" customHeight="1" x14ac:dyDescent="0.25">
      <c r="B22496" s="106"/>
      <c r="C22496" s="106"/>
      <c r="D22496" s="139"/>
      <c r="P22496" s="142"/>
      <c r="Q22496" s="142"/>
      <c r="R22496" s="142"/>
      <c r="S22496" s="139"/>
    </row>
    <row r="22497" spans="2:19" ht="15.75" customHeight="1" x14ac:dyDescent="0.25">
      <c r="B22497" s="106"/>
      <c r="C22497" s="106"/>
      <c r="D22497" s="139"/>
      <c r="P22497" s="142"/>
      <c r="Q22497" s="142"/>
      <c r="R22497" s="142"/>
      <c r="S22497" s="139"/>
    </row>
    <row r="22498" spans="2:19" ht="15.75" customHeight="1" x14ac:dyDescent="0.25">
      <c r="B22498" s="106"/>
      <c r="C22498" s="106"/>
      <c r="D22498" s="139"/>
      <c r="P22498" s="142"/>
      <c r="Q22498" s="142"/>
      <c r="R22498" s="142"/>
      <c r="S22498" s="139"/>
    </row>
    <row r="22499" spans="2:19" ht="15.75" customHeight="1" x14ac:dyDescent="0.25">
      <c r="B22499" s="106"/>
      <c r="C22499" s="106"/>
      <c r="D22499" s="139"/>
      <c r="P22499" s="142"/>
      <c r="Q22499" s="142"/>
      <c r="R22499" s="142"/>
      <c r="S22499" s="139"/>
    </row>
    <row r="22500" spans="2:19" ht="15.75" customHeight="1" x14ac:dyDescent="0.25">
      <c r="B22500" s="106"/>
      <c r="C22500" s="106"/>
      <c r="D22500" s="139"/>
      <c r="P22500" s="142"/>
      <c r="Q22500" s="142"/>
      <c r="R22500" s="142"/>
      <c r="S22500" s="139"/>
    </row>
    <row r="22501" spans="2:19" ht="15.75" customHeight="1" x14ac:dyDescent="0.25">
      <c r="B22501" s="106"/>
      <c r="C22501" s="106"/>
      <c r="D22501" s="139"/>
      <c r="P22501" s="142"/>
      <c r="Q22501" s="142"/>
      <c r="R22501" s="142"/>
      <c r="S22501" s="139"/>
    </row>
    <row r="22502" spans="2:19" ht="15.75" customHeight="1" x14ac:dyDescent="0.25">
      <c r="B22502" s="106"/>
      <c r="C22502" s="106"/>
      <c r="D22502" s="139"/>
      <c r="P22502" s="142"/>
      <c r="Q22502" s="142"/>
      <c r="R22502" s="142"/>
      <c r="S22502" s="139"/>
    </row>
    <row r="22503" spans="2:19" ht="15.75" customHeight="1" x14ac:dyDescent="0.25">
      <c r="B22503" s="106"/>
      <c r="C22503" s="106"/>
      <c r="D22503" s="139"/>
      <c r="P22503" s="142"/>
      <c r="Q22503" s="142"/>
      <c r="R22503" s="142"/>
      <c r="S22503" s="139"/>
    </row>
    <row r="22504" spans="2:19" ht="15.75" customHeight="1" x14ac:dyDescent="0.25">
      <c r="B22504" s="106"/>
      <c r="C22504" s="106"/>
      <c r="D22504" s="139"/>
      <c r="P22504" s="142"/>
      <c r="Q22504" s="142"/>
      <c r="R22504" s="142"/>
      <c r="S22504" s="139"/>
    </row>
    <row r="22505" spans="2:19" ht="15.75" customHeight="1" x14ac:dyDescent="0.25">
      <c r="B22505" s="106"/>
      <c r="C22505" s="106"/>
      <c r="D22505" s="139"/>
      <c r="P22505" s="142"/>
      <c r="Q22505" s="142"/>
      <c r="R22505" s="142"/>
      <c r="S22505" s="139"/>
    </row>
    <row r="22506" spans="2:19" ht="15.75" customHeight="1" x14ac:dyDescent="0.25">
      <c r="B22506" s="106"/>
      <c r="C22506" s="106"/>
      <c r="D22506" s="139"/>
      <c r="P22506" s="142"/>
      <c r="Q22506" s="142"/>
      <c r="R22506" s="142"/>
      <c r="S22506" s="139"/>
    </row>
    <row r="22507" spans="2:19" ht="15.75" customHeight="1" x14ac:dyDescent="0.25">
      <c r="B22507" s="106"/>
      <c r="C22507" s="106"/>
      <c r="D22507" s="139"/>
      <c r="P22507" s="142"/>
      <c r="Q22507" s="142"/>
      <c r="R22507" s="142"/>
      <c r="S22507" s="139"/>
    </row>
    <row r="22508" spans="2:19" ht="15.75" customHeight="1" x14ac:dyDescent="0.25">
      <c r="B22508" s="106"/>
      <c r="C22508" s="106"/>
      <c r="D22508" s="139"/>
      <c r="P22508" s="142"/>
      <c r="Q22508" s="142"/>
      <c r="R22508" s="142"/>
      <c r="S22508" s="139"/>
    </row>
    <row r="22509" spans="2:19" ht="15.75" customHeight="1" x14ac:dyDescent="0.25">
      <c r="B22509" s="106"/>
      <c r="C22509" s="106"/>
      <c r="D22509" s="139"/>
      <c r="P22509" s="142"/>
      <c r="Q22509" s="142"/>
      <c r="R22509" s="142"/>
      <c r="S22509" s="139"/>
    </row>
    <row r="22510" spans="2:19" ht="15.75" customHeight="1" x14ac:dyDescent="0.25">
      <c r="B22510" s="106"/>
      <c r="C22510" s="106"/>
      <c r="D22510" s="139"/>
      <c r="P22510" s="142"/>
      <c r="Q22510" s="142"/>
      <c r="R22510" s="142"/>
      <c r="S22510" s="139"/>
    </row>
    <row r="22511" spans="2:19" ht="15.75" customHeight="1" x14ac:dyDescent="0.25">
      <c r="B22511" s="106"/>
      <c r="C22511" s="106"/>
      <c r="D22511" s="139"/>
      <c r="P22511" s="142"/>
      <c r="Q22511" s="142"/>
      <c r="R22511" s="142"/>
      <c r="S22511" s="139"/>
    </row>
    <row r="22512" spans="2:19" ht="15.75" customHeight="1" x14ac:dyDescent="0.25">
      <c r="B22512" s="106"/>
      <c r="C22512" s="106"/>
      <c r="D22512" s="139"/>
      <c r="P22512" s="142"/>
      <c r="Q22512" s="142"/>
      <c r="R22512" s="142"/>
      <c r="S22512" s="139"/>
    </row>
    <row r="22513" spans="2:19" ht="15.75" customHeight="1" x14ac:dyDescent="0.25">
      <c r="B22513" s="106"/>
      <c r="C22513" s="106"/>
      <c r="D22513" s="139"/>
      <c r="P22513" s="142"/>
      <c r="Q22513" s="142"/>
      <c r="R22513" s="142"/>
      <c r="S22513" s="139"/>
    </row>
    <row r="22514" spans="2:19" ht="15.75" customHeight="1" x14ac:dyDescent="0.25">
      <c r="B22514" s="106"/>
      <c r="C22514" s="106"/>
      <c r="D22514" s="139"/>
      <c r="P22514" s="142"/>
      <c r="Q22514" s="142"/>
      <c r="R22514" s="142"/>
      <c r="S22514" s="139"/>
    </row>
    <row r="22515" spans="2:19" ht="15.75" customHeight="1" x14ac:dyDescent="0.25">
      <c r="B22515" s="106"/>
      <c r="C22515" s="106"/>
      <c r="D22515" s="139"/>
      <c r="P22515" s="142"/>
      <c r="Q22515" s="142"/>
      <c r="R22515" s="142"/>
      <c r="S22515" s="139"/>
    </row>
    <row r="22516" spans="2:19" ht="15.75" customHeight="1" x14ac:dyDescent="0.25">
      <c r="B22516" s="106"/>
      <c r="C22516" s="106"/>
      <c r="D22516" s="139"/>
      <c r="P22516" s="142"/>
      <c r="Q22516" s="142"/>
      <c r="R22516" s="142"/>
      <c r="S22516" s="139"/>
    </row>
    <row r="22517" spans="2:19" ht="15.75" customHeight="1" x14ac:dyDescent="0.25">
      <c r="B22517" s="106"/>
      <c r="C22517" s="106"/>
      <c r="D22517" s="139"/>
      <c r="P22517" s="142"/>
      <c r="Q22517" s="142"/>
      <c r="R22517" s="142"/>
      <c r="S22517" s="139"/>
    </row>
    <row r="22518" spans="2:19" ht="15.75" customHeight="1" x14ac:dyDescent="0.25">
      <c r="B22518" s="106"/>
      <c r="C22518" s="106"/>
      <c r="D22518" s="139"/>
      <c r="P22518" s="142"/>
      <c r="Q22518" s="142"/>
      <c r="R22518" s="142"/>
      <c r="S22518" s="139"/>
    </row>
    <row r="22519" spans="2:19" ht="15.75" customHeight="1" x14ac:dyDescent="0.25">
      <c r="B22519" s="106"/>
      <c r="C22519" s="106"/>
      <c r="D22519" s="139"/>
      <c r="P22519" s="142"/>
      <c r="Q22519" s="142"/>
      <c r="R22519" s="142"/>
      <c r="S22519" s="139"/>
    </row>
    <row r="22520" spans="2:19" ht="15.75" customHeight="1" x14ac:dyDescent="0.25">
      <c r="B22520" s="106"/>
      <c r="C22520" s="106"/>
      <c r="D22520" s="139"/>
      <c r="P22520" s="142"/>
      <c r="Q22520" s="142"/>
      <c r="R22520" s="142"/>
      <c r="S22520" s="139"/>
    </row>
    <row r="22521" spans="2:19" ht="15.75" customHeight="1" x14ac:dyDescent="0.25">
      <c r="B22521" s="106"/>
      <c r="C22521" s="106"/>
      <c r="D22521" s="139"/>
      <c r="P22521" s="142"/>
      <c r="Q22521" s="142"/>
      <c r="R22521" s="142"/>
      <c r="S22521" s="139"/>
    </row>
    <row r="22522" spans="2:19" ht="15.75" customHeight="1" x14ac:dyDescent="0.25">
      <c r="B22522" s="106"/>
      <c r="C22522" s="106"/>
      <c r="D22522" s="139"/>
      <c r="P22522" s="142"/>
      <c r="Q22522" s="142"/>
      <c r="R22522" s="142"/>
      <c r="S22522" s="139"/>
    </row>
    <row r="22523" spans="2:19" ht="15.75" customHeight="1" x14ac:dyDescent="0.25">
      <c r="B22523" s="106"/>
      <c r="C22523" s="106"/>
      <c r="D22523" s="139"/>
      <c r="P22523" s="142"/>
      <c r="Q22523" s="142"/>
      <c r="R22523" s="142"/>
      <c r="S22523" s="139"/>
    </row>
    <row r="22524" spans="2:19" ht="15.75" customHeight="1" x14ac:dyDescent="0.25">
      <c r="B22524" s="106"/>
      <c r="C22524" s="106"/>
      <c r="D22524" s="139"/>
      <c r="P22524" s="142"/>
      <c r="Q22524" s="142"/>
      <c r="R22524" s="142"/>
      <c r="S22524" s="139"/>
    </row>
    <row r="22525" spans="2:19" ht="15.75" customHeight="1" x14ac:dyDescent="0.25">
      <c r="B22525" s="106"/>
      <c r="C22525" s="106"/>
      <c r="D22525" s="139"/>
      <c r="P22525" s="142"/>
      <c r="Q22525" s="142"/>
      <c r="R22525" s="142"/>
      <c r="S22525" s="139"/>
    </row>
    <row r="22526" spans="2:19" ht="15.75" customHeight="1" x14ac:dyDescent="0.25">
      <c r="B22526" s="106"/>
      <c r="C22526" s="106"/>
      <c r="D22526" s="139"/>
      <c r="P22526" s="142"/>
      <c r="Q22526" s="142"/>
      <c r="R22526" s="142"/>
      <c r="S22526" s="139"/>
    </row>
    <row r="22527" spans="2:19" ht="15.75" customHeight="1" x14ac:dyDescent="0.25">
      <c r="B22527" s="106"/>
      <c r="C22527" s="106"/>
      <c r="D22527" s="139"/>
      <c r="P22527" s="142"/>
      <c r="Q22527" s="142"/>
      <c r="R22527" s="142"/>
      <c r="S22527" s="139"/>
    </row>
    <row r="22528" spans="2:19" ht="15.75" customHeight="1" x14ac:dyDescent="0.25">
      <c r="B22528" s="106"/>
      <c r="C22528" s="106"/>
      <c r="D22528" s="139"/>
      <c r="P22528" s="142"/>
      <c r="Q22528" s="142"/>
      <c r="R22528" s="142"/>
      <c r="S22528" s="139"/>
    </row>
    <row r="22529" spans="2:19" ht="15.75" customHeight="1" x14ac:dyDescent="0.25">
      <c r="B22529" s="106"/>
      <c r="C22529" s="106"/>
      <c r="D22529" s="139"/>
      <c r="P22529" s="142"/>
      <c r="Q22529" s="142"/>
      <c r="R22529" s="142"/>
      <c r="S22529" s="139"/>
    </row>
    <row r="22530" spans="2:19" ht="15.75" customHeight="1" x14ac:dyDescent="0.25">
      <c r="B22530" s="106"/>
      <c r="C22530" s="106"/>
      <c r="D22530" s="139"/>
      <c r="P22530" s="142"/>
      <c r="Q22530" s="142"/>
      <c r="R22530" s="142"/>
      <c r="S22530" s="139"/>
    </row>
    <row r="22531" spans="2:19" ht="15.75" customHeight="1" x14ac:dyDescent="0.25">
      <c r="B22531" s="106"/>
      <c r="C22531" s="106"/>
      <c r="D22531" s="139"/>
      <c r="P22531" s="142"/>
      <c r="Q22531" s="142"/>
      <c r="R22531" s="142"/>
      <c r="S22531" s="139"/>
    </row>
    <row r="22532" spans="2:19" ht="15.75" customHeight="1" x14ac:dyDescent="0.25">
      <c r="B22532" s="106"/>
      <c r="C22532" s="106"/>
      <c r="D22532" s="139"/>
      <c r="P22532" s="142"/>
      <c r="Q22532" s="142"/>
      <c r="R22532" s="142"/>
      <c r="S22532" s="139"/>
    </row>
    <row r="22533" spans="2:19" ht="15.75" customHeight="1" x14ac:dyDescent="0.25">
      <c r="B22533" s="106"/>
      <c r="C22533" s="106"/>
      <c r="D22533" s="139"/>
      <c r="P22533" s="142"/>
      <c r="Q22533" s="142"/>
      <c r="R22533" s="142"/>
      <c r="S22533" s="139"/>
    </row>
    <row r="22534" spans="2:19" ht="15.75" customHeight="1" x14ac:dyDescent="0.25">
      <c r="B22534" s="106"/>
      <c r="C22534" s="106"/>
      <c r="D22534" s="139"/>
      <c r="P22534" s="142"/>
      <c r="Q22534" s="142"/>
      <c r="R22534" s="142"/>
      <c r="S22534" s="139"/>
    </row>
    <row r="22535" spans="2:19" ht="15.75" customHeight="1" x14ac:dyDescent="0.25">
      <c r="B22535" s="106"/>
      <c r="C22535" s="106"/>
      <c r="D22535" s="139"/>
      <c r="P22535" s="142"/>
      <c r="Q22535" s="142"/>
      <c r="R22535" s="142"/>
      <c r="S22535" s="139"/>
    </row>
    <row r="22536" spans="2:19" ht="15.75" customHeight="1" x14ac:dyDescent="0.25">
      <c r="B22536" s="106"/>
      <c r="C22536" s="106"/>
      <c r="D22536" s="139"/>
      <c r="P22536" s="142"/>
      <c r="Q22536" s="142"/>
      <c r="R22536" s="142"/>
      <c r="S22536" s="139"/>
    </row>
    <row r="22537" spans="2:19" ht="15.75" customHeight="1" x14ac:dyDescent="0.25">
      <c r="B22537" s="106"/>
      <c r="C22537" s="106"/>
      <c r="D22537" s="139"/>
      <c r="P22537" s="142"/>
      <c r="Q22537" s="142"/>
      <c r="R22537" s="142"/>
      <c r="S22537" s="139"/>
    </row>
    <row r="22538" spans="2:19" ht="15.75" customHeight="1" x14ac:dyDescent="0.25">
      <c r="B22538" s="106"/>
      <c r="C22538" s="106"/>
      <c r="D22538" s="139"/>
      <c r="P22538" s="142"/>
      <c r="Q22538" s="142"/>
      <c r="R22538" s="142"/>
      <c r="S22538" s="139"/>
    </row>
    <row r="22539" spans="2:19" ht="15.75" customHeight="1" x14ac:dyDescent="0.25">
      <c r="B22539" s="106"/>
      <c r="C22539" s="106"/>
      <c r="D22539" s="139"/>
      <c r="P22539" s="142"/>
      <c r="Q22539" s="142"/>
      <c r="R22539" s="142"/>
      <c r="S22539" s="139"/>
    </row>
    <row r="22540" spans="2:19" ht="15.75" customHeight="1" x14ac:dyDescent="0.25">
      <c r="B22540" s="106"/>
      <c r="C22540" s="106"/>
      <c r="D22540" s="139"/>
      <c r="P22540" s="142"/>
      <c r="Q22540" s="142"/>
      <c r="R22540" s="142"/>
      <c r="S22540" s="139"/>
    </row>
    <row r="22541" spans="2:19" ht="15.75" customHeight="1" x14ac:dyDescent="0.25">
      <c r="B22541" s="106"/>
      <c r="C22541" s="106"/>
      <c r="D22541" s="139"/>
      <c r="P22541" s="142"/>
      <c r="Q22541" s="142"/>
      <c r="R22541" s="142"/>
      <c r="S22541" s="139"/>
    </row>
    <row r="22542" spans="2:19" ht="15.75" customHeight="1" x14ac:dyDescent="0.25">
      <c r="B22542" s="106"/>
      <c r="C22542" s="106"/>
      <c r="D22542" s="139"/>
      <c r="P22542" s="142"/>
      <c r="Q22542" s="142"/>
      <c r="R22542" s="142"/>
      <c r="S22542" s="139"/>
    </row>
    <row r="22543" spans="2:19" ht="15.75" customHeight="1" x14ac:dyDescent="0.25">
      <c r="B22543" s="106"/>
      <c r="C22543" s="106"/>
      <c r="D22543" s="139"/>
      <c r="P22543" s="142"/>
      <c r="Q22543" s="142"/>
      <c r="R22543" s="142"/>
      <c r="S22543" s="139"/>
    </row>
    <row r="22544" spans="2:19" ht="15.75" customHeight="1" x14ac:dyDescent="0.25">
      <c r="B22544" s="106"/>
      <c r="C22544" s="106"/>
      <c r="D22544" s="139"/>
      <c r="P22544" s="142"/>
      <c r="Q22544" s="142"/>
      <c r="R22544" s="142"/>
      <c r="S22544" s="139"/>
    </row>
    <row r="22545" spans="2:19" ht="15.75" customHeight="1" x14ac:dyDescent="0.25">
      <c r="B22545" s="106"/>
      <c r="C22545" s="106"/>
      <c r="D22545" s="139"/>
      <c r="P22545" s="142"/>
      <c r="Q22545" s="142"/>
      <c r="R22545" s="142"/>
      <c r="S22545" s="139"/>
    </row>
    <row r="22546" spans="2:19" ht="15.75" customHeight="1" x14ac:dyDescent="0.25">
      <c r="B22546" s="106"/>
      <c r="C22546" s="106"/>
      <c r="D22546" s="139"/>
      <c r="P22546" s="142"/>
      <c r="Q22546" s="142"/>
      <c r="R22546" s="142"/>
      <c r="S22546" s="139"/>
    </row>
    <row r="22547" spans="2:19" ht="15.75" customHeight="1" x14ac:dyDescent="0.25">
      <c r="B22547" s="106"/>
      <c r="C22547" s="106"/>
      <c r="D22547" s="139"/>
      <c r="P22547" s="142"/>
      <c r="Q22547" s="142"/>
      <c r="R22547" s="142"/>
      <c r="S22547" s="139"/>
    </row>
    <row r="22548" spans="2:19" ht="15.75" customHeight="1" x14ac:dyDescent="0.25">
      <c r="B22548" s="106"/>
      <c r="C22548" s="106"/>
      <c r="D22548" s="139"/>
      <c r="P22548" s="142"/>
      <c r="Q22548" s="142"/>
      <c r="R22548" s="142"/>
      <c r="S22548" s="139"/>
    </row>
    <row r="22549" spans="2:19" ht="15.75" customHeight="1" x14ac:dyDescent="0.25">
      <c r="B22549" s="106"/>
      <c r="C22549" s="106"/>
      <c r="D22549" s="139"/>
      <c r="P22549" s="142"/>
      <c r="Q22549" s="142"/>
      <c r="R22549" s="142"/>
      <c r="S22549" s="139"/>
    </row>
    <row r="22550" spans="2:19" ht="15.75" customHeight="1" x14ac:dyDescent="0.25">
      <c r="B22550" s="106"/>
      <c r="C22550" s="106"/>
      <c r="D22550" s="139"/>
      <c r="P22550" s="142"/>
      <c r="Q22550" s="142"/>
      <c r="R22550" s="142"/>
      <c r="S22550" s="139"/>
    </row>
    <row r="22551" spans="2:19" ht="15.75" customHeight="1" x14ac:dyDescent="0.25">
      <c r="B22551" s="106"/>
      <c r="C22551" s="106"/>
      <c r="D22551" s="139"/>
      <c r="P22551" s="142"/>
      <c r="Q22551" s="142"/>
      <c r="R22551" s="142"/>
      <c r="S22551" s="139"/>
    </row>
    <row r="22552" spans="2:19" ht="15.75" customHeight="1" x14ac:dyDescent="0.25">
      <c r="B22552" s="106"/>
      <c r="C22552" s="106"/>
      <c r="D22552" s="139"/>
      <c r="P22552" s="142"/>
      <c r="Q22552" s="142"/>
      <c r="R22552" s="142"/>
      <c r="S22552" s="139"/>
    </row>
    <row r="22553" spans="2:19" ht="15.75" customHeight="1" x14ac:dyDescent="0.25">
      <c r="B22553" s="106"/>
      <c r="C22553" s="106"/>
      <c r="D22553" s="139"/>
      <c r="P22553" s="142"/>
      <c r="Q22553" s="142"/>
      <c r="R22553" s="142"/>
      <c r="S22553" s="139"/>
    </row>
    <row r="22554" spans="2:19" ht="15.75" customHeight="1" x14ac:dyDescent="0.25">
      <c r="B22554" s="106"/>
      <c r="C22554" s="106"/>
      <c r="D22554" s="139"/>
      <c r="P22554" s="142"/>
      <c r="Q22554" s="142"/>
      <c r="R22554" s="142"/>
      <c r="S22554" s="139"/>
    </row>
    <row r="22555" spans="2:19" ht="15.75" customHeight="1" x14ac:dyDescent="0.25">
      <c r="B22555" s="106"/>
      <c r="C22555" s="106"/>
      <c r="D22555" s="139"/>
      <c r="P22555" s="142"/>
      <c r="Q22555" s="142"/>
      <c r="R22555" s="142"/>
      <c r="S22555" s="139"/>
    </row>
    <row r="22556" spans="2:19" ht="15.75" customHeight="1" x14ac:dyDescent="0.25">
      <c r="B22556" s="106"/>
      <c r="C22556" s="106"/>
      <c r="D22556" s="139"/>
      <c r="P22556" s="142"/>
      <c r="Q22556" s="142"/>
      <c r="R22556" s="142"/>
      <c r="S22556" s="139"/>
    </row>
    <row r="22557" spans="2:19" ht="15.75" customHeight="1" x14ac:dyDescent="0.25">
      <c r="B22557" s="106"/>
      <c r="C22557" s="106"/>
      <c r="D22557" s="139"/>
      <c r="P22557" s="142"/>
      <c r="Q22557" s="142"/>
      <c r="R22557" s="142"/>
      <c r="S22557" s="139"/>
    </row>
    <row r="22558" spans="2:19" ht="15.75" customHeight="1" x14ac:dyDescent="0.25">
      <c r="B22558" s="106"/>
      <c r="C22558" s="106"/>
      <c r="D22558" s="139"/>
      <c r="P22558" s="142"/>
      <c r="Q22558" s="142"/>
      <c r="R22558" s="142"/>
      <c r="S22558" s="139"/>
    </row>
    <row r="22559" spans="2:19" ht="15.75" customHeight="1" x14ac:dyDescent="0.25">
      <c r="B22559" s="106"/>
      <c r="C22559" s="106"/>
      <c r="D22559" s="139"/>
      <c r="P22559" s="142"/>
      <c r="Q22559" s="142"/>
      <c r="R22559" s="142"/>
      <c r="S22559" s="139"/>
    </row>
    <row r="22560" spans="2:19" ht="15.75" customHeight="1" x14ac:dyDescent="0.25">
      <c r="B22560" s="106"/>
      <c r="C22560" s="106"/>
      <c r="D22560" s="139"/>
      <c r="P22560" s="142"/>
      <c r="Q22560" s="142"/>
      <c r="R22560" s="142"/>
      <c r="S22560" s="139"/>
    </row>
    <row r="22561" spans="2:19" ht="15.75" customHeight="1" x14ac:dyDescent="0.25">
      <c r="B22561" s="106"/>
      <c r="C22561" s="106"/>
      <c r="D22561" s="139"/>
      <c r="P22561" s="142"/>
      <c r="Q22561" s="142"/>
      <c r="R22561" s="142"/>
      <c r="S22561" s="139"/>
    </row>
    <row r="22562" spans="2:19" ht="15.75" customHeight="1" x14ac:dyDescent="0.25">
      <c r="B22562" s="106"/>
      <c r="C22562" s="106"/>
      <c r="D22562" s="139"/>
      <c r="P22562" s="142"/>
      <c r="Q22562" s="142"/>
      <c r="R22562" s="142"/>
      <c r="S22562" s="139"/>
    </row>
    <row r="22563" spans="2:19" ht="15.75" customHeight="1" x14ac:dyDescent="0.25">
      <c r="B22563" s="106"/>
      <c r="C22563" s="106"/>
      <c r="D22563" s="139"/>
      <c r="P22563" s="142"/>
      <c r="Q22563" s="142"/>
      <c r="R22563" s="142"/>
      <c r="S22563" s="139"/>
    </row>
    <row r="22564" spans="2:19" ht="15.75" customHeight="1" x14ac:dyDescent="0.25">
      <c r="B22564" s="106"/>
      <c r="C22564" s="106"/>
      <c r="D22564" s="139"/>
      <c r="P22564" s="142"/>
      <c r="Q22564" s="142"/>
      <c r="R22564" s="142"/>
      <c r="S22564" s="139"/>
    </row>
    <row r="22565" spans="2:19" ht="15.75" customHeight="1" x14ac:dyDescent="0.25">
      <c r="B22565" s="106"/>
      <c r="C22565" s="106"/>
      <c r="D22565" s="139"/>
      <c r="P22565" s="142"/>
      <c r="Q22565" s="142"/>
      <c r="R22565" s="142"/>
      <c r="S22565" s="139"/>
    </row>
    <row r="22566" spans="2:19" ht="15.75" customHeight="1" x14ac:dyDescent="0.25">
      <c r="B22566" s="106"/>
      <c r="C22566" s="106"/>
      <c r="D22566" s="139"/>
      <c r="P22566" s="142"/>
      <c r="Q22566" s="142"/>
      <c r="R22566" s="142"/>
      <c r="S22566" s="139"/>
    </row>
    <row r="22567" spans="2:19" ht="15.75" customHeight="1" x14ac:dyDescent="0.25">
      <c r="B22567" s="106"/>
      <c r="C22567" s="106"/>
      <c r="D22567" s="139"/>
      <c r="P22567" s="142"/>
      <c r="Q22567" s="142"/>
      <c r="R22567" s="142"/>
      <c r="S22567" s="139"/>
    </row>
    <row r="22568" spans="2:19" ht="15.75" customHeight="1" x14ac:dyDescent="0.25">
      <c r="B22568" s="106"/>
      <c r="C22568" s="106"/>
      <c r="D22568" s="139"/>
      <c r="P22568" s="142"/>
      <c r="Q22568" s="142"/>
      <c r="R22568" s="142"/>
      <c r="S22568" s="139"/>
    </row>
    <row r="22569" spans="2:19" ht="15.75" customHeight="1" x14ac:dyDescent="0.25">
      <c r="B22569" s="106"/>
      <c r="C22569" s="106"/>
      <c r="D22569" s="139"/>
      <c r="P22569" s="142"/>
      <c r="Q22569" s="142"/>
      <c r="R22569" s="142"/>
      <c r="S22569" s="139"/>
    </row>
    <row r="22570" spans="2:19" ht="15.75" customHeight="1" x14ac:dyDescent="0.25">
      <c r="B22570" s="106"/>
      <c r="C22570" s="106"/>
      <c r="D22570" s="139"/>
      <c r="P22570" s="142"/>
      <c r="Q22570" s="142"/>
      <c r="R22570" s="142"/>
      <c r="S22570" s="139"/>
    </row>
    <row r="22571" spans="2:19" ht="15.75" customHeight="1" x14ac:dyDescent="0.25">
      <c r="B22571" s="106"/>
      <c r="C22571" s="106"/>
      <c r="D22571" s="139"/>
      <c r="P22571" s="142"/>
      <c r="Q22571" s="142"/>
      <c r="R22571" s="142"/>
      <c r="S22571" s="139"/>
    </row>
    <row r="22572" spans="2:19" ht="15.75" customHeight="1" x14ac:dyDescent="0.25">
      <c r="B22572" s="106"/>
      <c r="C22572" s="106"/>
      <c r="D22572" s="139"/>
      <c r="P22572" s="142"/>
      <c r="Q22572" s="142"/>
      <c r="R22572" s="142"/>
      <c r="S22572" s="139"/>
    </row>
    <row r="22573" spans="2:19" ht="15.75" customHeight="1" x14ac:dyDescent="0.25">
      <c r="B22573" s="106"/>
      <c r="C22573" s="106"/>
      <c r="D22573" s="139"/>
      <c r="P22573" s="142"/>
      <c r="Q22573" s="142"/>
      <c r="R22573" s="142"/>
      <c r="S22573" s="139"/>
    </row>
    <row r="22574" spans="2:19" ht="15.75" customHeight="1" x14ac:dyDescent="0.25">
      <c r="B22574" s="106"/>
      <c r="C22574" s="106"/>
      <c r="D22574" s="139"/>
      <c r="P22574" s="142"/>
      <c r="Q22574" s="142"/>
      <c r="R22574" s="142"/>
      <c r="S22574" s="139"/>
    </row>
    <row r="22575" spans="2:19" ht="15.75" customHeight="1" x14ac:dyDescent="0.25">
      <c r="B22575" s="106"/>
      <c r="C22575" s="106"/>
      <c r="D22575" s="139"/>
      <c r="P22575" s="142"/>
      <c r="Q22575" s="142"/>
      <c r="R22575" s="142"/>
      <c r="S22575" s="139"/>
    </row>
    <row r="22576" spans="2:19" ht="15.75" customHeight="1" x14ac:dyDescent="0.25">
      <c r="B22576" s="106"/>
      <c r="C22576" s="106"/>
      <c r="D22576" s="139"/>
      <c r="P22576" s="142"/>
      <c r="Q22576" s="142"/>
      <c r="R22576" s="142"/>
      <c r="S22576" s="139"/>
    </row>
    <row r="22577" spans="2:19" ht="15.75" customHeight="1" x14ac:dyDescent="0.25">
      <c r="B22577" s="106"/>
      <c r="C22577" s="106"/>
      <c r="D22577" s="139"/>
      <c r="P22577" s="142"/>
      <c r="Q22577" s="142"/>
      <c r="R22577" s="142"/>
      <c r="S22577" s="139"/>
    </row>
    <row r="22578" spans="2:19" ht="15.75" customHeight="1" x14ac:dyDescent="0.25">
      <c r="B22578" s="106"/>
      <c r="C22578" s="106"/>
      <c r="D22578" s="139"/>
      <c r="P22578" s="142"/>
      <c r="Q22578" s="142"/>
      <c r="R22578" s="142"/>
      <c r="S22578" s="139"/>
    </row>
    <row r="22579" spans="2:19" ht="15.75" customHeight="1" x14ac:dyDescent="0.25">
      <c r="B22579" s="106"/>
      <c r="C22579" s="106"/>
      <c r="D22579" s="139"/>
      <c r="P22579" s="142"/>
      <c r="Q22579" s="142"/>
      <c r="R22579" s="142"/>
      <c r="S22579" s="139"/>
    </row>
    <row r="22580" spans="2:19" ht="15.75" customHeight="1" x14ac:dyDescent="0.25">
      <c r="B22580" s="106"/>
      <c r="C22580" s="106"/>
      <c r="D22580" s="139"/>
      <c r="P22580" s="142"/>
      <c r="Q22580" s="142"/>
      <c r="R22580" s="142"/>
      <c r="S22580" s="139"/>
    </row>
    <row r="22581" spans="2:19" ht="15.75" customHeight="1" x14ac:dyDescent="0.25">
      <c r="B22581" s="106"/>
      <c r="C22581" s="106"/>
      <c r="D22581" s="139"/>
      <c r="P22581" s="142"/>
      <c r="Q22581" s="142"/>
      <c r="R22581" s="142"/>
      <c r="S22581" s="139"/>
    </row>
    <row r="22582" spans="2:19" ht="15.75" customHeight="1" x14ac:dyDescent="0.25">
      <c r="B22582" s="106"/>
      <c r="C22582" s="106"/>
      <c r="D22582" s="139"/>
      <c r="P22582" s="142"/>
      <c r="Q22582" s="142"/>
      <c r="R22582" s="142"/>
      <c r="S22582" s="139"/>
    </row>
    <row r="22583" spans="2:19" ht="15.75" customHeight="1" x14ac:dyDescent="0.25">
      <c r="B22583" s="106"/>
      <c r="C22583" s="106"/>
      <c r="D22583" s="139"/>
      <c r="P22583" s="142"/>
      <c r="Q22583" s="142"/>
      <c r="R22583" s="142"/>
      <c r="S22583" s="139"/>
    </row>
    <row r="22584" spans="2:19" ht="15.75" customHeight="1" x14ac:dyDescent="0.25">
      <c r="B22584" s="106"/>
      <c r="C22584" s="106"/>
      <c r="D22584" s="139"/>
      <c r="P22584" s="142"/>
      <c r="Q22584" s="142"/>
      <c r="R22584" s="142"/>
      <c r="S22584" s="139"/>
    </row>
    <row r="22585" spans="2:19" ht="15.75" customHeight="1" x14ac:dyDescent="0.25">
      <c r="B22585" s="106"/>
      <c r="C22585" s="106"/>
      <c r="D22585" s="139"/>
      <c r="P22585" s="142"/>
      <c r="Q22585" s="142"/>
      <c r="R22585" s="142"/>
      <c r="S22585" s="139"/>
    </row>
    <row r="22586" spans="2:19" ht="15.75" customHeight="1" x14ac:dyDescent="0.25">
      <c r="B22586" s="106"/>
      <c r="C22586" s="106"/>
      <c r="D22586" s="139"/>
      <c r="P22586" s="142"/>
      <c r="Q22586" s="142"/>
      <c r="R22586" s="142"/>
      <c r="S22586" s="139"/>
    </row>
    <row r="22587" spans="2:19" ht="15.75" customHeight="1" x14ac:dyDescent="0.25">
      <c r="B22587" s="106"/>
      <c r="C22587" s="106"/>
      <c r="D22587" s="139"/>
      <c r="P22587" s="142"/>
      <c r="Q22587" s="142"/>
      <c r="R22587" s="142"/>
      <c r="S22587" s="139"/>
    </row>
    <row r="22588" spans="2:19" ht="15.75" customHeight="1" x14ac:dyDescent="0.25">
      <c r="B22588" s="106"/>
      <c r="C22588" s="106"/>
      <c r="D22588" s="139"/>
      <c r="P22588" s="142"/>
      <c r="Q22588" s="142"/>
      <c r="R22588" s="142"/>
      <c r="S22588" s="139"/>
    </row>
    <row r="22589" spans="2:19" ht="15.75" customHeight="1" x14ac:dyDescent="0.25">
      <c r="B22589" s="106"/>
      <c r="C22589" s="106"/>
      <c r="D22589" s="139"/>
      <c r="P22589" s="142"/>
      <c r="Q22589" s="142"/>
      <c r="R22589" s="142"/>
      <c r="S22589" s="139"/>
    </row>
    <row r="22590" spans="2:19" ht="15.75" customHeight="1" x14ac:dyDescent="0.25">
      <c r="B22590" s="106"/>
      <c r="C22590" s="106"/>
      <c r="D22590" s="139"/>
      <c r="P22590" s="142"/>
      <c r="Q22590" s="142"/>
      <c r="R22590" s="142"/>
      <c r="S22590" s="139"/>
    </row>
    <row r="22591" spans="2:19" ht="15.75" customHeight="1" x14ac:dyDescent="0.25">
      <c r="B22591" s="106"/>
      <c r="C22591" s="106"/>
      <c r="D22591" s="139"/>
      <c r="P22591" s="142"/>
      <c r="Q22591" s="142"/>
      <c r="R22591" s="142"/>
      <c r="S22591" s="139"/>
    </row>
    <row r="22592" spans="2:19" ht="15.75" customHeight="1" x14ac:dyDescent="0.25">
      <c r="B22592" s="106"/>
      <c r="C22592" s="106"/>
      <c r="D22592" s="139"/>
      <c r="P22592" s="142"/>
      <c r="Q22592" s="142"/>
      <c r="R22592" s="142"/>
      <c r="S22592" s="139"/>
    </row>
    <row r="22593" spans="2:19" ht="15.75" customHeight="1" x14ac:dyDescent="0.25">
      <c r="B22593" s="106"/>
      <c r="C22593" s="106"/>
      <c r="D22593" s="139"/>
      <c r="P22593" s="142"/>
      <c r="Q22593" s="142"/>
      <c r="R22593" s="142"/>
      <c r="S22593" s="139"/>
    </row>
    <row r="22594" spans="2:19" ht="15.75" customHeight="1" x14ac:dyDescent="0.25">
      <c r="B22594" s="106"/>
      <c r="C22594" s="106"/>
      <c r="D22594" s="139"/>
      <c r="P22594" s="142"/>
      <c r="Q22594" s="142"/>
      <c r="R22594" s="142"/>
      <c r="S22594" s="139"/>
    </row>
    <row r="22595" spans="2:19" ht="15.75" customHeight="1" x14ac:dyDescent="0.25">
      <c r="B22595" s="106"/>
      <c r="C22595" s="106"/>
      <c r="D22595" s="139"/>
      <c r="P22595" s="142"/>
      <c r="Q22595" s="142"/>
      <c r="R22595" s="142"/>
      <c r="S22595" s="139"/>
    </row>
    <row r="22596" spans="2:19" ht="15.75" customHeight="1" x14ac:dyDescent="0.25">
      <c r="B22596" s="106"/>
      <c r="C22596" s="106"/>
      <c r="D22596" s="139"/>
      <c r="P22596" s="142"/>
      <c r="Q22596" s="142"/>
      <c r="R22596" s="142"/>
      <c r="S22596" s="139"/>
    </row>
    <row r="22597" spans="2:19" ht="15.75" customHeight="1" x14ac:dyDescent="0.25">
      <c r="B22597" s="106"/>
      <c r="C22597" s="106"/>
      <c r="D22597" s="139"/>
      <c r="P22597" s="142"/>
      <c r="Q22597" s="142"/>
      <c r="R22597" s="142"/>
      <c r="S22597" s="139"/>
    </row>
    <row r="22598" spans="2:19" ht="15.75" customHeight="1" x14ac:dyDescent="0.25">
      <c r="B22598" s="106"/>
      <c r="C22598" s="106"/>
      <c r="D22598" s="139"/>
      <c r="P22598" s="142"/>
      <c r="Q22598" s="142"/>
      <c r="R22598" s="142"/>
      <c r="S22598" s="139"/>
    </row>
    <row r="22599" spans="2:19" ht="15.75" customHeight="1" x14ac:dyDescent="0.25">
      <c r="B22599" s="106"/>
      <c r="C22599" s="106"/>
      <c r="D22599" s="139"/>
      <c r="P22599" s="142"/>
      <c r="Q22599" s="142"/>
      <c r="R22599" s="142"/>
      <c r="S22599" s="139"/>
    </row>
    <row r="22600" spans="2:19" ht="15.75" customHeight="1" x14ac:dyDescent="0.25">
      <c r="B22600" s="106"/>
      <c r="C22600" s="106"/>
      <c r="D22600" s="139"/>
      <c r="P22600" s="142"/>
      <c r="Q22600" s="142"/>
      <c r="R22600" s="142"/>
      <c r="S22600" s="139"/>
    </row>
    <row r="22601" spans="2:19" ht="15.75" customHeight="1" x14ac:dyDescent="0.25">
      <c r="B22601" s="106"/>
      <c r="C22601" s="106"/>
      <c r="D22601" s="139"/>
      <c r="P22601" s="142"/>
      <c r="Q22601" s="142"/>
      <c r="R22601" s="142"/>
      <c r="S22601" s="139"/>
    </row>
    <row r="22602" spans="2:19" ht="15.75" customHeight="1" x14ac:dyDescent="0.25">
      <c r="B22602" s="106"/>
      <c r="C22602" s="106"/>
      <c r="D22602" s="139"/>
      <c r="P22602" s="142"/>
      <c r="Q22602" s="142"/>
      <c r="R22602" s="142"/>
      <c r="S22602" s="139"/>
    </row>
    <row r="22603" spans="2:19" ht="15.75" customHeight="1" x14ac:dyDescent="0.25">
      <c r="B22603" s="106"/>
      <c r="C22603" s="106"/>
      <c r="D22603" s="139"/>
      <c r="P22603" s="142"/>
      <c r="Q22603" s="142"/>
      <c r="R22603" s="142"/>
      <c r="S22603" s="139"/>
    </row>
    <row r="22604" spans="2:19" ht="15.75" customHeight="1" x14ac:dyDescent="0.25">
      <c r="B22604" s="106"/>
      <c r="C22604" s="106"/>
      <c r="D22604" s="139"/>
      <c r="P22604" s="142"/>
      <c r="Q22604" s="142"/>
      <c r="R22604" s="142"/>
      <c r="S22604" s="139"/>
    </row>
    <row r="22605" spans="2:19" ht="15.75" customHeight="1" x14ac:dyDescent="0.25">
      <c r="B22605" s="106"/>
      <c r="C22605" s="106"/>
      <c r="D22605" s="139"/>
      <c r="P22605" s="142"/>
      <c r="Q22605" s="142"/>
      <c r="R22605" s="142"/>
      <c r="S22605" s="139"/>
    </row>
    <row r="22606" spans="2:19" ht="15.75" customHeight="1" x14ac:dyDescent="0.25">
      <c r="B22606" s="106"/>
      <c r="C22606" s="106"/>
      <c r="D22606" s="139"/>
      <c r="P22606" s="142"/>
      <c r="Q22606" s="142"/>
      <c r="R22606" s="142"/>
      <c r="S22606" s="139"/>
    </row>
    <row r="22607" spans="2:19" ht="15.75" customHeight="1" x14ac:dyDescent="0.25">
      <c r="B22607" s="106"/>
      <c r="C22607" s="106"/>
      <c r="D22607" s="139"/>
      <c r="P22607" s="142"/>
      <c r="Q22607" s="142"/>
      <c r="R22607" s="142"/>
      <c r="S22607" s="139"/>
    </row>
    <row r="22608" spans="2:19" ht="15.75" customHeight="1" x14ac:dyDescent="0.25">
      <c r="B22608" s="106"/>
      <c r="C22608" s="106"/>
      <c r="D22608" s="139"/>
      <c r="P22608" s="142"/>
      <c r="Q22608" s="142"/>
      <c r="R22608" s="142"/>
      <c r="S22608" s="139"/>
    </row>
    <row r="22609" spans="2:19" ht="15.75" customHeight="1" x14ac:dyDescent="0.25">
      <c r="B22609" s="106"/>
      <c r="C22609" s="106"/>
      <c r="D22609" s="139"/>
      <c r="P22609" s="142"/>
      <c r="Q22609" s="142"/>
      <c r="R22609" s="142"/>
      <c r="S22609" s="139"/>
    </row>
    <row r="22610" spans="2:19" ht="15.75" customHeight="1" x14ac:dyDescent="0.25">
      <c r="B22610" s="106"/>
      <c r="C22610" s="106"/>
      <c r="D22610" s="139"/>
      <c r="P22610" s="142"/>
      <c r="Q22610" s="142"/>
      <c r="R22610" s="142"/>
      <c r="S22610" s="139"/>
    </row>
    <row r="22611" spans="2:19" ht="15.75" customHeight="1" x14ac:dyDescent="0.25">
      <c r="B22611" s="106"/>
      <c r="C22611" s="106"/>
      <c r="D22611" s="139"/>
      <c r="P22611" s="142"/>
      <c r="Q22611" s="142"/>
      <c r="R22611" s="142"/>
      <c r="S22611" s="139"/>
    </row>
    <row r="22612" spans="2:19" ht="15.75" customHeight="1" x14ac:dyDescent="0.25">
      <c r="B22612" s="106"/>
      <c r="C22612" s="106"/>
      <c r="D22612" s="139"/>
      <c r="P22612" s="142"/>
      <c r="Q22612" s="142"/>
      <c r="R22612" s="142"/>
      <c r="S22612" s="139"/>
    </row>
    <row r="22613" spans="2:19" ht="15.75" customHeight="1" x14ac:dyDescent="0.25">
      <c r="B22613" s="106"/>
      <c r="C22613" s="106"/>
      <c r="D22613" s="139"/>
      <c r="P22613" s="142"/>
      <c r="Q22613" s="142"/>
      <c r="R22613" s="142"/>
      <c r="S22613" s="139"/>
    </row>
    <row r="22614" spans="2:19" ht="15.75" customHeight="1" x14ac:dyDescent="0.25">
      <c r="B22614" s="106"/>
      <c r="C22614" s="106"/>
      <c r="D22614" s="139"/>
      <c r="P22614" s="142"/>
      <c r="Q22614" s="142"/>
      <c r="R22614" s="142"/>
      <c r="S22614" s="139"/>
    </row>
    <row r="22615" spans="2:19" ht="15.75" customHeight="1" x14ac:dyDescent="0.25">
      <c r="B22615" s="106"/>
      <c r="C22615" s="106"/>
      <c r="D22615" s="139"/>
      <c r="P22615" s="142"/>
      <c r="Q22615" s="142"/>
      <c r="R22615" s="142"/>
      <c r="S22615" s="139"/>
    </row>
    <row r="22616" spans="2:19" ht="15.75" customHeight="1" x14ac:dyDescent="0.25">
      <c r="B22616" s="106"/>
      <c r="C22616" s="106"/>
      <c r="D22616" s="139"/>
      <c r="P22616" s="142"/>
      <c r="Q22616" s="142"/>
      <c r="R22616" s="142"/>
      <c r="S22616" s="139"/>
    </row>
    <row r="22617" spans="2:19" ht="15.75" customHeight="1" x14ac:dyDescent="0.25">
      <c r="B22617" s="106"/>
      <c r="C22617" s="106"/>
      <c r="D22617" s="139"/>
      <c r="P22617" s="142"/>
      <c r="Q22617" s="142"/>
      <c r="R22617" s="142"/>
      <c r="S22617" s="139"/>
    </row>
    <row r="22618" spans="2:19" ht="15.75" customHeight="1" x14ac:dyDescent="0.25">
      <c r="B22618" s="106"/>
      <c r="C22618" s="106"/>
      <c r="D22618" s="139"/>
      <c r="P22618" s="142"/>
      <c r="Q22618" s="142"/>
      <c r="R22618" s="142"/>
      <c r="S22618" s="139"/>
    </row>
    <row r="22619" spans="2:19" ht="15.75" customHeight="1" x14ac:dyDescent="0.25">
      <c r="B22619" s="106"/>
      <c r="C22619" s="106"/>
      <c r="D22619" s="139"/>
      <c r="P22619" s="142"/>
      <c r="Q22619" s="142"/>
      <c r="R22619" s="142"/>
      <c r="S22619" s="139"/>
    </row>
    <row r="22620" spans="2:19" ht="15.75" customHeight="1" x14ac:dyDescent="0.25">
      <c r="B22620" s="106"/>
      <c r="C22620" s="106"/>
      <c r="D22620" s="139"/>
      <c r="P22620" s="142"/>
      <c r="Q22620" s="142"/>
      <c r="R22620" s="142"/>
      <c r="S22620" s="139"/>
    </row>
    <row r="22621" spans="2:19" ht="15.75" customHeight="1" x14ac:dyDescent="0.25">
      <c r="B22621" s="106"/>
      <c r="C22621" s="106"/>
      <c r="D22621" s="139"/>
      <c r="P22621" s="142"/>
      <c r="Q22621" s="142"/>
      <c r="R22621" s="142"/>
      <c r="S22621" s="139"/>
    </row>
    <row r="22622" spans="2:19" ht="15.75" customHeight="1" x14ac:dyDescent="0.25">
      <c r="B22622" s="106"/>
      <c r="C22622" s="106"/>
      <c r="D22622" s="139"/>
      <c r="P22622" s="142"/>
      <c r="Q22622" s="142"/>
      <c r="R22622" s="142"/>
      <c r="S22622" s="139"/>
    </row>
    <row r="22623" spans="2:19" ht="15.75" customHeight="1" x14ac:dyDescent="0.25">
      <c r="B22623" s="106"/>
      <c r="C22623" s="106"/>
      <c r="D22623" s="139"/>
      <c r="P22623" s="142"/>
      <c r="Q22623" s="142"/>
      <c r="R22623" s="142"/>
      <c r="S22623" s="139"/>
    </row>
    <row r="22624" spans="2:19" ht="15.75" customHeight="1" x14ac:dyDescent="0.25">
      <c r="B22624" s="106"/>
      <c r="C22624" s="106"/>
      <c r="D22624" s="139"/>
      <c r="P22624" s="142"/>
      <c r="Q22624" s="142"/>
      <c r="R22624" s="142"/>
      <c r="S22624" s="139"/>
    </row>
    <row r="22625" spans="2:19" ht="15.75" customHeight="1" x14ac:dyDescent="0.25">
      <c r="B22625" s="106"/>
      <c r="C22625" s="106"/>
      <c r="D22625" s="139"/>
      <c r="P22625" s="142"/>
      <c r="Q22625" s="142"/>
      <c r="R22625" s="142"/>
      <c r="S22625" s="139"/>
    </row>
    <row r="22626" spans="2:19" ht="15.75" customHeight="1" x14ac:dyDescent="0.25">
      <c r="B22626" s="106"/>
      <c r="C22626" s="106"/>
      <c r="D22626" s="139"/>
      <c r="P22626" s="142"/>
      <c r="Q22626" s="142"/>
      <c r="R22626" s="142"/>
      <c r="S22626" s="139"/>
    </row>
    <row r="22627" spans="2:19" ht="15.75" customHeight="1" x14ac:dyDescent="0.25">
      <c r="B22627" s="106"/>
      <c r="C22627" s="106"/>
      <c r="D22627" s="139"/>
      <c r="P22627" s="142"/>
      <c r="Q22627" s="142"/>
      <c r="R22627" s="142"/>
      <c r="S22627" s="139"/>
    </row>
    <row r="22628" spans="2:19" ht="15.75" customHeight="1" x14ac:dyDescent="0.25">
      <c r="B22628" s="106"/>
      <c r="C22628" s="106"/>
      <c r="D22628" s="139"/>
      <c r="P22628" s="142"/>
      <c r="Q22628" s="142"/>
      <c r="R22628" s="142"/>
      <c r="S22628" s="139"/>
    </row>
    <row r="22629" spans="2:19" ht="15.75" customHeight="1" x14ac:dyDescent="0.25">
      <c r="B22629" s="106"/>
      <c r="C22629" s="106"/>
      <c r="D22629" s="139"/>
      <c r="P22629" s="142"/>
      <c r="Q22629" s="142"/>
      <c r="R22629" s="142"/>
      <c r="S22629" s="139"/>
    </row>
    <row r="22630" spans="2:19" ht="15.75" customHeight="1" x14ac:dyDescent="0.25">
      <c r="B22630" s="106"/>
      <c r="C22630" s="106"/>
      <c r="D22630" s="139"/>
      <c r="P22630" s="142"/>
      <c r="Q22630" s="142"/>
      <c r="R22630" s="142"/>
      <c r="S22630" s="139"/>
    </row>
    <row r="22631" spans="2:19" ht="15.75" customHeight="1" x14ac:dyDescent="0.25">
      <c r="B22631" s="106"/>
      <c r="C22631" s="106"/>
      <c r="D22631" s="139"/>
      <c r="P22631" s="142"/>
      <c r="Q22631" s="142"/>
      <c r="R22631" s="142"/>
      <c r="S22631" s="139"/>
    </row>
    <row r="22632" spans="2:19" ht="15.75" customHeight="1" x14ac:dyDescent="0.25">
      <c r="B22632" s="106"/>
      <c r="C22632" s="106"/>
      <c r="D22632" s="139"/>
      <c r="P22632" s="142"/>
      <c r="Q22632" s="142"/>
      <c r="R22632" s="142"/>
      <c r="S22632" s="139"/>
    </row>
    <row r="22633" spans="2:19" ht="15.75" customHeight="1" x14ac:dyDescent="0.25">
      <c r="B22633" s="106"/>
      <c r="C22633" s="106"/>
      <c r="D22633" s="139"/>
      <c r="P22633" s="142"/>
      <c r="Q22633" s="142"/>
      <c r="R22633" s="142"/>
      <c r="S22633" s="139"/>
    </row>
    <row r="22634" spans="2:19" ht="15.75" customHeight="1" x14ac:dyDescent="0.25">
      <c r="B22634" s="106"/>
      <c r="C22634" s="106"/>
      <c r="D22634" s="139"/>
      <c r="P22634" s="142"/>
      <c r="Q22634" s="142"/>
      <c r="R22634" s="142"/>
      <c r="S22634" s="139"/>
    </row>
    <row r="22635" spans="2:19" ht="15.75" customHeight="1" x14ac:dyDescent="0.25">
      <c r="B22635" s="106"/>
      <c r="C22635" s="106"/>
      <c r="D22635" s="139"/>
      <c r="P22635" s="142"/>
      <c r="Q22635" s="142"/>
      <c r="R22635" s="142"/>
      <c r="S22635" s="139"/>
    </row>
    <row r="22636" spans="2:19" ht="15.75" customHeight="1" x14ac:dyDescent="0.25">
      <c r="B22636" s="106"/>
      <c r="C22636" s="106"/>
      <c r="D22636" s="139"/>
      <c r="P22636" s="142"/>
      <c r="Q22636" s="142"/>
      <c r="R22636" s="142"/>
      <c r="S22636" s="139"/>
    </row>
    <row r="22637" spans="2:19" ht="15.75" customHeight="1" x14ac:dyDescent="0.25">
      <c r="B22637" s="106"/>
      <c r="C22637" s="106"/>
      <c r="D22637" s="139"/>
      <c r="P22637" s="142"/>
      <c r="Q22637" s="142"/>
      <c r="R22637" s="142"/>
      <c r="S22637" s="139"/>
    </row>
    <row r="22638" spans="2:19" ht="15.75" customHeight="1" x14ac:dyDescent="0.25">
      <c r="B22638" s="106"/>
      <c r="C22638" s="106"/>
      <c r="D22638" s="139"/>
      <c r="P22638" s="142"/>
      <c r="Q22638" s="142"/>
      <c r="R22638" s="142"/>
      <c r="S22638" s="139"/>
    </row>
    <row r="22639" spans="2:19" ht="15.75" customHeight="1" x14ac:dyDescent="0.25">
      <c r="B22639" s="106"/>
      <c r="C22639" s="106"/>
      <c r="D22639" s="139"/>
      <c r="P22639" s="142"/>
      <c r="Q22639" s="142"/>
      <c r="R22639" s="142"/>
      <c r="S22639" s="139"/>
    </row>
    <row r="22640" spans="2:19" ht="15.75" customHeight="1" x14ac:dyDescent="0.25">
      <c r="B22640" s="106"/>
      <c r="C22640" s="106"/>
      <c r="D22640" s="139"/>
      <c r="P22640" s="142"/>
      <c r="Q22640" s="142"/>
      <c r="R22640" s="142"/>
      <c r="S22640" s="139"/>
    </row>
    <row r="22641" spans="2:19" ht="15.75" customHeight="1" x14ac:dyDescent="0.25">
      <c r="B22641" s="106"/>
      <c r="C22641" s="106"/>
      <c r="D22641" s="139"/>
      <c r="P22641" s="142"/>
      <c r="Q22641" s="142"/>
      <c r="R22641" s="142"/>
      <c r="S22641" s="139"/>
    </row>
    <row r="22642" spans="2:19" ht="15.75" customHeight="1" x14ac:dyDescent="0.25">
      <c r="B22642" s="106"/>
      <c r="C22642" s="106"/>
      <c r="D22642" s="139"/>
      <c r="P22642" s="142"/>
      <c r="Q22642" s="142"/>
      <c r="R22642" s="142"/>
      <c r="S22642" s="139"/>
    </row>
    <row r="22643" spans="2:19" ht="15.75" customHeight="1" x14ac:dyDescent="0.25">
      <c r="B22643" s="106"/>
      <c r="C22643" s="106"/>
      <c r="D22643" s="139"/>
      <c r="P22643" s="142"/>
      <c r="Q22643" s="142"/>
      <c r="R22643" s="142"/>
      <c r="S22643" s="139"/>
    </row>
    <row r="22644" spans="2:19" ht="15.75" customHeight="1" x14ac:dyDescent="0.25">
      <c r="B22644" s="106"/>
      <c r="C22644" s="106"/>
      <c r="D22644" s="139"/>
      <c r="P22644" s="142"/>
      <c r="Q22644" s="142"/>
      <c r="R22644" s="142"/>
      <c r="S22644" s="139"/>
    </row>
    <row r="22645" spans="2:19" ht="15.75" customHeight="1" x14ac:dyDescent="0.25">
      <c r="B22645" s="106"/>
      <c r="C22645" s="106"/>
      <c r="D22645" s="139"/>
      <c r="P22645" s="142"/>
      <c r="Q22645" s="142"/>
      <c r="R22645" s="142"/>
      <c r="S22645" s="139"/>
    </row>
    <row r="22646" spans="2:19" ht="15.75" customHeight="1" x14ac:dyDescent="0.25">
      <c r="B22646" s="106"/>
      <c r="C22646" s="106"/>
      <c r="D22646" s="139"/>
      <c r="P22646" s="142"/>
      <c r="Q22646" s="142"/>
      <c r="R22646" s="142"/>
      <c r="S22646" s="139"/>
    </row>
    <row r="22647" spans="2:19" ht="15.75" customHeight="1" x14ac:dyDescent="0.25">
      <c r="B22647" s="106"/>
      <c r="C22647" s="106"/>
      <c r="D22647" s="139"/>
      <c r="P22647" s="142"/>
      <c r="Q22647" s="142"/>
      <c r="R22647" s="142"/>
      <c r="S22647" s="139"/>
    </row>
    <row r="22648" spans="2:19" ht="15.75" customHeight="1" x14ac:dyDescent="0.25">
      <c r="B22648" s="106"/>
      <c r="C22648" s="106"/>
      <c r="D22648" s="139"/>
      <c r="P22648" s="142"/>
      <c r="Q22648" s="142"/>
      <c r="R22648" s="142"/>
      <c r="S22648" s="139"/>
    </row>
    <row r="22649" spans="2:19" ht="15.75" customHeight="1" x14ac:dyDescent="0.25">
      <c r="B22649" s="106"/>
      <c r="C22649" s="106"/>
      <c r="D22649" s="139"/>
      <c r="P22649" s="142"/>
      <c r="Q22649" s="142"/>
      <c r="R22649" s="142"/>
      <c r="S22649" s="139"/>
    </row>
    <row r="22650" spans="2:19" ht="15.75" customHeight="1" x14ac:dyDescent="0.25">
      <c r="B22650" s="106"/>
      <c r="C22650" s="106"/>
      <c r="D22650" s="139"/>
      <c r="P22650" s="142"/>
      <c r="Q22650" s="142"/>
      <c r="R22650" s="142"/>
      <c r="S22650" s="139"/>
    </row>
    <row r="22651" spans="2:19" ht="15.75" customHeight="1" x14ac:dyDescent="0.25">
      <c r="B22651" s="106"/>
      <c r="C22651" s="106"/>
      <c r="D22651" s="139"/>
      <c r="P22651" s="142"/>
      <c r="Q22651" s="142"/>
      <c r="R22651" s="142"/>
      <c r="S22651" s="139"/>
    </row>
    <row r="22652" spans="2:19" ht="15.75" customHeight="1" x14ac:dyDescent="0.25">
      <c r="B22652" s="106"/>
      <c r="C22652" s="106"/>
      <c r="D22652" s="139"/>
      <c r="P22652" s="142"/>
      <c r="Q22652" s="142"/>
      <c r="R22652" s="142"/>
      <c r="S22652" s="139"/>
    </row>
    <row r="22653" spans="2:19" ht="15.75" customHeight="1" x14ac:dyDescent="0.25">
      <c r="B22653" s="106"/>
      <c r="C22653" s="106"/>
      <c r="D22653" s="139"/>
      <c r="P22653" s="142"/>
      <c r="Q22653" s="142"/>
      <c r="R22653" s="142"/>
      <c r="S22653" s="139"/>
    </row>
    <row r="22654" spans="2:19" ht="15.75" customHeight="1" x14ac:dyDescent="0.25">
      <c r="B22654" s="106"/>
      <c r="C22654" s="106"/>
      <c r="D22654" s="139"/>
      <c r="P22654" s="142"/>
      <c r="Q22654" s="142"/>
      <c r="R22654" s="142"/>
      <c r="S22654" s="139"/>
    </row>
    <row r="22655" spans="2:19" ht="15.75" customHeight="1" x14ac:dyDescent="0.25">
      <c r="B22655" s="106"/>
      <c r="C22655" s="106"/>
      <c r="D22655" s="139"/>
      <c r="P22655" s="142"/>
      <c r="Q22655" s="142"/>
      <c r="R22655" s="142"/>
      <c r="S22655" s="139"/>
    </row>
    <row r="22656" spans="2:19" ht="15.75" customHeight="1" x14ac:dyDescent="0.25">
      <c r="B22656" s="106"/>
      <c r="C22656" s="106"/>
      <c r="D22656" s="139"/>
      <c r="P22656" s="142"/>
      <c r="Q22656" s="142"/>
      <c r="R22656" s="142"/>
      <c r="S22656" s="139"/>
    </row>
    <row r="22657" spans="2:19" ht="15.75" customHeight="1" x14ac:dyDescent="0.25">
      <c r="B22657" s="106"/>
      <c r="C22657" s="106"/>
      <c r="D22657" s="139"/>
      <c r="P22657" s="142"/>
      <c r="Q22657" s="142"/>
      <c r="R22657" s="142"/>
      <c r="S22657" s="139"/>
    </row>
    <row r="22658" spans="2:19" ht="15.75" customHeight="1" x14ac:dyDescent="0.25">
      <c r="B22658" s="106"/>
      <c r="C22658" s="106"/>
      <c r="D22658" s="139"/>
      <c r="P22658" s="142"/>
      <c r="Q22658" s="142"/>
      <c r="R22658" s="142"/>
      <c r="S22658" s="139"/>
    </row>
    <row r="22659" spans="2:19" ht="15.75" customHeight="1" x14ac:dyDescent="0.25">
      <c r="B22659" s="106"/>
      <c r="C22659" s="106"/>
      <c r="D22659" s="139"/>
      <c r="P22659" s="142"/>
      <c r="Q22659" s="142"/>
      <c r="R22659" s="142"/>
      <c r="S22659" s="139"/>
    </row>
    <row r="22660" spans="2:19" ht="15.75" customHeight="1" x14ac:dyDescent="0.25">
      <c r="B22660" s="106"/>
      <c r="C22660" s="106"/>
      <c r="D22660" s="139"/>
      <c r="P22660" s="142"/>
      <c r="Q22660" s="142"/>
      <c r="R22660" s="142"/>
      <c r="S22660" s="139"/>
    </row>
    <row r="22661" spans="2:19" ht="15.75" customHeight="1" x14ac:dyDescent="0.25">
      <c r="B22661" s="106"/>
      <c r="C22661" s="106"/>
      <c r="D22661" s="139"/>
      <c r="P22661" s="142"/>
      <c r="Q22661" s="142"/>
      <c r="R22661" s="142"/>
      <c r="S22661" s="139"/>
    </row>
    <row r="22662" spans="2:19" ht="15.75" customHeight="1" x14ac:dyDescent="0.25">
      <c r="B22662" s="106"/>
      <c r="C22662" s="106"/>
      <c r="D22662" s="139"/>
      <c r="P22662" s="142"/>
      <c r="Q22662" s="142"/>
      <c r="R22662" s="142"/>
      <c r="S22662" s="139"/>
    </row>
    <row r="22663" spans="2:19" ht="15.75" customHeight="1" x14ac:dyDescent="0.25">
      <c r="B22663" s="106"/>
      <c r="C22663" s="106"/>
      <c r="D22663" s="139"/>
      <c r="P22663" s="142"/>
      <c r="Q22663" s="142"/>
      <c r="R22663" s="142"/>
      <c r="S22663" s="139"/>
    </row>
    <row r="22664" spans="2:19" ht="15.75" customHeight="1" x14ac:dyDescent="0.25">
      <c r="B22664" s="106"/>
      <c r="C22664" s="106"/>
      <c r="D22664" s="139"/>
      <c r="P22664" s="142"/>
      <c r="Q22664" s="142"/>
      <c r="R22664" s="142"/>
      <c r="S22664" s="139"/>
    </row>
    <row r="22665" spans="2:19" ht="15.75" customHeight="1" x14ac:dyDescent="0.25">
      <c r="B22665" s="106"/>
      <c r="C22665" s="106"/>
      <c r="D22665" s="139"/>
      <c r="P22665" s="142"/>
      <c r="Q22665" s="142"/>
      <c r="R22665" s="142"/>
      <c r="S22665" s="139"/>
    </row>
    <row r="22666" spans="2:19" ht="15.75" customHeight="1" x14ac:dyDescent="0.25">
      <c r="B22666" s="106"/>
      <c r="C22666" s="106"/>
      <c r="D22666" s="139"/>
      <c r="P22666" s="142"/>
      <c r="Q22666" s="142"/>
      <c r="R22666" s="142"/>
      <c r="S22666" s="139"/>
    </row>
    <row r="22667" spans="2:19" ht="15.75" customHeight="1" x14ac:dyDescent="0.25">
      <c r="B22667" s="106"/>
      <c r="C22667" s="106"/>
      <c r="D22667" s="139"/>
      <c r="P22667" s="142"/>
      <c r="Q22667" s="142"/>
      <c r="R22667" s="142"/>
      <c r="S22667" s="139"/>
    </row>
    <row r="22668" spans="2:19" ht="15.75" customHeight="1" x14ac:dyDescent="0.25">
      <c r="B22668" s="106"/>
      <c r="C22668" s="106"/>
      <c r="D22668" s="139"/>
      <c r="P22668" s="142"/>
      <c r="Q22668" s="142"/>
      <c r="R22668" s="142"/>
      <c r="S22668" s="139"/>
    </row>
    <row r="22669" spans="2:19" ht="15.75" customHeight="1" x14ac:dyDescent="0.25">
      <c r="B22669" s="106"/>
      <c r="C22669" s="106"/>
      <c r="D22669" s="139"/>
      <c r="P22669" s="142"/>
      <c r="Q22669" s="142"/>
      <c r="R22669" s="142"/>
      <c r="S22669" s="139"/>
    </row>
    <row r="22670" spans="2:19" ht="15.75" customHeight="1" x14ac:dyDescent="0.25">
      <c r="B22670" s="106"/>
      <c r="C22670" s="106"/>
      <c r="D22670" s="139"/>
      <c r="P22670" s="142"/>
      <c r="Q22670" s="142"/>
      <c r="R22670" s="142"/>
      <c r="S22670" s="139"/>
    </row>
    <row r="22671" spans="2:19" ht="15.75" customHeight="1" x14ac:dyDescent="0.25">
      <c r="B22671" s="106"/>
      <c r="C22671" s="106"/>
      <c r="D22671" s="139"/>
      <c r="P22671" s="142"/>
      <c r="Q22671" s="142"/>
      <c r="R22671" s="142"/>
      <c r="S22671" s="139"/>
    </row>
    <row r="22672" spans="2:19" ht="15.75" customHeight="1" x14ac:dyDescent="0.25">
      <c r="B22672" s="106"/>
      <c r="C22672" s="106"/>
      <c r="D22672" s="139"/>
      <c r="P22672" s="142"/>
      <c r="Q22672" s="142"/>
      <c r="R22672" s="142"/>
      <c r="S22672" s="139"/>
    </row>
    <row r="22673" spans="2:19" ht="15.75" customHeight="1" x14ac:dyDescent="0.25">
      <c r="B22673" s="106"/>
      <c r="C22673" s="106"/>
      <c r="D22673" s="139"/>
      <c r="P22673" s="142"/>
      <c r="Q22673" s="142"/>
      <c r="R22673" s="142"/>
      <c r="S22673" s="139"/>
    </row>
    <row r="22674" spans="2:19" ht="15.75" customHeight="1" x14ac:dyDescent="0.25">
      <c r="B22674" s="106"/>
      <c r="C22674" s="106"/>
      <c r="D22674" s="139"/>
      <c r="P22674" s="142"/>
      <c r="Q22674" s="142"/>
      <c r="R22674" s="142"/>
      <c r="S22674" s="139"/>
    </row>
    <row r="22675" spans="2:19" ht="15.75" customHeight="1" x14ac:dyDescent="0.25">
      <c r="B22675" s="106"/>
      <c r="C22675" s="106"/>
      <c r="D22675" s="139"/>
      <c r="P22675" s="142"/>
      <c r="Q22675" s="142"/>
      <c r="R22675" s="142"/>
      <c r="S22675" s="139"/>
    </row>
    <row r="22676" spans="2:19" ht="15.75" customHeight="1" x14ac:dyDescent="0.25">
      <c r="B22676" s="106"/>
      <c r="C22676" s="106"/>
      <c r="D22676" s="139"/>
      <c r="P22676" s="142"/>
      <c r="Q22676" s="142"/>
      <c r="R22676" s="142"/>
      <c r="S22676" s="139"/>
    </row>
    <row r="22677" spans="2:19" ht="15.75" customHeight="1" x14ac:dyDescent="0.25">
      <c r="B22677" s="106"/>
      <c r="C22677" s="106"/>
      <c r="D22677" s="139"/>
      <c r="P22677" s="142"/>
      <c r="Q22677" s="142"/>
      <c r="R22677" s="142"/>
      <c r="S22677" s="139"/>
    </row>
    <row r="22678" spans="2:19" ht="15.75" customHeight="1" x14ac:dyDescent="0.25">
      <c r="B22678" s="106"/>
      <c r="C22678" s="106"/>
      <c r="D22678" s="139"/>
      <c r="P22678" s="142"/>
      <c r="Q22678" s="142"/>
      <c r="R22678" s="142"/>
      <c r="S22678" s="139"/>
    </row>
    <row r="22679" spans="2:19" ht="15.75" customHeight="1" x14ac:dyDescent="0.25">
      <c r="B22679" s="106"/>
      <c r="C22679" s="106"/>
      <c r="D22679" s="139"/>
      <c r="P22679" s="142"/>
      <c r="Q22679" s="142"/>
      <c r="R22679" s="142"/>
      <c r="S22679" s="139"/>
    </row>
    <row r="22680" spans="2:19" ht="15.75" customHeight="1" x14ac:dyDescent="0.25">
      <c r="B22680" s="106"/>
      <c r="C22680" s="106"/>
      <c r="D22680" s="139"/>
      <c r="P22680" s="142"/>
      <c r="Q22680" s="142"/>
      <c r="R22680" s="142"/>
      <c r="S22680" s="139"/>
    </row>
    <row r="22681" spans="2:19" ht="15.75" customHeight="1" x14ac:dyDescent="0.25">
      <c r="B22681" s="106"/>
      <c r="C22681" s="106"/>
      <c r="D22681" s="139"/>
      <c r="P22681" s="142"/>
      <c r="Q22681" s="142"/>
      <c r="R22681" s="142"/>
      <c r="S22681" s="139"/>
    </row>
    <row r="22682" spans="2:19" ht="15.75" customHeight="1" x14ac:dyDescent="0.25">
      <c r="B22682" s="106"/>
      <c r="C22682" s="106"/>
      <c r="D22682" s="139"/>
      <c r="P22682" s="142"/>
      <c r="Q22682" s="142"/>
      <c r="R22682" s="142"/>
      <c r="S22682" s="139"/>
    </row>
    <row r="22683" spans="2:19" ht="15.75" customHeight="1" x14ac:dyDescent="0.25">
      <c r="B22683" s="106"/>
      <c r="C22683" s="106"/>
      <c r="D22683" s="139"/>
      <c r="P22683" s="142"/>
      <c r="Q22683" s="142"/>
      <c r="R22683" s="142"/>
      <c r="S22683" s="139"/>
    </row>
    <row r="22684" spans="2:19" ht="15.75" customHeight="1" x14ac:dyDescent="0.25">
      <c r="B22684" s="106"/>
      <c r="C22684" s="106"/>
      <c r="D22684" s="139"/>
      <c r="P22684" s="142"/>
      <c r="Q22684" s="142"/>
      <c r="R22684" s="142"/>
      <c r="S22684" s="139"/>
    </row>
    <row r="22685" spans="2:19" ht="15.75" customHeight="1" x14ac:dyDescent="0.25">
      <c r="B22685" s="106"/>
      <c r="C22685" s="106"/>
      <c r="D22685" s="139"/>
      <c r="P22685" s="142"/>
      <c r="Q22685" s="142"/>
      <c r="R22685" s="142"/>
      <c r="S22685" s="139"/>
    </row>
    <row r="22686" spans="2:19" ht="15.75" customHeight="1" x14ac:dyDescent="0.25">
      <c r="B22686" s="106"/>
      <c r="C22686" s="106"/>
      <c r="D22686" s="139"/>
      <c r="P22686" s="142"/>
      <c r="Q22686" s="142"/>
      <c r="R22686" s="142"/>
      <c r="S22686" s="139"/>
    </row>
    <row r="22687" spans="2:19" ht="15.75" customHeight="1" x14ac:dyDescent="0.25">
      <c r="B22687" s="106"/>
      <c r="C22687" s="106"/>
      <c r="D22687" s="139"/>
      <c r="P22687" s="142"/>
      <c r="Q22687" s="142"/>
      <c r="R22687" s="142"/>
      <c r="S22687" s="139"/>
    </row>
    <row r="22688" spans="2:19" ht="15.75" customHeight="1" x14ac:dyDescent="0.25">
      <c r="B22688" s="106"/>
      <c r="C22688" s="106"/>
      <c r="D22688" s="139"/>
      <c r="P22688" s="142"/>
      <c r="Q22688" s="142"/>
      <c r="R22688" s="142"/>
      <c r="S22688" s="139"/>
    </row>
    <row r="22689" spans="2:19" ht="15.75" customHeight="1" x14ac:dyDescent="0.25">
      <c r="B22689" s="106"/>
      <c r="C22689" s="106"/>
      <c r="D22689" s="139"/>
      <c r="P22689" s="142"/>
      <c r="Q22689" s="142"/>
      <c r="R22689" s="142"/>
      <c r="S22689" s="139"/>
    </row>
    <row r="22690" spans="2:19" ht="15.75" customHeight="1" x14ac:dyDescent="0.25">
      <c r="B22690" s="106"/>
      <c r="C22690" s="106"/>
      <c r="D22690" s="139"/>
      <c r="P22690" s="142"/>
      <c r="Q22690" s="142"/>
      <c r="R22690" s="142"/>
      <c r="S22690" s="139"/>
    </row>
    <row r="22691" spans="2:19" ht="15.75" customHeight="1" x14ac:dyDescent="0.25">
      <c r="B22691" s="106"/>
      <c r="C22691" s="106"/>
      <c r="D22691" s="139"/>
      <c r="P22691" s="142"/>
      <c r="Q22691" s="142"/>
      <c r="R22691" s="142"/>
      <c r="S22691" s="139"/>
    </row>
    <row r="22692" spans="2:19" ht="15.75" customHeight="1" x14ac:dyDescent="0.25">
      <c r="B22692" s="106"/>
      <c r="C22692" s="106"/>
      <c r="D22692" s="139"/>
      <c r="P22692" s="142"/>
      <c r="Q22692" s="142"/>
      <c r="R22692" s="142"/>
      <c r="S22692" s="139"/>
    </row>
    <row r="22693" spans="2:19" ht="15.75" customHeight="1" x14ac:dyDescent="0.25">
      <c r="B22693" s="106"/>
      <c r="C22693" s="106"/>
      <c r="D22693" s="139"/>
      <c r="P22693" s="142"/>
      <c r="Q22693" s="142"/>
      <c r="R22693" s="142"/>
      <c r="S22693" s="139"/>
    </row>
    <row r="22694" spans="2:19" ht="15.75" customHeight="1" x14ac:dyDescent="0.25">
      <c r="B22694" s="106"/>
      <c r="C22694" s="106"/>
      <c r="D22694" s="139"/>
      <c r="P22694" s="142"/>
      <c r="Q22694" s="142"/>
      <c r="R22694" s="142"/>
      <c r="S22694" s="139"/>
    </row>
    <row r="22695" spans="2:19" ht="15.75" customHeight="1" x14ac:dyDescent="0.25">
      <c r="B22695" s="106"/>
      <c r="C22695" s="106"/>
      <c r="D22695" s="139"/>
      <c r="P22695" s="142"/>
      <c r="Q22695" s="142"/>
      <c r="R22695" s="142"/>
      <c r="S22695" s="139"/>
    </row>
    <row r="22696" spans="2:19" ht="15.75" customHeight="1" x14ac:dyDescent="0.25">
      <c r="B22696" s="106"/>
      <c r="C22696" s="106"/>
      <c r="D22696" s="139"/>
      <c r="P22696" s="142"/>
      <c r="Q22696" s="142"/>
      <c r="R22696" s="142"/>
      <c r="S22696" s="139"/>
    </row>
    <row r="22697" spans="2:19" ht="15.75" customHeight="1" x14ac:dyDescent="0.25">
      <c r="B22697" s="106"/>
      <c r="C22697" s="106"/>
      <c r="D22697" s="139"/>
      <c r="P22697" s="142"/>
      <c r="Q22697" s="142"/>
      <c r="R22697" s="142"/>
      <c r="S22697" s="139"/>
    </row>
    <row r="22698" spans="2:19" ht="15.75" customHeight="1" x14ac:dyDescent="0.25">
      <c r="B22698" s="106"/>
      <c r="C22698" s="106"/>
      <c r="D22698" s="139"/>
      <c r="P22698" s="142"/>
      <c r="Q22698" s="142"/>
      <c r="R22698" s="142"/>
      <c r="S22698" s="139"/>
    </row>
    <row r="22699" spans="2:19" ht="15.75" customHeight="1" x14ac:dyDescent="0.25">
      <c r="B22699" s="106"/>
      <c r="C22699" s="106"/>
      <c r="D22699" s="139"/>
      <c r="P22699" s="142"/>
      <c r="Q22699" s="142"/>
      <c r="R22699" s="142"/>
      <c r="S22699" s="139"/>
    </row>
    <row r="22700" spans="2:19" ht="15.75" customHeight="1" x14ac:dyDescent="0.25">
      <c r="B22700" s="106"/>
      <c r="C22700" s="106"/>
      <c r="D22700" s="139"/>
      <c r="P22700" s="142"/>
      <c r="Q22700" s="142"/>
      <c r="R22700" s="142"/>
      <c r="S22700" s="139"/>
    </row>
    <row r="22701" spans="2:19" ht="15.75" customHeight="1" x14ac:dyDescent="0.25">
      <c r="B22701" s="106"/>
      <c r="C22701" s="106"/>
      <c r="D22701" s="139"/>
      <c r="P22701" s="142"/>
      <c r="Q22701" s="142"/>
      <c r="R22701" s="142"/>
      <c r="S22701" s="139"/>
    </row>
    <row r="22702" spans="2:19" ht="15.75" customHeight="1" x14ac:dyDescent="0.25">
      <c r="B22702" s="106"/>
      <c r="C22702" s="106"/>
      <c r="D22702" s="139"/>
      <c r="P22702" s="142"/>
      <c r="Q22702" s="142"/>
      <c r="R22702" s="142"/>
      <c r="S22702" s="139"/>
    </row>
    <row r="22703" spans="2:19" ht="15.75" customHeight="1" x14ac:dyDescent="0.25">
      <c r="B22703" s="106"/>
      <c r="C22703" s="106"/>
      <c r="D22703" s="139"/>
      <c r="P22703" s="142"/>
      <c r="Q22703" s="142"/>
      <c r="R22703" s="142"/>
      <c r="S22703" s="139"/>
    </row>
    <row r="22704" spans="2:19" ht="15.75" customHeight="1" x14ac:dyDescent="0.25">
      <c r="B22704" s="106"/>
      <c r="C22704" s="106"/>
      <c r="D22704" s="139"/>
      <c r="P22704" s="142"/>
      <c r="Q22704" s="142"/>
      <c r="R22704" s="142"/>
      <c r="S22704" s="139"/>
    </row>
    <row r="22705" spans="2:19" ht="15.75" customHeight="1" x14ac:dyDescent="0.25">
      <c r="B22705" s="106"/>
      <c r="C22705" s="106"/>
      <c r="D22705" s="139"/>
      <c r="P22705" s="142"/>
      <c r="Q22705" s="142"/>
      <c r="R22705" s="142"/>
      <c r="S22705" s="139"/>
    </row>
    <row r="22706" spans="2:19" ht="15.75" customHeight="1" x14ac:dyDescent="0.25">
      <c r="B22706" s="106"/>
      <c r="C22706" s="106"/>
      <c r="D22706" s="139"/>
      <c r="P22706" s="142"/>
      <c r="Q22706" s="142"/>
      <c r="R22706" s="142"/>
      <c r="S22706" s="139"/>
    </row>
    <row r="22707" spans="2:19" ht="15.75" customHeight="1" x14ac:dyDescent="0.25">
      <c r="B22707" s="106"/>
      <c r="C22707" s="106"/>
      <c r="D22707" s="139"/>
      <c r="P22707" s="142"/>
      <c r="Q22707" s="142"/>
      <c r="R22707" s="142"/>
      <c r="S22707" s="139"/>
    </row>
    <row r="22708" spans="2:19" ht="15.75" customHeight="1" x14ac:dyDescent="0.25">
      <c r="B22708" s="106"/>
      <c r="C22708" s="106"/>
      <c r="D22708" s="139"/>
      <c r="P22708" s="142"/>
      <c r="Q22708" s="142"/>
      <c r="R22708" s="142"/>
      <c r="S22708" s="139"/>
    </row>
    <row r="22709" spans="2:19" ht="15.75" customHeight="1" x14ac:dyDescent="0.25">
      <c r="B22709" s="106"/>
      <c r="C22709" s="106"/>
      <c r="D22709" s="139"/>
      <c r="P22709" s="142"/>
      <c r="Q22709" s="142"/>
      <c r="R22709" s="142"/>
      <c r="S22709" s="139"/>
    </row>
    <row r="22710" spans="2:19" ht="15.75" customHeight="1" x14ac:dyDescent="0.25">
      <c r="B22710" s="106"/>
      <c r="C22710" s="106"/>
      <c r="D22710" s="139"/>
      <c r="P22710" s="142"/>
      <c r="Q22710" s="142"/>
      <c r="R22710" s="142"/>
      <c r="S22710" s="139"/>
    </row>
    <row r="22711" spans="2:19" ht="15.75" customHeight="1" x14ac:dyDescent="0.25">
      <c r="B22711" s="106"/>
      <c r="C22711" s="106"/>
      <c r="D22711" s="139"/>
      <c r="P22711" s="142"/>
      <c r="Q22711" s="142"/>
      <c r="R22711" s="142"/>
      <c r="S22711" s="139"/>
    </row>
    <row r="22712" spans="2:19" ht="15.75" customHeight="1" x14ac:dyDescent="0.25">
      <c r="B22712" s="106"/>
      <c r="C22712" s="106"/>
      <c r="D22712" s="139"/>
      <c r="P22712" s="142"/>
      <c r="Q22712" s="142"/>
      <c r="R22712" s="142"/>
      <c r="S22712" s="139"/>
    </row>
    <row r="22713" spans="2:19" ht="15.75" customHeight="1" x14ac:dyDescent="0.25">
      <c r="B22713" s="106"/>
      <c r="C22713" s="106"/>
      <c r="D22713" s="139"/>
      <c r="P22713" s="142"/>
      <c r="Q22713" s="142"/>
      <c r="R22713" s="142"/>
      <c r="S22713" s="139"/>
    </row>
    <row r="22714" spans="2:19" ht="15.75" customHeight="1" x14ac:dyDescent="0.25">
      <c r="B22714" s="106"/>
      <c r="C22714" s="106"/>
      <c r="D22714" s="139"/>
      <c r="P22714" s="142"/>
      <c r="Q22714" s="142"/>
      <c r="R22714" s="142"/>
      <c r="S22714" s="139"/>
    </row>
    <row r="22715" spans="2:19" ht="15.75" customHeight="1" x14ac:dyDescent="0.25">
      <c r="B22715" s="106"/>
      <c r="C22715" s="106"/>
      <c r="D22715" s="139"/>
      <c r="P22715" s="142"/>
      <c r="Q22715" s="142"/>
      <c r="R22715" s="142"/>
      <c r="S22715" s="139"/>
    </row>
    <row r="22716" spans="2:19" ht="15.75" customHeight="1" x14ac:dyDescent="0.25">
      <c r="B22716" s="106"/>
      <c r="C22716" s="106"/>
      <c r="D22716" s="139"/>
      <c r="P22716" s="142"/>
      <c r="Q22716" s="142"/>
      <c r="R22716" s="142"/>
      <c r="S22716" s="139"/>
    </row>
    <row r="22717" spans="2:19" ht="15.75" customHeight="1" x14ac:dyDescent="0.25">
      <c r="B22717" s="106"/>
      <c r="C22717" s="106"/>
      <c r="D22717" s="139"/>
      <c r="P22717" s="142"/>
      <c r="Q22717" s="142"/>
      <c r="R22717" s="142"/>
      <c r="S22717" s="139"/>
    </row>
    <row r="22718" spans="2:19" ht="15.75" customHeight="1" x14ac:dyDescent="0.25">
      <c r="B22718" s="106"/>
      <c r="C22718" s="106"/>
      <c r="D22718" s="139"/>
      <c r="P22718" s="142"/>
      <c r="Q22718" s="142"/>
      <c r="R22718" s="142"/>
      <c r="S22718" s="139"/>
    </row>
    <row r="22719" spans="2:19" ht="15.75" customHeight="1" x14ac:dyDescent="0.25">
      <c r="B22719" s="106"/>
      <c r="C22719" s="106"/>
      <c r="D22719" s="139"/>
      <c r="P22719" s="142"/>
      <c r="Q22719" s="142"/>
      <c r="R22719" s="142"/>
      <c r="S22719" s="139"/>
    </row>
    <row r="22720" spans="2:19" ht="15.75" customHeight="1" x14ac:dyDescent="0.25">
      <c r="B22720" s="106"/>
      <c r="C22720" s="106"/>
      <c r="D22720" s="139"/>
      <c r="P22720" s="142"/>
      <c r="Q22720" s="142"/>
      <c r="R22720" s="142"/>
      <c r="S22720" s="139"/>
    </row>
    <row r="22721" spans="2:19" ht="15.75" customHeight="1" x14ac:dyDescent="0.25">
      <c r="B22721" s="106"/>
      <c r="C22721" s="106"/>
      <c r="D22721" s="139"/>
      <c r="P22721" s="142"/>
      <c r="Q22721" s="142"/>
      <c r="R22721" s="142"/>
      <c r="S22721" s="139"/>
    </row>
    <row r="22722" spans="2:19" ht="15.75" customHeight="1" x14ac:dyDescent="0.25">
      <c r="B22722" s="106"/>
      <c r="C22722" s="106"/>
      <c r="D22722" s="139"/>
      <c r="P22722" s="142"/>
      <c r="Q22722" s="142"/>
      <c r="R22722" s="142"/>
      <c r="S22722" s="139"/>
    </row>
    <row r="22723" spans="2:19" ht="15.75" customHeight="1" x14ac:dyDescent="0.25">
      <c r="B22723" s="106"/>
      <c r="C22723" s="106"/>
      <c r="D22723" s="139"/>
      <c r="P22723" s="142"/>
      <c r="Q22723" s="142"/>
      <c r="R22723" s="142"/>
      <c r="S22723" s="139"/>
    </row>
    <row r="22724" spans="2:19" ht="15.75" customHeight="1" x14ac:dyDescent="0.25">
      <c r="B22724" s="106"/>
      <c r="C22724" s="106"/>
      <c r="D22724" s="139"/>
      <c r="P22724" s="142"/>
      <c r="Q22724" s="142"/>
      <c r="R22724" s="142"/>
      <c r="S22724" s="139"/>
    </row>
    <row r="22725" spans="2:19" ht="15.75" customHeight="1" x14ac:dyDescent="0.25">
      <c r="B22725" s="106"/>
      <c r="C22725" s="106"/>
      <c r="D22725" s="139"/>
      <c r="P22725" s="142"/>
      <c r="Q22725" s="142"/>
      <c r="R22725" s="142"/>
      <c r="S22725" s="139"/>
    </row>
    <row r="22726" spans="2:19" ht="15.75" customHeight="1" x14ac:dyDescent="0.25">
      <c r="B22726" s="106"/>
      <c r="C22726" s="106"/>
      <c r="D22726" s="139"/>
      <c r="P22726" s="142"/>
      <c r="Q22726" s="142"/>
      <c r="R22726" s="142"/>
      <c r="S22726" s="139"/>
    </row>
    <row r="22727" spans="2:19" ht="15.75" customHeight="1" x14ac:dyDescent="0.25">
      <c r="B22727" s="106"/>
      <c r="C22727" s="106"/>
      <c r="D22727" s="139"/>
      <c r="P22727" s="142"/>
      <c r="Q22727" s="142"/>
      <c r="R22727" s="142"/>
      <c r="S22727" s="139"/>
    </row>
    <row r="22728" spans="2:19" ht="15.75" customHeight="1" x14ac:dyDescent="0.25">
      <c r="B22728" s="106"/>
      <c r="C22728" s="106"/>
      <c r="D22728" s="139"/>
      <c r="P22728" s="142"/>
      <c r="Q22728" s="142"/>
      <c r="R22728" s="142"/>
      <c r="S22728" s="139"/>
    </row>
    <row r="22729" spans="2:19" ht="15.75" customHeight="1" x14ac:dyDescent="0.25">
      <c r="B22729" s="106"/>
      <c r="C22729" s="106"/>
      <c r="D22729" s="139"/>
      <c r="P22729" s="142"/>
      <c r="Q22729" s="142"/>
      <c r="R22729" s="142"/>
      <c r="S22729" s="139"/>
    </row>
    <row r="22730" spans="2:19" ht="15.75" customHeight="1" x14ac:dyDescent="0.25">
      <c r="B22730" s="106"/>
      <c r="C22730" s="106"/>
      <c r="D22730" s="139"/>
      <c r="P22730" s="142"/>
      <c r="Q22730" s="142"/>
      <c r="R22730" s="142"/>
      <c r="S22730" s="139"/>
    </row>
    <row r="22731" spans="2:19" ht="15.75" customHeight="1" x14ac:dyDescent="0.25">
      <c r="B22731" s="106"/>
      <c r="C22731" s="106"/>
      <c r="D22731" s="139"/>
      <c r="P22731" s="142"/>
      <c r="Q22731" s="142"/>
      <c r="R22731" s="142"/>
      <c r="S22731" s="139"/>
    </row>
    <row r="22732" spans="2:19" ht="15.75" customHeight="1" x14ac:dyDescent="0.25">
      <c r="B22732" s="106"/>
      <c r="C22732" s="106"/>
      <c r="D22732" s="139"/>
      <c r="P22732" s="142"/>
      <c r="Q22732" s="142"/>
      <c r="R22732" s="142"/>
      <c r="S22732" s="139"/>
    </row>
    <row r="22733" spans="2:19" ht="15.75" customHeight="1" x14ac:dyDescent="0.25">
      <c r="B22733" s="106"/>
      <c r="C22733" s="106"/>
      <c r="D22733" s="139"/>
      <c r="P22733" s="142"/>
      <c r="Q22733" s="142"/>
      <c r="R22733" s="142"/>
      <c r="S22733" s="139"/>
    </row>
    <row r="22734" spans="2:19" ht="15.75" customHeight="1" x14ac:dyDescent="0.25">
      <c r="B22734" s="106"/>
      <c r="C22734" s="106"/>
      <c r="D22734" s="139"/>
      <c r="P22734" s="142"/>
      <c r="Q22734" s="142"/>
      <c r="R22734" s="142"/>
      <c r="S22734" s="139"/>
    </row>
    <row r="22735" spans="2:19" ht="15.75" customHeight="1" x14ac:dyDescent="0.25">
      <c r="B22735" s="106"/>
      <c r="C22735" s="106"/>
      <c r="D22735" s="139"/>
      <c r="P22735" s="142"/>
      <c r="Q22735" s="142"/>
      <c r="R22735" s="142"/>
      <c r="S22735" s="139"/>
    </row>
    <row r="22736" spans="2:19" ht="15.75" customHeight="1" x14ac:dyDescent="0.25">
      <c r="B22736" s="106"/>
      <c r="C22736" s="106"/>
      <c r="D22736" s="139"/>
      <c r="P22736" s="142"/>
      <c r="Q22736" s="142"/>
      <c r="R22736" s="142"/>
      <c r="S22736" s="139"/>
    </row>
    <row r="22737" spans="2:19" ht="15.75" customHeight="1" x14ac:dyDescent="0.25">
      <c r="B22737" s="106"/>
      <c r="C22737" s="106"/>
      <c r="D22737" s="139"/>
      <c r="P22737" s="142"/>
      <c r="Q22737" s="142"/>
      <c r="R22737" s="142"/>
      <c r="S22737" s="139"/>
    </row>
    <row r="22738" spans="2:19" ht="15.75" customHeight="1" x14ac:dyDescent="0.25">
      <c r="B22738" s="106"/>
      <c r="C22738" s="106"/>
      <c r="D22738" s="139"/>
      <c r="P22738" s="142"/>
      <c r="Q22738" s="142"/>
      <c r="R22738" s="142"/>
      <c r="S22738" s="139"/>
    </row>
    <row r="22739" spans="2:19" ht="15.75" customHeight="1" x14ac:dyDescent="0.25">
      <c r="B22739" s="106"/>
      <c r="C22739" s="106"/>
      <c r="D22739" s="139"/>
      <c r="P22739" s="142"/>
      <c r="Q22739" s="142"/>
      <c r="R22739" s="142"/>
      <c r="S22739" s="139"/>
    </row>
    <row r="22740" spans="2:19" ht="15.75" customHeight="1" x14ac:dyDescent="0.25">
      <c r="B22740" s="106"/>
      <c r="C22740" s="106"/>
      <c r="D22740" s="139"/>
      <c r="P22740" s="142"/>
      <c r="Q22740" s="142"/>
      <c r="R22740" s="142"/>
      <c r="S22740" s="139"/>
    </row>
    <row r="22741" spans="2:19" ht="15.75" customHeight="1" x14ac:dyDescent="0.25">
      <c r="B22741" s="106"/>
      <c r="C22741" s="106"/>
      <c r="D22741" s="139"/>
      <c r="P22741" s="142"/>
      <c r="Q22741" s="142"/>
      <c r="R22741" s="142"/>
      <c r="S22741" s="139"/>
    </row>
    <row r="22742" spans="2:19" ht="15.75" customHeight="1" x14ac:dyDescent="0.25">
      <c r="B22742" s="106"/>
      <c r="C22742" s="106"/>
      <c r="D22742" s="139"/>
      <c r="P22742" s="142"/>
      <c r="Q22742" s="142"/>
      <c r="R22742" s="142"/>
      <c r="S22742" s="139"/>
    </row>
    <row r="22743" spans="2:19" ht="15.75" customHeight="1" x14ac:dyDescent="0.25">
      <c r="B22743" s="106"/>
      <c r="C22743" s="106"/>
      <c r="D22743" s="139"/>
      <c r="P22743" s="142"/>
      <c r="Q22743" s="142"/>
      <c r="R22743" s="142"/>
      <c r="S22743" s="139"/>
    </row>
    <row r="22744" spans="2:19" ht="15.75" customHeight="1" x14ac:dyDescent="0.25">
      <c r="B22744" s="106"/>
      <c r="C22744" s="106"/>
      <c r="D22744" s="139"/>
      <c r="P22744" s="142"/>
      <c r="Q22744" s="142"/>
      <c r="R22744" s="142"/>
      <c r="S22744" s="139"/>
    </row>
    <row r="22745" spans="2:19" ht="15.75" customHeight="1" x14ac:dyDescent="0.25">
      <c r="B22745" s="106"/>
      <c r="C22745" s="106"/>
      <c r="D22745" s="139"/>
      <c r="P22745" s="142"/>
      <c r="Q22745" s="142"/>
      <c r="R22745" s="142"/>
      <c r="S22745" s="139"/>
    </row>
    <row r="22746" spans="2:19" ht="15.75" customHeight="1" x14ac:dyDescent="0.25">
      <c r="B22746" s="106"/>
      <c r="C22746" s="106"/>
      <c r="D22746" s="139"/>
      <c r="P22746" s="142"/>
      <c r="Q22746" s="142"/>
      <c r="R22746" s="142"/>
      <c r="S22746" s="139"/>
    </row>
    <row r="22747" spans="2:19" ht="15.75" customHeight="1" x14ac:dyDescent="0.25">
      <c r="B22747" s="106"/>
      <c r="C22747" s="106"/>
      <c r="D22747" s="139"/>
      <c r="P22747" s="142"/>
      <c r="Q22747" s="142"/>
      <c r="R22747" s="142"/>
      <c r="S22747" s="139"/>
    </row>
    <row r="22748" spans="2:19" ht="15.75" customHeight="1" x14ac:dyDescent="0.25">
      <c r="B22748" s="106"/>
      <c r="C22748" s="106"/>
      <c r="D22748" s="139"/>
      <c r="P22748" s="142"/>
      <c r="Q22748" s="142"/>
      <c r="R22748" s="142"/>
      <c r="S22748" s="139"/>
    </row>
    <row r="22749" spans="2:19" ht="15.75" customHeight="1" x14ac:dyDescent="0.25">
      <c r="B22749" s="106"/>
      <c r="C22749" s="106"/>
      <c r="D22749" s="139"/>
      <c r="P22749" s="142"/>
      <c r="Q22749" s="142"/>
      <c r="R22749" s="142"/>
      <c r="S22749" s="139"/>
    </row>
    <row r="22750" spans="2:19" ht="15.75" customHeight="1" x14ac:dyDescent="0.25">
      <c r="B22750" s="106"/>
      <c r="C22750" s="106"/>
      <c r="D22750" s="139"/>
      <c r="P22750" s="142"/>
      <c r="Q22750" s="142"/>
      <c r="R22750" s="142"/>
      <c r="S22750" s="139"/>
    </row>
    <row r="22751" spans="2:19" ht="15.75" customHeight="1" x14ac:dyDescent="0.25">
      <c r="B22751" s="106"/>
      <c r="C22751" s="106"/>
      <c r="D22751" s="139"/>
      <c r="P22751" s="142"/>
      <c r="Q22751" s="142"/>
      <c r="R22751" s="142"/>
      <c r="S22751" s="139"/>
    </row>
    <row r="22752" spans="2:19" ht="15.75" customHeight="1" x14ac:dyDescent="0.25">
      <c r="B22752" s="106"/>
      <c r="C22752" s="106"/>
      <c r="D22752" s="139"/>
      <c r="P22752" s="142"/>
      <c r="Q22752" s="142"/>
      <c r="R22752" s="142"/>
      <c r="S22752" s="139"/>
    </row>
    <row r="22753" spans="2:19" ht="15.75" customHeight="1" x14ac:dyDescent="0.25">
      <c r="B22753" s="106"/>
      <c r="C22753" s="106"/>
      <c r="D22753" s="139"/>
      <c r="P22753" s="142"/>
      <c r="Q22753" s="142"/>
      <c r="R22753" s="142"/>
      <c r="S22753" s="139"/>
    </row>
    <row r="22754" spans="2:19" ht="15.75" customHeight="1" x14ac:dyDescent="0.25">
      <c r="B22754" s="106"/>
      <c r="C22754" s="106"/>
      <c r="D22754" s="139"/>
      <c r="P22754" s="142"/>
      <c r="Q22754" s="142"/>
      <c r="R22754" s="142"/>
      <c r="S22754" s="139"/>
    </row>
    <row r="22755" spans="2:19" ht="15.75" customHeight="1" x14ac:dyDescent="0.25">
      <c r="B22755" s="106"/>
      <c r="C22755" s="106"/>
      <c r="D22755" s="139"/>
      <c r="P22755" s="142"/>
      <c r="Q22755" s="142"/>
      <c r="R22755" s="142"/>
      <c r="S22755" s="139"/>
    </row>
    <row r="22756" spans="2:19" ht="15.75" customHeight="1" x14ac:dyDescent="0.25">
      <c r="B22756" s="106"/>
      <c r="C22756" s="106"/>
      <c r="D22756" s="139"/>
      <c r="P22756" s="142"/>
      <c r="Q22756" s="142"/>
      <c r="R22756" s="142"/>
      <c r="S22756" s="139"/>
    </row>
    <row r="22757" spans="2:19" ht="15.75" customHeight="1" x14ac:dyDescent="0.25">
      <c r="B22757" s="106"/>
      <c r="C22757" s="106"/>
      <c r="D22757" s="139"/>
      <c r="P22757" s="142"/>
      <c r="Q22757" s="142"/>
      <c r="R22757" s="142"/>
      <c r="S22757" s="139"/>
    </row>
    <row r="22758" spans="2:19" ht="15.75" customHeight="1" x14ac:dyDescent="0.25">
      <c r="B22758" s="106"/>
      <c r="C22758" s="106"/>
      <c r="D22758" s="139"/>
      <c r="P22758" s="142"/>
      <c r="Q22758" s="142"/>
      <c r="R22758" s="142"/>
      <c r="S22758" s="139"/>
    </row>
    <row r="22759" spans="2:19" ht="15.75" customHeight="1" x14ac:dyDescent="0.25">
      <c r="B22759" s="106"/>
      <c r="C22759" s="106"/>
      <c r="D22759" s="139"/>
      <c r="P22759" s="142"/>
      <c r="Q22759" s="142"/>
      <c r="R22759" s="142"/>
      <c r="S22759" s="139"/>
    </row>
    <row r="22760" spans="2:19" ht="15.75" customHeight="1" x14ac:dyDescent="0.25">
      <c r="B22760" s="106"/>
      <c r="C22760" s="106"/>
      <c r="D22760" s="139"/>
      <c r="P22760" s="142"/>
      <c r="Q22760" s="142"/>
      <c r="R22760" s="142"/>
      <c r="S22760" s="139"/>
    </row>
    <row r="22761" spans="2:19" ht="15.75" customHeight="1" x14ac:dyDescent="0.25">
      <c r="B22761" s="106"/>
      <c r="C22761" s="106"/>
      <c r="D22761" s="139"/>
      <c r="P22761" s="142"/>
      <c r="Q22761" s="142"/>
      <c r="R22761" s="142"/>
      <c r="S22761" s="139"/>
    </row>
    <row r="22762" spans="2:19" ht="15.75" customHeight="1" x14ac:dyDescent="0.25">
      <c r="B22762" s="106"/>
      <c r="C22762" s="106"/>
      <c r="D22762" s="139"/>
      <c r="P22762" s="142"/>
      <c r="Q22762" s="142"/>
      <c r="R22762" s="142"/>
      <c r="S22762" s="139"/>
    </row>
    <row r="22763" spans="2:19" ht="15.75" customHeight="1" x14ac:dyDescent="0.25">
      <c r="B22763" s="106"/>
      <c r="C22763" s="106"/>
      <c r="D22763" s="139"/>
      <c r="P22763" s="142"/>
      <c r="Q22763" s="142"/>
      <c r="R22763" s="142"/>
      <c r="S22763" s="139"/>
    </row>
    <row r="22764" spans="2:19" ht="15.75" customHeight="1" x14ac:dyDescent="0.25">
      <c r="B22764" s="106"/>
      <c r="C22764" s="106"/>
      <c r="D22764" s="139"/>
      <c r="P22764" s="142"/>
      <c r="Q22764" s="142"/>
      <c r="R22764" s="142"/>
      <c r="S22764" s="139"/>
    </row>
    <row r="22765" spans="2:19" ht="15.75" customHeight="1" x14ac:dyDescent="0.25">
      <c r="B22765" s="106"/>
      <c r="C22765" s="106"/>
      <c r="D22765" s="139"/>
      <c r="P22765" s="142"/>
      <c r="Q22765" s="142"/>
      <c r="R22765" s="142"/>
      <c r="S22765" s="139"/>
    </row>
    <row r="22766" spans="2:19" ht="15.75" customHeight="1" x14ac:dyDescent="0.25">
      <c r="B22766" s="106"/>
      <c r="C22766" s="106"/>
      <c r="D22766" s="139"/>
      <c r="P22766" s="142"/>
      <c r="Q22766" s="142"/>
      <c r="R22766" s="142"/>
      <c r="S22766" s="139"/>
    </row>
    <row r="22767" spans="2:19" ht="15.75" customHeight="1" x14ac:dyDescent="0.25">
      <c r="B22767" s="106"/>
      <c r="C22767" s="106"/>
      <c r="D22767" s="139"/>
      <c r="P22767" s="142"/>
      <c r="Q22767" s="142"/>
      <c r="R22767" s="142"/>
      <c r="S22767" s="139"/>
    </row>
    <row r="22768" spans="2:19" ht="15.75" customHeight="1" x14ac:dyDescent="0.25">
      <c r="B22768" s="106"/>
      <c r="C22768" s="106"/>
      <c r="D22768" s="139"/>
      <c r="P22768" s="142"/>
      <c r="Q22768" s="142"/>
      <c r="R22768" s="142"/>
      <c r="S22768" s="139"/>
    </row>
    <row r="22769" spans="2:19" ht="15.75" customHeight="1" x14ac:dyDescent="0.25">
      <c r="B22769" s="106"/>
      <c r="C22769" s="106"/>
      <c r="D22769" s="139"/>
      <c r="P22769" s="142"/>
      <c r="Q22769" s="142"/>
      <c r="R22769" s="142"/>
      <c r="S22769" s="139"/>
    </row>
    <row r="22770" spans="2:19" ht="15.75" customHeight="1" x14ac:dyDescent="0.25">
      <c r="B22770" s="106"/>
      <c r="C22770" s="106"/>
      <c r="D22770" s="139"/>
      <c r="P22770" s="142"/>
      <c r="Q22770" s="142"/>
      <c r="R22770" s="142"/>
      <c r="S22770" s="139"/>
    </row>
    <row r="22771" spans="2:19" ht="15.75" customHeight="1" x14ac:dyDescent="0.25">
      <c r="B22771" s="106"/>
      <c r="C22771" s="106"/>
      <c r="D22771" s="139"/>
      <c r="P22771" s="142"/>
      <c r="Q22771" s="142"/>
      <c r="R22771" s="142"/>
      <c r="S22771" s="139"/>
    </row>
    <row r="22772" spans="2:19" ht="15.75" customHeight="1" x14ac:dyDescent="0.25">
      <c r="B22772" s="106"/>
      <c r="C22772" s="106"/>
      <c r="D22772" s="139"/>
      <c r="P22772" s="142"/>
      <c r="Q22772" s="142"/>
      <c r="R22772" s="142"/>
      <c r="S22772" s="139"/>
    </row>
    <row r="22773" spans="2:19" ht="15.75" customHeight="1" x14ac:dyDescent="0.25">
      <c r="B22773" s="106"/>
      <c r="C22773" s="106"/>
      <c r="D22773" s="139"/>
      <c r="P22773" s="142"/>
      <c r="Q22773" s="142"/>
      <c r="R22773" s="142"/>
      <c r="S22773" s="139"/>
    </row>
    <row r="22774" spans="2:19" ht="15.75" customHeight="1" x14ac:dyDescent="0.25">
      <c r="B22774" s="106"/>
      <c r="C22774" s="106"/>
      <c r="D22774" s="139"/>
      <c r="P22774" s="142"/>
      <c r="Q22774" s="142"/>
      <c r="R22774" s="142"/>
      <c r="S22774" s="139"/>
    </row>
    <row r="22775" spans="2:19" ht="15.75" customHeight="1" x14ac:dyDescent="0.25">
      <c r="B22775" s="106"/>
      <c r="C22775" s="106"/>
      <c r="D22775" s="139"/>
      <c r="P22775" s="142"/>
      <c r="Q22775" s="142"/>
      <c r="R22775" s="142"/>
      <c r="S22775" s="139"/>
    </row>
    <row r="22776" spans="2:19" ht="15.75" customHeight="1" x14ac:dyDescent="0.25">
      <c r="B22776" s="106"/>
      <c r="C22776" s="106"/>
      <c r="D22776" s="139"/>
      <c r="P22776" s="142"/>
      <c r="Q22776" s="142"/>
      <c r="R22776" s="142"/>
      <c r="S22776" s="139"/>
    </row>
    <row r="22777" spans="2:19" ht="15.75" customHeight="1" x14ac:dyDescent="0.25">
      <c r="B22777" s="106"/>
      <c r="C22777" s="106"/>
      <c r="D22777" s="139"/>
      <c r="P22777" s="142"/>
      <c r="Q22777" s="142"/>
      <c r="R22777" s="142"/>
      <c r="S22777" s="139"/>
    </row>
    <row r="22778" spans="2:19" ht="15.75" customHeight="1" x14ac:dyDescent="0.25">
      <c r="B22778" s="106"/>
      <c r="C22778" s="106"/>
      <c r="D22778" s="139"/>
      <c r="P22778" s="142"/>
      <c r="Q22778" s="142"/>
      <c r="R22778" s="142"/>
      <c r="S22778" s="139"/>
    </row>
    <row r="22779" spans="2:19" ht="15.75" customHeight="1" x14ac:dyDescent="0.25">
      <c r="B22779" s="106"/>
      <c r="C22779" s="106"/>
      <c r="D22779" s="139"/>
      <c r="P22779" s="142"/>
      <c r="Q22779" s="142"/>
      <c r="R22779" s="142"/>
      <c r="S22779" s="139"/>
    </row>
    <row r="22780" spans="2:19" ht="15.75" customHeight="1" x14ac:dyDescent="0.25">
      <c r="B22780" s="106"/>
      <c r="C22780" s="106"/>
      <c r="D22780" s="139"/>
      <c r="P22780" s="142"/>
      <c r="Q22780" s="142"/>
      <c r="R22780" s="142"/>
      <c r="S22780" s="139"/>
    </row>
    <row r="22781" spans="2:19" ht="15.75" customHeight="1" x14ac:dyDescent="0.25">
      <c r="B22781" s="106"/>
      <c r="C22781" s="106"/>
      <c r="D22781" s="139"/>
      <c r="P22781" s="142"/>
      <c r="Q22781" s="142"/>
      <c r="R22781" s="142"/>
      <c r="S22781" s="139"/>
    </row>
    <row r="22782" spans="2:19" ht="15.75" customHeight="1" x14ac:dyDescent="0.25">
      <c r="B22782" s="106"/>
      <c r="C22782" s="106"/>
      <c r="D22782" s="139"/>
      <c r="P22782" s="142"/>
      <c r="Q22782" s="142"/>
      <c r="R22782" s="142"/>
      <c r="S22782" s="139"/>
    </row>
    <row r="22783" spans="2:19" ht="15.75" customHeight="1" x14ac:dyDescent="0.25">
      <c r="B22783" s="106"/>
      <c r="C22783" s="106"/>
      <c r="D22783" s="139"/>
      <c r="P22783" s="142"/>
      <c r="Q22783" s="142"/>
      <c r="R22783" s="142"/>
      <c r="S22783" s="139"/>
    </row>
    <row r="22784" spans="2:19" ht="15.75" customHeight="1" x14ac:dyDescent="0.25">
      <c r="B22784" s="106"/>
      <c r="C22784" s="106"/>
      <c r="D22784" s="139"/>
      <c r="P22784" s="142"/>
      <c r="Q22784" s="142"/>
      <c r="R22784" s="142"/>
      <c r="S22784" s="139"/>
    </row>
    <row r="22785" spans="2:19" ht="15.75" customHeight="1" x14ac:dyDescent="0.25">
      <c r="B22785" s="106"/>
      <c r="C22785" s="106"/>
      <c r="D22785" s="139"/>
      <c r="P22785" s="142"/>
      <c r="Q22785" s="142"/>
      <c r="R22785" s="142"/>
      <c r="S22785" s="139"/>
    </row>
    <row r="22786" spans="2:19" ht="15.75" customHeight="1" x14ac:dyDescent="0.25">
      <c r="B22786" s="106"/>
      <c r="C22786" s="106"/>
      <c r="D22786" s="139"/>
      <c r="P22786" s="142"/>
      <c r="Q22786" s="142"/>
      <c r="R22786" s="142"/>
      <c r="S22786" s="139"/>
    </row>
    <row r="22787" spans="2:19" ht="15.75" customHeight="1" x14ac:dyDescent="0.25">
      <c r="B22787" s="106"/>
      <c r="C22787" s="106"/>
      <c r="D22787" s="139"/>
      <c r="P22787" s="142"/>
      <c r="Q22787" s="142"/>
      <c r="R22787" s="142"/>
      <c r="S22787" s="139"/>
    </row>
    <row r="22788" spans="2:19" ht="15.75" customHeight="1" x14ac:dyDescent="0.25">
      <c r="B22788" s="106"/>
      <c r="C22788" s="106"/>
      <c r="D22788" s="139"/>
      <c r="P22788" s="142"/>
      <c r="Q22788" s="142"/>
      <c r="R22788" s="142"/>
      <c r="S22788" s="139"/>
    </row>
    <row r="22789" spans="2:19" ht="15.75" customHeight="1" x14ac:dyDescent="0.25">
      <c r="B22789" s="106"/>
      <c r="C22789" s="106"/>
      <c r="D22789" s="139"/>
      <c r="P22789" s="142"/>
      <c r="Q22789" s="142"/>
      <c r="R22789" s="142"/>
      <c r="S22789" s="139"/>
    </row>
    <row r="22790" spans="2:19" ht="15.75" customHeight="1" x14ac:dyDescent="0.25">
      <c r="B22790" s="106"/>
      <c r="C22790" s="106"/>
      <c r="D22790" s="139"/>
      <c r="P22790" s="142"/>
      <c r="Q22790" s="142"/>
      <c r="R22790" s="142"/>
      <c r="S22790" s="139"/>
    </row>
    <row r="22791" spans="2:19" ht="15.75" customHeight="1" x14ac:dyDescent="0.25">
      <c r="B22791" s="106"/>
      <c r="C22791" s="106"/>
      <c r="D22791" s="139"/>
      <c r="P22791" s="142"/>
      <c r="Q22791" s="142"/>
      <c r="R22791" s="142"/>
      <c r="S22791" s="139"/>
    </row>
    <row r="22792" spans="2:19" ht="15.75" customHeight="1" x14ac:dyDescent="0.25">
      <c r="B22792" s="106"/>
      <c r="C22792" s="106"/>
      <c r="D22792" s="139"/>
      <c r="P22792" s="142"/>
      <c r="Q22792" s="142"/>
      <c r="R22792" s="142"/>
      <c r="S22792" s="139"/>
    </row>
    <row r="22793" spans="2:19" ht="15.75" customHeight="1" x14ac:dyDescent="0.25">
      <c r="B22793" s="106"/>
      <c r="C22793" s="106"/>
      <c r="D22793" s="139"/>
      <c r="P22793" s="142"/>
      <c r="Q22793" s="142"/>
      <c r="R22793" s="142"/>
      <c r="S22793" s="139"/>
    </row>
    <row r="22794" spans="2:19" ht="15.75" customHeight="1" x14ac:dyDescent="0.25">
      <c r="B22794" s="106"/>
      <c r="C22794" s="106"/>
      <c r="D22794" s="139"/>
      <c r="P22794" s="142"/>
      <c r="Q22794" s="142"/>
      <c r="R22794" s="142"/>
      <c r="S22794" s="139"/>
    </row>
    <row r="22795" spans="2:19" ht="15.75" customHeight="1" x14ac:dyDescent="0.25">
      <c r="B22795" s="106"/>
      <c r="C22795" s="106"/>
      <c r="D22795" s="139"/>
      <c r="P22795" s="142"/>
      <c r="Q22795" s="142"/>
      <c r="R22795" s="142"/>
      <c r="S22795" s="139"/>
    </row>
    <row r="22796" spans="2:19" ht="15.75" customHeight="1" x14ac:dyDescent="0.25">
      <c r="B22796" s="106"/>
      <c r="C22796" s="106"/>
      <c r="D22796" s="139"/>
      <c r="P22796" s="142"/>
      <c r="Q22796" s="142"/>
      <c r="R22796" s="142"/>
      <c r="S22796" s="139"/>
    </row>
    <row r="22797" spans="2:19" ht="15.75" customHeight="1" x14ac:dyDescent="0.25">
      <c r="B22797" s="106"/>
      <c r="C22797" s="106"/>
      <c r="D22797" s="139"/>
      <c r="P22797" s="142"/>
      <c r="Q22797" s="142"/>
      <c r="R22797" s="142"/>
      <c r="S22797" s="139"/>
    </row>
    <row r="22798" spans="2:19" ht="15.75" customHeight="1" x14ac:dyDescent="0.25">
      <c r="B22798" s="106"/>
      <c r="C22798" s="106"/>
      <c r="D22798" s="139"/>
      <c r="P22798" s="142"/>
      <c r="Q22798" s="142"/>
      <c r="R22798" s="142"/>
      <c r="S22798" s="139"/>
    </row>
    <row r="22799" spans="2:19" ht="15.75" customHeight="1" x14ac:dyDescent="0.25">
      <c r="B22799" s="106"/>
      <c r="C22799" s="106"/>
      <c r="D22799" s="139"/>
      <c r="P22799" s="142"/>
      <c r="Q22799" s="142"/>
      <c r="R22799" s="142"/>
      <c r="S22799" s="139"/>
    </row>
    <row r="22800" spans="2:19" ht="15.75" customHeight="1" x14ac:dyDescent="0.25">
      <c r="B22800" s="106"/>
      <c r="C22800" s="106"/>
      <c r="D22800" s="139"/>
      <c r="P22800" s="142"/>
      <c r="Q22800" s="142"/>
      <c r="R22800" s="142"/>
      <c r="S22800" s="139"/>
    </row>
    <row r="22801" spans="2:19" ht="15.75" customHeight="1" x14ac:dyDescent="0.25">
      <c r="B22801" s="106"/>
      <c r="C22801" s="106"/>
      <c r="D22801" s="139"/>
      <c r="P22801" s="142"/>
      <c r="Q22801" s="142"/>
      <c r="R22801" s="142"/>
      <c r="S22801" s="139"/>
    </row>
    <row r="22802" spans="2:19" ht="15.75" customHeight="1" x14ac:dyDescent="0.25">
      <c r="B22802" s="106"/>
      <c r="C22802" s="106"/>
      <c r="D22802" s="139"/>
      <c r="P22802" s="142"/>
      <c r="Q22802" s="142"/>
      <c r="R22802" s="142"/>
      <c r="S22802" s="139"/>
    </row>
    <row r="22803" spans="2:19" ht="15.75" customHeight="1" x14ac:dyDescent="0.25">
      <c r="B22803" s="106"/>
      <c r="C22803" s="106"/>
      <c r="D22803" s="139"/>
      <c r="P22803" s="142"/>
      <c r="Q22803" s="142"/>
      <c r="R22803" s="142"/>
      <c r="S22803" s="139"/>
    </row>
    <row r="22804" spans="2:19" ht="15.75" customHeight="1" x14ac:dyDescent="0.25">
      <c r="B22804" s="106"/>
      <c r="C22804" s="106"/>
      <c r="D22804" s="139"/>
      <c r="P22804" s="142"/>
      <c r="Q22804" s="142"/>
      <c r="R22804" s="142"/>
      <c r="S22804" s="139"/>
    </row>
    <row r="22805" spans="2:19" ht="15.75" customHeight="1" x14ac:dyDescent="0.25">
      <c r="B22805" s="106"/>
      <c r="C22805" s="106"/>
      <c r="D22805" s="139"/>
      <c r="P22805" s="142"/>
      <c r="Q22805" s="142"/>
      <c r="R22805" s="142"/>
      <c r="S22805" s="139"/>
    </row>
    <row r="22806" spans="2:19" ht="15.75" customHeight="1" x14ac:dyDescent="0.25">
      <c r="B22806" s="106"/>
      <c r="C22806" s="106"/>
      <c r="D22806" s="139"/>
      <c r="P22806" s="142"/>
      <c r="Q22806" s="142"/>
      <c r="R22806" s="142"/>
      <c r="S22806" s="139"/>
    </row>
    <row r="22807" spans="2:19" ht="15.75" customHeight="1" x14ac:dyDescent="0.25">
      <c r="B22807" s="106"/>
      <c r="C22807" s="106"/>
      <c r="D22807" s="139"/>
      <c r="P22807" s="142"/>
      <c r="Q22807" s="142"/>
      <c r="R22807" s="142"/>
      <c r="S22807" s="139"/>
    </row>
    <row r="22808" spans="2:19" ht="15.75" customHeight="1" x14ac:dyDescent="0.25">
      <c r="B22808" s="106"/>
      <c r="C22808" s="106"/>
      <c r="D22808" s="139"/>
      <c r="P22808" s="142"/>
      <c r="Q22808" s="142"/>
      <c r="R22808" s="142"/>
      <c r="S22808" s="139"/>
    </row>
    <row r="22809" spans="2:19" ht="15.75" customHeight="1" x14ac:dyDescent="0.25">
      <c r="B22809" s="106"/>
      <c r="C22809" s="106"/>
      <c r="D22809" s="139"/>
      <c r="P22809" s="142"/>
      <c r="Q22809" s="142"/>
      <c r="R22809" s="142"/>
      <c r="S22809" s="139"/>
    </row>
    <row r="22810" spans="2:19" ht="15.75" customHeight="1" x14ac:dyDescent="0.25">
      <c r="B22810" s="106"/>
      <c r="C22810" s="106"/>
      <c r="D22810" s="139"/>
      <c r="P22810" s="142"/>
      <c r="Q22810" s="142"/>
      <c r="R22810" s="142"/>
      <c r="S22810" s="139"/>
    </row>
    <row r="22811" spans="2:19" ht="15.75" customHeight="1" x14ac:dyDescent="0.25">
      <c r="B22811" s="106"/>
      <c r="C22811" s="106"/>
      <c r="D22811" s="139"/>
      <c r="P22811" s="142"/>
      <c r="Q22811" s="142"/>
      <c r="R22811" s="142"/>
      <c r="S22811" s="139"/>
    </row>
    <row r="22812" spans="2:19" ht="15.75" customHeight="1" x14ac:dyDescent="0.25">
      <c r="B22812" s="106"/>
      <c r="C22812" s="106"/>
      <c r="D22812" s="139"/>
      <c r="P22812" s="142"/>
      <c r="Q22812" s="142"/>
      <c r="R22812" s="142"/>
      <c r="S22812" s="139"/>
    </row>
    <row r="22813" spans="2:19" ht="15.75" customHeight="1" x14ac:dyDescent="0.25">
      <c r="B22813" s="106"/>
      <c r="C22813" s="106"/>
      <c r="D22813" s="139"/>
      <c r="P22813" s="142"/>
      <c r="Q22813" s="142"/>
      <c r="R22813" s="142"/>
      <c r="S22813" s="139"/>
    </row>
    <row r="22814" spans="2:19" ht="15.75" customHeight="1" x14ac:dyDescent="0.25">
      <c r="B22814" s="106"/>
      <c r="C22814" s="106"/>
      <c r="D22814" s="139"/>
      <c r="P22814" s="142"/>
      <c r="Q22814" s="142"/>
      <c r="R22814" s="142"/>
      <c r="S22814" s="139"/>
    </row>
    <row r="22815" spans="2:19" ht="15.75" customHeight="1" x14ac:dyDescent="0.25">
      <c r="B22815" s="106"/>
      <c r="C22815" s="106"/>
      <c r="D22815" s="139"/>
      <c r="P22815" s="142"/>
      <c r="Q22815" s="142"/>
      <c r="R22815" s="142"/>
      <c r="S22815" s="139"/>
    </row>
    <row r="22816" spans="2:19" ht="15.75" customHeight="1" x14ac:dyDescent="0.25">
      <c r="B22816" s="106"/>
      <c r="C22816" s="106"/>
      <c r="D22816" s="139"/>
      <c r="P22816" s="142"/>
      <c r="Q22816" s="142"/>
      <c r="R22816" s="142"/>
      <c r="S22816" s="139"/>
    </row>
    <row r="22817" spans="2:19" ht="15.75" customHeight="1" x14ac:dyDescent="0.25">
      <c r="B22817" s="106"/>
      <c r="C22817" s="106"/>
      <c r="D22817" s="139"/>
      <c r="P22817" s="142"/>
      <c r="Q22817" s="142"/>
      <c r="R22817" s="142"/>
      <c r="S22817" s="139"/>
    </row>
    <row r="22818" spans="2:19" ht="15.75" customHeight="1" x14ac:dyDescent="0.25">
      <c r="B22818" s="106"/>
      <c r="C22818" s="106"/>
      <c r="D22818" s="139"/>
      <c r="P22818" s="142"/>
      <c r="Q22818" s="142"/>
      <c r="R22818" s="142"/>
      <c r="S22818" s="139"/>
    </row>
    <row r="22819" spans="2:19" ht="15.75" customHeight="1" x14ac:dyDescent="0.25">
      <c r="B22819" s="106"/>
      <c r="C22819" s="106"/>
      <c r="D22819" s="139"/>
      <c r="P22819" s="142"/>
      <c r="Q22819" s="142"/>
      <c r="R22819" s="142"/>
      <c r="S22819" s="139"/>
    </row>
    <row r="22820" spans="2:19" ht="15.75" customHeight="1" x14ac:dyDescent="0.25">
      <c r="B22820" s="106"/>
      <c r="C22820" s="106"/>
      <c r="D22820" s="139"/>
      <c r="P22820" s="142"/>
      <c r="Q22820" s="142"/>
      <c r="R22820" s="142"/>
      <c r="S22820" s="139"/>
    </row>
    <row r="22821" spans="2:19" ht="15.75" customHeight="1" x14ac:dyDescent="0.25">
      <c r="B22821" s="106"/>
      <c r="C22821" s="106"/>
      <c r="D22821" s="139"/>
      <c r="P22821" s="142"/>
      <c r="Q22821" s="142"/>
      <c r="R22821" s="142"/>
      <c r="S22821" s="139"/>
    </row>
    <row r="22822" spans="2:19" ht="15.75" customHeight="1" x14ac:dyDescent="0.25">
      <c r="B22822" s="106"/>
      <c r="C22822" s="106"/>
      <c r="D22822" s="139"/>
      <c r="P22822" s="142"/>
      <c r="Q22822" s="142"/>
      <c r="R22822" s="142"/>
      <c r="S22822" s="139"/>
    </row>
    <row r="22823" spans="2:19" ht="15.75" customHeight="1" x14ac:dyDescent="0.25">
      <c r="B22823" s="106"/>
      <c r="C22823" s="106"/>
      <c r="D22823" s="139"/>
      <c r="P22823" s="142"/>
      <c r="Q22823" s="142"/>
      <c r="R22823" s="142"/>
      <c r="S22823" s="139"/>
    </row>
    <row r="22824" spans="2:19" ht="15.75" customHeight="1" x14ac:dyDescent="0.25">
      <c r="B22824" s="106"/>
      <c r="C22824" s="106"/>
      <c r="D22824" s="139"/>
      <c r="P22824" s="142"/>
      <c r="Q22824" s="142"/>
      <c r="R22824" s="142"/>
      <c r="S22824" s="139"/>
    </row>
    <row r="22825" spans="2:19" ht="15.75" customHeight="1" x14ac:dyDescent="0.25">
      <c r="B22825" s="106"/>
      <c r="C22825" s="106"/>
      <c r="D22825" s="139"/>
      <c r="P22825" s="142"/>
      <c r="Q22825" s="142"/>
      <c r="R22825" s="142"/>
      <c r="S22825" s="139"/>
    </row>
    <row r="22826" spans="2:19" ht="15.75" customHeight="1" x14ac:dyDescent="0.25">
      <c r="B22826" s="106"/>
      <c r="C22826" s="106"/>
      <c r="D22826" s="139"/>
      <c r="P22826" s="142"/>
      <c r="Q22826" s="142"/>
      <c r="R22826" s="142"/>
      <c r="S22826" s="139"/>
    </row>
    <row r="22827" spans="2:19" ht="15.75" customHeight="1" x14ac:dyDescent="0.25">
      <c r="B22827" s="106"/>
      <c r="C22827" s="106"/>
      <c r="D22827" s="139"/>
      <c r="P22827" s="142"/>
      <c r="Q22827" s="142"/>
      <c r="R22827" s="142"/>
      <c r="S22827" s="139"/>
    </row>
    <row r="22828" spans="2:19" ht="15.75" customHeight="1" x14ac:dyDescent="0.25">
      <c r="B22828" s="106"/>
      <c r="C22828" s="106"/>
      <c r="D22828" s="139"/>
      <c r="P22828" s="142"/>
      <c r="Q22828" s="142"/>
      <c r="R22828" s="142"/>
      <c r="S22828" s="139"/>
    </row>
    <row r="22829" spans="2:19" ht="15.75" customHeight="1" x14ac:dyDescent="0.25">
      <c r="B22829" s="106"/>
      <c r="C22829" s="106"/>
      <c r="D22829" s="139"/>
      <c r="P22829" s="142"/>
      <c r="Q22829" s="142"/>
      <c r="R22829" s="142"/>
      <c r="S22829" s="139"/>
    </row>
    <row r="22830" spans="2:19" ht="15.75" customHeight="1" x14ac:dyDescent="0.25">
      <c r="B22830" s="106"/>
      <c r="C22830" s="106"/>
      <c r="D22830" s="139"/>
      <c r="P22830" s="142"/>
      <c r="Q22830" s="142"/>
      <c r="R22830" s="142"/>
      <c r="S22830" s="139"/>
    </row>
    <row r="22831" spans="2:19" ht="15.75" customHeight="1" x14ac:dyDescent="0.25">
      <c r="B22831" s="106"/>
      <c r="C22831" s="106"/>
      <c r="D22831" s="139"/>
      <c r="P22831" s="142"/>
      <c r="Q22831" s="142"/>
      <c r="R22831" s="142"/>
      <c r="S22831" s="139"/>
    </row>
    <row r="22832" spans="2:19" ht="15.75" customHeight="1" x14ac:dyDescent="0.25">
      <c r="B22832" s="106"/>
      <c r="C22832" s="106"/>
      <c r="D22832" s="139"/>
      <c r="P22832" s="142"/>
      <c r="Q22832" s="142"/>
      <c r="R22832" s="142"/>
      <c r="S22832" s="139"/>
    </row>
    <row r="22833" spans="2:19" ht="15.75" customHeight="1" x14ac:dyDescent="0.25">
      <c r="B22833" s="106"/>
      <c r="C22833" s="106"/>
      <c r="D22833" s="139"/>
      <c r="P22833" s="142"/>
      <c r="Q22833" s="142"/>
      <c r="R22833" s="142"/>
      <c r="S22833" s="139"/>
    </row>
    <row r="22834" spans="2:19" ht="15.75" customHeight="1" x14ac:dyDescent="0.25">
      <c r="B22834" s="106"/>
      <c r="C22834" s="106"/>
      <c r="D22834" s="139"/>
      <c r="P22834" s="142"/>
      <c r="Q22834" s="142"/>
      <c r="R22834" s="142"/>
      <c r="S22834" s="139"/>
    </row>
    <row r="22835" spans="2:19" ht="15.75" customHeight="1" x14ac:dyDescent="0.25">
      <c r="B22835" s="106"/>
      <c r="C22835" s="106"/>
      <c r="D22835" s="139"/>
      <c r="P22835" s="142"/>
      <c r="Q22835" s="142"/>
      <c r="R22835" s="142"/>
      <c r="S22835" s="139"/>
    </row>
    <row r="22836" spans="2:19" ht="15.75" customHeight="1" x14ac:dyDescent="0.25">
      <c r="B22836" s="106"/>
      <c r="C22836" s="106"/>
      <c r="D22836" s="139"/>
      <c r="P22836" s="142"/>
      <c r="Q22836" s="142"/>
      <c r="R22836" s="142"/>
      <c r="S22836" s="139"/>
    </row>
    <row r="22837" spans="2:19" ht="15.75" customHeight="1" x14ac:dyDescent="0.25">
      <c r="B22837" s="106"/>
      <c r="C22837" s="106"/>
      <c r="D22837" s="139"/>
      <c r="P22837" s="142"/>
      <c r="Q22837" s="142"/>
      <c r="R22837" s="142"/>
      <c r="S22837" s="139"/>
    </row>
    <row r="22838" spans="2:19" ht="15.75" customHeight="1" x14ac:dyDescent="0.25">
      <c r="B22838" s="106"/>
      <c r="C22838" s="106"/>
      <c r="D22838" s="139"/>
      <c r="P22838" s="142"/>
      <c r="Q22838" s="142"/>
      <c r="R22838" s="142"/>
      <c r="S22838" s="139"/>
    </row>
    <row r="22839" spans="2:19" ht="15.75" customHeight="1" x14ac:dyDescent="0.25">
      <c r="B22839" s="106"/>
      <c r="C22839" s="106"/>
      <c r="D22839" s="139"/>
      <c r="P22839" s="142"/>
      <c r="Q22839" s="142"/>
      <c r="R22839" s="142"/>
      <c r="S22839" s="139"/>
    </row>
    <row r="22840" spans="2:19" ht="15.75" customHeight="1" x14ac:dyDescent="0.25">
      <c r="B22840" s="106"/>
      <c r="C22840" s="106"/>
      <c r="D22840" s="139"/>
      <c r="P22840" s="142"/>
      <c r="Q22840" s="142"/>
      <c r="R22840" s="142"/>
      <c r="S22840" s="139"/>
    </row>
    <row r="22841" spans="2:19" ht="15.75" customHeight="1" x14ac:dyDescent="0.25">
      <c r="B22841" s="106"/>
      <c r="C22841" s="106"/>
      <c r="D22841" s="139"/>
      <c r="P22841" s="142"/>
      <c r="Q22841" s="142"/>
      <c r="R22841" s="142"/>
      <c r="S22841" s="139"/>
    </row>
    <row r="22842" spans="2:19" ht="15.75" customHeight="1" x14ac:dyDescent="0.25">
      <c r="B22842" s="106"/>
      <c r="C22842" s="106"/>
      <c r="D22842" s="139"/>
      <c r="P22842" s="142"/>
      <c r="Q22842" s="142"/>
      <c r="R22842" s="142"/>
      <c r="S22842" s="139"/>
    </row>
    <row r="22843" spans="2:19" ht="15.75" customHeight="1" x14ac:dyDescent="0.25">
      <c r="B22843" s="106"/>
      <c r="C22843" s="106"/>
      <c r="D22843" s="139"/>
      <c r="P22843" s="142"/>
      <c r="Q22843" s="142"/>
      <c r="R22843" s="142"/>
      <c r="S22843" s="139"/>
    </row>
    <row r="22844" spans="2:19" ht="15.75" customHeight="1" x14ac:dyDescent="0.25">
      <c r="B22844" s="106"/>
      <c r="C22844" s="106"/>
      <c r="D22844" s="139"/>
      <c r="P22844" s="142"/>
      <c r="Q22844" s="142"/>
      <c r="R22844" s="142"/>
      <c r="S22844" s="139"/>
    </row>
    <row r="22845" spans="2:19" ht="15.75" customHeight="1" x14ac:dyDescent="0.25">
      <c r="B22845" s="106"/>
      <c r="C22845" s="106"/>
      <c r="D22845" s="139"/>
      <c r="P22845" s="142"/>
      <c r="Q22845" s="142"/>
      <c r="R22845" s="142"/>
      <c r="S22845" s="139"/>
    </row>
    <row r="22846" spans="2:19" ht="15.75" customHeight="1" x14ac:dyDescent="0.25">
      <c r="B22846" s="106"/>
      <c r="C22846" s="106"/>
      <c r="D22846" s="139"/>
      <c r="P22846" s="142"/>
      <c r="Q22846" s="142"/>
      <c r="R22846" s="142"/>
      <c r="S22846" s="139"/>
    </row>
    <row r="22847" spans="2:19" ht="15.75" customHeight="1" x14ac:dyDescent="0.25">
      <c r="B22847" s="106"/>
      <c r="C22847" s="106"/>
      <c r="D22847" s="139"/>
      <c r="P22847" s="142"/>
      <c r="Q22847" s="142"/>
      <c r="R22847" s="142"/>
      <c r="S22847" s="139"/>
    </row>
    <row r="22848" spans="2:19" ht="15.75" customHeight="1" x14ac:dyDescent="0.25">
      <c r="B22848" s="106"/>
      <c r="C22848" s="106"/>
      <c r="D22848" s="139"/>
      <c r="P22848" s="142"/>
      <c r="Q22848" s="142"/>
      <c r="R22848" s="142"/>
      <c r="S22848" s="139"/>
    </row>
    <row r="22849" spans="2:19" ht="15.75" customHeight="1" x14ac:dyDescent="0.25">
      <c r="B22849" s="106"/>
      <c r="C22849" s="106"/>
      <c r="D22849" s="139"/>
      <c r="P22849" s="142"/>
      <c r="Q22849" s="142"/>
      <c r="R22849" s="142"/>
      <c r="S22849" s="139"/>
    </row>
    <row r="22850" spans="2:19" ht="15.75" customHeight="1" x14ac:dyDescent="0.25">
      <c r="B22850" s="106"/>
      <c r="C22850" s="106"/>
      <c r="D22850" s="139"/>
      <c r="P22850" s="142"/>
      <c r="Q22850" s="142"/>
      <c r="R22850" s="142"/>
      <c r="S22850" s="139"/>
    </row>
    <row r="22851" spans="2:19" ht="15.75" customHeight="1" x14ac:dyDescent="0.25">
      <c r="B22851" s="106"/>
      <c r="C22851" s="106"/>
      <c r="D22851" s="139"/>
      <c r="P22851" s="142"/>
      <c r="Q22851" s="142"/>
      <c r="R22851" s="142"/>
      <c r="S22851" s="139"/>
    </row>
    <row r="22852" spans="2:19" ht="15.75" customHeight="1" x14ac:dyDescent="0.25">
      <c r="B22852" s="106"/>
      <c r="C22852" s="106"/>
      <c r="D22852" s="139"/>
      <c r="P22852" s="142"/>
      <c r="Q22852" s="142"/>
      <c r="R22852" s="142"/>
      <c r="S22852" s="139"/>
    </row>
    <row r="22853" spans="2:19" ht="15.75" customHeight="1" x14ac:dyDescent="0.25">
      <c r="B22853" s="106"/>
      <c r="C22853" s="106"/>
      <c r="D22853" s="139"/>
      <c r="P22853" s="142"/>
      <c r="Q22853" s="142"/>
      <c r="R22853" s="142"/>
      <c r="S22853" s="139"/>
    </row>
    <row r="22854" spans="2:19" ht="15.75" customHeight="1" x14ac:dyDescent="0.25">
      <c r="B22854" s="106"/>
      <c r="C22854" s="106"/>
      <c r="D22854" s="139"/>
      <c r="P22854" s="142"/>
      <c r="Q22854" s="142"/>
      <c r="R22854" s="142"/>
      <c r="S22854" s="139"/>
    </row>
    <row r="22855" spans="2:19" ht="15.75" customHeight="1" x14ac:dyDescent="0.25">
      <c r="B22855" s="106"/>
      <c r="C22855" s="106"/>
      <c r="D22855" s="139"/>
      <c r="P22855" s="142"/>
      <c r="Q22855" s="142"/>
      <c r="R22855" s="142"/>
      <c r="S22855" s="139"/>
    </row>
    <row r="22856" spans="2:19" ht="15.75" customHeight="1" x14ac:dyDescent="0.25">
      <c r="B22856" s="106"/>
      <c r="C22856" s="106"/>
      <c r="D22856" s="139"/>
      <c r="P22856" s="142"/>
      <c r="Q22856" s="142"/>
      <c r="R22856" s="142"/>
      <c r="S22856" s="139"/>
    </row>
    <row r="22857" spans="2:19" ht="15.75" customHeight="1" x14ac:dyDescent="0.25">
      <c r="B22857" s="106"/>
      <c r="C22857" s="106"/>
      <c r="D22857" s="139"/>
      <c r="P22857" s="142"/>
      <c r="Q22857" s="142"/>
      <c r="R22857" s="142"/>
      <c r="S22857" s="139"/>
    </row>
    <row r="22858" spans="2:19" ht="15.75" customHeight="1" x14ac:dyDescent="0.25">
      <c r="B22858" s="106"/>
      <c r="C22858" s="106"/>
      <c r="D22858" s="139"/>
      <c r="P22858" s="142"/>
      <c r="Q22858" s="142"/>
      <c r="R22858" s="142"/>
      <c r="S22858" s="139"/>
    </row>
    <row r="22859" spans="2:19" ht="15.75" customHeight="1" x14ac:dyDescent="0.25">
      <c r="B22859" s="106"/>
      <c r="C22859" s="106"/>
      <c r="D22859" s="139"/>
      <c r="P22859" s="142"/>
      <c r="Q22859" s="142"/>
      <c r="R22859" s="142"/>
      <c r="S22859" s="139"/>
    </row>
    <row r="22860" spans="2:19" ht="15.75" customHeight="1" x14ac:dyDescent="0.25">
      <c r="B22860" s="106"/>
      <c r="C22860" s="106"/>
      <c r="D22860" s="139"/>
      <c r="P22860" s="142"/>
      <c r="Q22860" s="142"/>
      <c r="R22860" s="142"/>
      <c r="S22860" s="139"/>
    </row>
    <row r="22861" spans="2:19" ht="15.75" customHeight="1" x14ac:dyDescent="0.25">
      <c r="B22861" s="106"/>
      <c r="C22861" s="106"/>
      <c r="D22861" s="139"/>
      <c r="P22861" s="142"/>
      <c r="Q22861" s="142"/>
      <c r="R22861" s="142"/>
      <c r="S22861" s="139"/>
    </row>
    <row r="22862" spans="2:19" ht="15.75" customHeight="1" x14ac:dyDescent="0.25">
      <c r="B22862" s="106"/>
      <c r="C22862" s="106"/>
      <c r="D22862" s="139"/>
      <c r="P22862" s="142"/>
      <c r="Q22862" s="142"/>
      <c r="R22862" s="142"/>
      <c r="S22862" s="139"/>
    </row>
    <row r="22863" spans="2:19" ht="15.75" customHeight="1" x14ac:dyDescent="0.25">
      <c r="B22863" s="106"/>
      <c r="C22863" s="106"/>
      <c r="D22863" s="139"/>
      <c r="P22863" s="142"/>
      <c r="Q22863" s="142"/>
      <c r="R22863" s="142"/>
      <c r="S22863" s="139"/>
    </row>
    <row r="22864" spans="2:19" ht="15.75" customHeight="1" x14ac:dyDescent="0.25">
      <c r="B22864" s="106"/>
      <c r="C22864" s="106"/>
      <c r="D22864" s="139"/>
      <c r="P22864" s="142"/>
      <c r="Q22864" s="142"/>
      <c r="R22864" s="142"/>
      <c r="S22864" s="139"/>
    </row>
    <row r="22865" spans="2:19" ht="15.75" customHeight="1" x14ac:dyDescent="0.25">
      <c r="B22865" s="106"/>
      <c r="C22865" s="106"/>
      <c r="D22865" s="139"/>
      <c r="P22865" s="142"/>
      <c r="Q22865" s="142"/>
      <c r="R22865" s="142"/>
      <c r="S22865" s="139"/>
    </row>
    <row r="22866" spans="2:19" ht="15.75" customHeight="1" x14ac:dyDescent="0.25">
      <c r="B22866" s="106"/>
      <c r="C22866" s="106"/>
      <c r="D22866" s="139"/>
      <c r="P22866" s="142"/>
      <c r="Q22866" s="142"/>
      <c r="R22866" s="142"/>
      <c r="S22866" s="139"/>
    </row>
    <row r="22867" spans="2:19" ht="15.75" customHeight="1" x14ac:dyDescent="0.25">
      <c r="B22867" s="106"/>
      <c r="C22867" s="106"/>
      <c r="D22867" s="139"/>
      <c r="P22867" s="142"/>
      <c r="Q22867" s="142"/>
      <c r="R22867" s="142"/>
      <c r="S22867" s="139"/>
    </row>
    <row r="22868" spans="2:19" ht="15.75" customHeight="1" x14ac:dyDescent="0.25">
      <c r="B22868" s="106"/>
      <c r="C22868" s="106"/>
      <c r="D22868" s="139"/>
      <c r="P22868" s="142"/>
      <c r="Q22868" s="142"/>
      <c r="R22868" s="142"/>
      <c r="S22868" s="139"/>
    </row>
    <row r="22869" spans="2:19" ht="15.75" customHeight="1" x14ac:dyDescent="0.25">
      <c r="B22869" s="106"/>
      <c r="C22869" s="106"/>
      <c r="D22869" s="139"/>
      <c r="P22869" s="142"/>
      <c r="Q22869" s="142"/>
      <c r="R22869" s="142"/>
      <c r="S22869" s="139"/>
    </row>
    <row r="22870" spans="2:19" ht="15.75" customHeight="1" x14ac:dyDescent="0.25">
      <c r="B22870" s="106"/>
      <c r="C22870" s="106"/>
      <c r="D22870" s="139"/>
      <c r="P22870" s="142"/>
      <c r="Q22870" s="142"/>
      <c r="R22870" s="142"/>
      <c r="S22870" s="139"/>
    </row>
    <row r="22871" spans="2:19" ht="15.75" customHeight="1" x14ac:dyDescent="0.25">
      <c r="B22871" s="106"/>
      <c r="C22871" s="106"/>
      <c r="D22871" s="139"/>
      <c r="P22871" s="142"/>
      <c r="Q22871" s="142"/>
      <c r="R22871" s="142"/>
      <c r="S22871" s="139"/>
    </row>
    <row r="22872" spans="2:19" ht="15.75" customHeight="1" x14ac:dyDescent="0.25">
      <c r="B22872" s="106"/>
      <c r="C22872" s="106"/>
      <c r="D22872" s="139"/>
      <c r="P22872" s="142"/>
      <c r="Q22872" s="142"/>
      <c r="R22872" s="142"/>
      <c r="S22872" s="139"/>
    </row>
    <row r="22873" spans="2:19" ht="15.75" customHeight="1" x14ac:dyDescent="0.25">
      <c r="B22873" s="106"/>
      <c r="C22873" s="106"/>
      <c r="D22873" s="139"/>
      <c r="P22873" s="142"/>
      <c r="Q22873" s="142"/>
      <c r="R22873" s="142"/>
      <c r="S22873" s="139"/>
    </row>
    <row r="22874" spans="2:19" ht="15.75" customHeight="1" x14ac:dyDescent="0.25">
      <c r="B22874" s="106"/>
      <c r="C22874" s="106"/>
      <c r="D22874" s="139"/>
      <c r="P22874" s="142"/>
      <c r="Q22874" s="142"/>
      <c r="R22874" s="142"/>
      <c r="S22874" s="139"/>
    </row>
    <row r="22875" spans="2:19" ht="15.75" customHeight="1" x14ac:dyDescent="0.25">
      <c r="B22875" s="106"/>
      <c r="C22875" s="106"/>
      <c r="D22875" s="139"/>
      <c r="P22875" s="142"/>
      <c r="Q22875" s="142"/>
      <c r="R22875" s="142"/>
      <c r="S22875" s="139"/>
    </row>
    <row r="22876" spans="2:19" ht="15.75" customHeight="1" x14ac:dyDescent="0.25">
      <c r="B22876" s="106"/>
      <c r="C22876" s="106"/>
      <c r="D22876" s="139"/>
      <c r="P22876" s="142"/>
      <c r="Q22876" s="142"/>
      <c r="R22876" s="142"/>
      <c r="S22876" s="139"/>
    </row>
    <row r="22877" spans="2:19" ht="15.75" customHeight="1" x14ac:dyDescent="0.25">
      <c r="B22877" s="106"/>
      <c r="C22877" s="106"/>
      <c r="D22877" s="139"/>
      <c r="P22877" s="142"/>
      <c r="Q22877" s="142"/>
      <c r="R22877" s="142"/>
      <c r="S22877" s="139"/>
    </row>
    <row r="22878" spans="2:19" ht="15.75" customHeight="1" x14ac:dyDescent="0.25">
      <c r="B22878" s="106"/>
      <c r="C22878" s="106"/>
      <c r="D22878" s="139"/>
      <c r="P22878" s="142"/>
      <c r="Q22878" s="142"/>
      <c r="R22878" s="142"/>
      <c r="S22878" s="139"/>
    </row>
    <row r="22879" spans="2:19" ht="15.75" customHeight="1" x14ac:dyDescent="0.25">
      <c r="B22879" s="106"/>
      <c r="C22879" s="106"/>
      <c r="D22879" s="139"/>
      <c r="P22879" s="142"/>
      <c r="Q22879" s="142"/>
      <c r="R22879" s="142"/>
      <c r="S22879" s="139"/>
    </row>
    <row r="22880" spans="2:19" ht="15.75" customHeight="1" x14ac:dyDescent="0.25">
      <c r="B22880" s="106"/>
      <c r="C22880" s="106"/>
      <c r="D22880" s="139"/>
      <c r="P22880" s="142"/>
      <c r="Q22880" s="142"/>
      <c r="R22880" s="142"/>
      <c r="S22880" s="139"/>
    </row>
    <row r="22881" spans="2:19" ht="15.75" customHeight="1" x14ac:dyDescent="0.25">
      <c r="B22881" s="106"/>
      <c r="C22881" s="106"/>
      <c r="D22881" s="139"/>
      <c r="P22881" s="142"/>
      <c r="Q22881" s="142"/>
      <c r="R22881" s="142"/>
      <c r="S22881" s="139"/>
    </row>
    <row r="22882" spans="2:19" ht="15.75" customHeight="1" x14ac:dyDescent="0.25">
      <c r="B22882" s="106"/>
      <c r="C22882" s="106"/>
      <c r="D22882" s="139"/>
      <c r="P22882" s="142"/>
      <c r="Q22882" s="142"/>
      <c r="R22882" s="142"/>
      <c r="S22882" s="139"/>
    </row>
    <row r="22883" spans="2:19" ht="15.75" customHeight="1" x14ac:dyDescent="0.25">
      <c r="B22883" s="106"/>
      <c r="C22883" s="106"/>
      <c r="D22883" s="139"/>
      <c r="P22883" s="142"/>
      <c r="Q22883" s="142"/>
      <c r="R22883" s="142"/>
      <c r="S22883" s="139"/>
    </row>
    <row r="22884" spans="2:19" ht="15.75" customHeight="1" x14ac:dyDescent="0.25">
      <c r="B22884" s="106"/>
      <c r="C22884" s="106"/>
      <c r="D22884" s="139"/>
      <c r="P22884" s="142"/>
      <c r="Q22884" s="142"/>
      <c r="R22884" s="142"/>
      <c r="S22884" s="139"/>
    </row>
    <row r="22885" spans="2:19" ht="15.75" customHeight="1" x14ac:dyDescent="0.25">
      <c r="B22885" s="106"/>
      <c r="C22885" s="106"/>
      <c r="D22885" s="139"/>
      <c r="P22885" s="142"/>
      <c r="Q22885" s="142"/>
      <c r="R22885" s="142"/>
      <c r="S22885" s="139"/>
    </row>
    <row r="22886" spans="2:19" ht="15.75" customHeight="1" x14ac:dyDescent="0.25">
      <c r="B22886" s="106"/>
      <c r="C22886" s="106"/>
      <c r="D22886" s="139"/>
      <c r="P22886" s="142"/>
      <c r="Q22886" s="142"/>
      <c r="R22886" s="142"/>
      <c r="S22886" s="139"/>
    </row>
    <row r="22887" spans="2:19" ht="15.75" customHeight="1" x14ac:dyDescent="0.25">
      <c r="B22887" s="106"/>
      <c r="C22887" s="106"/>
      <c r="D22887" s="139"/>
      <c r="P22887" s="142"/>
      <c r="Q22887" s="142"/>
      <c r="R22887" s="142"/>
      <c r="S22887" s="139"/>
    </row>
    <row r="22888" spans="2:19" ht="15.75" customHeight="1" x14ac:dyDescent="0.25">
      <c r="B22888" s="106"/>
      <c r="C22888" s="106"/>
      <c r="D22888" s="139"/>
      <c r="P22888" s="142"/>
      <c r="Q22888" s="142"/>
      <c r="R22888" s="142"/>
      <c r="S22888" s="139"/>
    </row>
    <row r="22889" spans="2:19" ht="15.75" customHeight="1" x14ac:dyDescent="0.25">
      <c r="B22889" s="106"/>
      <c r="C22889" s="106"/>
      <c r="D22889" s="139"/>
      <c r="P22889" s="142"/>
      <c r="Q22889" s="142"/>
      <c r="R22889" s="142"/>
      <c r="S22889" s="139"/>
    </row>
    <row r="22890" spans="2:19" ht="15.75" customHeight="1" x14ac:dyDescent="0.25">
      <c r="B22890" s="106"/>
      <c r="C22890" s="106"/>
      <c r="D22890" s="139"/>
      <c r="P22890" s="142"/>
      <c r="Q22890" s="142"/>
      <c r="R22890" s="142"/>
      <c r="S22890" s="139"/>
    </row>
    <row r="22891" spans="2:19" ht="15.75" customHeight="1" x14ac:dyDescent="0.25">
      <c r="B22891" s="106"/>
      <c r="C22891" s="106"/>
      <c r="D22891" s="139"/>
      <c r="P22891" s="142"/>
      <c r="Q22891" s="142"/>
      <c r="R22891" s="142"/>
      <c r="S22891" s="139"/>
    </row>
    <row r="22892" spans="2:19" ht="15.75" customHeight="1" x14ac:dyDescent="0.25">
      <c r="B22892" s="106"/>
      <c r="C22892" s="106"/>
      <c r="D22892" s="139"/>
      <c r="P22892" s="142"/>
      <c r="Q22892" s="142"/>
      <c r="R22892" s="142"/>
      <c r="S22892" s="139"/>
    </row>
    <row r="22893" spans="2:19" ht="15.75" customHeight="1" x14ac:dyDescent="0.25">
      <c r="B22893" s="106"/>
      <c r="C22893" s="106"/>
      <c r="D22893" s="139"/>
      <c r="P22893" s="142"/>
      <c r="Q22893" s="142"/>
      <c r="R22893" s="142"/>
      <c r="S22893" s="139"/>
    </row>
    <row r="22894" spans="2:19" ht="15.75" customHeight="1" x14ac:dyDescent="0.25">
      <c r="B22894" s="106"/>
      <c r="C22894" s="106"/>
      <c r="D22894" s="139"/>
      <c r="P22894" s="142"/>
      <c r="Q22894" s="142"/>
      <c r="R22894" s="142"/>
      <c r="S22894" s="139"/>
    </row>
    <row r="22895" spans="2:19" ht="15.75" customHeight="1" x14ac:dyDescent="0.25">
      <c r="B22895" s="106"/>
      <c r="C22895" s="106"/>
      <c r="D22895" s="139"/>
      <c r="P22895" s="142"/>
      <c r="Q22895" s="142"/>
      <c r="R22895" s="142"/>
      <c r="S22895" s="139"/>
    </row>
    <row r="22896" spans="2:19" ht="15.75" customHeight="1" x14ac:dyDescent="0.25">
      <c r="B22896" s="106"/>
      <c r="C22896" s="106"/>
      <c r="D22896" s="139"/>
      <c r="P22896" s="142"/>
      <c r="Q22896" s="142"/>
      <c r="R22896" s="142"/>
      <c r="S22896" s="139"/>
    </row>
    <row r="22897" spans="2:19" ht="15.75" customHeight="1" x14ac:dyDescent="0.25">
      <c r="B22897" s="106"/>
      <c r="C22897" s="106"/>
      <c r="D22897" s="139"/>
      <c r="P22897" s="142"/>
      <c r="Q22897" s="142"/>
      <c r="R22897" s="142"/>
      <c r="S22897" s="139"/>
    </row>
    <row r="22898" spans="2:19" ht="15.75" customHeight="1" x14ac:dyDescent="0.25">
      <c r="B22898" s="106"/>
      <c r="C22898" s="106"/>
      <c r="D22898" s="139"/>
      <c r="P22898" s="142"/>
      <c r="Q22898" s="142"/>
      <c r="R22898" s="142"/>
      <c r="S22898" s="139"/>
    </row>
    <row r="22899" spans="2:19" ht="15.75" customHeight="1" x14ac:dyDescent="0.25">
      <c r="B22899" s="106"/>
      <c r="C22899" s="106"/>
      <c r="D22899" s="139"/>
      <c r="P22899" s="142"/>
      <c r="Q22899" s="142"/>
      <c r="R22899" s="142"/>
      <c r="S22899" s="139"/>
    </row>
    <row r="22900" spans="2:19" ht="15.75" customHeight="1" x14ac:dyDescent="0.25">
      <c r="B22900" s="106"/>
      <c r="C22900" s="106"/>
      <c r="D22900" s="139"/>
      <c r="P22900" s="142"/>
      <c r="Q22900" s="142"/>
      <c r="R22900" s="142"/>
      <c r="S22900" s="139"/>
    </row>
    <row r="22901" spans="2:19" ht="15.75" customHeight="1" x14ac:dyDescent="0.25">
      <c r="B22901" s="106"/>
      <c r="C22901" s="106"/>
      <c r="D22901" s="139"/>
      <c r="P22901" s="142"/>
      <c r="Q22901" s="142"/>
      <c r="R22901" s="142"/>
      <c r="S22901" s="139"/>
    </row>
    <row r="22902" spans="2:19" ht="15.75" customHeight="1" x14ac:dyDescent="0.25">
      <c r="B22902" s="106"/>
      <c r="C22902" s="106"/>
      <c r="D22902" s="139"/>
      <c r="P22902" s="142"/>
      <c r="Q22902" s="142"/>
      <c r="R22902" s="142"/>
      <c r="S22902" s="139"/>
    </row>
    <row r="22903" spans="2:19" ht="15.75" customHeight="1" x14ac:dyDescent="0.25">
      <c r="B22903" s="106"/>
      <c r="C22903" s="106"/>
      <c r="D22903" s="139"/>
      <c r="P22903" s="142"/>
      <c r="Q22903" s="142"/>
      <c r="R22903" s="142"/>
      <c r="S22903" s="139"/>
    </row>
    <row r="22904" spans="2:19" ht="15.75" customHeight="1" x14ac:dyDescent="0.25">
      <c r="B22904" s="106"/>
      <c r="C22904" s="106"/>
      <c r="D22904" s="139"/>
      <c r="P22904" s="142"/>
      <c r="Q22904" s="142"/>
      <c r="R22904" s="142"/>
      <c r="S22904" s="139"/>
    </row>
    <row r="22905" spans="2:19" ht="15.75" customHeight="1" x14ac:dyDescent="0.25">
      <c r="B22905" s="106"/>
      <c r="C22905" s="106"/>
      <c r="D22905" s="139"/>
      <c r="P22905" s="142"/>
      <c r="Q22905" s="142"/>
      <c r="R22905" s="142"/>
      <c r="S22905" s="139"/>
    </row>
    <row r="22906" spans="2:19" ht="15.75" customHeight="1" x14ac:dyDescent="0.25">
      <c r="B22906" s="106"/>
      <c r="C22906" s="106"/>
      <c r="D22906" s="139"/>
      <c r="P22906" s="142"/>
      <c r="Q22906" s="142"/>
      <c r="R22906" s="142"/>
      <c r="S22906" s="139"/>
    </row>
    <row r="22907" spans="2:19" ht="15.75" customHeight="1" x14ac:dyDescent="0.25">
      <c r="B22907" s="106"/>
      <c r="C22907" s="106"/>
      <c r="D22907" s="139"/>
      <c r="P22907" s="142"/>
      <c r="Q22907" s="142"/>
      <c r="R22907" s="142"/>
      <c r="S22907" s="139"/>
    </row>
    <row r="22908" spans="2:19" ht="15.75" customHeight="1" x14ac:dyDescent="0.25">
      <c r="B22908" s="106"/>
      <c r="C22908" s="106"/>
      <c r="D22908" s="139"/>
      <c r="P22908" s="142"/>
      <c r="Q22908" s="142"/>
      <c r="R22908" s="142"/>
      <c r="S22908" s="139"/>
    </row>
    <row r="22909" spans="2:19" ht="15.75" customHeight="1" x14ac:dyDescent="0.25">
      <c r="B22909" s="106"/>
      <c r="C22909" s="106"/>
      <c r="D22909" s="139"/>
      <c r="P22909" s="142"/>
      <c r="Q22909" s="142"/>
      <c r="R22909" s="142"/>
      <c r="S22909" s="139"/>
    </row>
    <row r="22910" spans="2:19" ht="15.75" customHeight="1" x14ac:dyDescent="0.25">
      <c r="B22910" s="106"/>
      <c r="C22910" s="106"/>
      <c r="D22910" s="139"/>
      <c r="P22910" s="142"/>
      <c r="Q22910" s="142"/>
      <c r="R22910" s="142"/>
      <c r="S22910" s="139"/>
    </row>
    <row r="22911" spans="2:19" ht="15.75" customHeight="1" x14ac:dyDescent="0.25">
      <c r="B22911" s="106"/>
      <c r="C22911" s="106"/>
      <c r="D22911" s="139"/>
      <c r="P22911" s="142"/>
      <c r="Q22911" s="142"/>
      <c r="R22911" s="142"/>
      <c r="S22911" s="139"/>
    </row>
    <row r="22912" spans="2:19" ht="15.75" customHeight="1" x14ac:dyDescent="0.25">
      <c r="B22912" s="106"/>
      <c r="C22912" s="106"/>
      <c r="D22912" s="139"/>
      <c r="P22912" s="142"/>
      <c r="Q22912" s="142"/>
      <c r="R22912" s="142"/>
      <c r="S22912" s="139"/>
    </row>
    <row r="22913" spans="2:19" ht="15.75" customHeight="1" x14ac:dyDescent="0.25">
      <c r="B22913" s="106"/>
      <c r="C22913" s="106"/>
      <c r="D22913" s="139"/>
      <c r="P22913" s="142"/>
      <c r="Q22913" s="142"/>
      <c r="R22913" s="142"/>
      <c r="S22913" s="139"/>
    </row>
    <row r="22914" spans="2:19" ht="15.75" customHeight="1" x14ac:dyDescent="0.25">
      <c r="B22914" s="106"/>
      <c r="C22914" s="106"/>
      <c r="D22914" s="139"/>
      <c r="P22914" s="142"/>
      <c r="Q22914" s="142"/>
      <c r="R22914" s="142"/>
      <c r="S22914" s="139"/>
    </row>
    <row r="22915" spans="2:19" ht="15.75" customHeight="1" x14ac:dyDescent="0.25">
      <c r="B22915" s="106"/>
      <c r="C22915" s="106"/>
      <c r="D22915" s="139"/>
      <c r="P22915" s="142"/>
      <c r="Q22915" s="142"/>
      <c r="R22915" s="142"/>
      <c r="S22915" s="139"/>
    </row>
    <row r="22916" spans="2:19" ht="15.75" customHeight="1" x14ac:dyDescent="0.25">
      <c r="B22916" s="106"/>
      <c r="C22916" s="106"/>
      <c r="D22916" s="139"/>
      <c r="P22916" s="142"/>
      <c r="Q22916" s="142"/>
      <c r="R22916" s="142"/>
      <c r="S22916" s="139"/>
    </row>
    <row r="22917" spans="2:19" ht="15.75" customHeight="1" x14ac:dyDescent="0.25">
      <c r="B22917" s="106"/>
      <c r="C22917" s="106"/>
      <c r="D22917" s="139"/>
      <c r="P22917" s="142"/>
      <c r="Q22917" s="142"/>
      <c r="R22917" s="142"/>
      <c r="S22917" s="139"/>
    </row>
    <row r="22918" spans="2:19" ht="15.75" customHeight="1" x14ac:dyDescent="0.25">
      <c r="B22918" s="106"/>
      <c r="C22918" s="106"/>
      <c r="D22918" s="139"/>
      <c r="P22918" s="142"/>
      <c r="Q22918" s="142"/>
      <c r="R22918" s="142"/>
      <c r="S22918" s="139"/>
    </row>
    <row r="22919" spans="2:19" ht="15.75" customHeight="1" x14ac:dyDescent="0.25">
      <c r="B22919" s="106"/>
      <c r="C22919" s="106"/>
      <c r="D22919" s="139"/>
      <c r="P22919" s="142"/>
      <c r="Q22919" s="142"/>
      <c r="R22919" s="142"/>
      <c r="S22919" s="139"/>
    </row>
    <row r="22920" spans="2:19" ht="15.75" customHeight="1" x14ac:dyDescent="0.25">
      <c r="B22920" s="106"/>
      <c r="C22920" s="106"/>
      <c r="D22920" s="139"/>
      <c r="P22920" s="142"/>
      <c r="Q22920" s="142"/>
      <c r="R22920" s="142"/>
      <c r="S22920" s="139"/>
    </row>
    <row r="22921" spans="2:19" ht="15.75" customHeight="1" x14ac:dyDescent="0.25">
      <c r="B22921" s="106"/>
      <c r="C22921" s="106"/>
      <c r="D22921" s="139"/>
      <c r="P22921" s="142"/>
      <c r="Q22921" s="142"/>
      <c r="R22921" s="142"/>
      <c r="S22921" s="139"/>
    </row>
    <row r="22922" spans="2:19" ht="15.75" customHeight="1" x14ac:dyDescent="0.25">
      <c r="B22922" s="106"/>
      <c r="C22922" s="106"/>
      <c r="D22922" s="139"/>
      <c r="P22922" s="142"/>
      <c r="Q22922" s="142"/>
      <c r="R22922" s="142"/>
      <c r="S22922" s="139"/>
    </row>
    <row r="22923" spans="2:19" ht="15.75" customHeight="1" x14ac:dyDescent="0.25">
      <c r="B22923" s="106"/>
      <c r="C22923" s="106"/>
      <c r="D22923" s="139"/>
      <c r="P22923" s="142"/>
      <c r="Q22923" s="142"/>
      <c r="R22923" s="142"/>
      <c r="S22923" s="139"/>
    </row>
    <row r="22924" spans="2:19" ht="15.75" customHeight="1" x14ac:dyDescent="0.25">
      <c r="B22924" s="106"/>
      <c r="C22924" s="106"/>
      <c r="D22924" s="139"/>
      <c r="P22924" s="142"/>
      <c r="Q22924" s="142"/>
      <c r="R22924" s="142"/>
      <c r="S22924" s="139"/>
    </row>
    <row r="22925" spans="2:19" ht="15.75" customHeight="1" x14ac:dyDescent="0.25">
      <c r="B22925" s="106"/>
      <c r="C22925" s="106"/>
      <c r="D22925" s="139"/>
      <c r="P22925" s="142"/>
      <c r="Q22925" s="142"/>
      <c r="R22925" s="142"/>
      <c r="S22925" s="139"/>
    </row>
    <row r="22926" spans="2:19" ht="15.75" customHeight="1" x14ac:dyDescent="0.25">
      <c r="B22926" s="106"/>
      <c r="C22926" s="106"/>
      <c r="D22926" s="139"/>
      <c r="P22926" s="142"/>
      <c r="Q22926" s="142"/>
      <c r="R22926" s="142"/>
      <c r="S22926" s="139"/>
    </row>
    <row r="22927" spans="2:19" ht="15.75" customHeight="1" x14ac:dyDescent="0.25">
      <c r="B22927" s="106"/>
      <c r="C22927" s="106"/>
      <c r="D22927" s="139"/>
      <c r="P22927" s="142"/>
      <c r="Q22927" s="142"/>
      <c r="R22927" s="142"/>
      <c r="S22927" s="139"/>
    </row>
    <row r="22928" spans="2:19" ht="15.75" customHeight="1" x14ac:dyDescent="0.25">
      <c r="B22928" s="106"/>
      <c r="C22928" s="106"/>
      <c r="D22928" s="139"/>
      <c r="P22928" s="142"/>
      <c r="Q22928" s="142"/>
      <c r="R22928" s="142"/>
      <c r="S22928" s="139"/>
    </row>
    <row r="22929" spans="2:19" ht="15.75" customHeight="1" x14ac:dyDescent="0.25">
      <c r="B22929" s="106"/>
      <c r="C22929" s="106"/>
      <c r="D22929" s="139"/>
      <c r="P22929" s="142"/>
      <c r="Q22929" s="142"/>
      <c r="R22929" s="142"/>
      <c r="S22929" s="139"/>
    </row>
    <row r="22930" spans="2:19" ht="15.75" customHeight="1" x14ac:dyDescent="0.25">
      <c r="B22930" s="106"/>
      <c r="C22930" s="106"/>
      <c r="D22930" s="139"/>
      <c r="P22930" s="142"/>
      <c r="Q22930" s="142"/>
      <c r="R22930" s="142"/>
      <c r="S22930" s="139"/>
    </row>
    <row r="22931" spans="2:19" ht="15.75" customHeight="1" x14ac:dyDescent="0.25">
      <c r="B22931" s="106"/>
      <c r="C22931" s="106"/>
      <c r="D22931" s="139"/>
      <c r="P22931" s="142"/>
      <c r="Q22931" s="142"/>
      <c r="R22931" s="142"/>
      <c r="S22931" s="139"/>
    </row>
    <row r="22932" spans="2:19" ht="15.75" customHeight="1" x14ac:dyDescent="0.25">
      <c r="B22932" s="106"/>
      <c r="C22932" s="106"/>
      <c r="D22932" s="139"/>
      <c r="P22932" s="142"/>
      <c r="Q22932" s="142"/>
      <c r="R22932" s="142"/>
      <c r="S22932" s="139"/>
    </row>
    <row r="22933" spans="2:19" ht="15.75" customHeight="1" x14ac:dyDescent="0.25">
      <c r="B22933" s="106"/>
      <c r="C22933" s="106"/>
      <c r="D22933" s="139"/>
      <c r="P22933" s="142"/>
      <c r="Q22933" s="142"/>
      <c r="R22933" s="142"/>
      <c r="S22933" s="139"/>
    </row>
    <row r="22934" spans="2:19" ht="15.75" customHeight="1" x14ac:dyDescent="0.25">
      <c r="B22934" s="106"/>
      <c r="C22934" s="106"/>
      <c r="D22934" s="139"/>
      <c r="P22934" s="142"/>
      <c r="Q22934" s="142"/>
      <c r="R22934" s="142"/>
      <c r="S22934" s="139"/>
    </row>
    <row r="22935" spans="2:19" ht="15.75" customHeight="1" x14ac:dyDescent="0.25">
      <c r="B22935" s="106"/>
      <c r="C22935" s="106"/>
      <c r="D22935" s="139"/>
      <c r="P22935" s="142"/>
      <c r="Q22935" s="142"/>
      <c r="R22935" s="142"/>
      <c r="S22935" s="139"/>
    </row>
    <row r="22936" spans="2:19" ht="15.75" customHeight="1" x14ac:dyDescent="0.25">
      <c r="B22936" s="106"/>
      <c r="C22936" s="106"/>
      <c r="D22936" s="139"/>
      <c r="P22936" s="142"/>
      <c r="Q22936" s="142"/>
      <c r="R22936" s="142"/>
      <c r="S22936" s="139"/>
    </row>
    <row r="22937" spans="2:19" ht="15.75" customHeight="1" x14ac:dyDescent="0.25">
      <c r="B22937" s="106"/>
      <c r="C22937" s="106"/>
      <c r="D22937" s="139"/>
      <c r="P22937" s="142"/>
      <c r="Q22937" s="142"/>
      <c r="R22937" s="142"/>
      <c r="S22937" s="139"/>
    </row>
    <row r="22938" spans="2:19" ht="15.75" customHeight="1" x14ac:dyDescent="0.25">
      <c r="B22938" s="106"/>
      <c r="C22938" s="106"/>
      <c r="D22938" s="139"/>
      <c r="P22938" s="142"/>
      <c r="Q22938" s="142"/>
      <c r="R22938" s="142"/>
      <c r="S22938" s="139"/>
    </row>
    <row r="22939" spans="2:19" ht="15.75" customHeight="1" x14ac:dyDescent="0.25">
      <c r="B22939" s="106"/>
      <c r="C22939" s="106"/>
      <c r="D22939" s="139"/>
      <c r="P22939" s="142"/>
      <c r="Q22939" s="142"/>
      <c r="R22939" s="142"/>
      <c r="S22939" s="139"/>
    </row>
    <row r="22940" spans="2:19" ht="15.75" customHeight="1" x14ac:dyDescent="0.25">
      <c r="B22940" s="106"/>
      <c r="C22940" s="106"/>
      <c r="D22940" s="139"/>
      <c r="P22940" s="142"/>
      <c r="Q22940" s="142"/>
      <c r="R22940" s="142"/>
      <c r="S22940" s="139"/>
    </row>
    <row r="22941" spans="2:19" ht="15.75" customHeight="1" x14ac:dyDescent="0.25">
      <c r="B22941" s="106"/>
      <c r="C22941" s="106"/>
      <c r="D22941" s="139"/>
      <c r="P22941" s="142"/>
      <c r="Q22941" s="142"/>
      <c r="R22941" s="142"/>
      <c r="S22941" s="139"/>
    </row>
    <row r="22942" spans="2:19" ht="15.75" customHeight="1" x14ac:dyDescent="0.25">
      <c r="B22942" s="106"/>
      <c r="C22942" s="106"/>
      <c r="D22942" s="139"/>
      <c r="P22942" s="142"/>
      <c r="Q22942" s="142"/>
      <c r="R22942" s="142"/>
      <c r="S22942" s="139"/>
    </row>
    <row r="22943" spans="2:19" ht="15.75" customHeight="1" x14ac:dyDescent="0.25">
      <c r="B22943" s="106"/>
      <c r="C22943" s="106"/>
      <c r="D22943" s="139"/>
      <c r="P22943" s="142"/>
      <c r="Q22943" s="142"/>
      <c r="R22943" s="142"/>
      <c r="S22943" s="139"/>
    </row>
    <row r="22944" spans="2:19" ht="15.75" customHeight="1" x14ac:dyDescent="0.25">
      <c r="B22944" s="106"/>
      <c r="C22944" s="106"/>
      <c r="D22944" s="139"/>
      <c r="P22944" s="142"/>
      <c r="Q22944" s="142"/>
      <c r="R22944" s="142"/>
      <c r="S22944" s="139"/>
    </row>
    <row r="22945" spans="2:19" ht="15.75" customHeight="1" x14ac:dyDescent="0.25">
      <c r="B22945" s="106"/>
      <c r="C22945" s="106"/>
      <c r="D22945" s="139"/>
      <c r="P22945" s="142"/>
      <c r="Q22945" s="142"/>
      <c r="R22945" s="142"/>
      <c r="S22945" s="139"/>
    </row>
    <row r="22946" spans="2:19" ht="15.75" customHeight="1" x14ac:dyDescent="0.25">
      <c r="B22946" s="106"/>
      <c r="C22946" s="106"/>
      <c r="D22946" s="139"/>
      <c r="P22946" s="142"/>
      <c r="Q22946" s="142"/>
      <c r="R22946" s="142"/>
      <c r="S22946" s="139"/>
    </row>
    <row r="22947" spans="2:19" ht="15.75" customHeight="1" x14ac:dyDescent="0.25">
      <c r="B22947" s="106"/>
      <c r="C22947" s="106"/>
      <c r="D22947" s="139"/>
      <c r="P22947" s="142"/>
      <c r="Q22947" s="142"/>
      <c r="R22947" s="142"/>
      <c r="S22947" s="139"/>
    </row>
    <row r="22948" spans="2:19" ht="15.75" customHeight="1" x14ac:dyDescent="0.25">
      <c r="B22948" s="106"/>
      <c r="C22948" s="106"/>
      <c r="D22948" s="139"/>
      <c r="P22948" s="142"/>
      <c r="Q22948" s="142"/>
      <c r="R22948" s="142"/>
      <c r="S22948" s="139"/>
    </row>
    <row r="22949" spans="2:19" ht="15.75" customHeight="1" x14ac:dyDescent="0.25">
      <c r="B22949" s="106"/>
      <c r="C22949" s="106"/>
      <c r="D22949" s="139"/>
      <c r="P22949" s="142"/>
      <c r="Q22949" s="142"/>
      <c r="R22949" s="142"/>
      <c r="S22949" s="139"/>
    </row>
    <row r="22950" spans="2:19" ht="15.75" customHeight="1" x14ac:dyDescent="0.25">
      <c r="B22950" s="106"/>
      <c r="C22950" s="106"/>
      <c r="D22950" s="139"/>
      <c r="P22950" s="142"/>
      <c r="Q22950" s="142"/>
      <c r="R22950" s="142"/>
      <c r="S22950" s="139"/>
    </row>
    <row r="22951" spans="2:19" ht="15.75" customHeight="1" x14ac:dyDescent="0.25">
      <c r="B22951" s="106"/>
      <c r="C22951" s="106"/>
      <c r="D22951" s="139"/>
      <c r="P22951" s="142"/>
      <c r="Q22951" s="142"/>
      <c r="R22951" s="142"/>
      <c r="S22951" s="139"/>
    </row>
    <row r="22952" spans="2:19" ht="15.75" customHeight="1" x14ac:dyDescent="0.25">
      <c r="B22952" s="106"/>
      <c r="C22952" s="106"/>
      <c r="D22952" s="139"/>
      <c r="P22952" s="142"/>
      <c r="Q22952" s="142"/>
      <c r="R22952" s="142"/>
      <c r="S22952" s="139"/>
    </row>
    <row r="22953" spans="2:19" ht="15.75" customHeight="1" x14ac:dyDescent="0.25">
      <c r="B22953" s="106"/>
      <c r="C22953" s="106"/>
      <c r="D22953" s="139"/>
      <c r="P22953" s="142"/>
      <c r="Q22953" s="142"/>
      <c r="R22953" s="142"/>
      <c r="S22953" s="139"/>
    </row>
    <row r="22954" spans="2:19" ht="15.75" customHeight="1" x14ac:dyDescent="0.25">
      <c r="B22954" s="106"/>
      <c r="C22954" s="106"/>
      <c r="D22954" s="139"/>
      <c r="P22954" s="142"/>
      <c r="Q22954" s="142"/>
      <c r="R22954" s="142"/>
      <c r="S22954" s="139"/>
    </row>
    <row r="22955" spans="2:19" ht="15.75" customHeight="1" x14ac:dyDescent="0.25">
      <c r="B22955" s="106"/>
      <c r="C22955" s="106"/>
      <c r="D22955" s="139"/>
      <c r="P22955" s="142"/>
      <c r="Q22955" s="142"/>
      <c r="R22955" s="142"/>
      <c r="S22955" s="139"/>
    </row>
    <row r="22956" spans="2:19" ht="15.75" customHeight="1" x14ac:dyDescent="0.25">
      <c r="B22956" s="106"/>
      <c r="C22956" s="106"/>
      <c r="D22956" s="139"/>
      <c r="P22956" s="142"/>
      <c r="Q22956" s="142"/>
      <c r="R22956" s="142"/>
      <c r="S22956" s="139"/>
    </row>
    <row r="22957" spans="2:19" ht="15.75" customHeight="1" x14ac:dyDescent="0.25">
      <c r="B22957" s="106"/>
      <c r="C22957" s="106"/>
      <c r="D22957" s="139"/>
      <c r="P22957" s="142"/>
      <c r="Q22957" s="142"/>
      <c r="R22957" s="142"/>
      <c r="S22957" s="139"/>
    </row>
    <row r="22958" spans="2:19" ht="15.75" customHeight="1" x14ac:dyDescent="0.25">
      <c r="B22958" s="106"/>
      <c r="C22958" s="106"/>
      <c r="D22958" s="139"/>
      <c r="P22958" s="142"/>
      <c r="Q22958" s="142"/>
      <c r="R22958" s="142"/>
      <c r="S22958" s="139"/>
    </row>
    <row r="22959" spans="2:19" ht="15.75" customHeight="1" x14ac:dyDescent="0.25">
      <c r="B22959" s="106"/>
      <c r="C22959" s="106"/>
      <c r="D22959" s="139"/>
      <c r="P22959" s="142"/>
      <c r="Q22959" s="142"/>
      <c r="R22959" s="142"/>
      <c r="S22959" s="139"/>
    </row>
    <row r="22960" spans="2:19" ht="15.75" customHeight="1" x14ac:dyDescent="0.25">
      <c r="B22960" s="106"/>
      <c r="C22960" s="106"/>
      <c r="D22960" s="139"/>
      <c r="P22960" s="142"/>
      <c r="Q22960" s="142"/>
      <c r="R22960" s="142"/>
      <c r="S22960" s="139"/>
    </row>
    <row r="22961" spans="2:19" ht="15.75" customHeight="1" x14ac:dyDescent="0.25">
      <c r="B22961" s="106"/>
      <c r="C22961" s="106"/>
      <c r="D22961" s="139"/>
      <c r="P22961" s="142"/>
      <c r="Q22961" s="142"/>
      <c r="R22961" s="142"/>
      <c r="S22961" s="139"/>
    </row>
    <row r="22962" spans="2:19" ht="15.75" customHeight="1" x14ac:dyDescent="0.25">
      <c r="B22962" s="106"/>
      <c r="C22962" s="106"/>
      <c r="D22962" s="139"/>
      <c r="P22962" s="142"/>
      <c r="Q22962" s="142"/>
      <c r="R22962" s="142"/>
      <c r="S22962" s="139"/>
    </row>
    <row r="22963" spans="2:19" ht="15.75" customHeight="1" x14ac:dyDescent="0.25">
      <c r="B22963" s="106"/>
      <c r="C22963" s="106"/>
      <c r="D22963" s="139"/>
      <c r="P22963" s="142"/>
      <c r="Q22963" s="142"/>
      <c r="R22963" s="142"/>
      <c r="S22963" s="139"/>
    </row>
    <row r="22964" spans="2:19" ht="15.75" customHeight="1" x14ac:dyDescent="0.25">
      <c r="B22964" s="106"/>
      <c r="C22964" s="106"/>
      <c r="D22964" s="139"/>
      <c r="P22964" s="142"/>
      <c r="Q22964" s="142"/>
      <c r="R22964" s="142"/>
      <c r="S22964" s="139"/>
    </row>
    <row r="22965" spans="2:19" ht="15.75" customHeight="1" x14ac:dyDescent="0.25">
      <c r="B22965" s="106"/>
      <c r="C22965" s="106"/>
      <c r="D22965" s="139"/>
      <c r="P22965" s="142"/>
      <c r="Q22965" s="142"/>
      <c r="R22965" s="142"/>
      <c r="S22965" s="139"/>
    </row>
    <row r="22966" spans="2:19" ht="15.75" customHeight="1" x14ac:dyDescent="0.25">
      <c r="B22966" s="106"/>
      <c r="C22966" s="106"/>
      <c r="D22966" s="139"/>
      <c r="P22966" s="142"/>
      <c r="Q22966" s="142"/>
      <c r="R22966" s="142"/>
      <c r="S22966" s="139"/>
    </row>
    <row r="22967" spans="2:19" ht="15.75" customHeight="1" x14ac:dyDescent="0.25">
      <c r="B22967" s="106"/>
      <c r="C22967" s="106"/>
      <c r="D22967" s="139"/>
      <c r="P22967" s="142"/>
      <c r="Q22967" s="142"/>
      <c r="R22967" s="142"/>
      <c r="S22967" s="139"/>
    </row>
    <row r="22968" spans="2:19" ht="15.75" customHeight="1" x14ac:dyDescent="0.25">
      <c r="B22968" s="106"/>
      <c r="C22968" s="106"/>
      <c r="D22968" s="139"/>
      <c r="P22968" s="142"/>
      <c r="Q22968" s="142"/>
      <c r="R22968" s="142"/>
      <c r="S22968" s="139"/>
    </row>
    <row r="22969" spans="2:19" ht="15.75" customHeight="1" x14ac:dyDescent="0.25">
      <c r="B22969" s="106"/>
      <c r="C22969" s="106"/>
      <c r="D22969" s="139"/>
      <c r="P22969" s="142"/>
      <c r="Q22969" s="142"/>
      <c r="R22969" s="142"/>
      <c r="S22969" s="139"/>
    </row>
    <row r="22970" spans="2:19" ht="15.75" customHeight="1" x14ac:dyDescent="0.25">
      <c r="B22970" s="106"/>
      <c r="C22970" s="106"/>
      <c r="D22970" s="139"/>
      <c r="P22970" s="142"/>
      <c r="Q22970" s="142"/>
      <c r="R22970" s="142"/>
      <c r="S22970" s="139"/>
    </row>
    <row r="22971" spans="2:19" ht="15.75" customHeight="1" x14ac:dyDescent="0.25">
      <c r="B22971" s="106"/>
      <c r="C22971" s="106"/>
      <c r="D22971" s="139"/>
      <c r="P22971" s="142"/>
      <c r="Q22971" s="142"/>
      <c r="R22971" s="142"/>
      <c r="S22971" s="139"/>
    </row>
    <row r="22972" spans="2:19" ht="15.75" customHeight="1" x14ac:dyDescent="0.25">
      <c r="B22972" s="106"/>
      <c r="C22972" s="106"/>
      <c r="D22972" s="139"/>
      <c r="P22972" s="142"/>
      <c r="Q22972" s="142"/>
      <c r="R22972" s="142"/>
      <c r="S22972" s="139"/>
    </row>
    <row r="22973" spans="2:19" ht="15.75" customHeight="1" x14ac:dyDescent="0.25">
      <c r="B22973" s="106"/>
      <c r="C22973" s="106"/>
      <c r="D22973" s="139"/>
      <c r="P22973" s="142"/>
      <c r="Q22973" s="142"/>
      <c r="R22973" s="142"/>
      <c r="S22973" s="139"/>
    </row>
    <row r="22974" spans="2:19" ht="15.75" customHeight="1" x14ac:dyDescent="0.25">
      <c r="B22974" s="106"/>
      <c r="C22974" s="106"/>
      <c r="D22974" s="139"/>
      <c r="P22974" s="142"/>
      <c r="Q22974" s="142"/>
      <c r="R22974" s="142"/>
      <c r="S22974" s="139"/>
    </row>
    <row r="22975" spans="2:19" ht="15.75" customHeight="1" x14ac:dyDescent="0.25">
      <c r="B22975" s="106"/>
      <c r="C22975" s="106"/>
      <c r="D22975" s="139"/>
      <c r="P22975" s="142"/>
      <c r="Q22975" s="142"/>
      <c r="R22975" s="142"/>
      <c r="S22975" s="139"/>
    </row>
    <row r="22976" spans="2:19" ht="15.75" customHeight="1" x14ac:dyDescent="0.25">
      <c r="B22976" s="106"/>
      <c r="C22976" s="106"/>
      <c r="D22976" s="139"/>
      <c r="P22976" s="142"/>
      <c r="Q22976" s="142"/>
      <c r="R22976" s="142"/>
      <c r="S22976" s="139"/>
    </row>
    <row r="22977" spans="2:19" ht="15.75" customHeight="1" x14ac:dyDescent="0.25">
      <c r="B22977" s="106"/>
      <c r="C22977" s="106"/>
      <c r="D22977" s="139"/>
      <c r="P22977" s="142"/>
      <c r="Q22977" s="142"/>
      <c r="R22977" s="142"/>
      <c r="S22977" s="139"/>
    </row>
    <row r="22978" spans="2:19" ht="15.75" customHeight="1" x14ac:dyDescent="0.25">
      <c r="B22978" s="106"/>
      <c r="C22978" s="106"/>
      <c r="D22978" s="139"/>
      <c r="P22978" s="142"/>
      <c r="Q22978" s="142"/>
      <c r="R22978" s="142"/>
      <c r="S22978" s="139"/>
    </row>
    <row r="22979" spans="2:19" ht="15.75" customHeight="1" x14ac:dyDescent="0.25">
      <c r="B22979" s="106"/>
      <c r="C22979" s="106"/>
      <c r="D22979" s="139"/>
      <c r="P22979" s="142"/>
      <c r="Q22979" s="142"/>
      <c r="R22979" s="142"/>
      <c r="S22979" s="139"/>
    </row>
    <row r="22980" spans="2:19" ht="15.75" customHeight="1" x14ac:dyDescent="0.25">
      <c r="B22980" s="106"/>
      <c r="C22980" s="106"/>
      <c r="D22980" s="139"/>
      <c r="P22980" s="142"/>
      <c r="Q22980" s="142"/>
      <c r="R22980" s="142"/>
      <c r="S22980" s="139"/>
    </row>
    <row r="22981" spans="2:19" ht="15.75" customHeight="1" x14ac:dyDescent="0.25">
      <c r="B22981" s="106"/>
      <c r="C22981" s="106"/>
      <c r="D22981" s="139"/>
      <c r="P22981" s="142"/>
      <c r="Q22981" s="142"/>
      <c r="R22981" s="142"/>
      <c r="S22981" s="139"/>
    </row>
    <row r="22982" spans="2:19" ht="15.75" customHeight="1" x14ac:dyDescent="0.25">
      <c r="B22982" s="106"/>
      <c r="C22982" s="106"/>
      <c r="D22982" s="139"/>
      <c r="P22982" s="142"/>
      <c r="Q22982" s="142"/>
      <c r="R22982" s="142"/>
      <c r="S22982" s="139"/>
    </row>
    <row r="22983" spans="2:19" ht="15.75" customHeight="1" x14ac:dyDescent="0.25">
      <c r="B22983" s="106"/>
      <c r="C22983" s="106"/>
      <c r="D22983" s="139"/>
      <c r="P22983" s="142"/>
      <c r="Q22983" s="142"/>
      <c r="R22983" s="142"/>
      <c r="S22983" s="139"/>
    </row>
    <row r="22984" spans="2:19" ht="15.75" customHeight="1" x14ac:dyDescent="0.25">
      <c r="B22984" s="106"/>
      <c r="C22984" s="106"/>
      <c r="D22984" s="139"/>
      <c r="P22984" s="142"/>
      <c r="Q22984" s="142"/>
      <c r="R22984" s="142"/>
      <c r="S22984" s="139"/>
    </row>
    <row r="22985" spans="2:19" ht="15.75" customHeight="1" x14ac:dyDescent="0.25">
      <c r="B22985" s="106"/>
      <c r="C22985" s="106"/>
      <c r="D22985" s="139"/>
      <c r="P22985" s="142"/>
      <c r="Q22985" s="142"/>
      <c r="R22985" s="142"/>
      <c r="S22985" s="139"/>
    </row>
    <row r="22986" spans="2:19" ht="15.75" customHeight="1" x14ac:dyDescent="0.25">
      <c r="B22986" s="106"/>
      <c r="C22986" s="106"/>
      <c r="D22986" s="139"/>
      <c r="P22986" s="142"/>
      <c r="Q22986" s="142"/>
      <c r="R22986" s="142"/>
      <c r="S22986" s="139"/>
    </row>
    <row r="22987" spans="2:19" ht="15.75" customHeight="1" x14ac:dyDescent="0.25">
      <c r="B22987" s="106"/>
      <c r="C22987" s="106"/>
      <c r="D22987" s="139"/>
      <c r="P22987" s="142"/>
      <c r="Q22987" s="142"/>
      <c r="R22987" s="142"/>
      <c r="S22987" s="139"/>
    </row>
    <row r="22988" spans="2:19" ht="15.75" customHeight="1" x14ac:dyDescent="0.25">
      <c r="B22988" s="106"/>
      <c r="C22988" s="106"/>
      <c r="D22988" s="139"/>
      <c r="P22988" s="142"/>
      <c r="Q22988" s="142"/>
      <c r="R22988" s="142"/>
      <c r="S22988" s="139"/>
    </row>
    <row r="22989" spans="2:19" ht="15.75" customHeight="1" x14ac:dyDescent="0.25">
      <c r="B22989" s="106"/>
      <c r="C22989" s="106"/>
      <c r="D22989" s="139"/>
      <c r="P22989" s="142"/>
      <c r="Q22989" s="142"/>
      <c r="R22989" s="142"/>
      <c r="S22989" s="139"/>
    </row>
    <row r="22990" spans="2:19" ht="15.75" customHeight="1" x14ac:dyDescent="0.25">
      <c r="B22990" s="106"/>
      <c r="C22990" s="106"/>
      <c r="D22990" s="139"/>
      <c r="P22990" s="142"/>
      <c r="Q22990" s="142"/>
      <c r="R22990" s="142"/>
      <c r="S22990" s="139"/>
    </row>
    <row r="22991" spans="2:19" ht="15.75" customHeight="1" x14ac:dyDescent="0.25">
      <c r="B22991" s="106"/>
      <c r="C22991" s="106"/>
      <c r="D22991" s="139"/>
      <c r="P22991" s="142"/>
      <c r="Q22991" s="142"/>
      <c r="R22991" s="142"/>
      <c r="S22991" s="139"/>
    </row>
    <row r="22992" spans="2:19" ht="15.75" customHeight="1" x14ac:dyDescent="0.25">
      <c r="B22992" s="106"/>
      <c r="C22992" s="106"/>
      <c r="D22992" s="139"/>
      <c r="P22992" s="142"/>
      <c r="Q22992" s="142"/>
      <c r="R22992" s="142"/>
      <c r="S22992" s="139"/>
    </row>
    <row r="22993" spans="2:19" ht="15.75" customHeight="1" x14ac:dyDescent="0.25">
      <c r="B22993" s="106"/>
      <c r="C22993" s="106"/>
      <c r="D22993" s="139"/>
      <c r="P22993" s="142"/>
      <c r="Q22993" s="142"/>
      <c r="R22993" s="142"/>
      <c r="S22993" s="139"/>
    </row>
    <row r="22994" spans="2:19" ht="15.75" customHeight="1" x14ac:dyDescent="0.25">
      <c r="B22994" s="106"/>
      <c r="C22994" s="106"/>
      <c r="D22994" s="139"/>
      <c r="P22994" s="142"/>
      <c r="Q22994" s="142"/>
      <c r="R22994" s="142"/>
      <c r="S22994" s="139"/>
    </row>
    <row r="22995" spans="2:19" ht="15.75" customHeight="1" x14ac:dyDescent="0.25">
      <c r="B22995" s="106"/>
      <c r="C22995" s="106"/>
      <c r="D22995" s="139"/>
      <c r="P22995" s="142"/>
      <c r="Q22995" s="142"/>
      <c r="R22995" s="142"/>
      <c r="S22995" s="139"/>
    </row>
    <row r="22996" spans="2:19" ht="15.75" customHeight="1" x14ac:dyDescent="0.25">
      <c r="B22996" s="106"/>
      <c r="C22996" s="106"/>
      <c r="D22996" s="139"/>
      <c r="P22996" s="142"/>
      <c r="Q22996" s="142"/>
      <c r="R22996" s="142"/>
      <c r="S22996" s="139"/>
    </row>
    <row r="22997" spans="2:19" ht="15.75" customHeight="1" x14ac:dyDescent="0.25">
      <c r="B22997" s="106"/>
      <c r="C22997" s="106"/>
      <c r="D22997" s="139"/>
      <c r="P22997" s="142"/>
      <c r="Q22997" s="142"/>
      <c r="R22997" s="142"/>
      <c r="S22997" s="139"/>
    </row>
    <row r="22998" spans="2:19" ht="15.75" customHeight="1" x14ac:dyDescent="0.25">
      <c r="B22998" s="106"/>
      <c r="C22998" s="106"/>
      <c r="D22998" s="139"/>
      <c r="P22998" s="142"/>
      <c r="Q22998" s="142"/>
      <c r="R22998" s="142"/>
      <c r="S22998" s="139"/>
    </row>
    <row r="22999" spans="2:19" ht="15.75" customHeight="1" x14ac:dyDescent="0.25">
      <c r="B22999" s="106"/>
      <c r="C22999" s="106"/>
      <c r="D22999" s="139"/>
      <c r="P22999" s="142"/>
      <c r="Q22999" s="142"/>
      <c r="R22999" s="142"/>
      <c r="S22999" s="139"/>
    </row>
    <row r="23000" spans="2:19" ht="15.75" customHeight="1" x14ac:dyDescent="0.25">
      <c r="B23000" s="106"/>
      <c r="C23000" s="106"/>
      <c r="D23000" s="139"/>
      <c r="P23000" s="142"/>
      <c r="Q23000" s="142"/>
      <c r="R23000" s="142"/>
      <c r="S23000" s="139"/>
    </row>
    <row r="23001" spans="2:19" ht="15.75" customHeight="1" x14ac:dyDescent="0.25">
      <c r="B23001" s="106"/>
      <c r="C23001" s="106"/>
      <c r="D23001" s="139"/>
      <c r="P23001" s="142"/>
      <c r="Q23001" s="142"/>
      <c r="R23001" s="142"/>
      <c r="S23001" s="139"/>
    </row>
    <row r="23002" spans="2:19" ht="15.75" customHeight="1" x14ac:dyDescent="0.25">
      <c r="B23002" s="106"/>
      <c r="C23002" s="106"/>
      <c r="D23002" s="139"/>
      <c r="P23002" s="142"/>
      <c r="Q23002" s="142"/>
      <c r="R23002" s="142"/>
      <c r="S23002" s="139"/>
    </row>
    <row r="23003" spans="2:19" ht="15.75" customHeight="1" x14ac:dyDescent="0.25">
      <c r="B23003" s="106"/>
      <c r="C23003" s="106"/>
      <c r="D23003" s="139"/>
      <c r="P23003" s="142"/>
      <c r="Q23003" s="142"/>
      <c r="R23003" s="142"/>
      <c r="S23003" s="139"/>
    </row>
    <row r="23004" spans="2:19" ht="15.75" customHeight="1" x14ac:dyDescent="0.25">
      <c r="B23004" s="106"/>
      <c r="C23004" s="106"/>
      <c r="D23004" s="139"/>
      <c r="P23004" s="142"/>
      <c r="Q23004" s="142"/>
      <c r="R23004" s="142"/>
      <c r="S23004" s="139"/>
    </row>
    <row r="23005" spans="2:19" ht="15.75" customHeight="1" x14ac:dyDescent="0.25">
      <c r="B23005" s="106"/>
      <c r="C23005" s="106"/>
      <c r="D23005" s="139"/>
      <c r="P23005" s="142"/>
      <c r="Q23005" s="142"/>
      <c r="R23005" s="142"/>
      <c r="S23005" s="139"/>
    </row>
    <row r="23006" spans="2:19" ht="15.75" customHeight="1" x14ac:dyDescent="0.25">
      <c r="B23006" s="106"/>
      <c r="C23006" s="106"/>
      <c r="D23006" s="139"/>
      <c r="P23006" s="142"/>
      <c r="Q23006" s="142"/>
      <c r="R23006" s="142"/>
      <c r="S23006" s="139"/>
    </row>
    <row r="23007" spans="2:19" ht="15.75" customHeight="1" x14ac:dyDescent="0.25">
      <c r="B23007" s="106"/>
      <c r="C23007" s="106"/>
      <c r="D23007" s="139"/>
      <c r="P23007" s="142"/>
      <c r="Q23007" s="142"/>
      <c r="R23007" s="142"/>
      <c r="S23007" s="139"/>
    </row>
    <row r="23008" spans="2:19" ht="15.75" customHeight="1" x14ac:dyDescent="0.25">
      <c r="B23008" s="106"/>
      <c r="C23008" s="106"/>
      <c r="D23008" s="139"/>
      <c r="P23008" s="142"/>
      <c r="Q23008" s="142"/>
      <c r="R23008" s="142"/>
      <c r="S23008" s="139"/>
    </row>
    <row r="23009" spans="2:19" ht="15.75" customHeight="1" x14ac:dyDescent="0.25">
      <c r="B23009" s="106"/>
      <c r="C23009" s="106"/>
      <c r="D23009" s="139"/>
      <c r="P23009" s="142"/>
      <c r="Q23009" s="142"/>
      <c r="R23009" s="142"/>
      <c r="S23009" s="139"/>
    </row>
    <row r="23010" spans="2:19" ht="15.75" customHeight="1" x14ac:dyDescent="0.25">
      <c r="B23010" s="106"/>
      <c r="C23010" s="106"/>
      <c r="D23010" s="139"/>
      <c r="P23010" s="142"/>
      <c r="Q23010" s="142"/>
      <c r="R23010" s="142"/>
      <c r="S23010" s="139"/>
    </row>
    <row r="23011" spans="2:19" ht="15.75" customHeight="1" x14ac:dyDescent="0.25">
      <c r="B23011" s="106"/>
      <c r="C23011" s="106"/>
      <c r="D23011" s="139"/>
      <c r="P23011" s="142"/>
      <c r="Q23011" s="142"/>
      <c r="R23011" s="142"/>
      <c r="S23011" s="139"/>
    </row>
    <row r="23012" spans="2:19" ht="15.75" customHeight="1" x14ac:dyDescent="0.25">
      <c r="B23012" s="106"/>
      <c r="C23012" s="106"/>
      <c r="D23012" s="139"/>
      <c r="P23012" s="142"/>
      <c r="Q23012" s="142"/>
      <c r="R23012" s="142"/>
      <c r="S23012" s="139"/>
    </row>
    <row r="23013" spans="2:19" ht="15.75" customHeight="1" x14ac:dyDescent="0.25">
      <c r="B23013" s="106"/>
      <c r="C23013" s="106"/>
      <c r="D23013" s="139"/>
      <c r="P23013" s="142"/>
      <c r="Q23013" s="142"/>
      <c r="R23013" s="142"/>
      <c r="S23013" s="139"/>
    </row>
    <row r="23014" spans="2:19" ht="15.75" customHeight="1" x14ac:dyDescent="0.25">
      <c r="B23014" s="106"/>
      <c r="C23014" s="106"/>
      <c r="D23014" s="139"/>
      <c r="P23014" s="142"/>
      <c r="Q23014" s="142"/>
      <c r="R23014" s="142"/>
      <c r="S23014" s="139"/>
    </row>
    <row r="23015" spans="2:19" ht="15.75" customHeight="1" x14ac:dyDescent="0.25">
      <c r="B23015" s="106"/>
      <c r="C23015" s="106"/>
      <c r="D23015" s="139"/>
      <c r="P23015" s="142"/>
      <c r="Q23015" s="142"/>
      <c r="R23015" s="142"/>
      <c r="S23015" s="139"/>
    </row>
    <row r="23016" spans="2:19" ht="15.75" customHeight="1" x14ac:dyDescent="0.25">
      <c r="B23016" s="106"/>
      <c r="C23016" s="106"/>
      <c r="D23016" s="139"/>
      <c r="P23016" s="142"/>
      <c r="Q23016" s="142"/>
      <c r="R23016" s="142"/>
      <c r="S23016" s="139"/>
    </row>
    <row r="23017" spans="2:19" ht="15.75" customHeight="1" x14ac:dyDescent="0.25">
      <c r="B23017" s="106"/>
      <c r="C23017" s="106"/>
      <c r="D23017" s="139"/>
      <c r="P23017" s="142"/>
      <c r="Q23017" s="142"/>
      <c r="R23017" s="142"/>
      <c r="S23017" s="139"/>
    </row>
    <row r="23018" spans="2:19" ht="15.75" customHeight="1" x14ac:dyDescent="0.25">
      <c r="B23018" s="106"/>
      <c r="C23018" s="106"/>
      <c r="D23018" s="139"/>
      <c r="P23018" s="142"/>
      <c r="Q23018" s="142"/>
      <c r="R23018" s="142"/>
      <c r="S23018" s="139"/>
    </row>
    <row r="23019" spans="2:19" ht="15.75" customHeight="1" x14ac:dyDescent="0.25">
      <c r="B23019" s="106"/>
      <c r="C23019" s="106"/>
      <c r="D23019" s="139"/>
      <c r="P23019" s="142"/>
      <c r="Q23019" s="142"/>
      <c r="R23019" s="142"/>
      <c r="S23019" s="139"/>
    </row>
    <row r="23020" spans="2:19" ht="15.75" customHeight="1" x14ac:dyDescent="0.25">
      <c r="B23020" s="106"/>
      <c r="C23020" s="106"/>
      <c r="D23020" s="139"/>
      <c r="P23020" s="142"/>
      <c r="Q23020" s="142"/>
      <c r="R23020" s="142"/>
      <c r="S23020" s="139"/>
    </row>
    <row r="23021" spans="2:19" ht="15.75" customHeight="1" x14ac:dyDescent="0.25">
      <c r="B23021" s="106"/>
      <c r="C23021" s="106"/>
      <c r="D23021" s="139"/>
      <c r="P23021" s="142"/>
      <c r="Q23021" s="142"/>
      <c r="R23021" s="142"/>
      <c r="S23021" s="139"/>
    </row>
    <row r="23022" spans="2:19" ht="15.75" customHeight="1" x14ac:dyDescent="0.25">
      <c r="B23022" s="106"/>
      <c r="C23022" s="106"/>
      <c r="D23022" s="139"/>
      <c r="P23022" s="142"/>
      <c r="Q23022" s="142"/>
      <c r="R23022" s="142"/>
      <c r="S23022" s="139"/>
    </row>
    <row r="23023" spans="2:19" ht="15.75" customHeight="1" x14ac:dyDescent="0.25">
      <c r="B23023" s="106"/>
      <c r="C23023" s="106"/>
      <c r="D23023" s="139"/>
      <c r="P23023" s="142"/>
      <c r="Q23023" s="142"/>
      <c r="R23023" s="142"/>
      <c r="S23023" s="139"/>
    </row>
    <row r="23024" spans="2:19" ht="15.75" customHeight="1" x14ac:dyDescent="0.25">
      <c r="B23024" s="106"/>
      <c r="C23024" s="106"/>
      <c r="D23024" s="139"/>
      <c r="P23024" s="142"/>
      <c r="Q23024" s="142"/>
      <c r="R23024" s="142"/>
      <c r="S23024" s="139"/>
    </row>
    <row r="23025" spans="2:19" ht="15.75" customHeight="1" x14ac:dyDescent="0.25">
      <c r="B23025" s="106"/>
      <c r="C23025" s="106"/>
      <c r="D23025" s="139"/>
      <c r="P23025" s="142"/>
      <c r="Q23025" s="142"/>
      <c r="R23025" s="142"/>
      <c r="S23025" s="139"/>
    </row>
    <row r="23026" spans="2:19" ht="15.75" customHeight="1" x14ac:dyDescent="0.25">
      <c r="B23026" s="106"/>
      <c r="C23026" s="106"/>
      <c r="D23026" s="139"/>
      <c r="P23026" s="142"/>
      <c r="Q23026" s="142"/>
      <c r="R23026" s="142"/>
      <c r="S23026" s="139"/>
    </row>
    <row r="23027" spans="2:19" ht="15.75" customHeight="1" x14ac:dyDescent="0.25">
      <c r="B23027" s="106"/>
      <c r="C23027" s="106"/>
      <c r="D23027" s="139"/>
      <c r="P23027" s="142"/>
      <c r="Q23027" s="142"/>
      <c r="R23027" s="142"/>
      <c r="S23027" s="139"/>
    </row>
    <row r="23028" spans="2:19" ht="15.75" customHeight="1" x14ac:dyDescent="0.25">
      <c r="B23028" s="106"/>
      <c r="C23028" s="106"/>
      <c r="D23028" s="139"/>
      <c r="P23028" s="142"/>
      <c r="Q23028" s="142"/>
      <c r="R23028" s="142"/>
      <c r="S23028" s="139"/>
    </row>
    <row r="23029" spans="2:19" ht="15.75" customHeight="1" x14ac:dyDescent="0.25">
      <c r="B23029" s="106"/>
      <c r="C23029" s="106"/>
      <c r="D23029" s="139"/>
      <c r="P23029" s="142"/>
      <c r="Q23029" s="142"/>
      <c r="R23029" s="142"/>
      <c r="S23029" s="139"/>
    </row>
    <row r="23030" spans="2:19" ht="15.75" customHeight="1" x14ac:dyDescent="0.25">
      <c r="B23030" s="106"/>
      <c r="C23030" s="106"/>
      <c r="D23030" s="139"/>
      <c r="P23030" s="142"/>
      <c r="Q23030" s="142"/>
      <c r="R23030" s="142"/>
      <c r="S23030" s="139"/>
    </row>
    <row r="23031" spans="2:19" ht="15.75" customHeight="1" x14ac:dyDescent="0.25">
      <c r="B23031" s="106"/>
      <c r="C23031" s="106"/>
      <c r="D23031" s="139"/>
      <c r="P23031" s="142"/>
      <c r="Q23031" s="142"/>
      <c r="R23031" s="142"/>
      <c r="S23031" s="139"/>
    </row>
    <row r="23032" spans="2:19" ht="15.75" customHeight="1" x14ac:dyDescent="0.25">
      <c r="B23032" s="106"/>
      <c r="C23032" s="106"/>
      <c r="D23032" s="139"/>
      <c r="P23032" s="142"/>
      <c r="Q23032" s="142"/>
      <c r="R23032" s="142"/>
      <c r="S23032" s="139"/>
    </row>
    <row r="23033" spans="2:19" ht="15.75" customHeight="1" x14ac:dyDescent="0.25">
      <c r="B23033" s="106"/>
      <c r="C23033" s="106"/>
      <c r="D23033" s="139"/>
      <c r="P23033" s="142"/>
      <c r="Q23033" s="142"/>
      <c r="R23033" s="142"/>
      <c r="S23033" s="139"/>
    </row>
    <row r="23034" spans="2:19" ht="15.75" customHeight="1" x14ac:dyDescent="0.25">
      <c r="B23034" s="106"/>
      <c r="C23034" s="106"/>
      <c r="D23034" s="139"/>
      <c r="P23034" s="142"/>
      <c r="Q23034" s="142"/>
      <c r="R23034" s="142"/>
      <c r="S23034" s="139"/>
    </row>
    <row r="23035" spans="2:19" ht="15.75" customHeight="1" x14ac:dyDescent="0.25">
      <c r="B23035" s="106"/>
      <c r="C23035" s="106"/>
      <c r="D23035" s="139"/>
      <c r="P23035" s="142"/>
      <c r="Q23035" s="142"/>
      <c r="R23035" s="142"/>
      <c r="S23035" s="139"/>
    </row>
    <row r="23036" spans="2:19" ht="15.75" customHeight="1" x14ac:dyDescent="0.25">
      <c r="B23036" s="106"/>
      <c r="C23036" s="106"/>
      <c r="D23036" s="139"/>
      <c r="P23036" s="142"/>
      <c r="Q23036" s="142"/>
      <c r="R23036" s="142"/>
      <c r="S23036" s="139"/>
    </row>
    <row r="23037" spans="2:19" ht="15.75" customHeight="1" x14ac:dyDescent="0.25">
      <c r="B23037" s="106"/>
      <c r="C23037" s="106"/>
      <c r="D23037" s="139"/>
      <c r="P23037" s="142"/>
      <c r="Q23037" s="142"/>
      <c r="R23037" s="142"/>
      <c r="S23037" s="139"/>
    </row>
    <row r="23038" spans="2:19" ht="15.75" customHeight="1" x14ac:dyDescent="0.25">
      <c r="B23038" s="106"/>
      <c r="C23038" s="106"/>
      <c r="D23038" s="139"/>
      <c r="P23038" s="142"/>
      <c r="Q23038" s="142"/>
      <c r="R23038" s="142"/>
      <c r="S23038" s="139"/>
    </row>
    <row r="23039" spans="2:19" ht="15.75" customHeight="1" x14ac:dyDescent="0.25">
      <c r="B23039" s="106"/>
      <c r="C23039" s="106"/>
      <c r="D23039" s="139"/>
      <c r="P23039" s="142"/>
      <c r="Q23039" s="142"/>
      <c r="R23039" s="142"/>
      <c r="S23039" s="139"/>
    </row>
    <row r="23040" spans="2:19" ht="15.75" customHeight="1" x14ac:dyDescent="0.25">
      <c r="B23040" s="106"/>
      <c r="C23040" s="106"/>
      <c r="D23040" s="139"/>
      <c r="P23040" s="142"/>
      <c r="Q23040" s="142"/>
      <c r="R23040" s="142"/>
      <c r="S23040" s="139"/>
    </row>
    <row r="23041" spans="2:19" ht="15.75" customHeight="1" x14ac:dyDescent="0.25">
      <c r="B23041" s="106"/>
      <c r="C23041" s="106"/>
      <c r="D23041" s="139"/>
      <c r="P23041" s="142"/>
      <c r="Q23041" s="142"/>
      <c r="R23041" s="142"/>
      <c r="S23041" s="139"/>
    </row>
    <row r="23042" spans="2:19" ht="15.75" customHeight="1" x14ac:dyDescent="0.25">
      <c r="B23042" s="106"/>
      <c r="C23042" s="106"/>
      <c r="D23042" s="139"/>
      <c r="P23042" s="142"/>
      <c r="Q23042" s="142"/>
      <c r="R23042" s="142"/>
      <c r="S23042" s="139"/>
    </row>
    <row r="23043" spans="2:19" ht="15.75" customHeight="1" x14ac:dyDescent="0.25">
      <c r="B23043" s="106"/>
      <c r="C23043" s="106"/>
      <c r="D23043" s="139"/>
      <c r="P23043" s="142"/>
      <c r="Q23043" s="142"/>
      <c r="R23043" s="142"/>
      <c r="S23043" s="139"/>
    </row>
    <row r="23044" spans="2:19" ht="15.75" customHeight="1" x14ac:dyDescent="0.25">
      <c r="B23044" s="106"/>
      <c r="C23044" s="106"/>
      <c r="D23044" s="139"/>
      <c r="P23044" s="142"/>
      <c r="Q23044" s="142"/>
      <c r="R23044" s="142"/>
      <c r="S23044" s="139"/>
    </row>
    <row r="23045" spans="2:19" ht="15.75" customHeight="1" x14ac:dyDescent="0.25">
      <c r="B23045" s="106"/>
      <c r="C23045" s="106"/>
      <c r="D23045" s="139"/>
      <c r="P23045" s="142"/>
      <c r="Q23045" s="142"/>
      <c r="R23045" s="142"/>
      <c r="S23045" s="139"/>
    </row>
    <row r="23046" spans="2:19" ht="15.75" customHeight="1" x14ac:dyDescent="0.25">
      <c r="B23046" s="106"/>
      <c r="C23046" s="106"/>
      <c r="D23046" s="139"/>
      <c r="P23046" s="142"/>
      <c r="Q23046" s="142"/>
      <c r="R23046" s="142"/>
      <c r="S23046" s="139"/>
    </row>
    <row r="23047" spans="2:19" ht="15.75" customHeight="1" x14ac:dyDescent="0.25">
      <c r="B23047" s="106"/>
      <c r="C23047" s="106"/>
      <c r="D23047" s="139"/>
      <c r="P23047" s="142"/>
      <c r="Q23047" s="142"/>
      <c r="R23047" s="142"/>
      <c r="S23047" s="139"/>
    </row>
    <row r="23048" spans="2:19" ht="15.75" customHeight="1" x14ac:dyDescent="0.25">
      <c r="B23048" s="106"/>
      <c r="C23048" s="106"/>
      <c r="D23048" s="139"/>
      <c r="P23048" s="142"/>
      <c r="Q23048" s="142"/>
      <c r="R23048" s="142"/>
      <c r="S23048" s="139"/>
    </row>
    <row r="23049" spans="2:19" ht="15.75" customHeight="1" x14ac:dyDescent="0.25">
      <c r="B23049" s="106"/>
      <c r="C23049" s="106"/>
      <c r="D23049" s="139"/>
      <c r="P23049" s="142"/>
      <c r="Q23049" s="142"/>
      <c r="R23049" s="142"/>
      <c r="S23049" s="139"/>
    </row>
    <row r="23050" spans="2:19" ht="15.75" customHeight="1" x14ac:dyDescent="0.25">
      <c r="B23050" s="106"/>
      <c r="C23050" s="106"/>
      <c r="D23050" s="139"/>
      <c r="P23050" s="142"/>
      <c r="Q23050" s="142"/>
      <c r="R23050" s="142"/>
      <c r="S23050" s="139"/>
    </row>
    <row r="23051" spans="2:19" ht="15.75" customHeight="1" x14ac:dyDescent="0.25">
      <c r="B23051" s="106"/>
      <c r="C23051" s="106"/>
      <c r="D23051" s="139"/>
      <c r="P23051" s="142"/>
      <c r="Q23051" s="142"/>
      <c r="R23051" s="142"/>
      <c r="S23051" s="139"/>
    </row>
    <row r="23052" spans="2:19" ht="15.75" customHeight="1" x14ac:dyDescent="0.25">
      <c r="B23052" s="106"/>
      <c r="C23052" s="106"/>
      <c r="D23052" s="139"/>
      <c r="P23052" s="142"/>
      <c r="Q23052" s="142"/>
      <c r="R23052" s="142"/>
      <c r="S23052" s="139"/>
    </row>
    <row r="23053" spans="2:19" ht="15.75" customHeight="1" x14ac:dyDescent="0.25">
      <c r="B23053" s="106"/>
      <c r="C23053" s="106"/>
      <c r="D23053" s="139"/>
      <c r="P23053" s="142"/>
      <c r="Q23053" s="142"/>
      <c r="R23053" s="142"/>
      <c r="S23053" s="139"/>
    </row>
    <row r="23054" spans="2:19" ht="15.75" customHeight="1" x14ac:dyDescent="0.25">
      <c r="B23054" s="106"/>
      <c r="C23054" s="106"/>
      <c r="D23054" s="139"/>
      <c r="P23054" s="142"/>
      <c r="Q23054" s="142"/>
      <c r="R23054" s="142"/>
      <c r="S23054" s="139"/>
    </row>
    <row r="23055" spans="2:19" ht="15.75" customHeight="1" x14ac:dyDescent="0.25">
      <c r="B23055" s="106"/>
      <c r="C23055" s="106"/>
      <c r="D23055" s="139"/>
      <c r="P23055" s="142"/>
      <c r="Q23055" s="142"/>
      <c r="R23055" s="142"/>
      <c r="S23055" s="139"/>
    </row>
    <row r="23056" spans="2:19" ht="15.75" customHeight="1" x14ac:dyDescent="0.25">
      <c r="B23056" s="106"/>
      <c r="C23056" s="106"/>
      <c r="D23056" s="139"/>
      <c r="P23056" s="142"/>
      <c r="Q23056" s="142"/>
      <c r="R23056" s="142"/>
      <c r="S23056" s="139"/>
    </row>
    <row r="23057" spans="2:19" ht="15.75" customHeight="1" x14ac:dyDescent="0.25">
      <c r="B23057" s="106"/>
      <c r="C23057" s="106"/>
      <c r="D23057" s="139"/>
      <c r="P23057" s="142"/>
      <c r="Q23057" s="142"/>
      <c r="R23057" s="142"/>
      <c r="S23057" s="139"/>
    </row>
    <row r="23058" spans="2:19" ht="15.75" customHeight="1" x14ac:dyDescent="0.25">
      <c r="B23058" s="106"/>
      <c r="C23058" s="106"/>
      <c r="D23058" s="139"/>
      <c r="P23058" s="142"/>
      <c r="Q23058" s="142"/>
      <c r="R23058" s="142"/>
      <c r="S23058" s="139"/>
    </row>
    <row r="23059" spans="2:19" ht="15.75" customHeight="1" x14ac:dyDescent="0.25">
      <c r="B23059" s="106"/>
      <c r="C23059" s="106"/>
      <c r="D23059" s="139"/>
      <c r="P23059" s="142"/>
      <c r="Q23059" s="142"/>
      <c r="R23059" s="142"/>
      <c r="S23059" s="139"/>
    </row>
    <row r="23060" spans="2:19" ht="15.75" customHeight="1" x14ac:dyDescent="0.25">
      <c r="B23060" s="106"/>
      <c r="C23060" s="106"/>
      <c r="D23060" s="139"/>
      <c r="P23060" s="142"/>
      <c r="Q23060" s="142"/>
      <c r="R23060" s="142"/>
      <c r="S23060" s="139"/>
    </row>
    <row r="23061" spans="2:19" ht="15.75" customHeight="1" x14ac:dyDescent="0.25">
      <c r="B23061" s="106"/>
      <c r="C23061" s="106"/>
      <c r="D23061" s="139"/>
      <c r="P23061" s="142"/>
      <c r="Q23061" s="142"/>
      <c r="R23061" s="142"/>
      <c r="S23061" s="139"/>
    </row>
    <row r="23062" spans="2:19" ht="15.75" customHeight="1" x14ac:dyDescent="0.25">
      <c r="B23062" s="106"/>
      <c r="C23062" s="106"/>
      <c r="D23062" s="139"/>
      <c r="P23062" s="142"/>
      <c r="Q23062" s="142"/>
      <c r="R23062" s="142"/>
      <c r="S23062" s="139"/>
    </row>
    <row r="23063" spans="2:19" ht="15.75" customHeight="1" x14ac:dyDescent="0.25">
      <c r="B23063" s="106"/>
      <c r="C23063" s="106"/>
      <c r="D23063" s="139"/>
      <c r="P23063" s="142"/>
      <c r="Q23063" s="142"/>
      <c r="R23063" s="142"/>
      <c r="S23063" s="139"/>
    </row>
    <row r="23064" spans="2:19" ht="15.75" customHeight="1" x14ac:dyDescent="0.25">
      <c r="B23064" s="106"/>
      <c r="C23064" s="106"/>
      <c r="D23064" s="139"/>
      <c r="P23064" s="142"/>
      <c r="Q23064" s="142"/>
      <c r="R23064" s="142"/>
      <c r="S23064" s="139"/>
    </row>
    <row r="23065" spans="2:19" ht="15.75" customHeight="1" x14ac:dyDescent="0.25">
      <c r="B23065" s="106"/>
      <c r="C23065" s="106"/>
      <c r="D23065" s="139"/>
      <c r="P23065" s="142"/>
      <c r="Q23065" s="142"/>
      <c r="R23065" s="142"/>
      <c r="S23065" s="139"/>
    </row>
    <row r="23066" spans="2:19" ht="15.75" customHeight="1" x14ac:dyDescent="0.25">
      <c r="B23066" s="106"/>
      <c r="C23066" s="106"/>
      <c r="D23066" s="139"/>
      <c r="P23066" s="142"/>
      <c r="Q23066" s="142"/>
      <c r="R23066" s="142"/>
      <c r="S23066" s="139"/>
    </row>
    <row r="23067" spans="2:19" ht="15.75" customHeight="1" x14ac:dyDescent="0.25">
      <c r="B23067" s="106"/>
      <c r="C23067" s="106"/>
      <c r="D23067" s="139"/>
      <c r="P23067" s="142"/>
      <c r="Q23067" s="142"/>
      <c r="R23067" s="142"/>
      <c r="S23067" s="139"/>
    </row>
    <row r="23068" spans="2:19" ht="15.75" customHeight="1" x14ac:dyDescent="0.25">
      <c r="B23068" s="106"/>
      <c r="C23068" s="106"/>
      <c r="D23068" s="139"/>
      <c r="P23068" s="142"/>
      <c r="Q23068" s="142"/>
      <c r="R23068" s="142"/>
      <c r="S23068" s="139"/>
    </row>
    <row r="23069" spans="2:19" ht="15.75" customHeight="1" x14ac:dyDescent="0.25">
      <c r="B23069" s="106"/>
      <c r="C23069" s="106"/>
      <c r="D23069" s="139"/>
      <c r="P23069" s="142"/>
      <c r="Q23069" s="142"/>
      <c r="R23069" s="142"/>
      <c r="S23069" s="139"/>
    </row>
    <row r="23070" spans="2:19" ht="15.75" customHeight="1" x14ac:dyDescent="0.25">
      <c r="B23070" s="106"/>
      <c r="C23070" s="106"/>
      <c r="D23070" s="139"/>
      <c r="P23070" s="142"/>
      <c r="Q23070" s="142"/>
      <c r="R23070" s="142"/>
      <c r="S23070" s="139"/>
    </row>
    <row r="23071" spans="2:19" ht="15.75" customHeight="1" x14ac:dyDescent="0.25">
      <c r="B23071" s="106"/>
      <c r="C23071" s="106"/>
      <c r="D23071" s="139"/>
      <c r="P23071" s="142"/>
      <c r="Q23071" s="142"/>
      <c r="R23071" s="142"/>
      <c r="S23071" s="139"/>
    </row>
    <row r="23072" spans="2:19" ht="15.75" customHeight="1" x14ac:dyDescent="0.25">
      <c r="B23072" s="106"/>
      <c r="C23072" s="106"/>
      <c r="D23072" s="139"/>
      <c r="P23072" s="142"/>
      <c r="Q23072" s="142"/>
      <c r="R23072" s="142"/>
      <c r="S23072" s="139"/>
    </row>
    <row r="23073" spans="2:19" ht="15.75" customHeight="1" x14ac:dyDescent="0.25">
      <c r="B23073" s="106"/>
      <c r="C23073" s="106"/>
      <c r="D23073" s="139"/>
      <c r="P23073" s="142"/>
      <c r="Q23073" s="142"/>
      <c r="R23073" s="142"/>
      <c r="S23073" s="139"/>
    </row>
    <row r="23074" spans="2:19" ht="15.75" customHeight="1" x14ac:dyDescent="0.25">
      <c r="B23074" s="106"/>
      <c r="C23074" s="106"/>
      <c r="D23074" s="139"/>
      <c r="P23074" s="142"/>
      <c r="Q23074" s="142"/>
      <c r="R23074" s="142"/>
      <c r="S23074" s="139"/>
    </row>
    <row r="23075" spans="2:19" ht="15.75" customHeight="1" x14ac:dyDescent="0.25">
      <c r="B23075" s="106"/>
      <c r="C23075" s="106"/>
      <c r="D23075" s="139"/>
      <c r="P23075" s="142"/>
      <c r="Q23075" s="142"/>
      <c r="R23075" s="142"/>
      <c r="S23075" s="139"/>
    </row>
    <row r="23076" spans="2:19" ht="15.75" customHeight="1" x14ac:dyDescent="0.25">
      <c r="B23076" s="106"/>
      <c r="C23076" s="106"/>
      <c r="D23076" s="139"/>
      <c r="P23076" s="142"/>
      <c r="Q23076" s="142"/>
      <c r="R23076" s="142"/>
      <c r="S23076" s="139"/>
    </row>
    <row r="23077" spans="2:19" ht="15.75" customHeight="1" x14ac:dyDescent="0.25">
      <c r="B23077" s="106"/>
      <c r="C23077" s="106"/>
      <c r="D23077" s="139"/>
      <c r="P23077" s="142"/>
      <c r="Q23077" s="142"/>
      <c r="R23077" s="142"/>
      <c r="S23077" s="139"/>
    </row>
    <row r="23078" spans="2:19" ht="15.75" customHeight="1" x14ac:dyDescent="0.25">
      <c r="B23078" s="106"/>
      <c r="C23078" s="106"/>
      <c r="D23078" s="139"/>
      <c r="P23078" s="142"/>
      <c r="Q23078" s="142"/>
      <c r="R23078" s="142"/>
      <c r="S23078" s="139"/>
    </row>
    <row r="23079" spans="2:19" ht="15.75" customHeight="1" x14ac:dyDescent="0.25">
      <c r="B23079" s="106"/>
      <c r="C23079" s="106"/>
      <c r="D23079" s="139"/>
      <c r="P23079" s="142"/>
      <c r="Q23079" s="142"/>
      <c r="R23079" s="142"/>
      <c r="S23079" s="139"/>
    </row>
    <row r="23080" spans="2:19" ht="15.75" customHeight="1" x14ac:dyDescent="0.25">
      <c r="B23080" s="106"/>
      <c r="C23080" s="106"/>
      <c r="D23080" s="139"/>
      <c r="P23080" s="142"/>
      <c r="Q23080" s="142"/>
      <c r="R23080" s="142"/>
      <c r="S23080" s="139"/>
    </row>
    <row r="23081" spans="2:19" ht="15.75" customHeight="1" x14ac:dyDescent="0.25">
      <c r="B23081" s="106"/>
      <c r="C23081" s="106"/>
      <c r="D23081" s="139"/>
      <c r="P23081" s="142"/>
      <c r="Q23081" s="142"/>
      <c r="R23081" s="142"/>
      <c r="S23081" s="139"/>
    </row>
    <row r="23082" spans="2:19" ht="15.75" customHeight="1" x14ac:dyDescent="0.25">
      <c r="B23082" s="106"/>
      <c r="C23082" s="106"/>
      <c r="D23082" s="139"/>
      <c r="P23082" s="142"/>
      <c r="Q23082" s="142"/>
      <c r="R23082" s="142"/>
      <c r="S23082" s="139"/>
    </row>
    <row r="23083" spans="2:19" ht="15.75" customHeight="1" x14ac:dyDescent="0.25">
      <c r="B23083" s="106"/>
      <c r="C23083" s="106"/>
      <c r="D23083" s="139"/>
      <c r="P23083" s="142"/>
      <c r="Q23083" s="142"/>
      <c r="R23083" s="142"/>
      <c r="S23083" s="139"/>
    </row>
    <row r="23084" spans="2:19" ht="15.75" customHeight="1" x14ac:dyDescent="0.25">
      <c r="B23084" s="106"/>
      <c r="C23084" s="106"/>
      <c r="D23084" s="139"/>
      <c r="P23084" s="142"/>
      <c r="Q23084" s="142"/>
      <c r="R23084" s="142"/>
      <c r="S23084" s="139"/>
    </row>
    <row r="23085" spans="2:19" ht="15.75" customHeight="1" x14ac:dyDescent="0.25">
      <c r="B23085" s="106"/>
      <c r="C23085" s="106"/>
      <c r="D23085" s="139"/>
      <c r="P23085" s="142"/>
      <c r="Q23085" s="142"/>
      <c r="R23085" s="142"/>
      <c r="S23085" s="139"/>
    </row>
    <row r="23086" spans="2:19" ht="15.75" customHeight="1" x14ac:dyDescent="0.25">
      <c r="B23086" s="106"/>
      <c r="C23086" s="106"/>
      <c r="D23086" s="139"/>
      <c r="P23086" s="142"/>
      <c r="Q23086" s="142"/>
      <c r="R23086" s="142"/>
      <c r="S23086" s="139"/>
    </row>
    <row r="23087" spans="2:19" ht="15.75" customHeight="1" x14ac:dyDescent="0.25">
      <c r="B23087" s="106"/>
      <c r="C23087" s="106"/>
      <c r="D23087" s="139"/>
      <c r="P23087" s="142"/>
      <c r="Q23087" s="142"/>
      <c r="R23087" s="142"/>
      <c r="S23087" s="139"/>
    </row>
    <row r="23088" spans="2:19" ht="15.75" customHeight="1" x14ac:dyDescent="0.25">
      <c r="B23088" s="106"/>
      <c r="C23088" s="106"/>
      <c r="D23088" s="139"/>
      <c r="P23088" s="142"/>
      <c r="Q23088" s="142"/>
      <c r="R23088" s="142"/>
      <c r="S23088" s="139"/>
    </row>
    <row r="23089" spans="2:19" ht="15.75" customHeight="1" x14ac:dyDescent="0.25">
      <c r="B23089" s="106"/>
      <c r="C23089" s="106"/>
      <c r="D23089" s="139"/>
      <c r="P23089" s="142"/>
      <c r="Q23089" s="142"/>
      <c r="R23089" s="142"/>
      <c r="S23089" s="139"/>
    </row>
    <row r="23090" spans="2:19" ht="15.75" customHeight="1" x14ac:dyDescent="0.25">
      <c r="B23090" s="106"/>
      <c r="C23090" s="106"/>
      <c r="D23090" s="139"/>
      <c r="P23090" s="142"/>
      <c r="Q23090" s="142"/>
      <c r="R23090" s="142"/>
      <c r="S23090" s="139"/>
    </row>
    <row r="23091" spans="2:19" ht="15.75" customHeight="1" x14ac:dyDescent="0.25">
      <c r="B23091" s="106"/>
      <c r="C23091" s="106"/>
      <c r="D23091" s="139"/>
      <c r="P23091" s="142"/>
      <c r="Q23091" s="142"/>
      <c r="R23091" s="142"/>
      <c r="S23091" s="139"/>
    </row>
    <row r="23092" spans="2:19" ht="15.75" customHeight="1" x14ac:dyDescent="0.25">
      <c r="B23092" s="106"/>
      <c r="C23092" s="106"/>
      <c r="D23092" s="139"/>
      <c r="P23092" s="142"/>
      <c r="Q23092" s="142"/>
      <c r="R23092" s="142"/>
      <c r="S23092" s="139"/>
    </row>
    <row r="23093" spans="2:19" ht="15.75" customHeight="1" x14ac:dyDescent="0.25">
      <c r="B23093" s="106"/>
      <c r="C23093" s="106"/>
      <c r="D23093" s="139"/>
      <c r="P23093" s="142"/>
      <c r="Q23093" s="142"/>
      <c r="R23093" s="142"/>
      <c r="S23093" s="139"/>
    </row>
    <row r="23094" spans="2:19" ht="15.75" customHeight="1" x14ac:dyDescent="0.25">
      <c r="B23094" s="106"/>
      <c r="C23094" s="106"/>
      <c r="D23094" s="139"/>
      <c r="P23094" s="142"/>
      <c r="Q23094" s="142"/>
      <c r="R23094" s="142"/>
      <c r="S23094" s="139"/>
    </row>
    <row r="23095" spans="2:19" ht="15.75" customHeight="1" x14ac:dyDescent="0.25">
      <c r="B23095" s="106"/>
      <c r="C23095" s="106"/>
      <c r="D23095" s="139"/>
      <c r="P23095" s="142"/>
      <c r="Q23095" s="142"/>
      <c r="R23095" s="142"/>
      <c r="S23095" s="139"/>
    </row>
    <row r="23096" spans="2:19" ht="15.75" customHeight="1" x14ac:dyDescent="0.25">
      <c r="B23096" s="106"/>
      <c r="C23096" s="106"/>
      <c r="D23096" s="139"/>
      <c r="P23096" s="142"/>
      <c r="Q23096" s="142"/>
      <c r="R23096" s="142"/>
      <c r="S23096" s="139"/>
    </row>
    <row r="23097" spans="2:19" ht="15.75" customHeight="1" x14ac:dyDescent="0.25">
      <c r="B23097" s="106"/>
      <c r="C23097" s="106"/>
      <c r="D23097" s="139"/>
      <c r="P23097" s="142"/>
      <c r="Q23097" s="142"/>
      <c r="R23097" s="142"/>
      <c r="S23097" s="139"/>
    </row>
    <row r="23098" spans="2:19" ht="15.75" customHeight="1" x14ac:dyDescent="0.25">
      <c r="B23098" s="106"/>
      <c r="C23098" s="106"/>
      <c r="D23098" s="139"/>
      <c r="P23098" s="142"/>
      <c r="Q23098" s="142"/>
      <c r="R23098" s="142"/>
      <c r="S23098" s="139"/>
    </row>
    <row r="23099" spans="2:19" ht="15.75" customHeight="1" x14ac:dyDescent="0.25">
      <c r="B23099" s="106"/>
      <c r="C23099" s="106"/>
      <c r="D23099" s="139"/>
      <c r="P23099" s="142"/>
      <c r="Q23099" s="142"/>
      <c r="R23099" s="142"/>
      <c r="S23099" s="139"/>
    </row>
    <row r="23100" spans="2:19" ht="15.75" customHeight="1" x14ac:dyDescent="0.25">
      <c r="B23100" s="106"/>
      <c r="C23100" s="106"/>
      <c r="D23100" s="139"/>
      <c r="P23100" s="142"/>
      <c r="Q23100" s="142"/>
      <c r="R23100" s="142"/>
      <c r="S23100" s="139"/>
    </row>
    <row r="23101" spans="2:19" ht="15.75" customHeight="1" x14ac:dyDescent="0.25">
      <c r="B23101" s="106"/>
      <c r="C23101" s="106"/>
      <c r="D23101" s="139"/>
      <c r="P23101" s="142"/>
      <c r="Q23101" s="142"/>
      <c r="R23101" s="142"/>
      <c r="S23101" s="139"/>
    </row>
    <row r="23102" spans="2:19" ht="15.75" customHeight="1" x14ac:dyDescent="0.25">
      <c r="B23102" s="106"/>
      <c r="C23102" s="106"/>
      <c r="D23102" s="139"/>
      <c r="P23102" s="142"/>
      <c r="Q23102" s="142"/>
      <c r="R23102" s="142"/>
      <c r="S23102" s="139"/>
    </row>
    <row r="23103" spans="2:19" ht="15.75" customHeight="1" x14ac:dyDescent="0.25">
      <c r="B23103" s="106"/>
      <c r="C23103" s="106"/>
      <c r="D23103" s="139"/>
      <c r="P23103" s="142"/>
      <c r="Q23103" s="142"/>
      <c r="R23103" s="142"/>
      <c r="S23103" s="139"/>
    </row>
    <row r="23104" spans="2:19" ht="15.75" customHeight="1" x14ac:dyDescent="0.25">
      <c r="B23104" s="106"/>
      <c r="C23104" s="106"/>
      <c r="D23104" s="139"/>
      <c r="P23104" s="142"/>
      <c r="Q23104" s="142"/>
      <c r="R23104" s="142"/>
      <c r="S23104" s="139"/>
    </row>
    <row r="23105" spans="2:19" ht="15.75" customHeight="1" x14ac:dyDescent="0.25">
      <c r="B23105" s="106"/>
      <c r="C23105" s="106"/>
      <c r="D23105" s="139"/>
      <c r="P23105" s="142"/>
      <c r="Q23105" s="142"/>
      <c r="R23105" s="142"/>
      <c r="S23105" s="139"/>
    </row>
    <row r="23106" spans="2:19" ht="15.75" customHeight="1" x14ac:dyDescent="0.25">
      <c r="B23106" s="106"/>
      <c r="C23106" s="106"/>
      <c r="D23106" s="139"/>
      <c r="P23106" s="142"/>
      <c r="Q23106" s="142"/>
      <c r="R23106" s="142"/>
      <c r="S23106" s="139"/>
    </row>
    <row r="23107" spans="2:19" ht="15.75" customHeight="1" x14ac:dyDescent="0.25">
      <c r="B23107" s="106"/>
      <c r="C23107" s="106"/>
      <c r="D23107" s="139"/>
      <c r="P23107" s="142"/>
      <c r="Q23107" s="142"/>
      <c r="R23107" s="142"/>
      <c r="S23107" s="139"/>
    </row>
    <row r="23108" spans="2:19" ht="15.75" customHeight="1" x14ac:dyDescent="0.25">
      <c r="B23108" s="106"/>
      <c r="C23108" s="106"/>
      <c r="D23108" s="139"/>
      <c r="P23108" s="142"/>
      <c r="Q23108" s="142"/>
      <c r="R23108" s="142"/>
      <c r="S23108" s="139"/>
    </row>
    <row r="23109" spans="2:19" ht="15.75" customHeight="1" x14ac:dyDescent="0.25">
      <c r="B23109" s="106"/>
      <c r="C23109" s="106"/>
      <c r="D23109" s="139"/>
      <c r="P23109" s="142"/>
      <c r="Q23109" s="142"/>
      <c r="R23109" s="142"/>
      <c r="S23109" s="139"/>
    </row>
    <row r="23110" spans="2:19" ht="15.75" customHeight="1" x14ac:dyDescent="0.25">
      <c r="B23110" s="106"/>
      <c r="C23110" s="106"/>
      <c r="D23110" s="139"/>
      <c r="P23110" s="142"/>
      <c r="Q23110" s="142"/>
      <c r="R23110" s="142"/>
      <c r="S23110" s="139"/>
    </row>
    <row r="23111" spans="2:19" ht="15.75" customHeight="1" x14ac:dyDescent="0.25">
      <c r="B23111" s="106"/>
      <c r="C23111" s="106"/>
      <c r="D23111" s="139"/>
      <c r="P23111" s="142"/>
      <c r="Q23111" s="142"/>
      <c r="R23111" s="142"/>
      <c r="S23111" s="139"/>
    </row>
    <row r="23112" spans="2:19" ht="15.75" customHeight="1" x14ac:dyDescent="0.25">
      <c r="B23112" s="106"/>
      <c r="C23112" s="106"/>
      <c r="D23112" s="139"/>
      <c r="P23112" s="142"/>
      <c r="Q23112" s="142"/>
      <c r="R23112" s="142"/>
      <c r="S23112" s="139"/>
    </row>
    <row r="23113" spans="2:19" ht="15.75" customHeight="1" x14ac:dyDescent="0.25">
      <c r="B23113" s="106"/>
      <c r="C23113" s="106"/>
      <c r="D23113" s="139"/>
      <c r="P23113" s="142"/>
      <c r="Q23113" s="142"/>
      <c r="R23113" s="142"/>
      <c r="S23113" s="139"/>
    </row>
    <row r="23114" spans="2:19" ht="15.75" customHeight="1" x14ac:dyDescent="0.25">
      <c r="B23114" s="106"/>
      <c r="C23114" s="106"/>
      <c r="D23114" s="139"/>
      <c r="P23114" s="142"/>
      <c r="Q23114" s="142"/>
      <c r="R23114" s="142"/>
      <c r="S23114" s="139"/>
    </row>
    <row r="23115" spans="2:19" ht="15.75" customHeight="1" x14ac:dyDescent="0.25">
      <c r="B23115" s="106"/>
      <c r="C23115" s="106"/>
      <c r="D23115" s="139"/>
      <c r="P23115" s="142"/>
      <c r="Q23115" s="142"/>
      <c r="R23115" s="142"/>
      <c r="S23115" s="139"/>
    </row>
    <row r="23116" spans="2:19" ht="15.75" customHeight="1" x14ac:dyDescent="0.25">
      <c r="B23116" s="106"/>
      <c r="C23116" s="106"/>
      <c r="D23116" s="139"/>
      <c r="P23116" s="142"/>
      <c r="Q23116" s="142"/>
      <c r="R23116" s="142"/>
      <c r="S23116" s="139"/>
    </row>
    <row r="23117" spans="2:19" ht="15.75" customHeight="1" x14ac:dyDescent="0.25">
      <c r="B23117" s="106"/>
      <c r="C23117" s="106"/>
      <c r="D23117" s="139"/>
      <c r="P23117" s="142"/>
      <c r="Q23117" s="142"/>
      <c r="R23117" s="142"/>
      <c r="S23117" s="139"/>
    </row>
    <row r="23118" spans="2:19" ht="15.75" customHeight="1" x14ac:dyDescent="0.25">
      <c r="B23118" s="106"/>
      <c r="C23118" s="106"/>
      <c r="D23118" s="139"/>
      <c r="P23118" s="142"/>
      <c r="Q23118" s="142"/>
      <c r="R23118" s="142"/>
      <c r="S23118" s="139"/>
    </row>
    <row r="23119" spans="2:19" ht="15.75" customHeight="1" x14ac:dyDescent="0.25">
      <c r="B23119" s="106"/>
      <c r="C23119" s="106"/>
      <c r="D23119" s="139"/>
      <c r="P23119" s="142"/>
      <c r="Q23119" s="142"/>
      <c r="R23119" s="142"/>
      <c r="S23119" s="139"/>
    </row>
    <row r="23120" spans="2:19" ht="15.75" customHeight="1" x14ac:dyDescent="0.25">
      <c r="B23120" s="106"/>
      <c r="C23120" s="106"/>
      <c r="D23120" s="139"/>
      <c r="P23120" s="142"/>
      <c r="Q23120" s="142"/>
      <c r="R23120" s="142"/>
      <c r="S23120" s="139"/>
    </row>
    <row r="23121" spans="2:19" ht="15.75" customHeight="1" x14ac:dyDescent="0.25">
      <c r="B23121" s="106"/>
      <c r="C23121" s="106"/>
      <c r="D23121" s="139"/>
      <c r="P23121" s="142"/>
      <c r="Q23121" s="142"/>
      <c r="R23121" s="142"/>
      <c r="S23121" s="139"/>
    </row>
    <row r="23122" spans="2:19" ht="15.75" customHeight="1" x14ac:dyDescent="0.25">
      <c r="B23122" s="106"/>
      <c r="C23122" s="106"/>
      <c r="D23122" s="139"/>
      <c r="P23122" s="142"/>
      <c r="Q23122" s="142"/>
      <c r="R23122" s="142"/>
      <c r="S23122" s="139"/>
    </row>
    <row r="23123" spans="2:19" ht="15.75" customHeight="1" x14ac:dyDescent="0.25">
      <c r="B23123" s="106"/>
      <c r="C23123" s="106"/>
      <c r="D23123" s="139"/>
      <c r="P23123" s="142"/>
      <c r="Q23123" s="142"/>
      <c r="R23123" s="142"/>
      <c r="S23123" s="139"/>
    </row>
    <row r="23124" spans="2:19" ht="15.75" customHeight="1" x14ac:dyDescent="0.25">
      <c r="B23124" s="106"/>
      <c r="C23124" s="106"/>
      <c r="D23124" s="139"/>
      <c r="P23124" s="142"/>
      <c r="Q23124" s="142"/>
      <c r="R23124" s="142"/>
      <c r="S23124" s="139"/>
    </row>
    <row r="23125" spans="2:19" ht="15.75" customHeight="1" x14ac:dyDescent="0.25">
      <c r="B23125" s="106"/>
      <c r="C23125" s="106"/>
      <c r="D23125" s="139"/>
      <c r="P23125" s="142"/>
      <c r="Q23125" s="142"/>
      <c r="R23125" s="142"/>
      <c r="S23125" s="139"/>
    </row>
    <row r="23126" spans="2:19" ht="15.75" customHeight="1" x14ac:dyDescent="0.25">
      <c r="B23126" s="106"/>
      <c r="C23126" s="106"/>
      <c r="D23126" s="139"/>
      <c r="P23126" s="142"/>
      <c r="Q23126" s="142"/>
      <c r="R23126" s="142"/>
      <c r="S23126" s="139"/>
    </row>
    <row r="23127" spans="2:19" ht="15.75" customHeight="1" x14ac:dyDescent="0.25">
      <c r="B23127" s="106"/>
      <c r="C23127" s="106"/>
      <c r="D23127" s="139"/>
      <c r="P23127" s="142"/>
      <c r="Q23127" s="142"/>
      <c r="R23127" s="142"/>
      <c r="S23127" s="139"/>
    </row>
    <row r="23128" spans="2:19" ht="15.75" customHeight="1" x14ac:dyDescent="0.25">
      <c r="B23128" s="106"/>
      <c r="C23128" s="106"/>
      <c r="D23128" s="139"/>
      <c r="P23128" s="142"/>
      <c r="Q23128" s="142"/>
      <c r="R23128" s="142"/>
      <c r="S23128" s="139"/>
    </row>
    <row r="23129" spans="2:19" ht="15.75" customHeight="1" x14ac:dyDescent="0.25">
      <c r="B23129" s="106"/>
      <c r="C23129" s="106"/>
      <c r="D23129" s="139"/>
      <c r="P23129" s="142"/>
      <c r="Q23129" s="142"/>
      <c r="R23129" s="142"/>
      <c r="S23129" s="139"/>
    </row>
    <row r="23130" spans="2:19" ht="15.75" customHeight="1" x14ac:dyDescent="0.25">
      <c r="B23130" s="106"/>
      <c r="C23130" s="106"/>
      <c r="D23130" s="139"/>
      <c r="P23130" s="142"/>
      <c r="Q23130" s="142"/>
      <c r="R23130" s="142"/>
      <c r="S23130" s="139"/>
    </row>
    <row r="23131" spans="2:19" ht="15.75" customHeight="1" x14ac:dyDescent="0.25">
      <c r="B23131" s="106"/>
      <c r="C23131" s="106"/>
      <c r="D23131" s="139"/>
      <c r="P23131" s="142"/>
      <c r="Q23131" s="142"/>
      <c r="R23131" s="142"/>
      <c r="S23131" s="139"/>
    </row>
    <row r="23132" spans="2:19" ht="15.75" customHeight="1" x14ac:dyDescent="0.25">
      <c r="B23132" s="106"/>
      <c r="C23132" s="106"/>
      <c r="D23132" s="139"/>
      <c r="P23132" s="142"/>
      <c r="Q23132" s="142"/>
      <c r="R23132" s="142"/>
      <c r="S23132" s="139"/>
    </row>
    <row r="23133" spans="2:19" ht="15.75" customHeight="1" x14ac:dyDescent="0.25">
      <c r="B23133" s="106"/>
      <c r="C23133" s="106"/>
      <c r="D23133" s="139"/>
      <c r="P23133" s="142"/>
      <c r="Q23133" s="142"/>
      <c r="R23133" s="142"/>
      <c r="S23133" s="139"/>
    </row>
    <row r="23134" spans="2:19" ht="15.75" customHeight="1" x14ac:dyDescent="0.25">
      <c r="B23134" s="106"/>
      <c r="C23134" s="106"/>
      <c r="D23134" s="139"/>
      <c r="P23134" s="142"/>
      <c r="Q23134" s="142"/>
      <c r="R23134" s="142"/>
      <c r="S23134" s="139"/>
    </row>
    <row r="23135" spans="2:19" ht="15.75" customHeight="1" x14ac:dyDescent="0.25">
      <c r="B23135" s="106"/>
      <c r="C23135" s="106"/>
      <c r="D23135" s="139"/>
      <c r="P23135" s="142"/>
      <c r="Q23135" s="142"/>
      <c r="R23135" s="142"/>
      <c r="S23135" s="139"/>
    </row>
    <row r="23136" spans="2:19" ht="15.75" customHeight="1" x14ac:dyDescent="0.25">
      <c r="B23136" s="106"/>
      <c r="C23136" s="106"/>
      <c r="D23136" s="139"/>
      <c r="P23136" s="142"/>
      <c r="Q23136" s="142"/>
      <c r="R23136" s="142"/>
      <c r="S23136" s="139"/>
    </row>
    <row r="23137" spans="2:19" ht="15.75" customHeight="1" x14ac:dyDescent="0.25">
      <c r="B23137" s="106"/>
      <c r="C23137" s="106"/>
      <c r="D23137" s="139"/>
      <c r="P23137" s="142"/>
      <c r="Q23137" s="142"/>
      <c r="R23137" s="142"/>
      <c r="S23137" s="139"/>
    </row>
    <row r="23138" spans="2:19" ht="15.75" customHeight="1" x14ac:dyDescent="0.25">
      <c r="B23138" s="106"/>
      <c r="C23138" s="106"/>
      <c r="D23138" s="139"/>
      <c r="P23138" s="142"/>
      <c r="Q23138" s="142"/>
      <c r="R23138" s="142"/>
      <c r="S23138" s="139"/>
    </row>
    <row r="23139" spans="2:19" ht="15.75" customHeight="1" x14ac:dyDescent="0.25">
      <c r="B23139" s="106"/>
      <c r="C23139" s="106"/>
      <c r="D23139" s="139"/>
      <c r="P23139" s="142"/>
      <c r="Q23139" s="142"/>
      <c r="R23139" s="142"/>
      <c r="S23139" s="139"/>
    </row>
    <row r="23140" spans="2:19" ht="15.75" customHeight="1" x14ac:dyDescent="0.25">
      <c r="B23140" s="106"/>
      <c r="C23140" s="106"/>
      <c r="D23140" s="139"/>
      <c r="P23140" s="142"/>
      <c r="Q23140" s="142"/>
      <c r="R23140" s="142"/>
      <c r="S23140" s="139"/>
    </row>
    <row r="23141" spans="2:19" ht="15.75" customHeight="1" x14ac:dyDescent="0.25">
      <c r="B23141" s="106"/>
      <c r="C23141" s="106"/>
      <c r="D23141" s="139"/>
      <c r="P23141" s="142"/>
      <c r="Q23141" s="142"/>
      <c r="R23141" s="142"/>
      <c r="S23141" s="139"/>
    </row>
    <row r="23142" spans="2:19" ht="15.75" customHeight="1" x14ac:dyDescent="0.25">
      <c r="B23142" s="106"/>
      <c r="C23142" s="106"/>
      <c r="D23142" s="139"/>
      <c r="P23142" s="142"/>
      <c r="Q23142" s="142"/>
      <c r="R23142" s="142"/>
      <c r="S23142" s="139"/>
    </row>
    <row r="23143" spans="2:19" ht="15.75" customHeight="1" x14ac:dyDescent="0.25">
      <c r="B23143" s="106"/>
      <c r="C23143" s="106"/>
      <c r="D23143" s="139"/>
      <c r="P23143" s="142"/>
      <c r="Q23143" s="142"/>
      <c r="R23143" s="142"/>
      <c r="S23143" s="139"/>
    </row>
    <row r="23144" spans="2:19" ht="15.75" customHeight="1" x14ac:dyDescent="0.25">
      <c r="B23144" s="106"/>
      <c r="C23144" s="106"/>
      <c r="D23144" s="139"/>
      <c r="P23144" s="142"/>
      <c r="Q23144" s="142"/>
      <c r="R23144" s="142"/>
      <c r="S23144" s="139"/>
    </row>
    <row r="23145" spans="2:19" ht="15.75" customHeight="1" x14ac:dyDescent="0.25">
      <c r="B23145" s="106"/>
      <c r="C23145" s="106"/>
      <c r="D23145" s="139"/>
      <c r="P23145" s="142"/>
      <c r="Q23145" s="142"/>
      <c r="R23145" s="142"/>
      <c r="S23145" s="139"/>
    </row>
    <row r="23146" spans="2:19" ht="15.75" customHeight="1" x14ac:dyDescent="0.25">
      <c r="B23146" s="106"/>
      <c r="C23146" s="106"/>
      <c r="D23146" s="139"/>
      <c r="P23146" s="142"/>
      <c r="Q23146" s="142"/>
      <c r="R23146" s="142"/>
      <c r="S23146" s="139"/>
    </row>
    <row r="23147" spans="2:19" ht="15.75" customHeight="1" x14ac:dyDescent="0.25">
      <c r="B23147" s="106"/>
      <c r="C23147" s="106"/>
      <c r="D23147" s="139"/>
      <c r="P23147" s="142"/>
      <c r="Q23147" s="142"/>
      <c r="R23147" s="142"/>
      <c r="S23147" s="139"/>
    </row>
    <row r="23148" spans="2:19" ht="15.75" customHeight="1" x14ac:dyDescent="0.25">
      <c r="B23148" s="106"/>
      <c r="C23148" s="106"/>
      <c r="D23148" s="139"/>
      <c r="P23148" s="142"/>
      <c r="Q23148" s="142"/>
      <c r="R23148" s="142"/>
      <c r="S23148" s="139"/>
    </row>
    <row r="23149" spans="2:19" ht="15.75" customHeight="1" x14ac:dyDescent="0.25">
      <c r="B23149" s="106"/>
      <c r="C23149" s="106"/>
      <c r="D23149" s="139"/>
      <c r="P23149" s="142"/>
      <c r="Q23149" s="142"/>
      <c r="R23149" s="142"/>
      <c r="S23149" s="139"/>
    </row>
    <row r="23150" spans="2:19" ht="15.75" customHeight="1" x14ac:dyDescent="0.25">
      <c r="B23150" s="106"/>
      <c r="C23150" s="106"/>
      <c r="D23150" s="139"/>
      <c r="P23150" s="142"/>
      <c r="Q23150" s="142"/>
      <c r="R23150" s="142"/>
      <c r="S23150" s="139"/>
    </row>
    <row r="23151" spans="2:19" ht="15.75" customHeight="1" x14ac:dyDescent="0.25">
      <c r="B23151" s="106"/>
      <c r="C23151" s="106"/>
      <c r="D23151" s="139"/>
      <c r="P23151" s="142"/>
      <c r="Q23151" s="142"/>
      <c r="R23151" s="142"/>
      <c r="S23151" s="139"/>
    </row>
    <row r="23152" spans="2:19" ht="15.75" customHeight="1" x14ac:dyDescent="0.25">
      <c r="B23152" s="106"/>
      <c r="C23152" s="106"/>
      <c r="D23152" s="139"/>
      <c r="P23152" s="142"/>
      <c r="Q23152" s="142"/>
      <c r="R23152" s="142"/>
      <c r="S23152" s="139"/>
    </row>
    <row r="23153" spans="2:19" ht="15.75" customHeight="1" x14ac:dyDescent="0.25">
      <c r="B23153" s="106"/>
      <c r="C23153" s="106"/>
      <c r="D23153" s="139"/>
      <c r="P23153" s="142"/>
      <c r="Q23153" s="142"/>
      <c r="R23153" s="142"/>
      <c r="S23153" s="139"/>
    </row>
    <row r="23154" spans="2:19" ht="15.75" customHeight="1" x14ac:dyDescent="0.25">
      <c r="B23154" s="106"/>
      <c r="C23154" s="106"/>
      <c r="D23154" s="139"/>
      <c r="P23154" s="142"/>
      <c r="Q23154" s="142"/>
      <c r="R23154" s="142"/>
      <c r="S23154" s="139"/>
    </row>
    <row r="23155" spans="2:19" ht="15.75" customHeight="1" x14ac:dyDescent="0.25">
      <c r="B23155" s="106"/>
      <c r="C23155" s="106"/>
      <c r="D23155" s="139"/>
      <c r="P23155" s="142"/>
      <c r="Q23155" s="142"/>
      <c r="R23155" s="142"/>
      <c r="S23155" s="139"/>
    </row>
    <row r="23156" spans="2:19" ht="15.75" customHeight="1" x14ac:dyDescent="0.25">
      <c r="B23156" s="106"/>
      <c r="C23156" s="106"/>
      <c r="D23156" s="139"/>
      <c r="P23156" s="142"/>
      <c r="Q23156" s="142"/>
      <c r="R23156" s="142"/>
      <c r="S23156" s="139"/>
    </row>
    <row r="23157" spans="2:19" ht="15.75" customHeight="1" x14ac:dyDescent="0.25">
      <c r="B23157" s="106"/>
      <c r="C23157" s="106"/>
      <c r="D23157" s="139"/>
      <c r="P23157" s="142"/>
      <c r="Q23157" s="142"/>
      <c r="R23157" s="142"/>
      <c r="S23157" s="139"/>
    </row>
    <row r="23158" spans="2:19" ht="15.75" customHeight="1" x14ac:dyDescent="0.25">
      <c r="B23158" s="106"/>
      <c r="C23158" s="106"/>
      <c r="D23158" s="139"/>
      <c r="P23158" s="142"/>
      <c r="Q23158" s="142"/>
      <c r="R23158" s="142"/>
      <c r="S23158" s="139"/>
    </row>
    <row r="23159" spans="2:19" ht="15.75" customHeight="1" x14ac:dyDescent="0.25">
      <c r="B23159" s="106"/>
      <c r="C23159" s="106"/>
      <c r="D23159" s="139"/>
      <c r="P23159" s="142"/>
      <c r="Q23159" s="142"/>
      <c r="R23159" s="142"/>
      <c r="S23159" s="139"/>
    </row>
    <row r="23160" spans="2:19" ht="15.75" customHeight="1" x14ac:dyDescent="0.25">
      <c r="B23160" s="106"/>
      <c r="C23160" s="106"/>
      <c r="D23160" s="139"/>
      <c r="P23160" s="142"/>
      <c r="Q23160" s="142"/>
      <c r="R23160" s="142"/>
      <c r="S23160" s="139"/>
    </row>
    <row r="23161" spans="2:19" ht="15.75" customHeight="1" x14ac:dyDescent="0.25">
      <c r="B23161" s="106"/>
      <c r="C23161" s="106"/>
      <c r="D23161" s="139"/>
      <c r="P23161" s="142"/>
      <c r="Q23161" s="142"/>
      <c r="R23161" s="142"/>
      <c r="S23161" s="139"/>
    </row>
    <row r="23162" spans="2:19" ht="15.75" customHeight="1" x14ac:dyDescent="0.25">
      <c r="B23162" s="106"/>
      <c r="C23162" s="106"/>
      <c r="D23162" s="139"/>
      <c r="P23162" s="142"/>
      <c r="Q23162" s="142"/>
      <c r="R23162" s="142"/>
      <c r="S23162" s="139"/>
    </row>
    <row r="23163" spans="2:19" ht="15.75" customHeight="1" x14ac:dyDescent="0.25">
      <c r="B23163" s="106"/>
      <c r="C23163" s="106"/>
      <c r="D23163" s="139"/>
      <c r="P23163" s="142"/>
      <c r="Q23163" s="142"/>
      <c r="R23163" s="142"/>
      <c r="S23163" s="139"/>
    </row>
    <row r="23164" spans="2:19" ht="15.75" customHeight="1" x14ac:dyDescent="0.25">
      <c r="B23164" s="106"/>
      <c r="C23164" s="106"/>
      <c r="D23164" s="139"/>
      <c r="P23164" s="142"/>
      <c r="Q23164" s="142"/>
      <c r="R23164" s="142"/>
      <c r="S23164" s="139"/>
    </row>
    <row r="23165" spans="2:19" ht="15.75" customHeight="1" x14ac:dyDescent="0.25">
      <c r="B23165" s="106"/>
      <c r="C23165" s="106"/>
      <c r="D23165" s="139"/>
      <c r="P23165" s="142"/>
      <c r="Q23165" s="142"/>
      <c r="R23165" s="142"/>
      <c r="S23165" s="139"/>
    </row>
    <row r="23166" spans="2:19" ht="15.75" customHeight="1" x14ac:dyDescent="0.25">
      <c r="B23166" s="106"/>
      <c r="C23166" s="106"/>
      <c r="D23166" s="139"/>
      <c r="P23166" s="142"/>
      <c r="Q23166" s="142"/>
      <c r="R23166" s="142"/>
      <c r="S23166" s="139"/>
    </row>
    <row r="23167" spans="2:19" ht="15.75" customHeight="1" x14ac:dyDescent="0.25">
      <c r="B23167" s="106"/>
      <c r="C23167" s="106"/>
      <c r="D23167" s="139"/>
      <c r="P23167" s="142"/>
      <c r="Q23167" s="142"/>
      <c r="R23167" s="142"/>
      <c r="S23167" s="139"/>
    </row>
    <row r="23168" spans="2:19" ht="15.75" customHeight="1" x14ac:dyDescent="0.25">
      <c r="B23168" s="106"/>
      <c r="C23168" s="106"/>
      <c r="D23168" s="139"/>
      <c r="P23168" s="142"/>
      <c r="Q23168" s="142"/>
      <c r="R23168" s="142"/>
      <c r="S23168" s="139"/>
    </row>
    <row r="23169" spans="2:19" ht="15.75" customHeight="1" x14ac:dyDescent="0.25">
      <c r="B23169" s="106"/>
      <c r="C23169" s="106"/>
      <c r="D23169" s="139"/>
      <c r="P23169" s="142"/>
      <c r="Q23169" s="142"/>
      <c r="R23169" s="142"/>
      <c r="S23169" s="139"/>
    </row>
    <row r="23170" spans="2:19" ht="15.75" customHeight="1" x14ac:dyDescent="0.25">
      <c r="B23170" s="106"/>
      <c r="C23170" s="106"/>
      <c r="D23170" s="139"/>
      <c r="P23170" s="142"/>
      <c r="Q23170" s="142"/>
      <c r="R23170" s="142"/>
      <c r="S23170" s="139"/>
    </row>
    <row r="23171" spans="2:19" ht="15.75" customHeight="1" x14ac:dyDescent="0.25">
      <c r="B23171" s="106"/>
      <c r="C23171" s="106"/>
      <c r="D23171" s="139"/>
      <c r="P23171" s="142"/>
      <c r="Q23171" s="142"/>
      <c r="R23171" s="142"/>
      <c r="S23171" s="139"/>
    </row>
    <row r="23172" spans="2:19" ht="15.75" customHeight="1" x14ac:dyDescent="0.25">
      <c r="B23172" s="106"/>
      <c r="C23172" s="106"/>
      <c r="D23172" s="139"/>
      <c r="P23172" s="142"/>
      <c r="Q23172" s="142"/>
      <c r="R23172" s="142"/>
      <c r="S23172" s="139"/>
    </row>
    <row r="23173" spans="2:19" ht="15.75" customHeight="1" x14ac:dyDescent="0.25">
      <c r="B23173" s="106"/>
      <c r="C23173" s="106"/>
      <c r="D23173" s="139"/>
      <c r="P23173" s="142"/>
      <c r="Q23173" s="142"/>
      <c r="R23173" s="142"/>
      <c r="S23173" s="139"/>
    </row>
    <row r="23174" spans="2:19" ht="15.75" customHeight="1" x14ac:dyDescent="0.25">
      <c r="B23174" s="106"/>
      <c r="C23174" s="106"/>
      <c r="D23174" s="139"/>
      <c r="P23174" s="142"/>
      <c r="Q23174" s="142"/>
      <c r="R23174" s="142"/>
      <c r="S23174" s="139"/>
    </row>
    <row r="23175" spans="2:19" ht="15.75" customHeight="1" x14ac:dyDescent="0.25">
      <c r="B23175" s="106"/>
      <c r="C23175" s="106"/>
      <c r="D23175" s="139"/>
      <c r="P23175" s="142"/>
      <c r="Q23175" s="142"/>
      <c r="R23175" s="142"/>
      <c r="S23175" s="139"/>
    </row>
    <row r="23176" spans="2:19" ht="15.75" customHeight="1" x14ac:dyDescent="0.25">
      <c r="B23176" s="106"/>
      <c r="C23176" s="106"/>
      <c r="D23176" s="139"/>
      <c r="P23176" s="142"/>
      <c r="Q23176" s="142"/>
      <c r="R23176" s="142"/>
      <c r="S23176" s="139"/>
    </row>
    <row r="23177" spans="2:19" ht="15.75" customHeight="1" x14ac:dyDescent="0.25">
      <c r="B23177" s="106"/>
      <c r="C23177" s="106"/>
      <c r="D23177" s="139"/>
      <c r="P23177" s="142"/>
      <c r="Q23177" s="142"/>
      <c r="R23177" s="142"/>
      <c r="S23177" s="139"/>
    </row>
    <row r="23178" spans="2:19" ht="15.75" customHeight="1" x14ac:dyDescent="0.25">
      <c r="B23178" s="106"/>
      <c r="C23178" s="106"/>
      <c r="D23178" s="139"/>
      <c r="P23178" s="142"/>
      <c r="Q23178" s="142"/>
      <c r="R23178" s="142"/>
      <c r="S23178" s="139"/>
    </row>
    <row r="23179" spans="2:19" ht="15.75" customHeight="1" x14ac:dyDescent="0.25">
      <c r="B23179" s="106"/>
      <c r="C23179" s="106"/>
      <c r="D23179" s="139"/>
      <c r="P23179" s="142"/>
      <c r="Q23179" s="142"/>
      <c r="R23179" s="142"/>
      <c r="S23179" s="139"/>
    </row>
    <row r="23180" spans="2:19" ht="15.75" customHeight="1" x14ac:dyDescent="0.25">
      <c r="B23180" s="106"/>
      <c r="C23180" s="106"/>
      <c r="D23180" s="139"/>
      <c r="P23180" s="142"/>
      <c r="Q23180" s="142"/>
      <c r="R23180" s="142"/>
      <c r="S23180" s="139"/>
    </row>
    <row r="23181" spans="2:19" ht="15.75" customHeight="1" x14ac:dyDescent="0.25">
      <c r="B23181" s="106"/>
      <c r="C23181" s="106"/>
      <c r="D23181" s="139"/>
      <c r="P23181" s="142"/>
      <c r="Q23181" s="142"/>
      <c r="R23181" s="142"/>
      <c r="S23181" s="139"/>
    </row>
    <row r="23182" spans="2:19" ht="15.75" customHeight="1" x14ac:dyDescent="0.25">
      <c r="B23182" s="106"/>
      <c r="C23182" s="106"/>
      <c r="D23182" s="139"/>
      <c r="P23182" s="142"/>
      <c r="Q23182" s="142"/>
      <c r="R23182" s="142"/>
      <c r="S23182" s="139"/>
    </row>
    <row r="23183" spans="2:19" ht="15.75" customHeight="1" x14ac:dyDescent="0.25">
      <c r="B23183" s="106"/>
      <c r="C23183" s="106"/>
      <c r="D23183" s="139"/>
      <c r="P23183" s="142"/>
      <c r="Q23183" s="142"/>
      <c r="R23183" s="142"/>
      <c r="S23183" s="139"/>
    </row>
    <row r="23184" spans="2:19" ht="15.75" customHeight="1" x14ac:dyDescent="0.25">
      <c r="B23184" s="106"/>
      <c r="C23184" s="106"/>
      <c r="D23184" s="139"/>
      <c r="P23184" s="142"/>
      <c r="Q23184" s="142"/>
      <c r="R23184" s="142"/>
      <c r="S23184" s="139"/>
    </row>
    <row r="23185" spans="2:19" ht="15.75" customHeight="1" x14ac:dyDescent="0.25">
      <c r="B23185" s="106"/>
      <c r="C23185" s="106"/>
      <c r="D23185" s="139"/>
      <c r="P23185" s="142"/>
      <c r="Q23185" s="142"/>
      <c r="R23185" s="142"/>
      <c r="S23185" s="139"/>
    </row>
    <row r="23186" spans="2:19" ht="15.75" customHeight="1" x14ac:dyDescent="0.25">
      <c r="B23186" s="106"/>
      <c r="C23186" s="106"/>
      <c r="D23186" s="139"/>
      <c r="P23186" s="142"/>
      <c r="Q23186" s="142"/>
      <c r="R23186" s="142"/>
      <c r="S23186" s="139"/>
    </row>
    <row r="23187" spans="2:19" ht="15.75" customHeight="1" x14ac:dyDescent="0.25">
      <c r="B23187" s="106"/>
      <c r="C23187" s="106"/>
      <c r="D23187" s="139"/>
      <c r="P23187" s="142"/>
      <c r="Q23187" s="142"/>
      <c r="R23187" s="142"/>
      <c r="S23187" s="139"/>
    </row>
    <row r="23188" spans="2:19" ht="15.75" customHeight="1" x14ac:dyDescent="0.25">
      <c r="B23188" s="106"/>
      <c r="C23188" s="106"/>
      <c r="D23188" s="139"/>
      <c r="P23188" s="142"/>
      <c r="Q23188" s="142"/>
      <c r="R23188" s="142"/>
      <c r="S23188" s="139"/>
    </row>
    <row r="23189" spans="2:19" ht="15.75" customHeight="1" x14ac:dyDescent="0.25">
      <c r="B23189" s="106"/>
      <c r="C23189" s="106"/>
      <c r="D23189" s="139"/>
      <c r="P23189" s="142"/>
      <c r="Q23189" s="142"/>
      <c r="R23189" s="142"/>
      <c r="S23189" s="139"/>
    </row>
    <row r="23190" spans="2:19" ht="15.75" customHeight="1" x14ac:dyDescent="0.25">
      <c r="B23190" s="106"/>
      <c r="C23190" s="106"/>
      <c r="D23190" s="139"/>
      <c r="P23190" s="142"/>
      <c r="Q23190" s="142"/>
      <c r="R23190" s="142"/>
      <c r="S23190" s="139"/>
    </row>
    <row r="23191" spans="2:19" ht="15.75" customHeight="1" x14ac:dyDescent="0.25">
      <c r="B23191" s="106"/>
      <c r="C23191" s="106"/>
      <c r="D23191" s="139"/>
      <c r="P23191" s="142"/>
      <c r="Q23191" s="142"/>
      <c r="R23191" s="142"/>
      <c r="S23191" s="139"/>
    </row>
    <row r="23192" spans="2:19" ht="15.75" customHeight="1" x14ac:dyDescent="0.25">
      <c r="B23192" s="106"/>
      <c r="C23192" s="106"/>
      <c r="D23192" s="139"/>
      <c r="P23192" s="142"/>
      <c r="Q23192" s="142"/>
      <c r="R23192" s="142"/>
      <c r="S23192" s="139"/>
    </row>
    <row r="23193" spans="2:19" ht="15.75" customHeight="1" x14ac:dyDescent="0.25">
      <c r="B23193" s="106"/>
      <c r="C23193" s="106"/>
      <c r="D23193" s="139"/>
      <c r="P23193" s="142"/>
      <c r="Q23193" s="142"/>
      <c r="R23193" s="142"/>
      <c r="S23193" s="139"/>
    </row>
    <row r="23194" spans="2:19" ht="15.75" customHeight="1" x14ac:dyDescent="0.25">
      <c r="B23194" s="106"/>
      <c r="C23194" s="106"/>
      <c r="D23194" s="139"/>
      <c r="P23194" s="142"/>
      <c r="Q23194" s="142"/>
      <c r="R23194" s="142"/>
      <c r="S23194" s="139"/>
    </row>
    <row r="23195" spans="2:19" ht="15.75" customHeight="1" x14ac:dyDescent="0.25">
      <c r="B23195" s="106"/>
      <c r="C23195" s="106"/>
      <c r="D23195" s="139"/>
      <c r="P23195" s="142"/>
      <c r="Q23195" s="142"/>
      <c r="R23195" s="142"/>
      <c r="S23195" s="139"/>
    </row>
    <row r="23196" spans="2:19" ht="15.75" customHeight="1" x14ac:dyDescent="0.25">
      <c r="B23196" s="106"/>
      <c r="C23196" s="106"/>
      <c r="D23196" s="139"/>
      <c r="P23196" s="142"/>
      <c r="Q23196" s="142"/>
      <c r="R23196" s="142"/>
      <c r="S23196" s="139"/>
    </row>
    <row r="23197" spans="2:19" ht="15.75" customHeight="1" x14ac:dyDescent="0.25">
      <c r="B23197" s="106"/>
      <c r="C23197" s="106"/>
      <c r="D23197" s="139"/>
      <c r="P23197" s="142"/>
      <c r="Q23197" s="142"/>
      <c r="R23197" s="142"/>
      <c r="S23197" s="139"/>
    </row>
    <row r="23198" spans="2:19" ht="15.75" customHeight="1" x14ac:dyDescent="0.25">
      <c r="B23198" s="106"/>
      <c r="C23198" s="106"/>
      <c r="D23198" s="139"/>
      <c r="P23198" s="142"/>
      <c r="Q23198" s="142"/>
      <c r="R23198" s="142"/>
      <c r="S23198" s="139"/>
    </row>
    <row r="23199" spans="2:19" ht="15.75" customHeight="1" x14ac:dyDescent="0.25">
      <c r="B23199" s="106"/>
      <c r="C23199" s="106"/>
      <c r="D23199" s="139"/>
      <c r="P23199" s="142"/>
      <c r="Q23199" s="142"/>
      <c r="R23199" s="142"/>
      <c r="S23199" s="139"/>
    </row>
    <row r="23200" spans="2:19" ht="15.75" customHeight="1" x14ac:dyDescent="0.25">
      <c r="B23200" s="106"/>
      <c r="C23200" s="106"/>
      <c r="D23200" s="139"/>
      <c r="P23200" s="142"/>
      <c r="Q23200" s="142"/>
      <c r="R23200" s="142"/>
      <c r="S23200" s="139"/>
    </row>
    <row r="23201" spans="2:19" ht="15.75" customHeight="1" x14ac:dyDescent="0.25">
      <c r="B23201" s="106"/>
      <c r="C23201" s="106"/>
      <c r="D23201" s="139"/>
      <c r="P23201" s="142"/>
      <c r="Q23201" s="142"/>
      <c r="R23201" s="142"/>
      <c r="S23201" s="139"/>
    </row>
    <row r="23202" spans="2:19" ht="15.75" customHeight="1" x14ac:dyDescent="0.25">
      <c r="B23202" s="106"/>
      <c r="C23202" s="106"/>
      <c r="D23202" s="139"/>
      <c r="P23202" s="142"/>
      <c r="Q23202" s="142"/>
      <c r="R23202" s="142"/>
      <c r="S23202" s="139"/>
    </row>
    <row r="23203" spans="2:19" ht="15.75" customHeight="1" x14ac:dyDescent="0.25">
      <c r="B23203" s="106"/>
      <c r="C23203" s="106"/>
      <c r="D23203" s="139"/>
      <c r="P23203" s="142"/>
      <c r="Q23203" s="142"/>
      <c r="R23203" s="142"/>
      <c r="S23203" s="139"/>
    </row>
    <row r="23204" spans="2:19" ht="15.75" customHeight="1" x14ac:dyDescent="0.25">
      <c r="B23204" s="106"/>
      <c r="C23204" s="106"/>
      <c r="D23204" s="139"/>
      <c r="P23204" s="142"/>
      <c r="Q23204" s="142"/>
      <c r="R23204" s="142"/>
      <c r="S23204" s="139"/>
    </row>
    <row r="23205" spans="2:19" ht="15.75" customHeight="1" x14ac:dyDescent="0.25">
      <c r="B23205" s="106"/>
      <c r="C23205" s="106"/>
      <c r="D23205" s="139"/>
      <c r="P23205" s="142"/>
      <c r="Q23205" s="142"/>
      <c r="R23205" s="142"/>
      <c r="S23205" s="139"/>
    </row>
    <row r="23206" spans="2:19" ht="15.75" customHeight="1" x14ac:dyDescent="0.25">
      <c r="B23206" s="106"/>
      <c r="C23206" s="106"/>
      <c r="D23206" s="139"/>
      <c r="P23206" s="142"/>
      <c r="Q23206" s="142"/>
      <c r="R23206" s="142"/>
      <c r="S23206" s="139"/>
    </row>
    <row r="23207" spans="2:19" ht="15.75" customHeight="1" x14ac:dyDescent="0.25">
      <c r="B23207" s="106"/>
      <c r="C23207" s="106"/>
      <c r="D23207" s="139"/>
      <c r="P23207" s="142"/>
      <c r="Q23207" s="142"/>
      <c r="R23207" s="142"/>
      <c r="S23207" s="139"/>
    </row>
    <row r="23208" spans="2:19" ht="15.75" customHeight="1" x14ac:dyDescent="0.25">
      <c r="B23208" s="106"/>
      <c r="C23208" s="106"/>
      <c r="D23208" s="139"/>
      <c r="P23208" s="142"/>
      <c r="Q23208" s="142"/>
      <c r="R23208" s="142"/>
      <c r="S23208" s="139"/>
    </row>
    <row r="23209" spans="2:19" ht="15.75" customHeight="1" x14ac:dyDescent="0.25">
      <c r="B23209" s="106"/>
      <c r="C23209" s="106"/>
      <c r="D23209" s="139"/>
      <c r="P23209" s="142"/>
      <c r="Q23209" s="142"/>
      <c r="R23209" s="142"/>
      <c r="S23209" s="139"/>
    </row>
    <row r="23210" spans="2:19" ht="15.75" customHeight="1" x14ac:dyDescent="0.25">
      <c r="B23210" s="106"/>
      <c r="C23210" s="106"/>
      <c r="D23210" s="139"/>
      <c r="P23210" s="142"/>
      <c r="Q23210" s="142"/>
      <c r="R23210" s="142"/>
      <c r="S23210" s="139"/>
    </row>
    <row r="23211" spans="2:19" ht="15.75" customHeight="1" x14ac:dyDescent="0.25">
      <c r="B23211" s="106"/>
      <c r="C23211" s="106"/>
      <c r="D23211" s="139"/>
      <c r="P23211" s="142"/>
      <c r="Q23211" s="142"/>
      <c r="R23211" s="142"/>
      <c r="S23211" s="139"/>
    </row>
    <row r="23212" spans="2:19" ht="15.75" customHeight="1" x14ac:dyDescent="0.25">
      <c r="B23212" s="106"/>
      <c r="C23212" s="106"/>
      <c r="D23212" s="139"/>
      <c r="P23212" s="142"/>
      <c r="Q23212" s="142"/>
      <c r="R23212" s="142"/>
      <c r="S23212" s="139"/>
    </row>
    <row r="23213" spans="2:19" ht="15.75" customHeight="1" x14ac:dyDescent="0.25">
      <c r="B23213" s="106"/>
      <c r="C23213" s="106"/>
      <c r="D23213" s="139"/>
      <c r="P23213" s="142"/>
      <c r="Q23213" s="142"/>
      <c r="R23213" s="142"/>
      <c r="S23213" s="139"/>
    </row>
    <row r="23214" spans="2:19" ht="15.75" customHeight="1" x14ac:dyDescent="0.25">
      <c r="B23214" s="106"/>
      <c r="C23214" s="106"/>
      <c r="D23214" s="139"/>
      <c r="P23214" s="142"/>
      <c r="Q23214" s="142"/>
      <c r="R23214" s="142"/>
      <c r="S23214" s="139"/>
    </row>
    <row r="23215" spans="2:19" ht="15.75" customHeight="1" x14ac:dyDescent="0.25">
      <c r="B23215" s="106"/>
      <c r="C23215" s="106"/>
      <c r="D23215" s="139"/>
      <c r="P23215" s="142"/>
      <c r="Q23215" s="142"/>
      <c r="R23215" s="142"/>
      <c r="S23215" s="139"/>
    </row>
    <row r="23216" spans="2:19" ht="15.75" customHeight="1" x14ac:dyDescent="0.25">
      <c r="B23216" s="106"/>
      <c r="C23216" s="106"/>
      <c r="D23216" s="139"/>
      <c r="P23216" s="142"/>
      <c r="Q23216" s="142"/>
      <c r="R23216" s="142"/>
      <c r="S23216" s="139"/>
    </row>
    <row r="23217" spans="2:19" ht="15.75" customHeight="1" x14ac:dyDescent="0.25">
      <c r="B23217" s="106"/>
      <c r="C23217" s="106"/>
      <c r="D23217" s="139"/>
      <c r="P23217" s="142"/>
      <c r="Q23217" s="142"/>
      <c r="R23217" s="142"/>
      <c r="S23217" s="139"/>
    </row>
    <row r="23218" spans="2:19" ht="15.75" customHeight="1" x14ac:dyDescent="0.25">
      <c r="B23218" s="106"/>
      <c r="C23218" s="106"/>
      <c r="D23218" s="139"/>
      <c r="P23218" s="142"/>
      <c r="Q23218" s="142"/>
      <c r="R23218" s="142"/>
      <c r="S23218" s="139"/>
    </row>
    <row r="23219" spans="2:19" ht="15.75" customHeight="1" x14ac:dyDescent="0.25">
      <c r="B23219" s="106"/>
      <c r="C23219" s="106"/>
      <c r="D23219" s="139"/>
      <c r="P23219" s="142"/>
      <c r="Q23219" s="142"/>
      <c r="R23219" s="142"/>
      <c r="S23219" s="139"/>
    </row>
    <row r="23220" spans="2:19" ht="15.75" customHeight="1" x14ac:dyDescent="0.25">
      <c r="B23220" s="106"/>
      <c r="C23220" s="106"/>
      <c r="D23220" s="139"/>
      <c r="P23220" s="142"/>
      <c r="Q23220" s="142"/>
      <c r="R23220" s="142"/>
      <c r="S23220" s="139"/>
    </row>
    <row r="23221" spans="2:19" ht="15.75" customHeight="1" x14ac:dyDescent="0.25">
      <c r="B23221" s="106"/>
      <c r="C23221" s="106"/>
      <c r="D23221" s="139"/>
      <c r="P23221" s="142"/>
      <c r="Q23221" s="142"/>
      <c r="R23221" s="142"/>
      <c r="S23221" s="139"/>
    </row>
    <row r="23222" spans="2:19" ht="15.75" customHeight="1" x14ac:dyDescent="0.25">
      <c r="B23222" s="106"/>
      <c r="C23222" s="106"/>
      <c r="D23222" s="139"/>
      <c r="P23222" s="142"/>
      <c r="Q23222" s="142"/>
      <c r="R23222" s="142"/>
      <c r="S23222" s="139"/>
    </row>
    <row r="23223" spans="2:19" ht="15.75" customHeight="1" x14ac:dyDescent="0.25">
      <c r="B23223" s="106"/>
      <c r="C23223" s="106"/>
      <c r="D23223" s="139"/>
      <c r="P23223" s="142"/>
      <c r="Q23223" s="142"/>
      <c r="R23223" s="142"/>
      <c r="S23223" s="139"/>
    </row>
    <row r="23224" spans="2:19" ht="15.75" customHeight="1" x14ac:dyDescent="0.25">
      <c r="B23224" s="106"/>
      <c r="C23224" s="106"/>
      <c r="D23224" s="139"/>
      <c r="P23224" s="142"/>
      <c r="Q23224" s="142"/>
      <c r="R23224" s="142"/>
      <c r="S23224" s="139"/>
    </row>
    <row r="23225" spans="2:19" ht="15.75" customHeight="1" x14ac:dyDescent="0.25">
      <c r="B23225" s="106"/>
      <c r="C23225" s="106"/>
      <c r="D23225" s="139"/>
      <c r="P23225" s="142"/>
      <c r="Q23225" s="142"/>
      <c r="R23225" s="142"/>
      <c r="S23225" s="139"/>
    </row>
    <row r="23226" spans="2:19" ht="15.75" customHeight="1" x14ac:dyDescent="0.25">
      <c r="B23226" s="106"/>
      <c r="C23226" s="106"/>
      <c r="D23226" s="139"/>
      <c r="P23226" s="142"/>
      <c r="Q23226" s="142"/>
      <c r="R23226" s="142"/>
      <c r="S23226" s="139"/>
    </row>
    <row r="23227" spans="2:19" ht="15.75" customHeight="1" x14ac:dyDescent="0.25">
      <c r="B23227" s="106"/>
      <c r="C23227" s="106"/>
      <c r="D23227" s="139"/>
      <c r="P23227" s="142"/>
      <c r="Q23227" s="142"/>
      <c r="R23227" s="142"/>
      <c r="S23227" s="139"/>
    </row>
    <row r="23228" spans="2:19" ht="15.75" customHeight="1" x14ac:dyDescent="0.25">
      <c r="B23228" s="106"/>
      <c r="C23228" s="106"/>
      <c r="D23228" s="139"/>
      <c r="P23228" s="142"/>
      <c r="Q23228" s="142"/>
      <c r="R23228" s="142"/>
      <c r="S23228" s="139"/>
    </row>
    <row r="23229" spans="2:19" ht="15.75" customHeight="1" x14ac:dyDescent="0.25">
      <c r="B23229" s="106"/>
      <c r="C23229" s="106"/>
      <c r="D23229" s="139"/>
      <c r="P23229" s="142"/>
      <c r="Q23229" s="142"/>
      <c r="R23229" s="142"/>
      <c r="S23229" s="139"/>
    </row>
    <row r="23230" spans="2:19" ht="15.75" customHeight="1" x14ac:dyDescent="0.25">
      <c r="B23230" s="106"/>
      <c r="C23230" s="106"/>
      <c r="D23230" s="139"/>
      <c r="P23230" s="142"/>
      <c r="Q23230" s="142"/>
      <c r="R23230" s="142"/>
      <c r="S23230" s="139"/>
    </row>
    <row r="23231" spans="2:19" ht="15.75" customHeight="1" x14ac:dyDescent="0.25">
      <c r="B23231" s="106"/>
      <c r="C23231" s="106"/>
      <c r="D23231" s="139"/>
      <c r="P23231" s="142"/>
      <c r="Q23231" s="142"/>
      <c r="R23231" s="142"/>
      <c r="S23231" s="139"/>
    </row>
    <row r="23232" spans="2:19" ht="15.75" customHeight="1" x14ac:dyDescent="0.25">
      <c r="B23232" s="106"/>
      <c r="C23232" s="106"/>
      <c r="D23232" s="139"/>
      <c r="P23232" s="142"/>
      <c r="Q23232" s="142"/>
      <c r="R23232" s="142"/>
      <c r="S23232" s="139"/>
    </row>
    <row r="23233" spans="2:19" ht="15.75" customHeight="1" x14ac:dyDescent="0.25">
      <c r="B23233" s="106"/>
      <c r="C23233" s="106"/>
      <c r="D23233" s="139"/>
      <c r="P23233" s="142"/>
      <c r="Q23233" s="142"/>
      <c r="R23233" s="142"/>
      <c r="S23233" s="139"/>
    </row>
    <row r="23234" spans="2:19" ht="15.75" customHeight="1" x14ac:dyDescent="0.25">
      <c r="B23234" s="106"/>
      <c r="C23234" s="106"/>
      <c r="D23234" s="139"/>
      <c r="P23234" s="142"/>
      <c r="Q23234" s="142"/>
      <c r="R23234" s="142"/>
      <c r="S23234" s="139"/>
    </row>
    <row r="23235" spans="2:19" ht="15.75" customHeight="1" x14ac:dyDescent="0.25">
      <c r="B23235" s="106"/>
      <c r="C23235" s="106"/>
      <c r="D23235" s="139"/>
      <c r="P23235" s="142"/>
      <c r="Q23235" s="142"/>
      <c r="R23235" s="142"/>
      <c r="S23235" s="139"/>
    </row>
    <row r="23236" spans="2:19" ht="15.75" customHeight="1" x14ac:dyDescent="0.25">
      <c r="B23236" s="106"/>
      <c r="C23236" s="106"/>
      <c r="D23236" s="139"/>
      <c r="P23236" s="142"/>
      <c r="Q23236" s="142"/>
      <c r="R23236" s="142"/>
      <c r="S23236" s="139"/>
    </row>
    <row r="23237" spans="2:19" ht="15.75" customHeight="1" x14ac:dyDescent="0.25">
      <c r="B23237" s="106"/>
      <c r="C23237" s="106"/>
      <c r="D23237" s="139"/>
      <c r="P23237" s="142"/>
      <c r="Q23237" s="142"/>
      <c r="R23237" s="142"/>
      <c r="S23237" s="139"/>
    </row>
    <row r="23238" spans="2:19" ht="15.75" customHeight="1" x14ac:dyDescent="0.25">
      <c r="B23238" s="106"/>
      <c r="C23238" s="106"/>
      <c r="D23238" s="139"/>
      <c r="P23238" s="142"/>
      <c r="Q23238" s="142"/>
      <c r="R23238" s="142"/>
      <c r="S23238" s="139"/>
    </row>
    <row r="23239" spans="2:19" ht="15.75" customHeight="1" x14ac:dyDescent="0.25">
      <c r="B23239" s="106"/>
      <c r="C23239" s="106"/>
      <c r="D23239" s="139"/>
      <c r="P23239" s="142"/>
      <c r="Q23239" s="142"/>
      <c r="R23239" s="142"/>
      <c r="S23239" s="139"/>
    </row>
    <row r="23240" spans="2:19" ht="15.75" customHeight="1" x14ac:dyDescent="0.25">
      <c r="B23240" s="106"/>
      <c r="C23240" s="106"/>
      <c r="D23240" s="139"/>
      <c r="P23240" s="142"/>
      <c r="Q23240" s="142"/>
      <c r="R23240" s="142"/>
      <c r="S23240" s="139"/>
    </row>
    <row r="23241" spans="2:19" ht="15.75" customHeight="1" x14ac:dyDescent="0.25">
      <c r="B23241" s="106"/>
      <c r="C23241" s="106"/>
      <c r="D23241" s="139"/>
      <c r="P23241" s="142"/>
      <c r="Q23241" s="142"/>
      <c r="R23241" s="142"/>
      <c r="S23241" s="139"/>
    </row>
    <row r="23242" spans="2:19" ht="15.75" customHeight="1" x14ac:dyDescent="0.25">
      <c r="B23242" s="106"/>
      <c r="C23242" s="106"/>
      <c r="D23242" s="139"/>
      <c r="P23242" s="142"/>
      <c r="Q23242" s="142"/>
      <c r="R23242" s="142"/>
      <c r="S23242" s="139"/>
    </row>
    <row r="23243" spans="2:19" ht="15.75" customHeight="1" x14ac:dyDescent="0.25">
      <c r="B23243" s="106"/>
      <c r="C23243" s="106"/>
      <c r="D23243" s="139"/>
      <c r="P23243" s="142"/>
      <c r="Q23243" s="142"/>
      <c r="R23243" s="142"/>
      <c r="S23243" s="139"/>
    </row>
    <row r="23244" spans="2:19" ht="15.75" customHeight="1" x14ac:dyDescent="0.25">
      <c r="B23244" s="106"/>
      <c r="C23244" s="106"/>
      <c r="D23244" s="139"/>
      <c r="P23244" s="142"/>
      <c r="Q23244" s="142"/>
      <c r="R23244" s="142"/>
      <c r="S23244" s="139"/>
    </row>
    <row r="23245" spans="2:19" ht="15.75" customHeight="1" x14ac:dyDescent="0.25">
      <c r="B23245" s="106"/>
      <c r="C23245" s="106"/>
      <c r="D23245" s="139"/>
      <c r="P23245" s="142"/>
      <c r="Q23245" s="142"/>
      <c r="R23245" s="142"/>
      <c r="S23245" s="139"/>
    </row>
    <row r="23246" spans="2:19" ht="15.75" customHeight="1" x14ac:dyDescent="0.25">
      <c r="B23246" s="106"/>
      <c r="C23246" s="106"/>
      <c r="D23246" s="139"/>
      <c r="P23246" s="142"/>
      <c r="Q23246" s="142"/>
      <c r="R23246" s="142"/>
      <c r="S23246" s="139"/>
    </row>
    <row r="23247" spans="2:19" ht="15.75" customHeight="1" x14ac:dyDescent="0.25">
      <c r="B23247" s="106"/>
      <c r="C23247" s="106"/>
      <c r="D23247" s="139"/>
      <c r="P23247" s="142"/>
      <c r="Q23247" s="142"/>
      <c r="R23247" s="142"/>
      <c r="S23247" s="139"/>
    </row>
    <row r="23248" spans="2:19" ht="15.75" customHeight="1" x14ac:dyDescent="0.25">
      <c r="B23248" s="106"/>
      <c r="C23248" s="106"/>
      <c r="D23248" s="139"/>
      <c r="P23248" s="142"/>
      <c r="Q23248" s="142"/>
      <c r="R23248" s="142"/>
      <c r="S23248" s="139"/>
    </row>
    <row r="23249" spans="2:19" ht="15.75" customHeight="1" x14ac:dyDescent="0.25">
      <c r="B23249" s="106"/>
      <c r="C23249" s="106"/>
      <c r="D23249" s="139"/>
      <c r="P23249" s="142"/>
      <c r="Q23249" s="142"/>
      <c r="R23249" s="142"/>
      <c r="S23249" s="139"/>
    </row>
    <row r="23250" spans="2:19" ht="15.75" customHeight="1" x14ac:dyDescent="0.25">
      <c r="B23250" s="106"/>
      <c r="C23250" s="106"/>
      <c r="D23250" s="139"/>
      <c r="P23250" s="142"/>
      <c r="Q23250" s="142"/>
      <c r="R23250" s="142"/>
      <c r="S23250" s="139"/>
    </row>
    <row r="23251" spans="2:19" ht="15.75" customHeight="1" x14ac:dyDescent="0.25">
      <c r="B23251" s="106"/>
      <c r="C23251" s="106"/>
      <c r="D23251" s="139"/>
      <c r="P23251" s="142"/>
      <c r="Q23251" s="142"/>
      <c r="R23251" s="142"/>
      <c r="S23251" s="139"/>
    </row>
    <row r="23252" spans="2:19" ht="15.75" customHeight="1" x14ac:dyDescent="0.25">
      <c r="B23252" s="106"/>
      <c r="C23252" s="106"/>
      <c r="D23252" s="139"/>
      <c r="P23252" s="142"/>
      <c r="Q23252" s="142"/>
      <c r="R23252" s="142"/>
      <c r="S23252" s="139"/>
    </row>
    <row r="23253" spans="2:19" ht="15.75" customHeight="1" x14ac:dyDescent="0.25">
      <c r="B23253" s="106"/>
      <c r="C23253" s="106"/>
      <c r="D23253" s="139"/>
      <c r="P23253" s="142"/>
      <c r="Q23253" s="142"/>
      <c r="R23253" s="142"/>
      <c r="S23253" s="139"/>
    </row>
    <row r="23254" spans="2:19" ht="15.75" customHeight="1" x14ac:dyDescent="0.25">
      <c r="B23254" s="106"/>
      <c r="C23254" s="106"/>
      <c r="D23254" s="139"/>
      <c r="P23254" s="142"/>
      <c r="Q23254" s="142"/>
      <c r="R23254" s="142"/>
      <c r="S23254" s="139"/>
    </row>
    <row r="23255" spans="2:19" ht="15.75" customHeight="1" x14ac:dyDescent="0.25">
      <c r="B23255" s="106"/>
      <c r="C23255" s="106"/>
      <c r="D23255" s="139"/>
      <c r="P23255" s="142"/>
      <c r="Q23255" s="142"/>
      <c r="R23255" s="142"/>
      <c r="S23255" s="139"/>
    </row>
    <row r="23256" spans="2:19" ht="15.75" customHeight="1" x14ac:dyDescent="0.25">
      <c r="B23256" s="106"/>
      <c r="C23256" s="106"/>
      <c r="D23256" s="139"/>
      <c r="P23256" s="142"/>
      <c r="Q23256" s="142"/>
      <c r="R23256" s="142"/>
      <c r="S23256" s="139"/>
    </row>
    <row r="23257" spans="2:19" ht="15.75" customHeight="1" x14ac:dyDescent="0.25">
      <c r="B23257" s="106"/>
      <c r="C23257" s="106"/>
      <c r="D23257" s="139"/>
      <c r="P23257" s="142"/>
      <c r="Q23257" s="142"/>
      <c r="R23257" s="142"/>
      <c r="S23257" s="139"/>
    </row>
    <row r="23258" spans="2:19" ht="15.75" customHeight="1" x14ac:dyDescent="0.25">
      <c r="B23258" s="106"/>
      <c r="C23258" s="106"/>
      <c r="D23258" s="139"/>
      <c r="P23258" s="142"/>
      <c r="Q23258" s="142"/>
      <c r="R23258" s="142"/>
      <c r="S23258" s="139"/>
    </row>
    <row r="23259" spans="2:19" ht="15.75" customHeight="1" x14ac:dyDescent="0.25">
      <c r="B23259" s="106"/>
      <c r="C23259" s="106"/>
      <c r="D23259" s="139"/>
      <c r="P23259" s="142"/>
      <c r="Q23259" s="142"/>
      <c r="R23259" s="142"/>
      <c r="S23259" s="139"/>
    </row>
    <row r="23260" spans="2:19" ht="15.75" customHeight="1" x14ac:dyDescent="0.25">
      <c r="B23260" s="106"/>
      <c r="C23260" s="106"/>
      <c r="D23260" s="139"/>
      <c r="P23260" s="142"/>
      <c r="Q23260" s="142"/>
      <c r="R23260" s="142"/>
      <c r="S23260" s="139"/>
    </row>
    <row r="23261" spans="2:19" ht="15.75" customHeight="1" x14ac:dyDescent="0.25">
      <c r="B23261" s="106"/>
      <c r="C23261" s="106"/>
      <c r="D23261" s="139"/>
      <c r="P23261" s="142"/>
      <c r="Q23261" s="142"/>
      <c r="R23261" s="142"/>
      <c r="S23261" s="139"/>
    </row>
    <row r="23262" spans="2:19" ht="15.75" customHeight="1" x14ac:dyDescent="0.25">
      <c r="B23262" s="106"/>
      <c r="C23262" s="106"/>
      <c r="D23262" s="139"/>
      <c r="P23262" s="142"/>
      <c r="Q23262" s="142"/>
      <c r="R23262" s="142"/>
      <c r="S23262" s="139"/>
    </row>
    <row r="23263" spans="2:19" ht="15.75" customHeight="1" x14ac:dyDescent="0.25">
      <c r="B23263" s="106"/>
      <c r="C23263" s="106"/>
      <c r="D23263" s="139"/>
      <c r="P23263" s="142"/>
      <c r="Q23263" s="142"/>
      <c r="R23263" s="142"/>
      <c r="S23263" s="139"/>
    </row>
    <row r="23264" spans="2:19" ht="15.75" customHeight="1" x14ac:dyDescent="0.25">
      <c r="B23264" s="106"/>
      <c r="C23264" s="106"/>
      <c r="D23264" s="139"/>
      <c r="P23264" s="142"/>
      <c r="Q23264" s="142"/>
      <c r="R23264" s="142"/>
      <c r="S23264" s="139"/>
    </row>
    <row r="23265" spans="2:19" ht="15.75" customHeight="1" x14ac:dyDescent="0.25">
      <c r="B23265" s="106"/>
      <c r="C23265" s="106"/>
      <c r="D23265" s="139"/>
      <c r="P23265" s="142"/>
      <c r="Q23265" s="142"/>
      <c r="R23265" s="142"/>
      <c r="S23265" s="139"/>
    </row>
    <row r="23266" spans="2:19" ht="15.75" customHeight="1" x14ac:dyDescent="0.25">
      <c r="B23266" s="106"/>
      <c r="C23266" s="106"/>
      <c r="D23266" s="139"/>
      <c r="P23266" s="142"/>
      <c r="Q23266" s="142"/>
      <c r="R23266" s="142"/>
      <c r="S23266" s="139"/>
    </row>
    <row r="23267" spans="2:19" ht="15.75" customHeight="1" x14ac:dyDescent="0.25">
      <c r="B23267" s="106"/>
      <c r="C23267" s="106"/>
      <c r="D23267" s="139"/>
      <c r="P23267" s="142"/>
      <c r="Q23267" s="142"/>
      <c r="R23267" s="142"/>
      <c r="S23267" s="139"/>
    </row>
    <row r="23268" spans="2:19" ht="15.75" customHeight="1" x14ac:dyDescent="0.25">
      <c r="B23268" s="106"/>
      <c r="C23268" s="106"/>
      <c r="D23268" s="139"/>
      <c r="P23268" s="142"/>
      <c r="Q23268" s="142"/>
      <c r="R23268" s="142"/>
      <c r="S23268" s="139"/>
    </row>
    <row r="23269" spans="2:19" ht="15.75" customHeight="1" x14ac:dyDescent="0.25">
      <c r="B23269" s="106"/>
      <c r="C23269" s="106"/>
      <c r="D23269" s="139"/>
      <c r="P23269" s="142"/>
      <c r="Q23269" s="142"/>
      <c r="R23269" s="142"/>
      <c r="S23269" s="139"/>
    </row>
    <row r="23270" spans="2:19" ht="15.75" customHeight="1" x14ac:dyDescent="0.25">
      <c r="B23270" s="106"/>
      <c r="C23270" s="106"/>
      <c r="D23270" s="139"/>
      <c r="P23270" s="142"/>
      <c r="Q23270" s="142"/>
      <c r="R23270" s="142"/>
      <c r="S23270" s="139"/>
    </row>
    <row r="23271" spans="2:19" ht="15.75" customHeight="1" x14ac:dyDescent="0.25">
      <c r="B23271" s="106"/>
      <c r="C23271" s="106"/>
      <c r="D23271" s="139"/>
      <c r="P23271" s="142"/>
      <c r="Q23271" s="142"/>
      <c r="R23271" s="142"/>
      <c r="S23271" s="139"/>
    </row>
    <row r="23272" spans="2:19" ht="15.75" customHeight="1" x14ac:dyDescent="0.25">
      <c r="B23272" s="106"/>
      <c r="C23272" s="106"/>
      <c r="D23272" s="139"/>
      <c r="P23272" s="142"/>
      <c r="Q23272" s="142"/>
      <c r="R23272" s="142"/>
      <c r="S23272" s="139"/>
    </row>
    <row r="23273" spans="2:19" ht="15.75" customHeight="1" x14ac:dyDescent="0.25">
      <c r="B23273" s="106"/>
      <c r="C23273" s="106"/>
      <c r="D23273" s="139"/>
      <c r="P23273" s="142"/>
      <c r="Q23273" s="142"/>
      <c r="R23273" s="142"/>
      <c r="S23273" s="139"/>
    </row>
    <row r="23274" spans="2:19" ht="15.75" customHeight="1" x14ac:dyDescent="0.25">
      <c r="B23274" s="106"/>
      <c r="C23274" s="106"/>
      <c r="D23274" s="139"/>
      <c r="P23274" s="142"/>
      <c r="Q23274" s="142"/>
      <c r="R23274" s="142"/>
      <c r="S23274" s="139"/>
    </row>
    <row r="23275" spans="2:19" ht="15.75" customHeight="1" x14ac:dyDescent="0.25">
      <c r="B23275" s="106"/>
      <c r="C23275" s="106"/>
      <c r="D23275" s="139"/>
      <c r="P23275" s="142"/>
      <c r="Q23275" s="142"/>
      <c r="R23275" s="142"/>
      <c r="S23275" s="139"/>
    </row>
    <row r="23276" spans="2:19" ht="15.75" customHeight="1" x14ac:dyDescent="0.25">
      <c r="B23276" s="106"/>
      <c r="C23276" s="106"/>
      <c r="D23276" s="139"/>
      <c r="P23276" s="142"/>
      <c r="Q23276" s="142"/>
      <c r="R23276" s="142"/>
      <c r="S23276" s="139"/>
    </row>
    <row r="23277" spans="2:19" ht="15.75" customHeight="1" x14ac:dyDescent="0.25">
      <c r="B23277" s="106"/>
      <c r="C23277" s="106"/>
      <c r="D23277" s="139"/>
      <c r="P23277" s="142"/>
      <c r="Q23277" s="142"/>
      <c r="R23277" s="142"/>
      <c r="S23277" s="139"/>
    </row>
    <row r="23278" spans="2:19" ht="15.75" customHeight="1" x14ac:dyDescent="0.25">
      <c r="B23278" s="106"/>
      <c r="C23278" s="106"/>
      <c r="D23278" s="139"/>
      <c r="P23278" s="142"/>
      <c r="Q23278" s="142"/>
      <c r="R23278" s="142"/>
      <c r="S23278" s="139"/>
    </row>
    <row r="23279" spans="2:19" ht="15.75" customHeight="1" x14ac:dyDescent="0.25">
      <c r="B23279" s="106"/>
      <c r="C23279" s="106"/>
      <c r="D23279" s="139"/>
      <c r="P23279" s="142"/>
      <c r="Q23279" s="142"/>
      <c r="R23279" s="142"/>
      <c r="S23279" s="139"/>
    </row>
    <row r="23280" spans="2:19" ht="15.75" customHeight="1" x14ac:dyDescent="0.25">
      <c r="B23280" s="106"/>
      <c r="C23280" s="106"/>
      <c r="D23280" s="139"/>
      <c r="P23280" s="142"/>
      <c r="Q23280" s="142"/>
      <c r="R23280" s="142"/>
      <c r="S23280" s="139"/>
    </row>
    <row r="23281" spans="2:19" ht="15.75" customHeight="1" x14ac:dyDescent="0.25">
      <c r="B23281" s="106"/>
      <c r="C23281" s="106"/>
      <c r="D23281" s="139"/>
      <c r="P23281" s="142"/>
      <c r="Q23281" s="142"/>
      <c r="R23281" s="142"/>
      <c r="S23281" s="139"/>
    </row>
    <row r="23282" spans="2:19" ht="15.75" customHeight="1" x14ac:dyDescent="0.25">
      <c r="B23282" s="106"/>
      <c r="C23282" s="106"/>
      <c r="D23282" s="139"/>
      <c r="P23282" s="142"/>
      <c r="Q23282" s="142"/>
      <c r="R23282" s="142"/>
      <c r="S23282" s="139"/>
    </row>
    <row r="23283" spans="2:19" ht="15.75" customHeight="1" x14ac:dyDescent="0.25">
      <c r="B23283" s="106"/>
      <c r="C23283" s="106"/>
      <c r="D23283" s="139"/>
      <c r="P23283" s="142"/>
      <c r="Q23283" s="142"/>
      <c r="R23283" s="142"/>
      <c r="S23283" s="139"/>
    </row>
    <row r="23284" spans="2:19" ht="15.75" customHeight="1" x14ac:dyDescent="0.25">
      <c r="B23284" s="106"/>
      <c r="C23284" s="106"/>
      <c r="D23284" s="139"/>
      <c r="P23284" s="142"/>
      <c r="Q23284" s="142"/>
      <c r="R23284" s="142"/>
      <c r="S23284" s="139"/>
    </row>
    <row r="23285" spans="2:19" ht="15.75" customHeight="1" x14ac:dyDescent="0.25">
      <c r="B23285" s="106"/>
      <c r="C23285" s="106"/>
      <c r="D23285" s="139"/>
      <c r="P23285" s="142"/>
      <c r="Q23285" s="142"/>
      <c r="R23285" s="142"/>
      <c r="S23285" s="139"/>
    </row>
    <row r="23286" spans="2:19" ht="15.75" customHeight="1" x14ac:dyDescent="0.25">
      <c r="B23286" s="106"/>
      <c r="C23286" s="106"/>
      <c r="D23286" s="139"/>
      <c r="P23286" s="142"/>
      <c r="Q23286" s="142"/>
      <c r="R23286" s="142"/>
      <c r="S23286" s="139"/>
    </row>
    <row r="23287" spans="2:19" ht="15.75" customHeight="1" x14ac:dyDescent="0.25">
      <c r="B23287" s="106"/>
      <c r="C23287" s="106"/>
      <c r="D23287" s="139"/>
      <c r="P23287" s="142"/>
      <c r="Q23287" s="142"/>
      <c r="R23287" s="142"/>
      <c r="S23287" s="139"/>
    </row>
    <row r="23288" spans="2:19" ht="15.75" customHeight="1" x14ac:dyDescent="0.25">
      <c r="B23288" s="106"/>
      <c r="C23288" s="106"/>
      <c r="D23288" s="139"/>
      <c r="P23288" s="142"/>
      <c r="Q23288" s="142"/>
      <c r="R23288" s="142"/>
      <c r="S23288" s="139"/>
    </row>
    <row r="23289" spans="2:19" ht="15.75" customHeight="1" x14ac:dyDescent="0.25">
      <c r="B23289" s="106"/>
      <c r="C23289" s="106"/>
      <c r="D23289" s="139"/>
      <c r="P23289" s="142"/>
      <c r="Q23289" s="142"/>
      <c r="R23289" s="142"/>
      <c r="S23289" s="139"/>
    </row>
    <row r="23290" spans="2:19" ht="15.75" customHeight="1" x14ac:dyDescent="0.25">
      <c r="B23290" s="106"/>
      <c r="C23290" s="106"/>
      <c r="D23290" s="139"/>
      <c r="P23290" s="142"/>
      <c r="Q23290" s="142"/>
      <c r="R23290" s="142"/>
      <c r="S23290" s="139"/>
    </row>
    <row r="23291" spans="2:19" ht="15.75" customHeight="1" x14ac:dyDescent="0.25">
      <c r="B23291" s="106"/>
      <c r="C23291" s="106"/>
      <c r="D23291" s="139"/>
      <c r="P23291" s="142"/>
      <c r="Q23291" s="142"/>
      <c r="R23291" s="142"/>
      <c r="S23291" s="139"/>
    </row>
    <row r="23292" spans="2:19" ht="15.75" customHeight="1" x14ac:dyDescent="0.25">
      <c r="B23292" s="106"/>
      <c r="C23292" s="106"/>
      <c r="D23292" s="139"/>
      <c r="P23292" s="142"/>
      <c r="Q23292" s="142"/>
      <c r="R23292" s="142"/>
      <c r="S23292" s="139"/>
    </row>
    <row r="23293" spans="2:19" ht="15.75" customHeight="1" x14ac:dyDescent="0.25">
      <c r="B23293" s="106"/>
      <c r="C23293" s="106"/>
      <c r="D23293" s="139"/>
      <c r="P23293" s="142"/>
      <c r="Q23293" s="142"/>
      <c r="R23293" s="142"/>
      <c r="S23293" s="139"/>
    </row>
    <row r="23294" spans="2:19" ht="15.75" customHeight="1" x14ac:dyDescent="0.25">
      <c r="B23294" s="106"/>
      <c r="C23294" s="106"/>
      <c r="D23294" s="139"/>
      <c r="P23294" s="142"/>
      <c r="Q23294" s="142"/>
      <c r="R23294" s="142"/>
      <c r="S23294" s="139"/>
    </row>
    <row r="23295" spans="2:19" ht="15.75" customHeight="1" x14ac:dyDescent="0.25">
      <c r="B23295" s="106"/>
      <c r="C23295" s="106"/>
      <c r="D23295" s="139"/>
      <c r="P23295" s="142"/>
      <c r="Q23295" s="142"/>
      <c r="R23295" s="142"/>
      <c r="S23295" s="139"/>
    </row>
    <row r="23296" spans="2:19" ht="15.75" customHeight="1" x14ac:dyDescent="0.25">
      <c r="B23296" s="106"/>
      <c r="C23296" s="106"/>
      <c r="D23296" s="139"/>
      <c r="P23296" s="142"/>
      <c r="Q23296" s="142"/>
      <c r="R23296" s="142"/>
      <c r="S23296" s="139"/>
    </row>
    <row r="23297" spans="2:19" ht="15.75" customHeight="1" x14ac:dyDescent="0.25">
      <c r="B23297" s="106"/>
      <c r="C23297" s="106"/>
      <c r="D23297" s="139"/>
      <c r="P23297" s="142"/>
      <c r="Q23297" s="142"/>
      <c r="R23297" s="142"/>
      <c r="S23297" s="139"/>
    </row>
    <row r="23298" spans="2:19" ht="15.75" customHeight="1" x14ac:dyDescent="0.25">
      <c r="B23298" s="106"/>
      <c r="C23298" s="106"/>
      <c r="D23298" s="139"/>
      <c r="P23298" s="142"/>
      <c r="Q23298" s="142"/>
      <c r="R23298" s="142"/>
      <c r="S23298" s="139"/>
    </row>
    <row r="23299" spans="2:19" ht="15.75" customHeight="1" x14ac:dyDescent="0.25">
      <c r="B23299" s="106"/>
      <c r="C23299" s="106"/>
      <c r="D23299" s="139"/>
      <c r="P23299" s="142"/>
      <c r="Q23299" s="142"/>
      <c r="R23299" s="142"/>
      <c r="S23299" s="139"/>
    </row>
    <row r="23300" spans="2:19" ht="15.75" customHeight="1" x14ac:dyDescent="0.25">
      <c r="B23300" s="106"/>
      <c r="C23300" s="106"/>
      <c r="D23300" s="139"/>
      <c r="P23300" s="142"/>
      <c r="Q23300" s="142"/>
      <c r="R23300" s="142"/>
      <c r="S23300" s="139"/>
    </row>
    <row r="23301" spans="2:19" ht="15.75" customHeight="1" x14ac:dyDescent="0.25">
      <c r="B23301" s="106"/>
      <c r="C23301" s="106"/>
      <c r="D23301" s="139"/>
      <c r="P23301" s="142"/>
      <c r="Q23301" s="142"/>
      <c r="R23301" s="142"/>
      <c r="S23301" s="139"/>
    </row>
    <row r="23302" spans="2:19" ht="15.75" customHeight="1" x14ac:dyDescent="0.25">
      <c r="B23302" s="106"/>
      <c r="C23302" s="106"/>
      <c r="D23302" s="139"/>
      <c r="P23302" s="142"/>
      <c r="Q23302" s="142"/>
      <c r="R23302" s="142"/>
      <c r="S23302" s="139"/>
    </row>
    <row r="23303" spans="2:19" ht="15.75" customHeight="1" x14ac:dyDescent="0.25">
      <c r="B23303" s="106"/>
      <c r="C23303" s="106"/>
      <c r="D23303" s="139"/>
      <c r="P23303" s="142"/>
      <c r="Q23303" s="142"/>
      <c r="R23303" s="142"/>
      <c r="S23303" s="139"/>
    </row>
    <row r="23304" spans="2:19" ht="15.75" customHeight="1" x14ac:dyDescent="0.25">
      <c r="B23304" s="106"/>
      <c r="C23304" s="106"/>
      <c r="D23304" s="139"/>
      <c r="P23304" s="142"/>
      <c r="Q23304" s="142"/>
      <c r="R23304" s="142"/>
      <c r="S23304" s="139"/>
    </row>
    <row r="23305" spans="2:19" ht="15.75" customHeight="1" x14ac:dyDescent="0.25">
      <c r="B23305" s="106"/>
      <c r="C23305" s="106"/>
      <c r="D23305" s="139"/>
      <c r="P23305" s="142"/>
      <c r="Q23305" s="142"/>
      <c r="R23305" s="142"/>
      <c r="S23305" s="139"/>
    </row>
    <row r="23306" spans="2:19" ht="15.75" customHeight="1" x14ac:dyDescent="0.25">
      <c r="B23306" s="106"/>
      <c r="C23306" s="106"/>
      <c r="D23306" s="139"/>
      <c r="P23306" s="142"/>
      <c r="Q23306" s="142"/>
      <c r="R23306" s="142"/>
      <c r="S23306" s="139"/>
    </row>
    <row r="23307" spans="2:19" ht="15.75" customHeight="1" x14ac:dyDescent="0.25">
      <c r="B23307" s="106"/>
      <c r="C23307" s="106"/>
      <c r="D23307" s="139"/>
      <c r="P23307" s="142"/>
      <c r="Q23307" s="142"/>
      <c r="R23307" s="142"/>
      <c r="S23307" s="139"/>
    </row>
    <row r="23308" spans="2:19" ht="15.75" customHeight="1" x14ac:dyDescent="0.25">
      <c r="B23308" s="106"/>
      <c r="C23308" s="106"/>
      <c r="D23308" s="139"/>
      <c r="P23308" s="142"/>
      <c r="Q23308" s="142"/>
      <c r="R23308" s="142"/>
      <c r="S23308" s="139"/>
    </row>
    <row r="23309" spans="2:19" ht="15.75" customHeight="1" x14ac:dyDescent="0.25">
      <c r="B23309" s="106"/>
      <c r="C23309" s="106"/>
      <c r="D23309" s="139"/>
      <c r="P23309" s="142"/>
      <c r="Q23309" s="142"/>
      <c r="R23309" s="142"/>
      <c r="S23309" s="139"/>
    </row>
    <row r="23310" spans="2:19" ht="15.75" customHeight="1" x14ac:dyDescent="0.25">
      <c r="B23310" s="106"/>
      <c r="C23310" s="106"/>
      <c r="D23310" s="139"/>
      <c r="P23310" s="142"/>
      <c r="Q23310" s="142"/>
      <c r="R23310" s="142"/>
      <c r="S23310" s="139"/>
    </row>
    <row r="23311" spans="2:19" ht="15.75" customHeight="1" x14ac:dyDescent="0.25">
      <c r="B23311" s="106"/>
      <c r="C23311" s="106"/>
      <c r="D23311" s="139"/>
      <c r="P23311" s="142"/>
      <c r="Q23311" s="142"/>
      <c r="R23311" s="142"/>
      <c r="S23311" s="139"/>
    </row>
    <row r="23312" spans="2:19" ht="15.75" customHeight="1" x14ac:dyDescent="0.25">
      <c r="B23312" s="106"/>
      <c r="C23312" s="106"/>
      <c r="D23312" s="139"/>
      <c r="P23312" s="142"/>
      <c r="Q23312" s="142"/>
      <c r="R23312" s="142"/>
      <c r="S23312" s="139"/>
    </row>
    <row r="23313" spans="2:19" ht="15.75" customHeight="1" x14ac:dyDescent="0.25">
      <c r="B23313" s="106"/>
      <c r="C23313" s="106"/>
      <c r="D23313" s="139"/>
      <c r="P23313" s="142"/>
      <c r="Q23313" s="142"/>
      <c r="R23313" s="142"/>
      <c r="S23313" s="139"/>
    </row>
    <row r="23314" spans="2:19" ht="15.75" customHeight="1" x14ac:dyDescent="0.25">
      <c r="B23314" s="106"/>
      <c r="C23314" s="106"/>
      <c r="D23314" s="139"/>
      <c r="P23314" s="142"/>
      <c r="Q23314" s="142"/>
      <c r="R23314" s="142"/>
      <c r="S23314" s="139"/>
    </row>
    <row r="23315" spans="2:19" ht="15.75" customHeight="1" x14ac:dyDescent="0.25">
      <c r="B23315" s="106"/>
      <c r="C23315" s="106"/>
      <c r="D23315" s="139"/>
      <c r="P23315" s="142"/>
      <c r="Q23315" s="142"/>
      <c r="R23315" s="142"/>
      <c r="S23315" s="139"/>
    </row>
    <row r="23316" spans="2:19" ht="15.75" customHeight="1" x14ac:dyDescent="0.25">
      <c r="B23316" s="106"/>
      <c r="C23316" s="106"/>
      <c r="D23316" s="139"/>
      <c r="P23316" s="142"/>
      <c r="Q23316" s="142"/>
      <c r="R23316" s="142"/>
      <c r="S23316" s="139"/>
    </row>
    <row r="23317" spans="2:19" ht="15.75" customHeight="1" x14ac:dyDescent="0.25">
      <c r="B23317" s="106"/>
      <c r="C23317" s="106"/>
      <c r="D23317" s="139"/>
      <c r="P23317" s="142"/>
      <c r="Q23317" s="142"/>
      <c r="R23317" s="142"/>
      <c r="S23317" s="139"/>
    </row>
    <row r="23318" spans="2:19" ht="15.75" customHeight="1" x14ac:dyDescent="0.25">
      <c r="B23318" s="106"/>
      <c r="C23318" s="106"/>
      <c r="D23318" s="139"/>
      <c r="P23318" s="142"/>
      <c r="Q23318" s="142"/>
      <c r="R23318" s="142"/>
      <c r="S23318" s="139"/>
    </row>
    <row r="23319" spans="2:19" ht="15.75" customHeight="1" x14ac:dyDescent="0.25">
      <c r="B23319" s="106"/>
      <c r="C23319" s="106"/>
      <c r="D23319" s="139"/>
      <c r="P23319" s="142"/>
      <c r="Q23319" s="142"/>
      <c r="R23319" s="142"/>
      <c r="S23319" s="139"/>
    </row>
    <row r="23320" spans="2:19" ht="15.75" customHeight="1" x14ac:dyDescent="0.25">
      <c r="B23320" s="106"/>
      <c r="C23320" s="106"/>
      <c r="D23320" s="139"/>
      <c r="P23320" s="142"/>
      <c r="Q23320" s="142"/>
      <c r="R23320" s="142"/>
      <c r="S23320" s="139"/>
    </row>
    <row r="23321" spans="2:19" ht="15.75" customHeight="1" x14ac:dyDescent="0.25">
      <c r="B23321" s="106"/>
      <c r="C23321" s="106"/>
      <c r="D23321" s="139"/>
      <c r="P23321" s="142"/>
      <c r="Q23321" s="142"/>
      <c r="R23321" s="142"/>
      <c r="S23321" s="139"/>
    </row>
    <row r="23322" spans="2:19" ht="15.75" customHeight="1" x14ac:dyDescent="0.25">
      <c r="B23322" s="106"/>
      <c r="C23322" s="106"/>
      <c r="D23322" s="139"/>
      <c r="P23322" s="142"/>
      <c r="Q23322" s="142"/>
      <c r="R23322" s="142"/>
      <c r="S23322" s="139"/>
    </row>
    <row r="23323" spans="2:19" ht="15.75" customHeight="1" x14ac:dyDescent="0.25">
      <c r="B23323" s="106"/>
      <c r="C23323" s="106"/>
      <c r="D23323" s="139"/>
      <c r="P23323" s="142"/>
      <c r="Q23323" s="142"/>
      <c r="R23323" s="142"/>
      <c r="S23323" s="139"/>
    </row>
    <row r="23324" spans="2:19" ht="15.75" customHeight="1" x14ac:dyDescent="0.25">
      <c r="B23324" s="106"/>
      <c r="C23324" s="106"/>
      <c r="D23324" s="139"/>
      <c r="P23324" s="142"/>
      <c r="Q23324" s="142"/>
      <c r="R23324" s="142"/>
      <c r="S23324" s="139"/>
    </row>
    <row r="23325" spans="2:19" ht="15.75" customHeight="1" x14ac:dyDescent="0.25">
      <c r="B23325" s="106"/>
      <c r="C23325" s="106"/>
      <c r="D23325" s="139"/>
      <c r="P23325" s="142"/>
      <c r="Q23325" s="142"/>
      <c r="R23325" s="142"/>
      <c r="S23325" s="139"/>
    </row>
    <row r="23326" spans="2:19" ht="15.75" customHeight="1" x14ac:dyDescent="0.25">
      <c r="B23326" s="106"/>
      <c r="C23326" s="106"/>
      <c r="D23326" s="139"/>
      <c r="P23326" s="142"/>
      <c r="Q23326" s="142"/>
      <c r="R23326" s="142"/>
      <c r="S23326" s="139"/>
    </row>
    <row r="23327" spans="2:19" ht="15.75" customHeight="1" x14ac:dyDescent="0.25">
      <c r="B23327" s="106"/>
      <c r="C23327" s="106"/>
      <c r="D23327" s="139"/>
      <c r="P23327" s="142"/>
      <c r="Q23327" s="142"/>
      <c r="R23327" s="142"/>
      <c r="S23327" s="139"/>
    </row>
    <row r="23328" spans="2:19" ht="15.75" customHeight="1" x14ac:dyDescent="0.25">
      <c r="B23328" s="106"/>
      <c r="C23328" s="106"/>
      <c r="D23328" s="139"/>
      <c r="P23328" s="142"/>
      <c r="Q23328" s="142"/>
      <c r="R23328" s="142"/>
      <c r="S23328" s="139"/>
    </row>
    <row r="23329" spans="2:19" ht="15.75" customHeight="1" x14ac:dyDescent="0.25">
      <c r="B23329" s="106"/>
      <c r="C23329" s="106"/>
      <c r="D23329" s="139"/>
      <c r="P23329" s="142"/>
      <c r="Q23329" s="142"/>
      <c r="R23329" s="142"/>
      <c r="S23329" s="139"/>
    </row>
    <row r="23330" spans="2:19" ht="15.75" customHeight="1" x14ac:dyDescent="0.25">
      <c r="B23330" s="106"/>
      <c r="C23330" s="106"/>
      <c r="D23330" s="139"/>
      <c r="P23330" s="142"/>
      <c r="Q23330" s="142"/>
      <c r="R23330" s="142"/>
      <c r="S23330" s="139"/>
    </row>
    <row r="23331" spans="2:19" ht="15.75" customHeight="1" x14ac:dyDescent="0.25">
      <c r="B23331" s="106"/>
      <c r="C23331" s="106"/>
      <c r="D23331" s="139"/>
      <c r="P23331" s="142"/>
      <c r="Q23331" s="142"/>
      <c r="R23331" s="142"/>
      <c r="S23331" s="139"/>
    </row>
    <row r="23332" spans="2:19" ht="15.75" customHeight="1" x14ac:dyDescent="0.25">
      <c r="B23332" s="106"/>
      <c r="C23332" s="106"/>
      <c r="D23332" s="139"/>
      <c r="P23332" s="142"/>
      <c r="Q23332" s="142"/>
      <c r="R23332" s="142"/>
      <c r="S23332" s="139"/>
    </row>
    <row r="23333" spans="2:19" ht="15.75" customHeight="1" x14ac:dyDescent="0.25">
      <c r="B23333" s="106"/>
      <c r="C23333" s="106"/>
      <c r="D23333" s="139"/>
      <c r="P23333" s="142"/>
      <c r="Q23333" s="142"/>
      <c r="R23333" s="142"/>
      <c r="S23333" s="139"/>
    </row>
    <row r="23334" spans="2:19" ht="15.75" customHeight="1" x14ac:dyDescent="0.25">
      <c r="B23334" s="106"/>
      <c r="C23334" s="106"/>
      <c r="D23334" s="139"/>
      <c r="P23334" s="142"/>
      <c r="Q23334" s="142"/>
      <c r="R23334" s="142"/>
      <c r="S23334" s="139"/>
    </row>
    <row r="23335" spans="2:19" ht="15.75" customHeight="1" x14ac:dyDescent="0.25">
      <c r="B23335" s="106"/>
      <c r="C23335" s="106"/>
      <c r="D23335" s="139"/>
      <c r="P23335" s="142"/>
      <c r="Q23335" s="142"/>
      <c r="R23335" s="142"/>
      <c r="S23335" s="139"/>
    </row>
    <row r="23336" spans="2:19" ht="15.75" customHeight="1" x14ac:dyDescent="0.25">
      <c r="B23336" s="106"/>
      <c r="C23336" s="106"/>
      <c r="D23336" s="139"/>
      <c r="P23336" s="142"/>
      <c r="Q23336" s="142"/>
      <c r="R23336" s="142"/>
      <c r="S23336" s="139"/>
    </row>
    <row r="23337" spans="2:19" ht="15.75" customHeight="1" x14ac:dyDescent="0.25">
      <c r="B23337" s="106"/>
      <c r="C23337" s="106"/>
      <c r="D23337" s="139"/>
      <c r="P23337" s="142"/>
      <c r="Q23337" s="142"/>
      <c r="R23337" s="142"/>
      <c r="S23337" s="139"/>
    </row>
    <row r="23338" spans="2:19" ht="15.75" customHeight="1" x14ac:dyDescent="0.25">
      <c r="B23338" s="106"/>
      <c r="C23338" s="106"/>
      <c r="D23338" s="139"/>
      <c r="P23338" s="142"/>
      <c r="Q23338" s="142"/>
      <c r="R23338" s="142"/>
      <c r="S23338" s="139"/>
    </row>
    <row r="23339" spans="2:19" ht="15.75" customHeight="1" x14ac:dyDescent="0.25">
      <c r="B23339" s="106"/>
      <c r="C23339" s="106"/>
      <c r="D23339" s="139"/>
      <c r="P23339" s="142"/>
      <c r="Q23339" s="142"/>
      <c r="R23339" s="142"/>
      <c r="S23339" s="139"/>
    </row>
    <row r="23340" spans="2:19" ht="15.75" customHeight="1" x14ac:dyDescent="0.25">
      <c r="B23340" s="106"/>
      <c r="C23340" s="106"/>
      <c r="D23340" s="139"/>
      <c r="P23340" s="142"/>
      <c r="Q23340" s="142"/>
      <c r="R23340" s="142"/>
      <c r="S23340" s="139"/>
    </row>
    <row r="23341" spans="2:19" ht="15.75" customHeight="1" x14ac:dyDescent="0.25">
      <c r="B23341" s="106"/>
      <c r="C23341" s="106"/>
      <c r="D23341" s="139"/>
      <c r="P23341" s="142"/>
      <c r="Q23341" s="142"/>
      <c r="R23341" s="142"/>
      <c r="S23341" s="139"/>
    </row>
    <row r="23342" spans="2:19" ht="15.75" customHeight="1" x14ac:dyDescent="0.25">
      <c r="B23342" s="106"/>
      <c r="C23342" s="106"/>
      <c r="D23342" s="139"/>
      <c r="P23342" s="142"/>
      <c r="Q23342" s="142"/>
      <c r="R23342" s="142"/>
      <c r="S23342" s="139"/>
    </row>
    <row r="23343" spans="2:19" ht="15.75" customHeight="1" x14ac:dyDescent="0.25">
      <c r="B23343" s="106"/>
      <c r="C23343" s="106"/>
      <c r="D23343" s="139"/>
      <c r="P23343" s="142"/>
      <c r="Q23343" s="142"/>
      <c r="R23343" s="142"/>
      <c r="S23343" s="139"/>
    </row>
    <row r="23344" spans="2:19" ht="15.75" customHeight="1" x14ac:dyDescent="0.25">
      <c r="B23344" s="106"/>
      <c r="C23344" s="106"/>
      <c r="D23344" s="139"/>
      <c r="P23344" s="142"/>
      <c r="Q23344" s="142"/>
      <c r="R23344" s="142"/>
      <c r="S23344" s="139"/>
    </row>
    <row r="23345" spans="2:19" ht="15.75" customHeight="1" x14ac:dyDescent="0.25">
      <c r="B23345" s="106"/>
      <c r="C23345" s="106"/>
      <c r="D23345" s="139"/>
      <c r="P23345" s="142"/>
      <c r="Q23345" s="142"/>
      <c r="R23345" s="142"/>
      <c r="S23345" s="139"/>
    </row>
    <row r="23346" spans="2:19" ht="15.75" customHeight="1" x14ac:dyDescent="0.25">
      <c r="B23346" s="106"/>
      <c r="C23346" s="106"/>
      <c r="D23346" s="139"/>
      <c r="P23346" s="142"/>
      <c r="Q23346" s="142"/>
      <c r="R23346" s="142"/>
      <c r="S23346" s="139"/>
    </row>
    <row r="23347" spans="2:19" ht="15.75" customHeight="1" x14ac:dyDescent="0.25">
      <c r="B23347" s="106"/>
      <c r="C23347" s="106"/>
      <c r="D23347" s="139"/>
      <c r="P23347" s="142"/>
      <c r="Q23347" s="142"/>
      <c r="R23347" s="142"/>
      <c r="S23347" s="139"/>
    </row>
    <row r="23348" spans="2:19" ht="15.75" customHeight="1" x14ac:dyDescent="0.25">
      <c r="B23348" s="106"/>
      <c r="C23348" s="106"/>
      <c r="D23348" s="139"/>
      <c r="P23348" s="142"/>
      <c r="Q23348" s="142"/>
      <c r="R23348" s="142"/>
      <c r="S23348" s="139"/>
    </row>
    <row r="23349" spans="2:19" ht="15.75" customHeight="1" x14ac:dyDescent="0.25">
      <c r="B23349" s="106"/>
      <c r="C23349" s="106"/>
      <c r="D23349" s="139"/>
      <c r="P23349" s="142"/>
      <c r="Q23349" s="142"/>
      <c r="R23349" s="142"/>
      <c r="S23349" s="139"/>
    </row>
    <row r="23350" spans="2:19" ht="15.75" customHeight="1" x14ac:dyDescent="0.25">
      <c r="B23350" s="106"/>
      <c r="C23350" s="106"/>
      <c r="D23350" s="139"/>
      <c r="P23350" s="142"/>
      <c r="Q23350" s="142"/>
      <c r="R23350" s="142"/>
      <c r="S23350" s="139"/>
    </row>
    <row r="23351" spans="2:19" ht="15.75" customHeight="1" x14ac:dyDescent="0.25">
      <c r="B23351" s="106"/>
      <c r="C23351" s="106"/>
      <c r="D23351" s="139"/>
      <c r="P23351" s="142"/>
      <c r="Q23351" s="142"/>
      <c r="R23351" s="142"/>
      <c r="S23351" s="139"/>
    </row>
    <row r="23352" spans="2:19" ht="15.75" customHeight="1" x14ac:dyDescent="0.25">
      <c r="B23352" s="106"/>
      <c r="C23352" s="106"/>
      <c r="D23352" s="139"/>
      <c r="P23352" s="142"/>
      <c r="Q23352" s="142"/>
      <c r="R23352" s="142"/>
      <c r="S23352" s="139"/>
    </row>
    <row r="23353" spans="2:19" ht="15.75" customHeight="1" x14ac:dyDescent="0.25">
      <c r="B23353" s="106"/>
      <c r="C23353" s="106"/>
      <c r="D23353" s="139"/>
      <c r="P23353" s="142"/>
      <c r="Q23353" s="142"/>
      <c r="R23353" s="142"/>
      <c r="S23353" s="139"/>
    </row>
    <row r="23354" spans="2:19" ht="15.75" customHeight="1" x14ac:dyDescent="0.25">
      <c r="B23354" s="106"/>
      <c r="C23354" s="106"/>
      <c r="D23354" s="139"/>
      <c r="P23354" s="142"/>
      <c r="Q23354" s="142"/>
      <c r="R23354" s="142"/>
      <c r="S23354" s="139"/>
    </row>
    <row r="23355" spans="2:19" ht="15.75" customHeight="1" x14ac:dyDescent="0.25">
      <c r="B23355" s="106"/>
      <c r="C23355" s="106"/>
      <c r="D23355" s="139"/>
      <c r="P23355" s="142"/>
      <c r="Q23355" s="142"/>
      <c r="R23355" s="142"/>
      <c r="S23355" s="139"/>
    </row>
    <row r="23356" spans="2:19" ht="15.75" customHeight="1" x14ac:dyDescent="0.25">
      <c r="B23356" s="106"/>
      <c r="C23356" s="106"/>
      <c r="D23356" s="139"/>
      <c r="P23356" s="142"/>
      <c r="Q23356" s="142"/>
      <c r="R23356" s="142"/>
      <c r="S23356" s="139"/>
    </row>
    <row r="23357" spans="2:19" ht="15.75" customHeight="1" x14ac:dyDescent="0.25">
      <c r="B23357" s="106"/>
      <c r="C23357" s="106"/>
      <c r="D23357" s="139"/>
      <c r="P23357" s="142"/>
      <c r="Q23357" s="142"/>
      <c r="R23357" s="142"/>
      <c r="S23357" s="139"/>
    </row>
    <row r="23358" spans="2:19" ht="15.75" customHeight="1" x14ac:dyDescent="0.25">
      <c r="B23358" s="106"/>
      <c r="C23358" s="106"/>
      <c r="D23358" s="139"/>
      <c r="P23358" s="142"/>
      <c r="Q23358" s="142"/>
      <c r="R23358" s="142"/>
      <c r="S23358" s="139"/>
    </row>
    <row r="23359" spans="2:19" ht="15.75" customHeight="1" x14ac:dyDescent="0.25">
      <c r="B23359" s="106"/>
      <c r="C23359" s="106"/>
      <c r="D23359" s="139"/>
      <c r="P23359" s="142"/>
      <c r="Q23359" s="142"/>
      <c r="R23359" s="142"/>
      <c r="S23359" s="139"/>
    </row>
    <row r="23360" spans="2:19" ht="15.75" customHeight="1" x14ac:dyDescent="0.25">
      <c r="B23360" s="106"/>
      <c r="C23360" s="106"/>
      <c r="D23360" s="139"/>
      <c r="P23360" s="142"/>
      <c r="Q23360" s="142"/>
      <c r="R23360" s="142"/>
      <c r="S23360" s="139"/>
    </row>
    <row r="23361" spans="2:19" ht="15.75" customHeight="1" x14ac:dyDescent="0.25">
      <c r="B23361" s="106"/>
      <c r="C23361" s="106"/>
      <c r="D23361" s="139"/>
      <c r="P23361" s="142"/>
      <c r="Q23361" s="142"/>
      <c r="R23361" s="142"/>
      <c r="S23361" s="139"/>
    </row>
    <row r="23362" spans="2:19" ht="15.75" customHeight="1" x14ac:dyDescent="0.25">
      <c r="B23362" s="106"/>
      <c r="C23362" s="106"/>
      <c r="D23362" s="139"/>
      <c r="P23362" s="142"/>
      <c r="Q23362" s="142"/>
      <c r="R23362" s="142"/>
      <c r="S23362" s="139"/>
    </row>
    <row r="23363" spans="2:19" ht="15.75" customHeight="1" x14ac:dyDescent="0.25">
      <c r="B23363" s="106"/>
      <c r="C23363" s="106"/>
      <c r="D23363" s="139"/>
      <c r="P23363" s="142"/>
      <c r="Q23363" s="142"/>
      <c r="R23363" s="142"/>
      <c r="S23363" s="139"/>
    </row>
    <row r="23364" spans="2:19" ht="15.75" customHeight="1" x14ac:dyDescent="0.25">
      <c r="B23364" s="106"/>
      <c r="C23364" s="106"/>
      <c r="D23364" s="139"/>
      <c r="P23364" s="142"/>
      <c r="Q23364" s="142"/>
      <c r="R23364" s="142"/>
      <c r="S23364" s="139"/>
    </row>
    <row r="23365" spans="2:19" ht="15.75" customHeight="1" x14ac:dyDescent="0.25">
      <c r="B23365" s="106"/>
      <c r="C23365" s="106"/>
      <c r="D23365" s="139"/>
      <c r="P23365" s="142"/>
      <c r="Q23365" s="142"/>
      <c r="R23365" s="142"/>
      <c r="S23365" s="139"/>
    </row>
    <row r="23366" spans="2:19" ht="15.75" customHeight="1" x14ac:dyDescent="0.25">
      <c r="B23366" s="106"/>
      <c r="C23366" s="106"/>
      <c r="D23366" s="139"/>
      <c r="P23366" s="142"/>
      <c r="Q23366" s="142"/>
      <c r="R23366" s="142"/>
      <c r="S23366" s="139"/>
    </row>
    <row r="23367" spans="2:19" ht="15.75" customHeight="1" x14ac:dyDescent="0.25">
      <c r="B23367" s="106"/>
      <c r="C23367" s="106"/>
      <c r="D23367" s="139"/>
      <c r="P23367" s="142"/>
      <c r="Q23367" s="142"/>
      <c r="R23367" s="142"/>
      <c r="S23367" s="139"/>
    </row>
    <row r="23368" spans="2:19" ht="15.75" customHeight="1" x14ac:dyDescent="0.25">
      <c r="B23368" s="106"/>
      <c r="C23368" s="106"/>
      <c r="D23368" s="139"/>
      <c r="P23368" s="142"/>
      <c r="Q23368" s="142"/>
      <c r="R23368" s="142"/>
      <c r="S23368" s="139"/>
    </row>
    <row r="23369" spans="2:19" ht="15.75" customHeight="1" x14ac:dyDescent="0.25">
      <c r="B23369" s="106"/>
      <c r="C23369" s="106"/>
      <c r="D23369" s="139"/>
      <c r="P23369" s="142"/>
      <c r="Q23369" s="142"/>
      <c r="R23369" s="142"/>
      <c r="S23369" s="139"/>
    </row>
    <row r="23370" spans="2:19" ht="15.75" customHeight="1" x14ac:dyDescent="0.25">
      <c r="B23370" s="106"/>
      <c r="C23370" s="106"/>
      <c r="D23370" s="139"/>
      <c r="P23370" s="142"/>
      <c r="Q23370" s="142"/>
      <c r="R23370" s="142"/>
      <c r="S23370" s="139"/>
    </row>
    <row r="23371" spans="2:19" ht="15.75" customHeight="1" x14ac:dyDescent="0.25">
      <c r="B23371" s="106"/>
      <c r="C23371" s="106"/>
      <c r="D23371" s="139"/>
      <c r="P23371" s="142"/>
      <c r="Q23371" s="142"/>
      <c r="R23371" s="142"/>
      <c r="S23371" s="139"/>
    </row>
    <row r="23372" spans="2:19" ht="15.75" customHeight="1" x14ac:dyDescent="0.25">
      <c r="B23372" s="106"/>
      <c r="C23372" s="106"/>
      <c r="D23372" s="139"/>
      <c r="P23372" s="142"/>
      <c r="Q23372" s="142"/>
      <c r="R23372" s="142"/>
      <c r="S23372" s="139"/>
    </row>
    <row r="23373" spans="2:19" ht="15.75" customHeight="1" x14ac:dyDescent="0.25">
      <c r="B23373" s="106"/>
      <c r="C23373" s="106"/>
      <c r="D23373" s="139"/>
      <c r="P23373" s="142"/>
      <c r="Q23373" s="142"/>
      <c r="R23373" s="142"/>
      <c r="S23373" s="139"/>
    </row>
    <row r="23374" spans="2:19" ht="15.75" customHeight="1" x14ac:dyDescent="0.25">
      <c r="B23374" s="106"/>
      <c r="C23374" s="106"/>
      <c r="D23374" s="139"/>
      <c r="P23374" s="142"/>
      <c r="Q23374" s="142"/>
      <c r="R23374" s="142"/>
      <c r="S23374" s="139"/>
    </row>
    <row r="23375" spans="2:19" ht="15.75" customHeight="1" x14ac:dyDescent="0.25">
      <c r="B23375" s="106"/>
      <c r="C23375" s="106"/>
      <c r="D23375" s="139"/>
      <c r="P23375" s="142"/>
      <c r="Q23375" s="142"/>
      <c r="R23375" s="142"/>
      <c r="S23375" s="139"/>
    </row>
    <row r="23376" spans="2:19" ht="15.75" customHeight="1" x14ac:dyDescent="0.25">
      <c r="B23376" s="106"/>
      <c r="C23376" s="106"/>
      <c r="D23376" s="139"/>
      <c r="P23376" s="142"/>
      <c r="Q23376" s="142"/>
      <c r="R23376" s="142"/>
      <c r="S23376" s="139"/>
    </row>
    <row r="23377" spans="2:19" ht="15.75" customHeight="1" x14ac:dyDescent="0.25">
      <c r="B23377" s="106"/>
      <c r="C23377" s="106"/>
      <c r="D23377" s="139"/>
      <c r="P23377" s="142"/>
      <c r="Q23377" s="142"/>
      <c r="R23377" s="142"/>
      <c r="S23377" s="139"/>
    </row>
    <row r="23378" spans="2:19" ht="15.75" customHeight="1" x14ac:dyDescent="0.25">
      <c r="B23378" s="106"/>
      <c r="C23378" s="106"/>
      <c r="D23378" s="139"/>
      <c r="P23378" s="142"/>
      <c r="Q23378" s="142"/>
      <c r="R23378" s="142"/>
      <c r="S23378" s="139"/>
    </row>
    <row r="23379" spans="2:19" ht="15.75" customHeight="1" x14ac:dyDescent="0.25">
      <c r="B23379" s="106"/>
      <c r="C23379" s="106"/>
      <c r="D23379" s="139"/>
      <c r="P23379" s="142"/>
      <c r="Q23379" s="142"/>
      <c r="R23379" s="142"/>
      <c r="S23379" s="139"/>
    </row>
    <row r="23380" spans="2:19" ht="15.75" customHeight="1" x14ac:dyDescent="0.25">
      <c r="B23380" s="106"/>
      <c r="C23380" s="106"/>
      <c r="D23380" s="139"/>
      <c r="P23380" s="142"/>
      <c r="Q23380" s="142"/>
      <c r="R23380" s="142"/>
      <c r="S23380" s="139"/>
    </row>
    <row r="23381" spans="2:19" ht="15.75" customHeight="1" x14ac:dyDescent="0.25">
      <c r="B23381" s="106"/>
      <c r="C23381" s="106"/>
      <c r="D23381" s="139"/>
      <c r="P23381" s="142"/>
      <c r="Q23381" s="142"/>
      <c r="R23381" s="142"/>
      <c r="S23381" s="139"/>
    </row>
    <row r="23382" spans="2:19" ht="15.75" customHeight="1" x14ac:dyDescent="0.25">
      <c r="B23382" s="106"/>
      <c r="C23382" s="106"/>
      <c r="D23382" s="139"/>
      <c r="P23382" s="142"/>
      <c r="Q23382" s="142"/>
      <c r="R23382" s="142"/>
      <c r="S23382" s="139"/>
    </row>
    <row r="23383" spans="2:19" ht="15.75" customHeight="1" x14ac:dyDescent="0.25">
      <c r="B23383" s="106"/>
      <c r="C23383" s="106"/>
      <c r="D23383" s="139"/>
      <c r="P23383" s="142"/>
      <c r="Q23383" s="142"/>
      <c r="R23383" s="142"/>
      <c r="S23383" s="139"/>
    </row>
    <row r="23384" spans="2:19" ht="15.75" customHeight="1" x14ac:dyDescent="0.25">
      <c r="B23384" s="106"/>
      <c r="C23384" s="106"/>
      <c r="D23384" s="139"/>
      <c r="P23384" s="142"/>
      <c r="Q23384" s="142"/>
      <c r="R23384" s="142"/>
      <c r="S23384" s="139"/>
    </row>
    <row r="23385" spans="2:19" ht="15.75" customHeight="1" x14ac:dyDescent="0.25">
      <c r="B23385" s="106"/>
      <c r="C23385" s="106"/>
      <c r="D23385" s="139"/>
      <c r="P23385" s="142"/>
      <c r="Q23385" s="142"/>
      <c r="R23385" s="142"/>
      <c r="S23385" s="139"/>
    </row>
    <row r="23386" spans="2:19" ht="15.75" customHeight="1" x14ac:dyDescent="0.25">
      <c r="B23386" s="106"/>
      <c r="C23386" s="106"/>
      <c r="D23386" s="139"/>
      <c r="P23386" s="142"/>
      <c r="Q23386" s="142"/>
      <c r="R23386" s="142"/>
      <c r="S23386" s="139"/>
    </row>
    <row r="23387" spans="2:19" ht="15.75" customHeight="1" x14ac:dyDescent="0.25">
      <c r="B23387" s="106"/>
      <c r="C23387" s="106"/>
      <c r="D23387" s="139"/>
      <c r="P23387" s="142"/>
      <c r="Q23387" s="142"/>
      <c r="R23387" s="142"/>
      <c r="S23387" s="139"/>
    </row>
    <row r="23388" spans="2:19" ht="15.75" customHeight="1" x14ac:dyDescent="0.25">
      <c r="B23388" s="106"/>
      <c r="C23388" s="106"/>
      <c r="D23388" s="139"/>
      <c r="P23388" s="142"/>
      <c r="Q23388" s="142"/>
      <c r="R23388" s="142"/>
      <c r="S23388" s="139"/>
    </row>
    <row r="23389" spans="2:19" ht="15.75" customHeight="1" x14ac:dyDescent="0.25">
      <c r="B23389" s="106"/>
      <c r="C23389" s="106"/>
      <c r="D23389" s="139"/>
      <c r="P23389" s="142"/>
      <c r="Q23389" s="142"/>
      <c r="R23389" s="142"/>
      <c r="S23389" s="139"/>
    </row>
    <row r="23390" spans="2:19" ht="15.75" customHeight="1" x14ac:dyDescent="0.25">
      <c r="B23390" s="106"/>
      <c r="C23390" s="106"/>
      <c r="D23390" s="139"/>
      <c r="P23390" s="142"/>
      <c r="Q23390" s="142"/>
      <c r="R23390" s="142"/>
      <c r="S23390" s="139"/>
    </row>
    <row r="23391" spans="2:19" ht="15.75" customHeight="1" x14ac:dyDescent="0.25">
      <c r="B23391" s="106"/>
      <c r="C23391" s="106"/>
      <c r="D23391" s="139"/>
      <c r="P23391" s="142"/>
      <c r="Q23391" s="142"/>
      <c r="R23391" s="142"/>
      <c r="S23391" s="139"/>
    </row>
    <row r="23392" spans="2:19" ht="15.75" customHeight="1" x14ac:dyDescent="0.25">
      <c r="B23392" s="106"/>
      <c r="C23392" s="106"/>
      <c r="D23392" s="139"/>
      <c r="P23392" s="142"/>
      <c r="Q23392" s="142"/>
      <c r="R23392" s="142"/>
      <c r="S23392" s="139"/>
    </row>
    <row r="23393" spans="2:19" ht="15.75" customHeight="1" x14ac:dyDescent="0.25">
      <c r="B23393" s="106"/>
      <c r="C23393" s="106"/>
      <c r="D23393" s="139"/>
      <c r="P23393" s="142"/>
      <c r="Q23393" s="142"/>
      <c r="R23393" s="142"/>
      <c r="S23393" s="139"/>
    </row>
    <row r="23394" spans="2:19" ht="15.75" customHeight="1" x14ac:dyDescent="0.25">
      <c r="B23394" s="106"/>
      <c r="C23394" s="106"/>
      <c r="D23394" s="139"/>
      <c r="P23394" s="142"/>
      <c r="Q23394" s="142"/>
      <c r="R23394" s="142"/>
      <c r="S23394" s="139"/>
    </row>
    <row r="23395" spans="2:19" ht="15.75" customHeight="1" x14ac:dyDescent="0.25">
      <c r="B23395" s="106"/>
      <c r="C23395" s="106"/>
      <c r="D23395" s="139"/>
      <c r="P23395" s="142"/>
      <c r="Q23395" s="142"/>
      <c r="R23395" s="142"/>
      <c r="S23395" s="139"/>
    </row>
    <row r="23396" spans="2:19" ht="15.75" customHeight="1" x14ac:dyDescent="0.25">
      <c r="B23396" s="106"/>
      <c r="C23396" s="106"/>
      <c r="D23396" s="139"/>
      <c r="P23396" s="142"/>
      <c r="Q23396" s="142"/>
      <c r="R23396" s="142"/>
      <c r="S23396" s="139"/>
    </row>
    <row r="23397" spans="2:19" ht="15.75" customHeight="1" x14ac:dyDescent="0.25">
      <c r="B23397" s="106"/>
      <c r="C23397" s="106"/>
      <c r="D23397" s="139"/>
      <c r="P23397" s="142"/>
      <c r="Q23397" s="142"/>
      <c r="R23397" s="142"/>
      <c r="S23397" s="139"/>
    </row>
    <row r="23398" spans="2:19" ht="15.75" customHeight="1" x14ac:dyDescent="0.25">
      <c r="B23398" s="106"/>
      <c r="C23398" s="106"/>
      <c r="D23398" s="139"/>
      <c r="P23398" s="142"/>
      <c r="Q23398" s="142"/>
      <c r="R23398" s="142"/>
      <c r="S23398" s="139"/>
    </row>
    <row r="23399" spans="2:19" ht="15.75" customHeight="1" x14ac:dyDescent="0.25">
      <c r="B23399" s="106"/>
      <c r="C23399" s="106"/>
      <c r="D23399" s="139"/>
      <c r="P23399" s="142"/>
      <c r="Q23399" s="142"/>
      <c r="R23399" s="142"/>
      <c r="S23399" s="139"/>
    </row>
    <row r="23400" spans="2:19" ht="15.75" customHeight="1" x14ac:dyDescent="0.25">
      <c r="B23400" s="106"/>
      <c r="C23400" s="106"/>
      <c r="D23400" s="139"/>
      <c r="P23400" s="142"/>
      <c r="Q23400" s="142"/>
      <c r="R23400" s="142"/>
      <c r="S23400" s="139"/>
    </row>
    <row r="23401" spans="2:19" ht="15.75" customHeight="1" x14ac:dyDescent="0.25">
      <c r="B23401" s="106"/>
      <c r="C23401" s="106"/>
      <c r="D23401" s="139"/>
      <c r="P23401" s="142"/>
      <c r="Q23401" s="142"/>
      <c r="R23401" s="142"/>
      <c r="S23401" s="139"/>
    </row>
    <row r="23402" spans="2:19" ht="15.75" customHeight="1" x14ac:dyDescent="0.25">
      <c r="B23402" s="106"/>
      <c r="C23402" s="106"/>
      <c r="D23402" s="139"/>
      <c r="P23402" s="142"/>
      <c r="Q23402" s="142"/>
      <c r="R23402" s="142"/>
      <c r="S23402" s="139"/>
    </row>
    <row r="23403" spans="2:19" ht="15.75" customHeight="1" x14ac:dyDescent="0.25">
      <c r="B23403" s="106"/>
      <c r="C23403" s="106"/>
      <c r="D23403" s="139"/>
      <c r="P23403" s="142"/>
      <c r="Q23403" s="142"/>
      <c r="R23403" s="142"/>
      <c r="S23403" s="139"/>
    </row>
    <row r="23404" spans="2:19" ht="15.75" customHeight="1" x14ac:dyDescent="0.25">
      <c r="B23404" s="106"/>
      <c r="C23404" s="106"/>
      <c r="D23404" s="139"/>
      <c r="P23404" s="142"/>
      <c r="Q23404" s="142"/>
      <c r="R23404" s="142"/>
      <c r="S23404" s="139"/>
    </row>
    <row r="23405" spans="2:19" ht="15.75" customHeight="1" x14ac:dyDescent="0.25">
      <c r="B23405" s="106"/>
      <c r="C23405" s="106"/>
      <c r="D23405" s="139"/>
      <c r="P23405" s="142"/>
      <c r="Q23405" s="142"/>
      <c r="R23405" s="142"/>
      <c r="S23405" s="139"/>
    </row>
    <row r="23406" spans="2:19" ht="15.75" customHeight="1" x14ac:dyDescent="0.25">
      <c r="B23406" s="106"/>
      <c r="C23406" s="106"/>
      <c r="D23406" s="139"/>
      <c r="P23406" s="142"/>
      <c r="Q23406" s="142"/>
      <c r="R23406" s="142"/>
      <c r="S23406" s="139"/>
    </row>
    <row r="23407" spans="2:19" ht="15.75" customHeight="1" x14ac:dyDescent="0.25">
      <c r="B23407" s="106"/>
      <c r="C23407" s="106"/>
      <c r="D23407" s="139"/>
      <c r="P23407" s="142"/>
      <c r="Q23407" s="142"/>
      <c r="R23407" s="142"/>
      <c r="S23407" s="139"/>
    </row>
    <row r="23408" spans="2:19" ht="15.75" customHeight="1" x14ac:dyDescent="0.25">
      <c r="B23408" s="106"/>
      <c r="C23408" s="106"/>
      <c r="D23408" s="139"/>
      <c r="P23408" s="142"/>
      <c r="Q23408" s="142"/>
      <c r="R23408" s="142"/>
      <c r="S23408" s="139"/>
    </row>
    <row r="23409" spans="2:19" ht="15.75" customHeight="1" x14ac:dyDescent="0.25">
      <c r="B23409" s="106"/>
      <c r="C23409" s="106"/>
      <c r="D23409" s="139"/>
      <c r="P23409" s="142"/>
      <c r="Q23409" s="142"/>
      <c r="R23409" s="142"/>
      <c r="S23409" s="139"/>
    </row>
    <row r="23410" spans="2:19" ht="15.75" customHeight="1" x14ac:dyDescent="0.25">
      <c r="B23410" s="106"/>
      <c r="C23410" s="106"/>
      <c r="D23410" s="139"/>
      <c r="P23410" s="142"/>
      <c r="Q23410" s="142"/>
      <c r="R23410" s="142"/>
      <c r="S23410" s="139"/>
    </row>
    <row r="23411" spans="2:19" ht="15.75" customHeight="1" x14ac:dyDescent="0.25">
      <c r="B23411" s="106"/>
      <c r="C23411" s="106"/>
      <c r="D23411" s="139"/>
      <c r="P23411" s="142"/>
      <c r="Q23411" s="142"/>
      <c r="R23411" s="142"/>
      <c r="S23411" s="139"/>
    </row>
    <row r="23412" spans="2:19" ht="15.75" customHeight="1" x14ac:dyDescent="0.25">
      <c r="B23412" s="106"/>
      <c r="C23412" s="106"/>
      <c r="D23412" s="139"/>
      <c r="P23412" s="142"/>
      <c r="Q23412" s="142"/>
      <c r="R23412" s="142"/>
      <c r="S23412" s="139"/>
    </row>
    <row r="23413" spans="2:19" ht="15.75" customHeight="1" x14ac:dyDescent="0.25">
      <c r="B23413" s="106"/>
      <c r="C23413" s="106"/>
      <c r="D23413" s="139"/>
      <c r="P23413" s="142"/>
      <c r="Q23413" s="142"/>
      <c r="R23413" s="142"/>
      <c r="S23413" s="139"/>
    </row>
    <row r="23414" spans="2:19" ht="15.75" customHeight="1" x14ac:dyDescent="0.25">
      <c r="B23414" s="106"/>
      <c r="C23414" s="106"/>
      <c r="D23414" s="139"/>
      <c r="P23414" s="142"/>
      <c r="Q23414" s="142"/>
      <c r="R23414" s="142"/>
      <c r="S23414" s="139"/>
    </row>
    <row r="23415" spans="2:19" ht="15.75" customHeight="1" x14ac:dyDescent="0.25">
      <c r="B23415" s="106"/>
      <c r="C23415" s="106"/>
      <c r="D23415" s="139"/>
      <c r="P23415" s="142"/>
      <c r="Q23415" s="142"/>
      <c r="R23415" s="142"/>
      <c r="S23415" s="139"/>
    </row>
    <row r="23416" spans="2:19" ht="15.75" customHeight="1" x14ac:dyDescent="0.25">
      <c r="B23416" s="106"/>
      <c r="C23416" s="106"/>
      <c r="D23416" s="139"/>
      <c r="P23416" s="142"/>
      <c r="Q23416" s="142"/>
      <c r="R23416" s="142"/>
      <c r="S23416" s="139"/>
    </row>
    <row r="23417" spans="2:19" ht="15.75" customHeight="1" x14ac:dyDescent="0.25">
      <c r="B23417" s="106"/>
      <c r="C23417" s="106"/>
      <c r="D23417" s="139"/>
      <c r="P23417" s="142"/>
      <c r="Q23417" s="142"/>
      <c r="R23417" s="142"/>
      <c r="S23417" s="139"/>
    </row>
    <row r="23418" spans="2:19" ht="15.75" customHeight="1" x14ac:dyDescent="0.25">
      <c r="B23418" s="106"/>
      <c r="C23418" s="106"/>
      <c r="D23418" s="139"/>
      <c r="P23418" s="142"/>
      <c r="Q23418" s="142"/>
      <c r="R23418" s="142"/>
      <c r="S23418" s="139"/>
    </row>
    <row r="23419" spans="2:19" ht="15.75" customHeight="1" x14ac:dyDescent="0.25">
      <c r="B23419" s="106"/>
      <c r="C23419" s="106"/>
      <c r="D23419" s="139"/>
      <c r="P23419" s="142"/>
      <c r="Q23419" s="142"/>
      <c r="R23419" s="142"/>
      <c r="S23419" s="139"/>
    </row>
    <row r="23420" spans="2:19" ht="15.75" customHeight="1" x14ac:dyDescent="0.25">
      <c r="B23420" s="106"/>
      <c r="C23420" s="106"/>
      <c r="D23420" s="139"/>
      <c r="P23420" s="142"/>
      <c r="Q23420" s="142"/>
      <c r="R23420" s="142"/>
      <c r="S23420" s="139"/>
    </row>
    <row r="23421" spans="2:19" ht="15.75" customHeight="1" x14ac:dyDescent="0.25">
      <c r="B23421" s="106"/>
      <c r="C23421" s="106"/>
      <c r="D23421" s="139"/>
      <c r="P23421" s="142"/>
      <c r="Q23421" s="142"/>
      <c r="R23421" s="142"/>
      <c r="S23421" s="139"/>
    </row>
    <row r="23422" spans="2:19" ht="15.75" customHeight="1" x14ac:dyDescent="0.25">
      <c r="B23422" s="106"/>
      <c r="C23422" s="106"/>
      <c r="D23422" s="139"/>
      <c r="P23422" s="142"/>
      <c r="Q23422" s="142"/>
      <c r="R23422" s="142"/>
      <c r="S23422" s="139"/>
    </row>
    <row r="23423" spans="2:19" ht="15.75" customHeight="1" x14ac:dyDescent="0.25">
      <c r="B23423" s="106"/>
      <c r="C23423" s="106"/>
      <c r="D23423" s="139"/>
      <c r="P23423" s="142"/>
      <c r="Q23423" s="142"/>
      <c r="R23423" s="142"/>
      <c r="S23423" s="139"/>
    </row>
    <row r="23424" spans="2:19" ht="15.75" customHeight="1" x14ac:dyDescent="0.25">
      <c r="B23424" s="106"/>
      <c r="C23424" s="106"/>
      <c r="D23424" s="139"/>
      <c r="P23424" s="142"/>
      <c r="Q23424" s="142"/>
      <c r="R23424" s="142"/>
      <c r="S23424" s="139"/>
    </row>
    <row r="23425" spans="2:19" ht="15.75" customHeight="1" x14ac:dyDescent="0.25">
      <c r="B23425" s="106"/>
      <c r="C23425" s="106"/>
      <c r="D23425" s="139"/>
      <c r="P23425" s="142"/>
      <c r="Q23425" s="142"/>
      <c r="R23425" s="142"/>
      <c r="S23425" s="139"/>
    </row>
    <row r="23426" spans="2:19" ht="15.75" customHeight="1" x14ac:dyDescent="0.25">
      <c r="B23426" s="106"/>
      <c r="C23426" s="106"/>
      <c r="D23426" s="139"/>
      <c r="P23426" s="142"/>
      <c r="Q23426" s="142"/>
      <c r="R23426" s="142"/>
      <c r="S23426" s="139"/>
    </row>
    <row r="23427" spans="2:19" ht="15.75" customHeight="1" x14ac:dyDescent="0.25">
      <c r="B23427" s="106"/>
      <c r="C23427" s="106"/>
      <c r="D23427" s="139"/>
      <c r="P23427" s="142"/>
      <c r="Q23427" s="142"/>
      <c r="R23427" s="142"/>
      <c r="S23427" s="139"/>
    </row>
    <row r="23428" spans="2:19" ht="15.75" customHeight="1" x14ac:dyDescent="0.25">
      <c r="B23428" s="106"/>
      <c r="C23428" s="106"/>
      <c r="D23428" s="139"/>
      <c r="P23428" s="142"/>
      <c r="Q23428" s="142"/>
      <c r="R23428" s="142"/>
      <c r="S23428" s="139"/>
    </row>
    <row r="23429" spans="2:19" ht="15.75" customHeight="1" x14ac:dyDescent="0.25">
      <c r="B23429" s="106"/>
      <c r="C23429" s="106"/>
      <c r="D23429" s="139"/>
      <c r="P23429" s="142"/>
      <c r="Q23429" s="142"/>
      <c r="R23429" s="142"/>
      <c r="S23429" s="139"/>
    </row>
    <row r="23430" spans="2:19" ht="15.75" customHeight="1" x14ac:dyDescent="0.25">
      <c r="B23430" s="106"/>
      <c r="C23430" s="106"/>
      <c r="D23430" s="139"/>
      <c r="P23430" s="142"/>
      <c r="Q23430" s="142"/>
      <c r="R23430" s="142"/>
      <c r="S23430" s="139"/>
    </row>
    <row r="23431" spans="2:19" ht="15.75" customHeight="1" x14ac:dyDescent="0.25">
      <c r="B23431" s="106"/>
      <c r="C23431" s="106"/>
      <c r="D23431" s="139"/>
      <c r="P23431" s="142"/>
      <c r="Q23431" s="142"/>
      <c r="R23431" s="142"/>
      <c r="S23431" s="139"/>
    </row>
    <row r="23432" spans="2:19" ht="15.75" customHeight="1" x14ac:dyDescent="0.25">
      <c r="B23432" s="106"/>
      <c r="C23432" s="106"/>
      <c r="D23432" s="139"/>
      <c r="P23432" s="142"/>
      <c r="Q23432" s="142"/>
      <c r="R23432" s="142"/>
      <c r="S23432" s="139"/>
    </row>
    <row r="23433" spans="2:19" ht="15.75" customHeight="1" x14ac:dyDescent="0.25">
      <c r="B23433" s="106"/>
      <c r="C23433" s="106"/>
      <c r="D23433" s="139"/>
      <c r="P23433" s="142"/>
      <c r="Q23433" s="142"/>
      <c r="R23433" s="142"/>
      <c r="S23433" s="139"/>
    </row>
    <row r="23434" spans="2:19" ht="15.75" customHeight="1" x14ac:dyDescent="0.25">
      <c r="B23434" s="106"/>
      <c r="C23434" s="106"/>
      <c r="D23434" s="139"/>
      <c r="P23434" s="142"/>
      <c r="Q23434" s="142"/>
      <c r="R23434" s="142"/>
      <c r="S23434" s="139"/>
    </row>
    <row r="23435" spans="2:19" ht="15.75" customHeight="1" x14ac:dyDescent="0.25">
      <c r="B23435" s="106"/>
      <c r="C23435" s="106"/>
      <c r="D23435" s="139"/>
      <c r="P23435" s="142"/>
      <c r="Q23435" s="142"/>
      <c r="R23435" s="142"/>
      <c r="S23435" s="139"/>
    </row>
    <row r="23436" spans="2:19" ht="15.75" customHeight="1" x14ac:dyDescent="0.25">
      <c r="B23436" s="106"/>
      <c r="C23436" s="106"/>
      <c r="D23436" s="139"/>
      <c r="P23436" s="142"/>
      <c r="Q23436" s="142"/>
      <c r="R23436" s="142"/>
      <c r="S23436" s="139"/>
    </row>
    <row r="23437" spans="2:19" ht="15.75" customHeight="1" x14ac:dyDescent="0.25">
      <c r="B23437" s="106"/>
      <c r="C23437" s="106"/>
      <c r="D23437" s="139"/>
      <c r="P23437" s="142"/>
      <c r="Q23437" s="142"/>
      <c r="R23437" s="142"/>
      <c r="S23437" s="139"/>
    </row>
    <row r="23438" spans="2:19" ht="15.75" customHeight="1" x14ac:dyDescent="0.25">
      <c r="B23438" s="106"/>
      <c r="C23438" s="106"/>
      <c r="D23438" s="139"/>
      <c r="P23438" s="142"/>
      <c r="Q23438" s="142"/>
      <c r="R23438" s="142"/>
      <c r="S23438" s="139"/>
    </row>
    <row r="23439" spans="2:19" ht="15.75" customHeight="1" x14ac:dyDescent="0.25">
      <c r="B23439" s="106"/>
      <c r="C23439" s="106"/>
      <c r="D23439" s="139"/>
      <c r="P23439" s="142"/>
      <c r="Q23439" s="142"/>
      <c r="R23439" s="142"/>
      <c r="S23439" s="139"/>
    </row>
    <row r="23440" spans="2:19" ht="15.75" customHeight="1" x14ac:dyDescent="0.25">
      <c r="B23440" s="106"/>
      <c r="C23440" s="106"/>
      <c r="D23440" s="139"/>
      <c r="P23440" s="142"/>
      <c r="Q23440" s="142"/>
      <c r="R23440" s="142"/>
      <c r="S23440" s="139"/>
    </row>
    <row r="23441" spans="2:19" ht="15.75" customHeight="1" x14ac:dyDescent="0.25">
      <c r="B23441" s="106"/>
      <c r="C23441" s="106"/>
      <c r="D23441" s="139"/>
      <c r="P23441" s="142"/>
      <c r="Q23441" s="142"/>
      <c r="R23441" s="142"/>
      <c r="S23441" s="139"/>
    </row>
    <row r="23442" spans="2:19" ht="15.75" customHeight="1" x14ac:dyDescent="0.25">
      <c r="B23442" s="106"/>
      <c r="C23442" s="106"/>
      <c r="D23442" s="139"/>
      <c r="P23442" s="142"/>
      <c r="Q23442" s="142"/>
      <c r="R23442" s="142"/>
      <c r="S23442" s="139"/>
    </row>
    <row r="23443" spans="2:19" ht="15.75" customHeight="1" x14ac:dyDescent="0.25">
      <c r="B23443" s="106"/>
      <c r="C23443" s="106"/>
      <c r="D23443" s="139"/>
      <c r="P23443" s="142"/>
      <c r="Q23443" s="142"/>
      <c r="R23443" s="142"/>
      <c r="S23443" s="139"/>
    </row>
    <row r="23444" spans="2:19" ht="15.75" customHeight="1" x14ac:dyDescent="0.25">
      <c r="B23444" s="106"/>
      <c r="C23444" s="106"/>
      <c r="D23444" s="139"/>
      <c r="P23444" s="142"/>
      <c r="Q23444" s="142"/>
      <c r="R23444" s="142"/>
      <c r="S23444" s="139"/>
    </row>
    <row r="23445" spans="2:19" ht="15.75" customHeight="1" x14ac:dyDescent="0.25">
      <c r="B23445" s="106"/>
      <c r="C23445" s="106"/>
      <c r="D23445" s="139"/>
      <c r="P23445" s="142"/>
      <c r="Q23445" s="142"/>
      <c r="R23445" s="142"/>
      <c r="S23445" s="139"/>
    </row>
    <row r="23446" spans="2:19" ht="15.75" customHeight="1" x14ac:dyDescent="0.25">
      <c r="B23446" s="106"/>
      <c r="C23446" s="106"/>
      <c r="D23446" s="139"/>
      <c r="P23446" s="142"/>
      <c r="Q23446" s="142"/>
      <c r="R23446" s="142"/>
      <c r="S23446" s="139"/>
    </row>
    <row r="23447" spans="2:19" ht="15.75" customHeight="1" x14ac:dyDescent="0.25">
      <c r="B23447" s="106"/>
      <c r="C23447" s="106"/>
      <c r="D23447" s="139"/>
      <c r="P23447" s="142"/>
      <c r="Q23447" s="142"/>
      <c r="R23447" s="142"/>
      <c r="S23447" s="139"/>
    </row>
    <row r="23448" spans="2:19" ht="15.75" customHeight="1" x14ac:dyDescent="0.25">
      <c r="B23448" s="106"/>
      <c r="C23448" s="106"/>
      <c r="D23448" s="139"/>
      <c r="P23448" s="142"/>
      <c r="Q23448" s="142"/>
      <c r="R23448" s="142"/>
      <c r="S23448" s="139"/>
    </row>
    <row r="23449" spans="2:19" ht="15.75" customHeight="1" x14ac:dyDescent="0.25">
      <c r="B23449" s="106"/>
      <c r="C23449" s="106"/>
      <c r="D23449" s="139"/>
      <c r="P23449" s="142"/>
      <c r="Q23449" s="142"/>
      <c r="R23449" s="142"/>
      <c r="S23449" s="139"/>
    </row>
    <row r="23450" spans="2:19" ht="15.75" customHeight="1" x14ac:dyDescent="0.25">
      <c r="B23450" s="106"/>
      <c r="C23450" s="106"/>
      <c r="D23450" s="139"/>
      <c r="P23450" s="142"/>
      <c r="Q23450" s="142"/>
      <c r="R23450" s="142"/>
      <c r="S23450" s="139"/>
    </row>
    <row r="23451" spans="2:19" ht="15.75" customHeight="1" x14ac:dyDescent="0.25">
      <c r="B23451" s="106"/>
      <c r="C23451" s="106"/>
      <c r="D23451" s="139"/>
      <c r="P23451" s="142"/>
      <c r="Q23451" s="142"/>
      <c r="R23451" s="142"/>
      <c r="S23451" s="139"/>
    </row>
    <row r="23452" spans="2:19" ht="15.75" customHeight="1" x14ac:dyDescent="0.25">
      <c r="B23452" s="106"/>
      <c r="C23452" s="106"/>
      <c r="D23452" s="139"/>
      <c r="P23452" s="142"/>
      <c r="Q23452" s="142"/>
      <c r="R23452" s="142"/>
      <c r="S23452" s="139"/>
    </row>
    <row r="23453" spans="2:19" ht="15.75" customHeight="1" x14ac:dyDescent="0.25">
      <c r="B23453" s="106"/>
      <c r="C23453" s="106"/>
      <c r="D23453" s="139"/>
      <c r="P23453" s="142"/>
      <c r="Q23453" s="142"/>
      <c r="R23453" s="142"/>
      <c r="S23453" s="139"/>
    </row>
    <row r="23454" spans="2:19" ht="15.75" customHeight="1" x14ac:dyDescent="0.25">
      <c r="B23454" s="106"/>
      <c r="C23454" s="106"/>
      <c r="D23454" s="139"/>
      <c r="P23454" s="142"/>
      <c r="Q23454" s="142"/>
      <c r="R23454" s="142"/>
      <c r="S23454" s="139"/>
    </row>
    <row r="23455" spans="2:19" ht="15.75" customHeight="1" x14ac:dyDescent="0.25">
      <c r="B23455" s="106"/>
      <c r="C23455" s="106"/>
      <c r="D23455" s="139"/>
      <c r="P23455" s="142"/>
      <c r="Q23455" s="142"/>
      <c r="R23455" s="142"/>
      <c r="S23455" s="139"/>
    </row>
    <row r="23456" spans="2:19" ht="15.75" customHeight="1" x14ac:dyDescent="0.25">
      <c r="B23456" s="106"/>
      <c r="C23456" s="106"/>
      <c r="D23456" s="139"/>
      <c r="P23456" s="142"/>
      <c r="Q23456" s="142"/>
      <c r="R23456" s="142"/>
      <c r="S23456" s="139"/>
    </row>
    <row r="23457" spans="2:19" ht="15.75" customHeight="1" x14ac:dyDescent="0.25">
      <c r="B23457" s="106"/>
      <c r="C23457" s="106"/>
      <c r="D23457" s="139"/>
      <c r="P23457" s="142"/>
      <c r="Q23457" s="142"/>
      <c r="R23457" s="142"/>
      <c r="S23457" s="139"/>
    </row>
    <row r="23458" spans="2:19" ht="15.75" customHeight="1" x14ac:dyDescent="0.25">
      <c r="B23458" s="106"/>
      <c r="C23458" s="106"/>
      <c r="D23458" s="139"/>
      <c r="P23458" s="142"/>
      <c r="Q23458" s="142"/>
      <c r="R23458" s="142"/>
      <c r="S23458" s="139"/>
    </row>
    <row r="23459" spans="2:19" ht="15.75" customHeight="1" x14ac:dyDescent="0.25">
      <c r="B23459" s="106"/>
      <c r="C23459" s="106"/>
      <c r="D23459" s="139"/>
      <c r="P23459" s="142"/>
      <c r="Q23459" s="142"/>
      <c r="R23459" s="142"/>
      <c r="S23459" s="139"/>
    </row>
    <row r="23460" spans="2:19" ht="15.75" customHeight="1" x14ac:dyDescent="0.25">
      <c r="B23460" s="106"/>
      <c r="C23460" s="106"/>
      <c r="D23460" s="139"/>
      <c r="P23460" s="142"/>
      <c r="Q23460" s="142"/>
      <c r="R23460" s="142"/>
      <c r="S23460" s="139"/>
    </row>
    <row r="23461" spans="2:19" ht="15.75" customHeight="1" x14ac:dyDescent="0.25">
      <c r="B23461" s="106"/>
      <c r="C23461" s="106"/>
      <c r="D23461" s="139"/>
      <c r="P23461" s="142"/>
      <c r="Q23461" s="142"/>
      <c r="R23461" s="142"/>
      <c r="S23461" s="139"/>
    </row>
    <row r="23462" spans="2:19" ht="15.75" customHeight="1" x14ac:dyDescent="0.25">
      <c r="B23462" s="106"/>
      <c r="C23462" s="106"/>
      <c r="D23462" s="139"/>
      <c r="P23462" s="142"/>
      <c r="Q23462" s="142"/>
      <c r="R23462" s="142"/>
      <c r="S23462" s="139"/>
    </row>
    <row r="23463" spans="2:19" ht="15.75" customHeight="1" x14ac:dyDescent="0.25">
      <c r="B23463" s="106"/>
      <c r="C23463" s="106"/>
      <c r="D23463" s="139"/>
      <c r="P23463" s="142"/>
      <c r="Q23463" s="142"/>
      <c r="R23463" s="142"/>
      <c r="S23463" s="139"/>
    </row>
    <row r="23464" spans="2:19" ht="15.75" customHeight="1" x14ac:dyDescent="0.25">
      <c r="B23464" s="106"/>
      <c r="C23464" s="106"/>
      <c r="D23464" s="139"/>
      <c r="P23464" s="142"/>
      <c r="Q23464" s="142"/>
      <c r="R23464" s="142"/>
      <c r="S23464" s="139"/>
    </row>
    <row r="23465" spans="2:19" ht="15.75" customHeight="1" x14ac:dyDescent="0.25">
      <c r="B23465" s="106"/>
      <c r="C23465" s="106"/>
      <c r="D23465" s="139"/>
      <c r="P23465" s="142"/>
      <c r="Q23465" s="142"/>
      <c r="R23465" s="142"/>
      <c r="S23465" s="139"/>
    </row>
    <row r="23466" spans="2:19" ht="15.75" customHeight="1" x14ac:dyDescent="0.25">
      <c r="B23466" s="106"/>
      <c r="C23466" s="106"/>
      <c r="D23466" s="139"/>
      <c r="P23466" s="142"/>
      <c r="Q23466" s="142"/>
      <c r="R23466" s="142"/>
      <c r="S23466" s="139"/>
    </row>
    <row r="23467" spans="2:19" ht="15.75" customHeight="1" x14ac:dyDescent="0.25">
      <c r="B23467" s="106"/>
      <c r="C23467" s="106"/>
      <c r="D23467" s="139"/>
      <c r="P23467" s="142"/>
      <c r="Q23467" s="142"/>
      <c r="R23467" s="142"/>
      <c r="S23467" s="139"/>
    </row>
    <row r="23468" spans="2:19" ht="15.75" customHeight="1" x14ac:dyDescent="0.25">
      <c r="B23468" s="106"/>
      <c r="C23468" s="106"/>
      <c r="D23468" s="139"/>
      <c r="P23468" s="142"/>
      <c r="Q23468" s="142"/>
      <c r="R23468" s="142"/>
      <c r="S23468" s="139"/>
    </row>
    <row r="23469" spans="2:19" ht="15.75" customHeight="1" x14ac:dyDescent="0.25">
      <c r="B23469" s="106"/>
      <c r="C23469" s="106"/>
      <c r="D23469" s="139"/>
      <c r="P23469" s="142"/>
      <c r="Q23469" s="142"/>
      <c r="R23469" s="142"/>
      <c r="S23469" s="139"/>
    </row>
    <row r="23470" spans="2:19" ht="15.75" customHeight="1" x14ac:dyDescent="0.25">
      <c r="B23470" s="106"/>
      <c r="C23470" s="106"/>
      <c r="D23470" s="139"/>
      <c r="P23470" s="142"/>
      <c r="Q23470" s="142"/>
      <c r="R23470" s="142"/>
      <c r="S23470" s="139"/>
    </row>
    <row r="23471" spans="2:19" ht="15.75" customHeight="1" x14ac:dyDescent="0.25">
      <c r="B23471" s="106"/>
      <c r="C23471" s="106"/>
      <c r="D23471" s="139"/>
      <c r="P23471" s="142"/>
      <c r="Q23471" s="142"/>
      <c r="R23471" s="142"/>
      <c r="S23471" s="139"/>
    </row>
    <row r="23472" spans="2:19" ht="15.75" customHeight="1" x14ac:dyDescent="0.25">
      <c r="B23472" s="106"/>
      <c r="C23472" s="106"/>
      <c r="D23472" s="139"/>
      <c r="P23472" s="142"/>
      <c r="Q23472" s="142"/>
      <c r="R23472" s="142"/>
      <c r="S23472" s="139"/>
    </row>
    <row r="23473" spans="2:19" ht="15.75" customHeight="1" x14ac:dyDescent="0.25">
      <c r="B23473" s="106"/>
      <c r="C23473" s="106"/>
      <c r="D23473" s="139"/>
      <c r="P23473" s="142"/>
      <c r="Q23473" s="142"/>
      <c r="R23473" s="142"/>
      <c r="S23473" s="139"/>
    </row>
    <row r="23474" spans="2:19" ht="15.75" customHeight="1" x14ac:dyDescent="0.25">
      <c r="B23474" s="106"/>
      <c r="C23474" s="106"/>
      <c r="D23474" s="139"/>
      <c r="P23474" s="142"/>
      <c r="Q23474" s="142"/>
      <c r="R23474" s="142"/>
      <c r="S23474" s="139"/>
    </row>
    <row r="23475" spans="2:19" ht="15.75" customHeight="1" x14ac:dyDescent="0.25">
      <c r="B23475" s="106"/>
      <c r="C23475" s="106"/>
      <c r="D23475" s="139"/>
      <c r="P23475" s="142"/>
      <c r="Q23475" s="142"/>
      <c r="R23475" s="142"/>
      <c r="S23475" s="139"/>
    </row>
    <row r="23476" spans="2:19" ht="15.75" customHeight="1" x14ac:dyDescent="0.25">
      <c r="B23476" s="106"/>
      <c r="C23476" s="106"/>
      <c r="D23476" s="139"/>
      <c r="P23476" s="142"/>
      <c r="Q23476" s="142"/>
      <c r="R23476" s="142"/>
      <c r="S23476" s="139"/>
    </row>
    <row r="23477" spans="2:19" ht="15.75" customHeight="1" x14ac:dyDescent="0.25">
      <c r="B23477" s="106"/>
      <c r="C23477" s="106"/>
      <c r="D23477" s="139"/>
      <c r="P23477" s="142"/>
      <c r="Q23477" s="142"/>
      <c r="R23477" s="142"/>
      <c r="S23477" s="139"/>
    </row>
    <row r="23478" spans="2:19" ht="15.75" customHeight="1" x14ac:dyDescent="0.25">
      <c r="B23478" s="106"/>
      <c r="C23478" s="106"/>
      <c r="D23478" s="139"/>
      <c r="P23478" s="142"/>
      <c r="Q23478" s="142"/>
      <c r="R23478" s="142"/>
      <c r="S23478" s="139"/>
    </row>
    <row r="23479" spans="2:19" ht="15.75" customHeight="1" x14ac:dyDescent="0.25">
      <c r="B23479" s="106"/>
      <c r="C23479" s="106"/>
      <c r="D23479" s="139"/>
      <c r="P23479" s="142"/>
      <c r="Q23479" s="142"/>
      <c r="R23479" s="142"/>
      <c r="S23479" s="139"/>
    </row>
    <row r="23480" spans="2:19" ht="15.75" customHeight="1" x14ac:dyDescent="0.25">
      <c r="B23480" s="106"/>
      <c r="C23480" s="106"/>
      <c r="D23480" s="139"/>
      <c r="P23480" s="142"/>
      <c r="Q23480" s="142"/>
      <c r="R23480" s="142"/>
      <c r="S23480" s="139"/>
    </row>
    <row r="23481" spans="2:19" ht="15.75" customHeight="1" x14ac:dyDescent="0.25">
      <c r="B23481" s="106"/>
      <c r="C23481" s="106"/>
      <c r="D23481" s="139"/>
      <c r="P23481" s="142"/>
      <c r="Q23481" s="142"/>
      <c r="R23481" s="142"/>
      <c r="S23481" s="139"/>
    </row>
    <row r="23482" spans="2:19" ht="15.75" customHeight="1" x14ac:dyDescent="0.25">
      <c r="B23482" s="106"/>
      <c r="C23482" s="106"/>
      <c r="D23482" s="139"/>
      <c r="P23482" s="142"/>
      <c r="Q23482" s="142"/>
      <c r="R23482" s="142"/>
      <c r="S23482" s="139"/>
    </row>
    <row r="23483" spans="2:19" ht="15.75" customHeight="1" x14ac:dyDescent="0.25">
      <c r="B23483" s="106"/>
      <c r="C23483" s="106"/>
      <c r="D23483" s="139"/>
      <c r="P23483" s="142"/>
      <c r="Q23483" s="142"/>
      <c r="R23483" s="142"/>
      <c r="S23483" s="139"/>
    </row>
    <row r="23484" spans="2:19" ht="15.75" customHeight="1" x14ac:dyDescent="0.25">
      <c r="B23484" s="106"/>
      <c r="C23484" s="106"/>
      <c r="D23484" s="139"/>
      <c r="P23484" s="142"/>
      <c r="Q23484" s="142"/>
      <c r="R23484" s="142"/>
      <c r="S23484" s="139"/>
    </row>
    <row r="23485" spans="2:19" ht="15.75" customHeight="1" x14ac:dyDescent="0.25">
      <c r="B23485" s="106"/>
      <c r="C23485" s="106"/>
      <c r="D23485" s="139"/>
      <c r="P23485" s="142"/>
      <c r="Q23485" s="142"/>
      <c r="R23485" s="142"/>
      <c r="S23485" s="139"/>
    </row>
    <row r="23486" spans="2:19" ht="15.75" customHeight="1" x14ac:dyDescent="0.25">
      <c r="B23486" s="106"/>
      <c r="C23486" s="106"/>
      <c r="D23486" s="139"/>
      <c r="P23486" s="142"/>
      <c r="Q23486" s="142"/>
      <c r="R23486" s="142"/>
      <c r="S23486" s="139"/>
    </row>
    <row r="23487" spans="2:19" ht="15.75" customHeight="1" x14ac:dyDescent="0.25">
      <c r="B23487" s="106"/>
      <c r="C23487" s="106"/>
      <c r="D23487" s="139"/>
      <c r="P23487" s="142"/>
      <c r="Q23487" s="142"/>
      <c r="R23487" s="142"/>
      <c r="S23487" s="139"/>
    </row>
    <row r="23488" spans="2:19" ht="15.75" customHeight="1" x14ac:dyDescent="0.25">
      <c r="B23488" s="106"/>
      <c r="C23488" s="106"/>
      <c r="D23488" s="139"/>
      <c r="P23488" s="142"/>
      <c r="Q23488" s="142"/>
      <c r="R23488" s="142"/>
      <c r="S23488" s="139"/>
    </row>
    <row r="23489" spans="2:19" ht="15.75" customHeight="1" x14ac:dyDescent="0.25">
      <c r="B23489" s="106"/>
      <c r="C23489" s="106"/>
      <c r="D23489" s="139"/>
      <c r="P23489" s="142"/>
      <c r="Q23489" s="142"/>
      <c r="R23489" s="142"/>
      <c r="S23489" s="139"/>
    </row>
    <row r="23490" spans="2:19" ht="15.75" customHeight="1" x14ac:dyDescent="0.25">
      <c r="B23490" s="106"/>
      <c r="C23490" s="106"/>
      <c r="D23490" s="139"/>
      <c r="P23490" s="142"/>
      <c r="Q23490" s="142"/>
      <c r="R23490" s="142"/>
      <c r="S23490" s="139"/>
    </row>
    <row r="23491" spans="2:19" ht="15.75" customHeight="1" x14ac:dyDescent="0.25">
      <c r="B23491" s="106"/>
      <c r="C23491" s="106"/>
      <c r="D23491" s="139"/>
      <c r="P23491" s="142"/>
      <c r="Q23491" s="142"/>
      <c r="R23491" s="142"/>
      <c r="S23491" s="139"/>
    </row>
    <row r="23492" spans="2:19" ht="15.75" customHeight="1" x14ac:dyDescent="0.25">
      <c r="B23492" s="106"/>
      <c r="C23492" s="106"/>
      <c r="D23492" s="139"/>
      <c r="P23492" s="142"/>
      <c r="Q23492" s="142"/>
      <c r="R23492" s="142"/>
      <c r="S23492" s="139"/>
    </row>
    <row r="23493" spans="2:19" ht="15.75" customHeight="1" x14ac:dyDescent="0.25">
      <c r="B23493" s="106"/>
      <c r="C23493" s="106"/>
      <c r="D23493" s="139"/>
      <c r="P23493" s="142"/>
      <c r="Q23493" s="142"/>
      <c r="R23493" s="142"/>
      <c r="S23493" s="139"/>
    </row>
    <row r="23494" spans="2:19" ht="15.75" customHeight="1" x14ac:dyDescent="0.25">
      <c r="B23494" s="106"/>
      <c r="C23494" s="106"/>
      <c r="D23494" s="139"/>
      <c r="P23494" s="142"/>
      <c r="Q23494" s="142"/>
      <c r="R23494" s="142"/>
      <c r="S23494" s="139"/>
    </row>
    <row r="23495" spans="2:19" ht="15.75" customHeight="1" x14ac:dyDescent="0.25">
      <c r="B23495" s="106"/>
      <c r="C23495" s="106"/>
      <c r="D23495" s="139"/>
      <c r="P23495" s="142"/>
      <c r="Q23495" s="142"/>
      <c r="R23495" s="142"/>
      <c r="S23495" s="139"/>
    </row>
    <row r="23496" spans="2:19" ht="15.75" customHeight="1" x14ac:dyDescent="0.25">
      <c r="B23496" s="106"/>
      <c r="C23496" s="106"/>
      <c r="D23496" s="139"/>
      <c r="P23496" s="142"/>
      <c r="Q23496" s="142"/>
      <c r="R23496" s="142"/>
      <c r="S23496" s="139"/>
    </row>
    <row r="23497" spans="2:19" ht="15.75" customHeight="1" x14ac:dyDescent="0.25">
      <c r="B23497" s="106"/>
      <c r="C23497" s="106"/>
      <c r="D23497" s="139"/>
      <c r="P23497" s="142"/>
      <c r="Q23497" s="142"/>
      <c r="R23497" s="142"/>
      <c r="S23497" s="139"/>
    </row>
    <row r="23498" spans="2:19" ht="15.75" customHeight="1" x14ac:dyDescent="0.25">
      <c r="B23498" s="106"/>
      <c r="C23498" s="106"/>
      <c r="D23498" s="139"/>
      <c r="P23498" s="142"/>
      <c r="Q23498" s="142"/>
      <c r="R23498" s="142"/>
      <c r="S23498" s="139"/>
    </row>
    <row r="23499" spans="2:19" ht="15.75" customHeight="1" x14ac:dyDescent="0.25">
      <c r="B23499" s="106"/>
      <c r="C23499" s="106"/>
      <c r="D23499" s="139"/>
      <c r="P23499" s="142"/>
      <c r="Q23499" s="142"/>
      <c r="R23499" s="142"/>
      <c r="S23499" s="139"/>
    </row>
    <row r="23500" spans="2:19" ht="15.75" customHeight="1" x14ac:dyDescent="0.25">
      <c r="B23500" s="106"/>
      <c r="C23500" s="106"/>
      <c r="D23500" s="139"/>
      <c r="P23500" s="142"/>
      <c r="Q23500" s="142"/>
      <c r="R23500" s="142"/>
      <c r="S23500" s="139"/>
    </row>
    <row r="23501" spans="2:19" ht="15.75" customHeight="1" x14ac:dyDescent="0.25">
      <c r="B23501" s="106"/>
      <c r="C23501" s="106"/>
      <c r="D23501" s="139"/>
      <c r="P23501" s="142"/>
      <c r="Q23501" s="142"/>
      <c r="R23501" s="142"/>
      <c r="S23501" s="139"/>
    </row>
    <row r="23502" spans="2:19" ht="15.75" customHeight="1" x14ac:dyDescent="0.25">
      <c r="B23502" s="106"/>
      <c r="C23502" s="106"/>
      <c r="D23502" s="139"/>
      <c r="P23502" s="142"/>
      <c r="Q23502" s="142"/>
      <c r="R23502" s="142"/>
      <c r="S23502" s="139"/>
    </row>
    <row r="23503" spans="2:19" ht="15.75" customHeight="1" x14ac:dyDescent="0.25">
      <c r="B23503" s="106"/>
      <c r="C23503" s="106"/>
      <c r="D23503" s="139"/>
      <c r="P23503" s="142"/>
      <c r="Q23503" s="142"/>
      <c r="R23503" s="142"/>
      <c r="S23503" s="139"/>
    </row>
    <row r="23504" spans="2:19" ht="15.75" customHeight="1" x14ac:dyDescent="0.25">
      <c r="B23504" s="106"/>
      <c r="C23504" s="106"/>
      <c r="D23504" s="139"/>
      <c r="P23504" s="142"/>
      <c r="Q23504" s="142"/>
      <c r="R23504" s="142"/>
      <c r="S23504" s="139"/>
    </row>
    <row r="23505" spans="2:19" ht="15.75" customHeight="1" x14ac:dyDescent="0.25">
      <c r="B23505" s="106"/>
      <c r="C23505" s="106"/>
      <c r="D23505" s="139"/>
      <c r="P23505" s="142"/>
      <c r="Q23505" s="142"/>
      <c r="R23505" s="142"/>
      <c r="S23505" s="139"/>
    </row>
    <row r="23506" spans="2:19" ht="15.75" customHeight="1" x14ac:dyDescent="0.25">
      <c r="B23506" s="106"/>
      <c r="C23506" s="106"/>
      <c r="D23506" s="139"/>
      <c r="P23506" s="142"/>
      <c r="Q23506" s="142"/>
      <c r="R23506" s="142"/>
      <c r="S23506" s="139"/>
    </row>
    <row r="23507" spans="2:19" ht="15.75" customHeight="1" x14ac:dyDescent="0.25">
      <c r="B23507" s="106"/>
      <c r="C23507" s="106"/>
      <c r="D23507" s="139"/>
      <c r="P23507" s="142"/>
      <c r="Q23507" s="142"/>
      <c r="R23507" s="142"/>
      <c r="S23507" s="139"/>
    </row>
    <row r="23508" spans="2:19" ht="15.75" customHeight="1" x14ac:dyDescent="0.25">
      <c r="B23508" s="106"/>
      <c r="C23508" s="106"/>
      <c r="D23508" s="139"/>
      <c r="P23508" s="142"/>
      <c r="Q23508" s="142"/>
      <c r="R23508" s="142"/>
      <c r="S23508" s="139"/>
    </row>
    <row r="23509" spans="2:19" ht="15.75" customHeight="1" x14ac:dyDescent="0.25">
      <c r="B23509" s="106"/>
      <c r="C23509" s="106"/>
      <c r="D23509" s="139"/>
      <c r="P23509" s="142"/>
      <c r="Q23509" s="142"/>
      <c r="R23509" s="142"/>
      <c r="S23509" s="139"/>
    </row>
    <row r="23510" spans="2:19" ht="15.75" customHeight="1" x14ac:dyDescent="0.25">
      <c r="B23510" s="106"/>
      <c r="C23510" s="106"/>
      <c r="D23510" s="139"/>
      <c r="P23510" s="142"/>
      <c r="Q23510" s="142"/>
      <c r="R23510" s="142"/>
      <c r="S23510" s="139"/>
    </row>
    <row r="23511" spans="2:19" ht="15.75" customHeight="1" x14ac:dyDescent="0.25">
      <c r="B23511" s="106"/>
      <c r="C23511" s="106"/>
      <c r="D23511" s="139"/>
      <c r="P23511" s="142"/>
      <c r="Q23511" s="142"/>
      <c r="R23511" s="142"/>
      <c r="S23511" s="139"/>
    </row>
    <row r="23512" spans="2:19" ht="15.75" customHeight="1" x14ac:dyDescent="0.25">
      <c r="B23512" s="106"/>
      <c r="C23512" s="106"/>
      <c r="D23512" s="139"/>
      <c r="P23512" s="142"/>
      <c r="Q23512" s="142"/>
      <c r="R23512" s="142"/>
      <c r="S23512" s="139"/>
    </row>
    <row r="23513" spans="2:19" ht="15.75" customHeight="1" x14ac:dyDescent="0.25">
      <c r="B23513" s="106"/>
      <c r="C23513" s="106"/>
      <c r="D23513" s="139"/>
      <c r="P23513" s="142"/>
      <c r="Q23513" s="142"/>
      <c r="R23513" s="142"/>
      <c r="S23513" s="139"/>
    </row>
    <row r="23514" spans="2:19" ht="15.75" customHeight="1" x14ac:dyDescent="0.25">
      <c r="B23514" s="106"/>
      <c r="C23514" s="106"/>
      <c r="D23514" s="139"/>
      <c r="P23514" s="142"/>
      <c r="Q23514" s="142"/>
      <c r="R23514" s="142"/>
      <c r="S23514" s="139"/>
    </row>
    <row r="23515" spans="2:19" ht="15.75" customHeight="1" x14ac:dyDescent="0.25">
      <c r="B23515" s="106"/>
      <c r="C23515" s="106"/>
      <c r="D23515" s="139"/>
      <c r="P23515" s="142"/>
      <c r="Q23515" s="142"/>
      <c r="R23515" s="142"/>
      <c r="S23515" s="139"/>
    </row>
    <row r="23516" spans="2:19" ht="15.75" customHeight="1" x14ac:dyDescent="0.25">
      <c r="B23516" s="106"/>
      <c r="C23516" s="106"/>
      <c r="D23516" s="139"/>
      <c r="P23516" s="142"/>
      <c r="Q23516" s="142"/>
      <c r="R23516" s="142"/>
      <c r="S23516" s="139"/>
    </row>
    <row r="23517" spans="2:19" ht="15.75" customHeight="1" x14ac:dyDescent="0.25">
      <c r="B23517" s="106"/>
      <c r="C23517" s="106"/>
      <c r="D23517" s="139"/>
      <c r="P23517" s="142"/>
      <c r="Q23517" s="142"/>
      <c r="R23517" s="142"/>
      <c r="S23517" s="139"/>
    </row>
    <row r="23518" spans="2:19" ht="15.75" customHeight="1" x14ac:dyDescent="0.25">
      <c r="B23518" s="106"/>
      <c r="C23518" s="106"/>
      <c r="D23518" s="139"/>
      <c r="P23518" s="142"/>
      <c r="Q23518" s="142"/>
      <c r="R23518" s="142"/>
      <c r="S23518" s="139"/>
    </row>
    <row r="23519" spans="2:19" ht="15.75" customHeight="1" x14ac:dyDescent="0.25">
      <c r="B23519" s="106"/>
      <c r="C23519" s="106"/>
      <c r="D23519" s="139"/>
      <c r="P23519" s="142"/>
      <c r="Q23519" s="142"/>
      <c r="R23519" s="142"/>
      <c r="S23519" s="139"/>
    </row>
    <row r="23520" spans="2:19" ht="15.75" customHeight="1" x14ac:dyDescent="0.25">
      <c r="B23520" s="106"/>
      <c r="C23520" s="106"/>
      <c r="D23520" s="139"/>
      <c r="P23520" s="142"/>
      <c r="Q23520" s="142"/>
      <c r="R23520" s="142"/>
      <c r="S23520" s="139"/>
    </row>
    <row r="23521" spans="2:19" ht="15.75" customHeight="1" x14ac:dyDescent="0.25">
      <c r="B23521" s="106"/>
      <c r="C23521" s="106"/>
      <c r="D23521" s="139"/>
      <c r="P23521" s="142"/>
      <c r="Q23521" s="142"/>
      <c r="R23521" s="142"/>
      <c r="S23521" s="139"/>
    </row>
    <row r="23522" spans="2:19" ht="15.75" customHeight="1" x14ac:dyDescent="0.25">
      <c r="B23522" s="106"/>
      <c r="C23522" s="106"/>
      <c r="D23522" s="139"/>
      <c r="P23522" s="142"/>
      <c r="Q23522" s="142"/>
      <c r="R23522" s="142"/>
      <c r="S23522" s="139"/>
    </row>
    <row r="23523" spans="2:19" ht="15.75" customHeight="1" x14ac:dyDescent="0.25">
      <c r="B23523" s="106"/>
      <c r="C23523" s="106"/>
      <c r="D23523" s="139"/>
      <c r="P23523" s="142"/>
      <c r="Q23523" s="142"/>
      <c r="R23523" s="142"/>
      <c r="S23523" s="139"/>
    </row>
    <row r="23524" spans="2:19" ht="15.75" customHeight="1" x14ac:dyDescent="0.25">
      <c r="B23524" s="106"/>
      <c r="C23524" s="106"/>
      <c r="D23524" s="139"/>
      <c r="P23524" s="142"/>
      <c r="Q23524" s="142"/>
      <c r="R23524" s="142"/>
      <c r="S23524" s="139"/>
    </row>
    <row r="23525" spans="2:19" ht="15.75" customHeight="1" x14ac:dyDescent="0.25">
      <c r="B23525" s="106"/>
      <c r="C23525" s="106"/>
      <c r="D23525" s="139"/>
      <c r="P23525" s="142"/>
      <c r="Q23525" s="142"/>
      <c r="R23525" s="142"/>
      <c r="S23525" s="139"/>
    </row>
    <row r="23526" spans="2:19" ht="15.75" customHeight="1" x14ac:dyDescent="0.25">
      <c r="B23526" s="106"/>
      <c r="C23526" s="106"/>
      <c r="D23526" s="139"/>
      <c r="P23526" s="142"/>
      <c r="Q23526" s="142"/>
      <c r="R23526" s="142"/>
      <c r="S23526" s="139"/>
    </row>
    <row r="23527" spans="2:19" ht="15.75" customHeight="1" x14ac:dyDescent="0.25">
      <c r="B23527" s="106"/>
      <c r="C23527" s="106"/>
      <c r="D23527" s="139"/>
      <c r="P23527" s="142"/>
      <c r="Q23527" s="142"/>
      <c r="R23527" s="142"/>
      <c r="S23527" s="139"/>
    </row>
    <row r="23528" spans="2:19" ht="15.75" customHeight="1" x14ac:dyDescent="0.25">
      <c r="B23528" s="106"/>
      <c r="C23528" s="106"/>
      <c r="D23528" s="139"/>
      <c r="P23528" s="142"/>
      <c r="Q23528" s="142"/>
      <c r="R23528" s="142"/>
      <c r="S23528" s="139"/>
    </row>
    <row r="23529" spans="2:19" ht="15.75" customHeight="1" x14ac:dyDescent="0.25">
      <c r="B23529" s="106"/>
      <c r="C23529" s="106"/>
      <c r="D23529" s="139"/>
      <c r="P23529" s="142"/>
      <c r="Q23529" s="142"/>
      <c r="R23529" s="142"/>
      <c r="S23529" s="139"/>
    </row>
    <row r="23530" spans="2:19" ht="15.75" customHeight="1" x14ac:dyDescent="0.25">
      <c r="B23530" s="106"/>
      <c r="C23530" s="106"/>
      <c r="D23530" s="139"/>
      <c r="P23530" s="142"/>
      <c r="Q23530" s="142"/>
      <c r="R23530" s="142"/>
      <c r="S23530" s="139"/>
    </row>
    <row r="23531" spans="2:19" ht="15.75" customHeight="1" x14ac:dyDescent="0.25">
      <c r="B23531" s="106"/>
      <c r="C23531" s="106"/>
      <c r="D23531" s="139"/>
      <c r="P23531" s="142"/>
      <c r="Q23531" s="142"/>
      <c r="R23531" s="142"/>
      <c r="S23531" s="139"/>
    </row>
    <row r="23532" spans="2:19" ht="15.75" customHeight="1" x14ac:dyDescent="0.25">
      <c r="B23532" s="106"/>
      <c r="C23532" s="106"/>
      <c r="D23532" s="139"/>
      <c r="P23532" s="142"/>
      <c r="Q23532" s="142"/>
      <c r="R23532" s="142"/>
      <c r="S23532" s="139"/>
    </row>
    <row r="23533" spans="2:19" ht="15.75" customHeight="1" x14ac:dyDescent="0.25">
      <c r="B23533" s="106"/>
      <c r="C23533" s="106"/>
      <c r="D23533" s="139"/>
      <c r="P23533" s="142"/>
      <c r="Q23533" s="142"/>
      <c r="R23533" s="142"/>
      <c r="S23533" s="139"/>
    </row>
    <row r="23534" spans="2:19" ht="15.75" customHeight="1" x14ac:dyDescent="0.25">
      <c r="B23534" s="106"/>
      <c r="C23534" s="106"/>
      <c r="D23534" s="139"/>
      <c r="P23534" s="142"/>
      <c r="Q23534" s="142"/>
      <c r="R23534" s="142"/>
      <c r="S23534" s="139"/>
    </row>
    <row r="23535" spans="2:19" ht="15.75" customHeight="1" x14ac:dyDescent="0.25">
      <c r="B23535" s="106"/>
      <c r="C23535" s="106"/>
      <c r="D23535" s="139"/>
      <c r="P23535" s="142"/>
      <c r="Q23535" s="142"/>
      <c r="R23535" s="142"/>
      <c r="S23535" s="139"/>
    </row>
    <row r="23536" spans="2:19" ht="15.75" customHeight="1" x14ac:dyDescent="0.25">
      <c r="B23536" s="106"/>
      <c r="C23536" s="106"/>
      <c r="D23536" s="139"/>
      <c r="P23536" s="142"/>
      <c r="Q23536" s="142"/>
      <c r="R23536" s="142"/>
      <c r="S23536" s="139"/>
    </row>
    <row r="23537" spans="2:19" ht="15.75" customHeight="1" x14ac:dyDescent="0.25">
      <c r="B23537" s="106"/>
      <c r="C23537" s="106"/>
      <c r="D23537" s="139"/>
      <c r="P23537" s="142"/>
      <c r="Q23537" s="142"/>
      <c r="R23537" s="142"/>
      <c r="S23537" s="139"/>
    </row>
    <row r="23538" spans="2:19" ht="15.75" customHeight="1" x14ac:dyDescent="0.25">
      <c r="B23538" s="106"/>
      <c r="C23538" s="106"/>
      <c r="D23538" s="139"/>
      <c r="P23538" s="142"/>
      <c r="Q23538" s="142"/>
      <c r="R23538" s="142"/>
      <c r="S23538" s="139"/>
    </row>
    <row r="23539" spans="2:19" ht="15.75" customHeight="1" x14ac:dyDescent="0.25">
      <c r="B23539" s="106"/>
      <c r="C23539" s="106"/>
      <c r="D23539" s="139"/>
      <c r="P23539" s="142"/>
      <c r="Q23539" s="142"/>
      <c r="R23539" s="142"/>
      <c r="S23539" s="139"/>
    </row>
    <row r="23540" spans="2:19" ht="15.75" customHeight="1" x14ac:dyDescent="0.25">
      <c r="B23540" s="106"/>
      <c r="C23540" s="106"/>
      <c r="D23540" s="139"/>
      <c r="P23540" s="142"/>
      <c r="Q23540" s="142"/>
      <c r="R23540" s="142"/>
      <c r="S23540" s="139"/>
    </row>
    <row r="23541" spans="2:19" ht="15.75" customHeight="1" x14ac:dyDescent="0.25">
      <c r="B23541" s="106"/>
      <c r="C23541" s="106"/>
      <c r="D23541" s="139"/>
      <c r="P23541" s="142"/>
      <c r="Q23541" s="142"/>
      <c r="R23541" s="142"/>
      <c r="S23541" s="139"/>
    </row>
    <row r="23542" spans="2:19" ht="15.75" customHeight="1" x14ac:dyDescent="0.25">
      <c r="B23542" s="106"/>
      <c r="C23542" s="106"/>
      <c r="D23542" s="139"/>
      <c r="P23542" s="142"/>
      <c r="Q23542" s="142"/>
      <c r="R23542" s="142"/>
      <c r="S23542" s="139"/>
    </row>
    <row r="23543" spans="2:19" ht="15.75" customHeight="1" x14ac:dyDescent="0.25">
      <c r="B23543" s="106"/>
      <c r="C23543" s="106"/>
      <c r="D23543" s="139"/>
      <c r="P23543" s="142"/>
      <c r="Q23543" s="142"/>
      <c r="R23543" s="142"/>
      <c r="S23543" s="139"/>
    </row>
    <row r="23544" spans="2:19" ht="15.75" customHeight="1" x14ac:dyDescent="0.25">
      <c r="B23544" s="106"/>
      <c r="C23544" s="106"/>
      <c r="D23544" s="139"/>
      <c r="P23544" s="142"/>
      <c r="Q23544" s="142"/>
      <c r="R23544" s="142"/>
      <c r="S23544" s="139"/>
    </row>
    <row r="23545" spans="2:19" ht="15.75" customHeight="1" x14ac:dyDescent="0.25">
      <c r="B23545" s="106"/>
      <c r="C23545" s="106"/>
      <c r="D23545" s="139"/>
      <c r="P23545" s="142"/>
      <c r="Q23545" s="142"/>
      <c r="R23545" s="142"/>
      <c r="S23545" s="139"/>
    </row>
    <row r="23546" spans="2:19" ht="15.75" customHeight="1" x14ac:dyDescent="0.25">
      <c r="B23546" s="106"/>
      <c r="C23546" s="106"/>
      <c r="D23546" s="139"/>
      <c r="P23546" s="142"/>
      <c r="Q23546" s="142"/>
      <c r="R23546" s="142"/>
      <c r="S23546" s="139"/>
    </row>
    <row r="23547" spans="2:19" ht="15.75" customHeight="1" x14ac:dyDescent="0.25">
      <c r="B23547" s="106"/>
      <c r="C23547" s="106"/>
      <c r="D23547" s="139"/>
      <c r="P23547" s="142"/>
      <c r="Q23547" s="142"/>
      <c r="R23547" s="142"/>
      <c r="S23547" s="139"/>
    </row>
    <row r="23548" spans="2:19" ht="15.75" customHeight="1" x14ac:dyDescent="0.25">
      <c r="B23548" s="106"/>
      <c r="C23548" s="106"/>
      <c r="D23548" s="139"/>
      <c r="P23548" s="142"/>
      <c r="Q23548" s="142"/>
      <c r="R23548" s="142"/>
      <c r="S23548" s="139"/>
    </row>
    <row r="23549" spans="2:19" ht="15.75" customHeight="1" x14ac:dyDescent="0.25">
      <c r="B23549" s="106"/>
      <c r="C23549" s="106"/>
      <c r="D23549" s="139"/>
      <c r="P23549" s="142"/>
      <c r="Q23549" s="142"/>
      <c r="R23549" s="142"/>
      <c r="S23549" s="139"/>
    </row>
    <row r="23550" spans="2:19" ht="15.75" customHeight="1" x14ac:dyDescent="0.25">
      <c r="B23550" s="106"/>
      <c r="C23550" s="106"/>
      <c r="D23550" s="139"/>
      <c r="P23550" s="142"/>
      <c r="Q23550" s="142"/>
      <c r="R23550" s="142"/>
      <c r="S23550" s="139"/>
    </row>
    <row r="23551" spans="2:19" ht="15.75" customHeight="1" x14ac:dyDescent="0.25">
      <c r="B23551" s="106"/>
      <c r="C23551" s="106"/>
      <c r="D23551" s="139"/>
      <c r="P23551" s="142"/>
      <c r="Q23551" s="142"/>
      <c r="R23551" s="142"/>
      <c r="S23551" s="139"/>
    </row>
    <row r="23552" spans="2:19" ht="15.75" customHeight="1" x14ac:dyDescent="0.25">
      <c r="B23552" s="106"/>
      <c r="C23552" s="106"/>
      <c r="D23552" s="139"/>
      <c r="P23552" s="142"/>
      <c r="Q23552" s="142"/>
      <c r="R23552" s="142"/>
      <c r="S23552" s="139"/>
    </row>
    <row r="23553" spans="2:19" ht="15.75" customHeight="1" x14ac:dyDescent="0.25">
      <c r="B23553" s="106"/>
      <c r="C23553" s="106"/>
      <c r="D23553" s="139"/>
      <c r="P23553" s="142"/>
      <c r="Q23553" s="142"/>
      <c r="R23553" s="142"/>
      <c r="S23553" s="139"/>
    </row>
    <row r="23554" spans="2:19" ht="15.75" customHeight="1" x14ac:dyDescent="0.25">
      <c r="B23554" s="106"/>
      <c r="C23554" s="106"/>
      <c r="D23554" s="139"/>
      <c r="P23554" s="142"/>
      <c r="Q23554" s="142"/>
      <c r="R23554" s="142"/>
      <c r="S23554" s="139"/>
    </row>
    <row r="23555" spans="2:19" ht="15.75" customHeight="1" x14ac:dyDescent="0.25">
      <c r="B23555" s="106"/>
      <c r="C23555" s="106"/>
      <c r="D23555" s="139"/>
      <c r="P23555" s="142"/>
      <c r="Q23555" s="142"/>
      <c r="R23555" s="142"/>
      <c r="S23555" s="139"/>
    </row>
    <row r="23556" spans="2:19" ht="15.75" customHeight="1" x14ac:dyDescent="0.25">
      <c r="B23556" s="106"/>
      <c r="C23556" s="106"/>
      <c r="D23556" s="139"/>
      <c r="P23556" s="142"/>
      <c r="Q23556" s="142"/>
      <c r="R23556" s="142"/>
      <c r="S23556" s="139"/>
    </row>
    <row r="23557" spans="2:19" ht="15.75" customHeight="1" x14ac:dyDescent="0.25">
      <c r="B23557" s="106"/>
      <c r="C23557" s="106"/>
      <c r="D23557" s="139"/>
      <c r="P23557" s="142"/>
      <c r="Q23557" s="142"/>
      <c r="R23557" s="142"/>
      <c r="S23557" s="139"/>
    </row>
    <row r="23558" spans="2:19" ht="15.75" customHeight="1" x14ac:dyDescent="0.25">
      <c r="B23558" s="106"/>
      <c r="C23558" s="106"/>
      <c r="D23558" s="139"/>
      <c r="P23558" s="142"/>
      <c r="Q23558" s="142"/>
      <c r="R23558" s="142"/>
      <c r="S23558" s="139"/>
    </row>
    <row r="23559" spans="2:19" ht="15.75" customHeight="1" x14ac:dyDescent="0.25">
      <c r="B23559" s="106"/>
      <c r="C23559" s="106"/>
      <c r="D23559" s="139"/>
      <c r="P23559" s="142"/>
      <c r="Q23559" s="142"/>
      <c r="R23559" s="142"/>
      <c r="S23559" s="139"/>
    </row>
    <row r="23560" spans="2:19" ht="15.75" customHeight="1" x14ac:dyDescent="0.25">
      <c r="B23560" s="106"/>
      <c r="C23560" s="106"/>
      <c r="D23560" s="139"/>
      <c r="P23560" s="142"/>
      <c r="Q23560" s="142"/>
      <c r="R23560" s="142"/>
      <c r="S23560" s="139"/>
    </row>
    <row r="23561" spans="2:19" ht="15.75" customHeight="1" x14ac:dyDescent="0.25">
      <c r="B23561" s="106"/>
      <c r="C23561" s="106"/>
      <c r="D23561" s="139"/>
      <c r="P23561" s="142"/>
      <c r="Q23561" s="142"/>
      <c r="R23561" s="142"/>
      <c r="S23561" s="139"/>
    </row>
    <row r="23562" spans="2:19" ht="15.75" customHeight="1" x14ac:dyDescent="0.25">
      <c r="B23562" s="106"/>
      <c r="C23562" s="106"/>
      <c r="D23562" s="139"/>
      <c r="P23562" s="142"/>
      <c r="Q23562" s="142"/>
      <c r="R23562" s="142"/>
      <c r="S23562" s="139"/>
    </row>
    <row r="23563" spans="2:19" ht="15.75" customHeight="1" x14ac:dyDescent="0.25">
      <c r="B23563" s="106"/>
      <c r="C23563" s="106"/>
      <c r="D23563" s="139"/>
      <c r="P23563" s="142"/>
      <c r="Q23563" s="142"/>
      <c r="R23563" s="142"/>
      <c r="S23563" s="139"/>
    </row>
    <row r="23564" spans="2:19" ht="15.75" customHeight="1" x14ac:dyDescent="0.25">
      <c r="B23564" s="106"/>
      <c r="C23564" s="106"/>
      <c r="D23564" s="139"/>
      <c r="P23564" s="142"/>
      <c r="Q23564" s="142"/>
      <c r="R23564" s="142"/>
      <c r="S23564" s="139"/>
    </row>
    <row r="23565" spans="2:19" ht="15.75" customHeight="1" x14ac:dyDescent="0.25">
      <c r="B23565" s="106"/>
      <c r="C23565" s="106"/>
      <c r="D23565" s="139"/>
      <c r="P23565" s="142"/>
      <c r="Q23565" s="142"/>
      <c r="R23565" s="142"/>
      <c r="S23565" s="139"/>
    </row>
    <row r="23566" spans="2:19" ht="15.75" customHeight="1" x14ac:dyDescent="0.25">
      <c r="B23566" s="106"/>
      <c r="C23566" s="106"/>
      <c r="D23566" s="139"/>
      <c r="P23566" s="142"/>
      <c r="Q23566" s="142"/>
      <c r="R23566" s="142"/>
      <c r="S23566" s="139"/>
    </row>
    <row r="23567" spans="2:19" ht="15.75" customHeight="1" x14ac:dyDescent="0.25">
      <c r="B23567" s="106"/>
      <c r="C23567" s="106"/>
      <c r="D23567" s="139"/>
      <c r="P23567" s="142"/>
      <c r="Q23567" s="142"/>
      <c r="R23567" s="142"/>
      <c r="S23567" s="139"/>
    </row>
    <row r="23568" spans="2:19" ht="15.75" customHeight="1" x14ac:dyDescent="0.25">
      <c r="B23568" s="106"/>
      <c r="C23568" s="106"/>
      <c r="D23568" s="139"/>
      <c r="P23568" s="142"/>
      <c r="Q23568" s="142"/>
      <c r="R23568" s="142"/>
      <c r="S23568" s="139"/>
    </row>
    <row r="23569" spans="2:19" ht="15.75" customHeight="1" x14ac:dyDescent="0.25">
      <c r="B23569" s="106"/>
      <c r="C23569" s="106"/>
      <c r="D23569" s="139"/>
      <c r="P23569" s="142"/>
      <c r="Q23569" s="142"/>
      <c r="R23569" s="142"/>
      <c r="S23569" s="139"/>
    </row>
    <row r="23570" spans="2:19" ht="15.75" customHeight="1" x14ac:dyDescent="0.25">
      <c r="B23570" s="106"/>
      <c r="C23570" s="106"/>
      <c r="D23570" s="139"/>
      <c r="P23570" s="142"/>
      <c r="Q23570" s="142"/>
      <c r="R23570" s="142"/>
      <c r="S23570" s="139"/>
    </row>
    <row r="23571" spans="2:19" ht="15.75" customHeight="1" x14ac:dyDescent="0.25">
      <c r="B23571" s="106"/>
      <c r="C23571" s="106"/>
      <c r="D23571" s="139"/>
      <c r="P23571" s="142"/>
      <c r="Q23571" s="142"/>
      <c r="R23571" s="142"/>
      <c r="S23571" s="139"/>
    </row>
    <row r="23572" spans="2:19" ht="15.75" customHeight="1" x14ac:dyDescent="0.25">
      <c r="B23572" s="106"/>
      <c r="C23572" s="106"/>
      <c r="D23572" s="139"/>
      <c r="P23572" s="142"/>
      <c r="Q23572" s="142"/>
      <c r="R23572" s="142"/>
      <c r="S23572" s="139"/>
    </row>
    <row r="23573" spans="2:19" ht="15.75" customHeight="1" x14ac:dyDescent="0.25">
      <c r="B23573" s="106"/>
      <c r="C23573" s="106"/>
      <c r="D23573" s="139"/>
      <c r="P23573" s="142"/>
      <c r="Q23573" s="142"/>
      <c r="R23573" s="142"/>
      <c r="S23573" s="139"/>
    </row>
    <row r="23574" spans="2:19" ht="15.75" customHeight="1" x14ac:dyDescent="0.25">
      <c r="B23574" s="106"/>
      <c r="C23574" s="106"/>
      <c r="D23574" s="139"/>
      <c r="P23574" s="142"/>
      <c r="Q23574" s="142"/>
      <c r="R23574" s="142"/>
      <c r="S23574" s="139"/>
    </row>
    <row r="23575" spans="2:19" ht="15.75" customHeight="1" x14ac:dyDescent="0.25">
      <c r="B23575" s="106"/>
      <c r="C23575" s="106"/>
      <c r="D23575" s="139"/>
      <c r="P23575" s="142"/>
      <c r="Q23575" s="142"/>
      <c r="R23575" s="142"/>
      <c r="S23575" s="139"/>
    </row>
    <row r="23576" spans="2:19" ht="15.75" customHeight="1" x14ac:dyDescent="0.25">
      <c r="B23576" s="106"/>
      <c r="C23576" s="106"/>
      <c r="D23576" s="139"/>
      <c r="P23576" s="142"/>
      <c r="Q23576" s="142"/>
      <c r="R23576" s="142"/>
      <c r="S23576" s="139"/>
    </row>
    <row r="23577" spans="2:19" ht="15.75" customHeight="1" x14ac:dyDescent="0.25">
      <c r="B23577" s="106"/>
      <c r="C23577" s="106"/>
      <c r="D23577" s="139"/>
      <c r="P23577" s="142"/>
      <c r="Q23577" s="142"/>
      <c r="R23577" s="142"/>
      <c r="S23577" s="139"/>
    </row>
    <row r="23578" spans="2:19" ht="15.75" customHeight="1" x14ac:dyDescent="0.25">
      <c r="B23578" s="106"/>
      <c r="C23578" s="106"/>
      <c r="D23578" s="139"/>
      <c r="P23578" s="142"/>
      <c r="Q23578" s="142"/>
      <c r="R23578" s="142"/>
      <c r="S23578" s="139"/>
    </row>
    <row r="23579" spans="2:19" ht="15.75" customHeight="1" x14ac:dyDescent="0.25">
      <c r="B23579" s="106"/>
      <c r="C23579" s="106"/>
      <c r="D23579" s="139"/>
      <c r="P23579" s="142"/>
      <c r="Q23579" s="142"/>
      <c r="R23579" s="142"/>
      <c r="S23579" s="139"/>
    </row>
    <row r="23580" spans="2:19" ht="15.75" customHeight="1" x14ac:dyDescent="0.25">
      <c r="B23580" s="106"/>
      <c r="C23580" s="106"/>
      <c r="D23580" s="139"/>
      <c r="P23580" s="142"/>
      <c r="Q23580" s="142"/>
      <c r="R23580" s="142"/>
      <c r="S23580" s="139"/>
    </row>
    <row r="23581" spans="2:19" ht="15.75" customHeight="1" x14ac:dyDescent="0.25">
      <c r="B23581" s="106"/>
      <c r="C23581" s="106"/>
      <c r="D23581" s="139"/>
      <c r="P23581" s="142"/>
      <c r="Q23581" s="142"/>
      <c r="R23581" s="142"/>
      <c r="S23581" s="139"/>
    </row>
    <row r="23582" spans="2:19" ht="15.75" customHeight="1" x14ac:dyDescent="0.25">
      <c r="B23582" s="106"/>
      <c r="C23582" s="106"/>
      <c r="D23582" s="139"/>
      <c r="P23582" s="142"/>
      <c r="Q23582" s="142"/>
      <c r="R23582" s="142"/>
      <c r="S23582" s="139"/>
    </row>
    <row r="23583" spans="2:19" ht="15.75" customHeight="1" x14ac:dyDescent="0.25">
      <c r="B23583" s="106"/>
      <c r="C23583" s="106"/>
      <c r="D23583" s="139"/>
      <c r="P23583" s="142"/>
      <c r="Q23583" s="142"/>
      <c r="R23583" s="142"/>
      <c r="S23583" s="139"/>
    </row>
    <row r="23584" spans="2:19" ht="15.75" customHeight="1" x14ac:dyDescent="0.25">
      <c r="B23584" s="106"/>
      <c r="C23584" s="106"/>
      <c r="D23584" s="139"/>
      <c r="P23584" s="142"/>
      <c r="Q23584" s="142"/>
      <c r="R23584" s="142"/>
      <c r="S23584" s="139"/>
    </row>
    <row r="23585" spans="2:19" ht="15.75" customHeight="1" x14ac:dyDescent="0.25">
      <c r="B23585" s="106"/>
      <c r="C23585" s="106"/>
      <c r="D23585" s="139"/>
      <c r="P23585" s="142"/>
      <c r="Q23585" s="142"/>
      <c r="R23585" s="142"/>
      <c r="S23585" s="139"/>
    </row>
    <row r="23586" spans="2:19" ht="15.75" customHeight="1" x14ac:dyDescent="0.25">
      <c r="B23586" s="106"/>
      <c r="C23586" s="106"/>
      <c r="D23586" s="139"/>
      <c r="P23586" s="142"/>
      <c r="Q23586" s="142"/>
      <c r="R23586" s="142"/>
      <c r="S23586" s="139"/>
    </row>
    <row r="23587" spans="2:19" ht="15.75" customHeight="1" x14ac:dyDescent="0.25">
      <c r="B23587" s="106"/>
      <c r="C23587" s="106"/>
      <c r="D23587" s="139"/>
      <c r="P23587" s="142"/>
      <c r="Q23587" s="142"/>
      <c r="R23587" s="142"/>
      <c r="S23587" s="139"/>
    </row>
    <row r="23588" spans="2:19" ht="15.75" customHeight="1" x14ac:dyDescent="0.25">
      <c r="B23588" s="106"/>
      <c r="C23588" s="106"/>
      <c r="D23588" s="139"/>
      <c r="P23588" s="142"/>
      <c r="Q23588" s="142"/>
      <c r="R23588" s="142"/>
      <c r="S23588" s="139"/>
    </row>
    <row r="23589" spans="2:19" ht="15.75" customHeight="1" x14ac:dyDescent="0.25">
      <c r="B23589" s="106"/>
      <c r="C23589" s="106"/>
      <c r="D23589" s="139"/>
      <c r="P23589" s="142"/>
      <c r="Q23589" s="142"/>
      <c r="R23589" s="142"/>
      <c r="S23589" s="139"/>
    </row>
    <row r="23590" spans="2:19" ht="15.75" customHeight="1" x14ac:dyDescent="0.25">
      <c r="B23590" s="106"/>
      <c r="C23590" s="106"/>
      <c r="D23590" s="139"/>
      <c r="P23590" s="142"/>
      <c r="Q23590" s="142"/>
      <c r="R23590" s="142"/>
      <c r="S23590" s="139"/>
    </row>
    <row r="23591" spans="2:19" ht="15.75" customHeight="1" x14ac:dyDescent="0.25">
      <c r="B23591" s="106"/>
      <c r="C23591" s="106"/>
      <c r="D23591" s="139"/>
      <c r="P23591" s="142"/>
      <c r="Q23591" s="142"/>
      <c r="R23591" s="142"/>
      <c r="S23591" s="139"/>
    </row>
    <row r="23592" spans="2:19" ht="15.75" customHeight="1" x14ac:dyDescent="0.25">
      <c r="B23592" s="106"/>
      <c r="C23592" s="106"/>
      <c r="D23592" s="139"/>
      <c r="P23592" s="142"/>
      <c r="Q23592" s="142"/>
      <c r="R23592" s="142"/>
      <c r="S23592" s="139"/>
    </row>
    <row r="23593" spans="2:19" ht="15.75" customHeight="1" x14ac:dyDescent="0.25">
      <c r="B23593" s="106"/>
      <c r="C23593" s="106"/>
      <c r="D23593" s="139"/>
      <c r="P23593" s="142"/>
      <c r="Q23593" s="142"/>
      <c r="R23593" s="142"/>
      <c r="S23593" s="139"/>
    </row>
    <row r="23594" spans="2:19" ht="15.75" customHeight="1" x14ac:dyDescent="0.25">
      <c r="B23594" s="106"/>
      <c r="C23594" s="106"/>
      <c r="D23594" s="139"/>
      <c r="P23594" s="142"/>
      <c r="Q23594" s="142"/>
      <c r="R23594" s="142"/>
      <c r="S23594" s="139"/>
    </row>
    <row r="23595" spans="2:19" ht="15.75" customHeight="1" x14ac:dyDescent="0.25">
      <c r="B23595" s="106"/>
      <c r="C23595" s="106"/>
      <c r="D23595" s="139"/>
      <c r="P23595" s="142"/>
      <c r="Q23595" s="142"/>
      <c r="R23595" s="142"/>
      <c r="S23595" s="139"/>
    </row>
    <row r="23596" spans="2:19" ht="15.75" customHeight="1" x14ac:dyDescent="0.25">
      <c r="B23596" s="106"/>
      <c r="C23596" s="106"/>
      <c r="D23596" s="139"/>
      <c r="P23596" s="142"/>
      <c r="Q23596" s="142"/>
      <c r="R23596" s="142"/>
      <c r="S23596" s="139"/>
    </row>
    <row r="23597" spans="2:19" ht="15.75" customHeight="1" x14ac:dyDescent="0.25">
      <c r="B23597" s="106"/>
      <c r="C23597" s="106"/>
      <c r="D23597" s="139"/>
      <c r="P23597" s="142"/>
      <c r="Q23597" s="142"/>
      <c r="R23597" s="142"/>
      <c r="S23597" s="139"/>
    </row>
    <row r="23598" spans="2:19" ht="15.75" customHeight="1" x14ac:dyDescent="0.25">
      <c r="B23598" s="106"/>
      <c r="C23598" s="106"/>
      <c r="D23598" s="139"/>
      <c r="P23598" s="142"/>
      <c r="Q23598" s="142"/>
      <c r="R23598" s="142"/>
      <c r="S23598" s="139"/>
    </row>
    <row r="23599" spans="2:19" ht="15.75" customHeight="1" x14ac:dyDescent="0.25">
      <c r="B23599" s="106"/>
      <c r="C23599" s="106"/>
      <c r="D23599" s="139"/>
      <c r="P23599" s="142"/>
      <c r="Q23599" s="142"/>
      <c r="R23599" s="142"/>
      <c r="S23599" s="139"/>
    </row>
    <row r="23600" spans="2:19" ht="15.75" customHeight="1" x14ac:dyDescent="0.25">
      <c r="B23600" s="106"/>
      <c r="C23600" s="106"/>
      <c r="D23600" s="139"/>
      <c r="P23600" s="142"/>
      <c r="Q23600" s="142"/>
      <c r="R23600" s="142"/>
      <c r="S23600" s="139"/>
    </row>
    <row r="23601" spans="2:19" ht="15.75" customHeight="1" x14ac:dyDescent="0.25">
      <c r="B23601" s="106"/>
      <c r="C23601" s="106"/>
      <c r="D23601" s="139"/>
      <c r="P23601" s="142"/>
      <c r="Q23601" s="142"/>
      <c r="R23601" s="142"/>
      <c r="S23601" s="139"/>
    </row>
    <row r="23602" spans="2:19" ht="15.75" customHeight="1" x14ac:dyDescent="0.25">
      <c r="B23602" s="106"/>
      <c r="C23602" s="106"/>
      <c r="D23602" s="139"/>
      <c r="P23602" s="142"/>
      <c r="Q23602" s="142"/>
      <c r="R23602" s="142"/>
      <c r="S23602" s="139"/>
    </row>
    <row r="23603" spans="2:19" ht="15.75" customHeight="1" x14ac:dyDescent="0.25">
      <c r="B23603" s="106"/>
      <c r="C23603" s="106"/>
      <c r="D23603" s="139"/>
      <c r="P23603" s="142"/>
      <c r="Q23603" s="142"/>
      <c r="R23603" s="142"/>
      <c r="S23603" s="139"/>
    </row>
    <row r="23604" spans="2:19" ht="15.75" customHeight="1" x14ac:dyDescent="0.25">
      <c r="B23604" s="106"/>
      <c r="C23604" s="106"/>
      <c r="D23604" s="139"/>
      <c r="P23604" s="142"/>
      <c r="Q23604" s="142"/>
      <c r="R23604" s="142"/>
      <c r="S23604" s="139"/>
    </row>
    <row r="23605" spans="2:19" ht="15.75" customHeight="1" x14ac:dyDescent="0.25">
      <c r="B23605" s="106"/>
      <c r="C23605" s="106"/>
      <c r="D23605" s="139"/>
      <c r="P23605" s="142"/>
      <c r="Q23605" s="142"/>
      <c r="R23605" s="142"/>
      <c r="S23605" s="139"/>
    </row>
    <row r="23606" spans="2:19" ht="15.75" customHeight="1" x14ac:dyDescent="0.25">
      <c r="B23606" s="106"/>
      <c r="C23606" s="106"/>
      <c r="D23606" s="139"/>
      <c r="P23606" s="142"/>
      <c r="Q23606" s="142"/>
      <c r="R23606" s="142"/>
      <c r="S23606" s="139"/>
    </row>
    <row r="23607" spans="2:19" ht="15.75" customHeight="1" x14ac:dyDescent="0.25">
      <c r="B23607" s="106"/>
      <c r="C23607" s="106"/>
      <c r="D23607" s="139"/>
      <c r="P23607" s="142"/>
      <c r="Q23607" s="142"/>
      <c r="R23607" s="142"/>
      <c r="S23607" s="139"/>
    </row>
    <row r="23608" spans="2:19" ht="15.75" customHeight="1" x14ac:dyDescent="0.25">
      <c r="B23608" s="106"/>
      <c r="C23608" s="106"/>
      <c r="D23608" s="139"/>
      <c r="P23608" s="142"/>
      <c r="Q23608" s="142"/>
      <c r="R23608" s="142"/>
      <c r="S23608" s="139"/>
    </row>
    <row r="23609" spans="2:19" ht="15.75" customHeight="1" x14ac:dyDescent="0.25">
      <c r="B23609" s="106"/>
      <c r="C23609" s="106"/>
      <c r="D23609" s="139"/>
      <c r="P23609" s="142"/>
      <c r="Q23609" s="142"/>
      <c r="R23609" s="142"/>
      <c r="S23609" s="139"/>
    </row>
    <row r="23610" spans="2:19" ht="15.75" customHeight="1" x14ac:dyDescent="0.25">
      <c r="B23610" s="106"/>
      <c r="C23610" s="106"/>
      <c r="D23610" s="139"/>
      <c r="P23610" s="142"/>
      <c r="Q23610" s="142"/>
      <c r="R23610" s="142"/>
      <c r="S23610" s="139"/>
    </row>
    <row r="23611" spans="2:19" ht="15.75" customHeight="1" x14ac:dyDescent="0.25">
      <c r="B23611" s="106"/>
      <c r="C23611" s="106"/>
      <c r="D23611" s="139"/>
      <c r="P23611" s="142"/>
      <c r="Q23611" s="142"/>
      <c r="R23611" s="142"/>
      <c r="S23611" s="139"/>
    </row>
    <row r="23612" spans="2:19" ht="15.75" customHeight="1" x14ac:dyDescent="0.25">
      <c r="B23612" s="106"/>
      <c r="C23612" s="106"/>
      <c r="D23612" s="139"/>
      <c r="P23612" s="142"/>
      <c r="Q23612" s="142"/>
      <c r="R23612" s="142"/>
      <c r="S23612" s="139"/>
    </row>
    <row r="23613" spans="2:19" ht="15.75" customHeight="1" x14ac:dyDescent="0.25">
      <c r="B23613" s="106"/>
      <c r="C23613" s="106"/>
      <c r="D23613" s="139"/>
      <c r="P23613" s="142"/>
      <c r="Q23613" s="142"/>
      <c r="R23613" s="142"/>
      <c r="S23613" s="139"/>
    </row>
    <row r="23614" spans="2:19" ht="15.75" customHeight="1" x14ac:dyDescent="0.25">
      <c r="B23614" s="106"/>
      <c r="C23614" s="106"/>
      <c r="D23614" s="139"/>
      <c r="P23614" s="142"/>
      <c r="Q23614" s="142"/>
      <c r="R23614" s="142"/>
      <c r="S23614" s="139"/>
    </row>
    <row r="23615" spans="2:19" ht="15.75" customHeight="1" x14ac:dyDescent="0.25">
      <c r="B23615" s="106"/>
      <c r="C23615" s="106"/>
      <c r="D23615" s="139"/>
      <c r="P23615" s="142"/>
      <c r="Q23615" s="142"/>
      <c r="R23615" s="142"/>
      <c r="S23615" s="139"/>
    </row>
    <row r="23616" spans="2:19" ht="15.75" customHeight="1" x14ac:dyDescent="0.25">
      <c r="B23616" s="106"/>
      <c r="C23616" s="106"/>
      <c r="D23616" s="139"/>
      <c r="P23616" s="142"/>
      <c r="Q23616" s="142"/>
      <c r="R23616" s="142"/>
      <c r="S23616" s="139"/>
    </row>
    <row r="23617" spans="2:19" ht="15.75" customHeight="1" x14ac:dyDescent="0.25">
      <c r="B23617" s="106"/>
      <c r="C23617" s="106"/>
      <c r="D23617" s="139"/>
      <c r="P23617" s="142"/>
      <c r="Q23617" s="142"/>
      <c r="R23617" s="142"/>
      <c r="S23617" s="139"/>
    </row>
    <row r="23618" spans="2:19" ht="15.75" customHeight="1" x14ac:dyDescent="0.25">
      <c r="B23618" s="106"/>
      <c r="C23618" s="106"/>
      <c r="D23618" s="139"/>
      <c r="P23618" s="142"/>
      <c r="Q23618" s="142"/>
      <c r="R23618" s="142"/>
      <c r="S23618" s="139"/>
    </row>
    <row r="23619" spans="2:19" ht="15.75" customHeight="1" x14ac:dyDescent="0.25">
      <c r="B23619" s="106"/>
      <c r="C23619" s="106"/>
      <c r="D23619" s="139"/>
      <c r="P23619" s="142"/>
      <c r="Q23619" s="142"/>
      <c r="R23619" s="142"/>
      <c r="S23619" s="139"/>
    </row>
    <row r="23620" spans="2:19" ht="15.75" customHeight="1" x14ac:dyDescent="0.25">
      <c r="B23620" s="106"/>
      <c r="C23620" s="106"/>
      <c r="D23620" s="139"/>
      <c r="P23620" s="142"/>
      <c r="Q23620" s="142"/>
      <c r="R23620" s="142"/>
      <c r="S23620" s="139"/>
    </row>
    <row r="23621" spans="2:19" ht="15.75" customHeight="1" x14ac:dyDescent="0.25">
      <c r="B23621" s="106"/>
      <c r="C23621" s="106"/>
      <c r="D23621" s="139"/>
      <c r="P23621" s="142"/>
      <c r="Q23621" s="142"/>
      <c r="R23621" s="142"/>
      <c r="S23621" s="139"/>
    </row>
    <row r="23622" spans="2:19" ht="15.75" customHeight="1" x14ac:dyDescent="0.25">
      <c r="B23622" s="106"/>
      <c r="C23622" s="106"/>
      <c r="D23622" s="139"/>
      <c r="P23622" s="142"/>
      <c r="Q23622" s="142"/>
      <c r="R23622" s="142"/>
      <c r="S23622" s="139"/>
    </row>
    <row r="23623" spans="2:19" ht="15.75" customHeight="1" x14ac:dyDescent="0.25">
      <c r="B23623" s="106"/>
      <c r="C23623" s="106"/>
      <c r="D23623" s="139"/>
      <c r="P23623" s="142"/>
      <c r="Q23623" s="142"/>
      <c r="R23623" s="142"/>
      <c r="S23623" s="139"/>
    </row>
    <row r="23624" spans="2:19" ht="15.75" customHeight="1" x14ac:dyDescent="0.25">
      <c r="B23624" s="106"/>
      <c r="C23624" s="106"/>
      <c r="D23624" s="139"/>
      <c r="P23624" s="142"/>
      <c r="Q23624" s="142"/>
      <c r="R23624" s="142"/>
      <c r="S23624" s="139"/>
    </row>
    <row r="23625" spans="2:19" ht="15.75" customHeight="1" x14ac:dyDescent="0.25">
      <c r="B23625" s="106"/>
      <c r="C23625" s="106"/>
      <c r="D23625" s="139"/>
      <c r="P23625" s="142"/>
      <c r="Q23625" s="142"/>
      <c r="R23625" s="142"/>
      <c r="S23625" s="139"/>
    </row>
    <row r="23626" spans="2:19" ht="15.75" customHeight="1" x14ac:dyDescent="0.25">
      <c r="B23626" s="106"/>
      <c r="C23626" s="106"/>
      <c r="D23626" s="139"/>
      <c r="P23626" s="142"/>
      <c r="Q23626" s="142"/>
      <c r="R23626" s="142"/>
      <c r="S23626" s="139"/>
    </row>
    <row r="23627" spans="2:19" ht="15.75" customHeight="1" x14ac:dyDescent="0.25">
      <c r="B23627" s="106"/>
      <c r="C23627" s="106"/>
      <c r="D23627" s="139"/>
      <c r="P23627" s="142"/>
      <c r="Q23627" s="142"/>
      <c r="R23627" s="142"/>
      <c r="S23627" s="139"/>
    </row>
    <row r="23628" spans="2:19" ht="15.75" customHeight="1" x14ac:dyDescent="0.25">
      <c r="B23628" s="106"/>
      <c r="C23628" s="106"/>
      <c r="D23628" s="139"/>
      <c r="P23628" s="142"/>
      <c r="Q23628" s="142"/>
      <c r="R23628" s="142"/>
      <c r="S23628" s="139"/>
    </row>
    <row r="23629" spans="2:19" ht="15.75" customHeight="1" x14ac:dyDescent="0.25">
      <c r="B23629" s="106"/>
      <c r="C23629" s="106"/>
      <c r="D23629" s="139"/>
      <c r="P23629" s="142"/>
      <c r="Q23629" s="142"/>
      <c r="R23629" s="142"/>
      <c r="S23629" s="139"/>
    </row>
    <row r="23630" spans="2:19" ht="15.75" customHeight="1" x14ac:dyDescent="0.25">
      <c r="B23630" s="106"/>
      <c r="C23630" s="106"/>
      <c r="D23630" s="139"/>
      <c r="P23630" s="142"/>
      <c r="Q23630" s="142"/>
      <c r="R23630" s="142"/>
      <c r="S23630" s="139"/>
    </row>
    <row r="23631" spans="2:19" ht="15.75" customHeight="1" x14ac:dyDescent="0.25">
      <c r="B23631" s="106"/>
      <c r="C23631" s="106"/>
      <c r="D23631" s="139"/>
      <c r="P23631" s="142"/>
      <c r="Q23631" s="142"/>
      <c r="R23631" s="142"/>
      <c r="S23631" s="139"/>
    </row>
    <row r="23632" spans="2:19" ht="15.75" customHeight="1" x14ac:dyDescent="0.25">
      <c r="B23632" s="106"/>
      <c r="C23632" s="106"/>
      <c r="D23632" s="139"/>
      <c r="P23632" s="142"/>
      <c r="Q23632" s="142"/>
      <c r="R23632" s="142"/>
      <c r="S23632" s="139"/>
    </row>
    <row r="23633" spans="2:19" ht="15.75" customHeight="1" x14ac:dyDescent="0.25">
      <c r="B23633" s="106"/>
      <c r="C23633" s="106"/>
      <c r="D23633" s="139"/>
      <c r="P23633" s="142"/>
      <c r="Q23633" s="142"/>
      <c r="R23633" s="142"/>
      <c r="S23633" s="139"/>
    </row>
    <row r="23634" spans="2:19" ht="15.75" customHeight="1" x14ac:dyDescent="0.25">
      <c r="B23634" s="106"/>
      <c r="C23634" s="106"/>
      <c r="D23634" s="139"/>
      <c r="P23634" s="142"/>
      <c r="Q23634" s="142"/>
      <c r="R23634" s="142"/>
      <c r="S23634" s="139"/>
    </row>
    <row r="23635" spans="2:19" ht="15.75" customHeight="1" x14ac:dyDescent="0.25">
      <c r="B23635" s="106"/>
      <c r="C23635" s="106"/>
      <c r="D23635" s="139"/>
      <c r="P23635" s="142"/>
      <c r="Q23635" s="142"/>
      <c r="R23635" s="142"/>
      <c r="S23635" s="139"/>
    </row>
    <row r="23636" spans="2:19" ht="15.75" customHeight="1" x14ac:dyDescent="0.25">
      <c r="B23636" s="106"/>
      <c r="C23636" s="106"/>
      <c r="D23636" s="139"/>
      <c r="P23636" s="142"/>
      <c r="Q23636" s="142"/>
      <c r="R23636" s="142"/>
      <c r="S23636" s="139"/>
    </row>
    <row r="23637" spans="2:19" ht="15.75" customHeight="1" x14ac:dyDescent="0.25">
      <c r="B23637" s="106"/>
      <c r="C23637" s="106"/>
      <c r="D23637" s="139"/>
      <c r="P23637" s="142"/>
      <c r="Q23637" s="142"/>
      <c r="R23637" s="142"/>
      <c r="S23637" s="139"/>
    </row>
    <row r="23638" spans="2:19" ht="15.75" customHeight="1" x14ac:dyDescent="0.25">
      <c r="B23638" s="106"/>
      <c r="C23638" s="106"/>
      <c r="D23638" s="139"/>
      <c r="P23638" s="142"/>
      <c r="Q23638" s="142"/>
      <c r="R23638" s="142"/>
      <c r="S23638" s="139"/>
    </row>
    <row r="23639" spans="2:19" ht="15.75" customHeight="1" x14ac:dyDescent="0.25">
      <c r="B23639" s="106"/>
      <c r="C23639" s="106"/>
      <c r="D23639" s="139"/>
      <c r="P23639" s="142"/>
      <c r="Q23639" s="142"/>
      <c r="R23639" s="142"/>
      <c r="S23639" s="139"/>
    </row>
    <row r="23640" spans="2:19" ht="15.75" customHeight="1" x14ac:dyDescent="0.25">
      <c r="B23640" s="106"/>
      <c r="C23640" s="106"/>
      <c r="D23640" s="139"/>
      <c r="P23640" s="142"/>
      <c r="Q23640" s="142"/>
      <c r="R23640" s="142"/>
      <c r="S23640" s="139"/>
    </row>
    <row r="23641" spans="2:19" ht="15.75" customHeight="1" x14ac:dyDescent="0.25">
      <c r="B23641" s="106"/>
      <c r="C23641" s="106"/>
      <c r="D23641" s="139"/>
      <c r="P23641" s="142"/>
      <c r="Q23641" s="142"/>
      <c r="R23641" s="142"/>
      <c r="S23641" s="139"/>
    </row>
    <row r="23642" spans="2:19" ht="15.75" customHeight="1" x14ac:dyDescent="0.25">
      <c r="B23642" s="106"/>
      <c r="C23642" s="106"/>
      <c r="D23642" s="139"/>
      <c r="P23642" s="142"/>
      <c r="Q23642" s="142"/>
      <c r="R23642" s="142"/>
      <c r="S23642" s="139"/>
    </row>
    <row r="23643" spans="2:19" ht="15.75" customHeight="1" x14ac:dyDescent="0.25">
      <c r="B23643" s="106"/>
      <c r="C23643" s="106"/>
      <c r="D23643" s="139"/>
      <c r="P23643" s="142"/>
      <c r="Q23643" s="142"/>
      <c r="R23643" s="142"/>
      <c r="S23643" s="139"/>
    </row>
    <row r="23644" spans="2:19" ht="15.75" customHeight="1" x14ac:dyDescent="0.25">
      <c r="B23644" s="106"/>
      <c r="C23644" s="106"/>
      <c r="D23644" s="139"/>
      <c r="P23644" s="142"/>
      <c r="Q23644" s="142"/>
      <c r="R23644" s="142"/>
      <c r="S23644" s="139"/>
    </row>
    <row r="23645" spans="2:19" ht="15.75" customHeight="1" x14ac:dyDescent="0.25">
      <c r="B23645" s="106"/>
      <c r="C23645" s="106"/>
      <c r="D23645" s="139"/>
      <c r="P23645" s="142"/>
      <c r="Q23645" s="142"/>
      <c r="R23645" s="142"/>
      <c r="S23645" s="139"/>
    </row>
    <row r="23646" spans="2:19" ht="15.75" customHeight="1" x14ac:dyDescent="0.25">
      <c r="B23646" s="106"/>
      <c r="C23646" s="106"/>
      <c r="D23646" s="139"/>
      <c r="P23646" s="142"/>
      <c r="Q23646" s="142"/>
      <c r="R23646" s="142"/>
      <c r="S23646" s="139"/>
    </row>
    <row r="23647" spans="2:19" ht="15.75" customHeight="1" x14ac:dyDescent="0.25">
      <c r="B23647" s="106"/>
      <c r="C23647" s="106"/>
      <c r="D23647" s="139"/>
      <c r="P23647" s="142"/>
      <c r="Q23647" s="142"/>
      <c r="R23647" s="142"/>
      <c r="S23647" s="139"/>
    </row>
    <row r="23648" spans="2:19" ht="15.75" customHeight="1" x14ac:dyDescent="0.25">
      <c r="B23648" s="106"/>
      <c r="C23648" s="106"/>
      <c r="D23648" s="139"/>
      <c r="P23648" s="142"/>
      <c r="Q23648" s="142"/>
      <c r="R23648" s="142"/>
      <c r="S23648" s="139"/>
    </row>
    <row r="23649" spans="2:19" ht="15.75" customHeight="1" x14ac:dyDescent="0.25">
      <c r="B23649" s="106"/>
      <c r="C23649" s="106"/>
      <c r="D23649" s="139"/>
      <c r="P23649" s="142"/>
      <c r="Q23649" s="142"/>
      <c r="R23649" s="142"/>
      <c r="S23649" s="139"/>
    </row>
    <row r="23650" spans="2:19" ht="15.75" customHeight="1" x14ac:dyDescent="0.25">
      <c r="B23650" s="106"/>
      <c r="C23650" s="106"/>
      <c r="D23650" s="139"/>
      <c r="P23650" s="142"/>
      <c r="Q23650" s="142"/>
      <c r="R23650" s="142"/>
      <c r="S23650" s="139"/>
    </row>
    <row r="23651" spans="2:19" ht="15.75" customHeight="1" x14ac:dyDescent="0.25">
      <c r="B23651" s="106"/>
      <c r="C23651" s="106"/>
      <c r="D23651" s="139"/>
      <c r="P23651" s="142"/>
      <c r="Q23651" s="142"/>
      <c r="R23651" s="142"/>
      <c r="S23651" s="139"/>
    </row>
    <row r="23652" spans="2:19" ht="15.75" customHeight="1" x14ac:dyDescent="0.25">
      <c r="B23652" s="106"/>
      <c r="C23652" s="106"/>
      <c r="D23652" s="139"/>
      <c r="P23652" s="142"/>
      <c r="Q23652" s="142"/>
      <c r="R23652" s="142"/>
      <c r="S23652" s="139"/>
    </row>
    <row r="23653" spans="2:19" ht="15.75" customHeight="1" x14ac:dyDescent="0.25">
      <c r="B23653" s="106"/>
      <c r="C23653" s="106"/>
      <c r="D23653" s="139"/>
      <c r="P23653" s="142"/>
      <c r="Q23653" s="142"/>
      <c r="R23653" s="142"/>
      <c r="S23653" s="139"/>
    </row>
    <row r="23654" spans="2:19" ht="15.75" customHeight="1" x14ac:dyDescent="0.25">
      <c r="B23654" s="106"/>
      <c r="C23654" s="106"/>
      <c r="D23654" s="139"/>
      <c r="P23654" s="142"/>
      <c r="Q23654" s="142"/>
      <c r="R23654" s="142"/>
      <c r="S23654" s="139"/>
    </row>
    <row r="23655" spans="2:19" ht="15.75" customHeight="1" x14ac:dyDescent="0.25">
      <c r="B23655" s="106"/>
      <c r="C23655" s="106"/>
      <c r="D23655" s="139"/>
      <c r="P23655" s="142"/>
      <c r="Q23655" s="142"/>
      <c r="R23655" s="142"/>
      <c r="S23655" s="139"/>
    </row>
    <row r="23656" spans="2:19" ht="15.75" customHeight="1" x14ac:dyDescent="0.25">
      <c r="B23656" s="106"/>
      <c r="C23656" s="106"/>
      <c r="D23656" s="139"/>
      <c r="P23656" s="142"/>
      <c r="Q23656" s="142"/>
      <c r="R23656" s="142"/>
      <c r="S23656" s="139"/>
    </row>
    <row r="23657" spans="2:19" ht="15.75" customHeight="1" x14ac:dyDescent="0.25">
      <c r="B23657" s="106"/>
      <c r="C23657" s="106"/>
      <c r="D23657" s="139"/>
      <c r="P23657" s="142"/>
      <c r="Q23657" s="142"/>
      <c r="R23657" s="142"/>
      <c r="S23657" s="139"/>
    </row>
    <row r="23658" spans="2:19" ht="15.75" customHeight="1" x14ac:dyDescent="0.25">
      <c r="B23658" s="106"/>
      <c r="C23658" s="106"/>
      <c r="D23658" s="139"/>
      <c r="P23658" s="142"/>
      <c r="Q23658" s="142"/>
      <c r="R23658" s="142"/>
      <c r="S23658" s="139"/>
    </row>
    <row r="23659" spans="2:19" ht="15.75" customHeight="1" x14ac:dyDescent="0.25">
      <c r="B23659" s="106"/>
      <c r="C23659" s="106"/>
      <c r="D23659" s="139"/>
      <c r="P23659" s="142"/>
      <c r="Q23659" s="142"/>
      <c r="R23659" s="142"/>
      <c r="S23659" s="139"/>
    </row>
    <row r="23660" spans="2:19" ht="15.75" customHeight="1" x14ac:dyDescent="0.25">
      <c r="B23660" s="106"/>
      <c r="C23660" s="106"/>
      <c r="D23660" s="139"/>
      <c r="P23660" s="142"/>
      <c r="Q23660" s="142"/>
      <c r="R23660" s="142"/>
      <c r="S23660" s="139"/>
    </row>
    <row r="23661" spans="2:19" ht="15.75" customHeight="1" x14ac:dyDescent="0.25">
      <c r="B23661" s="106"/>
      <c r="C23661" s="106"/>
      <c r="D23661" s="139"/>
      <c r="P23661" s="142"/>
      <c r="Q23661" s="142"/>
      <c r="R23661" s="142"/>
      <c r="S23661" s="139"/>
    </row>
    <row r="23662" spans="2:19" ht="15.75" customHeight="1" x14ac:dyDescent="0.25">
      <c r="B23662" s="106"/>
      <c r="C23662" s="106"/>
      <c r="D23662" s="139"/>
      <c r="P23662" s="142"/>
      <c r="Q23662" s="142"/>
      <c r="R23662" s="142"/>
      <c r="S23662" s="139"/>
    </row>
    <row r="23663" spans="2:19" ht="15.75" customHeight="1" x14ac:dyDescent="0.25">
      <c r="B23663" s="106"/>
      <c r="C23663" s="106"/>
      <c r="D23663" s="139"/>
      <c r="P23663" s="142"/>
      <c r="Q23663" s="142"/>
      <c r="R23663" s="142"/>
      <c r="S23663" s="139"/>
    </row>
    <row r="23664" spans="2:19" ht="15.75" customHeight="1" x14ac:dyDescent="0.25">
      <c r="B23664" s="106"/>
      <c r="C23664" s="106"/>
      <c r="D23664" s="139"/>
      <c r="P23664" s="142"/>
      <c r="Q23664" s="142"/>
      <c r="R23664" s="142"/>
      <c r="S23664" s="139"/>
    </row>
    <row r="23665" spans="2:19" ht="15.75" customHeight="1" x14ac:dyDescent="0.25">
      <c r="B23665" s="106"/>
      <c r="C23665" s="106"/>
      <c r="D23665" s="139"/>
      <c r="P23665" s="142"/>
      <c r="Q23665" s="142"/>
      <c r="R23665" s="142"/>
      <c r="S23665" s="139"/>
    </row>
    <row r="23666" spans="2:19" ht="15.75" customHeight="1" x14ac:dyDescent="0.25">
      <c r="B23666" s="106"/>
      <c r="C23666" s="106"/>
      <c r="D23666" s="139"/>
      <c r="P23666" s="142"/>
      <c r="Q23666" s="142"/>
      <c r="R23666" s="142"/>
      <c r="S23666" s="139"/>
    </row>
    <row r="23667" spans="2:19" ht="15.75" customHeight="1" x14ac:dyDescent="0.25">
      <c r="B23667" s="106"/>
      <c r="C23667" s="106"/>
      <c r="D23667" s="139"/>
      <c r="P23667" s="142"/>
      <c r="Q23667" s="142"/>
      <c r="R23667" s="142"/>
      <c r="S23667" s="139"/>
    </row>
    <row r="23668" spans="2:19" ht="15.75" customHeight="1" x14ac:dyDescent="0.25">
      <c r="B23668" s="106"/>
      <c r="C23668" s="106"/>
      <c r="D23668" s="139"/>
      <c r="P23668" s="142"/>
      <c r="Q23668" s="142"/>
      <c r="R23668" s="142"/>
      <c r="S23668" s="139"/>
    </row>
    <row r="23669" spans="2:19" ht="15.75" customHeight="1" x14ac:dyDescent="0.25">
      <c r="B23669" s="106"/>
      <c r="C23669" s="106"/>
      <c r="D23669" s="139"/>
      <c r="P23669" s="142"/>
      <c r="Q23669" s="142"/>
      <c r="R23669" s="142"/>
      <c r="S23669" s="139"/>
    </row>
    <row r="23670" spans="2:19" ht="15.75" customHeight="1" x14ac:dyDescent="0.25">
      <c r="B23670" s="106"/>
      <c r="C23670" s="106"/>
      <c r="D23670" s="139"/>
      <c r="P23670" s="142"/>
      <c r="Q23670" s="142"/>
      <c r="R23670" s="142"/>
      <c r="S23670" s="139"/>
    </row>
    <row r="23671" spans="2:19" ht="15.75" customHeight="1" x14ac:dyDescent="0.25">
      <c r="B23671" s="106"/>
      <c r="C23671" s="106"/>
      <c r="D23671" s="139"/>
      <c r="P23671" s="142"/>
      <c r="Q23671" s="142"/>
      <c r="R23671" s="142"/>
      <c r="S23671" s="139"/>
    </row>
    <row r="23672" spans="2:19" ht="15.75" customHeight="1" x14ac:dyDescent="0.25">
      <c r="B23672" s="106"/>
      <c r="C23672" s="106"/>
      <c r="D23672" s="139"/>
      <c r="P23672" s="142"/>
      <c r="Q23672" s="142"/>
      <c r="R23672" s="142"/>
      <c r="S23672" s="139"/>
    </row>
    <row r="23673" spans="2:19" ht="15.75" customHeight="1" x14ac:dyDescent="0.25">
      <c r="B23673" s="106"/>
      <c r="C23673" s="106"/>
      <c r="D23673" s="139"/>
      <c r="P23673" s="142"/>
      <c r="Q23673" s="142"/>
      <c r="R23673" s="142"/>
      <c r="S23673" s="139"/>
    </row>
    <row r="23674" spans="2:19" ht="15.75" customHeight="1" x14ac:dyDescent="0.25">
      <c r="B23674" s="106"/>
      <c r="C23674" s="106"/>
      <c r="D23674" s="139"/>
      <c r="P23674" s="142"/>
      <c r="Q23674" s="142"/>
      <c r="R23674" s="142"/>
      <c r="S23674" s="139"/>
    </row>
    <row r="23675" spans="2:19" ht="15.75" customHeight="1" x14ac:dyDescent="0.25">
      <c r="B23675" s="106"/>
      <c r="C23675" s="106"/>
      <c r="D23675" s="139"/>
      <c r="P23675" s="142"/>
      <c r="Q23675" s="142"/>
      <c r="R23675" s="142"/>
      <c r="S23675" s="139"/>
    </row>
    <row r="23676" spans="2:19" ht="15.75" customHeight="1" x14ac:dyDescent="0.25">
      <c r="B23676" s="106"/>
      <c r="C23676" s="106"/>
      <c r="D23676" s="139"/>
      <c r="P23676" s="142"/>
      <c r="Q23676" s="142"/>
      <c r="R23676" s="142"/>
      <c r="S23676" s="139"/>
    </row>
    <row r="23677" spans="2:19" ht="15.75" customHeight="1" x14ac:dyDescent="0.25">
      <c r="B23677" s="106"/>
      <c r="C23677" s="106"/>
      <c r="D23677" s="139"/>
      <c r="P23677" s="142"/>
      <c r="Q23677" s="142"/>
      <c r="R23677" s="142"/>
      <c r="S23677" s="139"/>
    </row>
    <row r="23678" spans="2:19" ht="15.75" customHeight="1" x14ac:dyDescent="0.25">
      <c r="B23678" s="106"/>
      <c r="C23678" s="106"/>
      <c r="D23678" s="139"/>
      <c r="P23678" s="142"/>
      <c r="Q23678" s="142"/>
      <c r="R23678" s="142"/>
      <c r="S23678" s="139"/>
    </row>
    <row r="23679" spans="2:19" ht="15.75" customHeight="1" x14ac:dyDescent="0.25">
      <c r="B23679" s="106"/>
      <c r="C23679" s="106"/>
      <c r="D23679" s="139"/>
      <c r="P23679" s="142"/>
      <c r="Q23679" s="142"/>
      <c r="R23679" s="142"/>
      <c r="S23679" s="139"/>
    </row>
    <row r="23680" spans="2:19" ht="15.75" customHeight="1" x14ac:dyDescent="0.25">
      <c r="B23680" s="106"/>
      <c r="C23680" s="106"/>
      <c r="D23680" s="139"/>
      <c r="P23680" s="142"/>
      <c r="Q23680" s="142"/>
      <c r="R23680" s="142"/>
      <c r="S23680" s="139"/>
    </row>
    <row r="23681" spans="2:19" ht="15.75" customHeight="1" x14ac:dyDescent="0.25">
      <c r="B23681" s="106"/>
      <c r="C23681" s="106"/>
      <c r="D23681" s="139"/>
      <c r="P23681" s="142"/>
      <c r="Q23681" s="142"/>
      <c r="R23681" s="142"/>
      <c r="S23681" s="139"/>
    </row>
    <row r="23682" spans="2:19" ht="15.75" customHeight="1" x14ac:dyDescent="0.25">
      <c r="B23682" s="106"/>
      <c r="C23682" s="106"/>
      <c r="D23682" s="139"/>
      <c r="P23682" s="142"/>
      <c r="Q23682" s="142"/>
      <c r="R23682" s="142"/>
      <c r="S23682" s="139"/>
    </row>
    <row r="23683" spans="2:19" ht="15.75" customHeight="1" x14ac:dyDescent="0.25">
      <c r="B23683" s="106"/>
      <c r="C23683" s="106"/>
      <c r="D23683" s="139"/>
      <c r="P23683" s="142"/>
      <c r="Q23683" s="142"/>
      <c r="R23683" s="142"/>
      <c r="S23683" s="139"/>
    </row>
    <row r="23684" spans="2:19" ht="15.75" customHeight="1" x14ac:dyDescent="0.25">
      <c r="B23684" s="106"/>
      <c r="C23684" s="106"/>
      <c r="D23684" s="139"/>
      <c r="P23684" s="142"/>
      <c r="Q23684" s="142"/>
      <c r="R23684" s="142"/>
      <c r="S23684" s="139"/>
    </row>
    <row r="23685" spans="2:19" ht="15.75" customHeight="1" x14ac:dyDescent="0.25">
      <c r="B23685" s="106"/>
      <c r="C23685" s="106"/>
      <c r="D23685" s="139"/>
      <c r="P23685" s="142"/>
      <c r="Q23685" s="142"/>
      <c r="R23685" s="142"/>
      <c r="S23685" s="139"/>
    </row>
    <row r="23686" spans="2:19" ht="15.75" customHeight="1" x14ac:dyDescent="0.25">
      <c r="B23686" s="106"/>
      <c r="C23686" s="106"/>
      <c r="D23686" s="139"/>
      <c r="P23686" s="142"/>
      <c r="Q23686" s="142"/>
      <c r="R23686" s="142"/>
      <c r="S23686" s="139"/>
    </row>
    <row r="23687" spans="2:19" ht="15.75" customHeight="1" x14ac:dyDescent="0.25">
      <c r="B23687" s="106"/>
      <c r="C23687" s="106"/>
      <c r="D23687" s="139"/>
      <c r="P23687" s="142"/>
      <c r="Q23687" s="142"/>
      <c r="R23687" s="142"/>
      <c r="S23687" s="139"/>
    </row>
    <row r="23688" spans="2:19" ht="15.75" customHeight="1" x14ac:dyDescent="0.25">
      <c r="B23688" s="106"/>
      <c r="C23688" s="106"/>
      <c r="D23688" s="139"/>
      <c r="P23688" s="142"/>
      <c r="Q23688" s="142"/>
      <c r="R23688" s="142"/>
      <c r="S23688" s="139"/>
    </row>
    <row r="23689" spans="2:19" ht="15.75" customHeight="1" x14ac:dyDescent="0.25">
      <c r="B23689" s="106"/>
      <c r="C23689" s="106"/>
      <c r="D23689" s="139"/>
      <c r="P23689" s="142"/>
      <c r="Q23689" s="142"/>
      <c r="R23689" s="142"/>
      <c r="S23689" s="139"/>
    </row>
    <row r="23690" spans="2:19" ht="15.75" customHeight="1" x14ac:dyDescent="0.25">
      <c r="B23690" s="106"/>
      <c r="C23690" s="106"/>
      <c r="D23690" s="139"/>
      <c r="P23690" s="142"/>
      <c r="Q23690" s="142"/>
      <c r="R23690" s="142"/>
      <c r="S23690" s="139"/>
    </row>
    <row r="23691" spans="2:19" ht="15.75" customHeight="1" x14ac:dyDescent="0.25">
      <c r="B23691" s="106"/>
      <c r="C23691" s="106"/>
      <c r="D23691" s="139"/>
      <c r="P23691" s="142"/>
      <c r="Q23691" s="142"/>
      <c r="R23691" s="142"/>
      <c r="S23691" s="139"/>
    </row>
    <row r="23692" spans="2:19" ht="15.75" customHeight="1" x14ac:dyDescent="0.25">
      <c r="B23692" s="106"/>
      <c r="C23692" s="106"/>
      <c r="D23692" s="139"/>
      <c r="P23692" s="142"/>
      <c r="Q23692" s="142"/>
      <c r="R23692" s="142"/>
      <c r="S23692" s="139"/>
    </row>
    <row r="23693" spans="2:19" ht="15.75" customHeight="1" x14ac:dyDescent="0.25">
      <c r="B23693" s="106"/>
      <c r="C23693" s="106"/>
      <c r="D23693" s="139"/>
      <c r="P23693" s="142"/>
      <c r="Q23693" s="142"/>
      <c r="R23693" s="142"/>
      <c r="S23693" s="139"/>
    </row>
    <row r="23694" spans="2:19" ht="15.75" customHeight="1" x14ac:dyDescent="0.25">
      <c r="B23694" s="106"/>
      <c r="C23694" s="106"/>
      <c r="D23694" s="139"/>
      <c r="P23694" s="142"/>
      <c r="Q23694" s="142"/>
      <c r="R23694" s="142"/>
      <c r="S23694" s="139"/>
    </row>
    <row r="23695" spans="2:19" ht="15.75" customHeight="1" x14ac:dyDescent="0.25">
      <c r="B23695" s="106"/>
      <c r="C23695" s="106"/>
      <c r="D23695" s="139"/>
      <c r="P23695" s="142"/>
      <c r="Q23695" s="142"/>
      <c r="R23695" s="142"/>
      <c r="S23695" s="139"/>
    </row>
    <row r="23696" spans="2:19" ht="15.75" customHeight="1" x14ac:dyDescent="0.25">
      <c r="B23696" s="106"/>
      <c r="C23696" s="106"/>
      <c r="D23696" s="139"/>
      <c r="P23696" s="142"/>
      <c r="Q23696" s="142"/>
      <c r="R23696" s="142"/>
      <c r="S23696" s="139"/>
    </row>
    <row r="23697" spans="2:19" ht="15.75" customHeight="1" x14ac:dyDescent="0.25">
      <c r="B23697" s="106"/>
      <c r="C23697" s="106"/>
      <c r="D23697" s="139"/>
      <c r="P23697" s="142"/>
      <c r="Q23697" s="142"/>
      <c r="R23697" s="142"/>
      <c r="S23697" s="139"/>
    </row>
    <row r="23698" spans="2:19" ht="15.75" customHeight="1" x14ac:dyDescent="0.25">
      <c r="B23698" s="106"/>
      <c r="C23698" s="106"/>
      <c r="D23698" s="139"/>
      <c r="P23698" s="142"/>
      <c r="Q23698" s="142"/>
      <c r="R23698" s="142"/>
      <c r="S23698" s="139"/>
    </row>
    <row r="23699" spans="2:19" ht="15.75" customHeight="1" x14ac:dyDescent="0.25">
      <c r="B23699" s="106"/>
      <c r="C23699" s="106"/>
      <c r="D23699" s="139"/>
      <c r="P23699" s="142"/>
      <c r="Q23699" s="142"/>
      <c r="R23699" s="142"/>
      <c r="S23699" s="139"/>
    </row>
    <row r="23700" spans="2:19" ht="15.75" customHeight="1" x14ac:dyDescent="0.25">
      <c r="B23700" s="106"/>
      <c r="C23700" s="106"/>
      <c r="D23700" s="139"/>
      <c r="P23700" s="142"/>
      <c r="Q23700" s="142"/>
      <c r="R23700" s="142"/>
      <c r="S23700" s="139"/>
    </row>
    <row r="23701" spans="2:19" ht="15.75" customHeight="1" x14ac:dyDescent="0.25">
      <c r="B23701" s="106"/>
      <c r="C23701" s="106"/>
      <c r="D23701" s="139"/>
      <c r="P23701" s="142"/>
      <c r="Q23701" s="142"/>
      <c r="R23701" s="142"/>
      <c r="S23701" s="139"/>
    </row>
    <row r="23702" spans="2:19" ht="15.75" customHeight="1" x14ac:dyDescent="0.25">
      <c r="B23702" s="106"/>
      <c r="C23702" s="106"/>
      <c r="D23702" s="139"/>
      <c r="P23702" s="142"/>
      <c r="Q23702" s="142"/>
      <c r="R23702" s="142"/>
      <c r="S23702" s="139"/>
    </row>
    <row r="23703" spans="2:19" ht="15.75" customHeight="1" x14ac:dyDescent="0.25">
      <c r="B23703" s="106"/>
      <c r="C23703" s="106"/>
      <c r="D23703" s="139"/>
      <c r="P23703" s="142"/>
      <c r="Q23703" s="142"/>
      <c r="R23703" s="142"/>
      <c r="S23703" s="139"/>
    </row>
    <row r="23704" spans="2:19" ht="15.75" customHeight="1" x14ac:dyDescent="0.25">
      <c r="B23704" s="106"/>
      <c r="C23704" s="106"/>
      <c r="D23704" s="139"/>
      <c r="P23704" s="142"/>
      <c r="Q23704" s="142"/>
      <c r="R23704" s="142"/>
      <c r="S23704" s="139"/>
    </row>
    <row r="23705" spans="2:19" ht="15.75" customHeight="1" x14ac:dyDescent="0.25">
      <c r="B23705" s="106"/>
      <c r="C23705" s="106"/>
      <c r="D23705" s="139"/>
      <c r="P23705" s="142"/>
      <c r="Q23705" s="142"/>
      <c r="R23705" s="142"/>
      <c r="S23705" s="139"/>
    </row>
    <row r="23706" spans="2:19" ht="15.75" customHeight="1" x14ac:dyDescent="0.25">
      <c r="B23706" s="106"/>
      <c r="C23706" s="106"/>
      <c r="D23706" s="139"/>
      <c r="P23706" s="142"/>
      <c r="Q23706" s="142"/>
      <c r="R23706" s="142"/>
      <c r="S23706" s="139"/>
    </row>
    <row r="23707" spans="2:19" ht="15.75" customHeight="1" x14ac:dyDescent="0.25">
      <c r="B23707" s="106"/>
      <c r="C23707" s="106"/>
      <c r="D23707" s="139"/>
      <c r="P23707" s="142"/>
      <c r="Q23707" s="142"/>
      <c r="R23707" s="142"/>
      <c r="S23707" s="139"/>
    </row>
    <row r="23708" spans="2:19" ht="15.75" customHeight="1" x14ac:dyDescent="0.25">
      <c r="B23708" s="106"/>
      <c r="C23708" s="106"/>
      <c r="D23708" s="139"/>
      <c r="P23708" s="142"/>
      <c r="Q23708" s="142"/>
      <c r="R23708" s="142"/>
      <c r="S23708" s="139"/>
    </row>
    <row r="23709" spans="2:19" ht="15.75" customHeight="1" x14ac:dyDescent="0.25">
      <c r="B23709" s="106"/>
      <c r="C23709" s="106"/>
      <c r="D23709" s="139"/>
      <c r="P23709" s="142"/>
      <c r="Q23709" s="142"/>
      <c r="R23709" s="142"/>
      <c r="S23709" s="139"/>
    </row>
    <row r="23710" spans="2:19" ht="15.75" customHeight="1" x14ac:dyDescent="0.25">
      <c r="B23710" s="106"/>
      <c r="C23710" s="106"/>
      <c r="D23710" s="139"/>
      <c r="P23710" s="142"/>
      <c r="Q23710" s="142"/>
      <c r="R23710" s="142"/>
      <c r="S23710" s="139"/>
    </row>
    <row r="23711" spans="2:19" ht="15.75" customHeight="1" x14ac:dyDescent="0.25">
      <c r="B23711" s="106"/>
      <c r="C23711" s="106"/>
      <c r="D23711" s="139"/>
      <c r="P23711" s="142"/>
      <c r="Q23711" s="142"/>
      <c r="R23711" s="142"/>
      <c r="S23711" s="139"/>
    </row>
    <row r="23712" spans="2:19" ht="15.75" customHeight="1" x14ac:dyDescent="0.25">
      <c r="B23712" s="106"/>
      <c r="C23712" s="106"/>
      <c r="D23712" s="139"/>
      <c r="P23712" s="142"/>
      <c r="Q23712" s="142"/>
      <c r="R23712" s="142"/>
      <c r="S23712" s="139"/>
    </row>
    <row r="23713" spans="2:19" ht="15.75" customHeight="1" x14ac:dyDescent="0.25">
      <c r="B23713" s="106"/>
      <c r="C23713" s="106"/>
      <c r="D23713" s="139"/>
      <c r="P23713" s="142"/>
      <c r="Q23713" s="142"/>
      <c r="R23713" s="142"/>
      <c r="S23713" s="139"/>
    </row>
    <row r="23714" spans="2:19" ht="15.75" customHeight="1" x14ac:dyDescent="0.25">
      <c r="B23714" s="106"/>
      <c r="C23714" s="106"/>
      <c r="D23714" s="139"/>
      <c r="P23714" s="142"/>
      <c r="Q23714" s="142"/>
      <c r="R23714" s="142"/>
      <c r="S23714" s="139"/>
    </row>
    <row r="23715" spans="2:19" ht="15.75" customHeight="1" x14ac:dyDescent="0.25">
      <c r="B23715" s="106"/>
      <c r="C23715" s="106"/>
      <c r="D23715" s="139"/>
      <c r="P23715" s="142"/>
      <c r="Q23715" s="142"/>
      <c r="R23715" s="142"/>
      <c r="S23715" s="139"/>
    </row>
    <row r="23716" spans="2:19" ht="15.75" customHeight="1" x14ac:dyDescent="0.25">
      <c r="B23716" s="106"/>
      <c r="C23716" s="106"/>
      <c r="D23716" s="139"/>
      <c r="P23716" s="142"/>
      <c r="Q23716" s="142"/>
      <c r="R23716" s="142"/>
      <c r="S23716" s="139"/>
    </row>
    <row r="23717" spans="2:19" ht="15.75" customHeight="1" x14ac:dyDescent="0.25">
      <c r="B23717" s="106"/>
      <c r="C23717" s="106"/>
      <c r="D23717" s="139"/>
      <c r="P23717" s="142"/>
      <c r="Q23717" s="142"/>
      <c r="R23717" s="142"/>
      <c r="S23717" s="139"/>
    </row>
    <row r="23718" spans="2:19" ht="15.75" customHeight="1" x14ac:dyDescent="0.25">
      <c r="B23718" s="106"/>
      <c r="C23718" s="106"/>
      <c r="D23718" s="139"/>
      <c r="P23718" s="142"/>
      <c r="Q23718" s="142"/>
      <c r="R23718" s="142"/>
      <c r="S23718" s="139"/>
    </row>
    <row r="23719" spans="2:19" ht="15.75" customHeight="1" x14ac:dyDescent="0.25">
      <c r="B23719" s="106"/>
      <c r="C23719" s="106"/>
      <c r="D23719" s="139"/>
      <c r="P23719" s="142"/>
      <c r="Q23719" s="142"/>
      <c r="R23719" s="142"/>
      <c r="S23719" s="139"/>
    </row>
    <row r="23720" spans="2:19" ht="15.75" customHeight="1" x14ac:dyDescent="0.25">
      <c r="B23720" s="106"/>
      <c r="C23720" s="106"/>
      <c r="D23720" s="139"/>
      <c r="P23720" s="142"/>
      <c r="Q23720" s="142"/>
      <c r="R23720" s="142"/>
      <c r="S23720" s="139"/>
    </row>
    <row r="23721" spans="2:19" ht="15.75" customHeight="1" x14ac:dyDescent="0.25">
      <c r="B23721" s="106"/>
      <c r="C23721" s="106"/>
      <c r="D23721" s="139"/>
      <c r="P23721" s="142"/>
      <c r="Q23721" s="142"/>
      <c r="R23721" s="142"/>
      <c r="S23721" s="139"/>
    </row>
    <row r="23722" spans="2:19" ht="15.75" customHeight="1" x14ac:dyDescent="0.25">
      <c r="B23722" s="106"/>
      <c r="C23722" s="106"/>
      <c r="D23722" s="139"/>
      <c r="P23722" s="142"/>
      <c r="Q23722" s="142"/>
      <c r="R23722" s="142"/>
      <c r="S23722" s="139"/>
    </row>
    <row r="23723" spans="2:19" ht="15.75" customHeight="1" x14ac:dyDescent="0.25">
      <c r="B23723" s="106"/>
      <c r="C23723" s="106"/>
      <c r="D23723" s="139"/>
      <c r="P23723" s="142"/>
      <c r="Q23723" s="142"/>
      <c r="R23723" s="142"/>
      <c r="S23723" s="139"/>
    </row>
    <row r="23724" spans="2:19" ht="15.75" customHeight="1" x14ac:dyDescent="0.25">
      <c r="B23724" s="106"/>
      <c r="C23724" s="106"/>
      <c r="D23724" s="139"/>
      <c r="P23724" s="142"/>
      <c r="Q23724" s="142"/>
      <c r="R23724" s="142"/>
      <c r="S23724" s="139"/>
    </row>
    <row r="23725" spans="2:19" ht="15.75" customHeight="1" x14ac:dyDescent="0.25">
      <c r="B23725" s="106"/>
      <c r="C23725" s="106"/>
      <c r="D23725" s="139"/>
      <c r="P23725" s="142"/>
      <c r="Q23725" s="142"/>
      <c r="R23725" s="142"/>
      <c r="S23725" s="139"/>
    </row>
    <row r="23726" spans="2:19" ht="15.75" customHeight="1" x14ac:dyDescent="0.25">
      <c r="B23726" s="106"/>
      <c r="C23726" s="106"/>
      <c r="D23726" s="139"/>
      <c r="P23726" s="142"/>
      <c r="Q23726" s="142"/>
      <c r="R23726" s="142"/>
      <c r="S23726" s="139"/>
    </row>
    <row r="23727" spans="2:19" ht="15.75" customHeight="1" x14ac:dyDescent="0.25">
      <c r="B23727" s="106"/>
      <c r="C23727" s="106"/>
      <c r="D23727" s="139"/>
      <c r="P23727" s="142"/>
      <c r="Q23727" s="142"/>
      <c r="R23727" s="142"/>
      <c r="S23727" s="139"/>
    </row>
    <row r="23728" spans="2:19" ht="15.75" customHeight="1" x14ac:dyDescent="0.25">
      <c r="B23728" s="106"/>
      <c r="C23728" s="106"/>
      <c r="D23728" s="139"/>
      <c r="P23728" s="142"/>
      <c r="Q23728" s="142"/>
      <c r="R23728" s="142"/>
      <c r="S23728" s="139"/>
    </row>
    <row r="23729" spans="2:19" ht="15.75" customHeight="1" x14ac:dyDescent="0.25">
      <c r="B23729" s="106"/>
      <c r="C23729" s="106"/>
      <c r="D23729" s="139"/>
      <c r="P23729" s="142"/>
      <c r="Q23729" s="142"/>
      <c r="R23729" s="142"/>
      <c r="S23729" s="139"/>
    </row>
    <row r="23730" spans="2:19" ht="15.75" customHeight="1" x14ac:dyDescent="0.25">
      <c r="B23730" s="106"/>
      <c r="C23730" s="106"/>
      <c r="D23730" s="139"/>
      <c r="P23730" s="142"/>
      <c r="Q23730" s="142"/>
      <c r="R23730" s="142"/>
      <c r="S23730" s="139"/>
    </row>
    <row r="23731" spans="2:19" ht="15.75" customHeight="1" x14ac:dyDescent="0.25">
      <c r="B23731" s="106"/>
      <c r="C23731" s="106"/>
      <c r="D23731" s="139"/>
      <c r="P23731" s="142"/>
      <c r="Q23731" s="142"/>
      <c r="R23731" s="142"/>
      <c r="S23731" s="139"/>
    </row>
    <row r="23732" spans="2:19" ht="15.75" customHeight="1" x14ac:dyDescent="0.25">
      <c r="B23732" s="106"/>
      <c r="C23732" s="106"/>
      <c r="D23732" s="139"/>
      <c r="P23732" s="142"/>
      <c r="Q23732" s="142"/>
      <c r="R23732" s="142"/>
      <c r="S23732" s="139"/>
    </row>
    <row r="23733" spans="2:19" ht="15.75" customHeight="1" x14ac:dyDescent="0.25">
      <c r="B23733" s="106"/>
      <c r="C23733" s="106"/>
      <c r="D23733" s="139"/>
      <c r="P23733" s="142"/>
      <c r="Q23733" s="142"/>
      <c r="R23733" s="142"/>
      <c r="S23733" s="139"/>
    </row>
    <row r="23734" spans="2:19" ht="15.75" customHeight="1" x14ac:dyDescent="0.25">
      <c r="B23734" s="106"/>
      <c r="C23734" s="106"/>
      <c r="D23734" s="139"/>
      <c r="P23734" s="142"/>
      <c r="Q23734" s="142"/>
      <c r="R23734" s="142"/>
      <c r="S23734" s="139"/>
    </row>
    <row r="23735" spans="2:19" ht="15.75" customHeight="1" x14ac:dyDescent="0.25">
      <c r="B23735" s="106"/>
      <c r="C23735" s="106"/>
      <c r="D23735" s="139"/>
      <c r="P23735" s="142"/>
      <c r="Q23735" s="142"/>
      <c r="R23735" s="142"/>
      <c r="S23735" s="139"/>
    </row>
    <row r="23736" spans="2:19" ht="15.75" customHeight="1" x14ac:dyDescent="0.25">
      <c r="B23736" s="106"/>
      <c r="C23736" s="106"/>
      <c r="D23736" s="139"/>
      <c r="P23736" s="142"/>
      <c r="Q23736" s="142"/>
      <c r="R23736" s="142"/>
      <c r="S23736" s="139"/>
    </row>
    <row r="23737" spans="2:19" ht="15.75" customHeight="1" x14ac:dyDescent="0.25">
      <c r="B23737" s="106"/>
      <c r="C23737" s="106"/>
      <c r="D23737" s="139"/>
      <c r="P23737" s="142"/>
      <c r="Q23737" s="142"/>
      <c r="R23737" s="142"/>
      <c r="S23737" s="139"/>
    </row>
    <row r="23738" spans="2:19" ht="15.75" customHeight="1" x14ac:dyDescent="0.25">
      <c r="B23738" s="106"/>
      <c r="C23738" s="106"/>
      <c r="D23738" s="139"/>
      <c r="P23738" s="142"/>
      <c r="Q23738" s="142"/>
      <c r="R23738" s="142"/>
      <c r="S23738" s="139"/>
    </row>
    <row r="23739" spans="2:19" ht="15.75" customHeight="1" x14ac:dyDescent="0.25">
      <c r="B23739" s="106"/>
      <c r="C23739" s="106"/>
      <c r="D23739" s="139"/>
      <c r="P23739" s="142"/>
      <c r="Q23739" s="142"/>
      <c r="R23739" s="142"/>
      <c r="S23739" s="139"/>
    </row>
    <row r="23740" spans="2:19" ht="15.75" customHeight="1" x14ac:dyDescent="0.25">
      <c r="B23740" s="106"/>
      <c r="C23740" s="106"/>
      <c r="D23740" s="139"/>
      <c r="P23740" s="142"/>
      <c r="Q23740" s="142"/>
      <c r="R23740" s="142"/>
      <c r="S23740" s="139"/>
    </row>
    <row r="23741" spans="2:19" ht="15.75" customHeight="1" x14ac:dyDescent="0.25">
      <c r="B23741" s="106"/>
      <c r="C23741" s="106"/>
      <c r="D23741" s="139"/>
      <c r="P23741" s="142"/>
      <c r="Q23741" s="142"/>
      <c r="R23741" s="142"/>
      <c r="S23741" s="139"/>
    </row>
    <row r="23742" spans="2:19" ht="15.75" customHeight="1" x14ac:dyDescent="0.25">
      <c r="B23742" s="106"/>
      <c r="C23742" s="106"/>
      <c r="D23742" s="139"/>
      <c r="P23742" s="142"/>
      <c r="Q23742" s="142"/>
      <c r="R23742" s="142"/>
      <c r="S23742" s="139"/>
    </row>
    <row r="23743" spans="2:19" ht="15.75" customHeight="1" x14ac:dyDescent="0.25">
      <c r="B23743" s="106"/>
      <c r="C23743" s="106"/>
      <c r="D23743" s="139"/>
      <c r="P23743" s="142"/>
      <c r="Q23743" s="142"/>
      <c r="R23743" s="142"/>
      <c r="S23743" s="139"/>
    </row>
    <row r="23744" spans="2:19" ht="15.75" customHeight="1" x14ac:dyDescent="0.25">
      <c r="B23744" s="106"/>
      <c r="C23744" s="106"/>
      <c r="D23744" s="139"/>
      <c r="P23744" s="142"/>
      <c r="Q23744" s="142"/>
      <c r="R23744" s="142"/>
      <c r="S23744" s="139"/>
    </row>
    <row r="23745" spans="2:19" ht="15.75" customHeight="1" x14ac:dyDescent="0.25">
      <c r="B23745" s="106"/>
      <c r="C23745" s="106"/>
      <c r="D23745" s="139"/>
      <c r="P23745" s="142"/>
      <c r="Q23745" s="142"/>
      <c r="R23745" s="142"/>
      <c r="S23745" s="139"/>
    </row>
    <row r="23746" spans="2:19" ht="15.75" customHeight="1" x14ac:dyDescent="0.25">
      <c r="B23746" s="106"/>
      <c r="C23746" s="106"/>
      <c r="D23746" s="139"/>
      <c r="P23746" s="142"/>
      <c r="Q23746" s="142"/>
      <c r="R23746" s="142"/>
      <c r="S23746" s="139"/>
    </row>
    <row r="23747" spans="2:19" ht="15.75" customHeight="1" x14ac:dyDescent="0.25">
      <c r="B23747" s="106"/>
      <c r="C23747" s="106"/>
      <c r="D23747" s="139"/>
      <c r="P23747" s="142"/>
      <c r="Q23747" s="142"/>
      <c r="R23747" s="142"/>
      <c r="S23747" s="139"/>
    </row>
    <row r="23748" spans="2:19" ht="15.75" customHeight="1" x14ac:dyDescent="0.25">
      <c r="B23748" s="106"/>
      <c r="C23748" s="106"/>
      <c r="D23748" s="139"/>
      <c r="P23748" s="142"/>
      <c r="Q23748" s="142"/>
      <c r="R23748" s="142"/>
      <c r="S23748" s="139"/>
    </row>
    <row r="23749" spans="2:19" ht="15.75" customHeight="1" x14ac:dyDescent="0.25">
      <c r="B23749" s="106"/>
      <c r="C23749" s="106"/>
      <c r="D23749" s="139"/>
      <c r="P23749" s="142"/>
      <c r="Q23749" s="142"/>
      <c r="R23749" s="142"/>
      <c r="S23749" s="139"/>
    </row>
    <row r="23750" spans="2:19" ht="15.75" customHeight="1" x14ac:dyDescent="0.25">
      <c r="B23750" s="106"/>
      <c r="C23750" s="106"/>
      <c r="D23750" s="139"/>
      <c r="P23750" s="142"/>
      <c r="Q23750" s="142"/>
      <c r="R23750" s="142"/>
      <c r="S23750" s="139"/>
    </row>
    <row r="23751" spans="2:19" ht="15.75" customHeight="1" x14ac:dyDescent="0.25">
      <c r="B23751" s="106"/>
      <c r="C23751" s="106"/>
      <c r="D23751" s="139"/>
      <c r="P23751" s="142"/>
      <c r="Q23751" s="142"/>
      <c r="R23751" s="142"/>
      <c r="S23751" s="139"/>
    </row>
    <row r="23752" spans="2:19" ht="15.75" customHeight="1" x14ac:dyDescent="0.25">
      <c r="B23752" s="106"/>
      <c r="C23752" s="106"/>
      <c r="D23752" s="139"/>
      <c r="P23752" s="142"/>
      <c r="Q23752" s="142"/>
      <c r="R23752" s="142"/>
      <c r="S23752" s="139"/>
    </row>
    <row r="23753" spans="2:19" ht="15.75" customHeight="1" x14ac:dyDescent="0.25">
      <c r="B23753" s="106"/>
      <c r="C23753" s="106"/>
      <c r="D23753" s="139"/>
      <c r="P23753" s="142"/>
      <c r="Q23753" s="142"/>
      <c r="R23753" s="142"/>
      <c r="S23753" s="139"/>
    </row>
    <row r="23754" spans="2:19" ht="15.75" customHeight="1" x14ac:dyDescent="0.25">
      <c r="B23754" s="106"/>
      <c r="C23754" s="106"/>
      <c r="D23754" s="139"/>
      <c r="P23754" s="142"/>
      <c r="Q23754" s="142"/>
      <c r="R23754" s="142"/>
      <c r="S23754" s="139"/>
    </row>
    <row r="23755" spans="2:19" ht="15.75" customHeight="1" x14ac:dyDescent="0.25">
      <c r="B23755" s="106"/>
      <c r="C23755" s="106"/>
      <c r="D23755" s="139"/>
      <c r="P23755" s="142"/>
      <c r="Q23755" s="142"/>
      <c r="R23755" s="142"/>
      <c r="S23755" s="139"/>
    </row>
    <row r="23756" spans="2:19" ht="15.75" customHeight="1" x14ac:dyDescent="0.25">
      <c r="B23756" s="106"/>
      <c r="C23756" s="106"/>
      <c r="D23756" s="139"/>
      <c r="P23756" s="142"/>
      <c r="Q23756" s="142"/>
      <c r="R23756" s="142"/>
      <c r="S23756" s="139"/>
    </row>
    <row r="23757" spans="2:19" ht="15.75" customHeight="1" x14ac:dyDescent="0.25">
      <c r="B23757" s="106"/>
      <c r="C23757" s="106"/>
      <c r="D23757" s="139"/>
      <c r="P23757" s="142"/>
      <c r="Q23757" s="142"/>
      <c r="R23757" s="142"/>
      <c r="S23757" s="139"/>
    </row>
    <row r="23758" spans="2:19" ht="15.75" customHeight="1" x14ac:dyDescent="0.25">
      <c r="B23758" s="106"/>
      <c r="C23758" s="106"/>
      <c r="D23758" s="139"/>
      <c r="P23758" s="142"/>
      <c r="Q23758" s="142"/>
      <c r="R23758" s="142"/>
      <c r="S23758" s="139"/>
    </row>
    <row r="23759" spans="2:19" ht="15.75" customHeight="1" x14ac:dyDescent="0.25">
      <c r="B23759" s="106"/>
      <c r="C23759" s="106"/>
      <c r="D23759" s="139"/>
      <c r="P23759" s="142"/>
      <c r="Q23759" s="142"/>
      <c r="R23759" s="142"/>
      <c r="S23759" s="139"/>
    </row>
    <row r="23760" spans="2:19" ht="15.75" customHeight="1" x14ac:dyDescent="0.25">
      <c r="B23760" s="106"/>
      <c r="C23760" s="106"/>
      <c r="D23760" s="139"/>
      <c r="P23760" s="142"/>
      <c r="Q23760" s="142"/>
      <c r="R23760" s="142"/>
      <c r="S23760" s="139"/>
    </row>
    <row r="23761" spans="2:19" ht="15.75" customHeight="1" x14ac:dyDescent="0.25">
      <c r="B23761" s="106"/>
      <c r="C23761" s="106"/>
      <c r="D23761" s="139"/>
      <c r="P23761" s="142"/>
      <c r="Q23761" s="142"/>
      <c r="R23761" s="142"/>
      <c r="S23761" s="139"/>
    </row>
    <row r="23762" spans="2:19" ht="15.75" customHeight="1" x14ac:dyDescent="0.25">
      <c r="B23762" s="106"/>
      <c r="C23762" s="106"/>
      <c r="D23762" s="139"/>
      <c r="P23762" s="142"/>
      <c r="Q23762" s="142"/>
      <c r="R23762" s="142"/>
      <c r="S23762" s="139"/>
    </row>
    <row r="23763" spans="2:19" ht="15.75" customHeight="1" x14ac:dyDescent="0.25">
      <c r="B23763" s="106"/>
      <c r="C23763" s="106"/>
      <c r="D23763" s="139"/>
      <c r="P23763" s="142"/>
      <c r="Q23763" s="142"/>
      <c r="R23763" s="142"/>
      <c r="S23763" s="139"/>
    </row>
    <row r="23764" spans="2:19" ht="15.75" customHeight="1" x14ac:dyDescent="0.25">
      <c r="B23764" s="106"/>
      <c r="C23764" s="106"/>
      <c r="D23764" s="139"/>
      <c r="P23764" s="142"/>
      <c r="Q23764" s="142"/>
      <c r="R23764" s="142"/>
      <c r="S23764" s="139"/>
    </row>
    <row r="23765" spans="2:19" ht="15.75" customHeight="1" x14ac:dyDescent="0.25">
      <c r="B23765" s="106"/>
      <c r="C23765" s="106"/>
      <c r="D23765" s="139"/>
      <c r="P23765" s="142"/>
      <c r="Q23765" s="142"/>
      <c r="R23765" s="142"/>
      <c r="S23765" s="139"/>
    </row>
    <row r="23766" spans="2:19" ht="15.75" customHeight="1" x14ac:dyDescent="0.25">
      <c r="B23766" s="106"/>
      <c r="C23766" s="106"/>
      <c r="D23766" s="139"/>
      <c r="P23766" s="142"/>
      <c r="Q23766" s="142"/>
      <c r="R23766" s="142"/>
      <c r="S23766" s="139"/>
    </row>
    <row r="23767" spans="2:19" ht="15.75" customHeight="1" x14ac:dyDescent="0.25">
      <c r="B23767" s="106"/>
      <c r="C23767" s="106"/>
      <c r="D23767" s="139"/>
      <c r="P23767" s="142"/>
      <c r="Q23767" s="142"/>
      <c r="R23767" s="142"/>
      <c r="S23767" s="139"/>
    </row>
    <row r="23768" spans="2:19" ht="15.75" customHeight="1" x14ac:dyDescent="0.25">
      <c r="B23768" s="106"/>
      <c r="C23768" s="106"/>
      <c r="D23768" s="139"/>
      <c r="P23768" s="142"/>
      <c r="Q23768" s="142"/>
      <c r="R23768" s="142"/>
      <c r="S23768" s="139"/>
    </row>
    <row r="23769" spans="2:19" ht="15.75" customHeight="1" x14ac:dyDescent="0.25">
      <c r="B23769" s="106"/>
      <c r="C23769" s="106"/>
      <c r="D23769" s="139"/>
      <c r="P23769" s="142"/>
      <c r="Q23769" s="142"/>
      <c r="R23769" s="142"/>
      <c r="S23769" s="139"/>
    </row>
    <row r="23770" spans="2:19" ht="15.75" customHeight="1" x14ac:dyDescent="0.25">
      <c r="B23770" s="106"/>
      <c r="C23770" s="106"/>
      <c r="D23770" s="139"/>
      <c r="P23770" s="142"/>
      <c r="Q23770" s="142"/>
      <c r="R23770" s="142"/>
      <c r="S23770" s="139"/>
    </row>
    <row r="23771" spans="2:19" ht="15.75" customHeight="1" x14ac:dyDescent="0.25">
      <c r="B23771" s="106"/>
      <c r="C23771" s="106"/>
      <c r="D23771" s="139"/>
      <c r="P23771" s="142"/>
      <c r="Q23771" s="142"/>
      <c r="R23771" s="142"/>
      <c r="S23771" s="139"/>
    </row>
    <row r="23772" spans="2:19" ht="15.75" customHeight="1" x14ac:dyDescent="0.25">
      <c r="B23772" s="106"/>
      <c r="C23772" s="106"/>
      <c r="D23772" s="139"/>
      <c r="P23772" s="142"/>
      <c r="Q23772" s="142"/>
      <c r="R23772" s="142"/>
      <c r="S23772" s="139"/>
    </row>
    <row r="23773" spans="2:19" ht="15.75" customHeight="1" x14ac:dyDescent="0.25">
      <c r="B23773" s="106"/>
      <c r="C23773" s="106"/>
      <c r="D23773" s="139"/>
      <c r="P23773" s="142"/>
      <c r="Q23773" s="142"/>
      <c r="R23773" s="142"/>
      <c r="S23773" s="139"/>
    </row>
    <row r="23774" spans="2:19" ht="15.75" customHeight="1" x14ac:dyDescent="0.25">
      <c r="B23774" s="106"/>
      <c r="C23774" s="106"/>
      <c r="D23774" s="139"/>
      <c r="P23774" s="142"/>
      <c r="Q23774" s="142"/>
      <c r="R23774" s="142"/>
      <c r="S23774" s="139"/>
    </row>
    <row r="23775" spans="2:19" ht="15.75" customHeight="1" x14ac:dyDescent="0.25">
      <c r="B23775" s="106"/>
      <c r="C23775" s="106"/>
      <c r="D23775" s="139"/>
      <c r="P23775" s="142"/>
      <c r="Q23775" s="142"/>
      <c r="R23775" s="142"/>
      <c r="S23775" s="139"/>
    </row>
    <row r="23776" spans="2:19" ht="15.75" customHeight="1" x14ac:dyDescent="0.25">
      <c r="B23776" s="106"/>
      <c r="C23776" s="106"/>
      <c r="D23776" s="139"/>
      <c r="P23776" s="142"/>
      <c r="Q23776" s="142"/>
      <c r="R23776" s="142"/>
      <c r="S23776" s="139"/>
    </row>
    <row r="23777" spans="2:19" ht="15.75" customHeight="1" x14ac:dyDescent="0.25">
      <c r="B23777" s="106"/>
      <c r="C23777" s="106"/>
      <c r="D23777" s="139"/>
      <c r="P23777" s="142"/>
      <c r="Q23777" s="142"/>
      <c r="R23777" s="142"/>
      <c r="S23777" s="139"/>
    </row>
    <row r="23778" spans="2:19" ht="15.75" customHeight="1" x14ac:dyDescent="0.25">
      <c r="B23778" s="106"/>
      <c r="C23778" s="106"/>
      <c r="D23778" s="139"/>
      <c r="P23778" s="142"/>
      <c r="Q23778" s="142"/>
      <c r="R23778" s="142"/>
      <c r="S23778" s="139"/>
    </row>
    <row r="23779" spans="2:19" ht="15.75" customHeight="1" x14ac:dyDescent="0.25">
      <c r="B23779" s="106"/>
      <c r="C23779" s="106"/>
      <c r="D23779" s="139"/>
      <c r="P23779" s="142"/>
      <c r="Q23779" s="142"/>
      <c r="R23779" s="142"/>
      <c r="S23779" s="139"/>
    </row>
    <row r="23780" spans="2:19" ht="15.75" customHeight="1" x14ac:dyDescent="0.25">
      <c r="B23780" s="106"/>
      <c r="C23780" s="106"/>
      <c r="D23780" s="139"/>
      <c r="P23780" s="142"/>
      <c r="Q23780" s="142"/>
      <c r="R23780" s="142"/>
      <c r="S23780" s="139"/>
    </row>
    <row r="23781" spans="2:19" ht="15.75" customHeight="1" x14ac:dyDescent="0.25">
      <c r="B23781" s="106"/>
      <c r="C23781" s="106"/>
      <c r="D23781" s="139"/>
      <c r="P23781" s="142"/>
      <c r="Q23781" s="142"/>
      <c r="R23781" s="142"/>
      <c r="S23781" s="139"/>
    </row>
    <row r="23782" spans="2:19" ht="15.75" customHeight="1" x14ac:dyDescent="0.25">
      <c r="B23782" s="106"/>
      <c r="C23782" s="106"/>
      <c r="D23782" s="139"/>
      <c r="P23782" s="142"/>
      <c r="Q23782" s="142"/>
      <c r="R23782" s="142"/>
      <c r="S23782" s="139"/>
    </row>
    <row r="23783" spans="2:19" ht="15.75" customHeight="1" x14ac:dyDescent="0.25">
      <c r="B23783" s="106"/>
      <c r="C23783" s="106"/>
      <c r="D23783" s="139"/>
      <c r="P23783" s="142"/>
      <c r="Q23783" s="142"/>
      <c r="R23783" s="142"/>
      <c r="S23783" s="139"/>
    </row>
    <row r="23784" spans="2:19" ht="15.75" customHeight="1" x14ac:dyDescent="0.25">
      <c r="B23784" s="106"/>
      <c r="C23784" s="106"/>
      <c r="D23784" s="139"/>
      <c r="P23784" s="142"/>
      <c r="Q23784" s="142"/>
      <c r="R23784" s="142"/>
      <c r="S23784" s="139"/>
    </row>
    <row r="23785" spans="2:19" ht="15.75" customHeight="1" x14ac:dyDescent="0.25">
      <c r="B23785" s="106"/>
      <c r="C23785" s="106"/>
      <c r="D23785" s="139"/>
      <c r="P23785" s="142"/>
      <c r="Q23785" s="142"/>
      <c r="R23785" s="142"/>
      <c r="S23785" s="139"/>
    </row>
    <row r="23786" spans="2:19" ht="15.75" customHeight="1" x14ac:dyDescent="0.25">
      <c r="B23786" s="106"/>
      <c r="C23786" s="106"/>
      <c r="D23786" s="139"/>
      <c r="P23786" s="142"/>
      <c r="Q23786" s="142"/>
      <c r="R23786" s="142"/>
      <c r="S23786" s="139"/>
    </row>
    <row r="23787" spans="2:19" ht="15.75" customHeight="1" x14ac:dyDescent="0.25">
      <c r="B23787" s="106"/>
      <c r="C23787" s="106"/>
      <c r="D23787" s="139"/>
      <c r="P23787" s="142"/>
      <c r="Q23787" s="142"/>
      <c r="R23787" s="142"/>
      <c r="S23787" s="139"/>
    </row>
    <row r="23788" spans="2:19" ht="15.75" customHeight="1" x14ac:dyDescent="0.25">
      <c r="B23788" s="106"/>
      <c r="C23788" s="106"/>
      <c r="D23788" s="139"/>
      <c r="P23788" s="142"/>
      <c r="Q23788" s="142"/>
      <c r="R23788" s="142"/>
      <c r="S23788" s="139"/>
    </row>
    <row r="23789" spans="2:19" ht="15.75" customHeight="1" x14ac:dyDescent="0.25">
      <c r="B23789" s="106"/>
      <c r="C23789" s="106"/>
      <c r="D23789" s="139"/>
      <c r="P23789" s="142"/>
      <c r="Q23789" s="142"/>
      <c r="R23789" s="142"/>
      <c r="S23789" s="139"/>
    </row>
    <row r="23790" spans="2:19" ht="15.75" customHeight="1" x14ac:dyDescent="0.25">
      <c r="B23790" s="106"/>
      <c r="C23790" s="106"/>
      <c r="D23790" s="139"/>
      <c r="P23790" s="142"/>
      <c r="Q23790" s="142"/>
      <c r="R23790" s="142"/>
      <c r="S23790" s="139"/>
    </row>
    <row r="23791" spans="2:19" ht="15.75" customHeight="1" x14ac:dyDescent="0.25">
      <c r="B23791" s="106"/>
      <c r="C23791" s="106"/>
      <c r="D23791" s="139"/>
      <c r="P23791" s="142"/>
      <c r="Q23791" s="142"/>
      <c r="R23791" s="142"/>
      <c r="S23791" s="139"/>
    </row>
    <row r="23792" spans="2:19" ht="15.75" customHeight="1" x14ac:dyDescent="0.25">
      <c r="B23792" s="106"/>
      <c r="C23792" s="106"/>
      <c r="D23792" s="139"/>
      <c r="P23792" s="142"/>
      <c r="Q23792" s="142"/>
      <c r="R23792" s="142"/>
      <c r="S23792" s="139"/>
    </row>
    <row r="23793" spans="2:19" ht="15.75" customHeight="1" x14ac:dyDescent="0.25">
      <c r="B23793" s="106"/>
      <c r="C23793" s="106"/>
      <c r="D23793" s="139"/>
      <c r="P23793" s="142"/>
      <c r="Q23793" s="142"/>
      <c r="R23793" s="142"/>
      <c r="S23793" s="139"/>
    </row>
    <row r="23794" spans="2:19" ht="15.75" customHeight="1" x14ac:dyDescent="0.25">
      <c r="B23794" s="106"/>
      <c r="C23794" s="106"/>
      <c r="D23794" s="139"/>
      <c r="P23794" s="142"/>
      <c r="Q23794" s="142"/>
      <c r="R23794" s="142"/>
      <c r="S23794" s="139"/>
    </row>
    <row r="23795" spans="2:19" ht="15.75" customHeight="1" x14ac:dyDescent="0.25">
      <c r="B23795" s="106"/>
      <c r="C23795" s="106"/>
      <c r="D23795" s="139"/>
      <c r="P23795" s="142"/>
      <c r="Q23795" s="142"/>
      <c r="R23795" s="142"/>
      <c r="S23795" s="139"/>
    </row>
    <row r="23796" spans="2:19" ht="15.75" customHeight="1" x14ac:dyDescent="0.25">
      <c r="B23796" s="106"/>
      <c r="C23796" s="106"/>
      <c r="D23796" s="139"/>
      <c r="P23796" s="142"/>
      <c r="Q23796" s="142"/>
      <c r="R23796" s="142"/>
      <c r="S23796" s="139"/>
    </row>
    <row r="23797" spans="2:19" ht="15.75" customHeight="1" x14ac:dyDescent="0.25">
      <c r="B23797" s="106"/>
      <c r="C23797" s="106"/>
      <c r="D23797" s="139"/>
      <c r="P23797" s="142"/>
      <c r="Q23797" s="142"/>
      <c r="R23797" s="142"/>
      <c r="S23797" s="139"/>
    </row>
    <row r="23798" spans="2:19" ht="15.75" customHeight="1" x14ac:dyDescent="0.25">
      <c r="B23798" s="106"/>
      <c r="C23798" s="106"/>
      <c r="D23798" s="139"/>
      <c r="P23798" s="142"/>
      <c r="Q23798" s="142"/>
      <c r="R23798" s="142"/>
      <c r="S23798" s="139"/>
    </row>
    <row r="23799" spans="2:19" ht="15.75" customHeight="1" x14ac:dyDescent="0.25">
      <c r="B23799" s="106"/>
      <c r="C23799" s="106"/>
      <c r="D23799" s="139"/>
      <c r="P23799" s="142"/>
      <c r="Q23799" s="142"/>
      <c r="R23799" s="142"/>
      <c r="S23799" s="139"/>
    </row>
    <row r="23800" spans="2:19" ht="15.75" customHeight="1" x14ac:dyDescent="0.25">
      <c r="B23800" s="106"/>
      <c r="C23800" s="106"/>
      <c r="D23800" s="139"/>
      <c r="P23800" s="142"/>
      <c r="Q23800" s="142"/>
      <c r="R23800" s="142"/>
      <c r="S23800" s="139"/>
    </row>
    <row r="23801" spans="2:19" ht="15.75" customHeight="1" x14ac:dyDescent="0.25">
      <c r="B23801" s="106"/>
      <c r="C23801" s="106"/>
      <c r="D23801" s="139"/>
      <c r="P23801" s="142"/>
      <c r="Q23801" s="142"/>
      <c r="R23801" s="142"/>
      <c r="S23801" s="139"/>
    </row>
    <row r="23802" spans="2:19" ht="15.75" customHeight="1" x14ac:dyDescent="0.25">
      <c r="B23802" s="106"/>
      <c r="C23802" s="106"/>
      <c r="D23802" s="139"/>
      <c r="P23802" s="142"/>
      <c r="Q23802" s="142"/>
      <c r="R23802" s="142"/>
      <c r="S23802" s="139"/>
    </row>
    <row r="23803" spans="2:19" ht="15.75" customHeight="1" x14ac:dyDescent="0.25">
      <c r="B23803" s="106"/>
      <c r="C23803" s="106"/>
      <c r="D23803" s="139"/>
      <c r="P23803" s="142"/>
      <c r="Q23803" s="142"/>
      <c r="R23803" s="142"/>
      <c r="S23803" s="139"/>
    </row>
    <row r="23804" spans="2:19" ht="15.75" customHeight="1" x14ac:dyDescent="0.25">
      <c r="B23804" s="106"/>
      <c r="C23804" s="106"/>
      <c r="D23804" s="139"/>
      <c r="P23804" s="142"/>
      <c r="Q23804" s="142"/>
      <c r="R23804" s="142"/>
      <c r="S23804" s="139"/>
    </row>
    <row r="23805" spans="2:19" ht="15.75" customHeight="1" x14ac:dyDescent="0.25">
      <c r="B23805" s="106"/>
      <c r="C23805" s="106"/>
      <c r="D23805" s="139"/>
      <c r="P23805" s="142"/>
      <c r="Q23805" s="142"/>
      <c r="R23805" s="142"/>
      <c r="S23805" s="139"/>
    </row>
    <row r="23806" spans="2:19" ht="15.75" customHeight="1" x14ac:dyDescent="0.25">
      <c r="B23806" s="106"/>
      <c r="C23806" s="106"/>
      <c r="D23806" s="139"/>
      <c r="P23806" s="142"/>
      <c r="Q23806" s="142"/>
      <c r="R23806" s="142"/>
      <c r="S23806" s="139"/>
    </row>
    <row r="23807" spans="2:19" ht="15.75" customHeight="1" x14ac:dyDescent="0.25">
      <c r="B23807" s="106"/>
      <c r="C23807" s="106"/>
      <c r="D23807" s="139"/>
      <c r="P23807" s="142"/>
      <c r="Q23807" s="142"/>
      <c r="R23807" s="142"/>
      <c r="S23807" s="139"/>
    </row>
    <row r="23808" spans="2:19" ht="15.75" customHeight="1" x14ac:dyDescent="0.25">
      <c r="B23808" s="106"/>
      <c r="C23808" s="106"/>
      <c r="D23808" s="139"/>
      <c r="P23808" s="142"/>
      <c r="Q23808" s="142"/>
      <c r="R23808" s="142"/>
      <c r="S23808" s="139"/>
    </row>
    <row r="23809" spans="2:19" ht="15.75" customHeight="1" x14ac:dyDescent="0.25">
      <c r="B23809" s="106"/>
      <c r="C23809" s="106"/>
      <c r="D23809" s="139"/>
      <c r="P23809" s="142"/>
      <c r="Q23809" s="142"/>
      <c r="R23809" s="142"/>
      <c r="S23809" s="139"/>
    </row>
    <row r="23810" spans="2:19" ht="15.75" customHeight="1" x14ac:dyDescent="0.25">
      <c r="B23810" s="106"/>
      <c r="C23810" s="106"/>
      <c r="D23810" s="139"/>
      <c r="P23810" s="142"/>
      <c r="Q23810" s="142"/>
      <c r="R23810" s="142"/>
      <c r="S23810" s="139"/>
    </row>
    <row r="23811" spans="2:19" ht="15.75" customHeight="1" x14ac:dyDescent="0.25">
      <c r="B23811" s="106"/>
      <c r="C23811" s="106"/>
      <c r="D23811" s="139"/>
      <c r="P23811" s="142"/>
      <c r="Q23811" s="142"/>
      <c r="R23811" s="142"/>
      <c r="S23811" s="139"/>
    </row>
    <row r="23812" spans="2:19" ht="15.75" customHeight="1" x14ac:dyDescent="0.25">
      <c r="B23812" s="106"/>
      <c r="C23812" s="106"/>
      <c r="D23812" s="139"/>
      <c r="P23812" s="142"/>
      <c r="Q23812" s="142"/>
      <c r="R23812" s="142"/>
      <c r="S23812" s="139"/>
    </row>
    <row r="23813" spans="2:19" ht="15.75" customHeight="1" x14ac:dyDescent="0.25">
      <c r="B23813" s="106"/>
      <c r="C23813" s="106"/>
      <c r="D23813" s="139"/>
      <c r="P23813" s="142"/>
      <c r="Q23813" s="142"/>
      <c r="R23813" s="142"/>
      <c r="S23813" s="139"/>
    </row>
    <row r="23814" spans="2:19" ht="15.75" customHeight="1" x14ac:dyDescent="0.25">
      <c r="B23814" s="106"/>
      <c r="C23814" s="106"/>
      <c r="D23814" s="139"/>
      <c r="P23814" s="142"/>
      <c r="Q23814" s="142"/>
      <c r="R23814" s="142"/>
      <c r="S23814" s="139"/>
    </row>
    <row r="23815" spans="2:19" ht="15.75" customHeight="1" x14ac:dyDescent="0.25">
      <c r="B23815" s="106"/>
      <c r="C23815" s="106"/>
      <c r="D23815" s="139"/>
      <c r="P23815" s="142"/>
      <c r="Q23815" s="142"/>
      <c r="R23815" s="142"/>
      <c r="S23815" s="139"/>
    </row>
    <row r="23816" spans="2:19" ht="15.75" customHeight="1" x14ac:dyDescent="0.25">
      <c r="B23816" s="106"/>
      <c r="C23816" s="106"/>
      <c r="D23816" s="139"/>
      <c r="P23816" s="142"/>
      <c r="Q23816" s="142"/>
      <c r="R23816" s="142"/>
      <c r="S23816" s="139"/>
    </row>
    <row r="23817" spans="2:19" ht="15.75" customHeight="1" x14ac:dyDescent="0.25">
      <c r="B23817" s="106"/>
      <c r="C23817" s="106"/>
      <c r="D23817" s="139"/>
      <c r="P23817" s="142"/>
      <c r="Q23817" s="142"/>
      <c r="R23817" s="142"/>
      <c r="S23817" s="139"/>
    </row>
    <row r="23818" spans="2:19" ht="15.75" customHeight="1" x14ac:dyDescent="0.25">
      <c r="B23818" s="106"/>
      <c r="C23818" s="106"/>
      <c r="D23818" s="139"/>
      <c r="P23818" s="142"/>
      <c r="Q23818" s="142"/>
      <c r="R23818" s="142"/>
      <c r="S23818" s="139"/>
    </row>
    <row r="23819" spans="2:19" ht="15.75" customHeight="1" x14ac:dyDescent="0.25">
      <c r="B23819" s="106"/>
      <c r="C23819" s="106"/>
      <c r="D23819" s="139"/>
      <c r="P23819" s="142"/>
      <c r="Q23819" s="142"/>
      <c r="R23819" s="142"/>
      <c r="S23819" s="139"/>
    </row>
    <row r="23820" spans="2:19" ht="15.75" customHeight="1" x14ac:dyDescent="0.25">
      <c r="B23820" s="106"/>
      <c r="C23820" s="106"/>
      <c r="D23820" s="139"/>
      <c r="P23820" s="142"/>
      <c r="Q23820" s="142"/>
      <c r="R23820" s="142"/>
      <c r="S23820" s="139"/>
    </row>
    <row r="23821" spans="2:19" ht="15.75" customHeight="1" x14ac:dyDescent="0.25">
      <c r="B23821" s="106"/>
      <c r="C23821" s="106"/>
      <c r="D23821" s="139"/>
      <c r="P23821" s="142"/>
      <c r="Q23821" s="142"/>
      <c r="R23821" s="142"/>
      <c r="S23821" s="139"/>
    </row>
    <row r="23822" spans="2:19" ht="15.75" customHeight="1" x14ac:dyDescent="0.25">
      <c r="B23822" s="106"/>
      <c r="C23822" s="106"/>
      <c r="D23822" s="139"/>
      <c r="P23822" s="142"/>
      <c r="Q23822" s="142"/>
      <c r="R23822" s="142"/>
      <c r="S23822" s="139"/>
    </row>
    <row r="23823" spans="2:19" ht="15.75" customHeight="1" x14ac:dyDescent="0.25">
      <c r="B23823" s="106"/>
      <c r="C23823" s="106"/>
      <c r="D23823" s="139"/>
      <c r="P23823" s="142"/>
      <c r="Q23823" s="142"/>
      <c r="R23823" s="142"/>
      <c r="S23823" s="139"/>
    </row>
    <row r="23824" spans="2:19" ht="15.75" customHeight="1" x14ac:dyDescent="0.25">
      <c r="B23824" s="106"/>
      <c r="C23824" s="106"/>
      <c r="D23824" s="139"/>
      <c r="P23824" s="142"/>
      <c r="Q23824" s="142"/>
      <c r="R23824" s="142"/>
      <c r="S23824" s="139"/>
    </row>
    <row r="23825" spans="2:19" ht="15.75" customHeight="1" x14ac:dyDescent="0.25">
      <c r="B23825" s="106"/>
      <c r="C23825" s="106"/>
      <c r="D23825" s="139"/>
      <c r="P23825" s="142"/>
      <c r="Q23825" s="142"/>
      <c r="R23825" s="142"/>
      <c r="S23825" s="139"/>
    </row>
    <row r="23826" spans="2:19" ht="15.75" customHeight="1" x14ac:dyDescent="0.25">
      <c r="B23826" s="106"/>
      <c r="C23826" s="106"/>
      <c r="D23826" s="139"/>
      <c r="P23826" s="142"/>
      <c r="Q23826" s="142"/>
      <c r="R23826" s="142"/>
      <c r="S23826" s="139"/>
    </row>
    <row r="23827" spans="2:19" ht="15.75" customHeight="1" x14ac:dyDescent="0.25">
      <c r="B23827" s="106"/>
      <c r="C23827" s="106"/>
      <c r="D23827" s="139"/>
      <c r="P23827" s="142"/>
      <c r="Q23827" s="142"/>
      <c r="R23827" s="142"/>
      <c r="S23827" s="139"/>
    </row>
    <row r="23828" spans="2:19" ht="15.75" customHeight="1" x14ac:dyDescent="0.25">
      <c r="B23828" s="106"/>
      <c r="C23828" s="106"/>
      <c r="D23828" s="139"/>
      <c r="P23828" s="142"/>
      <c r="Q23828" s="142"/>
      <c r="R23828" s="142"/>
      <c r="S23828" s="139"/>
    </row>
    <row r="23829" spans="2:19" ht="15.75" customHeight="1" x14ac:dyDescent="0.25">
      <c r="B23829" s="106"/>
      <c r="C23829" s="106"/>
      <c r="D23829" s="139"/>
      <c r="P23829" s="142"/>
      <c r="Q23829" s="142"/>
      <c r="R23829" s="142"/>
      <c r="S23829" s="139"/>
    </row>
    <row r="23830" spans="2:19" ht="15.75" customHeight="1" x14ac:dyDescent="0.25">
      <c r="B23830" s="106"/>
      <c r="C23830" s="106"/>
      <c r="D23830" s="139"/>
      <c r="P23830" s="142"/>
      <c r="Q23830" s="142"/>
      <c r="R23830" s="142"/>
      <c r="S23830" s="139"/>
    </row>
    <row r="23831" spans="2:19" ht="15.75" customHeight="1" x14ac:dyDescent="0.25">
      <c r="B23831" s="106"/>
      <c r="C23831" s="106"/>
      <c r="D23831" s="139"/>
      <c r="P23831" s="142"/>
      <c r="Q23831" s="142"/>
      <c r="R23831" s="142"/>
      <c r="S23831" s="139"/>
    </row>
    <row r="23832" spans="2:19" ht="15.75" customHeight="1" x14ac:dyDescent="0.25">
      <c r="B23832" s="106"/>
      <c r="C23832" s="106"/>
      <c r="D23832" s="139"/>
      <c r="P23832" s="142"/>
      <c r="Q23832" s="142"/>
      <c r="R23832" s="142"/>
      <c r="S23832" s="139"/>
    </row>
    <row r="23833" spans="2:19" ht="15.75" customHeight="1" x14ac:dyDescent="0.25">
      <c r="B23833" s="106"/>
      <c r="C23833" s="106"/>
      <c r="D23833" s="139"/>
      <c r="P23833" s="142"/>
      <c r="Q23833" s="142"/>
      <c r="R23833" s="142"/>
      <c r="S23833" s="139"/>
    </row>
    <row r="23834" spans="2:19" ht="15.75" customHeight="1" x14ac:dyDescent="0.25">
      <c r="B23834" s="106"/>
      <c r="C23834" s="106"/>
      <c r="D23834" s="139"/>
      <c r="P23834" s="142"/>
      <c r="Q23834" s="142"/>
      <c r="R23834" s="142"/>
      <c r="S23834" s="139"/>
    </row>
    <row r="23835" spans="2:19" ht="15.75" customHeight="1" x14ac:dyDescent="0.25">
      <c r="B23835" s="106"/>
      <c r="C23835" s="106"/>
      <c r="D23835" s="139"/>
      <c r="P23835" s="142"/>
      <c r="Q23835" s="142"/>
      <c r="R23835" s="142"/>
      <c r="S23835" s="139"/>
    </row>
    <row r="23836" spans="2:19" ht="15.75" customHeight="1" x14ac:dyDescent="0.25">
      <c r="B23836" s="106"/>
      <c r="C23836" s="106"/>
      <c r="D23836" s="139"/>
      <c r="P23836" s="142"/>
      <c r="Q23836" s="142"/>
      <c r="R23836" s="142"/>
      <c r="S23836" s="139"/>
    </row>
    <row r="23837" spans="2:19" ht="15.75" customHeight="1" x14ac:dyDescent="0.25">
      <c r="B23837" s="106"/>
      <c r="C23837" s="106"/>
      <c r="D23837" s="139"/>
      <c r="P23837" s="142"/>
      <c r="Q23837" s="142"/>
      <c r="R23837" s="142"/>
      <c r="S23837" s="139"/>
    </row>
    <row r="23838" spans="2:19" ht="15.75" customHeight="1" x14ac:dyDescent="0.25">
      <c r="B23838" s="106"/>
      <c r="C23838" s="106"/>
      <c r="D23838" s="139"/>
      <c r="P23838" s="142"/>
      <c r="Q23838" s="142"/>
      <c r="R23838" s="142"/>
      <c r="S23838" s="139"/>
    </row>
    <row r="23839" spans="2:19" ht="15.75" customHeight="1" x14ac:dyDescent="0.25">
      <c r="B23839" s="106"/>
      <c r="C23839" s="106"/>
      <c r="D23839" s="139"/>
      <c r="P23839" s="142"/>
      <c r="Q23839" s="142"/>
      <c r="R23839" s="142"/>
      <c r="S23839" s="139"/>
    </row>
    <row r="23840" spans="2:19" ht="15.75" customHeight="1" x14ac:dyDescent="0.25">
      <c r="B23840" s="106"/>
      <c r="C23840" s="106"/>
      <c r="D23840" s="139"/>
      <c r="P23840" s="142"/>
      <c r="Q23840" s="142"/>
      <c r="R23840" s="142"/>
      <c r="S23840" s="139"/>
    </row>
    <row r="23841" spans="2:19" ht="15.75" customHeight="1" x14ac:dyDescent="0.25">
      <c r="B23841" s="106"/>
      <c r="C23841" s="106"/>
      <c r="D23841" s="139"/>
      <c r="P23841" s="142"/>
      <c r="Q23841" s="142"/>
      <c r="R23841" s="142"/>
      <c r="S23841" s="139"/>
    </row>
    <row r="23842" spans="2:19" ht="15.75" customHeight="1" x14ac:dyDescent="0.25">
      <c r="B23842" s="106"/>
      <c r="C23842" s="106"/>
      <c r="D23842" s="139"/>
      <c r="P23842" s="142"/>
      <c r="Q23842" s="142"/>
      <c r="R23842" s="142"/>
      <c r="S23842" s="139"/>
    </row>
    <row r="23843" spans="2:19" ht="15.75" customHeight="1" x14ac:dyDescent="0.25">
      <c r="B23843" s="106"/>
      <c r="C23843" s="106"/>
      <c r="D23843" s="139"/>
      <c r="P23843" s="142"/>
      <c r="Q23843" s="142"/>
      <c r="R23843" s="142"/>
      <c r="S23843" s="139"/>
    </row>
    <row r="23844" spans="2:19" ht="15.75" customHeight="1" x14ac:dyDescent="0.25">
      <c r="B23844" s="106"/>
      <c r="C23844" s="106"/>
      <c r="D23844" s="139"/>
      <c r="P23844" s="142"/>
      <c r="Q23844" s="142"/>
      <c r="R23844" s="142"/>
      <c r="S23844" s="139"/>
    </row>
    <row r="23845" spans="2:19" ht="15.75" customHeight="1" x14ac:dyDescent="0.25">
      <c r="B23845" s="106"/>
      <c r="C23845" s="106"/>
      <c r="D23845" s="139"/>
      <c r="P23845" s="142"/>
      <c r="Q23845" s="142"/>
      <c r="R23845" s="142"/>
      <c r="S23845" s="139"/>
    </row>
    <row r="23846" spans="2:19" ht="15.75" customHeight="1" x14ac:dyDescent="0.25">
      <c r="B23846" s="106"/>
      <c r="C23846" s="106"/>
      <c r="D23846" s="139"/>
      <c r="P23846" s="142"/>
      <c r="Q23846" s="142"/>
      <c r="R23846" s="142"/>
      <c r="S23846" s="139"/>
    </row>
    <row r="23847" spans="2:19" ht="15.75" customHeight="1" x14ac:dyDescent="0.25">
      <c r="B23847" s="106"/>
      <c r="C23847" s="106"/>
      <c r="D23847" s="139"/>
      <c r="P23847" s="142"/>
      <c r="Q23847" s="142"/>
      <c r="R23847" s="142"/>
      <c r="S23847" s="139"/>
    </row>
    <row r="23848" spans="2:19" ht="15.75" customHeight="1" x14ac:dyDescent="0.25">
      <c r="B23848" s="106"/>
      <c r="C23848" s="106"/>
      <c r="D23848" s="139"/>
      <c r="P23848" s="142"/>
      <c r="Q23848" s="142"/>
      <c r="R23848" s="142"/>
      <c r="S23848" s="139"/>
    </row>
    <row r="23849" spans="2:19" ht="15.75" customHeight="1" x14ac:dyDescent="0.25">
      <c r="B23849" s="106"/>
      <c r="C23849" s="106"/>
      <c r="D23849" s="139"/>
      <c r="P23849" s="142"/>
      <c r="Q23849" s="142"/>
      <c r="R23849" s="142"/>
      <c r="S23849" s="139"/>
    </row>
    <row r="23850" spans="2:19" ht="15.75" customHeight="1" x14ac:dyDescent="0.25">
      <c r="B23850" s="106"/>
      <c r="C23850" s="106"/>
      <c r="D23850" s="139"/>
      <c r="P23850" s="142"/>
      <c r="Q23850" s="142"/>
      <c r="R23850" s="142"/>
      <c r="S23850" s="139"/>
    </row>
    <row r="23851" spans="2:19" ht="15.75" customHeight="1" x14ac:dyDescent="0.25">
      <c r="B23851" s="106"/>
      <c r="C23851" s="106"/>
      <c r="D23851" s="139"/>
      <c r="P23851" s="142"/>
      <c r="Q23851" s="142"/>
      <c r="R23851" s="142"/>
      <c r="S23851" s="139"/>
    </row>
    <row r="23852" spans="2:19" ht="15.75" customHeight="1" x14ac:dyDescent="0.25">
      <c r="B23852" s="106"/>
      <c r="C23852" s="106"/>
      <c r="D23852" s="139"/>
      <c r="P23852" s="142"/>
      <c r="Q23852" s="142"/>
      <c r="R23852" s="142"/>
      <c r="S23852" s="139"/>
    </row>
    <row r="23853" spans="2:19" ht="15.75" customHeight="1" x14ac:dyDescent="0.25">
      <c r="B23853" s="106"/>
      <c r="C23853" s="106"/>
      <c r="D23853" s="139"/>
      <c r="P23853" s="142"/>
      <c r="Q23853" s="142"/>
      <c r="R23853" s="142"/>
      <c r="S23853" s="139"/>
    </row>
    <row r="23854" spans="2:19" ht="15.75" customHeight="1" x14ac:dyDescent="0.25">
      <c r="B23854" s="106"/>
      <c r="C23854" s="106"/>
      <c r="D23854" s="139"/>
      <c r="P23854" s="142"/>
      <c r="Q23854" s="142"/>
      <c r="R23854" s="142"/>
      <c r="S23854" s="139"/>
    </row>
    <row r="23855" spans="2:19" ht="15.75" customHeight="1" x14ac:dyDescent="0.25">
      <c r="B23855" s="106"/>
      <c r="C23855" s="106"/>
      <c r="D23855" s="139"/>
      <c r="P23855" s="142"/>
      <c r="Q23855" s="142"/>
      <c r="R23855" s="142"/>
      <c r="S23855" s="139"/>
    </row>
    <row r="23856" spans="2:19" ht="15.75" customHeight="1" x14ac:dyDescent="0.25">
      <c r="B23856" s="106"/>
      <c r="C23856" s="106"/>
      <c r="D23856" s="139"/>
      <c r="P23856" s="142"/>
      <c r="Q23856" s="142"/>
      <c r="R23856" s="142"/>
      <c r="S23856" s="139"/>
    </row>
    <row r="23857" spans="2:19" ht="15.75" customHeight="1" x14ac:dyDescent="0.25">
      <c r="B23857" s="106"/>
      <c r="C23857" s="106"/>
      <c r="D23857" s="139"/>
      <c r="P23857" s="142"/>
      <c r="Q23857" s="142"/>
      <c r="R23857" s="142"/>
      <c r="S23857" s="139"/>
    </row>
    <row r="23858" spans="2:19" ht="15.75" customHeight="1" x14ac:dyDescent="0.25">
      <c r="B23858" s="106"/>
      <c r="C23858" s="106"/>
      <c r="D23858" s="139"/>
      <c r="P23858" s="142"/>
      <c r="Q23858" s="142"/>
      <c r="R23858" s="142"/>
      <c r="S23858" s="139"/>
    </row>
    <row r="23859" spans="2:19" ht="15.75" customHeight="1" x14ac:dyDescent="0.25">
      <c r="B23859" s="106"/>
      <c r="C23859" s="106"/>
      <c r="D23859" s="139"/>
      <c r="P23859" s="142"/>
      <c r="Q23859" s="142"/>
      <c r="R23859" s="142"/>
      <c r="S23859" s="139"/>
    </row>
    <row r="23860" spans="2:19" ht="15.75" customHeight="1" x14ac:dyDescent="0.25">
      <c r="B23860" s="106"/>
      <c r="C23860" s="106"/>
      <c r="D23860" s="139"/>
      <c r="P23860" s="142"/>
      <c r="Q23860" s="142"/>
      <c r="R23860" s="142"/>
      <c r="S23860" s="139"/>
    </row>
    <row r="23861" spans="2:19" ht="15.75" customHeight="1" x14ac:dyDescent="0.25">
      <c r="B23861" s="106"/>
      <c r="C23861" s="106"/>
      <c r="D23861" s="139"/>
      <c r="P23861" s="142"/>
      <c r="Q23861" s="142"/>
      <c r="R23861" s="142"/>
      <c r="S23861" s="139"/>
    </row>
    <row r="23862" spans="2:19" ht="15.75" customHeight="1" x14ac:dyDescent="0.25">
      <c r="B23862" s="106"/>
      <c r="C23862" s="106"/>
      <c r="D23862" s="139"/>
      <c r="P23862" s="142"/>
      <c r="Q23862" s="142"/>
      <c r="R23862" s="142"/>
      <c r="S23862" s="139"/>
    </row>
    <row r="23863" spans="2:19" ht="15.75" customHeight="1" x14ac:dyDescent="0.25">
      <c r="B23863" s="106"/>
      <c r="C23863" s="106"/>
      <c r="D23863" s="139"/>
      <c r="P23863" s="142"/>
      <c r="Q23863" s="142"/>
      <c r="R23863" s="142"/>
      <c r="S23863" s="139"/>
    </row>
    <row r="23864" spans="2:19" ht="15.75" customHeight="1" x14ac:dyDescent="0.25">
      <c r="B23864" s="106"/>
      <c r="C23864" s="106"/>
      <c r="D23864" s="139"/>
      <c r="P23864" s="142"/>
      <c r="Q23864" s="142"/>
      <c r="R23864" s="142"/>
      <c r="S23864" s="139"/>
    </row>
    <row r="23865" spans="2:19" ht="15.75" customHeight="1" x14ac:dyDescent="0.25">
      <c r="B23865" s="106"/>
      <c r="C23865" s="106"/>
      <c r="D23865" s="139"/>
      <c r="P23865" s="142"/>
      <c r="Q23865" s="142"/>
      <c r="R23865" s="142"/>
      <c r="S23865" s="139"/>
    </row>
    <row r="23866" spans="2:19" ht="15.75" customHeight="1" x14ac:dyDescent="0.25">
      <c r="B23866" s="106"/>
      <c r="C23866" s="106"/>
      <c r="D23866" s="139"/>
      <c r="P23866" s="142"/>
      <c r="Q23866" s="142"/>
      <c r="R23866" s="142"/>
      <c r="S23866" s="139"/>
    </row>
    <row r="23867" spans="2:19" ht="15.75" customHeight="1" x14ac:dyDescent="0.25">
      <c r="B23867" s="106"/>
      <c r="C23867" s="106"/>
      <c r="D23867" s="139"/>
      <c r="P23867" s="142"/>
      <c r="Q23867" s="142"/>
      <c r="R23867" s="142"/>
      <c r="S23867" s="139"/>
    </row>
    <row r="23868" spans="2:19" ht="15.75" customHeight="1" x14ac:dyDescent="0.25">
      <c r="B23868" s="106"/>
      <c r="C23868" s="106"/>
      <c r="D23868" s="139"/>
      <c r="P23868" s="142"/>
      <c r="Q23868" s="142"/>
      <c r="R23868" s="142"/>
      <c r="S23868" s="139"/>
    </row>
    <row r="23869" spans="2:19" ht="15.75" customHeight="1" x14ac:dyDescent="0.25">
      <c r="B23869" s="106"/>
      <c r="C23869" s="106"/>
      <c r="D23869" s="139"/>
      <c r="P23869" s="142"/>
      <c r="Q23869" s="142"/>
      <c r="R23869" s="142"/>
      <c r="S23869" s="139"/>
    </row>
    <row r="23870" spans="2:19" ht="15.75" customHeight="1" x14ac:dyDescent="0.25">
      <c r="B23870" s="106"/>
      <c r="C23870" s="106"/>
      <c r="D23870" s="139"/>
      <c r="P23870" s="142"/>
      <c r="Q23870" s="142"/>
      <c r="R23870" s="142"/>
      <c r="S23870" s="139"/>
    </row>
    <row r="23871" spans="2:19" ht="15.75" customHeight="1" x14ac:dyDescent="0.25">
      <c r="B23871" s="106"/>
      <c r="C23871" s="106"/>
      <c r="D23871" s="139"/>
      <c r="P23871" s="142"/>
      <c r="Q23871" s="142"/>
      <c r="R23871" s="142"/>
      <c r="S23871" s="139"/>
    </row>
    <row r="23872" spans="2:19" ht="15.75" customHeight="1" x14ac:dyDescent="0.25">
      <c r="B23872" s="106"/>
      <c r="C23872" s="106"/>
      <c r="D23872" s="139"/>
      <c r="P23872" s="142"/>
      <c r="Q23872" s="142"/>
      <c r="R23872" s="142"/>
      <c r="S23872" s="139"/>
    </row>
    <row r="23873" spans="2:19" ht="15.75" customHeight="1" x14ac:dyDescent="0.25">
      <c r="B23873" s="106"/>
      <c r="C23873" s="106"/>
      <c r="D23873" s="139"/>
      <c r="P23873" s="142"/>
      <c r="Q23873" s="142"/>
      <c r="R23873" s="142"/>
      <c r="S23873" s="139"/>
    </row>
    <row r="23874" spans="2:19" ht="15.75" customHeight="1" x14ac:dyDescent="0.25">
      <c r="B23874" s="106"/>
      <c r="C23874" s="106"/>
      <c r="D23874" s="139"/>
      <c r="P23874" s="142"/>
      <c r="Q23874" s="142"/>
      <c r="R23874" s="142"/>
      <c r="S23874" s="139"/>
    </row>
    <row r="23875" spans="2:19" ht="15.75" customHeight="1" x14ac:dyDescent="0.25">
      <c r="B23875" s="106"/>
      <c r="C23875" s="106"/>
      <c r="D23875" s="139"/>
      <c r="P23875" s="142"/>
      <c r="Q23875" s="142"/>
      <c r="R23875" s="142"/>
      <c r="S23875" s="139"/>
    </row>
    <row r="23876" spans="2:19" ht="15.75" customHeight="1" x14ac:dyDescent="0.25">
      <c r="B23876" s="106"/>
      <c r="C23876" s="106"/>
      <c r="D23876" s="139"/>
      <c r="P23876" s="142"/>
      <c r="Q23876" s="142"/>
      <c r="R23876" s="142"/>
      <c r="S23876" s="139"/>
    </row>
    <row r="23877" spans="2:19" ht="15.75" customHeight="1" x14ac:dyDescent="0.25">
      <c r="B23877" s="106"/>
      <c r="C23877" s="106"/>
      <c r="D23877" s="139"/>
      <c r="P23877" s="142"/>
      <c r="Q23877" s="142"/>
      <c r="R23877" s="142"/>
      <c r="S23877" s="139"/>
    </row>
    <row r="23878" spans="2:19" ht="15.75" customHeight="1" x14ac:dyDescent="0.25">
      <c r="B23878" s="106"/>
      <c r="C23878" s="106"/>
      <c r="D23878" s="139"/>
      <c r="P23878" s="142"/>
      <c r="Q23878" s="142"/>
      <c r="R23878" s="142"/>
      <c r="S23878" s="139"/>
    </row>
    <row r="23879" spans="2:19" ht="15.75" customHeight="1" x14ac:dyDescent="0.25">
      <c r="B23879" s="106"/>
      <c r="C23879" s="106"/>
      <c r="D23879" s="139"/>
      <c r="P23879" s="142"/>
      <c r="Q23879" s="142"/>
      <c r="R23879" s="142"/>
      <c r="S23879" s="139"/>
    </row>
    <row r="23880" spans="2:19" ht="15.75" customHeight="1" x14ac:dyDescent="0.25">
      <c r="B23880" s="106"/>
      <c r="C23880" s="106"/>
      <c r="D23880" s="139"/>
      <c r="P23880" s="142"/>
      <c r="Q23880" s="142"/>
      <c r="R23880" s="142"/>
      <c r="S23880" s="139"/>
    </row>
    <row r="23881" spans="2:19" ht="15.75" customHeight="1" x14ac:dyDescent="0.25">
      <c r="B23881" s="106"/>
      <c r="C23881" s="106"/>
      <c r="D23881" s="139"/>
      <c r="P23881" s="142"/>
      <c r="Q23881" s="142"/>
      <c r="R23881" s="142"/>
      <c r="S23881" s="139"/>
    </row>
    <row r="23882" spans="2:19" ht="15.75" customHeight="1" x14ac:dyDescent="0.25">
      <c r="B23882" s="106"/>
      <c r="C23882" s="106"/>
      <c r="D23882" s="139"/>
      <c r="P23882" s="142"/>
      <c r="Q23882" s="142"/>
      <c r="R23882" s="142"/>
      <c r="S23882" s="139"/>
    </row>
    <row r="23883" spans="2:19" ht="15.75" customHeight="1" x14ac:dyDescent="0.25">
      <c r="B23883" s="106"/>
      <c r="C23883" s="106"/>
      <c r="D23883" s="139"/>
      <c r="P23883" s="142"/>
      <c r="Q23883" s="142"/>
      <c r="R23883" s="142"/>
      <c r="S23883" s="139"/>
    </row>
    <row r="23884" spans="2:19" ht="15.75" customHeight="1" x14ac:dyDescent="0.25">
      <c r="B23884" s="106"/>
      <c r="C23884" s="106"/>
      <c r="D23884" s="139"/>
      <c r="P23884" s="142"/>
      <c r="Q23884" s="142"/>
      <c r="R23884" s="142"/>
      <c r="S23884" s="139"/>
    </row>
    <row r="23885" spans="2:19" ht="15.75" customHeight="1" x14ac:dyDescent="0.25">
      <c r="B23885" s="106"/>
      <c r="C23885" s="106"/>
      <c r="D23885" s="139"/>
      <c r="P23885" s="142"/>
      <c r="Q23885" s="142"/>
      <c r="R23885" s="142"/>
      <c r="S23885" s="139"/>
    </row>
    <row r="23886" spans="2:19" ht="15.75" customHeight="1" x14ac:dyDescent="0.25">
      <c r="B23886" s="106"/>
      <c r="C23886" s="106"/>
      <c r="D23886" s="139"/>
      <c r="P23886" s="142"/>
      <c r="Q23886" s="142"/>
      <c r="R23886" s="142"/>
      <c r="S23886" s="139"/>
    </row>
    <row r="23887" spans="2:19" ht="15.75" customHeight="1" x14ac:dyDescent="0.25">
      <c r="B23887" s="106"/>
      <c r="C23887" s="106"/>
      <c r="D23887" s="139"/>
      <c r="P23887" s="142"/>
      <c r="Q23887" s="142"/>
      <c r="R23887" s="142"/>
      <c r="S23887" s="139"/>
    </row>
    <row r="23888" spans="2:19" ht="15.75" customHeight="1" x14ac:dyDescent="0.25">
      <c r="B23888" s="106"/>
      <c r="C23888" s="106"/>
      <c r="D23888" s="139"/>
      <c r="P23888" s="142"/>
      <c r="Q23888" s="142"/>
      <c r="R23888" s="142"/>
      <c r="S23888" s="139"/>
    </row>
    <row r="23889" spans="2:19" ht="15.75" customHeight="1" x14ac:dyDescent="0.25">
      <c r="B23889" s="106"/>
      <c r="C23889" s="106"/>
      <c r="D23889" s="139"/>
      <c r="P23889" s="142"/>
      <c r="Q23889" s="142"/>
      <c r="R23889" s="142"/>
      <c r="S23889" s="139"/>
    </row>
    <row r="23890" spans="2:19" ht="15.75" customHeight="1" x14ac:dyDescent="0.25">
      <c r="B23890" s="106"/>
      <c r="C23890" s="106"/>
      <c r="D23890" s="139"/>
      <c r="P23890" s="142"/>
      <c r="Q23890" s="142"/>
      <c r="R23890" s="142"/>
      <c r="S23890" s="139"/>
    </row>
    <row r="23891" spans="2:19" ht="15.75" customHeight="1" x14ac:dyDescent="0.25">
      <c r="B23891" s="106"/>
      <c r="C23891" s="106"/>
      <c r="D23891" s="139"/>
      <c r="P23891" s="142"/>
      <c r="Q23891" s="142"/>
      <c r="R23891" s="142"/>
      <c r="S23891" s="139"/>
    </row>
    <row r="23892" spans="2:19" ht="15.75" customHeight="1" x14ac:dyDescent="0.25">
      <c r="B23892" s="106"/>
      <c r="C23892" s="106"/>
      <c r="D23892" s="139"/>
      <c r="P23892" s="142"/>
      <c r="Q23892" s="142"/>
      <c r="R23892" s="142"/>
      <c r="S23892" s="139"/>
    </row>
    <row r="23893" spans="2:19" ht="15.75" customHeight="1" x14ac:dyDescent="0.25">
      <c r="B23893" s="106"/>
      <c r="C23893" s="106"/>
      <c r="D23893" s="139"/>
      <c r="P23893" s="142"/>
      <c r="Q23893" s="142"/>
      <c r="R23893" s="142"/>
      <c r="S23893" s="139"/>
    </row>
    <row r="23894" spans="2:19" ht="15.75" customHeight="1" x14ac:dyDescent="0.25">
      <c r="B23894" s="106"/>
      <c r="C23894" s="106"/>
      <c r="D23894" s="139"/>
      <c r="P23894" s="142"/>
      <c r="Q23894" s="142"/>
      <c r="R23894" s="142"/>
      <c r="S23894" s="139"/>
    </row>
    <row r="23895" spans="2:19" ht="15.75" customHeight="1" x14ac:dyDescent="0.25">
      <c r="B23895" s="106"/>
      <c r="C23895" s="106"/>
      <c r="D23895" s="139"/>
      <c r="P23895" s="142"/>
      <c r="Q23895" s="142"/>
      <c r="R23895" s="142"/>
      <c r="S23895" s="139"/>
    </row>
    <row r="23896" spans="2:19" ht="15.75" customHeight="1" x14ac:dyDescent="0.25">
      <c r="B23896" s="106"/>
      <c r="C23896" s="106"/>
      <c r="D23896" s="139"/>
      <c r="P23896" s="142"/>
      <c r="Q23896" s="142"/>
      <c r="R23896" s="142"/>
      <c r="S23896" s="139"/>
    </row>
    <row r="23897" spans="2:19" ht="15.75" customHeight="1" x14ac:dyDescent="0.25">
      <c r="B23897" s="106"/>
      <c r="C23897" s="106"/>
      <c r="D23897" s="139"/>
      <c r="P23897" s="142"/>
      <c r="Q23897" s="142"/>
      <c r="R23897" s="142"/>
      <c r="S23897" s="139"/>
    </row>
    <row r="23898" spans="2:19" ht="15.75" customHeight="1" x14ac:dyDescent="0.25">
      <c r="B23898" s="106"/>
      <c r="C23898" s="106"/>
      <c r="D23898" s="139"/>
      <c r="P23898" s="142"/>
      <c r="Q23898" s="142"/>
      <c r="R23898" s="142"/>
      <c r="S23898" s="139"/>
    </row>
    <row r="23899" spans="2:19" ht="15.75" customHeight="1" x14ac:dyDescent="0.25">
      <c r="B23899" s="106"/>
      <c r="C23899" s="106"/>
      <c r="D23899" s="139"/>
      <c r="P23899" s="142"/>
      <c r="Q23899" s="142"/>
      <c r="R23899" s="142"/>
      <c r="S23899" s="139"/>
    </row>
    <row r="23900" spans="2:19" ht="15.75" customHeight="1" x14ac:dyDescent="0.25">
      <c r="B23900" s="106"/>
      <c r="C23900" s="106"/>
      <c r="D23900" s="139"/>
      <c r="P23900" s="142"/>
      <c r="Q23900" s="142"/>
      <c r="R23900" s="142"/>
      <c r="S23900" s="139"/>
    </row>
    <row r="23901" spans="2:19" ht="15.75" customHeight="1" x14ac:dyDescent="0.25">
      <c r="B23901" s="106"/>
      <c r="C23901" s="106"/>
      <c r="D23901" s="139"/>
      <c r="P23901" s="142"/>
      <c r="Q23901" s="142"/>
      <c r="R23901" s="142"/>
      <c r="S23901" s="139"/>
    </row>
    <row r="23902" spans="2:19" ht="15.75" customHeight="1" x14ac:dyDescent="0.25">
      <c r="B23902" s="106"/>
      <c r="C23902" s="106"/>
      <c r="D23902" s="139"/>
      <c r="P23902" s="142"/>
      <c r="Q23902" s="142"/>
      <c r="R23902" s="142"/>
      <c r="S23902" s="139"/>
    </row>
    <row r="23903" spans="2:19" ht="15.75" customHeight="1" x14ac:dyDescent="0.25">
      <c r="B23903" s="106"/>
      <c r="C23903" s="106"/>
      <c r="D23903" s="139"/>
      <c r="P23903" s="142"/>
      <c r="Q23903" s="142"/>
      <c r="R23903" s="142"/>
      <c r="S23903" s="139"/>
    </row>
    <row r="23904" spans="2:19" ht="15.75" customHeight="1" x14ac:dyDescent="0.25">
      <c r="B23904" s="106"/>
      <c r="C23904" s="106"/>
      <c r="D23904" s="139"/>
      <c r="P23904" s="142"/>
      <c r="Q23904" s="142"/>
      <c r="R23904" s="142"/>
      <c r="S23904" s="139"/>
    </row>
    <row r="23905" spans="2:19" ht="15.75" customHeight="1" x14ac:dyDescent="0.25">
      <c r="B23905" s="106"/>
      <c r="C23905" s="106"/>
      <c r="D23905" s="139"/>
      <c r="P23905" s="142"/>
      <c r="Q23905" s="142"/>
      <c r="R23905" s="142"/>
      <c r="S23905" s="139"/>
    </row>
    <row r="23906" spans="2:19" ht="15.75" customHeight="1" x14ac:dyDescent="0.25">
      <c r="B23906" s="106"/>
      <c r="C23906" s="106"/>
      <c r="D23906" s="139"/>
      <c r="P23906" s="142"/>
      <c r="Q23906" s="142"/>
      <c r="R23906" s="142"/>
      <c r="S23906" s="139"/>
    </row>
    <row r="23907" spans="2:19" ht="15.75" customHeight="1" x14ac:dyDescent="0.25">
      <c r="B23907" s="106"/>
      <c r="C23907" s="106"/>
      <c r="D23907" s="139"/>
      <c r="P23907" s="142"/>
      <c r="Q23907" s="142"/>
      <c r="R23907" s="142"/>
      <c r="S23907" s="139"/>
    </row>
    <row r="23908" spans="2:19" ht="15.75" customHeight="1" x14ac:dyDescent="0.25">
      <c r="B23908" s="106"/>
      <c r="C23908" s="106"/>
      <c r="D23908" s="139"/>
      <c r="P23908" s="142"/>
      <c r="Q23908" s="142"/>
      <c r="R23908" s="142"/>
      <c r="S23908" s="139"/>
    </row>
    <row r="23909" spans="2:19" ht="15.75" customHeight="1" x14ac:dyDescent="0.25">
      <c r="B23909" s="106"/>
      <c r="C23909" s="106"/>
      <c r="D23909" s="139"/>
      <c r="P23909" s="142"/>
      <c r="Q23909" s="142"/>
      <c r="R23909" s="142"/>
      <c r="S23909" s="139"/>
    </row>
    <row r="23910" spans="2:19" ht="15.75" customHeight="1" x14ac:dyDescent="0.25">
      <c r="B23910" s="106"/>
      <c r="C23910" s="106"/>
      <c r="D23910" s="139"/>
      <c r="P23910" s="142"/>
      <c r="Q23910" s="142"/>
      <c r="R23910" s="142"/>
      <c r="S23910" s="139"/>
    </row>
    <row r="23911" spans="2:19" ht="15.75" customHeight="1" x14ac:dyDescent="0.25">
      <c r="B23911" s="106"/>
      <c r="C23911" s="106"/>
      <c r="D23911" s="139"/>
      <c r="P23911" s="142"/>
      <c r="Q23911" s="142"/>
      <c r="R23911" s="142"/>
      <c r="S23911" s="139"/>
    </row>
    <row r="23912" spans="2:19" ht="15.75" customHeight="1" x14ac:dyDescent="0.25">
      <c r="B23912" s="106"/>
      <c r="C23912" s="106"/>
      <c r="D23912" s="139"/>
      <c r="P23912" s="142"/>
      <c r="Q23912" s="142"/>
      <c r="R23912" s="142"/>
      <c r="S23912" s="139"/>
    </row>
    <row r="23913" spans="2:19" ht="15.75" customHeight="1" x14ac:dyDescent="0.25">
      <c r="B23913" s="106"/>
      <c r="C23913" s="106"/>
      <c r="D23913" s="139"/>
      <c r="P23913" s="142"/>
      <c r="Q23913" s="142"/>
      <c r="R23913" s="142"/>
      <c r="S23913" s="139"/>
    </row>
    <row r="23914" spans="2:19" ht="15.75" customHeight="1" x14ac:dyDescent="0.25">
      <c r="B23914" s="106"/>
      <c r="C23914" s="106"/>
      <c r="D23914" s="139"/>
      <c r="P23914" s="142"/>
      <c r="Q23914" s="142"/>
      <c r="R23914" s="142"/>
      <c r="S23914" s="139"/>
    </row>
    <row r="23915" spans="2:19" ht="15.75" customHeight="1" x14ac:dyDescent="0.25">
      <c r="B23915" s="106"/>
      <c r="C23915" s="106"/>
      <c r="D23915" s="139"/>
      <c r="P23915" s="142"/>
      <c r="Q23915" s="142"/>
      <c r="R23915" s="142"/>
      <c r="S23915" s="139"/>
    </row>
    <row r="23916" spans="2:19" ht="15.75" customHeight="1" x14ac:dyDescent="0.25">
      <c r="B23916" s="106"/>
      <c r="C23916" s="106"/>
      <c r="D23916" s="139"/>
      <c r="P23916" s="142"/>
      <c r="Q23916" s="142"/>
      <c r="R23916" s="142"/>
      <c r="S23916" s="139"/>
    </row>
    <row r="23917" spans="2:19" ht="15.75" customHeight="1" x14ac:dyDescent="0.25">
      <c r="B23917" s="106"/>
      <c r="C23917" s="106"/>
      <c r="D23917" s="139"/>
      <c r="P23917" s="142"/>
      <c r="Q23917" s="142"/>
      <c r="R23917" s="142"/>
      <c r="S23917" s="139"/>
    </row>
    <row r="23918" spans="2:19" ht="15.75" customHeight="1" x14ac:dyDescent="0.25">
      <c r="B23918" s="106"/>
      <c r="C23918" s="106"/>
      <c r="D23918" s="139"/>
      <c r="P23918" s="142"/>
      <c r="Q23918" s="142"/>
      <c r="R23918" s="142"/>
      <c r="S23918" s="139"/>
    </row>
    <row r="23919" spans="2:19" ht="15.75" customHeight="1" x14ac:dyDescent="0.25">
      <c r="B23919" s="106"/>
      <c r="C23919" s="106"/>
      <c r="D23919" s="139"/>
      <c r="P23919" s="142"/>
      <c r="Q23919" s="142"/>
      <c r="R23919" s="142"/>
      <c r="S23919" s="139"/>
    </row>
    <row r="23920" spans="2:19" ht="15.75" customHeight="1" x14ac:dyDescent="0.25">
      <c r="B23920" s="106"/>
      <c r="C23920" s="106"/>
      <c r="D23920" s="139"/>
      <c r="P23920" s="142"/>
      <c r="Q23920" s="142"/>
      <c r="R23920" s="142"/>
      <c r="S23920" s="139"/>
    </row>
    <row r="23921" spans="2:19" ht="15.75" customHeight="1" x14ac:dyDescent="0.25">
      <c r="B23921" s="106"/>
      <c r="C23921" s="106"/>
      <c r="D23921" s="139"/>
      <c r="P23921" s="142"/>
      <c r="Q23921" s="142"/>
      <c r="R23921" s="142"/>
      <c r="S23921" s="139"/>
    </row>
    <row r="23922" spans="2:19" ht="15.75" customHeight="1" x14ac:dyDescent="0.25">
      <c r="B23922" s="106"/>
      <c r="C23922" s="106"/>
      <c r="D23922" s="139"/>
      <c r="P23922" s="142"/>
      <c r="Q23922" s="142"/>
      <c r="R23922" s="142"/>
      <c r="S23922" s="139"/>
    </row>
    <row r="23923" spans="2:19" ht="15.75" customHeight="1" x14ac:dyDescent="0.25">
      <c r="B23923" s="106"/>
      <c r="C23923" s="106"/>
      <c r="D23923" s="139"/>
      <c r="P23923" s="142"/>
      <c r="Q23923" s="142"/>
      <c r="R23923" s="142"/>
      <c r="S23923" s="139"/>
    </row>
    <row r="23924" spans="2:19" ht="15.75" customHeight="1" x14ac:dyDescent="0.25">
      <c r="B23924" s="106"/>
      <c r="C23924" s="106"/>
      <c r="D23924" s="139"/>
      <c r="P23924" s="142"/>
      <c r="Q23924" s="142"/>
      <c r="R23924" s="142"/>
      <c r="S23924" s="139"/>
    </row>
    <row r="23925" spans="2:19" ht="15.75" customHeight="1" x14ac:dyDescent="0.25">
      <c r="B23925" s="106"/>
      <c r="C23925" s="106"/>
      <c r="D23925" s="139"/>
      <c r="P23925" s="142"/>
      <c r="Q23925" s="142"/>
      <c r="R23925" s="142"/>
      <c r="S23925" s="139"/>
    </row>
    <row r="23926" spans="2:19" ht="15.75" customHeight="1" x14ac:dyDescent="0.25">
      <c r="B23926" s="106"/>
      <c r="C23926" s="106"/>
      <c r="D23926" s="139"/>
      <c r="P23926" s="142"/>
      <c r="Q23926" s="142"/>
      <c r="R23926" s="142"/>
      <c r="S23926" s="139"/>
    </row>
    <row r="23927" spans="2:19" ht="15.75" customHeight="1" x14ac:dyDescent="0.25">
      <c r="B23927" s="106"/>
      <c r="C23927" s="106"/>
      <c r="D23927" s="139"/>
      <c r="P23927" s="142"/>
      <c r="Q23927" s="142"/>
      <c r="R23927" s="142"/>
      <c r="S23927" s="139"/>
    </row>
    <row r="23928" spans="2:19" ht="15.75" customHeight="1" x14ac:dyDescent="0.25">
      <c r="B23928" s="106"/>
      <c r="C23928" s="106"/>
      <c r="D23928" s="139"/>
      <c r="P23928" s="142"/>
      <c r="Q23928" s="142"/>
      <c r="R23928" s="142"/>
      <c r="S23928" s="139"/>
    </row>
    <row r="23929" spans="2:19" ht="15.75" customHeight="1" x14ac:dyDescent="0.25">
      <c r="B23929" s="106"/>
      <c r="C23929" s="106"/>
      <c r="D23929" s="139"/>
      <c r="P23929" s="142"/>
      <c r="Q23929" s="142"/>
      <c r="R23929" s="142"/>
      <c r="S23929" s="139"/>
    </row>
    <row r="23930" spans="2:19" ht="15.75" customHeight="1" x14ac:dyDescent="0.25">
      <c r="B23930" s="106"/>
      <c r="C23930" s="106"/>
      <c r="D23930" s="139"/>
      <c r="P23930" s="142"/>
      <c r="Q23930" s="142"/>
      <c r="R23930" s="142"/>
      <c r="S23930" s="139"/>
    </row>
    <row r="23931" spans="2:19" ht="15.75" customHeight="1" x14ac:dyDescent="0.25">
      <c r="B23931" s="106"/>
      <c r="C23931" s="106"/>
      <c r="D23931" s="139"/>
      <c r="P23931" s="142"/>
      <c r="Q23931" s="142"/>
      <c r="R23931" s="142"/>
      <c r="S23931" s="139"/>
    </row>
    <row r="23932" spans="2:19" ht="15.75" customHeight="1" x14ac:dyDescent="0.25">
      <c r="B23932" s="106"/>
      <c r="C23932" s="106"/>
      <c r="D23932" s="139"/>
      <c r="P23932" s="142"/>
      <c r="Q23932" s="142"/>
      <c r="R23932" s="142"/>
      <c r="S23932" s="139"/>
    </row>
    <row r="23933" spans="2:19" ht="15.75" customHeight="1" x14ac:dyDescent="0.25">
      <c r="B23933" s="106"/>
      <c r="C23933" s="106"/>
      <c r="D23933" s="139"/>
      <c r="P23933" s="142"/>
      <c r="Q23933" s="142"/>
      <c r="R23933" s="142"/>
      <c r="S23933" s="139"/>
    </row>
    <row r="23934" spans="2:19" ht="15.75" customHeight="1" x14ac:dyDescent="0.25">
      <c r="B23934" s="106"/>
      <c r="C23934" s="106"/>
      <c r="D23934" s="139"/>
      <c r="P23934" s="142"/>
      <c r="Q23934" s="142"/>
      <c r="R23934" s="142"/>
      <c r="S23934" s="139"/>
    </row>
    <row r="23935" spans="2:19" ht="15.75" customHeight="1" x14ac:dyDescent="0.25">
      <c r="B23935" s="106"/>
      <c r="C23935" s="106"/>
      <c r="D23935" s="139"/>
      <c r="P23935" s="142"/>
      <c r="Q23935" s="142"/>
      <c r="R23935" s="142"/>
      <c r="S23935" s="139"/>
    </row>
    <row r="23936" spans="2:19" ht="15.75" customHeight="1" x14ac:dyDescent="0.25">
      <c r="B23936" s="106"/>
      <c r="C23936" s="106"/>
      <c r="D23936" s="139"/>
      <c r="P23936" s="142"/>
      <c r="Q23936" s="142"/>
      <c r="R23936" s="142"/>
      <c r="S23936" s="139"/>
    </row>
    <row r="23937" spans="2:19" ht="15.75" customHeight="1" x14ac:dyDescent="0.25">
      <c r="B23937" s="106"/>
      <c r="C23937" s="106"/>
      <c r="D23937" s="139"/>
      <c r="P23937" s="142"/>
      <c r="Q23937" s="142"/>
      <c r="R23937" s="142"/>
      <c r="S23937" s="139"/>
    </row>
    <row r="23938" spans="2:19" ht="15.75" customHeight="1" x14ac:dyDescent="0.25">
      <c r="B23938" s="106"/>
      <c r="C23938" s="106"/>
      <c r="D23938" s="139"/>
      <c r="P23938" s="142"/>
      <c r="Q23938" s="142"/>
      <c r="R23938" s="142"/>
      <c r="S23938" s="139"/>
    </row>
    <row r="23939" spans="2:19" ht="15.75" customHeight="1" x14ac:dyDescent="0.25">
      <c r="B23939" s="106"/>
      <c r="C23939" s="106"/>
      <c r="D23939" s="139"/>
      <c r="P23939" s="142"/>
      <c r="Q23939" s="142"/>
      <c r="R23939" s="142"/>
      <c r="S23939" s="139"/>
    </row>
    <row r="23940" spans="2:19" ht="15.75" customHeight="1" x14ac:dyDescent="0.25">
      <c r="B23940" s="106"/>
      <c r="C23940" s="106"/>
      <c r="D23940" s="139"/>
      <c r="P23940" s="142"/>
      <c r="Q23940" s="142"/>
      <c r="R23940" s="142"/>
      <c r="S23940" s="139"/>
    </row>
    <row r="23941" spans="2:19" ht="15.75" customHeight="1" x14ac:dyDescent="0.25">
      <c r="B23941" s="106"/>
      <c r="C23941" s="106"/>
      <c r="D23941" s="139"/>
      <c r="P23941" s="142"/>
      <c r="Q23941" s="142"/>
      <c r="R23941" s="142"/>
      <c r="S23941" s="139"/>
    </row>
    <row r="23942" spans="2:19" ht="15.75" customHeight="1" x14ac:dyDescent="0.25">
      <c r="B23942" s="106"/>
      <c r="C23942" s="106"/>
      <c r="D23942" s="139"/>
      <c r="P23942" s="142"/>
      <c r="Q23942" s="142"/>
      <c r="R23942" s="142"/>
      <c r="S23942" s="139"/>
    </row>
    <row r="23943" spans="2:19" ht="15.75" customHeight="1" x14ac:dyDescent="0.25">
      <c r="B23943" s="106"/>
      <c r="C23943" s="106"/>
      <c r="D23943" s="139"/>
      <c r="P23943" s="142"/>
      <c r="Q23943" s="142"/>
      <c r="R23943" s="142"/>
      <c r="S23943" s="139"/>
    </row>
    <row r="23944" spans="2:19" ht="15.75" customHeight="1" x14ac:dyDescent="0.25">
      <c r="B23944" s="106"/>
      <c r="C23944" s="106"/>
      <c r="D23944" s="139"/>
      <c r="P23944" s="142"/>
      <c r="Q23944" s="142"/>
      <c r="R23944" s="142"/>
      <c r="S23944" s="139"/>
    </row>
    <row r="23945" spans="2:19" ht="15.75" customHeight="1" x14ac:dyDescent="0.25">
      <c r="B23945" s="106"/>
      <c r="C23945" s="106"/>
      <c r="D23945" s="139"/>
      <c r="P23945" s="142"/>
      <c r="Q23945" s="142"/>
      <c r="R23945" s="142"/>
      <c r="S23945" s="139"/>
    </row>
    <row r="23946" spans="2:19" ht="15.75" customHeight="1" x14ac:dyDescent="0.25">
      <c r="B23946" s="106"/>
      <c r="C23946" s="106"/>
      <c r="D23946" s="139"/>
      <c r="P23946" s="142"/>
      <c r="Q23946" s="142"/>
      <c r="R23946" s="142"/>
      <c r="S23946" s="139"/>
    </row>
    <row r="23947" spans="2:19" ht="15.75" customHeight="1" x14ac:dyDescent="0.25">
      <c r="B23947" s="106"/>
      <c r="C23947" s="106"/>
      <c r="D23947" s="139"/>
      <c r="P23947" s="142"/>
      <c r="Q23947" s="142"/>
      <c r="R23947" s="142"/>
      <c r="S23947" s="139"/>
    </row>
    <row r="23948" spans="2:19" ht="15.75" customHeight="1" x14ac:dyDescent="0.25">
      <c r="B23948" s="106"/>
      <c r="C23948" s="106"/>
      <c r="D23948" s="139"/>
      <c r="P23948" s="142"/>
      <c r="Q23948" s="142"/>
      <c r="R23948" s="142"/>
      <c r="S23948" s="139"/>
    </row>
    <row r="23949" spans="2:19" ht="15.75" customHeight="1" x14ac:dyDescent="0.25">
      <c r="B23949" s="106"/>
      <c r="C23949" s="106"/>
      <c r="D23949" s="139"/>
      <c r="P23949" s="142"/>
      <c r="Q23949" s="142"/>
      <c r="R23949" s="142"/>
      <c r="S23949" s="139"/>
    </row>
    <row r="23950" spans="2:19" ht="15.75" customHeight="1" x14ac:dyDescent="0.25">
      <c r="B23950" s="106"/>
      <c r="C23950" s="106"/>
      <c r="D23950" s="139"/>
      <c r="P23950" s="142"/>
      <c r="Q23950" s="142"/>
      <c r="R23950" s="142"/>
      <c r="S23950" s="139"/>
    </row>
    <row r="23951" spans="2:19" ht="15.75" customHeight="1" x14ac:dyDescent="0.25">
      <c r="B23951" s="106"/>
      <c r="C23951" s="106"/>
      <c r="D23951" s="139"/>
      <c r="P23951" s="142"/>
      <c r="Q23951" s="142"/>
      <c r="R23951" s="142"/>
      <c r="S23951" s="139"/>
    </row>
    <row r="23952" spans="2:19" ht="15.75" customHeight="1" x14ac:dyDescent="0.25">
      <c r="B23952" s="106"/>
      <c r="C23952" s="106"/>
      <c r="D23952" s="139"/>
      <c r="P23952" s="142"/>
      <c r="Q23952" s="142"/>
      <c r="R23952" s="142"/>
      <c r="S23952" s="139"/>
    </row>
    <row r="23953" spans="2:19" ht="15.75" customHeight="1" x14ac:dyDescent="0.25">
      <c r="B23953" s="106"/>
      <c r="C23953" s="106"/>
      <c r="D23953" s="139"/>
      <c r="P23953" s="142"/>
      <c r="Q23953" s="142"/>
      <c r="R23953" s="142"/>
      <c r="S23953" s="139"/>
    </row>
    <row r="23954" spans="2:19" ht="15.75" customHeight="1" x14ac:dyDescent="0.25">
      <c r="B23954" s="106"/>
      <c r="C23954" s="106"/>
      <c r="D23954" s="139"/>
      <c r="P23954" s="142"/>
      <c r="Q23954" s="142"/>
      <c r="R23954" s="142"/>
      <c r="S23954" s="139"/>
    </row>
    <row r="23955" spans="2:19" ht="15.75" customHeight="1" x14ac:dyDescent="0.25">
      <c r="B23955" s="106"/>
      <c r="C23955" s="106"/>
      <c r="D23955" s="139"/>
      <c r="P23955" s="142"/>
      <c r="Q23955" s="142"/>
      <c r="R23955" s="142"/>
      <c r="S23955" s="139"/>
    </row>
    <row r="23956" spans="2:19" ht="15.75" customHeight="1" x14ac:dyDescent="0.25">
      <c r="B23956" s="106"/>
      <c r="C23956" s="106"/>
      <c r="D23956" s="139"/>
      <c r="P23956" s="142"/>
      <c r="Q23956" s="142"/>
      <c r="R23956" s="142"/>
      <c r="S23956" s="139"/>
    </row>
    <row r="23957" spans="2:19" ht="15.75" customHeight="1" x14ac:dyDescent="0.25">
      <c r="B23957" s="106"/>
      <c r="C23957" s="106"/>
      <c r="D23957" s="139"/>
      <c r="P23957" s="142"/>
      <c r="Q23957" s="142"/>
      <c r="R23957" s="142"/>
      <c r="S23957" s="139"/>
    </row>
    <row r="23958" spans="2:19" ht="15.75" customHeight="1" x14ac:dyDescent="0.25">
      <c r="B23958" s="106"/>
      <c r="C23958" s="106"/>
      <c r="D23958" s="139"/>
      <c r="P23958" s="142"/>
      <c r="Q23958" s="142"/>
      <c r="R23958" s="142"/>
      <c r="S23958" s="139"/>
    </row>
    <row r="23959" spans="2:19" ht="15.75" customHeight="1" x14ac:dyDescent="0.25">
      <c r="B23959" s="106"/>
      <c r="C23959" s="106"/>
      <c r="D23959" s="139"/>
      <c r="P23959" s="142"/>
      <c r="Q23959" s="142"/>
      <c r="R23959" s="142"/>
      <c r="S23959" s="139"/>
    </row>
    <row r="23960" spans="2:19" ht="15.75" customHeight="1" x14ac:dyDescent="0.25">
      <c r="B23960" s="106"/>
      <c r="C23960" s="106"/>
      <c r="D23960" s="139"/>
      <c r="P23960" s="142"/>
      <c r="Q23960" s="142"/>
      <c r="R23960" s="142"/>
      <c r="S23960" s="139"/>
    </row>
    <row r="23961" spans="2:19" ht="15.75" customHeight="1" x14ac:dyDescent="0.25">
      <c r="B23961" s="106"/>
      <c r="C23961" s="106"/>
      <c r="D23961" s="139"/>
      <c r="P23961" s="142"/>
      <c r="Q23961" s="142"/>
      <c r="R23961" s="142"/>
      <c r="S23961" s="139"/>
    </row>
    <row r="23962" spans="2:19" ht="15.75" customHeight="1" x14ac:dyDescent="0.25">
      <c r="B23962" s="106"/>
      <c r="C23962" s="106"/>
      <c r="D23962" s="139"/>
      <c r="P23962" s="142"/>
      <c r="Q23962" s="142"/>
      <c r="R23962" s="142"/>
      <c r="S23962" s="139"/>
    </row>
    <row r="23963" spans="2:19" ht="15.75" customHeight="1" x14ac:dyDescent="0.25">
      <c r="B23963" s="106"/>
      <c r="C23963" s="106"/>
      <c r="D23963" s="139"/>
      <c r="P23963" s="142"/>
      <c r="Q23963" s="142"/>
      <c r="R23963" s="142"/>
      <c r="S23963" s="139"/>
    </row>
    <row r="23964" spans="2:19" ht="15.75" customHeight="1" x14ac:dyDescent="0.25">
      <c r="B23964" s="106"/>
      <c r="C23964" s="106"/>
      <c r="D23964" s="139"/>
      <c r="P23964" s="142"/>
      <c r="Q23964" s="142"/>
      <c r="R23964" s="142"/>
      <c r="S23964" s="139"/>
    </row>
    <row r="23965" spans="2:19" ht="15.75" customHeight="1" x14ac:dyDescent="0.25">
      <c r="B23965" s="106"/>
      <c r="C23965" s="106"/>
      <c r="D23965" s="139"/>
      <c r="P23965" s="142"/>
      <c r="Q23965" s="142"/>
      <c r="R23965" s="142"/>
      <c r="S23965" s="139"/>
    </row>
    <row r="23966" spans="2:19" ht="15.75" customHeight="1" x14ac:dyDescent="0.25">
      <c r="B23966" s="106"/>
      <c r="C23966" s="106"/>
      <c r="D23966" s="139"/>
      <c r="P23966" s="142"/>
      <c r="Q23966" s="142"/>
      <c r="R23966" s="142"/>
      <c r="S23966" s="139"/>
    </row>
    <row r="23967" spans="2:19" ht="15.75" customHeight="1" x14ac:dyDescent="0.25">
      <c r="B23967" s="106"/>
      <c r="C23967" s="106"/>
      <c r="D23967" s="139"/>
      <c r="P23967" s="142"/>
      <c r="Q23967" s="142"/>
      <c r="R23967" s="142"/>
      <c r="S23967" s="139"/>
    </row>
    <row r="23968" spans="2:19" ht="15.75" customHeight="1" x14ac:dyDescent="0.25">
      <c r="B23968" s="106"/>
      <c r="C23968" s="106"/>
      <c r="D23968" s="139"/>
      <c r="P23968" s="142"/>
      <c r="Q23968" s="142"/>
      <c r="R23968" s="142"/>
      <c r="S23968" s="139"/>
    </row>
    <row r="23969" spans="2:19" ht="15.75" customHeight="1" x14ac:dyDescent="0.25">
      <c r="B23969" s="106"/>
      <c r="C23969" s="106"/>
      <c r="D23969" s="139"/>
      <c r="P23969" s="142"/>
      <c r="Q23969" s="142"/>
      <c r="R23969" s="142"/>
      <c r="S23969" s="139"/>
    </row>
    <row r="23970" spans="2:19" ht="15.75" customHeight="1" x14ac:dyDescent="0.25">
      <c r="B23970" s="106"/>
      <c r="C23970" s="106"/>
      <c r="D23970" s="139"/>
      <c r="P23970" s="142"/>
      <c r="Q23970" s="142"/>
      <c r="R23970" s="142"/>
      <c r="S23970" s="139"/>
    </row>
    <row r="23971" spans="2:19" ht="15.75" customHeight="1" x14ac:dyDescent="0.25">
      <c r="B23971" s="106"/>
      <c r="C23971" s="106"/>
      <c r="D23971" s="139"/>
      <c r="P23971" s="142"/>
      <c r="Q23971" s="142"/>
      <c r="R23971" s="142"/>
      <c r="S23971" s="139"/>
    </row>
    <row r="23972" spans="2:19" ht="15.75" customHeight="1" x14ac:dyDescent="0.25">
      <c r="B23972" s="106"/>
      <c r="C23972" s="106"/>
      <c r="D23972" s="139"/>
      <c r="P23972" s="142"/>
      <c r="Q23972" s="142"/>
      <c r="R23972" s="142"/>
      <c r="S23972" s="139"/>
    </row>
    <row r="23973" spans="2:19" ht="15.75" customHeight="1" x14ac:dyDescent="0.25">
      <c r="B23973" s="106"/>
      <c r="C23973" s="106"/>
      <c r="D23973" s="139"/>
      <c r="P23973" s="142"/>
      <c r="Q23973" s="142"/>
      <c r="R23973" s="142"/>
      <c r="S23973" s="139"/>
    </row>
    <row r="23974" spans="2:19" ht="15.75" customHeight="1" x14ac:dyDescent="0.25">
      <c r="B23974" s="106"/>
      <c r="C23974" s="106"/>
      <c r="D23974" s="139"/>
      <c r="P23974" s="142"/>
      <c r="Q23974" s="142"/>
      <c r="R23974" s="142"/>
      <c r="S23974" s="139"/>
    </row>
    <row r="23975" spans="2:19" ht="15.75" customHeight="1" x14ac:dyDescent="0.25">
      <c r="B23975" s="106"/>
      <c r="C23975" s="106"/>
      <c r="D23975" s="139"/>
      <c r="P23975" s="142"/>
      <c r="Q23975" s="142"/>
      <c r="R23975" s="142"/>
      <c r="S23975" s="139"/>
    </row>
    <row r="23976" spans="2:19" ht="15.75" customHeight="1" x14ac:dyDescent="0.25">
      <c r="B23976" s="106"/>
      <c r="C23976" s="106"/>
      <c r="D23976" s="139"/>
      <c r="P23976" s="142"/>
      <c r="Q23976" s="142"/>
      <c r="R23976" s="142"/>
      <c r="S23976" s="139"/>
    </row>
    <row r="23977" spans="2:19" ht="15.75" customHeight="1" x14ac:dyDescent="0.25">
      <c r="B23977" s="106"/>
      <c r="C23977" s="106"/>
      <c r="D23977" s="139"/>
      <c r="P23977" s="142"/>
      <c r="Q23977" s="142"/>
      <c r="R23977" s="142"/>
      <c r="S23977" s="139"/>
    </row>
    <row r="23978" spans="2:19" ht="15.75" customHeight="1" x14ac:dyDescent="0.25">
      <c r="B23978" s="106"/>
      <c r="C23978" s="106"/>
      <c r="D23978" s="139"/>
      <c r="P23978" s="142"/>
      <c r="Q23978" s="142"/>
      <c r="R23978" s="142"/>
      <c r="S23978" s="139"/>
    </row>
    <row r="23979" spans="2:19" ht="15.75" customHeight="1" x14ac:dyDescent="0.25">
      <c r="B23979" s="106"/>
      <c r="C23979" s="106"/>
      <c r="D23979" s="139"/>
      <c r="P23979" s="142"/>
      <c r="Q23979" s="142"/>
      <c r="R23979" s="142"/>
      <c r="S23979" s="139"/>
    </row>
    <row r="23980" spans="2:19" ht="15.75" customHeight="1" x14ac:dyDescent="0.25">
      <c r="B23980" s="106"/>
      <c r="C23980" s="106"/>
      <c r="D23980" s="139"/>
      <c r="P23980" s="142"/>
      <c r="Q23980" s="142"/>
      <c r="R23980" s="142"/>
      <c r="S23980" s="139"/>
    </row>
    <row r="23981" spans="2:19" ht="15.75" customHeight="1" x14ac:dyDescent="0.25">
      <c r="B23981" s="106"/>
      <c r="C23981" s="106"/>
      <c r="D23981" s="139"/>
      <c r="P23981" s="142"/>
      <c r="Q23981" s="142"/>
      <c r="R23981" s="142"/>
      <c r="S23981" s="139"/>
    </row>
    <row r="23982" spans="2:19" ht="15.75" customHeight="1" x14ac:dyDescent="0.25">
      <c r="B23982" s="106"/>
      <c r="C23982" s="106"/>
      <c r="D23982" s="139"/>
      <c r="P23982" s="142"/>
      <c r="Q23982" s="142"/>
      <c r="R23982" s="142"/>
      <c r="S23982" s="139"/>
    </row>
    <row r="23983" spans="2:19" ht="15.75" customHeight="1" x14ac:dyDescent="0.25">
      <c r="B23983" s="106"/>
      <c r="C23983" s="106"/>
      <c r="D23983" s="139"/>
      <c r="P23983" s="142"/>
      <c r="Q23983" s="142"/>
      <c r="R23983" s="142"/>
      <c r="S23983" s="139"/>
    </row>
    <row r="23984" spans="2:19" ht="15.75" customHeight="1" x14ac:dyDescent="0.25">
      <c r="B23984" s="106"/>
      <c r="C23984" s="106"/>
      <c r="D23984" s="139"/>
      <c r="P23984" s="142"/>
      <c r="Q23984" s="142"/>
      <c r="R23984" s="142"/>
      <c r="S23984" s="139"/>
    </row>
    <row r="23985" spans="2:19" ht="15.75" customHeight="1" x14ac:dyDescent="0.25">
      <c r="B23985" s="106"/>
      <c r="C23985" s="106"/>
      <c r="D23985" s="139"/>
      <c r="P23985" s="142"/>
      <c r="Q23985" s="142"/>
      <c r="R23985" s="142"/>
      <c r="S23985" s="139"/>
    </row>
    <row r="23986" spans="2:19" ht="15.75" customHeight="1" x14ac:dyDescent="0.25">
      <c r="B23986" s="106"/>
      <c r="C23986" s="106"/>
      <c r="D23986" s="139"/>
      <c r="P23986" s="142"/>
      <c r="Q23986" s="142"/>
      <c r="R23986" s="142"/>
      <c r="S23986" s="139"/>
    </row>
    <row r="23987" spans="2:19" ht="15.75" customHeight="1" x14ac:dyDescent="0.25">
      <c r="B23987" s="106"/>
      <c r="C23987" s="106"/>
      <c r="D23987" s="139"/>
      <c r="P23987" s="142"/>
      <c r="Q23987" s="142"/>
      <c r="R23987" s="142"/>
      <c r="S23987" s="139"/>
    </row>
    <row r="23988" spans="2:19" ht="15.75" customHeight="1" x14ac:dyDescent="0.25">
      <c r="B23988" s="106"/>
      <c r="C23988" s="106"/>
      <c r="D23988" s="139"/>
      <c r="P23988" s="142"/>
      <c r="Q23988" s="142"/>
      <c r="R23988" s="142"/>
      <c r="S23988" s="139"/>
    </row>
    <row r="23989" spans="2:19" ht="15.75" customHeight="1" x14ac:dyDescent="0.25">
      <c r="B23989" s="106"/>
      <c r="C23989" s="106"/>
      <c r="D23989" s="139"/>
      <c r="P23989" s="142"/>
      <c r="Q23989" s="142"/>
      <c r="R23989" s="142"/>
      <c r="S23989" s="139"/>
    </row>
    <row r="23990" spans="2:19" ht="15.75" customHeight="1" x14ac:dyDescent="0.25">
      <c r="B23990" s="106"/>
      <c r="C23990" s="106"/>
      <c r="D23990" s="139"/>
      <c r="P23990" s="142"/>
      <c r="Q23990" s="142"/>
      <c r="R23990" s="142"/>
      <c r="S23990" s="139"/>
    </row>
    <row r="23991" spans="2:19" ht="15.75" customHeight="1" x14ac:dyDescent="0.25">
      <c r="B23991" s="106"/>
      <c r="C23991" s="106"/>
      <c r="D23991" s="139"/>
      <c r="P23991" s="142"/>
      <c r="Q23991" s="142"/>
      <c r="R23991" s="142"/>
      <c r="S23991" s="139"/>
    </row>
    <row r="23992" spans="2:19" ht="15.75" customHeight="1" x14ac:dyDescent="0.25">
      <c r="B23992" s="106"/>
      <c r="C23992" s="106"/>
      <c r="D23992" s="139"/>
      <c r="P23992" s="142"/>
      <c r="Q23992" s="142"/>
      <c r="R23992" s="142"/>
      <c r="S23992" s="139"/>
    </row>
    <row r="23993" spans="2:19" ht="15.75" customHeight="1" x14ac:dyDescent="0.25">
      <c r="B23993" s="106"/>
      <c r="C23993" s="106"/>
      <c r="D23993" s="139"/>
      <c r="P23993" s="142"/>
      <c r="Q23993" s="142"/>
      <c r="R23993" s="142"/>
      <c r="S23993" s="139"/>
    </row>
    <row r="23994" spans="2:19" ht="15.75" customHeight="1" x14ac:dyDescent="0.25">
      <c r="B23994" s="106"/>
      <c r="C23994" s="106"/>
      <c r="D23994" s="139"/>
      <c r="P23994" s="142"/>
      <c r="Q23994" s="142"/>
      <c r="R23994" s="142"/>
      <c r="S23994" s="139"/>
    </row>
    <row r="23995" spans="2:19" ht="15.75" customHeight="1" x14ac:dyDescent="0.25">
      <c r="B23995" s="106"/>
      <c r="C23995" s="106"/>
      <c r="D23995" s="139"/>
      <c r="P23995" s="142"/>
      <c r="Q23995" s="142"/>
      <c r="R23995" s="142"/>
      <c r="S23995" s="139"/>
    </row>
    <row r="23996" spans="2:19" ht="15.75" customHeight="1" x14ac:dyDescent="0.25">
      <c r="B23996" s="106"/>
      <c r="C23996" s="106"/>
      <c r="D23996" s="139"/>
      <c r="P23996" s="142"/>
      <c r="Q23996" s="142"/>
      <c r="R23996" s="142"/>
      <c r="S23996" s="139"/>
    </row>
    <row r="23997" spans="2:19" ht="15.75" customHeight="1" x14ac:dyDescent="0.25">
      <c r="B23997" s="106"/>
      <c r="C23997" s="106"/>
      <c r="D23997" s="139"/>
      <c r="P23997" s="142"/>
      <c r="Q23997" s="142"/>
      <c r="R23997" s="142"/>
      <c r="S23997" s="139"/>
    </row>
    <row r="23998" spans="2:19" ht="15.75" customHeight="1" x14ac:dyDescent="0.25">
      <c r="B23998" s="106"/>
      <c r="C23998" s="106"/>
      <c r="D23998" s="139"/>
      <c r="P23998" s="142"/>
      <c r="Q23998" s="142"/>
      <c r="R23998" s="142"/>
      <c r="S23998" s="139"/>
    </row>
    <row r="23999" spans="2:19" ht="15.75" customHeight="1" x14ac:dyDescent="0.25">
      <c r="B23999" s="106"/>
      <c r="C23999" s="106"/>
      <c r="D23999" s="139"/>
      <c r="P23999" s="142"/>
      <c r="Q23999" s="142"/>
      <c r="R23999" s="142"/>
      <c r="S23999" s="139"/>
    </row>
    <row r="24000" spans="2:19" ht="15.75" customHeight="1" x14ac:dyDescent="0.25">
      <c r="B24000" s="106"/>
      <c r="C24000" s="106"/>
      <c r="D24000" s="139"/>
      <c r="P24000" s="142"/>
      <c r="Q24000" s="142"/>
      <c r="R24000" s="142"/>
      <c r="S24000" s="139"/>
    </row>
    <row r="24001" spans="2:19" ht="15.75" customHeight="1" x14ac:dyDescent="0.25">
      <c r="B24001" s="106"/>
      <c r="C24001" s="106"/>
      <c r="D24001" s="139"/>
      <c r="P24001" s="142"/>
      <c r="Q24001" s="142"/>
      <c r="R24001" s="142"/>
      <c r="S24001" s="139"/>
    </row>
    <row r="24002" spans="2:19" ht="15.75" customHeight="1" x14ac:dyDescent="0.25">
      <c r="B24002" s="106"/>
      <c r="C24002" s="106"/>
      <c r="D24002" s="139"/>
      <c r="P24002" s="142"/>
      <c r="Q24002" s="142"/>
      <c r="R24002" s="142"/>
      <c r="S24002" s="139"/>
    </row>
    <row r="24003" spans="2:19" ht="15.75" customHeight="1" x14ac:dyDescent="0.25">
      <c r="B24003" s="106"/>
      <c r="C24003" s="106"/>
      <c r="D24003" s="139"/>
      <c r="P24003" s="142"/>
      <c r="Q24003" s="142"/>
      <c r="R24003" s="142"/>
      <c r="S24003" s="139"/>
    </row>
    <row r="24004" spans="2:19" ht="15.75" customHeight="1" x14ac:dyDescent="0.25">
      <c r="B24004" s="106"/>
      <c r="C24004" s="106"/>
      <c r="D24004" s="139"/>
      <c r="P24004" s="142"/>
      <c r="Q24004" s="142"/>
      <c r="R24004" s="142"/>
      <c r="S24004" s="139"/>
    </row>
    <row r="24005" spans="2:19" ht="15.75" customHeight="1" x14ac:dyDescent="0.25">
      <c r="B24005" s="106"/>
      <c r="C24005" s="106"/>
      <c r="D24005" s="139"/>
      <c r="P24005" s="142"/>
      <c r="Q24005" s="142"/>
      <c r="R24005" s="142"/>
      <c r="S24005" s="139"/>
    </row>
    <row r="24006" spans="2:19" ht="15.75" customHeight="1" x14ac:dyDescent="0.25">
      <c r="B24006" s="106"/>
      <c r="C24006" s="106"/>
      <c r="D24006" s="139"/>
      <c r="P24006" s="142"/>
      <c r="Q24006" s="142"/>
      <c r="R24006" s="142"/>
      <c r="S24006" s="139"/>
    </row>
    <row r="24007" spans="2:19" ht="15.75" customHeight="1" x14ac:dyDescent="0.25">
      <c r="B24007" s="106"/>
      <c r="C24007" s="106"/>
      <c r="D24007" s="139"/>
      <c r="P24007" s="142"/>
      <c r="Q24007" s="142"/>
      <c r="R24007" s="142"/>
      <c r="S24007" s="139"/>
    </row>
    <row r="24008" spans="2:19" ht="15.75" customHeight="1" x14ac:dyDescent="0.25">
      <c r="B24008" s="106"/>
      <c r="C24008" s="106"/>
      <c r="D24008" s="139"/>
      <c r="P24008" s="142"/>
      <c r="Q24008" s="142"/>
      <c r="R24008" s="142"/>
      <c r="S24008" s="139"/>
    </row>
    <row r="24009" spans="2:19" ht="15.75" customHeight="1" x14ac:dyDescent="0.25">
      <c r="B24009" s="106"/>
      <c r="C24009" s="106"/>
      <c r="D24009" s="139"/>
      <c r="P24009" s="142"/>
      <c r="Q24009" s="142"/>
      <c r="R24009" s="142"/>
      <c r="S24009" s="139"/>
    </row>
    <row r="24010" spans="2:19" ht="15.75" customHeight="1" x14ac:dyDescent="0.25">
      <c r="B24010" s="106"/>
      <c r="C24010" s="106"/>
      <c r="D24010" s="139"/>
      <c r="P24010" s="142"/>
      <c r="Q24010" s="142"/>
      <c r="R24010" s="142"/>
      <c r="S24010" s="139"/>
    </row>
    <row r="24011" spans="2:19" ht="15.75" customHeight="1" x14ac:dyDescent="0.25">
      <c r="B24011" s="106"/>
      <c r="C24011" s="106"/>
      <c r="D24011" s="139"/>
      <c r="P24011" s="142"/>
      <c r="Q24011" s="142"/>
      <c r="R24011" s="142"/>
      <c r="S24011" s="139"/>
    </row>
    <row r="24012" spans="2:19" ht="15.75" customHeight="1" x14ac:dyDescent="0.25">
      <c r="B24012" s="106"/>
      <c r="C24012" s="106"/>
      <c r="D24012" s="139"/>
      <c r="P24012" s="142"/>
      <c r="Q24012" s="142"/>
      <c r="R24012" s="142"/>
      <c r="S24012" s="139"/>
    </row>
    <row r="24013" spans="2:19" ht="15.75" customHeight="1" x14ac:dyDescent="0.25">
      <c r="B24013" s="106"/>
      <c r="C24013" s="106"/>
      <c r="D24013" s="139"/>
      <c r="P24013" s="142"/>
      <c r="Q24013" s="142"/>
      <c r="R24013" s="142"/>
      <c r="S24013" s="139"/>
    </row>
    <row r="24014" spans="2:19" ht="15.75" customHeight="1" x14ac:dyDescent="0.25">
      <c r="B24014" s="106"/>
      <c r="C24014" s="106"/>
      <c r="D24014" s="139"/>
      <c r="P24014" s="142"/>
      <c r="Q24014" s="142"/>
      <c r="R24014" s="142"/>
      <c r="S24014" s="139"/>
    </row>
    <row r="24015" spans="2:19" ht="15.75" customHeight="1" x14ac:dyDescent="0.25">
      <c r="B24015" s="106"/>
      <c r="C24015" s="106"/>
      <c r="D24015" s="139"/>
      <c r="P24015" s="142"/>
      <c r="Q24015" s="142"/>
      <c r="R24015" s="142"/>
      <c r="S24015" s="139"/>
    </row>
    <row r="24016" spans="2:19" ht="15.75" customHeight="1" x14ac:dyDescent="0.25">
      <c r="B24016" s="106"/>
      <c r="C24016" s="106"/>
      <c r="D24016" s="139"/>
      <c r="P24016" s="142"/>
      <c r="Q24016" s="142"/>
      <c r="R24016" s="142"/>
      <c r="S24016" s="139"/>
    </row>
    <row r="24017" spans="2:19" ht="15.75" customHeight="1" x14ac:dyDescent="0.25">
      <c r="B24017" s="106"/>
      <c r="C24017" s="106"/>
      <c r="D24017" s="139"/>
      <c r="P24017" s="142"/>
      <c r="Q24017" s="142"/>
      <c r="R24017" s="142"/>
      <c r="S24017" s="139"/>
    </row>
    <row r="24018" spans="2:19" ht="15.75" customHeight="1" x14ac:dyDescent="0.25">
      <c r="B24018" s="106"/>
      <c r="C24018" s="106"/>
      <c r="D24018" s="139"/>
      <c r="P24018" s="142"/>
      <c r="Q24018" s="142"/>
      <c r="R24018" s="142"/>
      <c r="S24018" s="139"/>
    </row>
    <row r="24019" spans="2:19" ht="15.75" customHeight="1" x14ac:dyDescent="0.25">
      <c r="B24019" s="106"/>
      <c r="C24019" s="106"/>
      <c r="D24019" s="139"/>
      <c r="P24019" s="142"/>
      <c r="Q24019" s="142"/>
      <c r="R24019" s="142"/>
      <c r="S24019" s="139"/>
    </row>
    <row r="24020" spans="2:19" ht="15.75" customHeight="1" x14ac:dyDescent="0.25">
      <c r="B24020" s="106"/>
      <c r="C24020" s="106"/>
      <c r="D24020" s="139"/>
      <c r="P24020" s="142"/>
      <c r="Q24020" s="142"/>
      <c r="R24020" s="142"/>
      <c r="S24020" s="139"/>
    </row>
    <row r="24021" spans="2:19" ht="15.75" customHeight="1" x14ac:dyDescent="0.25">
      <c r="B24021" s="106"/>
      <c r="C24021" s="106"/>
      <c r="D24021" s="139"/>
      <c r="P24021" s="142"/>
      <c r="Q24021" s="142"/>
      <c r="R24021" s="142"/>
      <c r="S24021" s="139"/>
    </row>
    <row r="24022" spans="2:19" ht="15.75" customHeight="1" x14ac:dyDescent="0.25">
      <c r="B24022" s="106"/>
      <c r="C24022" s="106"/>
      <c r="D24022" s="139"/>
      <c r="P24022" s="142"/>
      <c r="Q24022" s="142"/>
      <c r="R24022" s="142"/>
      <c r="S24022" s="139"/>
    </row>
    <row r="24023" spans="2:19" ht="15.75" customHeight="1" x14ac:dyDescent="0.25">
      <c r="B24023" s="106"/>
      <c r="C24023" s="106"/>
      <c r="D24023" s="139"/>
      <c r="P24023" s="142"/>
      <c r="Q24023" s="142"/>
      <c r="R24023" s="142"/>
      <c r="S24023" s="139"/>
    </row>
    <row r="24024" spans="2:19" ht="15.75" customHeight="1" x14ac:dyDescent="0.25">
      <c r="B24024" s="106"/>
      <c r="C24024" s="106"/>
      <c r="D24024" s="139"/>
      <c r="P24024" s="142"/>
      <c r="Q24024" s="142"/>
      <c r="R24024" s="142"/>
      <c r="S24024" s="139"/>
    </row>
    <row r="24025" spans="2:19" ht="15.75" customHeight="1" x14ac:dyDescent="0.25">
      <c r="B24025" s="106"/>
      <c r="C24025" s="106"/>
      <c r="D24025" s="139"/>
      <c r="P24025" s="142"/>
      <c r="Q24025" s="142"/>
      <c r="R24025" s="142"/>
      <c r="S24025" s="139"/>
    </row>
    <row r="24026" spans="2:19" ht="15.75" customHeight="1" x14ac:dyDescent="0.25">
      <c r="B24026" s="106"/>
      <c r="C24026" s="106"/>
      <c r="D24026" s="139"/>
      <c r="P24026" s="142"/>
      <c r="Q24026" s="142"/>
      <c r="R24026" s="142"/>
      <c r="S24026" s="139"/>
    </row>
    <row r="24027" spans="2:19" ht="15.75" customHeight="1" x14ac:dyDescent="0.25">
      <c r="B24027" s="106"/>
      <c r="C24027" s="106"/>
      <c r="D24027" s="139"/>
      <c r="P24027" s="142"/>
      <c r="Q24027" s="142"/>
      <c r="R24027" s="142"/>
      <c r="S24027" s="139"/>
    </row>
    <row r="24028" spans="2:19" ht="15.75" customHeight="1" x14ac:dyDescent="0.25">
      <c r="B24028" s="106"/>
      <c r="C24028" s="106"/>
      <c r="D24028" s="139"/>
      <c r="P24028" s="142"/>
      <c r="Q24028" s="142"/>
      <c r="R24028" s="142"/>
      <c r="S24028" s="139"/>
    </row>
    <row r="24029" spans="2:19" ht="15.75" customHeight="1" x14ac:dyDescent="0.25">
      <c r="B24029" s="106"/>
      <c r="C24029" s="106"/>
      <c r="D24029" s="139"/>
      <c r="P24029" s="142"/>
      <c r="Q24029" s="142"/>
      <c r="R24029" s="142"/>
      <c r="S24029" s="139"/>
    </row>
    <row r="24030" spans="2:19" ht="15.75" customHeight="1" x14ac:dyDescent="0.25">
      <c r="B24030" s="106"/>
      <c r="C24030" s="106"/>
      <c r="D24030" s="139"/>
      <c r="P24030" s="142"/>
      <c r="Q24030" s="142"/>
      <c r="R24030" s="142"/>
      <c r="S24030" s="139"/>
    </row>
    <row r="24031" spans="2:19" ht="15.75" customHeight="1" x14ac:dyDescent="0.25">
      <c r="B24031" s="106"/>
      <c r="C24031" s="106"/>
      <c r="D24031" s="139"/>
      <c r="P24031" s="142"/>
      <c r="Q24031" s="142"/>
      <c r="R24031" s="142"/>
      <c r="S24031" s="139"/>
    </row>
    <row r="24032" spans="2:19" ht="15.75" customHeight="1" x14ac:dyDescent="0.25">
      <c r="B24032" s="106"/>
      <c r="C24032" s="106"/>
      <c r="D24032" s="139"/>
      <c r="P24032" s="142"/>
      <c r="Q24032" s="142"/>
      <c r="R24032" s="142"/>
      <c r="S24032" s="139"/>
    </row>
    <row r="24033" spans="2:19" ht="15.75" customHeight="1" x14ac:dyDescent="0.25">
      <c r="B24033" s="106"/>
      <c r="C24033" s="106"/>
      <c r="D24033" s="139"/>
      <c r="P24033" s="142"/>
      <c r="Q24033" s="142"/>
      <c r="R24033" s="142"/>
      <c r="S24033" s="139"/>
    </row>
    <row r="24034" spans="2:19" ht="15.75" customHeight="1" x14ac:dyDescent="0.25">
      <c r="B24034" s="106"/>
      <c r="C24034" s="106"/>
      <c r="D24034" s="139"/>
      <c r="P24034" s="142"/>
      <c r="Q24034" s="142"/>
      <c r="R24034" s="142"/>
      <c r="S24034" s="139"/>
    </row>
    <row r="24035" spans="2:19" ht="15.75" customHeight="1" x14ac:dyDescent="0.25">
      <c r="B24035" s="106"/>
      <c r="C24035" s="106"/>
      <c r="D24035" s="139"/>
      <c r="P24035" s="142"/>
      <c r="Q24035" s="142"/>
      <c r="R24035" s="142"/>
      <c r="S24035" s="139"/>
    </row>
    <row r="24036" spans="2:19" ht="15.75" customHeight="1" x14ac:dyDescent="0.25">
      <c r="B24036" s="106"/>
      <c r="C24036" s="106"/>
      <c r="D24036" s="139"/>
      <c r="P24036" s="142"/>
      <c r="Q24036" s="142"/>
      <c r="R24036" s="142"/>
      <c r="S24036" s="139"/>
    </row>
    <row r="24037" spans="2:19" ht="15.75" customHeight="1" x14ac:dyDescent="0.25">
      <c r="B24037" s="106"/>
      <c r="C24037" s="106"/>
      <c r="D24037" s="139"/>
      <c r="P24037" s="142"/>
      <c r="Q24037" s="142"/>
      <c r="R24037" s="142"/>
      <c r="S24037" s="139"/>
    </row>
    <row r="24038" spans="2:19" ht="15.75" customHeight="1" x14ac:dyDescent="0.25">
      <c r="B24038" s="106"/>
      <c r="C24038" s="106"/>
      <c r="D24038" s="139"/>
      <c r="P24038" s="142"/>
      <c r="Q24038" s="142"/>
      <c r="R24038" s="142"/>
      <c r="S24038" s="139"/>
    </row>
    <row r="24039" spans="2:19" ht="15.75" customHeight="1" x14ac:dyDescent="0.25">
      <c r="B24039" s="106"/>
      <c r="C24039" s="106"/>
      <c r="D24039" s="139"/>
      <c r="P24039" s="142"/>
      <c r="Q24039" s="142"/>
      <c r="R24039" s="142"/>
      <c r="S24039" s="139"/>
    </row>
    <row r="24040" spans="2:19" ht="15.75" customHeight="1" x14ac:dyDescent="0.25">
      <c r="B24040" s="106"/>
      <c r="C24040" s="106"/>
      <c r="D24040" s="139"/>
      <c r="P24040" s="142"/>
      <c r="Q24040" s="142"/>
      <c r="R24040" s="142"/>
      <c r="S24040" s="139"/>
    </row>
    <row r="24041" spans="2:19" ht="15.75" customHeight="1" x14ac:dyDescent="0.25">
      <c r="B24041" s="106"/>
      <c r="C24041" s="106"/>
      <c r="D24041" s="139"/>
      <c r="P24041" s="142"/>
      <c r="Q24041" s="142"/>
      <c r="R24041" s="142"/>
      <c r="S24041" s="139"/>
    </row>
    <row r="24042" spans="2:19" ht="15.75" customHeight="1" x14ac:dyDescent="0.25">
      <c r="B24042" s="106"/>
      <c r="C24042" s="106"/>
      <c r="D24042" s="139"/>
      <c r="P24042" s="142"/>
      <c r="Q24042" s="142"/>
      <c r="R24042" s="142"/>
      <c r="S24042" s="139"/>
    </row>
    <row r="24043" spans="2:19" ht="15.75" customHeight="1" x14ac:dyDescent="0.25">
      <c r="B24043" s="106"/>
      <c r="C24043" s="106"/>
      <c r="D24043" s="139"/>
      <c r="P24043" s="142"/>
      <c r="Q24043" s="142"/>
      <c r="R24043" s="142"/>
      <c r="S24043" s="139"/>
    </row>
    <row r="24044" spans="2:19" ht="15.75" customHeight="1" x14ac:dyDescent="0.25">
      <c r="B24044" s="106"/>
      <c r="C24044" s="106"/>
      <c r="D24044" s="139"/>
      <c r="P24044" s="142"/>
      <c r="Q24044" s="142"/>
      <c r="R24044" s="142"/>
      <c r="S24044" s="139"/>
    </row>
    <row r="24045" spans="2:19" ht="15.75" customHeight="1" x14ac:dyDescent="0.25">
      <c r="B24045" s="106"/>
      <c r="C24045" s="106"/>
      <c r="D24045" s="139"/>
      <c r="P24045" s="142"/>
      <c r="Q24045" s="142"/>
      <c r="R24045" s="142"/>
      <c r="S24045" s="139"/>
    </row>
    <row r="24046" spans="2:19" ht="15.75" customHeight="1" x14ac:dyDescent="0.25">
      <c r="B24046" s="106"/>
      <c r="C24046" s="106"/>
      <c r="D24046" s="139"/>
      <c r="P24046" s="142"/>
      <c r="Q24046" s="142"/>
      <c r="R24046" s="142"/>
      <c r="S24046" s="139"/>
    </row>
    <row r="24047" spans="2:19" ht="15.75" customHeight="1" x14ac:dyDescent="0.25">
      <c r="B24047" s="106"/>
      <c r="C24047" s="106"/>
      <c r="D24047" s="139"/>
      <c r="P24047" s="142"/>
      <c r="Q24047" s="142"/>
      <c r="R24047" s="142"/>
      <c r="S24047" s="139"/>
    </row>
    <row r="24048" spans="2:19" ht="15.75" customHeight="1" x14ac:dyDescent="0.25">
      <c r="B24048" s="106"/>
      <c r="C24048" s="106"/>
      <c r="D24048" s="139"/>
      <c r="P24048" s="142"/>
      <c r="Q24048" s="142"/>
      <c r="R24048" s="142"/>
      <c r="S24048" s="139"/>
    </row>
    <row r="24049" spans="2:19" ht="15.75" customHeight="1" x14ac:dyDescent="0.25">
      <c r="B24049" s="106"/>
      <c r="C24049" s="106"/>
      <c r="D24049" s="139"/>
      <c r="P24049" s="142"/>
      <c r="Q24049" s="142"/>
      <c r="R24049" s="142"/>
      <c r="S24049" s="139"/>
    </row>
    <row r="24050" spans="2:19" ht="15.75" customHeight="1" x14ac:dyDescent="0.25">
      <c r="B24050" s="106"/>
      <c r="C24050" s="106"/>
      <c r="D24050" s="139"/>
      <c r="P24050" s="142"/>
      <c r="Q24050" s="142"/>
      <c r="R24050" s="142"/>
      <c r="S24050" s="139"/>
    </row>
    <row r="24051" spans="2:19" ht="15.75" customHeight="1" x14ac:dyDescent="0.25">
      <c r="B24051" s="106"/>
      <c r="C24051" s="106"/>
      <c r="D24051" s="139"/>
      <c r="P24051" s="142"/>
      <c r="Q24051" s="142"/>
      <c r="R24051" s="142"/>
      <c r="S24051" s="139"/>
    </row>
    <row r="24052" spans="2:19" ht="15.75" customHeight="1" x14ac:dyDescent="0.25">
      <c r="B24052" s="106"/>
      <c r="C24052" s="106"/>
      <c r="D24052" s="139"/>
      <c r="P24052" s="142"/>
      <c r="Q24052" s="142"/>
      <c r="R24052" s="142"/>
      <c r="S24052" s="139"/>
    </row>
    <row r="24053" spans="2:19" ht="15.75" customHeight="1" x14ac:dyDescent="0.25">
      <c r="B24053" s="106"/>
      <c r="C24053" s="106"/>
      <c r="D24053" s="139"/>
      <c r="P24053" s="142"/>
      <c r="Q24053" s="142"/>
      <c r="R24053" s="142"/>
      <c r="S24053" s="139"/>
    </row>
    <row r="24054" spans="2:19" ht="15.75" customHeight="1" x14ac:dyDescent="0.25">
      <c r="B24054" s="106"/>
      <c r="C24054" s="106"/>
      <c r="D24054" s="139"/>
      <c r="P24054" s="142"/>
      <c r="Q24054" s="142"/>
      <c r="R24054" s="142"/>
      <c r="S24054" s="139"/>
    </row>
    <row r="24055" spans="2:19" ht="15.75" customHeight="1" x14ac:dyDescent="0.25">
      <c r="B24055" s="106"/>
      <c r="C24055" s="106"/>
      <c r="D24055" s="139"/>
      <c r="P24055" s="142"/>
      <c r="Q24055" s="142"/>
      <c r="R24055" s="142"/>
      <c r="S24055" s="139"/>
    </row>
    <row r="24056" spans="2:19" ht="15.75" customHeight="1" x14ac:dyDescent="0.25">
      <c r="B24056" s="106"/>
      <c r="C24056" s="106"/>
      <c r="D24056" s="139"/>
      <c r="P24056" s="142"/>
      <c r="Q24056" s="142"/>
      <c r="R24056" s="142"/>
      <c r="S24056" s="139"/>
    </row>
    <row r="24057" spans="2:19" ht="15.75" customHeight="1" x14ac:dyDescent="0.25">
      <c r="B24057" s="106"/>
      <c r="C24057" s="106"/>
      <c r="D24057" s="139"/>
      <c r="P24057" s="142"/>
      <c r="Q24057" s="142"/>
      <c r="R24057" s="142"/>
      <c r="S24057" s="139"/>
    </row>
    <row r="24058" spans="2:19" ht="15.75" customHeight="1" x14ac:dyDescent="0.25">
      <c r="B24058" s="106"/>
      <c r="C24058" s="106"/>
      <c r="D24058" s="139"/>
      <c r="P24058" s="142"/>
      <c r="Q24058" s="142"/>
      <c r="R24058" s="142"/>
      <c r="S24058" s="139"/>
    </row>
    <row r="24059" spans="2:19" ht="15.75" customHeight="1" x14ac:dyDescent="0.25">
      <c r="B24059" s="106"/>
      <c r="C24059" s="106"/>
      <c r="D24059" s="139"/>
      <c r="P24059" s="142"/>
      <c r="Q24059" s="142"/>
      <c r="R24059" s="142"/>
      <c r="S24059" s="139"/>
    </row>
    <row r="24060" spans="2:19" ht="15.75" customHeight="1" x14ac:dyDescent="0.25">
      <c r="B24060" s="106"/>
      <c r="C24060" s="106"/>
      <c r="D24060" s="139"/>
      <c r="P24060" s="142"/>
      <c r="Q24060" s="142"/>
      <c r="R24060" s="142"/>
      <c r="S24060" s="139"/>
    </row>
    <row r="24061" spans="2:19" ht="15.75" customHeight="1" x14ac:dyDescent="0.25">
      <c r="B24061" s="106"/>
      <c r="C24061" s="106"/>
      <c r="D24061" s="139"/>
      <c r="P24061" s="142"/>
      <c r="Q24061" s="142"/>
      <c r="R24061" s="142"/>
      <c r="S24061" s="139"/>
    </row>
    <row r="24062" spans="2:19" ht="15.75" customHeight="1" x14ac:dyDescent="0.25">
      <c r="B24062" s="106"/>
      <c r="C24062" s="106"/>
      <c r="D24062" s="139"/>
      <c r="P24062" s="142"/>
      <c r="Q24062" s="142"/>
      <c r="R24062" s="142"/>
      <c r="S24062" s="139"/>
    </row>
    <row r="24063" spans="2:19" ht="15.75" customHeight="1" x14ac:dyDescent="0.25">
      <c r="B24063" s="106"/>
      <c r="C24063" s="106"/>
      <c r="D24063" s="139"/>
      <c r="P24063" s="142"/>
      <c r="Q24063" s="142"/>
      <c r="R24063" s="142"/>
      <c r="S24063" s="139"/>
    </row>
    <row r="24064" spans="2:19" ht="15.75" customHeight="1" x14ac:dyDescent="0.25">
      <c r="B24064" s="106"/>
      <c r="C24064" s="106"/>
      <c r="D24064" s="139"/>
      <c r="P24064" s="142"/>
      <c r="Q24064" s="142"/>
      <c r="R24064" s="142"/>
      <c r="S24064" s="139"/>
    </row>
    <row r="24065" spans="2:19" ht="15.75" customHeight="1" x14ac:dyDescent="0.25">
      <c r="B24065" s="106"/>
      <c r="C24065" s="106"/>
      <c r="D24065" s="139"/>
      <c r="P24065" s="142"/>
      <c r="Q24065" s="142"/>
      <c r="R24065" s="142"/>
      <c r="S24065" s="139"/>
    </row>
    <row r="24066" spans="2:19" ht="15.75" customHeight="1" x14ac:dyDescent="0.25">
      <c r="B24066" s="106"/>
      <c r="C24066" s="106"/>
      <c r="D24066" s="139"/>
      <c r="P24066" s="142"/>
      <c r="Q24066" s="142"/>
      <c r="R24066" s="142"/>
      <c r="S24066" s="139"/>
    </row>
    <row r="24067" spans="2:19" ht="15.75" customHeight="1" x14ac:dyDescent="0.25">
      <c r="B24067" s="106"/>
      <c r="C24067" s="106"/>
      <c r="D24067" s="139"/>
      <c r="P24067" s="142"/>
      <c r="Q24067" s="142"/>
      <c r="R24067" s="142"/>
      <c r="S24067" s="139"/>
    </row>
    <row r="24068" spans="2:19" ht="15.75" customHeight="1" x14ac:dyDescent="0.25">
      <c r="B24068" s="106"/>
      <c r="C24068" s="106"/>
      <c r="D24068" s="139"/>
      <c r="P24068" s="142"/>
      <c r="Q24068" s="142"/>
      <c r="R24068" s="142"/>
      <c r="S24068" s="139"/>
    </row>
    <row r="24069" spans="2:19" ht="15.75" customHeight="1" x14ac:dyDescent="0.25">
      <c r="B24069" s="106"/>
      <c r="C24069" s="106"/>
      <c r="D24069" s="139"/>
      <c r="P24069" s="142"/>
      <c r="Q24069" s="142"/>
      <c r="R24069" s="142"/>
      <c r="S24069" s="139"/>
    </row>
    <row r="24070" spans="2:19" ht="15.75" customHeight="1" x14ac:dyDescent="0.25">
      <c r="B24070" s="106"/>
      <c r="C24070" s="106"/>
      <c r="D24070" s="139"/>
      <c r="P24070" s="142"/>
      <c r="Q24070" s="142"/>
      <c r="R24070" s="142"/>
      <c r="S24070" s="139"/>
    </row>
    <row r="24071" spans="2:19" ht="15.75" customHeight="1" x14ac:dyDescent="0.25">
      <c r="B24071" s="106"/>
      <c r="C24071" s="106"/>
      <c r="D24071" s="139"/>
      <c r="P24071" s="142"/>
      <c r="Q24071" s="142"/>
      <c r="R24071" s="142"/>
      <c r="S24071" s="139"/>
    </row>
    <row r="24072" spans="2:19" ht="15.75" customHeight="1" x14ac:dyDescent="0.25">
      <c r="B24072" s="106"/>
      <c r="C24072" s="106"/>
      <c r="D24072" s="139"/>
      <c r="P24072" s="142"/>
      <c r="Q24072" s="142"/>
      <c r="R24072" s="142"/>
      <c r="S24072" s="139"/>
    </row>
    <row r="24073" spans="2:19" ht="15.75" customHeight="1" x14ac:dyDescent="0.25">
      <c r="B24073" s="106"/>
      <c r="C24073" s="106"/>
      <c r="D24073" s="139"/>
      <c r="P24073" s="142"/>
      <c r="Q24073" s="142"/>
      <c r="R24073" s="142"/>
      <c r="S24073" s="139"/>
    </row>
    <row r="24074" spans="2:19" ht="15.75" customHeight="1" x14ac:dyDescent="0.25">
      <c r="B24074" s="106"/>
      <c r="C24074" s="106"/>
      <c r="D24074" s="139"/>
      <c r="P24074" s="142"/>
      <c r="Q24074" s="142"/>
      <c r="R24074" s="142"/>
      <c r="S24074" s="139"/>
    </row>
    <row r="24075" spans="2:19" ht="15.75" customHeight="1" x14ac:dyDescent="0.25">
      <c r="B24075" s="106"/>
      <c r="C24075" s="106"/>
      <c r="D24075" s="139"/>
      <c r="P24075" s="142"/>
      <c r="Q24075" s="142"/>
      <c r="R24075" s="142"/>
      <c r="S24075" s="139"/>
    </row>
    <row r="24076" spans="2:19" ht="15.75" customHeight="1" x14ac:dyDescent="0.25">
      <c r="B24076" s="106"/>
      <c r="C24076" s="106"/>
      <c r="D24076" s="139"/>
      <c r="P24076" s="142"/>
      <c r="Q24076" s="142"/>
      <c r="R24076" s="142"/>
      <c r="S24076" s="139"/>
    </row>
    <row r="24077" spans="2:19" ht="15.75" customHeight="1" x14ac:dyDescent="0.25">
      <c r="B24077" s="106"/>
      <c r="C24077" s="106"/>
      <c r="D24077" s="139"/>
      <c r="P24077" s="142"/>
      <c r="Q24077" s="142"/>
      <c r="R24077" s="142"/>
      <c r="S24077" s="139"/>
    </row>
    <row r="24078" spans="2:19" ht="15.75" customHeight="1" x14ac:dyDescent="0.25">
      <c r="B24078" s="106"/>
      <c r="C24078" s="106"/>
      <c r="D24078" s="139"/>
      <c r="P24078" s="142"/>
      <c r="Q24078" s="142"/>
      <c r="R24078" s="142"/>
      <c r="S24078" s="139"/>
    </row>
    <row r="24079" spans="2:19" ht="15.75" customHeight="1" x14ac:dyDescent="0.25">
      <c r="B24079" s="106"/>
      <c r="C24079" s="106"/>
      <c r="D24079" s="139"/>
      <c r="P24079" s="142"/>
      <c r="Q24079" s="142"/>
      <c r="R24079" s="142"/>
      <c r="S24079" s="139"/>
    </row>
    <row r="24080" spans="2:19" ht="15.75" customHeight="1" x14ac:dyDescent="0.25">
      <c r="B24080" s="106"/>
      <c r="C24080" s="106"/>
      <c r="D24080" s="139"/>
      <c r="P24080" s="142"/>
      <c r="Q24080" s="142"/>
      <c r="R24080" s="142"/>
      <c r="S24080" s="139"/>
    </row>
    <row r="24081" spans="2:19" ht="15.75" customHeight="1" x14ac:dyDescent="0.25">
      <c r="B24081" s="106"/>
      <c r="C24081" s="106"/>
      <c r="D24081" s="139"/>
      <c r="P24081" s="142"/>
      <c r="Q24081" s="142"/>
      <c r="R24081" s="142"/>
      <c r="S24081" s="139"/>
    </row>
    <row r="24082" spans="2:19" ht="15.75" customHeight="1" x14ac:dyDescent="0.25">
      <c r="B24082" s="106"/>
      <c r="C24082" s="106"/>
      <c r="D24082" s="139"/>
      <c r="P24082" s="142"/>
      <c r="Q24082" s="142"/>
      <c r="R24082" s="142"/>
      <c r="S24082" s="139"/>
    </row>
    <row r="24083" spans="2:19" ht="15.75" customHeight="1" x14ac:dyDescent="0.25">
      <c r="B24083" s="106"/>
      <c r="C24083" s="106"/>
      <c r="D24083" s="139"/>
      <c r="P24083" s="142"/>
      <c r="Q24083" s="142"/>
      <c r="R24083" s="142"/>
      <c r="S24083" s="139"/>
    </row>
    <row r="24084" spans="2:19" ht="15.75" customHeight="1" x14ac:dyDescent="0.25">
      <c r="B24084" s="106"/>
      <c r="C24084" s="106"/>
      <c r="D24084" s="139"/>
      <c r="P24084" s="142"/>
      <c r="Q24084" s="142"/>
      <c r="R24084" s="142"/>
      <c r="S24084" s="139"/>
    </row>
    <row r="24085" spans="2:19" ht="15.75" customHeight="1" x14ac:dyDescent="0.25">
      <c r="B24085" s="106"/>
      <c r="C24085" s="106"/>
      <c r="D24085" s="139"/>
      <c r="P24085" s="142"/>
      <c r="Q24085" s="142"/>
      <c r="R24085" s="142"/>
      <c r="S24085" s="139"/>
    </row>
    <row r="24086" spans="2:19" ht="15.75" customHeight="1" x14ac:dyDescent="0.25">
      <c r="B24086" s="106"/>
      <c r="C24086" s="106"/>
      <c r="D24086" s="139"/>
      <c r="P24086" s="142"/>
      <c r="Q24086" s="142"/>
      <c r="R24086" s="142"/>
      <c r="S24086" s="139"/>
    </row>
    <row r="24087" spans="2:19" ht="15.75" customHeight="1" x14ac:dyDescent="0.25">
      <c r="B24087" s="106"/>
      <c r="C24087" s="106"/>
      <c r="D24087" s="139"/>
      <c r="P24087" s="142"/>
      <c r="Q24087" s="142"/>
      <c r="R24087" s="142"/>
      <c r="S24087" s="139"/>
    </row>
    <row r="24088" spans="2:19" ht="15.75" customHeight="1" x14ac:dyDescent="0.25">
      <c r="B24088" s="106"/>
      <c r="C24088" s="106"/>
      <c r="D24088" s="139"/>
      <c r="P24088" s="142"/>
      <c r="Q24088" s="142"/>
      <c r="R24088" s="142"/>
      <c r="S24088" s="139"/>
    </row>
    <row r="24089" spans="2:19" ht="15.75" customHeight="1" x14ac:dyDescent="0.25">
      <c r="B24089" s="106"/>
      <c r="C24089" s="106"/>
      <c r="D24089" s="139"/>
      <c r="P24089" s="142"/>
      <c r="Q24089" s="142"/>
      <c r="R24089" s="142"/>
      <c r="S24089" s="139"/>
    </row>
    <row r="24090" spans="2:19" ht="15.75" customHeight="1" x14ac:dyDescent="0.25">
      <c r="B24090" s="106"/>
      <c r="C24090" s="106"/>
      <c r="D24090" s="139"/>
      <c r="P24090" s="142"/>
      <c r="Q24090" s="142"/>
      <c r="R24090" s="142"/>
      <c r="S24090" s="139"/>
    </row>
    <row r="24091" spans="2:19" ht="15.75" customHeight="1" x14ac:dyDescent="0.25">
      <c r="B24091" s="106"/>
      <c r="C24091" s="106"/>
      <c r="D24091" s="139"/>
      <c r="P24091" s="142"/>
      <c r="Q24091" s="142"/>
      <c r="R24091" s="142"/>
      <c r="S24091" s="139"/>
    </row>
    <row r="24092" spans="2:19" ht="15.75" customHeight="1" x14ac:dyDescent="0.25">
      <c r="B24092" s="106"/>
      <c r="C24092" s="106"/>
      <c r="D24092" s="139"/>
      <c r="P24092" s="142"/>
      <c r="Q24092" s="142"/>
      <c r="R24092" s="142"/>
      <c r="S24092" s="139"/>
    </row>
    <row r="24093" spans="2:19" ht="15.75" customHeight="1" x14ac:dyDescent="0.25">
      <c r="B24093" s="106"/>
      <c r="C24093" s="106"/>
      <c r="D24093" s="139"/>
      <c r="P24093" s="142"/>
      <c r="Q24093" s="142"/>
      <c r="R24093" s="142"/>
      <c r="S24093" s="139"/>
    </row>
    <row r="24094" spans="2:19" ht="15.75" customHeight="1" x14ac:dyDescent="0.25">
      <c r="B24094" s="106"/>
      <c r="C24094" s="106"/>
      <c r="D24094" s="139"/>
      <c r="P24094" s="142"/>
      <c r="Q24094" s="142"/>
      <c r="R24094" s="142"/>
      <c r="S24094" s="139"/>
    </row>
    <row r="24095" spans="2:19" ht="15.75" customHeight="1" x14ac:dyDescent="0.25">
      <c r="B24095" s="106"/>
      <c r="C24095" s="106"/>
      <c r="D24095" s="139"/>
      <c r="P24095" s="142"/>
      <c r="Q24095" s="142"/>
      <c r="R24095" s="142"/>
      <c r="S24095" s="139"/>
    </row>
    <row r="24096" spans="2:19" ht="15.75" customHeight="1" x14ac:dyDescent="0.25">
      <c r="B24096" s="106"/>
      <c r="C24096" s="106"/>
      <c r="D24096" s="139"/>
      <c r="P24096" s="142"/>
      <c r="Q24096" s="142"/>
      <c r="R24096" s="142"/>
      <c r="S24096" s="139"/>
    </row>
    <row r="24097" spans="2:19" ht="15.75" customHeight="1" x14ac:dyDescent="0.25">
      <c r="B24097" s="106"/>
      <c r="C24097" s="106"/>
      <c r="D24097" s="139"/>
      <c r="P24097" s="142"/>
      <c r="Q24097" s="142"/>
      <c r="R24097" s="142"/>
      <c r="S24097" s="139"/>
    </row>
    <row r="24098" spans="2:19" ht="15.75" customHeight="1" x14ac:dyDescent="0.25">
      <c r="B24098" s="106"/>
      <c r="C24098" s="106"/>
      <c r="D24098" s="139"/>
      <c r="P24098" s="142"/>
      <c r="Q24098" s="142"/>
      <c r="R24098" s="142"/>
      <c r="S24098" s="139"/>
    </row>
    <row r="24099" spans="2:19" ht="15.75" customHeight="1" x14ac:dyDescent="0.25">
      <c r="B24099" s="106"/>
      <c r="C24099" s="106"/>
      <c r="D24099" s="139"/>
      <c r="P24099" s="142"/>
      <c r="Q24099" s="142"/>
      <c r="R24099" s="142"/>
      <c r="S24099" s="139"/>
    </row>
    <row r="24100" spans="2:19" ht="15.75" customHeight="1" x14ac:dyDescent="0.25">
      <c r="B24100" s="106"/>
      <c r="C24100" s="106"/>
      <c r="D24100" s="139"/>
      <c r="P24100" s="142"/>
      <c r="Q24100" s="142"/>
      <c r="R24100" s="142"/>
      <c r="S24100" s="139"/>
    </row>
    <row r="24101" spans="2:19" ht="15.75" customHeight="1" x14ac:dyDescent="0.25">
      <c r="B24101" s="106"/>
      <c r="C24101" s="106"/>
      <c r="D24101" s="139"/>
      <c r="P24101" s="142"/>
      <c r="Q24101" s="142"/>
      <c r="R24101" s="142"/>
      <c r="S24101" s="139"/>
    </row>
    <row r="24102" spans="2:19" ht="15.75" customHeight="1" x14ac:dyDescent="0.25">
      <c r="B24102" s="106"/>
      <c r="C24102" s="106"/>
      <c r="D24102" s="139"/>
      <c r="P24102" s="142"/>
      <c r="Q24102" s="142"/>
      <c r="R24102" s="142"/>
      <c r="S24102" s="139"/>
    </row>
    <row r="24103" spans="2:19" ht="15.75" customHeight="1" x14ac:dyDescent="0.25">
      <c r="B24103" s="106"/>
      <c r="C24103" s="106"/>
      <c r="D24103" s="139"/>
      <c r="P24103" s="142"/>
      <c r="Q24103" s="142"/>
      <c r="R24103" s="142"/>
      <c r="S24103" s="139"/>
    </row>
    <row r="24104" spans="2:19" ht="15.75" customHeight="1" x14ac:dyDescent="0.25">
      <c r="B24104" s="106"/>
      <c r="C24104" s="106"/>
      <c r="D24104" s="139"/>
      <c r="P24104" s="142"/>
      <c r="Q24104" s="142"/>
      <c r="R24104" s="142"/>
      <c r="S24104" s="139"/>
    </row>
    <row r="24105" spans="2:19" ht="15.75" customHeight="1" x14ac:dyDescent="0.25">
      <c r="B24105" s="106"/>
      <c r="C24105" s="106"/>
      <c r="D24105" s="139"/>
      <c r="P24105" s="142"/>
      <c r="Q24105" s="142"/>
      <c r="R24105" s="142"/>
      <c r="S24105" s="139"/>
    </row>
    <row r="24106" spans="2:19" ht="15.75" customHeight="1" x14ac:dyDescent="0.25">
      <c r="B24106" s="106"/>
      <c r="C24106" s="106"/>
      <c r="D24106" s="139"/>
      <c r="P24106" s="142"/>
      <c r="Q24106" s="142"/>
      <c r="R24106" s="142"/>
      <c r="S24106" s="139"/>
    </row>
    <row r="24107" spans="2:19" ht="15.75" customHeight="1" x14ac:dyDescent="0.25">
      <c r="B24107" s="106"/>
      <c r="C24107" s="106"/>
      <c r="D24107" s="139"/>
      <c r="P24107" s="142"/>
      <c r="Q24107" s="142"/>
      <c r="R24107" s="142"/>
      <c r="S24107" s="139"/>
    </row>
    <row r="24108" spans="2:19" ht="15.75" customHeight="1" x14ac:dyDescent="0.25">
      <c r="B24108" s="106"/>
      <c r="C24108" s="106"/>
      <c r="D24108" s="139"/>
      <c r="P24108" s="142"/>
      <c r="Q24108" s="142"/>
      <c r="R24108" s="142"/>
      <c r="S24108" s="139"/>
    </row>
    <row r="24109" spans="2:19" ht="15.75" customHeight="1" x14ac:dyDescent="0.25">
      <c r="B24109" s="106"/>
      <c r="C24109" s="106"/>
      <c r="D24109" s="139"/>
      <c r="P24109" s="142"/>
      <c r="Q24109" s="142"/>
      <c r="R24109" s="142"/>
      <c r="S24109" s="139"/>
    </row>
    <row r="24110" spans="2:19" ht="15.75" customHeight="1" x14ac:dyDescent="0.25">
      <c r="B24110" s="106"/>
      <c r="C24110" s="106"/>
      <c r="D24110" s="139"/>
      <c r="P24110" s="142"/>
      <c r="Q24110" s="142"/>
      <c r="R24110" s="142"/>
      <c r="S24110" s="139"/>
    </row>
    <row r="24111" spans="2:19" ht="15.75" customHeight="1" x14ac:dyDescent="0.25">
      <c r="B24111" s="106"/>
      <c r="C24111" s="106"/>
      <c r="D24111" s="139"/>
      <c r="P24111" s="142"/>
      <c r="Q24111" s="142"/>
      <c r="R24111" s="142"/>
      <c r="S24111" s="139"/>
    </row>
    <row r="24112" spans="2:19" ht="15.75" customHeight="1" x14ac:dyDescent="0.25">
      <c r="B24112" s="106"/>
      <c r="C24112" s="106"/>
      <c r="D24112" s="139"/>
      <c r="P24112" s="142"/>
      <c r="Q24112" s="142"/>
      <c r="R24112" s="142"/>
      <c r="S24112" s="139"/>
    </row>
    <row r="24113" spans="2:19" ht="15.75" customHeight="1" x14ac:dyDescent="0.25">
      <c r="B24113" s="106"/>
      <c r="C24113" s="106"/>
      <c r="D24113" s="139"/>
      <c r="P24113" s="142"/>
      <c r="Q24113" s="142"/>
      <c r="R24113" s="142"/>
      <c r="S24113" s="139"/>
    </row>
    <row r="24114" spans="2:19" ht="15.75" customHeight="1" x14ac:dyDescent="0.25">
      <c r="B24114" s="106"/>
      <c r="C24114" s="106"/>
      <c r="D24114" s="139"/>
      <c r="P24114" s="142"/>
      <c r="Q24114" s="142"/>
      <c r="R24114" s="142"/>
      <c r="S24114" s="139"/>
    </row>
    <row r="24115" spans="2:19" ht="15.75" customHeight="1" x14ac:dyDescent="0.25">
      <c r="B24115" s="106"/>
      <c r="C24115" s="106"/>
      <c r="D24115" s="139"/>
      <c r="P24115" s="142"/>
      <c r="Q24115" s="142"/>
      <c r="R24115" s="142"/>
      <c r="S24115" s="139"/>
    </row>
    <row r="24116" spans="2:19" ht="15.75" customHeight="1" x14ac:dyDescent="0.25">
      <c r="B24116" s="106"/>
      <c r="C24116" s="106"/>
      <c r="D24116" s="139"/>
      <c r="P24116" s="142"/>
      <c r="Q24116" s="142"/>
      <c r="R24116" s="142"/>
      <c r="S24116" s="139"/>
    </row>
    <row r="24117" spans="2:19" ht="15.75" customHeight="1" x14ac:dyDescent="0.25">
      <c r="B24117" s="106"/>
      <c r="C24117" s="106"/>
      <c r="D24117" s="139"/>
      <c r="P24117" s="142"/>
      <c r="Q24117" s="142"/>
      <c r="R24117" s="142"/>
      <c r="S24117" s="139"/>
    </row>
    <row r="24118" spans="2:19" ht="15.75" customHeight="1" x14ac:dyDescent="0.25">
      <c r="B24118" s="106"/>
      <c r="C24118" s="106"/>
      <c r="D24118" s="139"/>
      <c r="P24118" s="142"/>
      <c r="Q24118" s="142"/>
      <c r="R24118" s="142"/>
      <c r="S24118" s="139"/>
    </row>
    <row r="24119" spans="2:19" ht="15.75" customHeight="1" x14ac:dyDescent="0.25">
      <c r="B24119" s="106"/>
      <c r="C24119" s="106"/>
      <c r="D24119" s="139"/>
      <c r="P24119" s="142"/>
      <c r="Q24119" s="142"/>
      <c r="R24119" s="142"/>
      <c r="S24119" s="139"/>
    </row>
    <row r="24120" spans="2:19" ht="15.75" customHeight="1" x14ac:dyDescent="0.25">
      <c r="B24120" s="106"/>
      <c r="C24120" s="106"/>
      <c r="D24120" s="139"/>
      <c r="P24120" s="142"/>
      <c r="Q24120" s="142"/>
      <c r="R24120" s="142"/>
      <c r="S24120" s="139"/>
    </row>
    <row r="24121" spans="2:19" ht="15.75" customHeight="1" x14ac:dyDescent="0.25">
      <c r="B24121" s="106"/>
      <c r="C24121" s="106"/>
      <c r="D24121" s="139"/>
      <c r="P24121" s="142"/>
      <c r="Q24121" s="142"/>
      <c r="R24121" s="142"/>
      <c r="S24121" s="139"/>
    </row>
    <row r="24122" spans="2:19" ht="15.75" customHeight="1" x14ac:dyDescent="0.25">
      <c r="B24122" s="106"/>
      <c r="C24122" s="106"/>
      <c r="D24122" s="139"/>
      <c r="P24122" s="142"/>
      <c r="Q24122" s="142"/>
      <c r="R24122" s="142"/>
      <c r="S24122" s="139"/>
    </row>
    <row r="24123" spans="2:19" ht="15.75" customHeight="1" x14ac:dyDescent="0.25">
      <c r="B24123" s="106"/>
      <c r="C24123" s="106"/>
      <c r="D24123" s="139"/>
      <c r="P24123" s="142"/>
      <c r="Q24123" s="142"/>
      <c r="R24123" s="142"/>
      <c r="S24123" s="139"/>
    </row>
    <row r="24124" spans="2:19" ht="15.75" customHeight="1" x14ac:dyDescent="0.25">
      <c r="B24124" s="106"/>
      <c r="C24124" s="106"/>
      <c r="D24124" s="139"/>
      <c r="P24124" s="142"/>
      <c r="Q24124" s="142"/>
      <c r="R24124" s="142"/>
      <c r="S24124" s="139"/>
    </row>
    <row r="24125" spans="2:19" ht="15.75" customHeight="1" x14ac:dyDescent="0.25">
      <c r="B24125" s="106"/>
      <c r="C24125" s="106"/>
      <c r="D24125" s="139"/>
      <c r="P24125" s="142"/>
      <c r="Q24125" s="142"/>
      <c r="R24125" s="142"/>
      <c r="S24125" s="139"/>
    </row>
    <row r="24126" spans="2:19" ht="15.75" customHeight="1" x14ac:dyDescent="0.25">
      <c r="B24126" s="106"/>
      <c r="C24126" s="106"/>
      <c r="D24126" s="139"/>
      <c r="P24126" s="142"/>
      <c r="Q24126" s="142"/>
      <c r="R24126" s="142"/>
      <c r="S24126" s="139"/>
    </row>
    <row r="24127" spans="2:19" ht="15.75" customHeight="1" x14ac:dyDescent="0.25">
      <c r="B24127" s="106"/>
      <c r="C24127" s="106"/>
      <c r="D24127" s="139"/>
      <c r="P24127" s="142"/>
      <c r="Q24127" s="142"/>
      <c r="R24127" s="142"/>
      <c r="S24127" s="139"/>
    </row>
    <row r="24128" spans="2:19" ht="15.75" customHeight="1" x14ac:dyDescent="0.25">
      <c r="B24128" s="106"/>
      <c r="C24128" s="106"/>
      <c r="D24128" s="139"/>
      <c r="P24128" s="142"/>
      <c r="Q24128" s="142"/>
      <c r="R24128" s="142"/>
      <c r="S24128" s="139"/>
    </row>
    <row r="24129" spans="2:19" ht="15.75" customHeight="1" x14ac:dyDescent="0.25">
      <c r="B24129" s="106"/>
      <c r="C24129" s="106"/>
      <c r="D24129" s="139"/>
      <c r="P24129" s="142"/>
      <c r="Q24129" s="142"/>
      <c r="R24129" s="142"/>
      <c r="S24129" s="139"/>
    </row>
    <row r="24130" spans="2:19" ht="15.75" customHeight="1" x14ac:dyDescent="0.25">
      <c r="B24130" s="106"/>
      <c r="C24130" s="106"/>
      <c r="D24130" s="139"/>
      <c r="P24130" s="142"/>
      <c r="Q24130" s="142"/>
      <c r="R24130" s="142"/>
      <c r="S24130" s="139"/>
    </row>
    <row r="24131" spans="2:19" ht="15.75" customHeight="1" x14ac:dyDescent="0.25">
      <c r="B24131" s="106"/>
      <c r="C24131" s="106"/>
      <c r="D24131" s="139"/>
      <c r="P24131" s="142"/>
      <c r="Q24131" s="142"/>
      <c r="R24131" s="142"/>
      <c r="S24131" s="139"/>
    </row>
    <row r="24132" spans="2:19" ht="15.75" customHeight="1" x14ac:dyDescent="0.25">
      <c r="B24132" s="106"/>
      <c r="C24132" s="106"/>
      <c r="D24132" s="139"/>
      <c r="P24132" s="142"/>
      <c r="Q24132" s="142"/>
      <c r="R24132" s="142"/>
      <c r="S24132" s="139"/>
    </row>
    <row r="24133" spans="2:19" ht="15.75" customHeight="1" x14ac:dyDescent="0.25">
      <c r="B24133" s="106"/>
      <c r="C24133" s="106"/>
      <c r="D24133" s="139"/>
      <c r="P24133" s="142"/>
      <c r="Q24133" s="142"/>
      <c r="R24133" s="142"/>
      <c r="S24133" s="139"/>
    </row>
    <row r="24134" spans="2:19" ht="15.75" customHeight="1" x14ac:dyDescent="0.25">
      <c r="B24134" s="106"/>
      <c r="C24134" s="106"/>
      <c r="D24134" s="139"/>
      <c r="P24134" s="142"/>
      <c r="Q24134" s="142"/>
      <c r="R24134" s="142"/>
      <c r="S24134" s="139"/>
    </row>
    <row r="24135" spans="2:19" ht="15.75" customHeight="1" x14ac:dyDescent="0.25">
      <c r="B24135" s="106"/>
      <c r="C24135" s="106"/>
      <c r="D24135" s="139"/>
      <c r="P24135" s="142"/>
      <c r="Q24135" s="142"/>
      <c r="R24135" s="142"/>
      <c r="S24135" s="139"/>
    </row>
    <row r="24136" spans="2:19" ht="15.75" customHeight="1" x14ac:dyDescent="0.25">
      <c r="B24136" s="106"/>
      <c r="C24136" s="106"/>
      <c r="D24136" s="139"/>
      <c r="P24136" s="142"/>
      <c r="Q24136" s="142"/>
      <c r="R24136" s="142"/>
      <c r="S24136" s="139"/>
    </row>
    <row r="24137" spans="2:19" ht="15.75" customHeight="1" x14ac:dyDescent="0.25">
      <c r="B24137" s="106"/>
      <c r="C24137" s="106"/>
      <c r="D24137" s="139"/>
      <c r="P24137" s="142"/>
      <c r="Q24137" s="142"/>
      <c r="R24137" s="142"/>
      <c r="S24137" s="139"/>
    </row>
    <row r="24138" spans="2:19" ht="15.75" customHeight="1" x14ac:dyDescent="0.25">
      <c r="B24138" s="106"/>
      <c r="C24138" s="106"/>
      <c r="D24138" s="139"/>
      <c r="P24138" s="142"/>
      <c r="Q24138" s="142"/>
      <c r="R24138" s="142"/>
      <c r="S24138" s="139"/>
    </row>
    <row r="24139" spans="2:19" ht="15.75" customHeight="1" x14ac:dyDescent="0.25">
      <c r="B24139" s="106"/>
      <c r="C24139" s="106"/>
      <c r="D24139" s="139"/>
      <c r="P24139" s="142"/>
      <c r="Q24139" s="142"/>
      <c r="R24139" s="142"/>
      <c r="S24139" s="139"/>
    </row>
    <row r="24140" spans="2:19" ht="15.75" customHeight="1" x14ac:dyDescent="0.25">
      <c r="B24140" s="106"/>
      <c r="C24140" s="106"/>
      <c r="D24140" s="139"/>
      <c r="P24140" s="142"/>
      <c r="Q24140" s="142"/>
      <c r="R24140" s="142"/>
      <c r="S24140" s="139"/>
    </row>
    <row r="24141" spans="2:19" ht="15.75" customHeight="1" x14ac:dyDescent="0.25">
      <c r="B24141" s="106"/>
      <c r="C24141" s="106"/>
      <c r="D24141" s="139"/>
      <c r="P24141" s="142"/>
      <c r="Q24141" s="142"/>
      <c r="R24141" s="142"/>
      <c r="S24141" s="139"/>
    </row>
    <row r="24142" spans="2:19" ht="15.75" customHeight="1" x14ac:dyDescent="0.25">
      <c r="B24142" s="106"/>
      <c r="C24142" s="106"/>
      <c r="D24142" s="139"/>
      <c r="P24142" s="142"/>
      <c r="Q24142" s="142"/>
      <c r="R24142" s="142"/>
      <c r="S24142" s="139"/>
    </row>
    <row r="24143" spans="2:19" ht="15.75" customHeight="1" x14ac:dyDescent="0.25">
      <c r="B24143" s="106"/>
      <c r="C24143" s="106"/>
      <c r="D24143" s="139"/>
      <c r="P24143" s="142"/>
      <c r="Q24143" s="142"/>
      <c r="R24143" s="142"/>
      <c r="S24143" s="139"/>
    </row>
    <row r="24144" spans="2:19" ht="15.75" customHeight="1" x14ac:dyDescent="0.25">
      <c r="B24144" s="106"/>
      <c r="C24144" s="106"/>
      <c r="D24144" s="139"/>
      <c r="P24144" s="142"/>
      <c r="Q24144" s="142"/>
      <c r="R24144" s="142"/>
      <c r="S24144" s="139"/>
    </row>
    <row r="24145" spans="2:19" ht="15.75" customHeight="1" x14ac:dyDescent="0.25">
      <c r="B24145" s="106"/>
      <c r="C24145" s="106"/>
      <c r="D24145" s="139"/>
      <c r="P24145" s="142"/>
      <c r="Q24145" s="142"/>
      <c r="R24145" s="142"/>
      <c r="S24145" s="139"/>
    </row>
    <row r="24146" spans="2:19" ht="15.75" customHeight="1" x14ac:dyDescent="0.25">
      <c r="B24146" s="106"/>
      <c r="C24146" s="106"/>
      <c r="D24146" s="139"/>
      <c r="P24146" s="142"/>
      <c r="Q24146" s="142"/>
      <c r="R24146" s="142"/>
      <c r="S24146" s="139"/>
    </row>
    <row r="24147" spans="2:19" ht="15.75" customHeight="1" x14ac:dyDescent="0.25">
      <c r="B24147" s="106"/>
      <c r="C24147" s="106"/>
      <c r="D24147" s="139"/>
      <c r="P24147" s="142"/>
      <c r="Q24147" s="142"/>
      <c r="R24147" s="142"/>
      <c r="S24147" s="139"/>
    </row>
    <row r="24148" spans="2:19" ht="15.75" customHeight="1" x14ac:dyDescent="0.25">
      <c r="B24148" s="106"/>
      <c r="C24148" s="106"/>
      <c r="D24148" s="139"/>
      <c r="P24148" s="142"/>
      <c r="Q24148" s="142"/>
      <c r="R24148" s="142"/>
      <c r="S24148" s="139"/>
    </row>
    <row r="24149" spans="2:19" ht="15.75" customHeight="1" x14ac:dyDescent="0.25">
      <c r="B24149" s="106"/>
      <c r="C24149" s="106"/>
      <c r="D24149" s="139"/>
      <c r="P24149" s="142"/>
      <c r="Q24149" s="142"/>
      <c r="R24149" s="142"/>
      <c r="S24149" s="139"/>
    </row>
    <row r="24150" spans="2:19" ht="15.75" customHeight="1" x14ac:dyDescent="0.25">
      <c r="B24150" s="106"/>
      <c r="C24150" s="106"/>
      <c r="D24150" s="139"/>
      <c r="P24150" s="142"/>
      <c r="Q24150" s="142"/>
      <c r="R24150" s="142"/>
      <c r="S24150" s="139"/>
    </row>
    <row r="24151" spans="2:19" ht="15.75" customHeight="1" x14ac:dyDescent="0.25">
      <c r="B24151" s="106"/>
      <c r="C24151" s="106"/>
      <c r="D24151" s="139"/>
      <c r="P24151" s="142"/>
      <c r="Q24151" s="142"/>
      <c r="R24151" s="142"/>
      <c r="S24151" s="139"/>
    </row>
    <row r="24152" spans="2:19" ht="15.75" customHeight="1" x14ac:dyDescent="0.25">
      <c r="B24152" s="106"/>
      <c r="C24152" s="106"/>
      <c r="D24152" s="139"/>
      <c r="P24152" s="142"/>
      <c r="Q24152" s="142"/>
      <c r="R24152" s="142"/>
      <c r="S24152" s="139"/>
    </row>
    <row r="24153" spans="2:19" ht="15.75" customHeight="1" x14ac:dyDescent="0.25">
      <c r="B24153" s="106"/>
      <c r="C24153" s="106"/>
      <c r="D24153" s="139"/>
      <c r="P24153" s="142"/>
      <c r="Q24153" s="142"/>
      <c r="R24153" s="142"/>
      <c r="S24153" s="139"/>
    </row>
    <row r="24154" spans="2:19" ht="15.75" customHeight="1" x14ac:dyDescent="0.25">
      <c r="B24154" s="106"/>
      <c r="C24154" s="106"/>
      <c r="D24154" s="139"/>
      <c r="P24154" s="142"/>
      <c r="Q24154" s="142"/>
      <c r="R24154" s="142"/>
      <c r="S24154" s="139"/>
    </row>
    <row r="24155" spans="2:19" ht="15.75" customHeight="1" x14ac:dyDescent="0.25">
      <c r="B24155" s="106"/>
      <c r="C24155" s="106"/>
      <c r="D24155" s="139"/>
      <c r="P24155" s="142"/>
      <c r="Q24155" s="142"/>
      <c r="R24155" s="142"/>
      <c r="S24155" s="139"/>
    </row>
    <row r="24156" spans="2:19" ht="15.75" customHeight="1" x14ac:dyDescent="0.25">
      <c r="B24156" s="106"/>
      <c r="C24156" s="106"/>
      <c r="D24156" s="139"/>
      <c r="P24156" s="142"/>
      <c r="Q24156" s="142"/>
      <c r="R24156" s="142"/>
      <c r="S24156" s="139"/>
    </row>
    <row r="24157" spans="2:19" ht="15.75" customHeight="1" x14ac:dyDescent="0.25">
      <c r="B24157" s="106"/>
      <c r="C24157" s="106"/>
      <c r="D24157" s="139"/>
      <c r="P24157" s="142"/>
      <c r="Q24157" s="142"/>
      <c r="R24157" s="142"/>
      <c r="S24157" s="139"/>
    </row>
    <row r="24158" spans="2:19" ht="15.75" customHeight="1" x14ac:dyDescent="0.25">
      <c r="B24158" s="106"/>
      <c r="C24158" s="106"/>
      <c r="D24158" s="139"/>
      <c r="P24158" s="142"/>
      <c r="Q24158" s="142"/>
      <c r="R24158" s="142"/>
      <c r="S24158" s="139"/>
    </row>
    <row r="24159" spans="2:19" ht="15.75" customHeight="1" x14ac:dyDescent="0.25">
      <c r="B24159" s="106"/>
      <c r="C24159" s="106"/>
      <c r="D24159" s="139"/>
      <c r="P24159" s="142"/>
      <c r="Q24159" s="142"/>
      <c r="R24159" s="142"/>
      <c r="S24159" s="139"/>
    </row>
    <row r="24160" spans="2:19" ht="15.75" customHeight="1" x14ac:dyDescent="0.25">
      <c r="B24160" s="106"/>
      <c r="C24160" s="106"/>
      <c r="D24160" s="139"/>
      <c r="P24160" s="142"/>
      <c r="Q24160" s="142"/>
      <c r="R24160" s="142"/>
      <c r="S24160" s="139"/>
    </row>
    <row r="24161" spans="2:19" ht="15.75" customHeight="1" x14ac:dyDescent="0.25">
      <c r="B24161" s="106"/>
      <c r="C24161" s="106"/>
      <c r="D24161" s="139"/>
      <c r="P24161" s="142"/>
      <c r="Q24161" s="142"/>
      <c r="R24161" s="142"/>
      <c r="S24161" s="139"/>
    </row>
    <row r="24162" spans="2:19" ht="15.75" customHeight="1" x14ac:dyDescent="0.25">
      <c r="B24162" s="106"/>
      <c r="C24162" s="106"/>
      <c r="D24162" s="139"/>
      <c r="P24162" s="142"/>
      <c r="Q24162" s="142"/>
      <c r="R24162" s="142"/>
      <c r="S24162" s="139"/>
    </row>
    <row r="24163" spans="2:19" ht="15.75" customHeight="1" x14ac:dyDescent="0.25">
      <c r="B24163" s="106"/>
      <c r="C24163" s="106"/>
      <c r="D24163" s="139"/>
      <c r="P24163" s="142"/>
      <c r="Q24163" s="142"/>
      <c r="R24163" s="142"/>
      <c r="S24163" s="139"/>
    </row>
    <row r="24164" spans="2:19" ht="15.75" customHeight="1" x14ac:dyDescent="0.25">
      <c r="B24164" s="106"/>
      <c r="C24164" s="106"/>
      <c r="D24164" s="139"/>
      <c r="P24164" s="142"/>
      <c r="Q24164" s="142"/>
      <c r="R24164" s="142"/>
      <c r="S24164" s="139"/>
    </row>
    <row r="24165" spans="2:19" ht="15.75" customHeight="1" x14ac:dyDescent="0.25">
      <c r="B24165" s="106"/>
      <c r="C24165" s="106"/>
      <c r="D24165" s="139"/>
      <c r="P24165" s="142"/>
      <c r="Q24165" s="142"/>
      <c r="R24165" s="142"/>
      <c r="S24165" s="139"/>
    </row>
    <row r="24166" spans="2:19" ht="15.75" customHeight="1" x14ac:dyDescent="0.25">
      <c r="B24166" s="106"/>
      <c r="C24166" s="106"/>
      <c r="D24166" s="139"/>
      <c r="P24166" s="142"/>
      <c r="Q24166" s="142"/>
      <c r="R24166" s="142"/>
      <c r="S24166" s="139"/>
    </row>
    <row r="24167" spans="2:19" ht="15.75" customHeight="1" x14ac:dyDescent="0.25">
      <c r="B24167" s="106"/>
      <c r="C24167" s="106"/>
      <c r="D24167" s="139"/>
      <c r="P24167" s="142"/>
      <c r="Q24167" s="142"/>
      <c r="R24167" s="142"/>
      <c r="S24167" s="139"/>
    </row>
    <row r="24168" spans="2:19" ht="15.75" customHeight="1" x14ac:dyDescent="0.25">
      <c r="B24168" s="106"/>
      <c r="C24168" s="106"/>
      <c r="D24168" s="139"/>
      <c r="P24168" s="142"/>
      <c r="Q24168" s="142"/>
      <c r="R24168" s="142"/>
      <c r="S24168" s="139"/>
    </row>
    <row r="24169" spans="2:19" ht="15.75" customHeight="1" x14ac:dyDescent="0.25">
      <c r="B24169" s="106"/>
      <c r="C24169" s="106"/>
      <c r="D24169" s="139"/>
      <c r="P24169" s="142"/>
      <c r="Q24169" s="142"/>
      <c r="R24169" s="142"/>
      <c r="S24169" s="139"/>
    </row>
    <row r="24170" spans="2:19" ht="15.75" customHeight="1" x14ac:dyDescent="0.25">
      <c r="B24170" s="106"/>
      <c r="C24170" s="106"/>
      <c r="D24170" s="139"/>
      <c r="P24170" s="142"/>
      <c r="Q24170" s="142"/>
      <c r="R24170" s="142"/>
      <c r="S24170" s="139"/>
    </row>
    <row r="24171" spans="2:19" ht="15.75" customHeight="1" x14ac:dyDescent="0.25">
      <c r="B24171" s="106"/>
      <c r="C24171" s="106"/>
      <c r="D24171" s="139"/>
      <c r="P24171" s="142"/>
      <c r="Q24171" s="142"/>
      <c r="R24171" s="142"/>
      <c r="S24171" s="139"/>
    </row>
    <row r="24172" spans="2:19" ht="15.75" customHeight="1" x14ac:dyDescent="0.25">
      <c r="B24172" s="106"/>
      <c r="C24172" s="106"/>
      <c r="D24172" s="139"/>
      <c r="P24172" s="142"/>
      <c r="Q24172" s="142"/>
      <c r="R24172" s="142"/>
      <c r="S24172" s="139"/>
    </row>
    <row r="24173" spans="2:19" ht="15.75" customHeight="1" x14ac:dyDescent="0.25">
      <c r="B24173" s="106"/>
      <c r="C24173" s="106"/>
      <c r="D24173" s="139"/>
      <c r="P24173" s="142"/>
      <c r="Q24173" s="142"/>
      <c r="R24173" s="142"/>
      <c r="S24173" s="139"/>
    </row>
    <row r="24174" spans="2:19" ht="15.75" customHeight="1" x14ac:dyDescent="0.25">
      <c r="B24174" s="106"/>
      <c r="C24174" s="106"/>
      <c r="D24174" s="139"/>
      <c r="P24174" s="142"/>
      <c r="Q24174" s="142"/>
      <c r="R24174" s="142"/>
      <c r="S24174" s="139"/>
    </row>
    <row r="24175" spans="2:19" ht="15.75" customHeight="1" x14ac:dyDescent="0.25">
      <c r="B24175" s="106"/>
      <c r="C24175" s="106"/>
      <c r="D24175" s="139"/>
      <c r="P24175" s="142"/>
      <c r="Q24175" s="142"/>
      <c r="R24175" s="142"/>
      <c r="S24175" s="139"/>
    </row>
    <row r="24176" spans="2:19" ht="15.75" customHeight="1" x14ac:dyDescent="0.25">
      <c r="B24176" s="106"/>
      <c r="C24176" s="106"/>
      <c r="D24176" s="139"/>
      <c r="P24176" s="142"/>
      <c r="Q24176" s="142"/>
      <c r="R24176" s="142"/>
      <c r="S24176" s="139"/>
    </row>
    <row r="24177" spans="2:19" ht="15.75" customHeight="1" x14ac:dyDescent="0.25">
      <c r="B24177" s="106"/>
      <c r="C24177" s="106"/>
      <c r="D24177" s="139"/>
      <c r="P24177" s="142"/>
      <c r="Q24177" s="142"/>
      <c r="R24177" s="142"/>
      <c r="S24177" s="139"/>
    </row>
    <row r="24178" spans="2:19" ht="15.75" customHeight="1" x14ac:dyDescent="0.25">
      <c r="B24178" s="106"/>
      <c r="C24178" s="106"/>
      <c r="D24178" s="139"/>
      <c r="P24178" s="142"/>
      <c r="Q24178" s="142"/>
      <c r="R24178" s="142"/>
      <c r="S24178" s="139"/>
    </row>
    <row r="24179" spans="2:19" ht="15.75" customHeight="1" x14ac:dyDescent="0.25">
      <c r="B24179" s="106"/>
      <c r="C24179" s="106"/>
      <c r="D24179" s="139"/>
      <c r="P24179" s="142"/>
      <c r="Q24179" s="142"/>
      <c r="R24179" s="142"/>
      <c r="S24179" s="139"/>
    </row>
    <row r="24180" spans="2:19" ht="15.75" customHeight="1" x14ac:dyDescent="0.25">
      <c r="B24180" s="106"/>
      <c r="C24180" s="106"/>
      <c r="D24180" s="139"/>
      <c r="P24180" s="142"/>
      <c r="Q24180" s="142"/>
      <c r="R24180" s="142"/>
      <c r="S24180" s="139"/>
    </row>
    <row r="24181" spans="2:19" ht="15.75" customHeight="1" x14ac:dyDescent="0.25">
      <c r="B24181" s="106"/>
      <c r="C24181" s="106"/>
      <c r="D24181" s="139"/>
      <c r="P24181" s="142"/>
      <c r="Q24181" s="142"/>
      <c r="R24181" s="142"/>
      <c r="S24181" s="139"/>
    </row>
    <row r="24182" spans="2:19" ht="15.75" customHeight="1" x14ac:dyDescent="0.25">
      <c r="B24182" s="106"/>
      <c r="C24182" s="106"/>
      <c r="D24182" s="139"/>
      <c r="P24182" s="142"/>
      <c r="Q24182" s="142"/>
      <c r="R24182" s="142"/>
      <c r="S24182" s="139"/>
    </row>
    <row r="24183" spans="2:19" ht="15.75" customHeight="1" x14ac:dyDescent="0.25">
      <c r="B24183" s="106"/>
      <c r="C24183" s="106"/>
      <c r="D24183" s="139"/>
      <c r="P24183" s="142"/>
      <c r="Q24183" s="142"/>
      <c r="R24183" s="142"/>
      <c r="S24183" s="139"/>
    </row>
    <row r="24184" spans="2:19" ht="15.75" customHeight="1" x14ac:dyDescent="0.25">
      <c r="B24184" s="106"/>
      <c r="C24184" s="106"/>
      <c r="D24184" s="139"/>
      <c r="P24184" s="142"/>
      <c r="Q24184" s="142"/>
      <c r="R24184" s="142"/>
      <c r="S24184" s="139"/>
    </row>
    <row r="24185" spans="2:19" ht="15.75" customHeight="1" x14ac:dyDescent="0.25">
      <c r="B24185" s="106"/>
      <c r="C24185" s="106"/>
      <c r="D24185" s="139"/>
      <c r="P24185" s="142"/>
      <c r="Q24185" s="142"/>
      <c r="R24185" s="142"/>
      <c r="S24185" s="139"/>
    </row>
    <row r="24186" spans="2:19" ht="15.75" customHeight="1" x14ac:dyDescent="0.25">
      <c r="B24186" s="106"/>
      <c r="C24186" s="106"/>
      <c r="D24186" s="139"/>
      <c r="P24186" s="142"/>
      <c r="Q24186" s="142"/>
      <c r="R24186" s="142"/>
      <c r="S24186" s="139"/>
    </row>
    <row r="24187" spans="2:19" ht="15.75" customHeight="1" x14ac:dyDescent="0.25">
      <c r="B24187" s="106"/>
      <c r="C24187" s="106"/>
      <c r="D24187" s="139"/>
      <c r="P24187" s="142"/>
      <c r="Q24187" s="142"/>
      <c r="R24187" s="142"/>
      <c r="S24187" s="139"/>
    </row>
    <row r="24188" spans="2:19" ht="15.75" customHeight="1" x14ac:dyDescent="0.25">
      <c r="B24188" s="106"/>
      <c r="C24188" s="106"/>
      <c r="D24188" s="139"/>
      <c r="P24188" s="142"/>
      <c r="Q24188" s="142"/>
      <c r="R24188" s="142"/>
      <c r="S24188" s="139"/>
    </row>
    <row r="24189" spans="2:19" ht="15.75" customHeight="1" x14ac:dyDescent="0.25">
      <c r="B24189" s="106"/>
      <c r="C24189" s="106"/>
      <c r="D24189" s="139"/>
      <c r="P24189" s="142"/>
      <c r="Q24189" s="142"/>
      <c r="R24189" s="142"/>
      <c r="S24189" s="139"/>
    </row>
    <row r="24190" spans="2:19" ht="15.75" customHeight="1" x14ac:dyDescent="0.25">
      <c r="B24190" s="106"/>
      <c r="C24190" s="106"/>
      <c r="D24190" s="139"/>
      <c r="P24190" s="142"/>
      <c r="Q24190" s="142"/>
      <c r="R24190" s="142"/>
      <c r="S24190" s="139"/>
    </row>
    <row r="24191" spans="2:19" ht="15.75" customHeight="1" x14ac:dyDescent="0.25">
      <c r="B24191" s="106"/>
      <c r="C24191" s="106"/>
      <c r="D24191" s="139"/>
      <c r="P24191" s="142"/>
      <c r="Q24191" s="142"/>
      <c r="R24191" s="142"/>
      <c r="S24191" s="139"/>
    </row>
    <row r="24192" spans="2:19" ht="15.75" customHeight="1" x14ac:dyDescent="0.25">
      <c r="B24192" s="106"/>
      <c r="C24192" s="106"/>
      <c r="D24192" s="139"/>
      <c r="P24192" s="142"/>
      <c r="Q24192" s="142"/>
      <c r="R24192" s="142"/>
      <c r="S24192" s="139"/>
    </row>
    <row r="24193" spans="2:19" ht="15.75" customHeight="1" x14ac:dyDescent="0.25">
      <c r="B24193" s="106"/>
      <c r="C24193" s="106"/>
      <c r="D24193" s="139"/>
      <c r="P24193" s="142"/>
      <c r="Q24193" s="142"/>
      <c r="R24193" s="142"/>
      <c r="S24193" s="139"/>
    </row>
    <row r="24194" spans="2:19" ht="15.75" customHeight="1" x14ac:dyDescent="0.25">
      <c r="B24194" s="106"/>
      <c r="C24194" s="106"/>
      <c r="D24194" s="139"/>
      <c r="P24194" s="142"/>
      <c r="Q24194" s="142"/>
      <c r="R24194" s="142"/>
      <c r="S24194" s="139"/>
    </row>
    <row r="24195" spans="2:19" ht="15.75" customHeight="1" x14ac:dyDescent="0.25">
      <c r="B24195" s="106"/>
      <c r="C24195" s="106"/>
      <c r="D24195" s="139"/>
      <c r="P24195" s="142"/>
      <c r="Q24195" s="142"/>
      <c r="R24195" s="142"/>
      <c r="S24195" s="139"/>
    </row>
    <row r="24196" spans="2:19" ht="15.75" customHeight="1" x14ac:dyDescent="0.25">
      <c r="B24196" s="106"/>
      <c r="C24196" s="106"/>
      <c r="D24196" s="139"/>
      <c r="P24196" s="142"/>
      <c r="Q24196" s="142"/>
      <c r="R24196" s="142"/>
      <c r="S24196" s="139"/>
    </row>
    <row r="24197" spans="2:19" ht="15.75" customHeight="1" x14ac:dyDescent="0.25">
      <c r="B24197" s="106"/>
      <c r="C24197" s="106"/>
      <c r="D24197" s="139"/>
      <c r="P24197" s="142"/>
      <c r="Q24197" s="142"/>
      <c r="R24197" s="142"/>
      <c r="S24197" s="139"/>
    </row>
    <row r="24198" spans="2:19" ht="15.75" customHeight="1" x14ac:dyDescent="0.25">
      <c r="B24198" s="106"/>
      <c r="C24198" s="106"/>
      <c r="D24198" s="139"/>
      <c r="P24198" s="142"/>
      <c r="Q24198" s="142"/>
      <c r="R24198" s="142"/>
      <c r="S24198" s="139"/>
    </row>
    <row r="24199" spans="2:19" ht="15.75" customHeight="1" x14ac:dyDescent="0.25">
      <c r="B24199" s="106"/>
      <c r="C24199" s="106"/>
      <c r="D24199" s="139"/>
      <c r="P24199" s="142"/>
      <c r="Q24199" s="142"/>
      <c r="R24199" s="142"/>
      <c r="S24199" s="139"/>
    </row>
    <row r="24200" spans="2:19" ht="15.75" customHeight="1" x14ac:dyDescent="0.25">
      <c r="B24200" s="106"/>
      <c r="C24200" s="106"/>
      <c r="D24200" s="139"/>
      <c r="P24200" s="142"/>
      <c r="Q24200" s="142"/>
      <c r="R24200" s="142"/>
      <c r="S24200" s="139"/>
    </row>
    <row r="24201" spans="2:19" ht="15.75" customHeight="1" x14ac:dyDescent="0.25">
      <c r="B24201" s="106"/>
      <c r="C24201" s="106"/>
      <c r="D24201" s="139"/>
      <c r="P24201" s="142"/>
      <c r="Q24201" s="142"/>
      <c r="R24201" s="142"/>
      <c r="S24201" s="139"/>
    </row>
    <row r="24202" spans="2:19" ht="15.75" customHeight="1" x14ac:dyDescent="0.25">
      <c r="B24202" s="106"/>
      <c r="C24202" s="106"/>
      <c r="D24202" s="139"/>
      <c r="P24202" s="142"/>
      <c r="Q24202" s="142"/>
      <c r="R24202" s="142"/>
      <c r="S24202" s="139"/>
    </row>
    <row r="24203" spans="2:19" ht="15.75" customHeight="1" x14ac:dyDescent="0.25">
      <c r="B24203" s="106"/>
      <c r="C24203" s="106"/>
      <c r="D24203" s="139"/>
      <c r="P24203" s="142"/>
      <c r="Q24203" s="142"/>
      <c r="R24203" s="142"/>
      <c r="S24203" s="139"/>
    </row>
    <row r="24204" spans="2:19" ht="15.75" customHeight="1" x14ac:dyDescent="0.25">
      <c r="B24204" s="106"/>
      <c r="C24204" s="106"/>
      <c r="D24204" s="139"/>
      <c r="P24204" s="142"/>
      <c r="Q24204" s="142"/>
      <c r="R24204" s="142"/>
      <c r="S24204" s="139"/>
    </row>
    <row r="24205" spans="2:19" ht="15.75" customHeight="1" x14ac:dyDescent="0.25">
      <c r="B24205" s="106"/>
      <c r="C24205" s="106"/>
      <c r="D24205" s="139"/>
      <c r="P24205" s="142"/>
      <c r="Q24205" s="142"/>
      <c r="R24205" s="142"/>
      <c r="S24205" s="139"/>
    </row>
    <row r="24206" spans="2:19" ht="15.75" customHeight="1" x14ac:dyDescent="0.25">
      <c r="B24206" s="106"/>
      <c r="C24206" s="106"/>
      <c r="D24206" s="139"/>
      <c r="P24206" s="142"/>
      <c r="Q24206" s="142"/>
      <c r="R24206" s="142"/>
      <c r="S24206" s="139"/>
    </row>
    <row r="24207" spans="2:19" ht="15.75" customHeight="1" x14ac:dyDescent="0.25">
      <c r="B24207" s="106"/>
      <c r="C24207" s="106"/>
      <c r="D24207" s="139"/>
      <c r="P24207" s="142"/>
      <c r="Q24207" s="142"/>
      <c r="R24207" s="142"/>
      <c r="S24207" s="139"/>
    </row>
    <row r="24208" spans="2:19" ht="15.75" customHeight="1" x14ac:dyDescent="0.25">
      <c r="B24208" s="106"/>
      <c r="C24208" s="106"/>
      <c r="D24208" s="139"/>
      <c r="P24208" s="142"/>
      <c r="Q24208" s="142"/>
      <c r="R24208" s="142"/>
      <c r="S24208" s="139"/>
    </row>
    <row r="24209" spans="2:19" ht="15.75" customHeight="1" x14ac:dyDescent="0.25">
      <c r="B24209" s="106"/>
      <c r="C24209" s="106"/>
      <c r="D24209" s="139"/>
      <c r="P24209" s="142"/>
      <c r="Q24209" s="142"/>
      <c r="R24209" s="142"/>
      <c r="S24209" s="139"/>
    </row>
    <row r="24210" spans="2:19" ht="15.75" customHeight="1" x14ac:dyDescent="0.25">
      <c r="B24210" s="106"/>
      <c r="C24210" s="106"/>
      <c r="D24210" s="139"/>
      <c r="P24210" s="142"/>
      <c r="Q24210" s="142"/>
      <c r="R24210" s="142"/>
      <c r="S24210" s="139"/>
    </row>
    <row r="24211" spans="2:19" ht="15.75" customHeight="1" x14ac:dyDescent="0.25">
      <c r="B24211" s="106"/>
      <c r="C24211" s="106"/>
      <c r="D24211" s="139"/>
      <c r="P24211" s="142"/>
      <c r="Q24211" s="142"/>
      <c r="R24211" s="142"/>
      <c r="S24211" s="139"/>
    </row>
    <row r="24212" spans="2:19" ht="15.75" customHeight="1" x14ac:dyDescent="0.25">
      <c r="B24212" s="106"/>
      <c r="C24212" s="106"/>
      <c r="D24212" s="139"/>
      <c r="P24212" s="142"/>
      <c r="Q24212" s="142"/>
      <c r="R24212" s="142"/>
      <c r="S24212" s="139"/>
    </row>
    <row r="24213" spans="2:19" ht="15.75" customHeight="1" x14ac:dyDescent="0.25">
      <c r="B24213" s="106"/>
      <c r="C24213" s="106"/>
      <c r="D24213" s="139"/>
      <c r="P24213" s="142"/>
      <c r="Q24213" s="142"/>
      <c r="R24213" s="142"/>
      <c r="S24213" s="139"/>
    </row>
    <row r="24214" spans="2:19" ht="15.75" customHeight="1" x14ac:dyDescent="0.25">
      <c r="B24214" s="106"/>
      <c r="C24214" s="106"/>
      <c r="D24214" s="139"/>
      <c r="P24214" s="142"/>
      <c r="Q24214" s="142"/>
      <c r="R24214" s="142"/>
      <c r="S24214" s="139"/>
    </row>
    <row r="24215" spans="2:19" ht="15.75" customHeight="1" x14ac:dyDescent="0.25">
      <c r="B24215" s="106"/>
      <c r="C24215" s="106"/>
      <c r="D24215" s="139"/>
      <c r="P24215" s="142"/>
      <c r="Q24215" s="142"/>
      <c r="R24215" s="142"/>
      <c r="S24215" s="139"/>
    </row>
    <row r="24216" spans="2:19" ht="15.75" customHeight="1" x14ac:dyDescent="0.25">
      <c r="B24216" s="106"/>
      <c r="C24216" s="106"/>
      <c r="D24216" s="139"/>
      <c r="P24216" s="142"/>
      <c r="Q24216" s="142"/>
      <c r="R24216" s="142"/>
      <c r="S24216" s="139"/>
    </row>
    <row r="24217" spans="2:19" ht="15.75" customHeight="1" x14ac:dyDescent="0.25">
      <c r="B24217" s="106"/>
      <c r="C24217" s="106"/>
      <c r="D24217" s="139"/>
      <c r="P24217" s="142"/>
      <c r="Q24217" s="142"/>
      <c r="R24217" s="142"/>
      <c r="S24217" s="139"/>
    </row>
    <row r="24218" spans="2:19" ht="15.75" customHeight="1" x14ac:dyDescent="0.25">
      <c r="B24218" s="106"/>
      <c r="C24218" s="106"/>
      <c r="D24218" s="139"/>
      <c r="P24218" s="142"/>
      <c r="Q24218" s="142"/>
      <c r="R24218" s="142"/>
      <c r="S24218" s="139"/>
    </row>
    <row r="24219" spans="2:19" ht="15.75" customHeight="1" x14ac:dyDescent="0.25">
      <c r="B24219" s="106"/>
      <c r="C24219" s="106"/>
      <c r="D24219" s="139"/>
      <c r="P24219" s="142"/>
      <c r="Q24219" s="142"/>
      <c r="R24219" s="142"/>
      <c r="S24219" s="139"/>
    </row>
    <row r="24220" spans="2:19" ht="15.75" customHeight="1" x14ac:dyDescent="0.25">
      <c r="B24220" s="106"/>
      <c r="C24220" s="106"/>
      <c r="D24220" s="139"/>
      <c r="P24220" s="142"/>
      <c r="Q24220" s="142"/>
      <c r="R24220" s="142"/>
      <c r="S24220" s="139"/>
    </row>
    <row r="24221" spans="2:19" ht="15.75" customHeight="1" x14ac:dyDescent="0.25">
      <c r="B24221" s="106"/>
      <c r="C24221" s="106"/>
      <c r="D24221" s="139"/>
      <c r="P24221" s="142"/>
      <c r="Q24221" s="142"/>
      <c r="R24221" s="142"/>
      <c r="S24221" s="139"/>
    </row>
    <row r="24222" spans="2:19" ht="15.75" customHeight="1" x14ac:dyDescent="0.25">
      <c r="B24222" s="106"/>
      <c r="C24222" s="106"/>
      <c r="D24222" s="139"/>
      <c r="P24222" s="142"/>
      <c r="Q24222" s="142"/>
      <c r="R24222" s="142"/>
      <c r="S24222" s="139"/>
    </row>
    <row r="24223" spans="2:19" ht="15.75" customHeight="1" x14ac:dyDescent="0.25">
      <c r="B24223" s="106"/>
      <c r="C24223" s="106"/>
      <c r="D24223" s="139"/>
      <c r="P24223" s="142"/>
      <c r="Q24223" s="142"/>
      <c r="R24223" s="142"/>
      <c r="S24223" s="139"/>
    </row>
    <row r="24224" spans="2:19" ht="15.75" customHeight="1" x14ac:dyDescent="0.25">
      <c r="B24224" s="106"/>
      <c r="C24224" s="106"/>
      <c r="D24224" s="139"/>
      <c r="P24224" s="142"/>
      <c r="Q24224" s="142"/>
      <c r="R24224" s="142"/>
      <c r="S24224" s="139"/>
    </row>
    <row r="24225" spans="2:19" ht="15.75" customHeight="1" x14ac:dyDescent="0.25">
      <c r="B24225" s="106"/>
      <c r="C24225" s="106"/>
      <c r="D24225" s="139"/>
      <c r="P24225" s="142"/>
      <c r="Q24225" s="142"/>
      <c r="R24225" s="142"/>
      <c r="S24225" s="139"/>
    </row>
    <row r="24226" spans="2:19" ht="15.75" customHeight="1" x14ac:dyDescent="0.25">
      <c r="B24226" s="106"/>
      <c r="C24226" s="106"/>
      <c r="D24226" s="139"/>
      <c r="P24226" s="142"/>
      <c r="Q24226" s="142"/>
      <c r="R24226" s="142"/>
      <c r="S24226" s="139"/>
    </row>
    <row r="24227" spans="2:19" ht="15.75" customHeight="1" x14ac:dyDescent="0.25">
      <c r="B24227" s="106"/>
      <c r="C24227" s="106"/>
      <c r="D24227" s="139"/>
      <c r="P24227" s="142"/>
      <c r="Q24227" s="142"/>
      <c r="R24227" s="142"/>
      <c r="S24227" s="139"/>
    </row>
    <row r="24228" spans="2:19" ht="15.75" customHeight="1" x14ac:dyDescent="0.25">
      <c r="B24228" s="106"/>
      <c r="C24228" s="106"/>
      <c r="D24228" s="139"/>
      <c r="P24228" s="142"/>
      <c r="Q24228" s="142"/>
      <c r="R24228" s="142"/>
      <c r="S24228" s="139"/>
    </row>
    <row r="24229" spans="2:19" ht="15.75" customHeight="1" x14ac:dyDescent="0.25">
      <c r="B24229" s="106"/>
      <c r="C24229" s="106"/>
      <c r="D24229" s="139"/>
      <c r="P24229" s="142"/>
      <c r="Q24229" s="142"/>
      <c r="R24229" s="142"/>
      <c r="S24229" s="139"/>
    </row>
    <row r="24230" spans="2:19" ht="15.75" customHeight="1" x14ac:dyDescent="0.25">
      <c r="B24230" s="106"/>
      <c r="C24230" s="106"/>
      <c r="D24230" s="139"/>
      <c r="P24230" s="142"/>
      <c r="Q24230" s="142"/>
      <c r="R24230" s="142"/>
      <c r="S24230" s="139"/>
    </row>
    <row r="24231" spans="2:19" ht="15.75" customHeight="1" x14ac:dyDescent="0.25">
      <c r="B24231" s="106"/>
      <c r="C24231" s="106"/>
      <c r="D24231" s="139"/>
      <c r="P24231" s="142"/>
      <c r="Q24231" s="142"/>
      <c r="R24231" s="142"/>
      <c r="S24231" s="139"/>
    </row>
    <row r="24232" spans="2:19" ht="15.75" customHeight="1" x14ac:dyDescent="0.25">
      <c r="B24232" s="106"/>
      <c r="C24232" s="106"/>
      <c r="D24232" s="139"/>
      <c r="P24232" s="142"/>
      <c r="Q24232" s="142"/>
      <c r="R24232" s="142"/>
      <c r="S24232" s="139"/>
    </row>
    <row r="24233" spans="2:19" ht="15.75" customHeight="1" x14ac:dyDescent="0.25">
      <c r="B24233" s="106"/>
      <c r="C24233" s="106"/>
      <c r="D24233" s="139"/>
      <c r="P24233" s="142"/>
      <c r="Q24233" s="142"/>
      <c r="R24233" s="142"/>
      <c r="S24233" s="139"/>
    </row>
    <row r="24234" spans="2:19" ht="15.75" customHeight="1" x14ac:dyDescent="0.25">
      <c r="B24234" s="106"/>
      <c r="C24234" s="106"/>
      <c r="D24234" s="139"/>
      <c r="P24234" s="142"/>
      <c r="Q24234" s="142"/>
      <c r="R24234" s="142"/>
      <c r="S24234" s="139"/>
    </row>
    <row r="24235" spans="2:19" ht="15.75" customHeight="1" x14ac:dyDescent="0.25">
      <c r="B24235" s="106"/>
      <c r="C24235" s="106"/>
      <c r="D24235" s="139"/>
      <c r="P24235" s="142"/>
      <c r="Q24235" s="142"/>
      <c r="R24235" s="142"/>
      <c r="S24235" s="139"/>
    </row>
    <row r="24236" spans="2:19" ht="15.75" customHeight="1" x14ac:dyDescent="0.25">
      <c r="B24236" s="106"/>
      <c r="C24236" s="106"/>
      <c r="D24236" s="139"/>
      <c r="P24236" s="142"/>
      <c r="Q24236" s="142"/>
      <c r="R24236" s="142"/>
      <c r="S24236" s="139"/>
    </row>
    <row r="24237" spans="2:19" ht="15.75" customHeight="1" x14ac:dyDescent="0.25">
      <c r="B24237" s="106"/>
      <c r="C24237" s="106"/>
      <c r="D24237" s="139"/>
      <c r="P24237" s="142"/>
      <c r="Q24237" s="142"/>
      <c r="R24237" s="142"/>
      <c r="S24237" s="139"/>
    </row>
    <row r="24238" spans="2:19" ht="15.75" customHeight="1" x14ac:dyDescent="0.25">
      <c r="B24238" s="106"/>
      <c r="C24238" s="106"/>
      <c r="D24238" s="139"/>
      <c r="P24238" s="142"/>
      <c r="Q24238" s="142"/>
      <c r="R24238" s="142"/>
      <c r="S24238" s="139"/>
    </row>
    <row r="24239" spans="2:19" ht="15.75" customHeight="1" x14ac:dyDescent="0.25">
      <c r="B24239" s="106"/>
      <c r="C24239" s="106"/>
      <c r="D24239" s="139"/>
      <c r="P24239" s="142"/>
      <c r="Q24239" s="142"/>
      <c r="R24239" s="142"/>
      <c r="S24239" s="139"/>
    </row>
    <row r="24240" spans="2:19" ht="15.75" customHeight="1" x14ac:dyDescent="0.25">
      <c r="B24240" s="106"/>
      <c r="C24240" s="106"/>
      <c r="D24240" s="139"/>
      <c r="P24240" s="142"/>
      <c r="Q24240" s="142"/>
      <c r="R24240" s="142"/>
      <c r="S24240" s="139"/>
    </row>
    <row r="24241" spans="2:19" ht="15.75" customHeight="1" x14ac:dyDescent="0.25">
      <c r="B24241" s="106"/>
      <c r="C24241" s="106"/>
      <c r="D24241" s="139"/>
      <c r="P24241" s="142"/>
      <c r="Q24241" s="142"/>
      <c r="R24241" s="142"/>
      <c r="S24241" s="139"/>
    </row>
    <row r="24242" spans="2:19" ht="15.75" customHeight="1" x14ac:dyDescent="0.25">
      <c r="B24242" s="106"/>
      <c r="C24242" s="106"/>
      <c r="D24242" s="139"/>
      <c r="P24242" s="142"/>
      <c r="Q24242" s="142"/>
      <c r="R24242" s="142"/>
      <c r="S24242" s="139"/>
    </row>
    <row r="24243" spans="2:19" ht="15.75" customHeight="1" x14ac:dyDescent="0.25">
      <c r="B24243" s="106"/>
      <c r="C24243" s="106"/>
      <c r="D24243" s="139"/>
      <c r="P24243" s="142"/>
      <c r="Q24243" s="142"/>
      <c r="R24243" s="142"/>
      <c r="S24243" s="139"/>
    </row>
    <row r="24244" spans="2:19" ht="15.75" customHeight="1" x14ac:dyDescent="0.25">
      <c r="B24244" s="106"/>
      <c r="C24244" s="106"/>
      <c r="D24244" s="139"/>
      <c r="P24244" s="142"/>
      <c r="Q24244" s="142"/>
      <c r="R24244" s="142"/>
      <c r="S24244" s="139"/>
    </row>
    <row r="24245" spans="2:19" ht="15.75" customHeight="1" x14ac:dyDescent="0.25">
      <c r="B24245" s="106"/>
      <c r="C24245" s="106"/>
      <c r="D24245" s="139"/>
      <c r="P24245" s="142"/>
      <c r="Q24245" s="142"/>
      <c r="R24245" s="142"/>
      <c r="S24245" s="139"/>
    </row>
    <row r="24246" spans="2:19" ht="15.75" customHeight="1" x14ac:dyDescent="0.25">
      <c r="B24246" s="106"/>
      <c r="C24246" s="106"/>
      <c r="D24246" s="139"/>
      <c r="P24246" s="142"/>
      <c r="Q24246" s="142"/>
      <c r="R24246" s="142"/>
      <c r="S24246" s="139"/>
    </row>
    <row r="24247" spans="2:19" ht="15.75" customHeight="1" x14ac:dyDescent="0.25">
      <c r="B24247" s="106"/>
      <c r="C24247" s="106"/>
      <c r="D24247" s="139"/>
      <c r="P24247" s="142"/>
      <c r="Q24247" s="142"/>
      <c r="R24247" s="142"/>
      <c r="S24247" s="139"/>
    </row>
    <row r="24248" spans="2:19" ht="15.75" customHeight="1" x14ac:dyDescent="0.25">
      <c r="B24248" s="106"/>
      <c r="C24248" s="106"/>
      <c r="D24248" s="139"/>
      <c r="P24248" s="142"/>
      <c r="Q24248" s="142"/>
      <c r="R24248" s="142"/>
      <c r="S24248" s="139"/>
    </row>
    <row r="24249" spans="2:19" ht="15.75" customHeight="1" x14ac:dyDescent="0.25">
      <c r="B24249" s="106"/>
      <c r="C24249" s="106"/>
      <c r="D24249" s="139"/>
      <c r="P24249" s="142"/>
      <c r="Q24249" s="142"/>
      <c r="R24249" s="142"/>
      <c r="S24249" s="139"/>
    </row>
    <row r="24250" spans="2:19" ht="15.75" customHeight="1" x14ac:dyDescent="0.25">
      <c r="B24250" s="106"/>
      <c r="C24250" s="106"/>
      <c r="D24250" s="139"/>
      <c r="P24250" s="142"/>
      <c r="Q24250" s="142"/>
      <c r="R24250" s="142"/>
      <c r="S24250" s="139"/>
    </row>
    <row r="24251" spans="2:19" ht="15.75" customHeight="1" x14ac:dyDescent="0.25">
      <c r="B24251" s="106"/>
      <c r="C24251" s="106"/>
      <c r="D24251" s="139"/>
      <c r="P24251" s="142"/>
      <c r="Q24251" s="142"/>
      <c r="R24251" s="142"/>
      <c r="S24251" s="139"/>
    </row>
    <row r="24252" spans="2:19" ht="15.75" customHeight="1" x14ac:dyDescent="0.25">
      <c r="B24252" s="106"/>
      <c r="C24252" s="106"/>
      <c r="D24252" s="139"/>
      <c r="P24252" s="142"/>
      <c r="Q24252" s="142"/>
      <c r="R24252" s="142"/>
      <c r="S24252" s="139"/>
    </row>
    <row r="24253" spans="2:19" ht="15.75" customHeight="1" x14ac:dyDescent="0.25">
      <c r="B24253" s="106"/>
      <c r="C24253" s="106"/>
      <c r="D24253" s="139"/>
      <c r="P24253" s="142"/>
      <c r="Q24253" s="142"/>
      <c r="R24253" s="142"/>
      <c r="S24253" s="139"/>
    </row>
    <row r="24254" spans="2:19" ht="15.75" customHeight="1" x14ac:dyDescent="0.25">
      <c r="B24254" s="106"/>
      <c r="C24254" s="106"/>
      <c r="D24254" s="139"/>
      <c r="P24254" s="142"/>
      <c r="Q24254" s="142"/>
      <c r="R24254" s="142"/>
      <c r="S24254" s="139"/>
    </row>
    <row r="24255" spans="2:19" ht="15.75" customHeight="1" x14ac:dyDescent="0.25">
      <c r="B24255" s="106"/>
      <c r="C24255" s="106"/>
      <c r="D24255" s="139"/>
      <c r="P24255" s="142"/>
      <c r="Q24255" s="142"/>
      <c r="R24255" s="142"/>
      <c r="S24255" s="139"/>
    </row>
    <row r="24256" spans="2:19" ht="15.75" customHeight="1" x14ac:dyDescent="0.25">
      <c r="B24256" s="106"/>
      <c r="C24256" s="106"/>
      <c r="D24256" s="139"/>
      <c r="P24256" s="142"/>
      <c r="Q24256" s="142"/>
      <c r="R24256" s="142"/>
      <c r="S24256" s="139"/>
    </row>
    <row r="24257" spans="2:19" ht="15.75" customHeight="1" x14ac:dyDescent="0.25">
      <c r="B24257" s="106"/>
      <c r="C24257" s="106"/>
      <c r="D24257" s="139"/>
      <c r="P24257" s="142"/>
      <c r="Q24257" s="142"/>
      <c r="R24257" s="142"/>
      <c r="S24257" s="139"/>
    </row>
    <row r="24258" spans="2:19" ht="15.75" customHeight="1" x14ac:dyDescent="0.25">
      <c r="B24258" s="106"/>
      <c r="C24258" s="106"/>
      <c r="D24258" s="139"/>
      <c r="P24258" s="142"/>
      <c r="Q24258" s="142"/>
      <c r="R24258" s="142"/>
      <c r="S24258" s="139"/>
    </row>
    <row r="24259" spans="2:19" ht="15.75" customHeight="1" x14ac:dyDescent="0.25">
      <c r="B24259" s="106"/>
      <c r="C24259" s="106"/>
      <c r="D24259" s="139"/>
      <c r="P24259" s="142"/>
      <c r="Q24259" s="142"/>
      <c r="R24259" s="142"/>
      <c r="S24259" s="139"/>
    </row>
    <row r="24260" spans="2:19" ht="15.75" customHeight="1" x14ac:dyDescent="0.25">
      <c r="B24260" s="106"/>
      <c r="C24260" s="106"/>
      <c r="D24260" s="139"/>
      <c r="P24260" s="142"/>
      <c r="Q24260" s="142"/>
      <c r="R24260" s="142"/>
      <c r="S24260" s="139"/>
    </row>
    <row r="24261" spans="2:19" ht="15.75" customHeight="1" x14ac:dyDescent="0.25">
      <c r="B24261" s="106"/>
      <c r="C24261" s="106"/>
      <c r="D24261" s="139"/>
      <c r="P24261" s="142"/>
      <c r="Q24261" s="142"/>
      <c r="R24261" s="142"/>
      <c r="S24261" s="139"/>
    </row>
    <row r="24262" spans="2:19" ht="15.75" customHeight="1" x14ac:dyDescent="0.25">
      <c r="B24262" s="106"/>
      <c r="C24262" s="106"/>
      <c r="D24262" s="139"/>
      <c r="P24262" s="142"/>
      <c r="Q24262" s="142"/>
      <c r="R24262" s="142"/>
      <c r="S24262" s="139"/>
    </row>
    <row r="24263" spans="2:19" ht="15.75" customHeight="1" x14ac:dyDescent="0.25">
      <c r="B24263" s="106"/>
      <c r="C24263" s="106"/>
      <c r="D24263" s="139"/>
      <c r="P24263" s="142"/>
      <c r="Q24263" s="142"/>
      <c r="R24263" s="142"/>
      <c r="S24263" s="139"/>
    </row>
    <row r="24264" spans="2:19" ht="15.75" customHeight="1" x14ac:dyDescent="0.25">
      <c r="B24264" s="106"/>
      <c r="C24264" s="106"/>
      <c r="D24264" s="139"/>
      <c r="P24264" s="142"/>
      <c r="Q24264" s="142"/>
      <c r="R24264" s="142"/>
      <c r="S24264" s="139"/>
    </row>
    <row r="24265" spans="2:19" ht="15.75" customHeight="1" x14ac:dyDescent="0.25">
      <c r="B24265" s="106"/>
      <c r="C24265" s="106"/>
      <c r="D24265" s="139"/>
      <c r="P24265" s="142"/>
      <c r="Q24265" s="142"/>
      <c r="R24265" s="142"/>
      <c r="S24265" s="139"/>
    </row>
    <row r="24266" spans="2:19" ht="15.75" customHeight="1" x14ac:dyDescent="0.25">
      <c r="B24266" s="106"/>
      <c r="C24266" s="106"/>
      <c r="D24266" s="139"/>
      <c r="P24266" s="142"/>
      <c r="Q24266" s="142"/>
      <c r="R24266" s="142"/>
      <c r="S24266" s="139"/>
    </row>
    <row r="24267" spans="2:19" ht="15.75" customHeight="1" x14ac:dyDescent="0.25">
      <c r="B24267" s="106"/>
      <c r="C24267" s="106"/>
      <c r="D24267" s="139"/>
      <c r="P24267" s="142"/>
      <c r="Q24267" s="142"/>
      <c r="R24267" s="142"/>
      <c r="S24267" s="139"/>
    </row>
    <row r="24268" spans="2:19" ht="15.75" customHeight="1" x14ac:dyDescent="0.25">
      <c r="B24268" s="106"/>
      <c r="C24268" s="106"/>
      <c r="D24268" s="139"/>
      <c r="P24268" s="142"/>
      <c r="Q24268" s="142"/>
      <c r="R24268" s="142"/>
      <c r="S24268" s="139"/>
    </row>
    <row r="24269" spans="2:19" ht="15.75" customHeight="1" x14ac:dyDescent="0.25">
      <c r="B24269" s="106"/>
      <c r="C24269" s="106"/>
      <c r="D24269" s="139"/>
      <c r="P24269" s="142"/>
      <c r="Q24269" s="142"/>
      <c r="R24269" s="142"/>
      <c r="S24269" s="139"/>
    </row>
    <row r="24270" spans="2:19" ht="15.75" customHeight="1" x14ac:dyDescent="0.25">
      <c r="B24270" s="106"/>
      <c r="C24270" s="106"/>
      <c r="D24270" s="139"/>
      <c r="P24270" s="142"/>
      <c r="Q24270" s="142"/>
      <c r="R24270" s="142"/>
      <c r="S24270" s="139"/>
    </row>
    <row r="24271" spans="2:19" ht="15.75" customHeight="1" x14ac:dyDescent="0.25">
      <c r="B24271" s="106"/>
      <c r="C24271" s="106"/>
      <c r="D24271" s="139"/>
      <c r="P24271" s="142"/>
      <c r="Q24271" s="142"/>
      <c r="R24271" s="142"/>
      <c r="S24271" s="139"/>
    </row>
    <row r="24272" spans="2:19" ht="15.75" customHeight="1" x14ac:dyDescent="0.25">
      <c r="B24272" s="106"/>
      <c r="C24272" s="106"/>
      <c r="D24272" s="139"/>
      <c r="P24272" s="142"/>
      <c r="Q24272" s="142"/>
      <c r="R24272" s="142"/>
      <c r="S24272" s="139"/>
    </row>
    <row r="24273" spans="2:19" ht="15.75" customHeight="1" x14ac:dyDescent="0.25">
      <c r="B24273" s="106"/>
      <c r="C24273" s="106"/>
      <c r="D24273" s="139"/>
      <c r="P24273" s="142"/>
      <c r="Q24273" s="142"/>
      <c r="R24273" s="142"/>
      <c r="S24273" s="139"/>
    </row>
    <row r="24274" spans="2:19" ht="15.75" customHeight="1" x14ac:dyDescent="0.25">
      <c r="B24274" s="106"/>
      <c r="C24274" s="106"/>
      <c r="D24274" s="139"/>
      <c r="P24274" s="142"/>
      <c r="Q24274" s="142"/>
      <c r="R24274" s="142"/>
      <c r="S24274" s="139"/>
    </row>
    <row r="24275" spans="2:19" ht="15.75" customHeight="1" x14ac:dyDescent="0.25">
      <c r="B24275" s="106"/>
      <c r="C24275" s="106"/>
      <c r="D24275" s="139"/>
      <c r="P24275" s="142"/>
      <c r="Q24275" s="142"/>
      <c r="R24275" s="142"/>
      <c r="S24275" s="139"/>
    </row>
    <row r="24276" spans="2:19" ht="15.75" customHeight="1" x14ac:dyDescent="0.25">
      <c r="B24276" s="106"/>
      <c r="C24276" s="106"/>
      <c r="D24276" s="139"/>
      <c r="P24276" s="142"/>
      <c r="Q24276" s="142"/>
      <c r="R24276" s="142"/>
      <c r="S24276" s="139"/>
    </row>
    <row r="24277" spans="2:19" ht="15.75" customHeight="1" x14ac:dyDescent="0.25">
      <c r="B24277" s="106"/>
      <c r="C24277" s="106"/>
      <c r="D24277" s="139"/>
      <c r="P24277" s="142"/>
      <c r="Q24277" s="142"/>
      <c r="R24277" s="142"/>
      <c r="S24277" s="139"/>
    </row>
    <row r="24278" spans="2:19" ht="15.75" customHeight="1" x14ac:dyDescent="0.25">
      <c r="B24278" s="106"/>
      <c r="C24278" s="106"/>
      <c r="D24278" s="139"/>
      <c r="P24278" s="142"/>
      <c r="Q24278" s="142"/>
      <c r="R24278" s="142"/>
      <c r="S24278" s="139"/>
    </row>
    <row r="24279" spans="2:19" ht="15.75" customHeight="1" x14ac:dyDescent="0.25">
      <c r="B24279" s="106"/>
      <c r="C24279" s="106"/>
      <c r="D24279" s="139"/>
      <c r="P24279" s="142"/>
      <c r="Q24279" s="142"/>
      <c r="R24279" s="142"/>
      <c r="S24279" s="139"/>
    </row>
    <row r="24280" spans="2:19" ht="15.75" customHeight="1" x14ac:dyDescent="0.25">
      <c r="B24280" s="106"/>
      <c r="C24280" s="106"/>
      <c r="D24280" s="139"/>
      <c r="P24280" s="142"/>
      <c r="Q24280" s="142"/>
      <c r="R24280" s="142"/>
      <c r="S24280" s="139"/>
    </row>
    <row r="24281" spans="2:19" ht="15.75" customHeight="1" x14ac:dyDescent="0.25">
      <c r="B24281" s="106"/>
      <c r="C24281" s="106"/>
      <c r="D24281" s="139"/>
      <c r="P24281" s="142"/>
      <c r="Q24281" s="142"/>
      <c r="R24281" s="142"/>
      <c r="S24281" s="139"/>
    </row>
    <row r="24282" spans="2:19" ht="15.75" customHeight="1" x14ac:dyDescent="0.25">
      <c r="B24282" s="106"/>
      <c r="C24282" s="106"/>
      <c r="D24282" s="139"/>
      <c r="P24282" s="142"/>
      <c r="Q24282" s="142"/>
      <c r="R24282" s="142"/>
      <c r="S24282" s="139"/>
    </row>
    <row r="24283" spans="2:19" ht="15.75" customHeight="1" x14ac:dyDescent="0.25">
      <c r="B24283" s="106"/>
      <c r="C24283" s="106"/>
      <c r="D24283" s="139"/>
      <c r="P24283" s="142"/>
      <c r="Q24283" s="142"/>
      <c r="R24283" s="142"/>
      <c r="S24283" s="139"/>
    </row>
    <row r="24284" spans="2:19" ht="15.75" customHeight="1" x14ac:dyDescent="0.25">
      <c r="B24284" s="106"/>
      <c r="C24284" s="106"/>
      <c r="D24284" s="139"/>
      <c r="P24284" s="142"/>
      <c r="Q24284" s="142"/>
      <c r="R24284" s="142"/>
      <c r="S24284" s="139"/>
    </row>
    <row r="24285" spans="2:19" ht="15.75" customHeight="1" x14ac:dyDescent="0.25">
      <c r="B24285" s="106"/>
      <c r="C24285" s="106"/>
      <c r="D24285" s="139"/>
      <c r="P24285" s="142"/>
      <c r="Q24285" s="142"/>
      <c r="R24285" s="142"/>
      <c r="S24285" s="139"/>
    </row>
    <row r="24286" spans="2:19" ht="15.75" customHeight="1" x14ac:dyDescent="0.25">
      <c r="B24286" s="106"/>
      <c r="C24286" s="106"/>
      <c r="D24286" s="139"/>
      <c r="P24286" s="142"/>
      <c r="Q24286" s="142"/>
      <c r="R24286" s="142"/>
      <c r="S24286" s="139"/>
    </row>
    <row r="24287" spans="2:19" ht="15.75" customHeight="1" x14ac:dyDescent="0.25">
      <c r="B24287" s="106"/>
      <c r="C24287" s="106"/>
      <c r="D24287" s="139"/>
      <c r="P24287" s="142"/>
      <c r="Q24287" s="142"/>
      <c r="R24287" s="142"/>
      <c r="S24287" s="139"/>
    </row>
    <row r="24288" spans="2:19" ht="15.75" customHeight="1" x14ac:dyDescent="0.25">
      <c r="B24288" s="106"/>
      <c r="C24288" s="106"/>
      <c r="D24288" s="139"/>
      <c r="P24288" s="142"/>
      <c r="Q24288" s="142"/>
      <c r="R24288" s="142"/>
      <c r="S24288" s="139"/>
    </row>
    <row r="24289" spans="2:19" ht="15.75" customHeight="1" x14ac:dyDescent="0.25">
      <c r="B24289" s="106"/>
      <c r="C24289" s="106"/>
      <c r="D24289" s="139"/>
      <c r="P24289" s="142"/>
      <c r="Q24289" s="142"/>
      <c r="R24289" s="142"/>
      <c r="S24289" s="139"/>
    </row>
    <row r="24290" spans="2:19" ht="15.75" customHeight="1" x14ac:dyDescent="0.25">
      <c r="B24290" s="106"/>
      <c r="C24290" s="106"/>
      <c r="D24290" s="139"/>
      <c r="P24290" s="142"/>
      <c r="Q24290" s="142"/>
      <c r="R24290" s="142"/>
      <c r="S24290" s="139"/>
    </row>
    <row r="24291" spans="2:19" ht="15.75" customHeight="1" x14ac:dyDescent="0.25">
      <c r="B24291" s="106"/>
      <c r="C24291" s="106"/>
      <c r="D24291" s="139"/>
      <c r="P24291" s="142"/>
      <c r="Q24291" s="142"/>
      <c r="R24291" s="142"/>
      <c r="S24291" s="139"/>
    </row>
    <row r="24292" spans="2:19" ht="15.75" customHeight="1" x14ac:dyDescent="0.25">
      <c r="B24292" s="106"/>
      <c r="C24292" s="106"/>
      <c r="D24292" s="139"/>
      <c r="P24292" s="142"/>
      <c r="Q24292" s="142"/>
      <c r="R24292" s="142"/>
      <c r="S24292" s="139"/>
    </row>
    <row r="24293" spans="2:19" ht="15.75" customHeight="1" x14ac:dyDescent="0.25">
      <c r="B24293" s="106"/>
      <c r="C24293" s="106"/>
      <c r="D24293" s="139"/>
      <c r="P24293" s="142"/>
      <c r="Q24293" s="142"/>
      <c r="R24293" s="142"/>
      <c r="S24293" s="139"/>
    </row>
    <row r="24294" spans="2:19" ht="15.75" customHeight="1" x14ac:dyDescent="0.25">
      <c r="B24294" s="106"/>
      <c r="C24294" s="106"/>
      <c r="D24294" s="139"/>
      <c r="P24294" s="142"/>
      <c r="Q24294" s="142"/>
      <c r="R24294" s="142"/>
      <c r="S24294" s="139"/>
    </row>
    <row r="24295" spans="2:19" ht="15.75" customHeight="1" x14ac:dyDescent="0.25">
      <c r="B24295" s="106"/>
      <c r="C24295" s="106"/>
      <c r="D24295" s="139"/>
      <c r="P24295" s="142"/>
      <c r="Q24295" s="142"/>
      <c r="R24295" s="142"/>
      <c r="S24295" s="139"/>
    </row>
    <row r="24296" spans="2:19" ht="15.75" customHeight="1" x14ac:dyDescent="0.25">
      <c r="B24296" s="106"/>
      <c r="C24296" s="106"/>
      <c r="D24296" s="139"/>
      <c r="P24296" s="142"/>
      <c r="Q24296" s="142"/>
      <c r="R24296" s="142"/>
      <c r="S24296" s="139"/>
    </row>
    <row r="24297" spans="2:19" ht="15.75" customHeight="1" x14ac:dyDescent="0.25">
      <c r="B24297" s="106"/>
      <c r="C24297" s="106"/>
      <c r="D24297" s="139"/>
      <c r="P24297" s="142"/>
      <c r="Q24297" s="142"/>
      <c r="R24297" s="142"/>
      <c r="S24297" s="139"/>
    </row>
    <row r="24298" spans="2:19" ht="15.75" customHeight="1" x14ac:dyDescent="0.25">
      <c r="B24298" s="106"/>
      <c r="C24298" s="106"/>
      <c r="D24298" s="139"/>
      <c r="P24298" s="142"/>
      <c r="Q24298" s="142"/>
      <c r="R24298" s="142"/>
      <c r="S24298" s="139"/>
    </row>
    <row r="24299" spans="2:19" ht="15.75" customHeight="1" x14ac:dyDescent="0.25">
      <c r="B24299" s="106"/>
      <c r="C24299" s="106"/>
      <c r="D24299" s="139"/>
      <c r="P24299" s="142"/>
      <c r="Q24299" s="142"/>
      <c r="R24299" s="142"/>
      <c r="S24299" s="139"/>
    </row>
    <row r="24300" spans="2:19" ht="15.75" customHeight="1" x14ac:dyDescent="0.25">
      <c r="B24300" s="106"/>
      <c r="C24300" s="106"/>
      <c r="D24300" s="139"/>
      <c r="P24300" s="142"/>
      <c r="Q24300" s="142"/>
      <c r="R24300" s="142"/>
      <c r="S24300" s="139"/>
    </row>
    <row r="24301" spans="2:19" ht="15.75" customHeight="1" x14ac:dyDescent="0.25">
      <c r="B24301" s="106"/>
      <c r="C24301" s="106"/>
      <c r="D24301" s="139"/>
      <c r="P24301" s="142"/>
      <c r="Q24301" s="142"/>
      <c r="R24301" s="142"/>
      <c r="S24301" s="139"/>
    </row>
    <row r="24302" spans="2:19" ht="15.75" customHeight="1" x14ac:dyDescent="0.25">
      <c r="B24302" s="106"/>
      <c r="C24302" s="106"/>
      <c r="D24302" s="139"/>
      <c r="P24302" s="142"/>
      <c r="Q24302" s="142"/>
      <c r="R24302" s="142"/>
      <c r="S24302" s="139"/>
    </row>
    <row r="24303" spans="2:19" ht="15.75" customHeight="1" x14ac:dyDescent="0.25">
      <c r="B24303" s="106"/>
      <c r="C24303" s="106"/>
      <c r="D24303" s="139"/>
      <c r="P24303" s="142"/>
      <c r="Q24303" s="142"/>
      <c r="R24303" s="142"/>
      <c r="S24303" s="139"/>
    </row>
    <row r="24304" spans="2:19" ht="15.75" customHeight="1" x14ac:dyDescent="0.25">
      <c r="B24304" s="106"/>
      <c r="C24304" s="106"/>
      <c r="D24304" s="139"/>
      <c r="P24304" s="142"/>
      <c r="Q24304" s="142"/>
      <c r="R24304" s="142"/>
      <c r="S24304" s="139"/>
    </row>
    <row r="24305" spans="2:19" ht="15.75" customHeight="1" x14ac:dyDescent="0.25">
      <c r="B24305" s="106"/>
      <c r="C24305" s="106"/>
      <c r="D24305" s="139"/>
      <c r="P24305" s="142"/>
      <c r="Q24305" s="142"/>
      <c r="R24305" s="142"/>
      <c r="S24305" s="139"/>
    </row>
    <row r="24306" spans="2:19" ht="15.75" customHeight="1" x14ac:dyDescent="0.25">
      <c r="B24306" s="106"/>
      <c r="C24306" s="106"/>
      <c r="D24306" s="139"/>
      <c r="P24306" s="142"/>
      <c r="Q24306" s="142"/>
      <c r="R24306" s="142"/>
      <c r="S24306" s="139"/>
    </row>
    <row r="24307" spans="2:19" ht="15.75" customHeight="1" x14ac:dyDescent="0.25">
      <c r="B24307" s="106"/>
      <c r="C24307" s="106"/>
      <c r="D24307" s="139"/>
      <c r="P24307" s="142"/>
      <c r="Q24307" s="142"/>
      <c r="R24307" s="142"/>
      <c r="S24307" s="139"/>
    </row>
    <row r="24308" spans="2:19" ht="15.75" customHeight="1" x14ac:dyDescent="0.25">
      <c r="B24308" s="106"/>
      <c r="C24308" s="106"/>
      <c r="D24308" s="139"/>
      <c r="P24308" s="142"/>
      <c r="Q24308" s="142"/>
      <c r="R24308" s="142"/>
      <c r="S24308" s="139"/>
    </row>
    <row r="24309" spans="2:19" ht="15.75" customHeight="1" x14ac:dyDescent="0.25">
      <c r="B24309" s="106"/>
      <c r="C24309" s="106"/>
      <c r="D24309" s="139"/>
      <c r="P24309" s="142"/>
      <c r="Q24309" s="142"/>
      <c r="R24309" s="142"/>
      <c r="S24309" s="139"/>
    </row>
    <row r="24310" spans="2:19" ht="15.75" customHeight="1" x14ac:dyDescent="0.25">
      <c r="B24310" s="106"/>
      <c r="C24310" s="106"/>
      <c r="D24310" s="139"/>
      <c r="P24310" s="142"/>
      <c r="Q24310" s="142"/>
      <c r="R24310" s="142"/>
      <c r="S24310" s="139"/>
    </row>
    <row r="24311" spans="2:19" ht="15.75" customHeight="1" x14ac:dyDescent="0.25">
      <c r="B24311" s="106"/>
      <c r="C24311" s="106"/>
      <c r="D24311" s="139"/>
      <c r="P24311" s="142"/>
      <c r="Q24311" s="142"/>
      <c r="R24311" s="142"/>
      <c r="S24311" s="139"/>
    </row>
    <row r="24312" spans="2:19" ht="15.75" customHeight="1" x14ac:dyDescent="0.25">
      <c r="B24312" s="106"/>
      <c r="C24312" s="106"/>
      <c r="D24312" s="139"/>
      <c r="P24312" s="142"/>
      <c r="Q24312" s="142"/>
      <c r="R24312" s="142"/>
      <c r="S24312" s="139"/>
    </row>
    <row r="24313" spans="2:19" ht="15.75" customHeight="1" x14ac:dyDescent="0.25">
      <c r="B24313" s="106"/>
      <c r="C24313" s="106"/>
      <c r="D24313" s="139"/>
      <c r="P24313" s="142"/>
      <c r="Q24313" s="142"/>
      <c r="R24313" s="142"/>
      <c r="S24313" s="139"/>
    </row>
    <row r="24314" spans="2:19" ht="15.75" customHeight="1" x14ac:dyDescent="0.25">
      <c r="B24314" s="106"/>
      <c r="C24314" s="106"/>
      <c r="D24314" s="139"/>
      <c r="P24314" s="142"/>
      <c r="Q24314" s="142"/>
      <c r="R24314" s="142"/>
      <c r="S24314" s="139"/>
    </row>
    <row r="24315" spans="2:19" ht="15.75" customHeight="1" x14ac:dyDescent="0.25">
      <c r="B24315" s="106"/>
      <c r="C24315" s="106"/>
      <c r="D24315" s="139"/>
      <c r="P24315" s="142"/>
      <c r="Q24315" s="142"/>
      <c r="R24315" s="142"/>
      <c r="S24315" s="139"/>
    </row>
    <row r="24316" spans="2:19" ht="15.75" customHeight="1" x14ac:dyDescent="0.25">
      <c r="B24316" s="106"/>
      <c r="C24316" s="106"/>
      <c r="D24316" s="139"/>
      <c r="P24316" s="142"/>
      <c r="Q24316" s="142"/>
      <c r="R24316" s="142"/>
      <c r="S24316" s="139"/>
    </row>
    <row r="24317" spans="2:19" ht="15.75" customHeight="1" x14ac:dyDescent="0.25">
      <c r="B24317" s="106"/>
      <c r="C24317" s="106"/>
      <c r="D24317" s="139"/>
      <c r="P24317" s="142"/>
      <c r="Q24317" s="142"/>
      <c r="R24317" s="142"/>
      <c r="S24317" s="139"/>
    </row>
    <row r="24318" spans="2:19" ht="15.75" customHeight="1" x14ac:dyDescent="0.25">
      <c r="B24318" s="106"/>
      <c r="C24318" s="106"/>
      <c r="D24318" s="139"/>
      <c r="P24318" s="142"/>
      <c r="Q24318" s="142"/>
      <c r="R24318" s="142"/>
      <c r="S24318" s="139"/>
    </row>
    <row r="24319" spans="2:19" ht="15.75" customHeight="1" x14ac:dyDescent="0.25">
      <c r="B24319" s="106"/>
      <c r="C24319" s="106"/>
      <c r="D24319" s="139"/>
      <c r="P24319" s="142"/>
      <c r="Q24319" s="142"/>
      <c r="R24319" s="142"/>
      <c r="S24319" s="139"/>
    </row>
    <row r="24320" spans="2:19" ht="15.75" customHeight="1" x14ac:dyDescent="0.25">
      <c r="B24320" s="106"/>
      <c r="C24320" s="106"/>
      <c r="D24320" s="139"/>
      <c r="P24320" s="142"/>
      <c r="Q24320" s="142"/>
      <c r="R24320" s="142"/>
      <c r="S24320" s="139"/>
    </row>
    <row r="24321" spans="2:19" ht="15.75" customHeight="1" x14ac:dyDescent="0.25">
      <c r="B24321" s="106"/>
      <c r="C24321" s="106"/>
      <c r="D24321" s="139"/>
      <c r="P24321" s="142"/>
      <c r="Q24321" s="142"/>
      <c r="R24321" s="142"/>
      <c r="S24321" s="139"/>
    </row>
    <row r="24322" spans="2:19" ht="15.75" customHeight="1" x14ac:dyDescent="0.25">
      <c r="B24322" s="106"/>
      <c r="C24322" s="106"/>
      <c r="D24322" s="139"/>
      <c r="P24322" s="142"/>
      <c r="Q24322" s="142"/>
      <c r="R24322" s="142"/>
      <c r="S24322" s="139"/>
    </row>
    <row r="24323" spans="2:19" ht="15.75" customHeight="1" x14ac:dyDescent="0.25">
      <c r="B24323" s="106"/>
      <c r="C24323" s="106"/>
      <c r="D24323" s="139"/>
      <c r="P24323" s="142"/>
      <c r="Q24323" s="142"/>
      <c r="R24323" s="142"/>
      <c r="S24323" s="139"/>
    </row>
    <row r="24324" spans="2:19" ht="15.75" customHeight="1" x14ac:dyDescent="0.25">
      <c r="B24324" s="106"/>
      <c r="C24324" s="106"/>
      <c r="D24324" s="139"/>
      <c r="P24324" s="142"/>
      <c r="Q24324" s="142"/>
      <c r="R24324" s="142"/>
      <c r="S24324" s="139"/>
    </row>
    <row r="24325" spans="2:19" ht="15.75" customHeight="1" x14ac:dyDescent="0.25">
      <c r="B24325" s="106"/>
      <c r="C24325" s="106"/>
      <c r="D24325" s="139"/>
      <c r="P24325" s="142"/>
      <c r="Q24325" s="142"/>
      <c r="R24325" s="142"/>
      <c r="S24325" s="139"/>
    </row>
    <row r="24326" spans="2:19" ht="15.75" customHeight="1" x14ac:dyDescent="0.25">
      <c r="B24326" s="106"/>
      <c r="C24326" s="106"/>
      <c r="D24326" s="139"/>
      <c r="P24326" s="142"/>
      <c r="Q24326" s="142"/>
      <c r="R24326" s="142"/>
      <c r="S24326" s="139"/>
    </row>
    <row r="24327" spans="2:19" ht="15.75" customHeight="1" x14ac:dyDescent="0.25">
      <c r="B24327" s="106"/>
      <c r="C24327" s="106"/>
      <c r="D24327" s="139"/>
      <c r="P24327" s="142"/>
      <c r="Q24327" s="142"/>
      <c r="R24327" s="142"/>
      <c r="S24327" s="139"/>
    </row>
    <row r="24328" spans="2:19" ht="15.75" customHeight="1" x14ac:dyDescent="0.25">
      <c r="B24328" s="106"/>
      <c r="C24328" s="106"/>
      <c r="D24328" s="139"/>
      <c r="P24328" s="142"/>
      <c r="Q24328" s="142"/>
      <c r="R24328" s="142"/>
      <c r="S24328" s="139"/>
    </row>
    <row r="24329" spans="2:19" ht="15.75" customHeight="1" x14ac:dyDescent="0.25">
      <c r="B24329" s="106"/>
      <c r="C24329" s="106"/>
      <c r="D24329" s="139"/>
      <c r="P24329" s="142"/>
      <c r="Q24329" s="142"/>
      <c r="R24329" s="142"/>
      <c r="S24329" s="139"/>
    </row>
    <row r="24330" spans="2:19" ht="15.75" customHeight="1" x14ac:dyDescent="0.25">
      <c r="B24330" s="106"/>
      <c r="C24330" s="106"/>
      <c r="D24330" s="139"/>
      <c r="P24330" s="142"/>
      <c r="Q24330" s="142"/>
      <c r="R24330" s="142"/>
      <c r="S24330" s="139"/>
    </row>
    <row r="24331" spans="2:19" ht="15.75" customHeight="1" x14ac:dyDescent="0.25">
      <c r="B24331" s="106"/>
      <c r="C24331" s="106"/>
      <c r="D24331" s="139"/>
      <c r="P24331" s="142"/>
      <c r="Q24331" s="142"/>
      <c r="R24331" s="142"/>
      <c r="S24331" s="139"/>
    </row>
    <row r="24332" spans="2:19" ht="15.75" customHeight="1" x14ac:dyDescent="0.25">
      <c r="B24332" s="106"/>
      <c r="C24332" s="106"/>
      <c r="D24332" s="139"/>
      <c r="P24332" s="142"/>
      <c r="Q24332" s="142"/>
      <c r="R24332" s="142"/>
      <c r="S24332" s="139"/>
    </row>
    <row r="24333" spans="2:19" ht="15.75" customHeight="1" x14ac:dyDescent="0.25">
      <c r="B24333" s="106"/>
      <c r="C24333" s="106"/>
      <c r="D24333" s="139"/>
      <c r="P24333" s="142"/>
      <c r="Q24333" s="142"/>
      <c r="R24333" s="142"/>
      <c r="S24333" s="139"/>
    </row>
    <row r="24334" spans="2:19" ht="15.75" customHeight="1" x14ac:dyDescent="0.25">
      <c r="B24334" s="106"/>
      <c r="C24334" s="106"/>
      <c r="D24334" s="139"/>
      <c r="P24334" s="142"/>
      <c r="Q24334" s="142"/>
      <c r="R24334" s="142"/>
      <c r="S24334" s="139"/>
    </row>
    <row r="24335" spans="2:19" ht="15.75" customHeight="1" x14ac:dyDescent="0.25">
      <c r="B24335" s="106"/>
      <c r="C24335" s="106"/>
      <c r="D24335" s="139"/>
      <c r="P24335" s="142"/>
      <c r="Q24335" s="142"/>
      <c r="R24335" s="142"/>
      <c r="S24335" s="139"/>
    </row>
    <row r="24336" spans="2:19" ht="15.75" customHeight="1" x14ac:dyDescent="0.25">
      <c r="B24336" s="106"/>
      <c r="C24336" s="106"/>
      <c r="D24336" s="139"/>
      <c r="P24336" s="142"/>
      <c r="Q24336" s="142"/>
      <c r="R24336" s="142"/>
      <c r="S24336" s="139"/>
    </row>
    <row r="24337" spans="2:19" ht="15.75" customHeight="1" x14ac:dyDescent="0.25">
      <c r="B24337" s="106"/>
      <c r="C24337" s="106"/>
      <c r="D24337" s="139"/>
      <c r="P24337" s="142"/>
      <c r="Q24337" s="142"/>
      <c r="R24337" s="142"/>
      <c r="S24337" s="139"/>
    </row>
    <row r="24338" spans="2:19" ht="15.75" customHeight="1" x14ac:dyDescent="0.25">
      <c r="B24338" s="106"/>
      <c r="C24338" s="106"/>
      <c r="D24338" s="139"/>
      <c r="P24338" s="142"/>
      <c r="Q24338" s="142"/>
      <c r="R24338" s="142"/>
      <c r="S24338" s="139"/>
    </row>
    <row r="24339" spans="2:19" ht="15.75" customHeight="1" x14ac:dyDescent="0.25">
      <c r="B24339" s="106"/>
      <c r="C24339" s="106"/>
      <c r="D24339" s="139"/>
      <c r="P24339" s="142"/>
      <c r="Q24339" s="142"/>
      <c r="R24339" s="142"/>
      <c r="S24339" s="139"/>
    </row>
    <row r="24340" spans="2:19" ht="15.75" customHeight="1" x14ac:dyDescent="0.25">
      <c r="B24340" s="106"/>
      <c r="C24340" s="106"/>
      <c r="D24340" s="139"/>
      <c r="P24340" s="142"/>
      <c r="Q24340" s="142"/>
      <c r="R24340" s="142"/>
      <c r="S24340" s="139"/>
    </row>
    <row r="24341" spans="2:19" ht="15.75" customHeight="1" x14ac:dyDescent="0.25">
      <c r="B24341" s="106"/>
      <c r="C24341" s="106"/>
      <c r="D24341" s="139"/>
      <c r="P24341" s="142"/>
      <c r="Q24341" s="142"/>
      <c r="R24341" s="142"/>
      <c r="S24341" s="139"/>
    </row>
    <row r="24342" spans="2:19" ht="15.75" customHeight="1" x14ac:dyDescent="0.25">
      <c r="B24342" s="106"/>
      <c r="C24342" s="106"/>
      <c r="D24342" s="139"/>
      <c r="P24342" s="142"/>
      <c r="Q24342" s="142"/>
      <c r="R24342" s="142"/>
      <c r="S24342" s="139"/>
    </row>
    <row r="24343" spans="2:19" ht="15.75" customHeight="1" x14ac:dyDescent="0.25">
      <c r="B24343" s="106"/>
      <c r="C24343" s="106"/>
      <c r="D24343" s="139"/>
      <c r="P24343" s="142"/>
      <c r="Q24343" s="142"/>
      <c r="R24343" s="142"/>
      <c r="S24343" s="139"/>
    </row>
    <row r="24344" spans="2:19" ht="15.75" customHeight="1" x14ac:dyDescent="0.25">
      <c r="B24344" s="106"/>
      <c r="C24344" s="106"/>
      <c r="D24344" s="139"/>
      <c r="P24344" s="142"/>
      <c r="Q24344" s="142"/>
      <c r="R24344" s="142"/>
      <c r="S24344" s="139"/>
    </row>
    <row r="24345" spans="2:19" ht="15.75" customHeight="1" x14ac:dyDescent="0.25">
      <c r="B24345" s="106"/>
      <c r="C24345" s="106"/>
      <c r="D24345" s="139"/>
      <c r="P24345" s="142"/>
      <c r="Q24345" s="142"/>
      <c r="R24345" s="142"/>
      <c r="S24345" s="139"/>
    </row>
    <row r="24346" spans="2:19" ht="15.75" customHeight="1" x14ac:dyDescent="0.25">
      <c r="B24346" s="106"/>
      <c r="C24346" s="106"/>
      <c r="D24346" s="139"/>
      <c r="P24346" s="142"/>
      <c r="Q24346" s="142"/>
      <c r="R24346" s="142"/>
      <c r="S24346" s="139"/>
    </row>
    <row r="24347" spans="2:19" ht="15.75" customHeight="1" x14ac:dyDescent="0.25">
      <c r="B24347" s="106"/>
      <c r="C24347" s="106"/>
      <c r="D24347" s="139"/>
      <c r="P24347" s="142"/>
      <c r="Q24347" s="142"/>
      <c r="R24347" s="142"/>
      <c r="S24347" s="139"/>
    </row>
    <row r="24348" spans="2:19" ht="15.75" customHeight="1" x14ac:dyDescent="0.25">
      <c r="B24348" s="106"/>
      <c r="C24348" s="106"/>
      <c r="D24348" s="139"/>
      <c r="P24348" s="142"/>
      <c r="Q24348" s="142"/>
      <c r="R24348" s="142"/>
      <c r="S24348" s="139"/>
    </row>
    <row r="24349" spans="2:19" ht="15.75" customHeight="1" x14ac:dyDescent="0.25">
      <c r="B24349" s="106"/>
      <c r="C24349" s="106"/>
      <c r="D24349" s="139"/>
      <c r="P24349" s="142"/>
      <c r="Q24349" s="142"/>
      <c r="R24349" s="142"/>
      <c r="S24349" s="139"/>
    </row>
    <row r="24350" spans="2:19" ht="15.75" customHeight="1" x14ac:dyDescent="0.25">
      <c r="B24350" s="106"/>
      <c r="C24350" s="106"/>
      <c r="D24350" s="139"/>
      <c r="P24350" s="142"/>
      <c r="Q24350" s="142"/>
      <c r="R24350" s="142"/>
      <c r="S24350" s="139"/>
    </row>
    <row r="24351" spans="2:19" ht="15.75" customHeight="1" x14ac:dyDescent="0.25">
      <c r="B24351" s="106"/>
      <c r="C24351" s="106"/>
      <c r="D24351" s="139"/>
      <c r="P24351" s="142"/>
      <c r="Q24351" s="142"/>
      <c r="R24351" s="142"/>
      <c r="S24351" s="139"/>
    </row>
    <row r="24352" spans="2:19" ht="15.75" customHeight="1" x14ac:dyDescent="0.25">
      <c r="B24352" s="106"/>
      <c r="C24352" s="106"/>
      <c r="D24352" s="139"/>
      <c r="P24352" s="142"/>
      <c r="Q24352" s="142"/>
      <c r="R24352" s="142"/>
      <c r="S24352" s="139"/>
    </row>
    <row r="24353" spans="2:19" ht="15.75" customHeight="1" x14ac:dyDescent="0.25">
      <c r="B24353" s="106"/>
      <c r="C24353" s="106"/>
      <c r="D24353" s="139"/>
      <c r="P24353" s="142"/>
      <c r="Q24353" s="142"/>
      <c r="R24353" s="142"/>
      <c r="S24353" s="139"/>
    </row>
    <row r="24354" spans="2:19" ht="15.75" customHeight="1" x14ac:dyDescent="0.25">
      <c r="B24354" s="106"/>
      <c r="C24354" s="106"/>
      <c r="D24354" s="139"/>
      <c r="P24354" s="142"/>
      <c r="Q24354" s="142"/>
      <c r="R24354" s="142"/>
      <c r="S24354" s="139"/>
    </row>
    <row r="24355" spans="2:19" ht="15.75" customHeight="1" x14ac:dyDescent="0.25">
      <c r="B24355" s="106"/>
      <c r="C24355" s="106"/>
      <c r="D24355" s="139"/>
      <c r="P24355" s="142"/>
      <c r="Q24355" s="142"/>
      <c r="R24355" s="142"/>
      <c r="S24355" s="139"/>
    </row>
    <row r="24356" spans="2:19" ht="15.75" customHeight="1" x14ac:dyDescent="0.25">
      <c r="B24356" s="106"/>
      <c r="C24356" s="106"/>
      <c r="D24356" s="139"/>
      <c r="P24356" s="142"/>
      <c r="Q24356" s="142"/>
      <c r="R24356" s="142"/>
      <c r="S24356" s="139"/>
    </row>
    <row r="24357" spans="2:19" ht="15.75" customHeight="1" x14ac:dyDescent="0.25">
      <c r="B24357" s="106"/>
      <c r="C24357" s="106"/>
      <c r="D24357" s="139"/>
      <c r="P24357" s="142"/>
      <c r="Q24357" s="142"/>
      <c r="R24357" s="142"/>
      <c r="S24357" s="139"/>
    </row>
    <row r="24358" spans="2:19" ht="15.75" customHeight="1" x14ac:dyDescent="0.25">
      <c r="B24358" s="106"/>
      <c r="C24358" s="106"/>
      <c r="D24358" s="139"/>
      <c r="P24358" s="142"/>
      <c r="Q24358" s="142"/>
      <c r="R24358" s="142"/>
      <c r="S24358" s="139"/>
    </row>
    <row r="24359" spans="2:19" ht="15.75" customHeight="1" x14ac:dyDescent="0.25">
      <c r="B24359" s="106"/>
      <c r="C24359" s="106"/>
      <c r="D24359" s="139"/>
      <c r="P24359" s="142"/>
      <c r="Q24359" s="142"/>
      <c r="R24359" s="142"/>
      <c r="S24359" s="139"/>
    </row>
    <row r="24360" spans="2:19" ht="15.75" customHeight="1" x14ac:dyDescent="0.25">
      <c r="B24360" s="106"/>
      <c r="C24360" s="106"/>
      <c r="D24360" s="139"/>
      <c r="P24360" s="142"/>
      <c r="Q24360" s="142"/>
      <c r="R24360" s="142"/>
      <c r="S24360" s="139"/>
    </row>
    <row r="24361" spans="2:19" ht="15.75" customHeight="1" x14ac:dyDescent="0.25">
      <c r="B24361" s="106"/>
      <c r="C24361" s="106"/>
      <c r="D24361" s="139"/>
      <c r="P24361" s="142"/>
      <c r="Q24361" s="142"/>
      <c r="R24361" s="142"/>
      <c r="S24361" s="139"/>
    </row>
    <row r="24362" spans="2:19" ht="15.75" customHeight="1" x14ac:dyDescent="0.25">
      <c r="B24362" s="106"/>
      <c r="C24362" s="106"/>
      <c r="D24362" s="139"/>
      <c r="P24362" s="142"/>
      <c r="Q24362" s="142"/>
      <c r="R24362" s="142"/>
      <c r="S24362" s="139"/>
    </row>
    <row r="24363" spans="2:19" ht="15.75" customHeight="1" x14ac:dyDescent="0.25">
      <c r="B24363" s="106"/>
      <c r="C24363" s="106"/>
      <c r="D24363" s="139"/>
      <c r="P24363" s="142"/>
      <c r="Q24363" s="142"/>
      <c r="R24363" s="142"/>
      <c r="S24363" s="139"/>
    </row>
    <row r="24364" spans="2:19" ht="15.75" customHeight="1" x14ac:dyDescent="0.25">
      <c r="B24364" s="106"/>
      <c r="C24364" s="106"/>
      <c r="D24364" s="139"/>
      <c r="P24364" s="142"/>
      <c r="Q24364" s="142"/>
      <c r="R24364" s="142"/>
      <c r="S24364" s="139"/>
    </row>
    <row r="24365" spans="2:19" ht="15.75" customHeight="1" x14ac:dyDescent="0.25">
      <c r="B24365" s="106"/>
      <c r="C24365" s="106"/>
      <c r="D24365" s="139"/>
      <c r="P24365" s="142"/>
      <c r="Q24365" s="142"/>
      <c r="R24365" s="142"/>
      <c r="S24365" s="139"/>
    </row>
    <row r="24366" spans="2:19" ht="15.75" customHeight="1" x14ac:dyDescent="0.25">
      <c r="B24366" s="106"/>
      <c r="C24366" s="106"/>
      <c r="D24366" s="139"/>
      <c r="P24366" s="142"/>
      <c r="Q24366" s="142"/>
      <c r="R24366" s="142"/>
      <c r="S24366" s="139"/>
    </row>
    <row r="24367" spans="2:19" ht="15.75" customHeight="1" x14ac:dyDescent="0.25">
      <c r="B24367" s="106"/>
      <c r="C24367" s="106"/>
      <c r="D24367" s="139"/>
      <c r="P24367" s="142"/>
      <c r="Q24367" s="142"/>
      <c r="R24367" s="142"/>
      <c r="S24367" s="139"/>
    </row>
    <row r="24368" spans="2:19" ht="15.75" customHeight="1" x14ac:dyDescent="0.25">
      <c r="B24368" s="106"/>
      <c r="C24368" s="106"/>
      <c r="D24368" s="139"/>
      <c r="P24368" s="142"/>
      <c r="Q24368" s="142"/>
      <c r="R24368" s="142"/>
      <c r="S24368" s="139"/>
    </row>
    <row r="24369" spans="2:19" ht="15.75" customHeight="1" x14ac:dyDescent="0.25">
      <c r="B24369" s="106"/>
      <c r="C24369" s="106"/>
      <c r="D24369" s="139"/>
      <c r="P24369" s="142"/>
      <c r="Q24369" s="142"/>
      <c r="R24369" s="142"/>
      <c r="S24369" s="139"/>
    </row>
    <row r="24370" spans="2:19" ht="15.75" customHeight="1" x14ac:dyDescent="0.25">
      <c r="B24370" s="106"/>
      <c r="C24370" s="106"/>
      <c r="D24370" s="139"/>
      <c r="P24370" s="142"/>
      <c r="Q24370" s="142"/>
      <c r="R24370" s="142"/>
      <c r="S24370" s="139"/>
    </row>
    <row r="24371" spans="2:19" ht="15.75" customHeight="1" x14ac:dyDescent="0.25">
      <c r="B24371" s="106"/>
      <c r="C24371" s="106"/>
      <c r="D24371" s="139"/>
      <c r="P24371" s="142"/>
      <c r="Q24371" s="142"/>
      <c r="R24371" s="142"/>
      <c r="S24371" s="139"/>
    </row>
    <row r="24372" spans="2:19" ht="15.75" customHeight="1" x14ac:dyDescent="0.25">
      <c r="B24372" s="106"/>
      <c r="C24372" s="106"/>
      <c r="D24372" s="139"/>
      <c r="P24372" s="142"/>
      <c r="Q24372" s="142"/>
      <c r="R24372" s="142"/>
      <c r="S24372" s="139"/>
    </row>
    <row r="24373" spans="2:19" ht="15.75" customHeight="1" x14ac:dyDescent="0.25">
      <c r="B24373" s="106"/>
      <c r="C24373" s="106"/>
      <c r="D24373" s="139"/>
      <c r="P24373" s="142"/>
      <c r="Q24373" s="142"/>
      <c r="R24373" s="142"/>
      <c r="S24373" s="139"/>
    </row>
    <row r="24374" spans="2:19" ht="15.75" customHeight="1" x14ac:dyDescent="0.25">
      <c r="B24374" s="106"/>
      <c r="C24374" s="106"/>
      <c r="D24374" s="139"/>
      <c r="P24374" s="142"/>
      <c r="Q24374" s="142"/>
      <c r="R24374" s="142"/>
      <c r="S24374" s="139"/>
    </row>
    <row r="24375" spans="2:19" ht="15.75" customHeight="1" x14ac:dyDescent="0.25">
      <c r="B24375" s="106"/>
      <c r="C24375" s="106"/>
      <c r="D24375" s="139"/>
      <c r="P24375" s="142"/>
      <c r="Q24375" s="142"/>
      <c r="R24375" s="142"/>
      <c r="S24375" s="139"/>
    </row>
    <row r="24376" spans="2:19" ht="15.75" customHeight="1" x14ac:dyDescent="0.25">
      <c r="B24376" s="106"/>
      <c r="C24376" s="106"/>
      <c r="D24376" s="139"/>
      <c r="P24376" s="142"/>
      <c r="Q24376" s="142"/>
      <c r="R24376" s="142"/>
      <c r="S24376" s="139"/>
    </row>
    <row r="24377" spans="2:19" ht="15.75" customHeight="1" x14ac:dyDescent="0.25">
      <c r="B24377" s="106"/>
      <c r="C24377" s="106"/>
      <c r="D24377" s="139"/>
      <c r="P24377" s="142"/>
      <c r="Q24377" s="142"/>
      <c r="R24377" s="142"/>
      <c r="S24377" s="139"/>
    </row>
    <row r="24378" spans="2:19" ht="15.75" customHeight="1" x14ac:dyDescent="0.25">
      <c r="B24378" s="106"/>
      <c r="C24378" s="106"/>
      <c r="D24378" s="139"/>
      <c r="P24378" s="142"/>
      <c r="Q24378" s="142"/>
      <c r="R24378" s="142"/>
      <c r="S24378" s="139"/>
    </row>
    <row r="24379" spans="2:19" ht="15.75" customHeight="1" x14ac:dyDescent="0.25">
      <c r="B24379" s="106"/>
      <c r="C24379" s="106"/>
      <c r="D24379" s="139"/>
      <c r="P24379" s="142"/>
      <c r="Q24379" s="142"/>
      <c r="R24379" s="142"/>
      <c r="S24379" s="139"/>
    </row>
    <row r="24380" spans="2:19" ht="15.75" customHeight="1" x14ac:dyDescent="0.25">
      <c r="B24380" s="106"/>
      <c r="C24380" s="106"/>
      <c r="D24380" s="139"/>
      <c r="P24380" s="142"/>
      <c r="Q24380" s="142"/>
      <c r="R24380" s="142"/>
      <c r="S24380" s="139"/>
    </row>
    <row r="24381" spans="2:19" ht="15.75" customHeight="1" x14ac:dyDescent="0.25">
      <c r="B24381" s="106"/>
      <c r="C24381" s="106"/>
      <c r="D24381" s="139"/>
      <c r="P24381" s="142"/>
      <c r="Q24381" s="142"/>
      <c r="R24381" s="142"/>
      <c r="S24381" s="139"/>
    </row>
    <row r="24382" spans="2:19" ht="15.75" customHeight="1" x14ac:dyDescent="0.25">
      <c r="B24382" s="106"/>
      <c r="C24382" s="106"/>
      <c r="D24382" s="139"/>
      <c r="P24382" s="142"/>
      <c r="Q24382" s="142"/>
      <c r="R24382" s="142"/>
      <c r="S24382" s="139"/>
    </row>
    <row r="24383" spans="2:19" ht="15.75" customHeight="1" x14ac:dyDescent="0.25">
      <c r="B24383" s="106"/>
      <c r="C24383" s="106"/>
      <c r="D24383" s="139"/>
      <c r="P24383" s="142"/>
      <c r="Q24383" s="142"/>
      <c r="R24383" s="142"/>
      <c r="S24383" s="139"/>
    </row>
    <row r="24384" spans="2:19" ht="15.75" customHeight="1" x14ac:dyDescent="0.25">
      <c r="B24384" s="106"/>
      <c r="C24384" s="106"/>
      <c r="D24384" s="139"/>
      <c r="P24384" s="142"/>
      <c r="Q24384" s="142"/>
      <c r="R24384" s="142"/>
      <c r="S24384" s="139"/>
    </row>
    <row r="24385" spans="2:19" ht="15.75" customHeight="1" x14ac:dyDescent="0.25">
      <c r="B24385" s="106"/>
      <c r="C24385" s="106"/>
      <c r="D24385" s="139"/>
      <c r="P24385" s="142"/>
      <c r="Q24385" s="142"/>
      <c r="R24385" s="142"/>
      <c r="S24385" s="139"/>
    </row>
    <row r="24386" spans="2:19" ht="15.75" customHeight="1" x14ac:dyDescent="0.25">
      <c r="B24386" s="106"/>
      <c r="C24386" s="106"/>
      <c r="D24386" s="139"/>
      <c r="P24386" s="142"/>
      <c r="Q24386" s="142"/>
      <c r="R24386" s="142"/>
      <c r="S24386" s="139"/>
    </row>
    <row r="24387" spans="2:19" ht="15.75" customHeight="1" x14ac:dyDescent="0.25">
      <c r="B24387" s="106"/>
      <c r="C24387" s="106"/>
      <c r="D24387" s="139"/>
      <c r="P24387" s="142"/>
      <c r="Q24387" s="142"/>
      <c r="R24387" s="142"/>
      <c r="S24387" s="139"/>
    </row>
    <row r="24388" spans="2:19" ht="15.75" customHeight="1" x14ac:dyDescent="0.25">
      <c r="B24388" s="106"/>
      <c r="C24388" s="106"/>
      <c r="D24388" s="139"/>
      <c r="P24388" s="142"/>
      <c r="Q24388" s="142"/>
      <c r="R24388" s="142"/>
      <c r="S24388" s="139"/>
    </row>
    <row r="24389" spans="2:19" ht="15.75" customHeight="1" x14ac:dyDescent="0.25">
      <c r="B24389" s="106"/>
      <c r="C24389" s="106"/>
      <c r="D24389" s="139"/>
      <c r="P24389" s="142"/>
      <c r="Q24389" s="142"/>
      <c r="R24389" s="142"/>
      <c r="S24389" s="139"/>
    </row>
    <row r="24390" spans="2:19" ht="15.75" customHeight="1" x14ac:dyDescent="0.25">
      <c r="B24390" s="106"/>
      <c r="C24390" s="106"/>
      <c r="D24390" s="139"/>
      <c r="P24390" s="142"/>
      <c r="Q24390" s="142"/>
      <c r="R24390" s="142"/>
      <c r="S24390" s="139"/>
    </row>
    <row r="24391" spans="2:19" ht="15.75" customHeight="1" x14ac:dyDescent="0.25">
      <c r="B24391" s="106"/>
      <c r="C24391" s="106"/>
      <c r="D24391" s="139"/>
      <c r="P24391" s="142"/>
      <c r="Q24391" s="142"/>
      <c r="R24391" s="142"/>
      <c r="S24391" s="139"/>
    </row>
    <row r="24392" spans="2:19" ht="15.75" customHeight="1" x14ac:dyDescent="0.25">
      <c r="B24392" s="106"/>
      <c r="C24392" s="106"/>
      <c r="D24392" s="139"/>
      <c r="P24392" s="142"/>
      <c r="Q24392" s="142"/>
      <c r="R24392" s="142"/>
      <c r="S24392" s="139"/>
    </row>
    <row r="24393" spans="2:19" ht="15.75" customHeight="1" x14ac:dyDescent="0.25">
      <c r="B24393" s="106"/>
      <c r="C24393" s="106"/>
      <c r="D24393" s="139"/>
      <c r="P24393" s="142"/>
      <c r="Q24393" s="142"/>
      <c r="R24393" s="142"/>
      <c r="S24393" s="139"/>
    </row>
    <row r="24394" spans="2:19" ht="15.75" customHeight="1" x14ac:dyDescent="0.25">
      <c r="B24394" s="106"/>
      <c r="C24394" s="106"/>
      <c r="D24394" s="139"/>
      <c r="P24394" s="142"/>
      <c r="Q24394" s="142"/>
      <c r="R24394" s="142"/>
      <c r="S24394" s="139"/>
    </row>
    <row r="24395" spans="2:19" ht="15.75" customHeight="1" x14ac:dyDescent="0.25">
      <c r="B24395" s="106"/>
      <c r="C24395" s="106"/>
      <c r="D24395" s="139"/>
      <c r="P24395" s="142"/>
      <c r="Q24395" s="142"/>
      <c r="R24395" s="142"/>
      <c r="S24395" s="139"/>
    </row>
    <row r="24396" spans="2:19" ht="15.75" customHeight="1" x14ac:dyDescent="0.25">
      <c r="B24396" s="106"/>
      <c r="C24396" s="106"/>
      <c r="D24396" s="139"/>
      <c r="P24396" s="142"/>
      <c r="Q24396" s="142"/>
      <c r="R24396" s="142"/>
      <c r="S24396" s="139"/>
    </row>
    <row r="24397" spans="2:19" ht="15.75" customHeight="1" x14ac:dyDescent="0.25">
      <c r="B24397" s="106"/>
      <c r="C24397" s="106"/>
      <c r="D24397" s="139"/>
      <c r="P24397" s="142"/>
      <c r="Q24397" s="142"/>
      <c r="R24397" s="142"/>
      <c r="S24397" s="139"/>
    </row>
    <row r="24398" spans="2:19" ht="15.75" customHeight="1" x14ac:dyDescent="0.25">
      <c r="B24398" s="106"/>
      <c r="C24398" s="106"/>
      <c r="D24398" s="139"/>
      <c r="P24398" s="142"/>
      <c r="Q24398" s="142"/>
      <c r="R24398" s="142"/>
      <c r="S24398" s="139"/>
    </row>
    <row r="24399" spans="2:19" ht="15.75" customHeight="1" x14ac:dyDescent="0.25">
      <c r="B24399" s="106"/>
      <c r="C24399" s="106"/>
      <c r="D24399" s="139"/>
      <c r="P24399" s="142"/>
      <c r="Q24399" s="142"/>
      <c r="R24399" s="142"/>
      <c r="S24399" s="139"/>
    </row>
    <row r="24400" spans="2:19" ht="15.75" customHeight="1" x14ac:dyDescent="0.25">
      <c r="B24400" s="106"/>
      <c r="C24400" s="106"/>
      <c r="D24400" s="139"/>
      <c r="P24400" s="142"/>
      <c r="Q24400" s="142"/>
      <c r="R24400" s="142"/>
      <c r="S24400" s="139"/>
    </row>
    <row r="24401" spans="2:19" ht="15.75" customHeight="1" x14ac:dyDescent="0.25">
      <c r="B24401" s="106"/>
      <c r="C24401" s="106"/>
      <c r="D24401" s="139"/>
      <c r="P24401" s="142"/>
      <c r="Q24401" s="142"/>
      <c r="R24401" s="142"/>
      <c r="S24401" s="139"/>
    </row>
    <row r="24402" spans="2:19" ht="15.75" customHeight="1" x14ac:dyDescent="0.25">
      <c r="B24402" s="106"/>
      <c r="C24402" s="106"/>
      <c r="D24402" s="139"/>
      <c r="P24402" s="142"/>
      <c r="Q24402" s="142"/>
      <c r="R24402" s="142"/>
      <c r="S24402" s="139"/>
    </row>
    <row r="24403" spans="2:19" ht="15.75" customHeight="1" x14ac:dyDescent="0.25">
      <c r="B24403" s="106"/>
      <c r="C24403" s="106"/>
      <c r="D24403" s="139"/>
      <c r="P24403" s="142"/>
      <c r="Q24403" s="142"/>
      <c r="R24403" s="142"/>
      <c r="S24403" s="139"/>
    </row>
    <row r="24404" spans="2:19" ht="15.75" customHeight="1" x14ac:dyDescent="0.25">
      <c r="B24404" s="106"/>
      <c r="C24404" s="106"/>
      <c r="D24404" s="139"/>
      <c r="P24404" s="142"/>
      <c r="Q24404" s="142"/>
      <c r="R24404" s="142"/>
      <c r="S24404" s="139"/>
    </row>
    <row r="24405" spans="2:19" ht="15.75" customHeight="1" x14ac:dyDescent="0.25">
      <c r="B24405" s="106"/>
      <c r="C24405" s="106"/>
      <c r="D24405" s="139"/>
      <c r="P24405" s="142"/>
      <c r="Q24405" s="142"/>
      <c r="R24405" s="142"/>
      <c r="S24405" s="139"/>
    </row>
    <row r="24406" spans="2:19" ht="15.75" customHeight="1" x14ac:dyDescent="0.25">
      <c r="B24406" s="106"/>
      <c r="C24406" s="106"/>
      <c r="D24406" s="139"/>
      <c r="P24406" s="142"/>
      <c r="Q24406" s="142"/>
      <c r="R24406" s="142"/>
      <c r="S24406" s="139"/>
    </row>
    <row r="24407" spans="2:19" ht="15.75" customHeight="1" x14ac:dyDescent="0.25">
      <c r="B24407" s="106"/>
      <c r="C24407" s="106"/>
      <c r="D24407" s="139"/>
      <c r="P24407" s="142"/>
      <c r="Q24407" s="142"/>
      <c r="R24407" s="142"/>
      <c r="S24407" s="139"/>
    </row>
    <row r="24408" spans="2:19" ht="15.75" customHeight="1" x14ac:dyDescent="0.25">
      <c r="B24408" s="106"/>
      <c r="C24408" s="106"/>
      <c r="D24408" s="139"/>
      <c r="P24408" s="142"/>
      <c r="Q24408" s="142"/>
      <c r="R24408" s="142"/>
      <c r="S24408" s="139"/>
    </row>
    <row r="24409" spans="2:19" ht="15.75" customHeight="1" x14ac:dyDescent="0.25">
      <c r="B24409" s="106"/>
      <c r="C24409" s="106"/>
      <c r="D24409" s="139"/>
      <c r="P24409" s="142"/>
      <c r="Q24409" s="142"/>
      <c r="R24409" s="142"/>
      <c r="S24409" s="139"/>
    </row>
    <row r="24410" spans="2:19" ht="15.75" customHeight="1" x14ac:dyDescent="0.25">
      <c r="B24410" s="106"/>
      <c r="C24410" s="106"/>
      <c r="D24410" s="139"/>
      <c r="P24410" s="142"/>
      <c r="Q24410" s="142"/>
      <c r="R24410" s="142"/>
      <c r="S24410" s="139"/>
    </row>
    <row r="24411" spans="2:19" ht="15.75" customHeight="1" x14ac:dyDescent="0.25">
      <c r="B24411" s="106"/>
      <c r="C24411" s="106"/>
      <c r="D24411" s="139"/>
      <c r="P24411" s="142"/>
      <c r="Q24411" s="142"/>
      <c r="R24411" s="142"/>
      <c r="S24411" s="139"/>
    </row>
    <row r="24412" spans="2:19" ht="15.75" customHeight="1" x14ac:dyDescent="0.25">
      <c r="B24412" s="106"/>
      <c r="C24412" s="106"/>
      <c r="D24412" s="139"/>
      <c r="P24412" s="142"/>
      <c r="Q24412" s="142"/>
      <c r="R24412" s="142"/>
      <c r="S24412" s="139"/>
    </row>
    <row r="24413" spans="2:19" ht="15.75" customHeight="1" x14ac:dyDescent="0.25">
      <c r="B24413" s="106"/>
      <c r="C24413" s="106"/>
      <c r="D24413" s="139"/>
      <c r="P24413" s="142"/>
      <c r="Q24413" s="142"/>
      <c r="R24413" s="142"/>
      <c r="S24413" s="139"/>
    </row>
    <row r="24414" spans="2:19" ht="15.75" customHeight="1" x14ac:dyDescent="0.25">
      <c r="B24414" s="106"/>
      <c r="C24414" s="106"/>
      <c r="D24414" s="139"/>
      <c r="P24414" s="142"/>
      <c r="Q24414" s="142"/>
      <c r="R24414" s="142"/>
      <c r="S24414" s="139"/>
    </row>
    <row r="24415" spans="2:19" ht="15.75" customHeight="1" x14ac:dyDescent="0.25">
      <c r="B24415" s="106"/>
      <c r="C24415" s="106"/>
      <c r="D24415" s="139"/>
      <c r="P24415" s="142"/>
      <c r="Q24415" s="142"/>
      <c r="R24415" s="142"/>
      <c r="S24415" s="139"/>
    </row>
    <row r="24416" spans="2:19" ht="15.75" customHeight="1" x14ac:dyDescent="0.25">
      <c r="B24416" s="106"/>
      <c r="C24416" s="106"/>
      <c r="D24416" s="139"/>
      <c r="P24416" s="142"/>
      <c r="Q24416" s="142"/>
      <c r="R24416" s="142"/>
      <c r="S24416" s="139"/>
    </row>
    <row r="24417" spans="2:19" ht="15.75" customHeight="1" x14ac:dyDescent="0.25">
      <c r="B24417" s="106"/>
      <c r="C24417" s="106"/>
      <c r="D24417" s="139"/>
      <c r="P24417" s="142"/>
      <c r="Q24417" s="142"/>
      <c r="R24417" s="142"/>
      <c r="S24417" s="139"/>
    </row>
    <row r="24418" spans="2:19" ht="15.75" customHeight="1" x14ac:dyDescent="0.25">
      <c r="B24418" s="106"/>
      <c r="C24418" s="106"/>
      <c r="D24418" s="139"/>
      <c r="P24418" s="142"/>
      <c r="Q24418" s="142"/>
      <c r="R24418" s="142"/>
      <c r="S24418" s="139"/>
    </row>
    <row r="24419" spans="2:19" ht="15.75" customHeight="1" x14ac:dyDescent="0.25">
      <c r="B24419" s="106"/>
      <c r="C24419" s="106"/>
      <c r="D24419" s="139"/>
      <c r="P24419" s="142"/>
      <c r="Q24419" s="142"/>
      <c r="R24419" s="142"/>
      <c r="S24419" s="139"/>
    </row>
    <row r="24420" spans="2:19" ht="15.75" customHeight="1" x14ac:dyDescent="0.25">
      <c r="B24420" s="106"/>
      <c r="C24420" s="106"/>
      <c r="D24420" s="139"/>
      <c r="P24420" s="142"/>
      <c r="Q24420" s="142"/>
      <c r="R24420" s="142"/>
      <c r="S24420" s="139"/>
    </row>
    <row r="24421" spans="2:19" ht="15.75" customHeight="1" x14ac:dyDescent="0.25">
      <c r="B24421" s="106"/>
      <c r="C24421" s="106"/>
      <c r="D24421" s="139"/>
      <c r="P24421" s="142"/>
      <c r="Q24421" s="142"/>
      <c r="R24421" s="142"/>
      <c r="S24421" s="139"/>
    </row>
    <row r="24422" spans="2:19" ht="15.75" customHeight="1" x14ac:dyDescent="0.25">
      <c r="B24422" s="106"/>
      <c r="C24422" s="106"/>
      <c r="D24422" s="139"/>
      <c r="P24422" s="142"/>
      <c r="Q24422" s="142"/>
      <c r="R24422" s="142"/>
      <c r="S24422" s="139"/>
    </row>
    <row r="24423" spans="2:19" ht="15.75" customHeight="1" x14ac:dyDescent="0.25">
      <c r="B24423" s="106"/>
      <c r="C24423" s="106"/>
      <c r="D24423" s="139"/>
      <c r="P24423" s="142"/>
      <c r="Q24423" s="142"/>
      <c r="R24423" s="142"/>
      <c r="S24423" s="139"/>
    </row>
    <row r="24424" spans="2:19" ht="15.75" customHeight="1" x14ac:dyDescent="0.25">
      <c r="B24424" s="106"/>
      <c r="C24424" s="106"/>
      <c r="D24424" s="139"/>
      <c r="P24424" s="142"/>
      <c r="Q24424" s="142"/>
      <c r="R24424" s="142"/>
      <c r="S24424" s="139"/>
    </row>
    <row r="24425" spans="2:19" ht="15.75" customHeight="1" x14ac:dyDescent="0.25">
      <c r="B24425" s="106"/>
      <c r="C24425" s="106"/>
      <c r="D24425" s="139"/>
      <c r="P24425" s="142"/>
      <c r="Q24425" s="142"/>
      <c r="R24425" s="142"/>
      <c r="S24425" s="139"/>
    </row>
    <row r="24426" spans="2:19" ht="15.75" customHeight="1" x14ac:dyDescent="0.25">
      <c r="B24426" s="106"/>
      <c r="C24426" s="106"/>
      <c r="D24426" s="139"/>
      <c r="P24426" s="142"/>
      <c r="Q24426" s="142"/>
      <c r="R24426" s="142"/>
      <c r="S24426" s="139"/>
    </row>
    <row r="24427" spans="2:19" ht="15.75" customHeight="1" x14ac:dyDescent="0.25">
      <c r="B24427" s="106"/>
      <c r="C24427" s="106"/>
      <c r="D24427" s="139"/>
      <c r="P24427" s="142"/>
      <c r="Q24427" s="142"/>
      <c r="R24427" s="142"/>
      <c r="S24427" s="139"/>
    </row>
    <row r="24428" spans="2:19" ht="15.75" customHeight="1" x14ac:dyDescent="0.25">
      <c r="B24428" s="106"/>
      <c r="C24428" s="106"/>
      <c r="D24428" s="139"/>
      <c r="P24428" s="142"/>
      <c r="Q24428" s="142"/>
      <c r="R24428" s="142"/>
      <c r="S24428" s="139"/>
    </row>
    <row r="24429" spans="2:19" ht="15.75" customHeight="1" x14ac:dyDescent="0.25">
      <c r="B24429" s="106"/>
      <c r="C24429" s="106"/>
      <c r="D24429" s="139"/>
      <c r="P24429" s="142"/>
      <c r="Q24429" s="142"/>
      <c r="R24429" s="142"/>
      <c r="S24429" s="139"/>
    </row>
    <row r="24430" spans="2:19" ht="15.75" customHeight="1" x14ac:dyDescent="0.25">
      <c r="B24430" s="106"/>
      <c r="C24430" s="106"/>
      <c r="D24430" s="139"/>
      <c r="P24430" s="142"/>
      <c r="Q24430" s="142"/>
      <c r="R24430" s="142"/>
      <c r="S24430" s="139"/>
    </row>
    <row r="24431" spans="2:19" ht="15.75" customHeight="1" x14ac:dyDescent="0.25">
      <c r="B24431" s="106"/>
      <c r="C24431" s="106"/>
      <c r="D24431" s="139"/>
      <c r="P24431" s="142"/>
      <c r="Q24431" s="142"/>
      <c r="R24431" s="142"/>
      <c r="S24431" s="139"/>
    </row>
    <row r="24432" spans="2:19" ht="15.75" customHeight="1" x14ac:dyDescent="0.25">
      <c r="B24432" s="106"/>
      <c r="C24432" s="106"/>
      <c r="D24432" s="139"/>
      <c r="P24432" s="142"/>
      <c r="Q24432" s="142"/>
      <c r="R24432" s="142"/>
      <c r="S24432" s="139"/>
    </row>
    <row r="24433" spans="2:19" ht="15.75" customHeight="1" x14ac:dyDescent="0.25">
      <c r="B24433" s="106"/>
      <c r="C24433" s="106"/>
      <c r="D24433" s="139"/>
      <c r="P24433" s="142"/>
      <c r="Q24433" s="142"/>
      <c r="R24433" s="142"/>
      <c r="S24433" s="139"/>
    </row>
    <row r="24434" spans="2:19" ht="15.75" customHeight="1" x14ac:dyDescent="0.25">
      <c r="B24434" s="106"/>
      <c r="C24434" s="106"/>
      <c r="D24434" s="139"/>
      <c r="P24434" s="142"/>
      <c r="Q24434" s="142"/>
      <c r="R24434" s="142"/>
      <c r="S24434" s="139"/>
    </row>
    <row r="24435" spans="2:19" ht="15.75" customHeight="1" x14ac:dyDescent="0.25">
      <c r="B24435" s="106"/>
      <c r="C24435" s="106"/>
      <c r="D24435" s="139"/>
      <c r="P24435" s="142"/>
      <c r="Q24435" s="142"/>
      <c r="R24435" s="142"/>
      <c r="S24435" s="139"/>
    </row>
    <row r="24436" spans="2:19" ht="15.75" customHeight="1" x14ac:dyDescent="0.25">
      <c r="B24436" s="106"/>
      <c r="C24436" s="106"/>
      <c r="D24436" s="139"/>
      <c r="P24436" s="142"/>
      <c r="Q24436" s="142"/>
      <c r="R24436" s="142"/>
      <c r="S24436" s="139"/>
    </row>
    <row r="24437" spans="2:19" ht="15.75" customHeight="1" x14ac:dyDescent="0.25">
      <c r="B24437" s="106"/>
      <c r="C24437" s="106"/>
      <c r="D24437" s="139"/>
      <c r="P24437" s="142"/>
      <c r="Q24437" s="142"/>
      <c r="R24437" s="142"/>
      <c r="S24437" s="139"/>
    </row>
    <row r="24438" spans="2:19" ht="15.75" customHeight="1" x14ac:dyDescent="0.25">
      <c r="B24438" s="106"/>
      <c r="C24438" s="106"/>
      <c r="D24438" s="139"/>
      <c r="P24438" s="142"/>
      <c r="Q24438" s="142"/>
      <c r="R24438" s="142"/>
      <c r="S24438" s="139"/>
    </row>
    <row r="24439" spans="2:19" ht="15.75" customHeight="1" x14ac:dyDescent="0.25">
      <c r="B24439" s="106"/>
      <c r="C24439" s="106"/>
      <c r="D24439" s="139"/>
      <c r="P24439" s="142"/>
      <c r="Q24439" s="142"/>
      <c r="R24439" s="142"/>
      <c r="S24439" s="139"/>
    </row>
    <row r="24440" spans="2:19" ht="15.75" customHeight="1" x14ac:dyDescent="0.25">
      <c r="B24440" s="106"/>
      <c r="C24440" s="106"/>
      <c r="D24440" s="139"/>
      <c r="P24440" s="142"/>
      <c r="Q24440" s="142"/>
      <c r="R24440" s="142"/>
      <c r="S24440" s="139"/>
    </row>
    <row r="24441" spans="2:19" ht="15.75" customHeight="1" x14ac:dyDescent="0.25">
      <c r="B24441" s="106"/>
      <c r="C24441" s="106"/>
      <c r="D24441" s="139"/>
      <c r="P24441" s="142"/>
      <c r="Q24441" s="142"/>
      <c r="R24441" s="142"/>
      <c r="S24441" s="139"/>
    </row>
    <row r="24442" spans="2:19" ht="15.75" customHeight="1" x14ac:dyDescent="0.25">
      <c r="B24442" s="106"/>
      <c r="C24442" s="106"/>
      <c r="D24442" s="139"/>
      <c r="P24442" s="142"/>
      <c r="Q24442" s="142"/>
      <c r="R24442" s="142"/>
      <c r="S24442" s="139"/>
    </row>
    <row r="24443" spans="2:19" ht="15.75" customHeight="1" x14ac:dyDescent="0.25">
      <c r="B24443" s="106"/>
      <c r="C24443" s="106"/>
      <c r="D24443" s="139"/>
      <c r="P24443" s="142"/>
      <c r="Q24443" s="142"/>
      <c r="R24443" s="142"/>
      <c r="S24443" s="139"/>
    </row>
    <row r="24444" spans="2:19" ht="15.75" customHeight="1" x14ac:dyDescent="0.25">
      <c r="B24444" s="106"/>
      <c r="C24444" s="106"/>
      <c r="D24444" s="139"/>
      <c r="P24444" s="142"/>
      <c r="Q24444" s="142"/>
      <c r="R24444" s="142"/>
      <c r="S24444" s="139"/>
    </row>
    <row r="24445" spans="2:19" ht="15.75" customHeight="1" x14ac:dyDescent="0.25">
      <c r="B24445" s="106"/>
      <c r="C24445" s="106"/>
      <c r="D24445" s="139"/>
      <c r="P24445" s="142"/>
      <c r="Q24445" s="142"/>
      <c r="R24445" s="142"/>
      <c r="S24445" s="139"/>
    </row>
    <row r="24446" spans="2:19" ht="15.75" customHeight="1" x14ac:dyDescent="0.25">
      <c r="B24446" s="106"/>
      <c r="C24446" s="106"/>
      <c r="D24446" s="139"/>
      <c r="P24446" s="142"/>
      <c r="Q24446" s="142"/>
      <c r="R24446" s="142"/>
      <c r="S24446" s="139"/>
    </row>
    <row r="24447" spans="2:19" ht="15.75" customHeight="1" x14ac:dyDescent="0.25">
      <c r="B24447" s="106"/>
      <c r="C24447" s="106"/>
      <c r="D24447" s="139"/>
      <c r="P24447" s="142"/>
      <c r="Q24447" s="142"/>
      <c r="R24447" s="142"/>
      <c r="S24447" s="139"/>
    </row>
    <row r="24448" spans="2:19" ht="15.75" customHeight="1" x14ac:dyDescent="0.25">
      <c r="B24448" s="106"/>
      <c r="C24448" s="106"/>
      <c r="D24448" s="139"/>
      <c r="P24448" s="142"/>
      <c r="Q24448" s="142"/>
      <c r="R24448" s="142"/>
      <c r="S24448" s="139"/>
    </row>
    <row r="24449" spans="2:19" ht="15.75" customHeight="1" x14ac:dyDescent="0.25">
      <c r="B24449" s="106"/>
      <c r="C24449" s="106"/>
      <c r="D24449" s="139"/>
      <c r="P24449" s="142"/>
      <c r="Q24449" s="142"/>
      <c r="R24449" s="142"/>
      <c r="S24449" s="139"/>
    </row>
    <row r="24450" spans="2:19" ht="15.75" customHeight="1" x14ac:dyDescent="0.25">
      <c r="B24450" s="106"/>
      <c r="C24450" s="106"/>
      <c r="D24450" s="139"/>
      <c r="P24450" s="142"/>
      <c r="Q24450" s="142"/>
      <c r="R24450" s="142"/>
      <c r="S24450" s="139"/>
    </row>
    <row r="24451" spans="2:19" ht="15.75" customHeight="1" x14ac:dyDescent="0.25">
      <c r="B24451" s="106"/>
      <c r="C24451" s="106"/>
      <c r="D24451" s="139"/>
      <c r="P24451" s="142"/>
      <c r="Q24451" s="142"/>
      <c r="R24451" s="142"/>
      <c r="S24451" s="139"/>
    </row>
    <row r="24452" spans="2:19" ht="15.75" customHeight="1" x14ac:dyDescent="0.25">
      <c r="B24452" s="106"/>
      <c r="C24452" s="106"/>
      <c r="D24452" s="139"/>
      <c r="P24452" s="142"/>
      <c r="Q24452" s="142"/>
      <c r="R24452" s="142"/>
      <c r="S24452" s="139"/>
    </row>
    <row r="24453" spans="2:19" ht="15.75" customHeight="1" x14ac:dyDescent="0.25">
      <c r="B24453" s="106"/>
      <c r="C24453" s="106"/>
      <c r="D24453" s="139"/>
      <c r="P24453" s="142"/>
      <c r="Q24453" s="142"/>
      <c r="R24453" s="142"/>
      <c r="S24453" s="139"/>
    </row>
    <row r="24454" spans="2:19" ht="15.75" customHeight="1" x14ac:dyDescent="0.25">
      <c r="B24454" s="106"/>
      <c r="C24454" s="106"/>
      <c r="D24454" s="139"/>
      <c r="P24454" s="142"/>
      <c r="Q24454" s="142"/>
      <c r="R24454" s="142"/>
      <c r="S24454" s="139"/>
    </row>
    <row r="24455" spans="2:19" ht="15.75" customHeight="1" x14ac:dyDescent="0.25">
      <c r="B24455" s="106"/>
      <c r="C24455" s="106"/>
      <c r="D24455" s="139"/>
      <c r="P24455" s="142"/>
      <c r="Q24455" s="142"/>
      <c r="R24455" s="142"/>
      <c r="S24455" s="139"/>
    </row>
    <row r="24456" spans="2:19" ht="15.75" customHeight="1" x14ac:dyDescent="0.25">
      <c r="B24456" s="106"/>
      <c r="C24456" s="106"/>
      <c r="D24456" s="139"/>
      <c r="P24456" s="142"/>
      <c r="Q24456" s="142"/>
      <c r="R24456" s="142"/>
      <c r="S24456" s="139"/>
    </row>
    <row r="24457" spans="2:19" ht="15.75" customHeight="1" x14ac:dyDescent="0.25">
      <c r="B24457" s="106"/>
      <c r="C24457" s="106"/>
      <c r="D24457" s="139"/>
      <c r="P24457" s="142"/>
      <c r="Q24457" s="142"/>
      <c r="R24457" s="142"/>
      <c r="S24457" s="139"/>
    </row>
    <row r="24458" spans="2:19" ht="15.75" customHeight="1" x14ac:dyDescent="0.25">
      <c r="B24458" s="106"/>
      <c r="C24458" s="106"/>
      <c r="D24458" s="139"/>
      <c r="P24458" s="142"/>
      <c r="Q24458" s="142"/>
      <c r="R24458" s="142"/>
      <c r="S24458" s="139"/>
    </row>
    <row r="24459" spans="2:19" ht="15.75" customHeight="1" x14ac:dyDescent="0.25">
      <c r="B24459" s="106"/>
      <c r="C24459" s="106"/>
      <c r="D24459" s="139"/>
      <c r="P24459" s="142"/>
      <c r="Q24459" s="142"/>
      <c r="R24459" s="142"/>
      <c r="S24459" s="139"/>
    </row>
    <row r="24460" spans="2:19" ht="15.75" customHeight="1" x14ac:dyDescent="0.25">
      <c r="B24460" s="106"/>
      <c r="C24460" s="106"/>
      <c r="D24460" s="139"/>
      <c r="P24460" s="142"/>
      <c r="Q24460" s="142"/>
      <c r="R24460" s="142"/>
      <c r="S24460" s="139"/>
    </row>
    <row r="24461" spans="2:19" ht="15.75" customHeight="1" x14ac:dyDescent="0.25">
      <c r="B24461" s="106"/>
      <c r="C24461" s="106"/>
      <c r="D24461" s="139"/>
      <c r="P24461" s="142"/>
      <c r="Q24461" s="142"/>
      <c r="R24461" s="142"/>
      <c r="S24461" s="139"/>
    </row>
    <row r="24462" spans="2:19" ht="15.75" customHeight="1" x14ac:dyDescent="0.25">
      <c r="B24462" s="106"/>
      <c r="C24462" s="106"/>
      <c r="D24462" s="139"/>
      <c r="P24462" s="142"/>
      <c r="Q24462" s="142"/>
      <c r="R24462" s="142"/>
      <c r="S24462" s="139"/>
    </row>
    <row r="24463" spans="2:19" ht="15.75" customHeight="1" x14ac:dyDescent="0.25">
      <c r="B24463" s="106"/>
      <c r="C24463" s="106"/>
      <c r="D24463" s="139"/>
      <c r="P24463" s="142"/>
      <c r="Q24463" s="142"/>
      <c r="R24463" s="142"/>
      <c r="S24463" s="139"/>
    </row>
    <row r="24464" spans="2:19" ht="15.75" customHeight="1" x14ac:dyDescent="0.25">
      <c r="B24464" s="106"/>
      <c r="C24464" s="106"/>
      <c r="D24464" s="139"/>
      <c r="P24464" s="142"/>
      <c r="Q24464" s="142"/>
      <c r="R24464" s="142"/>
      <c r="S24464" s="139"/>
    </row>
    <row r="24465" spans="2:19" ht="15.75" customHeight="1" x14ac:dyDescent="0.25">
      <c r="B24465" s="106"/>
      <c r="C24465" s="106"/>
      <c r="D24465" s="139"/>
      <c r="P24465" s="142"/>
      <c r="Q24465" s="142"/>
      <c r="R24465" s="142"/>
      <c r="S24465" s="139"/>
    </row>
    <row r="24466" spans="2:19" ht="15.75" customHeight="1" x14ac:dyDescent="0.25">
      <c r="B24466" s="106"/>
      <c r="C24466" s="106"/>
      <c r="D24466" s="139"/>
      <c r="P24466" s="142"/>
      <c r="Q24466" s="142"/>
      <c r="R24466" s="142"/>
      <c r="S24466" s="139"/>
    </row>
    <row r="24467" spans="2:19" ht="15.75" customHeight="1" x14ac:dyDescent="0.25">
      <c r="B24467" s="106"/>
      <c r="C24467" s="106"/>
      <c r="D24467" s="139"/>
      <c r="P24467" s="142"/>
      <c r="Q24467" s="142"/>
      <c r="R24467" s="142"/>
      <c r="S24467" s="139"/>
    </row>
    <row r="24468" spans="2:19" ht="15.75" customHeight="1" x14ac:dyDescent="0.25">
      <c r="B24468" s="106"/>
      <c r="C24468" s="106"/>
      <c r="D24468" s="139"/>
      <c r="P24468" s="142"/>
      <c r="Q24468" s="142"/>
      <c r="R24468" s="142"/>
      <c r="S24468" s="139"/>
    </row>
    <row r="24469" spans="2:19" ht="15.75" customHeight="1" x14ac:dyDescent="0.25">
      <c r="B24469" s="106"/>
      <c r="C24469" s="106"/>
      <c r="D24469" s="139"/>
      <c r="P24469" s="142"/>
      <c r="Q24469" s="142"/>
      <c r="R24469" s="142"/>
      <c r="S24469" s="139"/>
    </row>
    <row r="24470" spans="2:19" ht="15.75" customHeight="1" x14ac:dyDescent="0.25">
      <c r="B24470" s="106"/>
      <c r="C24470" s="106"/>
      <c r="D24470" s="139"/>
      <c r="P24470" s="142"/>
      <c r="Q24470" s="142"/>
      <c r="R24470" s="142"/>
      <c r="S24470" s="139"/>
    </row>
    <row r="24471" spans="2:19" ht="15.75" customHeight="1" x14ac:dyDescent="0.25">
      <c r="B24471" s="106"/>
      <c r="C24471" s="106"/>
      <c r="D24471" s="139"/>
      <c r="P24471" s="142"/>
      <c r="Q24471" s="142"/>
      <c r="R24471" s="142"/>
      <c r="S24471" s="139"/>
    </row>
    <row r="24472" spans="2:19" ht="15.75" customHeight="1" x14ac:dyDescent="0.25">
      <c r="B24472" s="106"/>
      <c r="C24472" s="106"/>
      <c r="D24472" s="139"/>
      <c r="P24472" s="142"/>
      <c r="Q24472" s="142"/>
      <c r="R24472" s="142"/>
      <c r="S24472" s="139"/>
    </row>
    <row r="24473" spans="2:19" ht="15.75" customHeight="1" x14ac:dyDescent="0.25">
      <c r="B24473" s="106"/>
      <c r="C24473" s="106"/>
      <c r="D24473" s="139"/>
      <c r="P24473" s="142"/>
      <c r="Q24473" s="142"/>
      <c r="R24473" s="142"/>
      <c r="S24473" s="139"/>
    </row>
    <row r="24474" spans="2:19" ht="15.75" customHeight="1" x14ac:dyDescent="0.25">
      <c r="B24474" s="106"/>
      <c r="C24474" s="106"/>
      <c r="D24474" s="139"/>
      <c r="P24474" s="142"/>
      <c r="Q24474" s="142"/>
      <c r="R24474" s="142"/>
      <c r="S24474" s="139"/>
    </row>
    <row r="24475" spans="2:19" ht="15.75" customHeight="1" x14ac:dyDescent="0.25">
      <c r="B24475" s="106"/>
      <c r="C24475" s="106"/>
      <c r="D24475" s="139"/>
      <c r="P24475" s="142"/>
      <c r="Q24475" s="142"/>
      <c r="R24475" s="142"/>
      <c r="S24475" s="139"/>
    </row>
    <row r="24476" spans="2:19" ht="15.75" customHeight="1" x14ac:dyDescent="0.25">
      <c r="B24476" s="106"/>
      <c r="C24476" s="106"/>
      <c r="D24476" s="139"/>
      <c r="P24476" s="142"/>
      <c r="Q24476" s="142"/>
      <c r="R24476" s="142"/>
      <c r="S24476" s="139"/>
    </row>
    <row r="24477" spans="2:19" ht="15.75" customHeight="1" x14ac:dyDescent="0.25">
      <c r="B24477" s="106"/>
      <c r="C24477" s="106"/>
      <c r="D24477" s="139"/>
      <c r="P24477" s="142"/>
      <c r="Q24477" s="142"/>
      <c r="R24477" s="142"/>
      <c r="S24477" s="139"/>
    </row>
    <row r="24478" spans="2:19" ht="15.75" customHeight="1" x14ac:dyDescent="0.25">
      <c r="B24478" s="106"/>
      <c r="C24478" s="106"/>
      <c r="D24478" s="139"/>
      <c r="P24478" s="142"/>
      <c r="Q24478" s="142"/>
      <c r="R24478" s="142"/>
      <c r="S24478" s="139"/>
    </row>
    <row r="24479" spans="2:19" ht="15.75" customHeight="1" x14ac:dyDescent="0.25">
      <c r="B24479" s="106"/>
      <c r="C24479" s="106"/>
      <c r="D24479" s="139"/>
      <c r="P24479" s="142"/>
      <c r="Q24479" s="142"/>
      <c r="R24479" s="142"/>
      <c r="S24479" s="139"/>
    </row>
    <row r="24480" spans="2:19" ht="15.75" customHeight="1" x14ac:dyDescent="0.25">
      <c r="B24480" s="106"/>
      <c r="C24480" s="106"/>
      <c r="D24480" s="139"/>
      <c r="P24480" s="142"/>
      <c r="Q24480" s="142"/>
      <c r="R24480" s="142"/>
      <c r="S24480" s="139"/>
    </row>
    <row r="24481" spans="2:19" ht="15.75" customHeight="1" x14ac:dyDescent="0.25">
      <c r="B24481" s="106"/>
      <c r="C24481" s="106"/>
      <c r="D24481" s="139"/>
      <c r="P24481" s="142"/>
      <c r="Q24481" s="142"/>
      <c r="R24481" s="142"/>
      <c r="S24481" s="139"/>
    </row>
    <row r="24482" spans="2:19" ht="15.75" customHeight="1" x14ac:dyDescent="0.25">
      <c r="B24482" s="106"/>
      <c r="C24482" s="106"/>
      <c r="D24482" s="139"/>
      <c r="P24482" s="142"/>
      <c r="Q24482" s="142"/>
      <c r="R24482" s="142"/>
      <c r="S24482" s="139"/>
    </row>
    <row r="24483" spans="2:19" ht="15.75" customHeight="1" x14ac:dyDescent="0.25">
      <c r="B24483" s="106"/>
      <c r="C24483" s="106"/>
      <c r="D24483" s="139"/>
      <c r="P24483" s="142"/>
      <c r="Q24483" s="142"/>
      <c r="R24483" s="142"/>
      <c r="S24483" s="139"/>
    </row>
    <row r="24484" spans="2:19" ht="15.75" customHeight="1" x14ac:dyDescent="0.25">
      <c r="B24484" s="106"/>
      <c r="C24484" s="106"/>
      <c r="D24484" s="139"/>
      <c r="P24484" s="142"/>
      <c r="Q24484" s="142"/>
      <c r="R24484" s="142"/>
      <c r="S24484" s="139"/>
    </row>
    <row r="24485" spans="2:19" ht="15.75" customHeight="1" x14ac:dyDescent="0.25">
      <c r="B24485" s="106"/>
      <c r="C24485" s="106"/>
      <c r="D24485" s="139"/>
      <c r="P24485" s="142"/>
      <c r="Q24485" s="142"/>
      <c r="R24485" s="142"/>
      <c r="S24485" s="139"/>
    </row>
    <row r="24486" spans="2:19" ht="15.75" customHeight="1" x14ac:dyDescent="0.25">
      <c r="B24486" s="106"/>
      <c r="C24486" s="106"/>
      <c r="D24486" s="139"/>
      <c r="P24486" s="142"/>
      <c r="Q24486" s="142"/>
      <c r="R24486" s="142"/>
      <c r="S24486" s="139"/>
    </row>
    <row r="24487" spans="2:19" ht="15.75" customHeight="1" x14ac:dyDescent="0.25">
      <c r="B24487" s="106"/>
      <c r="C24487" s="106"/>
      <c r="D24487" s="139"/>
      <c r="P24487" s="142"/>
      <c r="Q24487" s="142"/>
      <c r="R24487" s="142"/>
      <c r="S24487" s="139"/>
    </row>
    <row r="24488" spans="2:19" ht="15.75" customHeight="1" x14ac:dyDescent="0.25">
      <c r="B24488" s="106"/>
      <c r="C24488" s="106"/>
      <c r="D24488" s="139"/>
      <c r="P24488" s="142"/>
      <c r="Q24488" s="142"/>
      <c r="R24488" s="142"/>
      <c r="S24488" s="139"/>
    </row>
    <row r="24489" spans="2:19" ht="15.75" customHeight="1" x14ac:dyDescent="0.25">
      <c r="B24489" s="106"/>
      <c r="C24489" s="106"/>
      <c r="D24489" s="139"/>
      <c r="P24489" s="142"/>
      <c r="Q24489" s="142"/>
      <c r="R24489" s="142"/>
      <c r="S24489" s="139"/>
    </row>
    <row r="24490" spans="2:19" ht="15.75" customHeight="1" x14ac:dyDescent="0.25">
      <c r="B24490" s="106"/>
      <c r="C24490" s="106"/>
      <c r="D24490" s="139"/>
      <c r="P24490" s="142"/>
      <c r="Q24490" s="142"/>
      <c r="R24490" s="142"/>
      <c r="S24490" s="139"/>
    </row>
    <row r="24491" spans="2:19" ht="15.75" customHeight="1" x14ac:dyDescent="0.25">
      <c r="B24491" s="106"/>
      <c r="C24491" s="106"/>
      <c r="D24491" s="139"/>
      <c r="P24491" s="142"/>
      <c r="Q24491" s="142"/>
      <c r="R24491" s="142"/>
      <c r="S24491" s="139"/>
    </row>
    <row r="24492" spans="2:19" ht="15.75" customHeight="1" x14ac:dyDescent="0.25">
      <c r="B24492" s="106"/>
      <c r="C24492" s="106"/>
      <c r="D24492" s="139"/>
      <c r="P24492" s="142"/>
      <c r="Q24492" s="142"/>
      <c r="R24492" s="142"/>
      <c r="S24492" s="139"/>
    </row>
    <row r="24493" spans="2:19" ht="15.75" customHeight="1" x14ac:dyDescent="0.25">
      <c r="B24493" s="106"/>
      <c r="C24493" s="106"/>
      <c r="D24493" s="139"/>
      <c r="P24493" s="142"/>
      <c r="Q24493" s="142"/>
      <c r="R24493" s="142"/>
      <c r="S24493" s="139"/>
    </row>
    <row r="24494" spans="2:19" ht="15.75" customHeight="1" x14ac:dyDescent="0.25">
      <c r="B24494" s="106"/>
      <c r="C24494" s="106"/>
      <c r="D24494" s="139"/>
      <c r="P24494" s="142"/>
      <c r="Q24494" s="142"/>
      <c r="R24494" s="142"/>
      <c r="S24494" s="139"/>
    </row>
    <row r="24495" spans="2:19" ht="15.75" customHeight="1" x14ac:dyDescent="0.25">
      <c r="B24495" s="106"/>
      <c r="C24495" s="106"/>
      <c r="D24495" s="139"/>
      <c r="P24495" s="142"/>
      <c r="Q24495" s="142"/>
      <c r="R24495" s="142"/>
      <c r="S24495" s="139"/>
    </row>
    <row r="24496" spans="2:19" ht="15.75" customHeight="1" x14ac:dyDescent="0.25">
      <c r="B24496" s="106"/>
      <c r="C24496" s="106"/>
      <c r="D24496" s="139"/>
      <c r="P24496" s="142"/>
      <c r="Q24496" s="142"/>
      <c r="R24496" s="142"/>
      <c r="S24496" s="139"/>
    </row>
    <row r="24497" spans="2:19" ht="15.75" customHeight="1" x14ac:dyDescent="0.25">
      <c r="B24497" s="106"/>
      <c r="C24497" s="106"/>
      <c r="D24497" s="139"/>
      <c r="P24497" s="142"/>
      <c r="Q24497" s="142"/>
      <c r="R24497" s="142"/>
      <c r="S24497" s="139"/>
    </row>
    <row r="24498" spans="2:19" ht="15.75" customHeight="1" x14ac:dyDescent="0.25">
      <c r="B24498" s="106"/>
      <c r="C24498" s="106"/>
      <c r="D24498" s="139"/>
      <c r="P24498" s="142"/>
      <c r="Q24498" s="142"/>
      <c r="R24498" s="142"/>
      <c r="S24498" s="139"/>
    </row>
    <row r="24499" spans="2:19" ht="15.75" customHeight="1" x14ac:dyDescent="0.25">
      <c r="B24499" s="106"/>
      <c r="C24499" s="106"/>
      <c r="D24499" s="139"/>
      <c r="P24499" s="142"/>
      <c r="Q24499" s="142"/>
      <c r="R24499" s="142"/>
      <c r="S24499" s="139"/>
    </row>
    <row r="24500" spans="2:19" ht="15.75" customHeight="1" x14ac:dyDescent="0.25">
      <c r="B24500" s="106"/>
      <c r="C24500" s="106"/>
      <c r="D24500" s="139"/>
      <c r="P24500" s="142"/>
      <c r="Q24500" s="142"/>
      <c r="R24500" s="142"/>
      <c r="S24500" s="139"/>
    </row>
    <row r="24501" spans="2:19" ht="15.75" customHeight="1" x14ac:dyDescent="0.25">
      <c r="B24501" s="106"/>
      <c r="C24501" s="106"/>
      <c r="D24501" s="139"/>
      <c r="P24501" s="142"/>
      <c r="Q24501" s="142"/>
      <c r="R24501" s="142"/>
      <c r="S24501" s="139"/>
    </row>
    <row r="24502" spans="2:19" ht="15.75" customHeight="1" x14ac:dyDescent="0.25">
      <c r="B24502" s="106"/>
      <c r="C24502" s="106"/>
      <c r="D24502" s="139"/>
      <c r="P24502" s="142"/>
      <c r="Q24502" s="142"/>
      <c r="R24502" s="142"/>
      <c r="S24502" s="139"/>
    </row>
    <row r="24503" spans="2:19" ht="15.75" customHeight="1" x14ac:dyDescent="0.25">
      <c r="B24503" s="106"/>
      <c r="C24503" s="106"/>
      <c r="D24503" s="139"/>
      <c r="P24503" s="142"/>
      <c r="Q24503" s="142"/>
      <c r="R24503" s="142"/>
      <c r="S24503" s="139"/>
    </row>
    <row r="24504" spans="2:19" ht="15.75" customHeight="1" x14ac:dyDescent="0.25">
      <c r="B24504" s="106"/>
      <c r="C24504" s="106"/>
      <c r="D24504" s="139"/>
      <c r="P24504" s="142"/>
      <c r="Q24504" s="142"/>
      <c r="R24504" s="142"/>
      <c r="S24504" s="139"/>
    </row>
    <row r="24505" spans="2:19" ht="15.75" customHeight="1" x14ac:dyDescent="0.25">
      <c r="B24505" s="106"/>
      <c r="C24505" s="106"/>
      <c r="D24505" s="139"/>
      <c r="P24505" s="142"/>
      <c r="Q24505" s="142"/>
      <c r="R24505" s="142"/>
      <c r="S24505" s="139"/>
    </row>
    <row r="24506" spans="2:19" ht="15.75" customHeight="1" x14ac:dyDescent="0.25">
      <c r="B24506" s="106"/>
      <c r="C24506" s="106"/>
      <c r="D24506" s="139"/>
      <c r="P24506" s="142"/>
      <c r="Q24506" s="142"/>
      <c r="R24506" s="142"/>
      <c r="S24506" s="139"/>
    </row>
    <row r="24507" spans="2:19" ht="15.75" customHeight="1" x14ac:dyDescent="0.25">
      <c r="B24507" s="106"/>
      <c r="C24507" s="106"/>
      <c r="D24507" s="139"/>
      <c r="P24507" s="142"/>
      <c r="Q24507" s="142"/>
      <c r="R24507" s="142"/>
      <c r="S24507" s="139"/>
    </row>
    <row r="24508" spans="2:19" ht="15.75" customHeight="1" x14ac:dyDescent="0.25">
      <c r="B24508" s="106"/>
      <c r="C24508" s="106"/>
      <c r="D24508" s="139"/>
      <c r="P24508" s="142"/>
      <c r="Q24508" s="142"/>
      <c r="R24508" s="142"/>
      <c r="S24508" s="139"/>
    </row>
    <row r="24509" spans="2:19" ht="15.75" customHeight="1" x14ac:dyDescent="0.25">
      <c r="B24509" s="106"/>
      <c r="C24509" s="106"/>
      <c r="D24509" s="139"/>
      <c r="P24509" s="142"/>
      <c r="Q24509" s="142"/>
      <c r="R24509" s="142"/>
      <c r="S24509" s="139"/>
    </row>
    <row r="24510" spans="2:19" ht="15.75" customHeight="1" x14ac:dyDescent="0.25">
      <c r="B24510" s="106"/>
      <c r="C24510" s="106"/>
      <c r="D24510" s="139"/>
      <c r="P24510" s="142"/>
      <c r="Q24510" s="142"/>
      <c r="R24510" s="142"/>
      <c r="S24510" s="139"/>
    </row>
    <row r="24511" spans="2:19" ht="15.75" customHeight="1" x14ac:dyDescent="0.25">
      <c r="B24511" s="106"/>
      <c r="C24511" s="106"/>
      <c r="D24511" s="139"/>
      <c r="P24511" s="142"/>
      <c r="Q24511" s="142"/>
      <c r="R24511" s="142"/>
      <c r="S24511" s="139"/>
    </row>
    <row r="24512" spans="2:19" ht="15.75" customHeight="1" x14ac:dyDescent="0.25">
      <c r="B24512" s="106"/>
      <c r="C24512" s="106"/>
      <c r="D24512" s="139"/>
      <c r="P24512" s="142"/>
      <c r="Q24512" s="142"/>
      <c r="R24512" s="142"/>
      <c r="S24512" s="139"/>
    </row>
    <row r="24513" spans="2:19" ht="15.75" customHeight="1" x14ac:dyDescent="0.25">
      <c r="B24513" s="106"/>
      <c r="C24513" s="106"/>
      <c r="D24513" s="139"/>
      <c r="P24513" s="142"/>
      <c r="Q24513" s="142"/>
      <c r="R24513" s="142"/>
      <c r="S24513" s="139"/>
    </row>
    <row r="24514" spans="2:19" ht="15.75" customHeight="1" x14ac:dyDescent="0.25">
      <c r="B24514" s="106"/>
      <c r="C24514" s="106"/>
      <c r="D24514" s="139"/>
      <c r="P24514" s="142"/>
      <c r="Q24514" s="142"/>
      <c r="R24514" s="142"/>
      <c r="S24514" s="139"/>
    </row>
    <row r="24515" spans="2:19" ht="15.75" customHeight="1" x14ac:dyDescent="0.25">
      <c r="B24515" s="106"/>
      <c r="C24515" s="106"/>
      <c r="D24515" s="139"/>
      <c r="P24515" s="142"/>
      <c r="Q24515" s="142"/>
      <c r="R24515" s="142"/>
      <c r="S24515" s="139"/>
    </row>
    <row r="24516" spans="2:19" ht="15.75" customHeight="1" x14ac:dyDescent="0.25">
      <c r="B24516" s="106"/>
      <c r="C24516" s="106"/>
      <c r="D24516" s="139"/>
      <c r="P24516" s="142"/>
      <c r="Q24516" s="142"/>
      <c r="R24516" s="142"/>
      <c r="S24516" s="139"/>
    </row>
    <row r="24517" spans="2:19" ht="15.75" customHeight="1" x14ac:dyDescent="0.25">
      <c r="B24517" s="106"/>
      <c r="C24517" s="106"/>
      <c r="D24517" s="139"/>
      <c r="P24517" s="142"/>
      <c r="Q24517" s="142"/>
      <c r="R24517" s="142"/>
      <c r="S24517" s="139"/>
    </row>
    <row r="24518" spans="2:19" ht="15.75" customHeight="1" x14ac:dyDescent="0.25">
      <c r="B24518" s="106"/>
      <c r="C24518" s="106"/>
      <c r="D24518" s="139"/>
      <c r="P24518" s="142"/>
      <c r="Q24518" s="142"/>
      <c r="R24518" s="142"/>
      <c r="S24518" s="139"/>
    </row>
    <row r="24519" spans="2:19" ht="15.75" customHeight="1" x14ac:dyDescent="0.25">
      <c r="B24519" s="106"/>
      <c r="C24519" s="106"/>
      <c r="D24519" s="139"/>
      <c r="P24519" s="142"/>
      <c r="Q24519" s="142"/>
      <c r="R24519" s="142"/>
      <c r="S24519" s="139"/>
    </row>
    <row r="24520" spans="2:19" ht="15.75" customHeight="1" x14ac:dyDescent="0.25">
      <c r="B24520" s="106"/>
      <c r="C24520" s="106"/>
      <c r="D24520" s="139"/>
      <c r="P24520" s="142"/>
      <c r="Q24520" s="142"/>
      <c r="R24520" s="142"/>
      <c r="S24520" s="139"/>
    </row>
    <row r="24521" spans="2:19" ht="15.75" customHeight="1" x14ac:dyDescent="0.25">
      <c r="B24521" s="106"/>
      <c r="C24521" s="106"/>
      <c r="D24521" s="139"/>
      <c r="P24521" s="142"/>
      <c r="Q24521" s="142"/>
      <c r="R24521" s="142"/>
      <c r="S24521" s="139"/>
    </row>
    <row r="24522" spans="2:19" ht="15.75" customHeight="1" x14ac:dyDescent="0.25">
      <c r="B24522" s="106"/>
      <c r="C24522" s="106"/>
      <c r="D24522" s="139"/>
      <c r="P24522" s="142"/>
      <c r="Q24522" s="142"/>
      <c r="R24522" s="142"/>
      <c r="S24522" s="139"/>
    </row>
    <row r="24523" spans="2:19" ht="15.75" customHeight="1" x14ac:dyDescent="0.25">
      <c r="B24523" s="106"/>
      <c r="C24523" s="106"/>
      <c r="D24523" s="139"/>
      <c r="P24523" s="142"/>
      <c r="Q24523" s="142"/>
      <c r="R24523" s="142"/>
      <c r="S24523" s="139"/>
    </row>
    <row r="24524" spans="2:19" ht="15.75" customHeight="1" x14ac:dyDescent="0.25">
      <c r="B24524" s="106"/>
      <c r="C24524" s="106"/>
      <c r="D24524" s="139"/>
      <c r="P24524" s="142"/>
      <c r="Q24524" s="142"/>
      <c r="R24524" s="142"/>
      <c r="S24524" s="139"/>
    </row>
    <row r="24525" spans="2:19" ht="15.75" customHeight="1" x14ac:dyDescent="0.25">
      <c r="B24525" s="106"/>
      <c r="C24525" s="106"/>
      <c r="D24525" s="139"/>
      <c r="P24525" s="142"/>
      <c r="Q24525" s="142"/>
      <c r="R24525" s="142"/>
      <c r="S24525" s="139"/>
    </row>
    <row r="24526" spans="2:19" ht="15.75" customHeight="1" x14ac:dyDescent="0.25">
      <c r="B24526" s="106"/>
      <c r="C24526" s="106"/>
      <c r="D24526" s="139"/>
      <c r="P24526" s="142"/>
      <c r="Q24526" s="142"/>
      <c r="R24526" s="142"/>
      <c r="S24526" s="139"/>
    </row>
    <row r="24527" spans="2:19" ht="15.75" customHeight="1" x14ac:dyDescent="0.25">
      <c r="B24527" s="106"/>
      <c r="C24527" s="106"/>
      <c r="D24527" s="139"/>
      <c r="P24527" s="142"/>
      <c r="Q24527" s="142"/>
      <c r="R24527" s="142"/>
      <c r="S24527" s="139"/>
    </row>
    <row r="24528" spans="2:19" ht="15.75" customHeight="1" x14ac:dyDescent="0.25">
      <c r="B24528" s="106"/>
      <c r="C24528" s="106"/>
      <c r="D24528" s="139"/>
      <c r="P24528" s="142"/>
      <c r="Q24528" s="142"/>
      <c r="R24528" s="142"/>
      <c r="S24528" s="139"/>
    </row>
    <row r="24529" spans="2:19" ht="15.75" customHeight="1" x14ac:dyDescent="0.25">
      <c r="B24529" s="106"/>
      <c r="C24529" s="106"/>
      <c r="D24529" s="139"/>
      <c r="P24529" s="142"/>
      <c r="Q24529" s="142"/>
      <c r="R24529" s="142"/>
      <c r="S24529" s="139"/>
    </row>
    <row r="24530" spans="2:19" ht="15.75" customHeight="1" x14ac:dyDescent="0.25">
      <c r="B24530" s="106"/>
      <c r="C24530" s="106"/>
      <c r="D24530" s="139"/>
      <c r="P24530" s="142"/>
      <c r="Q24530" s="142"/>
      <c r="R24530" s="142"/>
      <c r="S24530" s="139"/>
    </row>
    <row r="24531" spans="2:19" ht="15.75" customHeight="1" x14ac:dyDescent="0.25">
      <c r="B24531" s="106"/>
      <c r="C24531" s="106"/>
      <c r="D24531" s="139"/>
      <c r="P24531" s="142"/>
      <c r="Q24531" s="142"/>
      <c r="R24531" s="142"/>
      <c r="S24531" s="139"/>
    </row>
    <row r="24532" spans="2:19" ht="15.75" customHeight="1" x14ac:dyDescent="0.25">
      <c r="B24532" s="106"/>
      <c r="C24532" s="106"/>
      <c r="D24532" s="139"/>
      <c r="P24532" s="142"/>
      <c r="Q24532" s="142"/>
      <c r="R24532" s="142"/>
      <c r="S24532" s="139"/>
    </row>
    <row r="24533" spans="2:19" ht="15.75" customHeight="1" x14ac:dyDescent="0.25">
      <c r="B24533" s="106"/>
      <c r="C24533" s="106"/>
      <c r="D24533" s="139"/>
      <c r="P24533" s="142"/>
      <c r="Q24533" s="142"/>
      <c r="R24533" s="142"/>
      <c r="S24533" s="139"/>
    </row>
    <row r="24534" spans="2:19" ht="15.75" customHeight="1" x14ac:dyDescent="0.25">
      <c r="B24534" s="106"/>
      <c r="C24534" s="106"/>
      <c r="D24534" s="139"/>
      <c r="P24534" s="142"/>
      <c r="Q24534" s="142"/>
      <c r="R24534" s="142"/>
      <c r="S24534" s="139"/>
    </row>
    <row r="24535" spans="2:19" ht="15.75" customHeight="1" x14ac:dyDescent="0.25">
      <c r="B24535" s="106"/>
      <c r="C24535" s="106"/>
      <c r="D24535" s="139"/>
      <c r="P24535" s="142"/>
      <c r="Q24535" s="142"/>
      <c r="R24535" s="142"/>
      <c r="S24535" s="139"/>
    </row>
    <row r="24536" spans="2:19" ht="15.75" customHeight="1" x14ac:dyDescent="0.25">
      <c r="B24536" s="106"/>
      <c r="C24536" s="106"/>
      <c r="D24536" s="139"/>
      <c r="P24536" s="142"/>
      <c r="Q24536" s="142"/>
      <c r="R24536" s="142"/>
      <c r="S24536" s="139"/>
    </row>
    <row r="24537" spans="2:19" ht="15.75" customHeight="1" x14ac:dyDescent="0.25">
      <c r="B24537" s="106"/>
      <c r="C24537" s="106"/>
      <c r="D24537" s="139"/>
      <c r="P24537" s="142"/>
      <c r="Q24537" s="142"/>
      <c r="R24537" s="142"/>
      <c r="S24537" s="139"/>
    </row>
    <row r="24538" spans="2:19" ht="15.75" customHeight="1" x14ac:dyDescent="0.25">
      <c r="B24538" s="106"/>
      <c r="C24538" s="106"/>
      <c r="D24538" s="139"/>
      <c r="P24538" s="142"/>
      <c r="Q24538" s="142"/>
      <c r="R24538" s="142"/>
      <c r="S24538" s="139"/>
    </row>
    <row r="24539" spans="2:19" ht="15.75" customHeight="1" x14ac:dyDescent="0.25">
      <c r="B24539" s="106"/>
      <c r="C24539" s="106"/>
      <c r="D24539" s="139"/>
      <c r="P24539" s="142"/>
      <c r="Q24539" s="142"/>
      <c r="R24539" s="142"/>
      <c r="S24539" s="139"/>
    </row>
    <row r="24540" spans="2:19" ht="15.75" customHeight="1" x14ac:dyDescent="0.25">
      <c r="B24540" s="106"/>
      <c r="C24540" s="106"/>
      <c r="D24540" s="139"/>
      <c r="P24540" s="142"/>
      <c r="Q24540" s="142"/>
      <c r="R24540" s="142"/>
      <c r="S24540" s="139"/>
    </row>
    <row r="24541" spans="2:19" ht="15.75" customHeight="1" x14ac:dyDescent="0.25">
      <c r="B24541" s="106"/>
      <c r="C24541" s="106"/>
      <c r="D24541" s="139"/>
      <c r="P24541" s="142"/>
      <c r="Q24541" s="142"/>
      <c r="R24541" s="142"/>
      <c r="S24541" s="139"/>
    </row>
    <row r="24542" spans="2:19" ht="15.75" customHeight="1" x14ac:dyDescent="0.25">
      <c r="B24542" s="106"/>
      <c r="C24542" s="106"/>
      <c r="D24542" s="139"/>
      <c r="P24542" s="142"/>
      <c r="Q24542" s="142"/>
      <c r="R24542" s="142"/>
      <c r="S24542" s="139"/>
    </row>
    <row r="24543" spans="2:19" ht="15.75" customHeight="1" x14ac:dyDescent="0.25">
      <c r="B24543" s="106"/>
      <c r="C24543" s="106"/>
      <c r="D24543" s="139"/>
      <c r="P24543" s="142"/>
      <c r="Q24543" s="142"/>
      <c r="R24543" s="142"/>
      <c r="S24543" s="139"/>
    </row>
    <row r="24544" spans="2:19" ht="15.75" customHeight="1" x14ac:dyDescent="0.25">
      <c r="B24544" s="106"/>
      <c r="C24544" s="106"/>
      <c r="D24544" s="139"/>
      <c r="P24544" s="142"/>
      <c r="Q24544" s="142"/>
      <c r="R24544" s="142"/>
      <c r="S24544" s="139"/>
    </row>
    <row r="24545" spans="2:19" ht="15.75" customHeight="1" x14ac:dyDescent="0.25">
      <c r="B24545" s="106"/>
      <c r="C24545" s="106"/>
      <c r="D24545" s="139"/>
      <c r="P24545" s="142"/>
      <c r="Q24545" s="142"/>
      <c r="R24545" s="142"/>
      <c r="S24545" s="139"/>
    </row>
    <row r="24546" spans="2:19" ht="15.75" customHeight="1" x14ac:dyDescent="0.25">
      <c r="B24546" s="106"/>
      <c r="C24546" s="106"/>
      <c r="D24546" s="139"/>
      <c r="P24546" s="142"/>
      <c r="Q24546" s="142"/>
      <c r="R24546" s="142"/>
      <c r="S24546" s="139"/>
    </row>
    <row r="24547" spans="2:19" ht="15.75" customHeight="1" x14ac:dyDescent="0.25">
      <c r="B24547" s="106"/>
      <c r="C24547" s="106"/>
      <c r="D24547" s="139"/>
      <c r="P24547" s="142"/>
      <c r="Q24547" s="142"/>
      <c r="R24547" s="142"/>
      <c r="S24547" s="139"/>
    </row>
    <row r="24548" spans="2:19" ht="15.75" customHeight="1" x14ac:dyDescent="0.25">
      <c r="B24548" s="106"/>
      <c r="C24548" s="106"/>
      <c r="D24548" s="139"/>
      <c r="P24548" s="142"/>
      <c r="Q24548" s="142"/>
      <c r="R24548" s="142"/>
      <c r="S24548" s="139"/>
    </row>
    <row r="24549" spans="2:19" ht="15.75" customHeight="1" x14ac:dyDescent="0.25">
      <c r="B24549" s="106"/>
      <c r="C24549" s="106"/>
      <c r="D24549" s="139"/>
      <c r="P24549" s="142"/>
      <c r="Q24549" s="142"/>
      <c r="R24549" s="142"/>
      <c r="S24549" s="139"/>
    </row>
    <row r="24550" spans="2:19" ht="15.75" customHeight="1" x14ac:dyDescent="0.25">
      <c r="B24550" s="106"/>
      <c r="C24550" s="106"/>
      <c r="D24550" s="139"/>
      <c r="P24550" s="142"/>
      <c r="Q24550" s="142"/>
      <c r="R24550" s="142"/>
      <c r="S24550" s="139"/>
    </row>
    <row r="24551" spans="2:19" ht="15.75" customHeight="1" x14ac:dyDescent="0.25">
      <c r="B24551" s="106"/>
      <c r="C24551" s="106"/>
      <c r="D24551" s="139"/>
      <c r="P24551" s="142"/>
      <c r="Q24551" s="142"/>
      <c r="R24551" s="142"/>
      <c r="S24551" s="139"/>
    </row>
    <row r="24552" spans="2:19" ht="15.75" customHeight="1" x14ac:dyDescent="0.25">
      <c r="B24552" s="106"/>
      <c r="C24552" s="106"/>
      <c r="D24552" s="139"/>
      <c r="P24552" s="142"/>
      <c r="Q24552" s="142"/>
      <c r="R24552" s="142"/>
      <c r="S24552" s="139"/>
    </row>
    <row r="24553" spans="2:19" ht="15.75" customHeight="1" x14ac:dyDescent="0.25">
      <c r="B24553" s="106"/>
      <c r="C24553" s="106"/>
      <c r="D24553" s="139"/>
      <c r="P24553" s="142"/>
      <c r="Q24553" s="142"/>
      <c r="R24553" s="142"/>
      <c r="S24553" s="139"/>
    </row>
    <row r="24554" spans="2:19" ht="15.75" customHeight="1" x14ac:dyDescent="0.25">
      <c r="B24554" s="106"/>
      <c r="C24554" s="106"/>
      <c r="D24554" s="139"/>
      <c r="P24554" s="142"/>
      <c r="Q24554" s="142"/>
      <c r="R24554" s="142"/>
      <c r="S24554" s="139"/>
    </row>
    <row r="24555" spans="2:19" ht="15.75" customHeight="1" x14ac:dyDescent="0.25">
      <c r="B24555" s="106"/>
      <c r="C24555" s="106"/>
      <c r="D24555" s="139"/>
      <c r="P24555" s="142"/>
      <c r="Q24555" s="142"/>
      <c r="R24555" s="142"/>
      <c r="S24555" s="139"/>
    </row>
    <row r="24556" spans="2:19" ht="15.75" customHeight="1" x14ac:dyDescent="0.25">
      <c r="B24556" s="106"/>
      <c r="C24556" s="106"/>
      <c r="D24556" s="139"/>
      <c r="P24556" s="142"/>
      <c r="Q24556" s="142"/>
      <c r="R24556" s="142"/>
      <c r="S24556" s="139"/>
    </row>
    <row r="24557" spans="2:19" ht="15.75" customHeight="1" x14ac:dyDescent="0.25">
      <c r="B24557" s="106"/>
      <c r="C24557" s="106"/>
      <c r="D24557" s="139"/>
      <c r="P24557" s="142"/>
      <c r="Q24557" s="142"/>
      <c r="R24557" s="142"/>
      <c r="S24557" s="139"/>
    </row>
    <row r="24558" spans="2:19" ht="15.75" customHeight="1" x14ac:dyDescent="0.25">
      <c r="B24558" s="106"/>
      <c r="C24558" s="106"/>
      <c r="D24558" s="139"/>
      <c r="P24558" s="142"/>
      <c r="Q24558" s="142"/>
      <c r="R24558" s="142"/>
      <c r="S24558" s="139"/>
    </row>
    <row r="24559" spans="2:19" ht="15.75" customHeight="1" x14ac:dyDescent="0.25">
      <c r="B24559" s="106"/>
      <c r="C24559" s="106"/>
      <c r="D24559" s="139"/>
      <c r="P24559" s="142"/>
      <c r="Q24559" s="142"/>
      <c r="R24559" s="142"/>
      <c r="S24559" s="139"/>
    </row>
    <row r="24560" spans="2:19" ht="15.75" customHeight="1" x14ac:dyDescent="0.25">
      <c r="B24560" s="106"/>
      <c r="C24560" s="106"/>
      <c r="D24560" s="139"/>
      <c r="P24560" s="142"/>
      <c r="Q24560" s="142"/>
      <c r="R24560" s="142"/>
      <c r="S24560" s="139"/>
    </row>
    <row r="24561" spans="2:19" ht="15.75" customHeight="1" x14ac:dyDescent="0.25">
      <c r="B24561" s="106"/>
      <c r="C24561" s="106"/>
      <c r="D24561" s="139"/>
      <c r="P24561" s="142"/>
      <c r="Q24561" s="142"/>
      <c r="R24561" s="142"/>
      <c r="S24561" s="139"/>
    </row>
    <row r="24562" spans="2:19" ht="15.75" customHeight="1" x14ac:dyDescent="0.25">
      <c r="B24562" s="106"/>
      <c r="C24562" s="106"/>
      <c r="D24562" s="139"/>
      <c r="P24562" s="142"/>
      <c r="Q24562" s="142"/>
      <c r="R24562" s="142"/>
      <c r="S24562" s="139"/>
    </row>
    <row r="24563" spans="2:19" ht="15.75" customHeight="1" x14ac:dyDescent="0.25">
      <c r="B24563" s="106"/>
      <c r="C24563" s="106"/>
      <c r="D24563" s="139"/>
      <c r="P24563" s="142"/>
      <c r="Q24563" s="142"/>
      <c r="R24563" s="142"/>
      <c r="S24563" s="139"/>
    </row>
    <row r="24564" spans="2:19" ht="15.75" customHeight="1" x14ac:dyDescent="0.25">
      <c r="B24564" s="106"/>
      <c r="C24564" s="106"/>
      <c r="D24564" s="139"/>
      <c r="P24564" s="142"/>
      <c r="Q24564" s="142"/>
      <c r="R24564" s="142"/>
      <c r="S24564" s="139"/>
    </row>
    <row r="24565" spans="2:19" ht="15.75" customHeight="1" x14ac:dyDescent="0.25">
      <c r="B24565" s="106"/>
      <c r="C24565" s="106"/>
      <c r="D24565" s="139"/>
      <c r="P24565" s="142"/>
      <c r="Q24565" s="142"/>
      <c r="R24565" s="142"/>
      <c r="S24565" s="139"/>
    </row>
    <row r="24566" spans="2:19" ht="15.75" customHeight="1" x14ac:dyDescent="0.25">
      <c r="B24566" s="106"/>
      <c r="C24566" s="106"/>
      <c r="D24566" s="139"/>
      <c r="P24566" s="142"/>
      <c r="Q24566" s="142"/>
      <c r="R24566" s="142"/>
      <c r="S24566" s="139"/>
    </row>
    <row r="24567" spans="2:19" ht="15.75" customHeight="1" x14ac:dyDescent="0.25">
      <c r="B24567" s="106"/>
      <c r="C24567" s="106"/>
      <c r="D24567" s="139"/>
      <c r="P24567" s="142"/>
      <c r="Q24567" s="142"/>
      <c r="R24567" s="142"/>
      <c r="S24567" s="139"/>
    </row>
    <row r="24568" spans="2:19" ht="15.75" customHeight="1" x14ac:dyDescent="0.25">
      <c r="B24568" s="106"/>
      <c r="C24568" s="106"/>
      <c r="D24568" s="139"/>
      <c r="P24568" s="142"/>
      <c r="Q24568" s="142"/>
      <c r="R24568" s="142"/>
      <c r="S24568" s="139"/>
    </row>
    <row r="24569" spans="2:19" ht="15.75" customHeight="1" x14ac:dyDescent="0.25">
      <c r="B24569" s="106"/>
      <c r="C24569" s="106"/>
      <c r="D24569" s="139"/>
      <c r="P24569" s="142"/>
      <c r="Q24569" s="142"/>
      <c r="R24569" s="142"/>
      <c r="S24569" s="139"/>
    </row>
    <row r="24570" spans="2:19" ht="15.75" customHeight="1" x14ac:dyDescent="0.25">
      <c r="B24570" s="106"/>
      <c r="C24570" s="106"/>
      <c r="D24570" s="139"/>
      <c r="P24570" s="142"/>
      <c r="Q24570" s="142"/>
      <c r="R24570" s="142"/>
      <c r="S24570" s="139"/>
    </row>
    <row r="24571" spans="2:19" ht="15.75" customHeight="1" x14ac:dyDescent="0.25">
      <c r="B24571" s="106"/>
      <c r="C24571" s="106"/>
      <c r="D24571" s="139"/>
      <c r="P24571" s="142"/>
      <c r="Q24571" s="142"/>
      <c r="R24571" s="142"/>
      <c r="S24571" s="139"/>
    </row>
    <row r="24572" spans="2:19" ht="15.75" customHeight="1" x14ac:dyDescent="0.25">
      <c r="B24572" s="106"/>
      <c r="C24572" s="106"/>
      <c r="D24572" s="139"/>
      <c r="P24572" s="142"/>
      <c r="Q24572" s="142"/>
      <c r="R24572" s="142"/>
      <c r="S24572" s="139"/>
    </row>
    <row r="24573" spans="2:19" ht="15.75" customHeight="1" x14ac:dyDescent="0.25">
      <c r="B24573" s="106"/>
      <c r="C24573" s="106"/>
      <c r="D24573" s="139"/>
      <c r="P24573" s="142"/>
      <c r="Q24573" s="142"/>
      <c r="R24573" s="142"/>
      <c r="S24573" s="139"/>
    </row>
    <row r="24574" spans="2:19" ht="15.75" customHeight="1" x14ac:dyDescent="0.25">
      <c r="B24574" s="106"/>
      <c r="C24574" s="106"/>
      <c r="D24574" s="139"/>
      <c r="P24574" s="142"/>
      <c r="Q24574" s="142"/>
      <c r="R24574" s="142"/>
      <c r="S24574" s="139"/>
    </row>
    <row r="24575" spans="2:19" ht="15.75" customHeight="1" x14ac:dyDescent="0.25">
      <c r="B24575" s="106"/>
      <c r="C24575" s="106"/>
      <c r="D24575" s="139"/>
      <c r="P24575" s="142"/>
      <c r="Q24575" s="142"/>
      <c r="R24575" s="142"/>
      <c r="S24575" s="139"/>
    </row>
    <row r="24576" spans="2:19" ht="15.75" customHeight="1" x14ac:dyDescent="0.25">
      <c r="B24576" s="106"/>
      <c r="C24576" s="106"/>
      <c r="D24576" s="139"/>
      <c r="P24576" s="142"/>
      <c r="Q24576" s="142"/>
      <c r="R24576" s="142"/>
      <c r="S24576" s="139"/>
    </row>
    <row r="24577" spans="2:19" ht="15.75" customHeight="1" x14ac:dyDescent="0.25">
      <c r="B24577" s="106"/>
      <c r="C24577" s="106"/>
      <c r="D24577" s="139"/>
      <c r="P24577" s="142"/>
      <c r="Q24577" s="142"/>
      <c r="R24577" s="142"/>
      <c r="S24577" s="139"/>
    </row>
    <row r="24578" spans="2:19" ht="15.75" customHeight="1" x14ac:dyDescent="0.25">
      <c r="B24578" s="106"/>
      <c r="C24578" s="106"/>
      <c r="D24578" s="139"/>
      <c r="P24578" s="142"/>
      <c r="Q24578" s="142"/>
      <c r="R24578" s="142"/>
      <c r="S24578" s="139"/>
    </row>
    <row r="24579" spans="2:19" ht="15.75" customHeight="1" x14ac:dyDescent="0.25">
      <c r="B24579" s="106"/>
      <c r="C24579" s="106"/>
      <c r="D24579" s="139"/>
      <c r="P24579" s="142"/>
      <c r="Q24579" s="142"/>
      <c r="R24579" s="142"/>
      <c r="S24579" s="139"/>
    </row>
    <row r="24580" spans="2:19" ht="15.75" customHeight="1" x14ac:dyDescent="0.25">
      <c r="B24580" s="106"/>
      <c r="C24580" s="106"/>
      <c r="D24580" s="139"/>
      <c r="P24580" s="142"/>
      <c r="Q24580" s="142"/>
      <c r="R24580" s="142"/>
      <c r="S24580" s="139"/>
    </row>
    <row r="24581" spans="2:19" ht="15.75" customHeight="1" x14ac:dyDescent="0.25">
      <c r="B24581" s="106"/>
      <c r="C24581" s="106"/>
      <c r="D24581" s="139"/>
      <c r="P24581" s="142"/>
      <c r="Q24581" s="142"/>
      <c r="R24581" s="142"/>
      <c r="S24581" s="139"/>
    </row>
    <row r="24582" spans="2:19" ht="15.75" customHeight="1" x14ac:dyDescent="0.25">
      <c r="B24582" s="106"/>
      <c r="C24582" s="106"/>
      <c r="D24582" s="139"/>
      <c r="P24582" s="142"/>
      <c r="Q24582" s="142"/>
      <c r="R24582" s="142"/>
      <c r="S24582" s="139"/>
    </row>
    <row r="24583" spans="2:19" ht="15.75" customHeight="1" x14ac:dyDescent="0.25">
      <c r="B24583" s="106"/>
      <c r="C24583" s="106"/>
      <c r="D24583" s="139"/>
      <c r="P24583" s="142"/>
      <c r="Q24583" s="142"/>
      <c r="R24583" s="142"/>
      <c r="S24583" s="139"/>
    </row>
    <row r="24584" spans="2:19" ht="15.75" customHeight="1" x14ac:dyDescent="0.25">
      <c r="B24584" s="106"/>
      <c r="C24584" s="106"/>
      <c r="D24584" s="139"/>
      <c r="P24584" s="142"/>
      <c r="Q24584" s="142"/>
      <c r="R24584" s="142"/>
      <c r="S24584" s="139"/>
    </row>
    <row r="24585" spans="2:19" ht="15.75" customHeight="1" x14ac:dyDescent="0.25">
      <c r="B24585" s="106"/>
      <c r="C24585" s="106"/>
      <c r="D24585" s="139"/>
      <c r="P24585" s="142"/>
      <c r="Q24585" s="142"/>
      <c r="R24585" s="142"/>
      <c r="S24585" s="139"/>
    </row>
    <row r="24586" spans="2:19" ht="15.75" customHeight="1" x14ac:dyDescent="0.25">
      <c r="B24586" s="106"/>
      <c r="C24586" s="106"/>
      <c r="D24586" s="139"/>
      <c r="P24586" s="142"/>
      <c r="Q24586" s="142"/>
      <c r="R24586" s="142"/>
      <c r="S24586" s="139"/>
    </row>
    <row r="24587" spans="2:19" ht="15.75" customHeight="1" x14ac:dyDescent="0.25">
      <c r="B24587" s="106"/>
      <c r="C24587" s="106"/>
      <c r="D24587" s="139"/>
      <c r="P24587" s="142"/>
      <c r="Q24587" s="142"/>
      <c r="R24587" s="142"/>
      <c r="S24587" s="139"/>
    </row>
    <row r="24588" spans="2:19" ht="15.75" customHeight="1" x14ac:dyDescent="0.25">
      <c r="B24588" s="106"/>
      <c r="C24588" s="106"/>
      <c r="D24588" s="139"/>
      <c r="P24588" s="142"/>
      <c r="Q24588" s="142"/>
      <c r="R24588" s="142"/>
      <c r="S24588" s="139"/>
    </row>
    <row r="24589" spans="2:19" ht="15.75" customHeight="1" x14ac:dyDescent="0.25">
      <c r="B24589" s="106"/>
      <c r="C24589" s="106"/>
      <c r="D24589" s="139"/>
      <c r="P24589" s="142"/>
      <c r="Q24589" s="142"/>
      <c r="R24589" s="142"/>
      <c r="S24589" s="139"/>
    </row>
    <row r="24590" spans="2:19" ht="15.75" customHeight="1" x14ac:dyDescent="0.25">
      <c r="B24590" s="106"/>
      <c r="C24590" s="106"/>
      <c r="D24590" s="139"/>
      <c r="P24590" s="142"/>
      <c r="Q24590" s="142"/>
      <c r="R24590" s="142"/>
      <c r="S24590" s="139"/>
    </row>
    <row r="24591" spans="2:19" ht="15.75" customHeight="1" x14ac:dyDescent="0.25">
      <c r="B24591" s="106"/>
      <c r="C24591" s="106"/>
      <c r="D24591" s="139"/>
      <c r="P24591" s="142"/>
      <c r="Q24591" s="142"/>
      <c r="R24591" s="142"/>
      <c r="S24591" s="139"/>
    </row>
    <row r="24592" spans="2:19" ht="15.75" customHeight="1" x14ac:dyDescent="0.25">
      <c r="B24592" s="106"/>
      <c r="C24592" s="106"/>
      <c r="D24592" s="139"/>
      <c r="P24592" s="142"/>
      <c r="Q24592" s="142"/>
      <c r="R24592" s="142"/>
      <c r="S24592" s="139"/>
    </row>
    <row r="24593" spans="2:19" ht="15.75" customHeight="1" x14ac:dyDescent="0.25">
      <c r="B24593" s="106"/>
      <c r="C24593" s="106"/>
      <c r="D24593" s="139"/>
      <c r="P24593" s="142"/>
      <c r="Q24593" s="142"/>
      <c r="R24593" s="142"/>
      <c r="S24593" s="139"/>
    </row>
    <row r="24594" spans="2:19" ht="15.75" customHeight="1" x14ac:dyDescent="0.25">
      <c r="B24594" s="106"/>
      <c r="C24594" s="106"/>
      <c r="D24594" s="139"/>
      <c r="P24594" s="142"/>
      <c r="Q24594" s="142"/>
      <c r="R24594" s="142"/>
      <c r="S24594" s="139"/>
    </row>
    <row r="24595" spans="2:19" ht="15.75" customHeight="1" x14ac:dyDescent="0.25">
      <c r="B24595" s="106"/>
      <c r="C24595" s="106"/>
      <c r="D24595" s="139"/>
      <c r="P24595" s="142"/>
      <c r="Q24595" s="142"/>
      <c r="R24595" s="142"/>
      <c r="S24595" s="139"/>
    </row>
    <row r="24596" spans="2:19" ht="15.75" customHeight="1" x14ac:dyDescent="0.25">
      <c r="B24596" s="106"/>
      <c r="C24596" s="106"/>
      <c r="D24596" s="139"/>
      <c r="P24596" s="142"/>
      <c r="Q24596" s="142"/>
      <c r="R24596" s="142"/>
      <c r="S24596" s="139"/>
    </row>
    <row r="24597" spans="2:19" ht="15.75" customHeight="1" x14ac:dyDescent="0.25">
      <c r="B24597" s="106"/>
      <c r="C24597" s="106"/>
      <c r="D24597" s="139"/>
      <c r="P24597" s="142"/>
      <c r="Q24597" s="142"/>
      <c r="R24597" s="142"/>
      <c r="S24597" s="139"/>
    </row>
    <row r="24598" spans="2:19" ht="15.75" customHeight="1" x14ac:dyDescent="0.25">
      <c r="B24598" s="106"/>
      <c r="C24598" s="106"/>
      <c r="D24598" s="139"/>
      <c r="P24598" s="142"/>
      <c r="Q24598" s="142"/>
      <c r="R24598" s="142"/>
      <c r="S24598" s="139"/>
    </row>
    <row r="24599" spans="2:19" ht="15.75" customHeight="1" x14ac:dyDescent="0.25">
      <c r="B24599" s="106"/>
      <c r="C24599" s="106"/>
      <c r="D24599" s="139"/>
      <c r="P24599" s="142"/>
      <c r="Q24599" s="142"/>
      <c r="R24599" s="142"/>
      <c r="S24599" s="139"/>
    </row>
    <row r="24600" spans="2:19" ht="15.75" customHeight="1" x14ac:dyDescent="0.25">
      <c r="B24600" s="106"/>
      <c r="C24600" s="106"/>
      <c r="D24600" s="139"/>
      <c r="P24600" s="142"/>
      <c r="Q24600" s="142"/>
      <c r="R24600" s="142"/>
      <c r="S24600" s="139"/>
    </row>
    <row r="24601" spans="2:19" ht="15.75" customHeight="1" x14ac:dyDescent="0.25">
      <c r="B24601" s="106"/>
      <c r="C24601" s="106"/>
      <c r="D24601" s="139"/>
      <c r="P24601" s="142"/>
      <c r="Q24601" s="142"/>
      <c r="R24601" s="142"/>
      <c r="S24601" s="139"/>
    </row>
    <row r="24602" spans="2:19" ht="15.75" customHeight="1" x14ac:dyDescent="0.25">
      <c r="B24602" s="106"/>
      <c r="C24602" s="106"/>
      <c r="D24602" s="139"/>
      <c r="P24602" s="142"/>
      <c r="Q24602" s="142"/>
      <c r="R24602" s="142"/>
      <c r="S24602" s="139"/>
    </row>
    <row r="24603" spans="2:19" ht="15.75" customHeight="1" x14ac:dyDescent="0.25">
      <c r="B24603" s="106"/>
      <c r="C24603" s="106"/>
      <c r="D24603" s="139"/>
      <c r="P24603" s="142"/>
      <c r="Q24603" s="142"/>
      <c r="R24603" s="142"/>
      <c r="S24603" s="139"/>
    </row>
    <row r="24604" spans="2:19" ht="15.75" customHeight="1" x14ac:dyDescent="0.25">
      <c r="B24604" s="106"/>
      <c r="C24604" s="106"/>
      <c r="D24604" s="139"/>
      <c r="P24604" s="142"/>
      <c r="Q24604" s="142"/>
      <c r="R24604" s="142"/>
      <c r="S24604" s="139"/>
    </row>
    <row r="24605" spans="2:19" ht="15.75" customHeight="1" x14ac:dyDescent="0.25">
      <c r="B24605" s="106"/>
      <c r="C24605" s="106"/>
      <c r="D24605" s="139"/>
      <c r="P24605" s="142"/>
      <c r="Q24605" s="142"/>
      <c r="R24605" s="142"/>
      <c r="S24605" s="139"/>
    </row>
    <row r="24606" spans="2:19" ht="15.75" customHeight="1" x14ac:dyDescent="0.25">
      <c r="B24606" s="106"/>
      <c r="C24606" s="106"/>
      <c r="D24606" s="139"/>
      <c r="P24606" s="142"/>
      <c r="Q24606" s="142"/>
      <c r="R24606" s="142"/>
      <c r="S24606" s="139"/>
    </row>
    <row r="24607" spans="2:19" ht="15.75" customHeight="1" x14ac:dyDescent="0.25">
      <c r="B24607" s="106"/>
      <c r="C24607" s="106"/>
      <c r="D24607" s="139"/>
      <c r="P24607" s="142"/>
      <c r="Q24607" s="142"/>
      <c r="R24607" s="142"/>
      <c r="S24607" s="139"/>
    </row>
    <row r="24608" spans="2:19" ht="15.75" customHeight="1" x14ac:dyDescent="0.25">
      <c r="B24608" s="106"/>
      <c r="C24608" s="106"/>
      <c r="D24608" s="139"/>
      <c r="P24608" s="142"/>
      <c r="Q24608" s="142"/>
      <c r="R24608" s="142"/>
      <c r="S24608" s="139"/>
    </row>
    <row r="24609" spans="2:19" ht="15.75" customHeight="1" x14ac:dyDescent="0.25">
      <c r="B24609" s="106"/>
      <c r="C24609" s="106"/>
      <c r="D24609" s="139"/>
      <c r="P24609" s="142"/>
      <c r="Q24609" s="142"/>
      <c r="R24609" s="142"/>
      <c r="S24609" s="139"/>
    </row>
    <row r="24610" spans="2:19" ht="15.75" customHeight="1" x14ac:dyDescent="0.25">
      <c r="B24610" s="106"/>
      <c r="C24610" s="106"/>
      <c r="D24610" s="139"/>
      <c r="P24610" s="142"/>
      <c r="Q24610" s="142"/>
      <c r="R24610" s="142"/>
      <c r="S24610" s="139"/>
    </row>
    <row r="24611" spans="2:19" ht="15.75" customHeight="1" x14ac:dyDescent="0.25">
      <c r="B24611" s="106"/>
      <c r="C24611" s="106"/>
      <c r="D24611" s="139"/>
      <c r="P24611" s="142"/>
      <c r="Q24611" s="142"/>
      <c r="R24611" s="142"/>
      <c r="S24611" s="139"/>
    </row>
    <row r="24612" spans="2:19" ht="15.75" customHeight="1" x14ac:dyDescent="0.25">
      <c r="B24612" s="106"/>
      <c r="C24612" s="106"/>
      <c r="D24612" s="139"/>
      <c r="P24612" s="142"/>
      <c r="Q24612" s="142"/>
      <c r="R24612" s="142"/>
      <c r="S24612" s="139"/>
    </row>
    <row r="24613" spans="2:19" ht="15.75" customHeight="1" x14ac:dyDescent="0.25">
      <c r="B24613" s="106"/>
      <c r="C24613" s="106"/>
      <c r="D24613" s="139"/>
      <c r="P24613" s="142"/>
      <c r="Q24613" s="142"/>
      <c r="R24613" s="142"/>
      <c r="S24613" s="139"/>
    </row>
    <row r="24614" spans="2:19" ht="15.75" customHeight="1" x14ac:dyDescent="0.25">
      <c r="B24614" s="106"/>
      <c r="C24614" s="106"/>
      <c r="D24614" s="139"/>
      <c r="P24614" s="142"/>
      <c r="Q24614" s="142"/>
      <c r="R24614" s="142"/>
      <c r="S24614" s="139"/>
    </row>
    <row r="24615" spans="2:19" ht="15.75" customHeight="1" x14ac:dyDescent="0.25">
      <c r="B24615" s="106"/>
      <c r="C24615" s="106"/>
      <c r="D24615" s="139"/>
      <c r="P24615" s="142"/>
      <c r="Q24615" s="142"/>
      <c r="R24615" s="142"/>
      <c r="S24615" s="139"/>
    </row>
    <row r="24616" spans="2:19" ht="15.75" customHeight="1" x14ac:dyDescent="0.25">
      <c r="B24616" s="106"/>
      <c r="C24616" s="106"/>
      <c r="D24616" s="139"/>
      <c r="P24616" s="142"/>
      <c r="Q24616" s="142"/>
      <c r="R24616" s="142"/>
      <c r="S24616" s="139"/>
    </row>
    <row r="24617" spans="2:19" ht="15.75" customHeight="1" x14ac:dyDescent="0.25">
      <c r="B24617" s="106"/>
      <c r="C24617" s="106"/>
      <c r="D24617" s="139"/>
      <c r="P24617" s="142"/>
      <c r="Q24617" s="142"/>
      <c r="R24617" s="142"/>
      <c r="S24617" s="139"/>
    </row>
    <row r="24618" spans="2:19" ht="15.75" customHeight="1" x14ac:dyDescent="0.25">
      <c r="B24618" s="106"/>
      <c r="C24618" s="106"/>
      <c r="D24618" s="139"/>
      <c r="P24618" s="142"/>
      <c r="Q24618" s="142"/>
      <c r="R24618" s="142"/>
      <c r="S24618" s="139"/>
    </row>
    <row r="24619" spans="2:19" ht="15.75" customHeight="1" x14ac:dyDescent="0.25">
      <c r="B24619" s="106"/>
      <c r="C24619" s="106"/>
      <c r="D24619" s="139"/>
      <c r="P24619" s="142"/>
      <c r="Q24619" s="142"/>
      <c r="R24619" s="142"/>
      <c r="S24619" s="139"/>
    </row>
    <row r="24620" spans="2:19" ht="15.75" customHeight="1" x14ac:dyDescent="0.25">
      <c r="B24620" s="106"/>
      <c r="C24620" s="106"/>
      <c r="D24620" s="139"/>
      <c r="P24620" s="142"/>
      <c r="Q24620" s="142"/>
      <c r="R24620" s="142"/>
      <c r="S24620" s="139"/>
    </row>
    <row r="24621" spans="2:19" ht="15.75" customHeight="1" x14ac:dyDescent="0.25">
      <c r="B24621" s="106"/>
      <c r="C24621" s="106"/>
      <c r="D24621" s="139"/>
      <c r="P24621" s="142"/>
      <c r="Q24621" s="142"/>
      <c r="R24621" s="142"/>
      <c r="S24621" s="139"/>
    </row>
    <row r="24622" spans="2:19" ht="15.75" customHeight="1" x14ac:dyDescent="0.25">
      <c r="B24622" s="106"/>
      <c r="C24622" s="106"/>
      <c r="D24622" s="139"/>
      <c r="P24622" s="142"/>
      <c r="Q24622" s="142"/>
      <c r="R24622" s="142"/>
      <c r="S24622" s="139"/>
    </row>
    <row r="24623" spans="2:19" ht="15.75" customHeight="1" x14ac:dyDescent="0.25">
      <c r="B24623" s="106"/>
      <c r="C24623" s="106"/>
      <c r="D24623" s="139"/>
      <c r="P24623" s="142"/>
      <c r="Q24623" s="142"/>
      <c r="R24623" s="142"/>
      <c r="S24623" s="139"/>
    </row>
    <row r="24624" spans="2:19" ht="15.75" customHeight="1" x14ac:dyDescent="0.25">
      <c r="B24624" s="106"/>
      <c r="C24624" s="106"/>
      <c r="D24624" s="139"/>
      <c r="P24624" s="142"/>
      <c r="Q24624" s="142"/>
      <c r="R24624" s="142"/>
      <c r="S24624" s="139"/>
    </row>
    <row r="24625" spans="2:19" ht="15.75" customHeight="1" x14ac:dyDescent="0.25">
      <c r="B24625" s="106"/>
      <c r="C24625" s="106"/>
      <c r="D24625" s="139"/>
      <c r="P24625" s="142"/>
      <c r="Q24625" s="142"/>
      <c r="R24625" s="142"/>
      <c r="S24625" s="139"/>
    </row>
    <row r="24626" spans="2:19" ht="15.75" customHeight="1" x14ac:dyDescent="0.25">
      <c r="B24626" s="106"/>
      <c r="C24626" s="106"/>
      <c r="D24626" s="139"/>
      <c r="P24626" s="142"/>
      <c r="Q24626" s="142"/>
      <c r="R24626" s="142"/>
      <c r="S24626" s="139"/>
    </row>
    <row r="24627" spans="2:19" ht="15.75" customHeight="1" x14ac:dyDescent="0.25">
      <c r="B24627" s="106"/>
      <c r="C24627" s="106"/>
      <c r="D24627" s="139"/>
      <c r="P24627" s="142"/>
      <c r="Q24627" s="142"/>
      <c r="R24627" s="142"/>
      <c r="S24627" s="139"/>
    </row>
    <row r="24628" spans="2:19" ht="15.75" customHeight="1" x14ac:dyDescent="0.25">
      <c r="B24628" s="106"/>
      <c r="C24628" s="106"/>
      <c r="D24628" s="139"/>
      <c r="P24628" s="142"/>
      <c r="Q24628" s="142"/>
      <c r="R24628" s="142"/>
      <c r="S24628" s="139"/>
    </row>
    <row r="24629" spans="2:19" ht="15.75" customHeight="1" x14ac:dyDescent="0.25">
      <c r="B24629" s="106"/>
      <c r="C24629" s="106"/>
      <c r="D24629" s="139"/>
      <c r="P24629" s="142"/>
      <c r="Q24629" s="142"/>
      <c r="R24629" s="142"/>
      <c r="S24629" s="139"/>
    </row>
    <row r="24630" spans="2:19" ht="15.75" customHeight="1" x14ac:dyDescent="0.25">
      <c r="B24630" s="106"/>
      <c r="C24630" s="106"/>
      <c r="D24630" s="139"/>
      <c r="P24630" s="142"/>
      <c r="Q24630" s="142"/>
      <c r="R24630" s="142"/>
      <c r="S24630" s="139"/>
    </row>
    <row r="24631" spans="2:19" ht="15.75" customHeight="1" x14ac:dyDescent="0.25">
      <c r="B24631" s="106"/>
      <c r="C24631" s="106"/>
      <c r="D24631" s="139"/>
      <c r="P24631" s="142"/>
      <c r="Q24631" s="142"/>
      <c r="R24631" s="142"/>
      <c r="S24631" s="139"/>
    </row>
    <row r="24632" spans="2:19" ht="15.75" customHeight="1" x14ac:dyDescent="0.25">
      <c r="B24632" s="106"/>
      <c r="C24632" s="106"/>
      <c r="D24632" s="139"/>
      <c r="P24632" s="142"/>
      <c r="Q24632" s="142"/>
      <c r="R24632" s="142"/>
      <c r="S24632" s="139"/>
    </row>
    <row r="24633" spans="2:19" ht="15.75" customHeight="1" x14ac:dyDescent="0.25">
      <c r="B24633" s="106"/>
      <c r="C24633" s="106"/>
      <c r="D24633" s="139"/>
      <c r="P24633" s="142"/>
      <c r="Q24633" s="142"/>
      <c r="R24633" s="142"/>
      <c r="S24633" s="139"/>
    </row>
    <row r="24634" spans="2:19" ht="15.75" customHeight="1" x14ac:dyDescent="0.25">
      <c r="B24634" s="106"/>
      <c r="C24634" s="106"/>
      <c r="D24634" s="139"/>
      <c r="P24634" s="142"/>
      <c r="Q24634" s="142"/>
      <c r="R24634" s="142"/>
      <c r="S24634" s="139"/>
    </row>
    <row r="24635" spans="2:19" ht="15.75" customHeight="1" x14ac:dyDescent="0.25">
      <c r="B24635" s="106"/>
      <c r="C24635" s="106"/>
      <c r="D24635" s="139"/>
      <c r="P24635" s="142"/>
      <c r="Q24635" s="142"/>
      <c r="R24635" s="142"/>
      <c r="S24635" s="139"/>
    </row>
    <row r="24636" spans="2:19" ht="15.75" customHeight="1" x14ac:dyDescent="0.25">
      <c r="B24636" s="106"/>
      <c r="C24636" s="106"/>
      <c r="D24636" s="139"/>
      <c r="P24636" s="142"/>
      <c r="Q24636" s="142"/>
      <c r="R24636" s="142"/>
      <c r="S24636" s="139"/>
    </row>
    <row r="24637" spans="2:19" ht="15.75" customHeight="1" x14ac:dyDescent="0.25">
      <c r="B24637" s="106"/>
      <c r="C24637" s="106"/>
      <c r="D24637" s="139"/>
      <c r="P24637" s="142"/>
      <c r="Q24637" s="142"/>
      <c r="R24637" s="142"/>
      <c r="S24637" s="139"/>
    </row>
    <row r="24638" spans="2:19" ht="15.75" customHeight="1" x14ac:dyDescent="0.25">
      <c r="B24638" s="106"/>
      <c r="C24638" s="106"/>
      <c r="D24638" s="139"/>
      <c r="P24638" s="142"/>
      <c r="Q24638" s="142"/>
      <c r="R24638" s="142"/>
      <c r="S24638" s="139"/>
    </row>
    <row r="24639" spans="2:19" ht="15.75" customHeight="1" x14ac:dyDescent="0.25">
      <c r="B24639" s="106"/>
      <c r="C24639" s="106"/>
      <c r="D24639" s="139"/>
      <c r="P24639" s="142"/>
      <c r="Q24639" s="142"/>
      <c r="R24639" s="142"/>
      <c r="S24639" s="139"/>
    </row>
    <row r="24640" spans="2:19" ht="15.75" customHeight="1" x14ac:dyDescent="0.25">
      <c r="B24640" s="106"/>
      <c r="C24640" s="106"/>
      <c r="D24640" s="139"/>
      <c r="P24640" s="142"/>
      <c r="Q24640" s="142"/>
      <c r="R24640" s="142"/>
      <c r="S24640" s="139"/>
    </row>
    <row r="24641" spans="2:19" ht="15.75" customHeight="1" x14ac:dyDescent="0.25">
      <c r="B24641" s="106"/>
      <c r="C24641" s="106"/>
      <c r="D24641" s="139"/>
      <c r="P24641" s="142"/>
      <c r="Q24641" s="142"/>
      <c r="R24641" s="142"/>
      <c r="S24641" s="139"/>
    </row>
    <row r="24642" spans="2:19" ht="15.75" customHeight="1" x14ac:dyDescent="0.25">
      <c r="B24642" s="106"/>
      <c r="C24642" s="106"/>
      <c r="D24642" s="139"/>
      <c r="P24642" s="142"/>
      <c r="Q24642" s="142"/>
      <c r="R24642" s="142"/>
      <c r="S24642" s="139"/>
    </row>
    <row r="24643" spans="2:19" ht="15.75" customHeight="1" x14ac:dyDescent="0.25">
      <c r="B24643" s="106"/>
      <c r="C24643" s="106"/>
      <c r="D24643" s="139"/>
      <c r="P24643" s="142"/>
      <c r="Q24643" s="142"/>
      <c r="R24643" s="142"/>
      <c r="S24643" s="139"/>
    </row>
    <row r="24644" spans="2:19" ht="15.75" customHeight="1" x14ac:dyDescent="0.25">
      <c r="B24644" s="106"/>
      <c r="C24644" s="106"/>
      <c r="D24644" s="139"/>
      <c r="P24644" s="142"/>
      <c r="Q24644" s="142"/>
      <c r="R24644" s="142"/>
      <c r="S24644" s="139"/>
    </row>
    <row r="24645" spans="2:19" ht="15.75" customHeight="1" x14ac:dyDescent="0.25">
      <c r="B24645" s="106"/>
      <c r="C24645" s="106"/>
      <c r="D24645" s="139"/>
      <c r="P24645" s="142"/>
      <c r="Q24645" s="142"/>
      <c r="R24645" s="142"/>
      <c r="S24645" s="139"/>
    </row>
    <row r="24646" spans="2:19" ht="15.75" customHeight="1" x14ac:dyDescent="0.25">
      <c r="B24646" s="106"/>
      <c r="C24646" s="106"/>
      <c r="D24646" s="139"/>
      <c r="P24646" s="142"/>
      <c r="Q24646" s="142"/>
      <c r="R24646" s="142"/>
      <c r="S24646" s="139"/>
    </row>
    <row r="24647" spans="2:19" ht="15.75" customHeight="1" x14ac:dyDescent="0.25">
      <c r="B24647" s="106"/>
      <c r="C24647" s="106"/>
      <c r="D24647" s="139"/>
      <c r="P24647" s="142"/>
      <c r="Q24647" s="142"/>
      <c r="R24647" s="142"/>
      <c r="S24647" s="139"/>
    </row>
    <row r="24648" spans="2:19" ht="15.75" customHeight="1" x14ac:dyDescent="0.25">
      <c r="B24648" s="106"/>
      <c r="C24648" s="106"/>
      <c r="D24648" s="139"/>
      <c r="P24648" s="142"/>
      <c r="Q24648" s="142"/>
      <c r="R24648" s="142"/>
      <c r="S24648" s="139"/>
    </row>
    <row r="24649" spans="2:19" ht="15.75" customHeight="1" x14ac:dyDescent="0.25">
      <c r="B24649" s="106"/>
      <c r="C24649" s="106"/>
      <c r="D24649" s="139"/>
      <c r="P24649" s="142"/>
      <c r="Q24649" s="142"/>
      <c r="R24649" s="142"/>
      <c r="S24649" s="139"/>
    </row>
    <row r="24650" spans="2:19" ht="15.75" customHeight="1" x14ac:dyDescent="0.25">
      <c r="B24650" s="106"/>
      <c r="C24650" s="106"/>
      <c r="D24650" s="139"/>
      <c r="P24650" s="142"/>
      <c r="Q24650" s="142"/>
      <c r="R24650" s="142"/>
      <c r="S24650" s="139"/>
    </row>
    <row r="24651" spans="2:19" ht="15.75" customHeight="1" x14ac:dyDescent="0.25">
      <c r="B24651" s="106"/>
      <c r="C24651" s="106"/>
      <c r="D24651" s="139"/>
      <c r="P24651" s="142"/>
      <c r="Q24651" s="142"/>
      <c r="R24651" s="142"/>
      <c r="S24651" s="139"/>
    </row>
    <row r="24652" spans="2:19" ht="15.75" customHeight="1" x14ac:dyDescent="0.25">
      <c r="B24652" s="106"/>
      <c r="C24652" s="106"/>
      <c r="D24652" s="139"/>
      <c r="P24652" s="142"/>
      <c r="Q24652" s="142"/>
      <c r="R24652" s="142"/>
      <c r="S24652" s="139"/>
    </row>
    <row r="24653" spans="2:19" ht="15.75" customHeight="1" x14ac:dyDescent="0.25">
      <c r="B24653" s="106"/>
      <c r="C24653" s="106"/>
      <c r="D24653" s="139"/>
      <c r="P24653" s="142"/>
      <c r="Q24653" s="142"/>
      <c r="R24653" s="142"/>
      <c r="S24653" s="139"/>
    </row>
    <row r="24654" spans="2:19" ht="15.75" customHeight="1" x14ac:dyDescent="0.25">
      <c r="B24654" s="106"/>
      <c r="C24654" s="106"/>
      <c r="D24654" s="139"/>
      <c r="P24654" s="142"/>
      <c r="Q24654" s="142"/>
      <c r="R24654" s="142"/>
      <c r="S24654" s="139"/>
    </row>
    <row r="24655" spans="2:19" ht="15.75" customHeight="1" x14ac:dyDescent="0.25">
      <c r="B24655" s="106"/>
      <c r="C24655" s="106"/>
      <c r="D24655" s="139"/>
      <c r="P24655" s="142"/>
      <c r="Q24655" s="142"/>
      <c r="R24655" s="142"/>
      <c r="S24655" s="139"/>
    </row>
    <row r="24656" spans="2:19" ht="15.75" customHeight="1" x14ac:dyDescent="0.25">
      <c r="B24656" s="106"/>
      <c r="C24656" s="106"/>
      <c r="D24656" s="139"/>
      <c r="P24656" s="142"/>
      <c r="Q24656" s="142"/>
      <c r="R24656" s="142"/>
      <c r="S24656" s="139"/>
    </row>
    <row r="24657" spans="2:19" ht="15.75" customHeight="1" x14ac:dyDescent="0.25">
      <c r="B24657" s="106"/>
      <c r="C24657" s="106"/>
      <c r="D24657" s="139"/>
      <c r="P24657" s="142"/>
      <c r="Q24657" s="142"/>
      <c r="R24657" s="142"/>
      <c r="S24657" s="139"/>
    </row>
    <row r="24658" spans="2:19" ht="15.75" customHeight="1" x14ac:dyDescent="0.25">
      <c r="B24658" s="106"/>
      <c r="C24658" s="106"/>
      <c r="D24658" s="139"/>
      <c r="P24658" s="142"/>
      <c r="Q24658" s="142"/>
      <c r="R24658" s="142"/>
      <c r="S24658" s="139"/>
    </row>
    <row r="24659" spans="2:19" ht="15.75" customHeight="1" x14ac:dyDescent="0.25">
      <c r="B24659" s="106"/>
      <c r="C24659" s="106"/>
      <c r="D24659" s="139"/>
      <c r="P24659" s="142"/>
      <c r="Q24659" s="142"/>
      <c r="R24659" s="142"/>
      <c r="S24659" s="139"/>
    </row>
    <row r="24660" spans="2:19" ht="15.75" customHeight="1" x14ac:dyDescent="0.25">
      <c r="B24660" s="106"/>
      <c r="C24660" s="106"/>
      <c r="D24660" s="139"/>
      <c r="P24660" s="142"/>
      <c r="Q24660" s="142"/>
      <c r="R24660" s="142"/>
      <c r="S24660" s="139"/>
    </row>
    <row r="24661" spans="2:19" ht="15.75" customHeight="1" x14ac:dyDescent="0.25">
      <c r="B24661" s="106"/>
      <c r="C24661" s="106"/>
      <c r="D24661" s="139"/>
      <c r="P24661" s="142"/>
      <c r="Q24661" s="142"/>
      <c r="R24661" s="142"/>
      <c r="S24661" s="139"/>
    </row>
    <row r="24662" spans="2:19" ht="15.75" customHeight="1" x14ac:dyDescent="0.25">
      <c r="B24662" s="106"/>
      <c r="C24662" s="106"/>
      <c r="D24662" s="139"/>
      <c r="P24662" s="142"/>
      <c r="Q24662" s="142"/>
      <c r="R24662" s="142"/>
      <c r="S24662" s="139"/>
    </row>
    <row r="24663" spans="2:19" ht="15.75" customHeight="1" x14ac:dyDescent="0.25">
      <c r="B24663" s="106"/>
      <c r="C24663" s="106"/>
      <c r="D24663" s="139"/>
      <c r="P24663" s="142"/>
      <c r="Q24663" s="142"/>
      <c r="R24663" s="142"/>
      <c r="S24663" s="139"/>
    </row>
    <row r="24664" spans="2:19" ht="15.75" customHeight="1" x14ac:dyDescent="0.25">
      <c r="B24664" s="106"/>
      <c r="C24664" s="106"/>
      <c r="D24664" s="139"/>
      <c r="P24664" s="142"/>
      <c r="Q24664" s="142"/>
      <c r="R24664" s="142"/>
      <c r="S24664" s="139"/>
    </row>
    <row r="24665" spans="2:19" ht="15.75" customHeight="1" x14ac:dyDescent="0.25">
      <c r="B24665" s="106"/>
      <c r="C24665" s="106"/>
      <c r="D24665" s="139"/>
      <c r="P24665" s="142"/>
      <c r="Q24665" s="142"/>
      <c r="R24665" s="142"/>
      <c r="S24665" s="139"/>
    </row>
    <row r="24666" spans="2:19" ht="15.75" customHeight="1" x14ac:dyDescent="0.25">
      <c r="B24666" s="106"/>
      <c r="C24666" s="106"/>
      <c r="D24666" s="139"/>
      <c r="P24666" s="142"/>
      <c r="Q24666" s="142"/>
      <c r="R24666" s="142"/>
      <c r="S24666" s="139"/>
    </row>
    <row r="24667" spans="2:19" ht="15.75" customHeight="1" x14ac:dyDescent="0.25">
      <c r="B24667" s="106"/>
      <c r="C24667" s="106"/>
      <c r="D24667" s="139"/>
      <c r="P24667" s="142"/>
      <c r="Q24667" s="142"/>
      <c r="R24667" s="142"/>
      <c r="S24667" s="139"/>
    </row>
    <row r="24668" spans="2:19" ht="15.75" customHeight="1" x14ac:dyDescent="0.25">
      <c r="B24668" s="106"/>
      <c r="C24668" s="106"/>
      <c r="D24668" s="139"/>
      <c r="P24668" s="142"/>
      <c r="Q24668" s="142"/>
      <c r="R24668" s="142"/>
      <c r="S24668" s="139"/>
    </row>
    <row r="24669" spans="2:19" ht="15.75" customHeight="1" x14ac:dyDescent="0.25">
      <c r="B24669" s="106"/>
      <c r="C24669" s="106"/>
      <c r="D24669" s="139"/>
      <c r="P24669" s="142"/>
      <c r="Q24669" s="142"/>
      <c r="R24669" s="142"/>
      <c r="S24669" s="139"/>
    </row>
    <row r="24670" spans="2:19" ht="15.75" customHeight="1" x14ac:dyDescent="0.25">
      <c r="B24670" s="106"/>
      <c r="C24670" s="106"/>
      <c r="D24670" s="139"/>
      <c r="P24670" s="142"/>
      <c r="Q24670" s="142"/>
      <c r="R24670" s="142"/>
      <c r="S24670" s="139"/>
    </row>
    <row r="24671" spans="2:19" ht="15.75" customHeight="1" x14ac:dyDescent="0.25">
      <c r="B24671" s="106"/>
      <c r="C24671" s="106"/>
      <c r="D24671" s="139"/>
      <c r="P24671" s="142"/>
      <c r="Q24671" s="142"/>
      <c r="R24671" s="142"/>
      <c r="S24671" s="139"/>
    </row>
    <row r="24672" spans="2:19" ht="15.75" customHeight="1" x14ac:dyDescent="0.25">
      <c r="B24672" s="106"/>
      <c r="C24672" s="106"/>
      <c r="D24672" s="139"/>
      <c r="P24672" s="142"/>
      <c r="Q24672" s="142"/>
      <c r="R24672" s="142"/>
      <c r="S24672" s="139"/>
    </row>
    <row r="24673" spans="2:19" ht="15.75" customHeight="1" x14ac:dyDescent="0.25">
      <c r="B24673" s="106"/>
      <c r="C24673" s="106"/>
      <c r="D24673" s="139"/>
      <c r="P24673" s="142"/>
      <c r="Q24673" s="142"/>
      <c r="R24673" s="142"/>
      <c r="S24673" s="139"/>
    </row>
    <row r="24674" spans="2:19" ht="15.75" customHeight="1" x14ac:dyDescent="0.25">
      <c r="B24674" s="106"/>
      <c r="C24674" s="106"/>
      <c r="D24674" s="139"/>
      <c r="P24674" s="142"/>
      <c r="Q24674" s="142"/>
      <c r="R24674" s="142"/>
      <c r="S24674" s="139"/>
    </row>
    <row r="24675" spans="2:19" ht="15.75" customHeight="1" x14ac:dyDescent="0.25">
      <c r="B24675" s="106"/>
      <c r="C24675" s="106"/>
      <c r="D24675" s="139"/>
      <c r="P24675" s="142"/>
      <c r="Q24675" s="142"/>
      <c r="R24675" s="142"/>
      <c r="S24675" s="139"/>
    </row>
    <row r="24676" spans="2:19" ht="15.75" customHeight="1" x14ac:dyDescent="0.25">
      <c r="B24676" s="106"/>
      <c r="C24676" s="106"/>
      <c r="D24676" s="139"/>
      <c r="P24676" s="142"/>
      <c r="Q24676" s="142"/>
      <c r="R24676" s="142"/>
      <c r="S24676" s="139"/>
    </row>
    <row r="24677" spans="2:19" ht="15.75" customHeight="1" x14ac:dyDescent="0.25">
      <c r="B24677" s="106"/>
      <c r="C24677" s="106"/>
      <c r="D24677" s="139"/>
      <c r="P24677" s="142"/>
      <c r="Q24677" s="142"/>
      <c r="R24677" s="142"/>
      <c r="S24677" s="139"/>
    </row>
    <row r="24678" spans="2:19" ht="15.75" customHeight="1" x14ac:dyDescent="0.25">
      <c r="B24678" s="106"/>
      <c r="C24678" s="106"/>
      <c r="D24678" s="139"/>
      <c r="P24678" s="142"/>
      <c r="Q24678" s="142"/>
      <c r="R24678" s="142"/>
      <c r="S24678" s="139"/>
    </row>
    <row r="24679" spans="2:19" ht="15.75" customHeight="1" x14ac:dyDescent="0.25">
      <c r="B24679" s="106"/>
      <c r="C24679" s="106"/>
      <c r="D24679" s="139"/>
      <c r="P24679" s="142"/>
      <c r="Q24679" s="142"/>
      <c r="R24679" s="142"/>
      <c r="S24679" s="139"/>
    </row>
    <row r="24680" spans="2:19" ht="15.75" customHeight="1" x14ac:dyDescent="0.25">
      <c r="B24680" s="106"/>
      <c r="C24680" s="106"/>
      <c r="D24680" s="139"/>
      <c r="P24680" s="142"/>
      <c r="Q24680" s="142"/>
      <c r="R24680" s="142"/>
      <c r="S24680" s="139"/>
    </row>
    <row r="24681" spans="2:19" ht="15.75" customHeight="1" x14ac:dyDescent="0.25">
      <c r="B24681" s="106"/>
      <c r="C24681" s="106"/>
      <c r="D24681" s="139"/>
      <c r="P24681" s="142"/>
      <c r="Q24681" s="142"/>
      <c r="R24681" s="142"/>
      <c r="S24681" s="139"/>
    </row>
    <row r="24682" spans="2:19" ht="15.75" customHeight="1" x14ac:dyDescent="0.25">
      <c r="B24682" s="106"/>
      <c r="C24682" s="106"/>
      <c r="D24682" s="139"/>
      <c r="P24682" s="142"/>
      <c r="Q24682" s="142"/>
      <c r="R24682" s="142"/>
      <c r="S24682" s="139"/>
    </row>
    <row r="24683" spans="2:19" ht="15.75" customHeight="1" x14ac:dyDescent="0.25">
      <c r="B24683" s="106"/>
      <c r="C24683" s="106"/>
      <c r="D24683" s="139"/>
      <c r="P24683" s="142"/>
      <c r="Q24683" s="142"/>
      <c r="R24683" s="142"/>
      <c r="S24683" s="139"/>
    </row>
    <row r="24684" spans="2:19" ht="15.75" customHeight="1" x14ac:dyDescent="0.25">
      <c r="B24684" s="106"/>
      <c r="C24684" s="106"/>
      <c r="D24684" s="139"/>
      <c r="P24684" s="142"/>
      <c r="Q24684" s="142"/>
      <c r="R24684" s="142"/>
      <c r="S24684" s="139"/>
    </row>
    <row r="24685" spans="2:19" ht="15.75" customHeight="1" x14ac:dyDescent="0.25">
      <c r="B24685" s="106"/>
      <c r="C24685" s="106"/>
      <c r="D24685" s="139"/>
      <c r="P24685" s="142"/>
      <c r="Q24685" s="142"/>
      <c r="R24685" s="142"/>
      <c r="S24685" s="139"/>
    </row>
    <row r="24686" spans="2:19" ht="15.75" customHeight="1" x14ac:dyDescent="0.25">
      <c r="B24686" s="106"/>
      <c r="C24686" s="106"/>
      <c r="D24686" s="139"/>
      <c r="P24686" s="142"/>
      <c r="Q24686" s="142"/>
      <c r="R24686" s="142"/>
      <c r="S24686" s="139"/>
    </row>
    <row r="24687" spans="2:19" ht="15.75" customHeight="1" x14ac:dyDescent="0.25">
      <c r="B24687" s="106"/>
      <c r="C24687" s="106"/>
      <c r="D24687" s="139"/>
      <c r="P24687" s="142"/>
      <c r="Q24687" s="142"/>
      <c r="R24687" s="142"/>
      <c r="S24687" s="139"/>
    </row>
    <row r="24688" spans="2:19" ht="15.75" customHeight="1" x14ac:dyDescent="0.25">
      <c r="B24688" s="106"/>
      <c r="C24688" s="106"/>
      <c r="D24688" s="139"/>
      <c r="P24688" s="142"/>
      <c r="Q24688" s="142"/>
      <c r="R24688" s="142"/>
      <c r="S24688" s="139"/>
    </row>
    <row r="24689" spans="2:19" ht="15.75" customHeight="1" x14ac:dyDescent="0.25">
      <c r="B24689" s="106"/>
      <c r="C24689" s="106"/>
      <c r="D24689" s="139"/>
      <c r="P24689" s="142"/>
      <c r="Q24689" s="142"/>
      <c r="R24689" s="142"/>
      <c r="S24689" s="139"/>
    </row>
    <row r="24690" spans="2:19" ht="15.75" customHeight="1" x14ac:dyDescent="0.25">
      <c r="B24690" s="106"/>
      <c r="C24690" s="106"/>
      <c r="D24690" s="139"/>
      <c r="P24690" s="142"/>
      <c r="Q24690" s="142"/>
      <c r="R24690" s="142"/>
      <c r="S24690" s="139"/>
    </row>
    <row r="24691" spans="2:19" ht="15.75" customHeight="1" x14ac:dyDescent="0.25">
      <c r="B24691" s="106"/>
      <c r="C24691" s="106"/>
      <c r="D24691" s="139"/>
      <c r="P24691" s="142"/>
      <c r="Q24691" s="142"/>
      <c r="R24691" s="142"/>
      <c r="S24691" s="139"/>
    </row>
    <row r="24692" spans="2:19" ht="15.75" customHeight="1" x14ac:dyDescent="0.25">
      <c r="B24692" s="106"/>
      <c r="C24692" s="106"/>
      <c r="D24692" s="139"/>
      <c r="P24692" s="142"/>
      <c r="Q24692" s="142"/>
      <c r="R24692" s="142"/>
      <c r="S24692" s="139"/>
    </row>
    <row r="24693" spans="2:19" ht="15.75" customHeight="1" x14ac:dyDescent="0.25">
      <c r="B24693" s="106"/>
      <c r="C24693" s="106"/>
      <c r="D24693" s="139"/>
      <c r="P24693" s="142"/>
      <c r="Q24693" s="142"/>
      <c r="R24693" s="142"/>
      <c r="S24693" s="139"/>
    </row>
    <row r="24694" spans="2:19" ht="15.75" customHeight="1" x14ac:dyDescent="0.25">
      <c r="B24694" s="106"/>
      <c r="C24694" s="106"/>
      <c r="D24694" s="139"/>
      <c r="P24694" s="142"/>
      <c r="Q24694" s="142"/>
      <c r="R24694" s="142"/>
      <c r="S24694" s="139"/>
    </row>
    <row r="24695" spans="2:19" ht="15.75" customHeight="1" x14ac:dyDescent="0.25">
      <c r="B24695" s="106"/>
      <c r="C24695" s="106"/>
      <c r="D24695" s="139"/>
      <c r="P24695" s="142"/>
      <c r="Q24695" s="142"/>
      <c r="R24695" s="142"/>
      <c r="S24695" s="139"/>
    </row>
    <row r="24696" spans="2:19" ht="15.75" customHeight="1" x14ac:dyDescent="0.25">
      <c r="B24696" s="106"/>
      <c r="C24696" s="106"/>
      <c r="D24696" s="139"/>
      <c r="P24696" s="142"/>
      <c r="Q24696" s="142"/>
      <c r="R24696" s="142"/>
      <c r="S24696" s="139"/>
    </row>
    <row r="24697" spans="2:19" ht="15.75" customHeight="1" x14ac:dyDescent="0.25">
      <c r="B24697" s="106"/>
      <c r="C24697" s="106"/>
      <c r="D24697" s="139"/>
      <c r="P24697" s="142"/>
      <c r="Q24697" s="142"/>
      <c r="R24697" s="142"/>
      <c r="S24697" s="139"/>
    </row>
    <row r="24698" spans="2:19" ht="15.75" customHeight="1" x14ac:dyDescent="0.25">
      <c r="B24698" s="106"/>
      <c r="C24698" s="106"/>
      <c r="D24698" s="139"/>
      <c r="P24698" s="142"/>
      <c r="Q24698" s="142"/>
      <c r="R24698" s="142"/>
      <c r="S24698" s="139"/>
    </row>
    <row r="24699" spans="2:19" ht="15.75" customHeight="1" x14ac:dyDescent="0.25">
      <c r="B24699" s="106"/>
      <c r="C24699" s="106"/>
      <c r="D24699" s="139"/>
      <c r="P24699" s="142"/>
      <c r="Q24699" s="142"/>
      <c r="R24699" s="142"/>
      <c r="S24699" s="139"/>
    </row>
    <row r="24700" spans="2:19" ht="15.75" customHeight="1" x14ac:dyDescent="0.25">
      <c r="B24700" s="106"/>
      <c r="C24700" s="106"/>
      <c r="D24700" s="139"/>
      <c r="P24700" s="142"/>
      <c r="Q24700" s="142"/>
      <c r="R24700" s="142"/>
      <c r="S24700" s="139"/>
    </row>
    <row r="24701" spans="2:19" ht="15.75" customHeight="1" x14ac:dyDescent="0.25">
      <c r="B24701" s="106"/>
      <c r="C24701" s="106"/>
      <c r="D24701" s="139"/>
      <c r="P24701" s="142"/>
      <c r="Q24701" s="142"/>
      <c r="R24701" s="142"/>
      <c r="S24701" s="139"/>
    </row>
    <row r="24702" spans="2:19" ht="15.75" customHeight="1" x14ac:dyDescent="0.25">
      <c r="B24702" s="106"/>
      <c r="C24702" s="106"/>
      <c r="D24702" s="139"/>
      <c r="P24702" s="142"/>
      <c r="Q24702" s="142"/>
      <c r="R24702" s="142"/>
      <c r="S24702" s="139"/>
    </row>
    <row r="24703" spans="2:19" ht="15.75" customHeight="1" x14ac:dyDescent="0.25">
      <c r="B24703" s="106"/>
      <c r="C24703" s="106"/>
      <c r="D24703" s="139"/>
      <c r="P24703" s="142"/>
      <c r="Q24703" s="142"/>
      <c r="R24703" s="142"/>
      <c r="S24703" s="139"/>
    </row>
    <row r="24704" spans="2:19" ht="15.75" customHeight="1" x14ac:dyDescent="0.25">
      <c r="B24704" s="106"/>
      <c r="C24704" s="106"/>
      <c r="D24704" s="139"/>
      <c r="P24704" s="142"/>
      <c r="Q24704" s="142"/>
      <c r="R24704" s="142"/>
      <c r="S24704" s="139"/>
    </row>
    <row r="24705" spans="2:19" ht="15.75" customHeight="1" x14ac:dyDescent="0.25">
      <c r="B24705" s="106"/>
      <c r="C24705" s="106"/>
      <c r="D24705" s="139"/>
      <c r="P24705" s="142"/>
      <c r="Q24705" s="142"/>
      <c r="R24705" s="142"/>
      <c r="S24705" s="139"/>
    </row>
    <row r="24706" spans="2:19" ht="15.75" customHeight="1" x14ac:dyDescent="0.25">
      <c r="B24706" s="106"/>
      <c r="C24706" s="106"/>
      <c r="D24706" s="139"/>
      <c r="P24706" s="142"/>
      <c r="Q24706" s="142"/>
      <c r="R24706" s="142"/>
      <c r="S24706" s="139"/>
    </row>
    <row r="24707" spans="2:19" ht="15.75" customHeight="1" x14ac:dyDescent="0.25">
      <c r="B24707" s="106"/>
      <c r="C24707" s="106"/>
      <c r="D24707" s="139"/>
      <c r="P24707" s="142"/>
      <c r="Q24707" s="142"/>
      <c r="R24707" s="142"/>
      <c r="S24707" s="139"/>
    </row>
    <row r="24708" spans="2:19" ht="15.75" customHeight="1" x14ac:dyDescent="0.25">
      <c r="B24708" s="106"/>
      <c r="C24708" s="106"/>
      <c r="D24708" s="139"/>
      <c r="P24708" s="142"/>
      <c r="Q24708" s="142"/>
      <c r="R24708" s="142"/>
      <c r="S24708" s="139"/>
    </row>
    <row r="24709" spans="2:19" ht="15.75" customHeight="1" x14ac:dyDescent="0.25">
      <c r="B24709" s="106"/>
      <c r="C24709" s="106"/>
      <c r="D24709" s="139"/>
      <c r="P24709" s="142"/>
      <c r="Q24709" s="142"/>
      <c r="R24709" s="142"/>
      <c r="S24709" s="139"/>
    </row>
    <row r="24710" spans="2:19" ht="15.75" customHeight="1" x14ac:dyDescent="0.25">
      <c r="B24710" s="106"/>
      <c r="C24710" s="106"/>
      <c r="D24710" s="139"/>
      <c r="P24710" s="142"/>
      <c r="Q24710" s="142"/>
      <c r="R24710" s="142"/>
      <c r="S24710" s="139"/>
    </row>
    <row r="24711" spans="2:19" ht="15.75" customHeight="1" x14ac:dyDescent="0.25">
      <c r="B24711" s="106"/>
      <c r="C24711" s="106"/>
      <c r="D24711" s="139"/>
      <c r="P24711" s="142"/>
      <c r="Q24711" s="142"/>
      <c r="R24711" s="142"/>
      <c r="S24711" s="139"/>
    </row>
    <row r="24712" spans="2:19" ht="15.75" customHeight="1" x14ac:dyDescent="0.25">
      <c r="B24712" s="106"/>
      <c r="C24712" s="106"/>
      <c r="D24712" s="139"/>
      <c r="P24712" s="142"/>
      <c r="Q24712" s="142"/>
      <c r="R24712" s="142"/>
      <c r="S24712" s="139"/>
    </row>
    <row r="24713" spans="2:19" ht="15.75" customHeight="1" x14ac:dyDescent="0.25">
      <c r="B24713" s="106"/>
      <c r="C24713" s="106"/>
      <c r="D24713" s="139"/>
      <c r="P24713" s="142"/>
      <c r="Q24713" s="142"/>
      <c r="R24713" s="142"/>
      <c r="S24713" s="139"/>
    </row>
    <row r="24714" spans="2:19" ht="15.75" customHeight="1" x14ac:dyDescent="0.25">
      <c r="B24714" s="106"/>
      <c r="C24714" s="106"/>
      <c r="D24714" s="139"/>
      <c r="P24714" s="142"/>
      <c r="Q24714" s="142"/>
      <c r="R24714" s="142"/>
      <c r="S24714" s="139"/>
    </row>
    <row r="24715" spans="2:19" ht="15.75" customHeight="1" x14ac:dyDescent="0.25">
      <c r="B24715" s="106"/>
      <c r="C24715" s="106"/>
      <c r="D24715" s="139"/>
      <c r="P24715" s="142"/>
      <c r="Q24715" s="142"/>
      <c r="R24715" s="142"/>
      <c r="S24715" s="139"/>
    </row>
    <row r="24716" spans="2:19" ht="15.75" customHeight="1" x14ac:dyDescent="0.25">
      <c r="B24716" s="106"/>
      <c r="C24716" s="106"/>
      <c r="D24716" s="139"/>
      <c r="P24716" s="142"/>
      <c r="Q24716" s="142"/>
      <c r="R24716" s="142"/>
      <c r="S24716" s="139"/>
    </row>
    <row r="24717" spans="2:19" ht="15.75" customHeight="1" x14ac:dyDescent="0.25">
      <c r="B24717" s="106"/>
      <c r="C24717" s="106"/>
      <c r="D24717" s="139"/>
      <c r="P24717" s="142"/>
      <c r="Q24717" s="142"/>
      <c r="R24717" s="142"/>
      <c r="S24717" s="139"/>
    </row>
    <row r="24718" spans="2:19" ht="15.75" customHeight="1" x14ac:dyDescent="0.25">
      <c r="B24718" s="106"/>
      <c r="C24718" s="106"/>
      <c r="D24718" s="139"/>
      <c r="P24718" s="142"/>
      <c r="Q24718" s="142"/>
      <c r="R24718" s="142"/>
      <c r="S24718" s="139"/>
    </row>
    <row r="24719" spans="2:19" ht="15.75" customHeight="1" x14ac:dyDescent="0.25">
      <c r="B24719" s="106"/>
      <c r="C24719" s="106"/>
      <c r="D24719" s="139"/>
      <c r="P24719" s="142"/>
      <c r="Q24719" s="142"/>
      <c r="R24719" s="142"/>
      <c r="S24719" s="139"/>
    </row>
    <row r="24720" spans="2:19" ht="15.75" customHeight="1" x14ac:dyDescent="0.25">
      <c r="B24720" s="106"/>
      <c r="C24720" s="106"/>
      <c r="D24720" s="139"/>
      <c r="P24720" s="142"/>
      <c r="Q24720" s="142"/>
      <c r="R24720" s="142"/>
      <c r="S24720" s="139"/>
    </row>
    <row r="24721" spans="2:19" ht="15.75" customHeight="1" x14ac:dyDescent="0.25">
      <c r="B24721" s="106"/>
      <c r="C24721" s="106"/>
      <c r="D24721" s="139"/>
      <c r="P24721" s="142"/>
      <c r="Q24721" s="142"/>
      <c r="R24721" s="142"/>
      <c r="S24721" s="139"/>
    </row>
    <row r="24722" spans="2:19" ht="15.75" customHeight="1" x14ac:dyDescent="0.25">
      <c r="B24722" s="106"/>
      <c r="C24722" s="106"/>
      <c r="D24722" s="139"/>
      <c r="P24722" s="142"/>
      <c r="Q24722" s="142"/>
      <c r="R24722" s="142"/>
      <c r="S24722" s="139"/>
    </row>
    <row r="24723" spans="2:19" ht="15.75" customHeight="1" x14ac:dyDescent="0.25">
      <c r="B24723" s="106"/>
      <c r="C24723" s="106"/>
      <c r="D24723" s="139"/>
      <c r="P24723" s="142"/>
      <c r="Q24723" s="142"/>
      <c r="R24723" s="142"/>
      <c r="S24723" s="139"/>
    </row>
    <row r="24724" spans="2:19" ht="15.75" customHeight="1" x14ac:dyDescent="0.25">
      <c r="B24724" s="106"/>
      <c r="C24724" s="106"/>
      <c r="D24724" s="139"/>
      <c r="P24724" s="142"/>
      <c r="Q24724" s="142"/>
      <c r="R24724" s="142"/>
      <c r="S24724" s="139"/>
    </row>
    <row r="24725" spans="2:19" ht="15.75" customHeight="1" x14ac:dyDescent="0.25">
      <c r="B24725" s="106"/>
      <c r="C24725" s="106"/>
      <c r="D24725" s="139"/>
      <c r="P24725" s="142"/>
      <c r="Q24725" s="142"/>
      <c r="R24725" s="142"/>
      <c r="S24725" s="139"/>
    </row>
    <row r="24726" spans="2:19" ht="15.75" customHeight="1" x14ac:dyDescent="0.25">
      <c r="B24726" s="106"/>
      <c r="C24726" s="106"/>
      <c r="D24726" s="139"/>
      <c r="P24726" s="142"/>
      <c r="Q24726" s="142"/>
      <c r="R24726" s="142"/>
      <c r="S24726" s="139"/>
    </row>
    <row r="24727" spans="2:19" ht="15.75" customHeight="1" x14ac:dyDescent="0.25">
      <c r="B24727" s="106"/>
      <c r="C24727" s="106"/>
      <c r="D24727" s="139"/>
      <c r="P24727" s="142"/>
      <c r="Q24727" s="142"/>
      <c r="R24727" s="142"/>
      <c r="S24727" s="139"/>
    </row>
    <row r="24728" spans="2:19" ht="15.75" customHeight="1" x14ac:dyDescent="0.25">
      <c r="B24728" s="106"/>
      <c r="C24728" s="106"/>
      <c r="D24728" s="139"/>
      <c r="P24728" s="142"/>
      <c r="Q24728" s="142"/>
      <c r="R24728" s="142"/>
      <c r="S24728" s="139"/>
    </row>
    <row r="24729" spans="2:19" ht="15.75" customHeight="1" x14ac:dyDescent="0.25">
      <c r="B24729" s="106"/>
      <c r="C24729" s="106"/>
      <c r="D24729" s="139"/>
      <c r="P24729" s="142"/>
      <c r="Q24729" s="142"/>
      <c r="R24729" s="142"/>
      <c r="S24729" s="139"/>
    </row>
    <row r="24730" spans="2:19" ht="15.75" customHeight="1" x14ac:dyDescent="0.25">
      <c r="B24730" s="106"/>
      <c r="C24730" s="106"/>
      <c r="D24730" s="139"/>
      <c r="P24730" s="142"/>
      <c r="Q24730" s="142"/>
      <c r="R24730" s="142"/>
      <c r="S24730" s="139"/>
    </row>
    <row r="24731" spans="2:19" ht="15.75" customHeight="1" x14ac:dyDescent="0.25">
      <c r="B24731" s="106"/>
      <c r="C24731" s="106"/>
      <c r="D24731" s="139"/>
      <c r="P24731" s="142"/>
      <c r="Q24731" s="142"/>
      <c r="R24731" s="142"/>
      <c r="S24731" s="139"/>
    </row>
    <row r="24732" spans="2:19" ht="15.75" customHeight="1" x14ac:dyDescent="0.25">
      <c r="B24732" s="106"/>
      <c r="C24732" s="106"/>
      <c r="D24732" s="139"/>
      <c r="P24732" s="142"/>
      <c r="Q24732" s="142"/>
      <c r="R24732" s="142"/>
      <c r="S24732" s="139"/>
    </row>
    <row r="24733" spans="2:19" ht="15.75" customHeight="1" x14ac:dyDescent="0.25">
      <c r="B24733" s="106"/>
      <c r="C24733" s="106"/>
      <c r="D24733" s="139"/>
      <c r="P24733" s="142"/>
      <c r="Q24733" s="142"/>
      <c r="R24733" s="142"/>
      <c r="S24733" s="139"/>
    </row>
    <row r="24734" spans="2:19" ht="15.75" customHeight="1" x14ac:dyDescent="0.25">
      <c r="B24734" s="106"/>
      <c r="C24734" s="106"/>
      <c r="D24734" s="139"/>
      <c r="P24734" s="142"/>
      <c r="Q24734" s="142"/>
      <c r="R24734" s="142"/>
      <c r="S24734" s="139"/>
    </row>
    <row r="24735" spans="2:19" ht="15.75" customHeight="1" x14ac:dyDescent="0.25">
      <c r="B24735" s="106"/>
      <c r="C24735" s="106"/>
      <c r="D24735" s="139"/>
      <c r="P24735" s="142"/>
      <c r="Q24735" s="142"/>
      <c r="R24735" s="142"/>
      <c r="S24735" s="139"/>
    </row>
    <row r="24736" spans="2:19" ht="15.75" customHeight="1" x14ac:dyDescent="0.25">
      <c r="B24736" s="106"/>
      <c r="C24736" s="106"/>
      <c r="D24736" s="139"/>
      <c r="P24736" s="142"/>
      <c r="Q24736" s="142"/>
      <c r="R24736" s="142"/>
      <c r="S24736" s="139"/>
    </row>
    <row r="24737" spans="2:19" ht="15.75" customHeight="1" x14ac:dyDescent="0.25">
      <c r="B24737" s="106"/>
      <c r="C24737" s="106"/>
      <c r="D24737" s="139"/>
      <c r="P24737" s="142"/>
      <c r="Q24737" s="142"/>
      <c r="R24737" s="142"/>
      <c r="S24737" s="139"/>
    </row>
    <row r="24738" spans="2:19" ht="15.75" customHeight="1" x14ac:dyDescent="0.25">
      <c r="B24738" s="106"/>
      <c r="C24738" s="106"/>
      <c r="D24738" s="139"/>
      <c r="P24738" s="142"/>
      <c r="Q24738" s="142"/>
      <c r="R24738" s="142"/>
      <c r="S24738" s="139"/>
    </row>
    <row r="24739" spans="2:19" ht="15.75" customHeight="1" x14ac:dyDescent="0.25">
      <c r="B24739" s="106"/>
      <c r="C24739" s="106"/>
      <c r="D24739" s="139"/>
      <c r="P24739" s="142"/>
      <c r="Q24739" s="142"/>
      <c r="R24739" s="142"/>
      <c r="S24739" s="139"/>
    </row>
    <row r="24740" spans="2:19" ht="15.75" customHeight="1" x14ac:dyDescent="0.25">
      <c r="B24740" s="106"/>
      <c r="C24740" s="106"/>
      <c r="D24740" s="139"/>
      <c r="P24740" s="142"/>
      <c r="Q24740" s="142"/>
      <c r="R24740" s="142"/>
      <c r="S24740" s="139"/>
    </row>
    <row r="24741" spans="2:19" ht="15.75" customHeight="1" x14ac:dyDescent="0.25">
      <c r="B24741" s="106"/>
      <c r="C24741" s="106"/>
      <c r="D24741" s="139"/>
      <c r="P24741" s="142"/>
      <c r="Q24741" s="142"/>
      <c r="R24741" s="142"/>
      <c r="S24741" s="139"/>
    </row>
    <row r="24742" spans="2:19" ht="15.75" customHeight="1" x14ac:dyDescent="0.25">
      <c r="B24742" s="106"/>
      <c r="C24742" s="106"/>
      <c r="D24742" s="139"/>
      <c r="P24742" s="142"/>
      <c r="Q24742" s="142"/>
      <c r="R24742" s="142"/>
      <c r="S24742" s="139"/>
    </row>
    <row r="24743" spans="2:19" ht="15.75" customHeight="1" x14ac:dyDescent="0.25">
      <c r="B24743" s="106"/>
      <c r="C24743" s="106"/>
      <c r="D24743" s="139"/>
      <c r="P24743" s="142"/>
      <c r="Q24743" s="142"/>
      <c r="R24743" s="142"/>
      <c r="S24743" s="139"/>
    </row>
    <row r="24744" spans="2:19" ht="15.75" customHeight="1" x14ac:dyDescent="0.25">
      <c r="B24744" s="106"/>
      <c r="C24744" s="106"/>
      <c r="D24744" s="139"/>
      <c r="P24744" s="142"/>
      <c r="Q24744" s="142"/>
      <c r="R24744" s="142"/>
      <c r="S24744" s="139"/>
    </row>
    <row r="24745" spans="2:19" ht="15.75" customHeight="1" x14ac:dyDescent="0.25">
      <c r="B24745" s="106"/>
      <c r="C24745" s="106"/>
      <c r="D24745" s="139"/>
      <c r="P24745" s="142"/>
      <c r="Q24745" s="142"/>
      <c r="R24745" s="142"/>
      <c r="S24745" s="139"/>
    </row>
    <row r="24746" spans="2:19" ht="15.75" customHeight="1" x14ac:dyDescent="0.25">
      <c r="B24746" s="106"/>
      <c r="C24746" s="106"/>
      <c r="D24746" s="139"/>
      <c r="P24746" s="142"/>
      <c r="Q24746" s="142"/>
      <c r="R24746" s="142"/>
      <c r="S24746" s="139"/>
    </row>
    <row r="24747" spans="2:19" ht="15.75" customHeight="1" x14ac:dyDescent="0.25">
      <c r="B24747" s="106"/>
      <c r="C24747" s="106"/>
      <c r="D24747" s="139"/>
      <c r="P24747" s="142"/>
      <c r="Q24747" s="142"/>
      <c r="R24747" s="142"/>
      <c r="S24747" s="139"/>
    </row>
    <row r="24748" spans="2:19" ht="15.75" customHeight="1" x14ac:dyDescent="0.25">
      <c r="B24748" s="106"/>
      <c r="C24748" s="106"/>
      <c r="D24748" s="139"/>
      <c r="P24748" s="142"/>
      <c r="Q24748" s="142"/>
      <c r="R24748" s="142"/>
      <c r="S24748" s="139"/>
    </row>
    <row r="24749" spans="2:19" ht="15.75" customHeight="1" x14ac:dyDescent="0.25">
      <c r="B24749" s="106"/>
      <c r="C24749" s="106"/>
      <c r="D24749" s="139"/>
      <c r="P24749" s="142"/>
      <c r="Q24749" s="142"/>
      <c r="R24749" s="142"/>
      <c r="S24749" s="139"/>
    </row>
    <row r="24750" spans="2:19" ht="15.75" customHeight="1" x14ac:dyDescent="0.25">
      <c r="B24750" s="106"/>
      <c r="C24750" s="106"/>
      <c r="D24750" s="139"/>
      <c r="P24750" s="142"/>
      <c r="Q24750" s="142"/>
      <c r="R24750" s="142"/>
      <c r="S24750" s="139"/>
    </row>
    <row r="24751" spans="2:19" ht="15.75" customHeight="1" x14ac:dyDescent="0.25">
      <c r="B24751" s="106"/>
      <c r="C24751" s="106"/>
      <c r="D24751" s="139"/>
      <c r="P24751" s="142"/>
      <c r="Q24751" s="142"/>
      <c r="R24751" s="142"/>
      <c r="S24751" s="139"/>
    </row>
    <row r="24752" spans="2:19" ht="15.75" customHeight="1" x14ac:dyDescent="0.25">
      <c r="B24752" s="106"/>
      <c r="C24752" s="106"/>
      <c r="D24752" s="139"/>
      <c r="P24752" s="142"/>
      <c r="Q24752" s="142"/>
      <c r="R24752" s="142"/>
      <c r="S24752" s="139"/>
    </row>
    <row r="24753" spans="2:19" ht="15.75" customHeight="1" x14ac:dyDescent="0.25">
      <c r="B24753" s="106"/>
      <c r="C24753" s="106"/>
      <c r="D24753" s="139"/>
      <c r="P24753" s="142"/>
      <c r="Q24753" s="142"/>
      <c r="R24753" s="142"/>
      <c r="S24753" s="139"/>
    </row>
    <row r="24754" spans="2:19" ht="15.75" customHeight="1" x14ac:dyDescent="0.25">
      <c r="B24754" s="106"/>
      <c r="C24754" s="106"/>
      <c r="D24754" s="139"/>
      <c r="P24754" s="142"/>
      <c r="Q24754" s="142"/>
      <c r="R24754" s="142"/>
      <c r="S24754" s="139"/>
    </row>
    <row r="24755" spans="2:19" ht="15.75" customHeight="1" x14ac:dyDescent="0.25">
      <c r="B24755" s="106"/>
      <c r="C24755" s="106"/>
      <c r="D24755" s="139"/>
      <c r="P24755" s="142"/>
      <c r="Q24755" s="142"/>
      <c r="R24755" s="142"/>
      <c r="S24755" s="139"/>
    </row>
    <row r="24756" spans="2:19" ht="15.75" customHeight="1" x14ac:dyDescent="0.25">
      <c r="B24756" s="106"/>
      <c r="C24756" s="106"/>
      <c r="D24756" s="139"/>
      <c r="P24756" s="142"/>
      <c r="Q24756" s="142"/>
      <c r="R24756" s="142"/>
      <c r="S24756" s="139"/>
    </row>
    <row r="24757" spans="2:19" ht="15.75" customHeight="1" x14ac:dyDescent="0.25">
      <c r="B24757" s="106"/>
      <c r="C24757" s="106"/>
      <c r="D24757" s="139"/>
      <c r="P24757" s="142"/>
      <c r="Q24757" s="142"/>
      <c r="R24757" s="142"/>
      <c r="S24757" s="139"/>
    </row>
    <row r="24758" spans="2:19" ht="15.75" customHeight="1" x14ac:dyDescent="0.25">
      <c r="B24758" s="106"/>
      <c r="C24758" s="106"/>
      <c r="D24758" s="139"/>
      <c r="P24758" s="142"/>
      <c r="Q24758" s="142"/>
      <c r="R24758" s="142"/>
      <c r="S24758" s="139"/>
    </row>
    <row r="24759" spans="2:19" ht="15.75" customHeight="1" x14ac:dyDescent="0.25">
      <c r="B24759" s="106"/>
      <c r="C24759" s="106"/>
      <c r="D24759" s="139"/>
      <c r="P24759" s="142"/>
      <c r="Q24759" s="142"/>
      <c r="R24759" s="142"/>
      <c r="S24759" s="139"/>
    </row>
    <row r="24760" spans="2:19" ht="15.75" customHeight="1" x14ac:dyDescent="0.25">
      <c r="B24760" s="106"/>
      <c r="C24760" s="106"/>
      <c r="D24760" s="139"/>
      <c r="P24760" s="142"/>
      <c r="Q24760" s="142"/>
      <c r="R24760" s="142"/>
      <c r="S24760" s="139"/>
    </row>
    <row r="24761" spans="2:19" ht="15.75" customHeight="1" x14ac:dyDescent="0.25">
      <c r="B24761" s="106"/>
      <c r="C24761" s="106"/>
      <c r="D24761" s="139"/>
      <c r="P24761" s="142"/>
      <c r="Q24761" s="142"/>
      <c r="R24761" s="142"/>
      <c r="S24761" s="139"/>
    </row>
    <row r="24762" spans="2:19" ht="15.75" customHeight="1" x14ac:dyDescent="0.25">
      <c r="B24762" s="106"/>
      <c r="C24762" s="106"/>
      <c r="D24762" s="139"/>
      <c r="P24762" s="142"/>
      <c r="Q24762" s="142"/>
      <c r="R24762" s="142"/>
      <c r="S24762" s="139"/>
    </row>
    <row r="24763" spans="2:19" ht="15.75" customHeight="1" x14ac:dyDescent="0.25">
      <c r="B24763" s="106"/>
      <c r="C24763" s="106"/>
      <c r="D24763" s="139"/>
      <c r="P24763" s="142"/>
      <c r="Q24763" s="142"/>
      <c r="R24763" s="142"/>
      <c r="S24763" s="139"/>
    </row>
    <row r="24764" spans="2:19" ht="15.75" customHeight="1" x14ac:dyDescent="0.25">
      <c r="B24764" s="106"/>
      <c r="C24764" s="106"/>
      <c r="D24764" s="139"/>
      <c r="P24764" s="142"/>
      <c r="Q24764" s="142"/>
      <c r="R24764" s="142"/>
      <c r="S24764" s="139"/>
    </row>
    <row r="24765" spans="2:19" ht="15.75" customHeight="1" x14ac:dyDescent="0.25">
      <c r="B24765" s="106"/>
      <c r="C24765" s="106"/>
      <c r="D24765" s="139"/>
      <c r="P24765" s="142"/>
      <c r="Q24765" s="142"/>
      <c r="R24765" s="142"/>
      <c r="S24765" s="139"/>
    </row>
    <row r="24766" spans="2:19" ht="15.75" customHeight="1" x14ac:dyDescent="0.25">
      <c r="B24766" s="106"/>
      <c r="C24766" s="106"/>
      <c r="D24766" s="139"/>
      <c r="P24766" s="142"/>
      <c r="Q24766" s="142"/>
      <c r="R24766" s="142"/>
      <c r="S24766" s="139"/>
    </row>
    <row r="24767" spans="2:19" ht="15.75" customHeight="1" x14ac:dyDescent="0.25">
      <c r="B24767" s="106"/>
      <c r="C24767" s="106"/>
      <c r="D24767" s="139"/>
      <c r="P24767" s="142"/>
      <c r="Q24767" s="142"/>
      <c r="R24767" s="142"/>
      <c r="S24767" s="139"/>
    </row>
    <row r="24768" spans="2:19" ht="15.75" customHeight="1" x14ac:dyDescent="0.25">
      <c r="B24768" s="106"/>
      <c r="C24768" s="106"/>
      <c r="D24768" s="139"/>
      <c r="P24768" s="142"/>
      <c r="Q24768" s="142"/>
      <c r="R24768" s="142"/>
      <c r="S24768" s="139"/>
    </row>
    <row r="24769" spans="2:19" ht="15.75" customHeight="1" x14ac:dyDescent="0.25">
      <c r="B24769" s="106"/>
      <c r="C24769" s="106"/>
      <c r="D24769" s="139"/>
      <c r="P24769" s="142"/>
      <c r="Q24769" s="142"/>
      <c r="R24769" s="142"/>
      <c r="S24769" s="139"/>
    </row>
    <row r="24770" spans="2:19" ht="15.75" customHeight="1" x14ac:dyDescent="0.25">
      <c r="B24770" s="106"/>
      <c r="C24770" s="106"/>
      <c r="D24770" s="139"/>
      <c r="P24770" s="142"/>
      <c r="Q24770" s="142"/>
      <c r="R24770" s="142"/>
      <c r="S24770" s="139"/>
    </row>
    <row r="24771" spans="2:19" ht="15.75" customHeight="1" x14ac:dyDescent="0.25">
      <c r="B24771" s="106"/>
      <c r="C24771" s="106"/>
      <c r="D24771" s="139"/>
      <c r="P24771" s="142"/>
      <c r="Q24771" s="142"/>
      <c r="R24771" s="142"/>
      <c r="S24771" s="139"/>
    </row>
    <row r="24772" spans="2:19" ht="15.75" customHeight="1" x14ac:dyDescent="0.25">
      <c r="B24772" s="106"/>
      <c r="C24772" s="106"/>
      <c r="D24772" s="139"/>
      <c r="P24772" s="142"/>
      <c r="Q24772" s="142"/>
      <c r="R24772" s="142"/>
      <c r="S24772" s="139"/>
    </row>
    <row r="24773" spans="2:19" ht="15.75" customHeight="1" x14ac:dyDescent="0.25">
      <c r="B24773" s="106"/>
      <c r="C24773" s="106"/>
      <c r="D24773" s="139"/>
      <c r="P24773" s="142"/>
      <c r="Q24773" s="142"/>
      <c r="R24773" s="142"/>
      <c r="S24773" s="139"/>
    </row>
    <row r="24774" spans="2:19" ht="15.75" customHeight="1" x14ac:dyDescent="0.25">
      <c r="B24774" s="106"/>
      <c r="C24774" s="106"/>
      <c r="D24774" s="139"/>
      <c r="P24774" s="142"/>
      <c r="Q24774" s="142"/>
      <c r="R24774" s="142"/>
      <c r="S24774" s="139"/>
    </row>
    <row r="24775" spans="2:19" ht="15.75" customHeight="1" x14ac:dyDescent="0.25">
      <c r="B24775" s="106"/>
      <c r="C24775" s="106"/>
      <c r="D24775" s="139"/>
      <c r="P24775" s="142"/>
      <c r="Q24775" s="142"/>
      <c r="R24775" s="142"/>
      <c r="S24775" s="139"/>
    </row>
    <row r="24776" spans="2:19" ht="15.75" customHeight="1" x14ac:dyDescent="0.25">
      <c r="B24776" s="106"/>
      <c r="C24776" s="106"/>
      <c r="D24776" s="139"/>
      <c r="P24776" s="142"/>
      <c r="Q24776" s="142"/>
      <c r="R24776" s="142"/>
      <c r="S24776" s="139"/>
    </row>
    <row r="24777" spans="2:19" ht="15.75" customHeight="1" x14ac:dyDescent="0.25">
      <c r="B24777" s="106"/>
      <c r="C24777" s="106"/>
      <c r="D24777" s="139"/>
      <c r="P24777" s="142"/>
      <c r="Q24777" s="142"/>
      <c r="R24777" s="142"/>
      <c r="S24777" s="139"/>
    </row>
    <row r="24778" spans="2:19" ht="15.75" customHeight="1" x14ac:dyDescent="0.25">
      <c r="B24778" s="106"/>
      <c r="C24778" s="106"/>
      <c r="D24778" s="139"/>
      <c r="P24778" s="142"/>
      <c r="Q24778" s="142"/>
      <c r="R24778" s="142"/>
      <c r="S24778" s="139"/>
    </row>
    <row r="24779" spans="2:19" ht="15.75" customHeight="1" x14ac:dyDescent="0.25">
      <c r="B24779" s="106"/>
      <c r="C24779" s="106"/>
      <c r="D24779" s="139"/>
      <c r="P24779" s="142"/>
      <c r="Q24779" s="142"/>
      <c r="R24779" s="142"/>
      <c r="S24779" s="139"/>
    </row>
    <row r="24780" spans="2:19" ht="15.75" customHeight="1" x14ac:dyDescent="0.25">
      <c r="B24780" s="106"/>
      <c r="C24780" s="106"/>
      <c r="D24780" s="139"/>
      <c r="P24780" s="142"/>
      <c r="Q24780" s="142"/>
      <c r="R24780" s="142"/>
      <c r="S24780" s="139"/>
    </row>
    <row r="24781" spans="2:19" ht="15.75" customHeight="1" x14ac:dyDescent="0.25">
      <c r="B24781" s="106"/>
      <c r="C24781" s="106"/>
      <c r="D24781" s="139"/>
      <c r="P24781" s="142"/>
      <c r="Q24781" s="142"/>
      <c r="R24781" s="142"/>
      <c r="S24781" s="139"/>
    </row>
    <row r="24782" spans="2:19" ht="15.75" customHeight="1" x14ac:dyDescent="0.25">
      <c r="B24782" s="106"/>
      <c r="C24782" s="106"/>
      <c r="D24782" s="139"/>
      <c r="P24782" s="142"/>
      <c r="Q24782" s="142"/>
      <c r="R24782" s="142"/>
      <c r="S24782" s="139"/>
    </row>
    <row r="24783" spans="2:19" ht="15.75" customHeight="1" x14ac:dyDescent="0.25">
      <c r="B24783" s="106"/>
      <c r="C24783" s="106"/>
      <c r="D24783" s="139"/>
      <c r="P24783" s="142"/>
      <c r="Q24783" s="142"/>
      <c r="R24783" s="142"/>
      <c r="S24783" s="139"/>
    </row>
    <row r="24784" spans="2:19" ht="15.75" customHeight="1" x14ac:dyDescent="0.25">
      <c r="B24784" s="106"/>
      <c r="C24784" s="106"/>
      <c r="D24784" s="139"/>
      <c r="P24784" s="142"/>
      <c r="Q24784" s="142"/>
      <c r="R24784" s="142"/>
      <c r="S24784" s="139"/>
    </row>
    <row r="24785" spans="2:19" ht="15.75" customHeight="1" x14ac:dyDescent="0.25">
      <c r="B24785" s="106"/>
      <c r="C24785" s="106"/>
      <c r="D24785" s="139"/>
      <c r="P24785" s="142"/>
      <c r="Q24785" s="142"/>
      <c r="R24785" s="142"/>
      <c r="S24785" s="139"/>
    </row>
    <row r="24786" spans="2:19" ht="15.75" customHeight="1" x14ac:dyDescent="0.25">
      <c r="B24786" s="106"/>
      <c r="C24786" s="106"/>
      <c r="D24786" s="139"/>
      <c r="P24786" s="142"/>
      <c r="Q24786" s="142"/>
      <c r="R24786" s="142"/>
      <c r="S24786" s="139"/>
    </row>
    <row r="24787" spans="2:19" ht="15.75" customHeight="1" x14ac:dyDescent="0.25">
      <c r="B24787" s="106"/>
      <c r="C24787" s="106"/>
      <c r="D24787" s="139"/>
      <c r="P24787" s="142"/>
      <c r="Q24787" s="142"/>
      <c r="R24787" s="142"/>
      <c r="S24787" s="139"/>
    </row>
    <row r="24788" spans="2:19" ht="15.75" customHeight="1" x14ac:dyDescent="0.25">
      <c r="B24788" s="106"/>
      <c r="C24788" s="106"/>
      <c r="D24788" s="139"/>
      <c r="P24788" s="142"/>
      <c r="Q24788" s="142"/>
      <c r="R24788" s="142"/>
      <c r="S24788" s="139"/>
    </row>
    <row r="24789" spans="2:19" ht="15.75" customHeight="1" x14ac:dyDescent="0.25">
      <c r="B24789" s="106"/>
      <c r="C24789" s="106"/>
      <c r="D24789" s="139"/>
      <c r="P24789" s="142"/>
      <c r="Q24789" s="142"/>
      <c r="R24789" s="142"/>
      <c r="S24789" s="139"/>
    </row>
    <row r="24790" spans="2:19" ht="15.75" customHeight="1" x14ac:dyDescent="0.25">
      <c r="B24790" s="106"/>
      <c r="C24790" s="106"/>
      <c r="D24790" s="139"/>
      <c r="P24790" s="142"/>
      <c r="Q24790" s="142"/>
      <c r="R24790" s="142"/>
      <c r="S24790" s="139"/>
    </row>
    <row r="24791" spans="2:19" ht="15.75" customHeight="1" x14ac:dyDescent="0.25">
      <c r="B24791" s="106"/>
      <c r="C24791" s="106"/>
      <c r="D24791" s="139"/>
      <c r="P24791" s="142"/>
      <c r="Q24791" s="142"/>
      <c r="R24791" s="142"/>
      <c r="S24791" s="139"/>
    </row>
    <row r="24792" spans="2:19" ht="15.75" customHeight="1" x14ac:dyDescent="0.25">
      <c r="B24792" s="106"/>
      <c r="C24792" s="106"/>
      <c r="D24792" s="139"/>
      <c r="P24792" s="142"/>
      <c r="Q24792" s="142"/>
      <c r="R24792" s="142"/>
      <c r="S24792" s="139"/>
    </row>
    <row r="24793" spans="2:19" ht="15.75" customHeight="1" x14ac:dyDescent="0.25">
      <c r="B24793" s="106"/>
      <c r="C24793" s="106"/>
      <c r="D24793" s="139"/>
      <c r="P24793" s="142"/>
      <c r="Q24793" s="142"/>
      <c r="R24793" s="142"/>
      <c r="S24793" s="139"/>
    </row>
    <row r="24794" spans="2:19" ht="15.75" customHeight="1" x14ac:dyDescent="0.25">
      <c r="B24794" s="106"/>
      <c r="C24794" s="106"/>
      <c r="D24794" s="139"/>
      <c r="P24794" s="142"/>
      <c r="Q24794" s="142"/>
      <c r="R24794" s="142"/>
      <c r="S24794" s="139"/>
    </row>
    <row r="24795" spans="2:19" ht="15.75" customHeight="1" x14ac:dyDescent="0.25">
      <c r="B24795" s="106"/>
      <c r="C24795" s="106"/>
      <c r="D24795" s="139"/>
      <c r="P24795" s="142"/>
      <c r="Q24795" s="142"/>
      <c r="R24795" s="142"/>
      <c r="S24795" s="139"/>
    </row>
    <row r="24796" spans="2:19" ht="15.75" customHeight="1" x14ac:dyDescent="0.25">
      <c r="B24796" s="106"/>
      <c r="C24796" s="106"/>
      <c r="D24796" s="139"/>
      <c r="P24796" s="142"/>
      <c r="Q24796" s="142"/>
      <c r="R24796" s="142"/>
      <c r="S24796" s="139"/>
    </row>
    <row r="24797" spans="2:19" ht="15.75" customHeight="1" x14ac:dyDescent="0.25">
      <c r="B24797" s="106"/>
      <c r="C24797" s="106"/>
      <c r="D24797" s="139"/>
      <c r="P24797" s="142"/>
      <c r="Q24797" s="142"/>
      <c r="R24797" s="142"/>
      <c r="S24797" s="139"/>
    </row>
    <row r="24798" spans="2:19" ht="15.75" customHeight="1" x14ac:dyDescent="0.25">
      <c r="B24798" s="106"/>
      <c r="C24798" s="106"/>
      <c r="D24798" s="139"/>
      <c r="P24798" s="142"/>
      <c r="Q24798" s="142"/>
      <c r="R24798" s="142"/>
      <c r="S24798" s="139"/>
    </row>
    <row r="24799" spans="2:19" ht="15.75" customHeight="1" x14ac:dyDescent="0.25">
      <c r="B24799" s="106"/>
      <c r="C24799" s="106"/>
      <c r="D24799" s="139"/>
      <c r="P24799" s="142"/>
      <c r="Q24799" s="142"/>
      <c r="R24799" s="142"/>
      <c r="S24799" s="139"/>
    </row>
    <row r="24800" spans="2:19" ht="15.75" customHeight="1" x14ac:dyDescent="0.25">
      <c r="B24800" s="106"/>
      <c r="C24800" s="106"/>
      <c r="D24800" s="139"/>
      <c r="P24800" s="142"/>
      <c r="Q24800" s="142"/>
      <c r="R24800" s="142"/>
      <c r="S24800" s="139"/>
    </row>
    <row r="24801" spans="2:19" ht="15.75" customHeight="1" x14ac:dyDescent="0.25">
      <c r="B24801" s="106"/>
      <c r="C24801" s="106"/>
      <c r="D24801" s="139"/>
      <c r="P24801" s="142"/>
      <c r="Q24801" s="142"/>
      <c r="R24801" s="142"/>
      <c r="S24801" s="139"/>
    </row>
    <row r="24802" spans="2:19" ht="15.75" customHeight="1" x14ac:dyDescent="0.25">
      <c r="B24802" s="106"/>
      <c r="C24802" s="106"/>
      <c r="D24802" s="139"/>
      <c r="P24802" s="142"/>
      <c r="Q24802" s="142"/>
      <c r="R24802" s="142"/>
      <c r="S24802" s="139"/>
    </row>
    <row r="24803" spans="2:19" ht="15.75" customHeight="1" x14ac:dyDescent="0.25">
      <c r="B24803" s="106"/>
      <c r="C24803" s="106"/>
      <c r="D24803" s="139"/>
      <c r="P24803" s="142"/>
      <c r="Q24803" s="142"/>
      <c r="R24803" s="142"/>
      <c r="S24803" s="139"/>
    </row>
    <row r="24804" spans="2:19" ht="15.75" customHeight="1" x14ac:dyDescent="0.25">
      <c r="B24804" s="106"/>
      <c r="C24804" s="106"/>
      <c r="D24804" s="139"/>
      <c r="P24804" s="142"/>
      <c r="Q24804" s="142"/>
      <c r="R24804" s="142"/>
      <c r="S24804" s="139"/>
    </row>
    <row r="24805" spans="2:19" ht="15.75" customHeight="1" x14ac:dyDescent="0.25">
      <c r="B24805" s="106"/>
      <c r="C24805" s="106"/>
      <c r="D24805" s="139"/>
      <c r="P24805" s="142"/>
      <c r="Q24805" s="142"/>
      <c r="R24805" s="142"/>
      <c r="S24805" s="139"/>
    </row>
    <row r="24806" spans="2:19" ht="15.75" customHeight="1" x14ac:dyDescent="0.25">
      <c r="B24806" s="106"/>
      <c r="C24806" s="106"/>
      <c r="D24806" s="139"/>
      <c r="P24806" s="142"/>
      <c r="Q24806" s="142"/>
      <c r="R24806" s="142"/>
      <c r="S24806" s="139"/>
    </row>
    <row r="24807" spans="2:19" ht="15.75" customHeight="1" x14ac:dyDescent="0.25">
      <c r="B24807" s="106"/>
      <c r="C24807" s="106"/>
      <c r="D24807" s="139"/>
      <c r="P24807" s="142"/>
      <c r="Q24807" s="142"/>
      <c r="R24807" s="142"/>
      <c r="S24807" s="139"/>
    </row>
    <row r="24808" spans="2:19" ht="15.75" customHeight="1" x14ac:dyDescent="0.25">
      <c r="B24808" s="106"/>
      <c r="C24808" s="106"/>
      <c r="D24808" s="139"/>
      <c r="P24808" s="142"/>
      <c r="Q24808" s="142"/>
      <c r="R24808" s="142"/>
      <c r="S24808" s="139"/>
    </row>
    <row r="24809" spans="2:19" ht="15.75" customHeight="1" x14ac:dyDescent="0.25">
      <c r="B24809" s="106"/>
      <c r="C24809" s="106"/>
      <c r="D24809" s="139"/>
      <c r="P24809" s="142"/>
      <c r="Q24809" s="142"/>
      <c r="R24809" s="142"/>
      <c r="S24809" s="139"/>
    </row>
    <row r="24810" spans="2:19" ht="15.75" customHeight="1" x14ac:dyDescent="0.25">
      <c r="B24810" s="106"/>
      <c r="C24810" s="106"/>
      <c r="D24810" s="139"/>
      <c r="P24810" s="142"/>
      <c r="Q24810" s="142"/>
      <c r="R24810" s="142"/>
      <c r="S24810" s="139"/>
    </row>
    <row r="24811" spans="2:19" ht="15.75" customHeight="1" x14ac:dyDescent="0.25">
      <c r="B24811" s="106"/>
      <c r="C24811" s="106"/>
      <c r="D24811" s="139"/>
      <c r="P24811" s="142"/>
      <c r="Q24811" s="142"/>
      <c r="R24811" s="142"/>
      <c r="S24811" s="139"/>
    </row>
    <row r="24812" spans="2:19" ht="15.75" customHeight="1" x14ac:dyDescent="0.25">
      <c r="B24812" s="106"/>
      <c r="C24812" s="106"/>
      <c r="D24812" s="139"/>
      <c r="P24812" s="142"/>
      <c r="Q24812" s="142"/>
      <c r="R24812" s="142"/>
      <c r="S24812" s="139"/>
    </row>
    <row r="24813" spans="2:19" ht="15.75" customHeight="1" x14ac:dyDescent="0.25">
      <c r="B24813" s="106"/>
      <c r="C24813" s="106"/>
      <c r="D24813" s="139"/>
      <c r="P24813" s="142"/>
      <c r="Q24813" s="142"/>
      <c r="R24813" s="142"/>
      <c r="S24813" s="139"/>
    </row>
    <row r="24814" spans="2:19" ht="15.75" customHeight="1" x14ac:dyDescent="0.25">
      <c r="B24814" s="106"/>
      <c r="C24814" s="106"/>
      <c r="D24814" s="139"/>
      <c r="P24814" s="142"/>
      <c r="Q24814" s="142"/>
      <c r="R24814" s="142"/>
      <c r="S24814" s="139"/>
    </row>
    <row r="24815" spans="2:19" ht="15.75" customHeight="1" x14ac:dyDescent="0.25">
      <c r="B24815" s="106"/>
      <c r="C24815" s="106"/>
      <c r="D24815" s="139"/>
      <c r="P24815" s="142"/>
      <c r="Q24815" s="142"/>
      <c r="R24815" s="142"/>
      <c r="S24815" s="139"/>
    </row>
    <row r="24816" spans="2:19" ht="15.75" customHeight="1" x14ac:dyDescent="0.25">
      <c r="B24816" s="106"/>
      <c r="C24816" s="106"/>
      <c r="D24816" s="139"/>
      <c r="P24816" s="142"/>
      <c r="Q24816" s="142"/>
      <c r="R24816" s="142"/>
      <c r="S24816" s="139"/>
    </row>
    <row r="24817" spans="2:19" ht="15.75" customHeight="1" x14ac:dyDescent="0.25">
      <c r="B24817" s="106"/>
      <c r="C24817" s="106"/>
      <c r="D24817" s="139"/>
      <c r="P24817" s="142"/>
      <c r="Q24817" s="142"/>
      <c r="R24817" s="142"/>
      <c r="S24817" s="139"/>
    </row>
    <row r="24818" spans="2:19" ht="15.75" customHeight="1" x14ac:dyDescent="0.25">
      <c r="B24818" s="106"/>
      <c r="C24818" s="106"/>
      <c r="D24818" s="139"/>
      <c r="P24818" s="142"/>
      <c r="Q24818" s="142"/>
      <c r="R24818" s="142"/>
      <c r="S24818" s="139"/>
    </row>
    <row r="24819" spans="2:19" ht="15.75" customHeight="1" x14ac:dyDescent="0.25">
      <c r="B24819" s="106"/>
      <c r="C24819" s="106"/>
      <c r="D24819" s="139"/>
      <c r="P24819" s="142"/>
      <c r="Q24819" s="142"/>
      <c r="R24819" s="142"/>
      <c r="S24819" s="139"/>
    </row>
    <row r="24820" spans="2:19" ht="15.75" customHeight="1" x14ac:dyDescent="0.25">
      <c r="B24820" s="106"/>
      <c r="C24820" s="106"/>
      <c r="D24820" s="139"/>
      <c r="P24820" s="142"/>
      <c r="Q24820" s="142"/>
      <c r="R24820" s="142"/>
      <c r="S24820" s="139"/>
    </row>
    <row r="24821" spans="2:19" ht="15.75" customHeight="1" x14ac:dyDescent="0.25">
      <c r="B24821" s="106"/>
      <c r="C24821" s="106"/>
      <c r="D24821" s="139"/>
      <c r="P24821" s="142"/>
      <c r="Q24821" s="142"/>
      <c r="R24821" s="142"/>
      <c r="S24821" s="139"/>
    </row>
    <row r="24822" spans="2:19" ht="15.75" customHeight="1" x14ac:dyDescent="0.25">
      <c r="B24822" s="106"/>
      <c r="C24822" s="106"/>
      <c r="D24822" s="139"/>
      <c r="P24822" s="142"/>
      <c r="Q24822" s="142"/>
      <c r="R24822" s="142"/>
      <c r="S24822" s="139"/>
    </row>
    <row r="24823" spans="2:19" ht="15.75" customHeight="1" x14ac:dyDescent="0.25">
      <c r="B24823" s="106"/>
      <c r="C24823" s="106"/>
      <c r="D24823" s="139"/>
      <c r="P24823" s="142"/>
      <c r="Q24823" s="142"/>
      <c r="R24823" s="142"/>
      <c r="S24823" s="139"/>
    </row>
    <row r="24824" spans="2:19" ht="15.75" customHeight="1" x14ac:dyDescent="0.25">
      <c r="B24824" s="106"/>
      <c r="C24824" s="106"/>
      <c r="D24824" s="139"/>
      <c r="P24824" s="142"/>
      <c r="Q24824" s="142"/>
      <c r="R24824" s="142"/>
      <c r="S24824" s="139"/>
    </row>
    <row r="24825" spans="2:19" ht="15.75" customHeight="1" x14ac:dyDescent="0.25">
      <c r="B24825" s="106"/>
      <c r="C24825" s="106"/>
      <c r="D24825" s="139"/>
      <c r="P24825" s="142"/>
      <c r="Q24825" s="142"/>
      <c r="R24825" s="142"/>
      <c r="S24825" s="139"/>
    </row>
    <row r="24826" spans="2:19" ht="15.75" customHeight="1" x14ac:dyDescent="0.25">
      <c r="B24826" s="106"/>
      <c r="C24826" s="106"/>
      <c r="D24826" s="139"/>
      <c r="P24826" s="142"/>
      <c r="Q24826" s="142"/>
      <c r="R24826" s="142"/>
      <c r="S24826" s="139"/>
    </row>
    <row r="24827" spans="2:19" ht="15.75" customHeight="1" x14ac:dyDescent="0.25">
      <c r="B24827" s="106"/>
      <c r="C24827" s="106"/>
      <c r="D24827" s="139"/>
      <c r="P24827" s="142"/>
      <c r="Q24827" s="142"/>
      <c r="R24827" s="142"/>
      <c r="S24827" s="139"/>
    </row>
    <row r="24828" spans="2:19" ht="15.75" customHeight="1" x14ac:dyDescent="0.25">
      <c r="B24828" s="106"/>
      <c r="C24828" s="106"/>
      <c r="D24828" s="139"/>
      <c r="P24828" s="142"/>
      <c r="Q24828" s="142"/>
      <c r="R24828" s="142"/>
      <c r="S24828" s="139"/>
    </row>
    <row r="24829" spans="2:19" ht="15.75" customHeight="1" x14ac:dyDescent="0.25">
      <c r="B24829" s="106"/>
      <c r="C24829" s="106"/>
      <c r="D24829" s="139"/>
      <c r="P24829" s="142"/>
      <c r="Q24829" s="142"/>
      <c r="R24829" s="142"/>
      <c r="S24829" s="139"/>
    </row>
    <row r="24830" spans="2:19" ht="15.75" customHeight="1" x14ac:dyDescent="0.25">
      <c r="B24830" s="106"/>
      <c r="C24830" s="106"/>
      <c r="D24830" s="139"/>
      <c r="P24830" s="142"/>
      <c r="Q24830" s="142"/>
      <c r="R24830" s="142"/>
      <c r="S24830" s="139"/>
    </row>
    <row r="24831" spans="2:19" ht="15.75" customHeight="1" x14ac:dyDescent="0.25">
      <c r="B24831" s="106"/>
      <c r="C24831" s="106"/>
      <c r="D24831" s="139"/>
      <c r="P24831" s="142"/>
      <c r="Q24831" s="142"/>
      <c r="R24831" s="142"/>
      <c r="S24831" s="139"/>
    </row>
    <row r="24832" spans="2:19" ht="15.75" customHeight="1" x14ac:dyDescent="0.25">
      <c r="B24832" s="106"/>
      <c r="C24832" s="106"/>
      <c r="D24832" s="139"/>
      <c r="P24832" s="142"/>
      <c r="Q24832" s="142"/>
      <c r="R24832" s="142"/>
      <c r="S24832" s="139"/>
    </row>
    <row r="24833" spans="2:19" ht="15.75" customHeight="1" x14ac:dyDescent="0.25">
      <c r="B24833" s="106"/>
      <c r="C24833" s="106"/>
      <c r="D24833" s="139"/>
      <c r="P24833" s="142"/>
      <c r="Q24833" s="142"/>
      <c r="R24833" s="142"/>
      <c r="S24833" s="139"/>
    </row>
    <row r="24834" spans="2:19" ht="15.75" customHeight="1" x14ac:dyDescent="0.25">
      <c r="B24834" s="106"/>
      <c r="C24834" s="106"/>
      <c r="D24834" s="139"/>
      <c r="P24834" s="142"/>
      <c r="Q24834" s="142"/>
      <c r="R24834" s="142"/>
      <c r="S24834" s="139"/>
    </row>
    <row r="24835" spans="2:19" ht="15.75" customHeight="1" x14ac:dyDescent="0.25">
      <c r="B24835" s="106"/>
      <c r="C24835" s="106"/>
      <c r="D24835" s="139"/>
      <c r="P24835" s="142"/>
      <c r="Q24835" s="142"/>
      <c r="R24835" s="142"/>
      <c r="S24835" s="139"/>
    </row>
    <row r="24836" spans="2:19" ht="15.75" customHeight="1" x14ac:dyDescent="0.25">
      <c r="B24836" s="106"/>
      <c r="C24836" s="106"/>
      <c r="D24836" s="139"/>
      <c r="P24836" s="142"/>
      <c r="Q24836" s="142"/>
      <c r="R24836" s="142"/>
      <c r="S24836" s="139"/>
    </row>
    <row r="24837" spans="2:19" ht="15.75" customHeight="1" x14ac:dyDescent="0.25">
      <c r="B24837" s="106"/>
      <c r="C24837" s="106"/>
      <c r="D24837" s="139"/>
      <c r="P24837" s="142"/>
      <c r="Q24837" s="142"/>
      <c r="R24837" s="142"/>
      <c r="S24837" s="139"/>
    </row>
    <row r="24838" spans="2:19" ht="15.75" customHeight="1" x14ac:dyDescent="0.25">
      <c r="B24838" s="106"/>
      <c r="C24838" s="106"/>
      <c r="D24838" s="139"/>
      <c r="P24838" s="142"/>
      <c r="Q24838" s="142"/>
      <c r="R24838" s="142"/>
      <c r="S24838" s="139"/>
    </row>
    <row r="24839" spans="2:19" ht="15.75" customHeight="1" x14ac:dyDescent="0.25">
      <c r="B24839" s="106"/>
      <c r="C24839" s="106"/>
      <c r="D24839" s="139"/>
      <c r="P24839" s="142"/>
      <c r="Q24839" s="142"/>
      <c r="R24839" s="142"/>
      <c r="S24839" s="139"/>
    </row>
    <row r="24840" spans="2:19" ht="15.75" customHeight="1" x14ac:dyDescent="0.25">
      <c r="B24840" s="106"/>
      <c r="C24840" s="106"/>
      <c r="D24840" s="139"/>
      <c r="P24840" s="142"/>
      <c r="Q24840" s="142"/>
      <c r="R24840" s="142"/>
      <c r="S24840" s="139"/>
    </row>
    <row r="24841" spans="2:19" ht="15.75" customHeight="1" x14ac:dyDescent="0.25">
      <c r="B24841" s="106"/>
      <c r="C24841" s="106"/>
      <c r="D24841" s="139"/>
      <c r="P24841" s="142"/>
      <c r="Q24841" s="142"/>
      <c r="R24841" s="142"/>
      <c r="S24841" s="139"/>
    </row>
    <row r="24842" spans="2:19" ht="15.75" customHeight="1" x14ac:dyDescent="0.25">
      <c r="B24842" s="106"/>
      <c r="C24842" s="106"/>
      <c r="D24842" s="139"/>
      <c r="P24842" s="142"/>
      <c r="Q24842" s="142"/>
      <c r="R24842" s="142"/>
      <c r="S24842" s="139"/>
    </row>
    <row r="24843" spans="2:19" ht="15.75" customHeight="1" x14ac:dyDescent="0.25">
      <c r="B24843" s="106"/>
      <c r="C24843" s="106"/>
      <c r="D24843" s="139"/>
      <c r="P24843" s="142"/>
      <c r="Q24843" s="142"/>
      <c r="R24843" s="142"/>
      <c r="S24843" s="139"/>
    </row>
    <row r="24844" spans="2:19" ht="15.75" customHeight="1" x14ac:dyDescent="0.25">
      <c r="B24844" s="106"/>
      <c r="C24844" s="106"/>
      <c r="D24844" s="139"/>
      <c r="P24844" s="142"/>
      <c r="Q24844" s="142"/>
      <c r="R24844" s="142"/>
      <c r="S24844" s="139"/>
    </row>
    <row r="24845" spans="2:19" ht="15.75" customHeight="1" x14ac:dyDescent="0.25">
      <c r="B24845" s="106"/>
      <c r="C24845" s="106"/>
      <c r="D24845" s="139"/>
      <c r="P24845" s="142"/>
      <c r="Q24845" s="142"/>
      <c r="R24845" s="142"/>
      <c r="S24845" s="139"/>
    </row>
    <row r="24846" spans="2:19" ht="15.75" customHeight="1" x14ac:dyDescent="0.25">
      <c r="B24846" s="106"/>
      <c r="C24846" s="106"/>
      <c r="D24846" s="139"/>
      <c r="P24846" s="142"/>
      <c r="Q24846" s="142"/>
      <c r="R24846" s="142"/>
      <c r="S24846" s="139"/>
    </row>
    <row r="24847" spans="2:19" ht="15.75" customHeight="1" x14ac:dyDescent="0.25">
      <c r="B24847" s="106"/>
      <c r="C24847" s="106"/>
      <c r="D24847" s="139"/>
      <c r="P24847" s="142"/>
      <c r="Q24847" s="142"/>
      <c r="R24847" s="142"/>
      <c r="S24847" s="139"/>
    </row>
    <row r="24848" spans="2:19" ht="15.75" customHeight="1" x14ac:dyDescent="0.25">
      <c r="B24848" s="106"/>
      <c r="C24848" s="106"/>
      <c r="D24848" s="139"/>
      <c r="P24848" s="142"/>
      <c r="Q24848" s="142"/>
      <c r="R24848" s="142"/>
      <c r="S24848" s="139"/>
    </row>
    <row r="24849" spans="2:19" ht="15.75" customHeight="1" x14ac:dyDescent="0.25">
      <c r="B24849" s="106"/>
      <c r="C24849" s="106"/>
      <c r="D24849" s="139"/>
      <c r="P24849" s="142"/>
      <c r="Q24849" s="142"/>
      <c r="R24849" s="142"/>
      <c r="S24849" s="139"/>
    </row>
    <row r="24850" spans="2:19" ht="15.75" customHeight="1" x14ac:dyDescent="0.25">
      <c r="B24850" s="106"/>
      <c r="C24850" s="106"/>
      <c r="D24850" s="139"/>
      <c r="P24850" s="142"/>
      <c r="Q24850" s="142"/>
      <c r="R24850" s="142"/>
      <c r="S24850" s="139"/>
    </row>
    <row r="24851" spans="2:19" ht="15.75" customHeight="1" x14ac:dyDescent="0.25">
      <c r="B24851" s="106"/>
      <c r="C24851" s="106"/>
      <c r="D24851" s="139"/>
      <c r="P24851" s="142"/>
      <c r="Q24851" s="142"/>
      <c r="R24851" s="142"/>
      <c r="S24851" s="139"/>
    </row>
    <row r="24852" spans="2:19" ht="15.75" customHeight="1" x14ac:dyDescent="0.25">
      <c r="B24852" s="106"/>
      <c r="C24852" s="106"/>
      <c r="D24852" s="139"/>
      <c r="P24852" s="142"/>
      <c r="Q24852" s="142"/>
      <c r="R24852" s="142"/>
      <c r="S24852" s="139"/>
    </row>
    <row r="24853" spans="2:19" ht="15.75" customHeight="1" x14ac:dyDescent="0.25">
      <c r="B24853" s="106"/>
      <c r="C24853" s="106"/>
      <c r="D24853" s="139"/>
      <c r="P24853" s="142"/>
      <c r="Q24853" s="142"/>
      <c r="R24853" s="142"/>
      <c r="S24853" s="139"/>
    </row>
    <row r="24854" spans="2:19" ht="15.75" customHeight="1" x14ac:dyDescent="0.25">
      <c r="B24854" s="106"/>
      <c r="C24854" s="106"/>
      <c r="D24854" s="139"/>
      <c r="P24854" s="142"/>
      <c r="Q24854" s="142"/>
      <c r="R24854" s="142"/>
      <c r="S24854" s="139"/>
    </row>
    <row r="24855" spans="2:19" ht="15.75" customHeight="1" x14ac:dyDescent="0.25">
      <c r="B24855" s="106"/>
      <c r="C24855" s="106"/>
      <c r="D24855" s="139"/>
      <c r="P24855" s="142"/>
      <c r="Q24855" s="142"/>
      <c r="R24855" s="142"/>
      <c r="S24855" s="139"/>
    </row>
    <row r="24856" spans="2:19" ht="15.75" customHeight="1" x14ac:dyDescent="0.25">
      <c r="B24856" s="106"/>
      <c r="C24856" s="106"/>
      <c r="D24856" s="139"/>
      <c r="P24856" s="142"/>
      <c r="Q24856" s="142"/>
      <c r="R24856" s="142"/>
      <c r="S24856" s="139"/>
    </row>
    <row r="24857" spans="2:19" ht="15.75" customHeight="1" x14ac:dyDescent="0.25">
      <c r="B24857" s="106"/>
      <c r="C24857" s="106"/>
      <c r="D24857" s="139"/>
      <c r="P24857" s="142"/>
      <c r="Q24857" s="142"/>
      <c r="R24857" s="142"/>
      <c r="S24857" s="139"/>
    </row>
    <row r="24858" spans="2:19" ht="15.75" customHeight="1" x14ac:dyDescent="0.25">
      <c r="B24858" s="106"/>
      <c r="C24858" s="106"/>
      <c r="D24858" s="139"/>
      <c r="P24858" s="142"/>
      <c r="Q24858" s="142"/>
      <c r="R24858" s="142"/>
      <c r="S24858" s="139"/>
    </row>
    <row r="24859" spans="2:19" ht="15.75" customHeight="1" x14ac:dyDescent="0.25">
      <c r="B24859" s="106"/>
      <c r="C24859" s="106"/>
      <c r="D24859" s="139"/>
      <c r="P24859" s="142"/>
      <c r="Q24859" s="142"/>
      <c r="R24859" s="142"/>
      <c r="S24859" s="139"/>
    </row>
    <row r="24860" spans="2:19" ht="15.75" customHeight="1" x14ac:dyDescent="0.25">
      <c r="B24860" s="106"/>
      <c r="C24860" s="106"/>
      <c r="D24860" s="139"/>
      <c r="P24860" s="142"/>
      <c r="Q24860" s="142"/>
      <c r="R24860" s="142"/>
      <c r="S24860" s="139"/>
    </row>
    <row r="24861" spans="2:19" ht="15.75" customHeight="1" x14ac:dyDescent="0.25">
      <c r="B24861" s="106"/>
      <c r="C24861" s="106"/>
      <c r="D24861" s="139"/>
      <c r="P24861" s="142"/>
      <c r="Q24861" s="142"/>
      <c r="R24861" s="142"/>
      <c r="S24861" s="139"/>
    </row>
    <row r="24862" spans="2:19" ht="15.75" customHeight="1" x14ac:dyDescent="0.25">
      <c r="B24862" s="106"/>
      <c r="C24862" s="106"/>
      <c r="D24862" s="139"/>
      <c r="P24862" s="142"/>
      <c r="Q24862" s="142"/>
      <c r="R24862" s="142"/>
      <c r="S24862" s="139"/>
    </row>
    <row r="24863" spans="2:19" ht="15.75" customHeight="1" x14ac:dyDescent="0.25">
      <c r="B24863" s="106"/>
      <c r="C24863" s="106"/>
      <c r="D24863" s="139"/>
      <c r="P24863" s="142"/>
      <c r="Q24863" s="142"/>
      <c r="R24863" s="142"/>
      <c r="S24863" s="139"/>
    </row>
    <row r="24864" spans="2:19" ht="15.75" customHeight="1" x14ac:dyDescent="0.25">
      <c r="B24864" s="106"/>
      <c r="C24864" s="106"/>
      <c r="D24864" s="139"/>
      <c r="P24864" s="142"/>
      <c r="Q24864" s="142"/>
      <c r="R24864" s="142"/>
      <c r="S24864" s="139"/>
    </row>
    <row r="24865" spans="2:19" ht="15.75" customHeight="1" x14ac:dyDescent="0.25">
      <c r="B24865" s="106"/>
      <c r="C24865" s="106"/>
      <c r="D24865" s="139"/>
      <c r="P24865" s="142"/>
      <c r="Q24865" s="142"/>
      <c r="R24865" s="142"/>
      <c r="S24865" s="139"/>
    </row>
    <row r="24866" spans="2:19" ht="15.75" customHeight="1" x14ac:dyDescent="0.25">
      <c r="B24866" s="106"/>
      <c r="C24866" s="106"/>
      <c r="D24866" s="139"/>
      <c r="P24866" s="142"/>
      <c r="Q24866" s="142"/>
      <c r="R24866" s="142"/>
      <c r="S24866" s="139"/>
    </row>
    <row r="24867" spans="2:19" ht="15.75" customHeight="1" x14ac:dyDescent="0.25">
      <c r="B24867" s="106"/>
      <c r="C24867" s="106"/>
      <c r="D24867" s="139"/>
      <c r="P24867" s="142"/>
      <c r="Q24867" s="142"/>
      <c r="R24867" s="142"/>
      <c r="S24867" s="139"/>
    </row>
    <row r="24868" spans="2:19" ht="15.75" customHeight="1" x14ac:dyDescent="0.25">
      <c r="B24868" s="106"/>
      <c r="C24868" s="106"/>
      <c r="D24868" s="139"/>
      <c r="P24868" s="142"/>
      <c r="Q24868" s="142"/>
      <c r="R24868" s="142"/>
      <c r="S24868" s="139"/>
    </row>
    <row r="24869" spans="2:19" ht="15.75" customHeight="1" x14ac:dyDescent="0.25">
      <c r="B24869" s="106"/>
      <c r="C24869" s="106"/>
      <c r="D24869" s="139"/>
      <c r="P24869" s="142"/>
      <c r="Q24869" s="142"/>
      <c r="R24869" s="142"/>
      <c r="S24869" s="139"/>
    </row>
    <row r="24870" spans="2:19" ht="15.75" customHeight="1" x14ac:dyDescent="0.25">
      <c r="B24870" s="106"/>
      <c r="C24870" s="106"/>
      <c r="D24870" s="139"/>
      <c r="P24870" s="142"/>
      <c r="Q24870" s="142"/>
      <c r="R24870" s="142"/>
      <c r="S24870" s="139"/>
    </row>
    <row r="24871" spans="2:19" ht="15.75" customHeight="1" x14ac:dyDescent="0.25">
      <c r="B24871" s="106"/>
      <c r="C24871" s="106"/>
      <c r="D24871" s="139"/>
      <c r="P24871" s="142"/>
      <c r="Q24871" s="142"/>
      <c r="R24871" s="142"/>
      <c r="S24871" s="139"/>
    </row>
    <row r="24872" spans="2:19" ht="15.75" customHeight="1" x14ac:dyDescent="0.25">
      <c r="B24872" s="106"/>
      <c r="C24872" s="106"/>
      <c r="D24872" s="139"/>
      <c r="P24872" s="142"/>
      <c r="Q24872" s="142"/>
      <c r="R24872" s="142"/>
      <c r="S24872" s="139"/>
    </row>
    <row r="24873" spans="2:19" ht="15.75" customHeight="1" x14ac:dyDescent="0.25">
      <c r="B24873" s="106"/>
      <c r="C24873" s="106"/>
      <c r="D24873" s="139"/>
      <c r="P24873" s="142"/>
      <c r="Q24873" s="142"/>
      <c r="R24873" s="142"/>
      <c r="S24873" s="139"/>
    </row>
    <row r="24874" spans="2:19" ht="15.75" customHeight="1" x14ac:dyDescent="0.25">
      <c r="B24874" s="106"/>
      <c r="C24874" s="106"/>
      <c r="D24874" s="139"/>
      <c r="P24874" s="142"/>
      <c r="Q24874" s="142"/>
      <c r="R24874" s="142"/>
      <c r="S24874" s="139"/>
    </row>
    <row r="24875" spans="2:19" ht="15.75" customHeight="1" x14ac:dyDescent="0.25">
      <c r="B24875" s="106"/>
      <c r="C24875" s="106"/>
      <c r="D24875" s="139"/>
      <c r="P24875" s="142"/>
      <c r="Q24875" s="142"/>
      <c r="R24875" s="142"/>
      <c r="S24875" s="139"/>
    </row>
    <row r="24876" spans="2:19" ht="15.75" customHeight="1" x14ac:dyDescent="0.25">
      <c r="B24876" s="106"/>
      <c r="C24876" s="106"/>
      <c r="D24876" s="139"/>
      <c r="P24876" s="142"/>
      <c r="Q24876" s="142"/>
      <c r="R24876" s="142"/>
      <c r="S24876" s="139"/>
    </row>
    <row r="24877" spans="2:19" ht="15.75" customHeight="1" x14ac:dyDescent="0.25">
      <c r="B24877" s="106"/>
      <c r="C24877" s="106"/>
      <c r="D24877" s="139"/>
      <c r="P24877" s="142"/>
      <c r="Q24877" s="142"/>
      <c r="R24877" s="142"/>
      <c r="S24877" s="139"/>
    </row>
    <row r="24878" spans="2:19" ht="15.75" customHeight="1" x14ac:dyDescent="0.25">
      <c r="B24878" s="106"/>
      <c r="C24878" s="106"/>
      <c r="D24878" s="139"/>
      <c r="P24878" s="142"/>
      <c r="Q24878" s="142"/>
      <c r="R24878" s="142"/>
      <c r="S24878" s="139"/>
    </row>
    <row r="24879" spans="2:19" ht="15.75" customHeight="1" x14ac:dyDescent="0.25">
      <c r="B24879" s="106"/>
      <c r="C24879" s="106"/>
      <c r="D24879" s="139"/>
      <c r="P24879" s="142"/>
      <c r="Q24879" s="142"/>
      <c r="R24879" s="142"/>
      <c r="S24879" s="139"/>
    </row>
    <row r="24880" spans="2:19" ht="15.75" customHeight="1" x14ac:dyDescent="0.25">
      <c r="B24880" s="106"/>
      <c r="C24880" s="106"/>
      <c r="D24880" s="139"/>
      <c r="P24880" s="142"/>
      <c r="Q24880" s="142"/>
      <c r="R24880" s="142"/>
      <c r="S24880" s="139"/>
    </row>
    <row r="24881" spans="2:19" ht="15.75" customHeight="1" x14ac:dyDescent="0.25">
      <c r="B24881" s="106"/>
      <c r="C24881" s="106"/>
      <c r="D24881" s="139"/>
      <c r="P24881" s="142"/>
      <c r="Q24881" s="142"/>
      <c r="R24881" s="142"/>
      <c r="S24881" s="139"/>
    </row>
    <row r="24882" spans="2:19" ht="15.75" customHeight="1" x14ac:dyDescent="0.25">
      <c r="B24882" s="106"/>
      <c r="C24882" s="106"/>
      <c r="D24882" s="139"/>
      <c r="P24882" s="142"/>
      <c r="Q24882" s="142"/>
      <c r="R24882" s="142"/>
      <c r="S24882" s="139"/>
    </row>
    <row r="24883" spans="2:19" ht="15.75" customHeight="1" x14ac:dyDescent="0.25">
      <c r="B24883" s="106"/>
      <c r="C24883" s="106"/>
      <c r="D24883" s="139"/>
      <c r="P24883" s="142"/>
      <c r="Q24883" s="142"/>
      <c r="R24883" s="142"/>
      <c r="S24883" s="139"/>
    </row>
    <row r="24884" spans="2:19" ht="15.75" customHeight="1" x14ac:dyDescent="0.25">
      <c r="B24884" s="106"/>
      <c r="C24884" s="106"/>
      <c r="D24884" s="139"/>
      <c r="P24884" s="142"/>
      <c r="Q24884" s="142"/>
      <c r="R24884" s="142"/>
      <c r="S24884" s="139"/>
    </row>
    <row r="24885" spans="2:19" ht="15.75" customHeight="1" x14ac:dyDescent="0.25">
      <c r="B24885" s="106"/>
      <c r="C24885" s="106"/>
      <c r="D24885" s="139"/>
      <c r="P24885" s="142"/>
      <c r="Q24885" s="142"/>
      <c r="R24885" s="142"/>
      <c r="S24885" s="139"/>
    </row>
    <row r="24886" spans="2:19" ht="15.75" customHeight="1" x14ac:dyDescent="0.25">
      <c r="B24886" s="106"/>
      <c r="C24886" s="106"/>
      <c r="D24886" s="139"/>
      <c r="P24886" s="142"/>
      <c r="Q24886" s="142"/>
      <c r="R24886" s="142"/>
      <c r="S24886" s="139"/>
    </row>
    <row r="24887" spans="2:19" ht="15.75" customHeight="1" x14ac:dyDescent="0.25">
      <c r="B24887" s="106"/>
      <c r="C24887" s="106"/>
      <c r="D24887" s="139"/>
      <c r="P24887" s="142"/>
      <c r="Q24887" s="142"/>
      <c r="R24887" s="142"/>
      <c r="S24887" s="139"/>
    </row>
    <row r="24888" spans="2:19" ht="15.75" customHeight="1" x14ac:dyDescent="0.25">
      <c r="B24888" s="106"/>
      <c r="C24888" s="106"/>
      <c r="D24888" s="139"/>
      <c r="P24888" s="142"/>
      <c r="Q24888" s="142"/>
      <c r="R24888" s="142"/>
      <c r="S24888" s="139"/>
    </row>
    <row r="24889" spans="2:19" ht="15.75" customHeight="1" x14ac:dyDescent="0.25">
      <c r="B24889" s="106"/>
      <c r="C24889" s="106"/>
      <c r="D24889" s="139"/>
      <c r="P24889" s="142"/>
      <c r="Q24889" s="142"/>
      <c r="R24889" s="142"/>
      <c r="S24889" s="139"/>
    </row>
    <row r="24890" spans="2:19" ht="15.75" customHeight="1" x14ac:dyDescent="0.25">
      <c r="B24890" s="106"/>
      <c r="C24890" s="106"/>
      <c r="D24890" s="139"/>
      <c r="P24890" s="142"/>
      <c r="Q24890" s="142"/>
      <c r="R24890" s="142"/>
      <c r="S24890" s="139"/>
    </row>
    <row r="24891" spans="2:19" ht="15.75" customHeight="1" x14ac:dyDescent="0.25">
      <c r="B24891" s="106"/>
      <c r="C24891" s="106"/>
      <c r="D24891" s="139"/>
      <c r="P24891" s="142"/>
      <c r="Q24891" s="142"/>
      <c r="R24891" s="142"/>
      <c r="S24891" s="139"/>
    </row>
    <row r="24892" spans="2:19" ht="15.75" customHeight="1" x14ac:dyDescent="0.25">
      <c r="B24892" s="106"/>
      <c r="C24892" s="106"/>
      <c r="D24892" s="139"/>
      <c r="P24892" s="142"/>
      <c r="Q24892" s="142"/>
      <c r="R24892" s="142"/>
      <c r="S24892" s="139"/>
    </row>
    <row r="24893" spans="2:19" ht="15.75" customHeight="1" x14ac:dyDescent="0.25">
      <c r="B24893" s="106"/>
      <c r="C24893" s="106"/>
      <c r="D24893" s="139"/>
      <c r="P24893" s="142"/>
      <c r="Q24893" s="142"/>
      <c r="R24893" s="142"/>
      <c r="S24893" s="139"/>
    </row>
    <row r="24894" spans="2:19" ht="15.75" customHeight="1" x14ac:dyDescent="0.25">
      <c r="B24894" s="106"/>
      <c r="C24894" s="106"/>
      <c r="D24894" s="139"/>
      <c r="P24894" s="142"/>
      <c r="Q24894" s="142"/>
      <c r="R24894" s="142"/>
      <c r="S24894" s="139"/>
    </row>
    <row r="24895" spans="2:19" ht="15.75" customHeight="1" x14ac:dyDescent="0.25">
      <c r="B24895" s="106"/>
      <c r="C24895" s="106"/>
      <c r="D24895" s="139"/>
      <c r="P24895" s="142"/>
      <c r="Q24895" s="142"/>
      <c r="R24895" s="142"/>
      <c r="S24895" s="139"/>
    </row>
    <row r="24896" spans="2:19" ht="15.75" customHeight="1" x14ac:dyDescent="0.25">
      <c r="B24896" s="106"/>
      <c r="C24896" s="106"/>
      <c r="D24896" s="139"/>
      <c r="P24896" s="142"/>
      <c r="Q24896" s="142"/>
      <c r="R24896" s="142"/>
      <c r="S24896" s="139"/>
    </row>
    <row r="24897" spans="2:19" ht="15.75" customHeight="1" x14ac:dyDescent="0.25">
      <c r="B24897" s="106"/>
      <c r="C24897" s="106"/>
      <c r="D24897" s="139"/>
      <c r="P24897" s="142"/>
      <c r="Q24897" s="142"/>
      <c r="R24897" s="142"/>
      <c r="S24897" s="139"/>
    </row>
    <row r="24898" spans="2:19" ht="15.75" customHeight="1" x14ac:dyDescent="0.25">
      <c r="B24898" s="106"/>
      <c r="C24898" s="106"/>
      <c r="D24898" s="139"/>
      <c r="P24898" s="142"/>
      <c r="Q24898" s="142"/>
      <c r="R24898" s="142"/>
      <c r="S24898" s="139"/>
    </row>
    <row r="24899" spans="2:19" ht="15.75" customHeight="1" x14ac:dyDescent="0.25">
      <c r="B24899" s="106"/>
      <c r="C24899" s="106"/>
      <c r="D24899" s="139"/>
      <c r="P24899" s="142"/>
      <c r="Q24899" s="142"/>
      <c r="R24899" s="142"/>
      <c r="S24899" s="139"/>
    </row>
    <row r="24900" spans="2:19" ht="15.75" customHeight="1" x14ac:dyDescent="0.25">
      <c r="B24900" s="106"/>
      <c r="C24900" s="106"/>
      <c r="D24900" s="139"/>
      <c r="P24900" s="142"/>
      <c r="Q24900" s="142"/>
      <c r="R24900" s="142"/>
      <c r="S24900" s="139"/>
    </row>
    <row r="24901" spans="2:19" ht="15.75" customHeight="1" x14ac:dyDescent="0.25">
      <c r="B24901" s="106"/>
      <c r="C24901" s="106"/>
      <c r="D24901" s="139"/>
      <c r="P24901" s="142"/>
      <c r="Q24901" s="142"/>
      <c r="R24901" s="142"/>
      <c r="S24901" s="139"/>
    </row>
    <row r="24902" spans="2:19" ht="15.75" customHeight="1" x14ac:dyDescent="0.25">
      <c r="B24902" s="106"/>
      <c r="C24902" s="106"/>
      <c r="D24902" s="139"/>
      <c r="P24902" s="142"/>
      <c r="Q24902" s="142"/>
      <c r="R24902" s="142"/>
      <c r="S24902" s="139"/>
    </row>
    <row r="24903" spans="2:19" ht="15.75" customHeight="1" x14ac:dyDescent="0.25">
      <c r="B24903" s="106"/>
      <c r="C24903" s="106"/>
      <c r="D24903" s="139"/>
      <c r="P24903" s="142"/>
      <c r="Q24903" s="142"/>
      <c r="R24903" s="142"/>
      <c r="S24903" s="139"/>
    </row>
    <row r="24904" spans="2:19" ht="15.75" customHeight="1" x14ac:dyDescent="0.25">
      <c r="B24904" s="106"/>
      <c r="C24904" s="106"/>
      <c r="D24904" s="139"/>
      <c r="P24904" s="142"/>
      <c r="Q24904" s="142"/>
      <c r="R24904" s="142"/>
      <c r="S24904" s="139"/>
    </row>
    <row r="24905" spans="2:19" ht="15.75" customHeight="1" x14ac:dyDescent="0.25">
      <c r="B24905" s="106"/>
      <c r="C24905" s="106"/>
      <c r="D24905" s="139"/>
      <c r="P24905" s="142"/>
      <c r="Q24905" s="142"/>
      <c r="R24905" s="142"/>
      <c r="S24905" s="139"/>
    </row>
    <row r="24906" spans="2:19" ht="15.75" customHeight="1" x14ac:dyDescent="0.25">
      <c r="B24906" s="106"/>
      <c r="C24906" s="106"/>
      <c r="D24906" s="139"/>
      <c r="P24906" s="142"/>
      <c r="Q24906" s="142"/>
      <c r="R24906" s="142"/>
      <c r="S24906" s="139"/>
    </row>
    <row r="24907" spans="2:19" ht="15.75" customHeight="1" x14ac:dyDescent="0.25">
      <c r="B24907" s="106"/>
      <c r="C24907" s="106"/>
      <c r="D24907" s="139"/>
      <c r="P24907" s="142"/>
      <c r="Q24907" s="142"/>
      <c r="R24907" s="142"/>
      <c r="S24907" s="139"/>
    </row>
    <row r="24908" spans="2:19" ht="15.75" customHeight="1" x14ac:dyDescent="0.25">
      <c r="B24908" s="106"/>
      <c r="C24908" s="106"/>
      <c r="D24908" s="139"/>
      <c r="P24908" s="142"/>
      <c r="Q24908" s="142"/>
      <c r="R24908" s="142"/>
      <c r="S24908" s="139"/>
    </row>
    <row r="24909" spans="2:19" ht="15.75" customHeight="1" x14ac:dyDescent="0.25">
      <c r="B24909" s="106"/>
      <c r="C24909" s="106"/>
      <c r="D24909" s="139"/>
      <c r="P24909" s="142"/>
      <c r="Q24909" s="142"/>
      <c r="R24909" s="142"/>
      <c r="S24909" s="139"/>
    </row>
    <row r="24910" spans="2:19" ht="15.75" customHeight="1" x14ac:dyDescent="0.25">
      <c r="B24910" s="106"/>
      <c r="C24910" s="106"/>
      <c r="D24910" s="139"/>
      <c r="P24910" s="142"/>
      <c r="Q24910" s="142"/>
      <c r="R24910" s="142"/>
      <c r="S24910" s="139"/>
    </row>
    <row r="24911" spans="2:19" ht="15.75" customHeight="1" x14ac:dyDescent="0.25">
      <c r="B24911" s="106"/>
      <c r="C24911" s="106"/>
      <c r="D24911" s="139"/>
      <c r="P24911" s="142"/>
      <c r="Q24911" s="142"/>
      <c r="R24911" s="142"/>
      <c r="S24911" s="139"/>
    </row>
    <row r="24912" spans="2:19" ht="15.75" customHeight="1" x14ac:dyDescent="0.25">
      <c r="B24912" s="106"/>
      <c r="C24912" s="106"/>
      <c r="D24912" s="139"/>
      <c r="P24912" s="142"/>
      <c r="Q24912" s="142"/>
      <c r="R24912" s="142"/>
      <c r="S24912" s="139"/>
    </row>
    <row r="24913" spans="2:19" ht="15.75" customHeight="1" x14ac:dyDescent="0.25">
      <c r="B24913" s="106"/>
      <c r="C24913" s="106"/>
      <c r="D24913" s="139"/>
      <c r="P24913" s="142"/>
      <c r="Q24913" s="142"/>
      <c r="R24913" s="142"/>
      <c r="S24913" s="139"/>
    </row>
    <row r="24914" spans="2:19" ht="15.75" customHeight="1" x14ac:dyDescent="0.25">
      <c r="B24914" s="106"/>
      <c r="C24914" s="106"/>
      <c r="D24914" s="139"/>
      <c r="P24914" s="142"/>
      <c r="Q24914" s="142"/>
      <c r="R24914" s="142"/>
      <c r="S24914" s="139"/>
    </row>
    <row r="24915" spans="2:19" ht="15.75" customHeight="1" x14ac:dyDescent="0.25">
      <c r="B24915" s="106"/>
      <c r="C24915" s="106"/>
      <c r="D24915" s="139"/>
      <c r="P24915" s="142"/>
      <c r="Q24915" s="142"/>
      <c r="R24915" s="142"/>
      <c r="S24915" s="139"/>
    </row>
    <row r="24916" spans="2:19" ht="15.75" customHeight="1" x14ac:dyDescent="0.25">
      <c r="B24916" s="106"/>
      <c r="C24916" s="106"/>
      <c r="D24916" s="139"/>
      <c r="P24916" s="142"/>
      <c r="Q24916" s="142"/>
      <c r="R24916" s="142"/>
      <c r="S24916" s="139"/>
    </row>
    <row r="24917" spans="2:19" ht="15.75" customHeight="1" x14ac:dyDescent="0.25">
      <c r="B24917" s="106"/>
      <c r="C24917" s="106"/>
      <c r="D24917" s="139"/>
      <c r="P24917" s="142"/>
      <c r="Q24917" s="142"/>
      <c r="R24917" s="142"/>
      <c r="S24917" s="139"/>
    </row>
    <row r="24918" spans="2:19" ht="15.75" customHeight="1" x14ac:dyDescent="0.25">
      <c r="B24918" s="106"/>
      <c r="C24918" s="106"/>
      <c r="D24918" s="139"/>
      <c r="P24918" s="142"/>
      <c r="Q24918" s="142"/>
      <c r="R24918" s="142"/>
      <c r="S24918" s="139"/>
    </row>
    <row r="24919" spans="2:19" ht="15.75" customHeight="1" x14ac:dyDescent="0.25">
      <c r="B24919" s="106"/>
      <c r="C24919" s="106"/>
      <c r="D24919" s="139"/>
      <c r="P24919" s="142"/>
      <c r="Q24919" s="142"/>
      <c r="R24919" s="142"/>
      <c r="S24919" s="139"/>
    </row>
    <row r="24920" spans="2:19" ht="15.75" customHeight="1" x14ac:dyDescent="0.25">
      <c r="B24920" s="106"/>
      <c r="C24920" s="106"/>
      <c r="D24920" s="139"/>
      <c r="P24920" s="142"/>
      <c r="Q24920" s="142"/>
      <c r="R24920" s="142"/>
      <c r="S24920" s="139"/>
    </row>
    <row r="24921" spans="2:19" ht="15.75" customHeight="1" x14ac:dyDescent="0.25">
      <c r="B24921" s="106"/>
      <c r="C24921" s="106"/>
      <c r="D24921" s="139"/>
      <c r="P24921" s="142"/>
      <c r="Q24921" s="142"/>
      <c r="R24921" s="142"/>
      <c r="S24921" s="139"/>
    </row>
    <row r="24922" spans="2:19" ht="15.75" customHeight="1" x14ac:dyDescent="0.25">
      <c r="B24922" s="106"/>
      <c r="C24922" s="106"/>
      <c r="D24922" s="139"/>
      <c r="P24922" s="142"/>
      <c r="Q24922" s="142"/>
      <c r="R24922" s="142"/>
      <c r="S24922" s="139"/>
    </row>
    <row r="24923" spans="2:19" ht="15.75" customHeight="1" x14ac:dyDescent="0.25">
      <c r="B24923" s="106"/>
      <c r="C24923" s="106"/>
      <c r="D24923" s="139"/>
      <c r="P24923" s="142"/>
      <c r="Q24923" s="142"/>
      <c r="R24923" s="142"/>
      <c r="S24923" s="139"/>
    </row>
    <row r="24924" spans="2:19" ht="15.75" customHeight="1" x14ac:dyDescent="0.25">
      <c r="B24924" s="106"/>
      <c r="C24924" s="106"/>
      <c r="D24924" s="139"/>
      <c r="P24924" s="142"/>
      <c r="Q24924" s="142"/>
      <c r="R24924" s="142"/>
      <c r="S24924" s="139"/>
    </row>
    <row r="24925" spans="2:19" ht="15.75" customHeight="1" x14ac:dyDescent="0.25">
      <c r="B24925" s="106"/>
      <c r="C24925" s="106"/>
      <c r="D24925" s="139"/>
      <c r="P24925" s="142"/>
      <c r="Q24925" s="142"/>
      <c r="R24925" s="142"/>
      <c r="S24925" s="139"/>
    </row>
    <row r="24926" spans="2:19" ht="15.75" customHeight="1" x14ac:dyDescent="0.25">
      <c r="B24926" s="106"/>
      <c r="C24926" s="106"/>
      <c r="D24926" s="139"/>
      <c r="P24926" s="142"/>
      <c r="Q24926" s="142"/>
      <c r="R24926" s="142"/>
      <c r="S24926" s="139"/>
    </row>
    <row r="24927" spans="2:19" ht="15.75" customHeight="1" x14ac:dyDescent="0.25">
      <c r="B24927" s="106"/>
      <c r="C24927" s="106"/>
      <c r="D24927" s="139"/>
      <c r="P24927" s="142"/>
      <c r="Q24927" s="142"/>
      <c r="R24927" s="142"/>
      <c r="S24927" s="139"/>
    </row>
    <row r="24928" spans="2:19" ht="15.75" customHeight="1" x14ac:dyDescent="0.25">
      <c r="B24928" s="106"/>
      <c r="C24928" s="106"/>
      <c r="D24928" s="139"/>
      <c r="P24928" s="142"/>
      <c r="Q24928" s="142"/>
      <c r="R24928" s="142"/>
      <c r="S24928" s="139"/>
    </row>
    <row r="24929" spans="2:19" ht="15.75" customHeight="1" x14ac:dyDescent="0.25">
      <c r="B24929" s="106"/>
      <c r="C24929" s="106"/>
      <c r="D24929" s="139"/>
      <c r="P24929" s="142"/>
      <c r="Q24929" s="142"/>
      <c r="R24929" s="142"/>
      <c r="S24929" s="139"/>
    </row>
    <row r="24930" spans="2:19" ht="15.75" customHeight="1" x14ac:dyDescent="0.25">
      <c r="B24930" s="106"/>
      <c r="C24930" s="106"/>
      <c r="D24930" s="139"/>
      <c r="P24930" s="142"/>
      <c r="Q24930" s="142"/>
      <c r="R24930" s="142"/>
      <c r="S24930" s="139"/>
    </row>
    <row r="24931" spans="2:19" ht="15.75" customHeight="1" x14ac:dyDescent="0.25">
      <c r="B24931" s="106"/>
      <c r="C24931" s="106"/>
      <c r="D24931" s="139"/>
      <c r="P24931" s="142"/>
      <c r="Q24931" s="142"/>
      <c r="R24931" s="142"/>
      <c r="S24931" s="139"/>
    </row>
    <row r="24932" spans="2:19" ht="15.75" customHeight="1" x14ac:dyDescent="0.25">
      <c r="B24932" s="106"/>
      <c r="C24932" s="106"/>
      <c r="D24932" s="139"/>
      <c r="P24932" s="142"/>
      <c r="Q24932" s="142"/>
      <c r="R24932" s="142"/>
      <c r="S24932" s="139"/>
    </row>
    <row r="24933" spans="2:19" ht="15.75" customHeight="1" x14ac:dyDescent="0.25">
      <c r="B24933" s="106"/>
      <c r="C24933" s="106"/>
      <c r="D24933" s="139"/>
      <c r="P24933" s="142"/>
      <c r="Q24933" s="142"/>
      <c r="R24933" s="142"/>
      <c r="S24933" s="139"/>
    </row>
    <row r="24934" spans="2:19" ht="15.75" customHeight="1" x14ac:dyDescent="0.25">
      <c r="B24934" s="106"/>
      <c r="C24934" s="106"/>
      <c r="D24934" s="139"/>
      <c r="P24934" s="142"/>
      <c r="Q24934" s="142"/>
      <c r="R24934" s="142"/>
      <c r="S24934" s="139"/>
    </row>
    <row r="24935" spans="2:19" ht="15.75" customHeight="1" x14ac:dyDescent="0.25">
      <c r="B24935" s="106"/>
      <c r="C24935" s="106"/>
      <c r="D24935" s="139"/>
      <c r="P24935" s="142"/>
      <c r="Q24935" s="142"/>
      <c r="R24935" s="142"/>
      <c r="S24935" s="139"/>
    </row>
    <row r="24936" spans="2:19" ht="15.75" customHeight="1" x14ac:dyDescent="0.25">
      <c r="B24936" s="106"/>
      <c r="C24936" s="106"/>
      <c r="D24936" s="139"/>
      <c r="P24936" s="142"/>
      <c r="Q24936" s="142"/>
      <c r="R24936" s="142"/>
      <c r="S24936" s="139"/>
    </row>
    <row r="24937" spans="2:19" ht="15.75" customHeight="1" x14ac:dyDescent="0.25">
      <c r="B24937" s="106"/>
      <c r="C24937" s="106"/>
      <c r="D24937" s="139"/>
      <c r="P24937" s="142"/>
      <c r="Q24937" s="142"/>
      <c r="R24937" s="142"/>
      <c r="S24937" s="139"/>
    </row>
    <row r="24938" spans="2:19" ht="15.75" customHeight="1" x14ac:dyDescent="0.25">
      <c r="B24938" s="106"/>
      <c r="C24938" s="106"/>
      <c r="D24938" s="139"/>
      <c r="P24938" s="142"/>
      <c r="Q24938" s="142"/>
      <c r="R24938" s="142"/>
      <c r="S24938" s="139"/>
    </row>
    <row r="24939" spans="2:19" ht="15.75" customHeight="1" x14ac:dyDescent="0.25">
      <c r="B24939" s="106"/>
      <c r="C24939" s="106"/>
      <c r="D24939" s="139"/>
      <c r="P24939" s="142"/>
      <c r="Q24939" s="142"/>
      <c r="R24939" s="142"/>
      <c r="S24939" s="139"/>
    </row>
    <row r="24940" spans="2:19" ht="15.75" customHeight="1" x14ac:dyDescent="0.25">
      <c r="B24940" s="106"/>
      <c r="C24940" s="106"/>
      <c r="D24940" s="139"/>
      <c r="P24940" s="142"/>
      <c r="Q24940" s="142"/>
      <c r="R24940" s="142"/>
      <c r="S24940" s="139"/>
    </row>
    <row r="24941" spans="2:19" ht="15.75" customHeight="1" x14ac:dyDescent="0.25">
      <c r="B24941" s="106"/>
      <c r="C24941" s="106"/>
      <c r="D24941" s="139"/>
      <c r="P24941" s="142"/>
      <c r="Q24941" s="142"/>
      <c r="R24941" s="142"/>
      <c r="S24941" s="139"/>
    </row>
    <row r="24942" spans="2:19" ht="15.75" customHeight="1" x14ac:dyDescent="0.25">
      <c r="B24942" s="106"/>
      <c r="C24942" s="106"/>
      <c r="D24942" s="139"/>
      <c r="P24942" s="142"/>
      <c r="Q24942" s="142"/>
      <c r="R24942" s="142"/>
      <c r="S24942" s="139"/>
    </row>
    <row r="24943" spans="2:19" ht="15.75" customHeight="1" x14ac:dyDescent="0.25">
      <c r="B24943" s="106"/>
      <c r="C24943" s="106"/>
      <c r="D24943" s="139"/>
      <c r="P24943" s="142"/>
      <c r="Q24943" s="142"/>
      <c r="R24943" s="142"/>
      <c r="S24943" s="139"/>
    </row>
    <row r="24944" spans="2:19" ht="15.75" customHeight="1" x14ac:dyDescent="0.25">
      <c r="B24944" s="106"/>
      <c r="C24944" s="106"/>
      <c r="D24944" s="139"/>
      <c r="P24944" s="142"/>
      <c r="Q24944" s="142"/>
      <c r="R24944" s="142"/>
      <c r="S24944" s="139"/>
    </row>
    <row r="24945" spans="2:19" ht="15.75" customHeight="1" x14ac:dyDescent="0.25">
      <c r="B24945" s="106"/>
      <c r="C24945" s="106"/>
      <c r="D24945" s="139"/>
      <c r="P24945" s="142"/>
      <c r="Q24945" s="142"/>
      <c r="R24945" s="142"/>
      <c r="S24945" s="139"/>
    </row>
    <row r="24946" spans="2:19" ht="15.75" customHeight="1" x14ac:dyDescent="0.25">
      <c r="B24946" s="106"/>
      <c r="C24946" s="106"/>
      <c r="D24946" s="139"/>
      <c r="P24946" s="142"/>
      <c r="Q24946" s="142"/>
      <c r="R24946" s="142"/>
      <c r="S24946" s="139"/>
    </row>
    <row r="24947" spans="2:19" ht="15.75" customHeight="1" x14ac:dyDescent="0.25">
      <c r="B24947" s="106"/>
      <c r="C24947" s="106"/>
      <c r="D24947" s="139"/>
      <c r="P24947" s="142"/>
      <c r="Q24947" s="142"/>
      <c r="R24947" s="142"/>
      <c r="S24947" s="139"/>
    </row>
    <row r="24948" spans="2:19" ht="15.75" customHeight="1" x14ac:dyDescent="0.25">
      <c r="B24948" s="106"/>
      <c r="C24948" s="106"/>
      <c r="D24948" s="139"/>
      <c r="P24948" s="142"/>
      <c r="Q24948" s="142"/>
      <c r="R24948" s="142"/>
      <c r="S24948" s="139"/>
    </row>
    <row r="24949" spans="2:19" ht="15.75" customHeight="1" x14ac:dyDescent="0.25">
      <c r="B24949" s="106"/>
      <c r="C24949" s="106"/>
      <c r="D24949" s="139"/>
      <c r="P24949" s="142"/>
      <c r="Q24949" s="142"/>
      <c r="R24949" s="142"/>
      <c r="S24949" s="139"/>
    </row>
    <row r="24950" spans="2:19" ht="15.75" customHeight="1" x14ac:dyDescent="0.25">
      <c r="B24950" s="106"/>
      <c r="C24950" s="106"/>
      <c r="D24950" s="139"/>
      <c r="P24950" s="142"/>
      <c r="Q24950" s="142"/>
      <c r="R24950" s="142"/>
      <c r="S24950" s="139"/>
    </row>
    <row r="24951" spans="2:19" ht="15.75" customHeight="1" x14ac:dyDescent="0.25">
      <c r="B24951" s="106"/>
      <c r="C24951" s="106"/>
      <c r="D24951" s="139"/>
      <c r="P24951" s="142"/>
      <c r="Q24951" s="142"/>
      <c r="R24951" s="142"/>
      <c r="S24951" s="139"/>
    </row>
    <row r="24952" spans="2:19" ht="15.75" customHeight="1" x14ac:dyDescent="0.25">
      <c r="B24952" s="106"/>
      <c r="C24952" s="106"/>
      <c r="D24952" s="139"/>
      <c r="P24952" s="142"/>
      <c r="Q24952" s="142"/>
      <c r="R24952" s="142"/>
      <c r="S24952" s="139"/>
    </row>
    <row r="24953" spans="2:19" ht="15.75" customHeight="1" x14ac:dyDescent="0.25">
      <c r="B24953" s="106"/>
      <c r="C24953" s="106"/>
      <c r="D24953" s="139"/>
      <c r="P24953" s="142"/>
      <c r="Q24953" s="142"/>
      <c r="R24953" s="142"/>
      <c r="S24953" s="139"/>
    </row>
    <row r="24954" spans="2:19" ht="15.75" customHeight="1" x14ac:dyDescent="0.25">
      <c r="B24954" s="106"/>
      <c r="C24954" s="106"/>
      <c r="D24954" s="139"/>
      <c r="P24954" s="142"/>
      <c r="Q24954" s="142"/>
      <c r="R24954" s="142"/>
      <c r="S24954" s="139"/>
    </row>
    <row r="24955" spans="2:19" ht="15.75" customHeight="1" x14ac:dyDescent="0.25">
      <c r="B24955" s="106"/>
      <c r="C24955" s="106"/>
      <c r="D24955" s="139"/>
      <c r="P24955" s="142"/>
      <c r="Q24955" s="142"/>
      <c r="R24955" s="142"/>
      <c r="S24955" s="139"/>
    </row>
    <row r="24956" spans="2:19" ht="15.75" customHeight="1" x14ac:dyDescent="0.25">
      <c r="B24956" s="106"/>
      <c r="C24956" s="106"/>
      <c r="D24956" s="139"/>
      <c r="P24956" s="142"/>
      <c r="Q24956" s="142"/>
      <c r="R24956" s="142"/>
      <c r="S24956" s="139"/>
    </row>
    <row r="24957" spans="2:19" ht="15.75" customHeight="1" x14ac:dyDescent="0.25">
      <c r="B24957" s="106"/>
      <c r="C24957" s="106"/>
      <c r="D24957" s="139"/>
      <c r="P24957" s="142"/>
      <c r="Q24957" s="142"/>
      <c r="R24957" s="142"/>
      <c r="S24957" s="139"/>
    </row>
    <row r="24958" spans="2:19" ht="15.75" customHeight="1" x14ac:dyDescent="0.25">
      <c r="B24958" s="106"/>
      <c r="C24958" s="106"/>
      <c r="D24958" s="139"/>
      <c r="P24958" s="142"/>
      <c r="Q24958" s="142"/>
      <c r="R24958" s="142"/>
      <c r="S24958" s="139"/>
    </row>
    <row r="24959" spans="2:19" ht="15.75" customHeight="1" x14ac:dyDescent="0.25">
      <c r="B24959" s="106"/>
      <c r="C24959" s="106"/>
      <c r="D24959" s="139"/>
      <c r="P24959" s="142"/>
      <c r="Q24959" s="142"/>
      <c r="R24959" s="142"/>
      <c r="S24959" s="139"/>
    </row>
    <row r="24960" spans="2:19" ht="15.75" customHeight="1" x14ac:dyDescent="0.25">
      <c r="B24960" s="106"/>
      <c r="C24960" s="106"/>
      <c r="D24960" s="139"/>
      <c r="P24960" s="142"/>
      <c r="Q24960" s="142"/>
      <c r="R24960" s="142"/>
      <c r="S24960" s="139"/>
    </row>
    <row r="24961" spans="2:19" ht="15.75" customHeight="1" x14ac:dyDescent="0.25">
      <c r="B24961" s="106"/>
      <c r="C24961" s="106"/>
      <c r="D24961" s="139"/>
      <c r="P24961" s="142"/>
      <c r="Q24961" s="142"/>
      <c r="R24961" s="142"/>
      <c r="S24961" s="139"/>
    </row>
    <row r="24962" spans="2:19" ht="15.75" customHeight="1" x14ac:dyDescent="0.25">
      <c r="B24962" s="106"/>
      <c r="C24962" s="106"/>
      <c r="D24962" s="139"/>
      <c r="P24962" s="142"/>
      <c r="Q24962" s="142"/>
      <c r="R24962" s="142"/>
      <c r="S24962" s="139"/>
    </row>
    <row r="24963" spans="2:19" ht="15.75" customHeight="1" x14ac:dyDescent="0.25">
      <c r="B24963" s="106"/>
      <c r="C24963" s="106"/>
      <c r="D24963" s="139"/>
      <c r="P24963" s="142"/>
      <c r="Q24963" s="142"/>
      <c r="R24963" s="142"/>
      <c r="S24963" s="139"/>
    </row>
    <row r="24964" spans="2:19" ht="15.75" customHeight="1" x14ac:dyDescent="0.25">
      <c r="B24964" s="106"/>
      <c r="C24964" s="106"/>
      <c r="D24964" s="139"/>
      <c r="P24964" s="142"/>
      <c r="Q24964" s="142"/>
      <c r="R24964" s="142"/>
      <c r="S24964" s="139"/>
    </row>
    <row r="24965" spans="2:19" ht="15.75" customHeight="1" x14ac:dyDescent="0.25">
      <c r="B24965" s="106"/>
      <c r="C24965" s="106"/>
      <c r="D24965" s="139"/>
      <c r="P24965" s="142"/>
      <c r="Q24965" s="142"/>
      <c r="R24965" s="142"/>
      <c r="S24965" s="139"/>
    </row>
    <row r="24966" spans="2:19" ht="15.75" customHeight="1" x14ac:dyDescent="0.25">
      <c r="B24966" s="106"/>
      <c r="C24966" s="106"/>
      <c r="D24966" s="139"/>
      <c r="P24966" s="142"/>
      <c r="Q24966" s="142"/>
      <c r="R24966" s="142"/>
      <c r="S24966" s="139"/>
    </row>
    <row r="24967" spans="2:19" ht="15.75" customHeight="1" x14ac:dyDescent="0.25">
      <c r="B24967" s="106"/>
      <c r="C24967" s="106"/>
      <c r="D24967" s="139"/>
      <c r="P24967" s="142"/>
      <c r="Q24967" s="142"/>
      <c r="R24967" s="142"/>
      <c r="S24967" s="139"/>
    </row>
    <row r="24968" spans="2:19" ht="15.75" customHeight="1" x14ac:dyDescent="0.25">
      <c r="B24968" s="106"/>
      <c r="C24968" s="106"/>
      <c r="D24968" s="139"/>
      <c r="P24968" s="142"/>
      <c r="Q24968" s="142"/>
      <c r="R24968" s="142"/>
      <c r="S24968" s="139"/>
    </row>
    <row r="24969" spans="2:19" ht="15.75" customHeight="1" x14ac:dyDescent="0.25">
      <c r="B24969" s="106"/>
      <c r="C24969" s="106"/>
      <c r="D24969" s="139"/>
      <c r="P24969" s="142"/>
      <c r="Q24969" s="142"/>
      <c r="R24969" s="142"/>
      <c r="S24969" s="139"/>
    </row>
    <row r="24970" spans="2:19" ht="15.75" customHeight="1" x14ac:dyDescent="0.25">
      <c r="B24970" s="106"/>
      <c r="C24970" s="106"/>
      <c r="D24970" s="139"/>
      <c r="P24970" s="142"/>
      <c r="Q24970" s="142"/>
      <c r="R24970" s="142"/>
      <c r="S24970" s="139"/>
    </row>
    <row r="24971" spans="2:19" ht="15.75" customHeight="1" x14ac:dyDescent="0.25">
      <c r="B24971" s="106"/>
      <c r="C24971" s="106"/>
      <c r="D24971" s="139"/>
      <c r="P24971" s="142"/>
      <c r="Q24971" s="142"/>
      <c r="R24971" s="142"/>
      <c r="S24971" s="139"/>
    </row>
    <row r="24972" spans="2:19" ht="15.75" customHeight="1" x14ac:dyDescent="0.25">
      <c r="B24972" s="106"/>
      <c r="C24972" s="106"/>
      <c r="D24972" s="139"/>
      <c r="P24972" s="142"/>
      <c r="Q24972" s="142"/>
      <c r="R24972" s="142"/>
      <c r="S24972" s="139"/>
    </row>
    <row r="24973" spans="2:19" ht="15.75" customHeight="1" x14ac:dyDescent="0.25">
      <c r="B24973" s="106"/>
      <c r="C24973" s="106"/>
      <c r="D24973" s="139"/>
      <c r="P24973" s="142"/>
      <c r="Q24973" s="142"/>
      <c r="R24973" s="142"/>
      <c r="S24973" s="139"/>
    </row>
    <row r="24974" spans="2:19" ht="15.75" customHeight="1" x14ac:dyDescent="0.25">
      <c r="B24974" s="106"/>
      <c r="C24974" s="106"/>
      <c r="D24974" s="139"/>
      <c r="P24974" s="142"/>
      <c r="Q24974" s="142"/>
      <c r="R24974" s="142"/>
      <c r="S24974" s="139"/>
    </row>
    <row r="24975" spans="2:19" ht="15.75" customHeight="1" x14ac:dyDescent="0.25">
      <c r="B24975" s="106"/>
      <c r="C24975" s="106"/>
      <c r="D24975" s="139"/>
      <c r="P24975" s="142"/>
      <c r="Q24975" s="142"/>
      <c r="R24975" s="142"/>
      <c r="S24975" s="139"/>
    </row>
    <row r="24976" spans="2:19" ht="15.75" customHeight="1" x14ac:dyDescent="0.25">
      <c r="B24976" s="106"/>
      <c r="C24976" s="106"/>
      <c r="D24976" s="139"/>
      <c r="P24976" s="142"/>
      <c r="Q24976" s="142"/>
      <c r="R24976" s="142"/>
      <c r="S24976" s="139"/>
    </row>
    <row r="24977" spans="2:19" ht="15.75" customHeight="1" x14ac:dyDescent="0.25">
      <c r="B24977" s="106"/>
      <c r="C24977" s="106"/>
      <c r="D24977" s="139"/>
      <c r="P24977" s="142"/>
      <c r="Q24977" s="142"/>
      <c r="R24977" s="142"/>
      <c r="S24977" s="139"/>
    </row>
    <row r="24978" spans="2:19" ht="15.75" customHeight="1" x14ac:dyDescent="0.25">
      <c r="B24978" s="106"/>
      <c r="C24978" s="106"/>
      <c r="D24978" s="139"/>
      <c r="P24978" s="142"/>
      <c r="Q24978" s="142"/>
      <c r="R24978" s="142"/>
      <c r="S24978" s="139"/>
    </row>
    <row r="24979" spans="2:19" ht="15.75" customHeight="1" x14ac:dyDescent="0.25">
      <c r="B24979" s="106"/>
      <c r="C24979" s="106"/>
      <c r="D24979" s="139"/>
      <c r="P24979" s="142"/>
      <c r="Q24979" s="142"/>
      <c r="R24979" s="142"/>
      <c r="S24979" s="139"/>
    </row>
    <row r="24980" spans="2:19" ht="15.75" customHeight="1" x14ac:dyDescent="0.25">
      <c r="B24980" s="106"/>
      <c r="C24980" s="106"/>
      <c r="D24980" s="139"/>
      <c r="P24980" s="142"/>
      <c r="Q24980" s="142"/>
      <c r="R24980" s="142"/>
      <c r="S24980" s="139"/>
    </row>
    <row r="24981" spans="2:19" ht="15.75" customHeight="1" x14ac:dyDescent="0.25">
      <c r="B24981" s="106"/>
      <c r="C24981" s="106"/>
      <c r="D24981" s="139"/>
      <c r="P24981" s="142"/>
      <c r="Q24981" s="142"/>
      <c r="R24981" s="142"/>
      <c r="S24981" s="139"/>
    </row>
    <row r="24982" spans="2:19" ht="15.75" customHeight="1" x14ac:dyDescent="0.25">
      <c r="B24982" s="106"/>
      <c r="C24982" s="106"/>
      <c r="D24982" s="139"/>
      <c r="P24982" s="142"/>
      <c r="Q24982" s="142"/>
      <c r="R24982" s="142"/>
      <c r="S24982" s="139"/>
    </row>
    <row r="24983" spans="2:19" ht="15.75" customHeight="1" x14ac:dyDescent="0.25">
      <c r="B24983" s="106"/>
      <c r="C24983" s="106"/>
      <c r="D24983" s="139"/>
      <c r="P24983" s="142"/>
      <c r="Q24983" s="142"/>
      <c r="R24983" s="142"/>
      <c r="S24983" s="139"/>
    </row>
    <row r="24984" spans="2:19" ht="15.75" customHeight="1" x14ac:dyDescent="0.25">
      <c r="B24984" s="106"/>
      <c r="C24984" s="106"/>
      <c r="D24984" s="139"/>
      <c r="P24984" s="142"/>
      <c r="Q24984" s="142"/>
      <c r="R24984" s="142"/>
      <c r="S24984" s="139"/>
    </row>
    <row r="24985" spans="2:19" ht="15.75" customHeight="1" x14ac:dyDescent="0.25">
      <c r="B24985" s="106"/>
      <c r="C24985" s="106"/>
      <c r="D24985" s="139"/>
      <c r="P24985" s="142"/>
      <c r="Q24985" s="142"/>
      <c r="R24985" s="142"/>
      <c r="S24985" s="139"/>
    </row>
    <row r="24986" spans="2:19" ht="15.75" customHeight="1" x14ac:dyDescent="0.25">
      <c r="B24986" s="106"/>
      <c r="C24986" s="106"/>
      <c r="D24986" s="139"/>
      <c r="P24986" s="142"/>
      <c r="Q24986" s="142"/>
      <c r="R24986" s="142"/>
      <c r="S24986" s="139"/>
    </row>
    <row r="24987" spans="2:19" ht="15.75" customHeight="1" x14ac:dyDescent="0.25">
      <c r="B24987" s="106"/>
      <c r="C24987" s="106"/>
      <c r="D24987" s="139"/>
      <c r="P24987" s="142"/>
      <c r="Q24987" s="142"/>
      <c r="R24987" s="142"/>
      <c r="S24987" s="139"/>
    </row>
    <row r="24988" spans="2:19" ht="15.75" customHeight="1" x14ac:dyDescent="0.25">
      <c r="B24988" s="106"/>
      <c r="C24988" s="106"/>
      <c r="D24988" s="139"/>
      <c r="P24988" s="142"/>
      <c r="Q24988" s="142"/>
      <c r="R24988" s="142"/>
      <c r="S24988" s="139"/>
    </row>
    <row r="24989" spans="2:19" ht="15.75" customHeight="1" x14ac:dyDescent="0.25">
      <c r="B24989" s="106"/>
      <c r="C24989" s="106"/>
      <c r="D24989" s="139"/>
      <c r="P24989" s="142"/>
      <c r="Q24989" s="142"/>
      <c r="R24989" s="142"/>
      <c r="S24989" s="139"/>
    </row>
    <row r="24990" spans="2:19" ht="15.75" customHeight="1" x14ac:dyDescent="0.25">
      <c r="B24990" s="106"/>
      <c r="C24990" s="106"/>
      <c r="D24990" s="139"/>
      <c r="P24990" s="142"/>
      <c r="Q24990" s="142"/>
      <c r="R24990" s="142"/>
      <c r="S24990" s="139"/>
    </row>
    <row r="24991" spans="2:19" ht="15.75" customHeight="1" x14ac:dyDescent="0.25">
      <c r="B24991" s="106"/>
      <c r="C24991" s="106"/>
      <c r="D24991" s="139"/>
      <c r="P24991" s="142"/>
      <c r="Q24991" s="142"/>
      <c r="R24991" s="142"/>
      <c r="S24991" s="139"/>
    </row>
    <row r="24992" spans="2:19" ht="15.75" customHeight="1" x14ac:dyDescent="0.25">
      <c r="B24992" s="106"/>
      <c r="C24992" s="106"/>
      <c r="D24992" s="139"/>
      <c r="P24992" s="142"/>
      <c r="Q24992" s="142"/>
      <c r="R24992" s="142"/>
      <c r="S24992" s="139"/>
    </row>
    <row r="24993" spans="2:19" ht="15.75" customHeight="1" x14ac:dyDescent="0.25">
      <c r="B24993" s="106"/>
      <c r="C24993" s="106"/>
      <c r="D24993" s="139"/>
      <c r="P24993" s="142"/>
      <c r="Q24993" s="142"/>
      <c r="R24993" s="142"/>
      <c r="S24993" s="139"/>
    </row>
    <row r="24994" spans="2:19" ht="15.75" customHeight="1" x14ac:dyDescent="0.25">
      <c r="B24994" s="106"/>
      <c r="C24994" s="106"/>
      <c r="D24994" s="139"/>
      <c r="P24994" s="142"/>
      <c r="Q24994" s="142"/>
      <c r="R24994" s="142"/>
      <c r="S24994" s="139"/>
    </row>
    <row r="24995" spans="2:19" ht="15.75" customHeight="1" x14ac:dyDescent="0.25">
      <c r="B24995" s="106"/>
      <c r="C24995" s="106"/>
      <c r="D24995" s="139"/>
      <c r="P24995" s="142"/>
      <c r="Q24995" s="142"/>
      <c r="R24995" s="142"/>
      <c r="S24995" s="139"/>
    </row>
    <row r="24996" spans="2:19" ht="15.75" customHeight="1" x14ac:dyDescent="0.25">
      <c r="B24996" s="106"/>
      <c r="C24996" s="106"/>
      <c r="D24996" s="139"/>
      <c r="P24996" s="142"/>
      <c r="Q24996" s="142"/>
      <c r="R24996" s="142"/>
      <c r="S24996" s="139"/>
    </row>
    <row r="24997" spans="2:19" ht="15.75" customHeight="1" x14ac:dyDescent="0.25">
      <c r="B24997" s="106"/>
      <c r="C24997" s="106"/>
      <c r="D24997" s="139"/>
      <c r="P24997" s="142"/>
      <c r="Q24997" s="142"/>
      <c r="R24997" s="142"/>
      <c r="S24997" s="139"/>
    </row>
    <row r="24998" spans="2:19" ht="15.75" customHeight="1" x14ac:dyDescent="0.25">
      <c r="B24998" s="106"/>
      <c r="C24998" s="106"/>
      <c r="D24998" s="139"/>
      <c r="P24998" s="142"/>
      <c r="Q24998" s="142"/>
      <c r="R24998" s="142"/>
      <c r="S24998" s="139"/>
    </row>
    <row r="24999" spans="2:19" ht="15.75" customHeight="1" x14ac:dyDescent="0.25">
      <c r="B24999" s="106"/>
      <c r="C24999" s="106"/>
      <c r="D24999" s="139"/>
      <c r="P24999" s="142"/>
      <c r="Q24999" s="142"/>
      <c r="R24999" s="142"/>
      <c r="S24999" s="139"/>
    </row>
    <row r="25000" spans="2:19" ht="15.75" customHeight="1" x14ac:dyDescent="0.25">
      <c r="B25000" s="106"/>
      <c r="C25000" s="106"/>
      <c r="D25000" s="139"/>
      <c r="P25000" s="142"/>
      <c r="Q25000" s="142"/>
      <c r="R25000" s="142"/>
      <c r="S25000" s="139"/>
    </row>
    <row r="25001" spans="2:19" ht="15.75" customHeight="1" x14ac:dyDescent="0.25">
      <c r="B25001" s="106"/>
      <c r="C25001" s="106"/>
      <c r="D25001" s="139"/>
      <c r="P25001" s="142"/>
      <c r="Q25001" s="142"/>
      <c r="R25001" s="142"/>
      <c r="S25001" s="139"/>
    </row>
    <row r="25002" spans="2:19" ht="15.75" customHeight="1" x14ac:dyDescent="0.25">
      <c r="B25002" s="106"/>
      <c r="C25002" s="106"/>
      <c r="D25002" s="139"/>
      <c r="P25002" s="142"/>
      <c r="Q25002" s="142"/>
      <c r="R25002" s="142"/>
      <c r="S25002" s="139"/>
    </row>
    <row r="25003" spans="2:19" ht="15.75" customHeight="1" x14ac:dyDescent="0.25">
      <c r="B25003" s="106"/>
      <c r="C25003" s="106"/>
      <c r="D25003" s="139"/>
      <c r="P25003" s="142"/>
      <c r="Q25003" s="142"/>
      <c r="R25003" s="142"/>
      <c r="S25003" s="139"/>
    </row>
    <row r="25004" spans="2:19" ht="15.75" customHeight="1" x14ac:dyDescent="0.25">
      <c r="B25004" s="106"/>
      <c r="C25004" s="106"/>
      <c r="D25004" s="139"/>
      <c r="P25004" s="142"/>
      <c r="Q25004" s="142"/>
      <c r="R25004" s="142"/>
      <c r="S25004" s="139"/>
    </row>
    <row r="25005" spans="2:19" ht="15.75" customHeight="1" x14ac:dyDescent="0.25">
      <c r="B25005" s="106"/>
      <c r="C25005" s="106"/>
      <c r="D25005" s="139"/>
      <c r="P25005" s="142"/>
      <c r="Q25005" s="142"/>
      <c r="R25005" s="142"/>
      <c r="S25005" s="139"/>
    </row>
    <row r="25006" spans="2:19" ht="15.75" customHeight="1" x14ac:dyDescent="0.25">
      <c r="B25006" s="106"/>
      <c r="C25006" s="106"/>
      <c r="D25006" s="139"/>
      <c r="P25006" s="142"/>
      <c r="Q25006" s="142"/>
      <c r="R25006" s="142"/>
      <c r="S25006" s="139"/>
    </row>
    <row r="25007" spans="2:19" ht="15.75" customHeight="1" x14ac:dyDescent="0.25">
      <c r="B25007" s="106"/>
      <c r="C25007" s="106"/>
      <c r="D25007" s="139"/>
      <c r="P25007" s="142"/>
      <c r="Q25007" s="142"/>
      <c r="R25007" s="142"/>
      <c r="S25007" s="139"/>
    </row>
    <row r="25008" spans="2:19" ht="15.75" customHeight="1" x14ac:dyDescent="0.25">
      <c r="B25008" s="106"/>
      <c r="C25008" s="106"/>
      <c r="D25008" s="139"/>
      <c r="P25008" s="142"/>
      <c r="Q25008" s="142"/>
      <c r="R25008" s="142"/>
      <c r="S25008" s="139"/>
    </row>
    <row r="25009" spans="2:19" ht="15.75" customHeight="1" x14ac:dyDescent="0.25">
      <c r="B25009" s="106"/>
      <c r="C25009" s="106"/>
      <c r="D25009" s="139"/>
      <c r="P25009" s="142"/>
      <c r="Q25009" s="142"/>
      <c r="R25009" s="142"/>
      <c r="S25009" s="139"/>
    </row>
    <row r="25010" spans="2:19" ht="15.75" customHeight="1" x14ac:dyDescent="0.25">
      <c r="B25010" s="106"/>
      <c r="C25010" s="106"/>
      <c r="D25010" s="139"/>
      <c r="P25010" s="142"/>
      <c r="Q25010" s="142"/>
      <c r="R25010" s="142"/>
      <c r="S25010" s="139"/>
    </row>
    <row r="25011" spans="2:19" ht="15.75" customHeight="1" x14ac:dyDescent="0.25">
      <c r="B25011" s="106"/>
      <c r="C25011" s="106"/>
      <c r="D25011" s="139"/>
      <c r="P25011" s="142"/>
      <c r="Q25011" s="142"/>
      <c r="R25011" s="142"/>
      <c r="S25011" s="139"/>
    </row>
    <row r="25012" spans="2:19" ht="15.75" customHeight="1" x14ac:dyDescent="0.25">
      <c r="B25012" s="106"/>
      <c r="C25012" s="106"/>
      <c r="D25012" s="139"/>
      <c r="P25012" s="142"/>
      <c r="Q25012" s="142"/>
      <c r="R25012" s="142"/>
      <c r="S25012" s="139"/>
    </row>
    <row r="25013" spans="2:19" ht="15.75" customHeight="1" x14ac:dyDescent="0.25">
      <c r="B25013" s="106"/>
      <c r="C25013" s="106"/>
      <c r="D25013" s="139"/>
      <c r="P25013" s="142"/>
      <c r="Q25013" s="142"/>
      <c r="R25013" s="142"/>
      <c r="S25013" s="139"/>
    </row>
    <row r="25014" spans="2:19" ht="15.75" customHeight="1" x14ac:dyDescent="0.25">
      <c r="B25014" s="106"/>
      <c r="C25014" s="106"/>
      <c r="D25014" s="139"/>
      <c r="P25014" s="142"/>
      <c r="Q25014" s="142"/>
      <c r="R25014" s="142"/>
      <c r="S25014" s="139"/>
    </row>
    <row r="25015" spans="2:19" ht="15.75" customHeight="1" x14ac:dyDescent="0.25">
      <c r="B25015" s="106"/>
      <c r="C25015" s="106"/>
      <c r="D25015" s="139"/>
      <c r="P25015" s="142"/>
      <c r="Q25015" s="142"/>
      <c r="R25015" s="142"/>
      <c r="S25015" s="139"/>
    </row>
    <row r="25016" spans="2:19" ht="15.75" customHeight="1" x14ac:dyDescent="0.25">
      <c r="B25016" s="106"/>
      <c r="C25016" s="106"/>
      <c r="D25016" s="139"/>
      <c r="P25016" s="142"/>
      <c r="Q25016" s="142"/>
      <c r="R25016" s="142"/>
      <c r="S25016" s="139"/>
    </row>
    <row r="25017" spans="2:19" ht="15.75" customHeight="1" x14ac:dyDescent="0.25">
      <c r="B25017" s="106"/>
      <c r="C25017" s="106"/>
      <c r="D25017" s="139"/>
      <c r="P25017" s="142"/>
      <c r="Q25017" s="142"/>
      <c r="R25017" s="142"/>
      <c r="S25017" s="139"/>
    </row>
    <row r="25018" spans="2:19" ht="15.75" customHeight="1" x14ac:dyDescent="0.25">
      <c r="B25018" s="106"/>
      <c r="C25018" s="106"/>
      <c r="D25018" s="139"/>
      <c r="P25018" s="142"/>
      <c r="Q25018" s="142"/>
      <c r="R25018" s="142"/>
      <c r="S25018" s="139"/>
    </row>
    <row r="25019" spans="2:19" ht="15.75" customHeight="1" x14ac:dyDescent="0.25">
      <c r="B25019" s="106"/>
      <c r="C25019" s="106"/>
      <c r="D25019" s="139"/>
      <c r="P25019" s="142"/>
      <c r="Q25019" s="142"/>
      <c r="R25019" s="142"/>
      <c r="S25019" s="139"/>
    </row>
    <row r="25020" spans="2:19" ht="15.75" customHeight="1" x14ac:dyDescent="0.25">
      <c r="B25020" s="106"/>
      <c r="C25020" s="106"/>
      <c r="D25020" s="139"/>
      <c r="P25020" s="142"/>
      <c r="Q25020" s="142"/>
      <c r="R25020" s="142"/>
      <c r="S25020" s="139"/>
    </row>
    <row r="25021" spans="2:19" ht="15.75" customHeight="1" x14ac:dyDescent="0.25">
      <c r="B25021" s="106"/>
      <c r="C25021" s="106"/>
      <c r="D25021" s="139"/>
      <c r="P25021" s="142"/>
      <c r="Q25021" s="142"/>
      <c r="R25021" s="142"/>
      <c r="S25021" s="139"/>
    </row>
    <row r="25022" spans="2:19" ht="15.75" customHeight="1" x14ac:dyDescent="0.25">
      <c r="B25022" s="106"/>
      <c r="C25022" s="106"/>
      <c r="D25022" s="139"/>
      <c r="P25022" s="142"/>
      <c r="Q25022" s="142"/>
      <c r="R25022" s="142"/>
      <c r="S25022" s="139"/>
    </row>
    <row r="25023" spans="2:19" ht="15.75" customHeight="1" x14ac:dyDescent="0.25">
      <c r="B25023" s="106"/>
      <c r="C25023" s="106"/>
      <c r="D25023" s="139"/>
      <c r="P25023" s="142"/>
      <c r="Q25023" s="142"/>
      <c r="R25023" s="142"/>
      <c r="S25023" s="139"/>
    </row>
    <row r="25024" spans="2:19" ht="15.75" customHeight="1" x14ac:dyDescent="0.25">
      <c r="B25024" s="106"/>
      <c r="C25024" s="106"/>
      <c r="D25024" s="139"/>
      <c r="P25024" s="142"/>
      <c r="Q25024" s="142"/>
      <c r="R25024" s="142"/>
      <c r="S25024" s="139"/>
    </row>
    <row r="25025" spans="2:19" ht="15.75" customHeight="1" x14ac:dyDescent="0.25">
      <c r="B25025" s="106"/>
      <c r="C25025" s="106"/>
      <c r="D25025" s="139"/>
      <c r="P25025" s="142"/>
      <c r="Q25025" s="142"/>
      <c r="R25025" s="142"/>
      <c r="S25025" s="139"/>
    </row>
    <row r="25026" spans="2:19" ht="15.75" customHeight="1" x14ac:dyDescent="0.25">
      <c r="B25026" s="106"/>
      <c r="C25026" s="106"/>
      <c r="D25026" s="139"/>
      <c r="P25026" s="142"/>
      <c r="Q25026" s="142"/>
      <c r="R25026" s="142"/>
      <c r="S25026" s="139"/>
    </row>
    <row r="25027" spans="2:19" ht="15.75" customHeight="1" x14ac:dyDescent="0.25">
      <c r="B25027" s="106"/>
      <c r="C25027" s="106"/>
      <c r="D25027" s="139"/>
      <c r="P25027" s="142"/>
      <c r="Q25027" s="142"/>
      <c r="R25027" s="142"/>
      <c r="S25027" s="139"/>
    </row>
    <row r="25028" spans="2:19" ht="15.75" customHeight="1" x14ac:dyDescent="0.25">
      <c r="B25028" s="106"/>
      <c r="C25028" s="106"/>
      <c r="D25028" s="139"/>
      <c r="P25028" s="142"/>
      <c r="Q25028" s="142"/>
      <c r="R25028" s="142"/>
      <c r="S25028" s="139"/>
    </row>
    <row r="25029" spans="2:19" ht="15.75" customHeight="1" x14ac:dyDescent="0.25">
      <c r="B25029" s="106"/>
      <c r="C25029" s="106"/>
      <c r="D25029" s="139"/>
      <c r="P25029" s="142"/>
      <c r="Q25029" s="142"/>
      <c r="R25029" s="142"/>
      <c r="S25029" s="139"/>
    </row>
    <row r="25030" spans="2:19" ht="15.75" customHeight="1" x14ac:dyDescent="0.25">
      <c r="B25030" s="106"/>
      <c r="C25030" s="106"/>
      <c r="D25030" s="139"/>
      <c r="P25030" s="142"/>
      <c r="Q25030" s="142"/>
      <c r="R25030" s="142"/>
      <c r="S25030" s="139"/>
    </row>
    <row r="25031" spans="2:19" ht="15.75" customHeight="1" x14ac:dyDescent="0.25">
      <c r="B25031" s="106"/>
      <c r="C25031" s="106"/>
      <c r="D25031" s="139"/>
      <c r="P25031" s="142"/>
      <c r="Q25031" s="142"/>
      <c r="R25031" s="142"/>
      <c r="S25031" s="139"/>
    </row>
    <row r="25032" spans="2:19" ht="15.75" customHeight="1" x14ac:dyDescent="0.25">
      <c r="B25032" s="106"/>
      <c r="C25032" s="106"/>
      <c r="D25032" s="139"/>
      <c r="P25032" s="142"/>
      <c r="Q25032" s="142"/>
      <c r="R25032" s="142"/>
      <c r="S25032" s="139"/>
    </row>
    <row r="25033" spans="2:19" ht="15.75" customHeight="1" x14ac:dyDescent="0.25">
      <c r="B25033" s="106"/>
      <c r="C25033" s="106"/>
      <c r="D25033" s="139"/>
      <c r="P25033" s="142"/>
      <c r="Q25033" s="142"/>
      <c r="R25033" s="142"/>
      <c r="S25033" s="139"/>
    </row>
    <row r="25034" spans="2:19" ht="15.75" customHeight="1" x14ac:dyDescent="0.25">
      <c r="B25034" s="106"/>
      <c r="C25034" s="106"/>
      <c r="D25034" s="139"/>
      <c r="P25034" s="142"/>
      <c r="Q25034" s="142"/>
      <c r="R25034" s="142"/>
      <c r="S25034" s="139"/>
    </row>
    <row r="25035" spans="2:19" ht="15.75" customHeight="1" x14ac:dyDescent="0.25">
      <c r="B25035" s="106"/>
      <c r="C25035" s="106"/>
      <c r="D25035" s="139"/>
      <c r="P25035" s="142"/>
      <c r="Q25035" s="142"/>
      <c r="R25035" s="142"/>
      <c r="S25035" s="139"/>
    </row>
    <row r="25036" spans="2:19" ht="15.75" customHeight="1" x14ac:dyDescent="0.25">
      <c r="B25036" s="106"/>
      <c r="C25036" s="106"/>
      <c r="D25036" s="139"/>
      <c r="P25036" s="142"/>
      <c r="Q25036" s="142"/>
      <c r="R25036" s="142"/>
      <c r="S25036" s="139"/>
    </row>
    <row r="25037" spans="2:19" ht="15.75" customHeight="1" x14ac:dyDescent="0.25">
      <c r="B25037" s="106"/>
      <c r="C25037" s="106"/>
      <c r="D25037" s="139"/>
      <c r="P25037" s="142"/>
      <c r="Q25037" s="142"/>
      <c r="R25037" s="142"/>
      <c r="S25037" s="139"/>
    </row>
    <row r="25038" spans="2:19" ht="15.75" customHeight="1" x14ac:dyDescent="0.25">
      <c r="B25038" s="106"/>
      <c r="C25038" s="106"/>
      <c r="D25038" s="139"/>
      <c r="P25038" s="142"/>
      <c r="Q25038" s="142"/>
      <c r="R25038" s="142"/>
      <c r="S25038" s="139"/>
    </row>
    <row r="25039" spans="2:19" ht="15.75" customHeight="1" x14ac:dyDescent="0.25">
      <c r="B25039" s="106"/>
      <c r="C25039" s="106"/>
      <c r="D25039" s="139"/>
      <c r="P25039" s="142"/>
      <c r="Q25039" s="142"/>
      <c r="R25039" s="142"/>
      <c r="S25039" s="139"/>
    </row>
    <row r="25040" spans="2:19" ht="15.75" customHeight="1" x14ac:dyDescent="0.25">
      <c r="B25040" s="106"/>
      <c r="C25040" s="106"/>
      <c r="D25040" s="139"/>
      <c r="P25040" s="142"/>
      <c r="Q25040" s="142"/>
      <c r="R25040" s="142"/>
      <c r="S25040" s="139"/>
    </row>
    <row r="25041" spans="2:19" ht="15.75" customHeight="1" x14ac:dyDescent="0.25">
      <c r="B25041" s="106"/>
      <c r="C25041" s="106"/>
      <c r="D25041" s="139"/>
      <c r="P25041" s="142"/>
      <c r="Q25041" s="142"/>
      <c r="R25041" s="142"/>
      <c r="S25041" s="139"/>
    </row>
    <row r="25042" spans="2:19" ht="15.75" customHeight="1" x14ac:dyDescent="0.25">
      <c r="B25042" s="106"/>
      <c r="C25042" s="106"/>
      <c r="D25042" s="139"/>
      <c r="P25042" s="142"/>
      <c r="Q25042" s="142"/>
      <c r="R25042" s="142"/>
      <c r="S25042" s="139"/>
    </row>
    <row r="25043" spans="2:19" ht="15.75" customHeight="1" x14ac:dyDescent="0.25">
      <c r="B25043" s="106"/>
      <c r="C25043" s="106"/>
      <c r="D25043" s="139"/>
      <c r="P25043" s="142"/>
      <c r="Q25043" s="142"/>
      <c r="R25043" s="142"/>
      <c r="S25043" s="139"/>
    </row>
    <row r="25044" spans="2:19" ht="15.75" customHeight="1" x14ac:dyDescent="0.25">
      <c r="B25044" s="106"/>
      <c r="C25044" s="106"/>
      <c r="D25044" s="139"/>
      <c r="P25044" s="142"/>
      <c r="Q25044" s="142"/>
      <c r="R25044" s="142"/>
      <c r="S25044" s="139"/>
    </row>
    <row r="25045" spans="2:19" ht="15.75" customHeight="1" x14ac:dyDescent="0.25">
      <c r="B25045" s="106"/>
      <c r="C25045" s="106"/>
      <c r="D25045" s="139"/>
      <c r="P25045" s="142"/>
      <c r="Q25045" s="142"/>
      <c r="R25045" s="142"/>
      <c r="S25045" s="139"/>
    </row>
    <row r="25046" spans="2:19" ht="15.75" customHeight="1" x14ac:dyDescent="0.25">
      <c r="B25046" s="106"/>
      <c r="C25046" s="106"/>
      <c r="D25046" s="139"/>
      <c r="P25046" s="142"/>
      <c r="Q25046" s="142"/>
      <c r="R25046" s="142"/>
      <c r="S25046" s="139"/>
    </row>
    <row r="25047" spans="2:19" ht="15.75" customHeight="1" x14ac:dyDescent="0.25">
      <c r="B25047" s="106"/>
      <c r="C25047" s="106"/>
      <c r="D25047" s="139"/>
      <c r="P25047" s="142"/>
      <c r="Q25047" s="142"/>
      <c r="R25047" s="142"/>
      <c r="S25047" s="139"/>
    </row>
    <row r="25048" spans="2:19" ht="15.75" customHeight="1" x14ac:dyDescent="0.25">
      <c r="B25048" s="106"/>
      <c r="C25048" s="106"/>
      <c r="D25048" s="139"/>
      <c r="P25048" s="142"/>
      <c r="Q25048" s="142"/>
      <c r="R25048" s="142"/>
      <c r="S25048" s="139"/>
    </row>
    <row r="25049" spans="2:19" ht="15.75" customHeight="1" x14ac:dyDescent="0.25">
      <c r="B25049" s="106"/>
      <c r="C25049" s="106"/>
      <c r="D25049" s="139"/>
      <c r="P25049" s="142"/>
      <c r="Q25049" s="142"/>
      <c r="R25049" s="142"/>
      <c r="S25049" s="139"/>
    </row>
    <row r="25050" spans="2:19" ht="15.75" customHeight="1" x14ac:dyDescent="0.25">
      <c r="B25050" s="106"/>
      <c r="C25050" s="106"/>
      <c r="D25050" s="139"/>
      <c r="P25050" s="142"/>
      <c r="Q25050" s="142"/>
      <c r="R25050" s="142"/>
      <c r="S25050" s="139"/>
    </row>
    <row r="25051" spans="2:19" ht="15.75" customHeight="1" x14ac:dyDescent="0.25">
      <c r="B25051" s="106"/>
      <c r="C25051" s="106"/>
      <c r="D25051" s="139"/>
      <c r="P25051" s="142"/>
      <c r="Q25051" s="142"/>
      <c r="R25051" s="142"/>
      <c r="S25051" s="139"/>
    </row>
    <row r="25052" spans="2:19" ht="15.75" customHeight="1" x14ac:dyDescent="0.25">
      <c r="B25052" s="106"/>
      <c r="C25052" s="106"/>
      <c r="D25052" s="139"/>
      <c r="P25052" s="142"/>
      <c r="Q25052" s="142"/>
      <c r="R25052" s="142"/>
      <c r="S25052" s="139"/>
    </row>
    <row r="25053" spans="2:19" ht="15.75" customHeight="1" x14ac:dyDescent="0.25">
      <c r="B25053" s="106"/>
      <c r="C25053" s="106"/>
      <c r="D25053" s="139"/>
      <c r="P25053" s="142"/>
      <c r="Q25053" s="142"/>
      <c r="R25053" s="142"/>
      <c r="S25053" s="139"/>
    </row>
    <row r="25054" spans="2:19" ht="15.75" customHeight="1" x14ac:dyDescent="0.25">
      <c r="B25054" s="106"/>
      <c r="C25054" s="106"/>
      <c r="D25054" s="139"/>
      <c r="P25054" s="142"/>
      <c r="Q25054" s="142"/>
      <c r="R25054" s="142"/>
      <c r="S25054" s="139"/>
    </row>
    <row r="25055" spans="2:19" ht="15.75" customHeight="1" x14ac:dyDescent="0.25">
      <c r="B25055" s="106"/>
      <c r="C25055" s="106"/>
      <c r="D25055" s="139"/>
      <c r="P25055" s="142"/>
      <c r="Q25055" s="142"/>
      <c r="R25055" s="142"/>
      <c r="S25055" s="139"/>
    </row>
    <row r="25056" spans="2:19" ht="15.75" customHeight="1" x14ac:dyDescent="0.25">
      <c r="B25056" s="106"/>
      <c r="C25056" s="106"/>
      <c r="D25056" s="139"/>
      <c r="P25056" s="142"/>
      <c r="Q25056" s="142"/>
      <c r="R25056" s="142"/>
      <c r="S25056" s="139"/>
    </row>
    <row r="25057" spans="2:19" ht="15.75" customHeight="1" x14ac:dyDescent="0.25">
      <c r="B25057" s="106"/>
      <c r="C25057" s="106"/>
      <c r="D25057" s="139"/>
      <c r="P25057" s="142"/>
      <c r="Q25057" s="142"/>
      <c r="R25057" s="142"/>
      <c r="S25057" s="139"/>
    </row>
    <row r="25058" spans="2:19" ht="15.75" customHeight="1" x14ac:dyDescent="0.25">
      <c r="B25058" s="106"/>
      <c r="C25058" s="106"/>
      <c r="D25058" s="139"/>
      <c r="P25058" s="142"/>
      <c r="Q25058" s="142"/>
      <c r="R25058" s="142"/>
      <c r="S25058" s="139"/>
    </row>
    <row r="25059" spans="2:19" ht="15.75" customHeight="1" x14ac:dyDescent="0.25">
      <c r="B25059" s="106"/>
      <c r="C25059" s="106"/>
      <c r="D25059" s="139"/>
      <c r="P25059" s="142"/>
      <c r="Q25059" s="142"/>
      <c r="R25059" s="142"/>
      <c r="S25059" s="139"/>
    </row>
    <row r="25060" spans="2:19" ht="15.75" customHeight="1" x14ac:dyDescent="0.25">
      <c r="B25060" s="106"/>
      <c r="C25060" s="106"/>
      <c r="D25060" s="139"/>
      <c r="P25060" s="142"/>
      <c r="Q25060" s="142"/>
      <c r="R25060" s="142"/>
      <c r="S25060" s="139"/>
    </row>
    <row r="25061" spans="2:19" ht="15.75" customHeight="1" x14ac:dyDescent="0.25">
      <c r="B25061" s="106"/>
      <c r="C25061" s="106"/>
      <c r="D25061" s="139"/>
      <c r="P25061" s="142"/>
      <c r="Q25061" s="142"/>
      <c r="R25061" s="142"/>
      <c r="S25061" s="139"/>
    </row>
    <row r="25062" spans="2:19" ht="15.75" customHeight="1" x14ac:dyDescent="0.25">
      <c r="B25062" s="106"/>
      <c r="C25062" s="106"/>
      <c r="D25062" s="139"/>
      <c r="P25062" s="142"/>
      <c r="Q25062" s="142"/>
      <c r="R25062" s="142"/>
      <c r="S25062" s="139"/>
    </row>
    <row r="25063" spans="2:19" ht="15.75" customHeight="1" x14ac:dyDescent="0.25">
      <c r="B25063" s="106"/>
      <c r="C25063" s="106"/>
      <c r="D25063" s="139"/>
      <c r="P25063" s="142"/>
      <c r="Q25063" s="142"/>
      <c r="R25063" s="142"/>
      <c r="S25063" s="139"/>
    </row>
    <row r="25064" spans="2:19" ht="15.75" customHeight="1" x14ac:dyDescent="0.25">
      <c r="B25064" s="106"/>
      <c r="C25064" s="106"/>
      <c r="D25064" s="139"/>
      <c r="P25064" s="142"/>
      <c r="Q25064" s="142"/>
      <c r="R25064" s="142"/>
      <c r="S25064" s="139"/>
    </row>
    <row r="25065" spans="2:19" ht="15.75" customHeight="1" x14ac:dyDescent="0.25">
      <c r="B25065" s="106"/>
      <c r="C25065" s="106"/>
      <c r="D25065" s="139"/>
      <c r="P25065" s="142"/>
      <c r="Q25065" s="142"/>
      <c r="R25065" s="142"/>
      <c r="S25065" s="139"/>
    </row>
    <row r="25066" spans="2:19" ht="15.75" customHeight="1" x14ac:dyDescent="0.25">
      <c r="B25066" s="106"/>
      <c r="C25066" s="106"/>
      <c r="D25066" s="139"/>
      <c r="P25066" s="142"/>
      <c r="Q25066" s="142"/>
      <c r="R25066" s="142"/>
      <c r="S25066" s="139"/>
    </row>
    <row r="25067" spans="2:19" ht="15.75" customHeight="1" x14ac:dyDescent="0.25">
      <c r="B25067" s="106"/>
      <c r="C25067" s="106"/>
      <c r="D25067" s="139"/>
      <c r="P25067" s="142"/>
      <c r="Q25067" s="142"/>
      <c r="R25067" s="142"/>
      <c r="S25067" s="139"/>
    </row>
    <row r="25068" spans="2:19" ht="15.75" customHeight="1" x14ac:dyDescent="0.25">
      <c r="B25068" s="106"/>
      <c r="C25068" s="106"/>
      <c r="D25068" s="139"/>
      <c r="P25068" s="142"/>
      <c r="Q25068" s="142"/>
      <c r="R25068" s="142"/>
      <c r="S25068" s="139"/>
    </row>
    <row r="25069" spans="2:19" ht="15.75" customHeight="1" x14ac:dyDescent="0.25">
      <c r="B25069" s="106"/>
      <c r="C25069" s="106"/>
      <c r="D25069" s="139"/>
      <c r="P25069" s="142"/>
      <c r="Q25069" s="142"/>
      <c r="R25069" s="142"/>
      <c r="S25069" s="139"/>
    </row>
    <row r="25070" spans="2:19" ht="15.75" customHeight="1" x14ac:dyDescent="0.25">
      <c r="B25070" s="106"/>
      <c r="C25070" s="106"/>
      <c r="D25070" s="139"/>
      <c r="P25070" s="142"/>
      <c r="Q25070" s="142"/>
      <c r="R25070" s="142"/>
      <c r="S25070" s="139"/>
    </row>
    <row r="25071" spans="2:19" ht="15.75" customHeight="1" x14ac:dyDescent="0.25">
      <c r="B25071" s="106"/>
      <c r="C25071" s="106"/>
      <c r="D25071" s="139"/>
      <c r="P25071" s="142"/>
      <c r="Q25071" s="142"/>
      <c r="R25071" s="142"/>
      <c r="S25071" s="139"/>
    </row>
    <row r="25072" spans="2:19" ht="15.75" customHeight="1" x14ac:dyDescent="0.25">
      <c r="B25072" s="106"/>
      <c r="C25072" s="106"/>
      <c r="D25072" s="139"/>
      <c r="P25072" s="142"/>
      <c r="Q25072" s="142"/>
      <c r="R25072" s="142"/>
      <c r="S25072" s="139"/>
    </row>
    <row r="25073" spans="2:19" ht="15.75" customHeight="1" x14ac:dyDescent="0.25">
      <c r="B25073" s="106"/>
      <c r="C25073" s="106"/>
      <c r="D25073" s="139"/>
      <c r="P25073" s="142"/>
      <c r="Q25073" s="142"/>
      <c r="R25073" s="142"/>
      <c r="S25073" s="139"/>
    </row>
    <row r="25074" spans="2:19" ht="15.75" customHeight="1" x14ac:dyDescent="0.25">
      <c r="B25074" s="106"/>
      <c r="C25074" s="106"/>
      <c r="D25074" s="139"/>
      <c r="P25074" s="142"/>
      <c r="Q25074" s="142"/>
      <c r="R25074" s="142"/>
      <c r="S25074" s="139"/>
    </row>
    <row r="25075" spans="2:19" ht="15.75" customHeight="1" x14ac:dyDescent="0.25">
      <c r="B25075" s="106"/>
      <c r="C25075" s="106"/>
      <c r="D25075" s="139"/>
      <c r="P25075" s="142"/>
      <c r="Q25075" s="142"/>
      <c r="R25075" s="142"/>
      <c r="S25075" s="139"/>
    </row>
    <row r="25076" spans="2:19" ht="15.75" customHeight="1" x14ac:dyDescent="0.25">
      <c r="B25076" s="106"/>
      <c r="C25076" s="106"/>
      <c r="D25076" s="139"/>
      <c r="P25076" s="142"/>
      <c r="Q25076" s="142"/>
      <c r="R25076" s="142"/>
      <c r="S25076" s="139"/>
    </row>
    <row r="25077" spans="2:19" ht="15.75" customHeight="1" x14ac:dyDescent="0.25">
      <c r="B25077" s="106"/>
      <c r="C25077" s="106"/>
      <c r="D25077" s="139"/>
      <c r="P25077" s="142"/>
      <c r="Q25077" s="142"/>
      <c r="R25077" s="142"/>
      <c r="S25077" s="139"/>
    </row>
    <row r="25078" spans="2:19" ht="15.75" customHeight="1" x14ac:dyDescent="0.25">
      <c r="B25078" s="106"/>
      <c r="C25078" s="106"/>
      <c r="D25078" s="139"/>
      <c r="P25078" s="142"/>
      <c r="Q25078" s="142"/>
      <c r="R25078" s="142"/>
      <c r="S25078" s="139"/>
    </row>
    <row r="25079" spans="2:19" ht="15.75" customHeight="1" x14ac:dyDescent="0.25">
      <c r="B25079" s="106"/>
      <c r="C25079" s="106"/>
      <c r="D25079" s="139"/>
      <c r="P25079" s="142"/>
      <c r="Q25079" s="142"/>
      <c r="R25079" s="142"/>
      <c r="S25079" s="139"/>
    </row>
    <row r="25080" spans="2:19" ht="15.75" customHeight="1" x14ac:dyDescent="0.25">
      <c r="B25080" s="106"/>
      <c r="C25080" s="106"/>
      <c r="D25080" s="139"/>
      <c r="P25080" s="142"/>
      <c r="Q25080" s="142"/>
      <c r="R25080" s="142"/>
      <c r="S25080" s="139"/>
    </row>
    <row r="25081" spans="2:19" ht="15.75" customHeight="1" x14ac:dyDescent="0.25">
      <c r="B25081" s="106"/>
      <c r="C25081" s="106"/>
      <c r="D25081" s="139"/>
      <c r="P25081" s="142"/>
      <c r="Q25081" s="142"/>
      <c r="R25081" s="142"/>
      <c r="S25081" s="139"/>
    </row>
    <row r="25082" spans="2:19" ht="15.75" customHeight="1" x14ac:dyDescent="0.25">
      <c r="B25082" s="106"/>
      <c r="C25082" s="106"/>
      <c r="D25082" s="139"/>
      <c r="P25082" s="142"/>
      <c r="Q25082" s="142"/>
      <c r="R25082" s="142"/>
      <c r="S25082" s="139"/>
    </row>
    <row r="25083" spans="2:19" ht="15.75" customHeight="1" x14ac:dyDescent="0.25">
      <c r="B25083" s="106"/>
      <c r="C25083" s="106"/>
      <c r="D25083" s="139"/>
      <c r="P25083" s="142"/>
      <c r="Q25083" s="142"/>
      <c r="R25083" s="142"/>
      <c r="S25083" s="139"/>
    </row>
    <row r="25084" spans="2:19" ht="15.75" customHeight="1" x14ac:dyDescent="0.25">
      <c r="B25084" s="106"/>
      <c r="C25084" s="106"/>
      <c r="D25084" s="139"/>
      <c r="P25084" s="142"/>
      <c r="Q25084" s="142"/>
      <c r="R25084" s="142"/>
      <c r="S25084" s="139"/>
    </row>
    <row r="25085" spans="2:19" ht="15.75" customHeight="1" x14ac:dyDescent="0.25">
      <c r="B25085" s="106"/>
      <c r="C25085" s="106"/>
      <c r="D25085" s="139"/>
      <c r="P25085" s="142"/>
      <c r="Q25085" s="142"/>
      <c r="R25085" s="142"/>
      <c r="S25085" s="139"/>
    </row>
    <row r="25086" spans="2:19" ht="15.75" customHeight="1" x14ac:dyDescent="0.25">
      <c r="B25086" s="106"/>
      <c r="C25086" s="106"/>
      <c r="D25086" s="139"/>
      <c r="P25086" s="142"/>
      <c r="Q25086" s="142"/>
      <c r="R25086" s="142"/>
      <c r="S25086" s="139"/>
    </row>
    <row r="25087" spans="2:19" ht="15.75" customHeight="1" x14ac:dyDescent="0.25">
      <c r="B25087" s="106"/>
      <c r="C25087" s="106"/>
      <c r="D25087" s="139"/>
      <c r="P25087" s="142"/>
      <c r="Q25087" s="142"/>
      <c r="R25087" s="142"/>
      <c r="S25087" s="139"/>
    </row>
    <row r="25088" spans="2:19" ht="15.75" customHeight="1" x14ac:dyDescent="0.25">
      <c r="B25088" s="106"/>
      <c r="C25088" s="106"/>
      <c r="D25088" s="139"/>
      <c r="P25088" s="142"/>
      <c r="Q25088" s="142"/>
      <c r="R25088" s="142"/>
      <c r="S25088" s="139"/>
    </row>
    <row r="25089" spans="2:19" ht="15.75" customHeight="1" x14ac:dyDescent="0.25">
      <c r="B25089" s="106"/>
      <c r="C25089" s="106"/>
      <c r="D25089" s="139"/>
      <c r="P25089" s="142"/>
      <c r="Q25089" s="142"/>
      <c r="R25089" s="142"/>
      <c r="S25089" s="139"/>
    </row>
    <row r="25090" spans="2:19" ht="15.75" customHeight="1" x14ac:dyDescent="0.25">
      <c r="B25090" s="106"/>
      <c r="C25090" s="106"/>
      <c r="D25090" s="139"/>
      <c r="P25090" s="142"/>
      <c r="Q25090" s="142"/>
      <c r="R25090" s="142"/>
      <c r="S25090" s="139"/>
    </row>
    <row r="25091" spans="2:19" ht="15.75" customHeight="1" x14ac:dyDescent="0.25">
      <c r="B25091" s="106"/>
      <c r="C25091" s="106"/>
      <c r="D25091" s="139"/>
      <c r="P25091" s="142"/>
      <c r="Q25091" s="142"/>
      <c r="R25091" s="142"/>
      <c r="S25091" s="139"/>
    </row>
    <row r="25092" spans="2:19" ht="15.75" customHeight="1" x14ac:dyDescent="0.25">
      <c r="B25092" s="106"/>
      <c r="C25092" s="106"/>
      <c r="D25092" s="139"/>
      <c r="P25092" s="142"/>
      <c r="Q25092" s="142"/>
      <c r="R25092" s="142"/>
      <c r="S25092" s="139"/>
    </row>
    <row r="25093" spans="2:19" ht="15.75" customHeight="1" x14ac:dyDescent="0.25">
      <c r="B25093" s="106"/>
      <c r="C25093" s="106"/>
      <c r="D25093" s="139"/>
      <c r="P25093" s="142"/>
      <c r="Q25093" s="142"/>
      <c r="R25093" s="142"/>
      <c r="S25093" s="139"/>
    </row>
    <row r="25094" spans="2:19" ht="15.75" customHeight="1" x14ac:dyDescent="0.25">
      <c r="B25094" s="106"/>
      <c r="C25094" s="106"/>
      <c r="D25094" s="139"/>
      <c r="P25094" s="142"/>
      <c r="Q25094" s="142"/>
      <c r="R25094" s="142"/>
      <c r="S25094" s="139"/>
    </row>
    <row r="25095" spans="2:19" ht="15.75" customHeight="1" x14ac:dyDescent="0.25">
      <c r="B25095" s="106"/>
      <c r="C25095" s="106"/>
      <c r="D25095" s="139"/>
      <c r="P25095" s="142"/>
      <c r="Q25095" s="142"/>
      <c r="R25095" s="142"/>
      <c r="S25095" s="139"/>
    </row>
    <row r="25096" spans="2:19" ht="15.75" customHeight="1" x14ac:dyDescent="0.25">
      <c r="B25096" s="106"/>
      <c r="C25096" s="106"/>
      <c r="D25096" s="139"/>
      <c r="P25096" s="142"/>
      <c r="Q25096" s="142"/>
      <c r="R25096" s="142"/>
      <c r="S25096" s="139"/>
    </row>
    <row r="25097" spans="2:19" ht="15.75" customHeight="1" x14ac:dyDescent="0.25">
      <c r="B25097" s="106"/>
      <c r="C25097" s="106"/>
      <c r="D25097" s="139"/>
      <c r="P25097" s="142"/>
      <c r="Q25097" s="142"/>
      <c r="R25097" s="142"/>
      <c r="S25097" s="139"/>
    </row>
    <row r="25098" spans="2:19" ht="15.75" customHeight="1" x14ac:dyDescent="0.25">
      <c r="B25098" s="106"/>
      <c r="C25098" s="106"/>
      <c r="D25098" s="139"/>
      <c r="P25098" s="142"/>
      <c r="Q25098" s="142"/>
      <c r="R25098" s="142"/>
      <c r="S25098" s="139"/>
    </row>
    <row r="25099" spans="2:19" ht="15.75" customHeight="1" x14ac:dyDescent="0.25">
      <c r="B25099" s="106"/>
      <c r="C25099" s="106"/>
      <c r="D25099" s="139"/>
      <c r="P25099" s="142"/>
      <c r="Q25099" s="142"/>
      <c r="R25099" s="142"/>
      <c r="S25099" s="139"/>
    </row>
    <row r="25100" spans="2:19" ht="15.75" customHeight="1" x14ac:dyDescent="0.25">
      <c r="B25100" s="106"/>
      <c r="C25100" s="106"/>
      <c r="D25100" s="139"/>
      <c r="P25100" s="142"/>
      <c r="Q25100" s="142"/>
      <c r="R25100" s="142"/>
      <c r="S25100" s="139"/>
    </row>
    <row r="25101" spans="2:19" ht="15.75" customHeight="1" x14ac:dyDescent="0.25">
      <c r="B25101" s="106"/>
      <c r="C25101" s="106"/>
      <c r="D25101" s="139"/>
      <c r="P25101" s="142"/>
      <c r="Q25101" s="142"/>
      <c r="R25101" s="142"/>
      <c r="S25101" s="139"/>
    </row>
    <row r="25102" spans="2:19" ht="15.75" customHeight="1" x14ac:dyDescent="0.25">
      <c r="B25102" s="106"/>
      <c r="C25102" s="106"/>
      <c r="D25102" s="139"/>
      <c r="P25102" s="142"/>
      <c r="Q25102" s="142"/>
      <c r="R25102" s="142"/>
      <c r="S25102" s="139"/>
    </row>
    <row r="25103" spans="2:19" ht="15.75" customHeight="1" x14ac:dyDescent="0.25">
      <c r="B25103" s="106"/>
      <c r="C25103" s="106"/>
      <c r="D25103" s="139"/>
      <c r="P25103" s="142"/>
      <c r="Q25103" s="142"/>
      <c r="R25103" s="142"/>
      <c r="S25103" s="139"/>
    </row>
    <row r="25104" spans="2:19" ht="15.75" customHeight="1" x14ac:dyDescent="0.25">
      <c r="B25104" s="106"/>
      <c r="C25104" s="106"/>
      <c r="D25104" s="139"/>
      <c r="P25104" s="142"/>
      <c r="Q25104" s="142"/>
      <c r="R25104" s="142"/>
      <c r="S25104" s="139"/>
    </row>
    <row r="25105" spans="2:19" ht="15.75" customHeight="1" x14ac:dyDescent="0.25">
      <c r="B25105" s="106"/>
      <c r="C25105" s="106"/>
      <c r="D25105" s="139"/>
      <c r="P25105" s="142"/>
      <c r="Q25105" s="142"/>
      <c r="R25105" s="142"/>
      <c r="S25105" s="139"/>
    </row>
    <row r="25106" spans="2:19" ht="15.75" customHeight="1" x14ac:dyDescent="0.25">
      <c r="B25106" s="106"/>
      <c r="C25106" s="106"/>
      <c r="D25106" s="139"/>
      <c r="P25106" s="142"/>
      <c r="Q25106" s="142"/>
      <c r="R25106" s="142"/>
      <c r="S25106" s="139"/>
    </row>
    <row r="25107" spans="2:19" ht="15.75" customHeight="1" x14ac:dyDescent="0.25">
      <c r="B25107" s="106"/>
      <c r="C25107" s="106"/>
      <c r="D25107" s="139"/>
      <c r="P25107" s="142"/>
      <c r="Q25107" s="142"/>
      <c r="R25107" s="142"/>
      <c r="S25107" s="139"/>
    </row>
    <row r="25108" spans="2:19" ht="15.75" customHeight="1" x14ac:dyDescent="0.25">
      <c r="B25108" s="106"/>
      <c r="C25108" s="106"/>
      <c r="D25108" s="139"/>
      <c r="P25108" s="142"/>
      <c r="Q25108" s="142"/>
      <c r="R25108" s="142"/>
      <c r="S25108" s="139"/>
    </row>
    <row r="25109" spans="2:19" ht="15.75" customHeight="1" x14ac:dyDescent="0.25">
      <c r="B25109" s="106"/>
      <c r="C25109" s="106"/>
      <c r="D25109" s="139"/>
      <c r="P25109" s="142"/>
      <c r="Q25109" s="142"/>
      <c r="R25109" s="142"/>
      <c r="S25109" s="139"/>
    </row>
    <row r="25110" spans="2:19" ht="15.75" customHeight="1" x14ac:dyDescent="0.25">
      <c r="B25110" s="106"/>
      <c r="C25110" s="106"/>
      <c r="D25110" s="139"/>
      <c r="P25110" s="142"/>
      <c r="Q25110" s="142"/>
      <c r="R25110" s="142"/>
      <c r="S25110" s="139"/>
    </row>
    <row r="25111" spans="2:19" ht="15.75" customHeight="1" x14ac:dyDescent="0.25">
      <c r="B25111" s="106"/>
      <c r="C25111" s="106"/>
      <c r="D25111" s="139"/>
      <c r="P25111" s="142"/>
      <c r="Q25111" s="142"/>
      <c r="R25111" s="142"/>
      <c r="S25111" s="139"/>
    </row>
    <row r="25112" spans="2:19" ht="15.75" customHeight="1" x14ac:dyDescent="0.25">
      <c r="B25112" s="106"/>
      <c r="C25112" s="106"/>
      <c r="D25112" s="139"/>
      <c r="P25112" s="142"/>
      <c r="Q25112" s="142"/>
      <c r="R25112" s="142"/>
      <c r="S25112" s="139"/>
    </row>
    <row r="25113" spans="2:19" ht="15.75" customHeight="1" x14ac:dyDescent="0.25">
      <c r="B25113" s="106"/>
      <c r="C25113" s="106"/>
      <c r="D25113" s="139"/>
      <c r="P25113" s="142"/>
      <c r="Q25113" s="142"/>
      <c r="R25113" s="142"/>
      <c r="S25113" s="139"/>
    </row>
    <row r="25114" spans="2:19" ht="15.75" customHeight="1" x14ac:dyDescent="0.25">
      <c r="B25114" s="106"/>
      <c r="C25114" s="106"/>
      <c r="D25114" s="139"/>
      <c r="P25114" s="142"/>
      <c r="Q25114" s="142"/>
      <c r="R25114" s="142"/>
      <c r="S25114" s="139"/>
    </row>
    <row r="25115" spans="2:19" ht="15.75" customHeight="1" x14ac:dyDescent="0.25">
      <c r="B25115" s="106"/>
      <c r="C25115" s="106"/>
      <c r="D25115" s="139"/>
      <c r="P25115" s="142"/>
      <c r="Q25115" s="142"/>
      <c r="R25115" s="142"/>
      <c r="S25115" s="139"/>
    </row>
    <row r="25116" spans="2:19" ht="15.75" customHeight="1" x14ac:dyDescent="0.25">
      <c r="B25116" s="106"/>
      <c r="C25116" s="106"/>
      <c r="D25116" s="139"/>
      <c r="P25116" s="142"/>
      <c r="Q25116" s="142"/>
      <c r="R25116" s="142"/>
      <c r="S25116" s="139"/>
    </row>
    <row r="25117" spans="2:19" ht="15.75" customHeight="1" x14ac:dyDescent="0.25">
      <c r="B25117" s="106"/>
      <c r="C25117" s="106"/>
      <c r="D25117" s="139"/>
      <c r="P25117" s="142"/>
      <c r="Q25117" s="142"/>
      <c r="R25117" s="142"/>
      <c r="S25117" s="139"/>
    </row>
    <row r="25118" spans="2:19" ht="15.75" customHeight="1" x14ac:dyDescent="0.25">
      <c r="B25118" s="106"/>
      <c r="C25118" s="106"/>
      <c r="D25118" s="139"/>
      <c r="P25118" s="142"/>
      <c r="Q25118" s="142"/>
      <c r="R25118" s="142"/>
      <c r="S25118" s="139"/>
    </row>
    <row r="25119" spans="2:19" ht="15.75" customHeight="1" x14ac:dyDescent="0.25">
      <c r="B25119" s="106"/>
      <c r="C25119" s="106"/>
      <c r="D25119" s="139"/>
      <c r="P25119" s="142"/>
      <c r="Q25119" s="142"/>
      <c r="R25119" s="142"/>
      <c r="S25119" s="139"/>
    </row>
    <row r="25120" spans="2:19" ht="15.75" customHeight="1" x14ac:dyDescent="0.25">
      <c r="B25120" s="106"/>
      <c r="C25120" s="106"/>
      <c r="D25120" s="139"/>
      <c r="P25120" s="142"/>
      <c r="Q25120" s="142"/>
      <c r="R25120" s="142"/>
      <c r="S25120" s="139"/>
    </row>
    <row r="25121" spans="2:19" ht="15.75" customHeight="1" x14ac:dyDescent="0.25">
      <c r="B25121" s="106"/>
      <c r="C25121" s="106"/>
      <c r="D25121" s="139"/>
      <c r="P25121" s="142"/>
      <c r="Q25121" s="142"/>
      <c r="R25121" s="142"/>
      <c r="S25121" s="139"/>
    </row>
    <row r="25122" spans="2:19" ht="15.75" customHeight="1" x14ac:dyDescent="0.25">
      <c r="B25122" s="106"/>
      <c r="C25122" s="106"/>
      <c r="D25122" s="139"/>
      <c r="P25122" s="142"/>
      <c r="Q25122" s="142"/>
      <c r="R25122" s="142"/>
      <c r="S25122" s="139"/>
    </row>
    <row r="25123" spans="2:19" ht="15.75" customHeight="1" x14ac:dyDescent="0.25">
      <c r="B25123" s="106"/>
      <c r="C25123" s="106"/>
      <c r="D25123" s="139"/>
      <c r="P25123" s="142"/>
      <c r="Q25123" s="142"/>
      <c r="R25123" s="142"/>
      <c r="S25123" s="139"/>
    </row>
    <row r="25124" spans="2:19" ht="15.75" customHeight="1" x14ac:dyDescent="0.25">
      <c r="B25124" s="106"/>
      <c r="C25124" s="106"/>
      <c r="D25124" s="139"/>
      <c r="P25124" s="142"/>
      <c r="Q25124" s="142"/>
      <c r="R25124" s="142"/>
      <c r="S25124" s="139"/>
    </row>
    <row r="25125" spans="2:19" ht="15.75" customHeight="1" x14ac:dyDescent="0.25">
      <c r="B25125" s="106"/>
      <c r="C25125" s="106"/>
      <c r="D25125" s="139"/>
      <c r="P25125" s="142"/>
      <c r="Q25125" s="142"/>
      <c r="R25125" s="142"/>
      <c r="S25125" s="139"/>
    </row>
    <row r="25126" spans="2:19" ht="15.75" customHeight="1" x14ac:dyDescent="0.25">
      <c r="B25126" s="106"/>
      <c r="C25126" s="106"/>
      <c r="D25126" s="139"/>
      <c r="P25126" s="142"/>
      <c r="Q25126" s="142"/>
      <c r="R25126" s="142"/>
      <c r="S25126" s="139"/>
    </row>
    <row r="25127" spans="2:19" ht="15.75" customHeight="1" x14ac:dyDescent="0.25">
      <c r="B25127" s="106"/>
      <c r="C25127" s="106"/>
      <c r="D25127" s="139"/>
      <c r="P25127" s="142"/>
      <c r="Q25127" s="142"/>
      <c r="R25127" s="142"/>
      <c r="S25127" s="139"/>
    </row>
    <row r="25128" spans="2:19" ht="15.75" customHeight="1" x14ac:dyDescent="0.25">
      <c r="B25128" s="106"/>
      <c r="C25128" s="106"/>
      <c r="D25128" s="139"/>
      <c r="P25128" s="142"/>
      <c r="Q25128" s="142"/>
      <c r="R25128" s="142"/>
      <c r="S25128" s="139"/>
    </row>
    <row r="25129" spans="2:19" ht="15.75" customHeight="1" x14ac:dyDescent="0.25">
      <c r="B25129" s="106"/>
      <c r="C25129" s="106"/>
      <c r="D25129" s="139"/>
      <c r="P25129" s="142"/>
      <c r="Q25129" s="142"/>
      <c r="R25129" s="142"/>
      <c r="S25129" s="139"/>
    </row>
    <row r="25130" spans="2:19" ht="15.75" customHeight="1" x14ac:dyDescent="0.25">
      <c r="B25130" s="106"/>
      <c r="C25130" s="106"/>
      <c r="D25130" s="139"/>
      <c r="P25130" s="142"/>
      <c r="Q25130" s="142"/>
      <c r="R25130" s="142"/>
      <c r="S25130" s="139"/>
    </row>
    <row r="25131" spans="2:19" ht="15.75" customHeight="1" x14ac:dyDescent="0.25">
      <c r="B25131" s="106"/>
      <c r="C25131" s="106"/>
      <c r="D25131" s="139"/>
      <c r="P25131" s="142"/>
      <c r="Q25131" s="142"/>
      <c r="R25131" s="142"/>
      <c r="S25131" s="139"/>
    </row>
    <row r="25132" spans="2:19" ht="15.75" customHeight="1" x14ac:dyDescent="0.25">
      <c r="B25132" s="106"/>
      <c r="C25132" s="106"/>
      <c r="D25132" s="139"/>
      <c r="P25132" s="142"/>
      <c r="Q25132" s="142"/>
      <c r="R25132" s="142"/>
      <c r="S25132" s="139"/>
    </row>
    <row r="25133" spans="2:19" ht="15.75" customHeight="1" x14ac:dyDescent="0.25">
      <c r="B25133" s="106"/>
      <c r="C25133" s="106"/>
      <c r="D25133" s="139"/>
      <c r="P25133" s="142"/>
      <c r="Q25133" s="142"/>
      <c r="R25133" s="142"/>
      <c r="S25133" s="139"/>
    </row>
    <row r="25134" spans="2:19" ht="15.75" customHeight="1" x14ac:dyDescent="0.25">
      <c r="B25134" s="106"/>
      <c r="C25134" s="106"/>
      <c r="D25134" s="139"/>
      <c r="P25134" s="142"/>
      <c r="Q25134" s="142"/>
      <c r="R25134" s="142"/>
      <c r="S25134" s="139"/>
    </row>
    <row r="25135" spans="2:19" ht="15.75" customHeight="1" x14ac:dyDescent="0.25">
      <c r="B25135" s="106"/>
      <c r="C25135" s="106"/>
      <c r="D25135" s="139"/>
      <c r="P25135" s="142"/>
      <c r="Q25135" s="142"/>
      <c r="R25135" s="142"/>
      <c r="S25135" s="139"/>
    </row>
    <row r="25136" spans="2:19" ht="15.75" customHeight="1" x14ac:dyDescent="0.25">
      <c r="B25136" s="106"/>
      <c r="C25136" s="106"/>
      <c r="D25136" s="139"/>
      <c r="P25136" s="142"/>
      <c r="Q25136" s="142"/>
      <c r="R25136" s="142"/>
      <c r="S25136" s="139"/>
    </row>
    <row r="25137" spans="2:19" ht="15.75" customHeight="1" x14ac:dyDescent="0.25">
      <c r="B25137" s="106"/>
      <c r="C25137" s="106"/>
      <c r="D25137" s="139"/>
      <c r="P25137" s="142"/>
      <c r="Q25137" s="142"/>
      <c r="R25137" s="142"/>
      <c r="S25137" s="139"/>
    </row>
    <row r="25138" spans="2:19" ht="15.75" customHeight="1" x14ac:dyDescent="0.25">
      <c r="B25138" s="106"/>
      <c r="C25138" s="106"/>
      <c r="D25138" s="139"/>
      <c r="P25138" s="142"/>
      <c r="Q25138" s="142"/>
      <c r="R25138" s="142"/>
      <c r="S25138" s="139"/>
    </row>
    <row r="25139" spans="2:19" ht="15.75" customHeight="1" x14ac:dyDescent="0.25">
      <c r="B25139" s="106"/>
      <c r="C25139" s="106"/>
      <c r="D25139" s="139"/>
      <c r="P25139" s="142"/>
      <c r="Q25139" s="142"/>
      <c r="R25139" s="142"/>
      <c r="S25139" s="139"/>
    </row>
    <row r="25140" spans="2:19" ht="15.75" customHeight="1" x14ac:dyDescent="0.25">
      <c r="B25140" s="106"/>
      <c r="C25140" s="106"/>
      <c r="D25140" s="139"/>
      <c r="P25140" s="142"/>
      <c r="Q25140" s="142"/>
      <c r="R25140" s="142"/>
      <c r="S25140" s="139"/>
    </row>
    <row r="25141" spans="2:19" ht="15.75" customHeight="1" x14ac:dyDescent="0.25">
      <c r="B25141" s="106"/>
      <c r="C25141" s="106"/>
      <c r="D25141" s="139"/>
      <c r="P25141" s="142"/>
      <c r="Q25141" s="142"/>
      <c r="R25141" s="142"/>
      <c r="S25141" s="139"/>
    </row>
    <row r="25142" spans="2:19" ht="15.75" customHeight="1" x14ac:dyDescent="0.25">
      <c r="B25142" s="106"/>
      <c r="C25142" s="106"/>
      <c r="D25142" s="139"/>
      <c r="P25142" s="142"/>
      <c r="Q25142" s="142"/>
      <c r="R25142" s="142"/>
      <c r="S25142" s="139"/>
    </row>
    <row r="25143" spans="2:19" ht="15.75" customHeight="1" x14ac:dyDescent="0.25">
      <c r="B25143" s="106"/>
      <c r="C25143" s="106"/>
      <c r="D25143" s="139"/>
      <c r="P25143" s="142"/>
      <c r="Q25143" s="142"/>
      <c r="R25143" s="142"/>
      <c r="S25143" s="139"/>
    </row>
    <row r="25144" spans="2:19" ht="15.75" customHeight="1" x14ac:dyDescent="0.25">
      <c r="B25144" s="106"/>
      <c r="C25144" s="106"/>
      <c r="D25144" s="139"/>
      <c r="P25144" s="142"/>
      <c r="Q25144" s="142"/>
      <c r="R25144" s="142"/>
      <c r="S25144" s="139"/>
    </row>
    <row r="25145" spans="2:19" ht="15.75" customHeight="1" x14ac:dyDescent="0.25">
      <c r="B25145" s="106"/>
      <c r="C25145" s="106"/>
      <c r="D25145" s="139"/>
      <c r="P25145" s="142"/>
      <c r="Q25145" s="142"/>
      <c r="R25145" s="142"/>
      <c r="S25145" s="139"/>
    </row>
    <row r="25146" spans="2:19" ht="15.75" customHeight="1" x14ac:dyDescent="0.25">
      <c r="B25146" s="106"/>
      <c r="C25146" s="106"/>
      <c r="D25146" s="139"/>
      <c r="P25146" s="142"/>
      <c r="Q25146" s="142"/>
      <c r="R25146" s="142"/>
      <c r="S25146" s="139"/>
    </row>
    <row r="25147" spans="2:19" ht="15.75" customHeight="1" x14ac:dyDescent="0.25">
      <c r="B25147" s="106"/>
      <c r="C25147" s="106"/>
      <c r="D25147" s="139"/>
      <c r="P25147" s="142"/>
      <c r="Q25147" s="142"/>
      <c r="R25147" s="142"/>
      <c r="S25147" s="139"/>
    </row>
    <row r="25148" spans="2:19" ht="15.75" customHeight="1" x14ac:dyDescent="0.25">
      <c r="B25148" s="106"/>
      <c r="C25148" s="106"/>
      <c r="D25148" s="139"/>
      <c r="P25148" s="142"/>
      <c r="Q25148" s="142"/>
      <c r="R25148" s="142"/>
      <c r="S25148" s="139"/>
    </row>
    <row r="25149" spans="2:19" ht="15.75" customHeight="1" x14ac:dyDescent="0.25">
      <c r="B25149" s="106"/>
      <c r="C25149" s="106"/>
      <c r="D25149" s="139"/>
      <c r="P25149" s="142"/>
      <c r="Q25149" s="142"/>
      <c r="R25149" s="142"/>
      <c r="S25149" s="139"/>
    </row>
    <row r="25150" spans="2:19" ht="15.75" customHeight="1" x14ac:dyDescent="0.25">
      <c r="B25150" s="106"/>
      <c r="C25150" s="106"/>
      <c r="D25150" s="139"/>
      <c r="P25150" s="142"/>
      <c r="Q25150" s="142"/>
      <c r="R25150" s="142"/>
      <c r="S25150" s="139"/>
    </row>
    <row r="25151" spans="2:19" ht="15.75" customHeight="1" x14ac:dyDescent="0.25">
      <c r="B25151" s="106"/>
      <c r="C25151" s="106"/>
      <c r="D25151" s="139"/>
      <c r="P25151" s="142"/>
      <c r="Q25151" s="142"/>
      <c r="R25151" s="142"/>
      <c r="S25151" s="139"/>
    </row>
    <row r="25152" spans="2:19" ht="15.75" customHeight="1" x14ac:dyDescent="0.25">
      <c r="B25152" s="106"/>
      <c r="C25152" s="106"/>
      <c r="D25152" s="139"/>
      <c r="P25152" s="142"/>
      <c r="Q25152" s="142"/>
      <c r="R25152" s="142"/>
      <c r="S25152" s="139"/>
    </row>
    <row r="25153" spans="2:19" ht="15.75" customHeight="1" x14ac:dyDescent="0.25">
      <c r="B25153" s="106"/>
      <c r="C25153" s="106"/>
      <c r="D25153" s="139"/>
      <c r="P25153" s="142"/>
      <c r="Q25153" s="142"/>
      <c r="R25153" s="142"/>
      <c r="S25153" s="139"/>
    </row>
    <row r="25154" spans="2:19" ht="15.75" customHeight="1" x14ac:dyDescent="0.25">
      <c r="B25154" s="106"/>
      <c r="C25154" s="106"/>
      <c r="D25154" s="139"/>
      <c r="P25154" s="142"/>
      <c r="Q25154" s="142"/>
      <c r="R25154" s="142"/>
      <c r="S25154" s="139"/>
    </row>
    <row r="25155" spans="2:19" ht="15.75" customHeight="1" x14ac:dyDescent="0.25">
      <c r="B25155" s="106"/>
      <c r="C25155" s="106"/>
      <c r="D25155" s="139"/>
      <c r="P25155" s="142"/>
      <c r="Q25155" s="142"/>
      <c r="R25155" s="142"/>
      <c r="S25155" s="139"/>
    </row>
    <row r="25156" spans="2:19" ht="15.75" customHeight="1" x14ac:dyDescent="0.25">
      <c r="B25156" s="106"/>
      <c r="C25156" s="106"/>
      <c r="D25156" s="139"/>
      <c r="P25156" s="142"/>
      <c r="Q25156" s="142"/>
      <c r="R25156" s="142"/>
      <c r="S25156" s="139"/>
    </row>
    <row r="25157" spans="2:19" ht="15.75" customHeight="1" x14ac:dyDescent="0.25">
      <c r="B25157" s="106"/>
      <c r="C25157" s="106"/>
      <c r="D25157" s="139"/>
      <c r="P25157" s="142"/>
      <c r="Q25157" s="142"/>
      <c r="R25157" s="142"/>
      <c r="S25157" s="139"/>
    </row>
    <row r="25158" spans="2:19" ht="15.75" customHeight="1" x14ac:dyDescent="0.25">
      <c r="B25158" s="106"/>
      <c r="C25158" s="106"/>
      <c r="D25158" s="139"/>
      <c r="P25158" s="142"/>
      <c r="Q25158" s="142"/>
      <c r="R25158" s="142"/>
      <c r="S25158" s="139"/>
    </row>
    <row r="25159" spans="2:19" ht="15.75" customHeight="1" x14ac:dyDescent="0.25">
      <c r="B25159" s="106"/>
      <c r="C25159" s="106"/>
      <c r="D25159" s="139"/>
      <c r="P25159" s="142"/>
      <c r="Q25159" s="142"/>
      <c r="R25159" s="142"/>
      <c r="S25159" s="139"/>
    </row>
    <row r="25160" spans="2:19" ht="15.75" customHeight="1" x14ac:dyDescent="0.25">
      <c r="B25160" s="106"/>
      <c r="C25160" s="106"/>
      <c r="D25160" s="139"/>
      <c r="P25160" s="142"/>
      <c r="Q25160" s="142"/>
      <c r="R25160" s="142"/>
      <c r="S25160" s="139"/>
    </row>
    <row r="25161" spans="2:19" ht="15.75" customHeight="1" x14ac:dyDescent="0.25">
      <c r="B25161" s="106"/>
      <c r="C25161" s="106"/>
      <c r="D25161" s="139"/>
      <c r="P25161" s="142"/>
      <c r="Q25161" s="142"/>
      <c r="R25161" s="142"/>
      <c r="S25161" s="139"/>
    </row>
    <row r="25162" spans="2:19" ht="15.75" customHeight="1" x14ac:dyDescent="0.25">
      <c r="B25162" s="106"/>
      <c r="C25162" s="106"/>
      <c r="D25162" s="139"/>
      <c r="P25162" s="142"/>
      <c r="Q25162" s="142"/>
      <c r="R25162" s="142"/>
      <c r="S25162" s="139"/>
    </row>
    <row r="25163" spans="2:19" ht="15.75" customHeight="1" x14ac:dyDescent="0.25">
      <c r="B25163" s="106"/>
      <c r="C25163" s="106"/>
      <c r="D25163" s="139"/>
      <c r="P25163" s="142"/>
      <c r="Q25163" s="142"/>
      <c r="R25163" s="142"/>
      <c r="S25163" s="139"/>
    </row>
    <row r="25164" spans="2:19" ht="15.75" customHeight="1" x14ac:dyDescent="0.25">
      <c r="B25164" s="106"/>
      <c r="C25164" s="106"/>
      <c r="D25164" s="139"/>
      <c r="P25164" s="142"/>
      <c r="Q25164" s="142"/>
      <c r="R25164" s="142"/>
      <c r="S25164" s="139"/>
    </row>
    <row r="25165" spans="2:19" ht="15.75" customHeight="1" x14ac:dyDescent="0.25">
      <c r="B25165" s="106"/>
      <c r="C25165" s="106"/>
      <c r="D25165" s="139"/>
      <c r="P25165" s="142"/>
      <c r="Q25165" s="142"/>
      <c r="R25165" s="142"/>
      <c r="S25165" s="139"/>
    </row>
    <row r="25166" spans="2:19" ht="15.75" customHeight="1" x14ac:dyDescent="0.25">
      <c r="B25166" s="106"/>
      <c r="C25166" s="106"/>
      <c r="D25166" s="139"/>
      <c r="P25166" s="142"/>
      <c r="Q25166" s="142"/>
      <c r="R25166" s="142"/>
      <c r="S25166" s="139"/>
    </row>
    <row r="25167" spans="2:19" ht="15.75" customHeight="1" x14ac:dyDescent="0.25">
      <c r="B25167" s="106"/>
      <c r="C25167" s="106"/>
      <c r="D25167" s="139"/>
      <c r="P25167" s="142"/>
      <c r="Q25167" s="142"/>
      <c r="R25167" s="142"/>
      <c r="S25167" s="139"/>
    </row>
    <row r="25168" spans="2:19" ht="15.75" customHeight="1" x14ac:dyDescent="0.25">
      <c r="B25168" s="106"/>
      <c r="C25168" s="106"/>
      <c r="D25168" s="139"/>
      <c r="P25168" s="142"/>
      <c r="Q25168" s="142"/>
      <c r="R25168" s="142"/>
      <c r="S25168" s="139"/>
    </row>
    <row r="25169" spans="2:19" ht="15.75" customHeight="1" x14ac:dyDescent="0.25">
      <c r="B25169" s="106"/>
      <c r="C25169" s="106"/>
      <c r="D25169" s="139"/>
      <c r="P25169" s="142"/>
      <c r="Q25169" s="142"/>
      <c r="R25169" s="142"/>
      <c r="S25169" s="139"/>
    </row>
    <row r="25170" spans="2:19" ht="15.75" customHeight="1" x14ac:dyDescent="0.25">
      <c r="B25170" s="106"/>
      <c r="C25170" s="106"/>
      <c r="D25170" s="139"/>
      <c r="P25170" s="142"/>
      <c r="Q25170" s="142"/>
      <c r="R25170" s="142"/>
      <c r="S25170" s="139"/>
    </row>
    <row r="25171" spans="2:19" ht="15.75" customHeight="1" x14ac:dyDescent="0.25">
      <c r="B25171" s="106"/>
      <c r="C25171" s="106"/>
      <c r="D25171" s="139"/>
      <c r="P25171" s="142"/>
      <c r="Q25171" s="142"/>
      <c r="R25171" s="142"/>
      <c r="S25171" s="139"/>
    </row>
    <row r="25172" spans="2:19" ht="15.75" customHeight="1" x14ac:dyDescent="0.25">
      <c r="B25172" s="106"/>
      <c r="C25172" s="106"/>
      <c r="D25172" s="139"/>
      <c r="P25172" s="142"/>
      <c r="Q25172" s="142"/>
      <c r="R25172" s="142"/>
      <c r="S25172" s="139"/>
    </row>
    <row r="25173" spans="2:19" ht="15.75" customHeight="1" x14ac:dyDescent="0.25">
      <c r="B25173" s="106"/>
      <c r="C25173" s="106"/>
      <c r="D25173" s="139"/>
      <c r="P25173" s="142"/>
      <c r="Q25173" s="142"/>
      <c r="R25173" s="142"/>
      <c r="S25173" s="139"/>
    </row>
    <row r="25174" spans="2:19" ht="15.75" customHeight="1" x14ac:dyDescent="0.25">
      <c r="B25174" s="106"/>
      <c r="C25174" s="106"/>
      <c r="D25174" s="139"/>
      <c r="P25174" s="142"/>
      <c r="Q25174" s="142"/>
      <c r="R25174" s="142"/>
      <c r="S25174" s="139"/>
    </row>
    <row r="25175" spans="2:19" ht="15.75" customHeight="1" x14ac:dyDescent="0.25">
      <c r="B25175" s="106"/>
      <c r="C25175" s="106"/>
      <c r="D25175" s="139"/>
      <c r="P25175" s="142"/>
      <c r="Q25175" s="142"/>
      <c r="R25175" s="142"/>
      <c r="S25175" s="139"/>
    </row>
    <row r="25176" spans="2:19" ht="15.75" customHeight="1" x14ac:dyDescent="0.25">
      <c r="B25176" s="106"/>
      <c r="C25176" s="106"/>
      <c r="D25176" s="139"/>
      <c r="P25176" s="142"/>
      <c r="Q25176" s="142"/>
      <c r="R25176" s="142"/>
      <c r="S25176" s="139"/>
    </row>
    <row r="25177" spans="2:19" ht="15.75" customHeight="1" x14ac:dyDescent="0.25">
      <c r="B25177" s="106"/>
      <c r="C25177" s="106"/>
      <c r="D25177" s="139"/>
      <c r="P25177" s="142"/>
      <c r="Q25177" s="142"/>
      <c r="R25177" s="142"/>
      <c r="S25177" s="139"/>
    </row>
    <row r="25178" spans="2:19" ht="15.75" customHeight="1" x14ac:dyDescent="0.25">
      <c r="B25178" s="106"/>
      <c r="C25178" s="106"/>
      <c r="D25178" s="139"/>
      <c r="P25178" s="142"/>
      <c r="Q25178" s="142"/>
      <c r="R25178" s="142"/>
      <c r="S25178" s="139"/>
    </row>
    <row r="25179" spans="2:19" ht="15.75" customHeight="1" x14ac:dyDescent="0.25">
      <c r="B25179" s="106"/>
      <c r="C25179" s="106"/>
      <c r="D25179" s="139"/>
      <c r="P25179" s="142"/>
      <c r="Q25179" s="142"/>
      <c r="R25179" s="142"/>
      <c r="S25179" s="139"/>
    </row>
    <row r="25180" spans="2:19" ht="15.75" customHeight="1" x14ac:dyDescent="0.25">
      <c r="B25180" s="106"/>
      <c r="C25180" s="106"/>
      <c r="D25180" s="139"/>
      <c r="P25180" s="142"/>
      <c r="Q25180" s="142"/>
      <c r="R25180" s="142"/>
      <c r="S25180" s="139"/>
    </row>
    <row r="25181" spans="2:19" ht="15.75" customHeight="1" x14ac:dyDescent="0.25">
      <c r="B25181" s="106"/>
      <c r="C25181" s="106"/>
      <c r="D25181" s="139"/>
      <c r="P25181" s="142"/>
      <c r="Q25181" s="142"/>
      <c r="R25181" s="142"/>
      <c r="S25181" s="139"/>
    </row>
    <row r="25182" spans="2:19" ht="15.75" customHeight="1" x14ac:dyDescent="0.25">
      <c r="B25182" s="106"/>
      <c r="C25182" s="106"/>
      <c r="D25182" s="139"/>
      <c r="P25182" s="142"/>
      <c r="Q25182" s="142"/>
      <c r="R25182" s="142"/>
      <c r="S25182" s="139"/>
    </row>
    <row r="25183" spans="2:19" ht="15.75" customHeight="1" x14ac:dyDescent="0.25">
      <c r="B25183" s="106"/>
      <c r="C25183" s="106"/>
      <c r="D25183" s="139"/>
      <c r="P25183" s="142"/>
      <c r="Q25183" s="142"/>
      <c r="R25183" s="142"/>
      <c r="S25183" s="139"/>
    </row>
    <row r="25184" spans="2:19" ht="15.75" customHeight="1" x14ac:dyDescent="0.25">
      <c r="B25184" s="106"/>
      <c r="C25184" s="106"/>
      <c r="D25184" s="139"/>
      <c r="P25184" s="142"/>
      <c r="Q25184" s="142"/>
      <c r="R25184" s="142"/>
      <c r="S25184" s="139"/>
    </row>
    <row r="25185" spans="2:19" ht="15.75" customHeight="1" x14ac:dyDescent="0.25">
      <c r="B25185" s="106"/>
      <c r="C25185" s="106"/>
      <c r="D25185" s="139"/>
      <c r="P25185" s="142"/>
      <c r="Q25185" s="142"/>
      <c r="R25185" s="142"/>
      <c r="S25185" s="139"/>
    </row>
    <row r="25186" spans="2:19" ht="15.75" customHeight="1" x14ac:dyDescent="0.25">
      <c r="B25186" s="106"/>
      <c r="C25186" s="106"/>
      <c r="D25186" s="139"/>
      <c r="P25186" s="142"/>
      <c r="Q25186" s="142"/>
      <c r="R25186" s="142"/>
      <c r="S25186" s="139"/>
    </row>
    <row r="25187" spans="2:19" ht="15.75" customHeight="1" x14ac:dyDescent="0.25">
      <c r="B25187" s="106"/>
      <c r="C25187" s="106"/>
      <c r="D25187" s="139"/>
      <c r="P25187" s="142"/>
      <c r="Q25187" s="142"/>
      <c r="R25187" s="142"/>
      <c r="S25187" s="139"/>
    </row>
    <row r="25188" spans="2:19" ht="15.75" customHeight="1" x14ac:dyDescent="0.25">
      <c r="B25188" s="106"/>
      <c r="C25188" s="106"/>
      <c r="D25188" s="139"/>
      <c r="P25188" s="142"/>
      <c r="Q25188" s="142"/>
      <c r="R25188" s="142"/>
      <c r="S25188" s="139"/>
    </row>
    <row r="25189" spans="2:19" ht="15.75" customHeight="1" x14ac:dyDescent="0.25">
      <c r="B25189" s="106"/>
      <c r="C25189" s="106"/>
      <c r="D25189" s="139"/>
      <c r="P25189" s="142"/>
      <c r="Q25189" s="142"/>
      <c r="R25189" s="142"/>
      <c r="S25189" s="139"/>
    </row>
    <row r="25190" spans="2:19" ht="15.75" customHeight="1" x14ac:dyDescent="0.25">
      <c r="B25190" s="106"/>
      <c r="C25190" s="106"/>
      <c r="D25190" s="139"/>
      <c r="P25190" s="142"/>
      <c r="Q25190" s="142"/>
      <c r="R25190" s="142"/>
      <c r="S25190" s="139"/>
    </row>
    <row r="25191" spans="2:19" ht="15.75" customHeight="1" x14ac:dyDescent="0.25">
      <c r="B25191" s="106"/>
      <c r="C25191" s="106"/>
      <c r="D25191" s="139"/>
      <c r="P25191" s="142"/>
      <c r="Q25191" s="142"/>
      <c r="R25191" s="142"/>
      <c r="S25191" s="139"/>
    </row>
    <row r="25192" spans="2:19" ht="15.75" customHeight="1" x14ac:dyDescent="0.25">
      <c r="B25192" s="106"/>
      <c r="C25192" s="106"/>
      <c r="D25192" s="139"/>
      <c r="P25192" s="142"/>
      <c r="Q25192" s="142"/>
      <c r="R25192" s="142"/>
      <c r="S25192" s="139"/>
    </row>
    <row r="25193" spans="2:19" ht="15.75" customHeight="1" x14ac:dyDescent="0.25">
      <c r="B25193" s="106"/>
      <c r="C25193" s="106"/>
      <c r="D25193" s="139"/>
      <c r="P25193" s="142"/>
      <c r="Q25193" s="142"/>
      <c r="R25193" s="142"/>
      <c r="S25193" s="139"/>
    </row>
    <row r="25194" spans="2:19" ht="15.75" customHeight="1" x14ac:dyDescent="0.25">
      <c r="B25194" s="106"/>
      <c r="C25194" s="106"/>
      <c r="D25194" s="139"/>
      <c r="P25194" s="142"/>
      <c r="Q25194" s="142"/>
      <c r="R25194" s="142"/>
      <c r="S25194" s="139"/>
    </row>
    <row r="25195" spans="2:19" ht="15.75" customHeight="1" x14ac:dyDescent="0.25">
      <c r="B25195" s="106"/>
      <c r="C25195" s="106"/>
      <c r="D25195" s="139"/>
      <c r="P25195" s="142"/>
      <c r="Q25195" s="142"/>
      <c r="R25195" s="142"/>
      <c r="S25195" s="139"/>
    </row>
    <row r="25196" spans="2:19" ht="15.75" customHeight="1" x14ac:dyDescent="0.25">
      <c r="B25196" s="106"/>
      <c r="C25196" s="106"/>
      <c r="D25196" s="139"/>
      <c r="P25196" s="142"/>
      <c r="Q25196" s="142"/>
      <c r="R25196" s="142"/>
      <c r="S25196" s="139"/>
    </row>
    <row r="25197" spans="2:19" ht="15.75" customHeight="1" x14ac:dyDescent="0.25">
      <c r="B25197" s="106"/>
      <c r="C25197" s="106"/>
      <c r="D25197" s="139"/>
      <c r="P25197" s="142"/>
      <c r="Q25197" s="142"/>
      <c r="R25197" s="142"/>
      <c r="S25197" s="139"/>
    </row>
    <row r="25198" spans="2:19" ht="15.75" customHeight="1" x14ac:dyDescent="0.25">
      <c r="B25198" s="106"/>
      <c r="C25198" s="106"/>
      <c r="D25198" s="139"/>
      <c r="P25198" s="142"/>
      <c r="Q25198" s="142"/>
      <c r="R25198" s="142"/>
      <c r="S25198" s="139"/>
    </row>
    <row r="25199" spans="2:19" ht="15.75" customHeight="1" x14ac:dyDescent="0.25">
      <c r="B25199" s="106"/>
      <c r="C25199" s="106"/>
      <c r="D25199" s="139"/>
      <c r="P25199" s="142"/>
      <c r="Q25199" s="142"/>
      <c r="R25199" s="142"/>
      <c r="S25199" s="139"/>
    </row>
    <row r="25200" spans="2:19" ht="15.75" customHeight="1" x14ac:dyDescent="0.25">
      <c r="B25200" s="106"/>
      <c r="C25200" s="106"/>
      <c r="D25200" s="139"/>
      <c r="P25200" s="142"/>
      <c r="Q25200" s="142"/>
      <c r="R25200" s="142"/>
      <c r="S25200" s="139"/>
    </row>
    <row r="25201" spans="2:19" ht="15.75" customHeight="1" x14ac:dyDescent="0.25">
      <c r="B25201" s="106"/>
      <c r="C25201" s="106"/>
      <c r="D25201" s="139"/>
      <c r="P25201" s="142"/>
      <c r="Q25201" s="142"/>
      <c r="R25201" s="142"/>
      <c r="S25201" s="139"/>
    </row>
    <row r="25202" spans="2:19" ht="15.75" customHeight="1" x14ac:dyDescent="0.25">
      <c r="B25202" s="106"/>
      <c r="C25202" s="106"/>
      <c r="D25202" s="139"/>
      <c r="P25202" s="142"/>
      <c r="Q25202" s="142"/>
      <c r="R25202" s="142"/>
      <c r="S25202" s="139"/>
    </row>
    <row r="25203" spans="2:19" ht="15.75" customHeight="1" x14ac:dyDescent="0.25">
      <c r="B25203" s="106"/>
      <c r="C25203" s="106"/>
      <c r="D25203" s="139"/>
      <c r="P25203" s="142"/>
      <c r="Q25203" s="142"/>
      <c r="R25203" s="142"/>
      <c r="S25203" s="139"/>
    </row>
    <row r="25204" spans="2:19" ht="15.75" customHeight="1" x14ac:dyDescent="0.25">
      <c r="B25204" s="106"/>
      <c r="C25204" s="106"/>
      <c r="D25204" s="139"/>
      <c r="P25204" s="142"/>
      <c r="Q25204" s="142"/>
      <c r="R25204" s="142"/>
      <c r="S25204" s="139"/>
    </row>
    <row r="25205" spans="2:19" ht="15.75" customHeight="1" x14ac:dyDescent="0.25">
      <c r="B25205" s="106"/>
      <c r="C25205" s="106"/>
      <c r="D25205" s="139"/>
      <c r="P25205" s="142"/>
      <c r="Q25205" s="142"/>
      <c r="R25205" s="142"/>
      <c r="S25205" s="139"/>
    </row>
    <row r="25206" spans="2:19" ht="15.75" customHeight="1" x14ac:dyDescent="0.25">
      <c r="B25206" s="106"/>
      <c r="C25206" s="106"/>
      <c r="D25206" s="139"/>
      <c r="P25206" s="142"/>
      <c r="Q25206" s="142"/>
      <c r="R25206" s="142"/>
      <c r="S25206" s="139"/>
    </row>
    <row r="25207" spans="2:19" ht="15.75" customHeight="1" x14ac:dyDescent="0.25">
      <c r="B25207" s="106"/>
      <c r="C25207" s="106"/>
      <c r="D25207" s="139"/>
      <c r="P25207" s="142"/>
      <c r="Q25207" s="142"/>
      <c r="R25207" s="142"/>
      <c r="S25207" s="139"/>
    </row>
    <row r="25208" spans="2:19" ht="15.75" customHeight="1" x14ac:dyDescent="0.25">
      <c r="B25208" s="106"/>
      <c r="C25208" s="106"/>
      <c r="D25208" s="139"/>
      <c r="P25208" s="142"/>
      <c r="Q25208" s="142"/>
      <c r="R25208" s="142"/>
      <c r="S25208" s="139"/>
    </row>
    <row r="25209" spans="2:19" ht="15.75" customHeight="1" x14ac:dyDescent="0.25">
      <c r="B25209" s="106"/>
      <c r="C25209" s="106"/>
      <c r="D25209" s="139"/>
      <c r="P25209" s="142"/>
      <c r="Q25209" s="142"/>
      <c r="R25209" s="142"/>
      <c r="S25209" s="139"/>
    </row>
    <row r="25210" spans="2:19" ht="15.75" customHeight="1" x14ac:dyDescent="0.25">
      <c r="B25210" s="106"/>
      <c r="C25210" s="106"/>
      <c r="D25210" s="139"/>
      <c r="P25210" s="142"/>
      <c r="Q25210" s="142"/>
      <c r="R25210" s="142"/>
      <c r="S25210" s="139"/>
    </row>
    <row r="25211" spans="2:19" ht="15.75" customHeight="1" x14ac:dyDescent="0.25">
      <c r="B25211" s="106"/>
      <c r="C25211" s="106"/>
      <c r="D25211" s="139"/>
      <c r="P25211" s="142"/>
      <c r="Q25211" s="142"/>
      <c r="R25211" s="142"/>
      <c r="S25211" s="139"/>
    </row>
    <row r="25212" spans="2:19" ht="15.75" customHeight="1" x14ac:dyDescent="0.25">
      <c r="B25212" s="106"/>
      <c r="C25212" s="106"/>
      <c r="D25212" s="139"/>
      <c r="P25212" s="142"/>
      <c r="Q25212" s="142"/>
      <c r="R25212" s="142"/>
      <c r="S25212" s="139"/>
    </row>
    <row r="25213" spans="2:19" ht="15.75" customHeight="1" x14ac:dyDescent="0.25">
      <c r="B25213" s="106"/>
      <c r="C25213" s="106"/>
      <c r="D25213" s="139"/>
      <c r="P25213" s="142"/>
      <c r="Q25213" s="142"/>
      <c r="R25213" s="142"/>
      <c r="S25213" s="139"/>
    </row>
    <row r="25214" spans="2:19" ht="15.75" customHeight="1" x14ac:dyDescent="0.25">
      <c r="B25214" s="106"/>
      <c r="C25214" s="106"/>
      <c r="D25214" s="139"/>
      <c r="P25214" s="142"/>
      <c r="Q25214" s="142"/>
      <c r="R25214" s="142"/>
      <c r="S25214" s="139"/>
    </row>
    <row r="25215" spans="2:19" ht="15.75" customHeight="1" x14ac:dyDescent="0.25">
      <c r="B25215" s="106"/>
      <c r="C25215" s="106"/>
      <c r="D25215" s="139"/>
      <c r="P25215" s="142"/>
      <c r="Q25215" s="142"/>
      <c r="R25215" s="142"/>
      <c r="S25215" s="139"/>
    </row>
    <row r="25216" spans="2:19" ht="15.75" customHeight="1" x14ac:dyDescent="0.25">
      <c r="B25216" s="106"/>
      <c r="C25216" s="106"/>
      <c r="D25216" s="139"/>
      <c r="P25216" s="142"/>
      <c r="Q25216" s="142"/>
      <c r="R25216" s="142"/>
      <c r="S25216" s="139"/>
    </row>
    <row r="25217" spans="2:19" ht="15.75" customHeight="1" x14ac:dyDescent="0.25">
      <c r="B25217" s="106"/>
      <c r="C25217" s="106"/>
      <c r="D25217" s="139"/>
      <c r="P25217" s="142"/>
      <c r="Q25217" s="142"/>
      <c r="R25217" s="142"/>
      <c r="S25217" s="139"/>
    </row>
    <row r="25218" spans="2:19" ht="15.75" customHeight="1" x14ac:dyDescent="0.25">
      <c r="B25218" s="106"/>
      <c r="C25218" s="106"/>
      <c r="D25218" s="139"/>
      <c r="P25218" s="142"/>
      <c r="Q25218" s="142"/>
      <c r="R25218" s="142"/>
      <c r="S25218" s="139"/>
    </row>
    <row r="25219" spans="2:19" ht="15.75" customHeight="1" x14ac:dyDescent="0.25">
      <c r="B25219" s="106"/>
      <c r="C25219" s="106"/>
      <c r="D25219" s="139"/>
      <c r="P25219" s="142"/>
      <c r="Q25219" s="142"/>
      <c r="R25219" s="142"/>
      <c r="S25219" s="139"/>
    </row>
    <row r="25220" spans="2:19" ht="15.75" customHeight="1" x14ac:dyDescent="0.25">
      <c r="B25220" s="106"/>
      <c r="C25220" s="106"/>
      <c r="D25220" s="139"/>
      <c r="P25220" s="142"/>
      <c r="Q25220" s="142"/>
      <c r="R25220" s="142"/>
      <c r="S25220" s="139"/>
    </row>
    <row r="25221" spans="2:19" ht="15.75" customHeight="1" x14ac:dyDescent="0.25">
      <c r="B25221" s="106"/>
      <c r="C25221" s="106"/>
      <c r="D25221" s="139"/>
      <c r="P25221" s="142"/>
      <c r="Q25221" s="142"/>
      <c r="R25221" s="142"/>
      <c r="S25221" s="139"/>
    </row>
    <row r="25222" spans="2:19" ht="15.75" customHeight="1" x14ac:dyDescent="0.25">
      <c r="B25222" s="106"/>
      <c r="C25222" s="106"/>
      <c r="D25222" s="139"/>
      <c r="P25222" s="142"/>
      <c r="Q25222" s="142"/>
      <c r="R25222" s="142"/>
      <c r="S25222" s="139"/>
    </row>
    <row r="25223" spans="2:19" ht="15.75" customHeight="1" x14ac:dyDescent="0.25">
      <c r="B25223" s="106"/>
      <c r="C25223" s="106"/>
      <c r="D25223" s="139"/>
      <c r="P25223" s="142"/>
      <c r="Q25223" s="142"/>
      <c r="R25223" s="142"/>
      <c r="S25223" s="139"/>
    </row>
    <row r="25224" spans="2:19" ht="15.75" customHeight="1" x14ac:dyDescent="0.25">
      <c r="B25224" s="106"/>
      <c r="C25224" s="106"/>
      <c r="D25224" s="139"/>
      <c r="P25224" s="142"/>
      <c r="Q25224" s="142"/>
      <c r="R25224" s="142"/>
      <c r="S25224" s="139"/>
    </row>
    <row r="25225" spans="2:19" ht="15.75" customHeight="1" x14ac:dyDescent="0.25">
      <c r="B25225" s="106"/>
      <c r="C25225" s="106"/>
      <c r="D25225" s="139"/>
      <c r="P25225" s="142"/>
      <c r="Q25225" s="142"/>
      <c r="R25225" s="142"/>
      <c r="S25225" s="139"/>
    </row>
    <row r="25226" spans="2:19" ht="15.75" customHeight="1" x14ac:dyDescent="0.25">
      <c r="B25226" s="106"/>
      <c r="C25226" s="106"/>
      <c r="D25226" s="139"/>
      <c r="P25226" s="142"/>
      <c r="Q25226" s="142"/>
      <c r="R25226" s="142"/>
      <c r="S25226" s="139"/>
    </row>
    <row r="25227" spans="2:19" ht="15.75" customHeight="1" x14ac:dyDescent="0.25">
      <c r="B25227" s="106"/>
      <c r="C25227" s="106"/>
      <c r="D25227" s="139"/>
      <c r="P25227" s="142"/>
      <c r="Q25227" s="142"/>
      <c r="R25227" s="142"/>
      <c r="S25227" s="139"/>
    </row>
    <row r="25228" spans="2:19" ht="15.75" customHeight="1" x14ac:dyDescent="0.25">
      <c r="B25228" s="106"/>
      <c r="C25228" s="106"/>
      <c r="D25228" s="139"/>
      <c r="P25228" s="142"/>
      <c r="Q25228" s="142"/>
      <c r="R25228" s="142"/>
      <c r="S25228" s="139"/>
    </row>
    <row r="25229" spans="2:19" ht="15.75" customHeight="1" x14ac:dyDescent="0.25">
      <c r="B25229" s="106"/>
      <c r="C25229" s="106"/>
      <c r="D25229" s="139"/>
      <c r="P25229" s="142"/>
      <c r="Q25229" s="142"/>
      <c r="R25229" s="142"/>
      <c r="S25229" s="139"/>
    </row>
    <row r="25230" spans="2:19" ht="15.75" customHeight="1" x14ac:dyDescent="0.25">
      <c r="B25230" s="106"/>
      <c r="C25230" s="106"/>
      <c r="D25230" s="139"/>
      <c r="P25230" s="142"/>
      <c r="Q25230" s="142"/>
      <c r="R25230" s="142"/>
      <c r="S25230" s="139"/>
    </row>
    <row r="25231" spans="2:19" ht="15.75" customHeight="1" x14ac:dyDescent="0.25">
      <c r="B25231" s="106"/>
      <c r="C25231" s="106"/>
      <c r="D25231" s="139"/>
      <c r="P25231" s="142"/>
      <c r="Q25231" s="142"/>
      <c r="R25231" s="142"/>
      <c r="S25231" s="139"/>
    </row>
    <row r="25232" spans="2:19" ht="15.75" customHeight="1" x14ac:dyDescent="0.25">
      <c r="B25232" s="106"/>
      <c r="C25232" s="106"/>
      <c r="D25232" s="139"/>
      <c r="P25232" s="142"/>
      <c r="Q25232" s="142"/>
      <c r="R25232" s="142"/>
      <c r="S25232" s="139"/>
    </row>
    <row r="25233" spans="2:19" ht="15.75" customHeight="1" x14ac:dyDescent="0.25">
      <c r="B25233" s="106"/>
      <c r="C25233" s="106"/>
      <c r="D25233" s="139"/>
      <c r="P25233" s="142"/>
      <c r="Q25233" s="142"/>
      <c r="R25233" s="142"/>
      <c r="S25233" s="139"/>
    </row>
    <row r="25234" spans="2:19" ht="15.75" customHeight="1" x14ac:dyDescent="0.25">
      <c r="B25234" s="106"/>
      <c r="C25234" s="106"/>
      <c r="D25234" s="139"/>
      <c r="P25234" s="142"/>
      <c r="Q25234" s="142"/>
      <c r="R25234" s="142"/>
      <c r="S25234" s="139"/>
    </row>
    <row r="25235" spans="2:19" ht="15.75" customHeight="1" x14ac:dyDescent="0.25">
      <c r="B25235" s="106"/>
      <c r="C25235" s="106"/>
      <c r="D25235" s="139"/>
      <c r="P25235" s="142"/>
      <c r="Q25235" s="142"/>
      <c r="R25235" s="142"/>
      <c r="S25235" s="139"/>
    </row>
    <row r="25236" spans="2:19" ht="15.75" customHeight="1" x14ac:dyDescent="0.25">
      <c r="B25236" s="106"/>
      <c r="C25236" s="106"/>
      <c r="D25236" s="139"/>
      <c r="P25236" s="142"/>
      <c r="Q25236" s="142"/>
      <c r="R25236" s="142"/>
      <c r="S25236" s="139"/>
    </row>
    <row r="25237" spans="2:19" ht="15.75" customHeight="1" x14ac:dyDescent="0.25">
      <c r="B25237" s="106"/>
      <c r="C25237" s="106"/>
      <c r="D25237" s="139"/>
      <c r="P25237" s="142"/>
      <c r="Q25237" s="142"/>
      <c r="R25237" s="142"/>
      <c r="S25237" s="139"/>
    </row>
    <row r="25238" spans="2:19" ht="15.75" customHeight="1" x14ac:dyDescent="0.25">
      <c r="B25238" s="106"/>
      <c r="C25238" s="106"/>
      <c r="D25238" s="139"/>
      <c r="P25238" s="142"/>
      <c r="Q25238" s="142"/>
      <c r="R25238" s="142"/>
      <c r="S25238" s="139"/>
    </row>
    <row r="25239" spans="2:19" ht="15.75" customHeight="1" x14ac:dyDescent="0.25">
      <c r="B25239" s="106"/>
      <c r="C25239" s="106"/>
      <c r="D25239" s="139"/>
      <c r="P25239" s="142"/>
      <c r="Q25239" s="142"/>
      <c r="R25239" s="142"/>
      <c r="S25239" s="139"/>
    </row>
    <row r="25240" spans="2:19" ht="15.75" customHeight="1" x14ac:dyDescent="0.25">
      <c r="B25240" s="106"/>
      <c r="C25240" s="106"/>
      <c r="D25240" s="139"/>
      <c r="P25240" s="142"/>
      <c r="Q25240" s="142"/>
      <c r="R25240" s="142"/>
      <c r="S25240" s="139"/>
    </row>
    <row r="25241" spans="2:19" ht="15.75" customHeight="1" x14ac:dyDescent="0.25">
      <c r="B25241" s="106"/>
      <c r="C25241" s="106"/>
      <c r="D25241" s="139"/>
      <c r="P25241" s="142"/>
      <c r="Q25241" s="142"/>
      <c r="R25241" s="142"/>
      <c r="S25241" s="139"/>
    </row>
    <row r="25242" spans="2:19" ht="15.75" customHeight="1" x14ac:dyDescent="0.25">
      <c r="B25242" s="106"/>
      <c r="C25242" s="106"/>
      <c r="D25242" s="139"/>
      <c r="P25242" s="142"/>
      <c r="Q25242" s="142"/>
      <c r="R25242" s="142"/>
      <c r="S25242" s="139"/>
    </row>
    <row r="25243" spans="2:19" ht="15.75" customHeight="1" x14ac:dyDescent="0.25">
      <c r="B25243" s="106"/>
      <c r="C25243" s="106"/>
      <c r="D25243" s="139"/>
      <c r="P25243" s="142"/>
      <c r="Q25243" s="142"/>
      <c r="R25243" s="142"/>
      <c r="S25243" s="139"/>
    </row>
    <row r="25244" spans="2:19" ht="15.75" customHeight="1" x14ac:dyDescent="0.25">
      <c r="B25244" s="106"/>
      <c r="C25244" s="106"/>
      <c r="D25244" s="139"/>
      <c r="P25244" s="142"/>
      <c r="Q25244" s="142"/>
      <c r="R25244" s="142"/>
      <c r="S25244" s="139"/>
    </row>
    <row r="25245" spans="2:19" ht="15.75" customHeight="1" x14ac:dyDescent="0.25">
      <c r="B25245" s="106"/>
      <c r="C25245" s="106"/>
      <c r="D25245" s="139"/>
      <c r="P25245" s="142"/>
      <c r="Q25245" s="142"/>
      <c r="R25245" s="142"/>
      <c r="S25245" s="139"/>
    </row>
    <row r="25246" spans="2:19" ht="15.75" customHeight="1" x14ac:dyDescent="0.25">
      <c r="B25246" s="106"/>
      <c r="C25246" s="106"/>
      <c r="D25246" s="139"/>
      <c r="P25246" s="142"/>
      <c r="Q25246" s="142"/>
      <c r="R25246" s="142"/>
      <c r="S25246" s="139"/>
    </row>
    <row r="25247" spans="2:19" ht="15.75" customHeight="1" x14ac:dyDescent="0.25">
      <c r="B25247" s="106"/>
      <c r="C25247" s="106"/>
      <c r="D25247" s="139"/>
      <c r="P25247" s="142"/>
      <c r="Q25247" s="142"/>
      <c r="R25247" s="142"/>
      <c r="S25247" s="139"/>
    </row>
    <row r="25248" spans="2:19" ht="15.75" customHeight="1" x14ac:dyDescent="0.25">
      <c r="B25248" s="106"/>
      <c r="C25248" s="106"/>
      <c r="D25248" s="139"/>
      <c r="P25248" s="142"/>
      <c r="Q25248" s="142"/>
      <c r="R25248" s="142"/>
      <c r="S25248" s="139"/>
    </row>
    <row r="25249" spans="2:19" ht="15.75" customHeight="1" x14ac:dyDescent="0.25">
      <c r="B25249" s="106"/>
      <c r="C25249" s="106"/>
      <c r="D25249" s="139"/>
      <c r="P25249" s="142"/>
      <c r="Q25249" s="142"/>
      <c r="R25249" s="142"/>
      <c r="S25249" s="139"/>
    </row>
    <row r="25250" spans="2:19" ht="15.75" customHeight="1" x14ac:dyDescent="0.25">
      <c r="B25250" s="106"/>
      <c r="C25250" s="106"/>
      <c r="D25250" s="139"/>
      <c r="P25250" s="142"/>
      <c r="Q25250" s="142"/>
      <c r="R25250" s="142"/>
      <c r="S25250" s="139"/>
    </row>
    <row r="25251" spans="2:19" ht="15.75" customHeight="1" x14ac:dyDescent="0.25">
      <c r="B25251" s="106"/>
      <c r="C25251" s="106"/>
      <c r="D25251" s="139"/>
      <c r="P25251" s="142"/>
      <c r="Q25251" s="142"/>
      <c r="R25251" s="142"/>
      <c r="S25251" s="139"/>
    </row>
    <row r="25252" spans="2:19" ht="15.75" customHeight="1" x14ac:dyDescent="0.25">
      <c r="B25252" s="106"/>
      <c r="C25252" s="106"/>
      <c r="D25252" s="139"/>
      <c r="P25252" s="142"/>
      <c r="Q25252" s="142"/>
      <c r="R25252" s="142"/>
      <c r="S25252" s="139"/>
    </row>
    <row r="25253" spans="2:19" ht="15.75" customHeight="1" x14ac:dyDescent="0.25">
      <c r="B25253" s="106"/>
      <c r="C25253" s="106"/>
      <c r="D25253" s="139"/>
      <c r="P25253" s="142"/>
      <c r="Q25253" s="142"/>
      <c r="R25253" s="142"/>
      <c r="S25253" s="139"/>
    </row>
    <row r="25254" spans="2:19" ht="15.75" customHeight="1" x14ac:dyDescent="0.25">
      <c r="B25254" s="106"/>
      <c r="C25254" s="106"/>
      <c r="D25254" s="139"/>
      <c r="P25254" s="142"/>
      <c r="Q25254" s="142"/>
      <c r="R25254" s="142"/>
      <c r="S25254" s="139"/>
    </row>
    <row r="25255" spans="2:19" ht="15.75" customHeight="1" x14ac:dyDescent="0.25">
      <c r="B25255" s="106"/>
      <c r="C25255" s="106"/>
      <c r="D25255" s="139"/>
      <c r="P25255" s="142"/>
      <c r="Q25255" s="142"/>
      <c r="R25255" s="142"/>
      <c r="S25255" s="139"/>
    </row>
    <row r="25256" spans="2:19" ht="15.75" customHeight="1" x14ac:dyDescent="0.25">
      <c r="B25256" s="106"/>
      <c r="C25256" s="106"/>
      <c r="D25256" s="139"/>
      <c r="P25256" s="142"/>
      <c r="Q25256" s="142"/>
      <c r="R25256" s="142"/>
      <c r="S25256" s="139"/>
    </row>
    <row r="25257" spans="2:19" ht="15.75" customHeight="1" x14ac:dyDescent="0.25">
      <c r="B25257" s="106"/>
      <c r="C25257" s="106"/>
      <c r="D25257" s="139"/>
      <c r="P25257" s="142"/>
      <c r="Q25257" s="142"/>
      <c r="R25257" s="142"/>
      <c r="S25257" s="139"/>
    </row>
    <row r="25258" spans="2:19" ht="15.75" customHeight="1" x14ac:dyDescent="0.25">
      <c r="B25258" s="106"/>
      <c r="C25258" s="106"/>
      <c r="D25258" s="139"/>
      <c r="P25258" s="142"/>
      <c r="Q25258" s="142"/>
      <c r="R25258" s="142"/>
      <c r="S25258" s="139"/>
    </row>
    <row r="25259" spans="2:19" ht="15.75" customHeight="1" x14ac:dyDescent="0.25">
      <c r="B25259" s="106"/>
      <c r="C25259" s="106"/>
      <c r="D25259" s="139"/>
      <c r="P25259" s="142"/>
      <c r="Q25259" s="142"/>
      <c r="R25259" s="142"/>
      <c r="S25259" s="139"/>
    </row>
    <row r="25260" spans="2:19" ht="15.75" customHeight="1" x14ac:dyDescent="0.25">
      <c r="B25260" s="106"/>
      <c r="C25260" s="106"/>
      <c r="D25260" s="139"/>
      <c r="P25260" s="142"/>
      <c r="Q25260" s="142"/>
      <c r="R25260" s="142"/>
      <c r="S25260" s="139"/>
    </row>
    <row r="25261" spans="2:19" ht="15.75" customHeight="1" x14ac:dyDescent="0.25">
      <c r="B25261" s="106"/>
      <c r="C25261" s="106"/>
      <c r="D25261" s="139"/>
      <c r="P25261" s="142"/>
      <c r="Q25261" s="142"/>
      <c r="R25261" s="142"/>
      <c r="S25261" s="139"/>
    </row>
    <row r="25262" spans="2:19" ht="15.75" customHeight="1" x14ac:dyDescent="0.25">
      <c r="B25262" s="106"/>
      <c r="C25262" s="106"/>
      <c r="D25262" s="139"/>
      <c r="P25262" s="142"/>
      <c r="Q25262" s="142"/>
      <c r="R25262" s="142"/>
      <c r="S25262" s="139"/>
    </row>
    <row r="25263" spans="2:19" ht="15.75" customHeight="1" x14ac:dyDescent="0.25">
      <c r="B25263" s="106"/>
      <c r="C25263" s="106"/>
      <c r="D25263" s="139"/>
      <c r="P25263" s="142"/>
      <c r="Q25263" s="142"/>
      <c r="R25263" s="142"/>
      <c r="S25263" s="139"/>
    </row>
    <row r="25264" spans="2:19" ht="15.75" customHeight="1" x14ac:dyDescent="0.25">
      <c r="B25264" s="106"/>
      <c r="C25264" s="106"/>
      <c r="D25264" s="139"/>
      <c r="P25264" s="142"/>
      <c r="Q25264" s="142"/>
      <c r="R25264" s="142"/>
      <c r="S25264" s="139"/>
    </row>
    <row r="25265" spans="2:19" ht="15.75" customHeight="1" x14ac:dyDescent="0.25">
      <c r="B25265" s="106"/>
      <c r="C25265" s="106"/>
      <c r="D25265" s="139"/>
      <c r="P25265" s="142"/>
      <c r="Q25265" s="142"/>
      <c r="R25265" s="142"/>
      <c r="S25265" s="139"/>
    </row>
    <row r="25266" spans="2:19" ht="15.75" customHeight="1" x14ac:dyDescent="0.25">
      <c r="B25266" s="106"/>
      <c r="C25266" s="106"/>
      <c r="D25266" s="139"/>
      <c r="P25266" s="142"/>
      <c r="Q25266" s="142"/>
      <c r="R25266" s="142"/>
      <c r="S25266" s="139"/>
    </row>
    <row r="25267" spans="2:19" ht="15.75" customHeight="1" x14ac:dyDescent="0.25">
      <c r="B25267" s="106"/>
      <c r="C25267" s="106"/>
      <c r="D25267" s="139"/>
      <c r="P25267" s="142"/>
      <c r="Q25267" s="142"/>
      <c r="R25267" s="142"/>
      <c r="S25267" s="139"/>
    </row>
    <row r="25268" spans="2:19" ht="15.75" customHeight="1" x14ac:dyDescent="0.25">
      <c r="B25268" s="106"/>
      <c r="C25268" s="106"/>
      <c r="D25268" s="139"/>
      <c r="P25268" s="142"/>
      <c r="Q25268" s="142"/>
      <c r="R25268" s="142"/>
      <c r="S25268" s="139"/>
    </row>
    <row r="25269" spans="2:19" ht="15.75" customHeight="1" x14ac:dyDescent="0.25">
      <c r="B25269" s="106"/>
      <c r="C25269" s="106"/>
      <c r="D25269" s="139"/>
      <c r="P25269" s="142"/>
      <c r="Q25269" s="142"/>
      <c r="R25269" s="142"/>
      <c r="S25269" s="139"/>
    </row>
    <row r="25270" spans="2:19" ht="15.75" customHeight="1" x14ac:dyDescent="0.25">
      <c r="B25270" s="106"/>
      <c r="C25270" s="106"/>
      <c r="D25270" s="139"/>
      <c r="P25270" s="142"/>
      <c r="Q25270" s="142"/>
      <c r="R25270" s="142"/>
      <c r="S25270" s="139"/>
    </row>
    <row r="25271" spans="2:19" ht="15.75" customHeight="1" x14ac:dyDescent="0.25">
      <c r="B25271" s="106"/>
      <c r="C25271" s="106"/>
      <c r="D25271" s="139"/>
      <c r="P25271" s="142"/>
      <c r="Q25271" s="142"/>
      <c r="R25271" s="142"/>
      <c r="S25271" s="139"/>
    </row>
    <row r="25272" spans="2:19" ht="15.75" customHeight="1" x14ac:dyDescent="0.25">
      <c r="B25272" s="106"/>
      <c r="C25272" s="106"/>
      <c r="D25272" s="139"/>
      <c r="P25272" s="142"/>
      <c r="Q25272" s="142"/>
      <c r="R25272" s="142"/>
      <c r="S25272" s="139"/>
    </row>
    <row r="25273" spans="2:19" ht="15.75" customHeight="1" x14ac:dyDescent="0.25">
      <c r="B25273" s="106"/>
      <c r="C25273" s="106"/>
      <c r="D25273" s="139"/>
      <c r="P25273" s="142"/>
      <c r="Q25273" s="142"/>
      <c r="R25273" s="142"/>
      <c r="S25273" s="139"/>
    </row>
    <row r="25274" spans="2:19" ht="15.75" customHeight="1" x14ac:dyDescent="0.25">
      <c r="B25274" s="106"/>
      <c r="C25274" s="106"/>
      <c r="D25274" s="139"/>
      <c r="P25274" s="142"/>
      <c r="Q25274" s="142"/>
      <c r="R25274" s="142"/>
      <c r="S25274" s="139"/>
    </row>
    <row r="25275" spans="2:19" ht="15.75" customHeight="1" x14ac:dyDescent="0.25">
      <c r="B25275" s="106"/>
      <c r="C25275" s="106"/>
      <c r="D25275" s="139"/>
      <c r="P25275" s="142"/>
      <c r="Q25275" s="142"/>
      <c r="R25275" s="142"/>
      <c r="S25275" s="139"/>
    </row>
    <row r="25276" spans="2:19" ht="15.75" customHeight="1" x14ac:dyDescent="0.25">
      <c r="B25276" s="106"/>
      <c r="C25276" s="106"/>
      <c r="D25276" s="139"/>
      <c r="P25276" s="142"/>
      <c r="Q25276" s="142"/>
      <c r="R25276" s="142"/>
      <c r="S25276" s="139"/>
    </row>
    <row r="25277" spans="2:19" ht="15.75" customHeight="1" x14ac:dyDescent="0.25">
      <c r="B25277" s="106"/>
      <c r="C25277" s="106"/>
      <c r="D25277" s="139"/>
      <c r="P25277" s="142"/>
      <c r="Q25277" s="142"/>
      <c r="R25277" s="142"/>
      <c r="S25277" s="139"/>
    </row>
    <row r="25278" spans="2:19" ht="15.75" customHeight="1" x14ac:dyDescent="0.25">
      <c r="B25278" s="106"/>
      <c r="C25278" s="106"/>
      <c r="D25278" s="139"/>
      <c r="P25278" s="142"/>
      <c r="Q25278" s="142"/>
      <c r="R25278" s="142"/>
      <c r="S25278" s="139"/>
    </row>
    <row r="25279" spans="2:19" ht="15.75" customHeight="1" x14ac:dyDescent="0.25">
      <c r="B25279" s="106"/>
      <c r="C25279" s="106"/>
      <c r="D25279" s="139"/>
      <c r="P25279" s="142"/>
      <c r="Q25279" s="142"/>
      <c r="R25279" s="142"/>
      <c r="S25279" s="139"/>
    </row>
    <row r="25280" spans="2:19" ht="15.75" customHeight="1" x14ac:dyDescent="0.25">
      <c r="B25280" s="106"/>
      <c r="C25280" s="106"/>
      <c r="D25280" s="139"/>
      <c r="P25280" s="142"/>
      <c r="Q25280" s="142"/>
      <c r="R25280" s="142"/>
      <c r="S25280" s="139"/>
    </row>
    <row r="25281" spans="2:19" ht="15.75" customHeight="1" x14ac:dyDescent="0.25">
      <c r="B25281" s="106"/>
      <c r="C25281" s="106"/>
      <c r="D25281" s="139"/>
      <c r="P25281" s="142"/>
      <c r="Q25281" s="142"/>
      <c r="R25281" s="142"/>
      <c r="S25281" s="139"/>
    </row>
    <row r="25282" spans="2:19" ht="15.75" customHeight="1" x14ac:dyDescent="0.25">
      <c r="B25282" s="106"/>
      <c r="C25282" s="106"/>
      <c r="D25282" s="139"/>
      <c r="P25282" s="142"/>
      <c r="Q25282" s="142"/>
      <c r="R25282" s="142"/>
      <c r="S25282" s="139"/>
    </row>
    <row r="25283" spans="2:19" ht="15.75" customHeight="1" x14ac:dyDescent="0.25">
      <c r="B25283" s="106"/>
      <c r="C25283" s="106"/>
      <c r="D25283" s="139"/>
      <c r="P25283" s="142"/>
      <c r="Q25283" s="142"/>
      <c r="R25283" s="142"/>
      <c r="S25283" s="139"/>
    </row>
    <row r="25284" spans="2:19" ht="15.75" customHeight="1" x14ac:dyDescent="0.25">
      <c r="B25284" s="106"/>
      <c r="C25284" s="106"/>
      <c r="D25284" s="139"/>
      <c r="P25284" s="142"/>
      <c r="Q25284" s="142"/>
      <c r="R25284" s="142"/>
      <c r="S25284" s="139"/>
    </row>
    <row r="25285" spans="2:19" ht="15.75" customHeight="1" x14ac:dyDescent="0.25">
      <c r="B25285" s="106"/>
      <c r="C25285" s="106"/>
      <c r="D25285" s="139"/>
      <c r="P25285" s="142"/>
      <c r="Q25285" s="142"/>
      <c r="R25285" s="142"/>
      <c r="S25285" s="139"/>
    </row>
    <row r="25286" spans="2:19" ht="15.75" customHeight="1" x14ac:dyDescent="0.25">
      <c r="B25286" s="106"/>
      <c r="C25286" s="106"/>
      <c r="D25286" s="139"/>
      <c r="P25286" s="142"/>
      <c r="Q25286" s="142"/>
      <c r="R25286" s="142"/>
      <c r="S25286" s="139"/>
    </row>
    <row r="25287" spans="2:19" ht="15.75" customHeight="1" x14ac:dyDescent="0.25">
      <c r="B25287" s="106"/>
      <c r="C25287" s="106"/>
      <c r="D25287" s="139"/>
      <c r="P25287" s="142"/>
      <c r="Q25287" s="142"/>
      <c r="R25287" s="142"/>
      <c r="S25287" s="139"/>
    </row>
    <row r="25288" spans="2:19" ht="15.75" customHeight="1" x14ac:dyDescent="0.25">
      <c r="B25288" s="106"/>
      <c r="C25288" s="106"/>
      <c r="D25288" s="139"/>
      <c r="P25288" s="142"/>
      <c r="Q25288" s="142"/>
      <c r="R25288" s="142"/>
      <c r="S25288" s="139"/>
    </row>
    <row r="25289" spans="2:19" ht="15.75" customHeight="1" x14ac:dyDescent="0.25">
      <c r="B25289" s="106"/>
      <c r="C25289" s="106"/>
      <c r="D25289" s="139"/>
      <c r="P25289" s="142"/>
      <c r="Q25289" s="142"/>
      <c r="R25289" s="142"/>
      <c r="S25289" s="139"/>
    </row>
    <row r="25290" spans="2:19" ht="15.75" customHeight="1" x14ac:dyDescent="0.25">
      <c r="B25290" s="106"/>
      <c r="C25290" s="106"/>
      <c r="D25290" s="139"/>
      <c r="P25290" s="142"/>
      <c r="Q25290" s="142"/>
      <c r="R25290" s="142"/>
      <c r="S25290" s="139"/>
    </row>
    <row r="25291" spans="2:19" ht="15.75" customHeight="1" x14ac:dyDescent="0.25">
      <c r="B25291" s="106"/>
      <c r="C25291" s="106"/>
      <c r="D25291" s="139"/>
      <c r="P25291" s="142"/>
      <c r="Q25291" s="142"/>
      <c r="R25291" s="142"/>
      <c r="S25291" s="139"/>
    </row>
    <row r="25292" spans="2:19" ht="15.75" customHeight="1" x14ac:dyDescent="0.25">
      <c r="B25292" s="106"/>
      <c r="C25292" s="106"/>
      <c r="D25292" s="139"/>
      <c r="P25292" s="142"/>
      <c r="Q25292" s="142"/>
      <c r="R25292" s="142"/>
      <c r="S25292" s="139"/>
    </row>
    <row r="25293" spans="2:19" ht="15.75" customHeight="1" x14ac:dyDescent="0.25">
      <c r="B25293" s="106"/>
      <c r="C25293" s="106"/>
      <c r="D25293" s="139"/>
      <c r="P25293" s="142"/>
      <c r="Q25293" s="142"/>
      <c r="R25293" s="142"/>
      <c r="S25293" s="139"/>
    </row>
    <row r="25294" spans="2:19" ht="15.75" customHeight="1" x14ac:dyDescent="0.25">
      <c r="B25294" s="106"/>
      <c r="C25294" s="106"/>
      <c r="D25294" s="139"/>
      <c r="P25294" s="142"/>
      <c r="Q25294" s="142"/>
      <c r="R25294" s="142"/>
      <c r="S25294" s="139"/>
    </row>
    <row r="25295" spans="2:19" ht="15.75" customHeight="1" x14ac:dyDescent="0.25">
      <c r="B25295" s="106"/>
      <c r="C25295" s="106"/>
      <c r="D25295" s="139"/>
      <c r="P25295" s="142"/>
      <c r="Q25295" s="142"/>
      <c r="R25295" s="142"/>
      <c r="S25295" s="139"/>
    </row>
    <row r="25296" spans="2:19" ht="15.75" customHeight="1" x14ac:dyDescent="0.25">
      <c r="B25296" s="106"/>
      <c r="C25296" s="106"/>
      <c r="D25296" s="139"/>
      <c r="P25296" s="142"/>
      <c r="Q25296" s="142"/>
      <c r="R25296" s="142"/>
      <c r="S25296" s="139"/>
    </row>
    <row r="25297" spans="2:19" ht="15.75" customHeight="1" x14ac:dyDescent="0.25">
      <c r="B25297" s="106"/>
      <c r="C25297" s="106"/>
      <c r="D25297" s="139"/>
      <c r="P25297" s="142"/>
      <c r="Q25297" s="142"/>
      <c r="R25297" s="142"/>
      <c r="S25297" s="139"/>
    </row>
    <row r="25298" spans="2:19" ht="15.75" customHeight="1" x14ac:dyDescent="0.25">
      <c r="B25298" s="106"/>
      <c r="C25298" s="106"/>
      <c r="D25298" s="139"/>
      <c r="P25298" s="142"/>
      <c r="Q25298" s="142"/>
      <c r="R25298" s="142"/>
      <c r="S25298" s="139"/>
    </row>
    <row r="25299" spans="2:19" ht="15.75" customHeight="1" x14ac:dyDescent="0.25">
      <c r="B25299" s="106"/>
      <c r="C25299" s="106"/>
      <c r="D25299" s="139"/>
      <c r="P25299" s="142"/>
      <c r="Q25299" s="142"/>
      <c r="R25299" s="142"/>
      <c r="S25299" s="139"/>
    </row>
    <row r="25300" spans="2:19" ht="15.75" customHeight="1" x14ac:dyDescent="0.25">
      <c r="B25300" s="106"/>
      <c r="C25300" s="106"/>
      <c r="D25300" s="139"/>
      <c r="P25300" s="142"/>
      <c r="Q25300" s="142"/>
      <c r="R25300" s="142"/>
      <c r="S25300" s="139"/>
    </row>
    <row r="25301" spans="2:19" ht="15.75" customHeight="1" x14ac:dyDescent="0.25">
      <c r="B25301" s="106"/>
      <c r="C25301" s="106"/>
      <c r="D25301" s="139"/>
      <c r="P25301" s="142"/>
      <c r="Q25301" s="142"/>
      <c r="R25301" s="142"/>
      <c r="S25301" s="139"/>
    </row>
    <row r="25302" spans="2:19" ht="15.75" customHeight="1" x14ac:dyDescent="0.25">
      <c r="B25302" s="106"/>
      <c r="C25302" s="106"/>
      <c r="D25302" s="139"/>
      <c r="P25302" s="142"/>
      <c r="Q25302" s="142"/>
      <c r="R25302" s="142"/>
      <c r="S25302" s="139"/>
    </row>
    <row r="25303" spans="2:19" ht="15.75" customHeight="1" x14ac:dyDescent="0.25">
      <c r="B25303" s="106"/>
      <c r="C25303" s="106"/>
      <c r="D25303" s="139"/>
      <c r="P25303" s="142"/>
      <c r="Q25303" s="142"/>
      <c r="R25303" s="142"/>
      <c r="S25303" s="139"/>
    </row>
    <row r="25304" spans="2:19" ht="15.75" customHeight="1" x14ac:dyDescent="0.25">
      <c r="B25304" s="106"/>
      <c r="C25304" s="106"/>
      <c r="D25304" s="139"/>
      <c r="P25304" s="142"/>
      <c r="Q25304" s="142"/>
      <c r="R25304" s="142"/>
      <c r="S25304" s="139"/>
    </row>
    <row r="25305" spans="2:19" ht="15.75" customHeight="1" x14ac:dyDescent="0.25">
      <c r="B25305" s="106"/>
      <c r="C25305" s="106"/>
      <c r="D25305" s="139"/>
      <c r="P25305" s="142"/>
      <c r="Q25305" s="142"/>
      <c r="R25305" s="142"/>
      <c r="S25305" s="139"/>
    </row>
    <row r="25306" spans="2:19" ht="15.75" customHeight="1" x14ac:dyDescent="0.25">
      <c r="B25306" s="106"/>
      <c r="C25306" s="106"/>
      <c r="D25306" s="139"/>
      <c r="P25306" s="142"/>
      <c r="Q25306" s="142"/>
      <c r="R25306" s="142"/>
      <c r="S25306" s="139"/>
    </row>
    <row r="25307" spans="2:19" ht="15.75" customHeight="1" x14ac:dyDescent="0.25">
      <c r="B25307" s="106"/>
      <c r="C25307" s="106"/>
      <c r="D25307" s="139"/>
      <c r="P25307" s="142"/>
      <c r="Q25307" s="142"/>
      <c r="R25307" s="142"/>
      <c r="S25307" s="139"/>
    </row>
    <row r="25308" spans="2:19" ht="15.75" customHeight="1" x14ac:dyDescent="0.25">
      <c r="B25308" s="106"/>
      <c r="C25308" s="106"/>
      <c r="D25308" s="139"/>
      <c r="P25308" s="142"/>
      <c r="Q25308" s="142"/>
      <c r="R25308" s="142"/>
      <c r="S25308" s="139"/>
    </row>
    <row r="25309" spans="2:19" ht="15.75" customHeight="1" x14ac:dyDescent="0.25">
      <c r="B25309" s="106"/>
      <c r="C25309" s="106"/>
      <c r="D25309" s="139"/>
      <c r="P25309" s="142"/>
      <c r="Q25309" s="142"/>
      <c r="R25309" s="142"/>
      <c r="S25309" s="139"/>
    </row>
    <row r="25310" spans="2:19" ht="15.75" customHeight="1" x14ac:dyDescent="0.25">
      <c r="B25310" s="106"/>
      <c r="C25310" s="106"/>
      <c r="D25310" s="139"/>
      <c r="P25310" s="142"/>
      <c r="Q25310" s="142"/>
      <c r="R25310" s="142"/>
      <c r="S25310" s="139"/>
    </row>
    <row r="25311" spans="2:19" ht="15.75" customHeight="1" x14ac:dyDescent="0.25">
      <c r="B25311" s="106"/>
      <c r="C25311" s="106"/>
      <c r="D25311" s="139"/>
      <c r="P25311" s="142"/>
      <c r="Q25311" s="142"/>
      <c r="R25311" s="142"/>
      <c r="S25311" s="139"/>
    </row>
    <row r="25312" spans="2:19" ht="15.75" customHeight="1" x14ac:dyDescent="0.25">
      <c r="B25312" s="106"/>
      <c r="C25312" s="106"/>
      <c r="D25312" s="139"/>
      <c r="P25312" s="142"/>
      <c r="Q25312" s="142"/>
      <c r="R25312" s="142"/>
      <c r="S25312" s="139"/>
    </row>
    <row r="25313" spans="2:19" ht="15.75" customHeight="1" x14ac:dyDescent="0.25">
      <c r="B25313" s="106"/>
      <c r="C25313" s="106"/>
      <c r="D25313" s="139"/>
      <c r="P25313" s="142"/>
      <c r="Q25313" s="142"/>
      <c r="R25313" s="142"/>
      <c r="S25313" s="139"/>
    </row>
    <row r="25314" spans="2:19" ht="15.75" customHeight="1" x14ac:dyDescent="0.25">
      <c r="B25314" s="106"/>
      <c r="C25314" s="106"/>
      <c r="D25314" s="139"/>
      <c r="P25314" s="142"/>
      <c r="Q25314" s="142"/>
      <c r="R25314" s="142"/>
      <c r="S25314" s="139"/>
    </row>
    <row r="25315" spans="2:19" ht="15.75" customHeight="1" x14ac:dyDescent="0.25">
      <c r="B25315" s="106"/>
      <c r="C25315" s="106"/>
      <c r="D25315" s="139"/>
      <c r="P25315" s="142"/>
      <c r="Q25315" s="142"/>
      <c r="R25315" s="142"/>
      <c r="S25315" s="139"/>
    </row>
    <row r="25316" spans="2:19" ht="15.75" customHeight="1" x14ac:dyDescent="0.25">
      <c r="B25316" s="106"/>
      <c r="C25316" s="106"/>
      <c r="D25316" s="139"/>
      <c r="P25316" s="142"/>
      <c r="Q25316" s="142"/>
      <c r="R25316" s="142"/>
      <c r="S25316" s="139"/>
    </row>
    <row r="25317" spans="2:19" ht="15.75" customHeight="1" x14ac:dyDescent="0.25">
      <c r="B25317" s="106"/>
      <c r="C25317" s="106"/>
      <c r="D25317" s="139"/>
      <c r="P25317" s="142"/>
      <c r="Q25317" s="142"/>
      <c r="R25317" s="142"/>
      <c r="S25317" s="139"/>
    </row>
    <row r="25318" spans="2:19" ht="15.75" customHeight="1" x14ac:dyDescent="0.25">
      <c r="B25318" s="106"/>
      <c r="C25318" s="106"/>
      <c r="D25318" s="139"/>
      <c r="P25318" s="142"/>
      <c r="Q25318" s="142"/>
      <c r="R25318" s="142"/>
      <c r="S25318" s="139"/>
    </row>
    <row r="25319" spans="2:19" ht="15.75" customHeight="1" x14ac:dyDescent="0.25">
      <c r="B25319" s="106"/>
      <c r="C25319" s="106"/>
      <c r="D25319" s="139"/>
      <c r="P25319" s="142"/>
      <c r="Q25319" s="142"/>
      <c r="R25319" s="142"/>
      <c r="S25319" s="139"/>
    </row>
    <row r="25320" spans="2:19" ht="15.75" customHeight="1" x14ac:dyDescent="0.25">
      <c r="B25320" s="106"/>
      <c r="C25320" s="106"/>
      <c r="D25320" s="139"/>
      <c r="P25320" s="142"/>
      <c r="Q25320" s="142"/>
      <c r="R25320" s="142"/>
      <c r="S25320" s="139"/>
    </row>
    <row r="25321" spans="2:19" ht="15.75" customHeight="1" x14ac:dyDescent="0.25">
      <c r="B25321" s="106"/>
      <c r="C25321" s="106"/>
      <c r="D25321" s="139"/>
      <c r="P25321" s="142"/>
      <c r="Q25321" s="142"/>
      <c r="R25321" s="142"/>
      <c r="S25321" s="139"/>
    </row>
    <row r="25322" spans="2:19" ht="15.75" customHeight="1" x14ac:dyDescent="0.25">
      <c r="B25322" s="106"/>
      <c r="C25322" s="106"/>
      <c r="D25322" s="139"/>
      <c r="P25322" s="142"/>
      <c r="Q25322" s="142"/>
      <c r="R25322" s="142"/>
      <c r="S25322" s="139"/>
    </row>
    <row r="25323" spans="2:19" ht="15.75" customHeight="1" x14ac:dyDescent="0.25">
      <c r="B25323" s="106"/>
      <c r="C25323" s="106"/>
      <c r="D25323" s="139"/>
      <c r="P25323" s="142"/>
      <c r="Q25323" s="142"/>
      <c r="R25323" s="142"/>
      <c r="S25323" s="139"/>
    </row>
    <row r="25324" spans="2:19" ht="15.75" customHeight="1" x14ac:dyDescent="0.25">
      <c r="B25324" s="106"/>
      <c r="C25324" s="106"/>
      <c r="D25324" s="139"/>
      <c r="P25324" s="142"/>
      <c r="Q25324" s="142"/>
      <c r="R25324" s="142"/>
      <c r="S25324" s="139"/>
    </row>
    <row r="25325" spans="2:19" ht="15.75" customHeight="1" x14ac:dyDescent="0.25">
      <c r="B25325" s="106"/>
      <c r="C25325" s="106"/>
      <c r="D25325" s="139"/>
      <c r="P25325" s="142"/>
      <c r="Q25325" s="142"/>
      <c r="R25325" s="142"/>
      <c r="S25325" s="139"/>
    </row>
    <row r="25326" spans="2:19" ht="15.75" customHeight="1" x14ac:dyDescent="0.25">
      <c r="B25326" s="106"/>
      <c r="C25326" s="106"/>
      <c r="D25326" s="139"/>
      <c r="P25326" s="142"/>
      <c r="Q25326" s="142"/>
      <c r="R25326" s="142"/>
      <c r="S25326" s="139"/>
    </row>
    <row r="25327" spans="2:19" ht="15.75" customHeight="1" x14ac:dyDescent="0.25">
      <c r="B25327" s="106"/>
      <c r="C25327" s="106"/>
      <c r="D25327" s="139"/>
      <c r="P25327" s="142"/>
      <c r="Q25327" s="142"/>
      <c r="R25327" s="142"/>
      <c r="S25327" s="139"/>
    </row>
    <row r="25328" spans="2:19" ht="15.75" customHeight="1" x14ac:dyDescent="0.25">
      <c r="B25328" s="106"/>
      <c r="C25328" s="106"/>
      <c r="D25328" s="139"/>
      <c r="P25328" s="142"/>
      <c r="Q25328" s="142"/>
      <c r="R25328" s="142"/>
      <c r="S25328" s="139"/>
    </row>
    <row r="25329" spans="2:19" ht="15.75" customHeight="1" x14ac:dyDescent="0.25">
      <c r="B25329" s="106"/>
      <c r="C25329" s="106"/>
      <c r="D25329" s="139"/>
      <c r="P25329" s="142"/>
      <c r="Q25329" s="142"/>
      <c r="R25329" s="142"/>
      <c r="S25329" s="139"/>
    </row>
    <row r="25330" spans="2:19" ht="15.75" customHeight="1" x14ac:dyDescent="0.25">
      <c r="B25330" s="106"/>
      <c r="C25330" s="106"/>
      <c r="D25330" s="139"/>
      <c r="P25330" s="142"/>
      <c r="Q25330" s="142"/>
      <c r="R25330" s="142"/>
      <c r="S25330" s="139"/>
    </row>
    <row r="25331" spans="2:19" ht="15.75" customHeight="1" x14ac:dyDescent="0.25">
      <c r="B25331" s="106"/>
      <c r="C25331" s="106"/>
      <c r="D25331" s="139"/>
      <c r="P25331" s="142"/>
      <c r="Q25331" s="142"/>
      <c r="R25331" s="142"/>
      <c r="S25331" s="139"/>
    </row>
    <row r="25332" spans="2:19" ht="15.75" customHeight="1" x14ac:dyDescent="0.25">
      <c r="B25332" s="106"/>
      <c r="C25332" s="106"/>
      <c r="D25332" s="139"/>
      <c r="P25332" s="142"/>
      <c r="Q25332" s="142"/>
      <c r="R25332" s="142"/>
      <c r="S25332" s="139"/>
    </row>
    <row r="25333" spans="2:19" ht="15.75" customHeight="1" x14ac:dyDescent="0.25">
      <c r="B25333" s="106"/>
      <c r="C25333" s="106"/>
      <c r="D25333" s="139"/>
      <c r="P25333" s="142"/>
      <c r="Q25333" s="142"/>
      <c r="R25333" s="142"/>
      <c r="S25333" s="139"/>
    </row>
    <row r="25334" spans="2:19" ht="15.75" customHeight="1" x14ac:dyDescent="0.25">
      <c r="B25334" s="106"/>
      <c r="C25334" s="106"/>
      <c r="D25334" s="139"/>
      <c r="P25334" s="142"/>
      <c r="Q25334" s="142"/>
      <c r="R25334" s="142"/>
      <c r="S25334" s="139"/>
    </row>
    <row r="25335" spans="2:19" ht="15.75" customHeight="1" x14ac:dyDescent="0.25">
      <c r="B25335" s="106"/>
      <c r="C25335" s="106"/>
      <c r="D25335" s="139"/>
      <c r="P25335" s="142"/>
      <c r="Q25335" s="142"/>
      <c r="R25335" s="142"/>
      <c r="S25335" s="139"/>
    </row>
    <row r="25336" spans="2:19" ht="15.75" customHeight="1" x14ac:dyDescent="0.25">
      <c r="B25336" s="106"/>
      <c r="C25336" s="106"/>
      <c r="D25336" s="139"/>
      <c r="P25336" s="142"/>
      <c r="Q25336" s="142"/>
      <c r="R25336" s="142"/>
      <c r="S25336" s="139"/>
    </row>
    <row r="25337" spans="2:19" ht="15.75" customHeight="1" x14ac:dyDescent="0.25">
      <c r="B25337" s="106"/>
      <c r="C25337" s="106"/>
      <c r="D25337" s="139"/>
      <c r="P25337" s="142"/>
      <c r="Q25337" s="142"/>
      <c r="R25337" s="142"/>
      <c r="S25337" s="139"/>
    </row>
    <row r="25338" spans="2:19" ht="15.75" customHeight="1" x14ac:dyDescent="0.25">
      <c r="B25338" s="106"/>
      <c r="C25338" s="106"/>
      <c r="D25338" s="139"/>
      <c r="P25338" s="142"/>
      <c r="Q25338" s="142"/>
      <c r="R25338" s="142"/>
      <c r="S25338" s="139"/>
    </row>
    <row r="25339" spans="2:19" ht="15.75" customHeight="1" x14ac:dyDescent="0.25">
      <c r="B25339" s="106"/>
      <c r="C25339" s="106"/>
      <c r="D25339" s="139"/>
      <c r="P25339" s="142"/>
      <c r="Q25339" s="142"/>
      <c r="R25339" s="142"/>
      <c r="S25339" s="139"/>
    </row>
    <row r="25340" spans="2:19" ht="15.75" customHeight="1" x14ac:dyDescent="0.25">
      <c r="B25340" s="106"/>
      <c r="C25340" s="106"/>
      <c r="D25340" s="139"/>
      <c r="P25340" s="142"/>
      <c r="Q25340" s="142"/>
      <c r="R25340" s="142"/>
      <c r="S25340" s="139"/>
    </row>
    <row r="25341" spans="2:19" ht="15.75" customHeight="1" x14ac:dyDescent="0.25">
      <c r="B25341" s="106"/>
      <c r="C25341" s="106"/>
      <c r="D25341" s="139"/>
      <c r="P25341" s="142"/>
      <c r="Q25341" s="142"/>
      <c r="R25341" s="142"/>
      <c r="S25341" s="139"/>
    </row>
    <row r="25342" spans="2:19" ht="15.75" customHeight="1" x14ac:dyDescent="0.25">
      <c r="B25342" s="106"/>
      <c r="C25342" s="106"/>
      <c r="D25342" s="139"/>
      <c r="P25342" s="142"/>
      <c r="Q25342" s="142"/>
      <c r="R25342" s="142"/>
      <c r="S25342" s="139"/>
    </row>
    <row r="25343" spans="2:19" ht="15.75" customHeight="1" x14ac:dyDescent="0.25">
      <c r="B25343" s="106"/>
      <c r="C25343" s="106"/>
      <c r="D25343" s="139"/>
      <c r="P25343" s="142"/>
      <c r="Q25343" s="142"/>
      <c r="R25343" s="142"/>
      <c r="S25343" s="139"/>
    </row>
    <row r="25344" spans="2:19" ht="15.75" customHeight="1" x14ac:dyDescent="0.25">
      <c r="B25344" s="106"/>
      <c r="C25344" s="106"/>
      <c r="D25344" s="139"/>
      <c r="P25344" s="142"/>
      <c r="Q25344" s="142"/>
      <c r="R25344" s="142"/>
      <c r="S25344" s="139"/>
    </row>
    <row r="25345" spans="2:19" ht="15.75" customHeight="1" x14ac:dyDescent="0.25">
      <c r="B25345" s="106"/>
      <c r="C25345" s="106"/>
      <c r="D25345" s="139"/>
      <c r="P25345" s="142"/>
      <c r="Q25345" s="142"/>
      <c r="R25345" s="142"/>
      <c r="S25345" s="139"/>
    </row>
    <row r="25346" spans="2:19" ht="15.75" customHeight="1" x14ac:dyDescent="0.25">
      <c r="B25346" s="106"/>
      <c r="C25346" s="106"/>
      <c r="D25346" s="139"/>
      <c r="P25346" s="142"/>
      <c r="Q25346" s="142"/>
      <c r="R25346" s="142"/>
      <c r="S25346" s="139"/>
    </row>
    <row r="25347" spans="2:19" ht="15.75" customHeight="1" x14ac:dyDescent="0.25">
      <c r="B25347" s="106"/>
      <c r="C25347" s="106"/>
      <c r="D25347" s="139"/>
      <c r="P25347" s="142"/>
      <c r="Q25347" s="142"/>
      <c r="R25347" s="142"/>
      <c r="S25347" s="139"/>
    </row>
    <row r="25348" spans="2:19" ht="15.75" customHeight="1" x14ac:dyDescent="0.25">
      <c r="B25348" s="106"/>
      <c r="C25348" s="106"/>
      <c r="D25348" s="139"/>
      <c r="P25348" s="142"/>
      <c r="Q25348" s="142"/>
      <c r="R25348" s="142"/>
      <c r="S25348" s="139"/>
    </row>
    <row r="25349" spans="2:19" ht="15.75" customHeight="1" x14ac:dyDescent="0.25">
      <c r="B25349" s="106"/>
      <c r="C25349" s="106"/>
      <c r="D25349" s="139"/>
      <c r="P25349" s="142"/>
      <c r="Q25349" s="142"/>
      <c r="R25349" s="142"/>
      <c r="S25349" s="139"/>
    </row>
    <row r="25350" spans="2:19" ht="15.75" customHeight="1" x14ac:dyDescent="0.25">
      <c r="B25350" s="106"/>
      <c r="C25350" s="106"/>
      <c r="D25350" s="139"/>
      <c r="P25350" s="142"/>
      <c r="Q25350" s="142"/>
      <c r="R25350" s="142"/>
      <c r="S25350" s="139"/>
    </row>
    <row r="25351" spans="2:19" ht="15.75" customHeight="1" x14ac:dyDescent="0.25">
      <c r="B25351" s="106"/>
      <c r="C25351" s="106"/>
      <c r="D25351" s="139"/>
      <c r="P25351" s="142"/>
      <c r="Q25351" s="142"/>
      <c r="R25351" s="142"/>
      <c r="S25351" s="139"/>
    </row>
    <row r="25352" spans="2:19" ht="15.75" customHeight="1" x14ac:dyDescent="0.25">
      <c r="B25352" s="106"/>
      <c r="C25352" s="106"/>
      <c r="D25352" s="139"/>
      <c r="P25352" s="142"/>
      <c r="Q25352" s="142"/>
      <c r="R25352" s="142"/>
      <c r="S25352" s="139"/>
    </row>
    <row r="25353" spans="2:19" ht="15.75" customHeight="1" x14ac:dyDescent="0.25">
      <c r="B25353" s="106"/>
      <c r="C25353" s="106"/>
      <c r="D25353" s="139"/>
      <c r="P25353" s="142"/>
      <c r="Q25353" s="142"/>
      <c r="R25353" s="142"/>
      <c r="S25353" s="139"/>
    </row>
    <row r="25354" spans="2:19" ht="15.75" customHeight="1" x14ac:dyDescent="0.25">
      <c r="B25354" s="106"/>
      <c r="C25354" s="106"/>
      <c r="D25354" s="139"/>
      <c r="P25354" s="142"/>
      <c r="Q25354" s="142"/>
      <c r="R25354" s="142"/>
      <c r="S25354" s="139"/>
    </row>
    <row r="25355" spans="2:19" ht="15.75" customHeight="1" x14ac:dyDescent="0.25">
      <c r="B25355" s="106"/>
      <c r="C25355" s="106"/>
      <c r="D25355" s="139"/>
      <c r="P25355" s="142"/>
      <c r="Q25355" s="142"/>
      <c r="R25355" s="142"/>
      <c r="S25355" s="139"/>
    </row>
    <row r="25356" spans="2:19" ht="15.75" customHeight="1" x14ac:dyDescent="0.25">
      <c r="B25356" s="106"/>
      <c r="C25356" s="106"/>
      <c r="D25356" s="139"/>
      <c r="P25356" s="142"/>
      <c r="Q25356" s="142"/>
      <c r="R25356" s="142"/>
      <c r="S25356" s="139"/>
    </row>
    <row r="25357" spans="2:19" ht="15.75" customHeight="1" x14ac:dyDescent="0.25">
      <c r="B25357" s="106"/>
      <c r="C25357" s="106"/>
      <c r="D25357" s="139"/>
      <c r="P25357" s="142"/>
      <c r="Q25357" s="142"/>
      <c r="R25357" s="142"/>
      <c r="S25357" s="139"/>
    </row>
    <row r="25358" spans="2:19" ht="15.75" customHeight="1" x14ac:dyDescent="0.25">
      <c r="B25358" s="106"/>
      <c r="C25358" s="106"/>
      <c r="D25358" s="139"/>
      <c r="P25358" s="142"/>
      <c r="Q25358" s="142"/>
      <c r="R25358" s="142"/>
      <c r="S25358" s="139"/>
    </row>
    <row r="25359" spans="2:19" ht="15.75" customHeight="1" x14ac:dyDescent="0.25">
      <c r="B25359" s="106"/>
      <c r="C25359" s="106"/>
      <c r="D25359" s="139"/>
      <c r="P25359" s="142"/>
      <c r="Q25359" s="142"/>
      <c r="R25359" s="142"/>
      <c r="S25359" s="139"/>
    </row>
    <row r="25360" spans="2:19" ht="15.75" customHeight="1" x14ac:dyDescent="0.25">
      <c r="B25360" s="106"/>
      <c r="C25360" s="106"/>
      <c r="D25360" s="139"/>
      <c r="P25360" s="142"/>
      <c r="Q25360" s="142"/>
      <c r="R25360" s="142"/>
      <c r="S25360" s="139"/>
    </row>
    <row r="25361" spans="2:19" ht="15.75" customHeight="1" x14ac:dyDescent="0.25">
      <c r="B25361" s="106"/>
      <c r="C25361" s="106"/>
      <c r="D25361" s="139"/>
      <c r="P25361" s="142"/>
      <c r="Q25361" s="142"/>
      <c r="R25361" s="142"/>
      <c r="S25361" s="139"/>
    </row>
    <row r="25362" spans="2:19" ht="15.75" customHeight="1" x14ac:dyDescent="0.25">
      <c r="B25362" s="106"/>
      <c r="C25362" s="106"/>
      <c r="D25362" s="139"/>
      <c r="P25362" s="142"/>
      <c r="Q25362" s="142"/>
      <c r="R25362" s="142"/>
      <c r="S25362" s="139"/>
    </row>
    <row r="25363" spans="2:19" ht="15.75" customHeight="1" x14ac:dyDescent="0.25">
      <c r="B25363" s="106"/>
      <c r="C25363" s="106"/>
      <c r="D25363" s="139"/>
      <c r="P25363" s="142"/>
      <c r="Q25363" s="142"/>
      <c r="R25363" s="142"/>
      <c r="S25363" s="139"/>
    </row>
    <row r="25364" spans="2:19" ht="15.75" customHeight="1" x14ac:dyDescent="0.25">
      <c r="B25364" s="106"/>
      <c r="C25364" s="106"/>
      <c r="D25364" s="139"/>
      <c r="P25364" s="142"/>
      <c r="Q25364" s="142"/>
      <c r="R25364" s="142"/>
      <c r="S25364" s="139"/>
    </row>
    <row r="25365" spans="2:19" ht="15.75" customHeight="1" x14ac:dyDescent="0.25">
      <c r="B25365" s="106"/>
      <c r="C25365" s="106"/>
      <c r="D25365" s="139"/>
      <c r="P25365" s="142"/>
      <c r="Q25365" s="142"/>
      <c r="R25365" s="142"/>
      <c r="S25365" s="139"/>
    </row>
    <row r="25366" spans="2:19" ht="15.75" customHeight="1" x14ac:dyDescent="0.25">
      <c r="B25366" s="106"/>
      <c r="C25366" s="106"/>
      <c r="D25366" s="139"/>
      <c r="P25366" s="142"/>
      <c r="Q25366" s="142"/>
      <c r="R25366" s="142"/>
      <c r="S25366" s="139"/>
    </row>
    <row r="25367" spans="2:19" ht="15.75" customHeight="1" x14ac:dyDescent="0.25">
      <c r="B25367" s="106"/>
      <c r="C25367" s="106"/>
      <c r="D25367" s="139"/>
      <c r="P25367" s="142"/>
      <c r="Q25367" s="142"/>
      <c r="R25367" s="142"/>
      <c r="S25367" s="139"/>
    </row>
    <row r="25368" spans="2:19" ht="15.75" customHeight="1" x14ac:dyDescent="0.25">
      <c r="B25368" s="106"/>
      <c r="C25368" s="106"/>
      <c r="D25368" s="139"/>
      <c r="P25368" s="142"/>
      <c r="Q25368" s="142"/>
      <c r="R25368" s="142"/>
      <c r="S25368" s="139"/>
    </row>
    <row r="25369" spans="2:19" ht="15.75" customHeight="1" x14ac:dyDescent="0.25">
      <c r="B25369" s="106"/>
      <c r="C25369" s="106"/>
      <c r="D25369" s="139"/>
      <c r="P25369" s="142"/>
      <c r="Q25369" s="142"/>
      <c r="R25369" s="142"/>
      <c r="S25369" s="139"/>
    </row>
    <row r="25370" spans="2:19" ht="15.75" customHeight="1" x14ac:dyDescent="0.25">
      <c r="B25370" s="106"/>
      <c r="C25370" s="106"/>
      <c r="D25370" s="139"/>
      <c r="P25370" s="142"/>
      <c r="Q25370" s="142"/>
      <c r="R25370" s="142"/>
      <c r="S25370" s="139"/>
    </row>
    <row r="25371" spans="2:19" ht="15.75" customHeight="1" x14ac:dyDescent="0.25">
      <c r="B25371" s="106"/>
      <c r="C25371" s="106"/>
      <c r="D25371" s="139"/>
      <c r="P25371" s="142"/>
      <c r="Q25371" s="142"/>
      <c r="R25371" s="142"/>
      <c r="S25371" s="139"/>
    </row>
    <row r="25372" spans="2:19" ht="15.75" customHeight="1" x14ac:dyDescent="0.25">
      <c r="B25372" s="106"/>
      <c r="C25372" s="106"/>
      <c r="D25372" s="139"/>
      <c r="P25372" s="142"/>
      <c r="Q25372" s="142"/>
      <c r="R25372" s="142"/>
      <c r="S25372" s="139"/>
    </row>
    <row r="25373" spans="2:19" ht="15.75" customHeight="1" x14ac:dyDescent="0.25">
      <c r="B25373" s="106"/>
      <c r="C25373" s="106"/>
      <c r="D25373" s="139"/>
      <c r="P25373" s="142"/>
      <c r="Q25373" s="142"/>
      <c r="R25373" s="142"/>
      <c r="S25373" s="139"/>
    </row>
    <row r="25374" spans="2:19" ht="15.75" customHeight="1" x14ac:dyDescent="0.25">
      <c r="B25374" s="106"/>
      <c r="C25374" s="106"/>
      <c r="D25374" s="139"/>
      <c r="P25374" s="142"/>
      <c r="Q25374" s="142"/>
      <c r="R25374" s="142"/>
      <c r="S25374" s="139"/>
    </row>
    <row r="25375" spans="2:19" ht="15.75" customHeight="1" x14ac:dyDescent="0.25">
      <c r="B25375" s="106"/>
      <c r="C25375" s="106"/>
      <c r="D25375" s="139"/>
      <c r="P25375" s="142"/>
      <c r="Q25375" s="142"/>
      <c r="R25375" s="142"/>
      <c r="S25375" s="139"/>
    </row>
    <row r="25376" spans="2:19" ht="15.75" customHeight="1" x14ac:dyDescent="0.25">
      <c r="B25376" s="106"/>
      <c r="C25376" s="106"/>
      <c r="D25376" s="139"/>
      <c r="P25376" s="142"/>
      <c r="Q25376" s="142"/>
      <c r="R25376" s="142"/>
      <c r="S25376" s="139"/>
    </row>
    <row r="25377" spans="2:19" ht="15.75" customHeight="1" x14ac:dyDescent="0.25">
      <c r="B25377" s="106"/>
      <c r="C25377" s="106"/>
      <c r="D25377" s="139"/>
      <c r="P25377" s="142"/>
      <c r="Q25377" s="142"/>
      <c r="R25377" s="142"/>
      <c r="S25377" s="139"/>
    </row>
    <row r="25378" spans="2:19" ht="15.75" customHeight="1" x14ac:dyDescent="0.25">
      <c r="B25378" s="106"/>
      <c r="C25378" s="106"/>
      <c r="D25378" s="139"/>
      <c r="P25378" s="142"/>
      <c r="Q25378" s="142"/>
      <c r="R25378" s="142"/>
      <c r="S25378" s="139"/>
    </row>
    <row r="25379" spans="2:19" ht="15.75" customHeight="1" x14ac:dyDescent="0.25">
      <c r="B25379" s="106"/>
      <c r="C25379" s="106"/>
      <c r="D25379" s="139"/>
      <c r="P25379" s="142"/>
      <c r="Q25379" s="142"/>
      <c r="R25379" s="142"/>
      <c r="S25379" s="139"/>
    </row>
    <row r="25380" spans="2:19" ht="15.75" customHeight="1" x14ac:dyDescent="0.25">
      <c r="B25380" s="106"/>
      <c r="C25380" s="106"/>
      <c r="D25380" s="139"/>
      <c r="P25380" s="142"/>
      <c r="Q25380" s="142"/>
      <c r="R25380" s="142"/>
      <c r="S25380" s="139"/>
    </row>
    <row r="25381" spans="2:19" ht="15.75" customHeight="1" x14ac:dyDescent="0.25">
      <c r="B25381" s="106"/>
      <c r="C25381" s="106"/>
      <c r="D25381" s="139"/>
      <c r="P25381" s="142"/>
      <c r="Q25381" s="142"/>
      <c r="R25381" s="142"/>
      <c r="S25381" s="139"/>
    </row>
    <row r="25382" spans="2:19" ht="15.75" customHeight="1" x14ac:dyDescent="0.25">
      <c r="B25382" s="106"/>
      <c r="C25382" s="106"/>
      <c r="D25382" s="139"/>
      <c r="P25382" s="142"/>
      <c r="Q25382" s="142"/>
      <c r="R25382" s="142"/>
      <c r="S25382" s="139"/>
    </row>
    <row r="25383" spans="2:19" ht="15.75" customHeight="1" x14ac:dyDescent="0.25">
      <c r="B25383" s="106"/>
      <c r="C25383" s="106"/>
      <c r="D25383" s="139"/>
      <c r="P25383" s="142"/>
      <c r="Q25383" s="142"/>
      <c r="R25383" s="142"/>
      <c r="S25383" s="139"/>
    </row>
    <row r="25384" spans="2:19" ht="15.75" customHeight="1" x14ac:dyDescent="0.25">
      <c r="B25384" s="106"/>
      <c r="C25384" s="106"/>
      <c r="D25384" s="139"/>
      <c r="P25384" s="142"/>
      <c r="Q25384" s="142"/>
      <c r="R25384" s="142"/>
      <c r="S25384" s="139"/>
    </row>
    <row r="25385" spans="2:19" ht="15.75" customHeight="1" x14ac:dyDescent="0.25">
      <c r="B25385" s="106"/>
      <c r="C25385" s="106"/>
      <c r="D25385" s="139"/>
      <c r="P25385" s="142"/>
      <c r="Q25385" s="142"/>
      <c r="R25385" s="142"/>
      <c r="S25385" s="139"/>
    </row>
    <row r="25386" spans="2:19" ht="15.75" customHeight="1" x14ac:dyDescent="0.25">
      <c r="B25386" s="106"/>
      <c r="C25386" s="106"/>
      <c r="D25386" s="139"/>
      <c r="P25386" s="142"/>
      <c r="Q25386" s="142"/>
      <c r="R25386" s="142"/>
      <c r="S25386" s="139"/>
    </row>
    <row r="25387" spans="2:19" ht="15.75" customHeight="1" x14ac:dyDescent="0.25">
      <c r="B25387" s="106"/>
      <c r="C25387" s="106"/>
      <c r="D25387" s="139"/>
      <c r="P25387" s="142"/>
      <c r="Q25387" s="142"/>
      <c r="R25387" s="142"/>
      <c r="S25387" s="139"/>
    </row>
    <row r="25388" spans="2:19" ht="15.75" customHeight="1" x14ac:dyDescent="0.25">
      <c r="B25388" s="106"/>
      <c r="C25388" s="106"/>
      <c r="D25388" s="139"/>
      <c r="P25388" s="142"/>
      <c r="Q25388" s="142"/>
      <c r="R25388" s="142"/>
      <c r="S25388" s="139"/>
    </row>
    <row r="25389" spans="2:19" ht="15.75" customHeight="1" x14ac:dyDescent="0.25">
      <c r="B25389" s="106"/>
      <c r="C25389" s="106"/>
      <c r="D25389" s="139"/>
      <c r="P25389" s="142"/>
      <c r="Q25389" s="142"/>
      <c r="R25389" s="142"/>
      <c r="S25389" s="139"/>
    </row>
    <row r="25390" spans="2:19" ht="15.75" customHeight="1" x14ac:dyDescent="0.25">
      <c r="B25390" s="106"/>
      <c r="C25390" s="106"/>
      <c r="D25390" s="139"/>
      <c r="P25390" s="142"/>
      <c r="Q25390" s="142"/>
      <c r="R25390" s="142"/>
      <c r="S25390" s="139"/>
    </row>
    <row r="25391" spans="2:19" ht="15.75" customHeight="1" x14ac:dyDescent="0.25">
      <c r="B25391" s="106"/>
      <c r="C25391" s="106"/>
      <c r="D25391" s="139"/>
      <c r="P25391" s="142"/>
      <c r="Q25391" s="142"/>
      <c r="R25391" s="142"/>
      <c r="S25391" s="139"/>
    </row>
    <row r="25392" spans="2:19" ht="15.75" customHeight="1" x14ac:dyDescent="0.25">
      <c r="B25392" s="106"/>
      <c r="C25392" s="106"/>
      <c r="D25392" s="139"/>
      <c r="P25392" s="142"/>
      <c r="Q25392" s="142"/>
      <c r="R25392" s="142"/>
      <c r="S25392" s="139"/>
    </row>
    <row r="25393" spans="2:19" ht="15.75" customHeight="1" x14ac:dyDescent="0.25">
      <c r="B25393" s="106"/>
      <c r="C25393" s="106"/>
      <c r="D25393" s="139"/>
      <c r="P25393" s="142"/>
      <c r="Q25393" s="142"/>
      <c r="R25393" s="142"/>
      <c r="S25393" s="139"/>
    </row>
    <row r="25394" spans="2:19" ht="15.75" customHeight="1" x14ac:dyDescent="0.25">
      <c r="B25394" s="106"/>
      <c r="C25394" s="106"/>
      <c r="D25394" s="139"/>
      <c r="P25394" s="142"/>
      <c r="Q25394" s="142"/>
      <c r="R25394" s="142"/>
      <c r="S25394" s="139"/>
    </row>
    <row r="25395" spans="2:19" ht="15.75" customHeight="1" x14ac:dyDescent="0.25">
      <c r="B25395" s="106"/>
      <c r="C25395" s="106"/>
      <c r="D25395" s="139"/>
      <c r="P25395" s="142"/>
      <c r="Q25395" s="142"/>
      <c r="R25395" s="142"/>
      <c r="S25395" s="139"/>
    </row>
    <row r="25396" spans="2:19" ht="15.75" customHeight="1" x14ac:dyDescent="0.25">
      <c r="B25396" s="106"/>
      <c r="C25396" s="106"/>
      <c r="D25396" s="139"/>
      <c r="P25396" s="142"/>
      <c r="Q25396" s="142"/>
      <c r="R25396" s="142"/>
      <c r="S25396" s="139"/>
    </row>
    <row r="25397" spans="2:19" ht="15.75" customHeight="1" x14ac:dyDescent="0.25">
      <c r="B25397" s="106"/>
      <c r="C25397" s="106"/>
      <c r="D25397" s="139"/>
      <c r="P25397" s="142"/>
      <c r="Q25397" s="142"/>
      <c r="R25397" s="142"/>
      <c r="S25397" s="139"/>
    </row>
    <row r="25398" spans="2:19" ht="15.75" customHeight="1" x14ac:dyDescent="0.25">
      <c r="B25398" s="106"/>
      <c r="C25398" s="106"/>
      <c r="D25398" s="139"/>
      <c r="P25398" s="142"/>
      <c r="Q25398" s="142"/>
      <c r="R25398" s="142"/>
      <c r="S25398" s="139"/>
    </row>
    <row r="25399" spans="2:19" ht="15.75" customHeight="1" x14ac:dyDescent="0.25">
      <c r="B25399" s="106"/>
      <c r="C25399" s="106"/>
      <c r="D25399" s="139"/>
      <c r="P25399" s="142"/>
      <c r="Q25399" s="142"/>
      <c r="R25399" s="142"/>
      <c r="S25399" s="139"/>
    </row>
    <row r="25400" spans="2:19" ht="15.75" customHeight="1" x14ac:dyDescent="0.25">
      <c r="B25400" s="106"/>
      <c r="C25400" s="106"/>
      <c r="D25400" s="139"/>
      <c r="P25400" s="142"/>
      <c r="Q25400" s="142"/>
      <c r="R25400" s="142"/>
      <c r="S25400" s="139"/>
    </row>
    <row r="25401" spans="2:19" ht="15.75" customHeight="1" x14ac:dyDescent="0.25">
      <c r="B25401" s="106"/>
      <c r="C25401" s="106"/>
      <c r="D25401" s="139"/>
      <c r="P25401" s="142"/>
      <c r="Q25401" s="142"/>
      <c r="R25401" s="142"/>
      <c r="S25401" s="139"/>
    </row>
    <row r="25402" spans="2:19" ht="15.75" customHeight="1" x14ac:dyDescent="0.25">
      <c r="B25402" s="106"/>
      <c r="C25402" s="106"/>
      <c r="D25402" s="139"/>
      <c r="P25402" s="142"/>
      <c r="Q25402" s="142"/>
      <c r="R25402" s="142"/>
      <c r="S25402" s="139"/>
    </row>
    <row r="25403" spans="2:19" ht="15.75" customHeight="1" x14ac:dyDescent="0.25">
      <c r="B25403" s="106"/>
      <c r="C25403" s="106"/>
      <c r="D25403" s="139"/>
      <c r="P25403" s="142"/>
      <c r="Q25403" s="142"/>
      <c r="R25403" s="142"/>
      <c r="S25403" s="139"/>
    </row>
    <row r="25404" spans="2:19" ht="15.75" customHeight="1" x14ac:dyDescent="0.25">
      <c r="B25404" s="106"/>
      <c r="C25404" s="106"/>
      <c r="D25404" s="139"/>
      <c r="P25404" s="142"/>
      <c r="Q25404" s="142"/>
      <c r="R25404" s="142"/>
      <c r="S25404" s="139"/>
    </row>
    <row r="25405" spans="2:19" ht="15.75" customHeight="1" x14ac:dyDescent="0.25">
      <c r="B25405" s="106"/>
      <c r="C25405" s="106"/>
      <c r="D25405" s="139"/>
      <c r="P25405" s="142"/>
      <c r="Q25405" s="142"/>
      <c r="R25405" s="142"/>
      <c r="S25405" s="139"/>
    </row>
    <row r="25406" spans="2:19" ht="15.75" customHeight="1" x14ac:dyDescent="0.25">
      <c r="B25406" s="106"/>
      <c r="C25406" s="106"/>
      <c r="D25406" s="139"/>
      <c r="P25406" s="142"/>
      <c r="Q25406" s="142"/>
      <c r="R25406" s="142"/>
      <c r="S25406" s="139"/>
    </row>
    <row r="25407" spans="2:19" ht="15.75" customHeight="1" x14ac:dyDescent="0.25">
      <c r="B25407" s="106"/>
      <c r="C25407" s="106"/>
      <c r="D25407" s="139"/>
      <c r="P25407" s="142"/>
      <c r="Q25407" s="142"/>
      <c r="R25407" s="142"/>
      <c r="S25407" s="139"/>
    </row>
    <row r="25408" spans="2:19" ht="15.75" customHeight="1" x14ac:dyDescent="0.25">
      <c r="B25408" s="106"/>
      <c r="C25408" s="106"/>
      <c r="D25408" s="139"/>
      <c r="P25408" s="142"/>
      <c r="Q25408" s="142"/>
      <c r="R25408" s="142"/>
      <c r="S25408" s="139"/>
    </row>
    <row r="25409" spans="2:19" ht="15.75" customHeight="1" x14ac:dyDescent="0.25">
      <c r="B25409" s="106"/>
      <c r="C25409" s="106"/>
      <c r="D25409" s="139"/>
      <c r="P25409" s="142"/>
      <c r="Q25409" s="142"/>
      <c r="R25409" s="142"/>
      <c r="S25409" s="139"/>
    </row>
    <row r="25410" spans="2:19" ht="15.75" customHeight="1" x14ac:dyDescent="0.25">
      <c r="B25410" s="106"/>
      <c r="C25410" s="106"/>
      <c r="D25410" s="139"/>
      <c r="P25410" s="142"/>
      <c r="Q25410" s="142"/>
      <c r="R25410" s="142"/>
      <c r="S25410" s="139"/>
    </row>
    <row r="25411" spans="2:19" ht="15.75" customHeight="1" x14ac:dyDescent="0.25">
      <c r="B25411" s="106"/>
      <c r="C25411" s="106"/>
      <c r="D25411" s="139"/>
      <c r="P25411" s="142"/>
      <c r="Q25411" s="142"/>
      <c r="R25411" s="142"/>
      <c r="S25411" s="139"/>
    </row>
    <row r="25412" spans="2:19" ht="15.75" customHeight="1" x14ac:dyDescent="0.25">
      <c r="B25412" s="106"/>
      <c r="C25412" s="106"/>
      <c r="D25412" s="139"/>
      <c r="P25412" s="142"/>
      <c r="Q25412" s="142"/>
      <c r="R25412" s="142"/>
      <c r="S25412" s="139"/>
    </row>
    <row r="25413" spans="2:19" ht="15.75" customHeight="1" x14ac:dyDescent="0.25">
      <c r="B25413" s="106"/>
      <c r="C25413" s="106"/>
      <c r="D25413" s="139"/>
      <c r="P25413" s="142"/>
      <c r="Q25413" s="142"/>
      <c r="R25413" s="142"/>
      <c r="S25413" s="139"/>
    </row>
    <row r="25414" spans="2:19" ht="15.75" customHeight="1" x14ac:dyDescent="0.25">
      <c r="B25414" s="106"/>
      <c r="C25414" s="106"/>
      <c r="D25414" s="139"/>
      <c r="P25414" s="142"/>
      <c r="Q25414" s="142"/>
      <c r="R25414" s="142"/>
      <c r="S25414" s="139"/>
    </row>
    <row r="25415" spans="2:19" ht="15.75" customHeight="1" x14ac:dyDescent="0.25">
      <c r="B25415" s="106"/>
      <c r="C25415" s="106"/>
      <c r="D25415" s="139"/>
      <c r="P25415" s="142"/>
      <c r="Q25415" s="142"/>
      <c r="R25415" s="142"/>
      <c r="S25415" s="139"/>
    </row>
    <row r="25416" spans="2:19" ht="15.75" customHeight="1" x14ac:dyDescent="0.25">
      <c r="B25416" s="106"/>
      <c r="C25416" s="106"/>
      <c r="D25416" s="139"/>
      <c r="P25416" s="142"/>
      <c r="Q25416" s="142"/>
      <c r="R25416" s="142"/>
      <c r="S25416" s="139"/>
    </row>
    <row r="25417" spans="2:19" ht="15.75" customHeight="1" x14ac:dyDescent="0.25">
      <c r="B25417" s="106"/>
      <c r="C25417" s="106"/>
      <c r="D25417" s="139"/>
      <c r="P25417" s="142"/>
      <c r="Q25417" s="142"/>
      <c r="R25417" s="142"/>
      <c r="S25417" s="139"/>
    </row>
    <row r="25418" spans="2:19" ht="15.75" customHeight="1" x14ac:dyDescent="0.25">
      <c r="B25418" s="106"/>
      <c r="C25418" s="106"/>
      <c r="D25418" s="139"/>
      <c r="P25418" s="142"/>
      <c r="Q25418" s="142"/>
      <c r="R25418" s="142"/>
      <c r="S25418" s="139"/>
    </row>
    <row r="25419" spans="2:19" ht="15.75" customHeight="1" x14ac:dyDescent="0.25">
      <c r="B25419" s="106"/>
      <c r="C25419" s="106"/>
      <c r="D25419" s="139"/>
      <c r="P25419" s="142"/>
      <c r="Q25419" s="142"/>
      <c r="R25419" s="142"/>
      <c r="S25419" s="139"/>
    </row>
    <row r="25420" spans="2:19" ht="15.75" customHeight="1" x14ac:dyDescent="0.25">
      <c r="B25420" s="106"/>
      <c r="C25420" s="106"/>
      <c r="D25420" s="139"/>
      <c r="P25420" s="142"/>
      <c r="Q25420" s="142"/>
      <c r="R25420" s="142"/>
      <c r="S25420" s="139"/>
    </row>
    <row r="25421" spans="2:19" ht="15.75" customHeight="1" x14ac:dyDescent="0.25">
      <c r="B25421" s="106"/>
      <c r="C25421" s="106"/>
      <c r="D25421" s="139"/>
      <c r="P25421" s="142"/>
      <c r="Q25421" s="142"/>
      <c r="R25421" s="142"/>
      <c r="S25421" s="139"/>
    </row>
    <row r="25422" spans="2:19" ht="15.75" customHeight="1" x14ac:dyDescent="0.25">
      <c r="B25422" s="106"/>
      <c r="C25422" s="106"/>
      <c r="D25422" s="139"/>
      <c r="P25422" s="142"/>
      <c r="Q25422" s="142"/>
      <c r="R25422" s="142"/>
      <c r="S25422" s="139"/>
    </row>
    <row r="25423" spans="2:19" ht="15.75" customHeight="1" x14ac:dyDescent="0.25">
      <c r="B25423" s="106"/>
      <c r="C25423" s="106"/>
      <c r="D25423" s="139"/>
      <c r="P25423" s="142"/>
      <c r="Q25423" s="142"/>
      <c r="R25423" s="142"/>
      <c r="S25423" s="139"/>
    </row>
    <row r="25424" spans="2:19" ht="15.75" customHeight="1" x14ac:dyDescent="0.25">
      <c r="B25424" s="106"/>
      <c r="C25424" s="106"/>
      <c r="D25424" s="139"/>
      <c r="P25424" s="142"/>
      <c r="Q25424" s="142"/>
      <c r="R25424" s="142"/>
      <c r="S25424" s="139"/>
    </row>
    <row r="25425" spans="2:19" ht="15.75" customHeight="1" x14ac:dyDescent="0.25">
      <c r="B25425" s="106"/>
      <c r="C25425" s="106"/>
      <c r="D25425" s="139"/>
      <c r="P25425" s="142"/>
      <c r="Q25425" s="142"/>
      <c r="R25425" s="142"/>
      <c r="S25425" s="139"/>
    </row>
    <row r="25426" spans="2:19" ht="15.75" customHeight="1" x14ac:dyDescent="0.25">
      <c r="B25426" s="106"/>
      <c r="C25426" s="106"/>
      <c r="D25426" s="139"/>
      <c r="P25426" s="142"/>
      <c r="Q25426" s="142"/>
      <c r="R25426" s="142"/>
      <c r="S25426" s="139"/>
    </row>
    <row r="25427" spans="2:19" ht="15.75" customHeight="1" x14ac:dyDescent="0.25">
      <c r="B25427" s="106"/>
      <c r="C25427" s="106"/>
      <c r="D25427" s="139"/>
      <c r="P25427" s="142"/>
      <c r="Q25427" s="142"/>
      <c r="R25427" s="142"/>
      <c r="S25427" s="139"/>
    </row>
    <row r="25428" spans="2:19" ht="15.75" customHeight="1" x14ac:dyDescent="0.25">
      <c r="B25428" s="106"/>
      <c r="C25428" s="106"/>
      <c r="D25428" s="139"/>
      <c r="P25428" s="142"/>
      <c r="Q25428" s="142"/>
      <c r="R25428" s="142"/>
      <c r="S25428" s="139"/>
    </row>
    <row r="25429" spans="2:19" ht="15.75" customHeight="1" x14ac:dyDescent="0.25">
      <c r="B25429" s="106"/>
      <c r="C25429" s="106"/>
      <c r="D25429" s="139"/>
      <c r="P25429" s="142"/>
      <c r="Q25429" s="142"/>
      <c r="R25429" s="142"/>
      <c r="S25429" s="139"/>
    </row>
    <row r="25430" spans="2:19" ht="15.75" customHeight="1" x14ac:dyDescent="0.25">
      <c r="B25430" s="106"/>
      <c r="C25430" s="106"/>
      <c r="D25430" s="139"/>
      <c r="P25430" s="142"/>
      <c r="Q25430" s="142"/>
      <c r="R25430" s="142"/>
      <c r="S25430" s="139"/>
    </row>
    <row r="25431" spans="2:19" ht="15.75" customHeight="1" x14ac:dyDescent="0.25">
      <c r="B25431" s="106"/>
      <c r="C25431" s="106"/>
      <c r="D25431" s="139"/>
      <c r="P25431" s="142"/>
      <c r="Q25431" s="142"/>
      <c r="R25431" s="142"/>
      <c r="S25431" s="139"/>
    </row>
    <row r="25432" spans="2:19" ht="15.75" customHeight="1" x14ac:dyDescent="0.25">
      <c r="B25432" s="106"/>
      <c r="C25432" s="106"/>
      <c r="D25432" s="139"/>
      <c r="P25432" s="142"/>
      <c r="Q25432" s="142"/>
      <c r="R25432" s="142"/>
      <c r="S25432" s="139"/>
    </row>
    <row r="25433" spans="2:19" ht="15.75" customHeight="1" x14ac:dyDescent="0.25">
      <c r="B25433" s="106"/>
      <c r="C25433" s="106"/>
      <c r="D25433" s="139"/>
      <c r="P25433" s="142"/>
      <c r="Q25433" s="142"/>
      <c r="R25433" s="142"/>
      <c r="S25433" s="139"/>
    </row>
    <row r="25434" spans="2:19" ht="15.75" customHeight="1" x14ac:dyDescent="0.25">
      <c r="B25434" s="106"/>
      <c r="C25434" s="106"/>
      <c r="D25434" s="139"/>
      <c r="P25434" s="142"/>
      <c r="Q25434" s="142"/>
      <c r="R25434" s="142"/>
      <c r="S25434" s="139"/>
    </row>
    <row r="25435" spans="2:19" ht="15.75" customHeight="1" x14ac:dyDescent="0.25">
      <c r="B25435" s="106"/>
      <c r="C25435" s="106"/>
      <c r="D25435" s="139"/>
      <c r="P25435" s="142"/>
      <c r="Q25435" s="142"/>
      <c r="R25435" s="142"/>
      <c r="S25435" s="139"/>
    </row>
    <row r="25436" spans="2:19" ht="15.75" customHeight="1" x14ac:dyDescent="0.25">
      <c r="B25436" s="106"/>
      <c r="C25436" s="106"/>
      <c r="D25436" s="139"/>
      <c r="P25436" s="142"/>
      <c r="Q25436" s="142"/>
      <c r="R25436" s="142"/>
      <c r="S25436" s="139"/>
    </row>
    <row r="25437" spans="2:19" ht="15.75" customHeight="1" x14ac:dyDescent="0.25">
      <c r="B25437" s="106"/>
      <c r="C25437" s="106"/>
      <c r="D25437" s="139"/>
      <c r="P25437" s="142"/>
      <c r="Q25437" s="142"/>
      <c r="R25437" s="142"/>
      <c r="S25437" s="139"/>
    </row>
    <row r="25438" spans="2:19" ht="15.75" customHeight="1" x14ac:dyDescent="0.25">
      <c r="B25438" s="106"/>
      <c r="C25438" s="106"/>
      <c r="D25438" s="139"/>
      <c r="P25438" s="142"/>
      <c r="Q25438" s="142"/>
      <c r="R25438" s="142"/>
      <c r="S25438" s="139"/>
    </row>
    <row r="25439" spans="2:19" ht="15.75" customHeight="1" x14ac:dyDescent="0.25">
      <c r="B25439" s="106"/>
      <c r="C25439" s="106"/>
      <c r="D25439" s="139"/>
      <c r="P25439" s="142"/>
      <c r="Q25439" s="142"/>
      <c r="R25439" s="142"/>
      <c r="S25439" s="139"/>
    </row>
    <row r="25440" spans="2:19" ht="15.75" customHeight="1" x14ac:dyDescent="0.25">
      <c r="B25440" s="106"/>
      <c r="C25440" s="106"/>
      <c r="D25440" s="139"/>
      <c r="P25440" s="142"/>
      <c r="Q25440" s="142"/>
      <c r="R25440" s="142"/>
      <c r="S25440" s="139"/>
    </row>
    <row r="25441" spans="2:19" ht="15.75" customHeight="1" x14ac:dyDescent="0.25">
      <c r="B25441" s="106"/>
      <c r="C25441" s="106"/>
      <c r="D25441" s="139"/>
      <c r="P25441" s="142"/>
      <c r="Q25441" s="142"/>
      <c r="R25441" s="142"/>
      <c r="S25441" s="139"/>
    </row>
    <row r="25442" spans="2:19" ht="15.75" customHeight="1" x14ac:dyDescent="0.25">
      <c r="B25442" s="106"/>
      <c r="C25442" s="106"/>
      <c r="D25442" s="139"/>
      <c r="P25442" s="142"/>
      <c r="Q25442" s="142"/>
      <c r="R25442" s="142"/>
      <c r="S25442" s="139"/>
    </row>
    <row r="25443" spans="2:19" ht="15.75" customHeight="1" x14ac:dyDescent="0.25">
      <c r="B25443" s="106"/>
      <c r="C25443" s="106"/>
      <c r="D25443" s="139"/>
      <c r="P25443" s="142"/>
      <c r="Q25443" s="142"/>
      <c r="R25443" s="142"/>
      <c r="S25443" s="139"/>
    </row>
    <row r="25444" spans="2:19" ht="15.75" customHeight="1" x14ac:dyDescent="0.25">
      <c r="B25444" s="106"/>
      <c r="C25444" s="106"/>
      <c r="D25444" s="139"/>
      <c r="P25444" s="142"/>
      <c r="Q25444" s="142"/>
      <c r="R25444" s="142"/>
      <c r="S25444" s="139"/>
    </row>
    <row r="25445" spans="2:19" ht="15.75" customHeight="1" x14ac:dyDescent="0.25">
      <c r="B25445" s="106"/>
      <c r="C25445" s="106"/>
      <c r="D25445" s="139"/>
      <c r="P25445" s="142"/>
      <c r="Q25445" s="142"/>
      <c r="R25445" s="142"/>
      <c r="S25445" s="139"/>
    </row>
    <row r="25446" spans="2:19" ht="15.75" customHeight="1" x14ac:dyDescent="0.25">
      <c r="B25446" s="106"/>
      <c r="C25446" s="106"/>
      <c r="D25446" s="139"/>
      <c r="P25446" s="142"/>
      <c r="Q25446" s="142"/>
      <c r="R25446" s="142"/>
      <c r="S25446" s="139"/>
    </row>
    <row r="25447" spans="2:19" ht="15.75" customHeight="1" x14ac:dyDescent="0.25">
      <c r="B25447" s="106"/>
      <c r="C25447" s="106"/>
      <c r="D25447" s="139"/>
      <c r="P25447" s="142"/>
      <c r="Q25447" s="142"/>
      <c r="R25447" s="142"/>
      <c r="S25447" s="139"/>
    </row>
    <row r="25448" spans="2:19" ht="15.75" customHeight="1" x14ac:dyDescent="0.25">
      <c r="B25448" s="106"/>
      <c r="C25448" s="106"/>
      <c r="D25448" s="139"/>
      <c r="P25448" s="142"/>
      <c r="Q25448" s="142"/>
      <c r="R25448" s="142"/>
      <c r="S25448" s="139"/>
    </row>
    <row r="25449" spans="2:19" ht="15.75" customHeight="1" x14ac:dyDescent="0.25">
      <c r="B25449" s="106"/>
      <c r="C25449" s="106"/>
      <c r="D25449" s="139"/>
      <c r="P25449" s="142"/>
      <c r="Q25449" s="142"/>
      <c r="R25449" s="142"/>
      <c r="S25449" s="139"/>
    </row>
    <row r="25450" spans="2:19" ht="15.75" customHeight="1" x14ac:dyDescent="0.25">
      <c r="B25450" s="106"/>
      <c r="C25450" s="106"/>
      <c r="D25450" s="139"/>
      <c r="P25450" s="142"/>
      <c r="Q25450" s="142"/>
      <c r="R25450" s="142"/>
      <c r="S25450" s="139"/>
    </row>
    <row r="25451" spans="2:19" ht="15.75" customHeight="1" x14ac:dyDescent="0.25">
      <c r="B25451" s="106"/>
      <c r="C25451" s="106"/>
      <c r="D25451" s="139"/>
      <c r="P25451" s="142"/>
      <c r="Q25451" s="142"/>
      <c r="R25451" s="142"/>
      <c r="S25451" s="139"/>
    </row>
    <row r="25452" spans="2:19" ht="15.75" customHeight="1" x14ac:dyDescent="0.25">
      <c r="B25452" s="106"/>
      <c r="C25452" s="106"/>
      <c r="D25452" s="139"/>
      <c r="P25452" s="142"/>
      <c r="Q25452" s="142"/>
      <c r="R25452" s="142"/>
      <c r="S25452" s="139"/>
    </row>
    <row r="25453" spans="2:19" ht="15.75" customHeight="1" x14ac:dyDescent="0.25">
      <c r="B25453" s="106"/>
      <c r="C25453" s="106"/>
      <c r="D25453" s="139"/>
      <c r="P25453" s="142"/>
      <c r="Q25453" s="142"/>
      <c r="R25453" s="142"/>
      <c r="S25453" s="139"/>
    </row>
    <row r="25454" spans="2:19" ht="15.75" customHeight="1" x14ac:dyDescent="0.25">
      <c r="B25454" s="106"/>
      <c r="C25454" s="106"/>
      <c r="D25454" s="139"/>
      <c r="P25454" s="142"/>
      <c r="Q25454" s="142"/>
      <c r="R25454" s="142"/>
      <c r="S25454" s="139"/>
    </row>
    <row r="25455" spans="2:19" ht="15.75" customHeight="1" x14ac:dyDescent="0.25">
      <c r="B25455" s="106"/>
      <c r="C25455" s="106"/>
      <c r="D25455" s="139"/>
      <c r="P25455" s="142"/>
      <c r="Q25455" s="142"/>
      <c r="R25455" s="142"/>
      <c r="S25455" s="139"/>
    </row>
    <row r="25456" spans="2:19" ht="15.75" customHeight="1" x14ac:dyDescent="0.25">
      <c r="B25456" s="106"/>
      <c r="C25456" s="106"/>
      <c r="D25456" s="139"/>
      <c r="P25456" s="142"/>
      <c r="Q25456" s="142"/>
      <c r="R25456" s="142"/>
      <c r="S25456" s="139"/>
    </row>
    <row r="25457" spans="2:19" ht="15.75" customHeight="1" x14ac:dyDescent="0.25">
      <c r="B25457" s="106"/>
      <c r="C25457" s="106"/>
      <c r="D25457" s="139"/>
      <c r="P25457" s="142"/>
      <c r="Q25457" s="142"/>
      <c r="R25457" s="142"/>
      <c r="S25457" s="139"/>
    </row>
    <row r="25458" spans="2:19" ht="15.75" customHeight="1" x14ac:dyDescent="0.25">
      <c r="B25458" s="106"/>
      <c r="C25458" s="106"/>
      <c r="D25458" s="139"/>
      <c r="P25458" s="142"/>
      <c r="Q25458" s="142"/>
      <c r="R25458" s="142"/>
      <c r="S25458" s="139"/>
    </row>
    <row r="25459" spans="2:19" ht="15.75" customHeight="1" x14ac:dyDescent="0.25">
      <c r="B25459" s="106"/>
      <c r="C25459" s="106"/>
      <c r="D25459" s="139"/>
      <c r="P25459" s="142"/>
      <c r="Q25459" s="142"/>
      <c r="R25459" s="142"/>
      <c r="S25459" s="139"/>
    </row>
    <row r="25460" spans="2:19" ht="15.75" customHeight="1" x14ac:dyDescent="0.25">
      <c r="B25460" s="106"/>
      <c r="C25460" s="106"/>
      <c r="D25460" s="139"/>
      <c r="P25460" s="142"/>
      <c r="Q25460" s="142"/>
      <c r="R25460" s="142"/>
      <c r="S25460" s="139"/>
    </row>
    <row r="25461" spans="2:19" ht="15.75" customHeight="1" x14ac:dyDescent="0.25">
      <c r="B25461" s="106"/>
      <c r="C25461" s="106"/>
      <c r="D25461" s="139"/>
      <c r="P25461" s="142"/>
      <c r="Q25461" s="142"/>
      <c r="R25461" s="142"/>
      <c r="S25461" s="139"/>
    </row>
    <row r="25462" spans="2:19" ht="15.75" customHeight="1" x14ac:dyDescent="0.25">
      <c r="B25462" s="106"/>
      <c r="C25462" s="106"/>
      <c r="D25462" s="139"/>
      <c r="P25462" s="142"/>
      <c r="Q25462" s="142"/>
      <c r="R25462" s="142"/>
      <c r="S25462" s="139"/>
    </row>
    <row r="25463" spans="2:19" ht="15.75" customHeight="1" x14ac:dyDescent="0.25">
      <c r="B25463" s="106"/>
      <c r="C25463" s="106"/>
      <c r="D25463" s="139"/>
      <c r="P25463" s="142"/>
      <c r="Q25463" s="142"/>
      <c r="R25463" s="142"/>
      <c r="S25463" s="139"/>
    </row>
    <row r="25464" spans="2:19" ht="15.75" customHeight="1" x14ac:dyDescent="0.25">
      <c r="B25464" s="106"/>
      <c r="C25464" s="106"/>
      <c r="D25464" s="139"/>
      <c r="P25464" s="142"/>
      <c r="Q25464" s="142"/>
      <c r="R25464" s="142"/>
      <c r="S25464" s="139"/>
    </row>
    <row r="25465" spans="2:19" ht="15.75" customHeight="1" x14ac:dyDescent="0.25">
      <c r="B25465" s="106"/>
      <c r="C25465" s="106"/>
      <c r="D25465" s="139"/>
      <c r="P25465" s="142"/>
      <c r="Q25465" s="142"/>
      <c r="R25465" s="142"/>
      <c r="S25465" s="139"/>
    </row>
    <row r="25466" spans="2:19" ht="15.75" customHeight="1" x14ac:dyDescent="0.25">
      <c r="B25466" s="106"/>
      <c r="C25466" s="106"/>
      <c r="D25466" s="139"/>
      <c r="P25466" s="142"/>
      <c r="Q25466" s="142"/>
      <c r="R25466" s="142"/>
      <c r="S25466" s="139"/>
    </row>
    <row r="25467" spans="2:19" ht="15.75" customHeight="1" x14ac:dyDescent="0.25">
      <c r="B25467" s="106"/>
      <c r="C25467" s="106"/>
      <c r="D25467" s="139"/>
      <c r="P25467" s="142"/>
      <c r="Q25467" s="142"/>
      <c r="R25467" s="142"/>
      <c r="S25467" s="139"/>
    </row>
    <row r="25468" spans="2:19" ht="15.75" customHeight="1" x14ac:dyDescent="0.25">
      <c r="B25468" s="106"/>
      <c r="C25468" s="106"/>
      <c r="D25468" s="139"/>
      <c r="P25468" s="142"/>
      <c r="Q25468" s="142"/>
      <c r="R25468" s="142"/>
      <c r="S25468" s="139"/>
    </row>
    <row r="25469" spans="2:19" ht="15.75" customHeight="1" x14ac:dyDescent="0.25">
      <c r="B25469" s="106"/>
      <c r="C25469" s="106"/>
      <c r="D25469" s="139"/>
      <c r="P25469" s="142"/>
      <c r="Q25469" s="142"/>
      <c r="R25469" s="142"/>
      <c r="S25469" s="139"/>
    </row>
    <row r="25470" spans="2:19" ht="15.75" customHeight="1" x14ac:dyDescent="0.25">
      <c r="B25470" s="106"/>
      <c r="C25470" s="106"/>
      <c r="D25470" s="139"/>
      <c r="P25470" s="142"/>
      <c r="Q25470" s="142"/>
      <c r="R25470" s="142"/>
      <c r="S25470" s="139"/>
    </row>
    <row r="25471" spans="2:19" ht="15.75" customHeight="1" x14ac:dyDescent="0.25">
      <c r="B25471" s="106"/>
      <c r="C25471" s="106"/>
      <c r="D25471" s="139"/>
      <c r="P25471" s="142"/>
      <c r="Q25471" s="142"/>
      <c r="R25471" s="142"/>
      <c r="S25471" s="139"/>
    </row>
    <row r="25472" spans="2:19" ht="15.75" customHeight="1" x14ac:dyDescent="0.25">
      <c r="B25472" s="106"/>
      <c r="C25472" s="106"/>
      <c r="D25472" s="139"/>
      <c r="P25472" s="142"/>
      <c r="Q25472" s="142"/>
      <c r="R25472" s="142"/>
      <c r="S25472" s="139"/>
    </row>
    <row r="25473" spans="2:19" ht="15.75" customHeight="1" x14ac:dyDescent="0.25">
      <c r="B25473" s="106"/>
      <c r="C25473" s="106"/>
      <c r="D25473" s="139"/>
      <c r="P25473" s="142"/>
      <c r="Q25473" s="142"/>
      <c r="R25473" s="142"/>
      <c r="S25473" s="139"/>
    </row>
    <row r="25474" spans="2:19" ht="15.75" customHeight="1" x14ac:dyDescent="0.25">
      <c r="B25474" s="106"/>
      <c r="C25474" s="106"/>
      <c r="D25474" s="139"/>
      <c r="P25474" s="142"/>
      <c r="Q25474" s="142"/>
      <c r="R25474" s="142"/>
      <c r="S25474" s="139"/>
    </row>
    <row r="25475" spans="2:19" ht="15.75" customHeight="1" x14ac:dyDescent="0.25">
      <c r="B25475" s="106"/>
      <c r="C25475" s="106"/>
      <c r="D25475" s="139"/>
      <c r="P25475" s="142"/>
      <c r="Q25475" s="142"/>
      <c r="R25475" s="142"/>
      <c r="S25475" s="139"/>
    </row>
    <row r="25476" spans="2:19" ht="15.75" customHeight="1" x14ac:dyDescent="0.25">
      <c r="B25476" s="106"/>
      <c r="C25476" s="106"/>
      <c r="D25476" s="139"/>
      <c r="P25476" s="142"/>
      <c r="Q25476" s="142"/>
      <c r="R25476" s="142"/>
      <c r="S25476" s="139"/>
    </row>
    <row r="25477" spans="2:19" ht="15.75" customHeight="1" x14ac:dyDescent="0.25">
      <c r="B25477" s="106"/>
      <c r="C25477" s="106"/>
      <c r="D25477" s="139"/>
      <c r="P25477" s="142"/>
      <c r="Q25477" s="142"/>
      <c r="R25477" s="142"/>
      <c r="S25477" s="139"/>
    </row>
    <row r="25478" spans="2:19" ht="15.75" customHeight="1" x14ac:dyDescent="0.25">
      <c r="B25478" s="106"/>
      <c r="C25478" s="106"/>
      <c r="D25478" s="139"/>
      <c r="P25478" s="142"/>
      <c r="Q25478" s="142"/>
      <c r="R25478" s="142"/>
      <c r="S25478" s="139"/>
    </row>
    <row r="25479" spans="2:19" ht="15.75" customHeight="1" x14ac:dyDescent="0.25">
      <c r="B25479" s="106"/>
      <c r="C25479" s="106"/>
      <c r="D25479" s="139"/>
      <c r="P25479" s="142"/>
      <c r="Q25479" s="142"/>
      <c r="R25479" s="142"/>
      <c r="S25479" s="139"/>
    </row>
    <row r="25480" spans="2:19" ht="15.75" customHeight="1" x14ac:dyDescent="0.25">
      <c r="B25480" s="106"/>
      <c r="C25480" s="106"/>
      <c r="D25480" s="139"/>
      <c r="P25480" s="142"/>
      <c r="Q25480" s="142"/>
      <c r="R25480" s="142"/>
      <c r="S25480" s="139"/>
    </row>
    <row r="25481" spans="2:19" ht="15.75" customHeight="1" x14ac:dyDescent="0.25">
      <c r="B25481" s="106"/>
      <c r="C25481" s="106"/>
      <c r="D25481" s="139"/>
      <c r="P25481" s="142"/>
      <c r="Q25481" s="142"/>
      <c r="R25481" s="142"/>
      <c r="S25481" s="139"/>
    </row>
    <row r="25482" spans="2:19" ht="15.75" customHeight="1" x14ac:dyDescent="0.25">
      <c r="B25482" s="106"/>
      <c r="C25482" s="106"/>
      <c r="D25482" s="139"/>
      <c r="P25482" s="142"/>
      <c r="Q25482" s="142"/>
      <c r="R25482" s="142"/>
      <c r="S25482" s="139"/>
    </row>
    <row r="25483" spans="2:19" ht="15.75" customHeight="1" x14ac:dyDescent="0.25">
      <c r="B25483" s="106"/>
      <c r="C25483" s="106"/>
      <c r="D25483" s="139"/>
      <c r="P25483" s="142"/>
      <c r="Q25483" s="142"/>
      <c r="R25483" s="142"/>
      <c r="S25483" s="139"/>
    </row>
    <row r="25484" spans="2:19" ht="15.75" customHeight="1" x14ac:dyDescent="0.25">
      <c r="B25484" s="106"/>
      <c r="C25484" s="106"/>
      <c r="D25484" s="139"/>
      <c r="P25484" s="142"/>
      <c r="Q25484" s="142"/>
      <c r="R25484" s="142"/>
      <c r="S25484" s="139"/>
    </row>
    <row r="25485" spans="2:19" ht="15.75" customHeight="1" x14ac:dyDescent="0.25">
      <c r="B25485" s="106"/>
      <c r="C25485" s="106"/>
      <c r="D25485" s="139"/>
      <c r="P25485" s="142"/>
      <c r="Q25485" s="142"/>
      <c r="R25485" s="142"/>
      <c r="S25485" s="139"/>
    </row>
    <row r="25486" spans="2:19" ht="15.75" customHeight="1" x14ac:dyDescent="0.25">
      <c r="B25486" s="106"/>
      <c r="C25486" s="106"/>
      <c r="D25486" s="139"/>
      <c r="P25486" s="142"/>
      <c r="Q25486" s="142"/>
      <c r="R25486" s="142"/>
      <c r="S25486" s="139"/>
    </row>
    <row r="25487" spans="2:19" ht="15.75" customHeight="1" x14ac:dyDescent="0.25">
      <c r="B25487" s="106"/>
      <c r="C25487" s="106"/>
      <c r="D25487" s="139"/>
      <c r="P25487" s="142"/>
      <c r="Q25487" s="142"/>
      <c r="R25487" s="142"/>
      <c r="S25487" s="139"/>
    </row>
    <row r="25488" spans="2:19" ht="15.75" customHeight="1" x14ac:dyDescent="0.25">
      <c r="B25488" s="106"/>
      <c r="C25488" s="106"/>
      <c r="D25488" s="139"/>
      <c r="P25488" s="142"/>
      <c r="Q25488" s="142"/>
      <c r="R25488" s="142"/>
      <c r="S25488" s="139"/>
    </row>
    <row r="25489" spans="2:19" ht="15.75" customHeight="1" x14ac:dyDescent="0.25">
      <c r="B25489" s="106"/>
      <c r="C25489" s="106"/>
      <c r="D25489" s="139"/>
      <c r="P25489" s="142"/>
      <c r="Q25489" s="142"/>
      <c r="R25489" s="142"/>
      <c r="S25489" s="139"/>
    </row>
    <row r="25490" spans="2:19" ht="15.75" customHeight="1" x14ac:dyDescent="0.25">
      <c r="B25490" s="106"/>
      <c r="C25490" s="106"/>
      <c r="D25490" s="139"/>
      <c r="P25490" s="142"/>
      <c r="Q25490" s="142"/>
      <c r="R25490" s="142"/>
      <c r="S25490" s="139"/>
    </row>
    <row r="25491" spans="2:19" ht="15.75" customHeight="1" x14ac:dyDescent="0.25">
      <c r="B25491" s="106"/>
      <c r="C25491" s="106"/>
      <c r="D25491" s="139"/>
      <c r="P25491" s="142"/>
      <c r="Q25491" s="142"/>
      <c r="R25491" s="142"/>
      <c r="S25491" s="139"/>
    </row>
    <row r="25492" spans="2:19" ht="15.75" customHeight="1" x14ac:dyDescent="0.25">
      <c r="B25492" s="106"/>
      <c r="C25492" s="106"/>
      <c r="D25492" s="139"/>
      <c r="P25492" s="142"/>
      <c r="Q25492" s="142"/>
      <c r="R25492" s="142"/>
      <c r="S25492" s="139"/>
    </row>
    <row r="25493" spans="2:19" ht="15.75" customHeight="1" x14ac:dyDescent="0.25">
      <c r="B25493" s="106"/>
      <c r="C25493" s="106"/>
      <c r="D25493" s="139"/>
      <c r="P25493" s="142"/>
      <c r="Q25493" s="142"/>
      <c r="R25493" s="142"/>
      <c r="S25493" s="139"/>
    </row>
    <row r="25494" spans="2:19" ht="15.75" customHeight="1" x14ac:dyDescent="0.25">
      <c r="B25494" s="106"/>
      <c r="C25494" s="106"/>
      <c r="D25494" s="139"/>
      <c r="P25494" s="142"/>
      <c r="Q25494" s="142"/>
      <c r="R25494" s="142"/>
      <c r="S25494" s="139"/>
    </row>
    <row r="25495" spans="2:19" ht="15.75" customHeight="1" x14ac:dyDescent="0.25">
      <c r="B25495" s="106"/>
      <c r="C25495" s="106"/>
      <c r="D25495" s="139"/>
      <c r="P25495" s="142"/>
      <c r="Q25495" s="142"/>
      <c r="R25495" s="142"/>
      <c r="S25495" s="139"/>
    </row>
    <row r="25496" spans="2:19" ht="15.75" customHeight="1" x14ac:dyDescent="0.25">
      <c r="B25496" s="106"/>
      <c r="C25496" s="106"/>
      <c r="D25496" s="139"/>
      <c r="P25496" s="142"/>
      <c r="Q25496" s="142"/>
      <c r="R25496" s="142"/>
      <c r="S25496" s="139"/>
    </row>
    <row r="25497" spans="2:19" ht="15.75" customHeight="1" x14ac:dyDescent="0.25">
      <c r="B25497" s="106"/>
      <c r="C25497" s="106"/>
      <c r="D25497" s="139"/>
      <c r="P25497" s="142"/>
      <c r="Q25497" s="142"/>
      <c r="R25497" s="142"/>
      <c r="S25497" s="139"/>
    </row>
    <row r="25498" spans="2:19" ht="15.75" customHeight="1" x14ac:dyDescent="0.25">
      <c r="B25498" s="106"/>
      <c r="C25498" s="106"/>
      <c r="D25498" s="139"/>
      <c r="P25498" s="142"/>
      <c r="Q25498" s="142"/>
      <c r="R25498" s="142"/>
      <c r="S25498" s="139"/>
    </row>
    <row r="25499" spans="2:19" ht="15.75" customHeight="1" x14ac:dyDescent="0.25">
      <c r="B25499" s="106"/>
      <c r="C25499" s="106"/>
      <c r="D25499" s="139"/>
      <c r="P25499" s="142"/>
      <c r="Q25499" s="142"/>
      <c r="R25499" s="142"/>
      <c r="S25499" s="139"/>
    </row>
    <row r="25500" spans="2:19" ht="15.75" customHeight="1" x14ac:dyDescent="0.25">
      <c r="B25500" s="106"/>
      <c r="C25500" s="106"/>
      <c r="D25500" s="139"/>
      <c r="P25500" s="142"/>
      <c r="Q25500" s="142"/>
      <c r="R25500" s="142"/>
      <c r="S25500" s="139"/>
    </row>
    <row r="25501" spans="2:19" ht="15.75" customHeight="1" x14ac:dyDescent="0.25">
      <c r="B25501" s="106"/>
      <c r="C25501" s="106"/>
      <c r="D25501" s="139"/>
      <c r="P25501" s="142"/>
      <c r="Q25501" s="142"/>
      <c r="R25501" s="142"/>
      <c r="S25501" s="139"/>
    </row>
    <row r="25502" spans="2:19" ht="15.75" customHeight="1" x14ac:dyDescent="0.25">
      <c r="B25502" s="106"/>
      <c r="C25502" s="106"/>
      <c r="D25502" s="139"/>
      <c r="P25502" s="142"/>
      <c r="Q25502" s="142"/>
      <c r="R25502" s="142"/>
      <c r="S25502" s="139"/>
    </row>
    <row r="25503" spans="2:19" ht="15.75" customHeight="1" x14ac:dyDescent="0.25">
      <c r="B25503" s="106"/>
      <c r="C25503" s="106"/>
      <c r="D25503" s="139"/>
      <c r="P25503" s="142"/>
      <c r="Q25503" s="142"/>
      <c r="R25503" s="142"/>
      <c r="S25503" s="139"/>
    </row>
    <row r="25504" spans="2:19" ht="15.75" customHeight="1" x14ac:dyDescent="0.25">
      <c r="B25504" s="106"/>
      <c r="C25504" s="106"/>
      <c r="D25504" s="139"/>
      <c r="P25504" s="142"/>
      <c r="Q25504" s="142"/>
      <c r="R25504" s="142"/>
      <c r="S25504" s="139"/>
    </row>
    <row r="25505" spans="2:19" ht="15.75" customHeight="1" x14ac:dyDescent="0.25">
      <c r="B25505" s="106"/>
      <c r="C25505" s="106"/>
      <c r="D25505" s="139"/>
      <c r="P25505" s="142"/>
      <c r="Q25505" s="142"/>
      <c r="R25505" s="142"/>
      <c r="S25505" s="139"/>
    </row>
    <row r="25506" spans="2:19" ht="15.75" customHeight="1" x14ac:dyDescent="0.25">
      <c r="B25506" s="106"/>
      <c r="C25506" s="106"/>
      <c r="D25506" s="139"/>
      <c r="P25506" s="142"/>
      <c r="Q25506" s="142"/>
      <c r="R25506" s="142"/>
      <c r="S25506" s="139"/>
    </row>
    <row r="25507" spans="2:19" ht="15.75" customHeight="1" x14ac:dyDescent="0.25">
      <c r="B25507" s="106"/>
      <c r="C25507" s="106"/>
      <c r="D25507" s="139"/>
      <c r="P25507" s="142"/>
      <c r="Q25507" s="142"/>
      <c r="R25507" s="142"/>
      <c r="S25507" s="139"/>
    </row>
    <row r="25508" spans="2:19" ht="15.75" customHeight="1" x14ac:dyDescent="0.25">
      <c r="B25508" s="106"/>
      <c r="C25508" s="106"/>
      <c r="D25508" s="139"/>
      <c r="P25508" s="142"/>
      <c r="Q25508" s="142"/>
      <c r="R25508" s="142"/>
      <c r="S25508" s="139"/>
    </row>
    <row r="25509" spans="2:19" ht="15.75" customHeight="1" x14ac:dyDescent="0.25">
      <c r="B25509" s="106"/>
      <c r="C25509" s="106"/>
      <c r="D25509" s="139"/>
      <c r="P25509" s="142"/>
      <c r="Q25509" s="142"/>
      <c r="R25509" s="142"/>
      <c r="S25509" s="139"/>
    </row>
    <row r="25510" spans="2:19" ht="15.75" customHeight="1" x14ac:dyDescent="0.25">
      <c r="B25510" s="106"/>
      <c r="C25510" s="106"/>
      <c r="D25510" s="139"/>
      <c r="P25510" s="142"/>
      <c r="Q25510" s="142"/>
      <c r="R25510" s="142"/>
      <c r="S25510" s="139"/>
    </row>
    <row r="25511" spans="2:19" ht="15.75" customHeight="1" x14ac:dyDescent="0.25">
      <c r="B25511" s="106"/>
      <c r="C25511" s="106"/>
      <c r="D25511" s="139"/>
      <c r="P25511" s="142"/>
      <c r="Q25511" s="142"/>
      <c r="R25511" s="142"/>
      <c r="S25511" s="139"/>
    </row>
    <row r="25512" spans="2:19" ht="15.75" customHeight="1" x14ac:dyDescent="0.25">
      <c r="B25512" s="106"/>
      <c r="C25512" s="106"/>
      <c r="D25512" s="139"/>
      <c r="P25512" s="142"/>
      <c r="Q25512" s="142"/>
      <c r="R25512" s="142"/>
      <c r="S25512" s="139"/>
    </row>
    <row r="25513" spans="2:19" ht="15.75" customHeight="1" x14ac:dyDescent="0.25">
      <c r="B25513" s="106"/>
      <c r="C25513" s="106"/>
      <c r="D25513" s="139"/>
      <c r="P25513" s="142"/>
      <c r="Q25513" s="142"/>
      <c r="R25513" s="142"/>
      <c r="S25513" s="139"/>
    </row>
    <row r="25514" spans="2:19" ht="15.75" customHeight="1" x14ac:dyDescent="0.25">
      <c r="B25514" s="106"/>
      <c r="C25514" s="106"/>
      <c r="D25514" s="139"/>
      <c r="P25514" s="142"/>
      <c r="Q25514" s="142"/>
      <c r="R25514" s="142"/>
      <c r="S25514" s="139"/>
    </row>
    <row r="25515" spans="2:19" ht="15.75" customHeight="1" x14ac:dyDescent="0.25">
      <c r="B25515" s="106"/>
      <c r="C25515" s="106"/>
      <c r="D25515" s="139"/>
      <c r="P25515" s="142"/>
      <c r="Q25515" s="142"/>
      <c r="R25515" s="142"/>
      <c r="S25515" s="139"/>
    </row>
    <row r="25516" spans="2:19" ht="15.75" customHeight="1" x14ac:dyDescent="0.25">
      <c r="B25516" s="106"/>
      <c r="C25516" s="106"/>
      <c r="D25516" s="139"/>
      <c r="P25516" s="142"/>
      <c r="Q25516" s="142"/>
      <c r="R25516" s="142"/>
      <c r="S25516" s="139"/>
    </row>
    <row r="25517" spans="2:19" ht="15.75" customHeight="1" x14ac:dyDescent="0.25">
      <c r="B25517" s="106"/>
      <c r="C25517" s="106"/>
      <c r="D25517" s="139"/>
      <c r="P25517" s="142"/>
      <c r="Q25517" s="142"/>
      <c r="R25517" s="142"/>
      <c r="S25517" s="139"/>
    </row>
    <row r="25518" spans="2:19" ht="15.75" customHeight="1" x14ac:dyDescent="0.25">
      <c r="B25518" s="106"/>
      <c r="C25518" s="106"/>
      <c r="D25518" s="139"/>
      <c r="P25518" s="142"/>
      <c r="Q25518" s="142"/>
      <c r="R25518" s="142"/>
      <c r="S25518" s="139"/>
    </row>
    <row r="25519" spans="2:19" ht="15.75" customHeight="1" x14ac:dyDescent="0.25">
      <c r="B25519" s="106"/>
      <c r="C25519" s="106"/>
      <c r="D25519" s="139"/>
      <c r="P25519" s="142"/>
      <c r="Q25519" s="142"/>
      <c r="R25519" s="142"/>
      <c r="S25519" s="139"/>
    </row>
    <row r="25520" spans="2:19" ht="15.75" customHeight="1" x14ac:dyDescent="0.25">
      <c r="B25520" s="106"/>
      <c r="C25520" s="106"/>
      <c r="D25520" s="139"/>
      <c r="P25520" s="142"/>
      <c r="Q25520" s="142"/>
      <c r="R25520" s="142"/>
      <c r="S25520" s="139"/>
    </row>
    <row r="25521" spans="2:19" ht="15.75" customHeight="1" x14ac:dyDescent="0.25">
      <c r="B25521" s="106"/>
      <c r="C25521" s="106"/>
      <c r="D25521" s="139"/>
      <c r="P25521" s="142"/>
      <c r="Q25521" s="142"/>
      <c r="R25521" s="142"/>
      <c r="S25521" s="139"/>
    </row>
    <row r="25522" spans="2:19" ht="15.75" customHeight="1" x14ac:dyDescent="0.25">
      <c r="B25522" s="106"/>
      <c r="C25522" s="106"/>
      <c r="D25522" s="139"/>
      <c r="P25522" s="142"/>
      <c r="Q25522" s="142"/>
      <c r="R25522" s="142"/>
      <c r="S25522" s="139"/>
    </row>
    <row r="25523" spans="2:19" ht="15.75" customHeight="1" x14ac:dyDescent="0.25">
      <c r="B25523" s="106"/>
      <c r="C25523" s="106"/>
      <c r="D25523" s="139"/>
      <c r="P25523" s="142"/>
      <c r="Q25523" s="142"/>
      <c r="R25523" s="142"/>
      <c r="S25523" s="139"/>
    </row>
    <row r="25524" spans="2:19" ht="15.75" customHeight="1" x14ac:dyDescent="0.25">
      <c r="B25524" s="106"/>
      <c r="C25524" s="106"/>
      <c r="D25524" s="139"/>
      <c r="P25524" s="142"/>
      <c r="Q25524" s="142"/>
      <c r="R25524" s="142"/>
      <c r="S25524" s="139"/>
    </row>
    <row r="25525" spans="2:19" ht="15.75" customHeight="1" x14ac:dyDescent="0.25">
      <c r="B25525" s="106"/>
      <c r="C25525" s="106"/>
      <c r="D25525" s="139"/>
      <c r="P25525" s="142"/>
      <c r="Q25525" s="142"/>
      <c r="R25525" s="142"/>
      <c r="S25525" s="139"/>
    </row>
    <row r="25526" spans="2:19" ht="15.75" customHeight="1" x14ac:dyDescent="0.25">
      <c r="B25526" s="106"/>
      <c r="C25526" s="106"/>
      <c r="D25526" s="139"/>
      <c r="P25526" s="142"/>
      <c r="Q25526" s="142"/>
      <c r="R25526" s="142"/>
      <c r="S25526" s="139"/>
    </row>
    <row r="25527" spans="2:19" ht="15.75" customHeight="1" x14ac:dyDescent="0.25">
      <c r="B25527" s="106"/>
      <c r="C25527" s="106"/>
      <c r="D25527" s="139"/>
      <c r="P25527" s="142"/>
      <c r="Q25527" s="142"/>
      <c r="R25527" s="142"/>
      <c r="S25527" s="139"/>
    </row>
    <row r="25528" spans="2:19" ht="15.75" customHeight="1" x14ac:dyDescent="0.25">
      <c r="B25528" s="106"/>
      <c r="C25528" s="106"/>
      <c r="D25528" s="139"/>
      <c r="P25528" s="142"/>
      <c r="Q25528" s="142"/>
      <c r="R25528" s="142"/>
      <c r="S25528" s="139"/>
    </row>
    <row r="25529" spans="2:19" ht="15.75" customHeight="1" x14ac:dyDescent="0.25">
      <c r="B25529" s="106"/>
      <c r="C25529" s="106"/>
      <c r="D25529" s="139"/>
      <c r="P25529" s="142"/>
      <c r="Q25529" s="142"/>
      <c r="R25529" s="142"/>
      <c r="S25529" s="139"/>
    </row>
    <row r="25530" spans="2:19" ht="15.75" customHeight="1" x14ac:dyDescent="0.25">
      <c r="B25530" s="106"/>
      <c r="C25530" s="106"/>
      <c r="D25530" s="139"/>
      <c r="P25530" s="142"/>
      <c r="Q25530" s="142"/>
      <c r="R25530" s="142"/>
      <c r="S25530" s="139"/>
    </row>
    <row r="25531" spans="2:19" ht="15.75" customHeight="1" x14ac:dyDescent="0.25">
      <c r="B25531" s="106"/>
      <c r="C25531" s="106"/>
      <c r="D25531" s="139"/>
      <c r="P25531" s="142"/>
      <c r="Q25531" s="142"/>
      <c r="R25531" s="142"/>
      <c r="S25531" s="139"/>
    </row>
    <row r="25532" spans="2:19" ht="15.75" customHeight="1" x14ac:dyDescent="0.25">
      <c r="B25532" s="106"/>
      <c r="C25532" s="106"/>
      <c r="D25532" s="139"/>
      <c r="P25532" s="142"/>
      <c r="Q25532" s="142"/>
      <c r="R25532" s="142"/>
      <c r="S25532" s="139"/>
    </row>
    <row r="25533" spans="2:19" ht="15.75" customHeight="1" x14ac:dyDescent="0.25">
      <c r="B25533" s="106"/>
      <c r="C25533" s="106"/>
      <c r="D25533" s="139"/>
      <c r="P25533" s="142"/>
      <c r="Q25533" s="142"/>
      <c r="R25533" s="142"/>
      <c r="S25533" s="139"/>
    </row>
    <row r="25534" spans="2:19" ht="15.75" customHeight="1" x14ac:dyDescent="0.25">
      <c r="B25534" s="106"/>
      <c r="C25534" s="106"/>
      <c r="D25534" s="139"/>
      <c r="P25534" s="142"/>
      <c r="Q25534" s="142"/>
      <c r="R25534" s="142"/>
      <c r="S25534" s="139"/>
    </row>
    <row r="25535" spans="2:19" ht="15.75" customHeight="1" x14ac:dyDescent="0.25">
      <c r="B25535" s="106"/>
      <c r="C25535" s="106"/>
      <c r="D25535" s="139"/>
      <c r="P25535" s="142"/>
      <c r="Q25535" s="142"/>
      <c r="R25535" s="142"/>
      <c r="S25535" s="139"/>
    </row>
    <row r="25536" spans="2:19" ht="15.75" customHeight="1" x14ac:dyDescent="0.25">
      <c r="B25536" s="106"/>
      <c r="C25536" s="106"/>
      <c r="D25536" s="139"/>
      <c r="P25536" s="142"/>
      <c r="Q25536" s="142"/>
      <c r="R25536" s="142"/>
      <c r="S25536" s="139"/>
    </row>
    <row r="25537" spans="2:19" ht="15.75" customHeight="1" x14ac:dyDescent="0.25">
      <c r="B25537" s="106"/>
      <c r="C25537" s="106"/>
      <c r="D25537" s="139"/>
      <c r="P25537" s="142"/>
      <c r="Q25537" s="142"/>
      <c r="R25537" s="142"/>
      <c r="S25537" s="139"/>
    </row>
    <row r="25538" spans="2:19" ht="15.75" customHeight="1" x14ac:dyDescent="0.25">
      <c r="B25538" s="106"/>
      <c r="C25538" s="106"/>
      <c r="D25538" s="139"/>
      <c r="P25538" s="142"/>
      <c r="Q25538" s="142"/>
      <c r="R25538" s="142"/>
      <c r="S25538" s="139"/>
    </row>
    <row r="25539" spans="2:19" ht="15.75" customHeight="1" x14ac:dyDescent="0.25">
      <c r="B25539" s="106"/>
      <c r="C25539" s="106"/>
      <c r="D25539" s="139"/>
      <c r="P25539" s="142"/>
      <c r="Q25539" s="142"/>
      <c r="R25539" s="142"/>
      <c r="S25539" s="139"/>
    </row>
    <row r="25540" spans="2:19" ht="15.75" customHeight="1" x14ac:dyDescent="0.25">
      <c r="B25540" s="106"/>
      <c r="C25540" s="106"/>
      <c r="D25540" s="139"/>
      <c r="P25540" s="142"/>
      <c r="Q25540" s="142"/>
      <c r="R25540" s="142"/>
      <c r="S25540" s="139"/>
    </row>
    <row r="25541" spans="2:19" ht="15.75" customHeight="1" x14ac:dyDescent="0.25">
      <c r="B25541" s="106"/>
      <c r="C25541" s="106"/>
      <c r="D25541" s="139"/>
      <c r="P25541" s="142"/>
      <c r="Q25541" s="142"/>
      <c r="R25541" s="142"/>
      <c r="S25541" s="139"/>
    </row>
    <row r="25542" spans="2:19" ht="15.75" customHeight="1" x14ac:dyDescent="0.25">
      <c r="B25542" s="106"/>
      <c r="C25542" s="106"/>
      <c r="D25542" s="139"/>
      <c r="P25542" s="142"/>
      <c r="Q25542" s="142"/>
      <c r="R25542" s="142"/>
      <c r="S25542" s="139"/>
    </row>
    <row r="25543" spans="2:19" ht="15.75" customHeight="1" x14ac:dyDescent="0.25">
      <c r="B25543" s="106"/>
      <c r="C25543" s="106"/>
      <c r="D25543" s="139"/>
      <c r="P25543" s="142"/>
      <c r="Q25543" s="142"/>
      <c r="R25543" s="142"/>
      <c r="S25543" s="139"/>
    </row>
    <row r="25544" spans="2:19" ht="15.75" customHeight="1" x14ac:dyDescent="0.25">
      <c r="B25544" s="106"/>
      <c r="C25544" s="106"/>
      <c r="D25544" s="139"/>
      <c r="P25544" s="142"/>
      <c r="Q25544" s="142"/>
      <c r="R25544" s="142"/>
      <c r="S25544" s="139"/>
    </row>
    <row r="25545" spans="2:19" ht="15.75" customHeight="1" x14ac:dyDescent="0.25">
      <c r="B25545" s="106"/>
      <c r="C25545" s="106"/>
      <c r="D25545" s="139"/>
      <c r="P25545" s="142"/>
      <c r="Q25545" s="142"/>
      <c r="R25545" s="142"/>
      <c r="S25545" s="139"/>
    </row>
    <row r="25546" spans="2:19" ht="15.75" customHeight="1" x14ac:dyDescent="0.25">
      <c r="B25546" s="106"/>
      <c r="C25546" s="106"/>
      <c r="D25546" s="139"/>
      <c r="P25546" s="142"/>
      <c r="Q25546" s="142"/>
      <c r="R25546" s="142"/>
      <c r="S25546" s="139"/>
    </row>
    <row r="25547" spans="2:19" ht="15.75" customHeight="1" x14ac:dyDescent="0.25">
      <c r="B25547" s="106"/>
      <c r="C25547" s="106"/>
      <c r="D25547" s="139"/>
      <c r="P25547" s="142"/>
      <c r="Q25547" s="142"/>
      <c r="R25547" s="142"/>
      <c r="S25547" s="139"/>
    </row>
    <row r="25548" spans="2:19" ht="15.75" customHeight="1" x14ac:dyDescent="0.25">
      <c r="B25548" s="106"/>
      <c r="C25548" s="106"/>
      <c r="D25548" s="139"/>
      <c r="P25548" s="142"/>
      <c r="Q25548" s="142"/>
      <c r="R25548" s="142"/>
      <c r="S25548" s="139"/>
    </row>
    <row r="25549" spans="2:19" ht="15.75" customHeight="1" x14ac:dyDescent="0.25">
      <c r="B25549" s="106"/>
      <c r="C25549" s="106"/>
      <c r="D25549" s="139"/>
      <c r="P25549" s="142"/>
      <c r="Q25549" s="142"/>
      <c r="R25549" s="142"/>
      <c r="S25549" s="139"/>
    </row>
    <row r="25550" spans="2:19" ht="15.75" customHeight="1" x14ac:dyDescent="0.25">
      <c r="B25550" s="106"/>
      <c r="C25550" s="106"/>
      <c r="D25550" s="139"/>
      <c r="P25550" s="142"/>
      <c r="Q25550" s="142"/>
      <c r="R25550" s="142"/>
      <c r="S25550" s="139"/>
    </row>
    <row r="25551" spans="2:19" ht="15.75" customHeight="1" x14ac:dyDescent="0.25">
      <c r="B25551" s="106"/>
      <c r="C25551" s="106"/>
      <c r="D25551" s="139"/>
      <c r="P25551" s="142"/>
      <c r="Q25551" s="142"/>
      <c r="R25551" s="142"/>
      <c r="S25551" s="139"/>
    </row>
    <row r="25552" spans="2:19" ht="15.75" customHeight="1" x14ac:dyDescent="0.25">
      <c r="B25552" s="106"/>
      <c r="C25552" s="106"/>
      <c r="D25552" s="139"/>
      <c r="P25552" s="142"/>
      <c r="Q25552" s="142"/>
      <c r="R25552" s="142"/>
      <c r="S25552" s="139"/>
    </row>
    <row r="25553" spans="2:19" ht="15.75" customHeight="1" x14ac:dyDescent="0.25">
      <c r="B25553" s="106"/>
      <c r="C25553" s="106"/>
      <c r="D25553" s="139"/>
      <c r="P25553" s="142"/>
      <c r="Q25553" s="142"/>
      <c r="R25553" s="142"/>
      <c r="S25553" s="139"/>
    </row>
    <row r="25554" spans="2:19" ht="15.75" customHeight="1" x14ac:dyDescent="0.25">
      <c r="B25554" s="106"/>
      <c r="C25554" s="106"/>
      <c r="D25554" s="139"/>
      <c r="P25554" s="142"/>
      <c r="Q25554" s="142"/>
      <c r="R25554" s="142"/>
      <c r="S25554" s="139"/>
    </row>
    <row r="25555" spans="2:19" ht="15.75" customHeight="1" x14ac:dyDescent="0.25">
      <c r="B25555" s="106"/>
      <c r="C25555" s="106"/>
      <c r="D25555" s="139"/>
      <c r="P25555" s="142"/>
      <c r="Q25555" s="142"/>
      <c r="R25555" s="142"/>
      <c r="S25555" s="139"/>
    </row>
    <row r="25556" spans="2:19" ht="15.75" customHeight="1" x14ac:dyDescent="0.25">
      <c r="B25556" s="106"/>
      <c r="C25556" s="106"/>
      <c r="D25556" s="139"/>
      <c r="P25556" s="142"/>
      <c r="Q25556" s="142"/>
      <c r="R25556" s="142"/>
      <c r="S25556" s="139"/>
    </row>
    <row r="25557" spans="2:19" ht="15.75" customHeight="1" x14ac:dyDescent="0.25">
      <c r="B25557" s="106"/>
      <c r="C25557" s="106"/>
      <c r="D25557" s="139"/>
      <c r="P25557" s="142"/>
      <c r="Q25557" s="142"/>
      <c r="R25557" s="142"/>
      <c r="S25557" s="139"/>
    </row>
    <row r="25558" spans="2:19" ht="15.75" customHeight="1" x14ac:dyDescent="0.25">
      <c r="B25558" s="106"/>
      <c r="C25558" s="106"/>
      <c r="D25558" s="139"/>
      <c r="P25558" s="142"/>
      <c r="Q25558" s="142"/>
      <c r="R25558" s="142"/>
      <c r="S25558" s="139"/>
    </row>
    <row r="25559" spans="2:19" ht="15.75" customHeight="1" x14ac:dyDescent="0.25">
      <c r="B25559" s="106"/>
      <c r="C25559" s="106"/>
      <c r="D25559" s="139"/>
      <c r="P25559" s="142"/>
      <c r="Q25559" s="142"/>
      <c r="R25559" s="142"/>
      <c r="S25559" s="139"/>
    </row>
    <row r="25560" spans="2:19" ht="15.75" customHeight="1" x14ac:dyDescent="0.25">
      <c r="B25560" s="106"/>
      <c r="C25560" s="106"/>
      <c r="D25560" s="139"/>
      <c r="P25560" s="142"/>
      <c r="Q25560" s="142"/>
      <c r="R25560" s="142"/>
      <c r="S25560" s="139"/>
    </row>
    <row r="25561" spans="2:19" ht="15.75" customHeight="1" x14ac:dyDescent="0.25">
      <c r="B25561" s="106"/>
      <c r="C25561" s="106"/>
      <c r="D25561" s="139"/>
      <c r="P25561" s="142"/>
      <c r="Q25561" s="142"/>
      <c r="R25561" s="142"/>
      <c r="S25561" s="139"/>
    </row>
    <row r="25562" spans="2:19" ht="15.75" customHeight="1" x14ac:dyDescent="0.25">
      <c r="B25562" s="106"/>
      <c r="C25562" s="106"/>
      <c r="D25562" s="139"/>
      <c r="P25562" s="142"/>
      <c r="Q25562" s="142"/>
      <c r="R25562" s="142"/>
      <c r="S25562" s="139"/>
    </row>
    <row r="25563" spans="2:19" ht="15.75" customHeight="1" x14ac:dyDescent="0.25">
      <c r="B25563" s="106"/>
      <c r="C25563" s="106"/>
      <c r="D25563" s="139"/>
      <c r="P25563" s="142"/>
      <c r="Q25563" s="142"/>
      <c r="R25563" s="142"/>
      <c r="S25563" s="139"/>
    </row>
    <row r="25564" spans="2:19" ht="15.75" customHeight="1" x14ac:dyDescent="0.25">
      <c r="B25564" s="106"/>
      <c r="C25564" s="106"/>
      <c r="D25564" s="139"/>
      <c r="P25564" s="142"/>
      <c r="Q25564" s="142"/>
      <c r="R25564" s="142"/>
      <c r="S25564" s="139"/>
    </row>
    <row r="25565" spans="2:19" ht="15.75" customHeight="1" x14ac:dyDescent="0.25">
      <c r="B25565" s="106"/>
      <c r="C25565" s="106"/>
      <c r="D25565" s="139"/>
      <c r="P25565" s="142"/>
      <c r="Q25565" s="142"/>
      <c r="R25565" s="142"/>
      <c r="S25565" s="139"/>
    </row>
    <row r="25566" spans="2:19" ht="15.75" customHeight="1" x14ac:dyDescent="0.25">
      <c r="B25566" s="106"/>
      <c r="C25566" s="106"/>
      <c r="D25566" s="139"/>
      <c r="P25566" s="142"/>
      <c r="Q25566" s="142"/>
      <c r="R25566" s="142"/>
      <c r="S25566" s="139"/>
    </row>
    <row r="25567" spans="2:19" ht="15.75" customHeight="1" x14ac:dyDescent="0.25">
      <c r="B25567" s="106"/>
      <c r="C25567" s="106"/>
      <c r="D25567" s="139"/>
      <c r="P25567" s="142"/>
      <c r="Q25567" s="142"/>
      <c r="R25567" s="142"/>
      <c r="S25567" s="139"/>
    </row>
    <row r="25568" spans="2:19" ht="15.75" customHeight="1" x14ac:dyDescent="0.25">
      <c r="B25568" s="106"/>
      <c r="C25568" s="106"/>
      <c r="D25568" s="139"/>
      <c r="P25568" s="142"/>
      <c r="Q25568" s="142"/>
      <c r="R25568" s="142"/>
      <c r="S25568" s="139"/>
    </row>
    <row r="25569" spans="2:19" ht="15.75" customHeight="1" x14ac:dyDescent="0.25">
      <c r="B25569" s="106"/>
      <c r="C25569" s="106"/>
      <c r="D25569" s="139"/>
      <c r="P25569" s="142"/>
      <c r="Q25569" s="142"/>
      <c r="R25569" s="142"/>
      <c r="S25569" s="139"/>
    </row>
    <row r="25570" spans="2:19" ht="15.75" customHeight="1" x14ac:dyDescent="0.25">
      <c r="B25570" s="106"/>
      <c r="C25570" s="106"/>
      <c r="D25570" s="139"/>
      <c r="P25570" s="142"/>
      <c r="Q25570" s="142"/>
      <c r="R25570" s="142"/>
      <c r="S25570" s="139"/>
    </row>
    <row r="25571" spans="2:19" ht="15.75" customHeight="1" x14ac:dyDescent="0.25">
      <c r="B25571" s="106"/>
      <c r="C25571" s="106"/>
      <c r="D25571" s="139"/>
      <c r="P25571" s="142"/>
      <c r="Q25571" s="142"/>
      <c r="R25571" s="142"/>
      <c r="S25571" s="139"/>
    </row>
    <row r="25572" spans="2:19" ht="15.75" customHeight="1" x14ac:dyDescent="0.25">
      <c r="B25572" s="106"/>
      <c r="C25572" s="106"/>
      <c r="D25572" s="139"/>
      <c r="P25572" s="142"/>
      <c r="Q25572" s="142"/>
      <c r="R25572" s="142"/>
      <c r="S25572" s="139"/>
    </row>
    <row r="25573" spans="2:19" ht="15.75" customHeight="1" x14ac:dyDescent="0.25">
      <c r="B25573" s="106"/>
      <c r="C25573" s="106"/>
      <c r="D25573" s="139"/>
      <c r="P25573" s="142"/>
      <c r="Q25573" s="142"/>
      <c r="R25573" s="142"/>
      <c r="S25573" s="139"/>
    </row>
    <row r="25574" spans="2:19" ht="15.75" customHeight="1" x14ac:dyDescent="0.25">
      <c r="B25574" s="106"/>
      <c r="C25574" s="106"/>
      <c r="D25574" s="139"/>
      <c r="P25574" s="142"/>
      <c r="Q25574" s="142"/>
      <c r="R25574" s="142"/>
      <c r="S25574" s="139"/>
    </row>
    <row r="25575" spans="2:19" ht="15.75" customHeight="1" x14ac:dyDescent="0.25">
      <c r="B25575" s="106"/>
      <c r="C25575" s="106"/>
      <c r="D25575" s="139"/>
      <c r="P25575" s="142"/>
      <c r="Q25575" s="142"/>
      <c r="R25575" s="142"/>
      <c r="S25575" s="139"/>
    </row>
    <row r="25576" spans="2:19" ht="15.75" customHeight="1" x14ac:dyDescent="0.25">
      <c r="B25576" s="106"/>
      <c r="C25576" s="106"/>
      <c r="D25576" s="139"/>
      <c r="P25576" s="142"/>
      <c r="Q25576" s="142"/>
      <c r="R25576" s="142"/>
      <c r="S25576" s="139"/>
    </row>
    <row r="25577" spans="2:19" ht="15.75" customHeight="1" x14ac:dyDescent="0.25">
      <c r="B25577" s="106"/>
      <c r="C25577" s="106"/>
      <c r="D25577" s="139"/>
      <c r="P25577" s="142"/>
      <c r="Q25577" s="142"/>
      <c r="R25577" s="142"/>
      <c r="S25577" s="139"/>
    </row>
    <row r="25578" spans="2:19" ht="15.75" customHeight="1" x14ac:dyDescent="0.25">
      <c r="B25578" s="106"/>
      <c r="C25578" s="106"/>
      <c r="D25578" s="139"/>
      <c r="P25578" s="142"/>
      <c r="Q25578" s="142"/>
      <c r="R25578" s="142"/>
      <c r="S25578" s="139"/>
    </row>
    <row r="25579" spans="2:19" ht="15.75" customHeight="1" x14ac:dyDescent="0.25">
      <c r="B25579" s="106"/>
      <c r="C25579" s="106"/>
      <c r="D25579" s="139"/>
      <c r="P25579" s="142"/>
      <c r="Q25579" s="142"/>
      <c r="R25579" s="142"/>
      <c r="S25579" s="139"/>
    </row>
    <row r="25580" spans="2:19" ht="15.75" customHeight="1" x14ac:dyDescent="0.25">
      <c r="B25580" s="106"/>
      <c r="C25580" s="106"/>
      <c r="D25580" s="139"/>
      <c r="P25580" s="142"/>
      <c r="Q25580" s="142"/>
      <c r="R25580" s="142"/>
      <c r="S25580" s="139"/>
    </row>
    <row r="25581" spans="2:19" ht="15.75" customHeight="1" x14ac:dyDescent="0.25">
      <c r="B25581" s="106"/>
      <c r="C25581" s="106"/>
      <c r="D25581" s="139"/>
      <c r="P25581" s="142"/>
      <c r="Q25581" s="142"/>
      <c r="R25581" s="142"/>
      <c r="S25581" s="139"/>
    </row>
    <row r="25582" spans="2:19" ht="15.75" customHeight="1" x14ac:dyDescent="0.25">
      <c r="B25582" s="106"/>
      <c r="C25582" s="106"/>
      <c r="D25582" s="139"/>
      <c r="P25582" s="142"/>
      <c r="Q25582" s="142"/>
      <c r="R25582" s="142"/>
      <c r="S25582" s="139"/>
    </row>
    <row r="25583" spans="2:19" ht="15.75" customHeight="1" x14ac:dyDescent="0.25">
      <c r="B25583" s="106"/>
      <c r="C25583" s="106"/>
      <c r="D25583" s="139"/>
      <c r="P25583" s="142"/>
      <c r="Q25583" s="142"/>
      <c r="R25583" s="142"/>
      <c r="S25583" s="139"/>
    </row>
    <row r="25584" spans="2:19" ht="15.75" customHeight="1" x14ac:dyDescent="0.25">
      <c r="B25584" s="106"/>
      <c r="C25584" s="106"/>
      <c r="D25584" s="139"/>
      <c r="P25584" s="142"/>
      <c r="Q25584" s="142"/>
      <c r="R25584" s="142"/>
      <c r="S25584" s="139"/>
    </row>
    <row r="25585" spans="2:19" ht="15.75" customHeight="1" x14ac:dyDescent="0.25">
      <c r="B25585" s="106"/>
      <c r="C25585" s="106"/>
      <c r="D25585" s="139"/>
      <c r="P25585" s="142"/>
      <c r="Q25585" s="142"/>
      <c r="R25585" s="142"/>
      <c r="S25585" s="139"/>
    </row>
    <row r="25586" spans="2:19" ht="15.75" customHeight="1" x14ac:dyDescent="0.25">
      <c r="B25586" s="106"/>
      <c r="C25586" s="106"/>
      <c r="D25586" s="139"/>
      <c r="P25586" s="142"/>
      <c r="Q25586" s="142"/>
      <c r="R25586" s="142"/>
      <c r="S25586" s="139"/>
    </row>
    <row r="25587" spans="2:19" ht="15.75" customHeight="1" x14ac:dyDescent="0.25">
      <c r="B25587" s="106"/>
      <c r="C25587" s="106"/>
      <c r="D25587" s="139"/>
      <c r="P25587" s="142"/>
      <c r="Q25587" s="142"/>
      <c r="R25587" s="142"/>
      <c r="S25587" s="139"/>
    </row>
    <row r="25588" spans="2:19" ht="15.75" customHeight="1" x14ac:dyDescent="0.25">
      <c r="B25588" s="106"/>
      <c r="C25588" s="106"/>
      <c r="D25588" s="139"/>
      <c r="P25588" s="142"/>
      <c r="Q25588" s="142"/>
      <c r="R25588" s="142"/>
      <c r="S25588" s="139"/>
    </row>
    <row r="25589" spans="2:19" ht="15.75" customHeight="1" x14ac:dyDescent="0.25">
      <c r="B25589" s="106"/>
      <c r="C25589" s="106"/>
      <c r="D25589" s="139"/>
      <c r="P25589" s="142"/>
      <c r="Q25589" s="142"/>
      <c r="R25589" s="142"/>
      <c r="S25589" s="139"/>
    </row>
    <row r="25590" spans="2:19" ht="15.75" customHeight="1" x14ac:dyDescent="0.25">
      <c r="B25590" s="106"/>
      <c r="C25590" s="106"/>
      <c r="D25590" s="139"/>
      <c r="P25590" s="142"/>
      <c r="Q25590" s="142"/>
      <c r="R25590" s="142"/>
      <c r="S25590" s="139"/>
    </row>
    <row r="25591" spans="2:19" ht="15.75" customHeight="1" x14ac:dyDescent="0.25">
      <c r="B25591" s="106"/>
      <c r="C25591" s="106"/>
      <c r="D25591" s="139"/>
      <c r="P25591" s="142"/>
      <c r="Q25591" s="142"/>
      <c r="R25591" s="142"/>
      <c r="S25591" s="139"/>
    </row>
    <row r="25592" spans="2:19" ht="15.75" customHeight="1" x14ac:dyDescent="0.25">
      <c r="B25592" s="106"/>
      <c r="C25592" s="106"/>
      <c r="D25592" s="139"/>
      <c r="P25592" s="142"/>
      <c r="Q25592" s="142"/>
      <c r="R25592" s="142"/>
      <c r="S25592" s="139"/>
    </row>
    <row r="25593" spans="2:19" ht="15.75" customHeight="1" x14ac:dyDescent="0.25">
      <c r="B25593" s="106"/>
      <c r="C25593" s="106"/>
      <c r="D25593" s="139"/>
      <c r="P25593" s="142"/>
      <c r="Q25593" s="142"/>
      <c r="R25593" s="142"/>
      <c r="S25593" s="139"/>
    </row>
    <row r="25594" spans="2:19" ht="15.75" customHeight="1" x14ac:dyDescent="0.25">
      <c r="B25594" s="106"/>
      <c r="C25594" s="106"/>
      <c r="D25594" s="139"/>
      <c r="P25594" s="142"/>
      <c r="Q25594" s="142"/>
      <c r="R25594" s="142"/>
      <c r="S25594" s="139"/>
    </row>
    <row r="25595" spans="2:19" ht="15.75" customHeight="1" x14ac:dyDescent="0.25">
      <c r="B25595" s="106"/>
      <c r="C25595" s="106"/>
      <c r="D25595" s="139"/>
      <c r="P25595" s="142"/>
      <c r="Q25595" s="142"/>
      <c r="R25595" s="142"/>
      <c r="S25595" s="139"/>
    </row>
    <row r="25596" spans="2:19" ht="15.75" customHeight="1" x14ac:dyDescent="0.25">
      <c r="B25596" s="106"/>
      <c r="C25596" s="106"/>
      <c r="D25596" s="139"/>
      <c r="P25596" s="142"/>
      <c r="Q25596" s="142"/>
      <c r="R25596" s="142"/>
      <c r="S25596" s="139"/>
    </row>
    <row r="25597" spans="2:19" ht="15.75" customHeight="1" x14ac:dyDescent="0.25">
      <c r="B25597" s="106"/>
      <c r="C25597" s="106"/>
      <c r="D25597" s="139"/>
      <c r="P25597" s="142"/>
      <c r="Q25597" s="142"/>
      <c r="R25597" s="142"/>
      <c r="S25597" s="139"/>
    </row>
    <row r="25598" spans="2:19" ht="15.75" customHeight="1" x14ac:dyDescent="0.25">
      <c r="B25598" s="106"/>
      <c r="C25598" s="106"/>
      <c r="D25598" s="139"/>
      <c r="P25598" s="142"/>
      <c r="Q25598" s="142"/>
      <c r="R25598" s="142"/>
      <c r="S25598" s="139"/>
    </row>
    <row r="25599" spans="2:19" ht="15.75" customHeight="1" x14ac:dyDescent="0.25">
      <c r="B25599" s="106"/>
      <c r="C25599" s="106"/>
      <c r="D25599" s="139"/>
      <c r="P25599" s="142"/>
      <c r="Q25599" s="142"/>
      <c r="R25599" s="142"/>
      <c r="S25599" s="139"/>
    </row>
    <row r="25600" spans="2:19" ht="15.75" customHeight="1" x14ac:dyDescent="0.25">
      <c r="B25600" s="106"/>
      <c r="C25600" s="106"/>
      <c r="D25600" s="139"/>
      <c r="P25600" s="142"/>
      <c r="Q25600" s="142"/>
      <c r="R25600" s="142"/>
      <c r="S25600" s="139"/>
    </row>
    <row r="25601" spans="2:19" ht="15.75" customHeight="1" x14ac:dyDescent="0.25">
      <c r="B25601" s="106"/>
      <c r="C25601" s="106"/>
      <c r="D25601" s="139"/>
      <c r="P25601" s="142"/>
      <c r="Q25601" s="142"/>
      <c r="R25601" s="142"/>
      <c r="S25601" s="139"/>
    </row>
    <row r="25602" spans="2:19" ht="15.75" customHeight="1" x14ac:dyDescent="0.25">
      <c r="B25602" s="106"/>
      <c r="C25602" s="106"/>
      <c r="D25602" s="139"/>
      <c r="P25602" s="142"/>
      <c r="Q25602" s="142"/>
      <c r="R25602" s="142"/>
      <c r="S25602" s="139"/>
    </row>
    <row r="25603" spans="2:19" ht="15.75" customHeight="1" x14ac:dyDescent="0.25">
      <c r="B25603" s="106"/>
      <c r="C25603" s="106"/>
      <c r="D25603" s="139"/>
      <c r="P25603" s="142"/>
      <c r="Q25603" s="142"/>
      <c r="R25603" s="142"/>
      <c r="S25603" s="139"/>
    </row>
    <row r="25604" spans="2:19" ht="15.75" customHeight="1" x14ac:dyDescent="0.25">
      <c r="B25604" s="106"/>
      <c r="C25604" s="106"/>
      <c r="D25604" s="139"/>
      <c r="P25604" s="142"/>
      <c r="Q25604" s="142"/>
      <c r="R25604" s="142"/>
      <c r="S25604" s="139"/>
    </row>
    <row r="25605" spans="2:19" ht="15.75" customHeight="1" x14ac:dyDescent="0.25">
      <c r="B25605" s="106"/>
      <c r="C25605" s="106"/>
      <c r="D25605" s="139"/>
      <c r="P25605" s="142"/>
      <c r="Q25605" s="142"/>
      <c r="R25605" s="142"/>
      <c r="S25605" s="139"/>
    </row>
    <row r="25606" spans="2:19" ht="15.75" customHeight="1" x14ac:dyDescent="0.25">
      <c r="B25606" s="106"/>
      <c r="C25606" s="106"/>
      <c r="D25606" s="139"/>
      <c r="P25606" s="142"/>
      <c r="Q25606" s="142"/>
      <c r="R25606" s="142"/>
      <c r="S25606" s="139"/>
    </row>
    <row r="25607" spans="2:19" ht="15.75" customHeight="1" x14ac:dyDescent="0.25">
      <c r="B25607" s="106"/>
      <c r="C25607" s="106"/>
      <c r="D25607" s="139"/>
      <c r="P25607" s="142"/>
      <c r="Q25607" s="142"/>
      <c r="R25607" s="142"/>
      <c r="S25607" s="139"/>
    </row>
    <row r="25608" spans="2:19" ht="15.75" customHeight="1" x14ac:dyDescent="0.25">
      <c r="B25608" s="106"/>
      <c r="C25608" s="106"/>
      <c r="D25608" s="139"/>
      <c r="P25608" s="142"/>
      <c r="Q25608" s="142"/>
      <c r="R25608" s="142"/>
      <c r="S25608" s="139"/>
    </row>
    <row r="25609" spans="2:19" ht="15.75" customHeight="1" x14ac:dyDescent="0.25">
      <c r="B25609" s="106"/>
      <c r="C25609" s="106"/>
      <c r="D25609" s="139"/>
      <c r="P25609" s="142"/>
      <c r="Q25609" s="142"/>
      <c r="R25609" s="142"/>
      <c r="S25609" s="139"/>
    </row>
    <row r="25610" spans="2:19" ht="15.75" customHeight="1" x14ac:dyDescent="0.25">
      <c r="B25610" s="106"/>
      <c r="C25610" s="106"/>
      <c r="D25610" s="139"/>
      <c r="P25610" s="142"/>
      <c r="Q25610" s="142"/>
      <c r="R25610" s="142"/>
      <c r="S25610" s="139"/>
    </row>
    <row r="25611" spans="2:19" ht="15.75" customHeight="1" x14ac:dyDescent="0.25">
      <c r="B25611" s="106"/>
      <c r="C25611" s="106"/>
      <c r="D25611" s="139"/>
      <c r="P25611" s="142"/>
      <c r="Q25611" s="142"/>
      <c r="R25611" s="142"/>
      <c r="S25611" s="139"/>
    </row>
    <row r="25612" spans="2:19" ht="15.75" customHeight="1" x14ac:dyDescent="0.25">
      <c r="B25612" s="106"/>
      <c r="C25612" s="106"/>
      <c r="D25612" s="139"/>
      <c r="P25612" s="142"/>
      <c r="Q25612" s="142"/>
      <c r="R25612" s="142"/>
      <c r="S25612" s="139"/>
    </row>
    <row r="25613" spans="2:19" ht="15.75" customHeight="1" x14ac:dyDescent="0.25">
      <c r="B25613" s="106"/>
      <c r="C25613" s="106"/>
      <c r="D25613" s="139"/>
      <c r="P25613" s="142"/>
      <c r="Q25613" s="142"/>
      <c r="R25613" s="142"/>
      <c r="S25613" s="139"/>
    </row>
    <row r="25614" spans="2:19" ht="15.75" customHeight="1" x14ac:dyDescent="0.25">
      <c r="B25614" s="106"/>
      <c r="C25614" s="106"/>
      <c r="D25614" s="139"/>
      <c r="P25614" s="142"/>
      <c r="Q25614" s="142"/>
      <c r="R25614" s="142"/>
      <c r="S25614" s="139"/>
    </row>
    <row r="25615" spans="2:19" ht="15.75" customHeight="1" x14ac:dyDescent="0.25">
      <c r="B25615" s="106"/>
      <c r="C25615" s="106"/>
      <c r="D25615" s="139"/>
      <c r="P25615" s="142"/>
      <c r="Q25615" s="142"/>
      <c r="R25615" s="142"/>
      <c r="S25615" s="139"/>
    </row>
    <row r="25616" spans="2:19" ht="15.75" customHeight="1" x14ac:dyDescent="0.25">
      <c r="B25616" s="106"/>
      <c r="C25616" s="106"/>
      <c r="D25616" s="139"/>
      <c r="P25616" s="142"/>
      <c r="Q25616" s="142"/>
      <c r="R25616" s="142"/>
      <c r="S25616" s="139"/>
    </row>
    <row r="25617" spans="2:19" ht="15.75" customHeight="1" x14ac:dyDescent="0.25">
      <c r="B25617" s="106"/>
      <c r="C25617" s="106"/>
      <c r="D25617" s="139"/>
      <c r="P25617" s="142"/>
      <c r="Q25617" s="142"/>
      <c r="R25617" s="142"/>
      <c r="S25617" s="139"/>
    </row>
    <row r="25618" spans="2:19" ht="15.75" customHeight="1" x14ac:dyDescent="0.25">
      <c r="B25618" s="106"/>
      <c r="C25618" s="106"/>
      <c r="D25618" s="139"/>
      <c r="P25618" s="142"/>
      <c r="Q25618" s="142"/>
      <c r="R25618" s="142"/>
      <c r="S25618" s="139"/>
    </row>
    <row r="25619" spans="2:19" ht="15.75" customHeight="1" x14ac:dyDescent="0.25">
      <c r="B25619" s="106"/>
      <c r="C25619" s="106"/>
      <c r="D25619" s="139"/>
      <c r="P25619" s="142"/>
      <c r="Q25619" s="142"/>
      <c r="R25619" s="142"/>
      <c r="S25619" s="139"/>
    </row>
    <row r="25620" spans="2:19" ht="15.75" customHeight="1" x14ac:dyDescent="0.25">
      <c r="B25620" s="106"/>
      <c r="C25620" s="106"/>
      <c r="D25620" s="139"/>
      <c r="P25620" s="142"/>
      <c r="Q25620" s="142"/>
      <c r="R25620" s="142"/>
      <c r="S25620" s="139"/>
    </row>
    <row r="25621" spans="2:19" ht="15.75" customHeight="1" x14ac:dyDescent="0.25">
      <c r="B25621" s="106"/>
      <c r="C25621" s="106"/>
      <c r="D25621" s="139"/>
      <c r="P25621" s="142"/>
      <c r="Q25621" s="142"/>
      <c r="R25621" s="142"/>
      <c r="S25621" s="139"/>
    </row>
    <row r="25622" spans="2:19" ht="15.75" customHeight="1" x14ac:dyDescent="0.25">
      <c r="B25622" s="106"/>
      <c r="C25622" s="106"/>
      <c r="D25622" s="139"/>
      <c r="P25622" s="142"/>
      <c r="Q25622" s="142"/>
      <c r="R25622" s="142"/>
      <c r="S25622" s="139"/>
    </row>
    <row r="25623" spans="2:19" ht="15.75" customHeight="1" x14ac:dyDescent="0.25">
      <c r="B25623" s="106"/>
      <c r="C25623" s="106"/>
      <c r="D25623" s="139"/>
      <c r="P25623" s="142"/>
      <c r="Q25623" s="142"/>
      <c r="R25623" s="142"/>
      <c r="S25623" s="139"/>
    </row>
    <row r="25624" spans="2:19" ht="15.75" customHeight="1" x14ac:dyDescent="0.25">
      <c r="B25624" s="106"/>
      <c r="C25624" s="106"/>
      <c r="D25624" s="139"/>
      <c r="P25624" s="142"/>
      <c r="Q25624" s="142"/>
      <c r="R25624" s="142"/>
      <c r="S25624" s="139"/>
    </row>
    <row r="25625" spans="2:19" ht="15.75" customHeight="1" x14ac:dyDescent="0.25">
      <c r="B25625" s="106"/>
      <c r="C25625" s="106"/>
      <c r="D25625" s="139"/>
      <c r="P25625" s="142"/>
      <c r="Q25625" s="142"/>
      <c r="R25625" s="142"/>
      <c r="S25625" s="139"/>
    </row>
    <row r="25626" spans="2:19" ht="15.75" customHeight="1" x14ac:dyDescent="0.25">
      <c r="B25626" s="106"/>
      <c r="C25626" s="106"/>
      <c r="D25626" s="139"/>
      <c r="P25626" s="142"/>
      <c r="Q25626" s="142"/>
      <c r="R25626" s="142"/>
      <c r="S25626" s="139"/>
    </row>
    <row r="25627" spans="2:19" ht="15.75" customHeight="1" x14ac:dyDescent="0.25">
      <c r="B25627" s="106"/>
      <c r="C25627" s="106"/>
      <c r="D25627" s="139"/>
      <c r="P25627" s="142"/>
      <c r="Q25627" s="142"/>
      <c r="R25627" s="142"/>
      <c r="S25627" s="139"/>
    </row>
    <row r="25628" spans="2:19" ht="15.75" customHeight="1" x14ac:dyDescent="0.25">
      <c r="B25628" s="106"/>
      <c r="C25628" s="106"/>
      <c r="D25628" s="139"/>
      <c r="P25628" s="142"/>
      <c r="Q25628" s="142"/>
      <c r="R25628" s="142"/>
      <c r="S25628" s="139"/>
    </row>
    <row r="25629" spans="2:19" ht="15.75" customHeight="1" x14ac:dyDescent="0.25">
      <c r="B25629" s="106"/>
      <c r="C25629" s="106"/>
      <c r="D25629" s="139"/>
      <c r="P25629" s="142"/>
      <c r="Q25629" s="142"/>
      <c r="R25629" s="142"/>
      <c r="S25629" s="139"/>
    </row>
    <row r="25630" spans="2:19" ht="15.75" customHeight="1" x14ac:dyDescent="0.25">
      <c r="B25630" s="106"/>
      <c r="C25630" s="106"/>
      <c r="D25630" s="139"/>
      <c r="P25630" s="142"/>
      <c r="Q25630" s="142"/>
      <c r="R25630" s="142"/>
      <c r="S25630" s="139"/>
    </row>
    <row r="25631" spans="2:19" ht="15.75" customHeight="1" x14ac:dyDescent="0.25">
      <c r="B25631" s="106"/>
      <c r="C25631" s="106"/>
      <c r="D25631" s="139"/>
      <c r="P25631" s="142"/>
      <c r="Q25631" s="142"/>
      <c r="R25631" s="142"/>
      <c r="S25631" s="139"/>
    </row>
    <row r="25632" spans="2:19" ht="15.75" customHeight="1" x14ac:dyDescent="0.25">
      <c r="B25632" s="106"/>
      <c r="C25632" s="106"/>
      <c r="D25632" s="139"/>
      <c r="P25632" s="142"/>
      <c r="Q25632" s="142"/>
      <c r="R25632" s="142"/>
      <c r="S25632" s="139"/>
    </row>
    <row r="25633" spans="2:19" ht="15.75" customHeight="1" x14ac:dyDescent="0.25">
      <c r="B25633" s="106"/>
      <c r="C25633" s="106"/>
      <c r="D25633" s="139"/>
      <c r="P25633" s="142"/>
      <c r="Q25633" s="142"/>
      <c r="R25633" s="142"/>
      <c r="S25633" s="139"/>
    </row>
    <row r="25634" spans="2:19" ht="15.75" customHeight="1" x14ac:dyDescent="0.25">
      <c r="B25634" s="106"/>
      <c r="C25634" s="106"/>
      <c r="D25634" s="139"/>
      <c r="P25634" s="142"/>
      <c r="Q25634" s="142"/>
      <c r="R25634" s="142"/>
      <c r="S25634" s="139"/>
    </row>
    <row r="25635" spans="2:19" ht="15.75" customHeight="1" x14ac:dyDescent="0.25">
      <c r="B25635" s="106"/>
      <c r="C25635" s="106"/>
      <c r="D25635" s="139"/>
      <c r="P25635" s="142"/>
      <c r="Q25635" s="142"/>
      <c r="R25635" s="142"/>
      <c r="S25635" s="139"/>
    </row>
    <row r="25636" spans="2:19" ht="15.75" customHeight="1" x14ac:dyDescent="0.25">
      <c r="B25636" s="106"/>
      <c r="C25636" s="106"/>
      <c r="D25636" s="139"/>
      <c r="P25636" s="142"/>
      <c r="Q25636" s="142"/>
      <c r="R25636" s="142"/>
      <c r="S25636" s="139"/>
    </row>
    <row r="25637" spans="2:19" ht="15.75" customHeight="1" x14ac:dyDescent="0.25">
      <c r="B25637" s="106"/>
      <c r="C25637" s="106"/>
      <c r="D25637" s="139"/>
      <c r="P25637" s="142"/>
      <c r="Q25637" s="142"/>
      <c r="R25637" s="142"/>
      <c r="S25637" s="139"/>
    </row>
    <row r="25638" spans="2:19" ht="15.75" customHeight="1" x14ac:dyDescent="0.25">
      <c r="B25638" s="106"/>
      <c r="C25638" s="106"/>
      <c r="D25638" s="139"/>
      <c r="P25638" s="142"/>
      <c r="Q25638" s="142"/>
      <c r="R25638" s="142"/>
      <c r="S25638" s="139"/>
    </row>
    <row r="25639" spans="2:19" ht="15.75" customHeight="1" x14ac:dyDescent="0.25">
      <c r="B25639" s="106"/>
      <c r="C25639" s="106"/>
      <c r="D25639" s="139"/>
      <c r="P25639" s="142"/>
      <c r="Q25639" s="142"/>
      <c r="R25639" s="142"/>
      <c r="S25639" s="139"/>
    </row>
    <row r="25640" spans="2:19" ht="15.75" customHeight="1" x14ac:dyDescent="0.25">
      <c r="B25640" s="106"/>
      <c r="C25640" s="106"/>
      <c r="D25640" s="139"/>
      <c r="P25640" s="142"/>
      <c r="Q25640" s="142"/>
      <c r="R25640" s="142"/>
      <c r="S25640" s="139"/>
    </row>
    <row r="25641" spans="2:19" ht="15.75" customHeight="1" x14ac:dyDescent="0.25">
      <c r="B25641" s="106"/>
      <c r="C25641" s="106"/>
      <c r="D25641" s="139"/>
      <c r="P25641" s="142"/>
      <c r="Q25641" s="142"/>
      <c r="R25641" s="142"/>
      <c r="S25641" s="139"/>
    </row>
    <row r="25642" spans="2:19" ht="15.75" customHeight="1" x14ac:dyDescent="0.25">
      <c r="B25642" s="106"/>
      <c r="C25642" s="106"/>
      <c r="D25642" s="139"/>
      <c r="P25642" s="142"/>
      <c r="Q25642" s="142"/>
      <c r="R25642" s="142"/>
      <c r="S25642" s="139"/>
    </row>
    <row r="25643" spans="2:19" ht="15.75" customHeight="1" x14ac:dyDescent="0.25">
      <c r="B25643" s="106"/>
      <c r="C25643" s="106"/>
      <c r="D25643" s="139"/>
      <c r="P25643" s="142"/>
      <c r="Q25643" s="142"/>
      <c r="R25643" s="142"/>
      <c r="S25643" s="139"/>
    </row>
    <row r="25644" spans="2:19" ht="15.75" customHeight="1" x14ac:dyDescent="0.25">
      <c r="B25644" s="106"/>
      <c r="C25644" s="106"/>
      <c r="D25644" s="139"/>
      <c r="P25644" s="142"/>
      <c r="Q25644" s="142"/>
      <c r="R25644" s="142"/>
      <c r="S25644" s="139"/>
    </row>
    <row r="25645" spans="2:19" ht="15.75" customHeight="1" x14ac:dyDescent="0.25">
      <c r="B25645" s="106"/>
      <c r="C25645" s="106"/>
      <c r="D25645" s="139"/>
      <c r="P25645" s="142"/>
      <c r="Q25645" s="142"/>
      <c r="R25645" s="142"/>
      <c r="S25645" s="139"/>
    </row>
    <row r="25646" spans="2:19" ht="15.75" customHeight="1" x14ac:dyDescent="0.25">
      <c r="B25646" s="106"/>
      <c r="C25646" s="106"/>
      <c r="D25646" s="139"/>
      <c r="P25646" s="142"/>
      <c r="Q25646" s="142"/>
      <c r="R25646" s="142"/>
      <c r="S25646" s="139"/>
    </row>
    <row r="25647" spans="2:19" ht="15.75" customHeight="1" x14ac:dyDescent="0.25">
      <c r="B25647" s="106"/>
      <c r="C25647" s="106"/>
      <c r="D25647" s="139"/>
      <c r="P25647" s="142"/>
      <c r="Q25647" s="142"/>
      <c r="R25647" s="142"/>
      <c r="S25647" s="139"/>
    </row>
    <row r="25648" spans="2:19" ht="15.75" customHeight="1" x14ac:dyDescent="0.25">
      <c r="B25648" s="106"/>
      <c r="C25648" s="106"/>
      <c r="D25648" s="139"/>
      <c r="P25648" s="142"/>
      <c r="Q25648" s="142"/>
      <c r="R25648" s="142"/>
      <c r="S25648" s="139"/>
    </row>
    <row r="25649" spans="2:19" ht="15.75" customHeight="1" x14ac:dyDescent="0.25">
      <c r="B25649" s="106"/>
      <c r="C25649" s="106"/>
      <c r="D25649" s="139"/>
      <c r="P25649" s="142"/>
      <c r="Q25649" s="142"/>
      <c r="R25649" s="142"/>
      <c r="S25649" s="139"/>
    </row>
    <row r="25650" spans="2:19" ht="15.75" customHeight="1" x14ac:dyDescent="0.25">
      <c r="B25650" s="106"/>
      <c r="C25650" s="106"/>
      <c r="D25650" s="139"/>
      <c r="P25650" s="142"/>
      <c r="Q25650" s="142"/>
      <c r="R25650" s="142"/>
      <c r="S25650" s="139"/>
    </row>
    <row r="25651" spans="2:19" ht="15.75" customHeight="1" x14ac:dyDescent="0.25">
      <c r="B25651" s="106"/>
      <c r="C25651" s="106"/>
      <c r="D25651" s="139"/>
      <c r="P25651" s="142"/>
      <c r="Q25651" s="142"/>
      <c r="R25651" s="142"/>
      <c r="S25651" s="139"/>
    </row>
    <row r="25652" spans="2:19" ht="15.75" customHeight="1" x14ac:dyDescent="0.25">
      <c r="B25652" s="106"/>
      <c r="C25652" s="106"/>
      <c r="D25652" s="139"/>
      <c r="P25652" s="142"/>
      <c r="Q25652" s="142"/>
      <c r="R25652" s="142"/>
      <c r="S25652" s="139"/>
    </row>
    <row r="25653" spans="2:19" ht="15.75" customHeight="1" x14ac:dyDescent="0.25">
      <c r="B25653" s="106"/>
      <c r="C25653" s="106"/>
      <c r="D25653" s="139"/>
      <c r="P25653" s="142"/>
      <c r="Q25653" s="142"/>
      <c r="R25653" s="142"/>
      <c r="S25653" s="139"/>
    </row>
    <row r="25654" spans="2:19" ht="15.75" customHeight="1" x14ac:dyDescent="0.25">
      <c r="B25654" s="106"/>
      <c r="C25654" s="106"/>
      <c r="D25654" s="139"/>
      <c r="P25654" s="142"/>
      <c r="Q25654" s="142"/>
      <c r="R25654" s="142"/>
      <c r="S25654" s="139"/>
    </row>
    <row r="25655" spans="2:19" ht="15.75" customHeight="1" x14ac:dyDescent="0.25">
      <c r="B25655" s="106"/>
      <c r="C25655" s="106"/>
      <c r="D25655" s="139"/>
      <c r="P25655" s="142"/>
      <c r="Q25655" s="142"/>
      <c r="R25655" s="142"/>
      <c r="S25655" s="139"/>
    </row>
    <row r="25656" spans="2:19" ht="15.75" customHeight="1" x14ac:dyDescent="0.25">
      <c r="B25656" s="106"/>
      <c r="C25656" s="106"/>
      <c r="D25656" s="139"/>
      <c r="P25656" s="142"/>
      <c r="Q25656" s="142"/>
      <c r="R25656" s="142"/>
      <c r="S25656" s="139"/>
    </row>
    <row r="25657" spans="2:19" ht="15.75" customHeight="1" x14ac:dyDescent="0.25">
      <c r="B25657" s="106"/>
      <c r="C25657" s="106"/>
      <c r="D25657" s="139"/>
      <c r="P25657" s="142"/>
      <c r="Q25657" s="142"/>
      <c r="R25657" s="142"/>
      <c r="S25657" s="139"/>
    </row>
    <row r="25658" spans="2:19" ht="15.75" customHeight="1" x14ac:dyDescent="0.25">
      <c r="B25658" s="106"/>
      <c r="C25658" s="106"/>
      <c r="D25658" s="139"/>
      <c r="P25658" s="142"/>
      <c r="Q25658" s="142"/>
      <c r="R25658" s="142"/>
      <c r="S25658" s="139"/>
    </row>
    <row r="25659" spans="2:19" ht="15.75" customHeight="1" x14ac:dyDescent="0.25">
      <c r="B25659" s="106"/>
      <c r="C25659" s="106"/>
      <c r="D25659" s="139"/>
      <c r="P25659" s="142"/>
      <c r="Q25659" s="142"/>
      <c r="R25659" s="142"/>
      <c r="S25659" s="139"/>
    </row>
    <row r="25660" spans="2:19" ht="15.75" customHeight="1" x14ac:dyDescent="0.25">
      <c r="B25660" s="106"/>
      <c r="C25660" s="106"/>
      <c r="D25660" s="139"/>
      <c r="P25660" s="142"/>
      <c r="Q25660" s="142"/>
      <c r="R25660" s="142"/>
      <c r="S25660" s="139"/>
    </row>
    <row r="25661" spans="2:19" ht="15.75" customHeight="1" x14ac:dyDescent="0.25">
      <c r="B25661" s="106"/>
      <c r="C25661" s="106"/>
      <c r="D25661" s="139"/>
      <c r="P25661" s="142"/>
      <c r="Q25661" s="142"/>
      <c r="R25661" s="142"/>
      <c r="S25661" s="139"/>
    </row>
    <row r="25662" spans="2:19" ht="15.75" customHeight="1" x14ac:dyDescent="0.25">
      <c r="B25662" s="106"/>
      <c r="C25662" s="106"/>
      <c r="D25662" s="139"/>
      <c r="P25662" s="142"/>
      <c r="Q25662" s="142"/>
      <c r="R25662" s="142"/>
      <c r="S25662" s="139"/>
    </row>
    <row r="25663" spans="2:19" ht="15.75" customHeight="1" x14ac:dyDescent="0.25">
      <c r="B25663" s="106"/>
      <c r="C25663" s="106"/>
      <c r="D25663" s="139"/>
      <c r="P25663" s="142"/>
      <c r="Q25663" s="142"/>
      <c r="R25663" s="142"/>
      <c r="S25663" s="139"/>
    </row>
    <row r="25664" spans="2:19" ht="15.75" customHeight="1" x14ac:dyDescent="0.25">
      <c r="B25664" s="106"/>
      <c r="C25664" s="106"/>
      <c r="D25664" s="139"/>
      <c r="P25664" s="142"/>
      <c r="Q25664" s="142"/>
      <c r="R25664" s="142"/>
      <c r="S25664" s="139"/>
    </row>
    <row r="25665" spans="2:19" ht="15.75" customHeight="1" x14ac:dyDescent="0.25">
      <c r="B25665" s="106"/>
      <c r="C25665" s="106"/>
      <c r="D25665" s="139"/>
      <c r="P25665" s="142"/>
      <c r="Q25665" s="142"/>
      <c r="R25665" s="142"/>
      <c r="S25665" s="139"/>
    </row>
    <row r="25666" spans="2:19" ht="15.75" customHeight="1" x14ac:dyDescent="0.25">
      <c r="B25666" s="106"/>
      <c r="C25666" s="106"/>
      <c r="D25666" s="139"/>
      <c r="P25666" s="142"/>
      <c r="Q25666" s="142"/>
      <c r="R25666" s="142"/>
      <c r="S25666" s="139"/>
    </row>
    <row r="25667" spans="2:19" ht="15.75" customHeight="1" x14ac:dyDescent="0.25">
      <c r="B25667" s="106"/>
      <c r="C25667" s="106"/>
      <c r="D25667" s="139"/>
      <c r="P25667" s="142"/>
      <c r="Q25667" s="142"/>
      <c r="R25667" s="142"/>
      <c r="S25667" s="139"/>
    </row>
    <row r="25668" spans="2:19" ht="15.75" customHeight="1" x14ac:dyDescent="0.25">
      <c r="B25668" s="106"/>
      <c r="C25668" s="106"/>
      <c r="D25668" s="139"/>
      <c r="P25668" s="142"/>
      <c r="Q25668" s="142"/>
      <c r="R25668" s="142"/>
      <c r="S25668" s="139"/>
    </row>
    <row r="25669" spans="2:19" ht="15.75" customHeight="1" x14ac:dyDescent="0.25">
      <c r="B25669" s="106"/>
      <c r="C25669" s="106"/>
      <c r="D25669" s="139"/>
      <c r="P25669" s="142"/>
      <c r="Q25669" s="142"/>
      <c r="R25669" s="142"/>
      <c r="S25669" s="139"/>
    </row>
    <row r="25670" spans="2:19" ht="15.75" customHeight="1" x14ac:dyDescent="0.25">
      <c r="B25670" s="106"/>
      <c r="C25670" s="106"/>
      <c r="D25670" s="139"/>
      <c r="P25670" s="142"/>
      <c r="Q25670" s="142"/>
      <c r="R25670" s="142"/>
      <c r="S25670" s="139"/>
    </row>
    <row r="25671" spans="2:19" ht="15.75" customHeight="1" x14ac:dyDescent="0.25">
      <c r="B25671" s="106"/>
      <c r="C25671" s="106"/>
      <c r="D25671" s="139"/>
      <c r="P25671" s="142"/>
      <c r="Q25671" s="142"/>
      <c r="R25671" s="142"/>
      <c r="S25671" s="139"/>
    </row>
    <row r="25672" spans="2:19" ht="15.75" customHeight="1" x14ac:dyDescent="0.25">
      <c r="B25672" s="106"/>
      <c r="C25672" s="106"/>
      <c r="D25672" s="139"/>
      <c r="P25672" s="142"/>
      <c r="Q25672" s="142"/>
      <c r="R25672" s="142"/>
      <c r="S25672" s="139"/>
    </row>
    <row r="25673" spans="2:19" ht="15.75" customHeight="1" x14ac:dyDescent="0.25">
      <c r="B25673" s="106"/>
      <c r="C25673" s="106"/>
      <c r="D25673" s="139"/>
      <c r="P25673" s="142"/>
      <c r="Q25673" s="142"/>
      <c r="R25673" s="142"/>
      <c r="S25673" s="139"/>
    </row>
    <row r="25674" spans="2:19" ht="15.75" customHeight="1" x14ac:dyDescent="0.25">
      <c r="B25674" s="106"/>
      <c r="C25674" s="106"/>
      <c r="D25674" s="139"/>
      <c r="P25674" s="142"/>
      <c r="Q25674" s="142"/>
      <c r="R25674" s="142"/>
      <c r="S25674" s="139"/>
    </row>
    <row r="25675" spans="2:19" ht="15.75" customHeight="1" x14ac:dyDescent="0.25">
      <c r="B25675" s="106"/>
      <c r="C25675" s="106"/>
      <c r="D25675" s="139"/>
      <c r="P25675" s="142"/>
      <c r="Q25675" s="142"/>
      <c r="R25675" s="142"/>
      <c r="S25675" s="139"/>
    </row>
    <row r="25676" spans="2:19" ht="15.75" customHeight="1" x14ac:dyDescent="0.25">
      <c r="B25676" s="106"/>
      <c r="C25676" s="106"/>
      <c r="D25676" s="139"/>
      <c r="P25676" s="142"/>
      <c r="Q25676" s="142"/>
      <c r="R25676" s="142"/>
      <c r="S25676" s="139"/>
    </row>
    <row r="25677" spans="2:19" ht="15.75" customHeight="1" x14ac:dyDescent="0.25">
      <c r="B25677" s="106"/>
      <c r="C25677" s="106"/>
      <c r="D25677" s="139"/>
      <c r="P25677" s="142"/>
      <c r="Q25677" s="142"/>
      <c r="R25677" s="142"/>
      <c r="S25677" s="139"/>
    </row>
    <row r="25678" spans="2:19" ht="15.75" customHeight="1" x14ac:dyDescent="0.25">
      <c r="B25678" s="106"/>
      <c r="C25678" s="106"/>
      <c r="D25678" s="139"/>
      <c r="P25678" s="142"/>
      <c r="Q25678" s="142"/>
      <c r="R25678" s="142"/>
      <c r="S25678" s="139"/>
    </row>
    <row r="25679" spans="2:19" ht="15.75" customHeight="1" x14ac:dyDescent="0.25">
      <c r="B25679" s="106"/>
      <c r="C25679" s="106"/>
      <c r="D25679" s="139"/>
      <c r="P25679" s="142"/>
      <c r="Q25679" s="142"/>
      <c r="R25679" s="142"/>
      <c r="S25679" s="139"/>
    </row>
    <row r="25680" spans="2:19" ht="15.75" customHeight="1" x14ac:dyDescent="0.25">
      <c r="B25680" s="106"/>
      <c r="C25680" s="106"/>
      <c r="D25680" s="139"/>
      <c r="P25680" s="142"/>
      <c r="Q25680" s="142"/>
      <c r="R25680" s="142"/>
      <c r="S25680" s="139"/>
    </row>
    <row r="25681" spans="2:19" ht="15.75" customHeight="1" x14ac:dyDescent="0.25">
      <c r="B25681" s="106"/>
      <c r="C25681" s="106"/>
      <c r="D25681" s="139"/>
      <c r="P25681" s="142"/>
      <c r="Q25681" s="142"/>
      <c r="R25681" s="142"/>
      <c r="S25681" s="139"/>
    </row>
    <row r="25682" spans="2:19" ht="15.75" customHeight="1" x14ac:dyDescent="0.25">
      <c r="B25682" s="106"/>
      <c r="C25682" s="106"/>
      <c r="D25682" s="139"/>
      <c r="P25682" s="142"/>
      <c r="Q25682" s="142"/>
      <c r="R25682" s="142"/>
      <c r="S25682" s="139"/>
    </row>
    <row r="25683" spans="2:19" ht="15.75" customHeight="1" x14ac:dyDescent="0.25">
      <c r="B25683" s="106"/>
      <c r="C25683" s="106"/>
      <c r="D25683" s="139"/>
      <c r="P25683" s="142"/>
      <c r="Q25683" s="142"/>
      <c r="R25683" s="142"/>
      <c r="S25683" s="139"/>
    </row>
    <row r="25684" spans="2:19" ht="15.75" customHeight="1" x14ac:dyDescent="0.25">
      <c r="B25684" s="106"/>
      <c r="C25684" s="106"/>
      <c r="D25684" s="139"/>
      <c r="P25684" s="142"/>
      <c r="Q25684" s="142"/>
      <c r="R25684" s="142"/>
      <c r="S25684" s="139"/>
    </row>
    <row r="25685" spans="2:19" ht="15.75" customHeight="1" x14ac:dyDescent="0.25">
      <c r="B25685" s="106"/>
      <c r="C25685" s="106"/>
      <c r="D25685" s="139"/>
      <c r="P25685" s="142"/>
      <c r="Q25685" s="142"/>
      <c r="R25685" s="142"/>
      <c r="S25685" s="139"/>
    </row>
    <row r="25686" spans="2:19" ht="15.75" customHeight="1" x14ac:dyDescent="0.25">
      <c r="B25686" s="106"/>
      <c r="C25686" s="106"/>
      <c r="D25686" s="139"/>
      <c r="P25686" s="142"/>
      <c r="Q25686" s="142"/>
      <c r="R25686" s="142"/>
      <c r="S25686" s="139"/>
    </row>
    <row r="25687" spans="2:19" ht="15.75" customHeight="1" x14ac:dyDescent="0.25">
      <c r="B25687" s="106"/>
      <c r="C25687" s="106"/>
      <c r="D25687" s="139"/>
      <c r="P25687" s="142"/>
      <c r="Q25687" s="142"/>
      <c r="R25687" s="142"/>
      <c r="S25687" s="139"/>
    </row>
    <row r="25688" spans="2:19" ht="15.75" customHeight="1" x14ac:dyDescent="0.25">
      <c r="B25688" s="106"/>
      <c r="C25688" s="106"/>
      <c r="D25688" s="139"/>
      <c r="P25688" s="142"/>
      <c r="Q25688" s="142"/>
      <c r="R25688" s="142"/>
      <c r="S25688" s="139"/>
    </row>
    <row r="25689" spans="2:19" ht="15.75" customHeight="1" x14ac:dyDescent="0.25">
      <c r="B25689" s="106"/>
      <c r="C25689" s="106"/>
      <c r="D25689" s="139"/>
      <c r="P25689" s="142"/>
      <c r="Q25689" s="142"/>
      <c r="R25689" s="142"/>
      <c r="S25689" s="139"/>
    </row>
    <row r="25690" spans="2:19" ht="15.75" customHeight="1" x14ac:dyDescent="0.25">
      <c r="B25690" s="106"/>
      <c r="C25690" s="106"/>
      <c r="D25690" s="139"/>
      <c r="P25690" s="142"/>
      <c r="Q25690" s="142"/>
      <c r="R25690" s="142"/>
      <c r="S25690" s="139"/>
    </row>
    <row r="25691" spans="2:19" ht="15.75" customHeight="1" x14ac:dyDescent="0.25">
      <c r="B25691" s="106"/>
      <c r="C25691" s="106"/>
      <c r="D25691" s="139"/>
      <c r="P25691" s="142"/>
      <c r="Q25691" s="142"/>
      <c r="R25691" s="142"/>
      <c r="S25691" s="139"/>
    </row>
    <row r="25692" spans="2:19" ht="15.75" customHeight="1" x14ac:dyDescent="0.25">
      <c r="B25692" s="106"/>
      <c r="C25692" s="106"/>
      <c r="D25692" s="139"/>
      <c r="P25692" s="142"/>
      <c r="Q25692" s="142"/>
      <c r="R25692" s="142"/>
      <c r="S25692" s="139"/>
    </row>
    <row r="25693" spans="2:19" ht="15.75" customHeight="1" x14ac:dyDescent="0.25">
      <c r="B25693" s="106"/>
      <c r="C25693" s="106"/>
      <c r="D25693" s="139"/>
      <c r="P25693" s="142"/>
      <c r="Q25693" s="142"/>
      <c r="R25693" s="142"/>
      <c r="S25693" s="139"/>
    </row>
    <row r="25694" spans="2:19" ht="15.75" customHeight="1" x14ac:dyDescent="0.25">
      <c r="B25694" s="106"/>
      <c r="C25694" s="106"/>
      <c r="D25694" s="139"/>
      <c r="P25694" s="142"/>
      <c r="Q25694" s="142"/>
      <c r="R25694" s="142"/>
      <c r="S25694" s="139"/>
    </row>
    <row r="25695" spans="2:19" ht="15.75" customHeight="1" x14ac:dyDescent="0.25">
      <c r="B25695" s="106"/>
      <c r="C25695" s="106"/>
      <c r="D25695" s="139"/>
      <c r="P25695" s="142"/>
      <c r="Q25695" s="142"/>
      <c r="R25695" s="142"/>
      <c r="S25695" s="139"/>
    </row>
    <row r="25696" spans="2:19" ht="15.75" customHeight="1" x14ac:dyDescent="0.25">
      <c r="B25696" s="106"/>
      <c r="C25696" s="106"/>
      <c r="D25696" s="139"/>
      <c r="P25696" s="142"/>
      <c r="Q25696" s="142"/>
      <c r="R25696" s="142"/>
      <c r="S25696" s="139"/>
    </row>
    <row r="25697" spans="2:19" ht="15.75" customHeight="1" x14ac:dyDescent="0.25">
      <c r="B25697" s="106"/>
      <c r="C25697" s="106"/>
      <c r="D25697" s="139"/>
      <c r="P25697" s="142"/>
      <c r="Q25697" s="142"/>
      <c r="R25697" s="142"/>
      <c r="S25697" s="139"/>
    </row>
    <row r="25698" spans="2:19" ht="15.75" customHeight="1" x14ac:dyDescent="0.25">
      <c r="B25698" s="106"/>
      <c r="C25698" s="106"/>
      <c r="D25698" s="139"/>
      <c r="P25698" s="142"/>
      <c r="Q25698" s="142"/>
      <c r="R25698" s="142"/>
      <c r="S25698" s="139"/>
    </row>
    <row r="25699" spans="2:19" ht="15.75" customHeight="1" x14ac:dyDescent="0.25">
      <c r="B25699" s="106"/>
      <c r="C25699" s="106"/>
      <c r="D25699" s="139"/>
      <c r="P25699" s="142"/>
      <c r="Q25699" s="142"/>
      <c r="R25699" s="142"/>
      <c r="S25699" s="139"/>
    </row>
    <row r="25700" spans="2:19" ht="15.75" customHeight="1" x14ac:dyDescent="0.25">
      <c r="B25700" s="106"/>
      <c r="C25700" s="106"/>
      <c r="D25700" s="139"/>
      <c r="P25700" s="142"/>
      <c r="Q25700" s="142"/>
      <c r="R25700" s="142"/>
      <c r="S25700" s="139"/>
    </row>
    <row r="25701" spans="2:19" ht="15.75" customHeight="1" x14ac:dyDescent="0.25">
      <c r="B25701" s="106"/>
      <c r="C25701" s="106"/>
      <c r="D25701" s="139"/>
      <c r="P25701" s="142"/>
      <c r="Q25701" s="142"/>
      <c r="R25701" s="142"/>
      <c r="S25701" s="139"/>
    </row>
    <row r="25702" spans="2:19" ht="15.75" customHeight="1" x14ac:dyDescent="0.25">
      <c r="B25702" s="106"/>
      <c r="C25702" s="106"/>
      <c r="D25702" s="139"/>
      <c r="P25702" s="142"/>
      <c r="Q25702" s="142"/>
      <c r="R25702" s="142"/>
      <c r="S25702" s="139"/>
    </row>
    <row r="25703" spans="2:19" ht="15.75" customHeight="1" x14ac:dyDescent="0.25">
      <c r="B25703" s="106"/>
      <c r="C25703" s="106"/>
      <c r="D25703" s="139"/>
      <c r="P25703" s="142"/>
      <c r="Q25703" s="142"/>
      <c r="R25703" s="142"/>
      <c r="S25703" s="139"/>
    </row>
    <row r="25704" spans="2:19" ht="15.75" customHeight="1" x14ac:dyDescent="0.25">
      <c r="B25704" s="106"/>
      <c r="C25704" s="106"/>
      <c r="D25704" s="139"/>
      <c r="P25704" s="142"/>
      <c r="Q25704" s="142"/>
      <c r="R25704" s="142"/>
      <c r="S25704" s="139"/>
    </row>
    <row r="25705" spans="2:19" ht="15.75" customHeight="1" x14ac:dyDescent="0.25">
      <c r="B25705" s="106"/>
      <c r="C25705" s="106"/>
      <c r="D25705" s="139"/>
      <c r="P25705" s="142"/>
      <c r="Q25705" s="142"/>
      <c r="R25705" s="142"/>
      <c r="S25705" s="139"/>
    </row>
    <row r="25706" spans="2:19" ht="15.75" customHeight="1" x14ac:dyDescent="0.25">
      <c r="B25706" s="106"/>
      <c r="C25706" s="106"/>
      <c r="D25706" s="139"/>
      <c r="P25706" s="142"/>
      <c r="Q25706" s="142"/>
      <c r="R25706" s="142"/>
      <c r="S25706" s="139"/>
    </row>
    <row r="25707" spans="2:19" ht="15.75" customHeight="1" x14ac:dyDescent="0.25">
      <c r="B25707" s="106"/>
      <c r="C25707" s="106"/>
      <c r="D25707" s="139"/>
      <c r="P25707" s="142"/>
      <c r="Q25707" s="142"/>
      <c r="R25707" s="142"/>
      <c r="S25707" s="139"/>
    </row>
    <row r="25708" spans="2:19" ht="15.75" customHeight="1" x14ac:dyDescent="0.25">
      <c r="B25708" s="106"/>
      <c r="C25708" s="106"/>
      <c r="D25708" s="139"/>
      <c r="P25708" s="142"/>
      <c r="Q25708" s="142"/>
      <c r="R25708" s="142"/>
      <c r="S25708" s="139"/>
    </row>
    <row r="25709" spans="2:19" ht="15.75" customHeight="1" x14ac:dyDescent="0.25">
      <c r="B25709" s="106"/>
      <c r="C25709" s="106"/>
      <c r="D25709" s="139"/>
      <c r="P25709" s="142"/>
      <c r="Q25709" s="142"/>
      <c r="R25709" s="142"/>
      <c r="S25709" s="139"/>
    </row>
    <row r="25710" spans="2:19" ht="15.75" customHeight="1" x14ac:dyDescent="0.25">
      <c r="B25710" s="106"/>
      <c r="C25710" s="106"/>
      <c r="D25710" s="139"/>
      <c r="P25710" s="142"/>
      <c r="Q25710" s="142"/>
      <c r="R25710" s="142"/>
      <c r="S25710" s="139"/>
    </row>
    <row r="25711" spans="2:19" ht="15.75" customHeight="1" x14ac:dyDescent="0.25">
      <c r="B25711" s="106"/>
      <c r="C25711" s="106"/>
      <c r="D25711" s="139"/>
      <c r="P25711" s="142"/>
      <c r="Q25711" s="142"/>
      <c r="R25711" s="142"/>
      <c r="S25711" s="139"/>
    </row>
    <row r="25712" spans="2:19" ht="15.75" customHeight="1" x14ac:dyDescent="0.25">
      <c r="B25712" s="106"/>
      <c r="C25712" s="106"/>
      <c r="D25712" s="139"/>
      <c r="P25712" s="142"/>
      <c r="Q25712" s="142"/>
      <c r="R25712" s="142"/>
      <c r="S25712" s="139"/>
    </row>
    <row r="25713" spans="2:19" ht="15.75" customHeight="1" x14ac:dyDescent="0.25">
      <c r="B25713" s="106"/>
      <c r="C25713" s="106"/>
      <c r="D25713" s="139"/>
      <c r="P25713" s="142"/>
      <c r="Q25713" s="142"/>
      <c r="R25713" s="142"/>
      <c r="S25713" s="139"/>
    </row>
    <row r="25714" spans="2:19" ht="15.75" customHeight="1" x14ac:dyDescent="0.25">
      <c r="B25714" s="106"/>
      <c r="C25714" s="106"/>
      <c r="D25714" s="139"/>
      <c r="P25714" s="142"/>
      <c r="Q25714" s="142"/>
      <c r="R25714" s="142"/>
      <c r="S25714" s="139"/>
    </row>
    <row r="25715" spans="2:19" ht="15.75" customHeight="1" x14ac:dyDescent="0.25">
      <c r="B25715" s="106"/>
      <c r="C25715" s="106"/>
      <c r="D25715" s="139"/>
      <c r="P25715" s="142"/>
      <c r="Q25715" s="142"/>
      <c r="R25715" s="142"/>
      <c r="S25715" s="139"/>
    </row>
    <row r="25716" spans="2:19" ht="15.75" customHeight="1" x14ac:dyDescent="0.25">
      <c r="B25716" s="106"/>
      <c r="C25716" s="106"/>
      <c r="D25716" s="139"/>
      <c r="P25716" s="142"/>
      <c r="Q25716" s="142"/>
      <c r="R25716" s="142"/>
      <c r="S25716" s="139"/>
    </row>
    <row r="25717" spans="2:19" ht="15.75" customHeight="1" x14ac:dyDescent="0.25">
      <c r="B25717" s="106"/>
      <c r="C25717" s="106"/>
      <c r="D25717" s="139"/>
      <c r="P25717" s="142"/>
      <c r="Q25717" s="142"/>
      <c r="R25717" s="142"/>
      <c r="S25717" s="139"/>
    </row>
    <row r="25718" spans="2:19" ht="15.75" customHeight="1" x14ac:dyDescent="0.25">
      <c r="B25718" s="106"/>
      <c r="C25718" s="106"/>
      <c r="D25718" s="139"/>
      <c r="P25718" s="142"/>
      <c r="Q25718" s="142"/>
      <c r="R25718" s="142"/>
      <c r="S25718" s="139"/>
    </row>
    <row r="25719" spans="2:19" ht="15.75" customHeight="1" x14ac:dyDescent="0.25">
      <c r="B25719" s="106"/>
      <c r="C25719" s="106"/>
      <c r="D25719" s="139"/>
      <c r="P25719" s="142"/>
      <c r="Q25719" s="142"/>
      <c r="R25719" s="142"/>
      <c r="S25719" s="139"/>
    </row>
    <row r="25720" spans="2:19" ht="15.75" customHeight="1" x14ac:dyDescent="0.25">
      <c r="B25720" s="106"/>
      <c r="C25720" s="106"/>
      <c r="D25720" s="139"/>
      <c r="P25720" s="142"/>
      <c r="Q25720" s="142"/>
      <c r="R25720" s="142"/>
      <c r="S25720" s="139"/>
    </row>
    <row r="25721" spans="2:19" ht="15.75" customHeight="1" x14ac:dyDescent="0.25">
      <c r="B25721" s="106"/>
      <c r="C25721" s="106"/>
      <c r="D25721" s="139"/>
      <c r="P25721" s="142"/>
      <c r="Q25721" s="142"/>
      <c r="R25721" s="142"/>
      <c r="S25721" s="139"/>
    </row>
    <row r="25722" spans="2:19" ht="15.75" customHeight="1" x14ac:dyDescent="0.25">
      <c r="B25722" s="106"/>
      <c r="C25722" s="106"/>
      <c r="D25722" s="139"/>
      <c r="P25722" s="142"/>
      <c r="Q25722" s="142"/>
      <c r="R25722" s="142"/>
      <c r="S25722" s="139"/>
    </row>
    <row r="25723" spans="2:19" ht="15.75" customHeight="1" x14ac:dyDescent="0.25">
      <c r="B25723" s="106"/>
      <c r="C25723" s="106"/>
      <c r="D25723" s="139"/>
      <c r="P25723" s="142"/>
      <c r="Q25723" s="142"/>
      <c r="R25723" s="142"/>
      <c r="S25723" s="139"/>
    </row>
    <row r="25724" spans="2:19" ht="15.75" customHeight="1" x14ac:dyDescent="0.25">
      <c r="B25724" s="106"/>
      <c r="C25724" s="106"/>
      <c r="D25724" s="139"/>
      <c r="P25724" s="142"/>
      <c r="Q25724" s="142"/>
      <c r="R25724" s="142"/>
      <c r="S25724" s="139"/>
    </row>
    <row r="25725" spans="2:19" ht="15.75" customHeight="1" x14ac:dyDescent="0.25">
      <c r="B25725" s="106"/>
      <c r="C25725" s="106"/>
      <c r="D25725" s="139"/>
      <c r="P25725" s="142"/>
      <c r="Q25725" s="142"/>
      <c r="R25725" s="142"/>
      <c r="S25725" s="139"/>
    </row>
    <row r="25726" spans="2:19" ht="15.75" customHeight="1" x14ac:dyDescent="0.25">
      <c r="B25726" s="106"/>
      <c r="C25726" s="106"/>
      <c r="D25726" s="139"/>
      <c r="P25726" s="142"/>
      <c r="Q25726" s="142"/>
      <c r="R25726" s="142"/>
      <c r="S25726" s="139"/>
    </row>
    <row r="25727" spans="2:19" ht="15.75" customHeight="1" x14ac:dyDescent="0.25">
      <c r="B25727" s="106"/>
      <c r="C25727" s="106"/>
      <c r="D25727" s="139"/>
      <c r="P25727" s="142"/>
      <c r="Q25727" s="142"/>
      <c r="R25727" s="142"/>
      <c r="S25727" s="139"/>
    </row>
    <row r="25728" spans="2:19" ht="15.75" customHeight="1" x14ac:dyDescent="0.25">
      <c r="B25728" s="106"/>
      <c r="C25728" s="106"/>
      <c r="D25728" s="139"/>
      <c r="P25728" s="142"/>
      <c r="Q25728" s="142"/>
      <c r="R25728" s="142"/>
      <c r="S25728" s="139"/>
    </row>
    <row r="25729" spans="2:19" ht="15.75" customHeight="1" x14ac:dyDescent="0.25">
      <c r="B25729" s="106"/>
      <c r="C25729" s="106"/>
      <c r="D25729" s="139"/>
      <c r="P25729" s="142"/>
      <c r="Q25729" s="142"/>
      <c r="R25729" s="142"/>
      <c r="S25729" s="139"/>
    </row>
    <row r="25730" spans="2:19" ht="15.75" customHeight="1" x14ac:dyDescent="0.25">
      <c r="B25730" s="106"/>
      <c r="C25730" s="106"/>
      <c r="D25730" s="139"/>
      <c r="P25730" s="142"/>
      <c r="Q25730" s="142"/>
      <c r="R25730" s="142"/>
      <c r="S25730" s="139"/>
    </row>
    <row r="25731" spans="2:19" ht="15.75" customHeight="1" x14ac:dyDescent="0.25">
      <c r="B25731" s="106"/>
      <c r="C25731" s="106"/>
      <c r="D25731" s="139"/>
      <c r="P25731" s="142"/>
      <c r="Q25731" s="142"/>
      <c r="R25731" s="142"/>
      <c r="S25731" s="139"/>
    </row>
    <row r="25732" spans="2:19" ht="15.75" customHeight="1" x14ac:dyDescent="0.25">
      <c r="B25732" s="106"/>
      <c r="C25732" s="106"/>
      <c r="D25732" s="139"/>
      <c r="P25732" s="142"/>
      <c r="Q25732" s="142"/>
      <c r="R25732" s="142"/>
      <c r="S25732" s="139"/>
    </row>
    <row r="25733" spans="2:19" ht="15.75" customHeight="1" x14ac:dyDescent="0.25">
      <c r="B25733" s="106"/>
      <c r="C25733" s="106"/>
      <c r="D25733" s="139"/>
      <c r="P25733" s="142"/>
      <c r="Q25733" s="142"/>
      <c r="R25733" s="142"/>
      <c r="S25733" s="139"/>
    </row>
    <row r="25734" spans="2:19" ht="15.75" customHeight="1" x14ac:dyDescent="0.25">
      <c r="B25734" s="106"/>
      <c r="C25734" s="106"/>
      <c r="D25734" s="139"/>
      <c r="P25734" s="142"/>
      <c r="Q25734" s="142"/>
      <c r="R25734" s="142"/>
      <c r="S25734" s="139"/>
    </row>
    <row r="25735" spans="2:19" ht="15.75" customHeight="1" x14ac:dyDescent="0.25">
      <c r="B25735" s="106"/>
      <c r="C25735" s="106"/>
      <c r="D25735" s="139"/>
      <c r="P25735" s="142"/>
      <c r="Q25735" s="142"/>
      <c r="R25735" s="142"/>
      <c r="S25735" s="139"/>
    </row>
    <row r="25736" spans="2:19" ht="15.75" customHeight="1" x14ac:dyDescent="0.25">
      <c r="B25736" s="106"/>
      <c r="C25736" s="106"/>
      <c r="D25736" s="139"/>
      <c r="P25736" s="142"/>
      <c r="Q25736" s="142"/>
      <c r="R25736" s="142"/>
      <c r="S25736" s="139"/>
    </row>
    <row r="25737" spans="2:19" ht="15.75" customHeight="1" x14ac:dyDescent="0.25">
      <c r="B25737" s="106"/>
      <c r="C25737" s="106"/>
      <c r="D25737" s="139"/>
      <c r="P25737" s="142"/>
      <c r="Q25737" s="142"/>
      <c r="R25737" s="142"/>
      <c r="S25737" s="139"/>
    </row>
    <row r="25738" spans="2:19" ht="15.75" customHeight="1" x14ac:dyDescent="0.25">
      <c r="B25738" s="106"/>
      <c r="C25738" s="106"/>
      <c r="D25738" s="139"/>
      <c r="P25738" s="142"/>
      <c r="Q25738" s="142"/>
      <c r="R25738" s="142"/>
      <c r="S25738" s="139"/>
    </row>
    <row r="25739" spans="2:19" ht="15.75" customHeight="1" x14ac:dyDescent="0.25">
      <c r="B25739" s="106"/>
      <c r="C25739" s="106"/>
      <c r="D25739" s="139"/>
      <c r="P25739" s="142"/>
      <c r="Q25739" s="142"/>
      <c r="R25739" s="142"/>
      <c r="S25739" s="139"/>
    </row>
    <row r="25740" spans="2:19" ht="15.75" customHeight="1" x14ac:dyDescent="0.25">
      <c r="B25740" s="106"/>
      <c r="C25740" s="106"/>
      <c r="D25740" s="139"/>
      <c r="P25740" s="142"/>
      <c r="Q25740" s="142"/>
      <c r="R25740" s="142"/>
      <c r="S25740" s="139"/>
    </row>
    <row r="25741" spans="2:19" ht="15.75" customHeight="1" x14ac:dyDescent="0.25">
      <c r="B25741" s="106"/>
      <c r="C25741" s="106"/>
      <c r="D25741" s="139"/>
      <c r="P25741" s="142"/>
      <c r="Q25741" s="142"/>
      <c r="R25741" s="142"/>
      <c r="S25741" s="139"/>
    </row>
    <row r="25742" spans="2:19" ht="15.75" customHeight="1" x14ac:dyDescent="0.25">
      <c r="B25742" s="106"/>
      <c r="C25742" s="106"/>
      <c r="D25742" s="139"/>
      <c r="P25742" s="142"/>
      <c r="Q25742" s="142"/>
      <c r="R25742" s="142"/>
      <c r="S25742" s="139"/>
    </row>
    <row r="25743" spans="2:19" ht="15.75" customHeight="1" x14ac:dyDescent="0.25">
      <c r="B25743" s="106"/>
      <c r="C25743" s="106"/>
      <c r="D25743" s="139"/>
      <c r="P25743" s="142"/>
      <c r="Q25743" s="142"/>
      <c r="R25743" s="142"/>
      <c r="S25743" s="139"/>
    </row>
    <row r="25744" spans="2:19" ht="15.75" customHeight="1" x14ac:dyDescent="0.25">
      <c r="B25744" s="106"/>
      <c r="C25744" s="106"/>
      <c r="D25744" s="139"/>
      <c r="P25744" s="142"/>
      <c r="Q25744" s="142"/>
      <c r="R25744" s="142"/>
      <c r="S25744" s="139"/>
    </row>
    <row r="25745" spans="2:19" ht="15.75" customHeight="1" x14ac:dyDescent="0.25">
      <c r="B25745" s="106"/>
      <c r="C25745" s="106"/>
      <c r="D25745" s="139"/>
      <c r="P25745" s="142"/>
      <c r="Q25745" s="142"/>
      <c r="R25745" s="142"/>
      <c r="S25745" s="139"/>
    </row>
    <row r="25746" spans="2:19" ht="15.75" customHeight="1" x14ac:dyDescent="0.25">
      <c r="B25746" s="106"/>
      <c r="C25746" s="106"/>
      <c r="D25746" s="139"/>
      <c r="P25746" s="142"/>
      <c r="Q25746" s="142"/>
      <c r="R25746" s="142"/>
      <c r="S25746" s="139"/>
    </row>
    <row r="25747" spans="2:19" ht="15.75" customHeight="1" x14ac:dyDescent="0.25">
      <c r="B25747" s="106"/>
      <c r="C25747" s="106"/>
      <c r="D25747" s="139"/>
      <c r="P25747" s="142"/>
      <c r="Q25747" s="142"/>
      <c r="R25747" s="142"/>
      <c r="S25747" s="139"/>
    </row>
    <row r="25748" spans="2:19" ht="15.75" customHeight="1" x14ac:dyDescent="0.25">
      <c r="B25748" s="106"/>
      <c r="C25748" s="106"/>
      <c r="D25748" s="139"/>
      <c r="P25748" s="142"/>
      <c r="Q25748" s="142"/>
      <c r="R25748" s="142"/>
      <c r="S25748" s="139"/>
    </row>
    <row r="25749" spans="2:19" ht="15.75" customHeight="1" x14ac:dyDescent="0.25">
      <c r="B25749" s="106"/>
      <c r="C25749" s="106"/>
      <c r="D25749" s="139"/>
      <c r="P25749" s="142"/>
      <c r="Q25749" s="142"/>
      <c r="R25749" s="142"/>
      <c r="S25749" s="139"/>
    </row>
    <row r="25750" spans="2:19" ht="15.75" customHeight="1" x14ac:dyDescent="0.25">
      <c r="B25750" s="106"/>
      <c r="C25750" s="106"/>
      <c r="D25750" s="139"/>
      <c r="P25750" s="142"/>
      <c r="Q25750" s="142"/>
      <c r="R25750" s="142"/>
      <c r="S25750" s="139"/>
    </row>
    <row r="25751" spans="2:19" ht="15.75" customHeight="1" x14ac:dyDescent="0.25">
      <c r="B25751" s="106"/>
      <c r="C25751" s="106"/>
      <c r="D25751" s="139"/>
      <c r="P25751" s="142"/>
      <c r="Q25751" s="142"/>
      <c r="R25751" s="142"/>
      <c r="S25751" s="139"/>
    </row>
    <row r="25752" spans="2:19" ht="15.75" customHeight="1" x14ac:dyDescent="0.25">
      <c r="B25752" s="106"/>
      <c r="C25752" s="106"/>
      <c r="D25752" s="139"/>
      <c r="P25752" s="142"/>
      <c r="Q25752" s="142"/>
      <c r="R25752" s="142"/>
      <c r="S25752" s="139"/>
    </row>
    <row r="25753" spans="2:19" ht="15.75" customHeight="1" x14ac:dyDescent="0.25">
      <c r="B25753" s="106"/>
      <c r="C25753" s="106"/>
      <c r="D25753" s="139"/>
      <c r="P25753" s="142"/>
      <c r="Q25753" s="142"/>
      <c r="R25753" s="142"/>
      <c r="S25753" s="139"/>
    </row>
    <row r="25754" spans="2:19" ht="15.75" customHeight="1" x14ac:dyDescent="0.25">
      <c r="B25754" s="106"/>
      <c r="C25754" s="106"/>
      <c r="D25754" s="139"/>
      <c r="P25754" s="142"/>
      <c r="Q25754" s="142"/>
      <c r="R25754" s="142"/>
      <c r="S25754" s="139"/>
    </row>
    <row r="25755" spans="2:19" ht="15.75" customHeight="1" x14ac:dyDescent="0.25">
      <c r="B25755" s="106"/>
      <c r="C25755" s="106"/>
      <c r="D25755" s="139"/>
      <c r="P25755" s="142"/>
      <c r="Q25755" s="142"/>
      <c r="R25755" s="142"/>
      <c r="S25755" s="139"/>
    </row>
    <row r="25756" spans="2:19" ht="15.75" customHeight="1" x14ac:dyDescent="0.25">
      <c r="B25756" s="106"/>
      <c r="C25756" s="106"/>
      <c r="D25756" s="139"/>
      <c r="P25756" s="142"/>
      <c r="Q25756" s="142"/>
      <c r="R25756" s="142"/>
      <c r="S25756" s="139"/>
    </row>
    <row r="25757" spans="2:19" ht="15.75" customHeight="1" x14ac:dyDescent="0.25">
      <c r="B25757" s="106"/>
      <c r="C25757" s="106"/>
      <c r="D25757" s="139"/>
      <c r="P25757" s="142"/>
      <c r="Q25757" s="142"/>
      <c r="R25757" s="142"/>
      <c r="S25757" s="139"/>
    </row>
    <row r="25758" spans="2:19" ht="15.75" customHeight="1" x14ac:dyDescent="0.25">
      <c r="B25758" s="106"/>
      <c r="C25758" s="106"/>
      <c r="D25758" s="139"/>
      <c r="P25758" s="142"/>
      <c r="Q25758" s="142"/>
      <c r="R25758" s="142"/>
      <c r="S25758" s="139"/>
    </row>
    <row r="25759" spans="2:19" ht="15.75" customHeight="1" x14ac:dyDescent="0.25">
      <c r="B25759" s="106"/>
      <c r="C25759" s="106"/>
      <c r="D25759" s="139"/>
      <c r="P25759" s="142"/>
      <c r="Q25759" s="142"/>
      <c r="R25759" s="142"/>
      <c r="S25759" s="139"/>
    </row>
    <row r="25760" spans="2:19" ht="15.75" customHeight="1" x14ac:dyDescent="0.25">
      <c r="B25760" s="106"/>
      <c r="C25760" s="106"/>
      <c r="D25760" s="139"/>
      <c r="P25760" s="142"/>
      <c r="Q25760" s="142"/>
      <c r="R25760" s="142"/>
      <c r="S25760" s="139"/>
    </row>
    <row r="25761" spans="2:19" ht="15.75" customHeight="1" x14ac:dyDescent="0.25">
      <c r="B25761" s="106"/>
      <c r="C25761" s="106"/>
      <c r="D25761" s="139"/>
      <c r="P25761" s="142"/>
      <c r="Q25761" s="142"/>
      <c r="R25761" s="142"/>
      <c r="S25761" s="139"/>
    </row>
    <row r="25762" spans="2:19" ht="15.75" customHeight="1" x14ac:dyDescent="0.25">
      <c r="B25762" s="106"/>
      <c r="C25762" s="106"/>
      <c r="D25762" s="139"/>
      <c r="P25762" s="142"/>
      <c r="Q25762" s="142"/>
      <c r="R25762" s="142"/>
      <c r="S25762" s="139"/>
    </row>
    <row r="25763" spans="2:19" ht="15.75" customHeight="1" x14ac:dyDescent="0.25">
      <c r="B25763" s="106"/>
      <c r="C25763" s="106"/>
      <c r="D25763" s="139"/>
      <c r="P25763" s="142"/>
      <c r="Q25763" s="142"/>
      <c r="R25763" s="142"/>
      <c r="S25763" s="139"/>
    </row>
    <row r="25764" spans="2:19" ht="15.75" customHeight="1" x14ac:dyDescent="0.25">
      <c r="B25764" s="106"/>
      <c r="C25764" s="106"/>
      <c r="D25764" s="139"/>
      <c r="P25764" s="142"/>
      <c r="Q25764" s="142"/>
      <c r="R25764" s="142"/>
      <c r="S25764" s="139"/>
    </row>
    <row r="25765" spans="2:19" ht="15.75" customHeight="1" x14ac:dyDescent="0.25">
      <c r="B25765" s="106"/>
      <c r="C25765" s="106"/>
      <c r="D25765" s="139"/>
      <c r="P25765" s="142"/>
      <c r="Q25765" s="142"/>
      <c r="R25765" s="142"/>
      <c r="S25765" s="139"/>
    </row>
    <row r="25766" spans="2:19" ht="15.75" customHeight="1" x14ac:dyDescent="0.25">
      <c r="B25766" s="106"/>
      <c r="C25766" s="106"/>
      <c r="D25766" s="139"/>
      <c r="P25766" s="142"/>
      <c r="Q25766" s="142"/>
      <c r="R25766" s="142"/>
      <c r="S25766" s="139"/>
    </row>
    <row r="25767" spans="2:19" ht="15.75" customHeight="1" x14ac:dyDescent="0.25">
      <c r="B25767" s="106"/>
      <c r="C25767" s="106"/>
      <c r="D25767" s="139"/>
      <c r="P25767" s="142"/>
      <c r="Q25767" s="142"/>
      <c r="R25767" s="142"/>
      <c r="S25767" s="139"/>
    </row>
    <row r="25768" spans="2:19" ht="15.75" customHeight="1" x14ac:dyDescent="0.25">
      <c r="B25768" s="106"/>
      <c r="C25768" s="106"/>
      <c r="D25768" s="139"/>
      <c r="P25768" s="142"/>
      <c r="Q25768" s="142"/>
      <c r="R25768" s="142"/>
      <c r="S25768" s="139"/>
    </row>
    <row r="25769" spans="2:19" ht="15.75" customHeight="1" x14ac:dyDescent="0.25">
      <c r="B25769" s="106"/>
      <c r="C25769" s="106"/>
      <c r="D25769" s="139"/>
      <c r="P25769" s="142"/>
      <c r="Q25769" s="142"/>
      <c r="R25769" s="142"/>
      <c r="S25769" s="139"/>
    </row>
    <row r="25770" spans="2:19" ht="15.75" customHeight="1" x14ac:dyDescent="0.25">
      <c r="B25770" s="106"/>
      <c r="C25770" s="106"/>
      <c r="D25770" s="139"/>
      <c r="P25770" s="142"/>
      <c r="Q25770" s="142"/>
      <c r="R25770" s="142"/>
      <c r="S25770" s="139"/>
    </row>
    <row r="25771" spans="2:19" ht="15.75" customHeight="1" x14ac:dyDescent="0.25">
      <c r="B25771" s="106"/>
      <c r="C25771" s="106"/>
      <c r="D25771" s="139"/>
      <c r="P25771" s="142"/>
      <c r="Q25771" s="142"/>
      <c r="R25771" s="142"/>
      <c r="S25771" s="139"/>
    </row>
    <row r="25772" spans="2:19" ht="15.75" customHeight="1" x14ac:dyDescent="0.25">
      <c r="B25772" s="106"/>
      <c r="C25772" s="106"/>
      <c r="D25772" s="139"/>
      <c r="P25772" s="142"/>
      <c r="Q25772" s="142"/>
      <c r="R25772" s="142"/>
      <c r="S25772" s="139"/>
    </row>
    <row r="25773" spans="2:19" ht="15.75" customHeight="1" x14ac:dyDescent="0.25">
      <c r="B25773" s="106"/>
      <c r="C25773" s="106"/>
      <c r="D25773" s="139"/>
      <c r="P25773" s="142"/>
      <c r="Q25773" s="142"/>
      <c r="R25773" s="142"/>
      <c r="S25773" s="139"/>
    </row>
    <row r="25774" spans="2:19" ht="15.75" customHeight="1" x14ac:dyDescent="0.25">
      <c r="B25774" s="106"/>
      <c r="C25774" s="106"/>
      <c r="D25774" s="139"/>
      <c r="P25774" s="142"/>
      <c r="Q25774" s="142"/>
      <c r="R25774" s="142"/>
      <c r="S25774" s="139"/>
    </row>
    <row r="25775" spans="2:19" ht="15.75" customHeight="1" x14ac:dyDescent="0.25">
      <c r="B25775" s="106"/>
      <c r="C25775" s="106"/>
      <c r="D25775" s="139"/>
      <c r="P25775" s="142"/>
      <c r="Q25775" s="142"/>
      <c r="R25775" s="142"/>
      <c r="S25775" s="139"/>
    </row>
    <row r="25776" spans="2:19" ht="15.75" customHeight="1" x14ac:dyDescent="0.25">
      <c r="B25776" s="106"/>
      <c r="C25776" s="106"/>
      <c r="D25776" s="139"/>
      <c r="P25776" s="142"/>
      <c r="Q25776" s="142"/>
      <c r="R25776" s="142"/>
      <c r="S25776" s="139"/>
    </row>
    <row r="25777" spans="2:19" ht="15.75" customHeight="1" x14ac:dyDescent="0.25">
      <c r="B25777" s="106"/>
      <c r="C25777" s="106"/>
      <c r="D25777" s="139"/>
      <c r="P25777" s="142"/>
      <c r="Q25777" s="142"/>
      <c r="R25777" s="142"/>
      <c r="S25777" s="139"/>
    </row>
    <row r="25778" spans="2:19" ht="15.75" customHeight="1" x14ac:dyDescent="0.25">
      <c r="B25778" s="106"/>
      <c r="C25778" s="106"/>
      <c r="D25778" s="139"/>
      <c r="P25778" s="142"/>
      <c r="Q25778" s="142"/>
      <c r="R25778" s="142"/>
      <c r="S25778" s="139"/>
    </row>
    <row r="25779" spans="2:19" ht="15.75" customHeight="1" x14ac:dyDescent="0.25">
      <c r="B25779" s="106"/>
      <c r="C25779" s="106"/>
      <c r="D25779" s="139"/>
      <c r="P25779" s="142"/>
      <c r="Q25779" s="142"/>
      <c r="R25779" s="142"/>
      <c r="S25779" s="139"/>
    </row>
    <row r="25780" spans="2:19" ht="15.75" customHeight="1" x14ac:dyDescent="0.25">
      <c r="B25780" s="106"/>
      <c r="C25780" s="106"/>
      <c r="D25780" s="139"/>
      <c r="P25780" s="142"/>
      <c r="Q25780" s="142"/>
      <c r="R25780" s="142"/>
      <c r="S25780" s="139"/>
    </row>
    <row r="25781" spans="2:19" ht="15.75" customHeight="1" x14ac:dyDescent="0.25">
      <c r="B25781" s="106"/>
      <c r="C25781" s="106"/>
      <c r="D25781" s="139"/>
      <c r="P25781" s="142"/>
      <c r="Q25781" s="142"/>
      <c r="R25781" s="142"/>
      <c r="S25781" s="139"/>
    </row>
    <row r="25782" spans="2:19" ht="15.75" customHeight="1" x14ac:dyDescent="0.25">
      <c r="B25782" s="106"/>
      <c r="C25782" s="106"/>
      <c r="D25782" s="139"/>
      <c r="P25782" s="142"/>
      <c r="Q25782" s="142"/>
      <c r="R25782" s="142"/>
      <c r="S25782" s="139"/>
    </row>
    <row r="25783" spans="2:19" ht="15.75" customHeight="1" x14ac:dyDescent="0.25">
      <c r="B25783" s="106"/>
      <c r="C25783" s="106"/>
      <c r="D25783" s="139"/>
      <c r="P25783" s="142"/>
      <c r="Q25783" s="142"/>
      <c r="R25783" s="142"/>
      <c r="S25783" s="139"/>
    </row>
    <row r="25784" spans="2:19" ht="15.75" customHeight="1" x14ac:dyDescent="0.25">
      <c r="B25784" s="106"/>
      <c r="C25784" s="106"/>
      <c r="D25784" s="139"/>
      <c r="P25784" s="142"/>
      <c r="Q25784" s="142"/>
      <c r="R25784" s="142"/>
      <c r="S25784" s="139"/>
    </row>
    <row r="25785" spans="2:19" ht="15.75" customHeight="1" x14ac:dyDescent="0.25">
      <c r="B25785" s="106"/>
      <c r="C25785" s="106"/>
      <c r="D25785" s="139"/>
      <c r="P25785" s="142"/>
      <c r="Q25785" s="142"/>
      <c r="R25785" s="142"/>
      <c r="S25785" s="139"/>
    </row>
    <row r="25786" spans="2:19" ht="15.75" customHeight="1" x14ac:dyDescent="0.25">
      <c r="B25786" s="106"/>
      <c r="C25786" s="106"/>
      <c r="D25786" s="139"/>
      <c r="P25786" s="142"/>
      <c r="Q25786" s="142"/>
      <c r="R25786" s="142"/>
      <c r="S25786" s="139"/>
    </row>
    <row r="25787" spans="2:19" ht="15.75" customHeight="1" x14ac:dyDescent="0.25">
      <c r="B25787" s="106"/>
      <c r="C25787" s="106"/>
      <c r="D25787" s="139"/>
      <c r="P25787" s="142"/>
      <c r="Q25787" s="142"/>
      <c r="R25787" s="142"/>
      <c r="S25787" s="139"/>
    </row>
    <row r="25788" spans="2:19" ht="15.75" customHeight="1" x14ac:dyDescent="0.25">
      <c r="B25788" s="106"/>
      <c r="C25788" s="106"/>
      <c r="D25788" s="139"/>
      <c r="P25788" s="142"/>
      <c r="Q25788" s="142"/>
      <c r="R25788" s="142"/>
      <c r="S25788" s="139"/>
    </row>
    <row r="25789" spans="2:19" ht="15.75" customHeight="1" x14ac:dyDescent="0.25">
      <c r="B25789" s="106"/>
      <c r="C25789" s="106"/>
      <c r="D25789" s="139"/>
      <c r="P25789" s="142"/>
      <c r="Q25789" s="142"/>
      <c r="R25789" s="142"/>
      <c r="S25789" s="139"/>
    </row>
    <row r="25790" spans="2:19" ht="15.75" customHeight="1" x14ac:dyDescent="0.25">
      <c r="B25790" s="106"/>
      <c r="C25790" s="106"/>
      <c r="D25790" s="139"/>
      <c r="P25790" s="142"/>
      <c r="Q25790" s="142"/>
      <c r="R25790" s="142"/>
      <c r="S25790" s="139"/>
    </row>
    <row r="25791" spans="2:19" ht="15.75" customHeight="1" x14ac:dyDescent="0.25">
      <c r="B25791" s="106"/>
      <c r="C25791" s="106"/>
      <c r="D25791" s="139"/>
      <c r="P25791" s="142"/>
      <c r="Q25791" s="142"/>
      <c r="R25791" s="142"/>
      <c r="S25791" s="139"/>
    </row>
    <row r="25792" spans="2:19" ht="15.75" customHeight="1" x14ac:dyDescent="0.25">
      <c r="B25792" s="106"/>
      <c r="C25792" s="106"/>
      <c r="D25792" s="139"/>
      <c r="P25792" s="142"/>
      <c r="Q25792" s="142"/>
      <c r="R25792" s="142"/>
      <c r="S25792" s="139"/>
    </row>
    <row r="25793" spans="2:19" ht="15.75" customHeight="1" x14ac:dyDescent="0.25">
      <c r="B25793" s="106"/>
      <c r="C25793" s="106"/>
      <c r="D25793" s="139"/>
      <c r="P25793" s="142"/>
      <c r="Q25793" s="142"/>
      <c r="R25793" s="142"/>
      <c r="S25793" s="139"/>
    </row>
    <row r="25794" spans="2:19" ht="15.75" customHeight="1" x14ac:dyDescent="0.25">
      <c r="B25794" s="106"/>
      <c r="C25794" s="106"/>
      <c r="D25794" s="139"/>
      <c r="P25794" s="142"/>
      <c r="Q25794" s="142"/>
      <c r="R25794" s="142"/>
      <c r="S25794" s="139"/>
    </row>
    <row r="25795" spans="2:19" ht="15.75" customHeight="1" x14ac:dyDescent="0.25">
      <c r="B25795" s="106"/>
      <c r="C25795" s="106"/>
      <c r="D25795" s="139"/>
      <c r="P25795" s="142"/>
      <c r="Q25795" s="142"/>
      <c r="R25795" s="142"/>
      <c r="S25795" s="139"/>
    </row>
    <row r="25796" spans="2:19" ht="15.75" customHeight="1" x14ac:dyDescent="0.25">
      <c r="B25796" s="106"/>
      <c r="C25796" s="106"/>
      <c r="D25796" s="139"/>
      <c r="P25796" s="142"/>
      <c r="Q25796" s="142"/>
      <c r="R25796" s="142"/>
      <c r="S25796" s="139"/>
    </row>
    <row r="25797" spans="2:19" ht="15.75" customHeight="1" x14ac:dyDescent="0.25">
      <c r="B25797" s="106"/>
      <c r="C25797" s="106"/>
      <c r="D25797" s="139"/>
      <c r="P25797" s="142"/>
      <c r="Q25797" s="142"/>
      <c r="R25797" s="142"/>
      <c r="S25797" s="139"/>
    </row>
    <row r="25798" spans="2:19" ht="15.75" customHeight="1" x14ac:dyDescent="0.25">
      <c r="B25798" s="106"/>
      <c r="C25798" s="106"/>
      <c r="D25798" s="139"/>
      <c r="P25798" s="142"/>
      <c r="Q25798" s="142"/>
      <c r="R25798" s="142"/>
      <c r="S25798" s="139"/>
    </row>
    <row r="25799" spans="2:19" ht="15.75" customHeight="1" x14ac:dyDescent="0.25">
      <c r="B25799" s="106"/>
      <c r="C25799" s="106"/>
      <c r="D25799" s="139"/>
      <c r="P25799" s="142"/>
      <c r="Q25799" s="142"/>
      <c r="R25799" s="142"/>
      <c r="S25799" s="139"/>
    </row>
    <row r="25800" spans="2:19" ht="15.75" customHeight="1" x14ac:dyDescent="0.25">
      <c r="B25800" s="106"/>
      <c r="C25800" s="106"/>
      <c r="D25800" s="139"/>
      <c r="P25800" s="142"/>
      <c r="Q25800" s="142"/>
      <c r="R25800" s="142"/>
      <c r="S25800" s="139"/>
    </row>
    <row r="25801" spans="2:19" ht="15.75" customHeight="1" x14ac:dyDescent="0.25">
      <c r="B25801" s="106"/>
      <c r="C25801" s="106"/>
      <c r="D25801" s="139"/>
      <c r="P25801" s="142"/>
      <c r="Q25801" s="142"/>
      <c r="R25801" s="142"/>
      <c r="S25801" s="139"/>
    </row>
    <row r="25802" spans="2:19" ht="15.75" customHeight="1" x14ac:dyDescent="0.25">
      <c r="B25802" s="106"/>
      <c r="C25802" s="106"/>
      <c r="D25802" s="139"/>
      <c r="P25802" s="142"/>
      <c r="Q25802" s="142"/>
      <c r="R25802" s="142"/>
      <c r="S25802" s="139"/>
    </row>
    <row r="25803" spans="2:19" ht="15.75" customHeight="1" x14ac:dyDescent="0.25">
      <c r="B25803" s="106"/>
      <c r="C25803" s="106"/>
      <c r="D25803" s="139"/>
      <c r="P25803" s="142"/>
      <c r="Q25803" s="142"/>
      <c r="R25803" s="142"/>
      <c r="S25803" s="139"/>
    </row>
    <row r="25804" spans="2:19" ht="15.75" customHeight="1" x14ac:dyDescent="0.25">
      <c r="B25804" s="106"/>
      <c r="C25804" s="106"/>
      <c r="D25804" s="139"/>
      <c r="P25804" s="142"/>
      <c r="Q25804" s="142"/>
      <c r="R25804" s="142"/>
      <c r="S25804" s="139"/>
    </row>
    <row r="25805" spans="2:19" ht="15.75" customHeight="1" x14ac:dyDescent="0.25">
      <c r="B25805" s="106"/>
      <c r="C25805" s="106"/>
      <c r="D25805" s="139"/>
      <c r="P25805" s="142"/>
      <c r="Q25805" s="142"/>
      <c r="R25805" s="142"/>
      <c r="S25805" s="139"/>
    </row>
    <row r="25806" spans="2:19" ht="15.75" customHeight="1" x14ac:dyDescent="0.25">
      <c r="B25806" s="106"/>
      <c r="C25806" s="106"/>
      <c r="D25806" s="139"/>
      <c r="P25806" s="142"/>
      <c r="Q25806" s="142"/>
      <c r="R25806" s="142"/>
      <c r="S25806" s="139"/>
    </row>
    <row r="25807" spans="2:19" ht="15.75" customHeight="1" x14ac:dyDescent="0.25">
      <c r="B25807" s="106"/>
      <c r="C25807" s="106"/>
      <c r="D25807" s="139"/>
      <c r="P25807" s="142"/>
      <c r="Q25807" s="142"/>
      <c r="R25807" s="142"/>
      <c r="S25807" s="139"/>
    </row>
    <row r="25808" spans="2:19" ht="15.75" customHeight="1" x14ac:dyDescent="0.25">
      <c r="B25808" s="106"/>
      <c r="C25808" s="106"/>
      <c r="D25808" s="139"/>
      <c r="P25808" s="142"/>
      <c r="Q25808" s="142"/>
      <c r="R25808" s="142"/>
      <c r="S25808" s="139"/>
    </row>
    <row r="25809" spans="2:19" ht="15.75" customHeight="1" x14ac:dyDescent="0.25">
      <c r="B25809" s="106"/>
      <c r="C25809" s="106"/>
      <c r="D25809" s="139"/>
      <c r="P25809" s="142"/>
      <c r="Q25809" s="142"/>
      <c r="R25809" s="142"/>
      <c r="S25809" s="139"/>
    </row>
    <row r="25810" spans="2:19" ht="15.75" customHeight="1" x14ac:dyDescent="0.25">
      <c r="B25810" s="106"/>
      <c r="C25810" s="106"/>
      <c r="D25810" s="139"/>
      <c r="P25810" s="142"/>
      <c r="Q25810" s="142"/>
      <c r="R25810" s="142"/>
      <c r="S25810" s="139"/>
    </row>
    <row r="25811" spans="2:19" ht="15.75" customHeight="1" x14ac:dyDescent="0.25">
      <c r="B25811" s="106"/>
      <c r="C25811" s="106"/>
      <c r="D25811" s="139"/>
      <c r="P25811" s="142"/>
      <c r="Q25811" s="142"/>
      <c r="R25811" s="142"/>
      <c r="S25811" s="139"/>
    </row>
    <row r="25812" spans="2:19" ht="15.75" customHeight="1" x14ac:dyDescent="0.25">
      <c r="B25812" s="106"/>
      <c r="C25812" s="106"/>
      <c r="D25812" s="139"/>
      <c r="P25812" s="142"/>
      <c r="Q25812" s="142"/>
      <c r="R25812" s="142"/>
      <c r="S25812" s="139"/>
    </row>
    <row r="25813" spans="2:19" ht="15.75" customHeight="1" x14ac:dyDescent="0.25">
      <c r="B25813" s="106"/>
      <c r="C25813" s="106"/>
      <c r="D25813" s="139"/>
      <c r="P25813" s="142"/>
      <c r="Q25813" s="142"/>
      <c r="R25813" s="142"/>
      <c r="S25813" s="139"/>
    </row>
    <row r="25814" spans="2:19" ht="15.75" customHeight="1" x14ac:dyDescent="0.25">
      <c r="B25814" s="106"/>
      <c r="C25814" s="106"/>
      <c r="D25814" s="139"/>
      <c r="P25814" s="142"/>
      <c r="Q25814" s="142"/>
      <c r="R25814" s="142"/>
      <c r="S25814" s="139"/>
    </row>
    <row r="25815" spans="2:19" ht="15.75" customHeight="1" x14ac:dyDescent="0.25">
      <c r="B25815" s="106"/>
      <c r="C25815" s="106"/>
      <c r="D25815" s="139"/>
      <c r="P25815" s="142"/>
      <c r="Q25815" s="142"/>
      <c r="R25815" s="142"/>
      <c r="S25815" s="139"/>
    </row>
    <row r="25816" spans="2:19" ht="15.75" customHeight="1" x14ac:dyDescent="0.25">
      <c r="B25816" s="106"/>
      <c r="C25816" s="106"/>
      <c r="D25816" s="139"/>
      <c r="P25816" s="142"/>
      <c r="Q25816" s="142"/>
      <c r="R25816" s="142"/>
      <c r="S25816" s="139"/>
    </row>
    <row r="25817" spans="2:19" ht="15.75" customHeight="1" x14ac:dyDescent="0.25">
      <c r="B25817" s="106"/>
      <c r="C25817" s="106"/>
      <c r="D25817" s="139"/>
      <c r="P25817" s="142"/>
      <c r="Q25817" s="142"/>
      <c r="R25817" s="142"/>
      <c r="S25817" s="139"/>
    </row>
    <row r="25818" spans="2:19" ht="15.75" customHeight="1" x14ac:dyDescent="0.25">
      <c r="B25818" s="106"/>
      <c r="C25818" s="106"/>
      <c r="D25818" s="139"/>
      <c r="P25818" s="142"/>
      <c r="Q25818" s="142"/>
      <c r="R25818" s="142"/>
      <c r="S25818" s="139"/>
    </row>
    <row r="25819" spans="2:19" ht="15.75" customHeight="1" x14ac:dyDescent="0.25">
      <c r="B25819" s="106"/>
      <c r="C25819" s="106"/>
      <c r="D25819" s="139"/>
      <c r="P25819" s="142"/>
      <c r="Q25819" s="142"/>
      <c r="R25819" s="142"/>
      <c r="S25819" s="139"/>
    </row>
    <row r="25820" spans="2:19" ht="15.75" customHeight="1" x14ac:dyDescent="0.25">
      <c r="B25820" s="106"/>
      <c r="C25820" s="106"/>
      <c r="D25820" s="139"/>
      <c r="P25820" s="142"/>
      <c r="Q25820" s="142"/>
      <c r="R25820" s="142"/>
      <c r="S25820" s="139"/>
    </row>
    <row r="25821" spans="2:19" ht="15.75" customHeight="1" x14ac:dyDescent="0.25">
      <c r="B25821" s="106"/>
      <c r="C25821" s="106"/>
      <c r="D25821" s="139"/>
      <c r="P25821" s="142"/>
      <c r="Q25821" s="142"/>
      <c r="R25821" s="142"/>
      <c r="S25821" s="139"/>
    </row>
    <row r="25822" spans="2:19" ht="15.75" customHeight="1" x14ac:dyDescent="0.25">
      <c r="B25822" s="106"/>
      <c r="C25822" s="106"/>
      <c r="D25822" s="139"/>
      <c r="P25822" s="142"/>
      <c r="Q25822" s="142"/>
      <c r="R25822" s="142"/>
      <c r="S25822" s="139"/>
    </row>
    <row r="25823" spans="2:19" ht="15.75" customHeight="1" x14ac:dyDescent="0.25">
      <c r="B25823" s="106"/>
      <c r="C25823" s="106"/>
      <c r="D25823" s="139"/>
      <c r="P25823" s="142"/>
      <c r="Q25823" s="142"/>
      <c r="R25823" s="142"/>
      <c r="S25823" s="139"/>
    </row>
    <row r="25824" spans="2:19" ht="15.75" customHeight="1" x14ac:dyDescent="0.25">
      <c r="B25824" s="106"/>
      <c r="C25824" s="106"/>
      <c r="D25824" s="139"/>
      <c r="P25824" s="142"/>
      <c r="Q25824" s="142"/>
      <c r="R25824" s="142"/>
      <c r="S25824" s="139"/>
    </row>
    <row r="25825" spans="2:19" ht="15.75" customHeight="1" x14ac:dyDescent="0.25">
      <c r="B25825" s="106"/>
      <c r="C25825" s="106"/>
      <c r="D25825" s="139"/>
      <c r="P25825" s="142"/>
      <c r="Q25825" s="142"/>
      <c r="R25825" s="142"/>
      <c r="S25825" s="139"/>
    </row>
    <row r="25826" spans="2:19" ht="15.75" customHeight="1" x14ac:dyDescent="0.25">
      <c r="B25826" s="106"/>
      <c r="C25826" s="106"/>
      <c r="D25826" s="139"/>
      <c r="P25826" s="142"/>
      <c r="Q25826" s="142"/>
      <c r="R25826" s="142"/>
      <c r="S25826" s="139"/>
    </row>
    <row r="25827" spans="2:19" ht="15.75" customHeight="1" x14ac:dyDescent="0.25">
      <c r="B25827" s="106"/>
      <c r="C25827" s="106"/>
      <c r="D25827" s="139"/>
      <c r="P25827" s="142"/>
      <c r="Q25827" s="142"/>
      <c r="R25827" s="142"/>
      <c r="S25827" s="139"/>
    </row>
    <row r="25828" spans="2:19" ht="15.75" customHeight="1" x14ac:dyDescent="0.25">
      <c r="B25828" s="106"/>
      <c r="C25828" s="106"/>
      <c r="D25828" s="139"/>
      <c r="P25828" s="142"/>
      <c r="Q25828" s="142"/>
      <c r="R25828" s="142"/>
      <c r="S25828" s="139"/>
    </row>
    <row r="25829" spans="2:19" ht="15.75" customHeight="1" x14ac:dyDescent="0.25">
      <c r="B25829" s="106"/>
      <c r="C25829" s="106"/>
      <c r="D25829" s="139"/>
      <c r="P25829" s="142"/>
      <c r="Q25829" s="142"/>
      <c r="R25829" s="142"/>
      <c r="S25829" s="139"/>
    </row>
    <row r="25830" spans="2:19" ht="15.75" customHeight="1" x14ac:dyDescent="0.25">
      <c r="B25830" s="106"/>
      <c r="C25830" s="106"/>
      <c r="D25830" s="139"/>
      <c r="P25830" s="142"/>
      <c r="Q25830" s="142"/>
      <c r="R25830" s="142"/>
      <c r="S25830" s="139"/>
    </row>
    <row r="25831" spans="2:19" ht="15.75" customHeight="1" x14ac:dyDescent="0.25">
      <c r="B25831" s="106"/>
      <c r="C25831" s="106"/>
      <c r="D25831" s="139"/>
      <c r="P25831" s="142"/>
      <c r="Q25831" s="142"/>
      <c r="R25831" s="142"/>
      <c r="S25831" s="139"/>
    </row>
    <row r="25832" spans="2:19" ht="15.75" customHeight="1" x14ac:dyDescent="0.25">
      <c r="B25832" s="106"/>
      <c r="C25832" s="106"/>
      <c r="D25832" s="139"/>
      <c r="P25832" s="142"/>
      <c r="Q25832" s="142"/>
      <c r="R25832" s="142"/>
      <c r="S25832" s="139"/>
    </row>
    <row r="25833" spans="2:19" ht="15.75" customHeight="1" x14ac:dyDescent="0.25">
      <c r="B25833" s="106"/>
      <c r="C25833" s="106"/>
      <c r="D25833" s="139"/>
      <c r="P25833" s="142"/>
      <c r="Q25833" s="142"/>
      <c r="R25833" s="142"/>
      <c r="S25833" s="139"/>
    </row>
    <row r="25834" spans="2:19" ht="15.75" customHeight="1" x14ac:dyDescent="0.25">
      <c r="B25834" s="106"/>
      <c r="C25834" s="106"/>
      <c r="D25834" s="139"/>
      <c r="P25834" s="142"/>
      <c r="Q25834" s="142"/>
      <c r="R25834" s="142"/>
      <c r="S25834" s="139"/>
    </row>
    <row r="25835" spans="2:19" ht="15.75" customHeight="1" x14ac:dyDescent="0.25">
      <c r="B25835" s="106"/>
      <c r="C25835" s="106"/>
      <c r="D25835" s="139"/>
      <c r="P25835" s="142"/>
      <c r="Q25835" s="142"/>
      <c r="R25835" s="142"/>
      <c r="S25835" s="139"/>
    </row>
    <row r="25836" spans="2:19" ht="15.75" customHeight="1" x14ac:dyDescent="0.25">
      <c r="B25836" s="106"/>
      <c r="C25836" s="106"/>
      <c r="D25836" s="139"/>
      <c r="P25836" s="142"/>
      <c r="Q25836" s="142"/>
      <c r="R25836" s="142"/>
      <c r="S25836" s="139"/>
    </row>
    <row r="25837" spans="2:19" ht="15.75" customHeight="1" x14ac:dyDescent="0.25">
      <c r="B25837" s="106"/>
      <c r="C25837" s="106"/>
      <c r="D25837" s="139"/>
      <c r="P25837" s="142"/>
      <c r="Q25837" s="142"/>
      <c r="R25837" s="142"/>
      <c r="S25837" s="139"/>
    </row>
    <row r="25838" spans="2:19" ht="15.75" customHeight="1" x14ac:dyDescent="0.25">
      <c r="B25838" s="106"/>
      <c r="C25838" s="106"/>
      <c r="D25838" s="139"/>
      <c r="P25838" s="142"/>
      <c r="Q25838" s="142"/>
      <c r="R25838" s="142"/>
      <c r="S25838" s="139"/>
    </row>
    <row r="25839" spans="2:19" ht="15.75" customHeight="1" x14ac:dyDescent="0.25">
      <c r="B25839" s="106"/>
      <c r="C25839" s="106"/>
      <c r="D25839" s="139"/>
      <c r="P25839" s="142"/>
      <c r="Q25839" s="142"/>
      <c r="R25839" s="142"/>
      <c r="S25839" s="139"/>
    </row>
    <row r="25840" spans="2:19" ht="15.75" customHeight="1" x14ac:dyDescent="0.25">
      <c r="B25840" s="106"/>
      <c r="C25840" s="106"/>
      <c r="D25840" s="139"/>
      <c r="P25840" s="142"/>
      <c r="Q25840" s="142"/>
      <c r="R25840" s="142"/>
      <c r="S25840" s="139"/>
    </row>
    <row r="25841" spans="2:19" ht="15.75" customHeight="1" x14ac:dyDescent="0.25">
      <c r="B25841" s="106"/>
      <c r="C25841" s="106"/>
      <c r="D25841" s="139"/>
      <c r="P25841" s="142"/>
      <c r="Q25841" s="142"/>
      <c r="R25841" s="142"/>
      <c r="S25841" s="139"/>
    </row>
    <row r="25842" spans="2:19" ht="15.75" customHeight="1" x14ac:dyDescent="0.25">
      <c r="B25842" s="106"/>
      <c r="C25842" s="106"/>
      <c r="D25842" s="139"/>
      <c r="P25842" s="142"/>
      <c r="Q25842" s="142"/>
      <c r="R25842" s="142"/>
      <c r="S25842" s="139"/>
    </row>
    <row r="25843" spans="2:19" ht="15.75" customHeight="1" x14ac:dyDescent="0.25">
      <c r="B25843" s="106"/>
      <c r="C25843" s="106"/>
      <c r="D25843" s="139"/>
      <c r="P25843" s="142"/>
      <c r="Q25843" s="142"/>
      <c r="R25843" s="142"/>
      <c r="S25843" s="139"/>
    </row>
    <row r="25844" spans="2:19" ht="15.75" customHeight="1" x14ac:dyDescent="0.25">
      <c r="B25844" s="106"/>
      <c r="C25844" s="106"/>
      <c r="D25844" s="139"/>
      <c r="P25844" s="142"/>
      <c r="Q25844" s="142"/>
      <c r="R25844" s="142"/>
      <c r="S25844" s="139"/>
    </row>
    <row r="25845" spans="2:19" ht="15.75" customHeight="1" x14ac:dyDescent="0.25">
      <c r="B25845" s="106"/>
      <c r="C25845" s="106"/>
      <c r="D25845" s="139"/>
      <c r="P25845" s="142"/>
      <c r="Q25845" s="142"/>
      <c r="R25845" s="142"/>
      <c r="S25845" s="139"/>
    </row>
    <row r="25846" spans="2:19" ht="15.75" customHeight="1" x14ac:dyDescent="0.25">
      <c r="B25846" s="106"/>
      <c r="C25846" s="106"/>
      <c r="D25846" s="139"/>
      <c r="P25846" s="142"/>
      <c r="Q25846" s="142"/>
      <c r="R25846" s="142"/>
      <c r="S25846" s="139"/>
    </row>
    <row r="25847" spans="2:19" ht="15.75" customHeight="1" x14ac:dyDescent="0.25">
      <c r="B25847" s="106"/>
      <c r="C25847" s="106"/>
      <c r="D25847" s="139"/>
      <c r="P25847" s="142"/>
      <c r="Q25847" s="142"/>
      <c r="R25847" s="142"/>
      <c r="S25847" s="139"/>
    </row>
    <row r="25848" spans="2:19" ht="15.75" customHeight="1" x14ac:dyDescent="0.25">
      <c r="B25848" s="106"/>
      <c r="C25848" s="106"/>
      <c r="D25848" s="139"/>
      <c r="P25848" s="142"/>
      <c r="Q25848" s="142"/>
      <c r="R25848" s="142"/>
      <c r="S25848" s="139"/>
    </row>
    <row r="25849" spans="2:19" ht="15.75" customHeight="1" x14ac:dyDescent="0.25">
      <c r="B25849" s="106"/>
      <c r="C25849" s="106"/>
      <c r="D25849" s="139"/>
      <c r="P25849" s="142"/>
      <c r="Q25849" s="142"/>
      <c r="R25849" s="142"/>
      <c r="S25849" s="139"/>
    </row>
    <row r="25850" spans="2:19" ht="15.75" customHeight="1" x14ac:dyDescent="0.25">
      <c r="B25850" s="106"/>
      <c r="C25850" s="106"/>
      <c r="D25850" s="139"/>
      <c r="P25850" s="142"/>
      <c r="Q25850" s="142"/>
      <c r="R25850" s="142"/>
      <c r="S25850" s="139"/>
    </row>
    <row r="25851" spans="2:19" ht="15.75" customHeight="1" x14ac:dyDescent="0.25">
      <c r="B25851" s="106"/>
      <c r="C25851" s="106"/>
      <c r="D25851" s="139"/>
      <c r="P25851" s="142"/>
      <c r="Q25851" s="142"/>
      <c r="R25851" s="142"/>
      <c r="S25851" s="139"/>
    </row>
    <row r="25852" spans="2:19" ht="15.75" customHeight="1" x14ac:dyDescent="0.25">
      <c r="B25852" s="106"/>
      <c r="C25852" s="106"/>
      <c r="D25852" s="139"/>
      <c r="P25852" s="142"/>
      <c r="Q25852" s="142"/>
      <c r="R25852" s="142"/>
      <c r="S25852" s="139"/>
    </row>
    <row r="25853" spans="2:19" ht="15.75" customHeight="1" x14ac:dyDescent="0.25">
      <c r="B25853" s="106"/>
      <c r="C25853" s="106"/>
      <c r="D25853" s="139"/>
      <c r="P25853" s="142"/>
      <c r="Q25853" s="142"/>
      <c r="R25853" s="142"/>
      <c r="S25853" s="139"/>
    </row>
    <row r="25854" spans="2:19" ht="15.75" customHeight="1" x14ac:dyDescent="0.25">
      <c r="B25854" s="106"/>
      <c r="C25854" s="106"/>
      <c r="D25854" s="139"/>
      <c r="P25854" s="142"/>
      <c r="Q25854" s="142"/>
      <c r="R25854" s="142"/>
      <c r="S25854" s="139"/>
    </row>
    <row r="25855" spans="2:19" ht="15.75" customHeight="1" x14ac:dyDescent="0.25">
      <c r="B25855" s="106"/>
      <c r="C25855" s="106"/>
      <c r="D25855" s="139"/>
      <c r="P25855" s="142"/>
      <c r="Q25855" s="142"/>
      <c r="R25855" s="142"/>
      <c r="S25855" s="139"/>
    </row>
    <row r="25856" spans="2:19" ht="15.75" customHeight="1" x14ac:dyDescent="0.25">
      <c r="B25856" s="106"/>
      <c r="C25856" s="106"/>
      <c r="D25856" s="139"/>
      <c r="P25856" s="142"/>
      <c r="Q25856" s="142"/>
      <c r="R25856" s="142"/>
      <c r="S25856" s="139"/>
    </row>
    <row r="25857" spans="2:19" ht="15.75" customHeight="1" x14ac:dyDescent="0.25">
      <c r="B25857" s="106"/>
      <c r="C25857" s="106"/>
      <c r="D25857" s="139"/>
      <c r="P25857" s="142"/>
      <c r="Q25857" s="142"/>
      <c r="R25857" s="142"/>
      <c r="S25857" s="139"/>
    </row>
    <row r="25858" spans="2:19" ht="15.75" customHeight="1" x14ac:dyDescent="0.25">
      <c r="B25858" s="106"/>
      <c r="C25858" s="106"/>
      <c r="D25858" s="139"/>
      <c r="P25858" s="142"/>
      <c r="Q25858" s="142"/>
      <c r="R25858" s="142"/>
      <c r="S25858" s="139"/>
    </row>
    <row r="25859" spans="2:19" ht="15.75" customHeight="1" x14ac:dyDescent="0.25">
      <c r="B25859" s="106"/>
      <c r="C25859" s="106"/>
      <c r="D25859" s="139"/>
      <c r="P25859" s="142"/>
      <c r="Q25859" s="142"/>
      <c r="R25859" s="142"/>
      <c r="S25859" s="139"/>
    </row>
    <row r="25860" spans="2:19" ht="15.75" customHeight="1" x14ac:dyDescent="0.25">
      <c r="B25860" s="106"/>
      <c r="C25860" s="106"/>
      <c r="D25860" s="139"/>
      <c r="P25860" s="142"/>
      <c r="Q25860" s="142"/>
      <c r="R25860" s="142"/>
      <c r="S25860" s="139"/>
    </row>
    <row r="25861" spans="2:19" ht="15.75" customHeight="1" x14ac:dyDescent="0.25">
      <c r="B25861" s="106"/>
      <c r="C25861" s="106"/>
      <c r="D25861" s="139"/>
      <c r="P25861" s="142"/>
      <c r="Q25861" s="142"/>
      <c r="R25861" s="142"/>
      <c r="S25861" s="139"/>
    </row>
    <row r="25862" spans="2:19" ht="15.75" customHeight="1" x14ac:dyDescent="0.25">
      <c r="B25862" s="106"/>
      <c r="C25862" s="106"/>
      <c r="D25862" s="139"/>
      <c r="P25862" s="142"/>
      <c r="Q25862" s="142"/>
      <c r="R25862" s="142"/>
      <c r="S25862" s="139"/>
    </row>
    <row r="25863" spans="2:19" ht="15.75" customHeight="1" x14ac:dyDescent="0.25">
      <c r="B25863" s="106"/>
      <c r="C25863" s="106"/>
      <c r="D25863" s="139"/>
      <c r="P25863" s="142"/>
      <c r="Q25863" s="142"/>
      <c r="R25863" s="142"/>
      <c r="S25863" s="139"/>
    </row>
    <row r="25864" spans="2:19" ht="15.75" customHeight="1" x14ac:dyDescent="0.25">
      <c r="B25864" s="106"/>
      <c r="C25864" s="106"/>
      <c r="D25864" s="139"/>
      <c r="P25864" s="142"/>
      <c r="Q25864" s="142"/>
      <c r="R25864" s="142"/>
      <c r="S25864" s="139"/>
    </row>
    <row r="25865" spans="2:19" ht="15.75" customHeight="1" x14ac:dyDescent="0.25">
      <c r="B25865" s="106"/>
      <c r="C25865" s="106"/>
      <c r="D25865" s="139"/>
      <c r="P25865" s="142"/>
      <c r="Q25865" s="142"/>
      <c r="R25865" s="142"/>
      <c r="S25865" s="139"/>
    </row>
    <row r="25866" spans="2:19" ht="15.75" customHeight="1" x14ac:dyDescent="0.25">
      <c r="B25866" s="106"/>
      <c r="C25866" s="106"/>
      <c r="D25866" s="139"/>
      <c r="P25866" s="142"/>
      <c r="Q25866" s="142"/>
      <c r="R25866" s="142"/>
      <c r="S25866" s="139"/>
    </row>
    <row r="25867" spans="2:19" ht="15.75" customHeight="1" x14ac:dyDescent="0.25">
      <c r="B25867" s="106"/>
      <c r="C25867" s="106"/>
      <c r="D25867" s="139"/>
      <c r="P25867" s="142"/>
      <c r="Q25867" s="142"/>
      <c r="R25867" s="142"/>
      <c r="S25867" s="139"/>
    </row>
    <row r="25868" spans="2:19" ht="15.75" customHeight="1" x14ac:dyDescent="0.25">
      <c r="B25868" s="106"/>
      <c r="C25868" s="106"/>
      <c r="D25868" s="139"/>
      <c r="P25868" s="142"/>
      <c r="Q25868" s="142"/>
      <c r="R25868" s="142"/>
      <c r="S25868" s="139"/>
    </row>
    <row r="25869" spans="2:19" ht="15.75" customHeight="1" x14ac:dyDescent="0.25">
      <c r="B25869" s="106"/>
      <c r="C25869" s="106"/>
      <c r="D25869" s="139"/>
      <c r="P25869" s="142"/>
      <c r="Q25869" s="142"/>
      <c r="R25869" s="142"/>
      <c r="S25869" s="139"/>
    </row>
    <row r="25870" spans="2:19" ht="15.75" customHeight="1" x14ac:dyDescent="0.25">
      <c r="B25870" s="106"/>
      <c r="C25870" s="106"/>
      <c r="D25870" s="139"/>
      <c r="P25870" s="142"/>
      <c r="Q25870" s="142"/>
      <c r="R25870" s="142"/>
      <c r="S25870" s="139"/>
    </row>
    <row r="25871" spans="2:19" ht="15.75" customHeight="1" x14ac:dyDescent="0.25">
      <c r="B25871" s="106"/>
      <c r="C25871" s="106"/>
      <c r="D25871" s="139"/>
      <c r="P25871" s="142"/>
      <c r="Q25871" s="142"/>
      <c r="R25871" s="142"/>
      <c r="S25871" s="139"/>
    </row>
    <row r="25872" spans="2:19" ht="15.75" customHeight="1" x14ac:dyDescent="0.25">
      <c r="B25872" s="106"/>
      <c r="C25872" s="106"/>
      <c r="D25872" s="139"/>
      <c r="P25872" s="142"/>
      <c r="Q25872" s="142"/>
      <c r="R25872" s="142"/>
      <c r="S25872" s="139"/>
    </row>
    <row r="25873" spans="2:19" ht="15.75" customHeight="1" x14ac:dyDescent="0.25">
      <c r="B25873" s="106"/>
      <c r="C25873" s="106"/>
      <c r="D25873" s="139"/>
      <c r="P25873" s="142"/>
      <c r="Q25873" s="142"/>
      <c r="R25873" s="142"/>
      <c r="S25873" s="139"/>
    </row>
    <row r="25874" spans="2:19" ht="15.75" customHeight="1" x14ac:dyDescent="0.25">
      <c r="B25874" s="106"/>
      <c r="C25874" s="106"/>
      <c r="D25874" s="139"/>
      <c r="P25874" s="142"/>
      <c r="Q25874" s="142"/>
      <c r="R25874" s="142"/>
      <c r="S25874" s="139"/>
    </row>
    <row r="25875" spans="2:19" ht="15.75" customHeight="1" x14ac:dyDescent="0.25">
      <c r="B25875" s="106"/>
      <c r="C25875" s="106"/>
      <c r="D25875" s="139"/>
      <c r="P25875" s="142"/>
      <c r="Q25875" s="142"/>
      <c r="R25875" s="142"/>
      <c r="S25875" s="139"/>
    </row>
    <row r="25876" spans="2:19" ht="15.75" customHeight="1" x14ac:dyDescent="0.25">
      <c r="B25876" s="106"/>
      <c r="C25876" s="106"/>
      <c r="D25876" s="139"/>
      <c r="P25876" s="142"/>
      <c r="Q25876" s="142"/>
      <c r="R25876" s="142"/>
      <c r="S25876" s="139"/>
    </row>
    <row r="25877" spans="2:19" ht="15.75" customHeight="1" x14ac:dyDescent="0.25">
      <c r="B25877" s="106"/>
      <c r="C25877" s="106"/>
      <c r="D25877" s="139"/>
      <c r="P25877" s="142"/>
      <c r="Q25877" s="142"/>
      <c r="R25877" s="142"/>
      <c r="S25877" s="139"/>
    </row>
    <row r="25878" spans="2:19" ht="15.75" customHeight="1" x14ac:dyDescent="0.25">
      <c r="B25878" s="106"/>
      <c r="C25878" s="106"/>
      <c r="D25878" s="139"/>
      <c r="P25878" s="142"/>
      <c r="Q25878" s="142"/>
      <c r="R25878" s="142"/>
      <c r="S25878" s="139"/>
    </row>
    <row r="25879" spans="2:19" ht="15.75" customHeight="1" x14ac:dyDescent="0.25">
      <c r="B25879" s="106"/>
      <c r="C25879" s="106"/>
      <c r="D25879" s="139"/>
      <c r="P25879" s="142"/>
      <c r="Q25879" s="142"/>
      <c r="R25879" s="142"/>
      <c r="S25879" s="139"/>
    </row>
    <row r="25880" spans="2:19" ht="15.75" customHeight="1" x14ac:dyDescent="0.25">
      <c r="B25880" s="106"/>
      <c r="C25880" s="106"/>
      <c r="D25880" s="139"/>
      <c r="P25880" s="142"/>
      <c r="Q25880" s="142"/>
      <c r="R25880" s="142"/>
      <c r="S25880" s="139"/>
    </row>
    <row r="25881" spans="2:19" ht="15.75" customHeight="1" x14ac:dyDescent="0.25">
      <c r="B25881" s="106"/>
      <c r="C25881" s="106"/>
      <c r="D25881" s="139"/>
      <c r="P25881" s="142"/>
      <c r="Q25881" s="142"/>
      <c r="R25881" s="142"/>
      <c r="S25881" s="139"/>
    </row>
    <row r="25882" spans="2:19" ht="15.75" customHeight="1" x14ac:dyDescent="0.25">
      <c r="B25882" s="106"/>
      <c r="C25882" s="106"/>
      <c r="D25882" s="139"/>
      <c r="P25882" s="142"/>
      <c r="Q25882" s="142"/>
      <c r="R25882" s="142"/>
      <c r="S25882" s="139"/>
    </row>
    <row r="25883" spans="2:19" ht="15.75" customHeight="1" x14ac:dyDescent="0.25">
      <c r="B25883" s="106"/>
      <c r="C25883" s="106"/>
      <c r="D25883" s="139"/>
      <c r="P25883" s="142"/>
      <c r="Q25883" s="142"/>
      <c r="R25883" s="142"/>
      <c r="S25883" s="139"/>
    </row>
    <row r="25884" spans="2:19" ht="15.75" customHeight="1" x14ac:dyDescent="0.25">
      <c r="B25884" s="106"/>
      <c r="C25884" s="106"/>
      <c r="D25884" s="139"/>
      <c r="P25884" s="142"/>
      <c r="Q25884" s="142"/>
      <c r="R25884" s="142"/>
      <c r="S25884" s="139"/>
    </row>
    <row r="25885" spans="2:19" ht="15.75" customHeight="1" x14ac:dyDescent="0.25">
      <c r="B25885" s="106"/>
      <c r="C25885" s="106"/>
      <c r="D25885" s="139"/>
      <c r="P25885" s="142"/>
      <c r="Q25885" s="142"/>
      <c r="R25885" s="142"/>
      <c r="S25885" s="139"/>
    </row>
    <row r="25886" spans="2:19" ht="15.75" customHeight="1" x14ac:dyDescent="0.25">
      <c r="B25886" s="106"/>
      <c r="C25886" s="106"/>
      <c r="D25886" s="139"/>
      <c r="P25886" s="142"/>
      <c r="Q25886" s="142"/>
      <c r="R25886" s="142"/>
      <c r="S25886" s="139"/>
    </row>
    <row r="25887" spans="2:19" ht="15.75" customHeight="1" x14ac:dyDescent="0.25">
      <c r="B25887" s="106"/>
      <c r="C25887" s="106"/>
      <c r="D25887" s="139"/>
      <c r="P25887" s="142"/>
      <c r="Q25887" s="142"/>
      <c r="R25887" s="142"/>
      <c r="S25887" s="139"/>
    </row>
    <row r="25888" spans="2:19" ht="15.75" customHeight="1" x14ac:dyDescent="0.25">
      <c r="B25888" s="106"/>
      <c r="C25888" s="106"/>
      <c r="D25888" s="139"/>
      <c r="P25888" s="142"/>
      <c r="Q25888" s="142"/>
      <c r="R25888" s="142"/>
      <c r="S25888" s="139"/>
    </row>
    <row r="25889" spans="2:19" ht="15.75" customHeight="1" x14ac:dyDescent="0.25">
      <c r="B25889" s="106"/>
      <c r="C25889" s="106"/>
      <c r="D25889" s="139"/>
      <c r="P25889" s="142"/>
      <c r="Q25889" s="142"/>
      <c r="R25889" s="142"/>
      <c r="S25889" s="139"/>
    </row>
    <row r="25890" spans="2:19" ht="15.75" customHeight="1" x14ac:dyDescent="0.25">
      <c r="B25890" s="106"/>
      <c r="C25890" s="106"/>
      <c r="D25890" s="139"/>
      <c r="P25890" s="142"/>
      <c r="Q25890" s="142"/>
      <c r="R25890" s="142"/>
      <c r="S25890" s="139"/>
    </row>
    <row r="25891" spans="2:19" ht="15.75" customHeight="1" x14ac:dyDescent="0.25">
      <c r="B25891" s="106"/>
      <c r="C25891" s="106"/>
      <c r="D25891" s="139"/>
      <c r="P25891" s="142"/>
      <c r="Q25891" s="142"/>
      <c r="R25891" s="142"/>
      <c r="S25891" s="139"/>
    </row>
    <row r="25892" spans="2:19" ht="15.75" customHeight="1" x14ac:dyDescent="0.25">
      <c r="B25892" s="106"/>
      <c r="C25892" s="106"/>
      <c r="D25892" s="139"/>
      <c r="P25892" s="142"/>
      <c r="Q25892" s="142"/>
      <c r="R25892" s="142"/>
      <c r="S25892" s="139"/>
    </row>
    <row r="25893" spans="2:19" ht="15.75" customHeight="1" x14ac:dyDescent="0.25">
      <c r="B25893" s="106"/>
      <c r="C25893" s="106"/>
      <c r="D25893" s="139"/>
      <c r="P25893" s="142"/>
      <c r="Q25893" s="142"/>
      <c r="R25893" s="142"/>
      <c r="S25893" s="139"/>
    </row>
    <row r="25894" spans="2:19" ht="15.75" customHeight="1" x14ac:dyDescent="0.25">
      <c r="B25894" s="106"/>
      <c r="C25894" s="106"/>
      <c r="D25894" s="139"/>
      <c r="P25894" s="142"/>
      <c r="Q25894" s="142"/>
      <c r="R25894" s="142"/>
      <c r="S25894" s="139"/>
    </row>
    <row r="25895" spans="2:19" ht="15.75" customHeight="1" x14ac:dyDescent="0.25">
      <c r="B25895" s="106"/>
      <c r="C25895" s="106"/>
      <c r="D25895" s="139"/>
      <c r="P25895" s="142"/>
      <c r="Q25895" s="142"/>
      <c r="R25895" s="142"/>
      <c r="S25895" s="139"/>
    </row>
    <row r="25896" spans="2:19" ht="15.75" customHeight="1" x14ac:dyDescent="0.25">
      <c r="B25896" s="106"/>
      <c r="C25896" s="106"/>
      <c r="D25896" s="139"/>
      <c r="P25896" s="142"/>
      <c r="Q25896" s="142"/>
      <c r="R25896" s="142"/>
      <c r="S25896" s="139"/>
    </row>
    <row r="25897" spans="2:19" ht="15.75" customHeight="1" x14ac:dyDescent="0.25">
      <c r="B25897" s="106"/>
      <c r="C25897" s="106"/>
      <c r="D25897" s="139"/>
      <c r="P25897" s="142"/>
      <c r="Q25897" s="142"/>
      <c r="R25897" s="142"/>
      <c r="S25897" s="139"/>
    </row>
    <row r="25898" spans="2:19" ht="15.75" customHeight="1" x14ac:dyDescent="0.25">
      <c r="B25898" s="106"/>
      <c r="C25898" s="106"/>
      <c r="D25898" s="139"/>
      <c r="P25898" s="142"/>
      <c r="Q25898" s="142"/>
      <c r="R25898" s="142"/>
      <c r="S25898" s="139"/>
    </row>
    <row r="25899" spans="2:19" ht="15.75" customHeight="1" x14ac:dyDescent="0.25">
      <c r="B25899" s="106"/>
      <c r="C25899" s="106"/>
      <c r="D25899" s="139"/>
      <c r="P25899" s="142"/>
      <c r="Q25899" s="142"/>
      <c r="R25899" s="142"/>
      <c r="S25899" s="139"/>
    </row>
    <row r="25900" spans="2:19" ht="15.75" customHeight="1" x14ac:dyDescent="0.25">
      <c r="B25900" s="106"/>
      <c r="C25900" s="106"/>
      <c r="D25900" s="139"/>
      <c r="P25900" s="142"/>
      <c r="Q25900" s="142"/>
      <c r="R25900" s="142"/>
      <c r="S25900" s="139"/>
    </row>
    <row r="25901" spans="2:19" ht="15.75" customHeight="1" x14ac:dyDescent="0.25">
      <c r="B25901" s="106"/>
      <c r="C25901" s="106"/>
      <c r="D25901" s="139"/>
      <c r="P25901" s="142"/>
      <c r="Q25901" s="142"/>
      <c r="R25901" s="142"/>
      <c r="S25901" s="139"/>
    </row>
    <row r="25902" spans="2:19" ht="15.75" customHeight="1" x14ac:dyDescent="0.25">
      <c r="B25902" s="106"/>
      <c r="C25902" s="106"/>
      <c r="D25902" s="139"/>
      <c r="P25902" s="142"/>
      <c r="Q25902" s="142"/>
      <c r="R25902" s="142"/>
      <c r="S25902" s="139"/>
    </row>
    <row r="25903" spans="2:19" ht="15.75" customHeight="1" x14ac:dyDescent="0.25">
      <c r="B25903" s="106"/>
      <c r="C25903" s="106"/>
      <c r="D25903" s="139"/>
      <c r="P25903" s="142"/>
      <c r="Q25903" s="142"/>
      <c r="R25903" s="142"/>
      <c r="S25903" s="139"/>
    </row>
    <row r="25904" spans="2:19" ht="15.75" customHeight="1" x14ac:dyDescent="0.25">
      <c r="B25904" s="106"/>
      <c r="C25904" s="106"/>
      <c r="D25904" s="139"/>
      <c r="P25904" s="142"/>
      <c r="Q25904" s="142"/>
      <c r="R25904" s="142"/>
      <c r="S25904" s="139"/>
    </row>
    <row r="25905" spans="2:19" ht="15.75" customHeight="1" x14ac:dyDescent="0.25">
      <c r="B25905" s="106"/>
      <c r="C25905" s="106"/>
      <c r="D25905" s="139"/>
      <c r="P25905" s="142"/>
      <c r="Q25905" s="142"/>
      <c r="R25905" s="142"/>
      <c r="S25905" s="139"/>
    </row>
    <row r="25906" spans="2:19" ht="15.75" customHeight="1" x14ac:dyDescent="0.25">
      <c r="B25906" s="106"/>
      <c r="C25906" s="106"/>
      <c r="D25906" s="139"/>
      <c r="P25906" s="142"/>
      <c r="Q25906" s="142"/>
      <c r="R25906" s="142"/>
      <c r="S25906" s="139"/>
    </row>
    <row r="25907" spans="2:19" ht="15.75" customHeight="1" x14ac:dyDescent="0.25">
      <c r="B25907" s="106"/>
      <c r="C25907" s="106"/>
      <c r="D25907" s="139"/>
      <c r="P25907" s="142"/>
      <c r="Q25907" s="142"/>
      <c r="R25907" s="142"/>
      <c r="S25907" s="139"/>
    </row>
    <row r="25908" spans="2:19" ht="15.75" customHeight="1" x14ac:dyDescent="0.25">
      <c r="B25908" s="106"/>
      <c r="C25908" s="106"/>
      <c r="D25908" s="139"/>
      <c r="P25908" s="142"/>
      <c r="Q25908" s="142"/>
      <c r="R25908" s="142"/>
      <c r="S25908" s="139"/>
    </row>
    <row r="25909" spans="2:19" ht="15.75" customHeight="1" x14ac:dyDescent="0.25">
      <c r="B25909" s="106"/>
      <c r="C25909" s="106"/>
      <c r="D25909" s="139"/>
      <c r="P25909" s="142"/>
      <c r="Q25909" s="142"/>
      <c r="R25909" s="142"/>
      <c r="S25909" s="139"/>
    </row>
    <row r="25910" spans="2:19" ht="15.75" customHeight="1" x14ac:dyDescent="0.25">
      <c r="B25910" s="106"/>
      <c r="C25910" s="106"/>
      <c r="D25910" s="139"/>
      <c r="P25910" s="142"/>
      <c r="Q25910" s="142"/>
      <c r="R25910" s="142"/>
      <c r="S25910" s="139"/>
    </row>
    <row r="25911" spans="2:19" ht="15.75" customHeight="1" x14ac:dyDescent="0.25">
      <c r="B25911" s="106"/>
      <c r="C25911" s="106"/>
      <c r="D25911" s="139"/>
      <c r="P25911" s="142"/>
      <c r="Q25911" s="142"/>
      <c r="R25911" s="142"/>
      <c r="S25911" s="139"/>
    </row>
    <row r="25912" spans="2:19" ht="15.75" customHeight="1" x14ac:dyDescent="0.25">
      <c r="B25912" s="106"/>
      <c r="C25912" s="106"/>
      <c r="D25912" s="139"/>
      <c r="P25912" s="142"/>
      <c r="Q25912" s="142"/>
      <c r="R25912" s="142"/>
      <c r="S25912" s="139"/>
    </row>
    <row r="25913" spans="2:19" ht="15.75" customHeight="1" x14ac:dyDescent="0.25">
      <c r="B25913" s="106"/>
      <c r="C25913" s="106"/>
      <c r="D25913" s="139"/>
      <c r="P25913" s="142"/>
      <c r="Q25913" s="142"/>
      <c r="R25913" s="142"/>
      <c r="S25913" s="139"/>
    </row>
    <row r="25914" spans="2:19" ht="15.75" customHeight="1" x14ac:dyDescent="0.25">
      <c r="B25914" s="106"/>
      <c r="C25914" s="106"/>
      <c r="D25914" s="139"/>
      <c r="P25914" s="142"/>
      <c r="Q25914" s="142"/>
      <c r="R25914" s="142"/>
      <c r="S25914" s="139"/>
    </row>
    <row r="25915" spans="2:19" ht="15.75" customHeight="1" x14ac:dyDescent="0.25">
      <c r="B25915" s="106"/>
      <c r="C25915" s="106"/>
      <c r="D25915" s="139"/>
      <c r="P25915" s="142"/>
      <c r="Q25915" s="142"/>
      <c r="R25915" s="142"/>
      <c r="S25915" s="139"/>
    </row>
    <row r="25916" spans="2:19" ht="15.75" customHeight="1" x14ac:dyDescent="0.25">
      <c r="B25916" s="106"/>
      <c r="C25916" s="106"/>
      <c r="D25916" s="139"/>
      <c r="P25916" s="142"/>
      <c r="Q25916" s="142"/>
      <c r="R25916" s="142"/>
      <c r="S25916" s="139"/>
    </row>
    <row r="25917" spans="2:19" ht="15.75" customHeight="1" x14ac:dyDescent="0.25">
      <c r="B25917" s="106"/>
      <c r="C25917" s="106"/>
      <c r="D25917" s="139"/>
      <c r="P25917" s="142"/>
      <c r="Q25917" s="142"/>
      <c r="R25917" s="142"/>
      <c r="S25917" s="139"/>
    </row>
    <row r="25918" spans="2:19" ht="15.75" customHeight="1" x14ac:dyDescent="0.25">
      <c r="B25918" s="106"/>
      <c r="C25918" s="106"/>
      <c r="D25918" s="139"/>
      <c r="P25918" s="142"/>
      <c r="Q25918" s="142"/>
      <c r="R25918" s="142"/>
      <c r="S25918" s="139"/>
    </row>
    <row r="25919" spans="2:19" ht="15.75" customHeight="1" x14ac:dyDescent="0.25">
      <c r="B25919" s="106"/>
      <c r="C25919" s="106"/>
      <c r="D25919" s="139"/>
      <c r="P25919" s="142"/>
      <c r="Q25919" s="142"/>
      <c r="R25919" s="142"/>
      <c r="S25919" s="139"/>
    </row>
    <row r="25920" spans="2:19" ht="15.75" customHeight="1" x14ac:dyDescent="0.25">
      <c r="B25920" s="106"/>
      <c r="C25920" s="106"/>
      <c r="D25920" s="139"/>
      <c r="P25920" s="142"/>
      <c r="Q25920" s="142"/>
      <c r="R25920" s="142"/>
      <c r="S25920" s="139"/>
    </row>
    <row r="25921" spans="2:19" ht="15.75" customHeight="1" x14ac:dyDescent="0.25">
      <c r="B25921" s="106"/>
      <c r="C25921" s="106"/>
      <c r="D25921" s="139"/>
      <c r="P25921" s="142"/>
      <c r="Q25921" s="142"/>
      <c r="R25921" s="142"/>
      <c r="S25921" s="139"/>
    </row>
    <row r="25922" spans="2:19" ht="15.75" customHeight="1" x14ac:dyDescent="0.25">
      <c r="B25922" s="106"/>
      <c r="C25922" s="106"/>
      <c r="D25922" s="139"/>
      <c r="P25922" s="142"/>
      <c r="Q25922" s="142"/>
      <c r="R25922" s="142"/>
      <c r="S25922" s="139"/>
    </row>
    <row r="25923" spans="2:19" ht="15.75" customHeight="1" x14ac:dyDescent="0.25">
      <c r="B25923" s="106"/>
      <c r="C25923" s="106"/>
      <c r="D25923" s="139"/>
      <c r="P25923" s="142"/>
      <c r="Q25923" s="142"/>
      <c r="R25923" s="142"/>
      <c r="S25923" s="139"/>
    </row>
    <row r="25924" spans="2:19" ht="15.75" customHeight="1" x14ac:dyDescent="0.25">
      <c r="B25924" s="106"/>
      <c r="C25924" s="106"/>
      <c r="D25924" s="139"/>
      <c r="P25924" s="142"/>
      <c r="Q25924" s="142"/>
      <c r="R25924" s="142"/>
      <c r="S25924" s="139"/>
    </row>
    <row r="25925" spans="2:19" ht="15.75" customHeight="1" x14ac:dyDescent="0.25">
      <c r="B25925" s="106"/>
      <c r="C25925" s="106"/>
      <c r="D25925" s="139"/>
      <c r="P25925" s="142"/>
      <c r="Q25925" s="142"/>
      <c r="R25925" s="142"/>
      <c r="S25925" s="139"/>
    </row>
    <row r="25926" spans="2:19" ht="15.75" customHeight="1" x14ac:dyDescent="0.25">
      <c r="B25926" s="106"/>
      <c r="C25926" s="106"/>
      <c r="D25926" s="139"/>
      <c r="P25926" s="142"/>
      <c r="Q25926" s="142"/>
      <c r="R25926" s="142"/>
      <c r="S25926" s="139"/>
    </row>
    <row r="25927" spans="2:19" ht="15.75" customHeight="1" x14ac:dyDescent="0.25">
      <c r="B25927" s="106"/>
      <c r="C25927" s="106"/>
      <c r="D25927" s="139"/>
      <c r="P25927" s="142"/>
      <c r="Q25927" s="142"/>
      <c r="R25927" s="142"/>
      <c r="S25927" s="139"/>
    </row>
    <row r="25928" spans="2:19" ht="15.75" customHeight="1" x14ac:dyDescent="0.25">
      <c r="B25928" s="106"/>
      <c r="C25928" s="106"/>
      <c r="D25928" s="139"/>
      <c r="P25928" s="142"/>
      <c r="Q25928" s="142"/>
      <c r="R25928" s="142"/>
      <c r="S25928" s="139"/>
    </row>
    <row r="25929" spans="2:19" ht="15.75" customHeight="1" x14ac:dyDescent="0.25">
      <c r="B25929" s="106"/>
      <c r="C25929" s="106"/>
      <c r="D25929" s="139"/>
      <c r="P25929" s="142"/>
      <c r="Q25929" s="142"/>
      <c r="R25929" s="142"/>
      <c r="S25929" s="139"/>
    </row>
    <row r="25930" spans="2:19" ht="15.75" customHeight="1" x14ac:dyDescent="0.25">
      <c r="B25930" s="106"/>
      <c r="C25930" s="106"/>
      <c r="D25930" s="139"/>
      <c r="P25930" s="142"/>
      <c r="Q25930" s="142"/>
      <c r="R25930" s="142"/>
      <c r="S25930" s="139"/>
    </row>
    <row r="25931" spans="2:19" ht="15.75" customHeight="1" x14ac:dyDescent="0.25">
      <c r="B25931" s="106"/>
      <c r="C25931" s="106"/>
      <c r="D25931" s="139"/>
      <c r="P25931" s="142"/>
      <c r="Q25931" s="142"/>
      <c r="R25931" s="142"/>
      <c r="S25931" s="139"/>
    </row>
    <row r="25932" spans="2:19" ht="15.75" customHeight="1" x14ac:dyDescent="0.25">
      <c r="B25932" s="106"/>
      <c r="C25932" s="106"/>
      <c r="D25932" s="139"/>
      <c r="P25932" s="142"/>
      <c r="Q25932" s="142"/>
      <c r="R25932" s="142"/>
      <c r="S25932" s="139"/>
    </row>
    <row r="25933" spans="2:19" ht="15.75" customHeight="1" x14ac:dyDescent="0.25">
      <c r="B25933" s="106"/>
      <c r="C25933" s="106"/>
      <c r="D25933" s="139"/>
      <c r="P25933" s="142"/>
      <c r="Q25933" s="142"/>
      <c r="R25933" s="142"/>
      <c r="S25933" s="139"/>
    </row>
    <row r="25934" spans="2:19" ht="15.75" customHeight="1" x14ac:dyDescent="0.25">
      <c r="B25934" s="106"/>
      <c r="C25934" s="106"/>
      <c r="D25934" s="139"/>
      <c r="P25934" s="142"/>
      <c r="Q25934" s="142"/>
      <c r="R25934" s="142"/>
      <c r="S25934" s="139"/>
    </row>
    <row r="25935" spans="2:19" ht="15.75" customHeight="1" x14ac:dyDescent="0.25">
      <c r="B25935" s="106"/>
      <c r="C25935" s="106"/>
      <c r="D25935" s="139"/>
      <c r="P25935" s="142"/>
      <c r="Q25935" s="142"/>
      <c r="R25935" s="142"/>
      <c r="S25935" s="139"/>
    </row>
    <row r="25936" spans="2:19" ht="15.75" customHeight="1" x14ac:dyDescent="0.25">
      <c r="B25936" s="106"/>
      <c r="C25936" s="106"/>
      <c r="D25936" s="139"/>
      <c r="P25936" s="142"/>
      <c r="Q25936" s="142"/>
      <c r="R25936" s="142"/>
      <c r="S25936" s="139"/>
    </row>
    <row r="25937" spans="2:19" ht="15.75" customHeight="1" x14ac:dyDescent="0.25">
      <c r="B25937" s="106"/>
      <c r="C25937" s="106"/>
      <c r="D25937" s="139"/>
      <c r="P25937" s="142"/>
      <c r="Q25937" s="142"/>
      <c r="R25937" s="142"/>
      <c r="S25937" s="139"/>
    </row>
    <row r="25938" spans="2:19" ht="15.75" customHeight="1" x14ac:dyDescent="0.25">
      <c r="B25938" s="106"/>
      <c r="C25938" s="106"/>
      <c r="D25938" s="139"/>
      <c r="P25938" s="142"/>
      <c r="Q25938" s="142"/>
      <c r="R25938" s="142"/>
      <c r="S25938" s="139"/>
    </row>
    <row r="25939" spans="2:19" ht="15.75" customHeight="1" x14ac:dyDescent="0.25">
      <c r="B25939" s="106"/>
      <c r="C25939" s="106"/>
      <c r="D25939" s="139"/>
      <c r="P25939" s="142"/>
      <c r="Q25939" s="142"/>
      <c r="R25939" s="142"/>
      <c r="S25939" s="139"/>
    </row>
    <row r="25940" spans="2:19" ht="15.75" customHeight="1" x14ac:dyDescent="0.25">
      <c r="B25940" s="106"/>
      <c r="C25940" s="106"/>
      <c r="D25940" s="139"/>
      <c r="P25940" s="142"/>
      <c r="Q25940" s="142"/>
      <c r="R25940" s="142"/>
      <c r="S25940" s="139"/>
    </row>
    <row r="25941" spans="2:19" ht="15.75" customHeight="1" x14ac:dyDescent="0.25">
      <c r="B25941" s="106"/>
      <c r="C25941" s="106"/>
      <c r="D25941" s="139"/>
      <c r="P25941" s="142"/>
      <c r="Q25941" s="142"/>
      <c r="R25941" s="142"/>
      <c r="S25941" s="139"/>
    </row>
    <row r="25942" spans="2:19" ht="15.75" customHeight="1" x14ac:dyDescent="0.25">
      <c r="B25942" s="106"/>
      <c r="C25942" s="106"/>
      <c r="D25942" s="139"/>
      <c r="P25942" s="142"/>
      <c r="Q25942" s="142"/>
      <c r="R25942" s="142"/>
      <c r="S25942" s="139"/>
    </row>
    <row r="25943" spans="2:19" ht="15.75" customHeight="1" x14ac:dyDescent="0.25">
      <c r="B25943" s="106"/>
      <c r="C25943" s="106"/>
      <c r="D25943" s="139"/>
      <c r="P25943" s="142"/>
      <c r="Q25943" s="142"/>
      <c r="R25943" s="142"/>
      <c r="S25943" s="139"/>
    </row>
    <row r="25944" spans="2:19" ht="15.75" customHeight="1" x14ac:dyDescent="0.25">
      <c r="B25944" s="106"/>
      <c r="C25944" s="106"/>
      <c r="D25944" s="139"/>
      <c r="P25944" s="142"/>
      <c r="Q25944" s="142"/>
      <c r="R25944" s="142"/>
      <c r="S25944" s="139"/>
    </row>
    <row r="25945" spans="2:19" ht="15.75" customHeight="1" x14ac:dyDescent="0.25">
      <c r="B25945" s="106"/>
      <c r="C25945" s="106"/>
      <c r="D25945" s="139"/>
      <c r="P25945" s="142"/>
      <c r="Q25945" s="142"/>
      <c r="R25945" s="142"/>
      <c r="S25945" s="139"/>
    </row>
    <row r="25946" spans="2:19" ht="15.75" customHeight="1" x14ac:dyDescent="0.25">
      <c r="B25946" s="106"/>
      <c r="C25946" s="106"/>
      <c r="D25946" s="139"/>
      <c r="P25946" s="142"/>
      <c r="Q25946" s="142"/>
      <c r="R25946" s="142"/>
      <c r="S25946" s="139"/>
    </row>
    <row r="25947" spans="2:19" ht="15.75" customHeight="1" x14ac:dyDescent="0.25">
      <c r="B25947" s="106"/>
      <c r="C25947" s="106"/>
      <c r="D25947" s="139"/>
      <c r="P25947" s="142"/>
      <c r="Q25947" s="142"/>
      <c r="R25947" s="142"/>
      <c r="S25947" s="139"/>
    </row>
    <row r="25948" spans="2:19" ht="15.75" customHeight="1" x14ac:dyDescent="0.25">
      <c r="B25948" s="106"/>
      <c r="C25948" s="106"/>
      <c r="D25948" s="139"/>
      <c r="P25948" s="142"/>
      <c r="Q25948" s="142"/>
      <c r="R25948" s="142"/>
      <c r="S25948" s="139"/>
    </row>
    <row r="25949" spans="2:19" ht="15.75" customHeight="1" x14ac:dyDescent="0.25">
      <c r="B25949" s="106"/>
      <c r="C25949" s="106"/>
      <c r="D25949" s="139"/>
      <c r="P25949" s="142"/>
      <c r="Q25949" s="142"/>
      <c r="R25949" s="142"/>
      <c r="S25949" s="139"/>
    </row>
    <row r="25950" spans="2:19" ht="15.75" customHeight="1" x14ac:dyDescent="0.25">
      <c r="B25950" s="106"/>
      <c r="C25950" s="106"/>
      <c r="D25950" s="139"/>
      <c r="P25950" s="142"/>
      <c r="Q25950" s="142"/>
      <c r="R25950" s="142"/>
      <c r="S25950" s="139"/>
    </row>
    <row r="25951" spans="2:19" ht="15.75" customHeight="1" x14ac:dyDescent="0.25">
      <c r="B25951" s="106"/>
      <c r="C25951" s="106"/>
      <c r="D25951" s="139"/>
      <c r="P25951" s="142"/>
      <c r="Q25951" s="142"/>
      <c r="R25951" s="142"/>
      <c r="S25951" s="139"/>
    </row>
    <row r="25952" spans="2:19" ht="15.75" customHeight="1" x14ac:dyDescent="0.25">
      <c r="B25952" s="106"/>
      <c r="C25952" s="106"/>
      <c r="D25952" s="139"/>
      <c r="P25952" s="142"/>
      <c r="Q25952" s="142"/>
      <c r="R25952" s="142"/>
      <c r="S25952" s="139"/>
    </row>
    <row r="25953" spans="2:19" ht="15.75" customHeight="1" x14ac:dyDescent="0.25">
      <c r="B25953" s="106"/>
      <c r="C25953" s="106"/>
      <c r="D25953" s="139"/>
      <c r="P25953" s="142"/>
      <c r="Q25953" s="142"/>
      <c r="R25953" s="142"/>
      <c r="S25953" s="139"/>
    </row>
    <row r="25954" spans="2:19" ht="15.75" customHeight="1" x14ac:dyDescent="0.25">
      <c r="B25954" s="106"/>
      <c r="C25954" s="106"/>
      <c r="D25954" s="139"/>
      <c r="P25954" s="142"/>
      <c r="Q25954" s="142"/>
      <c r="R25954" s="142"/>
      <c r="S25954" s="139"/>
    </row>
    <row r="25955" spans="2:19" ht="15.75" customHeight="1" x14ac:dyDescent="0.25">
      <c r="B25955" s="106"/>
      <c r="C25955" s="106"/>
      <c r="D25955" s="139"/>
      <c r="P25955" s="142"/>
      <c r="Q25955" s="142"/>
      <c r="R25955" s="142"/>
      <c r="S25955" s="139"/>
    </row>
    <row r="25956" spans="2:19" ht="15.75" customHeight="1" x14ac:dyDescent="0.25">
      <c r="B25956" s="106"/>
      <c r="C25956" s="106"/>
      <c r="D25956" s="139"/>
      <c r="P25956" s="142"/>
      <c r="Q25956" s="142"/>
      <c r="R25956" s="142"/>
      <c r="S25956" s="139"/>
    </row>
    <row r="25957" spans="2:19" ht="15.75" customHeight="1" x14ac:dyDescent="0.25">
      <c r="B25957" s="106"/>
      <c r="C25957" s="106"/>
      <c r="D25957" s="139"/>
      <c r="P25957" s="142"/>
      <c r="Q25957" s="142"/>
      <c r="R25957" s="142"/>
      <c r="S25957" s="139"/>
    </row>
    <row r="25958" spans="2:19" ht="15.75" customHeight="1" x14ac:dyDescent="0.25">
      <c r="B25958" s="106"/>
      <c r="C25958" s="106"/>
      <c r="D25958" s="139"/>
      <c r="P25958" s="142"/>
      <c r="Q25958" s="142"/>
      <c r="R25958" s="142"/>
      <c r="S25958" s="139"/>
    </row>
    <row r="25959" spans="2:19" ht="15.75" customHeight="1" x14ac:dyDescent="0.25">
      <c r="B25959" s="106"/>
      <c r="C25959" s="106"/>
      <c r="D25959" s="139"/>
      <c r="P25959" s="142"/>
      <c r="Q25959" s="142"/>
      <c r="R25959" s="142"/>
      <c r="S25959" s="139"/>
    </row>
    <row r="25960" spans="2:19" ht="15.75" customHeight="1" x14ac:dyDescent="0.25">
      <c r="B25960" s="106"/>
      <c r="C25960" s="106"/>
      <c r="D25960" s="139"/>
      <c r="P25960" s="142"/>
      <c r="Q25960" s="142"/>
      <c r="R25960" s="142"/>
      <c r="S25960" s="139"/>
    </row>
    <row r="25961" spans="2:19" ht="15.75" customHeight="1" x14ac:dyDescent="0.25">
      <c r="B25961" s="106"/>
      <c r="C25961" s="106"/>
      <c r="D25961" s="139"/>
      <c r="P25961" s="142"/>
      <c r="Q25961" s="142"/>
      <c r="R25961" s="142"/>
      <c r="S25961" s="139"/>
    </row>
    <row r="25962" spans="2:19" ht="15.75" customHeight="1" x14ac:dyDescent="0.25">
      <c r="B25962" s="106"/>
      <c r="C25962" s="106"/>
      <c r="D25962" s="139"/>
      <c r="P25962" s="142"/>
      <c r="Q25962" s="142"/>
      <c r="R25962" s="142"/>
      <c r="S25962" s="139"/>
    </row>
    <row r="25963" spans="2:19" ht="15.75" customHeight="1" x14ac:dyDescent="0.25">
      <c r="B25963" s="106"/>
      <c r="C25963" s="106"/>
      <c r="D25963" s="139"/>
      <c r="P25963" s="142"/>
      <c r="Q25963" s="142"/>
      <c r="R25963" s="142"/>
      <c r="S25963" s="139"/>
    </row>
    <row r="25964" spans="2:19" ht="15.75" customHeight="1" x14ac:dyDescent="0.25">
      <c r="B25964" s="106"/>
      <c r="C25964" s="106"/>
      <c r="D25964" s="139"/>
      <c r="P25964" s="142"/>
      <c r="Q25964" s="142"/>
      <c r="R25964" s="142"/>
      <c r="S25964" s="139"/>
    </row>
    <row r="25965" spans="2:19" ht="15.75" customHeight="1" x14ac:dyDescent="0.25">
      <c r="B25965" s="106"/>
      <c r="C25965" s="106"/>
      <c r="D25965" s="139"/>
      <c r="P25965" s="142"/>
      <c r="Q25965" s="142"/>
      <c r="R25965" s="142"/>
      <c r="S25965" s="139"/>
    </row>
    <row r="25966" spans="2:19" ht="15.75" customHeight="1" x14ac:dyDescent="0.25">
      <c r="B25966" s="106"/>
      <c r="C25966" s="106"/>
      <c r="D25966" s="139"/>
      <c r="P25966" s="142"/>
      <c r="Q25966" s="142"/>
      <c r="R25966" s="142"/>
      <c r="S25966" s="139"/>
    </row>
    <row r="25967" spans="2:19" ht="15.75" customHeight="1" x14ac:dyDescent="0.25">
      <c r="B25967" s="106"/>
      <c r="C25967" s="106"/>
      <c r="D25967" s="139"/>
      <c r="P25967" s="142"/>
      <c r="Q25967" s="142"/>
      <c r="R25967" s="142"/>
      <c r="S25967" s="139"/>
    </row>
    <row r="25968" spans="2:19" ht="15.75" customHeight="1" x14ac:dyDescent="0.25">
      <c r="B25968" s="106"/>
      <c r="C25968" s="106"/>
      <c r="D25968" s="139"/>
      <c r="P25968" s="142"/>
      <c r="Q25968" s="142"/>
      <c r="R25968" s="142"/>
      <c r="S25968" s="139"/>
    </row>
    <row r="25969" spans="2:19" ht="15.75" customHeight="1" x14ac:dyDescent="0.25">
      <c r="B25969" s="106"/>
      <c r="C25969" s="106"/>
      <c r="D25969" s="139"/>
      <c r="P25969" s="142"/>
      <c r="Q25969" s="142"/>
      <c r="R25969" s="142"/>
      <c r="S25969" s="139"/>
    </row>
    <row r="25970" spans="2:19" ht="15.75" customHeight="1" x14ac:dyDescent="0.25">
      <c r="B25970" s="106"/>
      <c r="C25970" s="106"/>
      <c r="D25970" s="139"/>
      <c r="P25970" s="142"/>
      <c r="Q25970" s="142"/>
      <c r="R25970" s="142"/>
      <c r="S25970" s="139"/>
    </row>
    <row r="25971" spans="2:19" ht="15.75" customHeight="1" x14ac:dyDescent="0.25">
      <c r="B25971" s="106"/>
      <c r="C25971" s="106"/>
      <c r="D25971" s="139"/>
      <c r="P25971" s="142"/>
      <c r="Q25971" s="142"/>
      <c r="R25971" s="142"/>
      <c r="S25971" s="139"/>
    </row>
    <row r="25972" spans="2:19" ht="15.75" customHeight="1" x14ac:dyDescent="0.25">
      <c r="B25972" s="106"/>
      <c r="C25972" s="106"/>
      <c r="D25972" s="139"/>
      <c r="P25972" s="142"/>
      <c r="Q25972" s="142"/>
      <c r="R25972" s="142"/>
      <c r="S25972" s="139"/>
    </row>
    <row r="25973" spans="2:19" ht="15.75" customHeight="1" x14ac:dyDescent="0.25">
      <c r="B25973" s="106"/>
      <c r="C25973" s="106"/>
      <c r="D25973" s="139"/>
      <c r="P25973" s="142"/>
      <c r="Q25973" s="142"/>
      <c r="R25973" s="142"/>
      <c r="S25973" s="139"/>
    </row>
    <row r="25974" spans="2:19" ht="15.75" customHeight="1" x14ac:dyDescent="0.25">
      <c r="B25974" s="106"/>
      <c r="C25974" s="106"/>
      <c r="D25974" s="139"/>
      <c r="P25974" s="142"/>
      <c r="Q25974" s="142"/>
      <c r="R25974" s="142"/>
      <c r="S25974" s="139"/>
    </row>
    <row r="25975" spans="2:19" ht="15.75" customHeight="1" x14ac:dyDescent="0.25">
      <c r="B25975" s="106"/>
      <c r="C25975" s="106"/>
      <c r="D25975" s="139"/>
      <c r="P25975" s="142"/>
      <c r="Q25975" s="142"/>
      <c r="R25975" s="142"/>
      <c r="S25975" s="139"/>
    </row>
    <row r="25976" spans="2:19" ht="15.75" customHeight="1" x14ac:dyDescent="0.25">
      <c r="B25976" s="106"/>
      <c r="C25976" s="106"/>
      <c r="D25976" s="139"/>
      <c r="P25976" s="142"/>
      <c r="Q25976" s="142"/>
      <c r="R25976" s="142"/>
      <c r="S25976" s="139"/>
    </row>
    <row r="25977" spans="2:19" ht="15.75" customHeight="1" x14ac:dyDescent="0.25">
      <c r="B25977" s="106"/>
      <c r="C25977" s="106"/>
      <c r="D25977" s="139"/>
      <c r="P25977" s="142"/>
      <c r="Q25977" s="142"/>
      <c r="R25977" s="142"/>
      <c r="S25977" s="139"/>
    </row>
    <row r="25978" spans="2:19" ht="15.75" customHeight="1" x14ac:dyDescent="0.25">
      <c r="B25978" s="106"/>
      <c r="C25978" s="106"/>
      <c r="D25978" s="139"/>
      <c r="P25978" s="142"/>
      <c r="Q25978" s="142"/>
      <c r="R25978" s="142"/>
      <c r="S25978" s="139"/>
    </row>
    <row r="25979" spans="2:19" ht="15.75" customHeight="1" x14ac:dyDescent="0.25">
      <c r="B25979" s="106"/>
      <c r="C25979" s="106"/>
      <c r="D25979" s="139"/>
      <c r="P25979" s="142"/>
      <c r="Q25979" s="142"/>
      <c r="R25979" s="142"/>
      <c r="S25979" s="139"/>
    </row>
    <row r="25980" spans="2:19" ht="15.75" customHeight="1" x14ac:dyDescent="0.25">
      <c r="B25980" s="106"/>
      <c r="C25980" s="106"/>
      <c r="D25980" s="139"/>
      <c r="P25980" s="142"/>
      <c r="Q25980" s="142"/>
      <c r="R25980" s="142"/>
      <c r="S25980" s="139"/>
    </row>
    <row r="25981" spans="2:19" ht="15.75" customHeight="1" x14ac:dyDescent="0.25">
      <c r="B25981" s="106"/>
      <c r="C25981" s="106"/>
      <c r="D25981" s="139"/>
      <c r="P25981" s="142"/>
      <c r="Q25981" s="142"/>
      <c r="R25981" s="142"/>
      <c r="S25981" s="139"/>
    </row>
    <row r="25982" spans="2:19" ht="15.75" customHeight="1" x14ac:dyDescent="0.25">
      <c r="B25982" s="106"/>
      <c r="C25982" s="106"/>
      <c r="D25982" s="139"/>
      <c r="P25982" s="142"/>
      <c r="Q25982" s="142"/>
      <c r="R25982" s="142"/>
      <c r="S25982" s="139"/>
    </row>
    <row r="25983" spans="2:19" ht="15.75" customHeight="1" x14ac:dyDescent="0.25">
      <c r="B25983" s="106"/>
      <c r="C25983" s="106"/>
      <c r="D25983" s="139"/>
      <c r="P25983" s="142"/>
      <c r="Q25983" s="142"/>
      <c r="R25983" s="142"/>
      <c r="S25983" s="139"/>
    </row>
    <row r="25984" spans="2:19" ht="15.75" customHeight="1" x14ac:dyDescent="0.25">
      <c r="B25984" s="106"/>
      <c r="C25984" s="106"/>
      <c r="D25984" s="139"/>
      <c r="P25984" s="142"/>
      <c r="Q25984" s="142"/>
      <c r="R25984" s="142"/>
      <c r="S25984" s="139"/>
    </row>
    <row r="25985" spans="2:19" ht="15.75" customHeight="1" x14ac:dyDescent="0.25">
      <c r="B25985" s="106"/>
      <c r="C25985" s="106"/>
      <c r="D25985" s="139"/>
      <c r="P25985" s="142"/>
      <c r="Q25985" s="142"/>
      <c r="R25985" s="142"/>
      <c r="S25985" s="139"/>
    </row>
    <row r="25986" spans="2:19" ht="15.75" customHeight="1" x14ac:dyDescent="0.25">
      <c r="B25986" s="106"/>
      <c r="C25986" s="106"/>
      <c r="D25986" s="139"/>
      <c r="P25986" s="142"/>
      <c r="Q25986" s="142"/>
      <c r="R25986" s="142"/>
      <c r="S25986" s="139"/>
    </row>
    <row r="25987" spans="2:19" ht="15.75" customHeight="1" x14ac:dyDescent="0.25">
      <c r="B25987" s="106"/>
      <c r="C25987" s="106"/>
      <c r="D25987" s="139"/>
      <c r="P25987" s="142"/>
      <c r="Q25987" s="142"/>
      <c r="R25987" s="142"/>
      <c r="S25987" s="139"/>
    </row>
    <row r="25988" spans="2:19" ht="15.75" customHeight="1" x14ac:dyDescent="0.25">
      <c r="B25988" s="106"/>
      <c r="C25988" s="106"/>
      <c r="D25988" s="139"/>
      <c r="P25988" s="142"/>
      <c r="Q25988" s="142"/>
      <c r="R25988" s="142"/>
      <c r="S25988" s="139"/>
    </row>
    <row r="25989" spans="2:19" ht="15.75" customHeight="1" x14ac:dyDescent="0.25">
      <c r="B25989" s="106"/>
      <c r="C25989" s="106"/>
      <c r="D25989" s="139"/>
      <c r="P25989" s="142"/>
      <c r="Q25989" s="142"/>
      <c r="R25989" s="142"/>
      <c r="S25989" s="139"/>
    </row>
    <row r="25990" spans="2:19" ht="15.75" customHeight="1" x14ac:dyDescent="0.25">
      <c r="B25990" s="106"/>
      <c r="C25990" s="106"/>
      <c r="D25990" s="139"/>
      <c r="P25990" s="142"/>
      <c r="Q25990" s="142"/>
      <c r="R25990" s="142"/>
      <c r="S25990" s="139"/>
    </row>
    <row r="25991" spans="2:19" ht="15.75" customHeight="1" x14ac:dyDescent="0.25">
      <c r="B25991" s="106"/>
      <c r="C25991" s="106"/>
      <c r="D25991" s="139"/>
      <c r="P25991" s="142"/>
      <c r="Q25991" s="142"/>
      <c r="R25991" s="142"/>
      <c r="S25991" s="139"/>
    </row>
    <row r="25992" spans="2:19" ht="15.75" customHeight="1" x14ac:dyDescent="0.25">
      <c r="B25992" s="106"/>
      <c r="C25992" s="106"/>
      <c r="D25992" s="139"/>
      <c r="P25992" s="142"/>
      <c r="Q25992" s="142"/>
      <c r="R25992" s="142"/>
      <c r="S25992" s="139"/>
    </row>
    <row r="25993" spans="2:19" ht="15.75" customHeight="1" x14ac:dyDescent="0.25">
      <c r="B25993" s="106"/>
      <c r="C25993" s="106"/>
      <c r="D25993" s="139"/>
      <c r="P25993" s="142"/>
      <c r="Q25993" s="142"/>
      <c r="R25993" s="142"/>
      <c r="S25993" s="139"/>
    </row>
    <row r="25994" spans="2:19" ht="15.75" customHeight="1" x14ac:dyDescent="0.25">
      <c r="B25994" s="106"/>
      <c r="C25994" s="106"/>
      <c r="D25994" s="139"/>
      <c r="P25994" s="142"/>
      <c r="Q25994" s="142"/>
      <c r="R25994" s="142"/>
      <c r="S25994" s="139"/>
    </row>
    <row r="25995" spans="2:19" ht="15.75" customHeight="1" x14ac:dyDescent="0.25">
      <c r="B25995" s="106"/>
      <c r="C25995" s="106"/>
      <c r="D25995" s="139"/>
      <c r="P25995" s="142"/>
      <c r="Q25995" s="142"/>
      <c r="R25995" s="142"/>
      <c r="S25995" s="139"/>
    </row>
    <row r="25996" spans="2:19" ht="15.75" customHeight="1" x14ac:dyDescent="0.25">
      <c r="B25996" s="106"/>
      <c r="C25996" s="106"/>
      <c r="D25996" s="139"/>
      <c r="P25996" s="142"/>
      <c r="Q25996" s="142"/>
      <c r="R25996" s="142"/>
      <c r="S25996" s="139"/>
    </row>
    <row r="25997" spans="2:19" ht="15.75" customHeight="1" x14ac:dyDescent="0.25">
      <c r="B25997" s="106"/>
      <c r="C25997" s="106"/>
      <c r="D25997" s="139"/>
      <c r="P25997" s="142"/>
      <c r="Q25997" s="142"/>
      <c r="R25997" s="142"/>
      <c r="S25997" s="139"/>
    </row>
    <row r="25998" spans="2:19" ht="15.75" customHeight="1" x14ac:dyDescent="0.25">
      <c r="B25998" s="106"/>
      <c r="C25998" s="106"/>
      <c r="D25998" s="139"/>
      <c r="P25998" s="142"/>
      <c r="Q25998" s="142"/>
      <c r="R25998" s="142"/>
      <c r="S25998" s="139"/>
    </row>
    <row r="25999" spans="2:19" ht="15.75" customHeight="1" x14ac:dyDescent="0.25">
      <c r="B25999" s="106"/>
      <c r="C25999" s="106"/>
      <c r="D25999" s="139"/>
      <c r="P25999" s="142"/>
      <c r="Q25999" s="142"/>
      <c r="R25999" s="142"/>
      <c r="S25999" s="139"/>
    </row>
    <row r="26000" spans="2:19" ht="15.75" customHeight="1" x14ac:dyDescent="0.25">
      <c r="B26000" s="106"/>
      <c r="C26000" s="106"/>
      <c r="D26000" s="139"/>
      <c r="P26000" s="142"/>
      <c r="Q26000" s="142"/>
      <c r="R26000" s="142"/>
      <c r="S26000" s="139"/>
    </row>
    <row r="26001" spans="2:19" ht="15.75" customHeight="1" x14ac:dyDescent="0.25">
      <c r="B26001" s="106"/>
      <c r="C26001" s="106"/>
      <c r="D26001" s="139"/>
      <c r="P26001" s="142"/>
      <c r="Q26001" s="142"/>
      <c r="R26001" s="142"/>
      <c r="S26001" s="139"/>
    </row>
    <row r="26002" spans="2:19" ht="15.75" customHeight="1" x14ac:dyDescent="0.25">
      <c r="B26002" s="106"/>
      <c r="C26002" s="106"/>
      <c r="D26002" s="139"/>
      <c r="P26002" s="142"/>
      <c r="Q26002" s="142"/>
      <c r="R26002" s="142"/>
      <c r="S26002" s="139"/>
    </row>
    <row r="26003" spans="2:19" ht="15.75" customHeight="1" x14ac:dyDescent="0.25">
      <c r="B26003" s="106"/>
      <c r="C26003" s="106"/>
      <c r="D26003" s="139"/>
      <c r="P26003" s="142"/>
      <c r="Q26003" s="142"/>
      <c r="R26003" s="142"/>
      <c r="S26003" s="139"/>
    </row>
    <row r="26004" spans="2:19" ht="15.75" customHeight="1" x14ac:dyDescent="0.25">
      <c r="B26004" s="106"/>
      <c r="C26004" s="106"/>
      <c r="D26004" s="139"/>
      <c r="P26004" s="142"/>
      <c r="Q26004" s="142"/>
      <c r="R26004" s="142"/>
      <c r="S26004" s="139"/>
    </row>
    <row r="26005" spans="2:19" ht="15.75" customHeight="1" x14ac:dyDescent="0.25">
      <c r="B26005" s="106"/>
      <c r="C26005" s="106"/>
      <c r="D26005" s="139"/>
      <c r="P26005" s="142"/>
      <c r="Q26005" s="142"/>
      <c r="R26005" s="142"/>
      <c r="S26005" s="139"/>
    </row>
    <row r="26006" spans="2:19" ht="15.75" customHeight="1" x14ac:dyDescent="0.25">
      <c r="B26006" s="106"/>
      <c r="C26006" s="106"/>
      <c r="D26006" s="139"/>
      <c r="P26006" s="142"/>
      <c r="Q26006" s="142"/>
      <c r="R26006" s="142"/>
      <c r="S26006" s="139"/>
    </row>
    <row r="26007" spans="2:19" ht="15.75" customHeight="1" x14ac:dyDescent="0.25">
      <c r="B26007" s="106"/>
      <c r="C26007" s="106"/>
      <c r="D26007" s="139"/>
      <c r="P26007" s="142"/>
      <c r="Q26007" s="142"/>
      <c r="R26007" s="142"/>
      <c r="S26007" s="139"/>
    </row>
    <row r="26008" spans="2:19" ht="15.75" customHeight="1" x14ac:dyDescent="0.25">
      <c r="B26008" s="106"/>
      <c r="C26008" s="106"/>
      <c r="D26008" s="139"/>
      <c r="P26008" s="142"/>
      <c r="Q26008" s="142"/>
      <c r="R26008" s="142"/>
      <c r="S26008" s="139"/>
    </row>
    <row r="26009" spans="2:19" ht="15.75" customHeight="1" x14ac:dyDescent="0.25">
      <c r="B26009" s="106"/>
      <c r="C26009" s="106"/>
      <c r="D26009" s="139"/>
      <c r="P26009" s="142"/>
      <c r="Q26009" s="142"/>
      <c r="R26009" s="142"/>
      <c r="S26009" s="139"/>
    </row>
    <row r="26010" spans="2:19" ht="15.75" customHeight="1" x14ac:dyDescent="0.25">
      <c r="B26010" s="106"/>
      <c r="C26010" s="106"/>
      <c r="D26010" s="139"/>
      <c r="P26010" s="142"/>
      <c r="Q26010" s="142"/>
      <c r="R26010" s="142"/>
      <c r="S26010" s="139"/>
    </row>
    <row r="26011" spans="2:19" ht="15.75" customHeight="1" x14ac:dyDescent="0.25">
      <c r="B26011" s="106"/>
      <c r="C26011" s="106"/>
      <c r="D26011" s="139"/>
      <c r="P26011" s="142"/>
      <c r="Q26011" s="142"/>
      <c r="R26011" s="142"/>
      <c r="S26011" s="139"/>
    </row>
    <row r="26012" spans="2:19" ht="15.75" customHeight="1" x14ac:dyDescent="0.25">
      <c r="B26012" s="106"/>
      <c r="C26012" s="106"/>
      <c r="D26012" s="139"/>
      <c r="P26012" s="142"/>
      <c r="Q26012" s="142"/>
      <c r="R26012" s="142"/>
      <c r="S26012" s="139"/>
    </row>
    <row r="26013" spans="2:19" ht="15.75" customHeight="1" x14ac:dyDescent="0.25">
      <c r="B26013" s="106"/>
      <c r="C26013" s="106"/>
      <c r="D26013" s="139"/>
      <c r="P26013" s="142"/>
      <c r="Q26013" s="142"/>
      <c r="R26013" s="142"/>
      <c r="S26013" s="139"/>
    </row>
    <row r="26014" spans="2:19" ht="15.75" customHeight="1" x14ac:dyDescent="0.25">
      <c r="B26014" s="106"/>
      <c r="C26014" s="106"/>
      <c r="D26014" s="139"/>
      <c r="P26014" s="142"/>
      <c r="Q26014" s="142"/>
      <c r="R26014" s="142"/>
      <c r="S26014" s="139"/>
    </row>
    <row r="26015" spans="2:19" ht="15.75" customHeight="1" x14ac:dyDescent="0.25">
      <c r="B26015" s="106"/>
      <c r="C26015" s="106"/>
      <c r="D26015" s="139"/>
      <c r="P26015" s="142"/>
      <c r="Q26015" s="142"/>
      <c r="R26015" s="142"/>
      <c r="S26015" s="139"/>
    </row>
    <row r="26016" spans="2:19" ht="15.75" customHeight="1" x14ac:dyDescent="0.25">
      <c r="B26016" s="106"/>
      <c r="C26016" s="106"/>
      <c r="D26016" s="139"/>
      <c r="P26016" s="142"/>
      <c r="Q26016" s="142"/>
      <c r="R26016" s="142"/>
      <c r="S26016" s="139"/>
    </row>
    <row r="26017" spans="2:19" ht="15.75" customHeight="1" x14ac:dyDescent="0.25">
      <c r="B26017" s="106"/>
      <c r="C26017" s="106"/>
      <c r="D26017" s="139"/>
      <c r="P26017" s="142"/>
      <c r="Q26017" s="142"/>
      <c r="R26017" s="142"/>
      <c r="S26017" s="139"/>
    </row>
    <row r="26018" spans="2:19" ht="15.75" customHeight="1" x14ac:dyDescent="0.25">
      <c r="B26018" s="106"/>
      <c r="C26018" s="106"/>
      <c r="D26018" s="139"/>
      <c r="P26018" s="142"/>
      <c r="Q26018" s="142"/>
      <c r="R26018" s="142"/>
      <c r="S26018" s="139"/>
    </row>
    <row r="26019" spans="2:19" ht="15.75" customHeight="1" x14ac:dyDescent="0.25">
      <c r="B26019" s="106"/>
      <c r="C26019" s="106"/>
      <c r="D26019" s="139"/>
      <c r="P26019" s="142"/>
      <c r="Q26019" s="142"/>
      <c r="R26019" s="142"/>
      <c r="S26019" s="139"/>
    </row>
    <row r="26020" spans="2:19" ht="15.75" customHeight="1" x14ac:dyDescent="0.25">
      <c r="B26020" s="106"/>
      <c r="C26020" s="106"/>
      <c r="D26020" s="139"/>
      <c r="P26020" s="142"/>
      <c r="Q26020" s="142"/>
      <c r="R26020" s="142"/>
      <c r="S26020" s="139"/>
    </row>
    <row r="26021" spans="2:19" ht="15.75" customHeight="1" x14ac:dyDescent="0.25">
      <c r="B26021" s="106"/>
      <c r="C26021" s="106"/>
      <c r="D26021" s="139"/>
      <c r="P26021" s="142"/>
      <c r="Q26021" s="142"/>
      <c r="R26021" s="142"/>
      <c r="S26021" s="139"/>
    </row>
    <row r="26022" spans="2:19" ht="15.75" customHeight="1" x14ac:dyDescent="0.25">
      <c r="B26022" s="106"/>
      <c r="C26022" s="106"/>
      <c r="D26022" s="139"/>
      <c r="P26022" s="142"/>
      <c r="Q26022" s="142"/>
      <c r="R26022" s="142"/>
      <c r="S26022" s="139"/>
    </row>
    <row r="26023" spans="2:19" ht="15.75" customHeight="1" x14ac:dyDescent="0.25">
      <c r="B26023" s="106"/>
      <c r="C26023" s="106"/>
      <c r="D26023" s="139"/>
      <c r="P26023" s="142"/>
      <c r="Q26023" s="142"/>
      <c r="R26023" s="142"/>
      <c r="S26023" s="139"/>
    </row>
    <row r="26024" spans="2:19" ht="15.75" customHeight="1" x14ac:dyDescent="0.25">
      <c r="B26024" s="106"/>
      <c r="C26024" s="106"/>
      <c r="D26024" s="139"/>
      <c r="P26024" s="142"/>
      <c r="Q26024" s="142"/>
      <c r="R26024" s="142"/>
      <c r="S26024" s="139"/>
    </row>
    <row r="26025" spans="2:19" ht="15.75" customHeight="1" x14ac:dyDescent="0.25">
      <c r="B26025" s="106"/>
      <c r="C26025" s="106"/>
      <c r="D26025" s="139"/>
      <c r="P26025" s="142"/>
      <c r="Q26025" s="142"/>
      <c r="R26025" s="142"/>
      <c r="S26025" s="139"/>
    </row>
    <row r="26026" spans="2:19" ht="15.75" customHeight="1" x14ac:dyDescent="0.25">
      <c r="B26026" s="106"/>
      <c r="C26026" s="106"/>
      <c r="D26026" s="139"/>
      <c r="P26026" s="142"/>
      <c r="Q26026" s="142"/>
      <c r="R26026" s="142"/>
      <c r="S26026" s="139"/>
    </row>
    <row r="26027" spans="2:19" ht="15.75" customHeight="1" x14ac:dyDescent="0.25">
      <c r="B26027" s="106"/>
      <c r="C26027" s="106"/>
      <c r="D26027" s="139"/>
      <c r="P26027" s="142"/>
      <c r="Q26027" s="142"/>
      <c r="R26027" s="142"/>
      <c r="S26027" s="139"/>
    </row>
    <row r="26028" spans="2:19" ht="15.75" customHeight="1" x14ac:dyDescent="0.25">
      <c r="B26028" s="106"/>
      <c r="C26028" s="106"/>
      <c r="D26028" s="139"/>
      <c r="P26028" s="142"/>
      <c r="Q26028" s="142"/>
      <c r="R26028" s="142"/>
      <c r="S26028" s="139"/>
    </row>
    <row r="26029" spans="2:19" ht="15.75" customHeight="1" x14ac:dyDescent="0.25">
      <c r="B26029" s="106"/>
      <c r="C26029" s="106"/>
      <c r="D26029" s="139"/>
      <c r="P26029" s="142"/>
      <c r="Q26029" s="142"/>
      <c r="R26029" s="142"/>
      <c r="S26029" s="139"/>
    </row>
    <row r="26030" spans="2:19" ht="15.75" customHeight="1" x14ac:dyDescent="0.25">
      <c r="B26030" s="106"/>
      <c r="C26030" s="106"/>
      <c r="D26030" s="139"/>
      <c r="P26030" s="142"/>
      <c r="Q26030" s="142"/>
      <c r="R26030" s="142"/>
      <c r="S26030" s="139"/>
    </row>
    <row r="26031" spans="2:19" ht="15.75" customHeight="1" x14ac:dyDescent="0.25">
      <c r="B26031" s="106"/>
      <c r="C26031" s="106"/>
      <c r="D26031" s="139"/>
      <c r="P26031" s="142"/>
      <c r="Q26031" s="142"/>
      <c r="R26031" s="142"/>
      <c r="S26031" s="139"/>
    </row>
    <row r="26032" spans="2:19" ht="15.75" customHeight="1" x14ac:dyDescent="0.25">
      <c r="B26032" s="106"/>
      <c r="C26032" s="106"/>
      <c r="D26032" s="139"/>
      <c r="P26032" s="142"/>
      <c r="Q26032" s="142"/>
      <c r="R26032" s="142"/>
      <c r="S26032" s="139"/>
    </row>
    <row r="26033" spans="2:19" ht="15.75" customHeight="1" x14ac:dyDescent="0.25">
      <c r="B26033" s="106"/>
      <c r="C26033" s="106"/>
      <c r="D26033" s="139"/>
      <c r="P26033" s="142"/>
      <c r="Q26033" s="142"/>
      <c r="R26033" s="142"/>
      <c r="S26033" s="139"/>
    </row>
    <row r="26034" spans="2:19" ht="15.75" customHeight="1" x14ac:dyDescent="0.25">
      <c r="B26034" s="106"/>
      <c r="C26034" s="106"/>
      <c r="D26034" s="139"/>
      <c r="P26034" s="142"/>
      <c r="Q26034" s="142"/>
      <c r="R26034" s="142"/>
      <c r="S26034" s="139"/>
    </row>
    <row r="26035" spans="2:19" ht="15.75" customHeight="1" x14ac:dyDescent="0.25">
      <c r="B26035" s="106"/>
      <c r="C26035" s="106"/>
      <c r="D26035" s="139"/>
      <c r="P26035" s="142"/>
      <c r="Q26035" s="142"/>
      <c r="R26035" s="142"/>
      <c r="S26035" s="139"/>
    </row>
    <row r="26036" spans="2:19" ht="15.75" customHeight="1" x14ac:dyDescent="0.25">
      <c r="B26036" s="106"/>
      <c r="C26036" s="106"/>
      <c r="D26036" s="139"/>
      <c r="P26036" s="142"/>
      <c r="Q26036" s="142"/>
      <c r="R26036" s="142"/>
      <c r="S26036" s="139"/>
    </row>
    <row r="26037" spans="2:19" ht="15.75" customHeight="1" x14ac:dyDescent="0.25">
      <c r="B26037" s="106"/>
      <c r="C26037" s="106"/>
      <c r="D26037" s="139"/>
      <c r="P26037" s="142"/>
      <c r="Q26037" s="142"/>
      <c r="R26037" s="142"/>
      <c r="S26037" s="139"/>
    </row>
    <row r="26038" spans="2:19" ht="15.75" customHeight="1" x14ac:dyDescent="0.25">
      <c r="B26038" s="106"/>
      <c r="C26038" s="106"/>
      <c r="D26038" s="139"/>
      <c r="P26038" s="142"/>
      <c r="Q26038" s="142"/>
      <c r="R26038" s="142"/>
      <c r="S26038" s="139"/>
    </row>
    <row r="26039" spans="2:19" ht="15.75" customHeight="1" x14ac:dyDescent="0.25">
      <c r="B26039" s="106"/>
      <c r="C26039" s="106"/>
      <c r="D26039" s="139"/>
      <c r="P26039" s="142"/>
      <c r="Q26039" s="142"/>
      <c r="R26039" s="142"/>
      <c r="S26039" s="139"/>
    </row>
    <row r="26040" spans="2:19" ht="15.75" customHeight="1" x14ac:dyDescent="0.25">
      <c r="B26040" s="106"/>
      <c r="C26040" s="106"/>
      <c r="D26040" s="139"/>
      <c r="P26040" s="142"/>
      <c r="Q26040" s="142"/>
      <c r="R26040" s="142"/>
      <c r="S26040" s="139"/>
    </row>
    <row r="26041" spans="2:19" ht="15.75" customHeight="1" x14ac:dyDescent="0.25">
      <c r="B26041" s="106"/>
      <c r="C26041" s="106"/>
      <c r="D26041" s="139"/>
      <c r="P26041" s="142"/>
      <c r="Q26041" s="142"/>
      <c r="R26041" s="142"/>
      <c r="S26041" s="139"/>
    </row>
    <row r="26042" spans="2:19" ht="15.75" customHeight="1" x14ac:dyDescent="0.25">
      <c r="B26042" s="106"/>
      <c r="C26042" s="106"/>
      <c r="D26042" s="139"/>
      <c r="P26042" s="142"/>
      <c r="Q26042" s="142"/>
      <c r="R26042" s="142"/>
      <c r="S26042" s="139"/>
    </row>
    <row r="26043" spans="2:19" ht="15.75" customHeight="1" x14ac:dyDescent="0.25">
      <c r="B26043" s="106"/>
      <c r="C26043" s="106"/>
      <c r="D26043" s="139"/>
      <c r="P26043" s="142"/>
      <c r="Q26043" s="142"/>
      <c r="R26043" s="142"/>
      <c r="S26043" s="139"/>
    </row>
    <row r="26044" spans="2:19" ht="15.75" customHeight="1" x14ac:dyDescent="0.25">
      <c r="B26044" s="106"/>
      <c r="C26044" s="106"/>
      <c r="D26044" s="139"/>
      <c r="P26044" s="142"/>
      <c r="Q26044" s="142"/>
      <c r="R26044" s="142"/>
      <c r="S26044" s="139"/>
    </row>
    <row r="26045" spans="2:19" ht="15.75" customHeight="1" x14ac:dyDescent="0.25">
      <c r="B26045" s="106"/>
      <c r="C26045" s="106"/>
      <c r="D26045" s="139"/>
      <c r="P26045" s="142"/>
      <c r="Q26045" s="142"/>
      <c r="R26045" s="142"/>
      <c r="S26045" s="139"/>
    </row>
    <row r="26046" spans="2:19" ht="15.75" customHeight="1" x14ac:dyDescent="0.25">
      <c r="B26046" s="106"/>
      <c r="C26046" s="106"/>
      <c r="D26046" s="139"/>
      <c r="P26046" s="142"/>
      <c r="Q26046" s="142"/>
      <c r="R26046" s="142"/>
      <c r="S26046" s="139"/>
    </row>
    <row r="26047" spans="2:19" ht="15.75" customHeight="1" x14ac:dyDescent="0.25">
      <c r="B26047" s="106"/>
      <c r="C26047" s="106"/>
      <c r="D26047" s="139"/>
      <c r="P26047" s="142"/>
      <c r="Q26047" s="142"/>
      <c r="R26047" s="142"/>
      <c r="S26047" s="139"/>
    </row>
    <row r="26048" spans="2:19" ht="15.75" customHeight="1" x14ac:dyDescent="0.25">
      <c r="B26048" s="106"/>
      <c r="C26048" s="106"/>
      <c r="D26048" s="139"/>
      <c r="P26048" s="142"/>
      <c r="Q26048" s="142"/>
      <c r="R26048" s="142"/>
      <c r="S26048" s="139"/>
    </row>
    <row r="26049" spans="2:19" ht="15.75" customHeight="1" x14ac:dyDescent="0.25">
      <c r="B26049" s="106"/>
      <c r="C26049" s="106"/>
      <c r="D26049" s="139"/>
      <c r="P26049" s="142"/>
      <c r="Q26049" s="142"/>
      <c r="R26049" s="142"/>
      <c r="S26049" s="139"/>
    </row>
    <row r="26050" spans="2:19" ht="15.75" customHeight="1" x14ac:dyDescent="0.25">
      <c r="B26050" s="106"/>
      <c r="C26050" s="106"/>
      <c r="D26050" s="139"/>
      <c r="P26050" s="142"/>
      <c r="Q26050" s="142"/>
      <c r="R26050" s="142"/>
      <c r="S26050" s="139"/>
    </row>
    <row r="26051" spans="2:19" ht="15.75" customHeight="1" x14ac:dyDescent="0.25">
      <c r="B26051" s="106"/>
      <c r="C26051" s="106"/>
      <c r="D26051" s="139"/>
      <c r="P26051" s="142"/>
      <c r="Q26051" s="142"/>
      <c r="R26051" s="142"/>
      <c r="S26051" s="139"/>
    </row>
    <row r="26052" spans="2:19" ht="15.75" customHeight="1" x14ac:dyDescent="0.25">
      <c r="B26052" s="106"/>
      <c r="C26052" s="106"/>
      <c r="D26052" s="139"/>
      <c r="P26052" s="142"/>
      <c r="Q26052" s="142"/>
      <c r="R26052" s="142"/>
      <c r="S26052" s="139"/>
    </row>
    <row r="26053" spans="2:19" ht="15.75" customHeight="1" x14ac:dyDescent="0.25">
      <c r="B26053" s="106"/>
      <c r="C26053" s="106"/>
      <c r="D26053" s="139"/>
      <c r="P26053" s="142"/>
      <c r="Q26053" s="142"/>
      <c r="R26053" s="142"/>
      <c r="S26053" s="139"/>
    </row>
    <row r="26054" spans="2:19" ht="15.75" customHeight="1" x14ac:dyDescent="0.25">
      <c r="B26054" s="106"/>
      <c r="C26054" s="106"/>
      <c r="D26054" s="139"/>
      <c r="P26054" s="142"/>
      <c r="Q26054" s="142"/>
      <c r="R26054" s="142"/>
      <c r="S26054" s="139"/>
    </row>
    <row r="26055" spans="2:19" ht="15.75" customHeight="1" x14ac:dyDescent="0.25">
      <c r="B26055" s="106"/>
      <c r="C26055" s="106"/>
      <c r="D26055" s="139"/>
      <c r="P26055" s="142"/>
      <c r="Q26055" s="142"/>
      <c r="R26055" s="142"/>
      <c r="S26055" s="139"/>
    </row>
    <row r="26056" spans="2:19" ht="15.75" customHeight="1" x14ac:dyDescent="0.25">
      <c r="B26056" s="106"/>
      <c r="C26056" s="106"/>
      <c r="D26056" s="139"/>
      <c r="P26056" s="142"/>
      <c r="Q26056" s="142"/>
      <c r="R26056" s="142"/>
      <c r="S26056" s="139"/>
    </row>
    <row r="26057" spans="2:19" ht="15.75" customHeight="1" x14ac:dyDescent="0.25">
      <c r="B26057" s="106"/>
      <c r="C26057" s="106"/>
      <c r="D26057" s="139"/>
      <c r="P26057" s="142"/>
      <c r="Q26057" s="142"/>
      <c r="R26057" s="142"/>
      <c r="S26057" s="139"/>
    </row>
    <row r="26058" spans="2:19" ht="15.75" customHeight="1" x14ac:dyDescent="0.25">
      <c r="B26058" s="106"/>
      <c r="C26058" s="106"/>
      <c r="D26058" s="139"/>
      <c r="P26058" s="142"/>
      <c r="Q26058" s="142"/>
      <c r="R26058" s="142"/>
      <c r="S26058" s="139"/>
    </row>
    <row r="26059" spans="2:19" ht="15.75" customHeight="1" x14ac:dyDescent="0.25">
      <c r="B26059" s="106"/>
      <c r="C26059" s="106"/>
      <c r="D26059" s="139"/>
      <c r="P26059" s="142"/>
      <c r="Q26059" s="142"/>
      <c r="R26059" s="142"/>
      <c r="S26059" s="139"/>
    </row>
    <row r="26060" spans="2:19" ht="15.75" customHeight="1" x14ac:dyDescent="0.25">
      <c r="B26060" s="106"/>
      <c r="C26060" s="106"/>
      <c r="D26060" s="139"/>
      <c r="P26060" s="142"/>
      <c r="Q26060" s="142"/>
      <c r="R26060" s="142"/>
      <c r="S26060" s="139"/>
    </row>
    <row r="26061" spans="2:19" ht="15.75" customHeight="1" x14ac:dyDescent="0.25">
      <c r="B26061" s="106"/>
      <c r="C26061" s="106"/>
      <c r="D26061" s="139"/>
      <c r="P26061" s="142"/>
      <c r="Q26061" s="142"/>
      <c r="R26061" s="142"/>
      <c r="S26061" s="139"/>
    </row>
    <row r="26062" spans="2:19" ht="15.75" customHeight="1" x14ac:dyDescent="0.25">
      <c r="B26062" s="106"/>
      <c r="C26062" s="106"/>
      <c r="D26062" s="139"/>
      <c r="P26062" s="142"/>
      <c r="Q26062" s="142"/>
      <c r="R26062" s="142"/>
      <c r="S26062" s="139"/>
    </row>
    <row r="26063" spans="2:19" ht="15.75" customHeight="1" x14ac:dyDescent="0.25">
      <c r="B26063" s="106"/>
      <c r="C26063" s="106"/>
      <c r="D26063" s="139"/>
      <c r="P26063" s="142"/>
      <c r="Q26063" s="142"/>
      <c r="R26063" s="142"/>
      <c r="S26063" s="139"/>
    </row>
    <row r="26064" spans="2:19" ht="15.75" customHeight="1" x14ac:dyDescent="0.25">
      <c r="B26064" s="106"/>
      <c r="C26064" s="106"/>
      <c r="D26064" s="139"/>
      <c r="P26064" s="142"/>
      <c r="Q26064" s="142"/>
      <c r="R26064" s="142"/>
      <c r="S26064" s="139"/>
    </row>
    <row r="26065" spans="2:19" ht="15.75" customHeight="1" x14ac:dyDescent="0.25">
      <c r="B26065" s="106"/>
      <c r="C26065" s="106"/>
      <c r="D26065" s="139"/>
      <c r="P26065" s="142"/>
      <c r="Q26065" s="142"/>
      <c r="R26065" s="142"/>
      <c r="S26065" s="139"/>
    </row>
    <row r="26066" spans="2:19" ht="15.75" customHeight="1" x14ac:dyDescent="0.25">
      <c r="B26066" s="106"/>
      <c r="C26066" s="106"/>
      <c r="D26066" s="139"/>
      <c r="P26066" s="142"/>
      <c r="Q26066" s="142"/>
      <c r="R26066" s="142"/>
      <c r="S26066" s="139"/>
    </row>
    <row r="26067" spans="2:19" ht="15.75" customHeight="1" x14ac:dyDescent="0.25">
      <c r="B26067" s="106"/>
      <c r="C26067" s="106"/>
      <c r="D26067" s="139"/>
      <c r="P26067" s="142"/>
      <c r="Q26067" s="142"/>
      <c r="R26067" s="142"/>
      <c r="S26067" s="139"/>
    </row>
    <row r="26068" spans="2:19" ht="15.75" customHeight="1" x14ac:dyDescent="0.25">
      <c r="B26068" s="106"/>
      <c r="C26068" s="106"/>
      <c r="D26068" s="139"/>
      <c r="P26068" s="142"/>
      <c r="Q26068" s="142"/>
      <c r="R26068" s="142"/>
      <c r="S26068" s="139"/>
    </row>
    <row r="26069" spans="2:19" ht="15.75" customHeight="1" x14ac:dyDescent="0.25">
      <c r="B26069" s="106"/>
      <c r="C26069" s="106"/>
      <c r="D26069" s="139"/>
      <c r="P26069" s="142"/>
      <c r="Q26069" s="142"/>
      <c r="R26069" s="142"/>
      <c r="S26069" s="139"/>
    </row>
    <row r="26070" spans="2:19" ht="15.75" customHeight="1" x14ac:dyDescent="0.25">
      <c r="B26070" s="106"/>
      <c r="C26070" s="106"/>
      <c r="D26070" s="139"/>
      <c r="P26070" s="142"/>
      <c r="Q26070" s="142"/>
      <c r="R26070" s="142"/>
      <c r="S26070" s="139"/>
    </row>
    <row r="26071" spans="2:19" ht="15.75" customHeight="1" x14ac:dyDescent="0.25">
      <c r="B26071" s="106"/>
      <c r="C26071" s="106"/>
      <c r="D26071" s="139"/>
      <c r="P26071" s="142"/>
      <c r="Q26071" s="142"/>
      <c r="R26071" s="142"/>
      <c r="S26071" s="139"/>
    </row>
    <row r="26072" spans="2:19" ht="15.75" customHeight="1" x14ac:dyDescent="0.25">
      <c r="B26072" s="106"/>
      <c r="C26072" s="106"/>
      <c r="D26072" s="139"/>
      <c r="P26072" s="142"/>
      <c r="Q26072" s="142"/>
      <c r="R26072" s="142"/>
      <c r="S26072" s="139"/>
    </row>
    <row r="26073" spans="2:19" ht="15.75" customHeight="1" x14ac:dyDescent="0.25">
      <c r="B26073" s="106"/>
      <c r="C26073" s="106"/>
      <c r="D26073" s="139"/>
      <c r="P26073" s="142"/>
      <c r="Q26073" s="142"/>
      <c r="R26073" s="142"/>
      <c r="S26073" s="139"/>
    </row>
    <row r="26074" spans="2:19" ht="15.75" customHeight="1" x14ac:dyDescent="0.25">
      <c r="B26074" s="106"/>
      <c r="C26074" s="106"/>
      <c r="D26074" s="139"/>
      <c r="P26074" s="142"/>
      <c r="Q26074" s="142"/>
      <c r="R26074" s="142"/>
      <c r="S26074" s="139"/>
    </row>
    <row r="26075" spans="2:19" ht="15.75" customHeight="1" x14ac:dyDescent="0.25">
      <c r="B26075" s="106"/>
      <c r="C26075" s="106"/>
      <c r="D26075" s="139"/>
      <c r="P26075" s="142"/>
      <c r="Q26075" s="142"/>
      <c r="R26075" s="142"/>
      <c r="S26075" s="139"/>
    </row>
    <row r="26076" spans="2:19" ht="15.75" customHeight="1" x14ac:dyDescent="0.25">
      <c r="B26076" s="106"/>
      <c r="C26076" s="106"/>
      <c r="D26076" s="139"/>
      <c r="P26076" s="142"/>
      <c r="Q26076" s="142"/>
      <c r="R26076" s="142"/>
      <c r="S26076" s="139"/>
    </row>
    <row r="26077" spans="2:19" ht="15.75" customHeight="1" x14ac:dyDescent="0.25">
      <c r="B26077" s="106"/>
      <c r="C26077" s="106"/>
      <c r="D26077" s="139"/>
      <c r="P26077" s="142"/>
      <c r="Q26077" s="142"/>
      <c r="R26077" s="142"/>
      <c r="S26077" s="139"/>
    </row>
    <row r="26078" spans="2:19" ht="15.75" customHeight="1" x14ac:dyDescent="0.25">
      <c r="B26078" s="106"/>
      <c r="C26078" s="106"/>
      <c r="D26078" s="139"/>
      <c r="P26078" s="142"/>
      <c r="Q26078" s="142"/>
      <c r="R26078" s="142"/>
      <c r="S26078" s="139"/>
    </row>
    <row r="26079" spans="2:19" ht="15.75" customHeight="1" x14ac:dyDescent="0.25">
      <c r="B26079" s="106"/>
      <c r="C26079" s="106"/>
      <c r="D26079" s="139"/>
      <c r="P26079" s="142"/>
      <c r="Q26079" s="142"/>
      <c r="R26079" s="142"/>
      <c r="S26079" s="139"/>
    </row>
    <row r="26080" spans="2:19" ht="15.75" customHeight="1" x14ac:dyDescent="0.25">
      <c r="B26080" s="106"/>
      <c r="C26080" s="106"/>
      <c r="D26080" s="139"/>
      <c r="P26080" s="142"/>
      <c r="Q26080" s="142"/>
      <c r="R26080" s="142"/>
      <c r="S26080" s="139"/>
    </row>
    <row r="26081" spans="2:19" ht="15.75" customHeight="1" x14ac:dyDescent="0.25">
      <c r="B26081" s="106"/>
      <c r="C26081" s="106"/>
      <c r="D26081" s="139"/>
      <c r="P26081" s="142"/>
      <c r="Q26081" s="142"/>
      <c r="R26081" s="142"/>
      <c r="S26081" s="139"/>
    </row>
    <row r="26082" spans="2:19" ht="15.75" customHeight="1" x14ac:dyDescent="0.25">
      <c r="B26082" s="106"/>
      <c r="C26082" s="106"/>
      <c r="D26082" s="139"/>
      <c r="P26082" s="142"/>
      <c r="Q26082" s="142"/>
      <c r="R26082" s="142"/>
      <c r="S26082" s="139"/>
    </row>
    <row r="26083" spans="2:19" ht="15.75" customHeight="1" x14ac:dyDescent="0.25">
      <c r="B26083" s="106"/>
      <c r="C26083" s="106"/>
      <c r="D26083" s="139"/>
      <c r="P26083" s="142"/>
      <c r="Q26083" s="142"/>
      <c r="R26083" s="142"/>
      <c r="S26083" s="139"/>
    </row>
    <row r="26084" spans="2:19" ht="15.75" customHeight="1" x14ac:dyDescent="0.25">
      <c r="B26084" s="106"/>
      <c r="C26084" s="106"/>
      <c r="D26084" s="139"/>
      <c r="P26084" s="142"/>
      <c r="Q26084" s="142"/>
      <c r="R26084" s="142"/>
      <c r="S26084" s="139"/>
    </row>
    <row r="26085" spans="2:19" ht="15.75" customHeight="1" x14ac:dyDescent="0.25">
      <c r="B26085" s="106"/>
      <c r="C26085" s="106"/>
      <c r="D26085" s="139"/>
      <c r="P26085" s="142"/>
      <c r="Q26085" s="142"/>
      <c r="R26085" s="142"/>
      <c r="S26085" s="139"/>
    </row>
    <row r="26086" spans="2:19" ht="15.75" customHeight="1" x14ac:dyDescent="0.25">
      <c r="B26086" s="106"/>
      <c r="C26086" s="106"/>
      <c r="D26086" s="139"/>
      <c r="P26086" s="142"/>
      <c r="Q26086" s="142"/>
      <c r="R26086" s="142"/>
      <c r="S26086" s="139"/>
    </row>
    <row r="26087" spans="2:19" ht="15.75" customHeight="1" x14ac:dyDescent="0.25">
      <c r="B26087" s="106"/>
      <c r="C26087" s="106"/>
      <c r="D26087" s="139"/>
      <c r="P26087" s="142"/>
      <c r="Q26087" s="142"/>
      <c r="R26087" s="142"/>
      <c r="S26087" s="139"/>
    </row>
    <row r="26088" spans="2:19" ht="15.75" customHeight="1" x14ac:dyDescent="0.25">
      <c r="B26088" s="106"/>
      <c r="C26088" s="106"/>
      <c r="D26088" s="139"/>
      <c r="P26088" s="142"/>
      <c r="Q26088" s="142"/>
      <c r="R26088" s="142"/>
      <c r="S26088" s="139"/>
    </row>
    <row r="26089" spans="2:19" ht="15.75" customHeight="1" x14ac:dyDescent="0.25">
      <c r="B26089" s="106"/>
      <c r="C26089" s="106"/>
      <c r="D26089" s="139"/>
      <c r="P26089" s="142"/>
      <c r="Q26089" s="142"/>
      <c r="R26089" s="142"/>
      <c r="S26089" s="139"/>
    </row>
    <row r="26090" spans="2:19" ht="15.75" customHeight="1" x14ac:dyDescent="0.25">
      <c r="B26090" s="106"/>
      <c r="C26090" s="106"/>
      <c r="D26090" s="139"/>
      <c r="P26090" s="142"/>
      <c r="Q26090" s="142"/>
      <c r="R26090" s="142"/>
      <c r="S26090" s="139"/>
    </row>
    <row r="26091" spans="2:19" ht="15.75" customHeight="1" x14ac:dyDescent="0.25">
      <c r="B26091" s="106"/>
      <c r="C26091" s="106"/>
      <c r="D26091" s="139"/>
      <c r="P26091" s="142"/>
      <c r="Q26091" s="142"/>
      <c r="R26091" s="142"/>
      <c r="S26091" s="139"/>
    </row>
    <row r="26092" spans="2:19" ht="15.75" customHeight="1" x14ac:dyDescent="0.25">
      <c r="B26092" s="106"/>
      <c r="C26092" s="106"/>
      <c r="D26092" s="139"/>
      <c r="P26092" s="142"/>
      <c r="Q26092" s="142"/>
      <c r="R26092" s="142"/>
      <c r="S26092" s="139"/>
    </row>
    <row r="26093" spans="2:19" ht="15.75" customHeight="1" x14ac:dyDescent="0.25">
      <c r="B26093" s="106"/>
      <c r="C26093" s="106"/>
      <c r="D26093" s="139"/>
      <c r="P26093" s="142"/>
      <c r="Q26093" s="142"/>
      <c r="R26093" s="142"/>
      <c r="S26093" s="139"/>
    </row>
    <row r="26094" spans="2:19" ht="15.75" customHeight="1" x14ac:dyDescent="0.25">
      <c r="B26094" s="106"/>
      <c r="C26094" s="106"/>
      <c r="D26094" s="139"/>
      <c r="P26094" s="142"/>
      <c r="Q26094" s="142"/>
      <c r="R26094" s="142"/>
      <c r="S26094" s="139"/>
    </row>
    <row r="26095" spans="2:19" ht="15.75" customHeight="1" x14ac:dyDescent="0.25">
      <c r="B26095" s="106"/>
      <c r="C26095" s="106"/>
      <c r="D26095" s="139"/>
      <c r="P26095" s="142"/>
      <c r="Q26095" s="142"/>
      <c r="R26095" s="142"/>
      <c r="S26095" s="139"/>
    </row>
    <row r="26096" spans="2:19" ht="15.75" customHeight="1" x14ac:dyDescent="0.25">
      <c r="B26096" s="106"/>
      <c r="C26096" s="106"/>
      <c r="D26096" s="139"/>
      <c r="P26096" s="142"/>
      <c r="Q26096" s="142"/>
      <c r="R26096" s="142"/>
      <c r="S26096" s="139"/>
    </row>
    <row r="26097" spans="2:19" ht="15.75" customHeight="1" x14ac:dyDescent="0.25">
      <c r="B26097" s="106"/>
      <c r="C26097" s="106"/>
      <c r="D26097" s="139"/>
      <c r="P26097" s="142"/>
      <c r="Q26097" s="142"/>
      <c r="R26097" s="142"/>
      <c r="S26097" s="139"/>
    </row>
    <row r="26098" spans="2:19" ht="15.75" customHeight="1" x14ac:dyDescent="0.25">
      <c r="B26098" s="106"/>
      <c r="C26098" s="106"/>
      <c r="D26098" s="139"/>
      <c r="P26098" s="142"/>
      <c r="Q26098" s="142"/>
      <c r="R26098" s="142"/>
      <c r="S26098" s="139"/>
    </row>
    <row r="26099" spans="2:19" ht="15.75" customHeight="1" x14ac:dyDescent="0.25">
      <c r="B26099" s="106"/>
      <c r="C26099" s="106"/>
      <c r="D26099" s="139"/>
      <c r="P26099" s="142"/>
      <c r="Q26099" s="142"/>
      <c r="R26099" s="142"/>
      <c r="S26099" s="139"/>
    </row>
    <row r="26100" spans="2:19" ht="15.75" customHeight="1" x14ac:dyDescent="0.25">
      <c r="B26100" s="106"/>
      <c r="C26100" s="106"/>
      <c r="D26100" s="139"/>
      <c r="P26100" s="142"/>
      <c r="Q26100" s="142"/>
      <c r="R26100" s="142"/>
      <c r="S26100" s="139"/>
    </row>
    <row r="26101" spans="2:19" ht="15.75" customHeight="1" x14ac:dyDescent="0.25">
      <c r="B26101" s="106"/>
      <c r="C26101" s="106"/>
      <c r="D26101" s="139"/>
      <c r="P26101" s="142"/>
      <c r="Q26101" s="142"/>
      <c r="R26101" s="142"/>
      <c r="S26101" s="139"/>
    </row>
    <row r="26102" spans="2:19" ht="15.75" customHeight="1" x14ac:dyDescent="0.25">
      <c r="B26102" s="106"/>
      <c r="C26102" s="106"/>
      <c r="D26102" s="139"/>
      <c r="P26102" s="142"/>
      <c r="Q26102" s="142"/>
      <c r="R26102" s="142"/>
      <c r="S26102" s="139"/>
    </row>
    <row r="26103" spans="2:19" ht="15.75" customHeight="1" x14ac:dyDescent="0.25">
      <c r="B26103" s="106"/>
      <c r="C26103" s="106"/>
      <c r="D26103" s="139"/>
      <c r="P26103" s="142"/>
      <c r="Q26103" s="142"/>
      <c r="R26103" s="142"/>
      <c r="S26103" s="139"/>
    </row>
    <row r="26104" spans="2:19" ht="15.75" customHeight="1" x14ac:dyDescent="0.25">
      <c r="B26104" s="106"/>
      <c r="C26104" s="106"/>
      <c r="D26104" s="139"/>
      <c r="P26104" s="142"/>
      <c r="Q26104" s="142"/>
      <c r="R26104" s="142"/>
      <c r="S26104" s="139"/>
    </row>
    <row r="26105" spans="2:19" ht="15.75" customHeight="1" x14ac:dyDescent="0.25">
      <c r="B26105" s="106"/>
      <c r="C26105" s="106"/>
      <c r="D26105" s="139"/>
      <c r="P26105" s="142"/>
      <c r="Q26105" s="142"/>
      <c r="R26105" s="142"/>
      <c r="S26105" s="139"/>
    </row>
    <row r="26106" spans="2:19" ht="15.75" customHeight="1" x14ac:dyDescent="0.25">
      <c r="B26106" s="106"/>
      <c r="C26106" s="106"/>
      <c r="D26106" s="139"/>
      <c r="P26106" s="142"/>
      <c r="Q26106" s="142"/>
      <c r="R26106" s="142"/>
      <c r="S26106" s="139"/>
    </row>
    <row r="26107" spans="2:19" ht="15.75" customHeight="1" x14ac:dyDescent="0.25">
      <c r="B26107" s="106"/>
      <c r="C26107" s="106"/>
      <c r="D26107" s="139"/>
      <c r="P26107" s="142"/>
      <c r="Q26107" s="142"/>
      <c r="R26107" s="142"/>
      <c r="S26107" s="139"/>
    </row>
    <row r="26108" spans="2:19" ht="15.75" customHeight="1" x14ac:dyDescent="0.25">
      <c r="B26108" s="106"/>
      <c r="C26108" s="106"/>
      <c r="D26108" s="139"/>
      <c r="P26108" s="142"/>
      <c r="Q26108" s="142"/>
      <c r="R26108" s="142"/>
      <c r="S26108" s="139"/>
    </row>
    <row r="26109" spans="2:19" ht="15.75" customHeight="1" x14ac:dyDescent="0.25">
      <c r="B26109" s="106"/>
      <c r="C26109" s="106"/>
      <c r="D26109" s="139"/>
      <c r="P26109" s="142"/>
      <c r="Q26109" s="142"/>
      <c r="R26109" s="142"/>
      <c r="S26109" s="139"/>
    </row>
    <row r="26110" spans="2:19" ht="15.75" customHeight="1" x14ac:dyDescent="0.25">
      <c r="B26110" s="106"/>
      <c r="C26110" s="106"/>
      <c r="D26110" s="139"/>
      <c r="P26110" s="142"/>
      <c r="Q26110" s="142"/>
      <c r="R26110" s="142"/>
      <c r="S26110" s="139"/>
    </row>
    <row r="26111" spans="2:19" ht="15.75" customHeight="1" x14ac:dyDescent="0.25">
      <c r="B26111" s="106"/>
      <c r="C26111" s="106"/>
      <c r="D26111" s="139"/>
      <c r="P26111" s="142"/>
      <c r="Q26111" s="142"/>
      <c r="R26111" s="142"/>
      <c r="S26111" s="139"/>
    </row>
    <row r="26112" spans="2:19" ht="15.75" customHeight="1" x14ac:dyDescent="0.25">
      <c r="B26112" s="106"/>
      <c r="C26112" s="106"/>
      <c r="D26112" s="139"/>
      <c r="P26112" s="142"/>
      <c r="Q26112" s="142"/>
      <c r="R26112" s="142"/>
      <c r="S26112" s="139"/>
    </row>
    <row r="26113" spans="2:19" ht="15.75" customHeight="1" x14ac:dyDescent="0.25">
      <c r="B26113" s="106"/>
      <c r="C26113" s="106"/>
      <c r="D26113" s="139"/>
      <c r="P26113" s="142"/>
      <c r="Q26113" s="142"/>
      <c r="R26113" s="142"/>
      <c r="S26113" s="139"/>
    </row>
    <row r="26114" spans="2:19" ht="15.75" customHeight="1" x14ac:dyDescent="0.25">
      <c r="B26114" s="106"/>
      <c r="C26114" s="106"/>
      <c r="D26114" s="139"/>
      <c r="P26114" s="142"/>
      <c r="Q26114" s="142"/>
      <c r="R26114" s="142"/>
      <c r="S26114" s="139"/>
    </row>
    <row r="26115" spans="2:19" ht="15.75" customHeight="1" x14ac:dyDescent="0.25">
      <c r="B26115" s="106"/>
      <c r="C26115" s="106"/>
      <c r="D26115" s="139"/>
      <c r="P26115" s="142"/>
      <c r="Q26115" s="142"/>
      <c r="R26115" s="142"/>
      <c r="S26115" s="139"/>
    </row>
    <row r="26116" spans="2:19" ht="15.75" customHeight="1" x14ac:dyDescent="0.25">
      <c r="B26116" s="106"/>
      <c r="C26116" s="106"/>
      <c r="D26116" s="139"/>
      <c r="P26116" s="142"/>
      <c r="Q26116" s="142"/>
      <c r="R26116" s="142"/>
      <c r="S26116" s="139"/>
    </row>
    <row r="26117" spans="2:19" ht="15.75" customHeight="1" x14ac:dyDescent="0.25">
      <c r="B26117" s="106"/>
      <c r="C26117" s="106"/>
      <c r="D26117" s="139"/>
      <c r="P26117" s="142"/>
      <c r="Q26117" s="142"/>
      <c r="R26117" s="142"/>
      <c r="S26117" s="139"/>
    </row>
    <row r="26118" spans="2:19" ht="15.75" customHeight="1" x14ac:dyDescent="0.25">
      <c r="B26118" s="106"/>
      <c r="C26118" s="106"/>
      <c r="D26118" s="139"/>
      <c r="P26118" s="142"/>
      <c r="Q26118" s="142"/>
      <c r="R26118" s="142"/>
      <c r="S26118" s="139"/>
    </row>
    <row r="26119" spans="2:19" ht="15.75" customHeight="1" x14ac:dyDescent="0.25">
      <c r="B26119" s="106"/>
      <c r="C26119" s="106"/>
      <c r="D26119" s="139"/>
      <c r="P26119" s="142"/>
      <c r="Q26119" s="142"/>
      <c r="R26119" s="142"/>
      <c r="S26119" s="139"/>
    </row>
    <row r="26120" spans="2:19" ht="15.75" customHeight="1" x14ac:dyDescent="0.25">
      <c r="B26120" s="106"/>
      <c r="C26120" s="106"/>
      <c r="D26120" s="139"/>
      <c r="P26120" s="142"/>
      <c r="Q26120" s="142"/>
      <c r="R26120" s="142"/>
      <c r="S26120" s="139"/>
    </row>
    <row r="26121" spans="2:19" ht="15.75" customHeight="1" x14ac:dyDescent="0.25">
      <c r="B26121" s="106"/>
      <c r="C26121" s="106"/>
      <c r="D26121" s="139"/>
      <c r="P26121" s="142"/>
      <c r="Q26121" s="142"/>
      <c r="R26121" s="142"/>
      <c r="S26121" s="139"/>
    </row>
    <row r="26122" spans="2:19" ht="15.75" customHeight="1" x14ac:dyDescent="0.25">
      <c r="B26122" s="106"/>
      <c r="C26122" s="106"/>
      <c r="D26122" s="139"/>
      <c r="P26122" s="142"/>
      <c r="Q26122" s="142"/>
      <c r="R26122" s="142"/>
      <c r="S26122" s="139"/>
    </row>
    <row r="26123" spans="2:19" ht="15.75" customHeight="1" x14ac:dyDescent="0.25">
      <c r="B26123" s="106"/>
      <c r="C26123" s="106"/>
      <c r="D26123" s="139"/>
      <c r="P26123" s="142"/>
      <c r="Q26123" s="142"/>
      <c r="R26123" s="142"/>
      <c r="S26123" s="139"/>
    </row>
    <row r="26124" spans="2:19" ht="15.75" customHeight="1" x14ac:dyDescent="0.25">
      <c r="B26124" s="106"/>
      <c r="C26124" s="106"/>
      <c r="D26124" s="139"/>
      <c r="P26124" s="142"/>
      <c r="Q26124" s="142"/>
      <c r="R26124" s="142"/>
      <c r="S26124" s="139"/>
    </row>
    <row r="26125" spans="2:19" ht="15.75" customHeight="1" x14ac:dyDescent="0.25">
      <c r="B26125" s="106"/>
      <c r="C26125" s="106"/>
      <c r="D26125" s="139"/>
      <c r="P26125" s="142"/>
      <c r="Q26125" s="142"/>
      <c r="R26125" s="142"/>
      <c r="S26125" s="139"/>
    </row>
    <row r="26126" spans="2:19" ht="15.75" customHeight="1" x14ac:dyDescent="0.25">
      <c r="B26126" s="106"/>
      <c r="C26126" s="106"/>
      <c r="D26126" s="139"/>
      <c r="P26126" s="142"/>
      <c r="Q26126" s="142"/>
      <c r="R26126" s="142"/>
      <c r="S26126" s="139"/>
    </row>
    <row r="26127" spans="2:19" ht="15.75" customHeight="1" x14ac:dyDescent="0.25">
      <c r="B26127" s="106"/>
      <c r="C26127" s="106"/>
      <c r="D26127" s="139"/>
      <c r="P26127" s="142"/>
      <c r="Q26127" s="142"/>
      <c r="R26127" s="142"/>
      <c r="S26127" s="139"/>
    </row>
    <row r="26128" spans="2:19" ht="15.75" customHeight="1" x14ac:dyDescent="0.25">
      <c r="B26128" s="106"/>
      <c r="C26128" s="106"/>
      <c r="D26128" s="139"/>
      <c r="P26128" s="142"/>
      <c r="Q26128" s="142"/>
      <c r="R26128" s="142"/>
      <c r="S26128" s="139"/>
    </row>
    <row r="26129" spans="2:19" ht="15.75" customHeight="1" x14ac:dyDescent="0.25">
      <c r="B26129" s="106"/>
      <c r="C26129" s="106"/>
      <c r="D26129" s="139"/>
      <c r="P26129" s="142"/>
      <c r="Q26129" s="142"/>
      <c r="R26129" s="142"/>
      <c r="S26129" s="139"/>
    </row>
    <row r="26130" spans="2:19" ht="15.75" customHeight="1" x14ac:dyDescent="0.25">
      <c r="B26130" s="106"/>
      <c r="C26130" s="106"/>
      <c r="D26130" s="139"/>
      <c r="P26130" s="142"/>
      <c r="Q26130" s="142"/>
      <c r="R26130" s="142"/>
      <c r="S26130" s="139"/>
    </row>
    <row r="26131" spans="2:19" ht="15.75" customHeight="1" x14ac:dyDescent="0.25">
      <c r="B26131" s="106"/>
      <c r="C26131" s="106"/>
      <c r="D26131" s="139"/>
      <c r="P26131" s="142"/>
      <c r="Q26131" s="142"/>
      <c r="R26131" s="142"/>
      <c r="S26131" s="139"/>
    </row>
    <row r="26132" spans="2:19" ht="15.75" customHeight="1" x14ac:dyDescent="0.25">
      <c r="B26132" s="106"/>
      <c r="C26132" s="106"/>
      <c r="D26132" s="139"/>
      <c r="P26132" s="142"/>
      <c r="Q26132" s="142"/>
      <c r="R26132" s="142"/>
      <c r="S26132" s="139"/>
    </row>
    <row r="26133" spans="2:19" ht="15.75" customHeight="1" x14ac:dyDescent="0.25">
      <c r="B26133" s="106"/>
      <c r="C26133" s="106"/>
      <c r="D26133" s="139"/>
      <c r="P26133" s="142"/>
      <c r="Q26133" s="142"/>
      <c r="R26133" s="142"/>
      <c r="S26133" s="139"/>
    </row>
    <row r="26134" spans="2:19" ht="15.75" customHeight="1" x14ac:dyDescent="0.25">
      <c r="B26134" s="106"/>
      <c r="C26134" s="106"/>
      <c r="D26134" s="139"/>
      <c r="P26134" s="142"/>
      <c r="Q26134" s="142"/>
      <c r="R26134" s="142"/>
      <c r="S26134" s="139"/>
    </row>
    <row r="26135" spans="2:19" ht="15.75" customHeight="1" x14ac:dyDescent="0.25">
      <c r="B26135" s="106"/>
      <c r="C26135" s="106"/>
      <c r="D26135" s="139"/>
      <c r="P26135" s="142"/>
      <c r="Q26135" s="142"/>
      <c r="R26135" s="142"/>
      <c r="S26135" s="139"/>
    </row>
    <row r="26136" spans="2:19" ht="15.75" customHeight="1" x14ac:dyDescent="0.25">
      <c r="B26136" s="106"/>
      <c r="C26136" s="106"/>
      <c r="D26136" s="139"/>
      <c r="P26136" s="142"/>
      <c r="Q26136" s="142"/>
      <c r="R26136" s="142"/>
      <c r="S26136" s="139"/>
    </row>
    <row r="26137" spans="2:19" ht="15.75" customHeight="1" x14ac:dyDescent="0.25">
      <c r="B26137" s="106"/>
      <c r="C26137" s="106"/>
      <c r="D26137" s="139"/>
      <c r="P26137" s="142"/>
      <c r="Q26137" s="142"/>
      <c r="R26137" s="142"/>
      <c r="S26137" s="139"/>
    </row>
    <row r="26138" spans="2:19" ht="15.75" customHeight="1" x14ac:dyDescent="0.25">
      <c r="B26138" s="106"/>
      <c r="C26138" s="106"/>
      <c r="D26138" s="139"/>
      <c r="P26138" s="142"/>
      <c r="Q26138" s="142"/>
      <c r="R26138" s="142"/>
      <c r="S26138" s="139"/>
    </row>
    <row r="26139" spans="2:19" ht="15.75" customHeight="1" x14ac:dyDescent="0.25">
      <c r="B26139" s="106"/>
      <c r="C26139" s="106"/>
      <c r="D26139" s="139"/>
      <c r="P26139" s="142"/>
      <c r="Q26139" s="142"/>
      <c r="R26139" s="142"/>
      <c r="S26139" s="139"/>
    </row>
    <row r="26140" spans="2:19" ht="15.75" customHeight="1" x14ac:dyDescent="0.25">
      <c r="B26140" s="106"/>
      <c r="C26140" s="106"/>
      <c r="D26140" s="139"/>
      <c r="P26140" s="142"/>
      <c r="Q26140" s="142"/>
      <c r="R26140" s="142"/>
      <c r="S26140" s="139"/>
    </row>
    <row r="26141" spans="2:19" ht="15.75" customHeight="1" x14ac:dyDescent="0.25">
      <c r="B26141" s="106"/>
      <c r="C26141" s="106"/>
      <c r="D26141" s="139"/>
      <c r="P26141" s="142"/>
      <c r="Q26141" s="142"/>
      <c r="R26141" s="142"/>
      <c r="S26141" s="139"/>
    </row>
    <row r="26142" spans="2:19" ht="15.75" customHeight="1" x14ac:dyDescent="0.25">
      <c r="B26142" s="106"/>
      <c r="C26142" s="106"/>
      <c r="D26142" s="139"/>
      <c r="P26142" s="142"/>
      <c r="Q26142" s="142"/>
      <c r="R26142" s="142"/>
      <c r="S26142" s="139"/>
    </row>
    <row r="26143" spans="2:19" ht="15.75" customHeight="1" x14ac:dyDescent="0.25">
      <c r="B26143" s="106"/>
      <c r="C26143" s="106"/>
      <c r="D26143" s="139"/>
      <c r="P26143" s="142"/>
      <c r="Q26143" s="142"/>
      <c r="R26143" s="142"/>
      <c r="S26143" s="139"/>
    </row>
    <row r="26144" spans="2:19" ht="15.75" customHeight="1" x14ac:dyDescent="0.25">
      <c r="B26144" s="106"/>
      <c r="C26144" s="106"/>
      <c r="D26144" s="139"/>
      <c r="P26144" s="142"/>
      <c r="Q26144" s="142"/>
      <c r="R26144" s="142"/>
      <c r="S26144" s="139"/>
    </row>
    <row r="26145" spans="2:19" ht="15.75" customHeight="1" x14ac:dyDescent="0.25">
      <c r="B26145" s="106"/>
      <c r="C26145" s="106"/>
      <c r="D26145" s="139"/>
      <c r="P26145" s="142"/>
      <c r="Q26145" s="142"/>
      <c r="R26145" s="142"/>
      <c r="S26145" s="139"/>
    </row>
    <row r="26146" spans="2:19" ht="15.75" customHeight="1" x14ac:dyDescent="0.25">
      <c r="B26146" s="106"/>
      <c r="C26146" s="106"/>
      <c r="D26146" s="139"/>
      <c r="P26146" s="142"/>
      <c r="Q26146" s="142"/>
      <c r="R26146" s="142"/>
      <c r="S26146" s="139"/>
    </row>
    <row r="26147" spans="2:19" ht="15.75" customHeight="1" x14ac:dyDescent="0.25">
      <c r="B26147" s="106"/>
      <c r="C26147" s="106"/>
      <c r="D26147" s="139"/>
      <c r="P26147" s="142"/>
      <c r="Q26147" s="142"/>
      <c r="R26147" s="142"/>
      <c r="S26147" s="139"/>
    </row>
    <row r="26148" spans="2:19" ht="15.75" customHeight="1" x14ac:dyDescent="0.25">
      <c r="B26148" s="106"/>
      <c r="C26148" s="106"/>
      <c r="D26148" s="139"/>
      <c r="P26148" s="142"/>
      <c r="Q26148" s="142"/>
      <c r="R26148" s="142"/>
      <c r="S26148" s="139"/>
    </row>
    <row r="26149" spans="2:19" ht="15.75" customHeight="1" x14ac:dyDescent="0.25">
      <c r="B26149" s="106"/>
      <c r="C26149" s="106"/>
      <c r="D26149" s="139"/>
      <c r="P26149" s="142"/>
      <c r="Q26149" s="142"/>
      <c r="R26149" s="142"/>
      <c r="S26149" s="139"/>
    </row>
    <row r="26150" spans="2:19" ht="15.75" customHeight="1" x14ac:dyDescent="0.25">
      <c r="B26150" s="106"/>
      <c r="C26150" s="106"/>
      <c r="D26150" s="139"/>
      <c r="P26150" s="142"/>
      <c r="Q26150" s="142"/>
      <c r="R26150" s="142"/>
      <c r="S26150" s="139"/>
    </row>
    <row r="26151" spans="2:19" ht="15.75" customHeight="1" x14ac:dyDescent="0.25">
      <c r="B26151" s="106"/>
      <c r="C26151" s="106"/>
      <c r="D26151" s="139"/>
      <c r="P26151" s="142"/>
      <c r="Q26151" s="142"/>
      <c r="R26151" s="142"/>
      <c r="S26151" s="139"/>
    </row>
    <row r="26152" spans="2:19" ht="15.75" customHeight="1" x14ac:dyDescent="0.25">
      <c r="B26152" s="106"/>
      <c r="C26152" s="106"/>
      <c r="D26152" s="139"/>
      <c r="P26152" s="142"/>
      <c r="Q26152" s="142"/>
      <c r="R26152" s="142"/>
      <c r="S26152" s="139"/>
    </row>
    <row r="26153" spans="2:19" ht="15.75" customHeight="1" x14ac:dyDescent="0.25">
      <c r="B26153" s="106"/>
      <c r="C26153" s="106"/>
      <c r="D26153" s="139"/>
      <c r="P26153" s="142"/>
      <c r="Q26153" s="142"/>
      <c r="R26153" s="142"/>
      <c r="S26153" s="139"/>
    </row>
    <row r="26154" spans="2:19" ht="15.75" customHeight="1" x14ac:dyDescent="0.25">
      <c r="B26154" s="106"/>
      <c r="C26154" s="106"/>
      <c r="D26154" s="139"/>
      <c r="P26154" s="142"/>
      <c r="Q26154" s="142"/>
      <c r="R26154" s="142"/>
      <c r="S26154" s="139"/>
    </row>
    <row r="26155" spans="2:19" ht="15.75" customHeight="1" x14ac:dyDescent="0.25">
      <c r="B26155" s="106"/>
      <c r="C26155" s="106"/>
      <c r="D26155" s="139"/>
      <c r="P26155" s="142"/>
      <c r="Q26155" s="142"/>
      <c r="R26155" s="142"/>
      <c r="S26155" s="139"/>
    </row>
    <row r="26156" spans="2:19" ht="15.75" customHeight="1" x14ac:dyDescent="0.25">
      <c r="B26156" s="106"/>
      <c r="C26156" s="106"/>
      <c r="D26156" s="139"/>
      <c r="P26156" s="142"/>
      <c r="Q26156" s="142"/>
      <c r="R26156" s="142"/>
      <c r="S26156" s="139"/>
    </row>
    <row r="26157" spans="2:19" ht="15.75" customHeight="1" x14ac:dyDescent="0.25">
      <c r="B26157" s="106"/>
      <c r="C26157" s="106"/>
      <c r="D26157" s="139"/>
      <c r="P26157" s="142"/>
      <c r="Q26157" s="142"/>
      <c r="R26157" s="142"/>
      <c r="S26157" s="139"/>
    </row>
    <row r="26158" spans="2:19" ht="15.75" customHeight="1" x14ac:dyDescent="0.25">
      <c r="B26158" s="106"/>
      <c r="C26158" s="106"/>
      <c r="D26158" s="139"/>
      <c r="P26158" s="142"/>
      <c r="Q26158" s="142"/>
      <c r="R26158" s="142"/>
      <c r="S26158" s="139"/>
    </row>
    <row r="26159" spans="2:19" ht="15.75" customHeight="1" x14ac:dyDescent="0.25">
      <c r="B26159" s="106"/>
      <c r="C26159" s="106"/>
      <c r="D26159" s="139"/>
      <c r="P26159" s="142"/>
      <c r="Q26159" s="142"/>
      <c r="R26159" s="142"/>
      <c r="S26159" s="139"/>
    </row>
    <row r="26160" spans="2:19" ht="15.75" customHeight="1" x14ac:dyDescent="0.25">
      <c r="B26160" s="106"/>
      <c r="C26160" s="106"/>
      <c r="D26160" s="139"/>
      <c r="P26160" s="142"/>
      <c r="Q26160" s="142"/>
      <c r="R26160" s="142"/>
      <c r="S26160" s="139"/>
    </row>
    <row r="26161" spans="2:19" ht="15.75" customHeight="1" x14ac:dyDescent="0.25">
      <c r="B26161" s="106"/>
      <c r="C26161" s="106"/>
      <c r="D26161" s="139"/>
      <c r="P26161" s="142"/>
      <c r="Q26161" s="142"/>
      <c r="R26161" s="142"/>
      <c r="S26161" s="139"/>
    </row>
    <row r="26162" spans="2:19" ht="15.75" customHeight="1" x14ac:dyDescent="0.25">
      <c r="B26162" s="106"/>
      <c r="C26162" s="106"/>
      <c r="D26162" s="139"/>
      <c r="P26162" s="142"/>
      <c r="Q26162" s="142"/>
      <c r="R26162" s="142"/>
      <c r="S26162" s="139"/>
    </row>
    <row r="26163" spans="2:19" ht="15.75" customHeight="1" x14ac:dyDescent="0.25">
      <c r="B26163" s="106"/>
      <c r="C26163" s="106"/>
      <c r="D26163" s="139"/>
      <c r="P26163" s="142"/>
      <c r="Q26163" s="142"/>
      <c r="R26163" s="142"/>
      <c r="S26163" s="139"/>
    </row>
    <row r="26164" spans="2:19" ht="15.75" customHeight="1" x14ac:dyDescent="0.25">
      <c r="B26164" s="106"/>
      <c r="C26164" s="106"/>
      <c r="D26164" s="139"/>
      <c r="P26164" s="142"/>
      <c r="Q26164" s="142"/>
      <c r="R26164" s="142"/>
      <c r="S26164" s="139"/>
    </row>
    <row r="26165" spans="2:19" ht="15.75" customHeight="1" x14ac:dyDescent="0.25">
      <c r="B26165" s="106"/>
      <c r="C26165" s="106"/>
      <c r="D26165" s="139"/>
      <c r="P26165" s="142"/>
      <c r="Q26165" s="142"/>
      <c r="R26165" s="142"/>
      <c r="S26165" s="139"/>
    </row>
    <row r="26166" spans="2:19" ht="15.75" customHeight="1" x14ac:dyDescent="0.25">
      <c r="B26166" s="106"/>
      <c r="C26166" s="106"/>
      <c r="D26166" s="139"/>
      <c r="P26166" s="142"/>
      <c r="Q26166" s="142"/>
      <c r="R26166" s="142"/>
      <c r="S26166" s="139"/>
    </row>
    <row r="26167" spans="2:19" ht="15.75" customHeight="1" x14ac:dyDescent="0.25">
      <c r="B26167" s="106"/>
      <c r="C26167" s="106"/>
      <c r="D26167" s="139"/>
      <c r="P26167" s="142"/>
      <c r="Q26167" s="142"/>
      <c r="R26167" s="142"/>
      <c r="S26167" s="139"/>
    </row>
    <row r="26168" spans="2:19" ht="15.75" customHeight="1" x14ac:dyDescent="0.25">
      <c r="B26168" s="106"/>
      <c r="C26168" s="106"/>
      <c r="D26168" s="139"/>
      <c r="P26168" s="142"/>
      <c r="Q26168" s="142"/>
      <c r="R26168" s="142"/>
      <c r="S26168" s="139"/>
    </row>
    <row r="26169" spans="2:19" ht="15.75" customHeight="1" x14ac:dyDescent="0.25">
      <c r="B26169" s="106"/>
      <c r="C26169" s="106"/>
      <c r="D26169" s="139"/>
      <c r="P26169" s="142"/>
      <c r="Q26169" s="142"/>
      <c r="R26169" s="142"/>
      <c r="S26169" s="139"/>
    </row>
    <row r="26170" spans="2:19" ht="15.75" customHeight="1" x14ac:dyDescent="0.25">
      <c r="B26170" s="106"/>
      <c r="C26170" s="106"/>
      <c r="D26170" s="139"/>
      <c r="P26170" s="142"/>
      <c r="Q26170" s="142"/>
      <c r="R26170" s="142"/>
      <c r="S26170" s="139"/>
    </row>
    <row r="26171" spans="2:19" ht="15.75" customHeight="1" x14ac:dyDescent="0.25">
      <c r="B26171" s="106"/>
      <c r="C26171" s="106"/>
      <c r="D26171" s="139"/>
      <c r="P26171" s="142"/>
      <c r="Q26171" s="142"/>
      <c r="R26171" s="142"/>
      <c r="S26171" s="139"/>
    </row>
    <row r="26172" spans="2:19" ht="15.75" customHeight="1" x14ac:dyDescent="0.25">
      <c r="B26172" s="106"/>
      <c r="C26172" s="106"/>
      <c r="D26172" s="139"/>
      <c r="P26172" s="142"/>
      <c r="Q26172" s="142"/>
      <c r="R26172" s="142"/>
      <c r="S26172" s="139"/>
    </row>
    <row r="26173" spans="2:19" ht="15.75" customHeight="1" x14ac:dyDescent="0.25">
      <c r="B26173" s="106"/>
      <c r="C26173" s="106"/>
      <c r="D26173" s="139"/>
      <c r="P26173" s="142"/>
      <c r="Q26173" s="142"/>
      <c r="R26173" s="142"/>
      <c r="S26173" s="139"/>
    </row>
    <row r="26174" spans="2:19" ht="15.75" customHeight="1" x14ac:dyDescent="0.25">
      <c r="B26174" s="106"/>
      <c r="C26174" s="106"/>
      <c r="D26174" s="139"/>
      <c r="P26174" s="142"/>
      <c r="Q26174" s="142"/>
      <c r="R26174" s="142"/>
      <c r="S26174" s="139"/>
    </row>
    <row r="26175" spans="2:19" ht="15.75" customHeight="1" x14ac:dyDescent="0.25">
      <c r="B26175" s="106"/>
      <c r="C26175" s="106"/>
      <c r="D26175" s="139"/>
      <c r="P26175" s="142"/>
      <c r="Q26175" s="142"/>
      <c r="R26175" s="142"/>
      <c r="S26175" s="139"/>
    </row>
    <row r="26176" spans="2:19" ht="15.75" customHeight="1" x14ac:dyDescent="0.25">
      <c r="B26176" s="106"/>
      <c r="C26176" s="106"/>
      <c r="D26176" s="139"/>
      <c r="P26176" s="142"/>
      <c r="Q26176" s="142"/>
      <c r="R26176" s="142"/>
      <c r="S26176" s="139"/>
    </row>
    <row r="26177" spans="2:19" ht="15.75" customHeight="1" x14ac:dyDescent="0.25">
      <c r="B26177" s="106"/>
      <c r="C26177" s="106"/>
      <c r="D26177" s="139"/>
      <c r="P26177" s="142"/>
      <c r="Q26177" s="142"/>
      <c r="R26177" s="142"/>
      <c r="S26177" s="139"/>
    </row>
    <row r="26178" spans="2:19" ht="15.75" customHeight="1" x14ac:dyDescent="0.25">
      <c r="B26178" s="106"/>
      <c r="C26178" s="106"/>
      <c r="D26178" s="139"/>
      <c r="P26178" s="142"/>
      <c r="Q26178" s="142"/>
      <c r="R26178" s="142"/>
      <c r="S26178" s="139"/>
    </row>
    <row r="26179" spans="2:19" ht="15.75" customHeight="1" x14ac:dyDescent="0.25">
      <c r="B26179" s="106"/>
      <c r="C26179" s="106"/>
      <c r="D26179" s="139"/>
      <c r="P26179" s="142"/>
      <c r="Q26179" s="142"/>
      <c r="R26179" s="142"/>
      <c r="S26179" s="139"/>
    </row>
    <row r="26180" spans="2:19" ht="15.75" customHeight="1" x14ac:dyDescent="0.25">
      <c r="B26180" s="106"/>
      <c r="C26180" s="106"/>
      <c r="D26180" s="139"/>
      <c r="P26180" s="142"/>
      <c r="Q26180" s="142"/>
      <c r="R26180" s="142"/>
      <c r="S26180" s="139"/>
    </row>
    <row r="26181" spans="2:19" ht="15.75" customHeight="1" x14ac:dyDescent="0.25">
      <c r="B26181" s="106"/>
      <c r="C26181" s="106"/>
      <c r="D26181" s="139"/>
      <c r="P26181" s="142"/>
      <c r="Q26181" s="142"/>
      <c r="R26181" s="142"/>
      <c r="S26181" s="139"/>
    </row>
    <row r="26182" spans="2:19" ht="15.75" customHeight="1" x14ac:dyDescent="0.25">
      <c r="B26182" s="106"/>
      <c r="C26182" s="106"/>
      <c r="D26182" s="139"/>
      <c r="P26182" s="142"/>
      <c r="Q26182" s="142"/>
      <c r="R26182" s="142"/>
      <c r="S26182" s="139"/>
    </row>
    <row r="26183" spans="2:19" ht="15.75" customHeight="1" x14ac:dyDescent="0.25">
      <c r="B26183" s="106"/>
      <c r="C26183" s="106"/>
      <c r="D26183" s="139"/>
      <c r="P26183" s="142"/>
      <c r="Q26183" s="142"/>
      <c r="R26183" s="142"/>
      <c r="S26183" s="139"/>
    </row>
    <row r="26184" spans="2:19" ht="15.75" customHeight="1" x14ac:dyDescent="0.25">
      <c r="B26184" s="106"/>
      <c r="C26184" s="106"/>
      <c r="D26184" s="139"/>
      <c r="P26184" s="142"/>
      <c r="Q26184" s="142"/>
      <c r="R26184" s="142"/>
      <c r="S26184" s="139"/>
    </row>
    <row r="26185" spans="2:19" ht="15.75" customHeight="1" x14ac:dyDescent="0.25">
      <c r="B26185" s="106"/>
      <c r="C26185" s="106"/>
      <c r="D26185" s="139"/>
      <c r="P26185" s="142"/>
      <c r="Q26185" s="142"/>
      <c r="R26185" s="142"/>
      <c r="S26185" s="139"/>
    </row>
    <row r="26186" spans="2:19" ht="15.75" customHeight="1" x14ac:dyDescent="0.25">
      <c r="B26186" s="106"/>
      <c r="C26186" s="106"/>
      <c r="D26186" s="139"/>
      <c r="P26186" s="142"/>
      <c r="Q26186" s="142"/>
      <c r="R26186" s="142"/>
      <c r="S26186" s="139"/>
    </row>
    <row r="26187" spans="2:19" ht="15.75" customHeight="1" x14ac:dyDescent="0.25">
      <c r="B26187" s="106"/>
      <c r="C26187" s="106"/>
      <c r="D26187" s="139"/>
      <c r="P26187" s="142"/>
      <c r="Q26187" s="142"/>
      <c r="R26187" s="142"/>
      <c r="S26187" s="139"/>
    </row>
    <row r="26188" spans="2:19" ht="15.75" customHeight="1" x14ac:dyDescent="0.25">
      <c r="B26188" s="106"/>
      <c r="C26188" s="106"/>
      <c r="D26188" s="139"/>
      <c r="P26188" s="142"/>
      <c r="Q26188" s="142"/>
      <c r="R26188" s="142"/>
      <c r="S26188" s="139"/>
    </row>
    <row r="26189" spans="2:19" ht="15.75" customHeight="1" x14ac:dyDescent="0.25">
      <c r="B26189" s="106"/>
      <c r="C26189" s="106"/>
      <c r="D26189" s="139"/>
      <c r="P26189" s="142"/>
      <c r="Q26189" s="142"/>
      <c r="R26189" s="142"/>
      <c r="S26189" s="139"/>
    </row>
    <row r="26190" spans="2:19" ht="15.75" customHeight="1" x14ac:dyDescent="0.25">
      <c r="B26190" s="106"/>
      <c r="C26190" s="106"/>
      <c r="D26190" s="139"/>
      <c r="P26190" s="142"/>
      <c r="Q26190" s="142"/>
      <c r="R26190" s="142"/>
      <c r="S26190" s="139"/>
    </row>
    <row r="26191" spans="2:19" ht="15.75" customHeight="1" x14ac:dyDescent="0.25">
      <c r="B26191" s="106"/>
      <c r="C26191" s="106"/>
      <c r="D26191" s="139"/>
      <c r="P26191" s="142"/>
      <c r="Q26191" s="142"/>
      <c r="R26191" s="142"/>
      <c r="S26191" s="139"/>
    </row>
    <row r="26192" spans="2:19" ht="15.75" customHeight="1" x14ac:dyDescent="0.25">
      <c r="B26192" s="106"/>
      <c r="C26192" s="106"/>
      <c r="D26192" s="139"/>
      <c r="P26192" s="142"/>
      <c r="Q26192" s="142"/>
      <c r="R26192" s="142"/>
      <c r="S26192" s="139"/>
    </row>
    <row r="26193" spans="2:19" ht="15.75" customHeight="1" x14ac:dyDescent="0.25">
      <c r="B26193" s="106"/>
      <c r="C26193" s="106"/>
      <c r="D26193" s="139"/>
      <c r="P26193" s="142"/>
      <c r="Q26193" s="142"/>
      <c r="R26193" s="142"/>
      <c r="S26193" s="139"/>
    </row>
    <row r="26194" spans="2:19" ht="15.75" customHeight="1" x14ac:dyDescent="0.25">
      <c r="B26194" s="106"/>
      <c r="C26194" s="106"/>
      <c r="D26194" s="139"/>
      <c r="P26194" s="142"/>
      <c r="Q26194" s="142"/>
      <c r="R26194" s="142"/>
      <c r="S26194" s="139"/>
    </row>
    <row r="26195" spans="2:19" ht="15.75" customHeight="1" x14ac:dyDescent="0.25">
      <c r="B26195" s="106"/>
      <c r="C26195" s="106"/>
      <c r="D26195" s="139"/>
      <c r="P26195" s="142"/>
      <c r="Q26195" s="142"/>
      <c r="R26195" s="142"/>
      <c r="S26195" s="139"/>
    </row>
    <row r="26196" spans="2:19" ht="15.75" customHeight="1" x14ac:dyDescent="0.25">
      <c r="B26196" s="106"/>
      <c r="C26196" s="106"/>
      <c r="D26196" s="139"/>
      <c r="P26196" s="142"/>
      <c r="Q26196" s="142"/>
      <c r="R26196" s="142"/>
      <c r="S26196" s="139"/>
    </row>
    <row r="26197" spans="2:19" ht="15.75" customHeight="1" x14ac:dyDescent="0.25">
      <c r="B26197" s="106"/>
      <c r="C26197" s="106"/>
      <c r="D26197" s="139"/>
      <c r="P26197" s="142"/>
      <c r="Q26197" s="142"/>
      <c r="R26197" s="142"/>
      <c r="S26197" s="139"/>
    </row>
    <row r="26198" spans="2:19" ht="15.75" customHeight="1" x14ac:dyDescent="0.25">
      <c r="B26198" s="106"/>
      <c r="C26198" s="106"/>
      <c r="D26198" s="139"/>
      <c r="P26198" s="142"/>
      <c r="Q26198" s="142"/>
      <c r="R26198" s="142"/>
      <c r="S26198" s="139"/>
    </row>
    <row r="26199" spans="2:19" ht="15.75" customHeight="1" x14ac:dyDescent="0.25">
      <c r="B26199" s="106"/>
      <c r="C26199" s="106"/>
      <c r="D26199" s="139"/>
      <c r="P26199" s="142"/>
      <c r="Q26199" s="142"/>
      <c r="R26199" s="142"/>
      <c r="S26199" s="139"/>
    </row>
    <row r="26200" spans="2:19" ht="15.75" customHeight="1" x14ac:dyDescent="0.25">
      <c r="B26200" s="106"/>
      <c r="C26200" s="106"/>
      <c r="D26200" s="139"/>
      <c r="P26200" s="142"/>
      <c r="Q26200" s="142"/>
      <c r="R26200" s="142"/>
      <c r="S26200" s="139"/>
    </row>
    <row r="26201" spans="2:19" ht="15.75" customHeight="1" x14ac:dyDescent="0.25">
      <c r="B26201" s="106"/>
      <c r="C26201" s="106"/>
      <c r="D26201" s="139"/>
      <c r="P26201" s="142"/>
      <c r="Q26201" s="142"/>
      <c r="R26201" s="142"/>
      <c r="S26201" s="139"/>
    </row>
    <row r="26202" spans="2:19" ht="15.75" customHeight="1" x14ac:dyDescent="0.25">
      <c r="B26202" s="106"/>
      <c r="C26202" s="106"/>
      <c r="D26202" s="139"/>
      <c r="P26202" s="142"/>
      <c r="Q26202" s="142"/>
      <c r="R26202" s="142"/>
      <c r="S26202" s="139"/>
    </row>
    <row r="26203" spans="2:19" ht="15.75" customHeight="1" x14ac:dyDescent="0.25">
      <c r="B26203" s="106"/>
      <c r="C26203" s="106"/>
      <c r="D26203" s="139"/>
      <c r="P26203" s="142"/>
      <c r="Q26203" s="142"/>
      <c r="R26203" s="142"/>
      <c r="S26203" s="139"/>
    </row>
    <row r="26204" spans="2:19" ht="15.75" customHeight="1" x14ac:dyDescent="0.25">
      <c r="B26204" s="106"/>
      <c r="C26204" s="106"/>
      <c r="D26204" s="139"/>
      <c r="P26204" s="142"/>
      <c r="Q26204" s="142"/>
      <c r="R26204" s="142"/>
      <c r="S26204" s="139"/>
    </row>
    <row r="26205" spans="2:19" ht="15.75" customHeight="1" x14ac:dyDescent="0.25">
      <c r="B26205" s="106"/>
      <c r="C26205" s="106"/>
      <c r="D26205" s="139"/>
      <c r="P26205" s="142"/>
      <c r="Q26205" s="142"/>
      <c r="R26205" s="142"/>
      <c r="S26205" s="139"/>
    </row>
    <row r="26206" spans="2:19" ht="15.75" customHeight="1" x14ac:dyDescent="0.25">
      <c r="B26206" s="106"/>
      <c r="C26206" s="106"/>
      <c r="D26206" s="139"/>
      <c r="P26206" s="142"/>
      <c r="Q26206" s="142"/>
      <c r="R26206" s="142"/>
      <c r="S26206" s="139"/>
    </row>
    <row r="26207" spans="2:19" ht="15.75" customHeight="1" x14ac:dyDescent="0.25">
      <c r="B26207" s="106"/>
      <c r="C26207" s="106"/>
      <c r="D26207" s="139"/>
      <c r="P26207" s="142"/>
      <c r="Q26207" s="142"/>
      <c r="R26207" s="142"/>
      <c r="S26207" s="139"/>
    </row>
    <row r="26208" spans="2:19" ht="15.75" customHeight="1" x14ac:dyDescent="0.25">
      <c r="B26208" s="106"/>
      <c r="C26208" s="106"/>
      <c r="D26208" s="139"/>
      <c r="P26208" s="142"/>
      <c r="Q26208" s="142"/>
      <c r="R26208" s="142"/>
      <c r="S26208" s="139"/>
    </row>
    <row r="26209" spans="2:19" ht="15.75" customHeight="1" x14ac:dyDescent="0.25">
      <c r="B26209" s="106"/>
      <c r="C26209" s="106"/>
      <c r="D26209" s="139"/>
      <c r="P26209" s="142"/>
      <c r="Q26209" s="142"/>
      <c r="R26209" s="142"/>
      <c r="S26209" s="139"/>
    </row>
    <row r="26210" spans="2:19" ht="15.75" customHeight="1" x14ac:dyDescent="0.25">
      <c r="B26210" s="106"/>
      <c r="C26210" s="106"/>
      <c r="D26210" s="139"/>
      <c r="P26210" s="142"/>
      <c r="Q26210" s="142"/>
      <c r="R26210" s="142"/>
      <c r="S26210" s="139"/>
    </row>
    <row r="26211" spans="2:19" ht="15.75" customHeight="1" x14ac:dyDescent="0.25">
      <c r="B26211" s="106"/>
      <c r="C26211" s="106"/>
      <c r="D26211" s="139"/>
      <c r="P26211" s="142"/>
      <c r="Q26211" s="142"/>
      <c r="R26211" s="142"/>
      <c r="S26211" s="139"/>
    </row>
    <row r="26212" spans="2:19" ht="15.75" customHeight="1" x14ac:dyDescent="0.25">
      <c r="B26212" s="106"/>
      <c r="C26212" s="106"/>
      <c r="D26212" s="139"/>
      <c r="P26212" s="142"/>
      <c r="Q26212" s="142"/>
      <c r="R26212" s="142"/>
      <c r="S26212" s="139"/>
    </row>
    <row r="26213" spans="2:19" ht="15.75" customHeight="1" x14ac:dyDescent="0.25">
      <c r="B26213" s="106"/>
      <c r="C26213" s="106"/>
      <c r="D26213" s="139"/>
      <c r="P26213" s="142"/>
      <c r="Q26213" s="142"/>
      <c r="R26213" s="142"/>
      <c r="S26213" s="139"/>
    </row>
    <row r="26214" spans="2:19" ht="15.75" customHeight="1" x14ac:dyDescent="0.25">
      <c r="B26214" s="106"/>
      <c r="C26214" s="106"/>
      <c r="D26214" s="139"/>
      <c r="P26214" s="142"/>
      <c r="Q26214" s="142"/>
      <c r="R26214" s="142"/>
      <c r="S26214" s="139"/>
    </row>
    <row r="26215" spans="2:19" ht="15.75" customHeight="1" x14ac:dyDescent="0.25">
      <c r="B26215" s="106"/>
      <c r="C26215" s="106"/>
      <c r="D26215" s="139"/>
      <c r="P26215" s="142"/>
      <c r="Q26215" s="142"/>
      <c r="R26215" s="142"/>
      <c r="S26215" s="139"/>
    </row>
    <row r="26216" spans="2:19" ht="15.75" customHeight="1" x14ac:dyDescent="0.25">
      <c r="B26216" s="106"/>
      <c r="C26216" s="106"/>
      <c r="D26216" s="139"/>
      <c r="P26216" s="142"/>
      <c r="Q26216" s="142"/>
      <c r="R26216" s="142"/>
      <c r="S26216" s="139"/>
    </row>
    <row r="26217" spans="2:19" ht="15.75" customHeight="1" x14ac:dyDescent="0.25">
      <c r="B26217" s="106"/>
      <c r="C26217" s="106"/>
      <c r="D26217" s="139"/>
      <c r="P26217" s="142"/>
      <c r="Q26217" s="142"/>
      <c r="R26217" s="142"/>
      <c r="S26217" s="139"/>
    </row>
    <row r="26218" spans="2:19" ht="15.75" customHeight="1" x14ac:dyDescent="0.25">
      <c r="B26218" s="106"/>
      <c r="C26218" s="106"/>
      <c r="D26218" s="139"/>
      <c r="P26218" s="142"/>
      <c r="Q26218" s="142"/>
      <c r="R26218" s="142"/>
      <c r="S26218" s="139"/>
    </row>
    <row r="26219" spans="2:19" ht="15.75" customHeight="1" x14ac:dyDescent="0.25">
      <c r="B26219" s="106"/>
      <c r="C26219" s="106"/>
      <c r="D26219" s="139"/>
      <c r="P26219" s="142"/>
      <c r="Q26219" s="142"/>
      <c r="R26219" s="142"/>
      <c r="S26219" s="139"/>
    </row>
    <row r="26220" spans="2:19" ht="15.75" customHeight="1" x14ac:dyDescent="0.25">
      <c r="B26220" s="106"/>
      <c r="C26220" s="106"/>
      <c r="D26220" s="139"/>
      <c r="P26220" s="142"/>
      <c r="Q26220" s="142"/>
      <c r="R26220" s="142"/>
      <c r="S26220" s="139"/>
    </row>
    <row r="26221" spans="2:19" ht="15.75" customHeight="1" x14ac:dyDescent="0.25">
      <c r="B26221" s="106"/>
      <c r="C26221" s="106"/>
      <c r="D26221" s="139"/>
      <c r="P26221" s="142"/>
      <c r="Q26221" s="142"/>
      <c r="R26221" s="142"/>
      <c r="S26221" s="139"/>
    </row>
    <row r="26222" spans="2:19" ht="15.75" customHeight="1" x14ac:dyDescent="0.25">
      <c r="B26222" s="106"/>
      <c r="C26222" s="106"/>
      <c r="D26222" s="139"/>
      <c r="P26222" s="142"/>
      <c r="Q26222" s="142"/>
      <c r="R26222" s="142"/>
      <c r="S26222" s="139"/>
    </row>
    <row r="26223" spans="2:19" ht="15.75" customHeight="1" x14ac:dyDescent="0.25">
      <c r="B26223" s="106"/>
      <c r="C26223" s="106"/>
      <c r="D26223" s="139"/>
      <c r="P26223" s="142"/>
      <c r="Q26223" s="142"/>
      <c r="R26223" s="142"/>
      <c r="S26223" s="139"/>
    </row>
    <row r="26224" spans="2:19" ht="15.75" customHeight="1" x14ac:dyDescent="0.25">
      <c r="B26224" s="106"/>
      <c r="C26224" s="106"/>
      <c r="D26224" s="139"/>
      <c r="P26224" s="142"/>
      <c r="Q26224" s="142"/>
      <c r="R26224" s="142"/>
      <c r="S26224" s="139"/>
    </row>
    <row r="26225" spans="2:19" ht="15.75" customHeight="1" x14ac:dyDescent="0.25">
      <c r="B26225" s="106"/>
      <c r="C26225" s="106"/>
      <c r="D26225" s="139"/>
      <c r="P26225" s="142"/>
      <c r="Q26225" s="142"/>
      <c r="R26225" s="142"/>
      <c r="S26225" s="139"/>
    </row>
    <row r="26226" spans="2:19" ht="15.75" customHeight="1" x14ac:dyDescent="0.25">
      <c r="B26226" s="106"/>
      <c r="C26226" s="106"/>
      <c r="D26226" s="139"/>
      <c r="P26226" s="142"/>
      <c r="Q26226" s="142"/>
      <c r="R26226" s="142"/>
      <c r="S26226" s="139"/>
    </row>
    <row r="26227" spans="2:19" ht="15.75" customHeight="1" x14ac:dyDescent="0.25">
      <c r="B26227" s="106"/>
      <c r="C26227" s="106"/>
      <c r="D26227" s="139"/>
      <c r="P26227" s="142"/>
      <c r="Q26227" s="142"/>
      <c r="R26227" s="142"/>
      <c r="S26227" s="139"/>
    </row>
    <row r="26228" spans="2:19" ht="15.75" customHeight="1" x14ac:dyDescent="0.25">
      <c r="B26228" s="106"/>
      <c r="C26228" s="106"/>
      <c r="D26228" s="139"/>
      <c r="P26228" s="142"/>
      <c r="Q26228" s="142"/>
      <c r="R26228" s="142"/>
      <c r="S26228" s="139"/>
    </row>
    <row r="26229" spans="2:19" ht="15.75" customHeight="1" x14ac:dyDescent="0.25">
      <c r="B26229" s="106"/>
      <c r="C26229" s="106"/>
      <c r="D26229" s="139"/>
      <c r="P26229" s="142"/>
      <c r="Q26229" s="142"/>
      <c r="R26229" s="142"/>
      <c r="S26229" s="139"/>
    </row>
    <row r="26230" spans="2:19" ht="15.75" customHeight="1" x14ac:dyDescent="0.25">
      <c r="B26230" s="106"/>
      <c r="C26230" s="106"/>
      <c r="D26230" s="139"/>
      <c r="P26230" s="142"/>
      <c r="Q26230" s="142"/>
      <c r="R26230" s="142"/>
      <c r="S26230" s="139"/>
    </row>
    <row r="26231" spans="2:19" ht="15.75" customHeight="1" x14ac:dyDescent="0.25">
      <c r="B26231" s="106"/>
      <c r="C26231" s="106"/>
      <c r="D26231" s="139"/>
      <c r="P26231" s="142"/>
      <c r="Q26231" s="142"/>
      <c r="R26231" s="142"/>
      <c r="S26231" s="139"/>
    </row>
    <row r="26232" spans="2:19" ht="15.75" customHeight="1" x14ac:dyDescent="0.25">
      <c r="B26232" s="106"/>
      <c r="C26232" s="106"/>
      <c r="D26232" s="139"/>
      <c r="P26232" s="142"/>
      <c r="Q26232" s="142"/>
      <c r="R26232" s="142"/>
      <c r="S26232" s="139"/>
    </row>
    <row r="26233" spans="2:19" ht="15.75" customHeight="1" x14ac:dyDescent="0.25">
      <c r="B26233" s="106"/>
      <c r="C26233" s="106"/>
      <c r="D26233" s="139"/>
      <c r="P26233" s="142"/>
      <c r="Q26233" s="142"/>
      <c r="R26233" s="142"/>
      <c r="S26233" s="139"/>
    </row>
    <row r="26234" spans="2:19" ht="15.75" customHeight="1" x14ac:dyDescent="0.25">
      <c r="B26234" s="106"/>
      <c r="C26234" s="106"/>
      <c r="D26234" s="139"/>
      <c r="P26234" s="142"/>
      <c r="Q26234" s="142"/>
      <c r="R26234" s="142"/>
      <c r="S26234" s="139"/>
    </row>
    <row r="26235" spans="2:19" ht="15.75" customHeight="1" x14ac:dyDescent="0.25">
      <c r="B26235" s="106"/>
      <c r="C26235" s="106"/>
      <c r="D26235" s="139"/>
      <c r="P26235" s="142"/>
      <c r="Q26235" s="142"/>
      <c r="R26235" s="142"/>
      <c r="S26235" s="139"/>
    </row>
    <row r="26236" spans="2:19" ht="15.75" customHeight="1" x14ac:dyDescent="0.25">
      <c r="B26236" s="106"/>
      <c r="C26236" s="106"/>
      <c r="D26236" s="139"/>
      <c r="P26236" s="142"/>
      <c r="Q26236" s="142"/>
      <c r="R26236" s="142"/>
      <c r="S26236" s="139"/>
    </row>
    <row r="26237" spans="2:19" ht="15.75" customHeight="1" x14ac:dyDescent="0.25">
      <c r="B26237" s="106"/>
      <c r="C26237" s="106"/>
      <c r="D26237" s="139"/>
      <c r="P26237" s="142"/>
      <c r="Q26237" s="142"/>
      <c r="R26237" s="142"/>
      <c r="S26237" s="139"/>
    </row>
    <row r="26238" spans="2:19" ht="15.75" customHeight="1" x14ac:dyDescent="0.25">
      <c r="B26238" s="106"/>
      <c r="C26238" s="106"/>
      <c r="D26238" s="139"/>
      <c r="P26238" s="142"/>
      <c r="Q26238" s="142"/>
      <c r="R26238" s="142"/>
      <c r="S26238" s="139"/>
    </row>
    <row r="26239" spans="2:19" ht="15.75" customHeight="1" x14ac:dyDescent="0.25">
      <c r="B26239" s="106"/>
      <c r="C26239" s="106"/>
      <c r="D26239" s="139"/>
      <c r="P26239" s="142"/>
      <c r="Q26239" s="142"/>
      <c r="R26239" s="142"/>
      <c r="S26239" s="139"/>
    </row>
    <row r="26240" spans="2:19" ht="15.75" customHeight="1" x14ac:dyDescent="0.25">
      <c r="B26240" s="106"/>
      <c r="C26240" s="106"/>
      <c r="D26240" s="139"/>
      <c r="P26240" s="142"/>
      <c r="Q26240" s="142"/>
      <c r="R26240" s="142"/>
      <c r="S26240" s="139"/>
    </row>
    <row r="26241" spans="2:19" ht="15.75" customHeight="1" x14ac:dyDescent="0.25">
      <c r="B26241" s="106"/>
      <c r="C26241" s="106"/>
      <c r="D26241" s="139"/>
      <c r="P26241" s="142"/>
      <c r="Q26241" s="142"/>
      <c r="R26241" s="142"/>
      <c r="S26241" s="139"/>
    </row>
    <row r="26242" spans="2:19" ht="15.75" customHeight="1" x14ac:dyDescent="0.25">
      <c r="B26242" s="106"/>
      <c r="C26242" s="106"/>
      <c r="D26242" s="139"/>
      <c r="P26242" s="142"/>
      <c r="Q26242" s="142"/>
      <c r="R26242" s="142"/>
      <c r="S26242" s="139"/>
    </row>
    <row r="26243" spans="2:19" ht="15.75" customHeight="1" x14ac:dyDescent="0.25">
      <c r="B26243" s="106"/>
      <c r="C26243" s="106"/>
      <c r="D26243" s="139"/>
      <c r="P26243" s="142"/>
      <c r="Q26243" s="142"/>
      <c r="R26243" s="142"/>
      <c r="S26243" s="139"/>
    </row>
    <row r="26244" spans="2:19" ht="15.75" customHeight="1" x14ac:dyDescent="0.25">
      <c r="B26244" s="106"/>
      <c r="C26244" s="106"/>
      <c r="D26244" s="139"/>
      <c r="P26244" s="142"/>
      <c r="Q26244" s="142"/>
      <c r="R26244" s="142"/>
      <c r="S26244" s="139"/>
    </row>
    <row r="26245" spans="2:19" ht="15.75" customHeight="1" x14ac:dyDescent="0.25">
      <c r="B26245" s="106"/>
      <c r="C26245" s="106"/>
      <c r="D26245" s="139"/>
      <c r="P26245" s="142"/>
      <c r="Q26245" s="142"/>
      <c r="R26245" s="142"/>
      <c r="S26245" s="139"/>
    </row>
    <row r="26246" spans="2:19" ht="15.75" customHeight="1" x14ac:dyDescent="0.25">
      <c r="B26246" s="106"/>
      <c r="C26246" s="106"/>
      <c r="D26246" s="139"/>
      <c r="P26246" s="142"/>
      <c r="Q26246" s="142"/>
      <c r="R26246" s="142"/>
      <c r="S26246" s="139"/>
    </row>
    <row r="26247" spans="2:19" ht="15.75" customHeight="1" x14ac:dyDescent="0.25">
      <c r="B26247" s="106"/>
      <c r="C26247" s="106"/>
      <c r="D26247" s="139"/>
      <c r="P26247" s="142"/>
      <c r="Q26247" s="142"/>
      <c r="R26247" s="142"/>
      <c r="S26247" s="139"/>
    </row>
    <row r="26248" spans="2:19" ht="15.75" customHeight="1" x14ac:dyDescent="0.25">
      <c r="B26248" s="106"/>
      <c r="C26248" s="106"/>
      <c r="D26248" s="139"/>
      <c r="P26248" s="142"/>
      <c r="Q26248" s="142"/>
      <c r="R26248" s="142"/>
      <c r="S26248" s="139"/>
    </row>
    <row r="26249" spans="2:19" ht="15.75" customHeight="1" x14ac:dyDescent="0.25">
      <c r="B26249" s="106"/>
      <c r="C26249" s="106"/>
      <c r="D26249" s="139"/>
      <c r="P26249" s="142"/>
      <c r="Q26249" s="142"/>
      <c r="R26249" s="142"/>
      <c r="S26249" s="139"/>
    </row>
    <row r="26250" spans="2:19" ht="15.75" customHeight="1" x14ac:dyDescent="0.25">
      <c r="B26250" s="106"/>
      <c r="C26250" s="106"/>
      <c r="D26250" s="139"/>
      <c r="P26250" s="142"/>
      <c r="Q26250" s="142"/>
      <c r="R26250" s="142"/>
      <c r="S26250" s="139"/>
    </row>
    <row r="26251" spans="2:19" ht="15.75" customHeight="1" x14ac:dyDescent="0.25">
      <c r="B26251" s="106"/>
      <c r="C26251" s="106"/>
      <c r="D26251" s="139"/>
      <c r="P26251" s="142"/>
      <c r="Q26251" s="142"/>
      <c r="R26251" s="142"/>
      <c r="S26251" s="139"/>
    </row>
    <row r="26252" spans="2:19" ht="15.75" customHeight="1" x14ac:dyDescent="0.25">
      <c r="B26252" s="106"/>
      <c r="C26252" s="106"/>
      <c r="D26252" s="139"/>
      <c r="P26252" s="142"/>
      <c r="Q26252" s="142"/>
      <c r="R26252" s="142"/>
      <c r="S26252" s="139"/>
    </row>
    <row r="26253" spans="2:19" ht="15.75" customHeight="1" x14ac:dyDescent="0.25">
      <c r="B26253" s="106"/>
      <c r="C26253" s="106"/>
      <c r="D26253" s="139"/>
      <c r="P26253" s="142"/>
      <c r="Q26253" s="142"/>
      <c r="R26253" s="142"/>
      <c r="S26253" s="139"/>
    </row>
    <row r="26254" spans="2:19" ht="15.75" customHeight="1" x14ac:dyDescent="0.25">
      <c r="B26254" s="106"/>
      <c r="C26254" s="106"/>
      <c r="D26254" s="139"/>
      <c r="P26254" s="142"/>
      <c r="Q26254" s="142"/>
      <c r="R26254" s="142"/>
      <c r="S26254" s="139"/>
    </row>
    <row r="26255" spans="2:19" ht="15.75" customHeight="1" x14ac:dyDescent="0.25">
      <c r="B26255" s="106"/>
      <c r="C26255" s="106"/>
      <c r="D26255" s="139"/>
      <c r="P26255" s="142"/>
      <c r="Q26255" s="142"/>
      <c r="R26255" s="142"/>
      <c r="S26255" s="139"/>
    </row>
    <row r="26256" spans="2:19" ht="15.75" customHeight="1" x14ac:dyDescent="0.25">
      <c r="B26256" s="106"/>
      <c r="C26256" s="106"/>
      <c r="D26256" s="139"/>
      <c r="P26256" s="142"/>
      <c r="Q26256" s="142"/>
      <c r="R26256" s="142"/>
      <c r="S26256" s="139"/>
    </row>
    <row r="26257" spans="2:19" ht="15.75" customHeight="1" x14ac:dyDescent="0.25">
      <c r="B26257" s="106"/>
      <c r="C26257" s="106"/>
      <c r="D26257" s="139"/>
      <c r="P26257" s="142"/>
      <c r="Q26257" s="142"/>
      <c r="R26257" s="142"/>
      <c r="S26257" s="139"/>
    </row>
    <row r="26258" spans="2:19" ht="15.75" customHeight="1" x14ac:dyDescent="0.25">
      <c r="B26258" s="106"/>
      <c r="C26258" s="106"/>
      <c r="D26258" s="139"/>
      <c r="P26258" s="142"/>
      <c r="Q26258" s="142"/>
      <c r="R26258" s="142"/>
      <c r="S26258" s="139"/>
    </row>
    <row r="26259" spans="2:19" ht="15.75" customHeight="1" x14ac:dyDescent="0.25">
      <c r="B26259" s="106"/>
      <c r="C26259" s="106"/>
      <c r="D26259" s="139"/>
      <c r="P26259" s="142"/>
      <c r="Q26259" s="142"/>
      <c r="R26259" s="142"/>
      <c r="S26259" s="139"/>
    </row>
    <row r="26260" spans="2:19" ht="15.75" customHeight="1" x14ac:dyDescent="0.25">
      <c r="B26260" s="106"/>
      <c r="C26260" s="106"/>
      <c r="D26260" s="139"/>
      <c r="P26260" s="142"/>
      <c r="Q26260" s="142"/>
      <c r="R26260" s="142"/>
      <c r="S26260" s="139"/>
    </row>
    <row r="26261" spans="2:19" ht="15.75" customHeight="1" x14ac:dyDescent="0.25">
      <c r="B26261" s="106"/>
      <c r="C26261" s="106"/>
      <c r="D26261" s="139"/>
      <c r="P26261" s="142"/>
      <c r="Q26261" s="142"/>
      <c r="R26261" s="142"/>
      <c r="S26261" s="139"/>
    </row>
    <row r="26262" spans="2:19" ht="15.75" customHeight="1" x14ac:dyDescent="0.25">
      <c r="B26262" s="106"/>
      <c r="C26262" s="106"/>
      <c r="D26262" s="139"/>
      <c r="P26262" s="142"/>
      <c r="Q26262" s="142"/>
      <c r="R26262" s="142"/>
      <c r="S26262" s="139"/>
    </row>
    <row r="26263" spans="2:19" ht="15.75" customHeight="1" x14ac:dyDescent="0.25">
      <c r="B26263" s="106"/>
      <c r="C26263" s="106"/>
      <c r="D26263" s="139"/>
      <c r="P26263" s="142"/>
      <c r="Q26263" s="142"/>
      <c r="R26263" s="142"/>
      <c r="S26263" s="139"/>
    </row>
    <row r="26264" spans="2:19" ht="15.75" customHeight="1" x14ac:dyDescent="0.25">
      <c r="B26264" s="106"/>
      <c r="C26264" s="106"/>
      <c r="D26264" s="139"/>
      <c r="P26264" s="142"/>
      <c r="Q26264" s="142"/>
      <c r="R26264" s="142"/>
      <c r="S26264" s="139"/>
    </row>
    <row r="26265" spans="2:19" ht="15.75" customHeight="1" x14ac:dyDescent="0.25">
      <c r="B26265" s="106"/>
      <c r="C26265" s="106"/>
      <c r="D26265" s="139"/>
      <c r="P26265" s="142"/>
      <c r="Q26265" s="142"/>
      <c r="R26265" s="142"/>
      <c r="S26265" s="139"/>
    </row>
    <row r="26266" spans="2:19" ht="15.75" customHeight="1" x14ac:dyDescent="0.25">
      <c r="B26266" s="106"/>
      <c r="C26266" s="106"/>
      <c r="D26266" s="139"/>
      <c r="P26266" s="142"/>
      <c r="Q26266" s="142"/>
      <c r="R26266" s="142"/>
      <c r="S26266" s="139"/>
    </row>
    <row r="26267" spans="2:19" ht="15.75" customHeight="1" x14ac:dyDescent="0.25">
      <c r="B26267" s="106"/>
      <c r="C26267" s="106"/>
      <c r="D26267" s="139"/>
      <c r="P26267" s="142"/>
      <c r="Q26267" s="142"/>
      <c r="R26267" s="142"/>
      <c r="S26267" s="139"/>
    </row>
    <row r="26268" spans="2:19" ht="15.75" customHeight="1" x14ac:dyDescent="0.25">
      <c r="B26268" s="106"/>
      <c r="C26268" s="106"/>
      <c r="D26268" s="139"/>
      <c r="P26268" s="142"/>
      <c r="Q26268" s="142"/>
      <c r="R26268" s="142"/>
      <c r="S26268" s="139"/>
    </row>
    <row r="26269" spans="2:19" ht="15.75" customHeight="1" x14ac:dyDescent="0.25">
      <c r="B26269" s="106"/>
      <c r="C26269" s="106"/>
      <c r="D26269" s="139"/>
      <c r="P26269" s="142"/>
      <c r="Q26269" s="142"/>
      <c r="R26269" s="142"/>
      <c r="S26269" s="139"/>
    </row>
    <row r="26270" spans="2:19" ht="15.75" customHeight="1" x14ac:dyDescent="0.25">
      <c r="B26270" s="106"/>
      <c r="C26270" s="106"/>
      <c r="D26270" s="139"/>
      <c r="P26270" s="142"/>
      <c r="Q26270" s="142"/>
      <c r="R26270" s="142"/>
      <c r="S26270" s="139"/>
    </row>
    <row r="26271" spans="2:19" ht="15.75" customHeight="1" x14ac:dyDescent="0.25">
      <c r="B26271" s="106"/>
      <c r="C26271" s="106"/>
      <c r="D26271" s="139"/>
      <c r="P26271" s="142"/>
      <c r="Q26271" s="142"/>
      <c r="R26271" s="142"/>
      <c r="S26271" s="139"/>
    </row>
    <row r="26272" spans="2:19" ht="15.75" customHeight="1" x14ac:dyDescent="0.25">
      <c r="B26272" s="106"/>
      <c r="C26272" s="106"/>
      <c r="D26272" s="139"/>
      <c r="P26272" s="142"/>
      <c r="Q26272" s="142"/>
      <c r="R26272" s="142"/>
      <c r="S26272" s="139"/>
    </row>
    <row r="26273" spans="2:19" ht="15.75" customHeight="1" x14ac:dyDescent="0.25">
      <c r="B26273" s="106"/>
      <c r="C26273" s="106"/>
      <c r="D26273" s="139"/>
      <c r="P26273" s="142"/>
      <c r="Q26273" s="142"/>
      <c r="R26273" s="142"/>
      <c r="S26273" s="139"/>
    </row>
    <row r="26274" spans="2:19" ht="15.75" customHeight="1" x14ac:dyDescent="0.25">
      <c r="B26274" s="106"/>
      <c r="C26274" s="106"/>
      <c r="D26274" s="139"/>
      <c r="P26274" s="142"/>
      <c r="Q26274" s="142"/>
      <c r="R26274" s="142"/>
      <c r="S26274" s="139"/>
    </row>
    <row r="26275" spans="2:19" ht="15.75" customHeight="1" x14ac:dyDescent="0.25">
      <c r="B26275" s="106"/>
      <c r="C26275" s="106"/>
      <c r="D26275" s="139"/>
      <c r="P26275" s="142"/>
      <c r="Q26275" s="142"/>
      <c r="R26275" s="142"/>
      <c r="S26275" s="139"/>
    </row>
    <row r="26276" spans="2:19" ht="15.75" customHeight="1" x14ac:dyDescent="0.25">
      <c r="B26276" s="106"/>
      <c r="C26276" s="106"/>
      <c r="D26276" s="139"/>
      <c r="P26276" s="142"/>
      <c r="Q26276" s="142"/>
      <c r="R26276" s="142"/>
      <c r="S26276" s="139"/>
    </row>
    <row r="26277" spans="2:19" ht="15.75" customHeight="1" x14ac:dyDescent="0.25">
      <c r="B26277" s="106"/>
      <c r="C26277" s="106"/>
      <c r="D26277" s="139"/>
      <c r="P26277" s="142"/>
      <c r="Q26277" s="142"/>
      <c r="R26277" s="142"/>
      <c r="S26277" s="139"/>
    </row>
    <row r="26278" spans="2:19" ht="15.75" customHeight="1" x14ac:dyDescent="0.25">
      <c r="B26278" s="106"/>
      <c r="C26278" s="106"/>
      <c r="D26278" s="139"/>
      <c r="P26278" s="142"/>
      <c r="Q26278" s="142"/>
      <c r="R26278" s="142"/>
      <c r="S26278" s="139"/>
    </row>
    <row r="26279" spans="2:19" ht="15.75" customHeight="1" x14ac:dyDescent="0.25">
      <c r="B26279" s="106"/>
      <c r="C26279" s="106"/>
      <c r="D26279" s="139"/>
      <c r="P26279" s="142"/>
      <c r="Q26279" s="142"/>
      <c r="R26279" s="142"/>
      <c r="S26279" s="139"/>
    </row>
    <row r="26280" spans="2:19" ht="15.75" customHeight="1" x14ac:dyDescent="0.25">
      <c r="B26280" s="106"/>
      <c r="C26280" s="106"/>
      <c r="D26280" s="139"/>
      <c r="P26280" s="142"/>
      <c r="Q26280" s="142"/>
      <c r="R26280" s="142"/>
      <c r="S26280" s="139"/>
    </row>
    <row r="26281" spans="2:19" ht="15.75" customHeight="1" x14ac:dyDescent="0.25">
      <c r="B26281" s="106"/>
      <c r="C26281" s="106"/>
      <c r="D26281" s="139"/>
      <c r="P26281" s="142"/>
      <c r="Q26281" s="142"/>
      <c r="R26281" s="142"/>
      <c r="S26281" s="139"/>
    </row>
    <row r="26282" spans="2:19" ht="15.75" customHeight="1" x14ac:dyDescent="0.25">
      <c r="B26282" s="106"/>
      <c r="C26282" s="106"/>
      <c r="D26282" s="139"/>
      <c r="P26282" s="142"/>
      <c r="Q26282" s="142"/>
      <c r="R26282" s="142"/>
      <c r="S26282" s="139"/>
    </row>
    <row r="26283" spans="2:19" ht="15.75" customHeight="1" x14ac:dyDescent="0.25">
      <c r="B26283" s="106"/>
      <c r="C26283" s="106"/>
      <c r="D26283" s="139"/>
      <c r="P26283" s="142"/>
      <c r="Q26283" s="142"/>
      <c r="R26283" s="142"/>
      <c r="S26283" s="139"/>
    </row>
    <row r="26284" spans="2:19" ht="15.75" customHeight="1" x14ac:dyDescent="0.25">
      <c r="B26284" s="106"/>
      <c r="C26284" s="106"/>
      <c r="D26284" s="139"/>
      <c r="P26284" s="142"/>
      <c r="Q26284" s="142"/>
      <c r="R26284" s="142"/>
      <c r="S26284" s="139"/>
    </row>
    <row r="26285" spans="2:19" ht="15.75" customHeight="1" x14ac:dyDescent="0.25">
      <c r="B26285" s="106"/>
      <c r="C26285" s="106"/>
      <c r="D26285" s="139"/>
      <c r="P26285" s="142"/>
      <c r="Q26285" s="142"/>
      <c r="R26285" s="142"/>
      <c r="S26285" s="139"/>
    </row>
    <row r="26286" spans="2:19" ht="15.75" customHeight="1" x14ac:dyDescent="0.25">
      <c r="B26286" s="106"/>
      <c r="C26286" s="106"/>
      <c r="D26286" s="139"/>
      <c r="P26286" s="142"/>
      <c r="Q26286" s="142"/>
      <c r="R26286" s="142"/>
      <c r="S26286" s="139"/>
    </row>
    <row r="26287" spans="2:19" ht="15.75" customHeight="1" x14ac:dyDescent="0.25">
      <c r="B26287" s="106"/>
      <c r="C26287" s="106"/>
      <c r="D26287" s="139"/>
      <c r="P26287" s="142"/>
      <c r="Q26287" s="142"/>
      <c r="R26287" s="142"/>
      <c r="S26287" s="139"/>
    </row>
    <row r="26288" spans="2:19" ht="15.75" customHeight="1" x14ac:dyDescent="0.25">
      <c r="B26288" s="106"/>
      <c r="C26288" s="106"/>
      <c r="D26288" s="139"/>
      <c r="P26288" s="142"/>
      <c r="Q26288" s="142"/>
      <c r="R26288" s="142"/>
      <c r="S26288" s="139"/>
    </row>
    <row r="26289" spans="2:19" ht="15.75" customHeight="1" x14ac:dyDescent="0.25">
      <c r="B26289" s="106"/>
      <c r="C26289" s="106"/>
      <c r="D26289" s="139"/>
      <c r="P26289" s="142"/>
      <c r="Q26289" s="142"/>
      <c r="R26289" s="142"/>
      <c r="S26289" s="139"/>
    </row>
    <row r="26290" spans="2:19" ht="15.75" customHeight="1" x14ac:dyDescent="0.25">
      <c r="B26290" s="106"/>
      <c r="C26290" s="106"/>
      <c r="D26290" s="139"/>
      <c r="P26290" s="142"/>
      <c r="Q26290" s="142"/>
      <c r="R26290" s="142"/>
      <c r="S26290" s="139"/>
    </row>
    <row r="26291" spans="2:19" ht="15.75" customHeight="1" x14ac:dyDescent="0.25">
      <c r="B26291" s="106"/>
      <c r="C26291" s="106"/>
      <c r="D26291" s="139"/>
      <c r="P26291" s="142"/>
      <c r="Q26291" s="142"/>
      <c r="R26291" s="142"/>
      <c r="S26291" s="139"/>
    </row>
    <row r="26292" spans="2:19" ht="15.75" customHeight="1" x14ac:dyDescent="0.25">
      <c r="B26292" s="106"/>
      <c r="C26292" s="106"/>
      <c r="D26292" s="139"/>
      <c r="P26292" s="142"/>
      <c r="Q26292" s="142"/>
      <c r="R26292" s="142"/>
      <c r="S26292" s="139"/>
    </row>
    <row r="26293" spans="2:19" ht="15.75" customHeight="1" x14ac:dyDescent="0.25">
      <c r="B26293" s="106"/>
      <c r="C26293" s="106"/>
      <c r="D26293" s="139"/>
      <c r="P26293" s="142"/>
      <c r="Q26293" s="142"/>
      <c r="R26293" s="142"/>
      <c r="S26293" s="139"/>
    </row>
    <row r="26294" spans="2:19" ht="15.75" customHeight="1" x14ac:dyDescent="0.25">
      <c r="B26294" s="106"/>
      <c r="C26294" s="106"/>
      <c r="D26294" s="139"/>
      <c r="P26294" s="142"/>
      <c r="Q26294" s="142"/>
      <c r="R26294" s="142"/>
      <c r="S26294" s="139"/>
    </row>
    <row r="26295" spans="2:19" ht="15.75" customHeight="1" x14ac:dyDescent="0.25">
      <c r="B26295" s="106"/>
      <c r="C26295" s="106"/>
      <c r="D26295" s="139"/>
      <c r="P26295" s="142"/>
      <c r="Q26295" s="142"/>
      <c r="R26295" s="142"/>
      <c r="S26295" s="139"/>
    </row>
    <row r="26296" spans="2:19" ht="15.75" customHeight="1" x14ac:dyDescent="0.25">
      <c r="B26296" s="106"/>
      <c r="C26296" s="106"/>
      <c r="D26296" s="139"/>
      <c r="P26296" s="142"/>
      <c r="Q26296" s="142"/>
      <c r="R26296" s="142"/>
      <c r="S26296" s="139"/>
    </row>
    <row r="26297" spans="2:19" ht="15.75" customHeight="1" x14ac:dyDescent="0.25">
      <c r="B26297" s="106"/>
      <c r="C26297" s="106"/>
      <c r="D26297" s="139"/>
      <c r="P26297" s="142"/>
      <c r="Q26297" s="142"/>
      <c r="R26297" s="142"/>
      <c r="S26297" s="139"/>
    </row>
    <row r="26298" spans="2:19" ht="15.75" customHeight="1" x14ac:dyDescent="0.25">
      <c r="B26298" s="106"/>
      <c r="C26298" s="106"/>
      <c r="D26298" s="139"/>
      <c r="P26298" s="142"/>
      <c r="Q26298" s="142"/>
      <c r="R26298" s="142"/>
      <c r="S26298" s="139"/>
    </row>
    <row r="26299" spans="2:19" ht="15.75" customHeight="1" x14ac:dyDescent="0.25">
      <c r="B26299" s="106"/>
      <c r="C26299" s="106"/>
      <c r="D26299" s="139"/>
      <c r="P26299" s="142"/>
      <c r="Q26299" s="142"/>
      <c r="R26299" s="142"/>
      <c r="S26299" s="139"/>
    </row>
    <row r="26300" spans="2:19" ht="15.75" customHeight="1" x14ac:dyDescent="0.25">
      <c r="B26300" s="106"/>
      <c r="C26300" s="106"/>
      <c r="D26300" s="139"/>
      <c r="P26300" s="142"/>
      <c r="Q26300" s="142"/>
      <c r="R26300" s="142"/>
      <c r="S26300" s="139"/>
    </row>
    <row r="26301" spans="2:19" ht="15.75" customHeight="1" x14ac:dyDescent="0.25">
      <c r="B26301" s="106"/>
      <c r="C26301" s="106"/>
      <c r="D26301" s="139"/>
      <c r="P26301" s="142"/>
      <c r="Q26301" s="142"/>
      <c r="R26301" s="142"/>
      <c r="S26301" s="139"/>
    </row>
    <row r="26302" spans="2:19" ht="15.75" customHeight="1" x14ac:dyDescent="0.25">
      <c r="B26302" s="106"/>
      <c r="C26302" s="106"/>
      <c r="D26302" s="139"/>
      <c r="P26302" s="142"/>
      <c r="Q26302" s="142"/>
      <c r="R26302" s="142"/>
      <c r="S26302" s="139"/>
    </row>
    <row r="26303" spans="2:19" ht="15.75" customHeight="1" x14ac:dyDescent="0.25">
      <c r="B26303" s="106"/>
      <c r="C26303" s="106"/>
      <c r="D26303" s="139"/>
      <c r="P26303" s="142"/>
      <c r="Q26303" s="142"/>
      <c r="R26303" s="142"/>
      <c r="S26303" s="139"/>
    </row>
    <row r="26304" spans="2:19" ht="15.75" customHeight="1" x14ac:dyDescent="0.25">
      <c r="B26304" s="106"/>
      <c r="C26304" s="106"/>
      <c r="D26304" s="139"/>
      <c r="P26304" s="142"/>
      <c r="Q26304" s="142"/>
      <c r="R26304" s="142"/>
      <c r="S26304" s="139"/>
    </row>
    <row r="26305" spans="2:19" ht="15.75" customHeight="1" x14ac:dyDescent="0.25">
      <c r="B26305" s="106"/>
      <c r="C26305" s="106"/>
      <c r="D26305" s="139"/>
      <c r="P26305" s="142"/>
      <c r="Q26305" s="142"/>
      <c r="R26305" s="142"/>
      <c r="S26305" s="139"/>
    </row>
    <row r="26306" spans="2:19" ht="15.75" customHeight="1" x14ac:dyDescent="0.25">
      <c r="B26306" s="106"/>
      <c r="C26306" s="106"/>
      <c r="D26306" s="139"/>
      <c r="P26306" s="142"/>
      <c r="Q26306" s="142"/>
      <c r="R26306" s="142"/>
      <c r="S26306" s="139"/>
    </row>
    <row r="26307" spans="2:19" ht="15.75" customHeight="1" x14ac:dyDescent="0.25">
      <c r="B26307" s="106"/>
      <c r="C26307" s="106"/>
      <c r="D26307" s="139"/>
      <c r="P26307" s="142"/>
      <c r="Q26307" s="142"/>
      <c r="R26307" s="142"/>
      <c r="S26307" s="139"/>
    </row>
    <row r="26308" spans="2:19" ht="15.75" customHeight="1" x14ac:dyDescent="0.25">
      <c r="B26308" s="106"/>
      <c r="C26308" s="106"/>
      <c r="D26308" s="139"/>
      <c r="P26308" s="142"/>
      <c r="Q26308" s="142"/>
      <c r="R26308" s="142"/>
      <c r="S26308" s="139"/>
    </row>
    <row r="26309" spans="2:19" ht="15.75" customHeight="1" x14ac:dyDescent="0.25">
      <c r="B26309" s="106"/>
      <c r="C26309" s="106"/>
      <c r="D26309" s="139"/>
      <c r="P26309" s="142"/>
      <c r="Q26309" s="142"/>
      <c r="R26309" s="142"/>
      <c r="S26309" s="139"/>
    </row>
    <row r="26310" spans="2:19" ht="15.75" customHeight="1" x14ac:dyDescent="0.25">
      <c r="B26310" s="106"/>
      <c r="C26310" s="106"/>
      <c r="D26310" s="139"/>
      <c r="P26310" s="142"/>
      <c r="Q26310" s="142"/>
      <c r="R26310" s="142"/>
      <c r="S26310" s="139"/>
    </row>
    <row r="26311" spans="2:19" ht="15.75" customHeight="1" x14ac:dyDescent="0.25">
      <c r="B26311" s="106"/>
      <c r="C26311" s="106"/>
      <c r="D26311" s="139"/>
      <c r="P26311" s="142"/>
      <c r="Q26311" s="142"/>
      <c r="R26311" s="142"/>
      <c r="S26311" s="139"/>
    </row>
    <row r="26312" spans="2:19" ht="15.75" customHeight="1" x14ac:dyDescent="0.25">
      <c r="B26312" s="106"/>
      <c r="C26312" s="106"/>
      <c r="D26312" s="139"/>
      <c r="P26312" s="142"/>
      <c r="Q26312" s="142"/>
      <c r="R26312" s="142"/>
      <c r="S26312" s="139"/>
    </row>
    <row r="26313" spans="2:19" ht="15.75" customHeight="1" x14ac:dyDescent="0.25">
      <c r="B26313" s="106"/>
      <c r="C26313" s="106"/>
      <c r="D26313" s="139"/>
      <c r="P26313" s="142"/>
      <c r="Q26313" s="142"/>
      <c r="R26313" s="142"/>
      <c r="S26313" s="139"/>
    </row>
    <row r="26314" spans="2:19" ht="15.75" customHeight="1" x14ac:dyDescent="0.25">
      <c r="B26314" s="106"/>
      <c r="C26314" s="106"/>
      <c r="D26314" s="139"/>
      <c r="P26314" s="142"/>
      <c r="Q26314" s="142"/>
      <c r="R26314" s="142"/>
      <c r="S26314" s="139"/>
    </row>
    <row r="26315" spans="2:19" ht="15.75" customHeight="1" x14ac:dyDescent="0.25">
      <c r="B26315" s="106"/>
      <c r="C26315" s="106"/>
      <c r="D26315" s="139"/>
      <c r="P26315" s="142"/>
      <c r="Q26315" s="142"/>
      <c r="R26315" s="142"/>
      <c r="S26315" s="139"/>
    </row>
    <row r="26316" spans="2:19" ht="15.75" customHeight="1" x14ac:dyDescent="0.25">
      <c r="B26316" s="106"/>
      <c r="C26316" s="106"/>
      <c r="D26316" s="139"/>
      <c r="P26316" s="142"/>
      <c r="Q26316" s="142"/>
      <c r="R26316" s="142"/>
      <c r="S26316" s="139"/>
    </row>
    <row r="26317" spans="2:19" ht="15.75" customHeight="1" x14ac:dyDescent="0.25">
      <c r="B26317" s="106"/>
      <c r="C26317" s="106"/>
      <c r="D26317" s="139"/>
      <c r="P26317" s="142"/>
      <c r="Q26317" s="142"/>
      <c r="R26317" s="142"/>
      <c r="S26317" s="139"/>
    </row>
    <row r="26318" spans="2:19" ht="15.75" customHeight="1" x14ac:dyDescent="0.25">
      <c r="B26318" s="106"/>
      <c r="C26318" s="106"/>
      <c r="D26318" s="139"/>
      <c r="P26318" s="142"/>
      <c r="Q26318" s="142"/>
      <c r="R26318" s="142"/>
      <c r="S26318" s="139"/>
    </row>
    <row r="26319" spans="2:19" ht="15.75" customHeight="1" x14ac:dyDescent="0.25">
      <c r="B26319" s="106"/>
      <c r="C26319" s="106"/>
      <c r="D26319" s="139"/>
      <c r="P26319" s="142"/>
      <c r="Q26319" s="142"/>
      <c r="R26319" s="142"/>
      <c r="S26319" s="139"/>
    </row>
    <row r="26320" spans="2:19" ht="15.75" customHeight="1" x14ac:dyDescent="0.25">
      <c r="B26320" s="106"/>
      <c r="C26320" s="106"/>
      <c r="D26320" s="139"/>
      <c r="P26320" s="142"/>
      <c r="Q26320" s="142"/>
      <c r="R26320" s="142"/>
      <c r="S26320" s="139"/>
    </row>
    <row r="26321" spans="2:19" ht="15.75" customHeight="1" x14ac:dyDescent="0.25">
      <c r="B26321" s="106"/>
      <c r="C26321" s="106"/>
      <c r="D26321" s="139"/>
      <c r="P26321" s="142"/>
      <c r="Q26321" s="142"/>
      <c r="R26321" s="142"/>
      <c r="S26321" s="139"/>
    </row>
    <row r="26322" spans="2:19" ht="15.75" customHeight="1" x14ac:dyDescent="0.25">
      <c r="B26322" s="106"/>
      <c r="C26322" s="106"/>
      <c r="D26322" s="139"/>
      <c r="P26322" s="142"/>
      <c r="Q26322" s="142"/>
      <c r="R26322" s="142"/>
      <c r="S26322" s="139"/>
    </row>
    <row r="26323" spans="2:19" ht="15.75" customHeight="1" x14ac:dyDescent="0.25">
      <c r="B26323" s="106"/>
      <c r="C26323" s="106"/>
      <c r="D26323" s="139"/>
      <c r="P26323" s="142"/>
      <c r="Q26323" s="142"/>
      <c r="R26323" s="142"/>
      <c r="S26323" s="139"/>
    </row>
    <row r="26324" spans="2:19" ht="15.75" customHeight="1" x14ac:dyDescent="0.25">
      <c r="B26324" s="106"/>
      <c r="C26324" s="106"/>
      <c r="D26324" s="139"/>
      <c r="P26324" s="142"/>
      <c r="Q26324" s="142"/>
      <c r="R26324" s="142"/>
      <c r="S26324" s="139"/>
    </row>
    <row r="26325" spans="2:19" ht="15.75" customHeight="1" x14ac:dyDescent="0.25">
      <c r="B26325" s="106"/>
      <c r="C26325" s="106"/>
      <c r="D26325" s="139"/>
      <c r="P26325" s="142"/>
      <c r="Q26325" s="142"/>
      <c r="R26325" s="142"/>
      <c r="S26325" s="139"/>
    </row>
    <row r="26326" spans="2:19" ht="15.75" customHeight="1" x14ac:dyDescent="0.25">
      <c r="B26326" s="106"/>
      <c r="C26326" s="106"/>
      <c r="D26326" s="139"/>
      <c r="P26326" s="142"/>
      <c r="Q26326" s="142"/>
      <c r="R26326" s="142"/>
      <c r="S26326" s="139"/>
    </row>
    <row r="26327" spans="2:19" ht="15.75" customHeight="1" x14ac:dyDescent="0.25">
      <c r="B26327" s="106"/>
      <c r="C26327" s="106"/>
      <c r="D26327" s="139"/>
      <c r="P26327" s="142"/>
      <c r="Q26327" s="142"/>
      <c r="R26327" s="142"/>
      <c r="S26327" s="139"/>
    </row>
    <row r="26328" spans="2:19" ht="15.75" customHeight="1" x14ac:dyDescent="0.25">
      <c r="B26328" s="106"/>
      <c r="C26328" s="106"/>
      <c r="D26328" s="139"/>
      <c r="P26328" s="142"/>
      <c r="Q26328" s="142"/>
      <c r="R26328" s="142"/>
      <c r="S26328" s="139"/>
    </row>
    <row r="26329" spans="2:19" ht="15.75" customHeight="1" x14ac:dyDescent="0.25">
      <c r="B26329" s="106"/>
      <c r="C26329" s="106"/>
      <c r="D26329" s="139"/>
      <c r="P26329" s="142"/>
      <c r="Q26329" s="142"/>
      <c r="R26329" s="142"/>
      <c r="S26329" s="139"/>
    </row>
    <row r="26330" spans="2:19" ht="15.75" customHeight="1" x14ac:dyDescent="0.25">
      <c r="B26330" s="106"/>
      <c r="C26330" s="106"/>
      <c r="D26330" s="139"/>
      <c r="P26330" s="142"/>
      <c r="Q26330" s="142"/>
      <c r="R26330" s="142"/>
      <c r="S26330" s="139"/>
    </row>
    <row r="26331" spans="2:19" ht="15.75" customHeight="1" x14ac:dyDescent="0.25">
      <c r="B26331" s="106"/>
      <c r="C26331" s="106"/>
      <c r="D26331" s="139"/>
      <c r="P26331" s="142"/>
      <c r="Q26331" s="142"/>
      <c r="R26331" s="142"/>
      <c r="S26331" s="139"/>
    </row>
    <row r="26332" spans="2:19" ht="15.75" customHeight="1" x14ac:dyDescent="0.25">
      <c r="B26332" s="106"/>
      <c r="C26332" s="106"/>
      <c r="D26332" s="139"/>
      <c r="P26332" s="142"/>
      <c r="Q26332" s="142"/>
      <c r="R26332" s="142"/>
      <c r="S26332" s="139"/>
    </row>
    <row r="26333" spans="2:19" ht="15.75" customHeight="1" x14ac:dyDescent="0.25">
      <c r="B26333" s="106"/>
      <c r="C26333" s="106"/>
      <c r="D26333" s="139"/>
      <c r="P26333" s="142"/>
      <c r="Q26333" s="142"/>
      <c r="R26333" s="142"/>
      <c r="S26333" s="139"/>
    </row>
    <row r="26334" spans="2:19" ht="15.75" customHeight="1" x14ac:dyDescent="0.25">
      <c r="B26334" s="106"/>
      <c r="C26334" s="106"/>
      <c r="D26334" s="139"/>
      <c r="P26334" s="142"/>
      <c r="Q26334" s="142"/>
      <c r="R26334" s="142"/>
      <c r="S26334" s="139"/>
    </row>
    <row r="26335" spans="2:19" ht="15.75" customHeight="1" x14ac:dyDescent="0.25">
      <c r="B26335" s="106"/>
      <c r="C26335" s="106"/>
      <c r="D26335" s="139"/>
      <c r="P26335" s="142"/>
      <c r="Q26335" s="142"/>
      <c r="R26335" s="142"/>
      <c r="S26335" s="139"/>
    </row>
    <row r="26336" spans="2:19" ht="15.75" customHeight="1" x14ac:dyDescent="0.25">
      <c r="B26336" s="106"/>
      <c r="C26336" s="106"/>
      <c r="D26336" s="139"/>
      <c r="P26336" s="142"/>
      <c r="Q26336" s="142"/>
      <c r="R26336" s="142"/>
      <c r="S26336" s="139"/>
    </row>
    <row r="26337" spans="2:19" ht="15.75" customHeight="1" x14ac:dyDescent="0.25">
      <c r="B26337" s="106"/>
      <c r="C26337" s="106"/>
      <c r="D26337" s="139"/>
      <c r="P26337" s="142"/>
      <c r="Q26337" s="142"/>
      <c r="R26337" s="142"/>
      <c r="S26337" s="139"/>
    </row>
    <row r="26338" spans="2:19" ht="15.75" customHeight="1" x14ac:dyDescent="0.25">
      <c r="B26338" s="106"/>
      <c r="C26338" s="106"/>
      <c r="D26338" s="139"/>
      <c r="P26338" s="142"/>
      <c r="Q26338" s="142"/>
      <c r="R26338" s="142"/>
      <c r="S26338" s="139"/>
    </row>
    <row r="26339" spans="2:19" ht="15.75" customHeight="1" x14ac:dyDescent="0.25">
      <c r="B26339" s="106"/>
      <c r="C26339" s="106"/>
      <c r="D26339" s="139"/>
      <c r="P26339" s="142"/>
      <c r="Q26339" s="142"/>
      <c r="R26339" s="142"/>
      <c r="S26339" s="139"/>
    </row>
    <row r="26340" spans="2:19" ht="15.75" customHeight="1" x14ac:dyDescent="0.25">
      <c r="B26340" s="106"/>
      <c r="C26340" s="106"/>
      <c r="D26340" s="139"/>
      <c r="P26340" s="142"/>
      <c r="Q26340" s="142"/>
      <c r="R26340" s="142"/>
      <c r="S26340" s="139"/>
    </row>
    <row r="26341" spans="2:19" ht="15.75" customHeight="1" x14ac:dyDescent="0.25">
      <c r="B26341" s="106"/>
      <c r="C26341" s="106"/>
      <c r="D26341" s="139"/>
      <c r="P26341" s="142"/>
      <c r="Q26341" s="142"/>
      <c r="R26341" s="142"/>
      <c r="S26341" s="139"/>
    </row>
    <row r="26342" spans="2:19" ht="15.75" customHeight="1" x14ac:dyDescent="0.25">
      <c r="B26342" s="106"/>
      <c r="C26342" s="106"/>
      <c r="D26342" s="139"/>
      <c r="P26342" s="142"/>
      <c r="Q26342" s="142"/>
      <c r="R26342" s="142"/>
      <c r="S26342" s="139"/>
    </row>
    <row r="26343" spans="2:19" ht="15.75" customHeight="1" x14ac:dyDescent="0.25">
      <c r="B26343" s="106"/>
      <c r="C26343" s="106"/>
      <c r="D26343" s="139"/>
      <c r="P26343" s="142"/>
      <c r="Q26343" s="142"/>
      <c r="R26343" s="142"/>
      <c r="S26343" s="139"/>
    </row>
    <row r="26344" spans="2:19" ht="15.75" customHeight="1" x14ac:dyDescent="0.25">
      <c r="B26344" s="106"/>
      <c r="C26344" s="106"/>
      <c r="D26344" s="139"/>
      <c r="P26344" s="142"/>
      <c r="Q26344" s="142"/>
      <c r="R26344" s="142"/>
      <c r="S26344" s="139"/>
    </row>
    <row r="26345" spans="2:19" ht="15.75" customHeight="1" x14ac:dyDescent="0.25">
      <c r="B26345" s="106"/>
      <c r="C26345" s="106"/>
      <c r="D26345" s="139"/>
      <c r="P26345" s="142"/>
      <c r="Q26345" s="142"/>
      <c r="R26345" s="142"/>
      <c r="S26345" s="139"/>
    </row>
    <row r="26346" spans="2:19" ht="15.75" customHeight="1" x14ac:dyDescent="0.25">
      <c r="B26346" s="106"/>
      <c r="C26346" s="106"/>
      <c r="D26346" s="139"/>
      <c r="P26346" s="142"/>
      <c r="Q26346" s="142"/>
      <c r="R26346" s="142"/>
      <c r="S26346" s="139"/>
    </row>
    <row r="26347" spans="2:19" ht="15.75" customHeight="1" x14ac:dyDescent="0.25">
      <c r="B26347" s="106"/>
      <c r="C26347" s="106"/>
      <c r="D26347" s="139"/>
      <c r="P26347" s="142"/>
      <c r="Q26347" s="142"/>
      <c r="R26347" s="142"/>
      <c r="S26347" s="139"/>
    </row>
    <row r="26348" spans="2:19" ht="15.75" customHeight="1" x14ac:dyDescent="0.25">
      <c r="B26348" s="106"/>
      <c r="C26348" s="106"/>
      <c r="D26348" s="139"/>
      <c r="P26348" s="142"/>
      <c r="Q26348" s="142"/>
      <c r="R26348" s="142"/>
      <c r="S26348" s="139"/>
    </row>
    <row r="26349" spans="2:19" ht="15.75" customHeight="1" x14ac:dyDescent="0.25">
      <c r="B26349" s="106"/>
      <c r="C26349" s="106"/>
      <c r="D26349" s="139"/>
      <c r="P26349" s="142"/>
      <c r="Q26349" s="142"/>
      <c r="R26349" s="142"/>
      <c r="S26349" s="139"/>
    </row>
    <row r="26350" spans="2:19" ht="15.75" customHeight="1" x14ac:dyDescent="0.25">
      <c r="B26350" s="106"/>
      <c r="C26350" s="106"/>
      <c r="D26350" s="139"/>
      <c r="P26350" s="142"/>
      <c r="Q26350" s="142"/>
      <c r="R26350" s="142"/>
      <c r="S26350" s="139"/>
    </row>
    <row r="26351" spans="2:19" ht="15.75" customHeight="1" x14ac:dyDescent="0.25">
      <c r="B26351" s="106"/>
      <c r="C26351" s="106"/>
      <c r="D26351" s="139"/>
      <c r="P26351" s="142"/>
      <c r="Q26351" s="142"/>
      <c r="R26351" s="142"/>
      <c r="S26351" s="139"/>
    </row>
    <row r="26352" spans="2:19" ht="15.75" customHeight="1" x14ac:dyDescent="0.25">
      <c r="B26352" s="106"/>
      <c r="C26352" s="106"/>
      <c r="D26352" s="139"/>
      <c r="P26352" s="142"/>
      <c r="Q26352" s="142"/>
      <c r="R26352" s="142"/>
      <c r="S26352" s="139"/>
    </row>
    <row r="26353" spans="2:19" ht="15.75" customHeight="1" x14ac:dyDescent="0.25">
      <c r="B26353" s="106"/>
      <c r="C26353" s="106"/>
      <c r="D26353" s="139"/>
      <c r="P26353" s="142"/>
      <c r="Q26353" s="142"/>
      <c r="R26353" s="142"/>
      <c r="S26353" s="139"/>
    </row>
    <row r="26354" spans="2:19" ht="15.75" customHeight="1" x14ac:dyDescent="0.25">
      <c r="B26354" s="106"/>
      <c r="C26354" s="106"/>
      <c r="D26354" s="139"/>
      <c r="P26354" s="142"/>
      <c r="Q26354" s="142"/>
      <c r="R26354" s="142"/>
      <c r="S26354" s="139"/>
    </row>
    <row r="26355" spans="2:19" ht="15.75" customHeight="1" x14ac:dyDescent="0.25">
      <c r="B26355" s="106"/>
      <c r="C26355" s="106"/>
      <c r="D26355" s="139"/>
      <c r="P26355" s="142"/>
      <c r="Q26355" s="142"/>
      <c r="R26355" s="142"/>
      <c r="S26355" s="139"/>
    </row>
    <row r="26356" spans="2:19" ht="15.75" customHeight="1" x14ac:dyDescent="0.25">
      <c r="B26356" s="106"/>
      <c r="C26356" s="106"/>
      <c r="D26356" s="139"/>
      <c r="P26356" s="142"/>
      <c r="Q26356" s="142"/>
      <c r="R26356" s="142"/>
      <c r="S26356" s="139"/>
    </row>
    <row r="26357" spans="2:19" ht="15.75" customHeight="1" x14ac:dyDescent="0.25">
      <c r="B26357" s="106"/>
      <c r="C26357" s="106"/>
      <c r="D26357" s="139"/>
      <c r="P26357" s="142"/>
      <c r="Q26357" s="142"/>
      <c r="R26357" s="142"/>
      <c r="S26357" s="139"/>
    </row>
    <row r="26358" spans="2:19" ht="15.75" customHeight="1" x14ac:dyDescent="0.25">
      <c r="B26358" s="106"/>
      <c r="C26358" s="106"/>
      <c r="D26358" s="139"/>
      <c r="P26358" s="142"/>
      <c r="Q26358" s="142"/>
      <c r="R26358" s="142"/>
      <c r="S26358" s="139"/>
    </row>
    <row r="26359" spans="2:19" ht="15.75" customHeight="1" x14ac:dyDescent="0.25">
      <c r="B26359" s="106"/>
      <c r="C26359" s="106"/>
      <c r="D26359" s="139"/>
      <c r="P26359" s="142"/>
      <c r="Q26359" s="142"/>
      <c r="R26359" s="142"/>
      <c r="S26359" s="139"/>
    </row>
    <row r="26360" spans="2:19" ht="15.75" customHeight="1" x14ac:dyDescent="0.25">
      <c r="B26360" s="106"/>
      <c r="C26360" s="106"/>
      <c r="D26360" s="139"/>
      <c r="P26360" s="142"/>
      <c r="Q26360" s="142"/>
      <c r="R26360" s="142"/>
      <c r="S26360" s="139"/>
    </row>
    <row r="26361" spans="2:19" ht="15.75" customHeight="1" x14ac:dyDescent="0.25">
      <c r="B26361" s="106"/>
      <c r="C26361" s="106"/>
      <c r="D26361" s="139"/>
      <c r="P26361" s="142"/>
      <c r="Q26361" s="142"/>
      <c r="R26361" s="142"/>
      <c r="S26361" s="139"/>
    </row>
    <row r="26362" spans="2:19" ht="15.75" customHeight="1" x14ac:dyDescent="0.25">
      <c r="B26362" s="106"/>
      <c r="C26362" s="106"/>
      <c r="D26362" s="139"/>
      <c r="P26362" s="142"/>
      <c r="Q26362" s="142"/>
      <c r="R26362" s="142"/>
      <c r="S26362" s="139"/>
    </row>
    <row r="26363" spans="2:19" ht="15.75" customHeight="1" x14ac:dyDescent="0.25">
      <c r="B26363" s="106"/>
      <c r="C26363" s="106"/>
      <c r="D26363" s="139"/>
      <c r="P26363" s="142"/>
      <c r="Q26363" s="142"/>
      <c r="R26363" s="142"/>
      <c r="S26363" s="139"/>
    </row>
    <row r="26364" spans="2:19" ht="15.75" customHeight="1" x14ac:dyDescent="0.25">
      <c r="B26364" s="106"/>
      <c r="C26364" s="106"/>
      <c r="D26364" s="139"/>
      <c r="P26364" s="142"/>
      <c r="Q26364" s="142"/>
      <c r="R26364" s="142"/>
      <c r="S26364" s="139"/>
    </row>
    <row r="26365" spans="2:19" ht="15.75" customHeight="1" x14ac:dyDescent="0.25">
      <c r="B26365" s="106"/>
      <c r="C26365" s="106"/>
      <c r="D26365" s="139"/>
      <c r="P26365" s="142"/>
      <c r="Q26365" s="142"/>
      <c r="R26365" s="142"/>
      <c r="S26365" s="139"/>
    </row>
    <row r="26366" spans="2:19" ht="15.75" customHeight="1" x14ac:dyDescent="0.25">
      <c r="B26366" s="106"/>
      <c r="C26366" s="106"/>
      <c r="D26366" s="139"/>
      <c r="P26366" s="142"/>
      <c r="Q26366" s="142"/>
      <c r="R26366" s="142"/>
      <c r="S26366" s="139"/>
    </row>
    <row r="26367" spans="2:19" ht="15.75" customHeight="1" x14ac:dyDescent="0.25">
      <c r="B26367" s="106"/>
      <c r="C26367" s="106"/>
      <c r="D26367" s="139"/>
      <c r="P26367" s="142"/>
      <c r="Q26367" s="142"/>
      <c r="R26367" s="142"/>
      <c r="S26367" s="139"/>
    </row>
    <row r="26368" spans="2:19" ht="15.75" customHeight="1" x14ac:dyDescent="0.25">
      <c r="B26368" s="106"/>
      <c r="C26368" s="106"/>
      <c r="D26368" s="139"/>
      <c r="P26368" s="142"/>
      <c r="Q26368" s="142"/>
      <c r="R26368" s="142"/>
      <c r="S26368" s="139"/>
    </row>
    <row r="26369" spans="2:19" ht="15.75" customHeight="1" x14ac:dyDescent="0.25">
      <c r="B26369" s="106"/>
      <c r="C26369" s="106"/>
      <c r="D26369" s="139"/>
      <c r="P26369" s="142"/>
      <c r="Q26369" s="142"/>
      <c r="R26369" s="142"/>
      <c r="S26369" s="139"/>
    </row>
    <row r="26370" spans="2:19" ht="15.75" customHeight="1" x14ac:dyDescent="0.25">
      <c r="B26370" s="106"/>
      <c r="C26370" s="106"/>
      <c r="D26370" s="139"/>
      <c r="P26370" s="142"/>
      <c r="Q26370" s="142"/>
      <c r="R26370" s="142"/>
      <c r="S26370" s="139"/>
    </row>
    <row r="26371" spans="2:19" ht="15.75" customHeight="1" x14ac:dyDescent="0.25">
      <c r="B26371" s="106"/>
      <c r="C26371" s="106"/>
      <c r="D26371" s="139"/>
      <c r="P26371" s="142"/>
      <c r="Q26371" s="142"/>
      <c r="R26371" s="142"/>
      <c r="S26371" s="139"/>
    </row>
    <row r="26372" spans="2:19" ht="15.75" customHeight="1" x14ac:dyDescent="0.25">
      <c r="B26372" s="106"/>
      <c r="C26372" s="106"/>
      <c r="D26372" s="139"/>
      <c r="P26372" s="142"/>
      <c r="Q26372" s="142"/>
      <c r="R26372" s="142"/>
      <c r="S26372" s="139"/>
    </row>
    <row r="26373" spans="2:19" ht="15.75" customHeight="1" x14ac:dyDescent="0.25">
      <c r="B26373" s="106"/>
      <c r="C26373" s="106"/>
      <c r="D26373" s="139"/>
      <c r="P26373" s="142"/>
      <c r="Q26373" s="142"/>
      <c r="R26373" s="142"/>
      <c r="S26373" s="139"/>
    </row>
    <row r="26374" spans="2:19" ht="15.75" customHeight="1" x14ac:dyDescent="0.25">
      <c r="B26374" s="106"/>
      <c r="C26374" s="106"/>
      <c r="D26374" s="139"/>
      <c r="P26374" s="142"/>
      <c r="Q26374" s="142"/>
      <c r="R26374" s="142"/>
      <c r="S26374" s="139"/>
    </row>
    <row r="26375" spans="2:19" ht="15.75" customHeight="1" x14ac:dyDescent="0.25">
      <c r="B26375" s="106"/>
      <c r="C26375" s="106"/>
      <c r="D26375" s="139"/>
      <c r="P26375" s="142"/>
      <c r="Q26375" s="142"/>
      <c r="R26375" s="142"/>
      <c r="S26375" s="139"/>
    </row>
    <row r="26376" spans="2:19" ht="15.75" customHeight="1" x14ac:dyDescent="0.25">
      <c r="B26376" s="106"/>
      <c r="C26376" s="106"/>
      <c r="D26376" s="139"/>
      <c r="P26376" s="142"/>
      <c r="Q26376" s="142"/>
      <c r="R26376" s="142"/>
      <c r="S26376" s="139"/>
    </row>
    <row r="26377" spans="2:19" ht="15.75" customHeight="1" x14ac:dyDescent="0.25">
      <c r="B26377" s="106"/>
      <c r="C26377" s="106"/>
      <c r="D26377" s="139"/>
      <c r="P26377" s="142"/>
      <c r="Q26377" s="142"/>
      <c r="R26377" s="142"/>
      <c r="S26377" s="139"/>
    </row>
    <row r="26378" spans="2:19" ht="15.75" customHeight="1" x14ac:dyDescent="0.25">
      <c r="B26378" s="106"/>
      <c r="C26378" s="106"/>
      <c r="D26378" s="139"/>
      <c r="P26378" s="142"/>
      <c r="Q26378" s="142"/>
      <c r="R26378" s="142"/>
      <c r="S26378" s="139"/>
    </row>
    <row r="26379" spans="2:19" ht="15.75" customHeight="1" x14ac:dyDescent="0.25">
      <c r="B26379" s="106"/>
      <c r="C26379" s="106"/>
      <c r="D26379" s="139"/>
      <c r="P26379" s="142"/>
      <c r="Q26379" s="142"/>
      <c r="R26379" s="142"/>
      <c r="S26379" s="139"/>
    </row>
    <row r="26380" spans="2:19" ht="15.75" customHeight="1" x14ac:dyDescent="0.25">
      <c r="B26380" s="106"/>
      <c r="C26380" s="106"/>
      <c r="D26380" s="139"/>
      <c r="P26380" s="142"/>
      <c r="Q26380" s="142"/>
      <c r="R26380" s="142"/>
      <c r="S26380" s="139"/>
    </row>
    <row r="26381" spans="2:19" ht="15.75" customHeight="1" x14ac:dyDescent="0.25">
      <c r="B26381" s="106"/>
      <c r="C26381" s="106"/>
      <c r="D26381" s="139"/>
      <c r="P26381" s="142"/>
      <c r="Q26381" s="142"/>
      <c r="R26381" s="142"/>
      <c r="S26381" s="139"/>
    </row>
    <row r="26382" spans="2:19" ht="15.75" customHeight="1" x14ac:dyDescent="0.25">
      <c r="B26382" s="106"/>
      <c r="C26382" s="106"/>
      <c r="D26382" s="139"/>
      <c r="P26382" s="142"/>
      <c r="Q26382" s="142"/>
      <c r="R26382" s="142"/>
      <c r="S26382" s="139"/>
    </row>
    <row r="26383" spans="2:19" ht="15.75" customHeight="1" x14ac:dyDescent="0.25">
      <c r="B26383" s="106"/>
      <c r="C26383" s="106"/>
      <c r="D26383" s="139"/>
      <c r="P26383" s="142"/>
      <c r="Q26383" s="142"/>
      <c r="R26383" s="142"/>
      <c r="S26383" s="139"/>
    </row>
    <row r="26384" spans="2:19" ht="15.75" customHeight="1" x14ac:dyDescent="0.25">
      <c r="B26384" s="106"/>
      <c r="C26384" s="106"/>
      <c r="D26384" s="139"/>
      <c r="P26384" s="142"/>
      <c r="Q26384" s="142"/>
      <c r="R26384" s="142"/>
      <c r="S26384" s="139"/>
    </row>
    <row r="26385" spans="2:19" ht="15.75" customHeight="1" x14ac:dyDescent="0.25">
      <c r="B26385" s="106"/>
      <c r="C26385" s="106"/>
      <c r="D26385" s="139"/>
      <c r="P26385" s="142"/>
      <c r="Q26385" s="142"/>
      <c r="R26385" s="142"/>
      <c r="S26385" s="139"/>
    </row>
    <row r="26386" spans="2:19" ht="15.75" customHeight="1" x14ac:dyDescent="0.25">
      <c r="B26386" s="106"/>
      <c r="C26386" s="106"/>
      <c r="D26386" s="139"/>
      <c r="P26386" s="142"/>
      <c r="Q26386" s="142"/>
      <c r="R26386" s="142"/>
      <c r="S26386" s="139"/>
    </row>
    <row r="26387" spans="2:19" ht="15.75" customHeight="1" x14ac:dyDescent="0.25">
      <c r="B26387" s="106"/>
      <c r="C26387" s="106"/>
      <c r="D26387" s="139"/>
      <c r="P26387" s="142"/>
      <c r="Q26387" s="142"/>
      <c r="R26387" s="142"/>
      <c r="S26387" s="139"/>
    </row>
    <row r="26388" spans="2:19" ht="15.75" customHeight="1" x14ac:dyDescent="0.25">
      <c r="B26388" s="106"/>
      <c r="C26388" s="106"/>
      <c r="D26388" s="139"/>
      <c r="P26388" s="142"/>
      <c r="Q26388" s="142"/>
      <c r="R26388" s="142"/>
      <c r="S26388" s="139"/>
    </row>
    <row r="26389" spans="2:19" ht="15.75" customHeight="1" x14ac:dyDescent="0.25">
      <c r="B26389" s="106"/>
      <c r="C26389" s="106"/>
      <c r="D26389" s="139"/>
      <c r="P26389" s="142"/>
      <c r="Q26389" s="142"/>
      <c r="R26389" s="142"/>
      <c r="S26389" s="139"/>
    </row>
    <row r="26390" spans="2:19" ht="15.75" customHeight="1" x14ac:dyDescent="0.25">
      <c r="B26390" s="106"/>
      <c r="C26390" s="106"/>
      <c r="D26390" s="139"/>
      <c r="P26390" s="142"/>
      <c r="Q26390" s="142"/>
      <c r="R26390" s="142"/>
      <c r="S26390" s="139"/>
    </row>
    <row r="26391" spans="2:19" ht="15.75" customHeight="1" x14ac:dyDescent="0.25">
      <c r="B26391" s="106"/>
      <c r="C26391" s="106"/>
      <c r="D26391" s="139"/>
      <c r="P26391" s="142"/>
      <c r="Q26391" s="142"/>
      <c r="R26391" s="142"/>
      <c r="S26391" s="139"/>
    </row>
    <row r="26392" spans="2:19" ht="15.75" customHeight="1" x14ac:dyDescent="0.25">
      <c r="B26392" s="106"/>
      <c r="C26392" s="106"/>
      <c r="D26392" s="139"/>
      <c r="P26392" s="142"/>
      <c r="Q26392" s="142"/>
      <c r="R26392" s="142"/>
      <c r="S26392" s="139"/>
    </row>
    <row r="26393" spans="2:19" ht="15.75" customHeight="1" x14ac:dyDescent="0.25">
      <c r="B26393" s="106"/>
      <c r="C26393" s="106"/>
      <c r="D26393" s="139"/>
      <c r="P26393" s="142"/>
      <c r="Q26393" s="142"/>
      <c r="R26393" s="142"/>
      <c r="S26393" s="139"/>
    </row>
    <row r="26394" spans="2:19" ht="15.75" customHeight="1" x14ac:dyDescent="0.25">
      <c r="B26394" s="106"/>
      <c r="C26394" s="106"/>
      <c r="D26394" s="139"/>
      <c r="P26394" s="142"/>
      <c r="Q26394" s="142"/>
      <c r="R26394" s="142"/>
      <c r="S26394" s="139"/>
    </row>
    <row r="26395" spans="2:19" ht="15.75" customHeight="1" x14ac:dyDescent="0.25">
      <c r="B26395" s="106"/>
      <c r="C26395" s="106"/>
      <c r="D26395" s="139"/>
      <c r="P26395" s="142"/>
      <c r="Q26395" s="142"/>
      <c r="R26395" s="142"/>
      <c r="S26395" s="139"/>
    </row>
    <row r="26396" spans="2:19" ht="15.75" customHeight="1" x14ac:dyDescent="0.25">
      <c r="B26396" s="106"/>
      <c r="C26396" s="106"/>
      <c r="D26396" s="139"/>
      <c r="P26396" s="142"/>
      <c r="Q26396" s="142"/>
      <c r="R26396" s="142"/>
      <c r="S26396" s="139"/>
    </row>
    <row r="26397" spans="2:19" ht="15.75" customHeight="1" x14ac:dyDescent="0.25">
      <c r="B26397" s="106"/>
      <c r="C26397" s="106"/>
      <c r="D26397" s="139"/>
      <c r="P26397" s="142"/>
      <c r="Q26397" s="142"/>
      <c r="R26397" s="142"/>
      <c r="S26397" s="139"/>
    </row>
    <row r="26398" spans="2:19" ht="15.75" customHeight="1" x14ac:dyDescent="0.25">
      <c r="B26398" s="106"/>
      <c r="C26398" s="106"/>
      <c r="D26398" s="139"/>
      <c r="P26398" s="142"/>
      <c r="Q26398" s="142"/>
      <c r="R26398" s="142"/>
      <c r="S26398" s="139"/>
    </row>
    <row r="26399" spans="2:19" ht="15.75" customHeight="1" x14ac:dyDescent="0.25">
      <c r="B26399" s="106"/>
      <c r="C26399" s="106"/>
      <c r="D26399" s="139"/>
      <c r="P26399" s="142"/>
      <c r="Q26399" s="142"/>
      <c r="R26399" s="142"/>
      <c r="S26399" s="139"/>
    </row>
    <row r="26400" spans="2:19" ht="15.75" customHeight="1" x14ac:dyDescent="0.25">
      <c r="B26400" s="106"/>
      <c r="C26400" s="106"/>
      <c r="D26400" s="139"/>
      <c r="P26400" s="142"/>
      <c r="Q26400" s="142"/>
      <c r="R26400" s="142"/>
      <c r="S26400" s="139"/>
    </row>
    <row r="26401" spans="2:19" ht="15.75" customHeight="1" x14ac:dyDescent="0.25">
      <c r="B26401" s="106"/>
      <c r="C26401" s="106"/>
      <c r="D26401" s="139"/>
      <c r="P26401" s="142"/>
      <c r="Q26401" s="142"/>
      <c r="R26401" s="142"/>
      <c r="S26401" s="139"/>
    </row>
    <row r="26402" spans="2:19" ht="15.75" customHeight="1" x14ac:dyDescent="0.25">
      <c r="B26402" s="106"/>
      <c r="C26402" s="106"/>
      <c r="D26402" s="139"/>
      <c r="P26402" s="142"/>
      <c r="Q26402" s="142"/>
      <c r="R26402" s="142"/>
      <c r="S26402" s="139"/>
    </row>
    <row r="26403" spans="2:19" ht="15.75" customHeight="1" x14ac:dyDescent="0.25">
      <c r="B26403" s="106"/>
      <c r="C26403" s="106"/>
      <c r="D26403" s="139"/>
      <c r="P26403" s="142"/>
      <c r="Q26403" s="142"/>
      <c r="R26403" s="142"/>
      <c r="S26403" s="139"/>
    </row>
    <row r="26404" spans="2:19" ht="15.75" customHeight="1" x14ac:dyDescent="0.25">
      <c r="B26404" s="106"/>
      <c r="C26404" s="106"/>
      <c r="D26404" s="139"/>
      <c r="P26404" s="142"/>
      <c r="Q26404" s="142"/>
      <c r="R26404" s="142"/>
      <c r="S26404" s="139"/>
    </row>
    <row r="26405" spans="2:19" ht="15.75" customHeight="1" x14ac:dyDescent="0.25">
      <c r="B26405" s="106"/>
      <c r="C26405" s="106"/>
      <c r="D26405" s="139"/>
      <c r="P26405" s="142"/>
      <c r="Q26405" s="142"/>
      <c r="R26405" s="142"/>
      <c r="S26405" s="139"/>
    </row>
    <row r="26406" spans="2:19" ht="15.75" customHeight="1" x14ac:dyDescent="0.25">
      <c r="B26406" s="106"/>
      <c r="C26406" s="106"/>
      <c r="D26406" s="139"/>
      <c r="P26406" s="142"/>
      <c r="Q26406" s="142"/>
      <c r="R26406" s="142"/>
      <c r="S26406" s="139"/>
    </row>
    <row r="26407" spans="2:19" ht="15.75" customHeight="1" x14ac:dyDescent="0.25">
      <c r="B26407" s="106"/>
      <c r="C26407" s="106"/>
      <c r="D26407" s="139"/>
      <c r="P26407" s="142"/>
      <c r="Q26407" s="142"/>
      <c r="R26407" s="142"/>
      <c r="S26407" s="139"/>
    </row>
    <row r="26408" spans="2:19" ht="15.75" customHeight="1" x14ac:dyDescent="0.25">
      <c r="B26408" s="106"/>
      <c r="C26408" s="106"/>
      <c r="D26408" s="139"/>
      <c r="P26408" s="142"/>
      <c r="Q26408" s="142"/>
      <c r="R26408" s="142"/>
      <c r="S26408" s="139"/>
    </row>
    <row r="26409" spans="2:19" ht="15.75" customHeight="1" x14ac:dyDescent="0.25">
      <c r="B26409" s="106"/>
      <c r="C26409" s="106"/>
      <c r="D26409" s="139"/>
      <c r="P26409" s="142"/>
      <c r="Q26409" s="142"/>
      <c r="R26409" s="142"/>
      <c r="S26409" s="139"/>
    </row>
    <row r="26410" spans="2:19" ht="15.75" customHeight="1" x14ac:dyDescent="0.25">
      <c r="B26410" s="106"/>
      <c r="C26410" s="106"/>
      <c r="D26410" s="139"/>
      <c r="P26410" s="142"/>
      <c r="Q26410" s="142"/>
      <c r="R26410" s="142"/>
      <c r="S26410" s="139"/>
    </row>
    <row r="26411" spans="2:19" ht="15.75" customHeight="1" x14ac:dyDescent="0.25">
      <c r="B26411" s="106"/>
      <c r="C26411" s="106"/>
      <c r="D26411" s="139"/>
      <c r="P26411" s="142"/>
      <c r="Q26411" s="142"/>
      <c r="R26411" s="142"/>
      <c r="S26411" s="139"/>
    </row>
    <row r="26412" spans="2:19" ht="15.75" customHeight="1" x14ac:dyDescent="0.25">
      <c r="B26412" s="106"/>
      <c r="C26412" s="106"/>
      <c r="D26412" s="139"/>
      <c r="P26412" s="142"/>
      <c r="Q26412" s="142"/>
      <c r="R26412" s="142"/>
      <c r="S26412" s="139"/>
    </row>
    <row r="26413" spans="2:19" ht="15.75" customHeight="1" x14ac:dyDescent="0.25">
      <c r="B26413" s="106"/>
      <c r="C26413" s="106"/>
      <c r="D26413" s="139"/>
      <c r="P26413" s="142"/>
      <c r="Q26413" s="142"/>
      <c r="R26413" s="142"/>
      <c r="S26413" s="139"/>
    </row>
    <row r="26414" spans="2:19" ht="15.75" customHeight="1" x14ac:dyDescent="0.25">
      <c r="B26414" s="106"/>
      <c r="C26414" s="106"/>
      <c r="D26414" s="139"/>
      <c r="P26414" s="142"/>
      <c r="Q26414" s="142"/>
      <c r="R26414" s="142"/>
      <c r="S26414" s="139"/>
    </row>
    <row r="26415" spans="2:19" ht="15.75" customHeight="1" x14ac:dyDescent="0.25">
      <c r="B26415" s="106"/>
      <c r="C26415" s="106"/>
      <c r="D26415" s="139"/>
      <c r="P26415" s="142"/>
      <c r="Q26415" s="142"/>
      <c r="R26415" s="142"/>
      <c r="S26415" s="139"/>
    </row>
    <row r="26416" spans="2:19" ht="15.75" customHeight="1" x14ac:dyDescent="0.25">
      <c r="B26416" s="106"/>
      <c r="C26416" s="106"/>
      <c r="D26416" s="139"/>
      <c r="P26416" s="142"/>
      <c r="Q26416" s="142"/>
      <c r="R26416" s="142"/>
      <c r="S26416" s="139"/>
    </row>
    <row r="26417" spans="2:19" ht="15.75" customHeight="1" x14ac:dyDescent="0.25">
      <c r="B26417" s="106"/>
      <c r="C26417" s="106"/>
      <c r="D26417" s="139"/>
      <c r="P26417" s="142"/>
      <c r="Q26417" s="142"/>
      <c r="R26417" s="142"/>
      <c r="S26417" s="139"/>
    </row>
    <row r="26418" spans="2:19" ht="15.75" customHeight="1" x14ac:dyDescent="0.25">
      <c r="B26418" s="106"/>
      <c r="C26418" s="106"/>
      <c r="D26418" s="139"/>
      <c r="P26418" s="142"/>
      <c r="Q26418" s="142"/>
      <c r="R26418" s="142"/>
      <c r="S26418" s="139"/>
    </row>
    <row r="26419" spans="2:19" ht="15.75" customHeight="1" x14ac:dyDescent="0.25">
      <c r="B26419" s="106"/>
      <c r="C26419" s="106"/>
      <c r="D26419" s="139"/>
      <c r="P26419" s="142"/>
      <c r="Q26419" s="142"/>
      <c r="R26419" s="142"/>
      <c r="S26419" s="139"/>
    </row>
    <row r="26420" spans="2:19" ht="15.75" customHeight="1" x14ac:dyDescent="0.25">
      <c r="B26420" s="106"/>
      <c r="C26420" s="106"/>
      <c r="D26420" s="139"/>
      <c r="P26420" s="142"/>
      <c r="Q26420" s="142"/>
      <c r="R26420" s="142"/>
      <c r="S26420" s="139"/>
    </row>
    <row r="26421" spans="2:19" ht="15.75" customHeight="1" x14ac:dyDescent="0.25">
      <c r="B26421" s="106"/>
      <c r="C26421" s="106"/>
      <c r="D26421" s="139"/>
      <c r="P26421" s="142"/>
      <c r="Q26421" s="142"/>
      <c r="R26421" s="142"/>
      <c r="S26421" s="139"/>
    </row>
    <row r="26422" spans="2:19" ht="15.75" customHeight="1" x14ac:dyDescent="0.25">
      <c r="B26422" s="106"/>
      <c r="C26422" s="106"/>
      <c r="D26422" s="139"/>
      <c r="P26422" s="142"/>
      <c r="Q26422" s="142"/>
      <c r="R26422" s="142"/>
      <c r="S26422" s="139"/>
    </row>
    <row r="26423" spans="2:19" ht="15.75" customHeight="1" x14ac:dyDescent="0.25">
      <c r="B26423" s="106"/>
      <c r="C26423" s="106"/>
      <c r="D26423" s="139"/>
      <c r="P26423" s="142"/>
      <c r="Q26423" s="142"/>
      <c r="R26423" s="142"/>
      <c r="S26423" s="139"/>
    </row>
    <row r="26424" spans="2:19" ht="15.75" customHeight="1" x14ac:dyDescent="0.25">
      <c r="B26424" s="106"/>
      <c r="C26424" s="106"/>
      <c r="D26424" s="139"/>
      <c r="P26424" s="142"/>
      <c r="Q26424" s="142"/>
      <c r="R26424" s="142"/>
      <c r="S26424" s="139"/>
    </row>
    <row r="26425" spans="2:19" ht="15.75" customHeight="1" x14ac:dyDescent="0.25">
      <c r="B26425" s="106"/>
      <c r="C26425" s="106"/>
      <c r="D26425" s="139"/>
      <c r="P26425" s="142"/>
      <c r="Q26425" s="142"/>
      <c r="R26425" s="142"/>
      <c r="S26425" s="139"/>
    </row>
    <row r="26426" spans="2:19" ht="15.75" customHeight="1" x14ac:dyDescent="0.25">
      <c r="B26426" s="106"/>
      <c r="C26426" s="106"/>
      <c r="D26426" s="139"/>
      <c r="P26426" s="142"/>
      <c r="Q26426" s="142"/>
      <c r="R26426" s="142"/>
      <c r="S26426" s="139"/>
    </row>
    <row r="26427" spans="2:19" ht="15.75" customHeight="1" x14ac:dyDescent="0.25">
      <c r="B26427" s="106"/>
      <c r="C26427" s="106"/>
      <c r="D26427" s="139"/>
      <c r="P26427" s="142"/>
      <c r="Q26427" s="142"/>
      <c r="R26427" s="142"/>
      <c r="S26427" s="139"/>
    </row>
    <row r="26428" spans="2:19" ht="15.75" customHeight="1" x14ac:dyDescent="0.25">
      <c r="B26428" s="106"/>
      <c r="C26428" s="106"/>
      <c r="D26428" s="139"/>
      <c r="P26428" s="142"/>
      <c r="Q26428" s="142"/>
      <c r="R26428" s="142"/>
      <c r="S26428" s="139"/>
    </row>
    <row r="26429" spans="2:19" ht="15.75" customHeight="1" x14ac:dyDescent="0.25">
      <c r="B26429" s="106"/>
      <c r="C26429" s="106"/>
      <c r="D26429" s="139"/>
      <c r="P26429" s="142"/>
      <c r="Q26429" s="142"/>
      <c r="R26429" s="142"/>
      <c r="S26429" s="139"/>
    </row>
    <row r="26430" spans="2:19" ht="15.75" customHeight="1" x14ac:dyDescent="0.25">
      <c r="B26430" s="106"/>
      <c r="C26430" s="106"/>
      <c r="D26430" s="139"/>
      <c r="P26430" s="142"/>
      <c r="Q26430" s="142"/>
      <c r="R26430" s="142"/>
      <c r="S26430" s="139"/>
    </row>
    <row r="26431" spans="2:19" ht="15.75" customHeight="1" x14ac:dyDescent="0.25">
      <c r="B26431" s="106"/>
      <c r="C26431" s="106"/>
      <c r="D26431" s="139"/>
      <c r="P26431" s="142"/>
      <c r="Q26431" s="142"/>
      <c r="R26431" s="142"/>
      <c r="S26431" s="139"/>
    </row>
    <row r="26432" spans="2:19" ht="15.75" customHeight="1" x14ac:dyDescent="0.25">
      <c r="B26432" s="106"/>
      <c r="C26432" s="106"/>
      <c r="D26432" s="139"/>
      <c r="P26432" s="142"/>
      <c r="Q26432" s="142"/>
      <c r="R26432" s="142"/>
      <c r="S26432" s="139"/>
    </row>
    <row r="26433" spans="2:19" ht="15.75" customHeight="1" x14ac:dyDescent="0.25">
      <c r="B26433" s="106"/>
      <c r="C26433" s="106"/>
      <c r="D26433" s="139"/>
      <c r="P26433" s="142"/>
      <c r="Q26433" s="142"/>
      <c r="R26433" s="142"/>
      <c r="S26433" s="139"/>
    </row>
    <row r="26434" spans="2:19" ht="15.75" customHeight="1" x14ac:dyDescent="0.25">
      <c r="B26434" s="106"/>
      <c r="C26434" s="106"/>
      <c r="D26434" s="139"/>
      <c r="P26434" s="142"/>
      <c r="Q26434" s="142"/>
      <c r="R26434" s="142"/>
      <c r="S26434" s="139"/>
    </row>
    <row r="26435" spans="2:19" ht="15.75" customHeight="1" x14ac:dyDescent="0.25">
      <c r="B26435" s="106"/>
      <c r="C26435" s="106"/>
      <c r="D26435" s="139"/>
      <c r="P26435" s="142"/>
      <c r="Q26435" s="142"/>
      <c r="R26435" s="142"/>
      <c r="S26435" s="139"/>
    </row>
    <row r="26436" spans="2:19" ht="15.75" customHeight="1" x14ac:dyDescent="0.25">
      <c r="B26436" s="106"/>
      <c r="C26436" s="106"/>
      <c r="D26436" s="139"/>
      <c r="P26436" s="142"/>
      <c r="Q26436" s="142"/>
      <c r="R26436" s="142"/>
      <c r="S26436" s="139"/>
    </row>
    <row r="26437" spans="2:19" ht="15.75" customHeight="1" x14ac:dyDescent="0.25">
      <c r="B26437" s="106"/>
      <c r="C26437" s="106"/>
      <c r="D26437" s="139"/>
      <c r="P26437" s="142"/>
      <c r="Q26437" s="142"/>
      <c r="R26437" s="142"/>
      <c r="S26437" s="139"/>
    </row>
    <row r="26438" spans="2:19" ht="15.75" customHeight="1" x14ac:dyDescent="0.25">
      <c r="B26438" s="106"/>
      <c r="C26438" s="106"/>
      <c r="D26438" s="139"/>
      <c r="P26438" s="142"/>
      <c r="Q26438" s="142"/>
      <c r="R26438" s="142"/>
      <c r="S26438" s="139"/>
    </row>
    <row r="26439" spans="2:19" ht="15.75" customHeight="1" x14ac:dyDescent="0.25">
      <c r="B26439" s="106"/>
      <c r="C26439" s="106"/>
      <c r="D26439" s="139"/>
      <c r="P26439" s="142"/>
      <c r="Q26439" s="142"/>
      <c r="R26439" s="142"/>
      <c r="S26439" s="139"/>
    </row>
    <row r="26440" spans="2:19" ht="15.75" customHeight="1" x14ac:dyDescent="0.25">
      <c r="B26440" s="106"/>
      <c r="C26440" s="106"/>
      <c r="D26440" s="139"/>
      <c r="P26440" s="142"/>
      <c r="Q26440" s="142"/>
      <c r="R26440" s="142"/>
      <c r="S26440" s="139"/>
    </row>
    <row r="26441" spans="2:19" ht="15.75" customHeight="1" x14ac:dyDescent="0.25">
      <c r="B26441" s="106"/>
      <c r="C26441" s="106"/>
      <c r="D26441" s="139"/>
      <c r="P26441" s="142"/>
      <c r="Q26441" s="142"/>
      <c r="R26441" s="142"/>
      <c r="S26441" s="139"/>
    </row>
    <row r="26442" spans="2:19" ht="15.75" customHeight="1" x14ac:dyDescent="0.25">
      <c r="B26442" s="106"/>
      <c r="C26442" s="106"/>
      <c r="D26442" s="139"/>
      <c r="P26442" s="142"/>
      <c r="Q26442" s="142"/>
      <c r="R26442" s="142"/>
      <c r="S26442" s="139"/>
    </row>
    <row r="26443" spans="2:19" ht="15.75" customHeight="1" x14ac:dyDescent="0.25">
      <c r="B26443" s="106"/>
      <c r="C26443" s="106"/>
      <c r="D26443" s="139"/>
      <c r="P26443" s="142"/>
      <c r="Q26443" s="142"/>
      <c r="R26443" s="142"/>
      <c r="S26443" s="139"/>
    </row>
    <row r="26444" spans="2:19" ht="15.75" customHeight="1" x14ac:dyDescent="0.25">
      <c r="B26444" s="106"/>
      <c r="C26444" s="106"/>
      <c r="D26444" s="139"/>
      <c r="P26444" s="142"/>
      <c r="Q26444" s="142"/>
      <c r="R26444" s="142"/>
      <c r="S26444" s="139"/>
    </row>
    <row r="26445" spans="2:19" ht="15.75" customHeight="1" x14ac:dyDescent="0.25">
      <c r="B26445" s="106"/>
      <c r="C26445" s="106"/>
      <c r="D26445" s="139"/>
      <c r="P26445" s="142"/>
      <c r="Q26445" s="142"/>
      <c r="R26445" s="142"/>
      <c r="S26445" s="139"/>
    </row>
    <row r="26446" spans="2:19" ht="15.75" customHeight="1" x14ac:dyDescent="0.25">
      <c r="B26446" s="106"/>
      <c r="C26446" s="106"/>
      <c r="D26446" s="139"/>
      <c r="P26446" s="142"/>
      <c r="Q26446" s="142"/>
      <c r="R26446" s="142"/>
      <c r="S26446" s="139"/>
    </row>
    <row r="26447" spans="2:19" ht="15.75" customHeight="1" x14ac:dyDescent="0.25">
      <c r="B26447" s="106"/>
      <c r="C26447" s="106"/>
      <c r="D26447" s="139"/>
      <c r="P26447" s="142"/>
      <c r="Q26447" s="142"/>
      <c r="R26447" s="142"/>
      <c r="S26447" s="139"/>
    </row>
    <row r="26448" spans="2:19" ht="15.75" customHeight="1" x14ac:dyDescent="0.25">
      <c r="B26448" s="106"/>
      <c r="C26448" s="106"/>
      <c r="D26448" s="139"/>
      <c r="P26448" s="142"/>
      <c r="Q26448" s="142"/>
      <c r="R26448" s="142"/>
      <c r="S26448" s="139"/>
    </row>
    <row r="26449" spans="2:19" ht="15.75" customHeight="1" x14ac:dyDescent="0.25">
      <c r="B26449" s="106"/>
      <c r="C26449" s="106"/>
      <c r="D26449" s="139"/>
      <c r="P26449" s="142"/>
      <c r="Q26449" s="142"/>
      <c r="R26449" s="142"/>
      <c r="S26449" s="139"/>
    </row>
    <row r="26450" spans="2:19" ht="15.75" customHeight="1" x14ac:dyDescent="0.25">
      <c r="B26450" s="106"/>
      <c r="C26450" s="106"/>
      <c r="D26450" s="139"/>
      <c r="P26450" s="142"/>
      <c r="Q26450" s="142"/>
      <c r="R26450" s="142"/>
      <c r="S26450" s="139"/>
    </row>
    <row r="26451" spans="2:19" ht="15.75" customHeight="1" x14ac:dyDescent="0.25">
      <c r="B26451" s="106"/>
      <c r="C26451" s="106"/>
      <c r="D26451" s="139"/>
      <c r="P26451" s="142"/>
      <c r="Q26451" s="142"/>
      <c r="R26451" s="142"/>
      <c r="S26451" s="139"/>
    </row>
    <row r="26452" spans="2:19" ht="15.75" customHeight="1" x14ac:dyDescent="0.25">
      <c r="B26452" s="106"/>
      <c r="C26452" s="106"/>
      <c r="D26452" s="139"/>
      <c r="P26452" s="142"/>
      <c r="Q26452" s="142"/>
      <c r="R26452" s="142"/>
      <c r="S26452" s="139"/>
    </row>
    <row r="26453" spans="2:19" ht="15.75" customHeight="1" x14ac:dyDescent="0.25">
      <c r="B26453" s="106"/>
      <c r="C26453" s="106"/>
      <c r="D26453" s="139"/>
      <c r="P26453" s="142"/>
      <c r="Q26453" s="142"/>
      <c r="R26453" s="142"/>
      <c r="S26453" s="139"/>
    </row>
    <row r="26454" spans="2:19" ht="15.75" customHeight="1" x14ac:dyDescent="0.25">
      <c r="B26454" s="106"/>
      <c r="C26454" s="106"/>
      <c r="D26454" s="139"/>
      <c r="P26454" s="142"/>
      <c r="Q26454" s="142"/>
      <c r="R26454" s="142"/>
      <c r="S26454" s="139"/>
    </row>
    <row r="26455" spans="2:19" ht="15.75" customHeight="1" x14ac:dyDescent="0.25">
      <c r="B26455" s="106"/>
      <c r="C26455" s="106"/>
      <c r="D26455" s="139"/>
      <c r="P26455" s="142"/>
      <c r="Q26455" s="142"/>
      <c r="R26455" s="142"/>
      <c r="S26455" s="139"/>
    </row>
    <row r="26456" spans="2:19" ht="15.75" customHeight="1" x14ac:dyDescent="0.25">
      <c r="B26456" s="106"/>
      <c r="C26456" s="106"/>
      <c r="D26456" s="139"/>
      <c r="P26456" s="142"/>
      <c r="Q26456" s="142"/>
      <c r="R26456" s="142"/>
      <c r="S26456" s="139"/>
    </row>
    <row r="26457" spans="2:19" ht="15.75" customHeight="1" x14ac:dyDescent="0.25">
      <c r="B26457" s="106"/>
      <c r="C26457" s="106"/>
      <c r="D26457" s="139"/>
      <c r="P26457" s="142"/>
      <c r="Q26457" s="142"/>
      <c r="R26457" s="142"/>
      <c r="S26457" s="139"/>
    </row>
    <row r="26458" spans="2:19" ht="15.75" customHeight="1" x14ac:dyDescent="0.25">
      <c r="B26458" s="106"/>
      <c r="C26458" s="106"/>
      <c r="D26458" s="139"/>
      <c r="P26458" s="142"/>
      <c r="Q26458" s="142"/>
      <c r="R26458" s="142"/>
      <c r="S26458" s="139"/>
    </row>
    <row r="26459" spans="2:19" ht="15.75" customHeight="1" x14ac:dyDescent="0.25">
      <c r="B26459" s="106"/>
      <c r="C26459" s="106"/>
      <c r="D26459" s="139"/>
      <c r="P26459" s="142"/>
      <c r="Q26459" s="142"/>
      <c r="R26459" s="142"/>
      <c r="S26459" s="139"/>
    </row>
    <row r="26460" spans="2:19" ht="15.75" customHeight="1" x14ac:dyDescent="0.25">
      <c r="B26460" s="106"/>
      <c r="C26460" s="106"/>
      <c r="D26460" s="139"/>
      <c r="P26460" s="142"/>
      <c r="Q26460" s="142"/>
      <c r="R26460" s="142"/>
      <c r="S26460" s="139"/>
    </row>
    <row r="26461" spans="2:19" ht="15.75" customHeight="1" x14ac:dyDescent="0.25">
      <c r="B26461" s="106"/>
      <c r="C26461" s="106"/>
      <c r="D26461" s="139"/>
      <c r="P26461" s="142"/>
      <c r="Q26461" s="142"/>
      <c r="R26461" s="142"/>
      <c r="S26461" s="139"/>
    </row>
    <row r="26462" spans="2:19" ht="15.75" customHeight="1" x14ac:dyDescent="0.25">
      <c r="B26462" s="106"/>
      <c r="C26462" s="106"/>
      <c r="D26462" s="139"/>
      <c r="P26462" s="142"/>
      <c r="Q26462" s="142"/>
      <c r="R26462" s="142"/>
      <c r="S26462" s="139"/>
    </row>
    <row r="26463" spans="2:19" ht="15.75" customHeight="1" x14ac:dyDescent="0.25">
      <c r="B26463" s="106"/>
      <c r="C26463" s="106"/>
      <c r="D26463" s="139"/>
      <c r="P26463" s="142"/>
      <c r="Q26463" s="142"/>
      <c r="R26463" s="142"/>
      <c r="S26463" s="139"/>
    </row>
    <row r="26464" spans="2:19" ht="15.75" customHeight="1" x14ac:dyDescent="0.25">
      <c r="B26464" s="106"/>
      <c r="C26464" s="106"/>
      <c r="D26464" s="139"/>
      <c r="P26464" s="142"/>
      <c r="Q26464" s="142"/>
      <c r="R26464" s="142"/>
      <c r="S26464" s="139"/>
    </row>
    <row r="26465" spans="2:19" ht="15.75" customHeight="1" x14ac:dyDescent="0.25">
      <c r="B26465" s="106"/>
      <c r="C26465" s="106"/>
      <c r="D26465" s="139"/>
      <c r="P26465" s="142"/>
      <c r="Q26465" s="142"/>
      <c r="R26465" s="142"/>
      <c r="S26465" s="139"/>
    </row>
    <row r="26466" spans="2:19" ht="15.75" customHeight="1" x14ac:dyDescent="0.25">
      <c r="B26466" s="106"/>
      <c r="C26466" s="106"/>
      <c r="D26466" s="139"/>
      <c r="P26466" s="142"/>
      <c r="Q26466" s="142"/>
      <c r="R26466" s="142"/>
      <c r="S26466" s="139"/>
    </row>
    <row r="26467" spans="2:19" ht="15.75" customHeight="1" x14ac:dyDescent="0.25">
      <c r="B26467" s="106"/>
      <c r="C26467" s="106"/>
      <c r="D26467" s="139"/>
      <c r="P26467" s="142"/>
      <c r="Q26467" s="142"/>
      <c r="R26467" s="142"/>
      <c r="S26467" s="139"/>
    </row>
    <row r="26468" spans="2:19" ht="15.75" customHeight="1" x14ac:dyDescent="0.25">
      <c r="B26468" s="106"/>
      <c r="C26468" s="106"/>
      <c r="D26468" s="139"/>
      <c r="P26468" s="142"/>
      <c r="Q26468" s="142"/>
      <c r="R26468" s="142"/>
      <c r="S26468" s="139"/>
    </row>
    <row r="26469" spans="2:19" ht="15.75" customHeight="1" x14ac:dyDescent="0.25">
      <c r="B26469" s="106"/>
      <c r="C26469" s="106"/>
      <c r="D26469" s="139"/>
      <c r="P26469" s="142"/>
      <c r="Q26469" s="142"/>
      <c r="R26469" s="142"/>
      <c r="S26469" s="139"/>
    </row>
    <row r="26470" spans="2:19" ht="15.75" customHeight="1" x14ac:dyDescent="0.25">
      <c r="B26470" s="106"/>
      <c r="C26470" s="106"/>
      <c r="D26470" s="139"/>
      <c r="P26470" s="142"/>
      <c r="Q26470" s="142"/>
      <c r="R26470" s="142"/>
      <c r="S26470" s="139"/>
    </row>
    <row r="26471" spans="2:19" ht="15.75" customHeight="1" x14ac:dyDescent="0.25">
      <c r="B26471" s="106"/>
      <c r="C26471" s="106"/>
      <c r="D26471" s="139"/>
      <c r="P26471" s="142"/>
      <c r="Q26471" s="142"/>
      <c r="R26471" s="142"/>
      <c r="S26471" s="139"/>
    </row>
    <row r="26472" spans="2:19" ht="15.75" customHeight="1" x14ac:dyDescent="0.25">
      <c r="B26472" s="106"/>
      <c r="C26472" s="106"/>
      <c r="D26472" s="139"/>
      <c r="P26472" s="142"/>
      <c r="Q26472" s="142"/>
      <c r="R26472" s="142"/>
      <c r="S26472" s="139"/>
    </row>
    <row r="26473" spans="2:19" ht="15.75" customHeight="1" x14ac:dyDescent="0.25">
      <c r="B26473" s="106"/>
      <c r="C26473" s="106"/>
      <c r="D26473" s="139"/>
      <c r="P26473" s="142"/>
      <c r="Q26473" s="142"/>
      <c r="R26473" s="142"/>
      <c r="S26473" s="139"/>
    </row>
    <row r="26474" spans="2:19" ht="15.75" customHeight="1" x14ac:dyDescent="0.25">
      <c r="B26474" s="106"/>
      <c r="C26474" s="106"/>
      <c r="D26474" s="139"/>
      <c r="P26474" s="142"/>
      <c r="Q26474" s="142"/>
      <c r="R26474" s="142"/>
      <c r="S26474" s="139"/>
    </row>
    <row r="26475" spans="2:19" ht="15.75" customHeight="1" x14ac:dyDescent="0.25">
      <c r="B26475" s="106"/>
      <c r="C26475" s="106"/>
      <c r="D26475" s="139"/>
      <c r="P26475" s="142"/>
      <c r="Q26475" s="142"/>
      <c r="R26475" s="142"/>
      <c r="S26475" s="139"/>
    </row>
    <row r="26476" spans="2:19" ht="15.75" customHeight="1" x14ac:dyDescent="0.25">
      <c r="B26476" s="106"/>
      <c r="C26476" s="106"/>
      <c r="D26476" s="139"/>
      <c r="P26476" s="142"/>
      <c r="Q26476" s="142"/>
      <c r="R26476" s="142"/>
      <c r="S26476" s="139"/>
    </row>
    <row r="26477" spans="2:19" ht="15.75" customHeight="1" x14ac:dyDescent="0.25">
      <c r="B26477" s="106"/>
      <c r="C26477" s="106"/>
      <c r="D26477" s="139"/>
      <c r="P26477" s="142"/>
      <c r="Q26477" s="142"/>
      <c r="R26477" s="142"/>
      <c r="S26477" s="139"/>
    </row>
    <row r="26478" spans="2:19" ht="15.75" customHeight="1" x14ac:dyDescent="0.25">
      <c r="B26478" s="106"/>
      <c r="C26478" s="106"/>
      <c r="D26478" s="139"/>
      <c r="P26478" s="142"/>
      <c r="Q26478" s="142"/>
      <c r="R26478" s="142"/>
      <c r="S26478" s="139"/>
    </row>
    <row r="26479" spans="2:19" ht="15.75" customHeight="1" x14ac:dyDescent="0.25">
      <c r="B26479" s="106"/>
      <c r="C26479" s="106"/>
      <c r="D26479" s="139"/>
      <c r="P26479" s="142"/>
      <c r="Q26479" s="142"/>
      <c r="R26479" s="142"/>
      <c r="S26479" s="139"/>
    </row>
    <row r="26480" spans="2:19" ht="15.75" customHeight="1" x14ac:dyDescent="0.25">
      <c r="B26480" s="106"/>
      <c r="C26480" s="106"/>
      <c r="D26480" s="139"/>
      <c r="P26480" s="142"/>
      <c r="Q26480" s="142"/>
      <c r="R26480" s="142"/>
      <c r="S26480" s="139"/>
    </row>
    <row r="26481" spans="2:19" ht="15.75" customHeight="1" x14ac:dyDescent="0.25">
      <c r="B26481" s="106"/>
      <c r="C26481" s="106"/>
      <c r="D26481" s="139"/>
      <c r="P26481" s="142"/>
      <c r="Q26481" s="142"/>
      <c r="R26481" s="142"/>
      <c r="S26481" s="139"/>
    </row>
    <row r="26482" spans="2:19" ht="15.75" customHeight="1" x14ac:dyDescent="0.25">
      <c r="B26482" s="106"/>
      <c r="C26482" s="106"/>
      <c r="D26482" s="139"/>
      <c r="P26482" s="142"/>
      <c r="Q26482" s="142"/>
      <c r="R26482" s="142"/>
      <c r="S26482" s="139"/>
    </row>
    <row r="26483" spans="2:19" ht="15.75" customHeight="1" x14ac:dyDescent="0.25">
      <c r="B26483" s="106"/>
      <c r="C26483" s="106"/>
      <c r="D26483" s="139"/>
      <c r="P26483" s="142"/>
      <c r="Q26483" s="142"/>
      <c r="R26483" s="142"/>
      <c r="S26483" s="139"/>
    </row>
    <row r="26484" spans="2:19" ht="15.75" customHeight="1" x14ac:dyDescent="0.25">
      <c r="B26484" s="106"/>
      <c r="C26484" s="106"/>
      <c r="D26484" s="139"/>
      <c r="P26484" s="142"/>
      <c r="Q26484" s="142"/>
      <c r="R26484" s="142"/>
      <c r="S26484" s="139"/>
    </row>
    <row r="26485" spans="2:19" ht="15.75" customHeight="1" x14ac:dyDescent="0.25">
      <c r="B26485" s="106"/>
      <c r="C26485" s="106"/>
      <c r="D26485" s="139"/>
      <c r="P26485" s="142"/>
      <c r="Q26485" s="142"/>
      <c r="R26485" s="142"/>
      <c r="S26485" s="139"/>
    </row>
    <row r="26486" spans="2:19" ht="15.75" customHeight="1" x14ac:dyDescent="0.25">
      <c r="B26486" s="106"/>
      <c r="C26486" s="106"/>
      <c r="D26486" s="139"/>
      <c r="P26486" s="142"/>
      <c r="Q26486" s="142"/>
      <c r="R26486" s="142"/>
      <c r="S26486" s="139"/>
    </row>
    <row r="26487" spans="2:19" ht="15.75" customHeight="1" x14ac:dyDescent="0.25">
      <c r="B26487" s="106"/>
      <c r="C26487" s="106"/>
      <c r="D26487" s="139"/>
      <c r="P26487" s="142"/>
      <c r="Q26487" s="142"/>
      <c r="R26487" s="142"/>
      <c r="S26487" s="139"/>
    </row>
    <row r="26488" spans="2:19" ht="15.75" customHeight="1" x14ac:dyDescent="0.25">
      <c r="B26488" s="106"/>
      <c r="C26488" s="106"/>
      <c r="D26488" s="139"/>
      <c r="P26488" s="142"/>
      <c r="Q26488" s="142"/>
      <c r="R26488" s="142"/>
      <c r="S26488" s="139"/>
    </row>
    <row r="26489" spans="2:19" ht="15.75" customHeight="1" x14ac:dyDescent="0.25">
      <c r="B26489" s="106"/>
      <c r="C26489" s="106"/>
      <c r="D26489" s="139"/>
      <c r="P26489" s="142"/>
      <c r="Q26489" s="142"/>
      <c r="R26489" s="142"/>
      <c r="S26489" s="139"/>
    </row>
    <row r="26490" spans="2:19" ht="15.75" customHeight="1" x14ac:dyDescent="0.25">
      <c r="B26490" s="106"/>
      <c r="C26490" s="106"/>
      <c r="D26490" s="139"/>
      <c r="P26490" s="142"/>
      <c r="Q26490" s="142"/>
      <c r="R26490" s="142"/>
      <c r="S26490" s="139"/>
    </row>
    <row r="26491" spans="2:19" ht="15.75" customHeight="1" x14ac:dyDescent="0.25">
      <c r="B26491" s="106"/>
      <c r="C26491" s="106"/>
      <c r="D26491" s="139"/>
      <c r="P26491" s="142"/>
      <c r="Q26491" s="142"/>
      <c r="R26491" s="142"/>
      <c r="S26491" s="139"/>
    </row>
    <row r="26492" spans="2:19" ht="15.75" customHeight="1" x14ac:dyDescent="0.25">
      <c r="B26492" s="106"/>
      <c r="C26492" s="106"/>
      <c r="D26492" s="139"/>
      <c r="P26492" s="142"/>
      <c r="Q26492" s="142"/>
      <c r="R26492" s="142"/>
      <c r="S26492" s="139"/>
    </row>
    <row r="26493" spans="2:19" ht="15.75" customHeight="1" x14ac:dyDescent="0.25">
      <c r="B26493" s="106"/>
      <c r="C26493" s="106"/>
      <c r="D26493" s="139"/>
      <c r="P26493" s="142"/>
      <c r="Q26493" s="142"/>
      <c r="R26493" s="142"/>
      <c r="S26493" s="139"/>
    </row>
    <row r="26494" spans="2:19" ht="15.75" customHeight="1" x14ac:dyDescent="0.25">
      <c r="B26494" s="106"/>
      <c r="C26494" s="106"/>
      <c r="D26494" s="139"/>
      <c r="P26494" s="142"/>
      <c r="Q26494" s="142"/>
      <c r="R26494" s="142"/>
      <c r="S26494" s="139"/>
    </row>
    <row r="26495" spans="2:19" ht="15.75" customHeight="1" x14ac:dyDescent="0.25">
      <c r="B26495" s="106"/>
      <c r="C26495" s="106"/>
      <c r="D26495" s="139"/>
      <c r="P26495" s="142"/>
      <c r="Q26495" s="142"/>
      <c r="R26495" s="142"/>
      <c r="S26495" s="139"/>
    </row>
    <row r="26496" spans="2:19" ht="15.75" customHeight="1" x14ac:dyDescent="0.25">
      <c r="B26496" s="106"/>
      <c r="C26496" s="106"/>
      <c r="D26496" s="139"/>
      <c r="P26496" s="142"/>
      <c r="Q26496" s="142"/>
      <c r="R26496" s="142"/>
      <c r="S26496" s="139"/>
    </row>
    <row r="26497" spans="2:19" ht="15.75" customHeight="1" x14ac:dyDescent="0.25">
      <c r="B26497" s="106"/>
      <c r="C26497" s="106"/>
      <c r="D26497" s="139"/>
      <c r="P26497" s="142"/>
      <c r="Q26497" s="142"/>
      <c r="R26497" s="142"/>
      <c r="S26497" s="139"/>
    </row>
    <row r="26498" spans="2:19" ht="15.75" customHeight="1" x14ac:dyDescent="0.25">
      <c r="B26498" s="106"/>
      <c r="C26498" s="106"/>
      <c r="D26498" s="139"/>
      <c r="P26498" s="142"/>
      <c r="Q26498" s="142"/>
      <c r="R26498" s="142"/>
      <c r="S26498" s="139"/>
    </row>
    <row r="26499" spans="2:19" ht="15.75" customHeight="1" x14ac:dyDescent="0.25">
      <c r="B26499" s="106"/>
      <c r="C26499" s="106"/>
      <c r="D26499" s="139"/>
      <c r="P26499" s="142"/>
      <c r="Q26499" s="142"/>
      <c r="R26499" s="142"/>
      <c r="S26499" s="139"/>
    </row>
    <row r="26500" spans="2:19" ht="15.75" customHeight="1" x14ac:dyDescent="0.25">
      <c r="B26500" s="106"/>
      <c r="C26500" s="106"/>
      <c r="D26500" s="139"/>
      <c r="P26500" s="142"/>
      <c r="Q26500" s="142"/>
      <c r="R26500" s="142"/>
      <c r="S26500" s="139"/>
    </row>
    <row r="26501" spans="2:19" ht="15.75" customHeight="1" x14ac:dyDescent="0.25">
      <c r="B26501" s="106"/>
      <c r="C26501" s="106"/>
      <c r="D26501" s="139"/>
      <c r="P26501" s="142"/>
      <c r="Q26501" s="142"/>
      <c r="R26501" s="142"/>
      <c r="S26501" s="139"/>
    </row>
    <row r="26502" spans="2:19" ht="15.75" customHeight="1" x14ac:dyDescent="0.25">
      <c r="B26502" s="106"/>
      <c r="C26502" s="106"/>
      <c r="D26502" s="139"/>
      <c r="P26502" s="142"/>
      <c r="Q26502" s="142"/>
      <c r="R26502" s="142"/>
      <c r="S26502" s="139"/>
    </row>
    <row r="26503" spans="2:19" ht="15.75" customHeight="1" x14ac:dyDescent="0.25">
      <c r="B26503" s="106"/>
      <c r="C26503" s="106"/>
      <c r="D26503" s="139"/>
      <c r="P26503" s="142"/>
      <c r="Q26503" s="142"/>
      <c r="R26503" s="142"/>
      <c r="S26503" s="139"/>
    </row>
    <row r="26504" spans="2:19" ht="15.75" customHeight="1" x14ac:dyDescent="0.25">
      <c r="B26504" s="106"/>
      <c r="C26504" s="106"/>
      <c r="D26504" s="139"/>
      <c r="P26504" s="142"/>
      <c r="Q26504" s="142"/>
      <c r="R26504" s="142"/>
      <c r="S26504" s="139"/>
    </row>
    <row r="26505" spans="2:19" ht="15.75" customHeight="1" x14ac:dyDescent="0.25">
      <c r="B26505" s="106"/>
      <c r="C26505" s="106"/>
      <c r="D26505" s="139"/>
      <c r="P26505" s="142"/>
      <c r="Q26505" s="142"/>
      <c r="R26505" s="142"/>
      <c r="S26505" s="139"/>
    </row>
    <row r="26506" spans="2:19" ht="15.75" customHeight="1" x14ac:dyDescent="0.25">
      <c r="B26506" s="106"/>
      <c r="C26506" s="106"/>
      <c r="D26506" s="139"/>
      <c r="P26506" s="142"/>
      <c r="Q26506" s="142"/>
      <c r="R26506" s="142"/>
      <c r="S26506" s="139"/>
    </row>
    <row r="26507" spans="2:19" ht="15.75" customHeight="1" x14ac:dyDescent="0.25">
      <c r="B26507" s="106"/>
      <c r="C26507" s="106"/>
      <c r="D26507" s="139"/>
      <c r="P26507" s="142"/>
      <c r="Q26507" s="142"/>
      <c r="R26507" s="142"/>
      <c r="S26507" s="139"/>
    </row>
    <row r="26508" spans="2:19" ht="15.75" customHeight="1" x14ac:dyDescent="0.25">
      <c r="B26508" s="106"/>
      <c r="C26508" s="106"/>
      <c r="D26508" s="139"/>
      <c r="P26508" s="142"/>
      <c r="Q26508" s="142"/>
      <c r="R26508" s="142"/>
      <c r="S26508" s="139"/>
    </row>
    <row r="26509" spans="2:19" ht="15.75" customHeight="1" x14ac:dyDescent="0.25">
      <c r="B26509" s="106"/>
      <c r="C26509" s="106"/>
      <c r="D26509" s="139"/>
      <c r="P26509" s="142"/>
      <c r="Q26509" s="142"/>
      <c r="R26509" s="142"/>
      <c r="S26509" s="139"/>
    </row>
    <row r="26510" spans="2:19" ht="15.75" customHeight="1" x14ac:dyDescent="0.25">
      <c r="B26510" s="106"/>
      <c r="C26510" s="106"/>
      <c r="D26510" s="139"/>
      <c r="P26510" s="142"/>
      <c r="Q26510" s="142"/>
      <c r="R26510" s="142"/>
      <c r="S26510" s="139"/>
    </row>
    <row r="26511" spans="2:19" ht="15.75" customHeight="1" x14ac:dyDescent="0.25">
      <c r="B26511" s="106"/>
      <c r="C26511" s="106"/>
      <c r="D26511" s="139"/>
      <c r="P26511" s="142"/>
      <c r="Q26511" s="142"/>
      <c r="R26511" s="142"/>
      <c r="S26511" s="139"/>
    </row>
    <row r="26512" spans="2:19" ht="15.75" customHeight="1" x14ac:dyDescent="0.25">
      <c r="B26512" s="106"/>
      <c r="C26512" s="106"/>
      <c r="D26512" s="139"/>
      <c r="P26512" s="142"/>
      <c r="Q26512" s="142"/>
      <c r="R26512" s="142"/>
      <c r="S26512" s="139"/>
    </row>
    <row r="26513" spans="2:19" ht="15.75" customHeight="1" x14ac:dyDescent="0.25">
      <c r="B26513" s="106"/>
      <c r="C26513" s="106"/>
      <c r="D26513" s="139"/>
      <c r="P26513" s="142"/>
      <c r="Q26513" s="142"/>
      <c r="R26513" s="142"/>
      <c r="S26513" s="139"/>
    </row>
    <row r="26514" spans="2:19" ht="15.75" customHeight="1" x14ac:dyDescent="0.25">
      <c r="B26514" s="106"/>
      <c r="C26514" s="106"/>
      <c r="D26514" s="139"/>
      <c r="P26514" s="142"/>
      <c r="Q26514" s="142"/>
      <c r="R26514" s="142"/>
      <c r="S26514" s="139"/>
    </row>
    <row r="26515" spans="2:19" ht="15.75" customHeight="1" x14ac:dyDescent="0.25">
      <c r="B26515" s="106"/>
      <c r="C26515" s="106"/>
      <c r="D26515" s="139"/>
      <c r="P26515" s="142"/>
      <c r="Q26515" s="142"/>
      <c r="R26515" s="142"/>
      <c r="S26515" s="139"/>
    </row>
    <row r="26516" spans="2:19" ht="15.75" customHeight="1" x14ac:dyDescent="0.25">
      <c r="B26516" s="106"/>
      <c r="C26516" s="106"/>
      <c r="D26516" s="139"/>
      <c r="P26516" s="142"/>
      <c r="Q26516" s="142"/>
      <c r="R26516" s="142"/>
      <c r="S26516" s="139"/>
    </row>
    <row r="26517" spans="2:19" ht="15.75" customHeight="1" x14ac:dyDescent="0.25">
      <c r="B26517" s="106"/>
      <c r="C26517" s="106"/>
      <c r="D26517" s="139"/>
      <c r="P26517" s="142"/>
      <c r="Q26517" s="142"/>
      <c r="R26517" s="142"/>
      <c r="S26517" s="139"/>
    </row>
    <row r="26518" spans="2:19" ht="15.75" customHeight="1" x14ac:dyDescent="0.25">
      <c r="B26518" s="106"/>
      <c r="C26518" s="106"/>
      <c r="D26518" s="139"/>
      <c r="P26518" s="142"/>
      <c r="Q26518" s="142"/>
      <c r="R26518" s="142"/>
      <c r="S26518" s="139"/>
    </row>
    <row r="26519" spans="2:19" ht="15.75" customHeight="1" x14ac:dyDescent="0.25">
      <c r="B26519" s="106"/>
      <c r="C26519" s="106"/>
      <c r="D26519" s="139"/>
      <c r="P26519" s="142"/>
      <c r="Q26519" s="142"/>
      <c r="R26519" s="142"/>
      <c r="S26519" s="139"/>
    </row>
    <row r="26520" spans="2:19" ht="15.75" customHeight="1" x14ac:dyDescent="0.25">
      <c r="B26520" s="106"/>
      <c r="C26520" s="106"/>
      <c r="D26520" s="139"/>
      <c r="P26520" s="142"/>
      <c r="Q26520" s="142"/>
      <c r="R26520" s="142"/>
      <c r="S26520" s="139"/>
    </row>
    <row r="26521" spans="2:19" ht="15.75" customHeight="1" x14ac:dyDescent="0.25">
      <c r="B26521" s="106"/>
      <c r="C26521" s="106"/>
      <c r="D26521" s="139"/>
      <c r="P26521" s="142"/>
      <c r="Q26521" s="142"/>
      <c r="R26521" s="142"/>
      <c r="S26521" s="139"/>
    </row>
    <row r="26522" spans="2:19" ht="15.75" customHeight="1" x14ac:dyDescent="0.25">
      <c r="B26522" s="106"/>
      <c r="C26522" s="106"/>
      <c r="D26522" s="139"/>
      <c r="P26522" s="142"/>
      <c r="Q26522" s="142"/>
      <c r="R26522" s="142"/>
      <c r="S26522" s="139"/>
    </row>
    <row r="26523" spans="2:19" ht="15.75" customHeight="1" x14ac:dyDescent="0.25">
      <c r="B26523" s="106"/>
      <c r="C26523" s="106"/>
      <c r="D26523" s="139"/>
      <c r="P26523" s="142"/>
      <c r="Q26523" s="142"/>
      <c r="R26523" s="142"/>
      <c r="S26523" s="139"/>
    </row>
    <row r="26524" spans="2:19" ht="15.75" customHeight="1" x14ac:dyDescent="0.25">
      <c r="B26524" s="106"/>
      <c r="C26524" s="106"/>
      <c r="D26524" s="139"/>
      <c r="P26524" s="142"/>
      <c r="Q26524" s="142"/>
      <c r="R26524" s="142"/>
      <c r="S26524" s="139"/>
    </row>
    <row r="26525" spans="2:19" ht="15.75" customHeight="1" x14ac:dyDescent="0.25">
      <c r="B26525" s="106"/>
      <c r="C26525" s="106"/>
      <c r="D26525" s="139"/>
      <c r="P26525" s="142"/>
      <c r="Q26525" s="142"/>
      <c r="R26525" s="142"/>
      <c r="S26525" s="139"/>
    </row>
    <row r="26526" spans="2:19" ht="15.75" customHeight="1" x14ac:dyDescent="0.25">
      <c r="B26526" s="106"/>
      <c r="C26526" s="106"/>
      <c r="D26526" s="139"/>
      <c r="P26526" s="142"/>
      <c r="Q26526" s="142"/>
      <c r="R26526" s="142"/>
      <c r="S26526" s="139"/>
    </row>
    <row r="26527" spans="2:19" ht="15.75" customHeight="1" x14ac:dyDescent="0.25">
      <c r="B26527" s="106"/>
      <c r="C26527" s="106"/>
      <c r="D26527" s="139"/>
      <c r="P26527" s="142"/>
      <c r="Q26527" s="142"/>
      <c r="R26527" s="142"/>
      <c r="S26527" s="139"/>
    </row>
    <row r="26528" spans="2:19" ht="15.75" customHeight="1" x14ac:dyDescent="0.25">
      <c r="B26528" s="106"/>
      <c r="C26528" s="106"/>
      <c r="D26528" s="139"/>
      <c r="P26528" s="142"/>
      <c r="Q26528" s="142"/>
      <c r="R26528" s="142"/>
      <c r="S26528" s="139"/>
    </row>
    <row r="26529" spans="2:19" ht="15.75" customHeight="1" x14ac:dyDescent="0.25">
      <c r="B26529" s="106"/>
      <c r="C26529" s="106"/>
      <c r="D26529" s="139"/>
      <c r="P26529" s="142"/>
      <c r="Q26529" s="142"/>
      <c r="R26529" s="142"/>
      <c r="S26529" s="139"/>
    </row>
    <row r="26530" spans="2:19" ht="15.75" customHeight="1" x14ac:dyDescent="0.25">
      <c r="B26530" s="106"/>
      <c r="C26530" s="106"/>
      <c r="D26530" s="139"/>
      <c r="P26530" s="142"/>
      <c r="Q26530" s="142"/>
      <c r="R26530" s="142"/>
      <c r="S26530" s="139"/>
    </row>
    <row r="26531" spans="2:19" ht="15.75" customHeight="1" x14ac:dyDescent="0.25">
      <c r="B26531" s="106"/>
      <c r="C26531" s="106"/>
      <c r="D26531" s="139"/>
      <c r="P26531" s="142"/>
      <c r="Q26531" s="142"/>
      <c r="R26531" s="142"/>
      <c r="S26531" s="139"/>
    </row>
    <row r="26532" spans="2:19" ht="15.75" customHeight="1" x14ac:dyDescent="0.25">
      <c r="B26532" s="106"/>
      <c r="C26532" s="106"/>
      <c r="D26532" s="139"/>
      <c r="P26532" s="142"/>
      <c r="Q26532" s="142"/>
      <c r="R26532" s="142"/>
      <c r="S26532" s="139"/>
    </row>
    <row r="26533" spans="2:19" ht="15.75" customHeight="1" x14ac:dyDescent="0.25">
      <c r="B26533" s="106"/>
      <c r="C26533" s="106"/>
      <c r="D26533" s="139"/>
      <c r="P26533" s="142"/>
      <c r="Q26533" s="142"/>
      <c r="R26533" s="142"/>
      <c r="S26533" s="139"/>
    </row>
    <row r="26534" spans="2:19" ht="15.75" customHeight="1" x14ac:dyDescent="0.25">
      <c r="B26534" s="106"/>
      <c r="C26534" s="106"/>
      <c r="D26534" s="139"/>
      <c r="P26534" s="142"/>
      <c r="Q26534" s="142"/>
      <c r="R26534" s="142"/>
      <c r="S26534" s="139"/>
    </row>
    <row r="26535" spans="2:19" ht="15.75" customHeight="1" x14ac:dyDescent="0.25">
      <c r="B26535" s="106"/>
      <c r="C26535" s="106"/>
      <c r="D26535" s="139"/>
      <c r="P26535" s="142"/>
      <c r="Q26535" s="142"/>
      <c r="R26535" s="142"/>
      <c r="S26535" s="139"/>
    </row>
    <row r="26536" spans="2:19" ht="15.75" customHeight="1" x14ac:dyDescent="0.25">
      <c r="B26536" s="106"/>
      <c r="C26536" s="106"/>
      <c r="D26536" s="139"/>
      <c r="P26536" s="142"/>
      <c r="Q26536" s="142"/>
      <c r="R26536" s="142"/>
      <c r="S26536" s="139"/>
    </row>
    <row r="26537" spans="2:19" ht="15.75" customHeight="1" x14ac:dyDescent="0.25">
      <c r="B26537" s="106"/>
      <c r="C26537" s="106"/>
      <c r="D26537" s="139"/>
      <c r="P26537" s="142"/>
      <c r="Q26537" s="142"/>
      <c r="R26537" s="142"/>
      <c r="S26537" s="139"/>
    </row>
    <row r="26538" spans="2:19" ht="15.75" customHeight="1" x14ac:dyDescent="0.25">
      <c r="B26538" s="106"/>
      <c r="C26538" s="106"/>
      <c r="D26538" s="139"/>
      <c r="P26538" s="142"/>
      <c r="Q26538" s="142"/>
      <c r="R26538" s="142"/>
      <c r="S26538" s="139"/>
    </row>
    <row r="26539" spans="2:19" ht="15.75" customHeight="1" x14ac:dyDescent="0.25">
      <c r="B26539" s="106"/>
      <c r="C26539" s="106"/>
      <c r="D26539" s="139"/>
      <c r="P26539" s="142"/>
      <c r="Q26539" s="142"/>
      <c r="R26539" s="142"/>
      <c r="S26539" s="139"/>
    </row>
    <row r="26540" spans="2:19" ht="15.75" customHeight="1" x14ac:dyDescent="0.25">
      <c r="B26540" s="106"/>
      <c r="C26540" s="106"/>
      <c r="D26540" s="139"/>
      <c r="P26540" s="142"/>
      <c r="Q26540" s="142"/>
      <c r="R26540" s="142"/>
      <c r="S26540" s="139"/>
    </row>
    <row r="26541" spans="2:19" ht="15.75" customHeight="1" x14ac:dyDescent="0.25">
      <c r="B26541" s="106"/>
      <c r="C26541" s="106"/>
      <c r="D26541" s="139"/>
      <c r="P26541" s="142"/>
      <c r="Q26541" s="142"/>
      <c r="R26541" s="142"/>
      <c r="S26541" s="139"/>
    </row>
    <row r="26542" spans="2:19" ht="15.75" customHeight="1" x14ac:dyDescent="0.25">
      <c r="B26542" s="106"/>
      <c r="C26542" s="106"/>
      <c r="D26542" s="139"/>
      <c r="P26542" s="142"/>
      <c r="Q26542" s="142"/>
      <c r="R26542" s="142"/>
      <c r="S26542" s="139"/>
    </row>
    <row r="26543" spans="2:19" ht="15.75" customHeight="1" x14ac:dyDescent="0.25">
      <c r="B26543" s="106"/>
      <c r="C26543" s="106"/>
      <c r="D26543" s="139"/>
      <c r="P26543" s="142"/>
      <c r="Q26543" s="142"/>
      <c r="R26543" s="142"/>
      <c r="S26543" s="139"/>
    </row>
    <row r="26544" spans="2:19" ht="15.75" customHeight="1" x14ac:dyDescent="0.25">
      <c r="B26544" s="106"/>
      <c r="C26544" s="106"/>
      <c r="D26544" s="139"/>
      <c r="P26544" s="142"/>
      <c r="Q26544" s="142"/>
      <c r="R26544" s="142"/>
      <c r="S26544" s="139"/>
    </row>
    <row r="26545" spans="2:19" ht="15.75" customHeight="1" x14ac:dyDescent="0.25">
      <c r="B26545" s="106"/>
      <c r="C26545" s="106"/>
      <c r="D26545" s="139"/>
      <c r="P26545" s="142"/>
      <c r="Q26545" s="142"/>
      <c r="R26545" s="142"/>
      <c r="S26545" s="139"/>
    </row>
    <row r="26546" spans="2:19" ht="15.75" customHeight="1" x14ac:dyDescent="0.25">
      <c r="B26546" s="106"/>
      <c r="C26546" s="106"/>
      <c r="D26546" s="139"/>
      <c r="P26546" s="142"/>
      <c r="Q26546" s="142"/>
      <c r="R26546" s="142"/>
      <c r="S26546" s="139"/>
    </row>
    <row r="26547" spans="2:19" ht="15.75" customHeight="1" x14ac:dyDescent="0.25">
      <c r="B26547" s="106"/>
      <c r="C26547" s="106"/>
      <c r="D26547" s="139"/>
      <c r="P26547" s="142"/>
      <c r="Q26547" s="142"/>
      <c r="R26547" s="142"/>
      <c r="S26547" s="139"/>
    </row>
    <row r="26548" spans="2:19" ht="15.75" customHeight="1" x14ac:dyDescent="0.25">
      <c r="B26548" s="106"/>
      <c r="C26548" s="106"/>
      <c r="D26548" s="139"/>
      <c r="P26548" s="142"/>
      <c r="Q26548" s="142"/>
      <c r="R26548" s="142"/>
      <c r="S26548" s="139"/>
    </row>
    <row r="26549" spans="2:19" ht="15.75" customHeight="1" x14ac:dyDescent="0.25">
      <c r="B26549" s="106"/>
      <c r="C26549" s="106"/>
      <c r="D26549" s="139"/>
      <c r="P26549" s="142"/>
      <c r="Q26549" s="142"/>
      <c r="R26549" s="142"/>
      <c r="S26549" s="139"/>
    </row>
    <row r="26550" spans="2:19" ht="15.75" customHeight="1" x14ac:dyDescent="0.25">
      <c r="B26550" s="106"/>
      <c r="C26550" s="106"/>
      <c r="D26550" s="139"/>
      <c r="P26550" s="142"/>
      <c r="Q26550" s="142"/>
      <c r="R26550" s="142"/>
      <c r="S26550" s="139"/>
    </row>
    <row r="26551" spans="2:19" ht="15.75" customHeight="1" x14ac:dyDescent="0.25">
      <c r="B26551" s="106"/>
      <c r="C26551" s="106"/>
      <c r="D26551" s="139"/>
      <c r="P26551" s="142"/>
      <c r="Q26551" s="142"/>
      <c r="R26551" s="142"/>
      <c r="S26551" s="139"/>
    </row>
    <row r="26552" spans="2:19" ht="15.75" customHeight="1" x14ac:dyDescent="0.25">
      <c r="B26552" s="106"/>
      <c r="C26552" s="106"/>
      <c r="D26552" s="139"/>
      <c r="P26552" s="142"/>
      <c r="Q26552" s="142"/>
      <c r="R26552" s="142"/>
      <c r="S26552" s="139"/>
    </row>
    <row r="26553" spans="2:19" ht="15.75" customHeight="1" x14ac:dyDescent="0.25">
      <c r="B26553" s="106"/>
      <c r="C26553" s="106"/>
      <c r="D26553" s="139"/>
      <c r="P26553" s="142"/>
      <c r="Q26553" s="142"/>
      <c r="R26553" s="142"/>
      <c r="S26553" s="139"/>
    </row>
    <row r="26554" spans="2:19" ht="15.75" customHeight="1" x14ac:dyDescent="0.25">
      <c r="B26554" s="106"/>
      <c r="C26554" s="106"/>
      <c r="D26554" s="139"/>
      <c r="P26554" s="142"/>
      <c r="Q26554" s="142"/>
      <c r="R26554" s="142"/>
      <c r="S26554" s="139"/>
    </row>
    <row r="26555" spans="2:19" ht="15.75" customHeight="1" x14ac:dyDescent="0.25">
      <c r="B26555" s="106"/>
      <c r="C26555" s="106"/>
      <c r="D26555" s="139"/>
      <c r="P26555" s="142"/>
      <c r="Q26555" s="142"/>
      <c r="R26555" s="142"/>
      <c r="S26555" s="139"/>
    </row>
    <row r="26556" spans="2:19" ht="15.75" customHeight="1" x14ac:dyDescent="0.25">
      <c r="B26556" s="106"/>
      <c r="C26556" s="106"/>
      <c r="D26556" s="139"/>
      <c r="P26556" s="142"/>
      <c r="Q26556" s="142"/>
      <c r="R26556" s="142"/>
      <c r="S26556" s="139"/>
    </row>
    <row r="26557" spans="2:19" ht="15.75" customHeight="1" x14ac:dyDescent="0.25">
      <c r="B26557" s="106"/>
      <c r="C26557" s="106"/>
      <c r="D26557" s="139"/>
      <c r="P26557" s="142"/>
      <c r="Q26557" s="142"/>
      <c r="R26557" s="142"/>
      <c r="S26557" s="139"/>
    </row>
    <row r="26558" spans="2:19" ht="15.75" customHeight="1" x14ac:dyDescent="0.25">
      <c r="B26558" s="106"/>
      <c r="C26558" s="106"/>
      <c r="D26558" s="139"/>
      <c r="P26558" s="142"/>
      <c r="Q26558" s="142"/>
      <c r="R26558" s="142"/>
      <c r="S26558" s="139"/>
    </row>
    <row r="26559" spans="2:19" ht="15.75" customHeight="1" x14ac:dyDescent="0.25">
      <c r="B26559" s="106"/>
      <c r="C26559" s="106"/>
      <c r="D26559" s="139"/>
      <c r="P26559" s="142"/>
      <c r="Q26559" s="142"/>
      <c r="R26559" s="142"/>
      <c r="S26559" s="139"/>
    </row>
    <row r="26560" spans="2:19" ht="15.75" customHeight="1" x14ac:dyDescent="0.25">
      <c r="B26560" s="106"/>
      <c r="C26560" s="106"/>
      <c r="D26560" s="139"/>
      <c r="P26560" s="142"/>
      <c r="Q26560" s="142"/>
      <c r="R26560" s="142"/>
      <c r="S26560" s="139"/>
    </row>
    <row r="26561" spans="2:19" ht="15.75" customHeight="1" x14ac:dyDescent="0.25">
      <c r="B26561" s="106"/>
      <c r="C26561" s="106"/>
      <c r="D26561" s="139"/>
      <c r="P26561" s="142"/>
      <c r="Q26561" s="142"/>
      <c r="R26561" s="142"/>
      <c r="S26561" s="139"/>
    </row>
    <row r="26562" spans="2:19" ht="15.75" customHeight="1" x14ac:dyDescent="0.25">
      <c r="B26562" s="106"/>
      <c r="C26562" s="106"/>
      <c r="D26562" s="139"/>
      <c r="P26562" s="142"/>
      <c r="Q26562" s="142"/>
      <c r="R26562" s="142"/>
      <c r="S26562" s="139"/>
    </row>
    <row r="26563" spans="2:19" ht="15.75" customHeight="1" x14ac:dyDescent="0.25">
      <c r="B26563" s="106"/>
      <c r="C26563" s="106"/>
      <c r="D26563" s="139"/>
      <c r="P26563" s="142"/>
      <c r="Q26563" s="142"/>
      <c r="R26563" s="142"/>
      <c r="S26563" s="139"/>
    </row>
    <row r="26564" spans="2:19" ht="15.75" customHeight="1" x14ac:dyDescent="0.25">
      <c r="B26564" s="106"/>
      <c r="C26564" s="106"/>
      <c r="D26564" s="139"/>
      <c r="P26564" s="142"/>
      <c r="Q26564" s="142"/>
      <c r="R26564" s="142"/>
      <c r="S26564" s="139"/>
    </row>
    <row r="26565" spans="2:19" ht="15.75" customHeight="1" x14ac:dyDescent="0.25">
      <c r="B26565" s="106"/>
      <c r="C26565" s="106"/>
      <c r="D26565" s="139"/>
      <c r="P26565" s="142"/>
      <c r="Q26565" s="142"/>
      <c r="R26565" s="142"/>
      <c r="S26565" s="139"/>
    </row>
    <row r="26566" spans="2:19" ht="15.75" customHeight="1" x14ac:dyDescent="0.25">
      <c r="B26566" s="106"/>
      <c r="C26566" s="106"/>
      <c r="D26566" s="139"/>
      <c r="P26566" s="142"/>
      <c r="Q26566" s="142"/>
      <c r="R26566" s="142"/>
      <c r="S26566" s="139"/>
    </row>
    <row r="26567" spans="2:19" ht="15.75" customHeight="1" x14ac:dyDescent="0.25">
      <c r="B26567" s="106"/>
      <c r="C26567" s="106"/>
      <c r="D26567" s="139"/>
      <c r="P26567" s="142"/>
      <c r="Q26567" s="142"/>
      <c r="R26567" s="142"/>
      <c r="S26567" s="139"/>
    </row>
    <row r="26568" spans="2:19" ht="15.75" customHeight="1" x14ac:dyDescent="0.25">
      <c r="B26568" s="106"/>
      <c r="C26568" s="106"/>
      <c r="D26568" s="139"/>
      <c r="P26568" s="142"/>
      <c r="Q26568" s="142"/>
      <c r="R26568" s="142"/>
      <c r="S26568" s="139"/>
    </row>
    <row r="26569" spans="2:19" ht="15.75" customHeight="1" x14ac:dyDescent="0.25">
      <c r="B26569" s="106"/>
      <c r="C26569" s="106"/>
      <c r="D26569" s="139"/>
      <c r="P26569" s="142"/>
      <c r="Q26569" s="142"/>
      <c r="R26569" s="142"/>
      <c r="S26569" s="139"/>
    </row>
    <row r="26570" spans="2:19" ht="15.75" customHeight="1" x14ac:dyDescent="0.25">
      <c r="B26570" s="106"/>
      <c r="C26570" s="106"/>
      <c r="D26570" s="139"/>
      <c r="P26570" s="142"/>
      <c r="Q26570" s="142"/>
      <c r="R26570" s="142"/>
      <c r="S26570" s="139"/>
    </row>
    <row r="26571" spans="2:19" ht="15.75" customHeight="1" x14ac:dyDescent="0.25">
      <c r="B26571" s="106"/>
      <c r="C26571" s="106"/>
      <c r="D26571" s="139"/>
      <c r="P26571" s="142"/>
      <c r="Q26571" s="142"/>
      <c r="R26571" s="142"/>
      <c r="S26571" s="139"/>
    </row>
    <row r="26572" spans="2:19" ht="15.75" customHeight="1" x14ac:dyDescent="0.25">
      <c r="B26572" s="106"/>
      <c r="C26572" s="106"/>
      <c r="D26572" s="139"/>
      <c r="P26572" s="142"/>
      <c r="Q26572" s="142"/>
      <c r="R26572" s="142"/>
      <c r="S26572" s="139"/>
    </row>
    <row r="26573" spans="2:19" ht="15.75" customHeight="1" x14ac:dyDescent="0.25">
      <c r="B26573" s="106"/>
      <c r="C26573" s="106"/>
      <c r="D26573" s="139"/>
      <c r="P26573" s="142"/>
      <c r="Q26573" s="142"/>
      <c r="R26573" s="142"/>
      <c r="S26573" s="139"/>
    </row>
    <row r="26574" spans="2:19" ht="15.75" customHeight="1" x14ac:dyDescent="0.25">
      <c r="B26574" s="106"/>
      <c r="C26574" s="106"/>
      <c r="D26574" s="139"/>
      <c r="P26574" s="142"/>
      <c r="Q26574" s="142"/>
      <c r="R26574" s="142"/>
      <c r="S26574" s="139"/>
    </row>
    <row r="26575" spans="2:19" ht="15.75" customHeight="1" x14ac:dyDescent="0.25">
      <c r="B26575" s="106"/>
      <c r="C26575" s="106"/>
      <c r="D26575" s="139"/>
      <c r="P26575" s="142"/>
      <c r="Q26575" s="142"/>
      <c r="R26575" s="142"/>
      <c r="S26575" s="139"/>
    </row>
    <row r="26576" spans="2:19" ht="15.75" customHeight="1" x14ac:dyDescent="0.25">
      <c r="B26576" s="106"/>
      <c r="C26576" s="106"/>
      <c r="D26576" s="139"/>
      <c r="P26576" s="142"/>
      <c r="Q26576" s="142"/>
      <c r="R26576" s="142"/>
      <c r="S26576" s="139"/>
    </row>
    <row r="26577" spans="2:19" ht="15.75" customHeight="1" x14ac:dyDescent="0.25">
      <c r="B26577" s="106"/>
      <c r="C26577" s="106"/>
      <c r="D26577" s="139"/>
      <c r="P26577" s="142"/>
      <c r="Q26577" s="142"/>
      <c r="R26577" s="142"/>
      <c r="S26577" s="139"/>
    </row>
    <row r="26578" spans="2:19" ht="15.75" customHeight="1" x14ac:dyDescent="0.25">
      <c r="B26578" s="106"/>
      <c r="C26578" s="106"/>
      <c r="D26578" s="139"/>
      <c r="P26578" s="142"/>
      <c r="Q26578" s="142"/>
      <c r="R26578" s="142"/>
      <c r="S26578" s="139"/>
    </row>
    <row r="26579" spans="2:19" ht="15.75" customHeight="1" x14ac:dyDescent="0.25">
      <c r="B26579" s="106"/>
      <c r="C26579" s="106"/>
      <c r="D26579" s="139"/>
      <c r="P26579" s="142"/>
      <c r="Q26579" s="142"/>
      <c r="R26579" s="142"/>
      <c r="S26579" s="139"/>
    </row>
    <row r="26580" spans="2:19" ht="15.75" customHeight="1" x14ac:dyDescent="0.25">
      <c r="B26580" s="106"/>
      <c r="C26580" s="106"/>
      <c r="D26580" s="139"/>
      <c r="P26580" s="142"/>
      <c r="Q26580" s="142"/>
      <c r="R26580" s="142"/>
      <c r="S26580" s="139"/>
    </row>
    <row r="26581" spans="2:19" ht="15.75" customHeight="1" x14ac:dyDescent="0.25">
      <c r="B26581" s="106"/>
      <c r="C26581" s="106"/>
      <c r="D26581" s="139"/>
      <c r="P26581" s="142"/>
      <c r="Q26581" s="142"/>
      <c r="R26581" s="142"/>
      <c r="S26581" s="139"/>
    </row>
    <row r="26582" spans="2:19" ht="15.75" customHeight="1" x14ac:dyDescent="0.25">
      <c r="B26582" s="106"/>
      <c r="C26582" s="106"/>
      <c r="D26582" s="139"/>
      <c r="P26582" s="142"/>
      <c r="Q26582" s="142"/>
      <c r="R26582" s="142"/>
      <c r="S26582" s="139"/>
    </row>
    <row r="26583" spans="2:19" ht="15.75" customHeight="1" x14ac:dyDescent="0.25">
      <c r="B26583" s="106"/>
      <c r="C26583" s="106"/>
      <c r="D26583" s="139"/>
      <c r="P26583" s="142"/>
      <c r="Q26583" s="142"/>
      <c r="R26583" s="142"/>
      <c r="S26583" s="139"/>
    </row>
    <row r="26584" spans="2:19" ht="15.75" customHeight="1" x14ac:dyDescent="0.25">
      <c r="B26584" s="106"/>
      <c r="C26584" s="106"/>
      <c r="D26584" s="139"/>
      <c r="P26584" s="142"/>
      <c r="Q26584" s="142"/>
      <c r="R26584" s="142"/>
      <c r="S26584" s="139"/>
    </row>
    <row r="26585" spans="2:19" ht="15.75" customHeight="1" x14ac:dyDescent="0.25">
      <c r="B26585" s="106"/>
      <c r="C26585" s="106"/>
      <c r="D26585" s="139"/>
      <c r="P26585" s="142"/>
      <c r="Q26585" s="142"/>
      <c r="R26585" s="142"/>
      <c r="S26585" s="139"/>
    </row>
    <row r="26586" spans="2:19" ht="15.75" customHeight="1" x14ac:dyDescent="0.25">
      <c r="B26586" s="106"/>
      <c r="C26586" s="106"/>
      <c r="D26586" s="139"/>
      <c r="P26586" s="142"/>
      <c r="Q26586" s="142"/>
      <c r="R26586" s="142"/>
      <c r="S26586" s="139"/>
    </row>
    <row r="26587" spans="2:19" ht="15.75" customHeight="1" x14ac:dyDescent="0.25">
      <c r="B26587" s="106"/>
      <c r="C26587" s="106"/>
      <c r="D26587" s="139"/>
      <c r="P26587" s="142"/>
      <c r="Q26587" s="142"/>
      <c r="R26587" s="142"/>
      <c r="S26587" s="139"/>
    </row>
    <row r="26588" spans="2:19" ht="15.75" customHeight="1" x14ac:dyDescent="0.25">
      <c r="B26588" s="106"/>
      <c r="C26588" s="106"/>
      <c r="D26588" s="139"/>
      <c r="P26588" s="142"/>
      <c r="Q26588" s="142"/>
      <c r="R26588" s="142"/>
      <c r="S26588" s="139"/>
    </row>
    <row r="26589" spans="2:19" ht="15.75" customHeight="1" x14ac:dyDescent="0.25">
      <c r="B26589" s="106"/>
      <c r="C26589" s="106"/>
      <c r="D26589" s="139"/>
      <c r="P26589" s="142"/>
      <c r="Q26589" s="142"/>
      <c r="R26589" s="142"/>
      <c r="S26589" s="139"/>
    </row>
    <row r="26590" spans="2:19" ht="15.75" customHeight="1" x14ac:dyDescent="0.25">
      <c r="B26590" s="106"/>
      <c r="C26590" s="106"/>
      <c r="D26590" s="139"/>
      <c r="P26590" s="142"/>
      <c r="Q26590" s="142"/>
      <c r="R26590" s="142"/>
      <c r="S26590" s="139"/>
    </row>
    <row r="26591" spans="2:19" ht="15.75" customHeight="1" x14ac:dyDescent="0.25">
      <c r="B26591" s="106"/>
      <c r="C26591" s="106"/>
      <c r="D26591" s="139"/>
      <c r="P26591" s="142"/>
      <c r="Q26591" s="142"/>
      <c r="R26591" s="142"/>
      <c r="S26591" s="139"/>
    </row>
    <row r="26592" spans="2:19" ht="15.75" customHeight="1" x14ac:dyDescent="0.25">
      <c r="B26592" s="106"/>
      <c r="C26592" s="106"/>
      <c r="D26592" s="139"/>
      <c r="P26592" s="142"/>
      <c r="Q26592" s="142"/>
      <c r="R26592" s="142"/>
      <c r="S26592" s="139"/>
    </row>
    <row r="26593" spans="2:19" ht="15.75" customHeight="1" x14ac:dyDescent="0.25">
      <c r="B26593" s="106"/>
      <c r="C26593" s="106"/>
      <c r="D26593" s="139"/>
      <c r="P26593" s="142"/>
      <c r="Q26593" s="142"/>
      <c r="R26593" s="142"/>
      <c r="S26593" s="139"/>
    </row>
    <row r="26594" spans="2:19" ht="15.75" customHeight="1" x14ac:dyDescent="0.25">
      <c r="B26594" s="106"/>
      <c r="C26594" s="106"/>
      <c r="D26594" s="139"/>
      <c r="P26594" s="142"/>
      <c r="Q26594" s="142"/>
      <c r="R26594" s="142"/>
      <c r="S26594" s="139"/>
    </row>
    <row r="26595" spans="2:19" ht="15.75" customHeight="1" x14ac:dyDescent="0.25">
      <c r="B26595" s="106"/>
      <c r="C26595" s="106"/>
      <c r="D26595" s="139"/>
      <c r="P26595" s="142"/>
      <c r="Q26595" s="142"/>
      <c r="R26595" s="142"/>
      <c r="S26595" s="139"/>
    </row>
    <row r="26596" spans="2:19" ht="15.75" customHeight="1" x14ac:dyDescent="0.25">
      <c r="B26596" s="106"/>
      <c r="C26596" s="106"/>
      <c r="D26596" s="139"/>
      <c r="P26596" s="142"/>
      <c r="Q26596" s="142"/>
      <c r="R26596" s="142"/>
      <c r="S26596" s="139"/>
    </row>
    <row r="26597" spans="2:19" ht="15.75" customHeight="1" x14ac:dyDescent="0.25">
      <c r="B26597" s="106"/>
      <c r="C26597" s="106"/>
      <c r="D26597" s="139"/>
      <c r="P26597" s="142"/>
      <c r="Q26597" s="142"/>
      <c r="R26597" s="142"/>
      <c r="S26597" s="139"/>
    </row>
    <row r="26598" spans="2:19" ht="15.75" customHeight="1" x14ac:dyDescent="0.25">
      <c r="B26598" s="106"/>
      <c r="C26598" s="106"/>
      <c r="D26598" s="139"/>
      <c r="P26598" s="142"/>
      <c r="Q26598" s="142"/>
      <c r="R26598" s="142"/>
      <c r="S26598" s="139"/>
    </row>
    <row r="26599" spans="2:19" ht="15.75" customHeight="1" x14ac:dyDescent="0.25">
      <c r="B26599" s="106"/>
      <c r="C26599" s="106"/>
      <c r="D26599" s="139"/>
      <c r="P26599" s="142"/>
      <c r="Q26599" s="142"/>
      <c r="R26599" s="142"/>
      <c r="S26599" s="139"/>
    </row>
    <row r="26600" spans="2:19" ht="15.75" customHeight="1" x14ac:dyDescent="0.25">
      <c r="B26600" s="106"/>
      <c r="C26600" s="106"/>
      <c r="D26600" s="139"/>
      <c r="P26600" s="142"/>
      <c r="Q26600" s="142"/>
      <c r="R26600" s="142"/>
      <c r="S26600" s="139"/>
    </row>
    <row r="26601" spans="2:19" ht="15.75" customHeight="1" x14ac:dyDescent="0.25">
      <c r="B26601" s="106"/>
      <c r="C26601" s="106"/>
      <c r="D26601" s="139"/>
      <c r="P26601" s="142"/>
      <c r="Q26601" s="142"/>
      <c r="R26601" s="142"/>
      <c r="S26601" s="139"/>
    </row>
    <row r="26602" spans="2:19" ht="15.75" customHeight="1" x14ac:dyDescent="0.25">
      <c r="B26602" s="106"/>
      <c r="C26602" s="106"/>
      <c r="D26602" s="139"/>
      <c r="P26602" s="142"/>
      <c r="Q26602" s="142"/>
      <c r="R26602" s="142"/>
      <c r="S26602" s="139"/>
    </row>
    <row r="26603" spans="2:19" ht="15.75" customHeight="1" x14ac:dyDescent="0.25">
      <c r="B26603" s="106"/>
      <c r="C26603" s="106"/>
      <c r="D26603" s="139"/>
      <c r="P26603" s="142"/>
      <c r="Q26603" s="142"/>
      <c r="R26603" s="142"/>
      <c r="S26603" s="139"/>
    </row>
    <row r="26604" spans="2:19" ht="15.75" customHeight="1" x14ac:dyDescent="0.25">
      <c r="B26604" s="106"/>
      <c r="C26604" s="106"/>
      <c r="D26604" s="139"/>
      <c r="P26604" s="142"/>
      <c r="Q26604" s="142"/>
      <c r="R26604" s="142"/>
      <c r="S26604" s="139"/>
    </row>
    <row r="26605" spans="2:19" ht="15.75" customHeight="1" x14ac:dyDescent="0.25">
      <c r="B26605" s="106"/>
      <c r="C26605" s="106"/>
      <c r="D26605" s="139"/>
      <c r="P26605" s="142"/>
      <c r="Q26605" s="142"/>
      <c r="R26605" s="142"/>
      <c r="S26605" s="139"/>
    </row>
    <row r="26606" spans="2:19" ht="15.75" customHeight="1" x14ac:dyDescent="0.25">
      <c r="B26606" s="106"/>
      <c r="C26606" s="106"/>
      <c r="D26606" s="139"/>
      <c r="P26606" s="142"/>
      <c r="Q26606" s="142"/>
      <c r="R26606" s="142"/>
      <c r="S26606" s="139"/>
    </row>
    <row r="26607" spans="2:19" ht="15.75" customHeight="1" x14ac:dyDescent="0.25">
      <c r="B26607" s="106"/>
      <c r="C26607" s="106"/>
      <c r="D26607" s="139"/>
      <c r="P26607" s="142"/>
      <c r="Q26607" s="142"/>
      <c r="R26607" s="142"/>
      <c r="S26607" s="139"/>
    </row>
    <row r="26608" spans="2:19" ht="15.75" customHeight="1" x14ac:dyDescent="0.25">
      <c r="B26608" s="106"/>
      <c r="C26608" s="106"/>
      <c r="D26608" s="139"/>
      <c r="P26608" s="142"/>
      <c r="Q26608" s="142"/>
      <c r="R26608" s="142"/>
      <c r="S26608" s="139"/>
    </row>
    <row r="26609" spans="2:19" ht="15.75" customHeight="1" x14ac:dyDescent="0.25">
      <c r="B26609" s="106"/>
      <c r="C26609" s="106"/>
      <c r="D26609" s="139"/>
      <c r="P26609" s="142"/>
      <c r="Q26609" s="142"/>
      <c r="R26609" s="142"/>
      <c r="S26609" s="139"/>
    </row>
    <row r="26610" spans="2:19" ht="15.75" customHeight="1" x14ac:dyDescent="0.25">
      <c r="B26610" s="106"/>
      <c r="C26610" s="106"/>
      <c r="D26610" s="139"/>
      <c r="P26610" s="142"/>
      <c r="Q26610" s="142"/>
      <c r="R26610" s="142"/>
      <c r="S26610" s="139"/>
    </row>
    <row r="26611" spans="2:19" ht="15.75" customHeight="1" x14ac:dyDescent="0.25">
      <c r="B26611" s="106"/>
      <c r="C26611" s="106"/>
      <c r="D26611" s="139"/>
      <c r="P26611" s="142"/>
      <c r="Q26611" s="142"/>
      <c r="R26611" s="142"/>
      <c r="S26611" s="139"/>
    </row>
    <row r="26612" spans="2:19" ht="15.75" customHeight="1" x14ac:dyDescent="0.25">
      <c r="B26612" s="106"/>
      <c r="C26612" s="106"/>
      <c r="D26612" s="139"/>
      <c r="P26612" s="142"/>
      <c r="Q26612" s="142"/>
      <c r="R26612" s="142"/>
      <c r="S26612" s="139"/>
    </row>
    <row r="26613" spans="2:19" ht="15.75" customHeight="1" x14ac:dyDescent="0.25">
      <c r="B26613" s="106"/>
      <c r="C26613" s="106"/>
      <c r="D26613" s="139"/>
      <c r="P26613" s="142"/>
      <c r="Q26613" s="142"/>
      <c r="R26613" s="142"/>
      <c r="S26613" s="139"/>
    </row>
    <row r="26614" spans="2:19" ht="15.75" customHeight="1" x14ac:dyDescent="0.25">
      <c r="B26614" s="106"/>
      <c r="C26614" s="106"/>
      <c r="D26614" s="139"/>
      <c r="P26614" s="142"/>
      <c r="Q26614" s="142"/>
      <c r="R26614" s="142"/>
      <c r="S26614" s="139"/>
    </row>
    <row r="26615" spans="2:19" ht="15.75" customHeight="1" x14ac:dyDescent="0.25">
      <c r="B26615" s="106"/>
      <c r="C26615" s="106"/>
      <c r="D26615" s="139"/>
      <c r="P26615" s="142"/>
      <c r="Q26615" s="142"/>
      <c r="R26615" s="142"/>
      <c r="S26615" s="139"/>
    </row>
    <row r="26616" spans="2:19" ht="15.75" customHeight="1" x14ac:dyDescent="0.25">
      <c r="B26616" s="106"/>
      <c r="C26616" s="106"/>
      <c r="D26616" s="139"/>
      <c r="P26616" s="142"/>
      <c r="Q26616" s="142"/>
      <c r="R26616" s="142"/>
      <c r="S26616" s="139"/>
    </row>
    <row r="26617" spans="2:19" ht="15.75" customHeight="1" x14ac:dyDescent="0.25">
      <c r="B26617" s="106"/>
      <c r="C26617" s="106"/>
      <c r="D26617" s="139"/>
      <c r="P26617" s="142"/>
      <c r="Q26617" s="142"/>
      <c r="R26617" s="142"/>
      <c r="S26617" s="139"/>
    </row>
    <row r="26618" spans="2:19" ht="15.75" customHeight="1" x14ac:dyDescent="0.25">
      <c r="B26618" s="106"/>
      <c r="C26618" s="106"/>
      <c r="D26618" s="139"/>
      <c r="P26618" s="142"/>
      <c r="Q26618" s="142"/>
      <c r="R26618" s="142"/>
      <c r="S26618" s="139"/>
    </row>
    <row r="26619" spans="2:19" ht="15.75" customHeight="1" x14ac:dyDescent="0.25">
      <c r="B26619" s="106"/>
      <c r="C26619" s="106"/>
      <c r="D26619" s="139"/>
      <c r="P26619" s="142"/>
      <c r="Q26619" s="142"/>
      <c r="R26619" s="142"/>
      <c r="S26619" s="139"/>
    </row>
    <row r="26620" spans="2:19" ht="15.75" customHeight="1" x14ac:dyDescent="0.25">
      <c r="B26620" s="106"/>
      <c r="C26620" s="106"/>
      <c r="D26620" s="139"/>
      <c r="P26620" s="142"/>
      <c r="Q26620" s="142"/>
      <c r="R26620" s="142"/>
      <c r="S26620" s="139"/>
    </row>
    <row r="26621" spans="2:19" ht="15.75" customHeight="1" x14ac:dyDescent="0.25">
      <c r="B26621" s="106"/>
      <c r="C26621" s="106"/>
      <c r="D26621" s="139"/>
      <c r="P26621" s="142"/>
      <c r="Q26621" s="142"/>
      <c r="R26621" s="142"/>
      <c r="S26621" s="139"/>
    </row>
    <row r="26622" spans="2:19" ht="15.75" customHeight="1" x14ac:dyDescent="0.25">
      <c r="B26622" s="106"/>
      <c r="C26622" s="106"/>
      <c r="D26622" s="139"/>
      <c r="P26622" s="142"/>
      <c r="Q26622" s="142"/>
      <c r="R26622" s="142"/>
      <c r="S26622" s="139"/>
    </row>
    <row r="26623" spans="2:19" ht="15.75" customHeight="1" x14ac:dyDescent="0.25">
      <c r="B26623" s="106"/>
      <c r="C26623" s="106"/>
      <c r="D26623" s="139"/>
      <c r="P26623" s="142"/>
      <c r="Q26623" s="142"/>
      <c r="R26623" s="142"/>
      <c r="S26623" s="139"/>
    </row>
    <row r="26624" spans="2:19" ht="15.75" customHeight="1" x14ac:dyDescent="0.25">
      <c r="B26624" s="106"/>
      <c r="C26624" s="106"/>
      <c r="D26624" s="139"/>
      <c r="P26624" s="142"/>
      <c r="Q26624" s="142"/>
      <c r="R26624" s="142"/>
      <c r="S26624" s="139"/>
    </row>
    <row r="26625" spans="2:19" ht="15.75" customHeight="1" x14ac:dyDescent="0.25">
      <c r="B26625" s="106"/>
      <c r="C26625" s="106"/>
      <c r="D26625" s="139"/>
      <c r="P26625" s="142"/>
      <c r="Q26625" s="142"/>
      <c r="R26625" s="142"/>
      <c r="S26625" s="139"/>
    </row>
    <row r="26626" spans="2:19" ht="15.75" customHeight="1" x14ac:dyDescent="0.25">
      <c r="B26626" s="106"/>
      <c r="C26626" s="106"/>
      <c r="D26626" s="139"/>
      <c r="P26626" s="142"/>
      <c r="Q26626" s="142"/>
      <c r="R26626" s="142"/>
      <c r="S26626" s="139"/>
    </row>
    <row r="26627" spans="2:19" ht="15.75" customHeight="1" x14ac:dyDescent="0.25">
      <c r="B26627" s="106"/>
      <c r="C26627" s="106"/>
      <c r="D26627" s="139"/>
      <c r="P26627" s="142"/>
      <c r="Q26627" s="142"/>
      <c r="R26627" s="142"/>
      <c r="S26627" s="139"/>
    </row>
    <row r="26628" spans="2:19" ht="15.75" customHeight="1" x14ac:dyDescent="0.25">
      <c r="B26628" s="106"/>
      <c r="C26628" s="106"/>
      <c r="D26628" s="139"/>
      <c r="P26628" s="142"/>
      <c r="Q26628" s="142"/>
      <c r="R26628" s="142"/>
      <c r="S26628" s="139"/>
    </row>
    <row r="26629" spans="2:19" ht="15.75" customHeight="1" x14ac:dyDescent="0.25">
      <c r="B26629" s="106"/>
      <c r="C26629" s="106"/>
      <c r="D26629" s="139"/>
      <c r="P26629" s="142"/>
      <c r="Q26629" s="142"/>
      <c r="R26629" s="142"/>
      <c r="S26629" s="139"/>
    </row>
    <row r="26630" spans="2:19" ht="15.75" customHeight="1" x14ac:dyDescent="0.25">
      <c r="B26630" s="106"/>
      <c r="C26630" s="106"/>
      <c r="D26630" s="139"/>
      <c r="P26630" s="142"/>
      <c r="Q26630" s="142"/>
      <c r="R26630" s="142"/>
      <c r="S26630" s="139"/>
    </row>
    <row r="26631" spans="2:19" ht="15.75" customHeight="1" x14ac:dyDescent="0.25">
      <c r="B26631" s="106"/>
      <c r="C26631" s="106"/>
      <c r="D26631" s="139"/>
      <c r="P26631" s="142"/>
      <c r="Q26631" s="142"/>
      <c r="R26631" s="142"/>
      <c r="S26631" s="139"/>
    </row>
    <row r="26632" spans="2:19" ht="15.75" customHeight="1" x14ac:dyDescent="0.25">
      <c r="B26632" s="106"/>
      <c r="C26632" s="106"/>
      <c r="D26632" s="139"/>
      <c r="P26632" s="142"/>
      <c r="Q26632" s="142"/>
      <c r="R26632" s="142"/>
      <c r="S26632" s="139"/>
    </row>
    <row r="26633" spans="2:19" ht="15.75" customHeight="1" x14ac:dyDescent="0.25">
      <c r="B26633" s="106"/>
      <c r="C26633" s="106"/>
      <c r="D26633" s="139"/>
      <c r="P26633" s="142"/>
      <c r="Q26633" s="142"/>
      <c r="R26633" s="142"/>
      <c r="S26633" s="139"/>
    </row>
    <row r="26634" spans="2:19" ht="15.75" customHeight="1" x14ac:dyDescent="0.25">
      <c r="B26634" s="106"/>
      <c r="C26634" s="106"/>
      <c r="D26634" s="139"/>
      <c r="P26634" s="142"/>
      <c r="Q26634" s="142"/>
      <c r="R26634" s="142"/>
      <c r="S26634" s="139"/>
    </row>
    <row r="26635" spans="2:19" ht="15.75" customHeight="1" x14ac:dyDescent="0.25">
      <c r="B26635" s="106"/>
      <c r="C26635" s="106"/>
      <c r="D26635" s="139"/>
      <c r="P26635" s="142"/>
      <c r="Q26635" s="142"/>
      <c r="R26635" s="142"/>
      <c r="S26635" s="139"/>
    </row>
    <row r="26636" spans="2:19" ht="15.75" customHeight="1" x14ac:dyDescent="0.25">
      <c r="B26636" s="106"/>
      <c r="C26636" s="106"/>
      <c r="D26636" s="139"/>
      <c r="P26636" s="142"/>
      <c r="Q26636" s="142"/>
      <c r="R26636" s="142"/>
      <c r="S26636" s="139"/>
    </row>
    <row r="26637" spans="2:19" ht="15.75" customHeight="1" x14ac:dyDescent="0.25">
      <c r="B26637" s="106"/>
      <c r="C26637" s="106"/>
      <c r="D26637" s="139"/>
      <c r="P26637" s="142"/>
      <c r="Q26637" s="142"/>
      <c r="R26637" s="142"/>
      <c r="S26637" s="139"/>
    </row>
    <row r="26638" spans="2:19" ht="15.75" customHeight="1" x14ac:dyDescent="0.25">
      <c r="B26638" s="106"/>
      <c r="C26638" s="106"/>
      <c r="D26638" s="139"/>
      <c r="P26638" s="142"/>
      <c r="Q26638" s="142"/>
      <c r="R26638" s="142"/>
      <c r="S26638" s="139"/>
    </row>
    <row r="26639" spans="2:19" ht="15.75" customHeight="1" x14ac:dyDescent="0.25">
      <c r="B26639" s="106"/>
      <c r="C26639" s="106"/>
      <c r="D26639" s="139"/>
      <c r="P26639" s="142"/>
      <c r="Q26639" s="142"/>
      <c r="R26639" s="142"/>
      <c r="S26639" s="139"/>
    </row>
    <row r="26640" spans="2:19" ht="15.75" customHeight="1" x14ac:dyDescent="0.25">
      <c r="B26640" s="106"/>
      <c r="C26640" s="106"/>
      <c r="D26640" s="139"/>
      <c r="P26640" s="142"/>
      <c r="Q26640" s="142"/>
      <c r="R26640" s="142"/>
      <c r="S26640" s="139"/>
    </row>
    <row r="26641" spans="2:19" ht="15.75" customHeight="1" x14ac:dyDescent="0.25">
      <c r="B26641" s="106"/>
      <c r="C26641" s="106"/>
      <c r="D26641" s="139"/>
      <c r="P26641" s="142"/>
      <c r="Q26641" s="142"/>
      <c r="R26641" s="142"/>
      <c r="S26641" s="139"/>
    </row>
    <row r="26642" spans="2:19" ht="15.75" customHeight="1" x14ac:dyDescent="0.25">
      <c r="B26642" s="106"/>
      <c r="C26642" s="106"/>
      <c r="D26642" s="139"/>
      <c r="P26642" s="142"/>
      <c r="Q26642" s="142"/>
      <c r="R26642" s="142"/>
      <c r="S26642" s="139"/>
    </row>
    <row r="26643" spans="2:19" ht="15.75" customHeight="1" x14ac:dyDescent="0.25">
      <c r="B26643" s="106"/>
      <c r="C26643" s="106"/>
      <c r="D26643" s="139"/>
      <c r="P26643" s="142"/>
      <c r="Q26643" s="142"/>
      <c r="R26643" s="142"/>
      <c r="S26643" s="139"/>
    </row>
    <row r="26644" spans="2:19" ht="15.75" customHeight="1" x14ac:dyDescent="0.25">
      <c r="B26644" s="106"/>
      <c r="C26644" s="106"/>
      <c r="D26644" s="139"/>
      <c r="P26644" s="142"/>
      <c r="Q26644" s="142"/>
      <c r="R26644" s="142"/>
      <c r="S26644" s="139"/>
    </row>
    <row r="26645" spans="2:19" ht="15.75" customHeight="1" x14ac:dyDescent="0.25">
      <c r="B26645" s="106"/>
      <c r="C26645" s="106"/>
      <c r="D26645" s="139"/>
      <c r="P26645" s="142"/>
      <c r="Q26645" s="142"/>
      <c r="R26645" s="142"/>
      <c r="S26645" s="139"/>
    </row>
    <row r="26646" spans="2:19" ht="15.75" customHeight="1" x14ac:dyDescent="0.25">
      <c r="B26646" s="106"/>
      <c r="C26646" s="106"/>
      <c r="D26646" s="139"/>
      <c r="P26646" s="142"/>
      <c r="Q26646" s="142"/>
      <c r="R26646" s="142"/>
      <c r="S26646" s="139"/>
    </row>
    <row r="26647" spans="2:19" ht="15.75" customHeight="1" x14ac:dyDescent="0.25">
      <c r="B26647" s="106"/>
      <c r="C26647" s="106"/>
      <c r="D26647" s="139"/>
      <c r="P26647" s="142"/>
      <c r="Q26647" s="142"/>
      <c r="R26647" s="142"/>
      <c r="S26647" s="139"/>
    </row>
    <row r="26648" spans="2:19" ht="15.75" customHeight="1" x14ac:dyDescent="0.25">
      <c r="B26648" s="106"/>
      <c r="C26648" s="106"/>
      <c r="D26648" s="139"/>
      <c r="P26648" s="142"/>
      <c r="Q26648" s="142"/>
      <c r="R26648" s="142"/>
      <c r="S26648" s="139"/>
    </row>
    <row r="26649" spans="2:19" ht="15.75" customHeight="1" x14ac:dyDescent="0.25">
      <c r="B26649" s="106"/>
      <c r="C26649" s="106"/>
      <c r="D26649" s="139"/>
      <c r="P26649" s="142"/>
      <c r="Q26649" s="142"/>
      <c r="R26649" s="142"/>
      <c r="S26649" s="139"/>
    </row>
    <row r="26650" spans="2:19" ht="15.75" customHeight="1" x14ac:dyDescent="0.25">
      <c r="B26650" s="106"/>
      <c r="C26650" s="106"/>
      <c r="D26650" s="139"/>
      <c r="P26650" s="142"/>
      <c r="Q26650" s="142"/>
      <c r="R26650" s="142"/>
      <c r="S26650" s="139"/>
    </row>
    <row r="26651" spans="2:19" ht="15.75" customHeight="1" x14ac:dyDescent="0.25">
      <c r="B26651" s="106"/>
      <c r="C26651" s="106"/>
      <c r="D26651" s="139"/>
      <c r="P26651" s="142"/>
      <c r="Q26651" s="142"/>
      <c r="R26651" s="142"/>
      <c r="S26651" s="139"/>
    </row>
    <row r="26652" spans="2:19" ht="15.75" customHeight="1" x14ac:dyDescent="0.25">
      <c r="B26652" s="106"/>
      <c r="C26652" s="106"/>
      <c r="D26652" s="139"/>
      <c r="P26652" s="142"/>
      <c r="Q26652" s="142"/>
      <c r="R26652" s="142"/>
      <c r="S26652" s="139"/>
    </row>
    <row r="26653" spans="2:19" ht="15.75" customHeight="1" x14ac:dyDescent="0.25">
      <c r="B26653" s="106"/>
      <c r="C26653" s="106"/>
      <c r="D26653" s="139"/>
      <c r="P26653" s="142"/>
      <c r="Q26653" s="142"/>
      <c r="R26653" s="142"/>
      <c r="S26653" s="139"/>
    </row>
    <row r="26654" spans="2:19" ht="15.75" customHeight="1" x14ac:dyDescent="0.25">
      <c r="B26654" s="106"/>
      <c r="C26654" s="106"/>
      <c r="D26654" s="139"/>
      <c r="P26654" s="142"/>
      <c r="Q26654" s="142"/>
      <c r="R26654" s="142"/>
      <c r="S26654" s="139"/>
    </row>
    <row r="26655" spans="2:19" ht="15.75" customHeight="1" x14ac:dyDescent="0.25">
      <c r="B26655" s="106"/>
      <c r="C26655" s="106"/>
      <c r="D26655" s="139"/>
      <c r="P26655" s="142"/>
      <c r="Q26655" s="142"/>
      <c r="R26655" s="142"/>
      <c r="S26655" s="139"/>
    </row>
    <row r="26656" spans="2:19" ht="15.75" customHeight="1" x14ac:dyDescent="0.25">
      <c r="B26656" s="106"/>
      <c r="C26656" s="106"/>
      <c r="D26656" s="139"/>
      <c r="P26656" s="142"/>
      <c r="Q26656" s="142"/>
      <c r="R26656" s="142"/>
      <c r="S26656" s="139"/>
    </row>
    <row r="26657" spans="2:19" ht="15.75" customHeight="1" x14ac:dyDescent="0.25">
      <c r="B26657" s="106"/>
      <c r="C26657" s="106"/>
      <c r="D26657" s="139"/>
      <c r="P26657" s="142"/>
      <c r="Q26657" s="142"/>
      <c r="R26657" s="142"/>
      <c r="S26657" s="139"/>
    </row>
    <row r="26658" spans="2:19" ht="15.75" customHeight="1" x14ac:dyDescent="0.25">
      <c r="B26658" s="106"/>
      <c r="C26658" s="106"/>
      <c r="D26658" s="139"/>
      <c r="P26658" s="142"/>
      <c r="Q26658" s="142"/>
      <c r="R26658" s="142"/>
      <c r="S26658" s="139"/>
    </row>
    <row r="26659" spans="2:19" ht="15.75" customHeight="1" x14ac:dyDescent="0.25">
      <c r="B26659" s="106"/>
      <c r="C26659" s="106"/>
      <c r="D26659" s="139"/>
      <c r="P26659" s="142"/>
      <c r="Q26659" s="142"/>
      <c r="R26659" s="142"/>
      <c r="S26659" s="139"/>
    </row>
    <row r="26660" spans="2:19" ht="15.75" customHeight="1" x14ac:dyDescent="0.25">
      <c r="B26660" s="106"/>
      <c r="C26660" s="106"/>
      <c r="D26660" s="139"/>
      <c r="P26660" s="142"/>
      <c r="Q26660" s="142"/>
      <c r="R26660" s="142"/>
      <c r="S26660" s="139"/>
    </row>
    <row r="26661" spans="2:19" ht="15.75" customHeight="1" x14ac:dyDescent="0.25">
      <c r="B26661" s="106"/>
      <c r="C26661" s="106"/>
      <c r="D26661" s="139"/>
      <c r="P26661" s="142"/>
      <c r="Q26661" s="142"/>
      <c r="R26661" s="142"/>
      <c r="S26661" s="139"/>
    </row>
    <row r="26662" spans="2:19" ht="15.75" customHeight="1" x14ac:dyDescent="0.25">
      <c r="B26662" s="106"/>
      <c r="C26662" s="106"/>
      <c r="D26662" s="139"/>
      <c r="P26662" s="142"/>
      <c r="Q26662" s="142"/>
      <c r="R26662" s="142"/>
      <c r="S26662" s="139"/>
    </row>
    <row r="26663" spans="2:19" ht="15.75" customHeight="1" x14ac:dyDescent="0.25">
      <c r="B26663" s="106"/>
      <c r="C26663" s="106"/>
      <c r="D26663" s="139"/>
      <c r="P26663" s="142"/>
      <c r="Q26663" s="142"/>
      <c r="R26663" s="142"/>
      <c r="S26663" s="139"/>
    </row>
    <row r="26664" spans="2:19" ht="15.75" customHeight="1" x14ac:dyDescent="0.25">
      <c r="B26664" s="106"/>
      <c r="C26664" s="106"/>
      <c r="D26664" s="139"/>
      <c r="P26664" s="142"/>
      <c r="Q26664" s="142"/>
      <c r="R26664" s="142"/>
      <c r="S26664" s="139"/>
    </row>
    <row r="26665" spans="2:19" ht="15.75" customHeight="1" x14ac:dyDescent="0.25">
      <c r="B26665" s="106"/>
      <c r="C26665" s="106"/>
      <c r="D26665" s="139"/>
      <c r="P26665" s="142"/>
      <c r="Q26665" s="142"/>
      <c r="R26665" s="142"/>
      <c r="S26665" s="139"/>
    </row>
    <row r="26666" spans="2:19" ht="15.75" customHeight="1" x14ac:dyDescent="0.25">
      <c r="B26666" s="106"/>
      <c r="C26666" s="106"/>
      <c r="D26666" s="139"/>
      <c r="P26666" s="142"/>
      <c r="Q26666" s="142"/>
      <c r="R26666" s="142"/>
      <c r="S26666" s="139"/>
    </row>
    <row r="26667" spans="2:19" ht="15.75" customHeight="1" x14ac:dyDescent="0.25">
      <c r="B26667" s="106"/>
      <c r="C26667" s="106"/>
      <c r="D26667" s="139"/>
      <c r="P26667" s="142"/>
      <c r="Q26667" s="142"/>
      <c r="R26667" s="142"/>
      <c r="S26667" s="139"/>
    </row>
    <row r="26668" spans="2:19" ht="15.75" customHeight="1" x14ac:dyDescent="0.25">
      <c r="B26668" s="106"/>
      <c r="C26668" s="106"/>
      <c r="D26668" s="139"/>
      <c r="P26668" s="142"/>
      <c r="Q26668" s="142"/>
      <c r="R26668" s="142"/>
      <c r="S26668" s="139"/>
    </row>
    <row r="26669" spans="2:19" ht="15.75" customHeight="1" x14ac:dyDescent="0.25">
      <c r="B26669" s="106"/>
      <c r="C26669" s="106"/>
      <c r="D26669" s="139"/>
      <c r="P26669" s="142"/>
      <c r="Q26669" s="142"/>
      <c r="R26669" s="142"/>
      <c r="S26669" s="139"/>
    </row>
    <row r="26670" spans="2:19" ht="15.75" customHeight="1" x14ac:dyDescent="0.25">
      <c r="B26670" s="106"/>
      <c r="C26670" s="106"/>
      <c r="D26670" s="139"/>
      <c r="P26670" s="142"/>
      <c r="Q26670" s="142"/>
      <c r="R26670" s="142"/>
      <c r="S26670" s="139"/>
    </row>
    <row r="26671" spans="2:19" ht="15.75" customHeight="1" x14ac:dyDescent="0.25">
      <c r="B26671" s="106"/>
      <c r="C26671" s="106"/>
      <c r="D26671" s="139"/>
      <c r="P26671" s="142"/>
      <c r="Q26671" s="142"/>
      <c r="R26671" s="142"/>
      <c r="S26671" s="139"/>
    </row>
    <row r="26672" spans="2:19" ht="15.75" customHeight="1" x14ac:dyDescent="0.25">
      <c r="B26672" s="106"/>
      <c r="C26672" s="106"/>
      <c r="D26672" s="139"/>
      <c r="P26672" s="142"/>
      <c r="Q26672" s="142"/>
      <c r="R26672" s="142"/>
      <c r="S26672" s="139"/>
    </row>
    <row r="26673" spans="2:19" ht="15.75" customHeight="1" x14ac:dyDescent="0.25">
      <c r="B26673" s="106"/>
      <c r="C26673" s="106"/>
      <c r="D26673" s="139"/>
      <c r="P26673" s="142"/>
      <c r="Q26673" s="142"/>
      <c r="R26673" s="142"/>
      <c r="S26673" s="139"/>
    </row>
    <row r="26674" spans="2:19" ht="15.75" customHeight="1" x14ac:dyDescent="0.25">
      <c r="B26674" s="106"/>
      <c r="C26674" s="106"/>
      <c r="D26674" s="139"/>
      <c r="P26674" s="142"/>
      <c r="Q26674" s="142"/>
      <c r="R26674" s="142"/>
      <c r="S26674" s="139"/>
    </row>
    <row r="26675" spans="2:19" ht="15.75" customHeight="1" x14ac:dyDescent="0.25">
      <c r="B26675" s="106"/>
      <c r="C26675" s="106"/>
      <c r="D26675" s="139"/>
      <c r="P26675" s="142"/>
      <c r="Q26675" s="142"/>
      <c r="R26675" s="142"/>
      <c r="S26675" s="139"/>
    </row>
    <row r="26676" spans="2:19" ht="15.75" customHeight="1" x14ac:dyDescent="0.25">
      <c r="B26676" s="106"/>
      <c r="C26676" s="106"/>
      <c r="D26676" s="139"/>
      <c r="P26676" s="142"/>
      <c r="Q26676" s="142"/>
      <c r="R26676" s="142"/>
      <c r="S26676" s="139"/>
    </row>
    <row r="26677" spans="2:19" ht="15.75" customHeight="1" x14ac:dyDescent="0.25">
      <c r="B26677" s="106"/>
      <c r="C26677" s="106"/>
      <c r="D26677" s="139"/>
      <c r="P26677" s="142"/>
      <c r="Q26677" s="142"/>
      <c r="R26677" s="142"/>
      <c r="S26677" s="139"/>
    </row>
    <row r="26678" spans="2:19" ht="15.75" customHeight="1" x14ac:dyDescent="0.25">
      <c r="B26678" s="106"/>
      <c r="C26678" s="106"/>
      <c r="D26678" s="139"/>
      <c r="P26678" s="142"/>
      <c r="Q26678" s="142"/>
      <c r="R26678" s="142"/>
      <c r="S26678" s="139"/>
    </row>
    <row r="26679" spans="2:19" ht="15.75" customHeight="1" x14ac:dyDescent="0.25">
      <c r="B26679" s="106"/>
      <c r="C26679" s="106"/>
      <c r="D26679" s="139"/>
      <c r="P26679" s="142"/>
      <c r="Q26679" s="142"/>
      <c r="R26679" s="142"/>
      <c r="S26679" s="139"/>
    </row>
    <row r="26680" spans="2:19" ht="15.75" customHeight="1" x14ac:dyDescent="0.25">
      <c r="B26680" s="106"/>
      <c r="C26680" s="106"/>
      <c r="D26680" s="139"/>
      <c r="P26680" s="142"/>
      <c r="Q26680" s="142"/>
      <c r="R26680" s="142"/>
      <c r="S26680" s="139"/>
    </row>
    <row r="26681" spans="2:19" ht="15.75" customHeight="1" x14ac:dyDescent="0.25">
      <c r="B26681" s="106"/>
      <c r="C26681" s="106"/>
      <c r="D26681" s="139"/>
      <c r="P26681" s="142"/>
      <c r="Q26681" s="142"/>
      <c r="R26681" s="142"/>
      <c r="S26681" s="139"/>
    </row>
    <row r="26682" spans="2:19" ht="15.75" customHeight="1" x14ac:dyDescent="0.25">
      <c r="B26682" s="106"/>
      <c r="C26682" s="106"/>
      <c r="D26682" s="139"/>
      <c r="P26682" s="142"/>
      <c r="Q26682" s="142"/>
      <c r="R26682" s="142"/>
      <c r="S26682" s="139"/>
    </row>
    <row r="26683" spans="2:19" ht="15.75" customHeight="1" x14ac:dyDescent="0.25">
      <c r="B26683" s="106"/>
      <c r="C26683" s="106"/>
      <c r="D26683" s="139"/>
      <c r="P26683" s="142"/>
      <c r="Q26683" s="142"/>
      <c r="R26683" s="142"/>
      <c r="S26683" s="139"/>
    </row>
    <row r="26684" spans="2:19" ht="15.75" customHeight="1" x14ac:dyDescent="0.25">
      <c r="B26684" s="106"/>
      <c r="C26684" s="106"/>
      <c r="D26684" s="139"/>
      <c r="P26684" s="142"/>
      <c r="Q26684" s="142"/>
      <c r="R26684" s="142"/>
      <c r="S26684" s="139"/>
    </row>
    <row r="26685" spans="2:19" ht="15.75" customHeight="1" x14ac:dyDescent="0.25">
      <c r="B26685" s="106"/>
      <c r="C26685" s="106"/>
      <c r="D26685" s="139"/>
      <c r="P26685" s="142"/>
      <c r="Q26685" s="142"/>
      <c r="R26685" s="142"/>
      <c r="S26685" s="139"/>
    </row>
    <row r="26686" spans="2:19" ht="15.75" customHeight="1" x14ac:dyDescent="0.25">
      <c r="B26686" s="106"/>
      <c r="C26686" s="106"/>
      <c r="D26686" s="139"/>
      <c r="P26686" s="142"/>
      <c r="Q26686" s="142"/>
      <c r="R26686" s="142"/>
      <c r="S26686" s="139"/>
    </row>
    <row r="26687" spans="2:19" ht="15.75" customHeight="1" x14ac:dyDescent="0.25">
      <c r="B26687" s="106"/>
      <c r="C26687" s="106"/>
      <c r="D26687" s="139"/>
      <c r="P26687" s="142"/>
      <c r="Q26687" s="142"/>
      <c r="R26687" s="142"/>
      <c r="S26687" s="139"/>
    </row>
    <row r="26688" spans="2:19" ht="15.75" customHeight="1" x14ac:dyDescent="0.25">
      <c r="B26688" s="106"/>
      <c r="C26688" s="106"/>
      <c r="D26688" s="139"/>
      <c r="P26688" s="142"/>
      <c r="Q26688" s="142"/>
      <c r="R26688" s="142"/>
      <c r="S26688" s="139"/>
    </row>
    <row r="26689" spans="2:19" ht="15.75" customHeight="1" x14ac:dyDescent="0.25">
      <c r="B26689" s="106"/>
      <c r="C26689" s="106"/>
      <c r="D26689" s="139"/>
      <c r="P26689" s="142"/>
      <c r="Q26689" s="142"/>
      <c r="R26689" s="142"/>
      <c r="S26689" s="139"/>
    </row>
    <row r="26690" spans="2:19" ht="15.75" customHeight="1" x14ac:dyDescent="0.25">
      <c r="B26690" s="106"/>
      <c r="C26690" s="106"/>
      <c r="D26690" s="139"/>
      <c r="P26690" s="142"/>
      <c r="Q26690" s="142"/>
      <c r="R26690" s="142"/>
      <c r="S26690" s="139"/>
    </row>
    <row r="26691" spans="2:19" ht="15.75" customHeight="1" x14ac:dyDescent="0.25">
      <c r="B26691" s="106"/>
      <c r="C26691" s="106"/>
      <c r="D26691" s="139"/>
      <c r="P26691" s="142"/>
      <c r="Q26691" s="142"/>
      <c r="R26691" s="142"/>
      <c r="S26691" s="139"/>
    </row>
    <row r="26692" spans="2:19" ht="15.75" customHeight="1" x14ac:dyDescent="0.25">
      <c r="B26692" s="106"/>
      <c r="C26692" s="106"/>
      <c r="D26692" s="139"/>
      <c r="P26692" s="142"/>
      <c r="Q26692" s="142"/>
      <c r="R26692" s="142"/>
      <c r="S26692" s="139"/>
    </row>
    <row r="26693" spans="2:19" ht="15.75" customHeight="1" x14ac:dyDescent="0.25">
      <c r="B26693" s="106"/>
      <c r="C26693" s="106"/>
      <c r="D26693" s="139"/>
      <c r="P26693" s="142"/>
      <c r="Q26693" s="142"/>
      <c r="R26693" s="142"/>
      <c r="S26693" s="139"/>
    </row>
    <row r="26694" spans="2:19" ht="15.75" customHeight="1" x14ac:dyDescent="0.25">
      <c r="B26694" s="106"/>
      <c r="C26694" s="106"/>
      <c r="D26694" s="139"/>
      <c r="P26694" s="142"/>
      <c r="Q26694" s="142"/>
      <c r="R26694" s="142"/>
      <c r="S26694" s="139"/>
    </row>
    <row r="26695" spans="2:19" ht="15.75" customHeight="1" x14ac:dyDescent="0.25">
      <c r="B26695" s="106"/>
      <c r="C26695" s="106"/>
      <c r="D26695" s="139"/>
      <c r="P26695" s="142"/>
      <c r="Q26695" s="142"/>
      <c r="R26695" s="142"/>
      <c r="S26695" s="139"/>
    </row>
    <row r="26696" spans="2:19" ht="15.75" customHeight="1" x14ac:dyDescent="0.25">
      <c r="B26696" s="106"/>
      <c r="C26696" s="106"/>
      <c r="D26696" s="139"/>
      <c r="P26696" s="142"/>
      <c r="Q26696" s="142"/>
      <c r="R26696" s="142"/>
      <c r="S26696" s="139"/>
    </row>
    <row r="26697" spans="2:19" ht="15.75" customHeight="1" x14ac:dyDescent="0.25">
      <c r="B26697" s="106"/>
      <c r="C26697" s="106"/>
      <c r="D26697" s="139"/>
      <c r="P26697" s="142"/>
      <c r="Q26697" s="142"/>
      <c r="R26697" s="142"/>
      <c r="S26697" s="139"/>
    </row>
    <row r="26698" spans="2:19" ht="15.75" customHeight="1" x14ac:dyDescent="0.25">
      <c r="B26698" s="106"/>
      <c r="C26698" s="106"/>
      <c r="D26698" s="139"/>
      <c r="P26698" s="142"/>
      <c r="Q26698" s="142"/>
      <c r="R26698" s="142"/>
      <c r="S26698" s="139"/>
    </row>
    <row r="26699" spans="2:19" ht="15.75" customHeight="1" x14ac:dyDescent="0.25">
      <c r="B26699" s="106"/>
      <c r="C26699" s="106"/>
      <c r="D26699" s="139"/>
      <c r="P26699" s="142"/>
      <c r="Q26699" s="142"/>
      <c r="R26699" s="142"/>
      <c r="S26699" s="139"/>
    </row>
    <row r="26700" spans="2:19" ht="15.75" customHeight="1" x14ac:dyDescent="0.25">
      <c r="B26700" s="106"/>
      <c r="C26700" s="106"/>
      <c r="D26700" s="139"/>
      <c r="P26700" s="142"/>
      <c r="Q26700" s="142"/>
      <c r="R26700" s="142"/>
      <c r="S26700" s="139"/>
    </row>
    <row r="26701" spans="2:19" ht="15.75" customHeight="1" x14ac:dyDescent="0.25">
      <c r="B26701" s="106"/>
      <c r="C26701" s="106"/>
      <c r="D26701" s="139"/>
      <c r="P26701" s="142"/>
      <c r="Q26701" s="142"/>
      <c r="R26701" s="142"/>
      <c r="S26701" s="139"/>
    </row>
    <row r="26702" spans="2:19" ht="15.75" customHeight="1" x14ac:dyDescent="0.25">
      <c r="B26702" s="106"/>
      <c r="C26702" s="106"/>
      <c r="D26702" s="139"/>
      <c r="P26702" s="142"/>
      <c r="Q26702" s="142"/>
      <c r="R26702" s="142"/>
      <c r="S26702" s="139"/>
    </row>
    <row r="26703" spans="2:19" ht="15.75" customHeight="1" x14ac:dyDescent="0.25">
      <c r="B26703" s="106"/>
      <c r="C26703" s="106"/>
      <c r="D26703" s="139"/>
      <c r="P26703" s="142"/>
      <c r="Q26703" s="142"/>
      <c r="R26703" s="142"/>
      <c r="S26703" s="139"/>
    </row>
    <row r="26704" spans="2:19" ht="15.75" customHeight="1" x14ac:dyDescent="0.25">
      <c r="B26704" s="106"/>
      <c r="C26704" s="106"/>
      <c r="D26704" s="139"/>
      <c r="P26704" s="142"/>
      <c r="Q26704" s="142"/>
      <c r="R26704" s="142"/>
      <c r="S26704" s="139"/>
    </row>
    <row r="26705" spans="2:19" ht="15.75" customHeight="1" x14ac:dyDescent="0.25">
      <c r="B26705" s="106"/>
      <c r="C26705" s="106"/>
      <c r="D26705" s="139"/>
      <c r="P26705" s="142"/>
      <c r="Q26705" s="142"/>
      <c r="R26705" s="142"/>
      <c r="S26705" s="139"/>
    </row>
    <row r="26706" spans="2:19" ht="15.75" customHeight="1" x14ac:dyDescent="0.25">
      <c r="B26706" s="106"/>
      <c r="C26706" s="106"/>
      <c r="D26706" s="139"/>
      <c r="P26706" s="142"/>
      <c r="Q26706" s="142"/>
      <c r="R26706" s="142"/>
      <c r="S26706" s="139"/>
    </row>
    <row r="26707" spans="2:19" ht="15.75" customHeight="1" x14ac:dyDescent="0.25">
      <c r="B26707" s="106"/>
      <c r="C26707" s="106"/>
      <c r="D26707" s="139"/>
      <c r="P26707" s="142"/>
      <c r="Q26707" s="142"/>
      <c r="R26707" s="142"/>
      <c r="S26707" s="139"/>
    </row>
    <row r="26708" spans="2:19" ht="15.75" customHeight="1" x14ac:dyDescent="0.25">
      <c r="B26708" s="106"/>
      <c r="C26708" s="106"/>
      <c r="D26708" s="139"/>
      <c r="P26708" s="142"/>
      <c r="Q26708" s="142"/>
      <c r="R26708" s="142"/>
      <c r="S26708" s="139"/>
    </row>
    <row r="26709" spans="2:19" ht="15.75" customHeight="1" x14ac:dyDescent="0.25">
      <c r="B26709" s="106"/>
      <c r="C26709" s="106"/>
      <c r="D26709" s="139"/>
      <c r="P26709" s="142"/>
      <c r="Q26709" s="142"/>
      <c r="R26709" s="142"/>
      <c r="S26709" s="139"/>
    </row>
    <row r="26710" spans="2:19" ht="15.75" customHeight="1" x14ac:dyDescent="0.25">
      <c r="B26710" s="106"/>
      <c r="C26710" s="106"/>
      <c r="D26710" s="139"/>
      <c r="P26710" s="142"/>
      <c r="Q26710" s="142"/>
      <c r="R26710" s="142"/>
      <c r="S26710" s="139"/>
    </row>
    <row r="26711" spans="2:19" ht="15.75" customHeight="1" x14ac:dyDescent="0.25">
      <c r="B26711" s="106"/>
      <c r="C26711" s="106"/>
      <c r="D26711" s="139"/>
      <c r="P26711" s="142"/>
      <c r="Q26711" s="142"/>
      <c r="R26711" s="142"/>
      <c r="S26711" s="139"/>
    </row>
    <row r="26712" spans="2:19" ht="15.75" customHeight="1" x14ac:dyDescent="0.25">
      <c r="B26712" s="106"/>
      <c r="C26712" s="106"/>
      <c r="D26712" s="139"/>
      <c r="P26712" s="142"/>
      <c r="Q26712" s="142"/>
      <c r="R26712" s="142"/>
      <c r="S26712" s="139"/>
    </row>
    <row r="26713" spans="2:19" ht="15.75" customHeight="1" x14ac:dyDescent="0.25">
      <c r="B26713" s="106"/>
      <c r="C26713" s="106"/>
      <c r="D26713" s="139"/>
      <c r="P26713" s="142"/>
      <c r="Q26713" s="142"/>
      <c r="R26713" s="142"/>
      <c r="S26713" s="139"/>
    </row>
    <row r="26714" spans="2:19" ht="15.75" customHeight="1" x14ac:dyDescent="0.25">
      <c r="B26714" s="106"/>
      <c r="C26714" s="106"/>
      <c r="D26714" s="139"/>
      <c r="P26714" s="142"/>
      <c r="Q26714" s="142"/>
      <c r="R26714" s="142"/>
      <c r="S26714" s="139"/>
    </row>
    <row r="26715" spans="2:19" ht="15.75" customHeight="1" x14ac:dyDescent="0.25">
      <c r="B26715" s="106"/>
      <c r="C26715" s="106"/>
      <c r="D26715" s="139"/>
      <c r="P26715" s="142"/>
      <c r="Q26715" s="142"/>
      <c r="R26715" s="142"/>
      <c r="S26715" s="139"/>
    </row>
    <row r="26716" spans="2:19" ht="15.75" customHeight="1" x14ac:dyDescent="0.25">
      <c r="B26716" s="106"/>
      <c r="C26716" s="106"/>
      <c r="D26716" s="139"/>
      <c r="P26716" s="142"/>
      <c r="Q26716" s="142"/>
      <c r="R26716" s="142"/>
      <c r="S26716" s="139"/>
    </row>
    <row r="26717" spans="2:19" ht="15.75" customHeight="1" x14ac:dyDescent="0.25">
      <c r="B26717" s="106"/>
      <c r="C26717" s="106"/>
      <c r="D26717" s="139"/>
      <c r="P26717" s="142"/>
      <c r="Q26717" s="142"/>
      <c r="R26717" s="142"/>
      <c r="S26717" s="139"/>
    </row>
    <row r="26718" spans="2:19" ht="15.75" customHeight="1" x14ac:dyDescent="0.25">
      <c r="B26718" s="106"/>
      <c r="C26718" s="106"/>
      <c r="D26718" s="139"/>
      <c r="P26718" s="142"/>
      <c r="Q26718" s="142"/>
      <c r="R26718" s="142"/>
      <c r="S26718" s="139"/>
    </row>
    <row r="26719" spans="2:19" ht="15.75" customHeight="1" x14ac:dyDescent="0.25">
      <c r="B26719" s="106"/>
      <c r="C26719" s="106"/>
      <c r="D26719" s="139"/>
      <c r="P26719" s="142"/>
      <c r="Q26719" s="142"/>
      <c r="R26719" s="142"/>
      <c r="S26719" s="139"/>
    </row>
    <row r="26720" spans="2:19" ht="15.75" customHeight="1" x14ac:dyDescent="0.25">
      <c r="B26720" s="106"/>
      <c r="C26720" s="106"/>
      <c r="D26720" s="139"/>
      <c r="P26720" s="142"/>
      <c r="Q26720" s="142"/>
      <c r="R26720" s="142"/>
      <c r="S26720" s="139"/>
    </row>
    <row r="26721" spans="2:19" ht="15.75" customHeight="1" x14ac:dyDescent="0.25">
      <c r="B26721" s="106"/>
      <c r="C26721" s="106"/>
      <c r="D26721" s="139"/>
      <c r="P26721" s="142"/>
      <c r="Q26721" s="142"/>
      <c r="R26721" s="142"/>
      <c r="S26721" s="139"/>
    </row>
    <row r="26722" spans="2:19" ht="15.75" customHeight="1" x14ac:dyDescent="0.25">
      <c r="B26722" s="106"/>
      <c r="C26722" s="106"/>
      <c r="D26722" s="139"/>
      <c r="P26722" s="142"/>
      <c r="Q26722" s="142"/>
      <c r="R26722" s="142"/>
      <c r="S26722" s="139"/>
    </row>
    <row r="26723" spans="2:19" ht="15.75" customHeight="1" x14ac:dyDescent="0.25">
      <c r="B26723" s="106"/>
      <c r="C26723" s="106"/>
      <c r="D26723" s="139"/>
      <c r="P26723" s="142"/>
      <c r="Q26723" s="142"/>
      <c r="R26723" s="142"/>
      <c r="S26723" s="139"/>
    </row>
    <row r="26724" spans="2:19" ht="15.75" customHeight="1" x14ac:dyDescent="0.25">
      <c r="B26724" s="106"/>
      <c r="C26724" s="106"/>
      <c r="D26724" s="139"/>
      <c r="P26724" s="142"/>
      <c r="Q26724" s="142"/>
      <c r="R26724" s="142"/>
      <c r="S26724" s="139"/>
    </row>
    <row r="26725" spans="2:19" ht="15.75" customHeight="1" x14ac:dyDescent="0.25">
      <c r="B26725" s="106"/>
      <c r="C26725" s="106"/>
      <c r="D26725" s="139"/>
      <c r="P26725" s="142"/>
      <c r="Q26725" s="142"/>
      <c r="R26725" s="142"/>
      <c r="S26725" s="139"/>
    </row>
    <row r="26726" spans="2:19" ht="15.75" customHeight="1" x14ac:dyDescent="0.25">
      <c r="B26726" s="106"/>
      <c r="C26726" s="106"/>
      <c r="D26726" s="139"/>
      <c r="P26726" s="142"/>
      <c r="Q26726" s="142"/>
      <c r="R26726" s="142"/>
      <c r="S26726" s="139"/>
    </row>
    <row r="26727" spans="2:19" ht="15.75" customHeight="1" x14ac:dyDescent="0.25">
      <c r="B26727" s="106"/>
      <c r="C26727" s="106"/>
      <c r="D26727" s="139"/>
      <c r="P26727" s="142"/>
      <c r="Q26727" s="142"/>
      <c r="R26727" s="142"/>
      <c r="S26727" s="139"/>
    </row>
    <row r="26728" spans="2:19" ht="15.75" customHeight="1" x14ac:dyDescent="0.25">
      <c r="B26728" s="106"/>
      <c r="C26728" s="106"/>
      <c r="D26728" s="139"/>
      <c r="P26728" s="142"/>
      <c r="Q26728" s="142"/>
      <c r="R26728" s="142"/>
      <c r="S26728" s="139"/>
    </row>
    <row r="26729" spans="2:19" ht="15.75" customHeight="1" x14ac:dyDescent="0.25">
      <c r="B26729" s="106"/>
      <c r="C26729" s="106"/>
      <c r="D26729" s="139"/>
      <c r="P26729" s="142"/>
      <c r="Q26729" s="142"/>
      <c r="R26729" s="142"/>
      <c r="S26729" s="139"/>
    </row>
    <row r="26730" spans="2:19" ht="15.75" customHeight="1" x14ac:dyDescent="0.25">
      <c r="B26730" s="106"/>
      <c r="C26730" s="106"/>
      <c r="D26730" s="139"/>
      <c r="P26730" s="142"/>
      <c r="Q26730" s="142"/>
      <c r="R26730" s="142"/>
      <c r="S26730" s="139"/>
    </row>
    <row r="26731" spans="2:19" ht="15.75" customHeight="1" x14ac:dyDescent="0.25">
      <c r="B26731" s="106"/>
      <c r="C26731" s="106"/>
      <c r="D26731" s="139"/>
      <c r="P26731" s="142"/>
      <c r="Q26731" s="142"/>
      <c r="R26731" s="142"/>
      <c r="S26731" s="139"/>
    </row>
    <row r="26732" spans="2:19" ht="15.75" customHeight="1" x14ac:dyDescent="0.25">
      <c r="B26732" s="106"/>
      <c r="C26732" s="106"/>
      <c r="D26732" s="139"/>
      <c r="P26732" s="142"/>
      <c r="Q26732" s="142"/>
      <c r="R26732" s="142"/>
      <c r="S26732" s="139"/>
    </row>
    <row r="26733" spans="2:19" ht="15.75" customHeight="1" x14ac:dyDescent="0.25">
      <c r="B26733" s="106"/>
      <c r="C26733" s="106"/>
      <c r="D26733" s="139"/>
      <c r="P26733" s="142"/>
      <c r="Q26733" s="142"/>
      <c r="R26733" s="142"/>
      <c r="S26733" s="139"/>
    </row>
    <row r="26734" spans="2:19" ht="15.75" customHeight="1" x14ac:dyDescent="0.25">
      <c r="B26734" s="106"/>
      <c r="C26734" s="106"/>
      <c r="D26734" s="139"/>
      <c r="P26734" s="142"/>
      <c r="Q26734" s="142"/>
      <c r="R26734" s="142"/>
      <c r="S26734" s="139"/>
    </row>
    <row r="26735" spans="2:19" ht="15.75" customHeight="1" x14ac:dyDescent="0.25">
      <c r="B26735" s="106"/>
      <c r="C26735" s="106"/>
      <c r="D26735" s="139"/>
      <c r="P26735" s="142"/>
      <c r="Q26735" s="142"/>
      <c r="R26735" s="142"/>
      <c r="S26735" s="139"/>
    </row>
    <row r="26736" spans="2:19" ht="15.75" customHeight="1" x14ac:dyDescent="0.25">
      <c r="B26736" s="106"/>
      <c r="C26736" s="106"/>
      <c r="D26736" s="139"/>
      <c r="P26736" s="142"/>
      <c r="Q26736" s="142"/>
      <c r="R26736" s="142"/>
      <c r="S26736" s="139"/>
    </row>
    <row r="26737" spans="2:19" ht="15.75" customHeight="1" x14ac:dyDescent="0.25">
      <c r="B26737" s="106"/>
      <c r="C26737" s="106"/>
      <c r="D26737" s="139"/>
      <c r="P26737" s="142"/>
      <c r="Q26737" s="142"/>
      <c r="R26737" s="142"/>
      <c r="S26737" s="139"/>
    </row>
    <row r="26738" spans="2:19" ht="15.75" customHeight="1" x14ac:dyDescent="0.25">
      <c r="B26738" s="106"/>
      <c r="C26738" s="106"/>
      <c r="D26738" s="139"/>
      <c r="P26738" s="142"/>
      <c r="Q26738" s="142"/>
      <c r="R26738" s="142"/>
      <c r="S26738" s="139"/>
    </row>
    <row r="26739" spans="2:19" ht="15.75" customHeight="1" x14ac:dyDescent="0.25">
      <c r="B26739" s="106"/>
      <c r="C26739" s="106"/>
      <c r="D26739" s="139"/>
      <c r="P26739" s="142"/>
      <c r="Q26739" s="142"/>
      <c r="R26739" s="142"/>
      <c r="S26739" s="139"/>
    </row>
    <row r="26740" spans="2:19" ht="15.75" customHeight="1" x14ac:dyDescent="0.25">
      <c r="B26740" s="106"/>
      <c r="C26740" s="106"/>
      <c r="D26740" s="139"/>
      <c r="P26740" s="142"/>
      <c r="Q26740" s="142"/>
      <c r="R26740" s="142"/>
      <c r="S26740" s="139"/>
    </row>
    <row r="26741" spans="2:19" ht="15.75" customHeight="1" x14ac:dyDescent="0.25">
      <c r="B26741" s="106"/>
      <c r="C26741" s="106"/>
      <c r="D26741" s="139"/>
      <c r="P26741" s="142"/>
      <c r="Q26741" s="142"/>
      <c r="R26741" s="142"/>
      <c r="S26741" s="139"/>
    </row>
    <row r="26742" spans="2:19" ht="15.75" customHeight="1" x14ac:dyDescent="0.25">
      <c r="B26742" s="106"/>
      <c r="C26742" s="106"/>
      <c r="D26742" s="139"/>
      <c r="P26742" s="142"/>
      <c r="Q26742" s="142"/>
      <c r="R26742" s="142"/>
      <c r="S26742" s="139"/>
    </row>
    <row r="26743" spans="2:19" ht="15.75" customHeight="1" x14ac:dyDescent="0.25">
      <c r="B26743" s="106"/>
      <c r="C26743" s="106"/>
      <c r="D26743" s="139"/>
      <c r="P26743" s="142"/>
      <c r="Q26743" s="142"/>
      <c r="R26743" s="142"/>
      <c r="S26743" s="139"/>
    </row>
    <row r="26744" spans="2:19" ht="15.75" customHeight="1" x14ac:dyDescent="0.25">
      <c r="B26744" s="106"/>
      <c r="C26744" s="106"/>
      <c r="D26744" s="139"/>
      <c r="P26744" s="142"/>
      <c r="Q26744" s="142"/>
      <c r="R26744" s="142"/>
      <c r="S26744" s="139"/>
    </row>
    <row r="26745" spans="2:19" ht="15.75" customHeight="1" x14ac:dyDescent="0.25">
      <c r="B26745" s="106"/>
      <c r="C26745" s="106"/>
      <c r="D26745" s="139"/>
      <c r="P26745" s="142"/>
      <c r="Q26745" s="142"/>
      <c r="R26745" s="142"/>
      <c r="S26745" s="139"/>
    </row>
    <row r="26746" spans="2:19" ht="15.75" customHeight="1" x14ac:dyDescent="0.25">
      <c r="B26746" s="106"/>
      <c r="C26746" s="106"/>
      <c r="D26746" s="139"/>
      <c r="P26746" s="142"/>
      <c r="Q26746" s="142"/>
      <c r="R26746" s="142"/>
      <c r="S26746" s="139"/>
    </row>
    <row r="26747" spans="2:19" ht="15.75" customHeight="1" x14ac:dyDescent="0.25">
      <c r="B26747" s="106"/>
      <c r="C26747" s="106"/>
      <c r="D26747" s="139"/>
      <c r="P26747" s="142"/>
      <c r="Q26747" s="142"/>
      <c r="R26747" s="142"/>
      <c r="S26747" s="139"/>
    </row>
    <row r="26748" spans="2:19" ht="15.75" customHeight="1" x14ac:dyDescent="0.25">
      <c r="B26748" s="106"/>
      <c r="C26748" s="106"/>
      <c r="D26748" s="139"/>
      <c r="P26748" s="142"/>
      <c r="Q26748" s="142"/>
      <c r="R26748" s="142"/>
      <c r="S26748" s="139"/>
    </row>
    <row r="26749" spans="2:19" ht="15.75" customHeight="1" x14ac:dyDescent="0.25">
      <c r="B26749" s="106"/>
      <c r="C26749" s="106"/>
      <c r="D26749" s="139"/>
      <c r="P26749" s="142"/>
      <c r="Q26749" s="142"/>
      <c r="R26749" s="142"/>
      <c r="S26749" s="139"/>
    </row>
    <row r="26750" spans="2:19" ht="15.75" customHeight="1" x14ac:dyDescent="0.25">
      <c r="B26750" s="106"/>
      <c r="C26750" s="106"/>
      <c r="D26750" s="139"/>
      <c r="P26750" s="142"/>
      <c r="Q26750" s="142"/>
      <c r="R26750" s="142"/>
      <c r="S26750" s="139"/>
    </row>
    <row r="26751" spans="2:19" ht="15.75" customHeight="1" x14ac:dyDescent="0.25">
      <c r="B26751" s="106"/>
      <c r="C26751" s="106"/>
      <c r="D26751" s="139"/>
      <c r="P26751" s="142"/>
      <c r="Q26751" s="142"/>
      <c r="R26751" s="142"/>
      <c r="S26751" s="139"/>
    </row>
    <row r="26752" spans="2:19" ht="15.75" customHeight="1" x14ac:dyDescent="0.25">
      <c r="B26752" s="106"/>
      <c r="C26752" s="106"/>
      <c r="D26752" s="139"/>
      <c r="P26752" s="142"/>
      <c r="Q26752" s="142"/>
      <c r="R26752" s="142"/>
      <c r="S26752" s="139"/>
    </row>
    <row r="26753" spans="2:19" ht="15.75" customHeight="1" x14ac:dyDescent="0.25">
      <c r="B26753" s="106"/>
      <c r="C26753" s="106"/>
      <c r="D26753" s="139"/>
      <c r="P26753" s="142"/>
      <c r="Q26753" s="142"/>
      <c r="R26753" s="142"/>
      <c r="S26753" s="139"/>
    </row>
    <row r="26754" spans="2:19" ht="15.75" customHeight="1" x14ac:dyDescent="0.25">
      <c r="B26754" s="106"/>
      <c r="C26754" s="106"/>
      <c r="D26754" s="139"/>
      <c r="P26754" s="142"/>
      <c r="Q26754" s="142"/>
      <c r="R26754" s="142"/>
      <c r="S26754" s="139"/>
    </row>
    <row r="26755" spans="2:19" ht="15.75" customHeight="1" x14ac:dyDescent="0.25">
      <c r="B26755" s="106"/>
      <c r="C26755" s="106"/>
      <c r="D26755" s="139"/>
      <c r="P26755" s="142"/>
      <c r="Q26755" s="142"/>
      <c r="R26755" s="142"/>
      <c r="S26755" s="139"/>
    </row>
    <row r="26756" spans="2:19" ht="15.75" customHeight="1" x14ac:dyDescent="0.25">
      <c r="B26756" s="106"/>
      <c r="C26756" s="106"/>
      <c r="D26756" s="139"/>
      <c r="P26756" s="142"/>
      <c r="Q26756" s="142"/>
      <c r="R26756" s="142"/>
      <c r="S26756" s="139"/>
    </row>
    <row r="26757" spans="2:19" ht="15.75" customHeight="1" x14ac:dyDescent="0.25">
      <c r="B26757" s="106"/>
      <c r="C26757" s="106"/>
      <c r="D26757" s="139"/>
      <c r="P26757" s="142"/>
      <c r="Q26757" s="142"/>
      <c r="R26757" s="142"/>
      <c r="S26757" s="139"/>
    </row>
    <row r="26758" spans="2:19" ht="15.75" customHeight="1" x14ac:dyDescent="0.25">
      <c r="B26758" s="106"/>
      <c r="C26758" s="106"/>
      <c r="D26758" s="139"/>
      <c r="P26758" s="142"/>
      <c r="Q26758" s="142"/>
      <c r="R26758" s="142"/>
      <c r="S26758" s="139"/>
    </row>
    <row r="26759" spans="2:19" ht="15.75" customHeight="1" x14ac:dyDescent="0.25">
      <c r="B26759" s="106"/>
      <c r="C26759" s="106"/>
      <c r="D26759" s="139"/>
      <c r="P26759" s="142"/>
      <c r="Q26759" s="142"/>
      <c r="R26759" s="142"/>
      <c r="S26759" s="139"/>
    </row>
    <row r="26760" spans="2:19" ht="15.75" customHeight="1" x14ac:dyDescent="0.25">
      <c r="B26760" s="106"/>
      <c r="C26760" s="106"/>
      <c r="D26760" s="139"/>
      <c r="P26760" s="142"/>
      <c r="Q26760" s="142"/>
      <c r="R26760" s="142"/>
      <c r="S26760" s="139"/>
    </row>
    <row r="26761" spans="2:19" ht="15.75" customHeight="1" x14ac:dyDescent="0.25">
      <c r="B26761" s="106"/>
      <c r="C26761" s="106"/>
      <c r="D26761" s="139"/>
      <c r="P26761" s="142"/>
      <c r="Q26761" s="142"/>
      <c r="R26761" s="142"/>
      <c r="S26761" s="139"/>
    </row>
    <row r="26762" spans="2:19" ht="15.75" customHeight="1" x14ac:dyDescent="0.25">
      <c r="B26762" s="106"/>
      <c r="C26762" s="106"/>
      <c r="D26762" s="139"/>
      <c r="P26762" s="142"/>
      <c r="Q26762" s="142"/>
      <c r="R26762" s="142"/>
      <c r="S26762" s="139"/>
    </row>
    <row r="26763" spans="2:19" ht="15.75" customHeight="1" x14ac:dyDescent="0.25">
      <c r="B26763" s="106"/>
      <c r="C26763" s="106"/>
      <c r="D26763" s="139"/>
      <c r="P26763" s="142"/>
      <c r="Q26763" s="142"/>
      <c r="R26763" s="142"/>
      <c r="S26763" s="139"/>
    </row>
    <row r="26764" spans="2:19" ht="15.75" customHeight="1" x14ac:dyDescent="0.25">
      <c r="B26764" s="106"/>
      <c r="C26764" s="106"/>
      <c r="D26764" s="139"/>
      <c r="P26764" s="142"/>
      <c r="Q26764" s="142"/>
      <c r="R26764" s="142"/>
      <c r="S26764" s="139"/>
    </row>
    <row r="26765" spans="2:19" ht="15.75" customHeight="1" x14ac:dyDescent="0.25">
      <c r="B26765" s="106"/>
      <c r="C26765" s="106"/>
      <c r="D26765" s="139"/>
      <c r="P26765" s="142"/>
      <c r="Q26765" s="142"/>
      <c r="R26765" s="142"/>
      <c r="S26765" s="139"/>
    </row>
    <row r="26766" spans="2:19" ht="15.75" customHeight="1" x14ac:dyDescent="0.25">
      <c r="B26766" s="106"/>
      <c r="C26766" s="106"/>
      <c r="D26766" s="139"/>
      <c r="P26766" s="142"/>
      <c r="Q26766" s="142"/>
      <c r="R26766" s="142"/>
      <c r="S26766" s="139"/>
    </row>
    <row r="26767" spans="2:19" ht="15.75" customHeight="1" x14ac:dyDescent="0.25">
      <c r="B26767" s="106"/>
      <c r="C26767" s="106"/>
      <c r="D26767" s="139"/>
      <c r="P26767" s="142"/>
      <c r="Q26767" s="142"/>
      <c r="R26767" s="142"/>
      <c r="S26767" s="139"/>
    </row>
    <row r="26768" spans="2:19" ht="15.75" customHeight="1" x14ac:dyDescent="0.25">
      <c r="B26768" s="106"/>
      <c r="C26768" s="106"/>
      <c r="D26768" s="139"/>
      <c r="P26768" s="142"/>
      <c r="Q26768" s="142"/>
      <c r="R26768" s="142"/>
      <c r="S26768" s="139"/>
    </row>
    <row r="26769" spans="2:19" ht="15.75" customHeight="1" x14ac:dyDescent="0.25">
      <c r="B26769" s="106"/>
      <c r="C26769" s="106"/>
      <c r="D26769" s="139"/>
      <c r="P26769" s="142"/>
      <c r="Q26769" s="142"/>
      <c r="R26769" s="142"/>
      <c r="S26769" s="139"/>
    </row>
    <row r="26770" spans="2:19" ht="15.75" customHeight="1" x14ac:dyDescent="0.25">
      <c r="B26770" s="106"/>
      <c r="C26770" s="106"/>
      <c r="D26770" s="139"/>
      <c r="P26770" s="142"/>
      <c r="Q26770" s="142"/>
      <c r="R26770" s="142"/>
      <c r="S26770" s="139"/>
    </row>
    <row r="26771" spans="2:19" ht="15.75" customHeight="1" x14ac:dyDescent="0.25">
      <c r="B26771" s="106"/>
      <c r="C26771" s="106"/>
      <c r="D26771" s="139"/>
      <c r="P26771" s="142"/>
      <c r="Q26771" s="142"/>
      <c r="R26771" s="142"/>
      <c r="S26771" s="139"/>
    </row>
    <row r="26772" spans="2:19" ht="15.75" customHeight="1" x14ac:dyDescent="0.25">
      <c r="B26772" s="106"/>
      <c r="C26772" s="106"/>
      <c r="D26772" s="139"/>
      <c r="P26772" s="142"/>
      <c r="Q26772" s="142"/>
      <c r="R26772" s="142"/>
      <c r="S26772" s="139"/>
    </row>
    <row r="26773" spans="2:19" ht="15.75" customHeight="1" x14ac:dyDescent="0.25">
      <c r="B26773" s="106"/>
      <c r="C26773" s="106"/>
      <c r="D26773" s="139"/>
      <c r="P26773" s="142"/>
      <c r="Q26773" s="142"/>
      <c r="R26773" s="142"/>
      <c r="S26773" s="139"/>
    </row>
    <row r="26774" spans="2:19" ht="15.75" customHeight="1" x14ac:dyDescent="0.25">
      <c r="B26774" s="106"/>
      <c r="C26774" s="106"/>
      <c r="D26774" s="139"/>
      <c r="P26774" s="142"/>
      <c r="Q26774" s="142"/>
      <c r="R26774" s="142"/>
      <c r="S26774" s="139"/>
    </row>
    <row r="26775" spans="2:19" ht="15.75" customHeight="1" x14ac:dyDescent="0.25">
      <c r="B26775" s="106"/>
      <c r="C26775" s="106"/>
      <c r="D26775" s="139"/>
      <c r="P26775" s="142"/>
      <c r="Q26775" s="142"/>
      <c r="R26775" s="142"/>
      <c r="S26775" s="139"/>
    </row>
    <row r="26776" spans="2:19" ht="15.75" customHeight="1" x14ac:dyDescent="0.25">
      <c r="B26776" s="106"/>
      <c r="C26776" s="106"/>
      <c r="D26776" s="139"/>
      <c r="P26776" s="142"/>
      <c r="Q26776" s="142"/>
      <c r="R26776" s="142"/>
      <c r="S26776" s="139"/>
    </row>
    <row r="26777" spans="2:19" ht="15.75" customHeight="1" x14ac:dyDescent="0.25">
      <c r="B26777" s="106"/>
      <c r="C26777" s="106"/>
      <c r="D26777" s="139"/>
      <c r="P26777" s="142"/>
      <c r="Q26777" s="142"/>
      <c r="R26777" s="142"/>
      <c r="S26777" s="139"/>
    </row>
    <row r="26778" spans="2:19" ht="15.75" customHeight="1" x14ac:dyDescent="0.25">
      <c r="B26778" s="106"/>
      <c r="C26778" s="106"/>
      <c r="D26778" s="139"/>
      <c r="P26778" s="142"/>
      <c r="Q26778" s="142"/>
      <c r="R26778" s="142"/>
      <c r="S26778" s="139"/>
    </row>
    <row r="26779" spans="2:19" ht="15.75" customHeight="1" x14ac:dyDescent="0.25">
      <c r="B26779" s="106"/>
      <c r="C26779" s="106"/>
      <c r="D26779" s="139"/>
      <c r="P26779" s="142"/>
      <c r="Q26779" s="142"/>
      <c r="R26779" s="142"/>
      <c r="S26779" s="139"/>
    </row>
    <row r="26780" spans="2:19" ht="15.75" customHeight="1" x14ac:dyDescent="0.25">
      <c r="B26780" s="106"/>
      <c r="C26780" s="106"/>
      <c r="D26780" s="139"/>
      <c r="P26780" s="142"/>
      <c r="Q26780" s="142"/>
      <c r="R26780" s="142"/>
      <c r="S26780" s="139"/>
    </row>
    <row r="26781" spans="2:19" ht="15.75" customHeight="1" x14ac:dyDescent="0.25">
      <c r="B26781" s="106"/>
      <c r="C26781" s="106"/>
      <c r="D26781" s="139"/>
      <c r="P26781" s="142"/>
      <c r="Q26781" s="142"/>
      <c r="R26781" s="142"/>
      <c r="S26781" s="139"/>
    </row>
    <row r="26782" spans="2:19" ht="15.75" customHeight="1" x14ac:dyDescent="0.25">
      <c r="B26782" s="106"/>
      <c r="C26782" s="106"/>
      <c r="D26782" s="139"/>
      <c r="P26782" s="142"/>
      <c r="Q26782" s="142"/>
      <c r="R26782" s="142"/>
      <c r="S26782" s="139"/>
    </row>
    <row r="26783" spans="2:19" ht="15.75" customHeight="1" x14ac:dyDescent="0.25">
      <c r="B26783" s="106"/>
      <c r="C26783" s="106"/>
      <c r="D26783" s="139"/>
      <c r="P26783" s="142"/>
      <c r="Q26783" s="142"/>
      <c r="R26783" s="142"/>
      <c r="S26783" s="139"/>
    </row>
    <row r="26784" spans="2:19" ht="15.75" customHeight="1" x14ac:dyDescent="0.25">
      <c r="B26784" s="106"/>
      <c r="C26784" s="106"/>
      <c r="D26784" s="139"/>
      <c r="P26784" s="142"/>
      <c r="Q26784" s="142"/>
      <c r="R26784" s="142"/>
      <c r="S26784" s="139"/>
    </row>
    <row r="26785" spans="2:19" ht="15.75" customHeight="1" x14ac:dyDescent="0.25">
      <c r="B26785" s="106"/>
      <c r="C26785" s="106"/>
      <c r="D26785" s="139"/>
      <c r="P26785" s="142"/>
      <c r="Q26785" s="142"/>
      <c r="R26785" s="142"/>
      <c r="S26785" s="139"/>
    </row>
    <row r="26786" spans="2:19" ht="15.75" customHeight="1" x14ac:dyDescent="0.25">
      <c r="B26786" s="106"/>
      <c r="C26786" s="106"/>
      <c r="D26786" s="139"/>
      <c r="P26786" s="142"/>
      <c r="Q26786" s="142"/>
      <c r="R26786" s="142"/>
      <c r="S26786" s="139"/>
    </row>
    <row r="26787" spans="2:19" ht="15.75" customHeight="1" x14ac:dyDescent="0.25">
      <c r="B26787" s="106"/>
      <c r="C26787" s="106"/>
      <c r="D26787" s="139"/>
      <c r="P26787" s="142"/>
      <c r="Q26787" s="142"/>
      <c r="R26787" s="142"/>
      <c r="S26787" s="139"/>
    </row>
    <row r="26788" spans="2:19" ht="15.75" customHeight="1" x14ac:dyDescent="0.25">
      <c r="B26788" s="106"/>
      <c r="C26788" s="106"/>
      <c r="D26788" s="139"/>
      <c r="P26788" s="142"/>
      <c r="Q26788" s="142"/>
      <c r="R26788" s="142"/>
      <c r="S26788" s="139"/>
    </row>
    <row r="26789" spans="2:19" ht="15.75" customHeight="1" x14ac:dyDescent="0.25">
      <c r="B26789" s="106"/>
      <c r="C26789" s="106"/>
      <c r="D26789" s="139"/>
      <c r="P26789" s="142"/>
      <c r="Q26789" s="142"/>
      <c r="R26789" s="142"/>
      <c r="S26789" s="139"/>
    </row>
    <row r="26790" spans="2:19" ht="15.75" customHeight="1" x14ac:dyDescent="0.25">
      <c r="B26790" s="106"/>
      <c r="C26790" s="106"/>
      <c r="D26790" s="139"/>
      <c r="P26790" s="142"/>
      <c r="Q26790" s="142"/>
      <c r="R26790" s="142"/>
      <c r="S26790" s="139"/>
    </row>
    <row r="26791" spans="2:19" ht="15.75" customHeight="1" x14ac:dyDescent="0.25">
      <c r="B26791" s="106"/>
      <c r="C26791" s="106"/>
      <c r="D26791" s="139"/>
      <c r="P26791" s="142"/>
      <c r="Q26791" s="142"/>
      <c r="R26791" s="142"/>
      <c r="S26791" s="139"/>
    </row>
    <row r="26792" spans="2:19" ht="15.75" customHeight="1" x14ac:dyDescent="0.25">
      <c r="B26792" s="106"/>
      <c r="C26792" s="106"/>
      <c r="D26792" s="139"/>
      <c r="P26792" s="142"/>
      <c r="Q26792" s="142"/>
      <c r="R26792" s="142"/>
      <c r="S26792" s="139"/>
    </row>
    <row r="26793" spans="2:19" ht="15.75" customHeight="1" x14ac:dyDescent="0.25">
      <c r="B26793" s="106"/>
      <c r="C26793" s="106"/>
      <c r="D26793" s="139"/>
      <c r="P26793" s="142"/>
      <c r="Q26793" s="142"/>
      <c r="R26793" s="142"/>
      <c r="S26793" s="139"/>
    </row>
    <row r="26794" spans="2:19" ht="15.75" customHeight="1" x14ac:dyDescent="0.25">
      <c r="B26794" s="106"/>
      <c r="C26794" s="106"/>
      <c r="D26794" s="139"/>
      <c r="P26794" s="142"/>
      <c r="Q26794" s="142"/>
      <c r="R26794" s="142"/>
      <c r="S26794" s="139"/>
    </row>
    <row r="26795" spans="2:19" ht="15.75" customHeight="1" x14ac:dyDescent="0.25">
      <c r="B26795" s="106"/>
      <c r="C26795" s="106"/>
      <c r="D26795" s="139"/>
      <c r="P26795" s="142"/>
      <c r="Q26795" s="142"/>
      <c r="R26795" s="142"/>
      <c r="S26795" s="139"/>
    </row>
    <row r="26796" spans="2:19" ht="15.75" customHeight="1" x14ac:dyDescent="0.25">
      <c r="B26796" s="106"/>
      <c r="C26796" s="106"/>
      <c r="D26796" s="139"/>
      <c r="P26796" s="142"/>
      <c r="Q26796" s="142"/>
      <c r="R26796" s="142"/>
      <c r="S26796" s="139"/>
    </row>
    <row r="26797" spans="2:19" ht="15.75" customHeight="1" x14ac:dyDescent="0.25">
      <c r="B26797" s="106"/>
      <c r="C26797" s="106"/>
      <c r="D26797" s="139"/>
      <c r="P26797" s="142"/>
      <c r="Q26797" s="142"/>
      <c r="R26797" s="142"/>
      <c r="S26797" s="139"/>
    </row>
    <row r="26798" spans="2:19" ht="15.75" customHeight="1" x14ac:dyDescent="0.25">
      <c r="B26798" s="106"/>
      <c r="C26798" s="106"/>
      <c r="D26798" s="139"/>
      <c r="P26798" s="142"/>
      <c r="Q26798" s="142"/>
      <c r="R26798" s="142"/>
      <c r="S26798" s="139"/>
    </row>
    <row r="26799" spans="2:19" ht="15.75" customHeight="1" x14ac:dyDescent="0.25">
      <c r="B26799" s="106"/>
      <c r="C26799" s="106"/>
      <c r="D26799" s="139"/>
      <c r="P26799" s="142"/>
      <c r="Q26799" s="142"/>
      <c r="R26799" s="142"/>
      <c r="S26799" s="139"/>
    </row>
    <row r="26800" spans="2:19" ht="15.75" customHeight="1" x14ac:dyDescent="0.25">
      <c r="B26800" s="106"/>
      <c r="C26800" s="106"/>
      <c r="D26800" s="139"/>
      <c r="P26800" s="142"/>
      <c r="Q26800" s="142"/>
      <c r="R26800" s="142"/>
      <c r="S26800" s="139"/>
    </row>
    <row r="26801" spans="2:19" ht="15.75" customHeight="1" x14ac:dyDescent="0.25">
      <c r="B26801" s="106"/>
      <c r="C26801" s="106"/>
      <c r="D26801" s="139"/>
      <c r="P26801" s="142"/>
      <c r="Q26801" s="142"/>
      <c r="R26801" s="142"/>
      <c r="S26801" s="139"/>
    </row>
    <row r="26802" spans="2:19" ht="15.75" customHeight="1" x14ac:dyDescent="0.25">
      <c r="B26802" s="106"/>
      <c r="C26802" s="106"/>
      <c r="D26802" s="139"/>
      <c r="P26802" s="142"/>
      <c r="Q26802" s="142"/>
      <c r="R26802" s="142"/>
      <c r="S26802" s="139"/>
    </row>
    <row r="26803" spans="2:19" ht="15.75" customHeight="1" x14ac:dyDescent="0.25">
      <c r="B26803" s="106"/>
      <c r="C26803" s="106"/>
      <c r="D26803" s="139"/>
      <c r="P26803" s="142"/>
      <c r="Q26803" s="142"/>
      <c r="R26803" s="142"/>
      <c r="S26803" s="139"/>
    </row>
    <row r="26804" spans="2:19" ht="15.75" customHeight="1" x14ac:dyDescent="0.25">
      <c r="B26804" s="106"/>
      <c r="C26804" s="106"/>
      <c r="D26804" s="139"/>
      <c r="P26804" s="142"/>
      <c r="Q26804" s="142"/>
      <c r="R26804" s="142"/>
      <c r="S26804" s="139"/>
    </row>
    <row r="26805" spans="2:19" ht="15.75" customHeight="1" x14ac:dyDescent="0.25">
      <c r="B26805" s="106"/>
      <c r="C26805" s="106"/>
      <c r="D26805" s="139"/>
      <c r="P26805" s="142"/>
      <c r="Q26805" s="142"/>
      <c r="R26805" s="142"/>
      <c r="S26805" s="139"/>
    </row>
    <row r="26806" spans="2:19" ht="15.75" customHeight="1" x14ac:dyDescent="0.25">
      <c r="B26806" s="106"/>
      <c r="C26806" s="106"/>
      <c r="D26806" s="139"/>
      <c r="P26806" s="142"/>
      <c r="Q26806" s="142"/>
      <c r="R26806" s="142"/>
      <c r="S26806" s="139"/>
    </row>
    <row r="26807" spans="2:19" ht="15.75" customHeight="1" x14ac:dyDescent="0.25">
      <c r="B26807" s="106"/>
      <c r="C26807" s="106"/>
      <c r="D26807" s="139"/>
      <c r="P26807" s="142"/>
      <c r="Q26807" s="142"/>
      <c r="R26807" s="142"/>
      <c r="S26807" s="139"/>
    </row>
    <row r="26808" spans="2:19" ht="15.75" customHeight="1" x14ac:dyDescent="0.25">
      <c r="B26808" s="106"/>
      <c r="C26808" s="106"/>
      <c r="D26808" s="139"/>
      <c r="P26808" s="142"/>
      <c r="Q26808" s="142"/>
      <c r="R26808" s="142"/>
      <c r="S26808" s="139"/>
    </row>
    <row r="26809" spans="2:19" ht="15.75" customHeight="1" x14ac:dyDescent="0.25">
      <c r="B26809" s="106"/>
      <c r="C26809" s="106"/>
      <c r="D26809" s="139"/>
      <c r="P26809" s="142"/>
      <c r="Q26809" s="142"/>
      <c r="R26809" s="142"/>
      <c r="S26809" s="139"/>
    </row>
    <row r="26810" spans="2:19" ht="15.75" customHeight="1" x14ac:dyDescent="0.25">
      <c r="B26810" s="106"/>
      <c r="C26810" s="106"/>
      <c r="D26810" s="139"/>
      <c r="P26810" s="142"/>
      <c r="Q26810" s="142"/>
      <c r="R26810" s="142"/>
      <c r="S26810" s="139"/>
    </row>
    <row r="26811" spans="2:19" ht="15.75" customHeight="1" x14ac:dyDescent="0.25">
      <c r="B26811" s="106"/>
      <c r="C26811" s="106"/>
      <c r="D26811" s="139"/>
      <c r="P26811" s="142"/>
      <c r="Q26811" s="142"/>
      <c r="R26811" s="142"/>
      <c r="S26811" s="139"/>
    </row>
    <row r="26812" spans="2:19" ht="15.75" customHeight="1" x14ac:dyDescent="0.25">
      <c r="B26812" s="106"/>
      <c r="C26812" s="106"/>
      <c r="D26812" s="139"/>
      <c r="P26812" s="142"/>
      <c r="Q26812" s="142"/>
      <c r="R26812" s="142"/>
      <c r="S26812" s="139"/>
    </row>
    <row r="26813" spans="2:19" ht="15.75" customHeight="1" x14ac:dyDescent="0.25">
      <c r="B26813" s="106"/>
      <c r="C26813" s="106"/>
      <c r="D26813" s="139"/>
      <c r="P26813" s="142"/>
      <c r="Q26813" s="142"/>
      <c r="R26813" s="142"/>
      <c r="S26813" s="139"/>
    </row>
    <row r="26814" spans="2:19" ht="15.75" customHeight="1" x14ac:dyDescent="0.25">
      <c r="B26814" s="106"/>
      <c r="C26814" s="106"/>
      <c r="D26814" s="139"/>
      <c r="P26814" s="142"/>
      <c r="Q26814" s="142"/>
      <c r="R26814" s="142"/>
      <c r="S26814" s="139"/>
    </row>
    <row r="26815" spans="2:19" ht="15.75" customHeight="1" x14ac:dyDescent="0.25">
      <c r="B26815" s="106"/>
      <c r="C26815" s="106"/>
      <c r="D26815" s="139"/>
      <c r="P26815" s="142"/>
      <c r="Q26815" s="142"/>
      <c r="R26815" s="142"/>
      <c r="S26815" s="139"/>
    </row>
    <row r="26816" spans="2:19" ht="15.75" customHeight="1" x14ac:dyDescent="0.25">
      <c r="B26816" s="106"/>
      <c r="C26816" s="106"/>
      <c r="D26816" s="139"/>
      <c r="P26816" s="142"/>
      <c r="Q26816" s="142"/>
      <c r="R26816" s="142"/>
      <c r="S26816" s="139"/>
    </row>
    <row r="26817" spans="2:19" ht="15.75" customHeight="1" x14ac:dyDescent="0.25">
      <c r="B26817" s="106"/>
      <c r="C26817" s="106"/>
      <c r="D26817" s="139"/>
      <c r="P26817" s="142"/>
      <c r="Q26817" s="142"/>
      <c r="R26817" s="142"/>
      <c r="S26817" s="139"/>
    </row>
    <row r="26818" spans="2:19" ht="15.75" customHeight="1" x14ac:dyDescent="0.25">
      <c r="B26818" s="106"/>
      <c r="C26818" s="106"/>
      <c r="D26818" s="139"/>
      <c r="P26818" s="142"/>
      <c r="Q26818" s="142"/>
      <c r="R26818" s="142"/>
      <c r="S26818" s="139"/>
    </row>
    <row r="26819" spans="2:19" ht="15.75" customHeight="1" x14ac:dyDescent="0.25">
      <c r="B26819" s="106"/>
      <c r="C26819" s="106"/>
      <c r="D26819" s="139"/>
      <c r="P26819" s="142"/>
      <c r="Q26819" s="142"/>
      <c r="R26819" s="142"/>
      <c r="S26819" s="139"/>
    </row>
    <row r="26820" spans="2:19" ht="15.75" customHeight="1" x14ac:dyDescent="0.25">
      <c r="B26820" s="106"/>
      <c r="C26820" s="106"/>
      <c r="D26820" s="139"/>
      <c r="P26820" s="142"/>
      <c r="Q26820" s="142"/>
      <c r="R26820" s="142"/>
      <c r="S26820" s="139"/>
    </row>
    <row r="26821" spans="2:19" ht="15.75" customHeight="1" x14ac:dyDescent="0.25">
      <c r="B26821" s="106"/>
      <c r="C26821" s="106"/>
      <c r="D26821" s="139"/>
      <c r="P26821" s="142"/>
      <c r="Q26821" s="142"/>
      <c r="R26821" s="142"/>
      <c r="S26821" s="139"/>
    </row>
    <row r="26822" spans="2:19" ht="15.75" customHeight="1" x14ac:dyDescent="0.25">
      <c r="B26822" s="106"/>
      <c r="C26822" s="106"/>
      <c r="D26822" s="139"/>
      <c r="P26822" s="142"/>
      <c r="Q26822" s="142"/>
      <c r="R26822" s="142"/>
      <c r="S26822" s="139"/>
    </row>
    <row r="26823" spans="2:19" ht="15.75" customHeight="1" x14ac:dyDescent="0.25">
      <c r="B26823" s="106"/>
      <c r="C26823" s="106"/>
      <c r="D26823" s="139"/>
      <c r="P26823" s="142"/>
      <c r="Q26823" s="142"/>
      <c r="R26823" s="142"/>
      <c r="S26823" s="139"/>
    </row>
    <row r="26824" spans="2:19" ht="15.75" customHeight="1" x14ac:dyDescent="0.25">
      <c r="B26824" s="106"/>
      <c r="C26824" s="106"/>
      <c r="D26824" s="139"/>
      <c r="P26824" s="142"/>
      <c r="Q26824" s="142"/>
      <c r="R26824" s="142"/>
      <c r="S26824" s="139"/>
    </row>
    <row r="26825" spans="2:19" ht="15.75" customHeight="1" x14ac:dyDescent="0.25">
      <c r="B26825" s="106"/>
      <c r="C26825" s="106"/>
      <c r="D26825" s="139"/>
      <c r="P26825" s="142"/>
      <c r="Q26825" s="142"/>
      <c r="R26825" s="142"/>
      <c r="S26825" s="139"/>
    </row>
    <row r="26826" spans="2:19" ht="15.75" customHeight="1" x14ac:dyDescent="0.25">
      <c r="B26826" s="106"/>
      <c r="C26826" s="106"/>
      <c r="D26826" s="139"/>
      <c r="P26826" s="142"/>
      <c r="Q26826" s="142"/>
      <c r="R26826" s="142"/>
      <c r="S26826" s="139"/>
    </row>
    <row r="26827" spans="2:19" ht="15.75" customHeight="1" x14ac:dyDescent="0.25">
      <c r="B26827" s="106"/>
      <c r="C26827" s="106"/>
      <c r="D26827" s="139"/>
      <c r="P26827" s="142"/>
      <c r="Q26827" s="142"/>
      <c r="R26827" s="142"/>
      <c r="S26827" s="139"/>
    </row>
    <row r="26828" spans="2:19" ht="15.75" customHeight="1" x14ac:dyDescent="0.25">
      <c r="B26828" s="106"/>
      <c r="C26828" s="106"/>
      <c r="D26828" s="139"/>
      <c r="P26828" s="142"/>
      <c r="Q26828" s="142"/>
      <c r="R26828" s="142"/>
      <c r="S26828" s="139"/>
    </row>
    <row r="26829" spans="2:19" ht="15.75" customHeight="1" x14ac:dyDescent="0.25">
      <c r="B26829" s="106"/>
      <c r="C26829" s="106"/>
      <c r="D26829" s="139"/>
      <c r="P26829" s="142"/>
      <c r="Q26829" s="142"/>
      <c r="R26829" s="142"/>
      <c r="S26829" s="139"/>
    </row>
    <row r="26830" spans="2:19" ht="15.75" customHeight="1" x14ac:dyDescent="0.25">
      <c r="B26830" s="106"/>
      <c r="C26830" s="106"/>
      <c r="D26830" s="139"/>
      <c r="P26830" s="142"/>
      <c r="Q26830" s="142"/>
      <c r="R26830" s="142"/>
      <c r="S26830" s="139"/>
    </row>
    <row r="26831" spans="2:19" ht="15.75" customHeight="1" x14ac:dyDescent="0.25">
      <c r="B26831" s="106"/>
      <c r="C26831" s="106"/>
      <c r="D26831" s="139"/>
      <c r="P26831" s="142"/>
      <c r="Q26831" s="142"/>
      <c r="R26831" s="142"/>
      <c r="S26831" s="139"/>
    </row>
    <row r="26832" spans="2:19" ht="15.75" customHeight="1" x14ac:dyDescent="0.25">
      <c r="B26832" s="106"/>
      <c r="C26832" s="106"/>
      <c r="D26832" s="139"/>
      <c r="P26832" s="142"/>
      <c r="Q26832" s="142"/>
      <c r="R26832" s="142"/>
      <c r="S26832" s="139"/>
    </row>
    <row r="26833" spans="2:19" ht="15.75" customHeight="1" x14ac:dyDescent="0.25">
      <c r="B26833" s="106"/>
      <c r="C26833" s="106"/>
      <c r="D26833" s="139"/>
      <c r="P26833" s="142"/>
      <c r="Q26833" s="142"/>
      <c r="R26833" s="142"/>
      <c r="S26833" s="139"/>
    </row>
    <row r="26834" spans="2:19" ht="15.75" customHeight="1" x14ac:dyDescent="0.25">
      <c r="B26834" s="106"/>
      <c r="C26834" s="106"/>
      <c r="D26834" s="139"/>
      <c r="P26834" s="142"/>
      <c r="Q26834" s="142"/>
      <c r="R26834" s="142"/>
      <c r="S26834" s="139"/>
    </row>
    <row r="26835" spans="2:19" ht="15.75" customHeight="1" x14ac:dyDescent="0.25">
      <c r="B26835" s="106"/>
      <c r="C26835" s="106"/>
      <c r="D26835" s="139"/>
      <c r="P26835" s="142"/>
      <c r="Q26835" s="142"/>
      <c r="R26835" s="142"/>
      <c r="S26835" s="139"/>
    </row>
    <row r="26836" spans="2:19" ht="15.75" customHeight="1" x14ac:dyDescent="0.25">
      <c r="B26836" s="106"/>
      <c r="C26836" s="106"/>
      <c r="D26836" s="139"/>
      <c r="P26836" s="142"/>
      <c r="Q26836" s="142"/>
      <c r="R26836" s="142"/>
      <c r="S26836" s="139"/>
    </row>
    <row r="26837" spans="2:19" ht="15.75" customHeight="1" x14ac:dyDescent="0.25">
      <c r="B26837" s="106"/>
      <c r="C26837" s="106"/>
      <c r="D26837" s="139"/>
      <c r="P26837" s="142"/>
      <c r="Q26837" s="142"/>
      <c r="R26837" s="142"/>
      <c r="S26837" s="139"/>
    </row>
    <row r="26838" spans="2:19" ht="15.75" customHeight="1" x14ac:dyDescent="0.25">
      <c r="B26838" s="106"/>
      <c r="C26838" s="106"/>
      <c r="D26838" s="139"/>
      <c r="P26838" s="142"/>
      <c r="Q26838" s="142"/>
      <c r="R26838" s="142"/>
      <c r="S26838" s="139"/>
    </row>
    <row r="26839" spans="2:19" ht="15.75" customHeight="1" x14ac:dyDescent="0.25">
      <c r="B26839" s="106"/>
      <c r="C26839" s="106"/>
      <c r="D26839" s="139"/>
      <c r="P26839" s="142"/>
      <c r="Q26839" s="142"/>
      <c r="R26839" s="142"/>
      <c r="S26839" s="139"/>
    </row>
    <row r="26840" spans="2:19" ht="15.75" customHeight="1" x14ac:dyDescent="0.25">
      <c r="B26840" s="106"/>
      <c r="C26840" s="106"/>
      <c r="D26840" s="139"/>
      <c r="P26840" s="142"/>
      <c r="Q26840" s="142"/>
      <c r="R26840" s="142"/>
      <c r="S26840" s="139"/>
    </row>
    <row r="26841" spans="2:19" ht="15.75" customHeight="1" x14ac:dyDescent="0.25">
      <c r="B26841" s="106"/>
      <c r="C26841" s="106"/>
      <c r="D26841" s="139"/>
      <c r="P26841" s="142"/>
      <c r="Q26841" s="142"/>
      <c r="R26841" s="142"/>
      <c r="S26841" s="139"/>
    </row>
    <row r="26842" spans="2:19" ht="15.75" customHeight="1" x14ac:dyDescent="0.25">
      <c r="B26842" s="106"/>
      <c r="C26842" s="106"/>
      <c r="D26842" s="139"/>
      <c r="P26842" s="142"/>
      <c r="Q26842" s="142"/>
      <c r="R26842" s="142"/>
      <c r="S26842" s="139"/>
    </row>
    <row r="26843" spans="2:19" ht="15.75" customHeight="1" x14ac:dyDescent="0.25">
      <c r="B26843" s="106"/>
      <c r="C26843" s="106"/>
      <c r="D26843" s="139"/>
      <c r="P26843" s="142"/>
      <c r="Q26843" s="142"/>
      <c r="R26843" s="142"/>
      <c r="S26843" s="139"/>
    </row>
    <row r="26844" spans="2:19" ht="15.75" customHeight="1" x14ac:dyDescent="0.25">
      <c r="B26844" s="106"/>
      <c r="C26844" s="106"/>
      <c r="D26844" s="139"/>
      <c r="P26844" s="142"/>
      <c r="Q26844" s="142"/>
      <c r="R26844" s="142"/>
      <c r="S26844" s="139"/>
    </row>
    <row r="26845" spans="2:19" ht="15.75" customHeight="1" x14ac:dyDescent="0.25">
      <c r="B26845" s="106"/>
      <c r="C26845" s="106"/>
      <c r="D26845" s="139"/>
      <c r="P26845" s="142"/>
      <c r="Q26845" s="142"/>
      <c r="R26845" s="142"/>
      <c r="S26845" s="139"/>
    </row>
    <row r="26846" spans="2:19" ht="15.75" customHeight="1" x14ac:dyDescent="0.25">
      <c r="B26846" s="106"/>
      <c r="C26846" s="106"/>
      <c r="D26846" s="139"/>
      <c r="P26846" s="142"/>
      <c r="Q26846" s="142"/>
      <c r="R26846" s="142"/>
      <c r="S26846" s="139"/>
    </row>
    <row r="26847" spans="2:19" ht="15.75" customHeight="1" x14ac:dyDescent="0.25">
      <c r="B26847" s="106"/>
      <c r="C26847" s="106"/>
      <c r="D26847" s="139"/>
      <c r="P26847" s="142"/>
      <c r="Q26847" s="142"/>
      <c r="R26847" s="142"/>
      <c r="S26847" s="139"/>
    </row>
    <row r="26848" spans="2:19" ht="15.75" customHeight="1" x14ac:dyDescent="0.25">
      <c r="B26848" s="106"/>
      <c r="C26848" s="106"/>
      <c r="D26848" s="139"/>
      <c r="P26848" s="142"/>
      <c r="Q26848" s="142"/>
      <c r="R26848" s="142"/>
      <c r="S26848" s="139"/>
    </row>
    <row r="26849" spans="2:19" ht="15.75" customHeight="1" x14ac:dyDescent="0.25">
      <c r="B26849" s="106"/>
      <c r="C26849" s="106"/>
      <c r="D26849" s="139"/>
      <c r="P26849" s="142"/>
      <c r="Q26849" s="142"/>
      <c r="R26849" s="142"/>
      <c r="S26849" s="139"/>
    </row>
    <row r="26850" spans="2:19" ht="15.75" customHeight="1" x14ac:dyDescent="0.25">
      <c r="B26850" s="106"/>
      <c r="C26850" s="106"/>
      <c r="D26850" s="139"/>
      <c r="P26850" s="142"/>
      <c r="Q26850" s="142"/>
      <c r="R26850" s="142"/>
      <c r="S26850" s="139"/>
    </row>
    <row r="26851" spans="2:19" ht="15.75" customHeight="1" x14ac:dyDescent="0.25">
      <c r="B26851" s="106"/>
      <c r="C26851" s="106"/>
      <c r="D26851" s="139"/>
      <c r="P26851" s="142"/>
      <c r="Q26851" s="142"/>
      <c r="R26851" s="142"/>
      <c r="S26851" s="139"/>
    </row>
    <row r="26852" spans="2:19" ht="15.75" customHeight="1" x14ac:dyDescent="0.25">
      <c r="B26852" s="106"/>
      <c r="C26852" s="106"/>
      <c r="D26852" s="139"/>
      <c r="P26852" s="142"/>
      <c r="Q26852" s="142"/>
      <c r="R26852" s="142"/>
      <c r="S26852" s="139"/>
    </row>
    <row r="26853" spans="2:19" ht="15.75" customHeight="1" x14ac:dyDescent="0.25">
      <c r="B26853" s="106"/>
      <c r="C26853" s="106"/>
      <c r="D26853" s="139"/>
      <c r="P26853" s="142"/>
      <c r="Q26853" s="142"/>
      <c r="R26853" s="142"/>
      <c r="S26853" s="139"/>
    </row>
    <row r="26854" spans="2:19" ht="15.75" customHeight="1" x14ac:dyDescent="0.25">
      <c r="B26854" s="106"/>
      <c r="C26854" s="106"/>
      <c r="D26854" s="139"/>
      <c r="P26854" s="142"/>
      <c r="Q26854" s="142"/>
      <c r="R26854" s="142"/>
      <c r="S26854" s="139"/>
    </row>
    <row r="26855" spans="2:19" ht="15.75" customHeight="1" x14ac:dyDescent="0.25">
      <c r="B26855" s="106"/>
      <c r="C26855" s="106"/>
      <c r="D26855" s="139"/>
      <c r="P26855" s="142"/>
      <c r="Q26855" s="142"/>
      <c r="R26855" s="142"/>
      <c r="S26855" s="139"/>
    </row>
    <row r="26856" spans="2:19" ht="15.75" customHeight="1" x14ac:dyDescent="0.25">
      <c r="B26856" s="106"/>
      <c r="C26856" s="106"/>
      <c r="D26856" s="139"/>
      <c r="P26856" s="142"/>
      <c r="Q26856" s="142"/>
      <c r="R26856" s="142"/>
      <c r="S26856" s="139"/>
    </row>
    <row r="26857" spans="2:19" ht="15.75" customHeight="1" x14ac:dyDescent="0.25">
      <c r="B26857" s="106"/>
      <c r="C26857" s="106"/>
      <c r="D26857" s="139"/>
      <c r="P26857" s="142"/>
      <c r="Q26857" s="142"/>
      <c r="R26857" s="142"/>
      <c r="S26857" s="139"/>
    </row>
    <row r="26858" spans="2:19" ht="15.75" customHeight="1" x14ac:dyDescent="0.25">
      <c r="B26858" s="106"/>
      <c r="C26858" s="106"/>
      <c r="D26858" s="139"/>
      <c r="P26858" s="142"/>
      <c r="Q26858" s="142"/>
      <c r="R26858" s="142"/>
      <c r="S26858" s="139"/>
    </row>
    <row r="26859" spans="2:19" ht="15.75" customHeight="1" x14ac:dyDescent="0.25">
      <c r="B26859" s="106"/>
      <c r="C26859" s="106"/>
      <c r="D26859" s="139"/>
      <c r="P26859" s="142"/>
      <c r="Q26859" s="142"/>
      <c r="R26859" s="142"/>
      <c r="S26859" s="139"/>
    </row>
    <row r="26860" spans="2:19" ht="15.75" customHeight="1" x14ac:dyDescent="0.25">
      <c r="B26860" s="106"/>
      <c r="C26860" s="106"/>
      <c r="D26860" s="139"/>
      <c r="P26860" s="142"/>
      <c r="Q26860" s="142"/>
      <c r="R26860" s="142"/>
      <c r="S26860" s="139"/>
    </row>
    <row r="26861" spans="2:19" ht="15.75" customHeight="1" x14ac:dyDescent="0.25">
      <c r="B26861" s="106"/>
      <c r="C26861" s="106"/>
      <c r="D26861" s="139"/>
      <c r="P26861" s="142"/>
      <c r="Q26861" s="142"/>
      <c r="R26861" s="142"/>
      <c r="S26861" s="139"/>
    </row>
    <row r="26862" spans="2:19" ht="15.75" customHeight="1" x14ac:dyDescent="0.25">
      <c r="B26862" s="106"/>
      <c r="C26862" s="106"/>
      <c r="D26862" s="139"/>
      <c r="P26862" s="142"/>
      <c r="Q26862" s="142"/>
      <c r="R26862" s="142"/>
      <c r="S26862" s="139"/>
    </row>
    <row r="26863" spans="2:19" ht="15.75" customHeight="1" x14ac:dyDescent="0.25">
      <c r="B26863" s="106"/>
      <c r="C26863" s="106"/>
      <c r="D26863" s="139"/>
      <c r="P26863" s="142"/>
      <c r="Q26863" s="142"/>
      <c r="R26863" s="142"/>
      <c r="S26863" s="139"/>
    </row>
    <row r="26864" spans="2:19" ht="15.75" customHeight="1" x14ac:dyDescent="0.25">
      <c r="B26864" s="106"/>
      <c r="C26864" s="106"/>
      <c r="D26864" s="139"/>
      <c r="P26864" s="142"/>
      <c r="Q26864" s="142"/>
      <c r="R26864" s="142"/>
      <c r="S26864" s="139"/>
    </row>
    <row r="26865" spans="2:19" ht="15.75" customHeight="1" x14ac:dyDescent="0.25">
      <c r="B26865" s="106"/>
      <c r="C26865" s="106"/>
      <c r="D26865" s="139"/>
      <c r="P26865" s="142"/>
      <c r="Q26865" s="142"/>
      <c r="R26865" s="142"/>
      <c r="S26865" s="139"/>
    </row>
    <row r="26866" spans="2:19" ht="15.75" customHeight="1" x14ac:dyDescent="0.25">
      <c r="B26866" s="106"/>
      <c r="C26866" s="106"/>
      <c r="D26866" s="139"/>
      <c r="P26866" s="142"/>
      <c r="Q26866" s="142"/>
      <c r="R26866" s="142"/>
      <c r="S26866" s="139"/>
    </row>
    <row r="26867" spans="2:19" ht="15.75" customHeight="1" x14ac:dyDescent="0.25">
      <c r="B26867" s="106"/>
      <c r="C26867" s="106"/>
      <c r="D26867" s="139"/>
      <c r="P26867" s="142"/>
      <c r="Q26867" s="142"/>
      <c r="R26867" s="142"/>
      <c r="S26867" s="139"/>
    </row>
    <row r="26868" spans="2:19" ht="15.75" customHeight="1" x14ac:dyDescent="0.25">
      <c r="B26868" s="106"/>
      <c r="C26868" s="106"/>
      <c r="D26868" s="139"/>
      <c r="P26868" s="142"/>
      <c r="Q26868" s="142"/>
      <c r="R26868" s="142"/>
      <c r="S26868" s="139"/>
    </row>
    <row r="26869" spans="2:19" ht="15.75" customHeight="1" x14ac:dyDescent="0.25">
      <c r="B26869" s="106"/>
      <c r="C26869" s="106"/>
      <c r="D26869" s="139"/>
      <c r="P26869" s="142"/>
      <c r="Q26869" s="142"/>
      <c r="R26869" s="142"/>
      <c r="S26869" s="139"/>
    </row>
    <row r="26870" spans="2:19" ht="15.75" customHeight="1" x14ac:dyDescent="0.25">
      <c r="B26870" s="106"/>
      <c r="C26870" s="106"/>
      <c r="D26870" s="139"/>
      <c r="P26870" s="142"/>
      <c r="Q26870" s="142"/>
      <c r="R26870" s="142"/>
      <c r="S26870" s="139"/>
    </row>
    <row r="26871" spans="2:19" ht="15.75" customHeight="1" x14ac:dyDescent="0.25">
      <c r="B26871" s="106"/>
      <c r="C26871" s="106"/>
      <c r="D26871" s="139"/>
      <c r="P26871" s="142"/>
      <c r="Q26871" s="142"/>
      <c r="R26871" s="142"/>
      <c r="S26871" s="139"/>
    </row>
    <row r="26872" spans="2:19" ht="15.75" customHeight="1" x14ac:dyDescent="0.25">
      <c r="B26872" s="106"/>
      <c r="C26872" s="106"/>
      <c r="D26872" s="139"/>
      <c r="P26872" s="142"/>
      <c r="Q26872" s="142"/>
      <c r="R26872" s="142"/>
      <c r="S26872" s="139"/>
    </row>
    <row r="26873" spans="2:19" ht="15.75" customHeight="1" x14ac:dyDescent="0.25">
      <c r="B26873" s="106"/>
      <c r="C26873" s="106"/>
      <c r="D26873" s="139"/>
      <c r="P26873" s="142"/>
      <c r="Q26873" s="142"/>
      <c r="R26873" s="142"/>
      <c r="S26873" s="139"/>
    </row>
    <row r="26874" spans="2:19" ht="15.75" customHeight="1" x14ac:dyDescent="0.25">
      <c r="B26874" s="106"/>
      <c r="C26874" s="106"/>
      <c r="D26874" s="139"/>
      <c r="P26874" s="142"/>
      <c r="Q26874" s="142"/>
      <c r="R26874" s="142"/>
      <c r="S26874" s="139"/>
    </row>
    <row r="26875" spans="2:19" ht="15.75" customHeight="1" x14ac:dyDescent="0.25">
      <c r="B26875" s="106"/>
      <c r="C26875" s="106"/>
      <c r="D26875" s="139"/>
      <c r="P26875" s="142"/>
      <c r="Q26875" s="142"/>
      <c r="R26875" s="142"/>
      <c r="S26875" s="139"/>
    </row>
    <row r="26876" spans="2:19" ht="15.75" customHeight="1" x14ac:dyDescent="0.25">
      <c r="B26876" s="106"/>
      <c r="C26876" s="106"/>
      <c r="D26876" s="139"/>
      <c r="P26876" s="142"/>
      <c r="Q26876" s="142"/>
      <c r="R26876" s="142"/>
      <c r="S26876" s="139"/>
    </row>
    <row r="26877" spans="2:19" ht="15.75" customHeight="1" x14ac:dyDescent="0.25">
      <c r="B26877" s="106"/>
      <c r="C26877" s="106"/>
      <c r="D26877" s="139"/>
      <c r="P26877" s="142"/>
      <c r="Q26877" s="142"/>
      <c r="R26877" s="142"/>
      <c r="S26877" s="139"/>
    </row>
    <row r="26878" spans="2:19" ht="15.75" customHeight="1" x14ac:dyDescent="0.25">
      <c r="B26878" s="106"/>
      <c r="C26878" s="106"/>
      <c r="D26878" s="139"/>
      <c r="P26878" s="142"/>
      <c r="Q26878" s="142"/>
      <c r="R26878" s="142"/>
      <c r="S26878" s="139"/>
    </row>
    <row r="26879" spans="2:19" ht="15.75" customHeight="1" x14ac:dyDescent="0.25">
      <c r="B26879" s="106"/>
      <c r="C26879" s="106"/>
      <c r="D26879" s="139"/>
      <c r="P26879" s="142"/>
      <c r="Q26879" s="142"/>
      <c r="R26879" s="142"/>
      <c r="S26879" s="139"/>
    </row>
    <row r="26880" spans="2:19" ht="15.75" customHeight="1" x14ac:dyDescent="0.25">
      <c r="B26880" s="106"/>
      <c r="C26880" s="106"/>
      <c r="D26880" s="139"/>
      <c r="P26880" s="142"/>
      <c r="Q26880" s="142"/>
      <c r="R26880" s="142"/>
      <c r="S26880" s="139"/>
    </row>
    <row r="26881" spans="2:19" ht="15.75" customHeight="1" x14ac:dyDescent="0.25">
      <c r="B26881" s="106"/>
      <c r="C26881" s="106"/>
      <c r="D26881" s="139"/>
      <c r="P26881" s="142"/>
      <c r="Q26881" s="142"/>
      <c r="R26881" s="142"/>
      <c r="S26881" s="139"/>
    </row>
    <row r="26882" spans="2:19" ht="15.75" customHeight="1" x14ac:dyDescent="0.25">
      <c r="B26882" s="106"/>
      <c r="C26882" s="106"/>
      <c r="D26882" s="139"/>
      <c r="P26882" s="142"/>
      <c r="Q26882" s="142"/>
      <c r="R26882" s="142"/>
      <c r="S26882" s="139"/>
    </row>
    <row r="26883" spans="2:19" ht="15.75" customHeight="1" x14ac:dyDescent="0.25">
      <c r="B26883" s="106"/>
      <c r="C26883" s="106"/>
      <c r="D26883" s="139"/>
      <c r="P26883" s="142"/>
      <c r="Q26883" s="142"/>
      <c r="R26883" s="142"/>
      <c r="S26883" s="139"/>
    </row>
    <row r="26884" spans="2:19" ht="15.75" customHeight="1" x14ac:dyDescent="0.25">
      <c r="B26884" s="106"/>
      <c r="C26884" s="106"/>
      <c r="D26884" s="139"/>
      <c r="P26884" s="142"/>
      <c r="Q26884" s="142"/>
      <c r="R26884" s="142"/>
      <c r="S26884" s="139"/>
    </row>
    <row r="26885" spans="2:19" ht="15.75" customHeight="1" x14ac:dyDescent="0.25">
      <c r="B26885" s="106"/>
      <c r="C26885" s="106"/>
      <c r="D26885" s="139"/>
      <c r="P26885" s="142"/>
      <c r="Q26885" s="142"/>
      <c r="R26885" s="142"/>
      <c r="S26885" s="139"/>
    </row>
    <row r="26886" spans="2:19" ht="15.75" customHeight="1" x14ac:dyDescent="0.25">
      <c r="B26886" s="106"/>
      <c r="C26886" s="106"/>
      <c r="D26886" s="139"/>
      <c r="P26886" s="142"/>
      <c r="Q26886" s="142"/>
      <c r="R26886" s="142"/>
      <c r="S26886" s="139"/>
    </row>
    <row r="26887" spans="2:19" ht="15.75" customHeight="1" x14ac:dyDescent="0.25">
      <c r="B26887" s="106"/>
      <c r="C26887" s="106"/>
      <c r="D26887" s="139"/>
      <c r="P26887" s="142"/>
      <c r="Q26887" s="142"/>
      <c r="R26887" s="142"/>
      <c r="S26887" s="139"/>
    </row>
    <row r="26888" spans="2:19" ht="15.75" customHeight="1" x14ac:dyDescent="0.25">
      <c r="B26888" s="106"/>
      <c r="C26888" s="106"/>
      <c r="D26888" s="139"/>
      <c r="P26888" s="142"/>
      <c r="Q26888" s="142"/>
      <c r="R26888" s="142"/>
      <c r="S26888" s="139"/>
    </row>
    <row r="26889" spans="2:19" ht="15.75" customHeight="1" x14ac:dyDescent="0.25">
      <c r="B26889" s="106"/>
      <c r="C26889" s="106"/>
      <c r="D26889" s="139"/>
      <c r="P26889" s="142"/>
      <c r="Q26889" s="142"/>
      <c r="R26889" s="142"/>
      <c r="S26889" s="139"/>
    </row>
    <row r="26890" spans="2:19" ht="15.75" customHeight="1" x14ac:dyDescent="0.25">
      <c r="B26890" s="106"/>
      <c r="C26890" s="106"/>
      <c r="D26890" s="139"/>
      <c r="P26890" s="142"/>
      <c r="Q26890" s="142"/>
      <c r="R26890" s="142"/>
      <c r="S26890" s="139"/>
    </row>
    <row r="26891" spans="2:19" ht="15.75" customHeight="1" x14ac:dyDescent="0.25">
      <c r="B26891" s="106"/>
      <c r="C26891" s="106"/>
      <c r="D26891" s="139"/>
      <c r="P26891" s="142"/>
      <c r="Q26891" s="142"/>
      <c r="R26891" s="142"/>
      <c r="S26891" s="139"/>
    </row>
    <row r="26892" spans="2:19" ht="15.75" customHeight="1" x14ac:dyDescent="0.25">
      <c r="B26892" s="106"/>
      <c r="C26892" s="106"/>
      <c r="D26892" s="139"/>
      <c r="P26892" s="142"/>
      <c r="Q26892" s="142"/>
      <c r="R26892" s="142"/>
      <c r="S26892" s="139"/>
    </row>
    <row r="26893" spans="2:19" ht="15.75" customHeight="1" x14ac:dyDescent="0.25">
      <c r="B26893" s="106"/>
      <c r="C26893" s="106"/>
      <c r="D26893" s="139"/>
      <c r="P26893" s="142"/>
      <c r="Q26893" s="142"/>
      <c r="R26893" s="142"/>
      <c r="S26893" s="139"/>
    </row>
    <row r="26894" spans="2:19" ht="15.75" customHeight="1" x14ac:dyDescent="0.25">
      <c r="B26894" s="106"/>
      <c r="C26894" s="106"/>
      <c r="D26894" s="139"/>
      <c r="P26894" s="142"/>
      <c r="Q26894" s="142"/>
      <c r="R26894" s="142"/>
      <c r="S26894" s="139"/>
    </row>
    <row r="26895" spans="2:19" ht="15.75" customHeight="1" x14ac:dyDescent="0.25">
      <c r="B26895" s="106"/>
      <c r="C26895" s="106"/>
      <c r="D26895" s="139"/>
      <c r="P26895" s="142"/>
      <c r="Q26895" s="142"/>
      <c r="R26895" s="142"/>
      <c r="S26895" s="139"/>
    </row>
    <row r="26896" spans="2:19" ht="15.75" customHeight="1" x14ac:dyDescent="0.25">
      <c r="B26896" s="106"/>
      <c r="C26896" s="106"/>
      <c r="D26896" s="139"/>
      <c r="P26896" s="142"/>
      <c r="Q26896" s="142"/>
      <c r="R26896" s="142"/>
      <c r="S26896" s="139"/>
    </row>
    <row r="26897" spans="2:19" ht="15.75" customHeight="1" x14ac:dyDescent="0.25">
      <c r="B26897" s="106"/>
      <c r="C26897" s="106"/>
      <c r="D26897" s="139"/>
      <c r="P26897" s="142"/>
      <c r="Q26897" s="142"/>
      <c r="R26897" s="142"/>
      <c r="S26897" s="139"/>
    </row>
    <row r="26898" spans="2:19" ht="15.75" customHeight="1" x14ac:dyDescent="0.25">
      <c r="B26898" s="106"/>
      <c r="C26898" s="106"/>
      <c r="D26898" s="139"/>
      <c r="P26898" s="142"/>
      <c r="Q26898" s="142"/>
      <c r="R26898" s="142"/>
      <c r="S26898" s="139"/>
    </row>
    <row r="26899" spans="2:19" ht="15.75" customHeight="1" x14ac:dyDescent="0.25">
      <c r="B26899" s="106"/>
      <c r="C26899" s="106"/>
      <c r="D26899" s="139"/>
      <c r="P26899" s="142"/>
      <c r="Q26899" s="142"/>
      <c r="R26899" s="142"/>
      <c r="S26899" s="139"/>
    </row>
    <row r="26900" spans="2:19" ht="15.75" customHeight="1" x14ac:dyDescent="0.25">
      <c r="B26900" s="106"/>
      <c r="C26900" s="106"/>
      <c r="D26900" s="139"/>
      <c r="P26900" s="142"/>
      <c r="Q26900" s="142"/>
      <c r="R26900" s="142"/>
      <c r="S26900" s="139"/>
    </row>
    <row r="26901" spans="2:19" ht="15.75" customHeight="1" x14ac:dyDescent="0.25">
      <c r="B26901" s="106"/>
      <c r="C26901" s="106"/>
      <c r="D26901" s="139"/>
      <c r="P26901" s="142"/>
      <c r="Q26901" s="142"/>
      <c r="R26901" s="142"/>
      <c r="S26901" s="139"/>
    </row>
    <row r="26902" spans="2:19" ht="15.75" customHeight="1" x14ac:dyDescent="0.25">
      <c r="B26902" s="106"/>
      <c r="C26902" s="106"/>
      <c r="D26902" s="139"/>
      <c r="P26902" s="142"/>
      <c r="Q26902" s="142"/>
      <c r="R26902" s="142"/>
      <c r="S26902" s="139"/>
    </row>
    <row r="26903" spans="2:19" ht="15.75" customHeight="1" x14ac:dyDescent="0.25">
      <c r="B26903" s="106"/>
      <c r="C26903" s="106"/>
      <c r="D26903" s="139"/>
      <c r="P26903" s="142"/>
      <c r="Q26903" s="142"/>
      <c r="R26903" s="142"/>
      <c r="S26903" s="139"/>
    </row>
    <row r="26904" spans="2:19" ht="15.75" customHeight="1" x14ac:dyDescent="0.25">
      <c r="B26904" s="106"/>
      <c r="C26904" s="106"/>
      <c r="D26904" s="139"/>
      <c r="P26904" s="142"/>
      <c r="Q26904" s="142"/>
      <c r="R26904" s="142"/>
      <c r="S26904" s="139"/>
    </row>
    <row r="26905" spans="2:19" ht="15.75" customHeight="1" x14ac:dyDescent="0.25">
      <c r="B26905" s="106"/>
      <c r="C26905" s="106"/>
      <c r="D26905" s="139"/>
      <c r="P26905" s="142"/>
      <c r="Q26905" s="142"/>
      <c r="R26905" s="142"/>
      <c r="S26905" s="139"/>
    </row>
    <row r="26906" spans="2:19" ht="15.75" customHeight="1" x14ac:dyDescent="0.25">
      <c r="B26906" s="106"/>
      <c r="C26906" s="106"/>
      <c r="D26906" s="139"/>
      <c r="P26906" s="142"/>
      <c r="Q26906" s="142"/>
      <c r="R26906" s="142"/>
      <c r="S26906" s="139"/>
    </row>
    <row r="26907" spans="2:19" ht="15.75" customHeight="1" x14ac:dyDescent="0.25">
      <c r="B26907" s="106"/>
      <c r="C26907" s="106"/>
      <c r="D26907" s="139"/>
      <c r="P26907" s="142"/>
      <c r="Q26907" s="142"/>
      <c r="R26907" s="142"/>
      <c r="S26907" s="139"/>
    </row>
    <row r="26908" spans="2:19" ht="15.75" customHeight="1" x14ac:dyDescent="0.25">
      <c r="B26908" s="106"/>
      <c r="C26908" s="106"/>
      <c r="D26908" s="139"/>
      <c r="P26908" s="142"/>
      <c r="Q26908" s="142"/>
      <c r="R26908" s="142"/>
      <c r="S26908" s="139"/>
    </row>
    <row r="26909" spans="2:19" ht="15.75" customHeight="1" x14ac:dyDescent="0.25">
      <c r="B26909" s="106"/>
      <c r="C26909" s="106"/>
      <c r="D26909" s="139"/>
      <c r="P26909" s="142"/>
      <c r="Q26909" s="142"/>
      <c r="R26909" s="142"/>
      <c r="S26909" s="139"/>
    </row>
    <row r="26910" spans="2:19" ht="15.75" customHeight="1" x14ac:dyDescent="0.25">
      <c r="B26910" s="106"/>
      <c r="C26910" s="106"/>
      <c r="D26910" s="139"/>
      <c r="P26910" s="142"/>
      <c r="Q26910" s="142"/>
      <c r="R26910" s="142"/>
      <c r="S26910" s="139"/>
    </row>
    <row r="26911" spans="2:19" ht="15.75" customHeight="1" x14ac:dyDescent="0.25">
      <c r="B26911" s="106"/>
      <c r="C26911" s="106"/>
      <c r="D26911" s="139"/>
      <c r="P26911" s="142"/>
      <c r="Q26911" s="142"/>
      <c r="R26911" s="142"/>
      <c r="S26911" s="139"/>
    </row>
    <row r="26912" spans="2:19" ht="15.75" customHeight="1" x14ac:dyDescent="0.25">
      <c r="B26912" s="106"/>
      <c r="C26912" s="106"/>
      <c r="D26912" s="139"/>
      <c r="P26912" s="142"/>
      <c r="Q26912" s="142"/>
      <c r="R26912" s="142"/>
      <c r="S26912" s="139"/>
    </row>
    <row r="26913" spans="2:19" ht="15.75" customHeight="1" x14ac:dyDescent="0.25">
      <c r="B26913" s="106"/>
      <c r="C26913" s="106"/>
      <c r="D26913" s="139"/>
      <c r="P26913" s="142"/>
      <c r="Q26913" s="142"/>
      <c r="R26913" s="142"/>
      <c r="S26913" s="139"/>
    </row>
    <row r="26914" spans="2:19" ht="15.75" customHeight="1" x14ac:dyDescent="0.25">
      <c r="B26914" s="106"/>
      <c r="C26914" s="106"/>
      <c r="D26914" s="139"/>
      <c r="P26914" s="142"/>
      <c r="Q26914" s="142"/>
      <c r="R26914" s="142"/>
      <c r="S26914" s="139"/>
    </row>
    <row r="26915" spans="2:19" ht="15.75" customHeight="1" x14ac:dyDescent="0.25">
      <c r="B26915" s="106"/>
      <c r="C26915" s="106"/>
      <c r="D26915" s="139"/>
      <c r="P26915" s="142"/>
      <c r="Q26915" s="142"/>
      <c r="R26915" s="142"/>
      <c r="S26915" s="139"/>
    </row>
    <row r="26916" spans="2:19" ht="15.75" customHeight="1" x14ac:dyDescent="0.25">
      <c r="B26916" s="106"/>
      <c r="C26916" s="106"/>
      <c r="D26916" s="139"/>
      <c r="P26916" s="142"/>
      <c r="Q26916" s="142"/>
      <c r="R26916" s="142"/>
      <c r="S26916" s="139"/>
    </row>
    <row r="26917" spans="2:19" ht="15.75" customHeight="1" x14ac:dyDescent="0.25">
      <c r="B26917" s="106"/>
      <c r="C26917" s="106"/>
      <c r="D26917" s="139"/>
      <c r="P26917" s="142"/>
      <c r="Q26917" s="142"/>
      <c r="R26917" s="142"/>
      <c r="S26917" s="139"/>
    </row>
    <row r="26918" spans="2:19" ht="15.75" customHeight="1" x14ac:dyDescent="0.25">
      <c r="B26918" s="106"/>
      <c r="C26918" s="106"/>
      <c r="D26918" s="139"/>
      <c r="P26918" s="142"/>
      <c r="Q26918" s="142"/>
      <c r="R26918" s="142"/>
      <c r="S26918" s="139"/>
    </row>
    <row r="26919" spans="2:19" ht="15.75" customHeight="1" x14ac:dyDescent="0.25">
      <c r="B26919" s="106"/>
      <c r="C26919" s="106"/>
      <c r="D26919" s="139"/>
      <c r="P26919" s="142"/>
      <c r="Q26919" s="142"/>
      <c r="R26919" s="142"/>
      <c r="S26919" s="139"/>
    </row>
    <row r="26920" spans="2:19" ht="15.75" customHeight="1" x14ac:dyDescent="0.25">
      <c r="B26920" s="106"/>
      <c r="C26920" s="106"/>
      <c r="D26920" s="139"/>
      <c r="P26920" s="142"/>
      <c r="Q26920" s="142"/>
      <c r="R26920" s="142"/>
      <c r="S26920" s="139"/>
    </row>
    <row r="26921" spans="2:19" ht="15.75" customHeight="1" x14ac:dyDescent="0.25">
      <c r="B26921" s="106"/>
      <c r="C26921" s="106"/>
      <c r="D26921" s="139"/>
      <c r="P26921" s="142"/>
      <c r="Q26921" s="142"/>
      <c r="R26921" s="142"/>
      <c r="S26921" s="139"/>
    </row>
    <row r="26922" spans="2:19" ht="15.75" customHeight="1" x14ac:dyDescent="0.25">
      <c r="B26922" s="106"/>
      <c r="C26922" s="106"/>
      <c r="D26922" s="139"/>
      <c r="P26922" s="142"/>
      <c r="Q26922" s="142"/>
      <c r="R26922" s="142"/>
      <c r="S26922" s="139"/>
    </row>
    <row r="26923" spans="2:19" ht="15.75" customHeight="1" x14ac:dyDescent="0.25">
      <c r="B26923" s="106"/>
      <c r="C26923" s="106"/>
      <c r="D26923" s="139"/>
      <c r="P26923" s="142"/>
      <c r="Q26923" s="142"/>
      <c r="R26923" s="142"/>
      <c r="S26923" s="139"/>
    </row>
    <row r="26924" spans="2:19" ht="15.75" customHeight="1" x14ac:dyDescent="0.25">
      <c r="B26924" s="106"/>
      <c r="C26924" s="106"/>
      <c r="D26924" s="139"/>
      <c r="P26924" s="142"/>
      <c r="Q26924" s="142"/>
      <c r="R26924" s="142"/>
      <c r="S26924" s="139"/>
    </row>
    <row r="26925" spans="2:19" ht="15.75" customHeight="1" x14ac:dyDescent="0.25">
      <c r="B26925" s="106"/>
      <c r="C26925" s="106"/>
      <c r="D26925" s="139"/>
      <c r="P26925" s="142"/>
      <c r="Q26925" s="142"/>
      <c r="R26925" s="142"/>
      <c r="S26925" s="139"/>
    </row>
    <row r="26926" spans="2:19" ht="15.75" customHeight="1" x14ac:dyDescent="0.25">
      <c r="B26926" s="106"/>
      <c r="C26926" s="106"/>
      <c r="D26926" s="139"/>
      <c r="P26926" s="142"/>
      <c r="Q26926" s="142"/>
      <c r="R26926" s="142"/>
      <c r="S26926" s="139"/>
    </row>
    <row r="26927" spans="2:19" ht="15.75" customHeight="1" x14ac:dyDescent="0.25">
      <c r="B26927" s="106"/>
      <c r="C26927" s="106"/>
      <c r="D26927" s="139"/>
      <c r="P26927" s="142"/>
      <c r="Q26927" s="142"/>
      <c r="R26927" s="142"/>
      <c r="S26927" s="139"/>
    </row>
    <row r="26928" spans="2:19" ht="15.75" customHeight="1" x14ac:dyDescent="0.25">
      <c r="B26928" s="106"/>
      <c r="C26928" s="106"/>
      <c r="D26928" s="139"/>
      <c r="P26928" s="142"/>
      <c r="Q26928" s="142"/>
      <c r="R26928" s="142"/>
      <c r="S26928" s="139"/>
    </row>
    <row r="26929" spans="2:19" ht="15.75" customHeight="1" x14ac:dyDescent="0.25">
      <c r="B26929" s="106"/>
      <c r="C26929" s="106"/>
      <c r="D26929" s="139"/>
      <c r="P26929" s="142"/>
      <c r="Q26929" s="142"/>
      <c r="R26929" s="142"/>
      <c r="S26929" s="139"/>
    </row>
    <row r="26930" spans="2:19" ht="15.75" customHeight="1" x14ac:dyDescent="0.25">
      <c r="B26930" s="106"/>
      <c r="C26930" s="106"/>
      <c r="D26930" s="139"/>
      <c r="P26930" s="142"/>
      <c r="Q26930" s="142"/>
      <c r="R26930" s="142"/>
      <c r="S26930" s="139"/>
    </row>
    <row r="26931" spans="2:19" ht="15.75" customHeight="1" x14ac:dyDescent="0.25">
      <c r="B26931" s="106"/>
      <c r="C26931" s="106"/>
      <c r="D26931" s="139"/>
      <c r="P26931" s="142"/>
      <c r="Q26931" s="142"/>
      <c r="R26931" s="142"/>
      <c r="S26931" s="139"/>
    </row>
    <row r="26932" spans="2:19" ht="15.75" customHeight="1" x14ac:dyDescent="0.25">
      <c r="B26932" s="106"/>
      <c r="C26932" s="106"/>
      <c r="D26932" s="139"/>
      <c r="P26932" s="142"/>
      <c r="Q26932" s="142"/>
      <c r="R26932" s="142"/>
      <c r="S26932" s="139"/>
    </row>
    <row r="26933" spans="2:19" ht="15.75" customHeight="1" x14ac:dyDescent="0.25">
      <c r="B26933" s="106"/>
      <c r="C26933" s="106"/>
      <c r="D26933" s="139"/>
      <c r="P26933" s="142"/>
      <c r="Q26933" s="142"/>
      <c r="R26933" s="142"/>
      <c r="S26933" s="139"/>
    </row>
    <row r="26934" spans="2:19" ht="15.75" customHeight="1" x14ac:dyDescent="0.25">
      <c r="B26934" s="106"/>
      <c r="C26934" s="106"/>
      <c r="D26934" s="139"/>
      <c r="P26934" s="142"/>
      <c r="Q26934" s="142"/>
      <c r="R26934" s="142"/>
      <c r="S26934" s="139"/>
    </row>
    <row r="26935" spans="2:19" ht="15.75" customHeight="1" x14ac:dyDescent="0.25">
      <c r="B26935" s="106"/>
      <c r="C26935" s="106"/>
      <c r="D26935" s="139"/>
      <c r="P26935" s="142"/>
      <c r="Q26935" s="142"/>
      <c r="R26935" s="142"/>
      <c r="S26935" s="139"/>
    </row>
    <row r="26936" spans="2:19" ht="15.75" customHeight="1" x14ac:dyDescent="0.25">
      <c r="B26936" s="106"/>
      <c r="C26936" s="106"/>
      <c r="D26936" s="139"/>
      <c r="P26936" s="142"/>
      <c r="Q26936" s="142"/>
      <c r="R26936" s="142"/>
      <c r="S26936" s="139"/>
    </row>
    <row r="26937" spans="2:19" ht="15.75" customHeight="1" x14ac:dyDescent="0.25">
      <c r="B26937" s="106"/>
      <c r="C26937" s="106"/>
      <c r="D26937" s="139"/>
      <c r="P26937" s="142"/>
      <c r="Q26937" s="142"/>
      <c r="R26937" s="142"/>
      <c r="S26937" s="139"/>
    </row>
    <row r="26938" spans="2:19" ht="15.75" customHeight="1" x14ac:dyDescent="0.25">
      <c r="B26938" s="106"/>
      <c r="C26938" s="106"/>
      <c r="D26938" s="139"/>
      <c r="P26938" s="142"/>
      <c r="Q26938" s="142"/>
      <c r="R26938" s="142"/>
      <c r="S26938" s="139"/>
    </row>
    <row r="26939" spans="2:19" ht="15.75" customHeight="1" x14ac:dyDescent="0.25">
      <c r="B26939" s="106"/>
      <c r="C26939" s="106"/>
      <c r="D26939" s="139"/>
      <c r="P26939" s="142"/>
      <c r="Q26939" s="142"/>
      <c r="R26939" s="142"/>
      <c r="S26939" s="139"/>
    </row>
    <row r="26940" spans="2:19" ht="15.75" customHeight="1" x14ac:dyDescent="0.25">
      <c r="B26940" s="106"/>
      <c r="C26940" s="106"/>
      <c r="D26940" s="139"/>
      <c r="P26940" s="142"/>
      <c r="Q26940" s="142"/>
      <c r="R26940" s="142"/>
      <c r="S26940" s="139"/>
    </row>
    <row r="26941" spans="2:19" ht="15.75" customHeight="1" x14ac:dyDescent="0.25">
      <c r="B26941" s="106"/>
      <c r="C26941" s="106"/>
      <c r="D26941" s="139"/>
      <c r="P26941" s="142"/>
      <c r="Q26941" s="142"/>
      <c r="R26941" s="142"/>
      <c r="S26941" s="139"/>
    </row>
    <row r="26942" spans="2:19" ht="15.75" customHeight="1" x14ac:dyDescent="0.25">
      <c r="B26942" s="106"/>
      <c r="C26942" s="106"/>
      <c r="D26942" s="139"/>
      <c r="P26942" s="142"/>
      <c r="Q26942" s="142"/>
      <c r="R26942" s="142"/>
      <c r="S26942" s="139"/>
    </row>
    <row r="26943" spans="2:19" ht="15.75" customHeight="1" x14ac:dyDescent="0.25">
      <c r="B26943" s="106"/>
      <c r="C26943" s="106"/>
      <c r="D26943" s="139"/>
      <c r="P26943" s="142"/>
      <c r="Q26943" s="142"/>
      <c r="R26943" s="142"/>
      <c r="S26943" s="139"/>
    </row>
    <row r="26944" spans="2:19" ht="15.75" customHeight="1" x14ac:dyDescent="0.25">
      <c r="B26944" s="106"/>
      <c r="C26944" s="106"/>
      <c r="D26944" s="139"/>
      <c r="P26944" s="142"/>
      <c r="Q26944" s="142"/>
      <c r="R26944" s="142"/>
      <c r="S26944" s="139"/>
    </row>
    <row r="26945" spans="2:19" ht="15.75" customHeight="1" x14ac:dyDescent="0.25">
      <c r="B26945" s="106"/>
      <c r="C26945" s="106"/>
      <c r="D26945" s="139"/>
      <c r="P26945" s="142"/>
      <c r="Q26945" s="142"/>
      <c r="R26945" s="142"/>
      <c r="S26945" s="139"/>
    </row>
    <row r="26946" spans="2:19" ht="15.75" customHeight="1" x14ac:dyDescent="0.25">
      <c r="B26946" s="106"/>
      <c r="C26946" s="106"/>
      <c r="D26946" s="139"/>
      <c r="P26946" s="142"/>
      <c r="Q26946" s="142"/>
      <c r="R26946" s="142"/>
      <c r="S26946" s="139"/>
    </row>
    <row r="26947" spans="2:19" ht="15.75" customHeight="1" x14ac:dyDescent="0.25">
      <c r="B26947" s="106"/>
      <c r="C26947" s="106"/>
      <c r="D26947" s="139"/>
      <c r="P26947" s="142"/>
      <c r="Q26947" s="142"/>
      <c r="R26947" s="142"/>
      <c r="S26947" s="139"/>
    </row>
    <row r="26948" spans="2:19" ht="15.75" customHeight="1" x14ac:dyDescent="0.25">
      <c r="B26948" s="106"/>
      <c r="C26948" s="106"/>
      <c r="D26948" s="139"/>
      <c r="P26948" s="142"/>
      <c r="Q26948" s="142"/>
      <c r="R26948" s="142"/>
      <c r="S26948" s="139"/>
    </row>
    <row r="26949" spans="2:19" ht="15.75" customHeight="1" x14ac:dyDescent="0.25">
      <c r="B26949" s="106"/>
      <c r="C26949" s="106"/>
      <c r="D26949" s="139"/>
      <c r="P26949" s="142"/>
      <c r="Q26949" s="142"/>
      <c r="R26949" s="142"/>
      <c r="S26949" s="139"/>
    </row>
    <row r="26950" spans="2:19" ht="15.75" customHeight="1" x14ac:dyDescent="0.25">
      <c r="B26950" s="106"/>
      <c r="C26950" s="106"/>
      <c r="D26950" s="139"/>
      <c r="P26950" s="142"/>
      <c r="Q26950" s="142"/>
      <c r="R26950" s="142"/>
      <c r="S26950" s="139"/>
    </row>
    <row r="26951" spans="2:19" ht="15.75" customHeight="1" x14ac:dyDescent="0.25">
      <c r="B26951" s="106"/>
      <c r="C26951" s="106"/>
      <c r="D26951" s="139"/>
      <c r="P26951" s="142"/>
      <c r="Q26951" s="142"/>
      <c r="R26951" s="142"/>
      <c r="S26951" s="139"/>
    </row>
    <row r="26952" spans="2:19" ht="15.75" customHeight="1" x14ac:dyDescent="0.25">
      <c r="B26952" s="106"/>
      <c r="C26952" s="106"/>
      <c r="D26952" s="139"/>
      <c r="P26952" s="142"/>
      <c r="Q26952" s="142"/>
      <c r="R26952" s="142"/>
      <c r="S26952" s="139"/>
    </row>
    <row r="26953" spans="2:19" ht="15.75" customHeight="1" x14ac:dyDescent="0.25">
      <c r="B26953" s="106"/>
      <c r="C26953" s="106"/>
      <c r="D26953" s="139"/>
      <c r="P26953" s="142"/>
      <c r="Q26953" s="142"/>
      <c r="R26953" s="142"/>
      <c r="S26953" s="139"/>
    </row>
    <row r="26954" spans="2:19" ht="15.75" customHeight="1" x14ac:dyDescent="0.25">
      <c r="B26954" s="106"/>
      <c r="C26954" s="106"/>
      <c r="D26954" s="139"/>
      <c r="P26954" s="142"/>
      <c r="Q26954" s="142"/>
      <c r="R26954" s="142"/>
      <c r="S26954" s="139"/>
    </row>
    <row r="26955" spans="2:19" ht="15.75" customHeight="1" x14ac:dyDescent="0.25">
      <c r="B26955" s="106"/>
      <c r="C26955" s="106"/>
      <c r="D26955" s="139"/>
      <c r="P26955" s="142"/>
      <c r="Q26955" s="142"/>
      <c r="R26955" s="142"/>
      <c r="S26955" s="139"/>
    </row>
    <row r="26956" spans="2:19" ht="15.75" customHeight="1" x14ac:dyDescent="0.25">
      <c r="B26956" s="106"/>
      <c r="C26956" s="106"/>
      <c r="D26956" s="139"/>
      <c r="P26956" s="142"/>
      <c r="Q26956" s="142"/>
      <c r="R26956" s="142"/>
      <c r="S26956" s="139"/>
    </row>
    <row r="26957" spans="2:19" ht="15.75" customHeight="1" x14ac:dyDescent="0.25">
      <c r="B26957" s="106"/>
      <c r="C26957" s="106"/>
      <c r="D26957" s="139"/>
      <c r="P26957" s="142"/>
      <c r="Q26957" s="142"/>
      <c r="R26957" s="142"/>
      <c r="S26957" s="139"/>
    </row>
    <row r="26958" spans="2:19" ht="15.75" customHeight="1" x14ac:dyDescent="0.25">
      <c r="B26958" s="106"/>
      <c r="C26958" s="106"/>
      <c r="D26958" s="139"/>
      <c r="P26958" s="142"/>
      <c r="Q26958" s="142"/>
      <c r="R26958" s="142"/>
      <c r="S26958" s="139"/>
    </row>
    <row r="26959" spans="2:19" ht="15.75" customHeight="1" x14ac:dyDescent="0.25">
      <c r="B26959" s="106"/>
      <c r="C26959" s="106"/>
      <c r="D26959" s="139"/>
      <c r="P26959" s="142"/>
      <c r="Q26959" s="142"/>
      <c r="R26959" s="142"/>
      <c r="S26959" s="139"/>
    </row>
    <row r="26960" spans="2:19" ht="15.75" customHeight="1" x14ac:dyDescent="0.25">
      <c r="B26960" s="106"/>
      <c r="C26960" s="106"/>
      <c r="D26960" s="139"/>
      <c r="P26960" s="142"/>
      <c r="Q26960" s="142"/>
      <c r="R26960" s="142"/>
      <c r="S26960" s="139"/>
    </row>
    <row r="26961" spans="2:19" ht="15.75" customHeight="1" x14ac:dyDescent="0.25">
      <c r="B26961" s="106"/>
      <c r="C26961" s="106"/>
      <c r="D26961" s="139"/>
      <c r="P26961" s="142"/>
      <c r="Q26961" s="142"/>
      <c r="R26961" s="142"/>
      <c r="S26961" s="139"/>
    </row>
    <row r="26962" spans="2:19" ht="15.75" customHeight="1" x14ac:dyDescent="0.25">
      <c r="B26962" s="106"/>
      <c r="C26962" s="106"/>
      <c r="D26962" s="139"/>
      <c r="P26962" s="142"/>
      <c r="Q26962" s="142"/>
      <c r="R26962" s="142"/>
      <c r="S26962" s="139"/>
    </row>
    <row r="26963" spans="2:19" ht="15.75" customHeight="1" x14ac:dyDescent="0.25">
      <c r="B26963" s="106"/>
      <c r="C26963" s="106"/>
      <c r="D26963" s="139"/>
      <c r="P26963" s="142"/>
      <c r="Q26963" s="142"/>
      <c r="R26963" s="142"/>
      <c r="S26963" s="139"/>
    </row>
    <row r="26964" spans="2:19" ht="15.75" customHeight="1" x14ac:dyDescent="0.25">
      <c r="B26964" s="106"/>
      <c r="C26964" s="106"/>
      <c r="D26964" s="139"/>
      <c r="P26964" s="142"/>
      <c r="Q26964" s="142"/>
      <c r="R26964" s="142"/>
      <c r="S26964" s="139"/>
    </row>
    <row r="26965" spans="2:19" ht="15.75" customHeight="1" x14ac:dyDescent="0.25">
      <c r="B26965" s="106"/>
      <c r="C26965" s="106"/>
      <c r="D26965" s="139"/>
      <c r="P26965" s="142"/>
      <c r="Q26965" s="142"/>
      <c r="R26965" s="142"/>
      <c r="S26965" s="139"/>
    </row>
    <row r="26966" spans="2:19" ht="15.75" customHeight="1" x14ac:dyDescent="0.25">
      <c r="B26966" s="106"/>
      <c r="C26966" s="106"/>
      <c r="D26966" s="139"/>
      <c r="P26966" s="142"/>
      <c r="Q26966" s="142"/>
      <c r="R26966" s="142"/>
      <c r="S26966" s="139"/>
    </row>
    <row r="26967" spans="2:19" ht="15.75" customHeight="1" x14ac:dyDescent="0.25">
      <c r="B26967" s="106"/>
      <c r="C26967" s="106"/>
      <c r="D26967" s="139"/>
      <c r="P26967" s="142"/>
      <c r="Q26967" s="142"/>
      <c r="R26967" s="142"/>
      <c r="S26967" s="139"/>
    </row>
    <row r="26968" spans="2:19" ht="15.75" customHeight="1" x14ac:dyDescent="0.25">
      <c r="B26968" s="106"/>
      <c r="C26968" s="106"/>
      <c r="D26968" s="139"/>
      <c r="P26968" s="142"/>
      <c r="Q26968" s="142"/>
      <c r="R26968" s="142"/>
      <c r="S26968" s="139"/>
    </row>
    <row r="26969" spans="2:19" ht="15.75" customHeight="1" x14ac:dyDescent="0.25">
      <c r="B26969" s="106"/>
      <c r="C26969" s="106"/>
      <c r="D26969" s="139"/>
      <c r="P26969" s="142"/>
      <c r="Q26969" s="142"/>
      <c r="R26969" s="142"/>
      <c r="S26969" s="139"/>
    </row>
    <row r="26970" spans="2:19" ht="15.75" customHeight="1" x14ac:dyDescent="0.25">
      <c r="B26970" s="106"/>
      <c r="C26970" s="106"/>
      <c r="D26970" s="139"/>
      <c r="P26970" s="142"/>
      <c r="Q26970" s="142"/>
      <c r="R26970" s="142"/>
      <c r="S26970" s="139"/>
    </row>
    <row r="26971" spans="2:19" ht="15.75" customHeight="1" x14ac:dyDescent="0.25">
      <c r="B26971" s="106"/>
      <c r="C26971" s="106"/>
      <c r="D26971" s="139"/>
      <c r="P26971" s="142"/>
      <c r="Q26971" s="142"/>
      <c r="R26971" s="142"/>
      <c r="S26971" s="139"/>
    </row>
    <row r="26972" spans="2:19" ht="15.75" customHeight="1" x14ac:dyDescent="0.25">
      <c r="B26972" s="106"/>
      <c r="C26972" s="106"/>
      <c r="D26972" s="139"/>
      <c r="P26972" s="142"/>
      <c r="Q26972" s="142"/>
      <c r="R26972" s="142"/>
      <c r="S26972" s="139"/>
    </row>
    <row r="26973" spans="2:19" ht="15.75" customHeight="1" x14ac:dyDescent="0.25">
      <c r="B26973" s="106"/>
      <c r="C26973" s="106"/>
      <c r="D26973" s="139"/>
      <c r="P26973" s="142"/>
      <c r="Q26973" s="142"/>
      <c r="R26973" s="142"/>
      <c r="S26973" s="139"/>
    </row>
    <row r="26974" spans="2:19" ht="15.75" customHeight="1" x14ac:dyDescent="0.25">
      <c r="B26974" s="106"/>
      <c r="C26974" s="106"/>
      <c r="D26974" s="139"/>
      <c r="P26974" s="142"/>
      <c r="Q26974" s="142"/>
      <c r="R26974" s="142"/>
      <c r="S26974" s="139"/>
    </row>
    <row r="26975" spans="2:19" ht="15.75" customHeight="1" x14ac:dyDescent="0.25">
      <c r="B26975" s="106"/>
      <c r="C26975" s="106"/>
      <c r="D26975" s="139"/>
      <c r="P26975" s="142"/>
      <c r="Q26975" s="142"/>
      <c r="R26975" s="142"/>
      <c r="S26975" s="139"/>
    </row>
    <row r="26976" spans="2:19" ht="15.75" customHeight="1" x14ac:dyDescent="0.25">
      <c r="B26976" s="106"/>
      <c r="C26976" s="106"/>
      <c r="D26976" s="139"/>
      <c r="P26976" s="142"/>
      <c r="Q26976" s="142"/>
      <c r="R26976" s="142"/>
      <c r="S26976" s="139"/>
    </row>
    <row r="26977" spans="2:19" ht="15.75" customHeight="1" x14ac:dyDescent="0.25">
      <c r="B26977" s="106"/>
      <c r="C26977" s="106"/>
      <c r="D26977" s="139"/>
      <c r="P26977" s="142"/>
      <c r="Q26977" s="142"/>
      <c r="R26977" s="142"/>
      <c r="S26977" s="139"/>
    </row>
    <row r="26978" spans="2:19" ht="15.75" customHeight="1" x14ac:dyDescent="0.25">
      <c r="B26978" s="106"/>
      <c r="C26978" s="106"/>
      <c r="D26978" s="139"/>
      <c r="P26978" s="142"/>
      <c r="Q26978" s="142"/>
      <c r="R26978" s="142"/>
      <c r="S26978" s="139"/>
    </row>
    <row r="26979" spans="2:19" ht="15.75" customHeight="1" x14ac:dyDescent="0.25">
      <c r="B26979" s="106"/>
      <c r="C26979" s="106"/>
      <c r="D26979" s="139"/>
      <c r="P26979" s="142"/>
      <c r="Q26979" s="142"/>
      <c r="R26979" s="142"/>
      <c r="S26979" s="139"/>
    </row>
    <row r="26980" spans="2:19" ht="15.75" customHeight="1" x14ac:dyDescent="0.25">
      <c r="B26980" s="106"/>
      <c r="C26980" s="106"/>
      <c r="D26980" s="139"/>
      <c r="P26980" s="142"/>
      <c r="Q26980" s="142"/>
      <c r="R26980" s="142"/>
      <c r="S26980" s="139"/>
    </row>
    <row r="26981" spans="2:19" ht="15.75" customHeight="1" x14ac:dyDescent="0.25">
      <c r="B26981" s="106"/>
      <c r="C26981" s="106"/>
      <c r="D26981" s="139"/>
      <c r="P26981" s="142"/>
      <c r="Q26981" s="142"/>
      <c r="R26981" s="142"/>
      <c r="S26981" s="139"/>
    </row>
    <row r="26982" spans="2:19" ht="15.75" customHeight="1" x14ac:dyDescent="0.25">
      <c r="B26982" s="106"/>
      <c r="C26982" s="106"/>
      <c r="D26982" s="139"/>
      <c r="P26982" s="142"/>
      <c r="Q26982" s="142"/>
      <c r="R26982" s="142"/>
      <c r="S26982" s="139"/>
    </row>
    <row r="26983" spans="2:19" ht="15.75" customHeight="1" x14ac:dyDescent="0.25">
      <c r="B26983" s="106"/>
      <c r="C26983" s="106"/>
      <c r="D26983" s="139"/>
      <c r="P26983" s="142"/>
      <c r="Q26983" s="142"/>
      <c r="R26983" s="142"/>
      <c r="S26983" s="139"/>
    </row>
    <row r="26984" spans="2:19" ht="15.75" customHeight="1" x14ac:dyDescent="0.25">
      <c r="B26984" s="106"/>
      <c r="C26984" s="106"/>
      <c r="D26984" s="139"/>
      <c r="P26984" s="142"/>
      <c r="Q26984" s="142"/>
      <c r="R26984" s="142"/>
      <c r="S26984" s="139"/>
    </row>
    <row r="26985" spans="2:19" ht="15.75" customHeight="1" x14ac:dyDescent="0.25">
      <c r="B26985" s="106"/>
      <c r="C26985" s="106"/>
      <c r="D26985" s="139"/>
      <c r="P26985" s="142"/>
      <c r="Q26985" s="142"/>
      <c r="R26985" s="142"/>
      <c r="S26985" s="139"/>
    </row>
    <row r="26986" spans="2:19" ht="15.75" customHeight="1" x14ac:dyDescent="0.25">
      <c r="B26986" s="106"/>
      <c r="C26986" s="106"/>
      <c r="D26986" s="139"/>
      <c r="P26986" s="142"/>
      <c r="Q26986" s="142"/>
      <c r="R26986" s="142"/>
      <c r="S26986" s="139"/>
    </row>
    <row r="26987" spans="2:19" ht="15.75" customHeight="1" x14ac:dyDescent="0.25">
      <c r="B26987" s="106"/>
      <c r="C26987" s="106"/>
      <c r="D26987" s="139"/>
      <c r="P26987" s="142"/>
      <c r="Q26987" s="142"/>
      <c r="R26987" s="142"/>
      <c r="S26987" s="139"/>
    </row>
    <row r="26988" spans="2:19" ht="15.75" customHeight="1" x14ac:dyDescent="0.25">
      <c r="B26988" s="106"/>
      <c r="C26988" s="106"/>
      <c r="D26988" s="139"/>
      <c r="P26988" s="142"/>
      <c r="Q26988" s="142"/>
      <c r="R26988" s="142"/>
      <c r="S26988" s="139"/>
    </row>
    <row r="26989" spans="2:19" ht="15.75" customHeight="1" x14ac:dyDescent="0.25">
      <c r="B26989" s="106"/>
      <c r="C26989" s="106"/>
      <c r="D26989" s="139"/>
      <c r="P26989" s="142"/>
      <c r="Q26989" s="142"/>
      <c r="R26989" s="142"/>
      <c r="S26989" s="139"/>
    </row>
    <row r="26990" spans="2:19" ht="15.75" customHeight="1" x14ac:dyDescent="0.25">
      <c r="B26990" s="106"/>
      <c r="C26990" s="106"/>
      <c r="D26990" s="139"/>
      <c r="P26990" s="142"/>
      <c r="Q26990" s="142"/>
      <c r="R26990" s="142"/>
      <c r="S26990" s="139"/>
    </row>
    <row r="26991" spans="2:19" ht="15.75" customHeight="1" x14ac:dyDescent="0.25">
      <c r="B26991" s="106"/>
      <c r="C26991" s="106"/>
      <c r="D26991" s="139"/>
      <c r="P26991" s="142"/>
      <c r="Q26991" s="142"/>
      <c r="R26991" s="142"/>
      <c r="S26991" s="139"/>
    </row>
    <row r="26992" spans="2:19" ht="15.75" customHeight="1" x14ac:dyDescent="0.25">
      <c r="B26992" s="106"/>
      <c r="C26992" s="106"/>
      <c r="D26992" s="139"/>
      <c r="P26992" s="142"/>
      <c r="Q26992" s="142"/>
      <c r="R26992" s="142"/>
      <c r="S26992" s="139"/>
    </row>
    <row r="26993" spans="2:19" ht="15.75" customHeight="1" x14ac:dyDescent="0.25">
      <c r="B26993" s="106"/>
      <c r="C26993" s="106"/>
      <c r="D26993" s="139"/>
      <c r="P26993" s="142"/>
      <c r="Q26993" s="142"/>
      <c r="R26993" s="142"/>
      <c r="S26993" s="139"/>
    </row>
    <row r="26994" spans="2:19" ht="15.75" customHeight="1" x14ac:dyDescent="0.25">
      <c r="B26994" s="106"/>
      <c r="C26994" s="106"/>
      <c r="D26994" s="139"/>
      <c r="P26994" s="142"/>
      <c r="Q26994" s="142"/>
      <c r="R26994" s="142"/>
      <c r="S26994" s="139"/>
    </row>
    <row r="26995" spans="2:19" ht="15.75" customHeight="1" x14ac:dyDescent="0.25">
      <c r="B26995" s="106"/>
      <c r="C26995" s="106"/>
      <c r="D26995" s="139"/>
      <c r="P26995" s="142"/>
      <c r="Q26995" s="142"/>
      <c r="R26995" s="142"/>
      <c r="S26995" s="139"/>
    </row>
    <row r="26996" spans="2:19" ht="15.75" customHeight="1" x14ac:dyDescent="0.25">
      <c r="B26996" s="106"/>
      <c r="C26996" s="106"/>
      <c r="D26996" s="139"/>
      <c r="P26996" s="142"/>
      <c r="Q26996" s="142"/>
      <c r="R26996" s="142"/>
      <c r="S26996" s="139"/>
    </row>
    <row r="26997" spans="2:19" ht="15.75" customHeight="1" x14ac:dyDescent="0.25">
      <c r="B26997" s="106"/>
      <c r="C26997" s="106"/>
      <c r="D26997" s="139"/>
      <c r="P26997" s="142"/>
      <c r="Q26997" s="142"/>
      <c r="R26997" s="142"/>
      <c r="S26997" s="139"/>
    </row>
    <row r="26998" spans="2:19" ht="15.75" customHeight="1" x14ac:dyDescent="0.25">
      <c r="B26998" s="106"/>
      <c r="C26998" s="106"/>
      <c r="D26998" s="139"/>
      <c r="P26998" s="142"/>
      <c r="Q26998" s="142"/>
      <c r="R26998" s="142"/>
      <c r="S26998" s="139"/>
    </row>
    <row r="26999" spans="2:19" ht="15.75" customHeight="1" x14ac:dyDescent="0.25">
      <c r="B26999" s="106"/>
      <c r="C26999" s="106"/>
      <c r="D26999" s="139"/>
      <c r="P26999" s="142"/>
      <c r="Q26999" s="142"/>
      <c r="R26999" s="142"/>
      <c r="S26999" s="139"/>
    </row>
    <row r="27000" spans="2:19" ht="15.75" customHeight="1" x14ac:dyDescent="0.25">
      <c r="B27000" s="106"/>
      <c r="C27000" s="106"/>
      <c r="D27000" s="139"/>
      <c r="P27000" s="142"/>
      <c r="Q27000" s="142"/>
      <c r="R27000" s="142"/>
      <c r="S27000" s="139"/>
    </row>
    <row r="27001" spans="2:19" ht="15.75" customHeight="1" x14ac:dyDescent="0.25">
      <c r="B27001" s="106"/>
      <c r="C27001" s="106"/>
      <c r="D27001" s="139"/>
      <c r="P27001" s="142"/>
      <c r="Q27001" s="142"/>
      <c r="R27001" s="142"/>
      <c r="S27001" s="139"/>
    </row>
    <row r="27002" spans="2:19" ht="15.75" customHeight="1" x14ac:dyDescent="0.25">
      <c r="B27002" s="106"/>
      <c r="C27002" s="106"/>
      <c r="D27002" s="139"/>
      <c r="P27002" s="142"/>
      <c r="Q27002" s="142"/>
      <c r="R27002" s="142"/>
      <c r="S27002" s="139"/>
    </row>
    <row r="27003" spans="2:19" ht="15.75" customHeight="1" x14ac:dyDescent="0.25">
      <c r="B27003" s="106"/>
      <c r="C27003" s="106"/>
      <c r="D27003" s="139"/>
      <c r="P27003" s="142"/>
      <c r="Q27003" s="142"/>
      <c r="R27003" s="142"/>
      <c r="S27003" s="139"/>
    </row>
    <row r="27004" spans="2:19" ht="15.75" customHeight="1" x14ac:dyDescent="0.25">
      <c r="B27004" s="106"/>
      <c r="C27004" s="106"/>
      <c r="D27004" s="139"/>
      <c r="P27004" s="142"/>
      <c r="Q27004" s="142"/>
      <c r="R27004" s="142"/>
      <c r="S27004" s="139"/>
    </row>
    <row r="27005" spans="2:19" ht="15.75" customHeight="1" x14ac:dyDescent="0.25">
      <c r="B27005" s="106"/>
      <c r="C27005" s="106"/>
      <c r="D27005" s="139"/>
      <c r="P27005" s="142"/>
      <c r="Q27005" s="142"/>
      <c r="R27005" s="142"/>
      <c r="S27005" s="139"/>
    </row>
    <row r="27006" spans="2:19" ht="15.75" customHeight="1" x14ac:dyDescent="0.25">
      <c r="B27006" s="106"/>
      <c r="C27006" s="106"/>
      <c r="D27006" s="139"/>
      <c r="P27006" s="142"/>
      <c r="Q27006" s="142"/>
      <c r="R27006" s="142"/>
      <c r="S27006" s="139"/>
    </row>
    <row r="27007" spans="2:19" ht="15.75" customHeight="1" x14ac:dyDescent="0.25">
      <c r="B27007" s="106"/>
      <c r="C27007" s="106"/>
      <c r="D27007" s="139"/>
      <c r="P27007" s="142"/>
      <c r="Q27007" s="142"/>
      <c r="R27007" s="142"/>
      <c r="S27007" s="139"/>
    </row>
    <row r="27008" spans="2:19" ht="15.75" customHeight="1" x14ac:dyDescent="0.25">
      <c r="B27008" s="106"/>
      <c r="C27008" s="106"/>
      <c r="D27008" s="139"/>
      <c r="P27008" s="142"/>
      <c r="Q27008" s="142"/>
      <c r="R27008" s="142"/>
      <c r="S27008" s="139"/>
    </row>
    <row r="27009" spans="2:19" ht="15.75" customHeight="1" x14ac:dyDescent="0.25">
      <c r="B27009" s="106"/>
      <c r="C27009" s="106"/>
      <c r="D27009" s="139"/>
      <c r="P27009" s="142"/>
      <c r="Q27009" s="142"/>
      <c r="R27009" s="142"/>
      <c r="S27009" s="139"/>
    </row>
    <row r="27010" spans="2:19" ht="15.75" customHeight="1" x14ac:dyDescent="0.25">
      <c r="B27010" s="106"/>
      <c r="C27010" s="106"/>
      <c r="D27010" s="139"/>
      <c r="P27010" s="142"/>
      <c r="Q27010" s="142"/>
      <c r="R27010" s="142"/>
      <c r="S27010" s="139"/>
    </row>
    <row r="27011" spans="2:19" ht="15.75" customHeight="1" x14ac:dyDescent="0.25">
      <c r="B27011" s="106"/>
      <c r="C27011" s="106"/>
      <c r="D27011" s="139"/>
      <c r="P27011" s="142"/>
      <c r="Q27011" s="142"/>
      <c r="R27011" s="142"/>
      <c r="S27011" s="139"/>
    </row>
    <row r="27012" spans="2:19" ht="15.75" customHeight="1" x14ac:dyDescent="0.25">
      <c r="B27012" s="106"/>
      <c r="C27012" s="106"/>
      <c r="D27012" s="139"/>
      <c r="P27012" s="142"/>
      <c r="Q27012" s="142"/>
      <c r="R27012" s="142"/>
      <c r="S27012" s="139"/>
    </row>
    <row r="27013" spans="2:19" ht="15.75" customHeight="1" x14ac:dyDescent="0.25">
      <c r="B27013" s="106"/>
      <c r="C27013" s="106"/>
      <c r="D27013" s="139"/>
      <c r="P27013" s="142"/>
      <c r="Q27013" s="142"/>
      <c r="R27013" s="142"/>
      <c r="S27013" s="139"/>
    </row>
    <row r="27014" spans="2:19" ht="15.75" customHeight="1" x14ac:dyDescent="0.25">
      <c r="B27014" s="106"/>
      <c r="C27014" s="106"/>
      <c r="D27014" s="139"/>
      <c r="P27014" s="142"/>
      <c r="Q27014" s="142"/>
      <c r="R27014" s="142"/>
      <c r="S27014" s="139"/>
    </row>
    <row r="27015" spans="2:19" ht="15.75" customHeight="1" x14ac:dyDescent="0.25">
      <c r="B27015" s="106"/>
      <c r="C27015" s="106"/>
      <c r="D27015" s="139"/>
      <c r="P27015" s="142"/>
      <c r="Q27015" s="142"/>
      <c r="R27015" s="142"/>
      <c r="S27015" s="139"/>
    </row>
    <row r="27016" spans="2:19" ht="15.75" customHeight="1" x14ac:dyDescent="0.25">
      <c r="B27016" s="106"/>
      <c r="C27016" s="106"/>
      <c r="D27016" s="139"/>
      <c r="P27016" s="142"/>
      <c r="Q27016" s="142"/>
      <c r="R27016" s="142"/>
      <c r="S27016" s="139"/>
    </row>
    <row r="27017" spans="2:19" ht="15.75" customHeight="1" x14ac:dyDescent="0.25">
      <c r="B27017" s="106"/>
      <c r="C27017" s="106"/>
      <c r="D27017" s="139"/>
      <c r="P27017" s="142"/>
      <c r="Q27017" s="142"/>
      <c r="R27017" s="142"/>
      <c r="S27017" s="139"/>
    </row>
    <row r="27018" spans="2:19" ht="15.75" customHeight="1" x14ac:dyDescent="0.25">
      <c r="B27018" s="106"/>
      <c r="C27018" s="106"/>
      <c r="D27018" s="139"/>
      <c r="P27018" s="142"/>
      <c r="Q27018" s="142"/>
      <c r="R27018" s="142"/>
      <c r="S27018" s="139"/>
    </row>
    <row r="27019" spans="2:19" ht="15.75" customHeight="1" x14ac:dyDescent="0.25">
      <c r="B27019" s="106"/>
      <c r="C27019" s="106"/>
      <c r="D27019" s="139"/>
      <c r="P27019" s="142"/>
      <c r="Q27019" s="142"/>
      <c r="R27019" s="142"/>
      <c r="S27019" s="139"/>
    </row>
    <row r="27020" spans="2:19" ht="15.75" customHeight="1" x14ac:dyDescent="0.25">
      <c r="B27020" s="106"/>
      <c r="C27020" s="106"/>
      <c r="D27020" s="139"/>
      <c r="P27020" s="142"/>
      <c r="Q27020" s="142"/>
      <c r="R27020" s="142"/>
      <c r="S27020" s="139"/>
    </row>
    <row r="27021" spans="2:19" ht="15.75" customHeight="1" x14ac:dyDescent="0.25">
      <c r="B27021" s="106"/>
      <c r="C27021" s="106"/>
      <c r="D27021" s="139"/>
      <c r="P27021" s="142"/>
      <c r="Q27021" s="142"/>
      <c r="R27021" s="142"/>
      <c r="S27021" s="139"/>
    </row>
    <row r="27022" spans="2:19" ht="15.75" customHeight="1" x14ac:dyDescent="0.25">
      <c r="B27022" s="106"/>
      <c r="C27022" s="106"/>
      <c r="D27022" s="139"/>
      <c r="P27022" s="142"/>
      <c r="Q27022" s="142"/>
      <c r="R27022" s="142"/>
      <c r="S27022" s="139"/>
    </row>
    <row r="27023" spans="2:19" ht="15.75" customHeight="1" x14ac:dyDescent="0.25">
      <c r="B27023" s="106"/>
      <c r="C27023" s="106"/>
      <c r="D27023" s="139"/>
      <c r="P27023" s="142"/>
      <c r="Q27023" s="142"/>
      <c r="R27023" s="142"/>
      <c r="S27023" s="139"/>
    </row>
    <row r="27024" spans="2:19" ht="15.75" customHeight="1" x14ac:dyDescent="0.25">
      <c r="B27024" s="106"/>
      <c r="C27024" s="106"/>
      <c r="D27024" s="139"/>
      <c r="P27024" s="142"/>
      <c r="Q27024" s="142"/>
      <c r="R27024" s="142"/>
      <c r="S27024" s="139"/>
    </row>
    <row r="27025" spans="2:19" ht="15.75" customHeight="1" x14ac:dyDescent="0.25">
      <c r="B27025" s="106"/>
      <c r="C27025" s="106"/>
      <c r="D27025" s="139"/>
      <c r="P27025" s="142"/>
      <c r="Q27025" s="142"/>
      <c r="R27025" s="142"/>
      <c r="S27025" s="139"/>
    </row>
    <row r="27026" spans="2:19" ht="15.75" customHeight="1" x14ac:dyDescent="0.25">
      <c r="B27026" s="106"/>
      <c r="C27026" s="106"/>
      <c r="D27026" s="139"/>
      <c r="P27026" s="142"/>
      <c r="Q27026" s="142"/>
      <c r="R27026" s="142"/>
      <c r="S27026" s="139"/>
    </row>
    <row r="27027" spans="2:19" ht="15.75" customHeight="1" x14ac:dyDescent="0.25">
      <c r="B27027" s="106"/>
      <c r="C27027" s="106"/>
      <c r="D27027" s="139"/>
      <c r="P27027" s="142"/>
      <c r="Q27027" s="142"/>
      <c r="R27027" s="142"/>
      <c r="S27027" s="139"/>
    </row>
    <row r="27028" spans="2:19" ht="15.75" customHeight="1" x14ac:dyDescent="0.25">
      <c r="B27028" s="106"/>
      <c r="C27028" s="106"/>
      <c r="D27028" s="139"/>
      <c r="P27028" s="142"/>
      <c r="Q27028" s="142"/>
      <c r="R27028" s="142"/>
      <c r="S27028" s="139"/>
    </row>
    <row r="27029" spans="2:19" ht="15.75" customHeight="1" x14ac:dyDescent="0.25">
      <c r="B27029" s="106"/>
      <c r="C27029" s="106"/>
      <c r="D27029" s="139"/>
      <c r="P27029" s="142"/>
      <c r="Q27029" s="142"/>
      <c r="R27029" s="142"/>
      <c r="S27029" s="139"/>
    </row>
    <row r="27030" spans="2:19" ht="15.75" customHeight="1" x14ac:dyDescent="0.25">
      <c r="B27030" s="106"/>
      <c r="C27030" s="106"/>
      <c r="D27030" s="139"/>
      <c r="P27030" s="142"/>
      <c r="Q27030" s="142"/>
      <c r="R27030" s="142"/>
      <c r="S27030" s="139"/>
    </row>
    <row r="27031" spans="2:19" ht="15.75" customHeight="1" x14ac:dyDescent="0.25">
      <c r="B27031" s="106"/>
      <c r="C27031" s="106"/>
      <c r="D27031" s="139"/>
      <c r="P27031" s="142"/>
      <c r="Q27031" s="142"/>
      <c r="R27031" s="142"/>
      <c r="S27031" s="139"/>
    </row>
    <row r="27032" spans="2:19" ht="15.75" customHeight="1" x14ac:dyDescent="0.25">
      <c r="B27032" s="106"/>
      <c r="C27032" s="106"/>
      <c r="D27032" s="139"/>
      <c r="P27032" s="142"/>
      <c r="Q27032" s="142"/>
      <c r="R27032" s="142"/>
      <c r="S27032" s="139"/>
    </row>
    <row r="27033" spans="2:19" ht="15.75" customHeight="1" x14ac:dyDescent="0.25">
      <c r="B27033" s="106"/>
      <c r="C27033" s="106"/>
      <c r="D27033" s="139"/>
      <c r="P27033" s="142"/>
      <c r="Q27033" s="142"/>
      <c r="R27033" s="142"/>
      <c r="S27033" s="139"/>
    </row>
    <row r="27034" spans="2:19" ht="15.75" customHeight="1" x14ac:dyDescent="0.25">
      <c r="B27034" s="106"/>
      <c r="C27034" s="106"/>
      <c r="D27034" s="139"/>
      <c r="P27034" s="142"/>
      <c r="Q27034" s="142"/>
      <c r="R27034" s="142"/>
      <c r="S27034" s="139"/>
    </row>
    <row r="27035" spans="2:19" ht="15.75" customHeight="1" x14ac:dyDescent="0.25">
      <c r="B27035" s="106"/>
      <c r="C27035" s="106"/>
      <c r="D27035" s="139"/>
      <c r="P27035" s="142"/>
      <c r="Q27035" s="142"/>
      <c r="R27035" s="142"/>
      <c r="S27035" s="139"/>
    </row>
    <row r="27036" spans="2:19" ht="15.75" customHeight="1" x14ac:dyDescent="0.25">
      <c r="B27036" s="106"/>
      <c r="C27036" s="106"/>
      <c r="D27036" s="139"/>
      <c r="P27036" s="142"/>
      <c r="Q27036" s="142"/>
      <c r="R27036" s="142"/>
      <c r="S27036" s="139"/>
    </row>
    <row r="27037" spans="2:19" ht="15.75" customHeight="1" x14ac:dyDescent="0.25">
      <c r="B27037" s="106"/>
      <c r="C27037" s="106"/>
      <c r="D27037" s="139"/>
      <c r="P27037" s="142"/>
      <c r="Q27037" s="142"/>
      <c r="R27037" s="142"/>
      <c r="S27037" s="139"/>
    </row>
    <row r="27038" spans="2:19" ht="15.75" customHeight="1" x14ac:dyDescent="0.25">
      <c r="B27038" s="106"/>
      <c r="C27038" s="106"/>
      <c r="D27038" s="139"/>
      <c r="P27038" s="142"/>
      <c r="Q27038" s="142"/>
      <c r="R27038" s="142"/>
      <c r="S27038" s="139"/>
    </row>
    <row r="27039" spans="2:19" ht="15.75" customHeight="1" x14ac:dyDescent="0.25">
      <c r="B27039" s="106"/>
      <c r="C27039" s="106"/>
      <c r="D27039" s="139"/>
      <c r="P27039" s="142"/>
      <c r="Q27039" s="142"/>
      <c r="R27039" s="142"/>
      <c r="S27039" s="139"/>
    </row>
    <row r="27040" spans="2:19" ht="15.75" customHeight="1" x14ac:dyDescent="0.25">
      <c r="B27040" s="106"/>
      <c r="C27040" s="106"/>
      <c r="D27040" s="139"/>
      <c r="P27040" s="142"/>
      <c r="Q27040" s="142"/>
      <c r="R27040" s="142"/>
      <c r="S27040" s="139"/>
    </row>
    <row r="27041" spans="2:19" ht="15.75" customHeight="1" x14ac:dyDescent="0.25">
      <c r="B27041" s="106"/>
      <c r="C27041" s="106"/>
      <c r="D27041" s="139"/>
      <c r="P27041" s="142"/>
      <c r="Q27041" s="142"/>
      <c r="R27041" s="142"/>
      <c r="S27041" s="139"/>
    </row>
    <row r="27042" spans="2:19" ht="15.75" customHeight="1" x14ac:dyDescent="0.25">
      <c r="B27042" s="106"/>
      <c r="C27042" s="106"/>
      <c r="D27042" s="139"/>
      <c r="P27042" s="142"/>
      <c r="Q27042" s="142"/>
      <c r="R27042" s="142"/>
      <c r="S27042" s="139"/>
    </row>
    <row r="27043" spans="2:19" ht="15.75" customHeight="1" x14ac:dyDescent="0.25">
      <c r="B27043" s="106"/>
      <c r="C27043" s="106"/>
      <c r="D27043" s="139"/>
      <c r="P27043" s="142"/>
      <c r="Q27043" s="142"/>
      <c r="R27043" s="142"/>
      <c r="S27043" s="139"/>
    </row>
    <row r="27044" spans="2:19" ht="15.75" customHeight="1" x14ac:dyDescent="0.25">
      <c r="B27044" s="106"/>
      <c r="C27044" s="106"/>
      <c r="D27044" s="139"/>
      <c r="P27044" s="142"/>
      <c r="Q27044" s="142"/>
      <c r="R27044" s="142"/>
      <c r="S27044" s="139"/>
    </row>
    <row r="27045" spans="2:19" ht="15.75" customHeight="1" x14ac:dyDescent="0.25">
      <c r="B27045" s="106"/>
      <c r="C27045" s="106"/>
      <c r="D27045" s="139"/>
      <c r="P27045" s="142"/>
      <c r="Q27045" s="142"/>
      <c r="R27045" s="142"/>
      <c r="S27045" s="139"/>
    </row>
    <row r="27046" spans="2:19" ht="15.75" customHeight="1" x14ac:dyDescent="0.25">
      <c r="B27046" s="106"/>
      <c r="C27046" s="106"/>
      <c r="D27046" s="139"/>
      <c r="P27046" s="142"/>
      <c r="Q27046" s="142"/>
      <c r="R27046" s="142"/>
      <c r="S27046" s="139"/>
    </row>
    <row r="27047" spans="2:19" ht="15.75" customHeight="1" x14ac:dyDescent="0.25">
      <c r="B27047" s="106"/>
      <c r="C27047" s="106"/>
      <c r="D27047" s="139"/>
      <c r="P27047" s="142"/>
      <c r="Q27047" s="142"/>
      <c r="R27047" s="142"/>
      <c r="S27047" s="139"/>
    </row>
    <row r="27048" spans="2:19" ht="15.75" customHeight="1" x14ac:dyDescent="0.25">
      <c r="B27048" s="106"/>
      <c r="C27048" s="106"/>
      <c r="D27048" s="139"/>
      <c r="P27048" s="142"/>
      <c r="Q27048" s="142"/>
      <c r="R27048" s="142"/>
      <c r="S27048" s="139"/>
    </row>
    <row r="27049" spans="2:19" ht="15.75" customHeight="1" x14ac:dyDescent="0.25">
      <c r="B27049" s="106"/>
      <c r="C27049" s="106"/>
      <c r="D27049" s="139"/>
      <c r="P27049" s="142"/>
      <c r="Q27049" s="142"/>
      <c r="R27049" s="142"/>
      <c r="S27049" s="139"/>
    </row>
    <row r="27050" spans="2:19" ht="15.75" customHeight="1" x14ac:dyDescent="0.25">
      <c r="B27050" s="106"/>
      <c r="C27050" s="106"/>
      <c r="D27050" s="139"/>
      <c r="P27050" s="142"/>
      <c r="Q27050" s="142"/>
      <c r="R27050" s="142"/>
      <c r="S27050" s="139"/>
    </row>
    <row r="27051" spans="2:19" ht="15.75" customHeight="1" x14ac:dyDescent="0.25">
      <c r="B27051" s="106"/>
      <c r="C27051" s="106"/>
      <c r="D27051" s="139"/>
      <c r="P27051" s="142"/>
      <c r="Q27051" s="142"/>
      <c r="R27051" s="142"/>
      <c r="S27051" s="139"/>
    </row>
    <row r="27052" spans="2:19" ht="15.75" customHeight="1" x14ac:dyDescent="0.25">
      <c r="B27052" s="106"/>
      <c r="C27052" s="106"/>
      <c r="D27052" s="139"/>
      <c r="P27052" s="142"/>
      <c r="Q27052" s="142"/>
      <c r="R27052" s="142"/>
      <c r="S27052" s="139"/>
    </row>
    <row r="27053" spans="2:19" ht="15.75" customHeight="1" x14ac:dyDescent="0.25">
      <c r="B27053" s="106"/>
      <c r="C27053" s="106"/>
      <c r="D27053" s="139"/>
      <c r="P27053" s="142"/>
      <c r="Q27053" s="142"/>
      <c r="R27053" s="142"/>
      <c r="S27053" s="139"/>
    </row>
    <row r="27054" spans="2:19" ht="15.75" customHeight="1" x14ac:dyDescent="0.25">
      <c r="B27054" s="106"/>
      <c r="C27054" s="106"/>
      <c r="D27054" s="139"/>
      <c r="P27054" s="142"/>
      <c r="Q27054" s="142"/>
      <c r="R27054" s="142"/>
      <c r="S27054" s="139"/>
    </row>
    <row r="27055" spans="2:19" ht="15.75" customHeight="1" x14ac:dyDescent="0.25">
      <c r="B27055" s="106"/>
      <c r="C27055" s="106"/>
      <c r="D27055" s="139"/>
      <c r="P27055" s="142"/>
      <c r="Q27055" s="142"/>
      <c r="R27055" s="142"/>
      <c r="S27055" s="139"/>
    </row>
    <row r="27056" spans="2:19" ht="15.75" customHeight="1" x14ac:dyDescent="0.25">
      <c r="B27056" s="106"/>
      <c r="C27056" s="106"/>
      <c r="D27056" s="139"/>
      <c r="P27056" s="142"/>
      <c r="Q27056" s="142"/>
      <c r="R27056" s="142"/>
      <c r="S27056" s="139"/>
    </row>
    <row r="27057" spans="2:19" ht="15.75" customHeight="1" x14ac:dyDescent="0.25">
      <c r="B27057" s="106"/>
      <c r="C27057" s="106"/>
      <c r="D27057" s="139"/>
      <c r="P27057" s="142"/>
      <c r="Q27057" s="142"/>
      <c r="R27057" s="142"/>
      <c r="S27057" s="139"/>
    </row>
    <row r="27058" spans="2:19" ht="15.75" customHeight="1" x14ac:dyDescent="0.25">
      <c r="B27058" s="106"/>
      <c r="C27058" s="106"/>
      <c r="D27058" s="139"/>
      <c r="P27058" s="142"/>
      <c r="Q27058" s="142"/>
      <c r="R27058" s="142"/>
      <c r="S27058" s="139"/>
    </row>
    <row r="27059" spans="2:19" ht="15.75" customHeight="1" x14ac:dyDescent="0.25">
      <c r="B27059" s="106"/>
      <c r="C27059" s="106"/>
      <c r="D27059" s="139"/>
      <c r="P27059" s="142"/>
      <c r="Q27059" s="142"/>
      <c r="R27059" s="142"/>
      <c r="S27059" s="139"/>
    </row>
    <row r="27060" spans="2:19" ht="15.75" customHeight="1" x14ac:dyDescent="0.25">
      <c r="B27060" s="106"/>
      <c r="C27060" s="106"/>
      <c r="D27060" s="139"/>
      <c r="P27060" s="142"/>
      <c r="Q27060" s="142"/>
      <c r="R27060" s="142"/>
      <c r="S27060" s="139"/>
    </row>
    <row r="27061" spans="2:19" ht="15.75" customHeight="1" x14ac:dyDescent="0.25">
      <c r="B27061" s="106"/>
      <c r="C27061" s="106"/>
      <c r="D27061" s="139"/>
      <c r="P27061" s="142"/>
      <c r="Q27061" s="142"/>
      <c r="R27061" s="142"/>
      <c r="S27061" s="139"/>
    </row>
    <row r="27062" spans="2:19" ht="15.75" customHeight="1" x14ac:dyDescent="0.25">
      <c r="B27062" s="106"/>
      <c r="C27062" s="106"/>
      <c r="D27062" s="139"/>
      <c r="P27062" s="142"/>
      <c r="Q27062" s="142"/>
      <c r="R27062" s="142"/>
      <c r="S27062" s="139"/>
    </row>
    <row r="27063" spans="2:19" ht="15.75" customHeight="1" x14ac:dyDescent="0.25">
      <c r="B27063" s="106"/>
      <c r="C27063" s="106"/>
      <c r="D27063" s="139"/>
      <c r="P27063" s="142"/>
      <c r="Q27063" s="142"/>
      <c r="R27063" s="142"/>
      <c r="S27063" s="139"/>
    </row>
    <row r="27064" spans="2:19" ht="15.75" customHeight="1" x14ac:dyDescent="0.25">
      <c r="B27064" s="106"/>
      <c r="C27064" s="106"/>
      <c r="D27064" s="139"/>
      <c r="P27064" s="142"/>
      <c r="Q27064" s="142"/>
      <c r="R27064" s="142"/>
      <c r="S27064" s="139"/>
    </row>
    <row r="27065" spans="2:19" ht="15.75" customHeight="1" x14ac:dyDescent="0.25">
      <c r="B27065" s="106"/>
      <c r="C27065" s="106"/>
      <c r="D27065" s="139"/>
      <c r="P27065" s="142"/>
      <c r="Q27065" s="142"/>
      <c r="R27065" s="142"/>
      <c r="S27065" s="139"/>
    </row>
    <row r="27066" spans="2:19" ht="15.75" customHeight="1" x14ac:dyDescent="0.25">
      <c r="B27066" s="106"/>
      <c r="C27066" s="106"/>
      <c r="D27066" s="139"/>
      <c r="P27066" s="142"/>
      <c r="Q27066" s="142"/>
      <c r="R27066" s="142"/>
      <c r="S27066" s="139"/>
    </row>
    <row r="27067" spans="2:19" ht="15.75" customHeight="1" x14ac:dyDescent="0.25">
      <c r="B27067" s="106"/>
      <c r="C27067" s="106"/>
      <c r="D27067" s="139"/>
      <c r="P27067" s="142"/>
      <c r="Q27067" s="142"/>
      <c r="R27067" s="142"/>
      <c r="S27067" s="139"/>
    </row>
    <row r="27068" spans="2:19" ht="15.75" customHeight="1" x14ac:dyDescent="0.25">
      <c r="B27068" s="106"/>
      <c r="C27068" s="106"/>
      <c r="D27068" s="139"/>
      <c r="P27068" s="142"/>
      <c r="Q27068" s="142"/>
      <c r="R27068" s="142"/>
      <c r="S27068" s="139"/>
    </row>
    <row r="27069" spans="2:19" ht="15.75" customHeight="1" x14ac:dyDescent="0.25">
      <c r="B27069" s="106"/>
      <c r="C27069" s="106"/>
      <c r="D27069" s="139"/>
      <c r="P27069" s="142"/>
      <c r="Q27069" s="142"/>
      <c r="R27069" s="142"/>
      <c r="S27069" s="139"/>
    </row>
    <row r="27070" spans="2:19" ht="15.75" customHeight="1" x14ac:dyDescent="0.25">
      <c r="B27070" s="106"/>
      <c r="C27070" s="106"/>
      <c r="D27070" s="139"/>
      <c r="P27070" s="142"/>
      <c r="Q27070" s="142"/>
      <c r="R27070" s="142"/>
      <c r="S27070" s="139"/>
    </row>
    <row r="27071" spans="2:19" ht="15.75" customHeight="1" x14ac:dyDescent="0.25">
      <c r="B27071" s="106"/>
      <c r="C27071" s="106"/>
      <c r="D27071" s="139"/>
      <c r="P27071" s="142"/>
      <c r="Q27071" s="142"/>
      <c r="R27071" s="142"/>
      <c r="S27071" s="139"/>
    </row>
    <row r="27072" spans="2:19" ht="15.75" customHeight="1" x14ac:dyDescent="0.25">
      <c r="B27072" s="106"/>
      <c r="C27072" s="106"/>
      <c r="D27072" s="139"/>
      <c r="P27072" s="142"/>
      <c r="Q27072" s="142"/>
      <c r="R27072" s="142"/>
      <c r="S27072" s="139"/>
    </row>
    <row r="27073" spans="2:19" ht="15.75" customHeight="1" x14ac:dyDescent="0.25">
      <c r="B27073" s="106"/>
      <c r="C27073" s="106"/>
      <c r="D27073" s="139"/>
      <c r="P27073" s="142"/>
      <c r="Q27073" s="142"/>
      <c r="R27073" s="142"/>
      <c r="S27073" s="139"/>
    </row>
    <row r="27074" spans="2:19" ht="15.75" customHeight="1" x14ac:dyDescent="0.25">
      <c r="B27074" s="106"/>
      <c r="C27074" s="106"/>
      <c r="D27074" s="139"/>
      <c r="P27074" s="142"/>
      <c r="Q27074" s="142"/>
      <c r="R27074" s="142"/>
      <c r="S27074" s="139"/>
    </row>
    <row r="27075" spans="2:19" ht="15.75" customHeight="1" x14ac:dyDescent="0.25">
      <c r="B27075" s="106"/>
      <c r="C27075" s="106"/>
      <c r="D27075" s="139"/>
      <c r="P27075" s="142"/>
      <c r="Q27075" s="142"/>
      <c r="R27075" s="142"/>
      <c r="S27075" s="139"/>
    </row>
    <row r="27076" spans="2:19" ht="15.75" customHeight="1" x14ac:dyDescent="0.25">
      <c r="B27076" s="106"/>
      <c r="C27076" s="106"/>
      <c r="D27076" s="139"/>
      <c r="P27076" s="142"/>
      <c r="Q27076" s="142"/>
      <c r="R27076" s="142"/>
      <c r="S27076" s="139"/>
    </row>
    <row r="27077" spans="2:19" ht="15.75" customHeight="1" x14ac:dyDescent="0.25">
      <c r="B27077" s="106"/>
      <c r="C27077" s="106"/>
      <c r="D27077" s="139"/>
      <c r="P27077" s="142"/>
      <c r="Q27077" s="142"/>
      <c r="R27077" s="142"/>
      <c r="S27077" s="139"/>
    </row>
    <row r="27078" spans="2:19" ht="15.75" customHeight="1" x14ac:dyDescent="0.25">
      <c r="B27078" s="106"/>
      <c r="C27078" s="106"/>
      <c r="D27078" s="139"/>
      <c r="P27078" s="142"/>
      <c r="Q27078" s="142"/>
      <c r="R27078" s="142"/>
      <c r="S27078" s="139"/>
    </row>
    <row r="27079" spans="2:19" ht="15.75" customHeight="1" x14ac:dyDescent="0.25">
      <c r="B27079" s="106"/>
      <c r="C27079" s="106"/>
      <c r="D27079" s="139"/>
      <c r="P27079" s="142"/>
      <c r="Q27079" s="142"/>
      <c r="R27079" s="142"/>
      <c r="S27079" s="139"/>
    </row>
    <row r="27080" spans="2:19" ht="15.75" customHeight="1" x14ac:dyDescent="0.25">
      <c r="B27080" s="106"/>
      <c r="C27080" s="106"/>
      <c r="D27080" s="139"/>
      <c r="P27080" s="142"/>
      <c r="Q27080" s="142"/>
      <c r="R27080" s="142"/>
      <c r="S27080" s="139"/>
    </row>
    <row r="27081" spans="2:19" ht="15.75" customHeight="1" x14ac:dyDescent="0.25">
      <c r="B27081" s="106"/>
      <c r="C27081" s="106"/>
      <c r="D27081" s="139"/>
      <c r="P27081" s="142"/>
      <c r="Q27081" s="142"/>
      <c r="R27081" s="142"/>
      <c r="S27081" s="139"/>
    </row>
    <row r="27082" spans="2:19" ht="15.75" customHeight="1" x14ac:dyDescent="0.25">
      <c r="B27082" s="106"/>
      <c r="C27082" s="106"/>
      <c r="D27082" s="139"/>
      <c r="P27082" s="142"/>
      <c r="Q27082" s="142"/>
      <c r="R27082" s="142"/>
      <c r="S27082" s="139"/>
    </row>
    <row r="27083" spans="2:19" ht="15.75" customHeight="1" x14ac:dyDescent="0.25">
      <c r="B27083" s="106"/>
      <c r="C27083" s="106"/>
      <c r="D27083" s="139"/>
      <c r="P27083" s="142"/>
      <c r="Q27083" s="142"/>
      <c r="R27083" s="142"/>
      <c r="S27083" s="139"/>
    </row>
    <row r="27084" spans="2:19" ht="15.75" customHeight="1" x14ac:dyDescent="0.25">
      <c r="B27084" s="106"/>
      <c r="C27084" s="106"/>
      <c r="D27084" s="139"/>
      <c r="P27084" s="142"/>
      <c r="Q27084" s="142"/>
      <c r="R27084" s="142"/>
      <c r="S27084" s="139"/>
    </row>
    <row r="27085" spans="2:19" ht="15.75" customHeight="1" x14ac:dyDescent="0.25">
      <c r="B27085" s="106"/>
      <c r="C27085" s="106"/>
      <c r="D27085" s="139"/>
      <c r="P27085" s="142"/>
      <c r="Q27085" s="142"/>
      <c r="R27085" s="142"/>
      <c r="S27085" s="139"/>
    </row>
    <row r="27086" spans="2:19" ht="15.75" customHeight="1" x14ac:dyDescent="0.25">
      <c r="B27086" s="106"/>
      <c r="C27086" s="106"/>
      <c r="D27086" s="139"/>
      <c r="P27086" s="142"/>
      <c r="Q27086" s="142"/>
      <c r="R27086" s="142"/>
      <c r="S27086" s="139"/>
    </row>
    <row r="27087" spans="2:19" ht="15.75" customHeight="1" x14ac:dyDescent="0.25">
      <c r="B27087" s="106"/>
      <c r="C27087" s="106"/>
      <c r="D27087" s="139"/>
      <c r="P27087" s="142"/>
      <c r="Q27087" s="142"/>
      <c r="R27087" s="142"/>
      <c r="S27087" s="139"/>
    </row>
    <row r="27088" spans="2:19" ht="15.75" customHeight="1" x14ac:dyDescent="0.25">
      <c r="B27088" s="106"/>
      <c r="C27088" s="106"/>
      <c r="D27088" s="139"/>
      <c r="P27088" s="142"/>
      <c r="Q27088" s="142"/>
      <c r="R27088" s="142"/>
      <c r="S27088" s="139"/>
    </row>
    <row r="27089" spans="2:19" ht="15.75" customHeight="1" x14ac:dyDescent="0.25">
      <c r="B27089" s="106"/>
      <c r="C27089" s="106"/>
      <c r="D27089" s="139"/>
      <c r="P27089" s="142"/>
      <c r="Q27089" s="142"/>
      <c r="R27089" s="142"/>
      <c r="S27089" s="139"/>
    </row>
    <row r="27090" spans="2:19" ht="15.75" customHeight="1" x14ac:dyDescent="0.25">
      <c r="B27090" s="106"/>
      <c r="C27090" s="106"/>
      <c r="D27090" s="139"/>
      <c r="P27090" s="142"/>
      <c r="Q27090" s="142"/>
      <c r="R27090" s="142"/>
      <c r="S27090" s="139"/>
    </row>
    <row r="27091" spans="2:19" ht="15.75" customHeight="1" x14ac:dyDescent="0.25">
      <c r="B27091" s="106"/>
      <c r="C27091" s="106"/>
      <c r="D27091" s="139"/>
      <c r="P27091" s="142"/>
      <c r="Q27091" s="142"/>
      <c r="R27091" s="142"/>
      <c r="S27091" s="139"/>
    </row>
    <row r="27092" spans="2:19" ht="15.75" customHeight="1" x14ac:dyDescent="0.25">
      <c r="B27092" s="106"/>
      <c r="C27092" s="106"/>
      <c r="D27092" s="139"/>
      <c r="P27092" s="142"/>
      <c r="Q27092" s="142"/>
      <c r="R27092" s="142"/>
      <c r="S27092" s="139"/>
    </row>
    <row r="27093" spans="2:19" ht="15.75" customHeight="1" x14ac:dyDescent="0.25">
      <c r="B27093" s="106"/>
      <c r="C27093" s="106"/>
      <c r="D27093" s="139"/>
      <c r="P27093" s="142"/>
      <c r="Q27093" s="142"/>
      <c r="R27093" s="142"/>
      <c r="S27093" s="139"/>
    </row>
    <row r="27094" spans="2:19" ht="15.75" customHeight="1" x14ac:dyDescent="0.25">
      <c r="B27094" s="106"/>
      <c r="C27094" s="106"/>
      <c r="D27094" s="139"/>
      <c r="P27094" s="142"/>
      <c r="Q27094" s="142"/>
      <c r="R27094" s="142"/>
      <c r="S27094" s="139"/>
    </row>
    <row r="27095" spans="2:19" ht="15.75" customHeight="1" x14ac:dyDescent="0.25">
      <c r="B27095" s="106"/>
      <c r="C27095" s="106"/>
      <c r="D27095" s="139"/>
      <c r="P27095" s="142"/>
      <c r="Q27095" s="142"/>
      <c r="R27095" s="142"/>
      <c r="S27095" s="139"/>
    </row>
    <row r="27096" spans="2:19" ht="15.75" customHeight="1" x14ac:dyDescent="0.25">
      <c r="B27096" s="106"/>
      <c r="C27096" s="106"/>
      <c r="D27096" s="139"/>
      <c r="P27096" s="142"/>
      <c r="Q27096" s="142"/>
      <c r="R27096" s="142"/>
      <c r="S27096" s="139"/>
    </row>
    <row r="27097" spans="2:19" ht="15.75" customHeight="1" x14ac:dyDescent="0.25">
      <c r="B27097" s="106"/>
      <c r="C27097" s="106"/>
      <c r="D27097" s="139"/>
      <c r="P27097" s="142"/>
      <c r="Q27097" s="142"/>
      <c r="R27097" s="142"/>
      <c r="S27097" s="139"/>
    </row>
    <row r="27098" spans="2:19" ht="15.75" customHeight="1" x14ac:dyDescent="0.25">
      <c r="B27098" s="106"/>
      <c r="C27098" s="106"/>
      <c r="D27098" s="139"/>
      <c r="P27098" s="142"/>
      <c r="Q27098" s="142"/>
      <c r="R27098" s="142"/>
      <c r="S27098" s="139"/>
    </row>
    <row r="27099" spans="2:19" ht="15.75" customHeight="1" x14ac:dyDescent="0.25">
      <c r="B27099" s="106"/>
      <c r="C27099" s="106"/>
      <c r="D27099" s="139"/>
      <c r="P27099" s="142"/>
      <c r="Q27099" s="142"/>
      <c r="R27099" s="142"/>
      <c r="S27099" s="139"/>
    </row>
    <row r="27100" spans="2:19" ht="15.75" customHeight="1" x14ac:dyDescent="0.25">
      <c r="B27100" s="106"/>
      <c r="C27100" s="106"/>
      <c r="D27100" s="139"/>
      <c r="P27100" s="142"/>
      <c r="Q27100" s="142"/>
      <c r="R27100" s="142"/>
      <c r="S27100" s="139"/>
    </row>
    <row r="27101" spans="2:19" ht="15.75" customHeight="1" x14ac:dyDescent="0.25">
      <c r="B27101" s="106"/>
      <c r="C27101" s="106"/>
      <c r="D27101" s="139"/>
      <c r="P27101" s="142"/>
      <c r="Q27101" s="142"/>
      <c r="R27101" s="142"/>
      <c r="S27101" s="139"/>
    </row>
    <row r="27102" spans="2:19" ht="15.75" customHeight="1" x14ac:dyDescent="0.25">
      <c r="B27102" s="106"/>
      <c r="C27102" s="106"/>
      <c r="D27102" s="139"/>
      <c r="P27102" s="142"/>
      <c r="Q27102" s="142"/>
      <c r="R27102" s="142"/>
      <c r="S27102" s="139"/>
    </row>
    <row r="27103" spans="2:19" ht="15.75" customHeight="1" x14ac:dyDescent="0.25">
      <c r="B27103" s="106"/>
      <c r="C27103" s="106"/>
      <c r="D27103" s="139"/>
      <c r="P27103" s="142"/>
      <c r="Q27103" s="142"/>
      <c r="R27103" s="142"/>
      <c r="S27103" s="139"/>
    </row>
    <row r="27104" spans="2:19" ht="15.75" customHeight="1" x14ac:dyDescent="0.25">
      <c r="B27104" s="106"/>
      <c r="C27104" s="106"/>
      <c r="D27104" s="139"/>
      <c r="P27104" s="142"/>
      <c r="Q27104" s="142"/>
      <c r="R27104" s="142"/>
      <c r="S27104" s="139"/>
    </row>
    <row r="27105" spans="2:19" ht="15.75" customHeight="1" x14ac:dyDescent="0.25">
      <c r="B27105" s="106"/>
      <c r="C27105" s="106"/>
      <c r="D27105" s="139"/>
      <c r="P27105" s="142"/>
      <c r="Q27105" s="142"/>
      <c r="R27105" s="142"/>
      <c r="S27105" s="139"/>
    </row>
    <row r="27106" spans="2:19" ht="15.75" customHeight="1" x14ac:dyDescent="0.25">
      <c r="B27106" s="106"/>
      <c r="C27106" s="106"/>
      <c r="D27106" s="139"/>
      <c r="P27106" s="142"/>
      <c r="Q27106" s="142"/>
      <c r="R27106" s="142"/>
      <c r="S27106" s="139"/>
    </row>
    <row r="27107" spans="2:19" ht="15.75" customHeight="1" x14ac:dyDescent="0.25">
      <c r="B27107" s="106"/>
      <c r="C27107" s="106"/>
      <c r="D27107" s="139"/>
      <c r="P27107" s="142"/>
      <c r="Q27107" s="142"/>
      <c r="R27107" s="142"/>
      <c r="S27107" s="139"/>
    </row>
    <row r="27108" spans="2:19" ht="15.75" customHeight="1" x14ac:dyDescent="0.25">
      <c r="B27108" s="106"/>
      <c r="C27108" s="106"/>
      <c r="D27108" s="139"/>
      <c r="P27108" s="142"/>
      <c r="Q27108" s="142"/>
      <c r="R27108" s="142"/>
      <c r="S27108" s="139"/>
    </row>
    <row r="27109" spans="2:19" ht="15.75" customHeight="1" x14ac:dyDescent="0.25">
      <c r="B27109" s="106"/>
      <c r="C27109" s="106"/>
      <c r="D27109" s="139"/>
      <c r="P27109" s="142"/>
      <c r="Q27109" s="142"/>
      <c r="R27109" s="142"/>
      <c r="S27109" s="139"/>
    </row>
    <row r="27110" spans="2:19" ht="15.75" customHeight="1" x14ac:dyDescent="0.25">
      <c r="B27110" s="106"/>
      <c r="C27110" s="106"/>
      <c r="D27110" s="139"/>
      <c r="P27110" s="142"/>
      <c r="Q27110" s="142"/>
      <c r="R27110" s="142"/>
      <c r="S27110" s="139"/>
    </row>
    <row r="27111" spans="2:19" ht="15.75" customHeight="1" x14ac:dyDescent="0.25">
      <c r="B27111" s="106"/>
      <c r="C27111" s="106"/>
      <c r="D27111" s="139"/>
      <c r="P27111" s="142"/>
      <c r="Q27111" s="142"/>
      <c r="R27111" s="142"/>
      <c r="S27111" s="139"/>
    </row>
    <row r="27112" spans="2:19" ht="15.75" customHeight="1" x14ac:dyDescent="0.25">
      <c r="B27112" s="106"/>
      <c r="C27112" s="106"/>
      <c r="D27112" s="139"/>
      <c r="P27112" s="142"/>
      <c r="Q27112" s="142"/>
      <c r="R27112" s="142"/>
      <c r="S27112" s="139"/>
    </row>
    <row r="27113" spans="2:19" ht="15.75" customHeight="1" x14ac:dyDescent="0.25">
      <c r="B27113" s="106"/>
      <c r="C27113" s="106"/>
      <c r="D27113" s="139"/>
      <c r="P27113" s="142"/>
      <c r="Q27113" s="142"/>
      <c r="R27113" s="142"/>
      <c r="S27113" s="139"/>
    </row>
    <row r="27114" spans="2:19" ht="15.75" customHeight="1" x14ac:dyDescent="0.25">
      <c r="B27114" s="106"/>
      <c r="C27114" s="106"/>
      <c r="D27114" s="139"/>
      <c r="P27114" s="142"/>
      <c r="Q27114" s="142"/>
      <c r="R27114" s="142"/>
      <c r="S27114" s="139"/>
    </row>
    <row r="27115" spans="2:19" ht="15.75" customHeight="1" x14ac:dyDescent="0.25">
      <c r="B27115" s="106"/>
      <c r="C27115" s="106"/>
      <c r="D27115" s="139"/>
      <c r="P27115" s="142"/>
      <c r="Q27115" s="142"/>
      <c r="R27115" s="142"/>
      <c r="S27115" s="139"/>
    </row>
    <row r="27116" spans="2:19" ht="15.75" customHeight="1" x14ac:dyDescent="0.25">
      <c r="B27116" s="106"/>
      <c r="C27116" s="106"/>
      <c r="D27116" s="139"/>
      <c r="P27116" s="142"/>
      <c r="Q27116" s="142"/>
      <c r="R27116" s="142"/>
      <c r="S27116" s="139"/>
    </row>
    <row r="27117" spans="2:19" ht="15.75" customHeight="1" x14ac:dyDescent="0.25">
      <c r="B27117" s="106"/>
      <c r="C27117" s="106"/>
      <c r="D27117" s="139"/>
      <c r="P27117" s="142"/>
      <c r="Q27117" s="142"/>
      <c r="R27117" s="142"/>
      <c r="S27117" s="139"/>
    </row>
    <row r="27118" spans="2:19" ht="15.75" customHeight="1" x14ac:dyDescent="0.25">
      <c r="B27118" s="106"/>
      <c r="C27118" s="106"/>
      <c r="D27118" s="139"/>
      <c r="P27118" s="142"/>
      <c r="Q27118" s="142"/>
      <c r="R27118" s="142"/>
      <c r="S27118" s="139"/>
    </row>
    <row r="27119" spans="2:19" ht="15.75" customHeight="1" x14ac:dyDescent="0.25">
      <c r="B27119" s="106"/>
      <c r="C27119" s="106"/>
      <c r="D27119" s="139"/>
      <c r="P27119" s="142"/>
      <c r="Q27119" s="142"/>
      <c r="R27119" s="142"/>
      <c r="S27119" s="139"/>
    </row>
    <row r="27120" spans="2:19" ht="15.75" customHeight="1" x14ac:dyDescent="0.25">
      <c r="B27120" s="106"/>
      <c r="C27120" s="106"/>
      <c r="D27120" s="139"/>
      <c r="P27120" s="142"/>
      <c r="Q27120" s="142"/>
      <c r="R27120" s="142"/>
      <c r="S27120" s="139"/>
    </row>
    <row r="27121" spans="2:19" ht="15.75" customHeight="1" x14ac:dyDescent="0.25">
      <c r="B27121" s="106"/>
      <c r="C27121" s="106"/>
      <c r="D27121" s="139"/>
      <c r="P27121" s="142"/>
      <c r="Q27121" s="142"/>
      <c r="R27121" s="142"/>
      <c r="S27121" s="139"/>
    </row>
    <row r="27122" spans="2:19" ht="15.75" customHeight="1" x14ac:dyDescent="0.25">
      <c r="B27122" s="106"/>
      <c r="C27122" s="106"/>
      <c r="D27122" s="139"/>
      <c r="P27122" s="142"/>
      <c r="Q27122" s="142"/>
      <c r="R27122" s="142"/>
      <c r="S27122" s="139"/>
    </row>
    <row r="27123" spans="2:19" ht="15.75" customHeight="1" x14ac:dyDescent="0.25">
      <c r="B27123" s="106"/>
      <c r="C27123" s="106"/>
      <c r="D27123" s="139"/>
      <c r="P27123" s="142"/>
      <c r="Q27123" s="142"/>
      <c r="R27123" s="142"/>
      <c r="S27123" s="139"/>
    </row>
    <row r="27124" spans="2:19" ht="15.75" customHeight="1" x14ac:dyDescent="0.25">
      <c r="B27124" s="106"/>
      <c r="C27124" s="106"/>
      <c r="D27124" s="139"/>
      <c r="P27124" s="142"/>
      <c r="Q27124" s="142"/>
      <c r="R27124" s="142"/>
      <c r="S27124" s="139"/>
    </row>
    <row r="27125" spans="2:19" ht="15.75" customHeight="1" x14ac:dyDescent="0.25">
      <c r="B27125" s="106"/>
      <c r="C27125" s="106"/>
      <c r="D27125" s="139"/>
      <c r="P27125" s="142"/>
      <c r="Q27125" s="142"/>
      <c r="R27125" s="142"/>
      <c r="S27125" s="139"/>
    </row>
    <row r="27126" spans="2:19" ht="15.75" customHeight="1" x14ac:dyDescent="0.25">
      <c r="B27126" s="106"/>
      <c r="C27126" s="106"/>
      <c r="D27126" s="139"/>
      <c r="P27126" s="142"/>
      <c r="Q27126" s="142"/>
      <c r="R27126" s="142"/>
      <c r="S27126" s="139"/>
    </row>
    <row r="27127" spans="2:19" ht="15.75" customHeight="1" x14ac:dyDescent="0.25">
      <c r="B27127" s="106"/>
      <c r="C27127" s="106"/>
      <c r="D27127" s="139"/>
      <c r="P27127" s="142"/>
      <c r="Q27127" s="142"/>
      <c r="R27127" s="142"/>
      <c r="S27127" s="139"/>
    </row>
    <row r="27128" spans="2:19" ht="15.75" customHeight="1" x14ac:dyDescent="0.25">
      <c r="B27128" s="106"/>
      <c r="C27128" s="106"/>
      <c r="D27128" s="139"/>
      <c r="P27128" s="142"/>
      <c r="Q27128" s="142"/>
      <c r="R27128" s="142"/>
      <c r="S27128" s="139"/>
    </row>
    <row r="27129" spans="2:19" ht="15.75" customHeight="1" x14ac:dyDescent="0.25">
      <c r="B27129" s="106"/>
      <c r="C27129" s="106"/>
      <c r="D27129" s="139"/>
      <c r="P27129" s="142"/>
      <c r="Q27129" s="142"/>
      <c r="R27129" s="142"/>
      <c r="S27129" s="139"/>
    </row>
    <row r="27130" spans="2:19" ht="15.75" customHeight="1" x14ac:dyDescent="0.25">
      <c r="B27130" s="106"/>
      <c r="C27130" s="106"/>
      <c r="D27130" s="139"/>
      <c r="P27130" s="142"/>
      <c r="Q27130" s="142"/>
      <c r="R27130" s="142"/>
      <c r="S27130" s="139"/>
    </row>
    <row r="27131" spans="2:19" ht="15.75" customHeight="1" x14ac:dyDescent="0.25">
      <c r="B27131" s="106"/>
      <c r="C27131" s="106"/>
      <c r="D27131" s="139"/>
      <c r="P27131" s="142"/>
      <c r="Q27131" s="142"/>
      <c r="R27131" s="142"/>
      <c r="S27131" s="139"/>
    </row>
    <row r="27132" spans="2:19" ht="15.75" customHeight="1" x14ac:dyDescent="0.25">
      <c r="B27132" s="106"/>
      <c r="C27132" s="106"/>
      <c r="D27132" s="139"/>
      <c r="P27132" s="142"/>
      <c r="Q27132" s="142"/>
      <c r="R27132" s="142"/>
      <c r="S27132" s="139"/>
    </row>
    <row r="27133" spans="2:19" ht="15.75" customHeight="1" x14ac:dyDescent="0.25">
      <c r="B27133" s="106"/>
      <c r="C27133" s="106"/>
      <c r="D27133" s="139"/>
      <c r="P27133" s="142"/>
      <c r="Q27133" s="142"/>
      <c r="R27133" s="142"/>
      <c r="S27133" s="139"/>
    </row>
    <row r="27134" spans="2:19" ht="15.75" customHeight="1" x14ac:dyDescent="0.25">
      <c r="B27134" s="106"/>
      <c r="C27134" s="106"/>
      <c r="D27134" s="139"/>
      <c r="P27134" s="142"/>
      <c r="Q27134" s="142"/>
      <c r="R27134" s="142"/>
      <c r="S27134" s="139"/>
    </row>
    <row r="27135" spans="2:19" ht="15.75" customHeight="1" x14ac:dyDescent="0.25">
      <c r="B27135" s="106"/>
      <c r="C27135" s="106"/>
      <c r="D27135" s="139"/>
      <c r="P27135" s="142"/>
      <c r="Q27135" s="142"/>
      <c r="R27135" s="142"/>
      <c r="S27135" s="139"/>
    </row>
    <row r="27136" spans="2:19" ht="15.75" customHeight="1" x14ac:dyDescent="0.25">
      <c r="B27136" s="106"/>
      <c r="C27136" s="106"/>
      <c r="D27136" s="139"/>
      <c r="P27136" s="142"/>
      <c r="Q27136" s="142"/>
      <c r="R27136" s="142"/>
      <c r="S27136" s="139"/>
    </row>
    <row r="27137" spans="2:19" ht="15.75" customHeight="1" x14ac:dyDescent="0.25">
      <c r="B27137" s="106"/>
      <c r="C27137" s="106"/>
      <c r="D27137" s="139"/>
      <c r="P27137" s="142"/>
      <c r="Q27137" s="142"/>
      <c r="R27137" s="142"/>
      <c r="S27137" s="139"/>
    </row>
    <row r="27138" spans="2:19" ht="15.75" customHeight="1" x14ac:dyDescent="0.25">
      <c r="B27138" s="106"/>
      <c r="C27138" s="106"/>
      <c r="D27138" s="139"/>
      <c r="P27138" s="142"/>
      <c r="Q27138" s="142"/>
      <c r="R27138" s="142"/>
      <c r="S27138" s="139"/>
    </row>
    <row r="27139" spans="2:19" ht="15.75" customHeight="1" x14ac:dyDescent="0.25">
      <c r="B27139" s="106"/>
      <c r="C27139" s="106"/>
      <c r="D27139" s="139"/>
      <c r="P27139" s="142"/>
      <c r="Q27139" s="142"/>
      <c r="R27139" s="142"/>
      <c r="S27139" s="139"/>
    </row>
    <row r="27140" spans="2:19" ht="15.75" customHeight="1" x14ac:dyDescent="0.25">
      <c r="B27140" s="106"/>
      <c r="C27140" s="106"/>
      <c r="D27140" s="139"/>
      <c r="P27140" s="142"/>
      <c r="Q27140" s="142"/>
      <c r="R27140" s="142"/>
      <c r="S27140" s="139"/>
    </row>
    <row r="27141" spans="2:19" ht="15.75" customHeight="1" x14ac:dyDescent="0.25">
      <c r="B27141" s="106"/>
      <c r="C27141" s="106"/>
      <c r="D27141" s="139"/>
      <c r="P27141" s="142"/>
      <c r="Q27141" s="142"/>
      <c r="R27141" s="142"/>
      <c r="S27141" s="139"/>
    </row>
    <row r="27142" spans="2:19" ht="15.75" customHeight="1" x14ac:dyDescent="0.25">
      <c r="B27142" s="106"/>
      <c r="C27142" s="106"/>
      <c r="D27142" s="139"/>
      <c r="P27142" s="142"/>
      <c r="Q27142" s="142"/>
      <c r="R27142" s="142"/>
      <c r="S27142" s="139"/>
    </row>
    <row r="27143" spans="2:19" ht="15.75" customHeight="1" x14ac:dyDescent="0.25">
      <c r="B27143" s="106"/>
      <c r="C27143" s="106"/>
      <c r="D27143" s="139"/>
      <c r="P27143" s="142"/>
      <c r="Q27143" s="142"/>
      <c r="R27143" s="142"/>
      <c r="S27143" s="139"/>
    </row>
    <row r="27144" spans="2:19" ht="15.75" customHeight="1" x14ac:dyDescent="0.25">
      <c r="B27144" s="106"/>
      <c r="C27144" s="106"/>
      <c r="D27144" s="139"/>
      <c r="P27144" s="142"/>
      <c r="Q27144" s="142"/>
      <c r="R27144" s="142"/>
      <c r="S27144" s="139"/>
    </row>
    <row r="27145" spans="2:19" ht="15.75" customHeight="1" x14ac:dyDescent="0.25">
      <c r="B27145" s="106"/>
      <c r="C27145" s="106"/>
      <c r="D27145" s="139"/>
      <c r="P27145" s="142"/>
      <c r="Q27145" s="142"/>
      <c r="R27145" s="142"/>
      <c r="S27145" s="139"/>
    </row>
    <row r="27146" spans="2:19" ht="15.75" customHeight="1" x14ac:dyDescent="0.25">
      <c r="B27146" s="106"/>
      <c r="C27146" s="106"/>
      <c r="D27146" s="139"/>
      <c r="P27146" s="142"/>
      <c r="Q27146" s="142"/>
      <c r="R27146" s="142"/>
      <c r="S27146" s="139"/>
    </row>
    <row r="27147" spans="2:19" ht="15.75" customHeight="1" x14ac:dyDescent="0.25">
      <c r="B27147" s="106"/>
      <c r="C27147" s="106"/>
      <c r="D27147" s="139"/>
      <c r="P27147" s="142"/>
      <c r="Q27147" s="142"/>
      <c r="R27147" s="142"/>
      <c r="S27147" s="139"/>
    </row>
    <row r="27148" spans="2:19" ht="15.75" customHeight="1" x14ac:dyDescent="0.25">
      <c r="B27148" s="106"/>
      <c r="C27148" s="106"/>
      <c r="D27148" s="139"/>
      <c r="P27148" s="142"/>
      <c r="Q27148" s="142"/>
      <c r="R27148" s="142"/>
      <c r="S27148" s="139"/>
    </row>
    <row r="27149" spans="2:19" ht="15.75" customHeight="1" x14ac:dyDescent="0.25">
      <c r="B27149" s="106"/>
      <c r="C27149" s="106"/>
      <c r="D27149" s="139"/>
      <c r="P27149" s="142"/>
      <c r="Q27149" s="142"/>
      <c r="R27149" s="142"/>
      <c r="S27149" s="139"/>
    </row>
    <row r="27150" spans="2:19" ht="15.75" customHeight="1" x14ac:dyDescent="0.25">
      <c r="B27150" s="106"/>
      <c r="C27150" s="106"/>
      <c r="D27150" s="139"/>
      <c r="P27150" s="142"/>
      <c r="Q27150" s="142"/>
      <c r="R27150" s="142"/>
      <c r="S27150" s="139"/>
    </row>
    <row r="27151" spans="2:19" ht="15.75" customHeight="1" x14ac:dyDescent="0.25">
      <c r="B27151" s="106"/>
      <c r="C27151" s="106"/>
      <c r="D27151" s="139"/>
      <c r="P27151" s="142"/>
      <c r="Q27151" s="142"/>
      <c r="R27151" s="142"/>
      <c r="S27151" s="139"/>
    </row>
    <row r="27152" spans="2:19" ht="15.75" customHeight="1" x14ac:dyDescent="0.25">
      <c r="B27152" s="106"/>
      <c r="C27152" s="106"/>
      <c r="D27152" s="139"/>
      <c r="P27152" s="142"/>
      <c r="Q27152" s="142"/>
      <c r="R27152" s="142"/>
      <c r="S27152" s="139"/>
    </row>
    <row r="27153" spans="2:19" ht="15.75" customHeight="1" x14ac:dyDescent="0.25">
      <c r="B27153" s="106"/>
      <c r="C27153" s="106"/>
      <c r="D27153" s="139"/>
      <c r="P27153" s="142"/>
      <c r="Q27153" s="142"/>
      <c r="R27153" s="142"/>
      <c r="S27153" s="139"/>
    </row>
    <row r="27154" spans="2:19" ht="15.75" customHeight="1" x14ac:dyDescent="0.25">
      <c r="B27154" s="106"/>
      <c r="C27154" s="106"/>
      <c r="D27154" s="139"/>
      <c r="P27154" s="142"/>
      <c r="Q27154" s="142"/>
      <c r="R27154" s="142"/>
      <c r="S27154" s="139"/>
    </row>
    <row r="27155" spans="2:19" ht="15.75" customHeight="1" x14ac:dyDescent="0.25">
      <c r="B27155" s="106"/>
      <c r="C27155" s="106"/>
      <c r="D27155" s="139"/>
      <c r="P27155" s="142"/>
      <c r="Q27155" s="142"/>
      <c r="R27155" s="142"/>
      <c r="S27155" s="139"/>
    </row>
    <row r="27156" spans="2:19" ht="15.75" customHeight="1" x14ac:dyDescent="0.25">
      <c r="B27156" s="106"/>
      <c r="C27156" s="106"/>
      <c r="D27156" s="139"/>
      <c r="P27156" s="142"/>
      <c r="Q27156" s="142"/>
      <c r="R27156" s="142"/>
      <c r="S27156" s="139"/>
    </row>
    <row r="27157" spans="2:19" ht="15.75" customHeight="1" x14ac:dyDescent="0.25">
      <c r="B27157" s="106"/>
      <c r="C27157" s="106"/>
      <c r="D27157" s="139"/>
      <c r="P27157" s="142"/>
      <c r="Q27157" s="142"/>
      <c r="R27157" s="142"/>
      <c r="S27157" s="139"/>
    </row>
    <row r="27158" spans="2:19" ht="15.75" customHeight="1" x14ac:dyDescent="0.25">
      <c r="B27158" s="106"/>
      <c r="C27158" s="106"/>
      <c r="D27158" s="139"/>
      <c r="P27158" s="142"/>
      <c r="Q27158" s="142"/>
      <c r="R27158" s="142"/>
      <c r="S27158" s="139"/>
    </row>
    <row r="27159" spans="2:19" ht="15.75" customHeight="1" x14ac:dyDescent="0.25">
      <c r="B27159" s="106"/>
      <c r="C27159" s="106"/>
      <c r="D27159" s="139"/>
      <c r="P27159" s="142"/>
      <c r="Q27159" s="142"/>
      <c r="R27159" s="142"/>
      <c r="S27159" s="139"/>
    </row>
    <row r="27160" spans="2:19" ht="15.75" customHeight="1" x14ac:dyDescent="0.25">
      <c r="B27160" s="106"/>
      <c r="C27160" s="106"/>
      <c r="D27160" s="139"/>
      <c r="P27160" s="142"/>
      <c r="Q27160" s="142"/>
      <c r="R27160" s="142"/>
      <c r="S27160" s="139"/>
    </row>
    <row r="27161" spans="2:19" ht="15.75" customHeight="1" x14ac:dyDescent="0.25">
      <c r="B27161" s="106"/>
      <c r="C27161" s="106"/>
      <c r="D27161" s="139"/>
      <c r="P27161" s="142"/>
      <c r="Q27161" s="142"/>
      <c r="R27161" s="142"/>
      <c r="S27161" s="139"/>
    </row>
    <row r="27162" spans="2:19" ht="15.75" customHeight="1" x14ac:dyDescent="0.25">
      <c r="B27162" s="106"/>
      <c r="C27162" s="106"/>
      <c r="D27162" s="139"/>
      <c r="P27162" s="142"/>
      <c r="Q27162" s="142"/>
      <c r="R27162" s="142"/>
      <c r="S27162" s="139"/>
    </row>
    <row r="27163" spans="2:19" ht="15.75" customHeight="1" x14ac:dyDescent="0.25">
      <c r="B27163" s="106"/>
      <c r="C27163" s="106"/>
      <c r="D27163" s="139"/>
      <c r="P27163" s="142"/>
      <c r="Q27163" s="142"/>
      <c r="R27163" s="142"/>
      <c r="S27163" s="139"/>
    </row>
    <row r="27164" spans="2:19" ht="15.75" customHeight="1" x14ac:dyDescent="0.25">
      <c r="B27164" s="106"/>
      <c r="C27164" s="106"/>
      <c r="D27164" s="139"/>
      <c r="P27164" s="142"/>
      <c r="Q27164" s="142"/>
      <c r="R27164" s="142"/>
      <c r="S27164" s="139"/>
    </row>
    <row r="27165" spans="2:19" ht="15.75" customHeight="1" x14ac:dyDescent="0.25">
      <c r="B27165" s="106"/>
      <c r="C27165" s="106"/>
      <c r="D27165" s="139"/>
      <c r="P27165" s="142"/>
      <c r="Q27165" s="142"/>
      <c r="R27165" s="142"/>
      <c r="S27165" s="139"/>
    </row>
    <row r="27166" spans="2:19" ht="15.75" customHeight="1" x14ac:dyDescent="0.25">
      <c r="B27166" s="106"/>
      <c r="C27166" s="106"/>
      <c r="D27166" s="139"/>
      <c r="P27166" s="142"/>
      <c r="Q27166" s="142"/>
      <c r="R27166" s="142"/>
      <c r="S27166" s="139"/>
    </row>
    <row r="27167" spans="2:19" ht="15.75" customHeight="1" x14ac:dyDescent="0.25">
      <c r="B27167" s="106"/>
      <c r="C27167" s="106"/>
      <c r="D27167" s="139"/>
      <c r="P27167" s="142"/>
      <c r="Q27167" s="142"/>
      <c r="R27167" s="142"/>
      <c r="S27167" s="139"/>
    </row>
    <row r="27168" spans="2:19" ht="15.75" customHeight="1" x14ac:dyDescent="0.25">
      <c r="B27168" s="106"/>
      <c r="C27168" s="106"/>
      <c r="D27168" s="139"/>
      <c r="P27168" s="142"/>
      <c r="Q27168" s="142"/>
      <c r="R27168" s="142"/>
      <c r="S27168" s="139"/>
    </row>
    <row r="27169" spans="2:19" ht="15.75" customHeight="1" x14ac:dyDescent="0.25">
      <c r="B27169" s="106"/>
      <c r="C27169" s="106"/>
      <c r="D27169" s="139"/>
      <c r="P27169" s="142"/>
      <c r="Q27169" s="142"/>
      <c r="R27169" s="142"/>
      <c r="S27169" s="139"/>
    </row>
    <row r="27170" spans="2:19" ht="15.75" customHeight="1" x14ac:dyDescent="0.25">
      <c r="B27170" s="106"/>
      <c r="C27170" s="106"/>
      <c r="D27170" s="139"/>
      <c r="P27170" s="142"/>
      <c r="Q27170" s="142"/>
      <c r="R27170" s="142"/>
      <c r="S27170" s="139"/>
    </row>
    <row r="27171" spans="2:19" ht="15.75" customHeight="1" x14ac:dyDescent="0.25">
      <c r="B27171" s="106"/>
      <c r="C27171" s="106"/>
      <c r="D27171" s="139"/>
      <c r="P27171" s="142"/>
      <c r="Q27171" s="142"/>
      <c r="R27171" s="142"/>
      <c r="S27171" s="139"/>
    </row>
    <row r="27172" spans="2:19" ht="15.75" customHeight="1" x14ac:dyDescent="0.25">
      <c r="B27172" s="106"/>
      <c r="C27172" s="106"/>
      <c r="D27172" s="139"/>
      <c r="P27172" s="142"/>
      <c r="Q27172" s="142"/>
      <c r="R27172" s="142"/>
      <c r="S27172" s="139"/>
    </row>
    <row r="27173" spans="2:19" ht="15.75" customHeight="1" x14ac:dyDescent="0.25">
      <c r="B27173" s="106"/>
      <c r="C27173" s="106"/>
      <c r="D27173" s="139"/>
      <c r="P27173" s="142"/>
      <c r="Q27173" s="142"/>
      <c r="R27173" s="142"/>
      <c r="S27173" s="139"/>
    </row>
    <row r="27174" spans="2:19" ht="15.75" customHeight="1" x14ac:dyDescent="0.25">
      <c r="B27174" s="106"/>
      <c r="C27174" s="106"/>
      <c r="D27174" s="139"/>
      <c r="P27174" s="142"/>
      <c r="Q27174" s="142"/>
      <c r="R27174" s="142"/>
      <c r="S27174" s="139"/>
    </row>
    <row r="27175" spans="2:19" ht="15.75" customHeight="1" x14ac:dyDescent="0.25">
      <c r="B27175" s="106"/>
      <c r="C27175" s="106"/>
      <c r="D27175" s="139"/>
      <c r="P27175" s="142"/>
      <c r="Q27175" s="142"/>
      <c r="R27175" s="142"/>
      <c r="S27175" s="139"/>
    </row>
    <row r="27176" spans="2:19" ht="15.75" customHeight="1" x14ac:dyDescent="0.25">
      <c r="B27176" s="106"/>
      <c r="C27176" s="106"/>
      <c r="D27176" s="139"/>
      <c r="P27176" s="142"/>
      <c r="Q27176" s="142"/>
      <c r="R27176" s="142"/>
      <c r="S27176" s="139"/>
    </row>
    <row r="27177" spans="2:19" ht="15.75" customHeight="1" x14ac:dyDescent="0.25">
      <c r="B27177" s="106"/>
      <c r="C27177" s="106"/>
      <c r="D27177" s="139"/>
      <c r="P27177" s="142"/>
      <c r="Q27177" s="142"/>
      <c r="R27177" s="142"/>
      <c r="S27177" s="139"/>
    </row>
    <row r="27178" spans="2:19" ht="15.75" customHeight="1" x14ac:dyDescent="0.25">
      <c r="B27178" s="106"/>
      <c r="C27178" s="106"/>
      <c r="D27178" s="139"/>
      <c r="P27178" s="142"/>
      <c r="Q27178" s="142"/>
      <c r="R27178" s="142"/>
      <c r="S27178" s="139"/>
    </row>
    <row r="27179" spans="2:19" ht="15.75" customHeight="1" x14ac:dyDescent="0.25">
      <c r="B27179" s="106"/>
      <c r="C27179" s="106"/>
      <c r="D27179" s="139"/>
      <c r="P27179" s="142"/>
      <c r="Q27179" s="142"/>
      <c r="R27179" s="142"/>
      <c r="S27179" s="139"/>
    </row>
    <row r="27180" spans="2:19" ht="15.75" customHeight="1" x14ac:dyDescent="0.25">
      <c r="B27180" s="106"/>
      <c r="C27180" s="106"/>
      <c r="D27180" s="139"/>
      <c r="P27180" s="142"/>
      <c r="Q27180" s="142"/>
      <c r="R27180" s="142"/>
      <c r="S27180" s="139"/>
    </row>
    <row r="27181" spans="2:19" ht="15.75" customHeight="1" x14ac:dyDescent="0.25">
      <c r="B27181" s="106"/>
      <c r="C27181" s="106"/>
      <c r="D27181" s="139"/>
      <c r="P27181" s="142"/>
      <c r="Q27181" s="142"/>
      <c r="R27181" s="142"/>
      <c r="S27181" s="139"/>
    </row>
    <row r="27182" spans="2:19" ht="15.75" customHeight="1" x14ac:dyDescent="0.25">
      <c r="B27182" s="106"/>
      <c r="C27182" s="106"/>
      <c r="D27182" s="139"/>
      <c r="P27182" s="142"/>
      <c r="Q27182" s="142"/>
      <c r="R27182" s="142"/>
      <c r="S27182" s="139"/>
    </row>
    <row r="27183" spans="2:19" ht="15.75" customHeight="1" x14ac:dyDescent="0.25">
      <c r="B27183" s="106"/>
      <c r="C27183" s="106"/>
      <c r="D27183" s="139"/>
      <c r="P27183" s="142"/>
      <c r="Q27183" s="142"/>
      <c r="R27183" s="142"/>
      <c r="S27183" s="139"/>
    </row>
    <row r="27184" spans="2:19" ht="15.75" customHeight="1" x14ac:dyDescent="0.25">
      <c r="B27184" s="106"/>
      <c r="C27184" s="106"/>
      <c r="D27184" s="139"/>
      <c r="P27184" s="142"/>
      <c r="Q27184" s="142"/>
      <c r="R27184" s="142"/>
      <c r="S27184" s="139"/>
    </row>
    <row r="27185" spans="2:19" ht="15.75" customHeight="1" x14ac:dyDescent="0.25">
      <c r="B27185" s="106"/>
      <c r="C27185" s="106"/>
      <c r="D27185" s="139"/>
      <c r="P27185" s="142"/>
      <c r="Q27185" s="142"/>
      <c r="R27185" s="142"/>
      <c r="S27185" s="139"/>
    </row>
    <row r="27186" spans="2:19" ht="15.75" customHeight="1" x14ac:dyDescent="0.25">
      <c r="B27186" s="106"/>
      <c r="C27186" s="106"/>
      <c r="D27186" s="139"/>
      <c r="P27186" s="142"/>
      <c r="Q27186" s="142"/>
      <c r="R27186" s="142"/>
      <c r="S27186" s="139"/>
    </row>
    <row r="27187" spans="2:19" ht="15.75" customHeight="1" x14ac:dyDescent="0.25">
      <c r="B27187" s="106"/>
      <c r="C27187" s="106"/>
      <c r="D27187" s="139"/>
      <c r="P27187" s="142"/>
      <c r="Q27187" s="142"/>
      <c r="R27187" s="142"/>
      <c r="S27187" s="139"/>
    </row>
    <row r="27188" spans="2:19" ht="15.75" customHeight="1" x14ac:dyDescent="0.25">
      <c r="B27188" s="106"/>
      <c r="C27188" s="106"/>
      <c r="D27188" s="139"/>
      <c r="P27188" s="142"/>
      <c r="Q27188" s="142"/>
      <c r="R27188" s="142"/>
      <c r="S27188" s="139"/>
    </row>
    <row r="27189" spans="2:19" ht="15.75" customHeight="1" x14ac:dyDescent="0.25">
      <c r="B27189" s="106"/>
      <c r="C27189" s="106"/>
      <c r="D27189" s="139"/>
      <c r="P27189" s="142"/>
      <c r="Q27189" s="142"/>
      <c r="R27189" s="142"/>
      <c r="S27189" s="139"/>
    </row>
    <row r="27190" spans="2:19" ht="15.75" customHeight="1" x14ac:dyDescent="0.25">
      <c r="B27190" s="106"/>
      <c r="C27190" s="106"/>
      <c r="D27190" s="139"/>
      <c r="P27190" s="142"/>
      <c r="Q27190" s="142"/>
      <c r="R27190" s="142"/>
      <c r="S27190" s="139"/>
    </row>
    <row r="27191" spans="2:19" ht="15.75" customHeight="1" x14ac:dyDescent="0.25">
      <c r="B27191" s="106"/>
      <c r="C27191" s="106"/>
      <c r="D27191" s="139"/>
      <c r="P27191" s="142"/>
      <c r="Q27191" s="142"/>
      <c r="R27191" s="142"/>
      <c r="S27191" s="139"/>
    </row>
    <row r="27192" spans="2:19" ht="15.75" customHeight="1" x14ac:dyDescent="0.25">
      <c r="B27192" s="106"/>
      <c r="C27192" s="106"/>
      <c r="D27192" s="139"/>
      <c r="P27192" s="142"/>
      <c r="Q27192" s="142"/>
      <c r="R27192" s="142"/>
      <c r="S27192" s="139"/>
    </row>
    <row r="27193" spans="2:19" ht="15.75" customHeight="1" x14ac:dyDescent="0.25">
      <c r="B27193" s="106"/>
      <c r="C27193" s="106"/>
      <c r="D27193" s="139"/>
      <c r="P27193" s="142"/>
      <c r="Q27193" s="142"/>
      <c r="R27193" s="142"/>
      <c r="S27193" s="139"/>
    </row>
    <row r="27194" spans="2:19" ht="15.75" customHeight="1" x14ac:dyDescent="0.25">
      <c r="B27194" s="106"/>
      <c r="C27194" s="106"/>
      <c r="D27194" s="139"/>
      <c r="P27194" s="142"/>
      <c r="Q27194" s="142"/>
      <c r="R27194" s="142"/>
      <c r="S27194" s="139"/>
    </row>
    <row r="27195" spans="2:19" ht="15.75" customHeight="1" x14ac:dyDescent="0.25">
      <c r="B27195" s="106"/>
      <c r="C27195" s="106"/>
      <c r="D27195" s="139"/>
      <c r="P27195" s="142"/>
      <c r="Q27195" s="142"/>
      <c r="R27195" s="142"/>
      <c r="S27195" s="139"/>
    </row>
    <row r="27196" spans="2:19" ht="15.75" customHeight="1" x14ac:dyDescent="0.25">
      <c r="B27196" s="106"/>
      <c r="C27196" s="106"/>
      <c r="D27196" s="139"/>
      <c r="P27196" s="142"/>
      <c r="Q27196" s="142"/>
      <c r="R27196" s="142"/>
      <c r="S27196" s="139"/>
    </row>
    <row r="27197" spans="2:19" ht="15.75" customHeight="1" x14ac:dyDescent="0.25">
      <c r="B27197" s="106"/>
      <c r="C27197" s="106"/>
      <c r="D27197" s="139"/>
      <c r="P27197" s="142"/>
      <c r="Q27197" s="142"/>
      <c r="R27197" s="142"/>
      <c r="S27197" s="139"/>
    </row>
    <row r="27198" spans="2:19" ht="15.75" customHeight="1" x14ac:dyDescent="0.25">
      <c r="B27198" s="106"/>
      <c r="C27198" s="106"/>
      <c r="D27198" s="139"/>
      <c r="P27198" s="142"/>
      <c r="Q27198" s="142"/>
      <c r="R27198" s="142"/>
      <c r="S27198" s="139"/>
    </row>
    <row r="27199" spans="2:19" ht="15.75" customHeight="1" x14ac:dyDescent="0.25">
      <c r="B27199" s="106"/>
      <c r="C27199" s="106"/>
      <c r="D27199" s="139"/>
      <c r="P27199" s="142"/>
      <c r="Q27199" s="142"/>
      <c r="R27199" s="142"/>
      <c r="S27199" s="139"/>
    </row>
    <row r="27200" spans="2:19" ht="15.75" customHeight="1" x14ac:dyDescent="0.25">
      <c r="B27200" s="106"/>
      <c r="C27200" s="106"/>
      <c r="D27200" s="139"/>
      <c r="P27200" s="142"/>
      <c r="Q27200" s="142"/>
      <c r="R27200" s="142"/>
      <c r="S27200" s="139"/>
    </row>
    <row r="27201" spans="2:19" ht="15.75" customHeight="1" x14ac:dyDescent="0.25">
      <c r="B27201" s="106"/>
      <c r="C27201" s="106"/>
      <c r="D27201" s="139"/>
      <c r="P27201" s="142"/>
      <c r="Q27201" s="142"/>
      <c r="R27201" s="142"/>
      <c r="S27201" s="139"/>
    </row>
    <row r="27202" spans="2:19" ht="15.75" customHeight="1" x14ac:dyDescent="0.25">
      <c r="B27202" s="106"/>
      <c r="C27202" s="106"/>
      <c r="D27202" s="139"/>
      <c r="P27202" s="142"/>
      <c r="Q27202" s="142"/>
      <c r="R27202" s="142"/>
      <c r="S27202" s="139"/>
    </row>
    <row r="27203" spans="2:19" ht="15.75" customHeight="1" x14ac:dyDescent="0.25">
      <c r="B27203" s="106"/>
      <c r="C27203" s="106"/>
      <c r="D27203" s="139"/>
      <c r="P27203" s="142"/>
      <c r="Q27203" s="142"/>
      <c r="R27203" s="142"/>
      <c r="S27203" s="139"/>
    </row>
    <row r="27204" spans="2:19" ht="15.75" customHeight="1" x14ac:dyDescent="0.25">
      <c r="B27204" s="106"/>
      <c r="C27204" s="106"/>
      <c r="D27204" s="139"/>
      <c r="P27204" s="142"/>
      <c r="Q27204" s="142"/>
      <c r="R27204" s="142"/>
      <c r="S27204" s="139"/>
    </row>
    <row r="27205" spans="2:19" ht="15.75" customHeight="1" x14ac:dyDescent="0.25">
      <c r="B27205" s="106"/>
      <c r="C27205" s="106"/>
      <c r="D27205" s="139"/>
      <c r="P27205" s="142"/>
      <c r="Q27205" s="142"/>
      <c r="R27205" s="142"/>
      <c r="S27205" s="139"/>
    </row>
    <row r="27206" spans="2:19" ht="15.75" customHeight="1" x14ac:dyDescent="0.25">
      <c r="B27206" s="106"/>
      <c r="C27206" s="106"/>
      <c r="D27206" s="139"/>
      <c r="P27206" s="142"/>
      <c r="Q27206" s="142"/>
      <c r="R27206" s="142"/>
      <c r="S27206" s="139"/>
    </row>
    <row r="27207" spans="2:19" ht="15.75" customHeight="1" x14ac:dyDescent="0.25">
      <c r="B27207" s="106"/>
      <c r="C27207" s="106"/>
      <c r="D27207" s="139"/>
      <c r="P27207" s="142"/>
      <c r="Q27207" s="142"/>
      <c r="R27207" s="142"/>
      <c r="S27207" s="139"/>
    </row>
    <row r="27208" spans="2:19" ht="15.75" customHeight="1" x14ac:dyDescent="0.25">
      <c r="B27208" s="106"/>
      <c r="C27208" s="106"/>
      <c r="D27208" s="139"/>
      <c r="P27208" s="142"/>
      <c r="Q27208" s="142"/>
      <c r="R27208" s="142"/>
      <c r="S27208" s="139"/>
    </row>
    <row r="27209" spans="2:19" ht="15.75" customHeight="1" x14ac:dyDescent="0.25">
      <c r="B27209" s="106"/>
      <c r="C27209" s="106"/>
      <c r="D27209" s="139"/>
      <c r="P27209" s="142"/>
      <c r="Q27209" s="142"/>
      <c r="R27209" s="142"/>
      <c r="S27209" s="139"/>
    </row>
    <row r="27210" spans="2:19" ht="15.75" customHeight="1" x14ac:dyDescent="0.25">
      <c r="B27210" s="106"/>
      <c r="C27210" s="106"/>
      <c r="D27210" s="139"/>
      <c r="P27210" s="142"/>
      <c r="Q27210" s="142"/>
      <c r="R27210" s="142"/>
      <c r="S27210" s="139"/>
    </row>
    <row r="27211" spans="2:19" ht="15.75" customHeight="1" x14ac:dyDescent="0.25">
      <c r="B27211" s="106"/>
      <c r="C27211" s="106"/>
      <c r="D27211" s="139"/>
      <c r="P27211" s="142"/>
      <c r="Q27211" s="142"/>
      <c r="R27211" s="142"/>
      <c r="S27211" s="139"/>
    </row>
    <row r="27212" spans="2:19" ht="15.75" customHeight="1" x14ac:dyDescent="0.25">
      <c r="B27212" s="106"/>
      <c r="C27212" s="106"/>
      <c r="D27212" s="139"/>
      <c r="P27212" s="142"/>
      <c r="Q27212" s="142"/>
      <c r="R27212" s="142"/>
      <c r="S27212" s="139"/>
    </row>
    <row r="27213" spans="2:19" ht="15.75" customHeight="1" x14ac:dyDescent="0.25">
      <c r="B27213" s="106"/>
      <c r="C27213" s="106"/>
      <c r="D27213" s="139"/>
      <c r="P27213" s="142"/>
      <c r="Q27213" s="142"/>
      <c r="R27213" s="142"/>
      <c r="S27213" s="139"/>
    </row>
    <row r="27214" spans="2:19" ht="15.75" customHeight="1" x14ac:dyDescent="0.25">
      <c r="B27214" s="106"/>
      <c r="C27214" s="106"/>
      <c r="D27214" s="139"/>
      <c r="P27214" s="142"/>
      <c r="Q27214" s="142"/>
      <c r="R27214" s="142"/>
      <c r="S27214" s="139"/>
    </row>
    <row r="27215" spans="2:19" ht="15.75" customHeight="1" x14ac:dyDescent="0.25">
      <c r="B27215" s="106"/>
      <c r="C27215" s="106"/>
      <c r="D27215" s="139"/>
      <c r="P27215" s="142"/>
      <c r="Q27215" s="142"/>
      <c r="R27215" s="142"/>
      <c r="S27215" s="139"/>
    </row>
    <row r="27216" spans="2:19" ht="15.75" customHeight="1" x14ac:dyDescent="0.25">
      <c r="B27216" s="106"/>
      <c r="C27216" s="106"/>
      <c r="D27216" s="139"/>
      <c r="P27216" s="142"/>
      <c r="Q27216" s="142"/>
      <c r="R27216" s="142"/>
      <c r="S27216" s="139"/>
    </row>
    <row r="27217" spans="2:19" ht="15.75" customHeight="1" x14ac:dyDescent="0.25">
      <c r="B27217" s="106"/>
      <c r="C27217" s="106"/>
      <c r="D27217" s="139"/>
      <c r="P27217" s="142"/>
      <c r="Q27217" s="142"/>
      <c r="R27217" s="142"/>
      <c r="S27217" s="139"/>
    </row>
    <row r="27218" spans="2:19" ht="15.75" customHeight="1" x14ac:dyDescent="0.25">
      <c r="B27218" s="106"/>
      <c r="C27218" s="106"/>
      <c r="D27218" s="139"/>
      <c r="P27218" s="142"/>
      <c r="Q27218" s="142"/>
      <c r="R27218" s="142"/>
      <c r="S27218" s="139"/>
    </row>
    <row r="27219" spans="2:19" ht="15.75" customHeight="1" x14ac:dyDescent="0.25">
      <c r="B27219" s="106"/>
      <c r="C27219" s="106"/>
      <c r="D27219" s="139"/>
      <c r="P27219" s="142"/>
      <c r="Q27219" s="142"/>
      <c r="R27219" s="142"/>
      <c r="S27219" s="139"/>
    </row>
    <row r="27220" spans="2:19" ht="15.75" customHeight="1" x14ac:dyDescent="0.25">
      <c r="B27220" s="106"/>
      <c r="C27220" s="106"/>
      <c r="D27220" s="139"/>
      <c r="P27220" s="142"/>
      <c r="Q27220" s="142"/>
      <c r="R27220" s="142"/>
      <c r="S27220" s="139"/>
    </row>
    <row r="27221" spans="2:19" ht="15.75" customHeight="1" x14ac:dyDescent="0.25">
      <c r="B27221" s="106"/>
      <c r="C27221" s="106"/>
      <c r="D27221" s="139"/>
      <c r="P27221" s="142"/>
      <c r="Q27221" s="142"/>
      <c r="R27221" s="142"/>
      <c r="S27221" s="139"/>
    </row>
    <row r="27222" spans="2:19" ht="15.75" customHeight="1" x14ac:dyDescent="0.25">
      <c r="B27222" s="106"/>
      <c r="C27222" s="106"/>
      <c r="D27222" s="139"/>
      <c r="P27222" s="142"/>
      <c r="Q27222" s="142"/>
      <c r="R27222" s="142"/>
      <c r="S27222" s="139"/>
    </row>
    <row r="27223" spans="2:19" ht="15.75" customHeight="1" x14ac:dyDescent="0.25">
      <c r="B27223" s="106"/>
      <c r="C27223" s="106"/>
      <c r="D27223" s="139"/>
      <c r="P27223" s="142"/>
      <c r="Q27223" s="142"/>
      <c r="R27223" s="142"/>
      <c r="S27223" s="139"/>
    </row>
    <row r="27224" spans="2:19" ht="15.75" customHeight="1" x14ac:dyDescent="0.25">
      <c r="B27224" s="106"/>
      <c r="C27224" s="106"/>
      <c r="D27224" s="139"/>
      <c r="P27224" s="142"/>
      <c r="Q27224" s="142"/>
      <c r="R27224" s="142"/>
      <c r="S27224" s="139"/>
    </row>
    <row r="27225" spans="2:19" ht="15.75" customHeight="1" x14ac:dyDescent="0.25">
      <c r="B27225" s="106"/>
      <c r="C27225" s="106"/>
      <c r="D27225" s="139"/>
      <c r="P27225" s="142"/>
      <c r="Q27225" s="142"/>
      <c r="R27225" s="142"/>
      <c r="S27225" s="139"/>
    </row>
    <row r="27226" spans="2:19" ht="15.75" customHeight="1" x14ac:dyDescent="0.25">
      <c r="B27226" s="106"/>
      <c r="C27226" s="106"/>
      <c r="D27226" s="139"/>
      <c r="P27226" s="142"/>
      <c r="Q27226" s="142"/>
      <c r="R27226" s="142"/>
      <c r="S27226" s="139"/>
    </row>
    <row r="27227" spans="2:19" ht="15.75" customHeight="1" x14ac:dyDescent="0.25">
      <c r="B27227" s="106"/>
      <c r="C27227" s="106"/>
      <c r="D27227" s="139"/>
      <c r="P27227" s="142"/>
      <c r="Q27227" s="142"/>
      <c r="R27227" s="142"/>
      <c r="S27227" s="139"/>
    </row>
    <row r="27228" spans="2:19" ht="15.75" customHeight="1" x14ac:dyDescent="0.25">
      <c r="B27228" s="106"/>
      <c r="C27228" s="106"/>
      <c r="D27228" s="139"/>
      <c r="P27228" s="142"/>
      <c r="Q27228" s="142"/>
      <c r="R27228" s="142"/>
      <c r="S27228" s="139"/>
    </row>
    <row r="27229" spans="2:19" ht="15.75" customHeight="1" x14ac:dyDescent="0.25">
      <c r="B27229" s="106"/>
      <c r="C27229" s="106"/>
      <c r="D27229" s="139"/>
      <c r="P27229" s="142"/>
      <c r="Q27229" s="142"/>
      <c r="R27229" s="142"/>
      <c r="S27229" s="139"/>
    </row>
    <row r="27230" spans="2:19" ht="15.75" customHeight="1" x14ac:dyDescent="0.25">
      <c r="B27230" s="106"/>
      <c r="C27230" s="106"/>
      <c r="D27230" s="139"/>
      <c r="P27230" s="142"/>
      <c r="Q27230" s="142"/>
      <c r="R27230" s="142"/>
      <c r="S27230" s="139"/>
    </row>
    <row r="27231" spans="2:19" ht="15.75" customHeight="1" x14ac:dyDescent="0.25">
      <c r="B27231" s="106"/>
      <c r="C27231" s="106"/>
      <c r="D27231" s="139"/>
      <c r="P27231" s="142"/>
      <c r="Q27231" s="142"/>
      <c r="R27231" s="142"/>
      <c r="S27231" s="139"/>
    </row>
    <row r="27232" spans="2:19" ht="15.75" customHeight="1" x14ac:dyDescent="0.25">
      <c r="B27232" s="106"/>
      <c r="C27232" s="106"/>
      <c r="D27232" s="139"/>
      <c r="P27232" s="142"/>
      <c r="Q27232" s="142"/>
      <c r="R27232" s="142"/>
      <c r="S27232" s="139"/>
    </row>
    <row r="27233" spans="2:19" ht="15.75" customHeight="1" x14ac:dyDescent="0.25">
      <c r="B27233" s="106"/>
      <c r="C27233" s="106"/>
      <c r="D27233" s="139"/>
      <c r="P27233" s="142"/>
      <c r="Q27233" s="142"/>
      <c r="R27233" s="142"/>
      <c r="S27233" s="139"/>
    </row>
    <row r="27234" spans="2:19" ht="15.75" customHeight="1" x14ac:dyDescent="0.25">
      <c r="B27234" s="106"/>
      <c r="C27234" s="106"/>
      <c r="D27234" s="139"/>
      <c r="P27234" s="142"/>
      <c r="Q27234" s="142"/>
      <c r="R27234" s="142"/>
      <c r="S27234" s="139"/>
    </row>
    <row r="27235" spans="2:19" ht="15.75" customHeight="1" x14ac:dyDescent="0.25">
      <c r="B27235" s="106"/>
      <c r="C27235" s="106"/>
      <c r="D27235" s="139"/>
      <c r="P27235" s="142"/>
      <c r="Q27235" s="142"/>
      <c r="R27235" s="142"/>
      <c r="S27235" s="139"/>
    </row>
    <row r="27236" spans="2:19" ht="15.75" customHeight="1" x14ac:dyDescent="0.25">
      <c r="B27236" s="106"/>
      <c r="C27236" s="106"/>
      <c r="D27236" s="139"/>
      <c r="P27236" s="142"/>
      <c r="Q27236" s="142"/>
      <c r="R27236" s="142"/>
      <c r="S27236" s="139"/>
    </row>
    <row r="27237" spans="2:19" ht="15.75" customHeight="1" x14ac:dyDescent="0.25">
      <c r="B27237" s="106"/>
      <c r="C27237" s="106"/>
      <c r="D27237" s="139"/>
      <c r="P27237" s="142"/>
      <c r="Q27237" s="142"/>
      <c r="R27237" s="142"/>
      <c r="S27237" s="139"/>
    </row>
    <row r="27238" spans="2:19" ht="15.75" customHeight="1" x14ac:dyDescent="0.25">
      <c r="B27238" s="106"/>
      <c r="C27238" s="106"/>
      <c r="D27238" s="139"/>
      <c r="P27238" s="142"/>
      <c r="Q27238" s="142"/>
      <c r="R27238" s="142"/>
      <c r="S27238" s="139"/>
    </row>
    <row r="27239" spans="2:19" ht="15.75" customHeight="1" x14ac:dyDescent="0.25">
      <c r="B27239" s="106"/>
      <c r="C27239" s="106"/>
      <c r="D27239" s="139"/>
      <c r="P27239" s="142"/>
      <c r="Q27239" s="142"/>
      <c r="R27239" s="142"/>
      <c r="S27239" s="139"/>
    </row>
    <row r="27240" spans="2:19" ht="15.75" customHeight="1" x14ac:dyDescent="0.25">
      <c r="B27240" s="106"/>
      <c r="C27240" s="106"/>
      <c r="D27240" s="139"/>
      <c r="P27240" s="142"/>
      <c r="Q27240" s="142"/>
      <c r="R27240" s="142"/>
      <c r="S27240" s="139"/>
    </row>
    <row r="27241" spans="2:19" ht="15.75" customHeight="1" x14ac:dyDescent="0.25">
      <c r="B27241" s="106"/>
      <c r="C27241" s="106"/>
      <c r="D27241" s="139"/>
      <c r="P27241" s="142"/>
      <c r="Q27241" s="142"/>
      <c r="R27241" s="142"/>
      <c r="S27241" s="139"/>
    </row>
    <row r="27242" spans="2:19" ht="15.75" customHeight="1" x14ac:dyDescent="0.25">
      <c r="B27242" s="106"/>
      <c r="C27242" s="106"/>
      <c r="D27242" s="139"/>
      <c r="P27242" s="142"/>
      <c r="Q27242" s="142"/>
      <c r="R27242" s="142"/>
      <c r="S27242" s="139"/>
    </row>
    <row r="27243" spans="2:19" ht="15.75" customHeight="1" x14ac:dyDescent="0.25">
      <c r="B27243" s="106"/>
      <c r="C27243" s="106"/>
      <c r="D27243" s="139"/>
      <c r="P27243" s="142"/>
      <c r="Q27243" s="142"/>
      <c r="R27243" s="142"/>
      <c r="S27243" s="139"/>
    </row>
    <row r="27244" spans="2:19" ht="15.75" customHeight="1" x14ac:dyDescent="0.25">
      <c r="B27244" s="106"/>
      <c r="C27244" s="106"/>
      <c r="D27244" s="139"/>
      <c r="P27244" s="142"/>
      <c r="Q27244" s="142"/>
      <c r="R27244" s="142"/>
      <c r="S27244" s="139"/>
    </row>
    <row r="27245" spans="2:19" ht="15.75" customHeight="1" x14ac:dyDescent="0.25">
      <c r="B27245" s="106"/>
      <c r="C27245" s="106"/>
      <c r="D27245" s="139"/>
      <c r="P27245" s="142"/>
      <c r="Q27245" s="142"/>
      <c r="R27245" s="142"/>
      <c r="S27245" s="139"/>
    </row>
    <row r="27246" spans="2:19" ht="15.75" customHeight="1" x14ac:dyDescent="0.25">
      <c r="B27246" s="106"/>
      <c r="C27246" s="106"/>
      <c r="D27246" s="139"/>
      <c r="P27246" s="142"/>
      <c r="Q27246" s="142"/>
      <c r="R27246" s="142"/>
      <c r="S27246" s="139"/>
    </row>
    <row r="27247" spans="2:19" ht="15.75" customHeight="1" x14ac:dyDescent="0.25">
      <c r="B27247" s="106"/>
      <c r="C27247" s="106"/>
      <c r="D27247" s="139"/>
      <c r="P27247" s="142"/>
      <c r="Q27247" s="142"/>
      <c r="R27247" s="142"/>
      <c r="S27247" s="139"/>
    </row>
    <row r="27248" spans="2:19" ht="15.75" customHeight="1" x14ac:dyDescent="0.25">
      <c r="B27248" s="106"/>
      <c r="C27248" s="106"/>
      <c r="D27248" s="139"/>
      <c r="P27248" s="142"/>
      <c r="Q27248" s="142"/>
      <c r="R27248" s="142"/>
      <c r="S27248" s="139"/>
    </row>
    <row r="27249" spans="2:19" ht="15.75" customHeight="1" x14ac:dyDescent="0.25">
      <c r="B27249" s="106"/>
      <c r="C27249" s="106"/>
      <c r="D27249" s="139"/>
      <c r="P27249" s="142"/>
      <c r="Q27249" s="142"/>
      <c r="R27249" s="142"/>
      <c r="S27249" s="139"/>
    </row>
    <row r="27250" spans="2:19" ht="15.75" customHeight="1" x14ac:dyDescent="0.25">
      <c r="B27250" s="106"/>
      <c r="C27250" s="106"/>
      <c r="D27250" s="139"/>
      <c r="P27250" s="142"/>
      <c r="Q27250" s="142"/>
      <c r="R27250" s="142"/>
      <c r="S27250" s="139"/>
    </row>
    <row r="27251" spans="2:19" ht="15.75" customHeight="1" x14ac:dyDescent="0.25">
      <c r="B27251" s="106"/>
      <c r="C27251" s="106"/>
      <c r="D27251" s="139"/>
      <c r="P27251" s="142"/>
      <c r="Q27251" s="142"/>
      <c r="R27251" s="142"/>
      <c r="S27251" s="139"/>
    </row>
    <row r="27252" spans="2:19" ht="15.75" customHeight="1" x14ac:dyDescent="0.25">
      <c r="B27252" s="106"/>
      <c r="C27252" s="106"/>
      <c r="D27252" s="139"/>
      <c r="P27252" s="142"/>
      <c r="Q27252" s="142"/>
      <c r="R27252" s="142"/>
      <c r="S27252" s="139"/>
    </row>
    <row r="27253" spans="2:19" ht="15.75" customHeight="1" x14ac:dyDescent="0.25">
      <c r="B27253" s="106"/>
      <c r="C27253" s="106"/>
      <c r="D27253" s="139"/>
      <c r="P27253" s="142"/>
      <c r="Q27253" s="142"/>
      <c r="R27253" s="142"/>
      <c r="S27253" s="139"/>
    </row>
    <row r="27254" spans="2:19" ht="15.75" customHeight="1" x14ac:dyDescent="0.25">
      <c r="B27254" s="106"/>
      <c r="C27254" s="106"/>
      <c r="D27254" s="139"/>
      <c r="P27254" s="142"/>
      <c r="Q27254" s="142"/>
      <c r="R27254" s="142"/>
      <c r="S27254" s="139"/>
    </row>
    <row r="27255" spans="2:19" ht="15.75" customHeight="1" x14ac:dyDescent="0.25">
      <c r="B27255" s="106"/>
      <c r="C27255" s="106"/>
      <c r="D27255" s="139"/>
      <c r="P27255" s="142"/>
      <c r="Q27255" s="142"/>
      <c r="R27255" s="142"/>
      <c r="S27255" s="139"/>
    </row>
    <row r="27256" spans="2:19" ht="15.75" customHeight="1" x14ac:dyDescent="0.25">
      <c r="B27256" s="106"/>
      <c r="C27256" s="106"/>
      <c r="D27256" s="139"/>
      <c r="P27256" s="142"/>
      <c r="Q27256" s="142"/>
      <c r="R27256" s="142"/>
      <c r="S27256" s="139"/>
    </row>
    <row r="27257" spans="2:19" ht="15.75" customHeight="1" x14ac:dyDescent="0.25">
      <c r="B27257" s="106"/>
      <c r="C27257" s="106"/>
      <c r="D27257" s="139"/>
      <c r="P27257" s="142"/>
      <c r="Q27257" s="142"/>
      <c r="R27257" s="142"/>
      <c r="S27257" s="139"/>
    </row>
    <row r="27258" spans="2:19" ht="15.75" customHeight="1" x14ac:dyDescent="0.25">
      <c r="B27258" s="106"/>
      <c r="C27258" s="106"/>
      <c r="D27258" s="139"/>
      <c r="P27258" s="142"/>
      <c r="Q27258" s="142"/>
      <c r="R27258" s="142"/>
      <c r="S27258" s="139"/>
    </row>
    <row r="27259" spans="2:19" ht="15.75" customHeight="1" x14ac:dyDescent="0.25">
      <c r="B27259" s="106"/>
      <c r="C27259" s="106"/>
      <c r="D27259" s="139"/>
      <c r="P27259" s="142"/>
      <c r="Q27259" s="142"/>
      <c r="R27259" s="142"/>
      <c r="S27259" s="139"/>
    </row>
    <row r="27260" spans="2:19" ht="15.75" customHeight="1" x14ac:dyDescent="0.25">
      <c r="B27260" s="106"/>
      <c r="C27260" s="106"/>
      <c r="D27260" s="139"/>
      <c r="P27260" s="142"/>
      <c r="Q27260" s="142"/>
      <c r="R27260" s="142"/>
      <c r="S27260" s="139"/>
    </row>
    <row r="27261" spans="2:19" ht="15.75" customHeight="1" x14ac:dyDescent="0.25">
      <c r="B27261" s="106"/>
      <c r="C27261" s="106"/>
      <c r="D27261" s="139"/>
      <c r="P27261" s="142"/>
      <c r="Q27261" s="142"/>
      <c r="R27261" s="142"/>
      <c r="S27261" s="139"/>
    </row>
    <row r="27262" spans="2:19" ht="15.75" customHeight="1" x14ac:dyDescent="0.25">
      <c r="B27262" s="106"/>
      <c r="C27262" s="106"/>
      <c r="D27262" s="139"/>
      <c r="P27262" s="142"/>
      <c r="Q27262" s="142"/>
      <c r="R27262" s="142"/>
      <c r="S27262" s="139"/>
    </row>
    <row r="27263" spans="2:19" ht="15.75" customHeight="1" x14ac:dyDescent="0.25">
      <c r="B27263" s="106"/>
      <c r="C27263" s="106"/>
      <c r="D27263" s="139"/>
      <c r="P27263" s="142"/>
      <c r="Q27263" s="142"/>
      <c r="R27263" s="142"/>
      <c r="S27263" s="139"/>
    </row>
    <row r="27264" spans="2:19" ht="15.75" customHeight="1" x14ac:dyDescent="0.25">
      <c r="B27264" s="106"/>
      <c r="C27264" s="106"/>
      <c r="D27264" s="139"/>
      <c r="P27264" s="142"/>
      <c r="Q27264" s="142"/>
      <c r="R27264" s="142"/>
      <c r="S27264" s="139"/>
    </row>
    <row r="27265" spans="2:19" ht="15.75" customHeight="1" x14ac:dyDescent="0.25">
      <c r="B27265" s="106"/>
      <c r="C27265" s="106"/>
      <c r="D27265" s="139"/>
      <c r="P27265" s="142"/>
      <c r="Q27265" s="142"/>
      <c r="R27265" s="142"/>
      <c r="S27265" s="139"/>
    </row>
    <row r="27266" spans="2:19" ht="15.75" customHeight="1" x14ac:dyDescent="0.25">
      <c r="B27266" s="106"/>
      <c r="C27266" s="106"/>
      <c r="D27266" s="139"/>
      <c r="P27266" s="142"/>
      <c r="Q27266" s="142"/>
      <c r="R27266" s="142"/>
      <c r="S27266" s="139"/>
    </row>
    <row r="27267" spans="2:19" ht="15.75" customHeight="1" x14ac:dyDescent="0.25">
      <c r="B27267" s="106"/>
      <c r="C27267" s="106"/>
      <c r="D27267" s="139"/>
      <c r="P27267" s="142"/>
      <c r="Q27267" s="142"/>
      <c r="R27267" s="142"/>
      <c r="S27267" s="139"/>
    </row>
    <row r="27268" spans="2:19" ht="15.75" customHeight="1" x14ac:dyDescent="0.25">
      <c r="B27268" s="106"/>
      <c r="C27268" s="106"/>
      <c r="D27268" s="139"/>
      <c r="P27268" s="142"/>
      <c r="Q27268" s="142"/>
      <c r="R27268" s="142"/>
      <c r="S27268" s="139"/>
    </row>
    <row r="27269" spans="2:19" ht="15.75" customHeight="1" x14ac:dyDescent="0.25">
      <c r="B27269" s="106"/>
      <c r="C27269" s="106"/>
      <c r="D27269" s="139"/>
      <c r="P27269" s="142"/>
      <c r="Q27269" s="142"/>
      <c r="R27269" s="142"/>
      <c r="S27269" s="139"/>
    </row>
    <row r="27270" spans="2:19" ht="15.75" customHeight="1" x14ac:dyDescent="0.25">
      <c r="B27270" s="106"/>
      <c r="C27270" s="106"/>
      <c r="D27270" s="139"/>
      <c r="P27270" s="142"/>
      <c r="Q27270" s="142"/>
      <c r="R27270" s="142"/>
      <c r="S27270" s="139"/>
    </row>
    <row r="27271" spans="2:19" ht="15.75" customHeight="1" x14ac:dyDescent="0.25">
      <c r="B27271" s="106"/>
      <c r="C27271" s="106"/>
      <c r="D27271" s="139"/>
      <c r="P27271" s="142"/>
      <c r="Q27271" s="142"/>
      <c r="R27271" s="142"/>
      <c r="S27271" s="139"/>
    </row>
    <row r="27272" spans="2:19" ht="15.75" customHeight="1" x14ac:dyDescent="0.25">
      <c r="B27272" s="106"/>
      <c r="C27272" s="106"/>
      <c r="D27272" s="139"/>
      <c r="P27272" s="142"/>
      <c r="Q27272" s="142"/>
      <c r="R27272" s="142"/>
      <c r="S27272" s="139"/>
    </row>
    <row r="27273" spans="2:19" ht="15.75" customHeight="1" x14ac:dyDescent="0.25">
      <c r="B27273" s="106"/>
      <c r="C27273" s="106"/>
      <c r="D27273" s="139"/>
      <c r="P27273" s="142"/>
      <c r="Q27273" s="142"/>
      <c r="R27273" s="142"/>
      <c r="S27273" s="139"/>
    </row>
    <row r="27274" spans="2:19" ht="15.75" customHeight="1" x14ac:dyDescent="0.25">
      <c r="B27274" s="106"/>
      <c r="C27274" s="106"/>
      <c r="D27274" s="139"/>
      <c r="P27274" s="142"/>
      <c r="Q27274" s="142"/>
      <c r="R27274" s="142"/>
      <c r="S27274" s="139"/>
    </row>
    <row r="27275" spans="2:19" ht="15.75" customHeight="1" x14ac:dyDescent="0.25">
      <c r="B27275" s="106"/>
      <c r="C27275" s="106"/>
      <c r="D27275" s="139"/>
      <c r="P27275" s="142"/>
      <c r="Q27275" s="142"/>
      <c r="R27275" s="142"/>
      <c r="S27275" s="139"/>
    </row>
    <row r="27276" spans="2:19" ht="15.75" customHeight="1" x14ac:dyDescent="0.25">
      <c r="B27276" s="106"/>
      <c r="C27276" s="106"/>
      <c r="D27276" s="139"/>
      <c r="P27276" s="142"/>
      <c r="Q27276" s="142"/>
      <c r="R27276" s="142"/>
      <c r="S27276" s="139"/>
    </row>
    <row r="27277" spans="2:19" ht="15.75" customHeight="1" x14ac:dyDescent="0.25">
      <c r="B27277" s="106"/>
      <c r="C27277" s="106"/>
      <c r="D27277" s="139"/>
      <c r="P27277" s="142"/>
      <c r="Q27277" s="142"/>
      <c r="R27277" s="142"/>
      <c r="S27277" s="139"/>
    </row>
    <row r="27278" spans="2:19" ht="15.75" customHeight="1" x14ac:dyDescent="0.25">
      <c r="B27278" s="106"/>
      <c r="C27278" s="106"/>
      <c r="D27278" s="139"/>
      <c r="P27278" s="142"/>
      <c r="Q27278" s="142"/>
      <c r="R27278" s="142"/>
      <c r="S27278" s="139"/>
    </row>
    <row r="27279" spans="2:19" ht="15.75" customHeight="1" x14ac:dyDescent="0.25">
      <c r="B27279" s="106"/>
      <c r="C27279" s="106"/>
      <c r="D27279" s="139"/>
      <c r="P27279" s="142"/>
      <c r="Q27279" s="142"/>
      <c r="R27279" s="142"/>
      <c r="S27279" s="139"/>
    </row>
    <row r="27280" spans="2:19" ht="15.75" customHeight="1" x14ac:dyDescent="0.25">
      <c r="B27280" s="106"/>
      <c r="C27280" s="106"/>
      <c r="D27280" s="139"/>
      <c r="P27280" s="142"/>
      <c r="Q27280" s="142"/>
      <c r="R27280" s="142"/>
      <c r="S27280" s="139"/>
    </row>
    <row r="27281" spans="2:19" ht="15.75" customHeight="1" x14ac:dyDescent="0.25">
      <c r="B27281" s="106"/>
      <c r="C27281" s="106"/>
      <c r="D27281" s="139"/>
      <c r="P27281" s="142"/>
      <c r="Q27281" s="142"/>
      <c r="R27281" s="142"/>
      <c r="S27281" s="139"/>
    </row>
    <row r="27282" spans="2:19" ht="15.75" customHeight="1" x14ac:dyDescent="0.25">
      <c r="B27282" s="106"/>
      <c r="C27282" s="106"/>
      <c r="D27282" s="139"/>
      <c r="P27282" s="142"/>
      <c r="Q27282" s="142"/>
      <c r="R27282" s="142"/>
      <c r="S27282" s="139"/>
    </row>
    <row r="27283" spans="2:19" ht="15.75" customHeight="1" x14ac:dyDescent="0.25">
      <c r="B27283" s="106"/>
      <c r="C27283" s="106"/>
      <c r="D27283" s="139"/>
      <c r="P27283" s="142"/>
      <c r="Q27283" s="142"/>
      <c r="R27283" s="142"/>
      <c r="S27283" s="139"/>
    </row>
    <row r="27284" spans="2:19" ht="15.75" customHeight="1" x14ac:dyDescent="0.25">
      <c r="B27284" s="106"/>
      <c r="C27284" s="106"/>
      <c r="D27284" s="139"/>
      <c r="P27284" s="142"/>
      <c r="Q27284" s="142"/>
      <c r="R27284" s="142"/>
      <c r="S27284" s="139"/>
    </row>
    <row r="27285" spans="2:19" ht="15.75" customHeight="1" x14ac:dyDescent="0.25">
      <c r="B27285" s="106"/>
      <c r="C27285" s="106"/>
      <c r="D27285" s="139"/>
      <c r="P27285" s="142"/>
      <c r="Q27285" s="142"/>
      <c r="R27285" s="142"/>
      <c r="S27285" s="139"/>
    </row>
    <row r="27286" spans="2:19" ht="15.75" customHeight="1" x14ac:dyDescent="0.25">
      <c r="B27286" s="106"/>
      <c r="C27286" s="106"/>
      <c r="D27286" s="139"/>
      <c r="P27286" s="142"/>
      <c r="Q27286" s="142"/>
      <c r="R27286" s="142"/>
      <c r="S27286" s="139"/>
    </row>
    <row r="27287" spans="2:19" ht="15.75" customHeight="1" x14ac:dyDescent="0.25">
      <c r="B27287" s="106"/>
      <c r="C27287" s="106"/>
      <c r="D27287" s="139"/>
      <c r="P27287" s="142"/>
      <c r="Q27287" s="142"/>
      <c r="R27287" s="142"/>
      <c r="S27287" s="139"/>
    </row>
    <row r="27288" spans="2:19" ht="15.75" customHeight="1" x14ac:dyDescent="0.25">
      <c r="B27288" s="106"/>
      <c r="C27288" s="106"/>
      <c r="D27288" s="139"/>
      <c r="P27288" s="142"/>
      <c r="Q27288" s="142"/>
      <c r="R27288" s="142"/>
      <c r="S27288" s="139"/>
    </row>
    <row r="27289" spans="2:19" ht="15.75" customHeight="1" x14ac:dyDescent="0.25">
      <c r="B27289" s="106"/>
      <c r="C27289" s="106"/>
      <c r="D27289" s="139"/>
      <c r="P27289" s="142"/>
      <c r="Q27289" s="142"/>
      <c r="R27289" s="142"/>
      <c r="S27289" s="139"/>
    </row>
    <row r="27290" spans="2:19" ht="15.75" customHeight="1" x14ac:dyDescent="0.25">
      <c r="B27290" s="106"/>
      <c r="C27290" s="106"/>
      <c r="D27290" s="139"/>
      <c r="P27290" s="142"/>
      <c r="Q27290" s="142"/>
      <c r="R27290" s="142"/>
      <c r="S27290" s="139"/>
    </row>
    <row r="27291" spans="2:19" ht="15.75" customHeight="1" x14ac:dyDescent="0.25">
      <c r="B27291" s="106"/>
      <c r="C27291" s="106"/>
      <c r="D27291" s="139"/>
      <c r="P27291" s="142"/>
      <c r="Q27291" s="142"/>
      <c r="R27291" s="142"/>
      <c r="S27291" s="139"/>
    </row>
    <row r="27292" spans="2:19" ht="15.75" customHeight="1" x14ac:dyDescent="0.25">
      <c r="B27292" s="106"/>
      <c r="C27292" s="106"/>
      <c r="D27292" s="139"/>
      <c r="P27292" s="142"/>
      <c r="Q27292" s="142"/>
      <c r="R27292" s="142"/>
      <c r="S27292" s="139"/>
    </row>
    <row r="27293" spans="2:19" ht="15.75" customHeight="1" x14ac:dyDescent="0.25">
      <c r="B27293" s="106"/>
      <c r="C27293" s="106"/>
      <c r="D27293" s="139"/>
      <c r="P27293" s="142"/>
      <c r="Q27293" s="142"/>
      <c r="R27293" s="142"/>
      <c r="S27293" s="139"/>
    </row>
    <row r="27294" spans="2:19" ht="15.75" customHeight="1" x14ac:dyDescent="0.25">
      <c r="B27294" s="106"/>
      <c r="C27294" s="106"/>
      <c r="D27294" s="139"/>
      <c r="P27294" s="142"/>
      <c r="Q27294" s="142"/>
      <c r="R27294" s="142"/>
      <c r="S27294" s="139"/>
    </row>
    <row r="27295" spans="2:19" ht="15.75" customHeight="1" x14ac:dyDescent="0.25">
      <c r="B27295" s="106"/>
      <c r="C27295" s="106"/>
      <c r="D27295" s="139"/>
      <c r="P27295" s="142"/>
      <c r="Q27295" s="142"/>
      <c r="R27295" s="142"/>
      <c r="S27295" s="139"/>
    </row>
    <row r="27296" spans="2:19" ht="15.75" customHeight="1" x14ac:dyDescent="0.25">
      <c r="B27296" s="106"/>
      <c r="C27296" s="106"/>
      <c r="D27296" s="139"/>
      <c r="P27296" s="142"/>
      <c r="Q27296" s="142"/>
      <c r="R27296" s="142"/>
      <c r="S27296" s="139"/>
    </row>
    <row r="27297" spans="2:19" ht="15.75" customHeight="1" x14ac:dyDescent="0.25">
      <c r="B27297" s="106"/>
      <c r="C27297" s="106"/>
      <c r="D27297" s="139"/>
      <c r="P27297" s="142"/>
      <c r="Q27297" s="142"/>
      <c r="R27297" s="142"/>
      <c r="S27297" s="139"/>
    </row>
    <row r="27298" spans="2:19" ht="15.75" customHeight="1" x14ac:dyDescent="0.25">
      <c r="B27298" s="106"/>
      <c r="C27298" s="106"/>
      <c r="D27298" s="139"/>
      <c r="P27298" s="142"/>
      <c r="Q27298" s="142"/>
      <c r="R27298" s="142"/>
      <c r="S27298" s="139"/>
    </row>
    <row r="27299" spans="2:19" ht="15.75" customHeight="1" x14ac:dyDescent="0.25">
      <c r="B27299" s="106"/>
      <c r="C27299" s="106"/>
      <c r="D27299" s="139"/>
      <c r="P27299" s="142"/>
      <c r="Q27299" s="142"/>
      <c r="R27299" s="142"/>
      <c r="S27299" s="139"/>
    </row>
    <row r="27300" spans="2:19" ht="15.75" customHeight="1" x14ac:dyDescent="0.25">
      <c r="B27300" s="106"/>
      <c r="C27300" s="106"/>
      <c r="D27300" s="139"/>
      <c r="P27300" s="142"/>
      <c r="Q27300" s="142"/>
      <c r="R27300" s="142"/>
      <c r="S27300" s="139"/>
    </row>
    <row r="27301" spans="2:19" ht="15.75" customHeight="1" x14ac:dyDescent="0.25">
      <c r="B27301" s="106"/>
      <c r="C27301" s="106"/>
      <c r="D27301" s="139"/>
      <c r="P27301" s="142"/>
      <c r="Q27301" s="142"/>
      <c r="R27301" s="142"/>
      <c r="S27301" s="139"/>
    </row>
    <row r="27302" spans="2:19" ht="15.75" customHeight="1" x14ac:dyDescent="0.25">
      <c r="B27302" s="106"/>
      <c r="C27302" s="106"/>
      <c r="D27302" s="139"/>
      <c r="P27302" s="142"/>
      <c r="Q27302" s="142"/>
      <c r="R27302" s="142"/>
      <c r="S27302" s="139"/>
    </row>
    <row r="27303" spans="2:19" ht="15.75" customHeight="1" x14ac:dyDescent="0.25">
      <c r="B27303" s="106"/>
      <c r="C27303" s="106"/>
      <c r="D27303" s="139"/>
      <c r="P27303" s="142"/>
      <c r="Q27303" s="142"/>
      <c r="R27303" s="142"/>
      <c r="S27303" s="139"/>
    </row>
    <row r="27304" spans="2:19" ht="15.75" customHeight="1" x14ac:dyDescent="0.25">
      <c r="B27304" s="106"/>
      <c r="C27304" s="106"/>
      <c r="D27304" s="139"/>
      <c r="P27304" s="142"/>
      <c r="Q27304" s="142"/>
      <c r="R27304" s="142"/>
      <c r="S27304" s="139"/>
    </row>
    <row r="27305" spans="2:19" ht="15.75" customHeight="1" x14ac:dyDescent="0.25">
      <c r="B27305" s="106"/>
      <c r="C27305" s="106"/>
      <c r="D27305" s="139"/>
      <c r="P27305" s="142"/>
      <c r="Q27305" s="142"/>
      <c r="R27305" s="142"/>
      <c r="S27305" s="139"/>
    </row>
    <row r="27306" spans="2:19" ht="15.75" customHeight="1" x14ac:dyDescent="0.25">
      <c r="B27306" s="106"/>
      <c r="C27306" s="106"/>
      <c r="D27306" s="139"/>
      <c r="P27306" s="142"/>
      <c r="Q27306" s="142"/>
      <c r="R27306" s="142"/>
      <c r="S27306" s="139"/>
    </row>
    <row r="27307" spans="2:19" ht="15.75" customHeight="1" x14ac:dyDescent="0.25">
      <c r="B27307" s="106"/>
      <c r="C27307" s="106"/>
      <c r="D27307" s="139"/>
      <c r="P27307" s="142"/>
      <c r="Q27307" s="142"/>
      <c r="R27307" s="142"/>
      <c r="S27307" s="139"/>
    </row>
    <row r="27308" spans="2:19" ht="15.75" customHeight="1" x14ac:dyDescent="0.25">
      <c r="B27308" s="106"/>
      <c r="C27308" s="106"/>
      <c r="D27308" s="139"/>
      <c r="P27308" s="142"/>
      <c r="Q27308" s="142"/>
      <c r="R27308" s="142"/>
      <c r="S27308" s="139"/>
    </row>
    <row r="27309" spans="2:19" ht="15.75" customHeight="1" x14ac:dyDescent="0.25">
      <c r="B27309" s="106"/>
      <c r="C27309" s="106"/>
      <c r="D27309" s="139"/>
      <c r="P27309" s="142"/>
      <c r="Q27309" s="142"/>
      <c r="R27309" s="142"/>
      <c r="S27309" s="139"/>
    </row>
    <row r="27310" spans="2:19" ht="15.75" customHeight="1" x14ac:dyDescent="0.25">
      <c r="B27310" s="106"/>
      <c r="C27310" s="106"/>
      <c r="D27310" s="139"/>
      <c r="P27310" s="142"/>
      <c r="Q27310" s="142"/>
      <c r="R27310" s="142"/>
      <c r="S27310" s="139"/>
    </row>
    <row r="27311" spans="2:19" ht="15.75" customHeight="1" x14ac:dyDescent="0.25">
      <c r="B27311" s="106"/>
      <c r="C27311" s="106"/>
      <c r="D27311" s="139"/>
      <c r="P27311" s="142"/>
      <c r="Q27311" s="142"/>
      <c r="R27311" s="142"/>
      <c r="S27311" s="139"/>
    </row>
    <row r="27312" spans="2:19" ht="15.75" customHeight="1" x14ac:dyDescent="0.25">
      <c r="B27312" s="106"/>
      <c r="C27312" s="106"/>
      <c r="D27312" s="139"/>
      <c r="P27312" s="142"/>
      <c r="Q27312" s="142"/>
      <c r="R27312" s="142"/>
      <c r="S27312" s="139"/>
    </row>
    <row r="27313" spans="2:19" ht="15.75" customHeight="1" x14ac:dyDescent="0.25">
      <c r="B27313" s="106"/>
      <c r="C27313" s="106"/>
      <c r="D27313" s="139"/>
      <c r="P27313" s="142"/>
      <c r="Q27313" s="142"/>
      <c r="R27313" s="142"/>
      <c r="S27313" s="139"/>
    </row>
    <row r="27314" spans="2:19" ht="15.75" customHeight="1" x14ac:dyDescent="0.25">
      <c r="B27314" s="106"/>
      <c r="C27314" s="106"/>
      <c r="D27314" s="139"/>
      <c r="P27314" s="142"/>
      <c r="Q27314" s="142"/>
      <c r="R27314" s="142"/>
      <c r="S27314" s="139"/>
    </row>
    <row r="27315" spans="2:19" ht="15.75" customHeight="1" x14ac:dyDescent="0.25">
      <c r="B27315" s="106"/>
      <c r="C27315" s="106"/>
      <c r="D27315" s="139"/>
      <c r="P27315" s="142"/>
      <c r="Q27315" s="142"/>
      <c r="R27315" s="142"/>
      <c r="S27315" s="139"/>
    </row>
    <row r="27316" spans="2:19" ht="15.75" customHeight="1" x14ac:dyDescent="0.25">
      <c r="B27316" s="106"/>
      <c r="C27316" s="106"/>
      <c r="D27316" s="139"/>
      <c r="P27316" s="142"/>
      <c r="Q27316" s="142"/>
      <c r="R27316" s="142"/>
      <c r="S27316" s="139"/>
    </row>
    <row r="27317" spans="2:19" ht="15.75" customHeight="1" x14ac:dyDescent="0.25">
      <c r="B27317" s="106"/>
      <c r="C27317" s="106"/>
      <c r="D27317" s="139"/>
      <c r="P27317" s="142"/>
      <c r="Q27317" s="142"/>
      <c r="R27317" s="142"/>
      <c r="S27317" s="139"/>
    </row>
    <row r="27318" spans="2:19" ht="15.75" customHeight="1" x14ac:dyDescent="0.25">
      <c r="B27318" s="106"/>
      <c r="C27318" s="106"/>
      <c r="D27318" s="139"/>
      <c r="P27318" s="142"/>
      <c r="Q27318" s="142"/>
      <c r="R27318" s="142"/>
      <c r="S27318" s="139"/>
    </row>
    <row r="27319" spans="2:19" ht="15.75" customHeight="1" x14ac:dyDescent="0.25">
      <c r="B27319" s="106"/>
      <c r="C27319" s="106"/>
      <c r="D27319" s="139"/>
      <c r="P27319" s="142"/>
      <c r="Q27319" s="142"/>
      <c r="R27319" s="142"/>
      <c r="S27319" s="139"/>
    </row>
    <row r="27320" spans="2:19" ht="15.75" customHeight="1" x14ac:dyDescent="0.25">
      <c r="B27320" s="106"/>
      <c r="C27320" s="106"/>
      <c r="D27320" s="139"/>
      <c r="P27320" s="142"/>
      <c r="Q27320" s="142"/>
      <c r="R27320" s="142"/>
      <c r="S27320" s="139"/>
    </row>
    <row r="27321" spans="2:19" ht="15.75" customHeight="1" x14ac:dyDescent="0.25">
      <c r="B27321" s="106"/>
      <c r="C27321" s="106"/>
      <c r="D27321" s="139"/>
      <c r="P27321" s="142"/>
      <c r="Q27321" s="142"/>
      <c r="R27321" s="142"/>
      <c r="S27321" s="139"/>
    </row>
    <row r="27322" spans="2:19" ht="15.75" customHeight="1" x14ac:dyDescent="0.25">
      <c r="B27322" s="106"/>
      <c r="C27322" s="106"/>
      <c r="D27322" s="139"/>
      <c r="P27322" s="142"/>
      <c r="Q27322" s="142"/>
      <c r="R27322" s="142"/>
      <c r="S27322" s="139"/>
    </row>
    <row r="27323" spans="2:19" ht="15.75" customHeight="1" x14ac:dyDescent="0.25">
      <c r="B27323" s="106"/>
      <c r="C27323" s="106"/>
      <c r="D27323" s="139"/>
      <c r="P27323" s="142"/>
      <c r="Q27323" s="142"/>
      <c r="R27323" s="142"/>
      <c r="S27323" s="139"/>
    </row>
    <row r="27324" spans="2:19" ht="15.75" customHeight="1" x14ac:dyDescent="0.25">
      <c r="B27324" s="106"/>
      <c r="C27324" s="106"/>
      <c r="D27324" s="139"/>
      <c r="P27324" s="142"/>
      <c r="Q27324" s="142"/>
      <c r="R27324" s="142"/>
      <c r="S27324" s="139"/>
    </row>
    <row r="27325" spans="2:19" ht="15.75" customHeight="1" x14ac:dyDescent="0.25">
      <c r="B27325" s="106"/>
      <c r="C27325" s="106"/>
      <c r="D27325" s="139"/>
      <c r="P27325" s="142"/>
      <c r="Q27325" s="142"/>
      <c r="R27325" s="142"/>
      <c r="S27325" s="139"/>
    </row>
    <row r="27326" spans="2:19" ht="15.75" customHeight="1" x14ac:dyDescent="0.25">
      <c r="B27326" s="106"/>
      <c r="C27326" s="106"/>
      <c r="D27326" s="139"/>
      <c r="P27326" s="142"/>
      <c r="Q27326" s="142"/>
      <c r="R27326" s="142"/>
      <c r="S27326" s="139"/>
    </row>
    <row r="27327" spans="2:19" ht="15.75" customHeight="1" x14ac:dyDescent="0.25">
      <c r="B27327" s="106"/>
      <c r="C27327" s="106"/>
      <c r="D27327" s="139"/>
      <c r="P27327" s="142"/>
      <c r="Q27327" s="142"/>
      <c r="R27327" s="142"/>
      <c r="S27327" s="139"/>
    </row>
    <row r="27328" spans="2:19" ht="15.75" customHeight="1" x14ac:dyDescent="0.25">
      <c r="B27328" s="106"/>
      <c r="C27328" s="106"/>
      <c r="D27328" s="139"/>
      <c r="P27328" s="142"/>
      <c r="Q27328" s="142"/>
      <c r="R27328" s="142"/>
      <c r="S27328" s="139"/>
    </row>
    <row r="27329" spans="2:19" ht="15.75" customHeight="1" x14ac:dyDescent="0.25">
      <c r="B27329" s="106"/>
      <c r="C27329" s="106"/>
      <c r="D27329" s="139"/>
      <c r="P27329" s="142"/>
      <c r="Q27329" s="142"/>
      <c r="R27329" s="142"/>
      <c r="S27329" s="139"/>
    </row>
    <row r="27330" spans="2:19" ht="15.75" customHeight="1" x14ac:dyDescent="0.25">
      <c r="B27330" s="106"/>
      <c r="C27330" s="106"/>
      <c r="D27330" s="139"/>
      <c r="P27330" s="142"/>
      <c r="Q27330" s="142"/>
      <c r="R27330" s="142"/>
      <c r="S27330" s="139"/>
    </row>
    <row r="27331" spans="2:19" ht="15.75" customHeight="1" x14ac:dyDescent="0.25">
      <c r="B27331" s="106"/>
      <c r="C27331" s="106"/>
      <c r="D27331" s="139"/>
      <c r="P27331" s="142"/>
      <c r="Q27331" s="142"/>
      <c r="R27331" s="142"/>
      <c r="S27331" s="139"/>
    </row>
    <row r="27332" spans="2:19" ht="15.75" customHeight="1" x14ac:dyDescent="0.25">
      <c r="B27332" s="106"/>
      <c r="C27332" s="106"/>
      <c r="D27332" s="139"/>
      <c r="P27332" s="142"/>
      <c r="Q27332" s="142"/>
      <c r="R27332" s="142"/>
      <c r="S27332" s="139"/>
    </row>
    <row r="27333" spans="2:19" ht="15.75" customHeight="1" x14ac:dyDescent="0.25">
      <c r="B27333" s="106"/>
      <c r="C27333" s="106"/>
      <c r="D27333" s="139"/>
      <c r="P27333" s="142"/>
      <c r="Q27333" s="142"/>
      <c r="R27333" s="142"/>
      <c r="S27333" s="139"/>
    </row>
    <row r="27334" spans="2:19" ht="15.75" customHeight="1" x14ac:dyDescent="0.25">
      <c r="B27334" s="106"/>
      <c r="C27334" s="106"/>
      <c r="D27334" s="139"/>
      <c r="P27334" s="142"/>
      <c r="Q27334" s="142"/>
      <c r="R27334" s="142"/>
      <c r="S27334" s="139"/>
    </row>
    <row r="27335" spans="2:19" ht="15.75" customHeight="1" x14ac:dyDescent="0.25">
      <c r="B27335" s="106"/>
      <c r="C27335" s="106"/>
      <c r="D27335" s="139"/>
      <c r="P27335" s="142"/>
      <c r="Q27335" s="142"/>
      <c r="R27335" s="142"/>
      <c r="S27335" s="139"/>
    </row>
    <row r="27336" spans="2:19" ht="15.75" customHeight="1" x14ac:dyDescent="0.25">
      <c r="B27336" s="106"/>
      <c r="C27336" s="106"/>
      <c r="D27336" s="139"/>
      <c r="P27336" s="142"/>
      <c r="Q27336" s="142"/>
      <c r="R27336" s="142"/>
      <c r="S27336" s="139"/>
    </row>
    <row r="27337" spans="2:19" ht="15.75" customHeight="1" x14ac:dyDescent="0.25">
      <c r="B27337" s="106"/>
      <c r="C27337" s="106"/>
      <c r="D27337" s="139"/>
      <c r="P27337" s="142"/>
      <c r="Q27337" s="142"/>
      <c r="R27337" s="142"/>
      <c r="S27337" s="139"/>
    </row>
    <row r="27338" spans="2:19" ht="15.75" customHeight="1" x14ac:dyDescent="0.25">
      <c r="B27338" s="106"/>
      <c r="C27338" s="106"/>
      <c r="D27338" s="139"/>
      <c r="P27338" s="142"/>
      <c r="Q27338" s="142"/>
      <c r="R27338" s="142"/>
      <c r="S27338" s="139"/>
    </row>
    <row r="27339" spans="2:19" ht="15.75" customHeight="1" x14ac:dyDescent="0.25">
      <c r="B27339" s="106"/>
      <c r="C27339" s="106"/>
      <c r="D27339" s="139"/>
      <c r="P27339" s="142"/>
      <c r="Q27339" s="142"/>
      <c r="R27339" s="142"/>
      <c r="S27339" s="139"/>
    </row>
    <row r="27340" spans="2:19" ht="15.75" customHeight="1" x14ac:dyDescent="0.25">
      <c r="B27340" s="106"/>
      <c r="C27340" s="106"/>
      <c r="D27340" s="139"/>
      <c r="P27340" s="142"/>
      <c r="Q27340" s="142"/>
      <c r="R27340" s="142"/>
      <c r="S27340" s="139"/>
    </row>
    <row r="27341" spans="2:19" ht="15.75" customHeight="1" x14ac:dyDescent="0.25">
      <c r="B27341" s="106"/>
      <c r="C27341" s="106"/>
      <c r="D27341" s="139"/>
      <c r="P27341" s="142"/>
      <c r="Q27341" s="142"/>
      <c r="R27341" s="142"/>
      <c r="S27341" s="139"/>
    </row>
    <row r="27342" spans="2:19" ht="15.75" customHeight="1" x14ac:dyDescent="0.25">
      <c r="B27342" s="106"/>
      <c r="C27342" s="106"/>
      <c r="D27342" s="139"/>
      <c r="P27342" s="142"/>
      <c r="Q27342" s="142"/>
      <c r="R27342" s="142"/>
      <c r="S27342" s="139"/>
    </row>
    <row r="27343" spans="2:19" ht="15.75" customHeight="1" x14ac:dyDescent="0.25">
      <c r="B27343" s="106"/>
      <c r="C27343" s="106"/>
      <c r="D27343" s="139"/>
      <c r="P27343" s="142"/>
      <c r="Q27343" s="142"/>
      <c r="R27343" s="142"/>
      <c r="S27343" s="139"/>
    </row>
    <row r="27344" spans="2:19" ht="15.75" customHeight="1" x14ac:dyDescent="0.25">
      <c r="B27344" s="106"/>
      <c r="C27344" s="106"/>
      <c r="D27344" s="139"/>
      <c r="P27344" s="142"/>
      <c r="Q27344" s="142"/>
      <c r="R27344" s="142"/>
      <c r="S27344" s="139"/>
    </row>
    <row r="27345" spans="2:19" ht="15.75" customHeight="1" x14ac:dyDescent="0.25">
      <c r="B27345" s="106"/>
      <c r="C27345" s="106"/>
      <c r="D27345" s="139"/>
      <c r="P27345" s="142"/>
      <c r="Q27345" s="142"/>
      <c r="R27345" s="142"/>
      <c r="S27345" s="139"/>
    </row>
    <row r="27346" spans="2:19" ht="15.75" customHeight="1" x14ac:dyDescent="0.25">
      <c r="B27346" s="106"/>
      <c r="C27346" s="106"/>
      <c r="D27346" s="139"/>
      <c r="P27346" s="142"/>
      <c r="Q27346" s="142"/>
      <c r="R27346" s="142"/>
      <c r="S27346" s="139"/>
    </row>
    <row r="27347" spans="2:19" ht="15.75" customHeight="1" x14ac:dyDescent="0.25">
      <c r="B27347" s="106"/>
      <c r="C27347" s="106"/>
      <c r="D27347" s="139"/>
      <c r="P27347" s="142"/>
      <c r="Q27347" s="142"/>
      <c r="R27347" s="142"/>
      <c r="S27347" s="139"/>
    </row>
    <row r="27348" spans="2:19" ht="15.75" customHeight="1" x14ac:dyDescent="0.25">
      <c r="B27348" s="106"/>
      <c r="C27348" s="106"/>
      <c r="D27348" s="139"/>
      <c r="P27348" s="142"/>
      <c r="Q27348" s="142"/>
      <c r="R27348" s="142"/>
      <c r="S27348" s="139"/>
    </row>
    <row r="27349" spans="2:19" ht="15.75" customHeight="1" x14ac:dyDescent="0.25">
      <c r="B27349" s="106"/>
      <c r="C27349" s="106"/>
      <c r="D27349" s="139"/>
      <c r="P27349" s="142"/>
      <c r="Q27349" s="142"/>
      <c r="R27349" s="142"/>
      <c r="S27349" s="139"/>
    </row>
    <row r="27350" spans="2:19" ht="15.75" customHeight="1" x14ac:dyDescent="0.25">
      <c r="B27350" s="106"/>
      <c r="C27350" s="106"/>
      <c r="D27350" s="139"/>
      <c r="P27350" s="142"/>
      <c r="Q27350" s="142"/>
      <c r="R27350" s="142"/>
      <c r="S27350" s="139"/>
    </row>
    <row r="27351" spans="2:19" ht="15.75" customHeight="1" x14ac:dyDescent="0.25">
      <c r="B27351" s="106"/>
      <c r="C27351" s="106"/>
      <c r="D27351" s="139"/>
      <c r="P27351" s="142"/>
      <c r="Q27351" s="142"/>
      <c r="R27351" s="142"/>
      <c r="S27351" s="139"/>
    </row>
    <row r="27352" spans="2:19" ht="15.75" customHeight="1" x14ac:dyDescent="0.25">
      <c r="B27352" s="106"/>
      <c r="C27352" s="106"/>
      <c r="D27352" s="139"/>
      <c r="P27352" s="142"/>
      <c r="Q27352" s="142"/>
      <c r="R27352" s="142"/>
      <c r="S27352" s="139"/>
    </row>
    <row r="27353" spans="2:19" ht="15.75" customHeight="1" x14ac:dyDescent="0.25">
      <c r="B27353" s="106"/>
      <c r="C27353" s="106"/>
      <c r="D27353" s="139"/>
      <c r="P27353" s="142"/>
      <c r="Q27353" s="142"/>
      <c r="R27353" s="142"/>
      <c r="S27353" s="139"/>
    </row>
    <row r="27354" spans="2:19" ht="15.75" customHeight="1" x14ac:dyDescent="0.25">
      <c r="B27354" s="106"/>
      <c r="C27354" s="106"/>
      <c r="D27354" s="139"/>
      <c r="P27354" s="142"/>
      <c r="Q27354" s="142"/>
      <c r="R27354" s="142"/>
      <c r="S27354" s="139"/>
    </row>
    <row r="27355" spans="2:19" ht="15.75" customHeight="1" x14ac:dyDescent="0.25">
      <c r="B27355" s="106"/>
      <c r="C27355" s="106"/>
      <c r="D27355" s="139"/>
      <c r="P27355" s="142"/>
      <c r="Q27355" s="142"/>
      <c r="R27355" s="142"/>
      <c r="S27355" s="139"/>
    </row>
    <row r="27356" spans="2:19" ht="15.75" customHeight="1" x14ac:dyDescent="0.25">
      <c r="B27356" s="106"/>
      <c r="C27356" s="106"/>
      <c r="D27356" s="139"/>
      <c r="P27356" s="142"/>
      <c r="Q27356" s="142"/>
      <c r="R27356" s="142"/>
      <c r="S27356" s="139"/>
    </row>
    <row r="27357" spans="2:19" ht="15.75" customHeight="1" x14ac:dyDescent="0.25">
      <c r="B27357" s="106"/>
      <c r="C27357" s="106"/>
      <c r="D27357" s="139"/>
      <c r="P27357" s="142"/>
      <c r="Q27357" s="142"/>
      <c r="R27357" s="142"/>
      <c r="S27357" s="139"/>
    </row>
    <row r="27358" spans="2:19" ht="15.75" customHeight="1" x14ac:dyDescent="0.25">
      <c r="B27358" s="106"/>
      <c r="C27358" s="106"/>
      <c r="D27358" s="139"/>
      <c r="P27358" s="142"/>
      <c r="Q27358" s="142"/>
      <c r="R27358" s="142"/>
      <c r="S27358" s="139"/>
    </row>
    <row r="27359" spans="2:19" ht="15.75" customHeight="1" x14ac:dyDescent="0.25">
      <c r="B27359" s="106"/>
      <c r="C27359" s="106"/>
      <c r="D27359" s="139"/>
      <c r="P27359" s="142"/>
      <c r="Q27359" s="142"/>
      <c r="R27359" s="142"/>
      <c r="S27359" s="139"/>
    </row>
    <row r="27360" spans="2:19" ht="15.75" customHeight="1" x14ac:dyDescent="0.25">
      <c r="B27360" s="106"/>
      <c r="C27360" s="106"/>
      <c r="D27360" s="139"/>
      <c r="P27360" s="142"/>
      <c r="Q27360" s="142"/>
      <c r="R27360" s="142"/>
      <c r="S27360" s="139"/>
    </row>
    <row r="27361" spans="2:19" ht="15.75" customHeight="1" x14ac:dyDescent="0.25">
      <c r="B27361" s="106"/>
      <c r="C27361" s="106"/>
      <c r="D27361" s="139"/>
      <c r="P27361" s="142"/>
      <c r="Q27361" s="142"/>
      <c r="R27361" s="142"/>
      <c r="S27361" s="139"/>
    </row>
    <row r="27362" spans="2:19" ht="15.75" customHeight="1" x14ac:dyDescent="0.25">
      <c r="B27362" s="106"/>
      <c r="C27362" s="106"/>
      <c r="D27362" s="139"/>
      <c r="P27362" s="142"/>
      <c r="Q27362" s="142"/>
      <c r="R27362" s="142"/>
      <c r="S27362" s="139"/>
    </row>
    <row r="27363" spans="2:19" ht="15.75" customHeight="1" x14ac:dyDescent="0.25">
      <c r="B27363" s="106"/>
      <c r="C27363" s="106"/>
      <c r="D27363" s="139"/>
      <c r="P27363" s="142"/>
      <c r="Q27363" s="142"/>
      <c r="R27363" s="142"/>
      <c r="S27363" s="139"/>
    </row>
    <row r="27364" spans="2:19" ht="15.75" customHeight="1" x14ac:dyDescent="0.25">
      <c r="B27364" s="106"/>
      <c r="C27364" s="106"/>
      <c r="D27364" s="139"/>
      <c r="P27364" s="142"/>
      <c r="Q27364" s="142"/>
      <c r="R27364" s="142"/>
      <c r="S27364" s="139"/>
    </row>
    <row r="27365" spans="2:19" ht="15.75" customHeight="1" x14ac:dyDescent="0.25">
      <c r="B27365" s="106"/>
      <c r="C27365" s="106"/>
      <c r="D27365" s="139"/>
      <c r="P27365" s="142"/>
      <c r="Q27365" s="142"/>
      <c r="R27365" s="142"/>
      <c r="S27365" s="139"/>
    </row>
    <row r="27366" spans="2:19" ht="15.75" customHeight="1" x14ac:dyDescent="0.25">
      <c r="B27366" s="106"/>
      <c r="C27366" s="106"/>
      <c r="D27366" s="139"/>
      <c r="P27366" s="142"/>
      <c r="Q27366" s="142"/>
      <c r="R27366" s="142"/>
      <c r="S27366" s="139"/>
    </row>
    <row r="27367" spans="2:19" ht="15.75" customHeight="1" x14ac:dyDescent="0.25">
      <c r="B27367" s="106"/>
      <c r="C27367" s="106"/>
      <c r="D27367" s="139"/>
      <c r="P27367" s="142"/>
      <c r="Q27367" s="142"/>
      <c r="R27367" s="142"/>
      <c r="S27367" s="139"/>
    </row>
    <row r="27368" spans="2:19" ht="15.75" customHeight="1" x14ac:dyDescent="0.25">
      <c r="B27368" s="106"/>
      <c r="C27368" s="106"/>
      <c r="D27368" s="139"/>
      <c r="P27368" s="142"/>
      <c r="Q27368" s="142"/>
      <c r="R27368" s="142"/>
      <c r="S27368" s="139"/>
    </row>
    <row r="27369" spans="2:19" ht="15.75" customHeight="1" x14ac:dyDescent="0.25">
      <c r="B27369" s="106"/>
      <c r="C27369" s="106"/>
      <c r="D27369" s="139"/>
      <c r="P27369" s="142"/>
      <c r="Q27369" s="142"/>
      <c r="R27369" s="142"/>
      <c r="S27369" s="139"/>
    </row>
    <row r="27370" spans="2:19" ht="15.75" customHeight="1" x14ac:dyDescent="0.25">
      <c r="B27370" s="106"/>
      <c r="C27370" s="106"/>
      <c r="D27370" s="139"/>
      <c r="P27370" s="142"/>
      <c r="Q27370" s="142"/>
      <c r="R27370" s="142"/>
      <c r="S27370" s="139"/>
    </row>
    <row r="27371" spans="2:19" ht="15.75" customHeight="1" x14ac:dyDescent="0.25">
      <c r="B27371" s="106"/>
      <c r="C27371" s="106"/>
      <c r="D27371" s="139"/>
      <c r="P27371" s="142"/>
      <c r="Q27371" s="142"/>
      <c r="R27371" s="142"/>
      <c r="S27371" s="139"/>
    </row>
    <row r="27372" spans="2:19" ht="15.75" customHeight="1" x14ac:dyDescent="0.25">
      <c r="B27372" s="106"/>
      <c r="C27372" s="106"/>
      <c r="D27372" s="139"/>
      <c r="P27372" s="142"/>
      <c r="Q27372" s="142"/>
      <c r="R27372" s="142"/>
      <c r="S27372" s="139"/>
    </row>
    <row r="27373" spans="2:19" ht="15.75" customHeight="1" x14ac:dyDescent="0.25">
      <c r="B27373" s="106"/>
      <c r="C27373" s="106"/>
      <c r="D27373" s="139"/>
      <c r="P27373" s="142"/>
      <c r="Q27373" s="142"/>
      <c r="R27373" s="142"/>
      <c r="S27373" s="139"/>
    </row>
    <row r="27374" spans="2:19" ht="15.75" customHeight="1" x14ac:dyDescent="0.25">
      <c r="B27374" s="106"/>
      <c r="C27374" s="106"/>
      <c r="D27374" s="139"/>
      <c r="P27374" s="142"/>
      <c r="Q27374" s="142"/>
      <c r="R27374" s="142"/>
      <c r="S27374" s="139"/>
    </row>
    <row r="27375" spans="2:19" ht="15.75" customHeight="1" x14ac:dyDescent="0.25">
      <c r="B27375" s="106"/>
      <c r="C27375" s="106"/>
      <c r="D27375" s="139"/>
      <c r="P27375" s="142"/>
      <c r="Q27375" s="142"/>
      <c r="R27375" s="142"/>
      <c r="S27375" s="139"/>
    </row>
    <row r="27376" spans="2:19" ht="15.75" customHeight="1" x14ac:dyDescent="0.25">
      <c r="B27376" s="106"/>
      <c r="C27376" s="106"/>
      <c r="D27376" s="139"/>
      <c r="P27376" s="142"/>
      <c r="Q27376" s="142"/>
      <c r="R27376" s="142"/>
      <c r="S27376" s="139"/>
    </row>
    <row r="27377" spans="2:19" ht="15.75" customHeight="1" x14ac:dyDescent="0.25">
      <c r="B27377" s="106"/>
      <c r="C27377" s="106"/>
      <c r="D27377" s="139"/>
      <c r="P27377" s="142"/>
      <c r="Q27377" s="142"/>
      <c r="R27377" s="142"/>
      <c r="S27377" s="139"/>
    </row>
    <row r="27378" spans="2:19" ht="15.75" customHeight="1" x14ac:dyDescent="0.25">
      <c r="B27378" s="106"/>
      <c r="C27378" s="106"/>
      <c r="D27378" s="139"/>
      <c r="P27378" s="142"/>
      <c r="Q27378" s="142"/>
      <c r="R27378" s="142"/>
      <c r="S27378" s="139"/>
    </row>
    <row r="27379" spans="2:19" ht="15.75" customHeight="1" x14ac:dyDescent="0.25">
      <c r="B27379" s="106"/>
      <c r="C27379" s="106"/>
      <c r="D27379" s="139"/>
      <c r="P27379" s="142"/>
      <c r="Q27379" s="142"/>
      <c r="R27379" s="142"/>
      <c r="S27379" s="139"/>
    </row>
    <row r="27380" spans="2:19" ht="15.75" customHeight="1" x14ac:dyDescent="0.25">
      <c r="B27380" s="106"/>
      <c r="C27380" s="106"/>
      <c r="D27380" s="139"/>
      <c r="P27380" s="142"/>
      <c r="Q27380" s="142"/>
      <c r="R27380" s="142"/>
      <c r="S27380" s="139"/>
    </row>
    <row r="27381" spans="2:19" ht="15.75" customHeight="1" x14ac:dyDescent="0.25">
      <c r="B27381" s="106"/>
      <c r="C27381" s="106"/>
      <c r="D27381" s="139"/>
      <c r="P27381" s="142"/>
      <c r="Q27381" s="142"/>
      <c r="R27381" s="142"/>
      <c r="S27381" s="139"/>
    </row>
    <row r="27382" spans="2:19" ht="15.75" customHeight="1" x14ac:dyDescent="0.25">
      <c r="B27382" s="106"/>
      <c r="C27382" s="106"/>
      <c r="D27382" s="139"/>
      <c r="P27382" s="142"/>
      <c r="Q27382" s="142"/>
      <c r="R27382" s="142"/>
      <c r="S27382" s="139"/>
    </row>
    <row r="27383" spans="2:19" ht="15.75" customHeight="1" x14ac:dyDescent="0.25">
      <c r="B27383" s="106"/>
      <c r="C27383" s="106"/>
      <c r="D27383" s="139"/>
      <c r="P27383" s="142"/>
      <c r="Q27383" s="142"/>
      <c r="R27383" s="142"/>
      <c r="S27383" s="139"/>
    </row>
    <row r="27384" spans="2:19" ht="15.75" customHeight="1" x14ac:dyDescent="0.25">
      <c r="B27384" s="106"/>
      <c r="C27384" s="106"/>
      <c r="D27384" s="139"/>
      <c r="P27384" s="142"/>
      <c r="Q27384" s="142"/>
      <c r="R27384" s="142"/>
      <c r="S27384" s="139"/>
    </row>
    <row r="27385" spans="2:19" ht="15.75" customHeight="1" x14ac:dyDescent="0.25">
      <c r="B27385" s="106"/>
      <c r="C27385" s="106"/>
      <c r="D27385" s="139"/>
      <c r="P27385" s="142"/>
      <c r="Q27385" s="142"/>
      <c r="R27385" s="142"/>
      <c r="S27385" s="139"/>
    </row>
    <row r="27386" spans="2:19" ht="15.75" customHeight="1" x14ac:dyDescent="0.25">
      <c r="B27386" s="106"/>
      <c r="C27386" s="106"/>
      <c r="D27386" s="139"/>
      <c r="P27386" s="142"/>
      <c r="Q27386" s="142"/>
      <c r="R27386" s="142"/>
      <c r="S27386" s="139"/>
    </row>
    <row r="27387" spans="2:19" ht="15.75" customHeight="1" x14ac:dyDescent="0.25">
      <c r="B27387" s="106"/>
      <c r="C27387" s="106"/>
      <c r="D27387" s="139"/>
      <c r="P27387" s="142"/>
      <c r="Q27387" s="142"/>
      <c r="R27387" s="142"/>
      <c r="S27387" s="139"/>
    </row>
    <row r="27388" spans="2:19" ht="15.75" customHeight="1" x14ac:dyDescent="0.25">
      <c r="B27388" s="106"/>
      <c r="C27388" s="106"/>
      <c r="D27388" s="139"/>
      <c r="P27388" s="142"/>
      <c r="Q27388" s="142"/>
      <c r="R27388" s="142"/>
      <c r="S27388" s="139"/>
    </row>
    <row r="27389" spans="2:19" ht="15.75" customHeight="1" x14ac:dyDescent="0.25">
      <c r="B27389" s="106"/>
      <c r="C27389" s="106"/>
      <c r="D27389" s="139"/>
      <c r="P27389" s="142"/>
      <c r="Q27389" s="142"/>
      <c r="R27389" s="142"/>
      <c r="S27389" s="139"/>
    </row>
    <row r="27390" spans="2:19" ht="15.75" customHeight="1" x14ac:dyDescent="0.25">
      <c r="B27390" s="106"/>
      <c r="C27390" s="106"/>
      <c r="D27390" s="139"/>
      <c r="P27390" s="142"/>
      <c r="Q27390" s="142"/>
      <c r="R27390" s="142"/>
      <c r="S27390" s="139"/>
    </row>
    <row r="27391" spans="2:19" ht="15.75" customHeight="1" x14ac:dyDescent="0.25">
      <c r="B27391" s="106"/>
      <c r="C27391" s="106"/>
      <c r="D27391" s="139"/>
      <c r="P27391" s="142"/>
      <c r="Q27391" s="142"/>
      <c r="R27391" s="142"/>
      <c r="S27391" s="139"/>
    </row>
    <row r="27392" spans="2:19" ht="15.75" customHeight="1" x14ac:dyDescent="0.25">
      <c r="B27392" s="106"/>
      <c r="C27392" s="106"/>
      <c r="D27392" s="139"/>
      <c r="P27392" s="142"/>
      <c r="Q27392" s="142"/>
      <c r="R27392" s="142"/>
      <c r="S27392" s="139"/>
    </row>
    <row r="27393" spans="2:19" ht="15.75" customHeight="1" x14ac:dyDescent="0.25">
      <c r="B27393" s="106"/>
      <c r="C27393" s="106"/>
      <c r="D27393" s="139"/>
      <c r="P27393" s="142"/>
      <c r="Q27393" s="142"/>
      <c r="R27393" s="142"/>
      <c r="S27393" s="139"/>
    </row>
    <row r="27394" spans="2:19" ht="15.75" customHeight="1" x14ac:dyDescent="0.25">
      <c r="B27394" s="106"/>
      <c r="C27394" s="106"/>
      <c r="D27394" s="139"/>
      <c r="P27394" s="142"/>
      <c r="Q27394" s="142"/>
      <c r="R27394" s="142"/>
      <c r="S27394" s="139"/>
    </row>
    <row r="27395" spans="2:19" ht="15.75" customHeight="1" x14ac:dyDescent="0.25">
      <c r="B27395" s="106"/>
      <c r="C27395" s="106"/>
      <c r="D27395" s="139"/>
      <c r="P27395" s="142"/>
      <c r="Q27395" s="142"/>
      <c r="R27395" s="142"/>
      <c r="S27395" s="139"/>
    </row>
    <row r="27396" spans="2:19" ht="15.75" customHeight="1" x14ac:dyDescent="0.25">
      <c r="B27396" s="106"/>
      <c r="C27396" s="106"/>
      <c r="D27396" s="139"/>
      <c r="P27396" s="142"/>
      <c r="Q27396" s="142"/>
      <c r="R27396" s="142"/>
      <c r="S27396" s="139"/>
    </row>
    <row r="27397" spans="2:19" ht="15.75" customHeight="1" x14ac:dyDescent="0.25">
      <c r="B27397" s="106"/>
      <c r="C27397" s="106"/>
      <c r="D27397" s="139"/>
      <c r="P27397" s="142"/>
      <c r="Q27397" s="142"/>
      <c r="R27397" s="142"/>
      <c r="S27397" s="139"/>
    </row>
    <row r="27398" spans="2:19" ht="15.75" customHeight="1" x14ac:dyDescent="0.25">
      <c r="B27398" s="106"/>
      <c r="C27398" s="106"/>
      <c r="D27398" s="139"/>
      <c r="P27398" s="142"/>
      <c r="Q27398" s="142"/>
      <c r="R27398" s="142"/>
      <c r="S27398" s="139"/>
    </row>
    <row r="27399" spans="2:19" ht="15.75" customHeight="1" x14ac:dyDescent="0.25">
      <c r="B27399" s="106"/>
      <c r="C27399" s="106"/>
      <c r="D27399" s="139"/>
      <c r="P27399" s="142"/>
      <c r="Q27399" s="142"/>
      <c r="R27399" s="142"/>
      <c r="S27399" s="139"/>
    </row>
    <row r="27400" spans="2:19" ht="15.75" customHeight="1" x14ac:dyDescent="0.25">
      <c r="B27400" s="106"/>
      <c r="C27400" s="106"/>
      <c r="D27400" s="139"/>
      <c r="P27400" s="142"/>
      <c r="Q27400" s="142"/>
      <c r="R27400" s="142"/>
      <c r="S27400" s="139"/>
    </row>
    <row r="27401" spans="2:19" ht="15.75" customHeight="1" x14ac:dyDescent="0.25">
      <c r="B27401" s="106"/>
      <c r="C27401" s="106"/>
      <c r="D27401" s="139"/>
      <c r="P27401" s="142"/>
      <c r="Q27401" s="142"/>
      <c r="R27401" s="142"/>
      <c r="S27401" s="139"/>
    </row>
    <row r="27402" spans="2:19" ht="15.75" customHeight="1" x14ac:dyDescent="0.25">
      <c r="B27402" s="106"/>
      <c r="C27402" s="106"/>
      <c r="D27402" s="139"/>
      <c r="P27402" s="142"/>
      <c r="Q27402" s="142"/>
      <c r="R27402" s="142"/>
      <c r="S27402" s="139"/>
    </row>
    <row r="27403" spans="2:19" ht="15.75" customHeight="1" x14ac:dyDescent="0.25">
      <c r="B27403" s="106"/>
      <c r="C27403" s="106"/>
      <c r="D27403" s="139"/>
      <c r="P27403" s="142"/>
      <c r="Q27403" s="142"/>
      <c r="R27403" s="142"/>
      <c r="S27403" s="139"/>
    </row>
    <row r="27404" spans="2:19" ht="15.75" customHeight="1" x14ac:dyDescent="0.25">
      <c r="B27404" s="106"/>
      <c r="C27404" s="106"/>
      <c r="D27404" s="139"/>
      <c r="P27404" s="142"/>
      <c r="Q27404" s="142"/>
      <c r="R27404" s="142"/>
      <c r="S27404" s="139"/>
    </row>
    <row r="27405" spans="2:19" ht="15.75" customHeight="1" x14ac:dyDescent="0.25">
      <c r="B27405" s="106"/>
      <c r="C27405" s="106"/>
      <c r="D27405" s="139"/>
      <c r="P27405" s="142"/>
      <c r="Q27405" s="142"/>
      <c r="R27405" s="142"/>
      <c r="S27405" s="139"/>
    </row>
    <row r="27406" spans="2:19" ht="15.75" customHeight="1" x14ac:dyDescent="0.25">
      <c r="B27406" s="106"/>
      <c r="C27406" s="106"/>
      <c r="D27406" s="139"/>
      <c r="P27406" s="142"/>
      <c r="Q27406" s="142"/>
      <c r="R27406" s="142"/>
      <c r="S27406" s="139"/>
    </row>
    <row r="27407" spans="2:19" ht="15.75" customHeight="1" x14ac:dyDescent="0.25">
      <c r="B27407" s="106"/>
      <c r="C27407" s="106"/>
      <c r="D27407" s="139"/>
      <c r="P27407" s="142"/>
      <c r="Q27407" s="142"/>
      <c r="R27407" s="142"/>
      <c r="S27407" s="139"/>
    </row>
    <row r="27408" spans="2:19" ht="15.75" customHeight="1" x14ac:dyDescent="0.25">
      <c r="B27408" s="106"/>
      <c r="C27408" s="106"/>
      <c r="D27408" s="139"/>
      <c r="P27408" s="142"/>
      <c r="Q27408" s="142"/>
      <c r="R27408" s="142"/>
      <c r="S27408" s="139"/>
    </row>
    <row r="27409" spans="2:19" ht="15.75" customHeight="1" x14ac:dyDescent="0.25">
      <c r="B27409" s="106"/>
      <c r="C27409" s="106"/>
      <c r="D27409" s="139"/>
      <c r="P27409" s="142"/>
      <c r="Q27409" s="142"/>
      <c r="R27409" s="142"/>
      <c r="S27409" s="139"/>
    </row>
    <row r="27410" spans="2:19" ht="15.75" customHeight="1" x14ac:dyDescent="0.25">
      <c r="B27410" s="106"/>
      <c r="C27410" s="106"/>
      <c r="D27410" s="139"/>
      <c r="P27410" s="142"/>
      <c r="Q27410" s="142"/>
      <c r="R27410" s="142"/>
      <c r="S27410" s="139"/>
    </row>
    <row r="27411" spans="2:19" ht="15.75" customHeight="1" x14ac:dyDescent="0.25">
      <c r="B27411" s="106"/>
      <c r="C27411" s="106"/>
      <c r="D27411" s="139"/>
      <c r="P27411" s="142"/>
      <c r="Q27411" s="142"/>
      <c r="R27411" s="142"/>
      <c r="S27411" s="139"/>
    </row>
    <row r="27412" spans="2:19" ht="15.75" customHeight="1" x14ac:dyDescent="0.25">
      <c r="B27412" s="106"/>
      <c r="C27412" s="106"/>
      <c r="D27412" s="139"/>
      <c r="P27412" s="142"/>
      <c r="Q27412" s="142"/>
      <c r="R27412" s="142"/>
      <c r="S27412" s="139"/>
    </row>
    <row r="27413" spans="2:19" ht="15.75" customHeight="1" x14ac:dyDescent="0.25">
      <c r="B27413" s="106"/>
      <c r="C27413" s="106"/>
      <c r="D27413" s="139"/>
      <c r="P27413" s="142"/>
      <c r="Q27413" s="142"/>
      <c r="R27413" s="142"/>
      <c r="S27413" s="139"/>
    </row>
    <row r="27414" spans="2:19" ht="15.75" customHeight="1" x14ac:dyDescent="0.25">
      <c r="B27414" s="106"/>
      <c r="C27414" s="106"/>
      <c r="D27414" s="139"/>
      <c r="P27414" s="142"/>
      <c r="Q27414" s="142"/>
      <c r="R27414" s="142"/>
      <c r="S27414" s="139"/>
    </row>
    <row r="27415" spans="2:19" ht="15.75" customHeight="1" x14ac:dyDescent="0.25">
      <c r="B27415" s="106"/>
      <c r="C27415" s="106"/>
      <c r="D27415" s="139"/>
      <c r="P27415" s="142"/>
      <c r="Q27415" s="142"/>
      <c r="R27415" s="142"/>
      <c r="S27415" s="139"/>
    </row>
    <row r="27416" spans="2:19" ht="15.75" customHeight="1" x14ac:dyDescent="0.25">
      <c r="B27416" s="106"/>
      <c r="C27416" s="106"/>
      <c r="D27416" s="139"/>
      <c r="P27416" s="142"/>
      <c r="Q27416" s="142"/>
      <c r="R27416" s="142"/>
      <c r="S27416" s="139"/>
    </row>
    <row r="27417" spans="2:19" ht="15.75" customHeight="1" x14ac:dyDescent="0.25">
      <c r="B27417" s="106"/>
      <c r="C27417" s="106"/>
      <c r="D27417" s="139"/>
      <c r="P27417" s="142"/>
      <c r="Q27417" s="142"/>
      <c r="R27417" s="142"/>
      <c r="S27417" s="139"/>
    </row>
    <row r="27418" spans="2:19" ht="15.75" customHeight="1" x14ac:dyDescent="0.25">
      <c r="B27418" s="106"/>
      <c r="C27418" s="106"/>
      <c r="D27418" s="139"/>
      <c r="P27418" s="142"/>
      <c r="Q27418" s="142"/>
      <c r="R27418" s="142"/>
      <c r="S27418" s="139"/>
    </row>
    <row r="27419" spans="2:19" ht="15.75" customHeight="1" x14ac:dyDescent="0.25">
      <c r="B27419" s="106"/>
      <c r="C27419" s="106"/>
      <c r="D27419" s="139"/>
      <c r="P27419" s="142"/>
      <c r="Q27419" s="142"/>
      <c r="R27419" s="142"/>
      <c r="S27419" s="139"/>
    </row>
    <row r="27420" spans="2:19" ht="15.75" customHeight="1" x14ac:dyDescent="0.25">
      <c r="B27420" s="106"/>
      <c r="C27420" s="106"/>
      <c r="D27420" s="139"/>
      <c r="P27420" s="142"/>
      <c r="Q27420" s="142"/>
      <c r="R27420" s="142"/>
      <c r="S27420" s="139"/>
    </row>
    <row r="27421" spans="2:19" ht="15.75" customHeight="1" x14ac:dyDescent="0.25">
      <c r="B27421" s="106"/>
      <c r="C27421" s="106"/>
      <c r="D27421" s="139"/>
      <c r="P27421" s="142"/>
      <c r="Q27421" s="142"/>
      <c r="R27421" s="142"/>
      <c r="S27421" s="139"/>
    </row>
    <row r="27422" spans="2:19" ht="15.75" customHeight="1" x14ac:dyDescent="0.25">
      <c r="B27422" s="106"/>
      <c r="C27422" s="106"/>
      <c r="D27422" s="139"/>
      <c r="P27422" s="142"/>
      <c r="Q27422" s="142"/>
      <c r="R27422" s="142"/>
      <c r="S27422" s="139"/>
    </row>
    <row r="27423" spans="2:19" ht="15.75" customHeight="1" x14ac:dyDescent="0.25">
      <c r="B27423" s="106"/>
      <c r="C27423" s="106"/>
      <c r="D27423" s="139"/>
      <c r="P27423" s="142"/>
      <c r="Q27423" s="142"/>
      <c r="R27423" s="142"/>
      <c r="S27423" s="139"/>
    </row>
    <row r="27424" spans="2:19" ht="15.75" customHeight="1" x14ac:dyDescent="0.25">
      <c r="B27424" s="106"/>
      <c r="C27424" s="106"/>
      <c r="D27424" s="139"/>
      <c r="P27424" s="142"/>
      <c r="Q27424" s="142"/>
      <c r="R27424" s="142"/>
      <c r="S27424" s="139"/>
    </row>
    <row r="27425" spans="2:19" ht="15.75" customHeight="1" x14ac:dyDescent="0.25">
      <c r="B27425" s="106"/>
      <c r="C27425" s="106"/>
      <c r="D27425" s="139"/>
      <c r="P27425" s="142"/>
      <c r="Q27425" s="142"/>
      <c r="R27425" s="142"/>
      <c r="S27425" s="139"/>
    </row>
    <row r="27426" spans="2:19" ht="15.75" customHeight="1" x14ac:dyDescent="0.25">
      <c r="B27426" s="106"/>
      <c r="C27426" s="106"/>
      <c r="D27426" s="139"/>
      <c r="P27426" s="142"/>
      <c r="Q27426" s="142"/>
      <c r="R27426" s="142"/>
      <c r="S27426" s="139"/>
    </row>
    <row r="27427" spans="2:19" ht="15.75" customHeight="1" x14ac:dyDescent="0.25">
      <c r="B27427" s="106"/>
      <c r="C27427" s="106"/>
      <c r="D27427" s="139"/>
      <c r="P27427" s="142"/>
      <c r="Q27427" s="142"/>
      <c r="R27427" s="142"/>
      <c r="S27427" s="139"/>
    </row>
    <row r="27428" spans="2:19" ht="15.75" customHeight="1" x14ac:dyDescent="0.25">
      <c r="B27428" s="106"/>
      <c r="C27428" s="106"/>
      <c r="D27428" s="139"/>
      <c r="P27428" s="142"/>
      <c r="Q27428" s="142"/>
      <c r="R27428" s="142"/>
      <c r="S27428" s="139"/>
    </row>
    <row r="27429" spans="2:19" ht="15.75" customHeight="1" x14ac:dyDescent="0.25">
      <c r="B27429" s="106"/>
      <c r="C27429" s="106"/>
      <c r="D27429" s="139"/>
      <c r="P27429" s="142"/>
      <c r="Q27429" s="142"/>
      <c r="R27429" s="142"/>
      <c r="S27429" s="139"/>
    </row>
    <row r="27430" spans="2:19" ht="15.75" customHeight="1" x14ac:dyDescent="0.25">
      <c r="B27430" s="106"/>
      <c r="C27430" s="106"/>
      <c r="D27430" s="139"/>
      <c r="P27430" s="142"/>
      <c r="Q27430" s="142"/>
      <c r="R27430" s="142"/>
      <c r="S27430" s="139"/>
    </row>
    <row r="27431" spans="2:19" ht="15.75" customHeight="1" x14ac:dyDescent="0.25">
      <c r="B27431" s="106"/>
      <c r="C27431" s="106"/>
      <c r="D27431" s="139"/>
      <c r="P27431" s="142"/>
      <c r="Q27431" s="142"/>
      <c r="R27431" s="142"/>
      <c r="S27431" s="139"/>
    </row>
    <row r="27432" spans="2:19" ht="15.75" customHeight="1" x14ac:dyDescent="0.25">
      <c r="B27432" s="106"/>
      <c r="C27432" s="106"/>
      <c r="D27432" s="139"/>
      <c r="P27432" s="142"/>
      <c r="Q27432" s="142"/>
      <c r="R27432" s="142"/>
      <c r="S27432" s="139"/>
    </row>
    <row r="27433" spans="2:19" ht="15.75" customHeight="1" x14ac:dyDescent="0.25">
      <c r="B27433" s="106"/>
      <c r="C27433" s="106"/>
      <c r="D27433" s="139"/>
      <c r="P27433" s="142"/>
      <c r="Q27433" s="142"/>
      <c r="R27433" s="142"/>
      <c r="S27433" s="139"/>
    </row>
    <row r="27434" spans="2:19" ht="15.75" customHeight="1" x14ac:dyDescent="0.25">
      <c r="B27434" s="106"/>
      <c r="C27434" s="106"/>
      <c r="D27434" s="139"/>
      <c r="P27434" s="142"/>
      <c r="Q27434" s="142"/>
      <c r="R27434" s="142"/>
      <c r="S27434" s="139"/>
    </row>
    <row r="27435" spans="2:19" ht="15.75" customHeight="1" x14ac:dyDescent="0.25">
      <c r="B27435" s="106"/>
      <c r="C27435" s="106"/>
      <c r="D27435" s="139"/>
      <c r="P27435" s="142"/>
      <c r="Q27435" s="142"/>
      <c r="R27435" s="142"/>
      <c r="S27435" s="139"/>
    </row>
    <row r="27436" spans="2:19" ht="15.75" customHeight="1" x14ac:dyDescent="0.25">
      <c r="B27436" s="106"/>
      <c r="C27436" s="106"/>
      <c r="D27436" s="139"/>
      <c r="P27436" s="142"/>
      <c r="Q27436" s="142"/>
      <c r="R27436" s="142"/>
      <c r="S27436" s="139"/>
    </row>
    <row r="27437" spans="2:19" ht="15.75" customHeight="1" x14ac:dyDescent="0.25">
      <c r="B27437" s="106"/>
      <c r="C27437" s="106"/>
      <c r="D27437" s="139"/>
      <c r="P27437" s="142"/>
      <c r="Q27437" s="142"/>
      <c r="R27437" s="142"/>
      <c r="S27437" s="139"/>
    </row>
    <row r="27438" spans="2:19" ht="15.75" customHeight="1" x14ac:dyDescent="0.25">
      <c r="B27438" s="106"/>
      <c r="C27438" s="106"/>
      <c r="D27438" s="139"/>
      <c r="P27438" s="142"/>
      <c r="Q27438" s="142"/>
      <c r="R27438" s="142"/>
      <c r="S27438" s="139"/>
    </row>
    <row r="27439" spans="2:19" ht="15.75" customHeight="1" x14ac:dyDescent="0.25">
      <c r="B27439" s="106"/>
      <c r="C27439" s="106"/>
      <c r="D27439" s="139"/>
      <c r="P27439" s="142"/>
      <c r="Q27439" s="142"/>
      <c r="R27439" s="142"/>
      <c r="S27439" s="139"/>
    </row>
    <row r="27440" spans="2:19" ht="15.75" customHeight="1" x14ac:dyDescent="0.25">
      <c r="B27440" s="106"/>
      <c r="C27440" s="106"/>
      <c r="D27440" s="139"/>
      <c r="P27440" s="142"/>
      <c r="Q27440" s="142"/>
      <c r="R27440" s="142"/>
      <c r="S27440" s="139"/>
    </row>
    <row r="27441" spans="2:19" ht="15.75" customHeight="1" x14ac:dyDescent="0.25">
      <c r="B27441" s="106"/>
      <c r="C27441" s="106"/>
      <c r="D27441" s="139"/>
      <c r="P27441" s="142"/>
      <c r="Q27441" s="142"/>
      <c r="R27441" s="142"/>
      <c r="S27441" s="139"/>
    </row>
    <row r="27442" spans="2:19" ht="15.75" customHeight="1" x14ac:dyDescent="0.25">
      <c r="B27442" s="106"/>
      <c r="C27442" s="106"/>
      <c r="D27442" s="139"/>
      <c r="P27442" s="142"/>
      <c r="Q27442" s="142"/>
      <c r="R27442" s="142"/>
      <c r="S27442" s="139"/>
    </row>
    <row r="27443" spans="2:19" ht="15.75" customHeight="1" x14ac:dyDescent="0.25">
      <c r="B27443" s="106"/>
      <c r="C27443" s="106"/>
      <c r="D27443" s="139"/>
      <c r="P27443" s="142"/>
      <c r="Q27443" s="142"/>
      <c r="R27443" s="142"/>
      <c r="S27443" s="139"/>
    </row>
    <row r="27444" spans="2:19" ht="15.75" customHeight="1" x14ac:dyDescent="0.25">
      <c r="B27444" s="106"/>
      <c r="C27444" s="106"/>
      <c r="D27444" s="139"/>
      <c r="P27444" s="142"/>
      <c r="Q27444" s="142"/>
      <c r="R27444" s="142"/>
      <c r="S27444" s="139"/>
    </row>
    <row r="27445" spans="2:19" ht="15.75" customHeight="1" x14ac:dyDescent="0.25">
      <c r="B27445" s="106"/>
      <c r="C27445" s="106"/>
      <c r="D27445" s="139"/>
      <c r="P27445" s="142"/>
      <c r="Q27445" s="142"/>
      <c r="R27445" s="142"/>
      <c r="S27445" s="139"/>
    </row>
    <row r="27446" spans="2:19" ht="15.75" customHeight="1" x14ac:dyDescent="0.25">
      <c r="B27446" s="106"/>
      <c r="C27446" s="106"/>
      <c r="D27446" s="139"/>
      <c r="P27446" s="142"/>
      <c r="Q27446" s="142"/>
      <c r="R27446" s="142"/>
      <c r="S27446" s="139"/>
    </row>
    <row r="27447" spans="2:19" ht="15.75" customHeight="1" x14ac:dyDescent="0.25">
      <c r="B27447" s="106"/>
      <c r="C27447" s="106"/>
      <c r="D27447" s="139"/>
      <c r="P27447" s="142"/>
      <c r="Q27447" s="142"/>
      <c r="R27447" s="142"/>
      <c r="S27447" s="139"/>
    </row>
    <row r="27448" spans="2:19" ht="15.75" customHeight="1" x14ac:dyDescent="0.25">
      <c r="B27448" s="106"/>
      <c r="C27448" s="106"/>
      <c r="D27448" s="139"/>
      <c r="P27448" s="142"/>
      <c r="Q27448" s="142"/>
      <c r="R27448" s="142"/>
      <c r="S27448" s="139"/>
    </row>
    <row r="27449" spans="2:19" ht="15.75" customHeight="1" x14ac:dyDescent="0.25">
      <c r="B27449" s="106"/>
      <c r="C27449" s="106"/>
      <c r="D27449" s="139"/>
      <c r="P27449" s="142"/>
      <c r="Q27449" s="142"/>
      <c r="R27449" s="142"/>
      <c r="S27449" s="139"/>
    </row>
    <row r="27450" spans="2:19" ht="15.75" customHeight="1" x14ac:dyDescent="0.25">
      <c r="B27450" s="106"/>
      <c r="C27450" s="106"/>
      <c r="D27450" s="139"/>
      <c r="P27450" s="142"/>
      <c r="Q27450" s="142"/>
      <c r="R27450" s="142"/>
      <c r="S27450" s="139"/>
    </row>
    <row r="27451" spans="2:19" ht="15.75" customHeight="1" x14ac:dyDescent="0.25">
      <c r="B27451" s="106"/>
      <c r="C27451" s="106"/>
      <c r="D27451" s="139"/>
      <c r="P27451" s="142"/>
      <c r="Q27451" s="142"/>
      <c r="R27451" s="142"/>
      <c r="S27451" s="139"/>
    </row>
    <row r="27452" spans="2:19" ht="15.75" customHeight="1" x14ac:dyDescent="0.25">
      <c r="B27452" s="106"/>
      <c r="C27452" s="106"/>
      <c r="D27452" s="139"/>
      <c r="P27452" s="142"/>
      <c r="Q27452" s="142"/>
      <c r="R27452" s="142"/>
      <c r="S27452" s="139"/>
    </row>
    <row r="27453" spans="2:19" ht="15.75" customHeight="1" x14ac:dyDescent="0.25">
      <c r="B27453" s="106"/>
      <c r="C27453" s="106"/>
      <c r="D27453" s="139"/>
      <c r="P27453" s="142"/>
      <c r="Q27453" s="142"/>
      <c r="R27453" s="142"/>
      <c r="S27453" s="139"/>
    </row>
    <row r="27454" spans="2:19" ht="15.75" customHeight="1" x14ac:dyDescent="0.25">
      <c r="B27454" s="106"/>
      <c r="C27454" s="106"/>
      <c r="D27454" s="139"/>
      <c r="P27454" s="142"/>
      <c r="Q27454" s="142"/>
      <c r="R27454" s="142"/>
      <c r="S27454" s="139"/>
    </row>
    <row r="27455" spans="2:19" ht="15.75" customHeight="1" x14ac:dyDescent="0.25">
      <c r="B27455" s="106"/>
      <c r="C27455" s="106"/>
      <c r="D27455" s="139"/>
      <c r="P27455" s="142"/>
      <c r="Q27455" s="142"/>
      <c r="R27455" s="142"/>
      <c r="S27455" s="139"/>
    </row>
    <row r="27456" spans="2:19" ht="15.75" customHeight="1" x14ac:dyDescent="0.25">
      <c r="B27456" s="106"/>
      <c r="C27456" s="106"/>
      <c r="D27456" s="139"/>
      <c r="P27456" s="142"/>
      <c r="Q27456" s="142"/>
      <c r="R27456" s="142"/>
      <c r="S27456" s="139"/>
    </row>
    <row r="27457" spans="2:19" ht="15.75" customHeight="1" x14ac:dyDescent="0.25">
      <c r="B27457" s="106"/>
      <c r="C27457" s="106"/>
      <c r="D27457" s="139"/>
      <c r="P27457" s="142"/>
      <c r="Q27457" s="142"/>
      <c r="R27457" s="142"/>
      <c r="S27457" s="139"/>
    </row>
    <row r="27458" spans="2:19" ht="15.75" customHeight="1" x14ac:dyDescent="0.25">
      <c r="B27458" s="106"/>
      <c r="C27458" s="106"/>
      <c r="D27458" s="139"/>
      <c r="P27458" s="142"/>
      <c r="Q27458" s="142"/>
      <c r="R27458" s="142"/>
      <c r="S27458" s="139"/>
    </row>
    <row r="27459" spans="2:19" ht="15.75" customHeight="1" x14ac:dyDescent="0.25">
      <c r="B27459" s="106"/>
      <c r="C27459" s="106"/>
      <c r="D27459" s="139"/>
      <c r="P27459" s="142"/>
      <c r="Q27459" s="142"/>
      <c r="R27459" s="142"/>
      <c r="S27459" s="139"/>
    </row>
    <row r="27460" spans="2:19" ht="15.75" customHeight="1" x14ac:dyDescent="0.25">
      <c r="B27460" s="106"/>
      <c r="C27460" s="106"/>
      <c r="D27460" s="139"/>
      <c r="P27460" s="142"/>
      <c r="Q27460" s="142"/>
      <c r="R27460" s="142"/>
      <c r="S27460" s="139"/>
    </row>
    <row r="27461" spans="2:19" ht="15.75" customHeight="1" x14ac:dyDescent="0.25">
      <c r="B27461" s="106"/>
      <c r="C27461" s="106"/>
      <c r="D27461" s="139"/>
      <c r="P27461" s="142"/>
      <c r="Q27461" s="142"/>
      <c r="R27461" s="142"/>
      <c r="S27461" s="139"/>
    </row>
    <row r="27462" spans="2:19" ht="15.75" customHeight="1" x14ac:dyDescent="0.25">
      <c r="B27462" s="106"/>
      <c r="C27462" s="106"/>
      <c r="D27462" s="139"/>
      <c r="P27462" s="142"/>
      <c r="Q27462" s="142"/>
      <c r="R27462" s="142"/>
      <c r="S27462" s="139"/>
    </row>
    <row r="27463" spans="2:19" ht="15.75" customHeight="1" x14ac:dyDescent="0.25">
      <c r="B27463" s="106"/>
      <c r="C27463" s="106"/>
      <c r="D27463" s="139"/>
      <c r="P27463" s="142"/>
      <c r="Q27463" s="142"/>
      <c r="R27463" s="142"/>
      <c r="S27463" s="139"/>
    </row>
    <row r="27464" spans="2:19" ht="15.75" customHeight="1" x14ac:dyDescent="0.25">
      <c r="B27464" s="106"/>
      <c r="C27464" s="106"/>
      <c r="D27464" s="139"/>
      <c r="P27464" s="142"/>
      <c r="Q27464" s="142"/>
      <c r="R27464" s="142"/>
      <c r="S27464" s="139"/>
    </row>
    <row r="27465" spans="2:19" ht="15.75" customHeight="1" x14ac:dyDescent="0.25">
      <c r="B27465" s="106"/>
      <c r="C27465" s="106"/>
      <c r="D27465" s="139"/>
      <c r="P27465" s="142"/>
      <c r="Q27465" s="142"/>
      <c r="R27465" s="142"/>
      <c r="S27465" s="139"/>
    </row>
    <row r="27466" spans="2:19" ht="15.75" customHeight="1" x14ac:dyDescent="0.25">
      <c r="B27466" s="106"/>
      <c r="C27466" s="106"/>
      <c r="D27466" s="139"/>
      <c r="P27466" s="142"/>
      <c r="Q27466" s="142"/>
      <c r="R27466" s="142"/>
      <c r="S27466" s="139"/>
    </row>
    <row r="27467" spans="2:19" ht="15.75" customHeight="1" x14ac:dyDescent="0.25">
      <c r="B27467" s="106"/>
      <c r="C27467" s="106"/>
      <c r="D27467" s="139"/>
      <c r="P27467" s="142"/>
      <c r="Q27467" s="142"/>
      <c r="R27467" s="142"/>
      <c r="S27467" s="139"/>
    </row>
    <row r="27468" spans="2:19" ht="15.75" customHeight="1" x14ac:dyDescent="0.25">
      <c r="B27468" s="106"/>
      <c r="C27468" s="106"/>
      <c r="D27468" s="139"/>
      <c r="P27468" s="142"/>
      <c r="Q27468" s="142"/>
      <c r="R27468" s="142"/>
      <c r="S27468" s="139"/>
    </row>
    <row r="27469" spans="2:19" ht="15.75" customHeight="1" x14ac:dyDescent="0.25">
      <c r="B27469" s="106"/>
      <c r="C27469" s="106"/>
      <c r="D27469" s="139"/>
      <c r="P27469" s="142"/>
      <c r="Q27469" s="142"/>
      <c r="R27469" s="142"/>
      <c r="S27469" s="139"/>
    </row>
    <row r="27470" spans="2:19" ht="15.75" customHeight="1" x14ac:dyDescent="0.25">
      <c r="B27470" s="106"/>
      <c r="C27470" s="106"/>
      <c r="D27470" s="139"/>
      <c r="P27470" s="142"/>
      <c r="Q27470" s="142"/>
      <c r="R27470" s="142"/>
      <c r="S27470" s="139"/>
    </row>
    <row r="27471" spans="2:19" ht="15.75" customHeight="1" x14ac:dyDescent="0.25">
      <c r="B27471" s="106"/>
      <c r="C27471" s="106"/>
      <c r="D27471" s="139"/>
      <c r="P27471" s="142"/>
      <c r="Q27471" s="142"/>
      <c r="R27471" s="142"/>
      <c r="S27471" s="139"/>
    </row>
    <row r="27472" spans="2:19" ht="15.75" customHeight="1" x14ac:dyDescent="0.25">
      <c r="B27472" s="106"/>
      <c r="C27472" s="106"/>
      <c r="D27472" s="139"/>
      <c r="P27472" s="142"/>
      <c r="Q27472" s="142"/>
      <c r="R27472" s="142"/>
      <c r="S27472" s="139"/>
    </row>
    <row r="27473" spans="2:19" ht="15.75" customHeight="1" x14ac:dyDescent="0.25">
      <c r="B27473" s="106"/>
      <c r="C27473" s="106"/>
      <c r="D27473" s="139"/>
      <c r="P27473" s="142"/>
      <c r="Q27473" s="142"/>
      <c r="R27473" s="142"/>
      <c r="S27473" s="139"/>
    </row>
    <row r="27474" spans="2:19" ht="15.75" customHeight="1" x14ac:dyDescent="0.25">
      <c r="B27474" s="106"/>
      <c r="C27474" s="106"/>
      <c r="D27474" s="139"/>
      <c r="P27474" s="142"/>
      <c r="Q27474" s="142"/>
      <c r="R27474" s="142"/>
      <c r="S27474" s="139"/>
    </row>
    <row r="27475" spans="2:19" ht="15.75" customHeight="1" x14ac:dyDescent="0.25">
      <c r="B27475" s="106"/>
      <c r="C27475" s="106"/>
      <c r="D27475" s="139"/>
      <c r="P27475" s="142"/>
      <c r="Q27475" s="142"/>
      <c r="R27475" s="142"/>
      <c r="S27475" s="139"/>
    </row>
    <row r="27476" spans="2:19" ht="15.75" customHeight="1" x14ac:dyDescent="0.25">
      <c r="B27476" s="106"/>
      <c r="C27476" s="106"/>
      <c r="D27476" s="139"/>
      <c r="P27476" s="142"/>
      <c r="Q27476" s="142"/>
      <c r="R27476" s="142"/>
      <c r="S27476" s="139"/>
    </row>
    <row r="27477" spans="2:19" ht="15.75" customHeight="1" x14ac:dyDescent="0.25">
      <c r="B27477" s="106"/>
      <c r="C27477" s="106"/>
      <c r="D27477" s="139"/>
      <c r="P27477" s="142"/>
      <c r="Q27477" s="142"/>
      <c r="R27477" s="142"/>
      <c r="S27477" s="139"/>
    </row>
    <row r="27478" spans="2:19" ht="15.75" customHeight="1" x14ac:dyDescent="0.25">
      <c r="B27478" s="106"/>
      <c r="C27478" s="106"/>
      <c r="D27478" s="139"/>
      <c r="P27478" s="142"/>
      <c r="Q27478" s="142"/>
      <c r="R27478" s="142"/>
      <c r="S27478" s="139"/>
    </row>
    <row r="27479" spans="2:19" ht="15.75" customHeight="1" x14ac:dyDescent="0.25">
      <c r="B27479" s="106"/>
      <c r="C27479" s="106"/>
      <c r="D27479" s="139"/>
      <c r="P27479" s="142"/>
      <c r="Q27479" s="142"/>
      <c r="R27479" s="142"/>
      <c r="S27479" s="139"/>
    </row>
    <row r="27480" spans="2:19" ht="15.75" customHeight="1" x14ac:dyDescent="0.25">
      <c r="B27480" s="106"/>
      <c r="C27480" s="106"/>
      <c r="D27480" s="139"/>
      <c r="P27480" s="142"/>
      <c r="Q27480" s="142"/>
      <c r="R27480" s="142"/>
      <c r="S27480" s="139"/>
    </row>
    <row r="27481" spans="2:19" ht="15.75" customHeight="1" x14ac:dyDescent="0.25">
      <c r="B27481" s="106"/>
      <c r="C27481" s="106"/>
      <c r="D27481" s="139"/>
      <c r="P27481" s="142"/>
      <c r="Q27481" s="142"/>
      <c r="R27481" s="142"/>
      <c r="S27481" s="139"/>
    </row>
    <row r="27482" spans="2:19" ht="15.75" customHeight="1" x14ac:dyDescent="0.25">
      <c r="B27482" s="106"/>
      <c r="C27482" s="106"/>
      <c r="D27482" s="139"/>
      <c r="P27482" s="142"/>
      <c r="Q27482" s="142"/>
      <c r="R27482" s="142"/>
      <c r="S27482" s="139"/>
    </row>
    <row r="27483" spans="2:19" ht="15.75" customHeight="1" x14ac:dyDescent="0.25">
      <c r="B27483" s="106"/>
      <c r="C27483" s="106"/>
      <c r="D27483" s="139"/>
      <c r="P27483" s="142"/>
      <c r="Q27483" s="142"/>
      <c r="R27483" s="142"/>
      <c r="S27483" s="139"/>
    </row>
    <row r="27484" spans="2:19" ht="15.75" customHeight="1" x14ac:dyDescent="0.25">
      <c r="B27484" s="106"/>
      <c r="C27484" s="106"/>
      <c r="D27484" s="139"/>
      <c r="P27484" s="142"/>
      <c r="Q27484" s="142"/>
      <c r="R27484" s="142"/>
      <c r="S27484" s="139"/>
    </row>
    <row r="27485" spans="2:19" ht="15.75" customHeight="1" x14ac:dyDescent="0.25">
      <c r="B27485" s="106"/>
      <c r="C27485" s="106"/>
      <c r="D27485" s="139"/>
      <c r="P27485" s="142"/>
      <c r="Q27485" s="142"/>
      <c r="R27485" s="142"/>
      <c r="S27485" s="139"/>
    </row>
    <row r="27486" spans="2:19" ht="15.75" customHeight="1" x14ac:dyDescent="0.25">
      <c r="B27486" s="106"/>
      <c r="C27486" s="106"/>
      <c r="D27486" s="139"/>
      <c r="P27486" s="142"/>
      <c r="Q27486" s="142"/>
      <c r="R27486" s="142"/>
      <c r="S27486" s="139"/>
    </row>
    <row r="27487" spans="2:19" ht="15.75" customHeight="1" x14ac:dyDescent="0.25">
      <c r="B27487" s="106"/>
      <c r="C27487" s="106"/>
      <c r="D27487" s="139"/>
      <c r="P27487" s="142"/>
      <c r="Q27487" s="142"/>
      <c r="R27487" s="142"/>
      <c r="S27487" s="139"/>
    </row>
    <row r="27488" spans="2:19" ht="15.75" customHeight="1" x14ac:dyDescent="0.25">
      <c r="B27488" s="106"/>
      <c r="C27488" s="106"/>
      <c r="D27488" s="139"/>
      <c r="P27488" s="142"/>
      <c r="Q27488" s="142"/>
      <c r="R27488" s="142"/>
      <c r="S27488" s="139"/>
    </row>
    <row r="27489" spans="2:19" ht="15.75" customHeight="1" x14ac:dyDescent="0.25">
      <c r="B27489" s="106"/>
      <c r="C27489" s="106"/>
      <c r="D27489" s="139"/>
      <c r="P27489" s="142"/>
      <c r="Q27489" s="142"/>
      <c r="R27489" s="142"/>
      <c r="S27489" s="139"/>
    </row>
    <row r="27490" spans="2:19" ht="15.75" customHeight="1" x14ac:dyDescent="0.25">
      <c r="B27490" s="106"/>
      <c r="C27490" s="106"/>
      <c r="D27490" s="139"/>
      <c r="P27490" s="142"/>
      <c r="Q27490" s="142"/>
      <c r="R27490" s="142"/>
      <c r="S27490" s="139"/>
    </row>
    <row r="27491" spans="2:19" ht="15.75" customHeight="1" x14ac:dyDescent="0.25">
      <c r="B27491" s="106"/>
      <c r="C27491" s="106"/>
      <c r="D27491" s="139"/>
      <c r="P27491" s="142"/>
      <c r="Q27491" s="142"/>
      <c r="R27491" s="142"/>
      <c r="S27491" s="139"/>
    </row>
    <row r="27492" spans="2:19" ht="15.75" customHeight="1" x14ac:dyDescent="0.25">
      <c r="B27492" s="106"/>
      <c r="C27492" s="106"/>
      <c r="D27492" s="139"/>
      <c r="P27492" s="142"/>
      <c r="Q27492" s="142"/>
      <c r="R27492" s="142"/>
      <c r="S27492" s="139"/>
    </row>
    <row r="27493" spans="2:19" ht="15.75" customHeight="1" x14ac:dyDescent="0.25">
      <c r="B27493" s="106"/>
      <c r="C27493" s="106"/>
      <c r="D27493" s="139"/>
      <c r="P27493" s="142"/>
      <c r="Q27493" s="142"/>
      <c r="R27493" s="142"/>
      <c r="S27493" s="139"/>
    </row>
    <row r="27494" spans="2:19" ht="15.75" customHeight="1" x14ac:dyDescent="0.25">
      <c r="B27494" s="106"/>
      <c r="C27494" s="106"/>
      <c r="D27494" s="139"/>
      <c r="P27494" s="142"/>
      <c r="Q27494" s="142"/>
      <c r="R27494" s="142"/>
      <c r="S27494" s="139"/>
    </row>
    <row r="27495" spans="2:19" ht="15.75" customHeight="1" x14ac:dyDescent="0.25">
      <c r="B27495" s="106"/>
      <c r="C27495" s="106"/>
      <c r="D27495" s="139"/>
      <c r="P27495" s="142"/>
      <c r="Q27495" s="142"/>
      <c r="R27495" s="142"/>
      <c r="S27495" s="139"/>
    </row>
    <row r="27496" spans="2:19" ht="15.75" customHeight="1" x14ac:dyDescent="0.25">
      <c r="B27496" s="106"/>
      <c r="C27496" s="106"/>
      <c r="D27496" s="139"/>
      <c r="P27496" s="142"/>
      <c r="Q27496" s="142"/>
      <c r="R27496" s="142"/>
      <c r="S27496" s="139"/>
    </row>
    <row r="27497" spans="2:19" ht="15.75" customHeight="1" x14ac:dyDescent="0.25">
      <c r="B27497" s="106"/>
      <c r="C27497" s="106"/>
      <c r="D27497" s="139"/>
      <c r="P27497" s="142"/>
      <c r="Q27497" s="142"/>
      <c r="R27497" s="142"/>
      <c r="S27497" s="139"/>
    </row>
    <row r="27498" spans="2:19" ht="15.75" customHeight="1" x14ac:dyDescent="0.25">
      <c r="B27498" s="106"/>
      <c r="C27498" s="106"/>
      <c r="D27498" s="139"/>
      <c r="P27498" s="142"/>
      <c r="Q27498" s="142"/>
      <c r="R27498" s="142"/>
      <c r="S27498" s="139"/>
    </row>
    <row r="27499" spans="2:19" ht="15.75" customHeight="1" x14ac:dyDescent="0.25">
      <c r="B27499" s="106"/>
      <c r="C27499" s="106"/>
      <c r="D27499" s="139"/>
      <c r="P27499" s="142"/>
      <c r="Q27499" s="142"/>
      <c r="R27499" s="142"/>
      <c r="S27499" s="139"/>
    </row>
    <row r="27500" spans="2:19" ht="15.75" customHeight="1" x14ac:dyDescent="0.25">
      <c r="B27500" s="106"/>
      <c r="C27500" s="106"/>
      <c r="D27500" s="139"/>
      <c r="P27500" s="142"/>
      <c r="Q27500" s="142"/>
      <c r="R27500" s="142"/>
      <c r="S27500" s="139"/>
    </row>
    <row r="27501" spans="2:19" ht="15.75" customHeight="1" x14ac:dyDescent="0.25">
      <c r="B27501" s="106"/>
      <c r="C27501" s="106"/>
      <c r="D27501" s="139"/>
      <c r="P27501" s="142"/>
      <c r="Q27501" s="142"/>
      <c r="R27501" s="142"/>
      <c r="S27501" s="139"/>
    </row>
    <row r="27502" spans="2:19" ht="15.75" customHeight="1" x14ac:dyDescent="0.25">
      <c r="B27502" s="106"/>
      <c r="C27502" s="106"/>
      <c r="D27502" s="139"/>
      <c r="P27502" s="142"/>
      <c r="Q27502" s="142"/>
      <c r="R27502" s="142"/>
      <c r="S27502" s="139"/>
    </row>
    <row r="27503" spans="2:19" ht="15.75" customHeight="1" x14ac:dyDescent="0.25">
      <c r="B27503" s="106"/>
      <c r="C27503" s="106"/>
      <c r="D27503" s="139"/>
      <c r="P27503" s="142"/>
      <c r="Q27503" s="142"/>
      <c r="R27503" s="142"/>
      <c r="S27503" s="139"/>
    </row>
    <row r="27504" spans="2:19" ht="15.75" customHeight="1" x14ac:dyDescent="0.25">
      <c r="B27504" s="106"/>
      <c r="C27504" s="106"/>
      <c r="D27504" s="139"/>
      <c r="P27504" s="142"/>
      <c r="Q27504" s="142"/>
      <c r="R27504" s="142"/>
      <c r="S27504" s="139"/>
    </row>
    <row r="27505" spans="2:19" ht="15.75" customHeight="1" x14ac:dyDescent="0.25">
      <c r="B27505" s="106"/>
      <c r="C27505" s="106"/>
      <c r="D27505" s="139"/>
      <c r="P27505" s="142"/>
      <c r="Q27505" s="142"/>
      <c r="R27505" s="142"/>
      <c r="S27505" s="139"/>
    </row>
    <row r="27506" spans="2:19" ht="15.75" customHeight="1" x14ac:dyDescent="0.25">
      <c r="B27506" s="106"/>
      <c r="C27506" s="106"/>
      <c r="D27506" s="139"/>
      <c r="P27506" s="142"/>
      <c r="Q27506" s="142"/>
      <c r="R27506" s="142"/>
      <c r="S27506" s="139"/>
    </row>
    <row r="27507" spans="2:19" ht="15.75" customHeight="1" x14ac:dyDescent="0.25">
      <c r="B27507" s="106"/>
      <c r="C27507" s="106"/>
      <c r="D27507" s="139"/>
      <c r="P27507" s="142"/>
      <c r="Q27507" s="142"/>
      <c r="R27507" s="142"/>
      <c r="S27507" s="139"/>
    </row>
    <row r="27508" spans="2:19" ht="15.75" customHeight="1" x14ac:dyDescent="0.25">
      <c r="B27508" s="106"/>
      <c r="C27508" s="106"/>
      <c r="D27508" s="139"/>
      <c r="P27508" s="142"/>
      <c r="Q27508" s="142"/>
      <c r="R27508" s="142"/>
      <c r="S27508" s="139"/>
    </row>
    <row r="27509" spans="2:19" ht="15.75" customHeight="1" x14ac:dyDescent="0.25">
      <c r="B27509" s="106"/>
      <c r="C27509" s="106"/>
      <c r="D27509" s="139"/>
      <c r="P27509" s="142"/>
      <c r="Q27509" s="142"/>
      <c r="R27509" s="142"/>
      <c r="S27509" s="139"/>
    </row>
    <row r="27510" spans="2:19" ht="15.75" customHeight="1" x14ac:dyDescent="0.25">
      <c r="B27510" s="106"/>
      <c r="C27510" s="106"/>
      <c r="D27510" s="139"/>
      <c r="P27510" s="142"/>
      <c r="Q27510" s="142"/>
      <c r="R27510" s="142"/>
      <c r="S27510" s="139"/>
    </row>
    <row r="27511" spans="2:19" ht="15.75" customHeight="1" x14ac:dyDescent="0.25">
      <c r="B27511" s="106"/>
      <c r="C27511" s="106"/>
      <c r="D27511" s="139"/>
      <c r="P27511" s="142"/>
      <c r="Q27511" s="142"/>
      <c r="R27511" s="142"/>
      <c r="S27511" s="139"/>
    </row>
    <row r="27512" spans="2:19" ht="15.75" customHeight="1" x14ac:dyDescent="0.25">
      <c r="B27512" s="106"/>
      <c r="C27512" s="106"/>
      <c r="D27512" s="139"/>
      <c r="P27512" s="142"/>
      <c r="Q27512" s="142"/>
      <c r="R27512" s="142"/>
      <c r="S27512" s="139"/>
    </row>
    <row r="27513" spans="2:19" ht="15.75" customHeight="1" x14ac:dyDescent="0.25">
      <c r="B27513" s="106"/>
      <c r="C27513" s="106"/>
      <c r="D27513" s="139"/>
      <c r="P27513" s="142"/>
      <c r="Q27513" s="142"/>
      <c r="R27513" s="142"/>
      <c r="S27513" s="139"/>
    </row>
    <row r="27514" spans="2:19" ht="15.75" customHeight="1" x14ac:dyDescent="0.25">
      <c r="B27514" s="106"/>
      <c r="C27514" s="106"/>
      <c r="D27514" s="139"/>
      <c r="P27514" s="142"/>
      <c r="Q27514" s="142"/>
      <c r="R27514" s="142"/>
      <c r="S27514" s="139"/>
    </row>
    <row r="27515" spans="2:19" ht="15.75" customHeight="1" x14ac:dyDescent="0.25">
      <c r="B27515" s="106"/>
      <c r="C27515" s="106"/>
      <c r="D27515" s="139"/>
      <c r="P27515" s="142"/>
      <c r="Q27515" s="142"/>
      <c r="R27515" s="142"/>
      <c r="S27515" s="139"/>
    </row>
    <row r="27516" spans="2:19" ht="15.75" customHeight="1" x14ac:dyDescent="0.25">
      <c r="B27516" s="106"/>
      <c r="C27516" s="106"/>
      <c r="D27516" s="139"/>
      <c r="P27516" s="142"/>
      <c r="Q27516" s="142"/>
      <c r="R27516" s="142"/>
      <c r="S27516" s="139"/>
    </row>
    <row r="27517" spans="2:19" ht="15.75" customHeight="1" x14ac:dyDescent="0.25">
      <c r="B27517" s="106"/>
      <c r="C27517" s="106"/>
      <c r="D27517" s="139"/>
      <c r="P27517" s="142"/>
      <c r="Q27517" s="142"/>
      <c r="R27517" s="142"/>
      <c r="S27517" s="139"/>
    </row>
    <row r="27518" spans="2:19" ht="15.75" customHeight="1" x14ac:dyDescent="0.25">
      <c r="B27518" s="106"/>
      <c r="C27518" s="106"/>
      <c r="D27518" s="139"/>
      <c r="P27518" s="142"/>
      <c r="Q27518" s="142"/>
      <c r="R27518" s="142"/>
      <c r="S27518" s="139"/>
    </row>
    <row r="27519" spans="2:19" ht="15.75" customHeight="1" x14ac:dyDescent="0.25">
      <c r="B27519" s="106"/>
      <c r="C27519" s="106"/>
      <c r="D27519" s="139"/>
      <c r="P27519" s="142"/>
      <c r="Q27519" s="142"/>
      <c r="R27519" s="142"/>
      <c r="S27519" s="139"/>
    </row>
    <row r="27520" spans="2:19" ht="15.75" customHeight="1" x14ac:dyDescent="0.25">
      <c r="B27520" s="106"/>
      <c r="C27520" s="106"/>
      <c r="D27520" s="139"/>
      <c r="P27520" s="142"/>
      <c r="Q27520" s="142"/>
      <c r="R27520" s="142"/>
      <c r="S27520" s="139"/>
    </row>
    <row r="27521" spans="2:19" ht="15.75" customHeight="1" x14ac:dyDescent="0.25">
      <c r="B27521" s="106"/>
      <c r="C27521" s="106"/>
      <c r="D27521" s="139"/>
      <c r="P27521" s="142"/>
      <c r="Q27521" s="142"/>
      <c r="R27521" s="142"/>
      <c r="S27521" s="139"/>
    </row>
    <row r="27522" spans="2:19" ht="15.75" customHeight="1" x14ac:dyDescent="0.25">
      <c r="B27522" s="106"/>
      <c r="C27522" s="106"/>
      <c r="D27522" s="139"/>
      <c r="P27522" s="142"/>
      <c r="Q27522" s="142"/>
      <c r="R27522" s="142"/>
      <c r="S27522" s="139"/>
    </row>
    <row r="27523" spans="2:19" ht="15.75" customHeight="1" x14ac:dyDescent="0.25">
      <c r="B27523" s="106"/>
      <c r="C27523" s="106"/>
      <c r="D27523" s="139"/>
      <c r="P27523" s="142"/>
      <c r="Q27523" s="142"/>
      <c r="R27523" s="142"/>
      <c r="S27523" s="139"/>
    </row>
    <row r="27524" spans="2:19" ht="15.75" customHeight="1" x14ac:dyDescent="0.25">
      <c r="B27524" s="106"/>
      <c r="C27524" s="106"/>
      <c r="D27524" s="139"/>
      <c r="P27524" s="142"/>
      <c r="Q27524" s="142"/>
      <c r="R27524" s="142"/>
      <c r="S27524" s="139"/>
    </row>
    <row r="27525" spans="2:19" ht="15.75" customHeight="1" x14ac:dyDescent="0.25">
      <c r="B27525" s="106"/>
      <c r="C27525" s="106"/>
      <c r="D27525" s="139"/>
      <c r="P27525" s="142"/>
      <c r="Q27525" s="142"/>
      <c r="R27525" s="142"/>
      <c r="S27525" s="139"/>
    </row>
    <row r="27526" spans="2:19" ht="15.75" customHeight="1" x14ac:dyDescent="0.25">
      <c r="B27526" s="106"/>
      <c r="C27526" s="106"/>
      <c r="D27526" s="139"/>
      <c r="P27526" s="142"/>
      <c r="Q27526" s="142"/>
      <c r="R27526" s="142"/>
      <c r="S27526" s="139"/>
    </row>
    <row r="27527" spans="2:19" ht="15.75" customHeight="1" x14ac:dyDescent="0.25">
      <c r="B27527" s="106"/>
      <c r="C27527" s="106"/>
      <c r="D27527" s="139"/>
      <c r="P27527" s="142"/>
      <c r="Q27527" s="142"/>
      <c r="R27527" s="142"/>
      <c r="S27527" s="139"/>
    </row>
    <row r="27528" spans="2:19" ht="15.75" customHeight="1" x14ac:dyDescent="0.25">
      <c r="B27528" s="106"/>
      <c r="C27528" s="106"/>
      <c r="D27528" s="139"/>
      <c r="P27528" s="142"/>
      <c r="Q27528" s="142"/>
      <c r="R27528" s="142"/>
      <c r="S27528" s="139"/>
    </row>
    <row r="27529" spans="2:19" ht="15.75" customHeight="1" x14ac:dyDescent="0.25">
      <c r="B27529" s="106"/>
      <c r="C27529" s="106"/>
      <c r="D27529" s="139"/>
      <c r="P27529" s="142"/>
      <c r="Q27529" s="142"/>
      <c r="R27529" s="142"/>
      <c r="S27529" s="139"/>
    </row>
    <row r="27530" spans="2:19" ht="15.75" customHeight="1" x14ac:dyDescent="0.25">
      <c r="B27530" s="106"/>
      <c r="C27530" s="106"/>
      <c r="D27530" s="139"/>
      <c r="P27530" s="142"/>
      <c r="Q27530" s="142"/>
      <c r="R27530" s="142"/>
      <c r="S27530" s="139"/>
    </row>
    <row r="27531" spans="2:19" ht="15.75" customHeight="1" x14ac:dyDescent="0.25">
      <c r="B27531" s="106"/>
      <c r="C27531" s="106"/>
      <c r="D27531" s="139"/>
      <c r="P27531" s="142"/>
      <c r="Q27531" s="142"/>
      <c r="R27531" s="142"/>
      <c r="S27531" s="139"/>
    </row>
    <row r="27532" spans="2:19" ht="15.75" customHeight="1" x14ac:dyDescent="0.25">
      <c r="B27532" s="106"/>
      <c r="C27532" s="106"/>
      <c r="D27532" s="139"/>
      <c r="P27532" s="142"/>
      <c r="Q27532" s="142"/>
      <c r="R27532" s="142"/>
      <c r="S27532" s="139"/>
    </row>
    <row r="27533" spans="2:19" ht="15.75" customHeight="1" x14ac:dyDescent="0.25">
      <c r="B27533" s="106"/>
      <c r="C27533" s="106"/>
      <c r="D27533" s="139"/>
      <c r="P27533" s="142"/>
      <c r="Q27533" s="142"/>
      <c r="R27533" s="142"/>
      <c r="S27533" s="139"/>
    </row>
    <row r="27534" spans="2:19" ht="15.75" customHeight="1" x14ac:dyDescent="0.25">
      <c r="B27534" s="106"/>
      <c r="C27534" s="106"/>
      <c r="D27534" s="139"/>
      <c r="P27534" s="142"/>
      <c r="Q27534" s="142"/>
      <c r="R27534" s="142"/>
      <c r="S27534" s="139"/>
    </row>
    <row r="27535" spans="2:19" ht="15.75" customHeight="1" x14ac:dyDescent="0.25">
      <c r="B27535" s="106"/>
      <c r="C27535" s="106"/>
      <c r="D27535" s="139"/>
      <c r="P27535" s="142"/>
      <c r="Q27535" s="142"/>
      <c r="R27535" s="142"/>
      <c r="S27535" s="139"/>
    </row>
    <row r="27536" spans="2:19" ht="15.75" customHeight="1" x14ac:dyDescent="0.25">
      <c r="B27536" s="106"/>
      <c r="C27536" s="106"/>
      <c r="D27536" s="139"/>
      <c r="P27536" s="142"/>
      <c r="Q27536" s="142"/>
      <c r="R27536" s="142"/>
      <c r="S27536" s="139"/>
    </row>
    <row r="27537" spans="2:19" ht="15.75" customHeight="1" x14ac:dyDescent="0.25">
      <c r="B27537" s="106"/>
      <c r="C27537" s="106"/>
      <c r="D27537" s="139"/>
      <c r="P27537" s="142"/>
      <c r="Q27537" s="142"/>
      <c r="R27537" s="142"/>
      <c r="S27537" s="139"/>
    </row>
    <row r="27538" spans="2:19" ht="15.75" customHeight="1" x14ac:dyDescent="0.25">
      <c r="B27538" s="106"/>
      <c r="C27538" s="106"/>
      <c r="D27538" s="139"/>
      <c r="P27538" s="142"/>
      <c r="Q27538" s="142"/>
      <c r="R27538" s="142"/>
      <c r="S27538" s="139"/>
    </row>
    <row r="27539" spans="2:19" ht="15.75" customHeight="1" x14ac:dyDescent="0.25">
      <c r="B27539" s="106"/>
      <c r="C27539" s="106"/>
      <c r="D27539" s="139"/>
      <c r="P27539" s="142"/>
      <c r="Q27539" s="142"/>
      <c r="R27539" s="142"/>
      <c r="S27539" s="139"/>
    </row>
    <row r="27540" spans="2:19" ht="15.75" customHeight="1" x14ac:dyDescent="0.25">
      <c r="B27540" s="106"/>
      <c r="C27540" s="106"/>
      <c r="D27540" s="139"/>
      <c r="P27540" s="142"/>
      <c r="Q27540" s="142"/>
      <c r="R27540" s="142"/>
      <c r="S27540" s="139"/>
    </row>
    <row r="27541" spans="2:19" ht="15.75" customHeight="1" x14ac:dyDescent="0.25">
      <c r="B27541" s="106"/>
      <c r="C27541" s="106"/>
      <c r="D27541" s="139"/>
      <c r="P27541" s="142"/>
      <c r="Q27541" s="142"/>
      <c r="R27541" s="142"/>
      <c r="S27541" s="139"/>
    </row>
    <row r="27542" spans="2:19" ht="15.75" customHeight="1" x14ac:dyDescent="0.25">
      <c r="B27542" s="106"/>
      <c r="C27542" s="106"/>
      <c r="D27542" s="139"/>
      <c r="P27542" s="142"/>
      <c r="Q27542" s="142"/>
      <c r="R27542" s="142"/>
      <c r="S27542" s="139"/>
    </row>
    <row r="27543" spans="2:19" ht="15.75" customHeight="1" x14ac:dyDescent="0.25">
      <c r="B27543" s="106"/>
      <c r="C27543" s="106"/>
      <c r="D27543" s="139"/>
      <c r="P27543" s="142"/>
      <c r="Q27543" s="142"/>
      <c r="R27543" s="142"/>
      <c r="S27543" s="139"/>
    </row>
    <row r="27544" spans="2:19" ht="15.75" customHeight="1" x14ac:dyDescent="0.25">
      <c r="B27544" s="106"/>
      <c r="C27544" s="106"/>
      <c r="D27544" s="139"/>
      <c r="P27544" s="142"/>
      <c r="Q27544" s="142"/>
      <c r="R27544" s="142"/>
      <c r="S27544" s="139"/>
    </row>
    <row r="27545" spans="2:19" ht="15.75" customHeight="1" x14ac:dyDescent="0.25">
      <c r="B27545" s="106"/>
      <c r="C27545" s="106"/>
      <c r="D27545" s="139"/>
      <c r="P27545" s="142"/>
      <c r="Q27545" s="142"/>
      <c r="R27545" s="142"/>
      <c r="S27545" s="139"/>
    </row>
    <row r="27546" spans="2:19" ht="15.75" customHeight="1" x14ac:dyDescent="0.25">
      <c r="B27546" s="106"/>
      <c r="C27546" s="106"/>
      <c r="D27546" s="139"/>
      <c r="P27546" s="142"/>
      <c r="Q27546" s="142"/>
      <c r="R27546" s="142"/>
      <c r="S27546" s="139"/>
    </row>
    <row r="27547" spans="2:19" ht="15.75" customHeight="1" x14ac:dyDescent="0.25">
      <c r="B27547" s="106"/>
      <c r="C27547" s="106"/>
      <c r="D27547" s="139"/>
      <c r="P27547" s="142"/>
      <c r="Q27547" s="142"/>
      <c r="R27547" s="142"/>
      <c r="S27547" s="139"/>
    </row>
    <row r="27548" spans="2:19" ht="15.75" customHeight="1" x14ac:dyDescent="0.25">
      <c r="B27548" s="106"/>
      <c r="C27548" s="106"/>
      <c r="D27548" s="139"/>
      <c r="P27548" s="142"/>
      <c r="Q27548" s="142"/>
      <c r="R27548" s="142"/>
      <c r="S27548" s="139"/>
    </row>
    <row r="27549" spans="2:19" ht="15.75" customHeight="1" x14ac:dyDescent="0.25">
      <c r="B27549" s="106"/>
      <c r="C27549" s="106"/>
      <c r="D27549" s="139"/>
      <c r="P27549" s="142"/>
      <c r="Q27549" s="142"/>
      <c r="R27549" s="142"/>
      <c r="S27549" s="139"/>
    </row>
    <row r="27550" spans="2:19" ht="15.75" customHeight="1" x14ac:dyDescent="0.25">
      <c r="B27550" s="106"/>
      <c r="C27550" s="106"/>
      <c r="D27550" s="139"/>
      <c r="P27550" s="142"/>
      <c r="Q27550" s="142"/>
      <c r="R27550" s="142"/>
      <c r="S27550" s="139"/>
    </row>
    <row r="27551" spans="2:19" ht="15.75" customHeight="1" x14ac:dyDescent="0.25">
      <c r="B27551" s="106"/>
      <c r="C27551" s="106"/>
      <c r="D27551" s="139"/>
      <c r="P27551" s="142"/>
      <c r="Q27551" s="142"/>
      <c r="R27551" s="142"/>
      <c r="S27551" s="139"/>
    </row>
    <row r="27552" spans="2:19" ht="15.75" customHeight="1" x14ac:dyDescent="0.25">
      <c r="B27552" s="106"/>
      <c r="C27552" s="106"/>
      <c r="D27552" s="139"/>
      <c r="P27552" s="142"/>
      <c r="Q27552" s="142"/>
      <c r="R27552" s="142"/>
      <c r="S27552" s="139"/>
    </row>
    <row r="27553" spans="2:19" ht="15.75" customHeight="1" x14ac:dyDescent="0.25">
      <c r="B27553" s="106"/>
      <c r="C27553" s="106"/>
      <c r="D27553" s="139"/>
      <c r="P27553" s="142"/>
      <c r="Q27553" s="142"/>
      <c r="R27553" s="142"/>
      <c r="S27553" s="139"/>
    </row>
    <row r="27554" spans="2:19" ht="15.75" customHeight="1" x14ac:dyDescent="0.25">
      <c r="B27554" s="106"/>
      <c r="C27554" s="106"/>
      <c r="D27554" s="139"/>
      <c r="P27554" s="142"/>
      <c r="Q27554" s="142"/>
      <c r="R27554" s="142"/>
      <c r="S27554" s="139"/>
    </row>
    <row r="27555" spans="2:19" ht="15.75" customHeight="1" x14ac:dyDescent="0.25">
      <c r="B27555" s="106"/>
      <c r="C27555" s="106"/>
      <c r="D27555" s="139"/>
      <c r="P27555" s="142"/>
      <c r="Q27555" s="142"/>
      <c r="R27555" s="142"/>
      <c r="S27555" s="139"/>
    </row>
    <row r="27556" spans="2:19" ht="15.75" customHeight="1" x14ac:dyDescent="0.25">
      <c r="B27556" s="106"/>
      <c r="C27556" s="106"/>
      <c r="D27556" s="139"/>
      <c r="P27556" s="142"/>
      <c r="Q27556" s="142"/>
      <c r="R27556" s="142"/>
      <c r="S27556" s="139"/>
    </row>
    <row r="27557" spans="2:19" ht="15.75" customHeight="1" x14ac:dyDescent="0.25">
      <c r="B27557" s="106"/>
      <c r="C27557" s="106"/>
      <c r="D27557" s="139"/>
      <c r="P27557" s="142"/>
      <c r="Q27557" s="142"/>
      <c r="R27557" s="142"/>
      <c r="S27557" s="139"/>
    </row>
    <row r="27558" spans="2:19" ht="15.75" customHeight="1" x14ac:dyDescent="0.25">
      <c r="B27558" s="106"/>
      <c r="C27558" s="106"/>
      <c r="D27558" s="139"/>
      <c r="P27558" s="142"/>
      <c r="Q27558" s="142"/>
      <c r="R27558" s="142"/>
      <c r="S27558" s="139"/>
    </row>
    <row r="27559" spans="2:19" ht="15.75" customHeight="1" x14ac:dyDescent="0.25">
      <c r="B27559" s="106"/>
      <c r="C27559" s="106"/>
      <c r="D27559" s="139"/>
      <c r="P27559" s="142"/>
      <c r="Q27559" s="142"/>
      <c r="R27559" s="142"/>
      <c r="S27559" s="139"/>
    </row>
    <row r="27560" spans="2:19" ht="15.75" customHeight="1" x14ac:dyDescent="0.25">
      <c r="B27560" s="106"/>
      <c r="C27560" s="106"/>
      <c r="D27560" s="139"/>
      <c r="P27560" s="142"/>
      <c r="Q27560" s="142"/>
      <c r="R27560" s="142"/>
      <c r="S27560" s="139"/>
    </row>
    <row r="27561" spans="2:19" ht="15.75" customHeight="1" x14ac:dyDescent="0.25">
      <c r="B27561" s="106"/>
      <c r="C27561" s="106"/>
      <c r="D27561" s="139"/>
      <c r="P27561" s="142"/>
      <c r="Q27561" s="142"/>
      <c r="R27561" s="142"/>
      <c r="S27561" s="139"/>
    </row>
    <row r="27562" spans="2:19" ht="15.75" customHeight="1" x14ac:dyDescent="0.25">
      <c r="B27562" s="106"/>
      <c r="C27562" s="106"/>
      <c r="D27562" s="139"/>
      <c r="P27562" s="142"/>
      <c r="Q27562" s="142"/>
      <c r="R27562" s="142"/>
      <c r="S27562" s="139"/>
    </row>
    <row r="27563" spans="2:19" ht="15.75" customHeight="1" x14ac:dyDescent="0.25">
      <c r="B27563" s="106"/>
      <c r="C27563" s="106"/>
      <c r="D27563" s="139"/>
      <c r="P27563" s="142"/>
      <c r="Q27563" s="142"/>
      <c r="R27563" s="142"/>
      <c r="S27563" s="139"/>
    </row>
    <row r="27564" spans="2:19" ht="15.75" customHeight="1" x14ac:dyDescent="0.25">
      <c r="B27564" s="106"/>
      <c r="C27564" s="106"/>
      <c r="D27564" s="139"/>
      <c r="P27564" s="142"/>
      <c r="Q27564" s="142"/>
      <c r="R27564" s="142"/>
      <c r="S27564" s="139"/>
    </row>
    <row r="27565" spans="2:19" ht="15.75" customHeight="1" x14ac:dyDescent="0.25">
      <c r="B27565" s="106"/>
      <c r="C27565" s="106"/>
      <c r="D27565" s="139"/>
      <c r="P27565" s="142"/>
      <c r="Q27565" s="142"/>
      <c r="R27565" s="142"/>
      <c r="S27565" s="139"/>
    </row>
    <row r="27566" spans="2:19" ht="15.75" customHeight="1" x14ac:dyDescent="0.25">
      <c r="B27566" s="106"/>
      <c r="C27566" s="106"/>
      <c r="D27566" s="139"/>
      <c r="P27566" s="142"/>
      <c r="Q27566" s="142"/>
      <c r="R27566" s="142"/>
      <c r="S27566" s="139"/>
    </row>
    <row r="27567" spans="2:19" ht="15.75" customHeight="1" x14ac:dyDescent="0.25">
      <c r="B27567" s="106"/>
      <c r="C27567" s="106"/>
      <c r="D27567" s="139"/>
      <c r="P27567" s="142"/>
      <c r="Q27567" s="142"/>
      <c r="R27567" s="142"/>
      <c r="S27567" s="139"/>
    </row>
    <row r="27568" spans="2:19" ht="15.75" customHeight="1" x14ac:dyDescent="0.25">
      <c r="B27568" s="106"/>
      <c r="C27568" s="106"/>
      <c r="D27568" s="139"/>
      <c r="P27568" s="142"/>
      <c r="Q27568" s="142"/>
      <c r="R27568" s="142"/>
      <c r="S27568" s="139"/>
    </row>
    <row r="27569" spans="2:19" ht="15.75" customHeight="1" x14ac:dyDescent="0.25">
      <c r="B27569" s="106"/>
      <c r="C27569" s="106"/>
      <c r="D27569" s="139"/>
      <c r="P27569" s="142"/>
      <c r="Q27569" s="142"/>
      <c r="R27569" s="142"/>
      <c r="S27569" s="139"/>
    </row>
    <row r="27570" spans="2:19" ht="15.75" customHeight="1" x14ac:dyDescent="0.25">
      <c r="B27570" s="106"/>
      <c r="C27570" s="106"/>
      <c r="D27570" s="139"/>
      <c r="P27570" s="142"/>
      <c r="Q27570" s="142"/>
      <c r="R27570" s="142"/>
      <c r="S27570" s="139"/>
    </row>
    <row r="27571" spans="2:19" ht="15.75" customHeight="1" x14ac:dyDescent="0.25">
      <c r="B27571" s="106"/>
      <c r="C27571" s="106"/>
      <c r="D27571" s="139"/>
      <c r="P27571" s="142"/>
      <c r="Q27571" s="142"/>
      <c r="R27571" s="142"/>
      <c r="S27571" s="139"/>
    </row>
    <row r="27572" spans="2:19" ht="15.75" customHeight="1" x14ac:dyDescent="0.25">
      <c r="B27572" s="106"/>
      <c r="C27572" s="106"/>
      <c r="D27572" s="139"/>
      <c r="P27572" s="142"/>
      <c r="Q27572" s="142"/>
      <c r="R27572" s="142"/>
      <c r="S27572" s="139"/>
    </row>
    <row r="27573" spans="2:19" ht="15.75" customHeight="1" x14ac:dyDescent="0.25">
      <c r="B27573" s="106"/>
      <c r="C27573" s="106"/>
      <c r="D27573" s="139"/>
      <c r="P27573" s="142"/>
      <c r="Q27573" s="142"/>
      <c r="R27573" s="142"/>
      <c r="S27573" s="139"/>
    </row>
    <row r="27574" spans="2:19" ht="15.75" customHeight="1" x14ac:dyDescent="0.25">
      <c r="B27574" s="106"/>
      <c r="C27574" s="106"/>
      <c r="D27574" s="139"/>
      <c r="P27574" s="142"/>
      <c r="Q27574" s="142"/>
      <c r="R27574" s="142"/>
      <c r="S27574" s="139"/>
    </row>
    <row r="27575" spans="2:19" ht="15.75" customHeight="1" x14ac:dyDescent="0.25">
      <c r="B27575" s="106"/>
      <c r="C27575" s="106"/>
      <c r="D27575" s="139"/>
      <c r="P27575" s="142"/>
      <c r="Q27575" s="142"/>
      <c r="R27575" s="142"/>
      <c r="S27575" s="139"/>
    </row>
    <row r="27576" spans="2:19" ht="15.75" customHeight="1" x14ac:dyDescent="0.25">
      <c r="B27576" s="106"/>
      <c r="C27576" s="106"/>
      <c r="D27576" s="139"/>
      <c r="P27576" s="142"/>
      <c r="Q27576" s="142"/>
      <c r="R27576" s="142"/>
      <c r="S27576" s="139"/>
    </row>
    <row r="27577" spans="2:19" ht="15.75" customHeight="1" x14ac:dyDescent="0.25">
      <c r="B27577" s="106"/>
      <c r="C27577" s="106"/>
      <c r="D27577" s="139"/>
      <c r="P27577" s="142"/>
      <c r="Q27577" s="142"/>
      <c r="R27577" s="142"/>
      <c r="S27577" s="139"/>
    </row>
    <row r="27578" spans="2:19" ht="15.75" customHeight="1" x14ac:dyDescent="0.25">
      <c r="B27578" s="106"/>
      <c r="C27578" s="106"/>
      <c r="D27578" s="139"/>
      <c r="P27578" s="142"/>
      <c r="Q27578" s="142"/>
      <c r="R27578" s="142"/>
      <c r="S27578" s="139"/>
    </row>
    <row r="27579" spans="2:19" ht="15.75" customHeight="1" x14ac:dyDescent="0.25">
      <c r="B27579" s="106"/>
      <c r="C27579" s="106"/>
      <c r="D27579" s="139"/>
      <c r="P27579" s="142"/>
      <c r="Q27579" s="142"/>
      <c r="R27579" s="142"/>
      <c r="S27579" s="139"/>
    </row>
    <row r="27580" spans="2:19" ht="15.75" customHeight="1" x14ac:dyDescent="0.25">
      <c r="B27580" s="106"/>
      <c r="C27580" s="106"/>
      <c r="D27580" s="139"/>
      <c r="P27580" s="142"/>
      <c r="Q27580" s="142"/>
      <c r="R27580" s="142"/>
      <c r="S27580" s="139"/>
    </row>
    <row r="27581" spans="2:19" ht="15.75" customHeight="1" x14ac:dyDescent="0.25">
      <c r="B27581" s="106"/>
      <c r="C27581" s="106"/>
      <c r="D27581" s="139"/>
      <c r="P27581" s="142"/>
      <c r="Q27581" s="142"/>
      <c r="R27581" s="142"/>
      <c r="S27581" s="139"/>
    </row>
    <row r="27582" spans="2:19" ht="15.75" customHeight="1" x14ac:dyDescent="0.25">
      <c r="B27582" s="106"/>
      <c r="C27582" s="106"/>
      <c r="D27582" s="139"/>
      <c r="P27582" s="142"/>
      <c r="Q27582" s="142"/>
      <c r="R27582" s="142"/>
      <c r="S27582" s="139"/>
    </row>
    <row r="27583" spans="2:19" ht="15.75" customHeight="1" x14ac:dyDescent="0.25">
      <c r="B27583" s="106"/>
      <c r="C27583" s="106"/>
      <c r="D27583" s="139"/>
      <c r="P27583" s="142"/>
      <c r="Q27583" s="142"/>
      <c r="R27583" s="142"/>
      <c r="S27583" s="139"/>
    </row>
    <row r="27584" spans="2:19" ht="15.75" customHeight="1" x14ac:dyDescent="0.25">
      <c r="B27584" s="106"/>
      <c r="C27584" s="106"/>
      <c r="D27584" s="139"/>
      <c r="P27584" s="142"/>
      <c r="Q27584" s="142"/>
      <c r="R27584" s="142"/>
      <c r="S27584" s="139"/>
    </row>
    <row r="27585" spans="2:19" ht="15.75" customHeight="1" x14ac:dyDescent="0.25">
      <c r="B27585" s="106"/>
      <c r="C27585" s="106"/>
      <c r="D27585" s="139"/>
      <c r="P27585" s="142"/>
      <c r="Q27585" s="142"/>
      <c r="R27585" s="142"/>
      <c r="S27585" s="139"/>
    </row>
    <row r="27586" spans="2:19" ht="15.75" customHeight="1" x14ac:dyDescent="0.25">
      <c r="B27586" s="106"/>
      <c r="C27586" s="106"/>
      <c r="D27586" s="139"/>
      <c r="P27586" s="142"/>
      <c r="Q27586" s="142"/>
      <c r="R27586" s="142"/>
      <c r="S27586" s="139"/>
    </row>
    <row r="27587" spans="2:19" ht="15.75" customHeight="1" x14ac:dyDescent="0.25">
      <c r="B27587" s="106"/>
      <c r="C27587" s="106"/>
      <c r="D27587" s="139"/>
      <c r="P27587" s="142"/>
      <c r="Q27587" s="142"/>
      <c r="R27587" s="142"/>
      <c r="S27587" s="139"/>
    </row>
    <row r="27588" spans="2:19" ht="15.75" customHeight="1" x14ac:dyDescent="0.25">
      <c r="B27588" s="106"/>
      <c r="C27588" s="106"/>
      <c r="D27588" s="139"/>
      <c r="P27588" s="142"/>
      <c r="Q27588" s="142"/>
      <c r="R27588" s="142"/>
      <c r="S27588" s="139"/>
    </row>
    <row r="27589" spans="2:19" ht="15.75" customHeight="1" x14ac:dyDescent="0.25">
      <c r="B27589" s="106"/>
      <c r="C27589" s="106"/>
      <c r="D27589" s="139"/>
      <c r="P27589" s="142"/>
      <c r="Q27589" s="142"/>
      <c r="R27589" s="142"/>
      <c r="S27589" s="139"/>
    </row>
    <row r="27590" spans="2:19" ht="15.75" customHeight="1" x14ac:dyDescent="0.25">
      <c r="B27590" s="106"/>
      <c r="C27590" s="106"/>
      <c r="D27590" s="139"/>
      <c r="P27590" s="142"/>
      <c r="Q27590" s="142"/>
      <c r="R27590" s="142"/>
      <c r="S27590" s="139"/>
    </row>
    <row r="27591" spans="2:19" ht="15.75" customHeight="1" x14ac:dyDescent="0.25">
      <c r="B27591" s="106"/>
      <c r="C27591" s="106"/>
      <c r="D27591" s="139"/>
      <c r="P27591" s="142"/>
      <c r="Q27591" s="142"/>
      <c r="R27591" s="142"/>
      <c r="S27591" s="139"/>
    </row>
    <row r="27592" spans="2:19" ht="15.75" customHeight="1" x14ac:dyDescent="0.25">
      <c r="B27592" s="106"/>
      <c r="C27592" s="106"/>
      <c r="D27592" s="139"/>
      <c r="P27592" s="142"/>
      <c r="Q27592" s="142"/>
      <c r="R27592" s="142"/>
      <c r="S27592" s="139"/>
    </row>
    <row r="27593" spans="2:19" ht="15.75" customHeight="1" x14ac:dyDescent="0.25">
      <c r="B27593" s="106"/>
      <c r="C27593" s="106"/>
      <c r="D27593" s="139"/>
      <c r="P27593" s="142"/>
      <c r="Q27593" s="142"/>
      <c r="R27593" s="142"/>
      <c r="S27593" s="139"/>
    </row>
    <row r="27594" spans="2:19" ht="15.75" customHeight="1" x14ac:dyDescent="0.25">
      <c r="B27594" s="106"/>
      <c r="C27594" s="106"/>
      <c r="D27594" s="139"/>
      <c r="P27594" s="142"/>
      <c r="Q27594" s="142"/>
      <c r="R27594" s="142"/>
      <c r="S27594" s="139"/>
    </row>
    <row r="27595" spans="2:19" ht="15.75" customHeight="1" x14ac:dyDescent="0.25">
      <c r="B27595" s="106"/>
      <c r="C27595" s="106"/>
      <c r="D27595" s="139"/>
      <c r="P27595" s="142"/>
      <c r="Q27595" s="142"/>
      <c r="R27595" s="142"/>
      <c r="S27595" s="139"/>
    </row>
    <row r="27596" spans="2:19" ht="15.75" customHeight="1" x14ac:dyDescent="0.25">
      <c r="B27596" s="106"/>
      <c r="C27596" s="106"/>
      <c r="D27596" s="139"/>
      <c r="P27596" s="142"/>
      <c r="Q27596" s="142"/>
      <c r="R27596" s="142"/>
      <c r="S27596" s="139"/>
    </row>
    <row r="27597" spans="2:19" ht="15.75" customHeight="1" x14ac:dyDescent="0.25">
      <c r="B27597" s="106"/>
      <c r="C27597" s="106"/>
      <c r="D27597" s="139"/>
      <c r="P27597" s="142"/>
      <c r="Q27597" s="142"/>
      <c r="R27597" s="142"/>
      <c r="S27597" s="139"/>
    </row>
    <row r="27598" spans="2:19" ht="15.75" customHeight="1" x14ac:dyDescent="0.25">
      <c r="B27598" s="106"/>
      <c r="C27598" s="106"/>
      <c r="D27598" s="139"/>
      <c r="P27598" s="142"/>
      <c r="Q27598" s="142"/>
      <c r="R27598" s="142"/>
      <c r="S27598" s="139"/>
    </row>
    <row r="27599" spans="2:19" ht="15.75" customHeight="1" x14ac:dyDescent="0.25">
      <c r="B27599" s="106"/>
      <c r="C27599" s="106"/>
      <c r="D27599" s="139"/>
      <c r="P27599" s="142"/>
      <c r="Q27599" s="142"/>
      <c r="R27599" s="142"/>
      <c r="S27599" s="139"/>
    </row>
    <row r="27600" spans="2:19" ht="15.75" customHeight="1" x14ac:dyDescent="0.25">
      <c r="B27600" s="106"/>
      <c r="C27600" s="106"/>
      <c r="D27600" s="139"/>
      <c r="P27600" s="142"/>
      <c r="Q27600" s="142"/>
      <c r="R27600" s="142"/>
      <c r="S27600" s="139"/>
    </row>
    <row r="27601" spans="2:19" ht="15.75" customHeight="1" x14ac:dyDescent="0.25">
      <c r="B27601" s="106"/>
      <c r="C27601" s="106"/>
      <c r="D27601" s="139"/>
      <c r="P27601" s="142"/>
      <c r="Q27601" s="142"/>
      <c r="R27601" s="142"/>
      <c r="S27601" s="139"/>
    </row>
    <row r="27602" spans="2:19" ht="15.75" customHeight="1" x14ac:dyDescent="0.25">
      <c r="B27602" s="106"/>
      <c r="C27602" s="106"/>
      <c r="D27602" s="139"/>
      <c r="P27602" s="142"/>
      <c r="Q27602" s="142"/>
      <c r="R27602" s="142"/>
      <c r="S27602" s="139"/>
    </row>
    <row r="27603" spans="2:19" ht="15.75" customHeight="1" x14ac:dyDescent="0.25">
      <c r="B27603" s="106"/>
      <c r="C27603" s="106"/>
      <c r="D27603" s="139"/>
      <c r="P27603" s="142"/>
      <c r="Q27603" s="142"/>
      <c r="R27603" s="142"/>
      <c r="S27603" s="139"/>
    </row>
    <row r="27604" spans="2:19" ht="15.75" customHeight="1" x14ac:dyDescent="0.25">
      <c r="B27604" s="106"/>
      <c r="C27604" s="106"/>
      <c r="D27604" s="139"/>
      <c r="P27604" s="142"/>
      <c r="Q27604" s="142"/>
      <c r="R27604" s="142"/>
      <c r="S27604" s="139"/>
    </row>
    <row r="27605" spans="2:19" ht="15.75" customHeight="1" x14ac:dyDescent="0.25">
      <c r="B27605" s="106"/>
      <c r="C27605" s="106"/>
      <c r="D27605" s="139"/>
      <c r="P27605" s="142"/>
      <c r="Q27605" s="142"/>
      <c r="R27605" s="142"/>
      <c r="S27605" s="139"/>
    </row>
    <row r="27606" spans="2:19" ht="15.75" customHeight="1" x14ac:dyDescent="0.25">
      <c r="B27606" s="106"/>
      <c r="C27606" s="106"/>
      <c r="D27606" s="139"/>
      <c r="P27606" s="142"/>
      <c r="Q27606" s="142"/>
      <c r="R27606" s="142"/>
      <c r="S27606" s="139"/>
    </row>
    <row r="27607" spans="2:19" ht="15.75" customHeight="1" x14ac:dyDescent="0.25">
      <c r="B27607" s="106"/>
      <c r="C27607" s="106"/>
      <c r="D27607" s="139"/>
      <c r="P27607" s="142"/>
      <c r="Q27607" s="142"/>
      <c r="R27607" s="142"/>
      <c r="S27607" s="139"/>
    </row>
    <row r="27608" spans="2:19" ht="15.75" customHeight="1" x14ac:dyDescent="0.25">
      <c r="B27608" s="106"/>
      <c r="C27608" s="106"/>
      <c r="D27608" s="139"/>
      <c r="P27608" s="142"/>
      <c r="Q27608" s="142"/>
      <c r="R27608" s="142"/>
      <c r="S27608" s="139"/>
    </row>
    <row r="27609" spans="2:19" ht="15.75" customHeight="1" x14ac:dyDescent="0.25">
      <c r="B27609" s="106"/>
      <c r="C27609" s="106"/>
      <c r="D27609" s="139"/>
      <c r="P27609" s="142"/>
      <c r="Q27609" s="142"/>
      <c r="R27609" s="142"/>
      <c r="S27609" s="139"/>
    </row>
    <row r="27610" spans="2:19" ht="15.75" customHeight="1" x14ac:dyDescent="0.25">
      <c r="B27610" s="106"/>
      <c r="C27610" s="106"/>
      <c r="D27610" s="139"/>
      <c r="P27610" s="142"/>
      <c r="Q27610" s="142"/>
      <c r="R27610" s="142"/>
      <c r="S27610" s="139"/>
    </row>
    <row r="27611" spans="2:19" ht="15.75" customHeight="1" x14ac:dyDescent="0.25">
      <c r="B27611" s="106"/>
      <c r="C27611" s="106"/>
      <c r="D27611" s="139"/>
      <c r="P27611" s="142"/>
      <c r="Q27611" s="142"/>
      <c r="R27611" s="142"/>
      <c r="S27611" s="139"/>
    </row>
    <row r="27612" spans="2:19" ht="15.75" customHeight="1" x14ac:dyDescent="0.25">
      <c r="B27612" s="106"/>
      <c r="C27612" s="106"/>
      <c r="D27612" s="139"/>
      <c r="P27612" s="142"/>
      <c r="Q27612" s="142"/>
      <c r="R27612" s="142"/>
      <c r="S27612" s="139"/>
    </row>
    <row r="27613" spans="2:19" ht="15.75" customHeight="1" x14ac:dyDescent="0.25">
      <c r="B27613" s="106"/>
      <c r="C27613" s="106"/>
      <c r="D27613" s="139"/>
      <c r="P27613" s="142"/>
      <c r="Q27613" s="142"/>
      <c r="R27613" s="142"/>
      <c r="S27613" s="139"/>
    </row>
    <row r="27614" spans="2:19" ht="15.75" customHeight="1" x14ac:dyDescent="0.25">
      <c r="B27614" s="106"/>
      <c r="C27614" s="106"/>
      <c r="D27614" s="139"/>
      <c r="P27614" s="142"/>
      <c r="Q27614" s="142"/>
      <c r="R27614" s="142"/>
      <c r="S27614" s="139"/>
    </row>
    <row r="27615" spans="2:19" ht="15.75" customHeight="1" x14ac:dyDescent="0.25">
      <c r="B27615" s="106"/>
      <c r="C27615" s="106"/>
      <c r="D27615" s="139"/>
      <c r="P27615" s="142"/>
      <c r="Q27615" s="142"/>
      <c r="R27615" s="142"/>
      <c r="S27615" s="139"/>
    </row>
    <row r="27616" spans="2:19" ht="15.75" customHeight="1" x14ac:dyDescent="0.25">
      <c r="B27616" s="106"/>
      <c r="C27616" s="106"/>
      <c r="D27616" s="139"/>
      <c r="P27616" s="142"/>
      <c r="Q27616" s="142"/>
      <c r="R27616" s="142"/>
      <c r="S27616" s="139"/>
    </row>
    <row r="27617" spans="2:19" ht="15.75" customHeight="1" x14ac:dyDescent="0.25">
      <c r="B27617" s="106"/>
      <c r="C27617" s="106"/>
      <c r="D27617" s="139"/>
      <c r="P27617" s="142"/>
      <c r="Q27617" s="142"/>
      <c r="R27617" s="142"/>
      <c r="S27617" s="139"/>
    </row>
    <row r="27618" spans="2:19" ht="15.75" customHeight="1" x14ac:dyDescent="0.25">
      <c r="B27618" s="106"/>
      <c r="C27618" s="106"/>
      <c r="D27618" s="139"/>
      <c r="P27618" s="142"/>
      <c r="Q27618" s="142"/>
      <c r="R27618" s="142"/>
      <c r="S27618" s="139"/>
    </row>
    <row r="27619" spans="2:19" ht="15.75" customHeight="1" x14ac:dyDescent="0.25">
      <c r="B27619" s="106"/>
      <c r="C27619" s="106"/>
      <c r="D27619" s="139"/>
      <c r="P27619" s="142"/>
      <c r="Q27619" s="142"/>
      <c r="R27619" s="142"/>
      <c r="S27619" s="139"/>
    </row>
    <row r="27620" spans="2:19" ht="15.75" customHeight="1" x14ac:dyDescent="0.25">
      <c r="B27620" s="106"/>
      <c r="C27620" s="106"/>
      <c r="D27620" s="139"/>
      <c r="P27620" s="142"/>
      <c r="Q27620" s="142"/>
      <c r="R27620" s="142"/>
      <c r="S27620" s="139"/>
    </row>
    <row r="27621" spans="2:19" ht="15.75" customHeight="1" x14ac:dyDescent="0.25">
      <c r="B27621" s="106"/>
      <c r="C27621" s="106"/>
      <c r="D27621" s="139"/>
      <c r="P27621" s="142"/>
      <c r="Q27621" s="142"/>
      <c r="R27621" s="142"/>
      <c r="S27621" s="139"/>
    </row>
    <row r="27622" spans="2:19" ht="15.75" customHeight="1" x14ac:dyDescent="0.25">
      <c r="B27622" s="106"/>
      <c r="C27622" s="106"/>
      <c r="D27622" s="139"/>
      <c r="P27622" s="142"/>
      <c r="Q27622" s="142"/>
      <c r="R27622" s="142"/>
      <c r="S27622" s="139"/>
    </row>
    <row r="27623" spans="2:19" ht="15.75" customHeight="1" x14ac:dyDescent="0.25">
      <c r="B27623" s="106"/>
      <c r="C27623" s="106"/>
      <c r="D27623" s="139"/>
      <c r="P27623" s="142"/>
      <c r="Q27623" s="142"/>
      <c r="R27623" s="142"/>
      <c r="S27623" s="139"/>
    </row>
    <row r="27624" spans="2:19" ht="15.75" customHeight="1" x14ac:dyDescent="0.25">
      <c r="B27624" s="106"/>
      <c r="C27624" s="106"/>
      <c r="D27624" s="139"/>
      <c r="P27624" s="142"/>
      <c r="Q27624" s="142"/>
      <c r="R27624" s="142"/>
      <c r="S27624" s="139"/>
    </row>
    <row r="27625" spans="2:19" ht="15.75" customHeight="1" x14ac:dyDescent="0.25">
      <c r="B27625" s="106"/>
      <c r="C27625" s="106"/>
      <c r="D27625" s="139"/>
      <c r="P27625" s="142"/>
      <c r="Q27625" s="142"/>
      <c r="R27625" s="142"/>
      <c r="S27625" s="139"/>
    </row>
    <row r="27626" spans="2:19" ht="15.75" customHeight="1" x14ac:dyDescent="0.25">
      <c r="B27626" s="106"/>
      <c r="C27626" s="106"/>
      <c r="D27626" s="139"/>
      <c r="P27626" s="142"/>
      <c r="Q27626" s="142"/>
      <c r="R27626" s="142"/>
      <c r="S27626" s="139"/>
    </row>
    <row r="27627" spans="2:19" ht="15.75" customHeight="1" x14ac:dyDescent="0.25">
      <c r="B27627" s="106"/>
      <c r="C27627" s="106"/>
      <c r="D27627" s="139"/>
      <c r="P27627" s="142"/>
      <c r="Q27627" s="142"/>
      <c r="R27627" s="142"/>
      <c r="S27627" s="139"/>
    </row>
    <row r="27628" spans="2:19" ht="15.75" customHeight="1" x14ac:dyDescent="0.25">
      <c r="B27628" s="106"/>
      <c r="C27628" s="106"/>
      <c r="D27628" s="139"/>
      <c r="P27628" s="142"/>
      <c r="Q27628" s="142"/>
      <c r="R27628" s="142"/>
      <c r="S27628" s="139"/>
    </row>
    <row r="27629" spans="2:19" ht="15.75" customHeight="1" x14ac:dyDescent="0.25">
      <c r="B27629" s="106"/>
      <c r="C27629" s="106"/>
      <c r="D27629" s="139"/>
      <c r="P27629" s="142"/>
      <c r="Q27629" s="142"/>
      <c r="R27629" s="142"/>
      <c r="S27629" s="139"/>
    </row>
    <row r="27630" spans="2:19" ht="15.75" customHeight="1" x14ac:dyDescent="0.25">
      <c r="B27630" s="106"/>
      <c r="C27630" s="106"/>
      <c r="D27630" s="139"/>
      <c r="P27630" s="142"/>
      <c r="Q27630" s="142"/>
      <c r="R27630" s="142"/>
      <c r="S27630" s="139"/>
    </row>
    <row r="27631" spans="2:19" ht="15.75" customHeight="1" x14ac:dyDescent="0.25">
      <c r="B27631" s="106"/>
      <c r="C27631" s="106"/>
      <c r="D27631" s="139"/>
      <c r="P27631" s="142"/>
      <c r="Q27631" s="142"/>
      <c r="R27631" s="142"/>
      <c r="S27631" s="139"/>
    </row>
    <row r="27632" spans="2:19" ht="15.75" customHeight="1" x14ac:dyDescent="0.25">
      <c r="B27632" s="106"/>
      <c r="C27632" s="106"/>
      <c r="D27632" s="139"/>
      <c r="P27632" s="142"/>
      <c r="Q27632" s="142"/>
      <c r="R27632" s="142"/>
      <c r="S27632" s="139"/>
    </row>
    <row r="27633" spans="2:19" ht="15.75" customHeight="1" x14ac:dyDescent="0.25">
      <c r="B27633" s="106"/>
      <c r="C27633" s="106"/>
      <c r="D27633" s="139"/>
      <c r="P27633" s="142"/>
      <c r="Q27633" s="142"/>
      <c r="R27633" s="142"/>
      <c r="S27633" s="139"/>
    </row>
    <row r="27634" spans="2:19" ht="15.75" customHeight="1" x14ac:dyDescent="0.25">
      <c r="B27634" s="106"/>
      <c r="C27634" s="106"/>
      <c r="D27634" s="139"/>
      <c r="P27634" s="142"/>
      <c r="Q27634" s="142"/>
      <c r="R27634" s="142"/>
      <c r="S27634" s="139"/>
    </row>
    <row r="27635" spans="2:19" ht="15.75" customHeight="1" x14ac:dyDescent="0.25">
      <c r="B27635" s="106"/>
      <c r="C27635" s="106"/>
      <c r="D27635" s="139"/>
      <c r="P27635" s="142"/>
      <c r="Q27635" s="142"/>
      <c r="R27635" s="142"/>
      <c r="S27635" s="139"/>
    </row>
    <row r="27636" spans="2:19" ht="15.75" customHeight="1" x14ac:dyDescent="0.25">
      <c r="B27636" s="106"/>
      <c r="C27636" s="106"/>
      <c r="D27636" s="139"/>
      <c r="P27636" s="142"/>
      <c r="Q27636" s="142"/>
      <c r="R27636" s="142"/>
      <c r="S27636" s="139"/>
    </row>
    <row r="27637" spans="2:19" ht="15.75" customHeight="1" x14ac:dyDescent="0.25">
      <c r="B27637" s="106"/>
      <c r="C27637" s="106"/>
      <c r="D27637" s="139"/>
      <c r="P27637" s="142"/>
      <c r="Q27637" s="142"/>
      <c r="R27637" s="142"/>
      <c r="S27637" s="139"/>
    </row>
    <row r="27638" spans="2:19" ht="15.75" customHeight="1" x14ac:dyDescent="0.25">
      <c r="B27638" s="106"/>
      <c r="C27638" s="106"/>
      <c r="D27638" s="139"/>
      <c r="P27638" s="142"/>
      <c r="Q27638" s="142"/>
      <c r="R27638" s="142"/>
      <c r="S27638" s="139"/>
    </row>
    <row r="27639" spans="2:19" ht="15.75" customHeight="1" x14ac:dyDescent="0.25">
      <c r="B27639" s="106"/>
      <c r="C27639" s="106"/>
      <c r="D27639" s="139"/>
      <c r="P27639" s="142"/>
      <c r="Q27639" s="142"/>
      <c r="R27639" s="142"/>
      <c r="S27639" s="139"/>
    </row>
    <row r="27640" spans="2:19" ht="15.75" customHeight="1" x14ac:dyDescent="0.25">
      <c r="B27640" s="106"/>
      <c r="C27640" s="106"/>
      <c r="D27640" s="139"/>
      <c r="P27640" s="142"/>
      <c r="Q27640" s="142"/>
      <c r="R27640" s="142"/>
      <c r="S27640" s="139"/>
    </row>
    <row r="27641" spans="2:19" ht="15.75" customHeight="1" x14ac:dyDescent="0.25">
      <c r="B27641" s="106"/>
      <c r="C27641" s="106"/>
      <c r="D27641" s="139"/>
      <c r="P27641" s="142"/>
      <c r="Q27641" s="142"/>
      <c r="R27641" s="142"/>
      <c r="S27641" s="139"/>
    </row>
    <row r="27642" spans="2:19" ht="15.75" customHeight="1" x14ac:dyDescent="0.25">
      <c r="B27642" s="106"/>
      <c r="C27642" s="106"/>
      <c r="D27642" s="139"/>
      <c r="P27642" s="142"/>
      <c r="Q27642" s="142"/>
      <c r="R27642" s="142"/>
      <c r="S27642" s="139"/>
    </row>
    <row r="27643" spans="2:19" ht="15.75" customHeight="1" x14ac:dyDescent="0.25">
      <c r="B27643" s="106"/>
      <c r="C27643" s="106"/>
      <c r="D27643" s="139"/>
      <c r="P27643" s="142"/>
      <c r="Q27643" s="142"/>
      <c r="R27643" s="142"/>
      <c r="S27643" s="139"/>
    </row>
    <row r="27644" spans="2:19" ht="15.75" customHeight="1" x14ac:dyDescent="0.25">
      <c r="B27644" s="106"/>
      <c r="C27644" s="106"/>
      <c r="D27644" s="139"/>
      <c r="P27644" s="142"/>
      <c r="Q27644" s="142"/>
      <c r="R27644" s="142"/>
      <c r="S27644" s="139"/>
    </row>
    <row r="27645" spans="2:19" ht="15.75" customHeight="1" x14ac:dyDescent="0.25">
      <c r="B27645" s="106"/>
      <c r="C27645" s="106"/>
      <c r="D27645" s="139"/>
      <c r="P27645" s="142"/>
      <c r="Q27645" s="142"/>
      <c r="R27645" s="142"/>
      <c r="S27645" s="139"/>
    </row>
    <row r="27646" spans="2:19" ht="15.75" customHeight="1" x14ac:dyDescent="0.25">
      <c r="B27646" s="106"/>
      <c r="C27646" s="106"/>
      <c r="D27646" s="139"/>
      <c r="P27646" s="142"/>
      <c r="Q27646" s="142"/>
      <c r="R27646" s="142"/>
      <c r="S27646" s="139"/>
    </row>
    <row r="27647" spans="2:19" ht="15.75" customHeight="1" x14ac:dyDescent="0.25">
      <c r="B27647" s="106"/>
      <c r="C27647" s="106"/>
      <c r="D27647" s="139"/>
      <c r="P27647" s="142"/>
      <c r="Q27647" s="142"/>
      <c r="R27647" s="142"/>
      <c r="S27647" s="139"/>
    </row>
    <row r="27648" spans="2:19" ht="15.75" customHeight="1" x14ac:dyDescent="0.25">
      <c r="B27648" s="106"/>
      <c r="C27648" s="106"/>
      <c r="D27648" s="139"/>
      <c r="P27648" s="142"/>
      <c r="Q27648" s="142"/>
      <c r="R27648" s="142"/>
      <c r="S27648" s="139"/>
    </row>
    <row r="27649" spans="2:19" ht="15.75" customHeight="1" x14ac:dyDescent="0.25">
      <c r="B27649" s="106"/>
      <c r="C27649" s="106"/>
      <c r="D27649" s="139"/>
      <c r="P27649" s="142"/>
      <c r="Q27649" s="142"/>
      <c r="R27649" s="142"/>
      <c r="S27649" s="139"/>
    </row>
    <row r="27650" spans="2:19" ht="15.75" customHeight="1" x14ac:dyDescent="0.25">
      <c r="B27650" s="106"/>
      <c r="C27650" s="106"/>
      <c r="D27650" s="139"/>
      <c r="P27650" s="142"/>
      <c r="Q27650" s="142"/>
      <c r="R27650" s="142"/>
      <c r="S27650" s="139"/>
    </row>
    <row r="27651" spans="2:19" ht="15.75" customHeight="1" x14ac:dyDescent="0.25">
      <c r="B27651" s="106"/>
      <c r="C27651" s="106"/>
      <c r="D27651" s="139"/>
      <c r="P27651" s="142"/>
      <c r="Q27651" s="142"/>
      <c r="R27651" s="142"/>
      <c r="S27651" s="139"/>
    </row>
    <row r="27652" spans="2:19" ht="15.75" customHeight="1" x14ac:dyDescent="0.25">
      <c r="B27652" s="106"/>
      <c r="C27652" s="106"/>
      <c r="D27652" s="139"/>
      <c r="P27652" s="142"/>
      <c r="Q27652" s="142"/>
      <c r="R27652" s="142"/>
      <c r="S27652" s="139"/>
    </row>
    <row r="27653" spans="2:19" ht="15.75" customHeight="1" x14ac:dyDescent="0.25">
      <c r="B27653" s="106"/>
      <c r="C27653" s="106"/>
      <c r="D27653" s="139"/>
      <c r="P27653" s="142"/>
      <c r="Q27653" s="142"/>
      <c r="R27653" s="142"/>
      <c r="S27653" s="139"/>
    </row>
    <row r="27654" spans="2:19" ht="15.75" customHeight="1" x14ac:dyDescent="0.25">
      <c r="B27654" s="106"/>
      <c r="C27654" s="106"/>
      <c r="D27654" s="139"/>
      <c r="P27654" s="142"/>
      <c r="Q27654" s="142"/>
      <c r="R27654" s="142"/>
      <c r="S27654" s="139"/>
    </row>
    <row r="27655" spans="2:19" ht="15.75" customHeight="1" x14ac:dyDescent="0.25">
      <c r="B27655" s="106"/>
      <c r="C27655" s="106"/>
      <c r="D27655" s="139"/>
      <c r="P27655" s="142"/>
      <c r="Q27655" s="142"/>
      <c r="R27655" s="142"/>
      <c r="S27655" s="139"/>
    </row>
    <row r="27656" spans="2:19" ht="15.75" customHeight="1" x14ac:dyDescent="0.25">
      <c r="B27656" s="106"/>
      <c r="C27656" s="106"/>
      <c r="D27656" s="139"/>
      <c r="P27656" s="142"/>
      <c r="Q27656" s="142"/>
      <c r="R27656" s="142"/>
      <c r="S27656" s="139"/>
    </row>
    <row r="27657" spans="2:19" ht="15.75" customHeight="1" x14ac:dyDescent="0.25">
      <c r="B27657" s="106"/>
      <c r="C27657" s="106"/>
      <c r="D27657" s="139"/>
      <c r="P27657" s="142"/>
      <c r="Q27657" s="142"/>
      <c r="R27657" s="142"/>
      <c r="S27657" s="139"/>
    </row>
    <row r="27658" spans="2:19" ht="15.75" customHeight="1" x14ac:dyDescent="0.25">
      <c r="B27658" s="106"/>
      <c r="C27658" s="106"/>
      <c r="D27658" s="139"/>
      <c r="P27658" s="142"/>
      <c r="Q27658" s="142"/>
      <c r="R27658" s="142"/>
      <c r="S27658" s="139"/>
    </row>
    <row r="27659" spans="2:19" ht="15.75" customHeight="1" x14ac:dyDescent="0.25">
      <c r="B27659" s="106"/>
      <c r="C27659" s="106"/>
      <c r="D27659" s="139"/>
      <c r="P27659" s="142"/>
      <c r="Q27659" s="142"/>
      <c r="R27659" s="142"/>
      <c r="S27659" s="139"/>
    </row>
    <row r="27660" spans="2:19" ht="15.75" customHeight="1" x14ac:dyDescent="0.25">
      <c r="B27660" s="106"/>
      <c r="C27660" s="106"/>
      <c r="D27660" s="139"/>
      <c r="P27660" s="142"/>
      <c r="Q27660" s="142"/>
      <c r="R27660" s="142"/>
      <c r="S27660" s="139"/>
    </row>
    <row r="27661" spans="2:19" ht="15.75" customHeight="1" x14ac:dyDescent="0.25">
      <c r="B27661" s="106"/>
      <c r="C27661" s="106"/>
      <c r="D27661" s="139"/>
      <c r="P27661" s="142"/>
      <c r="Q27661" s="142"/>
      <c r="R27661" s="142"/>
      <c r="S27661" s="139"/>
    </row>
    <row r="27662" spans="2:19" ht="15.75" customHeight="1" x14ac:dyDescent="0.25">
      <c r="B27662" s="106"/>
      <c r="C27662" s="106"/>
      <c r="D27662" s="139"/>
      <c r="P27662" s="142"/>
      <c r="Q27662" s="142"/>
      <c r="R27662" s="142"/>
      <c r="S27662" s="139"/>
    </row>
    <row r="27663" spans="2:19" ht="15.75" customHeight="1" x14ac:dyDescent="0.25">
      <c r="B27663" s="106"/>
      <c r="C27663" s="106"/>
      <c r="D27663" s="139"/>
      <c r="P27663" s="142"/>
      <c r="Q27663" s="142"/>
      <c r="R27663" s="142"/>
      <c r="S27663" s="139"/>
    </row>
    <row r="27664" spans="2:19" ht="15.75" customHeight="1" x14ac:dyDescent="0.25">
      <c r="B27664" s="106"/>
      <c r="C27664" s="106"/>
      <c r="D27664" s="139"/>
      <c r="P27664" s="142"/>
      <c r="Q27664" s="142"/>
      <c r="R27664" s="142"/>
      <c r="S27664" s="139"/>
    </row>
    <row r="27665" spans="2:19" ht="15.75" customHeight="1" x14ac:dyDescent="0.25">
      <c r="B27665" s="106"/>
      <c r="C27665" s="106"/>
      <c r="D27665" s="139"/>
      <c r="P27665" s="142"/>
      <c r="Q27665" s="142"/>
      <c r="R27665" s="142"/>
      <c r="S27665" s="139"/>
    </row>
    <row r="27666" spans="2:19" ht="15.75" customHeight="1" x14ac:dyDescent="0.25">
      <c r="B27666" s="106"/>
      <c r="C27666" s="106"/>
      <c r="D27666" s="139"/>
      <c r="P27666" s="142"/>
      <c r="Q27666" s="142"/>
      <c r="R27666" s="142"/>
      <c r="S27666" s="139"/>
    </row>
    <row r="27667" spans="2:19" ht="15.75" customHeight="1" x14ac:dyDescent="0.25">
      <c r="B27667" s="106"/>
      <c r="C27667" s="106"/>
      <c r="D27667" s="139"/>
      <c r="P27667" s="142"/>
      <c r="Q27667" s="142"/>
      <c r="R27667" s="142"/>
      <c r="S27667" s="139"/>
    </row>
    <row r="27668" spans="2:19" ht="15.75" customHeight="1" x14ac:dyDescent="0.25">
      <c r="B27668" s="106"/>
      <c r="C27668" s="106"/>
      <c r="D27668" s="139"/>
      <c r="P27668" s="142"/>
      <c r="Q27668" s="142"/>
      <c r="R27668" s="142"/>
      <c r="S27668" s="139"/>
    </row>
    <row r="27669" spans="2:19" ht="15.75" customHeight="1" x14ac:dyDescent="0.25">
      <c r="B27669" s="106"/>
      <c r="C27669" s="106"/>
      <c r="D27669" s="139"/>
      <c r="P27669" s="142"/>
      <c r="Q27669" s="142"/>
      <c r="R27669" s="142"/>
      <c r="S27669" s="139"/>
    </row>
    <row r="27670" spans="2:19" ht="15.75" customHeight="1" x14ac:dyDescent="0.25">
      <c r="B27670" s="106"/>
      <c r="C27670" s="106"/>
      <c r="D27670" s="139"/>
      <c r="P27670" s="142"/>
      <c r="Q27670" s="142"/>
      <c r="R27670" s="142"/>
      <c r="S27670" s="139"/>
    </row>
    <row r="27671" spans="2:19" ht="15.75" customHeight="1" x14ac:dyDescent="0.25">
      <c r="B27671" s="106"/>
      <c r="C27671" s="106"/>
      <c r="D27671" s="139"/>
      <c r="P27671" s="142"/>
      <c r="Q27671" s="142"/>
      <c r="R27671" s="142"/>
      <c r="S27671" s="139"/>
    </row>
    <row r="27672" spans="2:19" ht="15.75" customHeight="1" x14ac:dyDescent="0.25">
      <c r="B27672" s="106"/>
      <c r="C27672" s="106"/>
      <c r="D27672" s="139"/>
      <c r="P27672" s="142"/>
      <c r="Q27672" s="142"/>
      <c r="R27672" s="142"/>
      <c r="S27672" s="139"/>
    </row>
    <row r="27673" spans="2:19" ht="15.75" customHeight="1" x14ac:dyDescent="0.25">
      <c r="B27673" s="106"/>
      <c r="C27673" s="106"/>
      <c r="D27673" s="139"/>
      <c r="P27673" s="142"/>
      <c r="Q27673" s="142"/>
      <c r="R27673" s="142"/>
      <c r="S27673" s="139"/>
    </row>
    <row r="27674" spans="2:19" ht="15.75" customHeight="1" x14ac:dyDescent="0.25">
      <c r="B27674" s="106"/>
      <c r="C27674" s="106"/>
      <c r="D27674" s="139"/>
      <c r="P27674" s="142"/>
      <c r="Q27674" s="142"/>
      <c r="R27674" s="142"/>
      <c r="S27674" s="139"/>
    </row>
    <row r="27675" spans="2:19" ht="15.75" customHeight="1" x14ac:dyDescent="0.25">
      <c r="B27675" s="106"/>
      <c r="C27675" s="106"/>
      <c r="D27675" s="139"/>
      <c r="P27675" s="142"/>
      <c r="Q27675" s="142"/>
      <c r="R27675" s="142"/>
      <c r="S27675" s="139"/>
    </row>
    <row r="27676" spans="2:19" ht="15.75" customHeight="1" x14ac:dyDescent="0.25">
      <c r="B27676" s="106"/>
      <c r="C27676" s="106"/>
      <c r="D27676" s="139"/>
      <c r="P27676" s="142"/>
      <c r="Q27676" s="142"/>
      <c r="R27676" s="142"/>
      <c r="S27676" s="139"/>
    </row>
    <row r="27677" spans="2:19" ht="15.75" customHeight="1" x14ac:dyDescent="0.25">
      <c r="B27677" s="106"/>
      <c r="C27677" s="106"/>
      <c r="D27677" s="139"/>
      <c r="P27677" s="142"/>
      <c r="Q27677" s="142"/>
      <c r="R27677" s="142"/>
      <c r="S27677" s="139"/>
    </row>
    <row r="27678" spans="2:19" ht="15.75" customHeight="1" x14ac:dyDescent="0.25">
      <c r="B27678" s="106"/>
      <c r="C27678" s="106"/>
      <c r="D27678" s="139"/>
      <c r="P27678" s="142"/>
      <c r="Q27678" s="142"/>
      <c r="R27678" s="142"/>
      <c r="S27678" s="139"/>
    </row>
    <row r="27679" spans="2:19" ht="15.75" customHeight="1" x14ac:dyDescent="0.25">
      <c r="B27679" s="106"/>
      <c r="C27679" s="106"/>
      <c r="D27679" s="139"/>
      <c r="P27679" s="142"/>
      <c r="Q27679" s="142"/>
      <c r="R27679" s="142"/>
      <c r="S27679" s="139"/>
    </row>
    <row r="27680" spans="2:19" ht="15.75" customHeight="1" x14ac:dyDescent="0.25">
      <c r="B27680" s="106"/>
      <c r="C27680" s="106"/>
      <c r="D27680" s="139"/>
      <c r="P27680" s="142"/>
      <c r="Q27680" s="142"/>
      <c r="R27680" s="142"/>
      <c r="S27680" s="139"/>
    </row>
    <row r="27681" spans="2:19" ht="15.75" customHeight="1" x14ac:dyDescent="0.25">
      <c r="B27681" s="106"/>
      <c r="C27681" s="106"/>
      <c r="D27681" s="139"/>
      <c r="P27681" s="142"/>
      <c r="Q27681" s="142"/>
      <c r="R27681" s="142"/>
      <c r="S27681" s="139"/>
    </row>
    <row r="27682" spans="2:19" ht="15.75" customHeight="1" x14ac:dyDescent="0.25">
      <c r="B27682" s="106"/>
      <c r="C27682" s="106"/>
      <c r="D27682" s="139"/>
      <c r="P27682" s="142"/>
      <c r="Q27682" s="142"/>
      <c r="R27682" s="142"/>
      <c r="S27682" s="139"/>
    </row>
    <row r="27683" spans="2:19" ht="15.75" customHeight="1" x14ac:dyDescent="0.25">
      <c r="B27683" s="106"/>
      <c r="C27683" s="106"/>
      <c r="D27683" s="139"/>
      <c r="P27683" s="142"/>
      <c r="Q27683" s="142"/>
      <c r="R27683" s="142"/>
      <c r="S27683" s="139"/>
    </row>
    <row r="27684" spans="2:19" ht="15.75" customHeight="1" x14ac:dyDescent="0.25">
      <c r="B27684" s="106"/>
      <c r="C27684" s="106"/>
      <c r="D27684" s="139"/>
      <c r="P27684" s="142"/>
      <c r="Q27684" s="142"/>
      <c r="R27684" s="142"/>
      <c r="S27684" s="139"/>
    </row>
    <row r="27685" spans="2:19" ht="15.75" customHeight="1" x14ac:dyDescent="0.25">
      <c r="B27685" s="106"/>
      <c r="C27685" s="106"/>
      <c r="D27685" s="139"/>
      <c r="P27685" s="142"/>
      <c r="Q27685" s="142"/>
      <c r="R27685" s="142"/>
      <c r="S27685" s="139"/>
    </row>
    <row r="27686" spans="2:19" ht="15.75" customHeight="1" x14ac:dyDescent="0.25">
      <c r="B27686" s="106"/>
      <c r="C27686" s="106"/>
      <c r="D27686" s="139"/>
      <c r="P27686" s="142"/>
      <c r="Q27686" s="142"/>
      <c r="R27686" s="142"/>
      <c r="S27686" s="139"/>
    </row>
    <row r="27687" spans="2:19" ht="15.75" customHeight="1" x14ac:dyDescent="0.25">
      <c r="B27687" s="106"/>
      <c r="C27687" s="106"/>
      <c r="D27687" s="139"/>
      <c r="P27687" s="142"/>
      <c r="Q27687" s="142"/>
      <c r="R27687" s="142"/>
      <c r="S27687" s="139"/>
    </row>
    <row r="27688" spans="2:19" ht="15.75" customHeight="1" x14ac:dyDescent="0.25">
      <c r="B27688" s="106"/>
      <c r="C27688" s="106"/>
      <c r="D27688" s="139"/>
      <c r="P27688" s="142"/>
      <c r="Q27688" s="142"/>
      <c r="R27688" s="142"/>
      <c r="S27688" s="139"/>
    </row>
    <row r="27689" spans="2:19" ht="15.75" customHeight="1" x14ac:dyDescent="0.25">
      <c r="B27689" s="106"/>
      <c r="C27689" s="106"/>
      <c r="D27689" s="139"/>
      <c r="P27689" s="142"/>
      <c r="Q27689" s="142"/>
      <c r="R27689" s="142"/>
      <c r="S27689" s="139"/>
    </row>
    <row r="27690" spans="2:19" ht="15.75" customHeight="1" x14ac:dyDescent="0.25">
      <c r="B27690" s="106"/>
      <c r="C27690" s="106"/>
      <c r="D27690" s="139"/>
      <c r="P27690" s="142"/>
      <c r="Q27690" s="142"/>
      <c r="R27690" s="142"/>
      <c r="S27690" s="139"/>
    </row>
    <row r="27691" spans="2:19" ht="15.75" customHeight="1" x14ac:dyDescent="0.25">
      <c r="B27691" s="106"/>
      <c r="C27691" s="106"/>
      <c r="D27691" s="139"/>
      <c r="P27691" s="142"/>
      <c r="Q27691" s="142"/>
      <c r="R27691" s="142"/>
      <c r="S27691" s="139"/>
    </row>
    <row r="27692" spans="2:19" ht="15.75" customHeight="1" x14ac:dyDescent="0.25">
      <c r="B27692" s="106"/>
      <c r="C27692" s="106"/>
      <c r="D27692" s="139"/>
      <c r="P27692" s="142"/>
      <c r="Q27692" s="142"/>
      <c r="R27692" s="142"/>
      <c r="S27692" s="139"/>
    </row>
    <row r="27693" spans="2:19" ht="15.75" customHeight="1" x14ac:dyDescent="0.25">
      <c r="B27693" s="106"/>
      <c r="C27693" s="106"/>
      <c r="D27693" s="139"/>
      <c r="P27693" s="142"/>
      <c r="Q27693" s="142"/>
      <c r="R27693" s="142"/>
      <c r="S27693" s="139"/>
    </row>
    <row r="27694" spans="2:19" ht="15.75" customHeight="1" x14ac:dyDescent="0.25">
      <c r="B27694" s="106"/>
      <c r="C27694" s="106"/>
      <c r="D27694" s="139"/>
      <c r="P27694" s="142"/>
      <c r="Q27694" s="142"/>
      <c r="R27694" s="142"/>
      <c r="S27694" s="139"/>
    </row>
    <row r="27695" spans="2:19" ht="15.75" customHeight="1" x14ac:dyDescent="0.25">
      <c r="B27695" s="106"/>
      <c r="C27695" s="106"/>
      <c r="D27695" s="139"/>
      <c r="P27695" s="142"/>
      <c r="Q27695" s="142"/>
      <c r="R27695" s="142"/>
      <c r="S27695" s="139"/>
    </row>
    <row r="27696" spans="2:19" ht="15.75" customHeight="1" x14ac:dyDescent="0.25">
      <c r="B27696" s="106"/>
      <c r="C27696" s="106"/>
      <c r="D27696" s="139"/>
      <c r="P27696" s="142"/>
      <c r="Q27696" s="142"/>
      <c r="R27696" s="142"/>
      <c r="S27696" s="139"/>
    </row>
    <row r="27697" spans="2:19" ht="15.75" customHeight="1" x14ac:dyDescent="0.25">
      <c r="B27697" s="106"/>
      <c r="C27697" s="106"/>
      <c r="D27697" s="139"/>
      <c r="P27697" s="142"/>
      <c r="Q27697" s="142"/>
      <c r="R27697" s="142"/>
      <c r="S27697" s="139"/>
    </row>
    <row r="27698" spans="2:19" ht="15.75" customHeight="1" x14ac:dyDescent="0.25">
      <c r="B27698" s="106"/>
      <c r="C27698" s="106"/>
      <c r="D27698" s="139"/>
      <c r="P27698" s="142"/>
      <c r="Q27698" s="142"/>
      <c r="R27698" s="142"/>
      <c r="S27698" s="139"/>
    </row>
    <row r="27699" spans="2:19" ht="15.75" customHeight="1" x14ac:dyDescent="0.25">
      <c r="B27699" s="106"/>
      <c r="C27699" s="106"/>
      <c r="D27699" s="139"/>
      <c r="P27699" s="142"/>
      <c r="Q27699" s="142"/>
      <c r="R27699" s="142"/>
      <c r="S27699" s="139"/>
    </row>
    <row r="27700" spans="2:19" ht="15.75" customHeight="1" x14ac:dyDescent="0.25">
      <c r="B27700" s="106"/>
      <c r="C27700" s="106"/>
      <c r="D27700" s="139"/>
      <c r="P27700" s="142"/>
      <c r="Q27700" s="142"/>
      <c r="R27700" s="142"/>
      <c r="S27700" s="139"/>
    </row>
    <row r="27701" spans="2:19" ht="15.75" customHeight="1" x14ac:dyDescent="0.25">
      <c r="B27701" s="106"/>
      <c r="C27701" s="106"/>
      <c r="D27701" s="139"/>
      <c r="P27701" s="142"/>
      <c r="Q27701" s="142"/>
      <c r="R27701" s="142"/>
      <c r="S27701" s="139"/>
    </row>
    <row r="27702" spans="2:19" ht="15.75" customHeight="1" x14ac:dyDescent="0.25">
      <c r="B27702" s="106"/>
      <c r="C27702" s="106"/>
      <c r="D27702" s="139"/>
      <c r="P27702" s="142"/>
      <c r="Q27702" s="142"/>
      <c r="R27702" s="142"/>
      <c r="S27702" s="139"/>
    </row>
    <row r="27703" spans="2:19" ht="15.75" customHeight="1" x14ac:dyDescent="0.25">
      <c r="B27703" s="106"/>
      <c r="C27703" s="106"/>
      <c r="D27703" s="139"/>
      <c r="P27703" s="142"/>
      <c r="Q27703" s="142"/>
      <c r="R27703" s="142"/>
      <c r="S27703" s="139"/>
    </row>
    <row r="27704" spans="2:19" ht="15.75" customHeight="1" x14ac:dyDescent="0.25">
      <c r="B27704" s="106"/>
      <c r="C27704" s="106"/>
      <c r="D27704" s="139"/>
      <c r="P27704" s="142"/>
      <c r="Q27704" s="142"/>
      <c r="R27704" s="142"/>
      <c r="S27704" s="139"/>
    </row>
    <row r="27705" spans="2:19" ht="15.75" customHeight="1" x14ac:dyDescent="0.25">
      <c r="B27705" s="106"/>
      <c r="C27705" s="106"/>
      <c r="D27705" s="139"/>
      <c r="P27705" s="142"/>
      <c r="Q27705" s="142"/>
      <c r="R27705" s="142"/>
      <c r="S27705" s="139"/>
    </row>
    <row r="27706" spans="2:19" ht="15.75" customHeight="1" x14ac:dyDescent="0.25">
      <c r="B27706" s="106"/>
      <c r="C27706" s="106"/>
      <c r="D27706" s="139"/>
      <c r="P27706" s="142"/>
      <c r="Q27706" s="142"/>
      <c r="R27706" s="142"/>
      <c r="S27706" s="139"/>
    </row>
    <row r="27707" spans="2:19" ht="15.75" customHeight="1" x14ac:dyDescent="0.25">
      <c r="B27707" s="106"/>
      <c r="C27707" s="106"/>
      <c r="D27707" s="139"/>
      <c r="P27707" s="142"/>
      <c r="Q27707" s="142"/>
      <c r="R27707" s="142"/>
      <c r="S27707" s="139"/>
    </row>
    <row r="27708" spans="2:19" ht="15.75" customHeight="1" x14ac:dyDescent="0.25">
      <c r="B27708" s="106"/>
      <c r="C27708" s="106"/>
      <c r="D27708" s="139"/>
      <c r="P27708" s="142"/>
      <c r="Q27708" s="142"/>
      <c r="R27708" s="142"/>
      <c r="S27708" s="139"/>
    </row>
    <row r="27709" spans="2:19" ht="15.75" customHeight="1" x14ac:dyDescent="0.25">
      <c r="B27709" s="106"/>
      <c r="C27709" s="106"/>
      <c r="D27709" s="139"/>
      <c r="P27709" s="142"/>
      <c r="Q27709" s="142"/>
      <c r="R27709" s="142"/>
      <c r="S27709" s="139"/>
    </row>
    <row r="27710" spans="2:19" ht="15.75" customHeight="1" x14ac:dyDescent="0.25">
      <c r="B27710" s="106"/>
      <c r="C27710" s="106"/>
      <c r="D27710" s="139"/>
      <c r="P27710" s="142"/>
      <c r="Q27710" s="142"/>
      <c r="R27710" s="142"/>
      <c r="S27710" s="139"/>
    </row>
    <row r="27711" spans="2:19" ht="15.75" customHeight="1" x14ac:dyDescent="0.25">
      <c r="B27711" s="106"/>
      <c r="C27711" s="106"/>
      <c r="D27711" s="139"/>
      <c r="P27711" s="142"/>
      <c r="Q27711" s="142"/>
      <c r="R27711" s="142"/>
      <c r="S27711" s="139"/>
    </row>
    <row r="27712" spans="2:19" ht="15.75" customHeight="1" x14ac:dyDescent="0.25">
      <c r="B27712" s="106"/>
      <c r="C27712" s="106"/>
      <c r="D27712" s="139"/>
      <c r="P27712" s="142"/>
      <c r="Q27712" s="142"/>
      <c r="R27712" s="142"/>
      <c r="S27712" s="139"/>
    </row>
    <row r="27713" spans="2:19" ht="15.75" customHeight="1" x14ac:dyDescent="0.25">
      <c r="B27713" s="106"/>
      <c r="C27713" s="106"/>
      <c r="D27713" s="139"/>
      <c r="P27713" s="142"/>
      <c r="Q27713" s="142"/>
      <c r="R27713" s="142"/>
      <c r="S27713" s="139"/>
    </row>
    <row r="27714" spans="2:19" ht="15.75" customHeight="1" x14ac:dyDescent="0.25">
      <c r="B27714" s="106"/>
      <c r="C27714" s="106"/>
      <c r="D27714" s="139"/>
      <c r="P27714" s="142"/>
      <c r="Q27714" s="142"/>
      <c r="R27714" s="142"/>
      <c r="S27714" s="139"/>
    </row>
    <row r="27715" spans="2:19" ht="15.75" customHeight="1" x14ac:dyDescent="0.25">
      <c r="B27715" s="106"/>
      <c r="C27715" s="106"/>
      <c r="D27715" s="139"/>
      <c r="P27715" s="142"/>
      <c r="Q27715" s="142"/>
      <c r="R27715" s="142"/>
      <c r="S27715" s="139"/>
    </row>
    <row r="27716" spans="2:19" ht="15.75" customHeight="1" x14ac:dyDescent="0.25">
      <c r="B27716" s="106"/>
      <c r="C27716" s="106"/>
      <c r="D27716" s="139"/>
      <c r="P27716" s="142"/>
      <c r="Q27716" s="142"/>
      <c r="R27716" s="142"/>
      <c r="S27716" s="139"/>
    </row>
    <row r="27717" spans="2:19" ht="15.75" customHeight="1" x14ac:dyDescent="0.25">
      <c r="B27717" s="106"/>
      <c r="C27717" s="106"/>
      <c r="D27717" s="139"/>
      <c r="P27717" s="142"/>
      <c r="Q27717" s="142"/>
      <c r="R27717" s="142"/>
      <c r="S27717" s="139"/>
    </row>
    <row r="27718" spans="2:19" ht="15.75" customHeight="1" x14ac:dyDescent="0.25">
      <c r="B27718" s="106"/>
      <c r="C27718" s="106"/>
      <c r="D27718" s="139"/>
      <c r="P27718" s="142"/>
      <c r="Q27718" s="142"/>
      <c r="R27718" s="142"/>
      <c r="S27718" s="139"/>
    </row>
    <row r="27719" spans="2:19" ht="15.75" customHeight="1" x14ac:dyDescent="0.25">
      <c r="B27719" s="106"/>
      <c r="C27719" s="106"/>
      <c r="D27719" s="139"/>
      <c r="P27719" s="142"/>
      <c r="Q27719" s="142"/>
      <c r="R27719" s="142"/>
      <c r="S27719" s="139"/>
    </row>
    <row r="27720" spans="2:19" ht="15.75" customHeight="1" x14ac:dyDescent="0.25">
      <c r="B27720" s="106"/>
      <c r="C27720" s="106"/>
      <c r="D27720" s="139"/>
      <c r="P27720" s="142"/>
      <c r="Q27720" s="142"/>
      <c r="R27720" s="142"/>
      <c r="S27720" s="139"/>
    </row>
    <row r="27721" spans="2:19" ht="15.75" customHeight="1" x14ac:dyDescent="0.25">
      <c r="B27721" s="106"/>
      <c r="C27721" s="106"/>
      <c r="D27721" s="139"/>
      <c r="P27721" s="142"/>
      <c r="Q27721" s="142"/>
      <c r="R27721" s="142"/>
      <c r="S27721" s="139"/>
    </row>
    <row r="27722" spans="2:19" ht="15.75" customHeight="1" x14ac:dyDescent="0.25">
      <c r="B27722" s="106"/>
      <c r="C27722" s="106"/>
      <c r="D27722" s="139"/>
      <c r="P27722" s="142"/>
      <c r="Q27722" s="142"/>
      <c r="R27722" s="142"/>
      <c r="S27722" s="139"/>
    </row>
    <row r="27723" spans="2:19" ht="15.75" customHeight="1" x14ac:dyDescent="0.25">
      <c r="B27723" s="106"/>
      <c r="C27723" s="106"/>
      <c r="D27723" s="139"/>
      <c r="P27723" s="142"/>
      <c r="Q27723" s="142"/>
      <c r="R27723" s="142"/>
      <c r="S27723" s="139"/>
    </row>
    <row r="27724" spans="2:19" ht="15.75" customHeight="1" x14ac:dyDescent="0.25">
      <c r="B27724" s="106"/>
      <c r="C27724" s="106"/>
      <c r="D27724" s="139"/>
      <c r="P27724" s="142"/>
      <c r="Q27724" s="142"/>
      <c r="R27724" s="142"/>
      <c r="S27724" s="139"/>
    </row>
    <row r="27725" spans="2:19" ht="15.75" customHeight="1" x14ac:dyDescent="0.25">
      <c r="B27725" s="106"/>
      <c r="C27725" s="106"/>
      <c r="D27725" s="139"/>
      <c r="P27725" s="142"/>
      <c r="Q27725" s="142"/>
      <c r="R27725" s="142"/>
      <c r="S27725" s="139"/>
    </row>
    <row r="27726" spans="2:19" ht="15.75" customHeight="1" x14ac:dyDescent="0.25">
      <c r="B27726" s="106"/>
      <c r="C27726" s="106"/>
      <c r="D27726" s="139"/>
      <c r="P27726" s="142"/>
      <c r="Q27726" s="142"/>
      <c r="R27726" s="142"/>
      <c r="S27726" s="139"/>
    </row>
    <row r="27727" spans="2:19" ht="15.75" customHeight="1" x14ac:dyDescent="0.25">
      <c r="B27727" s="106"/>
      <c r="C27727" s="106"/>
      <c r="D27727" s="139"/>
      <c r="P27727" s="142"/>
      <c r="Q27727" s="142"/>
      <c r="R27727" s="142"/>
      <c r="S27727" s="139"/>
    </row>
    <row r="27728" spans="2:19" ht="15.75" customHeight="1" x14ac:dyDescent="0.25">
      <c r="B27728" s="106"/>
      <c r="C27728" s="106"/>
      <c r="D27728" s="139"/>
      <c r="P27728" s="142"/>
      <c r="Q27728" s="142"/>
      <c r="R27728" s="142"/>
      <c r="S27728" s="139"/>
    </row>
    <row r="27729" spans="2:19" ht="15.75" customHeight="1" x14ac:dyDescent="0.25">
      <c r="B27729" s="106"/>
      <c r="C27729" s="106"/>
      <c r="D27729" s="139"/>
      <c r="P27729" s="142"/>
      <c r="Q27729" s="142"/>
      <c r="R27729" s="142"/>
      <c r="S27729" s="139"/>
    </row>
    <row r="27730" spans="2:19" ht="15.75" customHeight="1" x14ac:dyDescent="0.25">
      <c r="B27730" s="106"/>
      <c r="C27730" s="106"/>
      <c r="D27730" s="139"/>
      <c r="P27730" s="142"/>
      <c r="Q27730" s="142"/>
      <c r="R27730" s="142"/>
      <c r="S27730" s="139"/>
    </row>
    <row r="27731" spans="2:19" ht="15.75" customHeight="1" x14ac:dyDescent="0.25">
      <c r="B27731" s="106"/>
      <c r="C27731" s="106"/>
      <c r="D27731" s="139"/>
      <c r="P27731" s="142"/>
      <c r="Q27731" s="142"/>
      <c r="R27731" s="142"/>
      <c r="S27731" s="139"/>
    </row>
    <row r="27732" spans="2:19" ht="15.75" customHeight="1" x14ac:dyDescent="0.25">
      <c r="B27732" s="106"/>
      <c r="C27732" s="106"/>
      <c r="D27732" s="139"/>
      <c r="P27732" s="142"/>
      <c r="Q27732" s="142"/>
      <c r="R27732" s="142"/>
      <c r="S27732" s="139"/>
    </row>
    <row r="27733" spans="2:19" ht="15.75" customHeight="1" x14ac:dyDescent="0.25">
      <c r="B27733" s="106"/>
      <c r="C27733" s="106"/>
      <c r="D27733" s="139"/>
      <c r="P27733" s="142"/>
      <c r="Q27733" s="142"/>
      <c r="R27733" s="142"/>
      <c r="S27733" s="139"/>
    </row>
    <row r="27734" spans="2:19" ht="15.75" customHeight="1" x14ac:dyDescent="0.25">
      <c r="B27734" s="106"/>
      <c r="C27734" s="106"/>
      <c r="D27734" s="139"/>
      <c r="P27734" s="142"/>
      <c r="Q27734" s="142"/>
      <c r="R27734" s="142"/>
      <c r="S27734" s="139"/>
    </row>
    <row r="27735" spans="2:19" ht="15.75" customHeight="1" x14ac:dyDescent="0.25">
      <c r="B27735" s="106"/>
      <c r="C27735" s="106"/>
      <c r="D27735" s="139"/>
      <c r="P27735" s="142"/>
      <c r="Q27735" s="142"/>
      <c r="R27735" s="142"/>
      <c r="S27735" s="139"/>
    </row>
    <row r="27736" spans="2:19" ht="15.75" customHeight="1" x14ac:dyDescent="0.25">
      <c r="B27736" s="106"/>
      <c r="C27736" s="106"/>
      <c r="D27736" s="139"/>
      <c r="P27736" s="142"/>
      <c r="Q27736" s="142"/>
      <c r="R27736" s="142"/>
      <c r="S27736" s="139"/>
    </row>
    <row r="27737" spans="2:19" ht="15.75" customHeight="1" x14ac:dyDescent="0.25">
      <c r="B27737" s="106"/>
      <c r="C27737" s="106"/>
      <c r="D27737" s="139"/>
      <c r="P27737" s="142"/>
      <c r="Q27737" s="142"/>
      <c r="R27737" s="142"/>
      <c r="S27737" s="139"/>
    </row>
    <row r="27738" spans="2:19" ht="15.75" customHeight="1" x14ac:dyDescent="0.25">
      <c r="B27738" s="106"/>
      <c r="C27738" s="106"/>
      <c r="D27738" s="139"/>
      <c r="P27738" s="142"/>
      <c r="Q27738" s="142"/>
      <c r="R27738" s="142"/>
      <c r="S27738" s="139"/>
    </row>
    <row r="27739" spans="2:19" ht="15.75" customHeight="1" x14ac:dyDescent="0.25">
      <c r="B27739" s="106"/>
      <c r="C27739" s="106"/>
      <c r="D27739" s="139"/>
      <c r="P27739" s="142"/>
      <c r="Q27739" s="142"/>
      <c r="R27739" s="142"/>
      <c r="S27739" s="139"/>
    </row>
    <row r="27740" spans="2:19" ht="15.75" customHeight="1" x14ac:dyDescent="0.25">
      <c r="B27740" s="106"/>
      <c r="C27740" s="106"/>
      <c r="D27740" s="139"/>
      <c r="P27740" s="142"/>
      <c r="Q27740" s="142"/>
      <c r="R27740" s="142"/>
      <c r="S27740" s="139"/>
    </row>
    <row r="27741" spans="2:19" ht="15.75" customHeight="1" x14ac:dyDescent="0.25">
      <c r="B27741" s="106"/>
      <c r="C27741" s="106"/>
      <c r="D27741" s="139"/>
      <c r="P27741" s="142"/>
      <c r="Q27741" s="142"/>
      <c r="R27741" s="142"/>
      <c r="S27741" s="139"/>
    </row>
    <row r="27742" spans="2:19" ht="15.75" customHeight="1" x14ac:dyDescent="0.25">
      <c r="B27742" s="106"/>
      <c r="C27742" s="106"/>
      <c r="D27742" s="139"/>
      <c r="P27742" s="142"/>
      <c r="Q27742" s="142"/>
      <c r="R27742" s="142"/>
      <c r="S27742" s="139"/>
    </row>
    <row r="27743" spans="2:19" ht="15.75" customHeight="1" x14ac:dyDescent="0.25">
      <c r="B27743" s="106"/>
      <c r="C27743" s="106"/>
      <c r="D27743" s="139"/>
      <c r="P27743" s="142"/>
      <c r="Q27743" s="142"/>
      <c r="R27743" s="142"/>
      <c r="S27743" s="139"/>
    </row>
    <row r="27744" spans="2:19" ht="15.75" customHeight="1" x14ac:dyDescent="0.25">
      <c r="B27744" s="106"/>
      <c r="C27744" s="106"/>
      <c r="D27744" s="139"/>
      <c r="P27744" s="142"/>
      <c r="Q27744" s="142"/>
      <c r="R27744" s="142"/>
      <c r="S27744" s="139"/>
    </row>
    <row r="27745" spans="2:19" ht="15.75" customHeight="1" x14ac:dyDescent="0.25">
      <c r="B27745" s="106"/>
      <c r="C27745" s="106"/>
      <c r="D27745" s="139"/>
      <c r="P27745" s="142"/>
      <c r="Q27745" s="142"/>
      <c r="R27745" s="142"/>
      <c r="S27745" s="139"/>
    </row>
    <row r="27746" spans="2:19" ht="15.75" customHeight="1" x14ac:dyDescent="0.25">
      <c r="B27746" s="106"/>
      <c r="C27746" s="106"/>
      <c r="D27746" s="139"/>
      <c r="P27746" s="142"/>
      <c r="Q27746" s="142"/>
      <c r="R27746" s="142"/>
      <c r="S27746" s="139"/>
    </row>
    <row r="27747" spans="2:19" ht="15.75" customHeight="1" x14ac:dyDescent="0.25">
      <c r="B27747" s="106"/>
      <c r="C27747" s="106"/>
      <c r="D27747" s="139"/>
      <c r="P27747" s="142"/>
      <c r="Q27747" s="142"/>
      <c r="R27747" s="142"/>
      <c r="S27747" s="139"/>
    </row>
    <row r="27748" spans="2:19" ht="15.75" customHeight="1" x14ac:dyDescent="0.25">
      <c r="B27748" s="106"/>
      <c r="C27748" s="106"/>
      <c r="D27748" s="139"/>
      <c r="P27748" s="142"/>
      <c r="Q27748" s="142"/>
      <c r="R27748" s="142"/>
      <c r="S27748" s="139"/>
    </row>
    <row r="27749" spans="2:19" ht="15.75" customHeight="1" x14ac:dyDescent="0.25">
      <c r="B27749" s="106"/>
      <c r="C27749" s="106"/>
      <c r="D27749" s="139"/>
      <c r="P27749" s="142"/>
      <c r="Q27749" s="142"/>
      <c r="R27749" s="142"/>
      <c r="S27749" s="139"/>
    </row>
    <row r="27750" spans="2:19" ht="15.75" customHeight="1" x14ac:dyDescent="0.25">
      <c r="B27750" s="106"/>
      <c r="C27750" s="106"/>
      <c r="D27750" s="139"/>
      <c r="P27750" s="142"/>
      <c r="Q27750" s="142"/>
      <c r="R27750" s="142"/>
      <c r="S27750" s="139"/>
    </row>
    <row r="27751" spans="2:19" ht="15.75" customHeight="1" x14ac:dyDescent="0.25">
      <c r="B27751" s="106"/>
      <c r="C27751" s="106"/>
      <c r="D27751" s="139"/>
      <c r="P27751" s="142"/>
      <c r="Q27751" s="142"/>
      <c r="R27751" s="142"/>
      <c r="S27751" s="139"/>
    </row>
    <row r="27752" spans="2:19" ht="15.75" customHeight="1" x14ac:dyDescent="0.25">
      <c r="B27752" s="106"/>
      <c r="C27752" s="106"/>
      <c r="D27752" s="139"/>
      <c r="P27752" s="142"/>
      <c r="Q27752" s="142"/>
      <c r="R27752" s="142"/>
      <c r="S27752" s="139"/>
    </row>
    <row r="27753" spans="2:19" ht="15.75" customHeight="1" x14ac:dyDescent="0.25">
      <c r="B27753" s="106"/>
      <c r="C27753" s="106"/>
      <c r="D27753" s="139"/>
      <c r="P27753" s="142"/>
      <c r="Q27753" s="142"/>
      <c r="R27753" s="142"/>
      <c r="S27753" s="139"/>
    </row>
    <row r="27754" spans="2:19" ht="15.75" customHeight="1" x14ac:dyDescent="0.25">
      <c r="B27754" s="106"/>
      <c r="C27754" s="106"/>
      <c r="D27754" s="139"/>
      <c r="P27754" s="142"/>
      <c r="Q27754" s="142"/>
      <c r="R27754" s="142"/>
      <c r="S27754" s="139"/>
    </row>
    <row r="27755" spans="2:19" ht="15.75" customHeight="1" x14ac:dyDescent="0.25">
      <c r="B27755" s="106"/>
      <c r="C27755" s="106"/>
      <c r="D27755" s="139"/>
      <c r="P27755" s="142"/>
      <c r="Q27755" s="142"/>
      <c r="R27755" s="142"/>
      <c r="S27755" s="139"/>
    </row>
    <row r="27756" spans="2:19" ht="15.75" customHeight="1" x14ac:dyDescent="0.25">
      <c r="B27756" s="106"/>
      <c r="C27756" s="106"/>
      <c r="D27756" s="139"/>
      <c r="P27756" s="142"/>
      <c r="Q27756" s="142"/>
      <c r="R27756" s="142"/>
      <c r="S27756" s="139"/>
    </row>
    <row r="27757" spans="2:19" ht="15.75" customHeight="1" x14ac:dyDescent="0.25">
      <c r="B27757" s="106"/>
      <c r="C27757" s="106"/>
      <c r="D27757" s="139"/>
      <c r="P27757" s="142"/>
      <c r="Q27757" s="142"/>
      <c r="R27757" s="142"/>
      <c r="S27757" s="139"/>
    </row>
    <row r="27758" spans="2:19" ht="15.75" customHeight="1" x14ac:dyDescent="0.25">
      <c r="B27758" s="106"/>
      <c r="C27758" s="106"/>
      <c r="D27758" s="139"/>
      <c r="P27758" s="142"/>
      <c r="Q27758" s="142"/>
      <c r="R27758" s="142"/>
      <c r="S27758" s="139"/>
    </row>
    <row r="27759" spans="2:19" ht="15.75" customHeight="1" x14ac:dyDescent="0.25">
      <c r="B27759" s="106"/>
      <c r="C27759" s="106"/>
      <c r="D27759" s="139"/>
      <c r="P27759" s="142"/>
      <c r="Q27759" s="142"/>
      <c r="R27759" s="142"/>
      <c r="S27759" s="139"/>
    </row>
    <row r="27760" spans="2:19" ht="15.75" customHeight="1" x14ac:dyDescent="0.25">
      <c r="B27760" s="106"/>
      <c r="C27760" s="106"/>
      <c r="D27760" s="139"/>
      <c r="P27760" s="142"/>
      <c r="Q27760" s="142"/>
      <c r="R27760" s="142"/>
      <c r="S27760" s="139"/>
    </row>
    <row r="27761" spans="2:19" ht="15.75" customHeight="1" x14ac:dyDescent="0.25">
      <c r="B27761" s="106"/>
      <c r="C27761" s="106"/>
      <c r="D27761" s="139"/>
      <c r="P27761" s="142"/>
      <c r="Q27761" s="142"/>
      <c r="R27761" s="142"/>
      <c r="S27761" s="139"/>
    </row>
    <row r="27762" spans="2:19" ht="15.75" customHeight="1" x14ac:dyDescent="0.25">
      <c r="B27762" s="106"/>
      <c r="C27762" s="106"/>
      <c r="D27762" s="139"/>
      <c r="P27762" s="142"/>
      <c r="Q27762" s="142"/>
      <c r="R27762" s="142"/>
      <c r="S27762" s="139"/>
    </row>
    <row r="27763" spans="2:19" ht="15.75" customHeight="1" x14ac:dyDescent="0.25">
      <c r="B27763" s="106"/>
      <c r="C27763" s="106"/>
      <c r="D27763" s="139"/>
      <c r="P27763" s="142"/>
      <c r="Q27763" s="142"/>
      <c r="R27763" s="142"/>
      <c r="S27763" s="139"/>
    </row>
    <row r="27764" spans="2:19" ht="15.75" customHeight="1" x14ac:dyDescent="0.25">
      <c r="B27764" s="106"/>
      <c r="C27764" s="106"/>
      <c r="D27764" s="139"/>
      <c r="P27764" s="142"/>
      <c r="Q27764" s="142"/>
      <c r="R27764" s="142"/>
      <c r="S27764" s="139"/>
    </row>
    <row r="27765" spans="2:19" ht="15.75" customHeight="1" x14ac:dyDescent="0.25">
      <c r="B27765" s="106"/>
      <c r="C27765" s="106"/>
      <c r="D27765" s="139"/>
      <c r="P27765" s="142"/>
      <c r="Q27765" s="142"/>
      <c r="R27765" s="142"/>
      <c r="S27765" s="139"/>
    </row>
    <row r="27766" spans="2:19" ht="15.75" customHeight="1" x14ac:dyDescent="0.25">
      <c r="B27766" s="106"/>
      <c r="C27766" s="106"/>
      <c r="D27766" s="139"/>
      <c r="P27766" s="142"/>
      <c r="Q27766" s="142"/>
      <c r="R27766" s="142"/>
      <c r="S27766" s="139"/>
    </row>
    <row r="27767" spans="2:19" ht="15.75" customHeight="1" x14ac:dyDescent="0.25">
      <c r="B27767" s="106"/>
      <c r="C27767" s="106"/>
      <c r="D27767" s="139"/>
      <c r="P27767" s="142"/>
      <c r="Q27767" s="142"/>
      <c r="R27767" s="142"/>
      <c r="S27767" s="139"/>
    </row>
    <row r="27768" spans="2:19" ht="15.75" customHeight="1" x14ac:dyDescent="0.25">
      <c r="B27768" s="106"/>
      <c r="C27768" s="106"/>
      <c r="D27768" s="139"/>
      <c r="P27768" s="142"/>
      <c r="Q27768" s="142"/>
      <c r="R27768" s="142"/>
      <c r="S27768" s="139"/>
    </row>
    <row r="27769" spans="2:19" ht="15.75" customHeight="1" x14ac:dyDescent="0.25">
      <c r="B27769" s="106"/>
      <c r="C27769" s="106"/>
      <c r="D27769" s="139"/>
      <c r="P27769" s="142"/>
      <c r="Q27769" s="142"/>
      <c r="R27769" s="142"/>
      <c r="S27769" s="139"/>
    </row>
    <row r="27770" spans="2:19" ht="15.75" customHeight="1" x14ac:dyDescent="0.25">
      <c r="B27770" s="106"/>
      <c r="C27770" s="106"/>
      <c r="D27770" s="139"/>
      <c r="P27770" s="142"/>
      <c r="Q27770" s="142"/>
      <c r="R27770" s="142"/>
      <c r="S27770" s="139"/>
    </row>
    <row r="27771" spans="2:19" ht="15.75" customHeight="1" x14ac:dyDescent="0.25">
      <c r="B27771" s="106"/>
      <c r="C27771" s="106"/>
      <c r="D27771" s="139"/>
      <c r="P27771" s="142"/>
      <c r="Q27771" s="142"/>
      <c r="R27771" s="142"/>
      <c r="S27771" s="139"/>
    </row>
    <row r="27772" spans="2:19" ht="15.75" customHeight="1" x14ac:dyDescent="0.25">
      <c r="B27772" s="106"/>
      <c r="C27772" s="106"/>
      <c r="D27772" s="139"/>
      <c r="P27772" s="142"/>
      <c r="Q27772" s="142"/>
      <c r="R27772" s="142"/>
      <c r="S27772" s="139"/>
    </row>
    <row r="27773" spans="2:19" ht="15.75" customHeight="1" x14ac:dyDescent="0.25">
      <c r="B27773" s="106"/>
      <c r="C27773" s="106"/>
      <c r="D27773" s="139"/>
      <c r="P27773" s="142"/>
      <c r="Q27773" s="142"/>
      <c r="R27773" s="142"/>
      <c r="S27773" s="139"/>
    </row>
    <row r="27774" spans="2:19" ht="15.75" customHeight="1" x14ac:dyDescent="0.25">
      <c r="B27774" s="106"/>
      <c r="C27774" s="106"/>
      <c r="D27774" s="139"/>
      <c r="P27774" s="142"/>
      <c r="Q27774" s="142"/>
      <c r="R27774" s="142"/>
      <c r="S27774" s="139"/>
    </row>
    <row r="27775" spans="2:19" ht="15.75" customHeight="1" x14ac:dyDescent="0.25">
      <c r="B27775" s="106"/>
      <c r="C27775" s="106"/>
      <c r="D27775" s="139"/>
      <c r="P27775" s="142"/>
      <c r="Q27775" s="142"/>
      <c r="R27775" s="142"/>
      <c r="S27775" s="139"/>
    </row>
    <row r="27776" spans="2:19" ht="15.75" customHeight="1" x14ac:dyDescent="0.25">
      <c r="B27776" s="106"/>
      <c r="C27776" s="106"/>
      <c r="D27776" s="139"/>
      <c r="P27776" s="142"/>
      <c r="Q27776" s="142"/>
      <c r="R27776" s="142"/>
      <c r="S27776" s="139"/>
    </row>
    <row r="27777" spans="2:19" ht="15.75" customHeight="1" x14ac:dyDescent="0.25">
      <c r="B27777" s="106"/>
      <c r="C27777" s="106"/>
      <c r="D27777" s="139"/>
      <c r="P27777" s="142"/>
      <c r="Q27777" s="142"/>
      <c r="R27777" s="142"/>
      <c r="S27777" s="139"/>
    </row>
    <row r="27778" spans="2:19" ht="15.75" customHeight="1" x14ac:dyDescent="0.25">
      <c r="B27778" s="106"/>
      <c r="C27778" s="106"/>
      <c r="D27778" s="139"/>
      <c r="P27778" s="142"/>
      <c r="Q27778" s="142"/>
      <c r="R27778" s="142"/>
      <c r="S27778" s="139"/>
    </row>
    <row r="27779" spans="2:19" ht="15.75" customHeight="1" x14ac:dyDescent="0.25">
      <c r="B27779" s="106"/>
      <c r="C27779" s="106"/>
      <c r="D27779" s="139"/>
      <c r="P27779" s="142"/>
      <c r="Q27779" s="142"/>
      <c r="R27779" s="142"/>
      <c r="S27779" s="139"/>
    </row>
    <row r="27780" spans="2:19" ht="15.75" customHeight="1" x14ac:dyDescent="0.25">
      <c r="B27780" s="106"/>
      <c r="C27780" s="106"/>
      <c r="D27780" s="139"/>
      <c r="P27780" s="142"/>
      <c r="Q27780" s="142"/>
      <c r="R27780" s="142"/>
      <c r="S27780" s="139"/>
    </row>
    <row r="27781" spans="2:19" ht="15.75" customHeight="1" x14ac:dyDescent="0.25">
      <c r="B27781" s="106"/>
      <c r="C27781" s="106"/>
      <c r="D27781" s="139"/>
      <c r="P27781" s="142"/>
      <c r="Q27781" s="142"/>
      <c r="R27781" s="142"/>
      <c r="S27781" s="139"/>
    </row>
    <row r="27782" spans="2:19" ht="15.75" customHeight="1" x14ac:dyDescent="0.25">
      <c r="B27782" s="106"/>
      <c r="C27782" s="106"/>
      <c r="D27782" s="139"/>
      <c r="P27782" s="142"/>
      <c r="Q27782" s="142"/>
      <c r="R27782" s="142"/>
      <c r="S27782" s="139"/>
    </row>
    <row r="27783" spans="2:19" ht="15.75" customHeight="1" x14ac:dyDescent="0.25">
      <c r="B27783" s="106"/>
      <c r="C27783" s="106"/>
      <c r="D27783" s="139"/>
      <c r="P27783" s="142"/>
      <c r="Q27783" s="142"/>
      <c r="R27783" s="142"/>
      <c r="S27783" s="139"/>
    </row>
    <row r="27784" spans="2:19" ht="15.75" customHeight="1" x14ac:dyDescent="0.25">
      <c r="B27784" s="106"/>
      <c r="C27784" s="106"/>
      <c r="D27784" s="139"/>
      <c r="P27784" s="142"/>
      <c r="Q27784" s="142"/>
      <c r="R27784" s="142"/>
      <c r="S27784" s="139"/>
    </row>
    <row r="27785" spans="2:19" ht="15.75" customHeight="1" x14ac:dyDescent="0.25">
      <c r="B27785" s="106"/>
      <c r="C27785" s="106"/>
      <c r="D27785" s="139"/>
      <c r="P27785" s="142"/>
      <c r="Q27785" s="142"/>
      <c r="R27785" s="142"/>
      <c r="S27785" s="139"/>
    </row>
    <row r="27786" spans="2:19" ht="15.75" customHeight="1" x14ac:dyDescent="0.25">
      <c r="B27786" s="106"/>
      <c r="C27786" s="106"/>
      <c r="D27786" s="139"/>
      <c r="P27786" s="142"/>
      <c r="Q27786" s="142"/>
      <c r="R27786" s="142"/>
      <c r="S27786" s="139"/>
    </row>
    <row r="27787" spans="2:19" ht="15.75" customHeight="1" x14ac:dyDescent="0.25">
      <c r="B27787" s="106"/>
      <c r="C27787" s="106"/>
      <c r="D27787" s="139"/>
      <c r="P27787" s="142"/>
      <c r="Q27787" s="142"/>
      <c r="R27787" s="142"/>
      <c r="S27787" s="139"/>
    </row>
    <row r="27788" spans="2:19" ht="15.75" customHeight="1" x14ac:dyDescent="0.25">
      <c r="B27788" s="106"/>
      <c r="C27788" s="106"/>
      <c r="D27788" s="139"/>
      <c r="P27788" s="142"/>
      <c r="Q27788" s="142"/>
      <c r="R27788" s="142"/>
      <c r="S27788" s="139"/>
    </row>
    <row r="27789" spans="2:19" ht="15.75" customHeight="1" x14ac:dyDescent="0.25">
      <c r="B27789" s="106"/>
      <c r="C27789" s="106"/>
      <c r="D27789" s="139"/>
      <c r="P27789" s="142"/>
      <c r="Q27789" s="142"/>
      <c r="R27789" s="142"/>
      <c r="S27789" s="139"/>
    </row>
    <row r="27790" spans="2:19" ht="15.75" customHeight="1" x14ac:dyDescent="0.25">
      <c r="B27790" s="106"/>
      <c r="C27790" s="106"/>
      <c r="D27790" s="139"/>
      <c r="P27790" s="142"/>
      <c r="Q27790" s="142"/>
      <c r="R27790" s="142"/>
      <c r="S27790" s="139"/>
    </row>
    <row r="27791" spans="2:19" ht="15.75" customHeight="1" x14ac:dyDescent="0.25">
      <c r="B27791" s="106"/>
      <c r="C27791" s="106"/>
      <c r="D27791" s="139"/>
      <c r="P27791" s="142"/>
      <c r="Q27791" s="142"/>
      <c r="R27791" s="142"/>
      <c r="S27791" s="139"/>
    </row>
    <row r="27792" spans="2:19" ht="15.75" customHeight="1" x14ac:dyDescent="0.25">
      <c r="B27792" s="106"/>
      <c r="C27792" s="106"/>
      <c r="D27792" s="139"/>
      <c r="P27792" s="142"/>
      <c r="Q27792" s="142"/>
      <c r="R27792" s="142"/>
      <c r="S27792" s="139"/>
    </row>
    <row r="27793" spans="2:19" ht="15.75" customHeight="1" x14ac:dyDescent="0.25">
      <c r="B27793" s="106"/>
      <c r="C27793" s="106"/>
      <c r="D27793" s="139"/>
      <c r="P27793" s="142"/>
      <c r="Q27793" s="142"/>
      <c r="R27793" s="142"/>
      <c r="S27793" s="139"/>
    </row>
    <row r="27794" spans="2:19" ht="15.75" customHeight="1" x14ac:dyDescent="0.25">
      <c r="B27794" s="106"/>
      <c r="C27794" s="106"/>
      <c r="D27794" s="139"/>
      <c r="P27794" s="142"/>
      <c r="Q27794" s="142"/>
      <c r="R27794" s="142"/>
      <c r="S27794" s="139"/>
    </row>
    <row r="27795" spans="2:19" ht="15.75" customHeight="1" x14ac:dyDescent="0.25">
      <c r="B27795" s="106"/>
      <c r="C27795" s="106"/>
      <c r="D27795" s="139"/>
      <c r="P27795" s="142"/>
      <c r="Q27795" s="142"/>
      <c r="R27795" s="142"/>
      <c r="S27795" s="139"/>
    </row>
    <row r="27796" spans="2:19" ht="15.75" customHeight="1" x14ac:dyDescent="0.25">
      <c r="B27796" s="106"/>
      <c r="C27796" s="106"/>
      <c r="D27796" s="139"/>
      <c r="P27796" s="142"/>
      <c r="Q27796" s="142"/>
      <c r="R27796" s="142"/>
      <c r="S27796" s="139"/>
    </row>
    <row r="27797" spans="2:19" ht="15.75" customHeight="1" x14ac:dyDescent="0.25">
      <c r="B27797" s="106"/>
      <c r="C27797" s="106"/>
      <c r="D27797" s="139"/>
      <c r="P27797" s="142"/>
      <c r="Q27797" s="142"/>
      <c r="R27797" s="142"/>
      <c r="S27797" s="139"/>
    </row>
    <row r="27798" spans="2:19" ht="15.75" customHeight="1" x14ac:dyDescent="0.25">
      <c r="B27798" s="106"/>
      <c r="C27798" s="106"/>
      <c r="D27798" s="139"/>
      <c r="P27798" s="142"/>
      <c r="Q27798" s="142"/>
      <c r="R27798" s="142"/>
      <c r="S27798" s="139"/>
    </row>
    <row r="27799" spans="2:19" ht="15.75" customHeight="1" x14ac:dyDescent="0.25">
      <c r="B27799" s="106"/>
      <c r="C27799" s="106"/>
      <c r="D27799" s="139"/>
      <c r="P27799" s="142"/>
      <c r="Q27799" s="142"/>
      <c r="R27799" s="142"/>
      <c r="S27799" s="139"/>
    </row>
    <row r="27800" spans="2:19" ht="15.75" customHeight="1" x14ac:dyDescent="0.25">
      <c r="B27800" s="106"/>
      <c r="C27800" s="106"/>
      <c r="D27800" s="139"/>
      <c r="P27800" s="142"/>
      <c r="Q27800" s="142"/>
      <c r="R27800" s="142"/>
      <c r="S27800" s="139"/>
    </row>
    <row r="27801" spans="2:19" ht="15.75" customHeight="1" x14ac:dyDescent="0.25">
      <c r="B27801" s="106"/>
      <c r="C27801" s="106"/>
      <c r="D27801" s="139"/>
      <c r="P27801" s="142"/>
      <c r="Q27801" s="142"/>
      <c r="R27801" s="142"/>
      <c r="S27801" s="139"/>
    </row>
    <row r="27802" spans="2:19" ht="15.75" customHeight="1" x14ac:dyDescent="0.25">
      <c r="B27802" s="106"/>
      <c r="C27802" s="106"/>
      <c r="D27802" s="139"/>
      <c r="P27802" s="142"/>
      <c r="Q27802" s="142"/>
      <c r="R27802" s="142"/>
      <c r="S27802" s="139"/>
    </row>
    <row r="27803" spans="2:19" ht="15.75" customHeight="1" x14ac:dyDescent="0.25">
      <c r="B27803" s="106"/>
      <c r="C27803" s="106"/>
      <c r="D27803" s="139"/>
      <c r="P27803" s="142"/>
      <c r="Q27803" s="142"/>
      <c r="R27803" s="142"/>
      <c r="S27803" s="139"/>
    </row>
    <row r="27804" spans="2:19" ht="15.75" customHeight="1" x14ac:dyDescent="0.25">
      <c r="B27804" s="106"/>
      <c r="C27804" s="106"/>
      <c r="D27804" s="139"/>
      <c r="P27804" s="142"/>
      <c r="Q27804" s="142"/>
      <c r="R27804" s="142"/>
      <c r="S27804" s="139"/>
    </row>
    <row r="27805" spans="2:19" ht="15.75" customHeight="1" x14ac:dyDescent="0.25">
      <c r="B27805" s="106"/>
      <c r="C27805" s="106"/>
      <c r="D27805" s="139"/>
      <c r="P27805" s="142"/>
      <c r="Q27805" s="142"/>
      <c r="R27805" s="142"/>
      <c r="S27805" s="139"/>
    </row>
    <row r="27806" spans="2:19" ht="15.75" customHeight="1" x14ac:dyDescent="0.25">
      <c r="B27806" s="106"/>
      <c r="C27806" s="106"/>
      <c r="D27806" s="139"/>
      <c r="P27806" s="142"/>
      <c r="Q27806" s="142"/>
      <c r="R27806" s="142"/>
      <c r="S27806" s="139"/>
    </row>
    <row r="27807" spans="2:19" ht="15.75" customHeight="1" x14ac:dyDescent="0.25">
      <c r="B27807" s="106"/>
      <c r="C27807" s="106"/>
      <c r="D27807" s="139"/>
      <c r="P27807" s="142"/>
      <c r="Q27807" s="142"/>
      <c r="R27807" s="142"/>
      <c r="S27807" s="139"/>
    </row>
    <row r="27808" spans="2:19" ht="15.75" customHeight="1" x14ac:dyDescent="0.25">
      <c r="B27808" s="106"/>
      <c r="C27808" s="106"/>
      <c r="D27808" s="139"/>
      <c r="P27808" s="142"/>
      <c r="Q27808" s="142"/>
      <c r="R27808" s="142"/>
      <c r="S27808" s="139"/>
    </row>
    <row r="27809" spans="2:19" ht="15.75" customHeight="1" x14ac:dyDescent="0.25">
      <c r="B27809" s="106"/>
      <c r="C27809" s="106"/>
      <c r="D27809" s="139"/>
      <c r="P27809" s="142"/>
      <c r="Q27809" s="142"/>
      <c r="R27809" s="142"/>
      <c r="S27809" s="139"/>
    </row>
    <row r="27810" spans="2:19" ht="15.75" customHeight="1" x14ac:dyDescent="0.25">
      <c r="B27810" s="106"/>
      <c r="C27810" s="106"/>
      <c r="D27810" s="139"/>
      <c r="P27810" s="142"/>
      <c r="Q27810" s="142"/>
      <c r="R27810" s="142"/>
      <c r="S27810" s="139"/>
    </row>
    <row r="27811" spans="2:19" ht="15.75" customHeight="1" x14ac:dyDescent="0.25">
      <c r="B27811" s="106"/>
      <c r="C27811" s="106"/>
      <c r="D27811" s="139"/>
      <c r="P27811" s="142"/>
      <c r="Q27811" s="142"/>
      <c r="R27811" s="142"/>
      <c r="S27811" s="139"/>
    </row>
    <row r="27812" spans="2:19" ht="15.75" customHeight="1" x14ac:dyDescent="0.25">
      <c r="B27812" s="106"/>
      <c r="C27812" s="106"/>
      <c r="D27812" s="139"/>
      <c r="P27812" s="142"/>
      <c r="Q27812" s="142"/>
      <c r="R27812" s="142"/>
      <c r="S27812" s="139"/>
    </row>
    <row r="27813" spans="2:19" ht="15.75" customHeight="1" x14ac:dyDescent="0.25">
      <c r="B27813" s="106"/>
      <c r="C27813" s="106"/>
      <c r="D27813" s="139"/>
      <c r="P27813" s="142"/>
      <c r="Q27813" s="142"/>
      <c r="R27813" s="142"/>
      <c r="S27813" s="139"/>
    </row>
    <row r="27814" spans="2:19" ht="15.75" customHeight="1" x14ac:dyDescent="0.25">
      <c r="B27814" s="106"/>
      <c r="C27814" s="106"/>
      <c r="D27814" s="139"/>
      <c r="P27814" s="142"/>
      <c r="Q27814" s="142"/>
      <c r="R27814" s="142"/>
      <c r="S27814" s="139"/>
    </row>
    <row r="27815" spans="2:19" ht="15.75" customHeight="1" x14ac:dyDescent="0.25">
      <c r="B27815" s="106"/>
      <c r="C27815" s="106"/>
      <c r="D27815" s="139"/>
      <c r="P27815" s="142"/>
      <c r="Q27815" s="142"/>
      <c r="R27815" s="142"/>
      <c r="S27815" s="139"/>
    </row>
    <row r="27816" spans="2:19" ht="15.75" customHeight="1" x14ac:dyDescent="0.25">
      <c r="B27816" s="106"/>
      <c r="C27816" s="106"/>
      <c r="D27816" s="139"/>
      <c r="P27816" s="142"/>
      <c r="Q27816" s="142"/>
      <c r="R27816" s="142"/>
      <c r="S27816" s="139"/>
    </row>
    <row r="27817" spans="2:19" ht="15.75" customHeight="1" x14ac:dyDescent="0.25">
      <c r="B27817" s="106"/>
      <c r="C27817" s="106"/>
      <c r="D27817" s="139"/>
      <c r="P27817" s="142"/>
      <c r="Q27817" s="142"/>
      <c r="R27817" s="142"/>
      <c r="S27817" s="139"/>
    </row>
    <row r="27818" spans="2:19" ht="15.75" customHeight="1" x14ac:dyDescent="0.25">
      <c r="B27818" s="106"/>
      <c r="C27818" s="106"/>
      <c r="D27818" s="139"/>
      <c r="P27818" s="142"/>
      <c r="Q27818" s="142"/>
      <c r="R27818" s="142"/>
      <c r="S27818" s="139"/>
    </row>
    <row r="27819" spans="2:19" ht="15.75" customHeight="1" x14ac:dyDescent="0.25">
      <c r="B27819" s="106"/>
      <c r="C27819" s="106"/>
      <c r="D27819" s="139"/>
      <c r="P27819" s="142"/>
      <c r="Q27819" s="142"/>
      <c r="R27819" s="142"/>
      <c r="S27819" s="139"/>
    </row>
    <row r="27820" spans="2:19" ht="15.75" customHeight="1" x14ac:dyDescent="0.25">
      <c r="B27820" s="106"/>
      <c r="C27820" s="106"/>
      <c r="D27820" s="139"/>
      <c r="P27820" s="142"/>
      <c r="Q27820" s="142"/>
      <c r="R27820" s="142"/>
      <c r="S27820" s="139"/>
    </row>
    <row r="27821" spans="2:19" ht="15.75" customHeight="1" x14ac:dyDescent="0.25">
      <c r="B27821" s="106"/>
      <c r="C27821" s="106"/>
      <c r="D27821" s="139"/>
      <c r="P27821" s="142"/>
      <c r="Q27821" s="142"/>
      <c r="R27821" s="142"/>
      <c r="S27821" s="139"/>
    </row>
    <row r="27822" spans="2:19" ht="15.75" customHeight="1" x14ac:dyDescent="0.25">
      <c r="B27822" s="106"/>
      <c r="C27822" s="106"/>
      <c r="D27822" s="139"/>
      <c r="P27822" s="142"/>
      <c r="Q27822" s="142"/>
      <c r="R27822" s="142"/>
      <c r="S27822" s="139"/>
    </row>
    <row r="27823" spans="2:19" ht="15.75" customHeight="1" x14ac:dyDescent="0.25">
      <c r="B27823" s="106"/>
      <c r="C27823" s="106"/>
      <c r="D27823" s="139"/>
      <c r="P27823" s="142"/>
      <c r="Q27823" s="142"/>
      <c r="R27823" s="142"/>
      <c r="S27823" s="139"/>
    </row>
    <row r="27824" spans="2:19" ht="15.75" customHeight="1" x14ac:dyDescent="0.25">
      <c r="B27824" s="106"/>
      <c r="C27824" s="106"/>
      <c r="D27824" s="139"/>
      <c r="P27824" s="142"/>
      <c r="Q27824" s="142"/>
      <c r="R27824" s="142"/>
      <c r="S27824" s="139"/>
    </row>
    <row r="27825" spans="2:19" ht="15.75" customHeight="1" x14ac:dyDescent="0.25">
      <c r="B27825" s="106"/>
      <c r="C27825" s="106"/>
      <c r="D27825" s="139"/>
      <c r="P27825" s="142"/>
      <c r="Q27825" s="142"/>
      <c r="R27825" s="142"/>
      <c r="S27825" s="139"/>
    </row>
    <row r="27826" spans="2:19" ht="15.75" customHeight="1" x14ac:dyDescent="0.25">
      <c r="B27826" s="106"/>
      <c r="C27826" s="106"/>
      <c r="D27826" s="139"/>
      <c r="P27826" s="142"/>
      <c r="Q27826" s="142"/>
      <c r="R27826" s="142"/>
      <c r="S27826" s="139"/>
    </row>
    <row r="27827" spans="2:19" ht="15.75" customHeight="1" x14ac:dyDescent="0.25">
      <c r="B27827" s="106"/>
      <c r="C27827" s="106"/>
      <c r="D27827" s="139"/>
      <c r="P27827" s="142"/>
      <c r="Q27827" s="142"/>
      <c r="R27827" s="142"/>
      <c r="S27827" s="139"/>
    </row>
    <row r="27828" spans="2:19" ht="15.75" customHeight="1" x14ac:dyDescent="0.25">
      <c r="B27828" s="106"/>
      <c r="C27828" s="106"/>
      <c r="D27828" s="139"/>
      <c r="P27828" s="142"/>
      <c r="Q27828" s="142"/>
      <c r="R27828" s="142"/>
      <c r="S27828" s="139"/>
    </row>
    <row r="27829" spans="2:19" ht="15.75" customHeight="1" x14ac:dyDescent="0.25">
      <c r="B27829" s="106"/>
      <c r="C27829" s="106"/>
      <c r="D27829" s="139"/>
      <c r="P27829" s="142"/>
      <c r="Q27829" s="142"/>
      <c r="R27829" s="142"/>
      <c r="S27829" s="139"/>
    </row>
    <row r="27830" spans="2:19" ht="15.75" customHeight="1" x14ac:dyDescent="0.25">
      <c r="B27830" s="106"/>
      <c r="C27830" s="106"/>
      <c r="D27830" s="139"/>
      <c r="P27830" s="142"/>
      <c r="Q27830" s="142"/>
      <c r="R27830" s="142"/>
      <c r="S27830" s="139"/>
    </row>
    <row r="27831" spans="2:19" ht="15.75" customHeight="1" x14ac:dyDescent="0.25">
      <c r="B27831" s="106"/>
      <c r="C27831" s="106"/>
      <c r="D27831" s="139"/>
      <c r="P27831" s="142"/>
      <c r="Q27831" s="142"/>
      <c r="R27831" s="142"/>
      <c r="S27831" s="139"/>
    </row>
    <row r="27832" spans="2:19" ht="15.75" customHeight="1" x14ac:dyDescent="0.25">
      <c r="B27832" s="106"/>
      <c r="C27832" s="106"/>
      <c r="D27832" s="139"/>
      <c r="P27832" s="142"/>
      <c r="Q27832" s="142"/>
      <c r="R27832" s="142"/>
      <c r="S27832" s="139"/>
    </row>
    <row r="27833" spans="2:19" ht="15.75" customHeight="1" x14ac:dyDescent="0.25">
      <c r="B27833" s="106"/>
      <c r="C27833" s="106"/>
      <c r="D27833" s="139"/>
      <c r="P27833" s="142"/>
      <c r="Q27833" s="142"/>
      <c r="R27833" s="142"/>
      <c r="S27833" s="139"/>
    </row>
    <row r="27834" spans="2:19" ht="15.75" customHeight="1" x14ac:dyDescent="0.25">
      <c r="B27834" s="106"/>
      <c r="C27834" s="106"/>
      <c r="D27834" s="139"/>
      <c r="P27834" s="142"/>
      <c r="Q27834" s="142"/>
      <c r="R27834" s="142"/>
      <c r="S27834" s="139"/>
    </row>
    <row r="27835" spans="2:19" ht="15.75" customHeight="1" x14ac:dyDescent="0.25">
      <c r="B27835" s="106"/>
      <c r="C27835" s="106"/>
      <c r="D27835" s="139"/>
      <c r="P27835" s="142"/>
      <c r="Q27835" s="142"/>
      <c r="R27835" s="142"/>
      <c r="S27835" s="139"/>
    </row>
    <row r="27836" spans="2:19" ht="15.75" customHeight="1" x14ac:dyDescent="0.25">
      <c r="B27836" s="106"/>
      <c r="C27836" s="106"/>
      <c r="D27836" s="139"/>
      <c r="P27836" s="142"/>
      <c r="Q27836" s="142"/>
      <c r="R27836" s="142"/>
      <c r="S27836" s="139"/>
    </row>
    <row r="27837" spans="2:19" ht="15.75" customHeight="1" x14ac:dyDescent="0.25">
      <c r="B27837" s="106"/>
      <c r="C27837" s="106"/>
      <c r="D27837" s="139"/>
      <c r="P27837" s="142"/>
      <c r="Q27837" s="142"/>
      <c r="R27837" s="142"/>
      <c r="S27837" s="139"/>
    </row>
    <row r="27838" spans="2:19" ht="15.75" customHeight="1" x14ac:dyDescent="0.25">
      <c r="B27838" s="106"/>
      <c r="C27838" s="106"/>
      <c r="D27838" s="139"/>
      <c r="P27838" s="142"/>
      <c r="Q27838" s="142"/>
      <c r="R27838" s="142"/>
      <c r="S27838" s="139"/>
    </row>
    <row r="27839" spans="2:19" ht="15.75" customHeight="1" x14ac:dyDescent="0.25">
      <c r="B27839" s="106"/>
      <c r="C27839" s="106"/>
      <c r="D27839" s="139"/>
      <c r="P27839" s="142"/>
      <c r="Q27839" s="142"/>
      <c r="R27839" s="142"/>
      <c r="S27839" s="139"/>
    </row>
    <row r="27840" spans="2:19" ht="15.75" customHeight="1" x14ac:dyDescent="0.25">
      <c r="B27840" s="106"/>
      <c r="C27840" s="106"/>
      <c r="D27840" s="139"/>
      <c r="P27840" s="142"/>
      <c r="Q27840" s="142"/>
      <c r="R27840" s="142"/>
      <c r="S27840" s="139"/>
    </row>
    <row r="27841" spans="2:19" ht="15.75" customHeight="1" x14ac:dyDescent="0.25">
      <c r="B27841" s="106"/>
      <c r="C27841" s="106"/>
      <c r="D27841" s="139"/>
      <c r="P27841" s="142"/>
      <c r="Q27841" s="142"/>
      <c r="R27841" s="142"/>
      <c r="S27841" s="139"/>
    </row>
    <row r="27842" spans="2:19" ht="15.75" customHeight="1" x14ac:dyDescent="0.25">
      <c r="B27842" s="106"/>
      <c r="C27842" s="106"/>
      <c r="D27842" s="139"/>
      <c r="P27842" s="142"/>
      <c r="Q27842" s="142"/>
      <c r="R27842" s="142"/>
      <c r="S27842" s="139"/>
    </row>
    <row r="27843" spans="2:19" ht="15.75" customHeight="1" x14ac:dyDescent="0.25">
      <c r="B27843" s="106"/>
      <c r="C27843" s="106"/>
      <c r="D27843" s="139"/>
      <c r="P27843" s="142"/>
      <c r="Q27843" s="142"/>
      <c r="R27843" s="142"/>
      <c r="S27843" s="139"/>
    </row>
    <row r="27844" spans="2:19" ht="15.75" customHeight="1" x14ac:dyDescent="0.25">
      <c r="B27844" s="106"/>
      <c r="C27844" s="106"/>
      <c r="D27844" s="139"/>
      <c r="P27844" s="142"/>
      <c r="Q27844" s="142"/>
      <c r="R27844" s="142"/>
      <c r="S27844" s="139"/>
    </row>
    <row r="27845" spans="2:19" ht="15.75" customHeight="1" x14ac:dyDescent="0.25">
      <c r="B27845" s="106"/>
      <c r="C27845" s="106"/>
      <c r="D27845" s="139"/>
      <c r="P27845" s="142"/>
      <c r="Q27845" s="142"/>
      <c r="R27845" s="142"/>
      <c r="S27845" s="139"/>
    </row>
    <row r="27846" spans="2:19" ht="15.75" customHeight="1" x14ac:dyDescent="0.25">
      <c r="B27846" s="106"/>
      <c r="C27846" s="106"/>
      <c r="D27846" s="139"/>
      <c r="P27846" s="142"/>
      <c r="Q27846" s="142"/>
      <c r="R27846" s="142"/>
      <c r="S27846" s="139"/>
    </row>
    <row r="27847" spans="2:19" ht="15.75" customHeight="1" x14ac:dyDescent="0.25">
      <c r="B27847" s="106"/>
      <c r="C27847" s="106"/>
      <c r="D27847" s="139"/>
      <c r="P27847" s="142"/>
      <c r="Q27847" s="142"/>
      <c r="R27847" s="142"/>
      <c r="S27847" s="139"/>
    </row>
    <row r="27848" spans="2:19" ht="15.75" customHeight="1" x14ac:dyDescent="0.25">
      <c r="B27848" s="106"/>
      <c r="C27848" s="106"/>
      <c r="D27848" s="139"/>
      <c r="P27848" s="142"/>
      <c r="Q27848" s="142"/>
      <c r="R27848" s="142"/>
      <c r="S27848" s="139"/>
    </row>
    <row r="27849" spans="2:19" ht="15.75" customHeight="1" x14ac:dyDescent="0.25">
      <c r="B27849" s="106"/>
      <c r="C27849" s="106"/>
      <c r="D27849" s="139"/>
      <c r="P27849" s="142"/>
      <c r="Q27849" s="142"/>
      <c r="R27849" s="142"/>
      <c r="S27849" s="139"/>
    </row>
    <row r="27850" spans="2:19" ht="15.75" customHeight="1" x14ac:dyDescent="0.25">
      <c r="B27850" s="106"/>
      <c r="C27850" s="106"/>
      <c r="D27850" s="139"/>
      <c r="P27850" s="142"/>
      <c r="Q27850" s="142"/>
      <c r="R27850" s="142"/>
      <c r="S27850" s="139"/>
    </row>
    <row r="27851" spans="2:19" ht="15.75" customHeight="1" x14ac:dyDescent="0.25">
      <c r="B27851" s="106"/>
      <c r="C27851" s="106"/>
      <c r="D27851" s="139"/>
      <c r="P27851" s="142"/>
      <c r="Q27851" s="142"/>
      <c r="R27851" s="142"/>
      <c r="S27851" s="139"/>
    </row>
    <row r="27852" spans="2:19" ht="15.75" customHeight="1" x14ac:dyDescent="0.25">
      <c r="B27852" s="106"/>
      <c r="C27852" s="106"/>
      <c r="D27852" s="139"/>
      <c r="P27852" s="142"/>
      <c r="Q27852" s="142"/>
      <c r="R27852" s="142"/>
      <c r="S27852" s="139"/>
    </row>
    <row r="27853" spans="2:19" ht="15.75" customHeight="1" x14ac:dyDescent="0.25">
      <c r="B27853" s="106"/>
      <c r="C27853" s="106"/>
      <c r="D27853" s="139"/>
      <c r="P27853" s="142"/>
      <c r="Q27853" s="142"/>
      <c r="R27853" s="142"/>
      <c r="S27853" s="139"/>
    </row>
    <row r="27854" spans="2:19" ht="15.75" customHeight="1" x14ac:dyDescent="0.25">
      <c r="B27854" s="106"/>
      <c r="C27854" s="106"/>
      <c r="D27854" s="139"/>
      <c r="P27854" s="142"/>
      <c r="Q27854" s="142"/>
      <c r="R27854" s="142"/>
      <c r="S27854" s="139"/>
    </row>
    <row r="27855" spans="2:19" ht="15.75" customHeight="1" x14ac:dyDescent="0.25">
      <c r="B27855" s="106"/>
      <c r="C27855" s="106"/>
      <c r="D27855" s="139"/>
      <c r="P27855" s="142"/>
      <c r="Q27855" s="142"/>
      <c r="R27855" s="142"/>
      <c r="S27855" s="139"/>
    </row>
    <row r="27856" spans="2:19" ht="15.75" customHeight="1" x14ac:dyDescent="0.25">
      <c r="B27856" s="106"/>
      <c r="C27856" s="106"/>
      <c r="D27856" s="139"/>
      <c r="P27856" s="142"/>
      <c r="Q27856" s="142"/>
      <c r="R27856" s="142"/>
      <c r="S27856" s="139"/>
    </row>
    <row r="27857" spans="2:19" ht="15.75" customHeight="1" x14ac:dyDescent="0.25">
      <c r="B27857" s="106"/>
      <c r="C27857" s="106"/>
      <c r="D27857" s="139"/>
      <c r="P27857" s="142"/>
      <c r="Q27857" s="142"/>
      <c r="R27857" s="142"/>
      <c r="S27857" s="139"/>
    </row>
    <row r="27858" spans="2:19" ht="15.75" customHeight="1" x14ac:dyDescent="0.25">
      <c r="B27858" s="106"/>
      <c r="C27858" s="106"/>
      <c r="D27858" s="139"/>
      <c r="P27858" s="142"/>
      <c r="Q27858" s="142"/>
      <c r="R27858" s="142"/>
      <c r="S27858" s="139"/>
    </row>
    <row r="27859" spans="2:19" ht="15.75" customHeight="1" x14ac:dyDescent="0.25">
      <c r="B27859" s="106"/>
      <c r="C27859" s="106"/>
      <c r="D27859" s="139"/>
      <c r="P27859" s="142"/>
      <c r="Q27859" s="142"/>
      <c r="R27859" s="142"/>
      <c r="S27859" s="139"/>
    </row>
    <row r="27860" spans="2:19" ht="15.75" customHeight="1" x14ac:dyDescent="0.25">
      <c r="B27860" s="106"/>
      <c r="C27860" s="106"/>
      <c r="D27860" s="139"/>
      <c r="P27860" s="142"/>
      <c r="Q27860" s="142"/>
      <c r="R27860" s="142"/>
      <c r="S27860" s="139"/>
    </row>
    <row r="27861" spans="2:19" ht="15.75" customHeight="1" x14ac:dyDescent="0.25">
      <c r="B27861" s="106"/>
      <c r="C27861" s="106"/>
      <c r="D27861" s="139"/>
      <c r="P27861" s="142"/>
      <c r="Q27861" s="142"/>
      <c r="R27861" s="142"/>
      <c r="S27861" s="139"/>
    </row>
    <row r="27862" spans="2:19" ht="15.75" customHeight="1" x14ac:dyDescent="0.25">
      <c r="B27862" s="106"/>
      <c r="C27862" s="106"/>
      <c r="D27862" s="139"/>
      <c r="P27862" s="142"/>
      <c r="Q27862" s="142"/>
      <c r="R27862" s="142"/>
      <c r="S27862" s="139"/>
    </row>
    <row r="27863" spans="2:19" ht="15.75" customHeight="1" x14ac:dyDescent="0.25">
      <c r="B27863" s="106"/>
      <c r="C27863" s="106"/>
      <c r="D27863" s="139"/>
      <c r="P27863" s="142"/>
      <c r="Q27863" s="142"/>
      <c r="R27863" s="142"/>
      <c r="S27863" s="139"/>
    </row>
    <row r="27864" spans="2:19" ht="15.75" customHeight="1" x14ac:dyDescent="0.25">
      <c r="B27864" s="106"/>
      <c r="C27864" s="106"/>
      <c r="D27864" s="139"/>
      <c r="P27864" s="142"/>
      <c r="Q27864" s="142"/>
      <c r="R27864" s="142"/>
      <c r="S27864" s="139"/>
    </row>
    <row r="27865" spans="2:19" ht="15.75" customHeight="1" x14ac:dyDescent="0.25">
      <c r="B27865" s="106"/>
      <c r="C27865" s="106"/>
      <c r="D27865" s="139"/>
      <c r="P27865" s="142"/>
      <c r="Q27865" s="142"/>
      <c r="R27865" s="142"/>
      <c r="S27865" s="139"/>
    </row>
    <row r="27866" spans="2:19" ht="15.75" customHeight="1" x14ac:dyDescent="0.25">
      <c r="B27866" s="106"/>
      <c r="C27866" s="106"/>
      <c r="D27866" s="139"/>
      <c r="P27866" s="142"/>
      <c r="Q27866" s="142"/>
      <c r="R27866" s="142"/>
      <c r="S27866" s="139"/>
    </row>
    <row r="27867" spans="2:19" ht="15.75" customHeight="1" x14ac:dyDescent="0.25">
      <c r="B27867" s="106"/>
      <c r="C27867" s="106"/>
      <c r="D27867" s="139"/>
      <c r="P27867" s="142"/>
      <c r="Q27867" s="142"/>
      <c r="R27867" s="142"/>
      <c r="S27867" s="139"/>
    </row>
    <row r="27868" spans="2:19" ht="15.75" customHeight="1" x14ac:dyDescent="0.25">
      <c r="B27868" s="106"/>
      <c r="C27868" s="106"/>
      <c r="D27868" s="139"/>
      <c r="P27868" s="142"/>
      <c r="Q27868" s="142"/>
      <c r="R27868" s="142"/>
      <c r="S27868" s="139"/>
    </row>
    <row r="27869" spans="2:19" ht="15.75" customHeight="1" x14ac:dyDescent="0.25">
      <c r="B27869" s="106"/>
      <c r="C27869" s="106"/>
      <c r="D27869" s="139"/>
      <c r="P27869" s="142"/>
      <c r="Q27869" s="142"/>
      <c r="R27869" s="142"/>
      <c r="S27869" s="139"/>
    </row>
    <row r="27870" spans="2:19" ht="15.75" customHeight="1" x14ac:dyDescent="0.25">
      <c r="B27870" s="106"/>
      <c r="C27870" s="106"/>
      <c r="D27870" s="139"/>
      <c r="P27870" s="142"/>
      <c r="Q27870" s="142"/>
      <c r="R27870" s="142"/>
      <c r="S27870" s="139"/>
    </row>
    <row r="27871" spans="2:19" ht="15.75" customHeight="1" x14ac:dyDescent="0.25">
      <c r="B27871" s="106"/>
      <c r="C27871" s="106"/>
      <c r="D27871" s="139"/>
      <c r="P27871" s="142"/>
      <c r="Q27871" s="142"/>
      <c r="R27871" s="142"/>
      <c r="S27871" s="139"/>
    </row>
    <row r="27872" spans="2:19" ht="15.75" customHeight="1" x14ac:dyDescent="0.25">
      <c r="B27872" s="106"/>
      <c r="C27872" s="106"/>
      <c r="D27872" s="139"/>
      <c r="P27872" s="142"/>
      <c r="Q27872" s="142"/>
      <c r="R27872" s="142"/>
      <c r="S27872" s="139"/>
    </row>
    <row r="27873" spans="2:19" ht="15.75" customHeight="1" x14ac:dyDescent="0.25">
      <c r="B27873" s="106"/>
      <c r="C27873" s="106"/>
      <c r="D27873" s="139"/>
      <c r="P27873" s="142"/>
      <c r="Q27873" s="142"/>
      <c r="R27873" s="142"/>
      <c r="S27873" s="139"/>
    </row>
    <row r="27874" spans="2:19" ht="15.75" customHeight="1" x14ac:dyDescent="0.25">
      <c r="B27874" s="106"/>
      <c r="C27874" s="106"/>
      <c r="D27874" s="139"/>
      <c r="P27874" s="142"/>
      <c r="Q27874" s="142"/>
      <c r="R27874" s="142"/>
      <c r="S27874" s="139"/>
    </row>
    <row r="27875" spans="2:19" ht="15.75" customHeight="1" x14ac:dyDescent="0.25">
      <c r="B27875" s="106"/>
      <c r="C27875" s="106"/>
      <c r="D27875" s="139"/>
      <c r="P27875" s="142"/>
      <c r="Q27875" s="142"/>
      <c r="R27875" s="142"/>
      <c r="S27875" s="139"/>
    </row>
    <row r="27876" spans="2:19" ht="15.75" customHeight="1" x14ac:dyDescent="0.25">
      <c r="B27876" s="106"/>
      <c r="C27876" s="106"/>
      <c r="D27876" s="139"/>
      <c r="P27876" s="142"/>
      <c r="Q27876" s="142"/>
      <c r="R27876" s="142"/>
      <c r="S27876" s="139"/>
    </row>
    <row r="27877" spans="2:19" ht="15.75" customHeight="1" x14ac:dyDescent="0.25">
      <c r="B27877" s="106"/>
      <c r="C27877" s="106"/>
      <c r="D27877" s="139"/>
      <c r="P27877" s="142"/>
      <c r="Q27877" s="142"/>
      <c r="R27877" s="142"/>
      <c r="S27877" s="139"/>
    </row>
    <row r="27878" spans="2:19" ht="15.75" customHeight="1" x14ac:dyDescent="0.25">
      <c r="B27878" s="106"/>
      <c r="C27878" s="106"/>
      <c r="D27878" s="139"/>
      <c r="P27878" s="142"/>
      <c r="Q27878" s="142"/>
      <c r="R27878" s="142"/>
      <c r="S27878" s="139"/>
    </row>
    <row r="27879" spans="2:19" ht="15.75" customHeight="1" x14ac:dyDescent="0.25">
      <c r="B27879" s="106"/>
      <c r="C27879" s="106"/>
      <c r="D27879" s="139"/>
      <c r="P27879" s="142"/>
      <c r="Q27879" s="142"/>
      <c r="R27879" s="142"/>
      <c r="S27879" s="139"/>
    </row>
    <row r="27880" spans="2:19" ht="15.75" customHeight="1" x14ac:dyDescent="0.25">
      <c r="B27880" s="106"/>
      <c r="C27880" s="106"/>
      <c r="D27880" s="139"/>
      <c r="P27880" s="142"/>
      <c r="Q27880" s="142"/>
      <c r="R27880" s="142"/>
      <c r="S27880" s="139"/>
    </row>
    <row r="27881" spans="2:19" ht="15.75" customHeight="1" x14ac:dyDescent="0.25">
      <c r="B27881" s="106"/>
      <c r="C27881" s="106"/>
      <c r="D27881" s="139"/>
      <c r="P27881" s="142"/>
      <c r="Q27881" s="142"/>
      <c r="R27881" s="142"/>
      <c r="S27881" s="139"/>
    </row>
    <row r="27882" spans="2:19" ht="15.75" customHeight="1" x14ac:dyDescent="0.25">
      <c r="B27882" s="106"/>
      <c r="C27882" s="106"/>
      <c r="D27882" s="139"/>
      <c r="P27882" s="142"/>
      <c r="Q27882" s="142"/>
      <c r="R27882" s="142"/>
      <c r="S27882" s="139"/>
    </row>
    <row r="27883" spans="2:19" ht="15.75" customHeight="1" x14ac:dyDescent="0.25">
      <c r="B27883" s="106"/>
      <c r="C27883" s="106"/>
      <c r="D27883" s="139"/>
      <c r="P27883" s="142"/>
      <c r="Q27883" s="142"/>
      <c r="R27883" s="142"/>
      <c r="S27883" s="139"/>
    </row>
    <row r="27884" spans="2:19" ht="15.75" customHeight="1" x14ac:dyDescent="0.25">
      <c r="B27884" s="106"/>
      <c r="C27884" s="106"/>
      <c r="D27884" s="139"/>
      <c r="P27884" s="142"/>
      <c r="Q27884" s="142"/>
      <c r="R27884" s="142"/>
      <c r="S27884" s="139"/>
    </row>
    <row r="27885" spans="2:19" ht="15.75" customHeight="1" x14ac:dyDescent="0.25">
      <c r="B27885" s="106"/>
      <c r="C27885" s="106"/>
      <c r="D27885" s="139"/>
      <c r="P27885" s="142"/>
      <c r="Q27885" s="142"/>
      <c r="R27885" s="142"/>
      <c r="S27885" s="139"/>
    </row>
    <row r="27886" spans="2:19" ht="15.75" customHeight="1" x14ac:dyDescent="0.25">
      <c r="B27886" s="106"/>
      <c r="C27886" s="106"/>
      <c r="D27886" s="139"/>
      <c r="P27886" s="142"/>
      <c r="Q27886" s="142"/>
      <c r="R27886" s="142"/>
      <c r="S27886" s="139"/>
    </row>
    <row r="27887" spans="2:19" ht="15.75" customHeight="1" x14ac:dyDescent="0.25">
      <c r="B27887" s="106"/>
      <c r="C27887" s="106"/>
      <c r="D27887" s="139"/>
      <c r="P27887" s="142"/>
      <c r="Q27887" s="142"/>
      <c r="R27887" s="142"/>
      <c r="S27887" s="139"/>
    </row>
    <row r="27888" spans="2:19" ht="15.75" customHeight="1" x14ac:dyDescent="0.25">
      <c r="B27888" s="106"/>
      <c r="C27888" s="106"/>
      <c r="D27888" s="139"/>
      <c r="P27888" s="142"/>
      <c r="Q27888" s="142"/>
      <c r="R27888" s="142"/>
      <c r="S27888" s="139"/>
    </row>
    <row r="27889" spans="2:19" ht="15.75" customHeight="1" x14ac:dyDescent="0.25">
      <c r="B27889" s="106"/>
      <c r="C27889" s="106"/>
      <c r="D27889" s="139"/>
      <c r="P27889" s="142"/>
      <c r="Q27889" s="142"/>
      <c r="R27889" s="142"/>
      <c r="S27889" s="139"/>
    </row>
    <row r="27890" spans="2:19" ht="15.75" customHeight="1" x14ac:dyDescent="0.25">
      <c r="B27890" s="106"/>
      <c r="C27890" s="106"/>
      <c r="D27890" s="139"/>
      <c r="P27890" s="142"/>
      <c r="Q27890" s="142"/>
      <c r="R27890" s="142"/>
      <c r="S27890" s="139"/>
    </row>
    <row r="27891" spans="2:19" ht="15.75" customHeight="1" x14ac:dyDescent="0.25">
      <c r="B27891" s="106"/>
      <c r="C27891" s="106"/>
      <c r="D27891" s="139"/>
      <c r="P27891" s="142"/>
      <c r="Q27891" s="142"/>
      <c r="R27891" s="142"/>
      <c r="S27891" s="139"/>
    </row>
    <row r="27892" spans="2:19" ht="15.75" customHeight="1" x14ac:dyDescent="0.25">
      <c r="B27892" s="106"/>
      <c r="C27892" s="106"/>
      <c r="D27892" s="139"/>
      <c r="P27892" s="142"/>
      <c r="Q27892" s="142"/>
      <c r="R27892" s="142"/>
      <c r="S27892" s="139"/>
    </row>
    <row r="27893" spans="2:19" ht="15.75" customHeight="1" x14ac:dyDescent="0.25">
      <c r="B27893" s="106"/>
      <c r="C27893" s="106"/>
      <c r="D27893" s="139"/>
      <c r="P27893" s="142"/>
      <c r="Q27893" s="142"/>
      <c r="R27893" s="142"/>
      <c r="S27893" s="139"/>
    </row>
    <row r="27894" spans="2:19" ht="15.75" customHeight="1" x14ac:dyDescent="0.25">
      <c r="B27894" s="106"/>
      <c r="C27894" s="106"/>
      <c r="D27894" s="139"/>
      <c r="P27894" s="142"/>
      <c r="Q27894" s="142"/>
      <c r="R27894" s="142"/>
      <c r="S27894" s="139"/>
    </row>
    <row r="27895" spans="2:19" ht="15.75" customHeight="1" x14ac:dyDescent="0.25">
      <c r="B27895" s="106"/>
      <c r="C27895" s="106"/>
      <c r="D27895" s="139"/>
      <c r="P27895" s="142"/>
      <c r="Q27895" s="142"/>
      <c r="R27895" s="142"/>
      <c r="S27895" s="139"/>
    </row>
    <row r="27896" spans="2:19" ht="15.75" customHeight="1" x14ac:dyDescent="0.25">
      <c r="B27896" s="106"/>
      <c r="C27896" s="106"/>
      <c r="D27896" s="139"/>
      <c r="P27896" s="142"/>
      <c r="Q27896" s="142"/>
      <c r="R27896" s="142"/>
      <c r="S27896" s="139"/>
    </row>
    <row r="27897" spans="2:19" ht="15.75" customHeight="1" x14ac:dyDescent="0.25">
      <c r="B27897" s="106"/>
      <c r="C27897" s="106"/>
      <c r="D27897" s="139"/>
      <c r="P27897" s="142"/>
      <c r="Q27897" s="142"/>
      <c r="R27897" s="142"/>
      <c r="S27897" s="139"/>
    </row>
    <row r="27898" spans="2:19" ht="15.75" customHeight="1" x14ac:dyDescent="0.25">
      <c r="B27898" s="106"/>
      <c r="C27898" s="106"/>
      <c r="D27898" s="139"/>
      <c r="P27898" s="142"/>
      <c r="Q27898" s="142"/>
      <c r="R27898" s="142"/>
      <c r="S27898" s="139"/>
    </row>
    <row r="27899" spans="2:19" ht="15.75" customHeight="1" x14ac:dyDescent="0.25">
      <c r="B27899" s="106"/>
      <c r="C27899" s="106"/>
      <c r="D27899" s="139"/>
      <c r="P27899" s="142"/>
      <c r="Q27899" s="142"/>
      <c r="R27899" s="142"/>
      <c r="S27899" s="139"/>
    </row>
    <row r="27900" spans="2:19" ht="15.75" customHeight="1" x14ac:dyDescent="0.25">
      <c r="B27900" s="106"/>
      <c r="C27900" s="106"/>
      <c r="D27900" s="139"/>
      <c r="P27900" s="142"/>
      <c r="Q27900" s="142"/>
      <c r="R27900" s="142"/>
      <c r="S27900" s="139"/>
    </row>
    <row r="27901" spans="2:19" ht="15.75" customHeight="1" x14ac:dyDescent="0.25">
      <c r="B27901" s="106"/>
      <c r="C27901" s="106"/>
      <c r="D27901" s="139"/>
      <c r="P27901" s="142"/>
      <c r="Q27901" s="142"/>
      <c r="R27901" s="142"/>
      <c r="S27901" s="139"/>
    </row>
    <row r="27902" spans="2:19" ht="15.75" customHeight="1" x14ac:dyDescent="0.25">
      <c r="B27902" s="106"/>
      <c r="C27902" s="106"/>
      <c r="D27902" s="139"/>
      <c r="P27902" s="142"/>
      <c r="Q27902" s="142"/>
      <c r="R27902" s="142"/>
      <c r="S27902" s="139"/>
    </row>
    <row r="27903" spans="2:19" ht="15.75" customHeight="1" x14ac:dyDescent="0.25">
      <c r="B27903" s="106"/>
      <c r="C27903" s="106"/>
      <c r="D27903" s="139"/>
      <c r="P27903" s="142"/>
      <c r="Q27903" s="142"/>
      <c r="R27903" s="142"/>
      <c r="S27903" s="139"/>
    </row>
    <row r="27904" spans="2:19" ht="15.75" customHeight="1" x14ac:dyDescent="0.25">
      <c r="B27904" s="106"/>
      <c r="C27904" s="106"/>
      <c r="D27904" s="139"/>
      <c r="P27904" s="142"/>
      <c r="Q27904" s="142"/>
      <c r="R27904" s="142"/>
      <c r="S27904" s="139"/>
    </row>
    <row r="27905" spans="2:19" ht="15.75" customHeight="1" x14ac:dyDescent="0.25">
      <c r="B27905" s="106"/>
      <c r="C27905" s="106"/>
      <c r="D27905" s="139"/>
      <c r="P27905" s="142"/>
      <c r="Q27905" s="142"/>
      <c r="R27905" s="142"/>
      <c r="S27905" s="139"/>
    </row>
    <row r="27906" spans="2:19" ht="15.75" customHeight="1" x14ac:dyDescent="0.25">
      <c r="B27906" s="106"/>
      <c r="C27906" s="106"/>
      <c r="D27906" s="139"/>
      <c r="P27906" s="142"/>
      <c r="Q27906" s="142"/>
      <c r="R27906" s="142"/>
      <c r="S27906" s="139"/>
    </row>
    <row r="27907" spans="2:19" ht="15.75" customHeight="1" x14ac:dyDescent="0.25">
      <c r="B27907" s="106"/>
      <c r="C27907" s="106"/>
      <c r="D27907" s="139"/>
      <c r="P27907" s="142"/>
      <c r="Q27907" s="142"/>
      <c r="R27907" s="142"/>
      <c r="S27907" s="139"/>
    </row>
    <row r="27908" spans="2:19" ht="15.75" customHeight="1" x14ac:dyDescent="0.25">
      <c r="B27908" s="106"/>
      <c r="C27908" s="106"/>
      <c r="D27908" s="139"/>
      <c r="P27908" s="142"/>
      <c r="Q27908" s="142"/>
      <c r="R27908" s="142"/>
      <c r="S27908" s="139"/>
    </row>
    <row r="27909" spans="2:19" ht="15.75" customHeight="1" x14ac:dyDescent="0.25">
      <c r="B27909" s="106"/>
      <c r="C27909" s="106"/>
      <c r="D27909" s="139"/>
      <c r="P27909" s="142"/>
      <c r="Q27909" s="142"/>
      <c r="R27909" s="142"/>
      <c r="S27909" s="139"/>
    </row>
    <row r="27910" spans="2:19" ht="15.75" customHeight="1" x14ac:dyDescent="0.25">
      <c r="B27910" s="106"/>
      <c r="C27910" s="106"/>
      <c r="D27910" s="139"/>
      <c r="P27910" s="142"/>
      <c r="Q27910" s="142"/>
      <c r="R27910" s="142"/>
      <c r="S27910" s="139"/>
    </row>
    <row r="27911" spans="2:19" ht="15.75" customHeight="1" x14ac:dyDescent="0.25">
      <c r="B27911" s="106"/>
      <c r="C27911" s="106"/>
      <c r="D27911" s="139"/>
      <c r="P27911" s="142"/>
      <c r="Q27911" s="142"/>
      <c r="R27911" s="142"/>
      <c r="S27911" s="139"/>
    </row>
    <row r="27912" spans="2:19" ht="15.75" customHeight="1" x14ac:dyDescent="0.25">
      <c r="B27912" s="106"/>
      <c r="C27912" s="106"/>
      <c r="D27912" s="139"/>
      <c r="P27912" s="142"/>
      <c r="Q27912" s="142"/>
      <c r="R27912" s="142"/>
      <c r="S27912" s="139"/>
    </row>
    <row r="27913" spans="2:19" ht="15.75" customHeight="1" x14ac:dyDescent="0.25">
      <c r="B27913" s="106"/>
      <c r="C27913" s="106"/>
      <c r="D27913" s="139"/>
      <c r="P27913" s="142"/>
      <c r="Q27913" s="142"/>
      <c r="R27913" s="142"/>
      <c r="S27913" s="139"/>
    </row>
    <row r="27914" spans="2:19" ht="15.75" customHeight="1" x14ac:dyDescent="0.25">
      <c r="B27914" s="106"/>
      <c r="C27914" s="106"/>
      <c r="D27914" s="139"/>
      <c r="P27914" s="142"/>
      <c r="Q27914" s="142"/>
      <c r="R27914" s="142"/>
      <c r="S27914" s="139"/>
    </row>
    <row r="27915" spans="2:19" ht="15.75" customHeight="1" x14ac:dyDescent="0.25">
      <c r="B27915" s="106"/>
      <c r="C27915" s="106"/>
      <c r="D27915" s="139"/>
      <c r="P27915" s="142"/>
      <c r="Q27915" s="142"/>
      <c r="R27915" s="142"/>
      <c r="S27915" s="139"/>
    </row>
    <row r="27916" spans="2:19" ht="15.75" customHeight="1" x14ac:dyDescent="0.25">
      <c r="B27916" s="106"/>
      <c r="C27916" s="106"/>
      <c r="D27916" s="139"/>
      <c r="P27916" s="142"/>
      <c r="Q27916" s="142"/>
      <c r="R27916" s="142"/>
      <c r="S27916" s="139"/>
    </row>
    <row r="27917" spans="2:19" ht="15.75" customHeight="1" x14ac:dyDescent="0.25">
      <c r="B27917" s="106"/>
      <c r="C27917" s="106"/>
      <c r="D27917" s="139"/>
      <c r="P27917" s="142"/>
      <c r="Q27917" s="142"/>
      <c r="R27917" s="142"/>
      <c r="S27917" s="139"/>
    </row>
    <row r="27918" spans="2:19" ht="15.75" customHeight="1" x14ac:dyDescent="0.25">
      <c r="B27918" s="106"/>
      <c r="C27918" s="106"/>
      <c r="D27918" s="139"/>
      <c r="P27918" s="142"/>
      <c r="Q27918" s="142"/>
      <c r="R27918" s="142"/>
      <c r="S27918" s="139"/>
    </row>
    <row r="27919" spans="2:19" ht="15.75" customHeight="1" x14ac:dyDescent="0.25">
      <c r="B27919" s="106"/>
      <c r="C27919" s="106"/>
      <c r="D27919" s="139"/>
      <c r="P27919" s="142"/>
      <c r="Q27919" s="142"/>
      <c r="R27919" s="142"/>
      <c r="S27919" s="139"/>
    </row>
    <row r="27920" spans="2:19" ht="15.75" customHeight="1" x14ac:dyDescent="0.25">
      <c r="B27920" s="106"/>
      <c r="C27920" s="106"/>
      <c r="D27920" s="139"/>
      <c r="P27920" s="142"/>
      <c r="Q27920" s="142"/>
      <c r="R27920" s="142"/>
      <c r="S27920" s="139"/>
    </row>
    <row r="27921" spans="2:19" ht="15.75" customHeight="1" x14ac:dyDescent="0.25">
      <c r="B27921" s="106"/>
      <c r="C27921" s="106"/>
      <c r="D27921" s="139"/>
      <c r="P27921" s="142"/>
      <c r="Q27921" s="142"/>
      <c r="R27921" s="142"/>
      <c r="S27921" s="139"/>
    </row>
    <row r="27922" spans="2:19" ht="15.75" customHeight="1" x14ac:dyDescent="0.25">
      <c r="B27922" s="106"/>
      <c r="C27922" s="106"/>
      <c r="D27922" s="139"/>
      <c r="P27922" s="142"/>
      <c r="Q27922" s="142"/>
      <c r="R27922" s="142"/>
      <c r="S27922" s="139"/>
    </row>
    <row r="27923" spans="2:19" ht="15.75" customHeight="1" x14ac:dyDescent="0.25">
      <c r="B27923" s="106"/>
      <c r="C27923" s="106"/>
      <c r="D27923" s="139"/>
      <c r="P27923" s="142"/>
      <c r="Q27923" s="142"/>
      <c r="R27923" s="142"/>
      <c r="S27923" s="139"/>
    </row>
    <row r="27924" spans="2:19" ht="15.75" customHeight="1" x14ac:dyDescent="0.25">
      <c r="B27924" s="106"/>
      <c r="C27924" s="106"/>
      <c r="D27924" s="139"/>
      <c r="P27924" s="142"/>
      <c r="Q27924" s="142"/>
      <c r="R27924" s="142"/>
      <c r="S27924" s="139"/>
    </row>
    <row r="27925" spans="2:19" ht="15.75" customHeight="1" x14ac:dyDescent="0.25">
      <c r="B27925" s="106"/>
      <c r="C27925" s="106"/>
      <c r="D27925" s="139"/>
      <c r="P27925" s="142"/>
      <c r="Q27925" s="142"/>
      <c r="R27925" s="142"/>
      <c r="S27925" s="139"/>
    </row>
    <row r="27926" spans="2:19" ht="15.75" customHeight="1" x14ac:dyDescent="0.25">
      <c r="B27926" s="106"/>
      <c r="C27926" s="106"/>
      <c r="D27926" s="139"/>
      <c r="P27926" s="142"/>
      <c r="Q27926" s="142"/>
      <c r="R27926" s="142"/>
      <c r="S27926" s="139"/>
    </row>
    <row r="27927" spans="2:19" ht="15.75" customHeight="1" x14ac:dyDescent="0.25">
      <c r="B27927" s="106"/>
      <c r="C27927" s="106"/>
      <c r="D27927" s="139"/>
      <c r="P27927" s="142"/>
      <c r="Q27927" s="142"/>
      <c r="R27927" s="142"/>
      <c r="S27927" s="139"/>
    </row>
    <row r="27928" spans="2:19" ht="15.75" customHeight="1" x14ac:dyDescent="0.25">
      <c r="B27928" s="106"/>
      <c r="C27928" s="106"/>
      <c r="D27928" s="139"/>
      <c r="P27928" s="142"/>
      <c r="Q27928" s="142"/>
      <c r="R27928" s="142"/>
      <c r="S27928" s="139"/>
    </row>
    <row r="27929" spans="2:19" ht="15.75" customHeight="1" x14ac:dyDescent="0.25">
      <c r="B27929" s="106"/>
      <c r="C27929" s="106"/>
      <c r="D27929" s="139"/>
      <c r="P27929" s="142"/>
      <c r="Q27929" s="142"/>
      <c r="R27929" s="142"/>
      <c r="S27929" s="139"/>
    </row>
    <row r="27930" spans="2:19" ht="15.75" customHeight="1" x14ac:dyDescent="0.25">
      <c r="B27930" s="106"/>
      <c r="C27930" s="106"/>
      <c r="D27930" s="139"/>
      <c r="P27930" s="142"/>
      <c r="Q27930" s="142"/>
      <c r="R27930" s="142"/>
      <c r="S27930" s="139"/>
    </row>
    <row r="27931" spans="2:19" ht="15.75" customHeight="1" x14ac:dyDescent="0.25">
      <c r="B27931" s="106"/>
      <c r="C27931" s="106"/>
      <c r="D27931" s="139"/>
      <c r="P27931" s="142"/>
      <c r="Q27931" s="142"/>
      <c r="R27931" s="142"/>
      <c r="S27931" s="139"/>
    </row>
    <row r="27932" spans="2:19" ht="15.75" customHeight="1" x14ac:dyDescent="0.25">
      <c r="B27932" s="106"/>
      <c r="C27932" s="106"/>
      <c r="D27932" s="139"/>
      <c r="P27932" s="142"/>
      <c r="Q27932" s="142"/>
      <c r="R27932" s="142"/>
      <c r="S27932" s="139"/>
    </row>
    <row r="27933" spans="2:19" ht="15.75" customHeight="1" x14ac:dyDescent="0.25">
      <c r="B27933" s="106"/>
      <c r="C27933" s="106"/>
      <c r="D27933" s="139"/>
      <c r="P27933" s="142"/>
      <c r="Q27933" s="142"/>
      <c r="R27933" s="142"/>
      <c r="S27933" s="139"/>
    </row>
    <row r="27934" spans="2:19" ht="15.75" customHeight="1" x14ac:dyDescent="0.25">
      <c r="B27934" s="106"/>
      <c r="C27934" s="106"/>
      <c r="D27934" s="139"/>
      <c r="P27934" s="142"/>
      <c r="Q27934" s="142"/>
      <c r="R27934" s="142"/>
      <c r="S27934" s="139"/>
    </row>
    <row r="27935" spans="2:19" ht="15.75" customHeight="1" x14ac:dyDescent="0.25">
      <c r="B27935" s="106"/>
      <c r="C27935" s="106"/>
      <c r="D27935" s="139"/>
      <c r="P27935" s="142"/>
      <c r="Q27935" s="142"/>
      <c r="R27935" s="142"/>
      <c r="S27935" s="139"/>
    </row>
    <row r="27936" spans="2:19" ht="15.75" customHeight="1" x14ac:dyDescent="0.25">
      <c r="B27936" s="106"/>
      <c r="C27936" s="106"/>
      <c r="D27936" s="139"/>
      <c r="P27936" s="142"/>
      <c r="Q27936" s="142"/>
      <c r="R27936" s="142"/>
      <c r="S27936" s="139"/>
    </row>
    <row r="27937" spans="2:19" ht="15.75" customHeight="1" x14ac:dyDescent="0.25">
      <c r="B27937" s="106"/>
      <c r="C27937" s="106"/>
      <c r="D27937" s="139"/>
      <c r="P27937" s="142"/>
      <c r="Q27937" s="142"/>
      <c r="R27937" s="142"/>
      <c r="S27937" s="139"/>
    </row>
    <row r="27938" spans="2:19" ht="15.75" customHeight="1" x14ac:dyDescent="0.25">
      <c r="B27938" s="106"/>
      <c r="C27938" s="106"/>
      <c r="D27938" s="139"/>
      <c r="P27938" s="142"/>
      <c r="Q27938" s="142"/>
      <c r="R27938" s="142"/>
      <c r="S27938" s="139"/>
    </row>
    <row r="27939" spans="2:19" ht="15.75" customHeight="1" x14ac:dyDescent="0.25">
      <c r="B27939" s="106"/>
      <c r="C27939" s="106"/>
      <c r="D27939" s="139"/>
      <c r="P27939" s="142"/>
      <c r="Q27939" s="142"/>
      <c r="R27939" s="142"/>
      <c r="S27939" s="139"/>
    </row>
    <row r="27940" spans="2:19" ht="15.75" customHeight="1" x14ac:dyDescent="0.25">
      <c r="B27940" s="106"/>
      <c r="C27940" s="106"/>
      <c r="D27940" s="139"/>
      <c r="P27940" s="142"/>
      <c r="Q27940" s="142"/>
      <c r="R27940" s="142"/>
      <c r="S27940" s="139"/>
    </row>
    <row r="27941" spans="2:19" ht="15.75" customHeight="1" x14ac:dyDescent="0.25">
      <c r="B27941" s="106"/>
      <c r="C27941" s="106"/>
      <c r="D27941" s="139"/>
      <c r="P27941" s="142"/>
      <c r="Q27941" s="142"/>
      <c r="R27941" s="142"/>
      <c r="S27941" s="139"/>
    </row>
    <row r="27942" spans="2:19" ht="15.75" customHeight="1" x14ac:dyDescent="0.25">
      <c r="B27942" s="106"/>
      <c r="C27942" s="106"/>
      <c r="D27942" s="139"/>
      <c r="P27942" s="142"/>
      <c r="Q27942" s="142"/>
      <c r="R27942" s="142"/>
      <c r="S27942" s="139"/>
    </row>
    <row r="27943" spans="2:19" ht="15.75" customHeight="1" x14ac:dyDescent="0.25">
      <c r="B27943" s="106"/>
      <c r="C27943" s="106"/>
      <c r="D27943" s="139"/>
      <c r="P27943" s="142"/>
      <c r="Q27943" s="142"/>
      <c r="R27943" s="142"/>
      <c r="S27943" s="139"/>
    </row>
    <row r="27944" spans="2:19" ht="15.75" customHeight="1" x14ac:dyDescent="0.25">
      <c r="B27944" s="106"/>
      <c r="C27944" s="106"/>
      <c r="D27944" s="139"/>
      <c r="P27944" s="142"/>
      <c r="Q27944" s="142"/>
      <c r="R27944" s="142"/>
      <c r="S27944" s="139"/>
    </row>
    <row r="27945" spans="2:19" ht="15.75" customHeight="1" x14ac:dyDescent="0.25">
      <c r="B27945" s="106"/>
      <c r="C27945" s="106"/>
      <c r="D27945" s="139"/>
      <c r="P27945" s="142"/>
      <c r="Q27945" s="142"/>
      <c r="R27945" s="142"/>
      <c r="S27945" s="139"/>
    </row>
    <row r="27946" spans="2:19" ht="15.75" customHeight="1" x14ac:dyDescent="0.25">
      <c r="B27946" s="106"/>
      <c r="C27946" s="106"/>
      <c r="D27946" s="139"/>
      <c r="P27946" s="142"/>
      <c r="Q27946" s="142"/>
      <c r="R27946" s="142"/>
      <c r="S27946" s="139"/>
    </row>
    <row r="27947" spans="2:19" ht="15.75" customHeight="1" x14ac:dyDescent="0.25">
      <c r="B27947" s="106"/>
      <c r="C27947" s="106"/>
      <c r="D27947" s="139"/>
      <c r="P27947" s="142"/>
      <c r="Q27947" s="142"/>
      <c r="R27947" s="142"/>
      <c r="S27947" s="139"/>
    </row>
    <row r="27948" spans="2:19" ht="15.75" customHeight="1" x14ac:dyDescent="0.25">
      <c r="B27948" s="106"/>
      <c r="C27948" s="106"/>
      <c r="D27948" s="139"/>
      <c r="P27948" s="142"/>
      <c r="Q27948" s="142"/>
      <c r="R27948" s="142"/>
      <c r="S27948" s="139"/>
    </row>
    <row r="27949" spans="2:19" ht="15.75" customHeight="1" x14ac:dyDescent="0.25">
      <c r="B27949" s="106"/>
      <c r="C27949" s="106"/>
      <c r="D27949" s="139"/>
      <c r="P27949" s="142"/>
      <c r="Q27949" s="142"/>
      <c r="R27949" s="142"/>
      <c r="S27949" s="139"/>
    </row>
    <row r="27950" spans="2:19" ht="15.75" customHeight="1" x14ac:dyDescent="0.25">
      <c r="B27950" s="106"/>
      <c r="C27950" s="106"/>
      <c r="D27950" s="139"/>
      <c r="P27950" s="142"/>
      <c r="Q27950" s="142"/>
      <c r="R27950" s="142"/>
      <c r="S27950" s="139"/>
    </row>
    <row r="27951" spans="2:19" ht="15.75" customHeight="1" x14ac:dyDescent="0.25">
      <c r="B27951" s="106"/>
      <c r="C27951" s="106"/>
      <c r="D27951" s="139"/>
      <c r="P27951" s="142"/>
      <c r="Q27951" s="142"/>
      <c r="R27951" s="142"/>
      <c r="S27951" s="139"/>
    </row>
    <row r="27952" spans="2:19" ht="15.75" customHeight="1" x14ac:dyDescent="0.25">
      <c r="B27952" s="106"/>
      <c r="C27952" s="106"/>
      <c r="D27952" s="139"/>
      <c r="P27952" s="142"/>
      <c r="Q27952" s="142"/>
      <c r="R27952" s="142"/>
      <c r="S27952" s="139"/>
    </row>
    <row r="27953" spans="2:19" ht="15.75" customHeight="1" x14ac:dyDescent="0.25">
      <c r="B27953" s="106"/>
      <c r="C27953" s="106"/>
      <c r="D27953" s="139"/>
      <c r="P27953" s="142"/>
      <c r="Q27953" s="142"/>
      <c r="R27953" s="142"/>
      <c r="S27953" s="139"/>
    </row>
    <row r="27954" spans="2:19" ht="15.75" customHeight="1" x14ac:dyDescent="0.25">
      <c r="B27954" s="106"/>
      <c r="C27954" s="106"/>
      <c r="D27954" s="139"/>
      <c r="P27954" s="142"/>
      <c r="Q27954" s="142"/>
      <c r="R27954" s="142"/>
      <c r="S27954" s="139"/>
    </row>
    <row r="27955" spans="2:19" ht="15.75" customHeight="1" x14ac:dyDescent="0.25">
      <c r="B27955" s="106"/>
      <c r="C27955" s="106"/>
      <c r="D27955" s="139"/>
      <c r="P27955" s="142"/>
      <c r="Q27955" s="142"/>
      <c r="R27955" s="142"/>
      <c r="S27955" s="139"/>
    </row>
    <row r="27956" spans="2:19" ht="15.75" customHeight="1" x14ac:dyDescent="0.25">
      <c r="B27956" s="106"/>
      <c r="C27956" s="106"/>
      <c r="D27956" s="139"/>
      <c r="P27956" s="142"/>
      <c r="Q27956" s="142"/>
      <c r="R27956" s="142"/>
      <c r="S27956" s="139"/>
    </row>
    <row r="27957" spans="2:19" ht="15.75" customHeight="1" x14ac:dyDescent="0.25">
      <c r="B27957" s="106"/>
      <c r="C27957" s="106"/>
      <c r="D27957" s="139"/>
      <c r="P27957" s="142"/>
      <c r="Q27957" s="142"/>
      <c r="R27957" s="142"/>
      <c r="S27957" s="139"/>
    </row>
    <row r="27958" spans="2:19" ht="15.75" customHeight="1" x14ac:dyDescent="0.25">
      <c r="B27958" s="106"/>
      <c r="C27958" s="106"/>
      <c r="D27958" s="139"/>
      <c r="P27958" s="142"/>
      <c r="Q27958" s="142"/>
      <c r="R27958" s="142"/>
      <c r="S27958" s="139"/>
    </row>
    <row r="27959" spans="2:19" ht="15.75" customHeight="1" x14ac:dyDescent="0.25">
      <c r="B27959" s="106"/>
      <c r="C27959" s="106"/>
      <c r="D27959" s="139"/>
      <c r="P27959" s="142"/>
      <c r="Q27959" s="142"/>
      <c r="R27959" s="142"/>
      <c r="S27959" s="139"/>
    </row>
    <row r="27960" spans="2:19" ht="15.75" customHeight="1" x14ac:dyDescent="0.25">
      <c r="B27960" s="106"/>
      <c r="C27960" s="106"/>
      <c r="D27960" s="139"/>
      <c r="P27960" s="142"/>
      <c r="Q27960" s="142"/>
      <c r="R27960" s="142"/>
      <c r="S27960" s="139"/>
    </row>
    <row r="27961" spans="2:19" ht="15.75" customHeight="1" x14ac:dyDescent="0.25">
      <c r="B27961" s="106"/>
      <c r="C27961" s="106"/>
      <c r="D27961" s="139"/>
      <c r="P27961" s="142"/>
      <c r="Q27961" s="142"/>
      <c r="R27961" s="142"/>
      <c r="S27961" s="139"/>
    </row>
    <row r="27962" spans="2:19" ht="15.75" customHeight="1" x14ac:dyDescent="0.25">
      <c r="B27962" s="106"/>
      <c r="C27962" s="106"/>
      <c r="D27962" s="139"/>
      <c r="P27962" s="142"/>
      <c r="Q27962" s="142"/>
      <c r="R27962" s="142"/>
      <c r="S27962" s="139"/>
    </row>
    <row r="27963" spans="2:19" ht="15.75" customHeight="1" x14ac:dyDescent="0.25">
      <c r="B27963" s="106"/>
      <c r="C27963" s="106"/>
      <c r="D27963" s="139"/>
      <c r="P27963" s="142"/>
      <c r="Q27963" s="142"/>
      <c r="R27963" s="142"/>
      <c r="S27963" s="139"/>
    </row>
    <row r="27964" spans="2:19" ht="15.75" customHeight="1" x14ac:dyDescent="0.25">
      <c r="B27964" s="106"/>
      <c r="C27964" s="106"/>
      <c r="D27964" s="139"/>
      <c r="P27964" s="142"/>
      <c r="Q27964" s="142"/>
      <c r="R27964" s="142"/>
      <c r="S27964" s="139"/>
    </row>
    <row r="27965" spans="2:19" ht="15.75" customHeight="1" x14ac:dyDescent="0.25">
      <c r="B27965" s="106"/>
      <c r="C27965" s="106"/>
      <c r="D27965" s="139"/>
      <c r="P27965" s="142"/>
      <c r="Q27965" s="142"/>
      <c r="R27965" s="142"/>
      <c r="S27965" s="139"/>
    </row>
    <row r="27966" spans="2:19" ht="15.75" customHeight="1" x14ac:dyDescent="0.25">
      <c r="B27966" s="106"/>
      <c r="C27966" s="106"/>
      <c r="D27966" s="139"/>
      <c r="P27966" s="142"/>
      <c r="Q27966" s="142"/>
      <c r="R27966" s="142"/>
      <c r="S27966" s="139"/>
    </row>
    <row r="27967" spans="2:19" ht="15.75" customHeight="1" x14ac:dyDescent="0.25">
      <c r="B27967" s="106"/>
      <c r="C27967" s="106"/>
      <c r="D27967" s="139"/>
      <c r="P27967" s="142"/>
      <c r="Q27967" s="142"/>
      <c r="R27967" s="142"/>
      <c r="S27967" s="139"/>
    </row>
    <row r="27968" spans="2:19" ht="15.75" customHeight="1" x14ac:dyDescent="0.25">
      <c r="B27968" s="106"/>
      <c r="C27968" s="106"/>
      <c r="D27968" s="139"/>
      <c r="P27968" s="142"/>
      <c r="Q27968" s="142"/>
      <c r="R27968" s="142"/>
      <c r="S27968" s="139"/>
    </row>
    <row r="27969" spans="2:19" ht="15.75" customHeight="1" x14ac:dyDescent="0.25">
      <c r="B27969" s="106"/>
      <c r="C27969" s="106"/>
      <c r="D27969" s="139"/>
      <c r="P27969" s="142"/>
      <c r="Q27969" s="142"/>
      <c r="R27969" s="142"/>
      <c r="S27969" s="139"/>
    </row>
    <row r="27970" spans="2:19" ht="15.75" customHeight="1" x14ac:dyDescent="0.25">
      <c r="B27970" s="106"/>
      <c r="C27970" s="106"/>
      <c r="D27970" s="139"/>
      <c r="P27970" s="142"/>
      <c r="Q27970" s="142"/>
      <c r="R27970" s="142"/>
      <c r="S27970" s="139"/>
    </row>
    <row r="27971" spans="2:19" ht="15.75" customHeight="1" x14ac:dyDescent="0.25">
      <c r="B27971" s="106"/>
      <c r="C27971" s="106"/>
      <c r="D27971" s="139"/>
      <c r="P27971" s="142"/>
      <c r="Q27971" s="142"/>
      <c r="R27971" s="142"/>
      <c r="S27971" s="139"/>
    </row>
    <row r="27972" spans="2:19" ht="15.75" customHeight="1" x14ac:dyDescent="0.25">
      <c r="B27972" s="106"/>
      <c r="C27972" s="106"/>
      <c r="D27972" s="139"/>
      <c r="P27972" s="142"/>
      <c r="Q27972" s="142"/>
      <c r="R27972" s="142"/>
      <c r="S27972" s="139"/>
    </row>
    <row r="27973" spans="2:19" ht="15.75" customHeight="1" x14ac:dyDescent="0.25">
      <c r="B27973" s="106"/>
      <c r="C27973" s="106"/>
      <c r="D27973" s="139"/>
      <c r="P27973" s="142"/>
      <c r="Q27973" s="142"/>
      <c r="R27973" s="142"/>
      <c r="S27973" s="139"/>
    </row>
    <row r="27974" spans="2:19" ht="15.75" customHeight="1" x14ac:dyDescent="0.25">
      <c r="B27974" s="106"/>
      <c r="C27974" s="106"/>
      <c r="D27974" s="139"/>
      <c r="P27974" s="142"/>
      <c r="Q27974" s="142"/>
      <c r="R27974" s="142"/>
      <c r="S27974" s="139"/>
    </row>
    <row r="27975" spans="2:19" ht="15.75" customHeight="1" x14ac:dyDescent="0.25">
      <c r="B27975" s="106"/>
      <c r="C27975" s="106"/>
      <c r="D27975" s="139"/>
      <c r="P27975" s="142"/>
      <c r="Q27975" s="142"/>
      <c r="R27975" s="142"/>
      <c r="S27975" s="139"/>
    </row>
    <row r="27976" spans="2:19" ht="15.75" customHeight="1" x14ac:dyDescent="0.25">
      <c r="B27976" s="106"/>
      <c r="C27976" s="106"/>
      <c r="D27976" s="139"/>
      <c r="P27976" s="142"/>
      <c r="Q27976" s="142"/>
      <c r="R27976" s="142"/>
      <c r="S27976" s="139"/>
    </row>
    <row r="27977" spans="2:19" ht="15.75" customHeight="1" x14ac:dyDescent="0.25">
      <c r="B27977" s="106"/>
      <c r="C27977" s="106"/>
      <c r="D27977" s="139"/>
      <c r="P27977" s="142"/>
      <c r="Q27977" s="142"/>
      <c r="R27977" s="142"/>
      <c r="S27977" s="139"/>
    </row>
    <row r="27978" spans="2:19" ht="15.75" customHeight="1" x14ac:dyDescent="0.25">
      <c r="B27978" s="106"/>
      <c r="C27978" s="106"/>
      <c r="D27978" s="139"/>
      <c r="P27978" s="142"/>
      <c r="Q27978" s="142"/>
      <c r="R27978" s="142"/>
      <c r="S27978" s="139"/>
    </row>
    <row r="27979" spans="2:19" ht="15.75" customHeight="1" x14ac:dyDescent="0.25">
      <c r="B27979" s="106"/>
      <c r="C27979" s="106"/>
      <c r="D27979" s="139"/>
      <c r="P27979" s="142"/>
      <c r="Q27979" s="142"/>
      <c r="R27979" s="142"/>
      <c r="S27979" s="139"/>
    </row>
    <row r="27980" spans="2:19" ht="15.75" customHeight="1" x14ac:dyDescent="0.25">
      <c r="B27980" s="106"/>
      <c r="C27980" s="106"/>
      <c r="D27980" s="139"/>
      <c r="P27980" s="142"/>
      <c r="Q27980" s="142"/>
      <c r="R27980" s="142"/>
      <c r="S27980" s="139"/>
    </row>
    <row r="27981" spans="2:19" ht="15.75" customHeight="1" x14ac:dyDescent="0.25">
      <c r="B27981" s="106"/>
      <c r="C27981" s="106"/>
      <c r="D27981" s="139"/>
      <c r="P27981" s="142"/>
      <c r="Q27981" s="142"/>
      <c r="R27981" s="142"/>
      <c r="S27981" s="139"/>
    </row>
    <row r="27982" spans="2:19" ht="15.75" customHeight="1" x14ac:dyDescent="0.25">
      <c r="B27982" s="106"/>
      <c r="C27982" s="106"/>
      <c r="D27982" s="139"/>
      <c r="P27982" s="142"/>
      <c r="Q27982" s="142"/>
      <c r="R27982" s="142"/>
      <c r="S27982" s="139"/>
    </row>
    <row r="27983" spans="2:19" ht="15.75" customHeight="1" x14ac:dyDescent="0.25">
      <c r="B27983" s="106"/>
      <c r="C27983" s="106"/>
      <c r="D27983" s="139"/>
      <c r="P27983" s="142"/>
      <c r="Q27983" s="142"/>
      <c r="R27983" s="142"/>
      <c r="S27983" s="139"/>
    </row>
    <row r="27984" spans="2:19" ht="15.75" customHeight="1" x14ac:dyDescent="0.25">
      <c r="B27984" s="106"/>
      <c r="C27984" s="106"/>
      <c r="D27984" s="139"/>
      <c r="P27984" s="142"/>
      <c r="Q27984" s="142"/>
      <c r="R27984" s="142"/>
      <c r="S27984" s="139"/>
    </row>
    <row r="27985" spans="2:19" ht="15.75" customHeight="1" x14ac:dyDescent="0.25">
      <c r="B27985" s="106"/>
      <c r="C27985" s="106"/>
      <c r="D27985" s="139"/>
      <c r="P27985" s="142"/>
      <c r="Q27985" s="142"/>
      <c r="R27985" s="142"/>
      <c r="S27985" s="139"/>
    </row>
    <row r="27986" spans="2:19" ht="15.75" customHeight="1" x14ac:dyDescent="0.25">
      <c r="B27986" s="106"/>
      <c r="C27986" s="106"/>
      <c r="D27986" s="139"/>
      <c r="P27986" s="142"/>
      <c r="Q27986" s="142"/>
      <c r="R27986" s="142"/>
      <c r="S27986" s="139"/>
    </row>
    <row r="27987" spans="2:19" ht="15.75" customHeight="1" x14ac:dyDescent="0.25">
      <c r="B27987" s="106"/>
      <c r="C27987" s="106"/>
      <c r="D27987" s="139"/>
      <c r="P27987" s="142"/>
      <c r="Q27987" s="142"/>
      <c r="R27987" s="142"/>
      <c r="S27987" s="139"/>
    </row>
    <row r="27988" spans="2:19" ht="15.75" customHeight="1" x14ac:dyDescent="0.25">
      <c r="B27988" s="106"/>
      <c r="C27988" s="106"/>
      <c r="D27988" s="139"/>
      <c r="P27988" s="142"/>
      <c r="Q27988" s="142"/>
      <c r="R27988" s="142"/>
      <c r="S27988" s="139"/>
    </row>
    <row r="27989" spans="2:19" ht="15.75" customHeight="1" x14ac:dyDescent="0.25">
      <c r="B27989" s="106"/>
      <c r="C27989" s="106"/>
      <c r="D27989" s="139"/>
      <c r="P27989" s="142"/>
      <c r="Q27989" s="142"/>
      <c r="R27989" s="142"/>
      <c r="S27989" s="139"/>
    </row>
    <row r="27990" spans="2:19" ht="15.75" customHeight="1" x14ac:dyDescent="0.25">
      <c r="B27990" s="106"/>
      <c r="C27990" s="106"/>
      <c r="D27990" s="139"/>
      <c r="P27990" s="142"/>
      <c r="Q27990" s="142"/>
      <c r="R27990" s="142"/>
      <c r="S27990" s="139"/>
    </row>
    <row r="27991" spans="2:19" ht="15.75" customHeight="1" x14ac:dyDescent="0.25">
      <c r="B27991" s="106"/>
      <c r="C27991" s="106"/>
      <c r="D27991" s="139"/>
      <c r="P27991" s="142"/>
      <c r="Q27991" s="142"/>
      <c r="R27991" s="142"/>
      <c r="S27991" s="139"/>
    </row>
    <row r="27992" spans="2:19" ht="15.75" customHeight="1" x14ac:dyDescent="0.25">
      <c r="B27992" s="106"/>
      <c r="C27992" s="106"/>
      <c r="D27992" s="139"/>
      <c r="P27992" s="142"/>
      <c r="Q27992" s="142"/>
      <c r="R27992" s="142"/>
      <c r="S27992" s="139"/>
    </row>
    <row r="27993" spans="2:19" ht="15.75" customHeight="1" x14ac:dyDescent="0.25">
      <c r="B27993" s="106"/>
      <c r="C27993" s="106"/>
      <c r="D27993" s="139"/>
      <c r="P27993" s="142"/>
      <c r="Q27993" s="142"/>
      <c r="R27993" s="142"/>
      <c r="S27993" s="139"/>
    </row>
    <row r="27994" spans="2:19" ht="15.75" customHeight="1" x14ac:dyDescent="0.25">
      <c r="B27994" s="106"/>
      <c r="C27994" s="106"/>
      <c r="D27994" s="139"/>
      <c r="P27994" s="142"/>
      <c r="Q27994" s="142"/>
      <c r="R27994" s="142"/>
      <c r="S27994" s="139"/>
    </row>
    <row r="27995" spans="2:19" ht="15.75" customHeight="1" x14ac:dyDescent="0.25">
      <c r="B27995" s="106"/>
      <c r="C27995" s="106"/>
      <c r="D27995" s="139"/>
      <c r="P27995" s="142"/>
      <c r="Q27995" s="142"/>
      <c r="R27995" s="142"/>
      <c r="S27995" s="139"/>
    </row>
    <row r="27996" spans="2:19" ht="15.75" customHeight="1" x14ac:dyDescent="0.25">
      <c r="B27996" s="106"/>
      <c r="C27996" s="106"/>
      <c r="D27996" s="139"/>
      <c r="P27996" s="142"/>
      <c r="Q27996" s="142"/>
      <c r="R27996" s="142"/>
      <c r="S27996" s="139"/>
    </row>
    <row r="27997" spans="2:19" ht="15.75" customHeight="1" x14ac:dyDescent="0.25">
      <c r="B27997" s="106"/>
      <c r="C27997" s="106"/>
      <c r="D27997" s="139"/>
      <c r="P27997" s="142"/>
      <c r="Q27997" s="142"/>
      <c r="R27997" s="142"/>
      <c r="S27997" s="139"/>
    </row>
    <row r="27998" spans="2:19" ht="15.75" customHeight="1" x14ac:dyDescent="0.25">
      <c r="B27998" s="106"/>
      <c r="C27998" s="106"/>
      <c r="D27998" s="139"/>
      <c r="P27998" s="142"/>
      <c r="Q27998" s="142"/>
      <c r="R27998" s="142"/>
      <c r="S27998" s="139"/>
    </row>
    <row r="27999" spans="2:19" ht="15.75" customHeight="1" x14ac:dyDescent="0.25">
      <c r="B27999" s="106"/>
      <c r="C27999" s="106"/>
      <c r="D27999" s="139"/>
      <c r="P27999" s="142"/>
      <c r="Q27999" s="142"/>
      <c r="R27999" s="142"/>
      <c r="S27999" s="139"/>
    </row>
    <row r="28000" spans="2:19" ht="15.75" customHeight="1" x14ac:dyDescent="0.25">
      <c r="B28000" s="106"/>
      <c r="C28000" s="106"/>
      <c r="D28000" s="139"/>
      <c r="P28000" s="142"/>
      <c r="Q28000" s="142"/>
      <c r="R28000" s="142"/>
      <c r="S28000" s="139"/>
    </row>
    <row r="28001" spans="2:19" ht="15.75" customHeight="1" x14ac:dyDescent="0.25">
      <c r="B28001" s="106"/>
      <c r="C28001" s="106"/>
      <c r="D28001" s="139"/>
      <c r="P28001" s="142"/>
      <c r="Q28001" s="142"/>
      <c r="R28001" s="142"/>
      <c r="S28001" s="139"/>
    </row>
    <row r="28002" spans="2:19" ht="15.75" customHeight="1" x14ac:dyDescent="0.25">
      <c r="B28002" s="106"/>
      <c r="C28002" s="106"/>
      <c r="D28002" s="139"/>
      <c r="P28002" s="142"/>
      <c r="Q28002" s="142"/>
      <c r="R28002" s="142"/>
      <c r="S28002" s="139"/>
    </row>
    <row r="28003" spans="2:19" ht="15.75" customHeight="1" x14ac:dyDescent="0.25">
      <c r="B28003" s="106"/>
      <c r="C28003" s="106"/>
      <c r="D28003" s="139"/>
      <c r="P28003" s="142"/>
      <c r="Q28003" s="142"/>
      <c r="R28003" s="142"/>
      <c r="S28003" s="139"/>
    </row>
    <row r="28004" spans="2:19" ht="15.75" customHeight="1" x14ac:dyDescent="0.25">
      <c r="B28004" s="106"/>
      <c r="C28004" s="106"/>
      <c r="D28004" s="139"/>
      <c r="P28004" s="142"/>
      <c r="Q28004" s="142"/>
      <c r="R28004" s="142"/>
      <c r="S28004" s="139"/>
    </row>
    <row r="28005" spans="2:19" ht="15.75" customHeight="1" x14ac:dyDescent="0.25">
      <c r="B28005" s="106"/>
      <c r="C28005" s="106"/>
      <c r="D28005" s="139"/>
      <c r="P28005" s="142"/>
      <c r="Q28005" s="142"/>
      <c r="R28005" s="142"/>
      <c r="S28005" s="139"/>
    </row>
    <row r="28006" spans="2:19" ht="15.75" customHeight="1" x14ac:dyDescent="0.25">
      <c r="B28006" s="106"/>
      <c r="C28006" s="106"/>
      <c r="D28006" s="139"/>
      <c r="P28006" s="142"/>
      <c r="Q28006" s="142"/>
      <c r="R28006" s="142"/>
      <c r="S28006" s="139"/>
    </row>
    <row r="28007" spans="2:19" ht="15.75" customHeight="1" x14ac:dyDescent="0.25">
      <c r="B28007" s="106"/>
      <c r="C28007" s="106"/>
      <c r="D28007" s="139"/>
      <c r="P28007" s="142"/>
      <c r="Q28007" s="142"/>
      <c r="R28007" s="142"/>
      <c r="S28007" s="139"/>
    </row>
    <row r="28008" spans="2:19" ht="15.75" customHeight="1" x14ac:dyDescent="0.25">
      <c r="B28008" s="106"/>
      <c r="C28008" s="106"/>
      <c r="D28008" s="139"/>
      <c r="P28008" s="142"/>
      <c r="Q28008" s="142"/>
      <c r="R28008" s="142"/>
      <c r="S28008" s="139"/>
    </row>
    <row r="28009" spans="2:19" ht="15.75" customHeight="1" x14ac:dyDescent="0.25">
      <c r="B28009" s="106"/>
      <c r="C28009" s="106"/>
      <c r="D28009" s="139"/>
      <c r="P28009" s="142"/>
      <c r="Q28009" s="142"/>
      <c r="R28009" s="142"/>
      <c r="S28009" s="139"/>
    </row>
    <row r="28010" spans="2:19" ht="15.75" customHeight="1" x14ac:dyDescent="0.25">
      <c r="B28010" s="106"/>
      <c r="C28010" s="106"/>
      <c r="D28010" s="139"/>
      <c r="P28010" s="142"/>
      <c r="Q28010" s="142"/>
      <c r="R28010" s="142"/>
      <c r="S28010" s="139"/>
    </row>
    <row r="28011" spans="2:19" ht="15.75" customHeight="1" x14ac:dyDescent="0.25">
      <c r="B28011" s="106"/>
      <c r="C28011" s="106"/>
      <c r="D28011" s="139"/>
      <c r="P28011" s="142"/>
      <c r="Q28011" s="142"/>
      <c r="R28011" s="142"/>
      <c r="S28011" s="139"/>
    </row>
    <row r="28012" spans="2:19" ht="15.75" customHeight="1" x14ac:dyDescent="0.25">
      <c r="B28012" s="106"/>
      <c r="C28012" s="106"/>
      <c r="D28012" s="139"/>
      <c r="P28012" s="142"/>
      <c r="Q28012" s="142"/>
      <c r="R28012" s="142"/>
      <c r="S28012" s="139"/>
    </row>
    <row r="28013" spans="2:19" ht="15.75" customHeight="1" x14ac:dyDescent="0.25">
      <c r="B28013" s="106"/>
      <c r="C28013" s="106"/>
      <c r="D28013" s="139"/>
      <c r="P28013" s="142"/>
      <c r="Q28013" s="142"/>
      <c r="R28013" s="142"/>
      <c r="S28013" s="139"/>
    </row>
    <row r="28014" spans="2:19" ht="15.75" customHeight="1" x14ac:dyDescent="0.25">
      <c r="B28014" s="106"/>
      <c r="C28014" s="106"/>
      <c r="D28014" s="139"/>
      <c r="P28014" s="142"/>
      <c r="Q28014" s="142"/>
      <c r="R28014" s="142"/>
      <c r="S28014" s="139"/>
    </row>
    <row r="28015" spans="2:19" ht="15.75" customHeight="1" x14ac:dyDescent="0.25">
      <c r="B28015" s="106"/>
      <c r="C28015" s="106"/>
      <c r="D28015" s="139"/>
      <c r="P28015" s="142"/>
      <c r="Q28015" s="142"/>
      <c r="R28015" s="142"/>
      <c r="S28015" s="139"/>
    </row>
    <row r="28016" spans="2:19" ht="15.75" customHeight="1" x14ac:dyDescent="0.25">
      <c r="B28016" s="106"/>
      <c r="C28016" s="106"/>
      <c r="D28016" s="139"/>
      <c r="P28016" s="142"/>
      <c r="Q28016" s="142"/>
      <c r="R28016" s="142"/>
      <c r="S28016" s="139"/>
    </row>
    <row r="28017" spans="2:19" ht="15.75" customHeight="1" x14ac:dyDescent="0.25">
      <c r="B28017" s="106"/>
      <c r="C28017" s="106"/>
      <c r="D28017" s="139"/>
      <c r="P28017" s="142"/>
      <c r="Q28017" s="142"/>
      <c r="R28017" s="142"/>
      <c r="S28017" s="139"/>
    </row>
    <row r="28018" spans="2:19" ht="15.75" customHeight="1" x14ac:dyDescent="0.25">
      <c r="B28018" s="106"/>
      <c r="C28018" s="106"/>
      <c r="D28018" s="139"/>
      <c r="P28018" s="142"/>
      <c r="Q28018" s="142"/>
      <c r="R28018" s="142"/>
      <c r="S28018" s="139"/>
    </row>
    <row r="28019" spans="2:19" ht="15.75" customHeight="1" x14ac:dyDescent="0.25">
      <c r="B28019" s="106"/>
      <c r="C28019" s="106"/>
      <c r="D28019" s="139"/>
      <c r="P28019" s="142"/>
      <c r="Q28019" s="142"/>
      <c r="R28019" s="142"/>
      <c r="S28019" s="139"/>
    </row>
    <row r="28020" spans="2:19" ht="15.75" customHeight="1" x14ac:dyDescent="0.25">
      <c r="B28020" s="106"/>
      <c r="C28020" s="106"/>
      <c r="D28020" s="139"/>
      <c r="P28020" s="142"/>
      <c r="Q28020" s="142"/>
      <c r="R28020" s="142"/>
      <c r="S28020" s="139"/>
    </row>
    <row r="28021" spans="2:19" ht="15.75" customHeight="1" x14ac:dyDescent="0.25">
      <c r="B28021" s="106"/>
      <c r="C28021" s="106"/>
      <c r="D28021" s="139"/>
      <c r="P28021" s="142"/>
      <c r="Q28021" s="142"/>
      <c r="R28021" s="142"/>
      <c r="S28021" s="139"/>
    </row>
    <row r="28022" spans="2:19" ht="15.75" customHeight="1" x14ac:dyDescent="0.25">
      <c r="B28022" s="106"/>
      <c r="C28022" s="106"/>
      <c r="D28022" s="139"/>
      <c r="P28022" s="142"/>
      <c r="Q28022" s="142"/>
      <c r="R28022" s="142"/>
      <c r="S28022" s="139"/>
    </row>
    <row r="28023" spans="2:19" ht="15.75" customHeight="1" x14ac:dyDescent="0.25">
      <c r="B28023" s="106"/>
      <c r="C28023" s="106"/>
      <c r="D28023" s="139"/>
      <c r="P28023" s="142"/>
      <c r="Q28023" s="142"/>
      <c r="R28023" s="142"/>
      <c r="S28023" s="139"/>
    </row>
    <row r="28024" spans="2:19" ht="15.75" customHeight="1" x14ac:dyDescent="0.25">
      <c r="B28024" s="106"/>
      <c r="C28024" s="106"/>
      <c r="D28024" s="139"/>
      <c r="P28024" s="142"/>
      <c r="Q28024" s="142"/>
      <c r="R28024" s="142"/>
      <c r="S28024" s="139"/>
    </row>
    <row r="28025" spans="2:19" ht="15.75" customHeight="1" x14ac:dyDescent="0.25">
      <c r="B28025" s="106"/>
      <c r="C28025" s="106"/>
      <c r="D28025" s="139"/>
      <c r="P28025" s="142"/>
      <c r="Q28025" s="142"/>
      <c r="R28025" s="142"/>
      <c r="S28025" s="139"/>
    </row>
    <row r="28026" spans="2:19" ht="15.75" customHeight="1" x14ac:dyDescent="0.25">
      <c r="B28026" s="106"/>
      <c r="C28026" s="106"/>
      <c r="D28026" s="139"/>
      <c r="P28026" s="142"/>
      <c r="Q28026" s="142"/>
      <c r="R28026" s="142"/>
      <c r="S28026" s="139"/>
    </row>
    <row r="28027" spans="2:19" ht="15.75" customHeight="1" x14ac:dyDescent="0.25">
      <c r="B28027" s="106"/>
      <c r="C28027" s="106"/>
      <c r="D28027" s="139"/>
      <c r="P28027" s="142"/>
      <c r="Q28027" s="142"/>
      <c r="R28027" s="142"/>
      <c r="S28027" s="139"/>
    </row>
    <row r="28028" spans="2:19" ht="15.75" customHeight="1" x14ac:dyDescent="0.25">
      <c r="B28028" s="106"/>
      <c r="C28028" s="106"/>
      <c r="D28028" s="139"/>
      <c r="P28028" s="142"/>
      <c r="Q28028" s="142"/>
      <c r="R28028" s="142"/>
      <c r="S28028" s="139"/>
    </row>
    <row r="28029" spans="2:19" ht="15.75" customHeight="1" x14ac:dyDescent="0.25">
      <c r="B28029" s="106"/>
      <c r="C28029" s="106"/>
      <c r="D28029" s="139"/>
      <c r="P28029" s="142"/>
      <c r="Q28029" s="142"/>
      <c r="R28029" s="142"/>
      <c r="S28029" s="139"/>
    </row>
    <row r="28030" spans="2:19" ht="15.75" customHeight="1" x14ac:dyDescent="0.25">
      <c r="B28030" s="106"/>
      <c r="C28030" s="106"/>
      <c r="D28030" s="139"/>
      <c r="P28030" s="142"/>
      <c r="Q28030" s="142"/>
      <c r="R28030" s="142"/>
      <c r="S28030" s="139"/>
    </row>
    <row r="28031" spans="2:19" ht="15.75" customHeight="1" x14ac:dyDescent="0.25">
      <c r="B28031" s="106"/>
      <c r="C28031" s="106"/>
      <c r="D28031" s="139"/>
      <c r="P28031" s="142"/>
      <c r="Q28031" s="142"/>
      <c r="R28031" s="142"/>
      <c r="S28031" s="139"/>
    </row>
    <row r="28032" spans="2:19" ht="15.75" customHeight="1" x14ac:dyDescent="0.25">
      <c r="B28032" s="106"/>
      <c r="C28032" s="106"/>
      <c r="D28032" s="139"/>
      <c r="P28032" s="142"/>
      <c r="Q28032" s="142"/>
      <c r="R28032" s="142"/>
      <c r="S28032" s="139"/>
    </row>
    <row r="28033" spans="2:19" ht="15.75" customHeight="1" x14ac:dyDescent="0.25">
      <c r="B28033" s="106"/>
      <c r="C28033" s="106"/>
      <c r="D28033" s="139"/>
      <c r="P28033" s="142"/>
      <c r="Q28033" s="142"/>
      <c r="R28033" s="142"/>
      <c r="S28033" s="139"/>
    </row>
    <row r="28034" spans="2:19" ht="15.75" customHeight="1" x14ac:dyDescent="0.25">
      <c r="B28034" s="106"/>
      <c r="C28034" s="106"/>
      <c r="D28034" s="139"/>
      <c r="P28034" s="142"/>
      <c r="Q28034" s="142"/>
      <c r="R28034" s="142"/>
      <c r="S28034" s="139"/>
    </row>
    <row r="28035" spans="2:19" ht="15.75" customHeight="1" x14ac:dyDescent="0.25">
      <c r="B28035" s="106"/>
      <c r="C28035" s="106"/>
      <c r="D28035" s="139"/>
      <c r="P28035" s="142"/>
      <c r="Q28035" s="142"/>
      <c r="R28035" s="142"/>
      <c r="S28035" s="139"/>
    </row>
    <row r="28036" spans="2:19" ht="15.75" customHeight="1" x14ac:dyDescent="0.25">
      <c r="B28036" s="106"/>
      <c r="C28036" s="106"/>
      <c r="D28036" s="139"/>
      <c r="P28036" s="142"/>
      <c r="Q28036" s="142"/>
      <c r="R28036" s="142"/>
      <c r="S28036" s="139"/>
    </row>
    <row r="28037" spans="2:19" ht="15.75" customHeight="1" x14ac:dyDescent="0.25">
      <c r="B28037" s="106"/>
      <c r="C28037" s="106"/>
      <c r="D28037" s="139"/>
      <c r="P28037" s="142"/>
      <c r="Q28037" s="142"/>
      <c r="R28037" s="142"/>
      <c r="S28037" s="139"/>
    </row>
    <row r="28038" spans="2:19" ht="15.75" customHeight="1" x14ac:dyDescent="0.25">
      <c r="B28038" s="106"/>
      <c r="C28038" s="106"/>
      <c r="D28038" s="139"/>
      <c r="P28038" s="142"/>
      <c r="Q28038" s="142"/>
      <c r="R28038" s="142"/>
      <c r="S28038" s="139"/>
    </row>
    <row r="28039" spans="2:19" ht="15.75" customHeight="1" x14ac:dyDescent="0.25">
      <c r="B28039" s="106"/>
      <c r="C28039" s="106"/>
      <c r="D28039" s="139"/>
      <c r="P28039" s="142"/>
      <c r="Q28039" s="142"/>
      <c r="R28039" s="142"/>
      <c r="S28039" s="139"/>
    </row>
    <row r="28040" spans="2:19" ht="15.75" customHeight="1" x14ac:dyDescent="0.25">
      <c r="B28040" s="106"/>
      <c r="C28040" s="106"/>
      <c r="D28040" s="139"/>
      <c r="P28040" s="142"/>
      <c r="Q28040" s="142"/>
      <c r="R28040" s="142"/>
      <c r="S28040" s="139"/>
    </row>
    <row r="28041" spans="2:19" ht="15.75" customHeight="1" x14ac:dyDescent="0.25">
      <c r="B28041" s="106"/>
      <c r="C28041" s="106"/>
      <c r="D28041" s="139"/>
      <c r="P28041" s="142"/>
      <c r="Q28041" s="142"/>
      <c r="R28041" s="142"/>
      <c r="S28041" s="139"/>
    </row>
    <row r="28042" spans="2:19" ht="15.75" customHeight="1" x14ac:dyDescent="0.25">
      <c r="B28042" s="106"/>
      <c r="C28042" s="106"/>
      <c r="D28042" s="139"/>
      <c r="P28042" s="142"/>
      <c r="Q28042" s="142"/>
      <c r="R28042" s="142"/>
      <c r="S28042" s="139"/>
    </row>
    <row r="28043" spans="2:19" ht="15.75" customHeight="1" x14ac:dyDescent="0.25">
      <c r="B28043" s="106"/>
      <c r="C28043" s="106"/>
      <c r="D28043" s="139"/>
      <c r="P28043" s="142"/>
      <c r="Q28043" s="142"/>
      <c r="R28043" s="142"/>
      <c r="S28043" s="139"/>
    </row>
    <row r="28044" spans="2:19" ht="15.75" customHeight="1" x14ac:dyDescent="0.25">
      <c r="B28044" s="106"/>
      <c r="C28044" s="106"/>
      <c r="D28044" s="139"/>
      <c r="P28044" s="142"/>
      <c r="Q28044" s="142"/>
      <c r="R28044" s="142"/>
      <c r="S28044" s="139"/>
    </row>
    <row r="28045" spans="2:19" ht="15.75" customHeight="1" x14ac:dyDescent="0.25">
      <c r="B28045" s="106"/>
      <c r="C28045" s="106"/>
      <c r="D28045" s="139"/>
      <c r="P28045" s="142"/>
      <c r="Q28045" s="142"/>
      <c r="R28045" s="142"/>
      <c r="S28045" s="139"/>
    </row>
    <row r="28046" spans="2:19" ht="15.75" customHeight="1" x14ac:dyDescent="0.25">
      <c r="B28046" s="106"/>
      <c r="C28046" s="106"/>
      <c r="D28046" s="139"/>
      <c r="P28046" s="142"/>
      <c r="Q28046" s="142"/>
      <c r="R28046" s="142"/>
      <c r="S28046" s="139"/>
    </row>
    <row r="28047" spans="2:19" ht="15.75" customHeight="1" x14ac:dyDescent="0.25">
      <c r="B28047" s="106"/>
      <c r="C28047" s="106"/>
      <c r="D28047" s="139"/>
      <c r="P28047" s="142"/>
      <c r="Q28047" s="142"/>
      <c r="R28047" s="142"/>
      <c r="S28047" s="139"/>
    </row>
    <row r="28048" spans="2:19" ht="15.75" customHeight="1" x14ac:dyDescent="0.25">
      <c r="B28048" s="106"/>
      <c r="C28048" s="106"/>
      <c r="D28048" s="139"/>
      <c r="P28048" s="142"/>
      <c r="Q28048" s="142"/>
      <c r="R28048" s="142"/>
      <c r="S28048" s="139"/>
    </row>
    <row r="28049" spans="2:19" ht="15.75" customHeight="1" x14ac:dyDescent="0.25">
      <c r="B28049" s="106"/>
      <c r="C28049" s="106"/>
      <c r="D28049" s="139"/>
      <c r="P28049" s="142"/>
      <c r="Q28049" s="142"/>
      <c r="R28049" s="142"/>
      <c r="S28049" s="139"/>
    </row>
    <row r="28050" spans="2:19" ht="15.75" customHeight="1" x14ac:dyDescent="0.25">
      <c r="B28050" s="106"/>
      <c r="C28050" s="106"/>
      <c r="D28050" s="139"/>
      <c r="P28050" s="142"/>
      <c r="Q28050" s="142"/>
      <c r="R28050" s="142"/>
      <c r="S28050" s="139"/>
    </row>
    <row r="28051" spans="2:19" ht="15.75" customHeight="1" x14ac:dyDescent="0.25">
      <c r="B28051" s="106"/>
      <c r="C28051" s="106"/>
      <c r="D28051" s="139"/>
      <c r="P28051" s="142"/>
      <c r="Q28051" s="142"/>
      <c r="R28051" s="142"/>
      <c r="S28051" s="139"/>
    </row>
    <row r="28052" spans="2:19" ht="15.75" customHeight="1" x14ac:dyDescent="0.25">
      <c r="B28052" s="106"/>
      <c r="C28052" s="106"/>
      <c r="D28052" s="139"/>
      <c r="P28052" s="142"/>
      <c r="Q28052" s="142"/>
      <c r="R28052" s="142"/>
      <c r="S28052" s="139"/>
    </row>
    <row r="28053" spans="2:19" ht="15.75" customHeight="1" x14ac:dyDescent="0.25">
      <c r="B28053" s="106"/>
      <c r="C28053" s="106"/>
      <c r="D28053" s="139"/>
      <c r="P28053" s="142"/>
      <c r="Q28053" s="142"/>
      <c r="R28053" s="142"/>
      <c r="S28053" s="139"/>
    </row>
    <row r="28054" spans="2:19" ht="15.75" customHeight="1" x14ac:dyDescent="0.25">
      <c r="B28054" s="106"/>
      <c r="C28054" s="106"/>
      <c r="D28054" s="139"/>
      <c r="P28054" s="142"/>
      <c r="Q28054" s="142"/>
      <c r="R28054" s="142"/>
      <c r="S28054" s="139"/>
    </row>
    <row r="28055" spans="2:19" ht="15.75" customHeight="1" x14ac:dyDescent="0.25">
      <c r="B28055" s="106"/>
      <c r="C28055" s="106"/>
      <c r="D28055" s="139"/>
      <c r="P28055" s="142"/>
      <c r="Q28055" s="142"/>
      <c r="R28055" s="142"/>
      <c r="S28055" s="139"/>
    </row>
    <row r="28056" spans="2:19" ht="15.75" customHeight="1" x14ac:dyDescent="0.25">
      <c r="B28056" s="106"/>
      <c r="C28056" s="106"/>
      <c r="D28056" s="139"/>
      <c r="P28056" s="142"/>
      <c r="Q28056" s="142"/>
      <c r="R28056" s="142"/>
      <c r="S28056" s="139"/>
    </row>
    <row r="28057" spans="2:19" ht="15.75" customHeight="1" x14ac:dyDescent="0.25">
      <c r="B28057" s="106"/>
      <c r="C28057" s="106"/>
      <c r="D28057" s="139"/>
      <c r="P28057" s="142"/>
      <c r="Q28057" s="142"/>
      <c r="R28057" s="142"/>
      <c r="S28057" s="139"/>
    </row>
    <row r="28058" spans="2:19" ht="15.75" customHeight="1" x14ac:dyDescent="0.25">
      <c r="B28058" s="106"/>
      <c r="C28058" s="106"/>
      <c r="D28058" s="139"/>
      <c r="P28058" s="142"/>
      <c r="Q28058" s="142"/>
      <c r="R28058" s="142"/>
      <c r="S28058" s="139"/>
    </row>
    <row r="28059" spans="2:19" ht="15.75" customHeight="1" x14ac:dyDescent="0.25">
      <c r="B28059" s="106"/>
      <c r="C28059" s="106"/>
      <c r="D28059" s="139"/>
      <c r="P28059" s="142"/>
      <c r="Q28059" s="142"/>
      <c r="R28059" s="142"/>
      <c r="S28059" s="139"/>
    </row>
    <row r="28060" spans="2:19" ht="15.75" customHeight="1" x14ac:dyDescent="0.25">
      <c r="B28060" s="106"/>
      <c r="C28060" s="106"/>
      <c r="D28060" s="139"/>
      <c r="P28060" s="142"/>
      <c r="Q28060" s="142"/>
      <c r="R28060" s="142"/>
      <c r="S28060" s="139"/>
    </row>
    <row r="28061" spans="2:19" ht="15.75" customHeight="1" x14ac:dyDescent="0.25">
      <c r="B28061" s="106"/>
      <c r="C28061" s="106"/>
      <c r="D28061" s="139"/>
      <c r="P28061" s="142"/>
      <c r="Q28061" s="142"/>
      <c r="R28061" s="142"/>
      <c r="S28061" s="139"/>
    </row>
    <row r="28062" spans="2:19" ht="15.75" customHeight="1" x14ac:dyDescent="0.25">
      <c r="B28062" s="106"/>
      <c r="C28062" s="106"/>
      <c r="D28062" s="139"/>
      <c r="P28062" s="142"/>
      <c r="Q28062" s="142"/>
      <c r="R28062" s="142"/>
      <c r="S28062" s="139"/>
    </row>
    <row r="28063" spans="2:19" ht="15.75" customHeight="1" x14ac:dyDescent="0.25">
      <c r="B28063" s="106"/>
      <c r="C28063" s="106"/>
      <c r="D28063" s="139"/>
      <c r="P28063" s="142"/>
      <c r="Q28063" s="142"/>
      <c r="R28063" s="142"/>
      <c r="S28063" s="139"/>
    </row>
    <row r="28064" spans="2:19" ht="15.75" customHeight="1" x14ac:dyDescent="0.25">
      <c r="B28064" s="106"/>
      <c r="C28064" s="106"/>
      <c r="D28064" s="139"/>
      <c r="P28064" s="142"/>
      <c r="Q28064" s="142"/>
      <c r="R28064" s="142"/>
      <c r="S28064" s="139"/>
    </row>
    <row r="28065" spans="2:19" ht="15.75" customHeight="1" x14ac:dyDescent="0.25">
      <c r="B28065" s="106"/>
      <c r="C28065" s="106"/>
      <c r="D28065" s="139"/>
      <c r="P28065" s="142"/>
      <c r="Q28065" s="142"/>
      <c r="R28065" s="142"/>
      <c r="S28065" s="139"/>
    </row>
    <row r="28066" spans="2:19" ht="15.75" customHeight="1" x14ac:dyDescent="0.25">
      <c r="B28066" s="106"/>
      <c r="C28066" s="106"/>
      <c r="D28066" s="139"/>
      <c r="P28066" s="142"/>
      <c r="Q28066" s="142"/>
      <c r="R28066" s="142"/>
      <c r="S28066" s="139"/>
    </row>
    <row r="28067" spans="2:19" ht="15.75" customHeight="1" x14ac:dyDescent="0.25">
      <c r="B28067" s="106"/>
      <c r="C28067" s="106"/>
      <c r="D28067" s="139"/>
      <c r="P28067" s="142"/>
      <c r="Q28067" s="142"/>
      <c r="R28067" s="142"/>
      <c r="S28067" s="139"/>
    </row>
    <row r="28068" spans="2:19" ht="15.75" customHeight="1" x14ac:dyDescent="0.25">
      <c r="B28068" s="106"/>
      <c r="C28068" s="106"/>
      <c r="D28068" s="139"/>
      <c r="P28068" s="142"/>
      <c r="Q28068" s="142"/>
      <c r="R28068" s="142"/>
      <c r="S28068" s="139"/>
    </row>
    <row r="28069" spans="2:19" ht="15.75" customHeight="1" x14ac:dyDescent="0.25">
      <c r="B28069" s="106"/>
      <c r="C28069" s="106"/>
      <c r="D28069" s="139"/>
      <c r="P28069" s="142"/>
      <c r="Q28069" s="142"/>
      <c r="R28069" s="142"/>
      <c r="S28069" s="139"/>
    </row>
    <row r="28070" spans="2:19" ht="15.75" customHeight="1" x14ac:dyDescent="0.25">
      <c r="B28070" s="106"/>
      <c r="C28070" s="106"/>
      <c r="D28070" s="139"/>
      <c r="P28070" s="142"/>
      <c r="Q28070" s="142"/>
      <c r="R28070" s="142"/>
      <c r="S28070" s="139"/>
    </row>
    <row r="28071" spans="2:19" ht="15.75" customHeight="1" x14ac:dyDescent="0.25">
      <c r="B28071" s="106"/>
      <c r="C28071" s="106"/>
      <c r="D28071" s="139"/>
      <c r="P28071" s="142"/>
      <c r="Q28071" s="142"/>
      <c r="R28071" s="142"/>
      <c r="S28071" s="139"/>
    </row>
    <row r="28072" spans="2:19" ht="15.75" customHeight="1" x14ac:dyDescent="0.25">
      <c r="B28072" s="106"/>
      <c r="C28072" s="106"/>
      <c r="D28072" s="139"/>
      <c r="P28072" s="142"/>
      <c r="Q28072" s="142"/>
      <c r="R28072" s="142"/>
      <c r="S28072" s="139"/>
    </row>
    <row r="28073" spans="2:19" ht="15.75" customHeight="1" x14ac:dyDescent="0.25">
      <c r="B28073" s="106"/>
      <c r="C28073" s="106"/>
      <c r="D28073" s="139"/>
      <c r="P28073" s="142"/>
      <c r="Q28073" s="142"/>
      <c r="R28073" s="142"/>
      <c r="S28073" s="139"/>
    </row>
    <row r="28074" spans="2:19" ht="15.75" customHeight="1" x14ac:dyDescent="0.25">
      <c r="B28074" s="106"/>
      <c r="C28074" s="106"/>
      <c r="D28074" s="139"/>
      <c r="P28074" s="142"/>
      <c r="Q28074" s="142"/>
      <c r="R28074" s="142"/>
      <c r="S28074" s="139"/>
    </row>
    <row r="28075" spans="2:19" ht="15.75" customHeight="1" x14ac:dyDescent="0.25">
      <c r="B28075" s="106"/>
      <c r="C28075" s="106"/>
      <c r="D28075" s="139"/>
      <c r="P28075" s="142"/>
      <c r="Q28075" s="142"/>
      <c r="R28075" s="142"/>
      <c r="S28075" s="139"/>
    </row>
    <row r="28076" spans="2:19" ht="15.75" customHeight="1" x14ac:dyDescent="0.25">
      <c r="B28076" s="106"/>
      <c r="C28076" s="106"/>
      <c r="D28076" s="139"/>
      <c r="P28076" s="142"/>
      <c r="Q28076" s="142"/>
      <c r="R28076" s="142"/>
      <c r="S28076" s="139"/>
    </row>
    <row r="28077" spans="2:19" ht="15.75" customHeight="1" x14ac:dyDescent="0.25">
      <c r="B28077" s="106"/>
      <c r="C28077" s="106"/>
      <c r="D28077" s="139"/>
      <c r="P28077" s="142"/>
      <c r="Q28077" s="142"/>
      <c r="R28077" s="142"/>
      <c r="S28077" s="139"/>
    </row>
    <row r="28078" spans="2:19" ht="15.75" customHeight="1" x14ac:dyDescent="0.25">
      <c r="B28078" s="106"/>
      <c r="C28078" s="106"/>
      <c r="D28078" s="139"/>
      <c r="P28078" s="142"/>
      <c r="Q28078" s="142"/>
      <c r="R28078" s="142"/>
      <c r="S28078" s="139"/>
    </row>
    <row r="28079" spans="2:19" ht="15.75" customHeight="1" x14ac:dyDescent="0.25">
      <c r="B28079" s="106"/>
      <c r="C28079" s="106"/>
      <c r="D28079" s="139"/>
      <c r="P28079" s="142"/>
      <c r="Q28079" s="142"/>
      <c r="R28079" s="142"/>
      <c r="S28079" s="139"/>
    </row>
    <row r="28080" spans="2:19" ht="15.75" customHeight="1" x14ac:dyDescent="0.25">
      <c r="B28080" s="106"/>
      <c r="C28080" s="106"/>
      <c r="D28080" s="139"/>
      <c r="P28080" s="142"/>
      <c r="Q28080" s="142"/>
      <c r="R28080" s="142"/>
      <c r="S28080" s="139"/>
    </row>
    <row r="28081" spans="2:19" ht="15.75" customHeight="1" x14ac:dyDescent="0.25">
      <c r="B28081" s="106"/>
      <c r="C28081" s="106"/>
      <c r="D28081" s="139"/>
      <c r="P28081" s="142"/>
      <c r="Q28081" s="142"/>
      <c r="R28081" s="142"/>
      <c r="S28081" s="139"/>
    </row>
    <row r="28082" spans="2:19" ht="15.75" customHeight="1" x14ac:dyDescent="0.25">
      <c r="B28082" s="106"/>
      <c r="C28082" s="106"/>
      <c r="D28082" s="139"/>
      <c r="P28082" s="142"/>
      <c r="Q28082" s="142"/>
      <c r="R28082" s="142"/>
      <c r="S28082" s="139"/>
    </row>
    <row r="28083" spans="2:19" ht="15.75" customHeight="1" x14ac:dyDescent="0.25">
      <c r="B28083" s="106"/>
      <c r="C28083" s="106"/>
      <c r="D28083" s="139"/>
      <c r="P28083" s="142"/>
      <c r="Q28083" s="142"/>
      <c r="R28083" s="142"/>
      <c r="S28083" s="139"/>
    </row>
    <row r="28084" spans="2:19" ht="15.75" customHeight="1" x14ac:dyDescent="0.25">
      <c r="B28084" s="106"/>
      <c r="C28084" s="106"/>
      <c r="D28084" s="139"/>
      <c r="P28084" s="142"/>
      <c r="Q28084" s="142"/>
      <c r="R28084" s="142"/>
      <c r="S28084" s="139"/>
    </row>
    <row r="28085" spans="2:19" ht="15.75" customHeight="1" x14ac:dyDescent="0.25">
      <c r="B28085" s="106"/>
      <c r="C28085" s="106"/>
      <c r="D28085" s="139"/>
      <c r="P28085" s="142"/>
      <c r="Q28085" s="142"/>
      <c r="R28085" s="142"/>
      <c r="S28085" s="139"/>
    </row>
    <row r="28086" spans="2:19" ht="15.75" customHeight="1" x14ac:dyDescent="0.25">
      <c r="B28086" s="106"/>
      <c r="C28086" s="106"/>
      <c r="D28086" s="139"/>
      <c r="P28086" s="142"/>
      <c r="Q28086" s="142"/>
      <c r="R28086" s="142"/>
      <c r="S28086" s="139"/>
    </row>
    <row r="28087" spans="2:19" ht="15.75" customHeight="1" x14ac:dyDescent="0.25">
      <c r="B28087" s="106"/>
      <c r="C28087" s="106"/>
      <c r="D28087" s="139"/>
      <c r="P28087" s="142"/>
      <c r="Q28087" s="142"/>
      <c r="R28087" s="142"/>
      <c r="S28087" s="139"/>
    </row>
    <row r="28088" spans="2:19" ht="15.75" customHeight="1" x14ac:dyDescent="0.25">
      <c r="B28088" s="106"/>
      <c r="C28088" s="106"/>
      <c r="D28088" s="139"/>
      <c r="P28088" s="142"/>
      <c r="Q28088" s="142"/>
      <c r="R28088" s="142"/>
      <c r="S28088" s="139"/>
    </row>
    <row r="28089" spans="2:19" ht="15.75" customHeight="1" x14ac:dyDescent="0.25">
      <c r="B28089" s="106"/>
      <c r="C28089" s="106"/>
      <c r="D28089" s="139"/>
      <c r="P28089" s="142"/>
      <c r="Q28089" s="142"/>
      <c r="R28089" s="142"/>
      <c r="S28089" s="139"/>
    </row>
    <row r="28090" spans="2:19" ht="15.75" customHeight="1" x14ac:dyDescent="0.25">
      <c r="B28090" s="106"/>
      <c r="C28090" s="106"/>
      <c r="D28090" s="139"/>
      <c r="P28090" s="142"/>
      <c r="Q28090" s="142"/>
      <c r="R28090" s="142"/>
      <c r="S28090" s="139"/>
    </row>
    <row r="28091" spans="2:19" ht="15.75" customHeight="1" x14ac:dyDescent="0.25">
      <c r="B28091" s="106"/>
      <c r="C28091" s="106"/>
      <c r="D28091" s="139"/>
      <c r="P28091" s="142"/>
      <c r="Q28091" s="142"/>
      <c r="R28091" s="142"/>
      <c r="S28091" s="139"/>
    </row>
    <row r="28092" spans="2:19" ht="15.75" customHeight="1" x14ac:dyDescent="0.25">
      <c r="B28092" s="106"/>
      <c r="C28092" s="106"/>
      <c r="D28092" s="139"/>
      <c r="P28092" s="142"/>
      <c r="Q28092" s="142"/>
      <c r="R28092" s="142"/>
      <c r="S28092" s="139"/>
    </row>
    <row r="28093" spans="2:19" ht="15.75" customHeight="1" x14ac:dyDescent="0.25">
      <c r="B28093" s="106"/>
      <c r="C28093" s="106"/>
      <c r="D28093" s="139"/>
      <c r="P28093" s="142"/>
      <c r="Q28093" s="142"/>
      <c r="R28093" s="142"/>
      <c r="S28093" s="139"/>
    </row>
    <row r="28094" spans="2:19" ht="15.75" customHeight="1" x14ac:dyDescent="0.25">
      <c r="B28094" s="106"/>
      <c r="C28094" s="106"/>
      <c r="D28094" s="139"/>
      <c r="P28094" s="142"/>
      <c r="Q28094" s="142"/>
      <c r="R28094" s="142"/>
      <c r="S28094" s="139"/>
    </row>
    <row r="28095" spans="2:19" ht="15.75" customHeight="1" x14ac:dyDescent="0.25">
      <c r="B28095" s="106"/>
      <c r="C28095" s="106"/>
      <c r="D28095" s="139"/>
      <c r="P28095" s="142"/>
      <c r="Q28095" s="142"/>
      <c r="R28095" s="142"/>
      <c r="S28095" s="139"/>
    </row>
    <row r="28096" spans="2:19" ht="15.75" customHeight="1" x14ac:dyDescent="0.25">
      <c r="B28096" s="106"/>
      <c r="C28096" s="106"/>
      <c r="D28096" s="139"/>
      <c r="P28096" s="142"/>
      <c r="Q28096" s="142"/>
      <c r="R28096" s="142"/>
      <c r="S28096" s="139"/>
    </row>
    <row r="28097" spans="2:19" ht="15.75" customHeight="1" x14ac:dyDescent="0.25">
      <c r="B28097" s="106"/>
      <c r="C28097" s="106"/>
      <c r="D28097" s="139"/>
      <c r="P28097" s="142"/>
      <c r="Q28097" s="142"/>
      <c r="R28097" s="142"/>
      <c r="S28097" s="139"/>
    </row>
    <row r="28098" spans="2:19" ht="15.75" customHeight="1" x14ac:dyDescent="0.25">
      <c r="B28098" s="106"/>
      <c r="C28098" s="106"/>
      <c r="D28098" s="139"/>
      <c r="P28098" s="142"/>
      <c r="Q28098" s="142"/>
      <c r="R28098" s="142"/>
      <c r="S28098" s="139"/>
    </row>
    <row r="28099" spans="2:19" ht="15.75" customHeight="1" x14ac:dyDescent="0.25">
      <c r="B28099" s="106"/>
      <c r="C28099" s="106"/>
      <c r="D28099" s="139"/>
      <c r="P28099" s="142"/>
      <c r="Q28099" s="142"/>
      <c r="R28099" s="142"/>
      <c r="S28099" s="139"/>
    </row>
    <row r="28100" spans="2:19" ht="15.75" customHeight="1" x14ac:dyDescent="0.25">
      <c r="B28100" s="106"/>
      <c r="C28100" s="106"/>
      <c r="D28100" s="139"/>
      <c r="P28100" s="142"/>
      <c r="Q28100" s="142"/>
      <c r="R28100" s="142"/>
      <c r="S28100" s="139"/>
    </row>
    <row r="28101" spans="2:19" ht="15.75" customHeight="1" x14ac:dyDescent="0.25">
      <c r="B28101" s="106"/>
      <c r="C28101" s="106"/>
      <c r="D28101" s="139"/>
      <c r="P28101" s="142"/>
      <c r="Q28101" s="142"/>
      <c r="R28101" s="142"/>
      <c r="S28101" s="139"/>
    </row>
    <row r="28102" spans="2:19" ht="15.75" customHeight="1" x14ac:dyDescent="0.25">
      <c r="B28102" s="106"/>
      <c r="C28102" s="106"/>
      <c r="D28102" s="139"/>
      <c r="P28102" s="142"/>
      <c r="Q28102" s="142"/>
      <c r="R28102" s="142"/>
      <c r="S28102" s="139"/>
    </row>
    <row r="28103" spans="2:19" ht="15.75" customHeight="1" x14ac:dyDescent="0.25">
      <c r="B28103" s="106"/>
      <c r="C28103" s="106"/>
      <c r="D28103" s="139"/>
      <c r="P28103" s="142"/>
      <c r="Q28103" s="142"/>
      <c r="R28103" s="142"/>
      <c r="S28103" s="139"/>
    </row>
    <row r="28104" spans="2:19" ht="15.75" customHeight="1" x14ac:dyDescent="0.25">
      <c r="B28104" s="106"/>
      <c r="C28104" s="106"/>
      <c r="D28104" s="139"/>
      <c r="P28104" s="142"/>
      <c r="Q28104" s="142"/>
      <c r="R28104" s="142"/>
      <c r="S28104" s="139"/>
    </row>
    <row r="28105" spans="2:19" ht="15.75" customHeight="1" x14ac:dyDescent="0.25">
      <c r="B28105" s="106"/>
      <c r="C28105" s="106"/>
      <c r="D28105" s="139"/>
      <c r="P28105" s="142"/>
      <c r="Q28105" s="142"/>
      <c r="R28105" s="142"/>
      <c r="S28105" s="139"/>
    </row>
    <row r="28106" spans="2:19" ht="15.75" customHeight="1" x14ac:dyDescent="0.25">
      <c r="B28106" s="106"/>
      <c r="C28106" s="106"/>
      <c r="D28106" s="139"/>
      <c r="P28106" s="142"/>
      <c r="Q28106" s="142"/>
      <c r="R28106" s="142"/>
      <c r="S28106" s="139"/>
    </row>
    <row r="28107" spans="2:19" ht="15.75" customHeight="1" x14ac:dyDescent="0.25">
      <c r="B28107" s="106"/>
      <c r="C28107" s="106"/>
      <c r="D28107" s="139"/>
      <c r="P28107" s="142"/>
      <c r="Q28107" s="142"/>
      <c r="R28107" s="142"/>
      <c r="S28107" s="139"/>
    </row>
    <row r="28108" spans="2:19" ht="15.75" customHeight="1" x14ac:dyDescent="0.25">
      <c r="B28108" s="106"/>
      <c r="C28108" s="106"/>
      <c r="D28108" s="139"/>
      <c r="P28108" s="142"/>
      <c r="Q28108" s="142"/>
      <c r="R28108" s="142"/>
      <c r="S28108" s="139"/>
    </row>
    <row r="28109" spans="2:19" ht="15.75" customHeight="1" x14ac:dyDescent="0.25">
      <c r="B28109" s="106"/>
      <c r="C28109" s="106"/>
      <c r="D28109" s="139"/>
      <c r="P28109" s="142"/>
      <c r="Q28109" s="142"/>
      <c r="R28109" s="142"/>
      <c r="S28109" s="139"/>
    </row>
    <row r="28110" spans="2:19" ht="15.75" customHeight="1" x14ac:dyDescent="0.25">
      <c r="B28110" s="106"/>
      <c r="C28110" s="106"/>
      <c r="D28110" s="139"/>
      <c r="P28110" s="142"/>
      <c r="Q28110" s="142"/>
      <c r="R28110" s="142"/>
      <c r="S28110" s="139"/>
    </row>
    <row r="28111" spans="2:19" ht="15.75" customHeight="1" x14ac:dyDescent="0.25">
      <c r="B28111" s="106"/>
      <c r="C28111" s="106"/>
      <c r="D28111" s="139"/>
      <c r="P28111" s="142"/>
      <c r="Q28111" s="142"/>
      <c r="R28111" s="142"/>
      <c r="S28111" s="139"/>
    </row>
    <row r="28112" spans="2:19" ht="15.75" customHeight="1" x14ac:dyDescent="0.25">
      <c r="B28112" s="106"/>
      <c r="C28112" s="106"/>
      <c r="D28112" s="139"/>
      <c r="P28112" s="142"/>
      <c r="Q28112" s="142"/>
      <c r="R28112" s="142"/>
      <c r="S28112" s="139"/>
    </row>
    <row r="28113" spans="2:19" ht="15.75" customHeight="1" x14ac:dyDescent="0.25">
      <c r="B28113" s="106"/>
      <c r="C28113" s="106"/>
      <c r="D28113" s="139"/>
      <c r="P28113" s="142"/>
      <c r="Q28113" s="142"/>
      <c r="R28113" s="142"/>
      <c r="S28113" s="139"/>
    </row>
    <row r="28114" spans="2:19" ht="15.75" customHeight="1" x14ac:dyDescent="0.25">
      <c r="B28114" s="106"/>
      <c r="C28114" s="106"/>
      <c r="D28114" s="139"/>
      <c r="P28114" s="142"/>
      <c r="Q28114" s="142"/>
      <c r="R28114" s="142"/>
      <c r="S28114" s="139"/>
    </row>
    <row r="28115" spans="2:19" ht="15.75" customHeight="1" x14ac:dyDescent="0.25">
      <c r="B28115" s="106"/>
      <c r="C28115" s="106"/>
      <c r="D28115" s="139"/>
      <c r="P28115" s="142"/>
      <c r="Q28115" s="142"/>
      <c r="R28115" s="142"/>
      <c r="S28115" s="139"/>
    </row>
    <row r="28116" spans="2:19" ht="15.75" customHeight="1" x14ac:dyDescent="0.25">
      <c r="B28116" s="106"/>
      <c r="C28116" s="106"/>
      <c r="D28116" s="139"/>
      <c r="P28116" s="142"/>
      <c r="Q28116" s="142"/>
      <c r="R28116" s="142"/>
      <c r="S28116" s="139"/>
    </row>
    <row r="28117" spans="2:19" ht="15.75" customHeight="1" x14ac:dyDescent="0.25">
      <c r="B28117" s="106"/>
      <c r="C28117" s="106"/>
      <c r="D28117" s="139"/>
      <c r="P28117" s="142"/>
      <c r="Q28117" s="142"/>
      <c r="R28117" s="142"/>
      <c r="S28117" s="139"/>
    </row>
    <row r="28118" spans="2:19" ht="15.75" customHeight="1" x14ac:dyDescent="0.25">
      <c r="B28118" s="106"/>
      <c r="C28118" s="106"/>
      <c r="D28118" s="139"/>
      <c r="P28118" s="142"/>
      <c r="Q28118" s="142"/>
      <c r="R28118" s="142"/>
      <c r="S28118" s="139"/>
    </row>
    <row r="28119" spans="2:19" ht="15.75" customHeight="1" x14ac:dyDescent="0.25">
      <c r="B28119" s="106"/>
      <c r="C28119" s="106"/>
      <c r="D28119" s="139"/>
      <c r="P28119" s="142"/>
      <c r="Q28119" s="142"/>
      <c r="R28119" s="142"/>
      <c r="S28119" s="139"/>
    </row>
    <row r="28120" spans="2:19" ht="15.75" customHeight="1" x14ac:dyDescent="0.25">
      <c r="B28120" s="106"/>
      <c r="C28120" s="106"/>
      <c r="D28120" s="139"/>
      <c r="P28120" s="142"/>
      <c r="Q28120" s="142"/>
      <c r="R28120" s="142"/>
      <c r="S28120" s="139"/>
    </row>
    <row r="28121" spans="2:19" ht="15.75" customHeight="1" x14ac:dyDescent="0.25">
      <c r="B28121" s="106"/>
      <c r="C28121" s="106"/>
      <c r="D28121" s="139"/>
      <c r="P28121" s="142"/>
      <c r="Q28121" s="142"/>
      <c r="R28121" s="142"/>
      <c r="S28121" s="139"/>
    </row>
    <row r="28122" spans="2:19" ht="15.75" customHeight="1" x14ac:dyDescent="0.25">
      <c r="B28122" s="106"/>
      <c r="C28122" s="106"/>
      <c r="D28122" s="139"/>
      <c r="P28122" s="142"/>
      <c r="Q28122" s="142"/>
      <c r="R28122" s="142"/>
      <c r="S28122" s="139"/>
    </row>
    <row r="28123" spans="2:19" ht="15.75" customHeight="1" x14ac:dyDescent="0.25">
      <c r="B28123" s="106"/>
      <c r="C28123" s="106"/>
      <c r="D28123" s="139"/>
      <c r="P28123" s="142"/>
      <c r="Q28123" s="142"/>
      <c r="R28123" s="142"/>
      <c r="S28123" s="139"/>
    </row>
    <row r="28124" spans="2:19" ht="15.75" customHeight="1" x14ac:dyDescent="0.25">
      <c r="B28124" s="106"/>
      <c r="C28124" s="106"/>
      <c r="D28124" s="139"/>
      <c r="P28124" s="142"/>
      <c r="Q28124" s="142"/>
      <c r="R28124" s="142"/>
      <c r="S28124" s="139"/>
    </row>
    <row r="28125" spans="2:19" ht="15.75" customHeight="1" x14ac:dyDescent="0.25">
      <c r="B28125" s="106"/>
      <c r="C28125" s="106"/>
      <c r="D28125" s="139"/>
      <c r="P28125" s="142"/>
      <c r="Q28125" s="142"/>
      <c r="R28125" s="142"/>
      <c r="S28125" s="139"/>
    </row>
    <row r="28126" spans="2:19" ht="15.75" customHeight="1" x14ac:dyDescent="0.25">
      <c r="B28126" s="106"/>
      <c r="C28126" s="106"/>
      <c r="D28126" s="139"/>
      <c r="P28126" s="142"/>
      <c r="Q28126" s="142"/>
      <c r="R28126" s="142"/>
      <c r="S28126" s="139"/>
    </row>
    <row r="28127" spans="2:19" ht="15.75" customHeight="1" x14ac:dyDescent="0.25">
      <c r="B28127" s="106"/>
      <c r="C28127" s="106"/>
      <c r="D28127" s="139"/>
      <c r="P28127" s="142"/>
      <c r="Q28127" s="142"/>
      <c r="R28127" s="142"/>
      <c r="S28127" s="139"/>
    </row>
    <row r="28128" spans="2:19" ht="15.75" customHeight="1" x14ac:dyDescent="0.25">
      <c r="B28128" s="106"/>
      <c r="C28128" s="106"/>
      <c r="D28128" s="139"/>
      <c r="P28128" s="142"/>
      <c r="Q28128" s="142"/>
      <c r="R28128" s="142"/>
      <c r="S28128" s="139"/>
    </row>
    <row r="28129" spans="2:19" ht="15.75" customHeight="1" x14ac:dyDescent="0.25">
      <c r="B28129" s="106"/>
      <c r="C28129" s="106"/>
      <c r="D28129" s="139"/>
      <c r="P28129" s="142"/>
      <c r="Q28129" s="142"/>
      <c r="R28129" s="142"/>
      <c r="S28129" s="139"/>
    </row>
    <row r="28130" spans="2:19" ht="15.75" customHeight="1" x14ac:dyDescent="0.25">
      <c r="B28130" s="106"/>
      <c r="C28130" s="106"/>
      <c r="D28130" s="139"/>
      <c r="P28130" s="142"/>
      <c r="Q28130" s="142"/>
      <c r="R28130" s="142"/>
      <c r="S28130" s="139"/>
    </row>
    <row r="28131" spans="2:19" ht="15.75" customHeight="1" x14ac:dyDescent="0.25">
      <c r="B28131" s="106"/>
      <c r="C28131" s="106"/>
      <c r="D28131" s="139"/>
      <c r="P28131" s="142"/>
      <c r="Q28131" s="142"/>
      <c r="R28131" s="142"/>
      <c r="S28131" s="139"/>
    </row>
    <row r="28132" spans="2:19" ht="15.75" customHeight="1" x14ac:dyDescent="0.25">
      <c r="B28132" s="106"/>
      <c r="C28132" s="106"/>
      <c r="D28132" s="139"/>
      <c r="P28132" s="142"/>
      <c r="Q28132" s="142"/>
      <c r="R28132" s="142"/>
      <c r="S28132" s="139"/>
    </row>
    <row r="28133" spans="2:19" ht="15.75" customHeight="1" x14ac:dyDescent="0.25">
      <c r="B28133" s="106"/>
      <c r="C28133" s="106"/>
      <c r="D28133" s="139"/>
      <c r="P28133" s="142"/>
      <c r="Q28133" s="142"/>
      <c r="R28133" s="142"/>
      <c r="S28133" s="139"/>
    </row>
    <row r="28134" spans="2:19" ht="15.75" customHeight="1" x14ac:dyDescent="0.25">
      <c r="B28134" s="106"/>
      <c r="C28134" s="106"/>
      <c r="D28134" s="139"/>
      <c r="P28134" s="142"/>
      <c r="Q28134" s="142"/>
      <c r="R28134" s="142"/>
      <c r="S28134" s="139"/>
    </row>
    <row r="28135" spans="2:19" ht="15.75" customHeight="1" x14ac:dyDescent="0.25">
      <c r="B28135" s="106"/>
      <c r="C28135" s="106"/>
      <c r="D28135" s="139"/>
      <c r="P28135" s="142"/>
      <c r="Q28135" s="142"/>
      <c r="R28135" s="142"/>
      <c r="S28135" s="139"/>
    </row>
    <row r="28136" spans="2:19" ht="15.75" customHeight="1" x14ac:dyDescent="0.25">
      <c r="B28136" s="106"/>
      <c r="C28136" s="106"/>
      <c r="D28136" s="139"/>
      <c r="P28136" s="142"/>
      <c r="Q28136" s="142"/>
      <c r="R28136" s="142"/>
      <c r="S28136" s="139"/>
    </row>
    <row r="28137" spans="2:19" ht="15.75" customHeight="1" x14ac:dyDescent="0.25">
      <c r="B28137" s="106"/>
      <c r="C28137" s="106"/>
      <c r="D28137" s="139"/>
      <c r="P28137" s="142"/>
      <c r="Q28137" s="142"/>
      <c r="R28137" s="142"/>
      <c r="S28137" s="139"/>
    </row>
    <row r="28138" spans="2:19" ht="15.75" customHeight="1" x14ac:dyDescent="0.25">
      <c r="B28138" s="106"/>
      <c r="C28138" s="106"/>
      <c r="D28138" s="139"/>
      <c r="P28138" s="142"/>
      <c r="Q28138" s="142"/>
      <c r="R28138" s="142"/>
      <c r="S28138" s="139"/>
    </row>
    <row r="28139" spans="2:19" ht="15.75" customHeight="1" x14ac:dyDescent="0.25">
      <c r="B28139" s="106"/>
      <c r="C28139" s="106"/>
      <c r="D28139" s="139"/>
      <c r="P28139" s="142"/>
      <c r="Q28139" s="142"/>
      <c r="R28139" s="142"/>
      <c r="S28139" s="139"/>
    </row>
    <row r="28140" spans="2:19" ht="15.75" customHeight="1" x14ac:dyDescent="0.25">
      <c r="B28140" s="106"/>
      <c r="C28140" s="106"/>
      <c r="D28140" s="139"/>
      <c r="P28140" s="142"/>
      <c r="Q28140" s="142"/>
      <c r="R28140" s="142"/>
      <c r="S28140" s="139"/>
    </row>
    <row r="28141" spans="2:19" ht="15.75" customHeight="1" x14ac:dyDescent="0.25">
      <c r="B28141" s="106"/>
      <c r="C28141" s="106"/>
      <c r="D28141" s="139"/>
      <c r="P28141" s="142"/>
      <c r="Q28141" s="142"/>
      <c r="R28141" s="142"/>
      <c r="S28141" s="139"/>
    </row>
    <row r="28142" spans="2:19" ht="15.75" customHeight="1" x14ac:dyDescent="0.25">
      <c r="B28142" s="106"/>
      <c r="C28142" s="106"/>
      <c r="D28142" s="139"/>
      <c r="P28142" s="142"/>
      <c r="Q28142" s="142"/>
      <c r="R28142" s="142"/>
      <c r="S28142" s="139"/>
    </row>
    <row r="28143" spans="2:19" ht="15.75" customHeight="1" x14ac:dyDescent="0.25">
      <c r="B28143" s="106"/>
      <c r="C28143" s="106"/>
      <c r="D28143" s="139"/>
      <c r="P28143" s="142"/>
      <c r="Q28143" s="142"/>
      <c r="R28143" s="142"/>
      <c r="S28143" s="139"/>
    </row>
    <row r="28144" spans="2:19" ht="15.75" customHeight="1" x14ac:dyDescent="0.25">
      <c r="B28144" s="106"/>
      <c r="C28144" s="106"/>
      <c r="D28144" s="139"/>
      <c r="P28144" s="142"/>
      <c r="Q28144" s="142"/>
      <c r="R28144" s="142"/>
      <c r="S28144" s="139"/>
    </row>
    <row r="28145" spans="2:19" ht="15.75" customHeight="1" x14ac:dyDescent="0.25">
      <c r="B28145" s="106"/>
      <c r="C28145" s="106"/>
      <c r="D28145" s="139"/>
      <c r="P28145" s="142"/>
      <c r="Q28145" s="142"/>
      <c r="R28145" s="142"/>
      <c r="S28145" s="139"/>
    </row>
    <row r="28146" spans="2:19" ht="15.75" customHeight="1" x14ac:dyDescent="0.25">
      <c r="B28146" s="106"/>
      <c r="C28146" s="106"/>
      <c r="D28146" s="139"/>
      <c r="P28146" s="142"/>
      <c r="Q28146" s="142"/>
      <c r="R28146" s="142"/>
      <c r="S28146" s="139"/>
    </row>
    <row r="28147" spans="2:19" ht="15.75" customHeight="1" x14ac:dyDescent="0.25">
      <c r="B28147" s="106"/>
      <c r="C28147" s="106"/>
      <c r="D28147" s="139"/>
      <c r="P28147" s="142"/>
      <c r="Q28147" s="142"/>
      <c r="R28147" s="142"/>
      <c r="S28147" s="139"/>
    </row>
    <row r="28148" spans="2:19" ht="15.75" customHeight="1" x14ac:dyDescent="0.25">
      <c r="B28148" s="106"/>
      <c r="C28148" s="106"/>
      <c r="D28148" s="139"/>
      <c r="P28148" s="142"/>
      <c r="Q28148" s="142"/>
      <c r="R28148" s="142"/>
      <c r="S28148" s="139"/>
    </row>
    <row r="28149" spans="2:19" ht="15.75" customHeight="1" x14ac:dyDescent="0.25">
      <c r="B28149" s="106"/>
      <c r="C28149" s="106"/>
      <c r="D28149" s="139"/>
      <c r="P28149" s="142"/>
      <c r="Q28149" s="142"/>
      <c r="R28149" s="142"/>
      <c r="S28149" s="139"/>
    </row>
    <row r="28150" spans="2:19" ht="15.75" customHeight="1" x14ac:dyDescent="0.25">
      <c r="B28150" s="106"/>
      <c r="C28150" s="106"/>
      <c r="D28150" s="139"/>
      <c r="P28150" s="142"/>
      <c r="Q28150" s="142"/>
      <c r="R28150" s="142"/>
      <c r="S28150" s="139"/>
    </row>
    <row r="28151" spans="2:19" ht="15.75" customHeight="1" x14ac:dyDescent="0.25">
      <c r="B28151" s="106"/>
      <c r="C28151" s="106"/>
      <c r="D28151" s="139"/>
      <c r="P28151" s="142"/>
      <c r="Q28151" s="142"/>
      <c r="R28151" s="142"/>
      <c r="S28151" s="139"/>
    </row>
    <row r="28152" spans="2:19" ht="15.75" customHeight="1" x14ac:dyDescent="0.25">
      <c r="B28152" s="106"/>
      <c r="C28152" s="106"/>
      <c r="D28152" s="139"/>
      <c r="P28152" s="142"/>
      <c r="Q28152" s="142"/>
      <c r="R28152" s="142"/>
      <c r="S28152" s="139"/>
    </row>
    <row r="28153" spans="2:19" ht="15.75" customHeight="1" x14ac:dyDescent="0.25">
      <c r="B28153" s="106"/>
      <c r="C28153" s="106"/>
      <c r="D28153" s="139"/>
      <c r="P28153" s="142"/>
      <c r="Q28153" s="142"/>
      <c r="R28153" s="142"/>
      <c r="S28153" s="139"/>
    </row>
    <row r="28154" spans="2:19" ht="15.75" customHeight="1" x14ac:dyDescent="0.25">
      <c r="B28154" s="106"/>
      <c r="C28154" s="106"/>
      <c r="D28154" s="139"/>
      <c r="P28154" s="142"/>
      <c r="Q28154" s="142"/>
      <c r="R28154" s="142"/>
      <c r="S28154" s="139"/>
    </row>
    <row r="28155" spans="2:19" ht="15.75" customHeight="1" x14ac:dyDescent="0.25">
      <c r="B28155" s="106"/>
      <c r="C28155" s="106"/>
      <c r="D28155" s="139"/>
      <c r="P28155" s="142"/>
      <c r="Q28155" s="142"/>
      <c r="R28155" s="142"/>
      <c r="S28155" s="139"/>
    </row>
    <row r="28156" spans="2:19" ht="15.75" customHeight="1" x14ac:dyDescent="0.25">
      <c r="B28156" s="106"/>
      <c r="C28156" s="106"/>
      <c r="D28156" s="139"/>
      <c r="P28156" s="142"/>
      <c r="Q28156" s="142"/>
      <c r="R28156" s="142"/>
      <c r="S28156" s="139"/>
    </row>
    <row r="28157" spans="2:19" ht="15.75" customHeight="1" x14ac:dyDescent="0.25">
      <c r="B28157" s="106"/>
      <c r="C28157" s="106"/>
      <c r="D28157" s="139"/>
      <c r="P28157" s="142"/>
      <c r="Q28157" s="142"/>
      <c r="R28157" s="142"/>
      <c r="S28157" s="139"/>
    </row>
    <row r="28158" spans="2:19" ht="15.75" customHeight="1" x14ac:dyDescent="0.25">
      <c r="B28158" s="106"/>
      <c r="C28158" s="106"/>
      <c r="D28158" s="139"/>
      <c r="P28158" s="142"/>
      <c r="Q28158" s="142"/>
      <c r="R28158" s="142"/>
      <c r="S28158" s="139"/>
    </row>
    <row r="28159" spans="2:19" ht="15.75" customHeight="1" x14ac:dyDescent="0.25">
      <c r="B28159" s="106"/>
      <c r="C28159" s="106"/>
      <c r="D28159" s="139"/>
      <c r="P28159" s="142"/>
      <c r="Q28159" s="142"/>
      <c r="R28159" s="142"/>
      <c r="S28159" s="139"/>
    </row>
    <row r="28160" spans="2:19" ht="15.75" customHeight="1" x14ac:dyDescent="0.25">
      <c r="B28160" s="106"/>
      <c r="C28160" s="106"/>
      <c r="D28160" s="139"/>
      <c r="P28160" s="142"/>
      <c r="Q28160" s="142"/>
      <c r="R28160" s="142"/>
      <c r="S28160" s="139"/>
    </row>
    <row r="28161" spans="2:19" ht="15.75" customHeight="1" x14ac:dyDescent="0.25">
      <c r="B28161" s="106"/>
      <c r="C28161" s="106"/>
      <c r="D28161" s="139"/>
      <c r="P28161" s="142"/>
      <c r="Q28161" s="142"/>
      <c r="R28161" s="142"/>
      <c r="S28161" s="139"/>
    </row>
    <row r="28162" spans="2:19" ht="15.75" customHeight="1" x14ac:dyDescent="0.25">
      <c r="B28162" s="106"/>
      <c r="C28162" s="106"/>
      <c r="D28162" s="139"/>
      <c r="P28162" s="142"/>
      <c r="Q28162" s="142"/>
      <c r="R28162" s="142"/>
      <c r="S28162" s="139"/>
    </row>
    <row r="28163" spans="2:19" ht="15.75" customHeight="1" x14ac:dyDescent="0.25">
      <c r="B28163" s="106"/>
      <c r="C28163" s="106"/>
      <c r="D28163" s="139"/>
      <c r="P28163" s="142"/>
      <c r="Q28163" s="142"/>
      <c r="R28163" s="142"/>
      <c r="S28163" s="139"/>
    </row>
    <row r="28164" spans="2:19" ht="15.75" customHeight="1" x14ac:dyDescent="0.25">
      <c r="B28164" s="106"/>
      <c r="C28164" s="106"/>
      <c r="D28164" s="139"/>
      <c r="P28164" s="142"/>
      <c r="Q28164" s="142"/>
      <c r="R28164" s="142"/>
      <c r="S28164" s="139"/>
    </row>
    <row r="28165" spans="2:19" ht="15.75" customHeight="1" x14ac:dyDescent="0.25">
      <c r="B28165" s="106"/>
      <c r="C28165" s="106"/>
      <c r="D28165" s="139"/>
      <c r="P28165" s="142"/>
      <c r="Q28165" s="142"/>
      <c r="R28165" s="142"/>
      <c r="S28165" s="139"/>
    </row>
    <row r="28166" spans="2:19" ht="15.75" customHeight="1" x14ac:dyDescent="0.25">
      <c r="B28166" s="106"/>
      <c r="C28166" s="106"/>
      <c r="D28166" s="139"/>
      <c r="P28166" s="142"/>
      <c r="Q28166" s="142"/>
      <c r="R28166" s="142"/>
      <c r="S28166" s="139"/>
    </row>
    <row r="28167" spans="2:19" ht="15.75" customHeight="1" x14ac:dyDescent="0.25">
      <c r="B28167" s="106"/>
      <c r="C28167" s="106"/>
      <c r="D28167" s="139"/>
      <c r="P28167" s="142"/>
      <c r="Q28167" s="142"/>
      <c r="R28167" s="142"/>
      <c r="S28167" s="139"/>
    </row>
    <row r="28168" spans="2:19" ht="15.75" customHeight="1" x14ac:dyDescent="0.25">
      <c r="B28168" s="106"/>
      <c r="C28168" s="106"/>
      <c r="D28168" s="139"/>
      <c r="P28168" s="142"/>
      <c r="Q28168" s="142"/>
      <c r="R28168" s="142"/>
      <c r="S28168" s="139"/>
    </row>
    <row r="28169" spans="2:19" ht="15.75" customHeight="1" x14ac:dyDescent="0.25">
      <c r="B28169" s="106"/>
      <c r="C28169" s="106"/>
      <c r="D28169" s="139"/>
      <c r="P28169" s="142"/>
      <c r="Q28169" s="142"/>
      <c r="R28169" s="142"/>
      <c r="S28169" s="139"/>
    </row>
    <row r="28170" spans="2:19" ht="15.75" customHeight="1" x14ac:dyDescent="0.25">
      <c r="B28170" s="106"/>
      <c r="C28170" s="106"/>
      <c r="D28170" s="139"/>
      <c r="P28170" s="142"/>
      <c r="Q28170" s="142"/>
      <c r="R28170" s="142"/>
      <c r="S28170" s="139"/>
    </row>
    <row r="28171" spans="2:19" ht="15.75" customHeight="1" x14ac:dyDescent="0.25">
      <c r="B28171" s="106"/>
      <c r="C28171" s="106"/>
      <c r="D28171" s="139"/>
      <c r="P28171" s="142"/>
      <c r="Q28171" s="142"/>
      <c r="R28171" s="142"/>
      <c r="S28171" s="139"/>
    </row>
    <row r="28172" spans="2:19" ht="15.75" customHeight="1" x14ac:dyDescent="0.25">
      <c r="B28172" s="106"/>
      <c r="C28172" s="106"/>
      <c r="D28172" s="139"/>
      <c r="P28172" s="142"/>
      <c r="Q28172" s="142"/>
      <c r="R28172" s="142"/>
      <c r="S28172" s="139"/>
    </row>
    <row r="28173" spans="2:19" ht="15.75" customHeight="1" x14ac:dyDescent="0.25">
      <c r="B28173" s="106"/>
      <c r="C28173" s="106"/>
      <c r="D28173" s="139"/>
      <c r="P28173" s="142"/>
      <c r="Q28173" s="142"/>
      <c r="R28173" s="142"/>
      <c r="S28173" s="139"/>
    </row>
    <row r="28174" spans="2:19" ht="15.75" customHeight="1" x14ac:dyDescent="0.25">
      <c r="B28174" s="106"/>
      <c r="C28174" s="106"/>
      <c r="D28174" s="139"/>
      <c r="P28174" s="142"/>
      <c r="Q28174" s="142"/>
      <c r="R28174" s="142"/>
      <c r="S28174" s="139"/>
    </row>
    <row r="28175" spans="2:19" ht="15.75" customHeight="1" x14ac:dyDescent="0.25">
      <c r="B28175" s="106"/>
      <c r="C28175" s="106"/>
      <c r="D28175" s="139"/>
      <c r="P28175" s="142"/>
      <c r="Q28175" s="142"/>
      <c r="R28175" s="142"/>
      <c r="S28175" s="139"/>
    </row>
    <row r="28176" spans="2:19" ht="15.75" customHeight="1" x14ac:dyDescent="0.25">
      <c r="B28176" s="106"/>
      <c r="C28176" s="106"/>
      <c r="D28176" s="139"/>
      <c r="P28176" s="142"/>
      <c r="Q28176" s="142"/>
      <c r="R28176" s="142"/>
      <c r="S28176" s="139"/>
    </row>
    <row r="28177" spans="2:19" ht="15.75" customHeight="1" x14ac:dyDescent="0.25">
      <c r="B28177" s="106"/>
      <c r="C28177" s="106"/>
      <c r="D28177" s="139"/>
      <c r="P28177" s="142"/>
      <c r="Q28177" s="142"/>
      <c r="R28177" s="142"/>
      <c r="S28177" s="139"/>
    </row>
    <row r="28178" spans="2:19" ht="15.75" customHeight="1" x14ac:dyDescent="0.25">
      <c r="B28178" s="106"/>
      <c r="C28178" s="106"/>
      <c r="D28178" s="139"/>
      <c r="P28178" s="142"/>
      <c r="Q28178" s="142"/>
      <c r="R28178" s="142"/>
      <c r="S28178" s="139"/>
    </row>
    <row r="28179" spans="2:19" ht="15.75" customHeight="1" x14ac:dyDescent="0.25">
      <c r="B28179" s="106"/>
      <c r="C28179" s="106"/>
      <c r="D28179" s="139"/>
      <c r="P28179" s="142"/>
      <c r="Q28179" s="142"/>
      <c r="R28179" s="142"/>
      <c r="S28179" s="139"/>
    </row>
    <row r="28180" spans="2:19" ht="15.75" customHeight="1" x14ac:dyDescent="0.25">
      <c r="B28180" s="106"/>
      <c r="C28180" s="106"/>
      <c r="D28180" s="139"/>
      <c r="P28180" s="142"/>
      <c r="Q28180" s="142"/>
      <c r="R28180" s="142"/>
      <c r="S28180" s="139"/>
    </row>
    <row r="28181" spans="2:19" ht="15.75" customHeight="1" x14ac:dyDescent="0.25">
      <c r="B28181" s="106"/>
      <c r="C28181" s="106"/>
      <c r="D28181" s="139"/>
      <c r="P28181" s="142"/>
      <c r="Q28181" s="142"/>
      <c r="R28181" s="142"/>
      <c r="S28181" s="139"/>
    </row>
    <row r="28182" spans="2:19" ht="15.75" customHeight="1" x14ac:dyDescent="0.25">
      <c r="B28182" s="106"/>
      <c r="C28182" s="106"/>
      <c r="D28182" s="139"/>
      <c r="P28182" s="142"/>
      <c r="Q28182" s="142"/>
      <c r="R28182" s="142"/>
      <c r="S28182" s="139"/>
    </row>
    <row r="28183" spans="2:19" ht="15.75" customHeight="1" x14ac:dyDescent="0.25">
      <c r="B28183" s="106"/>
      <c r="C28183" s="106"/>
      <c r="D28183" s="139"/>
      <c r="P28183" s="142"/>
      <c r="Q28183" s="142"/>
      <c r="R28183" s="142"/>
      <c r="S28183" s="139"/>
    </row>
    <row r="28184" spans="2:19" ht="15.75" customHeight="1" x14ac:dyDescent="0.25">
      <c r="B28184" s="106"/>
      <c r="C28184" s="106"/>
      <c r="D28184" s="139"/>
      <c r="P28184" s="142"/>
      <c r="Q28184" s="142"/>
      <c r="R28184" s="142"/>
      <c r="S28184" s="139"/>
    </row>
    <row r="28185" spans="2:19" ht="15.75" customHeight="1" x14ac:dyDescent="0.25">
      <c r="B28185" s="106"/>
      <c r="C28185" s="106"/>
      <c r="D28185" s="139"/>
      <c r="P28185" s="142"/>
      <c r="Q28185" s="142"/>
      <c r="R28185" s="142"/>
      <c r="S28185" s="139"/>
    </row>
    <row r="28186" spans="2:19" ht="15.75" customHeight="1" x14ac:dyDescent="0.25">
      <c r="B28186" s="106"/>
      <c r="C28186" s="106"/>
      <c r="D28186" s="139"/>
      <c r="P28186" s="142"/>
      <c r="Q28186" s="142"/>
      <c r="R28186" s="142"/>
      <c r="S28186" s="139"/>
    </row>
    <row r="28187" spans="2:19" ht="15.75" customHeight="1" x14ac:dyDescent="0.25">
      <c r="B28187" s="106"/>
      <c r="C28187" s="106"/>
      <c r="D28187" s="139"/>
      <c r="P28187" s="142"/>
      <c r="Q28187" s="142"/>
      <c r="R28187" s="142"/>
      <c r="S28187" s="139"/>
    </row>
    <row r="28188" spans="2:19" ht="15.75" customHeight="1" x14ac:dyDescent="0.25">
      <c r="B28188" s="106"/>
      <c r="C28188" s="106"/>
      <c r="D28188" s="139"/>
      <c r="P28188" s="142"/>
      <c r="Q28188" s="142"/>
      <c r="R28188" s="142"/>
      <c r="S28188" s="139"/>
    </row>
    <row r="28189" spans="2:19" ht="15.75" customHeight="1" x14ac:dyDescent="0.25">
      <c r="B28189" s="106"/>
      <c r="C28189" s="106"/>
      <c r="D28189" s="139"/>
      <c r="P28189" s="142"/>
      <c r="Q28189" s="142"/>
      <c r="R28189" s="142"/>
      <c r="S28189" s="139"/>
    </row>
    <row r="28190" spans="2:19" ht="15.75" customHeight="1" x14ac:dyDescent="0.25">
      <c r="B28190" s="106"/>
      <c r="C28190" s="106"/>
      <c r="D28190" s="139"/>
      <c r="P28190" s="142"/>
      <c r="Q28190" s="142"/>
      <c r="R28190" s="142"/>
      <c r="S28190" s="139"/>
    </row>
    <row r="28191" spans="2:19" ht="15.75" customHeight="1" x14ac:dyDescent="0.25">
      <c r="B28191" s="106"/>
      <c r="C28191" s="106"/>
      <c r="D28191" s="139"/>
      <c r="P28191" s="142"/>
      <c r="Q28191" s="142"/>
      <c r="R28191" s="142"/>
      <c r="S28191" s="139"/>
    </row>
    <row r="28192" spans="2:19" ht="15.75" customHeight="1" x14ac:dyDescent="0.25">
      <c r="B28192" s="106"/>
      <c r="C28192" s="106"/>
      <c r="D28192" s="139"/>
      <c r="P28192" s="142"/>
      <c r="Q28192" s="142"/>
      <c r="R28192" s="142"/>
      <c r="S28192" s="139"/>
    </row>
    <row r="28193" spans="2:19" ht="15.75" customHeight="1" x14ac:dyDescent="0.25">
      <c r="B28193" s="106"/>
      <c r="C28193" s="106"/>
      <c r="D28193" s="139"/>
      <c r="P28193" s="142"/>
      <c r="Q28193" s="142"/>
      <c r="R28193" s="142"/>
      <c r="S28193" s="139"/>
    </row>
    <row r="28194" spans="2:19" ht="15.75" customHeight="1" x14ac:dyDescent="0.25">
      <c r="B28194" s="106"/>
      <c r="C28194" s="106"/>
      <c r="D28194" s="139"/>
      <c r="P28194" s="142"/>
      <c r="Q28194" s="142"/>
      <c r="R28194" s="142"/>
      <c r="S28194" s="139"/>
    </row>
    <row r="28195" spans="2:19" ht="15.75" customHeight="1" x14ac:dyDescent="0.25">
      <c r="B28195" s="106"/>
      <c r="C28195" s="106"/>
      <c r="D28195" s="139"/>
      <c r="P28195" s="142"/>
      <c r="Q28195" s="142"/>
      <c r="R28195" s="142"/>
      <c r="S28195" s="139"/>
    </row>
    <row r="28196" spans="2:19" ht="15.75" customHeight="1" x14ac:dyDescent="0.25">
      <c r="B28196" s="106"/>
      <c r="C28196" s="106"/>
      <c r="D28196" s="139"/>
      <c r="P28196" s="142"/>
      <c r="Q28196" s="142"/>
      <c r="R28196" s="142"/>
      <c r="S28196" s="139"/>
    </row>
    <row r="28197" spans="2:19" ht="15.75" customHeight="1" x14ac:dyDescent="0.25">
      <c r="B28197" s="106"/>
      <c r="C28197" s="106"/>
      <c r="D28197" s="139"/>
      <c r="P28197" s="142"/>
      <c r="Q28197" s="142"/>
      <c r="R28197" s="142"/>
      <c r="S28197" s="139"/>
    </row>
    <row r="28198" spans="2:19" ht="15.75" customHeight="1" x14ac:dyDescent="0.25">
      <c r="B28198" s="106"/>
      <c r="C28198" s="106"/>
      <c r="D28198" s="139"/>
      <c r="P28198" s="142"/>
      <c r="Q28198" s="142"/>
      <c r="R28198" s="142"/>
      <c r="S28198" s="139"/>
    </row>
    <row r="28199" spans="2:19" ht="15.75" customHeight="1" x14ac:dyDescent="0.25">
      <c r="B28199" s="106"/>
      <c r="C28199" s="106"/>
      <c r="D28199" s="139"/>
      <c r="P28199" s="142"/>
      <c r="Q28199" s="142"/>
      <c r="R28199" s="142"/>
      <c r="S28199" s="139"/>
    </row>
    <row r="28200" spans="2:19" ht="15.75" customHeight="1" x14ac:dyDescent="0.25">
      <c r="B28200" s="106"/>
      <c r="C28200" s="106"/>
      <c r="D28200" s="139"/>
      <c r="P28200" s="142"/>
      <c r="Q28200" s="142"/>
      <c r="R28200" s="142"/>
      <c r="S28200" s="139"/>
    </row>
    <row r="28201" spans="2:19" ht="15.75" customHeight="1" x14ac:dyDescent="0.25">
      <c r="B28201" s="106"/>
      <c r="C28201" s="106"/>
      <c r="D28201" s="139"/>
      <c r="P28201" s="142"/>
      <c r="Q28201" s="142"/>
      <c r="R28201" s="142"/>
      <c r="S28201" s="139"/>
    </row>
    <row r="28202" spans="2:19" ht="15.75" customHeight="1" x14ac:dyDescent="0.25">
      <c r="B28202" s="106"/>
      <c r="C28202" s="106"/>
      <c r="D28202" s="139"/>
      <c r="P28202" s="142"/>
      <c r="Q28202" s="142"/>
      <c r="R28202" s="142"/>
      <c r="S28202" s="139"/>
    </row>
    <row r="28203" spans="2:19" ht="15.75" customHeight="1" x14ac:dyDescent="0.25">
      <c r="B28203" s="106"/>
      <c r="C28203" s="106"/>
      <c r="D28203" s="139"/>
      <c r="P28203" s="142"/>
      <c r="Q28203" s="142"/>
      <c r="R28203" s="142"/>
      <c r="S28203" s="139"/>
    </row>
    <row r="28204" spans="2:19" ht="15.75" customHeight="1" x14ac:dyDescent="0.25">
      <c r="B28204" s="106"/>
      <c r="C28204" s="106"/>
      <c r="D28204" s="139"/>
      <c r="P28204" s="142"/>
      <c r="Q28204" s="142"/>
      <c r="R28204" s="142"/>
      <c r="S28204" s="139"/>
    </row>
    <row r="28205" spans="2:19" ht="15.75" customHeight="1" x14ac:dyDescent="0.25">
      <c r="B28205" s="106"/>
      <c r="C28205" s="106"/>
      <c r="D28205" s="139"/>
      <c r="P28205" s="142"/>
      <c r="Q28205" s="142"/>
      <c r="R28205" s="142"/>
      <c r="S28205" s="139"/>
    </row>
    <row r="28206" spans="2:19" ht="15.75" customHeight="1" x14ac:dyDescent="0.25">
      <c r="B28206" s="106"/>
      <c r="C28206" s="106"/>
      <c r="D28206" s="139"/>
      <c r="P28206" s="142"/>
      <c r="Q28206" s="142"/>
      <c r="R28206" s="142"/>
      <c r="S28206" s="139"/>
    </row>
    <row r="28207" spans="2:19" ht="15.75" customHeight="1" x14ac:dyDescent="0.25">
      <c r="B28207" s="106"/>
      <c r="C28207" s="106"/>
      <c r="D28207" s="139"/>
      <c r="P28207" s="142"/>
      <c r="Q28207" s="142"/>
      <c r="R28207" s="142"/>
      <c r="S28207" s="139"/>
    </row>
    <row r="28208" spans="2:19" ht="15.75" customHeight="1" x14ac:dyDescent="0.25">
      <c r="B28208" s="106"/>
      <c r="C28208" s="106"/>
      <c r="D28208" s="139"/>
      <c r="P28208" s="142"/>
      <c r="Q28208" s="142"/>
      <c r="R28208" s="142"/>
      <c r="S28208" s="139"/>
    </row>
    <row r="28209" spans="2:19" ht="15.75" customHeight="1" x14ac:dyDescent="0.25">
      <c r="B28209" s="106"/>
      <c r="C28209" s="106"/>
      <c r="D28209" s="139"/>
      <c r="P28209" s="142"/>
      <c r="Q28209" s="142"/>
      <c r="R28209" s="142"/>
      <c r="S28209" s="139"/>
    </row>
    <row r="28210" spans="2:19" ht="15.75" customHeight="1" x14ac:dyDescent="0.25">
      <c r="B28210" s="106"/>
      <c r="C28210" s="106"/>
      <c r="D28210" s="139"/>
      <c r="P28210" s="142"/>
      <c r="Q28210" s="142"/>
      <c r="R28210" s="142"/>
      <c r="S28210" s="139"/>
    </row>
    <row r="28211" spans="2:19" ht="15.75" customHeight="1" x14ac:dyDescent="0.25">
      <c r="B28211" s="106"/>
      <c r="C28211" s="106"/>
      <c r="D28211" s="139"/>
      <c r="P28211" s="142"/>
      <c r="Q28211" s="142"/>
      <c r="R28211" s="142"/>
      <c r="S28211" s="139"/>
    </row>
    <row r="28212" spans="2:19" ht="15.75" customHeight="1" x14ac:dyDescent="0.25">
      <c r="B28212" s="106"/>
      <c r="C28212" s="106"/>
      <c r="D28212" s="139"/>
      <c r="P28212" s="142"/>
      <c r="Q28212" s="142"/>
      <c r="R28212" s="142"/>
      <c r="S28212" s="139"/>
    </row>
    <row r="28213" spans="2:19" ht="15.75" customHeight="1" x14ac:dyDescent="0.25">
      <c r="B28213" s="106"/>
      <c r="C28213" s="106"/>
      <c r="D28213" s="139"/>
      <c r="P28213" s="142"/>
      <c r="Q28213" s="142"/>
      <c r="R28213" s="142"/>
      <c r="S28213" s="139"/>
    </row>
    <row r="28214" spans="2:19" ht="15.75" customHeight="1" x14ac:dyDescent="0.25">
      <c r="B28214" s="106"/>
      <c r="C28214" s="106"/>
      <c r="D28214" s="139"/>
      <c r="P28214" s="142"/>
      <c r="Q28214" s="142"/>
      <c r="R28214" s="142"/>
      <c r="S28214" s="139"/>
    </row>
    <row r="28215" spans="2:19" ht="15.75" customHeight="1" x14ac:dyDescent="0.25">
      <c r="B28215" s="106"/>
      <c r="C28215" s="106"/>
      <c r="D28215" s="139"/>
      <c r="P28215" s="142"/>
      <c r="Q28215" s="142"/>
      <c r="R28215" s="142"/>
      <c r="S28215" s="139"/>
    </row>
    <row r="28216" spans="2:19" ht="15.75" customHeight="1" x14ac:dyDescent="0.25">
      <c r="B28216" s="106"/>
      <c r="C28216" s="106"/>
      <c r="D28216" s="139"/>
      <c r="P28216" s="142"/>
      <c r="Q28216" s="142"/>
      <c r="R28216" s="142"/>
      <c r="S28216" s="139"/>
    </row>
    <row r="28217" spans="2:19" ht="15.75" customHeight="1" x14ac:dyDescent="0.25">
      <c r="B28217" s="106"/>
      <c r="C28217" s="106"/>
      <c r="D28217" s="139"/>
      <c r="P28217" s="142"/>
      <c r="Q28217" s="142"/>
      <c r="R28217" s="142"/>
      <c r="S28217" s="139"/>
    </row>
    <row r="28218" spans="2:19" ht="15.75" customHeight="1" x14ac:dyDescent="0.25">
      <c r="B28218" s="106"/>
      <c r="C28218" s="106"/>
      <c r="D28218" s="139"/>
      <c r="P28218" s="142"/>
      <c r="Q28218" s="142"/>
      <c r="R28218" s="142"/>
      <c r="S28218" s="139"/>
    </row>
    <row r="28219" spans="2:19" ht="15.75" customHeight="1" x14ac:dyDescent="0.25">
      <c r="B28219" s="106"/>
      <c r="C28219" s="106"/>
      <c r="D28219" s="139"/>
      <c r="P28219" s="142"/>
      <c r="Q28219" s="142"/>
      <c r="R28219" s="142"/>
      <c r="S28219" s="139"/>
    </row>
    <row r="28220" spans="2:19" ht="15.75" customHeight="1" x14ac:dyDescent="0.25">
      <c r="B28220" s="106"/>
      <c r="C28220" s="106"/>
      <c r="D28220" s="139"/>
      <c r="P28220" s="142"/>
      <c r="Q28220" s="142"/>
      <c r="R28220" s="142"/>
      <c r="S28220" s="139"/>
    </row>
    <row r="28221" spans="2:19" ht="15.75" customHeight="1" x14ac:dyDescent="0.25">
      <c r="B28221" s="106"/>
      <c r="C28221" s="106"/>
      <c r="D28221" s="139"/>
      <c r="P28221" s="142"/>
      <c r="Q28221" s="142"/>
      <c r="R28221" s="142"/>
      <c r="S28221" s="139"/>
    </row>
    <row r="28222" spans="2:19" ht="15.75" customHeight="1" x14ac:dyDescent="0.25">
      <c r="B28222" s="106"/>
      <c r="C28222" s="106"/>
      <c r="D28222" s="139"/>
      <c r="P28222" s="142"/>
      <c r="Q28222" s="142"/>
      <c r="R28222" s="142"/>
      <c r="S28222" s="139"/>
    </row>
    <row r="28223" spans="2:19" ht="15.75" customHeight="1" x14ac:dyDescent="0.25">
      <c r="B28223" s="106"/>
      <c r="C28223" s="106"/>
      <c r="D28223" s="139"/>
      <c r="P28223" s="142"/>
      <c r="Q28223" s="142"/>
      <c r="R28223" s="142"/>
      <c r="S28223" s="139"/>
    </row>
    <row r="28224" spans="2:19" ht="15.75" customHeight="1" x14ac:dyDescent="0.25">
      <c r="B28224" s="106"/>
      <c r="C28224" s="106"/>
      <c r="D28224" s="139"/>
      <c r="P28224" s="142"/>
      <c r="Q28224" s="142"/>
      <c r="R28224" s="142"/>
      <c r="S28224" s="139"/>
    </row>
    <row r="28225" spans="2:19" ht="15.75" customHeight="1" x14ac:dyDescent="0.25">
      <c r="B28225" s="106"/>
      <c r="C28225" s="106"/>
      <c r="D28225" s="139"/>
      <c r="P28225" s="142"/>
      <c r="Q28225" s="142"/>
      <c r="R28225" s="142"/>
      <c r="S28225" s="139"/>
    </row>
    <row r="28226" spans="2:19" ht="15.75" customHeight="1" x14ac:dyDescent="0.25">
      <c r="B28226" s="106"/>
      <c r="C28226" s="106"/>
      <c r="D28226" s="139"/>
      <c r="P28226" s="142"/>
      <c r="Q28226" s="142"/>
      <c r="R28226" s="142"/>
      <c r="S28226" s="139"/>
    </row>
    <row r="28227" spans="2:19" ht="15.75" customHeight="1" x14ac:dyDescent="0.25">
      <c r="B28227" s="106"/>
      <c r="C28227" s="106"/>
      <c r="D28227" s="139"/>
      <c r="P28227" s="142"/>
      <c r="Q28227" s="142"/>
      <c r="R28227" s="142"/>
      <c r="S28227" s="139"/>
    </row>
    <row r="28228" spans="2:19" ht="15.75" customHeight="1" x14ac:dyDescent="0.25">
      <c r="B28228" s="106"/>
      <c r="C28228" s="106"/>
      <c r="D28228" s="139"/>
      <c r="P28228" s="142"/>
      <c r="Q28228" s="142"/>
      <c r="R28228" s="142"/>
      <c r="S28228" s="139"/>
    </row>
    <row r="28229" spans="2:19" ht="15.75" customHeight="1" x14ac:dyDescent="0.25">
      <c r="B28229" s="106"/>
      <c r="C28229" s="106"/>
      <c r="D28229" s="139"/>
      <c r="P28229" s="142"/>
      <c r="Q28229" s="142"/>
      <c r="R28229" s="142"/>
      <c r="S28229" s="139"/>
    </row>
    <row r="28230" spans="2:19" ht="15.75" customHeight="1" x14ac:dyDescent="0.25">
      <c r="B28230" s="106"/>
      <c r="C28230" s="106"/>
      <c r="D28230" s="139"/>
      <c r="P28230" s="142"/>
      <c r="Q28230" s="142"/>
      <c r="R28230" s="142"/>
      <c r="S28230" s="139"/>
    </row>
    <row r="28231" spans="2:19" ht="15.75" customHeight="1" x14ac:dyDescent="0.25">
      <c r="B28231" s="106"/>
      <c r="C28231" s="106"/>
      <c r="D28231" s="139"/>
      <c r="P28231" s="142"/>
      <c r="Q28231" s="142"/>
      <c r="R28231" s="142"/>
      <c r="S28231" s="139"/>
    </row>
    <row r="28232" spans="2:19" ht="15.75" customHeight="1" x14ac:dyDescent="0.25">
      <c r="B28232" s="106"/>
      <c r="C28232" s="106"/>
      <c r="D28232" s="139"/>
      <c r="P28232" s="142"/>
      <c r="Q28232" s="142"/>
      <c r="R28232" s="142"/>
      <c r="S28232" s="139"/>
    </row>
    <row r="28233" spans="2:19" ht="15.75" customHeight="1" x14ac:dyDescent="0.25">
      <c r="B28233" s="106"/>
      <c r="C28233" s="106"/>
      <c r="D28233" s="139"/>
      <c r="P28233" s="142"/>
      <c r="Q28233" s="142"/>
      <c r="R28233" s="142"/>
      <c r="S28233" s="139"/>
    </row>
    <row r="28234" spans="2:19" ht="15.75" customHeight="1" x14ac:dyDescent="0.25">
      <c r="B28234" s="106"/>
      <c r="C28234" s="106"/>
      <c r="D28234" s="139"/>
      <c r="P28234" s="142"/>
      <c r="Q28234" s="142"/>
      <c r="R28234" s="142"/>
      <c r="S28234" s="139"/>
    </row>
    <row r="28235" spans="2:19" ht="15.75" customHeight="1" x14ac:dyDescent="0.25">
      <c r="B28235" s="106"/>
      <c r="C28235" s="106"/>
      <c r="D28235" s="139"/>
      <c r="P28235" s="142"/>
      <c r="Q28235" s="142"/>
      <c r="R28235" s="142"/>
      <c r="S28235" s="139"/>
    </row>
    <row r="28236" spans="2:19" ht="15.75" customHeight="1" x14ac:dyDescent="0.25">
      <c r="B28236" s="106"/>
      <c r="C28236" s="106"/>
      <c r="D28236" s="139"/>
      <c r="P28236" s="142"/>
      <c r="Q28236" s="142"/>
      <c r="R28236" s="142"/>
      <c r="S28236" s="139"/>
    </row>
    <row r="28237" spans="2:19" ht="15.75" customHeight="1" x14ac:dyDescent="0.25">
      <c r="B28237" s="106"/>
      <c r="C28237" s="106"/>
      <c r="D28237" s="139"/>
      <c r="P28237" s="142"/>
      <c r="Q28237" s="142"/>
      <c r="R28237" s="142"/>
      <c r="S28237" s="139"/>
    </row>
    <row r="28238" spans="2:19" ht="15.75" customHeight="1" x14ac:dyDescent="0.25">
      <c r="B28238" s="106"/>
      <c r="C28238" s="106"/>
      <c r="D28238" s="139"/>
      <c r="P28238" s="142"/>
      <c r="Q28238" s="142"/>
      <c r="R28238" s="142"/>
      <c r="S28238" s="139"/>
    </row>
    <row r="28239" spans="2:19" ht="15.75" customHeight="1" x14ac:dyDescent="0.25">
      <c r="B28239" s="106"/>
      <c r="C28239" s="106"/>
      <c r="D28239" s="139"/>
      <c r="P28239" s="142"/>
      <c r="Q28239" s="142"/>
      <c r="R28239" s="142"/>
      <c r="S28239" s="139"/>
    </row>
    <row r="28240" spans="2:19" ht="15.75" customHeight="1" x14ac:dyDescent="0.25">
      <c r="B28240" s="106"/>
      <c r="C28240" s="106"/>
      <c r="D28240" s="139"/>
      <c r="P28240" s="142"/>
      <c r="Q28240" s="142"/>
      <c r="R28240" s="142"/>
      <c r="S28240" s="139"/>
    </row>
    <row r="28241" spans="2:19" ht="15.75" customHeight="1" x14ac:dyDescent="0.25">
      <c r="B28241" s="106"/>
      <c r="C28241" s="106"/>
      <c r="D28241" s="139"/>
      <c r="P28241" s="142"/>
      <c r="Q28241" s="142"/>
      <c r="R28241" s="142"/>
      <c r="S28241" s="139"/>
    </row>
    <row r="28242" spans="2:19" ht="15.75" customHeight="1" x14ac:dyDescent="0.25">
      <c r="B28242" s="106"/>
      <c r="C28242" s="106"/>
      <c r="D28242" s="139"/>
      <c r="P28242" s="142"/>
      <c r="Q28242" s="142"/>
      <c r="R28242" s="142"/>
      <c r="S28242" s="139"/>
    </row>
    <row r="28243" spans="2:19" ht="15.75" customHeight="1" x14ac:dyDescent="0.25">
      <c r="B28243" s="106"/>
      <c r="C28243" s="106"/>
      <c r="D28243" s="139"/>
      <c r="P28243" s="142"/>
      <c r="Q28243" s="142"/>
      <c r="R28243" s="142"/>
      <c r="S28243" s="139"/>
    </row>
    <row r="28244" spans="2:19" ht="15.75" customHeight="1" x14ac:dyDescent="0.25">
      <c r="B28244" s="106"/>
      <c r="C28244" s="106"/>
      <c r="D28244" s="139"/>
      <c r="P28244" s="142"/>
      <c r="Q28244" s="142"/>
      <c r="R28244" s="142"/>
      <c r="S28244" s="139"/>
    </row>
    <row r="28245" spans="2:19" ht="15.75" customHeight="1" x14ac:dyDescent="0.25">
      <c r="B28245" s="106"/>
      <c r="C28245" s="106"/>
      <c r="D28245" s="139"/>
      <c r="P28245" s="142"/>
      <c r="Q28245" s="142"/>
      <c r="R28245" s="142"/>
      <c r="S28245" s="139"/>
    </row>
    <row r="28246" spans="2:19" ht="15.75" customHeight="1" x14ac:dyDescent="0.25">
      <c r="B28246" s="106"/>
      <c r="C28246" s="106"/>
      <c r="D28246" s="139"/>
      <c r="P28246" s="142"/>
      <c r="Q28246" s="142"/>
      <c r="R28246" s="142"/>
      <c r="S28246" s="139"/>
    </row>
    <row r="28247" spans="2:19" ht="15.75" customHeight="1" x14ac:dyDescent="0.25">
      <c r="B28247" s="106"/>
      <c r="C28247" s="106"/>
      <c r="D28247" s="139"/>
      <c r="P28247" s="142"/>
      <c r="Q28247" s="142"/>
      <c r="R28247" s="142"/>
      <c r="S28247" s="139"/>
    </row>
    <row r="28248" spans="2:19" ht="15.75" customHeight="1" x14ac:dyDescent="0.25">
      <c r="B28248" s="106"/>
      <c r="C28248" s="106"/>
      <c r="D28248" s="139"/>
      <c r="P28248" s="142"/>
      <c r="Q28248" s="142"/>
      <c r="R28248" s="142"/>
      <c r="S28248" s="139"/>
    </row>
    <row r="28249" spans="2:19" ht="15.75" customHeight="1" x14ac:dyDescent="0.25">
      <c r="B28249" s="106"/>
      <c r="C28249" s="106"/>
      <c r="D28249" s="139"/>
      <c r="P28249" s="142"/>
      <c r="Q28249" s="142"/>
      <c r="R28249" s="142"/>
      <c r="S28249" s="139"/>
    </row>
    <row r="28250" spans="2:19" ht="15.75" customHeight="1" x14ac:dyDescent="0.25">
      <c r="B28250" s="106"/>
      <c r="C28250" s="106"/>
      <c r="D28250" s="139"/>
      <c r="P28250" s="142"/>
      <c r="Q28250" s="142"/>
      <c r="R28250" s="142"/>
      <c r="S28250" s="139"/>
    </row>
    <row r="28251" spans="2:19" ht="15.75" customHeight="1" x14ac:dyDescent="0.25">
      <c r="B28251" s="106"/>
      <c r="C28251" s="106"/>
      <c r="D28251" s="139"/>
      <c r="P28251" s="142"/>
      <c r="Q28251" s="142"/>
      <c r="R28251" s="142"/>
      <c r="S28251" s="139"/>
    </row>
    <row r="28252" spans="2:19" ht="15.75" customHeight="1" x14ac:dyDescent="0.25">
      <c r="B28252" s="106"/>
      <c r="C28252" s="106"/>
      <c r="D28252" s="139"/>
      <c r="P28252" s="142"/>
      <c r="Q28252" s="142"/>
      <c r="R28252" s="142"/>
      <c r="S28252" s="139"/>
    </row>
    <row r="28253" spans="2:19" ht="15.75" customHeight="1" x14ac:dyDescent="0.25">
      <c r="B28253" s="106"/>
      <c r="C28253" s="106"/>
      <c r="D28253" s="139"/>
      <c r="P28253" s="142"/>
      <c r="Q28253" s="142"/>
      <c r="R28253" s="142"/>
      <c r="S28253" s="139"/>
    </row>
    <row r="28254" spans="2:19" ht="15.75" customHeight="1" x14ac:dyDescent="0.25">
      <c r="B28254" s="106"/>
      <c r="C28254" s="106"/>
      <c r="D28254" s="139"/>
      <c r="P28254" s="142"/>
      <c r="Q28254" s="142"/>
      <c r="R28254" s="142"/>
      <c r="S28254" s="139"/>
    </row>
    <row r="28255" spans="2:19" ht="15.75" customHeight="1" x14ac:dyDescent="0.25">
      <c r="B28255" s="106"/>
      <c r="C28255" s="106"/>
      <c r="D28255" s="139"/>
      <c r="P28255" s="142"/>
      <c r="Q28255" s="142"/>
      <c r="R28255" s="142"/>
      <c r="S28255" s="139"/>
    </row>
    <row r="28256" spans="2:19" ht="15.75" customHeight="1" x14ac:dyDescent="0.25">
      <c r="B28256" s="106"/>
      <c r="C28256" s="106"/>
      <c r="D28256" s="139"/>
      <c r="P28256" s="142"/>
      <c r="Q28256" s="142"/>
      <c r="R28256" s="142"/>
      <c r="S28256" s="139"/>
    </row>
    <row r="28257" spans="2:19" ht="15.75" customHeight="1" x14ac:dyDescent="0.25">
      <c r="B28257" s="106"/>
      <c r="C28257" s="106"/>
      <c r="D28257" s="139"/>
      <c r="P28257" s="142"/>
      <c r="Q28257" s="142"/>
      <c r="R28257" s="142"/>
      <c r="S28257" s="139"/>
    </row>
    <row r="28258" spans="2:19" ht="15.75" customHeight="1" x14ac:dyDescent="0.25">
      <c r="B28258" s="106"/>
      <c r="C28258" s="106"/>
      <c r="D28258" s="139"/>
      <c r="P28258" s="142"/>
      <c r="Q28258" s="142"/>
      <c r="R28258" s="142"/>
      <c r="S28258" s="139"/>
    </row>
    <row r="28259" spans="2:19" ht="15.75" customHeight="1" x14ac:dyDescent="0.25">
      <c r="B28259" s="106"/>
      <c r="C28259" s="106"/>
      <c r="D28259" s="139"/>
      <c r="P28259" s="142"/>
      <c r="Q28259" s="142"/>
      <c r="R28259" s="142"/>
      <c r="S28259" s="139"/>
    </row>
    <row r="28260" spans="2:19" ht="15.75" customHeight="1" x14ac:dyDescent="0.25">
      <c r="B28260" s="106"/>
      <c r="C28260" s="106"/>
      <c r="D28260" s="139"/>
      <c r="P28260" s="142"/>
      <c r="Q28260" s="142"/>
      <c r="R28260" s="142"/>
      <c r="S28260" s="139"/>
    </row>
    <row r="28261" spans="2:19" ht="15.75" customHeight="1" x14ac:dyDescent="0.25">
      <c r="B28261" s="106"/>
      <c r="C28261" s="106"/>
      <c r="D28261" s="139"/>
      <c r="P28261" s="142"/>
      <c r="Q28261" s="142"/>
      <c r="R28261" s="142"/>
      <c r="S28261" s="139"/>
    </row>
    <row r="28262" spans="2:19" ht="15.75" customHeight="1" x14ac:dyDescent="0.25">
      <c r="B28262" s="106"/>
      <c r="C28262" s="106"/>
      <c r="D28262" s="139"/>
      <c r="P28262" s="142"/>
      <c r="Q28262" s="142"/>
      <c r="R28262" s="142"/>
      <c r="S28262" s="139"/>
    </row>
    <row r="28263" spans="2:19" ht="15.75" customHeight="1" x14ac:dyDescent="0.25">
      <c r="B28263" s="106"/>
      <c r="C28263" s="106"/>
      <c r="D28263" s="139"/>
      <c r="P28263" s="142"/>
      <c r="Q28263" s="142"/>
      <c r="R28263" s="142"/>
      <c r="S28263" s="139"/>
    </row>
    <row r="28264" spans="2:19" ht="15.75" customHeight="1" x14ac:dyDescent="0.25">
      <c r="B28264" s="106"/>
      <c r="C28264" s="106"/>
      <c r="D28264" s="139"/>
      <c r="P28264" s="142"/>
      <c r="Q28264" s="142"/>
      <c r="R28264" s="142"/>
      <c r="S28264" s="139"/>
    </row>
    <row r="28265" spans="2:19" ht="15.75" customHeight="1" x14ac:dyDescent="0.25">
      <c r="B28265" s="106"/>
      <c r="C28265" s="106"/>
      <c r="D28265" s="139"/>
      <c r="P28265" s="142"/>
      <c r="Q28265" s="142"/>
      <c r="R28265" s="142"/>
      <c r="S28265" s="139"/>
    </row>
    <row r="28266" spans="2:19" ht="15.75" customHeight="1" x14ac:dyDescent="0.25">
      <c r="B28266" s="106"/>
      <c r="C28266" s="106"/>
      <c r="D28266" s="139"/>
      <c r="P28266" s="142"/>
      <c r="Q28266" s="142"/>
      <c r="R28266" s="142"/>
      <c r="S28266" s="139"/>
    </row>
    <row r="28267" spans="2:19" ht="15.75" customHeight="1" x14ac:dyDescent="0.25">
      <c r="B28267" s="106"/>
      <c r="C28267" s="106"/>
      <c r="D28267" s="139"/>
      <c r="P28267" s="142"/>
      <c r="Q28267" s="142"/>
      <c r="R28267" s="142"/>
      <c r="S28267" s="139"/>
    </row>
    <row r="28268" spans="2:19" ht="15.75" customHeight="1" x14ac:dyDescent="0.25">
      <c r="B28268" s="106"/>
      <c r="C28268" s="106"/>
      <c r="D28268" s="139"/>
      <c r="P28268" s="142"/>
      <c r="Q28268" s="142"/>
      <c r="R28268" s="142"/>
      <c r="S28268" s="139"/>
    </row>
    <row r="28269" spans="2:19" ht="15.75" customHeight="1" x14ac:dyDescent="0.25">
      <c r="B28269" s="106"/>
      <c r="C28269" s="106"/>
      <c r="D28269" s="139"/>
      <c r="P28269" s="142"/>
      <c r="Q28269" s="142"/>
      <c r="R28269" s="142"/>
      <c r="S28269" s="139"/>
    </row>
    <row r="28270" spans="2:19" ht="15.75" customHeight="1" x14ac:dyDescent="0.25">
      <c r="B28270" s="106"/>
      <c r="C28270" s="106"/>
      <c r="D28270" s="139"/>
      <c r="P28270" s="142"/>
      <c r="Q28270" s="142"/>
      <c r="R28270" s="142"/>
      <c r="S28270" s="139"/>
    </row>
    <row r="28271" spans="2:19" ht="15.75" customHeight="1" x14ac:dyDescent="0.25">
      <c r="B28271" s="106"/>
      <c r="C28271" s="106"/>
      <c r="D28271" s="139"/>
      <c r="P28271" s="142"/>
      <c r="Q28271" s="142"/>
      <c r="R28271" s="142"/>
      <c r="S28271" s="139"/>
    </row>
    <row r="28272" spans="2:19" ht="15.75" customHeight="1" x14ac:dyDescent="0.25">
      <c r="B28272" s="106"/>
      <c r="C28272" s="106"/>
      <c r="D28272" s="139"/>
      <c r="P28272" s="142"/>
      <c r="Q28272" s="142"/>
      <c r="R28272" s="142"/>
      <c r="S28272" s="139"/>
    </row>
    <row r="28273" spans="2:19" ht="15.75" customHeight="1" x14ac:dyDescent="0.25">
      <c r="B28273" s="106"/>
      <c r="C28273" s="106"/>
      <c r="D28273" s="139"/>
      <c r="P28273" s="142"/>
      <c r="Q28273" s="142"/>
      <c r="R28273" s="142"/>
      <c r="S28273" s="139"/>
    </row>
    <row r="28274" spans="2:19" ht="15.75" customHeight="1" x14ac:dyDescent="0.25">
      <c r="B28274" s="106"/>
      <c r="C28274" s="106"/>
      <c r="D28274" s="139"/>
      <c r="P28274" s="142"/>
      <c r="Q28274" s="142"/>
      <c r="R28274" s="142"/>
      <c r="S28274" s="139"/>
    </row>
    <row r="28275" spans="2:19" ht="15.75" customHeight="1" x14ac:dyDescent="0.25">
      <c r="B28275" s="106"/>
      <c r="C28275" s="106"/>
      <c r="D28275" s="139"/>
      <c r="P28275" s="142"/>
      <c r="Q28275" s="142"/>
      <c r="R28275" s="142"/>
      <c r="S28275" s="139"/>
    </row>
    <row r="28276" spans="2:19" ht="15.75" customHeight="1" x14ac:dyDescent="0.25">
      <c r="B28276" s="106"/>
      <c r="C28276" s="106"/>
      <c r="D28276" s="139"/>
      <c r="P28276" s="142"/>
      <c r="Q28276" s="142"/>
      <c r="R28276" s="142"/>
      <c r="S28276" s="139"/>
    </row>
    <row r="28277" spans="2:19" ht="15.75" customHeight="1" x14ac:dyDescent="0.25">
      <c r="B28277" s="106"/>
      <c r="C28277" s="106"/>
      <c r="D28277" s="139"/>
      <c r="P28277" s="142"/>
      <c r="Q28277" s="142"/>
      <c r="R28277" s="142"/>
      <c r="S28277" s="139"/>
    </row>
    <row r="28278" spans="2:19" ht="15.75" customHeight="1" x14ac:dyDescent="0.25">
      <c r="B28278" s="106"/>
      <c r="C28278" s="106"/>
      <c r="D28278" s="139"/>
      <c r="P28278" s="142"/>
      <c r="Q28278" s="142"/>
      <c r="R28278" s="142"/>
      <c r="S28278" s="139"/>
    </row>
    <row r="28279" spans="2:19" ht="15.75" customHeight="1" x14ac:dyDescent="0.25">
      <c r="B28279" s="106"/>
      <c r="C28279" s="106"/>
      <c r="D28279" s="139"/>
      <c r="P28279" s="142"/>
      <c r="Q28279" s="142"/>
      <c r="R28279" s="142"/>
      <c r="S28279" s="139"/>
    </row>
    <row r="28280" spans="2:19" ht="15.75" customHeight="1" x14ac:dyDescent="0.25">
      <c r="B28280" s="106"/>
      <c r="C28280" s="106"/>
      <c r="D28280" s="139"/>
      <c r="P28280" s="142"/>
      <c r="Q28280" s="142"/>
      <c r="R28280" s="142"/>
      <c r="S28280" s="139"/>
    </row>
    <row r="28281" spans="2:19" ht="15.75" customHeight="1" x14ac:dyDescent="0.25">
      <c r="B28281" s="106"/>
      <c r="C28281" s="106"/>
      <c r="D28281" s="139"/>
      <c r="P28281" s="142"/>
      <c r="Q28281" s="142"/>
      <c r="R28281" s="142"/>
      <c r="S28281" s="139"/>
    </row>
    <row r="28282" spans="2:19" ht="15.75" customHeight="1" x14ac:dyDescent="0.25">
      <c r="B28282" s="106"/>
      <c r="C28282" s="106"/>
      <c r="D28282" s="139"/>
      <c r="P28282" s="142"/>
      <c r="Q28282" s="142"/>
      <c r="R28282" s="142"/>
      <c r="S28282" s="139"/>
    </row>
    <row r="28283" spans="2:19" ht="15.75" customHeight="1" x14ac:dyDescent="0.25">
      <c r="B28283" s="106"/>
      <c r="C28283" s="106"/>
      <c r="D28283" s="139"/>
      <c r="P28283" s="142"/>
      <c r="Q28283" s="142"/>
      <c r="R28283" s="142"/>
      <c r="S28283" s="139"/>
    </row>
    <row r="28284" spans="2:19" ht="15.75" customHeight="1" x14ac:dyDescent="0.25">
      <c r="B28284" s="106"/>
      <c r="C28284" s="106"/>
      <c r="D28284" s="139"/>
      <c r="P28284" s="142"/>
      <c r="Q28284" s="142"/>
      <c r="R28284" s="142"/>
      <c r="S28284" s="139"/>
    </row>
    <row r="28285" spans="2:19" ht="15.75" customHeight="1" x14ac:dyDescent="0.25">
      <c r="B28285" s="106"/>
      <c r="C28285" s="106"/>
      <c r="D28285" s="139"/>
      <c r="P28285" s="142"/>
      <c r="Q28285" s="142"/>
      <c r="R28285" s="142"/>
      <c r="S28285" s="139"/>
    </row>
    <row r="28286" spans="2:19" ht="15.75" customHeight="1" x14ac:dyDescent="0.25">
      <c r="B28286" s="106"/>
      <c r="C28286" s="106"/>
      <c r="D28286" s="139"/>
      <c r="P28286" s="142"/>
      <c r="Q28286" s="142"/>
      <c r="R28286" s="142"/>
      <c r="S28286" s="139"/>
    </row>
    <row r="28287" spans="2:19" ht="15.75" customHeight="1" x14ac:dyDescent="0.25">
      <c r="B28287" s="106"/>
      <c r="C28287" s="106"/>
      <c r="D28287" s="139"/>
      <c r="P28287" s="142"/>
      <c r="Q28287" s="142"/>
      <c r="R28287" s="142"/>
      <c r="S28287" s="139"/>
    </row>
    <row r="28288" spans="2:19" ht="15.75" customHeight="1" x14ac:dyDescent="0.25">
      <c r="B28288" s="106"/>
      <c r="C28288" s="106"/>
      <c r="D28288" s="139"/>
      <c r="P28288" s="142"/>
      <c r="Q28288" s="142"/>
      <c r="R28288" s="142"/>
      <c r="S28288" s="139"/>
    </row>
    <row r="28289" spans="2:19" ht="15.75" customHeight="1" x14ac:dyDescent="0.25">
      <c r="B28289" s="106"/>
      <c r="C28289" s="106"/>
      <c r="D28289" s="139"/>
      <c r="P28289" s="142"/>
      <c r="Q28289" s="142"/>
      <c r="R28289" s="142"/>
      <c r="S28289" s="139"/>
    </row>
    <row r="28290" spans="2:19" ht="15.75" customHeight="1" x14ac:dyDescent="0.25">
      <c r="B28290" s="106"/>
      <c r="C28290" s="106"/>
      <c r="D28290" s="139"/>
      <c r="P28290" s="142"/>
      <c r="Q28290" s="142"/>
      <c r="R28290" s="142"/>
      <c r="S28290" s="139"/>
    </row>
    <row r="28291" spans="2:19" ht="15.75" customHeight="1" x14ac:dyDescent="0.25">
      <c r="B28291" s="106"/>
      <c r="C28291" s="106"/>
      <c r="D28291" s="139"/>
      <c r="P28291" s="142"/>
      <c r="Q28291" s="142"/>
      <c r="R28291" s="142"/>
      <c r="S28291" s="139"/>
    </row>
    <row r="28292" spans="2:19" ht="15.75" customHeight="1" x14ac:dyDescent="0.25">
      <c r="B28292" s="106"/>
      <c r="C28292" s="106"/>
      <c r="D28292" s="139"/>
      <c r="P28292" s="142"/>
      <c r="Q28292" s="142"/>
      <c r="R28292" s="142"/>
      <c r="S28292" s="139"/>
    </row>
    <row r="28293" spans="2:19" ht="15.75" customHeight="1" x14ac:dyDescent="0.25">
      <c r="B28293" s="106"/>
      <c r="C28293" s="106"/>
      <c r="D28293" s="139"/>
      <c r="P28293" s="142"/>
      <c r="Q28293" s="142"/>
      <c r="R28293" s="142"/>
      <c r="S28293" s="139"/>
    </row>
    <row r="28294" spans="2:19" ht="15.75" customHeight="1" x14ac:dyDescent="0.25">
      <c r="B28294" s="106"/>
      <c r="C28294" s="106"/>
      <c r="D28294" s="139"/>
      <c r="P28294" s="142"/>
      <c r="Q28294" s="142"/>
      <c r="R28294" s="142"/>
      <c r="S28294" s="139"/>
    </row>
    <row r="28295" spans="2:19" ht="15.75" customHeight="1" x14ac:dyDescent="0.25">
      <c r="B28295" s="106"/>
      <c r="C28295" s="106"/>
      <c r="D28295" s="139"/>
      <c r="P28295" s="142"/>
      <c r="Q28295" s="142"/>
      <c r="R28295" s="142"/>
      <c r="S28295" s="139"/>
    </row>
    <row r="28296" spans="2:19" ht="15.75" customHeight="1" x14ac:dyDescent="0.25">
      <c r="B28296" s="106"/>
      <c r="C28296" s="106"/>
      <c r="D28296" s="139"/>
      <c r="P28296" s="142"/>
      <c r="Q28296" s="142"/>
      <c r="R28296" s="142"/>
      <c r="S28296" s="139"/>
    </row>
    <row r="28297" spans="2:19" ht="15.75" customHeight="1" x14ac:dyDescent="0.25">
      <c r="B28297" s="106"/>
      <c r="C28297" s="106"/>
      <c r="D28297" s="139"/>
      <c r="P28297" s="142"/>
      <c r="Q28297" s="142"/>
      <c r="R28297" s="142"/>
      <c r="S28297" s="139"/>
    </row>
    <row r="28298" spans="2:19" ht="15.75" customHeight="1" x14ac:dyDescent="0.25">
      <c r="B28298" s="106"/>
      <c r="C28298" s="106"/>
      <c r="D28298" s="139"/>
      <c r="P28298" s="142"/>
      <c r="Q28298" s="142"/>
      <c r="R28298" s="142"/>
      <c r="S28298" s="139"/>
    </row>
    <row r="28299" spans="2:19" ht="15.75" customHeight="1" x14ac:dyDescent="0.25">
      <c r="B28299" s="106"/>
      <c r="C28299" s="106"/>
      <c r="D28299" s="139"/>
      <c r="P28299" s="142"/>
      <c r="Q28299" s="142"/>
      <c r="R28299" s="142"/>
      <c r="S28299" s="139"/>
    </row>
    <row r="28300" spans="2:19" ht="15.75" customHeight="1" x14ac:dyDescent="0.25">
      <c r="B28300" s="106"/>
      <c r="C28300" s="106"/>
      <c r="D28300" s="139"/>
      <c r="P28300" s="142"/>
      <c r="Q28300" s="142"/>
      <c r="R28300" s="142"/>
      <c r="S28300" s="139"/>
    </row>
    <row r="28301" spans="2:19" ht="15.75" customHeight="1" x14ac:dyDescent="0.25">
      <c r="B28301" s="106"/>
      <c r="C28301" s="106"/>
      <c r="D28301" s="139"/>
      <c r="P28301" s="142"/>
      <c r="Q28301" s="142"/>
      <c r="R28301" s="142"/>
      <c r="S28301" s="139"/>
    </row>
    <row r="28302" spans="2:19" ht="15.75" customHeight="1" x14ac:dyDescent="0.25">
      <c r="B28302" s="106"/>
      <c r="C28302" s="106"/>
      <c r="D28302" s="139"/>
      <c r="P28302" s="142"/>
      <c r="Q28302" s="142"/>
      <c r="R28302" s="142"/>
      <c r="S28302" s="139"/>
    </row>
    <row r="28303" spans="2:19" ht="15.75" customHeight="1" x14ac:dyDescent="0.25">
      <c r="B28303" s="106"/>
      <c r="C28303" s="106"/>
      <c r="D28303" s="139"/>
      <c r="P28303" s="142"/>
      <c r="Q28303" s="142"/>
      <c r="R28303" s="142"/>
      <c r="S28303" s="139"/>
    </row>
    <row r="28304" spans="2:19" ht="15.75" customHeight="1" x14ac:dyDescent="0.25">
      <c r="B28304" s="106"/>
      <c r="C28304" s="106"/>
      <c r="D28304" s="139"/>
      <c r="P28304" s="142"/>
      <c r="Q28304" s="142"/>
      <c r="R28304" s="142"/>
      <c r="S28304" s="139"/>
    </row>
    <row r="28305" spans="2:19" ht="15.75" customHeight="1" x14ac:dyDescent="0.25">
      <c r="B28305" s="106"/>
      <c r="C28305" s="106"/>
      <c r="D28305" s="139"/>
      <c r="P28305" s="142"/>
      <c r="Q28305" s="142"/>
      <c r="R28305" s="142"/>
      <c r="S28305" s="139"/>
    </row>
    <row r="28306" spans="2:19" ht="15.75" customHeight="1" x14ac:dyDescent="0.25">
      <c r="B28306" s="106"/>
      <c r="C28306" s="106"/>
      <c r="D28306" s="139"/>
      <c r="P28306" s="142"/>
      <c r="Q28306" s="142"/>
      <c r="R28306" s="142"/>
      <c r="S28306" s="139"/>
    </row>
    <row r="28307" spans="2:19" ht="15.75" customHeight="1" x14ac:dyDescent="0.25">
      <c r="B28307" s="106"/>
      <c r="C28307" s="106"/>
      <c r="D28307" s="139"/>
      <c r="P28307" s="142"/>
      <c r="Q28307" s="142"/>
      <c r="R28307" s="142"/>
      <c r="S28307" s="139"/>
    </row>
    <row r="28308" spans="2:19" ht="15.75" customHeight="1" x14ac:dyDescent="0.25">
      <c r="B28308" s="106"/>
      <c r="C28308" s="106"/>
      <c r="D28308" s="139"/>
      <c r="P28308" s="142"/>
      <c r="Q28308" s="142"/>
      <c r="R28308" s="142"/>
      <c r="S28308" s="139"/>
    </row>
    <row r="28309" spans="2:19" ht="15.75" customHeight="1" x14ac:dyDescent="0.25">
      <c r="B28309" s="106"/>
      <c r="C28309" s="106"/>
      <c r="D28309" s="139"/>
      <c r="P28309" s="142"/>
      <c r="Q28309" s="142"/>
      <c r="R28309" s="142"/>
      <c r="S28309" s="139"/>
    </row>
    <row r="28310" spans="2:19" ht="15.75" customHeight="1" x14ac:dyDescent="0.25">
      <c r="B28310" s="106"/>
      <c r="C28310" s="106"/>
      <c r="D28310" s="139"/>
      <c r="P28310" s="142"/>
      <c r="Q28310" s="142"/>
      <c r="R28310" s="142"/>
      <c r="S28310" s="139"/>
    </row>
    <row r="28311" spans="2:19" ht="15.75" customHeight="1" x14ac:dyDescent="0.25">
      <c r="B28311" s="106"/>
      <c r="C28311" s="106"/>
      <c r="D28311" s="139"/>
      <c r="P28311" s="142"/>
      <c r="Q28311" s="142"/>
      <c r="R28311" s="142"/>
      <c r="S28311" s="139"/>
    </row>
    <row r="28312" spans="2:19" ht="15.75" customHeight="1" x14ac:dyDescent="0.25">
      <c r="B28312" s="106"/>
      <c r="C28312" s="106"/>
      <c r="D28312" s="139"/>
      <c r="P28312" s="142"/>
      <c r="Q28312" s="142"/>
      <c r="R28312" s="142"/>
      <c r="S28312" s="139"/>
    </row>
    <row r="28313" spans="2:19" ht="15.75" customHeight="1" x14ac:dyDescent="0.25">
      <c r="B28313" s="106"/>
      <c r="C28313" s="106"/>
      <c r="D28313" s="139"/>
      <c r="P28313" s="142"/>
      <c r="Q28313" s="142"/>
      <c r="R28313" s="142"/>
      <c r="S28313" s="139"/>
    </row>
    <row r="28314" spans="2:19" ht="15.75" customHeight="1" x14ac:dyDescent="0.25">
      <c r="B28314" s="106"/>
      <c r="C28314" s="106"/>
      <c r="D28314" s="139"/>
      <c r="P28314" s="142"/>
      <c r="Q28314" s="142"/>
      <c r="R28314" s="142"/>
      <c r="S28314" s="139"/>
    </row>
    <row r="28315" spans="2:19" ht="15.75" customHeight="1" x14ac:dyDescent="0.25">
      <c r="B28315" s="106"/>
      <c r="C28315" s="106"/>
      <c r="D28315" s="139"/>
      <c r="P28315" s="142"/>
      <c r="Q28315" s="142"/>
      <c r="R28315" s="142"/>
      <c r="S28315" s="139"/>
    </row>
    <row r="28316" spans="2:19" ht="15.75" customHeight="1" x14ac:dyDescent="0.25">
      <c r="B28316" s="106"/>
      <c r="C28316" s="106"/>
      <c r="D28316" s="139"/>
      <c r="P28316" s="142"/>
      <c r="Q28316" s="142"/>
      <c r="R28316" s="142"/>
      <c r="S28316" s="139"/>
    </row>
    <row r="28317" spans="2:19" ht="15.75" customHeight="1" x14ac:dyDescent="0.25">
      <c r="B28317" s="106"/>
      <c r="C28317" s="106"/>
      <c r="D28317" s="139"/>
      <c r="P28317" s="142"/>
      <c r="Q28317" s="142"/>
      <c r="R28317" s="142"/>
      <c r="S28317" s="139"/>
    </row>
    <row r="28318" spans="2:19" ht="15.75" customHeight="1" x14ac:dyDescent="0.25">
      <c r="B28318" s="106"/>
      <c r="C28318" s="106"/>
      <c r="D28318" s="139"/>
      <c r="P28318" s="142"/>
      <c r="Q28318" s="142"/>
      <c r="R28318" s="142"/>
      <c r="S28318" s="139"/>
    </row>
    <row r="28319" spans="2:19" ht="15.75" customHeight="1" x14ac:dyDescent="0.25">
      <c r="B28319" s="106"/>
      <c r="C28319" s="106"/>
      <c r="D28319" s="139"/>
      <c r="P28319" s="142"/>
      <c r="Q28319" s="142"/>
      <c r="R28319" s="142"/>
      <c r="S28319" s="139"/>
    </row>
    <row r="28320" spans="2:19" ht="15.75" customHeight="1" x14ac:dyDescent="0.25">
      <c r="B28320" s="106"/>
      <c r="C28320" s="106"/>
      <c r="D28320" s="139"/>
      <c r="P28320" s="142"/>
      <c r="Q28320" s="142"/>
      <c r="R28320" s="142"/>
      <c r="S28320" s="139"/>
    </row>
    <row r="28321" spans="2:19" ht="15.75" customHeight="1" x14ac:dyDescent="0.25">
      <c r="B28321" s="106"/>
      <c r="C28321" s="106"/>
      <c r="D28321" s="139"/>
      <c r="P28321" s="142"/>
      <c r="Q28321" s="142"/>
      <c r="R28321" s="142"/>
      <c r="S28321" s="139"/>
    </row>
    <row r="28322" spans="2:19" ht="15.75" customHeight="1" x14ac:dyDescent="0.25">
      <c r="B28322" s="106"/>
      <c r="C28322" s="106"/>
      <c r="D28322" s="139"/>
      <c r="P28322" s="142"/>
      <c r="Q28322" s="142"/>
      <c r="R28322" s="142"/>
      <c r="S28322" s="139"/>
    </row>
    <row r="28323" spans="2:19" ht="15.75" customHeight="1" x14ac:dyDescent="0.25">
      <c r="B28323" s="106"/>
      <c r="C28323" s="106"/>
      <c r="D28323" s="139"/>
      <c r="P28323" s="142"/>
      <c r="Q28323" s="142"/>
      <c r="R28323" s="142"/>
      <c r="S28323" s="139"/>
    </row>
    <row r="28324" spans="2:19" ht="15.75" customHeight="1" x14ac:dyDescent="0.25">
      <c r="B28324" s="106"/>
      <c r="C28324" s="106"/>
      <c r="D28324" s="139"/>
      <c r="P28324" s="142"/>
      <c r="Q28324" s="142"/>
      <c r="R28324" s="142"/>
      <c r="S28324" s="139"/>
    </row>
    <row r="28325" spans="2:19" ht="15.75" customHeight="1" x14ac:dyDescent="0.25">
      <c r="B28325" s="106"/>
      <c r="C28325" s="106"/>
      <c r="D28325" s="139"/>
      <c r="P28325" s="142"/>
      <c r="Q28325" s="142"/>
      <c r="R28325" s="142"/>
      <c r="S28325" s="139"/>
    </row>
    <row r="28326" spans="2:19" ht="15.75" customHeight="1" x14ac:dyDescent="0.25">
      <c r="B28326" s="106"/>
      <c r="C28326" s="106"/>
      <c r="D28326" s="139"/>
      <c r="P28326" s="142"/>
      <c r="Q28326" s="142"/>
      <c r="R28326" s="142"/>
      <c r="S28326" s="139"/>
    </row>
    <row r="28327" spans="2:19" ht="15.75" customHeight="1" x14ac:dyDescent="0.25">
      <c r="B28327" s="106"/>
      <c r="C28327" s="106"/>
      <c r="D28327" s="139"/>
      <c r="P28327" s="142"/>
      <c r="Q28327" s="142"/>
      <c r="R28327" s="142"/>
      <c r="S28327" s="139"/>
    </row>
    <row r="28328" spans="2:19" ht="15.75" customHeight="1" x14ac:dyDescent="0.25">
      <c r="B28328" s="106"/>
      <c r="C28328" s="106"/>
      <c r="D28328" s="139"/>
      <c r="P28328" s="142"/>
      <c r="Q28328" s="142"/>
      <c r="R28328" s="142"/>
      <c r="S28328" s="139"/>
    </row>
    <row r="28329" spans="2:19" ht="15.75" customHeight="1" x14ac:dyDescent="0.25">
      <c r="B28329" s="106"/>
      <c r="C28329" s="106"/>
      <c r="D28329" s="139"/>
      <c r="P28329" s="142"/>
      <c r="Q28329" s="142"/>
      <c r="R28329" s="142"/>
      <c r="S28329" s="139"/>
    </row>
    <row r="28330" spans="2:19" ht="15.75" customHeight="1" x14ac:dyDescent="0.25">
      <c r="B28330" s="106"/>
      <c r="C28330" s="106"/>
      <c r="D28330" s="139"/>
      <c r="P28330" s="142"/>
      <c r="Q28330" s="142"/>
      <c r="R28330" s="142"/>
      <c r="S28330" s="139"/>
    </row>
    <row r="28331" spans="2:19" ht="15.75" customHeight="1" x14ac:dyDescent="0.25">
      <c r="B28331" s="106"/>
      <c r="C28331" s="106"/>
      <c r="D28331" s="139"/>
      <c r="P28331" s="142"/>
      <c r="Q28331" s="142"/>
      <c r="R28331" s="142"/>
      <c r="S28331" s="139"/>
    </row>
    <row r="28332" spans="2:19" ht="15.75" customHeight="1" x14ac:dyDescent="0.25">
      <c r="B28332" s="106"/>
      <c r="C28332" s="106"/>
      <c r="D28332" s="139"/>
      <c r="P28332" s="142"/>
      <c r="Q28332" s="142"/>
      <c r="R28332" s="142"/>
      <c r="S28332" s="139"/>
    </row>
    <row r="28333" spans="2:19" ht="15.75" customHeight="1" x14ac:dyDescent="0.25">
      <c r="B28333" s="106"/>
      <c r="C28333" s="106"/>
      <c r="D28333" s="139"/>
      <c r="P28333" s="142"/>
      <c r="Q28333" s="142"/>
      <c r="R28333" s="142"/>
      <c r="S28333" s="139"/>
    </row>
    <row r="28334" spans="2:19" ht="15.75" customHeight="1" x14ac:dyDescent="0.25">
      <c r="B28334" s="106"/>
      <c r="C28334" s="106"/>
      <c r="D28334" s="139"/>
      <c r="P28334" s="142"/>
      <c r="Q28334" s="142"/>
      <c r="R28334" s="142"/>
      <c r="S28334" s="139"/>
    </row>
    <row r="28335" spans="2:19" ht="15.75" customHeight="1" x14ac:dyDescent="0.25">
      <c r="B28335" s="106"/>
      <c r="C28335" s="106"/>
      <c r="D28335" s="139"/>
      <c r="P28335" s="142"/>
      <c r="Q28335" s="142"/>
      <c r="R28335" s="142"/>
      <c r="S28335" s="139"/>
    </row>
    <row r="28336" spans="2:19" ht="15.75" customHeight="1" x14ac:dyDescent="0.25">
      <c r="B28336" s="106"/>
      <c r="C28336" s="106"/>
      <c r="D28336" s="139"/>
      <c r="P28336" s="142"/>
      <c r="Q28336" s="142"/>
      <c r="R28336" s="142"/>
      <c r="S28336" s="139"/>
    </row>
    <row r="28337" spans="2:19" ht="15.75" customHeight="1" x14ac:dyDescent="0.25">
      <c r="B28337" s="106"/>
      <c r="C28337" s="106"/>
      <c r="D28337" s="139"/>
      <c r="P28337" s="142"/>
      <c r="Q28337" s="142"/>
      <c r="R28337" s="142"/>
      <c r="S28337" s="139"/>
    </row>
    <row r="28338" spans="2:19" ht="15.75" customHeight="1" x14ac:dyDescent="0.25">
      <c r="B28338" s="106"/>
      <c r="C28338" s="106"/>
      <c r="D28338" s="139"/>
      <c r="P28338" s="142"/>
      <c r="Q28338" s="142"/>
      <c r="R28338" s="142"/>
      <c r="S28338" s="139"/>
    </row>
    <row r="28339" spans="2:19" ht="15.75" customHeight="1" x14ac:dyDescent="0.25">
      <c r="B28339" s="106"/>
      <c r="C28339" s="106"/>
      <c r="D28339" s="139"/>
      <c r="P28339" s="142"/>
      <c r="Q28339" s="142"/>
      <c r="R28339" s="142"/>
      <c r="S28339" s="139"/>
    </row>
    <row r="28340" spans="2:19" ht="15.75" customHeight="1" x14ac:dyDescent="0.25">
      <c r="B28340" s="106"/>
      <c r="C28340" s="106"/>
      <c r="D28340" s="139"/>
      <c r="P28340" s="142"/>
      <c r="Q28340" s="142"/>
      <c r="R28340" s="142"/>
      <c r="S28340" s="139"/>
    </row>
    <row r="28341" spans="2:19" ht="15.75" customHeight="1" x14ac:dyDescent="0.25">
      <c r="B28341" s="106"/>
      <c r="C28341" s="106"/>
      <c r="D28341" s="139"/>
      <c r="P28341" s="142"/>
      <c r="Q28341" s="142"/>
      <c r="R28341" s="142"/>
      <c r="S28341" s="139"/>
    </row>
    <row r="28342" spans="2:19" ht="15.75" customHeight="1" x14ac:dyDescent="0.25">
      <c r="B28342" s="106"/>
      <c r="C28342" s="106"/>
      <c r="D28342" s="139"/>
      <c r="P28342" s="142"/>
      <c r="Q28342" s="142"/>
      <c r="R28342" s="142"/>
      <c r="S28342" s="139"/>
    </row>
    <row r="28343" spans="2:19" ht="15.75" customHeight="1" x14ac:dyDescent="0.25">
      <c r="B28343" s="106"/>
      <c r="C28343" s="106"/>
      <c r="D28343" s="139"/>
      <c r="P28343" s="142"/>
      <c r="Q28343" s="142"/>
      <c r="R28343" s="142"/>
      <c r="S28343" s="139"/>
    </row>
    <row r="28344" spans="2:19" ht="15.75" customHeight="1" x14ac:dyDescent="0.25">
      <c r="B28344" s="106"/>
      <c r="C28344" s="106"/>
      <c r="D28344" s="139"/>
      <c r="P28344" s="142"/>
      <c r="Q28344" s="142"/>
      <c r="R28344" s="142"/>
      <c r="S28344" s="139"/>
    </row>
    <row r="28345" spans="2:19" ht="15.75" customHeight="1" x14ac:dyDescent="0.25">
      <c r="B28345" s="106"/>
      <c r="C28345" s="106"/>
      <c r="D28345" s="139"/>
      <c r="P28345" s="142"/>
      <c r="Q28345" s="142"/>
      <c r="R28345" s="142"/>
      <c r="S28345" s="139"/>
    </row>
    <row r="28346" spans="2:19" ht="15.75" customHeight="1" x14ac:dyDescent="0.25">
      <c r="B28346" s="106"/>
      <c r="C28346" s="106"/>
      <c r="D28346" s="139"/>
      <c r="P28346" s="142"/>
      <c r="Q28346" s="142"/>
      <c r="R28346" s="142"/>
      <c r="S28346" s="139"/>
    </row>
    <row r="28347" spans="2:19" ht="15.75" customHeight="1" x14ac:dyDescent="0.25">
      <c r="B28347" s="106"/>
      <c r="C28347" s="106"/>
      <c r="D28347" s="139"/>
      <c r="P28347" s="142"/>
      <c r="Q28347" s="142"/>
      <c r="R28347" s="142"/>
      <c r="S28347" s="139"/>
    </row>
    <row r="28348" spans="2:19" ht="15.75" customHeight="1" x14ac:dyDescent="0.25">
      <c r="B28348" s="106"/>
      <c r="C28348" s="106"/>
      <c r="D28348" s="139"/>
      <c r="P28348" s="142"/>
      <c r="Q28348" s="142"/>
      <c r="R28348" s="142"/>
      <c r="S28348" s="139"/>
    </row>
    <row r="28349" spans="2:19" ht="15.75" customHeight="1" x14ac:dyDescent="0.25">
      <c r="B28349" s="106"/>
      <c r="C28349" s="106"/>
      <c r="D28349" s="139"/>
      <c r="P28349" s="142"/>
      <c r="Q28349" s="142"/>
      <c r="R28349" s="142"/>
      <c r="S28349" s="139"/>
    </row>
    <row r="28350" spans="2:19" ht="15.75" customHeight="1" x14ac:dyDescent="0.25">
      <c r="B28350" s="106"/>
      <c r="C28350" s="106"/>
      <c r="D28350" s="139"/>
      <c r="P28350" s="142"/>
      <c r="Q28350" s="142"/>
      <c r="R28350" s="142"/>
      <c r="S28350" s="139"/>
    </row>
    <row r="28351" spans="2:19" ht="15.75" customHeight="1" x14ac:dyDescent="0.25">
      <c r="B28351" s="106"/>
      <c r="C28351" s="106"/>
      <c r="D28351" s="139"/>
      <c r="P28351" s="142"/>
      <c r="Q28351" s="142"/>
      <c r="R28351" s="142"/>
      <c r="S28351" s="139"/>
    </row>
    <row r="28352" spans="2:19" ht="15.75" customHeight="1" x14ac:dyDescent="0.25">
      <c r="B28352" s="106"/>
      <c r="C28352" s="106"/>
      <c r="D28352" s="139"/>
      <c r="P28352" s="142"/>
      <c r="Q28352" s="142"/>
      <c r="R28352" s="142"/>
      <c r="S28352" s="139"/>
    </row>
    <row r="28353" spans="2:19" ht="15.75" customHeight="1" x14ac:dyDescent="0.25">
      <c r="B28353" s="106"/>
      <c r="C28353" s="106"/>
      <c r="D28353" s="139"/>
      <c r="P28353" s="142"/>
      <c r="Q28353" s="142"/>
      <c r="R28353" s="142"/>
      <c r="S28353" s="139"/>
    </row>
    <row r="28354" spans="2:19" ht="15.75" customHeight="1" x14ac:dyDescent="0.25">
      <c r="B28354" s="106"/>
      <c r="C28354" s="106"/>
      <c r="D28354" s="139"/>
      <c r="P28354" s="142"/>
      <c r="Q28354" s="142"/>
      <c r="R28354" s="142"/>
      <c r="S28354" s="139"/>
    </row>
    <row r="28355" spans="2:19" ht="15.75" customHeight="1" x14ac:dyDescent="0.25">
      <c r="B28355" s="106"/>
      <c r="C28355" s="106"/>
      <c r="D28355" s="139"/>
      <c r="P28355" s="142"/>
      <c r="Q28355" s="142"/>
      <c r="R28355" s="142"/>
      <c r="S28355" s="139"/>
    </row>
    <row r="28356" spans="2:19" ht="15.75" customHeight="1" x14ac:dyDescent="0.25">
      <c r="B28356" s="106"/>
      <c r="C28356" s="106"/>
      <c r="D28356" s="139"/>
      <c r="P28356" s="142"/>
      <c r="Q28356" s="142"/>
      <c r="R28356" s="142"/>
      <c r="S28356" s="139"/>
    </row>
    <row r="28357" spans="2:19" ht="15.75" customHeight="1" x14ac:dyDescent="0.25">
      <c r="B28357" s="106"/>
      <c r="C28357" s="106"/>
      <c r="D28357" s="139"/>
      <c r="P28357" s="142"/>
      <c r="Q28357" s="142"/>
      <c r="R28357" s="142"/>
      <c r="S28357" s="139"/>
    </row>
    <row r="28358" spans="2:19" ht="15.75" customHeight="1" x14ac:dyDescent="0.25">
      <c r="B28358" s="106"/>
      <c r="C28358" s="106"/>
      <c r="D28358" s="139"/>
      <c r="P28358" s="142"/>
      <c r="Q28358" s="142"/>
      <c r="R28358" s="142"/>
      <c r="S28358" s="139"/>
    </row>
    <row r="28359" spans="2:19" ht="15.75" customHeight="1" x14ac:dyDescent="0.25">
      <c r="B28359" s="106"/>
      <c r="C28359" s="106"/>
      <c r="D28359" s="139"/>
      <c r="P28359" s="142"/>
      <c r="Q28359" s="142"/>
      <c r="R28359" s="142"/>
      <c r="S28359" s="139"/>
    </row>
    <row r="28360" spans="2:19" ht="15.75" customHeight="1" x14ac:dyDescent="0.25">
      <c r="B28360" s="106"/>
      <c r="C28360" s="106"/>
      <c r="D28360" s="139"/>
      <c r="P28360" s="142"/>
      <c r="Q28360" s="142"/>
      <c r="R28360" s="142"/>
      <c r="S28360" s="139"/>
    </row>
    <row r="28361" spans="2:19" ht="15.75" customHeight="1" x14ac:dyDescent="0.25">
      <c r="B28361" s="106"/>
      <c r="C28361" s="106"/>
      <c r="D28361" s="139"/>
      <c r="P28361" s="142"/>
      <c r="Q28361" s="142"/>
      <c r="R28361" s="142"/>
      <c r="S28361" s="139"/>
    </row>
    <row r="28362" spans="2:19" ht="15.75" customHeight="1" x14ac:dyDescent="0.25">
      <c r="B28362" s="106"/>
      <c r="C28362" s="106"/>
      <c r="D28362" s="139"/>
      <c r="P28362" s="142"/>
      <c r="Q28362" s="142"/>
      <c r="R28362" s="142"/>
      <c r="S28362" s="139"/>
    </row>
    <row r="28363" spans="2:19" ht="15.75" customHeight="1" x14ac:dyDescent="0.25">
      <c r="B28363" s="106"/>
      <c r="C28363" s="106"/>
      <c r="D28363" s="139"/>
      <c r="P28363" s="142"/>
      <c r="Q28363" s="142"/>
      <c r="R28363" s="142"/>
      <c r="S28363" s="139"/>
    </row>
    <row r="28364" spans="2:19" ht="15.75" customHeight="1" x14ac:dyDescent="0.25">
      <c r="B28364" s="106"/>
      <c r="C28364" s="106"/>
      <c r="D28364" s="139"/>
      <c r="P28364" s="142"/>
      <c r="Q28364" s="142"/>
      <c r="R28364" s="142"/>
      <c r="S28364" s="139"/>
    </row>
    <row r="28365" spans="2:19" ht="15.75" customHeight="1" x14ac:dyDescent="0.25">
      <c r="B28365" s="106"/>
      <c r="C28365" s="106"/>
      <c r="D28365" s="139"/>
      <c r="P28365" s="142"/>
      <c r="Q28365" s="142"/>
      <c r="R28365" s="142"/>
      <c r="S28365" s="139"/>
    </row>
    <row r="28366" spans="2:19" ht="15.75" customHeight="1" x14ac:dyDescent="0.25">
      <c r="B28366" s="106"/>
      <c r="C28366" s="106"/>
      <c r="D28366" s="139"/>
      <c r="P28366" s="142"/>
      <c r="Q28366" s="142"/>
      <c r="R28366" s="142"/>
      <c r="S28366" s="139"/>
    </row>
    <row r="28367" spans="2:19" ht="15.75" customHeight="1" x14ac:dyDescent="0.25">
      <c r="B28367" s="106"/>
      <c r="C28367" s="106"/>
      <c r="D28367" s="139"/>
      <c r="P28367" s="142"/>
      <c r="Q28367" s="142"/>
      <c r="R28367" s="142"/>
      <c r="S28367" s="139"/>
    </row>
    <row r="28368" spans="2:19" ht="15.75" customHeight="1" x14ac:dyDescent="0.25">
      <c r="B28368" s="106"/>
      <c r="C28368" s="106"/>
      <c r="D28368" s="139"/>
      <c r="P28368" s="142"/>
      <c r="Q28368" s="142"/>
      <c r="R28368" s="142"/>
      <c r="S28368" s="139"/>
    </row>
    <row r="28369" spans="2:19" ht="15.75" customHeight="1" x14ac:dyDescent="0.25">
      <c r="B28369" s="106"/>
      <c r="C28369" s="106"/>
      <c r="D28369" s="139"/>
      <c r="P28369" s="142"/>
      <c r="Q28369" s="142"/>
      <c r="R28369" s="142"/>
      <c r="S28369" s="139"/>
    </row>
    <row r="28370" spans="2:19" ht="15.75" customHeight="1" x14ac:dyDescent="0.25">
      <c r="B28370" s="106"/>
      <c r="C28370" s="106"/>
      <c r="D28370" s="139"/>
      <c r="P28370" s="142"/>
      <c r="Q28370" s="142"/>
      <c r="R28370" s="142"/>
      <c r="S28370" s="139"/>
    </row>
    <row r="28371" spans="2:19" ht="15.75" customHeight="1" x14ac:dyDescent="0.25">
      <c r="B28371" s="106"/>
      <c r="C28371" s="106"/>
      <c r="D28371" s="139"/>
      <c r="P28371" s="142"/>
      <c r="Q28371" s="142"/>
      <c r="R28371" s="142"/>
      <c r="S28371" s="139"/>
    </row>
    <row r="28372" spans="2:19" ht="15.75" customHeight="1" x14ac:dyDescent="0.25">
      <c r="B28372" s="106"/>
      <c r="C28372" s="106"/>
      <c r="D28372" s="139"/>
      <c r="P28372" s="142"/>
      <c r="Q28372" s="142"/>
      <c r="R28372" s="142"/>
      <c r="S28372" s="139"/>
    </row>
    <row r="28373" spans="2:19" ht="15.75" customHeight="1" x14ac:dyDescent="0.25">
      <c r="B28373" s="106"/>
      <c r="C28373" s="106"/>
      <c r="D28373" s="139"/>
      <c r="P28373" s="142"/>
      <c r="Q28373" s="142"/>
      <c r="R28373" s="142"/>
      <c r="S28373" s="139"/>
    </row>
    <row r="28374" spans="2:19" ht="15.75" customHeight="1" x14ac:dyDescent="0.25">
      <c r="B28374" s="106"/>
      <c r="C28374" s="106"/>
      <c r="D28374" s="139"/>
      <c r="P28374" s="142"/>
      <c r="Q28374" s="142"/>
      <c r="R28374" s="142"/>
      <c r="S28374" s="139"/>
    </row>
    <row r="28375" spans="2:19" ht="15.75" customHeight="1" x14ac:dyDescent="0.25">
      <c r="B28375" s="106"/>
      <c r="C28375" s="106"/>
      <c r="D28375" s="139"/>
      <c r="P28375" s="142"/>
      <c r="Q28375" s="142"/>
      <c r="R28375" s="142"/>
      <c r="S28375" s="139"/>
    </row>
    <row r="28376" spans="2:19" ht="15.75" customHeight="1" x14ac:dyDescent="0.25">
      <c r="B28376" s="106"/>
      <c r="C28376" s="106"/>
      <c r="D28376" s="139"/>
      <c r="P28376" s="142"/>
      <c r="Q28376" s="142"/>
      <c r="R28376" s="142"/>
      <c r="S28376" s="139"/>
    </row>
    <row r="28377" spans="2:19" ht="15.75" customHeight="1" x14ac:dyDescent="0.25">
      <c r="B28377" s="106"/>
      <c r="C28377" s="106"/>
      <c r="D28377" s="139"/>
      <c r="P28377" s="142"/>
      <c r="Q28377" s="142"/>
      <c r="R28377" s="142"/>
      <c r="S28377" s="139"/>
    </row>
    <row r="28378" spans="2:19" ht="15.75" customHeight="1" x14ac:dyDescent="0.25">
      <c r="B28378" s="106"/>
      <c r="C28378" s="106"/>
      <c r="D28378" s="139"/>
      <c r="P28378" s="142"/>
      <c r="Q28378" s="142"/>
      <c r="R28378" s="142"/>
      <c r="S28378" s="139"/>
    </row>
    <row r="28379" spans="2:19" ht="15.75" customHeight="1" x14ac:dyDescent="0.25">
      <c r="B28379" s="106"/>
      <c r="C28379" s="106"/>
      <c r="D28379" s="139"/>
      <c r="P28379" s="142"/>
      <c r="Q28379" s="142"/>
      <c r="R28379" s="142"/>
      <c r="S28379" s="139"/>
    </row>
    <row r="28380" spans="2:19" ht="15.75" customHeight="1" x14ac:dyDescent="0.25">
      <c r="B28380" s="106"/>
      <c r="C28380" s="106"/>
      <c r="D28380" s="139"/>
      <c r="P28380" s="142"/>
      <c r="Q28380" s="142"/>
      <c r="R28380" s="142"/>
      <c r="S28380" s="139"/>
    </row>
    <row r="28381" spans="2:19" ht="15.75" customHeight="1" x14ac:dyDescent="0.25">
      <c r="B28381" s="106"/>
      <c r="C28381" s="106"/>
      <c r="D28381" s="139"/>
      <c r="P28381" s="142"/>
      <c r="Q28381" s="142"/>
      <c r="R28381" s="142"/>
      <c r="S28381" s="139"/>
    </row>
    <row r="28382" spans="2:19" ht="15.75" customHeight="1" x14ac:dyDescent="0.25">
      <c r="B28382" s="106"/>
      <c r="C28382" s="106"/>
      <c r="D28382" s="139"/>
      <c r="P28382" s="142"/>
      <c r="Q28382" s="142"/>
      <c r="R28382" s="142"/>
      <c r="S28382" s="139"/>
    </row>
    <row r="28383" spans="2:19" ht="15.75" customHeight="1" x14ac:dyDescent="0.25">
      <c r="B28383" s="106"/>
      <c r="C28383" s="106"/>
      <c r="D28383" s="139"/>
      <c r="P28383" s="142"/>
      <c r="Q28383" s="142"/>
      <c r="R28383" s="142"/>
      <c r="S28383" s="139"/>
    </row>
    <row r="28384" spans="2:19" ht="15.75" customHeight="1" x14ac:dyDescent="0.25">
      <c r="B28384" s="106"/>
      <c r="C28384" s="106"/>
      <c r="D28384" s="139"/>
      <c r="P28384" s="142"/>
      <c r="Q28384" s="142"/>
      <c r="R28384" s="142"/>
      <c r="S28384" s="139"/>
    </row>
    <row r="28385" spans="2:19" ht="15.75" customHeight="1" x14ac:dyDescent="0.25">
      <c r="B28385" s="106"/>
      <c r="C28385" s="106"/>
      <c r="D28385" s="139"/>
      <c r="P28385" s="142"/>
      <c r="Q28385" s="142"/>
      <c r="R28385" s="142"/>
      <c r="S28385" s="139"/>
    </row>
    <row r="28386" spans="2:19" ht="15.75" customHeight="1" x14ac:dyDescent="0.25">
      <c r="B28386" s="106"/>
      <c r="C28386" s="106"/>
      <c r="D28386" s="139"/>
      <c r="P28386" s="142"/>
      <c r="Q28386" s="142"/>
      <c r="R28386" s="142"/>
      <c r="S28386" s="139"/>
    </row>
    <row r="28387" spans="2:19" ht="15.75" customHeight="1" x14ac:dyDescent="0.25">
      <c r="B28387" s="106"/>
      <c r="C28387" s="106"/>
      <c r="D28387" s="139"/>
      <c r="P28387" s="142"/>
      <c r="Q28387" s="142"/>
      <c r="R28387" s="142"/>
      <c r="S28387" s="139"/>
    </row>
    <row r="28388" spans="2:19" ht="15.75" customHeight="1" x14ac:dyDescent="0.25">
      <c r="B28388" s="106"/>
      <c r="C28388" s="106"/>
      <c r="D28388" s="139"/>
      <c r="P28388" s="142"/>
      <c r="Q28388" s="142"/>
      <c r="R28388" s="142"/>
      <c r="S28388" s="139"/>
    </row>
    <row r="28389" spans="2:19" ht="15.75" customHeight="1" x14ac:dyDescent="0.25">
      <c r="B28389" s="106"/>
      <c r="C28389" s="106"/>
      <c r="D28389" s="139"/>
      <c r="P28389" s="142"/>
      <c r="Q28389" s="142"/>
      <c r="R28389" s="142"/>
      <c r="S28389" s="139"/>
    </row>
    <row r="28390" spans="2:19" ht="15.75" customHeight="1" x14ac:dyDescent="0.25">
      <c r="B28390" s="106"/>
      <c r="C28390" s="106"/>
      <c r="D28390" s="139"/>
      <c r="P28390" s="142"/>
      <c r="Q28390" s="142"/>
      <c r="R28390" s="142"/>
      <c r="S28390" s="139"/>
    </row>
    <row r="28391" spans="2:19" ht="15.75" customHeight="1" x14ac:dyDescent="0.25">
      <c r="B28391" s="106"/>
      <c r="C28391" s="106"/>
      <c r="D28391" s="139"/>
      <c r="P28391" s="142"/>
      <c r="Q28391" s="142"/>
      <c r="R28391" s="142"/>
      <c r="S28391" s="139"/>
    </row>
    <row r="28392" spans="2:19" ht="15.75" customHeight="1" x14ac:dyDescent="0.25">
      <c r="B28392" s="106"/>
      <c r="C28392" s="106"/>
      <c r="D28392" s="139"/>
      <c r="P28392" s="142"/>
      <c r="Q28392" s="142"/>
      <c r="R28392" s="142"/>
      <c r="S28392" s="139"/>
    </row>
    <row r="28393" spans="2:19" ht="15.75" customHeight="1" x14ac:dyDescent="0.25">
      <c r="B28393" s="106"/>
      <c r="C28393" s="106"/>
      <c r="D28393" s="139"/>
      <c r="P28393" s="142"/>
      <c r="Q28393" s="142"/>
      <c r="R28393" s="142"/>
      <c r="S28393" s="139"/>
    </row>
    <row r="28394" spans="2:19" ht="15.75" customHeight="1" x14ac:dyDescent="0.25">
      <c r="B28394" s="106"/>
      <c r="C28394" s="106"/>
      <c r="D28394" s="139"/>
      <c r="P28394" s="142"/>
      <c r="Q28394" s="142"/>
      <c r="R28394" s="142"/>
      <c r="S28394" s="139"/>
    </row>
    <row r="28395" spans="2:19" ht="15.75" customHeight="1" x14ac:dyDescent="0.25">
      <c r="B28395" s="106"/>
      <c r="C28395" s="106"/>
      <c r="D28395" s="139"/>
      <c r="P28395" s="142"/>
      <c r="Q28395" s="142"/>
      <c r="R28395" s="142"/>
      <c r="S28395" s="139"/>
    </row>
    <row r="28396" spans="2:19" ht="15.75" customHeight="1" x14ac:dyDescent="0.25">
      <c r="B28396" s="106"/>
      <c r="C28396" s="106"/>
      <c r="D28396" s="139"/>
      <c r="P28396" s="142"/>
      <c r="Q28396" s="142"/>
      <c r="R28396" s="142"/>
      <c r="S28396" s="139"/>
    </row>
    <row r="28397" spans="2:19" ht="15.75" customHeight="1" x14ac:dyDescent="0.25">
      <c r="B28397" s="106"/>
      <c r="C28397" s="106"/>
      <c r="D28397" s="139"/>
      <c r="P28397" s="142"/>
      <c r="Q28397" s="142"/>
      <c r="R28397" s="142"/>
      <c r="S28397" s="139"/>
    </row>
    <row r="28398" spans="2:19" ht="15.75" customHeight="1" x14ac:dyDescent="0.25">
      <c r="B28398" s="106"/>
      <c r="C28398" s="106"/>
      <c r="D28398" s="139"/>
      <c r="P28398" s="142"/>
      <c r="Q28398" s="142"/>
      <c r="R28398" s="142"/>
      <c r="S28398" s="139"/>
    </row>
    <row r="28399" spans="2:19" ht="15.75" customHeight="1" x14ac:dyDescent="0.25">
      <c r="B28399" s="106"/>
      <c r="C28399" s="106"/>
      <c r="D28399" s="139"/>
      <c r="P28399" s="142"/>
      <c r="Q28399" s="142"/>
      <c r="R28399" s="142"/>
      <c r="S28399" s="139"/>
    </row>
    <row r="28400" spans="2:19" ht="15.75" customHeight="1" x14ac:dyDescent="0.25">
      <c r="B28400" s="106"/>
      <c r="C28400" s="106"/>
      <c r="D28400" s="139"/>
      <c r="P28400" s="142"/>
      <c r="Q28400" s="142"/>
      <c r="R28400" s="142"/>
      <c r="S28400" s="139"/>
    </row>
    <row r="28401" spans="2:19" ht="15.75" customHeight="1" x14ac:dyDescent="0.25">
      <c r="B28401" s="106"/>
      <c r="C28401" s="106"/>
      <c r="D28401" s="139"/>
      <c r="P28401" s="142"/>
      <c r="Q28401" s="142"/>
      <c r="R28401" s="142"/>
      <c r="S28401" s="139"/>
    </row>
    <row r="28402" spans="2:19" ht="15.75" customHeight="1" x14ac:dyDescent="0.25">
      <c r="B28402" s="106"/>
      <c r="C28402" s="106"/>
      <c r="D28402" s="139"/>
      <c r="P28402" s="142"/>
      <c r="Q28402" s="142"/>
      <c r="R28402" s="142"/>
      <c r="S28402" s="139"/>
    </row>
    <row r="28403" spans="2:19" ht="15.75" customHeight="1" x14ac:dyDescent="0.25">
      <c r="B28403" s="106"/>
      <c r="C28403" s="106"/>
      <c r="D28403" s="139"/>
      <c r="P28403" s="142"/>
      <c r="Q28403" s="142"/>
      <c r="R28403" s="142"/>
      <c r="S28403" s="139"/>
    </row>
    <row r="28404" spans="2:19" ht="15.75" customHeight="1" x14ac:dyDescent="0.25">
      <c r="B28404" s="106"/>
      <c r="C28404" s="106"/>
      <c r="D28404" s="139"/>
      <c r="P28404" s="142"/>
      <c r="Q28404" s="142"/>
      <c r="R28404" s="142"/>
      <c r="S28404" s="139"/>
    </row>
    <row r="28405" spans="2:19" ht="15.75" customHeight="1" x14ac:dyDescent="0.25">
      <c r="B28405" s="106"/>
      <c r="C28405" s="106"/>
      <c r="D28405" s="139"/>
      <c r="P28405" s="142"/>
      <c r="Q28405" s="142"/>
      <c r="R28405" s="142"/>
      <c r="S28405" s="139"/>
    </row>
    <row r="28406" spans="2:19" ht="15.75" customHeight="1" x14ac:dyDescent="0.25">
      <c r="B28406" s="106"/>
      <c r="C28406" s="106"/>
      <c r="D28406" s="139"/>
      <c r="P28406" s="142"/>
      <c r="Q28406" s="142"/>
      <c r="R28406" s="142"/>
      <c r="S28406" s="139"/>
    </row>
    <row r="28407" spans="2:19" ht="15.75" customHeight="1" x14ac:dyDescent="0.25">
      <c r="B28407" s="106"/>
      <c r="C28407" s="106"/>
      <c r="D28407" s="139"/>
      <c r="P28407" s="142"/>
      <c r="Q28407" s="142"/>
      <c r="R28407" s="142"/>
      <c r="S28407" s="139"/>
    </row>
    <row r="28408" spans="2:19" ht="15.75" customHeight="1" x14ac:dyDescent="0.25">
      <c r="B28408" s="106"/>
      <c r="C28408" s="106"/>
      <c r="D28408" s="139"/>
      <c r="P28408" s="142"/>
      <c r="Q28408" s="142"/>
      <c r="R28408" s="142"/>
      <c r="S28408" s="139"/>
    </row>
    <row r="28409" spans="2:19" ht="15.75" customHeight="1" x14ac:dyDescent="0.25">
      <c r="B28409" s="106"/>
      <c r="C28409" s="106"/>
      <c r="D28409" s="139"/>
      <c r="P28409" s="142"/>
      <c r="Q28409" s="142"/>
      <c r="R28409" s="142"/>
      <c r="S28409" s="139"/>
    </row>
    <row r="28410" spans="2:19" ht="15.75" customHeight="1" x14ac:dyDescent="0.25">
      <c r="B28410" s="106"/>
      <c r="C28410" s="106"/>
      <c r="D28410" s="139"/>
      <c r="P28410" s="142"/>
      <c r="Q28410" s="142"/>
      <c r="R28410" s="142"/>
      <c r="S28410" s="139"/>
    </row>
    <row r="28411" spans="2:19" ht="15.75" customHeight="1" x14ac:dyDescent="0.25">
      <c r="B28411" s="106"/>
      <c r="C28411" s="106"/>
      <c r="D28411" s="139"/>
      <c r="P28411" s="142"/>
      <c r="Q28411" s="142"/>
      <c r="R28411" s="142"/>
      <c r="S28411" s="139"/>
    </row>
    <row r="28412" spans="2:19" ht="15.75" customHeight="1" x14ac:dyDescent="0.25">
      <c r="B28412" s="106"/>
      <c r="C28412" s="106"/>
      <c r="D28412" s="139"/>
      <c r="P28412" s="142"/>
      <c r="Q28412" s="142"/>
      <c r="R28412" s="142"/>
      <c r="S28412" s="139"/>
    </row>
    <row r="28413" spans="2:19" ht="15.75" customHeight="1" x14ac:dyDescent="0.25">
      <c r="B28413" s="106"/>
      <c r="C28413" s="106"/>
      <c r="D28413" s="139"/>
      <c r="P28413" s="142"/>
      <c r="Q28413" s="142"/>
      <c r="R28413" s="142"/>
      <c r="S28413" s="139"/>
    </row>
    <row r="28414" spans="2:19" ht="15.75" customHeight="1" x14ac:dyDescent="0.25">
      <c r="B28414" s="106"/>
      <c r="C28414" s="106"/>
      <c r="D28414" s="139"/>
      <c r="P28414" s="142"/>
      <c r="Q28414" s="142"/>
      <c r="R28414" s="142"/>
      <c r="S28414" s="139"/>
    </row>
    <row r="28415" spans="2:19" ht="15.75" customHeight="1" x14ac:dyDescent="0.25">
      <c r="B28415" s="106"/>
      <c r="C28415" s="106"/>
      <c r="D28415" s="139"/>
      <c r="P28415" s="142"/>
      <c r="Q28415" s="142"/>
      <c r="R28415" s="142"/>
      <c r="S28415" s="139"/>
    </row>
    <row r="28416" spans="2:19" ht="15.75" customHeight="1" x14ac:dyDescent="0.25">
      <c r="B28416" s="106"/>
      <c r="C28416" s="106"/>
      <c r="D28416" s="139"/>
      <c r="P28416" s="142"/>
      <c r="Q28416" s="142"/>
      <c r="R28416" s="142"/>
      <c r="S28416" s="139"/>
    </row>
    <row r="28417" spans="2:19" ht="15.75" customHeight="1" x14ac:dyDescent="0.25">
      <c r="B28417" s="106"/>
      <c r="C28417" s="106"/>
      <c r="D28417" s="139"/>
      <c r="P28417" s="142"/>
      <c r="Q28417" s="142"/>
      <c r="R28417" s="142"/>
      <c r="S28417" s="139"/>
    </row>
    <row r="28418" spans="2:19" ht="15.75" customHeight="1" x14ac:dyDescent="0.25">
      <c r="B28418" s="106"/>
      <c r="C28418" s="106"/>
      <c r="D28418" s="139"/>
      <c r="P28418" s="142"/>
      <c r="Q28418" s="142"/>
      <c r="R28418" s="142"/>
      <c r="S28418" s="139"/>
    </row>
    <row r="28419" spans="2:19" ht="15.75" customHeight="1" x14ac:dyDescent="0.25">
      <c r="B28419" s="106"/>
      <c r="C28419" s="106"/>
      <c r="D28419" s="139"/>
      <c r="P28419" s="142"/>
      <c r="Q28419" s="142"/>
      <c r="R28419" s="142"/>
      <c r="S28419" s="139"/>
    </row>
    <row r="28420" spans="2:19" ht="15.75" customHeight="1" x14ac:dyDescent="0.25">
      <c r="B28420" s="106"/>
      <c r="C28420" s="106"/>
      <c r="D28420" s="139"/>
      <c r="P28420" s="142"/>
      <c r="Q28420" s="142"/>
      <c r="R28420" s="142"/>
      <c r="S28420" s="139"/>
    </row>
    <row r="28421" spans="2:19" ht="15.75" customHeight="1" x14ac:dyDescent="0.25">
      <c r="B28421" s="106"/>
      <c r="C28421" s="106"/>
      <c r="D28421" s="139"/>
      <c r="P28421" s="142"/>
      <c r="Q28421" s="142"/>
      <c r="R28421" s="142"/>
      <c r="S28421" s="139"/>
    </row>
    <row r="28422" spans="2:19" ht="15.75" customHeight="1" x14ac:dyDescent="0.25">
      <c r="B28422" s="106"/>
      <c r="C28422" s="106"/>
      <c r="D28422" s="139"/>
      <c r="P28422" s="142"/>
      <c r="Q28422" s="142"/>
      <c r="R28422" s="142"/>
      <c r="S28422" s="139"/>
    </row>
    <row r="28423" spans="2:19" ht="15.75" customHeight="1" x14ac:dyDescent="0.25">
      <c r="B28423" s="106"/>
      <c r="C28423" s="106"/>
      <c r="D28423" s="139"/>
      <c r="P28423" s="142"/>
      <c r="Q28423" s="142"/>
      <c r="R28423" s="142"/>
      <c r="S28423" s="139"/>
    </row>
    <row r="28424" spans="2:19" ht="15.75" customHeight="1" x14ac:dyDescent="0.25">
      <c r="B28424" s="106"/>
      <c r="C28424" s="106"/>
      <c r="D28424" s="139"/>
      <c r="P28424" s="142"/>
      <c r="Q28424" s="142"/>
      <c r="R28424" s="142"/>
      <c r="S28424" s="139"/>
    </row>
    <row r="28425" spans="2:19" ht="15.75" customHeight="1" x14ac:dyDescent="0.25">
      <c r="B28425" s="106"/>
      <c r="C28425" s="106"/>
      <c r="D28425" s="139"/>
      <c r="P28425" s="142"/>
      <c r="Q28425" s="142"/>
      <c r="R28425" s="142"/>
      <c r="S28425" s="139"/>
    </row>
    <row r="28426" spans="2:19" ht="15.75" customHeight="1" x14ac:dyDescent="0.25">
      <c r="B28426" s="106"/>
      <c r="C28426" s="106"/>
      <c r="D28426" s="139"/>
      <c r="P28426" s="142"/>
      <c r="Q28426" s="142"/>
      <c r="R28426" s="142"/>
      <c r="S28426" s="139"/>
    </row>
    <row r="28427" spans="2:19" ht="15.75" customHeight="1" x14ac:dyDescent="0.25">
      <c r="B28427" s="106"/>
      <c r="C28427" s="106"/>
      <c r="D28427" s="139"/>
      <c r="P28427" s="142"/>
      <c r="Q28427" s="142"/>
      <c r="R28427" s="142"/>
      <c r="S28427" s="139"/>
    </row>
    <row r="28428" spans="2:19" ht="15.75" customHeight="1" x14ac:dyDescent="0.25">
      <c r="B28428" s="106"/>
      <c r="C28428" s="106"/>
      <c r="D28428" s="139"/>
      <c r="P28428" s="142"/>
      <c r="Q28428" s="142"/>
      <c r="R28428" s="142"/>
      <c r="S28428" s="139"/>
    </row>
    <row r="28429" spans="2:19" ht="15.75" customHeight="1" x14ac:dyDescent="0.25">
      <c r="B28429" s="106"/>
      <c r="C28429" s="106"/>
      <c r="D28429" s="139"/>
      <c r="P28429" s="142"/>
      <c r="Q28429" s="142"/>
      <c r="R28429" s="142"/>
      <c r="S28429" s="139"/>
    </row>
    <row r="28430" spans="2:19" ht="15.75" customHeight="1" x14ac:dyDescent="0.25">
      <c r="B28430" s="106"/>
      <c r="C28430" s="106"/>
      <c r="D28430" s="139"/>
      <c r="P28430" s="142"/>
      <c r="Q28430" s="142"/>
      <c r="R28430" s="142"/>
      <c r="S28430" s="139"/>
    </row>
    <row r="28431" spans="2:19" ht="15.75" customHeight="1" x14ac:dyDescent="0.25">
      <c r="B28431" s="106"/>
      <c r="C28431" s="106"/>
      <c r="D28431" s="139"/>
      <c r="P28431" s="142"/>
      <c r="Q28431" s="142"/>
      <c r="R28431" s="142"/>
      <c r="S28431" s="139"/>
    </row>
    <row r="28432" spans="2:19" ht="15.75" customHeight="1" x14ac:dyDescent="0.25">
      <c r="B28432" s="106"/>
      <c r="C28432" s="106"/>
      <c r="D28432" s="139"/>
      <c r="P28432" s="142"/>
      <c r="Q28432" s="142"/>
      <c r="R28432" s="142"/>
      <c r="S28432" s="139"/>
    </row>
    <row r="28433" spans="2:19" ht="15.75" customHeight="1" x14ac:dyDescent="0.25">
      <c r="B28433" s="106"/>
      <c r="C28433" s="106"/>
      <c r="D28433" s="139"/>
      <c r="P28433" s="142"/>
      <c r="Q28433" s="142"/>
      <c r="R28433" s="142"/>
      <c r="S28433" s="139"/>
    </row>
    <row r="28434" spans="2:19" ht="15.75" customHeight="1" x14ac:dyDescent="0.25">
      <c r="B28434" s="106"/>
      <c r="C28434" s="106"/>
      <c r="D28434" s="139"/>
      <c r="P28434" s="142"/>
      <c r="Q28434" s="142"/>
      <c r="R28434" s="142"/>
      <c r="S28434" s="139"/>
    </row>
    <row r="28435" spans="2:19" ht="15.75" customHeight="1" x14ac:dyDescent="0.25">
      <c r="B28435" s="106"/>
      <c r="C28435" s="106"/>
      <c r="D28435" s="139"/>
      <c r="P28435" s="142"/>
      <c r="Q28435" s="142"/>
      <c r="R28435" s="142"/>
      <c r="S28435" s="139"/>
    </row>
    <row r="28436" spans="2:19" ht="15.75" customHeight="1" x14ac:dyDescent="0.25">
      <c r="B28436" s="106"/>
      <c r="C28436" s="106"/>
      <c r="D28436" s="139"/>
      <c r="P28436" s="142"/>
      <c r="Q28436" s="142"/>
      <c r="R28436" s="142"/>
      <c r="S28436" s="139"/>
    </row>
    <row r="28437" spans="2:19" ht="15.75" customHeight="1" x14ac:dyDescent="0.25">
      <c r="B28437" s="106"/>
      <c r="C28437" s="106"/>
      <c r="D28437" s="139"/>
      <c r="P28437" s="142"/>
      <c r="Q28437" s="142"/>
      <c r="R28437" s="142"/>
      <c r="S28437" s="139"/>
    </row>
    <row r="28438" spans="2:19" ht="15.75" customHeight="1" x14ac:dyDescent="0.25">
      <c r="B28438" s="106"/>
      <c r="C28438" s="106"/>
      <c r="D28438" s="139"/>
      <c r="P28438" s="142"/>
      <c r="Q28438" s="142"/>
      <c r="R28438" s="142"/>
      <c r="S28438" s="139"/>
    </row>
    <row r="28439" spans="2:19" ht="15.75" customHeight="1" x14ac:dyDescent="0.25">
      <c r="B28439" s="106"/>
      <c r="C28439" s="106"/>
      <c r="D28439" s="139"/>
      <c r="P28439" s="142"/>
      <c r="Q28439" s="142"/>
      <c r="R28439" s="142"/>
      <c r="S28439" s="139"/>
    </row>
    <row r="28440" spans="2:19" ht="15.75" customHeight="1" x14ac:dyDescent="0.25">
      <c r="B28440" s="106"/>
      <c r="C28440" s="106"/>
      <c r="D28440" s="139"/>
      <c r="P28440" s="142"/>
      <c r="Q28440" s="142"/>
      <c r="R28440" s="142"/>
      <c r="S28440" s="139"/>
    </row>
    <row r="28441" spans="2:19" ht="15.75" customHeight="1" x14ac:dyDescent="0.25">
      <c r="B28441" s="106"/>
      <c r="C28441" s="106"/>
      <c r="D28441" s="139"/>
      <c r="P28441" s="142"/>
      <c r="Q28441" s="142"/>
      <c r="R28441" s="142"/>
      <c r="S28441" s="139"/>
    </row>
    <row r="28442" spans="2:19" ht="15.75" customHeight="1" x14ac:dyDescent="0.25">
      <c r="B28442" s="106"/>
      <c r="C28442" s="106"/>
      <c r="D28442" s="139"/>
      <c r="P28442" s="142"/>
      <c r="Q28442" s="142"/>
      <c r="R28442" s="142"/>
      <c r="S28442" s="139"/>
    </row>
    <row r="28443" spans="2:19" ht="15.75" customHeight="1" x14ac:dyDescent="0.25">
      <c r="B28443" s="106"/>
      <c r="C28443" s="106"/>
      <c r="D28443" s="139"/>
      <c r="P28443" s="142"/>
      <c r="Q28443" s="142"/>
      <c r="R28443" s="142"/>
      <c r="S28443" s="139"/>
    </row>
    <row r="28444" spans="2:19" ht="15.75" customHeight="1" x14ac:dyDescent="0.25">
      <c r="B28444" s="106"/>
      <c r="C28444" s="106"/>
      <c r="D28444" s="139"/>
      <c r="P28444" s="142"/>
      <c r="Q28444" s="142"/>
      <c r="R28444" s="142"/>
      <c r="S28444" s="139"/>
    </row>
    <row r="28445" spans="2:19" ht="15.75" customHeight="1" x14ac:dyDescent="0.25">
      <c r="B28445" s="106"/>
      <c r="C28445" s="106"/>
      <c r="D28445" s="139"/>
      <c r="P28445" s="142"/>
      <c r="Q28445" s="142"/>
      <c r="R28445" s="142"/>
      <c r="S28445" s="139"/>
    </row>
    <row r="28446" spans="2:19" ht="15.75" customHeight="1" x14ac:dyDescent="0.25">
      <c r="B28446" s="106"/>
      <c r="C28446" s="106"/>
      <c r="D28446" s="139"/>
      <c r="P28446" s="142"/>
      <c r="Q28446" s="142"/>
      <c r="R28446" s="142"/>
      <c r="S28446" s="139"/>
    </row>
    <row r="28447" spans="2:19" ht="15.75" customHeight="1" x14ac:dyDescent="0.25">
      <c r="B28447" s="106"/>
      <c r="C28447" s="106"/>
      <c r="D28447" s="139"/>
      <c r="P28447" s="142"/>
      <c r="Q28447" s="142"/>
      <c r="R28447" s="142"/>
      <c r="S28447" s="139"/>
    </row>
    <row r="28448" spans="2:19" ht="15.75" customHeight="1" x14ac:dyDescent="0.25">
      <c r="B28448" s="106"/>
      <c r="C28448" s="106"/>
      <c r="D28448" s="139"/>
      <c r="P28448" s="142"/>
      <c r="Q28448" s="142"/>
      <c r="R28448" s="142"/>
      <c r="S28448" s="139"/>
    </row>
    <row r="28449" spans="2:19" ht="15.75" customHeight="1" x14ac:dyDescent="0.25">
      <c r="B28449" s="106"/>
      <c r="C28449" s="106"/>
      <c r="D28449" s="139"/>
      <c r="P28449" s="142"/>
      <c r="Q28449" s="142"/>
      <c r="R28449" s="142"/>
      <c r="S28449" s="139"/>
    </row>
    <row r="28450" spans="2:19" ht="15.75" customHeight="1" x14ac:dyDescent="0.25">
      <c r="B28450" s="106"/>
      <c r="C28450" s="106"/>
      <c r="D28450" s="139"/>
      <c r="P28450" s="142"/>
      <c r="Q28450" s="142"/>
      <c r="R28450" s="142"/>
      <c r="S28450" s="139"/>
    </row>
    <row r="28451" spans="2:19" ht="15.75" customHeight="1" x14ac:dyDescent="0.25">
      <c r="B28451" s="106"/>
      <c r="C28451" s="106"/>
      <c r="D28451" s="139"/>
      <c r="P28451" s="142"/>
      <c r="Q28451" s="142"/>
      <c r="R28451" s="142"/>
      <c r="S28451" s="139"/>
    </row>
    <row r="28452" spans="2:19" ht="15.75" customHeight="1" x14ac:dyDescent="0.25">
      <c r="B28452" s="106"/>
      <c r="C28452" s="106"/>
      <c r="D28452" s="139"/>
      <c r="P28452" s="142"/>
      <c r="Q28452" s="142"/>
      <c r="R28452" s="142"/>
      <c r="S28452" s="139"/>
    </row>
    <row r="28453" spans="2:19" ht="15.75" customHeight="1" x14ac:dyDescent="0.25">
      <c r="B28453" s="106"/>
      <c r="C28453" s="106"/>
      <c r="D28453" s="139"/>
      <c r="P28453" s="142"/>
      <c r="Q28453" s="142"/>
      <c r="R28453" s="142"/>
      <c r="S28453" s="139"/>
    </row>
    <row r="28454" spans="2:19" ht="15.75" customHeight="1" x14ac:dyDescent="0.25">
      <c r="B28454" s="106"/>
      <c r="C28454" s="106"/>
      <c r="D28454" s="139"/>
      <c r="P28454" s="142"/>
      <c r="Q28454" s="142"/>
      <c r="R28454" s="142"/>
      <c r="S28454" s="139"/>
    </row>
    <row r="28455" spans="2:19" ht="15.75" customHeight="1" x14ac:dyDescent="0.25">
      <c r="B28455" s="106"/>
      <c r="C28455" s="106"/>
      <c r="D28455" s="139"/>
      <c r="P28455" s="142"/>
      <c r="Q28455" s="142"/>
      <c r="R28455" s="142"/>
      <c r="S28455" s="139"/>
    </row>
    <row r="28456" spans="2:19" ht="15.75" customHeight="1" x14ac:dyDescent="0.25">
      <c r="B28456" s="106"/>
      <c r="C28456" s="106"/>
      <c r="D28456" s="139"/>
      <c r="P28456" s="142"/>
      <c r="Q28456" s="142"/>
      <c r="R28456" s="142"/>
      <c r="S28456" s="139"/>
    </row>
    <row r="28457" spans="2:19" ht="15.75" customHeight="1" x14ac:dyDescent="0.25">
      <c r="B28457" s="106"/>
      <c r="C28457" s="106"/>
      <c r="D28457" s="139"/>
      <c r="P28457" s="142"/>
      <c r="Q28457" s="142"/>
      <c r="R28457" s="142"/>
      <c r="S28457" s="139"/>
    </row>
    <row r="28458" spans="2:19" ht="15.75" customHeight="1" x14ac:dyDescent="0.25">
      <c r="B28458" s="106"/>
      <c r="C28458" s="106"/>
      <c r="D28458" s="139"/>
      <c r="P28458" s="142"/>
      <c r="Q28458" s="142"/>
      <c r="R28458" s="142"/>
      <c r="S28458" s="139"/>
    </row>
    <row r="28459" spans="2:19" ht="15.75" customHeight="1" x14ac:dyDescent="0.25">
      <c r="B28459" s="106"/>
      <c r="C28459" s="106"/>
      <c r="D28459" s="139"/>
      <c r="P28459" s="142"/>
      <c r="Q28459" s="142"/>
      <c r="R28459" s="142"/>
      <c r="S28459" s="139"/>
    </row>
    <row r="28460" spans="2:19" ht="15.75" customHeight="1" x14ac:dyDescent="0.25">
      <c r="B28460" s="106"/>
      <c r="C28460" s="106"/>
      <c r="D28460" s="139"/>
      <c r="P28460" s="142"/>
      <c r="Q28460" s="142"/>
      <c r="R28460" s="142"/>
      <c r="S28460" s="139"/>
    </row>
    <row r="28461" spans="2:19" ht="15.75" customHeight="1" x14ac:dyDescent="0.25">
      <c r="B28461" s="106"/>
      <c r="C28461" s="106"/>
      <c r="D28461" s="139"/>
      <c r="P28461" s="142"/>
      <c r="Q28461" s="142"/>
      <c r="R28461" s="142"/>
      <c r="S28461" s="139"/>
    </row>
    <row r="28462" spans="2:19" ht="15.75" customHeight="1" x14ac:dyDescent="0.25">
      <c r="B28462" s="106"/>
      <c r="C28462" s="106"/>
      <c r="D28462" s="139"/>
      <c r="P28462" s="142"/>
      <c r="Q28462" s="142"/>
      <c r="R28462" s="142"/>
      <c r="S28462" s="139"/>
    </row>
    <row r="28463" spans="2:19" ht="15.75" customHeight="1" x14ac:dyDescent="0.25">
      <c r="B28463" s="106"/>
      <c r="C28463" s="106"/>
      <c r="D28463" s="139"/>
      <c r="P28463" s="142"/>
      <c r="Q28463" s="142"/>
      <c r="R28463" s="142"/>
      <c r="S28463" s="139"/>
    </row>
    <row r="28464" spans="2:19" ht="15.75" customHeight="1" x14ac:dyDescent="0.25">
      <c r="B28464" s="106"/>
      <c r="C28464" s="106"/>
      <c r="D28464" s="139"/>
      <c r="P28464" s="142"/>
      <c r="Q28464" s="142"/>
      <c r="R28464" s="142"/>
      <c r="S28464" s="139"/>
    </row>
    <row r="28465" spans="2:19" ht="15.75" customHeight="1" x14ac:dyDescent="0.25">
      <c r="B28465" s="106"/>
      <c r="C28465" s="106"/>
      <c r="D28465" s="139"/>
      <c r="P28465" s="142"/>
      <c r="Q28465" s="142"/>
      <c r="R28465" s="142"/>
      <c r="S28465" s="139"/>
    </row>
    <row r="28466" spans="2:19" ht="15.75" customHeight="1" x14ac:dyDescent="0.25">
      <c r="B28466" s="106"/>
      <c r="C28466" s="106"/>
      <c r="D28466" s="139"/>
      <c r="P28466" s="142"/>
      <c r="Q28466" s="142"/>
      <c r="R28466" s="142"/>
      <c r="S28466" s="139"/>
    </row>
    <row r="28467" spans="2:19" ht="15.75" customHeight="1" x14ac:dyDescent="0.25">
      <c r="B28467" s="106"/>
      <c r="C28467" s="106"/>
      <c r="D28467" s="139"/>
      <c r="P28467" s="142"/>
      <c r="Q28467" s="142"/>
      <c r="R28467" s="142"/>
      <c r="S28467" s="139"/>
    </row>
    <row r="28468" spans="2:19" ht="15.75" customHeight="1" x14ac:dyDescent="0.25">
      <c r="B28468" s="106"/>
      <c r="C28468" s="106"/>
      <c r="D28468" s="139"/>
      <c r="P28468" s="142"/>
      <c r="Q28468" s="142"/>
      <c r="R28468" s="142"/>
      <c r="S28468" s="139"/>
    </row>
    <row r="28469" spans="2:19" ht="15.75" customHeight="1" x14ac:dyDescent="0.25">
      <c r="B28469" s="106"/>
      <c r="C28469" s="106"/>
      <c r="D28469" s="139"/>
      <c r="P28469" s="142"/>
      <c r="Q28469" s="142"/>
      <c r="R28469" s="142"/>
      <c r="S28469" s="139"/>
    </row>
    <row r="28470" spans="2:19" ht="15.75" customHeight="1" x14ac:dyDescent="0.25">
      <c r="B28470" s="106"/>
      <c r="C28470" s="106"/>
      <c r="D28470" s="139"/>
      <c r="P28470" s="142"/>
      <c r="Q28470" s="142"/>
      <c r="R28470" s="142"/>
      <c r="S28470" s="139"/>
    </row>
    <row r="28471" spans="2:19" ht="15.75" customHeight="1" x14ac:dyDescent="0.25">
      <c r="B28471" s="106"/>
      <c r="C28471" s="106"/>
      <c r="D28471" s="139"/>
      <c r="P28471" s="142"/>
      <c r="Q28471" s="142"/>
      <c r="R28471" s="142"/>
      <c r="S28471" s="139"/>
    </row>
    <row r="28472" spans="2:19" ht="15.75" customHeight="1" x14ac:dyDescent="0.25">
      <c r="B28472" s="106"/>
      <c r="C28472" s="106"/>
      <c r="D28472" s="139"/>
      <c r="P28472" s="142"/>
      <c r="Q28472" s="142"/>
      <c r="R28472" s="142"/>
      <c r="S28472" s="139"/>
    </row>
    <row r="28473" spans="2:19" ht="15.75" customHeight="1" x14ac:dyDescent="0.25">
      <c r="B28473" s="106"/>
      <c r="C28473" s="106"/>
      <c r="D28473" s="139"/>
      <c r="P28473" s="142"/>
      <c r="Q28473" s="142"/>
      <c r="R28473" s="142"/>
      <c r="S28473" s="139"/>
    </row>
    <row r="28474" spans="2:19" ht="15.75" customHeight="1" x14ac:dyDescent="0.25">
      <c r="B28474" s="106"/>
      <c r="C28474" s="106"/>
      <c r="D28474" s="139"/>
      <c r="P28474" s="142"/>
      <c r="Q28474" s="142"/>
      <c r="R28474" s="142"/>
      <c r="S28474" s="139"/>
    </row>
    <row r="28475" spans="2:19" ht="15.75" customHeight="1" x14ac:dyDescent="0.25">
      <c r="B28475" s="106"/>
      <c r="C28475" s="106"/>
      <c r="D28475" s="139"/>
      <c r="P28475" s="142"/>
      <c r="Q28475" s="142"/>
      <c r="R28475" s="142"/>
      <c r="S28475" s="139"/>
    </row>
    <row r="28476" spans="2:19" ht="15.75" customHeight="1" x14ac:dyDescent="0.25">
      <c r="B28476" s="106"/>
      <c r="C28476" s="106"/>
      <c r="D28476" s="139"/>
      <c r="P28476" s="142"/>
      <c r="Q28476" s="142"/>
      <c r="R28476" s="142"/>
      <c r="S28476" s="139"/>
    </row>
    <row r="28477" spans="2:19" ht="15.75" customHeight="1" x14ac:dyDescent="0.25">
      <c r="B28477" s="106"/>
      <c r="C28477" s="106"/>
      <c r="D28477" s="139"/>
      <c r="P28477" s="142"/>
      <c r="Q28477" s="142"/>
      <c r="R28477" s="142"/>
      <c r="S28477" s="139"/>
    </row>
    <row r="28478" spans="2:19" ht="15.75" customHeight="1" x14ac:dyDescent="0.25">
      <c r="B28478" s="106"/>
      <c r="C28478" s="106"/>
      <c r="D28478" s="139"/>
      <c r="P28478" s="142"/>
      <c r="Q28478" s="142"/>
      <c r="R28478" s="142"/>
      <c r="S28478" s="139"/>
    </row>
    <row r="28479" spans="2:19" ht="15.75" customHeight="1" x14ac:dyDescent="0.25">
      <c r="B28479" s="106"/>
      <c r="C28479" s="106"/>
      <c r="D28479" s="139"/>
      <c r="P28479" s="142"/>
      <c r="Q28479" s="142"/>
      <c r="R28479" s="142"/>
      <c r="S28479" s="139"/>
    </row>
    <row r="28480" spans="2:19" ht="15.75" customHeight="1" x14ac:dyDescent="0.25">
      <c r="B28480" s="106"/>
      <c r="C28480" s="106"/>
      <c r="D28480" s="139"/>
      <c r="P28480" s="142"/>
      <c r="Q28480" s="142"/>
      <c r="R28480" s="142"/>
      <c r="S28480" s="139"/>
    </row>
    <row r="28481" spans="2:19" ht="15.75" customHeight="1" x14ac:dyDescent="0.25">
      <c r="B28481" s="106"/>
      <c r="C28481" s="106"/>
      <c r="D28481" s="139"/>
      <c r="P28481" s="142"/>
      <c r="Q28481" s="142"/>
      <c r="R28481" s="142"/>
      <c r="S28481" s="139"/>
    </row>
    <row r="28482" spans="2:19" ht="15.75" customHeight="1" x14ac:dyDescent="0.25">
      <c r="B28482" s="106"/>
      <c r="C28482" s="106"/>
      <c r="D28482" s="139"/>
      <c r="P28482" s="142"/>
      <c r="Q28482" s="142"/>
      <c r="R28482" s="142"/>
      <c r="S28482" s="139"/>
    </row>
    <row r="28483" spans="2:19" ht="15.75" customHeight="1" x14ac:dyDescent="0.25">
      <c r="B28483" s="106"/>
      <c r="C28483" s="106"/>
      <c r="D28483" s="139"/>
      <c r="P28483" s="142"/>
      <c r="Q28483" s="142"/>
      <c r="R28483" s="142"/>
      <c r="S28483" s="139"/>
    </row>
    <row r="28484" spans="2:19" ht="15.75" customHeight="1" x14ac:dyDescent="0.25">
      <c r="B28484" s="106"/>
      <c r="C28484" s="106"/>
      <c r="D28484" s="139"/>
      <c r="P28484" s="142"/>
      <c r="Q28484" s="142"/>
      <c r="R28484" s="142"/>
      <c r="S28484" s="139"/>
    </row>
    <row r="28485" spans="2:19" ht="15.75" customHeight="1" x14ac:dyDescent="0.25">
      <c r="B28485" s="106"/>
      <c r="C28485" s="106"/>
      <c r="D28485" s="139"/>
      <c r="P28485" s="142"/>
      <c r="Q28485" s="142"/>
      <c r="R28485" s="142"/>
      <c r="S28485" s="139"/>
    </row>
    <row r="28486" spans="2:19" ht="15.75" customHeight="1" x14ac:dyDescent="0.25">
      <c r="B28486" s="106"/>
      <c r="C28486" s="106"/>
      <c r="D28486" s="139"/>
      <c r="P28486" s="142"/>
      <c r="Q28486" s="142"/>
      <c r="R28486" s="142"/>
      <c r="S28486" s="139"/>
    </row>
    <row r="28487" spans="2:19" ht="15.75" customHeight="1" x14ac:dyDescent="0.25">
      <c r="B28487" s="106"/>
      <c r="C28487" s="106"/>
      <c r="D28487" s="139"/>
      <c r="P28487" s="142"/>
      <c r="Q28487" s="142"/>
      <c r="R28487" s="142"/>
      <c r="S28487" s="139"/>
    </row>
    <row r="28488" spans="2:19" ht="15.75" customHeight="1" x14ac:dyDescent="0.25">
      <c r="B28488" s="106"/>
      <c r="C28488" s="106"/>
      <c r="D28488" s="139"/>
      <c r="P28488" s="142"/>
      <c r="Q28488" s="142"/>
      <c r="R28488" s="142"/>
      <c r="S28488" s="139"/>
    </row>
    <row r="28489" spans="2:19" ht="15.75" customHeight="1" x14ac:dyDescent="0.25">
      <c r="B28489" s="106"/>
      <c r="C28489" s="106"/>
      <c r="D28489" s="139"/>
      <c r="P28489" s="142"/>
      <c r="Q28489" s="142"/>
      <c r="R28489" s="142"/>
      <c r="S28489" s="139"/>
    </row>
    <row r="28490" spans="2:19" ht="15.75" customHeight="1" x14ac:dyDescent="0.25">
      <c r="B28490" s="106"/>
      <c r="C28490" s="106"/>
      <c r="D28490" s="139"/>
      <c r="P28490" s="142"/>
      <c r="Q28490" s="142"/>
      <c r="R28490" s="142"/>
      <c r="S28490" s="139"/>
    </row>
    <row r="28491" spans="2:19" ht="15.75" customHeight="1" x14ac:dyDescent="0.25">
      <c r="B28491" s="106"/>
      <c r="C28491" s="106"/>
      <c r="D28491" s="139"/>
      <c r="P28491" s="142"/>
      <c r="Q28491" s="142"/>
      <c r="R28491" s="142"/>
      <c r="S28491" s="139"/>
    </row>
    <row r="28492" spans="2:19" ht="15.75" customHeight="1" x14ac:dyDescent="0.25">
      <c r="B28492" s="106"/>
      <c r="C28492" s="106"/>
      <c r="D28492" s="139"/>
      <c r="P28492" s="142"/>
      <c r="Q28492" s="142"/>
      <c r="R28492" s="142"/>
      <c r="S28492" s="139"/>
    </row>
    <row r="28493" spans="2:19" ht="15.75" customHeight="1" x14ac:dyDescent="0.25">
      <c r="B28493" s="106"/>
      <c r="C28493" s="106"/>
      <c r="D28493" s="139"/>
      <c r="P28493" s="142"/>
      <c r="Q28493" s="142"/>
      <c r="R28493" s="142"/>
      <c r="S28493" s="139"/>
    </row>
    <row r="28494" spans="2:19" ht="15.75" customHeight="1" x14ac:dyDescent="0.25">
      <c r="B28494" s="106"/>
      <c r="C28494" s="106"/>
      <c r="D28494" s="139"/>
      <c r="P28494" s="142"/>
      <c r="Q28494" s="142"/>
      <c r="R28494" s="142"/>
      <c r="S28494" s="139"/>
    </row>
    <row r="28495" spans="2:19" ht="15.75" customHeight="1" x14ac:dyDescent="0.25">
      <c r="B28495" s="106"/>
      <c r="C28495" s="106"/>
      <c r="D28495" s="139"/>
      <c r="P28495" s="142"/>
      <c r="Q28495" s="142"/>
      <c r="R28495" s="142"/>
      <c r="S28495" s="139"/>
    </row>
    <row r="28496" spans="2:19" ht="15.75" customHeight="1" x14ac:dyDescent="0.25">
      <c r="B28496" s="106"/>
      <c r="C28496" s="106"/>
      <c r="D28496" s="139"/>
      <c r="P28496" s="142"/>
      <c r="Q28496" s="142"/>
      <c r="R28496" s="142"/>
      <c r="S28496" s="139"/>
    </row>
    <row r="28497" spans="2:19" ht="15.75" customHeight="1" x14ac:dyDescent="0.25">
      <c r="B28497" s="106"/>
      <c r="C28497" s="106"/>
      <c r="D28497" s="139"/>
      <c r="P28497" s="142"/>
      <c r="Q28497" s="142"/>
      <c r="R28497" s="142"/>
      <c r="S28497" s="139"/>
    </row>
    <row r="28498" spans="2:19" ht="15.75" customHeight="1" x14ac:dyDescent="0.25">
      <c r="B28498" s="106"/>
      <c r="C28498" s="106"/>
      <c r="D28498" s="139"/>
      <c r="P28498" s="142"/>
      <c r="Q28498" s="142"/>
      <c r="R28498" s="142"/>
      <c r="S28498" s="139"/>
    </row>
    <row r="28499" spans="2:19" ht="15.75" customHeight="1" x14ac:dyDescent="0.25">
      <c r="B28499" s="106"/>
      <c r="C28499" s="106"/>
      <c r="D28499" s="139"/>
      <c r="P28499" s="142"/>
      <c r="Q28499" s="142"/>
      <c r="R28499" s="142"/>
      <c r="S28499" s="139"/>
    </row>
    <row r="28500" spans="2:19" ht="15.75" customHeight="1" x14ac:dyDescent="0.25">
      <c r="B28500" s="106"/>
      <c r="C28500" s="106"/>
      <c r="D28500" s="139"/>
      <c r="P28500" s="142"/>
      <c r="Q28500" s="142"/>
      <c r="R28500" s="142"/>
      <c r="S28500" s="139"/>
    </row>
    <row r="28501" spans="2:19" ht="15.75" customHeight="1" x14ac:dyDescent="0.25">
      <c r="B28501" s="106"/>
      <c r="C28501" s="106"/>
      <c r="D28501" s="139"/>
      <c r="P28501" s="142"/>
      <c r="Q28501" s="142"/>
      <c r="R28501" s="142"/>
      <c r="S28501" s="139"/>
    </row>
    <row r="28502" spans="2:19" ht="15.75" customHeight="1" x14ac:dyDescent="0.25">
      <c r="B28502" s="106"/>
      <c r="C28502" s="106"/>
      <c r="D28502" s="139"/>
      <c r="P28502" s="142"/>
      <c r="Q28502" s="142"/>
      <c r="R28502" s="142"/>
      <c r="S28502" s="139"/>
    </row>
    <row r="28503" spans="2:19" ht="15.75" customHeight="1" x14ac:dyDescent="0.25">
      <c r="B28503" s="106"/>
      <c r="C28503" s="106"/>
      <c r="D28503" s="139"/>
      <c r="P28503" s="142"/>
      <c r="Q28503" s="142"/>
      <c r="R28503" s="142"/>
      <c r="S28503" s="139"/>
    </row>
    <row r="28504" spans="2:19" ht="15.75" customHeight="1" x14ac:dyDescent="0.25">
      <c r="B28504" s="106"/>
      <c r="C28504" s="106"/>
      <c r="D28504" s="139"/>
      <c r="P28504" s="142"/>
      <c r="Q28504" s="142"/>
      <c r="R28504" s="142"/>
      <c r="S28504" s="139"/>
    </row>
    <row r="28505" spans="2:19" ht="15.75" customHeight="1" x14ac:dyDescent="0.25">
      <c r="B28505" s="106"/>
      <c r="C28505" s="106"/>
      <c r="D28505" s="139"/>
      <c r="P28505" s="142"/>
      <c r="Q28505" s="142"/>
      <c r="R28505" s="142"/>
      <c r="S28505" s="139"/>
    </row>
    <row r="28506" spans="2:19" ht="15.75" customHeight="1" x14ac:dyDescent="0.25">
      <c r="B28506" s="106"/>
      <c r="C28506" s="106"/>
      <c r="D28506" s="139"/>
      <c r="P28506" s="142"/>
      <c r="Q28506" s="142"/>
      <c r="R28506" s="142"/>
      <c r="S28506" s="139"/>
    </row>
    <row r="28507" spans="2:19" ht="15.75" customHeight="1" x14ac:dyDescent="0.25">
      <c r="B28507" s="106"/>
      <c r="C28507" s="106"/>
      <c r="D28507" s="139"/>
      <c r="P28507" s="142"/>
      <c r="Q28507" s="142"/>
      <c r="R28507" s="142"/>
      <c r="S28507" s="139"/>
    </row>
    <row r="28508" spans="2:19" ht="15.75" customHeight="1" x14ac:dyDescent="0.25">
      <c r="B28508" s="106"/>
      <c r="C28508" s="106"/>
      <c r="D28508" s="139"/>
      <c r="P28508" s="142"/>
      <c r="Q28508" s="142"/>
      <c r="R28508" s="142"/>
      <c r="S28508" s="139"/>
    </row>
    <row r="28509" spans="2:19" ht="15.75" customHeight="1" x14ac:dyDescent="0.25">
      <c r="B28509" s="106"/>
      <c r="C28509" s="106"/>
      <c r="D28509" s="139"/>
      <c r="P28509" s="142"/>
      <c r="Q28509" s="142"/>
      <c r="R28509" s="142"/>
      <c r="S28509" s="139"/>
    </row>
    <row r="28510" spans="2:19" ht="15.75" customHeight="1" x14ac:dyDescent="0.25">
      <c r="B28510" s="106"/>
      <c r="C28510" s="106"/>
      <c r="D28510" s="139"/>
      <c r="P28510" s="142"/>
      <c r="Q28510" s="142"/>
      <c r="R28510" s="142"/>
      <c r="S28510" s="139"/>
    </row>
    <row r="28511" spans="2:19" ht="15.75" customHeight="1" x14ac:dyDescent="0.25">
      <c r="B28511" s="106"/>
      <c r="C28511" s="106"/>
      <c r="D28511" s="139"/>
      <c r="P28511" s="142"/>
      <c r="Q28511" s="142"/>
      <c r="R28511" s="142"/>
      <c r="S28511" s="139"/>
    </row>
    <row r="28512" spans="2:19" ht="15.75" customHeight="1" x14ac:dyDescent="0.25">
      <c r="B28512" s="106"/>
      <c r="C28512" s="106"/>
      <c r="D28512" s="139"/>
      <c r="P28512" s="142"/>
      <c r="Q28512" s="142"/>
      <c r="R28512" s="142"/>
      <c r="S28512" s="139"/>
    </row>
    <row r="28513" spans="2:19" ht="15.75" customHeight="1" x14ac:dyDescent="0.25">
      <c r="B28513" s="106"/>
      <c r="C28513" s="106"/>
      <c r="D28513" s="139"/>
      <c r="P28513" s="142"/>
      <c r="Q28513" s="142"/>
      <c r="R28513" s="142"/>
      <c r="S28513" s="139"/>
    </row>
    <row r="28514" spans="2:19" ht="15.75" customHeight="1" x14ac:dyDescent="0.25">
      <c r="B28514" s="106"/>
      <c r="C28514" s="106"/>
      <c r="D28514" s="139"/>
      <c r="P28514" s="142"/>
      <c r="Q28514" s="142"/>
      <c r="R28514" s="142"/>
      <c r="S28514" s="139"/>
    </row>
    <row r="28515" spans="2:19" ht="15.75" customHeight="1" x14ac:dyDescent="0.25">
      <c r="B28515" s="106"/>
      <c r="C28515" s="106"/>
      <c r="D28515" s="139"/>
      <c r="P28515" s="142"/>
      <c r="Q28515" s="142"/>
      <c r="R28515" s="142"/>
      <c r="S28515" s="139"/>
    </row>
    <row r="28516" spans="2:19" ht="15.75" customHeight="1" x14ac:dyDescent="0.25">
      <c r="B28516" s="106"/>
      <c r="C28516" s="106"/>
      <c r="D28516" s="139"/>
      <c r="P28516" s="142"/>
      <c r="Q28516" s="142"/>
      <c r="R28516" s="142"/>
      <c r="S28516" s="139"/>
    </row>
    <row r="28517" spans="2:19" ht="15.75" customHeight="1" x14ac:dyDescent="0.25">
      <c r="B28517" s="106"/>
      <c r="C28517" s="106"/>
      <c r="D28517" s="139"/>
      <c r="P28517" s="142"/>
      <c r="Q28517" s="142"/>
      <c r="R28517" s="142"/>
      <c r="S28517" s="139"/>
    </row>
    <row r="28518" spans="2:19" ht="15.75" customHeight="1" x14ac:dyDescent="0.25">
      <c r="B28518" s="106"/>
      <c r="C28518" s="106"/>
      <c r="D28518" s="139"/>
      <c r="P28518" s="142"/>
      <c r="Q28518" s="142"/>
      <c r="R28518" s="142"/>
      <c r="S28518" s="139"/>
    </row>
    <row r="28519" spans="2:19" ht="15.75" customHeight="1" x14ac:dyDescent="0.25">
      <c r="B28519" s="106"/>
      <c r="C28519" s="106"/>
      <c r="D28519" s="139"/>
      <c r="P28519" s="142"/>
      <c r="Q28519" s="142"/>
      <c r="R28519" s="142"/>
      <c r="S28519" s="139"/>
    </row>
    <row r="28520" spans="2:19" ht="15.75" customHeight="1" x14ac:dyDescent="0.25">
      <c r="B28520" s="106"/>
      <c r="C28520" s="106"/>
      <c r="D28520" s="139"/>
      <c r="P28520" s="142"/>
      <c r="Q28520" s="142"/>
      <c r="R28520" s="142"/>
      <c r="S28520" s="139"/>
    </row>
    <row r="28521" spans="2:19" ht="15.75" customHeight="1" x14ac:dyDescent="0.25">
      <c r="B28521" s="106"/>
      <c r="C28521" s="106"/>
      <c r="D28521" s="139"/>
      <c r="P28521" s="142"/>
      <c r="Q28521" s="142"/>
      <c r="R28521" s="142"/>
      <c r="S28521" s="139"/>
    </row>
    <row r="28522" spans="2:19" ht="15.75" customHeight="1" x14ac:dyDescent="0.25">
      <c r="B28522" s="106"/>
      <c r="C28522" s="106"/>
      <c r="D28522" s="139"/>
      <c r="P28522" s="142"/>
      <c r="Q28522" s="142"/>
      <c r="R28522" s="142"/>
      <c r="S28522" s="139"/>
    </row>
    <row r="28523" spans="2:19" ht="15.75" customHeight="1" x14ac:dyDescent="0.25">
      <c r="B28523" s="106"/>
      <c r="C28523" s="106"/>
      <c r="D28523" s="139"/>
      <c r="P28523" s="142"/>
      <c r="Q28523" s="142"/>
      <c r="R28523" s="142"/>
      <c r="S28523" s="139"/>
    </row>
    <row r="28524" spans="2:19" ht="15.75" customHeight="1" x14ac:dyDescent="0.25">
      <c r="B28524" s="106"/>
      <c r="C28524" s="106"/>
      <c r="D28524" s="139"/>
      <c r="P28524" s="142"/>
      <c r="Q28524" s="142"/>
      <c r="R28524" s="142"/>
      <c r="S28524" s="139"/>
    </row>
    <row r="28525" spans="2:19" ht="15.75" customHeight="1" x14ac:dyDescent="0.25">
      <c r="B28525" s="106"/>
      <c r="C28525" s="106"/>
      <c r="D28525" s="139"/>
      <c r="P28525" s="142"/>
      <c r="Q28525" s="142"/>
      <c r="R28525" s="142"/>
      <c r="S28525" s="139"/>
    </row>
    <row r="28526" spans="2:19" ht="15.75" customHeight="1" x14ac:dyDescent="0.25">
      <c r="B28526" s="106"/>
      <c r="C28526" s="106"/>
      <c r="D28526" s="139"/>
      <c r="P28526" s="142"/>
      <c r="Q28526" s="142"/>
      <c r="R28526" s="142"/>
      <c r="S28526" s="139"/>
    </row>
    <row r="28527" spans="2:19" ht="15.75" customHeight="1" x14ac:dyDescent="0.25">
      <c r="B28527" s="106"/>
      <c r="C28527" s="106"/>
      <c r="D28527" s="139"/>
      <c r="P28527" s="142"/>
      <c r="Q28527" s="142"/>
      <c r="R28527" s="142"/>
      <c r="S28527" s="139"/>
    </row>
    <row r="28528" spans="2:19" ht="15.75" customHeight="1" x14ac:dyDescent="0.25">
      <c r="B28528" s="106"/>
      <c r="C28528" s="106"/>
      <c r="D28528" s="139"/>
      <c r="P28528" s="142"/>
      <c r="Q28528" s="142"/>
      <c r="R28528" s="142"/>
      <c r="S28528" s="139"/>
    </row>
    <row r="28529" spans="2:19" ht="15.75" customHeight="1" x14ac:dyDescent="0.25">
      <c r="B28529" s="106"/>
      <c r="C28529" s="106"/>
      <c r="D28529" s="139"/>
      <c r="P28529" s="142"/>
      <c r="Q28529" s="142"/>
      <c r="R28529" s="142"/>
      <c r="S28529" s="139"/>
    </row>
    <row r="28530" spans="2:19" ht="15.75" customHeight="1" x14ac:dyDescent="0.25">
      <c r="B28530" s="106"/>
      <c r="C28530" s="106"/>
      <c r="D28530" s="139"/>
      <c r="P28530" s="142"/>
      <c r="Q28530" s="142"/>
      <c r="R28530" s="142"/>
      <c r="S28530" s="139"/>
    </row>
    <row r="28531" spans="2:19" ht="15.75" customHeight="1" x14ac:dyDescent="0.25">
      <c r="B28531" s="106"/>
      <c r="C28531" s="106"/>
      <c r="D28531" s="139"/>
      <c r="P28531" s="142"/>
      <c r="Q28531" s="142"/>
      <c r="R28531" s="142"/>
      <c r="S28531" s="139"/>
    </row>
    <row r="28532" spans="2:19" ht="15.75" customHeight="1" x14ac:dyDescent="0.25">
      <c r="B28532" s="106"/>
      <c r="C28532" s="106"/>
      <c r="D28532" s="139"/>
      <c r="P28532" s="142"/>
      <c r="Q28532" s="142"/>
      <c r="R28532" s="142"/>
      <c r="S28532" s="139"/>
    </row>
    <row r="28533" spans="2:19" ht="15.75" customHeight="1" x14ac:dyDescent="0.25">
      <c r="B28533" s="106"/>
      <c r="C28533" s="106"/>
      <c r="D28533" s="139"/>
      <c r="P28533" s="142"/>
      <c r="Q28533" s="142"/>
      <c r="R28533" s="142"/>
      <c r="S28533" s="139"/>
    </row>
    <row r="28534" spans="2:19" ht="15.75" customHeight="1" x14ac:dyDescent="0.25">
      <c r="B28534" s="106"/>
      <c r="C28534" s="106"/>
      <c r="D28534" s="139"/>
      <c r="P28534" s="142"/>
      <c r="Q28534" s="142"/>
      <c r="R28534" s="142"/>
      <c r="S28534" s="139"/>
    </row>
    <row r="28535" spans="2:19" ht="15.75" customHeight="1" x14ac:dyDescent="0.25">
      <c r="B28535" s="106"/>
      <c r="C28535" s="106"/>
      <c r="D28535" s="139"/>
      <c r="P28535" s="142"/>
      <c r="Q28535" s="142"/>
      <c r="R28535" s="142"/>
      <c r="S28535" s="139"/>
    </row>
    <row r="28536" spans="2:19" ht="15.75" customHeight="1" x14ac:dyDescent="0.25">
      <c r="B28536" s="106"/>
      <c r="C28536" s="106"/>
      <c r="D28536" s="139"/>
      <c r="P28536" s="142"/>
      <c r="Q28536" s="142"/>
      <c r="R28536" s="142"/>
      <c r="S28536" s="139"/>
    </row>
    <row r="28537" spans="2:19" ht="15.75" customHeight="1" x14ac:dyDescent="0.25">
      <c r="B28537" s="106"/>
      <c r="C28537" s="106"/>
      <c r="D28537" s="139"/>
      <c r="P28537" s="142"/>
      <c r="Q28537" s="142"/>
      <c r="R28537" s="142"/>
      <c r="S28537" s="139"/>
    </row>
    <row r="28538" spans="2:19" ht="15.75" customHeight="1" x14ac:dyDescent="0.25">
      <c r="B28538" s="106"/>
      <c r="C28538" s="106"/>
      <c r="D28538" s="139"/>
      <c r="P28538" s="142"/>
      <c r="Q28538" s="142"/>
      <c r="R28538" s="142"/>
      <c r="S28538" s="139"/>
    </row>
    <row r="28539" spans="2:19" ht="15.75" customHeight="1" x14ac:dyDescent="0.25">
      <c r="B28539" s="106"/>
      <c r="C28539" s="106"/>
      <c r="D28539" s="139"/>
      <c r="P28539" s="142"/>
      <c r="Q28539" s="142"/>
      <c r="R28539" s="142"/>
      <c r="S28539" s="139"/>
    </row>
    <row r="28540" spans="2:19" ht="15.75" customHeight="1" x14ac:dyDescent="0.25">
      <c r="B28540" s="106"/>
      <c r="C28540" s="106"/>
      <c r="D28540" s="139"/>
      <c r="P28540" s="142"/>
      <c r="Q28540" s="142"/>
      <c r="R28540" s="142"/>
      <c r="S28540" s="139"/>
    </row>
    <row r="28541" spans="2:19" ht="15.75" customHeight="1" x14ac:dyDescent="0.25">
      <c r="B28541" s="106"/>
      <c r="C28541" s="106"/>
      <c r="D28541" s="139"/>
      <c r="P28541" s="142"/>
      <c r="Q28541" s="142"/>
      <c r="R28541" s="142"/>
      <c r="S28541" s="139"/>
    </row>
    <row r="28542" spans="2:19" ht="15.75" customHeight="1" x14ac:dyDescent="0.25">
      <c r="B28542" s="106"/>
      <c r="C28542" s="106"/>
      <c r="D28542" s="139"/>
      <c r="P28542" s="142"/>
      <c r="Q28542" s="142"/>
      <c r="R28542" s="142"/>
      <c r="S28542" s="139"/>
    </row>
    <row r="28543" spans="2:19" ht="15.75" customHeight="1" x14ac:dyDescent="0.25">
      <c r="B28543" s="106"/>
      <c r="C28543" s="106"/>
      <c r="D28543" s="139"/>
      <c r="P28543" s="142"/>
      <c r="Q28543" s="142"/>
      <c r="R28543" s="142"/>
      <c r="S28543" s="139"/>
    </row>
    <row r="28544" spans="2:19" ht="15.75" customHeight="1" x14ac:dyDescent="0.25">
      <c r="B28544" s="106"/>
      <c r="C28544" s="106"/>
      <c r="D28544" s="139"/>
      <c r="P28544" s="142"/>
      <c r="Q28544" s="142"/>
      <c r="R28544" s="142"/>
      <c r="S28544" s="139"/>
    </row>
    <row r="28545" spans="2:19" ht="15.75" customHeight="1" x14ac:dyDescent="0.25">
      <c r="B28545" s="106"/>
      <c r="C28545" s="106"/>
      <c r="D28545" s="139"/>
      <c r="P28545" s="142"/>
      <c r="Q28545" s="142"/>
      <c r="R28545" s="142"/>
      <c r="S28545" s="139"/>
    </row>
    <row r="28546" spans="2:19" ht="15.75" customHeight="1" x14ac:dyDescent="0.25">
      <c r="B28546" s="106"/>
      <c r="C28546" s="106"/>
      <c r="D28546" s="139"/>
      <c r="P28546" s="142"/>
      <c r="Q28546" s="142"/>
      <c r="R28546" s="142"/>
      <c r="S28546" s="139"/>
    </row>
    <row r="28547" spans="2:19" ht="15.75" customHeight="1" x14ac:dyDescent="0.25">
      <c r="B28547" s="106"/>
      <c r="C28547" s="106"/>
      <c r="D28547" s="139"/>
      <c r="P28547" s="142"/>
      <c r="Q28547" s="142"/>
      <c r="R28547" s="142"/>
      <c r="S28547" s="139"/>
    </row>
    <row r="28548" spans="2:19" ht="15.75" customHeight="1" x14ac:dyDescent="0.25">
      <c r="B28548" s="106"/>
      <c r="C28548" s="106"/>
      <c r="D28548" s="139"/>
      <c r="P28548" s="142"/>
      <c r="Q28548" s="142"/>
      <c r="R28548" s="142"/>
      <c r="S28548" s="139"/>
    </row>
    <row r="28549" spans="2:19" ht="15.75" customHeight="1" x14ac:dyDescent="0.25">
      <c r="B28549" s="106"/>
      <c r="C28549" s="106"/>
      <c r="D28549" s="139"/>
      <c r="P28549" s="142"/>
      <c r="Q28549" s="142"/>
      <c r="R28549" s="142"/>
      <c r="S28549" s="139"/>
    </row>
    <row r="28550" spans="2:19" ht="15.75" customHeight="1" x14ac:dyDescent="0.25">
      <c r="B28550" s="106"/>
      <c r="C28550" s="106"/>
      <c r="D28550" s="139"/>
      <c r="P28550" s="142"/>
      <c r="Q28550" s="142"/>
      <c r="R28550" s="142"/>
      <c r="S28550" s="139"/>
    </row>
    <row r="28551" spans="2:19" ht="15.75" customHeight="1" x14ac:dyDescent="0.25">
      <c r="B28551" s="106"/>
      <c r="C28551" s="106"/>
      <c r="D28551" s="139"/>
      <c r="P28551" s="142"/>
      <c r="Q28551" s="142"/>
      <c r="R28551" s="142"/>
      <c r="S28551" s="139"/>
    </row>
    <row r="28552" spans="2:19" ht="15.75" customHeight="1" x14ac:dyDescent="0.25">
      <c r="B28552" s="106"/>
      <c r="C28552" s="106"/>
      <c r="D28552" s="139"/>
      <c r="P28552" s="142"/>
      <c r="Q28552" s="142"/>
      <c r="R28552" s="142"/>
      <c r="S28552" s="139"/>
    </row>
    <row r="28553" spans="2:19" ht="15.75" customHeight="1" x14ac:dyDescent="0.25">
      <c r="B28553" s="106"/>
      <c r="C28553" s="106"/>
      <c r="D28553" s="139"/>
      <c r="P28553" s="142"/>
      <c r="Q28553" s="142"/>
      <c r="R28553" s="142"/>
      <c r="S28553" s="139"/>
    </row>
    <row r="28554" spans="2:19" ht="15.75" customHeight="1" x14ac:dyDescent="0.25">
      <c r="B28554" s="106"/>
      <c r="C28554" s="106"/>
      <c r="D28554" s="139"/>
      <c r="P28554" s="142"/>
      <c r="Q28554" s="142"/>
      <c r="R28554" s="142"/>
      <c r="S28554" s="139"/>
    </row>
    <row r="28555" spans="2:19" ht="15.75" customHeight="1" x14ac:dyDescent="0.25">
      <c r="B28555" s="106"/>
      <c r="C28555" s="106"/>
      <c r="D28555" s="139"/>
      <c r="P28555" s="142"/>
      <c r="Q28555" s="142"/>
      <c r="R28555" s="142"/>
      <c r="S28555" s="139"/>
    </row>
    <row r="28556" spans="2:19" ht="15.75" customHeight="1" x14ac:dyDescent="0.25">
      <c r="B28556" s="106"/>
      <c r="C28556" s="106"/>
      <c r="D28556" s="139"/>
      <c r="P28556" s="142"/>
      <c r="Q28556" s="142"/>
      <c r="R28556" s="142"/>
      <c r="S28556" s="139"/>
    </row>
    <row r="28557" spans="2:19" ht="15.75" customHeight="1" x14ac:dyDescent="0.25">
      <c r="B28557" s="106"/>
      <c r="C28557" s="106"/>
      <c r="D28557" s="139"/>
      <c r="P28557" s="142"/>
      <c r="Q28557" s="142"/>
      <c r="R28557" s="142"/>
      <c r="S28557" s="139"/>
    </row>
    <row r="28558" spans="2:19" ht="15.75" customHeight="1" x14ac:dyDescent="0.25">
      <c r="B28558" s="106"/>
      <c r="C28558" s="106"/>
      <c r="D28558" s="139"/>
      <c r="P28558" s="142"/>
      <c r="Q28558" s="142"/>
      <c r="R28558" s="142"/>
      <c r="S28558" s="139"/>
    </row>
    <row r="28559" spans="2:19" ht="15.75" customHeight="1" x14ac:dyDescent="0.25">
      <c r="B28559" s="106"/>
      <c r="C28559" s="106"/>
      <c r="D28559" s="139"/>
      <c r="P28559" s="142"/>
      <c r="Q28559" s="142"/>
      <c r="R28559" s="142"/>
      <c r="S28559" s="139"/>
    </row>
    <row r="28560" spans="2:19" ht="15.75" customHeight="1" x14ac:dyDescent="0.25">
      <c r="B28560" s="106"/>
      <c r="C28560" s="106"/>
      <c r="D28560" s="139"/>
      <c r="P28560" s="142"/>
      <c r="Q28560" s="142"/>
      <c r="R28560" s="142"/>
      <c r="S28560" s="139"/>
    </row>
    <row r="28561" spans="2:19" ht="15.75" customHeight="1" x14ac:dyDescent="0.25">
      <c r="B28561" s="106"/>
      <c r="C28561" s="106"/>
      <c r="D28561" s="139"/>
      <c r="P28561" s="142"/>
      <c r="Q28561" s="142"/>
      <c r="R28561" s="142"/>
      <c r="S28561" s="139"/>
    </row>
    <row r="28562" spans="2:19" ht="15.75" customHeight="1" x14ac:dyDescent="0.25">
      <c r="B28562" s="106"/>
      <c r="C28562" s="106"/>
      <c r="D28562" s="139"/>
      <c r="P28562" s="142"/>
      <c r="Q28562" s="142"/>
      <c r="R28562" s="142"/>
      <c r="S28562" s="139"/>
    </row>
    <row r="28563" spans="2:19" ht="15.75" customHeight="1" x14ac:dyDescent="0.25">
      <c r="B28563" s="106"/>
      <c r="C28563" s="106"/>
      <c r="D28563" s="139"/>
      <c r="P28563" s="142"/>
      <c r="Q28563" s="142"/>
      <c r="R28563" s="142"/>
      <c r="S28563" s="139"/>
    </row>
    <row r="28564" spans="2:19" ht="15.75" customHeight="1" x14ac:dyDescent="0.25">
      <c r="B28564" s="106"/>
      <c r="C28564" s="106"/>
      <c r="D28564" s="139"/>
      <c r="P28564" s="142"/>
      <c r="Q28564" s="142"/>
      <c r="R28564" s="142"/>
      <c r="S28564" s="139"/>
    </row>
    <row r="28565" spans="2:19" ht="15.75" customHeight="1" x14ac:dyDescent="0.25">
      <c r="B28565" s="106"/>
      <c r="C28565" s="106"/>
      <c r="D28565" s="139"/>
      <c r="P28565" s="142"/>
      <c r="Q28565" s="142"/>
      <c r="R28565" s="142"/>
      <c r="S28565" s="139"/>
    </row>
    <row r="28566" spans="2:19" ht="15.75" customHeight="1" x14ac:dyDescent="0.25">
      <c r="B28566" s="106"/>
      <c r="C28566" s="106"/>
      <c r="D28566" s="139"/>
      <c r="P28566" s="142"/>
      <c r="Q28566" s="142"/>
      <c r="R28566" s="142"/>
      <c r="S28566" s="139"/>
    </row>
    <row r="28567" spans="2:19" ht="15.75" customHeight="1" x14ac:dyDescent="0.25">
      <c r="B28567" s="106"/>
      <c r="C28567" s="106"/>
      <c r="D28567" s="139"/>
      <c r="P28567" s="142"/>
      <c r="Q28567" s="142"/>
      <c r="R28567" s="142"/>
      <c r="S28567" s="139"/>
    </row>
    <row r="28568" spans="2:19" ht="15.75" customHeight="1" x14ac:dyDescent="0.25">
      <c r="B28568" s="106"/>
      <c r="C28568" s="106"/>
      <c r="D28568" s="139"/>
      <c r="P28568" s="142"/>
      <c r="Q28568" s="142"/>
      <c r="R28568" s="142"/>
      <c r="S28568" s="139"/>
    </row>
    <row r="28569" spans="2:19" ht="15.75" customHeight="1" x14ac:dyDescent="0.25">
      <c r="B28569" s="106"/>
      <c r="C28569" s="106"/>
      <c r="D28569" s="139"/>
      <c r="P28569" s="142"/>
      <c r="Q28569" s="142"/>
      <c r="R28569" s="142"/>
      <c r="S28569" s="139"/>
    </row>
    <row r="28570" spans="2:19" ht="15.75" customHeight="1" x14ac:dyDescent="0.25">
      <c r="B28570" s="106"/>
      <c r="C28570" s="106"/>
      <c r="D28570" s="139"/>
      <c r="P28570" s="142"/>
      <c r="Q28570" s="142"/>
      <c r="R28570" s="142"/>
      <c r="S28570" s="139"/>
    </row>
    <row r="28571" spans="2:19" ht="15.75" customHeight="1" x14ac:dyDescent="0.25">
      <c r="B28571" s="106"/>
      <c r="C28571" s="106"/>
      <c r="D28571" s="139"/>
      <c r="P28571" s="142"/>
      <c r="Q28571" s="142"/>
      <c r="R28571" s="142"/>
      <c r="S28571" s="139"/>
    </row>
    <row r="28572" spans="2:19" ht="15.75" customHeight="1" x14ac:dyDescent="0.25">
      <c r="B28572" s="106"/>
      <c r="C28572" s="106"/>
      <c r="D28572" s="139"/>
      <c r="P28572" s="142"/>
      <c r="Q28572" s="142"/>
      <c r="R28572" s="142"/>
      <c r="S28572" s="139"/>
    </row>
    <row r="28573" spans="2:19" ht="15.75" customHeight="1" x14ac:dyDescent="0.25">
      <c r="B28573" s="106"/>
      <c r="C28573" s="106"/>
      <c r="D28573" s="139"/>
      <c r="P28573" s="142"/>
      <c r="Q28573" s="142"/>
      <c r="R28573" s="142"/>
      <c r="S28573" s="139"/>
    </row>
    <row r="28574" spans="2:19" ht="15.75" customHeight="1" x14ac:dyDescent="0.25">
      <c r="B28574" s="106"/>
      <c r="C28574" s="106"/>
      <c r="D28574" s="139"/>
      <c r="P28574" s="142"/>
      <c r="Q28574" s="142"/>
      <c r="R28574" s="142"/>
      <c r="S28574" s="139"/>
    </row>
    <row r="28575" spans="2:19" ht="15.75" customHeight="1" x14ac:dyDescent="0.25">
      <c r="B28575" s="106"/>
      <c r="C28575" s="106"/>
      <c r="D28575" s="139"/>
      <c r="P28575" s="142"/>
      <c r="Q28575" s="142"/>
      <c r="R28575" s="142"/>
      <c r="S28575" s="139"/>
    </row>
    <row r="28576" spans="2:19" ht="15.75" customHeight="1" x14ac:dyDescent="0.25">
      <c r="B28576" s="106"/>
      <c r="C28576" s="106"/>
      <c r="D28576" s="139"/>
      <c r="P28576" s="142"/>
      <c r="Q28576" s="142"/>
      <c r="R28576" s="142"/>
      <c r="S28576" s="139"/>
    </row>
    <row r="28577" spans="2:19" ht="15.75" customHeight="1" x14ac:dyDescent="0.25">
      <c r="B28577" s="106"/>
      <c r="C28577" s="106"/>
      <c r="D28577" s="139"/>
      <c r="P28577" s="142"/>
      <c r="Q28577" s="142"/>
      <c r="R28577" s="142"/>
      <c r="S28577" s="139"/>
    </row>
    <row r="28578" spans="2:19" ht="15.75" customHeight="1" x14ac:dyDescent="0.25">
      <c r="B28578" s="106"/>
      <c r="C28578" s="106"/>
      <c r="D28578" s="139"/>
      <c r="P28578" s="142"/>
      <c r="Q28578" s="142"/>
      <c r="R28578" s="142"/>
      <c r="S28578" s="139"/>
    </row>
    <row r="28579" spans="2:19" ht="15.75" customHeight="1" x14ac:dyDescent="0.25">
      <c r="B28579" s="106"/>
      <c r="C28579" s="106"/>
      <c r="D28579" s="139"/>
      <c r="P28579" s="142"/>
      <c r="Q28579" s="142"/>
      <c r="R28579" s="142"/>
      <c r="S28579" s="139"/>
    </row>
    <row r="28580" spans="2:19" ht="15.75" customHeight="1" x14ac:dyDescent="0.25">
      <c r="B28580" s="106"/>
      <c r="C28580" s="106"/>
      <c r="D28580" s="139"/>
      <c r="P28580" s="142"/>
      <c r="Q28580" s="142"/>
      <c r="R28580" s="142"/>
      <c r="S28580" s="139"/>
    </row>
    <row r="28581" spans="2:19" ht="15.75" customHeight="1" x14ac:dyDescent="0.25">
      <c r="B28581" s="106"/>
      <c r="C28581" s="106"/>
      <c r="D28581" s="139"/>
      <c r="P28581" s="142"/>
      <c r="Q28581" s="142"/>
      <c r="R28581" s="142"/>
      <c r="S28581" s="139"/>
    </row>
    <row r="28582" spans="2:19" ht="15.75" customHeight="1" x14ac:dyDescent="0.25">
      <c r="B28582" s="106"/>
      <c r="C28582" s="106"/>
      <c r="D28582" s="139"/>
      <c r="P28582" s="142"/>
      <c r="Q28582" s="142"/>
      <c r="R28582" s="142"/>
      <c r="S28582" s="139"/>
    </row>
    <row r="28583" spans="2:19" ht="15.75" customHeight="1" x14ac:dyDescent="0.25">
      <c r="B28583" s="106"/>
      <c r="C28583" s="106"/>
      <c r="D28583" s="139"/>
      <c r="P28583" s="142"/>
      <c r="Q28583" s="142"/>
      <c r="R28583" s="142"/>
      <c r="S28583" s="139"/>
    </row>
    <row r="28584" spans="2:19" ht="15.75" customHeight="1" x14ac:dyDescent="0.25">
      <c r="B28584" s="106"/>
      <c r="C28584" s="106"/>
      <c r="D28584" s="139"/>
      <c r="P28584" s="142"/>
      <c r="Q28584" s="142"/>
      <c r="R28584" s="142"/>
      <c r="S28584" s="139"/>
    </row>
    <row r="28585" spans="2:19" ht="15.75" customHeight="1" x14ac:dyDescent="0.25">
      <c r="B28585" s="106"/>
      <c r="C28585" s="106"/>
      <c r="D28585" s="139"/>
      <c r="P28585" s="142"/>
      <c r="Q28585" s="142"/>
      <c r="R28585" s="142"/>
      <c r="S28585" s="139"/>
    </row>
    <row r="28586" spans="2:19" ht="15.75" customHeight="1" x14ac:dyDescent="0.25">
      <c r="B28586" s="106"/>
      <c r="C28586" s="106"/>
      <c r="D28586" s="139"/>
      <c r="P28586" s="142"/>
      <c r="Q28586" s="142"/>
      <c r="R28586" s="142"/>
      <c r="S28586" s="139"/>
    </row>
    <row r="28587" spans="2:19" ht="15.75" customHeight="1" x14ac:dyDescent="0.25">
      <c r="B28587" s="106"/>
      <c r="C28587" s="106"/>
      <c r="D28587" s="139"/>
      <c r="P28587" s="142"/>
      <c r="Q28587" s="142"/>
      <c r="R28587" s="142"/>
      <c r="S28587" s="139"/>
    </row>
    <row r="28588" spans="2:19" ht="15.75" customHeight="1" x14ac:dyDescent="0.25">
      <c r="B28588" s="106"/>
      <c r="C28588" s="106"/>
      <c r="D28588" s="139"/>
      <c r="P28588" s="142"/>
      <c r="Q28588" s="142"/>
      <c r="R28588" s="142"/>
      <c r="S28588" s="139"/>
    </row>
    <row r="28589" spans="2:19" ht="15.75" customHeight="1" x14ac:dyDescent="0.25">
      <c r="B28589" s="106"/>
      <c r="C28589" s="106"/>
      <c r="D28589" s="139"/>
      <c r="P28589" s="142"/>
      <c r="Q28589" s="142"/>
      <c r="R28589" s="142"/>
      <c r="S28589" s="139"/>
    </row>
    <row r="28590" spans="2:19" ht="15.75" customHeight="1" x14ac:dyDescent="0.25">
      <c r="B28590" s="106"/>
      <c r="C28590" s="106"/>
      <c r="D28590" s="139"/>
      <c r="P28590" s="142"/>
      <c r="Q28590" s="142"/>
      <c r="R28590" s="142"/>
      <c r="S28590" s="139"/>
    </row>
    <row r="28591" spans="2:19" ht="15.75" customHeight="1" x14ac:dyDescent="0.25">
      <c r="B28591" s="106"/>
      <c r="C28591" s="106"/>
      <c r="D28591" s="139"/>
      <c r="P28591" s="142"/>
      <c r="Q28591" s="142"/>
      <c r="R28591" s="142"/>
      <c r="S28591" s="139"/>
    </row>
    <row r="28592" spans="2:19" ht="15.75" customHeight="1" x14ac:dyDescent="0.25">
      <c r="B28592" s="106"/>
      <c r="C28592" s="106"/>
      <c r="D28592" s="139"/>
      <c r="P28592" s="142"/>
      <c r="Q28592" s="142"/>
      <c r="R28592" s="142"/>
      <c r="S28592" s="139"/>
    </row>
    <row r="28593" spans="2:19" ht="15.75" customHeight="1" x14ac:dyDescent="0.25">
      <c r="B28593" s="106"/>
      <c r="C28593" s="106"/>
      <c r="D28593" s="139"/>
      <c r="P28593" s="142"/>
      <c r="Q28593" s="142"/>
      <c r="R28593" s="142"/>
      <c r="S28593" s="139"/>
    </row>
    <row r="28594" spans="2:19" ht="15.75" customHeight="1" x14ac:dyDescent="0.25">
      <c r="B28594" s="106"/>
      <c r="C28594" s="106"/>
      <c r="D28594" s="139"/>
      <c r="P28594" s="142"/>
      <c r="Q28594" s="142"/>
      <c r="R28594" s="142"/>
      <c r="S28594" s="139"/>
    </row>
    <row r="28595" spans="2:19" ht="15.75" customHeight="1" x14ac:dyDescent="0.25">
      <c r="B28595" s="106"/>
      <c r="C28595" s="106"/>
      <c r="D28595" s="139"/>
      <c r="P28595" s="142"/>
      <c r="Q28595" s="142"/>
      <c r="R28595" s="142"/>
      <c r="S28595" s="139"/>
    </row>
    <row r="28596" spans="2:19" ht="15.75" customHeight="1" x14ac:dyDescent="0.25">
      <c r="B28596" s="106"/>
      <c r="C28596" s="106"/>
      <c r="D28596" s="139"/>
      <c r="P28596" s="142"/>
      <c r="Q28596" s="142"/>
      <c r="R28596" s="142"/>
      <c r="S28596" s="139"/>
    </row>
    <row r="28597" spans="2:19" ht="15.75" customHeight="1" x14ac:dyDescent="0.25">
      <c r="B28597" s="106"/>
      <c r="C28597" s="106"/>
      <c r="D28597" s="139"/>
      <c r="P28597" s="142"/>
      <c r="Q28597" s="142"/>
      <c r="R28597" s="142"/>
      <c r="S28597" s="139"/>
    </row>
    <row r="28598" spans="2:19" ht="15.75" customHeight="1" x14ac:dyDescent="0.25">
      <c r="B28598" s="106"/>
      <c r="C28598" s="106"/>
      <c r="D28598" s="139"/>
      <c r="P28598" s="142"/>
      <c r="Q28598" s="142"/>
      <c r="R28598" s="142"/>
      <c r="S28598" s="139"/>
    </row>
    <row r="28599" spans="2:19" ht="15.75" customHeight="1" x14ac:dyDescent="0.25">
      <c r="B28599" s="106"/>
      <c r="C28599" s="106"/>
      <c r="D28599" s="139"/>
      <c r="P28599" s="142"/>
      <c r="Q28599" s="142"/>
      <c r="R28599" s="142"/>
      <c r="S28599" s="139"/>
    </row>
    <row r="28600" spans="2:19" ht="15.75" customHeight="1" x14ac:dyDescent="0.25">
      <c r="B28600" s="106"/>
      <c r="C28600" s="106"/>
      <c r="D28600" s="139"/>
      <c r="P28600" s="142"/>
      <c r="Q28600" s="142"/>
      <c r="R28600" s="142"/>
      <c r="S28600" s="139"/>
    </row>
    <row r="28601" spans="2:19" ht="15.75" customHeight="1" x14ac:dyDescent="0.25">
      <c r="B28601" s="106"/>
      <c r="C28601" s="106"/>
      <c r="D28601" s="139"/>
      <c r="P28601" s="142"/>
      <c r="Q28601" s="142"/>
      <c r="R28601" s="142"/>
      <c r="S28601" s="139"/>
    </row>
    <row r="28602" spans="2:19" ht="15.75" customHeight="1" x14ac:dyDescent="0.25">
      <c r="B28602" s="106"/>
      <c r="C28602" s="106"/>
      <c r="D28602" s="139"/>
      <c r="P28602" s="142"/>
      <c r="Q28602" s="142"/>
      <c r="R28602" s="142"/>
      <c r="S28602" s="139"/>
    </row>
    <row r="28603" spans="2:19" ht="15.75" customHeight="1" x14ac:dyDescent="0.25">
      <c r="B28603" s="106"/>
      <c r="C28603" s="106"/>
      <c r="D28603" s="139"/>
      <c r="P28603" s="142"/>
      <c r="Q28603" s="142"/>
      <c r="R28603" s="142"/>
      <c r="S28603" s="139"/>
    </row>
    <row r="28604" spans="2:19" ht="15.75" customHeight="1" x14ac:dyDescent="0.25">
      <c r="B28604" s="106"/>
      <c r="C28604" s="106"/>
      <c r="D28604" s="139"/>
      <c r="P28604" s="142"/>
      <c r="Q28604" s="142"/>
      <c r="R28604" s="142"/>
      <c r="S28604" s="139"/>
    </row>
    <row r="28605" spans="2:19" ht="15.75" customHeight="1" x14ac:dyDescent="0.25">
      <c r="B28605" s="106"/>
      <c r="C28605" s="106"/>
      <c r="D28605" s="139"/>
      <c r="P28605" s="142"/>
      <c r="Q28605" s="142"/>
      <c r="R28605" s="142"/>
      <c r="S28605" s="139"/>
    </row>
    <row r="28606" spans="2:19" ht="15.75" customHeight="1" x14ac:dyDescent="0.25">
      <c r="B28606" s="106"/>
      <c r="C28606" s="106"/>
      <c r="D28606" s="139"/>
      <c r="P28606" s="142"/>
      <c r="Q28606" s="142"/>
      <c r="R28606" s="142"/>
      <c r="S28606" s="139"/>
    </row>
    <row r="28607" spans="2:19" ht="15.75" customHeight="1" x14ac:dyDescent="0.25">
      <c r="B28607" s="106"/>
      <c r="C28607" s="106"/>
      <c r="D28607" s="139"/>
      <c r="P28607" s="142"/>
      <c r="Q28607" s="142"/>
      <c r="R28607" s="142"/>
      <c r="S28607" s="139"/>
    </row>
    <row r="28608" spans="2:19" ht="15.75" customHeight="1" x14ac:dyDescent="0.25">
      <c r="B28608" s="106"/>
      <c r="C28608" s="106"/>
      <c r="D28608" s="139"/>
      <c r="P28608" s="142"/>
      <c r="Q28608" s="142"/>
      <c r="R28608" s="142"/>
      <c r="S28608" s="139"/>
    </row>
    <row r="28609" spans="2:19" ht="15.75" customHeight="1" x14ac:dyDescent="0.25">
      <c r="B28609" s="106"/>
      <c r="C28609" s="106"/>
      <c r="D28609" s="139"/>
      <c r="P28609" s="142"/>
      <c r="Q28609" s="142"/>
      <c r="R28609" s="142"/>
      <c r="S28609" s="139"/>
    </row>
    <row r="28610" spans="2:19" ht="15.75" customHeight="1" x14ac:dyDescent="0.25">
      <c r="B28610" s="106"/>
      <c r="C28610" s="106"/>
      <c r="D28610" s="139"/>
      <c r="P28610" s="142"/>
      <c r="Q28610" s="142"/>
      <c r="R28610" s="142"/>
      <c r="S28610" s="139"/>
    </row>
    <row r="28611" spans="2:19" ht="15.75" customHeight="1" x14ac:dyDescent="0.25">
      <c r="B28611" s="106"/>
      <c r="C28611" s="106"/>
      <c r="D28611" s="139"/>
      <c r="P28611" s="142"/>
      <c r="Q28611" s="142"/>
      <c r="R28611" s="142"/>
      <c r="S28611" s="139"/>
    </row>
    <row r="28612" spans="2:19" ht="15.75" customHeight="1" x14ac:dyDescent="0.25">
      <c r="B28612" s="106"/>
      <c r="C28612" s="106"/>
      <c r="D28612" s="139"/>
      <c r="P28612" s="142"/>
      <c r="Q28612" s="142"/>
      <c r="R28612" s="142"/>
      <c r="S28612" s="139"/>
    </row>
    <row r="28613" spans="2:19" ht="15.75" customHeight="1" x14ac:dyDescent="0.25">
      <c r="B28613" s="106"/>
      <c r="C28613" s="106"/>
      <c r="D28613" s="139"/>
      <c r="P28613" s="142"/>
      <c r="Q28613" s="142"/>
      <c r="R28613" s="142"/>
      <c r="S28613" s="139"/>
    </row>
    <row r="28614" spans="2:19" ht="15.75" customHeight="1" x14ac:dyDescent="0.25">
      <c r="B28614" s="106"/>
      <c r="C28614" s="106"/>
      <c r="D28614" s="139"/>
      <c r="P28614" s="142"/>
      <c r="Q28614" s="142"/>
      <c r="R28614" s="142"/>
      <c r="S28614" s="139"/>
    </row>
    <row r="28615" spans="2:19" ht="15.75" customHeight="1" x14ac:dyDescent="0.25">
      <c r="B28615" s="106"/>
      <c r="C28615" s="106"/>
      <c r="D28615" s="139"/>
      <c r="P28615" s="142"/>
      <c r="Q28615" s="142"/>
      <c r="R28615" s="142"/>
      <c r="S28615" s="139"/>
    </row>
    <row r="28616" spans="2:19" ht="15.75" customHeight="1" x14ac:dyDescent="0.25">
      <c r="B28616" s="106"/>
      <c r="C28616" s="106"/>
      <c r="D28616" s="139"/>
      <c r="P28616" s="142"/>
      <c r="Q28616" s="142"/>
      <c r="R28616" s="142"/>
      <c r="S28616" s="139"/>
    </row>
    <row r="28617" spans="2:19" ht="15.75" customHeight="1" x14ac:dyDescent="0.25">
      <c r="B28617" s="106"/>
      <c r="C28617" s="106"/>
      <c r="D28617" s="139"/>
      <c r="P28617" s="142"/>
      <c r="Q28617" s="142"/>
      <c r="R28617" s="142"/>
      <c r="S28617" s="139"/>
    </row>
    <row r="28618" spans="2:19" ht="15.75" customHeight="1" x14ac:dyDescent="0.25">
      <c r="B28618" s="106"/>
      <c r="C28618" s="106"/>
      <c r="D28618" s="139"/>
      <c r="P28618" s="142"/>
      <c r="Q28618" s="142"/>
      <c r="R28618" s="142"/>
      <c r="S28618" s="139"/>
    </row>
    <row r="28619" spans="2:19" ht="15.75" customHeight="1" x14ac:dyDescent="0.25">
      <c r="B28619" s="106"/>
      <c r="C28619" s="106"/>
      <c r="D28619" s="139"/>
      <c r="P28619" s="142"/>
      <c r="Q28619" s="142"/>
      <c r="R28619" s="142"/>
      <c r="S28619" s="139"/>
    </row>
    <row r="28620" spans="2:19" ht="15.75" customHeight="1" x14ac:dyDescent="0.25">
      <c r="B28620" s="106"/>
      <c r="C28620" s="106"/>
      <c r="D28620" s="139"/>
      <c r="P28620" s="142"/>
      <c r="Q28620" s="142"/>
      <c r="R28620" s="142"/>
      <c r="S28620" s="139"/>
    </row>
    <row r="28621" spans="2:19" ht="15.75" customHeight="1" x14ac:dyDescent="0.25">
      <c r="B28621" s="106"/>
      <c r="C28621" s="106"/>
      <c r="D28621" s="139"/>
      <c r="P28621" s="142"/>
      <c r="Q28621" s="142"/>
      <c r="R28621" s="142"/>
      <c r="S28621" s="139"/>
    </row>
    <row r="28622" spans="2:19" ht="15.75" customHeight="1" x14ac:dyDescent="0.25">
      <c r="B28622" s="106"/>
      <c r="C28622" s="106"/>
      <c r="D28622" s="139"/>
      <c r="P28622" s="142"/>
      <c r="Q28622" s="142"/>
      <c r="R28622" s="142"/>
      <c r="S28622" s="139"/>
    </row>
    <row r="28623" spans="2:19" ht="15.75" customHeight="1" x14ac:dyDescent="0.25">
      <c r="B28623" s="106"/>
      <c r="C28623" s="106"/>
      <c r="D28623" s="139"/>
      <c r="P28623" s="142"/>
      <c r="Q28623" s="142"/>
      <c r="R28623" s="142"/>
      <c r="S28623" s="139"/>
    </row>
    <row r="28624" spans="2:19" ht="15.75" customHeight="1" x14ac:dyDescent="0.25">
      <c r="B28624" s="106"/>
      <c r="C28624" s="106"/>
      <c r="D28624" s="139"/>
      <c r="P28624" s="142"/>
      <c r="Q28624" s="142"/>
      <c r="R28624" s="142"/>
      <c r="S28624" s="139"/>
    </row>
    <row r="28625" spans="2:19" ht="15.75" customHeight="1" x14ac:dyDescent="0.25">
      <c r="B28625" s="106"/>
      <c r="C28625" s="106"/>
      <c r="D28625" s="139"/>
      <c r="P28625" s="142"/>
      <c r="Q28625" s="142"/>
      <c r="R28625" s="142"/>
      <c r="S28625" s="139"/>
    </row>
    <row r="28626" spans="2:19" ht="15.75" customHeight="1" x14ac:dyDescent="0.25">
      <c r="B28626" s="106"/>
      <c r="C28626" s="106"/>
      <c r="D28626" s="139"/>
      <c r="P28626" s="142"/>
      <c r="Q28626" s="142"/>
      <c r="R28626" s="142"/>
      <c r="S28626" s="139"/>
    </row>
    <row r="28627" spans="2:19" ht="15.75" customHeight="1" x14ac:dyDescent="0.25">
      <c r="B28627" s="106"/>
      <c r="C28627" s="106"/>
      <c r="D28627" s="139"/>
      <c r="P28627" s="142"/>
      <c r="Q28627" s="142"/>
      <c r="R28627" s="142"/>
      <c r="S28627" s="139"/>
    </row>
    <row r="28628" spans="2:19" ht="15.75" customHeight="1" x14ac:dyDescent="0.25">
      <c r="B28628" s="106"/>
      <c r="C28628" s="106"/>
      <c r="D28628" s="139"/>
      <c r="P28628" s="142"/>
      <c r="Q28628" s="142"/>
      <c r="R28628" s="142"/>
      <c r="S28628" s="139"/>
    </row>
    <row r="28629" spans="2:19" ht="15.75" customHeight="1" x14ac:dyDescent="0.25">
      <c r="B28629" s="106"/>
      <c r="C28629" s="106"/>
      <c r="D28629" s="139"/>
      <c r="P28629" s="142"/>
      <c r="Q28629" s="142"/>
      <c r="R28629" s="142"/>
      <c r="S28629" s="139"/>
    </row>
    <row r="28630" spans="2:19" ht="15.75" customHeight="1" x14ac:dyDescent="0.25">
      <c r="B28630" s="106"/>
      <c r="C28630" s="106"/>
      <c r="D28630" s="139"/>
      <c r="P28630" s="142"/>
      <c r="Q28630" s="142"/>
      <c r="R28630" s="142"/>
      <c r="S28630" s="139"/>
    </row>
    <row r="28631" spans="2:19" ht="15.75" customHeight="1" x14ac:dyDescent="0.25">
      <c r="B28631" s="106"/>
      <c r="C28631" s="106"/>
      <c r="D28631" s="139"/>
      <c r="P28631" s="142"/>
      <c r="Q28631" s="142"/>
      <c r="R28631" s="142"/>
      <c r="S28631" s="139"/>
    </row>
    <row r="28632" spans="2:19" ht="15.75" customHeight="1" x14ac:dyDescent="0.25">
      <c r="B28632" s="106"/>
      <c r="C28632" s="106"/>
      <c r="D28632" s="139"/>
      <c r="P28632" s="142"/>
      <c r="Q28632" s="142"/>
      <c r="R28632" s="142"/>
      <c r="S28632" s="139"/>
    </row>
    <row r="28633" spans="2:19" ht="15.75" customHeight="1" x14ac:dyDescent="0.25">
      <c r="B28633" s="106"/>
      <c r="C28633" s="106"/>
      <c r="D28633" s="139"/>
      <c r="P28633" s="142"/>
      <c r="Q28633" s="142"/>
      <c r="R28633" s="142"/>
      <c r="S28633" s="139"/>
    </row>
    <row r="28634" spans="2:19" ht="15.75" customHeight="1" x14ac:dyDescent="0.25">
      <c r="B28634" s="106"/>
      <c r="C28634" s="106"/>
      <c r="D28634" s="139"/>
      <c r="P28634" s="142"/>
      <c r="Q28634" s="142"/>
      <c r="R28634" s="142"/>
      <c r="S28634" s="139"/>
    </row>
    <row r="28635" spans="2:19" ht="15.75" customHeight="1" x14ac:dyDescent="0.25">
      <c r="B28635" s="106"/>
      <c r="C28635" s="106"/>
      <c r="D28635" s="139"/>
      <c r="P28635" s="142"/>
      <c r="Q28635" s="142"/>
      <c r="R28635" s="142"/>
      <c r="S28635" s="139"/>
    </row>
    <row r="28636" spans="2:19" ht="15.75" customHeight="1" x14ac:dyDescent="0.25">
      <c r="B28636" s="106"/>
      <c r="C28636" s="106"/>
      <c r="D28636" s="139"/>
      <c r="P28636" s="142"/>
      <c r="Q28636" s="142"/>
      <c r="R28636" s="142"/>
      <c r="S28636" s="139"/>
    </row>
    <row r="28637" spans="2:19" ht="15.75" customHeight="1" x14ac:dyDescent="0.25">
      <c r="B28637" s="106"/>
      <c r="C28637" s="106"/>
      <c r="D28637" s="139"/>
      <c r="P28637" s="142"/>
      <c r="Q28637" s="142"/>
      <c r="R28637" s="142"/>
      <c r="S28637" s="139"/>
    </row>
    <row r="28638" spans="2:19" ht="15.75" customHeight="1" x14ac:dyDescent="0.25">
      <c r="B28638" s="106"/>
      <c r="C28638" s="106"/>
      <c r="D28638" s="139"/>
      <c r="P28638" s="142"/>
      <c r="Q28638" s="142"/>
      <c r="R28638" s="142"/>
      <c r="S28638" s="139"/>
    </row>
    <row r="28639" spans="2:19" ht="15.75" customHeight="1" x14ac:dyDescent="0.25">
      <c r="B28639" s="106"/>
      <c r="C28639" s="106"/>
      <c r="D28639" s="139"/>
      <c r="P28639" s="142"/>
      <c r="Q28639" s="142"/>
      <c r="R28639" s="142"/>
      <c r="S28639" s="139"/>
    </row>
    <row r="28640" spans="2:19" ht="15.75" customHeight="1" x14ac:dyDescent="0.25">
      <c r="B28640" s="106"/>
      <c r="C28640" s="106"/>
      <c r="D28640" s="139"/>
      <c r="P28640" s="142"/>
      <c r="Q28640" s="142"/>
      <c r="R28640" s="142"/>
      <c r="S28640" s="139"/>
    </row>
    <row r="28641" spans="2:19" ht="15.75" customHeight="1" x14ac:dyDescent="0.25">
      <c r="B28641" s="106"/>
      <c r="C28641" s="106"/>
      <c r="D28641" s="139"/>
      <c r="P28641" s="142"/>
      <c r="Q28641" s="142"/>
      <c r="R28641" s="142"/>
      <c r="S28641" s="139"/>
    </row>
    <row r="28642" spans="2:19" ht="15.75" customHeight="1" x14ac:dyDescent="0.25">
      <c r="B28642" s="106"/>
      <c r="C28642" s="106"/>
      <c r="D28642" s="139"/>
      <c r="P28642" s="142"/>
      <c r="Q28642" s="142"/>
      <c r="R28642" s="142"/>
      <c r="S28642" s="139"/>
    </row>
    <row r="28643" spans="2:19" ht="15.75" customHeight="1" x14ac:dyDescent="0.25">
      <c r="B28643" s="106"/>
      <c r="C28643" s="106"/>
      <c r="D28643" s="139"/>
      <c r="P28643" s="142"/>
      <c r="Q28643" s="142"/>
      <c r="R28643" s="142"/>
      <c r="S28643" s="139"/>
    </row>
    <row r="28644" spans="2:19" ht="15.75" customHeight="1" x14ac:dyDescent="0.25">
      <c r="B28644" s="106"/>
      <c r="C28644" s="106"/>
      <c r="D28644" s="139"/>
      <c r="P28644" s="142"/>
      <c r="Q28644" s="142"/>
      <c r="R28644" s="142"/>
      <c r="S28644" s="139"/>
    </row>
    <row r="28645" spans="2:19" ht="15.75" customHeight="1" x14ac:dyDescent="0.25">
      <c r="B28645" s="106"/>
      <c r="C28645" s="106"/>
      <c r="D28645" s="139"/>
      <c r="P28645" s="142"/>
      <c r="Q28645" s="142"/>
      <c r="R28645" s="142"/>
      <c r="S28645" s="139"/>
    </row>
    <row r="28646" spans="2:19" ht="15.75" customHeight="1" x14ac:dyDescent="0.25">
      <c r="B28646" s="106"/>
      <c r="C28646" s="106"/>
      <c r="D28646" s="139"/>
      <c r="P28646" s="142"/>
      <c r="Q28646" s="142"/>
      <c r="R28646" s="142"/>
      <c r="S28646" s="139"/>
    </row>
    <row r="28647" spans="2:19" ht="15.75" customHeight="1" x14ac:dyDescent="0.25">
      <c r="B28647" s="106"/>
      <c r="C28647" s="106"/>
      <c r="D28647" s="139"/>
      <c r="P28647" s="142"/>
      <c r="Q28647" s="142"/>
      <c r="R28647" s="142"/>
      <c r="S28647" s="139"/>
    </row>
    <row r="28648" spans="2:19" ht="15.75" customHeight="1" x14ac:dyDescent="0.25">
      <c r="B28648" s="106"/>
      <c r="C28648" s="106"/>
      <c r="D28648" s="139"/>
      <c r="P28648" s="142"/>
      <c r="Q28648" s="142"/>
      <c r="R28648" s="142"/>
      <c r="S28648" s="139"/>
    </row>
    <row r="28649" spans="2:19" ht="15.75" customHeight="1" x14ac:dyDescent="0.25">
      <c r="B28649" s="106"/>
      <c r="C28649" s="106"/>
      <c r="D28649" s="139"/>
      <c r="P28649" s="142"/>
      <c r="Q28649" s="142"/>
      <c r="R28649" s="142"/>
      <c r="S28649" s="139"/>
    </row>
    <row r="28650" spans="2:19" ht="15.75" customHeight="1" x14ac:dyDescent="0.25">
      <c r="B28650" s="106"/>
      <c r="C28650" s="106"/>
      <c r="D28650" s="139"/>
      <c r="P28650" s="142"/>
      <c r="Q28650" s="142"/>
      <c r="R28650" s="142"/>
      <c r="S28650" s="139"/>
    </row>
    <row r="28651" spans="2:19" ht="15.75" customHeight="1" x14ac:dyDescent="0.25">
      <c r="B28651" s="106"/>
      <c r="C28651" s="106"/>
      <c r="D28651" s="139"/>
      <c r="P28651" s="142"/>
      <c r="Q28651" s="142"/>
      <c r="R28651" s="142"/>
      <c r="S28651" s="139"/>
    </row>
    <row r="28652" spans="2:19" ht="15.75" customHeight="1" x14ac:dyDescent="0.25">
      <c r="B28652" s="106"/>
      <c r="C28652" s="106"/>
      <c r="D28652" s="139"/>
      <c r="P28652" s="142"/>
      <c r="Q28652" s="142"/>
      <c r="R28652" s="142"/>
      <c r="S28652" s="139"/>
    </row>
    <row r="28653" spans="2:19" ht="15.75" customHeight="1" x14ac:dyDescent="0.25">
      <c r="B28653" s="106"/>
      <c r="C28653" s="106"/>
      <c r="D28653" s="139"/>
      <c r="P28653" s="142"/>
      <c r="Q28653" s="142"/>
      <c r="R28653" s="142"/>
      <c r="S28653" s="139"/>
    </row>
    <row r="28654" spans="2:19" ht="15.75" customHeight="1" x14ac:dyDescent="0.25">
      <c r="B28654" s="106"/>
      <c r="C28654" s="106"/>
      <c r="D28654" s="139"/>
      <c r="P28654" s="142"/>
      <c r="Q28654" s="142"/>
      <c r="R28654" s="142"/>
      <c r="S28654" s="139"/>
    </row>
    <row r="28655" spans="2:19" ht="15.75" customHeight="1" x14ac:dyDescent="0.25">
      <c r="B28655" s="106"/>
      <c r="C28655" s="106"/>
      <c r="D28655" s="139"/>
      <c r="P28655" s="142"/>
      <c r="Q28655" s="142"/>
      <c r="R28655" s="142"/>
      <c r="S28655" s="139"/>
    </row>
    <row r="28656" spans="2:19" ht="15.75" customHeight="1" x14ac:dyDescent="0.25">
      <c r="B28656" s="106"/>
      <c r="C28656" s="106"/>
      <c r="D28656" s="139"/>
      <c r="P28656" s="142"/>
      <c r="Q28656" s="142"/>
      <c r="R28656" s="142"/>
      <c r="S28656" s="139"/>
    </row>
    <row r="28657" spans="2:19" ht="15.75" customHeight="1" x14ac:dyDescent="0.25">
      <c r="B28657" s="106"/>
      <c r="C28657" s="106"/>
      <c r="D28657" s="139"/>
      <c r="P28657" s="142"/>
      <c r="Q28657" s="142"/>
      <c r="R28657" s="142"/>
      <c r="S28657" s="139"/>
    </row>
    <row r="28658" spans="2:19" ht="15.75" customHeight="1" x14ac:dyDescent="0.25">
      <c r="B28658" s="106"/>
      <c r="C28658" s="106"/>
      <c r="D28658" s="139"/>
      <c r="P28658" s="142"/>
      <c r="Q28658" s="142"/>
      <c r="R28658" s="142"/>
      <c r="S28658" s="139"/>
    </row>
    <row r="28659" spans="2:19" ht="15.75" customHeight="1" x14ac:dyDescent="0.25">
      <c r="B28659" s="106"/>
      <c r="C28659" s="106"/>
      <c r="D28659" s="139"/>
      <c r="P28659" s="142"/>
      <c r="Q28659" s="142"/>
      <c r="R28659" s="142"/>
      <c r="S28659" s="139"/>
    </row>
    <row r="28660" spans="2:19" ht="15.75" customHeight="1" x14ac:dyDescent="0.25">
      <c r="B28660" s="106"/>
      <c r="C28660" s="106"/>
      <c r="D28660" s="139"/>
      <c r="P28660" s="142"/>
      <c r="Q28660" s="142"/>
      <c r="R28660" s="142"/>
      <c r="S28660" s="139"/>
    </row>
    <row r="28661" spans="2:19" ht="15.75" customHeight="1" x14ac:dyDescent="0.25">
      <c r="B28661" s="106"/>
      <c r="C28661" s="106"/>
      <c r="D28661" s="139"/>
      <c r="P28661" s="142"/>
      <c r="Q28661" s="142"/>
      <c r="R28661" s="142"/>
      <c r="S28661" s="139"/>
    </row>
    <row r="28662" spans="2:19" ht="15.75" customHeight="1" x14ac:dyDescent="0.25">
      <c r="B28662" s="106"/>
      <c r="C28662" s="106"/>
      <c r="D28662" s="139"/>
      <c r="P28662" s="142"/>
      <c r="Q28662" s="142"/>
      <c r="R28662" s="142"/>
      <c r="S28662" s="139"/>
    </row>
    <row r="28663" spans="2:19" ht="15.75" customHeight="1" x14ac:dyDescent="0.25">
      <c r="B28663" s="106"/>
      <c r="C28663" s="106"/>
      <c r="D28663" s="139"/>
      <c r="P28663" s="142"/>
      <c r="Q28663" s="142"/>
      <c r="R28663" s="142"/>
      <c r="S28663" s="139"/>
    </row>
    <row r="28664" spans="2:19" ht="15.75" customHeight="1" x14ac:dyDescent="0.25">
      <c r="B28664" s="106"/>
      <c r="C28664" s="106"/>
      <c r="D28664" s="139"/>
      <c r="P28664" s="142"/>
      <c r="Q28664" s="142"/>
      <c r="R28664" s="142"/>
      <c r="S28664" s="139"/>
    </row>
    <row r="28665" spans="2:19" ht="15.75" customHeight="1" x14ac:dyDescent="0.25">
      <c r="B28665" s="106"/>
      <c r="C28665" s="106"/>
      <c r="D28665" s="139"/>
      <c r="P28665" s="142"/>
      <c r="Q28665" s="142"/>
      <c r="R28665" s="142"/>
      <c r="S28665" s="139"/>
    </row>
    <row r="28666" spans="2:19" ht="15.75" customHeight="1" x14ac:dyDescent="0.25">
      <c r="B28666" s="106"/>
      <c r="C28666" s="106"/>
      <c r="D28666" s="139"/>
      <c r="P28666" s="142"/>
      <c r="Q28666" s="142"/>
      <c r="R28666" s="142"/>
      <c r="S28666" s="139"/>
    </row>
    <row r="28667" spans="2:19" ht="15.75" customHeight="1" x14ac:dyDescent="0.25">
      <c r="B28667" s="106"/>
      <c r="C28667" s="106"/>
      <c r="D28667" s="139"/>
      <c r="P28667" s="142"/>
      <c r="Q28667" s="142"/>
      <c r="R28667" s="142"/>
      <c r="S28667" s="139"/>
    </row>
    <row r="28668" spans="2:19" ht="15.75" customHeight="1" x14ac:dyDescent="0.25">
      <c r="B28668" s="106"/>
      <c r="C28668" s="106"/>
      <c r="D28668" s="139"/>
      <c r="P28668" s="142"/>
      <c r="Q28668" s="142"/>
      <c r="R28668" s="142"/>
      <c r="S28668" s="139"/>
    </row>
    <row r="28669" spans="2:19" ht="15.75" customHeight="1" x14ac:dyDescent="0.25">
      <c r="B28669" s="106"/>
      <c r="C28669" s="106"/>
      <c r="D28669" s="139"/>
      <c r="P28669" s="142"/>
      <c r="Q28669" s="142"/>
      <c r="R28669" s="142"/>
      <c r="S28669" s="139"/>
    </row>
    <row r="28670" spans="2:19" ht="15.75" customHeight="1" x14ac:dyDescent="0.25">
      <c r="B28670" s="106"/>
      <c r="C28670" s="106"/>
      <c r="D28670" s="139"/>
      <c r="P28670" s="142"/>
      <c r="Q28670" s="142"/>
      <c r="R28670" s="142"/>
      <c r="S28670" s="139"/>
    </row>
    <row r="28671" spans="2:19" ht="15.75" customHeight="1" x14ac:dyDescent="0.25">
      <c r="B28671" s="106"/>
      <c r="C28671" s="106"/>
      <c r="D28671" s="139"/>
      <c r="P28671" s="142"/>
      <c r="Q28671" s="142"/>
      <c r="R28671" s="142"/>
      <c r="S28671" s="139"/>
    </row>
    <row r="28672" spans="2:19" ht="15.75" customHeight="1" x14ac:dyDescent="0.25">
      <c r="B28672" s="106"/>
      <c r="C28672" s="106"/>
      <c r="D28672" s="139"/>
      <c r="P28672" s="142"/>
      <c r="Q28672" s="142"/>
      <c r="R28672" s="142"/>
      <c r="S28672" s="139"/>
    </row>
    <row r="28673" spans="2:19" ht="15.75" customHeight="1" x14ac:dyDescent="0.25">
      <c r="B28673" s="106"/>
      <c r="C28673" s="106"/>
      <c r="D28673" s="139"/>
      <c r="P28673" s="142"/>
      <c r="Q28673" s="142"/>
      <c r="R28673" s="142"/>
      <c r="S28673" s="139"/>
    </row>
    <row r="28674" spans="2:19" ht="15.75" customHeight="1" x14ac:dyDescent="0.25">
      <c r="B28674" s="106"/>
      <c r="C28674" s="106"/>
      <c r="D28674" s="139"/>
      <c r="P28674" s="142"/>
      <c r="Q28674" s="142"/>
      <c r="R28674" s="142"/>
      <c r="S28674" s="139"/>
    </row>
    <row r="28675" spans="2:19" ht="15.75" customHeight="1" x14ac:dyDescent="0.25">
      <c r="B28675" s="106"/>
      <c r="C28675" s="106"/>
      <c r="D28675" s="139"/>
      <c r="P28675" s="142"/>
      <c r="Q28675" s="142"/>
      <c r="R28675" s="142"/>
      <c r="S28675" s="139"/>
    </row>
    <row r="28676" spans="2:19" ht="15.75" customHeight="1" x14ac:dyDescent="0.25">
      <c r="B28676" s="106"/>
      <c r="C28676" s="106"/>
      <c r="D28676" s="139"/>
      <c r="P28676" s="142"/>
      <c r="Q28676" s="142"/>
      <c r="R28676" s="142"/>
      <c r="S28676" s="139"/>
    </row>
    <row r="28677" spans="2:19" ht="15.75" customHeight="1" x14ac:dyDescent="0.25">
      <c r="B28677" s="106"/>
      <c r="C28677" s="106"/>
      <c r="D28677" s="139"/>
      <c r="P28677" s="142"/>
      <c r="Q28677" s="142"/>
      <c r="R28677" s="142"/>
      <c r="S28677" s="139"/>
    </row>
    <row r="28678" spans="2:19" ht="15.75" customHeight="1" x14ac:dyDescent="0.25">
      <c r="B28678" s="106"/>
      <c r="C28678" s="106"/>
      <c r="D28678" s="139"/>
      <c r="P28678" s="142"/>
      <c r="Q28678" s="142"/>
      <c r="R28678" s="142"/>
      <c r="S28678" s="139"/>
    </row>
    <row r="28679" spans="2:19" ht="15.75" customHeight="1" x14ac:dyDescent="0.25">
      <c r="B28679" s="106"/>
      <c r="C28679" s="106"/>
      <c r="D28679" s="139"/>
      <c r="P28679" s="142"/>
      <c r="Q28679" s="142"/>
      <c r="R28679" s="142"/>
      <c r="S28679" s="139"/>
    </row>
    <row r="28680" spans="2:19" ht="15.75" customHeight="1" x14ac:dyDescent="0.25">
      <c r="B28680" s="106"/>
      <c r="C28680" s="106"/>
      <c r="D28680" s="139"/>
      <c r="P28680" s="142"/>
      <c r="Q28680" s="142"/>
      <c r="R28680" s="142"/>
      <c r="S28680" s="139"/>
    </row>
    <row r="28681" spans="2:19" ht="15.75" customHeight="1" x14ac:dyDescent="0.25">
      <c r="B28681" s="106"/>
      <c r="C28681" s="106"/>
      <c r="D28681" s="139"/>
      <c r="P28681" s="142"/>
      <c r="Q28681" s="142"/>
      <c r="R28681" s="142"/>
      <c r="S28681" s="139"/>
    </row>
    <row r="28682" spans="2:19" ht="15.75" customHeight="1" x14ac:dyDescent="0.25">
      <c r="B28682" s="106"/>
      <c r="C28682" s="106"/>
      <c r="D28682" s="139"/>
      <c r="P28682" s="142"/>
      <c r="Q28682" s="142"/>
      <c r="R28682" s="142"/>
      <c r="S28682" s="139"/>
    </row>
    <row r="28683" spans="2:19" ht="15.75" customHeight="1" x14ac:dyDescent="0.25">
      <c r="B28683" s="106"/>
      <c r="C28683" s="106"/>
      <c r="D28683" s="139"/>
      <c r="P28683" s="142"/>
      <c r="Q28683" s="142"/>
      <c r="R28683" s="142"/>
      <c r="S28683" s="139"/>
    </row>
    <row r="28684" spans="2:19" ht="15.75" customHeight="1" x14ac:dyDescent="0.25">
      <c r="B28684" s="106"/>
      <c r="C28684" s="106"/>
      <c r="D28684" s="139"/>
      <c r="P28684" s="142"/>
      <c r="Q28684" s="142"/>
      <c r="R28684" s="142"/>
      <c r="S28684" s="139"/>
    </row>
    <row r="28685" spans="2:19" ht="15.75" customHeight="1" x14ac:dyDescent="0.25">
      <c r="B28685" s="106"/>
      <c r="C28685" s="106"/>
      <c r="D28685" s="139"/>
      <c r="P28685" s="142"/>
      <c r="Q28685" s="142"/>
      <c r="R28685" s="142"/>
      <c r="S28685" s="139"/>
    </row>
    <row r="28686" spans="2:19" ht="15.75" customHeight="1" x14ac:dyDescent="0.25">
      <c r="B28686" s="106"/>
      <c r="C28686" s="106"/>
      <c r="D28686" s="139"/>
      <c r="P28686" s="142"/>
      <c r="Q28686" s="142"/>
      <c r="R28686" s="142"/>
      <c r="S28686" s="139"/>
    </row>
    <row r="28687" spans="2:19" ht="15.75" customHeight="1" x14ac:dyDescent="0.25">
      <c r="B28687" s="106"/>
      <c r="C28687" s="106"/>
      <c r="D28687" s="139"/>
      <c r="P28687" s="142"/>
      <c r="Q28687" s="142"/>
      <c r="R28687" s="142"/>
      <c r="S28687" s="139"/>
    </row>
    <row r="28688" spans="2:19" ht="15.75" customHeight="1" x14ac:dyDescent="0.25">
      <c r="B28688" s="106"/>
      <c r="C28688" s="106"/>
      <c r="D28688" s="139"/>
      <c r="P28688" s="142"/>
      <c r="Q28688" s="142"/>
      <c r="R28688" s="142"/>
      <c r="S28688" s="139"/>
    </row>
    <row r="28689" spans="2:19" ht="15.75" customHeight="1" x14ac:dyDescent="0.25">
      <c r="B28689" s="106"/>
      <c r="C28689" s="106"/>
      <c r="D28689" s="139"/>
      <c r="P28689" s="142"/>
      <c r="Q28689" s="142"/>
      <c r="R28689" s="142"/>
      <c r="S28689" s="139"/>
    </row>
    <row r="28690" spans="2:19" ht="15.75" customHeight="1" x14ac:dyDescent="0.25">
      <c r="B28690" s="106"/>
      <c r="C28690" s="106"/>
      <c r="D28690" s="139"/>
      <c r="P28690" s="142"/>
      <c r="Q28690" s="142"/>
      <c r="R28690" s="142"/>
      <c r="S28690" s="139"/>
    </row>
    <row r="28691" spans="2:19" ht="15.75" customHeight="1" x14ac:dyDescent="0.25">
      <c r="B28691" s="106"/>
      <c r="C28691" s="106"/>
      <c r="D28691" s="139"/>
      <c r="P28691" s="142"/>
      <c r="Q28691" s="142"/>
      <c r="R28691" s="142"/>
      <c r="S28691" s="139"/>
    </row>
    <row r="28692" spans="2:19" ht="15.75" customHeight="1" x14ac:dyDescent="0.25">
      <c r="B28692" s="106"/>
      <c r="C28692" s="106"/>
      <c r="D28692" s="139"/>
      <c r="P28692" s="142"/>
      <c r="Q28692" s="142"/>
      <c r="R28692" s="142"/>
      <c r="S28692" s="139"/>
    </row>
    <row r="28693" spans="2:19" ht="15.75" customHeight="1" x14ac:dyDescent="0.25">
      <c r="B28693" s="106"/>
      <c r="C28693" s="106"/>
      <c r="D28693" s="139"/>
      <c r="P28693" s="142"/>
      <c r="Q28693" s="142"/>
      <c r="R28693" s="142"/>
      <c r="S28693" s="139"/>
    </row>
    <row r="28694" spans="2:19" ht="15.75" customHeight="1" x14ac:dyDescent="0.25">
      <c r="B28694" s="106"/>
      <c r="C28694" s="106"/>
      <c r="D28694" s="139"/>
      <c r="P28694" s="142"/>
      <c r="Q28694" s="142"/>
      <c r="R28694" s="142"/>
      <c r="S28694" s="139"/>
    </row>
    <row r="28695" spans="2:19" ht="15.75" customHeight="1" x14ac:dyDescent="0.25">
      <c r="B28695" s="106"/>
      <c r="C28695" s="106"/>
      <c r="D28695" s="139"/>
      <c r="P28695" s="142"/>
      <c r="Q28695" s="142"/>
      <c r="R28695" s="142"/>
      <c r="S28695" s="139"/>
    </row>
    <row r="28696" spans="2:19" ht="15.75" customHeight="1" x14ac:dyDescent="0.25">
      <c r="B28696" s="106"/>
      <c r="C28696" s="106"/>
      <c r="D28696" s="139"/>
      <c r="P28696" s="142"/>
      <c r="Q28696" s="142"/>
      <c r="R28696" s="142"/>
      <c r="S28696" s="139"/>
    </row>
    <row r="28697" spans="2:19" ht="15.75" customHeight="1" x14ac:dyDescent="0.25">
      <c r="B28697" s="106"/>
      <c r="C28697" s="106"/>
      <c r="D28697" s="139"/>
      <c r="P28697" s="142"/>
      <c r="Q28697" s="142"/>
      <c r="R28697" s="142"/>
      <c r="S28697" s="139"/>
    </row>
    <row r="28698" spans="2:19" ht="15.75" customHeight="1" x14ac:dyDescent="0.25">
      <c r="B28698" s="106"/>
      <c r="C28698" s="106"/>
      <c r="D28698" s="139"/>
      <c r="P28698" s="142"/>
      <c r="Q28698" s="142"/>
      <c r="R28698" s="142"/>
      <c r="S28698" s="139"/>
    </row>
    <row r="28699" spans="2:19" ht="15.75" customHeight="1" x14ac:dyDescent="0.25">
      <c r="B28699" s="106"/>
      <c r="C28699" s="106"/>
      <c r="D28699" s="139"/>
      <c r="P28699" s="142"/>
      <c r="Q28699" s="142"/>
      <c r="R28699" s="142"/>
      <c r="S28699" s="139"/>
    </row>
    <row r="28700" spans="2:19" ht="15.75" customHeight="1" x14ac:dyDescent="0.25">
      <c r="B28700" s="106"/>
      <c r="C28700" s="106"/>
      <c r="D28700" s="139"/>
      <c r="P28700" s="142"/>
      <c r="Q28700" s="142"/>
      <c r="R28700" s="142"/>
      <c r="S28700" s="139"/>
    </row>
    <row r="28701" spans="2:19" ht="15.75" customHeight="1" x14ac:dyDescent="0.25">
      <c r="B28701" s="106"/>
      <c r="C28701" s="106"/>
      <c r="D28701" s="139"/>
      <c r="P28701" s="142"/>
      <c r="Q28701" s="142"/>
      <c r="R28701" s="142"/>
      <c r="S28701" s="139"/>
    </row>
    <row r="28702" spans="2:19" ht="15.75" customHeight="1" x14ac:dyDescent="0.25">
      <c r="B28702" s="106"/>
      <c r="C28702" s="106"/>
      <c r="D28702" s="139"/>
      <c r="P28702" s="142"/>
      <c r="Q28702" s="142"/>
      <c r="R28702" s="142"/>
      <c r="S28702" s="139"/>
    </row>
    <row r="28703" spans="2:19" ht="15.75" customHeight="1" x14ac:dyDescent="0.25">
      <c r="B28703" s="106"/>
      <c r="C28703" s="106"/>
      <c r="D28703" s="139"/>
      <c r="P28703" s="142"/>
      <c r="Q28703" s="142"/>
      <c r="R28703" s="142"/>
      <c r="S28703" s="139"/>
    </row>
    <row r="28704" spans="2:19" ht="15.75" customHeight="1" x14ac:dyDescent="0.25">
      <c r="B28704" s="106"/>
      <c r="C28704" s="106"/>
      <c r="D28704" s="139"/>
      <c r="P28704" s="142"/>
      <c r="Q28704" s="142"/>
      <c r="R28704" s="142"/>
      <c r="S28704" s="139"/>
    </row>
    <row r="28705" spans="2:19" ht="15.75" customHeight="1" x14ac:dyDescent="0.25">
      <c r="B28705" s="106"/>
      <c r="C28705" s="106"/>
      <c r="D28705" s="139"/>
      <c r="P28705" s="142"/>
      <c r="Q28705" s="142"/>
      <c r="R28705" s="142"/>
      <c r="S28705" s="139"/>
    </row>
    <row r="28706" spans="2:19" ht="15.75" customHeight="1" x14ac:dyDescent="0.25">
      <c r="B28706" s="106"/>
      <c r="C28706" s="106"/>
      <c r="D28706" s="139"/>
      <c r="P28706" s="142"/>
      <c r="Q28706" s="142"/>
      <c r="R28706" s="142"/>
      <c r="S28706" s="139"/>
    </row>
    <row r="28707" spans="2:19" ht="15.75" customHeight="1" x14ac:dyDescent="0.25">
      <c r="B28707" s="106"/>
      <c r="C28707" s="106"/>
      <c r="D28707" s="139"/>
      <c r="P28707" s="142"/>
      <c r="Q28707" s="142"/>
      <c r="R28707" s="142"/>
      <c r="S28707" s="139"/>
    </row>
    <row r="28708" spans="2:19" ht="15.75" customHeight="1" x14ac:dyDescent="0.25">
      <c r="B28708" s="106"/>
      <c r="C28708" s="106"/>
      <c r="D28708" s="139"/>
      <c r="P28708" s="142"/>
      <c r="Q28708" s="142"/>
      <c r="R28708" s="142"/>
      <c r="S28708" s="139"/>
    </row>
    <row r="28709" spans="2:19" ht="15.75" customHeight="1" x14ac:dyDescent="0.25">
      <c r="B28709" s="106"/>
      <c r="C28709" s="106"/>
      <c r="D28709" s="139"/>
      <c r="P28709" s="142"/>
      <c r="Q28709" s="142"/>
      <c r="R28709" s="142"/>
      <c r="S28709" s="139"/>
    </row>
    <row r="28710" spans="2:19" ht="15.75" customHeight="1" x14ac:dyDescent="0.25">
      <c r="B28710" s="106"/>
      <c r="C28710" s="106"/>
      <c r="D28710" s="139"/>
      <c r="P28710" s="142"/>
      <c r="Q28710" s="142"/>
      <c r="R28710" s="142"/>
      <c r="S28710" s="139"/>
    </row>
    <row r="28711" spans="2:19" ht="15.75" customHeight="1" x14ac:dyDescent="0.25">
      <c r="B28711" s="106"/>
      <c r="C28711" s="106"/>
      <c r="D28711" s="139"/>
      <c r="P28711" s="142"/>
      <c r="Q28711" s="142"/>
      <c r="R28711" s="142"/>
      <c r="S28711" s="139"/>
    </row>
    <row r="28712" spans="2:19" ht="15.75" customHeight="1" x14ac:dyDescent="0.25">
      <c r="B28712" s="106"/>
      <c r="C28712" s="106"/>
      <c r="D28712" s="139"/>
      <c r="P28712" s="142"/>
      <c r="Q28712" s="142"/>
      <c r="R28712" s="142"/>
      <c r="S28712" s="139"/>
    </row>
    <row r="28713" spans="2:19" ht="15.75" customHeight="1" x14ac:dyDescent="0.25">
      <c r="B28713" s="106"/>
      <c r="C28713" s="106"/>
      <c r="D28713" s="139"/>
      <c r="P28713" s="142"/>
      <c r="Q28713" s="142"/>
      <c r="R28713" s="142"/>
      <c r="S28713" s="139"/>
    </row>
    <row r="28714" spans="2:19" ht="15.75" customHeight="1" x14ac:dyDescent="0.25">
      <c r="B28714" s="106"/>
      <c r="C28714" s="106"/>
      <c r="D28714" s="139"/>
      <c r="P28714" s="142"/>
      <c r="Q28714" s="142"/>
      <c r="R28714" s="142"/>
      <c r="S28714" s="139"/>
    </row>
    <row r="28715" spans="2:19" ht="15.75" customHeight="1" x14ac:dyDescent="0.25">
      <c r="B28715" s="106"/>
      <c r="C28715" s="106"/>
      <c r="D28715" s="139"/>
      <c r="P28715" s="142"/>
      <c r="Q28715" s="142"/>
      <c r="R28715" s="142"/>
      <c r="S28715" s="139"/>
    </row>
    <row r="28716" spans="2:19" ht="15.75" customHeight="1" x14ac:dyDescent="0.25">
      <c r="B28716" s="106"/>
      <c r="C28716" s="106"/>
      <c r="D28716" s="139"/>
      <c r="P28716" s="142"/>
      <c r="Q28716" s="142"/>
      <c r="R28716" s="142"/>
      <c r="S28716" s="139"/>
    </row>
    <row r="28717" spans="2:19" ht="15.75" customHeight="1" x14ac:dyDescent="0.25">
      <c r="B28717" s="106"/>
      <c r="C28717" s="106"/>
      <c r="D28717" s="139"/>
      <c r="P28717" s="142"/>
      <c r="Q28717" s="142"/>
      <c r="R28717" s="142"/>
      <c r="S28717" s="139"/>
    </row>
    <row r="28718" spans="2:19" ht="15.75" customHeight="1" x14ac:dyDescent="0.25">
      <c r="B28718" s="106"/>
      <c r="C28718" s="106"/>
      <c r="D28718" s="139"/>
      <c r="P28718" s="142"/>
      <c r="Q28718" s="142"/>
      <c r="R28718" s="142"/>
      <c r="S28718" s="139"/>
    </row>
    <row r="28719" spans="2:19" ht="15.75" customHeight="1" x14ac:dyDescent="0.25">
      <c r="B28719" s="106"/>
      <c r="C28719" s="106"/>
      <c r="D28719" s="139"/>
      <c r="P28719" s="142"/>
      <c r="Q28719" s="142"/>
      <c r="R28719" s="142"/>
      <c r="S28719" s="139"/>
    </row>
    <row r="28720" spans="2:19" ht="15.75" customHeight="1" x14ac:dyDescent="0.25">
      <c r="B28720" s="106"/>
      <c r="C28720" s="106"/>
      <c r="D28720" s="139"/>
      <c r="P28720" s="142"/>
      <c r="Q28720" s="142"/>
      <c r="R28720" s="142"/>
      <c r="S28720" s="139"/>
    </row>
    <row r="28721" spans="2:19" ht="15.75" customHeight="1" x14ac:dyDescent="0.25">
      <c r="B28721" s="106"/>
      <c r="C28721" s="106"/>
      <c r="D28721" s="139"/>
      <c r="P28721" s="142"/>
      <c r="Q28721" s="142"/>
      <c r="R28721" s="142"/>
      <c r="S28721" s="139"/>
    </row>
    <row r="28722" spans="2:19" ht="15.75" customHeight="1" x14ac:dyDescent="0.25">
      <c r="B28722" s="106"/>
      <c r="C28722" s="106"/>
      <c r="D28722" s="139"/>
      <c r="P28722" s="142"/>
      <c r="Q28722" s="142"/>
      <c r="R28722" s="142"/>
      <c r="S28722" s="139"/>
    </row>
    <row r="28723" spans="2:19" ht="15.75" customHeight="1" x14ac:dyDescent="0.25">
      <c r="B28723" s="106"/>
      <c r="C28723" s="106"/>
      <c r="D28723" s="139"/>
      <c r="P28723" s="142"/>
      <c r="Q28723" s="142"/>
      <c r="R28723" s="142"/>
      <c r="S28723" s="139"/>
    </row>
    <row r="28724" spans="2:19" ht="15.75" customHeight="1" x14ac:dyDescent="0.25">
      <c r="B28724" s="106"/>
      <c r="C28724" s="106"/>
      <c r="D28724" s="139"/>
      <c r="P28724" s="142"/>
      <c r="Q28724" s="142"/>
      <c r="R28724" s="142"/>
      <c r="S28724" s="139"/>
    </row>
    <row r="28725" spans="2:19" ht="15.75" customHeight="1" x14ac:dyDescent="0.25">
      <c r="B28725" s="106"/>
      <c r="C28725" s="106"/>
      <c r="D28725" s="139"/>
      <c r="P28725" s="142"/>
      <c r="Q28725" s="142"/>
      <c r="R28725" s="142"/>
      <c r="S28725" s="139"/>
    </row>
    <row r="28726" spans="2:19" ht="15.75" customHeight="1" x14ac:dyDescent="0.25">
      <c r="B28726" s="106"/>
      <c r="C28726" s="106"/>
      <c r="D28726" s="139"/>
      <c r="P28726" s="142"/>
      <c r="Q28726" s="142"/>
      <c r="R28726" s="142"/>
      <c r="S28726" s="139"/>
    </row>
    <row r="28727" spans="2:19" ht="15.75" customHeight="1" x14ac:dyDescent="0.25">
      <c r="B28727" s="106"/>
      <c r="C28727" s="106"/>
      <c r="D28727" s="139"/>
      <c r="P28727" s="142"/>
      <c r="Q28727" s="142"/>
      <c r="R28727" s="142"/>
      <c r="S28727" s="139"/>
    </row>
    <row r="28728" spans="2:19" ht="15.75" customHeight="1" x14ac:dyDescent="0.25">
      <c r="B28728" s="106"/>
      <c r="C28728" s="106"/>
      <c r="D28728" s="139"/>
      <c r="P28728" s="142"/>
      <c r="Q28728" s="142"/>
      <c r="R28728" s="142"/>
      <c r="S28728" s="139"/>
    </row>
    <row r="28729" spans="2:19" ht="15.75" customHeight="1" x14ac:dyDescent="0.25">
      <c r="B28729" s="106"/>
      <c r="C28729" s="106"/>
      <c r="D28729" s="139"/>
      <c r="P28729" s="142"/>
      <c r="Q28729" s="142"/>
      <c r="R28729" s="142"/>
      <c r="S28729" s="139"/>
    </row>
    <row r="28730" spans="2:19" ht="15.75" customHeight="1" x14ac:dyDescent="0.25">
      <c r="B28730" s="106"/>
      <c r="C28730" s="106"/>
      <c r="D28730" s="139"/>
      <c r="P28730" s="142"/>
      <c r="Q28730" s="142"/>
      <c r="R28730" s="142"/>
      <c r="S28730" s="139"/>
    </row>
    <row r="28731" spans="2:19" ht="15.75" customHeight="1" x14ac:dyDescent="0.25">
      <c r="B28731" s="106"/>
      <c r="C28731" s="106"/>
      <c r="D28731" s="139"/>
      <c r="P28731" s="142"/>
      <c r="Q28731" s="142"/>
      <c r="R28731" s="142"/>
      <c r="S28731" s="139"/>
    </row>
    <row r="28732" spans="2:19" ht="15.75" customHeight="1" x14ac:dyDescent="0.25">
      <c r="B28732" s="106"/>
      <c r="C28732" s="106"/>
      <c r="D28732" s="139"/>
      <c r="P28732" s="142"/>
      <c r="Q28732" s="142"/>
      <c r="R28732" s="142"/>
      <c r="S28732" s="139"/>
    </row>
    <row r="28733" spans="2:19" ht="15.75" customHeight="1" x14ac:dyDescent="0.25">
      <c r="B28733" s="106"/>
      <c r="C28733" s="106"/>
      <c r="D28733" s="139"/>
      <c r="P28733" s="142"/>
      <c r="Q28733" s="142"/>
      <c r="R28733" s="142"/>
      <c r="S28733" s="139"/>
    </row>
    <row r="28734" spans="2:19" ht="15.75" customHeight="1" x14ac:dyDescent="0.25">
      <c r="B28734" s="106"/>
      <c r="C28734" s="106"/>
      <c r="D28734" s="139"/>
      <c r="P28734" s="142"/>
      <c r="Q28734" s="142"/>
      <c r="R28734" s="142"/>
      <c r="S28734" s="139"/>
    </row>
    <row r="28735" spans="2:19" ht="15.75" customHeight="1" x14ac:dyDescent="0.25">
      <c r="B28735" s="106"/>
      <c r="C28735" s="106"/>
      <c r="D28735" s="139"/>
      <c r="P28735" s="142"/>
      <c r="Q28735" s="142"/>
      <c r="R28735" s="142"/>
      <c r="S28735" s="139"/>
    </row>
    <row r="28736" spans="2:19" ht="15.75" customHeight="1" x14ac:dyDescent="0.25">
      <c r="B28736" s="106"/>
      <c r="C28736" s="106"/>
      <c r="D28736" s="139"/>
      <c r="P28736" s="142"/>
      <c r="Q28736" s="142"/>
      <c r="R28736" s="142"/>
      <c r="S28736" s="139"/>
    </row>
    <row r="28737" spans="2:19" ht="15.75" customHeight="1" x14ac:dyDescent="0.25">
      <c r="B28737" s="106"/>
      <c r="C28737" s="106"/>
      <c r="D28737" s="139"/>
      <c r="P28737" s="142"/>
      <c r="Q28737" s="142"/>
      <c r="R28737" s="142"/>
      <c r="S28737" s="139"/>
    </row>
    <row r="28738" spans="2:19" ht="15.75" customHeight="1" x14ac:dyDescent="0.25">
      <c r="B28738" s="106"/>
      <c r="C28738" s="106"/>
      <c r="D28738" s="139"/>
      <c r="P28738" s="142"/>
      <c r="Q28738" s="142"/>
      <c r="R28738" s="142"/>
      <c r="S28738" s="139"/>
    </row>
    <row r="28739" spans="2:19" ht="15.75" customHeight="1" x14ac:dyDescent="0.25">
      <c r="B28739" s="106"/>
      <c r="C28739" s="106"/>
      <c r="D28739" s="139"/>
      <c r="P28739" s="142"/>
      <c r="Q28739" s="142"/>
      <c r="R28739" s="142"/>
      <c r="S28739" s="139"/>
    </row>
    <row r="28740" spans="2:19" ht="15.75" customHeight="1" x14ac:dyDescent="0.25">
      <c r="B28740" s="106"/>
      <c r="C28740" s="106"/>
      <c r="D28740" s="139"/>
      <c r="P28740" s="142"/>
      <c r="Q28740" s="142"/>
      <c r="R28740" s="142"/>
      <c r="S28740" s="139"/>
    </row>
    <row r="28741" spans="2:19" ht="15.75" customHeight="1" x14ac:dyDescent="0.25">
      <c r="B28741" s="106"/>
      <c r="C28741" s="106"/>
      <c r="D28741" s="139"/>
      <c r="P28741" s="142"/>
      <c r="Q28741" s="142"/>
      <c r="R28741" s="142"/>
      <c r="S28741" s="139"/>
    </row>
    <row r="28742" spans="2:19" ht="15.75" customHeight="1" x14ac:dyDescent="0.25">
      <c r="B28742" s="106"/>
      <c r="C28742" s="106"/>
      <c r="D28742" s="139"/>
      <c r="P28742" s="142"/>
      <c r="Q28742" s="142"/>
      <c r="R28742" s="142"/>
      <c r="S28742" s="139"/>
    </row>
    <row r="28743" spans="2:19" ht="15.75" customHeight="1" x14ac:dyDescent="0.25">
      <c r="B28743" s="106"/>
      <c r="C28743" s="106"/>
      <c r="D28743" s="139"/>
      <c r="P28743" s="142"/>
      <c r="Q28743" s="142"/>
      <c r="R28743" s="142"/>
      <c r="S28743" s="139"/>
    </row>
    <row r="28744" spans="2:19" ht="15.75" customHeight="1" x14ac:dyDescent="0.25">
      <c r="B28744" s="106"/>
      <c r="C28744" s="106"/>
      <c r="D28744" s="139"/>
      <c r="P28744" s="142"/>
      <c r="Q28744" s="142"/>
      <c r="R28744" s="142"/>
      <c r="S28744" s="139"/>
    </row>
    <row r="28745" spans="2:19" ht="15.75" customHeight="1" x14ac:dyDescent="0.25">
      <c r="B28745" s="106"/>
      <c r="C28745" s="106"/>
      <c r="D28745" s="139"/>
      <c r="P28745" s="142"/>
      <c r="Q28745" s="142"/>
      <c r="R28745" s="142"/>
      <c r="S28745" s="139"/>
    </row>
    <row r="28746" spans="2:19" ht="15.75" customHeight="1" x14ac:dyDescent="0.25">
      <c r="B28746" s="106"/>
      <c r="C28746" s="106"/>
      <c r="D28746" s="139"/>
      <c r="P28746" s="142"/>
      <c r="Q28746" s="142"/>
      <c r="R28746" s="142"/>
      <c r="S28746" s="139"/>
    </row>
    <row r="28747" spans="2:19" ht="15.75" customHeight="1" x14ac:dyDescent="0.25">
      <c r="B28747" s="106"/>
      <c r="C28747" s="106"/>
      <c r="D28747" s="139"/>
      <c r="P28747" s="142"/>
      <c r="Q28747" s="142"/>
      <c r="R28747" s="142"/>
      <c r="S28747" s="139"/>
    </row>
    <row r="28748" spans="2:19" ht="15.75" customHeight="1" x14ac:dyDescent="0.25">
      <c r="B28748" s="106"/>
      <c r="C28748" s="106"/>
      <c r="D28748" s="139"/>
      <c r="P28748" s="142"/>
      <c r="Q28748" s="142"/>
      <c r="R28748" s="142"/>
      <c r="S28748" s="139"/>
    </row>
    <row r="28749" spans="2:19" ht="15.75" customHeight="1" x14ac:dyDescent="0.25">
      <c r="B28749" s="106"/>
      <c r="C28749" s="106"/>
      <c r="D28749" s="139"/>
      <c r="P28749" s="142"/>
      <c r="Q28749" s="142"/>
      <c r="R28749" s="142"/>
      <c r="S28749" s="139"/>
    </row>
    <row r="28750" spans="2:19" ht="15.75" customHeight="1" x14ac:dyDescent="0.25">
      <c r="B28750" s="106"/>
      <c r="C28750" s="106"/>
      <c r="D28750" s="139"/>
      <c r="P28750" s="142"/>
      <c r="Q28750" s="142"/>
      <c r="R28750" s="142"/>
      <c r="S28750" s="139"/>
    </row>
    <row r="28751" spans="2:19" ht="15.75" customHeight="1" x14ac:dyDescent="0.25">
      <c r="B28751" s="106"/>
      <c r="C28751" s="106"/>
      <c r="D28751" s="139"/>
      <c r="P28751" s="142"/>
      <c r="Q28751" s="142"/>
      <c r="R28751" s="142"/>
      <c r="S28751" s="139"/>
    </row>
    <row r="28752" spans="2:19" ht="15.75" customHeight="1" x14ac:dyDescent="0.25">
      <c r="B28752" s="106"/>
      <c r="C28752" s="106"/>
      <c r="D28752" s="139"/>
      <c r="P28752" s="142"/>
      <c r="Q28752" s="142"/>
      <c r="R28752" s="142"/>
      <c r="S28752" s="139"/>
    </row>
    <row r="28753" spans="2:19" ht="15.75" customHeight="1" x14ac:dyDescent="0.25">
      <c r="B28753" s="106"/>
      <c r="C28753" s="106"/>
      <c r="D28753" s="139"/>
      <c r="P28753" s="142"/>
      <c r="Q28753" s="142"/>
      <c r="R28753" s="142"/>
      <c r="S28753" s="139"/>
    </row>
    <row r="28754" spans="2:19" ht="15.75" customHeight="1" x14ac:dyDescent="0.25">
      <c r="B28754" s="106"/>
      <c r="C28754" s="106"/>
      <c r="D28754" s="139"/>
      <c r="P28754" s="142"/>
      <c r="Q28754" s="142"/>
      <c r="R28754" s="142"/>
      <c r="S28754" s="139"/>
    </row>
    <row r="28755" spans="2:19" ht="15.75" customHeight="1" x14ac:dyDescent="0.25">
      <c r="B28755" s="106"/>
      <c r="C28755" s="106"/>
      <c r="D28755" s="139"/>
      <c r="P28755" s="142"/>
      <c r="Q28755" s="142"/>
      <c r="R28755" s="142"/>
      <c r="S28755" s="139"/>
    </row>
    <row r="28756" spans="2:19" ht="15.75" customHeight="1" x14ac:dyDescent="0.25">
      <c r="B28756" s="106"/>
      <c r="C28756" s="106"/>
      <c r="D28756" s="139"/>
      <c r="P28756" s="142"/>
      <c r="Q28756" s="142"/>
      <c r="R28756" s="142"/>
      <c r="S28756" s="139"/>
    </row>
    <row r="28757" spans="2:19" ht="15.75" customHeight="1" x14ac:dyDescent="0.25">
      <c r="B28757" s="106"/>
      <c r="C28757" s="106"/>
      <c r="D28757" s="139"/>
      <c r="P28757" s="142"/>
      <c r="Q28757" s="142"/>
      <c r="R28757" s="142"/>
      <c r="S28757" s="139"/>
    </row>
    <row r="28758" spans="2:19" ht="15.75" customHeight="1" x14ac:dyDescent="0.25">
      <c r="B28758" s="106"/>
      <c r="C28758" s="106"/>
      <c r="D28758" s="139"/>
      <c r="P28758" s="142"/>
      <c r="Q28758" s="142"/>
      <c r="R28758" s="142"/>
      <c r="S28758" s="139"/>
    </row>
    <row r="28759" spans="2:19" ht="15.75" customHeight="1" x14ac:dyDescent="0.25">
      <c r="B28759" s="106"/>
      <c r="C28759" s="106"/>
      <c r="D28759" s="139"/>
      <c r="P28759" s="142"/>
      <c r="Q28759" s="142"/>
      <c r="R28759" s="142"/>
      <c r="S28759" s="139"/>
    </row>
    <row r="28760" spans="2:19" ht="15.75" customHeight="1" x14ac:dyDescent="0.25">
      <c r="B28760" s="106"/>
      <c r="C28760" s="106"/>
      <c r="D28760" s="139"/>
      <c r="P28760" s="142"/>
      <c r="Q28760" s="142"/>
      <c r="R28760" s="142"/>
      <c r="S28760" s="139"/>
    </row>
    <row r="28761" spans="2:19" ht="15.75" customHeight="1" x14ac:dyDescent="0.25">
      <c r="B28761" s="106"/>
      <c r="C28761" s="106"/>
      <c r="D28761" s="139"/>
      <c r="P28761" s="142"/>
      <c r="Q28761" s="142"/>
      <c r="R28761" s="142"/>
      <c r="S28761" s="139"/>
    </row>
    <row r="28762" spans="2:19" ht="15.75" customHeight="1" x14ac:dyDescent="0.25">
      <c r="B28762" s="106"/>
      <c r="C28762" s="106"/>
      <c r="D28762" s="139"/>
      <c r="P28762" s="142"/>
      <c r="Q28762" s="142"/>
      <c r="R28762" s="142"/>
      <c r="S28762" s="139"/>
    </row>
    <row r="28763" spans="2:19" ht="15.75" customHeight="1" x14ac:dyDescent="0.25">
      <c r="B28763" s="106"/>
      <c r="C28763" s="106"/>
      <c r="D28763" s="139"/>
      <c r="P28763" s="142"/>
      <c r="Q28763" s="142"/>
      <c r="R28763" s="142"/>
      <c r="S28763" s="139"/>
    </row>
    <row r="28764" spans="2:19" ht="15.75" customHeight="1" x14ac:dyDescent="0.25">
      <c r="B28764" s="106"/>
      <c r="C28764" s="106"/>
      <c r="D28764" s="139"/>
      <c r="P28764" s="142"/>
      <c r="Q28764" s="142"/>
      <c r="R28764" s="142"/>
      <c r="S28764" s="139"/>
    </row>
    <row r="28765" spans="2:19" ht="15.75" customHeight="1" x14ac:dyDescent="0.25">
      <c r="B28765" s="106"/>
      <c r="C28765" s="106"/>
      <c r="D28765" s="139"/>
      <c r="P28765" s="142"/>
      <c r="Q28765" s="142"/>
      <c r="R28765" s="142"/>
      <c r="S28765" s="139"/>
    </row>
    <row r="28766" spans="2:19" ht="15.75" customHeight="1" x14ac:dyDescent="0.25">
      <c r="B28766" s="106"/>
      <c r="C28766" s="106"/>
      <c r="D28766" s="139"/>
      <c r="P28766" s="142"/>
      <c r="Q28766" s="142"/>
      <c r="R28766" s="142"/>
      <c r="S28766" s="139"/>
    </row>
    <row r="28767" spans="2:19" ht="15.75" customHeight="1" x14ac:dyDescent="0.25">
      <c r="B28767" s="106"/>
      <c r="C28767" s="106"/>
      <c r="D28767" s="139"/>
      <c r="P28767" s="142"/>
      <c r="Q28767" s="142"/>
      <c r="R28767" s="142"/>
      <c r="S28767" s="139"/>
    </row>
    <row r="28768" spans="2:19" ht="15.75" customHeight="1" x14ac:dyDescent="0.25">
      <c r="B28768" s="106"/>
      <c r="C28768" s="106"/>
      <c r="D28768" s="139"/>
      <c r="P28768" s="142"/>
      <c r="Q28768" s="142"/>
      <c r="R28768" s="142"/>
      <c r="S28768" s="139"/>
    </row>
    <row r="28769" spans="2:19" ht="15.75" customHeight="1" x14ac:dyDescent="0.25">
      <c r="B28769" s="106"/>
      <c r="C28769" s="106"/>
      <c r="D28769" s="139"/>
      <c r="P28769" s="142"/>
      <c r="Q28769" s="142"/>
      <c r="R28769" s="142"/>
      <c r="S28769" s="139"/>
    </row>
    <row r="28770" spans="2:19" ht="15.75" customHeight="1" x14ac:dyDescent="0.25">
      <c r="B28770" s="106"/>
      <c r="C28770" s="106"/>
      <c r="D28770" s="139"/>
      <c r="P28770" s="142"/>
      <c r="Q28770" s="142"/>
      <c r="R28770" s="142"/>
      <c r="S28770" s="139"/>
    </row>
    <row r="28771" spans="2:19" ht="15.75" customHeight="1" x14ac:dyDescent="0.25">
      <c r="B28771" s="106"/>
      <c r="C28771" s="106"/>
      <c r="D28771" s="139"/>
      <c r="P28771" s="142"/>
      <c r="Q28771" s="142"/>
      <c r="R28771" s="142"/>
      <c r="S28771" s="139"/>
    </row>
    <row r="28772" spans="2:19" ht="15.75" customHeight="1" x14ac:dyDescent="0.25">
      <c r="B28772" s="106"/>
      <c r="C28772" s="106"/>
      <c r="D28772" s="139"/>
      <c r="P28772" s="142"/>
      <c r="Q28772" s="142"/>
      <c r="R28772" s="142"/>
      <c r="S28772" s="139"/>
    </row>
    <row r="28773" spans="2:19" ht="15.75" customHeight="1" x14ac:dyDescent="0.25">
      <c r="B28773" s="106"/>
      <c r="C28773" s="106"/>
      <c r="D28773" s="139"/>
      <c r="P28773" s="142"/>
      <c r="Q28773" s="142"/>
      <c r="R28773" s="142"/>
      <c r="S28773" s="139"/>
    </row>
    <row r="28774" spans="2:19" ht="15.75" customHeight="1" x14ac:dyDescent="0.25">
      <c r="B28774" s="106"/>
      <c r="C28774" s="106"/>
      <c r="D28774" s="139"/>
      <c r="P28774" s="142"/>
      <c r="Q28774" s="142"/>
      <c r="R28774" s="142"/>
      <c r="S28774" s="139"/>
    </row>
    <row r="28775" spans="2:19" ht="15.75" customHeight="1" x14ac:dyDescent="0.25">
      <c r="B28775" s="106"/>
      <c r="C28775" s="106"/>
      <c r="D28775" s="139"/>
      <c r="P28775" s="142"/>
      <c r="Q28775" s="142"/>
      <c r="R28775" s="142"/>
      <c r="S28775" s="139"/>
    </row>
    <row r="28776" spans="2:19" ht="15.75" customHeight="1" x14ac:dyDescent="0.25">
      <c r="B28776" s="106"/>
      <c r="C28776" s="106"/>
      <c r="D28776" s="139"/>
      <c r="P28776" s="142"/>
      <c r="Q28776" s="142"/>
      <c r="R28776" s="142"/>
      <c r="S28776" s="139"/>
    </row>
    <row r="28777" spans="2:19" ht="15.75" customHeight="1" x14ac:dyDescent="0.25">
      <c r="B28777" s="106"/>
      <c r="C28777" s="106"/>
      <c r="D28777" s="139"/>
      <c r="P28777" s="142"/>
      <c r="Q28777" s="142"/>
      <c r="R28777" s="142"/>
      <c r="S28777" s="139"/>
    </row>
    <row r="28778" spans="2:19" ht="15.75" customHeight="1" x14ac:dyDescent="0.25">
      <c r="B28778" s="106"/>
      <c r="C28778" s="106"/>
      <c r="D28778" s="139"/>
      <c r="P28778" s="142"/>
      <c r="Q28778" s="142"/>
      <c r="R28778" s="142"/>
      <c r="S28778" s="139"/>
    </row>
    <row r="28779" spans="2:19" ht="15.75" customHeight="1" x14ac:dyDescent="0.25">
      <c r="B28779" s="106"/>
      <c r="C28779" s="106"/>
      <c r="D28779" s="139"/>
      <c r="P28779" s="142"/>
      <c r="Q28779" s="142"/>
      <c r="R28779" s="142"/>
      <c r="S28779" s="139"/>
    </row>
    <row r="28780" spans="2:19" ht="15.75" customHeight="1" x14ac:dyDescent="0.25">
      <c r="B28780" s="106"/>
      <c r="C28780" s="106"/>
      <c r="D28780" s="139"/>
      <c r="P28780" s="142"/>
      <c r="Q28780" s="142"/>
      <c r="R28780" s="142"/>
      <c r="S28780" s="139"/>
    </row>
    <row r="28781" spans="2:19" ht="15.75" customHeight="1" x14ac:dyDescent="0.25">
      <c r="B28781" s="106"/>
      <c r="C28781" s="106"/>
      <c r="D28781" s="139"/>
      <c r="P28781" s="142"/>
      <c r="Q28781" s="142"/>
      <c r="R28781" s="142"/>
      <c r="S28781" s="139"/>
    </row>
    <row r="28782" spans="2:19" ht="15.75" customHeight="1" x14ac:dyDescent="0.25">
      <c r="B28782" s="106"/>
      <c r="C28782" s="106"/>
      <c r="D28782" s="139"/>
      <c r="P28782" s="142"/>
      <c r="Q28782" s="142"/>
      <c r="R28782" s="142"/>
      <c r="S28782" s="139"/>
    </row>
    <row r="28783" spans="2:19" ht="15.75" customHeight="1" x14ac:dyDescent="0.25">
      <c r="B28783" s="106"/>
      <c r="C28783" s="106"/>
      <c r="D28783" s="139"/>
      <c r="P28783" s="142"/>
      <c r="Q28783" s="142"/>
      <c r="R28783" s="142"/>
      <c r="S28783" s="139"/>
    </row>
    <row r="28784" spans="2:19" ht="15.75" customHeight="1" x14ac:dyDescent="0.25">
      <c r="B28784" s="106"/>
      <c r="C28784" s="106"/>
      <c r="D28784" s="139"/>
      <c r="P28784" s="142"/>
      <c r="Q28784" s="142"/>
      <c r="R28784" s="142"/>
      <c r="S28784" s="139"/>
    </row>
    <row r="28785" spans="2:19" ht="15.75" customHeight="1" x14ac:dyDescent="0.25">
      <c r="B28785" s="106"/>
      <c r="C28785" s="106"/>
      <c r="D28785" s="139"/>
      <c r="P28785" s="142"/>
      <c r="Q28785" s="142"/>
      <c r="R28785" s="142"/>
      <c r="S28785" s="139"/>
    </row>
    <row r="28786" spans="2:19" ht="15.75" customHeight="1" x14ac:dyDescent="0.25">
      <c r="B28786" s="106"/>
      <c r="C28786" s="106"/>
      <c r="D28786" s="139"/>
      <c r="P28786" s="142"/>
      <c r="Q28786" s="142"/>
      <c r="R28786" s="142"/>
      <c r="S28786" s="139"/>
    </row>
    <row r="28787" spans="2:19" ht="15.75" customHeight="1" x14ac:dyDescent="0.25">
      <c r="B28787" s="106"/>
      <c r="C28787" s="106"/>
      <c r="D28787" s="139"/>
      <c r="P28787" s="142"/>
      <c r="Q28787" s="142"/>
      <c r="R28787" s="142"/>
      <c r="S28787" s="139"/>
    </row>
    <row r="28788" spans="2:19" ht="15.75" customHeight="1" x14ac:dyDescent="0.25">
      <c r="B28788" s="106"/>
      <c r="C28788" s="106"/>
      <c r="D28788" s="139"/>
      <c r="P28788" s="142"/>
      <c r="Q28788" s="142"/>
      <c r="R28788" s="142"/>
      <c r="S28788" s="139"/>
    </row>
    <row r="28789" spans="2:19" ht="15.75" customHeight="1" x14ac:dyDescent="0.25">
      <c r="B28789" s="106"/>
      <c r="C28789" s="106"/>
      <c r="D28789" s="139"/>
      <c r="P28789" s="142"/>
      <c r="Q28789" s="142"/>
      <c r="R28789" s="142"/>
      <c r="S28789" s="139"/>
    </row>
    <row r="28790" spans="2:19" ht="15.75" customHeight="1" x14ac:dyDescent="0.25">
      <c r="B28790" s="106"/>
      <c r="C28790" s="106"/>
      <c r="D28790" s="139"/>
      <c r="P28790" s="142"/>
      <c r="Q28790" s="142"/>
      <c r="R28790" s="142"/>
      <c r="S28790" s="139"/>
    </row>
    <row r="28791" spans="2:19" ht="15.75" customHeight="1" x14ac:dyDescent="0.25">
      <c r="B28791" s="106"/>
      <c r="C28791" s="106"/>
      <c r="D28791" s="139"/>
      <c r="P28791" s="142"/>
      <c r="Q28791" s="142"/>
      <c r="R28791" s="142"/>
      <c r="S28791" s="139"/>
    </row>
    <row r="28792" spans="2:19" ht="15.75" customHeight="1" x14ac:dyDescent="0.25">
      <c r="B28792" s="106"/>
      <c r="C28792" s="106"/>
      <c r="D28792" s="139"/>
      <c r="P28792" s="142"/>
      <c r="Q28792" s="142"/>
      <c r="R28792" s="142"/>
      <c r="S28792" s="139"/>
    </row>
    <row r="28793" spans="2:19" ht="15.75" customHeight="1" x14ac:dyDescent="0.25">
      <c r="B28793" s="106"/>
      <c r="C28793" s="106"/>
      <c r="D28793" s="139"/>
      <c r="P28793" s="142"/>
      <c r="Q28793" s="142"/>
      <c r="R28793" s="142"/>
      <c r="S28793" s="139"/>
    </row>
    <row r="28794" spans="2:19" ht="15.75" customHeight="1" x14ac:dyDescent="0.25">
      <c r="B28794" s="106"/>
      <c r="C28794" s="106"/>
      <c r="D28794" s="139"/>
      <c r="P28794" s="142"/>
      <c r="Q28794" s="142"/>
      <c r="R28794" s="142"/>
      <c r="S28794" s="139"/>
    </row>
    <row r="28795" spans="2:19" ht="15.75" customHeight="1" x14ac:dyDescent="0.25">
      <c r="B28795" s="106"/>
      <c r="C28795" s="106"/>
      <c r="D28795" s="139"/>
      <c r="P28795" s="142"/>
      <c r="Q28795" s="142"/>
      <c r="R28795" s="142"/>
      <c r="S28795" s="139"/>
    </row>
    <row r="28796" spans="2:19" ht="15.75" customHeight="1" x14ac:dyDescent="0.25">
      <c r="B28796" s="106"/>
      <c r="C28796" s="106"/>
      <c r="D28796" s="139"/>
      <c r="P28796" s="142"/>
      <c r="Q28796" s="142"/>
      <c r="R28796" s="142"/>
      <c r="S28796" s="139"/>
    </row>
    <row r="28797" spans="2:19" ht="15.75" customHeight="1" x14ac:dyDescent="0.25">
      <c r="B28797" s="106"/>
      <c r="C28797" s="106"/>
      <c r="D28797" s="139"/>
      <c r="P28797" s="142"/>
      <c r="Q28797" s="142"/>
      <c r="R28797" s="142"/>
      <c r="S28797" s="139"/>
    </row>
    <row r="28798" spans="2:19" ht="15.75" customHeight="1" x14ac:dyDescent="0.25">
      <c r="B28798" s="106"/>
      <c r="C28798" s="106"/>
      <c r="D28798" s="139"/>
      <c r="P28798" s="142"/>
      <c r="Q28798" s="142"/>
      <c r="R28798" s="142"/>
      <c r="S28798" s="139"/>
    </row>
    <row r="28799" spans="2:19" ht="15.75" customHeight="1" x14ac:dyDescent="0.25">
      <c r="B28799" s="106"/>
      <c r="C28799" s="106"/>
      <c r="D28799" s="139"/>
      <c r="P28799" s="142"/>
      <c r="Q28799" s="142"/>
      <c r="R28799" s="142"/>
      <c r="S28799" s="139"/>
    </row>
    <row r="28800" spans="2:19" ht="15.75" customHeight="1" x14ac:dyDescent="0.25">
      <c r="B28800" s="106"/>
      <c r="C28800" s="106"/>
      <c r="D28800" s="139"/>
      <c r="P28800" s="142"/>
      <c r="Q28800" s="142"/>
      <c r="R28800" s="142"/>
      <c r="S28800" s="139"/>
    </row>
    <row r="28801" spans="2:19" ht="15.75" customHeight="1" x14ac:dyDescent="0.25">
      <c r="B28801" s="106"/>
      <c r="C28801" s="106"/>
      <c r="D28801" s="139"/>
      <c r="P28801" s="142"/>
      <c r="Q28801" s="142"/>
      <c r="R28801" s="142"/>
      <c r="S28801" s="139"/>
    </row>
    <row r="28802" spans="2:19" ht="15.75" customHeight="1" x14ac:dyDescent="0.25">
      <c r="B28802" s="106"/>
      <c r="C28802" s="106"/>
      <c r="D28802" s="139"/>
      <c r="P28802" s="142"/>
      <c r="Q28802" s="142"/>
      <c r="R28802" s="142"/>
      <c r="S28802" s="139"/>
    </row>
    <row r="28803" spans="2:19" ht="15.75" customHeight="1" x14ac:dyDescent="0.25">
      <c r="B28803" s="106"/>
      <c r="C28803" s="106"/>
      <c r="D28803" s="139"/>
      <c r="P28803" s="142"/>
      <c r="Q28803" s="142"/>
      <c r="R28803" s="142"/>
      <c r="S28803" s="139"/>
    </row>
    <row r="28804" spans="2:19" ht="15.75" customHeight="1" x14ac:dyDescent="0.25">
      <c r="B28804" s="106"/>
      <c r="C28804" s="106"/>
      <c r="D28804" s="139"/>
      <c r="P28804" s="142"/>
      <c r="Q28804" s="142"/>
      <c r="R28804" s="142"/>
      <c r="S28804" s="139"/>
    </row>
    <row r="28805" spans="2:19" ht="15.75" customHeight="1" x14ac:dyDescent="0.25">
      <c r="B28805" s="106"/>
      <c r="C28805" s="106"/>
      <c r="D28805" s="139"/>
      <c r="P28805" s="142"/>
      <c r="Q28805" s="142"/>
      <c r="R28805" s="142"/>
      <c r="S28805" s="139"/>
    </row>
    <row r="28806" spans="2:19" ht="15.75" customHeight="1" x14ac:dyDescent="0.25">
      <c r="B28806" s="106"/>
      <c r="C28806" s="106"/>
      <c r="D28806" s="139"/>
      <c r="P28806" s="142"/>
      <c r="Q28806" s="142"/>
      <c r="R28806" s="142"/>
      <c r="S28806" s="139"/>
    </row>
    <row r="28807" spans="2:19" ht="15.75" customHeight="1" x14ac:dyDescent="0.25">
      <c r="B28807" s="106"/>
      <c r="C28807" s="106"/>
      <c r="D28807" s="139"/>
      <c r="P28807" s="142"/>
      <c r="Q28807" s="142"/>
      <c r="R28807" s="142"/>
      <c r="S28807" s="139"/>
    </row>
    <row r="28808" spans="2:19" ht="15.75" customHeight="1" x14ac:dyDescent="0.25">
      <c r="B28808" s="106"/>
      <c r="C28808" s="106"/>
      <c r="D28808" s="139"/>
      <c r="P28808" s="142"/>
      <c r="Q28808" s="142"/>
      <c r="R28808" s="142"/>
      <c r="S28808" s="139"/>
    </row>
    <row r="28809" spans="2:19" ht="15.75" customHeight="1" x14ac:dyDescent="0.25">
      <c r="B28809" s="106"/>
      <c r="C28809" s="106"/>
      <c r="D28809" s="139"/>
      <c r="P28809" s="142"/>
      <c r="Q28809" s="142"/>
      <c r="R28809" s="142"/>
      <c r="S28809" s="139"/>
    </row>
    <row r="28810" spans="2:19" ht="15.75" customHeight="1" x14ac:dyDescent="0.25">
      <c r="B28810" s="106"/>
      <c r="C28810" s="106"/>
      <c r="D28810" s="139"/>
      <c r="P28810" s="142"/>
      <c r="Q28810" s="142"/>
      <c r="R28810" s="142"/>
      <c r="S28810" s="139"/>
    </row>
    <row r="28811" spans="2:19" ht="15.75" customHeight="1" x14ac:dyDescent="0.25">
      <c r="B28811" s="106"/>
      <c r="C28811" s="106"/>
      <c r="D28811" s="139"/>
      <c r="P28811" s="142"/>
      <c r="Q28811" s="142"/>
      <c r="R28811" s="142"/>
      <c r="S28811" s="139"/>
    </row>
    <row r="28812" spans="2:19" ht="15.75" customHeight="1" x14ac:dyDescent="0.25">
      <c r="B28812" s="106"/>
      <c r="C28812" s="106"/>
      <c r="D28812" s="139"/>
      <c r="P28812" s="142"/>
      <c r="Q28812" s="142"/>
      <c r="R28812" s="142"/>
      <c r="S28812" s="139"/>
    </row>
    <row r="28813" spans="2:19" ht="15.75" customHeight="1" x14ac:dyDescent="0.25">
      <c r="B28813" s="106"/>
      <c r="C28813" s="106"/>
      <c r="D28813" s="139"/>
      <c r="P28813" s="142"/>
      <c r="Q28813" s="142"/>
      <c r="R28813" s="142"/>
      <c r="S28813" s="139"/>
    </row>
    <row r="28814" spans="2:19" ht="15.75" customHeight="1" x14ac:dyDescent="0.25">
      <c r="B28814" s="106"/>
      <c r="C28814" s="106"/>
      <c r="D28814" s="139"/>
      <c r="P28814" s="142"/>
      <c r="Q28814" s="142"/>
      <c r="R28814" s="142"/>
      <c r="S28814" s="139"/>
    </row>
    <row r="28815" spans="2:19" ht="15.75" customHeight="1" x14ac:dyDescent="0.25">
      <c r="B28815" s="106"/>
      <c r="C28815" s="106"/>
      <c r="D28815" s="139"/>
      <c r="P28815" s="142"/>
      <c r="Q28815" s="142"/>
      <c r="R28815" s="142"/>
      <c r="S28815" s="139"/>
    </row>
    <row r="28816" spans="2:19" ht="15.75" customHeight="1" x14ac:dyDescent="0.25">
      <c r="B28816" s="106"/>
      <c r="C28816" s="106"/>
      <c r="D28816" s="139"/>
      <c r="P28816" s="142"/>
      <c r="Q28816" s="142"/>
      <c r="R28816" s="142"/>
      <c r="S28816" s="139"/>
    </row>
    <row r="28817" spans="2:19" ht="15.75" customHeight="1" x14ac:dyDescent="0.25">
      <c r="B28817" s="106"/>
      <c r="C28817" s="106"/>
      <c r="D28817" s="139"/>
      <c r="P28817" s="142"/>
      <c r="Q28817" s="142"/>
      <c r="R28817" s="142"/>
      <c r="S28817" s="139"/>
    </row>
    <row r="28818" spans="2:19" ht="15.75" customHeight="1" x14ac:dyDescent="0.25">
      <c r="B28818" s="106"/>
      <c r="C28818" s="106"/>
      <c r="D28818" s="139"/>
      <c r="P28818" s="142"/>
      <c r="Q28818" s="142"/>
      <c r="R28818" s="142"/>
      <c r="S28818" s="139"/>
    </row>
    <row r="28819" spans="2:19" ht="15.75" customHeight="1" x14ac:dyDescent="0.25">
      <c r="B28819" s="106"/>
      <c r="C28819" s="106"/>
      <c r="D28819" s="139"/>
      <c r="P28819" s="142"/>
      <c r="Q28819" s="142"/>
      <c r="R28819" s="142"/>
      <c r="S28819" s="139"/>
    </row>
    <row r="28820" spans="2:19" ht="15.75" customHeight="1" x14ac:dyDescent="0.25">
      <c r="B28820" s="106"/>
      <c r="C28820" s="106"/>
      <c r="D28820" s="139"/>
      <c r="P28820" s="142"/>
      <c r="Q28820" s="142"/>
      <c r="R28820" s="142"/>
      <c r="S28820" s="139"/>
    </row>
    <row r="28821" spans="2:19" ht="15.75" customHeight="1" x14ac:dyDescent="0.25">
      <c r="B28821" s="106"/>
      <c r="C28821" s="106"/>
      <c r="D28821" s="139"/>
      <c r="P28821" s="142"/>
      <c r="Q28821" s="142"/>
      <c r="R28821" s="142"/>
      <c r="S28821" s="139"/>
    </row>
    <row r="28822" spans="2:19" ht="15.75" customHeight="1" x14ac:dyDescent="0.25">
      <c r="B28822" s="106"/>
      <c r="C28822" s="106"/>
      <c r="D28822" s="139"/>
      <c r="P28822" s="142"/>
      <c r="Q28822" s="142"/>
      <c r="R28822" s="142"/>
      <c r="S28822" s="139"/>
    </row>
    <row r="28823" spans="2:19" ht="15.75" customHeight="1" x14ac:dyDescent="0.25">
      <c r="B28823" s="106"/>
      <c r="C28823" s="106"/>
      <c r="D28823" s="139"/>
      <c r="P28823" s="142"/>
      <c r="Q28823" s="142"/>
      <c r="R28823" s="142"/>
      <c r="S28823" s="139"/>
    </row>
    <row r="28824" spans="2:19" ht="15.75" customHeight="1" x14ac:dyDescent="0.25">
      <c r="B28824" s="106"/>
      <c r="C28824" s="106"/>
      <c r="D28824" s="139"/>
      <c r="P28824" s="142"/>
      <c r="Q28824" s="142"/>
      <c r="R28824" s="142"/>
      <c r="S28824" s="139"/>
    </row>
    <row r="28825" spans="2:19" ht="15.75" customHeight="1" x14ac:dyDescent="0.25">
      <c r="B28825" s="106"/>
      <c r="C28825" s="106"/>
      <c r="D28825" s="139"/>
      <c r="P28825" s="142"/>
      <c r="Q28825" s="142"/>
      <c r="R28825" s="142"/>
      <c r="S28825" s="139"/>
    </row>
    <row r="28826" spans="2:19" ht="15.75" customHeight="1" x14ac:dyDescent="0.25">
      <c r="B28826" s="106"/>
      <c r="C28826" s="106"/>
      <c r="D28826" s="139"/>
      <c r="P28826" s="142"/>
      <c r="Q28826" s="142"/>
      <c r="R28826" s="142"/>
      <c r="S28826" s="139"/>
    </row>
    <row r="28827" spans="2:19" ht="15.75" customHeight="1" x14ac:dyDescent="0.25">
      <c r="B28827" s="106"/>
      <c r="C28827" s="106"/>
      <c r="D28827" s="139"/>
      <c r="P28827" s="142"/>
      <c r="Q28827" s="142"/>
      <c r="R28827" s="142"/>
      <c r="S28827" s="139"/>
    </row>
    <row r="28828" spans="2:19" ht="15.75" customHeight="1" x14ac:dyDescent="0.25">
      <c r="B28828" s="106"/>
      <c r="C28828" s="106"/>
      <c r="D28828" s="139"/>
      <c r="P28828" s="142"/>
      <c r="Q28828" s="142"/>
      <c r="R28828" s="142"/>
      <c r="S28828" s="139"/>
    </row>
    <row r="28829" spans="2:19" ht="15.75" customHeight="1" x14ac:dyDescent="0.25">
      <c r="B28829" s="106"/>
      <c r="C28829" s="106"/>
      <c r="D28829" s="139"/>
      <c r="P28829" s="142"/>
      <c r="Q28829" s="142"/>
      <c r="R28829" s="142"/>
      <c r="S28829" s="139"/>
    </row>
    <row r="28830" spans="2:19" ht="15.75" customHeight="1" x14ac:dyDescent="0.25">
      <c r="B28830" s="106"/>
      <c r="C28830" s="106"/>
      <c r="D28830" s="139"/>
      <c r="P28830" s="142"/>
      <c r="Q28830" s="142"/>
      <c r="R28830" s="142"/>
      <c r="S28830" s="139"/>
    </row>
    <row r="28831" spans="2:19" ht="15.75" customHeight="1" x14ac:dyDescent="0.25">
      <c r="B28831" s="106"/>
      <c r="C28831" s="106"/>
      <c r="D28831" s="139"/>
      <c r="P28831" s="142"/>
      <c r="Q28831" s="142"/>
      <c r="R28831" s="142"/>
      <c r="S28831" s="139"/>
    </row>
    <row r="28832" spans="2:19" ht="15.75" customHeight="1" x14ac:dyDescent="0.25">
      <c r="B28832" s="106"/>
      <c r="C28832" s="106"/>
      <c r="D28832" s="139"/>
      <c r="P28832" s="142"/>
      <c r="Q28832" s="142"/>
      <c r="R28832" s="142"/>
      <c r="S28832" s="139"/>
    </row>
    <row r="28833" spans="2:19" ht="15.75" customHeight="1" x14ac:dyDescent="0.25">
      <c r="B28833" s="106"/>
      <c r="C28833" s="106"/>
      <c r="D28833" s="139"/>
      <c r="P28833" s="142"/>
      <c r="Q28833" s="142"/>
      <c r="R28833" s="142"/>
      <c r="S28833" s="139"/>
    </row>
    <row r="28834" spans="2:19" ht="15.75" customHeight="1" x14ac:dyDescent="0.25">
      <c r="B28834" s="106"/>
      <c r="C28834" s="106"/>
      <c r="D28834" s="139"/>
      <c r="P28834" s="142"/>
      <c r="Q28834" s="142"/>
      <c r="R28834" s="142"/>
      <c r="S28834" s="139"/>
    </row>
    <row r="28835" spans="2:19" ht="15.75" customHeight="1" x14ac:dyDescent="0.25">
      <c r="B28835" s="106"/>
      <c r="C28835" s="106"/>
      <c r="D28835" s="139"/>
      <c r="P28835" s="142"/>
      <c r="Q28835" s="142"/>
      <c r="R28835" s="142"/>
      <c r="S28835" s="139"/>
    </row>
    <row r="28836" spans="2:19" ht="15.75" customHeight="1" x14ac:dyDescent="0.25">
      <c r="B28836" s="106"/>
      <c r="C28836" s="106"/>
      <c r="D28836" s="139"/>
      <c r="P28836" s="142"/>
      <c r="Q28836" s="142"/>
      <c r="R28836" s="142"/>
      <c r="S28836" s="139"/>
    </row>
    <row r="28837" spans="2:19" ht="15.75" customHeight="1" x14ac:dyDescent="0.25">
      <c r="B28837" s="106"/>
      <c r="C28837" s="106"/>
      <c r="D28837" s="139"/>
      <c r="P28837" s="142"/>
      <c r="Q28837" s="142"/>
      <c r="R28837" s="142"/>
      <c r="S28837" s="139"/>
    </row>
    <row r="28838" spans="2:19" ht="15.75" customHeight="1" x14ac:dyDescent="0.25">
      <c r="B28838" s="106"/>
      <c r="C28838" s="106"/>
      <c r="D28838" s="139"/>
      <c r="P28838" s="142"/>
      <c r="Q28838" s="142"/>
      <c r="R28838" s="142"/>
      <c r="S28838" s="139"/>
    </row>
    <row r="28839" spans="2:19" ht="15.75" customHeight="1" x14ac:dyDescent="0.25">
      <c r="B28839" s="106"/>
      <c r="C28839" s="106"/>
      <c r="D28839" s="139"/>
      <c r="P28839" s="142"/>
      <c r="Q28839" s="142"/>
      <c r="R28839" s="142"/>
      <c r="S28839" s="139"/>
    </row>
    <row r="28840" spans="2:19" ht="15.75" customHeight="1" x14ac:dyDescent="0.25">
      <c r="B28840" s="106"/>
      <c r="C28840" s="106"/>
      <c r="D28840" s="139"/>
      <c r="P28840" s="142"/>
      <c r="Q28840" s="142"/>
      <c r="R28840" s="142"/>
      <c r="S28840" s="139"/>
    </row>
    <row r="28841" spans="2:19" ht="15.75" customHeight="1" x14ac:dyDescent="0.25">
      <c r="B28841" s="106"/>
      <c r="C28841" s="106"/>
      <c r="D28841" s="139"/>
      <c r="P28841" s="142"/>
      <c r="Q28841" s="142"/>
      <c r="R28841" s="142"/>
      <c r="S28841" s="139"/>
    </row>
    <row r="28842" spans="2:19" ht="15.75" customHeight="1" x14ac:dyDescent="0.25">
      <c r="B28842" s="106"/>
      <c r="C28842" s="106"/>
      <c r="D28842" s="139"/>
      <c r="P28842" s="142"/>
      <c r="Q28842" s="142"/>
      <c r="R28842" s="142"/>
      <c r="S28842" s="139"/>
    </row>
    <row r="28843" spans="2:19" ht="15.75" customHeight="1" x14ac:dyDescent="0.25">
      <c r="B28843" s="106"/>
      <c r="C28843" s="106"/>
      <c r="D28843" s="139"/>
      <c r="P28843" s="142"/>
      <c r="Q28843" s="142"/>
      <c r="R28843" s="142"/>
      <c r="S28843" s="139"/>
    </row>
    <row r="28844" spans="2:19" ht="15.75" customHeight="1" x14ac:dyDescent="0.25">
      <c r="B28844" s="106"/>
      <c r="C28844" s="106"/>
      <c r="D28844" s="139"/>
      <c r="P28844" s="142"/>
      <c r="Q28844" s="142"/>
      <c r="R28844" s="142"/>
      <c r="S28844" s="139"/>
    </row>
    <row r="28845" spans="2:19" ht="15.75" customHeight="1" x14ac:dyDescent="0.25">
      <c r="B28845" s="106"/>
      <c r="C28845" s="106"/>
      <c r="D28845" s="139"/>
      <c r="P28845" s="142"/>
      <c r="Q28845" s="142"/>
      <c r="R28845" s="142"/>
      <c r="S28845" s="139"/>
    </row>
    <row r="28846" spans="2:19" ht="15.75" customHeight="1" x14ac:dyDescent="0.25">
      <c r="B28846" s="106"/>
      <c r="C28846" s="106"/>
      <c r="D28846" s="139"/>
      <c r="P28846" s="142"/>
      <c r="Q28846" s="142"/>
      <c r="R28846" s="142"/>
      <c r="S28846" s="139"/>
    </row>
    <row r="28847" spans="2:19" ht="15.75" customHeight="1" x14ac:dyDescent="0.25">
      <c r="B28847" s="106"/>
      <c r="C28847" s="106"/>
      <c r="D28847" s="139"/>
      <c r="P28847" s="142"/>
      <c r="Q28847" s="142"/>
      <c r="R28847" s="142"/>
      <c r="S28847" s="139"/>
    </row>
    <row r="28848" spans="2:19" ht="15.75" customHeight="1" x14ac:dyDescent="0.25">
      <c r="B28848" s="106"/>
      <c r="C28848" s="106"/>
      <c r="D28848" s="139"/>
      <c r="P28848" s="142"/>
      <c r="Q28848" s="142"/>
      <c r="R28848" s="142"/>
      <c r="S28848" s="139"/>
    </row>
    <row r="28849" spans="2:19" ht="15.75" customHeight="1" x14ac:dyDescent="0.25">
      <c r="B28849" s="106"/>
      <c r="C28849" s="106"/>
      <c r="D28849" s="139"/>
      <c r="P28849" s="142"/>
      <c r="Q28849" s="142"/>
      <c r="R28849" s="142"/>
      <c r="S28849" s="139"/>
    </row>
    <row r="28850" spans="2:19" ht="15.75" customHeight="1" x14ac:dyDescent="0.25">
      <c r="B28850" s="106"/>
      <c r="C28850" s="106"/>
      <c r="D28850" s="139"/>
      <c r="P28850" s="142"/>
      <c r="Q28850" s="142"/>
      <c r="R28850" s="142"/>
      <c r="S28850" s="139"/>
    </row>
    <row r="28851" spans="2:19" ht="15.75" customHeight="1" x14ac:dyDescent="0.25">
      <c r="B28851" s="106"/>
      <c r="C28851" s="106"/>
      <c r="D28851" s="139"/>
      <c r="P28851" s="142"/>
      <c r="Q28851" s="142"/>
      <c r="R28851" s="142"/>
      <c r="S28851" s="139"/>
    </row>
    <row r="28852" spans="2:19" ht="15.75" customHeight="1" x14ac:dyDescent="0.25">
      <c r="B28852" s="106"/>
      <c r="C28852" s="106"/>
      <c r="D28852" s="139"/>
      <c r="P28852" s="142"/>
      <c r="Q28852" s="142"/>
      <c r="R28852" s="142"/>
      <c r="S28852" s="139"/>
    </row>
    <row r="28853" spans="2:19" ht="15.75" customHeight="1" x14ac:dyDescent="0.25">
      <c r="B28853" s="106"/>
      <c r="C28853" s="106"/>
      <c r="D28853" s="139"/>
      <c r="P28853" s="142"/>
      <c r="Q28853" s="142"/>
      <c r="R28853" s="142"/>
      <c r="S28853" s="139"/>
    </row>
    <row r="28854" spans="2:19" ht="15.75" customHeight="1" x14ac:dyDescent="0.25">
      <c r="B28854" s="106"/>
      <c r="C28854" s="106"/>
      <c r="D28854" s="139"/>
      <c r="P28854" s="142"/>
      <c r="Q28854" s="142"/>
      <c r="R28854" s="142"/>
      <c r="S28854" s="139"/>
    </row>
    <row r="28855" spans="2:19" ht="15.75" customHeight="1" x14ac:dyDescent="0.25">
      <c r="B28855" s="106"/>
      <c r="C28855" s="106"/>
      <c r="D28855" s="139"/>
      <c r="P28855" s="142"/>
      <c r="Q28855" s="142"/>
      <c r="R28855" s="142"/>
      <c r="S28855" s="139"/>
    </row>
    <row r="28856" spans="2:19" ht="15.75" customHeight="1" x14ac:dyDescent="0.25">
      <c r="B28856" s="106"/>
      <c r="C28856" s="106"/>
      <c r="D28856" s="139"/>
      <c r="P28856" s="142"/>
      <c r="Q28856" s="142"/>
      <c r="R28856" s="142"/>
      <c r="S28856" s="139"/>
    </row>
    <row r="28857" spans="2:19" ht="15.75" customHeight="1" x14ac:dyDescent="0.25">
      <c r="B28857" s="106"/>
      <c r="C28857" s="106"/>
      <c r="D28857" s="139"/>
      <c r="P28857" s="142"/>
      <c r="Q28857" s="142"/>
      <c r="R28857" s="142"/>
      <c r="S28857" s="139"/>
    </row>
    <row r="28858" spans="2:19" ht="15.75" customHeight="1" x14ac:dyDescent="0.25">
      <c r="B28858" s="106"/>
      <c r="C28858" s="106"/>
      <c r="D28858" s="139"/>
      <c r="P28858" s="142"/>
      <c r="Q28858" s="142"/>
      <c r="R28858" s="142"/>
      <c r="S28858" s="139"/>
    </row>
    <row r="28859" spans="2:19" ht="15.75" customHeight="1" x14ac:dyDescent="0.25">
      <c r="B28859" s="106"/>
      <c r="C28859" s="106"/>
      <c r="D28859" s="139"/>
      <c r="P28859" s="142"/>
      <c r="Q28859" s="142"/>
      <c r="R28859" s="142"/>
      <c r="S28859" s="139"/>
    </row>
    <row r="28860" spans="2:19" ht="15.75" customHeight="1" x14ac:dyDescent="0.25">
      <c r="B28860" s="106"/>
      <c r="C28860" s="106"/>
      <c r="D28860" s="139"/>
      <c r="P28860" s="142"/>
      <c r="Q28860" s="142"/>
      <c r="R28860" s="142"/>
      <c r="S28860" s="139"/>
    </row>
    <row r="28861" spans="2:19" ht="15.75" customHeight="1" x14ac:dyDescent="0.25">
      <c r="B28861" s="106"/>
      <c r="C28861" s="106"/>
      <c r="D28861" s="139"/>
      <c r="P28861" s="142"/>
      <c r="Q28861" s="142"/>
      <c r="R28861" s="142"/>
      <c r="S28861" s="139"/>
    </row>
    <row r="28862" spans="2:19" ht="15.75" customHeight="1" x14ac:dyDescent="0.25">
      <c r="B28862" s="106"/>
      <c r="C28862" s="106"/>
      <c r="D28862" s="139"/>
      <c r="P28862" s="142"/>
      <c r="Q28862" s="142"/>
      <c r="R28862" s="142"/>
      <c r="S28862" s="139"/>
    </row>
    <row r="28863" spans="2:19" ht="15.75" customHeight="1" x14ac:dyDescent="0.25">
      <c r="B28863" s="106"/>
      <c r="C28863" s="106"/>
      <c r="D28863" s="139"/>
      <c r="P28863" s="142"/>
      <c r="Q28863" s="142"/>
      <c r="R28863" s="142"/>
      <c r="S28863" s="139"/>
    </row>
    <row r="28864" spans="2:19" ht="15.75" customHeight="1" x14ac:dyDescent="0.25">
      <c r="B28864" s="106"/>
      <c r="C28864" s="106"/>
      <c r="D28864" s="139"/>
      <c r="P28864" s="142"/>
      <c r="Q28864" s="142"/>
      <c r="R28864" s="142"/>
      <c r="S28864" s="139"/>
    </row>
    <row r="28865" spans="2:19" ht="15.75" customHeight="1" x14ac:dyDescent="0.25">
      <c r="B28865" s="106"/>
      <c r="C28865" s="106"/>
      <c r="D28865" s="139"/>
      <c r="P28865" s="142"/>
      <c r="Q28865" s="142"/>
      <c r="R28865" s="142"/>
      <c r="S28865" s="139"/>
    </row>
    <row r="28866" spans="2:19" ht="15.75" customHeight="1" x14ac:dyDescent="0.25">
      <c r="B28866" s="106"/>
      <c r="C28866" s="106"/>
      <c r="D28866" s="139"/>
      <c r="P28866" s="142"/>
      <c r="Q28866" s="142"/>
      <c r="R28866" s="142"/>
      <c r="S28866" s="139"/>
    </row>
    <row r="28867" spans="2:19" ht="15.75" customHeight="1" x14ac:dyDescent="0.25">
      <c r="B28867" s="106"/>
      <c r="C28867" s="106"/>
      <c r="D28867" s="139"/>
      <c r="P28867" s="142"/>
      <c r="Q28867" s="142"/>
      <c r="R28867" s="142"/>
      <c r="S28867" s="139"/>
    </row>
    <row r="28868" spans="2:19" ht="15.75" customHeight="1" x14ac:dyDescent="0.25">
      <c r="B28868" s="106"/>
      <c r="C28868" s="106"/>
      <c r="D28868" s="139"/>
      <c r="P28868" s="142"/>
      <c r="Q28868" s="142"/>
      <c r="R28868" s="142"/>
      <c r="S28868" s="139"/>
    </row>
    <row r="28869" spans="2:19" ht="15.75" customHeight="1" x14ac:dyDescent="0.25">
      <c r="B28869" s="106"/>
      <c r="C28869" s="106"/>
      <c r="D28869" s="139"/>
      <c r="P28869" s="142"/>
      <c r="Q28869" s="142"/>
      <c r="R28869" s="142"/>
      <c r="S28869" s="139"/>
    </row>
    <row r="28870" spans="2:19" ht="15.75" customHeight="1" x14ac:dyDescent="0.25">
      <c r="B28870" s="106"/>
      <c r="C28870" s="106"/>
      <c r="D28870" s="139"/>
      <c r="P28870" s="142"/>
      <c r="Q28870" s="142"/>
      <c r="R28870" s="142"/>
      <c r="S28870" s="139"/>
    </row>
    <row r="28871" spans="2:19" ht="15.75" customHeight="1" x14ac:dyDescent="0.25">
      <c r="B28871" s="106"/>
      <c r="C28871" s="106"/>
      <c r="D28871" s="139"/>
      <c r="P28871" s="142"/>
      <c r="Q28871" s="142"/>
      <c r="R28871" s="142"/>
      <c r="S28871" s="139"/>
    </row>
    <row r="28872" spans="2:19" ht="15.75" customHeight="1" x14ac:dyDescent="0.25">
      <c r="B28872" s="106"/>
      <c r="C28872" s="106"/>
      <c r="D28872" s="139"/>
      <c r="P28872" s="142"/>
      <c r="Q28872" s="142"/>
      <c r="R28872" s="142"/>
      <c r="S28872" s="139"/>
    </row>
    <row r="28873" spans="2:19" ht="15.75" customHeight="1" x14ac:dyDescent="0.25">
      <c r="B28873" s="106"/>
      <c r="C28873" s="106"/>
      <c r="D28873" s="139"/>
      <c r="P28873" s="142"/>
      <c r="Q28873" s="142"/>
      <c r="R28873" s="142"/>
      <c r="S28873" s="139"/>
    </row>
    <row r="28874" spans="2:19" ht="15.75" customHeight="1" x14ac:dyDescent="0.25">
      <c r="B28874" s="106"/>
      <c r="C28874" s="106"/>
      <c r="D28874" s="139"/>
      <c r="P28874" s="142"/>
      <c r="Q28874" s="142"/>
      <c r="R28874" s="142"/>
      <c r="S28874" s="139"/>
    </row>
    <row r="28875" spans="2:19" ht="15.75" customHeight="1" x14ac:dyDescent="0.25">
      <c r="B28875" s="106"/>
      <c r="C28875" s="106"/>
      <c r="D28875" s="139"/>
      <c r="P28875" s="142"/>
      <c r="Q28875" s="142"/>
      <c r="R28875" s="142"/>
      <c r="S28875" s="139"/>
    </row>
    <row r="28876" spans="2:19" ht="15.75" customHeight="1" x14ac:dyDescent="0.25">
      <c r="B28876" s="106"/>
      <c r="C28876" s="106"/>
      <c r="D28876" s="139"/>
      <c r="P28876" s="142"/>
      <c r="Q28876" s="142"/>
      <c r="R28876" s="142"/>
      <c r="S28876" s="139"/>
    </row>
    <row r="28877" spans="2:19" ht="15.75" customHeight="1" x14ac:dyDescent="0.25">
      <c r="B28877" s="106"/>
      <c r="C28877" s="106"/>
      <c r="D28877" s="139"/>
      <c r="P28877" s="142"/>
      <c r="Q28877" s="142"/>
      <c r="R28877" s="142"/>
      <c r="S28877" s="139"/>
    </row>
    <row r="28878" spans="2:19" ht="15.75" customHeight="1" x14ac:dyDescent="0.25">
      <c r="B28878" s="106"/>
      <c r="C28878" s="106"/>
      <c r="D28878" s="139"/>
      <c r="P28878" s="142"/>
      <c r="Q28878" s="142"/>
      <c r="R28878" s="142"/>
      <c r="S28878" s="139"/>
    </row>
    <row r="28879" spans="2:19" ht="15.75" customHeight="1" x14ac:dyDescent="0.25">
      <c r="B28879" s="106"/>
      <c r="C28879" s="106"/>
      <c r="D28879" s="139"/>
      <c r="P28879" s="142"/>
      <c r="Q28879" s="142"/>
      <c r="R28879" s="142"/>
      <c r="S28879" s="139"/>
    </row>
    <row r="28880" spans="2:19" ht="15.75" customHeight="1" x14ac:dyDescent="0.25">
      <c r="B28880" s="106"/>
      <c r="C28880" s="106"/>
      <c r="D28880" s="139"/>
      <c r="P28880" s="142"/>
      <c r="Q28880" s="142"/>
      <c r="R28880" s="142"/>
      <c r="S28880" s="139"/>
    </row>
    <row r="28881" spans="2:19" ht="15.75" customHeight="1" x14ac:dyDescent="0.25">
      <c r="B28881" s="106"/>
      <c r="C28881" s="106"/>
      <c r="D28881" s="139"/>
      <c r="P28881" s="142"/>
      <c r="Q28881" s="142"/>
      <c r="R28881" s="142"/>
      <c r="S28881" s="139"/>
    </row>
    <row r="28882" spans="2:19" ht="15.75" customHeight="1" x14ac:dyDescent="0.25">
      <c r="B28882" s="106"/>
      <c r="C28882" s="106"/>
      <c r="D28882" s="139"/>
      <c r="P28882" s="142"/>
      <c r="Q28882" s="142"/>
      <c r="R28882" s="142"/>
      <c r="S28882" s="139"/>
    </row>
    <row r="28883" spans="2:19" ht="15.75" customHeight="1" x14ac:dyDescent="0.25">
      <c r="B28883" s="106"/>
      <c r="C28883" s="106"/>
      <c r="D28883" s="139"/>
      <c r="P28883" s="142"/>
      <c r="Q28883" s="142"/>
      <c r="R28883" s="142"/>
      <c r="S28883" s="139"/>
    </row>
    <row r="28884" spans="2:19" ht="15.75" customHeight="1" x14ac:dyDescent="0.25">
      <c r="B28884" s="106"/>
      <c r="C28884" s="106"/>
      <c r="D28884" s="139"/>
      <c r="P28884" s="142"/>
      <c r="Q28884" s="142"/>
      <c r="R28884" s="142"/>
      <c r="S28884" s="139"/>
    </row>
    <row r="28885" spans="2:19" ht="15.75" customHeight="1" x14ac:dyDescent="0.25">
      <c r="B28885" s="106"/>
      <c r="C28885" s="106"/>
      <c r="D28885" s="139"/>
      <c r="P28885" s="142"/>
      <c r="Q28885" s="142"/>
      <c r="R28885" s="142"/>
      <c r="S28885" s="139"/>
    </row>
    <row r="28886" spans="2:19" ht="15.75" customHeight="1" x14ac:dyDescent="0.25">
      <c r="B28886" s="106"/>
      <c r="C28886" s="106"/>
      <c r="D28886" s="139"/>
      <c r="P28886" s="142"/>
      <c r="Q28886" s="142"/>
      <c r="R28886" s="142"/>
      <c r="S28886" s="139"/>
    </row>
    <row r="28887" spans="2:19" ht="15.75" customHeight="1" x14ac:dyDescent="0.25">
      <c r="B28887" s="106"/>
      <c r="C28887" s="106"/>
      <c r="D28887" s="139"/>
      <c r="P28887" s="142"/>
      <c r="Q28887" s="142"/>
      <c r="R28887" s="142"/>
      <c r="S28887" s="139"/>
    </row>
    <row r="28888" spans="2:19" ht="15.75" customHeight="1" x14ac:dyDescent="0.25">
      <c r="B28888" s="106"/>
      <c r="C28888" s="106"/>
      <c r="D28888" s="139"/>
      <c r="P28888" s="142"/>
      <c r="Q28888" s="142"/>
      <c r="R28888" s="142"/>
      <c r="S28888" s="139"/>
    </row>
    <row r="28889" spans="2:19" ht="15.75" customHeight="1" x14ac:dyDescent="0.25">
      <c r="B28889" s="106"/>
      <c r="C28889" s="106"/>
      <c r="D28889" s="139"/>
      <c r="P28889" s="142"/>
      <c r="Q28889" s="142"/>
      <c r="R28889" s="142"/>
      <c r="S28889" s="139"/>
    </row>
    <row r="28890" spans="2:19" ht="15.75" customHeight="1" x14ac:dyDescent="0.25">
      <c r="B28890" s="106"/>
      <c r="C28890" s="106"/>
      <c r="D28890" s="139"/>
      <c r="P28890" s="142"/>
      <c r="Q28890" s="142"/>
      <c r="R28890" s="142"/>
      <c r="S28890" s="139"/>
    </row>
    <row r="28891" spans="2:19" ht="15.75" customHeight="1" x14ac:dyDescent="0.25">
      <c r="B28891" s="106"/>
      <c r="C28891" s="106"/>
      <c r="D28891" s="139"/>
      <c r="P28891" s="142"/>
      <c r="Q28891" s="142"/>
      <c r="R28891" s="142"/>
      <c r="S28891" s="139"/>
    </row>
    <row r="28892" spans="2:19" ht="15.75" customHeight="1" x14ac:dyDescent="0.25">
      <c r="B28892" s="106"/>
      <c r="C28892" s="106"/>
      <c r="D28892" s="139"/>
      <c r="P28892" s="142"/>
      <c r="Q28892" s="142"/>
      <c r="R28892" s="142"/>
      <c r="S28892" s="139"/>
    </row>
    <row r="28893" spans="2:19" ht="15.75" customHeight="1" x14ac:dyDescent="0.25">
      <c r="B28893" s="106"/>
      <c r="C28893" s="106"/>
      <c r="D28893" s="139"/>
      <c r="P28893" s="142"/>
      <c r="Q28893" s="142"/>
      <c r="R28893" s="142"/>
      <c r="S28893" s="139"/>
    </row>
    <row r="28894" spans="2:19" ht="15.75" customHeight="1" x14ac:dyDescent="0.25">
      <c r="B28894" s="106"/>
      <c r="C28894" s="106"/>
      <c r="D28894" s="139"/>
      <c r="P28894" s="142"/>
      <c r="Q28894" s="142"/>
      <c r="R28894" s="142"/>
      <c r="S28894" s="139"/>
    </row>
    <row r="28895" spans="2:19" ht="15.75" customHeight="1" x14ac:dyDescent="0.25">
      <c r="B28895" s="106"/>
      <c r="C28895" s="106"/>
      <c r="D28895" s="139"/>
      <c r="P28895" s="142"/>
      <c r="Q28895" s="142"/>
      <c r="R28895" s="142"/>
      <c r="S28895" s="139"/>
    </row>
    <row r="28896" spans="2:19" ht="15.75" customHeight="1" x14ac:dyDescent="0.25">
      <c r="B28896" s="106"/>
      <c r="C28896" s="106"/>
      <c r="D28896" s="139"/>
      <c r="P28896" s="142"/>
      <c r="Q28896" s="142"/>
      <c r="R28896" s="142"/>
      <c r="S28896" s="139"/>
    </row>
    <row r="28897" spans="2:19" ht="15.75" customHeight="1" x14ac:dyDescent="0.25">
      <c r="B28897" s="106"/>
      <c r="C28897" s="106"/>
      <c r="D28897" s="139"/>
      <c r="P28897" s="142"/>
      <c r="Q28897" s="142"/>
      <c r="R28897" s="142"/>
      <c r="S28897" s="139"/>
    </row>
    <row r="28898" spans="2:19" ht="15.75" customHeight="1" x14ac:dyDescent="0.25">
      <c r="B28898" s="106"/>
      <c r="C28898" s="106"/>
      <c r="D28898" s="139"/>
      <c r="P28898" s="142"/>
      <c r="Q28898" s="142"/>
      <c r="R28898" s="142"/>
      <c r="S28898" s="139"/>
    </row>
    <row r="28899" spans="2:19" ht="15.75" customHeight="1" x14ac:dyDescent="0.25">
      <c r="B28899" s="106"/>
      <c r="C28899" s="106"/>
      <c r="D28899" s="139"/>
      <c r="P28899" s="142"/>
      <c r="Q28899" s="142"/>
      <c r="R28899" s="142"/>
      <c r="S28899" s="139"/>
    </row>
    <row r="28900" spans="2:19" ht="15.75" customHeight="1" x14ac:dyDescent="0.25">
      <c r="B28900" s="106"/>
      <c r="C28900" s="106"/>
      <c r="D28900" s="139"/>
      <c r="P28900" s="142"/>
      <c r="Q28900" s="142"/>
      <c r="R28900" s="142"/>
      <c r="S28900" s="139"/>
    </row>
    <row r="28901" spans="2:19" ht="15.75" customHeight="1" x14ac:dyDescent="0.25">
      <c r="B28901" s="106"/>
      <c r="C28901" s="106"/>
      <c r="D28901" s="139"/>
      <c r="P28901" s="142"/>
      <c r="Q28901" s="142"/>
      <c r="R28901" s="142"/>
      <c r="S28901" s="139"/>
    </row>
    <row r="28902" spans="2:19" ht="15.75" customHeight="1" x14ac:dyDescent="0.25">
      <c r="B28902" s="106"/>
      <c r="C28902" s="106"/>
      <c r="D28902" s="139"/>
      <c r="P28902" s="142"/>
      <c r="Q28902" s="142"/>
      <c r="R28902" s="142"/>
      <c r="S28902" s="139"/>
    </row>
    <row r="28903" spans="2:19" ht="15.75" customHeight="1" x14ac:dyDescent="0.25">
      <c r="B28903" s="106"/>
      <c r="C28903" s="106"/>
      <c r="D28903" s="139"/>
      <c r="P28903" s="142"/>
      <c r="Q28903" s="142"/>
      <c r="R28903" s="142"/>
      <c r="S28903" s="139"/>
    </row>
    <row r="28904" spans="2:19" ht="15.75" customHeight="1" x14ac:dyDescent="0.25">
      <c r="B28904" s="106"/>
      <c r="C28904" s="106"/>
      <c r="D28904" s="139"/>
      <c r="P28904" s="142"/>
      <c r="Q28904" s="142"/>
      <c r="R28904" s="142"/>
      <c r="S28904" s="139"/>
    </row>
    <row r="28905" spans="2:19" ht="15.75" customHeight="1" x14ac:dyDescent="0.25">
      <c r="B28905" s="106"/>
      <c r="C28905" s="106"/>
      <c r="D28905" s="139"/>
      <c r="P28905" s="142"/>
      <c r="Q28905" s="142"/>
      <c r="R28905" s="142"/>
      <c r="S28905" s="139"/>
    </row>
    <row r="28906" spans="2:19" ht="15.75" customHeight="1" x14ac:dyDescent="0.25">
      <c r="B28906" s="106"/>
      <c r="C28906" s="106"/>
      <c r="D28906" s="139"/>
      <c r="P28906" s="142"/>
      <c r="Q28906" s="142"/>
      <c r="R28906" s="142"/>
      <c r="S28906" s="139"/>
    </row>
    <row r="28907" spans="2:19" ht="15.75" customHeight="1" x14ac:dyDescent="0.25">
      <c r="B28907" s="106"/>
      <c r="C28907" s="106"/>
      <c r="D28907" s="139"/>
      <c r="P28907" s="142"/>
      <c r="Q28907" s="142"/>
      <c r="R28907" s="142"/>
      <c r="S28907" s="139"/>
    </row>
    <row r="28908" spans="2:19" ht="15.75" customHeight="1" x14ac:dyDescent="0.25">
      <c r="B28908" s="106"/>
      <c r="C28908" s="106"/>
      <c r="D28908" s="139"/>
      <c r="P28908" s="142"/>
      <c r="Q28908" s="142"/>
      <c r="R28908" s="142"/>
      <c r="S28908" s="139"/>
    </row>
    <row r="28909" spans="2:19" ht="15.75" customHeight="1" x14ac:dyDescent="0.25">
      <c r="B28909" s="106"/>
      <c r="C28909" s="106"/>
      <c r="D28909" s="139"/>
      <c r="P28909" s="142"/>
      <c r="Q28909" s="142"/>
      <c r="R28909" s="142"/>
      <c r="S28909" s="139"/>
    </row>
    <row r="28910" spans="2:19" ht="15.75" customHeight="1" x14ac:dyDescent="0.25">
      <c r="B28910" s="106"/>
      <c r="C28910" s="106"/>
      <c r="D28910" s="139"/>
      <c r="P28910" s="142"/>
      <c r="Q28910" s="142"/>
      <c r="R28910" s="142"/>
      <c r="S28910" s="139"/>
    </row>
    <row r="28911" spans="2:19" ht="15.75" customHeight="1" x14ac:dyDescent="0.25">
      <c r="B28911" s="106"/>
      <c r="C28911" s="106"/>
      <c r="D28911" s="139"/>
      <c r="P28911" s="142"/>
      <c r="Q28911" s="142"/>
      <c r="R28911" s="142"/>
      <c r="S28911" s="139"/>
    </row>
    <row r="28912" spans="2:19" ht="15.75" customHeight="1" x14ac:dyDescent="0.25">
      <c r="B28912" s="106"/>
      <c r="C28912" s="106"/>
      <c r="D28912" s="139"/>
      <c r="P28912" s="142"/>
      <c r="Q28912" s="142"/>
      <c r="R28912" s="142"/>
      <c r="S28912" s="139"/>
    </row>
    <row r="28913" spans="2:19" ht="15.75" customHeight="1" x14ac:dyDescent="0.25">
      <c r="B28913" s="106"/>
      <c r="C28913" s="106"/>
      <c r="D28913" s="139"/>
      <c r="P28913" s="142"/>
      <c r="Q28913" s="142"/>
      <c r="R28913" s="142"/>
      <c r="S28913" s="139"/>
    </row>
    <row r="28914" spans="2:19" ht="15.75" customHeight="1" x14ac:dyDescent="0.25">
      <c r="B28914" s="106"/>
      <c r="C28914" s="106"/>
      <c r="D28914" s="139"/>
      <c r="P28914" s="142"/>
      <c r="Q28914" s="142"/>
      <c r="R28914" s="142"/>
      <c r="S28914" s="139"/>
    </row>
    <row r="28915" spans="2:19" ht="15.75" customHeight="1" x14ac:dyDescent="0.25">
      <c r="B28915" s="106"/>
      <c r="C28915" s="106"/>
      <c r="D28915" s="139"/>
      <c r="P28915" s="142"/>
      <c r="Q28915" s="142"/>
      <c r="R28915" s="142"/>
      <c r="S28915" s="139"/>
    </row>
    <row r="28916" spans="2:19" ht="15.75" customHeight="1" x14ac:dyDescent="0.25">
      <c r="B28916" s="106"/>
      <c r="C28916" s="106"/>
      <c r="D28916" s="139"/>
      <c r="P28916" s="142"/>
      <c r="Q28916" s="142"/>
      <c r="R28916" s="142"/>
      <c r="S28916" s="139"/>
    </row>
    <row r="28917" spans="2:19" ht="15.75" customHeight="1" x14ac:dyDescent="0.25">
      <c r="B28917" s="106"/>
      <c r="C28917" s="106"/>
      <c r="D28917" s="139"/>
      <c r="P28917" s="142"/>
      <c r="Q28917" s="142"/>
      <c r="R28917" s="142"/>
      <c r="S28917" s="139"/>
    </row>
    <row r="28918" spans="2:19" ht="15.75" customHeight="1" x14ac:dyDescent="0.25">
      <c r="B28918" s="106"/>
      <c r="C28918" s="106"/>
      <c r="D28918" s="139"/>
      <c r="P28918" s="142"/>
      <c r="Q28918" s="142"/>
      <c r="R28918" s="142"/>
      <c r="S28918" s="139"/>
    </row>
    <row r="28919" spans="2:19" ht="15.75" customHeight="1" x14ac:dyDescent="0.25">
      <c r="B28919" s="106"/>
      <c r="C28919" s="106"/>
      <c r="D28919" s="139"/>
      <c r="P28919" s="142"/>
      <c r="Q28919" s="142"/>
      <c r="R28919" s="142"/>
      <c r="S28919" s="139"/>
    </row>
    <row r="28920" spans="2:19" ht="15.75" customHeight="1" x14ac:dyDescent="0.25">
      <c r="B28920" s="106"/>
      <c r="C28920" s="106"/>
      <c r="D28920" s="139"/>
      <c r="P28920" s="142"/>
      <c r="Q28920" s="142"/>
      <c r="R28920" s="142"/>
      <c r="S28920" s="139"/>
    </row>
    <row r="28921" spans="2:19" ht="15.75" customHeight="1" x14ac:dyDescent="0.25">
      <c r="B28921" s="106"/>
      <c r="C28921" s="106"/>
      <c r="D28921" s="139"/>
      <c r="P28921" s="142"/>
      <c r="Q28921" s="142"/>
      <c r="R28921" s="142"/>
      <c r="S28921" s="139"/>
    </row>
    <row r="28922" spans="2:19" ht="15.75" customHeight="1" x14ac:dyDescent="0.25">
      <c r="B28922" s="106"/>
      <c r="C28922" s="106"/>
      <c r="D28922" s="139"/>
      <c r="P28922" s="142"/>
      <c r="Q28922" s="142"/>
      <c r="R28922" s="142"/>
      <c r="S28922" s="139"/>
    </row>
    <row r="28923" spans="2:19" ht="15.75" customHeight="1" x14ac:dyDescent="0.25">
      <c r="B28923" s="106"/>
      <c r="C28923" s="106"/>
      <c r="D28923" s="139"/>
      <c r="P28923" s="142"/>
      <c r="Q28923" s="142"/>
      <c r="R28923" s="142"/>
      <c r="S28923" s="139"/>
    </row>
    <row r="28924" spans="2:19" ht="15.75" customHeight="1" x14ac:dyDescent="0.25">
      <c r="B28924" s="106"/>
      <c r="C28924" s="106"/>
      <c r="D28924" s="139"/>
      <c r="P28924" s="142"/>
      <c r="Q28924" s="142"/>
      <c r="R28924" s="142"/>
      <c r="S28924" s="139"/>
    </row>
    <row r="28925" spans="2:19" ht="15.75" customHeight="1" x14ac:dyDescent="0.25">
      <c r="B28925" s="106"/>
      <c r="C28925" s="106"/>
      <c r="D28925" s="139"/>
      <c r="P28925" s="142"/>
      <c r="Q28925" s="142"/>
      <c r="R28925" s="142"/>
      <c r="S28925" s="139"/>
    </row>
    <row r="28926" spans="2:19" ht="15.75" customHeight="1" x14ac:dyDescent="0.25">
      <c r="B28926" s="106"/>
      <c r="C28926" s="106"/>
      <c r="D28926" s="139"/>
      <c r="P28926" s="142"/>
      <c r="Q28926" s="142"/>
      <c r="R28926" s="142"/>
      <c r="S28926" s="139"/>
    </row>
    <row r="28927" spans="2:19" ht="15.75" customHeight="1" x14ac:dyDescent="0.25">
      <c r="B28927" s="106"/>
      <c r="C28927" s="106"/>
      <c r="D28927" s="139"/>
      <c r="P28927" s="142"/>
      <c r="Q28927" s="142"/>
      <c r="R28927" s="142"/>
      <c r="S28927" s="139"/>
    </row>
    <row r="28928" spans="2:19" ht="15.75" customHeight="1" x14ac:dyDescent="0.25">
      <c r="B28928" s="106"/>
      <c r="C28928" s="106"/>
      <c r="D28928" s="139"/>
      <c r="P28928" s="142"/>
      <c r="Q28928" s="142"/>
      <c r="R28928" s="142"/>
      <c r="S28928" s="139"/>
    </row>
    <row r="28929" spans="2:19" ht="15.75" customHeight="1" x14ac:dyDescent="0.25">
      <c r="B28929" s="106"/>
      <c r="C28929" s="106"/>
      <c r="D28929" s="139"/>
      <c r="P28929" s="142"/>
      <c r="Q28929" s="142"/>
      <c r="R28929" s="142"/>
      <c r="S28929" s="139"/>
    </row>
    <row r="28930" spans="2:19" ht="15.75" customHeight="1" x14ac:dyDescent="0.25">
      <c r="B28930" s="106"/>
      <c r="C28930" s="106"/>
      <c r="D28930" s="139"/>
      <c r="P28930" s="142"/>
      <c r="Q28930" s="142"/>
      <c r="R28930" s="142"/>
      <c r="S28930" s="139"/>
    </row>
    <row r="28931" spans="2:19" ht="15.75" customHeight="1" x14ac:dyDescent="0.25">
      <c r="B28931" s="106"/>
      <c r="C28931" s="106"/>
      <c r="D28931" s="139"/>
      <c r="P28931" s="142"/>
      <c r="Q28931" s="142"/>
      <c r="R28931" s="142"/>
      <c r="S28931" s="139"/>
    </row>
    <row r="28932" spans="2:19" ht="15.75" customHeight="1" x14ac:dyDescent="0.25">
      <c r="B28932" s="106"/>
      <c r="C28932" s="106"/>
      <c r="D28932" s="139"/>
      <c r="P28932" s="142"/>
      <c r="Q28932" s="142"/>
      <c r="R28932" s="142"/>
      <c r="S28932" s="139"/>
    </row>
    <row r="28933" spans="2:19" ht="15.75" customHeight="1" x14ac:dyDescent="0.25">
      <c r="B28933" s="106"/>
      <c r="C28933" s="106"/>
      <c r="D28933" s="139"/>
      <c r="P28933" s="142"/>
      <c r="Q28933" s="142"/>
      <c r="R28933" s="142"/>
      <c r="S28933" s="139"/>
    </row>
    <row r="28934" spans="2:19" ht="15.75" customHeight="1" x14ac:dyDescent="0.25">
      <c r="B28934" s="106"/>
      <c r="C28934" s="106"/>
      <c r="D28934" s="139"/>
      <c r="P28934" s="142"/>
      <c r="Q28934" s="142"/>
      <c r="R28934" s="142"/>
      <c r="S28934" s="139"/>
    </row>
    <row r="28935" spans="2:19" ht="15.75" customHeight="1" x14ac:dyDescent="0.25">
      <c r="B28935" s="106"/>
      <c r="C28935" s="106"/>
      <c r="D28935" s="139"/>
      <c r="P28935" s="142"/>
      <c r="Q28935" s="142"/>
      <c r="R28935" s="142"/>
      <c r="S28935" s="139"/>
    </row>
    <row r="28936" spans="2:19" ht="15.75" customHeight="1" x14ac:dyDescent="0.25">
      <c r="B28936" s="106"/>
      <c r="C28936" s="106"/>
      <c r="D28936" s="139"/>
      <c r="P28936" s="142"/>
      <c r="Q28936" s="142"/>
      <c r="R28936" s="142"/>
      <c r="S28936" s="139"/>
    </row>
    <row r="28937" spans="2:19" ht="15.75" customHeight="1" x14ac:dyDescent="0.25">
      <c r="B28937" s="106"/>
      <c r="C28937" s="106"/>
      <c r="D28937" s="139"/>
      <c r="P28937" s="142"/>
      <c r="Q28937" s="142"/>
      <c r="R28937" s="142"/>
      <c r="S28937" s="139"/>
    </row>
    <row r="28938" spans="2:19" ht="15.75" customHeight="1" x14ac:dyDescent="0.25">
      <c r="B28938" s="106"/>
      <c r="C28938" s="106"/>
      <c r="D28938" s="139"/>
      <c r="P28938" s="142"/>
      <c r="Q28938" s="142"/>
      <c r="R28938" s="142"/>
      <c r="S28938" s="139"/>
    </row>
    <row r="28939" spans="2:19" ht="15.75" customHeight="1" x14ac:dyDescent="0.25">
      <c r="B28939" s="106"/>
      <c r="C28939" s="106"/>
      <c r="D28939" s="139"/>
      <c r="P28939" s="142"/>
      <c r="Q28939" s="142"/>
      <c r="R28939" s="142"/>
      <c r="S28939" s="139"/>
    </row>
    <row r="28940" spans="2:19" ht="15.75" customHeight="1" x14ac:dyDescent="0.25">
      <c r="B28940" s="106"/>
      <c r="C28940" s="106"/>
      <c r="D28940" s="139"/>
      <c r="P28940" s="142"/>
      <c r="Q28940" s="142"/>
      <c r="R28940" s="142"/>
      <c r="S28940" s="139"/>
    </row>
    <row r="28941" spans="2:19" ht="15.75" customHeight="1" x14ac:dyDescent="0.25">
      <c r="B28941" s="106"/>
      <c r="C28941" s="106"/>
      <c r="D28941" s="139"/>
      <c r="P28941" s="142"/>
      <c r="Q28941" s="142"/>
      <c r="R28941" s="142"/>
      <c r="S28941" s="139"/>
    </row>
    <row r="28942" spans="2:19" ht="15.75" customHeight="1" x14ac:dyDescent="0.25">
      <c r="B28942" s="106"/>
      <c r="C28942" s="106"/>
      <c r="D28942" s="139"/>
      <c r="P28942" s="142"/>
      <c r="Q28942" s="142"/>
      <c r="R28942" s="142"/>
      <c r="S28942" s="139"/>
    </row>
    <row r="28943" spans="2:19" ht="15.75" customHeight="1" x14ac:dyDescent="0.25">
      <c r="B28943" s="106"/>
      <c r="C28943" s="106"/>
      <c r="D28943" s="139"/>
      <c r="P28943" s="142"/>
      <c r="Q28943" s="142"/>
      <c r="R28943" s="142"/>
      <c r="S28943" s="139"/>
    </row>
    <row r="28944" spans="2:19" ht="15.75" customHeight="1" x14ac:dyDescent="0.25">
      <c r="B28944" s="106"/>
      <c r="C28944" s="106"/>
      <c r="D28944" s="139"/>
      <c r="P28944" s="142"/>
      <c r="Q28944" s="142"/>
      <c r="R28944" s="142"/>
      <c r="S28944" s="139"/>
    </row>
    <row r="28945" spans="2:19" ht="15.75" customHeight="1" x14ac:dyDescent="0.25">
      <c r="B28945" s="106"/>
      <c r="C28945" s="106"/>
      <c r="D28945" s="139"/>
      <c r="P28945" s="142"/>
      <c r="Q28945" s="142"/>
      <c r="R28945" s="142"/>
      <c r="S28945" s="139"/>
    </row>
    <row r="28946" spans="2:19" ht="15.75" customHeight="1" x14ac:dyDescent="0.25">
      <c r="B28946" s="106"/>
      <c r="C28946" s="106"/>
      <c r="D28946" s="139"/>
      <c r="P28946" s="142"/>
      <c r="Q28946" s="142"/>
      <c r="R28946" s="142"/>
      <c r="S28946" s="139"/>
    </row>
    <row r="28947" spans="2:19" ht="15.75" customHeight="1" x14ac:dyDescent="0.25">
      <c r="B28947" s="106"/>
      <c r="C28947" s="106"/>
      <c r="D28947" s="139"/>
      <c r="P28947" s="142"/>
      <c r="Q28947" s="142"/>
      <c r="R28947" s="142"/>
      <c r="S28947" s="139"/>
    </row>
    <row r="28948" spans="2:19" ht="15.75" customHeight="1" x14ac:dyDescent="0.25">
      <c r="B28948" s="106"/>
      <c r="C28948" s="106"/>
      <c r="D28948" s="139"/>
      <c r="P28948" s="142"/>
      <c r="Q28948" s="142"/>
      <c r="R28948" s="142"/>
      <c r="S28948" s="139"/>
    </row>
    <row r="28949" spans="2:19" ht="15.75" customHeight="1" x14ac:dyDescent="0.25">
      <c r="B28949" s="106"/>
      <c r="C28949" s="106"/>
      <c r="D28949" s="139"/>
      <c r="P28949" s="142"/>
      <c r="Q28949" s="142"/>
      <c r="R28949" s="142"/>
      <c r="S28949" s="139"/>
    </row>
    <row r="28950" spans="2:19" ht="15.75" customHeight="1" x14ac:dyDescent="0.25">
      <c r="B28950" s="106"/>
      <c r="C28950" s="106"/>
      <c r="D28950" s="139"/>
      <c r="P28950" s="142"/>
      <c r="Q28950" s="142"/>
      <c r="R28950" s="142"/>
      <c r="S28950" s="139"/>
    </row>
    <row r="28951" spans="2:19" ht="15.75" customHeight="1" x14ac:dyDescent="0.25">
      <c r="B28951" s="106"/>
      <c r="C28951" s="106"/>
      <c r="D28951" s="139"/>
      <c r="P28951" s="142"/>
      <c r="Q28951" s="142"/>
      <c r="R28951" s="142"/>
      <c r="S28951" s="139"/>
    </row>
    <row r="28952" spans="2:19" ht="15.75" customHeight="1" x14ac:dyDescent="0.25">
      <c r="B28952" s="106"/>
      <c r="C28952" s="106"/>
      <c r="D28952" s="139"/>
      <c r="P28952" s="142"/>
      <c r="Q28952" s="142"/>
      <c r="R28952" s="142"/>
      <c r="S28952" s="139"/>
    </row>
    <row r="28953" spans="2:19" ht="15.75" customHeight="1" x14ac:dyDescent="0.25">
      <c r="B28953" s="106"/>
      <c r="C28953" s="106"/>
      <c r="D28953" s="139"/>
      <c r="P28953" s="142"/>
      <c r="Q28953" s="142"/>
      <c r="R28953" s="142"/>
      <c r="S28953" s="139"/>
    </row>
    <row r="28954" spans="2:19" ht="15.75" customHeight="1" x14ac:dyDescent="0.25">
      <c r="B28954" s="106"/>
      <c r="C28954" s="106"/>
      <c r="D28954" s="139"/>
      <c r="P28954" s="142"/>
      <c r="Q28954" s="142"/>
      <c r="R28954" s="142"/>
      <c r="S28954" s="139"/>
    </row>
    <row r="28955" spans="2:19" ht="15.75" customHeight="1" x14ac:dyDescent="0.25">
      <c r="B28955" s="106"/>
      <c r="C28955" s="106"/>
      <c r="D28955" s="139"/>
      <c r="P28955" s="142"/>
      <c r="Q28955" s="142"/>
      <c r="R28955" s="142"/>
      <c r="S28955" s="139"/>
    </row>
    <row r="28956" spans="2:19" ht="15.75" customHeight="1" x14ac:dyDescent="0.25">
      <c r="B28956" s="106"/>
      <c r="C28956" s="106"/>
      <c r="D28956" s="139"/>
      <c r="P28956" s="142"/>
      <c r="Q28956" s="142"/>
      <c r="R28956" s="142"/>
      <c r="S28956" s="139"/>
    </row>
    <row r="28957" spans="2:19" ht="15.75" customHeight="1" x14ac:dyDescent="0.25">
      <c r="B28957" s="106"/>
      <c r="C28957" s="106"/>
      <c r="D28957" s="139"/>
      <c r="P28957" s="142"/>
      <c r="Q28957" s="142"/>
      <c r="R28957" s="142"/>
      <c r="S28957" s="139"/>
    </row>
    <row r="28958" spans="2:19" ht="15.75" customHeight="1" x14ac:dyDescent="0.25">
      <c r="B28958" s="106"/>
      <c r="C28958" s="106"/>
      <c r="D28958" s="139"/>
      <c r="P28958" s="142"/>
      <c r="Q28958" s="142"/>
      <c r="R28958" s="142"/>
      <c r="S28958" s="139"/>
    </row>
    <row r="28959" spans="2:19" ht="15.75" customHeight="1" x14ac:dyDescent="0.25">
      <c r="B28959" s="106"/>
      <c r="C28959" s="106"/>
      <c r="D28959" s="139"/>
      <c r="P28959" s="142"/>
      <c r="Q28959" s="142"/>
      <c r="R28959" s="142"/>
      <c r="S28959" s="139"/>
    </row>
    <row r="28960" spans="2:19" ht="15.75" customHeight="1" x14ac:dyDescent="0.25">
      <c r="B28960" s="106"/>
      <c r="C28960" s="106"/>
      <c r="D28960" s="139"/>
      <c r="P28960" s="142"/>
      <c r="Q28960" s="142"/>
      <c r="R28960" s="142"/>
      <c r="S28960" s="139"/>
    </row>
    <row r="28961" spans="2:19" ht="15.75" customHeight="1" x14ac:dyDescent="0.25">
      <c r="B28961" s="106"/>
      <c r="C28961" s="106"/>
      <c r="D28961" s="139"/>
      <c r="P28961" s="142"/>
      <c r="Q28961" s="142"/>
      <c r="R28961" s="142"/>
      <c r="S28961" s="139"/>
    </row>
    <row r="28962" spans="2:19" ht="15.75" customHeight="1" x14ac:dyDescent="0.25">
      <c r="B28962" s="106"/>
      <c r="C28962" s="106"/>
      <c r="D28962" s="139"/>
      <c r="P28962" s="142"/>
      <c r="Q28962" s="142"/>
      <c r="R28962" s="142"/>
      <c r="S28962" s="139"/>
    </row>
    <row r="28963" spans="2:19" ht="15.75" customHeight="1" x14ac:dyDescent="0.25">
      <c r="B28963" s="106"/>
      <c r="C28963" s="106"/>
      <c r="D28963" s="139"/>
      <c r="P28963" s="142"/>
      <c r="Q28963" s="142"/>
      <c r="R28963" s="142"/>
      <c r="S28963" s="139"/>
    </row>
    <row r="28964" spans="2:19" ht="15.75" customHeight="1" x14ac:dyDescent="0.25">
      <c r="B28964" s="106"/>
      <c r="C28964" s="106"/>
      <c r="D28964" s="139"/>
      <c r="P28964" s="142"/>
      <c r="Q28964" s="142"/>
      <c r="R28964" s="142"/>
      <c r="S28964" s="139"/>
    </row>
    <row r="28965" spans="2:19" ht="15.75" customHeight="1" x14ac:dyDescent="0.25">
      <c r="B28965" s="106"/>
      <c r="C28965" s="106"/>
      <c r="D28965" s="139"/>
      <c r="P28965" s="142"/>
      <c r="Q28965" s="142"/>
      <c r="R28965" s="142"/>
      <c r="S28965" s="139"/>
    </row>
    <row r="28966" spans="2:19" ht="15.75" customHeight="1" x14ac:dyDescent="0.25">
      <c r="B28966" s="106"/>
      <c r="C28966" s="106"/>
      <c r="D28966" s="139"/>
      <c r="P28966" s="142"/>
      <c r="Q28966" s="142"/>
      <c r="R28966" s="142"/>
      <c r="S28966" s="139"/>
    </row>
    <row r="28967" spans="2:19" ht="15.75" customHeight="1" x14ac:dyDescent="0.25">
      <c r="B28967" s="106"/>
      <c r="C28967" s="106"/>
      <c r="D28967" s="139"/>
      <c r="P28967" s="142"/>
      <c r="Q28967" s="142"/>
      <c r="R28967" s="142"/>
      <c r="S28967" s="139"/>
    </row>
    <row r="28968" spans="2:19" ht="15.75" customHeight="1" x14ac:dyDescent="0.25">
      <c r="B28968" s="106"/>
      <c r="C28968" s="106"/>
      <c r="D28968" s="139"/>
      <c r="P28968" s="142"/>
      <c r="Q28968" s="142"/>
      <c r="R28968" s="142"/>
      <c r="S28968" s="139"/>
    </row>
    <row r="28969" spans="2:19" ht="15.75" customHeight="1" x14ac:dyDescent="0.25">
      <c r="B28969" s="106"/>
      <c r="C28969" s="106"/>
      <c r="D28969" s="139"/>
      <c r="P28969" s="142"/>
      <c r="Q28969" s="142"/>
      <c r="R28969" s="142"/>
      <c r="S28969" s="139"/>
    </row>
    <row r="28970" spans="2:19" ht="15.75" customHeight="1" x14ac:dyDescent="0.25">
      <c r="B28970" s="106"/>
      <c r="C28970" s="106"/>
      <c r="D28970" s="139"/>
      <c r="P28970" s="142"/>
      <c r="Q28970" s="142"/>
      <c r="R28970" s="142"/>
      <c r="S28970" s="139"/>
    </row>
    <row r="28971" spans="2:19" ht="15.75" customHeight="1" x14ac:dyDescent="0.25">
      <c r="B28971" s="106"/>
      <c r="C28971" s="106"/>
      <c r="D28971" s="139"/>
      <c r="P28971" s="142"/>
      <c r="Q28971" s="142"/>
      <c r="R28971" s="142"/>
      <c r="S28971" s="139"/>
    </row>
    <row r="28972" spans="2:19" ht="15.75" customHeight="1" x14ac:dyDescent="0.25">
      <c r="B28972" s="106"/>
      <c r="C28972" s="106"/>
      <c r="D28972" s="139"/>
      <c r="P28972" s="142"/>
      <c r="Q28972" s="142"/>
      <c r="R28972" s="142"/>
      <c r="S28972" s="139"/>
    </row>
    <row r="28973" spans="2:19" ht="15.75" customHeight="1" x14ac:dyDescent="0.25">
      <c r="B28973" s="106"/>
      <c r="C28973" s="106"/>
      <c r="D28973" s="139"/>
      <c r="P28973" s="142"/>
      <c r="Q28973" s="142"/>
      <c r="R28973" s="142"/>
      <c r="S28973" s="139"/>
    </row>
    <row r="28974" spans="2:19" ht="15.75" customHeight="1" x14ac:dyDescent="0.25">
      <c r="B28974" s="106"/>
      <c r="C28974" s="106"/>
      <c r="D28974" s="139"/>
      <c r="P28974" s="142"/>
      <c r="Q28974" s="142"/>
      <c r="R28974" s="142"/>
      <c r="S28974" s="139"/>
    </row>
    <row r="28975" spans="2:19" ht="15.75" customHeight="1" x14ac:dyDescent="0.25">
      <c r="B28975" s="106"/>
      <c r="C28975" s="106"/>
      <c r="D28975" s="139"/>
      <c r="P28975" s="142"/>
      <c r="Q28975" s="142"/>
      <c r="R28975" s="142"/>
      <c r="S28975" s="139"/>
    </row>
    <row r="28976" spans="2:19" ht="15.75" customHeight="1" x14ac:dyDescent="0.25">
      <c r="B28976" s="106"/>
      <c r="C28976" s="106"/>
      <c r="D28976" s="139"/>
      <c r="P28976" s="142"/>
      <c r="Q28976" s="142"/>
      <c r="R28976" s="142"/>
      <c r="S28976" s="139"/>
    </row>
    <row r="28977" spans="2:19" ht="15.75" customHeight="1" x14ac:dyDescent="0.25">
      <c r="B28977" s="106"/>
      <c r="C28977" s="106"/>
      <c r="D28977" s="139"/>
      <c r="P28977" s="142"/>
      <c r="Q28977" s="142"/>
      <c r="R28977" s="142"/>
      <c r="S28977" s="139"/>
    </row>
    <row r="28978" spans="2:19" ht="15.75" customHeight="1" x14ac:dyDescent="0.25">
      <c r="B28978" s="106"/>
      <c r="C28978" s="106"/>
      <c r="D28978" s="139"/>
      <c r="P28978" s="142"/>
      <c r="Q28978" s="142"/>
      <c r="R28978" s="142"/>
      <c r="S28978" s="139"/>
    </row>
    <row r="28979" spans="2:19" ht="15.75" customHeight="1" x14ac:dyDescent="0.25">
      <c r="B28979" s="106"/>
      <c r="C28979" s="106"/>
      <c r="D28979" s="139"/>
      <c r="P28979" s="142"/>
      <c r="Q28979" s="142"/>
      <c r="R28979" s="142"/>
      <c r="S28979" s="139"/>
    </row>
    <row r="28980" spans="2:19" ht="15.75" customHeight="1" x14ac:dyDescent="0.25">
      <c r="B28980" s="106"/>
      <c r="C28980" s="106"/>
      <c r="D28980" s="139"/>
      <c r="P28980" s="142"/>
      <c r="Q28980" s="142"/>
      <c r="R28980" s="142"/>
      <c r="S28980" s="139"/>
    </row>
    <row r="28981" spans="2:19" ht="15.75" customHeight="1" x14ac:dyDescent="0.25">
      <c r="B28981" s="106"/>
      <c r="C28981" s="106"/>
      <c r="D28981" s="139"/>
      <c r="P28981" s="142"/>
      <c r="Q28981" s="142"/>
      <c r="R28981" s="142"/>
      <c r="S28981" s="139"/>
    </row>
    <row r="28982" spans="2:19" ht="15.75" customHeight="1" x14ac:dyDescent="0.25">
      <c r="B28982" s="106"/>
      <c r="C28982" s="106"/>
      <c r="D28982" s="139"/>
      <c r="P28982" s="142"/>
      <c r="Q28982" s="142"/>
      <c r="R28982" s="142"/>
      <c r="S28982" s="139"/>
    </row>
    <row r="28983" spans="2:19" ht="15.75" customHeight="1" x14ac:dyDescent="0.25">
      <c r="B28983" s="106"/>
      <c r="C28983" s="106"/>
      <c r="D28983" s="139"/>
      <c r="P28983" s="142"/>
      <c r="Q28983" s="142"/>
      <c r="R28983" s="142"/>
      <c r="S28983" s="139"/>
    </row>
    <row r="28984" spans="2:19" ht="15.75" customHeight="1" x14ac:dyDescent="0.25">
      <c r="B28984" s="106"/>
      <c r="C28984" s="106"/>
      <c r="D28984" s="139"/>
      <c r="P28984" s="142"/>
      <c r="Q28984" s="142"/>
      <c r="R28984" s="142"/>
      <c r="S28984" s="139"/>
    </row>
    <row r="28985" spans="2:19" ht="15.75" customHeight="1" x14ac:dyDescent="0.25">
      <c r="B28985" s="106"/>
      <c r="C28985" s="106"/>
      <c r="D28985" s="139"/>
      <c r="P28985" s="142"/>
      <c r="Q28985" s="142"/>
      <c r="R28985" s="142"/>
      <c r="S28985" s="139"/>
    </row>
    <row r="28986" spans="2:19" ht="15.75" customHeight="1" x14ac:dyDescent="0.25">
      <c r="B28986" s="106"/>
      <c r="C28986" s="106"/>
      <c r="D28986" s="139"/>
      <c r="P28986" s="142"/>
      <c r="Q28986" s="142"/>
      <c r="R28986" s="142"/>
      <c r="S28986" s="139"/>
    </row>
    <row r="28987" spans="2:19" ht="15.75" customHeight="1" x14ac:dyDescent="0.25">
      <c r="B28987" s="106"/>
      <c r="C28987" s="106"/>
      <c r="D28987" s="139"/>
      <c r="P28987" s="142"/>
      <c r="Q28987" s="142"/>
      <c r="R28987" s="142"/>
      <c r="S28987" s="139"/>
    </row>
    <row r="28988" spans="2:19" ht="15.75" customHeight="1" x14ac:dyDescent="0.25">
      <c r="B28988" s="106"/>
      <c r="C28988" s="106"/>
      <c r="D28988" s="139"/>
      <c r="P28988" s="142"/>
      <c r="Q28988" s="142"/>
      <c r="R28988" s="142"/>
      <c r="S28988" s="139"/>
    </row>
    <row r="28989" spans="2:19" ht="15.75" customHeight="1" x14ac:dyDescent="0.25">
      <c r="B28989" s="106"/>
      <c r="C28989" s="106"/>
      <c r="D28989" s="139"/>
      <c r="P28989" s="142"/>
      <c r="Q28989" s="142"/>
      <c r="R28989" s="142"/>
      <c r="S28989" s="139"/>
    </row>
    <row r="28990" spans="2:19" ht="15.75" customHeight="1" x14ac:dyDescent="0.25">
      <c r="B28990" s="106"/>
      <c r="C28990" s="106"/>
      <c r="D28990" s="139"/>
      <c r="P28990" s="142"/>
      <c r="Q28990" s="142"/>
      <c r="R28990" s="142"/>
      <c r="S28990" s="139"/>
    </row>
    <row r="28991" spans="2:19" ht="15.75" customHeight="1" x14ac:dyDescent="0.25">
      <c r="B28991" s="106"/>
      <c r="C28991" s="106"/>
      <c r="D28991" s="139"/>
      <c r="P28991" s="142"/>
      <c r="Q28991" s="142"/>
      <c r="R28991" s="142"/>
      <c r="S28991" s="139"/>
    </row>
    <row r="28992" spans="2:19" ht="15.75" customHeight="1" x14ac:dyDescent="0.25">
      <c r="B28992" s="106"/>
      <c r="C28992" s="106"/>
      <c r="D28992" s="139"/>
      <c r="P28992" s="142"/>
      <c r="Q28992" s="142"/>
      <c r="R28992" s="142"/>
      <c r="S28992" s="139"/>
    </row>
    <row r="28993" spans="2:19" ht="15.75" customHeight="1" x14ac:dyDescent="0.25">
      <c r="B28993" s="106"/>
      <c r="C28993" s="106"/>
      <c r="D28993" s="139"/>
      <c r="P28993" s="142"/>
      <c r="Q28993" s="142"/>
      <c r="R28993" s="142"/>
      <c r="S28993" s="139"/>
    </row>
    <row r="28994" spans="2:19" ht="15.75" customHeight="1" x14ac:dyDescent="0.25">
      <c r="B28994" s="106"/>
      <c r="C28994" s="106"/>
      <c r="D28994" s="139"/>
      <c r="P28994" s="142"/>
      <c r="Q28994" s="142"/>
      <c r="R28994" s="142"/>
      <c r="S28994" s="139"/>
    </row>
    <row r="28995" spans="2:19" ht="15.75" customHeight="1" x14ac:dyDescent="0.25">
      <c r="B28995" s="106"/>
      <c r="C28995" s="106"/>
      <c r="D28995" s="139"/>
      <c r="P28995" s="142"/>
      <c r="Q28995" s="142"/>
      <c r="R28995" s="142"/>
      <c r="S28995" s="139"/>
    </row>
    <row r="28996" spans="2:19" ht="15.75" customHeight="1" x14ac:dyDescent="0.25">
      <c r="B28996" s="106"/>
      <c r="C28996" s="106"/>
      <c r="D28996" s="139"/>
      <c r="P28996" s="142"/>
      <c r="Q28996" s="142"/>
      <c r="R28996" s="142"/>
      <c r="S28996" s="139"/>
    </row>
    <row r="28997" spans="2:19" ht="15.75" customHeight="1" x14ac:dyDescent="0.25">
      <c r="B28997" s="106"/>
      <c r="C28997" s="106"/>
      <c r="D28997" s="139"/>
      <c r="P28997" s="142"/>
      <c r="Q28997" s="142"/>
      <c r="R28997" s="142"/>
      <c r="S28997" s="139"/>
    </row>
    <row r="28998" spans="2:19" ht="15.75" customHeight="1" x14ac:dyDescent="0.25">
      <c r="B28998" s="106"/>
      <c r="C28998" s="106"/>
      <c r="D28998" s="139"/>
      <c r="P28998" s="142"/>
      <c r="Q28998" s="142"/>
      <c r="R28998" s="142"/>
      <c r="S28998" s="139"/>
    </row>
    <row r="28999" spans="2:19" ht="15.75" customHeight="1" x14ac:dyDescent="0.25">
      <c r="B28999" s="106"/>
      <c r="C28999" s="106"/>
      <c r="D28999" s="139"/>
      <c r="P28999" s="142"/>
      <c r="Q28999" s="142"/>
      <c r="R28999" s="142"/>
      <c r="S28999" s="139"/>
    </row>
    <row r="29000" spans="2:19" ht="15.75" customHeight="1" x14ac:dyDescent="0.25">
      <c r="B29000" s="106"/>
      <c r="C29000" s="106"/>
      <c r="D29000" s="139"/>
      <c r="P29000" s="142"/>
      <c r="Q29000" s="142"/>
      <c r="R29000" s="142"/>
      <c r="S29000" s="139"/>
    </row>
    <row r="29001" spans="2:19" ht="15.75" customHeight="1" x14ac:dyDescent="0.25">
      <c r="B29001" s="106"/>
      <c r="C29001" s="106"/>
      <c r="D29001" s="139"/>
      <c r="P29001" s="142"/>
      <c r="Q29001" s="142"/>
      <c r="R29001" s="142"/>
      <c r="S29001" s="139"/>
    </row>
    <row r="29002" spans="2:19" ht="15.75" customHeight="1" x14ac:dyDescent="0.25">
      <c r="B29002" s="106"/>
      <c r="C29002" s="106"/>
      <c r="D29002" s="139"/>
      <c r="P29002" s="142"/>
      <c r="Q29002" s="142"/>
      <c r="R29002" s="142"/>
      <c r="S29002" s="139"/>
    </row>
    <row r="29003" spans="2:19" ht="15.75" customHeight="1" x14ac:dyDescent="0.25">
      <c r="B29003" s="106"/>
      <c r="C29003" s="106"/>
      <c r="D29003" s="139"/>
      <c r="P29003" s="142"/>
      <c r="Q29003" s="142"/>
      <c r="R29003" s="142"/>
      <c r="S29003" s="139"/>
    </row>
    <row r="29004" spans="2:19" ht="15.75" customHeight="1" x14ac:dyDescent="0.25">
      <c r="B29004" s="106"/>
      <c r="C29004" s="106"/>
      <c r="D29004" s="139"/>
      <c r="P29004" s="142"/>
      <c r="Q29004" s="142"/>
      <c r="R29004" s="142"/>
      <c r="S29004" s="139"/>
    </row>
    <row r="29005" spans="2:19" ht="15.75" customHeight="1" x14ac:dyDescent="0.25">
      <c r="B29005" s="106"/>
      <c r="C29005" s="106"/>
      <c r="D29005" s="139"/>
      <c r="P29005" s="142"/>
      <c r="Q29005" s="142"/>
      <c r="R29005" s="142"/>
      <c r="S29005" s="139"/>
    </row>
    <row r="29006" spans="2:19" ht="15.75" customHeight="1" x14ac:dyDescent="0.25">
      <c r="B29006" s="106"/>
      <c r="C29006" s="106"/>
      <c r="D29006" s="139"/>
      <c r="P29006" s="142"/>
      <c r="Q29006" s="142"/>
      <c r="R29006" s="142"/>
      <c r="S29006" s="139"/>
    </row>
    <row r="29007" spans="2:19" ht="15.75" customHeight="1" x14ac:dyDescent="0.25">
      <c r="B29007" s="106"/>
      <c r="C29007" s="106"/>
      <c r="D29007" s="139"/>
      <c r="P29007" s="142"/>
      <c r="Q29007" s="142"/>
      <c r="R29007" s="142"/>
      <c r="S29007" s="139"/>
    </row>
    <row r="29008" spans="2:19" ht="15.75" customHeight="1" x14ac:dyDescent="0.25">
      <c r="B29008" s="106"/>
      <c r="C29008" s="106"/>
      <c r="D29008" s="139"/>
      <c r="P29008" s="142"/>
      <c r="Q29008" s="142"/>
      <c r="R29008" s="142"/>
      <c r="S29008" s="139"/>
    </row>
    <row r="29009" spans="2:19" ht="15.75" customHeight="1" x14ac:dyDescent="0.25">
      <c r="B29009" s="106"/>
      <c r="C29009" s="106"/>
      <c r="D29009" s="139"/>
      <c r="P29009" s="142"/>
      <c r="Q29009" s="142"/>
      <c r="R29009" s="142"/>
      <c r="S29009" s="139"/>
    </row>
    <row r="29010" spans="2:19" ht="15.75" customHeight="1" x14ac:dyDescent="0.25">
      <c r="B29010" s="106"/>
      <c r="C29010" s="106"/>
      <c r="D29010" s="139"/>
      <c r="P29010" s="142"/>
      <c r="Q29010" s="142"/>
      <c r="R29010" s="142"/>
      <c r="S29010" s="139"/>
    </row>
    <row r="29011" spans="2:19" ht="15.75" customHeight="1" x14ac:dyDescent="0.25">
      <c r="B29011" s="106"/>
      <c r="C29011" s="106"/>
      <c r="D29011" s="139"/>
      <c r="P29011" s="142"/>
      <c r="Q29011" s="142"/>
      <c r="R29011" s="142"/>
      <c r="S29011" s="139"/>
    </row>
    <row r="29012" spans="2:19" ht="15.75" customHeight="1" x14ac:dyDescent="0.25">
      <c r="B29012" s="106"/>
      <c r="C29012" s="106"/>
      <c r="D29012" s="139"/>
      <c r="P29012" s="142"/>
      <c r="Q29012" s="142"/>
      <c r="R29012" s="142"/>
      <c r="S29012" s="139"/>
    </row>
    <row r="29013" spans="2:19" ht="15.75" customHeight="1" x14ac:dyDescent="0.25">
      <c r="B29013" s="106"/>
      <c r="C29013" s="106"/>
      <c r="D29013" s="139"/>
      <c r="P29013" s="142"/>
      <c r="Q29013" s="142"/>
      <c r="R29013" s="142"/>
      <c r="S29013" s="139"/>
    </row>
    <row r="29014" spans="2:19" ht="15.75" customHeight="1" x14ac:dyDescent="0.25">
      <c r="B29014" s="106"/>
      <c r="C29014" s="106"/>
      <c r="D29014" s="139"/>
      <c r="P29014" s="142"/>
      <c r="Q29014" s="142"/>
      <c r="R29014" s="142"/>
      <c r="S29014" s="139"/>
    </row>
    <row r="29015" spans="2:19" ht="15.75" customHeight="1" x14ac:dyDescent="0.25">
      <c r="B29015" s="106"/>
      <c r="C29015" s="106"/>
      <c r="D29015" s="139"/>
      <c r="P29015" s="142"/>
      <c r="Q29015" s="142"/>
      <c r="R29015" s="142"/>
      <c r="S29015" s="139"/>
    </row>
    <row r="29016" spans="2:19" ht="15.75" customHeight="1" x14ac:dyDescent="0.25">
      <c r="B29016" s="106"/>
      <c r="C29016" s="106"/>
      <c r="D29016" s="139"/>
      <c r="P29016" s="142"/>
      <c r="Q29016" s="142"/>
      <c r="R29016" s="142"/>
      <c r="S29016" s="139"/>
    </row>
    <row r="29017" spans="2:19" ht="15.75" customHeight="1" x14ac:dyDescent="0.25">
      <c r="B29017" s="106"/>
      <c r="C29017" s="106"/>
      <c r="D29017" s="139"/>
      <c r="P29017" s="142"/>
      <c r="Q29017" s="142"/>
      <c r="R29017" s="142"/>
      <c r="S29017" s="139"/>
    </row>
    <row r="29018" spans="2:19" ht="15.75" customHeight="1" x14ac:dyDescent="0.25">
      <c r="B29018" s="106"/>
      <c r="C29018" s="106"/>
      <c r="D29018" s="139"/>
      <c r="P29018" s="142"/>
      <c r="Q29018" s="142"/>
      <c r="R29018" s="142"/>
      <c r="S29018" s="139"/>
    </row>
    <row r="29019" spans="2:19" ht="15.75" customHeight="1" x14ac:dyDescent="0.25">
      <c r="B29019" s="106"/>
      <c r="C29019" s="106"/>
      <c r="D29019" s="139"/>
      <c r="P29019" s="142"/>
      <c r="Q29019" s="142"/>
      <c r="R29019" s="142"/>
      <c r="S29019" s="139"/>
    </row>
    <row r="29020" spans="2:19" ht="15.75" customHeight="1" x14ac:dyDescent="0.25">
      <c r="B29020" s="106"/>
      <c r="C29020" s="106"/>
      <c r="D29020" s="139"/>
      <c r="P29020" s="142"/>
      <c r="Q29020" s="142"/>
      <c r="R29020" s="142"/>
      <c r="S29020" s="139"/>
    </row>
    <row r="29021" spans="2:19" ht="15.75" customHeight="1" x14ac:dyDescent="0.25">
      <c r="B29021" s="106"/>
      <c r="C29021" s="106"/>
      <c r="D29021" s="139"/>
      <c r="P29021" s="142"/>
      <c r="Q29021" s="142"/>
      <c r="R29021" s="142"/>
      <c r="S29021" s="139"/>
    </row>
    <row r="29022" spans="2:19" ht="15.75" customHeight="1" x14ac:dyDescent="0.25">
      <c r="B29022" s="106"/>
      <c r="C29022" s="106"/>
      <c r="D29022" s="139"/>
      <c r="P29022" s="142"/>
      <c r="Q29022" s="142"/>
      <c r="R29022" s="142"/>
      <c r="S29022" s="139"/>
    </row>
    <row r="29023" spans="2:19" ht="15.75" customHeight="1" x14ac:dyDescent="0.25">
      <c r="B29023" s="106"/>
      <c r="C29023" s="106"/>
      <c r="D29023" s="139"/>
      <c r="P29023" s="142"/>
      <c r="Q29023" s="142"/>
      <c r="R29023" s="142"/>
      <c r="S29023" s="139"/>
    </row>
    <row r="29024" spans="2:19" ht="15.75" customHeight="1" x14ac:dyDescent="0.25">
      <c r="B29024" s="106"/>
      <c r="C29024" s="106"/>
      <c r="D29024" s="139"/>
      <c r="P29024" s="142"/>
      <c r="Q29024" s="142"/>
      <c r="R29024" s="142"/>
      <c r="S29024" s="139"/>
    </row>
    <row r="29025" spans="2:19" ht="15.75" customHeight="1" x14ac:dyDescent="0.25">
      <c r="B29025" s="106"/>
      <c r="C29025" s="106"/>
      <c r="D29025" s="139"/>
      <c r="P29025" s="142"/>
      <c r="Q29025" s="142"/>
      <c r="R29025" s="142"/>
      <c r="S29025" s="139"/>
    </row>
    <row r="29026" spans="2:19" ht="15.75" customHeight="1" x14ac:dyDescent="0.25">
      <c r="B29026" s="106"/>
      <c r="C29026" s="106"/>
      <c r="D29026" s="139"/>
      <c r="P29026" s="142"/>
      <c r="Q29026" s="142"/>
      <c r="R29026" s="142"/>
      <c r="S29026" s="139"/>
    </row>
    <row r="29027" spans="2:19" ht="15.75" customHeight="1" x14ac:dyDescent="0.25">
      <c r="B29027" s="106"/>
      <c r="C29027" s="106"/>
      <c r="D29027" s="139"/>
      <c r="P29027" s="142"/>
      <c r="Q29027" s="142"/>
      <c r="R29027" s="142"/>
      <c r="S29027" s="139"/>
    </row>
    <row r="29028" spans="2:19" ht="15.75" customHeight="1" x14ac:dyDescent="0.25">
      <c r="B29028" s="106"/>
      <c r="C29028" s="106"/>
      <c r="D29028" s="139"/>
      <c r="P29028" s="142"/>
      <c r="Q29028" s="142"/>
      <c r="R29028" s="142"/>
      <c r="S29028" s="139"/>
    </row>
    <row r="29029" spans="2:19" ht="15.75" customHeight="1" x14ac:dyDescent="0.25">
      <c r="B29029" s="106"/>
      <c r="C29029" s="106"/>
      <c r="D29029" s="139"/>
      <c r="P29029" s="142"/>
      <c r="Q29029" s="142"/>
      <c r="R29029" s="142"/>
      <c r="S29029" s="139"/>
    </row>
    <row r="29030" spans="2:19" ht="15.75" customHeight="1" x14ac:dyDescent="0.25">
      <c r="B29030" s="106"/>
      <c r="C29030" s="106"/>
      <c r="D29030" s="139"/>
      <c r="P29030" s="142"/>
      <c r="Q29030" s="142"/>
      <c r="R29030" s="142"/>
      <c r="S29030" s="139"/>
    </row>
    <row r="29031" spans="2:19" ht="15.75" customHeight="1" x14ac:dyDescent="0.25">
      <c r="B29031" s="106"/>
      <c r="C29031" s="106"/>
      <c r="D29031" s="139"/>
      <c r="P29031" s="142"/>
      <c r="Q29031" s="142"/>
      <c r="R29031" s="142"/>
      <c r="S29031" s="139"/>
    </row>
    <row r="29032" spans="2:19" ht="15.75" customHeight="1" x14ac:dyDescent="0.25">
      <c r="B29032" s="106"/>
      <c r="C29032" s="106"/>
      <c r="D29032" s="139"/>
      <c r="P29032" s="142"/>
      <c r="Q29032" s="142"/>
      <c r="R29032" s="142"/>
      <c r="S29032" s="139"/>
    </row>
    <row r="29033" spans="2:19" ht="15.75" customHeight="1" x14ac:dyDescent="0.25">
      <c r="B29033" s="106"/>
      <c r="C29033" s="106"/>
      <c r="D29033" s="139"/>
      <c r="P29033" s="142"/>
      <c r="Q29033" s="142"/>
      <c r="R29033" s="142"/>
      <c r="S29033" s="139"/>
    </row>
    <row r="29034" spans="2:19" ht="15.75" customHeight="1" x14ac:dyDescent="0.25">
      <c r="B29034" s="106"/>
      <c r="C29034" s="106"/>
      <c r="D29034" s="139"/>
      <c r="P29034" s="142"/>
      <c r="Q29034" s="142"/>
      <c r="R29034" s="142"/>
      <c r="S29034" s="139"/>
    </row>
    <row r="29035" spans="2:19" ht="15.75" customHeight="1" x14ac:dyDescent="0.25">
      <c r="B29035" s="106"/>
      <c r="C29035" s="106"/>
      <c r="D29035" s="139"/>
      <c r="P29035" s="142"/>
      <c r="Q29035" s="142"/>
      <c r="R29035" s="142"/>
      <c r="S29035" s="139"/>
    </row>
    <row r="29036" spans="2:19" ht="15.75" customHeight="1" x14ac:dyDescent="0.25">
      <c r="B29036" s="106"/>
      <c r="C29036" s="106"/>
      <c r="D29036" s="139"/>
      <c r="P29036" s="142"/>
      <c r="Q29036" s="142"/>
      <c r="R29036" s="142"/>
      <c r="S29036" s="139"/>
    </row>
    <row r="29037" spans="2:19" ht="15.75" customHeight="1" x14ac:dyDescent="0.25">
      <c r="B29037" s="106"/>
      <c r="C29037" s="106"/>
      <c r="D29037" s="139"/>
      <c r="P29037" s="142"/>
      <c r="Q29037" s="142"/>
      <c r="R29037" s="142"/>
      <c r="S29037" s="139"/>
    </row>
    <row r="29038" spans="2:19" ht="15.75" customHeight="1" x14ac:dyDescent="0.25">
      <c r="B29038" s="106"/>
      <c r="C29038" s="106"/>
      <c r="D29038" s="139"/>
      <c r="P29038" s="142"/>
      <c r="Q29038" s="142"/>
      <c r="R29038" s="142"/>
      <c r="S29038" s="139"/>
    </row>
    <row r="29039" spans="2:19" ht="15.75" customHeight="1" x14ac:dyDescent="0.25">
      <c r="B29039" s="106"/>
      <c r="C29039" s="106"/>
      <c r="D29039" s="139"/>
      <c r="P29039" s="142"/>
      <c r="Q29039" s="142"/>
      <c r="R29039" s="142"/>
      <c r="S29039" s="139"/>
    </row>
    <row r="29040" spans="2:19" ht="15.75" customHeight="1" x14ac:dyDescent="0.25">
      <c r="B29040" s="106"/>
      <c r="C29040" s="106"/>
      <c r="D29040" s="139"/>
      <c r="P29040" s="142"/>
      <c r="Q29040" s="142"/>
      <c r="R29040" s="142"/>
      <c r="S29040" s="139"/>
    </row>
    <row r="29041" spans="2:19" ht="15.75" customHeight="1" x14ac:dyDescent="0.25">
      <c r="B29041" s="106"/>
      <c r="C29041" s="106"/>
      <c r="D29041" s="139"/>
      <c r="P29041" s="142"/>
      <c r="Q29041" s="142"/>
      <c r="R29041" s="142"/>
      <c r="S29041" s="139"/>
    </row>
    <row r="29042" spans="2:19" ht="15.75" customHeight="1" x14ac:dyDescent="0.25">
      <c r="B29042" s="106"/>
      <c r="C29042" s="106"/>
      <c r="D29042" s="139"/>
      <c r="P29042" s="142"/>
      <c r="Q29042" s="142"/>
      <c r="R29042" s="142"/>
      <c r="S29042" s="139"/>
    </row>
    <row r="29043" spans="2:19" ht="15.75" customHeight="1" x14ac:dyDescent="0.25">
      <c r="B29043" s="106"/>
      <c r="C29043" s="106"/>
      <c r="D29043" s="139"/>
      <c r="P29043" s="142"/>
      <c r="Q29043" s="142"/>
      <c r="R29043" s="142"/>
      <c r="S29043" s="139"/>
    </row>
    <row r="29044" spans="2:19" ht="15.75" customHeight="1" x14ac:dyDescent="0.25">
      <c r="B29044" s="106"/>
      <c r="C29044" s="106"/>
      <c r="D29044" s="139"/>
      <c r="P29044" s="142"/>
      <c r="Q29044" s="142"/>
      <c r="R29044" s="142"/>
      <c r="S29044" s="139"/>
    </row>
    <row r="29045" spans="2:19" ht="15.75" customHeight="1" x14ac:dyDescent="0.25">
      <c r="B29045" s="106"/>
      <c r="C29045" s="106"/>
      <c r="D29045" s="139"/>
      <c r="P29045" s="142"/>
      <c r="Q29045" s="142"/>
      <c r="R29045" s="142"/>
      <c r="S29045" s="139"/>
    </row>
    <row r="29046" spans="2:19" ht="15.75" customHeight="1" x14ac:dyDescent="0.25">
      <c r="B29046" s="106"/>
      <c r="C29046" s="106"/>
      <c r="D29046" s="139"/>
      <c r="P29046" s="142"/>
      <c r="Q29046" s="142"/>
      <c r="R29046" s="142"/>
      <c r="S29046" s="139"/>
    </row>
    <row r="29047" spans="2:19" ht="15.75" customHeight="1" x14ac:dyDescent="0.25">
      <c r="B29047" s="106"/>
      <c r="C29047" s="106"/>
      <c r="D29047" s="139"/>
      <c r="P29047" s="142"/>
      <c r="Q29047" s="142"/>
      <c r="R29047" s="142"/>
      <c r="S29047" s="139"/>
    </row>
    <row r="29048" spans="2:19" ht="15.75" customHeight="1" x14ac:dyDescent="0.25">
      <c r="B29048" s="106"/>
      <c r="C29048" s="106"/>
      <c r="D29048" s="139"/>
      <c r="P29048" s="142"/>
      <c r="Q29048" s="142"/>
      <c r="R29048" s="142"/>
      <c r="S29048" s="139"/>
    </row>
    <row r="29049" spans="2:19" ht="15.75" customHeight="1" x14ac:dyDescent="0.25">
      <c r="B29049" s="106"/>
      <c r="C29049" s="106"/>
      <c r="D29049" s="139"/>
      <c r="P29049" s="142"/>
      <c r="Q29049" s="142"/>
      <c r="R29049" s="142"/>
      <c r="S29049" s="139"/>
    </row>
    <row r="29050" spans="2:19" ht="15.75" customHeight="1" x14ac:dyDescent="0.25">
      <c r="B29050" s="106"/>
      <c r="C29050" s="106"/>
      <c r="D29050" s="139"/>
      <c r="P29050" s="142"/>
      <c r="Q29050" s="142"/>
      <c r="R29050" s="142"/>
      <c r="S29050" s="139"/>
    </row>
    <row r="29051" spans="2:19" ht="15.75" customHeight="1" x14ac:dyDescent="0.25">
      <c r="B29051" s="106"/>
      <c r="C29051" s="106"/>
      <c r="D29051" s="139"/>
      <c r="P29051" s="142"/>
      <c r="Q29051" s="142"/>
      <c r="R29051" s="142"/>
      <c r="S29051" s="139"/>
    </row>
    <row r="29052" spans="2:19" ht="15.75" customHeight="1" x14ac:dyDescent="0.25">
      <c r="B29052" s="106"/>
      <c r="C29052" s="106"/>
      <c r="D29052" s="139"/>
      <c r="P29052" s="142"/>
      <c r="Q29052" s="142"/>
      <c r="R29052" s="142"/>
      <c r="S29052" s="139"/>
    </row>
    <row r="29053" spans="2:19" ht="15.75" customHeight="1" x14ac:dyDescent="0.25">
      <c r="B29053" s="106"/>
      <c r="C29053" s="106"/>
      <c r="D29053" s="139"/>
      <c r="P29053" s="142"/>
      <c r="Q29053" s="142"/>
      <c r="R29053" s="142"/>
      <c r="S29053" s="139"/>
    </row>
    <row r="29054" spans="2:19" ht="15.75" customHeight="1" x14ac:dyDescent="0.25">
      <c r="B29054" s="106"/>
      <c r="C29054" s="106"/>
      <c r="D29054" s="139"/>
      <c r="P29054" s="142"/>
      <c r="Q29054" s="142"/>
      <c r="R29054" s="142"/>
      <c r="S29054" s="139"/>
    </row>
    <row r="29055" spans="2:19" ht="15.75" customHeight="1" x14ac:dyDescent="0.25">
      <c r="B29055" s="106"/>
      <c r="C29055" s="106"/>
      <c r="D29055" s="139"/>
      <c r="P29055" s="142"/>
      <c r="Q29055" s="142"/>
      <c r="R29055" s="142"/>
      <c r="S29055" s="139"/>
    </row>
    <row r="29056" spans="2:19" ht="15.75" customHeight="1" x14ac:dyDescent="0.25">
      <c r="B29056" s="106"/>
      <c r="C29056" s="106"/>
      <c r="D29056" s="139"/>
      <c r="P29056" s="142"/>
      <c r="Q29056" s="142"/>
      <c r="R29056" s="142"/>
      <c r="S29056" s="139"/>
    </row>
    <row r="29057" spans="2:19" ht="15.75" customHeight="1" x14ac:dyDescent="0.25">
      <c r="B29057" s="106"/>
      <c r="C29057" s="106"/>
      <c r="D29057" s="139"/>
      <c r="P29057" s="142"/>
      <c r="Q29057" s="142"/>
      <c r="R29057" s="142"/>
      <c r="S29057" s="139"/>
    </row>
    <row r="29058" spans="2:19" ht="15.75" customHeight="1" x14ac:dyDescent="0.25">
      <c r="B29058" s="106"/>
      <c r="C29058" s="106"/>
      <c r="D29058" s="139"/>
      <c r="P29058" s="142"/>
      <c r="Q29058" s="142"/>
      <c r="R29058" s="142"/>
      <c r="S29058" s="139"/>
    </row>
    <row r="29059" spans="2:19" ht="15.75" customHeight="1" x14ac:dyDescent="0.25">
      <c r="B29059" s="106"/>
      <c r="C29059" s="106"/>
      <c r="D29059" s="139"/>
      <c r="P29059" s="142"/>
      <c r="Q29059" s="142"/>
      <c r="R29059" s="142"/>
      <c r="S29059" s="139"/>
    </row>
    <row r="29060" spans="2:19" ht="15.75" customHeight="1" x14ac:dyDescent="0.25">
      <c r="B29060" s="106"/>
      <c r="C29060" s="106"/>
      <c r="D29060" s="139"/>
      <c r="P29060" s="142"/>
      <c r="Q29060" s="142"/>
      <c r="R29060" s="142"/>
      <c r="S29060" s="139"/>
    </row>
    <row r="29061" spans="2:19" ht="15.75" customHeight="1" x14ac:dyDescent="0.25">
      <c r="B29061" s="106"/>
      <c r="C29061" s="106"/>
      <c r="D29061" s="139"/>
      <c r="P29061" s="142"/>
      <c r="Q29061" s="142"/>
      <c r="R29061" s="142"/>
      <c r="S29061" s="139"/>
    </row>
    <row r="29062" spans="2:19" ht="15.75" customHeight="1" x14ac:dyDescent="0.25">
      <c r="B29062" s="106"/>
      <c r="C29062" s="106"/>
      <c r="D29062" s="139"/>
      <c r="P29062" s="142"/>
      <c r="Q29062" s="142"/>
      <c r="R29062" s="142"/>
      <c r="S29062" s="139"/>
    </row>
    <row r="29063" spans="2:19" ht="15.75" customHeight="1" x14ac:dyDescent="0.25">
      <c r="B29063" s="106"/>
      <c r="C29063" s="106"/>
      <c r="D29063" s="139"/>
      <c r="P29063" s="142"/>
      <c r="Q29063" s="142"/>
      <c r="R29063" s="142"/>
      <c r="S29063" s="139"/>
    </row>
    <row r="29064" spans="2:19" ht="15.75" customHeight="1" x14ac:dyDescent="0.25">
      <c r="B29064" s="106"/>
      <c r="C29064" s="106"/>
      <c r="D29064" s="139"/>
      <c r="P29064" s="142"/>
      <c r="Q29064" s="142"/>
      <c r="R29064" s="142"/>
      <c r="S29064" s="139"/>
    </row>
    <row r="29065" spans="2:19" ht="15.75" customHeight="1" x14ac:dyDescent="0.25">
      <c r="B29065" s="106"/>
      <c r="C29065" s="106"/>
      <c r="D29065" s="139"/>
      <c r="P29065" s="142"/>
      <c r="Q29065" s="142"/>
      <c r="R29065" s="142"/>
      <c r="S29065" s="139"/>
    </row>
    <row r="29066" spans="2:19" ht="15.75" customHeight="1" x14ac:dyDescent="0.25">
      <c r="B29066" s="106"/>
      <c r="C29066" s="106"/>
      <c r="D29066" s="139"/>
      <c r="P29066" s="142"/>
      <c r="Q29066" s="142"/>
      <c r="R29066" s="142"/>
      <c r="S29066" s="139"/>
    </row>
    <row r="29067" spans="2:19" ht="15.75" customHeight="1" x14ac:dyDescent="0.25">
      <c r="B29067" s="106"/>
      <c r="C29067" s="106"/>
      <c r="D29067" s="139"/>
      <c r="P29067" s="142"/>
      <c r="Q29067" s="142"/>
      <c r="R29067" s="142"/>
      <c r="S29067" s="139"/>
    </row>
    <row r="29068" spans="2:19" ht="15.75" customHeight="1" x14ac:dyDescent="0.25">
      <c r="B29068" s="106"/>
      <c r="C29068" s="106"/>
      <c r="D29068" s="139"/>
      <c r="P29068" s="142"/>
      <c r="Q29068" s="142"/>
      <c r="R29068" s="142"/>
      <c r="S29068" s="139"/>
    </row>
    <row r="29069" spans="2:19" ht="15.75" customHeight="1" x14ac:dyDescent="0.25">
      <c r="B29069" s="106"/>
      <c r="C29069" s="106"/>
      <c r="D29069" s="139"/>
      <c r="P29069" s="142"/>
      <c r="Q29069" s="142"/>
      <c r="R29069" s="142"/>
      <c r="S29069" s="139"/>
    </row>
    <row r="29070" spans="2:19" ht="15.75" customHeight="1" x14ac:dyDescent="0.25">
      <c r="B29070" s="106"/>
      <c r="C29070" s="106"/>
      <c r="D29070" s="139"/>
      <c r="P29070" s="142"/>
      <c r="Q29070" s="142"/>
      <c r="R29070" s="142"/>
      <c r="S29070" s="139"/>
    </row>
    <row r="29071" spans="2:19" ht="15.75" customHeight="1" x14ac:dyDescent="0.25">
      <c r="B29071" s="106"/>
      <c r="C29071" s="106"/>
      <c r="D29071" s="139"/>
      <c r="P29071" s="142"/>
      <c r="Q29071" s="142"/>
      <c r="R29071" s="142"/>
      <c r="S29071" s="139"/>
    </row>
    <row r="29072" spans="2:19" ht="15.75" customHeight="1" x14ac:dyDescent="0.25">
      <c r="B29072" s="106"/>
      <c r="C29072" s="106"/>
      <c r="D29072" s="139"/>
      <c r="P29072" s="142"/>
      <c r="Q29072" s="142"/>
      <c r="R29072" s="142"/>
      <c r="S29072" s="139"/>
    </row>
    <row r="29073" spans="2:19" ht="15.75" customHeight="1" x14ac:dyDescent="0.25">
      <c r="B29073" s="106"/>
      <c r="C29073" s="106"/>
      <c r="D29073" s="139"/>
      <c r="P29073" s="142"/>
      <c r="Q29073" s="142"/>
      <c r="R29073" s="142"/>
      <c r="S29073" s="139"/>
    </row>
    <row r="29074" spans="2:19" ht="15.75" customHeight="1" x14ac:dyDescent="0.25">
      <c r="B29074" s="106"/>
      <c r="C29074" s="106"/>
      <c r="D29074" s="139"/>
      <c r="P29074" s="142"/>
      <c r="Q29074" s="142"/>
      <c r="R29074" s="142"/>
      <c r="S29074" s="139"/>
    </row>
    <row r="29075" spans="2:19" ht="15.75" customHeight="1" x14ac:dyDescent="0.25">
      <c r="B29075" s="106"/>
      <c r="C29075" s="106"/>
      <c r="D29075" s="139"/>
      <c r="P29075" s="142"/>
      <c r="Q29075" s="142"/>
      <c r="R29075" s="142"/>
      <c r="S29075" s="139"/>
    </row>
    <row r="29076" spans="2:19" ht="15.75" customHeight="1" x14ac:dyDescent="0.25">
      <c r="B29076" s="106"/>
      <c r="C29076" s="106"/>
      <c r="D29076" s="139"/>
      <c r="P29076" s="142"/>
      <c r="Q29076" s="142"/>
      <c r="R29076" s="142"/>
      <c r="S29076" s="139"/>
    </row>
    <row r="29077" spans="2:19" ht="15.75" customHeight="1" x14ac:dyDescent="0.25">
      <c r="B29077" s="106"/>
      <c r="C29077" s="106"/>
      <c r="D29077" s="139"/>
      <c r="P29077" s="142"/>
      <c r="Q29077" s="142"/>
      <c r="R29077" s="142"/>
      <c r="S29077" s="139"/>
    </row>
    <row r="29078" spans="2:19" ht="15.75" customHeight="1" x14ac:dyDescent="0.25">
      <c r="B29078" s="106"/>
      <c r="C29078" s="106"/>
      <c r="D29078" s="139"/>
      <c r="P29078" s="142"/>
      <c r="Q29078" s="142"/>
      <c r="R29078" s="142"/>
      <c r="S29078" s="139"/>
    </row>
    <row r="29079" spans="2:19" ht="15.75" customHeight="1" x14ac:dyDescent="0.25">
      <c r="B29079" s="106"/>
      <c r="C29079" s="106"/>
      <c r="D29079" s="139"/>
      <c r="P29079" s="142"/>
      <c r="Q29079" s="142"/>
      <c r="R29079" s="142"/>
      <c r="S29079" s="139"/>
    </row>
    <row r="29080" spans="2:19" ht="15.75" customHeight="1" x14ac:dyDescent="0.25">
      <c r="B29080" s="106"/>
      <c r="C29080" s="106"/>
      <c r="D29080" s="139"/>
      <c r="P29080" s="142"/>
      <c r="Q29080" s="142"/>
      <c r="R29080" s="142"/>
      <c r="S29080" s="139"/>
    </row>
    <row r="29081" spans="2:19" ht="15.75" customHeight="1" x14ac:dyDescent="0.25">
      <c r="B29081" s="106"/>
      <c r="C29081" s="106"/>
      <c r="D29081" s="139"/>
      <c r="P29081" s="142"/>
      <c r="Q29081" s="142"/>
      <c r="R29081" s="142"/>
      <c r="S29081" s="139"/>
    </row>
    <row r="29082" spans="2:19" ht="15.75" customHeight="1" x14ac:dyDescent="0.25">
      <c r="B29082" s="106"/>
      <c r="C29082" s="106"/>
      <c r="D29082" s="139"/>
      <c r="P29082" s="142"/>
      <c r="Q29082" s="142"/>
      <c r="R29082" s="142"/>
      <c r="S29082" s="139"/>
    </row>
    <row r="29083" spans="2:19" ht="15.75" customHeight="1" x14ac:dyDescent="0.25">
      <c r="B29083" s="106"/>
      <c r="C29083" s="106"/>
      <c r="D29083" s="139"/>
      <c r="P29083" s="142"/>
      <c r="Q29083" s="142"/>
      <c r="R29083" s="142"/>
      <c r="S29083" s="139"/>
    </row>
    <row r="29084" spans="2:19" ht="15.75" customHeight="1" x14ac:dyDescent="0.25">
      <c r="B29084" s="106"/>
      <c r="C29084" s="106"/>
      <c r="D29084" s="139"/>
      <c r="P29084" s="142"/>
      <c r="Q29084" s="142"/>
      <c r="R29084" s="142"/>
      <c r="S29084" s="139"/>
    </row>
    <row r="29085" spans="2:19" ht="15.75" customHeight="1" x14ac:dyDescent="0.25">
      <c r="B29085" s="106"/>
      <c r="C29085" s="106"/>
      <c r="D29085" s="139"/>
      <c r="P29085" s="142"/>
      <c r="Q29085" s="142"/>
      <c r="R29085" s="142"/>
      <c r="S29085" s="139"/>
    </row>
    <row r="29086" spans="2:19" ht="15.75" customHeight="1" x14ac:dyDescent="0.25">
      <c r="B29086" s="106"/>
      <c r="C29086" s="106"/>
      <c r="D29086" s="139"/>
      <c r="P29086" s="142"/>
      <c r="Q29086" s="142"/>
      <c r="R29086" s="142"/>
      <c r="S29086" s="139"/>
    </row>
    <row r="29087" spans="2:19" ht="15.75" customHeight="1" x14ac:dyDescent="0.25">
      <c r="B29087" s="106"/>
      <c r="C29087" s="106"/>
      <c r="D29087" s="139"/>
      <c r="P29087" s="142"/>
      <c r="Q29087" s="142"/>
      <c r="R29087" s="142"/>
      <c r="S29087" s="139"/>
    </row>
    <row r="29088" spans="2:19" ht="15.75" customHeight="1" x14ac:dyDescent="0.25">
      <c r="B29088" s="106"/>
      <c r="C29088" s="106"/>
      <c r="D29088" s="139"/>
      <c r="P29088" s="142"/>
      <c r="Q29088" s="142"/>
      <c r="R29088" s="142"/>
      <c r="S29088" s="139"/>
    </row>
    <row r="29089" spans="2:19" ht="15.75" customHeight="1" x14ac:dyDescent="0.25">
      <c r="B29089" s="106"/>
      <c r="C29089" s="106"/>
      <c r="D29089" s="139"/>
      <c r="P29089" s="142"/>
      <c r="Q29089" s="142"/>
      <c r="R29089" s="142"/>
      <c r="S29089" s="139"/>
    </row>
    <row r="29090" spans="2:19" ht="15.75" customHeight="1" x14ac:dyDescent="0.25">
      <c r="B29090" s="106"/>
      <c r="C29090" s="106"/>
      <c r="D29090" s="139"/>
      <c r="P29090" s="142"/>
      <c r="Q29090" s="142"/>
      <c r="R29090" s="142"/>
      <c r="S29090" s="139"/>
    </row>
    <row r="29091" spans="2:19" ht="15.75" customHeight="1" x14ac:dyDescent="0.25">
      <c r="B29091" s="106"/>
      <c r="C29091" s="106"/>
      <c r="D29091" s="139"/>
      <c r="P29091" s="142"/>
      <c r="Q29091" s="142"/>
      <c r="R29091" s="142"/>
      <c r="S29091" s="139"/>
    </row>
    <row r="29092" spans="2:19" ht="15.75" customHeight="1" x14ac:dyDescent="0.25">
      <c r="B29092" s="106"/>
      <c r="C29092" s="106"/>
      <c r="D29092" s="139"/>
      <c r="P29092" s="142"/>
      <c r="Q29092" s="142"/>
      <c r="R29092" s="142"/>
      <c r="S29092" s="139"/>
    </row>
    <row r="29093" spans="2:19" ht="15.75" customHeight="1" x14ac:dyDescent="0.25">
      <c r="B29093" s="106"/>
      <c r="C29093" s="106"/>
      <c r="D29093" s="139"/>
      <c r="P29093" s="142"/>
      <c r="Q29093" s="142"/>
      <c r="R29093" s="142"/>
      <c r="S29093" s="139"/>
    </row>
    <row r="29094" spans="2:19" ht="15.75" customHeight="1" x14ac:dyDescent="0.25">
      <c r="B29094" s="106"/>
      <c r="C29094" s="106"/>
      <c r="D29094" s="139"/>
      <c r="P29094" s="142"/>
      <c r="Q29094" s="142"/>
      <c r="R29094" s="142"/>
      <c r="S29094" s="139"/>
    </row>
    <row r="29095" spans="2:19" ht="15.75" customHeight="1" x14ac:dyDescent="0.25">
      <c r="B29095" s="106"/>
      <c r="C29095" s="106"/>
      <c r="D29095" s="139"/>
      <c r="P29095" s="142"/>
      <c r="Q29095" s="142"/>
      <c r="R29095" s="142"/>
      <c r="S29095" s="139"/>
    </row>
    <row r="29096" spans="2:19" ht="15.75" customHeight="1" x14ac:dyDescent="0.25">
      <c r="B29096" s="106"/>
      <c r="C29096" s="106"/>
      <c r="D29096" s="139"/>
      <c r="P29096" s="142"/>
      <c r="Q29096" s="142"/>
      <c r="R29096" s="142"/>
      <c r="S29096" s="139"/>
    </row>
    <row r="29097" spans="2:19" ht="15.75" customHeight="1" x14ac:dyDescent="0.25">
      <c r="B29097" s="106"/>
      <c r="C29097" s="106"/>
      <c r="D29097" s="139"/>
      <c r="P29097" s="142"/>
      <c r="Q29097" s="142"/>
      <c r="R29097" s="142"/>
      <c r="S29097" s="139"/>
    </row>
    <row r="29098" spans="2:19" ht="15.75" customHeight="1" x14ac:dyDescent="0.25">
      <c r="B29098" s="106"/>
      <c r="C29098" s="106"/>
      <c r="D29098" s="139"/>
      <c r="P29098" s="142"/>
      <c r="Q29098" s="142"/>
      <c r="R29098" s="142"/>
      <c r="S29098" s="139"/>
    </row>
    <row r="29099" spans="2:19" ht="15.75" customHeight="1" x14ac:dyDescent="0.25">
      <c r="B29099" s="106"/>
      <c r="C29099" s="106"/>
      <c r="D29099" s="139"/>
      <c r="P29099" s="142"/>
      <c r="Q29099" s="142"/>
      <c r="R29099" s="142"/>
      <c r="S29099" s="139"/>
    </row>
    <row r="29100" spans="2:19" ht="15.75" customHeight="1" x14ac:dyDescent="0.25">
      <c r="B29100" s="106"/>
      <c r="C29100" s="106"/>
      <c r="D29100" s="139"/>
      <c r="P29100" s="142"/>
      <c r="Q29100" s="142"/>
      <c r="R29100" s="142"/>
      <c r="S29100" s="139"/>
    </row>
    <row r="29101" spans="2:19" ht="15.75" customHeight="1" x14ac:dyDescent="0.25">
      <c r="B29101" s="106"/>
      <c r="C29101" s="106"/>
      <c r="D29101" s="139"/>
      <c r="P29101" s="142"/>
      <c r="Q29101" s="142"/>
      <c r="R29101" s="142"/>
      <c r="S29101" s="139"/>
    </row>
    <row r="29102" spans="2:19" ht="15.75" customHeight="1" x14ac:dyDescent="0.25">
      <c r="B29102" s="106"/>
      <c r="C29102" s="106"/>
      <c r="D29102" s="139"/>
      <c r="P29102" s="142"/>
      <c r="Q29102" s="142"/>
      <c r="R29102" s="142"/>
      <c r="S29102" s="139"/>
    </row>
    <row r="29103" spans="2:19" ht="15.75" customHeight="1" x14ac:dyDescent="0.25">
      <c r="B29103" s="106"/>
      <c r="C29103" s="106"/>
      <c r="D29103" s="139"/>
      <c r="P29103" s="142"/>
      <c r="Q29103" s="142"/>
      <c r="R29103" s="142"/>
      <c r="S29103" s="139"/>
    </row>
    <row r="29104" spans="2:19" ht="15.75" customHeight="1" x14ac:dyDescent="0.25">
      <c r="B29104" s="106"/>
      <c r="C29104" s="106"/>
      <c r="D29104" s="139"/>
      <c r="P29104" s="142"/>
      <c r="Q29104" s="142"/>
      <c r="R29104" s="142"/>
      <c r="S29104" s="139"/>
    </row>
    <row r="29105" spans="2:19" ht="15.75" customHeight="1" x14ac:dyDescent="0.25">
      <c r="B29105" s="106"/>
      <c r="C29105" s="106"/>
      <c r="D29105" s="139"/>
      <c r="P29105" s="142"/>
      <c r="Q29105" s="142"/>
      <c r="R29105" s="142"/>
      <c r="S29105" s="139"/>
    </row>
    <row r="29106" spans="2:19" ht="15.75" customHeight="1" x14ac:dyDescent="0.25">
      <c r="B29106" s="106"/>
      <c r="C29106" s="106"/>
      <c r="D29106" s="139"/>
      <c r="P29106" s="142"/>
      <c r="Q29106" s="142"/>
      <c r="R29106" s="142"/>
      <c r="S29106" s="139"/>
    </row>
    <row r="29107" spans="2:19" ht="15.75" customHeight="1" x14ac:dyDescent="0.25">
      <c r="B29107" s="106"/>
      <c r="C29107" s="106"/>
      <c r="D29107" s="139"/>
      <c r="P29107" s="142"/>
      <c r="Q29107" s="142"/>
      <c r="R29107" s="142"/>
      <c r="S29107" s="139"/>
    </row>
    <row r="29108" spans="2:19" ht="15.75" customHeight="1" x14ac:dyDescent="0.25">
      <c r="B29108" s="106"/>
      <c r="C29108" s="106"/>
      <c r="D29108" s="139"/>
      <c r="P29108" s="142"/>
      <c r="Q29108" s="142"/>
      <c r="R29108" s="142"/>
      <c r="S29108" s="139"/>
    </row>
    <row r="29109" spans="2:19" ht="15.75" customHeight="1" x14ac:dyDescent="0.25">
      <c r="B29109" s="106"/>
      <c r="C29109" s="106"/>
      <c r="D29109" s="139"/>
      <c r="P29109" s="142"/>
      <c r="Q29109" s="142"/>
      <c r="R29109" s="142"/>
      <c r="S29109" s="139"/>
    </row>
    <row r="29110" spans="2:19" ht="15.75" customHeight="1" x14ac:dyDescent="0.25">
      <c r="B29110" s="106"/>
      <c r="C29110" s="106"/>
      <c r="D29110" s="139"/>
      <c r="P29110" s="142"/>
      <c r="Q29110" s="142"/>
      <c r="R29110" s="142"/>
      <c r="S29110" s="139"/>
    </row>
    <row r="29111" spans="2:19" ht="15.75" customHeight="1" x14ac:dyDescent="0.25">
      <c r="B29111" s="106"/>
      <c r="C29111" s="106"/>
      <c r="D29111" s="139"/>
      <c r="P29111" s="142"/>
      <c r="Q29111" s="142"/>
      <c r="R29111" s="142"/>
      <c r="S29111" s="139"/>
    </row>
    <row r="29112" spans="2:19" ht="15.75" customHeight="1" x14ac:dyDescent="0.25">
      <c r="B29112" s="106"/>
      <c r="C29112" s="106"/>
      <c r="D29112" s="139"/>
      <c r="P29112" s="142"/>
      <c r="Q29112" s="142"/>
      <c r="R29112" s="142"/>
      <c r="S29112" s="139"/>
    </row>
    <row r="29113" spans="2:19" ht="15.75" customHeight="1" x14ac:dyDescent="0.25">
      <c r="B29113" s="106"/>
      <c r="C29113" s="106"/>
      <c r="D29113" s="139"/>
      <c r="P29113" s="142"/>
      <c r="Q29113" s="142"/>
      <c r="R29113" s="142"/>
      <c r="S29113" s="139"/>
    </row>
    <row r="29114" spans="2:19" ht="15.75" customHeight="1" x14ac:dyDescent="0.25">
      <c r="B29114" s="106"/>
      <c r="C29114" s="106"/>
      <c r="D29114" s="139"/>
      <c r="P29114" s="142"/>
      <c r="Q29114" s="142"/>
      <c r="R29114" s="142"/>
      <c r="S29114" s="139"/>
    </row>
    <row r="29115" spans="2:19" ht="15.75" customHeight="1" x14ac:dyDescent="0.25">
      <c r="B29115" s="106"/>
      <c r="C29115" s="106"/>
      <c r="D29115" s="139"/>
      <c r="P29115" s="142"/>
      <c r="Q29115" s="142"/>
      <c r="R29115" s="142"/>
      <c r="S29115" s="139"/>
    </row>
    <row r="29116" spans="2:19" ht="15.75" customHeight="1" x14ac:dyDescent="0.25">
      <c r="B29116" s="106"/>
      <c r="C29116" s="106"/>
      <c r="D29116" s="139"/>
      <c r="P29116" s="142"/>
      <c r="Q29116" s="142"/>
      <c r="R29116" s="142"/>
      <c r="S29116" s="139"/>
    </row>
    <row r="29117" spans="2:19" ht="15.75" customHeight="1" x14ac:dyDescent="0.25">
      <c r="B29117" s="106"/>
      <c r="C29117" s="106"/>
      <c r="D29117" s="139"/>
      <c r="P29117" s="142"/>
      <c r="Q29117" s="142"/>
      <c r="R29117" s="142"/>
      <c r="S29117" s="139"/>
    </row>
    <row r="29118" spans="2:19" ht="15.75" customHeight="1" x14ac:dyDescent="0.25">
      <c r="B29118" s="106"/>
      <c r="C29118" s="106"/>
      <c r="D29118" s="139"/>
      <c r="P29118" s="142"/>
      <c r="Q29118" s="142"/>
      <c r="R29118" s="142"/>
      <c r="S29118" s="139"/>
    </row>
    <row r="29119" spans="2:19" ht="15.75" customHeight="1" x14ac:dyDescent="0.25">
      <c r="B29119" s="106"/>
      <c r="C29119" s="106"/>
      <c r="D29119" s="139"/>
      <c r="P29119" s="142"/>
      <c r="Q29119" s="142"/>
      <c r="R29119" s="142"/>
      <c r="S29119" s="139"/>
    </row>
    <row r="29120" spans="2:19" ht="15.75" customHeight="1" x14ac:dyDescent="0.25">
      <c r="B29120" s="106"/>
      <c r="C29120" s="106"/>
      <c r="D29120" s="139"/>
      <c r="P29120" s="142"/>
      <c r="Q29120" s="142"/>
      <c r="R29120" s="142"/>
      <c r="S29120" s="139"/>
    </row>
    <row r="29121" spans="2:19" ht="15.75" customHeight="1" x14ac:dyDescent="0.25">
      <c r="B29121" s="106"/>
      <c r="C29121" s="106"/>
      <c r="D29121" s="139"/>
      <c r="P29121" s="142"/>
      <c r="Q29121" s="142"/>
      <c r="R29121" s="142"/>
      <c r="S29121" s="139"/>
    </row>
    <row r="29122" spans="2:19" ht="15.75" customHeight="1" x14ac:dyDescent="0.25">
      <c r="B29122" s="106"/>
      <c r="C29122" s="106"/>
      <c r="D29122" s="139"/>
      <c r="P29122" s="142"/>
      <c r="Q29122" s="142"/>
      <c r="R29122" s="142"/>
      <c r="S29122" s="139"/>
    </row>
    <row r="29123" spans="2:19" ht="15.75" customHeight="1" x14ac:dyDescent="0.25">
      <c r="B29123" s="106"/>
      <c r="C29123" s="106"/>
      <c r="D29123" s="139"/>
      <c r="P29123" s="142"/>
      <c r="Q29123" s="142"/>
      <c r="R29123" s="142"/>
      <c r="S29123" s="139"/>
    </row>
    <row r="29124" spans="2:19" ht="15.75" customHeight="1" x14ac:dyDescent="0.25">
      <c r="B29124" s="106"/>
      <c r="C29124" s="106"/>
      <c r="D29124" s="139"/>
      <c r="P29124" s="142"/>
      <c r="Q29124" s="142"/>
      <c r="R29124" s="142"/>
      <c r="S29124" s="139"/>
    </row>
    <row r="29125" spans="2:19" ht="15.75" customHeight="1" x14ac:dyDescent="0.25">
      <c r="B29125" s="106"/>
      <c r="C29125" s="106"/>
      <c r="D29125" s="139"/>
      <c r="P29125" s="142"/>
      <c r="Q29125" s="142"/>
      <c r="R29125" s="142"/>
      <c r="S29125" s="139"/>
    </row>
    <row r="29126" spans="2:19" ht="15.75" customHeight="1" x14ac:dyDescent="0.25">
      <c r="B29126" s="106"/>
      <c r="C29126" s="106"/>
      <c r="D29126" s="139"/>
      <c r="P29126" s="142"/>
      <c r="Q29126" s="142"/>
      <c r="R29126" s="142"/>
      <c r="S29126" s="139"/>
    </row>
    <row r="29127" spans="2:19" ht="15.75" customHeight="1" x14ac:dyDescent="0.25">
      <c r="B29127" s="106"/>
      <c r="C29127" s="106"/>
      <c r="D29127" s="139"/>
      <c r="P29127" s="142"/>
      <c r="Q29127" s="142"/>
      <c r="R29127" s="142"/>
      <c r="S29127" s="139"/>
    </row>
    <row r="29128" spans="2:19" ht="15.75" customHeight="1" x14ac:dyDescent="0.25">
      <c r="B29128" s="106"/>
      <c r="C29128" s="106"/>
      <c r="D29128" s="139"/>
      <c r="P29128" s="142"/>
      <c r="Q29128" s="142"/>
      <c r="R29128" s="142"/>
      <c r="S29128" s="139"/>
    </row>
    <row r="29129" spans="2:19" ht="15.75" customHeight="1" x14ac:dyDescent="0.25">
      <c r="B29129" s="106"/>
      <c r="C29129" s="106"/>
      <c r="D29129" s="139"/>
      <c r="P29129" s="142"/>
      <c r="Q29129" s="142"/>
      <c r="R29129" s="142"/>
      <c r="S29129" s="139"/>
    </row>
    <row r="29130" spans="2:19" ht="15.75" customHeight="1" x14ac:dyDescent="0.25">
      <c r="B29130" s="106"/>
      <c r="C29130" s="106"/>
      <c r="D29130" s="139"/>
      <c r="P29130" s="142"/>
      <c r="Q29130" s="142"/>
      <c r="R29130" s="142"/>
      <c r="S29130" s="139"/>
    </row>
    <row r="29131" spans="2:19" ht="15.75" customHeight="1" x14ac:dyDescent="0.25">
      <c r="B29131" s="106"/>
      <c r="C29131" s="106"/>
      <c r="D29131" s="139"/>
      <c r="P29131" s="142"/>
      <c r="Q29131" s="142"/>
      <c r="R29131" s="142"/>
      <c r="S29131" s="139"/>
    </row>
    <row r="29132" spans="2:19" ht="15.75" customHeight="1" x14ac:dyDescent="0.25">
      <c r="B29132" s="106"/>
      <c r="C29132" s="106"/>
      <c r="D29132" s="139"/>
      <c r="P29132" s="142"/>
      <c r="Q29132" s="142"/>
      <c r="R29132" s="142"/>
      <c r="S29132" s="139"/>
    </row>
    <row r="29133" spans="2:19" ht="15.75" customHeight="1" x14ac:dyDescent="0.25">
      <c r="B29133" s="106"/>
      <c r="C29133" s="106"/>
      <c r="D29133" s="139"/>
      <c r="P29133" s="142"/>
      <c r="Q29133" s="142"/>
      <c r="R29133" s="142"/>
      <c r="S29133" s="139"/>
    </row>
    <row r="29134" spans="2:19" ht="15.75" customHeight="1" x14ac:dyDescent="0.25">
      <c r="B29134" s="106"/>
      <c r="C29134" s="106"/>
      <c r="D29134" s="139"/>
      <c r="P29134" s="142"/>
      <c r="Q29134" s="142"/>
      <c r="R29134" s="142"/>
      <c r="S29134" s="139"/>
    </row>
    <row r="29135" spans="2:19" ht="15.75" customHeight="1" x14ac:dyDescent="0.25">
      <c r="B29135" s="106"/>
      <c r="C29135" s="106"/>
      <c r="D29135" s="139"/>
      <c r="P29135" s="142"/>
      <c r="Q29135" s="142"/>
      <c r="R29135" s="142"/>
      <c r="S29135" s="139"/>
    </row>
    <row r="29136" spans="2:19" ht="15.75" customHeight="1" x14ac:dyDescent="0.25">
      <c r="B29136" s="106"/>
      <c r="C29136" s="106"/>
      <c r="D29136" s="139"/>
      <c r="P29136" s="142"/>
      <c r="Q29136" s="142"/>
      <c r="R29136" s="142"/>
      <c r="S29136" s="139"/>
    </row>
    <row r="29137" spans="2:19" ht="15.75" customHeight="1" x14ac:dyDescent="0.25">
      <c r="B29137" s="106"/>
      <c r="C29137" s="106"/>
      <c r="D29137" s="139"/>
      <c r="P29137" s="142"/>
      <c r="Q29137" s="142"/>
      <c r="R29137" s="142"/>
      <c r="S29137" s="139"/>
    </row>
    <row r="29138" spans="2:19" ht="15.75" customHeight="1" x14ac:dyDescent="0.25">
      <c r="B29138" s="106"/>
      <c r="C29138" s="106"/>
      <c r="D29138" s="139"/>
      <c r="P29138" s="142"/>
      <c r="Q29138" s="142"/>
      <c r="R29138" s="142"/>
      <c r="S29138" s="139"/>
    </row>
    <row r="29139" spans="2:19" ht="15.75" customHeight="1" x14ac:dyDescent="0.25">
      <c r="B29139" s="106"/>
      <c r="C29139" s="106"/>
      <c r="D29139" s="139"/>
      <c r="P29139" s="142"/>
      <c r="Q29139" s="142"/>
      <c r="R29139" s="142"/>
      <c r="S29139" s="139"/>
    </row>
    <row r="29140" spans="2:19" ht="15.75" customHeight="1" x14ac:dyDescent="0.25">
      <c r="B29140" s="106"/>
      <c r="C29140" s="106"/>
      <c r="D29140" s="139"/>
      <c r="P29140" s="142"/>
      <c r="Q29140" s="142"/>
      <c r="R29140" s="142"/>
      <c r="S29140" s="139"/>
    </row>
    <row r="29141" spans="2:19" ht="15.75" customHeight="1" x14ac:dyDescent="0.25">
      <c r="B29141" s="106"/>
      <c r="C29141" s="106"/>
      <c r="D29141" s="139"/>
      <c r="P29141" s="142"/>
      <c r="Q29141" s="142"/>
      <c r="R29141" s="142"/>
      <c r="S29141" s="139"/>
    </row>
    <row r="29142" spans="2:19" ht="15.75" customHeight="1" x14ac:dyDescent="0.25">
      <c r="B29142" s="106"/>
      <c r="C29142" s="106"/>
      <c r="D29142" s="139"/>
      <c r="P29142" s="142"/>
      <c r="Q29142" s="142"/>
      <c r="R29142" s="142"/>
      <c r="S29142" s="139"/>
    </row>
    <row r="29143" spans="2:19" ht="15.75" customHeight="1" x14ac:dyDescent="0.25">
      <c r="B29143" s="106"/>
      <c r="C29143" s="106"/>
      <c r="D29143" s="139"/>
      <c r="P29143" s="142"/>
      <c r="Q29143" s="142"/>
      <c r="R29143" s="142"/>
      <c r="S29143" s="139"/>
    </row>
    <row r="29144" spans="2:19" ht="15.75" customHeight="1" x14ac:dyDescent="0.25">
      <c r="B29144" s="106"/>
      <c r="C29144" s="106"/>
      <c r="D29144" s="139"/>
      <c r="P29144" s="142"/>
      <c r="Q29144" s="142"/>
      <c r="R29144" s="142"/>
      <c r="S29144" s="139"/>
    </row>
    <row r="29145" spans="2:19" ht="15.75" customHeight="1" x14ac:dyDescent="0.25">
      <c r="B29145" s="106"/>
      <c r="C29145" s="106"/>
      <c r="D29145" s="139"/>
      <c r="P29145" s="142"/>
      <c r="Q29145" s="142"/>
      <c r="R29145" s="142"/>
      <c r="S29145" s="139"/>
    </row>
    <row r="29146" spans="2:19" ht="15.75" customHeight="1" x14ac:dyDescent="0.25">
      <c r="B29146" s="106"/>
      <c r="C29146" s="106"/>
      <c r="D29146" s="139"/>
      <c r="P29146" s="142"/>
      <c r="Q29146" s="142"/>
      <c r="R29146" s="142"/>
      <c r="S29146" s="139"/>
    </row>
    <row r="29147" spans="2:19" ht="15.75" customHeight="1" x14ac:dyDescent="0.25">
      <c r="B29147" s="106"/>
      <c r="C29147" s="106"/>
      <c r="D29147" s="139"/>
      <c r="P29147" s="142"/>
      <c r="Q29147" s="142"/>
      <c r="R29147" s="142"/>
      <c r="S29147" s="139"/>
    </row>
    <row r="29148" spans="2:19" ht="15.75" customHeight="1" x14ac:dyDescent="0.25">
      <c r="B29148" s="106"/>
      <c r="C29148" s="106"/>
      <c r="D29148" s="139"/>
      <c r="P29148" s="142"/>
      <c r="Q29148" s="142"/>
      <c r="R29148" s="142"/>
      <c r="S29148" s="139"/>
    </row>
    <row r="29149" spans="2:19" ht="15.75" customHeight="1" x14ac:dyDescent="0.25">
      <c r="B29149" s="106"/>
      <c r="C29149" s="106"/>
      <c r="D29149" s="139"/>
      <c r="P29149" s="142"/>
      <c r="Q29149" s="142"/>
      <c r="R29149" s="142"/>
      <c r="S29149" s="139"/>
    </row>
    <row r="29150" spans="2:19" ht="15.75" customHeight="1" x14ac:dyDescent="0.25">
      <c r="B29150" s="106"/>
      <c r="C29150" s="106"/>
      <c r="D29150" s="139"/>
      <c r="P29150" s="142"/>
      <c r="Q29150" s="142"/>
      <c r="R29150" s="142"/>
      <c r="S29150" s="139"/>
    </row>
    <row r="29151" spans="2:19" ht="15.75" customHeight="1" x14ac:dyDescent="0.25">
      <c r="B29151" s="106"/>
      <c r="C29151" s="106"/>
      <c r="D29151" s="139"/>
      <c r="P29151" s="142"/>
      <c r="Q29151" s="142"/>
      <c r="R29151" s="142"/>
      <c r="S29151" s="139"/>
    </row>
    <row r="29152" spans="2:19" ht="15.75" customHeight="1" x14ac:dyDescent="0.25">
      <c r="B29152" s="106"/>
      <c r="C29152" s="106"/>
      <c r="D29152" s="139"/>
      <c r="P29152" s="142"/>
      <c r="Q29152" s="142"/>
      <c r="R29152" s="142"/>
      <c r="S29152" s="139"/>
    </row>
    <row r="29153" spans="2:19" ht="15.75" customHeight="1" x14ac:dyDescent="0.25">
      <c r="B29153" s="106"/>
      <c r="C29153" s="106"/>
      <c r="D29153" s="139"/>
      <c r="P29153" s="142"/>
      <c r="Q29153" s="142"/>
      <c r="R29153" s="142"/>
      <c r="S29153" s="139"/>
    </row>
    <row r="29154" spans="2:19" ht="15.75" customHeight="1" x14ac:dyDescent="0.25">
      <c r="B29154" s="106"/>
      <c r="C29154" s="106"/>
      <c r="D29154" s="139"/>
      <c r="P29154" s="142"/>
      <c r="Q29154" s="142"/>
      <c r="R29154" s="142"/>
      <c r="S29154" s="139"/>
    </row>
    <row r="29155" spans="2:19" ht="15.75" customHeight="1" x14ac:dyDescent="0.25">
      <c r="B29155" s="106"/>
      <c r="C29155" s="106"/>
      <c r="D29155" s="139"/>
      <c r="P29155" s="142"/>
      <c r="Q29155" s="142"/>
      <c r="R29155" s="142"/>
      <c r="S29155" s="139"/>
    </row>
    <row r="29156" spans="2:19" ht="15.75" customHeight="1" x14ac:dyDescent="0.25">
      <c r="B29156" s="106"/>
      <c r="C29156" s="106"/>
      <c r="D29156" s="139"/>
      <c r="P29156" s="142"/>
      <c r="Q29156" s="142"/>
      <c r="R29156" s="142"/>
      <c r="S29156" s="139"/>
    </row>
    <row r="29157" spans="2:19" ht="15.75" customHeight="1" x14ac:dyDescent="0.25">
      <c r="B29157" s="106"/>
      <c r="C29157" s="106"/>
      <c r="D29157" s="139"/>
      <c r="P29157" s="142"/>
      <c r="Q29157" s="142"/>
      <c r="R29157" s="142"/>
      <c r="S29157" s="139"/>
    </row>
    <row r="29158" spans="2:19" ht="15.75" customHeight="1" x14ac:dyDescent="0.25">
      <c r="B29158" s="106"/>
      <c r="C29158" s="106"/>
      <c r="D29158" s="139"/>
      <c r="P29158" s="142"/>
      <c r="Q29158" s="142"/>
      <c r="R29158" s="142"/>
      <c r="S29158" s="139"/>
    </row>
    <row r="29159" spans="2:19" ht="15.75" customHeight="1" x14ac:dyDescent="0.25">
      <c r="B29159" s="106"/>
      <c r="C29159" s="106"/>
      <c r="D29159" s="139"/>
      <c r="P29159" s="142"/>
      <c r="Q29159" s="142"/>
      <c r="R29159" s="142"/>
      <c r="S29159" s="139"/>
    </row>
    <row r="29160" spans="2:19" ht="15.75" customHeight="1" x14ac:dyDescent="0.25">
      <c r="B29160" s="106"/>
      <c r="C29160" s="106"/>
      <c r="D29160" s="139"/>
      <c r="P29160" s="142"/>
      <c r="Q29160" s="142"/>
      <c r="R29160" s="142"/>
      <c r="S29160" s="139"/>
    </row>
    <row r="29161" spans="2:19" ht="15.75" customHeight="1" x14ac:dyDescent="0.25">
      <c r="B29161" s="106"/>
      <c r="C29161" s="106"/>
      <c r="D29161" s="139"/>
      <c r="P29161" s="142"/>
      <c r="Q29161" s="142"/>
      <c r="R29161" s="142"/>
      <c r="S29161" s="139"/>
    </row>
    <row r="29162" spans="2:19" ht="15.75" customHeight="1" x14ac:dyDescent="0.25">
      <c r="B29162" s="106"/>
      <c r="C29162" s="106"/>
      <c r="D29162" s="139"/>
      <c r="P29162" s="142"/>
      <c r="Q29162" s="142"/>
      <c r="R29162" s="142"/>
      <c r="S29162" s="139"/>
    </row>
    <row r="29163" spans="2:19" ht="15.75" customHeight="1" x14ac:dyDescent="0.25">
      <c r="B29163" s="106"/>
      <c r="C29163" s="106"/>
      <c r="D29163" s="139"/>
      <c r="P29163" s="142"/>
      <c r="Q29163" s="142"/>
      <c r="R29163" s="142"/>
      <c r="S29163" s="139"/>
    </row>
    <row r="29164" spans="2:19" ht="15.75" customHeight="1" x14ac:dyDescent="0.25">
      <c r="B29164" s="106"/>
      <c r="C29164" s="106"/>
      <c r="D29164" s="139"/>
      <c r="P29164" s="142"/>
      <c r="Q29164" s="142"/>
      <c r="R29164" s="142"/>
      <c r="S29164" s="139"/>
    </row>
    <row r="29165" spans="2:19" ht="15.75" customHeight="1" x14ac:dyDescent="0.25">
      <c r="B29165" s="106"/>
      <c r="C29165" s="106"/>
      <c r="D29165" s="139"/>
      <c r="P29165" s="142"/>
      <c r="Q29165" s="142"/>
      <c r="R29165" s="142"/>
      <c r="S29165" s="139"/>
    </row>
    <row r="29166" spans="2:19" ht="15.75" customHeight="1" x14ac:dyDescent="0.25">
      <c r="B29166" s="106"/>
      <c r="C29166" s="106"/>
      <c r="D29166" s="139"/>
      <c r="P29166" s="142"/>
      <c r="Q29166" s="142"/>
      <c r="R29166" s="142"/>
      <c r="S29166" s="139"/>
    </row>
    <row r="29167" spans="2:19" ht="15.75" customHeight="1" x14ac:dyDescent="0.25">
      <c r="B29167" s="106"/>
      <c r="C29167" s="106"/>
      <c r="D29167" s="139"/>
      <c r="P29167" s="142"/>
      <c r="Q29167" s="142"/>
      <c r="R29167" s="142"/>
      <c r="S29167" s="139"/>
    </row>
    <row r="29168" spans="2:19" ht="15.75" customHeight="1" x14ac:dyDescent="0.25">
      <c r="B29168" s="106"/>
      <c r="C29168" s="106"/>
      <c r="D29168" s="139"/>
      <c r="P29168" s="142"/>
      <c r="Q29168" s="142"/>
      <c r="R29168" s="142"/>
      <c r="S29168" s="139"/>
    </row>
    <row r="29169" spans="2:19" ht="15.75" customHeight="1" x14ac:dyDescent="0.25">
      <c r="B29169" s="106"/>
      <c r="C29169" s="106"/>
      <c r="D29169" s="139"/>
      <c r="P29169" s="142"/>
      <c r="Q29169" s="142"/>
      <c r="R29169" s="142"/>
      <c r="S29169" s="139"/>
    </row>
    <row r="29170" spans="2:19" ht="15.75" customHeight="1" x14ac:dyDescent="0.25">
      <c r="B29170" s="106"/>
      <c r="C29170" s="106"/>
      <c r="D29170" s="139"/>
      <c r="P29170" s="142"/>
      <c r="Q29170" s="142"/>
      <c r="R29170" s="142"/>
      <c r="S29170" s="139"/>
    </row>
    <row r="29171" spans="2:19" ht="15.75" customHeight="1" x14ac:dyDescent="0.25">
      <c r="B29171" s="106"/>
      <c r="C29171" s="106"/>
      <c r="D29171" s="139"/>
      <c r="P29171" s="142"/>
      <c r="Q29171" s="142"/>
      <c r="R29171" s="142"/>
      <c r="S29171" s="139"/>
    </row>
    <row r="29172" spans="2:19" ht="15.75" customHeight="1" x14ac:dyDescent="0.25">
      <c r="B29172" s="106"/>
      <c r="C29172" s="106"/>
      <c r="D29172" s="139"/>
      <c r="P29172" s="142"/>
      <c r="Q29172" s="142"/>
      <c r="R29172" s="142"/>
      <c r="S29172" s="139"/>
    </row>
    <row r="29173" spans="2:19" ht="15.75" customHeight="1" x14ac:dyDescent="0.25">
      <c r="B29173" s="106"/>
      <c r="C29173" s="106"/>
      <c r="D29173" s="139"/>
      <c r="P29173" s="142"/>
      <c r="Q29173" s="142"/>
      <c r="R29173" s="142"/>
      <c r="S29173" s="139"/>
    </row>
    <row r="29174" spans="2:19" ht="15.75" customHeight="1" x14ac:dyDescent="0.25">
      <c r="B29174" s="106"/>
      <c r="C29174" s="106"/>
      <c r="D29174" s="139"/>
      <c r="P29174" s="142"/>
      <c r="Q29174" s="142"/>
      <c r="R29174" s="142"/>
      <c r="S29174" s="139"/>
    </row>
    <row r="29175" spans="2:19" ht="15.75" customHeight="1" x14ac:dyDescent="0.25">
      <c r="B29175" s="106"/>
      <c r="C29175" s="106"/>
      <c r="D29175" s="139"/>
      <c r="P29175" s="142"/>
      <c r="Q29175" s="142"/>
      <c r="R29175" s="142"/>
      <c r="S29175" s="139"/>
    </row>
    <row r="29176" spans="2:19" ht="15.75" customHeight="1" x14ac:dyDescent="0.25">
      <c r="B29176" s="106"/>
      <c r="C29176" s="106"/>
      <c r="D29176" s="139"/>
      <c r="P29176" s="142"/>
      <c r="Q29176" s="142"/>
      <c r="R29176" s="142"/>
      <c r="S29176" s="139"/>
    </row>
    <row r="29177" spans="2:19" ht="15.75" customHeight="1" x14ac:dyDescent="0.25">
      <c r="B29177" s="106"/>
      <c r="C29177" s="106"/>
      <c r="D29177" s="139"/>
      <c r="P29177" s="142"/>
      <c r="Q29177" s="142"/>
      <c r="R29177" s="142"/>
      <c r="S29177" s="139"/>
    </row>
    <row r="29178" spans="2:19" ht="15.75" customHeight="1" x14ac:dyDescent="0.25">
      <c r="B29178" s="106"/>
      <c r="C29178" s="106"/>
      <c r="D29178" s="139"/>
      <c r="P29178" s="142"/>
      <c r="Q29178" s="142"/>
      <c r="R29178" s="142"/>
      <c r="S29178" s="139"/>
    </row>
    <row r="29179" spans="2:19" ht="15.75" customHeight="1" x14ac:dyDescent="0.25">
      <c r="B29179" s="106"/>
      <c r="C29179" s="106"/>
      <c r="D29179" s="139"/>
      <c r="P29179" s="142"/>
      <c r="Q29179" s="142"/>
      <c r="R29179" s="142"/>
      <c r="S29179" s="139"/>
    </row>
    <row r="29180" spans="2:19" ht="15.75" customHeight="1" x14ac:dyDescent="0.25">
      <c r="B29180" s="106"/>
      <c r="C29180" s="106"/>
      <c r="D29180" s="139"/>
      <c r="P29180" s="142"/>
      <c r="Q29180" s="142"/>
      <c r="R29180" s="142"/>
      <c r="S29180" s="139"/>
    </row>
    <row r="29181" spans="2:19" ht="15.75" customHeight="1" x14ac:dyDescent="0.25">
      <c r="B29181" s="106"/>
      <c r="C29181" s="106"/>
      <c r="D29181" s="139"/>
      <c r="P29181" s="142"/>
      <c r="Q29181" s="142"/>
      <c r="R29181" s="142"/>
      <c r="S29181" s="139"/>
    </row>
    <row r="29182" spans="2:19" ht="15.75" customHeight="1" x14ac:dyDescent="0.25">
      <c r="B29182" s="106"/>
      <c r="C29182" s="106"/>
      <c r="D29182" s="139"/>
      <c r="P29182" s="142"/>
      <c r="Q29182" s="142"/>
      <c r="R29182" s="142"/>
      <c r="S29182" s="139"/>
    </row>
    <row r="29183" spans="2:19" ht="15.75" customHeight="1" x14ac:dyDescent="0.25">
      <c r="B29183" s="106"/>
      <c r="C29183" s="106"/>
      <c r="D29183" s="139"/>
      <c r="P29183" s="142"/>
      <c r="Q29183" s="142"/>
      <c r="R29183" s="142"/>
      <c r="S29183" s="139"/>
    </row>
    <row r="29184" spans="2:19" ht="15.75" customHeight="1" x14ac:dyDescent="0.25">
      <c r="B29184" s="106"/>
      <c r="C29184" s="106"/>
      <c r="D29184" s="139"/>
      <c r="P29184" s="142"/>
      <c r="Q29184" s="142"/>
      <c r="R29184" s="142"/>
      <c r="S29184" s="139"/>
    </row>
    <row r="29185" spans="2:19" ht="15.75" customHeight="1" x14ac:dyDescent="0.25">
      <c r="B29185" s="106"/>
      <c r="C29185" s="106"/>
      <c r="D29185" s="139"/>
      <c r="P29185" s="142"/>
      <c r="Q29185" s="142"/>
      <c r="R29185" s="142"/>
      <c r="S29185" s="139"/>
    </row>
    <row r="29186" spans="2:19" ht="15.75" customHeight="1" x14ac:dyDescent="0.25">
      <c r="B29186" s="106"/>
      <c r="C29186" s="106"/>
      <c r="D29186" s="139"/>
      <c r="P29186" s="142"/>
      <c r="Q29186" s="142"/>
      <c r="R29186" s="142"/>
      <c r="S29186" s="139"/>
    </row>
    <row r="29187" spans="2:19" ht="15.75" customHeight="1" x14ac:dyDescent="0.25">
      <c r="B29187" s="106"/>
      <c r="C29187" s="106"/>
      <c r="D29187" s="139"/>
      <c r="P29187" s="142"/>
      <c r="Q29187" s="142"/>
      <c r="R29187" s="142"/>
      <c r="S29187" s="139"/>
    </row>
    <row r="29188" spans="2:19" ht="15.75" customHeight="1" x14ac:dyDescent="0.25">
      <c r="B29188" s="106"/>
      <c r="C29188" s="106"/>
      <c r="D29188" s="139"/>
      <c r="P29188" s="142"/>
      <c r="Q29188" s="142"/>
      <c r="R29188" s="142"/>
      <c r="S29188" s="139"/>
    </row>
    <row r="29189" spans="2:19" ht="15.75" customHeight="1" x14ac:dyDescent="0.25">
      <c r="B29189" s="106"/>
      <c r="C29189" s="106"/>
      <c r="D29189" s="139"/>
      <c r="P29189" s="142"/>
      <c r="Q29189" s="142"/>
      <c r="R29189" s="142"/>
      <c r="S29189" s="139"/>
    </row>
    <row r="29190" spans="2:19" ht="15.75" customHeight="1" x14ac:dyDescent="0.25">
      <c r="B29190" s="106"/>
      <c r="C29190" s="106"/>
      <c r="D29190" s="139"/>
      <c r="P29190" s="142"/>
      <c r="Q29190" s="142"/>
      <c r="R29190" s="142"/>
      <c r="S29190" s="139"/>
    </row>
    <row r="29191" spans="2:19" ht="15.75" customHeight="1" x14ac:dyDescent="0.25">
      <c r="B29191" s="106"/>
      <c r="C29191" s="106"/>
      <c r="D29191" s="139"/>
      <c r="P29191" s="142"/>
      <c r="Q29191" s="142"/>
      <c r="R29191" s="142"/>
      <c r="S29191" s="139"/>
    </row>
    <row r="29192" spans="2:19" ht="15.75" customHeight="1" x14ac:dyDescent="0.25">
      <c r="B29192" s="106"/>
      <c r="C29192" s="106"/>
      <c r="D29192" s="139"/>
      <c r="P29192" s="142"/>
      <c r="Q29192" s="142"/>
      <c r="R29192" s="142"/>
      <c r="S29192" s="139"/>
    </row>
    <row r="29193" spans="2:19" ht="15.75" customHeight="1" x14ac:dyDescent="0.25">
      <c r="B29193" s="106"/>
      <c r="C29193" s="106"/>
      <c r="D29193" s="139"/>
      <c r="P29193" s="142"/>
      <c r="Q29193" s="142"/>
      <c r="R29193" s="142"/>
      <c r="S29193" s="139"/>
    </row>
    <row r="29194" spans="2:19" ht="15.75" customHeight="1" x14ac:dyDescent="0.25">
      <c r="B29194" s="106"/>
      <c r="C29194" s="106"/>
      <c r="D29194" s="139"/>
      <c r="P29194" s="142"/>
      <c r="Q29194" s="142"/>
      <c r="R29194" s="142"/>
      <c r="S29194" s="139"/>
    </row>
    <row r="29195" spans="2:19" ht="15.75" customHeight="1" x14ac:dyDescent="0.25">
      <c r="B29195" s="106"/>
      <c r="C29195" s="106"/>
      <c r="D29195" s="139"/>
      <c r="P29195" s="142"/>
      <c r="Q29195" s="142"/>
      <c r="R29195" s="142"/>
      <c r="S29195" s="139"/>
    </row>
    <row r="29196" spans="2:19" ht="15.75" customHeight="1" x14ac:dyDescent="0.25">
      <c r="B29196" s="106"/>
      <c r="C29196" s="106"/>
      <c r="D29196" s="139"/>
      <c r="P29196" s="142"/>
      <c r="Q29196" s="142"/>
      <c r="R29196" s="142"/>
      <c r="S29196" s="139"/>
    </row>
    <row r="29197" spans="2:19" ht="15.75" customHeight="1" x14ac:dyDescent="0.25">
      <c r="B29197" s="106"/>
      <c r="C29197" s="106"/>
      <c r="D29197" s="139"/>
      <c r="P29197" s="142"/>
      <c r="Q29197" s="142"/>
      <c r="R29197" s="142"/>
      <c r="S29197" s="139"/>
    </row>
    <row r="29198" spans="2:19" ht="15.75" customHeight="1" x14ac:dyDescent="0.25">
      <c r="B29198" s="106"/>
      <c r="C29198" s="106"/>
      <c r="D29198" s="139"/>
      <c r="P29198" s="142"/>
      <c r="Q29198" s="142"/>
      <c r="R29198" s="142"/>
      <c r="S29198" s="139"/>
    </row>
    <row r="29199" spans="2:19" ht="15.75" customHeight="1" x14ac:dyDescent="0.25">
      <c r="B29199" s="106"/>
      <c r="C29199" s="106"/>
      <c r="D29199" s="139"/>
      <c r="P29199" s="142"/>
      <c r="Q29199" s="142"/>
      <c r="R29199" s="142"/>
      <c r="S29199" s="139"/>
    </row>
    <row r="29200" spans="2:19" ht="15.75" customHeight="1" x14ac:dyDescent="0.25">
      <c r="B29200" s="106"/>
      <c r="C29200" s="106"/>
      <c r="D29200" s="139"/>
      <c r="P29200" s="142"/>
      <c r="Q29200" s="142"/>
      <c r="R29200" s="142"/>
      <c r="S29200" s="139"/>
    </row>
    <row r="29201" spans="2:19" ht="15.75" customHeight="1" x14ac:dyDescent="0.25">
      <c r="B29201" s="106"/>
      <c r="C29201" s="106"/>
      <c r="D29201" s="139"/>
      <c r="P29201" s="142"/>
      <c r="Q29201" s="142"/>
      <c r="R29201" s="142"/>
      <c r="S29201" s="139"/>
    </row>
    <row r="29202" spans="2:19" ht="15.75" customHeight="1" x14ac:dyDescent="0.25">
      <c r="B29202" s="106"/>
      <c r="C29202" s="106"/>
      <c r="D29202" s="139"/>
      <c r="P29202" s="142"/>
      <c r="Q29202" s="142"/>
      <c r="R29202" s="142"/>
      <c r="S29202" s="139"/>
    </row>
    <row r="29203" spans="2:19" ht="15.75" customHeight="1" x14ac:dyDescent="0.25">
      <c r="B29203" s="106"/>
      <c r="C29203" s="106"/>
      <c r="D29203" s="139"/>
      <c r="P29203" s="142"/>
      <c r="Q29203" s="142"/>
      <c r="R29203" s="142"/>
      <c r="S29203" s="139"/>
    </row>
    <row r="29204" spans="2:19" ht="15.75" customHeight="1" x14ac:dyDescent="0.25">
      <c r="B29204" s="106"/>
      <c r="C29204" s="106"/>
      <c r="D29204" s="139"/>
      <c r="P29204" s="142"/>
      <c r="Q29204" s="142"/>
      <c r="R29204" s="142"/>
      <c r="S29204" s="139"/>
    </row>
    <row r="29205" spans="2:19" ht="15.75" customHeight="1" x14ac:dyDescent="0.25">
      <c r="B29205" s="106"/>
      <c r="C29205" s="106"/>
      <c r="D29205" s="139"/>
      <c r="P29205" s="142"/>
      <c r="Q29205" s="142"/>
      <c r="R29205" s="142"/>
      <c r="S29205" s="139"/>
    </row>
    <row r="29206" spans="2:19" ht="15.75" customHeight="1" x14ac:dyDescent="0.25">
      <c r="B29206" s="106"/>
      <c r="C29206" s="106"/>
      <c r="D29206" s="139"/>
      <c r="P29206" s="142"/>
      <c r="Q29206" s="142"/>
      <c r="R29206" s="142"/>
      <c r="S29206" s="139"/>
    </row>
    <row r="29207" spans="2:19" ht="15.75" customHeight="1" x14ac:dyDescent="0.25">
      <c r="B29207" s="106"/>
      <c r="C29207" s="106"/>
      <c r="D29207" s="139"/>
      <c r="P29207" s="142"/>
      <c r="Q29207" s="142"/>
      <c r="R29207" s="142"/>
      <c r="S29207" s="139"/>
    </row>
    <row r="29208" spans="2:19" ht="15.75" customHeight="1" x14ac:dyDescent="0.25">
      <c r="B29208" s="106"/>
      <c r="C29208" s="106"/>
      <c r="D29208" s="139"/>
      <c r="P29208" s="142"/>
      <c r="Q29208" s="142"/>
      <c r="R29208" s="142"/>
      <c r="S29208" s="139"/>
    </row>
    <row r="29209" spans="2:19" ht="15.75" customHeight="1" x14ac:dyDescent="0.25">
      <c r="B29209" s="106"/>
      <c r="C29209" s="106"/>
      <c r="D29209" s="139"/>
      <c r="P29209" s="142"/>
      <c r="Q29209" s="142"/>
      <c r="R29209" s="142"/>
      <c r="S29209" s="139"/>
    </row>
    <row r="29210" spans="2:19" ht="15.75" customHeight="1" x14ac:dyDescent="0.25">
      <c r="B29210" s="106"/>
      <c r="C29210" s="106"/>
      <c r="D29210" s="139"/>
      <c r="P29210" s="142"/>
      <c r="Q29210" s="142"/>
      <c r="R29210" s="142"/>
      <c r="S29210" s="139"/>
    </row>
    <row r="29211" spans="2:19" ht="15.75" customHeight="1" x14ac:dyDescent="0.25">
      <c r="B29211" s="106"/>
      <c r="C29211" s="106"/>
      <c r="D29211" s="139"/>
      <c r="P29211" s="142"/>
      <c r="Q29211" s="142"/>
      <c r="R29211" s="142"/>
      <c r="S29211" s="139"/>
    </row>
    <row r="29212" spans="2:19" ht="15.75" customHeight="1" x14ac:dyDescent="0.25">
      <c r="B29212" s="106"/>
      <c r="C29212" s="106"/>
      <c r="D29212" s="139"/>
      <c r="P29212" s="142"/>
      <c r="Q29212" s="142"/>
      <c r="R29212" s="142"/>
      <c r="S29212" s="139"/>
    </row>
    <row r="29213" spans="2:19" ht="15.75" customHeight="1" x14ac:dyDescent="0.25">
      <c r="B29213" s="106"/>
      <c r="C29213" s="106"/>
      <c r="D29213" s="139"/>
      <c r="P29213" s="142"/>
      <c r="Q29213" s="142"/>
      <c r="R29213" s="142"/>
      <c r="S29213" s="139"/>
    </row>
    <row r="29214" spans="2:19" ht="15.75" customHeight="1" x14ac:dyDescent="0.25">
      <c r="B29214" s="106"/>
      <c r="C29214" s="106"/>
      <c r="D29214" s="139"/>
      <c r="P29214" s="142"/>
      <c r="Q29214" s="142"/>
      <c r="R29214" s="142"/>
      <c r="S29214" s="139"/>
    </row>
    <row r="29215" spans="2:19" ht="15.75" customHeight="1" x14ac:dyDescent="0.25">
      <c r="B29215" s="106"/>
      <c r="C29215" s="106"/>
      <c r="D29215" s="139"/>
      <c r="P29215" s="142"/>
      <c r="Q29215" s="142"/>
      <c r="R29215" s="142"/>
      <c r="S29215" s="139"/>
    </row>
    <row r="29216" spans="2:19" ht="15.75" customHeight="1" x14ac:dyDescent="0.25">
      <c r="B29216" s="106"/>
      <c r="C29216" s="106"/>
      <c r="D29216" s="139"/>
      <c r="P29216" s="142"/>
      <c r="Q29216" s="142"/>
      <c r="R29216" s="142"/>
      <c r="S29216" s="139"/>
    </row>
    <row r="29217" spans="2:19" ht="15.75" customHeight="1" x14ac:dyDescent="0.25">
      <c r="B29217" s="106"/>
      <c r="C29217" s="106"/>
      <c r="D29217" s="139"/>
      <c r="P29217" s="142"/>
      <c r="Q29217" s="142"/>
      <c r="R29217" s="142"/>
      <c r="S29217" s="139"/>
    </row>
    <row r="29218" spans="2:19" ht="15.75" customHeight="1" x14ac:dyDescent="0.25">
      <c r="B29218" s="106"/>
      <c r="C29218" s="106"/>
      <c r="D29218" s="139"/>
      <c r="P29218" s="142"/>
      <c r="Q29218" s="142"/>
      <c r="R29218" s="142"/>
      <c r="S29218" s="139"/>
    </row>
    <row r="29219" spans="2:19" ht="15.75" customHeight="1" x14ac:dyDescent="0.25">
      <c r="B29219" s="106"/>
      <c r="C29219" s="106"/>
      <c r="D29219" s="139"/>
      <c r="P29219" s="142"/>
      <c r="Q29219" s="142"/>
      <c r="R29219" s="142"/>
      <c r="S29219" s="139"/>
    </row>
    <row r="29220" spans="2:19" ht="15.75" customHeight="1" x14ac:dyDescent="0.25">
      <c r="B29220" s="106"/>
      <c r="C29220" s="106"/>
      <c r="D29220" s="139"/>
      <c r="P29220" s="142"/>
      <c r="Q29220" s="142"/>
      <c r="R29220" s="142"/>
      <c r="S29220" s="139"/>
    </row>
    <row r="29221" spans="2:19" ht="15.75" customHeight="1" x14ac:dyDescent="0.25">
      <c r="B29221" s="106"/>
      <c r="C29221" s="106"/>
      <c r="D29221" s="139"/>
      <c r="P29221" s="142"/>
      <c r="Q29221" s="142"/>
      <c r="R29221" s="142"/>
      <c r="S29221" s="139"/>
    </row>
    <row r="29222" spans="2:19" ht="15.75" customHeight="1" x14ac:dyDescent="0.25">
      <c r="B29222" s="106"/>
      <c r="C29222" s="106"/>
      <c r="D29222" s="139"/>
      <c r="P29222" s="142"/>
      <c r="Q29222" s="142"/>
      <c r="R29222" s="142"/>
      <c r="S29222" s="139"/>
    </row>
    <row r="29223" spans="2:19" ht="15.75" customHeight="1" x14ac:dyDescent="0.25">
      <c r="B29223" s="106"/>
      <c r="C29223" s="106"/>
      <c r="D29223" s="139"/>
      <c r="P29223" s="142"/>
      <c r="Q29223" s="142"/>
      <c r="R29223" s="142"/>
      <c r="S29223" s="139"/>
    </row>
    <row r="29224" spans="2:19" ht="15.75" customHeight="1" x14ac:dyDescent="0.25">
      <c r="B29224" s="106"/>
      <c r="C29224" s="106"/>
      <c r="D29224" s="139"/>
      <c r="P29224" s="142"/>
      <c r="Q29224" s="142"/>
      <c r="R29224" s="142"/>
      <c r="S29224" s="139"/>
    </row>
    <row r="29225" spans="2:19" ht="15.75" customHeight="1" x14ac:dyDescent="0.25">
      <c r="B29225" s="106"/>
      <c r="C29225" s="106"/>
      <c r="D29225" s="139"/>
      <c r="P29225" s="142"/>
      <c r="Q29225" s="142"/>
      <c r="R29225" s="142"/>
      <c r="S29225" s="139"/>
    </row>
    <row r="29226" spans="2:19" ht="15.75" customHeight="1" x14ac:dyDescent="0.25">
      <c r="B29226" s="106"/>
      <c r="C29226" s="106"/>
      <c r="D29226" s="139"/>
      <c r="P29226" s="142"/>
      <c r="Q29226" s="142"/>
      <c r="R29226" s="142"/>
      <c r="S29226" s="139"/>
    </row>
    <row r="29227" spans="2:19" ht="15.75" customHeight="1" x14ac:dyDescent="0.25">
      <c r="B29227" s="106"/>
      <c r="C29227" s="106"/>
      <c r="D29227" s="139"/>
      <c r="P29227" s="142"/>
      <c r="Q29227" s="142"/>
      <c r="R29227" s="142"/>
      <c r="S29227" s="139"/>
    </row>
    <row r="29228" spans="2:19" ht="15.75" customHeight="1" x14ac:dyDescent="0.25">
      <c r="B29228" s="106"/>
      <c r="C29228" s="106"/>
      <c r="D29228" s="139"/>
      <c r="P29228" s="142"/>
      <c r="Q29228" s="142"/>
      <c r="R29228" s="142"/>
      <c r="S29228" s="139"/>
    </row>
    <row r="29229" spans="2:19" ht="15.75" customHeight="1" x14ac:dyDescent="0.25">
      <c r="B29229" s="106"/>
      <c r="C29229" s="106"/>
      <c r="D29229" s="139"/>
      <c r="P29229" s="142"/>
      <c r="Q29229" s="142"/>
      <c r="R29229" s="142"/>
      <c r="S29229" s="139"/>
    </row>
    <row r="29230" spans="2:19" ht="15.75" customHeight="1" x14ac:dyDescent="0.25">
      <c r="B29230" s="106"/>
      <c r="C29230" s="106"/>
      <c r="D29230" s="139"/>
      <c r="P29230" s="142"/>
      <c r="Q29230" s="142"/>
      <c r="R29230" s="142"/>
      <c r="S29230" s="139"/>
    </row>
    <row r="29231" spans="2:19" ht="15.75" customHeight="1" x14ac:dyDescent="0.25">
      <c r="B29231" s="106"/>
      <c r="C29231" s="106"/>
      <c r="D29231" s="139"/>
      <c r="P29231" s="142"/>
      <c r="Q29231" s="142"/>
      <c r="R29231" s="142"/>
      <c r="S29231" s="139"/>
    </row>
    <row r="29232" spans="2:19" ht="15.75" customHeight="1" x14ac:dyDescent="0.25">
      <c r="B29232" s="106"/>
      <c r="C29232" s="106"/>
      <c r="D29232" s="139"/>
      <c r="P29232" s="142"/>
      <c r="Q29232" s="142"/>
      <c r="R29232" s="142"/>
      <c r="S29232" s="139"/>
    </row>
    <row r="29233" spans="2:19" ht="15.75" customHeight="1" x14ac:dyDescent="0.25">
      <c r="B29233" s="106"/>
      <c r="C29233" s="106"/>
      <c r="D29233" s="139"/>
      <c r="P29233" s="142"/>
      <c r="Q29233" s="142"/>
      <c r="R29233" s="142"/>
      <c r="S29233" s="139"/>
    </row>
    <row r="29234" spans="2:19" ht="15.75" customHeight="1" x14ac:dyDescent="0.25">
      <c r="B29234" s="106"/>
      <c r="C29234" s="106"/>
      <c r="D29234" s="139"/>
      <c r="P29234" s="142"/>
      <c r="Q29234" s="142"/>
      <c r="R29234" s="142"/>
      <c r="S29234" s="139"/>
    </row>
    <row r="29235" spans="2:19" ht="15.75" customHeight="1" x14ac:dyDescent="0.25">
      <c r="B29235" s="106"/>
      <c r="C29235" s="106"/>
      <c r="D29235" s="139"/>
      <c r="P29235" s="142"/>
      <c r="Q29235" s="142"/>
      <c r="R29235" s="142"/>
      <c r="S29235" s="139"/>
    </row>
    <row r="29236" spans="2:19" ht="15.75" customHeight="1" x14ac:dyDescent="0.25">
      <c r="B29236" s="106"/>
      <c r="C29236" s="106"/>
      <c r="D29236" s="139"/>
      <c r="P29236" s="142"/>
      <c r="Q29236" s="142"/>
      <c r="R29236" s="142"/>
      <c r="S29236" s="139"/>
    </row>
    <row r="29237" spans="2:19" ht="15.75" customHeight="1" x14ac:dyDescent="0.25">
      <c r="B29237" s="106"/>
      <c r="C29237" s="106"/>
      <c r="D29237" s="139"/>
      <c r="P29237" s="142"/>
      <c r="Q29237" s="142"/>
      <c r="R29237" s="142"/>
      <c r="S29237" s="139"/>
    </row>
    <row r="29238" spans="2:19" ht="15.75" customHeight="1" x14ac:dyDescent="0.25">
      <c r="B29238" s="106"/>
      <c r="C29238" s="106"/>
      <c r="D29238" s="139"/>
      <c r="P29238" s="142"/>
      <c r="Q29238" s="142"/>
      <c r="R29238" s="142"/>
      <c r="S29238" s="139"/>
    </row>
    <row r="29239" spans="2:19" ht="15.75" customHeight="1" x14ac:dyDescent="0.25">
      <c r="B29239" s="106"/>
      <c r="C29239" s="106"/>
      <c r="D29239" s="139"/>
      <c r="P29239" s="142"/>
      <c r="Q29239" s="142"/>
      <c r="R29239" s="142"/>
      <c r="S29239" s="139"/>
    </row>
    <row r="29240" spans="2:19" ht="15.75" customHeight="1" x14ac:dyDescent="0.25">
      <c r="B29240" s="106"/>
      <c r="C29240" s="106"/>
      <c r="D29240" s="139"/>
      <c r="P29240" s="142"/>
      <c r="Q29240" s="142"/>
      <c r="R29240" s="142"/>
      <c r="S29240" s="139"/>
    </row>
    <row r="29241" spans="2:19" ht="15.75" customHeight="1" x14ac:dyDescent="0.25">
      <c r="B29241" s="106"/>
      <c r="C29241" s="106"/>
      <c r="D29241" s="139"/>
      <c r="P29241" s="142"/>
      <c r="Q29241" s="142"/>
      <c r="R29241" s="142"/>
      <c r="S29241" s="139"/>
    </row>
    <row r="29242" spans="2:19" ht="15.75" customHeight="1" x14ac:dyDescent="0.25">
      <c r="B29242" s="106"/>
      <c r="C29242" s="106"/>
      <c r="D29242" s="139"/>
      <c r="P29242" s="142"/>
      <c r="Q29242" s="142"/>
      <c r="R29242" s="142"/>
      <c r="S29242" s="139"/>
    </row>
    <row r="29243" spans="2:19" ht="15.75" customHeight="1" x14ac:dyDescent="0.25">
      <c r="B29243" s="106"/>
      <c r="C29243" s="106"/>
      <c r="D29243" s="139"/>
      <c r="P29243" s="142"/>
      <c r="Q29243" s="142"/>
      <c r="R29243" s="142"/>
      <c r="S29243" s="139"/>
    </row>
    <row r="29244" spans="2:19" ht="15.75" customHeight="1" x14ac:dyDescent="0.25">
      <c r="B29244" s="106"/>
      <c r="C29244" s="106"/>
      <c r="D29244" s="139"/>
      <c r="P29244" s="142"/>
      <c r="Q29244" s="142"/>
      <c r="R29244" s="142"/>
      <c r="S29244" s="139"/>
    </row>
    <row r="29245" spans="2:19" ht="15.75" customHeight="1" x14ac:dyDescent="0.25">
      <c r="B29245" s="106"/>
      <c r="C29245" s="106"/>
      <c r="D29245" s="139"/>
      <c r="P29245" s="142"/>
      <c r="Q29245" s="142"/>
      <c r="R29245" s="142"/>
      <c r="S29245" s="139"/>
    </row>
    <row r="29246" spans="2:19" ht="15.75" customHeight="1" x14ac:dyDescent="0.25">
      <c r="B29246" s="106"/>
      <c r="C29246" s="106"/>
      <c r="D29246" s="139"/>
      <c r="P29246" s="142"/>
      <c r="Q29246" s="142"/>
      <c r="R29246" s="142"/>
      <c r="S29246" s="139"/>
    </row>
    <row r="29247" spans="2:19" ht="15.75" customHeight="1" x14ac:dyDescent="0.25">
      <c r="B29247" s="106"/>
      <c r="C29247" s="106"/>
      <c r="D29247" s="139"/>
      <c r="P29247" s="142"/>
      <c r="Q29247" s="142"/>
      <c r="R29247" s="142"/>
      <c r="S29247" s="139"/>
    </row>
    <row r="29248" spans="2:19" ht="15.75" customHeight="1" x14ac:dyDescent="0.25">
      <c r="B29248" s="106"/>
      <c r="C29248" s="106"/>
      <c r="D29248" s="139"/>
      <c r="P29248" s="142"/>
      <c r="Q29248" s="142"/>
      <c r="R29248" s="142"/>
      <c r="S29248" s="139"/>
    </row>
    <row r="29249" spans="2:19" ht="15.75" customHeight="1" x14ac:dyDescent="0.25">
      <c r="B29249" s="106"/>
      <c r="C29249" s="106"/>
      <c r="D29249" s="139"/>
      <c r="P29249" s="142"/>
      <c r="Q29249" s="142"/>
      <c r="R29249" s="142"/>
      <c r="S29249" s="139"/>
    </row>
    <row r="29250" spans="2:19" ht="15.75" customHeight="1" x14ac:dyDescent="0.25">
      <c r="B29250" s="106"/>
      <c r="C29250" s="106"/>
      <c r="D29250" s="139"/>
      <c r="P29250" s="142"/>
      <c r="Q29250" s="142"/>
      <c r="R29250" s="142"/>
      <c r="S29250" s="139"/>
    </row>
    <row r="29251" spans="2:19" ht="15.75" customHeight="1" x14ac:dyDescent="0.25">
      <c r="B29251" s="106"/>
      <c r="C29251" s="106"/>
      <c r="D29251" s="139"/>
      <c r="P29251" s="142"/>
      <c r="Q29251" s="142"/>
      <c r="R29251" s="142"/>
      <c r="S29251" s="139"/>
    </row>
    <row r="29252" spans="2:19" ht="15.75" customHeight="1" x14ac:dyDescent="0.25">
      <c r="B29252" s="106"/>
      <c r="C29252" s="106"/>
      <c r="D29252" s="139"/>
      <c r="P29252" s="142"/>
      <c r="Q29252" s="142"/>
      <c r="R29252" s="142"/>
      <c r="S29252" s="139"/>
    </row>
    <row r="29253" spans="2:19" ht="15.75" customHeight="1" x14ac:dyDescent="0.25">
      <c r="B29253" s="106"/>
      <c r="C29253" s="106"/>
      <c r="D29253" s="139"/>
      <c r="P29253" s="142"/>
      <c r="Q29253" s="142"/>
      <c r="R29253" s="142"/>
      <c r="S29253" s="139"/>
    </row>
    <row r="29254" spans="2:19" ht="15.75" customHeight="1" x14ac:dyDescent="0.25">
      <c r="B29254" s="106"/>
      <c r="C29254" s="106"/>
      <c r="D29254" s="139"/>
      <c r="P29254" s="142"/>
      <c r="Q29254" s="142"/>
      <c r="R29254" s="142"/>
      <c r="S29254" s="139"/>
    </row>
    <row r="29255" spans="2:19" ht="15.75" customHeight="1" x14ac:dyDescent="0.25">
      <c r="B29255" s="106"/>
      <c r="C29255" s="106"/>
      <c r="D29255" s="139"/>
      <c r="P29255" s="142"/>
      <c r="Q29255" s="142"/>
      <c r="R29255" s="142"/>
      <c r="S29255" s="139"/>
    </row>
    <row r="29256" spans="2:19" ht="15.75" customHeight="1" x14ac:dyDescent="0.25">
      <c r="B29256" s="106"/>
      <c r="C29256" s="106"/>
      <c r="D29256" s="139"/>
      <c r="P29256" s="142"/>
      <c r="Q29256" s="142"/>
      <c r="R29256" s="142"/>
      <c r="S29256" s="139"/>
    </row>
    <row r="29257" spans="2:19" ht="15.75" customHeight="1" x14ac:dyDescent="0.25">
      <c r="B29257" s="106"/>
      <c r="C29257" s="106"/>
      <c r="D29257" s="139"/>
      <c r="P29257" s="142"/>
      <c r="Q29257" s="142"/>
      <c r="R29257" s="142"/>
      <c r="S29257" s="139"/>
    </row>
    <row r="29258" spans="2:19" ht="15.75" customHeight="1" x14ac:dyDescent="0.25">
      <c r="B29258" s="106"/>
      <c r="C29258" s="106"/>
      <c r="D29258" s="139"/>
      <c r="P29258" s="142"/>
      <c r="Q29258" s="142"/>
      <c r="R29258" s="142"/>
      <c r="S29258" s="139"/>
    </row>
    <row r="29259" spans="2:19" ht="15.75" customHeight="1" x14ac:dyDescent="0.25">
      <c r="B29259" s="106"/>
      <c r="C29259" s="106"/>
      <c r="D29259" s="139"/>
      <c r="P29259" s="142"/>
      <c r="Q29259" s="142"/>
      <c r="R29259" s="142"/>
      <c r="S29259" s="139"/>
    </row>
    <row r="29260" spans="2:19" ht="15.75" customHeight="1" x14ac:dyDescent="0.25">
      <c r="B29260" s="106"/>
      <c r="C29260" s="106"/>
      <c r="D29260" s="139"/>
      <c r="P29260" s="142"/>
      <c r="Q29260" s="142"/>
      <c r="R29260" s="142"/>
      <c r="S29260" s="139"/>
    </row>
    <row r="29261" spans="2:19" ht="15.75" customHeight="1" x14ac:dyDescent="0.25">
      <c r="B29261" s="106"/>
      <c r="C29261" s="106"/>
      <c r="D29261" s="139"/>
      <c r="P29261" s="142"/>
      <c r="Q29261" s="142"/>
      <c r="R29261" s="142"/>
      <c r="S29261" s="139"/>
    </row>
    <row r="29262" spans="2:19" ht="15.75" customHeight="1" x14ac:dyDescent="0.25">
      <c r="B29262" s="106"/>
      <c r="C29262" s="106"/>
      <c r="D29262" s="139"/>
      <c r="P29262" s="142"/>
      <c r="Q29262" s="142"/>
      <c r="R29262" s="142"/>
      <c r="S29262" s="139"/>
    </row>
    <row r="29263" spans="2:19" ht="15.75" customHeight="1" x14ac:dyDescent="0.25">
      <c r="B29263" s="106"/>
      <c r="C29263" s="106"/>
      <c r="D29263" s="139"/>
      <c r="P29263" s="142"/>
      <c r="Q29263" s="142"/>
      <c r="R29263" s="142"/>
      <c r="S29263" s="139"/>
    </row>
    <row r="29264" spans="2:19" ht="15.75" customHeight="1" x14ac:dyDescent="0.25">
      <c r="B29264" s="106"/>
      <c r="C29264" s="106"/>
      <c r="D29264" s="139"/>
      <c r="P29264" s="142"/>
      <c r="Q29264" s="142"/>
      <c r="R29264" s="142"/>
      <c r="S29264" s="139"/>
    </row>
    <row r="29265" spans="2:19" ht="15.75" customHeight="1" x14ac:dyDescent="0.25">
      <c r="B29265" s="106"/>
      <c r="C29265" s="106"/>
      <c r="D29265" s="139"/>
      <c r="P29265" s="142"/>
      <c r="Q29265" s="142"/>
      <c r="R29265" s="142"/>
      <c r="S29265" s="139"/>
    </row>
    <row r="29266" spans="2:19" ht="15.75" customHeight="1" x14ac:dyDescent="0.25">
      <c r="B29266" s="106"/>
      <c r="C29266" s="106"/>
      <c r="D29266" s="139"/>
      <c r="P29266" s="142"/>
      <c r="Q29266" s="142"/>
      <c r="R29266" s="142"/>
      <c r="S29266" s="139"/>
    </row>
    <row r="29267" spans="2:19" ht="15.75" customHeight="1" x14ac:dyDescent="0.25">
      <c r="B29267" s="106"/>
      <c r="C29267" s="106"/>
      <c r="D29267" s="139"/>
      <c r="P29267" s="142"/>
      <c r="Q29267" s="142"/>
      <c r="R29267" s="142"/>
      <c r="S29267" s="139"/>
    </row>
    <row r="29268" spans="2:19" ht="15.75" customHeight="1" x14ac:dyDescent="0.25">
      <c r="B29268" s="106"/>
      <c r="C29268" s="106"/>
      <c r="D29268" s="139"/>
      <c r="P29268" s="142"/>
      <c r="Q29268" s="142"/>
      <c r="R29268" s="142"/>
      <c r="S29268" s="139"/>
    </row>
    <row r="29269" spans="2:19" ht="15.75" customHeight="1" x14ac:dyDescent="0.25">
      <c r="B29269" s="106"/>
      <c r="C29269" s="106"/>
      <c r="D29269" s="139"/>
      <c r="P29269" s="142"/>
      <c r="Q29269" s="142"/>
      <c r="R29269" s="142"/>
      <c r="S29269" s="139"/>
    </row>
    <row r="29270" spans="2:19" ht="15.75" customHeight="1" x14ac:dyDescent="0.25">
      <c r="B29270" s="106"/>
      <c r="C29270" s="106"/>
      <c r="D29270" s="139"/>
      <c r="P29270" s="142"/>
      <c r="Q29270" s="142"/>
      <c r="R29270" s="142"/>
      <c r="S29270" s="139"/>
    </row>
    <row r="29271" spans="2:19" ht="15.75" customHeight="1" x14ac:dyDescent="0.25">
      <c r="B29271" s="106"/>
      <c r="C29271" s="106"/>
      <c r="D29271" s="139"/>
      <c r="P29271" s="142"/>
      <c r="Q29271" s="142"/>
      <c r="R29271" s="142"/>
      <c r="S29271" s="139"/>
    </row>
    <row r="29272" spans="2:19" ht="15.75" customHeight="1" x14ac:dyDescent="0.25">
      <c r="B29272" s="106"/>
      <c r="C29272" s="106"/>
      <c r="D29272" s="139"/>
      <c r="P29272" s="142"/>
      <c r="Q29272" s="142"/>
      <c r="R29272" s="142"/>
      <c r="S29272" s="139"/>
    </row>
    <row r="29273" spans="2:19" ht="15.75" customHeight="1" x14ac:dyDescent="0.25">
      <c r="B29273" s="106"/>
      <c r="C29273" s="106"/>
      <c r="D29273" s="139"/>
      <c r="P29273" s="142"/>
      <c r="Q29273" s="142"/>
      <c r="R29273" s="142"/>
      <c r="S29273" s="139"/>
    </row>
    <row r="29274" spans="2:19" ht="15.75" customHeight="1" x14ac:dyDescent="0.25">
      <c r="B29274" s="106"/>
      <c r="C29274" s="106"/>
      <c r="D29274" s="139"/>
      <c r="P29274" s="142"/>
      <c r="Q29274" s="142"/>
      <c r="R29274" s="142"/>
      <c r="S29274" s="139"/>
    </row>
    <row r="29275" spans="2:19" ht="15.75" customHeight="1" x14ac:dyDescent="0.25">
      <c r="B29275" s="106"/>
      <c r="C29275" s="106"/>
      <c r="D29275" s="139"/>
      <c r="P29275" s="142"/>
      <c r="Q29275" s="142"/>
      <c r="R29275" s="142"/>
      <c r="S29275" s="139"/>
    </row>
    <row r="29276" spans="2:19" ht="15.75" customHeight="1" x14ac:dyDescent="0.25">
      <c r="B29276" s="106"/>
      <c r="C29276" s="106"/>
      <c r="D29276" s="139"/>
      <c r="P29276" s="142"/>
      <c r="Q29276" s="142"/>
      <c r="R29276" s="142"/>
      <c r="S29276" s="139"/>
    </row>
    <row r="29277" spans="2:19" ht="15.75" customHeight="1" x14ac:dyDescent="0.25">
      <c r="B29277" s="106"/>
      <c r="C29277" s="106"/>
      <c r="D29277" s="139"/>
      <c r="P29277" s="142"/>
      <c r="Q29277" s="142"/>
      <c r="R29277" s="142"/>
      <c r="S29277" s="139"/>
    </row>
    <row r="29278" spans="2:19" ht="15.75" customHeight="1" x14ac:dyDescent="0.25">
      <c r="B29278" s="106"/>
      <c r="C29278" s="106"/>
      <c r="D29278" s="139"/>
      <c r="P29278" s="142"/>
      <c r="Q29278" s="142"/>
      <c r="R29278" s="142"/>
      <c r="S29278" s="139"/>
    </row>
    <row r="29279" spans="2:19" ht="15.75" customHeight="1" x14ac:dyDescent="0.25">
      <c r="B29279" s="106"/>
      <c r="C29279" s="106"/>
      <c r="D29279" s="139"/>
      <c r="P29279" s="142"/>
      <c r="Q29279" s="142"/>
      <c r="R29279" s="142"/>
      <c r="S29279" s="139"/>
    </row>
    <row r="29280" spans="2:19" ht="15.75" customHeight="1" x14ac:dyDescent="0.25">
      <c r="B29280" s="106"/>
      <c r="C29280" s="106"/>
      <c r="D29280" s="139"/>
      <c r="P29280" s="142"/>
      <c r="Q29280" s="142"/>
      <c r="R29280" s="142"/>
      <c r="S29280" s="139"/>
    </row>
    <row r="29281" spans="2:19" ht="15.75" customHeight="1" x14ac:dyDescent="0.25">
      <c r="B29281" s="106"/>
      <c r="C29281" s="106"/>
      <c r="D29281" s="139"/>
      <c r="P29281" s="142"/>
      <c r="Q29281" s="142"/>
      <c r="R29281" s="142"/>
      <c r="S29281" s="139"/>
    </row>
    <row r="29282" spans="2:19" ht="15.75" customHeight="1" x14ac:dyDescent="0.25">
      <c r="B29282" s="106"/>
      <c r="C29282" s="106"/>
      <c r="D29282" s="139"/>
      <c r="P29282" s="142"/>
      <c r="Q29282" s="142"/>
      <c r="R29282" s="142"/>
      <c r="S29282" s="139"/>
    </row>
    <row r="29283" spans="2:19" ht="15.75" customHeight="1" x14ac:dyDescent="0.25">
      <c r="B29283" s="106"/>
      <c r="C29283" s="106"/>
      <c r="D29283" s="139"/>
      <c r="P29283" s="142"/>
      <c r="Q29283" s="142"/>
      <c r="R29283" s="142"/>
      <c r="S29283" s="139"/>
    </row>
    <row r="29284" spans="2:19" ht="15.75" customHeight="1" x14ac:dyDescent="0.25">
      <c r="B29284" s="106"/>
      <c r="C29284" s="106"/>
      <c r="D29284" s="139"/>
      <c r="P29284" s="142"/>
      <c r="Q29284" s="142"/>
      <c r="R29284" s="142"/>
      <c r="S29284" s="139"/>
    </row>
    <row r="29285" spans="2:19" ht="15.75" customHeight="1" x14ac:dyDescent="0.25">
      <c r="B29285" s="106"/>
      <c r="C29285" s="106"/>
      <c r="D29285" s="139"/>
      <c r="P29285" s="142"/>
      <c r="Q29285" s="142"/>
      <c r="R29285" s="142"/>
      <c r="S29285" s="139"/>
    </row>
    <row r="29286" spans="2:19" ht="15.75" customHeight="1" x14ac:dyDescent="0.25">
      <c r="B29286" s="106"/>
      <c r="C29286" s="106"/>
      <c r="D29286" s="139"/>
      <c r="P29286" s="142"/>
      <c r="Q29286" s="142"/>
      <c r="R29286" s="142"/>
      <c r="S29286" s="139"/>
    </row>
    <row r="29287" spans="2:19" ht="15.75" customHeight="1" x14ac:dyDescent="0.25">
      <c r="B29287" s="106"/>
      <c r="C29287" s="106"/>
      <c r="D29287" s="139"/>
      <c r="P29287" s="142"/>
      <c r="Q29287" s="142"/>
      <c r="R29287" s="142"/>
      <c r="S29287" s="139"/>
    </row>
    <row r="29288" spans="2:19" ht="15.75" customHeight="1" x14ac:dyDescent="0.25">
      <c r="B29288" s="106"/>
      <c r="C29288" s="106"/>
      <c r="D29288" s="139"/>
      <c r="P29288" s="142"/>
      <c r="Q29288" s="142"/>
      <c r="R29288" s="142"/>
      <c r="S29288" s="139"/>
    </row>
    <row r="29289" spans="2:19" ht="15.75" customHeight="1" x14ac:dyDescent="0.25">
      <c r="B29289" s="106"/>
      <c r="C29289" s="106"/>
      <c r="D29289" s="139"/>
      <c r="P29289" s="142"/>
      <c r="Q29289" s="142"/>
      <c r="R29289" s="142"/>
      <c r="S29289" s="139"/>
    </row>
    <row r="29290" spans="2:19" ht="15.75" customHeight="1" x14ac:dyDescent="0.25">
      <c r="B29290" s="106"/>
      <c r="C29290" s="106"/>
      <c r="D29290" s="139"/>
      <c r="P29290" s="142"/>
      <c r="Q29290" s="142"/>
      <c r="R29290" s="142"/>
      <c r="S29290" s="139"/>
    </row>
    <row r="29291" spans="2:19" ht="15.75" customHeight="1" x14ac:dyDescent="0.25">
      <c r="B29291" s="106"/>
      <c r="C29291" s="106"/>
      <c r="D29291" s="139"/>
      <c r="P29291" s="142"/>
      <c r="Q29291" s="142"/>
      <c r="R29291" s="142"/>
      <c r="S29291" s="139"/>
    </row>
    <row r="29292" spans="2:19" ht="15.75" customHeight="1" x14ac:dyDescent="0.25">
      <c r="B29292" s="106"/>
      <c r="C29292" s="106"/>
      <c r="D29292" s="139"/>
      <c r="P29292" s="142"/>
      <c r="Q29292" s="142"/>
      <c r="R29292" s="142"/>
      <c r="S29292" s="139"/>
    </row>
    <row r="29293" spans="2:19" ht="15.75" customHeight="1" x14ac:dyDescent="0.25">
      <c r="B29293" s="106"/>
      <c r="C29293" s="106"/>
      <c r="D29293" s="139"/>
      <c r="P29293" s="142"/>
      <c r="Q29293" s="142"/>
      <c r="R29293" s="142"/>
      <c r="S29293" s="139"/>
    </row>
    <row r="29294" spans="2:19" ht="15.75" customHeight="1" x14ac:dyDescent="0.25">
      <c r="B29294" s="106"/>
      <c r="C29294" s="106"/>
      <c r="D29294" s="139"/>
      <c r="P29294" s="142"/>
      <c r="Q29294" s="142"/>
      <c r="R29294" s="142"/>
      <c r="S29294" s="139"/>
    </row>
    <row r="29295" spans="2:19" ht="15.75" customHeight="1" x14ac:dyDescent="0.25">
      <c r="B29295" s="106"/>
      <c r="C29295" s="106"/>
      <c r="D29295" s="139"/>
      <c r="P29295" s="142"/>
      <c r="Q29295" s="142"/>
      <c r="R29295" s="142"/>
      <c r="S29295" s="139"/>
    </row>
    <row r="29296" spans="2:19" ht="15.75" customHeight="1" x14ac:dyDescent="0.25">
      <c r="B29296" s="106"/>
      <c r="C29296" s="106"/>
      <c r="D29296" s="139"/>
      <c r="P29296" s="142"/>
      <c r="Q29296" s="142"/>
      <c r="R29296" s="142"/>
      <c r="S29296" s="139"/>
    </row>
    <row r="29297" spans="2:19" ht="15.75" customHeight="1" x14ac:dyDescent="0.25">
      <c r="B29297" s="106"/>
      <c r="C29297" s="106"/>
      <c r="D29297" s="139"/>
      <c r="P29297" s="142"/>
      <c r="Q29297" s="142"/>
      <c r="R29297" s="142"/>
      <c r="S29297" s="139"/>
    </row>
    <row r="29298" spans="2:19" ht="15.75" customHeight="1" x14ac:dyDescent="0.25">
      <c r="B29298" s="106"/>
      <c r="C29298" s="106"/>
      <c r="D29298" s="139"/>
      <c r="P29298" s="142"/>
      <c r="Q29298" s="142"/>
      <c r="R29298" s="142"/>
      <c r="S29298" s="139"/>
    </row>
    <row r="29299" spans="2:19" ht="15.75" customHeight="1" x14ac:dyDescent="0.25">
      <c r="B29299" s="106"/>
      <c r="C29299" s="106"/>
      <c r="D29299" s="139"/>
      <c r="P29299" s="142"/>
      <c r="Q29299" s="142"/>
      <c r="R29299" s="142"/>
      <c r="S29299" s="139"/>
    </row>
    <row r="29300" spans="2:19" ht="15.75" customHeight="1" x14ac:dyDescent="0.25">
      <c r="B29300" s="106"/>
      <c r="C29300" s="106"/>
      <c r="D29300" s="139"/>
      <c r="P29300" s="142"/>
      <c r="Q29300" s="142"/>
      <c r="R29300" s="142"/>
      <c r="S29300" s="139"/>
    </row>
    <row r="29301" spans="2:19" ht="15.75" customHeight="1" x14ac:dyDescent="0.25">
      <c r="B29301" s="106"/>
      <c r="C29301" s="106"/>
      <c r="D29301" s="139"/>
      <c r="P29301" s="142"/>
      <c r="Q29301" s="142"/>
      <c r="R29301" s="142"/>
      <c r="S29301" s="139"/>
    </row>
    <row r="29302" spans="2:19" ht="15.75" customHeight="1" x14ac:dyDescent="0.25">
      <c r="B29302" s="106"/>
      <c r="C29302" s="106"/>
      <c r="D29302" s="139"/>
      <c r="P29302" s="142"/>
      <c r="Q29302" s="142"/>
      <c r="R29302" s="142"/>
      <c r="S29302" s="139"/>
    </row>
    <row r="29303" spans="2:19" ht="15.75" customHeight="1" x14ac:dyDescent="0.25">
      <c r="B29303" s="106"/>
      <c r="C29303" s="106"/>
      <c r="D29303" s="139"/>
      <c r="P29303" s="142"/>
      <c r="Q29303" s="142"/>
      <c r="R29303" s="142"/>
      <c r="S29303" s="139"/>
    </row>
    <row r="29304" spans="2:19" ht="15.75" customHeight="1" x14ac:dyDescent="0.25">
      <c r="B29304" s="106"/>
      <c r="C29304" s="106"/>
      <c r="D29304" s="139"/>
      <c r="P29304" s="142"/>
      <c r="Q29304" s="142"/>
      <c r="R29304" s="142"/>
      <c r="S29304" s="139"/>
    </row>
    <row r="29305" spans="2:19" ht="15.75" customHeight="1" x14ac:dyDescent="0.25">
      <c r="B29305" s="106"/>
      <c r="C29305" s="106"/>
      <c r="D29305" s="139"/>
      <c r="P29305" s="142"/>
      <c r="Q29305" s="142"/>
      <c r="R29305" s="142"/>
      <c r="S29305" s="139"/>
    </row>
    <row r="29306" spans="2:19" ht="15.75" customHeight="1" x14ac:dyDescent="0.25">
      <c r="B29306" s="106"/>
      <c r="C29306" s="106"/>
      <c r="D29306" s="139"/>
      <c r="P29306" s="142"/>
      <c r="Q29306" s="142"/>
      <c r="R29306" s="142"/>
      <c r="S29306" s="139"/>
    </row>
    <row r="29307" spans="2:19" ht="15.75" customHeight="1" x14ac:dyDescent="0.25">
      <c r="B29307" s="106"/>
      <c r="C29307" s="106"/>
      <c r="D29307" s="139"/>
      <c r="P29307" s="142"/>
      <c r="Q29307" s="142"/>
      <c r="R29307" s="142"/>
      <c r="S29307" s="139"/>
    </row>
    <row r="29308" spans="2:19" ht="15.75" customHeight="1" x14ac:dyDescent="0.25">
      <c r="B29308" s="106"/>
      <c r="C29308" s="106"/>
      <c r="D29308" s="139"/>
      <c r="P29308" s="142"/>
      <c r="Q29308" s="142"/>
      <c r="R29308" s="142"/>
      <c r="S29308" s="139"/>
    </row>
    <row r="29309" spans="2:19" ht="15.75" customHeight="1" x14ac:dyDescent="0.25">
      <c r="B29309" s="106"/>
      <c r="C29309" s="106"/>
      <c r="D29309" s="139"/>
      <c r="P29309" s="142"/>
      <c r="Q29309" s="142"/>
      <c r="R29309" s="142"/>
      <c r="S29309" s="139"/>
    </row>
    <row r="29310" spans="2:19" ht="15.75" customHeight="1" x14ac:dyDescent="0.25">
      <c r="B29310" s="106"/>
      <c r="C29310" s="106"/>
      <c r="D29310" s="139"/>
      <c r="P29310" s="142"/>
      <c r="Q29310" s="142"/>
      <c r="R29310" s="142"/>
      <c r="S29310" s="139"/>
    </row>
    <row r="29311" spans="2:19" ht="15.75" customHeight="1" x14ac:dyDescent="0.25">
      <c r="B29311" s="106"/>
      <c r="C29311" s="106"/>
      <c r="D29311" s="139"/>
      <c r="P29311" s="142"/>
      <c r="Q29311" s="142"/>
      <c r="R29311" s="142"/>
      <c r="S29311" s="139"/>
    </row>
    <row r="29312" spans="2:19" ht="15.75" customHeight="1" x14ac:dyDescent="0.25">
      <c r="B29312" s="106"/>
      <c r="C29312" s="106"/>
      <c r="D29312" s="139"/>
      <c r="P29312" s="142"/>
      <c r="Q29312" s="142"/>
      <c r="R29312" s="142"/>
      <c r="S29312" s="139"/>
    </row>
    <row r="29313" spans="2:19" ht="15.75" customHeight="1" x14ac:dyDescent="0.25">
      <c r="B29313" s="106"/>
      <c r="C29313" s="106"/>
      <c r="D29313" s="139"/>
      <c r="P29313" s="142"/>
      <c r="Q29313" s="142"/>
      <c r="R29313" s="142"/>
      <c r="S29313" s="139"/>
    </row>
    <row r="29314" spans="2:19" ht="15.75" customHeight="1" x14ac:dyDescent="0.25">
      <c r="B29314" s="106"/>
      <c r="C29314" s="106"/>
      <c r="D29314" s="139"/>
      <c r="P29314" s="142"/>
      <c r="Q29314" s="142"/>
      <c r="R29314" s="142"/>
      <c r="S29314" s="139"/>
    </row>
    <row r="29315" spans="2:19" ht="15.75" customHeight="1" x14ac:dyDescent="0.25">
      <c r="B29315" s="106"/>
      <c r="C29315" s="106"/>
      <c r="D29315" s="139"/>
      <c r="P29315" s="142"/>
      <c r="Q29315" s="142"/>
      <c r="R29315" s="142"/>
      <c r="S29315" s="139"/>
    </row>
    <row r="29316" spans="2:19" ht="15.75" customHeight="1" x14ac:dyDescent="0.25">
      <c r="B29316" s="106"/>
      <c r="C29316" s="106"/>
      <c r="D29316" s="139"/>
      <c r="P29316" s="142"/>
      <c r="Q29316" s="142"/>
      <c r="R29316" s="142"/>
      <c r="S29316" s="139"/>
    </row>
    <row r="29317" spans="2:19" ht="15.75" customHeight="1" x14ac:dyDescent="0.25">
      <c r="B29317" s="106"/>
      <c r="C29317" s="106"/>
      <c r="D29317" s="139"/>
      <c r="P29317" s="142"/>
      <c r="Q29317" s="142"/>
      <c r="R29317" s="142"/>
      <c r="S29317" s="139"/>
    </row>
    <row r="29318" spans="2:19" ht="15.75" customHeight="1" x14ac:dyDescent="0.25">
      <c r="B29318" s="106"/>
      <c r="C29318" s="106"/>
      <c r="D29318" s="139"/>
      <c r="P29318" s="142"/>
      <c r="Q29318" s="142"/>
      <c r="R29318" s="142"/>
      <c r="S29318" s="139"/>
    </row>
    <row r="29319" spans="2:19" ht="15.75" customHeight="1" x14ac:dyDescent="0.25">
      <c r="B29319" s="106"/>
      <c r="C29319" s="106"/>
      <c r="D29319" s="139"/>
      <c r="P29319" s="142"/>
      <c r="Q29319" s="142"/>
      <c r="R29319" s="142"/>
      <c r="S29319" s="139"/>
    </row>
    <row r="29320" spans="2:19" ht="15.75" customHeight="1" x14ac:dyDescent="0.25">
      <c r="B29320" s="106"/>
      <c r="C29320" s="106"/>
      <c r="D29320" s="139"/>
      <c r="P29320" s="142"/>
      <c r="Q29320" s="142"/>
      <c r="R29320" s="142"/>
      <c r="S29320" s="139"/>
    </row>
    <row r="29321" spans="2:19" ht="15.75" customHeight="1" x14ac:dyDescent="0.25">
      <c r="B29321" s="106"/>
      <c r="C29321" s="106"/>
      <c r="D29321" s="139"/>
      <c r="P29321" s="142"/>
      <c r="Q29321" s="142"/>
      <c r="R29321" s="142"/>
      <c r="S29321" s="139"/>
    </row>
    <row r="29322" spans="2:19" ht="15.75" customHeight="1" x14ac:dyDescent="0.25">
      <c r="B29322" s="106"/>
      <c r="C29322" s="106"/>
      <c r="D29322" s="139"/>
      <c r="P29322" s="142"/>
      <c r="Q29322" s="142"/>
      <c r="R29322" s="142"/>
      <c r="S29322" s="139"/>
    </row>
    <row r="29323" spans="2:19" ht="15.75" customHeight="1" x14ac:dyDescent="0.25">
      <c r="B29323" s="106"/>
      <c r="C29323" s="106"/>
      <c r="D29323" s="139"/>
      <c r="P29323" s="142"/>
      <c r="Q29323" s="142"/>
      <c r="R29323" s="142"/>
      <c r="S29323" s="139"/>
    </row>
    <row r="29324" spans="2:19" ht="15.75" customHeight="1" x14ac:dyDescent="0.25">
      <c r="B29324" s="106"/>
      <c r="C29324" s="106"/>
      <c r="D29324" s="139"/>
      <c r="P29324" s="142"/>
      <c r="Q29324" s="142"/>
      <c r="R29324" s="142"/>
      <c r="S29324" s="139"/>
    </row>
    <row r="29325" spans="2:19" ht="15.75" customHeight="1" x14ac:dyDescent="0.25">
      <c r="B29325" s="106"/>
      <c r="C29325" s="106"/>
      <c r="D29325" s="139"/>
      <c r="P29325" s="142"/>
      <c r="Q29325" s="142"/>
      <c r="R29325" s="142"/>
      <c r="S29325" s="139"/>
    </row>
    <row r="29326" spans="2:19" ht="15.75" customHeight="1" x14ac:dyDescent="0.25">
      <c r="B29326" s="106"/>
      <c r="C29326" s="106"/>
      <c r="D29326" s="139"/>
      <c r="P29326" s="142"/>
      <c r="Q29326" s="142"/>
      <c r="R29326" s="142"/>
      <c r="S29326" s="139"/>
    </row>
    <row r="29327" spans="2:19" ht="15.75" customHeight="1" x14ac:dyDescent="0.25">
      <c r="B29327" s="106"/>
      <c r="C29327" s="106"/>
      <c r="D29327" s="139"/>
      <c r="P29327" s="142"/>
      <c r="Q29327" s="142"/>
      <c r="R29327" s="142"/>
      <c r="S29327" s="139"/>
    </row>
    <row r="29328" spans="2:19" ht="15.75" customHeight="1" x14ac:dyDescent="0.25">
      <c r="B29328" s="106"/>
      <c r="C29328" s="106"/>
      <c r="D29328" s="139"/>
      <c r="P29328" s="142"/>
      <c r="Q29328" s="142"/>
      <c r="R29328" s="142"/>
      <c r="S29328" s="139"/>
    </row>
    <row r="29329" spans="2:19" ht="15.75" customHeight="1" x14ac:dyDescent="0.25">
      <c r="B29329" s="106"/>
      <c r="C29329" s="106"/>
      <c r="D29329" s="139"/>
      <c r="P29329" s="142"/>
      <c r="Q29329" s="142"/>
      <c r="R29329" s="142"/>
      <c r="S29329" s="139"/>
    </row>
    <row r="29330" spans="2:19" ht="15.75" customHeight="1" x14ac:dyDescent="0.25">
      <c r="B29330" s="106"/>
      <c r="C29330" s="106"/>
      <c r="D29330" s="139"/>
      <c r="P29330" s="142"/>
      <c r="Q29330" s="142"/>
      <c r="R29330" s="142"/>
      <c r="S29330" s="139"/>
    </row>
    <row r="29331" spans="2:19" ht="15.75" customHeight="1" x14ac:dyDescent="0.25">
      <c r="B29331" s="106"/>
      <c r="C29331" s="106"/>
      <c r="D29331" s="139"/>
      <c r="P29331" s="142"/>
      <c r="Q29331" s="142"/>
      <c r="R29331" s="142"/>
      <c r="S29331" s="139"/>
    </row>
    <row r="29332" spans="2:19" ht="15.75" customHeight="1" x14ac:dyDescent="0.25">
      <c r="B29332" s="106"/>
      <c r="C29332" s="106"/>
      <c r="D29332" s="139"/>
      <c r="P29332" s="142"/>
      <c r="Q29332" s="142"/>
      <c r="R29332" s="142"/>
      <c r="S29332" s="139"/>
    </row>
    <row r="29333" spans="2:19" ht="15.75" customHeight="1" x14ac:dyDescent="0.25">
      <c r="B29333" s="106"/>
      <c r="C29333" s="106"/>
      <c r="D29333" s="139"/>
      <c r="P29333" s="142"/>
      <c r="Q29333" s="142"/>
      <c r="R29333" s="142"/>
      <c r="S29333" s="139"/>
    </row>
    <row r="29334" spans="2:19" ht="15.75" customHeight="1" x14ac:dyDescent="0.25">
      <c r="B29334" s="106"/>
      <c r="C29334" s="106"/>
      <c r="D29334" s="139"/>
      <c r="P29334" s="142"/>
      <c r="Q29334" s="142"/>
      <c r="R29334" s="142"/>
      <c r="S29334" s="139"/>
    </row>
    <row r="29335" spans="2:19" ht="15.75" customHeight="1" x14ac:dyDescent="0.25">
      <c r="B29335" s="106"/>
      <c r="C29335" s="106"/>
      <c r="D29335" s="139"/>
      <c r="P29335" s="142"/>
      <c r="Q29335" s="142"/>
      <c r="R29335" s="142"/>
      <c r="S29335" s="139"/>
    </row>
    <row r="29336" spans="2:19" ht="15.75" customHeight="1" x14ac:dyDescent="0.25">
      <c r="B29336" s="106"/>
      <c r="C29336" s="106"/>
      <c r="D29336" s="139"/>
      <c r="P29336" s="142"/>
      <c r="Q29336" s="142"/>
      <c r="R29336" s="142"/>
      <c r="S29336" s="139"/>
    </row>
    <row r="29337" spans="2:19" ht="15.75" customHeight="1" x14ac:dyDescent="0.25">
      <c r="B29337" s="106"/>
      <c r="C29337" s="106"/>
      <c r="D29337" s="139"/>
      <c r="P29337" s="142"/>
      <c r="Q29337" s="142"/>
      <c r="R29337" s="142"/>
      <c r="S29337" s="139"/>
    </row>
    <row r="29338" spans="2:19" ht="15.75" customHeight="1" x14ac:dyDescent="0.25">
      <c r="B29338" s="106"/>
      <c r="C29338" s="106"/>
      <c r="D29338" s="139"/>
      <c r="P29338" s="142"/>
      <c r="Q29338" s="142"/>
      <c r="R29338" s="142"/>
      <c r="S29338" s="139"/>
    </row>
    <row r="29339" spans="2:19" ht="15.75" customHeight="1" x14ac:dyDescent="0.25">
      <c r="B29339" s="106"/>
      <c r="C29339" s="106"/>
      <c r="D29339" s="139"/>
      <c r="P29339" s="142"/>
      <c r="Q29339" s="142"/>
      <c r="R29339" s="142"/>
      <c r="S29339" s="139"/>
    </row>
    <row r="29340" spans="2:19" ht="15.75" customHeight="1" x14ac:dyDescent="0.25">
      <c r="B29340" s="106"/>
      <c r="C29340" s="106"/>
      <c r="D29340" s="139"/>
      <c r="P29340" s="142"/>
      <c r="Q29340" s="142"/>
      <c r="R29340" s="142"/>
      <c r="S29340" s="139"/>
    </row>
    <row r="29341" spans="2:19" ht="15.75" customHeight="1" x14ac:dyDescent="0.25">
      <c r="B29341" s="106"/>
      <c r="C29341" s="106"/>
      <c r="D29341" s="139"/>
      <c r="P29341" s="142"/>
      <c r="Q29341" s="142"/>
      <c r="R29341" s="142"/>
      <c r="S29341" s="139"/>
    </row>
    <row r="29342" spans="2:19" ht="15.75" customHeight="1" x14ac:dyDescent="0.25">
      <c r="B29342" s="106"/>
      <c r="C29342" s="106"/>
      <c r="D29342" s="139"/>
      <c r="P29342" s="142"/>
      <c r="Q29342" s="142"/>
      <c r="R29342" s="142"/>
      <c r="S29342" s="139"/>
    </row>
    <row r="29343" spans="2:19" ht="15.75" customHeight="1" x14ac:dyDescent="0.25">
      <c r="B29343" s="106"/>
      <c r="C29343" s="106"/>
      <c r="D29343" s="139"/>
      <c r="P29343" s="142"/>
      <c r="Q29343" s="142"/>
      <c r="R29343" s="142"/>
      <c r="S29343" s="139"/>
    </row>
    <row r="29344" spans="2:19" ht="15.75" customHeight="1" x14ac:dyDescent="0.25">
      <c r="B29344" s="106"/>
      <c r="C29344" s="106"/>
      <c r="D29344" s="139"/>
      <c r="P29344" s="142"/>
      <c r="Q29344" s="142"/>
      <c r="R29344" s="142"/>
      <c r="S29344" s="139"/>
    </row>
    <row r="29345" spans="2:19" ht="15.75" customHeight="1" x14ac:dyDescent="0.25">
      <c r="B29345" s="106"/>
      <c r="C29345" s="106"/>
      <c r="D29345" s="139"/>
      <c r="P29345" s="142"/>
      <c r="Q29345" s="142"/>
      <c r="R29345" s="142"/>
      <c r="S29345" s="139"/>
    </row>
    <row r="29346" spans="2:19" ht="15.75" customHeight="1" x14ac:dyDescent="0.25">
      <c r="B29346" s="106"/>
      <c r="C29346" s="106"/>
      <c r="D29346" s="139"/>
      <c r="P29346" s="142"/>
      <c r="Q29346" s="142"/>
      <c r="R29346" s="142"/>
      <c r="S29346" s="139"/>
    </row>
    <row r="29347" spans="2:19" ht="15.75" customHeight="1" x14ac:dyDescent="0.25">
      <c r="B29347" s="106"/>
      <c r="C29347" s="106"/>
      <c r="D29347" s="139"/>
      <c r="P29347" s="142"/>
      <c r="Q29347" s="142"/>
      <c r="R29347" s="142"/>
      <c r="S29347" s="139"/>
    </row>
    <row r="29348" spans="2:19" ht="15.75" customHeight="1" x14ac:dyDescent="0.25">
      <c r="B29348" s="106"/>
      <c r="C29348" s="106"/>
      <c r="D29348" s="139"/>
      <c r="P29348" s="142"/>
      <c r="Q29348" s="142"/>
      <c r="R29348" s="142"/>
      <c r="S29348" s="139"/>
    </row>
    <row r="29349" spans="2:19" ht="15.75" customHeight="1" x14ac:dyDescent="0.25">
      <c r="B29349" s="106"/>
      <c r="C29349" s="106"/>
      <c r="D29349" s="139"/>
      <c r="P29349" s="142"/>
      <c r="Q29349" s="142"/>
      <c r="R29349" s="142"/>
      <c r="S29349" s="139"/>
    </row>
    <row r="29350" spans="2:19" ht="15.75" customHeight="1" x14ac:dyDescent="0.25">
      <c r="B29350" s="106"/>
      <c r="C29350" s="106"/>
      <c r="D29350" s="139"/>
      <c r="P29350" s="142"/>
      <c r="Q29350" s="142"/>
      <c r="R29350" s="142"/>
      <c r="S29350" s="139"/>
    </row>
    <row r="29351" spans="2:19" ht="15.75" customHeight="1" x14ac:dyDescent="0.25">
      <c r="B29351" s="106"/>
      <c r="C29351" s="106"/>
      <c r="D29351" s="139"/>
      <c r="P29351" s="142"/>
      <c r="Q29351" s="142"/>
      <c r="R29351" s="142"/>
      <c r="S29351" s="139"/>
    </row>
    <row r="29352" spans="2:19" ht="15.75" customHeight="1" x14ac:dyDescent="0.25">
      <c r="B29352" s="106"/>
      <c r="C29352" s="106"/>
      <c r="D29352" s="139"/>
      <c r="P29352" s="142"/>
      <c r="Q29352" s="142"/>
      <c r="R29352" s="142"/>
      <c r="S29352" s="139"/>
    </row>
    <row r="29353" spans="2:19" ht="15.75" customHeight="1" x14ac:dyDescent="0.25">
      <c r="B29353" s="106"/>
      <c r="C29353" s="106"/>
      <c r="D29353" s="139"/>
      <c r="P29353" s="142"/>
      <c r="Q29353" s="142"/>
      <c r="R29353" s="142"/>
      <c r="S29353" s="139"/>
    </row>
    <row r="29354" spans="2:19" ht="15.75" customHeight="1" x14ac:dyDescent="0.25">
      <c r="B29354" s="106"/>
      <c r="C29354" s="106"/>
      <c r="D29354" s="139"/>
      <c r="P29354" s="142"/>
      <c r="Q29354" s="142"/>
      <c r="R29354" s="142"/>
      <c r="S29354" s="139"/>
    </row>
    <row r="29355" spans="2:19" ht="15.75" customHeight="1" x14ac:dyDescent="0.25">
      <c r="B29355" s="106"/>
      <c r="C29355" s="106"/>
      <c r="D29355" s="139"/>
      <c r="P29355" s="142"/>
      <c r="Q29355" s="142"/>
      <c r="R29355" s="142"/>
      <c r="S29355" s="139"/>
    </row>
    <row r="29356" spans="2:19" ht="15.75" customHeight="1" x14ac:dyDescent="0.25">
      <c r="B29356" s="106"/>
      <c r="C29356" s="106"/>
      <c r="D29356" s="139"/>
      <c r="P29356" s="142"/>
      <c r="Q29356" s="142"/>
      <c r="R29356" s="142"/>
      <c r="S29356" s="139"/>
    </row>
    <row r="29357" spans="2:19" ht="15.75" customHeight="1" x14ac:dyDescent="0.25">
      <c r="B29357" s="106"/>
      <c r="C29357" s="106"/>
      <c r="D29357" s="139"/>
      <c r="P29357" s="142"/>
      <c r="Q29357" s="142"/>
      <c r="R29357" s="142"/>
      <c r="S29357" s="139"/>
    </row>
    <row r="29358" spans="2:19" ht="15.75" customHeight="1" x14ac:dyDescent="0.25">
      <c r="B29358" s="106"/>
      <c r="C29358" s="106"/>
      <c r="D29358" s="139"/>
      <c r="P29358" s="142"/>
      <c r="Q29358" s="142"/>
      <c r="R29358" s="142"/>
      <c r="S29358" s="139"/>
    </row>
    <row r="29359" spans="2:19" ht="15.75" customHeight="1" x14ac:dyDescent="0.25">
      <c r="B29359" s="106"/>
      <c r="C29359" s="106"/>
      <c r="D29359" s="139"/>
      <c r="P29359" s="142"/>
      <c r="Q29359" s="142"/>
      <c r="R29359" s="142"/>
      <c r="S29359" s="139"/>
    </row>
    <row r="29360" spans="2:19" ht="15.75" customHeight="1" x14ac:dyDescent="0.25">
      <c r="B29360" s="106"/>
      <c r="C29360" s="106"/>
      <c r="D29360" s="139"/>
      <c r="P29360" s="142"/>
      <c r="Q29360" s="142"/>
      <c r="R29360" s="142"/>
      <c r="S29360" s="139"/>
    </row>
    <row r="29361" spans="2:19" ht="15.75" customHeight="1" x14ac:dyDescent="0.25">
      <c r="B29361" s="106"/>
      <c r="C29361" s="106"/>
      <c r="D29361" s="139"/>
      <c r="P29361" s="142"/>
      <c r="Q29361" s="142"/>
      <c r="R29361" s="142"/>
      <c r="S29361" s="139"/>
    </row>
    <row r="29362" spans="2:19" ht="15.75" customHeight="1" x14ac:dyDescent="0.25">
      <c r="B29362" s="106"/>
      <c r="C29362" s="106"/>
      <c r="D29362" s="139"/>
      <c r="P29362" s="142"/>
      <c r="Q29362" s="142"/>
      <c r="R29362" s="142"/>
      <c r="S29362" s="139"/>
    </row>
    <row r="29363" spans="2:19" ht="15.75" customHeight="1" x14ac:dyDescent="0.25">
      <c r="B29363" s="106"/>
      <c r="C29363" s="106"/>
      <c r="D29363" s="139"/>
      <c r="P29363" s="142"/>
      <c r="Q29363" s="142"/>
      <c r="R29363" s="142"/>
      <c r="S29363" s="139"/>
    </row>
    <row r="29364" spans="2:19" ht="15.75" customHeight="1" x14ac:dyDescent="0.25">
      <c r="B29364" s="106"/>
      <c r="C29364" s="106"/>
      <c r="D29364" s="139"/>
      <c r="P29364" s="142"/>
      <c r="Q29364" s="142"/>
      <c r="R29364" s="142"/>
      <c r="S29364" s="139"/>
    </row>
    <row r="29365" spans="2:19" ht="15.75" customHeight="1" x14ac:dyDescent="0.25">
      <c r="B29365" s="106"/>
      <c r="C29365" s="106"/>
      <c r="D29365" s="139"/>
      <c r="P29365" s="142"/>
      <c r="Q29365" s="142"/>
      <c r="R29365" s="142"/>
      <c r="S29365" s="139"/>
    </row>
    <row r="29366" spans="2:19" ht="15.75" customHeight="1" x14ac:dyDescent="0.25">
      <c r="B29366" s="106"/>
      <c r="C29366" s="106"/>
      <c r="D29366" s="139"/>
      <c r="P29366" s="142"/>
      <c r="Q29366" s="142"/>
      <c r="R29366" s="142"/>
      <c r="S29366" s="139"/>
    </row>
    <row r="29367" spans="2:19" ht="15.75" customHeight="1" x14ac:dyDescent="0.25">
      <c r="B29367" s="106"/>
      <c r="C29367" s="106"/>
      <c r="D29367" s="139"/>
      <c r="P29367" s="142"/>
      <c r="Q29367" s="142"/>
      <c r="R29367" s="142"/>
      <c r="S29367" s="139"/>
    </row>
    <row r="29368" spans="2:19" ht="15.75" customHeight="1" x14ac:dyDescent="0.25">
      <c r="B29368" s="106"/>
      <c r="C29368" s="106"/>
      <c r="D29368" s="139"/>
      <c r="P29368" s="142"/>
      <c r="Q29368" s="142"/>
      <c r="R29368" s="142"/>
      <c r="S29368" s="139"/>
    </row>
    <row r="29369" spans="2:19" ht="15.75" customHeight="1" x14ac:dyDescent="0.25">
      <c r="B29369" s="106"/>
      <c r="C29369" s="106"/>
      <c r="D29369" s="139"/>
      <c r="P29369" s="142"/>
      <c r="Q29369" s="142"/>
      <c r="R29369" s="142"/>
      <c r="S29369" s="139"/>
    </row>
    <row r="29370" spans="2:19" ht="15.75" customHeight="1" x14ac:dyDescent="0.25">
      <c r="B29370" s="106"/>
      <c r="C29370" s="106"/>
      <c r="D29370" s="139"/>
      <c r="P29370" s="142"/>
      <c r="Q29370" s="142"/>
      <c r="R29370" s="142"/>
      <c r="S29370" s="139"/>
    </row>
    <row r="29371" spans="2:19" ht="15.75" customHeight="1" x14ac:dyDescent="0.25">
      <c r="B29371" s="106"/>
      <c r="C29371" s="106"/>
      <c r="D29371" s="139"/>
      <c r="P29371" s="142"/>
      <c r="Q29371" s="142"/>
      <c r="R29371" s="142"/>
      <c r="S29371" s="139"/>
    </row>
    <row r="29372" spans="2:19" ht="15.75" customHeight="1" x14ac:dyDescent="0.25">
      <c r="B29372" s="106"/>
      <c r="C29372" s="106"/>
      <c r="D29372" s="139"/>
      <c r="P29372" s="142"/>
      <c r="Q29372" s="142"/>
      <c r="R29372" s="142"/>
      <c r="S29372" s="139"/>
    </row>
    <row r="29373" spans="2:19" ht="15.75" customHeight="1" x14ac:dyDescent="0.25">
      <c r="B29373" s="106"/>
      <c r="C29373" s="106"/>
      <c r="D29373" s="139"/>
      <c r="P29373" s="142"/>
      <c r="Q29373" s="142"/>
      <c r="R29373" s="142"/>
      <c r="S29373" s="139"/>
    </row>
    <row r="29374" spans="2:19" ht="15.75" customHeight="1" x14ac:dyDescent="0.25">
      <c r="B29374" s="106"/>
      <c r="C29374" s="106"/>
      <c r="D29374" s="139"/>
      <c r="P29374" s="142"/>
      <c r="Q29374" s="142"/>
      <c r="R29374" s="142"/>
      <c r="S29374" s="139"/>
    </row>
    <row r="29375" spans="2:19" ht="15.75" customHeight="1" x14ac:dyDescent="0.25">
      <c r="B29375" s="106"/>
      <c r="C29375" s="106"/>
      <c r="D29375" s="139"/>
      <c r="P29375" s="142"/>
      <c r="Q29375" s="142"/>
      <c r="R29375" s="142"/>
      <c r="S29375" s="139"/>
    </row>
    <row r="29376" spans="2:19" ht="15.75" customHeight="1" x14ac:dyDescent="0.25">
      <c r="B29376" s="106"/>
      <c r="C29376" s="106"/>
      <c r="D29376" s="139"/>
      <c r="P29376" s="142"/>
      <c r="Q29376" s="142"/>
      <c r="R29376" s="142"/>
      <c r="S29376" s="139"/>
    </row>
    <row r="29377" spans="2:19" ht="15.75" customHeight="1" x14ac:dyDescent="0.25">
      <c r="B29377" s="106"/>
      <c r="C29377" s="106"/>
      <c r="D29377" s="139"/>
      <c r="P29377" s="142"/>
      <c r="Q29377" s="142"/>
      <c r="R29377" s="142"/>
      <c r="S29377" s="139"/>
    </row>
    <row r="29378" spans="2:19" ht="15.75" customHeight="1" x14ac:dyDescent="0.25">
      <c r="B29378" s="106"/>
      <c r="C29378" s="106"/>
      <c r="D29378" s="139"/>
      <c r="P29378" s="142"/>
      <c r="Q29378" s="142"/>
      <c r="R29378" s="142"/>
      <c r="S29378" s="139"/>
    </row>
    <row r="29379" spans="2:19" ht="15.75" customHeight="1" x14ac:dyDescent="0.25">
      <c r="B29379" s="106"/>
      <c r="C29379" s="106"/>
      <c r="D29379" s="139"/>
      <c r="P29379" s="142"/>
      <c r="Q29379" s="142"/>
      <c r="R29379" s="142"/>
      <c r="S29379" s="139"/>
    </row>
    <row r="29380" spans="2:19" ht="15.75" customHeight="1" x14ac:dyDescent="0.25">
      <c r="B29380" s="106"/>
      <c r="C29380" s="106"/>
      <c r="D29380" s="139"/>
      <c r="P29380" s="142"/>
      <c r="Q29380" s="142"/>
      <c r="R29380" s="142"/>
      <c r="S29380" s="139"/>
    </row>
    <row r="29381" spans="2:19" ht="15.75" customHeight="1" x14ac:dyDescent="0.25">
      <c r="B29381" s="106"/>
      <c r="C29381" s="106"/>
      <c r="D29381" s="139"/>
      <c r="P29381" s="142"/>
      <c r="Q29381" s="142"/>
      <c r="R29381" s="142"/>
      <c r="S29381" s="139"/>
    </row>
    <row r="29382" spans="2:19" ht="15.75" customHeight="1" x14ac:dyDescent="0.25">
      <c r="B29382" s="106"/>
      <c r="C29382" s="106"/>
      <c r="D29382" s="139"/>
      <c r="P29382" s="142"/>
      <c r="Q29382" s="142"/>
      <c r="R29382" s="142"/>
      <c r="S29382" s="139"/>
    </row>
    <row r="29383" spans="2:19" ht="15.75" customHeight="1" x14ac:dyDescent="0.25">
      <c r="B29383" s="106"/>
      <c r="C29383" s="106"/>
      <c r="D29383" s="139"/>
      <c r="P29383" s="142"/>
      <c r="Q29383" s="142"/>
      <c r="R29383" s="142"/>
      <c r="S29383" s="139"/>
    </row>
    <row r="29384" spans="2:19" ht="15.75" customHeight="1" x14ac:dyDescent="0.25">
      <c r="B29384" s="106"/>
      <c r="C29384" s="106"/>
      <c r="D29384" s="139"/>
      <c r="P29384" s="142"/>
      <c r="Q29384" s="142"/>
      <c r="R29384" s="142"/>
      <c r="S29384" s="139"/>
    </row>
    <row r="29385" spans="2:19" ht="15.75" customHeight="1" x14ac:dyDescent="0.25">
      <c r="B29385" s="106"/>
      <c r="C29385" s="106"/>
      <c r="D29385" s="139"/>
      <c r="P29385" s="142"/>
      <c r="Q29385" s="142"/>
      <c r="R29385" s="142"/>
      <c r="S29385" s="139"/>
    </row>
    <row r="29386" spans="2:19" ht="15.75" customHeight="1" x14ac:dyDescent="0.25">
      <c r="B29386" s="106"/>
      <c r="C29386" s="106"/>
      <c r="D29386" s="139"/>
      <c r="P29386" s="142"/>
      <c r="Q29386" s="142"/>
      <c r="R29386" s="142"/>
      <c r="S29386" s="139"/>
    </row>
    <row r="29387" spans="2:19" ht="15.75" customHeight="1" x14ac:dyDescent="0.25">
      <c r="B29387" s="106"/>
      <c r="C29387" s="106"/>
      <c r="D29387" s="139"/>
      <c r="P29387" s="142"/>
      <c r="Q29387" s="142"/>
      <c r="R29387" s="142"/>
      <c r="S29387" s="139"/>
    </row>
    <row r="29388" spans="2:19" ht="15.75" customHeight="1" x14ac:dyDescent="0.25">
      <c r="B29388" s="106"/>
      <c r="C29388" s="106"/>
      <c r="D29388" s="139"/>
      <c r="P29388" s="142"/>
      <c r="Q29388" s="142"/>
      <c r="R29388" s="142"/>
      <c r="S29388" s="139"/>
    </row>
    <row r="29389" spans="2:19" ht="15.75" customHeight="1" x14ac:dyDescent="0.25">
      <c r="B29389" s="106"/>
      <c r="C29389" s="106"/>
      <c r="D29389" s="139"/>
      <c r="P29389" s="142"/>
      <c r="Q29389" s="142"/>
      <c r="R29389" s="142"/>
      <c r="S29389" s="139"/>
    </row>
    <row r="29390" spans="2:19" ht="15.75" customHeight="1" x14ac:dyDescent="0.25">
      <c r="B29390" s="106"/>
      <c r="C29390" s="106"/>
      <c r="D29390" s="139"/>
      <c r="P29390" s="142"/>
      <c r="Q29390" s="142"/>
      <c r="R29390" s="142"/>
      <c r="S29390" s="139"/>
    </row>
    <row r="29391" spans="2:19" ht="15.75" customHeight="1" x14ac:dyDescent="0.25">
      <c r="B29391" s="106"/>
      <c r="C29391" s="106"/>
      <c r="D29391" s="139"/>
      <c r="P29391" s="142"/>
      <c r="Q29391" s="142"/>
      <c r="R29391" s="142"/>
      <c r="S29391" s="139"/>
    </row>
    <row r="29392" spans="2:19" ht="15.75" customHeight="1" x14ac:dyDescent="0.25">
      <c r="B29392" s="106"/>
      <c r="C29392" s="106"/>
      <c r="D29392" s="139"/>
      <c r="P29392" s="142"/>
      <c r="Q29392" s="142"/>
      <c r="R29392" s="142"/>
      <c r="S29392" s="139"/>
    </row>
    <row r="29393" spans="2:19" ht="15.75" customHeight="1" x14ac:dyDescent="0.25">
      <c r="B29393" s="106"/>
      <c r="C29393" s="106"/>
      <c r="D29393" s="139"/>
      <c r="P29393" s="142"/>
      <c r="Q29393" s="142"/>
      <c r="R29393" s="142"/>
      <c r="S29393" s="139"/>
    </row>
    <row r="29394" spans="2:19" ht="15.75" customHeight="1" x14ac:dyDescent="0.25">
      <c r="B29394" s="106"/>
      <c r="C29394" s="106"/>
      <c r="D29394" s="139"/>
      <c r="P29394" s="142"/>
      <c r="Q29394" s="142"/>
      <c r="R29394" s="142"/>
      <c r="S29394" s="139"/>
    </row>
    <row r="29395" spans="2:19" ht="15.75" customHeight="1" x14ac:dyDescent="0.25">
      <c r="B29395" s="106"/>
      <c r="C29395" s="106"/>
      <c r="D29395" s="139"/>
      <c r="P29395" s="142"/>
      <c r="Q29395" s="142"/>
      <c r="R29395" s="142"/>
      <c r="S29395" s="139"/>
    </row>
    <row r="29396" spans="2:19" ht="15.75" customHeight="1" x14ac:dyDescent="0.25">
      <c r="B29396" s="106"/>
      <c r="C29396" s="106"/>
      <c r="D29396" s="139"/>
      <c r="P29396" s="142"/>
      <c r="Q29396" s="142"/>
      <c r="R29396" s="142"/>
      <c r="S29396" s="139"/>
    </row>
    <row r="29397" spans="2:19" ht="15.75" customHeight="1" x14ac:dyDescent="0.25">
      <c r="B29397" s="106"/>
      <c r="C29397" s="106"/>
      <c r="D29397" s="139"/>
      <c r="P29397" s="142"/>
      <c r="Q29397" s="142"/>
      <c r="R29397" s="142"/>
      <c r="S29397" s="139"/>
    </row>
    <row r="29398" spans="2:19" ht="15.75" customHeight="1" x14ac:dyDescent="0.25">
      <c r="B29398" s="106"/>
      <c r="C29398" s="106"/>
      <c r="D29398" s="139"/>
      <c r="P29398" s="142"/>
      <c r="Q29398" s="142"/>
      <c r="R29398" s="142"/>
      <c r="S29398" s="139"/>
    </row>
    <row r="29399" spans="2:19" ht="15.75" customHeight="1" x14ac:dyDescent="0.25">
      <c r="B29399" s="106"/>
      <c r="C29399" s="106"/>
      <c r="D29399" s="139"/>
      <c r="P29399" s="142"/>
      <c r="Q29399" s="142"/>
      <c r="R29399" s="142"/>
      <c r="S29399" s="139"/>
    </row>
    <row r="29400" spans="2:19" ht="15.75" customHeight="1" x14ac:dyDescent="0.25">
      <c r="B29400" s="106"/>
      <c r="C29400" s="106"/>
      <c r="D29400" s="139"/>
      <c r="P29400" s="142"/>
      <c r="Q29400" s="142"/>
      <c r="R29400" s="142"/>
      <c r="S29400" s="139"/>
    </row>
    <row r="29401" spans="2:19" ht="15.75" customHeight="1" x14ac:dyDescent="0.25">
      <c r="B29401" s="106"/>
      <c r="C29401" s="106"/>
      <c r="D29401" s="139"/>
      <c r="P29401" s="142"/>
      <c r="Q29401" s="142"/>
      <c r="R29401" s="142"/>
      <c r="S29401" s="139"/>
    </row>
    <row r="29402" spans="2:19" ht="15.75" customHeight="1" x14ac:dyDescent="0.25">
      <c r="B29402" s="106"/>
      <c r="C29402" s="106"/>
      <c r="D29402" s="139"/>
      <c r="P29402" s="142"/>
      <c r="Q29402" s="142"/>
      <c r="R29402" s="142"/>
      <c r="S29402" s="139"/>
    </row>
    <row r="29403" spans="2:19" ht="15.75" customHeight="1" x14ac:dyDescent="0.25">
      <c r="B29403" s="106"/>
      <c r="C29403" s="106"/>
      <c r="D29403" s="139"/>
      <c r="P29403" s="142"/>
      <c r="Q29403" s="142"/>
      <c r="R29403" s="142"/>
      <c r="S29403" s="139"/>
    </row>
    <row r="29404" spans="2:19" ht="15.75" customHeight="1" x14ac:dyDescent="0.25">
      <c r="B29404" s="106"/>
      <c r="C29404" s="106"/>
      <c r="D29404" s="139"/>
      <c r="P29404" s="142"/>
      <c r="Q29404" s="142"/>
      <c r="R29404" s="142"/>
      <c r="S29404" s="139"/>
    </row>
    <row r="29405" spans="2:19" ht="15.75" customHeight="1" x14ac:dyDescent="0.25">
      <c r="B29405" s="106"/>
      <c r="C29405" s="106"/>
      <c r="D29405" s="139"/>
      <c r="P29405" s="142"/>
      <c r="Q29405" s="142"/>
      <c r="R29405" s="142"/>
      <c r="S29405" s="139"/>
    </row>
    <row r="29406" spans="2:19" ht="15.75" customHeight="1" x14ac:dyDescent="0.25">
      <c r="B29406" s="106"/>
      <c r="C29406" s="106"/>
      <c r="D29406" s="139"/>
      <c r="P29406" s="142"/>
      <c r="Q29406" s="142"/>
      <c r="R29406" s="142"/>
      <c r="S29406" s="139"/>
    </row>
    <row r="29407" spans="2:19" ht="15.75" customHeight="1" x14ac:dyDescent="0.25">
      <c r="B29407" s="106"/>
      <c r="C29407" s="106"/>
      <c r="D29407" s="139"/>
      <c r="P29407" s="142"/>
      <c r="Q29407" s="142"/>
      <c r="R29407" s="142"/>
      <c r="S29407" s="139"/>
    </row>
    <row r="29408" spans="2:19" ht="15.75" customHeight="1" x14ac:dyDescent="0.25">
      <c r="B29408" s="106"/>
      <c r="C29408" s="106"/>
      <c r="D29408" s="139"/>
      <c r="P29408" s="142"/>
      <c r="Q29408" s="142"/>
      <c r="R29408" s="142"/>
      <c r="S29408" s="139"/>
    </row>
    <row r="29409" spans="2:19" ht="15.75" customHeight="1" x14ac:dyDescent="0.25">
      <c r="B29409" s="106"/>
      <c r="C29409" s="106"/>
      <c r="D29409" s="139"/>
      <c r="P29409" s="142"/>
      <c r="Q29409" s="142"/>
      <c r="R29409" s="142"/>
      <c r="S29409" s="139"/>
    </row>
    <row r="29410" spans="2:19" ht="15.75" customHeight="1" x14ac:dyDescent="0.25">
      <c r="B29410" s="106"/>
      <c r="C29410" s="106"/>
      <c r="D29410" s="139"/>
      <c r="P29410" s="142"/>
      <c r="Q29410" s="142"/>
      <c r="R29410" s="142"/>
      <c r="S29410" s="139"/>
    </row>
    <row r="29411" spans="2:19" ht="15.75" customHeight="1" x14ac:dyDescent="0.25">
      <c r="B29411" s="106"/>
      <c r="C29411" s="106"/>
      <c r="D29411" s="139"/>
      <c r="P29411" s="142"/>
      <c r="Q29411" s="142"/>
      <c r="R29411" s="142"/>
      <c r="S29411" s="139"/>
    </row>
    <row r="29412" spans="2:19" ht="15.75" customHeight="1" x14ac:dyDescent="0.25">
      <c r="B29412" s="106"/>
      <c r="C29412" s="106"/>
      <c r="D29412" s="139"/>
      <c r="P29412" s="142"/>
      <c r="Q29412" s="142"/>
      <c r="R29412" s="142"/>
      <c r="S29412" s="139"/>
    </row>
    <row r="29413" spans="2:19" ht="15.75" customHeight="1" x14ac:dyDescent="0.25">
      <c r="B29413" s="106"/>
      <c r="C29413" s="106"/>
      <c r="D29413" s="139"/>
      <c r="P29413" s="142"/>
      <c r="Q29413" s="142"/>
      <c r="R29413" s="142"/>
      <c r="S29413" s="139"/>
    </row>
    <row r="29414" spans="2:19" ht="15.75" customHeight="1" x14ac:dyDescent="0.25">
      <c r="B29414" s="106"/>
      <c r="C29414" s="106"/>
      <c r="D29414" s="139"/>
      <c r="P29414" s="142"/>
      <c r="Q29414" s="142"/>
      <c r="R29414" s="142"/>
      <c r="S29414" s="139"/>
    </row>
    <row r="29415" spans="2:19" ht="15.75" customHeight="1" x14ac:dyDescent="0.25">
      <c r="B29415" s="106"/>
      <c r="C29415" s="106"/>
      <c r="D29415" s="139"/>
      <c r="P29415" s="142"/>
      <c r="Q29415" s="142"/>
      <c r="R29415" s="142"/>
      <c r="S29415" s="139"/>
    </row>
    <row r="29416" spans="2:19" ht="15.75" customHeight="1" x14ac:dyDescent="0.25">
      <c r="B29416" s="106"/>
      <c r="C29416" s="106"/>
      <c r="D29416" s="139"/>
      <c r="P29416" s="142"/>
      <c r="Q29416" s="142"/>
      <c r="R29416" s="142"/>
      <c r="S29416" s="139"/>
    </row>
    <row r="29417" spans="2:19" ht="15.75" customHeight="1" x14ac:dyDescent="0.25">
      <c r="B29417" s="106"/>
      <c r="C29417" s="106"/>
      <c r="D29417" s="139"/>
      <c r="P29417" s="142"/>
      <c r="Q29417" s="142"/>
      <c r="R29417" s="142"/>
      <c r="S29417" s="139"/>
    </row>
    <row r="29418" spans="2:19" ht="15.75" customHeight="1" x14ac:dyDescent="0.25">
      <c r="B29418" s="106"/>
      <c r="C29418" s="106"/>
      <c r="D29418" s="139"/>
      <c r="P29418" s="142"/>
      <c r="Q29418" s="142"/>
      <c r="R29418" s="142"/>
      <c r="S29418" s="139"/>
    </row>
    <row r="29419" spans="2:19" ht="15.75" customHeight="1" x14ac:dyDescent="0.25">
      <c r="B29419" s="106"/>
      <c r="C29419" s="106"/>
      <c r="D29419" s="139"/>
      <c r="P29419" s="142"/>
      <c r="Q29419" s="142"/>
      <c r="R29419" s="142"/>
      <c r="S29419" s="139"/>
    </row>
    <row r="29420" spans="2:19" ht="15.75" customHeight="1" x14ac:dyDescent="0.25">
      <c r="B29420" s="106"/>
      <c r="C29420" s="106"/>
      <c r="D29420" s="139"/>
      <c r="P29420" s="142"/>
      <c r="Q29420" s="142"/>
      <c r="R29420" s="142"/>
      <c r="S29420" s="139"/>
    </row>
    <row r="29421" spans="2:19" ht="15.75" customHeight="1" x14ac:dyDescent="0.25">
      <c r="B29421" s="106"/>
      <c r="C29421" s="106"/>
      <c r="D29421" s="139"/>
      <c r="P29421" s="142"/>
      <c r="Q29421" s="142"/>
      <c r="R29421" s="142"/>
      <c r="S29421" s="139"/>
    </row>
    <row r="29422" spans="2:19" ht="15.75" customHeight="1" x14ac:dyDescent="0.25">
      <c r="B29422" s="106"/>
      <c r="C29422" s="106"/>
      <c r="D29422" s="139"/>
      <c r="P29422" s="142"/>
      <c r="Q29422" s="142"/>
      <c r="R29422" s="142"/>
      <c r="S29422" s="139"/>
    </row>
    <row r="29423" spans="2:19" ht="15.75" customHeight="1" x14ac:dyDescent="0.25">
      <c r="B29423" s="106"/>
      <c r="C29423" s="106"/>
      <c r="D29423" s="139"/>
      <c r="P29423" s="142"/>
      <c r="Q29423" s="142"/>
      <c r="R29423" s="142"/>
      <c r="S29423" s="139"/>
    </row>
    <row r="29424" spans="2:19" ht="15.75" customHeight="1" x14ac:dyDescent="0.25">
      <c r="B29424" s="106"/>
      <c r="C29424" s="106"/>
      <c r="D29424" s="139"/>
      <c r="P29424" s="142"/>
      <c r="Q29424" s="142"/>
      <c r="R29424" s="142"/>
      <c r="S29424" s="139"/>
    </row>
    <row r="29425" spans="2:19" ht="15.75" customHeight="1" x14ac:dyDescent="0.25">
      <c r="B29425" s="106"/>
      <c r="C29425" s="106"/>
      <c r="D29425" s="139"/>
      <c r="P29425" s="142"/>
      <c r="Q29425" s="142"/>
      <c r="R29425" s="142"/>
      <c r="S29425" s="139"/>
    </row>
    <row r="29426" spans="2:19" ht="15.75" customHeight="1" x14ac:dyDescent="0.25">
      <c r="B29426" s="106"/>
      <c r="C29426" s="106"/>
      <c r="D29426" s="139"/>
      <c r="P29426" s="142"/>
      <c r="Q29426" s="142"/>
      <c r="R29426" s="142"/>
      <c r="S29426" s="139"/>
    </row>
    <row r="29427" spans="2:19" ht="15.75" customHeight="1" x14ac:dyDescent="0.25">
      <c r="B29427" s="106"/>
      <c r="C29427" s="106"/>
      <c r="D29427" s="139"/>
      <c r="P29427" s="142"/>
      <c r="Q29427" s="142"/>
      <c r="R29427" s="142"/>
      <c r="S29427" s="139"/>
    </row>
    <row r="29428" spans="2:19" ht="15.75" customHeight="1" x14ac:dyDescent="0.25">
      <c r="B29428" s="106"/>
      <c r="C29428" s="106"/>
      <c r="D29428" s="139"/>
      <c r="P29428" s="142"/>
      <c r="Q29428" s="142"/>
      <c r="R29428" s="142"/>
      <c r="S29428" s="139"/>
    </row>
    <row r="29429" spans="2:19" ht="15.75" customHeight="1" x14ac:dyDescent="0.25">
      <c r="B29429" s="106"/>
      <c r="C29429" s="106"/>
      <c r="D29429" s="139"/>
      <c r="P29429" s="142"/>
      <c r="Q29429" s="142"/>
      <c r="R29429" s="142"/>
      <c r="S29429" s="139"/>
    </row>
    <row r="29430" spans="2:19" ht="15.75" customHeight="1" x14ac:dyDescent="0.25">
      <c r="B29430" s="106"/>
      <c r="C29430" s="106"/>
      <c r="D29430" s="139"/>
      <c r="P29430" s="142"/>
      <c r="Q29430" s="142"/>
      <c r="R29430" s="142"/>
      <c r="S29430" s="139"/>
    </row>
    <row r="29431" spans="2:19" ht="15.75" customHeight="1" x14ac:dyDescent="0.25">
      <c r="B29431" s="106"/>
      <c r="C29431" s="106"/>
      <c r="D29431" s="139"/>
      <c r="P29431" s="142"/>
      <c r="Q29431" s="142"/>
      <c r="R29431" s="142"/>
      <c r="S29431" s="139"/>
    </row>
    <row r="29432" spans="2:19" ht="15.75" customHeight="1" x14ac:dyDescent="0.25">
      <c r="B29432" s="106"/>
      <c r="C29432" s="106"/>
      <c r="D29432" s="139"/>
      <c r="P29432" s="142"/>
      <c r="Q29432" s="142"/>
      <c r="R29432" s="142"/>
      <c r="S29432" s="139"/>
    </row>
    <row r="29433" spans="2:19" ht="15.75" customHeight="1" x14ac:dyDescent="0.25">
      <c r="B29433" s="106"/>
      <c r="C29433" s="106"/>
      <c r="D29433" s="139"/>
      <c r="P29433" s="142"/>
      <c r="Q29433" s="142"/>
      <c r="R29433" s="142"/>
      <c r="S29433" s="139"/>
    </row>
    <row r="29434" spans="2:19" ht="15.75" customHeight="1" x14ac:dyDescent="0.25">
      <c r="B29434" s="106"/>
      <c r="C29434" s="106"/>
      <c r="D29434" s="139"/>
      <c r="P29434" s="142"/>
      <c r="Q29434" s="142"/>
      <c r="R29434" s="142"/>
      <c r="S29434" s="139"/>
    </row>
    <row r="29435" spans="2:19" ht="15.75" customHeight="1" x14ac:dyDescent="0.25">
      <c r="B29435" s="106"/>
      <c r="C29435" s="106"/>
      <c r="D29435" s="139"/>
      <c r="P29435" s="142"/>
      <c r="Q29435" s="142"/>
      <c r="R29435" s="142"/>
      <c r="S29435" s="139"/>
    </row>
    <row r="29436" spans="2:19" ht="15.75" customHeight="1" x14ac:dyDescent="0.25">
      <c r="B29436" s="106"/>
      <c r="C29436" s="106"/>
      <c r="D29436" s="139"/>
      <c r="P29436" s="142"/>
      <c r="Q29436" s="142"/>
      <c r="R29436" s="142"/>
      <c r="S29436" s="139"/>
    </row>
    <row r="29437" spans="2:19" ht="15.75" customHeight="1" x14ac:dyDescent="0.25">
      <c r="B29437" s="106"/>
      <c r="C29437" s="106"/>
      <c r="D29437" s="139"/>
      <c r="P29437" s="142"/>
      <c r="Q29437" s="142"/>
      <c r="R29437" s="142"/>
      <c r="S29437" s="139"/>
    </row>
    <row r="29438" spans="2:19" ht="15.75" customHeight="1" x14ac:dyDescent="0.25">
      <c r="B29438" s="106"/>
      <c r="C29438" s="106"/>
      <c r="D29438" s="139"/>
      <c r="P29438" s="142"/>
      <c r="Q29438" s="142"/>
      <c r="R29438" s="142"/>
      <c r="S29438" s="139"/>
    </row>
    <row r="29439" spans="2:19" ht="15.75" customHeight="1" x14ac:dyDescent="0.25">
      <c r="B29439" s="106"/>
      <c r="C29439" s="106"/>
      <c r="D29439" s="139"/>
      <c r="P29439" s="142"/>
      <c r="Q29439" s="142"/>
      <c r="R29439" s="142"/>
      <c r="S29439" s="139"/>
    </row>
    <row r="29440" spans="2:19" ht="15.75" customHeight="1" x14ac:dyDescent="0.25">
      <c r="B29440" s="106"/>
      <c r="C29440" s="106"/>
      <c r="D29440" s="139"/>
      <c r="P29440" s="142"/>
      <c r="Q29440" s="142"/>
      <c r="R29440" s="142"/>
      <c r="S29440" s="139"/>
    </row>
    <row r="29441" spans="2:19" ht="15.75" customHeight="1" x14ac:dyDescent="0.25">
      <c r="B29441" s="106"/>
      <c r="C29441" s="106"/>
      <c r="D29441" s="139"/>
      <c r="P29441" s="142"/>
      <c r="Q29441" s="142"/>
      <c r="R29441" s="142"/>
      <c r="S29441" s="139"/>
    </row>
    <row r="29442" spans="2:19" ht="15.75" customHeight="1" x14ac:dyDescent="0.25">
      <c r="B29442" s="106"/>
      <c r="C29442" s="106"/>
      <c r="D29442" s="139"/>
      <c r="P29442" s="142"/>
      <c r="Q29442" s="142"/>
      <c r="R29442" s="142"/>
      <c r="S29442" s="139"/>
    </row>
    <row r="29443" spans="2:19" ht="15.75" customHeight="1" x14ac:dyDescent="0.25">
      <c r="B29443" s="106"/>
      <c r="C29443" s="106"/>
      <c r="D29443" s="139"/>
      <c r="P29443" s="142"/>
      <c r="Q29443" s="142"/>
      <c r="R29443" s="142"/>
      <c r="S29443" s="139"/>
    </row>
    <row r="29444" spans="2:19" ht="15.75" customHeight="1" x14ac:dyDescent="0.25">
      <c r="B29444" s="106"/>
      <c r="C29444" s="106"/>
      <c r="D29444" s="139"/>
      <c r="P29444" s="142"/>
      <c r="Q29444" s="142"/>
      <c r="R29444" s="142"/>
      <c r="S29444" s="139"/>
    </row>
    <row r="29445" spans="2:19" ht="15.75" customHeight="1" x14ac:dyDescent="0.25">
      <c r="B29445" s="106"/>
      <c r="C29445" s="106"/>
      <c r="D29445" s="139"/>
      <c r="P29445" s="142"/>
      <c r="Q29445" s="142"/>
      <c r="R29445" s="142"/>
      <c r="S29445" s="139"/>
    </row>
    <row r="29446" spans="2:19" ht="15.75" customHeight="1" x14ac:dyDescent="0.25">
      <c r="B29446" s="106"/>
      <c r="C29446" s="106"/>
      <c r="D29446" s="139"/>
      <c r="P29446" s="142"/>
      <c r="Q29446" s="142"/>
      <c r="R29446" s="142"/>
      <c r="S29446" s="139"/>
    </row>
    <row r="29447" spans="2:19" ht="15.75" customHeight="1" x14ac:dyDescent="0.25">
      <c r="B29447" s="106"/>
      <c r="C29447" s="106"/>
      <c r="D29447" s="139"/>
      <c r="P29447" s="142"/>
      <c r="Q29447" s="142"/>
      <c r="R29447" s="142"/>
      <c r="S29447" s="139"/>
    </row>
    <row r="29448" spans="2:19" ht="15.75" customHeight="1" x14ac:dyDescent="0.25">
      <c r="B29448" s="106"/>
      <c r="C29448" s="106"/>
      <c r="D29448" s="139"/>
      <c r="P29448" s="142"/>
      <c r="Q29448" s="142"/>
      <c r="R29448" s="142"/>
      <c r="S29448" s="139"/>
    </row>
    <row r="29449" spans="2:19" ht="15.75" customHeight="1" x14ac:dyDescent="0.25">
      <c r="B29449" s="106"/>
      <c r="C29449" s="106"/>
      <c r="D29449" s="139"/>
      <c r="P29449" s="142"/>
      <c r="Q29449" s="142"/>
      <c r="R29449" s="142"/>
      <c r="S29449" s="139"/>
    </row>
    <row r="29450" spans="2:19" ht="15.75" customHeight="1" x14ac:dyDescent="0.25">
      <c r="B29450" s="106"/>
      <c r="C29450" s="106"/>
      <c r="D29450" s="139"/>
      <c r="P29450" s="142"/>
      <c r="Q29450" s="142"/>
      <c r="R29450" s="142"/>
      <c r="S29450" s="139"/>
    </row>
    <row r="29451" spans="2:19" ht="15.75" customHeight="1" x14ac:dyDescent="0.25">
      <c r="B29451" s="106"/>
      <c r="C29451" s="106"/>
      <c r="D29451" s="139"/>
      <c r="P29451" s="142"/>
      <c r="Q29451" s="142"/>
      <c r="R29451" s="142"/>
      <c r="S29451" s="139"/>
    </row>
    <row r="29452" spans="2:19" ht="15.75" customHeight="1" x14ac:dyDescent="0.25">
      <c r="B29452" s="106"/>
      <c r="C29452" s="106"/>
      <c r="D29452" s="139"/>
      <c r="P29452" s="142"/>
      <c r="Q29452" s="142"/>
      <c r="R29452" s="142"/>
      <c r="S29452" s="139"/>
    </row>
    <row r="29453" spans="2:19" ht="15.75" customHeight="1" x14ac:dyDescent="0.25">
      <c r="B29453" s="106"/>
      <c r="C29453" s="106"/>
      <c r="D29453" s="139"/>
      <c r="P29453" s="142"/>
      <c r="Q29453" s="142"/>
      <c r="R29453" s="142"/>
      <c r="S29453" s="139"/>
    </row>
    <row r="29454" spans="2:19" ht="15.75" customHeight="1" x14ac:dyDescent="0.25">
      <c r="B29454" s="106"/>
      <c r="C29454" s="106"/>
      <c r="D29454" s="139"/>
      <c r="P29454" s="142"/>
      <c r="Q29454" s="142"/>
      <c r="R29454" s="142"/>
      <c r="S29454" s="139"/>
    </row>
    <row r="29455" spans="2:19" ht="15.75" customHeight="1" x14ac:dyDescent="0.25">
      <c r="B29455" s="106"/>
      <c r="C29455" s="106"/>
      <c r="D29455" s="139"/>
      <c r="P29455" s="142"/>
      <c r="Q29455" s="142"/>
      <c r="R29455" s="142"/>
      <c r="S29455" s="139"/>
    </row>
    <row r="29456" spans="2:19" ht="15.75" customHeight="1" x14ac:dyDescent="0.25">
      <c r="B29456" s="106"/>
      <c r="C29456" s="106"/>
      <c r="D29456" s="139"/>
      <c r="P29456" s="142"/>
      <c r="Q29456" s="142"/>
      <c r="R29456" s="142"/>
      <c r="S29456" s="139"/>
    </row>
    <row r="29457" spans="2:19" ht="15.75" customHeight="1" x14ac:dyDescent="0.25">
      <c r="B29457" s="106"/>
      <c r="C29457" s="106"/>
      <c r="D29457" s="139"/>
      <c r="P29457" s="142"/>
      <c r="Q29457" s="142"/>
      <c r="R29457" s="142"/>
      <c r="S29457" s="139"/>
    </row>
    <row r="29458" spans="2:19" ht="15.75" customHeight="1" x14ac:dyDescent="0.25">
      <c r="B29458" s="106"/>
      <c r="C29458" s="106"/>
      <c r="D29458" s="139"/>
      <c r="P29458" s="142"/>
      <c r="Q29458" s="142"/>
      <c r="R29458" s="142"/>
      <c r="S29458" s="139"/>
    </row>
    <row r="29459" spans="2:19" ht="15.75" customHeight="1" x14ac:dyDescent="0.25">
      <c r="B29459" s="106"/>
      <c r="C29459" s="106"/>
      <c r="D29459" s="139"/>
      <c r="P29459" s="142"/>
      <c r="Q29459" s="142"/>
      <c r="R29459" s="142"/>
      <c r="S29459" s="139"/>
    </row>
    <row r="29460" spans="2:19" ht="15.75" customHeight="1" x14ac:dyDescent="0.25">
      <c r="B29460" s="106"/>
      <c r="C29460" s="106"/>
      <c r="D29460" s="139"/>
      <c r="P29460" s="142"/>
      <c r="Q29460" s="142"/>
      <c r="R29460" s="142"/>
      <c r="S29460" s="139"/>
    </row>
    <row r="29461" spans="2:19" ht="15.75" customHeight="1" x14ac:dyDescent="0.25">
      <c r="B29461" s="106"/>
      <c r="C29461" s="106"/>
      <c r="D29461" s="139"/>
      <c r="P29461" s="142"/>
      <c r="Q29461" s="142"/>
      <c r="R29461" s="142"/>
      <c r="S29461" s="139"/>
    </row>
    <row r="29462" spans="2:19" ht="15.75" customHeight="1" x14ac:dyDescent="0.25">
      <c r="B29462" s="106"/>
      <c r="C29462" s="106"/>
      <c r="D29462" s="139"/>
      <c r="P29462" s="142"/>
      <c r="Q29462" s="142"/>
      <c r="R29462" s="142"/>
      <c r="S29462" s="139"/>
    </row>
    <row r="29463" spans="2:19" ht="15.75" customHeight="1" x14ac:dyDescent="0.25">
      <c r="B29463" s="106"/>
      <c r="C29463" s="106"/>
      <c r="D29463" s="139"/>
      <c r="P29463" s="142"/>
      <c r="Q29463" s="142"/>
      <c r="R29463" s="142"/>
      <c r="S29463" s="139"/>
    </row>
    <row r="29464" spans="2:19" ht="15.75" customHeight="1" x14ac:dyDescent="0.25">
      <c r="B29464" s="106"/>
      <c r="C29464" s="106"/>
      <c r="D29464" s="139"/>
      <c r="P29464" s="142"/>
      <c r="Q29464" s="142"/>
      <c r="R29464" s="142"/>
      <c r="S29464" s="139"/>
    </row>
    <row r="29465" spans="2:19" ht="15.75" customHeight="1" x14ac:dyDescent="0.25">
      <c r="B29465" s="106"/>
      <c r="C29465" s="106"/>
      <c r="D29465" s="139"/>
      <c r="P29465" s="142"/>
      <c r="Q29465" s="142"/>
      <c r="R29465" s="142"/>
      <c r="S29465" s="139"/>
    </row>
    <row r="29466" spans="2:19" ht="15.75" customHeight="1" x14ac:dyDescent="0.25">
      <c r="B29466" s="106"/>
      <c r="C29466" s="106"/>
      <c r="D29466" s="139"/>
      <c r="P29466" s="142"/>
      <c r="Q29466" s="142"/>
      <c r="R29466" s="142"/>
      <c r="S29466" s="139"/>
    </row>
    <row r="29467" spans="2:19" ht="15.75" customHeight="1" x14ac:dyDescent="0.25">
      <c r="B29467" s="106"/>
      <c r="C29467" s="106"/>
      <c r="D29467" s="139"/>
      <c r="P29467" s="142"/>
      <c r="Q29467" s="142"/>
      <c r="R29467" s="142"/>
      <c r="S29467" s="139"/>
    </row>
    <row r="29468" spans="2:19" ht="15.75" customHeight="1" x14ac:dyDescent="0.25">
      <c r="B29468" s="106"/>
      <c r="C29468" s="106"/>
      <c r="D29468" s="139"/>
      <c r="P29468" s="142"/>
      <c r="Q29468" s="142"/>
      <c r="R29468" s="142"/>
      <c r="S29468" s="139"/>
    </row>
    <row r="29469" spans="2:19" ht="15.75" customHeight="1" x14ac:dyDescent="0.25">
      <c r="B29469" s="106"/>
      <c r="C29469" s="106"/>
      <c r="D29469" s="139"/>
      <c r="P29469" s="142"/>
      <c r="Q29469" s="142"/>
      <c r="R29469" s="142"/>
      <c r="S29469" s="139"/>
    </row>
    <row r="29470" spans="2:19" ht="15.75" customHeight="1" x14ac:dyDescent="0.25">
      <c r="B29470" s="106"/>
      <c r="C29470" s="106"/>
      <c r="D29470" s="139"/>
      <c r="P29470" s="142"/>
      <c r="Q29470" s="142"/>
      <c r="R29470" s="142"/>
      <c r="S29470" s="139"/>
    </row>
    <row r="29471" spans="2:19" ht="15.75" customHeight="1" x14ac:dyDescent="0.25">
      <c r="B29471" s="106"/>
      <c r="C29471" s="106"/>
      <c r="D29471" s="139"/>
      <c r="P29471" s="142"/>
      <c r="Q29471" s="142"/>
      <c r="R29471" s="142"/>
      <c r="S29471" s="139"/>
    </row>
    <row r="29472" spans="2:19" ht="15.75" customHeight="1" x14ac:dyDescent="0.25">
      <c r="B29472" s="106"/>
      <c r="C29472" s="106"/>
      <c r="D29472" s="139"/>
      <c r="P29472" s="142"/>
      <c r="Q29472" s="142"/>
      <c r="R29472" s="142"/>
      <c r="S29472" s="139"/>
    </row>
    <row r="29473" spans="2:19" ht="15.75" customHeight="1" x14ac:dyDescent="0.25">
      <c r="B29473" s="106"/>
      <c r="C29473" s="106"/>
      <c r="D29473" s="139"/>
      <c r="P29473" s="142"/>
      <c r="Q29473" s="142"/>
      <c r="R29473" s="142"/>
      <c r="S29473" s="139"/>
    </row>
    <row r="29474" spans="2:19" ht="15.75" customHeight="1" x14ac:dyDescent="0.25">
      <c r="B29474" s="106"/>
      <c r="C29474" s="106"/>
      <c r="D29474" s="139"/>
      <c r="P29474" s="142"/>
      <c r="Q29474" s="142"/>
      <c r="R29474" s="142"/>
      <c r="S29474" s="139"/>
    </row>
    <row r="29475" spans="2:19" ht="15.75" customHeight="1" x14ac:dyDescent="0.25">
      <c r="B29475" s="106"/>
      <c r="C29475" s="106"/>
      <c r="D29475" s="139"/>
      <c r="P29475" s="142"/>
      <c r="Q29475" s="142"/>
      <c r="R29475" s="142"/>
      <c r="S29475" s="139"/>
    </row>
    <row r="29476" spans="2:19" ht="15.75" customHeight="1" x14ac:dyDescent="0.25">
      <c r="B29476" s="106"/>
      <c r="C29476" s="106"/>
      <c r="D29476" s="139"/>
      <c r="P29476" s="142"/>
      <c r="Q29476" s="142"/>
      <c r="R29476" s="142"/>
      <c r="S29476" s="139"/>
    </row>
    <row r="29477" spans="2:19" ht="15.75" customHeight="1" x14ac:dyDescent="0.25">
      <c r="B29477" s="106"/>
      <c r="C29477" s="106"/>
      <c r="D29477" s="139"/>
      <c r="P29477" s="142"/>
      <c r="Q29477" s="142"/>
      <c r="R29477" s="142"/>
      <c r="S29477" s="139"/>
    </row>
    <row r="29478" spans="2:19" ht="15.75" customHeight="1" x14ac:dyDescent="0.25">
      <c r="B29478" s="106"/>
      <c r="C29478" s="106"/>
      <c r="D29478" s="139"/>
      <c r="P29478" s="142"/>
      <c r="Q29478" s="142"/>
      <c r="R29478" s="142"/>
      <c r="S29478" s="139"/>
    </row>
    <row r="29479" spans="2:19" ht="15.75" customHeight="1" x14ac:dyDescent="0.25">
      <c r="B29479" s="106"/>
      <c r="C29479" s="106"/>
      <c r="D29479" s="139"/>
      <c r="P29479" s="142"/>
      <c r="Q29479" s="142"/>
      <c r="R29479" s="142"/>
      <c r="S29479" s="139"/>
    </row>
    <row r="29480" spans="2:19" ht="15.75" customHeight="1" x14ac:dyDescent="0.25">
      <c r="B29480" s="106"/>
      <c r="C29480" s="106"/>
      <c r="D29480" s="139"/>
      <c r="P29480" s="142"/>
      <c r="Q29480" s="142"/>
      <c r="R29480" s="142"/>
      <c r="S29480" s="139"/>
    </row>
    <row r="29481" spans="2:19" ht="15.75" customHeight="1" x14ac:dyDescent="0.25">
      <c r="B29481" s="106"/>
      <c r="C29481" s="106"/>
      <c r="D29481" s="139"/>
      <c r="P29481" s="142"/>
      <c r="Q29481" s="142"/>
      <c r="R29481" s="142"/>
      <c r="S29481" s="139"/>
    </row>
    <row r="29482" spans="2:19" ht="15.75" customHeight="1" x14ac:dyDescent="0.25">
      <c r="B29482" s="106"/>
      <c r="C29482" s="106"/>
      <c r="D29482" s="139"/>
      <c r="P29482" s="142"/>
      <c r="Q29482" s="142"/>
      <c r="R29482" s="142"/>
      <c r="S29482" s="139"/>
    </row>
    <row r="29483" spans="2:19" ht="15.75" customHeight="1" x14ac:dyDescent="0.25">
      <c r="B29483" s="106"/>
      <c r="C29483" s="106"/>
      <c r="D29483" s="139"/>
      <c r="P29483" s="142"/>
      <c r="Q29483" s="142"/>
      <c r="R29483" s="142"/>
      <c r="S29483" s="139"/>
    </row>
    <row r="29484" spans="2:19" ht="15.75" customHeight="1" x14ac:dyDescent="0.25">
      <c r="B29484" s="106"/>
      <c r="C29484" s="106"/>
      <c r="D29484" s="139"/>
      <c r="P29484" s="142"/>
      <c r="Q29484" s="142"/>
      <c r="R29484" s="142"/>
      <c r="S29484" s="139"/>
    </row>
    <row r="29485" spans="2:19" ht="15.75" customHeight="1" x14ac:dyDescent="0.25">
      <c r="B29485" s="106"/>
      <c r="C29485" s="106"/>
      <c r="D29485" s="139"/>
      <c r="P29485" s="142"/>
      <c r="Q29485" s="142"/>
      <c r="R29485" s="142"/>
      <c r="S29485" s="139"/>
    </row>
    <row r="29486" spans="2:19" ht="15.75" customHeight="1" x14ac:dyDescent="0.25">
      <c r="B29486" s="106"/>
      <c r="C29486" s="106"/>
      <c r="D29486" s="139"/>
      <c r="P29486" s="142"/>
      <c r="Q29486" s="142"/>
      <c r="R29486" s="142"/>
      <c r="S29486" s="139"/>
    </row>
    <row r="29487" spans="2:19" ht="15.75" customHeight="1" x14ac:dyDescent="0.25">
      <c r="B29487" s="106"/>
      <c r="C29487" s="106"/>
      <c r="D29487" s="139"/>
      <c r="P29487" s="142"/>
      <c r="Q29487" s="142"/>
      <c r="R29487" s="142"/>
      <c r="S29487" s="139"/>
    </row>
    <row r="29488" spans="2:19" ht="15.75" customHeight="1" x14ac:dyDescent="0.25">
      <c r="B29488" s="106"/>
      <c r="C29488" s="106"/>
      <c r="D29488" s="139"/>
      <c r="P29488" s="142"/>
      <c r="Q29488" s="142"/>
      <c r="R29488" s="142"/>
      <c r="S29488" s="139"/>
    </row>
    <row r="29489" spans="2:19" ht="15.75" customHeight="1" x14ac:dyDescent="0.25">
      <c r="B29489" s="106"/>
      <c r="C29489" s="106"/>
      <c r="D29489" s="139"/>
      <c r="P29489" s="142"/>
      <c r="Q29489" s="142"/>
      <c r="R29489" s="142"/>
      <c r="S29489" s="139"/>
    </row>
    <row r="29490" spans="2:19" ht="15.75" customHeight="1" x14ac:dyDescent="0.25">
      <c r="B29490" s="106"/>
      <c r="C29490" s="106"/>
      <c r="D29490" s="139"/>
      <c r="P29490" s="142"/>
      <c r="Q29490" s="142"/>
      <c r="R29490" s="142"/>
      <c r="S29490" s="139"/>
    </row>
    <row r="29491" spans="2:19" ht="15.75" customHeight="1" x14ac:dyDescent="0.25">
      <c r="B29491" s="106"/>
      <c r="C29491" s="106"/>
      <c r="D29491" s="139"/>
      <c r="P29491" s="142"/>
      <c r="Q29491" s="142"/>
      <c r="R29491" s="142"/>
      <c r="S29491" s="139"/>
    </row>
    <row r="29492" spans="2:19" ht="15.75" customHeight="1" x14ac:dyDescent="0.25">
      <c r="B29492" s="106"/>
      <c r="C29492" s="106"/>
      <c r="D29492" s="139"/>
      <c r="P29492" s="142"/>
      <c r="Q29492" s="142"/>
      <c r="R29492" s="142"/>
      <c r="S29492" s="139"/>
    </row>
    <row r="29493" spans="2:19" ht="15.75" customHeight="1" x14ac:dyDescent="0.25">
      <c r="B29493" s="106"/>
      <c r="C29493" s="106"/>
      <c r="D29493" s="139"/>
      <c r="P29493" s="142"/>
      <c r="Q29493" s="142"/>
      <c r="R29493" s="142"/>
      <c r="S29493" s="139"/>
    </row>
    <row r="29494" spans="2:19" ht="15.75" customHeight="1" x14ac:dyDescent="0.25">
      <c r="B29494" s="106"/>
      <c r="C29494" s="106"/>
      <c r="D29494" s="139"/>
      <c r="P29494" s="142"/>
      <c r="Q29494" s="142"/>
      <c r="R29494" s="142"/>
      <c r="S29494" s="139"/>
    </row>
    <row r="29495" spans="2:19" ht="15.75" customHeight="1" x14ac:dyDescent="0.25">
      <c r="B29495" s="106"/>
      <c r="C29495" s="106"/>
      <c r="D29495" s="139"/>
      <c r="P29495" s="142"/>
      <c r="Q29495" s="142"/>
      <c r="R29495" s="142"/>
      <c r="S29495" s="139"/>
    </row>
    <row r="29496" spans="2:19" ht="15.75" customHeight="1" x14ac:dyDescent="0.25">
      <c r="B29496" s="106"/>
      <c r="C29496" s="106"/>
      <c r="D29496" s="139"/>
      <c r="P29496" s="142"/>
      <c r="Q29496" s="142"/>
      <c r="R29496" s="142"/>
      <c r="S29496" s="139"/>
    </row>
    <row r="29497" spans="2:19" ht="15.75" customHeight="1" x14ac:dyDescent="0.25">
      <c r="B29497" s="106"/>
      <c r="C29497" s="106"/>
      <c r="D29497" s="139"/>
      <c r="P29497" s="142"/>
      <c r="Q29497" s="142"/>
      <c r="R29497" s="142"/>
      <c r="S29497" s="139"/>
    </row>
    <row r="29498" spans="2:19" ht="15.75" customHeight="1" x14ac:dyDescent="0.25">
      <c r="B29498" s="106"/>
      <c r="C29498" s="106"/>
      <c r="D29498" s="139"/>
      <c r="P29498" s="142"/>
      <c r="Q29498" s="142"/>
      <c r="R29498" s="142"/>
      <c r="S29498" s="139"/>
    </row>
    <row r="29499" spans="2:19" ht="15.75" customHeight="1" x14ac:dyDescent="0.25">
      <c r="B29499" s="106"/>
      <c r="C29499" s="106"/>
      <c r="D29499" s="139"/>
      <c r="P29499" s="142"/>
      <c r="Q29499" s="142"/>
      <c r="R29499" s="142"/>
      <c r="S29499" s="139"/>
    </row>
    <row r="29500" spans="2:19" ht="15.75" customHeight="1" x14ac:dyDescent="0.25">
      <c r="B29500" s="106"/>
      <c r="C29500" s="106"/>
      <c r="D29500" s="139"/>
      <c r="P29500" s="142"/>
      <c r="Q29500" s="142"/>
      <c r="R29500" s="142"/>
      <c r="S29500" s="139"/>
    </row>
    <row r="29501" spans="2:19" ht="15.75" customHeight="1" x14ac:dyDescent="0.25">
      <c r="B29501" s="106"/>
      <c r="C29501" s="106"/>
      <c r="D29501" s="139"/>
      <c r="P29501" s="142"/>
      <c r="Q29501" s="142"/>
      <c r="R29501" s="142"/>
      <c r="S29501" s="139"/>
    </row>
    <row r="29502" spans="2:19" ht="15.75" customHeight="1" x14ac:dyDescent="0.25">
      <c r="B29502" s="106"/>
      <c r="C29502" s="106"/>
      <c r="D29502" s="139"/>
      <c r="P29502" s="142"/>
      <c r="Q29502" s="142"/>
      <c r="R29502" s="142"/>
      <c r="S29502" s="139"/>
    </row>
    <row r="29503" spans="2:19" ht="15.75" customHeight="1" x14ac:dyDescent="0.25">
      <c r="B29503" s="106"/>
      <c r="C29503" s="106"/>
      <c r="D29503" s="139"/>
      <c r="P29503" s="142"/>
      <c r="Q29503" s="142"/>
      <c r="R29503" s="142"/>
      <c r="S29503" s="139"/>
    </row>
    <row r="29504" spans="2:19" ht="15.75" customHeight="1" x14ac:dyDescent="0.25">
      <c r="B29504" s="106"/>
      <c r="C29504" s="106"/>
      <c r="D29504" s="139"/>
      <c r="P29504" s="142"/>
      <c r="Q29504" s="142"/>
      <c r="R29504" s="142"/>
      <c r="S29504" s="139"/>
    </row>
    <row r="29505" spans="2:19" ht="15.75" customHeight="1" x14ac:dyDescent="0.25">
      <c r="B29505" s="106"/>
      <c r="C29505" s="106"/>
      <c r="D29505" s="139"/>
      <c r="P29505" s="142"/>
      <c r="Q29505" s="142"/>
      <c r="R29505" s="142"/>
      <c r="S29505" s="139"/>
    </row>
    <row r="29506" spans="2:19" ht="15.75" customHeight="1" x14ac:dyDescent="0.25">
      <c r="B29506" s="106"/>
      <c r="C29506" s="106"/>
      <c r="D29506" s="139"/>
      <c r="P29506" s="142"/>
      <c r="Q29506" s="142"/>
      <c r="R29506" s="142"/>
      <c r="S29506" s="139"/>
    </row>
    <row r="29507" spans="2:19" ht="15.75" customHeight="1" x14ac:dyDescent="0.25">
      <c r="B29507" s="106"/>
      <c r="C29507" s="106"/>
      <c r="D29507" s="139"/>
      <c r="P29507" s="142"/>
      <c r="Q29507" s="142"/>
      <c r="R29507" s="142"/>
      <c r="S29507" s="139"/>
    </row>
    <row r="29508" spans="2:19" ht="15.75" customHeight="1" x14ac:dyDescent="0.25">
      <c r="B29508" s="106"/>
      <c r="C29508" s="106"/>
      <c r="D29508" s="139"/>
      <c r="P29508" s="142"/>
      <c r="Q29508" s="142"/>
      <c r="R29508" s="142"/>
      <c r="S29508" s="139"/>
    </row>
    <row r="29509" spans="2:19" ht="15.75" customHeight="1" x14ac:dyDescent="0.25">
      <c r="B29509" s="106"/>
      <c r="C29509" s="106"/>
      <c r="D29509" s="139"/>
      <c r="P29509" s="142"/>
      <c r="Q29509" s="142"/>
      <c r="R29509" s="142"/>
      <c r="S29509" s="139"/>
    </row>
    <row r="29510" spans="2:19" ht="15.75" customHeight="1" x14ac:dyDescent="0.25">
      <c r="B29510" s="106"/>
      <c r="C29510" s="106"/>
      <c r="D29510" s="139"/>
      <c r="P29510" s="142"/>
      <c r="Q29510" s="142"/>
      <c r="R29510" s="142"/>
      <c r="S29510" s="139"/>
    </row>
    <row r="29511" spans="2:19" ht="15.75" customHeight="1" x14ac:dyDescent="0.25">
      <c r="B29511" s="106"/>
      <c r="C29511" s="106"/>
      <c r="D29511" s="139"/>
      <c r="P29511" s="142"/>
      <c r="Q29511" s="142"/>
      <c r="R29511" s="142"/>
      <c r="S29511" s="139"/>
    </row>
    <row r="29512" spans="2:19" ht="15.75" customHeight="1" x14ac:dyDescent="0.25">
      <c r="B29512" s="106"/>
      <c r="C29512" s="106"/>
      <c r="D29512" s="139"/>
      <c r="P29512" s="142"/>
      <c r="Q29512" s="142"/>
      <c r="R29512" s="142"/>
      <c r="S29512" s="139"/>
    </row>
    <row r="29513" spans="2:19" ht="15.75" customHeight="1" x14ac:dyDescent="0.25">
      <c r="B29513" s="106"/>
      <c r="C29513" s="106"/>
      <c r="D29513" s="139"/>
      <c r="P29513" s="142"/>
      <c r="Q29513" s="142"/>
      <c r="R29513" s="142"/>
      <c r="S29513" s="139"/>
    </row>
    <row r="29514" spans="2:19" ht="15.75" customHeight="1" x14ac:dyDescent="0.25">
      <c r="B29514" s="106"/>
      <c r="C29514" s="106"/>
      <c r="D29514" s="139"/>
      <c r="P29514" s="142"/>
      <c r="Q29514" s="142"/>
      <c r="R29514" s="142"/>
      <c r="S29514" s="139"/>
    </row>
    <row r="29515" spans="2:19" ht="15.75" customHeight="1" x14ac:dyDescent="0.25">
      <c r="B29515" s="106"/>
      <c r="C29515" s="106"/>
      <c r="D29515" s="139"/>
      <c r="P29515" s="142"/>
      <c r="Q29515" s="142"/>
      <c r="R29515" s="142"/>
      <c r="S29515" s="139"/>
    </row>
    <row r="29516" spans="2:19" ht="15.75" customHeight="1" x14ac:dyDescent="0.25">
      <c r="B29516" s="106"/>
      <c r="C29516" s="106"/>
      <c r="D29516" s="139"/>
      <c r="P29516" s="142"/>
      <c r="Q29516" s="142"/>
      <c r="R29516" s="142"/>
      <c r="S29516" s="139"/>
    </row>
    <row r="29517" spans="2:19" ht="15.75" customHeight="1" x14ac:dyDescent="0.25">
      <c r="B29517" s="106"/>
      <c r="C29517" s="106"/>
      <c r="D29517" s="139"/>
      <c r="P29517" s="142"/>
      <c r="Q29517" s="142"/>
      <c r="R29517" s="142"/>
      <c r="S29517" s="139"/>
    </row>
    <row r="29518" spans="2:19" ht="15.75" customHeight="1" x14ac:dyDescent="0.25">
      <c r="B29518" s="106"/>
      <c r="C29518" s="106"/>
      <c r="D29518" s="139"/>
      <c r="P29518" s="142"/>
      <c r="Q29518" s="142"/>
      <c r="R29518" s="142"/>
      <c r="S29518" s="139"/>
    </row>
    <row r="29519" spans="2:19" ht="15.75" customHeight="1" x14ac:dyDescent="0.25">
      <c r="B29519" s="106"/>
      <c r="C29519" s="106"/>
      <c r="D29519" s="139"/>
      <c r="P29519" s="142"/>
      <c r="Q29519" s="142"/>
      <c r="R29519" s="142"/>
      <c r="S29519" s="139"/>
    </row>
    <row r="29520" spans="2:19" ht="15.75" customHeight="1" x14ac:dyDescent="0.25">
      <c r="B29520" s="106"/>
      <c r="C29520" s="106"/>
      <c r="D29520" s="139"/>
      <c r="P29520" s="142"/>
      <c r="Q29520" s="142"/>
      <c r="R29520" s="142"/>
      <c r="S29520" s="139"/>
    </row>
    <row r="29521" spans="2:19" ht="15.75" customHeight="1" x14ac:dyDescent="0.25">
      <c r="B29521" s="106"/>
      <c r="C29521" s="106"/>
      <c r="D29521" s="139"/>
      <c r="P29521" s="142"/>
      <c r="Q29521" s="142"/>
      <c r="R29521" s="142"/>
      <c r="S29521" s="139"/>
    </row>
    <row r="29522" spans="2:19" ht="15.75" customHeight="1" x14ac:dyDescent="0.25">
      <c r="B29522" s="106"/>
      <c r="C29522" s="106"/>
      <c r="D29522" s="139"/>
      <c r="P29522" s="142"/>
      <c r="Q29522" s="142"/>
      <c r="R29522" s="142"/>
      <c r="S29522" s="139"/>
    </row>
    <row r="29523" spans="2:19" ht="15.75" customHeight="1" x14ac:dyDescent="0.25">
      <c r="B29523" s="106"/>
      <c r="C29523" s="106"/>
      <c r="D29523" s="139"/>
      <c r="P29523" s="142"/>
      <c r="Q29523" s="142"/>
      <c r="R29523" s="142"/>
      <c r="S29523" s="139"/>
    </row>
    <row r="29524" spans="2:19" ht="15.75" customHeight="1" x14ac:dyDescent="0.25">
      <c r="B29524" s="106"/>
      <c r="C29524" s="106"/>
      <c r="D29524" s="139"/>
      <c r="P29524" s="142"/>
      <c r="Q29524" s="142"/>
      <c r="R29524" s="142"/>
      <c r="S29524" s="139"/>
    </row>
    <row r="29525" spans="2:19" ht="15.75" customHeight="1" x14ac:dyDescent="0.25">
      <c r="B29525" s="106"/>
      <c r="C29525" s="106"/>
      <c r="D29525" s="139"/>
      <c r="P29525" s="142"/>
      <c r="Q29525" s="142"/>
      <c r="R29525" s="142"/>
      <c r="S29525" s="139"/>
    </row>
    <row r="29526" spans="2:19" ht="15.75" customHeight="1" x14ac:dyDescent="0.25">
      <c r="B29526" s="106"/>
      <c r="C29526" s="106"/>
      <c r="D29526" s="139"/>
      <c r="P29526" s="142"/>
      <c r="Q29526" s="142"/>
      <c r="R29526" s="142"/>
      <c r="S29526" s="139"/>
    </row>
    <row r="29527" spans="2:19" ht="15.75" customHeight="1" x14ac:dyDescent="0.25">
      <c r="B29527" s="106"/>
      <c r="C29527" s="106"/>
      <c r="D29527" s="139"/>
      <c r="P29527" s="142"/>
      <c r="Q29527" s="142"/>
      <c r="R29527" s="142"/>
      <c r="S29527" s="139"/>
    </row>
    <row r="29528" spans="2:19" ht="15.75" customHeight="1" x14ac:dyDescent="0.25">
      <c r="B29528" s="106"/>
      <c r="C29528" s="106"/>
      <c r="D29528" s="139"/>
      <c r="P29528" s="142"/>
      <c r="Q29528" s="142"/>
      <c r="R29528" s="142"/>
      <c r="S29528" s="139"/>
    </row>
    <row r="29529" spans="2:19" ht="15.75" customHeight="1" x14ac:dyDescent="0.25">
      <c r="B29529" s="106"/>
      <c r="C29529" s="106"/>
      <c r="D29529" s="139"/>
      <c r="P29529" s="142"/>
      <c r="Q29529" s="142"/>
      <c r="R29529" s="142"/>
      <c r="S29529" s="139"/>
    </row>
    <row r="29530" spans="2:19" ht="15.75" customHeight="1" x14ac:dyDescent="0.25">
      <c r="B29530" s="106"/>
      <c r="C29530" s="106"/>
      <c r="D29530" s="139"/>
      <c r="P29530" s="142"/>
      <c r="Q29530" s="142"/>
      <c r="R29530" s="142"/>
      <c r="S29530" s="139"/>
    </row>
    <row r="29531" spans="2:19" ht="15.75" customHeight="1" x14ac:dyDescent="0.25">
      <c r="B29531" s="106"/>
      <c r="C29531" s="106"/>
      <c r="D29531" s="139"/>
      <c r="P29531" s="142"/>
      <c r="Q29531" s="142"/>
      <c r="R29531" s="142"/>
      <c r="S29531" s="139"/>
    </row>
    <row r="29532" spans="2:19" ht="15.75" customHeight="1" x14ac:dyDescent="0.25">
      <c r="B29532" s="106"/>
      <c r="C29532" s="106"/>
      <c r="D29532" s="139"/>
      <c r="P29532" s="142"/>
      <c r="Q29532" s="142"/>
      <c r="R29532" s="142"/>
      <c r="S29532" s="139"/>
    </row>
    <row r="29533" spans="2:19" ht="15.75" customHeight="1" x14ac:dyDescent="0.25">
      <c r="B29533" s="106"/>
      <c r="C29533" s="106"/>
      <c r="D29533" s="139"/>
      <c r="P29533" s="142"/>
      <c r="Q29533" s="142"/>
      <c r="R29533" s="142"/>
      <c r="S29533" s="139"/>
    </row>
    <row r="29534" spans="2:19" ht="15.75" customHeight="1" x14ac:dyDescent="0.25">
      <c r="B29534" s="106"/>
      <c r="C29534" s="106"/>
      <c r="D29534" s="139"/>
      <c r="P29534" s="142"/>
      <c r="Q29534" s="142"/>
      <c r="R29534" s="142"/>
      <c r="S29534" s="139"/>
    </row>
    <row r="29535" spans="2:19" ht="15.75" customHeight="1" x14ac:dyDescent="0.25">
      <c r="B29535" s="106"/>
      <c r="C29535" s="106"/>
      <c r="D29535" s="139"/>
      <c r="P29535" s="142"/>
      <c r="Q29535" s="142"/>
      <c r="R29535" s="142"/>
      <c r="S29535" s="139"/>
    </row>
    <row r="29536" spans="2:19" ht="15.75" customHeight="1" x14ac:dyDescent="0.25">
      <c r="B29536" s="106"/>
      <c r="C29536" s="106"/>
      <c r="D29536" s="139"/>
      <c r="P29536" s="142"/>
      <c r="Q29536" s="142"/>
      <c r="R29536" s="142"/>
      <c r="S29536" s="139"/>
    </row>
    <row r="29537" spans="2:19" ht="15.75" customHeight="1" x14ac:dyDescent="0.25">
      <c r="B29537" s="106"/>
      <c r="C29537" s="106"/>
      <c r="D29537" s="139"/>
      <c r="P29537" s="142"/>
      <c r="Q29537" s="142"/>
      <c r="R29537" s="142"/>
      <c r="S29537" s="139"/>
    </row>
    <row r="29538" spans="2:19" ht="15.75" customHeight="1" x14ac:dyDescent="0.25">
      <c r="B29538" s="106"/>
      <c r="C29538" s="106"/>
      <c r="D29538" s="139"/>
      <c r="P29538" s="142"/>
      <c r="Q29538" s="142"/>
      <c r="R29538" s="142"/>
      <c r="S29538" s="139"/>
    </row>
    <row r="29539" spans="2:19" ht="15.75" customHeight="1" x14ac:dyDescent="0.25">
      <c r="B29539" s="106"/>
      <c r="C29539" s="106"/>
      <c r="D29539" s="139"/>
      <c r="P29539" s="142"/>
      <c r="Q29539" s="142"/>
      <c r="R29539" s="142"/>
      <c r="S29539" s="139"/>
    </row>
    <row r="29540" spans="2:19" ht="15.75" customHeight="1" x14ac:dyDescent="0.25">
      <c r="B29540" s="106"/>
      <c r="C29540" s="106"/>
      <c r="D29540" s="139"/>
      <c r="P29540" s="142"/>
      <c r="Q29540" s="142"/>
      <c r="R29540" s="142"/>
      <c r="S29540" s="139"/>
    </row>
    <row r="29541" spans="2:19" ht="15.75" customHeight="1" x14ac:dyDescent="0.25">
      <c r="B29541" s="106"/>
      <c r="C29541" s="106"/>
      <c r="D29541" s="139"/>
      <c r="P29541" s="142"/>
      <c r="Q29541" s="142"/>
      <c r="R29541" s="142"/>
      <c r="S29541" s="139"/>
    </row>
    <row r="29542" spans="2:19" ht="15.75" customHeight="1" x14ac:dyDescent="0.25">
      <c r="B29542" s="106"/>
      <c r="C29542" s="106"/>
      <c r="D29542" s="139"/>
      <c r="P29542" s="142"/>
      <c r="Q29542" s="142"/>
      <c r="R29542" s="142"/>
      <c r="S29542" s="139"/>
    </row>
    <row r="29543" spans="2:19" ht="15.75" customHeight="1" x14ac:dyDescent="0.25">
      <c r="B29543" s="106"/>
      <c r="C29543" s="106"/>
      <c r="D29543" s="139"/>
      <c r="P29543" s="142"/>
      <c r="Q29543" s="142"/>
      <c r="R29543" s="142"/>
      <c r="S29543" s="139"/>
    </row>
    <row r="29544" spans="2:19" ht="15.75" customHeight="1" x14ac:dyDescent="0.25">
      <c r="B29544" s="106"/>
      <c r="C29544" s="106"/>
      <c r="D29544" s="139"/>
      <c r="P29544" s="142"/>
      <c r="Q29544" s="142"/>
      <c r="R29544" s="142"/>
      <c r="S29544" s="139"/>
    </row>
    <row r="29545" spans="2:19" ht="15.75" customHeight="1" x14ac:dyDescent="0.25">
      <c r="B29545" s="106"/>
      <c r="C29545" s="106"/>
      <c r="D29545" s="139"/>
      <c r="P29545" s="142"/>
      <c r="Q29545" s="142"/>
      <c r="R29545" s="142"/>
      <c r="S29545" s="139"/>
    </row>
    <row r="29546" spans="2:19" ht="15.75" customHeight="1" x14ac:dyDescent="0.25">
      <c r="B29546" s="106"/>
      <c r="C29546" s="106"/>
      <c r="D29546" s="139"/>
      <c r="P29546" s="142"/>
      <c r="Q29546" s="142"/>
      <c r="R29546" s="142"/>
      <c r="S29546" s="139"/>
    </row>
    <row r="29547" spans="2:19" ht="15.75" customHeight="1" x14ac:dyDescent="0.25">
      <c r="B29547" s="106"/>
      <c r="C29547" s="106"/>
      <c r="D29547" s="139"/>
      <c r="P29547" s="142"/>
      <c r="Q29547" s="142"/>
      <c r="R29547" s="142"/>
      <c r="S29547" s="139"/>
    </row>
    <row r="29548" spans="2:19" ht="15.75" customHeight="1" x14ac:dyDescent="0.25">
      <c r="B29548" s="106"/>
      <c r="C29548" s="106"/>
      <c r="D29548" s="139"/>
      <c r="P29548" s="142"/>
      <c r="Q29548" s="142"/>
      <c r="R29548" s="142"/>
      <c r="S29548" s="139"/>
    </row>
    <row r="29549" spans="2:19" ht="15.75" customHeight="1" x14ac:dyDescent="0.25">
      <c r="B29549" s="106"/>
      <c r="C29549" s="106"/>
      <c r="D29549" s="139"/>
      <c r="P29549" s="142"/>
      <c r="Q29549" s="142"/>
      <c r="R29549" s="142"/>
      <c r="S29549" s="139"/>
    </row>
    <row r="29550" spans="2:19" ht="15.75" customHeight="1" x14ac:dyDescent="0.25">
      <c r="B29550" s="106"/>
      <c r="C29550" s="106"/>
      <c r="D29550" s="139"/>
      <c r="P29550" s="142"/>
      <c r="Q29550" s="142"/>
      <c r="R29550" s="142"/>
      <c r="S29550" s="139"/>
    </row>
    <row r="29551" spans="2:19" ht="15.75" customHeight="1" x14ac:dyDescent="0.25">
      <c r="B29551" s="106"/>
      <c r="C29551" s="106"/>
      <c r="D29551" s="139"/>
      <c r="P29551" s="142"/>
      <c r="Q29551" s="142"/>
      <c r="R29551" s="142"/>
      <c r="S29551" s="139"/>
    </row>
    <row r="29552" spans="2:19" ht="15.75" customHeight="1" x14ac:dyDescent="0.25">
      <c r="B29552" s="106"/>
      <c r="C29552" s="106"/>
      <c r="D29552" s="139"/>
      <c r="P29552" s="142"/>
      <c r="Q29552" s="142"/>
      <c r="R29552" s="142"/>
      <c r="S29552" s="139"/>
    </row>
    <row r="29553" spans="2:19" ht="15.75" customHeight="1" x14ac:dyDescent="0.25">
      <c r="B29553" s="106"/>
      <c r="C29553" s="106"/>
      <c r="D29553" s="139"/>
      <c r="P29553" s="142"/>
      <c r="Q29553" s="142"/>
      <c r="R29553" s="142"/>
      <c r="S29553" s="139"/>
    </row>
    <row r="29554" spans="2:19" ht="15.75" customHeight="1" x14ac:dyDescent="0.25">
      <c r="B29554" s="106"/>
      <c r="C29554" s="106"/>
      <c r="D29554" s="139"/>
      <c r="P29554" s="142"/>
      <c r="Q29554" s="142"/>
      <c r="R29554" s="142"/>
      <c r="S29554" s="139"/>
    </row>
    <row r="29555" spans="2:19" ht="15.75" customHeight="1" x14ac:dyDescent="0.25">
      <c r="B29555" s="106"/>
      <c r="C29555" s="106"/>
      <c r="D29555" s="139"/>
      <c r="P29555" s="142"/>
      <c r="Q29555" s="142"/>
      <c r="R29555" s="142"/>
      <c r="S29555" s="139"/>
    </row>
    <row r="29556" spans="2:19" ht="15.75" customHeight="1" x14ac:dyDescent="0.25">
      <c r="B29556" s="106"/>
      <c r="C29556" s="106"/>
      <c r="D29556" s="139"/>
      <c r="P29556" s="142"/>
      <c r="Q29556" s="142"/>
      <c r="R29556" s="142"/>
      <c r="S29556" s="139"/>
    </row>
    <row r="29557" spans="2:19" ht="15.75" customHeight="1" x14ac:dyDescent="0.25">
      <c r="B29557" s="106"/>
      <c r="C29557" s="106"/>
      <c r="D29557" s="139"/>
      <c r="P29557" s="142"/>
      <c r="Q29557" s="142"/>
      <c r="R29557" s="142"/>
      <c r="S29557" s="139"/>
    </row>
    <row r="29558" spans="2:19" ht="15.75" customHeight="1" x14ac:dyDescent="0.25">
      <c r="B29558" s="106"/>
      <c r="C29558" s="106"/>
      <c r="D29558" s="139"/>
      <c r="P29558" s="142"/>
      <c r="Q29558" s="142"/>
      <c r="R29558" s="142"/>
      <c r="S29558" s="139"/>
    </row>
    <row r="29559" spans="2:19" ht="15.75" customHeight="1" x14ac:dyDescent="0.25">
      <c r="B29559" s="106"/>
      <c r="C29559" s="106"/>
      <c r="D29559" s="139"/>
      <c r="P29559" s="142"/>
      <c r="Q29559" s="142"/>
      <c r="R29559" s="142"/>
      <c r="S29559" s="139"/>
    </row>
    <row r="29560" spans="2:19" ht="15.75" customHeight="1" x14ac:dyDescent="0.25">
      <c r="B29560" s="106"/>
      <c r="C29560" s="106"/>
      <c r="D29560" s="139"/>
      <c r="P29560" s="142"/>
      <c r="Q29560" s="142"/>
      <c r="R29560" s="142"/>
      <c r="S29560" s="139"/>
    </row>
    <row r="29561" spans="2:19" ht="15.75" customHeight="1" x14ac:dyDescent="0.25">
      <c r="B29561" s="106"/>
      <c r="C29561" s="106"/>
      <c r="D29561" s="139"/>
      <c r="P29561" s="142"/>
      <c r="Q29561" s="142"/>
      <c r="R29561" s="142"/>
      <c r="S29561" s="139"/>
    </row>
    <row r="29562" spans="2:19" ht="15.75" customHeight="1" x14ac:dyDescent="0.25">
      <c r="B29562" s="106"/>
      <c r="C29562" s="106"/>
      <c r="D29562" s="139"/>
      <c r="P29562" s="142"/>
      <c r="Q29562" s="142"/>
      <c r="R29562" s="142"/>
      <c r="S29562" s="139"/>
    </row>
    <row r="29563" spans="2:19" ht="15.75" customHeight="1" x14ac:dyDescent="0.25">
      <c r="B29563" s="106"/>
      <c r="C29563" s="106"/>
      <c r="D29563" s="139"/>
      <c r="P29563" s="142"/>
      <c r="Q29563" s="142"/>
      <c r="R29563" s="142"/>
      <c r="S29563" s="139"/>
    </row>
    <row r="29564" spans="2:19" ht="15.75" customHeight="1" x14ac:dyDescent="0.25">
      <c r="B29564" s="106"/>
      <c r="C29564" s="106"/>
      <c r="D29564" s="139"/>
      <c r="P29564" s="142"/>
      <c r="Q29564" s="142"/>
      <c r="R29564" s="142"/>
      <c r="S29564" s="139"/>
    </row>
    <row r="29565" spans="2:19" ht="15.75" customHeight="1" x14ac:dyDescent="0.25">
      <c r="B29565" s="106"/>
      <c r="C29565" s="106"/>
      <c r="D29565" s="139"/>
      <c r="P29565" s="142"/>
      <c r="Q29565" s="142"/>
      <c r="R29565" s="142"/>
      <c r="S29565" s="139"/>
    </row>
    <row r="29566" spans="2:19" ht="15.75" customHeight="1" x14ac:dyDescent="0.25">
      <c r="B29566" s="106"/>
      <c r="C29566" s="106"/>
      <c r="D29566" s="139"/>
      <c r="P29566" s="142"/>
      <c r="Q29566" s="142"/>
      <c r="R29566" s="142"/>
      <c r="S29566" s="139"/>
    </row>
    <row r="29567" spans="2:19" ht="15.75" customHeight="1" x14ac:dyDescent="0.25">
      <c r="B29567" s="106"/>
      <c r="C29567" s="106"/>
      <c r="D29567" s="139"/>
      <c r="P29567" s="142"/>
      <c r="Q29567" s="142"/>
      <c r="R29567" s="142"/>
      <c r="S29567" s="139"/>
    </row>
    <row r="29568" spans="2:19" ht="15.75" customHeight="1" x14ac:dyDescent="0.25">
      <c r="B29568" s="106"/>
      <c r="C29568" s="106"/>
      <c r="D29568" s="139"/>
      <c r="P29568" s="142"/>
      <c r="Q29568" s="142"/>
      <c r="R29568" s="142"/>
      <c r="S29568" s="139"/>
    </row>
    <row r="29569" spans="2:19" ht="15.75" customHeight="1" x14ac:dyDescent="0.25">
      <c r="B29569" s="106"/>
      <c r="C29569" s="106"/>
      <c r="D29569" s="139"/>
      <c r="P29569" s="142"/>
      <c r="Q29569" s="142"/>
      <c r="R29569" s="142"/>
      <c r="S29569" s="139"/>
    </row>
    <row r="29570" spans="2:19" ht="15.75" customHeight="1" x14ac:dyDescent="0.25">
      <c r="B29570" s="106"/>
      <c r="C29570" s="106"/>
      <c r="D29570" s="139"/>
      <c r="P29570" s="142"/>
      <c r="Q29570" s="142"/>
      <c r="R29570" s="142"/>
      <c r="S29570" s="139"/>
    </row>
    <row r="29571" spans="2:19" ht="15.75" customHeight="1" x14ac:dyDescent="0.25">
      <c r="B29571" s="106"/>
      <c r="C29571" s="106"/>
      <c r="D29571" s="139"/>
      <c r="P29571" s="142"/>
      <c r="Q29571" s="142"/>
      <c r="R29571" s="142"/>
      <c r="S29571" s="139"/>
    </row>
    <row r="29572" spans="2:19" ht="15.75" customHeight="1" x14ac:dyDescent="0.25">
      <c r="B29572" s="106"/>
      <c r="C29572" s="106"/>
      <c r="D29572" s="139"/>
      <c r="P29572" s="142"/>
      <c r="Q29572" s="142"/>
      <c r="R29572" s="142"/>
      <c r="S29572" s="139"/>
    </row>
    <row r="29573" spans="2:19" ht="15.75" customHeight="1" x14ac:dyDescent="0.25">
      <c r="B29573" s="106"/>
      <c r="C29573" s="106"/>
      <c r="D29573" s="139"/>
      <c r="P29573" s="142"/>
      <c r="Q29573" s="142"/>
      <c r="R29573" s="142"/>
      <c r="S29573" s="139"/>
    </row>
    <row r="29574" spans="2:19" ht="15.75" customHeight="1" x14ac:dyDescent="0.25">
      <c r="B29574" s="106"/>
      <c r="C29574" s="106"/>
      <c r="D29574" s="139"/>
      <c r="P29574" s="142"/>
      <c r="Q29574" s="142"/>
      <c r="R29574" s="142"/>
      <c r="S29574" s="139"/>
    </row>
    <row r="29575" spans="2:19" ht="15.75" customHeight="1" x14ac:dyDescent="0.25">
      <c r="B29575" s="106"/>
      <c r="C29575" s="106"/>
      <c r="D29575" s="139"/>
      <c r="P29575" s="142"/>
      <c r="Q29575" s="142"/>
      <c r="R29575" s="142"/>
      <c r="S29575" s="139"/>
    </row>
    <row r="29576" spans="2:19" ht="15.75" customHeight="1" x14ac:dyDescent="0.25">
      <c r="B29576" s="106"/>
      <c r="C29576" s="106"/>
      <c r="D29576" s="139"/>
      <c r="P29576" s="142"/>
      <c r="Q29576" s="142"/>
      <c r="R29576" s="142"/>
      <c r="S29576" s="139"/>
    </row>
    <row r="29577" spans="2:19" ht="15.75" customHeight="1" x14ac:dyDescent="0.25">
      <c r="B29577" s="106"/>
      <c r="C29577" s="106"/>
      <c r="D29577" s="139"/>
      <c r="P29577" s="142"/>
      <c r="Q29577" s="142"/>
      <c r="R29577" s="142"/>
      <c r="S29577" s="139"/>
    </row>
    <row r="29578" spans="2:19" ht="15.75" customHeight="1" x14ac:dyDescent="0.25">
      <c r="B29578" s="106"/>
      <c r="C29578" s="106"/>
      <c r="D29578" s="139"/>
      <c r="P29578" s="142"/>
      <c r="Q29578" s="142"/>
      <c r="R29578" s="142"/>
      <c r="S29578" s="139"/>
    </row>
    <row r="29579" spans="2:19" ht="15.75" customHeight="1" x14ac:dyDescent="0.25">
      <c r="B29579" s="106"/>
      <c r="C29579" s="106"/>
      <c r="D29579" s="139"/>
      <c r="P29579" s="142"/>
      <c r="Q29579" s="142"/>
      <c r="R29579" s="142"/>
      <c r="S29579" s="139"/>
    </row>
    <row r="29580" spans="2:19" ht="15.75" customHeight="1" x14ac:dyDescent="0.25">
      <c r="B29580" s="106"/>
      <c r="C29580" s="106"/>
      <c r="D29580" s="139"/>
      <c r="P29580" s="142"/>
      <c r="Q29580" s="142"/>
      <c r="R29580" s="142"/>
      <c r="S29580" s="139"/>
    </row>
    <row r="29581" spans="2:19" ht="15.75" customHeight="1" x14ac:dyDescent="0.25">
      <c r="B29581" s="106"/>
      <c r="C29581" s="106"/>
      <c r="D29581" s="139"/>
      <c r="P29581" s="142"/>
      <c r="Q29581" s="142"/>
      <c r="R29581" s="142"/>
      <c r="S29581" s="139"/>
    </row>
    <row r="29582" spans="2:19" ht="15.75" customHeight="1" x14ac:dyDescent="0.25">
      <c r="B29582" s="106"/>
      <c r="C29582" s="106"/>
      <c r="D29582" s="139"/>
      <c r="P29582" s="142"/>
      <c r="Q29582" s="142"/>
      <c r="R29582" s="142"/>
      <c r="S29582" s="139"/>
    </row>
    <row r="29583" spans="2:19" ht="15.75" customHeight="1" x14ac:dyDescent="0.25">
      <c r="B29583" s="106"/>
      <c r="C29583" s="106"/>
      <c r="D29583" s="139"/>
      <c r="P29583" s="142"/>
      <c r="Q29583" s="142"/>
      <c r="R29583" s="142"/>
      <c r="S29583" s="139"/>
    </row>
    <row r="29584" spans="2:19" ht="15.75" customHeight="1" x14ac:dyDescent="0.25">
      <c r="B29584" s="106"/>
      <c r="C29584" s="106"/>
      <c r="D29584" s="139"/>
      <c r="P29584" s="142"/>
      <c r="Q29584" s="142"/>
      <c r="R29584" s="142"/>
      <c r="S29584" s="139"/>
    </row>
    <row r="29585" spans="2:19" ht="15.75" customHeight="1" x14ac:dyDescent="0.25">
      <c r="B29585" s="106"/>
      <c r="C29585" s="106"/>
      <c r="D29585" s="139"/>
      <c r="P29585" s="142"/>
      <c r="Q29585" s="142"/>
      <c r="R29585" s="142"/>
      <c r="S29585" s="139"/>
    </row>
    <row r="29586" spans="2:19" ht="15.75" customHeight="1" x14ac:dyDescent="0.25">
      <c r="B29586" s="106"/>
      <c r="C29586" s="106"/>
      <c r="D29586" s="139"/>
      <c r="P29586" s="142"/>
      <c r="Q29586" s="142"/>
      <c r="R29586" s="142"/>
      <c r="S29586" s="139"/>
    </row>
    <row r="29587" spans="2:19" ht="15.75" customHeight="1" x14ac:dyDescent="0.25">
      <c r="B29587" s="106"/>
      <c r="C29587" s="106"/>
      <c r="D29587" s="139"/>
      <c r="P29587" s="142"/>
      <c r="Q29587" s="142"/>
      <c r="R29587" s="142"/>
      <c r="S29587" s="139"/>
    </row>
    <row r="29588" spans="2:19" ht="15.75" customHeight="1" x14ac:dyDescent="0.25">
      <c r="B29588" s="106"/>
      <c r="C29588" s="106"/>
      <c r="D29588" s="139"/>
      <c r="P29588" s="142"/>
      <c r="Q29588" s="142"/>
      <c r="R29588" s="142"/>
      <c r="S29588" s="139"/>
    </row>
    <row r="29589" spans="2:19" ht="15.75" customHeight="1" x14ac:dyDescent="0.25">
      <c r="B29589" s="106"/>
      <c r="C29589" s="106"/>
      <c r="D29589" s="139"/>
      <c r="P29589" s="142"/>
      <c r="Q29589" s="142"/>
      <c r="R29589" s="142"/>
      <c r="S29589" s="139"/>
    </row>
    <row r="29590" spans="2:19" ht="15.75" customHeight="1" x14ac:dyDescent="0.25">
      <c r="B29590" s="106"/>
      <c r="C29590" s="106"/>
      <c r="D29590" s="139"/>
      <c r="P29590" s="142"/>
      <c r="Q29590" s="142"/>
      <c r="R29590" s="142"/>
      <c r="S29590" s="139"/>
    </row>
    <row r="29591" spans="2:19" ht="15.75" customHeight="1" x14ac:dyDescent="0.25">
      <c r="B29591" s="106"/>
      <c r="C29591" s="106"/>
      <c r="D29591" s="139"/>
      <c r="P29591" s="142"/>
      <c r="Q29591" s="142"/>
      <c r="R29591" s="142"/>
      <c r="S29591" s="139"/>
    </row>
    <row r="29592" spans="2:19" ht="15.75" customHeight="1" x14ac:dyDescent="0.25">
      <c r="B29592" s="106"/>
      <c r="C29592" s="106"/>
      <c r="D29592" s="139"/>
      <c r="P29592" s="142"/>
      <c r="Q29592" s="142"/>
      <c r="R29592" s="142"/>
      <c r="S29592" s="139"/>
    </row>
    <row r="29593" spans="2:19" ht="15.75" customHeight="1" x14ac:dyDescent="0.25">
      <c r="B29593" s="106"/>
      <c r="C29593" s="106"/>
      <c r="D29593" s="139"/>
      <c r="P29593" s="142"/>
      <c r="Q29593" s="142"/>
      <c r="R29593" s="142"/>
      <c r="S29593" s="139"/>
    </row>
    <row r="29594" spans="2:19" ht="15.75" customHeight="1" x14ac:dyDescent="0.25">
      <c r="B29594" s="106"/>
      <c r="C29594" s="106"/>
      <c r="D29594" s="139"/>
      <c r="P29594" s="142"/>
      <c r="Q29594" s="142"/>
      <c r="R29594" s="142"/>
      <c r="S29594" s="139"/>
    </row>
    <row r="29595" spans="2:19" ht="15.75" customHeight="1" x14ac:dyDescent="0.25">
      <c r="B29595" s="106"/>
      <c r="C29595" s="106"/>
      <c r="D29595" s="139"/>
      <c r="P29595" s="142"/>
      <c r="Q29595" s="142"/>
      <c r="R29595" s="142"/>
      <c r="S29595" s="139"/>
    </row>
    <row r="29596" spans="2:19" ht="15.75" customHeight="1" x14ac:dyDescent="0.25">
      <c r="B29596" s="106"/>
      <c r="C29596" s="106"/>
      <c r="D29596" s="139"/>
      <c r="P29596" s="142"/>
      <c r="Q29596" s="142"/>
      <c r="R29596" s="142"/>
      <c r="S29596" s="139"/>
    </row>
    <row r="29597" spans="2:19" ht="15.75" customHeight="1" x14ac:dyDescent="0.25">
      <c r="B29597" s="106"/>
      <c r="C29597" s="106"/>
      <c r="D29597" s="139"/>
      <c r="P29597" s="142"/>
      <c r="Q29597" s="142"/>
      <c r="R29597" s="142"/>
      <c r="S29597" s="139"/>
    </row>
    <row r="29598" spans="2:19" ht="15.75" customHeight="1" x14ac:dyDescent="0.25">
      <c r="B29598" s="106"/>
      <c r="C29598" s="106"/>
      <c r="D29598" s="139"/>
      <c r="P29598" s="142"/>
      <c r="Q29598" s="142"/>
      <c r="R29598" s="142"/>
      <c r="S29598" s="139"/>
    </row>
    <row r="29599" spans="2:19" ht="15.75" customHeight="1" x14ac:dyDescent="0.25">
      <c r="B29599" s="106"/>
      <c r="C29599" s="106"/>
      <c r="D29599" s="139"/>
      <c r="P29599" s="142"/>
      <c r="Q29599" s="142"/>
      <c r="R29599" s="142"/>
      <c r="S29599" s="139"/>
    </row>
    <row r="29600" spans="2:19" ht="15.75" customHeight="1" x14ac:dyDescent="0.25">
      <c r="B29600" s="106"/>
      <c r="C29600" s="106"/>
      <c r="D29600" s="139"/>
      <c r="P29600" s="142"/>
      <c r="Q29600" s="142"/>
      <c r="R29600" s="142"/>
      <c r="S29600" s="139"/>
    </row>
    <row r="29601" spans="2:19" ht="15.75" customHeight="1" x14ac:dyDescent="0.25">
      <c r="B29601" s="106"/>
      <c r="C29601" s="106"/>
      <c r="D29601" s="139"/>
      <c r="P29601" s="142"/>
      <c r="Q29601" s="142"/>
      <c r="R29601" s="142"/>
      <c r="S29601" s="139"/>
    </row>
    <row r="29602" spans="2:19" ht="15.75" customHeight="1" x14ac:dyDescent="0.25">
      <c r="B29602" s="106"/>
      <c r="C29602" s="106"/>
      <c r="D29602" s="139"/>
      <c r="P29602" s="142"/>
      <c r="Q29602" s="142"/>
      <c r="R29602" s="142"/>
      <c r="S29602" s="139"/>
    </row>
    <row r="29603" spans="2:19" ht="15.75" customHeight="1" x14ac:dyDescent="0.25">
      <c r="B29603" s="106"/>
      <c r="C29603" s="106"/>
      <c r="D29603" s="139"/>
      <c r="P29603" s="142"/>
      <c r="Q29603" s="142"/>
      <c r="R29603" s="142"/>
      <c r="S29603" s="139"/>
    </row>
    <row r="29604" spans="2:19" ht="15.75" customHeight="1" x14ac:dyDescent="0.25">
      <c r="B29604" s="106"/>
      <c r="C29604" s="106"/>
      <c r="D29604" s="139"/>
      <c r="P29604" s="142"/>
      <c r="Q29604" s="142"/>
      <c r="R29604" s="142"/>
      <c r="S29604" s="139"/>
    </row>
    <row r="29605" spans="2:19" ht="15.75" customHeight="1" x14ac:dyDescent="0.25">
      <c r="B29605" s="106"/>
      <c r="C29605" s="106"/>
      <c r="D29605" s="139"/>
      <c r="P29605" s="142"/>
      <c r="Q29605" s="142"/>
      <c r="R29605" s="142"/>
      <c r="S29605" s="139"/>
    </row>
    <row r="29606" spans="2:19" ht="15.75" customHeight="1" x14ac:dyDescent="0.25">
      <c r="B29606" s="106"/>
      <c r="C29606" s="106"/>
      <c r="D29606" s="139"/>
      <c r="P29606" s="142"/>
      <c r="Q29606" s="142"/>
      <c r="R29606" s="142"/>
      <c r="S29606" s="139"/>
    </row>
    <row r="29607" spans="2:19" ht="15.75" customHeight="1" x14ac:dyDescent="0.25">
      <c r="B29607" s="106"/>
      <c r="C29607" s="106"/>
      <c r="D29607" s="139"/>
      <c r="P29607" s="142"/>
      <c r="Q29607" s="142"/>
      <c r="R29607" s="142"/>
      <c r="S29607" s="139"/>
    </row>
    <row r="29608" spans="2:19" ht="15.75" customHeight="1" x14ac:dyDescent="0.25">
      <c r="B29608" s="106"/>
      <c r="C29608" s="106"/>
      <c r="D29608" s="139"/>
      <c r="P29608" s="142"/>
      <c r="Q29608" s="142"/>
      <c r="R29608" s="142"/>
      <c r="S29608" s="139"/>
    </row>
    <row r="29609" spans="2:19" ht="15.75" customHeight="1" x14ac:dyDescent="0.25">
      <c r="B29609" s="106"/>
      <c r="C29609" s="106"/>
      <c r="D29609" s="139"/>
      <c r="P29609" s="142"/>
      <c r="Q29609" s="142"/>
      <c r="R29609" s="142"/>
      <c r="S29609" s="139"/>
    </row>
    <row r="29610" spans="2:19" ht="15.75" customHeight="1" x14ac:dyDescent="0.25">
      <c r="B29610" s="106"/>
      <c r="C29610" s="106"/>
      <c r="D29610" s="139"/>
      <c r="P29610" s="142"/>
      <c r="Q29610" s="142"/>
      <c r="R29610" s="142"/>
      <c r="S29610" s="139"/>
    </row>
    <row r="29611" spans="2:19" ht="15.75" customHeight="1" x14ac:dyDescent="0.25">
      <c r="B29611" s="106"/>
      <c r="C29611" s="106"/>
      <c r="D29611" s="139"/>
      <c r="P29611" s="142"/>
      <c r="Q29611" s="142"/>
      <c r="R29611" s="142"/>
      <c r="S29611" s="139"/>
    </row>
    <row r="29612" spans="2:19" ht="15.75" customHeight="1" x14ac:dyDescent="0.25">
      <c r="B29612" s="106"/>
      <c r="C29612" s="106"/>
      <c r="D29612" s="139"/>
      <c r="P29612" s="142"/>
      <c r="Q29612" s="142"/>
      <c r="R29612" s="142"/>
      <c r="S29612" s="139"/>
    </row>
    <row r="29613" spans="2:19" ht="15.75" customHeight="1" x14ac:dyDescent="0.25">
      <c r="B29613" s="106"/>
      <c r="C29613" s="106"/>
      <c r="D29613" s="139"/>
      <c r="P29613" s="142"/>
      <c r="Q29613" s="142"/>
      <c r="R29613" s="142"/>
      <c r="S29613" s="139"/>
    </row>
    <row r="29614" spans="2:19" ht="15.75" customHeight="1" x14ac:dyDescent="0.25">
      <c r="B29614" s="106"/>
      <c r="C29614" s="106"/>
      <c r="D29614" s="139"/>
      <c r="P29614" s="142"/>
      <c r="Q29614" s="142"/>
      <c r="R29614" s="142"/>
      <c r="S29614" s="139"/>
    </row>
    <row r="29615" spans="2:19" ht="15.75" customHeight="1" x14ac:dyDescent="0.25">
      <c r="B29615" s="106"/>
      <c r="C29615" s="106"/>
      <c r="D29615" s="139"/>
      <c r="P29615" s="142"/>
      <c r="Q29615" s="142"/>
      <c r="R29615" s="142"/>
      <c r="S29615" s="139"/>
    </row>
    <row r="29616" spans="2:19" ht="15.75" customHeight="1" x14ac:dyDescent="0.25">
      <c r="B29616" s="106"/>
      <c r="C29616" s="106"/>
      <c r="D29616" s="139"/>
      <c r="P29616" s="142"/>
      <c r="Q29616" s="142"/>
      <c r="R29616" s="142"/>
      <c r="S29616" s="139"/>
    </row>
    <row r="29617" spans="2:19" ht="15.75" customHeight="1" x14ac:dyDescent="0.25">
      <c r="B29617" s="106"/>
      <c r="C29617" s="106"/>
      <c r="D29617" s="139"/>
      <c r="P29617" s="142"/>
      <c r="Q29617" s="142"/>
      <c r="R29617" s="142"/>
      <c r="S29617" s="139"/>
    </row>
    <row r="29618" spans="2:19" ht="15.75" customHeight="1" x14ac:dyDescent="0.25">
      <c r="B29618" s="106"/>
      <c r="C29618" s="106"/>
      <c r="D29618" s="139"/>
      <c r="P29618" s="142"/>
      <c r="Q29618" s="142"/>
      <c r="R29618" s="142"/>
      <c r="S29618" s="139"/>
    </row>
    <row r="29619" spans="2:19" ht="15.75" customHeight="1" x14ac:dyDescent="0.25">
      <c r="B29619" s="106"/>
      <c r="C29619" s="106"/>
      <c r="D29619" s="139"/>
      <c r="P29619" s="142"/>
      <c r="Q29619" s="142"/>
      <c r="R29619" s="142"/>
      <c r="S29619" s="139"/>
    </row>
    <row r="29620" spans="2:19" ht="15.75" customHeight="1" x14ac:dyDescent="0.25">
      <c r="B29620" s="106"/>
      <c r="C29620" s="106"/>
      <c r="D29620" s="139"/>
      <c r="P29620" s="142"/>
      <c r="Q29620" s="142"/>
      <c r="R29620" s="142"/>
      <c r="S29620" s="139"/>
    </row>
    <row r="29621" spans="2:19" ht="15.75" customHeight="1" x14ac:dyDescent="0.25">
      <c r="B29621" s="106"/>
      <c r="C29621" s="106"/>
      <c r="D29621" s="139"/>
      <c r="P29621" s="142"/>
      <c r="Q29621" s="142"/>
      <c r="R29621" s="142"/>
      <c r="S29621" s="139"/>
    </row>
    <row r="29622" spans="2:19" ht="15.75" customHeight="1" x14ac:dyDescent="0.25">
      <c r="B29622" s="106"/>
      <c r="C29622" s="106"/>
      <c r="D29622" s="139"/>
      <c r="P29622" s="142"/>
      <c r="Q29622" s="142"/>
      <c r="R29622" s="142"/>
      <c r="S29622" s="139"/>
    </row>
    <row r="29623" spans="2:19" ht="15.75" customHeight="1" x14ac:dyDescent="0.25">
      <c r="B29623" s="106"/>
      <c r="C29623" s="106"/>
      <c r="D29623" s="139"/>
      <c r="P29623" s="142"/>
      <c r="Q29623" s="142"/>
      <c r="R29623" s="142"/>
      <c r="S29623" s="139"/>
    </row>
    <row r="29624" spans="2:19" ht="15.75" customHeight="1" x14ac:dyDescent="0.25">
      <c r="B29624" s="106"/>
      <c r="C29624" s="106"/>
      <c r="D29624" s="139"/>
      <c r="P29624" s="142"/>
      <c r="Q29624" s="142"/>
      <c r="R29624" s="142"/>
      <c r="S29624" s="139"/>
    </row>
    <row r="29625" spans="2:19" ht="15.75" customHeight="1" x14ac:dyDescent="0.25">
      <c r="B29625" s="106"/>
      <c r="C29625" s="106"/>
      <c r="D29625" s="139"/>
      <c r="P29625" s="142"/>
      <c r="Q29625" s="142"/>
      <c r="R29625" s="142"/>
      <c r="S29625" s="139"/>
    </row>
    <row r="29626" spans="2:19" ht="15.75" customHeight="1" x14ac:dyDescent="0.25">
      <c r="B29626" s="106"/>
      <c r="C29626" s="106"/>
      <c r="D29626" s="139"/>
      <c r="P29626" s="142"/>
      <c r="Q29626" s="142"/>
      <c r="R29626" s="142"/>
      <c r="S29626" s="139"/>
    </row>
    <row r="29627" spans="2:19" ht="15.75" customHeight="1" x14ac:dyDescent="0.25">
      <c r="B29627" s="106"/>
      <c r="C29627" s="106"/>
      <c r="D29627" s="139"/>
      <c r="P29627" s="142"/>
      <c r="Q29627" s="142"/>
      <c r="R29627" s="142"/>
      <c r="S29627" s="139"/>
    </row>
    <row r="29628" spans="2:19" ht="15.75" customHeight="1" x14ac:dyDescent="0.25">
      <c r="B29628" s="106"/>
      <c r="C29628" s="106"/>
      <c r="D29628" s="139"/>
      <c r="P29628" s="142"/>
      <c r="Q29628" s="142"/>
      <c r="R29628" s="142"/>
      <c r="S29628" s="139"/>
    </row>
    <row r="29629" spans="2:19" ht="15.75" customHeight="1" x14ac:dyDescent="0.25">
      <c r="B29629" s="106"/>
      <c r="C29629" s="106"/>
      <c r="D29629" s="139"/>
      <c r="P29629" s="142"/>
      <c r="Q29629" s="142"/>
      <c r="R29629" s="142"/>
      <c r="S29629" s="139"/>
    </row>
    <row r="29630" spans="2:19" ht="15.75" customHeight="1" x14ac:dyDescent="0.25">
      <c r="B29630" s="106"/>
      <c r="C29630" s="106"/>
      <c r="D29630" s="139"/>
      <c r="P29630" s="142"/>
      <c r="Q29630" s="142"/>
      <c r="R29630" s="142"/>
      <c r="S29630" s="139"/>
    </row>
    <row r="29631" spans="2:19" ht="15.75" customHeight="1" x14ac:dyDescent="0.25">
      <c r="B29631" s="106"/>
      <c r="C29631" s="106"/>
      <c r="D29631" s="139"/>
      <c r="P29631" s="142"/>
      <c r="Q29631" s="142"/>
      <c r="R29631" s="142"/>
      <c r="S29631" s="139"/>
    </row>
    <row r="29632" spans="2:19" ht="15.75" customHeight="1" x14ac:dyDescent="0.25">
      <c r="B29632" s="106"/>
      <c r="C29632" s="106"/>
      <c r="D29632" s="139"/>
      <c r="P29632" s="142"/>
      <c r="Q29632" s="142"/>
      <c r="R29632" s="142"/>
      <c r="S29632" s="139"/>
    </row>
    <row r="29633" spans="2:19" ht="15.75" customHeight="1" x14ac:dyDescent="0.25">
      <c r="B29633" s="106"/>
      <c r="C29633" s="106"/>
      <c r="D29633" s="139"/>
      <c r="P29633" s="142"/>
      <c r="Q29633" s="142"/>
      <c r="R29633" s="142"/>
      <c r="S29633" s="139"/>
    </row>
    <row r="29634" spans="2:19" ht="15.75" customHeight="1" x14ac:dyDescent="0.25">
      <c r="B29634" s="106"/>
      <c r="C29634" s="106"/>
      <c r="D29634" s="139"/>
      <c r="P29634" s="142"/>
      <c r="Q29634" s="142"/>
      <c r="R29634" s="142"/>
      <c r="S29634" s="139"/>
    </row>
    <row r="29635" spans="2:19" ht="15.75" customHeight="1" x14ac:dyDescent="0.25">
      <c r="B29635" s="106"/>
      <c r="C29635" s="106"/>
      <c r="D29635" s="139"/>
      <c r="P29635" s="142"/>
      <c r="Q29635" s="142"/>
      <c r="R29635" s="142"/>
      <c r="S29635" s="139"/>
    </row>
    <row r="29636" spans="2:19" ht="15.75" customHeight="1" x14ac:dyDescent="0.25">
      <c r="B29636" s="106"/>
      <c r="C29636" s="106"/>
      <c r="D29636" s="139"/>
      <c r="P29636" s="142"/>
      <c r="Q29636" s="142"/>
      <c r="R29636" s="142"/>
      <c r="S29636" s="139"/>
    </row>
    <row r="29637" spans="2:19" ht="15.75" customHeight="1" x14ac:dyDescent="0.25">
      <c r="B29637" s="106"/>
      <c r="C29637" s="106"/>
      <c r="D29637" s="139"/>
      <c r="P29637" s="142"/>
      <c r="Q29637" s="142"/>
      <c r="R29637" s="142"/>
      <c r="S29637" s="139"/>
    </row>
    <row r="29638" spans="2:19" ht="15.75" customHeight="1" x14ac:dyDescent="0.25">
      <c r="B29638" s="106"/>
      <c r="C29638" s="106"/>
      <c r="D29638" s="139"/>
      <c r="P29638" s="142"/>
      <c r="Q29638" s="142"/>
      <c r="R29638" s="142"/>
      <c r="S29638" s="139"/>
    </row>
    <row r="29639" spans="2:19" ht="15.75" customHeight="1" x14ac:dyDescent="0.25">
      <c r="B29639" s="106"/>
      <c r="C29639" s="106"/>
      <c r="D29639" s="139"/>
      <c r="P29639" s="142"/>
      <c r="Q29639" s="142"/>
      <c r="R29639" s="142"/>
      <c r="S29639" s="139"/>
    </row>
    <row r="29640" spans="2:19" ht="15.75" customHeight="1" x14ac:dyDescent="0.25">
      <c r="B29640" s="106"/>
      <c r="C29640" s="106"/>
      <c r="D29640" s="139"/>
      <c r="P29640" s="142"/>
      <c r="Q29640" s="142"/>
      <c r="R29640" s="142"/>
      <c r="S29640" s="139"/>
    </row>
    <row r="29641" spans="2:19" ht="15.75" customHeight="1" x14ac:dyDescent="0.25">
      <c r="B29641" s="106"/>
      <c r="C29641" s="106"/>
      <c r="D29641" s="139"/>
      <c r="P29641" s="142"/>
      <c r="Q29641" s="142"/>
      <c r="R29641" s="142"/>
      <c r="S29641" s="139"/>
    </row>
    <row r="29642" spans="2:19" ht="15.75" customHeight="1" x14ac:dyDescent="0.25">
      <c r="B29642" s="106"/>
      <c r="C29642" s="106"/>
      <c r="D29642" s="139"/>
      <c r="P29642" s="142"/>
      <c r="Q29642" s="142"/>
      <c r="R29642" s="142"/>
      <c r="S29642" s="139"/>
    </row>
    <row r="29643" spans="2:19" ht="15.75" customHeight="1" x14ac:dyDescent="0.25">
      <c r="B29643" s="106"/>
      <c r="C29643" s="106"/>
      <c r="D29643" s="139"/>
      <c r="P29643" s="142"/>
      <c r="Q29643" s="142"/>
      <c r="R29643" s="142"/>
      <c r="S29643" s="139"/>
    </row>
    <row r="29644" spans="2:19" ht="15.75" customHeight="1" x14ac:dyDescent="0.25">
      <c r="B29644" s="106"/>
      <c r="C29644" s="106"/>
      <c r="D29644" s="139"/>
      <c r="P29644" s="142"/>
      <c r="Q29644" s="142"/>
      <c r="R29644" s="142"/>
      <c r="S29644" s="139"/>
    </row>
    <row r="29645" spans="2:19" ht="15.75" customHeight="1" x14ac:dyDescent="0.25">
      <c r="B29645" s="106"/>
      <c r="C29645" s="106"/>
      <c r="D29645" s="139"/>
      <c r="P29645" s="142"/>
      <c r="Q29645" s="142"/>
      <c r="R29645" s="142"/>
      <c r="S29645" s="139"/>
    </row>
    <row r="29646" spans="2:19" ht="15.75" customHeight="1" x14ac:dyDescent="0.25">
      <c r="B29646" s="106"/>
      <c r="C29646" s="106"/>
      <c r="D29646" s="139"/>
      <c r="P29646" s="142"/>
      <c r="Q29646" s="142"/>
      <c r="R29646" s="142"/>
      <c r="S29646" s="139"/>
    </row>
    <row r="29647" spans="2:19" ht="15.75" customHeight="1" x14ac:dyDescent="0.25">
      <c r="B29647" s="106"/>
      <c r="C29647" s="106"/>
      <c r="D29647" s="139"/>
      <c r="P29647" s="142"/>
      <c r="Q29647" s="142"/>
      <c r="R29647" s="142"/>
      <c r="S29647" s="139"/>
    </row>
    <row r="29648" spans="2:19" ht="15.75" customHeight="1" x14ac:dyDescent="0.25">
      <c r="B29648" s="106"/>
      <c r="C29648" s="106"/>
      <c r="D29648" s="139"/>
      <c r="P29648" s="142"/>
      <c r="Q29648" s="142"/>
      <c r="R29648" s="142"/>
      <c r="S29648" s="139"/>
    </row>
    <row r="29649" spans="2:19" ht="15.75" customHeight="1" x14ac:dyDescent="0.25">
      <c r="B29649" s="106"/>
      <c r="C29649" s="106"/>
      <c r="D29649" s="139"/>
      <c r="P29649" s="142"/>
      <c r="Q29649" s="142"/>
      <c r="R29649" s="142"/>
      <c r="S29649" s="139"/>
    </row>
    <row r="29650" spans="2:19" ht="15.75" customHeight="1" x14ac:dyDescent="0.25">
      <c r="B29650" s="106"/>
      <c r="C29650" s="106"/>
      <c r="D29650" s="139"/>
      <c r="P29650" s="142"/>
      <c r="Q29650" s="142"/>
      <c r="R29650" s="142"/>
      <c r="S29650" s="139"/>
    </row>
    <row r="29651" spans="2:19" ht="15.75" customHeight="1" x14ac:dyDescent="0.25">
      <c r="B29651" s="106"/>
      <c r="C29651" s="106"/>
      <c r="D29651" s="139"/>
      <c r="P29651" s="142"/>
      <c r="Q29651" s="142"/>
      <c r="R29651" s="142"/>
      <c r="S29651" s="139"/>
    </row>
    <row r="29652" spans="2:19" ht="15.75" customHeight="1" x14ac:dyDescent="0.25">
      <c r="B29652" s="106"/>
      <c r="C29652" s="106"/>
      <c r="D29652" s="139"/>
      <c r="P29652" s="142"/>
      <c r="Q29652" s="142"/>
      <c r="R29652" s="142"/>
      <c r="S29652" s="139"/>
    </row>
    <row r="29653" spans="2:19" ht="15.75" customHeight="1" x14ac:dyDescent="0.25">
      <c r="B29653" s="106"/>
      <c r="C29653" s="106"/>
      <c r="D29653" s="139"/>
      <c r="P29653" s="142"/>
      <c r="Q29653" s="142"/>
      <c r="R29653" s="142"/>
      <c r="S29653" s="139"/>
    </row>
    <row r="29654" spans="2:19" ht="15.75" customHeight="1" x14ac:dyDescent="0.25">
      <c r="B29654" s="106"/>
      <c r="C29654" s="106"/>
      <c r="D29654" s="139"/>
      <c r="P29654" s="142"/>
      <c r="Q29654" s="142"/>
      <c r="R29654" s="142"/>
      <c r="S29654" s="139"/>
    </row>
    <row r="29655" spans="2:19" ht="15.75" customHeight="1" x14ac:dyDescent="0.25">
      <c r="B29655" s="106"/>
      <c r="C29655" s="106"/>
      <c r="D29655" s="139"/>
      <c r="P29655" s="142"/>
      <c r="Q29655" s="142"/>
      <c r="R29655" s="142"/>
      <c r="S29655" s="139"/>
    </row>
    <row r="29656" spans="2:19" ht="15.75" customHeight="1" x14ac:dyDescent="0.25">
      <c r="B29656" s="106"/>
      <c r="C29656" s="106"/>
      <c r="D29656" s="139"/>
      <c r="P29656" s="142"/>
      <c r="Q29656" s="142"/>
      <c r="R29656" s="142"/>
      <c r="S29656" s="139"/>
    </row>
    <row r="29657" spans="2:19" ht="15.75" customHeight="1" x14ac:dyDescent="0.25">
      <c r="B29657" s="106"/>
      <c r="C29657" s="106"/>
      <c r="D29657" s="139"/>
      <c r="P29657" s="142"/>
      <c r="Q29657" s="142"/>
      <c r="R29657" s="142"/>
      <c r="S29657" s="139"/>
    </row>
    <row r="29658" spans="2:19" ht="15.75" customHeight="1" x14ac:dyDescent="0.25">
      <c r="B29658" s="106"/>
      <c r="C29658" s="106"/>
      <c r="D29658" s="139"/>
      <c r="P29658" s="142"/>
      <c r="Q29658" s="142"/>
      <c r="R29658" s="142"/>
      <c r="S29658" s="139"/>
    </row>
    <row r="29659" spans="2:19" ht="15.75" customHeight="1" x14ac:dyDescent="0.25">
      <c r="B29659" s="106"/>
      <c r="C29659" s="106"/>
      <c r="D29659" s="139"/>
      <c r="P29659" s="142"/>
      <c r="Q29659" s="142"/>
      <c r="R29659" s="142"/>
      <c r="S29659" s="139"/>
    </row>
    <row r="29660" spans="2:19" ht="15.75" customHeight="1" x14ac:dyDescent="0.25">
      <c r="B29660" s="106"/>
      <c r="C29660" s="106"/>
      <c r="D29660" s="139"/>
      <c r="P29660" s="142"/>
      <c r="Q29660" s="142"/>
      <c r="R29660" s="142"/>
      <c r="S29660" s="139"/>
    </row>
    <row r="29661" spans="2:19" ht="15.75" customHeight="1" x14ac:dyDescent="0.25">
      <c r="B29661" s="106"/>
      <c r="C29661" s="106"/>
      <c r="D29661" s="139"/>
      <c r="P29661" s="142"/>
      <c r="Q29661" s="142"/>
      <c r="R29661" s="142"/>
      <c r="S29661" s="139"/>
    </row>
    <row r="29662" spans="2:19" ht="15.75" customHeight="1" x14ac:dyDescent="0.25">
      <c r="B29662" s="106"/>
      <c r="C29662" s="106"/>
      <c r="D29662" s="139"/>
      <c r="P29662" s="142"/>
      <c r="Q29662" s="142"/>
      <c r="R29662" s="142"/>
      <c r="S29662" s="139"/>
    </row>
    <row r="29663" spans="2:19" ht="15.75" customHeight="1" x14ac:dyDescent="0.25">
      <c r="B29663" s="106"/>
      <c r="C29663" s="106"/>
      <c r="D29663" s="139"/>
      <c r="P29663" s="142"/>
      <c r="Q29663" s="142"/>
      <c r="R29663" s="142"/>
      <c r="S29663" s="139"/>
    </row>
    <row r="29664" spans="2:19" ht="15.75" customHeight="1" x14ac:dyDescent="0.25">
      <c r="B29664" s="106"/>
      <c r="C29664" s="106"/>
      <c r="D29664" s="139"/>
      <c r="P29664" s="142"/>
      <c r="Q29664" s="142"/>
      <c r="R29664" s="142"/>
      <c r="S29664" s="139"/>
    </row>
    <row r="29665" spans="2:19" ht="15.75" customHeight="1" x14ac:dyDescent="0.25">
      <c r="B29665" s="106"/>
      <c r="C29665" s="106"/>
      <c r="D29665" s="139"/>
      <c r="P29665" s="142"/>
      <c r="Q29665" s="142"/>
      <c r="R29665" s="142"/>
      <c r="S29665" s="139"/>
    </row>
    <row r="29666" spans="2:19" ht="15.75" customHeight="1" x14ac:dyDescent="0.25">
      <c r="B29666" s="106"/>
      <c r="C29666" s="106"/>
      <c r="D29666" s="139"/>
      <c r="P29666" s="142"/>
      <c r="Q29666" s="142"/>
      <c r="R29666" s="142"/>
      <c r="S29666" s="139"/>
    </row>
    <row r="29667" spans="2:19" ht="15.75" customHeight="1" x14ac:dyDescent="0.25">
      <c r="B29667" s="106"/>
      <c r="C29667" s="106"/>
      <c r="D29667" s="139"/>
      <c r="P29667" s="142"/>
      <c r="Q29667" s="142"/>
      <c r="R29667" s="142"/>
      <c r="S29667" s="139"/>
    </row>
    <row r="29668" spans="2:19" ht="15.75" customHeight="1" x14ac:dyDescent="0.25">
      <c r="B29668" s="106"/>
      <c r="C29668" s="106"/>
      <c r="D29668" s="139"/>
      <c r="P29668" s="142"/>
      <c r="Q29668" s="142"/>
      <c r="R29668" s="142"/>
      <c r="S29668" s="139"/>
    </row>
    <row r="29669" spans="2:19" ht="15.75" customHeight="1" x14ac:dyDescent="0.25">
      <c r="B29669" s="106"/>
      <c r="C29669" s="106"/>
      <c r="D29669" s="139"/>
      <c r="P29669" s="142"/>
      <c r="Q29669" s="142"/>
      <c r="R29669" s="142"/>
      <c r="S29669" s="139"/>
    </row>
    <row r="29670" spans="2:19" ht="15.75" customHeight="1" x14ac:dyDescent="0.25">
      <c r="B29670" s="106"/>
      <c r="C29670" s="106"/>
      <c r="D29670" s="139"/>
      <c r="P29670" s="142"/>
      <c r="Q29670" s="142"/>
      <c r="R29670" s="142"/>
      <c r="S29670" s="139"/>
    </row>
    <row r="29671" spans="2:19" ht="15.75" customHeight="1" x14ac:dyDescent="0.25">
      <c r="B29671" s="106"/>
      <c r="C29671" s="106"/>
      <c r="D29671" s="139"/>
      <c r="P29671" s="142"/>
      <c r="Q29671" s="142"/>
      <c r="R29671" s="142"/>
      <c r="S29671" s="139"/>
    </row>
    <row r="29672" spans="2:19" ht="15.75" customHeight="1" x14ac:dyDescent="0.25">
      <c r="B29672" s="106"/>
      <c r="C29672" s="106"/>
      <c r="D29672" s="139"/>
      <c r="P29672" s="142"/>
      <c r="Q29672" s="142"/>
      <c r="R29672" s="142"/>
      <c r="S29672" s="139"/>
    </row>
    <row r="29673" spans="2:19" ht="15.75" customHeight="1" x14ac:dyDescent="0.25">
      <c r="B29673" s="106"/>
      <c r="C29673" s="106"/>
      <c r="D29673" s="139"/>
      <c r="P29673" s="142"/>
      <c r="Q29673" s="142"/>
      <c r="R29673" s="142"/>
      <c r="S29673" s="139"/>
    </row>
    <row r="29674" spans="2:19" ht="15.75" customHeight="1" x14ac:dyDescent="0.25">
      <c r="B29674" s="106"/>
      <c r="C29674" s="106"/>
      <c r="D29674" s="139"/>
      <c r="P29674" s="142"/>
      <c r="Q29674" s="142"/>
      <c r="R29674" s="142"/>
      <c r="S29674" s="139"/>
    </row>
    <row r="29675" spans="2:19" ht="15.75" customHeight="1" x14ac:dyDescent="0.25">
      <c r="B29675" s="106"/>
      <c r="C29675" s="106"/>
      <c r="D29675" s="139"/>
      <c r="P29675" s="142"/>
      <c r="Q29675" s="142"/>
      <c r="R29675" s="142"/>
      <c r="S29675" s="139"/>
    </row>
    <row r="29676" spans="2:19" ht="15.75" customHeight="1" x14ac:dyDescent="0.25">
      <c r="B29676" s="106"/>
      <c r="C29676" s="106"/>
      <c r="D29676" s="139"/>
      <c r="P29676" s="142"/>
      <c r="Q29676" s="142"/>
      <c r="R29676" s="142"/>
      <c r="S29676" s="139"/>
    </row>
    <row r="29677" spans="2:19" ht="15.75" customHeight="1" x14ac:dyDescent="0.25">
      <c r="B29677" s="106"/>
      <c r="C29677" s="106"/>
      <c r="D29677" s="139"/>
      <c r="P29677" s="142"/>
      <c r="Q29677" s="142"/>
      <c r="R29677" s="142"/>
      <c r="S29677" s="139"/>
    </row>
    <row r="29678" spans="2:19" ht="15.75" customHeight="1" x14ac:dyDescent="0.25">
      <c r="B29678" s="106"/>
      <c r="C29678" s="106"/>
      <c r="D29678" s="139"/>
      <c r="P29678" s="142"/>
      <c r="Q29678" s="142"/>
      <c r="R29678" s="142"/>
      <c r="S29678" s="139"/>
    </row>
    <row r="29679" spans="2:19" ht="15.75" customHeight="1" x14ac:dyDescent="0.25">
      <c r="B29679" s="106"/>
      <c r="C29679" s="106"/>
      <c r="D29679" s="139"/>
      <c r="P29679" s="142"/>
      <c r="Q29679" s="142"/>
      <c r="R29679" s="142"/>
      <c r="S29679" s="139"/>
    </row>
    <row r="29680" spans="2:19" ht="15.75" customHeight="1" x14ac:dyDescent="0.25">
      <c r="B29680" s="106"/>
      <c r="C29680" s="106"/>
      <c r="D29680" s="139"/>
      <c r="P29680" s="142"/>
      <c r="Q29680" s="142"/>
      <c r="R29680" s="142"/>
      <c r="S29680" s="139"/>
    </row>
    <row r="29681" spans="2:19" ht="15.75" customHeight="1" x14ac:dyDescent="0.25">
      <c r="B29681" s="106"/>
      <c r="C29681" s="106"/>
      <c r="D29681" s="139"/>
      <c r="P29681" s="142"/>
      <c r="Q29681" s="142"/>
      <c r="R29681" s="142"/>
      <c r="S29681" s="139"/>
    </row>
    <row r="29682" spans="2:19" ht="15.75" customHeight="1" x14ac:dyDescent="0.25">
      <c r="B29682" s="106"/>
      <c r="C29682" s="106"/>
      <c r="D29682" s="139"/>
      <c r="P29682" s="142"/>
      <c r="Q29682" s="142"/>
      <c r="R29682" s="142"/>
      <c r="S29682" s="139"/>
    </row>
    <row r="29683" spans="2:19" ht="15.75" customHeight="1" x14ac:dyDescent="0.25">
      <c r="B29683" s="106"/>
      <c r="C29683" s="106"/>
      <c r="D29683" s="139"/>
      <c r="P29683" s="142"/>
      <c r="Q29683" s="142"/>
      <c r="R29683" s="142"/>
      <c r="S29683" s="139"/>
    </row>
    <row r="29684" spans="2:19" ht="15.75" customHeight="1" x14ac:dyDescent="0.25">
      <c r="B29684" s="106"/>
      <c r="C29684" s="106"/>
      <c r="D29684" s="139"/>
      <c r="P29684" s="142"/>
      <c r="Q29684" s="142"/>
      <c r="R29684" s="142"/>
      <c r="S29684" s="139"/>
    </row>
    <row r="29685" spans="2:19" ht="15.75" customHeight="1" x14ac:dyDescent="0.25">
      <c r="B29685" s="106"/>
      <c r="C29685" s="106"/>
      <c r="D29685" s="139"/>
      <c r="P29685" s="142"/>
      <c r="Q29685" s="142"/>
      <c r="R29685" s="142"/>
      <c r="S29685" s="139"/>
    </row>
    <row r="29686" spans="2:19" ht="15.75" customHeight="1" x14ac:dyDescent="0.25">
      <c r="B29686" s="106"/>
      <c r="C29686" s="106"/>
      <c r="D29686" s="139"/>
      <c r="P29686" s="142"/>
      <c r="Q29686" s="142"/>
      <c r="R29686" s="142"/>
      <c r="S29686" s="139"/>
    </row>
    <row r="29687" spans="2:19" ht="15.75" customHeight="1" x14ac:dyDescent="0.25">
      <c r="B29687" s="106"/>
      <c r="C29687" s="106"/>
      <c r="D29687" s="139"/>
      <c r="P29687" s="142"/>
      <c r="Q29687" s="142"/>
      <c r="R29687" s="142"/>
      <c r="S29687" s="139"/>
    </row>
    <row r="29688" spans="2:19" ht="15.75" customHeight="1" x14ac:dyDescent="0.25">
      <c r="B29688" s="106"/>
      <c r="C29688" s="106"/>
      <c r="D29688" s="139"/>
      <c r="P29688" s="142"/>
      <c r="Q29688" s="142"/>
      <c r="R29688" s="142"/>
      <c r="S29688" s="139"/>
    </row>
    <row r="29689" spans="2:19" ht="15.75" customHeight="1" x14ac:dyDescent="0.25">
      <c r="B29689" s="106"/>
      <c r="C29689" s="106"/>
      <c r="D29689" s="139"/>
      <c r="P29689" s="142"/>
      <c r="Q29689" s="142"/>
      <c r="R29689" s="142"/>
      <c r="S29689" s="139"/>
    </row>
    <row r="29690" spans="2:19" ht="15.75" customHeight="1" x14ac:dyDescent="0.25">
      <c r="B29690" s="106"/>
      <c r="C29690" s="106"/>
      <c r="D29690" s="139"/>
      <c r="P29690" s="142"/>
      <c r="Q29690" s="142"/>
      <c r="R29690" s="142"/>
      <c r="S29690" s="139"/>
    </row>
    <row r="29691" spans="2:19" ht="15.75" customHeight="1" x14ac:dyDescent="0.25">
      <c r="B29691" s="106"/>
      <c r="C29691" s="106"/>
      <c r="D29691" s="139"/>
      <c r="P29691" s="142"/>
      <c r="Q29691" s="142"/>
      <c r="R29691" s="142"/>
      <c r="S29691" s="139"/>
    </row>
    <row r="29692" spans="2:19" ht="15.75" customHeight="1" x14ac:dyDescent="0.25">
      <c r="B29692" s="106"/>
      <c r="C29692" s="106"/>
      <c r="D29692" s="139"/>
      <c r="P29692" s="142"/>
      <c r="Q29692" s="142"/>
      <c r="R29692" s="142"/>
      <c r="S29692" s="139"/>
    </row>
    <row r="29693" spans="2:19" ht="15.75" customHeight="1" x14ac:dyDescent="0.25">
      <c r="B29693" s="106"/>
      <c r="C29693" s="106"/>
      <c r="D29693" s="139"/>
      <c r="P29693" s="142"/>
      <c r="Q29693" s="142"/>
      <c r="R29693" s="142"/>
      <c r="S29693" s="139"/>
    </row>
    <row r="29694" spans="2:19" ht="15.75" customHeight="1" x14ac:dyDescent="0.25">
      <c r="B29694" s="106"/>
      <c r="C29694" s="106"/>
      <c r="D29694" s="139"/>
      <c r="P29694" s="142"/>
      <c r="Q29694" s="142"/>
      <c r="R29694" s="142"/>
      <c r="S29694" s="139"/>
    </row>
    <row r="29695" spans="2:19" ht="15.75" customHeight="1" x14ac:dyDescent="0.25">
      <c r="B29695" s="106"/>
      <c r="C29695" s="106"/>
      <c r="D29695" s="139"/>
      <c r="P29695" s="142"/>
      <c r="Q29695" s="142"/>
      <c r="R29695" s="142"/>
      <c r="S29695" s="139"/>
    </row>
    <row r="29696" spans="2:19" ht="15.75" customHeight="1" x14ac:dyDescent="0.25">
      <c r="B29696" s="106"/>
      <c r="C29696" s="106"/>
      <c r="D29696" s="139"/>
      <c r="P29696" s="142"/>
      <c r="Q29696" s="142"/>
      <c r="R29696" s="142"/>
      <c r="S29696" s="139"/>
    </row>
    <row r="29697" spans="2:19" ht="15.75" customHeight="1" x14ac:dyDescent="0.25">
      <c r="B29697" s="106"/>
      <c r="C29697" s="106"/>
      <c r="D29697" s="139"/>
      <c r="P29697" s="142"/>
      <c r="Q29697" s="142"/>
      <c r="R29697" s="142"/>
      <c r="S29697" s="139"/>
    </row>
    <row r="29698" spans="2:19" ht="15.75" customHeight="1" x14ac:dyDescent="0.25">
      <c r="B29698" s="106"/>
      <c r="C29698" s="106"/>
      <c r="D29698" s="139"/>
      <c r="P29698" s="142"/>
      <c r="Q29698" s="142"/>
      <c r="R29698" s="142"/>
      <c r="S29698" s="139"/>
    </row>
    <row r="29699" spans="2:19" ht="15.75" customHeight="1" x14ac:dyDescent="0.25">
      <c r="B29699" s="106"/>
      <c r="C29699" s="106"/>
      <c r="D29699" s="139"/>
      <c r="P29699" s="142"/>
      <c r="Q29699" s="142"/>
      <c r="R29699" s="142"/>
      <c r="S29699" s="139"/>
    </row>
    <row r="29700" spans="2:19" ht="15.75" customHeight="1" x14ac:dyDescent="0.25">
      <c r="B29700" s="106"/>
      <c r="C29700" s="106"/>
      <c r="D29700" s="139"/>
      <c r="P29700" s="142"/>
      <c r="Q29700" s="142"/>
      <c r="R29700" s="142"/>
      <c r="S29700" s="139"/>
    </row>
    <row r="29701" spans="2:19" ht="15.75" customHeight="1" x14ac:dyDescent="0.25">
      <c r="B29701" s="106"/>
      <c r="C29701" s="106"/>
      <c r="D29701" s="139"/>
      <c r="P29701" s="142"/>
      <c r="Q29701" s="142"/>
      <c r="R29701" s="142"/>
      <c r="S29701" s="139"/>
    </row>
    <row r="29702" spans="2:19" ht="15.75" customHeight="1" x14ac:dyDescent="0.25">
      <c r="B29702" s="106"/>
      <c r="C29702" s="106"/>
      <c r="D29702" s="139"/>
      <c r="P29702" s="142"/>
      <c r="Q29702" s="142"/>
      <c r="R29702" s="142"/>
      <c r="S29702" s="139"/>
    </row>
    <row r="29703" spans="2:19" ht="15.75" customHeight="1" x14ac:dyDescent="0.25">
      <c r="B29703" s="106"/>
      <c r="C29703" s="106"/>
      <c r="D29703" s="139"/>
      <c r="P29703" s="142"/>
      <c r="Q29703" s="142"/>
      <c r="R29703" s="142"/>
      <c r="S29703" s="139"/>
    </row>
    <row r="29704" spans="2:19" ht="15.75" customHeight="1" x14ac:dyDescent="0.25">
      <c r="B29704" s="106"/>
      <c r="C29704" s="106"/>
      <c r="D29704" s="139"/>
      <c r="P29704" s="142"/>
      <c r="Q29704" s="142"/>
      <c r="R29704" s="142"/>
      <c r="S29704" s="139"/>
    </row>
    <row r="29705" spans="2:19" ht="15.75" customHeight="1" x14ac:dyDescent="0.25">
      <c r="B29705" s="106"/>
      <c r="C29705" s="106"/>
      <c r="D29705" s="139"/>
      <c r="P29705" s="142"/>
      <c r="Q29705" s="142"/>
      <c r="R29705" s="142"/>
      <c r="S29705" s="139"/>
    </row>
    <row r="29706" spans="2:19" ht="15.75" customHeight="1" x14ac:dyDescent="0.25">
      <c r="B29706" s="106"/>
      <c r="C29706" s="106"/>
      <c r="D29706" s="139"/>
      <c r="P29706" s="142"/>
      <c r="Q29706" s="142"/>
      <c r="R29706" s="142"/>
      <c r="S29706" s="139"/>
    </row>
    <row r="29707" spans="2:19" ht="15.75" customHeight="1" x14ac:dyDescent="0.25">
      <c r="B29707" s="106"/>
      <c r="C29707" s="106"/>
      <c r="D29707" s="139"/>
      <c r="P29707" s="142"/>
      <c r="Q29707" s="142"/>
      <c r="R29707" s="142"/>
      <c r="S29707" s="139"/>
    </row>
    <row r="29708" spans="2:19" ht="15.75" customHeight="1" x14ac:dyDescent="0.25">
      <c r="B29708" s="106"/>
      <c r="C29708" s="106"/>
      <c r="D29708" s="139"/>
      <c r="P29708" s="142"/>
      <c r="Q29708" s="142"/>
      <c r="R29708" s="142"/>
      <c r="S29708" s="139"/>
    </row>
    <row r="29709" spans="2:19" ht="15.75" customHeight="1" x14ac:dyDescent="0.25">
      <c r="B29709" s="106"/>
      <c r="C29709" s="106"/>
      <c r="D29709" s="139"/>
      <c r="P29709" s="142"/>
      <c r="Q29709" s="142"/>
      <c r="R29709" s="142"/>
      <c r="S29709" s="139"/>
    </row>
    <row r="29710" spans="2:19" ht="15.75" customHeight="1" x14ac:dyDescent="0.25">
      <c r="B29710" s="106"/>
      <c r="C29710" s="106"/>
      <c r="D29710" s="139"/>
      <c r="P29710" s="142"/>
      <c r="Q29710" s="142"/>
      <c r="R29710" s="142"/>
      <c r="S29710" s="139"/>
    </row>
    <row r="29711" spans="2:19" ht="15.75" customHeight="1" x14ac:dyDescent="0.25">
      <c r="B29711" s="106"/>
      <c r="C29711" s="106"/>
      <c r="D29711" s="139"/>
      <c r="P29711" s="142"/>
      <c r="Q29711" s="142"/>
      <c r="R29711" s="142"/>
      <c r="S29711" s="139"/>
    </row>
    <row r="29712" spans="2:19" ht="15.75" customHeight="1" x14ac:dyDescent="0.25">
      <c r="B29712" s="106"/>
      <c r="C29712" s="106"/>
      <c r="D29712" s="139"/>
      <c r="P29712" s="142"/>
      <c r="Q29712" s="142"/>
      <c r="R29712" s="142"/>
      <c r="S29712" s="139"/>
    </row>
    <row r="29713" spans="2:19" ht="15.75" customHeight="1" x14ac:dyDescent="0.25">
      <c r="B29713" s="106"/>
      <c r="C29713" s="106"/>
      <c r="D29713" s="139"/>
      <c r="P29713" s="142"/>
      <c r="Q29713" s="142"/>
      <c r="R29713" s="142"/>
      <c r="S29713" s="139"/>
    </row>
    <row r="29714" spans="2:19" ht="15.75" customHeight="1" x14ac:dyDescent="0.25">
      <c r="B29714" s="106"/>
      <c r="C29714" s="106"/>
      <c r="D29714" s="139"/>
      <c r="P29714" s="142"/>
      <c r="Q29714" s="142"/>
      <c r="R29714" s="142"/>
      <c r="S29714" s="139"/>
    </row>
    <row r="29715" spans="2:19" ht="15.75" customHeight="1" x14ac:dyDescent="0.25">
      <c r="B29715" s="106"/>
      <c r="C29715" s="106"/>
      <c r="D29715" s="139"/>
      <c r="P29715" s="142"/>
      <c r="Q29715" s="142"/>
      <c r="R29715" s="142"/>
      <c r="S29715" s="139"/>
    </row>
    <row r="29716" spans="2:19" ht="15.75" customHeight="1" x14ac:dyDescent="0.25">
      <c r="B29716" s="106"/>
      <c r="C29716" s="106"/>
      <c r="D29716" s="139"/>
      <c r="P29716" s="142"/>
      <c r="Q29716" s="142"/>
      <c r="R29716" s="142"/>
      <c r="S29716" s="139"/>
    </row>
    <row r="29717" spans="2:19" ht="15.75" customHeight="1" x14ac:dyDescent="0.25">
      <c r="B29717" s="106"/>
      <c r="C29717" s="106"/>
      <c r="D29717" s="139"/>
      <c r="P29717" s="142"/>
      <c r="Q29717" s="142"/>
      <c r="R29717" s="142"/>
      <c r="S29717" s="139"/>
    </row>
    <row r="29718" spans="2:19" ht="15.75" customHeight="1" x14ac:dyDescent="0.25">
      <c r="B29718" s="106"/>
      <c r="C29718" s="106"/>
      <c r="D29718" s="139"/>
      <c r="P29718" s="142"/>
      <c r="Q29718" s="142"/>
      <c r="R29718" s="142"/>
      <c r="S29718" s="139"/>
    </row>
    <row r="29719" spans="2:19" ht="15.75" customHeight="1" x14ac:dyDescent="0.25">
      <c r="B29719" s="106"/>
      <c r="C29719" s="106"/>
      <c r="D29719" s="139"/>
      <c r="P29719" s="142"/>
      <c r="Q29719" s="142"/>
      <c r="R29719" s="142"/>
      <c r="S29719" s="139"/>
    </row>
    <row r="29720" spans="2:19" ht="15.75" customHeight="1" x14ac:dyDescent="0.25">
      <c r="B29720" s="106"/>
      <c r="C29720" s="106"/>
      <c r="D29720" s="139"/>
      <c r="P29720" s="142"/>
      <c r="Q29720" s="142"/>
      <c r="R29720" s="142"/>
      <c r="S29720" s="139"/>
    </row>
    <row r="29721" spans="2:19" ht="15.75" customHeight="1" x14ac:dyDescent="0.25">
      <c r="B29721" s="106"/>
      <c r="C29721" s="106"/>
      <c r="D29721" s="139"/>
      <c r="P29721" s="142"/>
      <c r="Q29721" s="142"/>
      <c r="R29721" s="142"/>
      <c r="S29721" s="139"/>
    </row>
    <row r="29722" spans="2:19" ht="15.75" customHeight="1" x14ac:dyDescent="0.25">
      <c r="B29722" s="106"/>
      <c r="C29722" s="106"/>
      <c r="D29722" s="139"/>
      <c r="P29722" s="142"/>
      <c r="Q29722" s="142"/>
      <c r="R29722" s="142"/>
      <c r="S29722" s="139"/>
    </row>
    <row r="29723" spans="2:19" ht="15.75" customHeight="1" x14ac:dyDescent="0.25">
      <c r="B29723" s="106"/>
      <c r="C29723" s="106"/>
      <c r="D29723" s="139"/>
      <c r="P29723" s="142"/>
      <c r="Q29723" s="142"/>
      <c r="R29723" s="142"/>
      <c r="S29723" s="139"/>
    </row>
    <row r="29724" spans="2:19" ht="15.75" customHeight="1" x14ac:dyDescent="0.25">
      <c r="B29724" s="106"/>
      <c r="C29724" s="106"/>
      <c r="D29724" s="139"/>
      <c r="P29724" s="142"/>
      <c r="Q29724" s="142"/>
      <c r="R29724" s="142"/>
      <c r="S29724" s="139"/>
    </row>
    <row r="29725" spans="2:19" ht="15.75" customHeight="1" x14ac:dyDescent="0.25">
      <c r="B29725" s="106"/>
      <c r="C29725" s="106"/>
      <c r="D29725" s="139"/>
      <c r="P29725" s="142"/>
      <c r="Q29725" s="142"/>
      <c r="R29725" s="142"/>
      <c r="S29725" s="139"/>
    </row>
    <row r="29726" spans="2:19" ht="15.75" customHeight="1" x14ac:dyDescent="0.25">
      <c r="B29726" s="106"/>
      <c r="C29726" s="106"/>
      <c r="D29726" s="139"/>
      <c r="P29726" s="142"/>
      <c r="Q29726" s="142"/>
      <c r="R29726" s="142"/>
      <c r="S29726" s="139"/>
    </row>
    <row r="29727" spans="2:19" ht="15.75" customHeight="1" x14ac:dyDescent="0.25">
      <c r="B29727" s="106"/>
      <c r="C29727" s="106"/>
      <c r="D29727" s="139"/>
      <c r="P29727" s="142"/>
      <c r="Q29727" s="142"/>
      <c r="R29727" s="142"/>
      <c r="S29727" s="139"/>
    </row>
    <row r="29728" spans="2:19" ht="15.75" customHeight="1" x14ac:dyDescent="0.25">
      <c r="B29728" s="106"/>
      <c r="C29728" s="106"/>
      <c r="D29728" s="139"/>
      <c r="P29728" s="142"/>
      <c r="Q29728" s="142"/>
      <c r="R29728" s="142"/>
      <c r="S29728" s="139"/>
    </row>
    <row r="29729" spans="2:19" ht="15.75" customHeight="1" x14ac:dyDescent="0.25">
      <c r="B29729" s="106"/>
      <c r="C29729" s="106"/>
      <c r="D29729" s="139"/>
      <c r="P29729" s="142"/>
      <c r="Q29729" s="142"/>
      <c r="R29729" s="142"/>
      <c r="S29729" s="139"/>
    </row>
    <row r="29730" spans="2:19" ht="15.75" customHeight="1" x14ac:dyDescent="0.25">
      <c r="B29730" s="106"/>
      <c r="C29730" s="106"/>
      <c r="D29730" s="139"/>
      <c r="P29730" s="142"/>
      <c r="Q29730" s="142"/>
      <c r="R29730" s="142"/>
      <c r="S29730" s="139"/>
    </row>
    <row r="29731" spans="2:19" ht="15.75" customHeight="1" x14ac:dyDescent="0.25">
      <c r="B29731" s="106"/>
      <c r="C29731" s="106"/>
      <c r="D29731" s="139"/>
      <c r="P29731" s="142"/>
      <c r="Q29731" s="142"/>
      <c r="R29731" s="142"/>
      <c r="S29731" s="139"/>
    </row>
    <row r="29732" spans="2:19" ht="15.75" customHeight="1" x14ac:dyDescent="0.25">
      <c r="B29732" s="106"/>
      <c r="C29732" s="106"/>
      <c r="D29732" s="139"/>
      <c r="P29732" s="142"/>
      <c r="Q29732" s="142"/>
      <c r="R29732" s="142"/>
      <c r="S29732" s="139"/>
    </row>
    <row r="29733" spans="2:19" ht="15.75" customHeight="1" x14ac:dyDescent="0.25">
      <c r="B29733" s="106"/>
      <c r="C29733" s="106"/>
      <c r="D29733" s="139"/>
      <c r="P29733" s="142"/>
      <c r="Q29733" s="142"/>
      <c r="R29733" s="142"/>
      <c r="S29733" s="139"/>
    </row>
    <row r="29734" spans="2:19" ht="15.75" customHeight="1" x14ac:dyDescent="0.25">
      <c r="B29734" s="106"/>
      <c r="C29734" s="106"/>
      <c r="D29734" s="139"/>
      <c r="P29734" s="142"/>
      <c r="Q29734" s="142"/>
      <c r="R29734" s="142"/>
      <c r="S29734" s="139"/>
    </row>
    <row r="29735" spans="2:19" ht="15.75" customHeight="1" x14ac:dyDescent="0.25">
      <c r="B29735" s="106"/>
      <c r="C29735" s="106"/>
      <c r="D29735" s="139"/>
      <c r="P29735" s="142"/>
      <c r="Q29735" s="142"/>
      <c r="R29735" s="142"/>
      <c r="S29735" s="139"/>
    </row>
    <row r="29736" spans="2:19" ht="15.75" customHeight="1" x14ac:dyDescent="0.25">
      <c r="B29736" s="106"/>
      <c r="C29736" s="106"/>
      <c r="D29736" s="139"/>
      <c r="P29736" s="142"/>
      <c r="Q29736" s="142"/>
      <c r="R29736" s="142"/>
      <c r="S29736" s="139"/>
    </row>
    <row r="29737" spans="2:19" ht="15.75" customHeight="1" x14ac:dyDescent="0.25">
      <c r="B29737" s="106"/>
      <c r="C29737" s="106"/>
      <c r="D29737" s="139"/>
      <c r="P29737" s="142"/>
      <c r="Q29737" s="142"/>
      <c r="R29737" s="142"/>
      <c r="S29737" s="139"/>
    </row>
    <row r="29738" spans="2:19" ht="15.75" customHeight="1" x14ac:dyDescent="0.25">
      <c r="B29738" s="106"/>
      <c r="C29738" s="106"/>
      <c r="D29738" s="139"/>
      <c r="P29738" s="142"/>
      <c r="Q29738" s="142"/>
      <c r="R29738" s="142"/>
      <c r="S29738" s="139"/>
    </row>
    <row r="29739" spans="2:19" ht="15.75" customHeight="1" x14ac:dyDescent="0.25">
      <c r="B29739" s="106"/>
      <c r="C29739" s="106"/>
      <c r="D29739" s="139"/>
      <c r="P29739" s="142"/>
      <c r="Q29739" s="142"/>
      <c r="R29739" s="142"/>
      <c r="S29739" s="139"/>
    </row>
    <row r="29740" spans="2:19" ht="15.75" customHeight="1" x14ac:dyDescent="0.25">
      <c r="B29740" s="106"/>
      <c r="C29740" s="106"/>
      <c r="D29740" s="139"/>
      <c r="P29740" s="142"/>
      <c r="Q29740" s="142"/>
      <c r="R29740" s="142"/>
      <c r="S29740" s="139"/>
    </row>
    <row r="29741" spans="2:19" ht="15.75" customHeight="1" x14ac:dyDescent="0.25">
      <c r="B29741" s="106"/>
      <c r="C29741" s="106"/>
      <c r="D29741" s="139"/>
      <c r="P29741" s="142"/>
      <c r="Q29741" s="142"/>
      <c r="R29741" s="142"/>
      <c r="S29741" s="139"/>
    </row>
    <row r="29742" spans="2:19" ht="15.75" customHeight="1" x14ac:dyDescent="0.25">
      <c r="B29742" s="106"/>
      <c r="C29742" s="106"/>
      <c r="D29742" s="139"/>
      <c r="P29742" s="142"/>
      <c r="Q29742" s="142"/>
      <c r="R29742" s="142"/>
      <c r="S29742" s="139"/>
    </row>
    <row r="29743" spans="2:19" ht="15.75" customHeight="1" x14ac:dyDescent="0.25">
      <c r="B29743" s="106"/>
      <c r="C29743" s="106"/>
      <c r="D29743" s="139"/>
      <c r="P29743" s="142"/>
      <c r="Q29743" s="142"/>
      <c r="R29743" s="142"/>
      <c r="S29743" s="139"/>
    </row>
    <row r="29744" spans="2:19" ht="15.75" customHeight="1" x14ac:dyDescent="0.25">
      <c r="B29744" s="106"/>
      <c r="C29744" s="106"/>
      <c r="D29744" s="139"/>
      <c r="P29744" s="142"/>
      <c r="Q29744" s="142"/>
      <c r="R29744" s="142"/>
      <c r="S29744" s="139"/>
    </row>
    <row r="29745" spans="2:19" ht="15.75" customHeight="1" x14ac:dyDescent="0.25">
      <c r="B29745" s="106"/>
      <c r="C29745" s="106"/>
      <c r="D29745" s="139"/>
      <c r="P29745" s="142"/>
      <c r="Q29745" s="142"/>
      <c r="R29745" s="142"/>
      <c r="S29745" s="139"/>
    </row>
    <row r="29746" spans="2:19" ht="15.75" customHeight="1" x14ac:dyDescent="0.25">
      <c r="B29746" s="106"/>
      <c r="C29746" s="106"/>
      <c r="D29746" s="139"/>
      <c r="P29746" s="142"/>
      <c r="Q29746" s="142"/>
      <c r="R29746" s="142"/>
      <c r="S29746" s="139"/>
    </row>
    <row r="29747" spans="2:19" ht="15.75" customHeight="1" x14ac:dyDescent="0.25">
      <c r="B29747" s="106"/>
      <c r="C29747" s="106"/>
      <c r="D29747" s="139"/>
      <c r="P29747" s="142"/>
      <c r="Q29747" s="142"/>
      <c r="R29747" s="142"/>
      <c r="S29747" s="139"/>
    </row>
    <row r="29748" spans="2:19" ht="15.75" customHeight="1" x14ac:dyDescent="0.25">
      <c r="B29748" s="106"/>
      <c r="C29748" s="106"/>
      <c r="D29748" s="139"/>
      <c r="P29748" s="142"/>
      <c r="Q29748" s="142"/>
      <c r="R29748" s="142"/>
      <c r="S29748" s="139"/>
    </row>
    <row r="29749" spans="2:19" ht="15.75" customHeight="1" x14ac:dyDescent="0.25">
      <c r="B29749" s="106"/>
      <c r="C29749" s="106"/>
      <c r="D29749" s="139"/>
      <c r="P29749" s="142"/>
      <c r="Q29749" s="142"/>
      <c r="R29749" s="142"/>
      <c r="S29749" s="139"/>
    </row>
    <row r="29750" spans="2:19" ht="15.75" customHeight="1" x14ac:dyDescent="0.25">
      <c r="B29750" s="106"/>
      <c r="C29750" s="106"/>
      <c r="D29750" s="139"/>
      <c r="P29750" s="142"/>
      <c r="Q29750" s="142"/>
      <c r="R29750" s="142"/>
      <c r="S29750" s="139"/>
    </row>
    <row r="29751" spans="2:19" ht="15.75" customHeight="1" x14ac:dyDescent="0.25">
      <c r="B29751" s="106"/>
      <c r="C29751" s="106"/>
      <c r="D29751" s="139"/>
      <c r="P29751" s="142"/>
      <c r="Q29751" s="142"/>
      <c r="R29751" s="142"/>
      <c r="S29751" s="139"/>
    </row>
    <row r="29752" spans="2:19" ht="15.75" customHeight="1" x14ac:dyDescent="0.25">
      <c r="B29752" s="106"/>
      <c r="C29752" s="106"/>
      <c r="D29752" s="139"/>
      <c r="P29752" s="142"/>
      <c r="Q29752" s="142"/>
      <c r="R29752" s="142"/>
      <c r="S29752" s="139"/>
    </row>
    <row r="29753" spans="2:19" ht="15.75" customHeight="1" x14ac:dyDescent="0.25">
      <c r="B29753" s="106"/>
      <c r="C29753" s="106"/>
      <c r="D29753" s="139"/>
      <c r="P29753" s="142"/>
      <c r="Q29753" s="142"/>
      <c r="R29753" s="142"/>
      <c r="S29753" s="139"/>
    </row>
    <row r="29754" spans="2:19" ht="15.75" customHeight="1" x14ac:dyDescent="0.25">
      <c r="B29754" s="106"/>
      <c r="C29754" s="106"/>
      <c r="D29754" s="139"/>
      <c r="P29754" s="142"/>
      <c r="Q29754" s="142"/>
      <c r="R29754" s="142"/>
      <c r="S29754" s="139"/>
    </row>
    <row r="29755" spans="2:19" ht="15.75" customHeight="1" x14ac:dyDescent="0.25">
      <c r="B29755" s="106"/>
      <c r="C29755" s="106"/>
      <c r="D29755" s="139"/>
      <c r="P29755" s="142"/>
      <c r="Q29755" s="142"/>
      <c r="R29755" s="142"/>
      <c r="S29755" s="139"/>
    </row>
    <row r="29756" spans="2:19" ht="15.75" customHeight="1" x14ac:dyDescent="0.25">
      <c r="B29756" s="106"/>
      <c r="C29756" s="106"/>
      <c r="D29756" s="139"/>
      <c r="P29756" s="142"/>
      <c r="Q29756" s="142"/>
      <c r="R29756" s="142"/>
      <c r="S29756" s="139"/>
    </row>
    <row r="29757" spans="2:19" ht="15.75" customHeight="1" x14ac:dyDescent="0.25">
      <c r="B29757" s="106"/>
      <c r="C29757" s="106"/>
      <c r="D29757" s="139"/>
      <c r="P29757" s="142"/>
      <c r="Q29757" s="142"/>
      <c r="R29757" s="142"/>
      <c r="S29757" s="139"/>
    </row>
    <row r="29758" spans="2:19" ht="15.75" customHeight="1" x14ac:dyDescent="0.25">
      <c r="B29758" s="106"/>
      <c r="C29758" s="106"/>
      <c r="D29758" s="139"/>
      <c r="P29758" s="142"/>
      <c r="Q29758" s="142"/>
      <c r="R29758" s="142"/>
      <c r="S29758" s="139"/>
    </row>
    <row r="29759" spans="2:19" ht="15.75" customHeight="1" x14ac:dyDescent="0.25">
      <c r="B29759" s="106"/>
      <c r="C29759" s="106"/>
      <c r="D29759" s="139"/>
      <c r="P29759" s="142"/>
      <c r="Q29759" s="142"/>
      <c r="R29759" s="142"/>
      <c r="S29759" s="139"/>
    </row>
    <row r="29760" spans="2:19" ht="15.75" customHeight="1" x14ac:dyDescent="0.25">
      <c r="B29760" s="106"/>
      <c r="C29760" s="106"/>
      <c r="D29760" s="139"/>
      <c r="P29760" s="142"/>
      <c r="Q29760" s="142"/>
      <c r="R29760" s="142"/>
      <c r="S29760" s="139"/>
    </row>
    <row r="29761" spans="2:19" ht="15.75" customHeight="1" x14ac:dyDescent="0.25">
      <c r="B29761" s="106"/>
      <c r="C29761" s="106"/>
      <c r="D29761" s="139"/>
      <c r="P29761" s="142"/>
      <c r="Q29761" s="142"/>
      <c r="R29761" s="142"/>
      <c r="S29761" s="139"/>
    </row>
    <row r="29762" spans="2:19" ht="15.75" customHeight="1" x14ac:dyDescent="0.25">
      <c r="B29762" s="106"/>
      <c r="C29762" s="106"/>
      <c r="D29762" s="139"/>
      <c r="P29762" s="142"/>
      <c r="Q29762" s="142"/>
      <c r="R29762" s="142"/>
      <c r="S29762" s="139"/>
    </row>
    <row r="29763" spans="2:19" ht="15.75" customHeight="1" x14ac:dyDescent="0.25">
      <c r="B29763" s="106"/>
      <c r="C29763" s="106"/>
      <c r="D29763" s="139"/>
      <c r="P29763" s="142"/>
      <c r="Q29763" s="142"/>
      <c r="R29763" s="142"/>
      <c r="S29763" s="139"/>
    </row>
    <row r="29764" spans="2:19" ht="15.75" customHeight="1" x14ac:dyDescent="0.25">
      <c r="B29764" s="106"/>
      <c r="C29764" s="106"/>
      <c r="D29764" s="139"/>
      <c r="P29764" s="142"/>
      <c r="Q29764" s="142"/>
      <c r="R29764" s="142"/>
      <c r="S29764" s="139"/>
    </row>
    <row r="29765" spans="2:19" ht="15.75" customHeight="1" x14ac:dyDescent="0.25">
      <c r="B29765" s="106"/>
      <c r="C29765" s="106"/>
      <c r="D29765" s="139"/>
      <c r="P29765" s="142"/>
      <c r="Q29765" s="142"/>
      <c r="R29765" s="142"/>
      <c r="S29765" s="139"/>
    </row>
    <row r="29766" spans="2:19" ht="15.75" customHeight="1" x14ac:dyDescent="0.25">
      <c r="B29766" s="106"/>
      <c r="C29766" s="106"/>
      <c r="D29766" s="139"/>
      <c r="P29766" s="142"/>
      <c r="Q29766" s="142"/>
      <c r="R29766" s="142"/>
      <c r="S29766" s="139"/>
    </row>
    <row r="29767" spans="2:19" ht="15.75" customHeight="1" x14ac:dyDescent="0.25">
      <c r="B29767" s="106"/>
      <c r="C29767" s="106"/>
      <c r="D29767" s="139"/>
      <c r="P29767" s="142"/>
      <c r="Q29767" s="142"/>
      <c r="R29767" s="142"/>
      <c r="S29767" s="139"/>
    </row>
    <row r="29768" spans="2:19" ht="15.75" customHeight="1" x14ac:dyDescent="0.25">
      <c r="B29768" s="106"/>
      <c r="C29768" s="106"/>
      <c r="D29768" s="139"/>
      <c r="P29768" s="142"/>
      <c r="Q29768" s="142"/>
      <c r="R29768" s="142"/>
      <c r="S29768" s="139"/>
    </row>
    <row r="29769" spans="2:19" ht="15.75" customHeight="1" x14ac:dyDescent="0.25">
      <c r="B29769" s="106"/>
      <c r="C29769" s="106"/>
      <c r="D29769" s="139"/>
      <c r="P29769" s="142"/>
      <c r="Q29769" s="142"/>
      <c r="R29769" s="142"/>
      <c r="S29769" s="139"/>
    </row>
    <row r="29770" spans="2:19" ht="15.75" customHeight="1" x14ac:dyDescent="0.25">
      <c r="B29770" s="106"/>
      <c r="C29770" s="106"/>
      <c r="D29770" s="139"/>
      <c r="P29770" s="142"/>
      <c r="Q29770" s="142"/>
      <c r="R29770" s="142"/>
      <c r="S29770" s="139"/>
    </row>
    <row r="29771" spans="2:19" ht="15.75" customHeight="1" x14ac:dyDescent="0.25">
      <c r="B29771" s="106"/>
      <c r="C29771" s="106"/>
      <c r="D29771" s="139"/>
      <c r="P29771" s="142"/>
      <c r="Q29771" s="142"/>
      <c r="R29771" s="142"/>
      <c r="S29771" s="139"/>
    </row>
    <row r="29772" spans="2:19" ht="15.75" customHeight="1" x14ac:dyDescent="0.25">
      <c r="B29772" s="106"/>
      <c r="C29772" s="106"/>
      <c r="D29772" s="139"/>
      <c r="P29772" s="142"/>
      <c r="Q29772" s="142"/>
      <c r="R29772" s="142"/>
      <c r="S29772" s="139"/>
    </row>
    <row r="29773" spans="2:19" ht="15.75" customHeight="1" x14ac:dyDescent="0.25">
      <c r="B29773" s="106"/>
      <c r="C29773" s="106"/>
      <c r="D29773" s="139"/>
      <c r="P29773" s="142"/>
      <c r="Q29773" s="142"/>
      <c r="R29773" s="142"/>
      <c r="S29773" s="139"/>
    </row>
    <row r="29774" spans="2:19" ht="15.75" customHeight="1" x14ac:dyDescent="0.25">
      <c r="B29774" s="106"/>
      <c r="C29774" s="106"/>
      <c r="D29774" s="139"/>
      <c r="P29774" s="142"/>
      <c r="Q29774" s="142"/>
      <c r="R29774" s="142"/>
      <c r="S29774" s="139"/>
    </row>
    <row r="29775" spans="2:19" ht="15.75" customHeight="1" x14ac:dyDescent="0.25">
      <c r="B29775" s="106"/>
      <c r="C29775" s="106"/>
      <c r="D29775" s="139"/>
      <c r="P29775" s="142"/>
      <c r="Q29775" s="142"/>
      <c r="R29775" s="142"/>
      <c r="S29775" s="139"/>
    </row>
    <row r="29776" spans="2:19" ht="15.75" customHeight="1" x14ac:dyDescent="0.25">
      <c r="B29776" s="106"/>
      <c r="C29776" s="106"/>
      <c r="D29776" s="139"/>
      <c r="P29776" s="142"/>
      <c r="Q29776" s="142"/>
      <c r="R29776" s="142"/>
      <c r="S29776" s="139"/>
    </row>
    <row r="29777" spans="2:19" ht="15.75" customHeight="1" x14ac:dyDescent="0.25">
      <c r="B29777" s="106"/>
      <c r="C29777" s="106"/>
      <c r="D29777" s="139"/>
      <c r="P29777" s="142"/>
      <c r="Q29777" s="142"/>
      <c r="R29777" s="142"/>
      <c r="S29777" s="139"/>
    </row>
    <row r="29778" spans="2:19" ht="15.75" customHeight="1" x14ac:dyDescent="0.25">
      <c r="B29778" s="106"/>
      <c r="C29778" s="106"/>
      <c r="D29778" s="139"/>
      <c r="P29778" s="142"/>
      <c r="Q29778" s="142"/>
      <c r="R29778" s="142"/>
      <c r="S29778" s="139"/>
    </row>
    <row r="29779" spans="2:19" ht="15.75" customHeight="1" x14ac:dyDescent="0.25">
      <c r="B29779" s="106"/>
      <c r="C29779" s="106"/>
      <c r="D29779" s="139"/>
      <c r="P29779" s="142"/>
      <c r="Q29779" s="142"/>
      <c r="R29779" s="142"/>
      <c r="S29779" s="139"/>
    </row>
    <row r="29780" spans="2:19" ht="15.75" customHeight="1" x14ac:dyDescent="0.25">
      <c r="B29780" s="106"/>
      <c r="C29780" s="106"/>
      <c r="D29780" s="139"/>
      <c r="P29780" s="142"/>
      <c r="Q29780" s="142"/>
      <c r="R29780" s="142"/>
      <c r="S29780" s="139"/>
    </row>
    <row r="29781" spans="2:19" ht="15.75" customHeight="1" x14ac:dyDescent="0.25">
      <c r="B29781" s="106"/>
      <c r="C29781" s="106"/>
      <c r="D29781" s="139"/>
      <c r="P29781" s="142"/>
      <c r="Q29781" s="142"/>
      <c r="R29781" s="142"/>
      <c r="S29781" s="139"/>
    </row>
    <row r="29782" spans="2:19" ht="15.75" customHeight="1" x14ac:dyDescent="0.25">
      <c r="B29782" s="106"/>
      <c r="C29782" s="106"/>
      <c r="D29782" s="139"/>
      <c r="P29782" s="142"/>
      <c r="Q29782" s="142"/>
      <c r="R29782" s="142"/>
      <c r="S29782" s="139"/>
    </row>
    <row r="29783" spans="2:19" ht="15.75" customHeight="1" x14ac:dyDescent="0.25">
      <c r="B29783" s="106"/>
      <c r="C29783" s="106"/>
      <c r="D29783" s="139"/>
      <c r="P29783" s="142"/>
      <c r="Q29783" s="142"/>
      <c r="R29783" s="142"/>
      <c r="S29783" s="139"/>
    </row>
    <row r="29784" spans="2:19" ht="15.75" customHeight="1" x14ac:dyDescent="0.25">
      <c r="B29784" s="106"/>
      <c r="C29784" s="106"/>
      <c r="D29784" s="139"/>
      <c r="P29784" s="142"/>
      <c r="Q29784" s="142"/>
      <c r="R29784" s="142"/>
      <c r="S29784" s="139"/>
    </row>
    <row r="29785" spans="2:19" ht="15.75" customHeight="1" x14ac:dyDescent="0.25">
      <c r="B29785" s="106"/>
      <c r="C29785" s="106"/>
      <c r="D29785" s="139"/>
      <c r="P29785" s="142"/>
      <c r="Q29785" s="142"/>
      <c r="R29785" s="142"/>
      <c r="S29785" s="139"/>
    </row>
    <row r="29786" spans="2:19" ht="15.75" customHeight="1" x14ac:dyDescent="0.25">
      <c r="B29786" s="106"/>
      <c r="C29786" s="106"/>
      <c r="D29786" s="139"/>
      <c r="P29786" s="142"/>
      <c r="Q29786" s="142"/>
      <c r="R29786" s="142"/>
      <c r="S29786" s="139"/>
    </row>
    <row r="29787" spans="2:19" ht="15.75" customHeight="1" x14ac:dyDescent="0.25">
      <c r="B29787" s="106"/>
      <c r="C29787" s="106"/>
      <c r="D29787" s="139"/>
      <c r="P29787" s="142"/>
      <c r="Q29787" s="142"/>
      <c r="R29787" s="142"/>
      <c r="S29787" s="139"/>
    </row>
    <row r="29788" spans="2:19" ht="15.75" customHeight="1" x14ac:dyDescent="0.25">
      <c r="B29788" s="106"/>
      <c r="C29788" s="106"/>
      <c r="D29788" s="139"/>
      <c r="P29788" s="142"/>
      <c r="Q29788" s="142"/>
      <c r="R29788" s="142"/>
      <c r="S29788" s="139"/>
    </row>
    <row r="29789" spans="2:19" ht="15.75" customHeight="1" x14ac:dyDescent="0.25">
      <c r="B29789" s="106"/>
      <c r="C29789" s="106"/>
      <c r="D29789" s="139"/>
      <c r="P29789" s="142"/>
      <c r="Q29789" s="142"/>
      <c r="R29789" s="142"/>
      <c r="S29789" s="139"/>
    </row>
    <row r="29790" spans="2:19" ht="15.75" customHeight="1" x14ac:dyDescent="0.25">
      <c r="B29790" s="106"/>
      <c r="C29790" s="106"/>
      <c r="D29790" s="139"/>
      <c r="P29790" s="142"/>
      <c r="Q29790" s="142"/>
      <c r="R29790" s="142"/>
      <c r="S29790" s="139"/>
    </row>
    <row r="29791" spans="2:19" ht="15.75" customHeight="1" x14ac:dyDescent="0.25">
      <c r="B29791" s="106"/>
      <c r="C29791" s="106"/>
      <c r="D29791" s="139"/>
      <c r="P29791" s="142"/>
      <c r="Q29791" s="142"/>
      <c r="R29791" s="142"/>
      <c r="S29791" s="139"/>
    </row>
    <row r="29792" spans="2:19" ht="15.75" customHeight="1" x14ac:dyDescent="0.25">
      <c r="B29792" s="106"/>
      <c r="C29792" s="106"/>
      <c r="D29792" s="139"/>
      <c r="P29792" s="142"/>
      <c r="Q29792" s="142"/>
      <c r="R29792" s="142"/>
      <c r="S29792" s="139"/>
    </row>
    <row r="29793" spans="2:19" ht="15.75" customHeight="1" x14ac:dyDescent="0.25">
      <c r="B29793" s="106"/>
      <c r="C29793" s="106"/>
      <c r="D29793" s="139"/>
      <c r="P29793" s="142"/>
      <c r="Q29793" s="142"/>
      <c r="R29793" s="142"/>
      <c r="S29793" s="139"/>
    </row>
    <row r="29794" spans="2:19" ht="15.75" customHeight="1" x14ac:dyDescent="0.25">
      <c r="B29794" s="106"/>
      <c r="C29794" s="106"/>
      <c r="D29794" s="139"/>
      <c r="P29794" s="142"/>
      <c r="Q29794" s="142"/>
      <c r="R29794" s="142"/>
      <c r="S29794" s="139"/>
    </row>
    <row r="29795" spans="2:19" ht="15.75" customHeight="1" x14ac:dyDescent="0.25">
      <c r="B29795" s="106"/>
      <c r="C29795" s="106"/>
      <c r="D29795" s="139"/>
      <c r="P29795" s="142"/>
      <c r="Q29795" s="142"/>
      <c r="R29795" s="142"/>
      <c r="S29795" s="139"/>
    </row>
    <row r="29796" spans="2:19" ht="15.75" customHeight="1" x14ac:dyDescent="0.25">
      <c r="B29796" s="106"/>
      <c r="C29796" s="106"/>
      <c r="D29796" s="139"/>
      <c r="P29796" s="142"/>
      <c r="Q29796" s="142"/>
      <c r="R29796" s="142"/>
      <c r="S29796" s="139"/>
    </row>
    <row r="29797" spans="2:19" ht="15.75" customHeight="1" x14ac:dyDescent="0.25">
      <c r="B29797" s="106"/>
      <c r="C29797" s="106"/>
      <c r="D29797" s="139"/>
      <c r="P29797" s="142"/>
      <c r="Q29797" s="142"/>
      <c r="R29797" s="142"/>
      <c r="S29797" s="139"/>
    </row>
    <row r="29798" spans="2:19" ht="15.75" customHeight="1" x14ac:dyDescent="0.25">
      <c r="B29798" s="106"/>
      <c r="C29798" s="106"/>
      <c r="D29798" s="139"/>
      <c r="P29798" s="142"/>
      <c r="Q29798" s="142"/>
      <c r="R29798" s="142"/>
      <c r="S29798" s="139"/>
    </row>
    <row r="29799" spans="2:19" ht="15.75" customHeight="1" x14ac:dyDescent="0.25">
      <c r="B29799" s="106"/>
      <c r="C29799" s="106"/>
      <c r="D29799" s="139"/>
      <c r="P29799" s="142"/>
      <c r="Q29799" s="142"/>
      <c r="R29799" s="142"/>
      <c r="S29799" s="139"/>
    </row>
    <row r="29800" spans="2:19" ht="15.75" customHeight="1" x14ac:dyDescent="0.25">
      <c r="B29800" s="106"/>
      <c r="C29800" s="106"/>
      <c r="D29800" s="139"/>
      <c r="P29800" s="142"/>
      <c r="Q29800" s="142"/>
      <c r="R29800" s="142"/>
      <c r="S29800" s="139"/>
    </row>
    <row r="29801" spans="2:19" ht="15.75" customHeight="1" x14ac:dyDescent="0.25">
      <c r="B29801" s="106"/>
      <c r="C29801" s="106"/>
      <c r="D29801" s="139"/>
      <c r="P29801" s="142"/>
      <c r="Q29801" s="142"/>
      <c r="R29801" s="142"/>
      <c r="S29801" s="139"/>
    </row>
    <row r="29802" spans="2:19" ht="15.75" customHeight="1" x14ac:dyDescent="0.25">
      <c r="B29802" s="106"/>
      <c r="C29802" s="106"/>
      <c r="D29802" s="139"/>
      <c r="P29802" s="142"/>
      <c r="Q29802" s="142"/>
      <c r="R29802" s="142"/>
      <c r="S29802" s="139"/>
    </row>
    <row r="29803" spans="2:19" ht="15.75" customHeight="1" x14ac:dyDescent="0.25">
      <c r="B29803" s="106"/>
      <c r="C29803" s="106"/>
      <c r="D29803" s="139"/>
      <c r="P29803" s="142"/>
      <c r="Q29803" s="142"/>
      <c r="R29803" s="142"/>
      <c r="S29803" s="139"/>
    </row>
    <row r="29804" spans="2:19" ht="15.75" customHeight="1" x14ac:dyDescent="0.25">
      <c r="B29804" s="106"/>
      <c r="C29804" s="106"/>
      <c r="D29804" s="139"/>
      <c r="P29804" s="142"/>
      <c r="Q29804" s="142"/>
      <c r="R29804" s="142"/>
      <c r="S29804" s="139"/>
    </row>
    <row r="29805" spans="2:19" ht="15.75" customHeight="1" x14ac:dyDescent="0.25">
      <c r="B29805" s="106"/>
      <c r="C29805" s="106"/>
      <c r="D29805" s="139"/>
      <c r="P29805" s="142"/>
      <c r="Q29805" s="142"/>
      <c r="R29805" s="142"/>
      <c r="S29805" s="139"/>
    </row>
    <row r="29806" spans="2:19" ht="15.75" customHeight="1" x14ac:dyDescent="0.25">
      <c r="B29806" s="106"/>
      <c r="C29806" s="106"/>
      <c r="D29806" s="139"/>
      <c r="P29806" s="142"/>
      <c r="Q29806" s="142"/>
      <c r="R29806" s="142"/>
      <c r="S29806" s="139"/>
    </row>
    <row r="29807" spans="2:19" ht="15.75" customHeight="1" x14ac:dyDescent="0.25">
      <c r="B29807" s="106"/>
      <c r="C29807" s="106"/>
      <c r="D29807" s="139"/>
      <c r="P29807" s="142"/>
      <c r="Q29807" s="142"/>
      <c r="R29807" s="142"/>
      <c r="S29807" s="139"/>
    </row>
    <row r="29808" spans="2:19" ht="15.75" customHeight="1" x14ac:dyDescent="0.25">
      <c r="B29808" s="106"/>
      <c r="C29808" s="106"/>
      <c r="D29808" s="139"/>
      <c r="P29808" s="142"/>
      <c r="Q29808" s="142"/>
      <c r="R29808" s="142"/>
      <c r="S29808" s="139"/>
    </row>
    <row r="29809" spans="2:19" ht="15.75" customHeight="1" x14ac:dyDescent="0.25">
      <c r="B29809" s="106"/>
      <c r="C29809" s="106"/>
      <c r="D29809" s="139"/>
      <c r="P29809" s="142"/>
      <c r="Q29809" s="142"/>
      <c r="R29809" s="142"/>
      <c r="S29809" s="139"/>
    </row>
    <row r="29810" spans="2:19" ht="15.75" customHeight="1" x14ac:dyDescent="0.25">
      <c r="B29810" s="106"/>
      <c r="C29810" s="106"/>
      <c r="D29810" s="139"/>
      <c r="P29810" s="142"/>
      <c r="Q29810" s="142"/>
      <c r="R29810" s="142"/>
      <c r="S29810" s="139"/>
    </row>
    <row r="29811" spans="2:19" ht="15.75" customHeight="1" x14ac:dyDescent="0.25">
      <c r="B29811" s="106"/>
      <c r="C29811" s="106"/>
      <c r="D29811" s="139"/>
      <c r="P29811" s="142"/>
      <c r="Q29811" s="142"/>
      <c r="R29811" s="142"/>
      <c r="S29811" s="139"/>
    </row>
    <row r="29812" spans="2:19" ht="15.75" customHeight="1" x14ac:dyDescent="0.25">
      <c r="B29812" s="106"/>
      <c r="C29812" s="106"/>
      <c r="D29812" s="139"/>
      <c r="P29812" s="142"/>
      <c r="Q29812" s="142"/>
      <c r="R29812" s="142"/>
      <c r="S29812" s="139"/>
    </row>
    <row r="29813" spans="2:19" ht="15.75" customHeight="1" x14ac:dyDescent="0.25">
      <c r="B29813" s="106"/>
      <c r="C29813" s="106"/>
      <c r="D29813" s="139"/>
      <c r="P29813" s="142"/>
      <c r="Q29813" s="142"/>
      <c r="R29813" s="142"/>
      <c r="S29813" s="139"/>
    </row>
    <row r="29814" spans="2:19" ht="15.75" customHeight="1" x14ac:dyDescent="0.25">
      <c r="B29814" s="106"/>
      <c r="C29814" s="106"/>
      <c r="D29814" s="139"/>
      <c r="P29814" s="142"/>
      <c r="Q29814" s="142"/>
      <c r="R29814" s="142"/>
      <c r="S29814" s="139"/>
    </row>
    <row r="29815" spans="2:19" ht="15.75" customHeight="1" x14ac:dyDescent="0.25">
      <c r="B29815" s="106"/>
      <c r="C29815" s="106"/>
      <c r="D29815" s="139"/>
      <c r="P29815" s="142"/>
      <c r="Q29815" s="142"/>
      <c r="R29815" s="142"/>
      <c r="S29815" s="139"/>
    </row>
    <row r="29816" spans="2:19" ht="15.75" customHeight="1" x14ac:dyDescent="0.25">
      <c r="B29816" s="106"/>
      <c r="C29816" s="106"/>
      <c r="D29816" s="139"/>
      <c r="P29816" s="142"/>
      <c r="Q29816" s="142"/>
      <c r="R29816" s="142"/>
      <c r="S29816" s="139"/>
    </row>
    <row r="29817" spans="2:19" ht="15.75" customHeight="1" x14ac:dyDescent="0.25">
      <c r="B29817" s="106"/>
      <c r="C29817" s="106"/>
      <c r="D29817" s="139"/>
      <c r="P29817" s="142"/>
      <c r="Q29817" s="142"/>
      <c r="R29817" s="142"/>
      <c r="S29817" s="139"/>
    </row>
    <row r="29818" spans="2:19" ht="15.75" customHeight="1" x14ac:dyDescent="0.25">
      <c r="B29818" s="106"/>
      <c r="C29818" s="106"/>
      <c r="D29818" s="139"/>
      <c r="P29818" s="142"/>
      <c r="Q29818" s="142"/>
      <c r="R29818" s="142"/>
      <c r="S29818" s="139"/>
    </row>
    <row r="29819" spans="2:19" ht="15.75" customHeight="1" x14ac:dyDescent="0.25">
      <c r="B29819" s="106"/>
      <c r="C29819" s="106"/>
      <c r="D29819" s="139"/>
      <c r="P29819" s="142"/>
      <c r="Q29819" s="142"/>
      <c r="R29819" s="142"/>
      <c r="S29819" s="139"/>
    </row>
    <row r="29820" spans="2:19" ht="15.75" customHeight="1" x14ac:dyDescent="0.25">
      <c r="B29820" s="106"/>
      <c r="C29820" s="106"/>
      <c r="D29820" s="139"/>
      <c r="P29820" s="142"/>
      <c r="Q29820" s="142"/>
      <c r="R29820" s="142"/>
      <c r="S29820" s="139"/>
    </row>
    <row r="29821" spans="2:19" ht="15.75" customHeight="1" x14ac:dyDescent="0.25">
      <c r="B29821" s="106"/>
      <c r="C29821" s="106"/>
      <c r="D29821" s="139"/>
      <c r="P29821" s="142"/>
      <c r="Q29821" s="142"/>
      <c r="R29821" s="142"/>
      <c r="S29821" s="139"/>
    </row>
    <row r="29822" spans="2:19" ht="15.75" customHeight="1" x14ac:dyDescent="0.25">
      <c r="B29822" s="106"/>
      <c r="C29822" s="106"/>
      <c r="D29822" s="139"/>
      <c r="P29822" s="142"/>
      <c r="Q29822" s="142"/>
      <c r="R29822" s="142"/>
      <c r="S29822" s="139"/>
    </row>
    <row r="29823" spans="2:19" ht="15.75" customHeight="1" x14ac:dyDescent="0.25">
      <c r="B29823" s="106"/>
      <c r="C29823" s="106"/>
      <c r="D29823" s="139"/>
      <c r="P29823" s="142"/>
      <c r="Q29823" s="142"/>
      <c r="R29823" s="142"/>
      <c r="S29823" s="139"/>
    </row>
    <row r="29824" spans="2:19" ht="15.75" customHeight="1" x14ac:dyDescent="0.25">
      <c r="B29824" s="106"/>
      <c r="C29824" s="106"/>
      <c r="D29824" s="139"/>
      <c r="P29824" s="142"/>
      <c r="Q29824" s="142"/>
      <c r="R29824" s="142"/>
      <c r="S29824" s="139"/>
    </row>
    <row r="29825" spans="2:19" ht="15.75" customHeight="1" x14ac:dyDescent="0.25">
      <c r="B29825" s="106"/>
      <c r="C29825" s="106"/>
      <c r="D29825" s="139"/>
      <c r="P29825" s="142"/>
      <c r="Q29825" s="142"/>
      <c r="R29825" s="142"/>
      <c r="S29825" s="139"/>
    </row>
    <row r="29826" spans="2:19" ht="15.75" customHeight="1" x14ac:dyDescent="0.25">
      <c r="B29826" s="106"/>
      <c r="C29826" s="106"/>
      <c r="D29826" s="139"/>
      <c r="P29826" s="142"/>
      <c r="Q29826" s="142"/>
      <c r="R29826" s="142"/>
      <c r="S29826" s="139"/>
    </row>
    <row r="29827" spans="2:19" ht="15.75" customHeight="1" x14ac:dyDescent="0.25">
      <c r="B29827" s="106"/>
      <c r="C29827" s="106"/>
      <c r="D29827" s="139"/>
      <c r="P29827" s="142"/>
      <c r="Q29827" s="142"/>
      <c r="R29827" s="142"/>
      <c r="S29827" s="139"/>
    </row>
    <row r="29828" spans="2:19" ht="15.75" customHeight="1" x14ac:dyDescent="0.25">
      <c r="B29828" s="106"/>
      <c r="C29828" s="106"/>
      <c r="D29828" s="139"/>
      <c r="P29828" s="142"/>
      <c r="Q29828" s="142"/>
      <c r="R29828" s="142"/>
      <c r="S29828" s="139"/>
    </row>
    <row r="29829" spans="2:19" ht="15.75" customHeight="1" x14ac:dyDescent="0.25">
      <c r="B29829" s="106"/>
      <c r="C29829" s="106"/>
      <c r="D29829" s="139"/>
      <c r="P29829" s="142"/>
      <c r="Q29829" s="142"/>
      <c r="R29829" s="142"/>
      <c r="S29829" s="139"/>
    </row>
    <row r="29830" spans="2:19" ht="15.75" customHeight="1" x14ac:dyDescent="0.25">
      <c r="B29830" s="106"/>
      <c r="C29830" s="106"/>
      <c r="D29830" s="139"/>
      <c r="P29830" s="142"/>
      <c r="Q29830" s="142"/>
      <c r="R29830" s="142"/>
      <c r="S29830" s="139"/>
    </row>
    <row r="29831" spans="2:19" ht="15.75" customHeight="1" x14ac:dyDescent="0.25">
      <c r="B29831" s="106"/>
      <c r="C29831" s="106"/>
      <c r="D29831" s="139"/>
      <c r="P29831" s="142"/>
      <c r="Q29831" s="142"/>
      <c r="R29831" s="142"/>
      <c r="S29831" s="139"/>
    </row>
    <row r="29832" spans="2:19" ht="15.75" customHeight="1" x14ac:dyDescent="0.25">
      <c r="B29832" s="106"/>
      <c r="C29832" s="106"/>
      <c r="D29832" s="139"/>
      <c r="P29832" s="142"/>
      <c r="Q29832" s="142"/>
      <c r="R29832" s="142"/>
      <c r="S29832" s="139"/>
    </row>
    <row r="29833" spans="2:19" ht="15.75" customHeight="1" x14ac:dyDescent="0.25">
      <c r="B29833" s="106"/>
      <c r="C29833" s="106"/>
      <c r="D29833" s="139"/>
      <c r="P29833" s="142"/>
      <c r="Q29833" s="142"/>
      <c r="R29833" s="142"/>
      <c r="S29833" s="139"/>
    </row>
    <row r="29834" spans="2:19" ht="15.75" customHeight="1" x14ac:dyDescent="0.25">
      <c r="B29834" s="106"/>
      <c r="C29834" s="106"/>
      <c r="D29834" s="139"/>
      <c r="P29834" s="142"/>
      <c r="Q29834" s="142"/>
      <c r="R29834" s="142"/>
      <c r="S29834" s="139"/>
    </row>
    <row r="29835" spans="2:19" ht="15.75" customHeight="1" x14ac:dyDescent="0.25">
      <c r="B29835" s="106"/>
      <c r="C29835" s="106"/>
      <c r="D29835" s="139"/>
      <c r="P29835" s="142"/>
      <c r="Q29835" s="142"/>
      <c r="R29835" s="142"/>
      <c r="S29835" s="139"/>
    </row>
    <row r="29836" spans="2:19" ht="15.75" customHeight="1" x14ac:dyDescent="0.25">
      <c r="B29836" s="106"/>
      <c r="C29836" s="106"/>
      <c r="D29836" s="139"/>
      <c r="P29836" s="142"/>
      <c r="Q29836" s="142"/>
      <c r="R29836" s="142"/>
      <c r="S29836" s="139"/>
    </row>
    <row r="29837" spans="2:19" ht="15.75" customHeight="1" x14ac:dyDescent="0.25">
      <c r="B29837" s="106"/>
      <c r="C29837" s="106"/>
      <c r="D29837" s="139"/>
      <c r="P29837" s="142"/>
      <c r="Q29837" s="142"/>
      <c r="R29837" s="142"/>
      <c r="S29837" s="139"/>
    </row>
    <row r="29838" spans="2:19" ht="15.75" customHeight="1" x14ac:dyDescent="0.25">
      <c r="B29838" s="106"/>
      <c r="C29838" s="106"/>
      <c r="D29838" s="139"/>
      <c r="P29838" s="142"/>
      <c r="Q29838" s="142"/>
      <c r="R29838" s="142"/>
      <c r="S29838" s="139"/>
    </row>
    <row r="29839" spans="2:19" ht="15.75" customHeight="1" x14ac:dyDescent="0.25">
      <c r="B29839" s="106"/>
      <c r="C29839" s="106"/>
      <c r="D29839" s="139"/>
      <c r="P29839" s="142"/>
      <c r="Q29839" s="142"/>
      <c r="R29839" s="142"/>
      <c r="S29839" s="139"/>
    </row>
    <row r="29840" spans="2:19" ht="15.75" customHeight="1" x14ac:dyDescent="0.25">
      <c r="B29840" s="106"/>
      <c r="C29840" s="106"/>
      <c r="D29840" s="139"/>
      <c r="P29840" s="142"/>
      <c r="Q29840" s="142"/>
      <c r="R29840" s="142"/>
      <c r="S29840" s="139"/>
    </row>
    <row r="29841" spans="2:19" ht="15.75" customHeight="1" x14ac:dyDescent="0.25">
      <c r="B29841" s="106"/>
      <c r="C29841" s="106"/>
      <c r="D29841" s="139"/>
      <c r="P29841" s="142"/>
      <c r="Q29841" s="142"/>
      <c r="R29841" s="142"/>
      <c r="S29841" s="139"/>
    </row>
    <row r="29842" spans="2:19" ht="15.75" customHeight="1" x14ac:dyDescent="0.25">
      <c r="B29842" s="106"/>
      <c r="C29842" s="106"/>
      <c r="D29842" s="139"/>
      <c r="P29842" s="142"/>
      <c r="Q29842" s="142"/>
      <c r="R29842" s="142"/>
      <c r="S29842" s="139"/>
    </row>
    <row r="29843" spans="2:19" ht="15.75" customHeight="1" x14ac:dyDescent="0.25">
      <c r="B29843" s="106"/>
      <c r="C29843" s="106"/>
      <c r="D29843" s="139"/>
      <c r="P29843" s="142"/>
      <c r="Q29843" s="142"/>
      <c r="R29843" s="142"/>
      <c r="S29843" s="139"/>
    </row>
    <row r="29844" spans="2:19" ht="15.75" customHeight="1" x14ac:dyDescent="0.25">
      <c r="B29844" s="106"/>
      <c r="C29844" s="106"/>
      <c r="D29844" s="139"/>
      <c r="P29844" s="142"/>
      <c r="Q29844" s="142"/>
      <c r="R29844" s="142"/>
      <c r="S29844" s="139"/>
    </row>
    <row r="29845" spans="2:19" ht="15.75" customHeight="1" x14ac:dyDescent="0.25">
      <c r="B29845" s="106"/>
      <c r="C29845" s="106"/>
      <c r="D29845" s="139"/>
      <c r="P29845" s="142"/>
      <c r="Q29845" s="142"/>
      <c r="R29845" s="142"/>
      <c r="S29845" s="139"/>
    </row>
    <row r="29846" spans="2:19" ht="15.75" customHeight="1" x14ac:dyDescent="0.25">
      <c r="B29846" s="106"/>
      <c r="C29846" s="106"/>
      <c r="D29846" s="139"/>
      <c r="P29846" s="142"/>
      <c r="Q29846" s="142"/>
      <c r="R29846" s="142"/>
      <c r="S29846" s="139"/>
    </row>
    <row r="29847" spans="2:19" ht="15.75" customHeight="1" x14ac:dyDescent="0.25">
      <c r="B29847" s="106"/>
      <c r="C29847" s="106"/>
      <c r="D29847" s="139"/>
      <c r="P29847" s="142"/>
      <c r="Q29847" s="142"/>
      <c r="R29847" s="142"/>
      <c r="S29847" s="139"/>
    </row>
    <row r="29848" spans="2:19" ht="15.75" customHeight="1" x14ac:dyDescent="0.25">
      <c r="B29848" s="106"/>
      <c r="C29848" s="106"/>
      <c r="D29848" s="139"/>
      <c r="P29848" s="142"/>
      <c r="Q29848" s="142"/>
      <c r="R29848" s="142"/>
      <c r="S29848" s="139"/>
    </row>
    <row r="29849" spans="2:19" ht="15.75" customHeight="1" x14ac:dyDescent="0.25">
      <c r="B29849" s="106"/>
      <c r="C29849" s="106"/>
      <c r="D29849" s="139"/>
      <c r="P29849" s="142"/>
      <c r="Q29849" s="142"/>
      <c r="R29849" s="142"/>
      <c r="S29849" s="139"/>
    </row>
    <row r="29850" spans="2:19" ht="15.75" customHeight="1" x14ac:dyDescent="0.25">
      <c r="B29850" s="106"/>
      <c r="C29850" s="106"/>
      <c r="D29850" s="139"/>
      <c r="P29850" s="142"/>
      <c r="Q29850" s="142"/>
      <c r="R29850" s="142"/>
      <c r="S29850" s="139"/>
    </row>
    <row r="29851" spans="2:19" ht="15.75" customHeight="1" x14ac:dyDescent="0.25">
      <c r="B29851" s="106"/>
      <c r="C29851" s="106"/>
      <c r="D29851" s="139"/>
      <c r="P29851" s="142"/>
      <c r="Q29851" s="142"/>
      <c r="R29851" s="142"/>
      <c r="S29851" s="139"/>
    </row>
    <row r="29852" spans="2:19" ht="15.75" customHeight="1" x14ac:dyDescent="0.25">
      <c r="B29852" s="106"/>
      <c r="C29852" s="106"/>
      <c r="D29852" s="139"/>
      <c r="P29852" s="142"/>
      <c r="Q29852" s="142"/>
      <c r="R29852" s="142"/>
      <c r="S29852" s="139"/>
    </row>
    <row r="29853" spans="2:19" ht="15.75" customHeight="1" x14ac:dyDescent="0.25">
      <c r="B29853" s="106"/>
      <c r="C29853" s="106"/>
      <c r="D29853" s="139"/>
      <c r="P29853" s="142"/>
      <c r="Q29853" s="142"/>
      <c r="R29853" s="142"/>
      <c r="S29853" s="139"/>
    </row>
    <row r="29854" spans="2:19" ht="15.75" customHeight="1" x14ac:dyDescent="0.25">
      <c r="B29854" s="106"/>
      <c r="C29854" s="106"/>
      <c r="D29854" s="139"/>
      <c r="P29854" s="142"/>
      <c r="Q29854" s="142"/>
      <c r="R29854" s="142"/>
      <c r="S29854" s="139"/>
    </row>
    <row r="29855" spans="2:19" ht="15.75" customHeight="1" x14ac:dyDescent="0.25">
      <c r="B29855" s="106"/>
      <c r="C29855" s="106"/>
      <c r="D29855" s="139"/>
      <c r="P29855" s="142"/>
      <c r="Q29855" s="142"/>
      <c r="R29855" s="142"/>
      <c r="S29855" s="139"/>
    </row>
    <row r="29856" spans="2:19" ht="15.75" customHeight="1" x14ac:dyDescent="0.25">
      <c r="B29856" s="106"/>
      <c r="C29856" s="106"/>
      <c r="D29856" s="139"/>
      <c r="P29856" s="142"/>
      <c r="Q29856" s="142"/>
      <c r="R29856" s="142"/>
      <c r="S29856" s="139"/>
    </row>
    <row r="29857" spans="2:19" ht="15.75" customHeight="1" x14ac:dyDescent="0.25">
      <c r="B29857" s="106"/>
      <c r="C29857" s="106"/>
      <c r="D29857" s="139"/>
      <c r="P29857" s="142"/>
      <c r="Q29857" s="142"/>
      <c r="R29857" s="142"/>
      <c r="S29857" s="139"/>
    </row>
    <row r="29858" spans="2:19" ht="15.75" customHeight="1" x14ac:dyDescent="0.25">
      <c r="B29858" s="106"/>
      <c r="C29858" s="106"/>
      <c r="D29858" s="139"/>
      <c r="P29858" s="142"/>
      <c r="Q29858" s="142"/>
      <c r="R29858" s="142"/>
      <c r="S29858" s="139"/>
    </row>
    <row r="29859" spans="2:19" ht="15.75" customHeight="1" x14ac:dyDescent="0.25">
      <c r="B29859" s="106"/>
      <c r="C29859" s="106"/>
      <c r="D29859" s="139"/>
      <c r="P29859" s="142"/>
      <c r="Q29859" s="142"/>
      <c r="R29859" s="142"/>
      <c r="S29859" s="139"/>
    </row>
    <row r="29860" spans="2:19" ht="15.75" customHeight="1" x14ac:dyDescent="0.25">
      <c r="B29860" s="106"/>
      <c r="C29860" s="106"/>
      <c r="D29860" s="139"/>
      <c r="P29860" s="142"/>
      <c r="Q29860" s="142"/>
      <c r="R29860" s="142"/>
      <c r="S29860" s="139"/>
    </row>
    <row r="29861" spans="2:19" ht="15.75" customHeight="1" x14ac:dyDescent="0.25">
      <c r="B29861" s="106"/>
      <c r="C29861" s="106"/>
      <c r="D29861" s="139"/>
      <c r="P29861" s="142"/>
      <c r="Q29861" s="142"/>
      <c r="R29861" s="142"/>
      <c r="S29861" s="139"/>
    </row>
    <row r="29862" spans="2:19" ht="15.75" customHeight="1" x14ac:dyDescent="0.25">
      <c r="B29862" s="106"/>
      <c r="C29862" s="106"/>
      <c r="D29862" s="139"/>
      <c r="P29862" s="142"/>
      <c r="Q29862" s="142"/>
      <c r="R29862" s="142"/>
      <c r="S29862" s="139"/>
    </row>
    <row r="29863" spans="2:19" ht="15.75" customHeight="1" x14ac:dyDescent="0.25">
      <c r="B29863" s="106"/>
      <c r="C29863" s="106"/>
      <c r="D29863" s="139"/>
      <c r="P29863" s="142"/>
      <c r="Q29863" s="142"/>
      <c r="R29863" s="142"/>
      <c r="S29863" s="139"/>
    </row>
    <row r="29864" spans="2:19" ht="15.75" customHeight="1" x14ac:dyDescent="0.25">
      <c r="B29864" s="106"/>
      <c r="C29864" s="106"/>
      <c r="D29864" s="139"/>
      <c r="P29864" s="142"/>
      <c r="Q29864" s="142"/>
      <c r="R29864" s="142"/>
      <c r="S29864" s="139"/>
    </row>
    <row r="29865" spans="2:19" ht="15.75" customHeight="1" x14ac:dyDescent="0.25">
      <c r="B29865" s="106"/>
      <c r="C29865" s="106"/>
      <c r="D29865" s="139"/>
      <c r="P29865" s="142"/>
      <c r="Q29865" s="142"/>
      <c r="R29865" s="142"/>
      <c r="S29865" s="139"/>
    </row>
    <row r="29866" spans="2:19" ht="15.75" customHeight="1" x14ac:dyDescent="0.25">
      <c r="B29866" s="106"/>
      <c r="C29866" s="106"/>
      <c r="D29866" s="139"/>
      <c r="P29866" s="142"/>
      <c r="Q29866" s="142"/>
      <c r="R29866" s="142"/>
      <c r="S29866" s="139"/>
    </row>
    <row r="29867" spans="2:19" ht="15.75" customHeight="1" x14ac:dyDescent="0.25">
      <c r="B29867" s="106"/>
      <c r="C29867" s="106"/>
      <c r="D29867" s="139"/>
      <c r="P29867" s="142"/>
      <c r="Q29867" s="142"/>
      <c r="R29867" s="142"/>
      <c r="S29867" s="139"/>
    </row>
    <row r="29868" spans="2:19" ht="15.75" customHeight="1" x14ac:dyDescent="0.25">
      <c r="B29868" s="106"/>
      <c r="C29868" s="106"/>
      <c r="D29868" s="139"/>
      <c r="P29868" s="142"/>
      <c r="Q29868" s="142"/>
      <c r="R29868" s="142"/>
      <c r="S29868" s="139"/>
    </row>
    <row r="29869" spans="2:19" ht="15.75" customHeight="1" x14ac:dyDescent="0.25">
      <c r="B29869" s="106"/>
      <c r="C29869" s="106"/>
      <c r="D29869" s="139"/>
      <c r="P29869" s="142"/>
      <c r="Q29869" s="142"/>
      <c r="R29869" s="142"/>
      <c r="S29869" s="139"/>
    </row>
    <row r="29870" spans="2:19" ht="15.75" customHeight="1" x14ac:dyDescent="0.25">
      <c r="B29870" s="106"/>
      <c r="C29870" s="106"/>
      <c r="D29870" s="139"/>
      <c r="P29870" s="142"/>
      <c r="Q29870" s="142"/>
      <c r="R29870" s="142"/>
      <c r="S29870" s="139"/>
    </row>
    <row r="29871" spans="2:19" ht="15.75" customHeight="1" x14ac:dyDescent="0.25">
      <c r="B29871" s="106"/>
      <c r="C29871" s="106"/>
      <c r="D29871" s="139"/>
      <c r="P29871" s="142"/>
      <c r="Q29871" s="142"/>
      <c r="R29871" s="142"/>
      <c r="S29871" s="139"/>
    </row>
    <row r="29872" spans="2:19" ht="15.75" customHeight="1" x14ac:dyDescent="0.25">
      <c r="B29872" s="106"/>
      <c r="C29872" s="106"/>
      <c r="D29872" s="139"/>
      <c r="P29872" s="142"/>
      <c r="Q29872" s="142"/>
      <c r="R29872" s="142"/>
      <c r="S29872" s="139"/>
    </row>
    <row r="29873" spans="2:19" ht="15.75" customHeight="1" x14ac:dyDescent="0.25">
      <c r="B29873" s="106"/>
      <c r="C29873" s="106"/>
      <c r="D29873" s="139"/>
      <c r="P29873" s="142"/>
      <c r="Q29873" s="142"/>
      <c r="R29873" s="142"/>
      <c r="S29873" s="139"/>
    </row>
    <row r="29874" spans="2:19" ht="15.75" customHeight="1" x14ac:dyDescent="0.25">
      <c r="B29874" s="106"/>
      <c r="C29874" s="106"/>
      <c r="D29874" s="139"/>
      <c r="P29874" s="142"/>
      <c r="Q29874" s="142"/>
      <c r="R29874" s="142"/>
      <c r="S29874" s="139"/>
    </row>
    <row r="29875" spans="2:19" ht="15.75" customHeight="1" x14ac:dyDescent="0.25">
      <c r="B29875" s="106"/>
      <c r="C29875" s="106"/>
      <c r="D29875" s="139"/>
      <c r="P29875" s="142"/>
      <c r="Q29875" s="142"/>
      <c r="R29875" s="142"/>
      <c r="S29875" s="139"/>
    </row>
    <row r="29876" spans="2:19" ht="15.75" customHeight="1" x14ac:dyDescent="0.25">
      <c r="B29876" s="106"/>
      <c r="C29876" s="106"/>
      <c r="D29876" s="139"/>
      <c r="P29876" s="142"/>
      <c r="Q29876" s="142"/>
      <c r="R29876" s="142"/>
      <c r="S29876" s="139"/>
    </row>
    <row r="29877" spans="2:19" ht="15.75" customHeight="1" x14ac:dyDescent="0.25">
      <c r="B29877" s="106"/>
      <c r="C29877" s="106"/>
      <c r="D29877" s="139"/>
      <c r="P29877" s="142"/>
      <c r="Q29877" s="142"/>
      <c r="R29877" s="142"/>
      <c r="S29877" s="139"/>
    </row>
    <row r="29878" spans="2:19" ht="15.75" customHeight="1" x14ac:dyDescent="0.25">
      <c r="B29878" s="106"/>
      <c r="C29878" s="106"/>
      <c r="D29878" s="139"/>
      <c r="P29878" s="142"/>
      <c r="Q29878" s="142"/>
      <c r="R29878" s="142"/>
      <c r="S29878" s="139"/>
    </row>
    <row r="29879" spans="2:19" ht="15.75" customHeight="1" x14ac:dyDescent="0.25">
      <c r="B29879" s="106"/>
      <c r="C29879" s="106"/>
      <c r="D29879" s="139"/>
      <c r="P29879" s="142"/>
      <c r="Q29879" s="142"/>
      <c r="R29879" s="142"/>
      <c r="S29879" s="139"/>
    </row>
    <row r="29880" spans="2:19" ht="15.75" customHeight="1" x14ac:dyDescent="0.25">
      <c r="B29880" s="106"/>
      <c r="C29880" s="106"/>
      <c r="D29880" s="139"/>
      <c r="P29880" s="142"/>
      <c r="Q29880" s="142"/>
      <c r="R29880" s="142"/>
      <c r="S29880" s="139"/>
    </row>
    <row r="29881" spans="2:19" ht="15.75" customHeight="1" x14ac:dyDescent="0.25">
      <c r="B29881" s="106"/>
      <c r="C29881" s="106"/>
      <c r="D29881" s="139"/>
      <c r="P29881" s="142"/>
      <c r="Q29881" s="142"/>
      <c r="R29881" s="142"/>
      <c r="S29881" s="139"/>
    </row>
    <row r="29882" spans="2:19" ht="15.75" customHeight="1" x14ac:dyDescent="0.25">
      <c r="B29882" s="106"/>
      <c r="C29882" s="106"/>
      <c r="D29882" s="139"/>
      <c r="P29882" s="142"/>
      <c r="Q29882" s="142"/>
      <c r="R29882" s="142"/>
      <c r="S29882" s="139"/>
    </row>
    <row r="29883" spans="2:19" ht="15.75" customHeight="1" x14ac:dyDescent="0.25">
      <c r="B29883" s="106"/>
      <c r="C29883" s="106"/>
      <c r="D29883" s="139"/>
      <c r="P29883" s="142"/>
      <c r="Q29883" s="142"/>
      <c r="R29883" s="142"/>
      <c r="S29883" s="139"/>
    </row>
    <row r="29884" spans="2:19" ht="15.75" customHeight="1" x14ac:dyDescent="0.25">
      <c r="B29884" s="106"/>
      <c r="C29884" s="106"/>
      <c r="D29884" s="139"/>
      <c r="P29884" s="142"/>
      <c r="Q29884" s="142"/>
      <c r="R29884" s="142"/>
      <c r="S29884" s="139"/>
    </row>
    <row r="29885" spans="2:19" ht="15.75" customHeight="1" x14ac:dyDescent="0.25">
      <c r="B29885" s="106"/>
      <c r="C29885" s="106"/>
      <c r="D29885" s="139"/>
      <c r="P29885" s="142"/>
      <c r="Q29885" s="142"/>
      <c r="R29885" s="142"/>
      <c r="S29885" s="139"/>
    </row>
    <row r="29886" spans="2:19" ht="15.75" customHeight="1" x14ac:dyDescent="0.25">
      <c r="B29886" s="106"/>
      <c r="C29886" s="106"/>
      <c r="D29886" s="139"/>
      <c r="P29886" s="142"/>
      <c r="Q29886" s="142"/>
      <c r="R29886" s="142"/>
      <c r="S29886" s="139"/>
    </row>
    <row r="29887" spans="2:19" ht="15.75" customHeight="1" x14ac:dyDescent="0.25">
      <c r="B29887" s="106"/>
      <c r="C29887" s="106"/>
      <c r="D29887" s="139"/>
      <c r="P29887" s="142"/>
      <c r="Q29887" s="142"/>
      <c r="R29887" s="142"/>
      <c r="S29887" s="139"/>
    </row>
    <row r="29888" spans="2:19" ht="15.75" customHeight="1" x14ac:dyDescent="0.25">
      <c r="B29888" s="106"/>
      <c r="C29888" s="106"/>
      <c r="D29888" s="139"/>
      <c r="P29888" s="142"/>
      <c r="Q29888" s="142"/>
      <c r="R29888" s="142"/>
      <c r="S29888" s="139"/>
    </row>
    <row r="29889" spans="2:19" ht="15.75" customHeight="1" x14ac:dyDescent="0.25">
      <c r="B29889" s="106"/>
      <c r="C29889" s="106"/>
      <c r="D29889" s="139"/>
      <c r="P29889" s="142"/>
      <c r="Q29889" s="142"/>
      <c r="R29889" s="142"/>
      <c r="S29889" s="139"/>
    </row>
    <row r="29890" spans="2:19" ht="15.75" customHeight="1" x14ac:dyDescent="0.25">
      <c r="B29890" s="106"/>
      <c r="C29890" s="106"/>
      <c r="D29890" s="139"/>
      <c r="P29890" s="142"/>
      <c r="Q29890" s="142"/>
      <c r="R29890" s="142"/>
      <c r="S29890" s="139"/>
    </row>
    <row r="29891" spans="2:19" ht="15.75" customHeight="1" x14ac:dyDescent="0.25">
      <c r="B29891" s="106"/>
      <c r="C29891" s="106"/>
      <c r="D29891" s="139"/>
      <c r="P29891" s="142"/>
      <c r="Q29891" s="142"/>
      <c r="R29891" s="142"/>
      <c r="S29891" s="139"/>
    </row>
    <row r="29892" spans="2:19" ht="15.75" customHeight="1" x14ac:dyDescent="0.25">
      <c r="B29892" s="106"/>
      <c r="C29892" s="106"/>
      <c r="D29892" s="139"/>
      <c r="P29892" s="142"/>
      <c r="Q29892" s="142"/>
      <c r="R29892" s="142"/>
      <c r="S29892" s="139"/>
    </row>
    <row r="29893" spans="2:19" ht="15.75" customHeight="1" x14ac:dyDescent="0.25">
      <c r="B29893" s="106"/>
      <c r="C29893" s="106"/>
      <c r="D29893" s="139"/>
      <c r="P29893" s="142"/>
      <c r="Q29893" s="142"/>
      <c r="R29893" s="142"/>
      <c r="S29893" s="139"/>
    </row>
    <row r="29894" spans="2:19" ht="15.75" customHeight="1" x14ac:dyDescent="0.25">
      <c r="B29894" s="106"/>
      <c r="C29894" s="106"/>
      <c r="D29894" s="139"/>
      <c r="P29894" s="142"/>
      <c r="Q29894" s="142"/>
      <c r="R29894" s="142"/>
      <c r="S29894" s="139"/>
    </row>
    <row r="29895" spans="2:19" ht="15.75" customHeight="1" x14ac:dyDescent="0.25">
      <c r="B29895" s="106"/>
      <c r="C29895" s="106"/>
      <c r="D29895" s="139"/>
      <c r="P29895" s="142"/>
      <c r="Q29895" s="142"/>
      <c r="R29895" s="142"/>
      <c r="S29895" s="139"/>
    </row>
    <row r="29896" spans="2:19" ht="15.75" customHeight="1" x14ac:dyDescent="0.25">
      <c r="B29896" s="106"/>
      <c r="C29896" s="106"/>
      <c r="D29896" s="139"/>
      <c r="P29896" s="142"/>
      <c r="Q29896" s="142"/>
      <c r="R29896" s="142"/>
      <c r="S29896" s="139"/>
    </row>
    <row r="29897" spans="2:19" ht="15.75" customHeight="1" x14ac:dyDescent="0.25">
      <c r="B29897" s="106"/>
      <c r="C29897" s="106"/>
      <c r="D29897" s="139"/>
      <c r="P29897" s="142"/>
      <c r="Q29897" s="142"/>
      <c r="R29897" s="142"/>
      <c r="S29897" s="139"/>
    </row>
    <row r="29898" spans="2:19" ht="15.75" customHeight="1" x14ac:dyDescent="0.25">
      <c r="B29898" s="106"/>
      <c r="C29898" s="106"/>
      <c r="D29898" s="139"/>
      <c r="P29898" s="142"/>
      <c r="Q29898" s="142"/>
      <c r="R29898" s="142"/>
      <c r="S29898" s="139"/>
    </row>
    <row r="29899" spans="2:19" ht="15.75" customHeight="1" x14ac:dyDescent="0.25">
      <c r="B29899" s="106"/>
      <c r="C29899" s="106"/>
      <c r="D29899" s="139"/>
      <c r="P29899" s="142"/>
      <c r="Q29899" s="142"/>
      <c r="R29899" s="142"/>
      <c r="S29899" s="139"/>
    </row>
    <row r="29900" spans="2:19" ht="15.75" customHeight="1" x14ac:dyDescent="0.25">
      <c r="B29900" s="106"/>
      <c r="C29900" s="106"/>
      <c r="D29900" s="139"/>
      <c r="P29900" s="142"/>
      <c r="Q29900" s="142"/>
      <c r="R29900" s="142"/>
      <c r="S29900" s="139"/>
    </row>
    <row r="29901" spans="2:19" ht="15.75" customHeight="1" x14ac:dyDescent="0.25">
      <c r="B29901" s="106"/>
      <c r="C29901" s="106"/>
      <c r="D29901" s="139"/>
      <c r="P29901" s="142"/>
      <c r="Q29901" s="142"/>
      <c r="R29901" s="142"/>
      <c r="S29901" s="139"/>
    </row>
    <row r="29902" spans="2:19" ht="15.75" customHeight="1" x14ac:dyDescent="0.25">
      <c r="B29902" s="106"/>
      <c r="C29902" s="106"/>
      <c r="D29902" s="139"/>
      <c r="P29902" s="142"/>
      <c r="Q29902" s="142"/>
      <c r="R29902" s="142"/>
      <c r="S29902" s="139"/>
    </row>
    <row r="29903" spans="2:19" ht="15.75" customHeight="1" x14ac:dyDescent="0.25">
      <c r="B29903" s="106"/>
      <c r="C29903" s="106"/>
      <c r="D29903" s="139"/>
      <c r="P29903" s="142"/>
      <c r="Q29903" s="142"/>
      <c r="R29903" s="142"/>
      <c r="S29903" s="139"/>
    </row>
    <row r="29904" spans="2:19" ht="15.75" customHeight="1" x14ac:dyDescent="0.25">
      <c r="B29904" s="106"/>
      <c r="C29904" s="106"/>
      <c r="D29904" s="139"/>
      <c r="P29904" s="142"/>
      <c r="Q29904" s="142"/>
      <c r="R29904" s="142"/>
      <c r="S29904" s="139"/>
    </row>
    <row r="29905" spans="2:19" ht="15.75" customHeight="1" x14ac:dyDescent="0.25">
      <c r="B29905" s="106"/>
      <c r="C29905" s="106"/>
      <c r="D29905" s="139"/>
      <c r="P29905" s="142"/>
      <c r="Q29905" s="142"/>
      <c r="R29905" s="142"/>
      <c r="S29905" s="139"/>
    </row>
    <row r="29906" spans="2:19" ht="15.75" customHeight="1" x14ac:dyDescent="0.25">
      <c r="B29906" s="106"/>
      <c r="C29906" s="106"/>
      <c r="D29906" s="139"/>
      <c r="P29906" s="142"/>
      <c r="Q29906" s="142"/>
      <c r="R29906" s="142"/>
      <c r="S29906" s="139"/>
    </row>
    <row r="29907" spans="2:19" ht="15.75" customHeight="1" x14ac:dyDescent="0.25">
      <c r="B29907" s="106"/>
      <c r="C29907" s="106"/>
      <c r="D29907" s="139"/>
      <c r="P29907" s="142"/>
      <c r="Q29907" s="142"/>
      <c r="R29907" s="142"/>
      <c r="S29907" s="139"/>
    </row>
    <row r="29908" spans="2:19" ht="15.75" customHeight="1" x14ac:dyDescent="0.25">
      <c r="B29908" s="106"/>
      <c r="C29908" s="106"/>
      <c r="D29908" s="139"/>
      <c r="P29908" s="142"/>
      <c r="Q29908" s="142"/>
      <c r="R29908" s="142"/>
      <c r="S29908" s="139"/>
    </row>
    <row r="29909" spans="2:19" ht="15.75" customHeight="1" x14ac:dyDescent="0.25">
      <c r="B29909" s="106"/>
      <c r="C29909" s="106"/>
      <c r="D29909" s="139"/>
      <c r="P29909" s="142"/>
      <c r="Q29909" s="142"/>
      <c r="R29909" s="142"/>
      <c r="S29909" s="139"/>
    </row>
    <row r="29910" spans="2:19" ht="15.75" customHeight="1" x14ac:dyDescent="0.25">
      <c r="B29910" s="106"/>
      <c r="C29910" s="106"/>
      <c r="D29910" s="139"/>
      <c r="P29910" s="142"/>
      <c r="Q29910" s="142"/>
      <c r="R29910" s="142"/>
      <c r="S29910" s="139"/>
    </row>
    <row r="29911" spans="2:19" ht="15.75" customHeight="1" x14ac:dyDescent="0.25">
      <c r="B29911" s="106"/>
      <c r="C29911" s="106"/>
      <c r="D29911" s="139"/>
      <c r="P29911" s="142"/>
      <c r="Q29911" s="142"/>
      <c r="R29911" s="142"/>
      <c r="S29911" s="139"/>
    </row>
    <row r="29912" spans="2:19" ht="15.75" customHeight="1" x14ac:dyDescent="0.25">
      <c r="B29912" s="106"/>
      <c r="C29912" s="106"/>
      <c r="D29912" s="139"/>
      <c r="P29912" s="142"/>
      <c r="Q29912" s="142"/>
      <c r="R29912" s="142"/>
      <c r="S29912" s="139"/>
    </row>
    <row r="29913" spans="2:19" ht="15.75" customHeight="1" x14ac:dyDescent="0.25">
      <c r="B29913" s="106"/>
      <c r="C29913" s="106"/>
      <c r="D29913" s="139"/>
      <c r="P29913" s="142"/>
      <c r="Q29913" s="142"/>
      <c r="R29913" s="142"/>
      <c r="S29913" s="139"/>
    </row>
    <row r="29914" spans="2:19" ht="15.75" customHeight="1" x14ac:dyDescent="0.25">
      <c r="B29914" s="106"/>
      <c r="C29914" s="106"/>
      <c r="D29914" s="139"/>
      <c r="P29914" s="142"/>
      <c r="Q29914" s="142"/>
      <c r="R29914" s="142"/>
      <c r="S29914" s="139"/>
    </row>
    <row r="29915" spans="2:19" ht="15.75" customHeight="1" x14ac:dyDescent="0.25">
      <c r="B29915" s="106"/>
      <c r="C29915" s="106"/>
      <c r="D29915" s="139"/>
      <c r="P29915" s="142"/>
      <c r="Q29915" s="142"/>
      <c r="R29915" s="142"/>
      <c r="S29915" s="139"/>
    </row>
    <row r="29916" spans="2:19" ht="15.75" customHeight="1" x14ac:dyDescent="0.25">
      <c r="B29916" s="106"/>
      <c r="C29916" s="106"/>
      <c r="D29916" s="139"/>
      <c r="P29916" s="142"/>
      <c r="Q29916" s="142"/>
      <c r="R29916" s="142"/>
      <c r="S29916" s="139"/>
    </row>
    <row r="29917" spans="2:19" ht="15.75" customHeight="1" x14ac:dyDescent="0.25">
      <c r="B29917" s="106"/>
      <c r="C29917" s="106"/>
      <c r="D29917" s="139"/>
      <c r="P29917" s="142"/>
      <c r="Q29917" s="142"/>
      <c r="R29917" s="142"/>
      <c r="S29917" s="139"/>
    </row>
    <row r="29918" spans="2:19" ht="15.75" customHeight="1" x14ac:dyDescent="0.25">
      <c r="B29918" s="106"/>
      <c r="C29918" s="106"/>
      <c r="D29918" s="139"/>
      <c r="P29918" s="142"/>
      <c r="Q29918" s="142"/>
      <c r="R29918" s="142"/>
      <c r="S29918" s="139"/>
    </row>
    <row r="29919" spans="2:19" ht="15.75" customHeight="1" x14ac:dyDescent="0.25">
      <c r="B29919" s="106"/>
      <c r="C29919" s="106"/>
      <c r="D29919" s="139"/>
      <c r="P29919" s="142"/>
      <c r="Q29919" s="142"/>
      <c r="R29919" s="142"/>
      <c r="S29919" s="139"/>
    </row>
    <row r="29920" spans="2:19" ht="15.75" customHeight="1" x14ac:dyDescent="0.25">
      <c r="B29920" s="106"/>
      <c r="C29920" s="106"/>
      <c r="D29920" s="139"/>
      <c r="P29920" s="142"/>
      <c r="Q29920" s="142"/>
      <c r="R29920" s="142"/>
      <c r="S29920" s="139"/>
    </row>
    <row r="29921" spans="2:19" ht="15.75" customHeight="1" x14ac:dyDescent="0.25">
      <c r="B29921" s="106"/>
      <c r="C29921" s="106"/>
      <c r="D29921" s="139"/>
      <c r="P29921" s="142"/>
      <c r="Q29921" s="142"/>
      <c r="R29921" s="142"/>
      <c r="S29921" s="139"/>
    </row>
    <row r="29922" spans="2:19" ht="15.75" customHeight="1" x14ac:dyDescent="0.25">
      <c r="B29922" s="106"/>
      <c r="C29922" s="106"/>
      <c r="D29922" s="139"/>
      <c r="P29922" s="142"/>
      <c r="Q29922" s="142"/>
      <c r="R29922" s="142"/>
      <c r="S29922" s="139"/>
    </row>
    <row r="29923" spans="2:19" ht="15.75" customHeight="1" x14ac:dyDescent="0.25">
      <c r="B29923" s="106"/>
      <c r="C29923" s="106"/>
      <c r="D29923" s="139"/>
      <c r="P29923" s="142"/>
      <c r="Q29923" s="142"/>
      <c r="R29923" s="142"/>
      <c r="S29923" s="139"/>
    </row>
    <row r="29924" spans="2:19" ht="15.75" customHeight="1" x14ac:dyDescent="0.25">
      <c r="B29924" s="106"/>
      <c r="C29924" s="106"/>
      <c r="D29924" s="139"/>
      <c r="P29924" s="142"/>
      <c r="Q29924" s="142"/>
      <c r="R29924" s="142"/>
      <c r="S29924" s="139"/>
    </row>
    <row r="29925" spans="2:19" ht="15.75" customHeight="1" x14ac:dyDescent="0.25">
      <c r="B29925" s="106"/>
      <c r="C29925" s="106"/>
      <c r="D29925" s="139"/>
      <c r="P29925" s="142"/>
      <c r="Q29925" s="142"/>
      <c r="R29925" s="142"/>
      <c r="S29925" s="139"/>
    </row>
    <row r="29926" spans="2:19" ht="15.75" customHeight="1" x14ac:dyDescent="0.25">
      <c r="B29926" s="106"/>
      <c r="C29926" s="106"/>
      <c r="D29926" s="139"/>
      <c r="P29926" s="142"/>
      <c r="Q29926" s="142"/>
      <c r="R29926" s="142"/>
      <c r="S29926" s="139"/>
    </row>
    <row r="29927" spans="2:19" ht="15.75" customHeight="1" x14ac:dyDescent="0.25">
      <c r="B29927" s="106"/>
      <c r="C29927" s="106"/>
      <c r="D29927" s="139"/>
      <c r="P29927" s="142"/>
      <c r="Q29927" s="142"/>
      <c r="R29927" s="142"/>
      <c r="S29927" s="139"/>
    </row>
    <row r="29928" spans="2:19" ht="15.75" customHeight="1" x14ac:dyDescent="0.25">
      <c r="B29928" s="106"/>
      <c r="C29928" s="106"/>
      <c r="D29928" s="139"/>
      <c r="P29928" s="142"/>
      <c r="Q29928" s="142"/>
      <c r="R29928" s="142"/>
      <c r="S29928" s="139"/>
    </row>
    <row r="29929" spans="2:19" ht="15.75" customHeight="1" x14ac:dyDescent="0.25">
      <c r="B29929" s="106"/>
      <c r="C29929" s="106"/>
      <c r="D29929" s="139"/>
      <c r="P29929" s="142"/>
      <c r="Q29929" s="142"/>
      <c r="R29929" s="142"/>
      <c r="S29929" s="139"/>
    </row>
    <row r="29930" spans="2:19" ht="15.75" customHeight="1" x14ac:dyDescent="0.25">
      <c r="B29930" s="106"/>
      <c r="C29930" s="106"/>
      <c r="D29930" s="139"/>
      <c r="P29930" s="142"/>
      <c r="Q29930" s="142"/>
      <c r="R29930" s="142"/>
      <c r="S29930" s="139"/>
    </row>
    <row r="29931" spans="2:19" ht="15.75" customHeight="1" x14ac:dyDescent="0.25">
      <c r="B29931" s="106"/>
      <c r="C29931" s="106"/>
      <c r="D29931" s="139"/>
      <c r="P29931" s="142"/>
      <c r="Q29931" s="142"/>
      <c r="R29931" s="142"/>
      <c r="S29931" s="139"/>
    </row>
    <row r="29932" spans="2:19" ht="15.75" customHeight="1" x14ac:dyDescent="0.25">
      <c r="B29932" s="106"/>
      <c r="C29932" s="106"/>
      <c r="D29932" s="139"/>
      <c r="P29932" s="142"/>
      <c r="Q29932" s="142"/>
      <c r="R29932" s="142"/>
      <c r="S29932" s="139"/>
    </row>
    <row r="29933" spans="2:19" ht="15.75" customHeight="1" x14ac:dyDescent="0.25">
      <c r="B29933" s="106"/>
      <c r="C29933" s="106"/>
      <c r="D29933" s="139"/>
      <c r="P29933" s="142"/>
      <c r="Q29933" s="142"/>
      <c r="R29933" s="142"/>
      <c r="S29933" s="139"/>
    </row>
    <row r="29934" spans="2:19" ht="15.75" customHeight="1" x14ac:dyDescent="0.25">
      <c r="B29934" s="106"/>
      <c r="C29934" s="106"/>
      <c r="D29934" s="139"/>
      <c r="P29934" s="142"/>
      <c r="Q29934" s="142"/>
      <c r="R29934" s="142"/>
      <c r="S29934" s="139"/>
    </row>
    <row r="29935" spans="2:19" ht="15.75" customHeight="1" x14ac:dyDescent="0.25">
      <c r="B29935" s="106"/>
      <c r="C29935" s="106"/>
      <c r="D29935" s="139"/>
      <c r="P29935" s="142"/>
      <c r="Q29935" s="142"/>
      <c r="R29935" s="142"/>
      <c r="S29935" s="139"/>
    </row>
    <row r="29936" spans="2:19" ht="15.75" customHeight="1" x14ac:dyDescent="0.25">
      <c r="B29936" s="106"/>
      <c r="C29936" s="106"/>
      <c r="D29936" s="139"/>
      <c r="P29936" s="142"/>
      <c r="Q29936" s="142"/>
      <c r="R29936" s="142"/>
      <c r="S29936" s="139"/>
    </row>
    <row r="29937" spans="2:19" ht="15.75" customHeight="1" x14ac:dyDescent="0.25">
      <c r="B29937" s="106"/>
      <c r="C29937" s="106"/>
      <c r="D29937" s="139"/>
      <c r="P29937" s="142"/>
      <c r="Q29937" s="142"/>
      <c r="R29937" s="142"/>
      <c r="S29937" s="139"/>
    </row>
    <row r="29938" spans="2:19" ht="15.75" customHeight="1" x14ac:dyDescent="0.25">
      <c r="B29938" s="106"/>
      <c r="C29938" s="106"/>
      <c r="D29938" s="139"/>
      <c r="P29938" s="142"/>
      <c r="Q29938" s="142"/>
      <c r="R29938" s="142"/>
      <c r="S29938" s="139"/>
    </row>
    <row r="29939" spans="2:19" ht="15.75" customHeight="1" x14ac:dyDescent="0.25">
      <c r="B29939" s="106"/>
      <c r="C29939" s="106"/>
      <c r="D29939" s="139"/>
      <c r="P29939" s="142"/>
      <c r="Q29939" s="142"/>
      <c r="R29939" s="142"/>
      <c r="S29939" s="139"/>
    </row>
    <row r="29940" spans="2:19" ht="15.75" customHeight="1" x14ac:dyDescent="0.25">
      <c r="B29940" s="106"/>
      <c r="C29940" s="106"/>
      <c r="D29940" s="139"/>
      <c r="P29940" s="142"/>
      <c r="Q29940" s="142"/>
      <c r="R29940" s="142"/>
      <c r="S29940" s="139"/>
    </row>
    <row r="29941" spans="2:19" ht="15.75" customHeight="1" x14ac:dyDescent="0.25">
      <c r="B29941" s="106"/>
      <c r="C29941" s="106"/>
      <c r="D29941" s="139"/>
      <c r="P29941" s="142"/>
      <c r="Q29941" s="142"/>
      <c r="R29941" s="142"/>
      <c r="S29941" s="139"/>
    </row>
    <row r="29942" spans="2:19" ht="15.75" customHeight="1" x14ac:dyDescent="0.25">
      <c r="B29942" s="106"/>
      <c r="C29942" s="106"/>
      <c r="D29942" s="139"/>
      <c r="P29942" s="142"/>
      <c r="Q29942" s="142"/>
      <c r="R29942" s="142"/>
      <c r="S29942" s="139"/>
    </row>
    <row r="29943" spans="2:19" ht="15.75" customHeight="1" x14ac:dyDescent="0.25">
      <c r="B29943" s="106"/>
      <c r="C29943" s="106"/>
      <c r="D29943" s="139"/>
      <c r="P29943" s="142"/>
      <c r="Q29943" s="142"/>
      <c r="R29943" s="142"/>
      <c r="S29943" s="139"/>
    </row>
    <row r="29944" spans="2:19" ht="15.75" customHeight="1" x14ac:dyDescent="0.25">
      <c r="B29944" s="106"/>
      <c r="C29944" s="106"/>
      <c r="D29944" s="139"/>
      <c r="P29944" s="142"/>
      <c r="Q29944" s="142"/>
      <c r="R29944" s="142"/>
      <c r="S29944" s="139"/>
    </row>
    <row r="29945" spans="2:19" ht="15.75" customHeight="1" x14ac:dyDescent="0.25">
      <c r="B29945" s="106"/>
      <c r="C29945" s="106"/>
      <c r="D29945" s="139"/>
      <c r="P29945" s="142"/>
      <c r="Q29945" s="142"/>
      <c r="R29945" s="142"/>
      <c r="S29945" s="139"/>
    </row>
    <row r="29946" spans="2:19" ht="15.75" customHeight="1" x14ac:dyDescent="0.25">
      <c r="B29946" s="106"/>
      <c r="C29946" s="106"/>
      <c r="D29946" s="139"/>
      <c r="P29946" s="142"/>
      <c r="Q29946" s="142"/>
      <c r="R29946" s="142"/>
      <c r="S29946" s="139"/>
    </row>
    <row r="29947" spans="2:19" ht="15.75" customHeight="1" x14ac:dyDescent="0.25">
      <c r="B29947" s="106"/>
      <c r="C29947" s="106"/>
      <c r="D29947" s="139"/>
      <c r="P29947" s="142"/>
      <c r="Q29947" s="142"/>
      <c r="R29947" s="142"/>
      <c r="S29947" s="139"/>
    </row>
    <row r="29948" spans="2:19" ht="15.75" customHeight="1" x14ac:dyDescent="0.25">
      <c r="B29948" s="106"/>
      <c r="C29948" s="106"/>
      <c r="D29948" s="139"/>
      <c r="P29948" s="142"/>
      <c r="Q29948" s="142"/>
      <c r="R29948" s="142"/>
      <c r="S29948" s="139"/>
    </row>
    <row r="29949" spans="2:19" ht="15.75" customHeight="1" x14ac:dyDescent="0.25">
      <c r="B29949" s="106"/>
      <c r="C29949" s="106"/>
      <c r="D29949" s="139"/>
      <c r="P29949" s="142"/>
      <c r="Q29949" s="142"/>
      <c r="R29949" s="142"/>
      <c r="S29949" s="139"/>
    </row>
    <row r="29950" spans="2:19" ht="15.75" customHeight="1" x14ac:dyDescent="0.25">
      <c r="B29950" s="106"/>
      <c r="C29950" s="106"/>
      <c r="D29950" s="139"/>
      <c r="P29950" s="142"/>
      <c r="Q29950" s="142"/>
      <c r="R29950" s="142"/>
      <c r="S29950" s="139"/>
    </row>
    <row r="29951" spans="2:19" ht="15.75" customHeight="1" x14ac:dyDescent="0.25">
      <c r="B29951" s="106"/>
      <c r="C29951" s="106"/>
      <c r="D29951" s="139"/>
      <c r="P29951" s="142"/>
      <c r="Q29951" s="142"/>
      <c r="R29951" s="142"/>
      <c r="S29951" s="139"/>
    </row>
    <row r="29952" spans="2:19" ht="15.75" customHeight="1" x14ac:dyDescent="0.25">
      <c r="B29952" s="106"/>
      <c r="C29952" s="106"/>
      <c r="D29952" s="139"/>
      <c r="P29952" s="142"/>
      <c r="Q29952" s="142"/>
      <c r="R29952" s="142"/>
      <c r="S29952" s="139"/>
    </row>
    <row r="29953" spans="2:19" ht="15.75" customHeight="1" x14ac:dyDescent="0.25">
      <c r="B29953" s="106"/>
      <c r="C29953" s="106"/>
      <c r="D29953" s="139"/>
      <c r="P29953" s="142"/>
      <c r="Q29953" s="142"/>
      <c r="R29953" s="142"/>
      <c r="S29953" s="139"/>
    </row>
    <row r="29954" spans="2:19" ht="15.75" customHeight="1" x14ac:dyDescent="0.25">
      <c r="B29954" s="106"/>
      <c r="C29954" s="106"/>
      <c r="D29954" s="139"/>
      <c r="P29954" s="142"/>
      <c r="Q29954" s="142"/>
      <c r="R29954" s="142"/>
      <c r="S29954" s="139"/>
    </row>
    <row r="29955" spans="2:19" ht="15.75" customHeight="1" x14ac:dyDescent="0.25">
      <c r="B29955" s="106"/>
      <c r="C29955" s="106"/>
      <c r="D29955" s="139"/>
      <c r="P29955" s="142"/>
      <c r="Q29955" s="142"/>
      <c r="R29955" s="142"/>
      <c r="S29955" s="139"/>
    </row>
    <row r="29956" spans="2:19" ht="15.75" customHeight="1" x14ac:dyDescent="0.25">
      <c r="B29956" s="106"/>
      <c r="C29956" s="106"/>
      <c r="D29956" s="139"/>
      <c r="P29956" s="142"/>
      <c r="Q29956" s="142"/>
      <c r="R29956" s="142"/>
      <c r="S29956" s="139"/>
    </row>
    <row r="29957" spans="2:19" ht="15.75" customHeight="1" x14ac:dyDescent="0.25">
      <c r="B29957" s="106"/>
      <c r="C29957" s="106"/>
      <c r="D29957" s="139"/>
      <c r="P29957" s="142"/>
      <c r="Q29957" s="142"/>
      <c r="R29957" s="142"/>
      <c r="S29957" s="139"/>
    </row>
    <row r="29958" spans="2:19" ht="15.75" customHeight="1" x14ac:dyDescent="0.25">
      <c r="B29958" s="106"/>
      <c r="C29958" s="106"/>
      <c r="D29958" s="139"/>
      <c r="P29958" s="142"/>
      <c r="Q29958" s="142"/>
      <c r="R29958" s="142"/>
      <c r="S29958" s="139"/>
    </row>
    <row r="29959" spans="2:19" ht="15.75" customHeight="1" x14ac:dyDescent="0.25">
      <c r="B29959" s="106"/>
      <c r="C29959" s="106"/>
      <c r="D29959" s="139"/>
      <c r="P29959" s="142"/>
      <c r="Q29959" s="142"/>
      <c r="R29959" s="142"/>
      <c r="S29959" s="139"/>
    </row>
    <row r="29960" spans="2:19" ht="15.75" customHeight="1" x14ac:dyDescent="0.25">
      <c r="B29960" s="106"/>
      <c r="C29960" s="106"/>
      <c r="D29960" s="139"/>
      <c r="P29960" s="142"/>
      <c r="Q29960" s="142"/>
      <c r="R29960" s="142"/>
      <c r="S29960" s="139"/>
    </row>
    <row r="29961" spans="2:19" ht="15.75" customHeight="1" x14ac:dyDescent="0.25">
      <c r="B29961" s="106"/>
      <c r="C29961" s="106"/>
      <c r="D29961" s="139"/>
      <c r="P29961" s="142"/>
      <c r="Q29961" s="142"/>
      <c r="R29961" s="142"/>
      <c r="S29961" s="139"/>
    </row>
    <row r="29962" spans="2:19" ht="15.75" customHeight="1" x14ac:dyDescent="0.25">
      <c r="B29962" s="106"/>
      <c r="C29962" s="106"/>
      <c r="D29962" s="139"/>
      <c r="P29962" s="142"/>
      <c r="Q29962" s="142"/>
      <c r="R29962" s="142"/>
      <c r="S29962" s="139"/>
    </row>
    <row r="29963" spans="2:19" ht="15.75" customHeight="1" x14ac:dyDescent="0.25">
      <c r="B29963" s="106"/>
      <c r="C29963" s="106"/>
      <c r="D29963" s="139"/>
      <c r="P29963" s="142"/>
      <c r="Q29963" s="142"/>
      <c r="R29963" s="142"/>
      <c r="S29963" s="139"/>
    </row>
    <row r="29964" spans="2:19" ht="15.75" customHeight="1" x14ac:dyDescent="0.25">
      <c r="B29964" s="106"/>
      <c r="C29964" s="106"/>
      <c r="D29964" s="139"/>
      <c r="P29964" s="142"/>
      <c r="Q29964" s="142"/>
      <c r="R29964" s="142"/>
      <c r="S29964" s="139"/>
    </row>
    <row r="29965" spans="2:19" ht="15.75" customHeight="1" x14ac:dyDescent="0.25">
      <c r="B29965" s="106"/>
      <c r="C29965" s="106"/>
      <c r="D29965" s="139"/>
      <c r="P29965" s="142"/>
      <c r="Q29965" s="142"/>
      <c r="R29965" s="142"/>
      <c r="S29965" s="139"/>
    </row>
    <row r="29966" spans="2:19" ht="15.75" customHeight="1" x14ac:dyDescent="0.25">
      <c r="B29966" s="106"/>
      <c r="C29966" s="106"/>
      <c r="D29966" s="139"/>
      <c r="P29966" s="142"/>
      <c r="Q29966" s="142"/>
      <c r="R29966" s="142"/>
      <c r="S29966" s="139"/>
    </row>
    <row r="29967" spans="2:19" ht="15.75" customHeight="1" x14ac:dyDescent="0.25">
      <c r="B29967" s="106"/>
      <c r="C29967" s="106"/>
      <c r="D29967" s="139"/>
      <c r="P29967" s="142"/>
      <c r="Q29967" s="142"/>
      <c r="R29967" s="142"/>
      <c r="S29967" s="139"/>
    </row>
    <row r="29968" spans="2:19" ht="15.75" customHeight="1" x14ac:dyDescent="0.25">
      <c r="B29968" s="106"/>
      <c r="C29968" s="106"/>
      <c r="D29968" s="139"/>
      <c r="P29968" s="142"/>
      <c r="Q29968" s="142"/>
      <c r="R29968" s="142"/>
      <c r="S29968" s="139"/>
    </row>
    <row r="29969" spans="2:19" ht="15.75" customHeight="1" x14ac:dyDescent="0.25">
      <c r="B29969" s="106"/>
      <c r="C29969" s="106"/>
      <c r="D29969" s="139"/>
      <c r="P29969" s="142"/>
      <c r="Q29969" s="142"/>
      <c r="R29969" s="142"/>
      <c r="S29969" s="139"/>
    </row>
    <row r="29970" spans="2:19" ht="15.75" customHeight="1" x14ac:dyDescent="0.25">
      <c r="B29970" s="106"/>
      <c r="C29970" s="106"/>
      <c r="D29970" s="139"/>
      <c r="P29970" s="142"/>
      <c r="Q29970" s="142"/>
      <c r="R29970" s="142"/>
      <c r="S29970" s="139"/>
    </row>
    <row r="29971" spans="2:19" ht="15.75" customHeight="1" x14ac:dyDescent="0.25">
      <c r="B29971" s="106"/>
      <c r="C29971" s="106"/>
      <c r="D29971" s="139"/>
      <c r="P29971" s="142"/>
      <c r="Q29971" s="142"/>
      <c r="R29971" s="142"/>
      <c r="S29971" s="139"/>
    </row>
    <row r="29972" spans="2:19" ht="15.75" customHeight="1" x14ac:dyDescent="0.25">
      <c r="B29972" s="106"/>
      <c r="C29972" s="106"/>
      <c r="D29972" s="139"/>
      <c r="P29972" s="142"/>
      <c r="Q29972" s="142"/>
      <c r="R29972" s="142"/>
      <c r="S29972" s="139"/>
    </row>
    <row r="29973" spans="2:19" ht="15.75" customHeight="1" x14ac:dyDescent="0.25">
      <c r="B29973" s="106"/>
      <c r="C29973" s="106"/>
      <c r="D29973" s="139"/>
      <c r="P29973" s="142"/>
      <c r="Q29973" s="142"/>
      <c r="R29973" s="142"/>
      <c r="S29973" s="139"/>
    </row>
    <row r="29974" spans="2:19" ht="15.75" customHeight="1" x14ac:dyDescent="0.25">
      <c r="B29974" s="106"/>
      <c r="C29974" s="106"/>
      <c r="D29974" s="139"/>
      <c r="P29974" s="142"/>
      <c r="Q29974" s="142"/>
      <c r="R29974" s="142"/>
      <c r="S29974" s="139"/>
    </row>
    <row r="29975" spans="2:19" ht="15.75" customHeight="1" x14ac:dyDescent="0.25">
      <c r="B29975" s="106"/>
      <c r="C29975" s="106"/>
      <c r="D29975" s="139"/>
      <c r="P29975" s="142"/>
      <c r="Q29975" s="142"/>
      <c r="R29975" s="142"/>
      <c r="S29975" s="139"/>
    </row>
    <row r="29976" spans="2:19" ht="15.75" customHeight="1" x14ac:dyDescent="0.25">
      <c r="B29976" s="106"/>
      <c r="C29976" s="106"/>
      <c r="D29976" s="139"/>
      <c r="P29976" s="142"/>
      <c r="Q29976" s="142"/>
      <c r="R29976" s="142"/>
      <c r="S29976" s="139"/>
    </row>
    <row r="29977" spans="2:19" ht="15.75" customHeight="1" x14ac:dyDescent="0.25">
      <c r="B29977" s="106"/>
      <c r="C29977" s="106"/>
      <c r="D29977" s="139"/>
      <c r="P29977" s="142"/>
      <c r="Q29977" s="142"/>
      <c r="R29977" s="142"/>
      <c r="S29977" s="139"/>
    </row>
    <row r="29978" spans="2:19" ht="15.75" customHeight="1" x14ac:dyDescent="0.25">
      <c r="B29978" s="106"/>
      <c r="C29978" s="106"/>
      <c r="D29978" s="139"/>
      <c r="P29978" s="142"/>
      <c r="Q29978" s="142"/>
      <c r="R29978" s="142"/>
      <c r="S29978" s="139"/>
    </row>
    <row r="29979" spans="2:19" ht="15.75" customHeight="1" x14ac:dyDescent="0.25">
      <c r="B29979" s="106"/>
      <c r="C29979" s="106"/>
      <c r="D29979" s="139"/>
      <c r="P29979" s="142"/>
      <c r="Q29979" s="142"/>
      <c r="R29979" s="142"/>
      <c r="S29979" s="139"/>
    </row>
    <row r="29980" spans="2:19" ht="15.75" customHeight="1" x14ac:dyDescent="0.25">
      <c r="B29980" s="106"/>
      <c r="C29980" s="106"/>
      <c r="D29980" s="139"/>
      <c r="P29980" s="142"/>
      <c r="Q29980" s="142"/>
      <c r="R29980" s="142"/>
      <c r="S29980" s="139"/>
    </row>
    <row r="29981" spans="2:19" ht="15.75" customHeight="1" x14ac:dyDescent="0.25">
      <c r="B29981" s="106"/>
      <c r="C29981" s="106"/>
      <c r="D29981" s="139"/>
      <c r="P29981" s="142"/>
      <c r="Q29981" s="142"/>
      <c r="R29981" s="142"/>
      <c r="S29981" s="139"/>
    </row>
    <row r="29982" spans="2:19" ht="15.75" customHeight="1" x14ac:dyDescent="0.25">
      <c r="B29982" s="106"/>
      <c r="C29982" s="106"/>
      <c r="D29982" s="139"/>
      <c r="P29982" s="142"/>
      <c r="Q29982" s="142"/>
      <c r="R29982" s="142"/>
      <c r="S29982" s="139"/>
    </row>
    <row r="29983" spans="2:19" ht="15.75" customHeight="1" x14ac:dyDescent="0.25">
      <c r="B29983" s="106"/>
      <c r="C29983" s="106"/>
      <c r="D29983" s="139"/>
      <c r="P29983" s="142"/>
      <c r="Q29983" s="142"/>
      <c r="R29983" s="142"/>
      <c r="S29983" s="139"/>
    </row>
    <row r="29984" spans="2:19" ht="15.75" customHeight="1" x14ac:dyDescent="0.25">
      <c r="B29984" s="106"/>
      <c r="C29984" s="106"/>
      <c r="D29984" s="139"/>
      <c r="P29984" s="142"/>
      <c r="Q29984" s="142"/>
      <c r="R29984" s="142"/>
      <c r="S29984" s="139"/>
    </row>
    <row r="29985" spans="2:19" ht="15.75" customHeight="1" x14ac:dyDescent="0.25">
      <c r="B29985" s="106"/>
      <c r="C29985" s="106"/>
      <c r="D29985" s="139"/>
      <c r="P29985" s="142"/>
      <c r="Q29985" s="142"/>
      <c r="R29985" s="142"/>
      <c r="S29985" s="139"/>
    </row>
    <row r="29986" spans="2:19" ht="15.75" customHeight="1" x14ac:dyDescent="0.25">
      <c r="B29986" s="106"/>
      <c r="C29986" s="106"/>
      <c r="D29986" s="139"/>
      <c r="P29986" s="142"/>
      <c r="Q29986" s="142"/>
      <c r="R29986" s="142"/>
      <c r="S29986" s="139"/>
    </row>
    <row r="29987" spans="2:19" ht="15.75" customHeight="1" x14ac:dyDescent="0.25">
      <c r="B29987" s="106"/>
      <c r="C29987" s="106"/>
      <c r="D29987" s="139"/>
      <c r="P29987" s="142"/>
      <c r="Q29987" s="142"/>
      <c r="R29987" s="142"/>
      <c r="S29987" s="139"/>
    </row>
    <row r="29988" spans="2:19" ht="15.75" customHeight="1" x14ac:dyDescent="0.25">
      <c r="B29988" s="106"/>
      <c r="C29988" s="106"/>
      <c r="D29988" s="139"/>
      <c r="P29988" s="142"/>
      <c r="Q29988" s="142"/>
      <c r="R29988" s="142"/>
      <c r="S29988" s="139"/>
    </row>
    <row r="29989" spans="2:19" ht="15.75" customHeight="1" x14ac:dyDescent="0.25">
      <c r="B29989" s="106"/>
      <c r="C29989" s="106"/>
      <c r="D29989" s="139"/>
      <c r="P29989" s="142"/>
      <c r="Q29989" s="142"/>
      <c r="R29989" s="142"/>
      <c r="S29989" s="139"/>
    </row>
    <row r="29990" spans="2:19" ht="15.75" customHeight="1" x14ac:dyDescent="0.25">
      <c r="B29990" s="106"/>
      <c r="C29990" s="106"/>
      <c r="D29990" s="139"/>
      <c r="P29990" s="142"/>
      <c r="Q29990" s="142"/>
      <c r="R29990" s="142"/>
      <c r="S29990" s="139"/>
    </row>
    <row r="29991" spans="2:19" ht="15.75" customHeight="1" x14ac:dyDescent="0.25">
      <c r="B29991" s="106"/>
      <c r="C29991" s="106"/>
      <c r="D29991" s="139"/>
      <c r="P29991" s="142"/>
      <c r="Q29991" s="142"/>
      <c r="R29991" s="142"/>
      <c r="S29991" s="139"/>
    </row>
    <row r="29992" spans="2:19" ht="15.75" customHeight="1" x14ac:dyDescent="0.25">
      <c r="B29992" s="106"/>
      <c r="C29992" s="106"/>
      <c r="D29992" s="139"/>
      <c r="P29992" s="142"/>
      <c r="Q29992" s="142"/>
      <c r="R29992" s="142"/>
      <c r="S29992" s="139"/>
    </row>
    <row r="29993" spans="2:19" ht="15.75" customHeight="1" x14ac:dyDescent="0.25">
      <c r="B29993" s="106"/>
      <c r="C29993" s="106"/>
      <c r="D29993" s="139"/>
      <c r="P29993" s="142"/>
      <c r="Q29993" s="142"/>
      <c r="R29993" s="142"/>
      <c r="S29993" s="139"/>
    </row>
    <row r="29994" spans="2:19" ht="15.75" customHeight="1" x14ac:dyDescent="0.25">
      <c r="B29994" s="106"/>
      <c r="C29994" s="106"/>
      <c r="D29994" s="139"/>
      <c r="P29994" s="142"/>
      <c r="Q29994" s="142"/>
      <c r="R29994" s="142"/>
      <c r="S29994" s="139"/>
    </row>
    <row r="29995" spans="2:19" ht="15.75" customHeight="1" x14ac:dyDescent="0.25">
      <c r="B29995" s="106"/>
      <c r="C29995" s="106"/>
      <c r="D29995" s="139"/>
      <c r="P29995" s="142"/>
      <c r="Q29995" s="142"/>
      <c r="R29995" s="142"/>
      <c r="S29995" s="139"/>
    </row>
    <row r="29996" spans="2:19" ht="15.75" customHeight="1" x14ac:dyDescent="0.25">
      <c r="B29996" s="106"/>
      <c r="C29996" s="106"/>
      <c r="D29996" s="139"/>
      <c r="P29996" s="142"/>
      <c r="Q29996" s="142"/>
      <c r="R29996" s="142"/>
      <c r="S29996" s="139"/>
    </row>
    <row r="29997" spans="2:19" ht="15.75" customHeight="1" x14ac:dyDescent="0.25">
      <c r="B29997" s="106"/>
      <c r="C29997" s="106"/>
      <c r="D29997" s="139"/>
      <c r="P29997" s="142"/>
      <c r="Q29997" s="142"/>
      <c r="R29997" s="142"/>
      <c r="S29997" s="139"/>
    </row>
    <row r="29998" spans="2:19" ht="15.75" customHeight="1" x14ac:dyDescent="0.25">
      <c r="B29998" s="106"/>
      <c r="C29998" s="106"/>
      <c r="D29998" s="139"/>
      <c r="P29998" s="142"/>
      <c r="Q29998" s="142"/>
      <c r="R29998" s="142"/>
      <c r="S29998" s="139"/>
    </row>
    <row r="29999" spans="2:19" ht="15.75" customHeight="1" x14ac:dyDescent="0.25">
      <c r="B29999" s="106"/>
      <c r="C29999" s="106"/>
      <c r="D29999" s="139"/>
      <c r="P29999" s="142"/>
      <c r="Q29999" s="142"/>
      <c r="R29999" s="142"/>
      <c r="S29999" s="139"/>
    </row>
    <row r="30000" spans="2:19" ht="15.75" customHeight="1" x14ac:dyDescent="0.25">
      <c r="B30000" s="106"/>
      <c r="C30000" s="106"/>
      <c r="D30000" s="139"/>
      <c r="P30000" s="142"/>
      <c r="Q30000" s="142"/>
      <c r="R30000" s="142"/>
      <c r="S30000" s="139"/>
    </row>
    <row r="30001" spans="2:19" ht="15.75" customHeight="1" x14ac:dyDescent="0.25">
      <c r="B30001" s="106"/>
      <c r="C30001" s="106"/>
      <c r="D30001" s="139"/>
      <c r="P30001" s="142"/>
      <c r="Q30001" s="142"/>
      <c r="R30001" s="142"/>
      <c r="S30001" s="139"/>
    </row>
    <row r="30002" spans="2:19" ht="15.75" customHeight="1" x14ac:dyDescent="0.25">
      <c r="B30002" s="106"/>
      <c r="C30002" s="106"/>
      <c r="D30002" s="139"/>
      <c r="P30002" s="142"/>
      <c r="Q30002" s="142"/>
      <c r="R30002" s="142"/>
      <c r="S30002" s="139"/>
    </row>
    <row r="30003" spans="2:19" ht="15.75" customHeight="1" x14ac:dyDescent="0.25">
      <c r="B30003" s="106"/>
      <c r="C30003" s="106"/>
      <c r="D30003" s="139"/>
      <c r="P30003" s="142"/>
      <c r="Q30003" s="142"/>
      <c r="R30003" s="142"/>
      <c r="S30003" s="139"/>
    </row>
    <row r="30004" spans="2:19" ht="15.75" customHeight="1" x14ac:dyDescent="0.25">
      <c r="B30004" s="106"/>
      <c r="C30004" s="106"/>
      <c r="D30004" s="139"/>
      <c r="P30004" s="142"/>
      <c r="Q30004" s="142"/>
      <c r="R30004" s="142"/>
      <c r="S30004" s="139"/>
    </row>
    <row r="30005" spans="2:19" ht="15.75" customHeight="1" x14ac:dyDescent="0.25">
      <c r="B30005" s="106"/>
      <c r="C30005" s="106"/>
      <c r="D30005" s="139"/>
      <c r="P30005" s="142"/>
      <c r="Q30005" s="142"/>
      <c r="R30005" s="142"/>
      <c r="S30005" s="139"/>
    </row>
    <row r="30006" spans="2:19" ht="15.75" customHeight="1" x14ac:dyDescent="0.25">
      <c r="B30006" s="106"/>
      <c r="C30006" s="106"/>
      <c r="D30006" s="139"/>
      <c r="P30006" s="142"/>
      <c r="Q30006" s="142"/>
      <c r="R30006" s="142"/>
      <c r="S30006" s="139"/>
    </row>
    <row r="30007" spans="2:19" ht="15.75" customHeight="1" x14ac:dyDescent="0.25">
      <c r="B30007" s="106"/>
      <c r="C30007" s="106"/>
      <c r="D30007" s="139"/>
      <c r="P30007" s="142"/>
      <c r="Q30007" s="142"/>
      <c r="R30007" s="142"/>
      <c r="S30007" s="139"/>
    </row>
    <row r="30008" spans="2:19" ht="15.75" customHeight="1" x14ac:dyDescent="0.25">
      <c r="B30008" s="106"/>
      <c r="C30008" s="106"/>
      <c r="D30008" s="139"/>
      <c r="P30008" s="142"/>
      <c r="Q30008" s="142"/>
      <c r="R30008" s="142"/>
      <c r="S30008" s="139"/>
    </row>
    <row r="30009" spans="2:19" ht="15.75" customHeight="1" x14ac:dyDescent="0.25">
      <c r="B30009" s="106"/>
      <c r="C30009" s="106"/>
      <c r="D30009" s="139"/>
      <c r="P30009" s="142"/>
      <c r="Q30009" s="142"/>
      <c r="R30009" s="142"/>
      <c r="S30009" s="139"/>
    </row>
    <row r="30010" spans="2:19" ht="15.75" customHeight="1" x14ac:dyDescent="0.25">
      <c r="B30010" s="106"/>
      <c r="C30010" s="106"/>
      <c r="D30010" s="139"/>
      <c r="P30010" s="142"/>
      <c r="Q30010" s="142"/>
      <c r="R30010" s="142"/>
      <c r="S30010" s="139"/>
    </row>
    <row r="30011" spans="2:19" ht="15.75" customHeight="1" x14ac:dyDescent="0.25">
      <c r="B30011" s="106"/>
      <c r="C30011" s="106"/>
      <c r="D30011" s="139"/>
      <c r="P30011" s="142"/>
      <c r="Q30011" s="142"/>
      <c r="R30011" s="142"/>
      <c r="S30011" s="139"/>
    </row>
    <row r="30012" spans="2:19" ht="15.75" customHeight="1" x14ac:dyDescent="0.25">
      <c r="B30012" s="106"/>
      <c r="C30012" s="106"/>
      <c r="D30012" s="139"/>
      <c r="P30012" s="142"/>
      <c r="Q30012" s="142"/>
      <c r="R30012" s="142"/>
      <c r="S30012" s="139"/>
    </row>
    <row r="30013" spans="2:19" ht="15.75" customHeight="1" x14ac:dyDescent="0.25">
      <c r="B30013" s="106"/>
      <c r="C30013" s="106"/>
      <c r="D30013" s="139"/>
      <c r="P30013" s="142"/>
      <c r="Q30013" s="142"/>
      <c r="R30013" s="142"/>
      <c r="S30013" s="139"/>
    </row>
    <row r="30014" spans="2:19" ht="15.75" customHeight="1" x14ac:dyDescent="0.25">
      <c r="B30014" s="106"/>
      <c r="C30014" s="106"/>
      <c r="D30014" s="139"/>
      <c r="P30014" s="142"/>
      <c r="Q30014" s="142"/>
      <c r="R30014" s="142"/>
      <c r="S30014" s="139"/>
    </row>
    <row r="30015" spans="2:19" ht="15.75" customHeight="1" x14ac:dyDescent="0.25">
      <c r="B30015" s="106"/>
      <c r="C30015" s="106"/>
      <c r="D30015" s="139"/>
      <c r="P30015" s="142"/>
      <c r="Q30015" s="142"/>
      <c r="R30015" s="142"/>
      <c r="S30015" s="139"/>
    </row>
    <row r="30016" spans="2:19" ht="15.75" customHeight="1" x14ac:dyDescent="0.25">
      <c r="B30016" s="106"/>
      <c r="C30016" s="106"/>
      <c r="D30016" s="139"/>
      <c r="P30016" s="142"/>
      <c r="Q30016" s="142"/>
      <c r="R30016" s="142"/>
      <c r="S30016" s="139"/>
    </row>
    <row r="30017" spans="2:19" ht="15.75" customHeight="1" x14ac:dyDescent="0.25">
      <c r="B30017" s="106"/>
      <c r="C30017" s="106"/>
      <c r="D30017" s="139"/>
      <c r="P30017" s="142"/>
      <c r="Q30017" s="142"/>
      <c r="R30017" s="142"/>
      <c r="S30017" s="139"/>
    </row>
    <row r="30018" spans="2:19" ht="15.75" customHeight="1" x14ac:dyDescent="0.25">
      <c r="B30018" s="106"/>
      <c r="C30018" s="106"/>
      <c r="D30018" s="139"/>
      <c r="P30018" s="142"/>
      <c r="Q30018" s="142"/>
      <c r="R30018" s="142"/>
      <c r="S30018" s="139"/>
    </row>
    <row r="30019" spans="2:19" ht="15.75" customHeight="1" x14ac:dyDescent="0.25">
      <c r="B30019" s="106"/>
      <c r="C30019" s="106"/>
      <c r="D30019" s="139"/>
      <c r="P30019" s="142"/>
      <c r="Q30019" s="142"/>
      <c r="R30019" s="142"/>
      <c r="S30019" s="139"/>
    </row>
    <row r="30020" spans="2:19" ht="15.75" customHeight="1" x14ac:dyDescent="0.25">
      <c r="B30020" s="106"/>
      <c r="C30020" s="106"/>
      <c r="D30020" s="139"/>
      <c r="P30020" s="142"/>
      <c r="Q30020" s="142"/>
      <c r="R30020" s="142"/>
      <c r="S30020" s="139"/>
    </row>
    <row r="30021" spans="2:19" ht="15.75" customHeight="1" x14ac:dyDescent="0.25">
      <c r="B30021" s="106"/>
      <c r="C30021" s="106"/>
      <c r="D30021" s="139"/>
      <c r="P30021" s="142"/>
      <c r="Q30021" s="142"/>
      <c r="R30021" s="142"/>
      <c r="S30021" s="139"/>
    </row>
    <row r="30022" spans="2:19" ht="15.75" customHeight="1" x14ac:dyDescent="0.25">
      <c r="B30022" s="106"/>
      <c r="C30022" s="106"/>
      <c r="D30022" s="139"/>
      <c r="P30022" s="142"/>
      <c r="Q30022" s="142"/>
      <c r="R30022" s="142"/>
      <c r="S30022" s="139"/>
    </row>
    <row r="30023" spans="2:19" ht="15.75" customHeight="1" x14ac:dyDescent="0.25">
      <c r="B30023" s="106"/>
      <c r="C30023" s="106"/>
      <c r="D30023" s="139"/>
      <c r="P30023" s="142"/>
      <c r="Q30023" s="142"/>
      <c r="R30023" s="142"/>
      <c r="S30023" s="139"/>
    </row>
    <row r="30024" spans="2:19" ht="15.75" customHeight="1" x14ac:dyDescent="0.25">
      <c r="B30024" s="106"/>
      <c r="C30024" s="106"/>
      <c r="D30024" s="139"/>
      <c r="P30024" s="142"/>
      <c r="Q30024" s="142"/>
      <c r="R30024" s="142"/>
      <c r="S30024" s="139"/>
    </row>
    <row r="30025" spans="2:19" ht="15.75" customHeight="1" x14ac:dyDescent="0.25">
      <c r="B30025" s="106"/>
      <c r="C30025" s="106"/>
      <c r="D30025" s="139"/>
      <c r="P30025" s="142"/>
      <c r="Q30025" s="142"/>
      <c r="R30025" s="142"/>
      <c r="S30025" s="139"/>
    </row>
    <row r="30026" spans="2:19" ht="15.75" customHeight="1" x14ac:dyDescent="0.25">
      <c r="B30026" s="106"/>
      <c r="C30026" s="106"/>
      <c r="D30026" s="139"/>
      <c r="P30026" s="142"/>
      <c r="Q30026" s="142"/>
      <c r="R30026" s="142"/>
      <c r="S30026" s="139"/>
    </row>
    <row r="30027" spans="2:19" ht="15.75" customHeight="1" x14ac:dyDescent="0.25">
      <c r="B30027" s="106"/>
      <c r="C30027" s="106"/>
      <c r="D30027" s="139"/>
      <c r="P30027" s="142"/>
      <c r="Q30027" s="142"/>
      <c r="R30027" s="142"/>
      <c r="S30027" s="139"/>
    </row>
    <row r="30028" spans="2:19" ht="15.75" customHeight="1" x14ac:dyDescent="0.25">
      <c r="B30028" s="106"/>
      <c r="C30028" s="106"/>
      <c r="D30028" s="139"/>
      <c r="P30028" s="142"/>
      <c r="Q30028" s="142"/>
      <c r="R30028" s="142"/>
      <c r="S30028" s="139"/>
    </row>
    <row r="30029" spans="2:19" ht="15.75" customHeight="1" x14ac:dyDescent="0.25">
      <c r="B30029" s="106"/>
      <c r="C30029" s="106"/>
      <c r="D30029" s="139"/>
      <c r="P30029" s="142"/>
      <c r="Q30029" s="142"/>
      <c r="R30029" s="142"/>
      <c r="S30029" s="139"/>
    </row>
    <row r="30030" spans="2:19" ht="15.75" customHeight="1" x14ac:dyDescent="0.25">
      <c r="B30030" s="106"/>
      <c r="C30030" s="106"/>
      <c r="D30030" s="139"/>
      <c r="P30030" s="142"/>
      <c r="Q30030" s="142"/>
      <c r="R30030" s="142"/>
      <c r="S30030" s="139"/>
    </row>
    <row r="30031" spans="2:19" ht="15.75" customHeight="1" x14ac:dyDescent="0.25">
      <c r="B30031" s="106"/>
      <c r="C30031" s="106"/>
      <c r="D30031" s="139"/>
      <c r="P30031" s="142"/>
      <c r="Q30031" s="142"/>
      <c r="R30031" s="142"/>
      <c r="S30031" s="139"/>
    </row>
    <row r="30032" spans="2:19" ht="15.75" customHeight="1" x14ac:dyDescent="0.25">
      <c r="B30032" s="106"/>
      <c r="C30032" s="106"/>
      <c r="D30032" s="139"/>
      <c r="P30032" s="142"/>
      <c r="Q30032" s="142"/>
      <c r="R30032" s="142"/>
      <c r="S30032" s="139"/>
    </row>
    <row r="30033" spans="2:19" ht="15.75" customHeight="1" x14ac:dyDescent="0.25">
      <c r="B30033" s="106"/>
      <c r="C30033" s="106"/>
      <c r="D30033" s="139"/>
      <c r="P30033" s="142"/>
      <c r="Q30033" s="142"/>
      <c r="R30033" s="142"/>
      <c r="S30033" s="139"/>
    </row>
    <row r="30034" spans="2:19" ht="15.75" customHeight="1" x14ac:dyDescent="0.25">
      <c r="B30034" s="106"/>
      <c r="C30034" s="106"/>
      <c r="D30034" s="139"/>
      <c r="P30034" s="142"/>
      <c r="Q30034" s="142"/>
      <c r="R30034" s="142"/>
      <c r="S30034" s="139"/>
    </row>
    <row r="30035" spans="2:19" ht="15.75" customHeight="1" x14ac:dyDescent="0.25">
      <c r="B30035" s="106"/>
      <c r="C30035" s="106"/>
      <c r="D30035" s="139"/>
      <c r="P30035" s="142"/>
      <c r="Q30035" s="142"/>
      <c r="R30035" s="142"/>
      <c r="S30035" s="139"/>
    </row>
    <row r="30036" spans="2:19" ht="15.75" customHeight="1" x14ac:dyDescent="0.25">
      <c r="B30036" s="106"/>
      <c r="C30036" s="106"/>
      <c r="D30036" s="139"/>
      <c r="P30036" s="142"/>
      <c r="Q30036" s="142"/>
      <c r="R30036" s="142"/>
      <c r="S30036" s="139"/>
    </row>
    <row r="30037" spans="2:19" ht="15.75" customHeight="1" x14ac:dyDescent="0.25">
      <c r="B30037" s="106"/>
      <c r="C30037" s="106"/>
      <c r="D30037" s="139"/>
      <c r="P30037" s="142"/>
      <c r="Q30037" s="142"/>
      <c r="R30037" s="142"/>
      <c r="S30037" s="139"/>
    </row>
    <row r="30038" spans="2:19" ht="15.75" customHeight="1" x14ac:dyDescent="0.25">
      <c r="B30038" s="106"/>
      <c r="C30038" s="106"/>
      <c r="D30038" s="139"/>
      <c r="P30038" s="142"/>
      <c r="Q30038" s="142"/>
      <c r="R30038" s="142"/>
      <c r="S30038" s="139"/>
    </row>
    <row r="30039" spans="2:19" ht="15.75" customHeight="1" x14ac:dyDescent="0.25">
      <c r="B30039" s="106"/>
      <c r="C30039" s="106"/>
      <c r="D30039" s="139"/>
      <c r="P30039" s="142"/>
      <c r="Q30039" s="142"/>
      <c r="R30039" s="142"/>
      <c r="S30039" s="139"/>
    </row>
    <row r="30040" spans="2:19" ht="15.75" customHeight="1" x14ac:dyDescent="0.25">
      <c r="B30040" s="106"/>
      <c r="C30040" s="106"/>
      <c r="D30040" s="139"/>
      <c r="P30040" s="142"/>
      <c r="Q30040" s="142"/>
      <c r="R30040" s="142"/>
      <c r="S30040" s="139"/>
    </row>
    <row r="30041" spans="2:19" ht="15.75" customHeight="1" x14ac:dyDescent="0.25">
      <c r="B30041" s="106"/>
      <c r="C30041" s="106"/>
      <c r="D30041" s="139"/>
      <c r="P30041" s="142"/>
      <c r="Q30041" s="142"/>
      <c r="R30041" s="142"/>
      <c r="S30041" s="139"/>
    </row>
    <row r="30042" spans="2:19" ht="15.75" customHeight="1" x14ac:dyDescent="0.25">
      <c r="B30042" s="106"/>
      <c r="C30042" s="106"/>
      <c r="D30042" s="139"/>
      <c r="P30042" s="142"/>
      <c r="Q30042" s="142"/>
      <c r="R30042" s="142"/>
      <c r="S30042" s="139"/>
    </row>
    <row r="30043" spans="2:19" ht="15.75" customHeight="1" x14ac:dyDescent="0.25">
      <c r="B30043" s="106"/>
      <c r="C30043" s="106"/>
      <c r="D30043" s="139"/>
      <c r="P30043" s="142"/>
      <c r="Q30043" s="142"/>
      <c r="R30043" s="142"/>
      <c r="S30043" s="139"/>
    </row>
    <row r="30044" spans="2:19" ht="15.75" customHeight="1" x14ac:dyDescent="0.25">
      <c r="B30044" s="106"/>
      <c r="C30044" s="106"/>
      <c r="D30044" s="139"/>
      <c r="P30044" s="142"/>
      <c r="Q30044" s="142"/>
      <c r="R30044" s="142"/>
      <c r="S30044" s="139"/>
    </row>
    <row r="30045" spans="2:19" ht="15.75" customHeight="1" x14ac:dyDescent="0.25">
      <c r="B30045" s="106"/>
      <c r="C30045" s="106"/>
      <c r="D30045" s="139"/>
      <c r="P30045" s="142"/>
      <c r="Q30045" s="142"/>
      <c r="R30045" s="142"/>
      <c r="S30045" s="139"/>
    </row>
    <row r="30046" spans="2:19" ht="15.75" customHeight="1" x14ac:dyDescent="0.25">
      <c r="B30046" s="106"/>
      <c r="C30046" s="106"/>
      <c r="D30046" s="139"/>
      <c r="P30046" s="142"/>
      <c r="Q30046" s="142"/>
      <c r="R30046" s="142"/>
      <c r="S30046" s="139"/>
    </row>
    <row r="30047" spans="2:19" ht="15.75" customHeight="1" x14ac:dyDescent="0.25">
      <c r="B30047" s="106"/>
      <c r="C30047" s="106"/>
      <c r="D30047" s="139"/>
      <c r="P30047" s="142"/>
      <c r="Q30047" s="142"/>
      <c r="R30047" s="142"/>
      <c r="S30047" s="139"/>
    </row>
    <row r="30048" spans="2:19" ht="15.75" customHeight="1" x14ac:dyDescent="0.25">
      <c r="B30048" s="106"/>
      <c r="C30048" s="106"/>
      <c r="D30048" s="139"/>
      <c r="P30048" s="142"/>
      <c r="Q30048" s="142"/>
      <c r="R30048" s="142"/>
      <c r="S30048" s="139"/>
    </row>
    <row r="30049" spans="2:19" ht="15.75" customHeight="1" x14ac:dyDescent="0.25">
      <c r="B30049" s="106"/>
      <c r="C30049" s="106"/>
      <c r="D30049" s="139"/>
      <c r="P30049" s="142"/>
      <c r="Q30049" s="142"/>
      <c r="R30049" s="142"/>
      <c r="S30049" s="139"/>
    </row>
    <row r="30050" spans="2:19" ht="15.75" customHeight="1" x14ac:dyDescent="0.25">
      <c r="B30050" s="106"/>
      <c r="C30050" s="106"/>
      <c r="D30050" s="139"/>
      <c r="P30050" s="142"/>
      <c r="Q30050" s="142"/>
      <c r="R30050" s="142"/>
      <c r="S30050" s="139"/>
    </row>
    <row r="30051" spans="2:19" ht="15.75" customHeight="1" x14ac:dyDescent="0.25">
      <c r="B30051" s="106"/>
      <c r="C30051" s="106"/>
      <c r="D30051" s="139"/>
      <c r="P30051" s="142"/>
      <c r="Q30051" s="142"/>
      <c r="R30051" s="142"/>
      <c r="S30051" s="139"/>
    </row>
    <row r="30052" spans="2:19" ht="15.75" customHeight="1" x14ac:dyDescent="0.25">
      <c r="B30052" s="106"/>
      <c r="C30052" s="106"/>
      <c r="D30052" s="139"/>
      <c r="P30052" s="142"/>
      <c r="Q30052" s="142"/>
      <c r="R30052" s="142"/>
      <c r="S30052" s="139"/>
    </row>
    <row r="30053" spans="2:19" ht="15.75" customHeight="1" x14ac:dyDescent="0.25">
      <c r="B30053" s="106"/>
      <c r="C30053" s="106"/>
      <c r="D30053" s="139"/>
      <c r="P30053" s="142"/>
      <c r="Q30053" s="142"/>
      <c r="R30053" s="142"/>
      <c r="S30053" s="139"/>
    </row>
    <row r="30054" spans="2:19" ht="15.75" customHeight="1" x14ac:dyDescent="0.25">
      <c r="B30054" s="106"/>
      <c r="C30054" s="106"/>
      <c r="D30054" s="139"/>
      <c r="P30054" s="142"/>
      <c r="Q30054" s="142"/>
      <c r="R30054" s="142"/>
      <c r="S30054" s="139"/>
    </row>
    <row r="30055" spans="2:19" ht="15.75" customHeight="1" x14ac:dyDescent="0.25">
      <c r="B30055" s="106"/>
      <c r="C30055" s="106"/>
      <c r="D30055" s="139"/>
      <c r="P30055" s="142"/>
      <c r="Q30055" s="142"/>
      <c r="R30055" s="142"/>
      <c r="S30055" s="139"/>
    </row>
    <row r="30056" spans="2:19" ht="15.75" customHeight="1" x14ac:dyDescent="0.25">
      <c r="B30056" s="106"/>
      <c r="C30056" s="106"/>
      <c r="D30056" s="139"/>
      <c r="P30056" s="142"/>
      <c r="Q30056" s="142"/>
      <c r="R30056" s="142"/>
      <c r="S30056" s="139"/>
    </row>
    <row r="30057" spans="2:19" ht="15.75" customHeight="1" x14ac:dyDescent="0.25">
      <c r="B30057" s="106"/>
      <c r="C30057" s="106"/>
      <c r="D30057" s="139"/>
      <c r="P30057" s="142"/>
      <c r="Q30057" s="142"/>
      <c r="R30057" s="142"/>
      <c r="S30057" s="139"/>
    </row>
    <row r="30058" spans="2:19" ht="15.75" customHeight="1" x14ac:dyDescent="0.25">
      <c r="B30058" s="106"/>
      <c r="C30058" s="106"/>
      <c r="D30058" s="139"/>
      <c r="P30058" s="142"/>
      <c r="Q30058" s="142"/>
      <c r="R30058" s="142"/>
      <c r="S30058" s="139"/>
    </row>
    <row r="30059" spans="2:19" ht="15.75" customHeight="1" x14ac:dyDescent="0.25">
      <c r="B30059" s="106"/>
      <c r="C30059" s="106"/>
      <c r="D30059" s="139"/>
      <c r="P30059" s="142"/>
      <c r="Q30059" s="142"/>
      <c r="R30059" s="142"/>
      <c r="S30059" s="139"/>
    </row>
    <row r="30060" spans="2:19" ht="15.75" customHeight="1" x14ac:dyDescent="0.25">
      <c r="B30060" s="106"/>
      <c r="C30060" s="106"/>
      <c r="D30060" s="139"/>
      <c r="P30060" s="142"/>
      <c r="Q30060" s="142"/>
      <c r="R30060" s="142"/>
      <c r="S30060" s="139"/>
    </row>
    <row r="30061" spans="2:19" ht="15.75" customHeight="1" x14ac:dyDescent="0.25">
      <c r="B30061" s="106"/>
      <c r="C30061" s="106"/>
      <c r="D30061" s="139"/>
      <c r="P30061" s="142"/>
      <c r="Q30061" s="142"/>
      <c r="R30061" s="142"/>
      <c r="S30061" s="139"/>
    </row>
    <row r="30062" spans="2:19" ht="15.75" customHeight="1" x14ac:dyDescent="0.25">
      <c r="B30062" s="106"/>
      <c r="C30062" s="106"/>
      <c r="D30062" s="139"/>
      <c r="P30062" s="142"/>
      <c r="Q30062" s="142"/>
      <c r="R30062" s="142"/>
      <c r="S30062" s="139"/>
    </row>
    <row r="30063" spans="2:19" ht="15.75" customHeight="1" x14ac:dyDescent="0.25">
      <c r="B30063" s="106"/>
      <c r="C30063" s="106"/>
      <c r="D30063" s="139"/>
      <c r="P30063" s="142"/>
      <c r="Q30063" s="142"/>
      <c r="R30063" s="142"/>
      <c r="S30063" s="139"/>
    </row>
    <row r="30064" spans="2:19" ht="15.75" customHeight="1" x14ac:dyDescent="0.25">
      <c r="B30064" s="106"/>
      <c r="C30064" s="106"/>
      <c r="D30064" s="139"/>
      <c r="P30064" s="142"/>
      <c r="Q30064" s="142"/>
      <c r="R30064" s="142"/>
      <c r="S30064" s="139"/>
    </row>
    <row r="30065" spans="2:19" ht="15.75" customHeight="1" x14ac:dyDescent="0.25">
      <c r="B30065" s="106"/>
      <c r="C30065" s="106"/>
      <c r="D30065" s="139"/>
      <c r="P30065" s="142"/>
      <c r="Q30065" s="142"/>
      <c r="R30065" s="142"/>
      <c r="S30065" s="139"/>
    </row>
    <row r="30066" spans="2:19" ht="15.75" customHeight="1" x14ac:dyDescent="0.25">
      <c r="B30066" s="106"/>
      <c r="C30066" s="106"/>
      <c r="D30066" s="139"/>
      <c r="P30066" s="142"/>
      <c r="Q30066" s="142"/>
      <c r="R30066" s="142"/>
      <c r="S30066" s="139"/>
    </row>
    <row r="30067" spans="2:19" ht="15.75" customHeight="1" x14ac:dyDescent="0.25">
      <c r="B30067" s="106"/>
      <c r="C30067" s="106"/>
      <c r="D30067" s="139"/>
      <c r="P30067" s="142"/>
      <c r="Q30067" s="142"/>
      <c r="R30067" s="142"/>
      <c r="S30067" s="139"/>
    </row>
    <row r="30068" spans="2:19" ht="15.75" customHeight="1" x14ac:dyDescent="0.25">
      <c r="B30068" s="106"/>
      <c r="C30068" s="106"/>
      <c r="D30068" s="139"/>
      <c r="P30068" s="142"/>
      <c r="Q30068" s="142"/>
      <c r="R30068" s="142"/>
      <c r="S30068" s="139"/>
    </row>
    <row r="30069" spans="2:19" ht="15.75" customHeight="1" x14ac:dyDescent="0.25">
      <c r="B30069" s="106"/>
      <c r="C30069" s="106"/>
      <c r="D30069" s="139"/>
      <c r="P30069" s="142"/>
      <c r="Q30069" s="142"/>
      <c r="R30069" s="142"/>
      <c r="S30069" s="139"/>
    </row>
    <row r="30070" spans="2:19" ht="15.75" customHeight="1" x14ac:dyDescent="0.25">
      <c r="B30070" s="106"/>
      <c r="C30070" s="106"/>
      <c r="D30070" s="139"/>
      <c r="P30070" s="142"/>
      <c r="Q30070" s="142"/>
      <c r="R30070" s="142"/>
      <c r="S30070" s="139"/>
    </row>
    <row r="30071" spans="2:19" ht="15.75" customHeight="1" x14ac:dyDescent="0.25">
      <c r="B30071" s="106"/>
      <c r="C30071" s="106"/>
      <c r="D30071" s="139"/>
      <c r="P30071" s="142"/>
      <c r="Q30071" s="142"/>
      <c r="R30071" s="142"/>
      <c r="S30071" s="139"/>
    </row>
    <row r="30072" spans="2:19" ht="15.75" customHeight="1" x14ac:dyDescent="0.25">
      <c r="B30072" s="106"/>
      <c r="C30072" s="106"/>
      <c r="D30072" s="139"/>
      <c r="P30072" s="142"/>
      <c r="Q30072" s="142"/>
      <c r="R30072" s="142"/>
      <c r="S30072" s="139"/>
    </row>
    <row r="30073" spans="2:19" ht="15.75" customHeight="1" x14ac:dyDescent="0.25">
      <c r="B30073" s="106"/>
      <c r="C30073" s="106"/>
      <c r="D30073" s="139"/>
      <c r="P30073" s="142"/>
      <c r="Q30073" s="142"/>
      <c r="R30073" s="142"/>
      <c r="S30073" s="139"/>
    </row>
    <row r="30074" spans="2:19" ht="15.75" customHeight="1" x14ac:dyDescent="0.25">
      <c r="B30074" s="106"/>
      <c r="C30074" s="106"/>
      <c r="D30074" s="139"/>
      <c r="P30074" s="142"/>
      <c r="Q30074" s="142"/>
      <c r="R30074" s="142"/>
      <c r="S30074" s="139"/>
    </row>
    <row r="30075" spans="2:19" ht="15.75" customHeight="1" x14ac:dyDescent="0.25">
      <c r="B30075" s="106"/>
      <c r="C30075" s="106"/>
      <c r="D30075" s="139"/>
      <c r="P30075" s="142"/>
      <c r="Q30075" s="142"/>
      <c r="R30075" s="142"/>
      <c r="S30075" s="139"/>
    </row>
    <row r="30076" spans="2:19" ht="15.75" customHeight="1" x14ac:dyDescent="0.25">
      <c r="B30076" s="106"/>
      <c r="C30076" s="106"/>
      <c r="D30076" s="139"/>
      <c r="P30076" s="142"/>
      <c r="Q30076" s="142"/>
      <c r="R30076" s="142"/>
      <c r="S30076" s="139"/>
    </row>
    <row r="30077" spans="2:19" ht="15.75" customHeight="1" x14ac:dyDescent="0.25">
      <c r="B30077" s="106"/>
      <c r="C30077" s="106"/>
      <c r="D30077" s="139"/>
      <c r="P30077" s="142"/>
      <c r="Q30077" s="142"/>
      <c r="R30077" s="142"/>
      <c r="S30077" s="139"/>
    </row>
    <row r="30078" spans="2:19" ht="15.75" customHeight="1" x14ac:dyDescent="0.25">
      <c r="B30078" s="106"/>
      <c r="C30078" s="106"/>
      <c r="D30078" s="139"/>
      <c r="P30078" s="142"/>
      <c r="Q30078" s="142"/>
      <c r="R30078" s="142"/>
      <c r="S30078" s="139"/>
    </row>
    <row r="30079" spans="2:19" ht="15.75" customHeight="1" x14ac:dyDescent="0.25">
      <c r="B30079" s="106"/>
      <c r="C30079" s="106"/>
      <c r="D30079" s="139"/>
      <c r="P30079" s="142"/>
      <c r="Q30079" s="142"/>
      <c r="R30079" s="142"/>
      <c r="S30079" s="139"/>
    </row>
    <row r="30080" spans="2:19" ht="15.75" customHeight="1" x14ac:dyDescent="0.25">
      <c r="B30080" s="106"/>
      <c r="C30080" s="106"/>
      <c r="D30080" s="139"/>
      <c r="P30080" s="142"/>
      <c r="Q30080" s="142"/>
      <c r="R30080" s="142"/>
      <c r="S30080" s="139"/>
    </row>
    <row r="30081" spans="2:19" ht="15.75" customHeight="1" x14ac:dyDescent="0.25">
      <c r="B30081" s="106"/>
      <c r="C30081" s="106"/>
      <c r="D30081" s="139"/>
      <c r="P30081" s="142"/>
      <c r="Q30081" s="142"/>
      <c r="R30081" s="142"/>
      <c r="S30081" s="139"/>
    </row>
    <row r="30082" spans="2:19" ht="15.75" customHeight="1" x14ac:dyDescent="0.25">
      <c r="B30082" s="106"/>
      <c r="C30082" s="106"/>
      <c r="D30082" s="139"/>
      <c r="P30082" s="142"/>
      <c r="Q30082" s="142"/>
      <c r="R30082" s="142"/>
      <c r="S30082" s="139"/>
    </row>
    <row r="30083" spans="2:19" ht="15.75" customHeight="1" x14ac:dyDescent="0.25">
      <c r="B30083" s="106"/>
      <c r="C30083" s="106"/>
      <c r="D30083" s="139"/>
      <c r="P30083" s="142"/>
      <c r="Q30083" s="142"/>
      <c r="R30083" s="142"/>
      <c r="S30083" s="139"/>
    </row>
    <row r="30084" spans="2:19" ht="15.75" customHeight="1" x14ac:dyDescent="0.25">
      <c r="B30084" s="106"/>
      <c r="C30084" s="106"/>
      <c r="D30084" s="139"/>
      <c r="P30084" s="142"/>
      <c r="Q30084" s="142"/>
      <c r="R30084" s="142"/>
      <c r="S30084" s="139"/>
    </row>
    <row r="30085" spans="2:19" ht="15.75" customHeight="1" x14ac:dyDescent="0.25">
      <c r="B30085" s="106"/>
      <c r="C30085" s="106"/>
      <c r="D30085" s="139"/>
      <c r="P30085" s="142"/>
      <c r="Q30085" s="142"/>
      <c r="R30085" s="142"/>
      <c r="S30085" s="139"/>
    </row>
    <row r="30086" spans="2:19" ht="15.75" customHeight="1" x14ac:dyDescent="0.25">
      <c r="B30086" s="106"/>
      <c r="C30086" s="106"/>
      <c r="D30086" s="139"/>
      <c r="P30086" s="142"/>
      <c r="Q30086" s="142"/>
      <c r="R30086" s="142"/>
      <c r="S30086" s="139"/>
    </row>
    <row r="30087" spans="2:19" ht="15.75" customHeight="1" x14ac:dyDescent="0.25">
      <c r="B30087" s="106"/>
      <c r="C30087" s="106"/>
      <c r="D30087" s="139"/>
      <c r="P30087" s="142"/>
      <c r="Q30087" s="142"/>
      <c r="R30087" s="142"/>
      <c r="S30087" s="139"/>
    </row>
    <row r="30088" spans="2:19" ht="15.75" customHeight="1" x14ac:dyDescent="0.25">
      <c r="B30088" s="106"/>
      <c r="C30088" s="106"/>
      <c r="D30088" s="139"/>
      <c r="P30088" s="142"/>
      <c r="Q30088" s="142"/>
      <c r="R30088" s="142"/>
      <c r="S30088" s="139"/>
    </row>
    <row r="30089" spans="2:19" ht="15.75" customHeight="1" x14ac:dyDescent="0.25">
      <c r="B30089" s="106"/>
      <c r="C30089" s="106"/>
      <c r="D30089" s="139"/>
      <c r="P30089" s="142"/>
      <c r="Q30089" s="142"/>
      <c r="R30089" s="142"/>
      <c r="S30089" s="139"/>
    </row>
    <row r="30090" spans="2:19" ht="15.75" customHeight="1" x14ac:dyDescent="0.25">
      <c r="B30090" s="106"/>
      <c r="C30090" s="106"/>
      <c r="D30090" s="139"/>
      <c r="P30090" s="142"/>
      <c r="Q30090" s="142"/>
      <c r="R30090" s="142"/>
      <c r="S30090" s="139"/>
    </row>
    <row r="30091" spans="2:19" ht="15.75" customHeight="1" x14ac:dyDescent="0.25">
      <c r="B30091" s="106"/>
      <c r="C30091" s="106"/>
      <c r="D30091" s="139"/>
      <c r="P30091" s="142"/>
      <c r="Q30091" s="142"/>
      <c r="R30091" s="142"/>
      <c r="S30091" s="139"/>
    </row>
    <row r="30092" spans="2:19" ht="15.75" customHeight="1" x14ac:dyDescent="0.25">
      <c r="B30092" s="106"/>
      <c r="C30092" s="106"/>
      <c r="D30092" s="139"/>
      <c r="P30092" s="142"/>
      <c r="Q30092" s="142"/>
      <c r="R30092" s="142"/>
      <c r="S30092" s="139"/>
    </row>
    <row r="30093" spans="2:19" ht="15.75" customHeight="1" x14ac:dyDescent="0.25">
      <c r="B30093" s="106"/>
      <c r="C30093" s="106"/>
      <c r="D30093" s="139"/>
      <c r="P30093" s="142"/>
      <c r="Q30093" s="142"/>
      <c r="R30093" s="142"/>
      <c r="S30093" s="139"/>
    </row>
    <row r="30094" spans="2:19" ht="15.75" customHeight="1" x14ac:dyDescent="0.25">
      <c r="B30094" s="106"/>
      <c r="C30094" s="106"/>
      <c r="D30094" s="139"/>
      <c r="P30094" s="142"/>
      <c r="Q30094" s="142"/>
      <c r="R30094" s="142"/>
      <c r="S30094" s="139"/>
    </row>
    <row r="30095" spans="2:19" ht="15.75" customHeight="1" x14ac:dyDescent="0.25">
      <c r="B30095" s="106"/>
      <c r="C30095" s="106"/>
      <c r="D30095" s="139"/>
      <c r="P30095" s="142"/>
      <c r="Q30095" s="142"/>
      <c r="R30095" s="142"/>
      <c r="S30095" s="139"/>
    </row>
    <row r="30096" spans="2:19" ht="15.75" customHeight="1" x14ac:dyDescent="0.25">
      <c r="B30096" s="106"/>
      <c r="C30096" s="106"/>
      <c r="D30096" s="139"/>
      <c r="P30096" s="142"/>
      <c r="Q30096" s="142"/>
      <c r="R30096" s="142"/>
      <c r="S30096" s="139"/>
    </row>
    <row r="30097" spans="2:19" ht="15.75" customHeight="1" x14ac:dyDescent="0.25">
      <c r="B30097" s="106"/>
      <c r="C30097" s="106"/>
      <c r="D30097" s="139"/>
      <c r="P30097" s="142"/>
      <c r="Q30097" s="142"/>
      <c r="R30097" s="142"/>
      <c r="S30097" s="139"/>
    </row>
    <row r="30098" spans="2:19" ht="15.75" customHeight="1" x14ac:dyDescent="0.25">
      <c r="B30098" s="106"/>
      <c r="C30098" s="106"/>
      <c r="D30098" s="139"/>
      <c r="P30098" s="142"/>
      <c r="Q30098" s="142"/>
      <c r="R30098" s="142"/>
      <c r="S30098" s="139"/>
    </row>
    <row r="30099" spans="2:19" ht="15.75" customHeight="1" x14ac:dyDescent="0.25">
      <c r="B30099" s="106"/>
      <c r="C30099" s="106"/>
      <c r="D30099" s="139"/>
      <c r="P30099" s="142"/>
      <c r="Q30099" s="142"/>
      <c r="R30099" s="142"/>
      <c r="S30099" s="139"/>
    </row>
    <row r="30100" spans="2:19" ht="15.75" customHeight="1" x14ac:dyDescent="0.25">
      <c r="B30100" s="106"/>
      <c r="C30100" s="106"/>
      <c r="D30100" s="139"/>
      <c r="P30100" s="142"/>
      <c r="Q30100" s="142"/>
      <c r="R30100" s="142"/>
      <c r="S30100" s="139"/>
    </row>
    <row r="30101" spans="2:19" ht="15.75" customHeight="1" x14ac:dyDescent="0.25">
      <c r="B30101" s="106"/>
      <c r="C30101" s="106"/>
      <c r="D30101" s="139"/>
      <c r="P30101" s="142"/>
      <c r="Q30101" s="142"/>
      <c r="R30101" s="142"/>
      <c r="S30101" s="139"/>
    </row>
    <row r="30102" spans="2:19" ht="15.75" customHeight="1" x14ac:dyDescent="0.25">
      <c r="B30102" s="106"/>
      <c r="C30102" s="106"/>
      <c r="D30102" s="139"/>
      <c r="P30102" s="142"/>
      <c r="Q30102" s="142"/>
      <c r="R30102" s="142"/>
      <c r="S30102" s="139"/>
    </row>
    <row r="30103" spans="2:19" ht="15.75" customHeight="1" x14ac:dyDescent="0.25">
      <c r="B30103" s="106"/>
      <c r="C30103" s="106"/>
      <c r="D30103" s="139"/>
      <c r="P30103" s="142"/>
      <c r="Q30103" s="142"/>
      <c r="R30103" s="142"/>
      <c r="S30103" s="139"/>
    </row>
    <row r="30104" spans="2:19" ht="15.75" customHeight="1" x14ac:dyDescent="0.25">
      <c r="B30104" s="106"/>
      <c r="C30104" s="106"/>
      <c r="D30104" s="139"/>
      <c r="P30104" s="142"/>
      <c r="Q30104" s="142"/>
      <c r="R30104" s="142"/>
      <c r="S30104" s="139"/>
    </row>
    <row r="30105" spans="2:19" ht="15.75" customHeight="1" x14ac:dyDescent="0.25">
      <c r="B30105" s="106"/>
      <c r="C30105" s="106"/>
      <c r="D30105" s="139"/>
      <c r="P30105" s="142"/>
      <c r="Q30105" s="142"/>
      <c r="R30105" s="142"/>
      <c r="S30105" s="139"/>
    </row>
    <row r="30106" spans="2:19" ht="15.75" customHeight="1" x14ac:dyDescent="0.25">
      <c r="B30106" s="106"/>
      <c r="C30106" s="106"/>
      <c r="D30106" s="139"/>
      <c r="P30106" s="142"/>
      <c r="Q30106" s="142"/>
      <c r="R30106" s="142"/>
      <c r="S30106" s="139"/>
    </row>
    <row r="30107" spans="2:19" ht="15.75" customHeight="1" x14ac:dyDescent="0.25">
      <c r="B30107" s="106"/>
      <c r="C30107" s="106"/>
      <c r="D30107" s="139"/>
      <c r="P30107" s="142"/>
      <c r="Q30107" s="142"/>
      <c r="R30107" s="142"/>
      <c r="S30107" s="139"/>
    </row>
    <row r="30108" spans="2:19" ht="15.75" customHeight="1" x14ac:dyDescent="0.25">
      <c r="B30108" s="106"/>
      <c r="C30108" s="106"/>
      <c r="D30108" s="139"/>
      <c r="P30108" s="142"/>
      <c r="Q30108" s="142"/>
      <c r="R30108" s="142"/>
      <c r="S30108" s="139"/>
    </row>
    <row r="30109" spans="2:19" ht="15.75" customHeight="1" x14ac:dyDescent="0.25">
      <c r="B30109" s="106"/>
      <c r="C30109" s="106"/>
      <c r="D30109" s="139"/>
      <c r="P30109" s="142"/>
      <c r="Q30109" s="142"/>
      <c r="R30109" s="142"/>
      <c r="S30109" s="139"/>
    </row>
    <row r="30110" spans="2:19" ht="15.75" customHeight="1" x14ac:dyDescent="0.25">
      <c r="B30110" s="106"/>
      <c r="C30110" s="106"/>
      <c r="D30110" s="139"/>
      <c r="P30110" s="142"/>
      <c r="Q30110" s="142"/>
      <c r="R30110" s="142"/>
      <c r="S30110" s="139"/>
    </row>
    <row r="30111" spans="2:19" ht="15.75" customHeight="1" x14ac:dyDescent="0.25">
      <c r="B30111" s="106"/>
      <c r="C30111" s="106"/>
      <c r="D30111" s="139"/>
      <c r="P30111" s="142"/>
      <c r="Q30111" s="142"/>
      <c r="R30111" s="142"/>
      <c r="S30111" s="139"/>
    </row>
    <row r="30112" spans="2:19" ht="15.75" customHeight="1" x14ac:dyDescent="0.25">
      <c r="B30112" s="106"/>
      <c r="C30112" s="106"/>
      <c r="D30112" s="139"/>
      <c r="P30112" s="142"/>
      <c r="Q30112" s="142"/>
      <c r="R30112" s="142"/>
      <c r="S30112" s="139"/>
    </row>
    <row r="30113" spans="2:19" ht="15.75" customHeight="1" x14ac:dyDescent="0.25">
      <c r="B30113" s="106"/>
      <c r="C30113" s="106"/>
      <c r="D30113" s="139"/>
      <c r="P30113" s="142"/>
      <c r="Q30113" s="142"/>
      <c r="R30113" s="142"/>
      <c r="S30113" s="139"/>
    </row>
    <row r="30114" spans="2:19" ht="15.75" customHeight="1" x14ac:dyDescent="0.25">
      <c r="B30114" s="106"/>
      <c r="C30114" s="106"/>
      <c r="D30114" s="139"/>
      <c r="P30114" s="142"/>
      <c r="Q30114" s="142"/>
      <c r="R30114" s="142"/>
      <c r="S30114" s="139"/>
    </row>
    <row r="30115" spans="2:19" ht="15.75" customHeight="1" x14ac:dyDescent="0.25">
      <c r="B30115" s="106"/>
      <c r="C30115" s="106"/>
      <c r="D30115" s="139"/>
      <c r="P30115" s="142"/>
      <c r="Q30115" s="142"/>
      <c r="R30115" s="142"/>
      <c r="S30115" s="139"/>
    </row>
    <row r="30116" spans="2:19" ht="15.75" customHeight="1" x14ac:dyDescent="0.25">
      <c r="B30116" s="106"/>
      <c r="C30116" s="106"/>
      <c r="D30116" s="139"/>
      <c r="P30116" s="142"/>
      <c r="Q30116" s="142"/>
      <c r="R30116" s="142"/>
      <c r="S30116" s="139"/>
    </row>
    <row r="30117" spans="2:19" ht="15.75" customHeight="1" x14ac:dyDescent="0.25">
      <c r="B30117" s="106"/>
      <c r="C30117" s="106"/>
      <c r="D30117" s="139"/>
      <c r="P30117" s="142"/>
      <c r="Q30117" s="142"/>
      <c r="R30117" s="142"/>
      <c r="S30117" s="139"/>
    </row>
    <row r="30118" spans="2:19" ht="15.75" customHeight="1" x14ac:dyDescent="0.25">
      <c r="B30118" s="106"/>
      <c r="C30118" s="106"/>
      <c r="D30118" s="139"/>
      <c r="P30118" s="142"/>
      <c r="Q30118" s="142"/>
      <c r="R30118" s="142"/>
      <c r="S30118" s="139"/>
    </row>
    <row r="30119" spans="2:19" ht="15.75" customHeight="1" x14ac:dyDescent="0.25">
      <c r="B30119" s="106"/>
      <c r="C30119" s="106"/>
      <c r="D30119" s="139"/>
      <c r="P30119" s="142"/>
      <c r="Q30119" s="142"/>
      <c r="R30119" s="142"/>
      <c r="S30119" s="139"/>
    </row>
    <row r="30120" spans="2:19" ht="15.75" customHeight="1" x14ac:dyDescent="0.25">
      <c r="B30120" s="106"/>
      <c r="C30120" s="106"/>
      <c r="D30120" s="139"/>
      <c r="P30120" s="142"/>
      <c r="Q30120" s="142"/>
      <c r="R30120" s="142"/>
      <c r="S30120" s="139"/>
    </row>
    <row r="30121" spans="2:19" ht="15.75" customHeight="1" x14ac:dyDescent="0.25">
      <c r="B30121" s="106"/>
      <c r="C30121" s="106"/>
      <c r="D30121" s="139"/>
      <c r="P30121" s="142"/>
      <c r="Q30121" s="142"/>
      <c r="R30121" s="142"/>
      <c r="S30121" s="139"/>
    </row>
    <row r="30122" spans="2:19" ht="15.75" customHeight="1" x14ac:dyDescent="0.25">
      <c r="B30122" s="106"/>
      <c r="C30122" s="106"/>
      <c r="D30122" s="139"/>
      <c r="P30122" s="142"/>
      <c r="Q30122" s="142"/>
      <c r="R30122" s="142"/>
      <c r="S30122" s="139"/>
    </row>
    <row r="30123" spans="2:19" ht="15.75" customHeight="1" x14ac:dyDescent="0.25">
      <c r="B30123" s="106"/>
      <c r="C30123" s="106"/>
      <c r="D30123" s="139"/>
      <c r="P30123" s="142"/>
      <c r="Q30123" s="142"/>
      <c r="R30123" s="142"/>
      <c r="S30123" s="139"/>
    </row>
    <row r="30124" spans="2:19" ht="15.75" customHeight="1" x14ac:dyDescent="0.25">
      <c r="B30124" s="106"/>
      <c r="C30124" s="106"/>
      <c r="D30124" s="139"/>
      <c r="P30124" s="142"/>
      <c r="Q30124" s="142"/>
      <c r="R30124" s="142"/>
      <c r="S30124" s="139"/>
    </row>
    <row r="30125" spans="2:19" ht="15.75" customHeight="1" x14ac:dyDescent="0.25">
      <c r="B30125" s="106"/>
      <c r="C30125" s="106"/>
      <c r="D30125" s="139"/>
      <c r="P30125" s="142"/>
      <c r="Q30125" s="142"/>
      <c r="R30125" s="142"/>
      <c r="S30125" s="139"/>
    </row>
    <row r="30126" spans="2:19" ht="15.75" customHeight="1" x14ac:dyDescent="0.25">
      <c r="B30126" s="106"/>
      <c r="C30126" s="106"/>
      <c r="D30126" s="139"/>
      <c r="P30126" s="142"/>
      <c r="Q30126" s="142"/>
      <c r="R30126" s="142"/>
      <c r="S30126" s="139"/>
    </row>
    <row r="30127" spans="2:19" ht="15.75" customHeight="1" x14ac:dyDescent="0.25">
      <c r="B30127" s="106"/>
      <c r="C30127" s="106"/>
      <c r="D30127" s="139"/>
      <c r="P30127" s="142"/>
      <c r="Q30127" s="142"/>
      <c r="R30127" s="142"/>
      <c r="S30127" s="139"/>
    </row>
    <row r="30128" spans="2:19" ht="15.75" customHeight="1" x14ac:dyDescent="0.25">
      <c r="B30128" s="106"/>
      <c r="C30128" s="106"/>
      <c r="D30128" s="139"/>
      <c r="P30128" s="142"/>
      <c r="Q30128" s="142"/>
      <c r="R30128" s="142"/>
      <c r="S30128" s="139"/>
    </row>
    <row r="30129" spans="2:19" ht="15.75" customHeight="1" x14ac:dyDescent="0.25">
      <c r="B30129" s="106"/>
      <c r="C30129" s="106"/>
      <c r="D30129" s="139"/>
      <c r="P30129" s="142"/>
      <c r="Q30129" s="142"/>
      <c r="R30129" s="142"/>
      <c r="S30129" s="139"/>
    </row>
    <row r="30130" spans="2:19" ht="15.75" customHeight="1" x14ac:dyDescent="0.25">
      <c r="B30130" s="106"/>
      <c r="C30130" s="106"/>
      <c r="D30130" s="139"/>
      <c r="P30130" s="142"/>
      <c r="Q30130" s="142"/>
      <c r="R30130" s="142"/>
      <c r="S30130" s="139"/>
    </row>
    <row r="30131" spans="2:19" ht="15.75" customHeight="1" x14ac:dyDescent="0.25">
      <c r="B30131" s="106"/>
      <c r="C30131" s="106"/>
      <c r="D30131" s="139"/>
      <c r="P30131" s="142"/>
      <c r="Q30131" s="142"/>
      <c r="R30131" s="142"/>
      <c r="S30131" s="139"/>
    </row>
    <row r="30132" spans="2:19" ht="15.75" customHeight="1" x14ac:dyDescent="0.25">
      <c r="B30132" s="106"/>
      <c r="C30132" s="106"/>
      <c r="D30132" s="139"/>
      <c r="P30132" s="142"/>
      <c r="Q30132" s="142"/>
      <c r="R30132" s="142"/>
      <c r="S30132" s="139"/>
    </row>
    <row r="30133" spans="2:19" ht="15.75" customHeight="1" x14ac:dyDescent="0.25">
      <c r="B30133" s="106"/>
      <c r="C30133" s="106"/>
      <c r="D30133" s="139"/>
      <c r="P30133" s="142"/>
      <c r="Q30133" s="142"/>
      <c r="R30133" s="142"/>
      <c r="S30133" s="139"/>
    </row>
    <row r="30134" spans="2:19" ht="15.75" customHeight="1" x14ac:dyDescent="0.25">
      <c r="B30134" s="106"/>
      <c r="C30134" s="106"/>
      <c r="D30134" s="139"/>
      <c r="P30134" s="142"/>
      <c r="Q30134" s="142"/>
      <c r="R30134" s="142"/>
      <c r="S30134" s="139"/>
    </row>
    <row r="30135" spans="2:19" ht="15.75" customHeight="1" x14ac:dyDescent="0.25">
      <c r="B30135" s="106"/>
      <c r="C30135" s="106"/>
      <c r="D30135" s="139"/>
      <c r="P30135" s="142"/>
      <c r="Q30135" s="142"/>
      <c r="R30135" s="142"/>
      <c r="S30135" s="139"/>
    </row>
    <row r="30136" spans="2:19" ht="15.75" customHeight="1" x14ac:dyDescent="0.25">
      <c r="B30136" s="106"/>
      <c r="C30136" s="106"/>
      <c r="D30136" s="139"/>
      <c r="P30136" s="142"/>
      <c r="Q30136" s="142"/>
      <c r="R30136" s="142"/>
      <c r="S30136" s="139"/>
    </row>
    <row r="30137" spans="2:19" ht="15.75" customHeight="1" x14ac:dyDescent="0.25">
      <c r="B30137" s="106"/>
      <c r="C30137" s="106"/>
      <c r="D30137" s="139"/>
      <c r="P30137" s="142"/>
      <c r="Q30137" s="142"/>
      <c r="R30137" s="142"/>
      <c r="S30137" s="139"/>
    </row>
    <row r="30138" spans="2:19" ht="15.75" customHeight="1" x14ac:dyDescent="0.25">
      <c r="B30138" s="106"/>
      <c r="C30138" s="106"/>
      <c r="D30138" s="139"/>
      <c r="P30138" s="142"/>
      <c r="Q30138" s="142"/>
      <c r="R30138" s="142"/>
      <c r="S30138" s="139"/>
    </row>
    <row r="30139" spans="2:19" ht="15.75" customHeight="1" x14ac:dyDescent="0.25">
      <c r="B30139" s="106"/>
      <c r="C30139" s="106"/>
      <c r="D30139" s="139"/>
      <c r="P30139" s="142"/>
      <c r="Q30139" s="142"/>
      <c r="R30139" s="142"/>
      <c r="S30139" s="139"/>
    </row>
    <row r="30140" spans="2:19" ht="15.75" customHeight="1" x14ac:dyDescent="0.25">
      <c r="B30140" s="106"/>
      <c r="C30140" s="106"/>
      <c r="D30140" s="139"/>
      <c r="P30140" s="142"/>
      <c r="Q30140" s="142"/>
      <c r="R30140" s="142"/>
      <c r="S30140" s="139"/>
    </row>
    <row r="30141" spans="2:19" ht="15.75" customHeight="1" x14ac:dyDescent="0.25">
      <c r="B30141" s="106"/>
      <c r="C30141" s="106"/>
      <c r="D30141" s="139"/>
      <c r="P30141" s="142"/>
      <c r="Q30141" s="142"/>
      <c r="R30141" s="142"/>
      <c r="S30141" s="139"/>
    </row>
    <row r="30142" spans="2:19" ht="15.75" customHeight="1" x14ac:dyDescent="0.25">
      <c r="B30142" s="106"/>
      <c r="C30142" s="106"/>
      <c r="D30142" s="139"/>
      <c r="P30142" s="142"/>
      <c r="Q30142" s="142"/>
      <c r="R30142" s="142"/>
      <c r="S30142" s="139"/>
    </row>
    <row r="30143" spans="2:19" ht="15.75" customHeight="1" x14ac:dyDescent="0.25">
      <c r="B30143" s="106"/>
      <c r="C30143" s="106"/>
      <c r="D30143" s="139"/>
      <c r="P30143" s="142"/>
      <c r="Q30143" s="142"/>
      <c r="R30143" s="142"/>
      <c r="S30143" s="139"/>
    </row>
    <row r="30144" spans="2:19" ht="15.75" customHeight="1" x14ac:dyDescent="0.25">
      <c r="B30144" s="106"/>
      <c r="C30144" s="106"/>
      <c r="D30144" s="139"/>
      <c r="P30144" s="142"/>
      <c r="Q30144" s="142"/>
      <c r="R30144" s="142"/>
      <c r="S30144" s="139"/>
    </row>
    <row r="30145" spans="2:19" ht="15.75" customHeight="1" x14ac:dyDescent="0.25">
      <c r="B30145" s="106"/>
      <c r="C30145" s="106"/>
      <c r="D30145" s="139"/>
      <c r="P30145" s="142"/>
      <c r="Q30145" s="142"/>
      <c r="R30145" s="142"/>
      <c r="S30145" s="139"/>
    </row>
    <row r="30146" spans="2:19" ht="15.75" customHeight="1" x14ac:dyDescent="0.25">
      <c r="B30146" s="106"/>
      <c r="C30146" s="106"/>
      <c r="D30146" s="139"/>
      <c r="P30146" s="142"/>
      <c r="Q30146" s="142"/>
      <c r="R30146" s="142"/>
      <c r="S30146" s="139"/>
    </row>
    <row r="30147" spans="2:19" ht="15.75" customHeight="1" x14ac:dyDescent="0.25">
      <c r="B30147" s="106"/>
      <c r="C30147" s="106"/>
      <c r="D30147" s="139"/>
      <c r="P30147" s="142"/>
      <c r="Q30147" s="142"/>
      <c r="R30147" s="142"/>
      <c r="S30147" s="139"/>
    </row>
    <row r="30148" spans="2:19" ht="15.75" customHeight="1" x14ac:dyDescent="0.25">
      <c r="B30148" s="106"/>
      <c r="C30148" s="106"/>
      <c r="D30148" s="139"/>
      <c r="P30148" s="142"/>
      <c r="Q30148" s="142"/>
      <c r="R30148" s="142"/>
      <c r="S30148" s="139"/>
    </row>
    <row r="30149" spans="2:19" ht="15.75" customHeight="1" x14ac:dyDescent="0.25">
      <c r="B30149" s="106"/>
      <c r="C30149" s="106"/>
      <c r="D30149" s="139"/>
      <c r="P30149" s="142"/>
      <c r="Q30149" s="142"/>
      <c r="R30149" s="142"/>
      <c r="S30149" s="139"/>
    </row>
    <row r="30150" spans="2:19" ht="15.75" customHeight="1" x14ac:dyDescent="0.25">
      <c r="B30150" s="106"/>
      <c r="C30150" s="106"/>
      <c r="D30150" s="139"/>
      <c r="P30150" s="142"/>
      <c r="Q30150" s="142"/>
      <c r="R30150" s="142"/>
      <c r="S30150" s="139"/>
    </row>
    <row r="30151" spans="2:19" ht="15.75" customHeight="1" x14ac:dyDescent="0.25">
      <c r="B30151" s="106"/>
      <c r="C30151" s="106"/>
      <c r="D30151" s="139"/>
      <c r="P30151" s="142"/>
      <c r="Q30151" s="142"/>
      <c r="R30151" s="142"/>
      <c r="S30151" s="139"/>
    </row>
    <row r="30152" spans="2:19" ht="15.75" customHeight="1" x14ac:dyDescent="0.25">
      <c r="B30152" s="106"/>
      <c r="C30152" s="106"/>
      <c r="D30152" s="139"/>
      <c r="P30152" s="142"/>
      <c r="Q30152" s="142"/>
      <c r="R30152" s="142"/>
      <c r="S30152" s="139"/>
    </row>
    <row r="30153" spans="2:19" ht="15.75" customHeight="1" x14ac:dyDescent="0.25">
      <c r="B30153" s="106"/>
      <c r="C30153" s="106"/>
      <c r="D30153" s="139"/>
      <c r="P30153" s="142"/>
      <c r="Q30153" s="142"/>
      <c r="R30153" s="142"/>
      <c r="S30153" s="139"/>
    </row>
    <row r="30154" spans="2:19" ht="15.75" customHeight="1" x14ac:dyDescent="0.25">
      <c r="B30154" s="106"/>
      <c r="C30154" s="106"/>
      <c r="D30154" s="139"/>
      <c r="P30154" s="142"/>
      <c r="Q30154" s="142"/>
      <c r="R30154" s="142"/>
      <c r="S30154" s="139"/>
    </row>
    <row r="30155" spans="2:19" ht="15.75" customHeight="1" x14ac:dyDescent="0.25">
      <c r="B30155" s="106"/>
      <c r="C30155" s="106"/>
      <c r="D30155" s="139"/>
      <c r="P30155" s="142"/>
      <c r="Q30155" s="142"/>
      <c r="R30155" s="142"/>
      <c r="S30155" s="139"/>
    </row>
    <row r="30156" spans="2:19" ht="15.75" customHeight="1" x14ac:dyDescent="0.25">
      <c r="B30156" s="106"/>
      <c r="C30156" s="106"/>
      <c r="D30156" s="139"/>
      <c r="P30156" s="142"/>
      <c r="Q30156" s="142"/>
      <c r="R30156" s="142"/>
      <c r="S30156" s="139"/>
    </row>
    <row r="30157" spans="2:19" ht="15.75" customHeight="1" x14ac:dyDescent="0.25">
      <c r="B30157" s="106"/>
      <c r="C30157" s="106"/>
      <c r="D30157" s="139"/>
      <c r="P30157" s="142"/>
      <c r="Q30157" s="142"/>
      <c r="R30157" s="142"/>
      <c r="S30157" s="139"/>
    </row>
    <row r="30158" spans="2:19" ht="15.75" customHeight="1" x14ac:dyDescent="0.25">
      <c r="B30158" s="106"/>
      <c r="C30158" s="106"/>
      <c r="D30158" s="139"/>
      <c r="P30158" s="142"/>
      <c r="Q30158" s="142"/>
      <c r="R30158" s="142"/>
      <c r="S30158" s="139"/>
    </row>
    <row r="30159" spans="2:19" ht="15.75" customHeight="1" x14ac:dyDescent="0.25">
      <c r="B30159" s="106"/>
      <c r="C30159" s="106"/>
      <c r="D30159" s="139"/>
      <c r="P30159" s="142"/>
      <c r="Q30159" s="142"/>
      <c r="R30159" s="142"/>
      <c r="S30159" s="139"/>
    </row>
    <row r="30160" spans="2:19" ht="15.75" customHeight="1" x14ac:dyDescent="0.25">
      <c r="B30160" s="106"/>
      <c r="C30160" s="106"/>
      <c r="D30160" s="139"/>
      <c r="P30160" s="142"/>
      <c r="Q30160" s="142"/>
      <c r="R30160" s="142"/>
      <c r="S30160" s="139"/>
    </row>
    <row r="30161" spans="2:19" ht="15.75" customHeight="1" x14ac:dyDescent="0.25">
      <c r="B30161" s="106"/>
      <c r="C30161" s="106"/>
      <c r="D30161" s="139"/>
      <c r="P30161" s="142"/>
      <c r="Q30161" s="142"/>
      <c r="R30161" s="142"/>
      <c r="S30161" s="139"/>
    </row>
    <row r="30162" spans="2:19" ht="15.75" customHeight="1" x14ac:dyDescent="0.25">
      <c r="B30162" s="106"/>
      <c r="C30162" s="106"/>
      <c r="D30162" s="139"/>
      <c r="P30162" s="142"/>
      <c r="Q30162" s="142"/>
      <c r="R30162" s="142"/>
      <c r="S30162" s="139"/>
    </row>
    <row r="30163" spans="2:19" ht="15.75" customHeight="1" x14ac:dyDescent="0.25">
      <c r="B30163" s="106"/>
      <c r="C30163" s="106"/>
      <c r="D30163" s="139"/>
      <c r="P30163" s="142"/>
      <c r="Q30163" s="142"/>
      <c r="R30163" s="142"/>
      <c r="S30163" s="139"/>
    </row>
    <row r="30164" spans="2:19" ht="15.75" customHeight="1" x14ac:dyDescent="0.25">
      <c r="B30164" s="106"/>
      <c r="C30164" s="106"/>
      <c r="D30164" s="139"/>
      <c r="P30164" s="142"/>
      <c r="Q30164" s="142"/>
      <c r="R30164" s="142"/>
      <c r="S30164" s="139"/>
    </row>
    <row r="30165" spans="2:19" ht="15.75" customHeight="1" x14ac:dyDescent="0.25">
      <c r="B30165" s="106"/>
      <c r="C30165" s="106"/>
      <c r="D30165" s="139"/>
      <c r="P30165" s="142"/>
      <c r="Q30165" s="142"/>
      <c r="R30165" s="142"/>
      <c r="S30165" s="139"/>
    </row>
    <row r="30166" spans="2:19" ht="15.75" customHeight="1" x14ac:dyDescent="0.25">
      <c r="B30166" s="106"/>
      <c r="C30166" s="106"/>
      <c r="D30166" s="139"/>
      <c r="P30166" s="142"/>
      <c r="Q30166" s="142"/>
      <c r="R30166" s="142"/>
      <c r="S30166" s="139"/>
    </row>
    <row r="30167" spans="2:19" ht="15.75" customHeight="1" x14ac:dyDescent="0.25">
      <c r="B30167" s="106"/>
      <c r="C30167" s="106"/>
      <c r="D30167" s="139"/>
      <c r="P30167" s="142"/>
      <c r="Q30167" s="142"/>
      <c r="R30167" s="142"/>
      <c r="S30167" s="139"/>
    </row>
    <row r="30168" spans="2:19" ht="15.75" customHeight="1" x14ac:dyDescent="0.25">
      <c r="B30168" s="106"/>
      <c r="C30168" s="106"/>
      <c r="D30168" s="139"/>
      <c r="P30168" s="142"/>
      <c r="Q30168" s="142"/>
      <c r="R30168" s="142"/>
      <c r="S30168" s="139"/>
    </row>
    <row r="30169" spans="2:19" ht="15.75" customHeight="1" x14ac:dyDescent="0.25">
      <c r="B30169" s="106"/>
      <c r="C30169" s="106"/>
      <c r="D30169" s="139"/>
      <c r="P30169" s="142"/>
      <c r="Q30169" s="142"/>
      <c r="R30169" s="142"/>
      <c r="S30169" s="139"/>
    </row>
    <row r="30170" spans="2:19" ht="15.75" customHeight="1" x14ac:dyDescent="0.25">
      <c r="B30170" s="106"/>
      <c r="C30170" s="106"/>
      <c r="D30170" s="139"/>
      <c r="P30170" s="142"/>
      <c r="Q30170" s="142"/>
      <c r="R30170" s="142"/>
      <c r="S30170" s="139"/>
    </row>
    <row r="30171" spans="2:19" ht="15.75" customHeight="1" x14ac:dyDescent="0.25">
      <c r="B30171" s="106"/>
      <c r="C30171" s="106"/>
      <c r="D30171" s="139"/>
      <c r="P30171" s="142"/>
      <c r="Q30171" s="142"/>
      <c r="R30171" s="142"/>
      <c r="S30171" s="139"/>
    </row>
    <row r="30172" spans="2:19" ht="15.75" customHeight="1" x14ac:dyDescent="0.25">
      <c r="B30172" s="106"/>
      <c r="C30172" s="106"/>
      <c r="D30172" s="139"/>
      <c r="P30172" s="142"/>
      <c r="Q30172" s="142"/>
      <c r="R30172" s="142"/>
      <c r="S30172" s="139"/>
    </row>
    <row r="30173" spans="2:19" ht="15.75" customHeight="1" x14ac:dyDescent="0.25">
      <c r="B30173" s="106"/>
      <c r="C30173" s="106"/>
      <c r="D30173" s="139"/>
      <c r="P30173" s="142"/>
      <c r="Q30173" s="142"/>
      <c r="R30173" s="142"/>
      <c r="S30173" s="139"/>
    </row>
    <row r="30174" spans="2:19" ht="15.75" customHeight="1" x14ac:dyDescent="0.25">
      <c r="B30174" s="106"/>
      <c r="C30174" s="106"/>
      <c r="D30174" s="139"/>
      <c r="P30174" s="142"/>
      <c r="Q30174" s="142"/>
      <c r="R30174" s="142"/>
      <c r="S30174" s="139"/>
    </row>
    <row r="30175" spans="2:19" ht="15.75" customHeight="1" x14ac:dyDescent="0.25">
      <c r="B30175" s="106"/>
      <c r="C30175" s="106"/>
      <c r="D30175" s="139"/>
      <c r="P30175" s="142"/>
      <c r="Q30175" s="142"/>
      <c r="R30175" s="142"/>
      <c r="S30175" s="139"/>
    </row>
    <row r="30176" spans="2:19" ht="15.75" customHeight="1" x14ac:dyDescent="0.25">
      <c r="B30176" s="106"/>
      <c r="C30176" s="106"/>
      <c r="D30176" s="139"/>
      <c r="P30176" s="142"/>
      <c r="Q30176" s="142"/>
      <c r="R30176" s="142"/>
      <c r="S30176" s="139"/>
    </row>
    <row r="30177" spans="2:19" ht="15.75" customHeight="1" x14ac:dyDescent="0.25">
      <c r="B30177" s="106"/>
      <c r="C30177" s="106"/>
      <c r="D30177" s="139"/>
      <c r="P30177" s="142"/>
      <c r="Q30177" s="142"/>
      <c r="R30177" s="142"/>
      <c r="S30177" s="139"/>
    </row>
    <row r="30178" spans="2:19" ht="15.75" customHeight="1" x14ac:dyDescent="0.25">
      <c r="B30178" s="106"/>
      <c r="C30178" s="106"/>
      <c r="D30178" s="139"/>
      <c r="P30178" s="142"/>
      <c r="Q30178" s="142"/>
      <c r="R30178" s="142"/>
      <c r="S30178" s="139"/>
    </row>
    <row r="30179" spans="2:19" ht="15.75" customHeight="1" x14ac:dyDescent="0.25">
      <c r="B30179" s="106"/>
      <c r="C30179" s="106"/>
      <c r="D30179" s="139"/>
      <c r="P30179" s="142"/>
      <c r="Q30179" s="142"/>
      <c r="R30179" s="142"/>
      <c r="S30179" s="139"/>
    </row>
    <row r="30180" spans="2:19" ht="15.75" customHeight="1" x14ac:dyDescent="0.25">
      <c r="B30180" s="106"/>
      <c r="C30180" s="106"/>
      <c r="D30180" s="139"/>
      <c r="P30180" s="142"/>
      <c r="Q30180" s="142"/>
      <c r="R30180" s="142"/>
      <c r="S30180" s="139"/>
    </row>
    <row r="30181" spans="2:19" ht="15.75" customHeight="1" x14ac:dyDescent="0.25">
      <c r="B30181" s="106"/>
      <c r="C30181" s="106"/>
      <c r="D30181" s="139"/>
      <c r="P30181" s="142"/>
      <c r="Q30181" s="142"/>
      <c r="R30181" s="142"/>
      <c r="S30181" s="139"/>
    </row>
    <row r="30182" spans="2:19" ht="15.75" customHeight="1" x14ac:dyDescent="0.25">
      <c r="B30182" s="106"/>
      <c r="C30182" s="106"/>
      <c r="D30182" s="139"/>
      <c r="P30182" s="142"/>
      <c r="Q30182" s="142"/>
      <c r="R30182" s="142"/>
      <c r="S30182" s="139"/>
    </row>
    <row r="30183" spans="2:19" ht="15.75" customHeight="1" x14ac:dyDescent="0.25">
      <c r="B30183" s="106"/>
      <c r="C30183" s="106"/>
      <c r="D30183" s="139"/>
      <c r="P30183" s="142"/>
      <c r="Q30183" s="142"/>
      <c r="R30183" s="142"/>
      <c r="S30183" s="139"/>
    </row>
    <row r="30184" spans="2:19" ht="15.75" customHeight="1" x14ac:dyDescent="0.25">
      <c r="B30184" s="106"/>
      <c r="C30184" s="106"/>
      <c r="D30184" s="139"/>
      <c r="P30184" s="142"/>
      <c r="Q30184" s="142"/>
      <c r="R30184" s="142"/>
      <c r="S30184" s="139"/>
    </row>
    <row r="30185" spans="2:19" ht="15.75" customHeight="1" x14ac:dyDescent="0.25">
      <c r="B30185" s="106"/>
      <c r="C30185" s="106"/>
      <c r="D30185" s="139"/>
      <c r="P30185" s="142"/>
      <c r="Q30185" s="142"/>
      <c r="R30185" s="142"/>
      <c r="S30185" s="139"/>
    </row>
    <row r="30186" spans="2:19" ht="15.75" customHeight="1" x14ac:dyDescent="0.25">
      <c r="B30186" s="106"/>
      <c r="C30186" s="106"/>
      <c r="D30186" s="139"/>
      <c r="P30186" s="142"/>
      <c r="Q30186" s="142"/>
      <c r="R30186" s="142"/>
      <c r="S30186" s="139"/>
    </row>
    <row r="30187" spans="2:19" ht="15.75" customHeight="1" x14ac:dyDescent="0.25">
      <c r="B30187" s="106"/>
      <c r="C30187" s="106"/>
      <c r="D30187" s="139"/>
      <c r="P30187" s="142"/>
      <c r="Q30187" s="142"/>
      <c r="R30187" s="142"/>
      <c r="S30187" s="139"/>
    </row>
    <row r="30188" spans="2:19" ht="15.75" customHeight="1" x14ac:dyDescent="0.25">
      <c r="B30188" s="106"/>
      <c r="C30188" s="106"/>
      <c r="D30188" s="139"/>
      <c r="P30188" s="142"/>
      <c r="Q30188" s="142"/>
      <c r="R30188" s="142"/>
      <c r="S30188" s="139"/>
    </row>
    <row r="30189" spans="2:19" ht="15.75" customHeight="1" x14ac:dyDescent="0.25">
      <c r="B30189" s="106"/>
      <c r="C30189" s="106"/>
      <c r="D30189" s="139"/>
      <c r="P30189" s="142"/>
      <c r="Q30189" s="142"/>
      <c r="R30189" s="142"/>
      <c r="S30189" s="139"/>
    </row>
    <row r="30190" spans="2:19" ht="15.75" customHeight="1" x14ac:dyDescent="0.25">
      <c r="B30190" s="106"/>
      <c r="C30190" s="106"/>
      <c r="D30190" s="139"/>
      <c r="P30190" s="142"/>
      <c r="Q30190" s="142"/>
      <c r="R30190" s="142"/>
      <c r="S30190" s="139"/>
    </row>
    <row r="30191" spans="2:19" ht="15.75" customHeight="1" x14ac:dyDescent="0.25">
      <c r="B30191" s="106"/>
      <c r="C30191" s="106"/>
      <c r="D30191" s="139"/>
      <c r="P30191" s="142"/>
      <c r="Q30191" s="142"/>
      <c r="R30191" s="142"/>
      <c r="S30191" s="139"/>
    </row>
    <row r="30192" spans="2:19" ht="15.75" customHeight="1" x14ac:dyDescent="0.25">
      <c r="B30192" s="106"/>
      <c r="C30192" s="106"/>
      <c r="D30192" s="139"/>
      <c r="P30192" s="142"/>
      <c r="Q30192" s="142"/>
      <c r="R30192" s="142"/>
      <c r="S30192" s="139"/>
    </row>
    <row r="30193" spans="2:19" ht="15.75" customHeight="1" x14ac:dyDescent="0.25">
      <c r="B30193" s="106"/>
      <c r="C30193" s="106"/>
      <c r="D30193" s="139"/>
      <c r="P30193" s="142"/>
      <c r="Q30193" s="142"/>
      <c r="R30193" s="142"/>
      <c r="S30193" s="139"/>
    </row>
    <row r="30194" spans="2:19" ht="15.75" customHeight="1" x14ac:dyDescent="0.25">
      <c r="B30194" s="106"/>
      <c r="C30194" s="106"/>
      <c r="D30194" s="139"/>
      <c r="P30194" s="142"/>
      <c r="Q30194" s="142"/>
      <c r="R30194" s="142"/>
      <c r="S30194" s="139"/>
    </row>
    <row r="30195" spans="2:19" ht="15.75" customHeight="1" x14ac:dyDescent="0.25">
      <c r="B30195" s="106"/>
      <c r="C30195" s="106"/>
      <c r="D30195" s="139"/>
      <c r="P30195" s="142"/>
      <c r="Q30195" s="142"/>
      <c r="R30195" s="142"/>
      <c r="S30195" s="139"/>
    </row>
    <row r="30196" spans="2:19" ht="15.75" customHeight="1" x14ac:dyDescent="0.25">
      <c r="B30196" s="106"/>
      <c r="C30196" s="106"/>
      <c r="D30196" s="139"/>
      <c r="P30196" s="142"/>
      <c r="Q30196" s="142"/>
      <c r="R30196" s="142"/>
      <c r="S30196" s="139"/>
    </row>
    <row r="30197" spans="2:19" ht="15.75" customHeight="1" x14ac:dyDescent="0.25">
      <c r="B30197" s="106"/>
      <c r="C30197" s="106"/>
      <c r="D30197" s="139"/>
      <c r="P30197" s="142"/>
      <c r="Q30197" s="142"/>
      <c r="R30197" s="142"/>
      <c r="S30197" s="139"/>
    </row>
    <row r="30198" spans="2:19" ht="15.75" customHeight="1" x14ac:dyDescent="0.25">
      <c r="B30198" s="106"/>
      <c r="C30198" s="106"/>
      <c r="D30198" s="139"/>
      <c r="P30198" s="142"/>
      <c r="Q30198" s="142"/>
      <c r="R30198" s="142"/>
      <c r="S30198" s="139"/>
    </row>
    <row r="30199" spans="2:19" ht="15.75" customHeight="1" x14ac:dyDescent="0.25">
      <c r="B30199" s="106"/>
      <c r="C30199" s="106"/>
      <c r="D30199" s="139"/>
      <c r="P30199" s="142"/>
      <c r="Q30199" s="142"/>
      <c r="R30199" s="142"/>
      <c r="S30199" s="139"/>
    </row>
    <row r="30200" spans="2:19" ht="15.75" customHeight="1" x14ac:dyDescent="0.25">
      <c r="B30200" s="106"/>
      <c r="C30200" s="106"/>
      <c r="D30200" s="139"/>
      <c r="P30200" s="142"/>
      <c r="Q30200" s="142"/>
      <c r="R30200" s="142"/>
      <c r="S30200" s="139"/>
    </row>
    <row r="30201" spans="2:19" ht="15.75" customHeight="1" x14ac:dyDescent="0.25">
      <c r="B30201" s="106"/>
      <c r="C30201" s="106"/>
      <c r="D30201" s="139"/>
      <c r="P30201" s="142"/>
      <c r="Q30201" s="142"/>
      <c r="R30201" s="142"/>
      <c r="S30201" s="139"/>
    </row>
    <row r="30202" spans="2:19" ht="15.75" customHeight="1" x14ac:dyDescent="0.25">
      <c r="B30202" s="106"/>
      <c r="C30202" s="106"/>
      <c r="D30202" s="139"/>
      <c r="P30202" s="142"/>
      <c r="Q30202" s="142"/>
      <c r="R30202" s="142"/>
      <c r="S30202" s="139"/>
    </row>
    <row r="30203" spans="2:19" ht="15.75" customHeight="1" x14ac:dyDescent="0.25">
      <c r="B30203" s="106"/>
      <c r="C30203" s="106"/>
      <c r="D30203" s="139"/>
      <c r="P30203" s="142"/>
      <c r="Q30203" s="142"/>
      <c r="R30203" s="142"/>
      <c r="S30203" s="139"/>
    </row>
    <row r="30204" spans="2:19" ht="15.75" customHeight="1" x14ac:dyDescent="0.25">
      <c r="B30204" s="106"/>
      <c r="C30204" s="106"/>
      <c r="D30204" s="139"/>
      <c r="P30204" s="142"/>
      <c r="Q30204" s="142"/>
      <c r="R30204" s="142"/>
      <c r="S30204" s="139"/>
    </row>
    <row r="30205" spans="2:19" ht="15.75" customHeight="1" x14ac:dyDescent="0.25">
      <c r="B30205" s="106"/>
      <c r="C30205" s="106"/>
      <c r="D30205" s="139"/>
      <c r="P30205" s="142"/>
      <c r="Q30205" s="142"/>
      <c r="R30205" s="142"/>
      <c r="S30205" s="139"/>
    </row>
    <row r="30206" spans="2:19" ht="15.75" customHeight="1" x14ac:dyDescent="0.25">
      <c r="B30206" s="106"/>
      <c r="C30206" s="106"/>
      <c r="D30206" s="139"/>
      <c r="P30206" s="142"/>
      <c r="Q30206" s="142"/>
      <c r="R30206" s="142"/>
      <c r="S30206" s="139"/>
    </row>
    <row r="30207" spans="2:19" ht="15.75" customHeight="1" x14ac:dyDescent="0.25">
      <c r="B30207" s="106"/>
      <c r="C30207" s="106"/>
      <c r="D30207" s="139"/>
      <c r="P30207" s="142"/>
      <c r="Q30207" s="142"/>
      <c r="R30207" s="142"/>
      <c r="S30207" s="139"/>
    </row>
    <row r="30208" spans="2:19" ht="15.75" customHeight="1" x14ac:dyDescent="0.25">
      <c r="B30208" s="106"/>
      <c r="C30208" s="106"/>
      <c r="D30208" s="139"/>
      <c r="P30208" s="142"/>
      <c r="Q30208" s="142"/>
      <c r="R30208" s="142"/>
      <c r="S30208" s="139"/>
    </row>
    <row r="30209" spans="2:19" ht="15.75" customHeight="1" x14ac:dyDescent="0.25">
      <c r="B30209" s="106"/>
      <c r="C30209" s="106"/>
      <c r="D30209" s="139"/>
      <c r="P30209" s="142"/>
      <c r="Q30209" s="142"/>
      <c r="R30209" s="142"/>
      <c r="S30209" s="139"/>
    </row>
    <row r="30210" spans="2:19" ht="15.75" customHeight="1" x14ac:dyDescent="0.25">
      <c r="B30210" s="106"/>
      <c r="C30210" s="106"/>
      <c r="D30210" s="139"/>
      <c r="P30210" s="142"/>
      <c r="Q30210" s="142"/>
      <c r="R30210" s="142"/>
      <c r="S30210" s="139"/>
    </row>
    <row r="30211" spans="2:19" ht="15.75" customHeight="1" x14ac:dyDescent="0.25">
      <c r="B30211" s="106"/>
      <c r="C30211" s="106"/>
      <c r="D30211" s="139"/>
      <c r="P30211" s="142"/>
      <c r="Q30211" s="142"/>
      <c r="R30211" s="142"/>
      <c r="S30211" s="139"/>
    </row>
    <row r="30212" spans="2:19" ht="15.75" customHeight="1" x14ac:dyDescent="0.25">
      <c r="B30212" s="106"/>
      <c r="C30212" s="106"/>
      <c r="D30212" s="139"/>
      <c r="P30212" s="142"/>
      <c r="Q30212" s="142"/>
      <c r="R30212" s="142"/>
      <c r="S30212" s="139"/>
    </row>
    <row r="30213" spans="2:19" ht="15.75" customHeight="1" x14ac:dyDescent="0.25">
      <c r="B30213" s="106"/>
      <c r="C30213" s="106"/>
      <c r="D30213" s="139"/>
      <c r="P30213" s="142"/>
      <c r="Q30213" s="142"/>
      <c r="R30213" s="142"/>
      <c r="S30213" s="139"/>
    </row>
    <row r="30214" spans="2:19" ht="15.75" customHeight="1" x14ac:dyDescent="0.25">
      <c r="B30214" s="106"/>
      <c r="C30214" s="106"/>
      <c r="D30214" s="139"/>
      <c r="P30214" s="142"/>
      <c r="Q30214" s="142"/>
      <c r="R30214" s="142"/>
      <c r="S30214" s="139"/>
    </row>
    <row r="30215" spans="2:19" ht="15.75" customHeight="1" x14ac:dyDescent="0.25">
      <c r="B30215" s="106"/>
      <c r="C30215" s="106"/>
      <c r="D30215" s="139"/>
      <c r="P30215" s="142"/>
      <c r="Q30215" s="142"/>
      <c r="R30215" s="142"/>
      <c r="S30215" s="139"/>
    </row>
    <row r="30216" spans="2:19" ht="15.75" customHeight="1" x14ac:dyDescent="0.25">
      <c r="B30216" s="106"/>
      <c r="C30216" s="106"/>
      <c r="D30216" s="139"/>
      <c r="P30216" s="142"/>
      <c r="Q30216" s="142"/>
      <c r="R30216" s="142"/>
      <c r="S30216" s="139"/>
    </row>
    <row r="30217" spans="2:19" ht="15.75" customHeight="1" x14ac:dyDescent="0.25">
      <c r="B30217" s="106"/>
      <c r="C30217" s="106"/>
      <c r="D30217" s="139"/>
      <c r="P30217" s="142"/>
      <c r="Q30217" s="142"/>
      <c r="R30217" s="142"/>
      <c r="S30217" s="139"/>
    </row>
    <row r="30218" spans="2:19" ht="15.75" customHeight="1" x14ac:dyDescent="0.25">
      <c r="B30218" s="106"/>
      <c r="C30218" s="106"/>
      <c r="D30218" s="139"/>
      <c r="P30218" s="142"/>
      <c r="Q30218" s="142"/>
      <c r="R30218" s="142"/>
      <c r="S30218" s="139"/>
    </row>
    <row r="30219" spans="2:19" ht="15.75" customHeight="1" x14ac:dyDescent="0.25">
      <c r="B30219" s="106"/>
      <c r="C30219" s="106"/>
      <c r="D30219" s="139"/>
      <c r="P30219" s="142"/>
      <c r="Q30219" s="142"/>
      <c r="R30219" s="142"/>
      <c r="S30219" s="139"/>
    </row>
    <row r="30220" spans="2:19" ht="15.75" customHeight="1" x14ac:dyDescent="0.25">
      <c r="B30220" s="106"/>
      <c r="C30220" s="106"/>
      <c r="D30220" s="139"/>
      <c r="P30220" s="142"/>
      <c r="Q30220" s="142"/>
      <c r="R30220" s="142"/>
      <c r="S30220" s="139"/>
    </row>
    <row r="30221" spans="2:19" ht="15.75" customHeight="1" x14ac:dyDescent="0.25">
      <c r="B30221" s="106"/>
      <c r="C30221" s="106"/>
      <c r="D30221" s="139"/>
      <c r="P30221" s="142"/>
      <c r="Q30221" s="142"/>
      <c r="R30221" s="142"/>
      <c r="S30221" s="139"/>
    </row>
    <row r="30222" spans="2:19" ht="15.75" customHeight="1" x14ac:dyDescent="0.25">
      <c r="B30222" s="106"/>
      <c r="C30222" s="106"/>
      <c r="D30222" s="139"/>
      <c r="P30222" s="142"/>
      <c r="Q30222" s="142"/>
      <c r="R30222" s="142"/>
      <c r="S30222" s="139"/>
    </row>
    <row r="30223" spans="2:19" ht="15.75" customHeight="1" x14ac:dyDescent="0.25">
      <c r="B30223" s="106"/>
      <c r="C30223" s="106"/>
      <c r="D30223" s="139"/>
      <c r="P30223" s="142"/>
      <c r="Q30223" s="142"/>
      <c r="R30223" s="142"/>
      <c r="S30223" s="139"/>
    </row>
    <row r="30224" spans="2:19" ht="15.75" customHeight="1" x14ac:dyDescent="0.25">
      <c r="B30224" s="106"/>
      <c r="C30224" s="106"/>
      <c r="D30224" s="139"/>
      <c r="P30224" s="142"/>
      <c r="Q30224" s="142"/>
      <c r="R30224" s="142"/>
      <c r="S30224" s="139"/>
    </row>
    <row r="30225" spans="2:19" ht="15.75" customHeight="1" x14ac:dyDescent="0.25">
      <c r="B30225" s="106"/>
      <c r="C30225" s="106"/>
      <c r="D30225" s="139"/>
      <c r="P30225" s="142"/>
      <c r="Q30225" s="142"/>
      <c r="R30225" s="142"/>
      <c r="S30225" s="139"/>
    </row>
    <row r="30226" spans="2:19" ht="15.75" customHeight="1" x14ac:dyDescent="0.25">
      <c r="B30226" s="106"/>
      <c r="C30226" s="106"/>
      <c r="D30226" s="139"/>
      <c r="P30226" s="142"/>
      <c r="Q30226" s="142"/>
      <c r="R30226" s="142"/>
      <c r="S30226" s="139"/>
    </row>
    <row r="30227" spans="2:19" ht="15.75" customHeight="1" x14ac:dyDescent="0.25">
      <c r="B30227" s="106"/>
      <c r="C30227" s="106"/>
      <c r="D30227" s="139"/>
      <c r="P30227" s="142"/>
      <c r="Q30227" s="142"/>
      <c r="R30227" s="142"/>
      <c r="S30227" s="139"/>
    </row>
    <row r="30228" spans="2:19" ht="15.75" customHeight="1" x14ac:dyDescent="0.25">
      <c r="B30228" s="106"/>
      <c r="C30228" s="106"/>
      <c r="D30228" s="139"/>
      <c r="P30228" s="142"/>
      <c r="Q30228" s="142"/>
      <c r="R30228" s="142"/>
      <c r="S30228" s="139"/>
    </row>
    <row r="30229" spans="2:19" ht="15.75" customHeight="1" x14ac:dyDescent="0.25">
      <c r="B30229" s="106"/>
      <c r="C30229" s="106"/>
      <c r="D30229" s="139"/>
      <c r="P30229" s="142"/>
      <c r="Q30229" s="142"/>
      <c r="R30229" s="142"/>
      <c r="S30229" s="139"/>
    </row>
    <row r="30230" spans="2:19" ht="15.75" customHeight="1" x14ac:dyDescent="0.25">
      <c r="B30230" s="106"/>
      <c r="C30230" s="106"/>
      <c r="D30230" s="139"/>
      <c r="P30230" s="142"/>
      <c r="Q30230" s="142"/>
      <c r="R30230" s="142"/>
      <c r="S30230" s="139"/>
    </row>
    <row r="30231" spans="2:19" ht="15.75" customHeight="1" x14ac:dyDescent="0.25">
      <c r="B30231" s="106"/>
      <c r="C30231" s="106"/>
      <c r="D30231" s="139"/>
      <c r="P30231" s="142"/>
      <c r="Q30231" s="142"/>
      <c r="R30231" s="142"/>
      <c r="S30231" s="139"/>
    </row>
    <row r="30232" spans="2:19" ht="15.75" customHeight="1" x14ac:dyDescent="0.25">
      <c r="B30232" s="106"/>
      <c r="C30232" s="106"/>
      <c r="D30232" s="139"/>
      <c r="P30232" s="142"/>
      <c r="Q30232" s="142"/>
      <c r="R30232" s="142"/>
      <c r="S30232" s="139"/>
    </row>
    <row r="30233" spans="2:19" ht="15.75" customHeight="1" x14ac:dyDescent="0.25">
      <c r="B30233" s="106"/>
      <c r="C30233" s="106"/>
      <c r="D30233" s="139"/>
      <c r="P30233" s="142"/>
      <c r="Q30233" s="142"/>
      <c r="R30233" s="142"/>
      <c r="S30233" s="139"/>
    </row>
    <row r="30234" spans="2:19" ht="15.75" customHeight="1" x14ac:dyDescent="0.25">
      <c r="B30234" s="106"/>
      <c r="C30234" s="106"/>
      <c r="D30234" s="139"/>
      <c r="P30234" s="142"/>
      <c r="Q30234" s="142"/>
      <c r="R30234" s="142"/>
      <c r="S30234" s="139"/>
    </row>
    <row r="30235" spans="2:19" ht="15.75" customHeight="1" x14ac:dyDescent="0.25">
      <c r="B30235" s="106"/>
      <c r="C30235" s="106"/>
      <c r="D30235" s="139"/>
      <c r="P30235" s="142"/>
      <c r="Q30235" s="142"/>
      <c r="R30235" s="142"/>
      <c r="S30235" s="139"/>
    </row>
    <row r="30236" spans="2:19" ht="15.75" customHeight="1" x14ac:dyDescent="0.25">
      <c r="B30236" s="106"/>
      <c r="C30236" s="106"/>
      <c r="D30236" s="139"/>
      <c r="P30236" s="142"/>
      <c r="Q30236" s="142"/>
      <c r="R30236" s="142"/>
      <c r="S30236" s="139"/>
    </row>
    <row r="30237" spans="2:19" ht="15.75" customHeight="1" x14ac:dyDescent="0.25">
      <c r="B30237" s="106"/>
      <c r="C30237" s="106"/>
      <c r="D30237" s="139"/>
      <c r="P30237" s="142"/>
      <c r="Q30237" s="142"/>
      <c r="R30237" s="142"/>
      <c r="S30237" s="139"/>
    </row>
    <row r="30238" spans="2:19" ht="15.75" customHeight="1" x14ac:dyDescent="0.25">
      <c r="B30238" s="106"/>
      <c r="C30238" s="106"/>
      <c r="D30238" s="139"/>
      <c r="P30238" s="142"/>
      <c r="Q30238" s="142"/>
      <c r="R30238" s="142"/>
      <c r="S30238" s="139"/>
    </row>
    <row r="30239" spans="2:19" ht="15.75" customHeight="1" x14ac:dyDescent="0.25">
      <c r="B30239" s="106"/>
      <c r="C30239" s="106"/>
      <c r="D30239" s="139"/>
      <c r="P30239" s="142"/>
      <c r="Q30239" s="142"/>
      <c r="R30239" s="142"/>
      <c r="S30239" s="139"/>
    </row>
    <row r="30240" spans="2:19" ht="15.75" customHeight="1" x14ac:dyDescent="0.25">
      <c r="B30240" s="106"/>
      <c r="C30240" s="106"/>
      <c r="D30240" s="139"/>
      <c r="P30240" s="142"/>
      <c r="Q30240" s="142"/>
      <c r="R30240" s="142"/>
      <c r="S30240" s="139"/>
    </row>
    <row r="30241" spans="2:19" ht="15.75" customHeight="1" x14ac:dyDescent="0.25">
      <c r="B30241" s="106"/>
      <c r="C30241" s="106"/>
      <c r="D30241" s="139"/>
      <c r="P30241" s="142"/>
      <c r="Q30241" s="142"/>
      <c r="R30241" s="142"/>
      <c r="S30241" s="139"/>
    </row>
    <row r="30242" spans="2:19" ht="15.75" customHeight="1" x14ac:dyDescent="0.25">
      <c r="B30242" s="106"/>
      <c r="C30242" s="106"/>
      <c r="D30242" s="139"/>
      <c r="P30242" s="142"/>
      <c r="Q30242" s="142"/>
      <c r="R30242" s="142"/>
      <c r="S30242" s="139"/>
    </row>
    <row r="30243" spans="2:19" ht="15.75" customHeight="1" x14ac:dyDescent="0.25">
      <c r="B30243" s="106"/>
      <c r="C30243" s="106"/>
      <c r="D30243" s="139"/>
      <c r="P30243" s="142"/>
      <c r="Q30243" s="142"/>
      <c r="R30243" s="142"/>
      <c r="S30243" s="139"/>
    </row>
    <row r="30244" spans="2:19" ht="15.75" customHeight="1" x14ac:dyDescent="0.25">
      <c r="B30244" s="106"/>
      <c r="C30244" s="106"/>
      <c r="D30244" s="139"/>
      <c r="P30244" s="142"/>
      <c r="Q30244" s="142"/>
      <c r="R30244" s="142"/>
      <c r="S30244" s="139"/>
    </row>
    <row r="30245" spans="2:19" ht="15.75" customHeight="1" x14ac:dyDescent="0.25">
      <c r="B30245" s="106"/>
      <c r="C30245" s="106"/>
      <c r="D30245" s="139"/>
      <c r="P30245" s="142"/>
      <c r="Q30245" s="142"/>
      <c r="R30245" s="142"/>
      <c r="S30245" s="139"/>
    </row>
    <row r="30246" spans="2:19" ht="15.75" customHeight="1" x14ac:dyDescent="0.25">
      <c r="B30246" s="106"/>
      <c r="C30246" s="106"/>
      <c r="D30246" s="139"/>
      <c r="P30246" s="142"/>
      <c r="Q30246" s="142"/>
      <c r="R30246" s="142"/>
      <c r="S30246" s="139"/>
    </row>
    <row r="30247" spans="2:19" ht="15.75" customHeight="1" x14ac:dyDescent="0.25">
      <c r="B30247" s="106"/>
      <c r="C30247" s="106"/>
      <c r="D30247" s="139"/>
      <c r="P30247" s="142"/>
      <c r="Q30247" s="142"/>
      <c r="R30247" s="142"/>
      <c r="S30247" s="139"/>
    </row>
    <row r="30248" spans="2:19" ht="15.75" customHeight="1" x14ac:dyDescent="0.25">
      <c r="B30248" s="106"/>
      <c r="C30248" s="106"/>
      <c r="D30248" s="139"/>
      <c r="P30248" s="142"/>
      <c r="Q30248" s="142"/>
      <c r="R30248" s="142"/>
      <c r="S30248" s="139"/>
    </row>
    <row r="30249" spans="2:19" ht="15.75" customHeight="1" x14ac:dyDescent="0.25">
      <c r="B30249" s="106"/>
      <c r="C30249" s="106"/>
      <c r="D30249" s="139"/>
      <c r="P30249" s="142"/>
      <c r="Q30249" s="142"/>
      <c r="R30249" s="142"/>
      <c r="S30249" s="139"/>
    </row>
    <row r="30250" spans="2:19" ht="15.75" customHeight="1" x14ac:dyDescent="0.25">
      <c r="B30250" s="106"/>
      <c r="C30250" s="106"/>
      <c r="D30250" s="139"/>
      <c r="P30250" s="142"/>
      <c r="Q30250" s="142"/>
      <c r="R30250" s="142"/>
      <c r="S30250" s="139"/>
    </row>
    <row r="30251" spans="2:19" ht="15.75" customHeight="1" x14ac:dyDescent="0.25">
      <c r="B30251" s="106"/>
      <c r="C30251" s="106"/>
      <c r="D30251" s="139"/>
      <c r="P30251" s="142"/>
      <c r="Q30251" s="142"/>
      <c r="R30251" s="142"/>
      <c r="S30251" s="139"/>
    </row>
    <row r="30252" spans="2:19" ht="15.75" customHeight="1" x14ac:dyDescent="0.25">
      <c r="B30252" s="106"/>
      <c r="C30252" s="106"/>
      <c r="D30252" s="139"/>
      <c r="P30252" s="142"/>
      <c r="Q30252" s="142"/>
      <c r="R30252" s="142"/>
      <c r="S30252" s="139"/>
    </row>
    <row r="30253" spans="2:19" ht="15.75" customHeight="1" x14ac:dyDescent="0.25">
      <c r="B30253" s="106"/>
      <c r="C30253" s="106"/>
      <c r="D30253" s="139"/>
      <c r="P30253" s="142"/>
      <c r="Q30253" s="142"/>
      <c r="R30253" s="142"/>
      <c r="S30253" s="139"/>
    </row>
    <row r="30254" spans="2:19" ht="15.75" customHeight="1" x14ac:dyDescent="0.25">
      <c r="B30254" s="106"/>
      <c r="C30254" s="106"/>
      <c r="D30254" s="139"/>
      <c r="P30254" s="142"/>
      <c r="Q30254" s="142"/>
      <c r="R30254" s="142"/>
      <c r="S30254" s="139"/>
    </row>
    <row r="30255" spans="2:19" ht="15.75" customHeight="1" x14ac:dyDescent="0.25">
      <c r="B30255" s="106"/>
      <c r="C30255" s="106"/>
      <c r="D30255" s="139"/>
      <c r="P30255" s="142"/>
      <c r="Q30255" s="142"/>
      <c r="R30255" s="142"/>
      <c r="S30255" s="139"/>
    </row>
    <row r="30256" spans="2:19" ht="15.75" customHeight="1" x14ac:dyDescent="0.25">
      <c r="B30256" s="106"/>
      <c r="C30256" s="106"/>
      <c r="D30256" s="139"/>
      <c r="P30256" s="142"/>
      <c r="Q30256" s="142"/>
      <c r="R30256" s="142"/>
      <c r="S30256" s="139"/>
    </row>
    <row r="30257" spans="2:19" ht="15.75" customHeight="1" x14ac:dyDescent="0.25">
      <c r="B30257" s="106"/>
      <c r="C30257" s="106"/>
      <c r="D30257" s="139"/>
      <c r="P30257" s="142"/>
      <c r="Q30257" s="142"/>
      <c r="R30257" s="142"/>
      <c r="S30257" s="139"/>
    </row>
    <row r="30258" spans="2:19" ht="15.75" customHeight="1" x14ac:dyDescent="0.25">
      <c r="B30258" s="106"/>
      <c r="C30258" s="106"/>
      <c r="D30258" s="139"/>
      <c r="P30258" s="142"/>
      <c r="Q30258" s="142"/>
      <c r="R30258" s="142"/>
      <c r="S30258" s="139"/>
    </row>
    <row r="30259" spans="2:19" ht="15.75" customHeight="1" x14ac:dyDescent="0.25">
      <c r="B30259" s="106"/>
      <c r="C30259" s="106"/>
      <c r="D30259" s="139"/>
      <c r="P30259" s="142"/>
      <c r="Q30259" s="142"/>
      <c r="R30259" s="142"/>
      <c r="S30259" s="139"/>
    </row>
    <row r="30260" spans="2:19" ht="15.75" customHeight="1" x14ac:dyDescent="0.25">
      <c r="B30260" s="106"/>
      <c r="C30260" s="106"/>
      <c r="D30260" s="139"/>
      <c r="P30260" s="142"/>
      <c r="Q30260" s="142"/>
      <c r="R30260" s="142"/>
      <c r="S30260" s="139"/>
    </row>
    <row r="30261" spans="2:19" ht="15.75" customHeight="1" x14ac:dyDescent="0.25">
      <c r="B30261" s="106"/>
      <c r="C30261" s="106"/>
      <c r="D30261" s="139"/>
      <c r="P30261" s="142"/>
      <c r="Q30261" s="142"/>
      <c r="R30261" s="142"/>
      <c r="S30261" s="139"/>
    </row>
    <row r="30262" spans="2:19" ht="15.75" customHeight="1" x14ac:dyDescent="0.25">
      <c r="B30262" s="106"/>
      <c r="C30262" s="106"/>
      <c r="D30262" s="139"/>
      <c r="P30262" s="142"/>
      <c r="Q30262" s="142"/>
      <c r="R30262" s="142"/>
      <c r="S30262" s="139"/>
    </row>
    <row r="30263" spans="2:19" ht="15.75" customHeight="1" x14ac:dyDescent="0.25">
      <c r="B30263" s="106"/>
      <c r="C30263" s="106"/>
      <c r="D30263" s="139"/>
      <c r="P30263" s="142"/>
      <c r="Q30263" s="142"/>
      <c r="R30263" s="142"/>
      <c r="S30263" s="139"/>
    </row>
    <row r="30264" spans="2:19" ht="15.75" customHeight="1" x14ac:dyDescent="0.25">
      <c r="B30264" s="106"/>
      <c r="C30264" s="106"/>
      <c r="D30264" s="139"/>
      <c r="P30264" s="142"/>
      <c r="Q30264" s="142"/>
      <c r="R30264" s="142"/>
      <c r="S30264" s="139"/>
    </row>
    <row r="30265" spans="2:19" ht="15.75" customHeight="1" x14ac:dyDescent="0.25">
      <c r="B30265" s="106"/>
      <c r="C30265" s="106"/>
      <c r="D30265" s="139"/>
      <c r="P30265" s="142"/>
      <c r="Q30265" s="142"/>
      <c r="R30265" s="142"/>
      <c r="S30265" s="139"/>
    </row>
    <row r="30266" spans="2:19" ht="15.75" customHeight="1" x14ac:dyDescent="0.25">
      <c r="B30266" s="106"/>
      <c r="C30266" s="106"/>
      <c r="D30266" s="139"/>
      <c r="P30266" s="142"/>
      <c r="Q30266" s="142"/>
      <c r="R30266" s="142"/>
      <c r="S30266" s="139"/>
    </row>
    <row r="30267" spans="2:19" ht="15.75" customHeight="1" x14ac:dyDescent="0.25">
      <c r="B30267" s="106"/>
      <c r="C30267" s="106"/>
      <c r="D30267" s="139"/>
      <c r="P30267" s="142"/>
      <c r="Q30267" s="142"/>
      <c r="R30267" s="142"/>
      <c r="S30267" s="139"/>
    </row>
    <row r="30268" spans="2:19" ht="15.75" customHeight="1" x14ac:dyDescent="0.25">
      <c r="B30268" s="106"/>
      <c r="C30268" s="106"/>
      <c r="D30268" s="139"/>
      <c r="P30268" s="142"/>
      <c r="Q30268" s="142"/>
      <c r="R30268" s="142"/>
      <c r="S30268" s="139"/>
    </row>
    <row r="30269" spans="2:19" ht="15.75" customHeight="1" x14ac:dyDescent="0.25">
      <c r="B30269" s="106"/>
      <c r="C30269" s="106"/>
      <c r="D30269" s="139"/>
      <c r="P30269" s="142"/>
      <c r="Q30269" s="142"/>
      <c r="R30269" s="142"/>
      <c r="S30269" s="139"/>
    </row>
    <row r="30270" spans="2:19" ht="15.75" customHeight="1" x14ac:dyDescent="0.25">
      <c r="B30270" s="106"/>
      <c r="C30270" s="106"/>
      <c r="D30270" s="139"/>
      <c r="P30270" s="142"/>
      <c r="Q30270" s="142"/>
      <c r="R30270" s="142"/>
      <c r="S30270" s="139"/>
    </row>
    <row r="30271" spans="2:19" ht="15.75" customHeight="1" x14ac:dyDescent="0.25">
      <c r="B30271" s="106"/>
      <c r="C30271" s="106"/>
      <c r="D30271" s="139"/>
      <c r="P30271" s="142"/>
      <c r="Q30271" s="142"/>
      <c r="R30271" s="142"/>
      <c r="S30271" s="139"/>
    </row>
    <row r="30272" spans="2:19" ht="15.75" customHeight="1" x14ac:dyDescent="0.25">
      <c r="B30272" s="106"/>
      <c r="C30272" s="106"/>
      <c r="D30272" s="139"/>
      <c r="P30272" s="142"/>
      <c r="Q30272" s="142"/>
      <c r="R30272" s="142"/>
      <c r="S30272" s="139"/>
    </row>
    <row r="30273" spans="2:19" ht="15.75" customHeight="1" x14ac:dyDescent="0.25">
      <c r="B30273" s="106"/>
      <c r="C30273" s="106"/>
      <c r="D30273" s="139"/>
      <c r="P30273" s="142"/>
      <c r="Q30273" s="142"/>
      <c r="R30273" s="142"/>
      <c r="S30273" s="139"/>
    </row>
    <row r="30274" spans="2:19" ht="15.75" customHeight="1" x14ac:dyDescent="0.25">
      <c r="B30274" s="106"/>
      <c r="C30274" s="106"/>
      <c r="D30274" s="139"/>
      <c r="P30274" s="142"/>
      <c r="Q30274" s="142"/>
      <c r="R30274" s="142"/>
      <c r="S30274" s="139"/>
    </row>
    <row r="30275" spans="2:19" ht="15.75" customHeight="1" x14ac:dyDescent="0.25">
      <c r="B30275" s="106"/>
      <c r="C30275" s="106"/>
      <c r="D30275" s="139"/>
      <c r="P30275" s="142"/>
      <c r="Q30275" s="142"/>
      <c r="R30275" s="142"/>
      <c r="S30275" s="139"/>
    </row>
    <row r="30276" spans="2:19" ht="15.75" customHeight="1" x14ac:dyDescent="0.25">
      <c r="B30276" s="106"/>
      <c r="C30276" s="106"/>
      <c r="D30276" s="139"/>
      <c r="P30276" s="142"/>
      <c r="Q30276" s="142"/>
      <c r="R30276" s="142"/>
      <c r="S30276" s="139"/>
    </row>
    <row r="30277" spans="2:19" ht="15.75" customHeight="1" x14ac:dyDescent="0.25">
      <c r="B30277" s="106"/>
      <c r="C30277" s="106"/>
      <c r="D30277" s="139"/>
      <c r="P30277" s="142"/>
      <c r="Q30277" s="142"/>
      <c r="R30277" s="142"/>
      <c r="S30277" s="139"/>
    </row>
    <row r="30278" spans="2:19" ht="15.75" customHeight="1" x14ac:dyDescent="0.25">
      <c r="B30278" s="106"/>
      <c r="C30278" s="106"/>
      <c r="D30278" s="139"/>
      <c r="P30278" s="142"/>
      <c r="Q30278" s="142"/>
      <c r="R30278" s="142"/>
      <c r="S30278" s="139"/>
    </row>
    <row r="30279" spans="2:19" ht="15.75" customHeight="1" x14ac:dyDescent="0.25">
      <c r="B30279" s="106"/>
      <c r="C30279" s="106"/>
      <c r="D30279" s="139"/>
      <c r="P30279" s="142"/>
      <c r="Q30279" s="142"/>
      <c r="R30279" s="142"/>
      <c r="S30279" s="139"/>
    </row>
    <row r="30280" spans="2:19" ht="15.75" customHeight="1" x14ac:dyDescent="0.25">
      <c r="B30280" s="106"/>
      <c r="C30280" s="106"/>
      <c r="D30280" s="139"/>
      <c r="P30280" s="142"/>
      <c r="Q30280" s="142"/>
      <c r="R30280" s="142"/>
      <c r="S30280" s="139"/>
    </row>
    <row r="30281" spans="2:19" ht="15.75" customHeight="1" x14ac:dyDescent="0.25">
      <c r="B30281" s="106"/>
      <c r="C30281" s="106"/>
      <c r="D30281" s="139"/>
      <c r="P30281" s="142"/>
      <c r="Q30281" s="142"/>
      <c r="R30281" s="142"/>
      <c r="S30281" s="139"/>
    </row>
    <row r="30282" spans="2:19" ht="15.75" customHeight="1" x14ac:dyDescent="0.25">
      <c r="B30282" s="106"/>
      <c r="C30282" s="106"/>
      <c r="D30282" s="139"/>
      <c r="P30282" s="142"/>
      <c r="Q30282" s="142"/>
      <c r="R30282" s="142"/>
      <c r="S30282" s="139"/>
    </row>
    <row r="30283" spans="2:19" ht="15.75" customHeight="1" x14ac:dyDescent="0.25">
      <c r="B30283" s="106"/>
      <c r="C30283" s="106"/>
      <c r="D30283" s="139"/>
      <c r="P30283" s="142"/>
      <c r="Q30283" s="142"/>
      <c r="R30283" s="142"/>
      <c r="S30283" s="139"/>
    </row>
    <row r="30284" spans="2:19" ht="15.75" customHeight="1" x14ac:dyDescent="0.25">
      <c r="B30284" s="106"/>
      <c r="C30284" s="106"/>
      <c r="D30284" s="139"/>
      <c r="P30284" s="142"/>
      <c r="Q30284" s="142"/>
      <c r="R30284" s="142"/>
      <c r="S30284" s="139"/>
    </row>
    <row r="30285" spans="2:19" ht="15.75" customHeight="1" x14ac:dyDescent="0.25">
      <c r="B30285" s="106"/>
      <c r="C30285" s="106"/>
      <c r="D30285" s="139"/>
      <c r="P30285" s="142"/>
      <c r="Q30285" s="142"/>
      <c r="R30285" s="142"/>
      <c r="S30285" s="139"/>
    </row>
    <row r="30286" spans="2:19" ht="15.75" customHeight="1" x14ac:dyDescent="0.25">
      <c r="B30286" s="106"/>
      <c r="C30286" s="106"/>
      <c r="D30286" s="139"/>
      <c r="P30286" s="142"/>
      <c r="Q30286" s="142"/>
      <c r="R30286" s="142"/>
      <c r="S30286" s="139"/>
    </row>
    <row r="30287" spans="2:19" ht="15.75" customHeight="1" x14ac:dyDescent="0.25">
      <c r="B30287" s="106"/>
      <c r="C30287" s="106"/>
      <c r="D30287" s="139"/>
      <c r="P30287" s="142"/>
      <c r="Q30287" s="142"/>
      <c r="R30287" s="142"/>
      <c r="S30287" s="139"/>
    </row>
    <row r="30288" spans="2:19" ht="15.75" customHeight="1" x14ac:dyDescent="0.25">
      <c r="B30288" s="106"/>
      <c r="C30288" s="106"/>
      <c r="D30288" s="139"/>
      <c r="P30288" s="142"/>
      <c r="Q30288" s="142"/>
      <c r="R30288" s="142"/>
      <c r="S30288" s="139"/>
    </row>
    <row r="30289" spans="2:19" ht="15.75" customHeight="1" x14ac:dyDescent="0.25">
      <c r="B30289" s="106"/>
      <c r="C30289" s="106"/>
      <c r="D30289" s="139"/>
      <c r="P30289" s="142"/>
      <c r="Q30289" s="142"/>
      <c r="R30289" s="142"/>
      <c r="S30289" s="139"/>
    </row>
    <row r="30290" spans="2:19" ht="15.75" customHeight="1" x14ac:dyDescent="0.25">
      <c r="B30290" s="106"/>
      <c r="C30290" s="106"/>
      <c r="D30290" s="139"/>
      <c r="P30290" s="142"/>
      <c r="Q30290" s="142"/>
      <c r="R30290" s="142"/>
      <c r="S30290" s="139"/>
    </row>
    <row r="30291" spans="2:19" ht="15.75" customHeight="1" x14ac:dyDescent="0.25">
      <c r="B30291" s="106"/>
      <c r="C30291" s="106"/>
      <c r="D30291" s="139"/>
      <c r="P30291" s="142"/>
      <c r="Q30291" s="142"/>
      <c r="R30291" s="142"/>
      <c r="S30291" s="139"/>
    </row>
    <row r="30292" spans="2:19" ht="15.75" customHeight="1" x14ac:dyDescent="0.25">
      <c r="B30292" s="106"/>
      <c r="C30292" s="106"/>
      <c r="D30292" s="139"/>
      <c r="P30292" s="142"/>
      <c r="Q30292" s="142"/>
      <c r="R30292" s="142"/>
      <c r="S30292" s="139"/>
    </row>
    <row r="30293" spans="2:19" ht="15.75" customHeight="1" x14ac:dyDescent="0.25">
      <c r="B30293" s="106"/>
      <c r="C30293" s="106"/>
      <c r="D30293" s="139"/>
      <c r="P30293" s="142"/>
      <c r="Q30293" s="142"/>
      <c r="R30293" s="142"/>
      <c r="S30293" s="139"/>
    </row>
    <row r="30294" spans="2:19" ht="15.75" customHeight="1" x14ac:dyDescent="0.25">
      <c r="B30294" s="106"/>
      <c r="C30294" s="106"/>
      <c r="D30294" s="139"/>
      <c r="P30294" s="142"/>
      <c r="Q30294" s="142"/>
      <c r="R30294" s="142"/>
      <c r="S30294" s="139"/>
    </row>
    <row r="30295" spans="2:19" ht="15.75" customHeight="1" x14ac:dyDescent="0.25">
      <c r="B30295" s="106"/>
      <c r="C30295" s="106"/>
      <c r="D30295" s="139"/>
      <c r="P30295" s="142"/>
      <c r="Q30295" s="142"/>
      <c r="R30295" s="142"/>
      <c r="S30295" s="139"/>
    </row>
    <row r="30296" spans="2:19" ht="15.75" customHeight="1" x14ac:dyDescent="0.25">
      <c r="B30296" s="106"/>
      <c r="C30296" s="106"/>
      <c r="D30296" s="139"/>
      <c r="P30296" s="142"/>
      <c r="Q30296" s="142"/>
      <c r="R30296" s="142"/>
      <c r="S30296" s="139"/>
    </row>
    <row r="30297" spans="2:19" ht="15.75" customHeight="1" x14ac:dyDescent="0.25">
      <c r="B30297" s="106"/>
      <c r="C30297" s="106"/>
      <c r="D30297" s="139"/>
      <c r="P30297" s="142"/>
      <c r="Q30297" s="142"/>
      <c r="R30297" s="142"/>
      <c r="S30297" s="139"/>
    </row>
    <row r="30298" spans="2:19" ht="15.75" customHeight="1" x14ac:dyDescent="0.25">
      <c r="B30298" s="106"/>
      <c r="C30298" s="106"/>
      <c r="D30298" s="139"/>
      <c r="P30298" s="142"/>
      <c r="Q30298" s="142"/>
      <c r="R30298" s="142"/>
      <c r="S30298" s="139"/>
    </row>
    <row r="30299" spans="2:19" ht="15.75" customHeight="1" x14ac:dyDescent="0.25">
      <c r="B30299" s="106"/>
      <c r="C30299" s="106"/>
      <c r="D30299" s="139"/>
      <c r="P30299" s="142"/>
      <c r="Q30299" s="142"/>
      <c r="R30299" s="142"/>
      <c r="S30299" s="139"/>
    </row>
    <row r="30300" spans="2:19" ht="15.75" customHeight="1" x14ac:dyDescent="0.25">
      <c r="B30300" s="106"/>
      <c r="C30300" s="106"/>
      <c r="D30300" s="139"/>
      <c r="P30300" s="142"/>
      <c r="Q30300" s="142"/>
      <c r="R30300" s="142"/>
      <c r="S30300" s="139"/>
    </row>
    <row r="30301" spans="2:19" ht="15.75" customHeight="1" x14ac:dyDescent="0.25">
      <c r="B30301" s="106"/>
      <c r="C30301" s="106"/>
      <c r="D30301" s="139"/>
      <c r="P30301" s="142"/>
      <c r="Q30301" s="142"/>
      <c r="R30301" s="142"/>
      <c r="S30301" s="139"/>
    </row>
    <row r="30302" spans="2:19" ht="15.75" customHeight="1" x14ac:dyDescent="0.25">
      <c r="B30302" s="106"/>
      <c r="C30302" s="106"/>
      <c r="D30302" s="139"/>
      <c r="P30302" s="142"/>
      <c r="Q30302" s="142"/>
      <c r="R30302" s="142"/>
      <c r="S30302" s="139"/>
    </row>
    <row r="30303" spans="2:19" ht="15.75" customHeight="1" x14ac:dyDescent="0.25">
      <c r="B30303" s="106"/>
      <c r="C30303" s="106"/>
      <c r="D30303" s="139"/>
      <c r="P30303" s="142"/>
      <c r="Q30303" s="142"/>
      <c r="R30303" s="142"/>
      <c r="S30303" s="139"/>
    </row>
    <row r="30304" spans="2:19" ht="15.75" customHeight="1" x14ac:dyDescent="0.25">
      <c r="B30304" s="106"/>
      <c r="C30304" s="106"/>
      <c r="D30304" s="139"/>
      <c r="P30304" s="142"/>
      <c r="Q30304" s="142"/>
      <c r="R30304" s="142"/>
      <c r="S30304" s="139"/>
    </row>
    <row r="30305" spans="2:19" ht="15.75" customHeight="1" x14ac:dyDescent="0.25">
      <c r="B30305" s="106"/>
      <c r="C30305" s="106"/>
      <c r="D30305" s="139"/>
      <c r="P30305" s="142"/>
      <c r="Q30305" s="142"/>
      <c r="R30305" s="142"/>
      <c r="S30305" s="139"/>
    </row>
    <row r="30306" spans="2:19" ht="15.75" customHeight="1" x14ac:dyDescent="0.25">
      <c r="B30306" s="106"/>
      <c r="C30306" s="106"/>
      <c r="D30306" s="139"/>
      <c r="P30306" s="142"/>
      <c r="Q30306" s="142"/>
      <c r="R30306" s="142"/>
      <c r="S30306" s="139"/>
    </row>
    <row r="30307" spans="2:19" ht="15.75" customHeight="1" x14ac:dyDescent="0.25">
      <c r="B30307" s="106"/>
      <c r="C30307" s="106"/>
      <c r="D30307" s="139"/>
      <c r="P30307" s="142"/>
      <c r="Q30307" s="142"/>
      <c r="R30307" s="142"/>
      <c r="S30307" s="139"/>
    </row>
    <row r="30308" spans="2:19" ht="15.75" customHeight="1" x14ac:dyDescent="0.25">
      <c r="B30308" s="106"/>
      <c r="C30308" s="106"/>
      <c r="D30308" s="139"/>
      <c r="P30308" s="142"/>
      <c r="Q30308" s="142"/>
      <c r="R30308" s="142"/>
      <c r="S30308" s="139"/>
    </row>
    <row r="30309" spans="2:19" ht="15.75" customHeight="1" x14ac:dyDescent="0.25">
      <c r="B30309" s="106"/>
      <c r="C30309" s="106"/>
      <c r="D30309" s="139"/>
      <c r="P30309" s="142"/>
      <c r="Q30309" s="142"/>
      <c r="R30309" s="142"/>
      <c r="S30309" s="139"/>
    </row>
    <row r="30310" spans="2:19" ht="15.75" customHeight="1" x14ac:dyDescent="0.25">
      <c r="B30310" s="106"/>
      <c r="C30310" s="106"/>
      <c r="D30310" s="139"/>
      <c r="P30310" s="142"/>
      <c r="Q30310" s="142"/>
      <c r="R30310" s="142"/>
      <c r="S30310" s="139"/>
    </row>
    <row r="30311" spans="2:19" ht="15.75" customHeight="1" x14ac:dyDescent="0.25">
      <c r="B30311" s="106"/>
      <c r="C30311" s="106"/>
      <c r="D30311" s="139"/>
      <c r="P30311" s="142"/>
      <c r="Q30311" s="142"/>
      <c r="R30311" s="142"/>
      <c r="S30311" s="139"/>
    </row>
    <row r="30312" spans="2:19" ht="15.75" customHeight="1" x14ac:dyDescent="0.25">
      <c r="B30312" s="106"/>
      <c r="C30312" s="106"/>
      <c r="D30312" s="139"/>
      <c r="P30312" s="142"/>
      <c r="Q30312" s="142"/>
      <c r="R30312" s="142"/>
      <c r="S30312" s="139"/>
    </row>
    <row r="30313" spans="2:19" ht="15.75" customHeight="1" x14ac:dyDescent="0.25">
      <c r="B30313" s="106"/>
      <c r="C30313" s="106"/>
      <c r="D30313" s="139"/>
      <c r="P30313" s="142"/>
      <c r="Q30313" s="142"/>
      <c r="R30313" s="142"/>
      <c r="S30313" s="139"/>
    </row>
    <row r="30314" spans="2:19" ht="15.75" customHeight="1" x14ac:dyDescent="0.25">
      <c r="B30314" s="106"/>
      <c r="C30314" s="106"/>
      <c r="D30314" s="139"/>
      <c r="P30314" s="142"/>
      <c r="Q30314" s="142"/>
      <c r="R30314" s="142"/>
      <c r="S30314" s="139"/>
    </row>
    <row r="30315" spans="2:19" ht="15.75" customHeight="1" x14ac:dyDescent="0.25">
      <c r="B30315" s="106"/>
      <c r="C30315" s="106"/>
      <c r="D30315" s="139"/>
      <c r="P30315" s="142"/>
      <c r="Q30315" s="142"/>
      <c r="R30315" s="142"/>
      <c r="S30315" s="139"/>
    </row>
    <row r="30316" spans="2:19" ht="15.75" customHeight="1" x14ac:dyDescent="0.25">
      <c r="B30316" s="106"/>
      <c r="C30316" s="106"/>
      <c r="D30316" s="139"/>
      <c r="P30316" s="142"/>
      <c r="Q30316" s="142"/>
      <c r="R30316" s="142"/>
      <c r="S30316" s="139"/>
    </row>
    <row r="30317" spans="2:19" ht="15.75" customHeight="1" x14ac:dyDescent="0.25">
      <c r="B30317" s="106"/>
      <c r="C30317" s="106"/>
      <c r="D30317" s="139"/>
      <c r="P30317" s="142"/>
      <c r="Q30317" s="142"/>
      <c r="R30317" s="142"/>
      <c r="S30317" s="139"/>
    </row>
    <row r="30318" spans="2:19" ht="15.75" customHeight="1" x14ac:dyDescent="0.25">
      <c r="B30318" s="106"/>
      <c r="C30318" s="106"/>
      <c r="D30318" s="139"/>
      <c r="P30318" s="142"/>
      <c r="Q30318" s="142"/>
      <c r="R30318" s="142"/>
      <c r="S30318" s="139"/>
    </row>
    <row r="30319" spans="2:19" ht="15.75" customHeight="1" x14ac:dyDescent="0.25">
      <c r="B30319" s="106"/>
      <c r="C30319" s="106"/>
      <c r="D30319" s="139"/>
      <c r="P30319" s="142"/>
      <c r="Q30319" s="142"/>
      <c r="R30319" s="142"/>
      <c r="S30319" s="139"/>
    </row>
    <row r="30320" spans="2:19" ht="15.75" customHeight="1" x14ac:dyDescent="0.25">
      <c r="B30320" s="106"/>
      <c r="C30320" s="106"/>
      <c r="D30320" s="139"/>
      <c r="P30320" s="142"/>
      <c r="Q30320" s="142"/>
      <c r="R30320" s="142"/>
      <c r="S30320" s="139"/>
    </row>
    <row r="30321" spans="2:19" ht="15.75" customHeight="1" x14ac:dyDescent="0.25">
      <c r="B30321" s="106"/>
      <c r="C30321" s="106"/>
      <c r="D30321" s="139"/>
      <c r="P30321" s="142"/>
      <c r="Q30321" s="142"/>
      <c r="R30321" s="142"/>
      <c r="S30321" s="139"/>
    </row>
    <row r="30322" spans="2:19" ht="15.75" customHeight="1" x14ac:dyDescent="0.25">
      <c r="B30322" s="106"/>
      <c r="C30322" s="106"/>
      <c r="D30322" s="139"/>
      <c r="P30322" s="142"/>
      <c r="Q30322" s="142"/>
      <c r="R30322" s="142"/>
      <c r="S30322" s="139"/>
    </row>
    <row r="30323" spans="2:19" ht="15.75" customHeight="1" x14ac:dyDescent="0.25">
      <c r="B30323" s="106"/>
      <c r="C30323" s="106"/>
      <c r="D30323" s="139"/>
      <c r="P30323" s="142"/>
      <c r="Q30323" s="142"/>
      <c r="R30323" s="142"/>
      <c r="S30323" s="139"/>
    </row>
    <row r="30324" spans="2:19" ht="15.75" customHeight="1" x14ac:dyDescent="0.25">
      <c r="B30324" s="106"/>
      <c r="C30324" s="106"/>
      <c r="D30324" s="139"/>
      <c r="P30324" s="142"/>
      <c r="Q30324" s="142"/>
      <c r="R30324" s="142"/>
      <c r="S30324" s="139"/>
    </row>
    <row r="30325" spans="2:19" ht="15.75" customHeight="1" x14ac:dyDescent="0.25">
      <c r="B30325" s="106"/>
      <c r="C30325" s="106"/>
      <c r="D30325" s="139"/>
      <c r="P30325" s="142"/>
      <c r="Q30325" s="142"/>
      <c r="R30325" s="142"/>
      <c r="S30325" s="139"/>
    </row>
    <row r="30326" spans="2:19" ht="15.75" customHeight="1" x14ac:dyDescent="0.25">
      <c r="B30326" s="106"/>
      <c r="C30326" s="106"/>
      <c r="D30326" s="139"/>
      <c r="P30326" s="142"/>
      <c r="Q30326" s="142"/>
      <c r="R30326" s="142"/>
      <c r="S30326" s="139"/>
    </row>
    <row r="30327" spans="2:19" ht="15.75" customHeight="1" x14ac:dyDescent="0.25">
      <c r="B30327" s="106"/>
      <c r="C30327" s="106"/>
      <c r="D30327" s="139"/>
      <c r="P30327" s="142"/>
      <c r="Q30327" s="142"/>
      <c r="R30327" s="142"/>
      <c r="S30327" s="139"/>
    </row>
    <row r="30328" spans="2:19" ht="15.75" customHeight="1" x14ac:dyDescent="0.25">
      <c r="B30328" s="106"/>
      <c r="C30328" s="106"/>
      <c r="D30328" s="139"/>
      <c r="P30328" s="142"/>
      <c r="Q30328" s="142"/>
      <c r="R30328" s="142"/>
      <c r="S30328" s="139"/>
    </row>
    <row r="30329" spans="2:19" ht="15.75" customHeight="1" x14ac:dyDescent="0.25">
      <c r="B30329" s="106"/>
      <c r="C30329" s="106"/>
      <c r="D30329" s="139"/>
      <c r="P30329" s="142"/>
      <c r="Q30329" s="142"/>
      <c r="R30329" s="142"/>
      <c r="S30329" s="139"/>
    </row>
    <row r="30330" spans="2:19" ht="15.75" customHeight="1" x14ac:dyDescent="0.25">
      <c r="B30330" s="106"/>
      <c r="C30330" s="106"/>
      <c r="D30330" s="139"/>
      <c r="P30330" s="142"/>
      <c r="Q30330" s="142"/>
      <c r="R30330" s="142"/>
      <c r="S30330" s="139"/>
    </row>
    <row r="30331" spans="2:19" ht="15.75" customHeight="1" x14ac:dyDescent="0.25">
      <c r="B30331" s="106"/>
      <c r="C30331" s="106"/>
      <c r="D30331" s="139"/>
      <c r="P30331" s="142"/>
      <c r="Q30331" s="142"/>
      <c r="R30331" s="142"/>
      <c r="S30331" s="139"/>
    </row>
    <row r="30332" spans="2:19" ht="15.75" customHeight="1" x14ac:dyDescent="0.25">
      <c r="B30332" s="106"/>
      <c r="C30332" s="106"/>
      <c r="D30332" s="139"/>
      <c r="P30332" s="142"/>
      <c r="Q30332" s="142"/>
      <c r="R30332" s="142"/>
      <c r="S30332" s="139"/>
    </row>
    <row r="30333" spans="2:19" ht="15.75" customHeight="1" x14ac:dyDescent="0.25">
      <c r="B30333" s="106"/>
      <c r="C30333" s="106"/>
      <c r="D30333" s="139"/>
      <c r="P30333" s="142"/>
      <c r="Q30333" s="142"/>
      <c r="R30333" s="142"/>
      <c r="S30333" s="139"/>
    </row>
    <row r="30334" spans="2:19" ht="15.75" customHeight="1" x14ac:dyDescent="0.25">
      <c r="B30334" s="106"/>
      <c r="C30334" s="106"/>
      <c r="D30334" s="139"/>
      <c r="P30334" s="142"/>
      <c r="Q30334" s="142"/>
      <c r="R30334" s="142"/>
      <c r="S30334" s="139"/>
    </row>
    <row r="30335" spans="2:19" ht="15.75" customHeight="1" x14ac:dyDescent="0.25">
      <c r="B30335" s="106"/>
      <c r="C30335" s="106"/>
      <c r="D30335" s="139"/>
      <c r="P30335" s="142"/>
      <c r="Q30335" s="142"/>
      <c r="R30335" s="142"/>
      <c r="S30335" s="139"/>
    </row>
    <row r="30336" spans="2:19" ht="15.75" customHeight="1" x14ac:dyDescent="0.25">
      <c r="B30336" s="106"/>
      <c r="C30336" s="106"/>
      <c r="D30336" s="139"/>
      <c r="P30336" s="142"/>
      <c r="Q30336" s="142"/>
      <c r="R30336" s="142"/>
      <c r="S30336" s="139"/>
    </row>
    <row r="30337" spans="2:19" ht="15.75" customHeight="1" x14ac:dyDescent="0.25">
      <c r="B30337" s="106"/>
      <c r="C30337" s="106"/>
      <c r="D30337" s="139"/>
      <c r="P30337" s="142"/>
      <c r="Q30337" s="142"/>
      <c r="R30337" s="142"/>
      <c r="S30337" s="139"/>
    </row>
    <row r="30338" spans="2:19" ht="15.75" customHeight="1" x14ac:dyDescent="0.25">
      <c r="B30338" s="106"/>
      <c r="C30338" s="106"/>
      <c r="D30338" s="139"/>
      <c r="P30338" s="142"/>
      <c r="Q30338" s="142"/>
      <c r="R30338" s="142"/>
      <c r="S30338" s="139"/>
    </row>
    <row r="30339" spans="2:19" ht="15.75" customHeight="1" x14ac:dyDescent="0.25">
      <c r="B30339" s="106"/>
      <c r="C30339" s="106"/>
      <c r="D30339" s="139"/>
      <c r="P30339" s="142"/>
      <c r="Q30339" s="142"/>
      <c r="R30339" s="142"/>
      <c r="S30339" s="139"/>
    </row>
    <row r="30340" spans="2:19" ht="15.75" customHeight="1" x14ac:dyDescent="0.25">
      <c r="B30340" s="106"/>
      <c r="C30340" s="106"/>
      <c r="D30340" s="139"/>
      <c r="P30340" s="142"/>
      <c r="Q30340" s="142"/>
      <c r="R30340" s="142"/>
      <c r="S30340" s="139"/>
    </row>
    <row r="30341" spans="2:19" ht="15.75" customHeight="1" x14ac:dyDescent="0.25">
      <c r="B30341" s="106"/>
      <c r="C30341" s="106"/>
      <c r="D30341" s="139"/>
      <c r="P30341" s="142"/>
      <c r="Q30341" s="142"/>
      <c r="R30341" s="142"/>
      <c r="S30341" s="139"/>
    </row>
    <row r="30342" spans="2:19" ht="15.75" customHeight="1" x14ac:dyDescent="0.25">
      <c r="B30342" s="106"/>
      <c r="C30342" s="106"/>
      <c r="D30342" s="139"/>
      <c r="P30342" s="142"/>
      <c r="Q30342" s="142"/>
      <c r="R30342" s="142"/>
      <c r="S30342" s="139"/>
    </row>
    <row r="30343" spans="2:19" ht="15.75" customHeight="1" x14ac:dyDescent="0.25">
      <c r="B30343" s="106"/>
      <c r="C30343" s="106"/>
      <c r="D30343" s="139"/>
      <c r="P30343" s="142"/>
      <c r="Q30343" s="142"/>
      <c r="R30343" s="142"/>
      <c r="S30343" s="139"/>
    </row>
    <row r="30344" spans="2:19" ht="15.75" customHeight="1" x14ac:dyDescent="0.25">
      <c r="B30344" s="106"/>
      <c r="C30344" s="106"/>
      <c r="D30344" s="139"/>
      <c r="P30344" s="142"/>
      <c r="Q30344" s="142"/>
      <c r="R30344" s="142"/>
      <c r="S30344" s="139"/>
    </row>
    <row r="30345" spans="2:19" ht="15.75" customHeight="1" x14ac:dyDescent="0.25">
      <c r="B30345" s="106"/>
      <c r="C30345" s="106"/>
      <c r="D30345" s="139"/>
      <c r="P30345" s="142"/>
      <c r="Q30345" s="142"/>
      <c r="R30345" s="142"/>
      <c r="S30345" s="139"/>
    </row>
    <row r="30346" spans="2:19" ht="15.75" customHeight="1" x14ac:dyDescent="0.25">
      <c r="B30346" s="106"/>
      <c r="C30346" s="106"/>
      <c r="D30346" s="139"/>
      <c r="P30346" s="142"/>
      <c r="Q30346" s="142"/>
      <c r="R30346" s="142"/>
      <c r="S30346" s="139"/>
    </row>
    <row r="30347" spans="2:19" ht="15.75" customHeight="1" x14ac:dyDescent="0.25">
      <c r="B30347" s="106"/>
      <c r="C30347" s="106"/>
      <c r="D30347" s="139"/>
      <c r="P30347" s="142"/>
      <c r="Q30347" s="142"/>
      <c r="R30347" s="142"/>
      <c r="S30347" s="139"/>
    </row>
    <row r="30348" spans="2:19" ht="15.75" customHeight="1" x14ac:dyDescent="0.25">
      <c r="B30348" s="106"/>
      <c r="C30348" s="106"/>
      <c r="D30348" s="139"/>
      <c r="P30348" s="142"/>
      <c r="Q30348" s="142"/>
      <c r="R30348" s="142"/>
      <c r="S30348" s="139"/>
    </row>
    <row r="30349" spans="2:19" ht="15.75" customHeight="1" x14ac:dyDescent="0.25">
      <c r="B30349" s="106"/>
      <c r="C30349" s="106"/>
      <c r="D30349" s="139"/>
      <c r="P30349" s="142"/>
      <c r="Q30349" s="142"/>
      <c r="R30349" s="142"/>
      <c r="S30349" s="139"/>
    </row>
    <row r="30350" spans="2:19" ht="15.75" customHeight="1" x14ac:dyDescent="0.25">
      <c r="B30350" s="106"/>
      <c r="C30350" s="106"/>
      <c r="D30350" s="139"/>
      <c r="P30350" s="142"/>
      <c r="Q30350" s="142"/>
      <c r="R30350" s="142"/>
      <c r="S30350" s="139"/>
    </row>
    <row r="30351" spans="2:19" ht="15.75" customHeight="1" x14ac:dyDescent="0.25">
      <c r="B30351" s="106"/>
      <c r="C30351" s="106"/>
      <c r="D30351" s="139"/>
      <c r="P30351" s="142"/>
      <c r="Q30351" s="142"/>
      <c r="R30351" s="142"/>
      <c r="S30351" s="139"/>
    </row>
    <row r="30352" spans="2:19" ht="15.75" customHeight="1" x14ac:dyDescent="0.25">
      <c r="B30352" s="106"/>
      <c r="C30352" s="106"/>
      <c r="D30352" s="139"/>
      <c r="P30352" s="142"/>
      <c r="Q30352" s="142"/>
      <c r="R30352" s="142"/>
      <c r="S30352" s="139"/>
    </row>
    <row r="30353" spans="2:19" ht="15.75" customHeight="1" x14ac:dyDescent="0.25">
      <c r="B30353" s="106"/>
      <c r="C30353" s="106"/>
      <c r="D30353" s="139"/>
      <c r="P30353" s="142"/>
      <c r="Q30353" s="142"/>
      <c r="R30353" s="142"/>
      <c r="S30353" s="139"/>
    </row>
    <row r="30354" spans="2:19" ht="15.75" customHeight="1" x14ac:dyDescent="0.25">
      <c r="B30354" s="106"/>
      <c r="C30354" s="106"/>
      <c r="D30354" s="139"/>
      <c r="P30354" s="142"/>
      <c r="Q30354" s="142"/>
      <c r="R30354" s="142"/>
      <c r="S30354" s="139"/>
    </row>
    <row r="30355" spans="2:19" ht="15.75" customHeight="1" x14ac:dyDescent="0.25">
      <c r="B30355" s="106"/>
      <c r="C30355" s="106"/>
      <c r="D30355" s="139"/>
      <c r="P30355" s="142"/>
      <c r="Q30355" s="142"/>
      <c r="R30355" s="142"/>
      <c r="S30355" s="139"/>
    </row>
    <row r="30356" spans="2:19" ht="15.75" customHeight="1" x14ac:dyDescent="0.25">
      <c r="B30356" s="106"/>
      <c r="C30356" s="106"/>
      <c r="D30356" s="139"/>
      <c r="P30356" s="142"/>
      <c r="Q30356" s="142"/>
      <c r="R30356" s="142"/>
      <c r="S30356" s="139"/>
    </row>
    <row r="30357" spans="2:19" ht="15.75" customHeight="1" x14ac:dyDescent="0.25">
      <c r="B30357" s="106"/>
      <c r="C30357" s="106"/>
      <c r="D30357" s="139"/>
      <c r="P30357" s="142"/>
      <c r="Q30357" s="142"/>
      <c r="R30357" s="142"/>
      <c r="S30357" s="139"/>
    </row>
    <row r="30358" spans="2:19" ht="15.75" customHeight="1" x14ac:dyDescent="0.25">
      <c r="B30358" s="106"/>
      <c r="C30358" s="106"/>
      <c r="D30358" s="139"/>
      <c r="P30358" s="142"/>
      <c r="Q30358" s="142"/>
      <c r="R30358" s="142"/>
      <c r="S30358" s="139"/>
    </row>
    <row r="30359" spans="2:19" ht="15.75" customHeight="1" x14ac:dyDescent="0.25">
      <c r="B30359" s="106"/>
      <c r="C30359" s="106"/>
      <c r="D30359" s="139"/>
      <c r="P30359" s="142"/>
      <c r="Q30359" s="142"/>
      <c r="R30359" s="142"/>
      <c r="S30359" s="139"/>
    </row>
    <row r="30360" spans="2:19" ht="15.75" customHeight="1" x14ac:dyDescent="0.25">
      <c r="B30360" s="106"/>
      <c r="C30360" s="106"/>
      <c r="D30360" s="139"/>
      <c r="P30360" s="142"/>
      <c r="Q30360" s="142"/>
      <c r="R30360" s="142"/>
      <c r="S30360" s="139"/>
    </row>
    <row r="30361" spans="2:19" ht="15.75" customHeight="1" x14ac:dyDescent="0.25">
      <c r="B30361" s="106"/>
      <c r="C30361" s="106"/>
      <c r="D30361" s="139"/>
      <c r="P30361" s="142"/>
      <c r="Q30361" s="142"/>
      <c r="R30361" s="142"/>
      <c r="S30361" s="139"/>
    </row>
    <row r="30362" spans="2:19" ht="15.75" customHeight="1" x14ac:dyDescent="0.25">
      <c r="B30362" s="106"/>
      <c r="C30362" s="106"/>
      <c r="D30362" s="139"/>
      <c r="P30362" s="142"/>
      <c r="Q30362" s="142"/>
      <c r="R30362" s="142"/>
      <c r="S30362" s="139"/>
    </row>
    <row r="30363" spans="2:19" ht="15.75" customHeight="1" x14ac:dyDescent="0.25">
      <c r="B30363" s="106"/>
      <c r="C30363" s="106"/>
      <c r="D30363" s="139"/>
      <c r="P30363" s="142"/>
      <c r="Q30363" s="142"/>
      <c r="R30363" s="142"/>
      <c r="S30363" s="139"/>
    </row>
    <row r="30364" spans="2:19" ht="15.75" customHeight="1" x14ac:dyDescent="0.25">
      <c r="B30364" s="106"/>
      <c r="C30364" s="106"/>
      <c r="D30364" s="139"/>
      <c r="P30364" s="142"/>
      <c r="Q30364" s="142"/>
      <c r="R30364" s="142"/>
      <c r="S30364" s="139"/>
    </row>
    <row r="30365" spans="2:19" ht="15.75" customHeight="1" x14ac:dyDescent="0.25">
      <c r="B30365" s="106"/>
      <c r="C30365" s="106"/>
      <c r="D30365" s="139"/>
      <c r="P30365" s="142"/>
      <c r="Q30365" s="142"/>
      <c r="R30365" s="142"/>
      <c r="S30365" s="139"/>
    </row>
    <row r="30366" spans="2:19" ht="15.75" customHeight="1" x14ac:dyDescent="0.25">
      <c r="B30366" s="106"/>
      <c r="C30366" s="106"/>
      <c r="D30366" s="139"/>
      <c r="P30366" s="142"/>
      <c r="Q30366" s="142"/>
      <c r="R30366" s="142"/>
      <c r="S30366" s="139"/>
    </row>
    <row r="30367" spans="2:19" ht="15.75" customHeight="1" x14ac:dyDescent="0.25">
      <c r="B30367" s="106"/>
      <c r="C30367" s="106"/>
      <c r="D30367" s="139"/>
      <c r="P30367" s="142"/>
      <c r="Q30367" s="142"/>
      <c r="R30367" s="142"/>
      <c r="S30367" s="139"/>
    </row>
    <row r="30368" spans="2:19" ht="15.75" customHeight="1" x14ac:dyDescent="0.25">
      <c r="B30368" s="106"/>
      <c r="C30368" s="106"/>
      <c r="D30368" s="139"/>
      <c r="P30368" s="142"/>
      <c r="Q30368" s="142"/>
      <c r="R30368" s="142"/>
      <c r="S30368" s="139"/>
    </row>
    <row r="30369" spans="2:19" ht="15.75" customHeight="1" x14ac:dyDescent="0.25">
      <c r="B30369" s="106"/>
      <c r="C30369" s="106"/>
      <c r="D30369" s="139"/>
      <c r="P30369" s="142"/>
      <c r="Q30369" s="142"/>
      <c r="R30369" s="142"/>
      <c r="S30369" s="139"/>
    </row>
    <row r="30370" spans="2:19" ht="15.75" customHeight="1" x14ac:dyDescent="0.25">
      <c r="B30370" s="106"/>
      <c r="C30370" s="106"/>
      <c r="D30370" s="139"/>
      <c r="P30370" s="142"/>
      <c r="Q30370" s="142"/>
      <c r="R30370" s="142"/>
      <c r="S30370" s="139"/>
    </row>
    <row r="30371" spans="2:19" ht="15.75" customHeight="1" x14ac:dyDescent="0.25">
      <c r="B30371" s="106"/>
      <c r="C30371" s="106"/>
      <c r="D30371" s="139"/>
      <c r="P30371" s="142"/>
      <c r="Q30371" s="142"/>
      <c r="R30371" s="142"/>
      <c r="S30371" s="139"/>
    </row>
    <row r="30372" spans="2:19" ht="15.75" customHeight="1" x14ac:dyDescent="0.25">
      <c r="B30372" s="106"/>
      <c r="C30372" s="106"/>
      <c r="D30372" s="139"/>
      <c r="P30372" s="142"/>
      <c r="Q30372" s="142"/>
      <c r="R30372" s="142"/>
      <c r="S30372" s="139"/>
    </row>
    <row r="30373" spans="2:19" ht="15.75" customHeight="1" x14ac:dyDescent="0.25">
      <c r="B30373" s="106"/>
      <c r="C30373" s="106"/>
      <c r="D30373" s="139"/>
      <c r="P30373" s="142"/>
      <c r="Q30373" s="142"/>
      <c r="R30373" s="142"/>
      <c r="S30373" s="139"/>
    </row>
    <row r="30374" spans="2:19" ht="15.75" customHeight="1" x14ac:dyDescent="0.25">
      <c r="B30374" s="106"/>
      <c r="C30374" s="106"/>
      <c r="D30374" s="139"/>
      <c r="P30374" s="142"/>
      <c r="Q30374" s="142"/>
      <c r="R30374" s="142"/>
      <c r="S30374" s="139"/>
    </row>
    <row r="30375" spans="2:19" ht="15.75" customHeight="1" x14ac:dyDescent="0.25">
      <c r="B30375" s="106"/>
      <c r="C30375" s="106"/>
      <c r="D30375" s="139"/>
      <c r="P30375" s="142"/>
      <c r="Q30375" s="142"/>
      <c r="R30375" s="142"/>
      <c r="S30375" s="139"/>
    </row>
    <row r="30376" spans="2:19" ht="15.75" customHeight="1" x14ac:dyDescent="0.25">
      <c r="B30376" s="106"/>
      <c r="C30376" s="106"/>
      <c r="D30376" s="139"/>
      <c r="P30376" s="142"/>
      <c r="Q30376" s="142"/>
      <c r="R30376" s="142"/>
      <c r="S30376" s="139"/>
    </row>
    <row r="30377" spans="2:19" ht="15.75" customHeight="1" x14ac:dyDescent="0.25">
      <c r="B30377" s="106"/>
      <c r="C30377" s="106"/>
      <c r="D30377" s="139"/>
      <c r="P30377" s="142"/>
      <c r="Q30377" s="142"/>
      <c r="R30377" s="142"/>
      <c r="S30377" s="139"/>
    </row>
    <row r="30378" spans="2:19" ht="15.75" customHeight="1" x14ac:dyDescent="0.25">
      <c r="B30378" s="106"/>
      <c r="C30378" s="106"/>
      <c r="D30378" s="139"/>
      <c r="P30378" s="142"/>
      <c r="Q30378" s="142"/>
      <c r="R30378" s="142"/>
      <c r="S30378" s="139"/>
    </row>
    <row r="30379" spans="2:19" ht="15.75" customHeight="1" x14ac:dyDescent="0.25">
      <c r="B30379" s="106"/>
      <c r="C30379" s="106"/>
      <c r="D30379" s="139"/>
      <c r="P30379" s="142"/>
      <c r="Q30379" s="142"/>
      <c r="R30379" s="142"/>
      <c r="S30379" s="139"/>
    </row>
    <row r="30380" spans="2:19" ht="15.75" customHeight="1" x14ac:dyDescent="0.25">
      <c r="B30380" s="106"/>
      <c r="C30380" s="106"/>
      <c r="D30380" s="139"/>
      <c r="P30380" s="142"/>
      <c r="Q30380" s="142"/>
      <c r="R30380" s="142"/>
      <c r="S30380" s="139"/>
    </row>
    <row r="30381" spans="2:19" ht="15.75" customHeight="1" x14ac:dyDescent="0.25">
      <c r="B30381" s="106"/>
      <c r="C30381" s="106"/>
      <c r="D30381" s="139"/>
      <c r="P30381" s="142"/>
      <c r="Q30381" s="142"/>
      <c r="R30381" s="142"/>
      <c r="S30381" s="139"/>
    </row>
    <row r="30382" spans="2:19" ht="15.75" customHeight="1" x14ac:dyDescent="0.25">
      <c r="B30382" s="106"/>
      <c r="C30382" s="106"/>
      <c r="D30382" s="139"/>
      <c r="P30382" s="142"/>
      <c r="Q30382" s="142"/>
      <c r="R30382" s="142"/>
      <c r="S30382" s="139"/>
    </row>
    <row r="30383" spans="2:19" ht="15.75" customHeight="1" x14ac:dyDescent="0.25">
      <c r="B30383" s="106"/>
      <c r="C30383" s="106"/>
      <c r="D30383" s="139"/>
      <c r="P30383" s="142"/>
      <c r="Q30383" s="142"/>
      <c r="R30383" s="142"/>
      <c r="S30383" s="139"/>
    </row>
    <row r="30384" spans="2:19" ht="15.75" customHeight="1" x14ac:dyDescent="0.25">
      <c r="B30384" s="106"/>
      <c r="C30384" s="106"/>
      <c r="D30384" s="139"/>
      <c r="P30384" s="142"/>
      <c r="Q30384" s="142"/>
      <c r="R30384" s="142"/>
      <c r="S30384" s="139"/>
    </row>
    <row r="30385" spans="2:19" ht="15.75" customHeight="1" x14ac:dyDescent="0.25">
      <c r="B30385" s="106"/>
      <c r="C30385" s="106"/>
      <c r="D30385" s="139"/>
      <c r="P30385" s="142"/>
      <c r="Q30385" s="142"/>
      <c r="R30385" s="142"/>
      <c r="S30385" s="139"/>
    </row>
    <row r="30386" spans="2:19" ht="15.75" customHeight="1" x14ac:dyDescent="0.25">
      <c r="B30386" s="106"/>
      <c r="C30386" s="106"/>
      <c r="D30386" s="139"/>
      <c r="P30386" s="142"/>
      <c r="Q30386" s="142"/>
      <c r="R30386" s="142"/>
      <c r="S30386" s="139"/>
    </row>
    <row r="30387" spans="2:19" ht="15.75" customHeight="1" x14ac:dyDescent="0.25">
      <c r="B30387" s="106"/>
      <c r="C30387" s="106"/>
      <c r="D30387" s="139"/>
      <c r="P30387" s="142"/>
      <c r="Q30387" s="142"/>
      <c r="R30387" s="142"/>
      <c r="S30387" s="139"/>
    </row>
    <row r="30388" spans="2:19" ht="15.75" customHeight="1" x14ac:dyDescent="0.25">
      <c r="B30388" s="106"/>
      <c r="C30388" s="106"/>
      <c r="D30388" s="139"/>
      <c r="P30388" s="142"/>
      <c r="Q30388" s="142"/>
      <c r="R30388" s="142"/>
      <c r="S30388" s="139"/>
    </row>
    <row r="30389" spans="2:19" ht="15.75" customHeight="1" x14ac:dyDescent="0.25">
      <c r="B30389" s="106"/>
      <c r="C30389" s="106"/>
      <c r="D30389" s="139"/>
      <c r="P30389" s="142"/>
      <c r="Q30389" s="142"/>
      <c r="R30389" s="142"/>
      <c r="S30389" s="139"/>
    </row>
    <row r="30390" spans="2:19" ht="15.75" customHeight="1" x14ac:dyDescent="0.25">
      <c r="B30390" s="106"/>
      <c r="C30390" s="106"/>
      <c r="D30390" s="139"/>
      <c r="P30390" s="142"/>
      <c r="Q30390" s="142"/>
      <c r="R30390" s="142"/>
      <c r="S30390" s="139"/>
    </row>
    <row r="30391" spans="2:19" ht="15.75" customHeight="1" x14ac:dyDescent="0.25">
      <c r="B30391" s="106"/>
      <c r="C30391" s="106"/>
      <c r="D30391" s="139"/>
      <c r="P30391" s="142"/>
      <c r="Q30391" s="142"/>
      <c r="R30391" s="142"/>
      <c r="S30391" s="139"/>
    </row>
    <row r="30392" spans="2:19" ht="15.75" customHeight="1" x14ac:dyDescent="0.25">
      <c r="B30392" s="106"/>
      <c r="C30392" s="106"/>
      <c r="D30392" s="139"/>
      <c r="P30392" s="142"/>
      <c r="Q30392" s="142"/>
      <c r="R30392" s="142"/>
      <c r="S30392" s="139"/>
    </row>
    <row r="30393" spans="2:19" ht="15.75" customHeight="1" x14ac:dyDescent="0.25">
      <c r="B30393" s="106"/>
      <c r="C30393" s="106"/>
      <c r="D30393" s="139"/>
      <c r="P30393" s="142"/>
      <c r="Q30393" s="142"/>
      <c r="R30393" s="142"/>
      <c r="S30393" s="139"/>
    </row>
    <row r="30394" spans="2:19" ht="15.75" customHeight="1" x14ac:dyDescent="0.25">
      <c r="B30394" s="106"/>
      <c r="C30394" s="106"/>
      <c r="D30394" s="139"/>
      <c r="P30394" s="142"/>
      <c r="Q30394" s="142"/>
      <c r="R30394" s="142"/>
      <c r="S30394" s="139"/>
    </row>
    <row r="30395" spans="2:19" ht="15.75" customHeight="1" x14ac:dyDescent="0.25">
      <c r="B30395" s="106"/>
      <c r="C30395" s="106"/>
      <c r="D30395" s="139"/>
      <c r="P30395" s="142"/>
      <c r="Q30395" s="142"/>
      <c r="R30395" s="142"/>
      <c r="S30395" s="139"/>
    </row>
    <row r="30396" spans="2:19" ht="15.75" customHeight="1" x14ac:dyDescent="0.25">
      <c r="B30396" s="106"/>
      <c r="C30396" s="106"/>
      <c r="D30396" s="139"/>
      <c r="P30396" s="142"/>
      <c r="Q30396" s="142"/>
      <c r="R30396" s="142"/>
      <c r="S30396" s="139"/>
    </row>
    <row r="30397" spans="2:19" ht="15.75" customHeight="1" x14ac:dyDescent="0.25">
      <c r="B30397" s="106"/>
      <c r="C30397" s="106"/>
      <c r="D30397" s="139"/>
      <c r="P30397" s="142"/>
      <c r="Q30397" s="142"/>
      <c r="R30397" s="142"/>
      <c r="S30397" s="139"/>
    </row>
    <row r="30398" spans="2:19" ht="15.75" customHeight="1" x14ac:dyDescent="0.25">
      <c r="B30398" s="106"/>
      <c r="C30398" s="106"/>
      <c r="D30398" s="139"/>
      <c r="P30398" s="142"/>
      <c r="Q30398" s="142"/>
      <c r="R30398" s="142"/>
      <c r="S30398" s="139"/>
    </row>
    <row r="30399" spans="2:19" ht="15.75" customHeight="1" x14ac:dyDescent="0.25">
      <c r="B30399" s="106"/>
      <c r="C30399" s="106"/>
      <c r="D30399" s="139"/>
      <c r="P30399" s="142"/>
      <c r="Q30399" s="142"/>
      <c r="R30399" s="142"/>
      <c r="S30399" s="139"/>
    </row>
    <row r="30400" spans="2:19" ht="15.75" customHeight="1" x14ac:dyDescent="0.25">
      <c r="B30400" s="106"/>
      <c r="C30400" s="106"/>
      <c r="D30400" s="139"/>
      <c r="P30400" s="142"/>
      <c r="Q30400" s="142"/>
      <c r="R30400" s="142"/>
      <c r="S30400" s="139"/>
    </row>
    <row r="30401" spans="2:19" ht="15.75" customHeight="1" x14ac:dyDescent="0.25">
      <c r="B30401" s="106"/>
      <c r="C30401" s="106"/>
      <c r="D30401" s="139"/>
      <c r="P30401" s="142"/>
      <c r="Q30401" s="142"/>
      <c r="R30401" s="142"/>
      <c r="S30401" s="139"/>
    </row>
    <row r="30402" spans="2:19" ht="15.75" customHeight="1" x14ac:dyDescent="0.25">
      <c r="B30402" s="106"/>
      <c r="C30402" s="106"/>
      <c r="D30402" s="139"/>
      <c r="P30402" s="142"/>
      <c r="Q30402" s="142"/>
      <c r="R30402" s="142"/>
      <c r="S30402" s="139"/>
    </row>
    <row r="30403" spans="2:19" ht="15.75" customHeight="1" x14ac:dyDescent="0.25">
      <c r="B30403" s="106"/>
      <c r="C30403" s="106"/>
      <c r="D30403" s="139"/>
      <c r="P30403" s="142"/>
      <c r="Q30403" s="142"/>
      <c r="R30403" s="142"/>
      <c r="S30403" s="139"/>
    </row>
    <row r="30404" spans="2:19" ht="15.75" customHeight="1" x14ac:dyDescent="0.25">
      <c r="B30404" s="106"/>
      <c r="C30404" s="106"/>
      <c r="D30404" s="139"/>
      <c r="P30404" s="142"/>
      <c r="Q30404" s="142"/>
      <c r="R30404" s="142"/>
      <c r="S30404" s="139"/>
    </row>
    <row r="30405" spans="2:19" ht="15.75" customHeight="1" x14ac:dyDescent="0.25">
      <c r="B30405" s="106"/>
      <c r="C30405" s="106"/>
      <c r="D30405" s="139"/>
      <c r="P30405" s="142"/>
      <c r="Q30405" s="142"/>
      <c r="R30405" s="142"/>
      <c r="S30405" s="139"/>
    </row>
    <row r="30406" spans="2:19" ht="15.75" customHeight="1" x14ac:dyDescent="0.25">
      <c r="B30406" s="106"/>
      <c r="C30406" s="106"/>
      <c r="D30406" s="139"/>
      <c r="P30406" s="142"/>
      <c r="Q30406" s="142"/>
      <c r="R30406" s="142"/>
      <c r="S30406" s="139"/>
    </row>
    <row r="30407" spans="2:19" ht="15.75" customHeight="1" x14ac:dyDescent="0.25">
      <c r="B30407" s="106"/>
      <c r="C30407" s="106"/>
      <c r="D30407" s="139"/>
      <c r="P30407" s="142"/>
      <c r="Q30407" s="142"/>
      <c r="R30407" s="142"/>
      <c r="S30407" s="139"/>
    </row>
    <row r="30408" spans="2:19" ht="15.75" customHeight="1" x14ac:dyDescent="0.25">
      <c r="B30408" s="106"/>
      <c r="C30408" s="106"/>
      <c r="D30408" s="139"/>
      <c r="P30408" s="142"/>
      <c r="Q30408" s="142"/>
      <c r="R30408" s="142"/>
      <c r="S30408" s="139"/>
    </row>
    <row r="30409" spans="2:19" ht="15.75" customHeight="1" x14ac:dyDescent="0.25">
      <c r="B30409" s="106"/>
      <c r="C30409" s="106"/>
      <c r="D30409" s="139"/>
      <c r="P30409" s="142"/>
      <c r="Q30409" s="142"/>
      <c r="R30409" s="142"/>
      <c r="S30409" s="139"/>
    </row>
    <row r="30410" spans="2:19" ht="15.75" customHeight="1" x14ac:dyDescent="0.25">
      <c r="B30410" s="106"/>
      <c r="C30410" s="106"/>
      <c r="D30410" s="139"/>
      <c r="P30410" s="142"/>
      <c r="Q30410" s="142"/>
      <c r="R30410" s="142"/>
      <c r="S30410" s="139"/>
    </row>
    <row r="30411" spans="2:19" ht="15.75" customHeight="1" x14ac:dyDescent="0.25">
      <c r="B30411" s="106"/>
      <c r="C30411" s="106"/>
      <c r="D30411" s="139"/>
      <c r="P30411" s="142"/>
      <c r="Q30411" s="142"/>
      <c r="R30411" s="142"/>
      <c r="S30411" s="139"/>
    </row>
    <row r="30412" spans="2:19" ht="15.75" customHeight="1" x14ac:dyDescent="0.25">
      <c r="B30412" s="106"/>
      <c r="C30412" s="106"/>
      <c r="D30412" s="139"/>
      <c r="P30412" s="142"/>
      <c r="Q30412" s="142"/>
      <c r="R30412" s="142"/>
      <c r="S30412" s="139"/>
    </row>
    <row r="30413" spans="2:19" ht="15.75" customHeight="1" x14ac:dyDescent="0.25">
      <c r="B30413" s="106"/>
      <c r="C30413" s="106"/>
      <c r="D30413" s="139"/>
      <c r="P30413" s="142"/>
      <c r="Q30413" s="142"/>
      <c r="R30413" s="142"/>
      <c r="S30413" s="139"/>
    </row>
    <row r="30414" spans="2:19" ht="15.75" customHeight="1" x14ac:dyDescent="0.25">
      <c r="B30414" s="106"/>
      <c r="C30414" s="106"/>
      <c r="D30414" s="139"/>
      <c r="P30414" s="142"/>
      <c r="Q30414" s="142"/>
      <c r="R30414" s="142"/>
      <c r="S30414" s="139"/>
    </row>
    <row r="30415" spans="2:19" ht="15.75" customHeight="1" x14ac:dyDescent="0.25">
      <c r="B30415" s="106"/>
      <c r="C30415" s="106"/>
      <c r="D30415" s="139"/>
      <c r="P30415" s="142"/>
      <c r="Q30415" s="142"/>
      <c r="R30415" s="142"/>
      <c r="S30415" s="139"/>
    </row>
    <row r="30416" spans="2:19" ht="15.75" customHeight="1" x14ac:dyDescent="0.25">
      <c r="B30416" s="106"/>
      <c r="C30416" s="106"/>
      <c r="D30416" s="139"/>
      <c r="P30416" s="142"/>
      <c r="Q30416" s="142"/>
      <c r="R30416" s="142"/>
      <c r="S30416" s="139"/>
    </row>
    <row r="30417" spans="2:19" ht="15.75" customHeight="1" x14ac:dyDescent="0.25">
      <c r="B30417" s="106"/>
      <c r="C30417" s="106"/>
      <c r="D30417" s="139"/>
      <c r="P30417" s="142"/>
      <c r="Q30417" s="142"/>
      <c r="R30417" s="142"/>
      <c r="S30417" s="139"/>
    </row>
    <row r="30418" spans="2:19" ht="15.75" customHeight="1" x14ac:dyDescent="0.25">
      <c r="B30418" s="106"/>
      <c r="C30418" s="106"/>
      <c r="D30418" s="139"/>
      <c r="P30418" s="142"/>
      <c r="Q30418" s="142"/>
      <c r="R30418" s="142"/>
      <c r="S30418" s="139"/>
    </row>
    <row r="30419" spans="2:19" ht="15.75" customHeight="1" x14ac:dyDescent="0.25">
      <c r="B30419" s="106"/>
      <c r="C30419" s="106"/>
      <c r="D30419" s="139"/>
      <c r="P30419" s="142"/>
      <c r="Q30419" s="142"/>
      <c r="R30419" s="142"/>
      <c r="S30419" s="139"/>
    </row>
    <row r="30420" spans="2:19" ht="15.75" customHeight="1" x14ac:dyDescent="0.25">
      <c r="B30420" s="106"/>
      <c r="C30420" s="106"/>
      <c r="D30420" s="139"/>
      <c r="P30420" s="142"/>
      <c r="Q30420" s="142"/>
      <c r="R30420" s="142"/>
      <c r="S30420" s="139"/>
    </row>
    <row r="30421" spans="2:19" ht="15.75" customHeight="1" x14ac:dyDescent="0.25">
      <c r="B30421" s="106"/>
      <c r="C30421" s="106"/>
      <c r="D30421" s="139"/>
      <c r="P30421" s="142"/>
      <c r="Q30421" s="142"/>
      <c r="R30421" s="142"/>
      <c r="S30421" s="139"/>
    </row>
    <row r="30422" spans="2:19" ht="15.75" customHeight="1" x14ac:dyDescent="0.25">
      <c r="B30422" s="106"/>
      <c r="C30422" s="106"/>
      <c r="D30422" s="139"/>
      <c r="P30422" s="142"/>
      <c r="Q30422" s="142"/>
      <c r="R30422" s="142"/>
      <c r="S30422" s="139"/>
    </row>
    <row r="30423" spans="2:19" ht="15.75" customHeight="1" x14ac:dyDescent="0.25">
      <c r="B30423" s="106"/>
      <c r="C30423" s="106"/>
      <c r="D30423" s="139"/>
      <c r="P30423" s="142"/>
      <c r="Q30423" s="142"/>
      <c r="R30423" s="142"/>
      <c r="S30423" s="139"/>
    </row>
    <row r="30424" spans="2:19" ht="15.75" customHeight="1" x14ac:dyDescent="0.25">
      <c r="B30424" s="106"/>
      <c r="C30424" s="106"/>
      <c r="D30424" s="139"/>
      <c r="P30424" s="142"/>
      <c r="Q30424" s="142"/>
      <c r="R30424" s="142"/>
      <c r="S30424" s="139"/>
    </row>
    <row r="30425" spans="2:19" ht="15.75" customHeight="1" x14ac:dyDescent="0.25">
      <c r="B30425" s="106"/>
      <c r="C30425" s="106"/>
      <c r="D30425" s="139"/>
      <c r="P30425" s="142"/>
      <c r="Q30425" s="142"/>
      <c r="R30425" s="142"/>
      <c r="S30425" s="139"/>
    </row>
    <row r="30426" spans="2:19" ht="15.75" customHeight="1" x14ac:dyDescent="0.25">
      <c r="B30426" s="106"/>
      <c r="C30426" s="106"/>
      <c r="D30426" s="139"/>
      <c r="P30426" s="142"/>
      <c r="Q30426" s="142"/>
      <c r="R30426" s="142"/>
      <c r="S30426" s="139"/>
    </row>
    <row r="30427" spans="2:19" ht="15.75" customHeight="1" x14ac:dyDescent="0.25">
      <c r="B30427" s="106"/>
      <c r="C30427" s="106"/>
      <c r="D30427" s="139"/>
      <c r="P30427" s="142"/>
      <c r="Q30427" s="142"/>
      <c r="R30427" s="142"/>
      <c r="S30427" s="139"/>
    </row>
    <row r="30428" spans="2:19" ht="15.75" customHeight="1" x14ac:dyDescent="0.25">
      <c r="B30428" s="106"/>
      <c r="C30428" s="106"/>
      <c r="D30428" s="139"/>
      <c r="P30428" s="142"/>
      <c r="Q30428" s="142"/>
      <c r="R30428" s="142"/>
      <c r="S30428" s="139"/>
    </row>
    <row r="30429" spans="2:19" ht="15.75" customHeight="1" x14ac:dyDescent="0.25">
      <c r="B30429" s="106"/>
      <c r="C30429" s="106"/>
      <c r="D30429" s="139"/>
      <c r="P30429" s="142"/>
      <c r="Q30429" s="142"/>
      <c r="R30429" s="142"/>
      <c r="S30429" s="139"/>
    </row>
    <row r="30430" spans="2:19" ht="15.75" customHeight="1" x14ac:dyDescent="0.25">
      <c r="B30430" s="106"/>
      <c r="C30430" s="106"/>
      <c r="D30430" s="139"/>
      <c r="P30430" s="142"/>
      <c r="Q30430" s="142"/>
      <c r="R30430" s="142"/>
      <c r="S30430" s="139"/>
    </row>
    <row r="30431" spans="2:19" ht="15.75" customHeight="1" x14ac:dyDescent="0.25">
      <c r="B30431" s="106"/>
      <c r="C30431" s="106"/>
      <c r="D30431" s="139"/>
      <c r="P30431" s="142"/>
      <c r="Q30431" s="142"/>
      <c r="R30431" s="142"/>
      <c r="S30431" s="139"/>
    </row>
    <row r="30432" spans="2:19" ht="15.75" customHeight="1" x14ac:dyDescent="0.25">
      <c r="B30432" s="106"/>
      <c r="C30432" s="106"/>
      <c r="D30432" s="139"/>
      <c r="P30432" s="142"/>
      <c r="Q30432" s="142"/>
      <c r="R30432" s="142"/>
      <c r="S30432" s="139"/>
    </row>
    <row r="30433" spans="2:19" ht="15.75" customHeight="1" x14ac:dyDescent="0.25">
      <c r="B30433" s="106"/>
      <c r="C30433" s="106"/>
      <c r="D30433" s="139"/>
      <c r="P30433" s="142"/>
      <c r="Q30433" s="142"/>
      <c r="R30433" s="142"/>
      <c r="S30433" s="139"/>
    </row>
    <row r="30434" spans="2:19" ht="15.75" customHeight="1" x14ac:dyDescent="0.25">
      <c r="B30434" s="106"/>
      <c r="C30434" s="106"/>
      <c r="D30434" s="139"/>
      <c r="P30434" s="142"/>
      <c r="Q30434" s="142"/>
      <c r="R30434" s="142"/>
      <c r="S30434" s="139"/>
    </row>
    <row r="30435" spans="2:19" ht="15.75" customHeight="1" x14ac:dyDescent="0.25">
      <c r="B30435" s="106"/>
      <c r="C30435" s="106"/>
      <c r="D30435" s="139"/>
      <c r="P30435" s="142"/>
      <c r="Q30435" s="142"/>
      <c r="R30435" s="142"/>
      <c r="S30435" s="139"/>
    </row>
    <row r="30436" spans="2:19" ht="15.75" customHeight="1" x14ac:dyDescent="0.25">
      <c r="B30436" s="106"/>
      <c r="C30436" s="106"/>
      <c r="D30436" s="139"/>
      <c r="P30436" s="142"/>
      <c r="Q30436" s="142"/>
      <c r="R30436" s="142"/>
      <c r="S30436" s="139"/>
    </row>
    <row r="30437" spans="2:19" ht="15.75" customHeight="1" x14ac:dyDescent="0.25">
      <c r="B30437" s="106"/>
      <c r="C30437" s="106"/>
      <c r="D30437" s="139"/>
      <c r="P30437" s="142"/>
      <c r="Q30437" s="142"/>
      <c r="R30437" s="142"/>
      <c r="S30437" s="139"/>
    </row>
    <row r="30438" spans="2:19" ht="15.75" customHeight="1" x14ac:dyDescent="0.25">
      <c r="B30438" s="106"/>
      <c r="C30438" s="106"/>
      <c r="D30438" s="139"/>
      <c r="P30438" s="142"/>
      <c r="Q30438" s="142"/>
      <c r="R30438" s="142"/>
      <c r="S30438" s="139"/>
    </row>
    <row r="30439" spans="2:19" ht="15.75" customHeight="1" x14ac:dyDescent="0.25">
      <c r="B30439" s="106"/>
      <c r="C30439" s="106"/>
      <c r="D30439" s="139"/>
      <c r="P30439" s="142"/>
      <c r="Q30439" s="142"/>
      <c r="R30439" s="142"/>
      <c r="S30439" s="139"/>
    </row>
    <row r="30440" spans="2:19" ht="15.75" customHeight="1" x14ac:dyDescent="0.25">
      <c r="B30440" s="106"/>
      <c r="C30440" s="106"/>
      <c r="D30440" s="139"/>
      <c r="P30440" s="142"/>
      <c r="Q30440" s="142"/>
      <c r="R30440" s="142"/>
      <c r="S30440" s="139"/>
    </row>
    <row r="30441" spans="2:19" ht="15.75" customHeight="1" x14ac:dyDescent="0.25">
      <c r="B30441" s="106"/>
      <c r="C30441" s="106"/>
      <c r="D30441" s="139"/>
      <c r="P30441" s="142"/>
      <c r="Q30441" s="142"/>
      <c r="R30441" s="142"/>
      <c r="S30441" s="139"/>
    </row>
    <row r="30442" spans="2:19" ht="15.75" customHeight="1" x14ac:dyDescent="0.25">
      <c r="B30442" s="106"/>
      <c r="C30442" s="106"/>
      <c r="D30442" s="139"/>
      <c r="P30442" s="142"/>
      <c r="Q30442" s="142"/>
      <c r="R30442" s="142"/>
      <c r="S30442" s="139"/>
    </row>
    <row r="30443" spans="2:19" ht="15.75" customHeight="1" x14ac:dyDescent="0.25">
      <c r="B30443" s="106"/>
      <c r="C30443" s="106"/>
      <c r="D30443" s="139"/>
      <c r="P30443" s="142"/>
      <c r="Q30443" s="142"/>
      <c r="R30443" s="142"/>
      <c r="S30443" s="139"/>
    </row>
    <row r="30444" spans="2:19" ht="15.75" customHeight="1" x14ac:dyDescent="0.25">
      <c r="B30444" s="106"/>
      <c r="C30444" s="106"/>
      <c r="D30444" s="139"/>
      <c r="P30444" s="142"/>
      <c r="Q30444" s="142"/>
      <c r="R30444" s="142"/>
      <c r="S30444" s="139"/>
    </row>
    <row r="30445" spans="2:19" ht="15.75" customHeight="1" x14ac:dyDescent="0.25">
      <c r="B30445" s="106"/>
      <c r="C30445" s="106"/>
      <c r="D30445" s="139"/>
      <c r="P30445" s="142"/>
      <c r="Q30445" s="142"/>
      <c r="R30445" s="142"/>
      <c r="S30445" s="139"/>
    </row>
    <row r="30446" spans="2:19" ht="15.75" customHeight="1" x14ac:dyDescent="0.25">
      <c r="B30446" s="106"/>
      <c r="C30446" s="106"/>
      <c r="D30446" s="139"/>
      <c r="P30446" s="142"/>
      <c r="Q30446" s="142"/>
      <c r="R30446" s="142"/>
      <c r="S30446" s="139"/>
    </row>
    <row r="30447" spans="2:19" ht="15.75" customHeight="1" x14ac:dyDescent="0.25">
      <c r="B30447" s="106"/>
      <c r="C30447" s="106"/>
      <c r="D30447" s="139"/>
      <c r="P30447" s="142"/>
      <c r="Q30447" s="142"/>
      <c r="R30447" s="142"/>
      <c r="S30447" s="139"/>
    </row>
    <row r="30448" spans="2:19" ht="15.75" customHeight="1" x14ac:dyDescent="0.25">
      <c r="B30448" s="106"/>
      <c r="C30448" s="106"/>
      <c r="D30448" s="139"/>
      <c r="P30448" s="142"/>
      <c r="Q30448" s="142"/>
      <c r="R30448" s="142"/>
      <c r="S30448" s="139"/>
    </row>
    <row r="30449" spans="2:19" ht="15.75" customHeight="1" x14ac:dyDescent="0.25">
      <c r="B30449" s="106"/>
      <c r="C30449" s="106"/>
      <c r="D30449" s="139"/>
      <c r="P30449" s="142"/>
      <c r="Q30449" s="142"/>
      <c r="R30449" s="142"/>
      <c r="S30449" s="139"/>
    </row>
    <row r="30450" spans="2:19" ht="15.75" customHeight="1" x14ac:dyDescent="0.25">
      <c r="B30450" s="106"/>
      <c r="C30450" s="106"/>
      <c r="D30450" s="139"/>
      <c r="P30450" s="142"/>
      <c r="Q30450" s="142"/>
      <c r="R30450" s="142"/>
      <c r="S30450" s="139"/>
    </row>
    <row r="30451" spans="2:19" ht="15.75" customHeight="1" x14ac:dyDescent="0.25">
      <c r="B30451" s="106"/>
      <c r="C30451" s="106"/>
      <c r="D30451" s="139"/>
      <c r="P30451" s="142"/>
      <c r="Q30451" s="142"/>
      <c r="R30451" s="142"/>
      <c r="S30451" s="139"/>
    </row>
    <row r="30452" spans="2:19" ht="15.75" customHeight="1" x14ac:dyDescent="0.25">
      <c r="B30452" s="106"/>
      <c r="C30452" s="106"/>
      <c r="D30452" s="139"/>
      <c r="P30452" s="142"/>
      <c r="Q30452" s="142"/>
      <c r="R30452" s="142"/>
      <c r="S30452" s="139"/>
    </row>
    <row r="30453" spans="2:19" ht="15.75" customHeight="1" x14ac:dyDescent="0.25">
      <c r="B30453" s="106"/>
      <c r="C30453" s="106"/>
      <c r="D30453" s="139"/>
      <c r="P30453" s="142"/>
      <c r="Q30453" s="142"/>
      <c r="R30453" s="142"/>
      <c r="S30453" s="139"/>
    </row>
    <row r="30454" spans="2:19" ht="15.75" customHeight="1" x14ac:dyDescent="0.25">
      <c r="B30454" s="106"/>
      <c r="C30454" s="106"/>
      <c r="D30454" s="139"/>
      <c r="P30454" s="142"/>
      <c r="Q30454" s="142"/>
      <c r="R30454" s="142"/>
      <c r="S30454" s="139"/>
    </row>
    <row r="30455" spans="2:19" ht="15.75" customHeight="1" x14ac:dyDescent="0.25">
      <c r="B30455" s="106"/>
      <c r="C30455" s="106"/>
      <c r="D30455" s="139"/>
      <c r="P30455" s="142"/>
      <c r="Q30455" s="142"/>
      <c r="R30455" s="142"/>
      <c r="S30455" s="139"/>
    </row>
    <row r="30456" spans="2:19" ht="15.75" customHeight="1" x14ac:dyDescent="0.25">
      <c r="B30456" s="106"/>
      <c r="C30456" s="106"/>
      <c r="D30456" s="139"/>
      <c r="P30456" s="142"/>
      <c r="Q30456" s="142"/>
      <c r="R30456" s="142"/>
      <c r="S30456" s="139"/>
    </row>
    <row r="30457" spans="2:19" ht="15.75" customHeight="1" x14ac:dyDescent="0.25">
      <c r="B30457" s="106"/>
      <c r="C30457" s="106"/>
      <c r="D30457" s="139"/>
      <c r="P30457" s="142"/>
      <c r="Q30457" s="142"/>
      <c r="R30457" s="142"/>
      <c r="S30457" s="139"/>
    </row>
    <row r="30458" spans="2:19" ht="15.75" customHeight="1" x14ac:dyDescent="0.25">
      <c r="B30458" s="106"/>
      <c r="C30458" s="106"/>
      <c r="D30458" s="139"/>
      <c r="P30458" s="142"/>
      <c r="Q30458" s="142"/>
      <c r="R30458" s="142"/>
      <c r="S30458" s="139"/>
    </row>
    <row r="30459" spans="2:19" ht="15.75" customHeight="1" x14ac:dyDescent="0.25">
      <c r="B30459" s="106"/>
      <c r="C30459" s="106"/>
      <c r="D30459" s="139"/>
      <c r="P30459" s="142"/>
      <c r="Q30459" s="142"/>
      <c r="R30459" s="142"/>
      <c r="S30459" s="139"/>
    </row>
    <row r="30460" spans="2:19" ht="15.75" customHeight="1" x14ac:dyDescent="0.25">
      <c r="B30460" s="106"/>
      <c r="C30460" s="106"/>
      <c r="D30460" s="139"/>
      <c r="P30460" s="142"/>
      <c r="Q30460" s="142"/>
      <c r="R30460" s="142"/>
      <c r="S30460" s="139"/>
    </row>
    <row r="30461" spans="2:19" ht="15.75" customHeight="1" x14ac:dyDescent="0.25">
      <c r="B30461" s="106"/>
      <c r="C30461" s="106"/>
      <c r="D30461" s="139"/>
      <c r="P30461" s="142"/>
      <c r="Q30461" s="142"/>
      <c r="R30461" s="142"/>
      <c r="S30461" s="139"/>
    </row>
    <row r="30462" spans="2:19" ht="15.75" customHeight="1" x14ac:dyDescent="0.25">
      <c r="B30462" s="106"/>
      <c r="C30462" s="106"/>
      <c r="D30462" s="139"/>
      <c r="P30462" s="142"/>
      <c r="Q30462" s="142"/>
      <c r="R30462" s="142"/>
      <c r="S30462" s="139"/>
    </row>
    <row r="30463" spans="2:19" ht="15.75" customHeight="1" x14ac:dyDescent="0.25">
      <c r="B30463" s="106"/>
      <c r="C30463" s="106"/>
      <c r="D30463" s="139"/>
      <c r="P30463" s="142"/>
      <c r="Q30463" s="142"/>
      <c r="R30463" s="142"/>
      <c r="S30463" s="139"/>
    </row>
    <row r="30464" spans="2:19" ht="15.75" customHeight="1" x14ac:dyDescent="0.25">
      <c r="B30464" s="106"/>
      <c r="C30464" s="106"/>
      <c r="D30464" s="139"/>
      <c r="P30464" s="142"/>
      <c r="Q30464" s="142"/>
      <c r="R30464" s="142"/>
      <c r="S30464" s="139"/>
    </row>
    <row r="30465" spans="2:19" ht="15.75" customHeight="1" x14ac:dyDescent="0.25">
      <c r="B30465" s="106"/>
      <c r="C30465" s="106"/>
      <c r="D30465" s="139"/>
      <c r="P30465" s="142"/>
      <c r="Q30465" s="142"/>
      <c r="R30465" s="142"/>
      <c r="S30465" s="139"/>
    </row>
    <row r="30466" spans="2:19" ht="15.75" customHeight="1" x14ac:dyDescent="0.25">
      <c r="B30466" s="106"/>
      <c r="C30466" s="106"/>
      <c r="D30466" s="139"/>
      <c r="P30466" s="142"/>
      <c r="Q30466" s="142"/>
      <c r="R30466" s="142"/>
      <c r="S30466" s="139"/>
    </row>
    <row r="30467" spans="2:19" ht="15.75" customHeight="1" x14ac:dyDescent="0.25">
      <c r="B30467" s="106"/>
      <c r="C30467" s="106"/>
      <c r="D30467" s="139"/>
      <c r="P30467" s="142"/>
      <c r="Q30467" s="142"/>
      <c r="R30467" s="142"/>
      <c r="S30467" s="139"/>
    </row>
    <row r="30468" spans="2:19" ht="15.75" customHeight="1" x14ac:dyDescent="0.25">
      <c r="B30468" s="106"/>
      <c r="C30468" s="106"/>
      <c r="D30468" s="139"/>
      <c r="P30468" s="142"/>
      <c r="Q30468" s="142"/>
      <c r="R30468" s="142"/>
      <c r="S30468" s="139"/>
    </row>
    <row r="30469" spans="2:19" ht="15.75" customHeight="1" x14ac:dyDescent="0.25">
      <c r="B30469" s="106"/>
      <c r="C30469" s="106"/>
      <c r="D30469" s="139"/>
      <c r="P30469" s="142"/>
      <c r="Q30469" s="142"/>
      <c r="R30469" s="142"/>
      <c r="S30469" s="139"/>
    </row>
    <row r="30470" spans="2:19" ht="15.75" customHeight="1" x14ac:dyDescent="0.25">
      <c r="B30470" s="106"/>
      <c r="C30470" s="106"/>
      <c r="D30470" s="139"/>
      <c r="P30470" s="142"/>
      <c r="Q30470" s="142"/>
      <c r="R30470" s="142"/>
      <c r="S30470" s="139"/>
    </row>
    <row r="30471" spans="2:19" ht="15.75" customHeight="1" x14ac:dyDescent="0.25">
      <c r="B30471" s="106"/>
      <c r="C30471" s="106"/>
      <c r="D30471" s="139"/>
      <c r="P30471" s="142"/>
      <c r="Q30471" s="142"/>
      <c r="R30471" s="142"/>
      <c r="S30471" s="139"/>
    </row>
    <row r="30472" spans="2:19" ht="15.75" customHeight="1" x14ac:dyDescent="0.25">
      <c r="B30472" s="106"/>
      <c r="C30472" s="106"/>
      <c r="D30472" s="139"/>
      <c r="P30472" s="142"/>
      <c r="Q30472" s="142"/>
      <c r="R30472" s="142"/>
      <c r="S30472" s="139"/>
    </row>
    <row r="30473" spans="2:19" ht="15.75" customHeight="1" x14ac:dyDescent="0.25">
      <c r="B30473" s="106"/>
      <c r="C30473" s="106"/>
      <c r="D30473" s="139"/>
      <c r="P30473" s="142"/>
      <c r="Q30473" s="142"/>
      <c r="R30473" s="142"/>
      <c r="S30473" s="139"/>
    </row>
    <row r="30474" spans="2:19" ht="15.75" customHeight="1" x14ac:dyDescent="0.25">
      <c r="B30474" s="106"/>
      <c r="C30474" s="106"/>
      <c r="D30474" s="139"/>
      <c r="P30474" s="142"/>
      <c r="Q30474" s="142"/>
      <c r="R30474" s="142"/>
      <c r="S30474" s="139"/>
    </row>
    <row r="30475" spans="2:19" ht="15.75" customHeight="1" x14ac:dyDescent="0.25">
      <c r="B30475" s="106"/>
      <c r="C30475" s="106"/>
      <c r="D30475" s="139"/>
      <c r="P30475" s="142"/>
      <c r="Q30475" s="142"/>
      <c r="R30475" s="142"/>
      <c r="S30475" s="139"/>
    </row>
    <row r="30476" spans="2:19" ht="15.75" customHeight="1" x14ac:dyDescent="0.25">
      <c r="B30476" s="106"/>
      <c r="C30476" s="106"/>
      <c r="D30476" s="139"/>
      <c r="P30476" s="142"/>
      <c r="Q30476" s="142"/>
      <c r="R30476" s="142"/>
      <c r="S30476" s="139"/>
    </row>
    <row r="30477" spans="2:19" ht="15.75" customHeight="1" x14ac:dyDescent="0.25">
      <c r="B30477" s="106"/>
      <c r="C30477" s="106"/>
      <c r="D30477" s="139"/>
      <c r="P30477" s="142"/>
      <c r="Q30477" s="142"/>
      <c r="R30477" s="142"/>
      <c r="S30477" s="139"/>
    </row>
    <row r="30478" spans="2:19" ht="15.75" customHeight="1" x14ac:dyDescent="0.25">
      <c r="B30478" s="106"/>
      <c r="C30478" s="106"/>
      <c r="D30478" s="139"/>
      <c r="P30478" s="142"/>
      <c r="Q30478" s="142"/>
      <c r="R30478" s="142"/>
      <c r="S30478" s="139"/>
    </row>
    <row r="30479" spans="2:19" ht="15.75" customHeight="1" x14ac:dyDescent="0.25">
      <c r="B30479" s="106"/>
      <c r="C30479" s="106"/>
      <c r="D30479" s="139"/>
      <c r="P30479" s="142"/>
      <c r="Q30479" s="142"/>
      <c r="R30479" s="142"/>
      <c r="S30479" s="139"/>
    </row>
    <row r="30480" spans="2:19" ht="15.75" customHeight="1" x14ac:dyDescent="0.25">
      <c r="B30480" s="106"/>
      <c r="C30480" s="106"/>
      <c r="D30480" s="139"/>
      <c r="P30480" s="142"/>
      <c r="Q30480" s="142"/>
      <c r="R30480" s="142"/>
      <c r="S30480" s="139"/>
    </row>
    <row r="30481" spans="2:19" ht="15.75" customHeight="1" x14ac:dyDescent="0.25">
      <c r="B30481" s="106"/>
      <c r="C30481" s="106"/>
      <c r="D30481" s="139"/>
      <c r="P30481" s="142"/>
      <c r="Q30481" s="142"/>
      <c r="R30481" s="142"/>
      <c r="S30481" s="139"/>
    </row>
    <row r="30482" spans="2:19" ht="15.75" customHeight="1" x14ac:dyDescent="0.25">
      <c r="B30482" s="106"/>
      <c r="C30482" s="106"/>
      <c r="D30482" s="139"/>
      <c r="P30482" s="142"/>
      <c r="Q30482" s="142"/>
      <c r="R30482" s="142"/>
      <c r="S30482" s="139"/>
    </row>
    <row r="30483" spans="2:19" ht="15.75" customHeight="1" x14ac:dyDescent="0.25">
      <c r="B30483" s="106"/>
      <c r="C30483" s="106"/>
      <c r="D30483" s="139"/>
      <c r="P30483" s="142"/>
      <c r="Q30483" s="142"/>
      <c r="R30483" s="142"/>
      <c r="S30483" s="139"/>
    </row>
    <row r="30484" spans="2:19" ht="15.75" customHeight="1" x14ac:dyDescent="0.25">
      <c r="B30484" s="106"/>
      <c r="C30484" s="106"/>
      <c r="D30484" s="139"/>
      <c r="P30484" s="142"/>
      <c r="Q30484" s="142"/>
      <c r="R30484" s="142"/>
      <c r="S30484" s="139"/>
    </row>
    <row r="30485" spans="2:19" ht="15.75" customHeight="1" x14ac:dyDescent="0.25">
      <c r="B30485" s="106"/>
      <c r="C30485" s="106"/>
      <c r="D30485" s="139"/>
      <c r="P30485" s="142"/>
      <c r="Q30485" s="142"/>
      <c r="R30485" s="142"/>
      <c r="S30485" s="139"/>
    </row>
    <row r="30486" spans="2:19" ht="15.75" customHeight="1" x14ac:dyDescent="0.25">
      <c r="B30486" s="106"/>
      <c r="C30486" s="106"/>
      <c r="D30486" s="139"/>
      <c r="P30486" s="142"/>
      <c r="Q30486" s="142"/>
      <c r="R30486" s="142"/>
      <c r="S30486" s="139"/>
    </row>
    <row r="30487" spans="2:19" ht="15.75" customHeight="1" x14ac:dyDescent="0.25">
      <c r="B30487" s="106"/>
      <c r="C30487" s="106"/>
      <c r="D30487" s="139"/>
      <c r="P30487" s="142"/>
      <c r="Q30487" s="142"/>
      <c r="R30487" s="142"/>
      <c r="S30487" s="139"/>
    </row>
    <row r="30488" spans="2:19" ht="15.75" customHeight="1" x14ac:dyDescent="0.25">
      <c r="B30488" s="106"/>
      <c r="C30488" s="106"/>
      <c r="D30488" s="139"/>
      <c r="P30488" s="142"/>
      <c r="Q30488" s="142"/>
      <c r="R30488" s="142"/>
      <c r="S30488" s="139"/>
    </row>
    <row r="30489" spans="2:19" ht="15.75" customHeight="1" x14ac:dyDescent="0.25">
      <c r="B30489" s="106"/>
      <c r="C30489" s="106"/>
      <c r="D30489" s="139"/>
      <c r="P30489" s="142"/>
      <c r="Q30489" s="142"/>
      <c r="R30489" s="142"/>
      <c r="S30489" s="139"/>
    </row>
    <row r="30490" spans="2:19" ht="15.75" customHeight="1" x14ac:dyDescent="0.25">
      <c r="B30490" s="106"/>
      <c r="C30490" s="106"/>
      <c r="D30490" s="139"/>
      <c r="P30490" s="142"/>
      <c r="Q30490" s="142"/>
      <c r="R30490" s="142"/>
      <c r="S30490" s="139"/>
    </row>
    <row r="30491" spans="2:19" ht="15.75" customHeight="1" x14ac:dyDescent="0.25">
      <c r="B30491" s="106"/>
      <c r="C30491" s="106"/>
      <c r="D30491" s="139"/>
      <c r="P30491" s="142"/>
      <c r="Q30491" s="142"/>
      <c r="R30491" s="142"/>
      <c r="S30491" s="139"/>
    </row>
    <row r="30492" spans="2:19" ht="15.75" customHeight="1" x14ac:dyDescent="0.25">
      <c r="B30492" s="106"/>
      <c r="C30492" s="106"/>
      <c r="D30492" s="139"/>
      <c r="P30492" s="142"/>
      <c r="Q30492" s="142"/>
      <c r="R30492" s="142"/>
      <c r="S30492" s="139"/>
    </row>
    <row r="30493" spans="2:19" ht="15.75" customHeight="1" x14ac:dyDescent="0.25">
      <c r="B30493" s="106"/>
      <c r="C30493" s="106"/>
      <c r="D30493" s="139"/>
      <c r="P30493" s="142"/>
      <c r="Q30493" s="142"/>
      <c r="R30493" s="142"/>
      <c r="S30493" s="139"/>
    </row>
    <row r="30494" spans="2:19" ht="15.75" customHeight="1" x14ac:dyDescent="0.25">
      <c r="B30494" s="106"/>
      <c r="C30494" s="106"/>
      <c r="D30494" s="139"/>
      <c r="P30494" s="142"/>
      <c r="Q30494" s="142"/>
      <c r="R30494" s="142"/>
      <c r="S30494" s="139"/>
    </row>
    <row r="30495" spans="2:19" ht="15.75" customHeight="1" x14ac:dyDescent="0.25">
      <c r="B30495" s="106"/>
      <c r="C30495" s="106"/>
      <c r="D30495" s="139"/>
      <c r="P30495" s="142"/>
      <c r="Q30495" s="142"/>
      <c r="R30495" s="142"/>
      <c r="S30495" s="139"/>
    </row>
    <row r="30496" spans="2:19" ht="15.75" customHeight="1" x14ac:dyDescent="0.25">
      <c r="B30496" s="106"/>
      <c r="C30496" s="106"/>
      <c r="D30496" s="139"/>
      <c r="P30496" s="142"/>
      <c r="Q30496" s="142"/>
      <c r="R30496" s="142"/>
      <c r="S30496" s="139"/>
    </row>
    <row r="30497" spans="2:19" ht="15.75" customHeight="1" x14ac:dyDescent="0.25">
      <c r="B30497" s="106"/>
      <c r="C30497" s="106"/>
      <c r="D30497" s="139"/>
      <c r="P30497" s="142"/>
      <c r="Q30497" s="142"/>
      <c r="R30497" s="142"/>
      <c r="S30497" s="139"/>
    </row>
    <row r="30498" spans="2:19" ht="15.75" customHeight="1" x14ac:dyDescent="0.25">
      <c r="B30498" s="106"/>
      <c r="C30498" s="106"/>
      <c r="D30498" s="139"/>
      <c r="P30498" s="142"/>
      <c r="Q30498" s="142"/>
      <c r="R30498" s="142"/>
      <c r="S30498" s="139"/>
    </row>
    <row r="30499" spans="2:19" ht="15.75" customHeight="1" x14ac:dyDescent="0.25">
      <c r="B30499" s="106"/>
      <c r="C30499" s="106"/>
      <c r="D30499" s="139"/>
      <c r="P30499" s="142"/>
      <c r="Q30499" s="142"/>
      <c r="R30499" s="142"/>
      <c r="S30499" s="139"/>
    </row>
    <row r="30500" spans="2:19" ht="15.75" customHeight="1" x14ac:dyDescent="0.25">
      <c r="B30500" s="106"/>
      <c r="C30500" s="106"/>
      <c r="D30500" s="139"/>
      <c r="P30500" s="142"/>
      <c r="Q30500" s="142"/>
      <c r="R30500" s="142"/>
      <c r="S30500" s="139"/>
    </row>
    <row r="30501" spans="2:19" ht="15.75" customHeight="1" x14ac:dyDescent="0.25">
      <c r="B30501" s="106"/>
      <c r="C30501" s="106"/>
      <c r="D30501" s="139"/>
      <c r="P30501" s="142"/>
      <c r="Q30501" s="142"/>
      <c r="R30501" s="142"/>
      <c r="S30501" s="139"/>
    </row>
    <row r="30502" spans="2:19" ht="15.75" customHeight="1" x14ac:dyDescent="0.25">
      <c r="B30502" s="106"/>
      <c r="C30502" s="106"/>
      <c r="D30502" s="139"/>
      <c r="P30502" s="142"/>
      <c r="Q30502" s="142"/>
      <c r="R30502" s="142"/>
      <c r="S30502" s="139"/>
    </row>
    <row r="30503" spans="2:19" ht="15.75" customHeight="1" x14ac:dyDescent="0.25">
      <c r="B30503" s="106"/>
      <c r="C30503" s="106"/>
      <c r="D30503" s="139"/>
      <c r="P30503" s="142"/>
      <c r="Q30503" s="142"/>
      <c r="R30503" s="142"/>
      <c r="S30503" s="139"/>
    </row>
    <row r="30504" spans="2:19" ht="15.75" customHeight="1" x14ac:dyDescent="0.25">
      <c r="B30504" s="106"/>
      <c r="C30504" s="106"/>
      <c r="D30504" s="139"/>
      <c r="P30504" s="142"/>
      <c r="Q30504" s="142"/>
      <c r="R30504" s="142"/>
      <c r="S30504" s="139"/>
    </row>
    <row r="30505" spans="2:19" ht="15.75" customHeight="1" x14ac:dyDescent="0.25">
      <c r="B30505" s="106"/>
      <c r="C30505" s="106"/>
      <c r="D30505" s="139"/>
      <c r="P30505" s="142"/>
      <c r="Q30505" s="142"/>
      <c r="R30505" s="142"/>
      <c r="S30505" s="139"/>
    </row>
    <row r="30506" spans="2:19" ht="15.75" customHeight="1" x14ac:dyDescent="0.25">
      <c r="B30506" s="106"/>
      <c r="C30506" s="106"/>
      <c r="D30506" s="139"/>
      <c r="P30506" s="142"/>
      <c r="Q30506" s="142"/>
      <c r="R30506" s="142"/>
      <c r="S30506" s="139"/>
    </row>
    <row r="30507" spans="2:19" ht="15.75" customHeight="1" x14ac:dyDescent="0.25">
      <c r="B30507" s="106"/>
      <c r="C30507" s="106"/>
      <c r="D30507" s="139"/>
      <c r="P30507" s="142"/>
      <c r="Q30507" s="142"/>
      <c r="R30507" s="142"/>
      <c r="S30507" s="139"/>
    </row>
    <row r="30508" spans="2:19" ht="15.75" customHeight="1" x14ac:dyDescent="0.25">
      <c r="B30508" s="106"/>
      <c r="C30508" s="106"/>
      <c r="D30508" s="139"/>
      <c r="P30508" s="142"/>
      <c r="Q30508" s="142"/>
      <c r="R30508" s="142"/>
      <c r="S30508" s="139"/>
    </row>
    <row r="30509" spans="2:19" ht="15.75" customHeight="1" x14ac:dyDescent="0.25">
      <c r="B30509" s="106"/>
      <c r="C30509" s="106"/>
      <c r="D30509" s="139"/>
      <c r="P30509" s="142"/>
      <c r="Q30509" s="142"/>
      <c r="R30509" s="142"/>
      <c r="S30509" s="139"/>
    </row>
    <row r="30510" spans="2:19" ht="15.75" customHeight="1" x14ac:dyDescent="0.25">
      <c r="B30510" s="106"/>
      <c r="C30510" s="106"/>
      <c r="D30510" s="139"/>
      <c r="P30510" s="142"/>
      <c r="Q30510" s="142"/>
      <c r="R30510" s="142"/>
      <c r="S30510" s="139"/>
    </row>
    <row r="30511" spans="2:19" ht="15.75" customHeight="1" x14ac:dyDescent="0.25">
      <c r="B30511" s="106"/>
      <c r="C30511" s="106"/>
      <c r="D30511" s="139"/>
      <c r="P30511" s="142"/>
      <c r="Q30511" s="142"/>
      <c r="R30511" s="142"/>
      <c r="S30511" s="139"/>
    </row>
    <row r="30512" spans="2:19" ht="15.75" customHeight="1" x14ac:dyDescent="0.25">
      <c r="B30512" s="106"/>
      <c r="C30512" s="106"/>
      <c r="D30512" s="139"/>
      <c r="P30512" s="142"/>
      <c r="Q30512" s="142"/>
      <c r="R30512" s="142"/>
      <c r="S30512" s="139"/>
    </row>
    <row r="30513" spans="2:19" ht="15.75" customHeight="1" x14ac:dyDescent="0.25">
      <c r="B30513" s="106"/>
      <c r="C30513" s="106"/>
      <c r="D30513" s="139"/>
      <c r="P30513" s="142"/>
      <c r="Q30513" s="142"/>
      <c r="R30513" s="142"/>
      <c r="S30513" s="139"/>
    </row>
    <row r="30514" spans="2:19" ht="15.75" customHeight="1" x14ac:dyDescent="0.25">
      <c r="B30514" s="106"/>
      <c r="C30514" s="106"/>
      <c r="D30514" s="139"/>
      <c r="P30514" s="142"/>
      <c r="Q30514" s="142"/>
      <c r="R30514" s="142"/>
      <c r="S30514" s="139"/>
    </row>
    <row r="30515" spans="2:19" ht="15.75" customHeight="1" x14ac:dyDescent="0.25">
      <c r="B30515" s="106"/>
      <c r="C30515" s="106"/>
      <c r="D30515" s="139"/>
      <c r="P30515" s="142"/>
      <c r="Q30515" s="142"/>
      <c r="R30515" s="142"/>
      <c r="S30515" s="139"/>
    </row>
    <row r="30516" spans="2:19" ht="15.75" customHeight="1" x14ac:dyDescent="0.25">
      <c r="B30516" s="106"/>
      <c r="C30516" s="106"/>
      <c r="D30516" s="139"/>
      <c r="P30516" s="142"/>
      <c r="Q30516" s="142"/>
      <c r="R30516" s="142"/>
      <c r="S30516" s="139"/>
    </row>
    <row r="30517" spans="2:19" ht="15.75" customHeight="1" x14ac:dyDescent="0.25">
      <c r="B30517" s="106"/>
      <c r="C30517" s="106"/>
      <c r="D30517" s="139"/>
      <c r="P30517" s="142"/>
      <c r="Q30517" s="142"/>
      <c r="R30517" s="142"/>
      <c r="S30517" s="139"/>
    </row>
    <row r="30518" spans="2:19" ht="15.75" customHeight="1" x14ac:dyDescent="0.25">
      <c r="B30518" s="106"/>
      <c r="C30518" s="106"/>
      <c r="D30518" s="139"/>
      <c r="P30518" s="142"/>
      <c r="Q30518" s="142"/>
      <c r="R30518" s="142"/>
      <c r="S30518" s="139"/>
    </row>
    <row r="30519" spans="2:19" ht="15.75" customHeight="1" x14ac:dyDescent="0.25">
      <c r="B30519" s="106"/>
      <c r="C30519" s="106"/>
      <c r="D30519" s="139"/>
      <c r="P30519" s="142"/>
      <c r="Q30519" s="142"/>
      <c r="R30519" s="142"/>
      <c r="S30519" s="139"/>
    </row>
    <row r="30520" spans="2:19" ht="15.75" customHeight="1" x14ac:dyDescent="0.25">
      <c r="B30520" s="106"/>
      <c r="C30520" s="106"/>
      <c r="D30520" s="139"/>
      <c r="P30520" s="142"/>
      <c r="Q30520" s="142"/>
      <c r="R30520" s="142"/>
      <c r="S30520" s="139"/>
    </row>
    <row r="30521" spans="2:19" ht="15.75" customHeight="1" x14ac:dyDescent="0.25">
      <c r="B30521" s="106"/>
      <c r="C30521" s="106"/>
      <c r="D30521" s="139"/>
      <c r="P30521" s="142"/>
      <c r="Q30521" s="142"/>
      <c r="R30521" s="142"/>
      <c r="S30521" s="139"/>
    </row>
    <row r="30522" spans="2:19" ht="15.75" customHeight="1" x14ac:dyDescent="0.25">
      <c r="B30522" s="106"/>
      <c r="C30522" s="106"/>
      <c r="D30522" s="139"/>
      <c r="P30522" s="142"/>
      <c r="Q30522" s="142"/>
      <c r="R30522" s="142"/>
      <c r="S30522" s="139"/>
    </row>
    <row r="30523" spans="2:19" ht="15.75" customHeight="1" x14ac:dyDescent="0.25">
      <c r="B30523" s="106"/>
      <c r="C30523" s="106"/>
      <c r="D30523" s="139"/>
      <c r="P30523" s="142"/>
      <c r="Q30523" s="142"/>
      <c r="R30523" s="142"/>
      <c r="S30523" s="139"/>
    </row>
    <row r="30524" spans="2:19" ht="15.75" customHeight="1" x14ac:dyDescent="0.25">
      <c r="B30524" s="106"/>
      <c r="C30524" s="106"/>
      <c r="D30524" s="139"/>
      <c r="P30524" s="142"/>
      <c r="Q30524" s="142"/>
      <c r="R30524" s="142"/>
      <c r="S30524" s="139"/>
    </row>
    <row r="30525" spans="2:19" ht="15.75" customHeight="1" x14ac:dyDescent="0.25">
      <c r="B30525" s="106"/>
      <c r="C30525" s="106"/>
      <c r="D30525" s="139"/>
      <c r="P30525" s="142"/>
      <c r="Q30525" s="142"/>
      <c r="R30525" s="142"/>
      <c r="S30525" s="139"/>
    </row>
    <row r="30526" spans="2:19" ht="15.75" customHeight="1" x14ac:dyDescent="0.25">
      <c r="B30526" s="106"/>
      <c r="C30526" s="106"/>
      <c r="D30526" s="139"/>
      <c r="P30526" s="142"/>
      <c r="Q30526" s="142"/>
      <c r="R30526" s="142"/>
      <c r="S30526" s="139"/>
    </row>
    <row r="30527" spans="2:19" ht="15.75" customHeight="1" x14ac:dyDescent="0.25">
      <c r="B30527" s="106"/>
      <c r="C30527" s="106"/>
      <c r="D30527" s="139"/>
      <c r="P30527" s="142"/>
      <c r="Q30527" s="142"/>
      <c r="R30527" s="142"/>
      <c r="S30527" s="139"/>
    </row>
    <row r="30528" spans="2:19" ht="15.75" customHeight="1" x14ac:dyDescent="0.25">
      <c r="B30528" s="106"/>
      <c r="C30528" s="106"/>
      <c r="D30528" s="139"/>
      <c r="P30528" s="142"/>
      <c r="Q30528" s="142"/>
      <c r="R30528" s="142"/>
      <c r="S30528" s="139"/>
    </row>
    <row r="30529" spans="2:19" ht="15.75" customHeight="1" x14ac:dyDescent="0.25">
      <c r="B30529" s="106"/>
      <c r="C30529" s="106"/>
      <c r="D30529" s="139"/>
      <c r="P30529" s="142"/>
      <c r="Q30529" s="142"/>
      <c r="R30529" s="142"/>
      <c r="S30529" s="139"/>
    </row>
    <row r="30530" spans="2:19" ht="15.75" customHeight="1" x14ac:dyDescent="0.25">
      <c r="B30530" s="106"/>
      <c r="C30530" s="106"/>
      <c r="D30530" s="139"/>
      <c r="P30530" s="142"/>
      <c r="Q30530" s="142"/>
      <c r="R30530" s="142"/>
      <c r="S30530" s="139"/>
    </row>
    <row r="30531" spans="2:19" ht="15.75" customHeight="1" x14ac:dyDescent="0.25">
      <c r="B30531" s="106"/>
      <c r="C30531" s="106"/>
      <c r="D30531" s="139"/>
      <c r="P30531" s="142"/>
      <c r="Q30531" s="142"/>
      <c r="R30531" s="142"/>
      <c r="S30531" s="139"/>
    </row>
    <row r="30532" spans="2:19" ht="15.75" customHeight="1" x14ac:dyDescent="0.25">
      <c r="B30532" s="106"/>
      <c r="C30532" s="106"/>
      <c r="D30532" s="139"/>
      <c r="P30532" s="142"/>
      <c r="Q30532" s="142"/>
      <c r="R30532" s="142"/>
      <c r="S30532" s="139"/>
    </row>
    <row r="30533" spans="2:19" ht="15.75" customHeight="1" x14ac:dyDescent="0.25">
      <c r="B30533" s="106"/>
      <c r="C30533" s="106"/>
      <c r="D30533" s="139"/>
      <c r="P30533" s="142"/>
      <c r="Q30533" s="142"/>
      <c r="R30533" s="142"/>
      <c r="S30533" s="139"/>
    </row>
    <row r="30534" spans="2:19" ht="15.75" customHeight="1" x14ac:dyDescent="0.25">
      <c r="B30534" s="106"/>
      <c r="C30534" s="106"/>
      <c r="D30534" s="139"/>
      <c r="P30534" s="142"/>
      <c r="Q30534" s="142"/>
      <c r="R30534" s="142"/>
      <c r="S30534" s="139"/>
    </row>
    <row r="30535" spans="2:19" ht="15.75" customHeight="1" x14ac:dyDescent="0.25">
      <c r="B30535" s="106"/>
      <c r="C30535" s="106"/>
      <c r="D30535" s="139"/>
      <c r="P30535" s="142"/>
      <c r="Q30535" s="142"/>
      <c r="R30535" s="142"/>
      <c r="S30535" s="139"/>
    </row>
    <row r="30536" spans="2:19" ht="15.75" customHeight="1" x14ac:dyDescent="0.25">
      <c r="B30536" s="106"/>
      <c r="C30536" s="106"/>
      <c r="D30536" s="139"/>
      <c r="P30536" s="142"/>
      <c r="Q30536" s="142"/>
      <c r="R30536" s="142"/>
      <c r="S30536" s="139"/>
    </row>
    <row r="30537" spans="2:19" ht="15.75" customHeight="1" x14ac:dyDescent="0.25">
      <c r="B30537" s="106"/>
      <c r="C30537" s="106"/>
      <c r="D30537" s="139"/>
      <c r="P30537" s="142"/>
      <c r="Q30537" s="142"/>
      <c r="R30537" s="142"/>
      <c r="S30537" s="139"/>
    </row>
    <row r="30538" spans="2:19" ht="15.75" customHeight="1" x14ac:dyDescent="0.25">
      <c r="B30538" s="106"/>
      <c r="C30538" s="106"/>
      <c r="D30538" s="139"/>
      <c r="P30538" s="142"/>
      <c r="Q30538" s="142"/>
      <c r="R30538" s="142"/>
      <c r="S30538" s="139"/>
    </row>
    <row r="30539" spans="2:19" ht="15.75" customHeight="1" x14ac:dyDescent="0.25">
      <c r="B30539" s="106"/>
      <c r="C30539" s="106"/>
      <c r="D30539" s="139"/>
      <c r="P30539" s="142"/>
      <c r="Q30539" s="142"/>
      <c r="R30539" s="142"/>
      <c r="S30539" s="139"/>
    </row>
    <row r="30540" spans="2:19" ht="15.75" customHeight="1" x14ac:dyDescent="0.25">
      <c r="B30540" s="106"/>
      <c r="C30540" s="106"/>
      <c r="D30540" s="139"/>
      <c r="P30540" s="142"/>
      <c r="Q30540" s="142"/>
      <c r="R30540" s="142"/>
      <c r="S30540" s="139"/>
    </row>
    <row r="30541" spans="2:19" ht="15.75" customHeight="1" x14ac:dyDescent="0.25">
      <c r="B30541" s="106"/>
      <c r="C30541" s="106"/>
      <c r="D30541" s="139"/>
      <c r="P30541" s="142"/>
      <c r="Q30541" s="142"/>
      <c r="R30541" s="142"/>
      <c r="S30541" s="139"/>
    </row>
    <row r="30542" spans="2:19" ht="15.75" customHeight="1" x14ac:dyDescent="0.25">
      <c r="B30542" s="106"/>
      <c r="C30542" s="106"/>
      <c r="D30542" s="139"/>
      <c r="P30542" s="142"/>
      <c r="Q30542" s="142"/>
      <c r="R30542" s="142"/>
      <c r="S30542" s="139"/>
    </row>
    <row r="30543" spans="2:19" ht="15.75" customHeight="1" x14ac:dyDescent="0.25">
      <c r="B30543" s="106"/>
      <c r="C30543" s="106"/>
      <c r="D30543" s="139"/>
      <c r="P30543" s="142"/>
      <c r="Q30543" s="142"/>
      <c r="R30543" s="142"/>
      <c r="S30543" s="139"/>
    </row>
    <row r="30544" spans="2:19" ht="15.75" customHeight="1" x14ac:dyDescent="0.25">
      <c r="B30544" s="106"/>
      <c r="C30544" s="106"/>
      <c r="D30544" s="139"/>
      <c r="P30544" s="142"/>
      <c r="Q30544" s="142"/>
      <c r="R30544" s="142"/>
      <c r="S30544" s="139"/>
    </row>
    <row r="30545" spans="2:19" ht="15.75" customHeight="1" x14ac:dyDescent="0.25">
      <c r="B30545" s="106"/>
      <c r="C30545" s="106"/>
      <c r="D30545" s="139"/>
      <c r="P30545" s="142"/>
      <c r="Q30545" s="142"/>
      <c r="R30545" s="142"/>
      <c r="S30545" s="139"/>
    </row>
    <row r="30546" spans="2:19" ht="15.75" customHeight="1" x14ac:dyDescent="0.25">
      <c r="B30546" s="106"/>
      <c r="C30546" s="106"/>
      <c r="D30546" s="139"/>
      <c r="P30546" s="142"/>
      <c r="Q30546" s="142"/>
      <c r="R30546" s="142"/>
      <c r="S30546" s="139"/>
    </row>
    <row r="30547" spans="2:19" ht="15.75" customHeight="1" x14ac:dyDescent="0.25">
      <c r="B30547" s="106"/>
      <c r="C30547" s="106"/>
      <c r="D30547" s="139"/>
      <c r="P30547" s="142"/>
      <c r="Q30547" s="142"/>
      <c r="R30547" s="142"/>
      <c r="S30547" s="139"/>
    </row>
    <row r="30548" spans="2:19" ht="15.75" customHeight="1" x14ac:dyDescent="0.25">
      <c r="B30548" s="106"/>
      <c r="C30548" s="106"/>
      <c r="D30548" s="139"/>
      <c r="P30548" s="142"/>
      <c r="Q30548" s="142"/>
      <c r="R30548" s="142"/>
      <c r="S30548" s="139"/>
    </row>
    <row r="30549" spans="2:19" ht="15.75" customHeight="1" x14ac:dyDescent="0.25">
      <c r="B30549" s="106"/>
      <c r="C30549" s="106"/>
      <c r="D30549" s="139"/>
      <c r="P30549" s="142"/>
      <c r="Q30549" s="142"/>
      <c r="R30549" s="142"/>
      <c r="S30549" s="139"/>
    </row>
    <row r="30550" spans="2:19" ht="15.75" customHeight="1" x14ac:dyDescent="0.25">
      <c r="B30550" s="106"/>
      <c r="C30550" s="106"/>
      <c r="D30550" s="139"/>
      <c r="P30550" s="142"/>
      <c r="Q30550" s="142"/>
      <c r="R30550" s="142"/>
      <c r="S30550" s="139"/>
    </row>
    <row r="30551" spans="2:19" ht="15.75" customHeight="1" x14ac:dyDescent="0.25">
      <c r="B30551" s="106"/>
      <c r="C30551" s="106"/>
      <c r="D30551" s="139"/>
      <c r="P30551" s="142"/>
      <c r="Q30551" s="142"/>
      <c r="R30551" s="142"/>
      <c r="S30551" s="139"/>
    </row>
    <row r="30552" spans="2:19" ht="15.75" customHeight="1" x14ac:dyDescent="0.25">
      <c r="B30552" s="106"/>
      <c r="C30552" s="106"/>
      <c r="D30552" s="139"/>
      <c r="P30552" s="142"/>
      <c r="Q30552" s="142"/>
      <c r="R30552" s="142"/>
      <c r="S30552" s="139"/>
    </row>
    <row r="30553" spans="2:19" ht="15.75" customHeight="1" x14ac:dyDescent="0.25">
      <c r="B30553" s="106"/>
      <c r="C30553" s="106"/>
      <c r="D30553" s="139"/>
      <c r="P30553" s="142"/>
      <c r="Q30553" s="142"/>
      <c r="R30553" s="142"/>
      <c r="S30553" s="139"/>
    </row>
    <row r="30554" spans="2:19" ht="15.75" customHeight="1" x14ac:dyDescent="0.25">
      <c r="B30554" s="106"/>
      <c r="C30554" s="106"/>
      <c r="D30554" s="139"/>
      <c r="P30554" s="142"/>
      <c r="Q30554" s="142"/>
      <c r="R30554" s="142"/>
      <c r="S30554" s="139"/>
    </row>
    <row r="30555" spans="2:19" ht="15.75" customHeight="1" x14ac:dyDescent="0.25">
      <c r="B30555" s="106"/>
      <c r="C30555" s="106"/>
      <c r="D30555" s="139"/>
      <c r="P30555" s="142"/>
      <c r="Q30555" s="142"/>
      <c r="R30555" s="142"/>
      <c r="S30555" s="139"/>
    </row>
    <row r="30556" spans="2:19" ht="15.75" customHeight="1" x14ac:dyDescent="0.25">
      <c r="B30556" s="106"/>
      <c r="C30556" s="106"/>
      <c r="D30556" s="139"/>
      <c r="P30556" s="142"/>
      <c r="Q30556" s="142"/>
      <c r="R30556" s="142"/>
      <c r="S30556" s="139"/>
    </row>
    <row r="30557" spans="2:19" ht="15.75" customHeight="1" x14ac:dyDescent="0.25">
      <c r="B30557" s="106"/>
      <c r="C30557" s="106"/>
      <c r="D30557" s="139"/>
      <c r="P30557" s="142"/>
      <c r="Q30557" s="142"/>
      <c r="R30557" s="142"/>
      <c r="S30557" s="139"/>
    </row>
    <row r="30558" spans="2:19" ht="15.75" customHeight="1" x14ac:dyDescent="0.25">
      <c r="B30558" s="106"/>
      <c r="C30558" s="106"/>
      <c r="D30558" s="139"/>
      <c r="P30558" s="142"/>
      <c r="Q30558" s="142"/>
      <c r="R30558" s="142"/>
      <c r="S30558" s="139"/>
    </row>
    <row r="30559" spans="2:19" ht="15.75" customHeight="1" x14ac:dyDescent="0.25">
      <c r="B30559" s="106"/>
      <c r="C30559" s="106"/>
      <c r="D30559" s="139"/>
      <c r="P30559" s="142"/>
      <c r="Q30559" s="142"/>
      <c r="R30559" s="142"/>
      <c r="S30559" s="139"/>
    </row>
    <row r="30560" spans="2:19" ht="15.75" customHeight="1" x14ac:dyDescent="0.25">
      <c r="B30560" s="106"/>
      <c r="C30560" s="106"/>
      <c r="D30560" s="139"/>
      <c r="P30560" s="142"/>
      <c r="Q30560" s="142"/>
      <c r="R30560" s="142"/>
      <c r="S30560" s="139"/>
    </row>
    <row r="30561" spans="2:19" ht="15.75" customHeight="1" x14ac:dyDescent="0.25">
      <c r="B30561" s="106"/>
      <c r="C30561" s="106"/>
      <c r="D30561" s="139"/>
      <c r="P30561" s="142"/>
      <c r="Q30561" s="142"/>
      <c r="R30561" s="142"/>
      <c r="S30561" s="139"/>
    </row>
    <row r="30562" spans="2:19" ht="15.75" customHeight="1" x14ac:dyDescent="0.25">
      <c r="B30562" s="106"/>
      <c r="C30562" s="106"/>
      <c r="D30562" s="139"/>
      <c r="P30562" s="142"/>
      <c r="Q30562" s="142"/>
      <c r="R30562" s="142"/>
      <c r="S30562" s="139"/>
    </row>
    <row r="30563" spans="2:19" ht="15.75" customHeight="1" x14ac:dyDescent="0.25">
      <c r="B30563" s="106"/>
      <c r="C30563" s="106"/>
      <c r="D30563" s="139"/>
      <c r="P30563" s="142"/>
      <c r="Q30563" s="142"/>
      <c r="R30563" s="142"/>
      <c r="S30563" s="139"/>
    </row>
    <row r="30564" spans="2:19" ht="15.75" customHeight="1" x14ac:dyDescent="0.25">
      <c r="B30564" s="106"/>
      <c r="C30564" s="106"/>
      <c r="D30564" s="139"/>
      <c r="P30564" s="142"/>
      <c r="Q30564" s="142"/>
      <c r="R30564" s="142"/>
      <c r="S30564" s="139"/>
    </row>
    <row r="30565" spans="2:19" ht="15.75" customHeight="1" x14ac:dyDescent="0.25">
      <c r="B30565" s="106"/>
      <c r="C30565" s="106"/>
      <c r="D30565" s="139"/>
      <c r="P30565" s="142"/>
      <c r="Q30565" s="142"/>
      <c r="R30565" s="142"/>
      <c r="S30565" s="139"/>
    </row>
    <row r="30566" spans="2:19" ht="15.75" customHeight="1" x14ac:dyDescent="0.25">
      <c r="B30566" s="106"/>
      <c r="C30566" s="106"/>
      <c r="D30566" s="139"/>
      <c r="P30566" s="142"/>
      <c r="Q30566" s="142"/>
      <c r="R30566" s="142"/>
      <c r="S30566" s="139"/>
    </row>
    <row r="30567" spans="2:19" ht="15.75" customHeight="1" x14ac:dyDescent="0.25">
      <c r="B30567" s="106"/>
      <c r="C30567" s="106"/>
      <c r="D30567" s="139"/>
      <c r="P30567" s="142"/>
      <c r="Q30567" s="142"/>
      <c r="R30567" s="142"/>
      <c r="S30567" s="139"/>
    </row>
    <row r="30568" spans="2:19" ht="15.75" customHeight="1" x14ac:dyDescent="0.25">
      <c r="B30568" s="106"/>
      <c r="C30568" s="106"/>
      <c r="D30568" s="139"/>
      <c r="P30568" s="142"/>
      <c r="Q30568" s="142"/>
      <c r="R30568" s="142"/>
      <c r="S30568" s="139"/>
    </row>
    <row r="30569" spans="2:19" ht="15.75" customHeight="1" x14ac:dyDescent="0.25">
      <c r="B30569" s="106"/>
      <c r="C30569" s="106"/>
      <c r="D30569" s="139"/>
      <c r="P30569" s="142"/>
      <c r="Q30569" s="142"/>
      <c r="R30569" s="142"/>
      <c r="S30569" s="139"/>
    </row>
    <row r="30570" spans="2:19" ht="15.75" customHeight="1" x14ac:dyDescent="0.25">
      <c r="B30570" s="106"/>
      <c r="C30570" s="106"/>
      <c r="D30570" s="139"/>
      <c r="P30570" s="142"/>
      <c r="Q30570" s="142"/>
      <c r="R30570" s="142"/>
      <c r="S30570" s="139"/>
    </row>
    <row r="30571" spans="2:19" ht="15.75" customHeight="1" x14ac:dyDescent="0.25">
      <c r="B30571" s="106"/>
      <c r="C30571" s="106"/>
      <c r="D30571" s="139"/>
      <c r="P30571" s="142"/>
      <c r="Q30571" s="142"/>
      <c r="R30571" s="142"/>
      <c r="S30571" s="139"/>
    </row>
    <row r="30572" spans="2:19" ht="15.75" customHeight="1" x14ac:dyDescent="0.25">
      <c r="B30572" s="106"/>
      <c r="C30572" s="106"/>
      <c r="D30572" s="139"/>
      <c r="P30572" s="142"/>
      <c r="Q30572" s="142"/>
      <c r="R30572" s="142"/>
      <c r="S30572" s="139"/>
    </row>
    <row r="30573" spans="2:19" ht="15.75" customHeight="1" x14ac:dyDescent="0.25">
      <c r="B30573" s="106"/>
      <c r="C30573" s="106"/>
      <c r="D30573" s="139"/>
      <c r="P30573" s="142"/>
      <c r="Q30573" s="142"/>
      <c r="R30573" s="142"/>
      <c r="S30573" s="139"/>
    </row>
    <row r="30574" spans="2:19" ht="15.75" customHeight="1" x14ac:dyDescent="0.25">
      <c r="B30574" s="106"/>
      <c r="C30574" s="106"/>
      <c r="D30574" s="139"/>
      <c r="P30574" s="142"/>
      <c r="Q30574" s="142"/>
      <c r="R30574" s="142"/>
      <c r="S30574" s="139"/>
    </row>
    <row r="30575" spans="2:19" ht="15.75" customHeight="1" x14ac:dyDescent="0.25">
      <c r="B30575" s="106"/>
      <c r="C30575" s="106"/>
      <c r="D30575" s="139"/>
      <c r="P30575" s="142"/>
      <c r="Q30575" s="142"/>
      <c r="R30575" s="142"/>
      <c r="S30575" s="139"/>
    </row>
    <row r="30576" spans="2:19" ht="15.75" customHeight="1" x14ac:dyDescent="0.25">
      <c r="B30576" s="106"/>
      <c r="C30576" s="106"/>
      <c r="D30576" s="139"/>
      <c r="P30576" s="142"/>
      <c r="Q30576" s="142"/>
      <c r="R30576" s="142"/>
      <c r="S30576" s="139"/>
    </row>
    <row r="30577" spans="2:19" ht="15.75" customHeight="1" x14ac:dyDescent="0.25">
      <c r="B30577" s="106"/>
      <c r="C30577" s="106"/>
      <c r="D30577" s="139"/>
      <c r="P30577" s="142"/>
      <c r="Q30577" s="142"/>
      <c r="R30577" s="142"/>
      <c r="S30577" s="139"/>
    </row>
    <row r="30578" spans="2:19" ht="15.75" customHeight="1" x14ac:dyDescent="0.25">
      <c r="B30578" s="106"/>
      <c r="C30578" s="106"/>
      <c r="D30578" s="139"/>
      <c r="P30578" s="142"/>
      <c r="Q30578" s="142"/>
      <c r="R30578" s="142"/>
      <c r="S30578" s="139"/>
    </row>
    <row r="30579" spans="2:19" ht="15.75" customHeight="1" x14ac:dyDescent="0.25">
      <c r="B30579" s="106"/>
      <c r="C30579" s="106"/>
      <c r="D30579" s="139"/>
      <c r="P30579" s="142"/>
      <c r="Q30579" s="142"/>
      <c r="R30579" s="142"/>
      <c r="S30579" s="139"/>
    </row>
    <row r="30580" spans="2:19" ht="15.75" customHeight="1" x14ac:dyDescent="0.25">
      <c r="B30580" s="106"/>
      <c r="C30580" s="106"/>
      <c r="D30580" s="139"/>
      <c r="P30580" s="142"/>
      <c r="Q30580" s="142"/>
      <c r="R30580" s="142"/>
      <c r="S30580" s="139"/>
    </row>
    <row r="30581" spans="2:19" ht="15.75" customHeight="1" x14ac:dyDescent="0.25">
      <c r="B30581" s="106"/>
      <c r="C30581" s="106"/>
      <c r="D30581" s="139"/>
      <c r="P30581" s="142"/>
      <c r="Q30581" s="142"/>
      <c r="R30581" s="142"/>
      <c r="S30581" s="139"/>
    </row>
    <row r="30582" spans="2:19" ht="15.75" customHeight="1" x14ac:dyDescent="0.25">
      <c r="B30582" s="106"/>
      <c r="C30582" s="106"/>
      <c r="D30582" s="139"/>
      <c r="P30582" s="142"/>
      <c r="Q30582" s="142"/>
      <c r="R30582" s="142"/>
      <c r="S30582" s="139"/>
    </row>
    <row r="30583" spans="2:19" ht="15.75" customHeight="1" x14ac:dyDescent="0.25">
      <c r="B30583" s="106"/>
      <c r="C30583" s="106"/>
      <c r="D30583" s="139"/>
      <c r="P30583" s="142"/>
      <c r="Q30583" s="142"/>
      <c r="R30583" s="142"/>
      <c r="S30583" s="139"/>
    </row>
    <row r="30584" spans="2:19" ht="15.75" customHeight="1" x14ac:dyDescent="0.25">
      <c r="B30584" s="106"/>
      <c r="C30584" s="106"/>
      <c r="D30584" s="139"/>
      <c r="P30584" s="142"/>
      <c r="Q30584" s="142"/>
      <c r="R30584" s="142"/>
      <c r="S30584" s="139"/>
    </row>
    <row r="30585" spans="2:19" ht="15.75" customHeight="1" x14ac:dyDescent="0.25">
      <c r="B30585" s="106"/>
      <c r="C30585" s="106"/>
      <c r="D30585" s="139"/>
      <c r="P30585" s="142"/>
      <c r="Q30585" s="142"/>
      <c r="R30585" s="142"/>
      <c r="S30585" s="139"/>
    </row>
    <row r="30586" spans="2:19" ht="15.75" customHeight="1" x14ac:dyDescent="0.25">
      <c r="B30586" s="106"/>
      <c r="C30586" s="106"/>
      <c r="D30586" s="139"/>
      <c r="P30586" s="142"/>
      <c r="Q30586" s="142"/>
      <c r="R30586" s="142"/>
      <c r="S30586" s="139"/>
    </row>
    <row r="30587" spans="2:19" ht="15.75" customHeight="1" x14ac:dyDescent="0.25">
      <c r="B30587" s="106"/>
      <c r="C30587" s="106"/>
      <c r="D30587" s="139"/>
      <c r="P30587" s="142"/>
      <c r="Q30587" s="142"/>
      <c r="R30587" s="142"/>
      <c r="S30587" s="139"/>
    </row>
    <row r="30588" spans="2:19" ht="15.75" customHeight="1" x14ac:dyDescent="0.25">
      <c r="B30588" s="106"/>
      <c r="C30588" s="106"/>
      <c r="D30588" s="139"/>
      <c r="P30588" s="142"/>
      <c r="Q30588" s="142"/>
      <c r="R30588" s="142"/>
      <c r="S30588" s="139"/>
    </row>
    <row r="30589" spans="2:19" ht="15.75" customHeight="1" x14ac:dyDescent="0.25">
      <c r="B30589" s="106"/>
      <c r="C30589" s="106"/>
      <c r="D30589" s="139"/>
      <c r="P30589" s="142"/>
      <c r="Q30589" s="142"/>
      <c r="R30589" s="142"/>
      <c r="S30589" s="139"/>
    </row>
    <row r="30590" spans="2:19" ht="15.75" customHeight="1" x14ac:dyDescent="0.25">
      <c r="B30590" s="106"/>
      <c r="C30590" s="106"/>
      <c r="D30590" s="139"/>
      <c r="P30590" s="142"/>
      <c r="Q30590" s="142"/>
      <c r="R30590" s="142"/>
      <c r="S30590" s="139"/>
    </row>
    <row r="30591" spans="2:19" ht="15.75" customHeight="1" x14ac:dyDescent="0.25">
      <c r="B30591" s="106"/>
      <c r="C30591" s="106"/>
      <c r="D30591" s="139"/>
      <c r="P30591" s="142"/>
      <c r="Q30591" s="142"/>
      <c r="R30591" s="142"/>
      <c r="S30591" s="139"/>
    </row>
    <row r="30592" spans="2:19" ht="15.75" customHeight="1" x14ac:dyDescent="0.25">
      <c r="B30592" s="106"/>
      <c r="C30592" s="106"/>
      <c r="D30592" s="139"/>
      <c r="P30592" s="142"/>
      <c r="Q30592" s="142"/>
      <c r="R30592" s="142"/>
      <c r="S30592" s="139"/>
    </row>
    <row r="30593" spans="2:19" ht="15.75" customHeight="1" x14ac:dyDescent="0.25">
      <c r="B30593" s="106"/>
      <c r="C30593" s="106"/>
      <c r="D30593" s="139"/>
      <c r="P30593" s="142"/>
      <c r="Q30593" s="142"/>
      <c r="R30593" s="142"/>
      <c r="S30593" s="139"/>
    </row>
    <row r="30594" spans="2:19" ht="15.75" customHeight="1" x14ac:dyDescent="0.25">
      <c r="B30594" s="106"/>
      <c r="C30594" s="106"/>
      <c r="D30594" s="139"/>
      <c r="P30594" s="142"/>
      <c r="Q30594" s="142"/>
      <c r="R30594" s="142"/>
      <c r="S30594" s="139"/>
    </row>
    <row r="30595" spans="2:19" ht="15.75" customHeight="1" x14ac:dyDescent="0.25">
      <c r="B30595" s="106"/>
      <c r="C30595" s="106"/>
      <c r="D30595" s="139"/>
      <c r="P30595" s="142"/>
      <c r="Q30595" s="142"/>
      <c r="R30595" s="142"/>
      <c r="S30595" s="139"/>
    </row>
    <row r="30596" spans="2:19" ht="15.75" customHeight="1" x14ac:dyDescent="0.25">
      <c r="B30596" s="106"/>
      <c r="C30596" s="106"/>
      <c r="D30596" s="139"/>
      <c r="P30596" s="142"/>
      <c r="Q30596" s="142"/>
      <c r="R30596" s="142"/>
      <c r="S30596" s="139"/>
    </row>
    <row r="30597" spans="2:19" ht="15.75" customHeight="1" x14ac:dyDescent="0.25">
      <c r="B30597" s="106"/>
      <c r="C30597" s="106"/>
      <c r="D30597" s="139"/>
      <c r="P30597" s="142"/>
      <c r="Q30597" s="142"/>
      <c r="R30597" s="142"/>
      <c r="S30597" s="139"/>
    </row>
    <row r="30598" spans="2:19" ht="15.75" customHeight="1" x14ac:dyDescent="0.25">
      <c r="B30598" s="106"/>
      <c r="C30598" s="106"/>
      <c r="D30598" s="139"/>
      <c r="P30598" s="142"/>
      <c r="Q30598" s="142"/>
      <c r="R30598" s="142"/>
      <c r="S30598" s="139"/>
    </row>
    <row r="30599" spans="2:19" ht="15.75" customHeight="1" x14ac:dyDescent="0.25">
      <c r="B30599" s="106"/>
      <c r="C30599" s="106"/>
      <c r="D30599" s="139"/>
      <c r="P30599" s="142"/>
      <c r="Q30599" s="142"/>
      <c r="R30599" s="142"/>
      <c r="S30599" s="139"/>
    </row>
    <row r="30600" spans="2:19" ht="15.75" customHeight="1" x14ac:dyDescent="0.25">
      <c r="B30600" s="106"/>
      <c r="C30600" s="106"/>
      <c r="D30600" s="139"/>
      <c r="P30600" s="142"/>
      <c r="Q30600" s="142"/>
      <c r="R30600" s="142"/>
      <c r="S30600" s="139"/>
    </row>
    <row r="30601" spans="2:19" ht="15.75" customHeight="1" x14ac:dyDescent="0.25">
      <c r="B30601" s="106"/>
      <c r="C30601" s="106"/>
      <c r="D30601" s="139"/>
      <c r="P30601" s="142"/>
      <c r="Q30601" s="142"/>
      <c r="R30601" s="142"/>
      <c r="S30601" s="139"/>
    </row>
    <row r="30602" spans="2:19" ht="15.75" customHeight="1" x14ac:dyDescent="0.25">
      <c r="B30602" s="106"/>
      <c r="C30602" s="106"/>
      <c r="D30602" s="139"/>
      <c r="P30602" s="142"/>
      <c r="Q30602" s="142"/>
      <c r="R30602" s="142"/>
      <c r="S30602" s="139"/>
    </row>
    <row r="30603" spans="2:19" ht="15.75" customHeight="1" x14ac:dyDescent="0.25">
      <c r="B30603" s="106"/>
      <c r="C30603" s="106"/>
      <c r="D30603" s="139"/>
      <c r="P30603" s="142"/>
      <c r="Q30603" s="142"/>
      <c r="R30603" s="142"/>
      <c r="S30603" s="139"/>
    </row>
    <row r="30604" spans="2:19" ht="15.75" customHeight="1" x14ac:dyDescent="0.25">
      <c r="B30604" s="106"/>
      <c r="C30604" s="106"/>
      <c r="D30604" s="139"/>
      <c r="P30604" s="142"/>
      <c r="Q30604" s="142"/>
      <c r="R30604" s="142"/>
      <c r="S30604" s="139"/>
    </row>
    <row r="30605" spans="2:19" ht="15.75" customHeight="1" x14ac:dyDescent="0.25">
      <c r="B30605" s="106"/>
      <c r="C30605" s="106"/>
      <c r="D30605" s="139"/>
      <c r="P30605" s="142"/>
      <c r="Q30605" s="142"/>
      <c r="R30605" s="142"/>
      <c r="S30605" s="139"/>
    </row>
    <row r="30606" spans="2:19" ht="15.75" customHeight="1" x14ac:dyDescent="0.25">
      <c r="B30606" s="106"/>
      <c r="C30606" s="106"/>
      <c r="D30606" s="139"/>
      <c r="P30606" s="142"/>
      <c r="Q30606" s="142"/>
      <c r="R30606" s="142"/>
      <c r="S30606" s="139"/>
    </row>
    <row r="30607" spans="2:19" ht="15.75" customHeight="1" x14ac:dyDescent="0.25">
      <c r="B30607" s="106"/>
      <c r="C30607" s="106"/>
      <c r="D30607" s="139"/>
      <c r="P30607" s="142"/>
      <c r="Q30607" s="142"/>
      <c r="R30607" s="142"/>
      <c r="S30607" s="139"/>
    </row>
    <row r="30608" spans="2:19" ht="15.75" customHeight="1" x14ac:dyDescent="0.25">
      <c r="B30608" s="106"/>
      <c r="C30608" s="106"/>
      <c r="D30608" s="139"/>
      <c r="P30608" s="142"/>
      <c r="Q30608" s="142"/>
      <c r="R30608" s="142"/>
      <c r="S30608" s="139"/>
    </row>
    <row r="30609" spans="2:19" ht="15.75" customHeight="1" x14ac:dyDescent="0.25">
      <c r="B30609" s="106"/>
      <c r="C30609" s="106"/>
      <c r="D30609" s="139"/>
      <c r="P30609" s="142"/>
      <c r="Q30609" s="142"/>
      <c r="R30609" s="142"/>
      <c r="S30609" s="139"/>
    </row>
    <row r="30610" spans="2:19" ht="15.75" customHeight="1" x14ac:dyDescent="0.25">
      <c r="B30610" s="106"/>
      <c r="C30610" s="106"/>
      <c r="D30610" s="139"/>
      <c r="P30610" s="142"/>
      <c r="Q30610" s="142"/>
      <c r="R30610" s="142"/>
      <c r="S30610" s="139"/>
    </row>
    <row r="30611" spans="2:19" ht="15.75" customHeight="1" x14ac:dyDescent="0.25">
      <c r="B30611" s="106"/>
      <c r="C30611" s="106"/>
      <c r="D30611" s="139"/>
      <c r="P30611" s="142"/>
      <c r="Q30611" s="142"/>
      <c r="R30611" s="142"/>
      <c r="S30611" s="139"/>
    </row>
    <row r="30612" spans="2:19" ht="15.75" customHeight="1" x14ac:dyDescent="0.25">
      <c r="B30612" s="106"/>
      <c r="C30612" s="106"/>
      <c r="D30612" s="139"/>
      <c r="P30612" s="142"/>
      <c r="Q30612" s="142"/>
      <c r="R30612" s="142"/>
      <c r="S30612" s="139"/>
    </row>
    <row r="30613" spans="2:19" ht="15.75" customHeight="1" x14ac:dyDescent="0.25">
      <c r="B30613" s="106"/>
      <c r="C30613" s="106"/>
      <c r="D30613" s="139"/>
      <c r="P30613" s="142"/>
      <c r="Q30613" s="142"/>
      <c r="R30613" s="142"/>
      <c r="S30613" s="139"/>
    </row>
    <row r="30614" spans="2:19" ht="15.75" customHeight="1" x14ac:dyDescent="0.25">
      <c r="B30614" s="106"/>
      <c r="C30614" s="106"/>
      <c r="D30614" s="139"/>
      <c r="P30614" s="142"/>
      <c r="Q30614" s="142"/>
      <c r="R30614" s="142"/>
      <c r="S30614" s="139"/>
    </row>
    <row r="30615" spans="2:19" ht="15.75" customHeight="1" x14ac:dyDescent="0.25">
      <c r="B30615" s="106"/>
      <c r="C30615" s="106"/>
      <c r="D30615" s="139"/>
      <c r="P30615" s="142"/>
      <c r="Q30615" s="142"/>
      <c r="R30615" s="142"/>
      <c r="S30615" s="139"/>
    </row>
    <row r="30616" spans="2:19" ht="15.75" customHeight="1" x14ac:dyDescent="0.25">
      <c r="B30616" s="106"/>
      <c r="C30616" s="106"/>
      <c r="D30616" s="139"/>
      <c r="P30616" s="142"/>
      <c r="Q30616" s="142"/>
      <c r="R30616" s="142"/>
      <c r="S30616" s="139"/>
    </row>
    <row r="30617" spans="2:19" ht="15.75" customHeight="1" x14ac:dyDescent="0.25">
      <c r="B30617" s="106"/>
      <c r="C30617" s="106"/>
      <c r="D30617" s="139"/>
      <c r="P30617" s="142"/>
      <c r="Q30617" s="142"/>
      <c r="R30617" s="142"/>
      <c r="S30617" s="139"/>
    </row>
    <row r="30618" spans="2:19" ht="15.75" customHeight="1" x14ac:dyDescent="0.25">
      <c r="B30618" s="106"/>
      <c r="C30618" s="106"/>
      <c r="D30618" s="139"/>
      <c r="P30618" s="142"/>
      <c r="Q30618" s="142"/>
      <c r="R30618" s="142"/>
      <c r="S30618" s="139"/>
    </row>
    <row r="30619" spans="2:19" ht="15.75" customHeight="1" x14ac:dyDescent="0.25">
      <c r="B30619" s="106"/>
      <c r="C30619" s="106"/>
      <c r="D30619" s="139"/>
      <c r="P30619" s="142"/>
      <c r="Q30619" s="142"/>
      <c r="R30619" s="142"/>
      <c r="S30619" s="139"/>
    </row>
    <row r="30620" spans="2:19" ht="15.75" customHeight="1" x14ac:dyDescent="0.25">
      <c r="B30620" s="106"/>
      <c r="C30620" s="106"/>
      <c r="D30620" s="139"/>
      <c r="P30620" s="142"/>
      <c r="Q30620" s="142"/>
      <c r="R30620" s="142"/>
      <c r="S30620" s="139"/>
    </row>
    <row r="30621" spans="2:19" ht="15.75" customHeight="1" x14ac:dyDescent="0.25">
      <c r="B30621" s="106"/>
      <c r="C30621" s="106"/>
      <c r="D30621" s="139"/>
      <c r="P30621" s="142"/>
      <c r="Q30621" s="142"/>
      <c r="R30621" s="142"/>
      <c r="S30621" s="139"/>
    </row>
    <row r="30622" spans="2:19" ht="15.75" customHeight="1" x14ac:dyDescent="0.25">
      <c r="B30622" s="106"/>
      <c r="C30622" s="106"/>
      <c r="D30622" s="139"/>
      <c r="P30622" s="142"/>
      <c r="Q30622" s="142"/>
      <c r="R30622" s="142"/>
      <c r="S30622" s="139"/>
    </row>
    <row r="30623" spans="2:19" ht="15.75" customHeight="1" x14ac:dyDescent="0.25">
      <c r="B30623" s="106"/>
      <c r="C30623" s="106"/>
      <c r="D30623" s="139"/>
      <c r="P30623" s="142"/>
      <c r="Q30623" s="142"/>
      <c r="R30623" s="142"/>
      <c r="S30623" s="139"/>
    </row>
    <row r="30624" spans="2:19" ht="15.75" customHeight="1" x14ac:dyDescent="0.25">
      <c r="B30624" s="106"/>
      <c r="C30624" s="106"/>
      <c r="D30624" s="139"/>
      <c r="P30624" s="142"/>
      <c r="Q30624" s="142"/>
      <c r="R30624" s="142"/>
      <c r="S30624" s="139"/>
    </row>
    <row r="30625" spans="2:19" ht="15.75" customHeight="1" x14ac:dyDescent="0.25">
      <c r="B30625" s="106"/>
      <c r="C30625" s="106"/>
      <c r="D30625" s="139"/>
      <c r="P30625" s="142"/>
      <c r="Q30625" s="142"/>
      <c r="R30625" s="142"/>
      <c r="S30625" s="139"/>
    </row>
    <row r="30626" spans="2:19" ht="15.75" customHeight="1" x14ac:dyDescent="0.25">
      <c r="B30626" s="106"/>
      <c r="C30626" s="106"/>
      <c r="D30626" s="139"/>
      <c r="P30626" s="142"/>
      <c r="Q30626" s="142"/>
      <c r="R30626" s="142"/>
      <c r="S30626" s="139"/>
    </row>
    <row r="30627" spans="2:19" ht="15.75" customHeight="1" x14ac:dyDescent="0.25">
      <c r="B30627" s="106"/>
      <c r="C30627" s="106"/>
      <c r="D30627" s="139"/>
      <c r="P30627" s="142"/>
      <c r="Q30627" s="142"/>
      <c r="R30627" s="142"/>
      <c r="S30627" s="139"/>
    </row>
    <row r="30628" spans="2:19" ht="15.75" customHeight="1" x14ac:dyDescent="0.25">
      <c r="B30628" s="106"/>
      <c r="C30628" s="106"/>
      <c r="D30628" s="139"/>
      <c r="P30628" s="142"/>
      <c r="Q30628" s="142"/>
      <c r="R30628" s="142"/>
      <c r="S30628" s="139"/>
    </row>
    <row r="30629" spans="2:19" ht="15.75" customHeight="1" x14ac:dyDescent="0.25">
      <c r="B30629" s="106"/>
      <c r="C30629" s="106"/>
      <c r="D30629" s="139"/>
      <c r="P30629" s="142"/>
      <c r="Q30629" s="142"/>
      <c r="R30629" s="142"/>
      <c r="S30629" s="139"/>
    </row>
    <row r="30630" spans="2:19" ht="15.75" customHeight="1" x14ac:dyDescent="0.25">
      <c r="B30630" s="106"/>
      <c r="C30630" s="106"/>
      <c r="D30630" s="139"/>
      <c r="P30630" s="142"/>
      <c r="Q30630" s="142"/>
      <c r="R30630" s="142"/>
      <c r="S30630" s="139"/>
    </row>
    <row r="30631" spans="2:19" ht="15.75" customHeight="1" x14ac:dyDescent="0.25">
      <c r="B30631" s="106"/>
      <c r="C30631" s="106"/>
      <c r="D30631" s="139"/>
      <c r="P30631" s="142"/>
      <c r="Q30631" s="142"/>
      <c r="R30631" s="142"/>
      <c r="S30631" s="139"/>
    </row>
    <row r="30632" spans="2:19" ht="15.75" customHeight="1" x14ac:dyDescent="0.25">
      <c r="B30632" s="106"/>
      <c r="C30632" s="106"/>
      <c r="D30632" s="139"/>
      <c r="P30632" s="142"/>
      <c r="Q30632" s="142"/>
      <c r="R30632" s="142"/>
      <c r="S30632" s="139"/>
    </row>
    <row r="30633" spans="2:19" ht="15.75" customHeight="1" x14ac:dyDescent="0.25">
      <c r="B30633" s="106"/>
      <c r="C30633" s="106"/>
      <c r="D30633" s="139"/>
      <c r="P30633" s="142"/>
      <c r="Q30633" s="142"/>
      <c r="R30633" s="142"/>
      <c r="S30633" s="139"/>
    </row>
    <row r="30634" spans="2:19" ht="15.75" customHeight="1" x14ac:dyDescent="0.25">
      <c r="B30634" s="106"/>
      <c r="C30634" s="106"/>
      <c r="D30634" s="139"/>
      <c r="P30634" s="142"/>
      <c r="Q30634" s="142"/>
      <c r="R30634" s="142"/>
      <c r="S30634" s="139"/>
    </row>
    <row r="30635" spans="2:19" ht="15.75" customHeight="1" x14ac:dyDescent="0.25">
      <c r="B30635" s="106"/>
      <c r="C30635" s="106"/>
      <c r="D30635" s="139"/>
      <c r="P30635" s="142"/>
      <c r="Q30635" s="142"/>
      <c r="R30635" s="142"/>
      <c r="S30635" s="139"/>
    </row>
    <row r="30636" spans="2:19" ht="15.75" customHeight="1" x14ac:dyDescent="0.25">
      <c r="B30636" s="106"/>
      <c r="C30636" s="106"/>
      <c r="D30636" s="139"/>
      <c r="P30636" s="142"/>
      <c r="Q30636" s="142"/>
      <c r="R30636" s="142"/>
      <c r="S30636" s="139"/>
    </row>
    <row r="30637" spans="2:19" ht="15.75" customHeight="1" x14ac:dyDescent="0.25">
      <c r="B30637" s="106"/>
      <c r="C30637" s="106"/>
      <c r="D30637" s="139"/>
      <c r="P30637" s="142"/>
      <c r="Q30637" s="142"/>
      <c r="R30637" s="142"/>
      <c r="S30637" s="139"/>
    </row>
    <row r="30638" spans="2:19" ht="15.75" customHeight="1" x14ac:dyDescent="0.25">
      <c r="B30638" s="106"/>
      <c r="C30638" s="106"/>
      <c r="D30638" s="139"/>
      <c r="P30638" s="142"/>
      <c r="Q30638" s="142"/>
      <c r="R30638" s="142"/>
      <c r="S30638" s="139"/>
    </row>
    <row r="30639" spans="2:19" ht="15.75" customHeight="1" x14ac:dyDescent="0.25">
      <c r="B30639" s="106"/>
      <c r="C30639" s="106"/>
      <c r="D30639" s="139"/>
      <c r="P30639" s="142"/>
      <c r="Q30639" s="142"/>
      <c r="R30639" s="142"/>
      <c r="S30639" s="139"/>
    </row>
    <row r="30640" spans="2:19" ht="15.75" customHeight="1" x14ac:dyDescent="0.25">
      <c r="B30640" s="106"/>
      <c r="C30640" s="106"/>
      <c r="D30640" s="139"/>
      <c r="P30640" s="142"/>
      <c r="Q30640" s="142"/>
      <c r="R30640" s="142"/>
      <c r="S30640" s="139"/>
    </row>
    <row r="30641" spans="2:19" ht="15.75" customHeight="1" x14ac:dyDescent="0.25">
      <c r="B30641" s="106"/>
      <c r="C30641" s="106"/>
      <c r="D30641" s="139"/>
      <c r="P30641" s="142"/>
      <c r="Q30641" s="142"/>
      <c r="R30641" s="142"/>
      <c r="S30641" s="139"/>
    </row>
    <row r="30642" spans="2:19" ht="15.75" customHeight="1" x14ac:dyDescent="0.25">
      <c r="B30642" s="106"/>
      <c r="C30642" s="106"/>
      <c r="D30642" s="139"/>
      <c r="P30642" s="142"/>
      <c r="Q30642" s="142"/>
      <c r="R30642" s="142"/>
      <c r="S30642" s="139"/>
    </row>
    <row r="30643" spans="2:19" ht="15.75" customHeight="1" x14ac:dyDescent="0.25">
      <c r="B30643" s="106"/>
      <c r="C30643" s="106"/>
      <c r="D30643" s="139"/>
      <c r="P30643" s="142"/>
      <c r="Q30643" s="142"/>
      <c r="R30643" s="142"/>
      <c r="S30643" s="139"/>
    </row>
    <row r="30644" spans="2:19" ht="15.75" customHeight="1" x14ac:dyDescent="0.25">
      <c r="B30644" s="106"/>
      <c r="C30644" s="106"/>
      <c r="D30644" s="139"/>
      <c r="P30644" s="142"/>
      <c r="Q30644" s="142"/>
      <c r="R30644" s="142"/>
      <c r="S30644" s="139"/>
    </row>
    <row r="30645" spans="2:19" ht="15.75" customHeight="1" x14ac:dyDescent="0.25">
      <c r="B30645" s="106"/>
      <c r="C30645" s="106"/>
      <c r="D30645" s="139"/>
      <c r="P30645" s="142"/>
      <c r="Q30645" s="142"/>
      <c r="R30645" s="142"/>
      <c r="S30645" s="139"/>
    </row>
    <row r="30646" spans="2:19" ht="15.75" customHeight="1" x14ac:dyDescent="0.25">
      <c r="B30646" s="106"/>
      <c r="C30646" s="106"/>
      <c r="D30646" s="139"/>
      <c r="P30646" s="142"/>
      <c r="Q30646" s="142"/>
      <c r="R30646" s="142"/>
      <c r="S30646" s="139"/>
    </row>
    <row r="30647" spans="2:19" ht="15.75" customHeight="1" x14ac:dyDescent="0.25">
      <c r="B30647" s="106"/>
      <c r="C30647" s="106"/>
      <c r="D30647" s="139"/>
      <c r="P30647" s="142"/>
      <c r="Q30647" s="142"/>
      <c r="R30647" s="142"/>
      <c r="S30647" s="139"/>
    </row>
    <row r="30648" spans="2:19" ht="15.75" customHeight="1" x14ac:dyDescent="0.25">
      <c r="B30648" s="106"/>
      <c r="C30648" s="106"/>
      <c r="D30648" s="139"/>
      <c r="P30648" s="142"/>
      <c r="Q30648" s="142"/>
      <c r="R30648" s="142"/>
      <c r="S30648" s="139"/>
    </row>
    <row r="30649" spans="2:19" ht="15.75" customHeight="1" x14ac:dyDescent="0.25">
      <c r="B30649" s="106"/>
      <c r="C30649" s="106"/>
      <c r="D30649" s="139"/>
      <c r="P30649" s="142"/>
      <c r="Q30649" s="142"/>
      <c r="R30649" s="142"/>
      <c r="S30649" s="139"/>
    </row>
    <row r="30650" spans="2:19" ht="15.75" customHeight="1" x14ac:dyDescent="0.25">
      <c r="B30650" s="106"/>
      <c r="C30650" s="106"/>
      <c r="D30650" s="139"/>
      <c r="P30650" s="142"/>
      <c r="Q30650" s="142"/>
      <c r="R30650" s="142"/>
      <c r="S30650" s="139"/>
    </row>
    <row r="30651" spans="2:19" ht="15.75" customHeight="1" x14ac:dyDescent="0.25">
      <c r="B30651" s="106"/>
      <c r="C30651" s="106"/>
      <c r="D30651" s="139"/>
      <c r="P30651" s="142"/>
      <c r="Q30651" s="142"/>
      <c r="R30651" s="142"/>
      <c r="S30651" s="139"/>
    </row>
    <row r="30652" spans="2:19" ht="15.75" customHeight="1" x14ac:dyDescent="0.25">
      <c r="B30652" s="106"/>
      <c r="C30652" s="106"/>
      <c r="D30652" s="139"/>
      <c r="P30652" s="142"/>
      <c r="Q30652" s="142"/>
      <c r="R30652" s="142"/>
      <c r="S30652" s="139"/>
    </row>
    <row r="30653" spans="2:19" ht="15.75" customHeight="1" x14ac:dyDescent="0.25">
      <c r="B30653" s="106"/>
      <c r="C30653" s="106"/>
      <c r="D30653" s="139"/>
      <c r="P30653" s="142"/>
      <c r="Q30653" s="142"/>
      <c r="R30653" s="142"/>
      <c r="S30653" s="139"/>
    </row>
    <row r="30654" spans="2:19" ht="15.75" customHeight="1" x14ac:dyDescent="0.25">
      <c r="B30654" s="106"/>
      <c r="C30654" s="106"/>
      <c r="D30654" s="139"/>
      <c r="P30654" s="142"/>
      <c r="Q30654" s="142"/>
      <c r="R30654" s="142"/>
      <c r="S30654" s="139"/>
    </row>
    <row r="30655" spans="2:19" ht="15.75" customHeight="1" x14ac:dyDescent="0.25">
      <c r="B30655" s="106"/>
      <c r="C30655" s="106"/>
      <c r="D30655" s="139"/>
      <c r="P30655" s="142"/>
      <c r="Q30655" s="142"/>
      <c r="R30655" s="142"/>
      <c r="S30655" s="139"/>
    </row>
    <row r="30656" spans="2:19" ht="15.75" customHeight="1" x14ac:dyDescent="0.25">
      <c r="B30656" s="106"/>
      <c r="C30656" s="106"/>
      <c r="D30656" s="139"/>
      <c r="P30656" s="142"/>
      <c r="Q30656" s="142"/>
      <c r="R30656" s="142"/>
      <c r="S30656" s="139"/>
    </row>
    <row r="30657" spans="2:19" ht="15.75" customHeight="1" x14ac:dyDescent="0.25">
      <c r="B30657" s="106"/>
      <c r="C30657" s="106"/>
      <c r="D30657" s="139"/>
      <c r="P30657" s="142"/>
      <c r="Q30657" s="142"/>
      <c r="R30657" s="142"/>
      <c r="S30657" s="139"/>
    </row>
    <row r="30658" spans="2:19" ht="15.75" customHeight="1" x14ac:dyDescent="0.25">
      <c r="B30658" s="106"/>
      <c r="C30658" s="106"/>
      <c r="D30658" s="139"/>
      <c r="P30658" s="142"/>
      <c r="Q30658" s="142"/>
      <c r="R30658" s="142"/>
      <c r="S30658" s="139"/>
    </row>
    <row r="30659" spans="2:19" ht="15.75" customHeight="1" x14ac:dyDescent="0.25">
      <c r="B30659" s="106"/>
      <c r="C30659" s="106"/>
      <c r="D30659" s="139"/>
      <c r="P30659" s="142"/>
      <c r="Q30659" s="142"/>
      <c r="R30659" s="142"/>
      <c r="S30659" s="139"/>
    </row>
    <row r="30660" spans="2:19" ht="15.75" customHeight="1" x14ac:dyDescent="0.25">
      <c r="B30660" s="106"/>
      <c r="C30660" s="106"/>
      <c r="D30660" s="139"/>
      <c r="P30660" s="142"/>
      <c r="Q30660" s="142"/>
      <c r="R30660" s="142"/>
      <c r="S30660" s="139"/>
    </row>
    <row r="30661" spans="2:19" ht="15.75" customHeight="1" x14ac:dyDescent="0.25">
      <c r="B30661" s="106"/>
      <c r="C30661" s="106"/>
      <c r="D30661" s="139"/>
      <c r="P30661" s="142"/>
      <c r="Q30661" s="142"/>
      <c r="R30661" s="142"/>
      <c r="S30661" s="139"/>
    </row>
    <row r="30662" spans="2:19" ht="15.75" customHeight="1" x14ac:dyDescent="0.25">
      <c r="B30662" s="106"/>
      <c r="C30662" s="106"/>
      <c r="D30662" s="139"/>
      <c r="P30662" s="142"/>
      <c r="Q30662" s="142"/>
      <c r="R30662" s="142"/>
      <c r="S30662" s="139"/>
    </row>
    <row r="30663" spans="2:19" ht="15.75" customHeight="1" x14ac:dyDescent="0.25">
      <c r="B30663" s="106"/>
      <c r="C30663" s="106"/>
      <c r="D30663" s="139"/>
      <c r="P30663" s="142"/>
      <c r="Q30663" s="142"/>
      <c r="R30663" s="142"/>
      <c r="S30663" s="139"/>
    </row>
    <row r="30664" spans="2:19" ht="15.75" customHeight="1" x14ac:dyDescent="0.25">
      <c r="B30664" s="106"/>
      <c r="C30664" s="106"/>
      <c r="D30664" s="139"/>
      <c r="P30664" s="142"/>
      <c r="Q30664" s="142"/>
      <c r="R30664" s="142"/>
      <c r="S30664" s="139"/>
    </row>
    <row r="30665" spans="2:19" ht="15.75" customHeight="1" x14ac:dyDescent="0.25">
      <c r="B30665" s="106"/>
      <c r="C30665" s="106"/>
      <c r="D30665" s="139"/>
      <c r="P30665" s="142"/>
      <c r="Q30665" s="142"/>
      <c r="R30665" s="142"/>
      <c r="S30665" s="139"/>
    </row>
    <row r="30666" spans="2:19" ht="15.75" customHeight="1" x14ac:dyDescent="0.25">
      <c r="B30666" s="106"/>
      <c r="C30666" s="106"/>
      <c r="D30666" s="139"/>
      <c r="P30666" s="142"/>
      <c r="Q30666" s="142"/>
      <c r="R30666" s="142"/>
      <c r="S30666" s="139"/>
    </row>
    <row r="30667" spans="2:19" ht="15.75" customHeight="1" x14ac:dyDescent="0.25">
      <c r="B30667" s="106"/>
      <c r="C30667" s="106"/>
      <c r="D30667" s="139"/>
      <c r="P30667" s="142"/>
      <c r="Q30667" s="142"/>
      <c r="R30667" s="142"/>
      <c r="S30667" s="139"/>
    </row>
    <row r="30668" spans="2:19" ht="15.75" customHeight="1" x14ac:dyDescent="0.25">
      <c r="B30668" s="106"/>
      <c r="C30668" s="106"/>
      <c r="D30668" s="139"/>
      <c r="P30668" s="142"/>
      <c r="Q30668" s="142"/>
      <c r="R30668" s="142"/>
      <c r="S30668" s="139"/>
    </row>
    <row r="30669" spans="2:19" ht="15.75" customHeight="1" x14ac:dyDescent="0.25">
      <c r="B30669" s="106"/>
      <c r="C30669" s="106"/>
      <c r="D30669" s="139"/>
      <c r="P30669" s="142"/>
      <c r="Q30669" s="142"/>
      <c r="R30669" s="142"/>
      <c r="S30669" s="139"/>
    </row>
    <row r="30670" spans="2:19" ht="15.75" customHeight="1" x14ac:dyDescent="0.25">
      <c r="B30670" s="106"/>
      <c r="C30670" s="106"/>
      <c r="D30670" s="139"/>
      <c r="P30670" s="142"/>
      <c r="Q30670" s="142"/>
      <c r="R30670" s="142"/>
      <c r="S30670" s="139"/>
    </row>
    <row r="30671" spans="2:19" ht="15.75" customHeight="1" x14ac:dyDescent="0.25">
      <c r="B30671" s="106"/>
      <c r="C30671" s="106"/>
      <c r="D30671" s="139"/>
      <c r="P30671" s="142"/>
      <c r="Q30671" s="142"/>
      <c r="R30671" s="142"/>
      <c r="S30671" s="139"/>
    </row>
    <row r="30672" spans="2:19" ht="15.75" customHeight="1" x14ac:dyDescent="0.25">
      <c r="B30672" s="106"/>
      <c r="C30672" s="106"/>
      <c r="D30672" s="139"/>
      <c r="P30672" s="142"/>
      <c r="Q30672" s="142"/>
      <c r="R30672" s="142"/>
      <c r="S30672" s="139"/>
    </row>
    <row r="30673" spans="2:19" ht="15.75" customHeight="1" x14ac:dyDescent="0.25">
      <c r="B30673" s="106"/>
      <c r="C30673" s="106"/>
      <c r="D30673" s="139"/>
      <c r="P30673" s="142"/>
      <c r="Q30673" s="142"/>
      <c r="R30673" s="142"/>
      <c r="S30673" s="139"/>
    </row>
    <row r="30674" spans="2:19" ht="15.75" customHeight="1" x14ac:dyDescent="0.25">
      <c r="B30674" s="106"/>
      <c r="C30674" s="106"/>
      <c r="D30674" s="139"/>
      <c r="P30674" s="142"/>
      <c r="Q30674" s="142"/>
      <c r="R30674" s="142"/>
      <c r="S30674" s="139"/>
    </row>
    <row r="30675" spans="2:19" ht="15.75" customHeight="1" x14ac:dyDescent="0.25">
      <c r="B30675" s="106"/>
      <c r="C30675" s="106"/>
      <c r="D30675" s="139"/>
      <c r="P30675" s="142"/>
      <c r="Q30675" s="142"/>
      <c r="R30675" s="142"/>
      <c r="S30675" s="139"/>
    </row>
    <row r="30676" spans="2:19" ht="15.75" customHeight="1" x14ac:dyDescent="0.25">
      <c r="B30676" s="106"/>
      <c r="C30676" s="106"/>
      <c r="D30676" s="139"/>
      <c r="P30676" s="142"/>
      <c r="Q30676" s="142"/>
      <c r="R30676" s="142"/>
      <c r="S30676" s="139"/>
    </row>
    <row r="30677" spans="2:19" ht="15.75" customHeight="1" x14ac:dyDescent="0.25">
      <c r="B30677" s="106"/>
      <c r="C30677" s="106"/>
      <c r="D30677" s="139"/>
      <c r="P30677" s="142"/>
      <c r="Q30677" s="142"/>
      <c r="R30677" s="142"/>
      <c r="S30677" s="139"/>
    </row>
    <row r="30678" spans="2:19" ht="15.75" customHeight="1" x14ac:dyDescent="0.25">
      <c r="B30678" s="106"/>
      <c r="C30678" s="106"/>
      <c r="D30678" s="139"/>
      <c r="P30678" s="142"/>
      <c r="Q30678" s="142"/>
      <c r="R30678" s="142"/>
      <c r="S30678" s="139"/>
    </row>
    <row r="30679" spans="2:19" ht="15.75" customHeight="1" x14ac:dyDescent="0.25">
      <c r="B30679" s="106"/>
      <c r="C30679" s="106"/>
      <c r="D30679" s="139"/>
      <c r="P30679" s="142"/>
      <c r="Q30679" s="142"/>
      <c r="R30679" s="142"/>
      <c r="S30679" s="139"/>
    </row>
    <row r="30680" spans="2:19" ht="15.75" customHeight="1" x14ac:dyDescent="0.25">
      <c r="B30680" s="106"/>
      <c r="C30680" s="106"/>
      <c r="D30680" s="139"/>
      <c r="P30680" s="142"/>
      <c r="Q30680" s="142"/>
      <c r="R30680" s="142"/>
      <c r="S30680" s="139"/>
    </row>
    <row r="30681" spans="2:19" ht="15.75" customHeight="1" x14ac:dyDescent="0.25">
      <c r="B30681" s="106"/>
      <c r="C30681" s="106"/>
      <c r="D30681" s="139"/>
      <c r="P30681" s="142"/>
      <c r="Q30681" s="142"/>
      <c r="R30681" s="142"/>
      <c r="S30681" s="139"/>
    </row>
    <row r="30682" spans="2:19" ht="15.75" customHeight="1" x14ac:dyDescent="0.25">
      <c r="B30682" s="106"/>
      <c r="C30682" s="106"/>
      <c r="D30682" s="139"/>
      <c r="P30682" s="142"/>
      <c r="Q30682" s="142"/>
      <c r="R30682" s="142"/>
      <c r="S30682" s="139"/>
    </row>
    <row r="30683" spans="2:19" ht="15.75" customHeight="1" x14ac:dyDescent="0.25">
      <c r="B30683" s="106"/>
      <c r="C30683" s="106"/>
      <c r="D30683" s="139"/>
      <c r="P30683" s="142"/>
      <c r="Q30683" s="142"/>
      <c r="R30683" s="142"/>
      <c r="S30683" s="139"/>
    </row>
    <row r="30684" spans="2:19" ht="15.75" customHeight="1" x14ac:dyDescent="0.25">
      <c r="B30684" s="106"/>
      <c r="C30684" s="106"/>
      <c r="D30684" s="139"/>
      <c r="P30684" s="142"/>
      <c r="Q30684" s="142"/>
      <c r="R30684" s="142"/>
      <c r="S30684" s="139"/>
    </row>
    <row r="30685" spans="2:19" ht="15.75" customHeight="1" x14ac:dyDescent="0.25">
      <c r="B30685" s="106"/>
      <c r="C30685" s="106"/>
      <c r="D30685" s="139"/>
      <c r="P30685" s="142"/>
      <c r="Q30685" s="142"/>
      <c r="R30685" s="142"/>
      <c r="S30685" s="139"/>
    </row>
    <row r="30686" spans="2:19" ht="15.75" customHeight="1" x14ac:dyDescent="0.25">
      <c r="B30686" s="106"/>
      <c r="C30686" s="106"/>
      <c r="D30686" s="139"/>
      <c r="P30686" s="142"/>
      <c r="Q30686" s="142"/>
      <c r="R30686" s="142"/>
      <c r="S30686" s="139"/>
    </row>
    <row r="30687" spans="2:19" ht="15.75" customHeight="1" x14ac:dyDescent="0.25">
      <c r="B30687" s="106"/>
      <c r="C30687" s="106"/>
      <c r="D30687" s="139"/>
      <c r="P30687" s="142"/>
      <c r="Q30687" s="142"/>
      <c r="R30687" s="142"/>
      <c r="S30687" s="139"/>
    </row>
    <row r="30688" spans="2:19" ht="15.75" customHeight="1" x14ac:dyDescent="0.25">
      <c r="B30688" s="106"/>
      <c r="C30688" s="106"/>
      <c r="D30688" s="139"/>
      <c r="P30688" s="142"/>
      <c r="Q30688" s="142"/>
      <c r="R30688" s="142"/>
      <c r="S30688" s="139"/>
    </row>
    <row r="30689" spans="2:19" ht="15.75" customHeight="1" x14ac:dyDescent="0.25">
      <c r="B30689" s="106"/>
      <c r="C30689" s="106"/>
      <c r="D30689" s="139"/>
      <c r="P30689" s="142"/>
      <c r="Q30689" s="142"/>
      <c r="R30689" s="142"/>
      <c r="S30689" s="139"/>
    </row>
    <row r="30690" spans="2:19" ht="15.75" customHeight="1" x14ac:dyDescent="0.25">
      <c r="B30690" s="106"/>
      <c r="C30690" s="106"/>
      <c r="D30690" s="139"/>
      <c r="P30690" s="142"/>
      <c r="Q30690" s="142"/>
      <c r="R30690" s="142"/>
      <c r="S30690" s="139"/>
    </row>
    <row r="30691" spans="2:19" ht="15.75" customHeight="1" x14ac:dyDescent="0.25">
      <c r="B30691" s="106"/>
      <c r="C30691" s="106"/>
      <c r="D30691" s="139"/>
      <c r="P30691" s="142"/>
      <c r="Q30691" s="142"/>
      <c r="R30691" s="142"/>
      <c r="S30691" s="139"/>
    </row>
    <row r="30692" spans="2:19" ht="15.75" customHeight="1" x14ac:dyDescent="0.25">
      <c r="B30692" s="106"/>
      <c r="C30692" s="106"/>
      <c r="D30692" s="139"/>
      <c r="P30692" s="142"/>
      <c r="Q30692" s="142"/>
      <c r="R30692" s="142"/>
      <c r="S30692" s="139"/>
    </row>
    <row r="30693" spans="2:19" ht="15.75" customHeight="1" x14ac:dyDescent="0.25">
      <c r="B30693" s="106"/>
      <c r="C30693" s="106"/>
      <c r="D30693" s="139"/>
      <c r="P30693" s="142"/>
      <c r="Q30693" s="142"/>
      <c r="R30693" s="142"/>
      <c r="S30693" s="139"/>
    </row>
    <row r="30694" spans="2:19" ht="15.75" customHeight="1" x14ac:dyDescent="0.25">
      <c r="B30694" s="106"/>
      <c r="C30694" s="106"/>
      <c r="D30694" s="139"/>
      <c r="P30694" s="142"/>
      <c r="Q30694" s="142"/>
      <c r="R30694" s="142"/>
      <c r="S30694" s="139"/>
    </row>
    <row r="30695" spans="2:19" ht="15.75" customHeight="1" x14ac:dyDescent="0.25">
      <c r="B30695" s="106"/>
      <c r="C30695" s="106"/>
      <c r="D30695" s="139"/>
      <c r="P30695" s="142"/>
      <c r="Q30695" s="142"/>
      <c r="R30695" s="142"/>
      <c r="S30695" s="139"/>
    </row>
    <row r="30696" spans="2:19" ht="15.75" customHeight="1" x14ac:dyDescent="0.25">
      <c r="B30696" s="106"/>
      <c r="C30696" s="106"/>
      <c r="D30696" s="139"/>
      <c r="P30696" s="142"/>
      <c r="Q30696" s="142"/>
      <c r="R30696" s="142"/>
      <c r="S30696" s="139"/>
    </row>
    <row r="30697" spans="2:19" ht="15.75" customHeight="1" x14ac:dyDescent="0.25">
      <c r="B30697" s="106"/>
      <c r="C30697" s="106"/>
      <c r="D30697" s="139"/>
      <c r="P30697" s="142"/>
      <c r="Q30697" s="142"/>
      <c r="R30697" s="142"/>
      <c r="S30697" s="139"/>
    </row>
    <row r="30698" spans="2:19" ht="15.75" customHeight="1" x14ac:dyDescent="0.25">
      <c r="B30698" s="106"/>
      <c r="C30698" s="106"/>
      <c r="D30698" s="139"/>
      <c r="P30698" s="142"/>
      <c r="Q30698" s="142"/>
      <c r="R30698" s="142"/>
      <c r="S30698" s="139"/>
    </row>
    <row r="30699" spans="2:19" ht="15.75" customHeight="1" x14ac:dyDescent="0.25">
      <c r="B30699" s="106"/>
      <c r="C30699" s="106"/>
      <c r="D30699" s="139"/>
      <c r="P30699" s="142"/>
      <c r="Q30699" s="142"/>
      <c r="R30699" s="142"/>
      <c r="S30699" s="139"/>
    </row>
    <row r="30700" spans="2:19" ht="15.75" customHeight="1" x14ac:dyDescent="0.25">
      <c r="B30700" s="106"/>
      <c r="C30700" s="106"/>
      <c r="D30700" s="139"/>
      <c r="P30700" s="142"/>
      <c r="Q30700" s="142"/>
      <c r="R30700" s="142"/>
      <c r="S30700" s="139"/>
    </row>
    <row r="30701" spans="2:19" ht="15.75" customHeight="1" x14ac:dyDescent="0.25">
      <c r="B30701" s="106"/>
      <c r="C30701" s="106"/>
      <c r="D30701" s="139"/>
      <c r="P30701" s="142"/>
      <c r="Q30701" s="142"/>
      <c r="R30701" s="142"/>
      <c r="S30701" s="139"/>
    </row>
    <row r="30702" spans="2:19" ht="15.75" customHeight="1" x14ac:dyDescent="0.25">
      <c r="B30702" s="106"/>
      <c r="C30702" s="106"/>
      <c r="D30702" s="139"/>
      <c r="P30702" s="142"/>
      <c r="Q30702" s="142"/>
      <c r="R30702" s="142"/>
      <c r="S30702" s="139"/>
    </row>
    <row r="30703" spans="2:19" ht="15.75" customHeight="1" x14ac:dyDescent="0.25">
      <c r="B30703" s="106"/>
      <c r="C30703" s="106"/>
      <c r="D30703" s="139"/>
      <c r="P30703" s="142"/>
      <c r="Q30703" s="142"/>
      <c r="R30703" s="142"/>
      <c r="S30703" s="139"/>
    </row>
    <row r="30704" spans="2:19" ht="15.75" customHeight="1" x14ac:dyDescent="0.25">
      <c r="B30704" s="106"/>
      <c r="C30704" s="106"/>
      <c r="D30704" s="139"/>
      <c r="P30704" s="142"/>
      <c r="Q30704" s="142"/>
      <c r="R30704" s="142"/>
      <c r="S30704" s="139"/>
    </row>
    <row r="30705" spans="2:19" ht="15.75" customHeight="1" x14ac:dyDescent="0.25">
      <c r="B30705" s="106"/>
      <c r="C30705" s="106"/>
      <c r="D30705" s="139"/>
      <c r="P30705" s="142"/>
      <c r="Q30705" s="142"/>
      <c r="R30705" s="142"/>
      <c r="S30705" s="139"/>
    </row>
    <row r="30706" spans="2:19" ht="15.75" customHeight="1" x14ac:dyDescent="0.25">
      <c r="B30706" s="106"/>
      <c r="C30706" s="106"/>
      <c r="D30706" s="139"/>
      <c r="P30706" s="142"/>
      <c r="Q30706" s="142"/>
      <c r="R30706" s="142"/>
      <c r="S30706" s="139"/>
    </row>
    <row r="30707" spans="2:19" ht="15.75" customHeight="1" x14ac:dyDescent="0.25">
      <c r="B30707" s="106"/>
      <c r="C30707" s="106"/>
      <c r="D30707" s="139"/>
      <c r="P30707" s="142"/>
      <c r="Q30707" s="142"/>
      <c r="R30707" s="142"/>
      <c r="S30707" s="139"/>
    </row>
    <row r="30708" spans="2:19" ht="15.75" customHeight="1" x14ac:dyDescent="0.25">
      <c r="B30708" s="106"/>
      <c r="C30708" s="106"/>
      <c r="D30708" s="139"/>
      <c r="P30708" s="142"/>
      <c r="Q30708" s="142"/>
      <c r="R30708" s="142"/>
      <c r="S30708" s="139"/>
    </row>
    <row r="30709" spans="2:19" ht="15.75" customHeight="1" x14ac:dyDescent="0.25">
      <c r="B30709" s="106"/>
      <c r="C30709" s="106"/>
      <c r="D30709" s="139"/>
      <c r="P30709" s="142"/>
      <c r="Q30709" s="142"/>
      <c r="R30709" s="142"/>
      <c r="S30709" s="139"/>
    </row>
    <row r="30710" spans="2:19" ht="15.75" customHeight="1" x14ac:dyDescent="0.25">
      <c r="B30710" s="106"/>
      <c r="C30710" s="106"/>
      <c r="D30710" s="139"/>
      <c r="P30710" s="142"/>
      <c r="Q30710" s="142"/>
      <c r="R30710" s="142"/>
      <c r="S30710" s="139"/>
    </row>
    <row r="30711" spans="2:19" ht="15.75" customHeight="1" x14ac:dyDescent="0.25">
      <c r="B30711" s="106"/>
      <c r="C30711" s="106"/>
      <c r="D30711" s="139"/>
      <c r="P30711" s="142"/>
      <c r="Q30711" s="142"/>
      <c r="R30711" s="142"/>
      <c r="S30711" s="139"/>
    </row>
    <row r="30712" spans="2:19" ht="15.75" customHeight="1" x14ac:dyDescent="0.25">
      <c r="B30712" s="106"/>
      <c r="C30712" s="106"/>
      <c r="D30712" s="139"/>
      <c r="P30712" s="142"/>
      <c r="Q30712" s="142"/>
      <c r="R30712" s="142"/>
      <c r="S30712" s="139"/>
    </row>
    <row r="30713" spans="2:19" ht="15.75" customHeight="1" x14ac:dyDescent="0.25">
      <c r="B30713" s="106"/>
      <c r="C30713" s="106"/>
      <c r="D30713" s="139"/>
      <c r="P30713" s="142"/>
      <c r="Q30713" s="142"/>
      <c r="R30713" s="142"/>
      <c r="S30713" s="139"/>
    </row>
    <row r="30714" spans="2:19" ht="15.75" customHeight="1" x14ac:dyDescent="0.25">
      <c r="B30714" s="106"/>
      <c r="C30714" s="106"/>
      <c r="D30714" s="139"/>
      <c r="P30714" s="142"/>
      <c r="Q30714" s="142"/>
      <c r="R30714" s="142"/>
      <c r="S30714" s="139"/>
    </row>
    <row r="30715" spans="2:19" ht="15.75" customHeight="1" x14ac:dyDescent="0.25">
      <c r="B30715" s="106"/>
      <c r="C30715" s="106"/>
      <c r="D30715" s="139"/>
      <c r="P30715" s="142"/>
      <c r="Q30715" s="142"/>
      <c r="R30715" s="142"/>
      <c r="S30715" s="139"/>
    </row>
    <row r="30716" spans="2:19" ht="15.75" customHeight="1" x14ac:dyDescent="0.25">
      <c r="B30716" s="106"/>
      <c r="C30716" s="106"/>
      <c r="D30716" s="139"/>
      <c r="P30716" s="142"/>
      <c r="Q30716" s="142"/>
      <c r="R30716" s="142"/>
      <c r="S30716" s="139"/>
    </row>
    <row r="30717" spans="2:19" ht="15.75" customHeight="1" x14ac:dyDescent="0.25">
      <c r="B30717" s="106"/>
      <c r="C30717" s="106"/>
      <c r="D30717" s="139"/>
      <c r="P30717" s="142"/>
      <c r="Q30717" s="142"/>
      <c r="R30717" s="142"/>
      <c r="S30717" s="139"/>
    </row>
    <row r="30718" spans="2:19" ht="15.75" customHeight="1" x14ac:dyDescent="0.25">
      <c r="B30718" s="106"/>
      <c r="C30718" s="106"/>
      <c r="D30718" s="139"/>
      <c r="P30718" s="142"/>
      <c r="Q30718" s="142"/>
      <c r="R30718" s="142"/>
      <c r="S30718" s="139"/>
    </row>
    <row r="30719" spans="2:19" ht="15.75" customHeight="1" x14ac:dyDescent="0.25">
      <c r="B30719" s="106"/>
      <c r="C30719" s="106"/>
      <c r="D30719" s="139"/>
      <c r="P30719" s="142"/>
      <c r="Q30719" s="142"/>
      <c r="R30719" s="142"/>
      <c r="S30719" s="139"/>
    </row>
    <row r="30720" spans="2:19" ht="15.75" customHeight="1" x14ac:dyDescent="0.25">
      <c r="B30720" s="106"/>
      <c r="C30720" s="106"/>
      <c r="D30720" s="139"/>
      <c r="P30720" s="142"/>
      <c r="Q30720" s="142"/>
      <c r="R30720" s="142"/>
      <c r="S30720" s="139"/>
    </row>
    <row r="30721" spans="2:19" ht="15.75" customHeight="1" x14ac:dyDescent="0.25">
      <c r="B30721" s="106"/>
      <c r="C30721" s="106"/>
      <c r="D30721" s="139"/>
      <c r="P30721" s="142"/>
      <c r="Q30721" s="142"/>
      <c r="R30721" s="142"/>
      <c r="S30721" s="139"/>
    </row>
    <row r="30722" spans="2:19" ht="15.75" customHeight="1" x14ac:dyDescent="0.25">
      <c r="B30722" s="106"/>
      <c r="C30722" s="106"/>
      <c r="D30722" s="139"/>
      <c r="P30722" s="142"/>
      <c r="Q30722" s="142"/>
      <c r="R30722" s="142"/>
      <c r="S30722" s="139"/>
    </row>
    <row r="30723" spans="2:19" ht="15.75" customHeight="1" x14ac:dyDescent="0.25">
      <c r="B30723" s="106"/>
      <c r="C30723" s="106"/>
      <c r="D30723" s="139"/>
      <c r="P30723" s="142"/>
      <c r="Q30723" s="142"/>
      <c r="R30723" s="142"/>
      <c r="S30723" s="139"/>
    </row>
    <row r="30724" spans="2:19" ht="15.75" customHeight="1" x14ac:dyDescent="0.25">
      <c r="B30724" s="106"/>
      <c r="C30724" s="106"/>
      <c r="D30724" s="139"/>
      <c r="P30724" s="142"/>
      <c r="Q30724" s="142"/>
      <c r="R30724" s="142"/>
      <c r="S30724" s="139"/>
    </row>
    <row r="30725" spans="2:19" ht="15.75" customHeight="1" x14ac:dyDescent="0.25">
      <c r="B30725" s="106"/>
      <c r="C30725" s="106"/>
      <c r="D30725" s="139"/>
      <c r="P30725" s="142"/>
      <c r="Q30725" s="142"/>
      <c r="R30725" s="142"/>
      <c r="S30725" s="139"/>
    </row>
    <row r="30726" spans="2:19" ht="15.75" customHeight="1" x14ac:dyDescent="0.25">
      <c r="B30726" s="106"/>
      <c r="C30726" s="106"/>
      <c r="D30726" s="139"/>
      <c r="P30726" s="142"/>
      <c r="Q30726" s="142"/>
      <c r="R30726" s="142"/>
      <c r="S30726" s="139"/>
    </row>
    <row r="30727" spans="2:19" ht="15.75" customHeight="1" x14ac:dyDescent="0.25">
      <c r="B30727" s="106"/>
      <c r="C30727" s="106"/>
      <c r="D30727" s="139"/>
      <c r="P30727" s="142"/>
      <c r="Q30727" s="142"/>
      <c r="R30727" s="142"/>
      <c r="S30727" s="139"/>
    </row>
    <row r="30728" spans="2:19" ht="15.75" customHeight="1" x14ac:dyDescent="0.25">
      <c r="B30728" s="106"/>
      <c r="C30728" s="106"/>
      <c r="D30728" s="139"/>
      <c r="P30728" s="142"/>
      <c r="Q30728" s="142"/>
      <c r="R30728" s="142"/>
      <c r="S30728" s="139"/>
    </row>
    <row r="30729" spans="2:19" ht="15.75" customHeight="1" x14ac:dyDescent="0.25">
      <c r="B30729" s="106"/>
      <c r="C30729" s="106"/>
      <c r="D30729" s="139"/>
      <c r="P30729" s="142"/>
      <c r="Q30729" s="142"/>
      <c r="R30729" s="142"/>
      <c r="S30729" s="139"/>
    </row>
    <row r="30730" spans="2:19" ht="15.75" customHeight="1" x14ac:dyDescent="0.25">
      <c r="B30730" s="106"/>
      <c r="C30730" s="106"/>
      <c r="D30730" s="139"/>
      <c r="P30730" s="142"/>
      <c r="Q30730" s="142"/>
      <c r="R30730" s="142"/>
      <c r="S30730" s="139"/>
    </row>
    <row r="30731" spans="2:19" ht="15.75" customHeight="1" x14ac:dyDescent="0.25">
      <c r="B30731" s="106"/>
      <c r="C30731" s="106"/>
      <c r="D30731" s="139"/>
      <c r="P30731" s="142"/>
      <c r="Q30731" s="142"/>
      <c r="R30731" s="142"/>
      <c r="S30731" s="139"/>
    </row>
    <row r="30732" spans="2:19" ht="15.75" customHeight="1" x14ac:dyDescent="0.25">
      <c r="B30732" s="106"/>
      <c r="C30732" s="106"/>
      <c r="D30732" s="139"/>
      <c r="P30732" s="142"/>
      <c r="Q30732" s="142"/>
      <c r="R30732" s="142"/>
      <c r="S30732" s="139"/>
    </row>
    <row r="30733" spans="2:19" ht="15.75" customHeight="1" x14ac:dyDescent="0.25">
      <c r="B30733" s="106"/>
      <c r="C30733" s="106"/>
      <c r="D30733" s="139"/>
      <c r="P30733" s="142"/>
      <c r="Q30733" s="142"/>
      <c r="R30733" s="142"/>
      <c r="S30733" s="139"/>
    </row>
    <row r="30734" spans="2:19" ht="15.75" customHeight="1" x14ac:dyDescent="0.25">
      <c r="B30734" s="106"/>
      <c r="C30734" s="106"/>
      <c r="D30734" s="139"/>
      <c r="P30734" s="142"/>
      <c r="Q30734" s="142"/>
      <c r="R30734" s="142"/>
      <c r="S30734" s="139"/>
    </row>
    <row r="30735" spans="2:19" ht="15.75" customHeight="1" x14ac:dyDescent="0.25">
      <c r="B30735" s="106"/>
      <c r="C30735" s="106"/>
      <c r="D30735" s="139"/>
      <c r="P30735" s="142"/>
      <c r="Q30735" s="142"/>
      <c r="R30735" s="142"/>
      <c r="S30735" s="139"/>
    </row>
    <row r="30736" spans="2:19" ht="15.75" customHeight="1" x14ac:dyDescent="0.25">
      <c r="B30736" s="106"/>
      <c r="C30736" s="106"/>
      <c r="D30736" s="139"/>
      <c r="P30736" s="142"/>
      <c r="Q30736" s="142"/>
      <c r="R30736" s="142"/>
      <c r="S30736" s="139"/>
    </row>
    <row r="30737" spans="2:19" ht="15.75" customHeight="1" x14ac:dyDescent="0.25">
      <c r="B30737" s="106"/>
      <c r="C30737" s="106"/>
      <c r="D30737" s="139"/>
      <c r="P30737" s="142"/>
      <c r="Q30737" s="142"/>
      <c r="R30737" s="142"/>
      <c r="S30737" s="139"/>
    </row>
    <row r="30738" spans="2:19" ht="15.75" customHeight="1" x14ac:dyDescent="0.25">
      <c r="B30738" s="106"/>
      <c r="C30738" s="106"/>
      <c r="D30738" s="139"/>
      <c r="P30738" s="142"/>
      <c r="Q30738" s="142"/>
      <c r="R30738" s="142"/>
      <c r="S30738" s="139"/>
    </row>
    <row r="30739" spans="2:19" ht="15.75" customHeight="1" x14ac:dyDescent="0.25">
      <c r="B30739" s="106"/>
      <c r="C30739" s="106"/>
      <c r="D30739" s="139"/>
      <c r="P30739" s="142"/>
      <c r="Q30739" s="142"/>
      <c r="R30739" s="142"/>
      <c r="S30739" s="139"/>
    </row>
    <row r="30740" spans="2:19" ht="15.75" customHeight="1" x14ac:dyDescent="0.25">
      <c r="B30740" s="106"/>
      <c r="C30740" s="106"/>
      <c r="D30740" s="139"/>
      <c r="P30740" s="142"/>
      <c r="Q30740" s="142"/>
      <c r="R30740" s="142"/>
      <c r="S30740" s="139"/>
    </row>
    <row r="30741" spans="2:19" ht="15.75" customHeight="1" x14ac:dyDescent="0.25">
      <c r="B30741" s="106"/>
      <c r="C30741" s="106"/>
      <c r="D30741" s="139"/>
      <c r="P30741" s="142"/>
      <c r="Q30741" s="142"/>
      <c r="R30741" s="142"/>
      <c r="S30741" s="139"/>
    </row>
    <row r="30742" spans="2:19" ht="15.75" customHeight="1" x14ac:dyDescent="0.25">
      <c r="B30742" s="106"/>
      <c r="C30742" s="106"/>
      <c r="D30742" s="139"/>
      <c r="P30742" s="142"/>
      <c r="Q30742" s="142"/>
      <c r="R30742" s="142"/>
      <c r="S30742" s="139"/>
    </row>
    <row r="30743" spans="2:19" ht="15.75" customHeight="1" x14ac:dyDescent="0.25">
      <c r="B30743" s="106"/>
      <c r="C30743" s="106"/>
      <c r="D30743" s="139"/>
      <c r="P30743" s="142"/>
      <c r="Q30743" s="142"/>
      <c r="R30743" s="142"/>
      <c r="S30743" s="139"/>
    </row>
    <row r="30744" spans="2:19" ht="15.75" customHeight="1" x14ac:dyDescent="0.25">
      <c r="B30744" s="106"/>
      <c r="C30744" s="106"/>
      <c r="D30744" s="139"/>
      <c r="P30744" s="142"/>
      <c r="Q30744" s="142"/>
      <c r="R30744" s="142"/>
      <c r="S30744" s="139"/>
    </row>
    <row r="30745" spans="2:19" ht="15.75" customHeight="1" x14ac:dyDescent="0.25">
      <c r="B30745" s="106"/>
      <c r="C30745" s="106"/>
      <c r="D30745" s="139"/>
      <c r="P30745" s="142"/>
      <c r="Q30745" s="142"/>
      <c r="R30745" s="142"/>
      <c r="S30745" s="139"/>
    </row>
    <row r="30746" spans="2:19" ht="15.75" customHeight="1" x14ac:dyDescent="0.25">
      <c r="B30746" s="106"/>
      <c r="C30746" s="106"/>
      <c r="D30746" s="139"/>
      <c r="P30746" s="142"/>
      <c r="Q30746" s="142"/>
      <c r="R30746" s="142"/>
      <c r="S30746" s="139"/>
    </row>
    <row r="30747" spans="2:19" ht="15.75" customHeight="1" x14ac:dyDescent="0.25">
      <c r="B30747" s="106"/>
      <c r="C30747" s="106"/>
      <c r="D30747" s="139"/>
      <c r="P30747" s="142"/>
      <c r="Q30747" s="142"/>
      <c r="R30747" s="142"/>
      <c r="S30747" s="139"/>
    </row>
    <row r="30748" spans="2:19" ht="15.75" customHeight="1" x14ac:dyDescent="0.25">
      <c r="B30748" s="106"/>
      <c r="C30748" s="106"/>
      <c r="D30748" s="139"/>
      <c r="P30748" s="142"/>
      <c r="Q30748" s="142"/>
      <c r="R30748" s="142"/>
      <c r="S30748" s="139"/>
    </row>
    <row r="30749" spans="2:19" ht="15.75" customHeight="1" x14ac:dyDescent="0.25">
      <c r="B30749" s="106"/>
      <c r="C30749" s="106"/>
      <c r="D30749" s="139"/>
      <c r="P30749" s="142"/>
      <c r="Q30749" s="142"/>
      <c r="R30749" s="142"/>
      <c r="S30749" s="139"/>
    </row>
    <row r="30750" spans="2:19" ht="15.75" customHeight="1" x14ac:dyDescent="0.25">
      <c r="B30750" s="106"/>
      <c r="C30750" s="106"/>
      <c r="D30750" s="139"/>
      <c r="P30750" s="142"/>
      <c r="Q30750" s="142"/>
      <c r="R30750" s="142"/>
      <c r="S30750" s="139"/>
    </row>
    <row r="30751" spans="2:19" ht="15.75" customHeight="1" x14ac:dyDescent="0.25">
      <c r="B30751" s="106"/>
      <c r="C30751" s="106"/>
      <c r="D30751" s="139"/>
      <c r="P30751" s="142"/>
      <c r="Q30751" s="142"/>
      <c r="R30751" s="142"/>
      <c r="S30751" s="139"/>
    </row>
    <row r="30752" spans="2:19" ht="15.75" customHeight="1" x14ac:dyDescent="0.25">
      <c r="B30752" s="106"/>
      <c r="C30752" s="106"/>
      <c r="D30752" s="139"/>
      <c r="P30752" s="142"/>
      <c r="Q30752" s="142"/>
      <c r="R30752" s="142"/>
      <c r="S30752" s="139"/>
    </row>
    <row r="30753" spans="2:19" ht="15.75" customHeight="1" x14ac:dyDescent="0.25">
      <c r="B30753" s="106"/>
      <c r="C30753" s="106"/>
      <c r="D30753" s="139"/>
      <c r="P30753" s="142"/>
      <c r="Q30753" s="142"/>
      <c r="R30753" s="142"/>
      <c r="S30753" s="139"/>
    </row>
    <row r="30754" spans="2:19" ht="15.75" customHeight="1" x14ac:dyDescent="0.25">
      <c r="B30754" s="106"/>
      <c r="C30754" s="106"/>
      <c r="D30754" s="139"/>
      <c r="P30754" s="142"/>
      <c r="Q30754" s="142"/>
      <c r="R30754" s="142"/>
      <c r="S30754" s="139"/>
    </row>
    <row r="30755" spans="2:19" ht="15.75" customHeight="1" x14ac:dyDescent="0.25">
      <c r="B30755" s="106"/>
      <c r="C30755" s="106"/>
      <c r="D30755" s="139"/>
      <c r="P30755" s="142"/>
      <c r="Q30755" s="142"/>
      <c r="R30755" s="142"/>
      <c r="S30755" s="139"/>
    </row>
    <row r="30756" spans="2:19" ht="15.75" customHeight="1" x14ac:dyDescent="0.25">
      <c r="B30756" s="106"/>
      <c r="C30756" s="106"/>
      <c r="D30756" s="139"/>
      <c r="P30756" s="142"/>
      <c r="Q30756" s="142"/>
      <c r="R30756" s="142"/>
      <c r="S30756" s="139"/>
    </row>
    <row r="30757" spans="2:19" ht="15.75" customHeight="1" x14ac:dyDescent="0.25">
      <c r="B30757" s="106"/>
      <c r="C30757" s="106"/>
      <c r="D30757" s="139"/>
      <c r="P30757" s="142"/>
      <c r="Q30757" s="142"/>
      <c r="R30757" s="142"/>
      <c r="S30757" s="139"/>
    </row>
    <row r="30758" spans="2:19" ht="15.75" customHeight="1" x14ac:dyDescent="0.25">
      <c r="B30758" s="106"/>
      <c r="C30758" s="106"/>
      <c r="D30758" s="139"/>
      <c r="P30758" s="142"/>
      <c r="Q30758" s="142"/>
      <c r="R30758" s="142"/>
      <c r="S30758" s="139"/>
    </row>
    <row r="30759" spans="2:19" ht="15.75" customHeight="1" x14ac:dyDescent="0.25">
      <c r="B30759" s="106"/>
      <c r="C30759" s="106"/>
      <c r="D30759" s="139"/>
      <c r="P30759" s="142"/>
      <c r="Q30759" s="142"/>
      <c r="R30759" s="142"/>
      <c r="S30759" s="139"/>
    </row>
    <row r="30760" spans="2:19" ht="15.75" customHeight="1" x14ac:dyDescent="0.25">
      <c r="B30760" s="106"/>
      <c r="C30760" s="106"/>
      <c r="D30760" s="139"/>
      <c r="P30760" s="142"/>
      <c r="Q30760" s="142"/>
      <c r="R30760" s="142"/>
      <c r="S30760" s="139"/>
    </row>
    <row r="30761" spans="2:19" ht="15.75" customHeight="1" x14ac:dyDescent="0.25">
      <c r="B30761" s="106"/>
      <c r="C30761" s="106"/>
      <c r="D30761" s="139"/>
      <c r="P30761" s="142"/>
      <c r="Q30761" s="142"/>
      <c r="R30761" s="142"/>
      <c r="S30761" s="139"/>
    </row>
    <row r="30762" spans="2:19" ht="15.75" customHeight="1" x14ac:dyDescent="0.25">
      <c r="B30762" s="106"/>
      <c r="C30762" s="106"/>
      <c r="D30762" s="139"/>
      <c r="P30762" s="142"/>
      <c r="Q30762" s="142"/>
      <c r="R30762" s="142"/>
      <c r="S30762" s="139"/>
    </row>
    <row r="30763" spans="2:19" ht="15.75" customHeight="1" x14ac:dyDescent="0.25">
      <c r="B30763" s="106"/>
      <c r="C30763" s="106"/>
      <c r="D30763" s="139"/>
      <c r="P30763" s="142"/>
      <c r="Q30763" s="142"/>
      <c r="R30763" s="142"/>
      <c r="S30763" s="139"/>
    </row>
    <row r="30764" spans="2:19" ht="15.75" customHeight="1" x14ac:dyDescent="0.25">
      <c r="B30764" s="106"/>
      <c r="C30764" s="106"/>
      <c r="D30764" s="139"/>
      <c r="P30764" s="142"/>
      <c r="Q30764" s="142"/>
      <c r="R30764" s="142"/>
      <c r="S30764" s="139"/>
    </row>
    <row r="30765" spans="2:19" ht="15.75" customHeight="1" x14ac:dyDescent="0.25">
      <c r="B30765" s="106"/>
      <c r="C30765" s="106"/>
      <c r="D30765" s="139"/>
      <c r="P30765" s="142"/>
      <c r="Q30765" s="142"/>
      <c r="R30765" s="142"/>
      <c r="S30765" s="139"/>
    </row>
    <row r="30766" spans="2:19" ht="15.75" customHeight="1" x14ac:dyDescent="0.25">
      <c r="B30766" s="106"/>
      <c r="C30766" s="106"/>
      <c r="D30766" s="139"/>
      <c r="P30766" s="142"/>
      <c r="Q30766" s="142"/>
      <c r="R30766" s="142"/>
      <c r="S30766" s="139"/>
    </row>
    <row r="30767" spans="2:19" ht="15.75" customHeight="1" x14ac:dyDescent="0.25">
      <c r="B30767" s="106"/>
      <c r="C30767" s="106"/>
      <c r="D30767" s="139"/>
      <c r="P30767" s="142"/>
      <c r="Q30767" s="142"/>
      <c r="R30767" s="142"/>
      <c r="S30767" s="139"/>
    </row>
    <row r="30768" spans="2:19" ht="15.75" customHeight="1" x14ac:dyDescent="0.25">
      <c r="B30768" s="106"/>
      <c r="C30768" s="106"/>
      <c r="D30768" s="139"/>
      <c r="P30768" s="142"/>
      <c r="Q30768" s="142"/>
      <c r="R30768" s="142"/>
      <c r="S30768" s="139"/>
    </row>
    <row r="30769" spans="2:19" ht="15.75" customHeight="1" x14ac:dyDescent="0.25">
      <c r="B30769" s="106"/>
      <c r="C30769" s="106"/>
      <c r="D30769" s="139"/>
      <c r="P30769" s="142"/>
      <c r="Q30769" s="142"/>
      <c r="R30769" s="142"/>
      <c r="S30769" s="139"/>
    </row>
    <row r="30770" spans="2:19" ht="15.75" customHeight="1" x14ac:dyDescent="0.25">
      <c r="B30770" s="106"/>
      <c r="C30770" s="106"/>
      <c r="D30770" s="139"/>
      <c r="P30770" s="142"/>
      <c r="Q30770" s="142"/>
      <c r="R30770" s="142"/>
      <c r="S30770" s="139"/>
    </row>
    <row r="30771" spans="2:19" ht="15.75" customHeight="1" x14ac:dyDescent="0.25">
      <c r="B30771" s="106"/>
      <c r="C30771" s="106"/>
      <c r="D30771" s="139"/>
      <c r="P30771" s="142"/>
      <c r="Q30771" s="142"/>
      <c r="R30771" s="142"/>
      <c r="S30771" s="139"/>
    </row>
    <row r="30772" spans="2:19" ht="15.75" customHeight="1" x14ac:dyDescent="0.25">
      <c r="B30772" s="106"/>
      <c r="C30772" s="106"/>
      <c r="D30772" s="139"/>
      <c r="P30772" s="142"/>
      <c r="Q30772" s="142"/>
      <c r="R30772" s="142"/>
      <c r="S30772" s="139"/>
    </row>
    <row r="30773" spans="2:19" ht="15.75" customHeight="1" x14ac:dyDescent="0.25">
      <c r="B30773" s="106"/>
      <c r="C30773" s="106"/>
      <c r="D30773" s="139"/>
      <c r="P30773" s="142"/>
      <c r="Q30773" s="142"/>
      <c r="R30773" s="142"/>
      <c r="S30773" s="139"/>
    </row>
    <row r="30774" spans="2:19" ht="15.75" customHeight="1" x14ac:dyDescent="0.25">
      <c r="B30774" s="106"/>
      <c r="C30774" s="106"/>
      <c r="D30774" s="139"/>
      <c r="P30774" s="142"/>
      <c r="Q30774" s="142"/>
      <c r="R30774" s="142"/>
      <c r="S30774" s="139"/>
    </row>
    <row r="30775" spans="2:19" ht="15.75" customHeight="1" x14ac:dyDescent="0.25">
      <c r="B30775" s="106"/>
      <c r="C30775" s="106"/>
      <c r="D30775" s="139"/>
      <c r="P30775" s="142"/>
      <c r="Q30775" s="142"/>
      <c r="R30775" s="142"/>
      <c r="S30775" s="139"/>
    </row>
    <row r="30776" spans="2:19" ht="15.75" customHeight="1" x14ac:dyDescent="0.25">
      <c r="B30776" s="106"/>
      <c r="C30776" s="106"/>
      <c r="D30776" s="139"/>
      <c r="P30776" s="142"/>
      <c r="Q30776" s="142"/>
      <c r="R30776" s="142"/>
      <c r="S30776" s="139"/>
    </row>
    <row r="30777" spans="2:19" ht="15.75" customHeight="1" x14ac:dyDescent="0.25">
      <c r="B30777" s="106"/>
      <c r="C30777" s="106"/>
      <c r="D30777" s="139"/>
      <c r="P30777" s="142"/>
      <c r="Q30777" s="142"/>
      <c r="R30777" s="142"/>
      <c r="S30777" s="139"/>
    </row>
    <row r="30778" spans="2:19" ht="15.75" customHeight="1" x14ac:dyDescent="0.25">
      <c r="B30778" s="106"/>
      <c r="C30778" s="106"/>
      <c r="D30778" s="139"/>
      <c r="P30778" s="142"/>
      <c r="Q30778" s="142"/>
      <c r="R30778" s="142"/>
      <c r="S30778" s="139"/>
    </row>
    <row r="30779" spans="2:19" ht="15.75" customHeight="1" x14ac:dyDescent="0.25">
      <c r="B30779" s="106"/>
      <c r="C30779" s="106"/>
      <c r="D30779" s="139"/>
      <c r="P30779" s="142"/>
      <c r="Q30779" s="142"/>
      <c r="R30779" s="142"/>
      <c r="S30779" s="139"/>
    </row>
    <row r="30780" spans="2:19" ht="15.75" customHeight="1" x14ac:dyDescent="0.25">
      <c r="B30780" s="106"/>
      <c r="C30780" s="106"/>
      <c r="D30780" s="139"/>
      <c r="P30780" s="142"/>
      <c r="Q30780" s="142"/>
      <c r="R30780" s="142"/>
      <c r="S30780" s="139"/>
    </row>
    <row r="30781" spans="2:19" ht="15.75" customHeight="1" x14ac:dyDescent="0.25">
      <c r="B30781" s="106"/>
      <c r="C30781" s="106"/>
      <c r="D30781" s="139"/>
      <c r="P30781" s="142"/>
      <c r="Q30781" s="142"/>
      <c r="R30781" s="142"/>
      <c r="S30781" s="139"/>
    </row>
    <row r="30782" spans="2:19" ht="15.75" customHeight="1" x14ac:dyDescent="0.25">
      <c r="B30782" s="106"/>
      <c r="C30782" s="106"/>
      <c r="D30782" s="139"/>
      <c r="P30782" s="142"/>
      <c r="Q30782" s="142"/>
      <c r="R30782" s="142"/>
      <c r="S30782" s="139"/>
    </row>
    <row r="30783" spans="2:19" ht="15.75" customHeight="1" x14ac:dyDescent="0.25">
      <c r="B30783" s="106"/>
      <c r="C30783" s="106"/>
      <c r="D30783" s="139"/>
      <c r="P30783" s="142"/>
      <c r="Q30783" s="142"/>
      <c r="R30783" s="142"/>
      <c r="S30783" s="139"/>
    </row>
    <row r="30784" spans="2:19" ht="15.75" customHeight="1" x14ac:dyDescent="0.25">
      <c r="B30784" s="106"/>
      <c r="C30784" s="106"/>
      <c r="D30784" s="139"/>
      <c r="P30784" s="142"/>
      <c r="Q30784" s="142"/>
      <c r="R30784" s="142"/>
      <c r="S30784" s="139"/>
    </row>
    <row r="30785" spans="2:19" ht="15.75" customHeight="1" x14ac:dyDescent="0.25">
      <c r="B30785" s="106"/>
      <c r="C30785" s="106"/>
      <c r="D30785" s="139"/>
      <c r="P30785" s="142"/>
      <c r="Q30785" s="142"/>
      <c r="R30785" s="142"/>
      <c r="S30785" s="139"/>
    </row>
    <row r="30786" spans="2:19" ht="15.75" customHeight="1" x14ac:dyDescent="0.25">
      <c r="B30786" s="106"/>
      <c r="C30786" s="106"/>
      <c r="D30786" s="139"/>
      <c r="P30786" s="142"/>
      <c r="Q30786" s="142"/>
      <c r="R30786" s="142"/>
      <c r="S30786" s="139"/>
    </row>
    <row r="30787" spans="2:19" ht="15.75" customHeight="1" x14ac:dyDescent="0.25">
      <c r="B30787" s="106"/>
      <c r="C30787" s="106"/>
      <c r="D30787" s="139"/>
      <c r="P30787" s="142"/>
      <c r="Q30787" s="142"/>
      <c r="R30787" s="142"/>
      <c r="S30787" s="139"/>
    </row>
    <row r="30788" spans="2:19" ht="15.75" customHeight="1" x14ac:dyDescent="0.25">
      <c r="B30788" s="106"/>
      <c r="C30788" s="106"/>
      <c r="D30788" s="139"/>
      <c r="P30788" s="142"/>
      <c r="Q30788" s="142"/>
      <c r="R30788" s="142"/>
      <c r="S30788" s="139"/>
    </row>
    <row r="30789" spans="2:19" ht="15.75" customHeight="1" x14ac:dyDescent="0.25">
      <c r="B30789" s="106"/>
      <c r="C30789" s="106"/>
      <c r="D30789" s="139"/>
      <c r="P30789" s="142"/>
      <c r="Q30789" s="142"/>
      <c r="R30789" s="142"/>
      <c r="S30789" s="139"/>
    </row>
    <row r="30790" spans="2:19" ht="15.75" customHeight="1" x14ac:dyDescent="0.25">
      <c r="B30790" s="106"/>
      <c r="C30790" s="106"/>
      <c r="D30790" s="139"/>
      <c r="P30790" s="142"/>
      <c r="Q30790" s="142"/>
      <c r="R30790" s="142"/>
      <c r="S30790" s="139"/>
    </row>
    <row r="30791" spans="2:19" ht="15.75" customHeight="1" x14ac:dyDescent="0.25">
      <c r="B30791" s="106"/>
      <c r="C30791" s="106"/>
      <c r="D30791" s="139"/>
      <c r="P30791" s="142"/>
      <c r="Q30791" s="142"/>
      <c r="R30791" s="142"/>
      <c r="S30791" s="139"/>
    </row>
    <row r="30792" spans="2:19" ht="15.75" customHeight="1" x14ac:dyDescent="0.25">
      <c r="B30792" s="106"/>
      <c r="C30792" s="106"/>
      <c r="D30792" s="139"/>
      <c r="P30792" s="142"/>
      <c r="Q30792" s="142"/>
      <c r="R30792" s="142"/>
      <c r="S30792" s="139"/>
    </row>
    <row r="30793" spans="2:19" ht="15.75" customHeight="1" x14ac:dyDescent="0.25">
      <c r="B30793" s="106"/>
      <c r="C30793" s="106"/>
      <c r="D30793" s="139"/>
      <c r="P30793" s="142"/>
      <c r="Q30793" s="142"/>
      <c r="R30793" s="142"/>
      <c r="S30793" s="139"/>
    </row>
    <row r="30794" spans="2:19" ht="15.75" customHeight="1" x14ac:dyDescent="0.25">
      <c r="B30794" s="106"/>
      <c r="C30794" s="106"/>
      <c r="D30794" s="139"/>
      <c r="P30794" s="142"/>
      <c r="Q30794" s="142"/>
      <c r="R30794" s="142"/>
      <c r="S30794" s="139"/>
    </row>
    <row r="30795" spans="2:19" ht="15.75" customHeight="1" x14ac:dyDescent="0.25">
      <c r="B30795" s="106"/>
      <c r="C30795" s="106"/>
      <c r="D30795" s="139"/>
      <c r="P30795" s="142"/>
      <c r="Q30795" s="142"/>
      <c r="R30795" s="142"/>
      <c r="S30795" s="139"/>
    </row>
    <row r="30796" spans="2:19" ht="15.75" customHeight="1" x14ac:dyDescent="0.25">
      <c r="B30796" s="106"/>
      <c r="C30796" s="106"/>
      <c r="D30796" s="139"/>
      <c r="P30796" s="142"/>
      <c r="Q30796" s="142"/>
      <c r="R30796" s="142"/>
      <c r="S30796" s="139"/>
    </row>
    <row r="30797" spans="2:19" ht="15.75" customHeight="1" x14ac:dyDescent="0.25">
      <c r="B30797" s="106"/>
      <c r="C30797" s="106"/>
      <c r="D30797" s="139"/>
      <c r="P30797" s="142"/>
      <c r="Q30797" s="142"/>
      <c r="R30797" s="142"/>
      <c r="S30797" s="139"/>
    </row>
    <row r="30798" spans="2:19" ht="15.75" customHeight="1" x14ac:dyDescent="0.25">
      <c r="B30798" s="106"/>
      <c r="C30798" s="106"/>
      <c r="D30798" s="139"/>
      <c r="P30798" s="142"/>
      <c r="Q30798" s="142"/>
      <c r="R30798" s="142"/>
      <c r="S30798" s="139"/>
    </row>
    <row r="30799" spans="2:19" ht="15.75" customHeight="1" x14ac:dyDescent="0.25">
      <c r="B30799" s="106"/>
      <c r="C30799" s="106"/>
      <c r="D30799" s="139"/>
      <c r="P30799" s="142"/>
      <c r="Q30799" s="142"/>
      <c r="R30799" s="142"/>
      <c r="S30799" s="139"/>
    </row>
    <row r="30800" spans="2:19" ht="15.75" customHeight="1" x14ac:dyDescent="0.25">
      <c r="B30800" s="106"/>
      <c r="C30800" s="106"/>
      <c r="D30800" s="139"/>
      <c r="P30800" s="142"/>
      <c r="Q30800" s="142"/>
      <c r="R30800" s="142"/>
      <c r="S30800" s="139"/>
    </row>
    <row r="30801" spans="2:19" ht="15.75" customHeight="1" x14ac:dyDescent="0.25">
      <c r="B30801" s="106"/>
      <c r="C30801" s="106"/>
      <c r="D30801" s="139"/>
      <c r="P30801" s="142"/>
      <c r="Q30801" s="142"/>
      <c r="R30801" s="142"/>
      <c r="S30801" s="139"/>
    </row>
    <row r="30802" spans="2:19" ht="15.75" customHeight="1" x14ac:dyDescent="0.25">
      <c r="B30802" s="106"/>
      <c r="C30802" s="106"/>
      <c r="D30802" s="139"/>
      <c r="P30802" s="142"/>
      <c r="Q30802" s="142"/>
      <c r="R30802" s="142"/>
      <c r="S30802" s="139"/>
    </row>
    <row r="30803" spans="2:19" ht="15.75" customHeight="1" x14ac:dyDescent="0.25">
      <c r="B30803" s="106"/>
      <c r="C30803" s="106"/>
      <c r="D30803" s="139"/>
      <c r="P30803" s="142"/>
      <c r="Q30803" s="142"/>
      <c r="R30803" s="142"/>
      <c r="S30803" s="139"/>
    </row>
    <row r="30804" spans="2:19" ht="15.75" customHeight="1" x14ac:dyDescent="0.25">
      <c r="B30804" s="106"/>
      <c r="C30804" s="106"/>
      <c r="D30804" s="139"/>
      <c r="P30804" s="142"/>
      <c r="Q30804" s="142"/>
      <c r="R30804" s="142"/>
      <c r="S30804" s="139"/>
    </row>
    <row r="30805" spans="2:19" ht="15.75" customHeight="1" x14ac:dyDescent="0.25">
      <c r="B30805" s="106"/>
      <c r="C30805" s="106"/>
      <c r="D30805" s="139"/>
      <c r="P30805" s="142"/>
      <c r="Q30805" s="142"/>
      <c r="R30805" s="142"/>
      <c r="S30805" s="139"/>
    </row>
    <row r="30806" spans="2:19" ht="15.75" customHeight="1" x14ac:dyDescent="0.25">
      <c r="B30806" s="106"/>
      <c r="C30806" s="106"/>
      <c r="D30806" s="139"/>
      <c r="P30806" s="142"/>
      <c r="Q30806" s="142"/>
      <c r="R30806" s="142"/>
      <c r="S30806" s="139"/>
    </row>
    <row r="30807" spans="2:19" ht="15.75" customHeight="1" x14ac:dyDescent="0.25">
      <c r="B30807" s="106"/>
      <c r="C30807" s="106"/>
      <c r="D30807" s="139"/>
      <c r="P30807" s="142"/>
      <c r="Q30807" s="142"/>
      <c r="R30807" s="142"/>
      <c r="S30807" s="139"/>
    </row>
    <row r="30808" spans="2:19" ht="15.75" customHeight="1" x14ac:dyDescent="0.25">
      <c r="B30808" s="106"/>
      <c r="C30808" s="106"/>
      <c r="D30808" s="139"/>
      <c r="P30808" s="142"/>
      <c r="Q30808" s="142"/>
      <c r="R30808" s="142"/>
      <c r="S30808" s="139"/>
    </row>
    <row r="30809" spans="2:19" ht="15.75" customHeight="1" x14ac:dyDescent="0.25">
      <c r="B30809" s="106"/>
      <c r="C30809" s="106"/>
      <c r="D30809" s="139"/>
      <c r="P30809" s="142"/>
      <c r="Q30809" s="142"/>
      <c r="R30809" s="142"/>
      <c r="S30809" s="139"/>
    </row>
    <row r="30810" spans="2:19" ht="15.75" customHeight="1" x14ac:dyDescent="0.25">
      <c r="B30810" s="106"/>
      <c r="C30810" s="106"/>
      <c r="D30810" s="139"/>
      <c r="P30810" s="142"/>
      <c r="Q30810" s="142"/>
      <c r="R30810" s="142"/>
      <c r="S30810" s="139"/>
    </row>
    <row r="30811" spans="2:19" ht="15.75" customHeight="1" x14ac:dyDescent="0.25">
      <c r="B30811" s="106"/>
      <c r="C30811" s="106"/>
      <c r="D30811" s="139"/>
      <c r="P30811" s="142"/>
      <c r="Q30811" s="142"/>
      <c r="R30811" s="142"/>
      <c r="S30811" s="139"/>
    </row>
    <row r="30812" spans="2:19" ht="15.75" customHeight="1" x14ac:dyDescent="0.25">
      <c r="B30812" s="106"/>
      <c r="C30812" s="106"/>
      <c r="D30812" s="139"/>
      <c r="P30812" s="142"/>
      <c r="Q30812" s="142"/>
      <c r="R30812" s="142"/>
      <c r="S30812" s="139"/>
    </row>
    <row r="30813" spans="2:19" ht="15.75" customHeight="1" x14ac:dyDescent="0.25">
      <c r="B30813" s="106"/>
      <c r="C30813" s="106"/>
      <c r="D30813" s="139"/>
      <c r="P30813" s="142"/>
      <c r="Q30813" s="142"/>
      <c r="R30813" s="142"/>
      <c r="S30813" s="139"/>
    </row>
    <row r="30814" spans="2:19" ht="15.75" customHeight="1" x14ac:dyDescent="0.25">
      <c r="B30814" s="106"/>
      <c r="C30814" s="106"/>
      <c r="D30814" s="139"/>
      <c r="P30814" s="142"/>
      <c r="Q30814" s="142"/>
      <c r="R30814" s="142"/>
      <c r="S30814" s="139"/>
    </row>
    <row r="30815" spans="2:19" ht="15.75" customHeight="1" x14ac:dyDescent="0.25">
      <c r="B30815" s="106"/>
      <c r="C30815" s="106"/>
      <c r="D30815" s="139"/>
      <c r="P30815" s="142"/>
      <c r="Q30815" s="142"/>
      <c r="R30815" s="142"/>
      <c r="S30815" s="139"/>
    </row>
    <row r="30816" spans="2:19" ht="15.75" customHeight="1" x14ac:dyDescent="0.25">
      <c r="B30816" s="106"/>
      <c r="C30816" s="106"/>
      <c r="D30816" s="139"/>
      <c r="P30816" s="142"/>
      <c r="Q30816" s="142"/>
      <c r="R30816" s="142"/>
      <c r="S30816" s="139"/>
    </row>
    <row r="30817" spans="2:19" ht="15.75" customHeight="1" x14ac:dyDescent="0.25">
      <c r="B30817" s="106"/>
      <c r="C30817" s="106"/>
      <c r="D30817" s="139"/>
      <c r="P30817" s="142"/>
      <c r="Q30817" s="142"/>
      <c r="R30817" s="142"/>
      <c r="S30817" s="139"/>
    </row>
    <row r="30818" spans="2:19" ht="15.75" customHeight="1" x14ac:dyDescent="0.25">
      <c r="B30818" s="106"/>
      <c r="C30818" s="106"/>
      <c r="D30818" s="139"/>
      <c r="P30818" s="142"/>
      <c r="Q30818" s="142"/>
      <c r="R30818" s="142"/>
      <c r="S30818" s="139"/>
    </row>
    <row r="30819" spans="2:19" ht="15.75" customHeight="1" x14ac:dyDescent="0.25">
      <c r="B30819" s="106"/>
      <c r="C30819" s="106"/>
      <c r="D30819" s="139"/>
      <c r="P30819" s="142"/>
      <c r="Q30819" s="142"/>
      <c r="R30819" s="142"/>
      <c r="S30819" s="139"/>
    </row>
    <row r="30820" spans="2:19" ht="15.75" customHeight="1" x14ac:dyDescent="0.25">
      <c r="B30820" s="106"/>
      <c r="C30820" s="106"/>
      <c r="D30820" s="139"/>
      <c r="P30820" s="142"/>
      <c r="Q30820" s="142"/>
      <c r="R30820" s="142"/>
      <c r="S30820" s="139"/>
    </row>
    <row r="30821" spans="2:19" ht="15.75" customHeight="1" x14ac:dyDescent="0.25">
      <c r="B30821" s="106"/>
      <c r="C30821" s="106"/>
      <c r="D30821" s="139"/>
      <c r="P30821" s="142"/>
      <c r="Q30821" s="142"/>
      <c r="R30821" s="142"/>
      <c r="S30821" s="139"/>
    </row>
    <row r="30822" spans="2:19" ht="15.75" customHeight="1" x14ac:dyDescent="0.25">
      <c r="B30822" s="106"/>
      <c r="C30822" s="106"/>
      <c r="D30822" s="139"/>
      <c r="P30822" s="142"/>
      <c r="Q30822" s="142"/>
      <c r="R30822" s="142"/>
      <c r="S30822" s="139"/>
    </row>
    <row r="30823" spans="2:19" ht="15.75" customHeight="1" x14ac:dyDescent="0.25">
      <c r="B30823" s="106"/>
      <c r="C30823" s="106"/>
      <c r="D30823" s="139"/>
      <c r="P30823" s="142"/>
      <c r="Q30823" s="142"/>
      <c r="R30823" s="142"/>
      <c r="S30823" s="139"/>
    </row>
    <row r="30824" spans="2:19" ht="15.75" customHeight="1" x14ac:dyDescent="0.25">
      <c r="B30824" s="106"/>
      <c r="C30824" s="106"/>
      <c r="D30824" s="139"/>
      <c r="P30824" s="142"/>
      <c r="Q30824" s="142"/>
      <c r="R30824" s="142"/>
      <c r="S30824" s="139"/>
    </row>
    <row r="30825" spans="2:19" ht="15.75" customHeight="1" x14ac:dyDescent="0.25">
      <c r="B30825" s="106"/>
      <c r="C30825" s="106"/>
      <c r="D30825" s="139"/>
      <c r="P30825" s="142"/>
      <c r="Q30825" s="142"/>
      <c r="R30825" s="142"/>
      <c r="S30825" s="139"/>
    </row>
    <row r="30826" spans="2:19" ht="15.75" customHeight="1" x14ac:dyDescent="0.25">
      <c r="B30826" s="106"/>
      <c r="C30826" s="106"/>
      <c r="D30826" s="139"/>
      <c r="P30826" s="142"/>
      <c r="Q30826" s="142"/>
      <c r="R30826" s="142"/>
      <c r="S30826" s="139"/>
    </row>
    <row r="30827" spans="2:19" ht="15.75" customHeight="1" x14ac:dyDescent="0.25">
      <c r="B30827" s="106"/>
      <c r="C30827" s="106"/>
      <c r="D30827" s="139"/>
      <c r="P30827" s="142"/>
      <c r="Q30827" s="142"/>
      <c r="R30827" s="142"/>
      <c r="S30827" s="139"/>
    </row>
    <row r="30828" spans="2:19" ht="15.75" customHeight="1" x14ac:dyDescent="0.25">
      <c r="B30828" s="106"/>
      <c r="C30828" s="106"/>
      <c r="D30828" s="139"/>
      <c r="P30828" s="142"/>
      <c r="Q30828" s="142"/>
      <c r="R30828" s="142"/>
      <c r="S30828" s="139"/>
    </row>
    <row r="30829" spans="2:19" ht="15.75" customHeight="1" x14ac:dyDescent="0.25">
      <c r="B30829" s="106"/>
      <c r="C30829" s="106"/>
      <c r="D30829" s="139"/>
      <c r="P30829" s="142"/>
      <c r="Q30829" s="142"/>
      <c r="R30829" s="142"/>
      <c r="S30829" s="139"/>
    </row>
    <row r="30830" spans="2:19" ht="15.75" customHeight="1" x14ac:dyDescent="0.25">
      <c r="B30830" s="106"/>
      <c r="C30830" s="106"/>
      <c r="D30830" s="139"/>
      <c r="P30830" s="142"/>
      <c r="Q30830" s="142"/>
      <c r="R30830" s="142"/>
      <c r="S30830" s="139"/>
    </row>
    <row r="30831" spans="2:19" ht="15.75" customHeight="1" x14ac:dyDescent="0.25">
      <c r="B30831" s="106"/>
      <c r="C30831" s="106"/>
      <c r="D30831" s="139"/>
      <c r="P30831" s="142"/>
      <c r="Q30831" s="142"/>
      <c r="R30831" s="142"/>
      <c r="S30831" s="139"/>
    </row>
    <row r="30832" spans="2:19" ht="15.75" customHeight="1" x14ac:dyDescent="0.25">
      <c r="B30832" s="106"/>
      <c r="C30832" s="106"/>
      <c r="D30832" s="139"/>
      <c r="P30832" s="142"/>
      <c r="Q30832" s="142"/>
      <c r="R30832" s="142"/>
      <c r="S30832" s="139"/>
    </row>
    <row r="30833" spans="2:19" ht="15.75" customHeight="1" x14ac:dyDescent="0.25">
      <c r="B30833" s="106"/>
      <c r="C30833" s="106"/>
      <c r="D30833" s="139"/>
      <c r="P30833" s="142"/>
      <c r="Q30833" s="142"/>
      <c r="R30833" s="142"/>
      <c r="S30833" s="139"/>
    </row>
    <row r="30834" spans="2:19" ht="15.75" customHeight="1" x14ac:dyDescent="0.25">
      <c r="B30834" s="106"/>
      <c r="C30834" s="106"/>
      <c r="D30834" s="139"/>
      <c r="P30834" s="142"/>
      <c r="Q30834" s="142"/>
      <c r="R30834" s="142"/>
      <c r="S30834" s="139"/>
    </row>
    <row r="30835" spans="2:19" ht="15.75" customHeight="1" x14ac:dyDescent="0.25">
      <c r="B30835" s="106"/>
      <c r="C30835" s="106"/>
      <c r="D30835" s="139"/>
      <c r="P30835" s="142"/>
      <c r="Q30835" s="142"/>
      <c r="R30835" s="142"/>
      <c r="S30835" s="139"/>
    </row>
    <row r="30836" spans="2:19" ht="15.75" customHeight="1" x14ac:dyDescent="0.25">
      <c r="B30836" s="106"/>
      <c r="C30836" s="106"/>
      <c r="D30836" s="139"/>
      <c r="P30836" s="142"/>
      <c r="Q30836" s="142"/>
      <c r="R30836" s="142"/>
      <c r="S30836" s="139"/>
    </row>
    <row r="30837" spans="2:19" ht="15.75" customHeight="1" x14ac:dyDescent="0.25">
      <c r="B30837" s="106"/>
      <c r="C30837" s="106"/>
      <c r="D30837" s="139"/>
      <c r="P30837" s="142"/>
      <c r="Q30837" s="142"/>
      <c r="R30837" s="142"/>
      <c r="S30837" s="139"/>
    </row>
    <row r="30838" spans="2:19" ht="15.75" customHeight="1" x14ac:dyDescent="0.25">
      <c r="B30838" s="106"/>
      <c r="C30838" s="106"/>
      <c r="D30838" s="139"/>
      <c r="P30838" s="142"/>
      <c r="Q30838" s="142"/>
      <c r="R30838" s="142"/>
      <c r="S30838" s="139"/>
    </row>
    <row r="30839" spans="2:19" ht="15.75" customHeight="1" x14ac:dyDescent="0.25">
      <c r="B30839" s="106"/>
      <c r="C30839" s="106"/>
      <c r="D30839" s="139"/>
      <c r="P30839" s="142"/>
      <c r="Q30839" s="142"/>
      <c r="R30839" s="142"/>
      <c r="S30839" s="139"/>
    </row>
    <row r="30840" spans="2:19" ht="15.75" customHeight="1" x14ac:dyDescent="0.25">
      <c r="B30840" s="106"/>
      <c r="C30840" s="106"/>
      <c r="D30840" s="139"/>
      <c r="P30840" s="142"/>
      <c r="Q30840" s="142"/>
      <c r="R30840" s="142"/>
      <c r="S30840" s="139"/>
    </row>
    <row r="30841" spans="2:19" ht="15.75" customHeight="1" x14ac:dyDescent="0.25">
      <c r="B30841" s="106"/>
      <c r="C30841" s="106"/>
      <c r="D30841" s="139"/>
      <c r="P30841" s="142"/>
      <c r="Q30841" s="142"/>
      <c r="R30841" s="142"/>
      <c r="S30841" s="139"/>
    </row>
    <row r="30842" spans="2:19" ht="15.75" customHeight="1" x14ac:dyDescent="0.25">
      <c r="B30842" s="106"/>
      <c r="C30842" s="106"/>
      <c r="D30842" s="139"/>
      <c r="P30842" s="142"/>
      <c r="Q30842" s="142"/>
      <c r="R30842" s="142"/>
      <c r="S30842" s="139"/>
    </row>
    <row r="30843" spans="2:19" ht="15.75" customHeight="1" x14ac:dyDescent="0.25">
      <c r="B30843" s="106"/>
      <c r="C30843" s="106"/>
      <c r="D30843" s="139"/>
      <c r="P30843" s="142"/>
      <c r="Q30843" s="142"/>
      <c r="R30843" s="142"/>
      <c r="S30843" s="139"/>
    </row>
    <row r="30844" spans="2:19" ht="15.75" customHeight="1" x14ac:dyDescent="0.25">
      <c r="B30844" s="106"/>
      <c r="C30844" s="106"/>
      <c r="D30844" s="139"/>
      <c r="P30844" s="142"/>
      <c r="Q30844" s="142"/>
      <c r="R30844" s="142"/>
      <c r="S30844" s="139"/>
    </row>
    <row r="30845" spans="2:19" ht="15.75" customHeight="1" x14ac:dyDescent="0.25">
      <c r="B30845" s="106"/>
      <c r="C30845" s="106"/>
      <c r="D30845" s="139"/>
      <c r="P30845" s="142"/>
      <c r="Q30845" s="142"/>
      <c r="R30845" s="142"/>
      <c r="S30845" s="139"/>
    </row>
    <row r="30846" spans="2:19" ht="15.75" customHeight="1" x14ac:dyDescent="0.25">
      <c r="B30846" s="106"/>
      <c r="C30846" s="106"/>
      <c r="D30846" s="139"/>
      <c r="P30846" s="142"/>
      <c r="Q30846" s="142"/>
      <c r="R30846" s="142"/>
      <c r="S30846" s="139"/>
    </row>
    <row r="30847" spans="2:19" ht="15.75" customHeight="1" x14ac:dyDescent="0.25">
      <c r="B30847" s="106"/>
      <c r="C30847" s="106"/>
      <c r="D30847" s="139"/>
      <c r="P30847" s="142"/>
      <c r="Q30847" s="142"/>
      <c r="R30847" s="142"/>
      <c r="S30847" s="139"/>
    </row>
    <row r="30848" spans="2:19" ht="15.75" customHeight="1" x14ac:dyDescent="0.25">
      <c r="B30848" s="106"/>
      <c r="C30848" s="106"/>
      <c r="D30848" s="139"/>
      <c r="P30848" s="142"/>
      <c r="Q30848" s="142"/>
      <c r="R30848" s="142"/>
      <c r="S30848" s="139"/>
    </row>
    <row r="30849" spans="2:19" ht="15.75" customHeight="1" x14ac:dyDescent="0.25">
      <c r="B30849" s="106"/>
      <c r="C30849" s="106"/>
      <c r="D30849" s="139"/>
      <c r="P30849" s="142"/>
      <c r="Q30849" s="142"/>
      <c r="R30849" s="142"/>
      <c r="S30849" s="139"/>
    </row>
    <row r="30850" spans="2:19" ht="15.75" customHeight="1" x14ac:dyDescent="0.25">
      <c r="B30850" s="106"/>
      <c r="C30850" s="106"/>
      <c r="D30850" s="139"/>
      <c r="P30850" s="142"/>
      <c r="Q30850" s="142"/>
      <c r="R30850" s="142"/>
      <c r="S30850" s="139"/>
    </row>
    <row r="30851" spans="2:19" ht="15.75" customHeight="1" x14ac:dyDescent="0.25">
      <c r="B30851" s="106"/>
      <c r="C30851" s="106"/>
      <c r="D30851" s="139"/>
      <c r="P30851" s="142"/>
      <c r="Q30851" s="142"/>
      <c r="R30851" s="142"/>
      <c r="S30851" s="139"/>
    </row>
    <row r="30852" spans="2:19" ht="15.75" customHeight="1" x14ac:dyDescent="0.25">
      <c r="B30852" s="106"/>
      <c r="C30852" s="106"/>
      <c r="D30852" s="139"/>
      <c r="P30852" s="142"/>
      <c r="Q30852" s="142"/>
      <c r="R30852" s="142"/>
      <c r="S30852" s="139"/>
    </row>
    <row r="30853" spans="2:19" ht="15.75" customHeight="1" x14ac:dyDescent="0.25">
      <c r="B30853" s="106"/>
      <c r="C30853" s="106"/>
      <c r="D30853" s="139"/>
      <c r="P30853" s="142"/>
      <c r="Q30853" s="142"/>
      <c r="R30853" s="142"/>
      <c r="S30853" s="139"/>
    </row>
    <row r="30854" spans="2:19" ht="15.75" customHeight="1" x14ac:dyDescent="0.25">
      <c r="B30854" s="106"/>
      <c r="C30854" s="106"/>
      <c r="D30854" s="139"/>
      <c r="P30854" s="142"/>
      <c r="Q30854" s="142"/>
      <c r="R30854" s="142"/>
      <c r="S30854" s="139"/>
    </row>
    <row r="30855" spans="2:19" ht="15.75" customHeight="1" x14ac:dyDescent="0.25">
      <c r="B30855" s="106"/>
      <c r="C30855" s="106"/>
      <c r="D30855" s="139"/>
      <c r="P30855" s="142"/>
      <c r="Q30855" s="142"/>
      <c r="R30855" s="142"/>
      <c r="S30855" s="139"/>
    </row>
    <row r="30856" spans="2:19" ht="15.75" customHeight="1" x14ac:dyDescent="0.25">
      <c r="B30856" s="106"/>
      <c r="C30856" s="106"/>
      <c r="D30856" s="139"/>
      <c r="P30856" s="142"/>
      <c r="Q30856" s="142"/>
      <c r="R30856" s="142"/>
      <c r="S30856" s="139"/>
    </row>
    <row r="30857" spans="2:19" ht="15.75" customHeight="1" x14ac:dyDescent="0.25">
      <c r="B30857" s="106"/>
      <c r="C30857" s="106"/>
      <c r="D30857" s="139"/>
      <c r="P30857" s="142"/>
      <c r="Q30857" s="142"/>
      <c r="R30857" s="142"/>
      <c r="S30857" s="139"/>
    </row>
    <row r="30858" spans="2:19" ht="15.75" customHeight="1" x14ac:dyDescent="0.25">
      <c r="B30858" s="106"/>
      <c r="C30858" s="106"/>
      <c r="D30858" s="139"/>
      <c r="P30858" s="142"/>
      <c r="Q30858" s="142"/>
      <c r="R30858" s="142"/>
      <c r="S30858" s="139"/>
    </row>
    <row r="30859" spans="2:19" ht="15.75" customHeight="1" x14ac:dyDescent="0.25">
      <c r="B30859" s="106"/>
      <c r="C30859" s="106"/>
      <c r="D30859" s="139"/>
      <c r="P30859" s="142"/>
      <c r="Q30859" s="142"/>
      <c r="R30859" s="142"/>
      <c r="S30859" s="139"/>
    </row>
    <row r="30860" spans="2:19" ht="15.75" customHeight="1" x14ac:dyDescent="0.25">
      <c r="B30860" s="106"/>
      <c r="C30860" s="106"/>
      <c r="D30860" s="139"/>
      <c r="P30860" s="142"/>
      <c r="Q30860" s="142"/>
      <c r="R30860" s="142"/>
      <c r="S30860" s="139"/>
    </row>
    <row r="30861" spans="2:19" ht="15.75" customHeight="1" x14ac:dyDescent="0.25">
      <c r="B30861" s="106"/>
      <c r="C30861" s="106"/>
      <c r="D30861" s="139"/>
      <c r="P30861" s="142"/>
      <c r="Q30861" s="142"/>
      <c r="R30861" s="142"/>
      <c r="S30861" s="139"/>
    </row>
    <row r="30862" spans="2:19" ht="15.75" customHeight="1" x14ac:dyDescent="0.25">
      <c r="B30862" s="106"/>
      <c r="C30862" s="106"/>
      <c r="D30862" s="139"/>
      <c r="P30862" s="142"/>
      <c r="Q30862" s="142"/>
      <c r="R30862" s="142"/>
      <c r="S30862" s="139"/>
    </row>
    <row r="30863" spans="2:19" ht="15.75" customHeight="1" x14ac:dyDescent="0.25">
      <c r="B30863" s="106"/>
      <c r="C30863" s="106"/>
      <c r="D30863" s="139"/>
      <c r="P30863" s="142"/>
      <c r="Q30863" s="142"/>
      <c r="R30863" s="142"/>
      <c r="S30863" s="139"/>
    </row>
    <row r="30864" spans="2:19" ht="15.75" customHeight="1" x14ac:dyDescent="0.25">
      <c r="B30864" s="106"/>
      <c r="C30864" s="106"/>
      <c r="D30864" s="139"/>
      <c r="P30864" s="142"/>
      <c r="Q30864" s="142"/>
      <c r="R30864" s="142"/>
      <c r="S30864" s="139"/>
    </row>
    <row r="30865" spans="2:19" ht="15.75" customHeight="1" x14ac:dyDescent="0.25">
      <c r="B30865" s="106"/>
      <c r="C30865" s="106"/>
      <c r="D30865" s="139"/>
      <c r="P30865" s="142"/>
      <c r="Q30865" s="142"/>
      <c r="R30865" s="142"/>
      <c r="S30865" s="139"/>
    </row>
    <row r="30866" spans="2:19" ht="15.75" customHeight="1" x14ac:dyDescent="0.25">
      <c r="B30866" s="106"/>
      <c r="C30866" s="106"/>
      <c r="D30866" s="139"/>
      <c r="P30866" s="142"/>
      <c r="Q30866" s="142"/>
      <c r="R30866" s="142"/>
      <c r="S30866" s="139"/>
    </row>
    <row r="30867" spans="2:19" ht="15.75" customHeight="1" x14ac:dyDescent="0.25">
      <c r="B30867" s="106"/>
      <c r="C30867" s="106"/>
      <c r="D30867" s="139"/>
      <c r="P30867" s="142"/>
      <c r="Q30867" s="142"/>
      <c r="R30867" s="142"/>
      <c r="S30867" s="139"/>
    </row>
    <row r="30868" spans="2:19" ht="15.75" customHeight="1" x14ac:dyDescent="0.25">
      <c r="B30868" s="106"/>
      <c r="C30868" s="106"/>
      <c r="D30868" s="139"/>
      <c r="P30868" s="142"/>
      <c r="Q30868" s="142"/>
      <c r="R30868" s="142"/>
      <c r="S30868" s="139"/>
    </row>
    <row r="30869" spans="2:19" ht="15.75" customHeight="1" x14ac:dyDescent="0.25">
      <c r="B30869" s="106"/>
      <c r="C30869" s="106"/>
      <c r="D30869" s="139"/>
      <c r="P30869" s="142"/>
      <c r="Q30869" s="142"/>
      <c r="R30869" s="142"/>
      <c r="S30869" s="139"/>
    </row>
    <row r="30870" spans="2:19" ht="15.75" customHeight="1" x14ac:dyDescent="0.25">
      <c r="B30870" s="106"/>
      <c r="C30870" s="106"/>
      <c r="D30870" s="139"/>
      <c r="P30870" s="142"/>
      <c r="Q30870" s="142"/>
      <c r="R30870" s="142"/>
      <c r="S30870" s="139"/>
    </row>
    <row r="30871" spans="2:19" ht="15.75" customHeight="1" x14ac:dyDescent="0.25">
      <c r="B30871" s="106"/>
      <c r="C30871" s="106"/>
      <c r="D30871" s="139"/>
      <c r="P30871" s="142"/>
      <c r="Q30871" s="142"/>
      <c r="R30871" s="142"/>
      <c r="S30871" s="139"/>
    </row>
    <row r="30872" spans="2:19" ht="15.75" customHeight="1" x14ac:dyDescent="0.25">
      <c r="B30872" s="106"/>
      <c r="C30872" s="106"/>
      <c r="D30872" s="139"/>
      <c r="P30872" s="142"/>
      <c r="Q30872" s="142"/>
      <c r="R30872" s="142"/>
      <c r="S30872" s="139"/>
    </row>
    <row r="30873" spans="2:19" ht="15.75" customHeight="1" x14ac:dyDescent="0.25">
      <c r="B30873" s="106"/>
      <c r="C30873" s="106"/>
      <c r="D30873" s="139"/>
      <c r="P30873" s="142"/>
      <c r="Q30873" s="142"/>
      <c r="R30873" s="142"/>
      <c r="S30873" s="139"/>
    </row>
    <row r="30874" spans="2:19" ht="15.75" customHeight="1" x14ac:dyDescent="0.25">
      <c r="B30874" s="106"/>
      <c r="C30874" s="106"/>
      <c r="D30874" s="139"/>
      <c r="P30874" s="142"/>
      <c r="Q30874" s="142"/>
      <c r="R30874" s="142"/>
      <c r="S30874" s="139"/>
    </row>
    <row r="30875" spans="2:19" ht="15.75" customHeight="1" x14ac:dyDescent="0.25">
      <c r="B30875" s="106"/>
      <c r="C30875" s="106"/>
      <c r="D30875" s="139"/>
      <c r="P30875" s="142"/>
      <c r="Q30875" s="142"/>
      <c r="R30875" s="142"/>
      <c r="S30875" s="139"/>
    </row>
    <row r="30876" spans="2:19" ht="15.75" customHeight="1" x14ac:dyDescent="0.25">
      <c r="B30876" s="106"/>
      <c r="C30876" s="106"/>
      <c r="D30876" s="139"/>
      <c r="P30876" s="142"/>
      <c r="Q30876" s="142"/>
      <c r="R30876" s="142"/>
      <c r="S30876" s="139"/>
    </row>
    <row r="30877" spans="2:19" ht="15.75" customHeight="1" x14ac:dyDescent="0.25">
      <c r="B30877" s="106"/>
      <c r="C30877" s="106"/>
      <c r="D30877" s="139"/>
      <c r="P30877" s="142"/>
      <c r="Q30877" s="142"/>
      <c r="R30877" s="142"/>
      <c r="S30877" s="139"/>
    </row>
    <row r="30878" spans="2:19" ht="15.75" customHeight="1" x14ac:dyDescent="0.25">
      <c r="B30878" s="106"/>
      <c r="C30878" s="106"/>
      <c r="D30878" s="139"/>
      <c r="P30878" s="142"/>
      <c r="Q30878" s="142"/>
      <c r="R30878" s="142"/>
      <c r="S30878" s="139"/>
    </row>
    <row r="30879" spans="2:19" ht="15.75" customHeight="1" x14ac:dyDescent="0.25">
      <c r="B30879" s="106"/>
      <c r="C30879" s="106"/>
      <c r="D30879" s="139"/>
      <c r="P30879" s="142"/>
      <c r="Q30879" s="142"/>
      <c r="R30879" s="142"/>
      <c r="S30879" s="139"/>
    </row>
    <row r="30880" spans="2:19" ht="15.75" customHeight="1" x14ac:dyDescent="0.25">
      <c r="B30880" s="106"/>
      <c r="C30880" s="106"/>
      <c r="D30880" s="139"/>
      <c r="P30880" s="142"/>
      <c r="Q30880" s="142"/>
      <c r="R30880" s="142"/>
      <c r="S30880" s="139"/>
    </row>
    <row r="30881" spans="2:19" ht="15.75" customHeight="1" x14ac:dyDescent="0.25">
      <c r="B30881" s="106"/>
      <c r="C30881" s="106"/>
      <c r="D30881" s="139"/>
      <c r="P30881" s="142"/>
      <c r="Q30881" s="142"/>
      <c r="R30881" s="142"/>
      <c r="S30881" s="139"/>
    </row>
    <row r="30882" spans="2:19" ht="15.75" customHeight="1" x14ac:dyDescent="0.25">
      <c r="B30882" s="106"/>
      <c r="C30882" s="106"/>
      <c r="D30882" s="139"/>
      <c r="P30882" s="142"/>
      <c r="Q30882" s="142"/>
      <c r="R30882" s="142"/>
      <c r="S30882" s="139"/>
    </row>
    <row r="30883" spans="2:19" ht="15.75" customHeight="1" x14ac:dyDescent="0.25">
      <c r="B30883" s="106"/>
      <c r="C30883" s="106"/>
      <c r="D30883" s="139"/>
      <c r="P30883" s="142"/>
      <c r="Q30883" s="142"/>
      <c r="R30883" s="142"/>
      <c r="S30883" s="139"/>
    </row>
    <row r="30884" spans="2:19" ht="15.75" customHeight="1" x14ac:dyDescent="0.25">
      <c r="B30884" s="106"/>
      <c r="C30884" s="106"/>
      <c r="D30884" s="139"/>
      <c r="P30884" s="142"/>
      <c r="Q30884" s="142"/>
      <c r="R30884" s="142"/>
      <c r="S30884" s="139"/>
    </row>
    <row r="30885" spans="2:19" ht="15.75" customHeight="1" x14ac:dyDescent="0.25">
      <c r="B30885" s="106"/>
      <c r="C30885" s="106"/>
      <c r="D30885" s="139"/>
      <c r="P30885" s="142"/>
      <c r="Q30885" s="142"/>
      <c r="R30885" s="142"/>
      <c r="S30885" s="139"/>
    </row>
    <row r="30886" spans="2:19" ht="15.75" customHeight="1" x14ac:dyDescent="0.25">
      <c r="B30886" s="106"/>
      <c r="C30886" s="106"/>
      <c r="D30886" s="139"/>
      <c r="P30886" s="142"/>
      <c r="Q30886" s="142"/>
      <c r="R30886" s="142"/>
      <c r="S30886" s="139"/>
    </row>
    <row r="30887" spans="2:19" ht="15.75" customHeight="1" x14ac:dyDescent="0.25">
      <c r="B30887" s="106"/>
      <c r="C30887" s="106"/>
      <c r="D30887" s="139"/>
      <c r="P30887" s="142"/>
      <c r="Q30887" s="142"/>
      <c r="R30887" s="142"/>
      <c r="S30887" s="139"/>
    </row>
    <row r="30888" spans="2:19" ht="15.75" customHeight="1" x14ac:dyDescent="0.25">
      <c r="B30888" s="106"/>
      <c r="C30888" s="106"/>
      <c r="D30888" s="139"/>
      <c r="P30888" s="142"/>
      <c r="Q30888" s="142"/>
      <c r="R30888" s="142"/>
      <c r="S30888" s="139"/>
    </row>
    <row r="30889" spans="2:19" ht="15.75" customHeight="1" x14ac:dyDescent="0.25">
      <c r="B30889" s="106"/>
      <c r="C30889" s="106"/>
      <c r="D30889" s="139"/>
      <c r="P30889" s="142"/>
      <c r="Q30889" s="142"/>
      <c r="R30889" s="142"/>
      <c r="S30889" s="139"/>
    </row>
    <row r="30890" spans="2:19" ht="15.75" customHeight="1" x14ac:dyDescent="0.25">
      <c r="B30890" s="106"/>
      <c r="C30890" s="106"/>
      <c r="D30890" s="139"/>
      <c r="P30890" s="142"/>
      <c r="Q30890" s="142"/>
      <c r="R30890" s="142"/>
      <c r="S30890" s="139"/>
    </row>
    <row r="30891" spans="2:19" ht="15.75" customHeight="1" x14ac:dyDescent="0.25">
      <c r="B30891" s="106"/>
      <c r="C30891" s="106"/>
      <c r="D30891" s="139"/>
      <c r="P30891" s="142"/>
      <c r="Q30891" s="142"/>
      <c r="R30891" s="142"/>
      <c r="S30891" s="139"/>
    </row>
    <row r="30892" spans="2:19" ht="15.75" customHeight="1" x14ac:dyDescent="0.25">
      <c r="B30892" s="106"/>
      <c r="C30892" s="106"/>
      <c r="D30892" s="139"/>
      <c r="P30892" s="142"/>
      <c r="Q30892" s="142"/>
      <c r="R30892" s="142"/>
      <c r="S30892" s="139"/>
    </row>
    <row r="30893" spans="2:19" ht="15.75" customHeight="1" x14ac:dyDescent="0.25">
      <c r="B30893" s="106"/>
      <c r="C30893" s="106"/>
      <c r="D30893" s="139"/>
      <c r="P30893" s="142"/>
      <c r="Q30893" s="142"/>
      <c r="R30893" s="142"/>
      <c r="S30893" s="139"/>
    </row>
    <row r="30894" spans="2:19" ht="15.75" customHeight="1" x14ac:dyDescent="0.25">
      <c r="B30894" s="106"/>
      <c r="C30894" s="106"/>
      <c r="D30894" s="139"/>
      <c r="P30894" s="142"/>
      <c r="Q30894" s="142"/>
      <c r="R30894" s="142"/>
      <c r="S30894" s="139"/>
    </row>
    <row r="30895" spans="2:19" ht="15.75" customHeight="1" x14ac:dyDescent="0.25">
      <c r="B30895" s="106"/>
      <c r="C30895" s="106"/>
      <c r="D30895" s="139"/>
      <c r="P30895" s="142"/>
      <c r="Q30895" s="142"/>
      <c r="R30895" s="142"/>
      <c r="S30895" s="139"/>
    </row>
    <row r="30896" spans="2:19" ht="15.75" customHeight="1" x14ac:dyDescent="0.25">
      <c r="B30896" s="106"/>
      <c r="C30896" s="106"/>
      <c r="D30896" s="139"/>
      <c r="P30896" s="142"/>
      <c r="Q30896" s="142"/>
      <c r="R30896" s="142"/>
      <c r="S30896" s="139"/>
    </row>
    <row r="30897" spans="2:19" ht="15.75" customHeight="1" x14ac:dyDescent="0.25">
      <c r="B30897" s="106"/>
      <c r="C30897" s="106"/>
      <c r="D30897" s="139"/>
      <c r="P30897" s="142"/>
      <c r="Q30897" s="142"/>
      <c r="R30897" s="142"/>
      <c r="S30897" s="139"/>
    </row>
    <row r="30898" spans="2:19" ht="15.75" customHeight="1" x14ac:dyDescent="0.25">
      <c r="B30898" s="106"/>
      <c r="C30898" s="106"/>
      <c r="D30898" s="139"/>
      <c r="P30898" s="142"/>
      <c r="Q30898" s="142"/>
      <c r="R30898" s="142"/>
      <c r="S30898" s="139"/>
    </row>
    <row r="30899" spans="2:19" ht="15.75" customHeight="1" x14ac:dyDescent="0.25">
      <c r="B30899" s="106"/>
      <c r="C30899" s="106"/>
      <c r="D30899" s="139"/>
      <c r="P30899" s="142"/>
      <c r="Q30899" s="142"/>
      <c r="R30899" s="142"/>
      <c r="S30899" s="139"/>
    </row>
    <row r="30900" spans="2:19" ht="15.75" customHeight="1" x14ac:dyDescent="0.25">
      <c r="B30900" s="106"/>
      <c r="C30900" s="106"/>
      <c r="D30900" s="139"/>
      <c r="P30900" s="142"/>
      <c r="Q30900" s="142"/>
      <c r="R30900" s="142"/>
      <c r="S30900" s="139"/>
    </row>
    <row r="30901" spans="2:19" ht="15.75" customHeight="1" x14ac:dyDescent="0.25">
      <c r="B30901" s="106"/>
      <c r="C30901" s="106"/>
      <c r="D30901" s="139"/>
      <c r="P30901" s="142"/>
      <c r="Q30901" s="142"/>
      <c r="R30901" s="142"/>
      <c r="S30901" s="139"/>
    </row>
    <row r="30902" spans="2:19" ht="15.75" customHeight="1" x14ac:dyDescent="0.25">
      <c r="B30902" s="106"/>
      <c r="C30902" s="106"/>
      <c r="D30902" s="139"/>
      <c r="P30902" s="142"/>
      <c r="Q30902" s="142"/>
      <c r="R30902" s="142"/>
      <c r="S30902" s="139"/>
    </row>
    <row r="30903" spans="2:19" ht="15.75" customHeight="1" x14ac:dyDescent="0.25">
      <c r="B30903" s="106"/>
      <c r="C30903" s="106"/>
      <c r="D30903" s="139"/>
      <c r="P30903" s="142"/>
      <c r="Q30903" s="142"/>
      <c r="R30903" s="142"/>
      <c r="S30903" s="139"/>
    </row>
    <row r="30904" spans="2:19" ht="15.75" customHeight="1" x14ac:dyDescent="0.25">
      <c r="B30904" s="106"/>
      <c r="C30904" s="106"/>
      <c r="D30904" s="139"/>
      <c r="P30904" s="142"/>
      <c r="Q30904" s="142"/>
      <c r="R30904" s="142"/>
      <c r="S30904" s="139"/>
    </row>
    <row r="30905" spans="2:19" ht="15.75" customHeight="1" x14ac:dyDescent="0.25">
      <c r="B30905" s="106"/>
      <c r="C30905" s="106"/>
      <c r="D30905" s="139"/>
      <c r="P30905" s="142"/>
      <c r="Q30905" s="142"/>
      <c r="R30905" s="142"/>
      <c r="S30905" s="139"/>
    </row>
    <row r="30906" spans="2:19" ht="15.75" customHeight="1" x14ac:dyDescent="0.25">
      <c r="B30906" s="106"/>
      <c r="C30906" s="106"/>
      <c r="D30906" s="139"/>
      <c r="P30906" s="142"/>
      <c r="Q30906" s="142"/>
      <c r="R30906" s="142"/>
      <c r="S30906" s="139"/>
    </row>
    <row r="30907" spans="2:19" ht="15.75" customHeight="1" x14ac:dyDescent="0.25">
      <c r="B30907" s="106"/>
      <c r="C30907" s="106"/>
      <c r="D30907" s="139"/>
      <c r="P30907" s="142"/>
      <c r="Q30907" s="142"/>
      <c r="R30907" s="142"/>
      <c r="S30907" s="139"/>
    </row>
    <row r="30908" spans="2:19" ht="15.75" customHeight="1" x14ac:dyDescent="0.25">
      <c r="B30908" s="106"/>
      <c r="C30908" s="106"/>
      <c r="D30908" s="139"/>
      <c r="P30908" s="142"/>
      <c r="Q30908" s="142"/>
      <c r="R30908" s="142"/>
      <c r="S30908" s="139"/>
    </row>
    <row r="30909" spans="2:19" ht="15.75" customHeight="1" x14ac:dyDescent="0.25">
      <c r="B30909" s="106"/>
      <c r="C30909" s="106"/>
      <c r="D30909" s="139"/>
      <c r="P30909" s="142"/>
      <c r="Q30909" s="142"/>
      <c r="R30909" s="142"/>
      <c r="S30909" s="139"/>
    </row>
    <row r="30910" spans="2:19" ht="15.75" customHeight="1" x14ac:dyDescent="0.25">
      <c r="B30910" s="106"/>
      <c r="C30910" s="106"/>
      <c r="D30910" s="139"/>
      <c r="P30910" s="142"/>
      <c r="Q30910" s="142"/>
      <c r="R30910" s="142"/>
      <c r="S30910" s="139"/>
    </row>
    <row r="30911" spans="2:19" ht="15.75" customHeight="1" x14ac:dyDescent="0.25">
      <c r="B30911" s="106"/>
      <c r="C30911" s="106"/>
      <c r="D30911" s="139"/>
      <c r="P30911" s="142"/>
      <c r="Q30911" s="142"/>
      <c r="R30911" s="142"/>
      <c r="S30911" s="139"/>
    </row>
    <row r="30912" spans="2:19" ht="15.75" customHeight="1" x14ac:dyDescent="0.25">
      <c r="B30912" s="106"/>
      <c r="C30912" s="106"/>
      <c r="D30912" s="139"/>
      <c r="P30912" s="142"/>
      <c r="Q30912" s="142"/>
      <c r="R30912" s="142"/>
      <c r="S30912" s="139"/>
    </row>
    <row r="30913" spans="2:19" ht="15.75" customHeight="1" x14ac:dyDescent="0.25">
      <c r="B30913" s="106"/>
      <c r="C30913" s="106"/>
      <c r="D30913" s="139"/>
      <c r="P30913" s="142"/>
      <c r="Q30913" s="142"/>
      <c r="R30913" s="142"/>
      <c r="S30913" s="139"/>
    </row>
    <row r="30914" spans="2:19" ht="15.75" customHeight="1" x14ac:dyDescent="0.25">
      <c r="B30914" s="106"/>
      <c r="C30914" s="106"/>
      <c r="D30914" s="139"/>
      <c r="P30914" s="142"/>
      <c r="Q30914" s="142"/>
      <c r="R30914" s="142"/>
      <c r="S30914" s="139"/>
    </row>
    <row r="30915" spans="2:19" ht="15.75" customHeight="1" x14ac:dyDescent="0.25">
      <c r="B30915" s="106"/>
      <c r="C30915" s="106"/>
      <c r="D30915" s="139"/>
      <c r="P30915" s="142"/>
      <c r="Q30915" s="142"/>
      <c r="R30915" s="142"/>
      <c r="S30915" s="139"/>
    </row>
    <row r="30916" spans="2:19" ht="15.75" customHeight="1" x14ac:dyDescent="0.25">
      <c r="B30916" s="106"/>
      <c r="C30916" s="106"/>
      <c r="D30916" s="139"/>
      <c r="P30916" s="142"/>
      <c r="Q30916" s="142"/>
      <c r="R30916" s="142"/>
      <c r="S30916" s="139"/>
    </row>
    <row r="30917" spans="2:19" ht="15.75" customHeight="1" x14ac:dyDescent="0.25">
      <c r="B30917" s="106"/>
      <c r="C30917" s="106"/>
      <c r="D30917" s="139"/>
      <c r="P30917" s="142"/>
      <c r="Q30917" s="142"/>
      <c r="R30917" s="142"/>
      <c r="S30917" s="139"/>
    </row>
    <row r="30918" spans="2:19" ht="15.75" customHeight="1" x14ac:dyDescent="0.25">
      <c r="B30918" s="106"/>
      <c r="C30918" s="106"/>
      <c r="D30918" s="139"/>
      <c r="P30918" s="142"/>
      <c r="Q30918" s="142"/>
      <c r="R30918" s="142"/>
      <c r="S30918" s="139"/>
    </row>
    <row r="30919" spans="2:19" ht="15.75" customHeight="1" x14ac:dyDescent="0.25">
      <c r="B30919" s="106"/>
      <c r="C30919" s="106"/>
      <c r="D30919" s="139"/>
      <c r="P30919" s="142"/>
      <c r="Q30919" s="142"/>
      <c r="R30919" s="142"/>
      <c r="S30919" s="139"/>
    </row>
    <row r="30920" spans="2:19" ht="15.75" customHeight="1" x14ac:dyDescent="0.25">
      <c r="B30920" s="106"/>
      <c r="C30920" s="106"/>
      <c r="D30920" s="139"/>
      <c r="P30920" s="142"/>
      <c r="Q30920" s="142"/>
      <c r="R30920" s="142"/>
      <c r="S30920" s="139"/>
    </row>
    <row r="30921" spans="2:19" ht="15.75" customHeight="1" x14ac:dyDescent="0.25">
      <c r="B30921" s="106"/>
      <c r="C30921" s="106"/>
      <c r="D30921" s="139"/>
      <c r="P30921" s="142"/>
      <c r="Q30921" s="142"/>
      <c r="R30921" s="142"/>
      <c r="S30921" s="139"/>
    </row>
    <row r="30922" spans="2:19" ht="15.75" customHeight="1" x14ac:dyDescent="0.25">
      <c r="B30922" s="106"/>
      <c r="C30922" s="106"/>
      <c r="D30922" s="139"/>
      <c r="P30922" s="142"/>
      <c r="Q30922" s="142"/>
      <c r="R30922" s="142"/>
      <c r="S30922" s="139"/>
    </row>
    <row r="30923" spans="2:19" ht="15.75" customHeight="1" x14ac:dyDescent="0.25">
      <c r="B30923" s="106"/>
      <c r="C30923" s="106"/>
      <c r="D30923" s="139"/>
      <c r="P30923" s="142"/>
      <c r="Q30923" s="142"/>
      <c r="R30923" s="142"/>
      <c r="S30923" s="139"/>
    </row>
    <row r="30924" spans="2:19" ht="15.75" customHeight="1" x14ac:dyDescent="0.25">
      <c r="B30924" s="106"/>
      <c r="C30924" s="106"/>
      <c r="D30924" s="139"/>
      <c r="P30924" s="142"/>
      <c r="Q30924" s="142"/>
      <c r="R30924" s="142"/>
      <c r="S30924" s="139"/>
    </row>
    <row r="30925" spans="2:19" ht="15.75" customHeight="1" x14ac:dyDescent="0.25">
      <c r="B30925" s="106"/>
      <c r="C30925" s="106"/>
      <c r="D30925" s="139"/>
      <c r="P30925" s="142"/>
      <c r="Q30925" s="142"/>
      <c r="R30925" s="142"/>
      <c r="S30925" s="139"/>
    </row>
    <row r="30926" spans="2:19" ht="15.75" customHeight="1" x14ac:dyDescent="0.25">
      <c r="B30926" s="106"/>
      <c r="C30926" s="106"/>
      <c r="D30926" s="139"/>
      <c r="P30926" s="142"/>
      <c r="Q30926" s="142"/>
      <c r="R30926" s="142"/>
      <c r="S30926" s="139"/>
    </row>
    <row r="30927" spans="2:19" ht="15.75" customHeight="1" x14ac:dyDescent="0.25">
      <c r="B30927" s="106"/>
      <c r="C30927" s="106"/>
      <c r="D30927" s="139"/>
      <c r="P30927" s="142"/>
      <c r="Q30927" s="142"/>
      <c r="R30927" s="142"/>
      <c r="S30927" s="139"/>
    </row>
    <row r="30928" spans="2:19" ht="15.75" customHeight="1" x14ac:dyDescent="0.25">
      <c r="B30928" s="106"/>
      <c r="C30928" s="106"/>
      <c r="D30928" s="139"/>
      <c r="P30928" s="142"/>
      <c r="Q30928" s="142"/>
      <c r="R30928" s="142"/>
      <c r="S30928" s="139"/>
    </row>
    <row r="30929" spans="2:19" ht="15.75" customHeight="1" x14ac:dyDescent="0.25">
      <c r="B30929" s="106"/>
      <c r="C30929" s="106"/>
      <c r="D30929" s="139"/>
      <c r="P30929" s="142"/>
      <c r="Q30929" s="142"/>
      <c r="R30929" s="142"/>
      <c r="S30929" s="139"/>
    </row>
    <row r="30930" spans="2:19" ht="15.75" customHeight="1" x14ac:dyDescent="0.25">
      <c r="B30930" s="106"/>
      <c r="C30930" s="106"/>
      <c r="D30930" s="139"/>
      <c r="P30930" s="142"/>
      <c r="Q30930" s="142"/>
      <c r="R30930" s="142"/>
      <c r="S30930" s="139"/>
    </row>
    <row r="30931" spans="2:19" ht="15.75" customHeight="1" x14ac:dyDescent="0.25">
      <c r="B30931" s="106"/>
      <c r="C30931" s="106"/>
      <c r="D30931" s="139"/>
      <c r="P30931" s="142"/>
      <c r="Q30931" s="142"/>
      <c r="R30931" s="142"/>
      <c r="S30931" s="139"/>
    </row>
    <row r="30932" spans="2:19" ht="15.75" customHeight="1" x14ac:dyDescent="0.25">
      <c r="B30932" s="106"/>
      <c r="C30932" s="106"/>
      <c r="D30932" s="139"/>
      <c r="P30932" s="142"/>
      <c r="Q30932" s="142"/>
      <c r="R30932" s="142"/>
      <c r="S30932" s="139"/>
    </row>
    <row r="30933" spans="2:19" ht="15.75" customHeight="1" x14ac:dyDescent="0.25">
      <c r="B30933" s="106"/>
      <c r="C30933" s="106"/>
      <c r="D30933" s="139"/>
      <c r="P30933" s="142"/>
      <c r="Q30933" s="142"/>
      <c r="R30933" s="142"/>
      <c r="S30933" s="139"/>
    </row>
    <row r="30934" spans="2:19" ht="15.75" customHeight="1" x14ac:dyDescent="0.25">
      <c r="B30934" s="106"/>
      <c r="C30934" s="106"/>
      <c r="D30934" s="139"/>
      <c r="P30934" s="142"/>
      <c r="Q30934" s="142"/>
      <c r="R30934" s="142"/>
      <c r="S30934" s="139"/>
    </row>
    <row r="30935" spans="2:19" ht="15.75" customHeight="1" x14ac:dyDescent="0.25">
      <c r="B30935" s="106"/>
      <c r="C30935" s="106"/>
      <c r="D30935" s="139"/>
      <c r="P30935" s="142"/>
      <c r="Q30935" s="142"/>
      <c r="R30935" s="142"/>
      <c r="S30935" s="139"/>
    </row>
    <row r="30936" spans="2:19" ht="15.75" customHeight="1" x14ac:dyDescent="0.25">
      <c r="B30936" s="106"/>
      <c r="C30936" s="106"/>
      <c r="D30936" s="139"/>
      <c r="P30936" s="142"/>
      <c r="Q30936" s="142"/>
      <c r="R30936" s="142"/>
      <c r="S30936" s="139"/>
    </row>
    <row r="30937" spans="2:19" ht="15.75" customHeight="1" x14ac:dyDescent="0.25">
      <c r="B30937" s="106"/>
      <c r="C30937" s="106"/>
      <c r="D30937" s="139"/>
      <c r="P30937" s="142"/>
      <c r="Q30937" s="142"/>
      <c r="R30937" s="142"/>
      <c r="S30937" s="139"/>
    </row>
    <row r="30938" spans="2:19" ht="15.75" customHeight="1" x14ac:dyDescent="0.25">
      <c r="B30938" s="106"/>
      <c r="C30938" s="106"/>
      <c r="D30938" s="139"/>
      <c r="P30938" s="142"/>
      <c r="Q30938" s="142"/>
      <c r="R30938" s="142"/>
      <c r="S30938" s="139"/>
    </row>
    <row r="30939" spans="2:19" ht="15.75" customHeight="1" x14ac:dyDescent="0.25">
      <c r="B30939" s="106"/>
      <c r="C30939" s="106"/>
      <c r="D30939" s="139"/>
      <c r="P30939" s="142"/>
      <c r="Q30939" s="142"/>
      <c r="R30939" s="142"/>
      <c r="S30939" s="139"/>
    </row>
    <row r="30940" spans="2:19" ht="15.75" customHeight="1" x14ac:dyDescent="0.25">
      <c r="B30940" s="106"/>
      <c r="C30940" s="106"/>
      <c r="D30940" s="139"/>
      <c r="P30940" s="142"/>
      <c r="Q30940" s="142"/>
      <c r="R30940" s="142"/>
      <c r="S30940" s="139"/>
    </row>
    <row r="30941" spans="2:19" ht="15.75" customHeight="1" x14ac:dyDescent="0.25">
      <c r="B30941" s="106"/>
      <c r="C30941" s="106"/>
      <c r="D30941" s="139"/>
      <c r="P30941" s="142"/>
      <c r="Q30941" s="142"/>
      <c r="R30941" s="142"/>
      <c r="S30941" s="139"/>
    </row>
    <row r="30942" spans="2:19" ht="15.75" customHeight="1" x14ac:dyDescent="0.25">
      <c r="B30942" s="106"/>
      <c r="C30942" s="106"/>
      <c r="D30942" s="139"/>
      <c r="P30942" s="142"/>
      <c r="Q30942" s="142"/>
      <c r="R30942" s="142"/>
      <c r="S30942" s="139"/>
    </row>
    <row r="30943" spans="2:19" ht="15.75" customHeight="1" x14ac:dyDescent="0.25">
      <c r="B30943" s="106"/>
      <c r="C30943" s="106"/>
      <c r="D30943" s="139"/>
      <c r="P30943" s="142"/>
      <c r="Q30943" s="142"/>
      <c r="R30943" s="142"/>
      <c r="S30943" s="139"/>
    </row>
    <row r="30944" spans="2:19" ht="15.75" customHeight="1" x14ac:dyDescent="0.25">
      <c r="B30944" s="106"/>
      <c r="C30944" s="106"/>
      <c r="D30944" s="139"/>
      <c r="P30944" s="142"/>
      <c r="Q30944" s="142"/>
      <c r="R30944" s="142"/>
      <c r="S30944" s="139"/>
    </row>
    <row r="30945" spans="2:19" ht="15.75" customHeight="1" x14ac:dyDescent="0.25">
      <c r="B30945" s="106"/>
      <c r="C30945" s="106"/>
      <c r="D30945" s="139"/>
      <c r="P30945" s="142"/>
      <c r="Q30945" s="142"/>
      <c r="R30945" s="142"/>
      <c r="S30945" s="139"/>
    </row>
    <row r="30946" spans="2:19" ht="15.75" customHeight="1" x14ac:dyDescent="0.25">
      <c r="B30946" s="106"/>
      <c r="C30946" s="106"/>
      <c r="D30946" s="139"/>
      <c r="P30946" s="142"/>
      <c r="Q30946" s="142"/>
      <c r="R30946" s="142"/>
      <c r="S30946" s="139"/>
    </row>
    <row r="30947" spans="2:19" ht="15.75" customHeight="1" x14ac:dyDescent="0.25">
      <c r="B30947" s="106"/>
      <c r="C30947" s="106"/>
      <c r="D30947" s="139"/>
      <c r="P30947" s="142"/>
      <c r="Q30947" s="142"/>
      <c r="R30947" s="142"/>
      <c r="S30947" s="139"/>
    </row>
    <row r="30948" spans="2:19" ht="15.75" customHeight="1" x14ac:dyDescent="0.25">
      <c r="B30948" s="106"/>
      <c r="C30948" s="106"/>
      <c r="D30948" s="139"/>
      <c r="P30948" s="142"/>
      <c r="Q30948" s="142"/>
      <c r="R30948" s="142"/>
      <c r="S30948" s="139"/>
    </row>
    <row r="30949" spans="2:19" ht="15.75" customHeight="1" x14ac:dyDescent="0.25">
      <c r="B30949" s="106"/>
      <c r="C30949" s="106"/>
      <c r="D30949" s="139"/>
      <c r="P30949" s="142"/>
      <c r="Q30949" s="142"/>
      <c r="R30949" s="142"/>
      <c r="S30949" s="139"/>
    </row>
    <row r="30950" spans="2:19" ht="15.75" customHeight="1" x14ac:dyDescent="0.25">
      <c r="B30950" s="106"/>
      <c r="C30950" s="106"/>
      <c r="D30950" s="139"/>
      <c r="P30950" s="142"/>
      <c r="Q30950" s="142"/>
      <c r="R30950" s="142"/>
      <c r="S30950" s="139"/>
    </row>
    <row r="30951" spans="2:19" ht="15.75" customHeight="1" x14ac:dyDescent="0.25">
      <c r="B30951" s="106"/>
      <c r="C30951" s="106"/>
      <c r="D30951" s="139"/>
      <c r="P30951" s="142"/>
      <c r="Q30951" s="142"/>
      <c r="R30951" s="142"/>
      <c r="S30951" s="139"/>
    </row>
    <row r="30952" spans="2:19" ht="15.75" customHeight="1" x14ac:dyDescent="0.25">
      <c r="B30952" s="106"/>
      <c r="C30952" s="106"/>
      <c r="D30952" s="139"/>
      <c r="P30952" s="142"/>
      <c r="Q30952" s="142"/>
      <c r="R30952" s="142"/>
      <c r="S30952" s="139"/>
    </row>
    <row r="30953" spans="2:19" ht="15.75" customHeight="1" x14ac:dyDescent="0.25">
      <c r="B30953" s="106"/>
      <c r="C30953" s="106"/>
      <c r="D30953" s="139"/>
      <c r="P30953" s="142"/>
      <c r="Q30953" s="142"/>
      <c r="R30953" s="142"/>
      <c r="S30953" s="139"/>
    </row>
    <row r="30954" spans="2:19" ht="15.75" customHeight="1" x14ac:dyDescent="0.25">
      <c r="B30954" s="106"/>
      <c r="C30954" s="106"/>
      <c r="D30954" s="139"/>
      <c r="P30954" s="142"/>
      <c r="Q30954" s="142"/>
      <c r="R30954" s="142"/>
      <c r="S30954" s="139"/>
    </row>
    <row r="30955" spans="2:19" ht="15.75" customHeight="1" x14ac:dyDescent="0.25">
      <c r="B30955" s="106"/>
      <c r="C30955" s="106"/>
      <c r="D30955" s="139"/>
      <c r="P30955" s="142"/>
      <c r="Q30955" s="142"/>
      <c r="R30955" s="142"/>
      <c r="S30955" s="139"/>
    </row>
    <row r="30956" spans="2:19" ht="15.75" customHeight="1" x14ac:dyDescent="0.25">
      <c r="B30956" s="106"/>
      <c r="C30956" s="106"/>
      <c r="D30956" s="139"/>
      <c r="P30956" s="142"/>
      <c r="Q30956" s="142"/>
      <c r="R30956" s="142"/>
      <c r="S30956" s="139"/>
    </row>
    <row r="30957" spans="2:19" ht="15.75" customHeight="1" x14ac:dyDescent="0.25">
      <c r="B30957" s="106"/>
      <c r="C30957" s="106"/>
      <c r="D30957" s="139"/>
      <c r="P30957" s="142"/>
      <c r="Q30957" s="142"/>
      <c r="R30957" s="142"/>
      <c r="S30957" s="139"/>
    </row>
    <row r="30958" spans="2:19" ht="15.75" customHeight="1" x14ac:dyDescent="0.25">
      <c r="B30958" s="106"/>
      <c r="C30958" s="106"/>
      <c r="D30958" s="139"/>
      <c r="P30958" s="142"/>
      <c r="Q30958" s="142"/>
      <c r="R30958" s="142"/>
      <c r="S30958" s="139"/>
    </row>
    <row r="30959" spans="2:19" ht="15.75" customHeight="1" x14ac:dyDescent="0.25">
      <c r="B30959" s="106"/>
      <c r="C30959" s="106"/>
      <c r="D30959" s="139"/>
      <c r="P30959" s="142"/>
      <c r="Q30959" s="142"/>
      <c r="R30959" s="142"/>
      <c r="S30959" s="139"/>
    </row>
    <row r="30960" spans="2:19" ht="15.75" customHeight="1" x14ac:dyDescent="0.25">
      <c r="B30960" s="106"/>
      <c r="C30960" s="106"/>
      <c r="D30960" s="139"/>
      <c r="P30960" s="142"/>
      <c r="Q30960" s="142"/>
      <c r="R30960" s="142"/>
      <c r="S30960" s="139"/>
    </row>
    <row r="30961" spans="2:19" ht="15.75" customHeight="1" x14ac:dyDescent="0.25">
      <c r="B30961" s="106"/>
      <c r="C30961" s="106"/>
      <c r="D30961" s="139"/>
      <c r="P30961" s="142"/>
      <c r="Q30961" s="142"/>
      <c r="R30961" s="142"/>
      <c r="S30961" s="139"/>
    </row>
    <row r="30962" spans="2:19" ht="15.75" customHeight="1" x14ac:dyDescent="0.25">
      <c r="B30962" s="106"/>
      <c r="C30962" s="106"/>
      <c r="D30962" s="139"/>
      <c r="P30962" s="142"/>
      <c r="Q30962" s="142"/>
      <c r="R30962" s="142"/>
      <c r="S30962" s="139"/>
    </row>
    <row r="30963" spans="2:19" ht="15.75" customHeight="1" x14ac:dyDescent="0.25">
      <c r="B30963" s="106"/>
      <c r="C30963" s="106"/>
      <c r="D30963" s="139"/>
      <c r="P30963" s="142"/>
      <c r="Q30963" s="142"/>
      <c r="R30963" s="142"/>
      <c r="S30963" s="139"/>
    </row>
    <row r="30964" spans="2:19" ht="15.75" customHeight="1" x14ac:dyDescent="0.25">
      <c r="B30964" s="106"/>
      <c r="C30964" s="106"/>
      <c r="D30964" s="139"/>
      <c r="P30964" s="142"/>
      <c r="Q30964" s="142"/>
      <c r="R30964" s="142"/>
      <c r="S30964" s="139"/>
    </row>
    <row r="30965" spans="2:19" ht="15.75" customHeight="1" x14ac:dyDescent="0.25">
      <c r="B30965" s="106"/>
      <c r="C30965" s="106"/>
      <c r="D30965" s="139"/>
      <c r="P30965" s="142"/>
      <c r="Q30965" s="142"/>
      <c r="R30965" s="142"/>
      <c r="S30965" s="139"/>
    </row>
    <row r="30966" spans="2:19" ht="15.75" customHeight="1" x14ac:dyDescent="0.25">
      <c r="B30966" s="106"/>
      <c r="C30966" s="106"/>
      <c r="D30966" s="139"/>
      <c r="P30966" s="142"/>
      <c r="Q30966" s="142"/>
      <c r="R30966" s="142"/>
      <c r="S30966" s="139"/>
    </row>
    <row r="30967" spans="2:19" ht="15.75" customHeight="1" x14ac:dyDescent="0.25">
      <c r="B30967" s="106"/>
      <c r="C30967" s="106"/>
      <c r="D30967" s="139"/>
      <c r="P30967" s="142"/>
      <c r="Q30967" s="142"/>
      <c r="R30967" s="142"/>
      <c r="S30967" s="139"/>
    </row>
    <row r="30968" spans="2:19" ht="15.75" customHeight="1" x14ac:dyDescent="0.25">
      <c r="B30968" s="106"/>
      <c r="C30968" s="106"/>
      <c r="D30968" s="139"/>
      <c r="P30968" s="142"/>
      <c r="Q30968" s="142"/>
      <c r="R30968" s="142"/>
      <c r="S30968" s="139"/>
    </row>
    <row r="30969" spans="2:19" ht="15.75" customHeight="1" x14ac:dyDescent="0.25">
      <c r="B30969" s="106"/>
      <c r="C30969" s="106"/>
      <c r="D30969" s="139"/>
      <c r="P30969" s="142"/>
      <c r="Q30969" s="142"/>
      <c r="R30969" s="142"/>
      <c r="S30969" s="139"/>
    </row>
    <row r="30970" spans="2:19" ht="15.75" customHeight="1" x14ac:dyDescent="0.25">
      <c r="B30970" s="106"/>
      <c r="C30970" s="106"/>
      <c r="D30970" s="139"/>
      <c r="P30970" s="142"/>
      <c r="Q30970" s="142"/>
      <c r="R30970" s="142"/>
      <c r="S30970" s="139"/>
    </row>
    <row r="30971" spans="2:19" ht="15.75" customHeight="1" x14ac:dyDescent="0.25">
      <c r="B30971" s="106"/>
      <c r="C30971" s="106"/>
      <c r="D30971" s="139"/>
      <c r="P30971" s="142"/>
      <c r="Q30971" s="142"/>
      <c r="R30971" s="142"/>
      <c r="S30971" s="139"/>
    </row>
    <row r="30972" spans="2:19" ht="15.75" customHeight="1" x14ac:dyDescent="0.25">
      <c r="B30972" s="106"/>
      <c r="C30972" s="106"/>
      <c r="D30972" s="139"/>
      <c r="P30972" s="142"/>
      <c r="Q30972" s="142"/>
      <c r="R30972" s="142"/>
      <c r="S30972" s="139"/>
    </row>
    <row r="30973" spans="2:19" ht="15.75" customHeight="1" x14ac:dyDescent="0.25">
      <c r="B30973" s="106"/>
      <c r="C30973" s="106"/>
      <c r="D30973" s="139"/>
      <c r="P30973" s="142"/>
      <c r="Q30973" s="142"/>
      <c r="R30973" s="142"/>
      <c r="S30973" s="139"/>
    </row>
    <row r="30974" spans="2:19" ht="15.75" customHeight="1" x14ac:dyDescent="0.25">
      <c r="B30974" s="106"/>
      <c r="C30974" s="106"/>
      <c r="D30974" s="139"/>
      <c r="P30974" s="142"/>
      <c r="Q30974" s="142"/>
      <c r="R30974" s="142"/>
      <c r="S30974" s="139"/>
    </row>
    <row r="30975" spans="2:19" ht="15.75" customHeight="1" x14ac:dyDescent="0.25">
      <c r="B30975" s="106"/>
      <c r="C30975" s="106"/>
      <c r="D30975" s="139"/>
      <c r="P30975" s="142"/>
      <c r="Q30975" s="142"/>
      <c r="R30975" s="142"/>
      <c r="S30975" s="139"/>
    </row>
    <row r="30976" spans="2:19" ht="15.75" customHeight="1" x14ac:dyDescent="0.25">
      <c r="B30976" s="106"/>
      <c r="C30976" s="106"/>
      <c r="D30976" s="139"/>
      <c r="P30976" s="142"/>
      <c r="Q30976" s="142"/>
      <c r="R30976" s="142"/>
      <c r="S30976" s="139"/>
    </row>
    <row r="30977" spans="2:19" ht="15.75" customHeight="1" x14ac:dyDescent="0.25">
      <c r="B30977" s="106"/>
      <c r="C30977" s="106"/>
      <c r="D30977" s="139"/>
      <c r="P30977" s="142"/>
      <c r="Q30977" s="142"/>
      <c r="R30977" s="142"/>
      <c r="S30977" s="139"/>
    </row>
    <row r="30978" spans="2:19" ht="15.75" customHeight="1" x14ac:dyDescent="0.25">
      <c r="B30978" s="106"/>
      <c r="C30978" s="106"/>
      <c r="D30978" s="139"/>
      <c r="P30978" s="142"/>
      <c r="Q30978" s="142"/>
      <c r="R30978" s="142"/>
      <c r="S30978" s="139"/>
    </row>
    <row r="30979" spans="2:19" ht="15.75" customHeight="1" x14ac:dyDescent="0.25">
      <c r="B30979" s="106"/>
      <c r="C30979" s="106"/>
      <c r="D30979" s="139"/>
      <c r="P30979" s="142"/>
      <c r="Q30979" s="142"/>
      <c r="R30979" s="142"/>
      <c r="S30979" s="139"/>
    </row>
    <row r="30980" spans="2:19" ht="15.75" customHeight="1" x14ac:dyDescent="0.25">
      <c r="B30980" s="106"/>
      <c r="C30980" s="106"/>
      <c r="D30980" s="139"/>
      <c r="P30980" s="142"/>
      <c r="Q30980" s="142"/>
      <c r="R30980" s="142"/>
      <c r="S30980" s="139"/>
    </row>
    <row r="30981" spans="2:19" ht="15.75" customHeight="1" x14ac:dyDescent="0.25">
      <c r="B30981" s="106"/>
      <c r="C30981" s="106"/>
      <c r="D30981" s="139"/>
      <c r="P30981" s="142"/>
      <c r="Q30981" s="142"/>
      <c r="R30981" s="142"/>
      <c r="S30981" s="139"/>
    </row>
    <row r="30982" spans="2:19" ht="15.75" customHeight="1" x14ac:dyDescent="0.25">
      <c r="B30982" s="106"/>
      <c r="C30982" s="106"/>
      <c r="D30982" s="139"/>
      <c r="P30982" s="142"/>
      <c r="Q30982" s="142"/>
      <c r="R30982" s="142"/>
      <c r="S30982" s="139"/>
    </row>
    <row r="30983" spans="2:19" ht="15.75" customHeight="1" x14ac:dyDescent="0.25">
      <c r="B30983" s="106"/>
      <c r="C30983" s="106"/>
      <c r="D30983" s="139"/>
      <c r="P30983" s="142"/>
      <c r="Q30983" s="142"/>
      <c r="R30983" s="142"/>
      <c r="S30983" s="139"/>
    </row>
    <row r="30984" spans="2:19" ht="15.75" customHeight="1" x14ac:dyDescent="0.25">
      <c r="B30984" s="106"/>
      <c r="C30984" s="106"/>
      <c r="D30984" s="139"/>
      <c r="P30984" s="142"/>
      <c r="Q30984" s="142"/>
      <c r="R30984" s="142"/>
      <c r="S30984" s="139"/>
    </row>
    <row r="30985" spans="2:19" ht="15.75" customHeight="1" x14ac:dyDescent="0.25">
      <c r="B30985" s="106"/>
      <c r="C30985" s="106"/>
      <c r="D30985" s="139"/>
      <c r="P30985" s="142"/>
      <c r="Q30985" s="142"/>
      <c r="R30985" s="142"/>
      <c r="S30985" s="139"/>
    </row>
    <row r="30986" spans="2:19" ht="15.75" customHeight="1" x14ac:dyDescent="0.25">
      <c r="B30986" s="106"/>
      <c r="C30986" s="106"/>
      <c r="D30986" s="139"/>
      <c r="P30986" s="142"/>
      <c r="Q30986" s="142"/>
      <c r="R30986" s="142"/>
      <c r="S30986" s="139"/>
    </row>
    <row r="30987" spans="2:19" ht="15.75" customHeight="1" x14ac:dyDescent="0.25">
      <c r="B30987" s="106"/>
      <c r="C30987" s="106"/>
      <c r="D30987" s="139"/>
      <c r="P30987" s="142"/>
      <c r="Q30987" s="142"/>
      <c r="R30987" s="142"/>
      <c r="S30987" s="139"/>
    </row>
    <row r="30988" spans="2:19" ht="15.75" customHeight="1" x14ac:dyDescent="0.25">
      <c r="B30988" s="106"/>
      <c r="C30988" s="106"/>
      <c r="D30988" s="139"/>
      <c r="P30988" s="142"/>
      <c r="Q30988" s="142"/>
      <c r="R30988" s="142"/>
      <c r="S30988" s="139"/>
    </row>
    <row r="30989" spans="2:19" ht="15.75" customHeight="1" x14ac:dyDescent="0.25">
      <c r="B30989" s="106"/>
      <c r="C30989" s="106"/>
      <c r="D30989" s="139"/>
      <c r="P30989" s="142"/>
      <c r="Q30989" s="142"/>
      <c r="R30989" s="142"/>
      <c r="S30989" s="139"/>
    </row>
    <row r="30990" spans="2:19" ht="15.75" customHeight="1" x14ac:dyDescent="0.25">
      <c r="B30990" s="106"/>
      <c r="C30990" s="106"/>
      <c r="D30990" s="139"/>
      <c r="P30990" s="142"/>
      <c r="Q30990" s="142"/>
      <c r="R30990" s="142"/>
      <c r="S30990" s="139"/>
    </row>
    <row r="30991" spans="2:19" ht="15.75" customHeight="1" x14ac:dyDescent="0.25">
      <c r="B30991" s="106"/>
      <c r="C30991" s="106"/>
      <c r="D30991" s="139"/>
      <c r="P30991" s="142"/>
      <c r="Q30991" s="142"/>
      <c r="R30991" s="142"/>
      <c r="S30991" s="139"/>
    </row>
    <row r="30992" spans="2:19" ht="15.75" customHeight="1" x14ac:dyDescent="0.25">
      <c r="B30992" s="106"/>
      <c r="C30992" s="106"/>
      <c r="D30992" s="139"/>
      <c r="P30992" s="142"/>
      <c r="Q30992" s="142"/>
      <c r="R30992" s="142"/>
      <c r="S30992" s="139"/>
    </row>
    <row r="30993" spans="2:19" ht="15.75" customHeight="1" x14ac:dyDescent="0.25">
      <c r="B30993" s="106"/>
      <c r="C30993" s="106"/>
      <c r="D30993" s="139"/>
      <c r="P30993" s="142"/>
      <c r="Q30993" s="142"/>
      <c r="R30993" s="142"/>
      <c r="S30993" s="139"/>
    </row>
    <row r="30994" spans="2:19" ht="15.75" customHeight="1" x14ac:dyDescent="0.25">
      <c r="B30994" s="106"/>
      <c r="C30994" s="106"/>
      <c r="D30994" s="139"/>
      <c r="P30994" s="142"/>
      <c r="Q30994" s="142"/>
      <c r="R30994" s="142"/>
      <c r="S30994" s="139"/>
    </row>
    <row r="30995" spans="2:19" ht="15.75" customHeight="1" x14ac:dyDescent="0.25">
      <c r="B30995" s="106"/>
      <c r="C30995" s="106"/>
      <c r="D30995" s="139"/>
      <c r="P30995" s="142"/>
      <c r="Q30995" s="142"/>
      <c r="R30995" s="142"/>
      <c r="S30995" s="139"/>
    </row>
    <row r="30996" spans="2:19" ht="15.75" customHeight="1" x14ac:dyDescent="0.25">
      <c r="B30996" s="106"/>
      <c r="C30996" s="106"/>
      <c r="D30996" s="139"/>
      <c r="P30996" s="142"/>
      <c r="Q30996" s="142"/>
      <c r="R30996" s="142"/>
      <c r="S30996" s="139"/>
    </row>
    <row r="30997" spans="2:19" ht="15.75" customHeight="1" x14ac:dyDescent="0.25">
      <c r="B30997" s="106"/>
      <c r="C30997" s="106"/>
      <c r="D30997" s="139"/>
      <c r="P30997" s="142"/>
      <c r="Q30997" s="142"/>
      <c r="R30997" s="142"/>
      <c r="S30997" s="139"/>
    </row>
    <row r="30998" spans="2:19" ht="15.75" customHeight="1" x14ac:dyDescent="0.25">
      <c r="B30998" s="106"/>
      <c r="C30998" s="106"/>
      <c r="D30998" s="139"/>
      <c r="P30998" s="142"/>
      <c r="Q30998" s="142"/>
      <c r="R30998" s="142"/>
      <c r="S30998" s="139"/>
    </row>
    <row r="30999" spans="2:19" ht="15.75" customHeight="1" x14ac:dyDescent="0.25">
      <c r="B30999" s="106"/>
      <c r="C30999" s="106"/>
      <c r="D30999" s="139"/>
      <c r="P30999" s="142"/>
      <c r="Q30999" s="142"/>
      <c r="R30999" s="142"/>
      <c r="S30999" s="139"/>
    </row>
    <row r="31000" spans="2:19" ht="15.75" customHeight="1" x14ac:dyDescent="0.25">
      <c r="B31000" s="106"/>
      <c r="C31000" s="106"/>
      <c r="D31000" s="139"/>
      <c r="P31000" s="142"/>
      <c r="Q31000" s="142"/>
      <c r="R31000" s="142"/>
      <c r="S31000" s="139"/>
    </row>
    <row r="31001" spans="2:19" ht="15.75" customHeight="1" x14ac:dyDescent="0.25">
      <c r="B31001" s="106"/>
      <c r="C31001" s="106"/>
      <c r="D31001" s="139"/>
      <c r="P31001" s="142"/>
      <c r="Q31001" s="142"/>
      <c r="R31001" s="142"/>
      <c r="S31001" s="139"/>
    </row>
    <row r="31002" spans="2:19" ht="15.75" customHeight="1" x14ac:dyDescent="0.25">
      <c r="B31002" s="106"/>
      <c r="C31002" s="106"/>
      <c r="D31002" s="139"/>
      <c r="P31002" s="142"/>
      <c r="Q31002" s="142"/>
      <c r="R31002" s="142"/>
      <c r="S31002" s="139"/>
    </row>
    <row r="31003" spans="2:19" ht="15.75" customHeight="1" x14ac:dyDescent="0.25">
      <c r="B31003" s="106"/>
      <c r="C31003" s="106"/>
      <c r="D31003" s="139"/>
      <c r="P31003" s="142"/>
      <c r="Q31003" s="142"/>
      <c r="R31003" s="142"/>
      <c r="S31003" s="139"/>
    </row>
    <row r="31004" spans="2:19" ht="15.75" customHeight="1" x14ac:dyDescent="0.25">
      <c r="B31004" s="106"/>
      <c r="C31004" s="106"/>
      <c r="D31004" s="139"/>
      <c r="P31004" s="142"/>
      <c r="Q31004" s="142"/>
      <c r="R31004" s="142"/>
      <c r="S31004" s="139"/>
    </row>
    <row r="31005" spans="2:19" ht="15.75" customHeight="1" x14ac:dyDescent="0.25">
      <c r="B31005" s="106"/>
      <c r="C31005" s="106"/>
      <c r="D31005" s="139"/>
      <c r="P31005" s="142"/>
      <c r="Q31005" s="142"/>
      <c r="R31005" s="142"/>
      <c r="S31005" s="139"/>
    </row>
    <row r="31006" spans="2:19" ht="15.75" customHeight="1" x14ac:dyDescent="0.25">
      <c r="B31006" s="106"/>
      <c r="C31006" s="106"/>
      <c r="D31006" s="139"/>
      <c r="P31006" s="142"/>
      <c r="Q31006" s="142"/>
      <c r="R31006" s="142"/>
      <c r="S31006" s="139"/>
    </row>
    <row r="31007" spans="2:19" ht="15.75" customHeight="1" x14ac:dyDescent="0.25">
      <c r="B31007" s="106"/>
      <c r="C31007" s="106"/>
      <c r="D31007" s="139"/>
      <c r="P31007" s="142"/>
      <c r="Q31007" s="142"/>
      <c r="R31007" s="142"/>
      <c r="S31007" s="139"/>
    </row>
    <row r="31008" spans="2:19" ht="15.75" customHeight="1" x14ac:dyDescent="0.25">
      <c r="B31008" s="106"/>
      <c r="C31008" s="106"/>
      <c r="D31008" s="139"/>
      <c r="P31008" s="142"/>
      <c r="Q31008" s="142"/>
      <c r="R31008" s="142"/>
      <c r="S31008" s="139"/>
    </row>
    <row r="31009" spans="2:19" ht="15.75" customHeight="1" x14ac:dyDescent="0.25">
      <c r="B31009" s="106"/>
      <c r="C31009" s="106"/>
      <c r="D31009" s="139"/>
      <c r="P31009" s="142"/>
      <c r="Q31009" s="142"/>
      <c r="R31009" s="142"/>
      <c r="S31009" s="139"/>
    </row>
    <row r="31010" spans="2:19" ht="15.75" customHeight="1" x14ac:dyDescent="0.25">
      <c r="B31010" s="106"/>
      <c r="C31010" s="106"/>
      <c r="D31010" s="139"/>
      <c r="P31010" s="142"/>
      <c r="Q31010" s="142"/>
      <c r="R31010" s="142"/>
      <c r="S31010" s="139"/>
    </row>
    <row r="31011" spans="2:19" ht="15.75" customHeight="1" x14ac:dyDescent="0.25">
      <c r="B31011" s="106"/>
      <c r="C31011" s="106"/>
      <c r="D31011" s="139"/>
      <c r="P31011" s="142"/>
      <c r="Q31011" s="142"/>
      <c r="R31011" s="142"/>
      <c r="S31011" s="139"/>
    </row>
    <row r="31012" spans="2:19" ht="15.75" customHeight="1" x14ac:dyDescent="0.25">
      <c r="B31012" s="106"/>
      <c r="C31012" s="106"/>
      <c r="D31012" s="139"/>
      <c r="P31012" s="142"/>
      <c r="Q31012" s="142"/>
      <c r="R31012" s="142"/>
      <c r="S31012" s="139"/>
    </row>
    <row r="31013" spans="2:19" ht="15.75" customHeight="1" x14ac:dyDescent="0.25">
      <c r="B31013" s="106"/>
      <c r="C31013" s="106"/>
      <c r="D31013" s="139"/>
      <c r="P31013" s="142"/>
      <c r="Q31013" s="142"/>
      <c r="R31013" s="142"/>
      <c r="S31013" s="139"/>
    </row>
    <row r="31014" spans="2:19" ht="15.75" customHeight="1" x14ac:dyDescent="0.25">
      <c r="B31014" s="106"/>
      <c r="C31014" s="106"/>
      <c r="D31014" s="139"/>
      <c r="P31014" s="142"/>
      <c r="Q31014" s="142"/>
      <c r="R31014" s="142"/>
      <c r="S31014" s="139"/>
    </row>
    <row r="31015" spans="2:19" ht="15.75" customHeight="1" x14ac:dyDescent="0.25">
      <c r="B31015" s="106"/>
      <c r="C31015" s="106"/>
      <c r="D31015" s="139"/>
      <c r="P31015" s="142"/>
      <c r="Q31015" s="142"/>
      <c r="R31015" s="142"/>
      <c r="S31015" s="139"/>
    </row>
    <row r="31016" spans="2:19" ht="15.75" customHeight="1" x14ac:dyDescent="0.25">
      <c r="B31016" s="106"/>
      <c r="C31016" s="106"/>
      <c r="D31016" s="139"/>
      <c r="P31016" s="142"/>
      <c r="Q31016" s="142"/>
      <c r="R31016" s="142"/>
      <c r="S31016" s="139"/>
    </row>
    <row r="31017" spans="2:19" ht="15.75" customHeight="1" x14ac:dyDescent="0.25">
      <c r="B31017" s="106"/>
      <c r="C31017" s="106"/>
      <c r="D31017" s="139"/>
      <c r="P31017" s="142"/>
      <c r="Q31017" s="142"/>
      <c r="R31017" s="142"/>
      <c r="S31017" s="139"/>
    </row>
    <row r="31018" spans="2:19" ht="15.75" customHeight="1" x14ac:dyDescent="0.25">
      <c r="B31018" s="106"/>
      <c r="C31018" s="106"/>
      <c r="D31018" s="139"/>
      <c r="P31018" s="142"/>
      <c r="Q31018" s="142"/>
      <c r="R31018" s="142"/>
      <c r="S31018" s="139"/>
    </row>
    <row r="31019" spans="2:19" ht="15.75" customHeight="1" x14ac:dyDescent="0.25">
      <c r="B31019" s="106"/>
      <c r="C31019" s="106"/>
      <c r="D31019" s="139"/>
      <c r="P31019" s="142"/>
      <c r="Q31019" s="142"/>
      <c r="R31019" s="142"/>
      <c r="S31019" s="139"/>
    </row>
    <row r="31020" spans="2:19" ht="15.75" customHeight="1" x14ac:dyDescent="0.25">
      <c r="B31020" s="106"/>
      <c r="C31020" s="106"/>
      <c r="D31020" s="139"/>
      <c r="P31020" s="142"/>
      <c r="Q31020" s="142"/>
      <c r="R31020" s="142"/>
      <c r="S31020" s="139"/>
    </row>
    <row r="31021" spans="2:19" ht="15.75" customHeight="1" x14ac:dyDescent="0.25">
      <c r="B31021" s="106"/>
      <c r="C31021" s="106"/>
      <c r="D31021" s="139"/>
      <c r="P31021" s="142"/>
      <c r="Q31021" s="142"/>
      <c r="R31021" s="142"/>
      <c r="S31021" s="139"/>
    </row>
    <row r="31022" spans="2:19" ht="15.75" customHeight="1" x14ac:dyDescent="0.25">
      <c r="B31022" s="106"/>
      <c r="C31022" s="106"/>
      <c r="D31022" s="139"/>
      <c r="P31022" s="142"/>
      <c r="Q31022" s="142"/>
      <c r="R31022" s="142"/>
      <c r="S31022" s="139"/>
    </row>
    <row r="31023" spans="2:19" ht="15.75" customHeight="1" x14ac:dyDescent="0.25">
      <c r="B31023" s="106"/>
      <c r="C31023" s="106"/>
      <c r="D31023" s="139"/>
      <c r="P31023" s="142"/>
      <c r="Q31023" s="142"/>
      <c r="R31023" s="142"/>
      <c r="S31023" s="139"/>
    </row>
    <row r="31024" spans="2:19" ht="15.75" customHeight="1" x14ac:dyDescent="0.25">
      <c r="B31024" s="106"/>
      <c r="C31024" s="106"/>
      <c r="D31024" s="139"/>
      <c r="P31024" s="142"/>
      <c r="Q31024" s="142"/>
      <c r="R31024" s="142"/>
      <c r="S31024" s="139"/>
    </row>
    <row r="31025" spans="2:19" ht="15.75" customHeight="1" x14ac:dyDescent="0.25">
      <c r="B31025" s="106"/>
      <c r="C31025" s="106"/>
      <c r="D31025" s="139"/>
      <c r="P31025" s="142"/>
      <c r="Q31025" s="142"/>
      <c r="R31025" s="142"/>
      <c r="S31025" s="139"/>
    </row>
    <row r="31026" spans="2:19" ht="15.75" customHeight="1" x14ac:dyDescent="0.25">
      <c r="B31026" s="106"/>
      <c r="C31026" s="106"/>
      <c r="D31026" s="139"/>
      <c r="P31026" s="142"/>
      <c r="Q31026" s="142"/>
      <c r="R31026" s="142"/>
      <c r="S31026" s="139"/>
    </row>
    <row r="31027" spans="2:19" ht="15.75" customHeight="1" x14ac:dyDescent="0.25">
      <c r="B31027" s="106"/>
      <c r="C31027" s="106"/>
      <c r="D31027" s="139"/>
      <c r="P31027" s="142"/>
      <c r="Q31027" s="142"/>
      <c r="R31027" s="142"/>
      <c r="S31027" s="139"/>
    </row>
    <row r="31028" spans="2:19" ht="15.75" customHeight="1" x14ac:dyDescent="0.25">
      <c r="B31028" s="106"/>
      <c r="C31028" s="106"/>
      <c r="D31028" s="139"/>
      <c r="P31028" s="142"/>
      <c r="Q31028" s="142"/>
      <c r="R31028" s="142"/>
      <c r="S31028" s="139"/>
    </row>
    <row r="31029" spans="2:19" ht="15.75" customHeight="1" x14ac:dyDescent="0.25">
      <c r="B31029" s="106"/>
      <c r="C31029" s="106"/>
      <c r="D31029" s="139"/>
      <c r="P31029" s="142"/>
      <c r="Q31029" s="142"/>
      <c r="R31029" s="142"/>
      <c r="S31029" s="139"/>
    </row>
    <row r="31030" spans="2:19" ht="15.75" customHeight="1" x14ac:dyDescent="0.25">
      <c r="B31030" s="106"/>
      <c r="C31030" s="106"/>
      <c r="D31030" s="139"/>
      <c r="P31030" s="142"/>
      <c r="Q31030" s="142"/>
      <c r="R31030" s="142"/>
      <c r="S31030" s="139"/>
    </row>
    <row r="31031" spans="2:19" ht="15.75" customHeight="1" x14ac:dyDescent="0.25">
      <c r="B31031" s="106"/>
      <c r="C31031" s="106"/>
      <c r="D31031" s="139"/>
      <c r="P31031" s="142"/>
      <c r="Q31031" s="142"/>
      <c r="R31031" s="142"/>
      <c r="S31031" s="139"/>
    </row>
    <row r="31032" spans="2:19" ht="15.75" customHeight="1" x14ac:dyDescent="0.25">
      <c r="B31032" s="106"/>
      <c r="C31032" s="106"/>
      <c r="D31032" s="139"/>
      <c r="P31032" s="142"/>
      <c r="Q31032" s="142"/>
      <c r="R31032" s="142"/>
      <c r="S31032" s="139"/>
    </row>
    <row r="31033" spans="2:19" ht="15.75" customHeight="1" x14ac:dyDescent="0.25">
      <c r="B31033" s="106"/>
      <c r="C31033" s="106"/>
      <c r="D31033" s="139"/>
      <c r="P31033" s="142"/>
      <c r="Q31033" s="142"/>
      <c r="R31033" s="142"/>
      <c r="S31033" s="139"/>
    </row>
    <row r="31034" spans="2:19" ht="15.75" customHeight="1" x14ac:dyDescent="0.25">
      <c r="B31034" s="106"/>
      <c r="C31034" s="106"/>
      <c r="D31034" s="139"/>
      <c r="P31034" s="142"/>
      <c r="Q31034" s="142"/>
      <c r="R31034" s="142"/>
      <c r="S31034" s="139"/>
    </row>
    <row r="31035" spans="2:19" ht="15.75" customHeight="1" x14ac:dyDescent="0.25">
      <c r="B31035" s="106"/>
      <c r="C31035" s="106"/>
      <c r="D31035" s="139"/>
      <c r="P31035" s="142"/>
      <c r="Q31035" s="142"/>
      <c r="R31035" s="142"/>
      <c r="S31035" s="139"/>
    </row>
    <row r="31036" spans="2:19" ht="15.75" customHeight="1" x14ac:dyDescent="0.25">
      <c r="B31036" s="106"/>
      <c r="C31036" s="106"/>
      <c r="D31036" s="139"/>
      <c r="P31036" s="142"/>
      <c r="Q31036" s="142"/>
      <c r="R31036" s="142"/>
      <c r="S31036" s="139"/>
    </row>
    <row r="31037" spans="2:19" ht="15.75" customHeight="1" x14ac:dyDescent="0.25">
      <c r="B31037" s="106"/>
      <c r="C31037" s="106"/>
      <c r="D31037" s="139"/>
      <c r="P31037" s="142"/>
      <c r="Q31037" s="142"/>
      <c r="R31037" s="142"/>
      <c r="S31037" s="139"/>
    </row>
    <row r="31038" spans="2:19" ht="15.75" customHeight="1" x14ac:dyDescent="0.25">
      <c r="B31038" s="106"/>
      <c r="C31038" s="106"/>
      <c r="D31038" s="139"/>
      <c r="P31038" s="142"/>
      <c r="Q31038" s="142"/>
      <c r="R31038" s="142"/>
      <c r="S31038" s="139"/>
    </row>
    <row r="31039" spans="2:19" ht="15.75" customHeight="1" x14ac:dyDescent="0.25">
      <c r="B31039" s="106"/>
      <c r="C31039" s="106"/>
      <c r="D31039" s="139"/>
      <c r="P31039" s="142"/>
      <c r="Q31039" s="142"/>
      <c r="R31039" s="142"/>
      <c r="S31039" s="139"/>
    </row>
    <row r="31040" spans="2:19" ht="15.75" customHeight="1" x14ac:dyDescent="0.25">
      <c r="B31040" s="106"/>
      <c r="C31040" s="106"/>
      <c r="D31040" s="139"/>
      <c r="P31040" s="142"/>
      <c r="Q31040" s="142"/>
      <c r="R31040" s="142"/>
      <c r="S31040" s="139"/>
    </row>
    <row r="31041" spans="2:19" ht="15.75" customHeight="1" x14ac:dyDescent="0.25">
      <c r="B31041" s="106"/>
      <c r="C31041" s="106"/>
      <c r="D31041" s="139"/>
      <c r="P31041" s="142"/>
      <c r="Q31041" s="142"/>
      <c r="R31041" s="142"/>
      <c r="S31041" s="139"/>
    </row>
    <row r="31042" spans="2:19" ht="15.75" customHeight="1" x14ac:dyDescent="0.25">
      <c r="B31042" s="106"/>
      <c r="C31042" s="106"/>
      <c r="D31042" s="139"/>
      <c r="P31042" s="142"/>
      <c r="Q31042" s="142"/>
      <c r="R31042" s="142"/>
      <c r="S31042" s="139"/>
    </row>
    <row r="31043" spans="2:19" ht="15.75" customHeight="1" x14ac:dyDescent="0.25">
      <c r="B31043" s="106"/>
      <c r="C31043" s="106"/>
      <c r="D31043" s="139"/>
      <c r="P31043" s="142"/>
      <c r="Q31043" s="142"/>
      <c r="R31043" s="142"/>
      <c r="S31043" s="139"/>
    </row>
    <row r="31044" spans="2:19" ht="15.75" customHeight="1" x14ac:dyDescent="0.25">
      <c r="B31044" s="106"/>
      <c r="C31044" s="106"/>
      <c r="D31044" s="139"/>
      <c r="P31044" s="142"/>
      <c r="Q31044" s="142"/>
      <c r="R31044" s="142"/>
      <c r="S31044" s="139"/>
    </row>
    <row r="31045" spans="2:19" ht="15.75" customHeight="1" x14ac:dyDescent="0.25">
      <c r="B31045" s="106"/>
      <c r="C31045" s="106"/>
      <c r="D31045" s="139"/>
      <c r="P31045" s="142"/>
      <c r="Q31045" s="142"/>
      <c r="R31045" s="142"/>
      <c r="S31045" s="139"/>
    </row>
    <row r="31046" spans="2:19" ht="15.75" customHeight="1" x14ac:dyDescent="0.25">
      <c r="B31046" s="106"/>
      <c r="C31046" s="106"/>
      <c r="D31046" s="139"/>
      <c r="P31046" s="142"/>
      <c r="Q31046" s="142"/>
      <c r="R31046" s="142"/>
      <c r="S31046" s="139"/>
    </row>
    <row r="31047" spans="2:19" ht="15.75" customHeight="1" x14ac:dyDescent="0.25">
      <c r="B31047" s="106"/>
      <c r="C31047" s="106"/>
      <c r="D31047" s="139"/>
      <c r="P31047" s="142"/>
      <c r="Q31047" s="142"/>
      <c r="R31047" s="142"/>
      <c r="S31047" s="139"/>
    </row>
    <row r="31048" spans="2:19" ht="15.75" customHeight="1" x14ac:dyDescent="0.25">
      <c r="B31048" s="106"/>
      <c r="C31048" s="106"/>
      <c r="D31048" s="139"/>
      <c r="P31048" s="142"/>
      <c r="Q31048" s="142"/>
      <c r="R31048" s="142"/>
      <c r="S31048" s="139"/>
    </row>
    <row r="31049" spans="2:19" ht="15.75" customHeight="1" x14ac:dyDescent="0.25">
      <c r="B31049" s="106"/>
      <c r="C31049" s="106"/>
      <c r="D31049" s="139"/>
      <c r="P31049" s="142"/>
      <c r="Q31049" s="142"/>
      <c r="R31049" s="142"/>
      <c r="S31049" s="139"/>
    </row>
    <row r="31050" spans="2:19" ht="15.75" customHeight="1" x14ac:dyDescent="0.25">
      <c r="B31050" s="106"/>
      <c r="C31050" s="106"/>
      <c r="D31050" s="139"/>
      <c r="P31050" s="142"/>
      <c r="Q31050" s="142"/>
      <c r="R31050" s="142"/>
      <c r="S31050" s="139"/>
    </row>
    <row r="31051" spans="2:19" ht="15.75" customHeight="1" x14ac:dyDescent="0.25">
      <c r="B31051" s="106"/>
      <c r="C31051" s="106"/>
      <c r="D31051" s="139"/>
      <c r="P31051" s="142"/>
      <c r="Q31051" s="142"/>
      <c r="R31051" s="142"/>
      <c r="S31051" s="139"/>
    </row>
    <row r="31052" spans="2:19" ht="15.75" customHeight="1" x14ac:dyDescent="0.25">
      <c r="B31052" s="106"/>
      <c r="C31052" s="106"/>
      <c r="D31052" s="139"/>
      <c r="P31052" s="142"/>
      <c r="Q31052" s="142"/>
      <c r="R31052" s="142"/>
      <c r="S31052" s="139"/>
    </row>
    <row r="31053" spans="2:19" ht="15.75" customHeight="1" x14ac:dyDescent="0.25">
      <c r="B31053" s="106"/>
      <c r="C31053" s="106"/>
      <c r="D31053" s="139"/>
      <c r="P31053" s="142"/>
      <c r="Q31053" s="142"/>
      <c r="R31053" s="142"/>
      <c r="S31053" s="139"/>
    </row>
    <row r="31054" spans="2:19" ht="15.75" customHeight="1" x14ac:dyDescent="0.25">
      <c r="B31054" s="106"/>
      <c r="C31054" s="106"/>
      <c r="D31054" s="139"/>
      <c r="P31054" s="142"/>
      <c r="Q31054" s="142"/>
      <c r="R31054" s="142"/>
      <c r="S31054" s="139"/>
    </row>
    <row r="31055" spans="2:19" ht="15.75" customHeight="1" x14ac:dyDescent="0.25">
      <c r="B31055" s="106"/>
      <c r="C31055" s="106"/>
      <c r="D31055" s="139"/>
      <c r="P31055" s="142"/>
      <c r="Q31055" s="142"/>
      <c r="R31055" s="142"/>
      <c r="S31055" s="139"/>
    </row>
    <row r="31056" spans="2:19" ht="15.75" customHeight="1" x14ac:dyDescent="0.25">
      <c r="B31056" s="106"/>
      <c r="C31056" s="106"/>
      <c r="D31056" s="139"/>
      <c r="P31056" s="142"/>
      <c r="Q31056" s="142"/>
      <c r="R31056" s="142"/>
      <c r="S31056" s="139"/>
    </row>
    <row r="31057" spans="2:19" ht="15.75" customHeight="1" x14ac:dyDescent="0.25">
      <c r="B31057" s="106"/>
      <c r="C31057" s="106"/>
      <c r="D31057" s="139"/>
      <c r="P31057" s="142"/>
      <c r="Q31057" s="142"/>
      <c r="R31057" s="142"/>
      <c r="S31057" s="139"/>
    </row>
    <row r="31058" spans="2:19" ht="15.75" customHeight="1" x14ac:dyDescent="0.25">
      <c r="B31058" s="106"/>
      <c r="C31058" s="106"/>
      <c r="D31058" s="139"/>
      <c r="P31058" s="142"/>
      <c r="Q31058" s="142"/>
      <c r="R31058" s="142"/>
      <c r="S31058" s="139"/>
    </row>
    <row r="31059" spans="2:19" ht="15.75" customHeight="1" x14ac:dyDescent="0.25">
      <c r="B31059" s="106"/>
      <c r="C31059" s="106"/>
      <c r="D31059" s="139"/>
      <c r="P31059" s="142"/>
      <c r="Q31059" s="142"/>
      <c r="R31059" s="142"/>
      <c r="S31059" s="139"/>
    </row>
    <row r="31060" spans="2:19" ht="15.75" customHeight="1" x14ac:dyDescent="0.25">
      <c r="B31060" s="106"/>
      <c r="C31060" s="106"/>
      <c r="D31060" s="139"/>
      <c r="P31060" s="142"/>
      <c r="Q31060" s="142"/>
      <c r="R31060" s="142"/>
      <c r="S31060" s="139"/>
    </row>
    <row r="31061" spans="2:19" ht="15.75" customHeight="1" x14ac:dyDescent="0.25">
      <c r="B31061" s="106"/>
      <c r="C31061" s="106"/>
      <c r="D31061" s="139"/>
      <c r="P31061" s="142"/>
      <c r="Q31061" s="142"/>
      <c r="R31061" s="142"/>
      <c r="S31061" s="139"/>
    </row>
    <row r="31062" spans="2:19" ht="15.75" customHeight="1" x14ac:dyDescent="0.25">
      <c r="B31062" s="106"/>
      <c r="C31062" s="106"/>
      <c r="D31062" s="139"/>
      <c r="P31062" s="142"/>
      <c r="Q31062" s="142"/>
      <c r="R31062" s="142"/>
      <c r="S31062" s="139"/>
    </row>
    <row r="31063" spans="2:19" ht="15.75" customHeight="1" x14ac:dyDescent="0.25">
      <c r="B31063" s="106"/>
      <c r="C31063" s="106"/>
      <c r="D31063" s="139"/>
      <c r="P31063" s="142"/>
      <c r="Q31063" s="142"/>
      <c r="R31063" s="142"/>
      <c r="S31063" s="139"/>
    </row>
    <row r="31064" spans="2:19" ht="15.75" customHeight="1" x14ac:dyDescent="0.25">
      <c r="B31064" s="106"/>
      <c r="C31064" s="106"/>
      <c r="D31064" s="139"/>
      <c r="P31064" s="142"/>
      <c r="Q31064" s="142"/>
      <c r="R31064" s="142"/>
      <c r="S31064" s="139"/>
    </row>
    <row r="31065" spans="2:19" ht="15.75" customHeight="1" x14ac:dyDescent="0.25">
      <c r="B31065" s="106"/>
      <c r="C31065" s="106"/>
      <c r="D31065" s="139"/>
      <c r="P31065" s="142"/>
      <c r="Q31065" s="142"/>
      <c r="R31065" s="142"/>
      <c r="S31065" s="139"/>
    </row>
    <row r="31066" spans="2:19" ht="15.75" customHeight="1" x14ac:dyDescent="0.25">
      <c r="B31066" s="106"/>
      <c r="C31066" s="106"/>
      <c r="D31066" s="139"/>
      <c r="P31066" s="142"/>
      <c r="Q31066" s="142"/>
      <c r="R31066" s="142"/>
      <c r="S31066" s="139"/>
    </row>
    <row r="31067" spans="2:19" ht="15.75" customHeight="1" x14ac:dyDescent="0.25">
      <c r="B31067" s="106"/>
      <c r="C31067" s="106"/>
      <c r="D31067" s="139"/>
      <c r="P31067" s="142"/>
      <c r="Q31067" s="142"/>
      <c r="R31067" s="142"/>
      <c r="S31067" s="139"/>
    </row>
    <row r="31068" spans="2:19" ht="15.75" customHeight="1" x14ac:dyDescent="0.25">
      <c r="B31068" s="106"/>
      <c r="C31068" s="106"/>
      <c r="D31068" s="139"/>
      <c r="P31068" s="142"/>
      <c r="Q31068" s="142"/>
      <c r="R31068" s="142"/>
      <c r="S31068" s="139"/>
    </row>
    <row r="31069" spans="2:19" ht="15.75" customHeight="1" x14ac:dyDescent="0.25">
      <c r="B31069" s="106"/>
      <c r="C31069" s="106"/>
      <c r="D31069" s="139"/>
      <c r="P31069" s="142"/>
      <c r="Q31069" s="142"/>
      <c r="R31069" s="142"/>
      <c r="S31069" s="139"/>
    </row>
    <row r="31070" spans="2:19" ht="15.75" customHeight="1" x14ac:dyDescent="0.25">
      <c r="B31070" s="106"/>
      <c r="C31070" s="106"/>
      <c r="D31070" s="139"/>
      <c r="P31070" s="142"/>
      <c r="Q31070" s="142"/>
      <c r="R31070" s="142"/>
      <c r="S31070" s="139"/>
    </row>
    <row r="31071" spans="2:19" ht="15.75" customHeight="1" x14ac:dyDescent="0.25">
      <c r="B31071" s="106"/>
      <c r="C31071" s="106"/>
      <c r="D31071" s="139"/>
      <c r="P31071" s="142"/>
      <c r="Q31071" s="142"/>
      <c r="R31071" s="142"/>
      <c r="S31071" s="139"/>
    </row>
    <row r="31072" spans="2:19" ht="15.75" customHeight="1" x14ac:dyDescent="0.25">
      <c r="B31072" s="106"/>
      <c r="C31072" s="106"/>
      <c r="D31072" s="139"/>
      <c r="P31072" s="142"/>
      <c r="Q31072" s="142"/>
      <c r="R31072" s="142"/>
      <c r="S31072" s="139"/>
    </row>
    <row r="31073" spans="2:19" ht="15.75" customHeight="1" x14ac:dyDescent="0.25">
      <c r="B31073" s="106"/>
      <c r="C31073" s="106"/>
      <c r="D31073" s="139"/>
      <c r="P31073" s="142"/>
      <c r="Q31073" s="142"/>
      <c r="R31073" s="142"/>
      <c r="S31073" s="139"/>
    </row>
    <row r="31074" spans="2:19" ht="15.75" customHeight="1" x14ac:dyDescent="0.25">
      <c r="B31074" s="106"/>
      <c r="C31074" s="106"/>
      <c r="D31074" s="139"/>
      <c r="P31074" s="142"/>
      <c r="Q31074" s="142"/>
      <c r="R31074" s="142"/>
      <c r="S31074" s="139"/>
    </row>
    <row r="31075" spans="2:19" ht="15.75" customHeight="1" x14ac:dyDescent="0.25">
      <c r="B31075" s="106"/>
      <c r="C31075" s="106"/>
      <c r="D31075" s="139"/>
      <c r="P31075" s="142"/>
      <c r="Q31075" s="142"/>
      <c r="R31075" s="142"/>
      <c r="S31075" s="139"/>
    </row>
    <row r="31076" spans="2:19" ht="15.75" customHeight="1" x14ac:dyDescent="0.25">
      <c r="B31076" s="106"/>
      <c r="C31076" s="106"/>
      <c r="D31076" s="139"/>
      <c r="P31076" s="142"/>
      <c r="Q31076" s="142"/>
      <c r="R31076" s="142"/>
      <c r="S31076" s="139"/>
    </row>
    <row r="31077" spans="2:19" ht="15.75" customHeight="1" x14ac:dyDescent="0.25">
      <c r="B31077" s="106"/>
      <c r="C31077" s="106"/>
      <c r="D31077" s="139"/>
      <c r="P31077" s="142"/>
      <c r="Q31077" s="142"/>
      <c r="R31077" s="142"/>
      <c r="S31077" s="139"/>
    </row>
    <row r="31078" spans="2:19" ht="15.75" customHeight="1" x14ac:dyDescent="0.25">
      <c r="B31078" s="106"/>
      <c r="C31078" s="106"/>
      <c r="D31078" s="139"/>
      <c r="P31078" s="142"/>
      <c r="Q31078" s="142"/>
      <c r="R31078" s="142"/>
      <c r="S31078" s="139"/>
    </row>
    <row r="31079" spans="2:19" ht="15.75" customHeight="1" x14ac:dyDescent="0.25">
      <c r="B31079" s="106"/>
      <c r="C31079" s="106"/>
      <c r="D31079" s="139"/>
      <c r="P31079" s="142"/>
      <c r="Q31079" s="142"/>
      <c r="R31079" s="142"/>
      <c r="S31079" s="139"/>
    </row>
    <row r="31080" spans="2:19" ht="15.75" customHeight="1" x14ac:dyDescent="0.25">
      <c r="B31080" s="106"/>
      <c r="C31080" s="106"/>
      <c r="D31080" s="139"/>
      <c r="P31080" s="142"/>
      <c r="Q31080" s="142"/>
      <c r="R31080" s="142"/>
      <c r="S31080" s="139"/>
    </row>
    <row r="31081" spans="2:19" ht="15.75" customHeight="1" x14ac:dyDescent="0.25">
      <c r="B31081" s="106"/>
      <c r="C31081" s="106"/>
      <c r="D31081" s="139"/>
      <c r="P31081" s="142"/>
      <c r="Q31081" s="142"/>
      <c r="R31081" s="142"/>
      <c r="S31081" s="139"/>
    </row>
    <row r="31082" spans="2:19" ht="15.75" customHeight="1" x14ac:dyDescent="0.25">
      <c r="B31082" s="106"/>
      <c r="C31082" s="106"/>
      <c r="D31082" s="139"/>
      <c r="P31082" s="142"/>
      <c r="Q31082" s="142"/>
      <c r="R31082" s="142"/>
      <c r="S31082" s="139"/>
    </row>
    <row r="31083" spans="2:19" ht="15.75" customHeight="1" x14ac:dyDescent="0.25">
      <c r="B31083" s="106"/>
      <c r="C31083" s="106"/>
      <c r="D31083" s="139"/>
      <c r="P31083" s="142"/>
      <c r="Q31083" s="142"/>
      <c r="R31083" s="142"/>
      <c r="S31083" s="139"/>
    </row>
    <row r="31084" spans="2:19" ht="15.75" customHeight="1" x14ac:dyDescent="0.25">
      <c r="B31084" s="106"/>
      <c r="C31084" s="106"/>
      <c r="D31084" s="139"/>
      <c r="P31084" s="142"/>
      <c r="Q31084" s="142"/>
      <c r="R31084" s="142"/>
      <c r="S31084" s="139"/>
    </row>
    <row r="31085" spans="2:19" ht="15.75" customHeight="1" x14ac:dyDescent="0.25">
      <c r="B31085" s="106"/>
      <c r="C31085" s="106"/>
      <c r="D31085" s="139"/>
      <c r="P31085" s="142"/>
      <c r="Q31085" s="142"/>
      <c r="R31085" s="142"/>
      <c r="S31085" s="139"/>
    </row>
    <row r="31086" spans="2:19" ht="15.75" customHeight="1" x14ac:dyDescent="0.25">
      <c r="B31086" s="106"/>
      <c r="C31086" s="106"/>
      <c r="D31086" s="139"/>
      <c r="P31086" s="142"/>
      <c r="Q31086" s="142"/>
      <c r="R31086" s="142"/>
      <c r="S31086" s="139"/>
    </row>
    <row r="31087" spans="2:19" ht="15.75" customHeight="1" x14ac:dyDescent="0.25">
      <c r="B31087" s="106"/>
      <c r="C31087" s="106"/>
      <c r="D31087" s="139"/>
      <c r="P31087" s="142"/>
      <c r="Q31087" s="142"/>
      <c r="R31087" s="142"/>
      <c r="S31087" s="139"/>
    </row>
    <row r="31088" spans="2:19" ht="15.75" customHeight="1" x14ac:dyDescent="0.25">
      <c r="B31088" s="106"/>
      <c r="C31088" s="106"/>
      <c r="D31088" s="139"/>
      <c r="P31088" s="142"/>
      <c r="Q31088" s="142"/>
      <c r="R31088" s="142"/>
      <c r="S31088" s="139"/>
    </row>
    <row r="31089" spans="2:19" ht="15.75" customHeight="1" x14ac:dyDescent="0.25">
      <c r="B31089" s="106"/>
      <c r="C31089" s="106"/>
      <c r="D31089" s="139"/>
      <c r="P31089" s="142"/>
      <c r="Q31089" s="142"/>
      <c r="R31089" s="142"/>
      <c r="S31089" s="139"/>
    </row>
    <row r="31090" spans="2:19" ht="15.75" customHeight="1" x14ac:dyDescent="0.25">
      <c r="B31090" s="106"/>
      <c r="C31090" s="106"/>
      <c r="D31090" s="139"/>
      <c r="P31090" s="142"/>
      <c r="Q31090" s="142"/>
      <c r="R31090" s="142"/>
      <c r="S31090" s="139"/>
    </row>
    <row r="31091" spans="2:19" ht="15.75" customHeight="1" x14ac:dyDescent="0.25">
      <c r="B31091" s="106"/>
      <c r="C31091" s="106"/>
      <c r="D31091" s="139"/>
      <c r="P31091" s="142"/>
      <c r="Q31091" s="142"/>
      <c r="R31091" s="142"/>
      <c r="S31091" s="139"/>
    </row>
    <row r="31092" spans="2:19" ht="15.75" customHeight="1" x14ac:dyDescent="0.25">
      <c r="B31092" s="106"/>
      <c r="C31092" s="106"/>
      <c r="D31092" s="139"/>
      <c r="P31092" s="142"/>
      <c r="Q31092" s="142"/>
      <c r="R31092" s="142"/>
      <c r="S31092" s="139"/>
    </row>
    <row r="31093" spans="2:19" ht="15.75" customHeight="1" x14ac:dyDescent="0.25">
      <c r="B31093" s="106"/>
      <c r="C31093" s="106"/>
      <c r="D31093" s="139"/>
      <c r="P31093" s="142"/>
      <c r="Q31093" s="142"/>
      <c r="R31093" s="142"/>
      <c r="S31093" s="139"/>
    </row>
    <row r="31094" spans="2:19" ht="15.75" customHeight="1" x14ac:dyDescent="0.25">
      <c r="B31094" s="106"/>
      <c r="C31094" s="106"/>
      <c r="D31094" s="139"/>
      <c r="P31094" s="142"/>
      <c r="Q31094" s="142"/>
      <c r="R31094" s="142"/>
      <c r="S31094" s="139"/>
    </row>
    <row r="31095" spans="2:19" ht="15.75" customHeight="1" x14ac:dyDescent="0.25">
      <c r="B31095" s="106"/>
      <c r="C31095" s="106"/>
      <c r="D31095" s="139"/>
      <c r="P31095" s="142"/>
      <c r="Q31095" s="142"/>
      <c r="R31095" s="142"/>
      <c r="S31095" s="139"/>
    </row>
    <row r="31096" spans="2:19" ht="15.75" customHeight="1" x14ac:dyDescent="0.25">
      <c r="B31096" s="106"/>
      <c r="C31096" s="106"/>
      <c r="D31096" s="139"/>
      <c r="P31096" s="142"/>
      <c r="Q31096" s="142"/>
      <c r="R31096" s="142"/>
      <c r="S31096" s="139"/>
    </row>
    <row r="31097" spans="2:19" ht="15.75" customHeight="1" x14ac:dyDescent="0.25">
      <c r="B31097" s="106"/>
      <c r="C31097" s="106"/>
      <c r="D31097" s="139"/>
      <c r="P31097" s="142"/>
      <c r="Q31097" s="142"/>
      <c r="R31097" s="142"/>
      <c r="S31097" s="139"/>
    </row>
    <row r="31098" spans="2:19" ht="15.75" customHeight="1" x14ac:dyDescent="0.25">
      <c r="B31098" s="106"/>
      <c r="C31098" s="106"/>
      <c r="D31098" s="139"/>
      <c r="P31098" s="142"/>
      <c r="Q31098" s="142"/>
      <c r="R31098" s="142"/>
      <c r="S31098" s="139"/>
    </row>
    <row r="31099" spans="2:19" ht="15.75" customHeight="1" x14ac:dyDescent="0.25">
      <c r="B31099" s="106"/>
      <c r="C31099" s="106"/>
      <c r="D31099" s="139"/>
      <c r="P31099" s="142"/>
      <c r="Q31099" s="142"/>
      <c r="R31099" s="142"/>
      <c r="S31099" s="139"/>
    </row>
    <row r="31100" spans="2:19" ht="15.75" customHeight="1" x14ac:dyDescent="0.25">
      <c r="B31100" s="106"/>
      <c r="C31100" s="106"/>
      <c r="D31100" s="139"/>
      <c r="P31100" s="142"/>
      <c r="Q31100" s="142"/>
      <c r="R31100" s="142"/>
      <c r="S31100" s="139"/>
    </row>
    <row r="31101" spans="2:19" ht="15.75" customHeight="1" x14ac:dyDescent="0.25">
      <c r="B31101" s="106"/>
      <c r="C31101" s="106"/>
      <c r="D31101" s="139"/>
      <c r="P31101" s="142"/>
      <c r="Q31101" s="142"/>
      <c r="R31101" s="142"/>
      <c r="S31101" s="139"/>
    </row>
    <row r="31102" spans="2:19" ht="15.75" customHeight="1" x14ac:dyDescent="0.25">
      <c r="B31102" s="106"/>
      <c r="C31102" s="106"/>
      <c r="D31102" s="139"/>
      <c r="P31102" s="142"/>
      <c r="Q31102" s="142"/>
      <c r="R31102" s="142"/>
      <c r="S31102" s="139"/>
    </row>
    <row r="31103" spans="2:19" ht="15.75" customHeight="1" x14ac:dyDescent="0.25">
      <c r="B31103" s="106"/>
      <c r="C31103" s="106"/>
      <c r="D31103" s="139"/>
      <c r="P31103" s="142"/>
      <c r="Q31103" s="142"/>
      <c r="R31103" s="142"/>
      <c r="S31103" s="139"/>
    </row>
    <row r="31104" spans="2:19" ht="15.75" customHeight="1" x14ac:dyDescent="0.25">
      <c r="B31104" s="106"/>
      <c r="C31104" s="106"/>
      <c r="D31104" s="139"/>
      <c r="P31104" s="142"/>
      <c r="Q31104" s="142"/>
      <c r="R31104" s="142"/>
      <c r="S31104" s="139"/>
    </row>
    <row r="31105" spans="2:19" ht="15.75" customHeight="1" x14ac:dyDescent="0.25">
      <c r="B31105" s="106"/>
      <c r="C31105" s="106"/>
      <c r="D31105" s="139"/>
      <c r="P31105" s="142"/>
      <c r="Q31105" s="142"/>
      <c r="R31105" s="142"/>
      <c r="S31105" s="139"/>
    </row>
    <row r="31106" spans="2:19" ht="15.75" customHeight="1" x14ac:dyDescent="0.25">
      <c r="B31106" s="106"/>
      <c r="C31106" s="106"/>
      <c r="D31106" s="139"/>
      <c r="P31106" s="142"/>
      <c r="Q31106" s="142"/>
      <c r="R31106" s="142"/>
      <c r="S31106" s="139"/>
    </row>
    <row r="31107" spans="2:19" ht="15.75" customHeight="1" x14ac:dyDescent="0.25">
      <c r="B31107" s="106"/>
      <c r="C31107" s="106"/>
      <c r="D31107" s="139"/>
      <c r="P31107" s="142"/>
      <c r="Q31107" s="142"/>
      <c r="R31107" s="142"/>
      <c r="S31107" s="139"/>
    </row>
    <row r="31108" spans="2:19" ht="15.75" customHeight="1" x14ac:dyDescent="0.25">
      <c r="B31108" s="106"/>
      <c r="C31108" s="106"/>
      <c r="D31108" s="139"/>
      <c r="P31108" s="142"/>
      <c r="Q31108" s="142"/>
      <c r="R31108" s="142"/>
      <c r="S31108" s="139"/>
    </row>
    <row r="31109" spans="2:19" ht="15.75" customHeight="1" x14ac:dyDescent="0.25">
      <c r="B31109" s="106"/>
      <c r="C31109" s="106"/>
      <c r="D31109" s="139"/>
      <c r="P31109" s="142"/>
      <c r="Q31109" s="142"/>
      <c r="R31109" s="142"/>
      <c r="S31109" s="139"/>
    </row>
    <row r="31110" spans="2:19" ht="15.75" customHeight="1" x14ac:dyDescent="0.25">
      <c r="B31110" s="106"/>
      <c r="C31110" s="106"/>
      <c r="D31110" s="139"/>
      <c r="P31110" s="142"/>
      <c r="Q31110" s="142"/>
      <c r="R31110" s="142"/>
      <c r="S31110" s="139"/>
    </row>
    <row r="31111" spans="2:19" ht="15.75" customHeight="1" x14ac:dyDescent="0.25">
      <c r="B31111" s="106"/>
      <c r="C31111" s="106"/>
      <c r="D31111" s="139"/>
      <c r="P31111" s="142"/>
      <c r="Q31111" s="142"/>
      <c r="R31111" s="142"/>
      <c r="S31111" s="139"/>
    </row>
    <row r="31112" spans="2:19" ht="15.75" customHeight="1" x14ac:dyDescent="0.25">
      <c r="B31112" s="106"/>
      <c r="C31112" s="106"/>
      <c r="D31112" s="139"/>
      <c r="P31112" s="142"/>
      <c r="Q31112" s="142"/>
      <c r="R31112" s="142"/>
      <c r="S31112" s="139"/>
    </row>
    <row r="31113" spans="2:19" ht="15.75" customHeight="1" x14ac:dyDescent="0.25">
      <c r="B31113" s="106"/>
      <c r="C31113" s="106"/>
      <c r="D31113" s="139"/>
      <c r="P31113" s="142"/>
      <c r="Q31113" s="142"/>
      <c r="R31113" s="142"/>
      <c r="S31113" s="139"/>
    </row>
    <row r="31114" spans="2:19" ht="15.75" customHeight="1" x14ac:dyDescent="0.25">
      <c r="B31114" s="106"/>
      <c r="C31114" s="106"/>
      <c r="D31114" s="139"/>
      <c r="P31114" s="142"/>
      <c r="Q31114" s="142"/>
      <c r="R31114" s="142"/>
      <c r="S31114" s="139"/>
    </row>
    <row r="31115" spans="2:19" ht="15.75" customHeight="1" x14ac:dyDescent="0.25">
      <c r="B31115" s="106"/>
      <c r="C31115" s="106"/>
      <c r="D31115" s="139"/>
      <c r="P31115" s="142"/>
      <c r="Q31115" s="142"/>
      <c r="R31115" s="142"/>
      <c r="S31115" s="139"/>
    </row>
    <row r="31116" spans="2:19" ht="15.75" customHeight="1" x14ac:dyDescent="0.25">
      <c r="B31116" s="106"/>
      <c r="C31116" s="106"/>
      <c r="D31116" s="139"/>
      <c r="P31116" s="142"/>
      <c r="Q31116" s="142"/>
      <c r="R31116" s="142"/>
      <c r="S31116" s="139"/>
    </row>
    <row r="31117" spans="2:19" ht="15.75" customHeight="1" x14ac:dyDescent="0.25">
      <c r="B31117" s="106"/>
      <c r="C31117" s="106"/>
      <c r="D31117" s="139"/>
      <c r="P31117" s="142"/>
      <c r="Q31117" s="142"/>
      <c r="R31117" s="142"/>
      <c r="S31117" s="139"/>
    </row>
    <row r="31118" spans="2:19" ht="15.75" customHeight="1" x14ac:dyDescent="0.25">
      <c r="B31118" s="106"/>
      <c r="C31118" s="106"/>
      <c r="D31118" s="139"/>
      <c r="P31118" s="142"/>
      <c r="Q31118" s="142"/>
      <c r="R31118" s="142"/>
      <c r="S31118" s="139"/>
    </row>
    <row r="31119" spans="2:19" ht="15.75" customHeight="1" x14ac:dyDescent="0.25">
      <c r="B31119" s="106"/>
      <c r="C31119" s="106"/>
      <c r="D31119" s="139"/>
      <c r="P31119" s="142"/>
      <c r="Q31119" s="142"/>
      <c r="R31119" s="142"/>
      <c r="S31119" s="139"/>
    </row>
    <row r="31120" spans="2:19" ht="15.75" customHeight="1" x14ac:dyDescent="0.25">
      <c r="B31120" s="106"/>
      <c r="C31120" s="106"/>
      <c r="D31120" s="139"/>
      <c r="P31120" s="142"/>
      <c r="Q31120" s="142"/>
      <c r="R31120" s="142"/>
      <c r="S31120" s="139"/>
    </row>
    <row r="31121" spans="2:19" ht="15.75" customHeight="1" x14ac:dyDescent="0.25">
      <c r="B31121" s="106"/>
      <c r="C31121" s="106"/>
      <c r="D31121" s="139"/>
      <c r="P31121" s="142"/>
      <c r="Q31121" s="142"/>
      <c r="R31121" s="142"/>
      <c r="S31121" s="139"/>
    </row>
    <row r="31122" spans="2:19" ht="15.75" customHeight="1" x14ac:dyDescent="0.25">
      <c r="B31122" s="106"/>
      <c r="C31122" s="106"/>
      <c r="D31122" s="139"/>
      <c r="P31122" s="142"/>
      <c r="Q31122" s="142"/>
      <c r="R31122" s="142"/>
      <c r="S31122" s="139"/>
    </row>
    <row r="31123" spans="2:19" ht="15.75" customHeight="1" x14ac:dyDescent="0.25">
      <c r="B31123" s="106"/>
      <c r="C31123" s="106"/>
      <c r="D31123" s="139"/>
      <c r="P31123" s="142"/>
      <c r="Q31123" s="142"/>
      <c r="R31123" s="142"/>
      <c r="S31123" s="139"/>
    </row>
    <row r="31124" spans="2:19" ht="15.75" customHeight="1" x14ac:dyDescent="0.25">
      <c r="B31124" s="106"/>
      <c r="C31124" s="106"/>
      <c r="D31124" s="139"/>
      <c r="P31124" s="142"/>
      <c r="Q31124" s="142"/>
      <c r="R31124" s="142"/>
      <c r="S31124" s="139"/>
    </row>
    <row r="31125" spans="2:19" ht="15.75" customHeight="1" x14ac:dyDescent="0.25">
      <c r="B31125" s="106"/>
      <c r="C31125" s="106"/>
      <c r="D31125" s="139"/>
      <c r="P31125" s="142"/>
      <c r="Q31125" s="142"/>
      <c r="R31125" s="142"/>
      <c r="S31125" s="139"/>
    </row>
    <row r="31126" spans="2:19" ht="15.75" customHeight="1" x14ac:dyDescent="0.25">
      <c r="B31126" s="106"/>
      <c r="C31126" s="106"/>
      <c r="D31126" s="139"/>
      <c r="P31126" s="142"/>
      <c r="Q31126" s="142"/>
      <c r="R31126" s="142"/>
      <c r="S31126" s="139"/>
    </row>
    <row r="31127" spans="2:19" ht="15.75" customHeight="1" x14ac:dyDescent="0.25">
      <c r="B31127" s="106"/>
      <c r="C31127" s="106"/>
      <c r="D31127" s="139"/>
      <c r="P31127" s="142"/>
      <c r="Q31127" s="142"/>
      <c r="R31127" s="142"/>
      <c r="S31127" s="139"/>
    </row>
    <row r="31128" spans="2:19" ht="15.75" customHeight="1" x14ac:dyDescent="0.25">
      <c r="B31128" s="106"/>
      <c r="C31128" s="106"/>
      <c r="D31128" s="139"/>
      <c r="P31128" s="142"/>
      <c r="Q31128" s="142"/>
      <c r="R31128" s="142"/>
      <c r="S31128" s="139"/>
    </row>
    <row r="31129" spans="2:19" ht="15.75" customHeight="1" x14ac:dyDescent="0.25">
      <c r="B31129" s="106"/>
      <c r="C31129" s="106"/>
      <c r="D31129" s="139"/>
      <c r="P31129" s="142"/>
      <c r="Q31129" s="142"/>
      <c r="R31129" s="142"/>
      <c r="S31129" s="139"/>
    </row>
    <row r="31130" spans="2:19" ht="15.75" customHeight="1" x14ac:dyDescent="0.25">
      <c r="B31130" s="106"/>
      <c r="C31130" s="106"/>
      <c r="D31130" s="139"/>
      <c r="P31130" s="142"/>
      <c r="Q31130" s="142"/>
      <c r="R31130" s="142"/>
      <c r="S31130" s="139"/>
    </row>
    <row r="31131" spans="2:19" ht="15.75" customHeight="1" x14ac:dyDescent="0.25">
      <c r="B31131" s="106"/>
      <c r="C31131" s="106"/>
      <c r="D31131" s="139"/>
      <c r="P31131" s="142"/>
      <c r="Q31131" s="142"/>
      <c r="R31131" s="142"/>
      <c r="S31131" s="139"/>
    </row>
    <row r="31132" spans="2:19" ht="15.75" customHeight="1" x14ac:dyDescent="0.25">
      <c r="B31132" s="106"/>
      <c r="C31132" s="106"/>
      <c r="D31132" s="139"/>
      <c r="P31132" s="142"/>
      <c r="Q31132" s="142"/>
      <c r="R31132" s="142"/>
      <c r="S31132" s="139"/>
    </row>
    <row r="31133" spans="2:19" ht="15.75" customHeight="1" x14ac:dyDescent="0.25">
      <c r="B31133" s="106"/>
      <c r="C31133" s="106"/>
      <c r="D31133" s="139"/>
      <c r="P31133" s="142"/>
      <c r="Q31133" s="142"/>
      <c r="R31133" s="142"/>
      <c r="S31133" s="139"/>
    </row>
    <row r="31134" spans="2:19" ht="15.75" customHeight="1" x14ac:dyDescent="0.25">
      <c r="B31134" s="106"/>
      <c r="C31134" s="106"/>
      <c r="D31134" s="139"/>
      <c r="P31134" s="142"/>
      <c r="Q31134" s="142"/>
      <c r="R31134" s="142"/>
      <c r="S31134" s="139"/>
    </row>
    <row r="31135" spans="2:19" ht="15.75" customHeight="1" x14ac:dyDescent="0.25">
      <c r="B31135" s="106"/>
      <c r="C31135" s="106"/>
      <c r="D31135" s="139"/>
      <c r="P31135" s="142"/>
      <c r="Q31135" s="142"/>
      <c r="R31135" s="142"/>
      <c r="S31135" s="139"/>
    </row>
    <row r="31136" spans="2:19" ht="15.75" customHeight="1" x14ac:dyDescent="0.25">
      <c r="B31136" s="106"/>
      <c r="C31136" s="106"/>
      <c r="D31136" s="139"/>
      <c r="P31136" s="142"/>
      <c r="Q31136" s="142"/>
      <c r="R31136" s="142"/>
      <c r="S31136" s="139"/>
    </row>
    <row r="31137" spans="2:19" ht="15.75" customHeight="1" x14ac:dyDescent="0.25">
      <c r="B31137" s="106"/>
      <c r="C31137" s="106"/>
      <c r="D31137" s="139"/>
      <c r="P31137" s="142"/>
      <c r="Q31137" s="142"/>
      <c r="R31137" s="142"/>
      <c r="S31137" s="139"/>
    </row>
    <row r="31138" spans="2:19" ht="15.75" customHeight="1" x14ac:dyDescent="0.25">
      <c r="B31138" s="106"/>
      <c r="C31138" s="106"/>
      <c r="D31138" s="139"/>
      <c r="P31138" s="142"/>
      <c r="Q31138" s="142"/>
      <c r="R31138" s="142"/>
      <c r="S31138" s="139"/>
    </row>
    <row r="31139" spans="2:19" ht="15.75" customHeight="1" x14ac:dyDescent="0.25">
      <c r="B31139" s="106"/>
      <c r="C31139" s="106"/>
      <c r="D31139" s="139"/>
      <c r="P31139" s="142"/>
      <c r="Q31139" s="142"/>
      <c r="R31139" s="142"/>
      <c r="S31139" s="139"/>
    </row>
    <row r="31140" spans="2:19" ht="15.75" customHeight="1" x14ac:dyDescent="0.25">
      <c r="B31140" s="106"/>
      <c r="C31140" s="106"/>
      <c r="D31140" s="139"/>
      <c r="P31140" s="142"/>
      <c r="Q31140" s="142"/>
      <c r="R31140" s="142"/>
      <c r="S31140" s="139"/>
    </row>
    <row r="31141" spans="2:19" ht="15.75" customHeight="1" x14ac:dyDescent="0.25">
      <c r="B31141" s="106"/>
      <c r="C31141" s="106"/>
      <c r="D31141" s="139"/>
      <c r="P31141" s="142"/>
      <c r="Q31141" s="142"/>
      <c r="R31141" s="142"/>
      <c r="S31141" s="139"/>
    </row>
    <row r="31142" spans="2:19" ht="15.75" customHeight="1" x14ac:dyDescent="0.25">
      <c r="B31142" s="106"/>
      <c r="C31142" s="106"/>
      <c r="D31142" s="139"/>
      <c r="P31142" s="142"/>
      <c r="Q31142" s="142"/>
      <c r="R31142" s="142"/>
      <c r="S31142" s="139"/>
    </row>
    <row r="31143" spans="2:19" ht="15.75" customHeight="1" x14ac:dyDescent="0.25">
      <c r="B31143" s="106"/>
      <c r="C31143" s="106"/>
      <c r="D31143" s="139"/>
      <c r="P31143" s="142"/>
      <c r="Q31143" s="142"/>
      <c r="R31143" s="142"/>
      <c r="S31143" s="139"/>
    </row>
    <row r="31144" spans="2:19" ht="15.75" customHeight="1" x14ac:dyDescent="0.25">
      <c r="B31144" s="106"/>
      <c r="C31144" s="106"/>
      <c r="D31144" s="139"/>
      <c r="P31144" s="142"/>
      <c r="Q31144" s="142"/>
      <c r="R31144" s="142"/>
      <c r="S31144" s="139"/>
    </row>
    <row r="31145" spans="2:19" ht="15.75" customHeight="1" x14ac:dyDescent="0.25">
      <c r="B31145" s="106"/>
      <c r="C31145" s="106"/>
      <c r="D31145" s="139"/>
      <c r="P31145" s="142"/>
      <c r="Q31145" s="142"/>
      <c r="R31145" s="142"/>
      <c r="S31145" s="139"/>
    </row>
    <row r="31146" spans="2:19" ht="15.75" customHeight="1" x14ac:dyDescent="0.25">
      <c r="B31146" s="106"/>
      <c r="C31146" s="106"/>
      <c r="D31146" s="139"/>
      <c r="P31146" s="142"/>
      <c r="Q31146" s="142"/>
      <c r="R31146" s="142"/>
      <c r="S31146" s="139"/>
    </row>
    <row r="31147" spans="2:19" ht="15.75" customHeight="1" x14ac:dyDescent="0.25">
      <c r="B31147" s="106"/>
      <c r="C31147" s="106"/>
      <c r="D31147" s="139"/>
      <c r="P31147" s="142"/>
      <c r="Q31147" s="142"/>
      <c r="R31147" s="142"/>
      <c r="S31147" s="139"/>
    </row>
    <row r="31148" spans="2:19" ht="15.75" customHeight="1" x14ac:dyDescent="0.25">
      <c r="B31148" s="106"/>
      <c r="C31148" s="106"/>
      <c r="D31148" s="139"/>
      <c r="P31148" s="142"/>
      <c r="Q31148" s="142"/>
      <c r="R31148" s="142"/>
      <c r="S31148" s="139"/>
    </row>
    <row r="31149" spans="2:19" ht="15.75" customHeight="1" x14ac:dyDescent="0.25">
      <c r="B31149" s="106"/>
      <c r="C31149" s="106"/>
      <c r="D31149" s="139"/>
      <c r="P31149" s="142"/>
      <c r="Q31149" s="142"/>
      <c r="R31149" s="142"/>
      <c r="S31149" s="139"/>
    </row>
    <row r="31150" spans="2:19" ht="15.75" customHeight="1" x14ac:dyDescent="0.25">
      <c r="B31150" s="106"/>
      <c r="C31150" s="106"/>
      <c r="D31150" s="139"/>
      <c r="P31150" s="142"/>
      <c r="Q31150" s="142"/>
      <c r="R31150" s="142"/>
      <c r="S31150" s="139"/>
    </row>
    <row r="31151" spans="2:19" ht="15.75" customHeight="1" x14ac:dyDescent="0.25">
      <c r="B31151" s="106"/>
      <c r="C31151" s="106"/>
      <c r="D31151" s="139"/>
      <c r="P31151" s="142"/>
      <c r="Q31151" s="142"/>
      <c r="R31151" s="142"/>
      <c r="S31151" s="139"/>
    </row>
    <row r="31152" spans="2:19" ht="15.75" customHeight="1" x14ac:dyDescent="0.25">
      <c r="B31152" s="106"/>
      <c r="C31152" s="106"/>
      <c r="D31152" s="139"/>
      <c r="P31152" s="142"/>
      <c r="Q31152" s="142"/>
      <c r="R31152" s="142"/>
      <c r="S31152" s="139"/>
    </row>
    <row r="31153" spans="2:19" ht="15.75" customHeight="1" x14ac:dyDescent="0.25">
      <c r="B31153" s="106"/>
      <c r="C31153" s="106"/>
      <c r="D31153" s="139"/>
      <c r="P31153" s="142"/>
      <c r="Q31153" s="142"/>
      <c r="R31153" s="142"/>
      <c r="S31153" s="139"/>
    </row>
    <row r="31154" spans="2:19" ht="15.75" customHeight="1" x14ac:dyDescent="0.25">
      <c r="B31154" s="106"/>
      <c r="C31154" s="106"/>
      <c r="D31154" s="139"/>
      <c r="P31154" s="142"/>
      <c r="Q31154" s="142"/>
      <c r="R31154" s="142"/>
      <c r="S31154" s="139"/>
    </row>
    <row r="31155" spans="2:19" ht="15.75" customHeight="1" x14ac:dyDescent="0.25">
      <c r="B31155" s="106"/>
      <c r="C31155" s="106"/>
      <c r="D31155" s="139"/>
      <c r="P31155" s="142"/>
      <c r="Q31155" s="142"/>
      <c r="R31155" s="142"/>
      <c r="S31155" s="139"/>
    </row>
    <row r="31156" spans="2:19" ht="15.75" customHeight="1" x14ac:dyDescent="0.25">
      <c r="B31156" s="106"/>
      <c r="C31156" s="106"/>
      <c r="D31156" s="139"/>
      <c r="P31156" s="142"/>
      <c r="Q31156" s="142"/>
      <c r="R31156" s="142"/>
      <c r="S31156" s="139"/>
    </row>
    <row r="31157" spans="2:19" ht="15.75" customHeight="1" x14ac:dyDescent="0.25">
      <c r="B31157" s="106"/>
      <c r="C31157" s="106"/>
      <c r="D31157" s="139"/>
      <c r="P31157" s="142"/>
      <c r="Q31157" s="142"/>
      <c r="R31157" s="142"/>
      <c r="S31157" s="139"/>
    </row>
    <row r="31158" spans="2:19" ht="15.75" customHeight="1" x14ac:dyDescent="0.25">
      <c r="B31158" s="106"/>
      <c r="C31158" s="106"/>
      <c r="D31158" s="139"/>
      <c r="P31158" s="142"/>
      <c r="Q31158" s="142"/>
      <c r="R31158" s="142"/>
      <c r="S31158" s="139"/>
    </row>
    <row r="31159" spans="2:19" ht="15.75" customHeight="1" x14ac:dyDescent="0.25">
      <c r="B31159" s="106"/>
      <c r="C31159" s="106"/>
      <c r="D31159" s="139"/>
      <c r="P31159" s="142"/>
      <c r="Q31159" s="142"/>
      <c r="R31159" s="142"/>
      <c r="S31159" s="139"/>
    </row>
    <row r="31160" spans="2:19" ht="15.75" customHeight="1" x14ac:dyDescent="0.25">
      <c r="B31160" s="106"/>
      <c r="C31160" s="106"/>
      <c r="D31160" s="139"/>
      <c r="P31160" s="142"/>
      <c r="Q31160" s="142"/>
      <c r="R31160" s="142"/>
      <c r="S31160" s="139"/>
    </row>
    <row r="31161" spans="2:19" ht="15.75" customHeight="1" x14ac:dyDescent="0.25">
      <c r="B31161" s="106"/>
      <c r="C31161" s="106"/>
      <c r="D31161" s="139"/>
      <c r="P31161" s="142"/>
      <c r="Q31161" s="142"/>
      <c r="R31161" s="142"/>
      <c r="S31161" s="139"/>
    </row>
    <row r="31162" spans="2:19" ht="15.75" customHeight="1" x14ac:dyDescent="0.25">
      <c r="B31162" s="106"/>
      <c r="C31162" s="106"/>
      <c r="D31162" s="139"/>
      <c r="P31162" s="142"/>
      <c r="Q31162" s="142"/>
      <c r="R31162" s="142"/>
      <c r="S31162" s="139"/>
    </row>
    <row r="31163" spans="2:19" ht="15.75" customHeight="1" x14ac:dyDescent="0.25">
      <c r="B31163" s="106"/>
      <c r="C31163" s="106"/>
      <c r="D31163" s="139"/>
      <c r="P31163" s="142"/>
      <c r="Q31163" s="142"/>
      <c r="R31163" s="142"/>
      <c r="S31163" s="139"/>
    </row>
    <row r="31164" spans="2:19" ht="15.75" customHeight="1" x14ac:dyDescent="0.25">
      <c r="B31164" s="106"/>
      <c r="C31164" s="106"/>
      <c r="D31164" s="139"/>
      <c r="P31164" s="142"/>
      <c r="Q31164" s="142"/>
      <c r="R31164" s="142"/>
      <c r="S31164" s="139"/>
    </row>
    <row r="31165" spans="2:19" ht="15.75" customHeight="1" x14ac:dyDescent="0.25">
      <c r="B31165" s="106"/>
      <c r="C31165" s="106"/>
      <c r="D31165" s="139"/>
      <c r="P31165" s="142"/>
      <c r="Q31165" s="142"/>
      <c r="R31165" s="142"/>
      <c r="S31165" s="139"/>
    </row>
    <row r="31166" spans="2:19" ht="15.75" customHeight="1" x14ac:dyDescent="0.25">
      <c r="B31166" s="106"/>
      <c r="C31166" s="106"/>
      <c r="D31166" s="139"/>
      <c r="P31166" s="142"/>
      <c r="Q31166" s="142"/>
      <c r="R31166" s="142"/>
      <c r="S31166" s="139"/>
    </row>
    <row r="31167" spans="2:19" ht="15.75" customHeight="1" x14ac:dyDescent="0.25">
      <c r="B31167" s="106"/>
      <c r="C31167" s="106"/>
      <c r="D31167" s="139"/>
      <c r="P31167" s="142"/>
      <c r="Q31167" s="142"/>
      <c r="R31167" s="142"/>
      <c r="S31167" s="139"/>
    </row>
    <row r="31168" spans="2:19" ht="15.75" customHeight="1" x14ac:dyDescent="0.25">
      <c r="B31168" s="106"/>
      <c r="C31168" s="106"/>
      <c r="D31168" s="139"/>
      <c r="P31168" s="142"/>
      <c r="Q31168" s="142"/>
      <c r="R31168" s="142"/>
      <c r="S31168" s="139"/>
    </row>
    <row r="31169" spans="2:19" ht="15.75" customHeight="1" x14ac:dyDescent="0.25">
      <c r="B31169" s="106"/>
      <c r="C31169" s="106"/>
      <c r="D31169" s="139"/>
      <c r="P31169" s="142"/>
      <c r="Q31169" s="142"/>
      <c r="R31169" s="142"/>
      <c r="S31169" s="139"/>
    </row>
    <row r="31170" spans="2:19" ht="15.75" customHeight="1" x14ac:dyDescent="0.25">
      <c r="B31170" s="106"/>
      <c r="C31170" s="106"/>
      <c r="D31170" s="139"/>
      <c r="P31170" s="142"/>
      <c r="Q31170" s="142"/>
      <c r="R31170" s="142"/>
      <c r="S31170" s="139"/>
    </row>
    <row r="31171" spans="2:19" ht="15.75" customHeight="1" x14ac:dyDescent="0.25">
      <c r="B31171" s="106"/>
      <c r="C31171" s="106"/>
      <c r="D31171" s="139"/>
      <c r="P31171" s="142"/>
      <c r="Q31171" s="142"/>
      <c r="R31171" s="142"/>
      <c r="S31171" s="139"/>
    </row>
    <row r="31172" spans="2:19" ht="15.75" customHeight="1" x14ac:dyDescent="0.25">
      <c r="B31172" s="106"/>
      <c r="C31172" s="106"/>
      <c r="D31172" s="139"/>
      <c r="P31172" s="142"/>
      <c r="Q31172" s="142"/>
      <c r="R31172" s="142"/>
      <c r="S31172" s="139"/>
    </row>
    <row r="31173" spans="2:19" ht="15.75" customHeight="1" x14ac:dyDescent="0.25">
      <c r="B31173" s="106"/>
      <c r="C31173" s="106"/>
      <c r="D31173" s="139"/>
      <c r="P31173" s="142"/>
      <c r="Q31173" s="142"/>
      <c r="R31173" s="142"/>
      <c r="S31173" s="139"/>
    </row>
    <row r="31174" spans="2:19" ht="15.75" customHeight="1" x14ac:dyDescent="0.25">
      <c r="B31174" s="106"/>
      <c r="C31174" s="106"/>
      <c r="D31174" s="139"/>
      <c r="P31174" s="142"/>
      <c r="Q31174" s="142"/>
      <c r="R31174" s="142"/>
      <c r="S31174" s="139"/>
    </row>
    <row r="31175" spans="2:19" ht="15.75" customHeight="1" x14ac:dyDescent="0.25">
      <c r="B31175" s="106"/>
      <c r="C31175" s="106"/>
      <c r="D31175" s="139"/>
      <c r="P31175" s="142"/>
      <c r="Q31175" s="142"/>
      <c r="R31175" s="142"/>
      <c r="S31175" s="139"/>
    </row>
    <row r="31176" spans="2:19" ht="15.75" customHeight="1" x14ac:dyDescent="0.25">
      <c r="B31176" s="106"/>
      <c r="C31176" s="106"/>
      <c r="D31176" s="139"/>
      <c r="P31176" s="142"/>
      <c r="Q31176" s="142"/>
      <c r="R31176" s="142"/>
      <c r="S31176" s="139"/>
    </row>
    <row r="31177" spans="2:19" ht="15.75" customHeight="1" x14ac:dyDescent="0.25">
      <c r="B31177" s="106"/>
      <c r="C31177" s="106"/>
      <c r="D31177" s="139"/>
      <c r="P31177" s="142"/>
      <c r="Q31177" s="142"/>
      <c r="R31177" s="142"/>
      <c r="S31177" s="139"/>
    </row>
    <row r="31178" spans="2:19" ht="15.75" customHeight="1" x14ac:dyDescent="0.25">
      <c r="B31178" s="106"/>
      <c r="C31178" s="106"/>
      <c r="D31178" s="139"/>
      <c r="P31178" s="142"/>
      <c r="Q31178" s="142"/>
      <c r="R31178" s="142"/>
      <c r="S31178" s="139"/>
    </row>
    <row r="31179" spans="2:19" ht="15.75" customHeight="1" x14ac:dyDescent="0.25">
      <c r="B31179" s="106"/>
      <c r="C31179" s="106"/>
      <c r="D31179" s="139"/>
      <c r="P31179" s="142"/>
      <c r="Q31179" s="142"/>
      <c r="R31179" s="142"/>
      <c r="S31179" s="139"/>
    </row>
    <row r="31180" spans="2:19" ht="15.75" customHeight="1" x14ac:dyDescent="0.25">
      <c r="B31180" s="106"/>
      <c r="C31180" s="106"/>
      <c r="D31180" s="139"/>
      <c r="P31180" s="142"/>
      <c r="Q31180" s="142"/>
      <c r="R31180" s="142"/>
      <c r="S31180" s="139"/>
    </row>
    <row r="31181" spans="2:19" ht="15.75" customHeight="1" x14ac:dyDescent="0.25">
      <c r="B31181" s="106"/>
      <c r="C31181" s="106"/>
      <c r="D31181" s="139"/>
      <c r="P31181" s="142"/>
      <c r="Q31181" s="142"/>
      <c r="R31181" s="142"/>
      <c r="S31181" s="139"/>
    </row>
    <row r="31182" spans="2:19" ht="15.75" customHeight="1" x14ac:dyDescent="0.25">
      <c r="B31182" s="106"/>
      <c r="C31182" s="106"/>
      <c r="D31182" s="139"/>
      <c r="P31182" s="142"/>
      <c r="Q31182" s="142"/>
      <c r="R31182" s="142"/>
      <c r="S31182" s="139"/>
    </row>
    <row r="31183" spans="2:19" ht="15.75" customHeight="1" x14ac:dyDescent="0.25">
      <c r="B31183" s="106"/>
      <c r="C31183" s="106"/>
      <c r="D31183" s="139"/>
      <c r="P31183" s="142"/>
      <c r="Q31183" s="142"/>
      <c r="R31183" s="142"/>
      <c r="S31183" s="139"/>
    </row>
    <row r="31184" spans="2:19" ht="15.75" customHeight="1" x14ac:dyDescent="0.25">
      <c r="B31184" s="106"/>
      <c r="C31184" s="106"/>
      <c r="D31184" s="139"/>
      <c r="P31184" s="142"/>
      <c r="Q31184" s="142"/>
      <c r="R31184" s="142"/>
      <c r="S31184" s="139"/>
    </row>
    <row r="31185" spans="2:19" ht="15.75" customHeight="1" x14ac:dyDescent="0.25">
      <c r="B31185" s="106"/>
      <c r="C31185" s="106"/>
      <c r="D31185" s="139"/>
      <c r="P31185" s="142"/>
      <c r="Q31185" s="142"/>
      <c r="R31185" s="142"/>
      <c r="S31185" s="139"/>
    </row>
    <row r="31186" spans="2:19" ht="15.75" customHeight="1" x14ac:dyDescent="0.25">
      <c r="B31186" s="106"/>
      <c r="C31186" s="106"/>
      <c r="D31186" s="139"/>
      <c r="P31186" s="142"/>
      <c r="Q31186" s="142"/>
      <c r="R31186" s="142"/>
      <c r="S31186" s="139"/>
    </row>
    <row r="31187" spans="2:19" ht="15.75" customHeight="1" x14ac:dyDescent="0.25">
      <c r="B31187" s="106"/>
      <c r="C31187" s="106"/>
      <c r="D31187" s="139"/>
      <c r="P31187" s="142"/>
      <c r="Q31187" s="142"/>
      <c r="R31187" s="142"/>
      <c r="S31187" s="139"/>
    </row>
    <row r="31188" spans="2:19" ht="15.75" customHeight="1" x14ac:dyDescent="0.25">
      <c r="B31188" s="106"/>
      <c r="C31188" s="106"/>
      <c r="D31188" s="139"/>
      <c r="P31188" s="142"/>
      <c r="Q31188" s="142"/>
      <c r="R31188" s="142"/>
      <c r="S31188" s="139"/>
    </row>
    <row r="31189" spans="2:19" ht="15.75" customHeight="1" x14ac:dyDescent="0.25">
      <c r="B31189" s="106"/>
      <c r="C31189" s="106"/>
      <c r="D31189" s="139"/>
      <c r="P31189" s="142"/>
      <c r="Q31189" s="142"/>
      <c r="R31189" s="142"/>
      <c r="S31189" s="139"/>
    </row>
    <row r="31190" spans="2:19" ht="15.75" customHeight="1" x14ac:dyDescent="0.25">
      <c r="B31190" s="106"/>
      <c r="C31190" s="106"/>
      <c r="D31190" s="139"/>
      <c r="P31190" s="142"/>
      <c r="Q31190" s="142"/>
      <c r="R31190" s="142"/>
      <c r="S31190" s="139"/>
    </row>
    <row r="31191" spans="2:19" ht="15.75" customHeight="1" x14ac:dyDescent="0.25">
      <c r="B31191" s="106"/>
      <c r="C31191" s="106"/>
      <c r="D31191" s="139"/>
      <c r="P31191" s="142"/>
      <c r="Q31191" s="142"/>
      <c r="R31191" s="142"/>
      <c r="S31191" s="139"/>
    </row>
    <row r="31192" spans="2:19" ht="15.75" customHeight="1" x14ac:dyDescent="0.25">
      <c r="B31192" s="106"/>
      <c r="C31192" s="106"/>
      <c r="D31192" s="139"/>
      <c r="P31192" s="142"/>
      <c r="Q31192" s="142"/>
      <c r="R31192" s="142"/>
      <c r="S31192" s="139"/>
    </row>
    <row r="31193" spans="2:19" ht="15.75" customHeight="1" x14ac:dyDescent="0.25">
      <c r="B31193" s="106"/>
      <c r="C31193" s="106"/>
      <c r="D31193" s="139"/>
      <c r="P31193" s="142"/>
      <c r="Q31193" s="142"/>
      <c r="R31193" s="142"/>
      <c r="S31193" s="139"/>
    </row>
    <row r="31194" spans="2:19" ht="15.75" customHeight="1" x14ac:dyDescent="0.25">
      <c r="B31194" s="106"/>
      <c r="C31194" s="106"/>
      <c r="D31194" s="139"/>
      <c r="P31194" s="142"/>
      <c r="Q31194" s="142"/>
      <c r="R31194" s="142"/>
      <c r="S31194" s="139"/>
    </row>
    <row r="31195" spans="2:19" ht="15.75" customHeight="1" x14ac:dyDescent="0.25">
      <c r="B31195" s="106"/>
      <c r="C31195" s="106"/>
      <c r="D31195" s="139"/>
      <c r="P31195" s="142"/>
      <c r="Q31195" s="142"/>
      <c r="R31195" s="142"/>
      <c r="S31195" s="139"/>
    </row>
    <row r="31196" spans="2:19" ht="15.75" customHeight="1" x14ac:dyDescent="0.25">
      <c r="B31196" s="106"/>
      <c r="C31196" s="106"/>
      <c r="D31196" s="139"/>
      <c r="P31196" s="142"/>
      <c r="Q31196" s="142"/>
      <c r="R31196" s="142"/>
      <c r="S31196" s="139"/>
    </row>
    <row r="31197" spans="2:19" ht="15.75" customHeight="1" x14ac:dyDescent="0.25">
      <c r="B31197" s="106"/>
      <c r="C31197" s="106"/>
      <c r="D31197" s="139"/>
      <c r="P31197" s="142"/>
      <c r="Q31197" s="142"/>
      <c r="R31197" s="142"/>
      <c r="S31197" s="139"/>
    </row>
    <row r="31198" spans="2:19" ht="15.75" customHeight="1" x14ac:dyDescent="0.25">
      <c r="B31198" s="106"/>
      <c r="C31198" s="106"/>
      <c r="D31198" s="139"/>
      <c r="P31198" s="142"/>
      <c r="Q31198" s="142"/>
      <c r="R31198" s="142"/>
      <c r="S31198" s="139"/>
    </row>
    <row r="31199" spans="2:19" ht="15.75" customHeight="1" x14ac:dyDescent="0.25">
      <c r="B31199" s="106"/>
      <c r="C31199" s="106"/>
      <c r="D31199" s="139"/>
      <c r="P31199" s="142"/>
      <c r="Q31199" s="142"/>
      <c r="R31199" s="142"/>
      <c r="S31199" s="139"/>
    </row>
    <row r="31200" spans="2:19" ht="15.75" customHeight="1" x14ac:dyDescent="0.25">
      <c r="B31200" s="106"/>
      <c r="C31200" s="106"/>
      <c r="D31200" s="139"/>
      <c r="P31200" s="142"/>
      <c r="Q31200" s="142"/>
      <c r="R31200" s="142"/>
      <c r="S31200" s="139"/>
    </row>
    <row r="31201" spans="2:19" ht="15.75" customHeight="1" x14ac:dyDescent="0.25">
      <c r="B31201" s="106"/>
      <c r="C31201" s="106"/>
      <c r="D31201" s="139"/>
      <c r="P31201" s="142"/>
      <c r="Q31201" s="142"/>
      <c r="R31201" s="142"/>
      <c r="S31201" s="139"/>
    </row>
    <row r="31202" spans="2:19" ht="15.75" customHeight="1" x14ac:dyDescent="0.25">
      <c r="B31202" s="106"/>
      <c r="C31202" s="106"/>
      <c r="D31202" s="139"/>
      <c r="P31202" s="142"/>
      <c r="Q31202" s="142"/>
      <c r="R31202" s="142"/>
      <c r="S31202" s="139"/>
    </row>
    <row r="31203" spans="2:19" ht="15.75" customHeight="1" x14ac:dyDescent="0.25">
      <c r="B31203" s="106"/>
      <c r="C31203" s="106"/>
      <c r="D31203" s="139"/>
      <c r="P31203" s="142"/>
      <c r="Q31203" s="142"/>
      <c r="R31203" s="142"/>
      <c r="S31203" s="139"/>
    </row>
    <row r="31204" spans="2:19" ht="15.75" customHeight="1" x14ac:dyDescent="0.25">
      <c r="B31204" s="106"/>
      <c r="C31204" s="106"/>
      <c r="D31204" s="139"/>
      <c r="P31204" s="142"/>
      <c r="Q31204" s="142"/>
      <c r="R31204" s="142"/>
      <c r="S31204" s="139"/>
    </row>
    <row r="31205" spans="2:19" ht="15.75" customHeight="1" x14ac:dyDescent="0.25">
      <c r="B31205" s="106"/>
      <c r="C31205" s="106"/>
      <c r="D31205" s="139"/>
      <c r="P31205" s="142"/>
      <c r="Q31205" s="142"/>
      <c r="R31205" s="142"/>
      <c r="S31205" s="139"/>
    </row>
    <row r="31206" spans="2:19" ht="15.75" customHeight="1" x14ac:dyDescent="0.25">
      <c r="B31206" s="106"/>
      <c r="C31206" s="106"/>
      <c r="D31206" s="139"/>
      <c r="P31206" s="142"/>
      <c r="Q31206" s="142"/>
      <c r="R31206" s="142"/>
      <c r="S31206" s="139"/>
    </row>
    <row r="31207" spans="2:19" ht="15.75" customHeight="1" x14ac:dyDescent="0.25">
      <c r="B31207" s="106"/>
      <c r="C31207" s="106"/>
      <c r="D31207" s="139"/>
      <c r="P31207" s="142"/>
      <c r="Q31207" s="142"/>
      <c r="R31207" s="142"/>
      <c r="S31207" s="139"/>
    </row>
    <row r="31208" spans="2:19" ht="15.75" customHeight="1" x14ac:dyDescent="0.25">
      <c r="B31208" s="106"/>
      <c r="C31208" s="106"/>
      <c r="D31208" s="139"/>
      <c r="P31208" s="142"/>
      <c r="Q31208" s="142"/>
      <c r="R31208" s="142"/>
      <c r="S31208" s="139"/>
    </row>
    <row r="31209" spans="2:19" ht="15.75" customHeight="1" x14ac:dyDescent="0.25">
      <c r="B31209" s="106"/>
      <c r="C31209" s="106"/>
      <c r="D31209" s="139"/>
      <c r="P31209" s="142"/>
      <c r="Q31209" s="142"/>
      <c r="R31209" s="142"/>
      <c r="S31209" s="139"/>
    </row>
    <row r="31210" spans="2:19" ht="15.75" customHeight="1" x14ac:dyDescent="0.25">
      <c r="B31210" s="106"/>
      <c r="C31210" s="106"/>
      <c r="D31210" s="139"/>
      <c r="P31210" s="142"/>
      <c r="Q31210" s="142"/>
      <c r="R31210" s="142"/>
      <c r="S31210" s="139"/>
    </row>
    <row r="31211" spans="2:19" ht="15.75" customHeight="1" x14ac:dyDescent="0.25">
      <c r="B31211" s="106"/>
      <c r="C31211" s="106"/>
      <c r="D31211" s="139"/>
      <c r="P31211" s="142"/>
      <c r="Q31211" s="142"/>
      <c r="R31211" s="142"/>
      <c r="S31211" s="139"/>
    </row>
    <row r="31212" spans="2:19" ht="15.75" customHeight="1" x14ac:dyDescent="0.25">
      <c r="B31212" s="106"/>
      <c r="C31212" s="106"/>
      <c r="D31212" s="139"/>
      <c r="P31212" s="142"/>
      <c r="Q31212" s="142"/>
      <c r="R31212" s="142"/>
      <c r="S31212" s="139"/>
    </row>
    <row r="31213" spans="2:19" ht="15.75" customHeight="1" x14ac:dyDescent="0.25">
      <c r="B31213" s="106"/>
      <c r="C31213" s="106"/>
      <c r="D31213" s="139"/>
      <c r="P31213" s="142"/>
      <c r="Q31213" s="142"/>
      <c r="R31213" s="142"/>
      <c r="S31213" s="139"/>
    </row>
    <row r="31214" spans="2:19" ht="15.75" customHeight="1" x14ac:dyDescent="0.25">
      <c r="B31214" s="106"/>
      <c r="C31214" s="106"/>
      <c r="D31214" s="139"/>
      <c r="P31214" s="142"/>
      <c r="Q31214" s="142"/>
      <c r="R31214" s="142"/>
      <c r="S31214" s="139"/>
    </row>
    <row r="31215" spans="2:19" ht="15.75" customHeight="1" x14ac:dyDescent="0.25">
      <c r="B31215" s="106"/>
      <c r="C31215" s="106"/>
      <c r="D31215" s="139"/>
      <c r="P31215" s="142"/>
      <c r="Q31215" s="142"/>
      <c r="R31215" s="142"/>
      <c r="S31215" s="139"/>
    </row>
    <row r="31216" spans="2:19" ht="15.75" customHeight="1" x14ac:dyDescent="0.25">
      <c r="B31216" s="106"/>
      <c r="C31216" s="106"/>
      <c r="D31216" s="139"/>
      <c r="P31216" s="142"/>
      <c r="Q31216" s="142"/>
      <c r="R31216" s="142"/>
      <c r="S31216" s="139"/>
    </row>
    <row r="31217" spans="2:19" ht="15.75" customHeight="1" x14ac:dyDescent="0.25">
      <c r="B31217" s="106"/>
      <c r="C31217" s="106"/>
      <c r="D31217" s="139"/>
      <c r="P31217" s="142"/>
      <c r="Q31217" s="142"/>
      <c r="R31217" s="142"/>
      <c r="S31217" s="139"/>
    </row>
    <row r="31218" spans="2:19" ht="15.75" customHeight="1" x14ac:dyDescent="0.25">
      <c r="B31218" s="106"/>
      <c r="C31218" s="106"/>
      <c r="D31218" s="139"/>
      <c r="P31218" s="142"/>
      <c r="Q31218" s="142"/>
      <c r="R31218" s="142"/>
      <c r="S31218" s="139"/>
    </row>
    <row r="31219" spans="2:19" ht="15.75" customHeight="1" x14ac:dyDescent="0.25">
      <c r="B31219" s="106"/>
      <c r="C31219" s="106"/>
      <c r="D31219" s="139"/>
      <c r="P31219" s="142"/>
      <c r="Q31219" s="142"/>
      <c r="R31219" s="142"/>
      <c r="S31219" s="139"/>
    </row>
    <row r="31220" spans="2:19" ht="15.75" customHeight="1" x14ac:dyDescent="0.25">
      <c r="B31220" s="106"/>
      <c r="C31220" s="106"/>
      <c r="D31220" s="139"/>
      <c r="P31220" s="142"/>
      <c r="Q31220" s="142"/>
      <c r="R31220" s="142"/>
      <c r="S31220" s="139"/>
    </row>
    <row r="31221" spans="2:19" ht="15.75" customHeight="1" x14ac:dyDescent="0.25">
      <c r="B31221" s="106"/>
      <c r="C31221" s="106"/>
      <c r="D31221" s="139"/>
      <c r="P31221" s="142"/>
      <c r="Q31221" s="142"/>
      <c r="R31221" s="142"/>
      <c r="S31221" s="139"/>
    </row>
    <row r="31222" spans="2:19" ht="15.75" customHeight="1" x14ac:dyDescent="0.25">
      <c r="B31222" s="106"/>
      <c r="C31222" s="106"/>
      <c r="D31222" s="139"/>
      <c r="P31222" s="142"/>
      <c r="Q31222" s="142"/>
      <c r="R31222" s="142"/>
      <c r="S31222" s="139"/>
    </row>
    <row r="31223" spans="2:19" ht="15.75" customHeight="1" x14ac:dyDescent="0.25">
      <c r="B31223" s="106"/>
      <c r="C31223" s="106"/>
      <c r="D31223" s="139"/>
      <c r="P31223" s="142"/>
      <c r="Q31223" s="142"/>
      <c r="R31223" s="142"/>
      <c r="S31223" s="139"/>
    </row>
    <row r="31224" spans="2:19" ht="15.75" customHeight="1" x14ac:dyDescent="0.25">
      <c r="B31224" s="106"/>
      <c r="C31224" s="106"/>
      <c r="D31224" s="139"/>
      <c r="P31224" s="142"/>
      <c r="Q31224" s="142"/>
      <c r="R31224" s="142"/>
      <c r="S31224" s="139"/>
    </row>
    <row r="31225" spans="2:19" ht="15.75" customHeight="1" x14ac:dyDescent="0.25">
      <c r="B31225" s="106"/>
      <c r="C31225" s="106"/>
      <c r="D31225" s="139"/>
      <c r="P31225" s="142"/>
      <c r="Q31225" s="142"/>
      <c r="R31225" s="142"/>
      <c r="S31225" s="139"/>
    </row>
    <row r="31226" spans="2:19" ht="15.75" customHeight="1" x14ac:dyDescent="0.25">
      <c r="B31226" s="106"/>
      <c r="C31226" s="106"/>
      <c r="D31226" s="139"/>
      <c r="P31226" s="142"/>
      <c r="Q31226" s="142"/>
      <c r="R31226" s="142"/>
      <c r="S31226" s="139"/>
    </row>
    <row r="31227" spans="2:19" ht="15.75" customHeight="1" x14ac:dyDescent="0.25">
      <c r="B31227" s="106"/>
      <c r="C31227" s="106"/>
      <c r="D31227" s="139"/>
      <c r="P31227" s="142"/>
      <c r="Q31227" s="142"/>
      <c r="R31227" s="142"/>
      <c r="S31227" s="139"/>
    </row>
    <row r="31228" spans="2:19" ht="15.75" customHeight="1" x14ac:dyDescent="0.25">
      <c r="B31228" s="106"/>
      <c r="C31228" s="106"/>
      <c r="D31228" s="139"/>
      <c r="P31228" s="142"/>
      <c r="Q31228" s="142"/>
      <c r="R31228" s="142"/>
      <c r="S31228" s="139"/>
    </row>
    <row r="31229" spans="2:19" ht="15.75" customHeight="1" x14ac:dyDescent="0.25">
      <c r="B31229" s="106"/>
      <c r="C31229" s="106"/>
      <c r="D31229" s="139"/>
      <c r="P31229" s="142"/>
      <c r="Q31229" s="142"/>
      <c r="R31229" s="142"/>
      <c r="S31229" s="139"/>
    </row>
    <row r="31230" spans="2:19" ht="15.75" customHeight="1" x14ac:dyDescent="0.25">
      <c r="B31230" s="106"/>
      <c r="C31230" s="106"/>
      <c r="D31230" s="139"/>
      <c r="P31230" s="142"/>
      <c r="Q31230" s="142"/>
      <c r="R31230" s="142"/>
      <c r="S31230" s="139"/>
    </row>
    <row r="31231" spans="2:19" ht="15.75" customHeight="1" x14ac:dyDescent="0.25">
      <c r="B31231" s="106"/>
      <c r="C31231" s="106"/>
      <c r="D31231" s="139"/>
      <c r="P31231" s="142"/>
      <c r="Q31231" s="142"/>
      <c r="R31231" s="142"/>
      <c r="S31231" s="139"/>
    </row>
    <row r="31232" spans="2:19" ht="15.75" customHeight="1" x14ac:dyDescent="0.25">
      <c r="B31232" s="106"/>
      <c r="C31232" s="106"/>
      <c r="D31232" s="139"/>
      <c r="P31232" s="142"/>
      <c r="Q31232" s="142"/>
      <c r="R31232" s="142"/>
      <c r="S31232" s="139"/>
    </row>
    <row r="31233" spans="2:19" ht="15.75" customHeight="1" x14ac:dyDescent="0.25">
      <c r="B31233" s="106"/>
      <c r="C31233" s="106"/>
      <c r="D31233" s="139"/>
      <c r="P31233" s="142"/>
      <c r="Q31233" s="142"/>
      <c r="R31233" s="142"/>
      <c r="S31233" s="139"/>
    </row>
    <row r="31234" spans="2:19" ht="15.75" customHeight="1" x14ac:dyDescent="0.25">
      <c r="B31234" s="106"/>
      <c r="C31234" s="106"/>
      <c r="D31234" s="139"/>
      <c r="P31234" s="142"/>
      <c r="Q31234" s="142"/>
      <c r="R31234" s="142"/>
      <c r="S31234" s="139"/>
    </row>
    <row r="31235" spans="2:19" ht="15.75" customHeight="1" x14ac:dyDescent="0.25">
      <c r="B31235" s="106"/>
      <c r="C31235" s="106"/>
      <c r="D31235" s="139"/>
      <c r="P31235" s="142"/>
      <c r="Q31235" s="142"/>
      <c r="R31235" s="142"/>
      <c r="S31235" s="139"/>
    </row>
    <row r="31236" spans="2:19" ht="15.75" customHeight="1" x14ac:dyDescent="0.25">
      <c r="B31236" s="106"/>
      <c r="C31236" s="106"/>
      <c r="D31236" s="139"/>
      <c r="P31236" s="142"/>
      <c r="Q31236" s="142"/>
      <c r="R31236" s="142"/>
      <c r="S31236" s="139"/>
    </row>
    <row r="31237" spans="2:19" ht="15.75" customHeight="1" x14ac:dyDescent="0.25">
      <c r="B31237" s="106"/>
      <c r="C31237" s="106"/>
      <c r="D31237" s="139"/>
      <c r="P31237" s="142"/>
      <c r="Q31237" s="142"/>
      <c r="R31237" s="142"/>
      <c r="S31237" s="139"/>
    </row>
    <row r="31238" spans="2:19" ht="15.75" customHeight="1" x14ac:dyDescent="0.25">
      <c r="B31238" s="106"/>
      <c r="C31238" s="106"/>
      <c r="D31238" s="139"/>
      <c r="P31238" s="142"/>
      <c r="Q31238" s="142"/>
      <c r="R31238" s="142"/>
      <c r="S31238" s="139"/>
    </row>
    <row r="31239" spans="2:19" ht="15.75" customHeight="1" x14ac:dyDescent="0.25">
      <c r="B31239" s="106"/>
      <c r="C31239" s="106"/>
      <c r="D31239" s="139"/>
      <c r="P31239" s="142"/>
      <c r="Q31239" s="142"/>
      <c r="R31239" s="142"/>
      <c r="S31239" s="139"/>
    </row>
    <row r="31240" spans="2:19" ht="15.75" customHeight="1" x14ac:dyDescent="0.25">
      <c r="B31240" s="106"/>
      <c r="C31240" s="106"/>
      <c r="D31240" s="139"/>
      <c r="P31240" s="142"/>
      <c r="Q31240" s="142"/>
      <c r="R31240" s="142"/>
      <c r="S31240" s="139"/>
    </row>
    <row r="31241" spans="2:19" ht="15.75" customHeight="1" x14ac:dyDescent="0.25">
      <c r="B31241" s="106"/>
      <c r="C31241" s="106"/>
      <c r="D31241" s="139"/>
      <c r="P31241" s="142"/>
      <c r="Q31241" s="142"/>
      <c r="R31241" s="142"/>
      <c r="S31241" s="139"/>
    </row>
    <row r="31242" spans="2:19" ht="15.75" customHeight="1" x14ac:dyDescent="0.25">
      <c r="B31242" s="106"/>
      <c r="C31242" s="106"/>
      <c r="D31242" s="139"/>
      <c r="P31242" s="142"/>
      <c r="Q31242" s="142"/>
      <c r="R31242" s="142"/>
      <c r="S31242" s="139"/>
    </row>
    <row r="31243" spans="2:19" ht="15.75" customHeight="1" x14ac:dyDescent="0.25">
      <c r="B31243" s="106"/>
      <c r="C31243" s="106"/>
      <c r="D31243" s="139"/>
      <c r="P31243" s="142"/>
      <c r="Q31243" s="142"/>
      <c r="R31243" s="142"/>
      <c r="S31243" s="139"/>
    </row>
    <row r="31244" spans="2:19" ht="15.75" customHeight="1" x14ac:dyDescent="0.25">
      <c r="B31244" s="106"/>
      <c r="C31244" s="106"/>
      <c r="D31244" s="139"/>
      <c r="P31244" s="142"/>
      <c r="Q31244" s="142"/>
      <c r="R31244" s="142"/>
      <c r="S31244" s="139"/>
    </row>
    <row r="31245" spans="2:19" ht="15.75" customHeight="1" x14ac:dyDescent="0.25">
      <c r="B31245" s="106"/>
      <c r="C31245" s="106"/>
      <c r="D31245" s="139"/>
      <c r="P31245" s="142"/>
      <c r="Q31245" s="142"/>
      <c r="R31245" s="142"/>
      <c r="S31245" s="139"/>
    </row>
    <row r="31246" spans="2:19" ht="15.75" customHeight="1" x14ac:dyDescent="0.25">
      <c r="B31246" s="106"/>
      <c r="C31246" s="106"/>
      <c r="D31246" s="139"/>
      <c r="P31246" s="142"/>
      <c r="Q31246" s="142"/>
      <c r="R31246" s="142"/>
      <c r="S31246" s="139"/>
    </row>
    <row r="31247" spans="2:19" ht="15.75" customHeight="1" x14ac:dyDescent="0.25">
      <c r="B31247" s="106"/>
      <c r="C31247" s="106"/>
      <c r="D31247" s="139"/>
      <c r="P31247" s="142"/>
      <c r="Q31247" s="142"/>
      <c r="R31247" s="142"/>
      <c r="S31247" s="139"/>
    </row>
    <row r="31248" spans="2:19" ht="15.75" customHeight="1" x14ac:dyDescent="0.25">
      <c r="B31248" s="106"/>
      <c r="C31248" s="106"/>
      <c r="D31248" s="139"/>
      <c r="P31248" s="142"/>
      <c r="Q31248" s="142"/>
      <c r="R31248" s="142"/>
      <c r="S31248" s="139"/>
    </row>
    <row r="31249" spans="2:19" ht="15.75" customHeight="1" x14ac:dyDescent="0.25">
      <c r="B31249" s="106"/>
      <c r="C31249" s="106"/>
      <c r="D31249" s="139"/>
      <c r="P31249" s="142"/>
      <c r="Q31249" s="142"/>
      <c r="R31249" s="142"/>
      <c r="S31249" s="139"/>
    </row>
    <row r="31250" spans="2:19" ht="15.75" customHeight="1" x14ac:dyDescent="0.25">
      <c r="B31250" s="106"/>
      <c r="C31250" s="106"/>
      <c r="D31250" s="139"/>
      <c r="P31250" s="142"/>
      <c r="Q31250" s="142"/>
      <c r="R31250" s="142"/>
      <c r="S31250" s="139"/>
    </row>
    <row r="31251" spans="2:19" ht="15.75" customHeight="1" x14ac:dyDescent="0.25">
      <c r="B31251" s="106"/>
      <c r="C31251" s="106"/>
      <c r="D31251" s="139"/>
      <c r="P31251" s="142"/>
      <c r="Q31251" s="142"/>
      <c r="R31251" s="142"/>
      <c r="S31251" s="139"/>
    </row>
    <row r="31252" spans="2:19" ht="15.75" customHeight="1" x14ac:dyDescent="0.25">
      <c r="B31252" s="106"/>
      <c r="C31252" s="106"/>
      <c r="D31252" s="139"/>
      <c r="P31252" s="142"/>
      <c r="Q31252" s="142"/>
      <c r="R31252" s="142"/>
      <c r="S31252" s="139"/>
    </row>
    <row r="31253" spans="2:19" ht="15.75" customHeight="1" x14ac:dyDescent="0.25">
      <c r="B31253" s="106"/>
      <c r="C31253" s="106"/>
      <c r="D31253" s="139"/>
      <c r="P31253" s="142"/>
      <c r="Q31253" s="142"/>
      <c r="R31253" s="142"/>
      <c r="S31253" s="139"/>
    </row>
    <row r="31254" spans="2:19" ht="15.75" customHeight="1" x14ac:dyDescent="0.25">
      <c r="B31254" s="106"/>
      <c r="C31254" s="106"/>
      <c r="D31254" s="139"/>
      <c r="P31254" s="142"/>
      <c r="Q31254" s="142"/>
      <c r="R31254" s="142"/>
      <c r="S31254" s="139"/>
    </row>
    <row r="31255" spans="2:19" ht="15.75" customHeight="1" x14ac:dyDescent="0.25">
      <c r="B31255" s="106"/>
      <c r="C31255" s="106"/>
      <c r="D31255" s="139"/>
      <c r="P31255" s="142"/>
      <c r="Q31255" s="142"/>
      <c r="R31255" s="142"/>
      <c r="S31255" s="139"/>
    </row>
    <row r="31256" spans="2:19" ht="15.75" customHeight="1" x14ac:dyDescent="0.25">
      <c r="B31256" s="106"/>
      <c r="C31256" s="106"/>
      <c r="D31256" s="139"/>
      <c r="P31256" s="142"/>
      <c r="Q31256" s="142"/>
      <c r="R31256" s="142"/>
      <c r="S31256" s="139"/>
    </row>
    <row r="31257" spans="2:19" ht="15.75" customHeight="1" x14ac:dyDescent="0.25">
      <c r="B31257" s="106"/>
      <c r="C31257" s="106"/>
      <c r="D31257" s="139"/>
      <c r="P31257" s="142"/>
      <c r="Q31257" s="142"/>
      <c r="R31257" s="142"/>
      <c r="S31257" s="139"/>
    </row>
    <row r="31258" spans="2:19" ht="15.75" customHeight="1" x14ac:dyDescent="0.25">
      <c r="B31258" s="106"/>
      <c r="C31258" s="106"/>
      <c r="D31258" s="139"/>
      <c r="P31258" s="142"/>
      <c r="Q31258" s="142"/>
      <c r="R31258" s="142"/>
      <c r="S31258" s="139"/>
    </row>
    <row r="31259" spans="2:19" ht="15.75" customHeight="1" x14ac:dyDescent="0.25">
      <c r="B31259" s="106"/>
      <c r="C31259" s="106"/>
      <c r="D31259" s="139"/>
      <c r="P31259" s="142"/>
      <c r="Q31259" s="142"/>
      <c r="R31259" s="142"/>
      <c r="S31259" s="139"/>
    </row>
    <row r="31260" spans="2:19" ht="15.75" customHeight="1" x14ac:dyDescent="0.25">
      <c r="B31260" s="106"/>
      <c r="C31260" s="106"/>
      <c r="D31260" s="139"/>
      <c r="P31260" s="142"/>
      <c r="Q31260" s="142"/>
      <c r="R31260" s="142"/>
      <c r="S31260" s="139"/>
    </row>
    <row r="31261" spans="2:19" ht="15.75" customHeight="1" x14ac:dyDescent="0.25">
      <c r="B31261" s="106"/>
      <c r="C31261" s="106"/>
      <c r="D31261" s="139"/>
      <c r="P31261" s="142"/>
      <c r="Q31261" s="142"/>
      <c r="R31261" s="142"/>
      <c r="S31261" s="139"/>
    </row>
    <row r="31262" spans="2:19" ht="15.75" customHeight="1" x14ac:dyDescent="0.25">
      <c r="B31262" s="106"/>
      <c r="C31262" s="106"/>
      <c r="D31262" s="139"/>
      <c r="P31262" s="142"/>
      <c r="Q31262" s="142"/>
      <c r="R31262" s="142"/>
      <c r="S31262" s="139"/>
    </row>
    <row r="31263" spans="2:19" ht="15.75" customHeight="1" x14ac:dyDescent="0.25">
      <c r="B31263" s="106"/>
      <c r="C31263" s="106"/>
      <c r="D31263" s="139"/>
      <c r="P31263" s="142"/>
      <c r="Q31263" s="142"/>
      <c r="R31263" s="142"/>
      <c r="S31263" s="139"/>
    </row>
    <row r="31264" spans="2:19" ht="15.75" customHeight="1" x14ac:dyDescent="0.25">
      <c r="B31264" s="106"/>
      <c r="C31264" s="106"/>
      <c r="D31264" s="139"/>
      <c r="P31264" s="142"/>
      <c r="Q31264" s="142"/>
      <c r="R31264" s="142"/>
      <c r="S31264" s="139"/>
    </row>
    <row r="31265" spans="2:19" ht="15.75" customHeight="1" x14ac:dyDescent="0.25">
      <c r="B31265" s="106"/>
      <c r="C31265" s="106"/>
      <c r="D31265" s="139"/>
      <c r="P31265" s="142"/>
      <c r="Q31265" s="142"/>
      <c r="R31265" s="142"/>
      <c r="S31265" s="139"/>
    </row>
    <row r="31266" spans="2:19" ht="15.75" customHeight="1" x14ac:dyDescent="0.25">
      <c r="B31266" s="106"/>
      <c r="C31266" s="106"/>
      <c r="D31266" s="139"/>
      <c r="P31266" s="142"/>
      <c r="Q31266" s="142"/>
      <c r="R31266" s="142"/>
      <c r="S31266" s="139"/>
    </row>
    <row r="31267" spans="2:19" ht="15.75" customHeight="1" x14ac:dyDescent="0.25">
      <c r="B31267" s="106"/>
      <c r="C31267" s="106"/>
      <c r="D31267" s="139"/>
      <c r="P31267" s="142"/>
      <c r="Q31267" s="142"/>
      <c r="R31267" s="142"/>
      <c r="S31267" s="139"/>
    </row>
    <row r="31268" spans="2:19" ht="15.75" customHeight="1" x14ac:dyDescent="0.25">
      <c r="B31268" s="106"/>
      <c r="C31268" s="106"/>
      <c r="D31268" s="139"/>
      <c r="P31268" s="142"/>
      <c r="Q31268" s="142"/>
      <c r="R31268" s="142"/>
      <c r="S31268" s="139"/>
    </row>
    <row r="31269" spans="2:19" ht="15.75" customHeight="1" x14ac:dyDescent="0.25">
      <c r="B31269" s="106"/>
      <c r="C31269" s="106"/>
      <c r="D31269" s="139"/>
      <c r="P31269" s="142"/>
      <c r="Q31269" s="142"/>
      <c r="R31269" s="142"/>
      <c r="S31269" s="139"/>
    </row>
    <row r="31270" spans="2:19" ht="15.75" customHeight="1" x14ac:dyDescent="0.25">
      <c r="B31270" s="106"/>
      <c r="C31270" s="106"/>
      <c r="D31270" s="139"/>
      <c r="P31270" s="142"/>
      <c r="Q31270" s="142"/>
      <c r="R31270" s="142"/>
      <c r="S31270" s="139"/>
    </row>
    <row r="31271" spans="2:19" ht="15.75" customHeight="1" x14ac:dyDescent="0.25">
      <c r="B31271" s="106"/>
      <c r="C31271" s="106"/>
      <c r="D31271" s="139"/>
      <c r="P31271" s="142"/>
      <c r="Q31271" s="142"/>
      <c r="R31271" s="142"/>
      <c r="S31271" s="139"/>
    </row>
    <row r="31272" spans="2:19" ht="15.75" customHeight="1" x14ac:dyDescent="0.25">
      <c r="B31272" s="106"/>
      <c r="C31272" s="106"/>
      <c r="D31272" s="139"/>
      <c r="P31272" s="142"/>
      <c r="Q31272" s="142"/>
      <c r="R31272" s="142"/>
      <c r="S31272" s="139"/>
    </row>
    <row r="31273" spans="2:19" ht="15.75" customHeight="1" x14ac:dyDescent="0.25">
      <c r="B31273" s="106"/>
      <c r="C31273" s="106"/>
      <c r="D31273" s="139"/>
      <c r="P31273" s="142"/>
      <c r="Q31273" s="142"/>
      <c r="R31273" s="142"/>
      <c r="S31273" s="139"/>
    </row>
    <row r="31274" spans="2:19" ht="15.75" customHeight="1" x14ac:dyDescent="0.25">
      <c r="B31274" s="106"/>
      <c r="C31274" s="106"/>
      <c r="D31274" s="139"/>
      <c r="P31274" s="142"/>
      <c r="Q31274" s="142"/>
      <c r="R31274" s="142"/>
      <c r="S31274" s="139"/>
    </row>
    <row r="31275" spans="2:19" ht="15.75" customHeight="1" x14ac:dyDescent="0.25">
      <c r="B31275" s="106"/>
      <c r="C31275" s="106"/>
      <c r="D31275" s="139"/>
      <c r="P31275" s="142"/>
      <c r="Q31275" s="142"/>
      <c r="R31275" s="142"/>
      <c r="S31275" s="139"/>
    </row>
    <row r="31276" spans="2:19" ht="15.75" customHeight="1" x14ac:dyDescent="0.25">
      <c r="B31276" s="106"/>
      <c r="C31276" s="106"/>
      <c r="D31276" s="139"/>
      <c r="P31276" s="142"/>
      <c r="Q31276" s="142"/>
      <c r="R31276" s="142"/>
      <c r="S31276" s="139"/>
    </row>
    <row r="31277" spans="2:19" ht="15.75" customHeight="1" x14ac:dyDescent="0.25">
      <c r="B31277" s="106"/>
      <c r="C31277" s="106"/>
      <c r="D31277" s="139"/>
      <c r="P31277" s="142"/>
      <c r="Q31277" s="142"/>
      <c r="R31277" s="142"/>
      <c r="S31277" s="139"/>
    </row>
    <row r="31278" spans="2:19" ht="15.75" customHeight="1" x14ac:dyDescent="0.25">
      <c r="B31278" s="106"/>
      <c r="C31278" s="106"/>
      <c r="D31278" s="139"/>
      <c r="P31278" s="142"/>
      <c r="Q31278" s="142"/>
      <c r="R31278" s="142"/>
      <c r="S31278" s="139"/>
    </row>
    <row r="31279" spans="2:19" ht="15.75" customHeight="1" x14ac:dyDescent="0.25">
      <c r="B31279" s="106"/>
      <c r="C31279" s="106"/>
      <c r="D31279" s="139"/>
      <c r="P31279" s="142"/>
      <c r="Q31279" s="142"/>
      <c r="R31279" s="142"/>
      <c r="S31279" s="139"/>
    </row>
    <row r="31280" spans="2:19" ht="15.75" customHeight="1" x14ac:dyDescent="0.25">
      <c r="B31280" s="106"/>
      <c r="C31280" s="106"/>
      <c r="D31280" s="139"/>
      <c r="P31280" s="142"/>
      <c r="Q31280" s="142"/>
      <c r="R31280" s="142"/>
      <c r="S31280" s="139"/>
    </row>
    <row r="31281" spans="2:19" ht="15.75" customHeight="1" x14ac:dyDescent="0.25">
      <c r="B31281" s="106"/>
      <c r="C31281" s="106"/>
      <c r="D31281" s="139"/>
      <c r="P31281" s="142"/>
      <c r="Q31281" s="142"/>
      <c r="R31281" s="142"/>
      <c r="S31281" s="139"/>
    </row>
    <row r="31282" spans="2:19" ht="15.75" customHeight="1" x14ac:dyDescent="0.25">
      <c r="B31282" s="106"/>
      <c r="C31282" s="106"/>
      <c r="D31282" s="139"/>
      <c r="P31282" s="142"/>
      <c r="Q31282" s="142"/>
      <c r="R31282" s="142"/>
      <c r="S31282" s="139"/>
    </row>
    <row r="31283" spans="2:19" ht="15.75" customHeight="1" x14ac:dyDescent="0.25">
      <c r="B31283" s="106"/>
      <c r="C31283" s="106"/>
      <c r="D31283" s="139"/>
      <c r="P31283" s="142"/>
      <c r="Q31283" s="142"/>
      <c r="R31283" s="142"/>
      <c r="S31283" s="139"/>
    </row>
    <row r="31284" spans="2:19" ht="15.75" customHeight="1" x14ac:dyDescent="0.25">
      <c r="B31284" s="106"/>
      <c r="C31284" s="106"/>
      <c r="D31284" s="139"/>
      <c r="P31284" s="142"/>
      <c r="Q31284" s="142"/>
      <c r="R31284" s="142"/>
      <c r="S31284" s="139"/>
    </row>
    <row r="31285" spans="2:19" ht="15.75" customHeight="1" x14ac:dyDescent="0.25">
      <c r="B31285" s="106"/>
      <c r="C31285" s="106"/>
      <c r="D31285" s="139"/>
      <c r="P31285" s="142"/>
      <c r="Q31285" s="142"/>
      <c r="R31285" s="142"/>
      <c r="S31285" s="139"/>
    </row>
    <row r="31286" spans="2:19" ht="15.75" customHeight="1" x14ac:dyDescent="0.25">
      <c r="B31286" s="106"/>
      <c r="C31286" s="106"/>
      <c r="D31286" s="139"/>
      <c r="P31286" s="142"/>
      <c r="Q31286" s="142"/>
      <c r="R31286" s="142"/>
      <c r="S31286" s="139"/>
    </row>
    <row r="31287" spans="2:19" ht="15.75" customHeight="1" x14ac:dyDescent="0.25">
      <c r="B31287" s="106"/>
      <c r="C31287" s="106"/>
      <c r="D31287" s="139"/>
      <c r="P31287" s="142"/>
      <c r="Q31287" s="142"/>
      <c r="R31287" s="142"/>
      <c r="S31287" s="139"/>
    </row>
    <row r="31288" spans="2:19" ht="15.75" customHeight="1" x14ac:dyDescent="0.25">
      <c r="B31288" s="106"/>
      <c r="C31288" s="106"/>
      <c r="D31288" s="139"/>
      <c r="P31288" s="142"/>
      <c r="Q31288" s="142"/>
      <c r="R31288" s="142"/>
      <c r="S31288" s="139"/>
    </row>
    <row r="31289" spans="2:19" ht="15.75" customHeight="1" x14ac:dyDescent="0.25">
      <c r="B31289" s="106"/>
      <c r="C31289" s="106"/>
      <c r="D31289" s="139"/>
      <c r="P31289" s="142"/>
      <c r="Q31289" s="142"/>
      <c r="R31289" s="142"/>
      <c r="S31289" s="139"/>
    </row>
    <row r="31290" spans="2:19" ht="15.75" customHeight="1" x14ac:dyDescent="0.25">
      <c r="B31290" s="106"/>
      <c r="C31290" s="106"/>
      <c r="D31290" s="139"/>
      <c r="P31290" s="142"/>
      <c r="Q31290" s="142"/>
      <c r="R31290" s="142"/>
      <c r="S31290" s="139"/>
    </row>
    <row r="31291" spans="2:19" ht="15.75" customHeight="1" x14ac:dyDescent="0.25">
      <c r="B31291" s="106"/>
      <c r="C31291" s="106"/>
      <c r="D31291" s="139"/>
      <c r="P31291" s="142"/>
      <c r="Q31291" s="142"/>
      <c r="R31291" s="142"/>
      <c r="S31291" s="139"/>
    </row>
    <row r="31292" spans="2:19" ht="15.75" customHeight="1" x14ac:dyDescent="0.25">
      <c r="B31292" s="106"/>
      <c r="C31292" s="106"/>
      <c r="D31292" s="139"/>
      <c r="P31292" s="142"/>
      <c r="Q31292" s="142"/>
      <c r="R31292" s="142"/>
      <c r="S31292" s="139"/>
    </row>
    <row r="31293" spans="2:19" ht="15.75" customHeight="1" x14ac:dyDescent="0.25">
      <c r="B31293" s="106"/>
      <c r="C31293" s="106"/>
      <c r="D31293" s="139"/>
      <c r="P31293" s="142"/>
      <c r="Q31293" s="142"/>
      <c r="R31293" s="142"/>
      <c r="S31293" s="139"/>
    </row>
    <row r="31294" spans="2:19" ht="15.75" customHeight="1" x14ac:dyDescent="0.25">
      <c r="B31294" s="106"/>
      <c r="C31294" s="106"/>
      <c r="D31294" s="139"/>
      <c r="P31294" s="142"/>
      <c r="Q31294" s="142"/>
      <c r="R31294" s="142"/>
      <c r="S31294" s="139"/>
    </row>
    <row r="31295" spans="2:19" ht="15.75" customHeight="1" x14ac:dyDescent="0.25">
      <c r="B31295" s="106"/>
      <c r="C31295" s="106"/>
      <c r="D31295" s="139"/>
      <c r="P31295" s="142"/>
      <c r="Q31295" s="142"/>
      <c r="R31295" s="142"/>
      <c r="S31295" s="139"/>
    </row>
    <row r="31296" spans="2:19" ht="15.75" customHeight="1" x14ac:dyDescent="0.25">
      <c r="B31296" s="106"/>
      <c r="C31296" s="106"/>
      <c r="D31296" s="139"/>
      <c r="P31296" s="142"/>
      <c r="Q31296" s="142"/>
      <c r="R31296" s="142"/>
      <c r="S31296" s="139"/>
    </row>
    <row r="31297" spans="2:19" ht="15.75" customHeight="1" x14ac:dyDescent="0.25">
      <c r="B31297" s="106"/>
      <c r="C31297" s="106"/>
      <c r="D31297" s="139"/>
      <c r="P31297" s="142"/>
      <c r="Q31297" s="142"/>
      <c r="R31297" s="142"/>
      <c r="S31297" s="139"/>
    </row>
    <row r="31298" spans="2:19" ht="15.75" customHeight="1" x14ac:dyDescent="0.25">
      <c r="B31298" s="106"/>
      <c r="C31298" s="106"/>
      <c r="D31298" s="139"/>
      <c r="P31298" s="142"/>
      <c r="Q31298" s="142"/>
      <c r="R31298" s="142"/>
      <c r="S31298" s="139"/>
    </row>
    <row r="31299" spans="2:19" ht="15.75" customHeight="1" x14ac:dyDescent="0.25">
      <c r="B31299" s="106"/>
      <c r="C31299" s="106"/>
      <c r="D31299" s="139"/>
      <c r="P31299" s="142"/>
      <c r="Q31299" s="142"/>
      <c r="R31299" s="142"/>
      <c r="S31299" s="139"/>
    </row>
    <row r="31300" spans="2:19" ht="15.75" customHeight="1" x14ac:dyDescent="0.25">
      <c r="B31300" s="106"/>
      <c r="C31300" s="106"/>
      <c r="D31300" s="139"/>
      <c r="P31300" s="142"/>
      <c r="Q31300" s="142"/>
      <c r="R31300" s="142"/>
      <c r="S31300" s="139"/>
    </row>
    <row r="31301" spans="2:19" ht="15.75" customHeight="1" x14ac:dyDescent="0.25">
      <c r="B31301" s="106"/>
      <c r="C31301" s="106"/>
      <c r="D31301" s="139"/>
      <c r="P31301" s="142"/>
      <c r="Q31301" s="142"/>
      <c r="R31301" s="142"/>
      <c r="S31301" s="139"/>
    </row>
    <row r="31302" spans="2:19" ht="15.75" customHeight="1" x14ac:dyDescent="0.25">
      <c r="B31302" s="106"/>
      <c r="C31302" s="106"/>
      <c r="D31302" s="139"/>
      <c r="P31302" s="142"/>
      <c r="Q31302" s="142"/>
      <c r="R31302" s="142"/>
      <c r="S31302" s="139"/>
    </row>
    <row r="31303" spans="2:19" ht="15.75" customHeight="1" x14ac:dyDescent="0.25">
      <c r="B31303" s="106"/>
      <c r="C31303" s="106"/>
      <c r="D31303" s="139"/>
      <c r="P31303" s="142"/>
      <c r="Q31303" s="142"/>
      <c r="R31303" s="142"/>
      <c r="S31303" s="139"/>
    </row>
    <row r="31304" spans="2:19" ht="15.75" customHeight="1" x14ac:dyDescent="0.25">
      <c r="B31304" s="106"/>
      <c r="C31304" s="106"/>
      <c r="D31304" s="139"/>
      <c r="P31304" s="142"/>
      <c r="Q31304" s="142"/>
      <c r="R31304" s="142"/>
      <c r="S31304" s="139"/>
    </row>
    <row r="31305" spans="2:19" ht="15.75" customHeight="1" x14ac:dyDescent="0.25">
      <c r="B31305" s="106"/>
      <c r="C31305" s="106"/>
      <c r="D31305" s="139"/>
      <c r="P31305" s="142"/>
      <c r="Q31305" s="142"/>
      <c r="R31305" s="142"/>
      <c r="S31305" s="139"/>
    </row>
    <row r="31306" spans="2:19" ht="15.75" customHeight="1" x14ac:dyDescent="0.25">
      <c r="B31306" s="106"/>
      <c r="C31306" s="106"/>
      <c r="D31306" s="139"/>
      <c r="P31306" s="142"/>
      <c r="Q31306" s="142"/>
      <c r="R31306" s="142"/>
      <c r="S31306" s="139"/>
    </row>
    <row r="31307" spans="2:19" ht="15.75" customHeight="1" x14ac:dyDescent="0.25">
      <c r="B31307" s="106"/>
      <c r="C31307" s="106"/>
      <c r="D31307" s="139"/>
      <c r="P31307" s="142"/>
      <c r="Q31307" s="142"/>
      <c r="R31307" s="142"/>
      <c r="S31307" s="139"/>
    </row>
    <row r="31308" spans="2:19" ht="15.75" customHeight="1" x14ac:dyDescent="0.25">
      <c r="B31308" s="106"/>
      <c r="C31308" s="106"/>
      <c r="D31308" s="139"/>
      <c r="P31308" s="142"/>
      <c r="Q31308" s="142"/>
      <c r="R31308" s="142"/>
      <c r="S31308" s="139"/>
    </row>
    <row r="31309" spans="2:19" ht="15.75" customHeight="1" x14ac:dyDescent="0.25">
      <c r="B31309" s="106"/>
      <c r="C31309" s="106"/>
      <c r="D31309" s="139"/>
      <c r="P31309" s="142"/>
      <c r="Q31309" s="142"/>
      <c r="R31309" s="142"/>
      <c r="S31309" s="139"/>
    </row>
    <row r="31310" spans="2:19" ht="15.75" customHeight="1" x14ac:dyDescent="0.25">
      <c r="B31310" s="106"/>
      <c r="C31310" s="106"/>
      <c r="D31310" s="139"/>
      <c r="P31310" s="142"/>
      <c r="Q31310" s="142"/>
      <c r="R31310" s="142"/>
      <c r="S31310" s="139"/>
    </row>
    <row r="31311" spans="2:19" ht="15.75" customHeight="1" x14ac:dyDescent="0.25">
      <c r="B31311" s="106"/>
      <c r="C31311" s="106"/>
      <c r="D31311" s="139"/>
      <c r="P31311" s="142"/>
      <c r="Q31311" s="142"/>
      <c r="R31311" s="142"/>
      <c r="S31311" s="139"/>
    </row>
    <row r="31312" spans="2:19" ht="15.75" customHeight="1" x14ac:dyDescent="0.25">
      <c r="B31312" s="106"/>
      <c r="C31312" s="106"/>
      <c r="D31312" s="139"/>
      <c r="P31312" s="142"/>
      <c r="Q31312" s="142"/>
      <c r="R31312" s="142"/>
      <c r="S31312" s="139"/>
    </row>
    <row r="31313" spans="2:19" ht="15.75" customHeight="1" x14ac:dyDescent="0.25">
      <c r="B31313" s="106"/>
      <c r="C31313" s="106"/>
      <c r="D31313" s="139"/>
      <c r="P31313" s="142"/>
      <c r="Q31313" s="142"/>
      <c r="R31313" s="142"/>
      <c r="S31313" s="139"/>
    </row>
    <row r="31314" spans="2:19" ht="15.75" customHeight="1" x14ac:dyDescent="0.25">
      <c r="B31314" s="106"/>
      <c r="C31314" s="106"/>
      <c r="D31314" s="139"/>
      <c r="P31314" s="142"/>
      <c r="Q31314" s="142"/>
      <c r="R31314" s="142"/>
      <c r="S31314" s="139"/>
    </row>
    <row r="31315" spans="2:19" ht="15.75" customHeight="1" x14ac:dyDescent="0.25">
      <c r="B31315" s="106"/>
      <c r="C31315" s="106"/>
      <c r="D31315" s="139"/>
      <c r="P31315" s="142"/>
      <c r="Q31315" s="142"/>
      <c r="R31315" s="142"/>
      <c r="S31315" s="139"/>
    </row>
    <row r="31316" spans="2:19" ht="15.75" customHeight="1" x14ac:dyDescent="0.25">
      <c r="B31316" s="106"/>
      <c r="C31316" s="106"/>
      <c r="D31316" s="139"/>
      <c r="P31316" s="142"/>
      <c r="Q31316" s="142"/>
      <c r="R31316" s="142"/>
      <c r="S31316" s="139"/>
    </row>
    <row r="31317" spans="2:19" ht="15.75" customHeight="1" x14ac:dyDescent="0.25">
      <c r="B31317" s="106"/>
      <c r="C31317" s="106"/>
      <c r="D31317" s="139"/>
      <c r="P31317" s="142"/>
      <c r="Q31317" s="142"/>
      <c r="R31317" s="142"/>
      <c r="S31317" s="139"/>
    </row>
    <row r="31318" spans="2:19" ht="15.75" customHeight="1" x14ac:dyDescent="0.25">
      <c r="B31318" s="106"/>
      <c r="C31318" s="106"/>
      <c r="D31318" s="139"/>
      <c r="P31318" s="142"/>
      <c r="Q31318" s="142"/>
      <c r="R31318" s="142"/>
      <c r="S31318" s="139"/>
    </row>
    <row r="31319" spans="2:19" ht="15.75" customHeight="1" x14ac:dyDescent="0.25">
      <c r="B31319" s="106"/>
      <c r="C31319" s="106"/>
      <c r="D31319" s="139"/>
      <c r="P31319" s="142"/>
      <c r="Q31319" s="142"/>
      <c r="R31319" s="142"/>
      <c r="S31319" s="139"/>
    </row>
    <row r="31320" spans="2:19" ht="15.75" customHeight="1" x14ac:dyDescent="0.25">
      <c r="B31320" s="106"/>
      <c r="C31320" s="106"/>
      <c r="D31320" s="139"/>
      <c r="P31320" s="142"/>
      <c r="Q31320" s="142"/>
      <c r="R31320" s="142"/>
      <c r="S31320" s="139"/>
    </row>
    <row r="31321" spans="2:19" ht="15.75" customHeight="1" x14ac:dyDescent="0.25">
      <c r="B31321" s="106"/>
      <c r="C31321" s="106"/>
      <c r="D31321" s="139"/>
      <c r="P31321" s="142"/>
      <c r="Q31321" s="142"/>
      <c r="R31321" s="142"/>
      <c r="S31321" s="139"/>
    </row>
    <row r="31322" spans="2:19" ht="15.75" customHeight="1" x14ac:dyDescent="0.25">
      <c r="B31322" s="106"/>
      <c r="C31322" s="106"/>
      <c r="D31322" s="139"/>
      <c r="P31322" s="142"/>
      <c r="Q31322" s="142"/>
      <c r="R31322" s="142"/>
      <c r="S31322" s="139"/>
    </row>
    <row r="31323" spans="2:19" ht="15.75" customHeight="1" x14ac:dyDescent="0.25">
      <c r="B31323" s="106"/>
      <c r="C31323" s="106"/>
      <c r="D31323" s="139"/>
      <c r="P31323" s="142"/>
      <c r="Q31323" s="142"/>
      <c r="R31323" s="142"/>
      <c r="S31323" s="139"/>
    </row>
    <row r="31324" spans="2:19" ht="15.75" customHeight="1" x14ac:dyDescent="0.25">
      <c r="B31324" s="106"/>
      <c r="C31324" s="106"/>
      <c r="D31324" s="139"/>
      <c r="P31324" s="142"/>
      <c r="Q31324" s="142"/>
      <c r="R31324" s="142"/>
      <c r="S31324" s="139"/>
    </row>
    <row r="31325" spans="2:19" ht="15.75" customHeight="1" x14ac:dyDescent="0.25">
      <c r="B31325" s="106"/>
      <c r="C31325" s="106"/>
      <c r="D31325" s="139"/>
      <c r="P31325" s="142"/>
      <c r="Q31325" s="142"/>
      <c r="R31325" s="142"/>
      <c r="S31325" s="139"/>
    </row>
    <row r="31326" spans="2:19" ht="15.75" customHeight="1" x14ac:dyDescent="0.25">
      <c r="B31326" s="106"/>
      <c r="C31326" s="106"/>
      <c r="D31326" s="139"/>
      <c r="P31326" s="142"/>
      <c r="Q31326" s="142"/>
      <c r="R31326" s="142"/>
      <c r="S31326" s="139"/>
    </row>
    <row r="31327" spans="2:19" ht="15.75" customHeight="1" x14ac:dyDescent="0.25">
      <c r="B31327" s="106"/>
      <c r="C31327" s="106"/>
      <c r="D31327" s="139"/>
      <c r="P31327" s="142"/>
      <c r="Q31327" s="142"/>
      <c r="R31327" s="142"/>
      <c r="S31327" s="139"/>
    </row>
    <row r="31328" spans="2:19" ht="15.75" customHeight="1" x14ac:dyDescent="0.25">
      <c r="B31328" s="106"/>
      <c r="C31328" s="106"/>
      <c r="D31328" s="139"/>
      <c r="P31328" s="142"/>
      <c r="Q31328" s="142"/>
      <c r="R31328" s="142"/>
      <c r="S31328" s="139"/>
    </row>
    <row r="31329" spans="2:19" ht="15.75" customHeight="1" x14ac:dyDescent="0.25">
      <c r="B31329" s="106"/>
      <c r="C31329" s="106"/>
      <c r="D31329" s="139"/>
      <c r="P31329" s="142"/>
      <c r="Q31329" s="142"/>
      <c r="R31329" s="142"/>
      <c r="S31329" s="139"/>
    </row>
    <row r="31330" spans="2:19" ht="15.75" customHeight="1" x14ac:dyDescent="0.25">
      <c r="B31330" s="106"/>
      <c r="C31330" s="106"/>
      <c r="D31330" s="139"/>
      <c r="P31330" s="142"/>
      <c r="Q31330" s="142"/>
      <c r="R31330" s="142"/>
      <c r="S31330" s="139"/>
    </row>
    <row r="31331" spans="2:19" ht="15.75" customHeight="1" x14ac:dyDescent="0.25">
      <c r="B31331" s="106"/>
      <c r="C31331" s="106"/>
      <c r="D31331" s="139"/>
      <c r="P31331" s="142"/>
      <c r="Q31331" s="142"/>
      <c r="R31331" s="142"/>
      <c r="S31331" s="139"/>
    </row>
    <row r="31332" spans="2:19" ht="15.75" customHeight="1" x14ac:dyDescent="0.25">
      <c r="B31332" s="106"/>
      <c r="C31332" s="106"/>
      <c r="D31332" s="139"/>
      <c r="P31332" s="142"/>
      <c r="Q31332" s="142"/>
      <c r="R31332" s="142"/>
      <c r="S31332" s="139"/>
    </row>
    <row r="31333" spans="2:19" ht="15.75" customHeight="1" x14ac:dyDescent="0.25">
      <c r="B31333" s="106"/>
      <c r="C31333" s="106"/>
      <c r="D31333" s="139"/>
      <c r="P31333" s="142"/>
      <c r="Q31333" s="142"/>
      <c r="R31333" s="142"/>
      <c r="S31333" s="139"/>
    </row>
    <row r="31334" spans="2:19" ht="15.75" customHeight="1" x14ac:dyDescent="0.25">
      <c r="B31334" s="106"/>
      <c r="C31334" s="106"/>
      <c r="D31334" s="139"/>
      <c r="P31334" s="142"/>
      <c r="Q31334" s="142"/>
      <c r="R31334" s="142"/>
      <c r="S31334" s="139"/>
    </row>
    <row r="31335" spans="2:19" ht="15.75" customHeight="1" x14ac:dyDescent="0.25">
      <c r="B31335" s="106"/>
      <c r="C31335" s="106"/>
      <c r="D31335" s="139"/>
      <c r="P31335" s="142"/>
      <c r="Q31335" s="142"/>
      <c r="R31335" s="142"/>
      <c r="S31335" s="139"/>
    </row>
    <row r="31336" spans="2:19" ht="15.75" customHeight="1" x14ac:dyDescent="0.25">
      <c r="B31336" s="106"/>
      <c r="C31336" s="106"/>
      <c r="D31336" s="139"/>
      <c r="P31336" s="142"/>
      <c r="Q31336" s="142"/>
      <c r="R31336" s="142"/>
      <c r="S31336" s="139"/>
    </row>
    <row r="31337" spans="2:19" ht="15.75" customHeight="1" x14ac:dyDescent="0.25">
      <c r="B31337" s="106"/>
      <c r="C31337" s="106"/>
      <c r="D31337" s="139"/>
      <c r="P31337" s="142"/>
      <c r="Q31337" s="142"/>
      <c r="R31337" s="142"/>
      <c r="S31337" s="139"/>
    </row>
    <row r="31338" spans="2:19" ht="15.75" customHeight="1" x14ac:dyDescent="0.25">
      <c r="B31338" s="106"/>
      <c r="C31338" s="106"/>
      <c r="D31338" s="139"/>
      <c r="P31338" s="142"/>
      <c r="Q31338" s="142"/>
      <c r="R31338" s="142"/>
      <c r="S31338" s="139"/>
    </row>
    <row r="31339" spans="2:19" ht="15.75" customHeight="1" x14ac:dyDescent="0.25">
      <c r="B31339" s="106"/>
      <c r="C31339" s="106"/>
      <c r="D31339" s="139"/>
      <c r="P31339" s="142"/>
      <c r="Q31339" s="142"/>
      <c r="R31339" s="142"/>
      <c r="S31339" s="139"/>
    </row>
    <row r="31340" spans="2:19" ht="15.75" customHeight="1" x14ac:dyDescent="0.25">
      <c r="B31340" s="106"/>
      <c r="C31340" s="106"/>
      <c r="D31340" s="139"/>
      <c r="P31340" s="142"/>
      <c r="Q31340" s="142"/>
      <c r="R31340" s="142"/>
      <c r="S31340" s="139"/>
    </row>
    <row r="31341" spans="2:19" ht="15.75" customHeight="1" x14ac:dyDescent="0.25">
      <c r="B31341" s="106"/>
      <c r="C31341" s="106"/>
      <c r="D31341" s="139"/>
      <c r="P31341" s="142"/>
      <c r="Q31341" s="142"/>
      <c r="R31341" s="142"/>
      <c r="S31341" s="139"/>
    </row>
    <row r="31342" spans="2:19" ht="15.75" customHeight="1" x14ac:dyDescent="0.25">
      <c r="B31342" s="106"/>
      <c r="C31342" s="106"/>
      <c r="D31342" s="139"/>
      <c r="P31342" s="142"/>
      <c r="Q31342" s="142"/>
      <c r="R31342" s="142"/>
      <c r="S31342" s="139"/>
    </row>
    <row r="31343" spans="2:19" ht="15.75" customHeight="1" x14ac:dyDescent="0.25">
      <c r="B31343" s="106"/>
      <c r="C31343" s="106"/>
      <c r="D31343" s="139"/>
      <c r="P31343" s="142"/>
      <c r="Q31343" s="142"/>
      <c r="R31343" s="142"/>
      <c r="S31343" s="139"/>
    </row>
    <row r="31344" spans="2:19" ht="15.75" customHeight="1" x14ac:dyDescent="0.25">
      <c r="B31344" s="106"/>
      <c r="C31344" s="106"/>
      <c r="D31344" s="139"/>
      <c r="P31344" s="142"/>
      <c r="Q31344" s="142"/>
      <c r="R31344" s="142"/>
      <c r="S31344" s="139"/>
    </row>
    <row r="31345" spans="2:19" ht="15.75" customHeight="1" x14ac:dyDescent="0.25">
      <c r="B31345" s="106"/>
      <c r="C31345" s="106"/>
      <c r="D31345" s="139"/>
      <c r="P31345" s="142"/>
      <c r="Q31345" s="142"/>
      <c r="R31345" s="142"/>
      <c r="S31345" s="139"/>
    </row>
    <row r="31346" spans="2:19" ht="15.75" customHeight="1" x14ac:dyDescent="0.25">
      <c r="B31346" s="106"/>
      <c r="C31346" s="106"/>
      <c r="D31346" s="139"/>
      <c r="P31346" s="142"/>
      <c r="Q31346" s="142"/>
      <c r="R31346" s="142"/>
      <c r="S31346" s="139"/>
    </row>
    <row r="31347" spans="2:19" ht="15.75" customHeight="1" x14ac:dyDescent="0.25">
      <c r="B31347" s="106"/>
      <c r="C31347" s="106"/>
      <c r="D31347" s="139"/>
      <c r="P31347" s="142"/>
      <c r="Q31347" s="142"/>
      <c r="R31347" s="142"/>
      <c r="S31347" s="139"/>
    </row>
    <row r="31348" spans="2:19" ht="15.75" customHeight="1" x14ac:dyDescent="0.25">
      <c r="B31348" s="106"/>
      <c r="C31348" s="106"/>
      <c r="D31348" s="139"/>
      <c r="P31348" s="142"/>
      <c r="Q31348" s="142"/>
      <c r="R31348" s="142"/>
      <c r="S31348" s="139"/>
    </row>
    <row r="31349" spans="2:19" ht="15.75" customHeight="1" x14ac:dyDescent="0.25">
      <c r="B31349" s="106"/>
      <c r="C31349" s="106"/>
      <c r="D31349" s="139"/>
      <c r="P31349" s="142"/>
      <c r="Q31349" s="142"/>
      <c r="R31349" s="142"/>
      <c r="S31349" s="139"/>
    </row>
    <row r="31350" spans="2:19" ht="15.75" customHeight="1" x14ac:dyDescent="0.25">
      <c r="B31350" s="106"/>
      <c r="C31350" s="106"/>
      <c r="D31350" s="139"/>
      <c r="P31350" s="142"/>
      <c r="Q31350" s="142"/>
      <c r="R31350" s="142"/>
      <c r="S31350" s="139"/>
    </row>
    <row r="31351" spans="2:19" ht="15.75" customHeight="1" x14ac:dyDescent="0.25">
      <c r="B31351" s="106"/>
      <c r="C31351" s="106"/>
      <c r="D31351" s="139"/>
      <c r="P31351" s="142"/>
      <c r="Q31351" s="142"/>
      <c r="R31351" s="142"/>
      <c r="S31351" s="139"/>
    </row>
    <row r="31352" spans="2:19" ht="15.75" customHeight="1" x14ac:dyDescent="0.25">
      <c r="B31352" s="106"/>
      <c r="C31352" s="106"/>
      <c r="D31352" s="139"/>
      <c r="P31352" s="142"/>
      <c r="Q31352" s="142"/>
      <c r="R31352" s="142"/>
      <c r="S31352" s="139"/>
    </row>
    <row r="31353" spans="2:19" ht="15.75" customHeight="1" x14ac:dyDescent="0.25">
      <c r="B31353" s="106"/>
      <c r="C31353" s="106"/>
      <c r="D31353" s="139"/>
      <c r="P31353" s="142"/>
      <c r="Q31353" s="142"/>
      <c r="R31353" s="142"/>
      <c r="S31353" s="139"/>
    </row>
    <row r="31354" spans="2:19" ht="15.75" customHeight="1" x14ac:dyDescent="0.25">
      <c r="B31354" s="106"/>
      <c r="C31354" s="106"/>
      <c r="D31354" s="139"/>
      <c r="P31354" s="142"/>
      <c r="Q31354" s="142"/>
      <c r="R31354" s="142"/>
      <c r="S31354" s="139"/>
    </row>
    <row r="31355" spans="2:19" ht="15.75" customHeight="1" x14ac:dyDescent="0.25">
      <c r="B31355" s="106"/>
      <c r="C31355" s="106"/>
      <c r="D31355" s="139"/>
      <c r="P31355" s="142"/>
      <c r="Q31355" s="142"/>
      <c r="R31355" s="142"/>
      <c r="S31355" s="139"/>
    </row>
    <row r="31356" spans="2:19" ht="15.75" customHeight="1" x14ac:dyDescent="0.25">
      <c r="B31356" s="106"/>
      <c r="C31356" s="106"/>
      <c r="D31356" s="139"/>
      <c r="P31356" s="142"/>
      <c r="Q31356" s="142"/>
      <c r="R31356" s="142"/>
      <c r="S31356" s="139"/>
    </row>
    <row r="31357" spans="2:19" ht="15.75" customHeight="1" x14ac:dyDescent="0.25">
      <c r="B31357" s="106"/>
      <c r="C31357" s="106"/>
      <c r="D31357" s="139"/>
      <c r="P31357" s="142"/>
      <c r="Q31357" s="142"/>
      <c r="R31357" s="142"/>
      <c r="S31357" s="139"/>
    </row>
    <row r="31358" spans="2:19" ht="15.75" customHeight="1" x14ac:dyDescent="0.25">
      <c r="B31358" s="106"/>
      <c r="C31358" s="106"/>
      <c r="D31358" s="139"/>
      <c r="P31358" s="142"/>
      <c r="Q31358" s="142"/>
      <c r="R31358" s="142"/>
      <c r="S31358" s="139"/>
    </row>
    <row r="31359" spans="2:19" ht="15.75" customHeight="1" x14ac:dyDescent="0.25">
      <c r="B31359" s="106"/>
      <c r="C31359" s="106"/>
      <c r="D31359" s="139"/>
      <c r="P31359" s="142"/>
      <c r="Q31359" s="142"/>
      <c r="R31359" s="142"/>
      <c r="S31359" s="139"/>
    </row>
    <row r="31360" spans="2:19" ht="15.75" customHeight="1" x14ac:dyDescent="0.25">
      <c r="B31360" s="106"/>
      <c r="C31360" s="106"/>
      <c r="D31360" s="139"/>
      <c r="P31360" s="142"/>
      <c r="Q31360" s="142"/>
      <c r="R31360" s="142"/>
      <c r="S31360" s="139"/>
    </row>
    <row r="31361" spans="2:19" ht="15.75" customHeight="1" x14ac:dyDescent="0.25">
      <c r="B31361" s="106"/>
      <c r="C31361" s="106"/>
      <c r="D31361" s="139"/>
      <c r="P31361" s="142"/>
      <c r="Q31361" s="142"/>
      <c r="R31361" s="142"/>
      <c r="S31361" s="139"/>
    </row>
    <row r="31362" spans="2:19" ht="15.75" customHeight="1" x14ac:dyDescent="0.25">
      <c r="B31362" s="106"/>
      <c r="C31362" s="106"/>
      <c r="D31362" s="139"/>
      <c r="P31362" s="142"/>
      <c r="Q31362" s="142"/>
      <c r="R31362" s="142"/>
      <c r="S31362" s="139"/>
    </row>
    <row r="31363" spans="2:19" ht="15.75" customHeight="1" x14ac:dyDescent="0.25">
      <c r="B31363" s="106"/>
      <c r="C31363" s="106"/>
      <c r="D31363" s="139"/>
      <c r="P31363" s="142"/>
      <c r="Q31363" s="142"/>
      <c r="R31363" s="142"/>
      <c r="S31363" s="139"/>
    </row>
    <row r="31364" spans="2:19" ht="15.75" customHeight="1" x14ac:dyDescent="0.25">
      <c r="B31364" s="106"/>
      <c r="C31364" s="106"/>
      <c r="D31364" s="139"/>
      <c r="P31364" s="142"/>
      <c r="Q31364" s="142"/>
      <c r="R31364" s="142"/>
      <c r="S31364" s="139"/>
    </row>
    <row r="31365" spans="2:19" ht="15.75" customHeight="1" x14ac:dyDescent="0.25">
      <c r="B31365" s="106"/>
      <c r="C31365" s="106"/>
      <c r="D31365" s="139"/>
      <c r="P31365" s="142"/>
      <c r="Q31365" s="142"/>
      <c r="R31365" s="142"/>
      <c r="S31365" s="139"/>
    </row>
    <row r="31366" spans="2:19" ht="15.75" customHeight="1" x14ac:dyDescent="0.25">
      <c r="B31366" s="106"/>
      <c r="C31366" s="106"/>
      <c r="D31366" s="139"/>
      <c r="P31366" s="142"/>
      <c r="Q31366" s="142"/>
      <c r="R31366" s="142"/>
      <c r="S31366" s="139"/>
    </row>
    <row r="31367" spans="2:19" ht="15.75" customHeight="1" x14ac:dyDescent="0.25">
      <c r="B31367" s="106"/>
      <c r="C31367" s="106"/>
      <c r="D31367" s="139"/>
      <c r="P31367" s="142"/>
      <c r="Q31367" s="142"/>
      <c r="R31367" s="142"/>
      <c r="S31367" s="139"/>
    </row>
    <row r="31368" spans="2:19" ht="15.75" customHeight="1" x14ac:dyDescent="0.25">
      <c r="B31368" s="106"/>
      <c r="C31368" s="106"/>
      <c r="D31368" s="139"/>
      <c r="P31368" s="142"/>
      <c r="Q31368" s="142"/>
      <c r="R31368" s="142"/>
      <c r="S31368" s="139"/>
    </row>
    <row r="31369" spans="2:19" ht="15.75" customHeight="1" x14ac:dyDescent="0.25">
      <c r="B31369" s="106"/>
      <c r="C31369" s="106"/>
      <c r="D31369" s="139"/>
      <c r="P31369" s="142"/>
      <c r="Q31369" s="142"/>
      <c r="R31369" s="142"/>
      <c r="S31369" s="139"/>
    </row>
    <row r="31370" spans="2:19" ht="15.75" customHeight="1" x14ac:dyDescent="0.25">
      <c r="B31370" s="106"/>
      <c r="C31370" s="106"/>
      <c r="D31370" s="139"/>
      <c r="P31370" s="142"/>
      <c r="Q31370" s="142"/>
      <c r="R31370" s="142"/>
      <c r="S31370" s="139"/>
    </row>
    <row r="31371" spans="2:19" ht="15.75" customHeight="1" x14ac:dyDescent="0.25">
      <c r="B31371" s="106"/>
      <c r="C31371" s="106"/>
      <c r="D31371" s="139"/>
      <c r="P31371" s="142"/>
      <c r="Q31371" s="142"/>
      <c r="R31371" s="142"/>
      <c r="S31371" s="139"/>
    </row>
    <row r="31372" spans="2:19" ht="15.75" customHeight="1" x14ac:dyDescent="0.25">
      <c r="B31372" s="106"/>
      <c r="C31372" s="106"/>
      <c r="D31372" s="139"/>
      <c r="P31372" s="142"/>
      <c r="Q31372" s="142"/>
      <c r="R31372" s="142"/>
      <c r="S31372" s="139"/>
    </row>
    <row r="31373" spans="2:19" ht="15.75" customHeight="1" x14ac:dyDescent="0.25">
      <c r="B31373" s="106"/>
      <c r="C31373" s="106"/>
      <c r="D31373" s="139"/>
      <c r="P31373" s="142"/>
      <c r="Q31373" s="142"/>
      <c r="R31373" s="142"/>
      <c r="S31373" s="139"/>
    </row>
    <row r="31374" spans="2:19" ht="15.75" customHeight="1" x14ac:dyDescent="0.25">
      <c r="B31374" s="106"/>
      <c r="C31374" s="106"/>
      <c r="D31374" s="139"/>
      <c r="P31374" s="142"/>
      <c r="Q31374" s="142"/>
      <c r="R31374" s="142"/>
      <c r="S31374" s="139"/>
    </row>
    <row r="31375" spans="2:19" ht="15.75" customHeight="1" x14ac:dyDescent="0.25">
      <c r="B31375" s="106"/>
      <c r="C31375" s="106"/>
      <c r="D31375" s="139"/>
      <c r="P31375" s="142"/>
      <c r="Q31375" s="142"/>
      <c r="R31375" s="142"/>
      <c r="S31375" s="139"/>
    </row>
    <row r="31376" spans="2:19" ht="15.75" customHeight="1" x14ac:dyDescent="0.25">
      <c r="B31376" s="106"/>
      <c r="C31376" s="106"/>
      <c r="D31376" s="139"/>
      <c r="P31376" s="142"/>
      <c r="Q31376" s="142"/>
      <c r="R31376" s="142"/>
      <c r="S31376" s="139"/>
    </row>
    <row r="31377" spans="2:19" ht="15.75" customHeight="1" x14ac:dyDescent="0.25">
      <c r="B31377" s="106"/>
      <c r="C31377" s="106"/>
      <c r="D31377" s="139"/>
      <c r="P31377" s="142"/>
      <c r="Q31377" s="142"/>
      <c r="R31377" s="142"/>
      <c r="S31377" s="139"/>
    </row>
    <row r="31378" spans="2:19" ht="15.75" customHeight="1" x14ac:dyDescent="0.25">
      <c r="B31378" s="106"/>
      <c r="C31378" s="106"/>
      <c r="D31378" s="139"/>
      <c r="P31378" s="142"/>
      <c r="Q31378" s="142"/>
      <c r="R31378" s="142"/>
      <c r="S31378" s="139"/>
    </row>
    <row r="31379" spans="2:19" ht="15.75" customHeight="1" x14ac:dyDescent="0.25">
      <c r="B31379" s="106"/>
      <c r="C31379" s="106"/>
      <c r="D31379" s="139"/>
      <c r="P31379" s="142"/>
      <c r="Q31379" s="142"/>
      <c r="R31379" s="142"/>
      <c r="S31379" s="139"/>
    </row>
    <row r="31380" spans="2:19" ht="15.75" customHeight="1" x14ac:dyDescent="0.25">
      <c r="B31380" s="106"/>
      <c r="C31380" s="106"/>
      <c r="D31380" s="139"/>
      <c r="P31380" s="142"/>
      <c r="Q31380" s="142"/>
      <c r="R31380" s="142"/>
      <c r="S31380" s="139"/>
    </row>
    <row r="31381" spans="2:19" ht="15.75" customHeight="1" x14ac:dyDescent="0.25">
      <c r="B31381" s="106"/>
      <c r="C31381" s="106"/>
      <c r="D31381" s="139"/>
      <c r="P31381" s="142"/>
      <c r="Q31381" s="142"/>
      <c r="R31381" s="142"/>
      <c r="S31381" s="139"/>
    </row>
    <row r="31382" spans="2:19" ht="15.75" customHeight="1" x14ac:dyDescent="0.25">
      <c r="B31382" s="106"/>
      <c r="C31382" s="106"/>
      <c r="D31382" s="139"/>
      <c r="P31382" s="142"/>
      <c r="Q31382" s="142"/>
      <c r="R31382" s="142"/>
      <c r="S31382" s="139"/>
    </row>
    <row r="31383" spans="2:19" ht="15.75" customHeight="1" x14ac:dyDescent="0.25">
      <c r="B31383" s="106"/>
      <c r="C31383" s="106"/>
      <c r="D31383" s="139"/>
      <c r="P31383" s="142"/>
      <c r="Q31383" s="142"/>
      <c r="R31383" s="142"/>
      <c r="S31383" s="139"/>
    </row>
    <row r="31384" spans="2:19" ht="15.75" customHeight="1" x14ac:dyDescent="0.25">
      <c r="B31384" s="106"/>
      <c r="C31384" s="106"/>
      <c r="D31384" s="139"/>
      <c r="P31384" s="142"/>
      <c r="Q31384" s="142"/>
      <c r="R31384" s="142"/>
      <c r="S31384" s="139"/>
    </row>
    <row r="31385" spans="2:19" ht="15.75" customHeight="1" x14ac:dyDescent="0.25">
      <c r="B31385" s="106"/>
      <c r="C31385" s="106"/>
      <c r="D31385" s="139"/>
      <c r="P31385" s="142"/>
      <c r="Q31385" s="142"/>
      <c r="R31385" s="142"/>
      <c r="S31385" s="139"/>
    </row>
    <row r="31386" spans="2:19" ht="15.75" customHeight="1" x14ac:dyDescent="0.25">
      <c r="B31386" s="106"/>
      <c r="C31386" s="106"/>
      <c r="D31386" s="139"/>
      <c r="P31386" s="142"/>
      <c r="Q31386" s="142"/>
      <c r="R31386" s="142"/>
      <c r="S31386" s="139"/>
    </row>
    <row r="31387" spans="2:19" ht="15.75" customHeight="1" x14ac:dyDescent="0.25">
      <c r="B31387" s="106"/>
      <c r="C31387" s="106"/>
      <c r="D31387" s="139"/>
      <c r="P31387" s="142"/>
      <c r="Q31387" s="142"/>
      <c r="R31387" s="142"/>
      <c r="S31387" s="139"/>
    </row>
    <row r="31388" spans="2:19" ht="15.75" customHeight="1" x14ac:dyDescent="0.25">
      <c r="B31388" s="106"/>
      <c r="C31388" s="106"/>
      <c r="D31388" s="139"/>
      <c r="P31388" s="142"/>
      <c r="Q31388" s="142"/>
      <c r="R31388" s="142"/>
      <c r="S31388" s="139"/>
    </row>
    <row r="31389" spans="2:19" ht="15.75" customHeight="1" x14ac:dyDescent="0.25">
      <c r="B31389" s="106"/>
      <c r="C31389" s="106"/>
      <c r="D31389" s="139"/>
      <c r="P31389" s="142"/>
      <c r="Q31389" s="142"/>
      <c r="R31389" s="142"/>
      <c r="S31389" s="139"/>
    </row>
    <row r="31390" spans="2:19" ht="15.75" customHeight="1" x14ac:dyDescent="0.25">
      <c r="B31390" s="106"/>
      <c r="C31390" s="106"/>
      <c r="D31390" s="139"/>
      <c r="P31390" s="142"/>
      <c r="Q31390" s="142"/>
      <c r="R31390" s="142"/>
      <c r="S31390" s="139"/>
    </row>
    <row r="31391" spans="2:19" ht="15.75" customHeight="1" x14ac:dyDescent="0.25">
      <c r="B31391" s="106"/>
      <c r="C31391" s="106"/>
      <c r="D31391" s="139"/>
      <c r="P31391" s="142"/>
      <c r="Q31391" s="142"/>
      <c r="R31391" s="142"/>
      <c r="S31391" s="139"/>
    </row>
    <row r="31392" spans="2:19" ht="15.75" customHeight="1" x14ac:dyDescent="0.25">
      <c r="B31392" s="106"/>
      <c r="C31392" s="106"/>
      <c r="D31392" s="139"/>
      <c r="P31392" s="142"/>
      <c r="Q31392" s="142"/>
      <c r="R31392" s="142"/>
      <c r="S31392" s="139"/>
    </row>
    <row r="31393" spans="2:19" ht="15.75" customHeight="1" x14ac:dyDescent="0.25">
      <c r="B31393" s="106"/>
      <c r="C31393" s="106"/>
      <c r="D31393" s="139"/>
      <c r="P31393" s="142"/>
      <c r="Q31393" s="142"/>
      <c r="R31393" s="142"/>
      <c r="S31393" s="139"/>
    </row>
    <row r="31394" spans="2:19" ht="15.75" customHeight="1" x14ac:dyDescent="0.25">
      <c r="B31394" s="106"/>
      <c r="C31394" s="106"/>
      <c r="D31394" s="139"/>
      <c r="P31394" s="142"/>
      <c r="Q31394" s="142"/>
      <c r="R31394" s="142"/>
      <c r="S31394" s="139"/>
    </row>
    <row r="31395" spans="2:19" ht="15.75" customHeight="1" x14ac:dyDescent="0.25">
      <c r="B31395" s="106"/>
      <c r="C31395" s="106"/>
      <c r="D31395" s="139"/>
      <c r="P31395" s="142"/>
      <c r="Q31395" s="142"/>
      <c r="R31395" s="142"/>
      <c r="S31395" s="139"/>
    </row>
    <row r="31396" spans="2:19" ht="15.75" customHeight="1" x14ac:dyDescent="0.25">
      <c r="B31396" s="106"/>
      <c r="C31396" s="106"/>
      <c r="D31396" s="139"/>
      <c r="P31396" s="142"/>
      <c r="Q31396" s="142"/>
      <c r="R31396" s="142"/>
      <c r="S31396" s="139"/>
    </row>
    <row r="31397" spans="2:19" ht="15.75" customHeight="1" x14ac:dyDescent="0.25">
      <c r="B31397" s="106"/>
      <c r="C31397" s="106"/>
      <c r="D31397" s="139"/>
      <c r="P31397" s="142"/>
      <c r="Q31397" s="142"/>
      <c r="R31397" s="142"/>
      <c r="S31397" s="139"/>
    </row>
    <row r="31398" spans="2:19" ht="15.75" customHeight="1" x14ac:dyDescent="0.25">
      <c r="B31398" s="106"/>
      <c r="C31398" s="106"/>
      <c r="D31398" s="139"/>
      <c r="P31398" s="142"/>
      <c r="Q31398" s="142"/>
      <c r="R31398" s="142"/>
      <c r="S31398" s="139"/>
    </row>
    <row r="31399" spans="2:19" ht="15.75" customHeight="1" x14ac:dyDescent="0.25">
      <c r="B31399" s="106"/>
      <c r="C31399" s="106"/>
      <c r="D31399" s="139"/>
      <c r="P31399" s="142"/>
      <c r="Q31399" s="142"/>
      <c r="R31399" s="142"/>
      <c r="S31399" s="139"/>
    </row>
    <row r="31400" spans="2:19" ht="15.75" customHeight="1" x14ac:dyDescent="0.25">
      <c r="B31400" s="106"/>
      <c r="C31400" s="106"/>
      <c r="D31400" s="139"/>
      <c r="P31400" s="142"/>
      <c r="Q31400" s="142"/>
      <c r="R31400" s="142"/>
      <c r="S31400" s="139"/>
    </row>
    <row r="31401" spans="2:19" ht="15.75" customHeight="1" x14ac:dyDescent="0.25">
      <c r="B31401" s="106"/>
      <c r="C31401" s="106"/>
      <c r="D31401" s="139"/>
      <c r="P31401" s="142"/>
      <c r="Q31401" s="142"/>
      <c r="R31401" s="142"/>
      <c r="S31401" s="139"/>
    </row>
    <row r="31402" spans="2:19" ht="15.75" customHeight="1" x14ac:dyDescent="0.25">
      <c r="B31402" s="106"/>
      <c r="C31402" s="106"/>
      <c r="D31402" s="139"/>
      <c r="P31402" s="142"/>
      <c r="Q31402" s="142"/>
      <c r="R31402" s="142"/>
      <c r="S31402" s="139"/>
    </row>
    <row r="31403" spans="2:19" ht="15.75" customHeight="1" x14ac:dyDescent="0.25">
      <c r="B31403" s="106"/>
      <c r="C31403" s="106"/>
      <c r="D31403" s="139"/>
      <c r="P31403" s="142"/>
      <c r="Q31403" s="142"/>
      <c r="R31403" s="142"/>
      <c r="S31403" s="139"/>
    </row>
    <row r="31404" spans="2:19" ht="15.75" customHeight="1" x14ac:dyDescent="0.25">
      <c r="B31404" s="106"/>
      <c r="C31404" s="106"/>
      <c r="D31404" s="139"/>
      <c r="P31404" s="142"/>
      <c r="Q31404" s="142"/>
      <c r="R31404" s="142"/>
      <c r="S31404" s="139"/>
    </row>
    <row r="31405" spans="2:19" ht="15.75" customHeight="1" x14ac:dyDescent="0.25">
      <c r="B31405" s="106"/>
      <c r="C31405" s="106"/>
      <c r="D31405" s="139"/>
      <c r="P31405" s="142"/>
      <c r="Q31405" s="142"/>
      <c r="R31405" s="142"/>
      <c r="S31405" s="139"/>
    </row>
    <row r="31406" spans="2:19" ht="15.75" customHeight="1" x14ac:dyDescent="0.25">
      <c r="B31406" s="106"/>
      <c r="C31406" s="106"/>
      <c r="D31406" s="139"/>
      <c r="P31406" s="142"/>
      <c r="Q31406" s="142"/>
      <c r="R31406" s="142"/>
      <c r="S31406" s="139"/>
    </row>
    <row r="31407" spans="2:19" ht="15.75" customHeight="1" x14ac:dyDescent="0.25">
      <c r="B31407" s="106"/>
      <c r="C31407" s="106"/>
      <c r="D31407" s="139"/>
      <c r="P31407" s="142"/>
      <c r="Q31407" s="142"/>
      <c r="R31407" s="142"/>
      <c r="S31407" s="139"/>
    </row>
    <row r="31408" spans="2:19" ht="15.75" customHeight="1" x14ac:dyDescent="0.25">
      <c r="B31408" s="106"/>
      <c r="C31408" s="106"/>
      <c r="D31408" s="139"/>
      <c r="P31408" s="142"/>
      <c r="Q31408" s="142"/>
      <c r="R31408" s="142"/>
      <c r="S31408" s="139"/>
    </row>
    <row r="31409" spans="2:19" ht="15.75" customHeight="1" x14ac:dyDescent="0.25">
      <c r="B31409" s="106"/>
      <c r="C31409" s="106"/>
      <c r="D31409" s="139"/>
      <c r="P31409" s="142"/>
      <c r="Q31409" s="142"/>
      <c r="R31409" s="142"/>
      <c r="S31409" s="139"/>
    </row>
    <row r="31410" spans="2:19" ht="15.75" customHeight="1" x14ac:dyDescent="0.25">
      <c r="B31410" s="106"/>
      <c r="C31410" s="106"/>
      <c r="D31410" s="139"/>
      <c r="P31410" s="142"/>
      <c r="Q31410" s="142"/>
      <c r="R31410" s="142"/>
      <c r="S31410" s="139"/>
    </row>
    <row r="31411" spans="2:19" ht="15.75" customHeight="1" x14ac:dyDescent="0.25">
      <c r="B31411" s="106"/>
      <c r="C31411" s="106"/>
      <c r="D31411" s="139"/>
      <c r="P31411" s="142"/>
      <c r="Q31411" s="142"/>
      <c r="R31411" s="142"/>
      <c r="S31411" s="139"/>
    </row>
    <row r="31412" spans="2:19" ht="15.75" customHeight="1" x14ac:dyDescent="0.25">
      <c r="B31412" s="106"/>
      <c r="C31412" s="106"/>
      <c r="D31412" s="139"/>
      <c r="P31412" s="142"/>
      <c r="Q31412" s="142"/>
      <c r="R31412" s="142"/>
      <c r="S31412" s="139"/>
    </row>
    <row r="31413" spans="2:19" ht="15.75" customHeight="1" x14ac:dyDescent="0.25">
      <c r="B31413" s="106"/>
      <c r="C31413" s="106"/>
      <c r="D31413" s="139"/>
      <c r="P31413" s="142"/>
      <c r="Q31413" s="142"/>
      <c r="R31413" s="142"/>
      <c r="S31413" s="139"/>
    </row>
    <row r="31414" spans="2:19" ht="15.75" customHeight="1" x14ac:dyDescent="0.25">
      <c r="B31414" s="106"/>
      <c r="C31414" s="106"/>
      <c r="D31414" s="139"/>
      <c r="P31414" s="142"/>
      <c r="Q31414" s="142"/>
      <c r="R31414" s="142"/>
      <c r="S31414" s="139"/>
    </row>
    <row r="31415" spans="2:19" ht="15.75" customHeight="1" x14ac:dyDescent="0.25">
      <c r="B31415" s="106"/>
      <c r="C31415" s="106"/>
      <c r="D31415" s="139"/>
      <c r="P31415" s="142"/>
      <c r="Q31415" s="142"/>
      <c r="R31415" s="142"/>
      <c r="S31415" s="139"/>
    </row>
    <row r="31416" spans="2:19" ht="15.75" customHeight="1" x14ac:dyDescent="0.25">
      <c r="B31416" s="106"/>
      <c r="C31416" s="106"/>
      <c r="D31416" s="139"/>
      <c r="P31416" s="142"/>
      <c r="Q31416" s="142"/>
      <c r="R31416" s="142"/>
      <c r="S31416" s="139"/>
    </row>
    <row r="31417" spans="2:19" ht="15.75" customHeight="1" x14ac:dyDescent="0.25">
      <c r="B31417" s="106"/>
      <c r="C31417" s="106"/>
      <c r="D31417" s="139"/>
      <c r="P31417" s="142"/>
      <c r="Q31417" s="142"/>
      <c r="R31417" s="142"/>
      <c r="S31417" s="139"/>
    </row>
    <row r="31418" spans="2:19" ht="15.75" customHeight="1" x14ac:dyDescent="0.25">
      <c r="B31418" s="106"/>
      <c r="C31418" s="106"/>
      <c r="D31418" s="139"/>
      <c r="P31418" s="142"/>
      <c r="Q31418" s="142"/>
      <c r="R31418" s="142"/>
      <c r="S31418" s="139"/>
    </row>
    <row r="31419" spans="2:19" ht="15.75" customHeight="1" x14ac:dyDescent="0.25">
      <c r="B31419" s="106"/>
      <c r="C31419" s="106"/>
      <c r="D31419" s="139"/>
      <c r="P31419" s="142"/>
      <c r="Q31419" s="142"/>
      <c r="R31419" s="142"/>
      <c r="S31419" s="139"/>
    </row>
    <row r="31420" spans="2:19" ht="15.75" customHeight="1" x14ac:dyDescent="0.25">
      <c r="B31420" s="106"/>
      <c r="C31420" s="106"/>
      <c r="D31420" s="139"/>
      <c r="P31420" s="142"/>
      <c r="Q31420" s="142"/>
      <c r="R31420" s="142"/>
      <c r="S31420" s="139"/>
    </row>
    <row r="31421" spans="2:19" ht="15.75" customHeight="1" x14ac:dyDescent="0.25">
      <c r="B31421" s="106"/>
      <c r="C31421" s="106"/>
      <c r="D31421" s="139"/>
      <c r="P31421" s="142"/>
      <c r="Q31421" s="142"/>
      <c r="R31421" s="142"/>
      <c r="S31421" s="139"/>
    </row>
    <row r="31422" spans="2:19" ht="15.75" customHeight="1" x14ac:dyDescent="0.25">
      <c r="B31422" s="106"/>
      <c r="C31422" s="106"/>
      <c r="D31422" s="139"/>
      <c r="P31422" s="142"/>
      <c r="Q31422" s="142"/>
      <c r="R31422" s="142"/>
      <c r="S31422" s="139"/>
    </row>
    <row r="31423" spans="2:19" ht="15.75" customHeight="1" x14ac:dyDescent="0.25">
      <c r="B31423" s="106"/>
      <c r="C31423" s="106"/>
      <c r="D31423" s="139"/>
      <c r="P31423" s="142"/>
      <c r="Q31423" s="142"/>
      <c r="R31423" s="142"/>
      <c r="S31423" s="139"/>
    </row>
    <row r="31424" spans="2:19" ht="15.75" customHeight="1" x14ac:dyDescent="0.25">
      <c r="B31424" s="106"/>
      <c r="C31424" s="106"/>
      <c r="D31424" s="139"/>
      <c r="P31424" s="142"/>
      <c r="Q31424" s="142"/>
      <c r="R31424" s="142"/>
      <c r="S31424" s="139"/>
    </row>
    <row r="31425" spans="2:19" ht="15.75" customHeight="1" x14ac:dyDescent="0.25">
      <c r="B31425" s="106"/>
      <c r="C31425" s="106"/>
      <c r="D31425" s="139"/>
      <c r="P31425" s="142"/>
      <c r="Q31425" s="142"/>
      <c r="R31425" s="142"/>
      <c r="S31425" s="139"/>
    </row>
    <row r="31426" spans="2:19" ht="15.75" customHeight="1" x14ac:dyDescent="0.25">
      <c r="B31426" s="106"/>
      <c r="C31426" s="106"/>
      <c r="D31426" s="139"/>
      <c r="P31426" s="142"/>
      <c r="Q31426" s="142"/>
      <c r="R31426" s="142"/>
      <c r="S31426" s="139"/>
    </row>
    <row r="31427" spans="2:19" ht="15.75" customHeight="1" x14ac:dyDescent="0.25">
      <c r="B31427" s="106"/>
      <c r="C31427" s="106"/>
      <c r="D31427" s="139"/>
      <c r="P31427" s="142"/>
      <c r="Q31427" s="142"/>
      <c r="R31427" s="142"/>
      <c r="S31427" s="139"/>
    </row>
    <row r="31428" spans="2:19" ht="15.75" customHeight="1" x14ac:dyDescent="0.25">
      <c r="B31428" s="106"/>
      <c r="C31428" s="106"/>
      <c r="D31428" s="139"/>
      <c r="P31428" s="142"/>
      <c r="Q31428" s="142"/>
      <c r="R31428" s="142"/>
      <c r="S31428" s="139"/>
    </row>
    <row r="31429" spans="2:19" ht="15.75" customHeight="1" x14ac:dyDescent="0.25">
      <c r="B31429" s="106"/>
      <c r="C31429" s="106"/>
      <c r="D31429" s="139"/>
      <c r="P31429" s="142"/>
      <c r="Q31429" s="142"/>
      <c r="R31429" s="142"/>
      <c r="S31429" s="139"/>
    </row>
    <row r="31430" spans="2:19" ht="15.75" customHeight="1" x14ac:dyDescent="0.25">
      <c r="B31430" s="106"/>
      <c r="C31430" s="106"/>
      <c r="D31430" s="139"/>
      <c r="P31430" s="142"/>
      <c r="Q31430" s="142"/>
      <c r="R31430" s="142"/>
      <c r="S31430" s="139"/>
    </row>
    <row r="31431" spans="2:19" ht="15.75" customHeight="1" x14ac:dyDescent="0.25">
      <c r="B31431" s="106"/>
      <c r="C31431" s="106"/>
      <c r="D31431" s="139"/>
      <c r="P31431" s="142"/>
      <c r="Q31431" s="142"/>
      <c r="R31431" s="142"/>
      <c r="S31431" s="139"/>
    </row>
    <row r="31432" spans="2:19" ht="15.75" customHeight="1" x14ac:dyDescent="0.25">
      <c r="B31432" s="106"/>
      <c r="C31432" s="106"/>
      <c r="D31432" s="139"/>
      <c r="P31432" s="142"/>
      <c r="Q31432" s="142"/>
      <c r="R31432" s="142"/>
      <c r="S31432" s="139"/>
    </row>
    <row r="31433" spans="2:19" ht="15.75" customHeight="1" x14ac:dyDescent="0.25">
      <c r="B31433" s="106"/>
      <c r="C31433" s="106"/>
      <c r="D31433" s="139"/>
      <c r="P31433" s="142"/>
      <c r="Q31433" s="142"/>
      <c r="R31433" s="142"/>
      <c r="S31433" s="139"/>
    </row>
    <row r="31434" spans="2:19" ht="15.75" customHeight="1" x14ac:dyDescent="0.25">
      <c r="B31434" s="106"/>
      <c r="C31434" s="106"/>
      <c r="D31434" s="139"/>
      <c r="P31434" s="142"/>
      <c r="Q31434" s="142"/>
      <c r="R31434" s="142"/>
      <c r="S31434" s="139"/>
    </row>
    <row r="31435" spans="2:19" ht="15.75" customHeight="1" x14ac:dyDescent="0.25">
      <c r="B31435" s="106"/>
      <c r="C31435" s="106"/>
      <c r="D31435" s="139"/>
      <c r="P31435" s="142"/>
      <c r="Q31435" s="142"/>
      <c r="R31435" s="142"/>
      <c r="S31435" s="139"/>
    </row>
    <row r="31436" spans="2:19" ht="15.75" customHeight="1" x14ac:dyDescent="0.25">
      <c r="B31436" s="106"/>
      <c r="C31436" s="106"/>
      <c r="D31436" s="139"/>
      <c r="P31436" s="142"/>
      <c r="Q31436" s="142"/>
      <c r="R31436" s="142"/>
      <c r="S31436" s="139"/>
    </row>
    <row r="31437" spans="2:19" ht="15.75" customHeight="1" x14ac:dyDescent="0.25">
      <c r="B31437" s="106"/>
      <c r="C31437" s="106"/>
      <c r="D31437" s="139"/>
      <c r="P31437" s="142"/>
      <c r="Q31437" s="142"/>
      <c r="R31437" s="142"/>
      <c r="S31437" s="139"/>
    </row>
    <row r="31438" spans="2:19" ht="15.75" customHeight="1" x14ac:dyDescent="0.25">
      <c r="B31438" s="106"/>
      <c r="C31438" s="106"/>
      <c r="D31438" s="139"/>
      <c r="P31438" s="142"/>
      <c r="Q31438" s="142"/>
      <c r="R31438" s="142"/>
      <c r="S31438" s="139"/>
    </row>
    <row r="31439" spans="2:19" ht="15.75" customHeight="1" x14ac:dyDescent="0.25">
      <c r="B31439" s="106"/>
      <c r="C31439" s="106"/>
      <c r="D31439" s="139"/>
      <c r="P31439" s="142"/>
      <c r="Q31439" s="142"/>
      <c r="R31439" s="142"/>
      <c r="S31439" s="139"/>
    </row>
    <row r="31440" spans="2:19" ht="15.75" customHeight="1" x14ac:dyDescent="0.25">
      <c r="B31440" s="106"/>
      <c r="C31440" s="106"/>
      <c r="D31440" s="139"/>
      <c r="P31440" s="142"/>
      <c r="Q31440" s="142"/>
      <c r="R31440" s="142"/>
      <c r="S31440" s="139"/>
    </row>
    <row r="31441" spans="2:19" ht="15.75" customHeight="1" x14ac:dyDescent="0.25">
      <c r="B31441" s="106"/>
      <c r="C31441" s="106"/>
      <c r="D31441" s="139"/>
      <c r="P31441" s="142"/>
      <c r="Q31441" s="142"/>
      <c r="R31441" s="142"/>
      <c r="S31441" s="139"/>
    </row>
    <row r="31442" spans="2:19" ht="15.75" customHeight="1" x14ac:dyDescent="0.25">
      <c r="B31442" s="106"/>
      <c r="C31442" s="106"/>
      <c r="D31442" s="139"/>
      <c r="P31442" s="142"/>
      <c r="Q31442" s="142"/>
      <c r="R31442" s="142"/>
      <c r="S31442" s="139"/>
    </row>
    <row r="31443" spans="2:19" ht="15.75" customHeight="1" x14ac:dyDescent="0.25">
      <c r="B31443" s="106"/>
      <c r="C31443" s="106"/>
      <c r="D31443" s="139"/>
      <c r="P31443" s="142"/>
      <c r="Q31443" s="142"/>
      <c r="R31443" s="142"/>
      <c r="S31443" s="139"/>
    </row>
    <row r="31444" spans="2:19" ht="15.75" customHeight="1" x14ac:dyDescent="0.25">
      <c r="B31444" s="106"/>
      <c r="C31444" s="106"/>
      <c r="D31444" s="139"/>
      <c r="P31444" s="142"/>
      <c r="Q31444" s="142"/>
      <c r="R31444" s="142"/>
      <c r="S31444" s="139"/>
    </row>
    <row r="31445" spans="2:19" ht="15.75" customHeight="1" x14ac:dyDescent="0.25">
      <c r="B31445" s="106"/>
      <c r="C31445" s="106"/>
      <c r="D31445" s="139"/>
      <c r="P31445" s="142"/>
      <c r="Q31445" s="142"/>
      <c r="R31445" s="142"/>
      <c r="S31445" s="139"/>
    </row>
    <row r="31446" spans="2:19" ht="15.75" customHeight="1" x14ac:dyDescent="0.25">
      <c r="B31446" s="106"/>
      <c r="C31446" s="106"/>
      <c r="D31446" s="139"/>
      <c r="P31446" s="142"/>
      <c r="Q31446" s="142"/>
      <c r="R31446" s="142"/>
      <c r="S31446" s="139"/>
    </row>
    <row r="31447" spans="2:19" ht="15.75" customHeight="1" x14ac:dyDescent="0.25">
      <c r="B31447" s="106"/>
      <c r="C31447" s="106"/>
      <c r="D31447" s="139"/>
      <c r="P31447" s="142"/>
      <c r="Q31447" s="142"/>
      <c r="R31447" s="142"/>
      <c r="S31447" s="139"/>
    </row>
    <row r="31448" spans="2:19" ht="15.75" customHeight="1" x14ac:dyDescent="0.25">
      <c r="B31448" s="106"/>
      <c r="C31448" s="106"/>
      <c r="D31448" s="139"/>
      <c r="P31448" s="142"/>
      <c r="Q31448" s="142"/>
      <c r="R31448" s="142"/>
      <c r="S31448" s="139"/>
    </row>
    <row r="31449" spans="2:19" ht="15.75" customHeight="1" x14ac:dyDescent="0.25">
      <c r="B31449" s="106"/>
      <c r="C31449" s="106"/>
      <c r="D31449" s="139"/>
      <c r="P31449" s="142"/>
      <c r="Q31449" s="142"/>
      <c r="R31449" s="142"/>
      <c r="S31449" s="139"/>
    </row>
    <row r="31450" spans="2:19" ht="15.75" customHeight="1" x14ac:dyDescent="0.25">
      <c r="B31450" s="106"/>
      <c r="C31450" s="106"/>
      <c r="D31450" s="139"/>
      <c r="P31450" s="142"/>
      <c r="Q31450" s="142"/>
      <c r="R31450" s="142"/>
      <c r="S31450" s="139"/>
    </row>
    <row r="31451" spans="2:19" ht="15.75" customHeight="1" x14ac:dyDescent="0.25">
      <c r="B31451" s="106"/>
      <c r="C31451" s="106"/>
      <c r="D31451" s="139"/>
      <c r="P31451" s="142"/>
      <c r="Q31451" s="142"/>
      <c r="R31451" s="142"/>
      <c r="S31451" s="139"/>
    </row>
    <row r="31452" spans="2:19" ht="15.75" customHeight="1" x14ac:dyDescent="0.25">
      <c r="B31452" s="106"/>
      <c r="C31452" s="106"/>
      <c r="D31452" s="139"/>
      <c r="P31452" s="142"/>
      <c r="Q31452" s="142"/>
      <c r="R31452" s="142"/>
      <c r="S31452" s="139"/>
    </row>
    <row r="31453" spans="2:19" ht="15.75" customHeight="1" x14ac:dyDescent="0.25">
      <c r="B31453" s="106"/>
      <c r="C31453" s="106"/>
      <c r="D31453" s="139"/>
      <c r="P31453" s="142"/>
      <c r="Q31453" s="142"/>
      <c r="R31453" s="142"/>
      <c r="S31453" s="139"/>
    </row>
    <row r="31454" spans="2:19" ht="15.75" customHeight="1" x14ac:dyDescent="0.25">
      <c r="B31454" s="106"/>
      <c r="C31454" s="106"/>
      <c r="D31454" s="139"/>
      <c r="P31454" s="142"/>
      <c r="Q31454" s="142"/>
      <c r="R31454" s="142"/>
      <c r="S31454" s="139"/>
    </row>
    <row r="31455" spans="2:19" ht="15.75" customHeight="1" x14ac:dyDescent="0.25">
      <c r="B31455" s="106"/>
      <c r="C31455" s="106"/>
      <c r="D31455" s="139"/>
      <c r="P31455" s="142"/>
      <c r="Q31455" s="142"/>
      <c r="R31455" s="142"/>
      <c r="S31455" s="139"/>
    </row>
    <row r="31456" spans="2:19" ht="15.75" customHeight="1" x14ac:dyDescent="0.25">
      <c r="B31456" s="106"/>
      <c r="C31456" s="106"/>
      <c r="D31456" s="139"/>
      <c r="P31456" s="142"/>
      <c r="Q31456" s="142"/>
      <c r="R31456" s="142"/>
      <c r="S31456" s="139"/>
    </row>
    <row r="31457" spans="2:19" ht="15.75" customHeight="1" x14ac:dyDescent="0.25">
      <c r="B31457" s="106"/>
      <c r="C31457" s="106"/>
      <c r="D31457" s="139"/>
      <c r="P31457" s="142"/>
      <c r="Q31457" s="142"/>
      <c r="R31457" s="142"/>
      <c r="S31457" s="139"/>
    </row>
    <row r="31458" spans="2:19" ht="15.75" customHeight="1" x14ac:dyDescent="0.25">
      <c r="B31458" s="106"/>
      <c r="C31458" s="106"/>
      <c r="D31458" s="139"/>
      <c r="P31458" s="142"/>
      <c r="Q31458" s="142"/>
      <c r="R31458" s="142"/>
      <c r="S31458" s="139"/>
    </row>
    <row r="31459" spans="2:19" ht="15.75" customHeight="1" x14ac:dyDescent="0.25">
      <c r="B31459" s="106"/>
      <c r="C31459" s="106"/>
      <c r="D31459" s="139"/>
      <c r="P31459" s="142"/>
      <c r="Q31459" s="142"/>
      <c r="R31459" s="142"/>
      <c r="S31459" s="139"/>
    </row>
    <row r="31460" spans="2:19" ht="15.75" customHeight="1" x14ac:dyDescent="0.25">
      <c r="B31460" s="106"/>
      <c r="C31460" s="106"/>
      <c r="D31460" s="139"/>
      <c r="P31460" s="142"/>
      <c r="Q31460" s="142"/>
      <c r="R31460" s="142"/>
      <c r="S31460" s="139"/>
    </row>
    <row r="31461" spans="2:19" ht="15.75" customHeight="1" x14ac:dyDescent="0.25">
      <c r="B31461" s="106"/>
      <c r="C31461" s="106"/>
      <c r="D31461" s="139"/>
      <c r="P31461" s="142"/>
      <c r="Q31461" s="142"/>
      <c r="R31461" s="142"/>
      <c r="S31461" s="139"/>
    </row>
    <row r="31462" spans="2:19" ht="15.75" customHeight="1" x14ac:dyDescent="0.25">
      <c r="B31462" s="106"/>
      <c r="C31462" s="106"/>
      <c r="D31462" s="139"/>
      <c r="P31462" s="142"/>
      <c r="Q31462" s="142"/>
      <c r="R31462" s="142"/>
      <c r="S31462" s="139"/>
    </row>
    <row r="31463" spans="2:19" ht="15.75" customHeight="1" x14ac:dyDescent="0.25">
      <c r="B31463" s="106"/>
      <c r="C31463" s="106"/>
      <c r="D31463" s="139"/>
      <c r="P31463" s="142"/>
      <c r="Q31463" s="142"/>
      <c r="R31463" s="142"/>
      <c r="S31463" s="139"/>
    </row>
    <row r="31464" spans="2:19" ht="15.75" customHeight="1" x14ac:dyDescent="0.25">
      <c r="B31464" s="106"/>
      <c r="C31464" s="106"/>
      <c r="D31464" s="139"/>
      <c r="P31464" s="142"/>
      <c r="Q31464" s="142"/>
      <c r="R31464" s="142"/>
      <c r="S31464" s="139"/>
    </row>
    <row r="31465" spans="2:19" ht="15.75" customHeight="1" x14ac:dyDescent="0.25">
      <c r="B31465" s="106"/>
      <c r="C31465" s="106"/>
      <c r="D31465" s="139"/>
      <c r="P31465" s="142"/>
      <c r="Q31465" s="142"/>
      <c r="R31465" s="142"/>
      <c r="S31465" s="139"/>
    </row>
    <row r="31466" spans="2:19" ht="15.75" customHeight="1" x14ac:dyDescent="0.25">
      <c r="B31466" s="106"/>
      <c r="C31466" s="106"/>
      <c r="D31466" s="139"/>
      <c r="P31466" s="142"/>
      <c r="Q31466" s="142"/>
      <c r="R31466" s="142"/>
      <c r="S31466" s="139"/>
    </row>
    <row r="31467" spans="2:19" ht="15.75" customHeight="1" x14ac:dyDescent="0.25">
      <c r="B31467" s="106"/>
      <c r="C31467" s="106"/>
      <c r="D31467" s="139"/>
      <c r="P31467" s="142"/>
      <c r="Q31467" s="142"/>
      <c r="R31467" s="142"/>
      <c r="S31467" s="139"/>
    </row>
    <row r="31468" spans="2:19" ht="15.75" customHeight="1" x14ac:dyDescent="0.25">
      <c r="B31468" s="106"/>
      <c r="C31468" s="106"/>
      <c r="D31468" s="139"/>
      <c r="P31468" s="142"/>
      <c r="Q31468" s="142"/>
      <c r="R31468" s="142"/>
      <c r="S31468" s="139"/>
    </row>
    <row r="31469" spans="2:19" ht="15.75" customHeight="1" x14ac:dyDescent="0.25">
      <c r="B31469" s="106"/>
      <c r="C31469" s="106"/>
      <c r="D31469" s="139"/>
      <c r="P31469" s="142"/>
      <c r="Q31469" s="142"/>
      <c r="R31469" s="142"/>
      <c r="S31469" s="139"/>
    </row>
    <row r="31470" spans="2:19" ht="15.75" customHeight="1" x14ac:dyDescent="0.25">
      <c r="B31470" s="106"/>
      <c r="C31470" s="106"/>
      <c r="D31470" s="139"/>
      <c r="P31470" s="142"/>
      <c r="Q31470" s="142"/>
      <c r="R31470" s="142"/>
      <c r="S31470" s="139"/>
    </row>
    <row r="31471" spans="2:19" ht="15.75" customHeight="1" x14ac:dyDescent="0.25">
      <c r="B31471" s="106"/>
      <c r="C31471" s="106"/>
      <c r="D31471" s="139"/>
      <c r="P31471" s="142"/>
      <c r="Q31471" s="142"/>
      <c r="R31471" s="142"/>
      <c r="S31471" s="139"/>
    </row>
    <row r="31472" spans="2:19" ht="15.75" customHeight="1" x14ac:dyDescent="0.25">
      <c r="B31472" s="106"/>
      <c r="C31472" s="106"/>
      <c r="D31472" s="139"/>
      <c r="P31472" s="142"/>
      <c r="Q31472" s="142"/>
      <c r="R31472" s="142"/>
      <c r="S31472" s="139"/>
    </row>
    <row r="31473" spans="2:19" ht="15.75" customHeight="1" x14ac:dyDescent="0.25">
      <c r="B31473" s="106"/>
      <c r="C31473" s="106"/>
      <c r="D31473" s="139"/>
      <c r="P31473" s="142"/>
      <c r="Q31473" s="142"/>
      <c r="R31473" s="142"/>
      <c r="S31473" s="139"/>
    </row>
    <row r="31474" spans="2:19" ht="15.75" customHeight="1" x14ac:dyDescent="0.25">
      <c r="B31474" s="106"/>
      <c r="C31474" s="106"/>
      <c r="D31474" s="139"/>
      <c r="P31474" s="142"/>
      <c r="Q31474" s="142"/>
      <c r="R31474" s="142"/>
      <c r="S31474" s="139"/>
    </row>
    <row r="31475" spans="2:19" ht="15.75" customHeight="1" x14ac:dyDescent="0.25">
      <c r="B31475" s="106"/>
      <c r="C31475" s="106"/>
      <c r="D31475" s="139"/>
      <c r="P31475" s="142"/>
      <c r="Q31475" s="142"/>
      <c r="R31475" s="142"/>
      <c r="S31475" s="139"/>
    </row>
    <row r="31476" spans="2:19" ht="15.75" customHeight="1" x14ac:dyDescent="0.25">
      <c r="B31476" s="106"/>
      <c r="C31476" s="106"/>
      <c r="D31476" s="139"/>
      <c r="P31476" s="142"/>
      <c r="Q31476" s="142"/>
      <c r="R31476" s="142"/>
      <c r="S31476" s="139"/>
    </row>
    <row r="31477" spans="2:19" ht="15.75" customHeight="1" x14ac:dyDescent="0.25">
      <c r="B31477" s="106"/>
      <c r="C31477" s="106"/>
      <c r="D31477" s="139"/>
      <c r="P31477" s="142"/>
      <c r="Q31477" s="142"/>
      <c r="R31477" s="142"/>
      <c r="S31477" s="139"/>
    </row>
    <row r="31478" spans="2:19" ht="15.75" customHeight="1" x14ac:dyDescent="0.25">
      <c r="B31478" s="106"/>
      <c r="C31478" s="106"/>
      <c r="D31478" s="139"/>
      <c r="P31478" s="142"/>
      <c r="Q31478" s="142"/>
      <c r="R31478" s="142"/>
      <c r="S31478" s="139"/>
    </row>
    <row r="31479" spans="2:19" ht="15.75" customHeight="1" x14ac:dyDescent="0.25">
      <c r="B31479" s="106"/>
      <c r="C31479" s="106"/>
      <c r="D31479" s="139"/>
      <c r="P31479" s="142"/>
      <c r="Q31479" s="142"/>
      <c r="R31479" s="142"/>
      <c r="S31479" s="139"/>
    </row>
    <row r="31480" spans="2:19" ht="15.75" customHeight="1" x14ac:dyDescent="0.25">
      <c r="B31480" s="106"/>
      <c r="C31480" s="106"/>
      <c r="D31480" s="139"/>
      <c r="P31480" s="142"/>
      <c r="Q31480" s="142"/>
      <c r="R31480" s="142"/>
      <c r="S31480" s="139"/>
    </row>
    <row r="31481" spans="2:19" ht="15.75" customHeight="1" x14ac:dyDescent="0.25">
      <c r="B31481" s="106"/>
      <c r="C31481" s="106"/>
      <c r="D31481" s="139"/>
      <c r="P31481" s="142"/>
      <c r="Q31481" s="142"/>
      <c r="R31481" s="142"/>
      <c r="S31481" s="139"/>
    </row>
    <row r="31482" spans="2:19" ht="15.75" customHeight="1" x14ac:dyDescent="0.25">
      <c r="B31482" s="106"/>
      <c r="C31482" s="106"/>
      <c r="D31482" s="139"/>
      <c r="P31482" s="142"/>
      <c r="Q31482" s="142"/>
      <c r="R31482" s="142"/>
      <c r="S31482" s="139"/>
    </row>
    <row r="31483" spans="2:19" ht="15.75" customHeight="1" x14ac:dyDescent="0.25">
      <c r="B31483" s="106"/>
      <c r="C31483" s="106"/>
      <c r="D31483" s="139"/>
      <c r="P31483" s="142"/>
      <c r="Q31483" s="142"/>
      <c r="R31483" s="142"/>
      <c r="S31483" s="139"/>
    </row>
    <row r="31484" spans="2:19" ht="15.75" customHeight="1" x14ac:dyDescent="0.25">
      <c r="B31484" s="106"/>
      <c r="C31484" s="106"/>
      <c r="D31484" s="139"/>
      <c r="P31484" s="142"/>
      <c r="Q31484" s="142"/>
      <c r="R31484" s="142"/>
      <c r="S31484" s="139"/>
    </row>
    <row r="31485" spans="2:19" ht="15.75" customHeight="1" x14ac:dyDescent="0.25">
      <c r="B31485" s="106"/>
      <c r="C31485" s="106"/>
      <c r="D31485" s="139"/>
      <c r="P31485" s="142"/>
      <c r="Q31485" s="142"/>
      <c r="R31485" s="142"/>
      <c r="S31485" s="139"/>
    </row>
    <row r="31486" spans="2:19" ht="15.75" customHeight="1" x14ac:dyDescent="0.25">
      <c r="B31486" s="106"/>
      <c r="C31486" s="106"/>
      <c r="D31486" s="139"/>
      <c r="P31486" s="142"/>
      <c r="Q31486" s="142"/>
      <c r="R31486" s="142"/>
      <c r="S31486" s="139"/>
    </row>
    <row r="31487" spans="2:19" ht="15.75" customHeight="1" x14ac:dyDescent="0.25">
      <c r="B31487" s="106"/>
      <c r="C31487" s="106"/>
      <c r="D31487" s="139"/>
      <c r="P31487" s="142"/>
      <c r="Q31487" s="142"/>
      <c r="R31487" s="142"/>
      <c r="S31487" s="139"/>
    </row>
    <row r="31488" spans="2:19" ht="15.75" customHeight="1" x14ac:dyDescent="0.25">
      <c r="B31488" s="106"/>
      <c r="C31488" s="106"/>
      <c r="D31488" s="139"/>
      <c r="P31488" s="142"/>
      <c r="Q31488" s="142"/>
      <c r="R31488" s="142"/>
      <c r="S31488" s="139"/>
    </row>
    <row r="31489" spans="2:19" ht="15.75" customHeight="1" x14ac:dyDescent="0.25">
      <c r="B31489" s="106"/>
      <c r="C31489" s="106"/>
      <c r="D31489" s="139"/>
      <c r="P31489" s="142"/>
      <c r="Q31489" s="142"/>
      <c r="R31489" s="142"/>
      <c r="S31489" s="139"/>
    </row>
    <row r="31490" spans="2:19" ht="15.75" customHeight="1" x14ac:dyDescent="0.25">
      <c r="B31490" s="106"/>
      <c r="C31490" s="106"/>
      <c r="D31490" s="139"/>
      <c r="P31490" s="142"/>
      <c r="Q31490" s="142"/>
      <c r="R31490" s="142"/>
      <c r="S31490" s="139"/>
    </row>
    <row r="31491" spans="2:19" ht="15.75" customHeight="1" x14ac:dyDescent="0.25">
      <c r="B31491" s="106"/>
      <c r="C31491" s="106"/>
      <c r="D31491" s="139"/>
      <c r="P31491" s="142"/>
      <c r="Q31491" s="142"/>
      <c r="R31491" s="142"/>
      <c r="S31491" s="139"/>
    </row>
    <row r="31492" spans="2:19" ht="15.75" customHeight="1" x14ac:dyDescent="0.25">
      <c r="B31492" s="106"/>
      <c r="C31492" s="106"/>
      <c r="D31492" s="139"/>
      <c r="P31492" s="142"/>
      <c r="Q31492" s="142"/>
      <c r="R31492" s="142"/>
      <c r="S31492" s="139"/>
    </row>
    <row r="31493" spans="2:19" ht="15.75" customHeight="1" x14ac:dyDescent="0.25">
      <c r="B31493" s="106"/>
      <c r="C31493" s="106"/>
      <c r="D31493" s="139"/>
      <c r="P31493" s="142"/>
      <c r="Q31493" s="142"/>
      <c r="R31493" s="142"/>
      <c r="S31493" s="139"/>
    </row>
    <row r="31494" spans="2:19" ht="15.75" customHeight="1" x14ac:dyDescent="0.25">
      <c r="B31494" s="106"/>
      <c r="C31494" s="106"/>
      <c r="D31494" s="139"/>
      <c r="P31494" s="142"/>
      <c r="Q31494" s="142"/>
      <c r="R31494" s="142"/>
      <c r="S31494" s="139"/>
    </row>
    <row r="31495" spans="2:19" ht="15.75" customHeight="1" x14ac:dyDescent="0.25">
      <c r="B31495" s="106"/>
      <c r="C31495" s="106"/>
      <c r="D31495" s="139"/>
      <c r="P31495" s="142"/>
      <c r="Q31495" s="142"/>
      <c r="R31495" s="142"/>
      <c r="S31495" s="139"/>
    </row>
    <row r="31496" spans="2:19" ht="15.75" customHeight="1" x14ac:dyDescent="0.25">
      <c r="B31496" s="106"/>
      <c r="C31496" s="106"/>
      <c r="D31496" s="139"/>
      <c r="P31496" s="142"/>
      <c r="Q31496" s="142"/>
      <c r="R31496" s="142"/>
      <c r="S31496" s="139"/>
    </row>
    <row r="31497" spans="2:19" ht="15.75" customHeight="1" x14ac:dyDescent="0.25">
      <c r="B31497" s="106"/>
      <c r="C31497" s="106"/>
      <c r="D31497" s="139"/>
      <c r="P31497" s="142"/>
      <c r="Q31497" s="142"/>
      <c r="R31497" s="142"/>
      <c r="S31497" s="139"/>
    </row>
    <row r="31498" spans="2:19" ht="15.75" customHeight="1" x14ac:dyDescent="0.25">
      <c r="B31498" s="106"/>
      <c r="C31498" s="106"/>
      <c r="D31498" s="139"/>
      <c r="P31498" s="142"/>
      <c r="Q31498" s="142"/>
      <c r="R31498" s="142"/>
      <c r="S31498" s="139"/>
    </row>
    <row r="31499" spans="2:19" ht="15.75" customHeight="1" x14ac:dyDescent="0.25">
      <c r="B31499" s="106"/>
      <c r="C31499" s="106"/>
      <c r="D31499" s="139"/>
      <c r="P31499" s="142"/>
      <c r="Q31499" s="142"/>
      <c r="R31499" s="142"/>
      <c r="S31499" s="139"/>
    </row>
    <row r="31500" spans="2:19" ht="15.75" customHeight="1" x14ac:dyDescent="0.25">
      <c r="B31500" s="106"/>
      <c r="C31500" s="106"/>
      <c r="D31500" s="139"/>
      <c r="P31500" s="142"/>
      <c r="Q31500" s="142"/>
      <c r="R31500" s="142"/>
      <c r="S31500" s="139"/>
    </row>
    <row r="31501" spans="2:19" ht="15.75" customHeight="1" x14ac:dyDescent="0.25">
      <c r="B31501" s="106"/>
      <c r="C31501" s="106"/>
      <c r="D31501" s="139"/>
      <c r="P31501" s="142"/>
      <c r="Q31501" s="142"/>
      <c r="R31501" s="142"/>
      <c r="S31501" s="139"/>
    </row>
    <row r="31502" spans="2:19" ht="15.75" customHeight="1" x14ac:dyDescent="0.25">
      <c r="B31502" s="106"/>
      <c r="C31502" s="106"/>
      <c r="D31502" s="139"/>
      <c r="P31502" s="142"/>
      <c r="Q31502" s="142"/>
      <c r="R31502" s="142"/>
      <c r="S31502" s="139"/>
    </row>
    <row r="31503" spans="2:19" ht="15.75" customHeight="1" x14ac:dyDescent="0.25">
      <c r="B31503" s="106"/>
      <c r="C31503" s="106"/>
      <c r="D31503" s="139"/>
      <c r="P31503" s="142"/>
      <c r="Q31503" s="142"/>
      <c r="R31503" s="142"/>
      <c r="S31503" s="139"/>
    </row>
    <row r="31504" spans="2:19" ht="15.75" customHeight="1" x14ac:dyDescent="0.25">
      <c r="B31504" s="106"/>
      <c r="C31504" s="106"/>
      <c r="D31504" s="139"/>
      <c r="P31504" s="142"/>
      <c r="Q31504" s="142"/>
      <c r="R31504" s="142"/>
      <c r="S31504" s="139"/>
    </row>
    <row r="31505" spans="2:19" ht="15.75" customHeight="1" x14ac:dyDescent="0.25">
      <c r="B31505" s="106"/>
      <c r="C31505" s="106"/>
      <c r="D31505" s="139"/>
      <c r="P31505" s="142"/>
      <c r="Q31505" s="142"/>
      <c r="R31505" s="142"/>
      <c r="S31505" s="139"/>
    </row>
    <row r="31506" spans="2:19" ht="15.75" customHeight="1" x14ac:dyDescent="0.25">
      <c r="B31506" s="106"/>
      <c r="C31506" s="106"/>
      <c r="D31506" s="139"/>
      <c r="P31506" s="142"/>
      <c r="Q31506" s="142"/>
      <c r="R31506" s="142"/>
      <c r="S31506" s="139"/>
    </row>
    <row r="31507" spans="2:19" ht="15.75" customHeight="1" x14ac:dyDescent="0.25">
      <c r="B31507" s="106"/>
      <c r="C31507" s="106"/>
      <c r="D31507" s="139"/>
      <c r="P31507" s="142"/>
      <c r="Q31507" s="142"/>
      <c r="R31507" s="142"/>
      <c r="S31507" s="139"/>
    </row>
    <row r="31508" spans="2:19" ht="15.75" customHeight="1" x14ac:dyDescent="0.25">
      <c r="B31508" s="106"/>
      <c r="C31508" s="106"/>
      <c r="D31508" s="139"/>
      <c r="P31508" s="142"/>
      <c r="Q31508" s="142"/>
      <c r="R31508" s="142"/>
      <c r="S31508" s="139"/>
    </row>
    <row r="31509" spans="2:19" ht="15.75" customHeight="1" x14ac:dyDescent="0.25">
      <c r="B31509" s="106"/>
      <c r="C31509" s="106"/>
      <c r="D31509" s="139"/>
      <c r="P31509" s="142"/>
      <c r="Q31509" s="142"/>
      <c r="R31509" s="142"/>
      <c r="S31509" s="139"/>
    </row>
    <row r="31510" spans="2:19" ht="15.75" customHeight="1" x14ac:dyDescent="0.25">
      <c r="B31510" s="106"/>
      <c r="C31510" s="106"/>
      <c r="D31510" s="139"/>
      <c r="P31510" s="142"/>
      <c r="Q31510" s="142"/>
      <c r="R31510" s="142"/>
      <c r="S31510" s="139"/>
    </row>
    <row r="31511" spans="2:19" ht="15.75" customHeight="1" x14ac:dyDescent="0.25">
      <c r="B31511" s="106"/>
      <c r="C31511" s="106"/>
      <c r="D31511" s="139"/>
      <c r="P31511" s="142"/>
      <c r="Q31511" s="142"/>
      <c r="R31511" s="142"/>
      <c r="S31511" s="139"/>
    </row>
    <row r="31512" spans="2:19" ht="15.75" customHeight="1" x14ac:dyDescent="0.25">
      <c r="B31512" s="106"/>
      <c r="C31512" s="106"/>
      <c r="D31512" s="139"/>
      <c r="P31512" s="142"/>
      <c r="Q31512" s="142"/>
      <c r="R31512" s="142"/>
      <c r="S31512" s="139"/>
    </row>
    <row r="31513" spans="2:19" ht="15.75" customHeight="1" x14ac:dyDescent="0.25">
      <c r="B31513" s="106"/>
      <c r="C31513" s="106"/>
      <c r="D31513" s="139"/>
      <c r="P31513" s="142"/>
      <c r="Q31513" s="142"/>
      <c r="R31513" s="142"/>
      <c r="S31513" s="139"/>
    </row>
    <row r="31514" spans="2:19" ht="15.75" customHeight="1" x14ac:dyDescent="0.25">
      <c r="B31514" s="106"/>
      <c r="C31514" s="106"/>
      <c r="D31514" s="139"/>
      <c r="P31514" s="142"/>
      <c r="Q31514" s="142"/>
      <c r="R31514" s="142"/>
      <c r="S31514" s="139"/>
    </row>
    <row r="31515" spans="2:19" ht="15.75" customHeight="1" x14ac:dyDescent="0.25">
      <c r="B31515" s="106"/>
      <c r="C31515" s="106"/>
      <c r="D31515" s="139"/>
      <c r="P31515" s="142"/>
      <c r="Q31515" s="142"/>
      <c r="R31515" s="142"/>
      <c r="S31515" s="139"/>
    </row>
    <row r="31516" spans="2:19" ht="15.75" customHeight="1" x14ac:dyDescent="0.25">
      <c r="B31516" s="106"/>
      <c r="C31516" s="106"/>
      <c r="D31516" s="139"/>
      <c r="P31516" s="142"/>
      <c r="Q31516" s="142"/>
      <c r="R31516" s="142"/>
      <c r="S31516" s="139"/>
    </row>
    <row r="31517" spans="2:19" ht="15.75" customHeight="1" x14ac:dyDescent="0.25">
      <c r="B31517" s="106"/>
      <c r="C31517" s="106"/>
      <c r="D31517" s="139"/>
      <c r="P31517" s="142"/>
      <c r="Q31517" s="142"/>
      <c r="R31517" s="142"/>
      <c r="S31517" s="139"/>
    </row>
    <row r="31518" spans="2:19" ht="15.75" customHeight="1" x14ac:dyDescent="0.25">
      <c r="B31518" s="106"/>
      <c r="C31518" s="106"/>
      <c r="D31518" s="139"/>
      <c r="P31518" s="142"/>
      <c r="Q31518" s="142"/>
      <c r="R31518" s="142"/>
      <c r="S31518" s="139"/>
    </row>
    <row r="31519" spans="2:19" ht="15.75" customHeight="1" x14ac:dyDescent="0.25">
      <c r="B31519" s="106"/>
      <c r="C31519" s="106"/>
      <c r="D31519" s="139"/>
      <c r="P31519" s="142"/>
      <c r="Q31519" s="142"/>
      <c r="R31519" s="142"/>
      <c r="S31519" s="139"/>
    </row>
    <row r="31520" spans="2:19" ht="15.75" customHeight="1" x14ac:dyDescent="0.25">
      <c r="B31520" s="106"/>
      <c r="C31520" s="106"/>
      <c r="D31520" s="139"/>
      <c r="P31520" s="142"/>
      <c r="Q31520" s="142"/>
      <c r="R31520" s="142"/>
      <c r="S31520" s="139"/>
    </row>
    <row r="31521" spans="2:19" ht="15.75" customHeight="1" x14ac:dyDescent="0.25">
      <c r="B31521" s="106"/>
      <c r="C31521" s="106"/>
      <c r="D31521" s="139"/>
      <c r="P31521" s="142"/>
      <c r="Q31521" s="142"/>
      <c r="R31521" s="142"/>
      <c r="S31521" s="139"/>
    </row>
    <row r="31522" spans="2:19" ht="15.75" customHeight="1" x14ac:dyDescent="0.25">
      <c r="B31522" s="106"/>
      <c r="C31522" s="106"/>
      <c r="D31522" s="139"/>
      <c r="P31522" s="142"/>
      <c r="Q31522" s="142"/>
      <c r="R31522" s="142"/>
      <c r="S31522" s="139"/>
    </row>
    <row r="31523" spans="2:19" ht="15.75" customHeight="1" x14ac:dyDescent="0.25">
      <c r="B31523" s="106"/>
      <c r="C31523" s="106"/>
      <c r="D31523" s="139"/>
      <c r="P31523" s="142"/>
      <c r="Q31523" s="142"/>
      <c r="R31523" s="142"/>
      <c r="S31523" s="139"/>
    </row>
    <row r="31524" spans="2:19" ht="15.75" customHeight="1" x14ac:dyDescent="0.25">
      <c r="B31524" s="106"/>
      <c r="C31524" s="106"/>
      <c r="D31524" s="139"/>
      <c r="P31524" s="142"/>
      <c r="Q31524" s="142"/>
      <c r="R31524" s="142"/>
      <c r="S31524" s="139"/>
    </row>
    <row r="31525" spans="2:19" ht="15.75" customHeight="1" x14ac:dyDescent="0.25">
      <c r="B31525" s="106"/>
      <c r="C31525" s="106"/>
      <c r="D31525" s="139"/>
      <c r="P31525" s="142"/>
      <c r="Q31525" s="142"/>
      <c r="R31525" s="142"/>
      <c r="S31525" s="139"/>
    </row>
    <row r="31526" spans="2:19" ht="15.75" customHeight="1" x14ac:dyDescent="0.25">
      <c r="B31526" s="106"/>
      <c r="C31526" s="106"/>
      <c r="D31526" s="139"/>
      <c r="P31526" s="142"/>
      <c r="Q31526" s="142"/>
      <c r="R31526" s="142"/>
      <c r="S31526" s="139"/>
    </row>
    <row r="31527" spans="2:19" ht="15.75" customHeight="1" x14ac:dyDescent="0.25">
      <c r="B31527" s="106"/>
      <c r="C31527" s="106"/>
      <c r="D31527" s="139"/>
      <c r="P31527" s="142"/>
      <c r="Q31527" s="142"/>
      <c r="R31527" s="142"/>
      <c r="S31527" s="139"/>
    </row>
    <row r="31528" spans="2:19" ht="15.75" customHeight="1" x14ac:dyDescent="0.25">
      <c r="B31528" s="106"/>
      <c r="C31528" s="106"/>
      <c r="D31528" s="139"/>
      <c r="P31528" s="142"/>
      <c r="Q31528" s="142"/>
      <c r="R31528" s="142"/>
      <c r="S31528" s="139"/>
    </row>
    <row r="31529" spans="2:19" ht="15.75" customHeight="1" x14ac:dyDescent="0.25">
      <c r="B31529" s="106"/>
      <c r="C31529" s="106"/>
      <c r="D31529" s="139"/>
      <c r="P31529" s="142"/>
      <c r="Q31529" s="142"/>
      <c r="R31529" s="142"/>
      <c r="S31529" s="139"/>
    </row>
    <row r="31530" spans="2:19" ht="15.75" customHeight="1" x14ac:dyDescent="0.25">
      <c r="B31530" s="106"/>
      <c r="C31530" s="106"/>
      <c r="D31530" s="139"/>
      <c r="P31530" s="142"/>
      <c r="Q31530" s="142"/>
      <c r="R31530" s="142"/>
      <c r="S31530" s="139"/>
    </row>
    <row r="31531" spans="2:19" ht="15.75" customHeight="1" x14ac:dyDescent="0.25">
      <c r="B31531" s="106"/>
      <c r="C31531" s="106"/>
      <c r="D31531" s="139"/>
      <c r="P31531" s="142"/>
      <c r="Q31531" s="142"/>
      <c r="R31531" s="142"/>
      <c r="S31531" s="139"/>
    </row>
    <row r="31532" spans="2:19" ht="15.75" customHeight="1" x14ac:dyDescent="0.25">
      <c r="B31532" s="106"/>
      <c r="C31532" s="106"/>
      <c r="D31532" s="139"/>
      <c r="P31532" s="142"/>
      <c r="Q31532" s="142"/>
      <c r="R31532" s="142"/>
      <c r="S31532" s="139"/>
    </row>
    <row r="31533" spans="2:19" ht="15.75" customHeight="1" x14ac:dyDescent="0.25">
      <c r="B31533" s="106"/>
      <c r="C31533" s="106"/>
      <c r="D31533" s="139"/>
      <c r="P31533" s="142"/>
      <c r="Q31533" s="142"/>
      <c r="R31533" s="142"/>
      <c r="S31533" s="139"/>
    </row>
    <row r="31534" spans="2:19" ht="15.75" customHeight="1" x14ac:dyDescent="0.25">
      <c r="B31534" s="106"/>
      <c r="C31534" s="106"/>
      <c r="D31534" s="139"/>
      <c r="P31534" s="142"/>
      <c r="Q31534" s="142"/>
      <c r="R31534" s="142"/>
      <c r="S31534" s="139"/>
    </row>
    <row r="31535" spans="2:19" ht="15.75" customHeight="1" x14ac:dyDescent="0.25">
      <c r="B31535" s="106"/>
      <c r="C31535" s="106"/>
      <c r="D31535" s="139"/>
      <c r="P31535" s="142"/>
      <c r="Q31535" s="142"/>
      <c r="R31535" s="142"/>
      <c r="S31535" s="139"/>
    </row>
    <row r="31536" spans="2:19" ht="15.75" customHeight="1" x14ac:dyDescent="0.25">
      <c r="B31536" s="106"/>
      <c r="C31536" s="106"/>
      <c r="D31536" s="139"/>
      <c r="P31536" s="142"/>
      <c r="Q31536" s="142"/>
      <c r="R31536" s="142"/>
      <c r="S31536" s="139"/>
    </row>
    <row r="31537" spans="2:19" ht="15.75" customHeight="1" x14ac:dyDescent="0.25">
      <c r="B31537" s="106"/>
      <c r="C31537" s="106"/>
      <c r="D31537" s="139"/>
      <c r="P31537" s="142"/>
      <c r="Q31537" s="142"/>
      <c r="R31537" s="142"/>
      <c r="S31537" s="139"/>
    </row>
    <row r="31538" spans="2:19" ht="15.75" customHeight="1" x14ac:dyDescent="0.25">
      <c r="B31538" s="106"/>
      <c r="C31538" s="106"/>
      <c r="D31538" s="139"/>
      <c r="P31538" s="142"/>
      <c r="Q31538" s="142"/>
      <c r="R31538" s="142"/>
      <c r="S31538" s="139"/>
    </row>
    <row r="31539" spans="2:19" ht="15.75" customHeight="1" x14ac:dyDescent="0.25">
      <c r="B31539" s="106"/>
      <c r="C31539" s="106"/>
      <c r="D31539" s="139"/>
      <c r="P31539" s="142"/>
      <c r="Q31539" s="142"/>
      <c r="R31539" s="142"/>
      <c r="S31539" s="139"/>
    </row>
    <row r="31540" spans="2:19" ht="15.75" customHeight="1" x14ac:dyDescent="0.25">
      <c r="B31540" s="106"/>
      <c r="C31540" s="106"/>
      <c r="D31540" s="139"/>
      <c r="P31540" s="142"/>
      <c r="Q31540" s="142"/>
      <c r="R31540" s="142"/>
      <c r="S31540" s="139"/>
    </row>
    <row r="31541" spans="2:19" ht="15.75" customHeight="1" x14ac:dyDescent="0.25">
      <c r="B31541" s="106"/>
      <c r="C31541" s="106"/>
      <c r="D31541" s="139"/>
      <c r="P31541" s="142"/>
      <c r="Q31541" s="142"/>
      <c r="R31541" s="142"/>
      <c r="S31541" s="139"/>
    </row>
    <row r="31542" spans="2:19" ht="15.75" customHeight="1" x14ac:dyDescent="0.25">
      <c r="B31542" s="106"/>
      <c r="C31542" s="106"/>
      <c r="D31542" s="139"/>
      <c r="P31542" s="142"/>
      <c r="Q31542" s="142"/>
      <c r="R31542" s="142"/>
      <c r="S31542" s="139"/>
    </row>
    <row r="31543" spans="2:19" ht="15.75" customHeight="1" x14ac:dyDescent="0.25">
      <c r="B31543" s="106"/>
      <c r="C31543" s="106"/>
      <c r="D31543" s="139"/>
      <c r="P31543" s="142"/>
      <c r="Q31543" s="142"/>
      <c r="R31543" s="142"/>
      <c r="S31543" s="139"/>
    </row>
    <row r="31544" spans="2:19" ht="15.75" customHeight="1" x14ac:dyDescent="0.25">
      <c r="B31544" s="106"/>
      <c r="C31544" s="106"/>
      <c r="D31544" s="139"/>
      <c r="P31544" s="142"/>
      <c r="Q31544" s="142"/>
      <c r="R31544" s="142"/>
      <c r="S31544" s="139"/>
    </row>
    <row r="31545" spans="2:19" ht="15.75" customHeight="1" x14ac:dyDescent="0.25">
      <c r="B31545" s="106"/>
      <c r="C31545" s="106"/>
      <c r="D31545" s="139"/>
      <c r="P31545" s="142"/>
      <c r="Q31545" s="142"/>
      <c r="R31545" s="142"/>
      <c r="S31545" s="139"/>
    </row>
    <row r="31546" spans="2:19" ht="15.75" customHeight="1" x14ac:dyDescent="0.25">
      <c r="B31546" s="106"/>
      <c r="C31546" s="106"/>
      <c r="D31546" s="139"/>
      <c r="P31546" s="142"/>
      <c r="Q31546" s="142"/>
      <c r="R31546" s="142"/>
      <c r="S31546" s="139"/>
    </row>
    <row r="31547" spans="2:19" ht="15.75" customHeight="1" x14ac:dyDescent="0.25">
      <c r="B31547" s="106"/>
      <c r="C31547" s="106"/>
      <c r="D31547" s="139"/>
      <c r="P31547" s="142"/>
      <c r="Q31547" s="142"/>
      <c r="R31547" s="142"/>
      <c r="S31547" s="139"/>
    </row>
    <row r="31548" spans="2:19" ht="15.75" customHeight="1" x14ac:dyDescent="0.25">
      <c r="B31548" s="106"/>
      <c r="C31548" s="106"/>
      <c r="D31548" s="139"/>
      <c r="P31548" s="142"/>
      <c r="Q31548" s="142"/>
      <c r="R31548" s="142"/>
      <c r="S31548" s="139"/>
    </row>
    <row r="31549" spans="2:19" ht="15.75" customHeight="1" x14ac:dyDescent="0.25">
      <c r="B31549" s="106"/>
      <c r="C31549" s="106"/>
      <c r="D31549" s="139"/>
      <c r="P31549" s="142"/>
      <c r="Q31549" s="142"/>
      <c r="R31549" s="142"/>
      <c r="S31549" s="139"/>
    </row>
    <row r="31550" spans="2:19" ht="15.75" customHeight="1" x14ac:dyDescent="0.25">
      <c r="B31550" s="106"/>
      <c r="C31550" s="106"/>
      <c r="D31550" s="139"/>
      <c r="P31550" s="142"/>
      <c r="Q31550" s="142"/>
      <c r="R31550" s="142"/>
      <c r="S31550" s="139"/>
    </row>
    <row r="31551" spans="2:19" ht="15.75" customHeight="1" x14ac:dyDescent="0.25">
      <c r="B31551" s="106"/>
      <c r="C31551" s="106"/>
      <c r="D31551" s="139"/>
      <c r="P31551" s="142"/>
      <c r="Q31551" s="142"/>
      <c r="R31551" s="142"/>
      <c r="S31551" s="139"/>
    </row>
    <row r="31552" spans="2:19" ht="15.75" customHeight="1" x14ac:dyDescent="0.25">
      <c r="B31552" s="106"/>
      <c r="C31552" s="106"/>
      <c r="D31552" s="139"/>
      <c r="P31552" s="142"/>
      <c r="Q31552" s="142"/>
      <c r="R31552" s="142"/>
      <c r="S31552" s="139"/>
    </row>
    <row r="31553" spans="2:19" ht="15.75" customHeight="1" x14ac:dyDescent="0.25">
      <c r="B31553" s="106"/>
      <c r="C31553" s="106"/>
      <c r="D31553" s="139"/>
      <c r="P31553" s="142"/>
      <c r="Q31553" s="142"/>
      <c r="R31553" s="142"/>
      <c r="S31553" s="139"/>
    </row>
    <row r="31554" spans="2:19" ht="15.75" customHeight="1" x14ac:dyDescent="0.25">
      <c r="B31554" s="106"/>
      <c r="C31554" s="106"/>
      <c r="D31554" s="139"/>
      <c r="P31554" s="142"/>
      <c r="Q31554" s="142"/>
      <c r="R31554" s="142"/>
      <c r="S31554" s="139"/>
    </row>
    <row r="31555" spans="2:19" ht="15.75" customHeight="1" x14ac:dyDescent="0.25">
      <c r="B31555" s="106"/>
      <c r="C31555" s="106"/>
      <c r="D31555" s="139"/>
      <c r="P31555" s="142"/>
      <c r="Q31555" s="142"/>
      <c r="R31555" s="142"/>
      <c r="S31555" s="139"/>
    </row>
    <row r="31556" spans="2:19" ht="15.75" customHeight="1" x14ac:dyDescent="0.25">
      <c r="B31556" s="106"/>
      <c r="C31556" s="106"/>
      <c r="D31556" s="139"/>
      <c r="P31556" s="142"/>
      <c r="Q31556" s="142"/>
      <c r="R31556" s="142"/>
      <c r="S31556" s="139"/>
    </row>
    <row r="31557" spans="2:19" ht="15.75" customHeight="1" x14ac:dyDescent="0.25">
      <c r="B31557" s="106"/>
      <c r="C31557" s="106"/>
      <c r="D31557" s="139"/>
      <c r="P31557" s="142"/>
      <c r="Q31557" s="142"/>
      <c r="R31557" s="142"/>
      <c r="S31557" s="139"/>
    </row>
    <row r="31558" spans="2:19" ht="15.75" customHeight="1" x14ac:dyDescent="0.25">
      <c r="B31558" s="106"/>
      <c r="C31558" s="106"/>
      <c r="D31558" s="139"/>
      <c r="P31558" s="142"/>
      <c r="Q31558" s="142"/>
      <c r="R31558" s="142"/>
      <c r="S31558" s="139"/>
    </row>
    <row r="31559" spans="2:19" ht="15.75" customHeight="1" x14ac:dyDescent="0.25">
      <c r="B31559" s="106"/>
      <c r="C31559" s="106"/>
      <c r="D31559" s="139"/>
      <c r="P31559" s="142"/>
      <c r="Q31559" s="142"/>
      <c r="R31559" s="142"/>
      <c r="S31559" s="139"/>
    </row>
    <row r="31560" spans="2:19" ht="15.75" customHeight="1" x14ac:dyDescent="0.25">
      <c r="B31560" s="106"/>
      <c r="C31560" s="106"/>
      <c r="D31560" s="139"/>
      <c r="P31560" s="142"/>
      <c r="Q31560" s="142"/>
      <c r="R31560" s="142"/>
      <c r="S31560" s="139"/>
    </row>
    <row r="31561" spans="2:19" ht="15.75" customHeight="1" x14ac:dyDescent="0.25">
      <c r="B31561" s="106"/>
      <c r="C31561" s="106"/>
      <c r="D31561" s="139"/>
      <c r="P31561" s="142"/>
      <c r="Q31561" s="142"/>
      <c r="R31561" s="142"/>
      <c r="S31561" s="139"/>
    </row>
    <row r="31562" spans="2:19" ht="15.75" customHeight="1" x14ac:dyDescent="0.25">
      <c r="B31562" s="106"/>
      <c r="C31562" s="106"/>
      <c r="D31562" s="139"/>
      <c r="P31562" s="142"/>
      <c r="Q31562" s="142"/>
      <c r="R31562" s="142"/>
      <c r="S31562" s="139"/>
    </row>
    <row r="31563" spans="2:19" ht="15.75" customHeight="1" x14ac:dyDescent="0.25">
      <c r="B31563" s="106"/>
      <c r="C31563" s="106"/>
      <c r="D31563" s="139"/>
      <c r="P31563" s="142"/>
      <c r="Q31563" s="142"/>
      <c r="R31563" s="142"/>
      <c r="S31563" s="139"/>
    </row>
    <row r="31564" spans="2:19" ht="15.75" customHeight="1" x14ac:dyDescent="0.25">
      <c r="B31564" s="106"/>
      <c r="C31564" s="106"/>
      <c r="D31564" s="139"/>
      <c r="P31564" s="142"/>
      <c r="Q31564" s="142"/>
      <c r="R31564" s="142"/>
      <c r="S31564" s="139"/>
    </row>
    <row r="31565" spans="2:19" ht="15.75" customHeight="1" x14ac:dyDescent="0.25">
      <c r="B31565" s="106"/>
      <c r="C31565" s="106"/>
      <c r="D31565" s="139"/>
      <c r="P31565" s="142"/>
      <c r="Q31565" s="142"/>
      <c r="R31565" s="142"/>
      <c r="S31565" s="139"/>
    </row>
    <row r="31566" spans="2:19" ht="15.75" customHeight="1" x14ac:dyDescent="0.25">
      <c r="B31566" s="106"/>
      <c r="C31566" s="106"/>
      <c r="D31566" s="139"/>
      <c r="P31566" s="142"/>
      <c r="Q31566" s="142"/>
      <c r="R31566" s="142"/>
      <c r="S31566" s="139"/>
    </row>
    <row r="31567" spans="2:19" ht="15.75" customHeight="1" x14ac:dyDescent="0.25">
      <c r="B31567" s="106"/>
      <c r="C31567" s="106"/>
      <c r="D31567" s="139"/>
      <c r="P31567" s="142"/>
      <c r="Q31567" s="142"/>
      <c r="R31567" s="142"/>
      <c r="S31567" s="139"/>
    </row>
    <row r="31568" spans="2:19" ht="15.75" customHeight="1" x14ac:dyDescent="0.25">
      <c r="B31568" s="106"/>
      <c r="C31568" s="106"/>
      <c r="D31568" s="139"/>
      <c r="P31568" s="142"/>
      <c r="Q31568" s="142"/>
      <c r="R31568" s="142"/>
      <c r="S31568" s="139"/>
    </row>
    <row r="31569" spans="2:19" ht="15.75" customHeight="1" x14ac:dyDescent="0.25">
      <c r="B31569" s="106"/>
      <c r="C31569" s="106"/>
      <c r="D31569" s="139"/>
      <c r="P31569" s="142"/>
      <c r="Q31569" s="142"/>
      <c r="R31569" s="142"/>
      <c r="S31569" s="139"/>
    </row>
    <row r="31570" spans="2:19" ht="15.75" customHeight="1" x14ac:dyDescent="0.25">
      <c r="B31570" s="106"/>
      <c r="C31570" s="106"/>
      <c r="D31570" s="139"/>
      <c r="P31570" s="142"/>
      <c r="Q31570" s="142"/>
      <c r="R31570" s="142"/>
      <c r="S31570" s="139"/>
    </row>
    <row r="31571" spans="2:19" ht="15.75" customHeight="1" x14ac:dyDescent="0.25">
      <c r="B31571" s="106"/>
      <c r="C31571" s="106"/>
      <c r="D31571" s="139"/>
      <c r="P31571" s="142"/>
      <c r="Q31571" s="142"/>
      <c r="R31571" s="142"/>
      <c r="S31571" s="139"/>
    </row>
    <row r="31572" spans="2:19" ht="15.75" customHeight="1" x14ac:dyDescent="0.25">
      <c r="B31572" s="106"/>
      <c r="C31572" s="106"/>
      <c r="D31572" s="139"/>
      <c r="P31572" s="142"/>
      <c r="Q31572" s="142"/>
      <c r="R31572" s="142"/>
      <c r="S31572" s="139"/>
    </row>
    <row r="31573" spans="2:19" ht="15.75" customHeight="1" x14ac:dyDescent="0.25">
      <c r="B31573" s="106"/>
      <c r="C31573" s="106"/>
      <c r="D31573" s="139"/>
      <c r="P31573" s="142"/>
      <c r="Q31573" s="142"/>
      <c r="R31573" s="142"/>
      <c r="S31573" s="139"/>
    </row>
    <row r="31574" spans="2:19" ht="15.75" customHeight="1" x14ac:dyDescent="0.25">
      <c r="B31574" s="106"/>
      <c r="C31574" s="106"/>
      <c r="D31574" s="139"/>
      <c r="P31574" s="142"/>
      <c r="Q31574" s="142"/>
      <c r="R31574" s="142"/>
      <c r="S31574" s="139"/>
    </row>
    <row r="31575" spans="2:19" ht="15.75" customHeight="1" x14ac:dyDescent="0.25">
      <c r="B31575" s="106"/>
      <c r="C31575" s="106"/>
      <c r="D31575" s="139"/>
      <c r="P31575" s="142"/>
      <c r="Q31575" s="142"/>
      <c r="R31575" s="142"/>
      <c r="S31575" s="139"/>
    </row>
    <row r="31576" spans="2:19" ht="15.75" customHeight="1" x14ac:dyDescent="0.25">
      <c r="B31576" s="106"/>
      <c r="C31576" s="106"/>
      <c r="D31576" s="139"/>
      <c r="P31576" s="142"/>
      <c r="Q31576" s="142"/>
      <c r="R31576" s="142"/>
      <c r="S31576" s="139"/>
    </row>
    <row r="31577" spans="2:19" ht="15.75" customHeight="1" x14ac:dyDescent="0.25">
      <c r="B31577" s="106"/>
      <c r="C31577" s="106"/>
      <c r="D31577" s="139"/>
      <c r="P31577" s="142"/>
      <c r="Q31577" s="142"/>
      <c r="R31577" s="142"/>
      <c r="S31577" s="139"/>
    </row>
    <row r="31578" spans="2:19" ht="15.75" customHeight="1" x14ac:dyDescent="0.25">
      <c r="B31578" s="106"/>
      <c r="C31578" s="106"/>
      <c r="D31578" s="139"/>
      <c r="P31578" s="142"/>
      <c r="Q31578" s="142"/>
      <c r="R31578" s="142"/>
      <c r="S31578" s="139"/>
    </row>
    <row r="31579" spans="2:19" ht="15.75" customHeight="1" x14ac:dyDescent="0.25">
      <c r="B31579" s="106"/>
      <c r="C31579" s="106"/>
      <c r="D31579" s="139"/>
      <c r="P31579" s="142"/>
      <c r="Q31579" s="142"/>
      <c r="R31579" s="142"/>
      <c r="S31579" s="139"/>
    </row>
    <row r="31580" spans="2:19" ht="15.75" customHeight="1" x14ac:dyDescent="0.25">
      <c r="B31580" s="106"/>
      <c r="C31580" s="106"/>
      <c r="D31580" s="139"/>
      <c r="P31580" s="142"/>
      <c r="Q31580" s="142"/>
      <c r="R31580" s="142"/>
      <c r="S31580" s="139"/>
    </row>
    <row r="31581" spans="2:19" ht="15.75" customHeight="1" x14ac:dyDescent="0.25">
      <c r="B31581" s="106"/>
      <c r="C31581" s="106"/>
      <c r="D31581" s="139"/>
      <c r="P31581" s="142"/>
      <c r="Q31581" s="142"/>
      <c r="R31581" s="142"/>
      <c r="S31581" s="139"/>
    </row>
    <row r="31582" spans="2:19" ht="15.75" customHeight="1" x14ac:dyDescent="0.25">
      <c r="B31582" s="106"/>
      <c r="C31582" s="106"/>
      <c r="D31582" s="139"/>
      <c r="P31582" s="142"/>
      <c r="Q31582" s="142"/>
      <c r="R31582" s="142"/>
      <c r="S31582" s="139"/>
    </row>
    <row r="31583" spans="2:19" ht="15.75" customHeight="1" x14ac:dyDescent="0.25">
      <c r="B31583" s="106"/>
      <c r="C31583" s="106"/>
      <c r="D31583" s="139"/>
      <c r="P31583" s="142"/>
      <c r="Q31583" s="142"/>
      <c r="R31583" s="142"/>
      <c r="S31583" s="139"/>
    </row>
    <row r="31584" spans="2:19" ht="15.75" customHeight="1" x14ac:dyDescent="0.25">
      <c r="B31584" s="106"/>
      <c r="C31584" s="106"/>
      <c r="D31584" s="139"/>
      <c r="P31584" s="142"/>
      <c r="Q31584" s="142"/>
      <c r="R31584" s="142"/>
      <c r="S31584" s="139"/>
    </row>
    <row r="31585" spans="2:19" ht="15.75" customHeight="1" x14ac:dyDescent="0.25">
      <c r="B31585" s="106"/>
      <c r="C31585" s="106"/>
      <c r="D31585" s="139"/>
      <c r="P31585" s="142"/>
      <c r="Q31585" s="142"/>
      <c r="R31585" s="142"/>
      <c r="S31585" s="139"/>
    </row>
    <row r="31586" spans="2:19" ht="15.75" customHeight="1" x14ac:dyDescent="0.25">
      <c r="B31586" s="106"/>
      <c r="C31586" s="106"/>
      <c r="D31586" s="139"/>
      <c r="P31586" s="142"/>
      <c r="Q31586" s="142"/>
      <c r="R31586" s="142"/>
      <c r="S31586" s="139"/>
    </row>
    <row r="31587" spans="2:19" ht="15.75" customHeight="1" x14ac:dyDescent="0.25">
      <c r="B31587" s="106"/>
      <c r="C31587" s="106"/>
      <c r="D31587" s="139"/>
      <c r="P31587" s="142"/>
      <c r="Q31587" s="142"/>
      <c r="R31587" s="142"/>
      <c r="S31587" s="139"/>
    </row>
    <row r="31588" spans="2:19" ht="15.75" customHeight="1" x14ac:dyDescent="0.25">
      <c r="B31588" s="106"/>
      <c r="C31588" s="106"/>
      <c r="D31588" s="139"/>
      <c r="P31588" s="142"/>
      <c r="Q31588" s="142"/>
      <c r="R31588" s="142"/>
      <c r="S31588" s="139"/>
    </row>
    <row r="31589" spans="2:19" ht="15.75" customHeight="1" x14ac:dyDescent="0.25">
      <c r="B31589" s="106"/>
      <c r="C31589" s="106"/>
      <c r="D31589" s="139"/>
      <c r="P31589" s="142"/>
      <c r="Q31589" s="142"/>
      <c r="R31589" s="142"/>
      <c r="S31589" s="139"/>
    </row>
    <row r="31590" spans="2:19" ht="15.75" customHeight="1" x14ac:dyDescent="0.25">
      <c r="B31590" s="106"/>
      <c r="C31590" s="106"/>
      <c r="D31590" s="139"/>
      <c r="P31590" s="142"/>
      <c r="Q31590" s="142"/>
      <c r="R31590" s="142"/>
      <c r="S31590" s="139"/>
    </row>
    <row r="31591" spans="2:19" ht="15.75" customHeight="1" x14ac:dyDescent="0.25">
      <c r="B31591" s="106"/>
      <c r="C31591" s="106"/>
      <c r="D31591" s="139"/>
      <c r="P31591" s="142"/>
      <c r="Q31591" s="142"/>
      <c r="R31591" s="142"/>
      <c r="S31591" s="139"/>
    </row>
    <row r="31592" spans="2:19" ht="15.75" customHeight="1" x14ac:dyDescent="0.25">
      <c r="B31592" s="106"/>
      <c r="C31592" s="106"/>
      <c r="D31592" s="139"/>
      <c r="P31592" s="142"/>
      <c r="Q31592" s="142"/>
      <c r="R31592" s="142"/>
      <c r="S31592" s="139"/>
    </row>
    <row r="31593" spans="2:19" ht="15.75" customHeight="1" x14ac:dyDescent="0.25">
      <c r="B31593" s="106"/>
      <c r="C31593" s="106"/>
      <c r="D31593" s="139"/>
      <c r="P31593" s="142"/>
      <c r="Q31593" s="142"/>
      <c r="R31593" s="142"/>
      <c r="S31593" s="139"/>
    </row>
    <row r="31594" spans="2:19" ht="15.75" customHeight="1" x14ac:dyDescent="0.25">
      <c r="B31594" s="106"/>
      <c r="C31594" s="106"/>
      <c r="D31594" s="139"/>
      <c r="P31594" s="142"/>
      <c r="Q31594" s="142"/>
      <c r="R31594" s="142"/>
      <c r="S31594" s="139"/>
    </row>
    <row r="31595" spans="2:19" ht="15.75" customHeight="1" x14ac:dyDescent="0.25">
      <c r="B31595" s="106"/>
      <c r="C31595" s="106"/>
      <c r="D31595" s="139"/>
      <c r="P31595" s="142"/>
      <c r="Q31595" s="142"/>
      <c r="R31595" s="142"/>
      <c r="S31595" s="139"/>
    </row>
    <row r="31596" spans="2:19" ht="15.75" customHeight="1" x14ac:dyDescent="0.25">
      <c r="B31596" s="106"/>
      <c r="C31596" s="106"/>
      <c r="D31596" s="139"/>
      <c r="P31596" s="142"/>
      <c r="Q31596" s="142"/>
      <c r="R31596" s="142"/>
      <c r="S31596" s="139"/>
    </row>
    <row r="31597" spans="2:19" ht="15.75" customHeight="1" x14ac:dyDescent="0.25">
      <c r="B31597" s="106"/>
      <c r="C31597" s="106"/>
      <c r="D31597" s="139"/>
      <c r="P31597" s="142"/>
      <c r="Q31597" s="142"/>
      <c r="R31597" s="142"/>
      <c r="S31597" s="139"/>
    </row>
    <row r="31598" spans="2:19" ht="15.75" customHeight="1" x14ac:dyDescent="0.25">
      <c r="B31598" s="106"/>
      <c r="C31598" s="106"/>
      <c r="D31598" s="139"/>
      <c r="P31598" s="142"/>
      <c r="Q31598" s="142"/>
      <c r="R31598" s="142"/>
      <c r="S31598" s="139"/>
    </row>
    <row r="31599" spans="2:19" ht="15.75" customHeight="1" x14ac:dyDescent="0.25">
      <c r="B31599" s="106"/>
      <c r="C31599" s="106"/>
      <c r="D31599" s="139"/>
      <c r="P31599" s="142"/>
      <c r="Q31599" s="142"/>
      <c r="R31599" s="142"/>
      <c r="S31599" s="139"/>
    </row>
    <row r="31600" spans="2:19" ht="15.75" customHeight="1" x14ac:dyDescent="0.25">
      <c r="B31600" s="106"/>
      <c r="C31600" s="106"/>
      <c r="D31600" s="139"/>
      <c r="P31600" s="142"/>
      <c r="Q31600" s="142"/>
      <c r="R31600" s="142"/>
      <c r="S31600" s="139"/>
    </row>
    <row r="31601" spans="2:19" ht="15.75" customHeight="1" x14ac:dyDescent="0.25">
      <c r="B31601" s="106"/>
      <c r="C31601" s="106"/>
      <c r="D31601" s="139"/>
      <c r="P31601" s="142"/>
      <c r="Q31601" s="142"/>
      <c r="R31601" s="142"/>
      <c r="S31601" s="139"/>
    </row>
    <row r="31602" spans="2:19" ht="15.75" customHeight="1" x14ac:dyDescent="0.25">
      <c r="B31602" s="106"/>
      <c r="C31602" s="106"/>
      <c r="D31602" s="139"/>
      <c r="P31602" s="142"/>
      <c r="Q31602" s="142"/>
      <c r="R31602" s="142"/>
      <c r="S31602" s="139"/>
    </row>
    <row r="31603" spans="2:19" ht="15.75" customHeight="1" x14ac:dyDescent="0.25">
      <c r="B31603" s="106"/>
      <c r="C31603" s="106"/>
      <c r="D31603" s="139"/>
      <c r="P31603" s="142"/>
      <c r="Q31603" s="142"/>
      <c r="R31603" s="142"/>
      <c r="S31603" s="139"/>
    </row>
    <row r="31604" spans="2:19" ht="15.75" customHeight="1" x14ac:dyDescent="0.25">
      <c r="B31604" s="106"/>
      <c r="C31604" s="106"/>
      <c r="D31604" s="139"/>
      <c r="P31604" s="142"/>
      <c r="Q31604" s="142"/>
      <c r="R31604" s="142"/>
      <c r="S31604" s="139"/>
    </row>
    <row r="31605" spans="2:19" ht="15.75" customHeight="1" x14ac:dyDescent="0.25">
      <c r="B31605" s="106"/>
      <c r="C31605" s="106"/>
      <c r="D31605" s="139"/>
      <c r="P31605" s="142"/>
      <c r="Q31605" s="142"/>
      <c r="R31605" s="142"/>
      <c r="S31605" s="139"/>
    </row>
    <row r="31606" spans="2:19" ht="15.75" customHeight="1" x14ac:dyDescent="0.25">
      <c r="B31606" s="106"/>
      <c r="C31606" s="106"/>
      <c r="D31606" s="139"/>
      <c r="P31606" s="142"/>
      <c r="Q31606" s="142"/>
      <c r="R31606" s="142"/>
      <c r="S31606" s="139"/>
    </row>
    <row r="31607" spans="2:19" ht="15.75" customHeight="1" x14ac:dyDescent="0.25">
      <c r="B31607" s="106"/>
      <c r="C31607" s="106"/>
      <c r="D31607" s="139"/>
      <c r="P31607" s="142"/>
      <c r="Q31607" s="142"/>
      <c r="R31607" s="142"/>
      <c r="S31607" s="139"/>
    </row>
    <row r="31608" spans="2:19" ht="15.75" customHeight="1" x14ac:dyDescent="0.25">
      <c r="B31608" s="106"/>
      <c r="C31608" s="106"/>
      <c r="D31608" s="139"/>
      <c r="P31608" s="142"/>
      <c r="Q31608" s="142"/>
      <c r="R31608" s="142"/>
      <c r="S31608" s="139"/>
    </row>
    <row r="31609" spans="2:19" ht="15.75" customHeight="1" x14ac:dyDescent="0.25">
      <c r="B31609" s="106"/>
      <c r="C31609" s="106"/>
      <c r="D31609" s="139"/>
      <c r="P31609" s="142"/>
      <c r="Q31609" s="142"/>
      <c r="R31609" s="142"/>
      <c r="S31609" s="139"/>
    </row>
    <row r="31610" spans="2:19" ht="15.75" customHeight="1" x14ac:dyDescent="0.25">
      <c r="B31610" s="106"/>
      <c r="C31610" s="106"/>
      <c r="D31610" s="139"/>
      <c r="P31610" s="142"/>
      <c r="Q31610" s="142"/>
      <c r="R31610" s="142"/>
      <c r="S31610" s="139"/>
    </row>
    <row r="31611" spans="2:19" ht="15.75" customHeight="1" x14ac:dyDescent="0.25">
      <c r="B31611" s="106"/>
      <c r="C31611" s="106"/>
      <c r="D31611" s="139"/>
      <c r="P31611" s="142"/>
      <c r="Q31611" s="142"/>
      <c r="R31611" s="142"/>
      <c r="S31611" s="139"/>
    </row>
    <row r="31612" spans="2:19" ht="15.75" customHeight="1" x14ac:dyDescent="0.25">
      <c r="B31612" s="106"/>
      <c r="C31612" s="106"/>
      <c r="D31612" s="139"/>
      <c r="P31612" s="142"/>
      <c r="Q31612" s="142"/>
      <c r="R31612" s="142"/>
      <c r="S31612" s="139"/>
    </row>
    <row r="31613" spans="2:19" ht="15.75" customHeight="1" x14ac:dyDescent="0.25">
      <c r="B31613" s="106"/>
      <c r="C31613" s="106"/>
      <c r="D31613" s="139"/>
      <c r="P31613" s="142"/>
      <c r="Q31613" s="142"/>
      <c r="R31613" s="142"/>
      <c r="S31613" s="139"/>
    </row>
    <row r="31614" spans="2:19" ht="15.75" customHeight="1" x14ac:dyDescent="0.25">
      <c r="B31614" s="106"/>
      <c r="C31614" s="106"/>
      <c r="D31614" s="139"/>
      <c r="P31614" s="142"/>
      <c r="Q31614" s="142"/>
      <c r="R31614" s="142"/>
      <c r="S31614" s="139"/>
    </row>
    <row r="31615" spans="2:19" ht="15.75" customHeight="1" x14ac:dyDescent="0.25">
      <c r="B31615" s="106"/>
      <c r="C31615" s="106"/>
      <c r="D31615" s="139"/>
      <c r="P31615" s="142"/>
      <c r="Q31615" s="142"/>
      <c r="R31615" s="142"/>
      <c r="S31615" s="139"/>
    </row>
    <row r="31616" spans="2:19" ht="15.75" customHeight="1" x14ac:dyDescent="0.25">
      <c r="B31616" s="106"/>
      <c r="C31616" s="106"/>
      <c r="D31616" s="139"/>
      <c r="P31616" s="142"/>
      <c r="Q31616" s="142"/>
      <c r="R31616" s="142"/>
      <c r="S31616" s="139"/>
    </row>
    <row r="31617" spans="2:19" ht="15.75" customHeight="1" x14ac:dyDescent="0.25">
      <c r="B31617" s="106"/>
      <c r="C31617" s="106"/>
      <c r="D31617" s="139"/>
      <c r="P31617" s="142"/>
      <c r="Q31617" s="142"/>
      <c r="R31617" s="142"/>
      <c r="S31617" s="139"/>
    </row>
    <row r="31618" spans="2:19" ht="15.75" customHeight="1" x14ac:dyDescent="0.25">
      <c r="B31618" s="106"/>
      <c r="C31618" s="106"/>
      <c r="D31618" s="139"/>
      <c r="P31618" s="142"/>
      <c r="Q31618" s="142"/>
      <c r="R31618" s="142"/>
      <c r="S31618" s="139"/>
    </row>
    <row r="31619" spans="2:19" ht="15.75" customHeight="1" x14ac:dyDescent="0.25">
      <c r="B31619" s="106"/>
      <c r="C31619" s="106"/>
      <c r="D31619" s="139"/>
      <c r="P31619" s="142"/>
      <c r="Q31619" s="142"/>
      <c r="R31619" s="142"/>
      <c r="S31619" s="139"/>
    </row>
    <row r="31620" spans="2:19" ht="15.75" customHeight="1" x14ac:dyDescent="0.25">
      <c r="B31620" s="106"/>
      <c r="C31620" s="106"/>
      <c r="D31620" s="139"/>
      <c r="P31620" s="142"/>
      <c r="Q31620" s="142"/>
      <c r="R31620" s="142"/>
      <c r="S31620" s="139"/>
    </row>
    <row r="31621" spans="2:19" ht="15.75" customHeight="1" x14ac:dyDescent="0.25">
      <c r="B31621" s="106"/>
      <c r="C31621" s="106"/>
      <c r="D31621" s="139"/>
      <c r="P31621" s="142"/>
      <c r="Q31621" s="142"/>
      <c r="R31621" s="142"/>
      <c r="S31621" s="139"/>
    </row>
    <row r="31622" spans="2:19" ht="15.75" customHeight="1" x14ac:dyDescent="0.25">
      <c r="B31622" s="106"/>
      <c r="C31622" s="106"/>
      <c r="D31622" s="139"/>
      <c r="P31622" s="142"/>
      <c r="Q31622" s="142"/>
      <c r="R31622" s="142"/>
      <c r="S31622" s="139"/>
    </row>
    <row r="31623" spans="2:19" ht="15.75" customHeight="1" x14ac:dyDescent="0.25">
      <c r="B31623" s="106"/>
      <c r="C31623" s="106"/>
      <c r="D31623" s="139"/>
      <c r="P31623" s="142"/>
      <c r="Q31623" s="142"/>
      <c r="R31623" s="142"/>
      <c r="S31623" s="139"/>
    </row>
    <row r="31624" spans="2:19" ht="15.75" customHeight="1" x14ac:dyDescent="0.25">
      <c r="B31624" s="106"/>
      <c r="C31624" s="106"/>
      <c r="D31624" s="139"/>
      <c r="P31624" s="142"/>
      <c r="Q31624" s="142"/>
      <c r="R31624" s="142"/>
      <c r="S31624" s="139"/>
    </row>
    <row r="31625" spans="2:19" ht="15.75" customHeight="1" x14ac:dyDescent="0.25">
      <c r="B31625" s="106"/>
      <c r="C31625" s="106"/>
      <c r="D31625" s="139"/>
      <c r="P31625" s="142"/>
      <c r="Q31625" s="142"/>
      <c r="R31625" s="142"/>
      <c r="S31625" s="139"/>
    </row>
    <row r="31626" spans="2:19" ht="15.75" customHeight="1" x14ac:dyDescent="0.25">
      <c r="B31626" s="106"/>
      <c r="C31626" s="106"/>
      <c r="D31626" s="139"/>
      <c r="P31626" s="142"/>
      <c r="Q31626" s="142"/>
      <c r="R31626" s="142"/>
      <c r="S31626" s="139"/>
    </row>
    <row r="31627" spans="2:19" ht="15.75" customHeight="1" x14ac:dyDescent="0.25">
      <c r="B31627" s="106"/>
      <c r="C31627" s="106"/>
      <c r="D31627" s="139"/>
      <c r="P31627" s="142"/>
      <c r="Q31627" s="142"/>
      <c r="R31627" s="142"/>
      <c r="S31627" s="139"/>
    </row>
    <row r="31628" spans="2:19" ht="15.75" customHeight="1" x14ac:dyDescent="0.25">
      <c r="B31628" s="106"/>
      <c r="C31628" s="106"/>
      <c r="D31628" s="139"/>
      <c r="P31628" s="142"/>
      <c r="Q31628" s="142"/>
      <c r="R31628" s="142"/>
      <c r="S31628" s="139"/>
    </row>
    <row r="31629" spans="2:19" ht="15.75" customHeight="1" x14ac:dyDescent="0.25">
      <c r="B31629" s="106"/>
      <c r="C31629" s="106"/>
      <c r="D31629" s="139"/>
      <c r="P31629" s="142"/>
      <c r="Q31629" s="142"/>
      <c r="R31629" s="142"/>
      <c r="S31629" s="139"/>
    </row>
    <row r="31630" spans="2:19" ht="15.75" customHeight="1" x14ac:dyDescent="0.25">
      <c r="B31630" s="106"/>
      <c r="C31630" s="106"/>
      <c r="D31630" s="139"/>
      <c r="P31630" s="142"/>
      <c r="Q31630" s="142"/>
      <c r="R31630" s="142"/>
      <c r="S31630" s="139"/>
    </row>
    <row r="31631" spans="2:19" ht="15.75" customHeight="1" x14ac:dyDescent="0.25">
      <c r="B31631" s="106"/>
      <c r="C31631" s="106"/>
      <c r="D31631" s="139"/>
      <c r="P31631" s="142"/>
      <c r="Q31631" s="142"/>
      <c r="R31631" s="142"/>
      <c r="S31631" s="139"/>
    </row>
    <row r="31632" spans="2:19" ht="15.75" customHeight="1" x14ac:dyDescent="0.25">
      <c r="B31632" s="106"/>
      <c r="C31632" s="106"/>
      <c r="D31632" s="139"/>
      <c r="P31632" s="142"/>
      <c r="Q31632" s="142"/>
      <c r="R31632" s="142"/>
      <c r="S31632" s="139"/>
    </row>
    <row r="31633" spans="2:19" ht="15.75" customHeight="1" x14ac:dyDescent="0.25">
      <c r="B31633" s="106"/>
      <c r="C31633" s="106"/>
      <c r="D31633" s="139"/>
      <c r="P31633" s="142"/>
      <c r="Q31633" s="142"/>
      <c r="R31633" s="142"/>
      <c r="S31633" s="139"/>
    </row>
    <row r="31634" spans="2:19" ht="15.75" customHeight="1" x14ac:dyDescent="0.25">
      <c r="B31634" s="106"/>
      <c r="C31634" s="106"/>
      <c r="D31634" s="139"/>
      <c r="P31634" s="142"/>
      <c r="Q31634" s="142"/>
      <c r="R31634" s="142"/>
      <c r="S31634" s="139"/>
    </row>
    <row r="31635" spans="2:19" ht="15.75" customHeight="1" x14ac:dyDescent="0.25">
      <c r="B31635" s="106"/>
      <c r="C31635" s="106"/>
      <c r="D31635" s="139"/>
      <c r="P31635" s="142"/>
      <c r="Q31635" s="142"/>
      <c r="R31635" s="142"/>
      <c r="S31635" s="139"/>
    </row>
    <row r="31636" spans="2:19" ht="15.75" customHeight="1" x14ac:dyDescent="0.25">
      <c r="B31636" s="106"/>
      <c r="C31636" s="106"/>
      <c r="D31636" s="139"/>
      <c r="P31636" s="142"/>
      <c r="Q31636" s="142"/>
      <c r="R31636" s="142"/>
      <c r="S31636" s="139"/>
    </row>
    <row r="31637" spans="2:19" ht="15.75" customHeight="1" x14ac:dyDescent="0.25">
      <c r="B31637" s="106"/>
      <c r="C31637" s="106"/>
      <c r="D31637" s="139"/>
      <c r="P31637" s="142"/>
      <c r="Q31637" s="142"/>
      <c r="R31637" s="142"/>
      <c r="S31637" s="139"/>
    </row>
    <row r="31638" spans="2:19" ht="15.75" customHeight="1" x14ac:dyDescent="0.25">
      <c r="B31638" s="106"/>
      <c r="C31638" s="106"/>
      <c r="D31638" s="139"/>
      <c r="P31638" s="142"/>
      <c r="Q31638" s="142"/>
      <c r="R31638" s="142"/>
      <c r="S31638" s="139"/>
    </row>
    <row r="31639" spans="2:19" ht="15.75" customHeight="1" x14ac:dyDescent="0.25">
      <c r="B31639" s="106"/>
      <c r="C31639" s="106"/>
      <c r="D31639" s="139"/>
      <c r="P31639" s="142"/>
      <c r="Q31639" s="142"/>
      <c r="R31639" s="142"/>
      <c r="S31639" s="139"/>
    </row>
    <row r="31640" spans="2:19" ht="15.75" customHeight="1" x14ac:dyDescent="0.25">
      <c r="B31640" s="106"/>
      <c r="C31640" s="106"/>
      <c r="D31640" s="139"/>
      <c r="P31640" s="142"/>
      <c r="Q31640" s="142"/>
      <c r="R31640" s="142"/>
      <c r="S31640" s="139"/>
    </row>
    <row r="31641" spans="2:19" ht="15.75" customHeight="1" x14ac:dyDescent="0.25">
      <c r="B31641" s="106"/>
      <c r="C31641" s="106"/>
      <c r="D31641" s="139"/>
      <c r="P31641" s="142"/>
      <c r="Q31641" s="142"/>
      <c r="R31641" s="142"/>
      <c r="S31641" s="139"/>
    </row>
    <row r="31642" spans="2:19" ht="15.75" customHeight="1" x14ac:dyDescent="0.25">
      <c r="B31642" s="106"/>
      <c r="C31642" s="106"/>
      <c r="D31642" s="139"/>
      <c r="P31642" s="142"/>
      <c r="Q31642" s="142"/>
      <c r="R31642" s="142"/>
      <c r="S31642" s="139"/>
    </row>
    <row r="31643" spans="2:19" ht="15.75" customHeight="1" x14ac:dyDescent="0.25">
      <c r="B31643" s="106"/>
      <c r="C31643" s="106"/>
      <c r="D31643" s="139"/>
      <c r="P31643" s="142"/>
      <c r="Q31643" s="142"/>
      <c r="R31643" s="142"/>
      <c r="S31643" s="139"/>
    </row>
    <row r="31644" spans="2:19" ht="15.75" customHeight="1" x14ac:dyDescent="0.25">
      <c r="B31644" s="106"/>
      <c r="C31644" s="106"/>
      <c r="D31644" s="139"/>
      <c r="P31644" s="142"/>
      <c r="Q31644" s="142"/>
      <c r="R31644" s="142"/>
      <c r="S31644" s="139"/>
    </row>
    <row r="31645" spans="2:19" ht="15.75" customHeight="1" x14ac:dyDescent="0.25">
      <c r="B31645" s="106"/>
      <c r="C31645" s="106"/>
      <c r="D31645" s="139"/>
      <c r="P31645" s="142"/>
      <c r="Q31645" s="142"/>
      <c r="R31645" s="142"/>
      <c r="S31645" s="139"/>
    </row>
    <row r="31646" spans="2:19" ht="15.75" customHeight="1" x14ac:dyDescent="0.25">
      <c r="B31646" s="106"/>
      <c r="C31646" s="106"/>
      <c r="D31646" s="139"/>
      <c r="P31646" s="142"/>
      <c r="Q31646" s="142"/>
      <c r="R31646" s="142"/>
      <c r="S31646" s="139"/>
    </row>
    <row r="31647" spans="2:19" ht="15.75" customHeight="1" x14ac:dyDescent="0.25">
      <c r="B31647" s="106"/>
      <c r="C31647" s="106"/>
      <c r="D31647" s="139"/>
      <c r="P31647" s="142"/>
      <c r="Q31647" s="142"/>
      <c r="R31647" s="142"/>
      <c r="S31647" s="139"/>
    </row>
    <row r="31648" spans="2:19" ht="15.75" customHeight="1" x14ac:dyDescent="0.25">
      <c r="B31648" s="106"/>
      <c r="C31648" s="106"/>
      <c r="D31648" s="139"/>
      <c r="P31648" s="142"/>
      <c r="Q31648" s="142"/>
      <c r="R31648" s="142"/>
      <c r="S31648" s="139"/>
    </row>
    <row r="31649" spans="2:19" ht="15.75" customHeight="1" x14ac:dyDescent="0.25">
      <c r="B31649" s="106"/>
      <c r="C31649" s="106"/>
      <c r="D31649" s="139"/>
      <c r="P31649" s="142"/>
      <c r="Q31649" s="142"/>
      <c r="R31649" s="142"/>
      <c r="S31649" s="139"/>
    </row>
    <row r="31650" spans="2:19" ht="15.75" customHeight="1" x14ac:dyDescent="0.25">
      <c r="B31650" s="106"/>
      <c r="C31650" s="106"/>
      <c r="D31650" s="139"/>
      <c r="P31650" s="142"/>
      <c r="Q31650" s="142"/>
      <c r="R31650" s="142"/>
      <c r="S31650" s="139"/>
    </row>
    <row r="31651" spans="2:19" ht="15.75" customHeight="1" x14ac:dyDescent="0.25">
      <c r="B31651" s="106"/>
      <c r="C31651" s="106"/>
      <c r="D31651" s="139"/>
      <c r="P31651" s="142"/>
      <c r="Q31651" s="142"/>
      <c r="R31651" s="142"/>
      <c r="S31651" s="139"/>
    </row>
    <row r="31652" spans="2:19" ht="15.75" customHeight="1" x14ac:dyDescent="0.25">
      <c r="B31652" s="106"/>
      <c r="C31652" s="106"/>
      <c r="D31652" s="139"/>
      <c r="P31652" s="142"/>
      <c r="Q31652" s="142"/>
      <c r="R31652" s="142"/>
      <c r="S31652" s="139"/>
    </row>
    <row r="31653" spans="2:19" ht="15.75" customHeight="1" x14ac:dyDescent="0.25">
      <c r="B31653" s="106"/>
      <c r="C31653" s="106"/>
      <c r="D31653" s="139"/>
      <c r="P31653" s="142"/>
      <c r="Q31653" s="142"/>
      <c r="R31653" s="142"/>
      <c r="S31653" s="139"/>
    </row>
    <row r="31654" spans="2:19" ht="15.75" customHeight="1" x14ac:dyDescent="0.25">
      <c r="B31654" s="106"/>
      <c r="C31654" s="106"/>
      <c r="D31654" s="139"/>
      <c r="P31654" s="142"/>
      <c r="Q31654" s="142"/>
      <c r="R31654" s="142"/>
      <c r="S31654" s="139"/>
    </row>
    <row r="31655" spans="2:19" ht="15.75" customHeight="1" x14ac:dyDescent="0.25">
      <c r="B31655" s="106"/>
      <c r="C31655" s="106"/>
      <c r="D31655" s="139"/>
      <c r="P31655" s="142"/>
      <c r="Q31655" s="142"/>
      <c r="R31655" s="142"/>
      <c r="S31655" s="139"/>
    </row>
    <row r="31656" spans="2:19" ht="15.75" customHeight="1" x14ac:dyDescent="0.25">
      <c r="B31656" s="106"/>
      <c r="C31656" s="106"/>
      <c r="D31656" s="139"/>
      <c r="P31656" s="142"/>
      <c r="Q31656" s="142"/>
      <c r="R31656" s="142"/>
      <c r="S31656" s="139"/>
    </row>
    <row r="31657" spans="2:19" ht="15.75" customHeight="1" x14ac:dyDescent="0.25">
      <c r="B31657" s="106"/>
      <c r="C31657" s="106"/>
      <c r="D31657" s="139"/>
      <c r="P31657" s="142"/>
      <c r="Q31657" s="142"/>
      <c r="R31657" s="142"/>
      <c r="S31657" s="139"/>
    </row>
    <row r="31658" spans="2:19" ht="15.75" customHeight="1" x14ac:dyDescent="0.25">
      <c r="B31658" s="106"/>
      <c r="C31658" s="106"/>
      <c r="D31658" s="139"/>
      <c r="P31658" s="142"/>
      <c r="Q31658" s="142"/>
      <c r="R31658" s="142"/>
      <c r="S31658" s="139"/>
    </row>
    <row r="31659" spans="2:19" ht="15.75" customHeight="1" x14ac:dyDescent="0.25">
      <c r="B31659" s="106"/>
      <c r="C31659" s="106"/>
      <c r="D31659" s="139"/>
      <c r="P31659" s="142"/>
      <c r="Q31659" s="142"/>
      <c r="R31659" s="142"/>
      <c r="S31659" s="139"/>
    </row>
    <row r="31660" spans="2:19" ht="15.75" customHeight="1" x14ac:dyDescent="0.25">
      <c r="B31660" s="106"/>
      <c r="C31660" s="106"/>
      <c r="D31660" s="139"/>
      <c r="P31660" s="142"/>
      <c r="Q31660" s="142"/>
      <c r="R31660" s="142"/>
      <c r="S31660" s="139"/>
    </row>
    <row r="31661" spans="2:19" ht="15.75" customHeight="1" x14ac:dyDescent="0.25">
      <c r="B31661" s="106"/>
      <c r="C31661" s="106"/>
      <c r="D31661" s="139"/>
      <c r="P31661" s="142"/>
      <c r="Q31661" s="142"/>
      <c r="R31661" s="142"/>
      <c r="S31661" s="139"/>
    </row>
    <row r="31662" spans="2:19" ht="15.75" customHeight="1" x14ac:dyDescent="0.25">
      <c r="B31662" s="106"/>
      <c r="C31662" s="106"/>
      <c r="D31662" s="139"/>
      <c r="P31662" s="142"/>
      <c r="Q31662" s="142"/>
      <c r="R31662" s="142"/>
      <c r="S31662" s="139"/>
    </row>
    <row r="31663" spans="2:19" ht="15.75" customHeight="1" x14ac:dyDescent="0.25">
      <c r="B31663" s="106"/>
      <c r="C31663" s="106"/>
      <c r="D31663" s="139"/>
      <c r="P31663" s="142"/>
      <c r="Q31663" s="142"/>
      <c r="R31663" s="142"/>
      <c r="S31663" s="139"/>
    </row>
    <row r="31664" spans="2:19" ht="15.75" customHeight="1" x14ac:dyDescent="0.25">
      <c r="B31664" s="106"/>
      <c r="C31664" s="106"/>
      <c r="D31664" s="139"/>
      <c r="P31664" s="142"/>
      <c r="Q31664" s="142"/>
      <c r="R31664" s="142"/>
      <c r="S31664" s="139"/>
    </row>
    <row r="31665" spans="2:19" ht="15.75" customHeight="1" x14ac:dyDescent="0.25">
      <c r="B31665" s="106"/>
      <c r="C31665" s="106"/>
      <c r="D31665" s="139"/>
      <c r="P31665" s="142"/>
      <c r="Q31665" s="142"/>
      <c r="R31665" s="142"/>
      <c r="S31665" s="139"/>
    </row>
    <row r="31666" spans="2:19" ht="15.75" customHeight="1" x14ac:dyDescent="0.25">
      <c r="B31666" s="106"/>
      <c r="C31666" s="106"/>
      <c r="D31666" s="139"/>
      <c r="P31666" s="142"/>
      <c r="Q31666" s="142"/>
      <c r="R31666" s="142"/>
      <c r="S31666" s="139"/>
    </row>
    <row r="31667" spans="2:19" ht="15.75" customHeight="1" x14ac:dyDescent="0.25">
      <c r="B31667" s="106"/>
      <c r="C31667" s="106"/>
      <c r="D31667" s="139"/>
      <c r="P31667" s="142"/>
      <c r="Q31667" s="142"/>
      <c r="R31667" s="142"/>
      <c r="S31667" s="139"/>
    </row>
    <row r="31668" spans="2:19" ht="15.75" customHeight="1" x14ac:dyDescent="0.25">
      <c r="B31668" s="106"/>
      <c r="C31668" s="106"/>
      <c r="D31668" s="139"/>
      <c r="P31668" s="142"/>
      <c r="Q31668" s="142"/>
      <c r="R31668" s="142"/>
      <c r="S31668" s="139"/>
    </row>
    <row r="31669" spans="2:19" ht="15.75" customHeight="1" x14ac:dyDescent="0.25">
      <c r="B31669" s="106"/>
      <c r="C31669" s="106"/>
      <c r="D31669" s="139"/>
      <c r="P31669" s="142"/>
      <c r="Q31669" s="142"/>
      <c r="R31669" s="142"/>
      <c r="S31669" s="139"/>
    </row>
    <row r="31670" spans="2:19" ht="15.75" customHeight="1" x14ac:dyDescent="0.25">
      <c r="B31670" s="106"/>
      <c r="C31670" s="106"/>
      <c r="D31670" s="139"/>
      <c r="P31670" s="142"/>
      <c r="Q31670" s="142"/>
      <c r="R31670" s="142"/>
      <c r="S31670" s="139"/>
    </row>
    <row r="31671" spans="2:19" ht="15.75" customHeight="1" x14ac:dyDescent="0.25">
      <c r="B31671" s="106"/>
      <c r="C31671" s="106"/>
      <c r="D31671" s="139"/>
      <c r="P31671" s="142"/>
      <c r="Q31671" s="142"/>
      <c r="R31671" s="142"/>
      <c r="S31671" s="139"/>
    </row>
    <row r="31672" spans="2:19" ht="15.75" customHeight="1" x14ac:dyDescent="0.25">
      <c r="B31672" s="106"/>
      <c r="C31672" s="106"/>
      <c r="D31672" s="139"/>
      <c r="P31672" s="142"/>
      <c r="Q31672" s="142"/>
      <c r="R31672" s="142"/>
      <c r="S31672" s="139"/>
    </row>
    <row r="31673" spans="2:19" ht="15.75" customHeight="1" x14ac:dyDescent="0.25">
      <c r="B31673" s="106"/>
      <c r="C31673" s="106"/>
      <c r="D31673" s="139"/>
      <c r="P31673" s="142"/>
      <c r="Q31673" s="142"/>
      <c r="R31673" s="142"/>
      <c r="S31673" s="139"/>
    </row>
    <row r="31674" spans="2:19" ht="15.75" customHeight="1" x14ac:dyDescent="0.25">
      <c r="B31674" s="106"/>
      <c r="C31674" s="106"/>
      <c r="D31674" s="139"/>
      <c r="P31674" s="142"/>
      <c r="Q31674" s="142"/>
      <c r="R31674" s="142"/>
      <c r="S31674" s="139"/>
    </row>
    <row r="31675" spans="2:19" ht="15.75" customHeight="1" x14ac:dyDescent="0.25">
      <c r="B31675" s="106"/>
      <c r="C31675" s="106"/>
      <c r="D31675" s="139"/>
      <c r="P31675" s="142"/>
      <c r="Q31675" s="142"/>
      <c r="R31675" s="142"/>
      <c r="S31675" s="139"/>
    </row>
    <row r="31676" spans="2:19" ht="15.75" customHeight="1" x14ac:dyDescent="0.25">
      <c r="B31676" s="106"/>
      <c r="C31676" s="106"/>
      <c r="D31676" s="139"/>
      <c r="P31676" s="142"/>
      <c r="Q31676" s="142"/>
      <c r="R31676" s="142"/>
      <c r="S31676" s="139"/>
    </row>
    <row r="31677" spans="2:19" ht="15.75" customHeight="1" x14ac:dyDescent="0.25">
      <c r="B31677" s="106"/>
      <c r="C31677" s="106"/>
      <c r="D31677" s="139"/>
      <c r="P31677" s="142"/>
      <c r="Q31677" s="142"/>
      <c r="R31677" s="142"/>
      <c r="S31677" s="139"/>
    </row>
    <row r="31678" spans="2:19" ht="15.75" customHeight="1" x14ac:dyDescent="0.25">
      <c r="B31678" s="106"/>
      <c r="C31678" s="106"/>
      <c r="D31678" s="139"/>
      <c r="P31678" s="142"/>
      <c r="Q31678" s="142"/>
      <c r="R31678" s="142"/>
      <c r="S31678" s="139"/>
    </row>
    <row r="31679" spans="2:19" ht="15.75" customHeight="1" x14ac:dyDescent="0.25">
      <c r="B31679" s="106"/>
      <c r="C31679" s="106"/>
      <c r="D31679" s="139"/>
      <c r="P31679" s="142"/>
      <c r="Q31679" s="142"/>
      <c r="R31679" s="142"/>
      <c r="S31679" s="139"/>
    </row>
    <row r="31680" spans="2:19" ht="15.75" customHeight="1" x14ac:dyDescent="0.25">
      <c r="B31680" s="106"/>
      <c r="C31680" s="106"/>
      <c r="D31680" s="139"/>
      <c r="P31680" s="142"/>
      <c r="Q31680" s="142"/>
      <c r="R31680" s="142"/>
      <c r="S31680" s="139"/>
    </row>
    <row r="31681" spans="2:19" ht="15.75" customHeight="1" x14ac:dyDescent="0.25">
      <c r="B31681" s="106"/>
      <c r="C31681" s="106"/>
      <c r="D31681" s="139"/>
      <c r="P31681" s="142"/>
      <c r="Q31681" s="142"/>
      <c r="R31681" s="142"/>
      <c r="S31681" s="139"/>
    </row>
    <row r="31682" spans="2:19" ht="15.75" customHeight="1" x14ac:dyDescent="0.25">
      <c r="B31682" s="106"/>
      <c r="C31682" s="106"/>
      <c r="D31682" s="139"/>
      <c r="P31682" s="142"/>
      <c r="Q31682" s="142"/>
      <c r="R31682" s="142"/>
      <c r="S31682" s="139"/>
    </row>
    <row r="31683" spans="2:19" ht="15.75" customHeight="1" x14ac:dyDescent="0.25">
      <c r="B31683" s="106"/>
      <c r="C31683" s="106"/>
      <c r="D31683" s="139"/>
      <c r="P31683" s="142"/>
      <c r="Q31683" s="142"/>
      <c r="R31683" s="142"/>
      <c r="S31683" s="139"/>
    </row>
    <row r="31684" spans="2:19" ht="15.75" customHeight="1" x14ac:dyDescent="0.25">
      <c r="B31684" s="106"/>
      <c r="C31684" s="106"/>
      <c r="D31684" s="139"/>
      <c r="P31684" s="142"/>
      <c r="Q31684" s="142"/>
      <c r="R31684" s="142"/>
      <c r="S31684" s="139"/>
    </row>
    <row r="31685" spans="2:19" ht="15.75" customHeight="1" x14ac:dyDescent="0.25">
      <c r="B31685" s="106"/>
      <c r="C31685" s="106"/>
      <c r="D31685" s="139"/>
      <c r="P31685" s="142"/>
      <c r="Q31685" s="142"/>
      <c r="R31685" s="142"/>
      <c r="S31685" s="139"/>
    </row>
    <row r="31686" spans="2:19" ht="15.75" customHeight="1" x14ac:dyDescent="0.25">
      <c r="B31686" s="106"/>
      <c r="C31686" s="106"/>
      <c r="D31686" s="139"/>
      <c r="P31686" s="142"/>
      <c r="Q31686" s="142"/>
      <c r="R31686" s="142"/>
      <c r="S31686" s="139"/>
    </row>
    <row r="31687" spans="2:19" ht="15.75" customHeight="1" x14ac:dyDescent="0.25">
      <c r="B31687" s="106"/>
      <c r="C31687" s="106"/>
      <c r="D31687" s="139"/>
      <c r="P31687" s="142"/>
      <c r="Q31687" s="142"/>
      <c r="R31687" s="142"/>
      <c r="S31687" s="139"/>
    </row>
    <row r="31688" spans="2:19" ht="15.75" customHeight="1" x14ac:dyDescent="0.25">
      <c r="B31688" s="106"/>
      <c r="C31688" s="106"/>
      <c r="D31688" s="139"/>
      <c r="P31688" s="142"/>
      <c r="Q31688" s="142"/>
      <c r="R31688" s="142"/>
      <c r="S31688" s="139"/>
    </row>
    <row r="31689" spans="2:19" ht="15.75" customHeight="1" x14ac:dyDescent="0.25">
      <c r="B31689" s="106"/>
      <c r="C31689" s="106"/>
      <c r="D31689" s="139"/>
      <c r="P31689" s="142"/>
      <c r="Q31689" s="142"/>
      <c r="R31689" s="142"/>
      <c r="S31689" s="139"/>
    </row>
    <row r="31690" spans="2:19" ht="15.75" customHeight="1" x14ac:dyDescent="0.25">
      <c r="B31690" s="106"/>
      <c r="C31690" s="106"/>
      <c r="D31690" s="139"/>
      <c r="P31690" s="142"/>
      <c r="Q31690" s="142"/>
      <c r="R31690" s="142"/>
      <c r="S31690" s="139"/>
    </row>
    <row r="31691" spans="2:19" ht="15.75" customHeight="1" x14ac:dyDescent="0.25">
      <c r="B31691" s="106"/>
      <c r="C31691" s="106"/>
      <c r="D31691" s="139"/>
      <c r="P31691" s="142"/>
      <c r="Q31691" s="142"/>
      <c r="R31691" s="142"/>
      <c r="S31691" s="139"/>
    </row>
    <row r="31692" spans="2:19" ht="15.75" customHeight="1" x14ac:dyDescent="0.25">
      <c r="B31692" s="106"/>
      <c r="C31692" s="106"/>
      <c r="D31692" s="139"/>
      <c r="P31692" s="142"/>
      <c r="Q31692" s="142"/>
      <c r="R31692" s="142"/>
      <c r="S31692" s="139"/>
    </row>
    <row r="31693" spans="2:19" ht="15.75" customHeight="1" x14ac:dyDescent="0.25">
      <c r="B31693" s="106"/>
      <c r="C31693" s="106"/>
      <c r="D31693" s="139"/>
      <c r="P31693" s="142"/>
      <c r="Q31693" s="142"/>
      <c r="R31693" s="142"/>
      <c r="S31693" s="139"/>
    </row>
    <row r="31694" spans="2:19" ht="15.75" customHeight="1" x14ac:dyDescent="0.25">
      <c r="B31694" s="106"/>
      <c r="C31694" s="106"/>
      <c r="D31694" s="139"/>
      <c r="P31694" s="142"/>
      <c r="Q31694" s="142"/>
      <c r="R31694" s="142"/>
      <c r="S31694" s="139"/>
    </row>
    <row r="31695" spans="2:19" ht="15.75" customHeight="1" x14ac:dyDescent="0.25">
      <c r="B31695" s="106"/>
      <c r="C31695" s="106"/>
      <c r="D31695" s="139"/>
      <c r="P31695" s="142"/>
      <c r="Q31695" s="142"/>
      <c r="R31695" s="142"/>
      <c r="S31695" s="139"/>
    </row>
    <row r="31696" spans="2:19" ht="15.75" customHeight="1" x14ac:dyDescent="0.25">
      <c r="B31696" s="106"/>
      <c r="C31696" s="106"/>
      <c r="D31696" s="139"/>
      <c r="P31696" s="142"/>
      <c r="Q31696" s="142"/>
      <c r="R31696" s="142"/>
      <c r="S31696" s="139"/>
    </row>
    <row r="31697" spans="2:19" ht="15.75" customHeight="1" x14ac:dyDescent="0.25">
      <c r="B31697" s="106"/>
      <c r="C31697" s="106"/>
      <c r="D31697" s="139"/>
      <c r="P31697" s="142"/>
      <c r="Q31697" s="142"/>
      <c r="R31697" s="142"/>
      <c r="S31697" s="139"/>
    </row>
    <row r="31698" spans="2:19" ht="15.75" customHeight="1" x14ac:dyDescent="0.25">
      <c r="B31698" s="106"/>
      <c r="C31698" s="106"/>
      <c r="D31698" s="139"/>
      <c r="P31698" s="142"/>
      <c r="Q31698" s="142"/>
      <c r="R31698" s="142"/>
      <c r="S31698" s="139"/>
    </row>
    <row r="31699" spans="2:19" ht="15.75" customHeight="1" x14ac:dyDescent="0.25">
      <c r="B31699" s="106"/>
      <c r="C31699" s="106"/>
      <c r="D31699" s="139"/>
      <c r="P31699" s="142"/>
      <c r="Q31699" s="142"/>
      <c r="R31699" s="142"/>
      <c r="S31699" s="139"/>
    </row>
    <row r="31700" spans="2:19" ht="15.75" customHeight="1" x14ac:dyDescent="0.25">
      <c r="B31700" s="106"/>
      <c r="C31700" s="106"/>
      <c r="D31700" s="139"/>
      <c r="P31700" s="142"/>
      <c r="Q31700" s="142"/>
      <c r="R31700" s="142"/>
      <c r="S31700" s="139"/>
    </row>
    <row r="31701" spans="2:19" ht="15.75" customHeight="1" x14ac:dyDescent="0.25">
      <c r="B31701" s="106"/>
      <c r="C31701" s="106"/>
      <c r="D31701" s="139"/>
      <c r="P31701" s="142"/>
      <c r="Q31701" s="142"/>
      <c r="R31701" s="142"/>
      <c r="S31701" s="139"/>
    </row>
    <row r="31702" spans="2:19" ht="15.75" customHeight="1" x14ac:dyDescent="0.25">
      <c r="B31702" s="106"/>
      <c r="C31702" s="106"/>
      <c r="D31702" s="139"/>
      <c r="P31702" s="142"/>
      <c r="Q31702" s="142"/>
      <c r="R31702" s="142"/>
      <c r="S31702" s="139"/>
    </row>
    <row r="31703" spans="2:19" ht="15.75" customHeight="1" x14ac:dyDescent="0.25">
      <c r="B31703" s="106"/>
      <c r="C31703" s="106"/>
      <c r="D31703" s="139"/>
      <c r="P31703" s="142"/>
      <c r="Q31703" s="142"/>
      <c r="R31703" s="142"/>
      <c r="S31703" s="139"/>
    </row>
    <row r="31704" spans="2:19" ht="15.75" customHeight="1" x14ac:dyDescent="0.25">
      <c r="B31704" s="106"/>
      <c r="C31704" s="106"/>
      <c r="D31704" s="139"/>
      <c r="P31704" s="142"/>
      <c r="Q31704" s="142"/>
      <c r="R31704" s="142"/>
      <c r="S31704" s="139"/>
    </row>
    <row r="31705" spans="2:19" ht="15.75" customHeight="1" x14ac:dyDescent="0.25">
      <c r="B31705" s="106"/>
      <c r="C31705" s="106"/>
      <c r="D31705" s="139"/>
      <c r="P31705" s="142"/>
      <c r="Q31705" s="142"/>
      <c r="R31705" s="142"/>
      <c r="S31705" s="139"/>
    </row>
    <row r="31706" spans="2:19" ht="15.75" customHeight="1" x14ac:dyDescent="0.25">
      <c r="B31706" s="106"/>
      <c r="C31706" s="106"/>
      <c r="D31706" s="139"/>
      <c r="P31706" s="142"/>
      <c r="Q31706" s="142"/>
      <c r="R31706" s="142"/>
      <c r="S31706" s="139"/>
    </row>
    <row r="31707" spans="2:19" ht="15.75" customHeight="1" x14ac:dyDescent="0.25">
      <c r="B31707" s="106"/>
      <c r="C31707" s="106"/>
      <c r="D31707" s="139"/>
      <c r="P31707" s="142"/>
      <c r="Q31707" s="142"/>
      <c r="R31707" s="142"/>
      <c r="S31707" s="139"/>
    </row>
    <row r="31708" spans="2:19" ht="15.75" customHeight="1" x14ac:dyDescent="0.25">
      <c r="B31708" s="106"/>
      <c r="C31708" s="106"/>
      <c r="D31708" s="139"/>
      <c r="P31708" s="142"/>
      <c r="Q31708" s="142"/>
      <c r="R31708" s="142"/>
      <c r="S31708" s="139"/>
    </row>
    <row r="31709" spans="2:19" ht="15.75" customHeight="1" x14ac:dyDescent="0.25">
      <c r="B31709" s="106"/>
      <c r="C31709" s="106"/>
      <c r="D31709" s="139"/>
      <c r="P31709" s="142"/>
      <c r="Q31709" s="142"/>
      <c r="R31709" s="142"/>
      <c r="S31709" s="139"/>
    </row>
    <row r="31710" spans="2:19" ht="15.75" customHeight="1" x14ac:dyDescent="0.25">
      <c r="B31710" s="106"/>
      <c r="C31710" s="106"/>
      <c r="D31710" s="139"/>
      <c r="P31710" s="142"/>
      <c r="Q31710" s="142"/>
      <c r="R31710" s="142"/>
      <c r="S31710" s="139"/>
    </row>
    <row r="31711" spans="2:19" ht="15.75" customHeight="1" x14ac:dyDescent="0.25">
      <c r="B31711" s="106"/>
      <c r="C31711" s="106"/>
      <c r="D31711" s="139"/>
      <c r="P31711" s="142"/>
      <c r="Q31711" s="142"/>
      <c r="R31711" s="142"/>
      <c r="S31711" s="139"/>
    </row>
    <row r="31712" spans="2:19" ht="15.75" customHeight="1" x14ac:dyDescent="0.25">
      <c r="B31712" s="106"/>
      <c r="C31712" s="106"/>
      <c r="D31712" s="139"/>
      <c r="P31712" s="142"/>
      <c r="Q31712" s="142"/>
      <c r="R31712" s="142"/>
      <c r="S31712" s="139"/>
    </row>
    <row r="31713" spans="2:19" ht="15.75" customHeight="1" x14ac:dyDescent="0.25">
      <c r="B31713" s="106"/>
      <c r="C31713" s="106"/>
      <c r="D31713" s="139"/>
      <c r="P31713" s="142"/>
      <c r="Q31713" s="142"/>
      <c r="R31713" s="142"/>
      <c r="S31713" s="139"/>
    </row>
    <row r="31714" spans="2:19" ht="15.75" customHeight="1" x14ac:dyDescent="0.25">
      <c r="B31714" s="106"/>
      <c r="C31714" s="106"/>
      <c r="D31714" s="139"/>
      <c r="P31714" s="142"/>
      <c r="Q31714" s="142"/>
      <c r="R31714" s="142"/>
      <c r="S31714" s="139"/>
    </row>
    <row r="31715" spans="2:19" ht="15.75" customHeight="1" x14ac:dyDescent="0.25">
      <c r="B31715" s="106"/>
      <c r="C31715" s="106"/>
      <c r="D31715" s="139"/>
      <c r="P31715" s="142"/>
      <c r="Q31715" s="142"/>
      <c r="R31715" s="142"/>
      <c r="S31715" s="139"/>
    </row>
    <row r="31716" spans="2:19" ht="15.75" customHeight="1" x14ac:dyDescent="0.25">
      <c r="B31716" s="106"/>
      <c r="C31716" s="106"/>
      <c r="D31716" s="139"/>
      <c r="P31716" s="142"/>
      <c r="Q31716" s="142"/>
      <c r="R31716" s="142"/>
      <c r="S31716" s="139"/>
    </row>
    <row r="31717" spans="2:19" ht="15.75" customHeight="1" x14ac:dyDescent="0.25">
      <c r="B31717" s="106"/>
      <c r="C31717" s="106"/>
      <c r="D31717" s="139"/>
      <c r="P31717" s="142"/>
      <c r="Q31717" s="142"/>
      <c r="R31717" s="142"/>
      <c r="S31717" s="139"/>
    </row>
    <row r="31718" spans="2:19" ht="15.75" customHeight="1" x14ac:dyDescent="0.25">
      <c r="B31718" s="106"/>
      <c r="C31718" s="106"/>
      <c r="D31718" s="139"/>
      <c r="P31718" s="142"/>
      <c r="Q31718" s="142"/>
      <c r="R31718" s="142"/>
      <c r="S31718" s="139"/>
    </row>
    <row r="31719" spans="2:19" ht="15.75" customHeight="1" x14ac:dyDescent="0.25">
      <c r="B31719" s="106"/>
      <c r="C31719" s="106"/>
      <c r="D31719" s="139"/>
      <c r="P31719" s="142"/>
      <c r="Q31719" s="142"/>
      <c r="R31719" s="142"/>
      <c r="S31719" s="139"/>
    </row>
    <row r="31720" spans="2:19" ht="15.75" customHeight="1" x14ac:dyDescent="0.25">
      <c r="B31720" s="106"/>
      <c r="C31720" s="106"/>
      <c r="D31720" s="139"/>
      <c r="P31720" s="142"/>
      <c r="Q31720" s="142"/>
      <c r="R31720" s="142"/>
      <c r="S31720" s="139"/>
    </row>
    <row r="31721" spans="2:19" ht="15.75" customHeight="1" x14ac:dyDescent="0.25">
      <c r="B31721" s="106"/>
      <c r="C31721" s="106"/>
      <c r="D31721" s="139"/>
      <c r="P31721" s="142"/>
      <c r="Q31721" s="142"/>
      <c r="R31721" s="142"/>
      <c r="S31721" s="139"/>
    </row>
    <row r="31722" spans="2:19" ht="15.75" customHeight="1" x14ac:dyDescent="0.25">
      <c r="B31722" s="106"/>
      <c r="C31722" s="106"/>
      <c r="D31722" s="139"/>
      <c r="P31722" s="142"/>
      <c r="Q31722" s="142"/>
      <c r="R31722" s="142"/>
      <c r="S31722" s="139"/>
    </row>
    <row r="31723" spans="2:19" ht="15.75" customHeight="1" x14ac:dyDescent="0.25">
      <c r="B31723" s="106"/>
      <c r="C31723" s="106"/>
      <c r="D31723" s="139"/>
      <c r="P31723" s="142"/>
      <c r="Q31723" s="142"/>
      <c r="R31723" s="142"/>
      <c r="S31723" s="139"/>
    </row>
    <row r="31724" spans="2:19" ht="15.75" customHeight="1" x14ac:dyDescent="0.25">
      <c r="B31724" s="106"/>
      <c r="C31724" s="106"/>
      <c r="D31724" s="139"/>
      <c r="P31724" s="142"/>
      <c r="Q31724" s="142"/>
      <c r="R31724" s="142"/>
      <c r="S31724" s="139"/>
    </row>
    <row r="31725" spans="2:19" ht="15.75" customHeight="1" x14ac:dyDescent="0.25">
      <c r="B31725" s="106"/>
      <c r="C31725" s="106"/>
      <c r="D31725" s="139"/>
      <c r="P31725" s="142"/>
      <c r="Q31725" s="142"/>
      <c r="R31725" s="142"/>
      <c r="S31725" s="139"/>
    </row>
    <row r="31726" spans="2:19" ht="15.75" customHeight="1" x14ac:dyDescent="0.25">
      <c r="B31726" s="106"/>
      <c r="C31726" s="106"/>
      <c r="D31726" s="139"/>
      <c r="P31726" s="142"/>
      <c r="Q31726" s="142"/>
      <c r="R31726" s="142"/>
      <c r="S31726" s="139"/>
    </row>
    <row r="31727" spans="2:19" ht="15.75" customHeight="1" x14ac:dyDescent="0.25">
      <c r="B31727" s="106"/>
      <c r="C31727" s="106"/>
      <c r="D31727" s="139"/>
      <c r="P31727" s="142"/>
      <c r="Q31727" s="142"/>
      <c r="R31727" s="142"/>
      <c r="S31727" s="139"/>
    </row>
    <row r="31728" spans="2:19" ht="15.75" customHeight="1" x14ac:dyDescent="0.25">
      <c r="B31728" s="106"/>
      <c r="C31728" s="106"/>
      <c r="D31728" s="139"/>
      <c r="P31728" s="142"/>
      <c r="Q31728" s="142"/>
      <c r="R31728" s="142"/>
      <c r="S31728" s="139"/>
    </row>
    <row r="31729" spans="2:19" ht="15.75" customHeight="1" x14ac:dyDescent="0.25">
      <c r="B31729" s="106"/>
      <c r="C31729" s="106"/>
      <c r="D31729" s="139"/>
      <c r="P31729" s="142"/>
      <c r="Q31729" s="142"/>
      <c r="R31729" s="142"/>
      <c r="S31729" s="139"/>
    </row>
    <row r="31730" spans="2:19" ht="15.75" customHeight="1" x14ac:dyDescent="0.25">
      <c r="B31730" s="106"/>
      <c r="C31730" s="106"/>
      <c r="D31730" s="139"/>
      <c r="P31730" s="142"/>
      <c r="Q31730" s="142"/>
      <c r="R31730" s="142"/>
      <c r="S31730" s="139"/>
    </row>
    <row r="31731" spans="2:19" ht="15.75" customHeight="1" x14ac:dyDescent="0.25">
      <c r="B31731" s="106"/>
      <c r="C31731" s="106"/>
      <c r="D31731" s="139"/>
      <c r="P31731" s="142"/>
      <c r="Q31731" s="142"/>
      <c r="R31731" s="142"/>
      <c r="S31731" s="139"/>
    </row>
    <row r="31732" spans="2:19" ht="15.75" customHeight="1" x14ac:dyDescent="0.25">
      <c r="B31732" s="106"/>
      <c r="C31732" s="106"/>
      <c r="D31732" s="139"/>
      <c r="P31732" s="142"/>
      <c r="Q31732" s="142"/>
      <c r="R31732" s="142"/>
      <c r="S31732" s="139"/>
    </row>
    <row r="31733" spans="2:19" ht="15.75" customHeight="1" x14ac:dyDescent="0.25">
      <c r="B31733" s="106"/>
      <c r="C31733" s="106"/>
      <c r="D31733" s="139"/>
      <c r="P31733" s="142"/>
      <c r="Q31733" s="142"/>
      <c r="R31733" s="142"/>
      <c r="S31733" s="139"/>
    </row>
    <row r="31734" spans="2:19" ht="15.75" customHeight="1" x14ac:dyDescent="0.25">
      <c r="B31734" s="106"/>
      <c r="C31734" s="106"/>
      <c r="D31734" s="139"/>
      <c r="P31734" s="142"/>
      <c r="Q31734" s="142"/>
      <c r="R31734" s="142"/>
      <c r="S31734" s="139"/>
    </row>
    <row r="31735" spans="2:19" ht="15.75" customHeight="1" x14ac:dyDescent="0.25">
      <c r="B31735" s="106"/>
      <c r="C31735" s="106"/>
      <c r="D31735" s="139"/>
      <c r="P31735" s="142"/>
      <c r="Q31735" s="142"/>
      <c r="R31735" s="142"/>
      <c r="S31735" s="139"/>
    </row>
    <row r="31736" spans="2:19" ht="15.75" customHeight="1" x14ac:dyDescent="0.25">
      <c r="B31736" s="106"/>
      <c r="C31736" s="106"/>
      <c r="D31736" s="139"/>
      <c r="P31736" s="142"/>
      <c r="Q31736" s="142"/>
      <c r="R31736" s="142"/>
      <c r="S31736" s="139"/>
    </row>
    <row r="31737" spans="2:19" ht="15.75" customHeight="1" x14ac:dyDescent="0.25">
      <c r="B31737" s="106"/>
      <c r="C31737" s="106"/>
      <c r="D31737" s="139"/>
      <c r="P31737" s="142"/>
      <c r="Q31737" s="142"/>
      <c r="R31737" s="142"/>
      <c r="S31737" s="139"/>
    </row>
    <row r="31738" spans="2:19" ht="15.75" customHeight="1" x14ac:dyDescent="0.25">
      <c r="B31738" s="106"/>
      <c r="C31738" s="106"/>
      <c r="D31738" s="139"/>
      <c r="P31738" s="142"/>
      <c r="Q31738" s="142"/>
      <c r="R31738" s="142"/>
      <c r="S31738" s="139"/>
    </row>
    <row r="31739" spans="2:19" ht="15.75" customHeight="1" x14ac:dyDescent="0.25">
      <c r="B31739" s="106"/>
      <c r="C31739" s="106"/>
      <c r="D31739" s="139"/>
      <c r="P31739" s="142"/>
      <c r="Q31739" s="142"/>
      <c r="R31739" s="142"/>
      <c r="S31739" s="139"/>
    </row>
    <row r="31740" spans="2:19" ht="15.75" customHeight="1" x14ac:dyDescent="0.25">
      <c r="B31740" s="106"/>
      <c r="C31740" s="106"/>
      <c r="D31740" s="139"/>
      <c r="P31740" s="142"/>
      <c r="Q31740" s="142"/>
      <c r="R31740" s="142"/>
      <c r="S31740" s="139"/>
    </row>
    <row r="31741" spans="2:19" ht="15.75" customHeight="1" x14ac:dyDescent="0.25">
      <c r="B31741" s="106"/>
      <c r="C31741" s="106"/>
      <c r="D31741" s="139"/>
      <c r="P31741" s="142"/>
      <c r="Q31741" s="142"/>
      <c r="R31741" s="142"/>
      <c r="S31741" s="139"/>
    </row>
    <row r="31742" spans="2:19" ht="15.75" customHeight="1" x14ac:dyDescent="0.25">
      <c r="B31742" s="106"/>
      <c r="C31742" s="106"/>
      <c r="D31742" s="139"/>
      <c r="P31742" s="142"/>
      <c r="Q31742" s="142"/>
      <c r="R31742" s="142"/>
      <c r="S31742" s="139"/>
    </row>
    <row r="31743" spans="2:19" ht="15.75" customHeight="1" x14ac:dyDescent="0.25">
      <c r="B31743" s="106"/>
      <c r="C31743" s="106"/>
      <c r="D31743" s="139"/>
      <c r="P31743" s="142"/>
      <c r="Q31743" s="142"/>
      <c r="R31743" s="142"/>
      <c r="S31743" s="139"/>
    </row>
    <row r="31744" spans="2:19" ht="15.75" customHeight="1" x14ac:dyDescent="0.25">
      <c r="B31744" s="106"/>
      <c r="C31744" s="106"/>
      <c r="D31744" s="139"/>
      <c r="P31744" s="142"/>
      <c r="Q31744" s="142"/>
      <c r="R31744" s="142"/>
      <c r="S31744" s="139"/>
    </row>
    <row r="31745" spans="2:19" ht="15.75" customHeight="1" x14ac:dyDescent="0.25">
      <c r="B31745" s="106"/>
      <c r="C31745" s="106"/>
      <c r="D31745" s="139"/>
      <c r="P31745" s="142"/>
      <c r="Q31745" s="142"/>
      <c r="R31745" s="142"/>
      <c r="S31745" s="139"/>
    </row>
    <row r="31746" spans="2:19" ht="15.75" customHeight="1" x14ac:dyDescent="0.25">
      <c r="B31746" s="106"/>
      <c r="C31746" s="106"/>
      <c r="D31746" s="139"/>
      <c r="P31746" s="142"/>
      <c r="Q31746" s="142"/>
      <c r="R31746" s="142"/>
      <c r="S31746" s="139"/>
    </row>
    <row r="31747" spans="2:19" ht="15.75" customHeight="1" x14ac:dyDescent="0.25">
      <c r="B31747" s="106"/>
      <c r="C31747" s="106"/>
      <c r="D31747" s="139"/>
      <c r="P31747" s="142"/>
      <c r="Q31747" s="142"/>
      <c r="R31747" s="142"/>
      <c r="S31747" s="139"/>
    </row>
    <row r="31748" spans="2:19" ht="15.75" customHeight="1" x14ac:dyDescent="0.25">
      <c r="B31748" s="106"/>
      <c r="C31748" s="106"/>
      <c r="D31748" s="139"/>
      <c r="P31748" s="142"/>
      <c r="Q31748" s="142"/>
      <c r="R31748" s="142"/>
      <c r="S31748" s="139"/>
    </row>
    <row r="31749" spans="2:19" ht="15.75" customHeight="1" x14ac:dyDescent="0.25">
      <c r="B31749" s="106"/>
      <c r="C31749" s="106"/>
      <c r="D31749" s="139"/>
      <c r="P31749" s="142"/>
      <c r="Q31749" s="142"/>
      <c r="R31749" s="142"/>
      <c r="S31749" s="139"/>
    </row>
    <row r="31750" spans="2:19" ht="15.75" customHeight="1" x14ac:dyDescent="0.25">
      <c r="B31750" s="106"/>
      <c r="C31750" s="106"/>
      <c r="D31750" s="139"/>
      <c r="P31750" s="142"/>
      <c r="Q31750" s="142"/>
      <c r="R31750" s="142"/>
      <c r="S31750" s="139"/>
    </row>
    <row r="31751" spans="2:19" ht="15.75" customHeight="1" x14ac:dyDescent="0.25">
      <c r="B31751" s="106"/>
      <c r="C31751" s="106"/>
      <c r="D31751" s="139"/>
      <c r="P31751" s="142"/>
      <c r="Q31751" s="142"/>
      <c r="R31751" s="142"/>
      <c r="S31751" s="139"/>
    </row>
    <row r="31752" spans="2:19" ht="15.75" customHeight="1" x14ac:dyDescent="0.25">
      <c r="B31752" s="106"/>
      <c r="C31752" s="106"/>
      <c r="D31752" s="139"/>
      <c r="P31752" s="142"/>
      <c r="Q31752" s="142"/>
      <c r="R31752" s="142"/>
      <c r="S31752" s="139"/>
    </row>
    <row r="31753" spans="2:19" ht="15.75" customHeight="1" x14ac:dyDescent="0.25">
      <c r="B31753" s="106"/>
      <c r="C31753" s="106"/>
      <c r="D31753" s="139"/>
      <c r="P31753" s="142"/>
      <c r="Q31753" s="142"/>
      <c r="R31753" s="142"/>
      <c r="S31753" s="139"/>
    </row>
    <row r="31754" spans="2:19" ht="15.75" customHeight="1" x14ac:dyDescent="0.25">
      <c r="B31754" s="106"/>
      <c r="C31754" s="106"/>
      <c r="D31754" s="139"/>
      <c r="P31754" s="142"/>
      <c r="Q31754" s="142"/>
      <c r="R31754" s="142"/>
      <c r="S31754" s="139"/>
    </row>
    <row r="31755" spans="2:19" ht="15.75" customHeight="1" x14ac:dyDescent="0.25">
      <c r="B31755" s="106"/>
      <c r="C31755" s="106"/>
      <c r="D31755" s="139"/>
      <c r="P31755" s="142"/>
      <c r="Q31755" s="142"/>
      <c r="R31755" s="142"/>
      <c r="S31755" s="139"/>
    </row>
    <row r="31756" spans="2:19" ht="15.75" customHeight="1" x14ac:dyDescent="0.25">
      <c r="B31756" s="106"/>
      <c r="C31756" s="106"/>
      <c r="D31756" s="139"/>
      <c r="P31756" s="142"/>
      <c r="Q31756" s="142"/>
      <c r="R31756" s="142"/>
      <c r="S31756" s="139"/>
    </row>
    <row r="31757" spans="2:19" ht="15.75" customHeight="1" x14ac:dyDescent="0.25">
      <c r="B31757" s="106"/>
      <c r="C31757" s="106"/>
      <c r="D31757" s="139"/>
      <c r="P31757" s="142"/>
      <c r="Q31757" s="142"/>
      <c r="R31757" s="142"/>
      <c r="S31757" s="139"/>
    </row>
    <row r="31758" spans="2:19" ht="15.75" customHeight="1" x14ac:dyDescent="0.25">
      <c r="B31758" s="106"/>
      <c r="C31758" s="106"/>
      <c r="D31758" s="139"/>
      <c r="P31758" s="142"/>
      <c r="Q31758" s="142"/>
      <c r="R31758" s="142"/>
      <c r="S31758" s="139"/>
    </row>
    <row r="31759" spans="2:19" ht="15.75" customHeight="1" x14ac:dyDescent="0.25">
      <c r="B31759" s="106"/>
      <c r="C31759" s="106"/>
      <c r="D31759" s="139"/>
      <c r="P31759" s="142"/>
      <c r="Q31759" s="142"/>
      <c r="R31759" s="142"/>
      <c r="S31759" s="139"/>
    </row>
    <row r="31760" spans="2:19" ht="15.75" customHeight="1" x14ac:dyDescent="0.25">
      <c r="B31760" s="106"/>
      <c r="C31760" s="106"/>
      <c r="D31760" s="139"/>
      <c r="P31760" s="142"/>
      <c r="Q31760" s="142"/>
      <c r="R31760" s="142"/>
      <c r="S31760" s="139"/>
    </row>
    <row r="31761" spans="2:19" ht="15.75" customHeight="1" x14ac:dyDescent="0.25">
      <c r="B31761" s="106"/>
      <c r="C31761" s="106"/>
      <c r="D31761" s="139"/>
      <c r="P31761" s="142"/>
      <c r="Q31761" s="142"/>
      <c r="R31761" s="142"/>
      <c r="S31761" s="139"/>
    </row>
    <row r="31762" spans="2:19" ht="15.75" customHeight="1" x14ac:dyDescent="0.25">
      <c r="B31762" s="106"/>
      <c r="C31762" s="106"/>
      <c r="D31762" s="139"/>
      <c r="P31762" s="142"/>
      <c r="Q31762" s="142"/>
      <c r="R31762" s="142"/>
      <c r="S31762" s="139"/>
    </row>
    <row r="31763" spans="2:19" ht="15.75" customHeight="1" x14ac:dyDescent="0.25">
      <c r="B31763" s="106"/>
      <c r="C31763" s="106"/>
      <c r="D31763" s="139"/>
      <c r="P31763" s="142"/>
      <c r="Q31763" s="142"/>
      <c r="R31763" s="142"/>
      <c r="S31763" s="139"/>
    </row>
    <row r="31764" spans="2:19" ht="15.75" customHeight="1" x14ac:dyDescent="0.25">
      <c r="B31764" s="106"/>
      <c r="C31764" s="106"/>
      <c r="D31764" s="139"/>
      <c r="P31764" s="142"/>
      <c r="Q31764" s="142"/>
      <c r="R31764" s="142"/>
      <c r="S31764" s="139"/>
    </row>
    <row r="31765" spans="2:19" ht="15.75" customHeight="1" x14ac:dyDescent="0.25">
      <c r="B31765" s="106"/>
      <c r="C31765" s="106"/>
      <c r="D31765" s="139"/>
      <c r="P31765" s="142"/>
      <c r="Q31765" s="142"/>
      <c r="R31765" s="142"/>
      <c r="S31765" s="139"/>
    </row>
    <row r="31766" spans="2:19" ht="15.75" customHeight="1" x14ac:dyDescent="0.25">
      <c r="B31766" s="106"/>
      <c r="C31766" s="106"/>
      <c r="D31766" s="139"/>
      <c r="P31766" s="142"/>
      <c r="Q31766" s="142"/>
      <c r="R31766" s="142"/>
      <c r="S31766" s="139"/>
    </row>
    <row r="31767" spans="2:19" ht="15.75" customHeight="1" x14ac:dyDescent="0.25">
      <c r="B31767" s="106"/>
      <c r="C31767" s="106"/>
      <c r="D31767" s="139"/>
      <c r="P31767" s="142"/>
      <c r="Q31767" s="142"/>
      <c r="R31767" s="142"/>
      <c r="S31767" s="139"/>
    </row>
    <row r="31768" spans="2:19" ht="15.75" customHeight="1" x14ac:dyDescent="0.25">
      <c r="B31768" s="106"/>
      <c r="C31768" s="106"/>
      <c r="D31768" s="139"/>
      <c r="P31768" s="142"/>
      <c r="Q31768" s="142"/>
      <c r="R31768" s="142"/>
      <c r="S31768" s="139"/>
    </row>
    <row r="31769" spans="2:19" ht="15.75" customHeight="1" x14ac:dyDescent="0.25">
      <c r="B31769" s="106"/>
      <c r="C31769" s="106"/>
      <c r="D31769" s="139"/>
      <c r="P31769" s="142"/>
      <c r="Q31769" s="142"/>
      <c r="R31769" s="142"/>
      <c r="S31769" s="139"/>
    </row>
    <row r="31770" spans="2:19" ht="15.75" customHeight="1" x14ac:dyDescent="0.25">
      <c r="B31770" s="106"/>
      <c r="C31770" s="106"/>
      <c r="D31770" s="139"/>
      <c r="P31770" s="142"/>
      <c r="Q31770" s="142"/>
      <c r="R31770" s="142"/>
      <c r="S31770" s="139"/>
    </row>
    <row r="31771" spans="2:19" ht="15.75" customHeight="1" x14ac:dyDescent="0.25">
      <c r="B31771" s="106"/>
      <c r="C31771" s="106"/>
      <c r="D31771" s="139"/>
      <c r="P31771" s="142"/>
      <c r="Q31771" s="142"/>
      <c r="R31771" s="142"/>
      <c r="S31771" s="139"/>
    </row>
    <row r="31772" spans="2:19" ht="15.75" customHeight="1" x14ac:dyDescent="0.25">
      <c r="B31772" s="106"/>
      <c r="C31772" s="106"/>
      <c r="D31772" s="139"/>
      <c r="P31772" s="142"/>
      <c r="Q31772" s="142"/>
      <c r="R31772" s="142"/>
      <c r="S31772" s="139"/>
    </row>
    <row r="31773" spans="2:19" ht="15.75" customHeight="1" x14ac:dyDescent="0.25">
      <c r="B31773" s="106"/>
      <c r="C31773" s="106"/>
      <c r="D31773" s="139"/>
      <c r="P31773" s="142"/>
      <c r="Q31773" s="142"/>
      <c r="R31773" s="142"/>
      <c r="S31773" s="139"/>
    </row>
    <row r="31774" spans="2:19" ht="15.75" customHeight="1" x14ac:dyDescent="0.25">
      <c r="B31774" s="106"/>
      <c r="C31774" s="106"/>
      <c r="D31774" s="139"/>
      <c r="P31774" s="142"/>
      <c r="Q31774" s="142"/>
      <c r="R31774" s="142"/>
      <c r="S31774" s="139"/>
    </row>
    <row r="31775" spans="2:19" ht="15.75" customHeight="1" x14ac:dyDescent="0.25">
      <c r="B31775" s="106"/>
      <c r="C31775" s="106"/>
      <c r="D31775" s="139"/>
      <c r="P31775" s="142"/>
      <c r="Q31775" s="142"/>
      <c r="R31775" s="142"/>
      <c r="S31775" s="139"/>
    </row>
    <row r="31776" spans="2:19" ht="15.75" customHeight="1" x14ac:dyDescent="0.25">
      <c r="B31776" s="106"/>
      <c r="C31776" s="106"/>
      <c r="D31776" s="139"/>
      <c r="P31776" s="142"/>
      <c r="Q31776" s="142"/>
      <c r="R31776" s="142"/>
      <c r="S31776" s="139"/>
    </row>
    <row r="31777" spans="2:19" ht="15.75" customHeight="1" x14ac:dyDescent="0.25">
      <c r="B31777" s="106"/>
      <c r="C31777" s="106"/>
      <c r="D31777" s="139"/>
      <c r="P31777" s="142"/>
      <c r="Q31777" s="142"/>
      <c r="R31777" s="142"/>
      <c r="S31777" s="139"/>
    </row>
    <row r="31778" spans="2:19" ht="15.75" customHeight="1" x14ac:dyDescent="0.25">
      <c r="B31778" s="106"/>
      <c r="C31778" s="106"/>
      <c r="D31778" s="139"/>
      <c r="P31778" s="142"/>
      <c r="Q31778" s="142"/>
      <c r="R31778" s="142"/>
      <c r="S31778" s="139"/>
    </row>
    <row r="31779" spans="2:19" ht="15.75" customHeight="1" x14ac:dyDescent="0.25">
      <c r="B31779" s="106"/>
      <c r="C31779" s="106"/>
      <c r="D31779" s="139"/>
      <c r="P31779" s="142"/>
      <c r="Q31779" s="142"/>
      <c r="R31779" s="142"/>
      <c r="S31779" s="139"/>
    </row>
    <row r="31780" spans="2:19" ht="15.75" customHeight="1" x14ac:dyDescent="0.25">
      <c r="B31780" s="106"/>
      <c r="C31780" s="106"/>
      <c r="D31780" s="139"/>
      <c r="P31780" s="142"/>
      <c r="Q31780" s="142"/>
      <c r="R31780" s="142"/>
      <c r="S31780" s="139"/>
    </row>
    <row r="31781" spans="2:19" ht="15.75" customHeight="1" x14ac:dyDescent="0.25">
      <c r="B31781" s="106"/>
      <c r="C31781" s="106"/>
      <c r="D31781" s="139"/>
      <c r="P31781" s="142"/>
      <c r="Q31781" s="142"/>
      <c r="R31781" s="142"/>
      <c r="S31781" s="139"/>
    </row>
    <row r="31782" spans="2:19" ht="15.75" customHeight="1" x14ac:dyDescent="0.25">
      <c r="B31782" s="106"/>
      <c r="C31782" s="106"/>
      <c r="D31782" s="139"/>
      <c r="P31782" s="142"/>
      <c r="Q31782" s="142"/>
      <c r="R31782" s="142"/>
      <c r="S31782" s="139"/>
    </row>
    <row r="31783" spans="2:19" ht="15.75" customHeight="1" x14ac:dyDescent="0.25">
      <c r="B31783" s="106"/>
      <c r="C31783" s="106"/>
      <c r="D31783" s="139"/>
      <c r="P31783" s="142"/>
      <c r="Q31783" s="142"/>
      <c r="R31783" s="142"/>
      <c r="S31783" s="139"/>
    </row>
    <row r="31784" spans="2:19" ht="15.75" customHeight="1" x14ac:dyDescent="0.25">
      <c r="B31784" s="106"/>
      <c r="C31784" s="106"/>
      <c r="D31784" s="139"/>
      <c r="P31784" s="142"/>
      <c r="Q31784" s="142"/>
      <c r="R31784" s="142"/>
      <c r="S31784" s="139"/>
    </row>
    <row r="31785" spans="2:19" ht="15.75" customHeight="1" x14ac:dyDescent="0.25">
      <c r="B31785" s="106"/>
      <c r="C31785" s="106"/>
      <c r="D31785" s="139"/>
      <c r="P31785" s="142"/>
      <c r="Q31785" s="142"/>
      <c r="R31785" s="142"/>
      <c r="S31785" s="139"/>
    </row>
    <row r="31786" spans="2:19" ht="15.75" customHeight="1" x14ac:dyDescent="0.25">
      <c r="B31786" s="106"/>
      <c r="C31786" s="106"/>
      <c r="D31786" s="139"/>
      <c r="P31786" s="142"/>
      <c r="Q31786" s="142"/>
      <c r="R31786" s="142"/>
      <c r="S31786" s="139"/>
    </row>
    <row r="31787" spans="2:19" ht="15.75" customHeight="1" x14ac:dyDescent="0.25">
      <c r="B31787" s="106"/>
      <c r="C31787" s="106"/>
      <c r="D31787" s="139"/>
      <c r="P31787" s="142"/>
      <c r="Q31787" s="142"/>
      <c r="R31787" s="142"/>
      <c r="S31787" s="139"/>
    </row>
    <row r="31788" spans="2:19" ht="15.75" customHeight="1" x14ac:dyDescent="0.25">
      <c r="B31788" s="106"/>
      <c r="C31788" s="106"/>
      <c r="D31788" s="139"/>
      <c r="P31788" s="142"/>
      <c r="Q31788" s="142"/>
      <c r="R31788" s="142"/>
      <c r="S31788" s="139"/>
    </row>
    <row r="31789" spans="2:19" ht="15.75" customHeight="1" x14ac:dyDescent="0.25">
      <c r="B31789" s="106"/>
      <c r="C31789" s="106"/>
      <c r="D31789" s="139"/>
      <c r="P31789" s="142"/>
      <c r="Q31789" s="142"/>
      <c r="R31789" s="142"/>
      <c r="S31789" s="139"/>
    </row>
    <row r="31790" spans="2:19" ht="15.75" customHeight="1" x14ac:dyDescent="0.25">
      <c r="B31790" s="106"/>
      <c r="C31790" s="106"/>
      <c r="D31790" s="139"/>
      <c r="P31790" s="142"/>
      <c r="Q31790" s="142"/>
      <c r="R31790" s="142"/>
      <c r="S31790" s="139"/>
    </row>
    <row r="31791" spans="2:19" ht="15.75" customHeight="1" x14ac:dyDescent="0.25">
      <c r="B31791" s="106"/>
      <c r="C31791" s="106"/>
      <c r="D31791" s="139"/>
      <c r="P31791" s="142"/>
      <c r="Q31791" s="142"/>
      <c r="R31791" s="142"/>
      <c r="S31791" s="139"/>
    </row>
    <row r="31792" spans="2:19" ht="15.75" customHeight="1" x14ac:dyDescent="0.25">
      <c r="B31792" s="106"/>
      <c r="C31792" s="106"/>
      <c r="D31792" s="139"/>
      <c r="P31792" s="142"/>
      <c r="Q31792" s="142"/>
      <c r="R31792" s="142"/>
      <c r="S31792" s="139"/>
    </row>
    <row r="31793" spans="2:19" ht="15.75" customHeight="1" x14ac:dyDescent="0.25">
      <c r="B31793" s="106"/>
      <c r="C31793" s="106"/>
      <c r="D31793" s="139"/>
      <c r="P31793" s="142"/>
      <c r="Q31793" s="142"/>
      <c r="R31793" s="142"/>
      <c r="S31793" s="139"/>
    </row>
    <row r="31794" spans="2:19" ht="15.75" customHeight="1" x14ac:dyDescent="0.25">
      <c r="B31794" s="106"/>
      <c r="C31794" s="106"/>
      <c r="D31794" s="139"/>
      <c r="P31794" s="142"/>
      <c r="Q31794" s="142"/>
      <c r="R31794" s="142"/>
      <c r="S31794" s="139"/>
    </row>
    <row r="31795" spans="2:19" ht="15.75" customHeight="1" x14ac:dyDescent="0.25">
      <c r="B31795" s="106"/>
      <c r="C31795" s="106"/>
      <c r="D31795" s="139"/>
      <c r="P31795" s="142"/>
      <c r="Q31795" s="142"/>
      <c r="R31795" s="142"/>
      <c r="S31795" s="139"/>
    </row>
    <row r="31796" spans="2:19" ht="15.75" customHeight="1" x14ac:dyDescent="0.25">
      <c r="B31796" s="106"/>
      <c r="C31796" s="106"/>
      <c r="D31796" s="139"/>
      <c r="P31796" s="142"/>
      <c r="Q31796" s="142"/>
      <c r="R31796" s="142"/>
      <c r="S31796" s="139"/>
    </row>
    <row r="31797" spans="2:19" ht="15.75" customHeight="1" x14ac:dyDescent="0.25">
      <c r="B31797" s="106"/>
      <c r="C31797" s="106"/>
      <c r="D31797" s="139"/>
      <c r="P31797" s="142"/>
      <c r="Q31797" s="142"/>
      <c r="R31797" s="142"/>
      <c r="S31797" s="139"/>
    </row>
    <row r="31798" spans="2:19" ht="15.75" customHeight="1" x14ac:dyDescent="0.25">
      <c r="B31798" s="106"/>
      <c r="C31798" s="106"/>
      <c r="D31798" s="139"/>
      <c r="P31798" s="142"/>
      <c r="Q31798" s="142"/>
      <c r="R31798" s="142"/>
      <c r="S31798" s="139"/>
    </row>
    <row r="31799" spans="2:19" ht="15.75" customHeight="1" x14ac:dyDescent="0.25">
      <c r="B31799" s="106"/>
      <c r="C31799" s="106"/>
      <c r="D31799" s="139"/>
      <c r="P31799" s="142"/>
      <c r="Q31799" s="142"/>
      <c r="R31799" s="142"/>
      <c r="S31799" s="139"/>
    </row>
    <row r="31800" spans="2:19" ht="15.75" customHeight="1" x14ac:dyDescent="0.25">
      <c r="B31800" s="106"/>
      <c r="C31800" s="106"/>
      <c r="D31800" s="139"/>
      <c r="P31800" s="142"/>
      <c r="Q31800" s="142"/>
      <c r="R31800" s="142"/>
      <c r="S31800" s="139"/>
    </row>
    <row r="31801" spans="2:19" ht="15.75" customHeight="1" x14ac:dyDescent="0.25">
      <c r="B31801" s="106"/>
      <c r="C31801" s="106"/>
      <c r="D31801" s="139"/>
      <c r="P31801" s="142"/>
      <c r="Q31801" s="142"/>
      <c r="R31801" s="142"/>
      <c r="S31801" s="139"/>
    </row>
    <row r="31802" spans="2:19" ht="15.75" customHeight="1" x14ac:dyDescent="0.25">
      <c r="B31802" s="106"/>
      <c r="C31802" s="106"/>
      <c r="D31802" s="139"/>
      <c r="P31802" s="142"/>
      <c r="Q31802" s="142"/>
      <c r="R31802" s="142"/>
      <c r="S31802" s="139"/>
    </row>
    <row r="31803" spans="2:19" ht="15.75" customHeight="1" x14ac:dyDescent="0.25">
      <c r="B31803" s="106"/>
      <c r="C31803" s="106"/>
      <c r="D31803" s="139"/>
      <c r="P31803" s="142"/>
      <c r="Q31803" s="142"/>
      <c r="R31803" s="142"/>
      <c r="S31803" s="139"/>
    </row>
    <row r="31804" spans="2:19" ht="15.75" customHeight="1" x14ac:dyDescent="0.25">
      <c r="B31804" s="106"/>
      <c r="C31804" s="106"/>
      <c r="D31804" s="139"/>
      <c r="P31804" s="142"/>
      <c r="Q31804" s="142"/>
      <c r="R31804" s="142"/>
      <c r="S31804" s="139"/>
    </row>
    <row r="31805" spans="2:19" ht="15.75" customHeight="1" x14ac:dyDescent="0.25">
      <c r="B31805" s="106"/>
      <c r="C31805" s="106"/>
      <c r="D31805" s="139"/>
      <c r="P31805" s="142"/>
      <c r="Q31805" s="142"/>
      <c r="R31805" s="142"/>
      <c r="S31805" s="139"/>
    </row>
    <row r="31806" spans="2:19" ht="15.75" customHeight="1" x14ac:dyDescent="0.25">
      <c r="B31806" s="106"/>
      <c r="C31806" s="106"/>
      <c r="D31806" s="139"/>
      <c r="P31806" s="142"/>
      <c r="Q31806" s="142"/>
      <c r="R31806" s="142"/>
      <c r="S31806" s="139"/>
    </row>
    <row r="31807" spans="2:19" ht="15.75" customHeight="1" x14ac:dyDescent="0.25">
      <c r="B31807" s="106"/>
      <c r="C31807" s="106"/>
      <c r="D31807" s="139"/>
      <c r="P31807" s="142"/>
      <c r="Q31807" s="142"/>
      <c r="R31807" s="142"/>
      <c r="S31807" s="139"/>
    </row>
    <row r="31808" spans="2:19" ht="15.75" customHeight="1" x14ac:dyDescent="0.25">
      <c r="B31808" s="106"/>
      <c r="C31808" s="106"/>
      <c r="D31808" s="139"/>
      <c r="P31808" s="142"/>
      <c r="Q31808" s="142"/>
      <c r="R31808" s="142"/>
      <c r="S31808" s="139"/>
    </row>
    <row r="31809" spans="2:19" ht="15.75" customHeight="1" x14ac:dyDescent="0.25">
      <c r="B31809" s="106"/>
      <c r="C31809" s="106"/>
      <c r="D31809" s="139"/>
      <c r="P31809" s="142"/>
      <c r="Q31809" s="142"/>
      <c r="R31809" s="142"/>
      <c r="S31809" s="139"/>
    </row>
    <row r="31810" spans="2:19" ht="15.75" customHeight="1" x14ac:dyDescent="0.25">
      <c r="B31810" s="106"/>
      <c r="C31810" s="106"/>
      <c r="D31810" s="139"/>
      <c r="P31810" s="142"/>
      <c r="Q31810" s="142"/>
      <c r="R31810" s="142"/>
      <c r="S31810" s="139"/>
    </row>
    <row r="31811" spans="2:19" ht="15.75" customHeight="1" x14ac:dyDescent="0.25">
      <c r="B31811" s="106"/>
      <c r="C31811" s="106"/>
      <c r="D31811" s="139"/>
      <c r="P31811" s="142"/>
      <c r="Q31811" s="142"/>
      <c r="R31811" s="142"/>
      <c r="S31811" s="139"/>
    </row>
    <row r="31812" spans="2:19" ht="15.75" customHeight="1" x14ac:dyDescent="0.25">
      <c r="B31812" s="106"/>
      <c r="C31812" s="106"/>
      <c r="D31812" s="139"/>
      <c r="P31812" s="142"/>
      <c r="Q31812" s="142"/>
      <c r="R31812" s="142"/>
      <c r="S31812" s="139"/>
    </row>
    <row r="31813" spans="2:19" ht="15.75" customHeight="1" x14ac:dyDescent="0.25">
      <c r="B31813" s="106"/>
      <c r="C31813" s="106"/>
      <c r="D31813" s="139"/>
      <c r="P31813" s="142"/>
      <c r="Q31813" s="142"/>
      <c r="R31813" s="142"/>
      <c r="S31813" s="139"/>
    </row>
    <row r="31814" spans="2:19" ht="15.75" customHeight="1" x14ac:dyDescent="0.25">
      <c r="B31814" s="106"/>
      <c r="C31814" s="106"/>
      <c r="D31814" s="139"/>
      <c r="P31814" s="142"/>
      <c r="Q31814" s="142"/>
      <c r="R31814" s="142"/>
      <c r="S31814" s="139"/>
    </row>
    <row r="31815" spans="2:19" ht="15.75" customHeight="1" x14ac:dyDescent="0.25">
      <c r="B31815" s="106"/>
      <c r="C31815" s="106"/>
      <c r="D31815" s="139"/>
      <c r="P31815" s="142"/>
      <c r="Q31815" s="142"/>
      <c r="R31815" s="142"/>
      <c r="S31815" s="139"/>
    </row>
    <row r="31816" spans="2:19" ht="15.75" customHeight="1" x14ac:dyDescent="0.25">
      <c r="B31816" s="106"/>
      <c r="C31816" s="106"/>
      <c r="D31816" s="139"/>
      <c r="P31816" s="142"/>
      <c r="Q31816" s="142"/>
      <c r="R31816" s="142"/>
      <c r="S31816" s="139"/>
    </row>
    <row r="31817" spans="2:19" ht="15.75" customHeight="1" x14ac:dyDescent="0.25">
      <c r="B31817" s="106"/>
      <c r="C31817" s="106"/>
      <c r="D31817" s="139"/>
      <c r="P31817" s="142"/>
      <c r="Q31817" s="142"/>
      <c r="R31817" s="142"/>
      <c r="S31817" s="139"/>
    </row>
    <row r="31818" spans="2:19" ht="15.75" customHeight="1" x14ac:dyDescent="0.25">
      <c r="B31818" s="106"/>
      <c r="C31818" s="106"/>
      <c r="D31818" s="139"/>
      <c r="P31818" s="142"/>
      <c r="Q31818" s="142"/>
      <c r="R31818" s="142"/>
      <c r="S31818" s="139"/>
    </row>
    <row r="31819" spans="2:19" ht="15.75" customHeight="1" x14ac:dyDescent="0.25">
      <c r="B31819" s="106"/>
      <c r="C31819" s="106"/>
      <c r="D31819" s="139"/>
      <c r="P31819" s="142"/>
      <c r="Q31819" s="142"/>
      <c r="R31819" s="142"/>
      <c r="S31819" s="139"/>
    </row>
    <row r="31820" spans="2:19" ht="15.75" customHeight="1" x14ac:dyDescent="0.25">
      <c r="B31820" s="106"/>
      <c r="C31820" s="106"/>
      <c r="D31820" s="139"/>
      <c r="P31820" s="142"/>
      <c r="Q31820" s="142"/>
      <c r="R31820" s="142"/>
      <c r="S31820" s="139"/>
    </row>
    <row r="31821" spans="2:19" ht="15.75" customHeight="1" x14ac:dyDescent="0.25">
      <c r="B31821" s="106"/>
      <c r="C31821" s="106"/>
      <c r="D31821" s="139"/>
      <c r="P31821" s="142"/>
      <c r="Q31821" s="142"/>
      <c r="R31821" s="142"/>
      <c r="S31821" s="139"/>
    </row>
    <row r="31822" spans="2:19" ht="15.75" customHeight="1" x14ac:dyDescent="0.25">
      <c r="B31822" s="106"/>
      <c r="C31822" s="106"/>
      <c r="D31822" s="139"/>
      <c r="P31822" s="142"/>
      <c r="Q31822" s="142"/>
      <c r="R31822" s="142"/>
      <c r="S31822" s="139"/>
    </row>
    <row r="31823" spans="2:19" ht="15.75" customHeight="1" x14ac:dyDescent="0.25">
      <c r="B31823" s="106"/>
      <c r="C31823" s="106"/>
      <c r="D31823" s="139"/>
      <c r="P31823" s="142"/>
      <c r="Q31823" s="142"/>
      <c r="R31823" s="142"/>
      <c r="S31823" s="139"/>
    </row>
    <row r="31824" spans="2:19" ht="15.75" customHeight="1" x14ac:dyDescent="0.25">
      <c r="B31824" s="106"/>
      <c r="C31824" s="106"/>
      <c r="D31824" s="139"/>
      <c r="P31824" s="142"/>
      <c r="Q31824" s="142"/>
      <c r="R31824" s="142"/>
      <c r="S31824" s="139"/>
    </row>
    <row r="31825" spans="2:19" ht="15.75" customHeight="1" x14ac:dyDescent="0.25">
      <c r="B31825" s="106"/>
      <c r="C31825" s="106"/>
      <c r="D31825" s="139"/>
      <c r="P31825" s="142"/>
      <c r="Q31825" s="142"/>
      <c r="R31825" s="142"/>
      <c r="S31825" s="139"/>
    </row>
    <row r="31826" spans="2:19" ht="15.75" customHeight="1" x14ac:dyDescent="0.25">
      <c r="B31826" s="106"/>
      <c r="C31826" s="106"/>
      <c r="D31826" s="139"/>
      <c r="P31826" s="142"/>
      <c r="Q31826" s="142"/>
      <c r="R31826" s="142"/>
      <c r="S31826" s="139"/>
    </row>
    <row r="31827" spans="2:19" ht="15.75" customHeight="1" x14ac:dyDescent="0.25">
      <c r="B31827" s="106"/>
      <c r="C31827" s="106"/>
      <c r="D31827" s="139"/>
      <c r="P31827" s="142"/>
      <c r="Q31827" s="142"/>
      <c r="R31827" s="142"/>
      <c r="S31827" s="139"/>
    </row>
    <row r="31828" spans="2:19" ht="15.75" customHeight="1" x14ac:dyDescent="0.25">
      <c r="B31828" s="106"/>
      <c r="C31828" s="106"/>
      <c r="D31828" s="139"/>
      <c r="P31828" s="142"/>
      <c r="Q31828" s="142"/>
      <c r="R31828" s="142"/>
      <c r="S31828" s="139"/>
    </row>
    <row r="31829" spans="2:19" ht="15.75" customHeight="1" x14ac:dyDescent="0.25">
      <c r="B31829" s="106"/>
      <c r="C31829" s="106"/>
      <c r="D31829" s="139"/>
      <c r="P31829" s="142"/>
      <c r="Q31829" s="142"/>
      <c r="R31829" s="142"/>
      <c r="S31829" s="139"/>
    </row>
    <row r="31830" spans="2:19" ht="15.75" customHeight="1" x14ac:dyDescent="0.25">
      <c r="B31830" s="106"/>
      <c r="C31830" s="106"/>
      <c r="D31830" s="139"/>
      <c r="P31830" s="142"/>
      <c r="Q31830" s="142"/>
      <c r="R31830" s="142"/>
      <c r="S31830" s="139"/>
    </row>
    <row r="31831" spans="2:19" ht="15.75" customHeight="1" x14ac:dyDescent="0.25">
      <c r="B31831" s="106"/>
      <c r="C31831" s="106"/>
      <c r="D31831" s="139"/>
      <c r="P31831" s="142"/>
      <c r="Q31831" s="142"/>
      <c r="R31831" s="142"/>
      <c r="S31831" s="139"/>
    </row>
    <row r="31832" spans="2:19" ht="15.75" customHeight="1" x14ac:dyDescent="0.25">
      <c r="B31832" s="106"/>
      <c r="C31832" s="106"/>
      <c r="D31832" s="139"/>
      <c r="P31832" s="142"/>
      <c r="Q31832" s="142"/>
      <c r="R31832" s="142"/>
      <c r="S31832" s="139"/>
    </row>
    <row r="31833" spans="2:19" ht="15.75" customHeight="1" x14ac:dyDescent="0.25">
      <c r="B31833" s="106"/>
      <c r="C31833" s="106"/>
      <c r="D31833" s="139"/>
      <c r="P31833" s="142"/>
      <c r="Q31833" s="142"/>
      <c r="R31833" s="142"/>
      <c r="S31833" s="139"/>
    </row>
    <row r="31834" spans="2:19" ht="15.75" customHeight="1" x14ac:dyDescent="0.25">
      <c r="B31834" s="106"/>
      <c r="C31834" s="106"/>
      <c r="D31834" s="139"/>
      <c r="P31834" s="142"/>
      <c r="Q31834" s="142"/>
      <c r="R31834" s="142"/>
      <c r="S31834" s="139"/>
    </row>
    <row r="31835" spans="2:19" ht="15.75" customHeight="1" x14ac:dyDescent="0.25">
      <c r="B31835" s="106"/>
      <c r="C31835" s="106"/>
      <c r="D31835" s="139"/>
      <c r="P31835" s="142"/>
      <c r="Q31835" s="142"/>
      <c r="R31835" s="142"/>
      <c r="S31835" s="139"/>
    </row>
    <row r="31836" spans="2:19" ht="15.75" customHeight="1" x14ac:dyDescent="0.25">
      <c r="B31836" s="106"/>
      <c r="C31836" s="106"/>
      <c r="D31836" s="139"/>
      <c r="P31836" s="142"/>
      <c r="Q31836" s="142"/>
      <c r="R31836" s="142"/>
      <c r="S31836" s="139"/>
    </row>
    <row r="31837" spans="2:19" ht="15.75" customHeight="1" x14ac:dyDescent="0.25">
      <c r="B31837" s="106"/>
      <c r="C31837" s="106"/>
      <c r="D31837" s="139"/>
      <c r="P31837" s="142"/>
      <c r="Q31837" s="142"/>
      <c r="R31837" s="142"/>
      <c r="S31837" s="139"/>
    </row>
    <row r="31838" spans="2:19" ht="15.75" customHeight="1" x14ac:dyDescent="0.25">
      <c r="B31838" s="106"/>
      <c r="C31838" s="106"/>
      <c r="D31838" s="139"/>
      <c r="P31838" s="142"/>
      <c r="Q31838" s="142"/>
      <c r="R31838" s="142"/>
      <c r="S31838" s="139"/>
    </row>
    <row r="31839" spans="2:19" ht="15.75" customHeight="1" x14ac:dyDescent="0.25">
      <c r="B31839" s="106"/>
      <c r="C31839" s="106"/>
      <c r="D31839" s="139"/>
      <c r="P31839" s="142"/>
      <c r="Q31839" s="142"/>
      <c r="R31839" s="142"/>
      <c r="S31839" s="139"/>
    </row>
    <row r="31840" spans="2:19" ht="15.75" customHeight="1" x14ac:dyDescent="0.25">
      <c r="B31840" s="106"/>
      <c r="C31840" s="106"/>
      <c r="D31840" s="139"/>
      <c r="P31840" s="142"/>
      <c r="Q31840" s="142"/>
      <c r="R31840" s="142"/>
      <c r="S31840" s="139"/>
    </row>
    <row r="31841" spans="2:19" ht="15.75" customHeight="1" x14ac:dyDescent="0.25">
      <c r="B31841" s="106"/>
      <c r="C31841" s="106"/>
      <c r="D31841" s="139"/>
      <c r="P31841" s="142"/>
      <c r="Q31841" s="142"/>
      <c r="R31841" s="142"/>
      <c r="S31841" s="139"/>
    </row>
    <row r="31842" spans="2:19" ht="15.75" customHeight="1" x14ac:dyDescent="0.25">
      <c r="B31842" s="106"/>
      <c r="C31842" s="106"/>
      <c r="D31842" s="139"/>
      <c r="P31842" s="142"/>
      <c r="Q31842" s="142"/>
      <c r="R31842" s="142"/>
      <c r="S31842" s="139"/>
    </row>
    <row r="31843" spans="2:19" ht="15.75" customHeight="1" x14ac:dyDescent="0.25">
      <c r="B31843" s="106"/>
      <c r="C31843" s="106"/>
      <c r="D31843" s="139"/>
      <c r="P31843" s="142"/>
      <c r="Q31843" s="142"/>
      <c r="R31843" s="142"/>
      <c r="S31843" s="139"/>
    </row>
    <row r="31844" spans="2:19" ht="15.75" customHeight="1" x14ac:dyDescent="0.25">
      <c r="B31844" s="106"/>
      <c r="C31844" s="106"/>
      <c r="D31844" s="139"/>
      <c r="P31844" s="142"/>
      <c r="Q31844" s="142"/>
      <c r="R31844" s="142"/>
      <c r="S31844" s="139"/>
    </row>
    <row r="31845" spans="2:19" ht="15.75" customHeight="1" x14ac:dyDescent="0.25">
      <c r="B31845" s="106"/>
      <c r="C31845" s="106"/>
      <c r="D31845" s="139"/>
      <c r="P31845" s="142"/>
      <c r="Q31845" s="142"/>
      <c r="R31845" s="142"/>
      <c r="S31845" s="139"/>
    </row>
    <row r="31846" spans="2:19" ht="15.75" customHeight="1" x14ac:dyDescent="0.25">
      <c r="B31846" s="106"/>
      <c r="C31846" s="106"/>
      <c r="D31846" s="139"/>
      <c r="P31846" s="142"/>
      <c r="Q31846" s="142"/>
      <c r="R31846" s="142"/>
      <c r="S31846" s="139"/>
    </row>
    <row r="31847" spans="2:19" ht="15.75" customHeight="1" x14ac:dyDescent="0.25">
      <c r="B31847" s="106"/>
      <c r="C31847" s="106"/>
      <c r="D31847" s="139"/>
      <c r="P31847" s="142"/>
      <c r="Q31847" s="142"/>
      <c r="R31847" s="142"/>
      <c r="S31847" s="139"/>
    </row>
    <row r="31848" spans="2:19" ht="15.75" customHeight="1" x14ac:dyDescent="0.25">
      <c r="B31848" s="106"/>
      <c r="C31848" s="106"/>
      <c r="D31848" s="139"/>
      <c r="P31848" s="142"/>
      <c r="Q31848" s="142"/>
      <c r="R31848" s="142"/>
      <c r="S31848" s="139"/>
    </row>
    <row r="31849" spans="2:19" ht="15.75" customHeight="1" x14ac:dyDescent="0.25">
      <c r="B31849" s="106"/>
      <c r="C31849" s="106"/>
      <c r="D31849" s="139"/>
      <c r="P31849" s="142"/>
      <c r="Q31849" s="142"/>
      <c r="R31849" s="142"/>
      <c r="S31849" s="139"/>
    </row>
    <row r="31850" spans="2:19" ht="15.75" customHeight="1" x14ac:dyDescent="0.25">
      <c r="B31850" s="106"/>
      <c r="C31850" s="106"/>
      <c r="D31850" s="139"/>
      <c r="P31850" s="142"/>
      <c r="Q31850" s="142"/>
      <c r="R31850" s="142"/>
      <c r="S31850" s="139"/>
    </row>
    <row r="31851" spans="2:19" ht="15.75" customHeight="1" x14ac:dyDescent="0.25">
      <c r="B31851" s="106"/>
      <c r="C31851" s="106"/>
      <c r="D31851" s="139"/>
      <c r="P31851" s="142"/>
      <c r="Q31851" s="142"/>
      <c r="R31851" s="142"/>
      <c r="S31851" s="139"/>
    </row>
    <row r="31852" spans="2:19" ht="15.75" customHeight="1" x14ac:dyDescent="0.25">
      <c r="B31852" s="106"/>
      <c r="C31852" s="106"/>
      <c r="D31852" s="139"/>
      <c r="P31852" s="142"/>
      <c r="Q31852" s="142"/>
      <c r="R31852" s="142"/>
      <c r="S31852" s="139"/>
    </row>
    <row r="31853" spans="2:19" ht="15.75" customHeight="1" x14ac:dyDescent="0.25">
      <c r="B31853" s="106"/>
      <c r="C31853" s="106"/>
      <c r="D31853" s="139"/>
      <c r="P31853" s="142"/>
      <c r="Q31853" s="142"/>
      <c r="R31853" s="142"/>
      <c r="S31853" s="139"/>
    </row>
    <row r="31854" spans="2:19" ht="15.75" customHeight="1" x14ac:dyDescent="0.25">
      <c r="B31854" s="106"/>
      <c r="C31854" s="106"/>
      <c r="D31854" s="139"/>
      <c r="P31854" s="142"/>
      <c r="Q31854" s="142"/>
      <c r="R31854" s="142"/>
      <c r="S31854" s="139"/>
    </row>
    <row r="31855" spans="2:19" ht="15.75" customHeight="1" x14ac:dyDescent="0.25">
      <c r="B31855" s="106"/>
      <c r="C31855" s="106"/>
      <c r="D31855" s="139"/>
      <c r="P31855" s="142"/>
      <c r="Q31855" s="142"/>
      <c r="R31855" s="142"/>
      <c r="S31855" s="139"/>
    </row>
    <row r="31856" spans="2:19" ht="15.75" customHeight="1" x14ac:dyDescent="0.25">
      <c r="B31856" s="106"/>
      <c r="C31856" s="106"/>
      <c r="D31856" s="139"/>
      <c r="P31856" s="142"/>
      <c r="Q31856" s="142"/>
      <c r="R31856" s="142"/>
      <c r="S31856" s="139"/>
    </row>
    <row r="31857" spans="2:19" ht="15.75" customHeight="1" x14ac:dyDescent="0.25">
      <c r="B31857" s="106"/>
      <c r="C31857" s="106"/>
      <c r="D31857" s="139"/>
      <c r="P31857" s="142"/>
      <c r="Q31857" s="142"/>
      <c r="R31857" s="142"/>
      <c r="S31857" s="139"/>
    </row>
    <row r="31858" spans="2:19" ht="15.75" customHeight="1" x14ac:dyDescent="0.25">
      <c r="B31858" s="106"/>
      <c r="C31858" s="106"/>
      <c r="D31858" s="139"/>
      <c r="P31858" s="142"/>
      <c r="Q31858" s="142"/>
      <c r="R31858" s="142"/>
      <c r="S31858" s="139"/>
    </row>
    <row r="31859" spans="2:19" ht="15.75" customHeight="1" x14ac:dyDescent="0.25">
      <c r="B31859" s="106"/>
      <c r="C31859" s="106"/>
      <c r="D31859" s="139"/>
      <c r="P31859" s="142"/>
      <c r="Q31859" s="142"/>
      <c r="R31859" s="142"/>
      <c r="S31859" s="139"/>
    </row>
    <row r="31860" spans="2:19" ht="15.75" customHeight="1" x14ac:dyDescent="0.25">
      <c r="B31860" s="106"/>
      <c r="C31860" s="106"/>
      <c r="D31860" s="139"/>
      <c r="P31860" s="142"/>
      <c r="Q31860" s="142"/>
      <c r="R31860" s="142"/>
      <c r="S31860" s="139"/>
    </row>
    <row r="31861" spans="2:19" ht="15.75" customHeight="1" x14ac:dyDescent="0.25">
      <c r="B31861" s="106"/>
      <c r="C31861" s="106"/>
      <c r="D31861" s="139"/>
      <c r="P31861" s="142"/>
      <c r="Q31861" s="142"/>
      <c r="R31861" s="142"/>
      <c r="S31861" s="139"/>
    </row>
    <row r="31862" spans="2:19" ht="15.75" customHeight="1" x14ac:dyDescent="0.25">
      <c r="B31862" s="106"/>
      <c r="C31862" s="106"/>
      <c r="D31862" s="139"/>
      <c r="P31862" s="142"/>
      <c r="Q31862" s="142"/>
      <c r="R31862" s="142"/>
      <c r="S31862" s="139"/>
    </row>
    <row r="31863" spans="2:19" ht="15.75" customHeight="1" x14ac:dyDescent="0.25">
      <c r="B31863" s="106"/>
      <c r="C31863" s="106"/>
      <c r="D31863" s="139"/>
      <c r="P31863" s="142"/>
      <c r="Q31863" s="142"/>
      <c r="R31863" s="142"/>
      <c r="S31863" s="139"/>
    </row>
    <row r="31864" spans="2:19" ht="15.75" customHeight="1" x14ac:dyDescent="0.25">
      <c r="B31864" s="106"/>
      <c r="C31864" s="106"/>
      <c r="D31864" s="139"/>
      <c r="P31864" s="142"/>
      <c r="Q31864" s="142"/>
      <c r="R31864" s="142"/>
      <c r="S31864" s="139"/>
    </row>
    <row r="31865" spans="2:19" ht="15.75" customHeight="1" x14ac:dyDescent="0.25">
      <c r="B31865" s="106"/>
      <c r="C31865" s="106"/>
      <c r="D31865" s="139"/>
      <c r="P31865" s="142"/>
      <c r="Q31865" s="142"/>
      <c r="R31865" s="142"/>
      <c r="S31865" s="139"/>
    </row>
    <row r="31866" spans="2:19" ht="15.75" customHeight="1" x14ac:dyDescent="0.25">
      <c r="B31866" s="106"/>
      <c r="C31866" s="106"/>
      <c r="D31866" s="139"/>
      <c r="P31866" s="142"/>
      <c r="Q31866" s="142"/>
      <c r="R31866" s="142"/>
      <c r="S31866" s="139"/>
    </row>
    <row r="31867" spans="2:19" ht="15.75" customHeight="1" x14ac:dyDescent="0.25">
      <c r="B31867" s="106"/>
      <c r="C31867" s="106"/>
      <c r="D31867" s="139"/>
      <c r="P31867" s="142"/>
      <c r="Q31867" s="142"/>
      <c r="R31867" s="142"/>
      <c r="S31867" s="139"/>
    </row>
    <row r="31868" spans="2:19" ht="15.75" customHeight="1" x14ac:dyDescent="0.25">
      <c r="B31868" s="106"/>
      <c r="C31868" s="106"/>
      <c r="D31868" s="139"/>
      <c r="P31868" s="142"/>
      <c r="Q31868" s="142"/>
      <c r="R31868" s="142"/>
      <c r="S31868" s="139"/>
    </row>
    <row r="31869" spans="2:19" ht="15.75" customHeight="1" x14ac:dyDescent="0.25">
      <c r="B31869" s="106"/>
      <c r="C31869" s="106"/>
      <c r="D31869" s="139"/>
      <c r="P31869" s="142"/>
      <c r="Q31869" s="142"/>
      <c r="R31869" s="142"/>
      <c r="S31869" s="139"/>
    </row>
    <row r="31870" spans="2:19" ht="15.75" customHeight="1" x14ac:dyDescent="0.25">
      <c r="B31870" s="106"/>
      <c r="C31870" s="106"/>
      <c r="D31870" s="139"/>
      <c r="P31870" s="142"/>
      <c r="Q31870" s="142"/>
      <c r="R31870" s="142"/>
      <c r="S31870" s="139"/>
    </row>
    <row r="31871" spans="2:19" ht="15.75" customHeight="1" x14ac:dyDescent="0.25">
      <c r="B31871" s="106"/>
      <c r="C31871" s="106"/>
      <c r="D31871" s="139"/>
      <c r="P31871" s="142"/>
      <c r="Q31871" s="142"/>
      <c r="R31871" s="142"/>
      <c r="S31871" s="139"/>
    </row>
    <row r="31872" spans="2:19" ht="15.75" customHeight="1" x14ac:dyDescent="0.25">
      <c r="B31872" s="106"/>
      <c r="C31872" s="106"/>
      <c r="D31872" s="139"/>
      <c r="P31872" s="142"/>
      <c r="Q31872" s="142"/>
      <c r="R31872" s="142"/>
      <c r="S31872" s="139"/>
    </row>
    <row r="31873" spans="2:19" ht="15.75" customHeight="1" x14ac:dyDescent="0.25">
      <c r="B31873" s="106"/>
      <c r="C31873" s="106"/>
      <c r="D31873" s="139"/>
      <c r="P31873" s="142"/>
      <c r="Q31873" s="142"/>
      <c r="R31873" s="142"/>
      <c r="S31873" s="139"/>
    </row>
    <row r="31874" spans="2:19" ht="15.75" customHeight="1" x14ac:dyDescent="0.25">
      <c r="B31874" s="106"/>
      <c r="C31874" s="106"/>
      <c r="D31874" s="139"/>
      <c r="P31874" s="142"/>
      <c r="Q31874" s="142"/>
      <c r="R31874" s="142"/>
      <c r="S31874" s="139"/>
    </row>
    <row r="31875" spans="2:19" ht="15.75" customHeight="1" x14ac:dyDescent="0.25">
      <c r="B31875" s="106"/>
      <c r="C31875" s="106"/>
      <c r="D31875" s="139"/>
      <c r="P31875" s="142"/>
      <c r="Q31875" s="142"/>
      <c r="R31875" s="142"/>
      <c r="S31875" s="139"/>
    </row>
    <row r="31876" spans="2:19" ht="15.75" customHeight="1" x14ac:dyDescent="0.25">
      <c r="B31876" s="106"/>
      <c r="C31876" s="106"/>
      <c r="D31876" s="139"/>
      <c r="P31876" s="142"/>
      <c r="Q31876" s="142"/>
      <c r="R31876" s="142"/>
      <c r="S31876" s="139"/>
    </row>
    <row r="31877" spans="2:19" ht="15.75" customHeight="1" x14ac:dyDescent="0.25">
      <c r="B31877" s="106"/>
      <c r="C31877" s="106"/>
      <c r="D31877" s="139"/>
      <c r="P31877" s="142"/>
      <c r="Q31877" s="142"/>
      <c r="R31877" s="142"/>
      <c r="S31877" s="139"/>
    </row>
    <row r="31878" spans="2:19" ht="15.75" customHeight="1" x14ac:dyDescent="0.25">
      <c r="B31878" s="106"/>
      <c r="C31878" s="106"/>
      <c r="D31878" s="139"/>
      <c r="P31878" s="142"/>
      <c r="Q31878" s="142"/>
      <c r="R31878" s="142"/>
      <c r="S31878" s="139"/>
    </row>
    <row r="31879" spans="2:19" ht="15.75" customHeight="1" x14ac:dyDescent="0.25">
      <c r="B31879" s="106"/>
      <c r="C31879" s="106"/>
      <c r="D31879" s="139"/>
      <c r="P31879" s="142"/>
      <c r="Q31879" s="142"/>
      <c r="R31879" s="142"/>
      <c r="S31879" s="139"/>
    </row>
    <row r="31880" spans="2:19" ht="15.75" customHeight="1" x14ac:dyDescent="0.25">
      <c r="B31880" s="106"/>
      <c r="C31880" s="106"/>
      <c r="D31880" s="139"/>
      <c r="P31880" s="142"/>
      <c r="Q31880" s="142"/>
      <c r="R31880" s="142"/>
      <c r="S31880" s="139"/>
    </row>
    <row r="31881" spans="2:19" ht="15.75" customHeight="1" x14ac:dyDescent="0.25">
      <c r="B31881" s="106"/>
      <c r="C31881" s="106"/>
      <c r="D31881" s="139"/>
      <c r="P31881" s="142"/>
      <c r="Q31881" s="142"/>
      <c r="R31881" s="142"/>
      <c r="S31881" s="139"/>
    </row>
    <row r="31882" spans="2:19" ht="15.75" customHeight="1" x14ac:dyDescent="0.25">
      <c r="B31882" s="106"/>
      <c r="C31882" s="106"/>
      <c r="D31882" s="139"/>
      <c r="P31882" s="142"/>
      <c r="Q31882" s="142"/>
      <c r="R31882" s="142"/>
      <c r="S31882" s="139"/>
    </row>
    <row r="31883" spans="2:19" ht="15.75" customHeight="1" x14ac:dyDescent="0.25">
      <c r="B31883" s="106"/>
      <c r="C31883" s="106"/>
      <c r="D31883" s="139"/>
      <c r="P31883" s="142"/>
      <c r="Q31883" s="142"/>
      <c r="R31883" s="142"/>
      <c r="S31883" s="139"/>
    </row>
    <row r="31884" spans="2:19" ht="15.75" customHeight="1" x14ac:dyDescent="0.25">
      <c r="B31884" s="106"/>
      <c r="C31884" s="106"/>
      <c r="D31884" s="139"/>
      <c r="P31884" s="142"/>
      <c r="Q31884" s="142"/>
      <c r="R31884" s="142"/>
      <c r="S31884" s="139"/>
    </row>
    <row r="31885" spans="2:19" ht="15.75" customHeight="1" x14ac:dyDescent="0.25">
      <c r="B31885" s="106"/>
      <c r="C31885" s="106"/>
      <c r="D31885" s="139"/>
      <c r="P31885" s="142"/>
      <c r="Q31885" s="142"/>
      <c r="R31885" s="142"/>
      <c r="S31885" s="139"/>
    </row>
    <row r="31886" spans="2:19" ht="15.75" customHeight="1" x14ac:dyDescent="0.25">
      <c r="B31886" s="106"/>
      <c r="C31886" s="106"/>
      <c r="D31886" s="139"/>
      <c r="P31886" s="142"/>
      <c r="Q31886" s="142"/>
      <c r="R31886" s="142"/>
      <c r="S31886" s="139"/>
    </row>
    <row r="31887" spans="2:19" ht="15.75" customHeight="1" x14ac:dyDescent="0.25">
      <c r="B31887" s="106"/>
      <c r="C31887" s="106"/>
      <c r="D31887" s="139"/>
      <c r="P31887" s="142"/>
      <c r="Q31887" s="142"/>
      <c r="R31887" s="142"/>
      <c r="S31887" s="139"/>
    </row>
    <row r="31888" spans="2:19" ht="15.75" customHeight="1" x14ac:dyDescent="0.25">
      <c r="B31888" s="106"/>
      <c r="C31888" s="106"/>
      <c r="D31888" s="139"/>
      <c r="P31888" s="142"/>
      <c r="Q31888" s="142"/>
      <c r="R31888" s="142"/>
      <c r="S31888" s="139"/>
    </row>
    <row r="31889" spans="2:19" ht="15.75" customHeight="1" x14ac:dyDescent="0.25">
      <c r="B31889" s="106"/>
      <c r="C31889" s="106"/>
      <c r="D31889" s="139"/>
      <c r="P31889" s="142"/>
      <c r="Q31889" s="142"/>
      <c r="R31889" s="142"/>
      <c r="S31889" s="139"/>
    </row>
    <row r="31890" spans="2:19" ht="15.75" customHeight="1" x14ac:dyDescent="0.25">
      <c r="B31890" s="106"/>
      <c r="C31890" s="106"/>
      <c r="D31890" s="139"/>
      <c r="P31890" s="142"/>
      <c r="Q31890" s="142"/>
      <c r="R31890" s="142"/>
      <c r="S31890" s="139"/>
    </row>
    <row r="31891" spans="2:19" ht="15.75" customHeight="1" x14ac:dyDescent="0.25">
      <c r="B31891" s="106"/>
      <c r="C31891" s="106"/>
      <c r="D31891" s="139"/>
      <c r="P31891" s="142"/>
      <c r="Q31891" s="142"/>
      <c r="R31891" s="142"/>
      <c r="S31891" s="139"/>
    </row>
    <row r="31892" spans="2:19" ht="15.75" customHeight="1" x14ac:dyDescent="0.25">
      <c r="B31892" s="106"/>
      <c r="C31892" s="106"/>
      <c r="D31892" s="139"/>
      <c r="P31892" s="142"/>
      <c r="Q31892" s="142"/>
      <c r="R31892" s="142"/>
      <c r="S31892" s="139"/>
    </row>
    <row r="31893" spans="2:19" ht="15.75" customHeight="1" x14ac:dyDescent="0.25">
      <c r="B31893" s="106"/>
      <c r="C31893" s="106"/>
      <c r="D31893" s="139"/>
      <c r="P31893" s="142"/>
      <c r="Q31893" s="142"/>
      <c r="R31893" s="142"/>
      <c r="S31893" s="139"/>
    </row>
    <row r="31894" spans="2:19" ht="15.75" customHeight="1" x14ac:dyDescent="0.25">
      <c r="B31894" s="106"/>
      <c r="C31894" s="106"/>
      <c r="D31894" s="139"/>
      <c r="P31894" s="142"/>
      <c r="Q31894" s="142"/>
      <c r="R31894" s="142"/>
      <c r="S31894" s="139"/>
    </row>
    <row r="31895" spans="2:19" ht="15.75" customHeight="1" x14ac:dyDescent="0.25">
      <c r="B31895" s="106"/>
      <c r="C31895" s="106"/>
      <c r="D31895" s="139"/>
      <c r="P31895" s="142"/>
      <c r="Q31895" s="142"/>
      <c r="R31895" s="142"/>
      <c r="S31895" s="139"/>
    </row>
    <row r="31896" spans="2:19" ht="15.75" customHeight="1" x14ac:dyDescent="0.25">
      <c r="B31896" s="106"/>
      <c r="C31896" s="106"/>
      <c r="D31896" s="139"/>
      <c r="P31896" s="142"/>
      <c r="Q31896" s="142"/>
      <c r="R31896" s="142"/>
      <c r="S31896" s="139"/>
    </row>
    <row r="31897" spans="2:19" ht="15.75" customHeight="1" x14ac:dyDescent="0.25">
      <c r="B31897" s="106"/>
      <c r="C31897" s="106"/>
      <c r="D31897" s="139"/>
      <c r="P31897" s="142"/>
      <c r="Q31897" s="142"/>
      <c r="R31897" s="142"/>
      <c r="S31897" s="139"/>
    </row>
    <row r="31898" spans="2:19" ht="15.75" customHeight="1" x14ac:dyDescent="0.25">
      <c r="B31898" s="106"/>
      <c r="C31898" s="106"/>
      <c r="D31898" s="139"/>
      <c r="P31898" s="142"/>
      <c r="Q31898" s="142"/>
      <c r="R31898" s="142"/>
      <c r="S31898" s="139"/>
    </row>
    <row r="31899" spans="2:19" ht="15.75" customHeight="1" x14ac:dyDescent="0.25">
      <c r="B31899" s="106"/>
      <c r="C31899" s="106"/>
      <c r="D31899" s="139"/>
      <c r="P31899" s="142"/>
      <c r="Q31899" s="142"/>
      <c r="R31899" s="142"/>
      <c r="S31899" s="139"/>
    </row>
    <row r="31900" spans="2:19" ht="15.75" customHeight="1" x14ac:dyDescent="0.25">
      <c r="B31900" s="106"/>
      <c r="C31900" s="106"/>
      <c r="D31900" s="139"/>
      <c r="P31900" s="142"/>
      <c r="Q31900" s="142"/>
      <c r="R31900" s="142"/>
      <c r="S31900" s="139"/>
    </row>
    <row r="31901" spans="2:19" ht="15.75" customHeight="1" x14ac:dyDescent="0.25">
      <c r="B31901" s="106"/>
      <c r="C31901" s="106"/>
      <c r="D31901" s="139"/>
      <c r="P31901" s="142"/>
      <c r="Q31901" s="142"/>
      <c r="R31901" s="142"/>
      <c r="S31901" s="139"/>
    </row>
    <row r="31902" spans="2:19" ht="15.75" customHeight="1" x14ac:dyDescent="0.25">
      <c r="B31902" s="106"/>
      <c r="C31902" s="106"/>
      <c r="D31902" s="139"/>
      <c r="P31902" s="142"/>
      <c r="Q31902" s="142"/>
      <c r="R31902" s="142"/>
      <c r="S31902" s="139"/>
    </row>
    <row r="31903" spans="2:19" ht="15.75" customHeight="1" x14ac:dyDescent="0.25">
      <c r="B31903" s="106"/>
      <c r="C31903" s="106"/>
      <c r="D31903" s="139"/>
      <c r="P31903" s="142"/>
      <c r="Q31903" s="142"/>
      <c r="R31903" s="142"/>
      <c r="S31903" s="139"/>
    </row>
    <row r="31904" spans="2:19" ht="15.75" customHeight="1" x14ac:dyDescent="0.25">
      <c r="B31904" s="106"/>
      <c r="C31904" s="106"/>
      <c r="D31904" s="139"/>
      <c r="P31904" s="142"/>
      <c r="Q31904" s="142"/>
      <c r="R31904" s="142"/>
      <c r="S31904" s="139"/>
    </row>
    <row r="31905" spans="2:19" ht="15.75" customHeight="1" x14ac:dyDescent="0.25">
      <c r="B31905" s="106"/>
      <c r="C31905" s="106"/>
      <c r="D31905" s="139"/>
      <c r="P31905" s="142"/>
      <c r="Q31905" s="142"/>
      <c r="R31905" s="142"/>
      <c r="S31905" s="139"/>
    </row>
    <row r="31906" spans="2:19" ht="15.75" customHeight="1" x14ac:dyDescent="0.25">
      <c r="B31906" s="106"/>
      <c r="C31906" s="106"/>
      <c r="D31906" s="139"/>
      <c r="P31906" s="142"/>
      <c r="Q31906" s="142"/>
      <c r="R31906" s="142"/>
      <c r="S31906" s="139"/>
    </row>
    <row r="31907" spans="2:19" ht="15.75" customHeight="1" x14ac:dyDescent="0.25">
      <c r="B31907" s="106"/>
      <c r="C31907" s="106"/>
      <c r="D31907" s="139"/>
      <c r="P31907" s="142"/>
      <c r="Q31907" s="142"/>
      <c r="R31907" s="142"/>
      <c r="S31907" s="139"/>
    </row>
    <row r="31908" spans="2:19" ht="15.75" customHeight="1" x14ac:dyDescent="0.25">
      <c r="B31908" s="106"/>
      <c r="C31908" s="106"/>
      <c r="D31908" s="139"/>
      <c r="P31908" s="142"/>
      <c r="Q31908" s="142"/>
      <c r="R31908" s="142"/>
      <c r="S31908" s="139"/>
    </row>
    <row r="31909" spans="2:19" ht="15.75" customHeight="1" x14ac:dyDescent="0.25">
      <c r="B31909" s="106"/>
      <c r="C31909" s="106"/>
      <c r="D31909" s="139"/>
      <c r="P31909" s="142"/>
      <c r="Q31909" s="142"/>
      <c r="R31909" s="142"/>
      <c r="S31909" s="139"/>
    </row>
    <row r="31910" spans="2:19" ht="15.75" customHeight="1" x14ac:dyDescent="0.25">
      <c r="B31910" s="106"/>
      <c r="C31910" s="106"/>
      <c r="D31910" s="139"/>
      <c r="P31910" s="142"/>
      <c r="Q31910" s="142"/>
      <c r="R31910" s="142"/>
      <c r="S31910" s="139"/>
    </row>
    <row r="31911" spans="2:19" ht="15.75" customHeight="1" x14ac:dyDescent="0.25">
      <c r="B31911" s="106"/>
      <c r="C31911" s="106"/>
      <c r="D31911" s="139"/>
      <c r="P31911" s="142"/>
      <c r="Q31911" s="142"/>
      <c r="R31911" s="142"/>
      <c r="S31911" s="139"/>
    </row>
    <row r="31912" spans="2:19" ht="15.75" customHeight="1" x14ac:dyDescent="0.25">
      <c r="B31912" s="106"/>
      <c r="C31912" s="106"/>
      <c r="D31912" s="139"/>
      <c r="P31912" s="142"/>
      <c r="Q31912" s="142"/>
      <c r="R31912" s="142"/>
      <c r="S31912" s="139"/>
    </row>
    <row r="31913" spans="2:19" ht="15.75" customHeight="1" x14ac:dyDescent="0.25">
      <c r="B31913" s="106"/>
      <c r="C31913" s="106"/>
      <c r="D31913" s="139"/>
      <c r="P31913" s="142"/>
      <c r="Q31913" s="142"/>
      <c r="R31913" s="142"/>
      <c r="S31913" s="139"/>
    </row>
    <row r="31914" spans="2:19" ht="15.75" customHeight="1" x14ac:dyDescent="0.25">
      <c r="B31914" s="106"/>
      <c r="C31914" s="106"/>
      <c r="D31914" s="139"/>
      <c r="P31914" s="142"/>
      <c r="Q31914" s="142"/>
      <c r="R31914" s="142"/>
      <c r="S31914" s="139"/>
    </row>
    <row r="31915" spans="2:19" ht="15.75" customHeight="1" x14ac:dyDescent="0.25">
      <c r="B31915" s="106"/>
      <c r="C31915" s="106"/>
      <c r="D31915" s="139"/>
      <c r="P31915" s="142"/>
      <c r="Q31915" s="142"/>
      <c r="R31915" s="142"/>
      <c r="S31915" s="139"/>
    </row>
    <row r="31916" spans="2:19" ht="15.75" customHeight="1" x14ac:dyDescent="0.25">
      <c r="B31916" s="106"/>
      <c r="C31916" s="106"/>
      <c r="D31916" s="139"/>
      <c r="P31916" s="142"/>
      <c r="Q31916" s="142"/>
      <c r="R31916" s="142"/>
      <c r="S31916" s="139"/>
    </row>
    <row r="31917" spans="2:19" ht="15.75" customHeight="1" x14ac:dyDescent="0.25">
      <c r="B31917" s="106"/>
      <c r="C31917" s="106"/>
      <c r="D31917" s="139"/>
      <c r="P31917" s="142"/>
      <c r="Q31917" s="142"/>
      <c r="R31917" s="142"/>
      <c r="S31917" s="139"/>
    </row>
    <row r="31918" spans="2:19" ht="15.75" customHeight="1" x14ac:dyDescent="0.25">
      <c r="B31918" s="106"/>
      <c r="C31918" s="106"/>
      <c r="D31918" s="139"/>
      <c r="P31918" s="142"/>
      <c r="Q31918" s="142"/>
      <c r="R31918" s="142"/>
      <c r="S31918" s="139"/>
    </row>
    <row r="31919" spans="2:19" ht="15.75" customHeight="1" x14ac:dyDescent="0.25">
      <c r="B31919" s="106"/>
      <c r="C31919" s="106"/>
      <c r="D31919" s="139"/>
      <c r="P31919" s="142"/>
      <c r="Q31919" s="142"/>
      <c r="R31919" s="142"/>
      <c r="S31919" s="139"/>
    </row>
    <row r="31920" spans="2:19" ht="15.75" customHeight="1" x14ac:dyDescent="0.25">
      <c r="B31920" s="106"/>
      <c r="C31920" s="106"/>
      <c r="D31920" s="139"/>
      <c r="P31920" s="142"/>
      <c r="Q31920" s="142"/>
      <c r="R31920" s="142"/>
      <c r="S31920" s="139"/>
    </row>
    <row r="31921" spans="2:19" ht="15.75" customHeight="1" x14ac:dyDescent="0.25">
      <c r="B31921" s="106"/>
      <c r="C31921" s="106"/>
      <c r="D31921" s="139"/>
      <c r="P31921" s="142"/>
      <c r="Q31921" s="142"/>
      <c r="R31921" s="142"/>
      <c r="S31921" s="139"/>
    </row>
    <row r="31922" spans="2:19" ht="15.75" customHeight="1" x14ac:dyDescent="0.25">
      <c r="B31922" s="106"/>
      <c r="C31922" s="106"/>
      <c r="D31922" s="139"/>
      <c r="P31922" s="142"/>
      <c r="Q31922" s="142"/>
      <c r="R31922" s="142"/>
      <c r="S31922" s="139"/>
    </row>
    <row r="31923" spans="2:19" ht="15.75" customHeight="1" x14ac:dyDescent="0.25">
      <c r="B31923" s="106"/>
      <c r="C31923" s="106"/>
      <c r="D31923" s="139"/>
      <c r="P31923" s="142"/>
      <c r="Q31923" s="142"/>
      <c r="R31923" s="142"/>
      <c r="S31923" s="139"/>
    </row>
    <row r="31924" spans="2:19" ht="15.75" customHeight="1" x14ac:dyDescent="0.25">
      <c r="B31924" s="106"/>
      <c r="C31924" s="106"/>
      <c r="D31924" s="139"/>
      <c r="P31924" s="142"/>
      <c r="Q31924" s="142"/>
      <c r="R31924" s="142"/>
      <c r="S31924" s="139"/>
    </row>
    <row r="31925" spans="2:19" ht="15.75" customHeight="1" x14ac:dyDescent="0.25">
      <c r="B31925" s="106"/>
      <c r="C31925" s="106"/>
      <c r="D31925" s="139"/>
      <c r="P31925" s="142"/>
      <c r="Q31925" s="142"/>
      <c r="R31925" s="142"/>
      <c r="S31925" s="139"/>
    </row>
    <row r="31926" spans="2:19" ht="15.75" customHeight="1" x14ac:dyDescent="0.25">
      <c r="B31926" s="106"/>
      <c r="C31926" s="106"/>
      <c r="D31926" s="139"/>
      <c r="P31926" s="142"/>
      <c r="Q31926" s="142"/>
      <c r="R31926" s="142"/>
      <c r="S31926" s="139"/>
    </row>
    <row r="31927" spans="2:19" ht="15.75" customHeight="1" x14ac:dyDescent="0.25">
      <c r="B31927" s="106"/>
      <c r="C31927" s="106"/>
      <c r="D31927" s="139"/>
      <c r="P31927" s="142"/>
      <c r="Q31927" s="142"/>
      <c r="R31927" s="142"/>
      <c r="S31927" s="139"/>
    </row>
    <row r="31928" spans="2:19" ht="15.75" customHeight="1" x14ac:dyDescent="0.25">
      <c r="B31928" s="106"/>
      <c r="C31928" s="106"/>
      <c r="D31928" s="139"/>
      <c r="P31928" s="142"/>
      <c r="Q31928" s="142"/>
      <c r="R31928" s="142"/>
      <c r="S31928" s="139"/>
    </row>
    <row r="31929" spans="2:19" ht="15.75" customHeight="1" x14ac:dyDescent="0.25">
      <c r="B31929" s="106"/>
      <c r="C31929" s="106"/>
      <c r="D31929" s="139"/>
      <c r="P31929" s="142"/>
      <c r="Q31929" s="142"/>
      <c r="R31929" s="142"/>
      <c r="S31929" s="139"/>
    </row>
    <row r="31930" spans="2:19" ht="15.75" customHeight="1" x14ac:dyDescent="0.25">
      <c r="B31930" s="106"/>
      <c r="C31930" s="106"/>
      <c r="D31930" s="139"/>
      <c r="P31930" s="142"/>
      <c r="Q31930" s="142"/>
      <c r="R31930" s="142"/>
      <c r="S31930" s="139"/>
    </row>
    <row r="31931" spans="2:19" ht="15.75" customHeight="1" x14ac:dyDescent="0.25">
      <c r="B31931" s="106"/>
      <c r="C31931" s="106"/>
      <c r="D31931" s="139"/>
      <c r="P31931" s="142"/>
      <c r="Q31931" s="142"/>
      <c r="R31931" s="142"/>
      <c r="S31931" s="139"/>
    </row>
    <row r="31932" spans="2:19" ht="15.75" customHeight="1" x14ac:dyDescent="0.25">
      <c r="B31932" s="106"/>
      <c r="C31932" s="106"/>
      <c r="D31932" s="139"/>
      <c r="P31932" s="142"/>
      <c r="Q31932" s="142"/>
      <c r="R31932" s="142"/>
      <c r="S31932" s="139"/>
    </row>
    <row r="31933" spans="2:19" ht="15.75" customHeight="1" x14ac:dyDescent="0.25">
      <c r="B31933" s="106"/>
      <c r="C31933" s="106"/>
      <c r="D31933" s="139"/>
      <c r="P31933" s="142"/>
      <c r="Q31933" s="142"/>
      <c r="R31933" s="142"/>
      <c r="S31933" s="139"/>
    </row>
    <row r="31934" spans="2:19" ht="15.75" customHeight="1" x14ac:dyDescent="0.25">
      <c r="B31934" s="106"/>
      <c r="C31934" s="106"/>
      <c r="D31934" s="139"/>
      <c r="P31934" s="142"/>
      <c r="Q31934" s="142"/>
      <c r="R31934" s="142"/>
      <c r="S31934" s="139"/>
    </row>
    <row r="31935" spans="2:19" ht="15.75" customHeight="1" x14ac:dyDescent="0.25">
      <c r="B31935" s="106"/>
      <c r="C31935" s="106"/>
      <c r="D31935" s="139"/>
      <c r="P31935" s="142"/>
      <c r="Q31935" s="142"/>
      <c r="R31935" s="142"/>
      <c r="S31935" s="139"/>
    </row>
    <row r="31936" spans="2:19" ht="15.75" customHeight="1" x14ac:dyDescent="0.25">
      <c r="B31936" s="106"/>
      <c r="C31936" s="106"/>
      <c r="D31936" s="139"/>
      <c r="P31936" s="142"/>
      <c r="Q31936" s="142"/>
      <c r="R31936" s="142"/>
      <c r="S31936" s="139"/>
    </row>
    <row r="31937" spans="2:19" ht="15.75" customHeight="1" x14ac:dyDescent="0.25">
      <c r="B31937" s="106"/>
      <c r="C31937" s="106"/>
      <c r="D31937" s="139"/>
      <c r="P31937" s="142"/>
      <c r="Q31937" s="142"/>
      <c r="R31937" s="142"/>
      <c r="S31937" s="139"/>
    </row>
    <row r="31938" spans="2:19" ht="15.75" customHeight="1" x14ac:dyDescent="0.25">
      <c r="B31938" s="106"/>
      <c r="C31938" s="106"/>
      <c r="D31938" s="139"/>
      <c r="P31938" s="142"/>
      <c r="Q31938" s="142"/>
      <c r="R31938" s="142"/>
      <c r="S31938" s="139"/>
    </row>
    <row r="31939" spans="2:19" ht="15.75" customHeight="1" x14ac:dyDescent="0.25">
      <c r="B31939" s="106"/>
      <c r="C31939" s="106"/>
      <c r="D31939" s="139"/>
      <c r="P31939" s="142"/>
      <c r="Q31939" s="142"/>
      <c r="R31939" s="142"/>
      <c r="S31939" s="139"/>
    </row>
    <row r="31940" spans="2:19" ht="15.75" customHeight="1" x14ac:dyDescent="0.25">
      <c r="B31940" s="106"/>
      <c r="C31940" s="106"/>
      <c r="D31940" s="139"/>
      <c r="P31940" s="142"/>
      <c r="Q31940" s="142"/>
      <c r="R31940" s="142"/>
      <c r="S31940" s="139"/>
    </row>
    <row r="31941" spans="2:19" ht="15.75" customHeight="1" x14ac:dyDescent="0.25">
      <c r="B31941" s="106"/>
      <c r="C31941" s="106"/>
      <c r="D31941" s="139"/>
      <c r="P31941" s="142"/>
      <c r="Q31941" s="142"/>
      <c r="R31941" s="142"/>
      <c r="S31941" s="139"/>
    </row>
    <row r="31942" spans="2:19" ht="15.75" customHeight="1" x14ac:dyDescent="0.25">
      <c r="B31942" s="106"/>
      <c r="C31942" s="106"/>
      <c r="D31942" s="139"/>
      <c r="P31942" s="142"/>
      <c r="Q31942" s="142"/>
      <c r="R31942" s="142"/>
      <c r="S31942" s="139"/>
    </row>
    <row r="31943" spans="2:19" ht="15.75" customHeight="1" x14ac:dyDescent="0.25">
      <c r="B31943" s="106"/>
      <c r="C31943" s="106"/>
      <c r="D31943" s="139"/>
      <c r="P31943" s="142"/>
      <c r="Q31943" s="142"/>
      <c r="R31943" s="142"/>
      <c r="S31943" s="139"/>
    </row>
    <row r="31944" spans="2:19" ht="15.75" customHeight="1" x14ac:dyDescent="0.25">
      <c r="B31944" s="106"/>
      <c r="C31944" s="106"/>
      <c r="D31944" s="139"/>
      <c r="P31944" s="142"/>
      <c r="Q31944" s="142"/>
      <c r="R31944" s="142"/>
      <c r="S31944" s="139"/>
    </row>
    <row r="31945" spans="2:19" ht="15.75" customHeight="1" x14ac:dyDescent="0.25">
      <c r="B31945" s="106"/>
      <c r="C31945" s="106"/>
      <c r="D31945" s="139"/>
      <c r="P31945" s="142"/>
      <c r="Q31945" s="142"/>
      <c r="R31945" s="142"/>
      <c r="S31945" s="139"/>
    </row>
    <row r="31946" spans="2:19" ht="15.75" customHeight="1" x14ac:dyDescent="0.25">
      <c r="B31946" s="106"/>
      <c r="C31946" s="106"/>
      <c r="D31946" s="139"/>
      <c r="P31946" s="142"/>
      <c r="Q31946" s="142"/>
      <c r="R31946" s="142"/>
      <c r="S31946" s="139"/>
    </row>
    <row r="31947" spans="2:19" ht="15.75" customHeight="1" x14ac:dyDescent="0.25">
      <c r="B31947" s="106"/>
      <c r="C31947" s="106"/>
      <c r="D31947" s="139"/>
      <c r="P31947" s="142"/>
      <c r="Q31947" s="142"/>
      <c r="R31947" s="142"/>
      <c r="S31947" s="139"/>
    </row>
    <row r="31948" spans="2:19" ht="15.75" customHeight="1" x14ac:dyDescent="0.25">
      <c r="B31948" s="106"/>
      <c r="C31948" s="106"/>
      <c r="D31948" s="139"/>
      <c r="P31948" s="142"/>
      <c r="Q31948" s="142"/>
      <c r="R31948" s="142"/>
      <c r="S31948" s="139"/>
    </row>
    <row r="31949" spans="2:19" ht="15.75" customHeight="1" x14ac:dyDescent="0.25">
      <c r="B31949" s="106"/>
      <c r="C31949" s="106"/>
      <c r="D31949" s="139"/>
      <c r="P31949" s="142"/>
      <c r="Q31949" s="142"/>
      <c r="R31949" s="142"/>
      <c r="S31949" s="139"/>
    </row>
    <row r="31950" spans="2:19" ht="15.75" customHeight="1" x14ac:dyDescent="0.25">
      <c r="B31950" s="106"/>
      <c r="C31950" s="106"/>
      <c r="D31950" s="139"/>
      <c r="P31950" s="142"/>
      <c r="Q31950" s="142"/>
      <c r="R31950" s="142"/>
      <c r="S31950" s="139"/>
    </row>
    <row r="31951" spans="2:19" ht="15.75" customHeight="1" x14ac:dyDescent="0.25">
      <c r="B31951" s="106"/>
      <c r="C31951" s="106"/>
      <c r="D31951" s="139"/>
      <c r="P31951" s="142"/>
      <c r="Q31951" s="142"/>
      <c r="R31951" s="142"/>
      <c r="S31951" s="139"/>
    </row>
    <row r="31952" spans="2:19" ht="15.75" customHeight="1" x14ac:dyDescent="0.25">
      <c r="B31952" s="106"/>
      <c r="C31952" s="106"/>
      <c r="D31952" s="139"/>
      <c r="P31952" s="142"/>
      <c r="Q31952" s="142"/>
      <c r="R31952" s="142"/>
      <c r="S31952" s="139"/>
    </row>
    <row r="31953" spans="2:19" ht="15.75" customHeight="1" x14ac:dyDescent="0.25">
      <c r="B31953" s="106"/>
      <c r="C31953" s="106"/>
      <c r="D31953" s="139"/>
      <c r="P31953" s="142"/>
      <c r="Q31953" s="142"/>
      <c r="R31953" s="142"/>
      <c r="S31953" s="139"/>
    </row>
    <row r="31954" spans="2:19" ht="15.75" customHeight="1" x14ac:dyDescent="0.25">
      <c r="B31954" s="106"/>
      <c r="C31954" s="106"/>
      <c r="D31954" s="139"/>
      <c r="P31954" s="142"/>
      <c r="Q31954" s="142"/>
      <c r="R31954" s="142"/>
      <c r="S31954" s="139"/>
    </row>
    <row r="31955" spans="2:19" ht="15.75" customHeight="1" x14ac:dyDescent="0.25">
      <c r="B31955" s="106"/>
      <c r="C31955" s="106"/>
      <c r="D31955" s="139"/>
      <c r="P31955" s="142"/>
      <c r="Q31955" s="142"/>
      <c r="R31955" s="142"/>
      <c r="S31955" s="139"/>
    </row>
    <row r="31956" spans="2:19" ht="15.75" customHeight="1" x14ac:dyDescent="0.25">
      <c r="B31956" s="106"/>
      <c r="C31956" s="106"/>
      <c r="D31956" s="139"/>
      <c r="P31956" s="142"/>
      <c r="Q31956" s="142"/>
      <c r="R31956" s="142"/>
      <c r="S31956" s="139"/>
    </row>
    <row r="31957" spans="2:19" ht="15.75" customHeight="1" x14ac:dyDescent="0.25">
      <c r="B31957" s="106"/>
      <c r="C31957" s="106"/>
      <c r="D31957" s="139"/>
      <c r="P31957" s="142"/>
      <c r="Q31957" s="142"/>
      <c r="R31957" s="142"/>
      <c r="S31957" s="139"/>
    </row>
    <row r="31958" spans="2:19" ht="15.75" customHeight="1" x14ac:dyDescent="0.25">
      <c r="B31958" s="106"/>
      <c r="C31958" s="106"/>
      <c r="D31958" s="139"/>
      <c r="P31958" s="142"/>
      <c r="Q31958" s="142"/>
      <c r="R31958" s="142"/>
      <c r="S31958" s="139"/>
    </row>
    <row r="31959" spans="2:19" ht="15.75" customHeight="1" x14ac:dyDescent="0.25">
      <c r="B31959" s="106"/>
      <c r="C31959" s="106"/>
      <c r="D31959" s="139"/>
      <c r="P31959" s="142"/>
      <c r="Q31959" s="142"/>
      <c r="R31959" s="142"/>
      <c r="S31959" s="139"/>
    </row>
    <row r="31960" spans="2:19" ht="15.75" customHeight="1" x14ac:dyDescent="0.25">
      <c r="B31960" s="106"/>
      <c r="C31960" s="106"/>
      <c r="D31960" s="139"/>
      <c r="P31960" s="142"/>
      <c r="Q31960" s="142"/>
      <c r="R31960" s="142"/>
      <c r="S31960" s="139"/>
    </row>
    <row r="31961" spans="2:19" ht="15.75" customHeight="1" x14ac:dyDescent="0.25">
      <c r="B31961" s="106"/>
      <c r="C31961" s="106"/>
      <c r="D31961" s="139"/>
      <c r="P31961" s="142"/>
      <c r="Q31961" s="142"/>
      <c r="R31961" s="142"/>
      <c r="S31961" s="139"/>
    </row>
    <row r="31962" spans="2:19" ht="15.75" customHeight="1" x14ac:dyDescent="0.25">
      <c r="B31962" s="106"/>
      <c r="C31962" s="106"/>
      <c r="D31962" s="139"/>
      <c r="P31962" s="142"/>
      <c r="Q31962" s="142"/>
      <c r="R31962" s="142"/>
      <c r="S31962" s="139"/>
    </row>
    <row r="31963" spans="2:19" ht="15.75" customHeight="1" x14ac:dyDescent="0.25">
      <c r="B31963" s="106"/>
      <c r="C31963" s="106"/>
      <c r="D31963" s="139"/>
      <c r="P31963" s="142"/>
      <c r="Q31963" s="142"/>
      <c r="R31963" s="142"/>
      <c r="S31963" s="139"/>
    </row>
    <row r="31964" spans="2:19" ht="15.75" customHeight="1" x14ac:dyDescent="0.25">
      <c r="B31964" s="106"/>
      <c r="C31964" s="106"/>
      <c r="D31964" s="139"/>
      <c r="P31964" s="142"/>
      <c r="Q31964" s="142"/>
      <c r="R31964" s="142"/>
      <c r="S31964" s="139"/>
    </row>
    <row r="31965" spans="2:19" ht="15.75" customHeight="1" x14ac:dyDescent="0.25">
      <c r="B31965" s="106"/>
      <c r="C31965" s="106"/>
      <c r="D31965" s="139"/>
      <c r="P31965" s="142"/>
      <c r="Q31965" s="142"/>
      <c r="R31965" s="142"/>
      <c r="S31965" s="139"/>
    </row>
    <row r="31966" spans="2:19" ht="15.75" customHeight="1" x14ac:dyDescent="0.25">
      <c r="B31966" s="106"/>
      <c r="C31966" s="106"/>
      <c r="D31966" s="139"/>
      <c r="P31966" s="142"/>
      <c r="Q31966" s="142"/>
      <c r="R31966" s="142"/>
      <c r="S31966" s="139"/>
    </row>
    <row r="31967" spans="2:19" ht="15.75" customHeight="1" x14ac:dyDescent="0.25">
      <c r="B31967" s="106"/>
      <c r="C31967" s="106"/>
      <c r="D31967" s="139"/>
      <c r="P31967" s="142"/>
      <c r="Q31967" s="142"/>
      <c r="R31967" s="142"/>
      <c r="S31967" s="139"/>
    </row>
    <row r="31968" spans="2:19" ht="15.75" customHeight="1" x14ac:dyDescent="0.25">
      <c r="B31968" s="106"/>
      <c r="C31968" s="106"/>
      <c r="D31968" s="139"/>
      <c r="P31968" s="142"/>
      <c r="Q31968" s="142"/>
      <c r="R31968" s="142"/>
      <c r="S31968" s="139"/>
    </row>
    <row r="31969" spans="2:19" ht="15.75" customHeight="1" x14ac:dyDescent="0.25">
      <c r="B31969" s="106"/>
      <c r="C31969" s="106"/>
      <c r="D31969" s="139"/>
      <c r="P31969" s="142"/>
      <c r="Q31969" s="142"/>
      <c r="R31969" s="142"/>
      <c r="S31969" s="139"/>
    </row>
    <row r="31970" spans="2:19" ht="15.75" customHeight="1" x14ac:dyDescent="0.25">
      <c r="B31970" s="106"/>
      <c r="C31970" s="106"/>
      <c r="D31970" s="139"/>
      <c r="P31970" s="142"/>
      <c r="Q31970" s="142"/>
      <c r="R31970" s="142"/>
      <c r="S31970" s="139"/>
    </row>
    <row r="31971" spans="2:19" ht="15.75" customHeight="1" x14ac:dyDescent="0.25">
      <c r="B31971" s="106"/>
      <c r="C31971" s="106"/>
      <c r="D31971" s="139"/>
      <c r="P31971" s="142"/>
      <c r="Q31971" s="142"/>
      <c r="R31971" s="142"/>
      <c r="S31971" s="139"/>
    </row>
    <row r="31972" spans="2:19" ht="15.75" customHeight="1" x14ac:dyDescent="0.25">
      <c r="B31972" s="106"/>
      <c r="C31972" s="106"/>
      <c r="D31972" s="139"/>
      <c r="P31972" s="142"/>
      <c r="Q31972" s="142"/>
      <c r="R31972" s="142"/>
      <c r="S31972" s="139"/>
    </row>
    <row r="31973" spans="2:19" ht="15.75" customHeight="1" x14ac:dyDescent="0.25">
      <c r="B31973" s="106"/>
      <c r="C31973" s="106"/>
      <c r="D31973" s="139"/>
      <c r="P31973" s="142"/>
      <c r="Q31973" s="142"/>
      <c r="R31973" s="142"/>
      <c r="S31973" s="139"/>
    </row>
    <row r="31974" spans="2:19" ht="15.75" customHeight="1" x14ac:dyDescent="0.25">
      <c r="B31974" s="106"/>
      <c r="C31974" s="106"/>
      <c r="D31974" s="139"/>
      <c r="P31974" s="142"/>
      <c r="Q31974" s="142"/>
      <c r="R31974" s="142"/>
      <c r="S31974" s="139"/>
    </row>
    <row r="31975" spans="2:19" ht="15.75" customHeight="1" x14ac:dyDescent="0.25">
      <c r="B31975" s="106"/>
      <c r="C31975" s="106"/>
      <c r="D31975" s="139"/>
      <c r="P31975" s="142"/>
      <c r="Q31975" s="142"/>
      <c r="R31975" s="142"/>
      <c r="S31975" s="139"/>
    </row>
    <row r="31976" spans="2:19" ht="15.75" customHeight="1" x14ac:dyDescent="0.25">
      <c r="B31976" s="106"/>
      <c r="C31976" s="106"/>
      <c r="D31976" s="139"/>
      <c r="P31976" s="142"/>
      <c r="Q31976" s="142"/>
      <c r="R31976" s="142"/>
      <c r="S31976" s="139"/>
    </row>
    <row r="31977" spans="2:19" ht="15.75" customHeight="1" x14ac:dyDescent="0.25">
      <c r="B31977" s="106"/>
      <c r="C31977" s="106"/>
      <c r="D31977" s="139"/>
      <c r="P31977" s="142"/>
      <c r="Q31977" s="142"/>
      <c r="R31977" s="142"/>
      <c r="S31977" s="139"/>
    </row>
    <row r="31978" spans="2:19" ht="15.75" customHeight="1" x14ac:dyDescent="0.25">
      <c r="B31978" s="106"/>
      <c r="C31978" s="106"/>
      <c r="D31978" s="139"/>
      <c r="P31978" s="142"/>
      <c r="Q31978" s="142"/>
      <c r="R31978" s="142"/>
      <c r="S31978" s="139"/>
    </row>
    <row r="31979" spans="2:19" ht="15.75" customHeight="1" x14ac:dyDescent="0.25">
      <c r="B31979" s="106"/>
      <c r="C31979" s="106"/>
      <c r="D31979" s="139"/>
      <c r="P31979" s="142"/>
      <c r="Q31979" s="142"/>
      <c r="R31979" s="142"/>
      <c r="S31979" s="139"/>
    </row>
    <row r="31980" spans="2:19" ht="15.75" customHeight="1" x14ac:dyDescent="0.25">
      <c r="B31980" s="106"/>
      <c r="C31980" s="106"/>
      <c r="D31980" s="139"/>
      <c r="P31980" s="142"/>
      <c r="Q31980" s="142"/>
      <c r="R31980" s="142"/>
      <c r="S31980" s="139"/>
    </row>
    <row r="31981" spans="2:19" ht="15.75" customHeight="1" x14ac:dyDescent="0.25">
      <c r="B31981" s="106"/>
      <c r="C31981" s="106"/>
      <c r="D31981" s="139"/>
      <c r="P31981" s="142"/>
      <c r="Q31981" s="142"/>
      <c r="R31981" s="142"/>
      <c r="S31981" s="139"/>
    </row>
    <row r="31982" spans="2:19" ht="15.75" customHeight="1" x14ac:dyDescent="0.25">
      <c r="B31982" s="106"/>
      <c r="C31982" s="106"/>
      <c r="D31982" s="139"/>
      <c r="P31982" s="142"/>
      <c r="Q31982" s="142"/>
      <c r="R31982" s="142"/>
      <c r="S31982" s="139"/>
    </row>
    <row r="31983" spans="2:19" ht="15.75" customHeight="1" x14ac:dyDescent="0.25">
      <c r="B31983" s="106"/>
      <c r="C31983" s="106"/>
      <c r="D31983" s="139"/>
      <c r="P31983" s="142"/>
      <c r="Q31983" s="142"/>
      <c r="R31983" s="142"/>
      <c r="S31983" s="139"/>
    </row>
    <row r="31984" spans="2:19" ht="15.75" customHeight="1" x14ac:dyDescent="0.25">
      <c r="B31984" s="106"/>
      <c r="C31984" s="106"/>
      <c r="D31984" s="139"/>
      <c r="P31984" s="142"/>
      <c r="Q31984" s="142"/>
      <c r="R31984" s="142"/>
      <c r="S31984" s="139"/>
    </row>
    <row r="31985" spans="2:19" ht="15.75" customHeight="1" x14ac:dyDescent="0.25">
      <c r="B31985" s="106"/>
      <c r="C31985" s="106"/>
      <c r="D31985" s="139"/>
      <c r="P31985" s="142"/>
      <c r="Q31985" s="142"/>
      <c r="R31985" s="142"/>
      <c r="S31985" s="139"/>
    </row>
    <row r="31986" spans="2:19" ht="15.75" customHeight="1" x14ac:dyDescent="0.25">
      <c r="B31986" s="106"/>
      <c r="C31986" s="106"/>
      <c r="D31986" s="139"/>
      <c r="P31986" s="142"/>
      <c r="Q31986" s="142"/>
      <c r="R31986" s="142"/>
      <c r="S31986" s="139"/>
    </row>
    <row r="31987" spans="2:19" ht="15.75" customHeight="1" x14ac:dyDescent="0.25">
      <c r="B31987" s="106"/>
      <c r="C31987" s="106"/>
      <c r="D31987" s="139"/>
      <c r="P31987" s="142"/>
      <c r="Q31987" s="142"/>
      <c r="R31987" s="142"/>
      <c r="S31987" s="139"/>
    </row>
    <row r="31988" spans="2:19" ht="15.75" customHeight="1" x14ac:dyDescent="0.25">
      <c r="B31988" s="106"/>
      <c r="C31988" s="106"/>
      <c r="D31988" s="139"/>
      <c r="P31988" s="142"/>
      <c r="Q31988" s="142"/>
      <c r="R31988" s="142"/>
      <c r="S31988" s="139"/>
    </row>
    <row r="31989" spans="2:19" ht="15.75" customHeight="1" x14ac:dyDescent="0.25">
      <c r="B31989" s="106"/>
      <c r="C31989" s="106"/>
      <c r="D31989" s="139"/>
      <c r="P31989" s="142"/>
      <c r="Q31989" s="142"/>
      <c r="R31989" s="142"/>
      <c r="S31989" s="139"/>
    </row>
    <row r="31990" spans="2:19" ht="15.75" customHeight="1" x14ac:dyDescent="0.25">
      <c r="B31990" s="106"/>
      <c r="C31990" s="106"/>
      <c r="D31990" s="139"/>
      <c r="P31990" s="142"/>
      <c r="Q31990" s="142"/>
      <c r="R31990" s="142"/>
      <c r="S31990" s="139"/>
    </row>
    <row r="31991" spans="2:19" ht="15.75" customHeight="1" x14ac:dyDescent="0.25">
      <c r="B31991" s="106"/>
      <c r="C31991" s="106"/>
      <c r="D31991" s="139"/>
      <c r="P31991" s="142"/>
      <c r="Q31991" s="142"/>
      <c r="R31991" s="142"/>
      <c r="S31991" s="139"/>
    </row>
    <row r="31992" spans="2:19" ht="15.75" customHeight="1" x14ac:dyDescent="0.25">
      <c r="B31992" s="106"/>
      <c r="C31992" s="106"/>
      <c r="D31992" s="139"/>
      <c r="P31992" s="142"/>
      <c r="Q31992" s="142"/>
      <c r="R31992" s="142"/>
      <c r="S31992" s="139"/>
    </row>
    <row r="31993" spans="2:19" ht="15.75" customHeight="1" x14ac:dyDescent="0.25">
      <c r="B31993" s="106"/>
      <c r="C31993" s="106"/>
      <c r="D31993" s="139"/>
      <c r="P31993" s="142"/>
      <c r="Q31993" s="142"/>
      <c r="R31993" s="142"/>
      <c r="S31993" s="139"/>
    </row>
    <row r="31994" spans="2:19" ht="15.75" customHeight="1" x14ac:dyDescent="0.25">
      <c r="B31994" s="106"/>
      <c r="C31994" s="106"/>
      <c r="D31994" s="139"/>
      <c r="P31994" s="142"/>
      <c r="Q31994" s="142"/>
      <c r="R31994" s="142"/>
      <c r="S31994" s="139"/>
    </row>
    <row r="31995" spans="2:19" ht="15.75" customHeight="1" x14ac:dyDescent="0.25">
      <c r="B31995" s="106"/>
      <c r="C31995" s="106"/>
      <c r="D31995" s="139"/>
      <c r="P31995" s="142"/>
      <c r="Q31995" s="142"/>
      <c r="R31995" s="142"/>
      <c r="S31995" s="139"/>
    </row>
    <row r="31996" spans="2:19" ht="15.75" customHeight="1" x14ac:dyDescent="0.25">
      <c r="B31996" s="106"/>
      <c r="C31996" s="106"/>
      <c r="D31996" s="139"/>
      <c r="P31996" s="142"/>
      <c r="Q31996" s="142"/>
      <c r="R31996" s="142"/>
      <c r="S31996" s="139"/>
    </row>
    <row r="31997" spans="2:19" ht="15.75" customHeight="1" x14ac:dyDescent="0.25">
      <c r="B31997" s="106"/>
      <c r="C31997" s="106"/>
      <c r="D31997" s="139"/>
      <c r="P31997" s="142"/>
      <c r="Q31997" s="142"/>
      <c r="R31997" s="142"/>
      <c r="S31997" s="139"/>
    </row>
    <row r="31998" spans="2:19" ht="15.75" customHeight="1" x14ac:dyDescent="0.25">
      <c r="B31998" s="106"/>
      <c r="C31998" s="106"/>
      <c r="D31998" s="139"/>
      <c r="P31998" s="142"/>
      <c r="Q31998" s="142"/>
      <c r="R31998" s="142"/>
      <c r="S31998" s="139"/>
    </row>
    <row r="31999" spans="2:19" ht="15.75" customHeight="1" x14ac:dyDescent="0.25">
      <c r="B31999" s="106"/>
      <c r="C31999" s="106"/>
      <c r="D31999" s="139"/>
      <c r="P31999" s="142"/>
      <c r="Q31999" s="142"/>
      <c r="R31999" s="142"/>
      <c r="S31999" s="139"/>
    </row>
    <row r="32000" spans="2:19" ht="15.75" customHeight="1" x14ac:dyDescent="0.25">
      <c r="B32000" s="106"/>
      <c r="C32000" s="106"/>
      <c r="D32000" s="139"/>
      <c r="P32000" s="142"/>
      <c r="Q32000" s="142"/>
      <c r="R32000" s="142"/>
      <c r="S32000" s="139"/>
    </row>
    <row r="32001" spans="2:19" ht="15.75" customHeight="1" x14ac:dyDescent="0.25">
      <c r="B32001" s="106"/>
      <c r="C32001" s="106"/>
      <c r="D32001" s="139"/>
      <c r="P32001" s="142"/>
      <c r="Q32001" s="142"/>
      <c r="R32001" s="142"/>
      <c r="S32001" s="139"/>
    </row>
    <row r="32002" spans="2:19" ht="15.75" customHeight="1" x14ac:dyDescent="0.25">
      <c r="B32002" s="106"/>
      <c r="C32002" s="106"/>
      <c r="D32002" s="139"/>
      <c r="P32002" s="142"/>
      <c r="Q32002" s="142"/>
      <c r="R32002" s="142"/>
      <c r="S32002" s="139"/>
    </row>
    <row r="32003" spans="2:19" ht="15.75" customHeight="1" x14ac:dyDescent="0.25">
      <c r="B32003" s="106"/>
      <c r="C32003" s="106"/>
      <c r="D32003" s="139"/>
      <c r="P32003" s="142"/>
      <c r="Q32003" s="142"/>
      <c r="R32003" s="142"/>
      <c r="S32003" s="139"/>
    </row>
    <row r="32004" spans="2:19" ht="15.75" customHeight="1" x14ac:dyDescent="0.25">
      <c r="B32004" s="106"/>
      <c r="C32004" s="106"/>
      <c r="D32004" s="139"/>
      <c r="P32004" s="142"/>
      <c r="Q32004" s="142"/>
      <c r="R32004" s="142"/>
      <c r="S32004" s="139"/>
    </row>
    <row r="32005" spans="2:19" ht="15.75" customHeight="1" x14ac:dyDescent="0.25">
      <c r="B32005" s="106"/>
      <c r="C32005" s="106"/>
      <c r="D32005" s="139"/>
      <c r="P32005" s="142"/>
      <c r="Q32005" s="142"/>
      <c r="R32005" s="142"/>
      <c r="S32005" s="139"/>
    </row>
    <row r="32006" spans="2:19" ht="15.75" customHeight="1" x14ac:dyDescent="0.25">
      <c r="B32006" s="106"/>
      <c r="C32006" s="106"/>
      <c r="D32006" s="139"/>
      <c r="P32006" s="142"/>
      <c r="Q32006" s="142"/>
      <c r="R32006" s="142"/>
      <c r="S32006" s="139"/>
    </row>
    <row r="32007" spans="2:19" ht="15.75" customHeight="1" x14ac:dyDescent="0.25">
      <c r="B32007" s="106"/>
      <c r="C32007" s="106"/>
      <c r="D32007" s="139"/>
      <c r="P32007" s="142"/>
      <c r="Q32007" s="142"/>
      <c r="R32007" s="142"/>
      <c r="S32007" s="139"/>
    </row>
    <row r="32008" spans="2:19" ht="15.75" customHeight="1" x14ac:dyDescent="0.25">
      <c r="B32008" s="106"/>
      <c r="C32008" s="106"/>
      <c r="D32008" s="139"/>
      <c r="P32008" s="142"/>
      <c r="Q32008" s="142"/>
      <c r="R32008" s="142"/>
      <c r="S32008" s="139"/>
    </row>
    <row r="32009" spans="2:19" ht="15.75" customHeight="1" x14ac:dyDescent="0.25">
      <c r="B32009" s="106"/>
      <c r="C32009" s="106"/>
      <c r="D32009" s="139"/>
      <c r="P32009" s="142"/>
      <c r="Q32009" s="142"/>
      <c r="R32009" s="142"/>
      <c r="S32009" s="139"/>
    </row>
    <row r="32010" spans="2:19" ht="15.75" customHeight="1" x14ac:dyDescent="0.25">
      <c r="B32010" s="106"/>
      <c r="C32010" s="106"/>
      <c r="D32010" s="139"/>
      <c r="P32010" s="142"/>
      <c r="Q32010" s="142"/>
      <c r="R32010" s="142"/>
      <c r="S32010" s="139"/>
    </row>
    <row r="32011" spans="2:19" ht="15.75" customHeight="1" x14ac:dyDescent="0.25">
      <c r="B32011" s="106"/>
      <c r="C32011" s="106"/>
      <c r="D32011" s="139"/>
      <c r="P32011" s="142"/>
      <c r="Q32011" s="142"/>
      <c r="R32011" s="142"/>
      <c r="S32011" s="139"/>
    </row>
    <row r="32012" spans="2:19" ht="15.75" customHeight="1" x14ac:dyDescent="0.25">
      <c r="B32012" s="106"/>
      <c r="C32012" s="106"/>
      <c r="D32012" s="139"/>
      <c r="P32012" s="142"/>
      <c r="Q32012" s="142"/>
      <c r="R32012" s="142"/>
      <c r="S32012" s="139"/>
    </row>
    <row r="32013" spans="2:19" ht="15.75" customHeight="1" x14ac:dyDescent="0.25">
      <c r="B32013" s="106"/>
      <c r="C32013" s="106"/>
      <c r="D32013" s="139"/>
      <c r="P32013" s="142"/>
      <c r="Q32013" s="142"/>
      <c r="R32013" s="142"/>
      <c r="S32013" s="139"/>
    </row>
    <row r="32014" spans="2:19" ht="15.75" customHeight="1" x14ac:dyDescent="0.25">
      <c r="B32014" s="106"/>
      <c r="C32014" s="106"/>
      <c r="D32014" s="139"/>
      <c r="P32014" s="142"/>
      <c r="Q32014" s="142"/>
      <c r="R32014" s="142"/>
      <c r="S32014" s="139"/>
    </row>
    <row r="32015" spans="2:19" ht="15.75" customHeight="1" x14ac:dyDescent="0.25">
      <c r="B32015" s="106"/>
      <c r="C32015" s="106"/>
      <c r="D32015" s="139"/>
      <c r="P32015" s="142"/>
      <c r="Q32015" s="142"/>
      <c r="R32015" s="142"/>
      <c r="S32015" s="139"/>
    </row>
    <row r="32016" spans="2:19" ht="15.75" customHeight="1" x14ac:dyDescent="0.25">
      <c r="B32016" s="106"/>
      <c r="C32016" s="106"/>
      <c r="D32016" s="139"/>
      <c r="P32016" s="142"/>
      <c r="Q32016" s="142"/>
      <c r="R32016" s="142"/>
      <c r="S32016" s="139"/>
    </row>
    <row r="32017" spans="2:19" ht="15.75" customHeight="1" x14ac:dyDescent="0.25">
      <c r="B32017" s="106"/>
      <c r="C32017" s="106"/>
      <c r="D32017" s="139"/>
      <c r="P32017" s="142"/>
      <c r="Q32017" s="142"/>
      <c r="R32017" s="142"/>
      <c r="S32017" s="139"/>
    </row>
    <row r="32018" spans="2:19" ht="15.75" customHeight="1" x14ac:dyDescent="0.25">
      <c r="B32018" s="106"/>
      <c r="C32018" s="106"/>
      <c r="D32018" s="139"/>
      <c r="P32018" s="142"/>
      <c r="Q32018" s="142"/>
      <c r="R32018" s="142"/>
      <c r="S32018" s="139"/>
    </row>
    <row r="32019" spans="2:19" ht="15.75" customHeight="1" x14ac:dyDescent="0.25">
      <c r="B32019" s="106"/>
      <c r="C32019" s="106"/>
      <c r="D32019" s="139"/>
      <c r="P32019" s="142"/>
      <c r="Q32019" s="142"/>
      <c r="R32019" s="142"/>
      <c r="S32019" s="139"/>
    </row>
    <row r="32020" spans="2:19" ht="15.75" customHeight="1" x14ac:dyDescent="0.25">
      <c r="B32020" s="106"/>
      <c r="C32020" s="106"/>
      <c r="D32020" s="139"/>
      <c r="P32020" s="142"/>
      <c r="Q32020" s="142"/>
      <c r="R32020" s="142"/>
      <c r="S32020" s="139"/>
    </row>
    <row r="32021" spans="2:19" ht="15.75" customHeight="1" x14ac:dyDescent="0.25">
      <c r="B32021" s="106"/>
      <c r="C32021" s="106"/>
      <c r="D32021" s="139"/>
      <c r="P32021" s="142"/>
      <c r="Q32021" s="142"/>
      <c r="R32021" s="142"/>
      <c r="S32021" s="139"/>
    </row>
    <row r="32022" spans="2:19" ht="15.75" customHeight="1" x14ac:dyDescent="0.25">
      <c r="B32022" s="106"/>
      <c r="C32022" s="106"/>
      <c r="D32022" s="139"/>
      <c r="P32022" s="142"/>
      <c r="Q32022" s="142"/>
      <c r="R32022" s="142"/>
      <c r="S32022" s="139"/>
    </row>
    <row r="32023" spans="2:19" ht="15.75" customHeight="1" x14ac:dyDescent="0.25">
      <c r="B32023" s="106"/>
      <c r="C32023" s="106"/>
      <c r="D32023" s="139"/>
      <c r="P32023" s="142"/>
      <c r="Q32023" s="142"/>
      <c r="R32023" s="142"/>
      <c r="S32023" s="139"/>
    </row>
    <row r="32024" spans="2:19" ht="15.75" customHeight="1" x14ac:dyDescent="0.25">
      <c r="B32024" s="106"/>
      <c r="C32024" s="106"/>
      <c r="D32024" s="139"/>
      <c r="P32024" s="142"/>
      <c r="Q32024" s="142"/>
      <c r="R32024" s="142"/>
      <c r="S32024" s="139"/>
    </row>
    <row r="32025" spans="2:19" ht="15.75" customHeight="1" x14ac:dyDescent="0.25">
      <c r="B32025" s="106"/>
      <c r="C32025" s="106"/>
      <c r="D32025" s="139"/>
      <c r="P32025" s="142"/>
      <c r="Q32025" s="142"/>
      <c r="R32025" s="142"/>
      <c r="S32025" s="139"/>
    </row>
    <row r="32026" spans="2:19" ht="15.75" customHeight="1" x14ac:dyDescent="0.25">
      <c r="B32026" s="106"/>
      <c r="C32026" s="106"/>
      <c r="D32026" s="139"/>
      <c r="P32026" s="142"/>
      <c r="Q32026" s="142"/>
      <c r="R32026" s="142"/>
      <c r="S32026" s="139"/>
    </row>
    <row r="32027" spans="2:19" ht="15.75" customHeight="1" x14ac:dyDescent="0.25">
      <c r="B32027" s="106"/>
      <c r="C32027" s="106"/>
      <c r="D32027" s="139"/>
      <c r="P32027" s="142"/>
      <c r="Q32027" s="142"/>
      <c r="R32027" s="142"/>
      <c r="S32027" s="139"/>
    </row>
    <row r="32028" spans="2:19" ht="15.75" customHeight="1" x14ac:dyDescent="0.25">
      <c r="B32028" s="106"/>
      <c r="C32028" s="106"/>
      <c r="D32028" s="139"/>
      <c r="P32028" s="142"/>
      <c r="Q32028" s="142"/>
      <c r="R32028" s="142"/>
      <c r="S32028" s="139"/>
    </row>
    <row r="32029" spans="2:19" ht="15.75" customHeight="1" x14ac:dyDescent="0.25">
      <c r="B32029" s="106"/>
      <c r="C32029" s="106"/>
      <c r="D32029" s="139"/>
      <c r="P32029" s="142"/>
      <c r="Q32029" s="142"/>
      <c r="R32029" s="142"/>
      <c r="S32029" s="139"/>
    </row>
    <row r="32030" spans="2:19" ht="15.75" customHeight="1" x14ac:dyDescent="0.25">
      <c r="B32030" s="106"/>
      <c r="C32030" s="106"/>
      <c r="D32030" s="139"/>
      <c r="P32030" s="142"/>
      <c r="Q32030" s="142"/>
      <c r="R32030" s="142"/>
      <c r="S32030" s="139"/>
    </row>
    <row r="32031" spans="2:19" ht="15.75" customHeight="1" x14ac:dyDescent="0.25">
      <c r="B32031" s="106"/>
      <c r="C32031" s="106"/>
      <c r="D32031" s="139"/>
      <c r="P32031" s="142"/>
      <c r="Q32031" s="142"/>
      <c r="R32031" s="142"/>
      <c r="S32031" s="139"/>
    </row>
    <row r="32032" spans="2:19" ht="15.75" customHeight="1" x14ac:dyDescent="0.25">
      <c r="B32032" s="106"/>
      <c r="C32032" s="106"/>
      <c r="D32032" s="139"/>
      <c r="P32032" s="142"/>
      <c r="Q32032" s="142"/>
      <c r="R32032" s="142"/>
      <c r="S32032" s="139"/>
    </row>
    <row r="32033" spans="2:19" ht="15.75" customHeight="1" x14ac:dyDescent="0.25">
      <c r="B32033" s="106"/>
      <c r="C32033" s="106"/>
      <c r="D32033" s="139"/>
      <c r="P32033" s="142"/>
      <c r="Q32033" s="142"/>
      <c r="R32033" s="142"/>
      <c r="S32033" s="139"/>
    </row>
    <row r="32034" spans="2:19" ht="15.75" customHeight="1" x14ac:dyDescent="0.25">
      <c r="B32034" s="106"/>
      <c r="C32034" s="106"/>
      <c r="D32034" s="139"/>
      <c r="P32034" s="142"/>
      <c r="Q32034" s="142"/>
      <c r="R32034" s="142"/>
      <c r="S32034" s="139"/>
    </row>
    <row r="32035" spans="2:19" ht="15.75" customHeight="1" x14ac:dyDescent="0.25">
      <c r="B32035" s="106"/>
      <c r="C32035" s="106"/>
      <c r="D32035" s="139"/>
      <c r="P32035" s="142"/>
      <c r="Q32035" s="142"/>
      <c r="R32035" s="142"/>
      <c r="S32035" s="139"/>
    </row>
    <row r="32036" spans="2:19" ht="15.75" customHeight="1" x14ac:dyDescent="0.25">
      <c r="B32036" s="106"/>
      <c r="C32036" s="106"/>
      <c r="D32036" s="139"/>
      <c r="P32036" s="142"/>
      <c r="Q32036" s="142"/>
      <c r="R32036" s="142"/>
      <c r="S32036" s="139"/>
    </row>
    <row r="32037" spans="2:19" ht="15.75" customHeight="1" x14ac:dyDescent="0.25">
      <c r="B32037" s="106"/>
      <c r="C32037" s="106"/>
      <c r="D32037" s="139"/>
      <c r="P32037" s="142"/>
      <c r="Q32037" s="142"/>
      <c r="R32037" s="142"/>
      <c r="S32037" s="139"/>
    </row>
    <row r="32038" spans="2:19" ht="15.75" customHeight="1" x14ac:dyDescent="0.25">
      <c r="B32038" s="106"/>
      <c r="C32038" s="106"/>
      <c r="D32038" s="139"/>
      <c r="P32038" s="142"/>
      <c r="Q32038" s="142"/>
      <c r="R32038" s="142"/>
      <c r="S32038" s="139"/>
    </row>
    <row r="32039" spans="2:19" ht="15.75" customHeight="1" x14ac:dyDescent="0.25">
      <c r="B32039" s="106"/>
      <c r="C32039" s="106"/>
      <c r="D32039" s="139"/>
      <c r="P32039" s="142"/>
      <c r="Q32039" s="142"/>
      <c r="R32039" s="142"/>
      <c r="S32039" s="139"/>
    </row>
    <row r="32040" spans="2:19" ht="15.75" customHeight="1" x14ac:dyDescent="0.25">
      <c r="B32040" s="106"/>
      <c r="C32040" s="106"/>
      <c r="D32040" s="139"/>
      <c r="P32040" s="142"/>
      <c r="Q32040" s="142"/>
      <c r="R32040" s="142"/>
      <c r="S32040" s="139"/>
    </row>
    <row r="32041" spans="2:19" ht="15.75" customHeight="1" x14ac:dyDescent="0.25">
      <c r="B32041" s="106"/>
      <c r="C32041" s="106"/>
      <c r="D32041" s="139"/>
      <c r="P32041" s="142"/>
      <c r="Q32041" s="142"/>
      <c r="R32041" s="142"/>
      <c r="S32041" s="139"/>
    </row>
    <row r="32042" spans="2:19" ht="15.75" customHeight="1" x14ac:dyDescent="0.25">
      <c r="B32042" s="106"/>
      <c r="C32042" s="106"/>
      <c r="D32042" s="139"/>
      <c r="P32042" s="142"/>
      <c r="Q32042" s="142"/>
      <c r="R32042" s="142"/>
      <c r="S32042" s="139"/>
    </row>
    <row r="32043" spans="2:19" ht="15.75" customHeight="1" x14ac:dyDescent="0.25">
      <c r="B32043" s="106"/>
      <c r="C32043" s="106"/>
      <c r="D32043" s="139"/>
      <c r="P32043" s="142"/>
      <c r="Q32043" s="142"/>
      <c r="R32043" s="142"/>
      <c r="S32043" s="139"/>
    </row>
    <row r="32044" spans="2:19" ht="15.75" customHeight="1" x14ac:dyDescent="0.25">
      <c r="B32044" s="106"/>
      <c r="C32044" s="106"/>
      <c r="D32044" s="139"/>
      <c r="P32044" s="142"/>
      <c r="Q32044" s="142"/>
      <c r="R32044" s="142"/>
      <c r="S32044" s="139"/>
    </row>
    <row r="32045" spans="2:19" ht="15.75" customHeight="1" x14ac:dyDescent="0.25">
      <c r="B32045" s="106"/>
      <c r="C32045" s="106"/>
      <c r="D32045" s="139"/>
      <c r="P32045" s="142"/>
      <c r="Q32045" s="142"/>
      <c r="R32045" s="142"/>
      <c r="S32045" s="139"/>
    </row>
    <row r="32046" spans="2:19" ht="15.75" customHeight="1" x14ac:dyDescent="0.25">
      <c r="B32046" s="106"/>
      <c r="C32046" s="106"/>
      <c r="D32046" s="139"/>
      <c r="P32046" s="142"/>
      <c r="Q32046" s="142"/>
      <c r="R32046" s="142"/>
      <c r="S32046" s="139"/>
    </row>
    <row r="32047" spans="2:19" ht="15.75" customHeight="1" x14ac:dyDescent="0.25">
      <c r="B32047" s="106"/>
      <c r="C32047" s="106"/>
      <c r="D32047" s="139"/>
      <c r="P32047" s="142"/>
      <c r="Q32047" s="142"/>
      <c r="R32047" s="142"/>
      <c r="S32047" s="139"/>
    </row>
    <row r="32048" spans="2:19" ht="15.75" customHeight="1" x14ac:dyDescent="0.25">
      <c r="B32048" s="106"/>
      <c r="C32048" s="106"/>
      <c r="D32048" s="139"/>
      <c r="P32048" s="142"/>
      <c r="Q32048" s="142"/>
      <c r="R32048" s="142"/>
      <c r="S32048" s="139"/>
    </row>
    <row r="32049" spans="2:19" ht="15.75" customHeight="1" x14ac:dyDescent="0.25">
      <c r="B32049" s="106"/>
      <c r="C32049" s="106"/>
      <c r="D32049" s="139"/>
      <c r="P32049" s="142"/>
      <c r="Q32049" s="142"/>
      <c r="R32049" s="142"/>
      <c r="S32049" s="139"/>
    </row>
    <row r="32050" spans="2:19" ht="15.75" customHeight="1" x14ac:dyDescent="0.25">
      <c r="B32050" s="106"/>
      <c r="C32050" s="106"/>
      <c r="D32050" s="139"/>
      <c r="P32050" s="142"/>
      <c r="Q32050" s="142"/>
      <c r="R32050" s="142"/>
      <c r="S32050" s="139"/>
    </row>
    <row r="32051" spans="2:19" ht="15.75" customHeight="1" x14ac:dyDescent="0.25">
      <c r="B32051" s="106"/>
      <c r="C32051" s="106"/>
      <c r="D32051" s="139"/>
      <c r="P32051" s="142"/>
      <c r="Q32051" s="142"/>
      <c r="R32051" s="142"/>
      <c r="S32051" s="139"/>
    </row>
    <row r="32052" spans="2:19" ht="15.75" customHeight="1" x14ac:dyDescent="0.25">
      <c r="B32052" s="106"/>
      <c r="C32052" s="106"/>
      <c r="D32052" s="139"/>
      <c r="P32052" s="142"/>
      <c r="Q32052" s="142"/>
      <c r="R32052" s="142"/>
      <c r="S32052" s="139"/>
    </row>
    <row r="32053" spans="2:19" ht="15.75" customHeight="1" x14ac:dyDescent="0.25">
      <c r="B32053" s="106"/>
      <c r="C32053" s="106"/>
      <c r="D32053" s="139"/>
      <c r="P32053" s="142"/>
      <c r="Q32053" s="142"/>
      <c r="R32053" s="142"/>
      <c r="S32053" s="139"/>
    </row>
    <row r="32054" spans="2:19" ht="15.75" customHeight="1" x14ac:dyDescent="0.25">
      <c r="B32054" s="106"/>
      <c r="C32054" s="106"/>
      <c r="D32054" s="139"/>
      <c r="P32054" s="142"/>
      <c r="Q32054" s="142"/>
      <c r="R32054" s="142"/>
      <c r="S32054" s="139"/>
    </row>
    <row r="32055" spans="2:19" ht="15.75" customHeight="1" x14ac:dyDescent="0.25">
      <c r="B32055" s="106"/>
      <c r="C32055" s="106"/>
      <c r="D32055" s="139"/>
      <c r="P32055" s="142"/>
      <c r="Q32055" s="142"/>
      <c r="R32055" s="142"/>
      <c r="S32055" s="139"/>
    </row>
    <row r="32056" spans="2:19" ht="15.75" customHeight="1" x14ac:dyDescent="0.25">
      <c r="B32056" s="106"/>
      <c r="C32056" s="106"/>
      <c r="D32056" s="139"/>
      <c r="P32056" s="142"/>
      <c r="Q32056" s="142"/>
      <c r="R32056" s="142"/>
      <c r="S32056" s="139"/>
    </row>
    <row r="32057" spans="2:19" ht="15.75" customHeight="1" x14ac:dyDescent="0.25">
      <c r="B32057" s="106"/>
      <c r="C32057" s="106"/>
      <c r="D32057" s="139"/>
      <c r="P32057" s="142"/>
      <c r="Q32057" s="142"/>
      <c r="R32057" s="142"/>
      <c r="S32057" s="139"/>
    </row>
    <row r="32058" spans="2:19" ht="15.75" customHeight="1" x14ac:dyDescent="0.25">
      <c r="B32058" s="106"/>
      <c r="C32058" s="106"/>
      <c r="D32058" s="139"/>
      <c r="P32058" s="142"/>
      <c r="Q32058" s="142"/>
      <c r="R32058" s="142"/>
      <c r="S32058" s="139"/>
    </row>
    <row r="32059" spans="2:19" ht="15.75" customHeight="1" x14ac:dyDescent="0.25">
      <c r="B32059" s="106"/>
      <c r="C32059" s="106"/>
      <c r="D32059" s="139"/>
      <c r="P32059" s="142"/>
      <c r="Q32059" s="142"/>
      <c r="R32059" s="142"/>
      <c r="S32059" s="139"/>
    </row>
    <row r="32060" spans="2:19" ht="15.75" customHeight="1" x14ac:dyDescent="0.25">
      <c r="B32060" s="106"/>
      <c r="C32060" s="106"/>
      <c r="D32060" s="139"/>
      <c r="P32060" s="142"/>
      <c r="Q32060" s="142"/>
      <c r="R32060" s="142"/>
      <c r="S32060" s="139"/>
    </row>
    <row r="32061" spans="2:19" ht="15.75" customHeight="1" x14ac:dyDescent="0.25">
      <c r="B32061" s="106"/>
      <c r="C32061" s="106"/>
      <c r="D32061" s="139"/>
      <c r="P32061" s="142"/>
      <c r="Q32061" s="142"/>
      <c r="R32061" s="142"/>
      <c r="S32061" s="139"/>
    </row>
    <row r="32062" spans="2:19" ht="15.75" customHeight="1" x14ac:dyDescent="0.25">
      <c r="B32062" s="106"/>
      <c r="C32062" s="106"/>
      <c r="D32062" s="139"/>
      <c r="P32062" s="142"/>
      <c r="Q32062" s="142"/>
      <c r="R32062" s="142"/>
      <c r="S32062" s="139"/>
    </row>
    <row r="32063" spans="2:19" ht="15.75" customHeight="1" x14ac:dyDescent="0.25">
      <c r="B32063" s="106"/>
      <c r="C32063" s="106"/>
      <c r="D32063" s="139"/>
      <c r="P32063" s="142"/>
      <c r="Q32063" s="142"/>
      <c r="R32063" s="142"/>
      <c r="S32063" s="139"/>
    </row>
    <row r="32064" spans="2:19" ht="15.75" customHeight="1" x14ac:dyDescent="0.25">
      <c r="B32064" s="106"/>
      <c r="C32064" s="106"/>
      <c r="D32064" s="139"/>
      <c r="P32064" s="142"/>
      <c r="Q32064" s="142"/>
      <c r="R32064" s="142"/>
      <c r="S32064" s="139"/>
    </row>
    <row r="32065" spans="2:19" ht="15.75" customHeight="1" x14ac:dyDescent="0.25">
      <c r="B32065" s="106"/>
      <c r="C32065" s="106"/>
      <c r="D32065" s="139"/>
      <c r="P32065" s="142"/>
      <c r="Q32065" s="142"/>
      <c r="R32065" s="142"/>
      <c r="S32065" s="139"/>
    </row>
    <row r="32066" spans="2:19" ht="15.75" customHeight="1" x14ac:dyDescent="0.25">
      <c r="B32066" s="106"/>
      <c r="C32066" s="106"/>
      <c r="D32066" s="139"/>
      <c r="P32066" s="142"/>
      <c r="Q32066" s="142"/>
      <c r="R32066" s="142"/>
      <c r="S32066" s="139"/>
    </row>
    <row r="32067" spans="2:19" ht="15.75" customHeight="1" x14ac:dyDescent="0.25">
      <c r="B32067" s="106"/>
      <c r="C32067" s="106"/>
      <c r="D32067" s="139"/>
      <c r="P32067" s="142"/>
      <c r="Q32067" s="142"/>
      <c r="R32067" s="142"/>
      <c r="S32067" s="139"/>
    </row>
    <row r="32068" spans="2:19" ht="15.75" customHeight="1" x14ac:dyDescent="0.25">
      <c r="B32068" s="106"/>
      <c r="C32068" s="106"/>
      <c r="D32068" s="139"/>
      <c r="P32068" s="142"/>
      <c r="Q32068" s="142"/>
      <c r="R32068" s="142"/>
      <c r="S32068" s="139"/>
    </row>
    <row r="32069" spans="2:19" ht="15.75" customHeight="1" x14ac:dyDescent="0.25">
      <c r="B32069" s="106"/>
      <c r="C32069" s="106"/>
      <c r="D32069" s="139"/>
      <c r="P32069" s="142"/>
      <c r="Q32069" s="142"/>
      <c r="R32069" s="142"/>
      <c r="S32069" s="139"/>
    </row>
    <row r="32070" spans="2:19" ht="15.75" customHeight="1" x14ac:dyDescent="0.25">
      <c r="B32070" s="106"/>
      <c r="C32070" s="106"/>
      <c r="D32070" s="139"/>
      <c r="P32070" s="142"/>
      <c r="Q32070" s="142"/>
      <c r="R32070" s="142"/>
      <c r="S32070" s="139"/>
    </row>
    <row r="32071" spans="2:19" ht="15.75" customHeight="1" x14ac:dyDescent="0.25">
      <c r="B32071" s="106"/>
      <c r="C32071" s="106"/>
      <c r="D32071" s="139"/>
      <c r="P32071" s="142"/>
      <c r="Q32071" s="142"/>
      <c r="R32071" s="142"/>
      <c r="S32071" s="139"/>
    </row>
    <row r="32072" spans="2:19" ht="15.75" customHeight="1" x14ac:dyDescent="0.25">
      <c r="B32072" s="106"/>
      <c r="C32072" s="106"/>
      <c r="D32072" s="139"/>
      <c r="P32072" s="142"/>
      <c r="Q32072" s="142"/>
      <c r="R32072" s="142"/>
      <c r="S32072" s="139"/>
    </row>
    <row r="32073" spans="2:19" ht="15.75" customHeight="1" x14ac:dyDescent="0.25">
      <c r="B32073" s="106"/>
      <c r="C32073" s="106"/>
      <c r="D32073" s="139"/>
      <c r="P32073" s="142"/>
      <c r="Q32073" s="142"/>
      <c r="R32073" s="142"/>
      <c r="S32073" s="139"/>
    </row>
    <row r="32074" spans="2:19" ht="15.75" customHeight="1" x14ac:dyDescent="0.25">
      <c r="B32074" s="106"/>
      <c r="C32074" s="106"/>
      <c r="D32074" s="139"/>
      <c r="P32074" s="142"/>
      <c r="Q32074" s="142"/>
      <c r="R32074" s="142"/>
      <c r="S32074" s="139"/>
    </row>
    <row r="32075" spans="2:19" ht="15.75" customHeight="1" x14ac:dyDescent="0.25">
      <c r="B32075" s="106"/>
      <c r="C32075" s="106"/>
      <c r="D32075" s="139"/>
      <c r="P32075" s="142"/>
      <c r="Q32075" s="142"/>
      <c r="R32075" s="142"/>
      <c r="S32075" s="139"/>
    </row>
    <row r="32076" spans="2:19" ht="15.75" customHeight="1" x14ac:dyDescent="0.25">
      <c r="B32076" s="106"/>
      <c r="C32076" s="106"/>
      <c r="D32076" s="139"/>
      <c r="P32076" s="142"/>
      <c r="Q32076" s="142"/>
      <c r="R32076" s="142"/>
      <c r="S32076" s="139"/>
    </row>
    <row r="32077" spans="2:19" ht="15.75" customHeight="1" x14ac:dyDescent="0.25">
      <c r="B32077" s="106"/>
      <c r="C32077" s="106"/>
      <c r="D32077" s="139"/>
      <c r="P32077" s="142"/>
      <c r="Q32077" s="142"/>
      <c r="R32077" s="142"/>
      <c r="S32077" s="139"/>
    </row>
    <row r="32078" spans="2:19" ht="15.75" customHeight="1" x14ac:dyDescent="0.25">
      <c r="B32078" s="106"/>
      <c r="C32078" s="106"/>
      <c r="D32078" s="139"/>
      <c r="P32078" s="142"/>
      <c r="Q32078" s="142"/>
      <c r="R32078" s="142"/>
      <c r="S32078" s="139"/>
    </row>
    <row r="32079" spans="2:19" ht="15.75" customHeight="1" x14ac:dyDescent="0.25">
      <c r="B32079" s="106"/>
      <c r="C32079" s="106"/>
      <c r="D32079" s="139"/>
      <c r="P32079" s="142"/>
      <c r="Q32079" s="142"/>
      <c r="R32079" s="142"/>
      <c r="S32079" s="139"/>
    </row>
    <row r="32080" spans="2:19" ht="15.75" customHeight="1" x14ac:dyDescent="0.25">
      <c r="B32080" s="106"/>
      <c r="C32080" s="106"/>
      <c r="D32080" s="139"/>
      <c r="P32080" s="142"/>
      <c r="Q32080" s="142"/>
      <c r="R32080" s="142"/>
      <c r="S32080" s="139"/>
    </row>
    <row r="32081" spans="2:19" ht="15.75" customHeight="1" x14ac:dyDescent="0.25">
      <c r="B32081" s="106"/>
      <c r="C32081" s="106"/>
      <c r="D32081" s="139"/>
      <c r="P32081" s="142"/>
      <c r="Q32081" s="142"/>
      <c r="R32081" s="142"/>
      <c r="S32081" s="139"/>
    </row>
    <row r="32082" spans="2:19" ht="15.75" customHeight="1" x14ac:dyDescent="0.25">
      <c r="B32082" s="106"/>
      <c r="C32082" s="106"/>
      <c r="D32082" s="139"/>
      <c r="P32082" s="142"/>
      <c r="Q32082" s="142"/>
      <c r="R32082" s="142"/>
      <c r="S32082" s="139"/>
    </row>
    <row r="32083" spans="2:19" ht="15.75" customHeight="1" x14ac:dyDescent="0.25">
      <c r="B32083" s="106"/>
      <c r="C32083" s="106"/>
      <c r="D32083" s="139"/>
      <c r="P32083" s="142"/>
      <c r="Q32083" s="142"/>
      <c r="R32083" s="142"/>
      <c r="S32083" s="139"/>
    </row>
    <row r="32084" spans="2:19" ht="15.75" customHeight="1" x14ac:dyDescent="0.25">
      <c r="B32084" s="106"/>
      <c r="C32084" s="106"/>
      <c r="D32084" s="139"/>
      <c r="P32084" s="142"/>
      <c r="Q32084" s="142"/>
      <c r="R32084" s="142"/>
      <c r="S32084" s="139"/>
    </row>
    <row r="32085" spans="2:19" ht="15.75" customHeight="1" x14ac:dyDescent="0.25">
      <c r="B32085" s="106"/>
      <c r="C32085" s="106"/>
      <c r="D32085" s="139"/>
      <c r="P32085" s="142"/>
      <c r="Q32085" s="142"/>
      <c r="R32085" s="142"/>
      <c r="S32085" s="139"/>
    </row>
    <row r="32086" spans="2:19" ht="15.75" customHeight="1" x14ac:dyDescent="0.25">
      <c r="B32086" s="106"/>
      <c r="C32086" s="106"/>
      <c r="D32086" s="139"/>
      <c r="P32086" s="142"/>
      <c r="Q32086" s="142"/>
      <c r="R32086" s="142"/>
      <c r="S32086" s="139"/>
    </row>
    <row r="32087" spans="2:19" ht="15.75" customHeight="1" x14ac:dyDescent="0.25">
      <c r="B32087" s="106"/>
      <c r="C32087" s="106"/>
      <c r="D32087" s="139"/>
      <c r="P32087" s="142"/>
      <c r="Q32087" s="142"/>
      <c r="R32087" s="142"/>
      <c r="S32087" s="139"/>
    </row>
    <row r="32088" spans="2:19" ht="15.75" customHeight="1" x14ac:dyDescent="0.25">
      <c r="B32088" s="106"/>
      <c r="C32088" s="106"/>
      <c r="D32088" s="139"/>
      <c r="P32088" s="142"/>
      <c r="Q32088" s="142"/>
      <c r="R32088" s="142"/>
      <c r="S32088" s="139"/>
    </row>
    <row r="32089" spans="2:19" ht="15.75" customHeight="1" x14ac:dyDescent="0.25">
      <c r="B32089" s="106"/>
      <c r="C32089" s="106"/>
      <c r="D32089" s="139"/>
      <c r="P32089" s="142"/>
      <c r="Q32089" s="142"/>
      <c r="R32089" s="142"/>
      <c r="S32089" s="139"/>
    </row>
    <row r="32090" spans="2:19" ht="15.75" customHeight="1" x14ac:dyDescent="0.25">
      <c r="B32090" s="106"/>
      <c r="C32090" s="106"/>
      <c r="D32090" s="139"/>
      <c r="P32090" s="142"/>
      <c r="Q32090" s="142"/>
      <c r="R32090" s="142"/>
      <c r="S32090" s="139"/>
    </row>
    <row r="32091" spans="2:19" ht="15.75" customHeight="1" x14ac:dyDescent="0.25">
      <c r="B32091" s="106"/>
      <c r="C32091" s="106"/>
      <c r="D32091" s="139"/>
      <c r="P32091" s="142"/>
      <c r="Q32091" s="142"/>
      <c r="R32091" s="142"/>
      <c r="S32091" s="139"/>
    </row>
    <row r="32092" spans="2:19" ht="15.75" customHeight="1" x14ac:dyDescent="0.25">
      <c r="B32092" s="106"/>
      <c r="C32092" s="106"/>
      <c r="D32092" s="139"/>
      <c r="P32092" s="142"/>
      <c r="Q32092" s="142"/>
      <c r="R32092" s="142"/>
      <c r="S32092" s="139"/>
    </row>
    <row r="32093" spans="2:19" ht="15.75" customHeight="1" x14ac:dyDescent="0.25">
      <c r="B32093" s="106"/>
      <c r="C32093" s="106"/>
      <c r="D32093" s="139"/>
      <c r="P32093" s="142"/>
      <c r="Q32093" s="142"/>
      <c r="R32093" s="142"/>
      <c r="S32093" s="139"/>
    </row>
    <row r="32094" spans="2:19" ht="15.75" customHeight="1" x14ac:dyDescent="0.25">
      <c r="B32094" s="106"/>
      <c r="C32094" s="106"/>
      <c r="D32094" s="139"/>
      <c r="P32094" s="142"/>
      <c r="Q32094" s="142"/>
      <c r="R32094" s="142"/>
      <c r="S32094" s="139"/>
    </row>
    <row r="32095" spans="2:19" ht="15.75" customHeight="1" x14ac:dyDescent="0.25">
      <c r="B32095" s="106"/>
      <c r="C32095" s="106"/>
      <c r="D32095" s="139"/>
      <c r="P32095" s="142"/>
      <c r="Q32095" s="142"/>
      <c r="R32095" s="142"/>
      <c r="S32095" s="139"/>
    </row>
    <row r="32096" spans="2:19" ht="15.75" customHeight="1" x14ac:dyDescent="0.25">
      <c r="B32096" s="106"/>
      <c r="C32096" s="106"/>
      <c r="D32096" s="139"/>
      <c r="P32096" s="142"/>
      <c r="Q32096" s="142"/>
      <c r="R32096" s="142"/>
      <c r="S32096" s="139"/>
    </row>
    <row r="32097" spans="2:19" ht="15.75" customHeight="1" x14ac:dyDescent="0.25">
      <c r="B32097" s="106"/>
      <c r="C32097" s="106"/>
      <c r="D32097" s="139"/>
      <c r="P32097" s="142"/>
      <c r="Q32097" s="142"/>
      <c r="R32097" s="142"/>
      <c r="S32097" s="139"/>
    </row>
    <row r="32098" spans="2:19" ht="15.75" customHeight="1" x14ac:dyDescent="0.25">
      <c r="B32098" s="106"/>
      <c r="C32098" s="106"/>
      <c r="D32098" s="139"/>
      <c r="P32098" s="142"/>
      <c r="Q32098" s="142"/>
      <c r="R32098" s="142"/>
      <c r="S32098" s="139"/>
    </row>
    <row r="32099" spans="2:19" ht="15.75" customHeight="1" x14ac:dyDescent="0.25">
      <c r="B32099" s="106"/>
      <c r="C32099" s="106"/>
      <c r="D32099" s="139"/>
      <c r="P32099" s="142"/>
      <c r="Q32099" s="142"/>
      <c r="R32099" s="142"/>
      <c r="S32099" s="139"/>
    </row>
    <row r="32100" spans="2:19" ht="15.75" customHeight="1" x14ac:dyDescent="0.25">
      <c r="B32100" s="106"/>
      <c r="C32100" s="106"/>
      <c r="D32100" s="139"/>
      <c r="P32100" s="142"/>
      <c r="Q32100" s="142"/>
      <c r="R32100" s="142"/>
      <c r="S32100" s="139"/>
    </row>
    <row r="32101" spans="2:19" ht="15.75" customHeight="1" x14ac:dyDescent="0.25">
      <c r="B32101" s="106"/>
      <c r="C32101" s="106"/>
      <c r="D32101" s="139"/>
      <c r="P32101" s="142"/>
      <c r="Q32101" s="142"/>
      <c r="R32101" s="142"/>
      <c r="S32101" s="139"/>
    </row>
    <row r="32102" spans="2:19" ht="15.75" customHeight="1" x14ac:dyDescent="0.25">
      <c r="B32102" s="106"/>
      <c r="C32102" s="106"/>
      <c r="D32102" s="139"/>
      <c r="P32102" s="142"/>
      <c r="Q32102" s="142"/>
      <c r="R32102" s="142"/>
      <c r="S32102" s="139"/>
    </row>
    <row r="32103" spans="2:19" ht="15.75" customHeight="1" x14ac:dyDescent="0.25">
      <c r="B32103" s="106"/>
      <c r="C32103" s="106"/>
      <c r="D32103" s="139"/>
      <c r="P32103" s="142"/>
      <c r="Q32103" s="142"/>
      <c r="R32103" s="142"/>
      <c r="S32103" s="139"/>
    </row>
    <row r="32104" spans="2:19" ht="15.75" customHeight="1" x14ac:dyDescent="0.25">
      <c r="B32104" s="106"/>
      <c r="C32104" s="106"/>
      <c r="D32104" s="139"/>
      <c r="P32104" s="142"/>
      <c r="Q32104" s="142"/>
      <c r="R32104" s="142"/>
      <c r="S32104" s="139"/>
    </row>
    <row r="32105" spans="2:19" ht="15.75" customHeight="1" x14ac:dyDescent="0.25">
      <c r="B32105" s="106"/>
      <c r="C32105" s="106"/>
      <c r="D32105" s="139"/>
      <c r="P32105" s="142"/>
      <c r="Q32105" s="142"/>
      <c r="R32105" s="142"/>
      <c r="S32105" s="139"/>
    </row>
    <row r="32106" spans="2:19" ht="15.75" customHeight="1" x14ac:dyDescent="0.25">
      <c r="B32106" s="106"/>
      <c r="C32106" s="106"/>
      <c r="D32106" s="139"/>
      <c r="P32106" s="142"/>
      <c r="Q32106" s="142"/>
      <c r="R32106" s="142"/>
      <c r="S32106" s="139"/>
    </row>
    <row r="32107" spans="2:19" ht="15.75" customHeight="1" x14ac:dyDescent="0.25">
      <c r="B32107" s="106"/>
      <c r="C32107" s="106"/>
      <c r="D32107" s="139"/>
      <c r="P32107" s="142"/>
      <c r="Q32107" s="142"/>
      <c r="R32107" s="142"/>
      <c r="S32107" s="139"/>
    </row>
    <row r="32108" spans="2:19" ht="15.75" customHeight="1" x14ac:dyDescent="0.25">
      <c r="B32108" s="106"/>
      <c r="C32108" s="106"/>
      <c r="D32108" s="139"/>
      <c r="P32108" s="142"/>
      <c r="Q32108" s="142"/>
      <c r="R32108" s="142"/>
      <c r="S32108" s="139"/>
    </row>
    <row r="32109" spans="2:19" ht="15.75" customHeight="1" x14ac:dyDescent="0.25">
      <c r="B32109" s="106"/>
      <c r="C32109" s="106"/>
      <c r="D32109" s="139"/>
      <c r="P32109" s="142"/>
      <c r="Q32109" s="142"/>
      <c r="R32109" s="142"/>
      <c r="S32109" s="139"/>
    </row>
    <row r="32110" spans="2:19" ht="15.75" customHeight="1" x14ac:dyDescent="0.25">
      <c r="B32110" s="106"/>
      <c r="C32110" s="106"/>
      <c r="D32110" s="139"/>
      <c r="P32110" s="142"/>
      <c r="Q32110" s="142"/>
      <c r="R32110" s="142"/>
      <c r="S32110" s="139"/>
    </row>
    <row r="32111" spans="2:19" ht="15.75" customHeight="1" x14ac:dyDescent="0.25">
      <c r="B32111" s="106"/>
      <c r="C32111" s="106"/>
      <c r="D32111" s="139"/>
      <c r="P32111" s="142"/>
      <c r="Q32111" s="142"/>
      <c r="R32111" s="142"/>
      <c r="S32111" s="139"/>
    </row>
    <row r="32112" spans="2:19" ht="15.75" customHeight="1" x14ac:dyDescent="0.25">
      <c r="B32112" s="106"/>
      <c r="C32112" s="106"/>
      <c r="D32112" s="139"/>
      <c r="P32112" s="142"/>
      <c r="Q32112" s="142"/>
      <c r="R32112" s="142"/>
      <c r="S32112" s="139"/>
    </row>
    <row r="32113" spans="2:19" ht="15.75" customHeight="1" x14ac:dyDescent="0.25">
      <c r="B32113" s="106"/>
      <c r="C32113" s="106"/>
      <c r="D32113" s="139"/>
      <c r="P32113" s="142"/>
      <c r="Q32113" s="142"/>
      <c r="R32113" s="142"/>
      <c r="S32113" s="139"/>
    </row>
    <row r="32114" spans="2:19" ht="15.75" customHeight="1" x14ac:dyDescent="0.25">
      <c r="B32114" s="106"/>
      <c r="C32114" s="106"/>
      <c r="D32114" s="139"/>
      <c r="P32114" s="142"/>
      <c r="Q32114" s="142"/>
      <c r="R32114" s="142"/>
      <c r="S32114" s="139"/>
    </row>
    <row r="32115" spans="2:19" ht="15.75" customHeight="1" x14ac:dyDescent="0.25">
      <c r="B32115" s="106"/>
      <c r="C32115" s="106"/>
      <c r="D32115" s="139"/>
      <c r="P32115" s="142"/>
      <c r="Q32115" s="142"/>
      <c r="R32115" s="142"/>
      <c r="S32115" s="139"/>
    </row>
    <row r="32116" spans="2:19" ht="15.75" customHeight="1" x14ac:dyDescent="0.25">
      <c r="B32116" s="106"/>
      <c r="C32116" s="106"/>
      <c r="D32116" s="139"/>
      <c r="P32116" s="142"/>
      <c r="Q32116" s="142"/>
      <c r="R32116" s="142"/>
      <c r="S32116" s="139"/>
    </row>
    <row r="32117" spans="2:19" ht="15.75" customHeight="1" x14ac:dyDescent="0.25">
      <c r="B32117" s="106"/>
      <c r="C32117" s="106"/>
      <c r="D32117" s="139"/>
      <c r="P32117" s="142"/>
      <c r="Q32117" s="142"/>
      <c r="R32117" s="142"/>
      <c r="S32117" s="139"/>
    </row>
    <row r="32118" spans="2:19" ht="15.75" customHeight="1" x14ac:dyDescent="0.25">
      <c r="B32118" s="106"/>
      <c r="C32118" s="106"/>
      <c r="D32118" s="139"/>
      <c r="P32118" s="142"/>
      <c r="Q32118" s="142"/>
      <c r="R32118" s="142"/>
      <c r="S32118" s="139"/>
    </row>
    <row r="32119" spans="2:19" ht="15.75" customHeight="1" x14ac:dyDescent="0.25">
      <c r="B32119" s="106"/>
      <c r="C32119" s="106"/>
      <c r="D32119" s="139"/>
      <c r="P32119" s="142"/>
      <c r="Q32119" s="142"/>
      <c r="R32119" s="142"/>
      <c r="S32119" s="139"/>
    </row>
    <row r="32120" spans="2:19" ht="15.75" customHeight="1" x14ac:dyDescent="0.25">
      <c r="B32120" s="106"/>
      <c r="C32120" s="106"/>
      <c r="D32120" s="139"/>
      <c r="P32120" s="142"/>
      <c r="Q32120" s="142"/>
      <c r="R32120" s="142"/>
      <c r="S32120" s="139"/>
    </row>
    <row r="32121" spans="2:19" ht="15.75" customHeight="1" x14ac:dyDescent="0.25">
      <c r="B32121" s="106"/>
      <c r="C32121" s="106"/>
      <c r="D32121" s="139"/>
      <c r="P32121" s="142"/>
      <c r="Q32121" s="142"/>
      <c r="R32121" s="142"/>
      <c r="S32121" s="139"/>
    </row>
    <row r="32122" spans="2:19" ht="15.75" customHeight="1" x14ac:dyDescent="0.25">
      <c r="B32122" s="106"/>
      <c r="C32122" s="106"/>
      <c r="D32122" s="139"/>
      <c r="P32122" s="142"/>
      <c r="Q32122" s="142"/>
      <c r="R32122" s="142"/>
      <c r="S32122" s="139"/>
    </row>
    <row r="32123" spans="2:19" ht="15.75" customHeight="1" x14ac:dyDescent="0.25">
      <c r="B32123" s="106"/>
      <c r="C32123" s="106"/>
      <c r="D32123" s="139"/>
      <c r="P32123" s="142"/>
      <c r="Q32123" s="142"/>
      <c r="R32123" s="142"/>
      <c r="S32123" s="139"/>
    </row>
    <row r="32124" spans="2:19" ht="15.75" customHeight="1" x14ac:dyDescent="0.25">
      <c r="B32124" s="106"/>
      <c r="C32124" s="106"/>
      <c r="D32124" s="139"/>
      <c r="P32124" s="142"/>
      <c r="Q32124" s="142"/>
      <c r="R32124" s="142"/>
      <c r="S32124" s="139"/>
    </row>
    <row r="32125" spans="2:19" ht="15.75" customHeight="1" x14ac:dyDescent="0.25">
      <c r="B32125" s="106"/>
      <c r="C32125" s="106"/>
      <c r="D32125" s="139"/>
      <c r="P32125" s="142"/>
      <c r="Q32125" s="142"/>
      <c r="R32125" s="142"/>
      <c r="S32125" s="139"/>
    </row>
    <row r="32126" spans="2:19" ht="15.75" customHeight="1" x14ac:dyDescent="0.25">
      <c r="B32126" s="106"/>
      <c r="C32126" s="106"/>
      <c r="D32126" s="139"/>
      <c r="P32126" s="142"/>
      <c r="Q32126" s="142"/>
      <c r="R32126" s="142"/>
      <c r="S32126" s="139"/>
    </row>
    <row r="32127" spans="2:19" ht="15.75" customHeight="1" x14ac:dyDescent="0.25">
      <c r="B32127" s="106"/>
      <c r="C32127" s="106"/>
      <c r="D32127" s="139"/>
      <c r="P32127" s="142"/>
      <c r="Q32127" s="142"/>
      <c r="R32127" s="142"/>
      <c r="S32127" s="139"/>
    </row>
    <row r="32128" spans="2:19" ht="15.75" customHeight="1" x14ac:dyDescent="0.25">
      <c r="B32128" s="106"/>
      <c r="C32128" s="106"/>
      <c r="D32128" s="139"/>
      <c r="P32128" s="142"/>
      <c r="Q32128" s="142"/>
      <c r="R32128" s="142"/>
      <c r="S32128" s="139"/>
    </row>
    <row r="32129" spans="2:19" ht="15.75" customHeight="1" x14ac:dyDescent="0.25">
      <c r="B32129" s="106"/>
      <c r="C32129" s="106"/>
      <c r="D32129" s="139"/>
      <c r="P32129" s="142"/>
      <c r="Q32129" s="142"/>
      <c r="R32129" s="142"/>
      <c r="S32129" s="139"/>
    </row>
    <row r="32130" spans="2:19" ht="15.75" customHeight="1" x14ac:dyDescent="0.25">
      <c r="B32130" s="106"/>
      <c r="C32130" s="106"/>
      <c r="D32130" s="139"/>
      <c r="P32130" s="142"/>
      <c r="Q32130" s="142"/>
      <c r="R32130" s="142"/>
      <c r="S32130" s="139"/>
    </row>
    <row r="32131" spans="2:19" ht="15.75" customHeight="1" x14ac:dyDescent="0.25">
      <c r="B32131" s="106"/>
      <c r="C32131" s="106"/>
      <c r="D32131" s="139"/>
      <c r="P32131" s="142"/>
      <c r="Q32131" s="142"/>
      <c r="R32131" s="142"/>
      <c r="S32131" s="139"/>
    </row>
    <row r="32132" spans="2:19" ht="15.75" customHeight="1" x14ac:dyDescent="0.25">
      <c r="B32132" s="106"/>
      <c r="C32132" s="106"/>
      <c r="D32132" s="139"/>
      <c r="P32132" s="142"/>
      <c r="Q32132" s="142"/>
      <c r="R32132" s="142"/>
      <c r="S32132" s="139"/>
    </row>
    <row r="32133" spans="2:19" ht="15.75" customHeight="1" x14ac:dyDescent="0.25">
      <c r="B32133" s="106"/>
      <c r="C32133" s="106"/>
      <c r="D32133" s="139"/>
      <c r="P32133" s="142"/>
      <c r="Q32133" s="142"/>
      <c r="R32133" s="142"/>
      <c r="S32133" s="139"/>
    </row>
    <row r="32134" spans="2:19" ht="15.75" customHeight="1" x14ac:dyDescent="0.25">
      <c r="B32134" s="106"/>
      <c r="C32134" s="106"/>
      <c r="D32134" s="139"/>
      <c r="P32134" s="142"/>
      <c r="Q32134" s="142"/>
      <c r="R32134" s="142"/>
      <c r="S32134" s="139"/>
    </row>
    <row r="32135" spans="2:19" ht="15.75" customHeight="1" x14ac:dyDescent="0.25">
      <c r="B32135" s="106"/>
      <c r="C32135" s="106"/>
      <c r="D32135" s="139"/>
      <c r="P32135" s="142"/>
      <c r="Q32135" s="142"/>
      <c r="R32135" s="142"/>
      <c r="S32135" s="139"/>
    </row>
    <row r="32136" spans="2:19" ht="15.75" customHeight="1" x14ac:dyDescent="0.25">
      <c r="B32136" s="106"/>
      <c r="C32136" s="106"/>
      <c r="D32136" s="139"/>
      <c r="P32136" s="142"/>
      <c r="Q32136" s="142"/>
      <c r="R32136" s="142"/>
      <c r="S32136" s="139"/>
    </row>
    <row r="32137" spans="2:19" ht="15.75" customHeight="1" x14ac:dyDescent="0.25">
      <c r="B32137" s="106"/>
      <c r="C32137" s="106"/>
      <c r="D32137" s="139"/>
      <c r="P32137" s="142"/>
      <c r="Q32137" s="142"/>
      <c r="R32137" s="142"/>
      <c r="S32137" s="139"/>
    </row>
    <row r="32138" spans="2:19" ht="15.75" customHeight="1" x14ac:dyDescent="0.25">
      <c r="B32138" s="106"/>
      <c r="C32138" s="106"/>
      <c r="D32138" s="139"/>
      <c r="P32138" s="142"/>
      <c r="Q32138" s="142"/>
      <c r="R32138" s="142"/>
      <c r="S32138" s="139"/>
    </row>
    <row r="32139" spans="2:19" ht="15.75" customHeight="1" x14ac:dyDescent="0.25">
      <c r="B32139" s="106"/>
      <c r="C32139" s="106"/>
      <c r="D32139" s="139"/>
      <c r="P32139" s="142"/>
      <c r="Q32139" s="142"/>
      <c r="R32139" s="142"/>
      <c r="S32139" s="139"/>
    </row>
    <row r="32140" spans="2:19" ht="15.75" customHeight="1" x14ac:dyDescent="0.25">
      <c r="B32140" s="106"/>
      <c r="C32140" s="106"/>
      <c r="D32140" s="139"/>
      <c r="P32140" s="142"/>
      <c r="Q32140" s="142"/>
      <c r="R32140" s="142"/>
      <c r="S32140" s="139"/>
    </row>
    <row r="32141" spans="2:19" ht="15.75" customHeight="1" x14ac:dyDescent="0.25">
      <c r="B32141" s="106"/>
      <c r="C32141" s="106"/>
      <c r="D32141" s="139"/>
      <c r="P32141" s="142"/>
      <c r="Q32141" s="142"/>
      <c r="R32141" s="142"/>
      <c r="S32141" s="139"/>
    </row>
    <row r="32142" spans="2:19" ht="15.75" customHeight="1" x14ac:dyDescent="0.25">
      <c r="B32142" s="106"/>
      <c r="C32142" s="106"/>
      <c r="D32142" s="139"/>
      <c r="P32142" s="142"/>
      <c r="Q32142" s="142"/>
      <c r="R32142" s="142"/>
      <c r="S32142" s="139"/>
    </row>
    <row r="32143" spans="2:19" ht="15.75" customHeight="1" x14ac:dyDescent="0.25">
      <c r="B32143" s="106"/>
      <c r="C32143" s="106"/>
      <c r="D32143" s="139"/>
      <c r="P32143" s="142"/>
      <c r="Q32143" s="142"/>
      <c r="R32143" s="142"/>
      <c r="S32143" s="139"/>
    </row>
    <row r="32144" spans="2:19" ht="15.75" customHeight="1" x14ac:dyDescent="0.25">
      <c r="B32144" s="106"/>
      <c r="C32144" s="106"/>
      <c r="D32144" s="139"/>
      <c r="P32144" s="142"/>
      <c r="Q32144" s="142"/>
      <c r="R32144" s="142"/>
      <c r="S32144" s="139"/>
    </row>
    <row r="32145" spans="2:19" ht="15.75" customHeight="1" x14ac:dyDescent="0.25">
      <c r="B32145" s="106"/>
      <c r="C32145" s="106"/>
      <c r="D32145" s="139"/>
      <c r="P32145" s="142"/>
      <c r="Q32145" s="142"/>
      <c r="R32145" s="142"/>
      <c r="S32145" s="139"/>
    </row>
    <row r="32146" spans="2:19" ht="15.75" customHeight="1" x14ac:dyDescent="0.25">
      <c r="B32146" s="106"/>
      <c r="C32146" s="106"/>
      <c r="D32146" s="139"/>
      <c r="P32146" s="142"/>
      <c r="Q32146" s="142"/>
      <c r="R32146" s="142"/>
      <c r="S32146" s="139"/>
    </row>
    <row r="32147" spans="2:19" ht="15.75" customHeight="1" x14ac:dyDescent="0.25">
      <c r="B32147" s="106"/>
      <c r="C32147" s="106"/>
      <c r="D32147" s="139"/>
      <c r="P32147" s="142"/>
      <c r="Q32147" s="142"/>
      <c r="R32147" s="142"/>
      <c r="S32147" s="139"/>
    </row>
    <row r="32148" spans="2:19" ht="15.75" customHeight="1" x14ac:dyDescent="0.25">
      <c r="B32148" s="106"/>
      <c r="C32148" s="106"/>
      <c r="D32148" s="139"/>
      <c r="P32148" s="142"/>
      <c r="Q32148" s="142"/>
      <c r="R32148" s="142"/>
      <c r="S32148" s="139"/>
    </row>
    <row r="32149" spans="2:19" ht="15.75" customHeight="1" x14ac:dyDescent="0.25">
      <c r="B32149" s="106"/>
      <c r="C32149" s="106"/>
      <c r="D32149" s="139"/>
      <c r="P32149" s="142"/>
      <c r="Q32149" s="142"/>
      <c r="R32149" s="142"/>
      <c r="S32149" s="139"/>
    </row>
    <row r="32150" spans="2:19" ht="15.75" customHeight="1" x14ac:dyDescent="0.25">
      <c r="B32150" s="106"/>
      <c r="C32150" s="106"/>
      <c r="D32150" s="139"/>
      <c r="P32150" s="142"/>
      <c r="Q32150" s="142"/>
      <c r="R32150" s="142"/>
      <c r="S32150" s="139"/>
    </row>
    <row r="32151" spans="2:19" ht="15.75" customHeight="1" x14ac:dyDescent="0.25">
      <c r="B32151" s="106"/>
      <c r="C32151" s="106"/>
      <c r="D32151" s="139"/>
      <c r="P32151" s="142"/>
      <c r="Q32151" s="142"/>
      <c r="R32151" s="142"/>
      <c r="S32151" s="139"/>
    </row>
    <row r="32152" spans="2:19" ht="15.75" customHeight="1" x14ac:dyDescent="0.25">
      <c r="B32152" s="106"/>
      <c r="C32152" s="106"/>
      <c r="D32152" s="139"/>
      <c r="P32152" s="142"/>
      <c r="Q32152" s="142"/>
      <c r="R32152" s="142"/>
      <c r="S32152" s="139"/>
    </row>
    <row r="32153" spans="2:19" ht="15.75" customHeight="1" x14ac:dyDescent="0.25">
      <c r="B32153" s="106"/>
      <c r="C32153" s="106"/>
      <c r="D32153" s="139"/>
      <c r="P32153" s="142"/>
      <c r="Q32153" s="142"/>
      <c r="R32153" s="142"/>
      <c r="S32153" s="139"/>
    </row>
    <row r="32154" spans="2:19" ht="15.75" customHeight="1" x14ac:dyDescent="0.25">
      <c r="B32154" s="106"/>
      <c r="C32154" s="106"/>
      <c r="D32154" s="139"/>
      <c r="P32154" s="142"/>
      <c r="Q32154" s="142"/>
      <c r="R32154" s="142"/>
      <c r="S32154" s="139"/>
    </row>
    <row r="32155" spans="2:19" ht="15.75" customHeight="1" x14ac:dyDescent="0.25">
      <c r="B32155" s="106"/>
      <c r="C32155" s="106"/>
      <c r="D32155" s="139"/>
      <c r="P32155" s="142"/>
      <c r="Q32155" s="142"/>
      <c r="R32155" s="142"/>
      <c r="S32155" s="139"/>
    </row>
    <row r="32156" spans="2:19" ht="15.75" customHeight="1" x14ac:dyDescent="0.25">
      <c r="B32156" s="106"/>
      <c r="C32156" s="106"/>
      <c r="D32156" s="139"/>
      <c r="P32156" s="142"/>
      <c r="Q32156" s="142"/>
      <c r="R32156" s="142"/>
      <c r="S32156" s="139"/>
    </row>
    <row r="32157" spans="2:19" ht="15.75" customHeight="1" x14ac:dyDescent="0.25">
      <c r="B32157" s="106"/>
      <c r="C32157" s="106"/>
      <c r="D32157" s="139"/>
      <c r="P32157" s="142"/>
      <c r="Q32157" s="142"/>
      <c r="R32157" s="142"/>
      <c r="S32157" s="139"/>
    </row>
    <row r="32158" spans="2:19" ht="15.75" customHeight="1" x14ac:dyDescent="0.25">
      <c r="B32158" s="106"/>
      <c r="C32158" s="106"/>
      <c r="D32158" s="139"/>
      <c r="P32158" s="142"/>
      <c r="Q32158" s="142"/>
      <c r="R32158" s="142"/>
      <c r="S32158" s="139"/>
    </row>
    <row r="32159" spans="2:19" ht="15.75" customHeight="1" x14ac:dyDescent="0.25">
      <c r="B32159" s="106"/>
      <c r="C32159" s="106"/>
      <c r="D32159" s="139"/>
      <c r="P32159" s="142"/>
      <c r="Q32159" s="142"/>
      <c r="R32159" s="142"/>
      <c r="S32159" s="139"/>
    </row>
    <row r="32160" spans="2:19" ht="15.75" customHeight="1" x14ac:dyDescent="0.25">
      <c r="B32160" s="106"/>
      <c r="C32160" s="106"/>
      <c r="D32160" s="139"/>
      <c r="P32160" s="142"/>
      <c r="Q32160" s="142"/>
      <c r="R32160" s="142"/>
      <c r="S32160" s="139"/>
    </row>
    <row r="32161" spans="2:19" ht="15.75" customHeight="1" x14ac:dyDescent="0.25">
      <c r="B32161" s="106"/>
      <c r="C32161" s="106"/>
      <c r="D32161" s="139"/>
      <c r="P32161" s="142"/>
      <c r="Q32161" s="142"/>
      <c r="R32161" s="142"/>
      <c r="S32161" s="139"/>
    </row>
    <row r="32162" spans="2:19" ht="15.75" customHeight="1" x14ac:dyDescent="0.25">
      <c r="B32162" s="106"/>
      <c r="C32162" s="106"/>
      <c r="D32162" s="139"/>
      <c r="P32162" s="142"/>
      <c r="Q32162" s="142"/>
      <c r="R32162" s="142"/>
      <c r="S32162" s="139"/>
    </row>
    <row r="32163" spans="2:19" ht="15.75" customHeight="1" x14ac:dyDescent="0.25">
      <c r="B32163" s="106"/>
      <c r="C32163" s="106"/>
      <c r="D32163" s="139"/>
      <c r="P32163" s="142"/>
      <c r="Q32163" s="142"/>
      <c r="R32163" s="142"/>
      <c r="S32163" s="139"/>
    </row>
    <row r="32164" spans="2:19" ht="15.75" customHeight="1" x14ac:dyDescent="0.25">
      <c r="B32164" s="106"/>
      <c r="C32164" s="106"/>
      <c r="D32164" s="139"/>
      <c r="P32164" s="142"/>
      <c r="Q32164" s="142"/>
      <c r="R32164" s="142"/>
      <c r="S32164" s="139"/>
    </row>
    <row r="32165" spans="2:19" ht="15.75" customHeight="1" x14ac:dyDescent="0.25">
      <c r="B32165" s="106"/>
      <c r="C32165" s="106"/>
      <c r="D32165" s="139"/>
      <c r="P32165" s="142"/>
      <c r="Q32165" s="142"/>
      <c r="R32165" s="142"/>
      <c r="S32165" s="139"/>
    </row>
    <row r="32166" spans="2:19" ht="15.75" customHeight="1" x14ac:dyDescent="0.25">
      <c r="B32166" s="106"/>
      <c r="C32166" s="106"/>
      <c r="D32166" s="139"/>
      <c r="P32166" s="142"/>
      <c r="Q32166" s="142"/>
      <c r="R32166" s="142"/>
      <c r="S32166" s="139"/>
    </row>
    <row r="32167" spans="2:19" ht="15.75" customHeight="1" x14ac:dyDescent="0.25">
      <c r="B32167" s="106"/>
      <c r="C32167" s="106"/>
      <c r="D32167" s="139"/>
      <c r="P32167" s="142"/>
      <c r="Q32167" s="142"/>
      <c r="R32167" s="142"/>
      <c r="S32167" s="139"/>
    </row>
    <row r="32168" spans="2:19" ht="15.75" customHeight="1" x14ac:dyDescent="0.25">
      <c r="B32168" s="106"/>
      <c r="C32168" s="106"/>
      <c r="D32168" s="139"/>
      <c r="P32168" s="142"/>
      <c r="Q32168" s="142"/>
      <c r="R32168" s="142"/>
      <c r="S32168" s="139"/>
    </row>
    <row r="32169" spans="2:19" ht="15.75" customHeight="1" x14ac:dyDescent="0.25">
      <c r="B32169" s="106"/>
      <c r="C32169" s="106"/>
      <c r="D32169" s="139"/>
      <c r="P32169" s="142"/>
      <c r="Q32169" s="142"/>
      <c r="R32169" s="142"/>
      <c r="S32169" s="139"/>
    </row>
    <row r="32170" spans="2:19" ht="15.75" customHeight="1" x14ac:dyDescent="0.25">
      <c r="B32170" s="106"/>
      <c r="C32170" s="106"/>
      <c r="D32170" s="139"/>
      <c r="P32170" s="142"/>
      <c r="Q32170" s="142"/>
      <c r="R32170" s="142"/>
      <c r="S32170" s="139"/>
    </row>
    <row r="32171" spans="2:19" ht="15.75" customHeight="1" x14ac:dyDescent="0.25">
      <c r="B32171" s="106"/>
      <c r="C32171" s="106"/>
      <c r="D32171" s="139"/>
      <c r="P32171" s="142"/>
      <c r="Q32171" s="142"/>
      <c r="R32171" s="142"/>
      <c r="S32171" s="139"/>
    </row>
    <row r="32172" spans="2:19" ht="15.75" customHeight="1" x14ac:dyDescent="0.25">
      <c r="B32172" s="106"/>
      <c r="C32172" s="106"/>
      <c r="D32172" s="139"/>
      <c r="P32172" s="142"/>
      <c r="Q32172" s="142"/>
      <c r="R32172" s="142"/>
      <c r="S32172" s="139"/>
    </row>
    <row r="32173" spans="2:19" ht="15.75" customHeight="1" x14ac:dyDescent="0.25">
      <c r="B32173" s="106"/>
      <c r="C32173" s="106"/>
      <c r="D32173" s="139"/>
      <c r="P32173" s="142"/>
      <c r="Q32173" s="142"/>
      <c r="R32173" s="142"/>
      <c r="S32173" s="139"/>
    </row>
    <row r="32174" spans="2:19" ht="15.75" customHeight="1" x14ac:dyDescent="0.25">
      <c r="B32174" s="106"/>
      <c r="C32174" s="106"/>
      <c r="D32174" s="139"/>
      <c r="P32174" s="142"/>
      <c r="Q32174" s="142"/>
      <c r="R32174" s="142"/>
      <c r="S32174" s="139"/>
    </row>
    <row r="32175" spans="2:19" ht="15.75" customHeight="1" x14ac:dyDescent="0.25">
      <c r="B32175" s="106"/>
      <c r="C32175" s="106"/>
      <c r="D32175" s="139"/>
      <c r="P32175" s="142"/>
      <c r="Q32175" s="142"/>
      <c r="R32175" s="142"/>
      <c r="S32175" s="139"/>
    </row>
    <row r="32176" spans="2:19" ht="15.75" customHeight="1" x14ac:dyDescent="0.25">
      <c r="B32176" s="106"/>
      <c r="C32176" s="106"/>
      <c r="D32176" s="139"/>
      <c r="P32176" s="142"/>
      <c r="Q32176" s="142"/>
      <c r="R32176" s="142"/>
      <c r="S32176" s="139"/>
    </row>
    <row r="32177" spans="2:19" ht="15.75" customHeight="1" x14ac:dyDescent="0.25">
      <c r="B32177" s="106"/>
      <c r="C32177" s="106"/>
      <c r="D32177" s="139"/>
      <c r="P32177" s="142"/>
      <c r="Q32177" s="142"/>
      <c r="R32177" s="142"/>
      <c r="S32177" s="139"/>
    </row>
    <row r="32178" spans="2:19" ht="15.75" customHeight="1" x14ac:dyDescent="0.25">
      <c r="B32178" s="106"/>
      <c r="C32178" s="106"/>
      <c r="D32178" s="139"/>
      <c r="P32178" s="142"/>
      <c r="Q32178" s="142"/>
      <c r="R32178" s="142"/>
      <c r="S32178" s="139"/>
    </row>
    <row r="32179" spans="2:19" ht="15.75" customHeight="1" x14ac:dyDescent="0.25">
      <c r="B32179" s="106"/>
      <c r="C32179" s="106"/>
      <c r="D32179" s="139"/>
      <c r="P32179" s="142"/>
      <c r="Q32179" s="142"/>
      <c r="R32179" s="142"/>
      <c r="S32179" s="139"/>
    </row>
    <row r="32180" spans="2:19" ht="15.75" customHeight="1" x14ac:dyDescent="0.25">
      <c r="B32180" s="106"/>
      <c r="C32180" s="106"/>
      <c r="D32180" s="139"/>
      <c r="P32180" s="142"/>
      <c r="Q32180" s="142"/>
      <c r="R32180" s="142"/>
      <c r="S32180" s="139"/>
    </row>
    <row r="32181" spans="2:19" ht="15.75" customHeight="1" x14ac:dyDescent="0.25">
      <c r="B32181" s="106"/>
      <c r="C32181" s="106"/>
      <c r="D32181" s="139"/>
      <c r="P32181" s="142"/>
      <c r="Q32181" s="142"/>
      <c r="R32181" s="142"/>
      <c r="S32181" s="139"/>
    </row>
    <row r="32182" spans="2:19" ht="15.75" customHeight="1" x14ac:dyDescent="0.25">
      <c r="B32182" s="106"/>
      <c r="C32182" s="106"/>
      <c r="D32182" s="139"/>
      <c r="P32182" s="142"/>
      <c r="Q32182" s="142"/>
      <c r="R32182" s="142"/>
      <c r="S32182" s="139"/>
    </row>
    <row r="32183" spans="2:19" ht="15.75" customHeight="1" x14ac:dyDescent="0.25">
      <c r="B32183" s="106"/>
      <c r="C32183" s="106"/>
      <c r="D32183" s="139"/>
      <c r="P32183" s="142"/>
      <c r="Q32183" s="142"/>
      <c r="R32183" s="142"/>
      <c r="S32183" s="139"/>
    </row>
    <row r="32184" spans="2:19" ht="15.75" customHeight="1" x14ac:dyDescent="0.25">
      <c r="B32184" s="106"/>
      <c r="C32184" s="106"/>
      <c r="D32184" s="139"/>
      <c r="P32184" s="142"/>
      <c r="Q32184" s="142"/>
      <c r="R32184" s="142"/>
      <c r="S32184" s="139"/>
    </row>
    <row r="32185" spans="2:19" ht="15.75" customHeight="1" x14ac:dyDescent="0.25">
      <c r="B32185" s="106"/>
      <c r="C32185" s="106"/>
      <c r="D32185" s="139"/>
      <c r="P32185" s="142"/>
      <c r="Q32185" s="142"/>
      <c r="R32185" s="142"/>
      <c r="S32185" s="139"/>
    </row>
    <row r="32186" spans="2:19" ht="15.75" customHeight="1" x14ac:dyDescent="0.25">
      <c r="B32186" s="106"/>
      <c r="C32186" s="106"/>
      <c r="D32186" s="139"/>
      <c r="P32186" s="142"/>
      <c r="Q32186" s="142"/>
      <c r="R32186" s="142"/>
      <c r="S32186" s="139"/>
    </row>
    <row r="32187" spans="2:19" ht="15.75" customHeight="1" x14ac:dyDescent="0.25">
      <c r="B32187" s="106"/>
      <c r="C32187" s="106"/>
      <c r="D32187" s="139"/>
      <c r="P32187" s="142"/>
      <c r="Q32187" s="142"/>
      <c r="R32187" s="142"/>
      <c r="S32187" s="139"/>
    </row>
    <row r="32188" spans="2:19" ht="15.75" customHeight="1" x14ac:dyDescent="0.25">
      <c r="B32188" s="106"/>
      <c r="C32188" s="106"/>
      <c r="D32188" s="139"/>
      <c r="P32188" s="142"/>
      <c r="Q32188" s="142"/>
      <c r="R32188" s="142"/>
      <c r="S32188" s="139"/>
    </row>
    <row r="32189" spans="2:19" ht="15.75" customHeight="1" x14ac:dyDescent="0.25">
      <c r="B32189" s="106"/>
      <c r="C32189" s="106"/>
      <c r="D32189" s="139"/>
      <c r="P32189" s="142"/>
      <c r="Q32189" s="142"/>
      <c r="R32189" s="142"/>
      <c r="S32189" s="139"/>
    </row>
    <row r="32190" spans="2:19" ht="15.75" customHeight="1" x14ac:dyDescent="0.25">
      <c r="B32190" s="106"/>
      <c r="C32190" s="106"/>
      <c r="D32190" s="139"/>
      <c r="P32190" s="142"/>
      <c r="Q32190" s="142"/>
      <c r="R32190" s="142"/>
      <c r="S32190" s="139"/>
    </row>
    <row r="32191" spans="2:19" ht="15.75" customHeight="1" x14ac:dyDescent="0.25">
      <c r="B32191" s="106"/>
      <c r="C32191" s="106"/>
      <c r="D32191" s="139"/>
      <c r="P32191" s="142"/>
      <c r="Q32191" s="142"/>
      <c r="R32191" s="142"/>
      <c r="S32191" s="139"/>
    </row>
    <row r="32192" spans="2:19" ht="15.75" customHeight="1" x14ac:dyDescent="0.25">
      <c r="B32192" s="106"/>
      <c r="C32192" s="106"/>
      <c r="D32192" s="139"/>
      <c r="P32192" s="142"/>
      <c r="Q32192" s="142"/>
      <c r="R32192" s="142"/>
      <c r="S32192" s="139"/>
    </row>
    <row r="32193" spans="2:19" ht="15.75" customHeight="1" x14ac:dyDescent="0.25">
      <c r="B32193" s="106"/>
      <c r="C32193" s="106"/>
      <c r="D32193" s="139"/>
      <c r="P32193" s="142"/>
      <c r="Q32193" s="142"/>
      <c r="R32193" s="142"/>
      <c r="S32193" s="139"/>
    </row>
    <row r="32194" spans="2:19" ht="15.75" customHeight="1" x14ac:dyDescent="0.25">
      <c r="B32194" s="106"/>
      <c r="C32194" s="106"/>
      <c r="D32194" s="139"/>
      <c r="P32194" s="142"/>
      <c r="Q32194" s="142"/>
      <c r="R32194" s="142"/>
      <c r="S32194" s="139"/>
    </row>
    <row r="32195" spans="2:19" ht="15.75" customHeight="1" x14ac:dyDescent="0.25">
      <c r="B32195" s="106"/>
      <c r="C32195" s="106"/>
      <c r="D32195" s="139"/>
      <c r="P32195" s="142"/>
      <c r="Q32195" s="142"/>
      <c r="R32195" s="142"/>
      <c r="S32195" s="139"/>
    </row>
    <row r="32196" spans="2:19" ht="15.75" customHeight="1" x14ac:dyDescent="0.25">
      <c r="B32196" s="106"/>
      <c r="C32196" s="106"/>
      <c r="D32196" s="139"/>
      <c r="P32196" s="142"/>
      <c r="Q32196" s="142"/>
      <c r="R32196" s="142"/>
      <c r="S32196" s="139"/>
    </row>
    <row r="32197" spans="2:19" ht="15.75" customHeight="1" x14ac:dyDescent="0.25">
      <c r="B32197" s="106"/>
      <c r="C32197" s="106"/>
      <c r="D32197" s="139"/>
      <c r="P32197" s="142"/>
      <c r="Q32197" s="142"/>
      <c r="R32197" s="142"/>
      <c r="S32197" s="139"/>
    </row>
    <row r="32198" spans="2:19" ht="15.75" customHeight="1" x14ac:dyDescent="0.25">
      <c r="B32198" s="106"/>
      <c r="C32198" s="106"/>
      <c r="D32198" s="139"/>
      <c r="P32198" s="142"/>
      <c r="Q32198" s="142"/>
      <c r="R32198" s="142"/>
      <c r="S32198" s="139"/>
    </row>
    <row r="32199" spans="2:19" ht="15.75" customHeight="1" x14ac:dyDescent="0.25">
      <c r="B32199" s="106"/>
      <c r="C32199" s="106"/>
      <c r="D32199" s="139"/>
      <c r="P32199" s="142"/>
      <c r="Q32199" s="142"/>
      <c r="R32199" s="142"/>
      <c r="S32199" s="139"/>
    </row>
    <row r="32200" spans="2:19" ht="15.75" customHeight="1" x14ac:dyDescent="0.25">
      <c r="B32200" s="106"/>
      <c r="C32200" s="106"/>
      <c r="D32200" s="139"/>
      <c r="P32200" s="142"/>
      <c r="Q32200" s="142"/>
      <c r="R32200" s="142"/>
      <c r="S32200" s="139"/>
    </row>
    <row r="32201" spans="2:19" ht="15.75" customHeight="1" x14ac:dyDescent="0.25">
      <c r="B32201" s="106"/>
      <c r="C32201" s="106"/>
      <c r="D32201" s="139"/>
      <c r="P32201" s="142"/>
      <c r="Q32201" s="142"/>
      <c r="R32201" s="142"/>
      <c r="S32201" s="139"/>
    </row>
    <row r="32202" spans="2:19" ht="15.75" customHeight="1" x14ac:dyDescent="0.25">
      <c r="B32202" s="106"/>
      <c r="C32202" s="106"/>
      <c r="D32202" s="139"/>
      <c r="P32202" s="142"/>
      <c r="Q32202" s="142"/>
      <c r="R32202" s="142"/>
      <c r="S32202" s="139"/>
    </row>
    <row r="32203" spans="2:19" ht="15.75" customHeight="1" x14ac:dyDescent="0.25">
      <c r="B32203" s="106"/>
      <c r="C32203" s="106"/>
      <c r="D32203" s="139"/>
      <c r="P32203" s="142"/>
      <c r="Q32203" s="142"/>
      <c r="R32203" s="142"/>
      <c r="S32203" s="139"/>
    </row>
    <row r="32204" spans="2:19" ht="15.75" customHeight="1" x14ac:dyDescent="0.25">
      <c r="B32204" s="106"/>
      <c r="C32204" s="106"/>
      <c r="D32204" s="139"/>
      <c r="P32204" s="142"/>
      <c r="Q32204" s="142"/>
      <c r="R32204" s="142"/>
      <c r="S32204" s="139"/>
    </row>
    <row r="32205" spans="2:19" ht="15.75" customHeight="1" x14ac:dyDescent="0.25">
      <c r="B32205" s="106"/>
      <c r="C32205" s="106"/>
      <c r="D32205" s="139"/>
      <c r="P32205" s="142"/>
      <c r="Q32205" s="142"/>
      <c r="R32205" s="142"/>
      <c r="S32205" s="139"/>
    </row>
    <row r="32206" spans="2:19" ht="15.75" customHeight="1" x14ac:dyDescent="0.25">
      <c r="B32206" s="106"/>
      <c r="C32206" s="106"/>
      <c r="D32206" s="139"/>
      <c r="P32206" s="142"/>
      <c r="Q32206" s="142"/>
      <c r="R32206" s="142"/>
      <c r="S32206" s="139"/>
    </row>
    <row r="32207" spans="2:19" ht="15.75" customHeight="1" x14ac:dyDescent="0.25">
      <c r="B32207" s="106"/>
      <c r="C32207" s="106"/>
      <c r="D32207" s="139"/>
      <c r="P32207" s="142"/>
      <c r="Q32207" s="142"/>
      <c r="R32207" s="142"/>
      <c r="S32207" s="139"/>
    </row>
    <row r="32208" spans="2:19" ht="15.75" customHeight="1" x14ac:dyDescent="0.25">
      <c r="B32208" s="106"/>
      <c r="C32208" s="106"/>
      <c r="D32208" s="139"/>
      <c r="P32208" s="142"/>
      <c r="Q32208" s="142"/>
      <c r="R32208" s="142"/>
      <c r="S32208" s="139"/>
    </row>
    <row r="32209" spans="2:19" ht="15.75" customHeight="1" x14ac:dyDescent="0.25">
      <c r="B32209" s="106"/>
      <c r="C32209" s="106"/>
      <c r="D32209" s="139"/>
      <c r="P32209" s="142"/>
      <c r="Q32209" s="142"/>
      <c r="R32209" s="142"/>
      <c r="S32209" s="139"/>
    </row>
    <row r="32210" spans="2:19" ht="15.75" customHeight="1" x14ac:dyDescent="0.25">
      <c r="B32210" s="106"/>
      <c r="C32210" s="106"/>
      <c r="D32210" s="139"/>
      <c r="P32210" s="142"/>
      <c r="Q32210" s="142"/>
      <c r="R32210" s="142"/>
      <c r="S32210" s="139"/>
    </row>
    <row r="32211" spans="2:19" ht="15.75" customHeight="1" x14ac:dyDescent="0.25">
      <c r="B32211" s="106"/>
      <c r="C32211" s="106"/>
      <c r="D32211" s="139"/>
      <c r="P32211" s="142"/>
      <c r="Q32211" s="142"/>
      <c r="R32211" s="142"/>
      <c r="S32211" s="139"/>
    </row>
    <row r="32212" spans="2:19" ht="15.75" customHeight="1" x14ac:dyDescent="0.25">
      <c r="B32212" s="106"/>
      <c r="C32212" s="106"/>
      <c r="D32212" s="139"/>
      <c r="P32212" s="142"/>
      <c r="Q32212" s="142"/>
      <c r="R32212" s="142"/>
      <c r="S32212" s="139"/>
    </row>
    <row r="32213" spans="2:19" ht="15.75" customHeight="1" x14ac:dyDescent="0.25">
      <c r="B32213" s="106"/>
      <c r="C32213" s="106"/>
      <c r="D32213" s="139"/>
      <c r="P32213" s="142"/>
      <c r="Q32213" s="142"/>
      <c r="R32213" s="142"/>
      <c r="S32213" s="139"/>
    </row>
    <row r="32214" spans="2:19" ht="15.75" customHeight="1" x14ac:dyDescent="0.25">
      <c r="B32214" s="106"/>
      <c r="C32214" s="106"/>
      <c r="D32214" s="139"/>
      <c r="P32214" s="142"/>
      <c r="Q32214" s="142"/>
      <c r="R32214" s="142"/>
      <c r="S32214" s="139"/>
    </row>
    <row r="32215" spans="2:19" ht="15.75" customHeight="1" x14ac:dyDescent="0.25">
      <c r="B32215" s="106"/>
      <c r="C32215" s="106"/>
      <c r="D32215" s="139"/>
      <c r="P32215" s="142"/>
      <c r="Q32215" s="142"/>
      <c r="R32215" s="142"/>
      <c r="S32215" s="139"/>
    </row>
    <row r="32216" spans="2:19" ht="15.75" customHeight="1" x14ac:dyDescent="0.25">
      <c r="B32216" s="106"/>
      <c r="C32216" s="106"/>
      <c r="D32216" s="139"/>
      <c r="P32216" s="142"/>
      <c r="Q32216" s="142"/>
      <c r="R32216" s="142"/>
      <c r="S32216" s="139"/>
    </row>
    <row r="32217" spans="2:19" ht="15.75" customHeight="1" x14ac:dyDescent="0.25">
      <c r="B32217" s="106"/>
      <c r="C32217" s="106"/>
      <c r="D32217" s="139"/>
      <c r="P32217" s="142"/>
      <c r="Q32217" s="142"/>
      <c r="R32217" s="142"/>
      <c r="S32217" s="139"/>
    </row>
    <row r="32218" spans="2:19" ht="15.75" customHeight="1" x14ac:dyDescent="0.25">
      <c r="B32218" s="106"/>
      <c r="C32218" s="106"/>
      <c r="D32218" s="139"/>
      <c r="P32218" s="142"/>
      <c r="Q32218" s="142"/>
      <c r="R32218" s="142"/>
      <c r="S32218" s="139"/>
    </row>
    <row r="32219" spans="2:19" ht="15.75" customHeight="1" x14ac:dyDescent="0.25">
      <c r="B32219" s="106"/>
      <c r="C32219" s="106"/>
      <c r="D32219" s="139"/>
      <c r="P32219" s="142"/>
      <c r="Q32219" s="142"/>
      <c r="R32219" s="142"/>
      <c r="S32219" s="139"/>
    </row>
    <row r="32220" spans="2:19" ht="15.75" customHeight="1" x14ac:dyDescent="0.25">
      <c r="B32220" s="106"/>
      <c r="C32220" s="106"/>
      <c r="D32220" s="139"/>
      <c r="P32220" s="142"/>
      <c r="Q32220" s="142"/>
      <c r="R32220" s="142"/>
      <c r="S32220" s="139"/>
    </row>
    <row r="32221" spans="2:19" ht="15.75" customHeight="1" x14ac:dyDescent="0.25">
      <c r="B32221" s="106"/>
      <c r="C32221" s="106"/>
      <c r="D32221" s="139"/>
      <c r="P32221" s="142"/>
      <c r="Q32221" s="142"/>
      <c r="R32221" s="142"/>
      <c r="S32221" s="139"/>
    </row>
    <row r="32222" spans="2:19" ht="15.75" customHeight="1" x14ac:dyDescent="0.25">
      <c r="B32222" s="106"/>
      <c r="C32222" s="106"/>
      <c r="D32222" s="139"/>
      <c r="P32222" s="142"/>
      <c r="Q32222" s="142"/>
      <c r="R32222" s="142"/>
      <c r="S32222" s="139"/>
    </row>
    <row r="32223" spans="2:19" ht="15.75" customHeight="1" x14ac:dyDescent="0.25">
      <c r="B32223" s="106"/>
      <c r="C32223" s="106"/>
      <c r="D32223" s="139"/>
      <c r="P32223" s="142"/>
      <c r="Q32223" s="142"/>
      <c r="R32223" s="142"/>
      <c r="S32223" s="139"/>
    </row>
    <row r="32224" spans="2:19" ht="15.75" customHeight="1" x14ac:dyDescent="0.25">
      <c r="B32224" s="106"/>
      <c r="C32224" s="106"/>
      <c r="D32224" s="139"/>
      <c r="P32224" s="142"/>
      <c r="Q32224" s="142"/>
      <c r="R32224" s="142"/>
      <c r="S32224" s="139"/>
    </row>
    <row r="32225" spans="2:19" ht="15.75" customHeight="1" x14ac:dyDescent="0.25">
      <c r="B32225" s="106"/>
      <c r="C32225" s="106"/>
      <c r="D32225" s="139"/>
      <c r="P32225" s="142"/>
      <c r="Q32225" s="142"/>
      <c r="R32225" s="142"/>
      <c r="S32225" s="139"/>
    </row>
    <row r="32226" spans="2:19" ht="15.75" customHeight="1" x14ac:dyDescent="0.25">
      <c r="B32226" s="106"/>
      <c r="C32226" s="106"/>
      <c r="D32226" s="139"/>
      <c r="P32226" s="142"/>
      <c r="Q32226" s="142"/>
      <c r="R32226" s="142"/>
      <c r="S32226" s="139"/>
    </row>
    <row r="32227" spans="2:19" ht="15.75" customHeight="1" x14ac:dyDescent="0.25">
      <c r="B32227" s="106"/>
      <c r="C32227" s="106"/>
      <c r="D32227" s="139"/>
      <c r="P32227" s="142"/>
      <c r="Q32227" s="142"/>
      <c r="R32227" s="142"/>
      <c r="S32227" s="139"/>
    </row>
    <row r="32228" spans="2:19" ht="15.75" customHeight="1" x14ac:dyDescent="0.25">
      <c r="B32228" s="106"/>
      <c r="C32228" s="106"/>
      <c r="D32228" s="139"/>
      <c r="P32228" s="142"/>
      <c r="Q32228" s="142"/>
      <c r="R32228" s="142"/>
      <c r="S32228" s="139"/>
    </row>
    <row r="32229" spans="2:19" ht="15.75" customHeight="1" x14ac:dyDescent="0.25">
      <c r="B32229" s="106"/>
      <c r="C32229" s="106"/>
      <c r="D32229" s="139"/>
      <c r="P32229" s="142"/>
      <c r="Q32229" s="142"/>
      <c r="R32229" s="142"/>
      <c r="S32229" s="139"/>
    </row>
    <row r="32230" spans="2:19" ht="15.75" customHeight="1" x14ac:dyDescent="0.25">
      <c r="B32230" s="106"/>
      <c r="C32230" s="106"/>
      <c r="D32230" s="139"/>
      <c r="P32230" s="142"/>
      <c r="Q32230" s="142"/>
      <c r="R32230" s="142"/>
      <c r="S32230" s="139"/>
    </row>
    <row r="32231" spans="2:19" ht="15.75" customHeight="1" x14ac:dyDescent="0.25">
      <c r="B32231" s="106"/>
      <c r="C32231" s="106"/>
      <c r="D32231" s="139"/>
      <c r="P32231" s="142"/>
      <c r="Q32231" s="142"/>
      <c r="R32231" s="142"/>
      <c r="S32231" s="139"/>
    </row>
    <row r="32232" spans="2:19" ht="15.75" customHeight="1" x14ac:dyDescent="0.25">
      <c r="B32232" s="106"/>
      <c r="C32232" s="106"/>
      <c r="D32232" s="139"/>
      <c r="P32232" s="142"/>
      <c r="Q32232" s="142"/>
      <c r="R32232" s="142"/>
      <c r="S32232" s="139"/>
    </row>
    <row r="32233" spans="2:19" ht="15.75" customHeight="1" x14ac:dyDescent="0.25">
      <c r="B32233" s="106"/>
      <c r="C32233" s="106"/>
      <c r="D32233" s="139"/>
      <c r="P32233" s="142"/>
      <c r="Q32233" s="142"/>
      <c r="R32233" s="142"/>
      <c r="S32233" s="139"/>
    </row>
    <row r="32234" spans="2:19" ht="15.75" customHeight="1" x14ac:dyDescent="0.25">
      <c r="B32234" s="106"/>
      <c r="C32234" s="106"/>
      <c r="D32234" s="139"/>
      <c r="P32234" s="142"/>
      <c r="Q32234" s="142"/>
      <c r="R32234" s="142"/>
      <c r="S32234" s="139"/>
    </row>
    <row r="32235" spans="2:19" ht="15.75" customHeight="1" x14ac:dyDescent="0.25">
      <c r="B32235" s="106"/>
      <c r="C32235" s="106"/>
      <c r="D32235" s="139"/>
      <c r="P32235" s="142"/>
      <c r="Q32235" s="142"/>
      <c r="R32235" s="142"/>
      <c r="S32235" s="139"/>
    </row>
    <row r="32236" spans="2:19" ht="15.75" customHeight="1" x14ac:dyDescent="0.25">
      <c r="B32236" s="106"/>
      <c r="C32236" s="106"/>
      <c r="D32236" s="139"/>
      <c r="P32236" s="142"/>
      <c r="Q32236" s="142"/>
      <c r="R32236" s="142"/>
      <c r="S32236" s="139"/>
    </row>
    <row r="32237" spans="2:19" ht="15.75" customHeight="1" x14ac:dyDescent="0.25">
      <c r="B32237" s="106"/>
      <c r="C32237" s="106"/>
      <c r="D32237" s="139"/>
      <c r="P32237" s="142"/>
      <c r="Q32237" s="142"/>
      <c r="R32237" s="142"/>
      <c r="S32237" s="139"/>
    </row>
    <row r="32238" spans="2:19" ht="15.75" customHeight="1" x14ac:dyDescent="0.25">
      <c r="B32238" s="106"/>
      <c r="C32238" s="106"/>
      <c r="D32238" s="139"/>
      <c r="P32238" s="142"/>
      <c r="Q32238" s="142"/>
      <c r="R32238" s="142"/>
      <c r="S32238" s="139"/>
    </row>
    <row r="32239" spans="2:19" ht="15.75" customHeight="1" x14ac:dyDescent="0.25">
      <c r="B32239" s="106"/>
      <c r="C32239" s="106"/>
      <c r="D32239" s="139"/>
      <c r="P32239" s="142"/>
      <c r="Q32239" s="142"/>
      <c r="R32239" s="142"/>
      <c r="S32239" s="139"/>
    </row>
    <row r="32240" spans="2:19" ht="15.75" customHeight="1" x14ac:dyDescent="0.25">
      <c r="B32240" s="106"/>
      <c r="C32240" s="106"/>
      <c r="D32240" s="139"/>
      <c r="P32240" s="142"/>
      <c r="Q32240" s="142"/>
      <c r="R32240" s="142"/>
      <c r="S32240" s="139"/>
    </row>
    <row r="32241" spans="2:19" ht="15.75" customHeight="1" x14ac:dyDescent="0.25">
      <c r="B32241" s="106"/>
      <c r="C32241" s="106"/>
      <c r="D32241" s="139"/>
      <c r="P32241" s="142"/>
      <c r="Q32241" s="142"/>
      <c r="R32241" s="142"/>
      <c r="S32241" s="139"/>
    </row>
    <row r="32242" spans="2:19" ht="15.75" customHeight="1" x14ac:dyDescent="0.25">
      <c r="B32242" s="106"/>
      <c r="C32242" s="106"/>
      <c r="D32242" s="139"/>
      <c r="P32242" s="142"/>
      <c r="Q32242" s="142"/>
      <c r="R32242" s="142"/>
      <c r="S32242" s="139"/>
    </row>
    <row r="32243" spans="2:19" ht="15.75" customHeight="1" x14ac:dyDescent="0.25">
      <c r="B32243" s="106"/>
      <c r="C32243" s="106"/>
      <c r="D32243" s="139"/>
      <c r="P32243" s="142"/>
      <c r="Q32243" s="142"/>
      <c r="R32243" s="142"/>
      <c r="S32243" s="139"/>
    </row>
    <row r="32244" spans="2:19" ht="15.75" customHeight="1" x14ac:dyDescent="0.25">
      <c r="B32244" s="106"/>
      <c r="C32244" s="106"/>
      <c r="D32244" s="139"/>
      <c r="P32244" s="142"/>
      <c r="Q32244" s="142"/>
      <c r="R32244" s="142"/>
      <c r="S32244" s="139"/>
    </row>
    <row r="32245" spans="2:19" ht="15.75" customHeight="1" x14ac:dyDescent="0.25">
      <c r="B32245" s="106"/>
      <c r="C32245" s="106"/>
      <c r="D32245" s="139"/>
      <c r="P32245" s="142"/>
      <c r="Q32245" s="142"/>
      <c r="R32245" s="142"/>
      <c r="S32245" s="139"/>
    </row>
    <row r="32246" spans="2:19" ht="15.75" customHeight="1" x14ac:dyDescent="0.25">
      <c r="B32246" s="106"/>
      <c r="C32246" s="106"/>
      <c r="D32246" s="139"/>
      <c r="P32246" s="142"/>
      <c r="Q32246" s="142"/>
      <c r="R32246" s="142"/>
      <c r="S32246" s="139"/>
    </row>
    <row r="32247" spans="2:19" ht="15.75" customHeight="1" x14ac:dyDescent="0.25">
      <c r="B32247" s="106"/>
      <c r="C32247" s="106"/>
      <c r="D32247" s="139"/>
      <c r="P32247" s="142"/>
      <c r="Q32247" s="142"/>
      <c r="R32247" s="142"/>
      <c r="S32247" s="139"/>
    </row>
    <row r="32248" spans="2:19" ht="15.75" customHeight="1" x14ac:dyDescent="0.25">
      <c r="B32248" s="106"/>
      <c r="C32248" s="106"/>
      <c r="D32248" s="139"/>
      <c r="P32248" s="142"/>
      <c r="Q32248" s="142"/>
      <c r="R32248" s="142"/>
      <c r="S32248" s="139"/>
    </row>
    <row r="32249" spans="2:19" ht="15.75" customHeight="1" x14ac:dyDescent="0.25">
      <c r="B32249" s="106"/>
      <c r="C32249" s="106"/>
      <c r="D32249" s="139"/>
      <c r="P32249" s="142"/>
      <c r="Q32249" s="142"/>
      <c r="R32249" s="142"/>
      <c r="S32249" s="139"/>
    </row>
    <row r="32250" spans="2:19" ht="15.75" customHeight="1" x14ac:dyDescent="0.25">
      <c r="B32250" s="106"/>
      <c r="C32250" s="106"/>
      <c r="D32250" s="139"/>
      <c r="P32250" s="142"/>
      <c r="Q32250" s="142"/>
      <c r="R32250" s="142"/>
      <c r="S32250" s="139"/>
    </row>
    <row r="32251" spans="2:19" ht="15.75" customHeight="1" x14ac:dyDescent="0.25">
      <c r="B32251" s="106"/>
      <c r="C32251" s="106"/>
      <c r="D32251" s="139"/>
      <c r="P32251" s="142"/>
      <c r="Q32251" s="142"/>
      <c r="R32251" s="142"/>
      <c r="S32251" s="139"/>
    </row>
    <row r="32252" spans="2:19" ht="15.75" customHeight="1" x14ac:dyDescent="0.25">
      <c r="B32252" s="106"/>
      <c r="C32252" s="106"/>
      <c r="D32252" s="139"/>
      <c r="P32252" s="142"/>
      <c r="Q32252" s="142"/>
      <c r="R32252" s="142"/>
      <c r="S32252" s="139"/>
    </row>
    <row r="32253" spans="2:19" ht="15.75" customHeight="1" x14ac:dyDescent="0.25">
      <c r="B32253" s="106"/>
      <c r="C32253" s="106"/>
      <c r="D32253" s="139"/>
      <c r="P32253" s="142"/>
      <c r="Q32253" s="142"/>
      <c r="R32253" s="142"/>
      <c r="S32253" s="139"/>
    </row>
    <row r="32254" spans="2:19" ht="15.75" customHeight="1" x14ac:dyDescent="0.25">
      <c r="B32254" s="106"/>
      <c r="C32254" s="106"/>
      <c r="D32254" s="139"/>
      <c r="P32254" s="142"/>
      <c r="Q32254" s="142"/>
      <c r="R32254" s="142"/>
      <c r="S32254" s="139"/>
    </row>
    <row r="32255" spans="2:19" ht="15.75" customHeight="1" x14ac:dyDescent="0.25">
      <c r="B32255" s="106"/>
      <c r="C32255" s="106"/>
      <c r="D32255" s="139"/>
      <c r="P32255" s="142"/>
      <c r="Q32255" s="142"/>
      <c r="R32255" s="142"/>
      <c r="S32255" s="139"/>
    </row>
    <row r="32256" spans="2:19" ht="15.75" customHeight="1" x14ac:dyDescent="0.25">
      <c r="B32256" s="106"/>
      <c r="C32256" s="106"/>
      <c r="D32256" s="139"/>
      <c r="P32256" s="142"/>
      <c r="Q32256" s="142"/>
      <c r="R32256" s="142"/>
      <c r="S32256" s="139"/>
    </row>
    <row r="32257" spans="2:19" ht="15.75" customHeight="1" x14ac:dyDescent="0.25">
      <c r="B32257" s="106"/>
      <c r="C32257" s="106"/>
      <c r="D32257" s="139"/>
      <c r="P32257" s="142"/>
      <c r="Q32257" s="142"/>
      <c r="R32257" s="142"/>
      <c r="S32257" s="139"/>
    </row>
    <row r="32258" spans="2:19" ht="15.75" customHeight="1" x14ac:dyDescent="0.25">
      <c r="B32258" s="106"/>
      <c r="C32258" s="106"/>
      <c r="D32258" s="139"/>
      <c r="P32258" s="142"/>
      <c r="Q32258" s="142"/>
      <c r="R32258" s="142"/>
      <c r="S32258" s="139"/>
    </row>
    <row r="32259" spans="2:19" ht="15.75" customHeight="1" x14ac:dyDescent="0.25">
      <c r="B32259" s="106"/>
      <c r="C32259" s="106"/>
      <c r="D32259" s="139"/>
      <c r="P32259" s="142"/>
      <c r="Q32259" s="142"/>
      <c r="R32259" s="142"/>
      <c r="S32259" s="139"/>
    </row>
    <row r="32260" spans="2:19" ht="15.75" customHeight="1" x14ac:dyDescent="0.25">
      <c r="B32260" s="106"/>
      <c r="C32260" s="106"/>
      <c r="D32260" s="139"/>
      <c r="P32260" s="142"/>
      <c r="Q32260" s="142"/>
      <c r="R32260" s="142"/>
      <c r="S32260" s="139"/>
    </row>
    <row r="32261" spans="2:19" ht="15.75" customHeight="1" x14ac:dyDescent="0.25">
      <c r="B32261" s="106"/>
      <c r="C32261" s="106"/>
      <c r="D32261" s="139"/>
      <c r="P32261" s="142"/>
      <c r="Q32261" s="142"/>
      <c r="R32261" s="142"/>
      <c r="S32261" s="139"/>
    </row>
    <row r="32262" spans="2:19" ht="15.75" customHeight="1" x14ac:dyDescent="0.25">
      <c r="B32262" s="106"/>
      <c r="C32262" s="106"/>
      <c r="D32262" s="139"/>
      <c r="P32262" s="142"/>
      <c r="Q32262" s="142"/>
      <c r="R32262" s="142"/>
      <c r="S32262" s="139"/>
    </row>
    <row r="32263" spans="2:19" ht="15.75" customHeight="1" x14ac:dyDescent="0.25">
      <c r="B32263" s="106"/>
      <c r="C32263" s="106"/>
      <c r="D32263" s="139"/>
      <c r="P32263" s="142"/>
      <c r="Q32263" s="142"/>
      <c r="R32263" s="142"/>
      <c r="S32263" s="139"/>
    </row>
    <row r="32264" spans="2:19" ht="15.75" customHeight="1" x14ac:dyDescent="0.25">
      <c r="B32264" s="106"/>
      <c r="C32264" s="106"/>
      <c r="D32264" s="139"/>
      <c r="P32264" s="142"/>
      <c r="Q32264" s="142"/>
      <c r="R32264" s="142"/>
      <c r="S32264" s="139"/>
    </row>
    <row r="32265" spans="2:19" ht="15.75" customHeight="1" x14ac:dyDescent="0.25">
      <c r="B32265" s="106"/>
      <c r="C32265" s="106"/>
      <c r="D32265" s="139"/>
      <c r="P32265" s="142"/>
      <c r="Q32265" s="142"/>
      <c r="R32265" s="142"/>
      <c r="S32265" s="139"/>
    </row>
    <row r="32266" spans="2:19" ht="15.75" customHeight="1" x14ac:dyDescent="0.25">
      <c r="B32266" s="106"/>
      <c r="C32266" s="106"/>
      <c r="D32266" s="139"/>
      <c r="P32266" s="142"/>
      <c r="Q32266" s="142"/>
      <c r="R32266" s="142"/>
      <c r="S32266" s="139"/>
    </row>
    <row r="32267" spans="2:19" ht="15.75" customHeight="1" x14ac:dyDescent="0.25">
      <c r="B32267" s="106"/>
      <c r="C32267" s="106"/>
      <c r="D32267" s="139"/>
      <c r="P32267" s="142"/>
      <c r="Q32267" s="142"/>
      <c r="R32267" s="142"/>
      <c r="S32267" s="139"/>
    </row>
    <row r="32268" spans="2:19" ht="15.75" customHeight="1" x14ac:dyDescent="0.25">
      <c r="B32268" s="106"/>
      <c r="C32268" s="106"/>
      <c r="D32268" s="139"/>
      <c r="P32268" s="142"/>
      <c r="Q32268" s="142"/>
      <c r="R32268" s="142"/>
      <c r="S32268" s="139"/>
    </row>
    <row r="32269" spans="2:19" ht="15.75" customHeight="1" x14ac:dyDescent="0.25">
      <c r="B32269" s="106"/>
      <c r="C32269" s="106"/>
      <c r="D32269" s="139"/>
      <c r="P32269" s="142"/>
      <c r="Q32269" s="142"/>
      <c r="R32269" s="142"/>
      <c r="S32269" s="139"/>
    </row>
    <row r="32270" spans="2:19" ht="15.75" customHeight="1" x14ac:dyDescent="0.25">
      <c r="B32270" s="106"/>
      <c r="C32270" s="106"/>
      <c r="D32270" s="139"/>
      <c r="P32270" s="142"/>
      <c r="Q32270" s="142"/>
      <c r="R32270" s="142"/>
      <c r="S32270" s="139"/>
    </row>
    <row r="32271" spans="2:19" ht="15.75" customHeight="1" x14ac:dyDescent="0.25">
      <c r="B32271" s="106"/>
      <c r="C32271" s="106"/>
      <c r="D32271" s="139"/>
      <c r="P32271" s="142"/>
      <c r="Q32271" s="142"/>
      <c r="R32271" s="142"/>
      <c r="S32271" s="139"/>
    </row>
    <row r="32272" spans="2:19" ht="15.75" customHeight="1" x14ac:dyDescent="0.25">
      <c r="B32272" s="106"/>
      <c r="C32272" s="106"/>
      <c r="D32272" s="139"/>
      <c r="P32272" s="142"/>
      <c r="Q32272" s="142"/>
      <c r="R32272" s="142"/>
      <c r="S32272" s="139"/>
    </row>
    <row r="32273" spans="2:19" ht="15.75" customHeight="1" x14ac:dyDescent="0.25">
      <c r="B32273" s="106"/>
      <c r="C32273" s="106"/>
      <c r="D32273" s="139"/>
      <c r="P32273" s="142"/>
      <c r="Q32273" s="142"/>
      <c r="R32273" s="142"/>
      <c r="S32273" s="139"/>
    </row>
    <row r="32274" spans="2:19" ht="15.75" customHeight="1" x14ac:dyDescent="0.25">
      <c r="B32274" s="106"/>
      <c r="C32274" s="106"/>
      <c r="D32274" s="139"/>
      <c r="P32274" s="142"/>
      <c r="Q32274" s="142"/>
      <c r="R32274" s="142"/>
      <c r="S32274" s="139"/>
    </row>
    <row r="32275" spans="2:19" ht="15.75" customHeight="1" x14ac:dyDescent="0.25">
      <c r="B32275" s="106"/>
      <c r="C32275" s="106"/>
      <c r="D32275" s="139"/>
      <c r="P32275" s="142"/>
      <c r="Q32275" s="142"/>
      <c r="R32275" s="142"/>
      <c r="S32275" s="139"/>
    </row>
    <row r="32276" spans="2:19" ht="15.75" customHeight="1" x14ac:dyDescent="0.25">
      <c r="B32276" s="106"/>
      <c r="C32276" s="106"/>
      <c r="D32276" s="139"/>
      <c r="P32276" s="142"/>
      <c r="Q32276" s="142"/>
      <c r="R32276" s="142"/>
      <c r="S32276" s="139"/>
    </row>
    <row r="32277" spans="2:19" ht="15.75" customHeight="1" x14ac:dyDescent="0.25">
      <c r="B32277" s="106"/>
      <c r="C32277" s="106"/>
      <c r="D32277" s="139"/>
      <c r="P32277" s="142"/>
      <c r="Q32277" s="142"/>
      <c r="R32277" s="142"/>
      <c r="S32277" s="139"/>
    </row>
    <row r="32278" spans="2:19" ht="15.75" customHeight="1" x14ac:dyDescent="0.25">
      <c r="B32278" s="106"/>
      <c r="C32278" s="106"/>
      <c r="D32278" s="139"/>
      <c r="P32278" s="142"/>
      <c r="Q32278" s="142"/>
      <c r="R32278" s="142"/>
      <c r="S32278" s="139"/>
    </row>
    <row r="32279" spans="2:19" ht="15.75" customHeight="1" x14ac:dyDescent="0.25">
      <c r="B32279" s="106"/>
      <c r="C32279" s="106"/>
      <c r="D32279" s="139"/>
      <c r="P32279" s="142"/>
      <c r="Q32279" s="142"/>
      <c r="R32279" s="142"/>
      <c r="S32279" s="139"/>
    </row>
    <row r="32280" spans="2:19" ht="15.75" customHeight="1" x14ac:dyDescent="0.25">
      <c r="B32280" s="106"/>
      <c r="C32280" s="106"/>
      <c r="D32280" s="139"/>
      <c r="P32280" s="142"/>
      <c r="Q32280" s="142"/>
      <c r="R32280" s="142"/>
      <c r="S32280" s="139"/>
    </row>
    <row r="32281" spans="2:19" ht="15.75" customHeight="1" x14ac:dyDescent="0.25">
      <c r="B32281" s="106"/>
      <c r="C32281" s="106"/>
      <c r="D32281" s="139"/>
      <c r="P32281" s="142"/>
      <c r="Q32281" s="142"/>
      <c r="R32281" s="142"/>
      <c r="S32281" s="139"/>
    </row>
    <row r="32282" spans="2:19" ht="15.75" customHeight="1" x14ac:dyDescent="0.25">
      <c r="B32282" s="106"/>
      <c r="C32282" s="106"/>
      <c r="D32282" s="139"/>
      <c r="P32282" s="142"/>
      <c r="Q32282" s="142"/>
      <c r="R32282" s="142"/>
      <c r="S32282" s="139"/>
    </row>
    <row r="32283" spans="2:19" ht="15.75" customHeight="1" x14ac:dyDescent="0.25">
      <c r="B32283" s="106"/>
      <c r="C32283" s="106"/>
      <c r="D32283" s="139"/>
      <c r="P32283" s="142"/>
      <c r="Q32283" s="142"/>
      <c r="R32283" s="142"/>
      <c r="S32283" s="139"/>
    </row>
    <row r="32284" spans="2:19" ht="15.75" customHeight="1" x14ac:dyDescent="0.25">
      <c r="B32284" s="106"/>
      <c r="C32284" s="106"/>
      <c r="D32284" s="139"/>
      <c r="P32284" s="142"/>
      <c r="Q32284" s="142"/>
      <c r="R32284" s="142"/>
      <c r="S32284" s="139"/>
    </row>
    <row r="32285" spans="2:19" ht="15.75" customHeight="1" x14ac:dyDescent="0.25">
      <c r="B32285" s="106"/>
      <c r="C32285" s="106"/>
      <c r="D32285" s="139"/>
      <c r="P32285" s="142"/>
      <c r="Q32285" s="142"/>
      <c r="R32285" s="142"/>
      <c r="S32285" s="139"/>
    </row>
    <row r="32286" spans="2:19" ht="15.75" customHeight="1" x14ac:dyDescent="0.25">
      <c r="B32286" s="106"/>
      <c r="C32286" s="106"/>
      <c r="D32286" s="139"/>
      <c r="P32286" s="142"/>
      <c r="Q32286" s="142"/>
      <c r="R32286" s="142"/>
      <c r="S32286" s="139"/>
    </row>
    <row r="32287" spans="2:19" ht="15.75" customHeight="1" x14ac:dyDescent="0.25">
      <c r="B32287" s="106"/>
      <c r="C32287" s="106"/>
      <c r="D32287" s="139"/>
      <c r="P32287" s="142"/>
      <c r="Q32287" s="142"/>
      <c r="R32287" s="142"/>
      <c r="S32287" s="139"/>
    </row>
    <row r="32288" spans="2:19" ht="15.75" customHeight="1" x14ac:dyDescent="0.25">
      <c r="B32288" s="106"/>
      <c r="C32288" s="106"/>
      <c r="D32288" s="139"/>
      <c r="P32288" s="142"/>
      <c r="Q32288" s="142"/>
      <c r="R32288" s="142"/>
      <c r="S32288" s="139"/>
    </row>
    <row r="32289" spans="2:19" ht="15.75" customHeight="1" x14ac:dyDescent="0.25">
      <c r="B32289" s="106"/>
      <c r="C32289" s="106"/>
      <c r="D32289" s="139"/>
      <c r="P32289" s="142"/>
      <c r="Q32289" s="142"/>
      <c r="R32289" s="142"/>
      <c r="S32289" s="139"/>
    </row>
    <row r="32290" spans="2:19" ht="15.75" customHeight="1" x14ac:dyDescent="0.25">
      <c r="B32290" s="106"/>
      <c r="C32290" s="106"/>
      <c r="D32290" s="139"/>
      <c r="P32290" s="142"/>
      <c r="Q32290" s="142"/>
      <c r="R32290" s="142"/>
      <c r="S32290" s="139"/>
    </row>
    <row r="32291" spans="2:19" ht="15.75" customHeight="1" x14ac:dyDescent="0.25">
      <c r="B32291" s="106"/>
      <c r="C32291" s="106"/>
      <c r="D32291" s="139"/>
      <c r="P32291" s="142"/>
      <c r="Q32291" s="142"/>
      <c r="R32291" s="142"/>
      <c r="S32291" s="139"/>
    </row>
    <row r="32292" spans="2:19" ht="15.75" customHeight="1" x14ac:dyDescent="0.25">
      <c r="B32292" s="106"/>
      <c r="C32292" s="106"/>
      <c r="D32292" s="139"/>
      <c r="P32292" s="142"/>
      <c r="Q32292" s="142"/>
      <c r="R32292" s="142"/>
      <c r="S32292" s="139"/>
    </row>
    <row r="32293" spans="2:19" ht="15.75" customHeight="1" x14ac:dyDescent="0.25">
      <c r="B32293" s="106"/>
      <c r="C32293" s="106"/>
      <c r="D32293" s="139"/>
      <c r="P32293" s="142"/>
      <c r="Q32293" s="142"/>
      <c r="R32293" s="142"/>
      <c r="S32293" s="139"/>
    </row>
    <row r="32294" spans="2:19" ht="15.75" customHeight="1" x14ac:dyDescent="0.25">
      <c r="B32294" s="106"/>
      <c r="C32294" s="106"/>
      <c r="D32294" s="139"/>
      <c r="P32294" s="142"/>
      <c r="Q32294" s="142"/>
      <c r="R32294" s="142"/>
      <c r="S32294" s="139"/>
    </row>
    <row r="32295" spans="2:19" ht="15.75" customHeight="1" x14ac:dyDescent="0.25">
      <c r="B32295" s="106"/>
      <c r="C32295" s="106"/>
      <c r="D32295" s="139"/>
      <c r="P32295" s="142"/>
      <c r="Q32295" s="142"/>
      <c r="R32295" s="142"/>
      <c r="S32295" s="139"/>
    </row>
    <row r="32296" spans="2:19" ht="15.75" customHeight="1" x14ac:dyDescent="0.25">
      <c r="B32296" s="106"/>
      <c r="C32296" s="106"/>
      <c r="D32296" s="139"/>
      <c r="P32296" s="142"/>
      <c r="Q32296" s="142"/>
      <c r="R32296" s="142"/>
      <c r="S32296" s="139"/>
    </row>
    <row r="32297" spans="2:19" ht="15.75" customHeight="1" x14ac:dyDescent="0.25">
      <c r="B32297" s="106"/>
      <c r="C32297" s="106"/>
      <c r="D32297" s="139"/>
      <c r="P32297" s="142"/>
      <c r="Q32297" s="142"/>
      <c r="R32297" s="142"/>
      <c r="S32297" s="139"/>
    </row>
    <row r="32298" spans="2:19" ht="15.75" customHeight="1" x14ac:dyDescent="0.25">
      <c r="B32298" s="106"/>
      <c r="C32298" s="106"/>
      <c r="D32298" s="139"/>
      <c r="P32298" s="142"/>
      <c r="Q32298" s="142"/>
      <c r="R32298" s="142"/>
      <c r="S32298" s="139"/>
    </row>
    <row r="32299" spans="2:19" ht="15.75" customHeight="1" x14ac:dyDescent="0.25">
      <c r="B32299" s="106"/>
      <c r="C32299" s="106"/>
      <c r="D32299" s="139"/>
      <c r="P32299" s="142"/>
      <c r="Q32299" s="142"/>
      <c r="R32299" s="142"/>
      <c r="S32299" s="139"/>
    </row>
    <row r="32300" spans="2:19" ht="15.75" customHeight="1" x14ac:dyDescent="0.25">
      <c r="B32300" s="106"/>
      <c r="C32300" s="106"/>
      <c r="D32300" s="139"/>
      <c r="P32300" s="142"/>
      <c r="Q32300" s="142"/>
      <c r="R32300" s="142"/>
      <c r="S32300" s="139"/>
    </row>
    <row r="32301" spans="2:19" ht="15.75" customHeight="1" x14ac:dyDescent="0.25">
      <c r="B32301" s="106"/>
      <c r="C32301" s="106"/>
      <c r="D32301" s="139"/>
      <c r="P32301" s="142"/>
      <c r="Q32301" s="142"/>
      <c r="R32301" s="142"/>
      <c r="S32301" s="139"/>
    </row>
    <row r="32302" spans="2:19" ht="15.75" customHeight="1" x14ac:dyDescent="0.25">
      <c r="B32302" s="106"/>
      <c r="C32302" s="106"/>
      <c r="D32302" s="139"/>
      <c r="P32302" s="142"/>
      <c r="Q32302" s="142"/>
      <c r="R32302" s="142"/>
      <c r="S32302" s="139"/>
    </row>
    <row r="32303" spans="2:19" ht="15.75" customHeight="1" x14ac:dyDescent="0.25">
      <c r="B32303" s="106"/>
      <c r="C32303" s="106"/>
      <c r="D32303" s="139"/>
      <c r="P32303" s="142"/>
      <c r="Q32303" s="142"/>
      <c r="R32303" s="142"/>
      <c r="S32303" s="139"/>
    </row>
    <row r="32304" spans="2:19" ht="15.75" customHeight="1" x14ac:dyDescent="0.25">
      <c r="B32304" s="106"/>
      <c r="C32304" s="106"/>
      <c r="D32304" s="139"/>
      <c r="P32304" s="142"/>
      <c r="Q32304" s="142"/>
      <c r="R32304" s="142"/>
      <c r="S32304" s="139"/>
    </row>
    <row r="32305" spans="2:19" ht="15.75" customHeight="1" x14ac:dyDescent="0.25">
      <c r="B32305" s="106"/>
      <c r="C32305" s="106"/>
      <c r="D32305" s="139"/>
      <c r="P32305" s="142"/>
      <c r="Q32305" s="142"/>
      <c r="R32305" s="142"/>
      <c r="S32305" s="139"/>
    </row>
    <row r="32306" spans="2:19" ht="15.75" customHeight="1" x14ac:dyDescent="0.25">
      <c r="B32306" s="106"/>
      <c r="C32306" s="106"/>
      <c r="D32306" s="139"/>
      <c r="P32306" s="142"/>
      <c r="Q32306" s="142"/>
      <c r="R32306" s="142"/>
      <c r="S32306" s="139"/>
    </row>
    <row r="32307" spans="2:19" ht="15.75" customHeight="1" x14ac:dyDescent="0.25">
      <c r="B32307" s="106"/>
      <c r="C32307" s="106"/>
      <c r="D32307" s="139"/>
      <c r="P32307" s="142"/>
      <c r="Q32307" s="142"/>
      <c r="R32307" s="142"/>
      <c r="S32307" s="139"/>
    </row>
    <row r="32308" spans="2:19" ht="15.75" customHeight="1" x14ac:dyDescent="0.25">
      <c r="B32308" s="106"/>
      <c r="C32308" s="106"/>
      <c r="D32308" s="139"/>
      <c r="P32308" s="142"/>
      <c r="Q32308" s="142"/>
      <c r="R32308" s="142"/>
      <c r="S32308" s="139"/>
    </row>
    <row r="32309" spans="2:19" ht="15.75" customHeight="1" x14ac:dyDescent="0.25">
      <c r="B32309" s="106"/>
      <c r="C32309" s="106"/>
      <c r="D32309" s="139"/>
      <c r="P32309" s="142"/>
      <c r="Q32309" s="142"/>
      <c r="R32309" s="142"/>
      <c r="S32309" s="139"/>
    </row>
    <row r="32310" spans="2:19" ht="15.75" customHeight="1" x14ac:dyDescent="0.25">
      <c r="B32310" s="106"/>
      <c r="C32310" s="106"/>
      <c r="D32310" s="139"/>
      <c r="P32310" s="142"/>
      <c r="Q32310" s="142"/>
      <c r="R32310" s="142"/>
      <c r="S32310" s="139"/>
    </row>
    <row r="32311" spans="2:19" ht="15.75" customHeight="1" x14ac:dyDescent="0.25">
      <c r="B32311" s="106"/>
      <c r="C32311" s="106"/>
      <c r="D32311" s="139"/>
      <c r="P32311" s="142"/>
      <c r="Q32311" s="142"/>
      <c r="R32311" s="142"/>
      <c r="S32311" s="139"/>
    </row>
    <row r="32312" spans="2:19" ht="15.75" customHeight="1" x14ac:dyDescent="0.25">
      <c r="B32312" s="106"/>
      <c r="C32312" s="106"/>
      <c r="D32312" s="139"/>
      <c r="P32312" s="142"/>
      <c r="Q32312" s="142"/>
      <c r="R32312" s="142"/>
      <c r="S32312" s="139"/>
    </row>
    <row r="32313" spans="2:19" ht="15.75" customHeight="1" x14ac:dyDescent="0.25">
      <c r="B32313" s="106"/>
      <c r="C32313" s="106"/>
      <c r="D32313" s="139"/>
      <c r="P32313" s="142"/>
      <c r="Q32313" s="142"/>
      <c r="R32313" s="142"/>
      <c r="S32313" s="139"/>
    </row>
    <row r="32314" spans="2:19" ht="15.75" customHeight="1" x14ac:dyDescent="0.25">
      <c r="B32314" s="106"/>
      <c r="C32314" s="106"/>
      <c r="D32314" s="139"/>
      <c r="P32314" s="142"/>
      <c r="Q32314" s="142"/>
      <c r="R32314" s="142"/>
      <c r="S32314" s="139"/>
    </row>
    <row r="32315" spans="2:19" ht="15.75" customHeight="1" x14ac:dyDescent="0.25">
      <c r="B32315" s="106"/>
      <c r="C32315" s="106"/>
      <c r="D32315" s="139"/>
      <c r="P32315" s="142"/>
      <c r="Q32315" s="142"/>
      <c r="R32315" s="142"/>
      <c r="S32315" s="139"/>
    </row>
    <row r="32316" spans="2:19" ht="15.75" customHeight="1" x14ac:dyDescent="0.25">
      <c r="B32316" s="106"/>
      <c r="C32316" s="106"/>
      <c r="D32316" s="139"/>
      <c r="P32316" s="142"/>
      <c r="Q32316" s="142"/>
      <c r="R32316" s="142"/>
      <c r="S32316" s="139"/>
    </row>
    <row r="32317" spans="2:19" ht="15.75" customHeight="1" x14ac:dyDescent="0.25">
      <c r="B32317" s="106"/>
      <c r="C32317" s="106"/>
      <c r="D32317" s="139"/>
      <c r="P32317" s="142"/>
      <c r="Q32317" s="142"/>
      <c r="R32317" s="142"/>
      <c r="S32317" s="139"/>
    </row>
    <row r="32318" spans="2:19" ht="15.75" customHeight="1" x14ac:dyDescent="0.25">
      <c r="B32318" s="106"/>
      <c r="C32318" s="106"/>
      <c r="D32318" s="139"/>
      <c r="P32318" s="142"/>
      <c r="Q32318" s="142"/>
      <c r="R32318" s="142"/>
      <c r="S32318" s="139"/>
    </row>
    <row r="32319" spans="2:19" ht="15.75" customHeight="1" x14ac:dyDescent="0.25">
      <c r="B32319" s="106"/>
      <c r="C32319" s="106"/>
      <c r="D32319" s="139"/>
      <c r="P32319" s="142"/>
      <c r="Q32319" s="142"/>
      <c r="R32319" s="142"/>
      <c r="S32319" s="139"/>
    </row>
    <row r="32320" spans="2:19" ht="15.75" customHeight="1" x14ac:dyDescent="0.25">
      <c r="B32320" s="106"/>
      <c r="C32320" s="106"/>
      <c r="D32320" s="139"/>
      <c r="P32320" s="142"/>
      <c r="Q32320" s="142"/>
      <c r="R32320" s="142"/>
      <c r="S32320" s="139"/>
    </row>
    <row r="32321" spans="2:19" ht="15.75" customHeight="1" x14ac:dyDescent="0.25">
      <c r="B32321" s="106"/>
      <c r="C32321" s="106"/>
      <c r="D32321" s="139"/>
      <c r="P32321" s="142"/>
      <c r="Q32321" s="142"/>
      <c r="R32321" s="142"/>
      <c r="S32321" s="139"/>
    </row>
    <row r="32322" spans="2:19" ht="15.75" customHeight="1" x14ac:dyDescent="0.25">
      <c r="B32322" s="106"/>
      <c r="C32322" s="106"/>
      <c r="D32322" s="139"/>
      <c r="P32322" s="142"/>
      <c r="Q32322" s="142"/>
      <c r="R32322" s="142"/>
      <c r="S32322" s="139"/>
    </row>
    <row r="32323" spans="2:19" ht="15.75" customHeight="1" x14ac:dyDescent="0.25">
      <c r="B32323" s="106"/>
      <c r="C32323" s="106"/>
      <c r="D32323" s="139"/>
      <c r="P32323" s="142"/>
      <c r="Q32323" s="142"/>
      <c r="R32323" s="142"/>
      <c r="S32323" s="139"/>
    </row>
    <row r="32324" spans="2:19" ht="15.75" customHeight="1" x14ac:dyDescent="0.25">
      <c r="B32324" s="106"/>
      <c r="C32324" s="106"/>
      <c r="D32324" s="139"/>
      <c r="P32324" s="142"/>
      <c r="Q32324" s="142"/>
      <c r="R32324" s="142"/>
      <c r="S32324" s="139"/>
    </row>
    <row r="32325" spans="2:19" ht="15.75" customHeight="1" x14ac:dyDescent="0.25">
      <c r="B32325" s="106"/>
      <c r="C32325" s="106"/>
      <c r="D32325" s="139"/>
      <c r="P32325" s="142"/>
      <c r="Q32325" s="142"/>
      <c r="R32325" s="142"/>
      <c r="S32325" s="139"/>
    </row>
    <row r="32326" spans="2:19" ht="15.75" customHeight="1" x14ac:dyDescent="0.25">
      <c r="B32326" s="106"/>
      <c r="C32326" s="106"/>
      <c r="D32326" s="139"/>
      <c r="P32326" s="142"/>
      <c r="Q32326" s="142"/>
      <c r="R32326" s="142"/>
      <c r="S32326" s="139"/>
    </row>
    <row r="32327" spans="2:19" ht="15.75" customHeight="1" x14ac:dyDescent="0.25">
      <c r="B32327" s="106"/>
      <c r="C32327" s="106"/>
      <c r="D32327" s="139"/>
      <c r="P32327" s="142"/>
      <c r="Q32327" s="142"/>
      <c r="R32327" s="142"/>
      <c r="S32327" s="139"/>
    </row>
    <row r="32328" spans="2:19" ht="15.75" customHeight="1" x14ac:dyDescent="0.25">
      <c r="B32328" s="106"/>
      <c r="C32328" s="106"/>
      <c r="D32328" s="139"/>
      <c r="P32328" s="142"/>
      <c r="Q32328" s="142"/>
      <c r="R32328" s="142"/>
      <c r="S32328" s="139"/>
    </row>
    <row r="32329" spans="2:19" ht="15.75" customHeight="1" x14ac:dyDescent="0.25">
      <c r="B32329" s="106"/>
      <c r="C32329" s="106"/>
      <c r="D32329" s="139"/>
      <c r="P32329" s="142"/>
      <c r="Q32329" s="142"/>
      <c r="R32329" s="142"/>
      <c r="S32329" s="139"/>
    </row>
    <row r="32330" spans="2:19" ht="15.75" customHeight="1" x14ac:dyDescent="0.25">
      <c r="B32330" s="106"/>
      <c r="C32330" s="106"/>
      <c r="D32330" s="139"/>
      <c r="P32330" s="142"/>
      <c r="Q32330" s="142"/>
      <c r="R32330" s="142"/>
      <c r="S32330" s="139"/>
    </row>
    <row r="32331" spans="2:19" ht="15.75" customHeight="1" x14ac:dyDescent="0.25">
      <c r="B32331" s="106"/>
      <c r="C32331" s="106"/>
      <c r="D32331" s="139"/>
      <c r="P32331" s="142"/>
      <c r="Q32331" s="142"/>
      <c r="R32331" s="142"/>
      <c r="S32331" s="139"/>
    </row>
    <row r="32332" spans="2:19" ht="15.75" customHeight="1" x14ac:dyDescent="0.25">
      <c r="B32332" s="106"/>
      <c r="C32332" s="106"/>
      <c r="D32332" s="139"/>
      <c r="P32332" s="142"/>
      <c r="Q32332" s="142"/>
      <c r="R32332" s="142"/>
      <c r="S32332" s="139"/>
    </row>
    <row r="32333" spans="2:19" ht="15.75" customHeight="1" x14ac:dyDescent="0.25">
      <c r="B32333" s="106"/>
      <c r="C32333" s="106"/>
      <c r="D32333" s="139"/>
      <c r="P32333" s="142"/>
      <c r="Q32333" s="142"/>
      <c r="R32333" s="142"/>
      <c r="S32333" s="139"/>
    </row>
    <row r="32334" spans="2:19" ht="15.75" customHeight="1" x14ac:dyDescent="0.25">
      <c r="B32334" s="106"/>
      <c r="C32334" s="106"/>
      <c r="D32334" s="139"/>
      <c r="P32334" s="142"/>
      <c r="Q32334" s="142"/>
      <c r="R32334" s="142"/>
      <c r="S32334" s="139"/>
    </row>
    <row r="32335" spans="2:19" ht="15.75" customHeight="1" x14ac:dyDescent="0.25">
      <c r="B32335" s="106"/>
      <c r="C32335" s="106"/>
      <c r="D32335" s="139"/>
      <c r="P32335" s="142"/>
      <c r="Q32335" s="142"/>
      <c r="R32335" s="142"/>
      <c r="S32335" s="139"/>
    </row>
    <row r="32336" spans="2:19" ht="15.75" customHeight="1" x14ac:dyDescent="0.25">
      <c r="B32336" s="106"/>
      <c r="C32336" s="106"/>
      <c r="D32336" s="139"/>
      <c r="P32336" s="142"/>
      <c r="Q32336" s="142"/>
      <c r="R32336" s="142"/>
      <c r="S32336" s="139"/>
    </row>
    <row r="32337" spans="2:19" ht="15.75" customHeight="1" x14ac:dyDescent="0.25">
      <c r="B32337" s="106"/>
      <c r="C32337" s="106"/>
      <c r="D32337" s="139"/>
      <c r="P32337" s="142"/>
      <c r="Q32337" s="142"/>
      <c r="R32337" s="142"/>
      <c r="S32337" s="139"/>
    </row>
    <row r="32338" spans="2:19" ht="15.75" customHeight="1" x14ac:dyDescent="0.25">
      <c r="B32338" s="106"/>
      <c r="C32338" s="106"/>
      <c r="D32338" s="139"/>
      <c r="P32338" s="142"/>
      <c r="Q32338" s="142"/>
      <c r="R32338" s="142"/>
      <c r="S32338" s="139"/>
    </row>
    <row r="32339" spans="2:19" ht="15.75" customHeight="1" x14ac:dyDescent="0.25">
      <c r="B32339" s="106"/>
      <c r="C32339" s="106"/>
      <c r="D32339" s="139"/>
      <c r="P32339" s="142"/>
      <c r="Q32339" s="142"/>
      <c r="R32339" s="142"/>
      <c r="S32339" s="139"/>
    </row>
    <row r="32340" spans="2:19" ht="15.75" customHeight="1" x14ac:dyDescent="0.25">
      <c r="B32340" s="106"/>
      <c r="C32340" s="106"/>
      <c r="D32340" s="139"/>
      <c r="P32340" s="142"/>
      <c r="Q32340" s="142"/>
      <c r="R32340" s="142"/>
      <c r="S32340" s="139"/>
    </row>
    <row r="32341" spans="2:19" ht="15.75" customHeight="1" x14ac:dyDescent="0.25">
      <c r="B32341" s="106"/>
      <c r="C32341" s="106"/>
      <c r="D32341" s="139"/>
      <c r="P32341" s="142"/>
      <c r="Q32341" s="142"/>
      <c r="R32341" s="142"/>
      <c r="S32341" s="139"/>
    </row>
    <row r="32342" spans="2:19" ht="15.75" customHeight="1" x14ac:dyDescent="0.25">
      <c r="B32342" s="106"/>
      <c r="C32342" s="106"/>
      <c r="D32342" s="139"/>
      <c r="P32342" s="142"/>
      <c r="Q32342" s="142"/>
      <c r="R32342" s="142"/>
      <c r="S32342" s="139"/>
    </row>
    <row r="32343" spans="2:19" ht="15.75" customHeight="1" x14ac:dyDescent="0.25">
      <c r="B32343" s="106"/>
      <c r="C32343" s="106"/>
      <c r="D32343" s="139"/>
      <c r="P32343" s="142"/>
      <c r="Q32343" s="142"/>
      <c r="R32343" s="142"/>
      <c r="S32343" s="139"/>
    </row>
    <row r="32344" spans="2:19" ht="15.75" customHeight="1" x14ac:dyDescent="0.25">
      <c r="B32344" s="106"/>
      <c r="C32344" s="106"/>
      <c r="D32344" s="139"/>
      <c r="P32344" s="142"/>
      <c r="Q32344" s="142"/>
      <c r="R32344" s="142"/>
      <c r="S32344" s="139"/>
    </row>
    <row r="32345" spans="2:19" ht="15.75" customHeight="1" x14ac:dyDescent="0.25">
      <c r="B32345" s="106"/>
      <c r="C32345" s="106"/>
      <c r="D32345" s="139"/>
      <c r="P32345" s="142"/>
      <c r="Q32345" s="142"/>
      <c r="R32345" s="142"/>
      <c r="S32345" s="139"/>
    </row>
    <row r="32346" spans="2:19" ht="15.75" customHeight="1" x14ac:dyDescent="0.25">
      <c r="B32346" s="106"/>
      <c r="C32346" s="106"/>
      <c r="D32346" s="139"/>
      <c r="P32346" s="142"/>
      <c r="Q32346" s="142"/>
      <c r="R32346" s="142"/>
      <c r="S32346" s="139"/>
    </row>
    <row r="32347" spans="2:19" ht="15.75" customHeight="1" x14ac:dyDescent="0.25">
      <c r="B32347" s="106"/>
      <c r="C32347" s="106"/>
      <c r="D32347" s="139"/>
      <c r="P32347" s="142"/>
      <c r="Q32347" s="142"/>
      <c r="R32347" s="142"/>
      <c r="S32347" s="139"/>
    </row>
    <row r="32348" spans="2:19" ht="15.75" customHeight="1" x14ac:dyDescent="0.25">
      <c r="B32348" s="106"/>
      <c r="C32348" s="106"/>
      <c r="D32348" s="139"/>
      <c r="P32348" s="142"/>
      <c r="Q32348" s="142"/>
      <c r="R32348" s="142"/>
      <c r="S32348" s="139"/>
    </row>
    <row r="32349" spans="2:19" ht="15.75" customHeight="1" x14ac:dyDescent="0.25">
      <c r="B32349" s="106"/>
      <c r="C32349" s="106"/>
      <c r="D32349" s="139"/>
      <c r="P32349" s="142"/>
      <c r="Q32349" s="142"/>
      <c r="R32349" s="142"/>
      <c r="S32349" s="139"/>
    </row>
    <row r="32350" spans="2:19" ht="15.75" customHeight="1" x14ac:dyDescent="0.25">
      <c r="B32350" s="106"/>
      <c r="C32350" s="106"/>
      <c r="D32350" s="139"/>
      <c r="P32350" s="142"/>
      <c r="Q32350" s="142"/>
      <c r="R32350" s="142"/>
      <c r="S32350" s="139"/>
    </row>
    <row r="32351" spans="2:19" ht="15.75" customHeight="1" x14ac:dyDescent="0.25">
      <c r="B32351" s="106"/>
      <c r="C32351" s="106"/>
      <c r="D32351" s="139"/>
      <c r="P32351" s="142"/>
      <c r="Q32351" s="142"/>
      <c r="R32351" s="142"/>
      <c r="S32351" s="139"/>
    </row>
    <row r="32352" spans="2:19" ht="15.75" customHeight="1" x14ac:dyDescent="0.25">
      <c r="B32352" s="106"/>
      <c r="C32352" s="106"/>
      <c r="D32352" s="139"/>
      <c r="P32352" s="142"/>
      <c r="Q32352" s="142"/>
      <c r="R32352" s="142"/>
      <c r="S32352" s="139"/>
    </row>
    <row r="32353" spans="2:19" ht="15.75" customHeight="1" x14ac:dyDescent="0.25">
      <c r="B32353" s="106"/>
      <c r="C32353" s="106"/>
      <c r="D32353" s="139"/>
      <c r="P32353" s="142"/>
      <c r="Q32353" s="142"/>
      <c r="R32353" s="142"/>
      <c r="S32353" s="139"/>
    </row>
    <row r="32354" spans="2:19" ht="15.75" customHeight="1" x14ac:dyDescent="0.25">
      <c r="B32354" s="106"/>
      <c r="C32354" s="106"/>
      <c r="D32354" s="139"/>
      <c r="P32354" s="142"/>
      <c r="Q32354" s="142"/>
      <c r="R32354" s="142"/>
      <c r="S32354" s="139"/>
    </row>
    <row r="32355" spans="2:19" ht="15.75" customHeight="1" x14ac:dyDescent="0.25">
      <c r="B32355" s="106"/>
      <c r="C32355" s="106"/>
      <c r="D32355" s="139"/>
      <c r="P32355" s="142"/>
      <c r="Q32355" s="142"/>
      <c r="R32355" s="142"/>
      <c r="S32355" s="139"/>
    </row>
    <row r="32356" spans="2:19" ht="15.75" customHeight="1" x14ac:dyDescent="0.25">
      <c r="B32356" s="106"/>
      <c r="C32356" s="106"/>
      <c r="D32356" s="139"/>
      <c r="P32356" s="142"/>
      <c r="Q32356" s="142"/>
      <c r="R32356" s="142"/>
      <c r="S32356" s="139"/>
    </row>
    <row r="32357" spans="2:19" ht="15.75" customHeight="1" x14ac:dyDescent="0.25">
      <c r="B32357" s="106"/>
      <c r="C32357" s="106"/>
      <c r="D32357" s="139"/>
      <c r="P32357" s="142"/>
      <c r="Q32357" s="142"/>
      <c r="R32357" s="142"/>
      <c r="S32357" s="139"/>
    </row>
    <row r="32358" spans="2:19" ht="15.75" customHeight="1" x14ac:dyDescent="0.25">
      <c r="B32358" s="106"/>
      <c r="C32358" s="106"/>
      <c r="D32358" s="139"/>
      <c r="P32358" s="142"/>
      <c r="Q32358" s="142"/>
      <c r="R32358" s="142"/>
      <c r="S32358" s="139"/>
    </row>
    <row r="32359" spans="2:19" ht="15.75" customHeight="1" x14ac:dyDescent="0.25">
      <c r="B32359" s="106"/>
      <c r="C32359" s="106"/>
      <c r="D32359" s="139"/>
      <c r="P32359" s="142"/>
      <c r="Q32359" s="142"/>
      <c r="R32359" s="142"/>
      <c r="S32359" s="139"/>
    </row>
    <row r="32360" spans="2:19" ht="15.75" customHeight="1" x14ac:dyDescent="0.25">
      <c r="B32360" s="106"/>
      <c r="C32360" s="106"/>
      <c r="D32360" s="139"/>
      <c r="P32360" s="142"/>
      <c r="Q32360" s="142"/>
      <c r="R32360" s="142"/>
      <c r="S32360" s="139"/>
    </row>
    <row r="32361" spans="2:19" ht="15.75" customHeight="1" x14ac:dyDescent="0.25">
      <c r="B32361" s="106"/>
      <c r="C32361" s="106"/>
      <c r="D32361" s="139"/>
      <c r="P32361" s="142"/>
      <c r="Q32361" s="142"/>
      <c r="R32361" s="142"/>
      <c r="S32361" s="139"/>
    </row>
    <row r="32362" spans="2:19" ht="15.75" customHeight="1" x14ac:dyDescent="0.25">
      <c r="B32362" s="106"/>
      <c r="C32362" s="106"/>
      <c r="D32362" s="139"/>
      <c r="P32362" s="142"/>
      <c r="Q32362" s="142"/>
      <c r="R32362" s="142"/>
      <c r="S32362" s="139"/>
    </row>
    <row r="32363" spans="2:19" ht="15.75" customHeight="1" x14ac:dyDescent="0.25">
      <c r="B32363" s="106"/>
      <c r="C32363" s="106"/>
      <c r="D32363" s="139"/>
      <c r="P32363" s="142"/>
      <c r="Q32363" s="142"/>
      <c r="R32363" s="142"/>
      <c r="S32363" s="139"/>
    </row>
    <row r="32364" spans="2:19" ht="15.75" customHeight="1" x14ac:dyDescent="0.25">
      <c r="B32364" s="106"/>
      <c r="C32364" s="106"/>
      <c r="D32364" s="139"/>
      <c r="P32364" s="142"/>
      <c r="Q32364" s="142"/>
      <c r="R32364" s="142"/>
      <c r="S32364" s="139"/>
    </row>
    <row r="32365" spans="2:19" ht="15.75" customHeight="1" x14ac:dyDescent="0.25">
      <c r="B32365" s="106"/>
      <c r="C32365" s="106"/>
      <c r="D32365" s="139"/>
      <c r="P32365" s="142"/>
      <c r="Q32365" s="142"/>
      <c r="R32365" s="142"/>
      <c r="S32365" s="139"/>
    </row>
    <row r="32366" spans="2:19" ht="15.75" customHeight="1" x14ac:dyDescent="0.25">
      <c r="B32366" s="106"/>
      <c r="C32366" s="106"/>
      <c r="D32366" s="139"/>
      <c r="P32366" s="142"/>
      <c r="Q32366" s="142"/>
      <c r="R32366" s="142"/>
      <c r="S32366" s="139"/>
    </row>
    <row r="32367" spans="2:19" ht="15.75" customHeight="1" x14ac:dyDescent="0.25">
      <c r="B32367" s="106"/>
      <c r="C32367" s="106"/>
      <c r="D32367" s="139"/>
      <c r="P32367" s="142"/>
      <c r="Q32367" s="142"/>
      <c r="R32367" s="142"/>
      <c r="S32367" s="139"/>
    </row>
    <row r="32368" spans="2:19" ht="15.75" customHeight="1" x14ac:dyDescent="0.25">
      <c r="B32368" s="106"/>
      <c r="C32368" s="106"/>
      <c r="D32368" s="139"/>
      <c r="P32368" s="142"/>
      <c r="Q32368" s="142"/>
      <c r="R32368" s="142"/>
      <c r="S32368" s="139"/>
    </row>
    <row r="32369" spans="2:19" ht="15.75" customHeight="1" x14ac:dyDescent="0.25">
      <c r="B32369" s="106"/>
      <c r="C32369" s="106"/>
      <c r="D32369" s="139"/>
      <c r="P32369" s="142"/>
      <c r="Q32369" s="142"/>
      <c r="R32369" s="142"/>
      <c r="S32369" s="139"/>
    </row>
    <row r="32370" spans="2:19" ht="15.75" customHeight="1" x14ac:dyDescent="0.25">
      <c r="B32370" s="106"/>
      <c r="C32370" s="106"/>
      <c r="D32370" s="139"/>
      <c r="P32370" s="142"/>
      <c r="Q32370" s="142"/>
      <c r="R32370" s="142"/>
      <c r="S32370" s="139"/>
    </row>
    <row r="32371" spans="2:19" ht="15.75" customHeight="1" x14ac:dyDescent="0.25">
      <c r="B32371" s="106"/>
      <c r="C32371" s="106"/>
      <c r="D32371" s="139"/>
      <c r="P32371" s="142"/>
      <c r="Q32371" s="142"/>
      <c r="R32371" s="142"/>
      <c r="S32371" s="139"/>
    </row>
    <row r="32372" spans="2:19" ht="15.75" customHeight="1" x14ac:dyDescent="0.25">
      <c r="B32372" s="106"/>
      <c r="C32372" s="106"/>
      <c r="D32372" s="139"/>
      <c r="P32372" s="142"/>
      <c r="Q32372" s="142"/>
      <c r="R32372" s="142"/>
      <c r="S32372" s="139"/>
    </row>
    <row r="32373" spans="2:19" ht="15.75" customHeight="1" x14ac:dyDescent="0.25">
      <c r="B32373" s="106"/>
      <c r="C32373" s="106"/>
      <c r="D32373" s="139"/>
      <c r="P32373" s="142"/>
      <c r="Q32373" s="142"/>
      <c r="R32373" s="142"/>
      <c r="S32373" s="139"/>
    </row>
    <row r="32374" spans="2:19" ht="15.75" customHeight="1" x14ac:dyDescent="0.25">
      <c r="B32374" s="106"/>
      <c r="C32374" s="106"/>
      <c r="D32374" s="139"/>
      <c r="P32374" s="142"/>
      <c r="Q32374" s="142"/>
      <c r="R32374" s="142"/>
      <c r="S32374" s="139"/>
    </row>
    <row r="32375" spans="2:19" ht="15.75" customHeight="1" x14ac:dyDescent="0.25">
      <c r="B32375" s="106"/>
      <c r="C32375" s="106"/>
      <c r="D32375" s="139"/>
      <c r="P32375" s="142"/>
      <c r="Q32375" s="142"/>
      <c r="R32375" s="142"/>
      <c r="S32375" s="139"/>
    </row>
    <row r="32376" spans="2:19" ht="15.75" customHeight="1" x14ac:dyDescent="0.25">
      <c r="B32376" s="106"/>
      <c r="C32376" s="106"/>
      <c r="D32376" s="139"/>
      <c r="P32376" s="142"/>
      <c r="Q32376" s="142"/>
      <c r="R32376" s="142"/>
      <c r="S32376" s="139"/>
    </row>
    <row r="32377" spans="2:19" ht="15.75" customHeight="1" x14ac:dyDescent="0.25">
      <c r="B32377" s="106"/>
      <c r="C32377" s="106"/>
      <c r="D32377" s="139"/>
      <c r="P32377" s="142"/>
      <c r="Q32377" s="142"/>
      <c r="R32377" s="142"/>
      <c r="S32377" s="139"/>
    </row>
    <row r="32378" spans="2:19" ht="15.75" customHeight="1" x14ac:dyDescent="0.25">
      <c r="B32378" s="106"/>
      <c r="C32378" s="106"/>
      <c r="D32378" s="139"/>
      <c r="P32378" s="142"/>
      <c r="Q32378" s="142"/>
      <c r="R32378" s="142"/>
      <c r="S32378" s="139"/>
    </row>
    <row r="32379" spans="2:19" ht="15.75" customHeight="1" x14ac:dyDescent="0.25">
      <c r="B32379" s="106"/>
      <c r="C32379" s="106"/>
      <c r="D32379" s="139"/>
      <c r="P32379" s="142"/>
      <c r="Q32379" s="142"/>
      <c r="R32379" s="142"/>
      <c r="S32379" s="139"/>
    </row>
    <row r="32380" spans="2:19" ht="15.75" customHeight="1" x14ac:dyDescent="0.25">
      <c r="B32380" s="106"/>
      <c r="C32380" s="106"/>
      <c r="D32380" s="139"/>
      <c r="P32380" s="142"/>
      <c r="Q32380" s="142"/>
      <c r="R32380" s="142"/>
      <c r="S32380" s="139"/>
    </row>
    <row r="32381" spans="2:19" ht="15.75" customHeight="1" x14ac:dyDescent="0.25">
      <c r="B32381" s="106"/>
      <c r="C32381" s="106"/>
      <c r="D32381" s="139"/>
      <c r="P32381" s="142"/>
      <c r="Q32381" s="142"/>
      <c r="R32381" s="142"/>
      <c r="S32381" s="139"/>
    </row>
    <row r="32382" spans="2:19" ht="15.75" customHeight="1" x14ac:dyDescent="0.25">
      <c r="B32382" s="106"/>
      <c r="C32382" s="106"/>
      <c r="D32382" s="139"/>
      <c r="P32382" s="142"/>
      <c r="Q32382" s="142"/>
      <c r="R32382" s="142"/>
      <c r="S32382" s="139"/>
    </row>
    <row r="32383" spans="2:19" ht="15.75" customHeight="1" x14ac:dyDescent="0.25">
      <c r="B32383" s="106"/>
      <c r="C32383" s="106"/>
      <c r="D32383" s="139"/>
      <c r="P32383" s="142"/>
      <c r="Q32383" s="142"/>
      <c r="R32383" s="142"/>
      <c r="S32383" s="139"/>
    </row>
    <row r="32384" spans="2:19" ht="15.75" customHeight="1" x14ac:dyDescent="0.25">
      <c r="B32384" s="106"/>
      <c r="C32384" s="106"/>
      <c r="D32384" s="139"/>
      <c r="P32384" s="142"/>
      <c r="Q32384" s="142"/>
      <c r="R32384" s="142"/>
      <c r="S32384" s="139"/>
    </row>
    <row r="32385" spans="2:19" ht="15.75" customHeight="1" x14ac:dyDescent="0.25">
      <c r="B32385" s="106"/>
      <c r="C32385" s="106"/>
      <c r="D32385" s="139"/>
      <c r="P32385" s="142"/>
      <c r="Q32385" s="142"/>
      <c r="R32385" s="142"/>
      <c r="S32385" s="139"/>
    </row>
    <row r="32386" spans="2:19" ht="15.75" customHeight="1" x14ac:dyDescent="0.25">
      <c r="B32386" s="106"/>
      <c r="C32386" s="106"/>
      <c r="D32386" s="139"/>
      <c r="P32386" s="142"/>
      <c r="Q32386" s="142"/>
      <c r="R32386" s="142"/>
      <c r="S32386" s="139"/>
    </row>
    <row r="32387" spans="2:19" ht="15.75" customHeight="1" x14ac:dyDescent="0.25">
      <c r="B32387" s="106"/>
      <c r="C32387" s="106"/>
      <c r="D32387" s="139"/>
      <c r="P32387" s="142"/>
      <c r="Q32387" s="142"/>
      <c r="R32387" s="142"/>
      <c r="S32387" s="139"/>
    </row>
    <row r="32388" spans="2:19" ht="15.75" customHeight="1" x14ac:dyDescent="0.25">
      <c r="B32388" s="106"/>
      <c r="C32388" s="106"/>
      <c r="D32388" s="139"/>
      <c r="P32388" s="142"/>
      <c r="Q32388" s="142"/>
      <c r="R32388" s="142"/>
      <c r="S32388" s="139"/>
    </row>
    <row r="32389" spans="2:19" ht="15.75" customHeight="1" x14ac:dyDescent="0.25">
      <c r="B32389" s="106"/>
      <c r="C32389" s="106"/>
      <c r="D32389" s="139"/>
      <c r="P32389" s="142"/>
      <c r="Q32389" s="142"/>
      <c r="R32389" s="142"/>
      <c r="S32389" s="139"/>
    </row>
    <row r="32390" spans="2:19" ht="15.75" customHeight="1" x14ac:dyDescent="0.25">
      <c r="B32390" s="106"/>
      <c r="C32390" s="106"/>
      <c r="D32390" s="139"/>
      <c r="P32390" s="142"/>
      <c r="Q32390" s="142"/>
      <c r="R32390" s="142"/>
      <c r="S32390" s="139"/>
    </row>
    <row r="32391" spans="2:19" ht="15.75" customHeight="1" x14ac:dyDescent="0.25">
      <c r="B32391" s="106"/>
      <c r="C32391" s="106"/>
      <c r="D32391" s="139"/>
      <c r="P32391" s="142"/>
      <c r="Q32391" s="142"/>
      <c r="R32391" s="142"/>
      <c r="S32391" s="139"/>
    </row>
    <row r="32392" spans="2:19" ht="15.75" customHeight="1" x14ac:dyDescent="0.25">
      <c r="B32392" s="106"/>
      <c r="C32392" s="106"/>
      <c r="D32392" s="139"/>
      <c r="P32392" s="142"/>
      <c r="Q32392" s="142"/>
      <c r="R32392" s="142"/>
      <c r="S32392" s="139"/>
    </row>
    <row r="32393" spans="2:19" ht="15.75" customHeight="1" x14ac:dyDescent="0.25">
      <c r="B32393" s="106"/>
      <c r="C32393" s="106"/>
      <c r="D32393" s="139"/>
      <c r="P32393" s="142"/>
      <c r="Q32393" s="142"/>
      <c r="R32393" s="142"/>
      <c r="S32393" s="139"/>
    </row>
    <row r="32394" spans="2:19" ht="15.75" customHeight="1" x14ac:dyDescent="0.25">
      <c r="B32394" s="106"/>
      <c r="C32394" s="106"/>
      <c r="D32394" s="139"/>
      <c r="P32394" s="142"/>
      <c r="Q32394" s="142"/>
      <c r="R32394" s="142"/>
      <c r="S32394" s="139"/>
    </row>
    <row r="32395" spans="2:19" ht="15.75" customHeight="1" x14ac:dyDescent="0.25">
      <c r="B32395" s="106"/>
      <c r="C32395" s="106"/>
      <c r="D32395" s="139"/>
      <c r="P32395" s="142"/>
      <c r="Q32395" s="142"/>
      <c r="R32395" s="142"/>
      <c r="S32395" s="139"/>
    </row>
    <row r="32396" spans="2:19" ht="15.75" customHeight="1" x14ac:dyDescent="0.25">
      <c r="B32396" s="106"/>
      <c r="C32396" s="106"/>
      <c r="D32396" s="139"/>
      <c r="P32396" s="142"/>
      <c r="Q32396" s="142"/>
      <c r="R32396" s="142"/>
      <c r="S32396" s="139"/>
    </row>
    <row r="32397" spans="2:19" ht="15.75" customHeight="1" x14ac:dyDescent="0.25">
      <c r="B32397" s="106"/>
      <c r="C32397" s="106"/>
      <c r="D32397" s="139"/>
      <c r="P32397" s="142"/>
      <c r="Q32397" s="142"/>
      <c r="R32397" s="142"/>
      <c r="S32397" s="139"/>
    </row>
    <row r="32398" spans="2:19" ht="15.75" customHeight="1" x14ac:dyDescent="0.25">
      <c r="B32398" s="106"/>
      <c r="C32398" s="106"/>
      <c r="D32398" s="139"/>
      <c r="P32398" s="142"/>
      <c r="Q32398" s="142"/>
      <c r="R32398" s="142"/>
      <c r="S32398" s="139"/>
    </row>
    <row r="32399" spans="2:19" ht="15.75" customHeight="1" x14ac:dyDescent="0.25">
      <c r="B32399" s="106"/>
      <c r="C32399" s="106"/>
      <c r="D32399" s="139"/>
      <c r="P32399" s="142"/>
      <c r="Q32399" s="142"/>
      <c r="R32399" s="142"/>
      <c r="S32399" s="139"/>
    </row>
    <row r="32400" spans="2:19" ht="15.75" customHeight="1" x14ac:dyDescent="0.25">
      <c r="B32400" s="106"/>
      <c r="C32400" s="106"/>
      <c r="D32400" s="139"/>
      <c r="P32400" s="142"/>
      <c r="Q32400" s="142"/>
      <c r="R32400" s="142"/>
      <c r="S32400" s="139"/>
    </row>
    <row r="32401" spans="2:19" ht="15.75" customHeight="1" x14ac:dyDescent="0.25">
      <c r="B32401" s="106"/>
      <c r="C32401" s="106"/>
      <c r="D32401" s="139"/>
      <c r="P32401" s="142"/>
      <c r="Q32401" s="142"/>
      <c r="R32401" s="142"/>
      <c r="S32401" s="139"/>
    </row>
    <row r="32402" spans="2:19" ht="15.75" customHeight="1" x14ac:dyDescent="0.25">
      <c r="B32402" s="106"/>
      <c r="C32402" s="106"/>
      <c r="D32402" s="139"/>
      <c r="P32402" s="142"/>
      <c r="Q32402" s="142"/>
      <c r="R32402" s="142"/>
      <c r="S32402" s="139"/>
    </row>
    <row r="32403" spans="2:19" ht="15.75" customHeight="1" x14ac:dyDescent="0.25">
      <c r="B32403" s="106"/>
      <c r="C32403" s="106"/>
      <c r="D32403" s="139"/>
      <c r="P32403" s="142"/>
      <c r="Q32403" s="142"/>
      <c r="R32403" s="142"/>
      <c r="S32403" s="139"/>
    </row>
    <row r="32404" spans="2:19" ht="15.75" customHeight="1" x14ac:dyDescent="0.25">
      <c r="B32404" s="106"/>
      <c r="C32404" s="106"/>
      <c r="D32404" s="139"/>
      <c r="P32404" s="142"/>
      <c r="Q32404" s="142"/>
      <c r="R32404" s="142"/>
      <c r="S32404" s="139"/>
    </row>
    <row r="32405" spans="2:19" ht="15.75" customHeight="1" x14ac:dyDescent="0.25">
      <c r="B32405" s="106"/>
      <c r="C32405" s="106"/>
      <c r="D32405" s="139"/>
      <c r="P32405" s="142"/>
      <c r="Q32405" s="142"/>
      <c r="R32405" s="142"/>
      <c r="S32405" s="139"/>
    </row>
    <row r="32406" spans="2:19" ht="15.75" customHeight="1" x14ac:dyDescent="0.25">
      <c r="B32406" s="106"/>
      <c r="C32406" s="106"/>
      <c r="D32406" s="139"/>
      <c r="P32406" s="142"/>
      <c r="Q32406" s="142"/>
      <c r="R32406" s="142"/>
      <c r="S32406" s="139"/>
    </row>
    <row r="32407" spans="2:19" ht="15.75" customHeight="1" x14ac:dyDescent="0.25">
      <c r="B32407" s="106"/>
      <c r="C32407" s="106"/>
      <c r="D32407" s="139"/>
      <c r="P32407" s="142"/>
      <c r="Q32407" s="142"/>
      <c r="R32407" s="142"/>
      <c r="S32407" s="139"/>
    </row>
    <row r="32408" spans="2:19" ht="15.75" customHeight="1" x14ac:dyDescent="0.25">
      <c r="B32408" s="106"/>
      <c r="C32408" s="106"/>
      <c r="D32408" s="139"/>
      <c r="P32408" s="142"/>
      <c r="Q32408" s="142"/>
      <c r="R32408" s="142"/>
      <c r="S32408" s="139"/>
    </row>
    <row r="32409" spans="2:19" ht="15.75" customHeight="1" x14ac:dyDescent="0.25">
      <c r="B32409" s="106"/>
      <c r="C32409" s="106"/>
      <c r="D32409" s="139"/>
      <c r="P32409" s="142"/>
      <c r="Q32409" s="142"/>
      <c r="R32409" s="142"/>
      <c r="S32409" s="139"/>
    </row>
    <row r="32410" spans="2:19" ht="15.75" customHeight="1" x14ac:dyDescent="0.25">
      <c r="B32410" s="106"/>
      <c r="C32410" s="106"/>
      <c r="D32410" s="139"/>
      <c r="P32410" s="142"/>
      <c r="Q32410" s="142"/>
      <c r="R32410" s="142"/>
      <c r="S32410" s="139"/>
    </row>
    <row r="32411" spans="2:19" ht="15.75" customHeight="1" x14ac:dyDescent="0.25">
      <c r="B32411" s="106"/>
      <c r="C32411" s="106"/>
      <c r="D32411" s="139"/>
      <c r="P32411" s="142"/>
      <c r="Q32411" s="142"/>
      <c r="R32411" s="142"/>
      <c r="S32411" s="139"/>
    </row>
    <row r="32412" spans="2:19" ht="15.75" customHeight="1" x14ac:dyDescent="0.25">
      <c r="B32412" s="106"/>
      <c r="C32412" s="106"/>
      <c r="D32412" s="139"/>
      <c r="P32412" s="142"/>
      <c r="Q32412" s="142"/>
      <c r="R32412" s="142"/>
      <c r="S32412" s="139"/>
    </row>
    <row r="32413" spans="2:19" ht="15.75" customHeight="1" x14ac:dyDescent="0.25">
      <c r="B32413" s="106"/>
      <c r="C32413" s="106"/>
      <c r="D32413" s="139"/>
      <c r="P32413" s="142"/>
      <c r="Q32413" s="142"/>
      <c r="R32413" s="142"/>
      <c r="S32413" s="139"/>
    </row>
    <row r="32414" spans="2:19" ht="15.75" customHeight="1" x14ac:dyDescent="0.25">
      <c r="B32414" s="106"/>
      <c r="C32414" s="106"/>
      <c r="D32414" s="139"/>
      <c r="P32414" s="142"/>
      <c r="Q32414" s="142"/>
      <c r="R32414" s="142"/>
      <c r="S32414" s="139"/>
    </row>
    <row r="32415" spans="2:19" ht="15.75" customHeight="1" x14ac:dyDescent="0.25">
      <c r="B32415" s="106"/>
      <c r="C32415" s="106"/>
      <c r="D32415" s="139"/>
      <c r="P32415" s="142"/>
      <c r="Q32415" s="142"/>
      <c r="R32415" s="142"/>
      <c r="S32415" s="139"/>
    </row>
    <row r="32416" spans="2:19" ht="15.75" customHeight="1" x14ac:dyDescent="0.25">
      <c r="B32416" s="106"/>
      <c r="C32416" s="106"/>
      <c r="D32416" s="139"/>
      <c r="P32416" s="142"/>
      <c r="Q32416" s="142"/>
      <c r="R32416" s="142"/>
      <c r="S32416" s="139"/>
    </row>
    <row r="32417" spans="2:19" ht="15.75" customHeight="1" x14ac:dyDescent="0.25">
      <c r="B32417" s="106"/>
      <c r="C32417" s="106"/>
      <c r="D32417" s="139"/>
      <c r="P32417" s="142"/>
      <c r="Q32417" s="142"/>
      <c r="R32417" s="142"/>
      <c r="S32417" s="139"/>
    </row>
    <row r="32418" spans="2:19" ht="15.75" customHeight="1" x14ac:dyDescent="0.25">
      <c r="B32418" s="106"/>
      <c r="C32418" s="106"/>
      <c r="D32418" s="139"/>
      <c r="P32418" s="142"/>
      <c r="Q32418" s="142"/>
      <c r="R32418" s="142"/>
      <c r="S32418" s="139"/>
    </row>
    <row r="32419" spans="2:19" ht="15.75" customHeight="1" x14ac:dyDescent="0.25">
      <c r="B32419" s="106"/>
      <c r="C32419" s="106"/>
      <c r="D32419" s="139"/>
      <c r="P32419" s="142"/>
      <c r="Q32419" s="142"/>
      <c r="R32419" s="142"/>
      <c r="S32419" s="139"/>
    </row>
    <row r="32420" spans="2:19" ht="15.75" customHeight="1" x14ac:dyDescent="0.25">
      <c r="B32420" s="106"/>
      <c r="C32420" s="106"/>
      <c r="D32420" s="139"/>
      <c r="P32420" s="142"/>
      <c r="Q32420" s="142"/>
      <c r="R32420" s="142"/>
      <c r="S32420" s="139"/>
    </row>
    <row r="32421" spans="2:19" ht="15.75" customHeight="1" x14ac:dyDescent="0.25">
      <c r="B32421" s="106"/>
      <c r="C32421" s="106"/>
      <c r="D32421" s="139"/>
      <c r="P32421" s="142"/>
      <c r="Q32421" s="142"/>
      <c r="R32421" s="142"/>
      <c r="S32421" s="139"/>
    </row>
    <row r="32422" spans="2:19" ht="15.75" customHeight="1" x14ac:dyDescent="0.25">
      <c r="B32422" s="106"/>
      <c r="C32422" s="106"/>
      <c r="D32422" s="139"/>
      <c r="P32422" s="142"/>
      <c r="Q32422" s="142"/>
      <c r="R32422" s="142"/>
      <c r="S32422" s="139"/>
    </row>
    <row r="32423" spans="2:19" ht="15.75" customHeight="1" x14ac:dyDescent="0.25">
      <c r="B32423" s="106"/>
      <c r="C32423" s="106"/>
      <c r="D32423" s="139"/>
      <c r="P32423" s="142"/>
      <c r="Q32423" s="142"/>
      <c r="R32423" s="142"/>
      <c r="S32423" s="139"/>
    </row>
    <row r="32424" spans="2:19" ht="15.75" customHeight="1" x14ac:dyDescent="0.25">
      <c r="B32424" s="106"/>
      <c r="C32424" s="106"/>
      <c r="D32424" s="139"/>
      <c r="P32424" s="142"/>
      <c r="Q32424" s="142"/>
      <c r="R32424" s="142"/>
      <c r="S32424" s="139"/>
    </row>
    <row r="32425" spans="2:19" ht="15.75" customHeight="1" x14ac:dyDescent="0.25">
      <c r="B32425" s="106"/>
      <c r="C32425" s="106"/>
      <c r="D32425" s="139"/>
      <c r="P32425" s="142"/>
      <c r="Q32425" s="142"/>
      <c r="R32425" s="142"/>
      <c r="S32425" s="139"/>
    </row>
    <row r="32426" spans="2:19" ht="15.75" customHeight="1" x14ac:dyDescent="0.25">
      <c r="B32426" s="106"/>
      <c r="C32426" s="106"/>
      <c r="D32426" s="139"/>
      <c r="P32426" s="142"/>
      <c r="Q32426" s="142"/>
      <c r="R32426" s="142"/>
      <c r="S32426" s="139"/>
    </row>
    <row r="32427" spans="2:19" ht="15.75" customHeight="1" x14ac:dyDescent="0.25">
      <c r="B32427" s="106"/>
      <c r="C32427" s="106"/>
      <c r="D32427" s="139"/>
      <c r="P32427" s="142"/>
      <c r="Q32427" s="142"/>
      <c r="R32427" s="142"/>
      <c r="S32427" s="139"/>
    </row>
    <row r="32428" spans="2:19" ht="15.75" customHeight="1" x14ac:dyDescent="0.25">
      <c r="B32428" s="106"/>
      <c r="C32428" s="106"/>
      <c r="D32428" s="139"/>
      <c r="P32428" s="142"/>
      <c r="Q32428" s="142"/>
      <c r="R32428" s="142"/>
      <c r="S32428" s="139"/>
    </row>
    <row r="32429" spans="2:19" ht="15.75" customHeight="1" x14ac:dyDescent="0.25">
      <c r="B32429" s="106"/>
      <c r="C32429" s="106"/>
      <c r="D32429" s="139"/>
      <c r="P32429" s="142"/>
      <c r="Q32429" s="142"/>
      <c r="R32429" s="142"/>
      <c r="S32429" s="139"/>
    </row>
    <row r="32430" spans="2:19" ht="15.75" customHeight="1" x14ac:dyDescent="0.25">
      <c r="B32430" s="106"/>
      <c r="C32430" s="106"/>
      <c r="D32430" s="139"/>
      <c r="P32430" s="142"/>
      <c r="Q32430" s="142"/>
      <c r="R32430" s="142"/>
      <c r="S32430" s="139"/>
    </row>
    <row r="32431" spans="2:19" ht="15.75" customHeight="1" x14ac:dyDescent="0.25">
      <c r="B32431" s="106"/>
      <c r="C32431" s="106"/>
      <c r="D32431" s="139"/>
      <c r="P32431" s="142"/>
      <c r="Q32431" s="142"/>
      <c r="R32431" s="142"/>
      <c r="S32431" s="139"/>
    </row>
    <row r="32432" spans="2:19" ht="15.75" customHeight="1" x14ac:dyDescent="0.25">
      <c r="B32432" s="106"/>
      <c r="C32432" s="106"/>
      <c r="D32432" s="139"/>
      <c r="P32432" s="142"/>
      <c r="Q32432" s="142"/>
      <c r="R32432" s="142"/>
      <c r="S32432" s="139"/>
    </row>
    <row r="32433" spans="2:19" ht="15.75" customHeight="1" x14ac:dyDescent="0.25">
      <c r="B32433" s="106"/>
      <c r="C32433" s="106"/>
      <c r="D32433" s="139"/>
      <c r="P32433" s="142"/>
      <c r="Q32433" s="142"/>
      <c r="R32433" s="142"/>
      <c r="S32433" s="139"/>
    </row>
    <row r="32434" spans="2:19" ht="15.75" customHeight="1" x14ac:dyDescent="0.25">
      <c r="B32434" s="106"/>
      <c r="C32434" s="106"/>
      <c r="D32434" s="139"/>
      <c r="P32434" s="142"/>
      <c r="Q32434" s="142"/>
      <c r="R32434" s="142"/>
      <c r="S32434" s="139"/>
    </row>
    <row r="32435" spans="2:19" ht="15.75" customHeight="1" x14ac:dyDescent="0.25">
      <c r="B32435" s="106"/>
      <c r="C32435" s="106"/>
      <c r="D32435" s="139"/>
      <c r="P32435" s="142"/>
      <c r="Q32435" s="142"/>
      <c r="R32435" s="142"/>
      <c r="S32435" s="139"/>
    </row>
    <row r="32436" spans="2:19" ht="15.75" customHeight="1" x14ac:dyDescent="0.25">
      <c r="B32436" s="106"/>
      <c r="C32436" s="106"/>
      <c r="D32436" s="139"/>
      <c r="P32436" s="142"/>
      <c r="Q32436" s="142"/>
      <c r="R32436" s="142"/>
      <c r="S32436" s="139"/>
    </row>
    <row r="32437" spans="2:19" ht="15.75" customHeight="1" x14ac:dyDescent="0.25">
      <c r="B32437" s="106"/>
      <c r="C32437" s="106"/>
      <c r="D32437" s="139"/>
      <c r="P32437" s="142"/>
      <c r="Q32437" s="142"/>
      <c r="R32437" s="142"/>
      <c r="S32437" s="139"/>
    </row>
    <row r="32438" spans="2:19" ht="15.75" customHeight="1" x14ac:dyDescent="0.25">
      <c r="B32438" s="106"/>
      <c r="C32438" s="106"/>
      <c r="D32438" s="139"/>
      <c r="P32438" s="142"/>
      <c r="Q32438" s="142"/>
      <c r="R32438" s="142"/>
      <c r="S32438" s="139"/>
    </row>
    <row r="32439" spans="2:19" ht="15.75" customHeight="1" x14ac:dyDescent="0.25">
      <c r="B32439" s="106"/>
      <c r="C32439" s="106"/>
      <c r="D32439" s="139"/>
      <c r="P32439" s="142"/>
      <c r="Q32439" s="142"/>
      <c r="R32439" s="142"/>
      <c r="S32439" s="139"/>
    </row>
    <row r="32440" spans="2:19" ht="15.75" customHeight="1" x14ac:dyDescent="0.25">
      <c r="B32440" s="106"/>
      <c r="C32440" s="106"/>
      <c r="D32440" s="139"/>
      <c r="P32440" s="142"/>
      <c r="Q32440" s="142"/>
      <c r="R32440" s="142"/>
      <c r="S32440" s="139"/>
    </row>
    <row r="32441" spans="2:19" ht="15.75" customHeight="1" x14ac:dyDescent="0.25">
      <c r="B32441" s="106"/>
      <c r="C32441" s="106"/>
      <c r="D32441" s="139"/>
      <c r="P32441" s="142"/>
      <c r="Q32441" s="142"/>
      <c r="R32441" s="142"/>
      <c r="S32441" s="139"/>
    </row>
    <row r="32442" spans="2:19" ht="15.75" customHeight="1" x14ac:dyDescent="0.25">
      <c r="B32442" s="106"/>
      <c r="C32442" s="106"/>
      <c r="D32442" s="139"/>
      <c r="P32442" s="142"/>
      <c r="Q32442" s="142"/>
      <c r="R32442" s="142"/>
      <c r="S32442" s="139"/>
    </row>
    <row r="32443" spans="2:19" ht="15.75" customHeight="1" x14ac:dyDescent="0.25">
      <c r="B32443" s="106"/>
      <c r="C32443" s="106"/>
      <c r="D32443" s="139"/>
      <c r="P32443" s="142"/>
      <c r="Q32443" s="142"/>
      <c r="R32443" s="142"/>
      <c r="S32443" s="139"/>
    </row>
    <row r="32444" spans="2:19" ht="15.75" customHeight="1" x14ac:dyDescent="0.25">
      <c r="B32444" s="106"/>
      <c r="C32444" s="106"/>
      <c r="D32444" s="139"/>
      <c r="P32444" s="142"/>
      <c r="Q32444" s="142"/>
      <c r="R32444" s="142"/>
      <c r="S32444" s="139"/>
    </row>
    <row r="32445" spans="2:19" ht="15.75" customHeight="1" x14ac:dyDescent="0.25">
      <c r="B32445" s="106"/>
      <c r="C32445" s="106"/>
      <c r="D32445" s="139"/>
      <c r="P32445" s="142"/>
      <c r="Q32445" s="142"/>
      <c r="R32445" s="142"/>
      <c r="S32445" s="139"/>
    </row>
    <row r="32446" spans="2:19" ht="15.75" customHeight="1" x14ac:dyDescent="0.25">
      <c r="B32446" s="106"/>
      <c r="C32446" s="106"/>
      <c r="D32446" s="139"/>
      <c r="P32446" s="142"/>
      <c r="Q32446" s="142"/>
      <c r="R32446" s="142"/>
      <c r="S32446" s="139"/>
    </row>
    <row r="32447" spans="2:19" ht="15.75" customHeight="1" x14ac:dyDescent="0.25">
      <c r="B32447" s="106"/>
      <c r="C32447" s="106"/>
      <c r="D32447" s="139"/>
      <c r="P32447" s="142"/>
      <c r="Q32447" s="142"/>
      <c r="R32447" s="142"/>
      <c r="S32447" s="139"/>
    </row>
    <row r="32448" spans="2:19" ht="15.75" customHeight="1" x14ac:dyDescent="0.25">
      <c r="B32448" s="106"/>
      <c r="C32448" s="106"/>
      <c r="D32448" s="139"/>
      <c r="P32448" s="142"/>
      <c r="Q32448" s="142"/>
      <c r="R32448" s="142"/>
      <c r="S32448" s="139"/>
    </row>
    <row r="32449" spans="2:19" ht="15.75" customHeight="1" x14ac:dyDescent="0.25">
      <c r="B32449" s="106"/>
      <c r="C32449" s="106"/>
      <c r="D32449" s="139"/>
      <c r="P32449" s="142"/>
      <c r="Q32449" s="142"/>
      <c r="R32449" s="142"/>
      <c r="S32449" s="139"/>
    </row>
    <row r="32450" spans="2:19" ht="15.75" customHeight="1" x14ac:dyDescent="0.25">
      <c r="B32450" s="106"/>
      <c r="C32450" s="106"/>
      <c r="D32450" s="139"/>
      <c r="P32450" s="142"/>
      <c r="Q32450" s="142"/>
      <c r="R32450" s="142"/>
      <c r="S32450" s="139"/>
    </row>
    <row r="32451" spans="2:19" ht="15.75" customHeight="1" x14ac:dyDescent="0.25">
      <c r="B32451" s="106"/>
      <c r="C32451" s="106"/>
      <c r="D32451" s="139"/>
      <c r="P32451" s="142"/>
      <c r="Q32451" s="142"/>
      <c r="R32451" s="142"/>
      <c r="S32451" s="139"/>
    </row>
    <row r="32452" spans="2:19" ht="15.75" customHeight="1" x14ac:dyDescent="0.25">
      <c r="B32452" s="106"/>
      <c r="C32452" s="106"/>
      <c r="D32452" s="139"/>
      <c r="P32452" s="142"/>
      <c r="Q32452" s="142"/>
      <c r="R32452" s="142"/>
      <c r="S32452" s="139"/>
    </row>
    <row r="32453" spans="2:19" ht="15.75" customHeight="1" x14ac:dyDescent="0.25">
      <c r="B32453" s="106"/>
      <c r="C32453" s="106"/>
      <c r="D32453" s="139"/>
      <c r="P32453" s="142"/>
      <c r="Q32453" s="142"/>
      <c r="R32453" s="142"/>
      <c r="S32453" s="139"/>
    </row>
    <row r="32454" spans="2:19" ht="15.75" customHeight="1" x14ac:dyDescent="0.25">
      <c r="B32454" s="106"/>
      <c r="C32454" s="106"/>
      <c r="D32454" s="139"/>
      <c r="P32454" s="142"/>
      <c r="Q32454" s="142"/>
      <c r="R32454" s="142"/>
      <c r="S32454" s="139"/>
    </row>
    <row r="32455" spans="2:19" ht="15.75" customHeight="1" x14ac:dyDescent="0.25">
      <c r="B32455" s="106"/>
      <c r="C32455" s="106"/>
      <c r="D32455" s="139"/>
      <c r="P32455" s="142"/>
      <c r="Q32455" s="142"/>
      <c r="R32455" s="142"/>
      <c r="S32455" s="139"/>
    </row>
    <row r="32456" spans="2:19" ht="15.75" customHeight="1" x14ac:dyDescent="0.25">
      <c r="B32456" s="106"/>
      <c r="C32456" s="106"/>
      <c r="D32456" s="139"/>
      <c r="P32456" s="142"/>
      <c r="Q32456" s="142"/>
      <c r="R32456" s="142"/>
      <c r="S32456" s="139"/>
    </row>
    <row r="32457" spans="2:19" ht="15.75" customHeight="1" x14ac:dyDescent="0.25">
      <c r="B32457" s="106"/>
      <c r="C32457" s="106"/>
      <c r="D32457" s="139"/>
      <c r="P32457" s="142"/>
      <c r="Q32457" s="142"/>
      <c r="R32457" s="142"/>
      <c r="S32457" s="139"/>
    </row>
    <row r="32458" spans="2:19" ht="15.75" customHeight="1" x14ac:dyDescent="0.25">
      <c r="B32458" s="106"/>
      <c r="C32458" s="106"/>
      <c r="D32458" s="139"/>
      <c r="P32458" s="142"/>
      <c r="Q32458" s="142"/>
      <c r="R32458" s="142"/>
      <c r="S32458" s="139"/>
    </row>
    <row r="32459" spans="2:19" ht="15.75" customHeight="1" x14ac:dyDescent="0.25">
      <c r="B32459" s="106"/>
      <c r="C32459" s="106"/>
      <c r="D32459" s="139"/>
      <c r="P32459" s="142"/>
      <c r="Q32459" s="142"/>
      <c r="R32459" s="142"/>
      <c r="S32459" s="139"/>
    </row>
    <row r="32460" spans="2:19" ht="15.75" customHeight="1" x14ac:dyDescent="0.25">
      <c r="B32460" s="106"/>
      <c r="C32460" s="106"/>
      <c r="D32460" s="139"/>
      <c r="P32460" s="142"/>
      <c r="Q32460" s="142"/>
      <c r="R32460" s="142"/>
      <c r="S32460" s="139"/>
    </row>
    <row r="32461" spans="2:19" ht="15.75" customHeight="1" x14ac:dyDescent="0.25">
      <c r="B32461" s="106"/>
      <c r="C32461" s="106"/>
      <c r="D32461" s="139"/>
      <c r="P32461" s="142"/>
      <c r="Q32461" s="142"/>
      <c r="R32461" s="142"/>
      <c r="S32461" s="139"/>
    </row>
    <row r="32462" spans="2:19" ht="15.75" customHeight="1" x14ac:dyDescent="0.25">
      <c r="B32462" s="106"/>
      <c r="C32462" s="106"/>
      <c r="D32462" s="139"/>
      <c r="P32462" s="142"/>
      <c r="Q32462" s="142"/>
      <c r="R32462" s="142"/>
      <c r="S32462" s="139"/>
    </row>
    <row r="32463" spans="2:19" ht="15.75" customHeight="1" x14ac:dyDescent="0.25">
      <c r="B32463" s="106"/>
      <c r="C32463" s="106"/>
      <c r="D32463" s="139"/>
      <c r="P32463" s="142"/>
      <c r="Q32463" s="142"/>
      <c r="R32463" s="142"/>
      <c r="S32463" s="139"/>
    </row>
    <row r="32464" spans="2:19" ht="15.75" customHeight="1" x14ac:dyDescent="0.25">
      <c r="B32464" s="106"/>
      <c r="C32464" s="106"/>
      <c r="D32464" s="139"/>
      <c r="P32464" s="142"/>
      <c r="Q32464" s="142"/>
      <c r="R32464" s="142"/>
      <c r="S32464" s="139"/>
    </row>
    <row r="32465" spans="2:19" ht="15.75" customHeight="1" x14ac:dyDescent="0.25">
      <c r="B32465" s="106"/>
      <c r="C32465" s="106"/>
      <c r="D32465" s="139"/>
      <c r="P32465" s="142"/>
      <c r="Q32465" s="142"/>
      <c r="R32465" s="142"/>
      <c r="S32465" s="139"/>
    </row>
    <row r="32466" spans="2:19" ht="15.75" customHeight="1" x14ac:dyDescent="0.25">
      <c r="B32466" s="106"/>
      <c r="C32466" s="106"/>
      <c r="D32466" s="139"/>
      <c r="P32466" s="142"/>
      <c r="Q32466" s="142"/>
      <c r="R32466" s="142"/>
      <c r="S32466" s="139"/>
    </row>
    <row r="32467" spans="2:19" ht="15.75" customHeight="1" x14ac:dyDescent="0.25">
      <c r="B32467" s="106"/>
      <c r="C32467" s="106"/>
      <c r="D32467" s="139"/>
      <c r="P32467" s="142"/>
      <c r="Q32467" s="142"/>
      <c r="R32467" s="142"/>
      <c r="S32467" s="139"/>
    </row>
    <row r="32468" spans="2:19" ht="15.75" customHeight="1" x14ac:dyDescent="0.25">
      <c r="B32468" s="106"/>
      <c r="C32468" s="106"/>
      <c r="D32468" s="139"/>
      <c r="P32468" s="142"/>
      <c r="Q32468" s="142"/>
      <c r="R32468" s="142"/>
      <c r="S32468" s="139"/>
    </row>
    <row r="32469" spans="2:19" ht="15.75" customHeight="1" x14ac:dyDescent="0.25">
      <c r="B32469" s="106"/>
      <c r="C32469" s="106"/>
      <c r="D32469" s="139"/>
      <c r="P32469" s="142"/>
      <c r="Q32469" s="142"/>
      <c r="R32469" s="142"/>
      <c r="S32469" s="139"/>
    </row>
    <row r="32470" spans="2:19" ht="15.75" customHeight="1" x14ac:dyDescent="0.25">
      <c r="B32470" s="106"/>
      <c r="C32470" s="106"/>
      <c r="D32470" s="139"/>
      <c r="P32470" s="142"/>
      <c r="Q32470" s="142"/>
      <c r="R32470" s="142"/>
      <c r="S32470" s="139"/>
    </row>
    <row r="32471" spans="2:19" ht="15.75" customHeight="1" x14ac:dyDescent="0.25">
      <c r="B32471" s="106"/>
      <c r="C32471" s="106"/>
      <c r="D32471" s="139"/>
      <c r="P32471" s="142"/>
      <c r="Q32471" s="142"/>
      <c r="R32471" s="142"/>
      <c r="S32471" s="139"/>
    </row>
    <row r="32472" spans="2:19" ht="15.75" customHeight="1" x14ac:dyDescent="0.25">
      <c r="B32472" s="106"/>
      <c r="C32472" s="106"/>
      <c r="D32472" s="139"/>
      <c r="P32472" s="142"/>
      <c r="Q32472" s="142"/>
      <c r="R32472" s="142"/>
      <c r="S32472" s="139"/>
    </row>
    <row r="32473" spans="2:19" ht="15.75" customHeight="1" x14ac:dyDescent="0.25">
      <c r="B32473" s="106"/>
      <c r="C32473" s="106"/>
      <c r="D32473" s="139"/>
      <c r="P32473" s="142"/>
      <c r="Q32473" s="142"/>
      <c r="R32473" s="142"/>
      <c r="S32473" s="139"/>
    </row>
    <row r="32474" spans="2:19" ht="15.75" customHeight="1" x14ac:dyDescent="0.25">
      <c r="B32474" s="106"/>
      <c r="C32474" s="106"/>
      <c r="D32474" s="139"/>
      <c r="P32474" s="142"/>
      <c r="Q32474" s="142"/>
      <c r="R32474" s="142"/>
      <c r="S32474" s="139"/>
    </row>
    <row r="32475" spans="2:19" ht="15.75" customHeight="1" x14ac:dyDescent="0.25">
      <c r="B32475" s="106"/>
      <c r="C32475" s="106"/>
      <c r="D32475" s="139"/>
      <c r="P32475" s="142"/>
      <c r="Q32475" s="142"/>
      <c r="R32475" s="142"/>
      <c r="S32475" s="139"/>
    </row>
    <row r="32476" spans="2:19" ht="15.75" customHeight="1" x14ac:dyDescent="0.25">
      <c r="B32476" s="106"/>
      <c r="C32476" s="106"/>
      <c r="D32476" s="139"/>
      <c r="P32476" s="142"/>
      <c r="Q32476" s="142"/>
      <c r="R32476" s="142"/>
      <c r="S32476" s="139"/>
    </row>
    <row r="32477" spans="2:19" ht="15.75" customHeight="1" x14ac:dyDescent="0.25">
      <c r="B32477" s="106"/>
      <c r="C32477" s="106"/>
      <c r="D32477" s="139"/>
      <c r="P32477" s="142"/>
      <c r="Q32477" s="142"/>
      <c r="R32477" s="142"/>
      <c r="S32477" s="139"/>
    </row>
    <row r="32478" spans="2:19" ht="15.75" customHeight="1" x14ac:dyDescent="0.25">
      <c r="B32478" s="106"/>
      <c r="C32478" s="106"/>
      <c r="D32478" s="139"/>
      <c r="P32478" s="142"/>
      <c r="Q32478" s="142"/>
      <c r="R32478" s="142"/>
      <c r="S32478" s="139"/>
    </row>
    <row r="32479" spans="2:19" ht="15.75" customHeight="1" x14ac:dyDescent="0.25">
      <c r="B32479" s="106"/>
      <c r="C32479" s="106"/>
      <c r="D32479" s="139"/>
      <c r="P32479" s="142"/>
      <c r="Q32479" s="142"/>
      <c r="R32479" s="142"/>
      <c r="S32479" s="139"/>
    </row>
    <row r="32480" spans="2:19" ht="15.75" customHeight="1" x14ac:dyDescent="0.25">
      <c r="B32480" s="106"/>
      <c r="C32480" s="106"/>
      <c r="D32480" s="139"/>
      <c r="P32480" s="142"/>
      <c r="Q32480" s="142"/>
      <c r="R32480" s="142"/>
      <c r="S32480" s="139"/>
    </row>
    <row r="32481" spans="2:19" ht="15.75" customHeight="1" x14ac:dyDescent="0.25">
      <c r="B32481" s="106"/>
      <c r="C32481" s="106"/>
      <c r="D32481" s="139"/>
      <c r="P32481" s="142"/>
      <c r="Q32481" s="142"/>
      <c r="R32481" s="142"/>
      <c r="S32481" s="139"/>
    </row>
    <row r="32482" spans="2:19" ht="15.75" customHeight="1" x14ac:dyDescent="0.25">
      <c r="B32482" s="106"/>
      <c r="C32482" s="106"/>
      <c r="D32482" s="139"/>
      <c r="P32482" s="142"/>
      <c r="Q32482" s="142"/>
      <c r="R32482" s="142"/>
      <c r="S32482" s="139"/>
    </row>
    <row r="32483" spans="2:19" ht="15.75" customHeight="1" x14ac:dyDescent="0.25">
      <c r="B32483" s="106"/>
      <c r="C32483" s="106"/>
      <c r="D32483" s="139"/>
      <c r="P32483" s="142"/>
      <c r="Q32483" s="142"/>
      <c r="R32483" s="142"/>
      <c r="S32483" s="139"/>
    </row>
    <row r="32484" spans="2:19" ht="15.75" customHeight="1" x14ac:dyDescent="0.25">
      <c r="B32484" s="106"/>
      <c r="C32484" s="106"/>
      <c r="D32484" s="139"/>
      <c r="P32484" s="142"/>
      <c r="Q32484" s="142"/>
      <c r="R32484" s="142"/>
      <c r="S32484" s="139"/>
    </row>
    <row r="32485" spans="2:19" ht="15.75" customHeight="1" x14ac:dyDescent="0.25">
      <c r="B32485" s="106"/>
      <c r="C32485" s="106"/>
      <c r="D32485" s="139"/>
      <c r="P32485" s="142"/>
      <c r="Q32485" s="142"/>
      <c r="R32485" s="142"/>
      <c r="S32485" s="139"/>
    </row>
    <row r="32486" spans="2:19" ht="15.75" customHeight="1" x14ac:dyDescent="0.25">
      <c r="B32486" s="106"/>
      <c r="C32486" s="106"/>
      <c r="D32486" s="139"/>
      <c r="P32486" s="142"/>
      <c r="Q32486" s="142"/>
      <c r="R32486" s="142"/>
      <c r="S32486" s="139"/>
    </row>
    <row r="32487" spans="2:19" ht="15.75" customHeight="1" x14ac:dyDescent="0.25">
      <c r="B32487" s="106"/>
      <c r="C32487" s="106"/>
      <c r="D32487" s="139"/>
      <c r="P32487" s="142"/>
      <c r="Q32487" s="142"/>
      <c r="R32487" s="142"/>
      <c r="S32487" s="139"/>
    </row>
    <row r="32488" spans="2:19" ht="15.75" customHeight="1" x14ac:dyDescent="0.25">
      <c r="B32488" s="106"/>
      <c r="C32488" s="106"/>
      <c r="D32488" s="139"/>
      <c r="P32488" s="142"/>
      <c r="Q32488" s="142"/>
      <c r="R32488" s="142"/>
      <c r="S32488" s="139"/>
    </row>
    <row r="32489" spans="2:19" ht="15.75" customHeight="1" x14ac:dyDescent="0.25">
      <c r="B32489" s="106"/>
      <c r="C32489" s="106"/>
      <c r="D32489" s="139"/>
      <c r="P32489" s="142"/>
      <c r="Q32489" s="142"/>
      <c r="R32489" s="142"/>
      <c r="S32489" s="139"/>
    </row>
    <row r="32490" spans="2:19" ht="15.75" customHeight="1" x14ac:dyDescent="0.25">
      <c r="B32490" s="106"/>
      <c r="C32490" s="106"/>
      <c r="D32490" s="139"/>
      <c r="P32490" s="142"/>
      <c r="Q32490" s="142"/>
      <c r="R32490" s="142"/>
      <c r="S32490" s="139"/>
    </row>
    <row r="32491" spans="2:19" ht="15.75" customHeight="1" x14ac:dyDescent="0.25">
      <c r="B32491" s="106"/>
      <c r="C32491" s="106"/>
      <c r="D32491" s="139"/>
      <c r="P32491" s="142"/>
      <c r="Q32491" s="142"/>
      <c r="R32491" s="142"/>
      <c r="S32491" s="139"/>
    </row>
    <row r="32492" spans="2:19" ht="15.75" customHeight="1" x14ac:dyDescent="0.25">
      <c r="B32492" s="106"/>
      <c r="C32492" s="106"/>
      <c r="D32492" s="139"/>
      <c r="P32492" s="142"/>
      <c r="Q32492" s="142"/>
      <c r="R32492" s="142"/>
      <c r="S32492" s="139"/>
    </row>
    <row r="32493" spans="2:19" ht="15.75" customHeight="1" x14ac:dyDescent="0.25">
      <c r="B32493" s="106"/>
      <c r="C32493" s="106"/>
      <c r="D32493" s="139"/>
      <c r="P32493" s="142"/>
      <c r="Q32493" s="142"/>
      <c r="R32493" s="142"/>
      <c r="S32493" s="139"/>
    </row>
    <row r="32494" spans="2:19" ht="15.75" customHeight="1" x14ac:dyDescent="0.25">
      <c r="B32494" s="106"/>
      <c r="C32494" s="106"/>
      <c r="D32494" s="139"/>
      <c r="P32494" s="142"/>
      <c r="Q32494" s="142"/>
      <c r="R32494" s="142"/>
      <c r="S32494" s="139"/>
    </row>
    <row r="32495" spans="2:19" ht="15.75" customHeight="1" x14ac:dyDescent="0.25">
      <c r="B32495" s="106"/>
      <c r="C32495" s="106"/>
      <c r="D32495" s="139"/>
      <c r="P32495" s="142"/>
      <c r="Q32495" s="142"/>
      <c r="R32495" s="142"/>
      <c r="S32495" s="139"/>
    </row>
    <row r="32496" spans="2:19" ht="15.75" customHeight="1" x14ac:dyDescent="0.25">
      <c r="B32496" s="106"/>
      <c r="C32496" s="106"/>
      <c r="D32496" s="139"/>
      <c r="P32496" s="142"/>
      <c r="Q32496" s="142"/>
      <c r="R32496" s="142"/>
      <c r="S32496" s="139"/>
    </row>
    <row r="32497" spans="2:19" ht="15.75" customHeight="1" x14ac:dyDescent="0.25">
      <c r="B32497" s="106"/>
      <c r="C32497" s="106"/>
      <c r="D32497" s="139"/>
      <c r="P32497" s="142"/>
      <c r="Q32497" s="142"/>
      <c r="R32497" s="142"/>
      <c r="S32497" s="139"/>
    </row>
    <row r="32498" spans="2:19" ht="15.75" customHeight="1" x14ac:dyDescent="0.25">
      <c r="B32498" s="106"/>
      <c r="C32498" s="106"/>
      <c r="D32498" s="139"/>
      <c r="P32498" s="142"/>
      <c r="Q32498" s="142"/>
      <c r="R32498" s="142"/>
      <c r="S32498" s="139"/>
    </row>
    <row r="32499" spans="2:19" ht="15.75" customHeight="1" x14ac:dyDescent="0.25">
      <c r="B32499" s="106"/>
      <c r="C32499" s="106"/>
      <c r="D32499" s="139"/>
      <c r="P32499" s="142"/>
      <c r="Q32499" s="142"/>
      <c r="R32499" s="142"/>
      <c r="S32499" s="139"/>
    </row>
    <row r="32500" spans="2:19" ht="15.75" customHeight="1" x14ac:dyDescent="0.25">
      <c r="B32500" s="106"/>
      <c r="C32500" s="106"/>
      <c r="D32500" s="139"/>
      <c r="P32500" s="142"/>
      <c r="Q32500" s="142"/>
      <c r="R32500" s="142"/>
      <c r="S32500" s="139"/>
    </row>
    <row r="32501" spans="2:19" ht="15.75" customHeight="1" x14ac:dyDescent="0.25">
      <c r="B32501" s="106"/>
      <c r="C32501" s="106"/>
      <c r="D32501" s="139"/>
      <c r="P32501" s="142"/>
      <c r="Q32501" s="142"/>
      <c r="R32501" s="142"/>
      <c r="S32501" s="139"/>
    </row>
    <row r="32502" spans="2:19" ht="15.75" customHeight="1" x14ac:dyDescent="0.25">
      <c r="B32502" s="106"/>
      <c r="C32502" s="106"/>
      <c r="D32502" s="139"/>
      <c r="P32502" s="142"/>
      <c r="Q32502" s="142"/>
      <c r="R32502" s="142"/>
      <c r="S32502" s="139"/>
    </row>
    <row r="32503" spans="2:19" ht="15.75" customHeight="1" x14ac:dyDescent="0.25">
      <c r="B32503" s="106"/>
      <c r="C32503" s="106"/>
      <c r="D32503" s="139"/>
      <c r="P32503" s="142"/>
      <c r="Q32503" s="142"/>
      <c r="R32503" s="142"/>
      <c r="S32503" s="139"/>
    </row>
    <row r="32504" spans="2:19" ht="15.75" customHeight="1" x14ac:dyDescent="0.25">
      <c r="B32504" s="106"/>
      <c r="C32504" s="106"/>
      <c r="D32504" s="139"/>
      <c r="P32504" s="142"/>
      <c r="Q32504" s="142"/>
      <c r="R32504" s="142"/>
      <c r="S32504" s="139"/>
    </row>
    <row r="32505" spans="2:19" ht="15.75" customHeight="1" x14ac:dyDescent="0.25">
      <c r="B32505" s="106"/>
      <c r="C32505" s="106"/>
      <c r="D32505" s="139"/>
      <c r="P32505" s="142"/>
      <c r="Q32505" s="142"/>
      <c r="R32505" s="142"/>
      <c r="S32505" s="139"/>
    </row>
    <row r="32506" spans="2:19" ht="15.75" customHeight="1" x14ac:dyDescent="0.25">
      <c r="B32506" s="106"/>
      <c r="C32506" s="106"/>
      <c r="D32506" s="139"/>
      <c r="P32506" s="142"/>
      <c r="Q32506" s="142"/>
      <c r="R32506" s="142"/>
      <c r="S32506" s="139"/>
    </row>
    <row r="32507" spans="2:19" ht="15.75" customHeight="1" x14ac:dyDescent="0.25">
      <c r="B32507" s="106"/>
      <c r="C32507" s="106"/>
      <c r="D32507" s="139"/>
      <c r="P32507" s="142"/>
      <c r="Q32507" s="142"/>
      <c r="R32507" s="142"/>
      <c r="S32507" s="139"/>
    </row>
    <row r="32508" spans="2:19" ht="15.75" customHeight="1" x14ac:dyDescent="0.25">
      <c r="B32508" s="106"/>
      <c r="C32508" s="106"/>
      <c r="D32508" s="139"/>
      <c r="P32508" s="142"/>
      <c r="Q32508" s="142"/>
      <c r="R32508" s="142"/>
      <c r="S32508" s="139"/>
    </row>
    <row r="32509" spans="2:19" ht="15.75" customHeight="1" x14ac:dyDescent="0.25">
      <c r="B32509" s="106"/>
      <c r="C32509" s="106"/>
      <c r="D32509" s="139"/>
      <c r="P32509" s="142"/>
      <c r="Q32509" s="142"/>
      <c r="R32509" s="142"/>
      <c r="S32509" s="139"/>
    </row>
    <row r="32510" spans="2:19" ht="15.75" customHeight="1" x14ac:dyDescent="0.25">
      <c r="B32510" s="106"/>
      <c r="C32510" s="106"/>
      <c r="D32510" s="139"/>
      <c r="P32510" s="142"/>
      <c r="Q32510" s="142"/>
      <c r="R32510" s="142"/>
      <c r="S32510" s="139"/>
    </row>
    <row r="32511" spans="2:19" ht="15.75" customHeight="1" x14ac:dyDescent="0.25">
      <c r="B32511" s="106"/>
      <c r="C32511" s="106"/>
      <c r="D32511" s="139"/>
      <c r="P32511" s="142"/>
      <c r="Q32511" s="142"/>
      <c r="R32511" s="142"/>
      <c r="S32511" s="139"/>
    </row>
    <row r="32512" spans="2:19" ht="15.75" customHeight="1" x14ac:dyDescent="0.25">
      <c r="B32512" s="106"/>
      <c r="C32512" s="106"/>
      <c r="D32512" s="139"/>
      <c r="P32512" s="142"/>
      <c r="Q32512" s="142"/>
      <c r="R32512" s="142"/>
      <c r="S32512" s="139"/>
    </row>
    <row r="32513" spans="2:19" ht="15.75" customHeight="1" x14ac:dyDescent="0.25">
      <c r="B32513" s="106"/>
      <c r="C32513" s="106"/>
      <c r="D32513" s="139"/>
      <c r="P32513" s="142"/>
      <c r="Q32513" s="142"/>
      <c r="R32513" s="142"/>
      <c r="S32513" s="139"/>
    </row>
    <row r="32514" spans="2:19" ht="15.75" customHeight="1" x14ac:dyDescent="0.25">
      <c r="B32514" s="106"/>
      <c r="C32514" s="106"/>
      <c r="D32514" s="139"/>
      <c r="P32514" s="142"/>
      <c r="Q32514" s="142"/>
      <c r="R32514" s="142"/>
      <c r="S32514" s="139"/>
    </row>
    <row r="32515" spans="2:19" ht="15.75" customHeight="1" x14ac:dyDescent="0.25">
      <c r="B32515" s="106"/>
      <c r="C32515" s="106"/>
      <c r="D32515" s="139"/>
      <c r="P32515" s="142"/>
      <c r="Q32515" s="142"/>
      <c r="R32515" s="142"/>
      <c r="S32515" s="139"/>
    </row>
    <row r="32516" spans="2:19" ht="15.75" customHeight="1" x14ac:dyDescent="0.25">
      <c r="B32516" s="106"/>
      <c r="C32516" s="106"/>
      <c r="D32516" s="139"/>
      <c r="P32516" s="142"/>
      <c r="Q32516" s="142"/>
      <c r="R32516" s="142"/>
      <c r="S32516" s="139"/>
    </row>
    <row r="32517" spans="2:19" ht="15.75" customHeight="1" x14ac:dyDescent="0.25">
      <c r="B32517" s="106"/>
      <c r="C32517" s="106"/>
      <c r="D32517" s="139"/>
      <c r="P32517" s="142"/>
      <c r="Q32517" s="142"/>
      <c r="R32517" s="142"/>
      <c r="S32517" s="139"/>
    </row>
    <row r="32518" spans="2:19" ht="15.75" customHeight="1" x14ac:dyDescent="0.25">
      <c r="B32518" s="106"/>
      <c r="C32518" s="106"/>
      <c r="D32518" s="139"/>
      <c r="P32518" s="142"/>
      <c r="Q32518" s="142"/>
      <c r="R32518" s="142"/>
      <c r="S32518" s="139"/>
    </row>
    <row r="32519" spans="2:19" ht="15.75" customHeight="1" x14ac:dyDescent="0.25">
      <c r="B32519" s="106"/>
      <c r="C32519" s="106"/>
      <c r="D32519" s="139"/>
      <c r="P32519" s="142"/>
      <c r="Q32519" s="142"/>
      <c r="R32519" s="142"/>
      <c r="S32519" s="139"/>
    </row>
    <row r="32520" spans="2:19" ht="15.75" customHeight="1" x14ac:dyDescent="0.25">
      <c r="B32520" s="106"/>
      <c r="C32520" s="106"/>
      <c r="D32520" s="139"/>
      <c r="P32520" s="142"/>
      <c r="Q32520" s="142"/>
      <c r="R32520" s="142"/>
      <c r="S32520" s="139"/>
    </row>
    <row r="32521" spans="2:19" ht="15.75" customHeight="1" x14ac:dyDescent="0.25">
      <c r="B32521" s="106"/>
      <c r="C32521" s="106"/>
      <c r="D32521" s="139"/>
      <c r="P32521" s="142"/>
      <c r="Q32521" s="142"/>
      <c r="R32521" s="142"/>
      <c r="S32521" s="139"/>
    </row>
    <row r="32522" spans="2:19" ht="15.75" customHeight="1" x14ac:dyDescent="0.25">
      <c r="B32522" s="106"/>
      <c r="C32522" s="106"/>
      <c r="D32522" s="139"/>
      <c r="P32522" s="142"/>
      <c r="Q32522" s="142"/>
      <c r="R32522" s="142"/>
      <c r="S32522" s="139"/>
    </row>
    <row r="32523" spans="2:19" ht="15.75" customHeight="1" x14ac:dyDescent="0.25">
      <c r="B32523" s="106"/>
      <c r="C32523" s="106"/>
      <c r="D32523" s="139"/>
      <c r="P32523" s="142"/>
      <c r="Q32523" s="142"/>
      <c r="R32523" s="142"/>
      <c r="S32523" s="139"/>
    </row>
    <row r="32524" spans="2:19" ht="15.75" customHeight="1" x14ac:dyDescent="0.25">
      <c r="B32524" s="106"/>
      <c r="C32524" s="106"/>
      <c r="D32524" s="139"/>
      <c r="P32524" s="142"/>
      <c r="Q32524" s="142"/>
      <c r="R32524" s="142"/>
      <c r="S32524" s="139"/>
    </row>
    <row r="32525" spans="2:19" ht="15.75" customHeight="1" x14ac:dyDescent="0.25">
      <c r="B32525" s="106"/>
      <c r="C32525" s="106"/>
      <c r="D32525" s="139"/>
      <c r="P32525" s="142"/>
      <c r="Q32525" s="142"/>
      <c r="R32525" s="142"/>
      <c r="S32525" s="139"/>
    </row>
    <row r="32526" spans="2:19" ht="15.75" customHeight="1" x14ac:dyDescent="0.25">
      <c r="B32526" s="106"/>
      <c r="C32526" s="106"/>
      <c r="D32526" s="139"/>
      <c r="P32526" s="142"/>
      <c r="Q32526" s="142"/>
      <c r="R32526" s="142"/>
      <c r="S32526" s="139"/>
    </row>
    <row r="32527" spans="2:19" ht="15.75" customHeight="1" x14ac:dyDescent="0.25">
      <c r="B32527" s="106"/>
      <c r="C32527" s="106"/>
      <c r="D32527" s="139"/>
      <c r="P32527" s="142"/>
      <c r="Q32527" s="142"/>
      <c r="R32527" s="142"/>
      <c r="S32527" s="139"/>
    </row>
    <row r="32528" spans="2:19" ht="15.75" customHeight="1" x14ac:dyDescent="0.25">
      <c r="B32528" s="106"/>
      <c r="C32528" s="106"/>
      <c r="D32528" s="139"/>
      <c r="P32528" s="142"/>
      <c r="Q32528" s="142"/>
      <c r="R32528" s="142"/>
      <c r="S32528" s="139"/>
    </row>
    <row r="32529" spans="2:19" ht="15.75" customHeight="1" x14ac:dyDescent="0.25">
      <c r="B32529" s="106"/>
      <c r="C32529" s="106"/>
      <c r="D32529" s="139"/>
      <c r="P32529" s="142"/>
      <c r="Q32529" s="142"/>
      <c r="R32529" s="142"/>
      <c r="S32529" s="139"/>
    </row>
    <row r="32530" spans="2:19" ht="15.75" customHeight="1" x14ac:dyDescent="0.25">
      <c r="B32530" s="106"/>
      <c r="C32530" s="106"/>
      <c r="D32530" s="139"/>
      <c r="P32530" s="142"/>
      <c r="Q32530" s="142"/>
      <c r="R32530" s="142"/>
      <c r="S32530" s="139"/>
    </row>
    <row r="32531" spans="2:19" ht="15.75" customHeight="1" x14ac:dyDescent="0.25">
      <c r="B32531" s="106"/>
      <c r="C32531" s="106"/>
      <c r="D32531" s="139"/>
      <c r="P32531" s="142"/>
      <c r="Q32531" s="142"/>
      <c r="R32531" s="142"/>
      <c r="S32531" s="139"/>
    </row>
    <row r="32532" spans="2:19" ht="15.75" customHeight="1" x14ac:dyDescent="0.25">
      <c r="B32532" s="106"/>
      <c r="C32532" s="106"/>
      <c r="D32532" s="139"/>
      <c r="P32532" s="142"/>
      <c r="Q32532" s="142"/>
      <c r="R32532" s="142"/>
      <c r="S32532" s="139"/>
    </row>
    <row r="32533" spans="2:19" ht="15.75" customHeight="1" x14ac:dyDescent="0.25">
      <c r="B32533" s="106"/>
      <c r="C32533" s="106"/>
      <c r="D32533" s="139"/>
      <c r="P32533" s="142"/>
      <c r="Q32533" s="142"/>
      <c r="R32533" s="142"/>
      <c r="S32533" s="139"/>
    </row>
    <row r="32534" spans="2:19" ht="15.75" customHeight="1" x14ac:dyDescent="0.25">
      <c r="B32534" s="106"/>
      <c r="C32534" s="106"/>
      <c r="D32534" s="139"/>
      <c r="P32534" s="142"/>
      <c r="Q32534" s="142"/>
      <c r="R32534" s="142"/>
      <c r="S32534" s="139"/>
    </row>
    <row r="32535" spans="2:19" ht="15.75" customHeight="1" x14ac:dyDescent="0.25">
      <c r="B32535" s="106"/>
      <c r="C32535" s="106"/>
      <c r="D32535" s="139"/>
      <c r="P32535" s="142"/>
      <c r="Q32535" s="142"/>
      <c r="R32535" s="142"/>
      <c r="S32535" s="139"/>
    </row>
    <row r="32536" spans="2:19" ht="15.75" customHeight="1" x14ac:dyDescent="0.25">
      <c r="B32536" s="106"/>
      <c r="C32536" s="106"/>
      <c r="D32536" s="139"/>
      <c r="P32536" s="142"/>
      <c r="Q32536" s="142"/>
      <c r="R32536" s="142"/>
      <c r="S32536" s="139"/>
    </row>
    <row r="32537" spans="2:19" ht="15.75" customHeight="1" x14ac:dyDescent="0.25">
      <c r="B32537" s="106"/>
      <c r="C32537" s="106"/>
      <c r="D32537" s="139"/>
      <c r="P32537" s="142"/>
      <c r="Q32537" s="142"/>
      <c r="R32537" s="142"/>
      <c r="S32537" s="139"/>
    </row>
    <row r="32538" spans="2:19" ht="15.75" customHeight="1" x14ac:dyDescent="0.25">
      <c r="B32538" s="106"/>
      <c r="C32538" s="106"/>
      <c r="D32538" s="139"/>
      <c r="P32538" s="142"/>
      <c r="Q32538" s="142"/>
      <c r="R32538" s="142"/>
      <c r="S32538" s="139"/>
    </row>
    <row r="32539" spans="2:19" ht="15.75" customHeight="1" x14ac:dyDescent="0.25">
      <c r="B32539" s="106"/>
      <c r="C32539" s="106"/>
      <c r="D32539" s="139"/>
      <c r="P32539" s="142"/>
      <c r="Q32539" s="142"/>
      <c r="R32539" s="142"/>
      <c r="S32539" s="139"/>
    </row>
    <row r="32540" spans="2:19" ht="15.75" customHeight="1" x14ac:dyDescent="0.25">
      <c r="B32540" s="106"/>
      <c r="C32540" s="106"/>
      <c r="D32540" s="139"/>
      <c r="P32540" s="142"/>
      <c r="Q32540" s="142"/>
      <c r="R32540" s="142"/>
      <c r="S32540" s="139"/>
    </row>
    <row r="32541" spans="2:19" ht="15.75" customHeight="1" x14ac:dyDescent="0.25">
      <c r="B32541" s="106"/>
      <c r="C32541" s="106"/>
      <c r="D32541" s="139"/>
      <c r="P32541" s="142"/>
      <c r="Q32541" s="142"/>
      <c r="R32541" s="142"/>
      <c r="S32541" s="139"/>
    </row>
    <row r="32542" spans="2:19" ht="15.75" customHeight="1" x14ac:dyDescent="0.25">
      <c r="B32542" s="106"/>
      <c r="C32542" s="106"/>
      <c r="D32542" s="139"/>
      <c r="P32542" s="142"/>
      <c r="Q32542" s="142"/>
      <c r="R32542" s="142"/>
      <c r="S32542" s="139"/>
    </row>
    <row r="32543" spans="2:19" ht="15.75" customHeight="1" x14ac:dyDescent="0.25">
      <c r="B32543" s="106"/>
      <c r="C32543" s="106"/>
      <c r="D32543" s="139"/>
      <c r="P32543" s="142"/>
      <c r="Q32543" s="142"/>
      <c r="R32543" s="142"/>
      <c r="S32543" s="139"/>
    </row>
    <row r="32544" spans="2:19" ht="15.75" customHeight="1" x14ac:dyDescent="0.25">
      <c r="B32544" s="106"/>
      <c r="C32544" s="106"/>
      <c r="D32544" s="139"/>
      <c r="P32544" s="142"/>
      <c r="Q32544" s="142"/>
      <c r="R32544" s="142"/>
      <c r="S32544" s="139"/>
    </row>
    <row r="32545" spans="2:19" ht="15.75" customHeight="1" x14ac:dyDescent="0.25">
      <c r="B32545" s="106"/>
      <c r="C32545" s="106"/>
      <c r="D32545" s="139"/>
      <c r="P32545" s="142"/>
      <c r="Q32545" s="142"/>
      <c r="R32545" s="142"/>
      <c r="S32545" s="139"/>
    </row>
    <row r="32546" spans="2:19" ht="15.75" customHeight="1" x14ac:dyDescent="0.25">
      <c r="B32546" s="106"/>
      <c r="C32546" s="106"/>
      <c r="D32546" s="139"/>
      <c r="P32546" s="142"/>
      <c r="Q32546" s="142"/>
      <c r="R32546" s="142"/>
      <c r="S32546" s="139"/>
    </row>
    <row r="32547" spans="2:19" ht="15.75" customHeight="1" x14ac:dyDescent="0.25">
      <c r="B32547" s="106"/>
      <c r="C32547" s="106"/>
      <c r="D32547" s="139"/>
      <c r="P32547" s="142"/>
      <c r="Q32547" s="142"/>
      <c r="R32547" s="142"/>
      <c r="S32547" s="139"/>
    </row>
    <row r="32548" spans="2:19" ht="15.75" customHeight="1" x14ac:dyDescent="0.25">
      <c r="B32548" s="106"/>
      <c r="C32548" s="106"/>
      <c r="D32548" s="139"/>
      <c r="P32548" s="142"/>
      <c r="Q32548" s="142"/>
      <c r="R32548" s="142"/>
      <c r="S32548" s="139"/>
    </row>
    <row r="32549" spans="2:19" ht="15.75" customHeight="1" x14ac:dyDescent="0.25">
      <c r="B32549" s="106"/>
      <c r="C32549" s="106"/>
      <c r="D32549" s="139"/>
      <c r="P32549" s="142"/>
      <c r="Q32549" s="142"/>
      <c r="R32549" s="142"/>
      <c r="S32549" s="139"/>
    </row>
    <row r="32550" spans="2:19" ht="15.75" customHeight="1" x14ac:dyDescent="0.25">
      <c r="B32550" s="106"/>
      <c r="C32550" s="106"/>
      <c r="D32550" s="139"/>
      <c r="P32550" s="142"/>
      <c r="Q32550" s="142"/>
      <c r="R32550" s="142"/>
      <c r="S32550" s="139"/>
    </row>
    <row r="32551" spans="2:19" ht="15.75" customHeight="1" x14ac:dyDescent="0.25">
      <c r="B32551" s="106"/>
      <c r="C32551" s="106"/>
      <c r="D32551" s="139"/>
      <c r="P32551" s="142"/>
      <c r="Q32551" s="142"/>
      <c r="R32551" s="142"/>
      <c r="S32551" s="139"/>
    </row>
    <row r="32552" spans="2:19" ht="15.75" customHeight="1" x14ac:dyDescent="0.25">
      <c r="B32552" s="106"/>
      <c r="C32552" s="106"/>
      <c r="D32552" s="139"/>
      <c r="P32552" s="142"/>
      <c r="Q32552" s="142"/>
      <c r="R32552" s="142"/>
      <c r="S32552" s="139"/>
    </row>
    <row r="32553" spans="2:19" ht="15.75" customHeight="1" x14ac:dyDescent="0.25">
      <c r="B32553" s="106"/>
      <c r="C32553" s="106"/>
      <c r="D32553" s="139"/>
      <c r="P32553" s="142"/>
      <c r="Q32553" s="142"/>
      <c r="R32553" s="142"/>
      <c r="S32553" s="139"/>
    </row>
    <row r="32554" spans="2:19" ht="15.75" customHeight="1" x14ac:dyDescent="0.25">
      <c r="B32554" s="106"/>
      <c r="C32554" s="106"/>
      <c r="D32554" s="139"/>
      <c r="P32554" s="142"/>
      <c r="Q32554" s="142"/>
      <c r="R32554" s="142"/>
      <c r="S32554" s="139"/>
    </row>
    <row r="32555" spans="2:19" ht="15.75" customHeight="1" x14ac:dyDescent="0.25">
      <c r="B32555" s="106"/>
      <c r="C32555" s="106"/>
      <c r="D32555" s="139"/>
      <c r="P32555" s="142"/>
      <c r="Q32555" s="142"/>
      <c r="R32555" s="142"/>
      <c r="S32555" s="139"/>
    </row>
    <row r="32556" spans="2:19" ht="15.75" customHeight="1" x14ac:dyDescent="0.25">
      <c r="B32556" s="106"/>
      <c r="C32556" s="106"/>
      <c r="D32556" s="139"/>
      <c r="P32556" s="142"/>
      <c r="Q32556" s="142"/>
      <c r="R32556" s="142"/>
      <c r="S32556" s="139"/>
    </row>
    <row r="32557" spans="2:19" ht="15.75" customHeight="1" x14ac:dyDescent="0.25">
      <c r="B32557" s="106"/>
      <c r="C32557" s="106"/>
      <c r="D32557" s="139"/>
      <c r="P32557" s="142"/>
      <c r="Q32557" s="142"/>
      <c r="R32557" s="142"/>
      <c r="S32557" s="139"/>
    </row>
    <row r="32558" spans="2:19" ht="15.75" customHeight="1" x14ac:dyDescent="0.25">
      <c r="B32558" s="106"/>
      <c r="C32558" s="106"/>
      <c r="D32558" s="139"/>
      <c r="P32558" s="142"/>
      <c r="Q32558" s="142"/>
      <c r="R32558" s="142"/>
      <c r="S32558" s="139"/>
    </row>
    <row r="32559" spans="2:19" ht="15.75" customHeight="1" x14ac:dyDescent="0.25">
      <c r="B32559" s="106"/>
      <c r="C32559" s="106"/>
      <c r="D32559" s="139"/>
      <c r="P32559" s="142"/>
      <c r="Q32559" s="142"/>
      <c r="R32559" s="142"/>
      <c r="S32559" s="139"/>
    </row>
    <row r="32560" spans="2:19" ht="15.75" customHeight="1" x14ac:dyDescent="0.25">
      <c r="B32560" s="106"/>
      <c r="C32560" s="106"/>
      <c r="D32560" s="139"/>
      <c r="P32560" s="142"/>
      <c r="Q32560" s="142"/>
      <c r="R32560" s="142"/>
      <c r="S32560" s="139"/>
    </row>
    <row r="32561" spans="2:19" ht="15.75" customHeight="1" x14ac:dyDescent="0.25">
      <c r="B32561" s="106"/>
      <c r="C32561" s="106"/>
      <c r="D32561" s="139"/>
      <c r="P32561" s="142"/>
      <c r="Q32561" s="142"/>
      <c r="R32561" s="142"/>
      <c r="S32561" s="139"/>
    </row>
    <row r="32562" spans="2:19" ht="15.75" customHeight="1" x14ac:dyDescent="0.25">
      <c r="B32562" s="106"/>
      <c r="C32562" s="106"/>
      <c r="D32562" s="139"/>
      <c r="P32562" s="142"/>
      <c r="Q32562" s="142"/>
      <c r="R32562" s="142"/>
      <c r="S32562" s="139"/>
    </row>
    <row r="32563" spans="2:19" ht="15.75" customHeight="1" x14ac:dyDescent="0.25">
      <c r="B32563" s="106"/>
      <c r="C32563" s="106"/>
      <c r="D32563" s="139"/>
      <c r="P32563" s="142"/>
      <c r="Q32563" s="142"/>
      <c r="R32563" s="142"/>
      <c r="S32563" s="139"/>
    </row>
    <row r="32564" spans="2:19" ht="15.75" customHeight="1" x14ac:dyDescent="0.25">
      <c r="B32564" s="106"/>
      <c r="C32564" s="106"/>
      <c r="D32564" s="139"/>
      <c r="P32564" s="142"/>
      <c r="Q32564" s="142"/>
      <c r="R32564" s="142"/>
      <c r="S32564" s="139"/>
    </row>
    <row r="32565" spans="2:19" ht="15.75" customHeight="1" x14ac:dyDescent="0.25">
      <c r="B32565" s="106"/>
      <c r="C32565" s="106"/>
      <c r="D32565" s="139"/>
      <c r="P32565" s="142"/>
      <c r="Q32565" s="142"/>
      <c r="R32565" s="142"/>
      <c r="S32565" s="139"/>
    </row>
    <row r="32566" spans="2:19" ht="15.75" customHeight="1" x14ac:dyDescent="0.25">
      <c r="B32566" s="106"/>
      <c r="C32566" s="106"/>
      <c r="D32566" s="139"/>
      <c r="P32566" s="142"/>
      <c r="Q32566" s="142"/>
      <c r="R32566" s="142"/>
      <c r="S32566" s="139"/>
    </row>
    <row r="32567" spans="2:19" ht="15.75" customHeight="1" x14ac:dyDescent="0.25">
      <c r="B32567" s="106"/>
      <c r="C32567" s="106"/>
      <c r="D32567" s="139"/>
      <c r="P32567" s="142"/>
      <c r="Q32567" s="142"/>
      <c r="R32567" s="142"/>
      <c r="S32567" s="139"/>
    </row>
    <row r="32568" spans="2:19" ht="15.75" customHeight="1" x14ac:dyDescent="0.25">
      <c r="B32568" s="106"/>
      <c r="C32568" s="106"/>
      <c r="D32568" s="139"/>
      <c r="P32568" s="142"/>
      <c r="Q32568" s="142"/>
      <c r="R32568" s="142"/>
      <c r="S32568" s="139"/>
    </row>
    <row r="32569" spans="2:19" ht="15.75" customHeight="1" x14ac:dyDescent="0.25">
      <c r="B32569" s="106"/>
      <c r="C32569" s="106"/>
      <c r="D32569" s="139"/>
      <c r="P32569" s="142"/>
      <c r="Q32569" s="142"/>
      <c r="R32569" s="142"/>
      <c r="S32569" s="139"/>
    </row>
    <row r="32570" spans="2:19" ht="15.75" customHeight="1" x14ac:dyDescent="0.25">
      <c r="B32570" s="106"/>
      <c r="C32570" s="106"/>
      <c r="D32570" s="139"/>
      <c r="P32570" s="142"/>
      <c r="Q32570" s="142"/>
      <c r="R32570" s="142"/>
      <c r="S32570" s="139"/>
    </row>
    <row r="32571" spans="2:19" ht="15.75" customHeight="1" x14ac:dyDescent="0.25">
      <c r="B32571" s="106"/>
      <c r="C32571" s="106"/>
      <c r="D32571" s="139"/>
      <c r="P32571" s="142"/>
      <c r="Q32571" s="142"/>
      <c r="R32571" s="142"/>
      <c r="S32571" s="139"/>
    </row>
    <row r="32572" spans="2:19" ht="15.75" customHeight="1" x14ac:dyDescent="0.25">
      <c r="B32572" s="106"/>
      <c r="C32572" s="106"/>
      <c r="D32572" s="139"/>
      <c r="P32572" s="142"/>
      <c r="Q32572" s="142"/>
      <c r="R32572" s="142"/>
      <c r="S32572" s="139"/>
    </row>
    <row r="32573" spans="2:19" ht="15.75" customHeight="1" x14ac:dyDescent="0.25">
      <c r="B32573" s="106"/>
      <c r="C32573" s="106"/>
      <c r="D32573" s="139"/>
      <c r="P32573" s="142"/>
      <c r="Q32573" s="142"/>
      <c r="R32573" s="142"/>
      <c r="S32573" s="139"/>
    </row>
    <row r="32574" spans="2:19" ht="15.75" customHeight="1" x14ac:dyDescent="0.25">
      <c r="B32574" s="106"/>
      <c r="C32574" s="106"/>
      <c r="D32574" s="139"/>
      <c r="P32574" s="142"/>
      <c r="Q32574" s="142"/>
      <c r="R32574" s="142"/>
      <c r="S32574" s="139"/>
    </row>
    <row r="32575" spans="2:19" ht="15.75" customHeight="1" x14ac:dyDescent="0.25">
      <c r="B32575" s="106"/>
      <c r="C32575" s="106"/>
      <c r="D32575" s="139"/>
      <c r="P32575" s="142"/>
      <c r="Q32575" s="142"/>
      <c r="R32575" s="142"/>
      <c r="S32575" s="139"/>
    </row>
    <row r="32576" spans="2:19" ht="15.75" customHeight="1" x14ac:dyDescent="0.25">
      <c r="B32576" s="106"/>
      <c r="C32576" s="106"/>
      <c r="D32576" s="139"/>
      <c r="P32576" s="142"/>
      <c r="Q32576" s="142"/>
      <c r="R32576" s="142"/>
      <c r="S32576" s="139"/>
    </row>
    <row r="32577" spans="2:19" ht="15.75" customHeight="1" x14ac:dyDescent="0.25">
      <c r="B32577" s="106"/>
      <c r="C32577" s="106"/>
      <c r="D32577" s="139"/>
      <c r="P32577" s="142"/>
      <c r="Q32577" s="142"/>
      <c r="R32577" s="142"/>
      <c r="S32577" s="139"/>
    </row>
    <row r="32578" spans="2:19" ht="15.75" customHeight="1" x14ac:dyDescent="0.25">
      <c r="B32578" s="106"/>
      <c r="C32578" s="106"/>
      <c r="D32578" s="139"/>
      <c r="P32578" s="142"/>
      <c r="Q32578" s="142"/>
      <c r="R32578" s="142"/>
      <c r="S32578" s="139"/>
    </row>
    <row r="32579" spans="2:19" ht="15.75" customHeight="1" x14ac:dyDescent="0.25">
      <c r="B32579" s="106"/>
      <c r="C32579" s="106"/>
      <c r="D32579" s="139"/>
      <c r="P32579" s="142"/>
      <c r="Q32579" s="142"/>
      <c r="R32579" s="142"/>
      <c r="S32579" s="139"/>
    </row>
    <row r="32580" spans="2:19" ht="15.75" customHeight="1" x14ac:dyDescent="0.25">
      <c r="B32580" s="106"/>
      <c r="C32580" s="106"/>
      <c r="D32580" s="139"/>
      <c r="P32580" s="142"/>
      <c r="Q32580" s="142"/>
      <c r="R32580" s="142"/>
      <c r="S32580" s="139"/>
    </row>
    <row r="32581" spans="2:19" ht="15.75" customHeight="1" x14ac:dyDescent="0.25">
      <c r="B32581" s="106"/>
      <c r="C32581" s="106"/>
      <c r="D32581" s="139"/>
      <c r="P32581" s="142"/>
      <c r="Q32581" s="142"/>
      <c r="R32581" s="142"/>
      <c r="S32581" s="139"/>
    </row>
    <row r="32582" spans="2:19" ht="15.75" customHeight="1" x14ac:dyDescent="0.25">
      <c r="B32582" s="106"/>
      <c r="C32582" s="106"/>
      <c r="D32582" s="139"/>
      <c r="P32582" s="142"/>
      <c r="Q32582" s="142"/>
      <c r="R32582" s="142"/>
      <c r="S32582" s="139"/>
    </row>
    <row r="32583" spans="2:19" ht="15.75" customHeight="1" x14ac:dyDescent="0.25">
      <c r="B32583" s="106"/>
      <c r="C32583" s="106"/>
      <c r="D32583" s="139"/>
      <c r="P32583" s="142"/>
      <c r="Q32583" s="142"/>
      <c r="R32583" s="142"/>
      <c r="S32583" s="139"/>
    </row>
    <row r="32584" spans="2:19" ht="15.75" customHeight="1" x14ac:dyDescent="0.25">
      <c r="B32584" s="106"/>
      <c r="C32584" s="106"/>
      <c r="D32584" s="139"/>
      <c r="P32584" s="142"/>
      <c r="Q32584" s="142"/>
      <c r="R32584" s="142"/>
      <c r="S32584" s="139"/>
    </row>
    <row r="32585" spans="2:19" ht="15.75" customHeight="1" x14ac:dyDescent="0.25">
      <c r="B32585" s="106"/>
      <c r="C32585" s="106"/>
      <c r="D32585" s="139"/>
      <c r="P32585" s="142"/>
      <c r="Q32585" s="142"/>
      <c r="R32585" s="142"/>
      <c r="S32585" s="139"/>
    </row>
    <row r="32586" spans="2:19" ht="15.75" customHeight="1" x14ac:dyDescent="0.25">
      <c r="B32586" s="106"/>
      <c r="C32586" s="106"/>
      <c r="D32586" s="139"/>
      <c r="P32586" s="142"/>
      <c r="Q32586" s="142"/>
      <c r="R32586" s="142"/>
      <c r="S32586" s="139"/>
    </row>
    <row r="32587" spans="2:19" ht="15.75" customHeight="1" x14ac:dyDescent="0.25">
      <c r="B32587" s="106"/>
      <c r="C32587" s="106"/>
      <c r="D32587" s="139"/>
      <c r="P32587" s="142"/>
      <c r="Q32587" s="142"/>
      <c r="R32587" s="142"/>
      <c r="S32587" s="139"/>
    </row>
    <row r="32588" spans="2:19" ht="15.75" customHeight="1" x14ac:dyDescent="0.25">
      <c r="B32588" s="106"/>
      <c r="C32588" s="106"/>
      <c r="D32588" s="139"/>
      <c r="P32588" s="142"/>
      <c r="Q32588" s="142"/>
      <c r="R32588" s="142"/>
      <c r="S32588" s="139"/>
    </row>
    <row r="32589" spans="2:19" ht="15.75" customHeight="1" x14ac:dyDescent="0.25">
      <c r="B32589" s="106"/>
      <c r="C32589" s="106"/>
      <c r="D32589" s="139"/>
      <c r="P32589" s="142"/>
      <c r="Q32589" s="142"/>
      <c r="R32589" s="142"/>
      <c r="S32589" s="139"/>
    </row>
    <row r="32590" spans="2:19" ht="15.75" customHeight="1" x14ac:dyDescent="0.25">
      <c r="B32590" s="106"/>
      <c r="C32590" s="106"/>
      <c r="D32590" s="139"/>
      <c r="P32590" s="142"/>
      <c r="Q32590" s="142"/>
      <c r="R32590" s="142"/>
      <c r="S32590" s="139"/>
    </row>
    <row r="32591" spans="2:19" ht="15.75" customHeight="1" x14ac:dyDescent="0.25">
      <c r="B32591" s="106"/>
      <c r="C32591" s="106"/>
      <c r="D32591" s="139"/>
      <c r="P32591" s="142"/>
      <c r="Q32591" s="142"/>
      <c r="R32591" s="142"/>
      <c r="S32591" s="139"/>
    </row>
    <row r="32592" spans="2:19" ht="15.75" customHeight="1" x14ac:dyDescent="0.25">
      <c r="B32592" s="106"/>
      <c r="C32592" s="106"/>
      <c r="D32592" s="139"/>
      <c r="P32592" s="142"/>
      <c r="Q32592" s="142"/>
      <c r="R32592" s="142"/>
      <c r="S32592" s="139"/>
    </row>
    <row r="32593" spans="2:19" ht="15.75" customHeight="1" x14ac:dyDescent="0.25">
      <c r="B32593" s="106"/>
      <c r="C32593" s="106"/>
      <c r="D32593" s="139"/>
      <c r="P32593" s="142"/>
      <c r="Q32593" s="142"/>
      <c r="R32593" s="142"/>
      <c r="S32593" s="139"/>
    </row>
    <row r="32594" spans="2:19" ht="15.75" customHeight="1" x14ac:dyDescent="0.25">
      <c r="B32594" s="106"/>
      <c r="C32594" s="106"/>
      <c r="D32594" s="139"/>
      <c r="P32594" s="142"/>
      <c r="Q32594" s="142"/>
      <c r="R32594" s="142"/>
      <c r="S32594" s="139"/>
    </row>
    <row r="32595" spans="2:19" ht="15.75" customHeight="1" x14ac:dyDescent="0.25">
      <c r="B32595" s="106"/>
      <c r="C32595" s="106"/>
      <c r="D32595" s="139"/>
      <c r="P32595" s="142"/>
      <c r="Q32595" s="142"/>
      <c r="R32595" s="142"/>
      <c r="S32595" s="139"/>
    </row>
    <row r="32596" spans="2:19" ht="15.75" customHeight="1" x14ac:dyDescent="0.25">
      <c r="B32596" s="106"/>
      <c r="C32596" s="106"/>
      <c r="D32596" s="139"/>
      <c r="P32596" s="142"/>
      <c r="Q32596" s="142"/>
      <c r="R32596" s="142"/>
      <c r="S32596" s="139"/>
    </row>
    <row r="32597" spans="2:19" ht="15.75" customHeight="1" x14ac:dyDescent="0.25">
      <c r="B32597" s="106"/>
      <c r="C32597" s="106"/>
      <c r="D32597" s="139"/>
      <c r="P32597" s="142"/>
      <c r="Q32597" s="142"/>
      <c r="R32597" s="142"/>
      <c r="S32597" s="139"/>
    </row>
    <row r="32598" spans="2:19" ht="15.75" customHeight="1" x14ac:dyDescent="0.25">
      <c r="B32598" s="106"/>
      <c r="C32598" s="106"/>
      <c r="D32598" s="139"/>
      <c r="P32598" s="142"/>
      <c r="Q32598" s="142"/>
      <c r="R32598" s="142"/>
      <c r="S32598" s="139"/>
    </row>
    <row r="32599" spans="2:19" ht="15.75" customHeight="1" x14ac:dyDescent="0.25">
      <c r="B32599" s="106"/>
      <c r="C32599" s="106"/>
      <c r="D32599" s="139"/>
      <c r="P32599" s="142"/>
      <c r="Q32599" s="142"/>
      <c r="R32599" s="142"/>
      <c r="S32599" s="139"/>
    </row>
    <row r="32600" spans="2:19" ht="15.75" customHeight="1" x14ac:dyDescent="0.25">
      <c r="B32600" s="106"/>
      <c r="C32600" s="106"/>
      <c r="D32600" s="139"/>
      <c r="P32600" s="142"/>
      <c r="Q32600" s="142"/>
      <c r="R32600" s="142"/>
      <c r="S32600" s="139"/>
    </row>
    <row r="32601" spans="2:19" ht="15.75" customHeight="1" x14ac:dyDescent="0.25">
      <c r="B32601" s="106"/>
      <c r="C32601" s="106"/>
      <c r="D32601" s="139"/>
      <c r="P32601" s="142"/>
      <c r="Q32601" s="142"/>
      <c r="R32601" s="142"/>
      <c r="S32601" s="139"/>
    </row>
    <row r="32602" spans="2:19" ht="15.75" customHeight="1" x14ac:dyDescent="0.25">
      <c r="B32602" s="106"/>
      <c r="C32602" s="106"/>
      <c r="D32602" s="139"/>
      <c r="P32602" s="142"/>
      <c r="Q32602" s="142"/>
      <c r="R32602" s="142"/>
      <c r="S32602" s="139"/>
    </row>
    <row r="32603" spans="2:19" ht="15.75" customHeight="1" x14ac:dyDescent="0.25">
      <c r="B32603" s="106"/>
      <c r="C32603" s="106"/>
      <c r="D32603" s="139"/>
      <c r="P32603" s="142"/>
      <c r="Q32603" s="142"/>
      <c r="R32603" s="142"/>
      <c r="S32603" s="139"/>
    </row>
    <row r="32604" spans="2:19" ht="15.75" customHeight="1" x14ac:dyDescent="0.25">
      <c r="B32604" s="106"/>
      <c r="C32604" s="106"/>
      <c r="D32604" s="139"/>
      <c r="P32604" s="142"/>
      <c r="Q32604" s="142"/>
      <c r="R32604" s="142"/>
      <c r="S32604" s="139"/>
    </row>
    <row r="32605" spans="2:19" ht="15.75" customHeight="1" x14ac:dyDescent="0.25">
      <c r="B32605" s="106"/>
      <c r="C32605" s="106"/>
      <c r="D32605" s="139"/>
      <c r="P32605" s="142"/>
      <c r="Q32605" s="142"/>
      <c r="R32605" s="142"/>
      <c r="S32605" s="139"/>
    </row>
    <row r="32606" spans="2:19" ht="15.75" customHeight="1" x14ac:dyDescent="0.25">
      <c r="B32606" s="106"/>
      <c r="C32606" s="106"/>
      <c r="D32606" s="139"/>
      <c r="P32606" s="142"/>
      <c r="Q32606" s="142"/>
      <c r="R32606" s="142"/>
      <c r="S32606" s="139"/>
    </row>
    <row r="32607" spans="2:19" ht="15.75" customHeight="1" x14ac:dyDescent="0.25">
      <c r="B32607" s="106"/>
      <c r="C32607" s="106"/>
      <c r="D32607" s="139"/>
      <c r="P32607" s="142"/>
      <c r="Q32607" s="142"/>
      <c r="R32607" s="142"/>
      <c r="S32607" s="139"/>
    </row>
    <row r="32608" spans="2:19" ht="15.75" customHeight="1" x14ac:dyDescent="0.25">
      <c r="B32608" s="106"/>
      <c r="C32608" s="106"/>
      <c r="D32608" s="139"/>
      <c r="P32608" s="142"/>
      <c r="Q32608" s="142"/>
      <c r="R32608" s="142"/>
      <c r="S32608" s="139"/>
    </row>
    <row r="32609" spans="2:19" ht="15.75" customHeight="1" x14ac:dyDescent="0.25">
      <c r="B32609" s="106"/>
      <c r="C32609" s="106"/>
      <c r="D32609" s="139"/>
      <c r="P32609" s="142"/>
      <c r="Q32609" s="142"/>
      <c r="R32609" s="142"/>
      <c r="S32609" s="139"/>
    </row>
    <row r="32610" spans="2:19" ht="15.75" customHeight="1" x14ac:dyDescent="0.25">
      <c r="B32610" s="106"/>
      <c r="C32610" s="106"/>
      <c r="D32610" s="139"/>
      <c r="P32610" s="142"/>
      <c r="Q32610" s="142"/>
      <c r="R32610" s="142"/>
      <c r="S32610" s="139"/>
    </row>
    <row r="32611" spans="2:19" ht="15.75" customHeight="1" x14ac:dyDescent="0.25">
      <c r="B32611" s="106"/>
      <c r="C32611" s="106"/>
      <c r="D32611" s="139"/>
      <c r="P32611" s="142"/>
      <c r="Q32611" s="142"/>
      <c r="R32611" s="142"/>
      <c r="S32611" s="139"/>
    </row>
    <row r="32612" spans="2:19" ht="15.75" customHeight="1" x14ac:dyDescent="0.25">
      <c r="B32612" s="106"/>
      <c r="C32612" s="106"/>
      <c r="D32612" s="139"/>
      <c r="P32612" s="142"/>
      <c r="Q32612" s="142"/>
      <c r="R32612" s="142"/>
      <c r="S32612" s="139"/>
    </row>
    <row r="32613" spans="2:19" ht="15.75" customHeight="1" x14ac:dyDescent="0.25">
      <c r="B32613" s="106"/>
      <c r="C32613" s="106"/>
      <c r="D32613" s="139"/>
      <c r="P32613" s="142"/>
      <c r="Q32613" s="142"/>
      <c r="R32613" s="142"/>
      <c r="S32613" s="139"/>
    </row>
    <row r="32614" spans="2:19" ht="15.75" customHeight="1" x14ac:dyDescent="0.25">
      <c r="B32614" s="106"/>
      <c r="C32614" s="106"/>
      <c r="D32614" s="139"/>
      <c r="P32614" s="142"/>
      <c r="Q32614" s="142"/>
      <c r="R32614" s="142"/>
      <c r="S32614" s="139"/>
    </row>
    <row r="32615" spans="2:19" ht="15.75" customHeight="1" x14ac:dyDescent="0.25">
      <c r="B32615" s="106"/>
      <c r="C32615" s="106"/>
      <c r="D32615" s="139"/>
      <c r="P32615" s="142"/>
      <c r="Q32615" s="142"/>
      <c r="R32615" s="142"/>
      <c r="S32615" s="139"/>
    </row>
    <row r="32616" spans="2:19" ht="15.75" customHeight="1" x14ac:dyDescent="0.25">
      <c r="B32616" s="106"/>
      <c r="C32616" s="106"/>
      <c r="D32616" s="139"/>
      <c r="P32616" s="142"/>
      <c r="Q32616" s="142"/>
      <c r="R32616" s="142"/>
      <c r="S32616" s="139"/>
    </row>
    <row r="32617" spans="2:19" ht="15.75" customHeight="1" x14ac:dyDescent="0.25">
      <c r="B32617" s="106"/>
      <c r="C32617" s="106"/>
      <c r="D32617" s="139"/>
      <c r="P32617" s="142"/>
      <c r="Q32617" s="142"/>
      <c r="R32617" s="142"/>
      <c r="S32617" s="139"/>
    </row>
    <row r="32618" spans="2:19" ht="15.75" customHeight="1" x14ac:dyDescent="0.25">
      <c r="B32618" s="106"/>
      <c r="C32618" s="106"/>
      <c r="D32618" s="139"/>
      <c r="P32618" s="142"/>
      <c r="Q32618" s="142"/>
      <c r="R32618" s="142"/>
      <c r="S32618" s="139"/>
    </row>
    <row r="32619" spans="2:19" ht="15.75" customHeight="1" x14ac:dyDescent="0.25">
      <c r="B32619" s="106"/>
      <c r="C32619" s="106"/>
      <c r="D32619" s="139"/>
      <c r="P32619" s="142"/>
      <c r="Q32619" s="142"/>
      <c r="R32619" s="142"/>
      <c r="S32619" s="139"/>
    </row>
    <row r="32620" spans="2:19" ht="15.75" customHeight="1" x14ac:dyDescent="0.25">
      <c r="B32620" s="106"/>
      <c r="C32620" s="106"/>
      <c r="D32620" s="139"/>
      <c r="P32620" s="142"/>
      <c r="Q32620" s="142"/>
      <c r="R32620" s="142"/>
      <c r="S32620" s="139"/>
    </row>
    <row r="32621" spans="2:19" ht="15.75" customHeight="1" x14ac:dyDescent="0.25">
      <c r="B32621" s="106"/>
      <c r="C32621" s="106"/>
      <c r="D32621" s="139"/>
      <c r="P32621" s="142"/>
      <c r="Q32621" s="142"/>
      <c r="R32621" s="142"/>
      <c r="S32621" s="139"/>
    </row>
    <row r="32622" spans="2:19" ht="15.75" customHeight="1" x14ac:dyDescent="0.25">
      <c r="B32622" s="106"/>
      <c r="C32622" s="106"/>
      <c r="D32622" s="139"/>
      <c r="P32622" s="142"/>
      <c r="Q32622" s="142"/>
      <c r="R32622" s="142"/>
      <c r="S32622" s="139"/>
    </row>
    <row r="32623" spans="2:19" ht="15.75" customHeight="1" x14ac:dyDescent="0.25">
      <c r="B32623" s="106"/>
      <c r="C32623" s="106"/>
      <c r="D32623" s="139"/>
      <c r="P32623" s="142"/>
      <c r="Q32623" s="142"/>
      <c r="R32623" s="142"/>
      <c r="S32623" s="139"/>
    </row>
    <row r="32624" spans="2:19" ht="15.75" customHeight="1" x14ac:dyDescent="0.25">
      <c r="B32624" s="106"/>
      <c r="C32624" s="106"/>
      <c r="D32624" s="139"/>
      <c r="P32624" s="142"/>
      <c r="Q32624" s="142"/>
      <c r="R32624" s="142"/>
      <c r="S32624" s="139"/>
    </row>
    <row r="32625" spans="2:19" ht="15.75" customHeight="1" x14ac:dyDescent="0.25">
      <c r="B32625" s="106"/>
      <c r="C32625" s="106"/>
      <c r="D32625" s="139"/>
      <c r="P32625" s="142"/>
      <c r="Q32625" s="142"/>
      <c r="R32625" s="142"/>
      <c r="S32625" s="139"/>
    </row>
    <row r="32626" spans="2:19" ht="15.75" customHeight="1" x14ac:dyDescent="0.25">
      <c r="B32626" s="106"/>
      <c r="C32626" s="106"/>
      <c r="D32626" s="139"/>
      <c r="P32626" s="142"/>
      <c r="Q32626" s="142"/>
      <c r="R32626" s="142"/>
      <c r="S32626" s="139"/>
    </row>
    <row r="32627" spans="2:19" ht="15.75" customHeight="1" x14ac:dyDescent="0.25">
      <c r="B32627" s="106"/>
      <c r="C32627" s="106"/>
      <c r="D32627" s="139"/>
      <c r="P32627" s="142"/>
      <c r="Q32627" s="142"/>
      <c r="R32627" s="142"/>
      <c r="S32627" s="139"/>
    </row>
    <row r="32628" spans="2:19" ht="15.75" customHeight="1" x14ac:dyDescent="0.25">
      <c r="B32628" s="106"/>
      <c r="C32628" s="106"/>
      <c r="D32628" s="139"/>
      <c r="P32628" s="142"/>
      <c r="Q32628" s="142"/>
      <c r="R32628" s="142"/>
      <c r="S32628" s="139"/>
    </row>
    <row r="32629" spans="2:19" ht="15.75" customHeight="1" x14ac:dyDescent="0.25">
      <c r="B32629" s="106"/>
      <c r="C32629" s="106"/>
      <c r="D32629" s="139"/>
      <c r="P32629" s="142"/>
      <c r="Q32629" s="142"/>
      <c r="R32629" s="142"/>
      <c r="S32629" s="139"/>
    </row>
    <row r="32630" spans="2:19" ht="15.75" customHeight="1" x14ac:dyDescent="0.25">
      <c r="B32630" s="106"/>
      <c r="C32630" s="106"/>
      <c r="D32630" s="139"/>
      <c r="P32630" s="142"/>
      <c r="Q32630" s="142"/>
      <c r="R32630" s="142"/>
      <c r="S32630" s="139"/>
    </row>
    <row r="32631" spans="2:19" ht="15.75" customHeight="1" x14ac:dyDescent="0.25">
      <c r="B32631" s="106"/>
      <c r="C32631" s="106"/>
      <c r="D32631" s="139"/>
      <c r="P32631" s="142"/>
      <c r="Q32631" s="142"/>
      <c r="R32631" s="142"/>
      <c r="S32631" s="139"/>
    </row>
    <row r="32632" spans="2:19" ht="15.75" customHeight="1" x14ac:dyDescent="0.25">
      <c r="B32632" s="106"/>
      <c r="C32632" s="106"/>
      <c r="D32632" s="139"/>
      <c r="P32632" s="142"/>
      <c r="Q32632" s="142"/>
      <c r="R32632" s="142"/>
      <c r="S32632" s="139"/>
    </row>
    <row r="32633" spans="2:19" ht="15.75" customHeight="1" x14ac:dyDescent="0.25">
      <c r="B32633" s="106"/>
      <c r="C32633" s="106"/>
      <c r="D32633" s="139"/>
      <c r="P32633" s="142"/>
      <c r="Q32633" s="142"/>
      <c r="R32633" s="142"/>
      <c r="S32633" s="139"/>
    </row>
    <row r="32634" spans="2:19" ht="15.75" customHeight="1" x14ac:dyDescent="0.25">
      <c r="B32634" s="106"/>
      <c r="C32634" s="106"/>
      <c r="D32634" s="139"/>
      <c r="P32634" s="142"/>
      <c r="Q32634" s="142"/>
      <c r="R32634" s="142"/>
      <c r="S32634" s="139"/>
    </row>
    <row r="32635" spans="2:19" ht="15.75" customHeight="1" x14ac:dyDescent="0.25">
      <c r="B32635" s="106"/>
      <c r="C32635" s="106"/>
      <c r="D32635" s="139"/>
      <c r="P32635" s="142"/>
      <c r="Q32635" s="142"/>
      <c r="R32635" s="142"/>
      <c r="S32635" s="139"/>
    </row>
    <row r="32636" spans="2:19" ht="15.75" customHeight="1" x14ac:dyDescent="0.25">
      <c r="B32636" s="106"/>
      <c r="C32636" s="106"/>
      <c r="D32636" s="139"/>
      <c r="P32636" s="142"/>
      <c r="Q32636" s="142"/>
      <c r="R32636" s="142"/>
      <c r="S32636" s="139"/>
    </row>
    <row r="32637" spans="2:19" ht="15.75" customHeight="1" x14ac:dyDescent="0.25">
      <c r="B32637" s="106"/>
      <c r="C32637" s="106"/>
      <c r="D32637" s="139"/>
      <c r="P32637" s="142"/>
      <c r="Q32637" s="142"/>
      <c r="R32637" s="142"/>
      <c r="S32637" s="139"/>
    </row>
    <row r="32638" spans="2:19" ht="15.75" customHeight="1" x14ac:dyDescent="0.25">
      <c r="B32638" s="106"/>
      <c r="C32638" s="106"/>
      <c r="D32638" s="139"/>
      <c r="P32638" s="142"/>
      <c r="Q32638" s="142"/>
      <c r="R32638" s="142"/>
      <c r="S32638" s="139"/>
    </row>
    <row r="32639" spans="2:19" ht="15.75" customHeight="1" x14ac:dyDescent="0.25">
      <c r="B32639" s="106"/>
      <c r="C32639" s="106"/>
      <c r="D32639" s="139"/>
      <c r="P32639" s="142"/>
      <c r="Q32639" s="142"/>
      <c r="R32639" s="142"/>
      <c r="S32639" s="139"/>
    </row>
    <row r="32640" spans="2:19" ht="15.75" customHeight="1" x14ac:dyDescent="0.25">
      <c r="B32640" s="106"/>
      <c r="C32640" s="106"/>
      <c r="D32640" s="139"/>
      <c r="P32640" s="142"/>
      <c r="Q32640" s="142"/>
      <c r="R32640" s="142"/>
      <c r="S32640" s="139"/>
    </row>
    <row r="32641" spans="2:19" ht="15.75" customHeight="1" x14ac:dyDescent="0.25">
      <c r="B32641" s="106"/>
      <c r="C32641" s="106"/>
      <c r="D32641" s="139"/>
      <c r="P32641" s="142"/>
      <c r="Q32641" s="142"/>
      <c r="R32641" s="142"/>
      <c r="S32641" s="139"/>
    </row>
    <row r="32642" spans="2:19" ht="15.75" customHeight="1" x14ac:dyDescent="0.25">
      <c r="B32642" s="106"/>
      <c r="C32642" s="106"/>
      <c r="D32642" s="139"/>
      <c r="P32642" s="142"/>
      <c r="Q32642" s="142"/>
      <c r="R32642" s="142"/>
      <c r="S32642" s="139"/>
    </row>
    <row r="32643" spans="2:19" ht="15.75" customHeight="1" x14ac:dyDescent="0.25">
      <c r="B32643" s="106"/>
      <c r="C32643" s="106"/>
      <c r="D32643" s="139"/>
      <c r="P32643" s="142"/>
      <c r="Q32643" s="142"/>
      <c r="R32643" s="142"/>
      <c r="S32643" s="139"/>
    </row>
    <row r="32644" spans="2:19" ht="15.75" customHeight="1" x14ac:dyDescent="0.25">
      <c r="B32644" s="106"/>
      <c r="C32644" s="106"/>
      <c r="D32644" s="139"/>
      <c r="P32644" s="142"/>
      <c r="Q32644" s="142"/>
      <c r="R32644" s="142"/>
      <c r="S32644" s="139"/>
    </row>
    <row r="32645" spans="2:19" ht="15.75" customHeight="1" x14ac:dyDescent="0.25">
      <c r="B32645" s="106"/>
      <c r="C32645" s="106"/>
      <c r="D32645" s="139"/>
      <c r="P32645" s="142"/>
      <c r="Q32645" s="142"/>
      <c r="R32645" s="142"/>
      <c r="S32645" s="139"/>
    </row>
    <row r="32646" spans="2:19" ht="15.75" customHeight="1" x14ac:dyDescent="0.25">
      <c r="B32646" s="106"/>
      <c r="C32646" s="106"/>
      <c r="D32646" s="139"/>
      <c r="P32646" s="142"/>
      <c r="Q32646" s="142"/>
      <c r="R32646" s="142"/>
      <c r="S32646" s="139"/>
    </row>
    <row r="32647" spans="2:19" ht="15.75" customHeight="1" x14ac:dyDescent="0.25">
      <c r="B32647" s="106"/>
      <c r="C32647" s="106"/>
      <c r="D32647" s="139"/>
      <c r="P32647" s="142"/>
      <c r="Q32647" s="142"/>
      <c r="R32647" s="142"/>
      <c r="S32647" s="139"/>
    </row>
    <row r="32648" spans="2:19" ht="15.75" customHeight="1" x14ac:dyDescent="0.25">
      <c r="B32648" s="106"/>
      <c r="C32648" s="106"/>
      <c r="D32648" s="139"/>
      <c r="P32648" s="142"/>
      <c r="Q32648" s="142"/>
      <c r="R32648" s="142"/>
      <c r="S32648" s="139"/>
    </row>
    <row r="32649" spans="2:19" ht="15.75" customHeight="1" x14ac:dyDescent="0.25">
      <c r="B32649" s="106"/>
      <c r="C32649" s="106"/>
      <c r="D32649" s="139"/>
      <c r="P32649" s="142"/>
      <c r="Q32649" s="142"/>
      <c r="R32649" s="142"/>
      <c r="S32649" s="139"/>
    </row>
    <row r="32650" spans="2:19" ht="15.75" customHeight="1" x14ac:dyDescent="0.25">
      <c r="B32650" s="106"/>
      <c r="C32650" s="106"/>
      <c r="D32650" s="139"/>
      <c r="P32650" s="142"/>
      <c r="Q32650" s="142"/>
      <c r="R32650" s="142"/>
      <c r="S32650" s="139"/>
    </row>
    <row r="32651" spans="2:19" ht="15.75" customHeight="1" x14ac:dyDescent="0.25">
      <c r="B32651" s="106"/>
      <c r="C32651" s="106"/>
      <c r="D32651" s="139"/>
      <c r="P32651" s="142"/>
      <c r="Q32651" s="142"/>
      <c r="R32651" s="142"/>
      <c r="S32651" s="139"/>
    </row>
    <row r="32652" spans="2:19" ht="15.75" customHeight="1" x14ac:dyDescent="0.25">
      <c r="B32652" s="106"/>
      <c r="C32652" s="106"/>
      <c r="D32652" s="139"/>
      <c r="P32652" s="142"/>
      <c r="Q32652" s="142"/>
      <c r="R32652" s="142"/>
      <c r="S32652" s="139"/>
    </row>
    <row r="32653" spans="2:19" ht="15.75" customHeight="1" x14ac:dyDescent="0.25">
      <c r="B32653" s="106"/>
      <c r="C32653" s="106"/>
      <c r="D32653" s="139"/>
      <c r="P32653" s="142"/>
      <c r="Q32653" s="142"/>
      <c r="R32653" s="142"/>
      <c r="S32653" s="139"/>
    </row>
    <row r="32654" spans="2:19" ht="15.75" customHeight="1" x14ac:dyDescent="0.25">
      <c r="B32654" s="106"/>
      <c r="C32654" s="106"/>
      <c r="D32654" s="139"/>
      <c r="P32654" s="142"/>
      <c r="Q32654" s="142"/>
      <c r="R32654" s="142"/>
      <c r="S32654" s="139"/>
    </row>
    <row r="32655" spans="2:19" ht="15.75" customHeight="1" x14ac:dyDescent="0.25">
      <c r="B32655" s="106"/>
      <c r="C32655" s="106"/>
      <c r="D32655" s="139"/>
      <c r="P32655" s="142"/>
      <c r="Q32655" s="142"/>
      <c r="R32655" s="142"/>
      <c r="S32655" s="139"/>
    </row>
    <row r="32656" spans="2:19" ht="15.75" customHeight="1" x14ac:dyDescent="0.25">
      <c r="B32656" s="106"/>
      <c r="C32656" s="106"/>
      <c r="D32656" s="139"/>
      <c r="P32656" s="142"/>
      <c r="Q32656" s="142"/>
      <c r="R32656" s="142"/>
      <c r="S32656" s="139"/>
    </row>
    <row r="32657" spans="2:19" ht="15.75" customHeight="1" x14ac:dyDescent="0.25">
      <c r="B32657" s="106"/>
      <c r="C32657" s="106"/>
      <c r="D32657" s="139"/>
      <c r="P32657" s="142"/>
      <c r="Q32657" s="142"/>
      <c r="R32657" s="142"/>
      <c r="S32657" s="139"/>
    </row>
    <row r="32658" spans="2:19" ht="15.75" customHeight="1" x14ac:dyDescent="0.25">
      <c r="B32658" s="106"/>
      <c r="C32658" s="106"/>
      <c r="D32658" s="139"/>
      <c r="P32658" s="142"/>
      <c r="Q32658" s="142"/>
      <c r="R32658" s="142"/>
      <c r="S32658" s="139"/>
    </row>
    <row r="32659" spans="2:19" ht="15.75" customHeight="1" x14ac:dyDescent="0.25">
      <c r="B32659" s="106"/>
      <c r="C32659" s="106"/>
      <c r="D32659" s="139"/>
      <c r="P32659" s="142"/>
      <c r="Q32659" s="142"/>
      <c r="R32659" s="142"/>
      <c r="S32659" s="139"/>
    </row>
    <row r="32660" spans="2:19" ht="15.75" customHeight="1" x14ac:dyDescent="0.25">
      <c r="B32660" s="106"/>
      <c r="C32660" s="106"/>
      <c r="D32660" s="139"/>
      <c r="P32660" s="142"/>
      <c r="Q32660" s="142"/>
      <c r="R32660" s="142"/>
      <c r="S32660" s="139"/>
    </row>
    <row r="32661" spans="2:19" ht="15.75" customHeight="1" x14ac:dyDescent="0.25">
      <c r="B32661" s="106"/>
      <c r="C32661" s="106"/>
      <c r="D32661" s="139"/>
      <c r="P32661" s="142"/>
      <c r="Q32661" s="142"/>
      <c r="R32661" s="142"/>
      <c r="S32661" s="139"/>
    </row>
    <row r="32662" spans="2:19" ht="15.75" customHeight="1" x14ac:dyDescent="0.25">
      <c r="B32662" s="106"/>
      <c r="C32662" s="106"/>
      <c r="D32662" s="139"/>
      <c r="P32662" s="142"/>
      <c r="Q32662" s="142"/>
      <c r="R32662" s="142"/>
      <c r="S32662" s="139"/>
    </row>
    <row r="32663" spans="2:19" ht="15.75" customHeight="1" x14ac:dyDescent="0.25">
      <c r="B32663" s="106"/>
      <c r="C32663" s="106"/>
      <c r="D32663" s="139"/>
      <c r="P32663" s="142"/>
      <c r="Q32663" s="142"/>
      <c r="R32663" s="142"/>
      <c r="S32663" s="139"/>
    </row>
    <row r="32664" spans="2:19" ht="15.75" customHeight="1" x14ac:dyDescent="0.25">
      <c r="B32664" s="106"/>
      <c r="C32664" s="106"/>
      <c r="D32664" s="139"/>
      <c r="P32664" s="142"/>
      <c r="Q32664" s="142"/>
      <c r="R32664" s="142"/>
      <c r="S32664" s="139"/>
    </row>
    <row r="32665" spans="2:19" ht="15.75" customHeight="1" x14ac:dyDescent="0.25">
      <c r="B32665" s="106"/>
      <c r="C32665" s="106"/>
      <c r="D32665" s="139"/>
      <c r="P32665" s="142"/>
      <c r="Q32665" s="142"/>
      <c r="R32665" s="142"/>
      <c r="S32665" s="139"/>
    </row>
    <row r="32666" spans="2:19" ht="15.75" customHeight="1" x14ac:dyDescent="0.25">
      <c r="B32666" s="106"/>
      <c r="C32666" s="106"/>
      <c r="D32666" s="139"/>
      <c r="P32666" s="142"/>
      <c r="Q32666" s="142"/>
      <c r="R32666" s="142"/>
      <c r="S32666" s="139"/>
    </row>
    <row r="32667" spans="2:19" ht="15.75" customHeight="1" x14ac:dyDescent="0.25">
      <c r="B32667" s="106"/>
      <c r="C32667" s="106"/>
      <c r="D32667" s="139"/>
      <c r="P32667" s="142"/>
      <c r="Q32667" s="142"/>
      <c r="R32667" s="142"/>
      <c r="S32667" s="139"/>
    </row>
    <row r="32668" spans="2:19" ht="15.75" customHeight="1" x14ac:dyDescent="0.25">
      <c r="B32668" s="106"/>
      <c r="C32668" s="106"/>
      <c r="D32668" s="139"/>
      <c r="P32668" s="142"/>
      <c r="Q32668" s="142"/>
      <c r="R32668" s="142"/>
      <c r="S32668" s="139"/>
    </row>
    <row r="32669" spans="2:19" ht="15.75" customHeight="1" x14ac:dyDescent="0.25">
      <c r="B32669" s="106"/>
      <c r="C32669" s="106"/>
      <c r="D32669" s="139"/>
      <c r="P32669" s="142"/>
      <c r="Q32669" s="142"/>
      <c r="R32669" s="142"/>
      <c r="S32669" s="139"/>
    </row>
    <row r="32670" spans="2:19" ht="15.75" customHeight="1" x14ac:dyDescent="0.25">
      <c r="B32670" s="106"/>
      <c r="C32670" s="106"/>
      <c r="D32670" s="139"/>
      <c r="P32670" s="142"/>
      <c r="Q32670" s="142"/>
      <c r="R32670" s="142"/>
      <c r="S32670" s="139"/>
    </row>
    <row r="32671" spans="2:19" ht="15.75" customHeight="1" x14ac:dyDescent="0.25">
      <c r="B32671" s="106"/>
      <c r="C32671" s="106"/>
      <c r="D32671" s="139"/>
      <c r="P32671" s="142"/>
      <c r="Q32671" s="142"/>
      <c r="R32671" s="142"/>
      <c r="S32671" s="139"/>
    </row>
    <row r="32672" spans="2:19" ht="15.75" customHeight="1" x14ac:dyDescent="0.25">
      <c r="B32672" s="106"/>
      <c r="C32672" s="106"/>
      <c r="D32672" s="139"/>
      <c r="P32672" s="142"/>
      <c r="Q32672" s="142"/>
      <c r="R32672" s="142"/>
      <c r="S32672" s="139"/>
    </row>
    <row r="32673" spans="2:19" ht="15.75" customHeight="1" x14ac:dyDescent="0.25">
      <c r="B32673" s="106"/>
      <c r="C32673" s="106"/>
      <c r="D32673" s="139"/>
      <c r="P32673" s="142"/>
      <c r="Q32673" s="142"/>
      <c r="R32673" s="142"/>
      <c r="S32673" s="139"/>
    </row>
    <row r="32674" spans="2:19" ht="15.75" customHeight="1" x14ac:dyDescent="0.25">
      <c r="B32674" s="106"/>
      <c r="C32674" s="106"/>
      <c r="D32674" s="139"/>
      <c r="P32674" s="142"/>
      <c r="Q32674" s="142"/>
      <c r="R32674" s="142"/>
      <c r="S32674" s="139"/>
    </row>
    <row r="32675" spans="2:19" ht="15.75" customHeight="1" x14ac:dyDescent="0.25">
      <c r="B32675" s="106"/>
      <c r="C32675" s="106"/>
      <c r="D32675" s="139"/>
      <c r="P32675" s="142"/>
      <c r="Q32675" s="142"/>
      <c r="R32675" s="142"/>
      <c r="S32675" s="139"/>
    </row>
    <row r="32676" spans="2:19" ht="15.75" customHeight="1" x14ac:dyDescent="0.25">
      <c r="B32676" s="106"/>
      <c r="C32676" s="106"/>
      <c r="D32676" s="139"/>
      <c r="P32676" s="142"/>
      <c r="Q32676" s="142"/>
      <c r="R32676" s="142"/>
      <c r="S32676" s="139"/>
    </row>
    <row r="32677" spans="2:19" ht="15.75" customHeight="1" x14ac:dyDescent="0.25">
      <c r="B32677" s="106"/>
      <c r="C32677" s="106"/>
      <c r="D32677" s="139"/>
      <c r="P32677" s="142"/>
      <c r="Q32677" s="142"/>
      <c r="R32677" s="142"/>
      <c r="S32677" s="139"/>
    </row>
    <row r="32678" spans="2:19" ht="15.75" customHeight="1" x14ac:dyDescent="0.25">
      <c r="B32678" s="106"/>
      <c r="C32678" s="106"/>
      <c r="D32678" s="139"/>
      <c r="P32678" s="142"/>
      <c r="Q32678" s="142"/>
      <c r="R32678" s="142"/>
      <c r="S32678" s="139"/>
    </row>
    <row r="32679" spans="2:19" ht="15.75" customHeight="1" x14ac:dyDescent="0.25">
      <c r="B32679" s="106"/>
      <c r="C32679" s="106"/>
      <c r="D32679" s="139"/>
      <c r="P32679" s="142"/>
      <c r="Q32679" s="142"/>
      <c r="R32679" s="142"/>
      <c r="S32679" s="139"/>
    </row>
    <row r="32680" spans="2:19" ht="15.75" customHeight="1" x14ac:dyDescent="0.25">
      <c r="B32680" s="106"/>
      <c r="C32680" s="106"/>
      <c r="D32680" s="139"/>
      <c r="P32680" s="142"/>
      <c r="Q32680" s="142"/>
      <c r="R32680" s="142"/>
      <c r="S32680" s="139"/>
    </row>
    <row r="32681" spans="2:19" ht="15.75" customHeight="1" x14ac:dyDescent="0.25">
      <c r="B32681" s="106"/>
      <c r="C32681" s="106"/>
      <c r="D32681" s="139"/>
      <c r="P32681" s="142"/>
      <c r="Q32681" s="142"/>
      <c r="R32681" s="142"/>
      <c r="S32681" s="139"/>
    </row>
    <row r="32682" spans="2:19" ht="15.75" customHeight="1" x14ac:dyDescent="0.25">
      <c r="B32682" s="106"/>
      <c r="C32682" s="106"/>
      <c r="D32682" s="139"/>
      <c r="P32682" s="142"/>
      <c r="Q32682" s="142"/>
      <c r="R32682" s="142"/>
      <c r="S32682" s="139"/>
    </row>
    <row r="32683" spans="2:19" ht="15.75" customHeight="1" x14ac:dyDescent="0.25">
      <c r="B32683" s="106"/>
      <c r="C32683" s="106"/>
      <c r="D32683" s="139"/>
      <c r="P32683" s="142"/>
      <c r="Q32683" s="142"/>
      <c r="R32683" s="142"/>
      <c r="S32683" s="139"/>
    </row>
    <row r="32684" spans="2:19" ht="15.75" customHeight="1" x14ac:dyDescent="0.25">
      <c r="B32684" s="106"/>
      <c r="C32684" s="106"/>
      <c r="D32684" s="139"/>
      <c r="P32684" s="142"/>
      <c r="Q32684" s="142"/>
      <c r="R32684" s="142"/>
      <c r="S32684" s="139"/>
    </row>
    <row r="32685" spans="2:19" ht="15.75" customHeight="1" x14ac:dyDescent="0.25">
      <c r="B32685" s="106"/>
      <c r="C32685" s="106"/>
      <c r="D32685" s="139"/>
      <c r="P32685" s="142"/>
      <c r="Q32685" s="142"/>
      <c r="R32685" s="142"/>
      <c r="S32685" s="139"/>
    </row>
    <row r="32686" spans="2:19" ht="15.75" customHeight="1" x14ac:dyDescent="0.25">
      <c r="B32686" s="106"/>
      <c r="C32686" s="106"/>
      <c r="D32686" s="139"/>
      <c r="P32686" s="142"/>
      <c r="Q32686" s="142"/>
      <c r="R32686" s="142"/>
      <c r="S32686" s="139"/>
    </row>
    <row r="32687" spans="2:19" ht="15.75" customHeight="1" x14ac:dyDescent="0.25">
      <c r="B32687" s="106"/>
      <c r="C32687" s="106"/>
      <c r="D32687" s="139"/>
      <c r="P32687" s="142"/>
      <c r="Q32687" s="142"/>
      <c r="R32687" s="142"/>
      <c r="S32687" s="139"/>
    </row>
    <row r="32688" spans="2:19" ht="15.75" customHeight="1" x14ac:dyDescent="0.25">
      <c r="B32688" s="106"/>
      <c r="C32688" s="106"/>
      <c r="D32688" s="139"/>
      <c r="P32688" s="142"/>
      <c r="Q32688" s="142"/>
      <c r="R32688" s="142"/>
      <c r="S32688" s="139"/>
    </row>
    <row r="32689" spans="2:19" ht="15.75" customHeight="1" x14ac:dyDescent="0.25">
      <c r="B32689" s="106"/>
      <c r="C32689" s="106"/>
      <c r="D32689" s="139"/>
      <c r="P32689" s="142"/>
      <c r="Q32689" s="142"/>
      <c r="R32689" s="142"/>
      <c r="S32689" s="139"/>
    </row>
    <row r="32690" spans="2:19" ht="15.75" customHeight="1" x14ac:dyDescent="0.25">
      <c r="B32690" s="106"/>
      <c r="C32690" s="106"/>
      <c r="D32690" s="139"/>
      <c r="P32690" s="142"/>
      <c r="Q32690" s="142"/>
      <c r="R32690" s="142"/>
      <c r="S32690" s="139"/>
    </row>
    <row r="32691" spans="2:19" ht="15.75" customHeight="1" x14ac:dyDescent="0.25">
      <c r="B32691" s="106"/>
      <c r="C32691" s="106"/>
      <c r="D32691" s="139"/>
      <c r="P32691" s="142"/>
      <c r="Q32691" s="142"/>
      <c r="R32691" s="142"/>
      <c r="S32691" s="139"/>
    </row>
    <row r="32692" spans="2:19" ht="15.75" customHeight="1" x14ac:dyDescent="0.25">
      <c r="B32692" s="106"/>
      <c r="C32692" s="106"/>
      <c r="D32692" s="139"/>
      <c r="P32692" s="142"/>
      <c r="Q32692" s="142"/>
      <c r="R32692" s="142"/>
      <c r="S32692" s="139"/>
    </row>
    <row r="32693" spans="2:19" ht="15.75" customHeight="1" x14ac:dyDescent="0.25">
      <c r="B32693" s="106"/>
      <c r="C32693" s="106"/>
      <c r="D32693" s="139"/>
      <c r="P32693" s="142"/>
      <c r="Q32693" s="142"/>
      <c r="R32693" s="142"/>
      <c r="S32693" s="139"/>
    </row>
    <row r="32694" spans="2:19" ht="15.75" customHeight="1" x14ac:dyDescent="0.25">
      <c r="B32694" s="106"/>
      <c r="C32694" s="106"/>
      <c r="D32694" s="139"/>
      <c r="P32694" s="142"/>
      <c r="Q32694" s="142"/>
      <c r="R32694" s="142"/>
      <c r="S32694" s="139"/>
    </row>
    <row r="32695" spans="2:19" ht="15.75" customHeight="1" x14ac:dyDescent="0.25">
      <c r="B32695" s="106"/>
      <c r="C32695" s="106"/>
      <c r="D32695" s="139"/>
      <c r="P32695" s="142"/>
      <c r="Q32695" s="142"/>
      <c r="R32695" s="142"/>
      <c r="S32695" s="139"/>
    </row>
    <row r="32696" spans="2:19" ht="15.75" customHeight="1" x14ac:dyDescent="0.25">
      <c r="B32696" s="106"/>
      <c r="C32696" s="106"/>
      <c r="D32696" s="139"/>
      <c r="P32696" s="142"/>
      <c r="Q32696" s="142"/>
      <c r="R32696" s="142"/>
      <c r="S32696" s="139"/>
    </row>
    <row r="32697" spans="2:19" ht="15.75" customHeight="1" x14ac:dyDescent="0.25">
      <c r="B32697" s="106"/>
      <c r="C32697" s="106"/>
      <c r="D32697" s="139"/>
      <c r="P32697" s="142"/>
      <c r="Q32697" s="142"/>
      <c r="R32697" s="142"/>
      <c r="S32697" s="139"/>
    </row>
    <row r="32698" spans="2:19" ht="15.75" customHeight="1" x14ac:dyDescent="0.25">
      <c r="B32698" s="106"/>
      <c r="C32698" s="106"/>
      <c r="D32698" s="139"/>
      <c r="P32698" s="142"/>
      <c r="Q32698" s="142"/>
      <c r="R32698" s="142"/>
      <c r="S32698" s="139"/>
    </row>
    <row r="32699" spans="2:19" ht="15.75" customHeight="1" x14ac:dyDescent="0.25">
      <c r="B32699" s="106"/>
      <c r="C32699" s="106"/>
      <c r="D32699" s="139"/>
      <c r="P32699" s="142"/>
      <c r="Q32699" s="142"/>
      <c r="R32699" s="142"/>
      <c r="S32699" s="139"/>
    </row>
    <row r="32700" spans="2:19" ht="15.75" customHeight="1" x14ac:dyDescent="0.25">
      <c r="B32700" s="106"/>
      <c r="C32700" s="106"/>
      <c r="D32700" s="139"/>
      <c r="P32700" s="142"/>
      <c r="Q32700" s="142"/>
      <c r="R32700" s="142"/>
      <c r="S32700" s="139"/>
    </row>
    <row r="32701" spans="2:19" ht="15.75" customHeight="1" x14ac:dyDescent="0.25">
      <c r="B32701" s="106"/>
      <c r="C32701" s="106"/>
      <c r="D32701" s="139"/>
      <c r="P32701" s="142"/>
      <c r="Q32701" s="142"/>
      <c r="R32701" s="142"/>
      <c r="S32701" s="139"/>
    </row>
    <row r="32702" spans="2:19" ht="15.75" customHeight="1" x14ac:dyDescent="0.25">
      <c r="B32702" s="106"/>
      <c r="C32702" s="106"/>
      <c r="D32702" s="139"/>
      <c r="P32702" s="142"/>
      <c r="Q32702" s="142"/>
      <c r="R32702" s="142"/>
      <c r="S32702" s="139"/>
    </row>
    <row r="32703" spans="2:19" ht="15.75" customHeight="1" x14ac:dyDescent="0.25">
      <c r="B32703" s="106"/>
      <c r="C32703" s="106"/>
      <c r="D32703" s="139"/>
      <c r="P32703" s="142"/>
      <c r="Q32703" s="142"/>
      <c r="R32703" s="142"/>
      <c r="S32703" s="139"/>
    </row>
    <row r="32704" spans="2:19" ht="15.75" customHeight="1" x14ac:dyDescent="0.25">
      <c r="B32704" s="106"/>
      <c r="C32704" s="106"/>
      <c r="D32704" s="139"/>
      <c r="P32704" s="142"/>
      <c r="Q32704" s="142"/>
      <c r="R32704" s="142"/>
      <c r="S32704" s="139"/>
    </row>
    <row r="32705" spans="2:19" ht="15.75" customHeight="1" x14ac:dyDescent="0.25">
      <c r="B32705" s="106"/>
      <c r="C32705" s="106"/>
      <c r="D32705" s="139"/>
      <c r="P32705" s="142"/>
      <c r="Q32705" s="142"/>
      <c r="R32705" s="142"/>
      <c r="S32705" s="139"/>
    </row>
    <row r="32706" spans="2:19" ht="15.75" customHeight="1" x14ac:dyDescent="0.25">
      <c r="B32706" s="106"/>
      <c r="C32706" s="106"/>
      <c r="D32706" s="139"/>
      <c r="P32706" s="142"/>
      <c r="Q32706" s="142"/>
      <c r="R32706" s="142"/>
      <c r="S32706" s="139"/>
    </row>
    <row r="32707" spans="2:19" ht="15.75" customHeight="1" x14ac:dyDescent="0.25">
      <c r="B32707" s="106"/>
      <c r="C32707" s="106"/>
      <c r="D32707" s="139"/>
      <c r="P32707" s="142"/>
      <c r="Q32707" s="142"/>
      <c r="R32707" s="142"/>
      <c r="S32707" s="139"/>
    </row>
    <row r="32708" spans="2:19" ht="15.75" customHeight="1" x14ac:dyDescent="0.25">
      <c r="B32708" s="106"/>
      <c r="C32708" s="106"/>
      <c r="D32708" s="139"/>
      <c r="P32708" s="142"/>
      <c r="Q32708" s="142"/>
      <c r="R32708" s="142"/>
      <c r="S32708" s="139"/>
    </row>
    <row r="32709" spans="2:19" ht="15.75" customHeight="1" x14ac:dyDescent="0.25">
      <c r="B32709" s="106"/>
      <c r="C32709" s="106"/>
      <c r="D32709" s="139"/>
      <c r="P32709" s="142"/>
      <c r="Q32709" s="142"/>
      <c r="R32709" s="142"/>
      <c r="S32709" s="139"/>
    </row>
    <row r="32710" spans="2:19" ht="15.75" customHeight="1" x14ac:dyDescent="0.25">
      <c r="B32710" s="106"/>
      <c r="C32710" s="106"/>
      <c r="D32710" s="139"/>
      <c r="P32710" s="142"/>
      <c r="Q32710" s="142"/>
      <c r="R32710" s="142"/>
      <c r="S32710" s="139"/>
    </row>
    <row r="32711" spans="2:19" ht="15.75" customHeight="1" x14ac:dyDescent="0.25">
      <c r="B32711" s="106"/>
      <c r="C32711" s="106"/>
      <c r="D32711" s="139"/>
      <c r="P32711" s="142"/>
      <c r="Q32711" s="142"/>
      <c r="R32711" s="142"/>
      <c r="S32711" s="139"/>
    </row>
    <row r="32712" spans="2:19" ht="15.75" customHeight="1" x14ac:dyDescent="0.25">
      <c r="B32712" s="106"/>
      <c r="C32712" s="106"/>
      <c r="D32712" s="139"/>
      <c r="P32712" s="142"/>
      <c r="Q32712" s="142"/>
      <c r="R32712" s="142"/>
      <c r="S32712" s="139"/>
    </row>
    <row r="32713" spans="2:19" ht="15.75" customHeight="1" x14ac:dyDescent="0.25">
      <c r="B32713" s="106"/>
      <c r="C32713" s="106"/>
      <c r="D32713" s="139"/>
      <c r="P32713" s="142"/>
      <c r="Q32713" s="142"/>
      <c r="R32713" s="142"/>
      <c r="S32713" s="139"/>
    </row>
    <row r="32714" spans="2:19" ht="15.75" customHeight="1" x14ac:dyDescent="0.25">
      <c r="B32714" s="106"/>
      <c r="C32714" s="106"/>
      <c r="D32714" s="139"/>
      <c r="P32714" s="142"/>
      <c r="Q32714" s="142"/>
      <c r="R32714" s="142"/>
      <c r="S32714" s="139"/>
    </row>
    <row r="32715" spans="2:19" ht="15.75" customHeight="1" x14ac:dyDescent="0.25">
      <c r="B32715" s="106"/>
      <c r="C32715" s="106"/>
      <c r="D32715" s="139"/>
      <c r="P32715" s="142"/>
      <c r="Q32715" s="142"/>
      <c r="R32715" s="142"/>
      <c r="S32715" s="139"/>
    </row>
    <row r="32716" spans="2:19" ht="15.75" customHeight="1" x14ac:dyDescent="0.25">
      <c r="B32716" s="106"/>
      <c r="C32716" s="106"/>
      <c r="D32716" s="139"/>
      <c r="P32716" s="142"/>
      <c r="Q32716" s="142"/>
      <c r="R32716" s="142"/>
      <c r="S32716" s="139"/>
    </row>
    <row r="32717" spans="2:19" ht="15.75" customHeight="1" x14ac:dyDescent="0.25">
      <c r="B32717" s="106"/>
      <c r="C32717" s="106"/>
      <c r="D32717" s="139"/>
      <c r="P32717" s="142"/>
      <c r="Q32717" s="142"/>
      <c r="R32717" s="142"/>
      <c r="S32717" s="139"/>
    </row>
    <row r="32718" spans="2:19" ht="15.75" customHeight="1" x14ac:dyDescent="0.25">
      <c r="B32718" s="106"/>
      <c r="C32718" s="106"/>
      <c r="D32718" s="139"/>
      <c r="P32718" s="142"/>
      <c r="Q32718" s="142"/>
      <c r="R32718" s="142"/>
      <c r="S32718" s="139"/>
    </row>
    <row r="32719" spans="2:19" ht="15.75" customHeight="1" x14ac:dyDescent="0.25">
      <c r="B32719" s="106"/>
      <c r="C32719" s="106"/>
      <c r="D32719" s="139"/>
      <c r="P32719" s="142"/>
      <c r="Q32719" s="142"/>
      <c r="R32719" s="142"/>
      <c r="S32719" s="139"/>
    </row>
    <row r="32720" spans="2:19" ht="15.75" customHeight="1" x14ac:dyDescent="0.25">
      <c r="B32720" s="106"/>
      <c r="C32720" s="106"/>
      <c r="D32720" s="139"/>
      <c r="P32720" s="142"/>
      <c r="Q32720" s="142"/>
      <c r="R32720" s="142"/>
      <c r="S32720" s="139"/>
    </row>
    <row r="32721" spans="2:19" ht="15.75" customHeight="1" x14ac:dyDescent="0.25">
      <c r="B32721" s="106"/>
      <c r="C32721" s="106"/>
      <c r="D32721" s="139"/>
      <c r="P32721" s="142"/>
      <c r="Q32721" s="142"/>
      <c r="R32721" s="142"/>
      <c r="S32721" s="139"/>
    </row>
    <row r="32722" spans="2:19" ht="15.75" customHeight="1" x14ac:dyDescent="0.25">
      <c r="B32722" s="106"/>
      <c r="C32722" s="106"/>
      <c r="D32722" s="139"/>
      <c r="P32722" s="142"/>
      <c r="Q32722" s="142"/>
      <c r="R32722" s="142"/>
      <c r="S32722" s="139"/>
    </row>
    <row r="32723" spans="2:19" ht="15.75" customHeight="1" x14ac:dyDescent="0.25">
      <c r="B32723" s="106"/>
      <c r="C32723" s="106"/>
      <c r="D32723" s="139"/>
      <c r="P32723" s="142"/>
      <c r="Q32723" s="142"/>
      <c r="R32723" s="142"/>
      <c r="S32723" s="139"/>
    </row>
    <row r="32724" spans="2:19" ht="15.75" customHeight="1" x14ac:dyDescent="0.25">
      <c r="B32724" s="106"/>
      <c r="C32724" s="106"/>
      <c r="D32724" s="139"/>
      <c r="P32724" s="142"/>
      <c r="Q32724" s="142"/>
      <c r="R32724" s="142"/>
      <c r="S32724" s="139"/>
    </row>
    <row r="32725" spans="2:19" ht="15.75" customHeight="1" x14ac:dyDescent="0.25">
      <c r="B32725" s="106"/>
      <c r="C32725" s="106"/>
      <c r="D32725" s="139"/>
      <c r="P32725" s="142"/>
      <c r="Q32725" s="142"/>
      <c r="R32725" s="142"/>
      <c r="S32725" s="139"/>
    </row>
    <row r="32726" spans="2:19" ht="15.75" customHeight="1" x14ac:dyDescent="0.25">
      <c r="B32726" s="106"/>
      <c r="C32726" s="106"/>
      <c r="D32726" s="139"/>
      <c r="P32726" s="142"/>
      <c r="Q32726" s="142"/>
      <c r="R32726" s="142"/>
      <c r="S32726" s="139"/>
    </row>
    <row r="32727" spans="2:19" ht="15.75" customHeight="1" x14ac:dyDescent="0.25">
      <c r="B32727" s="106"/>
      <c r="C32727" s="106"/>
      <c r="D32727" s="139"/>
      <c r="P32727" s="142"/>
      <c r="Q32727" s="142"/>
      <c r="R32727" s="142"/>
      <c r="S32727" s="139"/>
    </row>
    <row r="32728" spans="2:19" ht="15.75" customHeight="1" x14ac:dyDescent="0.25">
      <c r="B32728" s="106"/>
      <c r="C32728" s="106"/>
      <c r="D32728" s="139"/>
      <c r="P32728" s="142"/>
      <c r="Q32728" s="142"/>
      <c r="R32728" s="142"/>
      <c r="S32728" s="139"/>
    </row>
    <row r="32729" spans="2:19" ht="15.75" customHeight="1" x14ac:dyDescent="0.25">
      <c r="B32729" s="106"/>
      <c r="C32729" s="106"/>
      <c r="D32729" s="139"/>
      <c r="P32729" s="142"/>
      <c r="Q32729" s="142"/>
      <c r="R32729" s="142"/>
      <c r="S32729" s="139"/>
    </row>
    <row r="32730" spans="2:19" ht="15.75" customHeight="1" x14ac:dyDescent="0.25">
      <c r="B32730" s="106"/>
      <c r="C32730" s="106"/>
      <c r="D32730" s="139"/>
      <c r="P32730" s="142"/>
      <c r="Q32730" s="142"/>
      <c r="R32730" s="142"/>
      <c r="S32730" s="139"/>
    </row>
    <row r="32731" spans="2:19" ht="15.75" customHeight="1" x14ac:dyDescent="0.25">
      <c r="B32731" s="106"/>
      <c r="C32731" s="106"/>
      <c r="D32731" s="139"/>
      <c r="P32731" s="142"/>
      <c r="Q32731" s="142"/>
      <c r="R32731" s="142"/>
      <c r="S32731" s="139"/>
    </row>
    <row r="32732" spans="2:19" ht="15.75" customHeight="1" x14ac:dyDescent="0.25">
      <c r="B32732" s="106"/>
      <c r="C32732" s="106"/>
      <c r="D32732" s="139"/>
      <c r="P32732" s="142"/>
      <c r="Q32732" s="142"/>
      <c r="R32732" s="142"/>
      <c r="S32732" s="139"/>
    </row>
    <row r="32733" spans="2:19" ht="15.75" customHeight="1" x14ac:dyDescent="0.25">
      <c r="B32733" s="106"/>
      <c r="C32733" s="106"/>
      <c r="D32733" s="139"/>
      <c r="P32733" s="142"/>
      <c r="Q32733" s="142"/>
      <c r="R32733" s="142"/>
      <c r="S32733" s="139"/>
    </row>
    <row r="32734" spans="2:19" ht="15.75" customHeight="1" x14ac:dyDescent="0.25">
      <c r="B32734" s="106"/>
      <c r="C32734" s="106"/>
      <c r="D32734" s="139"/>
      <c r="P32734" s="142"/>
      <c r="Q32734" s="142"/>
      <c r="R32734" s="142"/>
      <c r="S32734" s="139"/>
    </row>
    <row r="32735" spans="2:19" ht="15.75" customHeight="1" x14ac:dyDescent="0.25">
      <c r="B32735" s="106"/>
      <c r="C32735" s="106"/>
      <c r="D32735" s="139"/>
      <c r="P32735" s="142"/>
      <c r="Q32735" s="142"/>
      <c r="R32735" s="142"/>
      <c r="S32735" s="139"/>
    </row>
    <row r="32736" spans="2:19" ht="15.75" customHeight="1" x14ac:dyDescent="0.25">
      <c r="B32736" s="106"/>
      <c r="C32736" s="106"/>
      <c r="D32736" s="139"/>
      <c r="P32736" s="142"/>
      <c r="Q32736" s="142"/>
      <c r="R32736" s="142"/>
      <c r="S32736" s="139"/>
    </row>
    <row r="32737" spans="2:19" ht="15.75" customHeight="1" x14ac:dyDescent="0.25">
      <c r="B32737" s="106"/>
      <c r="C32737" s="106"/>
      <c r="D32737" s="139"/>
      <c r="P32737" s="142"/>
      <c r="Q32737" s="142"/>
      <c r="R32737" s="142"/>
      <c r="S32737" s="139"/>
    </row>
    <row r="32738" spans="2:19" ht="15.75" customHeight="1" x14ac:dyDescent="0.25">
      <c r="B32738" s="106"/>
      <c r="C32738" s="106"/>
      <c r="D32738" s="139"/>
      <c r="P32738" s="142"/>
      <c r="Q32738" s="142"/>
      <c r="R32738" s="142"/>
      <c r="S32738" s="139"/>
    </row>
    <row r="32739" spans="2:19" ht="15.75" customHeight="1" x14ac:dyDescent="0.25">
      <c r="B32739" s="106"/>
      <c r="C32739" s="106"/>
      <c r="D32739" s="139"/>
      <c r="P32739" s="142"/>
      <c r="Q32739" s="142"/>
      <c r="R32739" s="142"/>
      <c r="S32739" s="139"/>
    </row>
    <row r="32740" spans="2:19" ht="15.75" customHeight="1" x14ac:dyDescent="0.25">
      <c r="B32740" s="106"/>
      <c r="C32740" s="106"/>
      <c r="D32740" s="139"/>
      <c r="P32740" s="142"/>
      <c r="Q32740" s="142"/>
      <c r="R32740" s="142"/>
      <c r="S32740" s="139"/>
    </row>
    <row r="32741" spans="2:19" ht="15.75" customHeight="1" x14ac:dyDescent="0.25">
      <c r="B32741" s="106"/>
      <c r="C32741" s="106"/>
      <c r="D32741" s="139"/>
      <c r="P32741" s="142"/>
      <c r="Q32741" s="142"/>
      <c r="R32741" s="142"/>
      <c r="S32741" s="139"/>
    </row>
    <row r="32742" spans="2:19" ht="15.75" customHeight="1" x14ac:dyDescent="0.25">
      <c r="B32742" s="106"/>
      <c r="C32742" s="106"/>
      <c r="D32742" s="139"/>
      <c r="P32742" s="142"/>
      <c r="Q32742" s="142"/>
      <c r="R32742" s="142"/>
      <c r="S32742" s="139"/>
    </row>
    <row r="32743" spans="2:19" ht="15.75" customHeight="1" x14ac:dyDescent="0.25">
      <c r="B32743" s="106"/>
      <c r="C32743" s="106"/>
      <c r="D32743" s="139"/>
      <c r="P32743" s="142"/>
      <c r="Q32743" s="142"/>
      <c r="R32743" s="142"/>
      <c r="S32743" s="139"/>
    </row>
    <row r="32744" spans="2:19" ht="15.75" customHeight="1" x14ac:dyDescent="0.25">
      <c r="B32744" s="106"/>
      <c r="C32744" s="106"/>
      <c r="D32744" s="139"/>
      <c r="P32744" s="142"/>
      <c r="Q32744" s="142"/>
      <c r="R32744" s="142"/>
      <c r="S32744" s="139"/>
    </row>
    <row r="32745" spans="2:19" ht="15.75" customHeight="1" x14ac:dyDescent="0.25">
      <c r="B32745" s="106"/>
      <c r="C32745" s="106"/>
      <c r="D32745" s="139"/>
      <c r="P32745" s="142"/>
      <c r="Q32745" s="142"/>
      <c r="R32745" s="142"/>
      <c r="S32745" s="139"/>
    </row>
    <row r="32746" spans="2:19" ht="15.75" customHeight="1" x14ac:dyDescent="0.25">
      <c r="B32746" s="106"/>
      <c r="C32746" s="106"/>
      <c r="D32746" s="139"/>
      <c r="P32746" s="142"/>
      <c r="Q32746" s="142"/>
      <c r="R32746" s="142"/>
      <c r="S32746" s="139"/>
    </row>
    <row r="32747" spans="2:19" ht="15.75" customHeight="1" x14ac:dyDescent="0.25">
      <c r="B32747" s="106"/>
      <c r="C32747" s="106"/>
      <c r="D32747" s="139"/>
      <c r="P32747" s="142"/>
      <c r="Q32747" s="142"/>
      <c r="R32747" s="142"/>
      <c r="S32747" s="139"/>
    </row>
    <row r="32748" spans="2:19" ht="15.75" customHeight="1" x14ac:dyDescent="0.25">
      <c r="B32748" s="106"/>
      <c r="C32748" s="106"/>
      <c r="D32748" s="139"/>
      <c r="P32748" s="142"/>
      <c r="Q32748" s="142"/>
      <c r="R32748" s="142"/>
      <c r="S32748" s="139"/>
    </row>
    <row r="32749" spans="2:19" ht="15.75" customHeight="1" x14ac:dyDescent="0.25">
      <c r="B32749" s="106"/>
      <c r="C32749" s="106"/>
      <c r="D32749" s="139"/>
      <c r="P32749" s="142"/>
      <c r="Q32749" s="142"/>
      <c r="R32749" s="142"/>
      <c r="S32749" s="139"/>
    </row>
    <row r="32750" spans="2:19" ht="15.75" customHeight="1" x14ac:dyDescent="0.25">
      <c r="B32750" s="106"/>
      <c r="C32750" s="106"/>
      <c r="D32750" s="139"/>
      <c r="P32750" s="142"/>
      <c r="Q32750" s="142"/>
      <c r="R32750" s="142"/>
      <c r="S32750" s="139"/>
    </row>
    <row r="32751" spans="2:19" ht="15.75" customHeight="1" x14ac:dyDescent="0.25">
      <c r="B32751" s="106"/>
      <c r="C32751" s="106"/>
      <c r="D32751" s="139"/>
      <c r="P32751" s="142"/>
      <c r="Q32751" s="142"/>
      <c r="R32751" s="142"/>
      <c r="S32751" s="139"/>
    </row>
    <row r="32752" spans="2:19" ht="15.75" customHeight="1" x14ac:dyDescent="0.25">
      <c r="B32752" s="106"/>
      <c r="C32752" s="106"/>
      <c r="D32752" s="139"/>
      <c r="P32752" s="142"/>
      <c r="Q32752" s="142"/>
      <c r="R32752" s="142"/>
      <c r="S32752" s="139"/>
    </row>
    <row r="32753" spans="2:19" ht="15.75" customHeight="1" x14ac:dyDescent="0.25">
      <c r="B32753" s="106"/>
      <c r="C32753" s="106"/>
      <c r="D32753" s="139"/>
      <c r="P32753" s="142"/>
      <c r="Q32753" s="142"/>
      <c r="R32753" s="142"/>
      <c r="S32753" s="139"/>
    </row>
    <row r="32754" spans="2:19" ht="15.75" customHeight="1" x14ac:dyDescent="0.25">
      <c r="B32754" s="106"/>
      <c r="C32754" s="106"/>
      <c r="D32754" s="139"/>
      <c r="P32754" s="142"/>
      <c r="Q32754" s="142"/>
      <c r="R32754" s="142"/>
      <c r="S32754" s="139"/>
    </row>
    <row r="32755" spans="2:19" ht="15.75" customHeight="1" x14ac:dyDescent="0.25">
      <c r="B32755" s="106"/>
      <c r="C32755" s="106"/>
      <c r="D32755" s="139"/>
      <c r="P32755" s="142"/>
      <c r="Q32755" s="142"/>
      <c r="R32755" s="142"/>
      <c r="S32755" s="139"/>
    </row>
    <row r="32756" spans="2:19" ht="15.75" customHeight="1" x14ac:dyDescent="0.25">
      <c r="B32756" s="106"/>
      <c r="C32756" s="106"/>
      <c r="D32756" s="139"/>
      <c r="P32756" s="142"/>
      <c r="Q32756" s="142"/>
      <c r="R32756" s="142"/>
      <c r="S32756" s="139"/>
    </row>
    <row r="32757" spans="2:19" ht="15.75" customHeight="1" x14ac:dyDescent="0.25">
      <c r="B32757" s="106"/>
      <c r="C32757" s="106"/>
      <c r="D32757" s="139"/>
      <c r="P32757" s="142"/>
      <c r="Q32757" s="142"/>
      <c r="R32757" s="142"/>
      <c r="S32757" s="139"/>
    </row>
    <row r="32758" spans="2:19" ht="15.75" customHeight="1" x14ac:dyDescent="0.25">
      <c r="B32758" s="106"/>
      <c r="C32758" s="106"/>
      <c r="D32758" s="139"/>
      <c r="P32758" s="142"/>
      <c r="Q32758" s="142"/>
      <c r="R32758" s="142"/>
      <c r="S32758" s="139"/>
    </row>
    <row r="32759" spans="2:19" ht="15.75" customHeight="1" x14ac:dyDescent="0.25">
      <c r="B32759" s="106"/>
      <c r="C32759" s="106"/>
      <c r="D32759" s="139"/>
      <c r="P32759" s="142"/>
      <c r="Q32759" s="142"/>
      <c r="R32759" s="142"/>
      <c r="S32759" s="139"/>
    </row>
    <row r="32760" spans="2:19" ht="15.75" customHeight="1" x14ac:dyDescent="0.25">
      <c r="B32760" s="106"/>
      <c r="C32760" s="106"/>
      <c r="D32760" s="139"/>
      <c r="P32760" s="142"/>
      <c r="Q32760" s="142"/>
      <c r="R32760" s="142"/>
      <c r="S32760" s="139"/>
    </row>
    <row r="32761" spans="2:19" ht="15.75" customHeight="1" x14ac:dyDescent="0.25">
      <c r="B32761" s="106"/>
      <c r="C32761" s="106"/>
      <c r="D32761" s="139"/>
      <c r="P32761" s="142"/>
      <c r="Q32761" s="142"/>
      <c r="R32761" s="142"/>
      <c r="S32761" s="139"/>
    </row>
    <row r="32762" spans="2:19" ht="15.75" customHeight="1" x14ac:dyDescent="0.25">
      <c r="B32762" s="106"/>
      <c r="C32762" s="106"/>
      <c r="D32762" s="139"/>
      <c r="P32762" s="142"/>
      <c r="Q32762" s="142"/>
      <c r="R32762" s="142"/>
      <c r="S32762" s="139"/>
    </row>
    <row r="32763" spans="2:19" ht="15.75" customHeight="1" x14ac:dyDescent="0.25">
      <c r="B32763" s="106"/>
      <c r="C32763" s="106"/>
      <c r="D32763" s="139"/>
      <c r="P32763" s="142"/>
      <c r="Q32763" s="142"/>
      <c r="R32763" s="142"/>
      <c r="S32763" s="139"/>
    </row>
    <row r="32764" spans="2:19" ht="15.75" customHeight="1" x14ac:dyDescent="0.25">
      <c r="B32764" s="106"/>
      <c r="C32764" s="106"/>
      <c r="D32764" s="139"/>
      <c r="P32764" s="142"/>
      <c r="Q32764" s="142"/>
      <c r="R32764" s="142"/>
      <c r="S32764" s="139"/>
    </row>
    <row r="32765" spans="2:19" ht="15.75" customHeight="1" x14ac:dyDescent="0.25">
      <c r="B32765" s="106"/>
      <c r="C32765" s="106"/>
      <c r="D32765" s="139"/>
      <c r="P32765" s="142"/>
      <c r="Q32765" s="142"/>
      <c r="R32765" s="142"/>
      <c r="S32765" s="139"/>
    </row>
    <row r="32766" spans="2:19" ht="15.75" customHeight="1" x14ac:dyDescent="0.25">
      <c r="B32766" s="106"/>
      <c r="C32766" s="106"/>
      <c r="D32766" s="139"/>
      <c r="P32766" s="142"/>
      <c r="Q32766" s="142"/>
      <c r="R32766" s="142"/>
      <c r="S32766" s="139"/>
    </row>
    <row r="32767" spans="2:19" ht="15.75" customHeight="1" x14ac:dyDescent="0.25">
      <c r="B32767" s="106"/>
      <c r="C32767" s="106"/>
      <c r="D32767" s="139"/>
      <c r="P32767" s="142"/>
      <c r="Q32767" s="142"/>
      <c r="R32767" s="142"/>
      <c r="S32767" s="139"/>
    </row>
    <row r="32768" spans="2:19" ht="15.75" customHeight="1" x14ac:dyDescent="0.25">
      <c r="B32768" s="106"/>
      <c r="C32768" s="106"/>
      <c r="D32768" s="139"/>
      <c r="P32768" s="142"/>
      <c r="Q32768" s="142"/>
      <c r="R32768" s="142"/>
      <c r="S32768" s="139"/>
    </row>
    <row r="32769" spans="2:19" ht="15.75" customHeight="1" x14ac:dyDescent="0.25">
      <c r="B32769" s="106"/>
      <c r="C32769" s="106"/>
      <c r="D32769" s="139"/>
      <c r="P32769" s="142"/>
      <c r="Q32769" s="142"/>
      <c r="R32769" s="142"/>
      <c r="S32769" s="139"/>
    </row>
    <row r="32770" spans="2:19" ht="15.75" customHeight="1" x14ac:dyDescent="0.25">
      <c r="B32770" s="106"/>
      <c r="C32770" s="106"/>
      <c r="D32770" s="139"/>
      <c r="P32770" s="142"/>
      <c r="Q32770" s="142"/>
      <c r="R32770" s="142"/>
      <c r="S32770" s="139"/>
    </row>
    <row r="32771" spans="2:19" ht="15.75" customHeight="1" x14ac:dyDescent="0.25">
      <c r="B32771" s="106"/>
      <c r="C32771" s="106"/>
      <c r="D32771" s="139"/>
      <c r="P32771" s="142"/>
      <c r="Q32771" s="142"/>
      <c r="R32771" s="142"/>
      <c r="S32771" s="139"/>
    </row>
    <row r="32772" spans="2:19" ht="15.75" customHeight="1" x14ac:dyDescent="0.25">
      <c r="B32772" s="106"/>
      <c r="C32772" s="106"/>
      <c r="D32772" s="139"/>
      <c r="P32772" s="142"/>
      <c r="Q32772" s="142"/>
      <c r="R32772" s="142"/>
      <c r="S32772" s="139"/>
    </row>
    <row r="32773" spans="2:19" ht="15.75" customHeight="1" x14ac:dyDescent="0.25">
      <c r="B32773" s="106"/>
      <c r="C32773" s="106"/>
      <c r="D32773" s="139"/>
      <c r="P32773" s="142"/>
      <c r="Q32773" s="142"/>
      <c r="R32773" s="142"/>
      <c r="S32773" s="139"/>
    </row>
    <row r="32774" spans="2:19" ht="15.75" customHeight="1" x14ac:dyDescent="0.25">
      <c r="B32774" s="106"/>
      <c r="C32774" s="106"/>
      <c r="D32774" s="139"/>
      <c r="P32774" s="142"/>
      <c r="Q32774" s="142"/>
      <c r="R32774" s="142"/>
      <c r="S32774" s="139"/>
    </row>
    <row r="32775" spans="2:19" ht="15.75" customHeight="1" x14ac:dyDescent="0.25">
      <c r="B32775" s="106"/>
      <c r="C32775" s="106"/>
      <c r="D32775" s="139"/>
      <c r="P32775" s="142"/>
      <c r="Q32775" s="142"/>
      <c r="R32775" s="142"/>
      <c r="S32775" s="139"/>
    </row>
    <row r="32776" spans="2:19" ht="15.75" customHeight="1" x14ac:dyDescent="0.25">
      <c r="B32776" s="106"/>
      <c r="C32776" s="106"/>
      <c r="D32776" s="139"/>
      <c r="P32776" s="142"/>
      <c r="Q32776" s="142"/>
      <c r="R32776" s="142"/>
      <c r="S32776" s="139"/>
    </row>
    <row r="32777" spans="2:19" ht="15.75" customHeight="1" x14ac:dyDescent="0.25">
      <c r="B32777" s="106"/>
      <c r="C32777" s="106"/>
      <c r="D32777" s="139"/>
      <c r="P32777" s="142"/>
      <c r="Q32777" s="142"/>
      <c r="R32777" s="142"/>
      <c r="S32777" s="139"/>
    </row>
    <row r="32778" spans="2:19" ht="15.75" customHeight="1" x14ac:dyDescent="0.25">
      <c r="B32778" s="106"/>
      <c r="C32778" s="106"/>
      <c r="D32778" s="139"/>
      <c r="P32778" s="142"/>
      <c r="Q32778" s="142"/>
      <c r="R32778" s="142"/>
      <c r="S32778" s="139"/>
    </row>
    <row r="32779" spans="2:19" ht="15.75" customHeight="1" x14ac:dyDescent="0.25">
      <c r="B32779" s="106"/>
      <c r="C32779" s="106"/>
      <c r="D32779" s="139"/>
      <c r="P32779" s="142"/>
      <c r="Q32779" s="142"/>
      <c r="R32779" s="142"/>
      <c r="S32779" s="139"/>
    </row>
    <row r="32780" spans="2:19" ht="15.75" customHeight="1" x14ac:dyDescent="0.25">
      <c r="B32780" s="106"/>
      <c r="C32780" s="106"/>
      <c r="D32780" s="139"/>
      <c r="P32780" s="142"/>
      <c r="Q32780" s="142"/>
      <c r="R32780" s="142"/>
      <c r="S32780" s="139"/>
    </row>
    <row r="32781" spans="2:19" ht="15.75" customHeight="1" x14ac:dyDescent="0.25">
      <c r="B32781" s="106"/>
      <c r="C32781" s="106"/>
      <c r="D32781" s="139"/>
      <c r="P32781" s="142"/>
      <c r="Q32781" s="142"/>
      <c r="R32781" s="142"/>
      <c r="S32781" s="139"/>
    </row>
    <row r="32782" spans="2:19" ht="15.75" customHeight="1" x14ac:dyDescent="0.25">
      <c r="B32782" s="106"/>
      <c r="C32782" s="106"/>
      <c r="D32782" s="139"/>
      <c r="P32782" s="142"/>
      <c r="Q32782" s="142"/>
      <c r="R32782" s="142"/>
      <c r="S32782" s="139"/>
    </row>
    <row r="32783" spans="2:19" ht="15.75" customHeight="1" x14ac:dyDescent="0.25">
      <c r="B32783" s="106"/>
      <c r="C32783" s="106"/>
      <c r="D32783" s="139"/>
      <c r="P32783" s="142"/>
      <c r="Q32783" s="142"/>
      <c r="R32783" s="142"/>
      <c r="S32783" s="139"/>
    </row>
    <row r="32784" spans="2:19" ht="15.75" customHeight="1" x14ac:dyDescent="0.25">
      <c r="B32784" s="106"/>
      <c r="C32784" s="106"/>
      <c r="D32784" s="139"/>
      <c r="P32784" s="142"/>
      <c r="Q32784" s="142"/>
      <c r="R32784" s="142"/>
      <c r="S32784" s="139"/>
    </row>
    <row r="32785" spans="2:19" ht="15.75" customHeight="1" x14ac:dyDescent="0.25">
      <c r="B32785" s="106"/>
      <c r="C32785" s="106"/>
      <c r="D32785" s="139"/>
      <c r="P32785" s="142"/>
      <c r="Q32785" s="142"/>
      <c r="R32785" s="142"/>
      <c r="S32785" s="139"/>
    </row>
    <row r="32786" spans="2:19" ht="15.75" customHeight="1" x14ac:dyDescent="0.25">
      <c r="B32786" s="106"/>
      <c r="C32786" s="106"/>
      <c r="D32786" s="139"/>
      <c r="P32786" s="142"/>
      <c r="Q32786" s="142"/>
      <c r="R32786" s="142"/>
      <c r="S32786" s="139"/>
    </row>
    <row r="32787" spans="2:19" ht="15.75" customHeight="1" x14ac:dyDescent="0.25">
      <c r="B32787" s="106"/>
      <c r="C32787" s="106"/>
      <c r="D32787" s="139"/>
      <c r="P32787" s="142"/>
      <c r="Q32787" s="142"/>
      <c r="R32787" s="142"/>
      <c r="S32787" s="139"/>
    </row>
    <row r="32788" spans="2:19" ht="15.75" customHeight="1" x14ac:dyDescent="0.25">
      <c r="B32788" s="106"/>
      <c r="C32788" s="106"/>
      <c r="D32788" s="139"/>
      <c r="P32788" s="142"/>
      <c r="Q32788" s="142"/>
      <c r="R32788" s="142"/>
      <c r="S32788" s="139"/>
    </row>
    <row r="32789" spans="2:19" ht="15.75" customHeight="1" x14ac:dyDescent="0.25">
      <c r="B32789" s="106"/>
      <c r="C32789" s="106"/>
      <c r="D32789" s="139"/>
      <c r="P32789" s="142"/>
      <c r="Q32789" s="142"/>
      <c r="R32789" s="142"/>
      <c r="S32789" s="139"/>
    </row>
    <row r="32790" spans="2:19" ht="15.75" customHeight="1" x14ac:dyDescent="0.25">
      <c r="B32790" s="106"/>
      <c r="C32790" s="106"/>
      <c r="D32790" s="139"/>
      <c r="P32790" s="142"/>
      <c r="Q32790" s="142"/>
      <c r="R32790" s="142"/>
      <c r="S32790" s="139"/>
    </row>
    <row r="32791" spans="2:19" ht="15.75" customHeight="1" x14ac:dyDescent="0.25">
      <c r="B32791" s="106"/>
      <c r="C32791" s="106"/>
      <c r="D32791" s="139"/>
      <c r="P32791" s="142"/>
      <c r="Q32791" s="142"/>
      <c r="R32791" s="142"/>
      <c r="S32791" s="139"/>
    </row>
    <row r="32792" spans="2:19" ht="15.75" customHeight="1" x14ac:dyDescent="0.25">
      <c r="B32792" s="106"/>
      <c r="C32792" s="106"/>
      <c r="D32792" s="139"/>
      <c r="P32792" s="142"/>
      <c r="Q32792" s="142"/>
      <c r="R32792" s="142"/>
      <c r="S32792" s="139"/>
    </row>
    <row r="32793" spans="2:19" ht="15.75" customHeight="1" x14ac:dyDescent="0.25">
      <c r="B32793" s="106"/>
      <c r="C32793" s="106"/>
      <c r="D32793" s="139"/>
      <c r="P32793" s="142"/>
      <c r="Q32793" s="142"/>
      <c r="R32793" s="142"/>
      <c r="S32793" s="139"/>
    </row>
    <row r="32794" spans="2:19" ht="15.75" customHeight="1" x14ac:dyDescent="0.25">
      <c r="B32794" s="106"/>
      <c r="C32794" s="106"/>
      <c r="D32794" s="139"/>
      <c r="P32794" s="142"/>
      <c r="Q32794" s="142"/>
      <c r="R32794" s="142"/>
      <c r="S32794" s="139"/>
    </row>
    <row r="32795" spans="2:19" ht="15.75" customHeight="1" x14ac:dyDescent="0.25">
      <c r="B32795" s="106"/>
      <c r="C32795" s="106"/>
      <c r="D32795" s="139"/>
      <c r="P32795" s="142"/>
      <c r="Q32795" s="142"/>
      <c r="R32795" s="142"/>
      <c r="S32795" s="139"/>
    </row>
    <row r="32796" spans="2:19" ht="15.75" customHeight="1" x14ac:dyDescent="0.25">
      <c r="B32796" s="106"/>
      <c r="C32796" s="106"/>
      <c r="D32796" s="139"/>
      <c r="P32796" s="142"/>
      <c r="Q32796" s="142"/>
      <c r="R32796" s="142"/>
      <c r="S32796" s="139"/>
    </row>
    <row r="32797" spans="2:19" ht="15.75" customHeight="1" x14ac:dyDescent="0.25">
      <c r="B32797" s="106"/>
      <c r="C32797" s="106"/>
      <c r="D32797" s="139"/>
      <c r="P32797" s="142"/>
      <c r="Q32797" s="142"/>
      <c r="R32797" s="142"/>
      <c r="S32797" s="139"/>
    </row>
    <row r="32798" spans="2:19" ht="15.75" customHeight="1" x14ac:dyDescent="0.25">
      <c r="B32798" s="106"/>
      <c r="C32798" s="106"/>
      <c r="D32798" s="139"/>
      <c r="P32798" s="142"/>
      <c r="Q32798" s="142"/>
      <c r="R32798" s="142"/>
      <c r="S32798" s="139"/>
    </row>
    <row r="32799" spans="2:19" ht="15.75" customHeight="1" x14ac:dyDescent="0.25">
      <c r="B32799" s="106"/>
      <c r="C32799" s="106"/>
      <c r="D32799" s="139"/>
      <c r="P32799" s="142"/>
      <c r="Q32799" s="142"/>
      <c r="R32799" s="142"/>
      <c r="S32799" s="139"/>
    </row>
    <row r="32800" spans="2:19" ht="15.75" customHeight="1" x14ac:dyDescent="0.25">
      <c r="B32800" s="106"/>
      <c r="C32800" s="106"/>
      <c r="D32800" s="139"/>
      <c r="P32800" s="142"/>
      <c r="Q32800" s="142"/>
      <c r="R32800" s="142"/>
      <c r="S32800" s="139"/>
    </row>
    <row r="32801" spans="2:19" ht="15.75" customHeight="1" x14ac:dyDescent="0.25">
      <c r="B32801" s="106"/>
      <c r="C32801" s="106"/>
      <c r="D32801" s="139"/>
      <c r="P32801" s="142"/>
      <c r="Q32801" s="142"/>
      <c r="R32801" s="142"/>
      <c r="S32801" s="139"/>
    </row>
    <row r="32802" spans="2:19" ht="15.75" customHeight="1" x14ac:dyDescent="0.25">
      <c r="B32802" s="106"/>
      <c r="C32802" s="106"/>
      <c r="D32802" s="139"/>
      <c r="P32802" s="142"/>
      <c r="Q32802" s="142"/>
      <c r="R32802" s="142"/>
      <c r="S32802" s="139"/>
    </row>
    <row r="32803" spans="2:19" ht="15.75" customHeight="1" x14ac:dyDescent="0.25">
      <c r="B32803" s="106"/>
      <c r="C32803" s="106"/>
      <c r="D32803" s="139"/>
      <c r="P32803" s="142"/>
      <c r="Q32803" s="142"/>
      <c r="R32803" s="142"/>
      <c r="S32803" s="139"/>
    </row>
    <row r="32804" spans="2:19" ht="15.75" customHeight="1" x14ac:dyDescent="0.25">
      <c r="B32804" s="106"/>
      <c r="C32804" s="106"/>
      <c r="D32804" s="139"/>
      <c r="P32804" s="142"/>
      <c r="Q32804" s="142"/>
      <c r="R32804" s="142"/>
      <c r="S32804" s="139"/>
    </row>
    <row r="32805" spans="2:19" ht="15.75" customHeight="1" x14ac:dyDescent="0.25">
      <c r="B32805" s="106"/>
      <c r="C32805" s="106"/>
      <c r="D32805" s="139"/>
      <c r="P32805" s="142"/>
      <c r="Q32805" s="142"/>
      <c r="R32805" s="142"/>
      <c r="S32805" s="139"/>
    </row>
    <row r="32806" spans="2:19" ht="15.75" customHeight="1" x14ac:dyDescent="0.25">
      <c r="B32806" s="106"/>
      <c r="C32806" s="106"/>
      <c r="D32806" s="139"/>
      <c r="P32806" s="142"/>
      <c r="Q32806" s="142"/>
      <c r="R32806" s="142"/>
      <c r="S32806" s="139"/>
    </row>
    <row r="32807" spans="2:19" ht="15.75" customHeight="1" x14ac:dyDescent="0.25">
      <c r="B32807" s="106"/>
      <c r="C32807" s="106"/>
      <c r="D32807" s="139"/>
      <c r="P32807" s="142"/>
      <c r="Q32807" s="142"/>
      <c r="R32807" s="142"/>
      <c r="S32807" s="139"/>
    </row>
    <row r="32808" spans="2:19" ht="15.75" customHeight="1" x14ac:dyDescent="0.25">
      <c r="B32808" s="106"/>
      <c r="C32808" s="106"/>
      <c r="D32808" s="139"/>
      <c r="P32808" s="142"/>
      <c r="Q32808" s="142"/>
      <c r="R32808" s="142"/>
      <c r="S32808" s="139"/>
    </row>
    <row r="32809" spans="2:19" ht="15.75" customHeight="1" x14ac:dyDescent="0.25">
      <c r="B32809" s="106"/>
      <c r="C32809" s="106"/>
      <c r="D32809" s="139"/>
      <c r="P32809" s="142"/>
      <c r="Q32809" s="142"/>
      <c r="R32809" s="142"/>
      <c r="S32809" s="139"/>
    </row>
    <row r="32810" spans="2:19" ht="15.75" customHeight="1" x14ac:dyDescent="0.25">
      <c r="B32810" s="106"/>
      <c r="C32810" s="106"/>
      <c r="D32810" s="139"/>
      <c r="P32810" s="142"/>
      <c r="Q32810" s="142"/>
      <c r="R32810" s="142"/>
      <c r="S32810" s="139"/>
    </row>
    <row r="32811" spans="2:19" ht="15.75" customHeight="1" x14ac:dyDescent="0.25">
      <c r="B32811" s="106"/>
      <c r="C32811" s="106"/>
      <c r="D32811" s="139"/>
      <c r="P32811" s="142"/>
      <c r="Q32811" s="142"/>
      <c r="R32811" s="142"/>
      <c r="S32811" s="139"/>
    </row>
    <row r="32812" spans="2:19" ht="15.75" customHeight="1" x14ac:dyDescent="0.25">
      <c r="B32812" s="106"/>
      <c r="C32812" s="106"/>
      <c r="D32812" s="139"/>
      <c r="P32812" s="142"/>
      <c r="Q32812" s="142"/>
      <c r="R32812" s="142"/>
      <c r="S32812" s="139"/>
    </row>
    <row r="32813" spans="2:19" ht="15.75" customHeight="1" x14ac:dyDescent="0.25">
      <c r="B32813" s="106"/>
      <c r="C32813" s="106"/>
      <c r="D32813" s="139"/>
      <c r="P32813" s="142"/>
      <c r="Q32813" s="142"/>
      <c r="R32813" s="142"/>
      <c r="S32813" s="139"/>
    </row>
    <row r="32814" spans="2:19" ht="15.75" customHeight="1" x14ac:dyDescent="0.25">
      <c r="B32814" s="106"/>
      <c r="C32814" s="106"/>
      <c r="D32814" s="139"/>
      <c r="P32814" s="142"/>
      <c r="Q32814" s="142"/>
      <c r="R32814" s="142"/>
      <c r="S32814" s="139"/>
    </row>
    <row r="32815" spans="2:19" ht="15.75" customHeight="1" x14ac:dyDescent="0.25">
      <c r="B32815" s="106"/>
      <c r="C32815" s="106"/>
      <c r="D32815" s="139"/>
      <c r="P32815" s="142"/>
      <c r="Q32815" s="142"/>
      <c r="R32815" s="142"/>
      <c r="S32815" s="139"/>
    </row>
    <row r="32816" spans="2:19" ht="15.75" customHeight="1" x14ac:dyDescent="0.25">
      <c r="B32816" s="106"/>
      <c r="C32816" s="106"/>
      <c r="D32816" s="139"/>
      <c r="P32816" s="142"/>
      <c r="Q32816" s="142"/>
      <c r="R32816" s="142"/>
      <c r="S32816" s="139"/>
    </row>
    <row r="32817" spans="2:19" ht="15.75" customHeight="1" x14ac:dyDescent="0.25">
      <c r="B32817" s="106"/>
      <c r="C32817" s="106"/>
      <c r="D32817" s="139"/>
      <c r="P32817" s="142"/>
      <c r="Q32817" s="142"/>
      <c r="R32817" s="142"/>
      <c r="S32817" s="139"/>
    </row>
    <row r="32818" spans="2:19" ht="15.75" customHeight="1" x14ac:dyDescent="0.25">
      <c r="B32818" s="106"/>
      <c r="C32818" s="106"/>
      <c r="D32818" s="139"/>
      <c r="P32818" s="142"/>
      <c r="Q32818" s="142"/>
      <c r="R32818" s="142"/>
      <c r="S32818" s="139"/>
    </row>
    <row r="32819" spans="2:19" ht="15.75" customHeight="1" x14ac:dyDescent="0.25">
      <c r="B32819" s="106"/>
      <c r="C32819" s="106"/>
      <c r="D32819" s="139"/>
      <c r="P32819" s="142"/>
      <c r="Q32819" s="142"/>
      <c r="R32819" s="142"/>
      <c r="S32819" s="139"/>
    </row>
    <row r="32820" spans="2:19" ht="15.75" customHeight="1" x14ac:dyDescent="0.25">
      <c r="B32820" s="106"/>
      <c r="C32820" s="106"/>
      <c r="D32820" s="139"/>
      <c r="P32820" s="142"/>
      <c r="Q32820" s="142"/>
      <c r="R32820" s="142"/>
      <c r="S32820" s="139"/>
    </row>
    <row r="32821" spans="2:19" ht="15.75" customHeight="1" x14ac:dyDescent="0.25">
      <c r="B32821" s="106"/>
      <c r="C32821" s="106"/>
      <c r="D32821" s="139"/>
      <c r="P32821" s="142"/>
      <c r="Q32821" s="142"/>
      <c r="R32821" s="142"/>
      <c r="S32821" s="139"/>
    </row>
    <row r="32822" spans="2:19" ht="15.75" customHeight="1" x14ac:dyDescent="0.25">
      <c r="B32822" s="106"/>
      <c r="C32822" s="106"/>
      <c r="D32822" s="139"/>
      <c r="P32822" s="142"/>
      <c r="Q32822" s="142"/>
      <c r="R32822" s="142"/>
      <c r="S32822" s="139"/>
    </row>
    <row r="32823" spans="2:19" ht="15.75" customHeight="1" x14ac:dyDescent="0.25">
      <c r="B32823" s="106"/>
      <c r="C32823" s="106"/>
      <c r="D32823" s="139"/>
      <c r="P32823" s="142"/>
      <c r="Q32823" s="142"/>
      <c r="R32823" s="142"/>
      <c r="S32823" s="139"/>
    </row>
    <row r="32824" spans="2:19" ht="15.75" customHeight="1" x14ac:dyDescent="0.25">
      <c r="B32824" s="106"/>
      <c r="C32824" s="106"/>
      <c r="D32824" s="139"/>
      <c r="P32824" s="142"/>
      <c r="Q32824" s="142"/>
      <c r="R32824" s="142"/>
      <c r="S32824" s="139"/>
    </row>
    <row r="32825" spans="2:19" ht="15.75" customHeight="1" x14ac:dyDescent="0.25">
      <c r="B32825" s="106"/>
      <c r="C32825" s="106"/>
      <c r="D32825" s="139"/>
      <c r="P32825" s="142"/>
      <c r="Q32825" s="142"/>
      <c r="R32825" s="142"/>
      <c r="S32825" s="139"/>
    </row>
    <row r="32826" spans="2:19" ht="15.75" customHeight="1" x14ac:dyDescent="0.25">
      <c r="B32826" s="106"/>
      <c r="C32826" s="106"/>
      <c r="D32826" s="139"/>
      <c r="P32826" s="142"/>
      <c r="Q32826" s="142"/>
      <c r="R32826" s="142"/>
      <c r="S32826" s="139"/>
    </row>
    <row r="32827" spans="2:19" ht="15.75" customHeight="1" x14ac:dyDescent="0.25">
      <c r="B32827" s="106"/>
      <c r="C32827" s="106"/>
      <c r="D32827" s="139"/>
      <c r="P32827" s="142"/>
      <c r="Q32827" s="142"/>
      <c r="R32827" s="142"/>
      <c r="S32827" s="139"/>
    </row>
    <row r="32828" spans="2:19" ht="15.75" customHeight="1" x14ac:dyDescent="0.25">
      <c r="B32828" s="106"/>
      <c r="C32828" s="106"/>
      <c r="D32828" s="139"/>
      <c r="P32828" s="142"/>
      <c r="Q32828" s="142"/>
      <c r="R32828" s="142"/>
      <c r="S32828" s="139"/>
    </row>
    <row r="32829" spans="2:19" ht="15.75" customHeight="1" x14ac:dyDescent="0.25">
      <c r="B32829" s="106"/>
      <c r="C32829" s="106"/>
      <c r="D32829" s="139"/>
      <c r="P32829" s="142"/>
      <c r="Q32829" s="142"/>
      <c r="R32829" s="142"/>
      <c r="S32829" s="139"/>
    </row>
    <row r="32830" spans="2:19" ht="15.75" customHeight="1" x14ac:dyDescent="0.25">
      <c r="B32830" s="106"/>
      <c r="C32830" s="106"/>
      <c r="D32830" s="139"/>
      <c r="P32830" s="142"/>
      <c r="Q32830" s="142"/>
      <c r="R32830" s="142"/>
      <c r="S32830" s="139"/>
    </row>
    <row r="32831" spans="2:19" ht="15.75" customHeight="1" x14ac:dyDescent="0.25">
      <c r="B32831" s="106"/>
      <c r="C32831" s="106"/>
      <c r="D32831" s="139"/>
      <c r="P32831" s="142"/>
      <c r="Q32831" s="142"/>
      <c r="R32831" s="142"/>
      <c r="S32831" s="139"/>
    </row>
    <row r="32832" spans="2:19" ht="15.75" customHeight="1" x14ac:dyDescent="0.25">
      <c r="B32832" s="106"/>
      <c r="C32832" s="106"/>
      <c r="D32832" s="139"/>
      <c r="P32832" s="142"/>
      <c r="Q32832" s="142"/>
      <c r="R32832" s="142"/>
      <c r="S32832" s="139"/>
    </row>
    <row r="32833" spans="2:19" ht="15.75" customHeight="1" x14ac:dyDescent="0.25">
      <c r="B32833" s="106"/>
      <c r="C32833" s="106"/>
      <c r="D32833" s="139"/>
      <c r="P32833" s="142"/>
      <c r="Q32833" s="142"/>
      <c r="R32833" s="142"/>
      <c r="S32833" s="139"/>
    </row>
    <row r="32834" spans="2:19" ht="15.75" customHeight="1" x14ac:dyDescent="0.25">
      <c r="B32834" s="106"/>
      <c r="C32834" s="106"/>
      <c r="D32834" s="139"/>
      <c r="P32834" s="142"/>
      <c r="Q32834" s="142"/>
      <c r="R32834" s="142"/>
      <c r="S32834" s="139"/>
    </row>
    <row r="32835" spans="2:19" ht="15.75" customHeight="1" x14ac:dyDescent="0.25">
      <c r="B32835" s="106"/>
      <c r="C32835" s="106"/>
      <c r="D32835" s="139"/>
      <c r="P32835" s="142"/>
      <c r="Q32835" s="142"/>
      <c r="R32835" s="142"/>
      <c r="S32835" s="139"/>
    </row>
    <row r="32836" spans="2:19" ht="15.75" customHeight="1" x14ac:dyDescent="0.25">
      <c r="B32836" s="106"/>
      <c r="C32836" s="106"/>
      <c r="D32836" s="139"/>
      <c r="P32836" s="142"/>
      <c r="Q32836" s="142"/>
      <c r="R32836" s="142"/>
      <c r="S32836" s="139"/>
    </row>
    <row r="32837" spans="2:19" ht="15.75" customHeight="1" x14ac:dyDescent="0.25">
      <c r="B32837" s="106"/>
      <c r="C32837" s="106"/>
      <c r="D32837" s="139"/>
      <c r="P32837" s="142"/>
      <c r="Q32837" s="142"/>
      <c r="R32837" s="142"/>
      <c r="S32837" s="139"/>
    </row>
    <row r="32838" spans="2:19" ht="15.75" customHeight="1" x14ac:dyDescent="0.25">
      <c r="B32838" s="106"/>
      <c r="C32838" s="106"/>
      <c r="D32838" s="139"/>
      <c r="P32838" s="142"/>
      <c r="Q32838" s="142"/>
      <c r="R32838" s="142"/>
      <c r="S32838" s="139"/>
    </row>
    <row r="32839" spans="2:19" ht="15.75" customHeight="1" x14ac:dyDescent="0.25">
      <c r="B32839" s="106"/>
      <c r="C32839" s="106"/>
      <c r="D32839" s="139"/>
      <c r="P32839" s="142"/>
      <c r="Q32839" s="142"/>
      <c r="R32839" s="142"/>
      <c r="S32839" s="139"/>
    </row>
    <row r="32840" spans="2:19" ht="15.75" customHeight="1" x14ac:dyDescent="0.25">
      <c r="B32840" s="106"/>
      <c r="C32840" s="106"/>
      <c r="D32840" s="139"/>
      <c r="P32840" s="142"/>
      <c r="Q32840" s="142"/>
      <c r="R32840" s="142"/>
      <c r="S32840" s="139"/>
    </row>
    <row r="32841" spans="2:19" ht="15.75" customHeight="1" x14ac:dyDescent="0.25">
      <c r="B32841" s="106"/>
      <c r="C32841" s="106"/>
      <c r="D32841" s="139"/>
      <c r="P32841" s="142"/>
      <c r="Q32841" s="142"/>
      <c r="R32841" s="142"/>
      <c r="S32841" s="139"/>
    </row>
    <row r="32842" spans="2:19" ht="15.75" customHeight="1" x14ac:dyDescent="0.25">
      <c r="B32842" s="106"/>
      <c r="C32842" s="106"/>
      <c r="D32842" s="139"/>
      <c r="P32842" s="142"/>
      <c r="Q32842" s="142"/>
      <c r="R32842" s="142"/>
      <c r="S32842" s="139"/>
    </row>
    <row r="32843" spans="2:19" ht="15.75" customHeight="1" x14ac:dyDescent="0.25">
      <c r="B32843" s="106"/>
      <c r="C32843" s="106"/>
      <c r="D32843" s="139"/>
      <c r="P32843" s="142"/>
      <c r="Q32843" s="142"/>
      <c r="R32843" s="142"/>
      <c r="S32843" s="139"/>
    </row>
    <row r="32844" spans="2:19" ht="15.75" customHeight="1" x14ac:dyDescent="0.25">
      <c r="B32844" s="106"/>
      <c r="C32844" s="106"/>
      <c r="D32844" s="139"/>
      <c r="P32844" s="142"/>
      <c r="Q32844" s="142"/>
      <c r="R32844" s="142"/>
      <c r="S32844" s="139"/>
    </row>
    <row r="32845" spans="2:19" ht="15.75" customHeight="1" x14ac:dyDescent="0.25">
      <c r="B32845" s="106"/>
      <c r="C32845" s="106"/>
      <c r="D32845" s="139"/>
      <c r="P32845" s="142"/>
      <c r="Q32845" s="142"/>
      <c r="R32845" s="142"/>
      <c r="S32845" s="139"/>
    </row>
    <row r="32846" spans="2:19" ht="15.75" customHeight="1" x14ac:dyDescent="0.25">
      <c r="B32846" s="106"/>
      <c r="C32846" s="106"/>
      <c r="D32846" s="139"/>
      <c r="P32846" s="142"/>
      <c r="Q32846" s="142"/>
      <c r="R32846" s="142"/>
      <c r="S32846" s="139"/>
    </row>
    <row r="32847" spans="2:19" ht="15.75" customHeight="1" x14ac:dyDescent="0.25">
      <c r="B32847" s="106"/>
      <c r="C32847" s="106"/>
      <c r="D32847" s="139"/>
      <c r="P32847" s="142"/>
      <c r="Q32847" s="142"/>
      <c r="R32847" s="142"/>
      <c r="S32847" s="139"/>
    </row>
    <row r="32848" spans="2:19" ht="15.75" customHeight="1" x14ac:dyDescent="0.25">
      <c r="B32848" s="106"/>
      <c r="C32848" s="106"/>
      <c r="D32848" s="139"/>
      <c r="P32848" s="142"/>
      <c r="Q32848" s="142"/>
      <c r="R32848" s="142"/>
      <c r="S32848" s="139"/>
    </row>
    <row r="32849" spans="2:19" ht="15.75" customHeight="1" x14ac:dyDescent="0.25">
      <c r="B32849" s="106"/>
      <c r="C32849" s="106"/>
      <c r="D32849" s="139"/>
      <c r="P32849" s="142"/>
      <c r="Q32849" s="142"/>
      <c r="R32849" s="142"/>
      <c r="S32849" s="139"/>
    </row>
    <row r="32850" spans="2:19" ht="15.75" customHeight="1" x14ac:dyDescent="0.25">
      <c r="B32850" s="106"/>
      <c r="C32850" s="106"/>
      <c r="D32850" s="139"/>
      <c r="P32850" s="142"/>
      <c r="Q32850" s="142"/>
      <c r="R32850" s="142"/>
      <c r="S32850" s="139"/>
    </row>
    <row r="32851" spans="2:19" ht="15.75" customHeight="1" x14ac:dyDescent="0.25">
      <c r="B32851" s="106"/>
      <c r="C32851" s="106"/>
      <c r="D32851" s="139"/>
      <c r="P32851" s="142"/>
      <c r="Q32851" s="142"/>
      <c r="R32851" s="142"/>
      <c r="S32851" s="139"/>
    </row>
    <row r="32852" spans="2:19" ht="15.75" customHeight="1" x14ac:dyDescent="0.25">
      <c r="B32852" s="106"/>
      <c r="C32852" s="106"/>
      <c r="D32852" s="139"/>
      <c r="P32852" s="142"/>
      <c r="Q32852" s="142"/>
      <c r="R32852" s="142"/>
      <c r="S32852" s="139"/>
    </row>
    <row r="32853" spans="2:19" ht="15.75" customHeight="1" x14ac:dyDescent="0.25">
      <c r="B32853" s="106"/>
      <c r="C32853" s="106"/>
      <c r="D32853" s="139"/>
      <c r="P32853" s="142"/>
      <c r="Q32853" s="142"/>
      <c r="R32853" s="142"/>
      <c r="S32853" s="139"/>
    </row>
    <row r="32854" spans="2:19" ht="15.75" customHeight="1" x14ac:dyDescent="0.25">
      <c r="B32854" s="106"/>
      <c r="C32854" s="106"/>
      <c r="D32854" s="139"/>
      <c r="P32854" s="142"/>
      <c r="Q32854" s="142"/>
      <c r="R32854" s="142"/>
      <c r="S32854" s="139"/>
    </row>
    <row r="32855" spans="2:19" ht="15.75" customHeight="1" x14ac:dyDescent="0.25">
      <c r="B32855" s="106"/>
      <c r="C32855" s="106"/>
      <c r="D32855" s="139"/>
      <c r="P32855" s="142"/>
      <c r="Q32855" s="142"/>
      <c r="R32855" s="142"/>
      <c r="S32855" s="139"/>
    </row>
    <row r="32856" spans="2:19" ht="15.75" customHeight="1" x14ac:dyDescent="0.25">
      <c r="B32856" s="106"/>
      <c r="C32856" s="106"/>
      <c r="D32856" s="139"/>
      <c r="P32856" s="142"/>
      <c r="Q32856" s="142"/>
      <c r="R32856" s="142"/>
      <c r="S32856" s="139"/>
    </row>
    <row r="32857" spans="2:19" ht="15.75" customHeight="1" x14ac:dyDescent="0.25">
      <c r="B32857" s="106"/>
      <c r="C32857" s="106"/>
      <c r="D32857" s="139"/>
      <c r="P32857" s="142"/>
      <c r="Q32857" s="142"/>
      <c r="R32857" s="142"/>
      <c r="S32857" s="139"/>
    </row>
    <row r="32858" spans="2:19" ht="15.75" customHeight="1" x14ac:dyDescent="0.25">
      <c r="B32858" s="106"/>
      <c r="C32858" s="106"/>
      <c r="D32858" s="139"/>
      <c r="P32858" s="142"/>
      <c r="Q32858" s="142"/>
      <c r="R32858" s="142"/>
      <c r="S32858" s="139"/>
    </row>
    <row r="32859" spans="2:19" ht="15.75" customHeight="1" x14ac:dyDescent="0.25">
      <c r="B32859" s="106"/>
      <c r="C32859" s="106"/>
      <c r="D32859" s="139"/>
      <c r="P32859" s="142"/>
      <c r="Q32859" s="142"/>
      <c r="R32859" s="142"/>
      <c r="S32859" s="139"/>
    </row>
    <row r="32860" spans="2:19" ht="15.75" customHeight="1" x14ac:dyDescent="0.25">
      <c r="B32860" s="106"/>
      <c r="C32860" s="106"/>
      <c r="D32860" s="139"/>
      <c r="P32860" s="142"/>
      <c r="Q32860" s="142"/>
      <c r="R32860" s="142"/>
      <c r="S32860" s="139"/>
    </row>
    <row r="32861" spans="2:19" ht="15.75" customHeight="1" x14ac:dyDescent="0.25">
      <c r="B32861" s="106"/>
      <c r="C32861" s="106"/>
      <c r="D32861" s="139"/>
      <c r="P32861" s="142"/>
      <c r="Q32861" s="142"/>
      <c r="R32861" s="142"/>
      <c r="S32861" s="139"/>
    </row>
    <row r="32862" spans="2:19" ht="15.75" customHeight="1" x14ac:dyDescent="0.25">
      <c r="B32862" s="106"/>
      <c r="C32862" s="106"/>
      <c r="D32862" s="139"/>
      <c r="P32862" s="142"/>
      <c r="Q32862" s="142"/>
      <c r="R32862" s="142"/>
      <c r="S32862" s="139"/>
    </row>
    <row r="32863" spans="2:19" ht="15.75" customHeight="1" x14ac:dyDescent="0.25">
      <c r="B32863" s="106"/>
      <c r="C32863" s="106"/>
      <c r="D32863" s="139"/>
      <c r="P32863" s="142"/>
      <c r="Q32863" s="142"/>
      <c r="R32863" s="142"/>
      <c r="S32863" s="139"/>
    </row>
    <row r="32864" spans="2:19" ht="15.75" customHeight="1" x14ac:dyDescent="0.25">
      <c r="B32864" s="106"/>
      <c r="C32864" s="106"/>
      <c r="D32864" s="139"/>
      <c r="P32864" s="142"/>
      <c r="Q32864" s="142"/>
      <c r="R32864" s="142"/>
      <c r="S32864" s="139"/>
    </row>
    <row r="32865" spans="2:19" ht="15.75" customHeight="1" x14ac:dyDescent="0.25">
      <c r="B32865" s="106"/>
      <c r="C32865" s="106"/>
      <c r="D32865" s="139"/>
      <c r="P32865" s="142"/>
      <c r="Q32865" s="142"/>
      <c r="R32865" s="142"/>
      <c r="S32865" s="139"/>
    </row>
    <row r="32866" spans="2:19" ht="15.75" customHeight="1" x14ac:dyDescent="0.25">
      <c r="B32866" s="106"/>
      <c r="C32866" s="106"/>
      <c r="D32866" s="139"/>
      <c r="P32866" s="142"/>
      <c r="Q32866" s="142"/>
      <c r="R32866" s="142"/>
      <c r="S32866" s="139"/>
    </row>
    <row r="32867" spans="2:19" ht="15.75" customHeight="1" x14ac:dyDescent="0.25">
      <c r="B32867" s="106"/>
      <c r="C32867" s="106"/>
      <c r="D32867" s="139"/>
      <c r="P32867" s="142"/>
      <c r="Q32867" s="142"/>
      <c r="R32867" s="142"/>
      <c r="S32867" s="139"/>
    </row>
    <row r="32868" spans="2:19" ht="15.75" customHeight="1" x14ac:dyDescent="0.25">
      <c r="B32868" s="106"/>
      <c r="C32868" s="106"/>
      <c r="D32868" s="139"/>
      <c r="P32868" s="142"/>
      <c r="Q32868" s="142"/>
      <c r="R32868" s="142"/>
      <c r="S32868" s="139"/>
    </row>
    <row r="32869" spans="2:19" ht="15.75" customHeight="1" x14ac:dyDescent="0.25">
      <c r="B32869" s="106"/>
      <c r="C32869" s="106"/>
      <c r="D32869" s="139"/>
      <c r="P32869" s="142"/>
      <c r="Q32869" s="142"/>
      <c r="R32869" s="142"/>
      <c r="S32869" s="139"/>
    </row>
    <row r="32870" spans="2:19" ht="15.75" customHeight="1" x14ac:dyDescent="0.25">
      <c r="B32870" s="106"/>
      <c r="C32870" s="106"/>
      <c r="D32870" s="139"/>
      <c r="P32870" s="142"/>
      <c r="Q32870" s="142"/>
      <c r="R32870" s="142"/>
      <c r="S32870" s="139"/>
    </row>
    <row r="32871" spans="2:19" ht="15.75" customHeight="1" x14ac:dyDescent="0.25">
      <c r="B32871" s="106"/>
      <c r="C32871" s="106"/>
      <c r="D32871" s="139"/>
      <c r="P32871" s="142"/>
      <c r="Q32871" s="142"/>
      <c r="R32871" s="142"/>
      <c r="S32871" s="139"/>
    </row>
    <row r="32872" spans="2:19" ht="15.75" customHeight="1" x14ac:dyDescent="0.25">
      <c r="B32872" s="106"/>
      <c r="C32872" s="106"/>
      <c r="D32872" s="139"/>
      <c r="P32872" s="142"/>
      <c r="Q32872" s="142"/>
      <c r="R32872" s="142"/>
      <c r="S32872" s="139"/>
    </row>
    <row r="32873" spans="2:19" ht="15.75" customHeight="1" x14ac:dyDescent="0.25">
      <c r="B32873" s="106"/>
      <c r="C32873" s="106"/>
      <c r="D32873" s="139"/>
      <c r="P32873" s="142"/>
      <c r="Q32873" s="142"/>
      <c r="R32873" s="142"/>
      <c r="S32873" s="139"/>
    </row>
    <row r="32874" spans="2:19" ht="15.75" customHeight="1" x14ac:dyDescent="0.25">
      <c r="B32874" s="106"/>
      <c r="C32874" s="106"/>
      <c r="D32874" s="139"/>
      <c r="P32874" s="142"/>
      <c r="Q32874" s="142"/>
      <c r="R32874" s="142"/>
      <c r="S32874" s="139"/>
    </row>
    <row r="32875" spans="2:19" ht="15.75" customHeight="1" x14ac:dyDescent="0.25">
      <c r="B32875" s="106"/>
      <c r="C32875" s="106"/>
      <c r="D32875" s="139"/>
      <c r="P32875" s="142"/>
      <c r="Q32875" s="142"/>
      <c r="R32875" s="142"/>
      <c r="S32875" s="139"/>
    </row>
    <row r="32876" spans="2:19" ht="15.75" customHeight="1" x14ac:dyDescent="0.25">
      <c r="B32876" s="106"/>
      <c r="C32876" s="106"/>
      <c r="D32876" s="139"/>
      <c r="P32876" s="142"/>
      <c r="Q32876" s="142"/>
      <c r="R32876" s="142"/>
      <c r="S32876" s="139"/>
    </row>
    <row r="32877" spans="2:19" ht="15.75" customHeight="1" x14ac:dyDescent="0.25">
      <c r="B32877" s="106"/>
      <c r="C32877" s="106"/>
      <c r="D32877" s="139"/>
      <c r="P32877" s="142"/>
      <c r="Q32877" s="142"/>
      <c r="R32877" s="142"/>
      <c r="S32877" s="139"/>
    </row>
    <row r="32878" spans="2:19" ht="15.75" customHeight="1" x14ac:dyDescent="0.25">
      <c r="B32878" s="106"/>
      <c r="C32878" s="106"/>
      <c r="D32878" s="139"/>
      <c r="P32878" s="142"/>
      <c r="Q32878" s="142"/>
      <c r="R32878" s="142"/>
      <c r="S32878" s="139"/>
    </row>
    <row r="32879" spans="2:19" ht="15.75" customHeight="1" x14ac:dyDescent="0.25">
      <c r="B32879" s="106"/>
      <c r="C32879" s="106"/>
      <c r="D32879" s="139"/>
      <c r="P32879" s="142"/>
      <c r="Q32879" s="142"/>
      <c r="R32879" s="142"/>
      <c r="S32879" s="139"/>
    </row>
    <row r="32880" spans="2:19" ht="15.75" customHeight="1" x14ac:dyDescent="0.25">
      <c r="B32880" s="106"/>
      <c r="C32880" s="106"/>
      <c r="D32880" s="139"/>
      <c r="P32880" s="142"/>
      <c r="Q32880" s="142"/>
      <c r="R32880" s="142"/>
      <c r="S32880" s="139"/>
    </row>
    <row r="32881" spans="2:19" ht="15.75" customHeight="1" x14ac:dyDescent="0.25">
      <c r="B32881" s="106"/>
      <c r="C32881" s="106"/>
      <c r="D32881" s="139"/>
      <c r="P32881" s="142"/>
      <c r="Q32881" s="142"/>
      <c r="R32881" s="142"/>
      <c r="S32881" s="139"/>
    </row>
    <row r="32882" spans="2:19" ht="15.75" customHeight="1" x14ac:dyDescent="0.25">
      <c r="B32882" s="106"/>
      <c r="C32882" s="106"/>
      <c r="D32882" s="139"/>
      <c r="P32882" s="142"/>
      <c r="Q32882" s="142"/>
      <c r="R32882" s="142"/>
      <c r="S32882" s="139"/>
    </row>
    <row r="32883" spans="2:19" ht="15.75" customHeight="1" x14ac:dyDescent="0.25">
      <c r="B32883" s="106"/>
      <c r="C32883" s="106"/>
      <c r="D32883" s="139"/>
      <c r="P32883" s="142"/>
      <c r="Q32883" s="142"/>
      <c r="R32883" s="142"/>
      <c r="S32883" s="139"/>
    </row>
    <row r="32884" spans="2:19" ht="15.75" customHeight="1" x14ac:dyDescent="0.25">
      <c r="B32884" s="106"/>
      <c r="C32884" s="106"/>
      <c r="D32884" s="139"/>
      <c r="P32884" s="142"/>
      <c r="Q32884" s="142"/>
      <c r="R32884" s="142"/>
      <c r="S32884" s="139"/>
    </row>
    <row r="32885" spans="2:19" ht="15.75" customHeight="1" x14ac:dyDescent="0.25">
      <c r="B32885" s="106"/>
      <c r="C32885" s="106"/>
      <c r="D32885" s="139"/>
      <c r="P32885" s="142"/>
      <c r="Q32885" s="142"/>
      <c r="R32885" s="142"/>
      <c r="S32885" s="139"/>
    </row>
    <row r="32886" spans="2:19" ht="15.75" customHeight="1" x14ac:dyDescent="0.25">
      <c r="B32886" s="106"/>
      <c r="C32886" s="106"/>
      <c r="D32886" s="139"/>
      <c r="P32886" s="142"/>
      <c r="Q32886" s="142"/>
      <c r="R32886" s="142"/>
      <c r="S32886" s="139"/>
    </row>
    <row r="32887" spans="2:19" ht="15.75" customHeight="1" x14ac:dyDescent="0.25">
      <c r="B32887" s="106"/>
      <c r="C32887" s="106"/>
      <c r="D32887" s="139"/>
      <c r="P32887" s="142"/>
      <c r="Q32887" s="142"/>
      <c r="R32887" s="142"/>
      <c r="S32887" s="139"/>
    </row>
    <row r="32888" spans="2:19" ht="15.75" customHeight="1" x14ac:dyDescent="0.25">
      <c r="B32888" s="106"/>
      <c r="C32888" s="106"/>
      <c r="D32888" s="139"/>
      <c r="P32888" s="142"/>
      <c r="Q32888" s="142"/>
      <c r="R32888" s="142"/>
      <c r="S32888" s="139"/>
    </row>
    <row r="32889" spans="2:19" ht="15.75" customHeight="1" x14ac:dyDescent="0.25">
      <c r="B32889" s="106"/>
      <c r="C32889" s="106"/>
      <c r="D32889" s="139"/>
      <c r="P32889" s="142"/>
      <c r="Q32889" s="142"/>
      <c r="R32889" s="142"/>
      <c r="S32889" s="139"/>
    </row>
    <row r="32890" spans="2:19" ht="15.75" customHeight="1" x14ac:dyDescent="0.25">
      <c r="B32890" s="106"/>
      <c r="C32890" s="106"/>
      <c r="D32890" s="139"/>
      <c r="P32890" s="142"/>
      <c r="Q32890" s="142"/>
      <c r="R32890" s="142"/>
      <c r="S32890" s="139"/>
    </row>
    <row r="32891" spans="2:19" ht="15.75" customHeight="1" x14ac:dyDescent="0.25">
      <c r="B32891" s="106"/>
      <c r="C32891" s="106"/>
      <c r="D32891" s="139"/>
      <c r="P32891" s="142"/>
      <c r="Q32891" s="142"/>
      <c r="R32891" s="142"/>
      <c r="S32891" s="139"/>
    </row>
    <row r="32892" spans="2:19" ht="15.75" customHeight="1" x14ac:dyDescent="0.25">
      <c r="B32892" s="106"/>
      <c r="C32892" s="106"/>
      <c r="D32892" s="139"/>
      <c r="P32892" s="142"/>
      <c r="Q32892" s="142"/>
      <c r="R32892" s="142"/>
      <c r="S32892" s="139"/>
    </row>
    <row r="32893" spans="2:19" ht="15.75" customHeight="1" x14ac:dyDescent="0.25">
      <c r="B32893" s="106"/>
      <c r="C32893" s="106"/>
      <c r="D32893" s="139"/>
      <c r="P32893" s="142"/>
      <c r="Q32893" s="142"/>
      <c r="R32893" s="142"/>
      <c r="S32893" s="139"/>
    </row>
    <row r="32894" spans="2:19" ht="15.75" customHeight="1" x14ac:dyDescent="0.25">
      <c r="B32894" s="106"/>
      <c r="C32894" s="106"/>
      <c r="D32894" s="139"/>
      <c r="P32894" s="142"/>
      <c r="Q32894" s="142"/>
      <c r="R32894" s="142"/>
      <c r="S32894" s="139"/>
    </row>
    <row r="32895" spans="2:19" ht="15.75" customHeight="1" x14ac:dyDescent="0.25">
      <c r="B32895" s="106"/>
      <c r="C32895" s="106"/>
      <c r="D32895" s="139"/>
      <c r="P32895" s="142"/>
      <c r="Q32895" s="142"/>
      <c r="R32895" s="142"/>
      <c r="S32895" s="139"/>
    </row>
    <row r="32896" spans="2:19" ht="15.75" customHeight="1" x14ac:dyDescent="0.25">
      <c r="B32896" s="106"/>
      <c r="C32896" s="106"/>
      <c r="D32896" s="139"/>
      <c r="P32896" s="142"/>
      <c r="Q32896" s="142"/>
      <c r="R32896" s="142"/>
      <c r="S32896" s="139"/>
    </row>
    <row r="32897" spans="2:19" ht="15.75" customHeight="1" x14ac:dyDescent="0.25">
      <c r="B32897" s="106"/>
      <c r="C32897" s="106"/>
      <c r="D32897" s="139"/>
      <c r="P32897" s="142"/>
      <c r="Q32897" s="142"/>
      <c r="R32897" s="142"/>
      <c r="S32897" s="139"/>
    </row>
    <row r="32898" spans="2:19" ht="15.75" customHeight="1" x14ac:dyDescent="0.25">
      <c r="B32898" s="106"/>
      <c r="C32898" s="106"/>
      <c r="D32898" s="139"/>
      <c r="P32898" s="142"/>
      <c r="Q32898" s="142"/>
      <c r="R32898" s="142"/>
      <c r="S32898" s="139"/>
    </row>
    <row r="32899" spans="2:19" ht="15.75" customHeight="1" x14ac:dyDescent="0.25">
      <c r="B32899" s="106"/>
      <c r="C32899" s="106"/>
      <c r="D32899" s="139"/>
      <c r="P32899" s="142"/>
      <c r="Q32899" s="142"/>
      <c r="R32899" s="142"/>
      <c r="S32899" s="139"/>
    </row>
    <row r="32900" spans="2:19" ht="15.75" customHeight="1" x14ac:dyDescent="0.25">
      <c r="B32900" s="106"/>
      <c r="C32900" s="106"/>
      <c r="D32900" s="139"/>
      <c r="P32900" s="142"/>
      <c r="Q32900" s="142"/>
      <c r="R32900" s="142"/>
      <c r="S32900" s="139"/>
    </row>
    <row r="32901" spans="2:19" ht="15.75" customHeight="1" x14ac:dyDescent="0.25">
      <c r="B32901" s="106"/>
      <c r="C32901" s="106"/>
      <c r="D32901" s="139"/>
      <c r="P32901" s="142"/>
      <c r="Q32901" s="142"/>
      <c r="R32901" s="142"/>
      <c r="S32901" s="139"/>
    </row>
    <row r="32902" spans="2:19" ht="15.75" customHeight="1" x14ac:dyDescent="0.25">
      <c r="B32902" s="106"/>
      <c r="C32902" s="106"/>
      <c r="D32902" s="139"/>
      <c r="P32902" s="142"/>
      <c r="Q32902" s="142"/>
      <c r="R32902" s="142"/>
      <c r="S32902" s="139"/>
    </row>
    <row r="32903" spans="2:19" ht="15.75" customHeight="1" x14ac:dyDescent="0.25">
      <c r="B32903" s="106"/>
      <c r="C32903" s="106"/>
      <c r="D32903" s="139"/>
      <c r="P32903" s="142"/>
      <c r="Q32903" s="142"/>
      <c r="R32903" s="142"/>
      <c r="S32903" s="139"/>
    </row>
    <row r="32904" spans="2:19" ht="15.75" customHeight="1" x14ac:dyDescent="0.25">
      <c r="B32904" s="106"/>
      <c r="C32904" s="106"/>
      <c r="D32904" s="139"/>
      <c r="P32904" s="142"/>
      <c r="Q32904" s="142"/>
      <c r="R32904" s="142"/>
      <c r="S32904" s="139"/>
    </row>
    <row r="32905" spans="2:19" ht="15.75" customHeight="1" x14ac:dyDescent="0.25">
      <c r="B32905" s="106"/>
      <c r="C32905" s="106"/>
      <c r="D32905" s="139"/>
      <c r="P32905" s="142"/>
      <c r="Q32905" s="142"/>
      <c r="R32905" s="142"/>
      <c r="S32905" s="139"/>
    </row>
    <row r="32906" spans="2:19" ht="15.75" customHeight="1" x14ac:dyDescent="0.25">
      <c r="B32906" s="106"/>
      <c r="C32906" s="106"/>
      <c r="D32906" s="139"/>
      <c r="P32906" s="142"/>
      <c r="Q32906" s="142"/>
      <c r="R32906" s="142"/>
      <c r="S32906" s="139"/>
    </row>
    <row r="32907" spans="2:19" ht="15.75" customHeight="1" x14ac:dyDescent="0.25">
      <c r="B32907" s="106"/>
      <c r="C32907" s="106"/>
      <c r="D32907" s="139"/>
      <c r="P32907" s="142"/>
      <c r="Q32907" s="142"/>
      <c r="R32907" s="142"/>
      <c r="S32907" s="139"/>
    </row>
    <row r="32908" spans="2:19" ht="15.75" customHeight="1" x14ac:dyDescent="0.25">
      <c r="B32908" s="106"/>
      <c r="C32908" s="106"/>
      <c r="D32908" s="139"/>
      <c r="P32908" s="142"/>
      <c r="Q32908" s="142"/>
      <c r="R32908" s="142"/>
      <c r="S32908" s="139"/>
    </row>
    <row r="32909" spans="2:19" ht="15.75" customHeight="1" x14ac:dyDescent="0.25">
      <c r="B32909" s="106"/>
      <c r="C32909" s="106"/>
      <c r="D32909" s="139"/>
      <c r="P32909" s="142"/>
      <c r="Q32909" s="142"/>
      <c r="R32909" s="142"/>
      <c r="S32909" s="139"/>
    </row>
    <row r="32910" spans="2:19" ht="15.75" customHeight="1" x14ac:dyDescent="0.25">
      <c r="B32910" s="106"/>
      <c r="C32910" s="106"/>
      <c r="D32910" s="139"/>
      <c r="P32910" s="142"/>
      <c r="Q32910" s="142"/>
      <c r="R32910" s="142"/>
      <c r="S32910" s="139"/>
    </row>
    <row r="32911" spans="2:19" ht="15.75" customHeight="1" x14ac:dyDescent="0.25">
      <c r="B32911" s="106"/>
      <c r="C32911" s="106"/>
      <c r="D32911" s="139"/>
      <c r="P32911" s="142"/>
      <c r="Q32911" s="142"/>
      <c r="R32911" s="142"/>
      <c r="S32911" s="139"/>
    </row>
    <row r="32912" spans="2:19" ht="15.75" customHeight="1" x14ac:dyDescent="0.25">
      <c r="B32912" s="106"/>
      <c r="C32912" s="106"/>
      <c r="D32912" s="139"/>
      <c r="P32912" s="142"/>
      <c r="Q32912" s="142"/>
      <c r="R32912" s="142"/>
      <c r="S32912" s="139"/>
    </row>
    <row r="32913" spans="2:19" ht="15.75" customHeight="1" x14ac:dyDescent="0.25">
      <c r="B32913" s="106"/>
      <c r="C32913" s="106"/>
      <c r="D32913" s="139"/>
      <c r="P32913" s="142"/>
      <c r="Q32913" s="142"/>
      <c r="R32913" s="142"/>
      <c r="S32913" s="139"/>
    </row>
    <row r="32914" spans="2:19" ht="15.75" customHeight="1" x14ac:dyDescent="0.25">
      <c r="B32914" s="106"/>
      <c r="C32914" s="106"/>
      <c r="D32914" s="139"/>
      <c r="P32914" s="142"/>
      <c r="Q32914" s="142"/>
      <c r="R32914" s="142"/>
      <c r="S32914" s="139"/>
    </row>
    <row r="32915" spans="2:19" ht="15.75" customHeight="1" x14ac:dyDescent="0.25">
      <c r="B32915" s="106"/>
      <c r="C32915" s="106"/>
      <c r="D32915" s="139"/>
      <c r="P32915" s="142"/>
      <c r="Q32915" s="142"/>
      <c r="R32915" s="142"/>
      <c r="S32915" s="139"/>
    </row>
    <row r="32916" spans="2:19" ht="15.75" customHeight="1" x14ac:dyDescent="0.25">
      <c r="B32916" s="106"/>
      <c r="C32916" s="106"/>
      <c r="D32916" s="139"/>
      <c r="P32916" s="142"/>
      <c r="Q32916" s="142"/>
      <c r="R32916" s="142"/>
      <c r="S32916" s="139"/>
    </row>
    <row r="32917" spans="2:19" ht="15.75" customHeight="1" x14ac:dyDescent="0.25">
      <c r="B32917" s="106"/>
      <c r="C32917" s="106"/>
      <c r="D32917" s="139"/>
      <c r="P32917" s="142"/>
      <c r="Q32917" s="142"/>
      <c r="R32917" s="142"/>
      <c r="S32917" s="139"/>
    </row>
    <row r="32918" spans="2:19" ht="15.75" customHeight="1" x14ac:dyDescent="0.25">
      <c r="B32918" s="106"/>
      <c r="C32918" s="106"/>
      <c r="D32918" s="139"/>
      <c r="P32918" s="142"/>
      <c r="Q32918" s="142"/>
      <c r="R32918" s="142"/>
      <c r="S32918" s="139"/>
    </row>
    <row r="32919" spans="2:19" ht="15.75" customHeight="1" x14ac:dyDescent="0.25">
      <c r="B32919" s="106"/>
      <c r="C32919" s="106"/>
      <c r="D32919" s="139"/>
      <c r="P32919" s="142"/>
      <c r="Q32919" s="142"/>
      <c r="R32919" s="142"/>
      <c r="S32919" s="139"/>
    </row>
    <row r="32920" spans="2:19" ht="15.75" customHeight="1" x14ac:dyDescent="0.25">
      <c r="B32920" s="106"/>
      <c r="C32920" s="106"/>
      <c r="D32920" s="139"/>
      <c r="P32920" s="142"/>
      <c r="Q32920" s="142"/>
      <c r="R32920" s="142"/>
      <c r="S32920" s="139"/>
    </row>
    <row r="32921" spans="2:19" ht="15.75" customHeight="1" x14ac:dyDescent="0.25">
      <c r="B32921" s="106"/>
      <c r="C32921" s="106"/>
      <c r="D32921" s="139"/>
      <c r="P32921" s="142"/>
      <c r="Q32921" s="142"/>
      <c r="R32921" s="142"/>
      <c r="S32921" s="139"/>
    </row>
    <row r="32922" spans="2:19" ht="15.75" customHeight="1" x14ac:dyDescent="0.25">
      <c r="B32922" s="106"/>
      <c r="C32922" s="106"/>
      <c r="D32922" s="139"/>
      <c r="P32922" s="142"/>
      <c r="Q32922" s="142"/>
      <c r="R32922" s="142"/>
      <c r="S32922" s="139"/>
    </row>
    <row r="32923" spans="2:19" ht="15.75" customHeight="1" x14ac:dyDescent="0.25">
      <c r="B32923" s="106"/>
      <c r="C32923" s="106"/>
      <c r="D32923" s="139"/>
      <c r="P32923" s="142"/>
      <c r="Q32923" s="142"/>
      <c r="R32923" s="142"/>
      <c r="S32923" s="139"/>
    </row>
    <row r="32924" spans="2:19" ht="15.75" customHeight="1" x14ac:dyDescent="0.25">
      <c r="B32924" s="106"/>
      <c r="C32924" s="106"/>
      <c r="D32924" s="139"/>
      <c r="P32924" s="142"/>
      <c r="Q32924" s="142"/>
      <c r="R32924" s="142"/>
      <c r="S32924" s="139"/>
    </row>
    <row r="32925" spans="2:19" ht="15.75" customHeight="1" x14ac:dyDescent="0.25">
      <c r="B32925" s="106"/>
      <c r="C32925" s="106"/>
      <c r="D32925" s="139"/>
      <c r="P32925" s="142"/>
      <c r="Q32925" s="142"/>
      <c r="R32925" s="142"/>
      <c r="S32925" s="139"/>
    </row>
    <row r="32926" spans="2:19" ht="15.75" customHeight="1" x14ac:dyDescent="0.25">
      <c r="B32926" s="106"/>
      <c r="C32926" s="106"/>
      <c r="D32926" s="139"/>
      <c r="P32926" s="142"/>
      <c r="Q32926" s="142"/>
      <c r="R32926" s="142"/>
      <c r="S32926" s="139"/>
    </row>
    <row r="32927" spans="2:19" ht="15.75" customHeight="1" x14ac:dyDescent="0.25">
      <c r="B32927" s="106"/>
      <c r="C32927" s="106"/>
      <c r="D32927" s="139"/>
      <c r="P32927" s="142"/>
      <c r="Q32927" s="142"/>
      <c r="R32927" s="142"/>
      <c r="S32927" s="139"/>
    </row>
    <row r="32928" spans="2:19" ht="15.75" customHeight="1" x14ac:dyDescent="0.25">
      <c r="B32928" s="106"/>
      <c r="C32928" s="106"/>
      <c r="D32928" s="139"/>
      <c r="P32928" s="142"/>
      <c r="Q32928" s="142"/>
      <c r="R32928" s="142"/>
      <c r="S32928" s="139"/>
    </row>
    <row r="32929" spans="2:19" ht="15.75" customHeight="1" x14ac:dyDescent="0.25">
      <c r="B32929" s="106"/>
      <c r="C32929" s="106"/>
      <c r="D32929" s="139"/>
      <c r="P32929" s="142"/>
      <c r="Q32929" s="142"/>
      <c r="R32929" s="142"/>
      <c r="S32929" s="139"/>
    </row>
    <row r="32930" spans="2:19" ht="15.75" customHeight="1" x14ac:dyDescent="0.25">
      <c r="B32930" s="106"/>
      <c r="C32930" s="106"/>
      <c r="D32930" s="139"/>
      <c r="P32930" s="142"/>
      <c r="Q32930" s="142"/>
      <c r="R32930" s="142"/>
      <c r="S32930" s="139"/>
    </row>
    <row r="32931" spans="2:19" ht="15.75" customHeight="1" x14ac:dyDescent="0.25">
      <c r="B32931" s="106"/>
      <c r="C32931" s="106"/>
      <c r="D32931" s="139"/>
      <c r="P32931" s="142"/>
      <c r="Q32931" s="142"/>
      <c r="R32931" s="142"/>
      <c r="S32931" s="139"/>
    </row>
    <row r="32932" spans="2:19" ht="15.75" customHeight="1" x14ac:dyDescent="0.25">
      <c r="B32932" s="106"/>
      <c r="C32932" s="106"/>
      <c r="D32932" s="139"/>
      <c r="P32932" s="142"/>
      <c r="Q32932" s="142"/>
      <c r="R32932" s="142"/>
      <c r="S32932" s="139"/>
    </row>
    <row r="32933" spans="2:19" ht="15.75" customHeight="1" x14ac:dyDescent="0.25">
      <c r="B32933" s="106"/>
      <c r="C32933" s="106"/>
      <c r="D32933" s="139"/>
      <c r="P32933" s="142"/>
      <c r="Q32933" s="142"/>
      <c r="R32933" s="142"/>
      <c r="S32933" s="139"/>
    </row>
    <row r="32934" spans="2:19" ht="15.75" customHeight="1" x14ac:dyDescent="0.25">
      <c r="B32934" s="106"/>
      <c r="C32934" s="106"/>
      <c r="D32934" s="139"/>
      <c r="P32934" s="142"/>
      <c r="Q32934" s="142"/>
      <c r="R32934" s="142"/>
      <c r="S32934" s="139"/>
    </row>
    <row r="32935" spans="2:19" ht="15.75" customHeight="1" x14ac:dyDescent="0.25">
      <c r="B32935" s="106"/>
      <c r="C32935" s="106"/>
      <c r="D32935" s="139"/>
      <c r="P32935" s="142"/>
      <c r="Q32935" s="142"/>
      <c r="R32935" s="142"/>
      <c r="S32935" s="139"/>
    </row>
    <row r="32936" spans="2:19" ht="15.75" customHeight="1" x14ac:dyDescent="0.25">
      <c r="B32936" s="106"/>
      <c r="C32936" s="106"/>
      <c r="D32936" s="139"/>
      <c r="P32936" s="142"/>
      <c r="Q32936" s="142"/>
      <c r="R32936" s="142"/>
      <c r="S32936" s="139"/>
    </row>
    <row r="32937" spans="2:19" ht="15.75" customHeight="1" x14ac:dyDescent="0.25">
      <c r="B32937" s="106"/>
      <c r="C32937" s="106"/>
      <c r="D32937" s="139"/>
      <c r="P32937" s="142"/>
      <c r="Q32937" s="142"/>
      <c r="R32937" s="142"/>
      <c r="S32937" s="139"/>
    </row>
    <row r="32938" spans="2:19" ht="15.75" customHeight="1" x14ac:dyDescent="0.25">
      <c r="B32938" s="106"/>
      <c r="C32938" s="106"/>
      <c r="D32938" s="139"/>
      <c r="P32938" s="142"/>
      <c r="Q32938" s="142"/>
      <c r="R32938" s="142"/>
      <c r="S32938" s="139"/>
    </row>
    <row r="32939" spans="2:19" ht="15.75" customHeight="1" x14ac:dyDescent="0.25">
      <c r="B32939" s="106"/>
      <c r="C32939" s="106"/>
      <c r="D32939" s="139"/>
      <c r="P32939" s="142"/>
      <c r="Q32939" s="142"/>
      <c r="R32939" s="142"/>
      <c r="S32939" s="139"/>
    </row>
    <row r="32940" spans="2:19" ht="15.75" customHeight="1" x14ac:dyDescent="0.25">
      <c r="B32940" s="106"/>
      <c r="C32940" s="106"/>
      <c r="D32940" s="139"/>
      <c r="P32940" s="142"/>
      <c r="Q32940" s="142"/>
      <c r="R32940" s="142"/>
      <c r="S32940" s="139"/>
    </row>
    <row r="32941" spans="2:19" ht="15.75" customHeight="1" x14ac:dyDescent="0.25">
      <c r="B32941" s="106"/>
      <c r="C32941" s="106"/>
      <c r="D32941" s="139"/>
      <c r="P32941" s="142"/>
      <c r="Q32941" s="142"/>
      <c r="R32941" s="142"/>
      <c r="S32941" s="139"/>
    </row>
    <row r="32942" spans="2:19" ht="15.75" customHeight="1" x14ac:dyDescent="0.25">
      <c r="B32942" s="106"/>
      <c r="C32942" s="106"/>
      <c r="D32942" s="139"/>
      <c r="P32942" s="142"/>
      <c r="Q32942" s="142"/>
      <c r="R32942" s="142"/>
      <c r="S32942" s="139"/>
    </row>
    <row r="32943" spans="2:19" ht="15.75" customHeight="1" x14ac:dyDescent="0.25">
      <c r="B32943" s="106"/>
      <c r="C32943" s="106"/>
      <c r="D32943" s="139"/>
      <c r="P32943" s="142"/>
      <c r="Q32943" s="142"/>
      <c r="R32943" s="142"/>
      <c r="S32943" s="139"/>
    </row>
    <row r="32944" spans="2:19" ht="15.75" customHeight="1" x14ac:dyDescent="0.25">
      <c r="B32944" s="106"/>
      <c r="C32944" s="106"/>
      <c r="D32944" s="139"/>
      <c r="P32944" s="142"/>
      <c r="Q32944" s="142"/>
      <c r="R32944" s="142"/>
      <c r="S32944" s="139"/>
    </row>
    <row r="32945" spans="2:19" ht="15.75" customHeight="1" x14ac:dyDescent="0.25">
      <c r="B32945" s="106"/>
      <c r="C32945" s="106"/>
      <c r="D32945" s="139"/>
      <c r="P32945" s="142"/>
      <c r="Q32945" s="142"/>
      <c r="R32945" s="142"/>
      <c r="S32945" s="139"/>
    </row>
    <row r="32946" spans="2:19" ht="15.75" customHeight="1" x14ac:dyDescent="0.25">
      <c r="B32946" s="106"/>
      <c r="C32946" s="106"/>
      <c r="D32946" s="139"/>
      <c r="P32946" s="142"/>
      <c r="Q32946" s="142"/>
      <c r="R32946" s="142"/>
      <c r="S32946" s="139"/>
    </row>
    <row r="32947" spans="2:19" ht="15.75" customHeight="1" x14ac:dyDescent="0.25">
      <c r="B32947" s="106"/>
      <c r="C32947" s="106"/>
      <c r="D32947" s="139"/>
      <c r="P32947" s="142"/>
      <c r="Q32947" s="142"/>
      <c r="R32947" s="142"/>
      <c r="S32947" s="139"/>
    </row>
    <row r="32948" spans="2:19" ht="15.75" customHeight="1" x14ac:dyDescent="0.25">
      <c r="B32948" s="106"/>
      <c r="C32948" s="106"/>
      <c r="D32948" s="139"/>
      <c r="P32948" s="142"/>
      <c r="Q32948" s="142"/>
      <c r="R32948" s="142"/>
      <c r="S32948" s="139"/>
    </row>
    <row r="32949" spans="2:19" ht="15.75" customHeight="1" x14ac:dyDescent="0.25">
      <c r="B32949" s="106"/>
      <c r="C32949" s="106"/>
      <c r="D32949" s="139"/>
      <c r="P32949" s="142"/>
      <c r="Q32949" s="142"/>
      <c r="R32949" s="142"/>
      <c r="S32949" s="139"/>
    </row>
    <row r="32950" spans="2:19" ht="15.75" customHeight="1" x14ac:dyDescent="0.25">
      <c r="B32950" s="106"/>
      <c r="C32950" s="106"/>
      <c r="D32950" s="139"/>
      <c r="P32950" s="142"/>
      <c r="Q32950" s="142"/>
      <c r="R32950" s="142"/>
      <c r="S32950" s="139"/>
    </row>
    <row r="32951" spans="2:19" ht="15.75" customHeight="1" x14ac:dyDescent="0.25">
      <c r="B32951" s="106"/>
      <c r="C32951" s="106"/>
      <c r="D32951" s="139"/>
      <c r="P32951" s="142"/>
      <c r="Q32951" s="142"/>
      <c r="R32951" s="142"/>
      <c r="S32951" s="139"/>
    </row>
    <row r="32952" spans="2:19" ht="15.75" customHeight="1" x14ac:dyDescent="0.25">
      <c r="B32952" s="106"/>
      <c r="C32952" s="106"/>
      <c r="D32952" s="139"/>
      <c r="P32952" s="142"/>
      <c r="Q32952" s="142"/>
      <c r="R32952" s="142"/>
      <c r="S32952" s="139"/>
    </row>
    <row r="32953" spans="2:19" ht="15.75" customHeight="1" x14ac:dyDescent="0.25">
      <c r="B32953" s="106"/>
      <c r="C32953" s="106"/>
      <c r="D32953" s="139"/>
      <c r="P32953" s="142"/>
      <c r="Q32953" s="142"/>
      <c r="R32953" s="142"/>
      <c r="S32953" s="139"/>
    </row>
    <row r="32954" spans="2:19" ht="15.75" customHeight="1" x14ac:dyDescent="0.25">
      <c r="B32954" s="106"/>
      <c r="C32954" s="106"/>
      <c r="D32954" s="139"/>
      <c r="P32954" s="142"/>
      <c r="Q32954" s="142"/>
      <c r="R32954" s="142"/>
      <c r="S32954" s="139"/>
    </row>
    <row r="32955" spans="2:19" ht="15.75" customHeight="1" x14ac:dyDescent="0.25">
      <c r="B32955" s="106"/>
      <c r="C32955" s="106"/>
      <c r="D32955" s="139"/>
      <c r="P32955" s="142"/>
      <c r="Q32955" s="142"/>
      <c r="R32955" s="142"/>
      <c r="S32955" s="139"/>
    </row>
    <row r="32956" spans="2:19" ht="15.75" customHeight="1" x14ac:dyDescent="0.25">
      <c r="B32956" s="106"/>
      <c r="C32956" s="106"/>
      <c r="D32956" s="139"/>
      <c r="P32956" s="142"/>
      <c r="Q32956" s="142"/>
      <c r="R32956" s="142"/>
      <c r="S32956" s="139"/>
    </row>
    <row r="32957" spans="2:19" ht="15.75" customHeight="1" x14ac:dyDescent="0.25">
      <c r="B32957" s="106"/>
      <c r="C32957" s="106"/>
      <c r="D32957" s="139"/>
      <c r="P32957" s="142"/>
      <c r="Q32957" s="142"/>
      <c r="R32957" s="142"/>
      <c r="S32957" s="139"/>
    </row>
    <row r="32958" spans="2:19" ht="15.75" customHeight="1" x14ac:dyDescent="0.25">
      <c r="B32958" s="106"/>
      <c r="C32958" s="106"/>
      <c r="D32958" s="139"/>
      <c r="P32958" s="142"/>
      <c r="Q32958" s="142"/>
      <c r="R32958" s="142"/>
      <c r="S32958" s="139"/>
    </row>
    <row r="32959" spans="2:19" ht="15.75" customHeight="1" x14ac:dyDescent="0.25">
      <c r="B32959" s="106"/>
      <c r="C32959" s="106"/>
      <c r="D32959" s="139"/>
      <c r="P32959" s="142"/>
      <c r="Q32959" s="142"/>
      <c r="R32959" s="142"/>
      <c r="S32959" s="139"/>
    </row>
    <row r="32960" spans="2:19" ht="15.75" customHeight="1" x14ac:dyDescent="0.25">
      <c r="B32960" s="106"/>
      <c r="C32960" s="106"/>
      <c r="D32960" s="139"/>
      <c r="P32960" s="142"/>
      <c r="Q32960" s="142"/>
      <c r="R32960" s="142"/>
      <c r="S32960" s="139"/>
    </row>
    <row r="32961" spans="2:19" ht="15.75" customHeight="1" x14ac:dyDescent="0.25">
      <c r="B32961" s="106"/>
      <c r="C32961" s="106"/>
      <c r="D32961" s="139"/>
      <c r="P32961" s="142"/>
      <c r="Q32961" s="142"/>
      <c r="R32961" s="142"/>
      <c r="S32961" s="139"/>
    </row>
    <row r="32962" spans="2:19" ht="15.75" customHeight="1" x14ac:dyDescent="0.25">
      <c r="B32962" s="106"/>
      <c r="C32962" s="106"/>
      <c r="D32962" s="139"/>
      <c r="P32962" s="142"/>
      <c r="Q32962" s="142"/>
      <c r="R32962" s="142"/>
      <c r="S32962" s="139"/>
    </row>
    <row r="32963" spans="2:19" ht="15.75" customHeight="1" x14ac:dyDescent="0.25">
      <c r="B32963" s="106"/>
      <c r="C32963" s="106"/>
      <c r="D32963" s="139"/>
      <c r="P32963" s="142"/>
      <c r="Q32963" s="142"/>
      <c r="R32963" s="142"/>
      <c r="S32963" s="139"/>
    </row>
    <row r="32964" spans="2:19" ht="15.75" customHeight="1" x14ac:dyDescent="0.25">
      <c r="B32964" s="106"/>
      <c r="C32964" s="106"/>
      <c r="D32964" s="139"/>
      <c r="P32964" s="142"/>
      <c r="Q32964" s="142"/>
      <c r="R32964" s="142"/>
      <c r="S32964" s="139"/>
    </row>
    <row r="32965" spans="2:19" ht="15.75" customHeight="1" x14ac:dyDescent="0.25">
      <c r="B32965" s="106"/>
      <c r="C32965" s="106"/>
      <c r="D32965" s="139"/>
      <c r="P32965" s="142"/>
      <c r="Q32965" s="142"/>
      <c r="R32965" s="142"/>
      <c r="S32965" s="139"/>
    </row>
    <row r="32966" spans="2:19" ht="15.75" customHeight="1" x14ac:dyDescent="0.25">
      <c r="B32966" s="106"/>
      <c r="C32966" s="106"/>
      <c r="D32966" s="139"/>
      <c r="P32966" s="142"/>
      <c r="Q32966" s="142"/>
      <c r="R32966" s="142"/>
      <c r="S32966" s="139"/>
    </row>
    <row r="32967" spans="2:19" ht="15.75" customHeight="1" x14ac:dyDescent="0.25">
      <c r="B32967" s="106"/>
      <c r="C32967" s="106"/>
      <c r="D32967" s="139"/>
      <c r="P32967" s="142"/>
      <c r="Q32967" s="142"/>
      <c r="R32967" s="142"/>
      <c r="S32967" s="139"/>
    </row>
    <row r="32968" spans="2:19" ht="15.75" customHeight="1" x14ac:dyDescent="0.25">
      <c r="B32968" s="106"/>
      <c r="C32968" s="106"/>
      <c r="D32968" s="139"/>
      <c r="P32968" s="142"/>
      <c r="Q32968" s="142"/>
      <c r="R32968" s="142"/>
      <c r="S32968" s="139"/>
    </row>
    <row r="32969" spans="2:19" ht="15.75" customHeight="1" x14ac:dyDescent="0.25">
      <c r="B32969" s="106"/>
      <c r="C32969" s="106"/>
      <c r="D32969" s="139"/>
      <c r="P32969" s="142"/>
      <c r="Q32969" s="142"/>
      <c r="R32969" s="142"/>
      <c r="S32969" s="139"/>
    </row>
    <row r="32970" spans="2:19" ht="15.75" customHeight="1" x14ac:dyDescent="0.25">
      <c r="B32970" s="106"/>
      <c r="C32970" s="106"/>
      <c r="D32970" s="139"/>
      <c r="P32970" s="142"/>
      <c r="Q32970" s="142"/>
      <c r="R32970" s="142"/>
      <c r="S32970" s="139"/>
    </row>
    <row r="32971" spans="2:19" ht="15.75" customHeight="1" x14ac:dyDescent="0.25">
      <c r="B32971" s="106"/>
      <c r="C32971" s="106"/>
      <c r="D32971" s="139"/>
      <c r="P32971" s="142"/>
      <c r="Q32971" s="142"/>
      <c r="R32971" s="142"/>
      <c r="S32971" s="139"/>
    </row>
    <row r="32972" spans="2:19" ht="15.75" customHeight="1" x14ac:dyDescent="0.25">
      <c r="B32972" s="106"/>
      <c r="C32972" s="106"/>
      <c r="D32972" s="139"/>
      <c r="P32972" s="142"/>
      <c r="Q32972" s="142"/>
      <c r="R32972" s="142"/>
      <c r="S32972" s="139"/>
    </row>
    <row r="32973" spans="2:19" ht="15.75" customHeight="1" x14ac:dyDescent="0.25">
      <c r="B32973" s="106"/>
      <c r="C32973" s="106"/>
      <c r="D32973" s="139"/>
      <c r="P32973" s="142"/>
      <c r="Q32973" s="142"/>
      <c r="R32973" s="142"/>
      <c r="S32973" s="139"/>
    </row>
    <row r="32974" spans="2:19" ht="15.75" customHeight="1" x14ac:dyDescent="0.25">
      <c r="B32974" s="106"/>
      <c r="C32974" s="106"/>
      <c r="D32974" s="139"/>
      <c r="P32974" s="142"/>
      <c r="Q32974" s="142"/>
      <c r="R32974" s="142"/>
      <c r="S32974" s="139"/>
    </row>
    <row r="32975" spans="2:19" ht="15.75" customHeight="1" x14ac:dyDescent="0.25">
      <c r="B32975" s="106"/>
      <c r="C32975" s="106"/>
      <c r="D32975" s="139"/>
      <c r="P32975" s="142"/>
      <c r="Q32975" s="142"/>
      <c r="R32975" s="142"/>
      <c r="S32975" s="139"/>
    </row>
    <row r="32976" spans="2:19" ht="15.75" customHeight="1" x14ac:dyDescent="0.25">
      <c r="B32976" s="106"/>
      <c r="C32976" s="106"/>
      <c r="D32976" s="139"/>
      <c r="P32976" s="142"/>
      <c r="Q32976" s="142"/>
      <c r="R32976" s="142"/>
      <c r="S32976" s="139"/>
    </row>
    <row r="32977" spans="2:19" ht="15.75" customHeight="1" x14ac:dyDescent="0.25">
      <c r="B32977" s="106"/>
      <c r="C32977" s="106"/>
      <c r="D32977" s="139"/>
      <c r="P32977" s="142"/>
      <c r="Q32977" s="142"/>
      <c r="R32977" s="142"/>
      <c r="S32977" s="139"/>
    </row>
    <row r="32978" spans="2:19" ht="15.75" customHeight="1" x14ac:dyDescent="0.25">
      <c r="B32978" s="106"/>
      <c r="C32978" s="106"/>
      <c r="D32978" s="139"/>
      <c r="P32978" s="142"/>
      <c r="Q32978" s="142"/>
      <c r="R32978" s="142"/>
      <c r="S32978" s="139"/>
    </row>
    <row r="32979" spans="2:19" ht="15.75" customHeight="1" x14ac:dyDescent="0.25">
      <c r="B32979" s="106"/>
      <c r="C32979" s="106"/>
      <c r="D32979" s="139"/>
      <c r="P32979" s="142"/>
      <c r="Q32979" s="142"/>
      <c r="R32979" s="142"/>
      <c r="S32979" s="139"/>
    </row>
    <row r="32980" spans="2:19" ht="15.75" customHeight="1" x14ac:dyDescent="0.25">
      <c r="B32980" s="106"/>
      <c r="C32980" s="106"/>
      <c r="D32980" s="139"/>
      <c r="P32980" s="142"/>
      <c r="Q32980" s="142"/>
      <c r="R32980" s="142"/>
      <c r="S32980" s="139"/>
    </row>
    <row r="32981" spans="2:19" ht="15.75" customHeight="1" x14ac:dyDescent="0.25">
      <c r="B32981" s="106"/>
      <c r="C32981" s="106"/>
      <c r="D32981" s="139"/>
      <c r="P32981" s="142"/>
      <c r="Q32981" s="142"/>
      <c r="R32981" s="142"/>
      <c r="S32981" s="139"/>
    </row>
    <row r="32982" spans="2:19" ht="15.75" customHeight="1" x14ac:dyDescent="0.25">
      <c r="B32982" s="106"/>
      <c r="C32982" s="106"/>
      <c r="D32982" s="139"/>
      <c r="P32982" s="142"/>
      <c r="Q32982" s="142"/>
      <c r="R32982" s="142"/>
      <c r="S32982" s="139"/>
    </row>
    <row r="32983" spans="2:19" ht="15.75" customHeight="1" x14ac:dyDescent="0.25">
      <c r="B32983" s="106"/>
      <c r="C32983" s="106"/>
      <c r="D32983" s="139"/>
      <c r="P32983" s="142"/>
      <c r="Q32983" s="142"/>
      <c r="R32983" s="142"/>
      <c r="S32983" s="139"/>
    </row>
    <row r="32984" spans="2:19" ht="15.75" customHeight="1" x14ac:dyDescent="0.25">
      <c r="B32984" s="106"/>
      <c r="C32984" s="106"/>
      <c r="D32984" s="139"/>
      <c r="P32984" s="142"/>
      <c r="Q32984" s="142"/>
      <c r="R32984" s="142"/>
      <c r="S32984" s="139"/>
    </row>
    <row r="32985" spans="2:19" ht="15.75" customHeight="1" x14ac:dyDescent="0.25">
      <c r="B32985" s="106"/>
      <c r="C32985" s="106"/>
      <c r="D32985" s="139"/>
      <c r="P32985" s="142"/>
      <c r="Q32985" s="142"/>
      <c r="R32985" s="142"/>
      <c r="S32985" s="139"/>
    </row>
    <row r="32986" spans="2:19" ht="15.75" customHeight="1" x14ac:dyDescent="0.25">
      <c r="B32986" s="106"/>
      <c r="C32986" s="106"/>
      <c r="D32986" s="139"/>
      <c r="P32986" s="142"/>
      <c r="Q32986" s="142"/>
      <c r="R32986" s="142"/>
      <c r="S32986" s="139"/>
    </row>
    <row r="32987" spans="2:19" ht="15.75" customHeight="1" x14ac:dyDescent="0.25">
      <c r="B32987" s="106"/>
      <c r="C32987" s="106"/>
      <c r="D32987" s="139"/>
      <c r="P32987" s="142"/>
      <c r="Q32987" s="142"/>
      <c r="R32987" s="142"/>
      <c r="S32987" s="139"/>
    </row>
    <row r="32988" spans="2:19" ht="15.75" customHeight="1" x14ac:dyDescent="0.25">
      <c r="B32988" s="106"/>
      <c r="C32988" s="106"/>
      <c r="D32988" s="139"/>
      <c r="P32988" s="142"/>
      <c r="Q32988" s="142"/>
      <c r="R32988" s="142"/>
      <c r="S32988" s="139"/>
    </row>
    <row r="32989" spans="2:19" ht="15.75" customHeight="1" x14ac:dyDescent="0.25">
      <c r="B32989" s="106"/>
      <c r="C32989" s="106"/>
      <c r="D32989" s="139"/>
      <c r="P32989" s="142"/>
      <c r="Q32989" s="142"/>
      <c r="R32989" s="142"/>
      <c r="S32989" s="139"/>
    </row>
    <row r="32990" spans="2:19" ht="15.75" customHeight="1" x14ac:dyDescent="0.25">
      <c r="B32990" s="106"/>
      <c r="C32990" s="106"/>
      <c r="D32990" s="139"/>
      <c r="P32990" s="142"/>
      <c r="Q32990" s="142"/>
      <c r="R32990" s="142"/>
      <c r="S32990" s="139"/>
    </row>
    <row r="32991" spans="2:19" ht="15.75" customHeight="1" x14ac:dyDescent="0.25">
      <c r="B32991" s="106"/>
      <c r="C32991" s="106"/>
      <c r="D32991" s="139"/>
      <c r="P32991" s="142"/>
      <c r="Q32991" s="142"/>
      <c r="R32991" s="142"/>
      <c r="S32991" s="139"/>
    </row>
    <row r="32992" spans="2:19" ht="15.75" customHeight="1" x14ac:dyDescent="0.25">
      <c r="B32992" s="106"/>
      <c r="C32992" s="106"/>
      <c r="D32992" s="139"/>
      <c r="P32992" s="142"/>
      <c r="Q32992" s="142"/>
      <c r="R32992" s="142"/>
      <c r="S32992" s="139"/>
    </row>
    <row r="32993" spans="2:19" ht="15.75" customHeight="1" x14ac:dyDescent="0.25">
      <c r="B32993" s="106"/>
      <c r="C32993" s="106"/>
      <c r="D32993" s="139"/>
      <c r="P32993" s="142"/>
      <c r="Q32993" s="142"/>
      <c r="R32993" s="142"/>
      <c r="S32993" s="139"/>
    </row>
    <row r="32994" spans="2:19" ht="15.75" customHeight="1" x14ac:dyDescent="0.25">
      <c r="B32994" s="106"/>
      <c r="C32994" s="106"/>
      <c r="D32994" s="139"/>
      <c r="P32994" s="142"/>
      <c r="Q32994" s="142"/>
      <c r="R32994" s="142"/>
      <c r="S32994" s="139"/>
    </row>
    <row r="32995" spans="2:19" ht="15.75" customHeight="1" x14ac:dyDescent="0.25">
      <c r="B32995" s="106"/>
      <c r="C32995" s="106"/>
      <c r="D32995" s="139"/>
      <c r="P32995" s="142"/>
      <c r="Q32995" s="142"/>
      <c r="R32995" s="142"/>
      <c r="S32995" s="139"/>
    </row>
    <row r="32996" spans="2:19" ht="15.75" customHeight="1" x14ac:dyDescent="0.25">
      <c r="B32996" s="106"/>
      <c r="C32996" s="106"/>
      <c r="D32996" s="139"/>
      <c r="P32996" s="142"/>
      <c r="Q32996" s="142"/>
      <c r="R32996" s="142"/>
      <c r="S32996" s="139"/>
    </row>
    <row r="32997" spans="2:19" ht="15.75" customHeight="1" x14ac:dyDescent="0.25">
      <c r="B32997" s="106"/>
      <c r="C32997" s="106"/>
      <c r="D32997" s="139"/>
      <c r="P32997" s="142"/>
      <c r="Q32997" s="142"/>
      <c r="R32997" s="142"/>
      <c r="S32997" s="139"/>
    </row>
    <row r="32998" spans="2:19" ht="15.75" customHeight="1" x14ac:dyDescent="0.25">
      <c r="B32998" s="106"/>
      <c r="C32998" s="106"/>
      <c r="D32998" s="139"/>
      <c r="P32998" s="142"/>
      <c r="Q32998" s="142"/>
      <c r="R32998" s="142"/>
      <c r="S32998" s="139"/>
    </row>
    <row r="32999" spans="2:19" ht="15.75" customHeight="1" x14ac:dyDescent="0.25">
      <c r="B32999" s="106"/>
      <c r="C32999" s="106"/>
      <c r="D32999" s="139"/>
      <c r="P32999" s="142"/>
      <c r="Q32999" s="142"/>
      <c r="R32999" s="142"/>
      <c r="S32999" s="139"/>
    </row>
    <row r="33000" spans="2:19" ht="15.75" customHeight="1" x14ac:dyDescent="0.25">
      <c r="B33000" s="106"/>
      <c r="C33000" s="106"/>
      <c r="D33000" s="139"/>
      <c r="P33000" s="142"/>
      <c r="Q33000" s="142"/>
      <c r="R33000" s="142"/>
      <c r="S33000" s="139"/>
    </row>
    <row r="33001" spans="2:19" ht="15.75" customHeight="1" x14ac:dyDescent="0.25">
      <c r="B33001" s="106"/>
      <c r="C33001" s="106"/>
      <c r="D33001" s="139"/>
      <c r="P33001" s="142"/>
      <c r="Q33001" s="142"/>
      <c r="R33001" s="142"/>
      <c r="S33001" s="139"/>
    </row>
    <row r="33002" spans="2:19" ht="15.75" customHeight="1" x14ac:dyDescent="0.25">
      <c r="B33002" s="106"/>
      <c r="C33002" s="106"/>
      <c r="D33002" s="139"/>
      <c r="P33002" s="142"/>
      <c r="Q33002" s="142"/>
      <c r="R33002" s="142"/>
      <c r="S33002" s="139"/>
    </row>
    <row r="33003" spans="2:19" ht="15.75" customHeight="1" x14ac:dyDescent="0.25">
      <c r="B33003" s="106"/>
      <c r="C33003" s="106"/>
      <c r="D33003" s="139"/>
      <c r="P33003" s="142"/>
      <c r="Q33003" s="142"/>
      <c r="R33003" s="142"/>
      <c r="S33003" s="139"/>
    </row>
    <row r="33004" spans="2:19" ht="15.75" customHeight="1" x14ac:dyDescent="0.25">
      <c r="B33004" s="106"/>
      <c r="C33004" s="106"/>
      <c r="D33004" s="139"/>
      <c r="P33004" s="142"/>
      <c r="Q33004" s="142"/>
      <c r="R33004" s="142"/>
      <c r="S33004" s="139"/>
    </row>
    <row r="33005" spans="2:19" ht="15.75" customHeight="1" x14ac:dyDescent="0.25">
      <c r="B33005" s="106"/>
      <c r="C33005" s="106"/>
      <c r="D33005" s="139"/>
      <c r="P33005" s="142"/>
      <c r="Q33005" s="142"/>
      <c r="R33005" s="142"/>
      <c r="S33005" s="139"/>
    </row>
    <row r="33006" spans="2:19" ht="15.75" customHeight="1" x14ac:dyDescent="0.25">
      <c r="B33006" s="106"/>
      <c r="C33006" s="106"/>
      <c r="D33006" s="139"/>
      <c r="P33006" s="142"/>
      <c r="Q33006" s="142"/>
      <c r="R33006" s="142"/>
      <c r="S33006" s="139"/>
    </row>
    <row r="33007" spans="2:19" ht="15.75" customHeight="1" x14ac:dyDescent="0.25">
      <c r="B33007" s="106"/>
      <c r="C33007" s="106"/>
      <c r="D33007" s="139"/>
      <c r="P33007" s="142"/>
      <c r="Q33007" s="142"/>
      <c r="R33007" s="142"/>
      <c r="S33007" s="139"/>
    </row>
    <row r="33008" spans="2:19" ht="15.75" customHeight="1" x14ac:dyDescent="0.25">
      <c r="B33008" s="106"/>
      <c r="C33008" s="106"/>
      <c r="D33008" s="139"/>
      <c r="P33008" s="142"/>
      <c r="Q33008" s="142"/>
      <c r="R33008" s="142"/>
      <c r="S33008" s="139"/>
    </row>
    <row r="33009" spans="2:19" ht="15.75" customHeight="1" x14ac:dyDescent="0.25">
      <c r="B33009" s="106"/>
      <c r="C33009" s="106"/>
      <c r="D33009" s="139"/>
      <c r="P33009" s="142"/>
      <c r="Q33009" s="142"/>
      <c r="R33009" s="142"/>
      <c r="S33009" s="139"/>
    </row>
    <row r="33010" spans="2:19" ht="15.75" customHeight="1" x14ac:dyDescent="0.25">
      <c r="B33010" s="106"/>
      <c r="C33010" s="106"/>
      <c r="D33010" s="139"/>
      <c r="P33010" s="142"/>
      <c r="Q33010" s="142"/>
      <c r="R33010" s="142"/>
      <c r="S33010" s="139"/>
    </row>
    <row r="33011" spans="2:19" ht="15.75" customHeight="1" x14ac:dyDescent="0.25">
      <c r="B33011" s="106"/>
      <c r="C33011" s="106"/>
      <c r="D33011" s="139"/>
      <c r="P33011" s="142"/>
      <c r="Q33011" s="142"/>
      <c r="R33011" s="142"/>
      <c r="S33011" s="139"/>
    </row>
    <row r="33012" spans="2:19" ht="15.75" customHeight="1" x14ac:dyDescent="0.25">
      <c r="B33012" s="106"/>
      <c r="C33012" s="106"/>
      <c r="D33012" s="139"/>
      <c r="P33012" s="142"/>
      <c r="Q33012" s="142"/>
      <c r="R33012" s="142"/>
      <c r="S33012" s="139"/>
    </row>
    <row r="33013" spans="2:19" ht="15.75" customHeight="1" x14ac:dyDescent="0.25">
      <c r="B33013" s="106"/>
      <c r="C33013" s="106"/>
      <c r="D33013" s="139"/>
      <c r="P33013" s="142"/>
      <c r="Q33013" s="142"/>
      <c r="R33013" s="142"/>
      <c r="S33013" s="139"/>
    </row>
    <row r="33014" spans="2:19" ht="15.75" customHeight="1" x14ac:dyDescent="0.25">
      <c r="B33014" s="106"/>
      <c r="C33014" s="106"/>
      <c r="D33014" s="139"/>
      <c r="P33014" s="142"/>
      <c r="Q33014" s="142"/>
      <c r="R33014" s="142"/>
      <c r="S33014" s="139"/>
    </row>
    <row r="33015" spans="2:19" ht="15.75" customHeight="1" x14ac:dyDescent="0.25">
      <c r="B33015" s="106"/>
      <c r="C33015" s="106"/>
      <c r="D33015" s="139"/>
      <c r="P33015" s="142"/>
      <c r="Q33015" s="142"/>
      <c r="R33015" s="142"/>
      <c r="S33015" s="139"/>
    </row>
    <row r="33016" spans="2:19" ht="15.75" customHeight="1" x14ac:dyDescent="0.25">
      <c r="B33016" s="106"/>
      <c r="C33016" s="106"/>
      <c r="D33016" s="139"/>
      <c r="P33016" s="142"/>
      <c r="Q33016" s="142"/>
      <c r="R33016" s="142"/>
      <c r="S33016" s="139"/>
    </row>
    <row r="33017" spans="2:19" ht="15.75" customHeight="1" x14ac:dyDescent="0.25">
      <c r="B33017" s="106"/>
      <c r="C33017" s="106"/>
      <c r="D33017" s="139"/>
      <c r="P33017" s="142"/>
      <c r="Q33017" s="142"/>
      <c r="R33017" s="142"/>
      <c r="S33017" s="139"/>
    </row>
    <row r="33018" spans="2:19" ht="15.75" customHeight="1" x14ac:dyDescent="0.25">
      <c r="B33018" s="106"/>
      <c r="C33018" s="106"/>
      <c r="D33018" s="139"/>
      <c r="P33018" s="142"/>
      <c r="Q33018" s="142"/>
      <c r="R33018" s="142"/>
      <c r="S33018" s="139"/>
    </row>
    <row r="33019" spans="2:19" ht="15.75" customHeight="1" x14ac:dyDescent="0.25">
      <c r="B33019" s="106"/>
      <c r="C33019" s="106"/>
      <c r="D33019" s="139"/>
      <c r="P33019" s="142"/>
      <c r="Q33019" s="142"/>
      <c r="R33019" s="142"/>
      <c r="S33019" s="139"/>
    </row>
    <row r="33020" spans="2:19" ht="15.75" customHeight="1" x14ac:dyDescent="0.25">
      <c r="B33020" s="106"/>
      <c r="C33020" s="106"/>
      <c r="D33020" s="139"/>
      <c r="P33020" s="142"/>
      <c r="Q33020" s="142"/>
      <c r="R33020" s="142"/>
      <c r="S33020" s="139"/>
    </row>
    <row r="33021" spans="2:19" ht="15.75" customHeight="1" x14ac:dyDescent="0.25">
      <c r="B33021" s="106"/>
      <c r="C33021" s="106"/>
      <c r="D33021" s="139"/>
      <c r="P33021" s="142"/>
      <c r="Q33021" s="142"/>
      <c r="R33021" s="142"/>
      <c r="S33021" s="139"/>
    </row>
    <row r="33022" spans="2:19" ht="15.75" customHeight="1" x14ac:dyDescent="0.25">
      <c r="B33022" s="106"/>
      <c r="C33022" s="106"/>
      <c r="D33022" s="139"/>
      <c r="P33022" s="142"/>
      <c r="Q33022" s="142"/>
      <c r="R33022" s="142"/>
      <c r="S33022" s="139"/>
    </row>
    <row r="33023" spans="2:19" ht="15.75" customHeight="1" x14ac:dyDescent="0.25">
      <c r="B33023" s="106"/>
      <c r="C33023" s="106"/>
      <c r="D33023" s="139"/>
      <c r="P33023" s="142"/>
      <c r="Q33023" s="142"/>
      <c r="R33023" s="142"/>
      <c r="S33023" s="139"/>
    </row>
    <row r="33024" spans="2:19" ht="15.75" customHeight="1" x14ac:dyDescent="0.25">
      <c r="B33024" s="106"/>
      <c r="C33024" s="106"/>
      <c r="D33024" s="139"/>
      <c r="P33024" s="142"/>
      <c r="Q33024" s="142"/>
      <c r="R33024" s="142"/>
      <c r="S33024" s="139"/>
    </row>
    <row r="33025" spans="2:19" ht="15.75" customHeight="1" x14ac:dyDescent="0.25">
      <c r="B33025" s="106"/>
      <c r="C33025" s="106"/>
      <c r="D33025" s="139"/>
      <c r="P33025" s="142"/>
      <c r="Q33025" s="142"/>
      <c r="R33025" s="142"/>
      <c r="S33025" s="139"/>
    </row>
    <row r="33026" spans="2:19" ht="15.75" customHeight="1" x14ac:dyDescent="0.25">
      <c r="B33026" s="106"/>
      <c r="C33026" s="106"/>
      <c r="D33026" s="139"/>
      <c r="P33026" s="142"/>
      <c r="Q33026" s="142"/>
      <c r="R33026" s="142"/>
      <c r="S33026" s="139"/>
    </row>
    <row r="33027" spans="2:19" ht="15.75" customHeight="1" x14ac:dyDescent="0.25">
      <c r="B33027" s="106"/>
      <c r="C33027" s="106"/>
      <c r="D33027" s="139"/>
      <c r="P33027" s="142"/>
      <c r="Q33027" s="142"/>
      <c r="R33027" s="142"/>
      <c r="S33027" s="139"/>
    </row>
    <row r="33028" spans="2:19" ht="15.75" customHeight="1" x14ac:dyDescent="0.25">
      <c r="B33028" s="106"/>
      <c r="C33028" s="106"/>
      <c r="D33028" s="139"/>
      <c r="P33028" s="142"/>
      <c r="Q33028" s="142"/>
      <c r="R33028" s="142"/>
      <c r="S33028" s="139"/>
    </row>
    <row r="33029" spans="2:19" ht="15.75" customHeight="1" x14ac:dyDescent="0.25">
      <c r="B33029" s="106"/>
      <c r="C33029" s="106"/>
      <c r="D33029" s="139"/>
      <c r="P33029" s="142"/>
      <c r="Q33029" s="142"/>
      <c r="R33029" s="142"/>
      <c r="S33029" s="139"/>
    </row>
    <row r="33030" spans="2:19" ht="15.75" customHeight="1" x14ac:dyDescent="0.25">
      <c r="B33030" s="106"/>
      <c r="C33030" s="106"/>
      <c r="D33030" s="139"/>
      <c r="P33030" s="142"/>
      <c r="Q33030" s="142"/>
      <c r="R33030" s="142"/>
      <c r="S33030" s="139"/>
    </row>
    <row r="33031" spans="2:19" ht="15.75" customHeight="1" x14ac:dyDescent="0.25">
      <c r="B33031" s="106"/>
      <c r="C33031" s="106"/>
      <c r="D33031" s="139"/>
      <c r="P33031" s="142"/>
      <c r="Q33031" s="142"/>
      <c r="R33031" s="142"/>
      <c r="S33031" s="139"/>
    </row>
    <row r="33032" spans="2:19" ht="15.75" customHeight="1" x14ac:dyDescent="0.25">
      <c r="B33032" s="106"/>
      <c r="C33032" s="106"/>
      <c r="D33032" s="139"/>
      <c r="P33032" s="142"/>
      <c r="Q33032" s="142"/>
      <c r="R33032" s="142"/>
      <c r="S33032" s="139"/>
    </row>
    <row r="33033" spans="2:19" ht="15.75" customHeight="1" x14ac:dyDescent="0.25">
      <c r="B33033" s="106"/>
      <c r="C33033" s="106"/>
      <c r="D33033" s="139"/>
      <c r="P33033" s="142"/>
      <c r="Q33033" s="142"/>
      <c r="R33033" s="142"/>
      <c r="S33033" s="139"/>
    </row>
    <row r="33034" spans="2:19" ht="15.75" customHeight="1" x14ac:dyDescent="0.25">
      <c r="B33034" s="106"/>
      <c r="C33034" s="106"/>
      <c r="D33034" s="139"/>
      <c r="P33034" s="142"/>
      <c r="Q33034" s="142"/>
      <c r="R33034" s="142"/>
      <c r="S33034" s="139"/>
    </row>
    <row r="33035" spans="2:19" ht="15.75" customHeight="1" x14ac:dyDescent="0.25">
      <c r="B33035" s="106"/>
      <c r="C33035" s="106"/>
      <c r="D33035" s="139"/>
      <c r="P33035" s="142"/>
      <c r="Q33035" s="142"/>
      <c r="R33035" s="142"/>
      <c r="S33035" s="139"/>
    </row>
    <row r="33036" spans="2:19" ht="15.75" customHeight="1" x14ac:dyDescent="0.25">
      <c r="B33036" s="106"/>
      <c r="C33036" s="106"/>
      <c r="D33036" s="139"/>
      <c r="P33036" s="142"/>
      <c r="Q33036" s="142"/>
      <c r="R33036" s="142"/>
      <c r="S33036" s="139"/>
    </row>
    <row r="33037" spans="2:19" ht="15.75" customHeight="1" x14ac:dyDescent="0.25">
      <c r="B33037" s="106"/>
      <c r="C33037" s="106"/>
      <c r="D33037" s="139"/>
      <c r="P33037" s="142"/>
      <c r="Q33037" s="142"/>
      <c r="R33037" s="142"/>
      <c r="S33037" s="139"/>
    </row>
    <row r="33038" spans="2:19" ht="15.75" customHeight="1" x14ac:dyDescent="0.25">
      <c r="B33038" s="106"/>
      <c r="C33038" s="106"/>
      <c r="D33038" s="139"/>
      <c r="P33038" s="142"/>
      <c r="Q33038" s="142"/>
      <c r="R33038" s="142"/>
      <c r="S33038" s="139"/>
    </row>
    <row r="33039" spans="2:19" ht="15.75" customHeight="1" x14ac:dyDescent="0.25">
      <c r="B33039" s="106"/>
      <c r="C33039" s="106"/>
      <c r="D33039" s="139"/>
      <c r="P33039" s="142"/>
      <c r="Q33039" s="142"/>
      <c r="R33039" s="142"/>
      <c r="S33039" s="139"/>
    </row>
    <row r="33040" spans="2:19" ht="15.75" customHeight="1" x14ac:dyDescent="0.25">
      <c r="B33040" s="106"/>
      <c r="C33040" s="106"/>
      <c r="D33040" s="139"/>
      <c r="P33040" s="142"/>
      <c r="Q33040" s="142"/>
      <c r="R33040" s="142"/>
      <c r="S33040" s="139"/>
    </row>
    <row r="33041" spans="2:19" ht="15.75" customHeight="1" x14ac:dyDescent="0.25">
      <c r="B33041" s="106"/>
      <c r="C33041" s="106"/>
      <c r="D33041" s="139"/>
      <c r="P33041" s="142"/>
      <c r="Q33041" s="142"/>
      <c r="R33041" s="142"/>
      <c r="S33041" s="139"/>
    </row>
    <row r="33042" spans="2:19" ht="15.75" customHeight="1" x14ac:dyDescent="0.25">
      <c r="B33042" s="106"/>
      <c r="C33042" s="106"/>
      <c r="D33042" s="139"/>
      <c r="P33042" s="142"/>
      <c r="Q33042" s="142"/>
      <c r="R33042" s="142"/>
      <c r="S33042" s="139"/>
    </row>
    <row r="33043" spans="2:19" ht="15.75" customHeight="1" x14ac:dyDescent="0.25">
      <c r="B33043" s="106"/>
      <c r="C33043" s="106"/>
      <c r="D33043" s="139"/>
      <c r="P33043" s="142"/>
      <c r="Q33043" s="142"/>
      <c r="R33043" s="142"/>
      <c r="S33043" s="139"/>
    </row>
    <row r="33044" spans="2:19" ht="15.75" customHeight="1" x14ac:dyDescent="0.25">
      <c r="B33044" s="106"/>
      <c r="C33044" s="106"/>
      <c r="D33044" s="139"/>
      <c r="P33044" s="142"/>
      <c r="Q33044" s="142"/>
      <c r="R33044" s="142"/>
      <c r="S33044" s="139"/>
    </row>
    <row r="33045" spans="2:19" ht="15.75" customHeight="1" x14ac:dyDescent="0.25">
      <c r="B33045" s="106"/>
      <c r="C33045" s="106"/>
      <c r="D33045" s="139"/>
      <c r="P33045" s="142"/>
      <c r="Q33045" s="142"/>
      <c r="R33045" s="142"/>
      <c r="S33045" s="139"/>
    </row>
    <row r="33046" spans="2:19" ht="15.75" customHeight="1" x14ac:dyDescent="0.25">
      <c r="B33046" s="106"/>
      <c r="C33046" s="106"/>
      <c r="D33046" s="139"/>
      <c r="P33046" s="142"/>
      <c r="Q33046" s="142"/>
      <c r="R33046" s="142"/>
      <c r="S33046" s="139"/>
    </row>
    <row r="33047" spans="2:19" ht="15.75" customHeight="1" x14ac:dyDescent="0.25">
      <c r="B33047" s="106"/>
      <c r="C33047" s="106"/>
      <c r="D33047" s="139"/>
      <c r="P33047" s="142"/>
      <c r="Q33047" s="142"/>
      <c r="R33047" s="142"/>
      <c r="S33047" s="139"/>
    </row>
    <row r="33048" spans="2:19" ht="15.75" customHeight="1" x14ac:dyDescent="0.25">
      <c r="B33048" s="106"/>
      <c r="C33048" s="106"/>
      <c r="D33048" s="139"/>
      <c r="P33048" s="142"/>
      <c r="Q33048" s="142"/>
      <c r="R33048" s="142"/>
      <c r="S33048" s="139"/>
    </row>
    <row r="33049" spans="2:19" ht="15.75" customHeight="1" x14ac:dyDescent="0.25">
      <c r="B33049" s="106"/>
      <c r="C33049" s="106"/>
      <c r="D33049" s="139"/>
      <c r="P33049" s="142"/>
      <c r="Q33049" s="142"/>
      <c r="R33049" s="142"/>
      <c r="S33049" s="139"/>
    </row>
    <row r="33050" spans="2:19" ht="15.75" customHeight="1" x14ac:dyDescent="0.25">
      <c r="B33050" s="106"/>
      <c r="C33050" s="106"/>
      <c r="D33050" s="139"/>
      <c r="P33050" s="142"/>
      <c r="Q33050" s="142"/>
      <c r="R33050" s="142"/>
      <c r="S33050" s="139"/>
    </row>
    <row r="33051" spans="2:19" ht="15.75" customHeight="1" x14ac:dyDescent="0.25">
      <c r="B33051" s="106"/>
      <c r="C33051" s="106"/>
      <c r="D33051" s="139"/>
      <c r="P33051" s="142"/>
      <c r="Q33051" s="142"/>
      <c r="R33051" s="142"/>
      <c r="S33051" s="139"/>
    </row>
    <row r="33052" spans="2:19" ht="15.75" customHeight="1" x14ac:dyDescent="0.25">
      <c r="B33052" s="106"/>
      <c r="C33052" s="106"/>
      <c r="D33052" s="139"/>
      <c r="P33052" s="142"/>
      <c r="Q33052" s="142"/>
      <c r="R33052" s="142"/>
      <c r="S33052" s="139"/>
    </row>
    <row r="33053" spans="2:19" ht="15.75" customHeight="1" x14ac:dyDescent="0.25">
      <c r="B33053" s="106"/>
      <c r="C33053" s="106"/>
      <c r="D33053" s="139"/>
      <c r="P33053" s="142"/>
      <c r="Q33053" s="142"/>
      <c r="R33053" s="142"/>
      <c r="S33053" s="139"/>
    </row>
    <row r="33054" spans="2:19" ht="15.75" customHeight="1" x14ac:dyDescent="0.25">
      <c r="B33054" s="106"/>
      <c r="C33054" s="106"/>
      <c r="D33054" s="139"/>
      <c r="P33054" s="142"/>
      <c r="Q33054" s="142"/>
      <c r="R33054" s="142"/>
      <c r="S33054" s="139"/>
    </row>
    <row r="33055" spans="2:19" ht="15.75" customHeight="1" x14ac:dyDescent="0.25">
      <c r="B33055" s="106"/>
      <c r="C33055" s="106"/>
      <c r="D33055" s="139"/>
      <c r="P33055" s="142"/>
      <c r="Q33055" s="142"/>
      <c r="R33055" s="142"/>
      <c r="S33055" s="139"/>
    </row>
    <row r="33056" spans="2:19" ht="15.75" customHeight="1" x14ac:dyDescent="0.25">
      <c r="B33056" s="106"/>
      <c r="C33056" s="106"/>
      <c r="D33056" s="139"/>
      <c r="P33056" s="142"/>
      <c r="Q33056" s="142"/>
      <c r="R33056" s="142"/>
      <c r="S33056" s="139"/>
    </row>
    <row r="33057" spans="2:19" ht="15.75" customHeight="1" x14ac:dyDescent="0.25">
      <c r="B33057" s="106"/>
      <c r="C33057" s="106"/>
      <c r="D33057" s="139"/>
      <c r="P33057" s="142"/>
      <c r="Q33057" s="142"/>
      <c r="R33057" s="142"/>
      <c r="S33057" s="139"/>
    </row>
    <row r="33058" spans="2:19" ht="15.75" customHeight="1" x14ac:dyDescent="0.25">
      <c r="B33058" s="106"/>
      <c r="C33058" s="106"/>
      <c r="D33058" s="139"/>
      <c r="P33058" s="142"/>
      <c r="Q33058" s="142"/>
      <c r="R33058" s="142"/>
      <c r="S33058" s="139"/>
    </row>
    <row r="33059" spans="2:19" ht="15.75" customHeight="1" x14ac:dyDescent="0.25">
      <c r="B33059" s="106"/>
      <c r="C33059" s="106"/>
      <c r="D33059" s="139"/>
      <c r="P33059" s="142"/>
      <c r="Q33059" s="142"/>
      <c r="R33059" s="142"/>
      <c r="S33059" s="139"/>
    </row>
    <row r="33060" spans="2:19" ht="15.75" customHeight="1" x14ac:dyDescent="0.25">
      <c r="B33060" s="106"/>
      <c r="C33060" s="106"/>
      <c r="D33060" s="139"/>
      <c r="P33060" s="142"/>
      <c r="Q33060" s="142"/>
      <c r="R33060" s="142"/>
      <c r="S33060" s="139"/>
    </row>
    <row r="33061" spans="2:19" ht="15.75" customHeight="1" x14ac:dyDescent="0.25">
      <c r="B33061" s="106"/>
      <c r="C33061" s="106"/>
      <c r="D33061" s="139"/>
      <c r="P33061" s="142"/>
      <c r="Q33061" s="142"/>
      <c r="R33061" s="142"/>
      <c r="S33061" s="139"/>
    </row>
    <row r="33062" spans="2:19" ht="15.75" customHeight="1" x14ac:dyDescent="0.25">
      <c r="B33062" s="106"/>
      <c r="C33062" s="106"/>
      <c r="D33062" s="139"/>
      <c r="P33062" s="142"/>
      <c r="Q33062" s="142"/>
      <c r="R33062" s="142"/>
      <c r="S33062" s="139"/>
    </row>
    <row r="33063" spans="2:19" ht="15.75" customHeight="1" x14ac:dyDescent="0.25">
      <c r="B33063" s="106"/>
      <c r="C33063" s="106"/>
      <c r="D33063" s="139"/>
      <c r="P33063" s="142"/>
      <c r="Q33063" s="142"/>
      <c r="R33063" s="142"/>
      <c r="S33063" s="139"/>
    </row>
    <row r="33064" spans="2:19" ht="15.75" customHeight="1" x14ac:dyDescent="0.25">
      <c r="B33064" s="106"/>
      <c r="C33064" s="106"/>
      <c r="D33064" s="139"/>
      <c r="P33064" s="142"/>
      <c r="Q33064" s="142"/>
      <c r="R33064" s="142"/>
      <c r="S33064" s="139"/>
    </row>
    <row r="33065" spans="2:19" ht="15.75" customHeight="1" x14ac:dyDescent="0.25">
      <c r="B33065" s="106"/>
      <c r="C33065" s="106"/>
      <c r="D33065" s="139"/>
      <c r="P33065" s="142"/>
      <c r="Q33065" s="142"/>
      <c r="R33065" s="142"/>
      <c r="S33065" s="139"/>
    </row>
    <row r="33066" spans="2:19" ht="15.75" customHeight="1" x14ac:dyDescent="0.25">
      <c r="B33066" s="106"/>
      <c r="C33066" s="106"/>
      <c r="D33066" s="139"/>
      <c r="P33066" s="142"/>
      <c r="Q33066" s="142"/>
      <c r="R33066" s="142"/>
      <c r="S33066" s="139"/>
    </row>
    <row r="33067" spans="2:19" ht="15.75" customHeight="1" x14ac:dyDescent="0.25">
      <c r="B33067" s="106"/>
      <c r="C33067" s="106"/>
      <c r="D33067" s="139"/>
      <c r="P33067" s="142"/>
      <c r="Q33067" s="142"/>
      <c r="R33067" s="142"/>
      <c r="S33067" s="139"/>
    </row>
    <row r="33068" spans="2:19" ht="15.75" customHeight="1" x14ac:dyDescent="0.25">
      <c r="B33068" s="106"/>
      <c r="C33068" s="106"/>
      <c r="D33068" s="139"/>
      <c r="P33068" s="142"/>
      <c r="Q33068" s="142"/>
      <c r="R33068" s="142"/>
      <c r="S33068" s="139"/>
    </row>
    <row r="33069" spans="2:19" ht="15.75" customHeight="1" x14ac:dyDescent="0.25">
      <c r="B33069" s="106"/>
      <c r="C33069" s="106"/>
      <c r="D33069" s="139"/>
      <c r="P33069" s="142"/>
      <c r="Q33069" s="142"/>
      <c r="R33069" s="142"/>
      <c r="S33069" s="139"/>
    </row>
    <row r="33070" spans="2:19" ht="15.75" customHeight="1" x14ac:dyDescent="0.25">
      <c r="B33070" s="106"/>
      <c r="C33070" s="106"/>
      <c r="D33070" s="139"/>
      <c r="P33070" s="142"/>
      <c r="Q33070" s="142"/>
      <c r="R33070" s="142"/>
      <c r="S33070" s="139"/>
    </row>
    <row r="33071" spans="2:19" ht="15.75" customHeight="1" x14ac:dyDescent="0.25">
      <c r="B33071" s="106"/>
      <c r="C33071" s="106"/>
      <c r="D33071" s="139"/>
      <c r="P33071" s="142"/>
      <c r="Q33071" s="142"/>
      <c r="R33071" s="142"/>
      <c r="S33071" s="139"/>
    </row>
    <row r="33072" spans="2:19" ht="15.75" customHeight="1" x14ac:dyDescent="0.25">
      <c r="B33072" s="106"/>
      <c r="C33072" s="106"/>
      <c r="D33072" s="139"/>
      <c r="P33072" s="142"/>
      <c r="Q33072" s="142"/>
      <c r="R33072" s="142"/>
      <c r="S33072" s="139"/>
    </row>
    <row r="33073" spans="2:19" ht="15.75" customHeight="1" x14ac:dyDescent="0.25">
      <c r="B33073" s="106"/>
      <c r="C33073" s="106"/>
      <c r="D33073" s="139"/>
      <c r="P33073" s="142"/>
      <c r="Q33073" s="142"/>
      <c r="R33073" s="142"/>
      <c r="S33073" s="139"/>
    </row>
    <row r="33074" spans="2:19" ht="15.75" customHeight="1" x14ac:dyDescent="0.25">
      <c r="B33074" s="106"/>
      <c r="C33074" s="106"/>
      <c r="D33074" s="139"/>
      <c r="P33074" s="142"/>
      <c r="Q33074" s="142"/>
      <c r="R33074" s="142"/>
      <c r="S33074" s="139"/>
    </row>
    <row r="33075" spans="2:19" ht="15.75" customHeight="1" x14ac:dyDescent="0.25">
      <c r="B33075" s="106"/>
      <c r="C33075" s="106"/>
      <c r="D33075" s="139"/>
      <c r="P33075" s="142"/>
      <c r="Q33075" s="142"/>
      <c r="R33075" s="142"/>
      <c r="S33075" s="139"/>
    </row>
    <row r="33076" spans="2:19" ht="15.75" customHeight="1" x14ac:dyDescent="0.25">
      <c r="B33076" s="106"/>
      <c r="C33076" s="106"/>
      <c r="D33076" s="139"/>
      <c r="P33076" s="142"/>
      <c r="Q33076" s="142"/>
      <c r="R33076" s="142"/>
      <c r="S33076" s="139"/>
    </row>
    <row r="33077" spans="2:19" ht="15.75" customHeight="1" x14ac:dyDescent="0.25">
      <c r="B33077" s="106"/>
      <c r="C33077" s="106"/>
      <c r="D33077" s="139"/>
      <c r="P33077" s="142"/>
      <c r="Q33077" s="142"/>
      <c r="R33077" s="142"/>
      <c r="S33077" s="139"/>
    </row>
    <row r="33078" spans="2:19" ht="15.75" customHeight="1" x14ac:dyDescent="0.25">
      <c r="B33078" s="106"/>
      <c r="C33078" s="106"/>
      <c r="D33078" s="139"/>
      <c r="P33078" s="142"/>
      <c r="Q33078" s="142"/>
      <c r="R33078" s="142"/>
      <c r="S33078" s="139"/>
    </row>
    <row r="33079" spans="2:19" ht="15.75" customHeight="1" x14ac:dyDescent="0.25">
      <c r="B33079" s="106"/>
      <c r="C33079" s="106"/>
      <c r="D33079" s="139"/>
      <c r="P33079" s="142"/>
      <c r="Q33079" s="142"/>
      <c r="R33079" s="142"/>
      <c r="S33079" s="139"/>
    </row>
    <row r="33080" spans="2:19" ht="15.75" customHeight="1" x14ac:dyDescent="0.25">
      <c r="B33080" s="106"/>
      <c r="C33080" s="106"/>
      <c r="D33080" s="139"/>
      <c r="P33080" s="142"/>
      <c r="Q33080" s="142"/>
      <c r="R33080" s="142"/>
      <c r="S33080" s="139"/>
    </row>
    <row r="33081" spans="2:19" ht="15.75" customHeight="1" x14ac:dyDescent="0.25">
      <c r="B33081" s="106"/>
      <c r="C33081" s="106"/>
      <c r="D33081" s="139"/>
      <c r="P33081" s="142"/>
      <c r="Q33081" s="142"/>
      <c r="R33081" s="142"/>
      <c r="S33081" s="139"/>
    </row>
    <row r="33082" spans="2:19" ht="15.75" customHeight="1" x14ac:dyDescent="0.25">
      <c r="B33082" s="106"/>
      <c r="C33082" s="106"/>
      <c r="D33082" s="139"/>
      <c r="P33082" s="142"/>
      <c r="Q33082" s="142"/>
      <c r="R33082" s="142"/>
      <c r="S33082" s="139"/>
    </row>
    <row r="33083" spans="2:19" ht="15.75" customHeight="1" x14ac:dyDescent="0.25">
      <c r="B33083" s="106"/>
      <c r="C33083" s="106"/>
      <c r="D33083" s="139"/>
      <c r="P33083" s="142"/>
      <c r="Q33083" s="142"/>
      <c r="R33083" s="142"/>
      <c r="S33083" s="139"/>
    </row>
    <row r="33084" spans="2:19" ht="15.75" customHeight="1" x14ac:dyDescent="0.25">
      <c r="B33084" s="106"/>
      <c r="C33084" s="106"/>
      <c r="D33084" s="139"/>
      <c r="P33084" s="142"/>
      <c r="Q33084" s="142"/>
      <c r="R33084" s="142"/>
      <c r="S33084" s="139"/>
    </row>
    <row r="33085" spans="2:19" ht="15.75" customHeight="1" x14ac:dyDescent="0.25">
      <c r="B33085" s="106"/>
      <c r="C33085" s="106"/>
      <c r="D33085" s="139"/>
      <c r="P33085" s="142"/>
      <c r="Q33085" s="142"/>
      <c r="R33085" s="142"/>
      <c r="S33085" s="139"/>
    </row>
    <row r="33086" spans="2:19" ht="15.75" customHeight="1" x14ac:dyDescent="0.25">
      <c r="B33086" s="106"/>
      <c r="C33086" s="106"/>
      <c r="D33086" s="139"/>
      <c r="P33086" s="142"/>
      <c r="Q33086" s="142"/>
      <c r="R33086" s="142"/>
      <c r="S33086" s="139"/>
    </row>
    <row r="33087" spans="2:19" ht="15.75" customHeight="1" x14ac:dyDescent="0.25">
      <c r="B33087" s="106"/>
      <c r="C33087" s="106"/>
      <c r="D33087" s="139"/>
      <c r="P33087" s="142"/>
      <c r="Q33087" s="142"/>
      <c r="R33087" s="142"/>
      <c r="S33087" s="139"/>
    </row>
    <row r="33088" spans="2:19" ht="15.75" customHeight="1" x14ac:dyDescent="0.25">
      <c r="B33088" s="106"/>
      <c r="C33088" s="106"/>
      <c r="D33088" s="139"/>
      <c r="P33088" s="142"/>
      <c r="Q33088" s="142"/>
      <c r="R33088" s="142"/>
      <c r="S33088" s="139"/>
    </row>
    <row r="33089" spans="2:19" ht="15.75" customHeight="1" x14ac:dyDescent="0.25">
      <c r="B33089" s="106"/>
      <c r="C33089" s="106"/>
      <c r="D33089" s="139"/>
      <c r="P33089" s="142"/>
      <c r="Q33089" s="142"/>
      <c r="R33089" s="142"/>
      <c r="S33089" s="139"/>
    </row>
    <row r="33090" spans="2:19" ht="15.75" customHeight="1" x14ac:dyDescent="0.25">
      <c r="B33090" s="106"/>
      <c r="C33090" s="106"/>
      <c r="D33090" s="139"/>
      <c r="P33090" s="142"/>
      <c r="Q33090" s="142"/>
      <c r="R33090" s="142"/>
      <c r="S33090" s="139"/>
    </row>
    <row r="33091" spans="2:19" ht="15.75" customHeight="1" x14ac:dyDescent="0.25">
      <c r="B33091" s="106"/>
      <c r="C33091" s="106"/>
      <c r="D33091" s="139"/>
      <c r="P33091" s="142"/>
      <c r="Q33091" s="142"/>
      <c r="R33091" s="142"/>
      <c r="S33091" s="139"/>
    </row>
    <row r="33092" spans="2:19" ht="15.75" customHeight="1" x14ac:dyDescent="0.25">
      <c r="B33092" s="106"/>
      <c r="C33092" s="106"/>
      <c r="D33092" s="139"/>
      <c r="P33092" s="142"/>
      <c r="Q33092" s="142"/>
      <c r="R33092" s="142"/>
      <c r="S33092" s="139"/>
    </row>
    <row r="33093" spans="2:19" ht="15.75" customHeight="1" x14ac:dyDescent="0.25">
      <c r="B33093" s="106"/>
      <c r="C33093" s="106"/>
      <c r="D33093" s="139"/>
      <c r="P33093" s="142"/>
      <c r="Q33093" s="142"/>
      <c r="R33093" s="142"/>
      <c r="S33093" s="139"/>
    </row>
    <row r="33094" spans="2:19" ht="15.75" customHeight="1" x14ac:dyDescent="0.25">
      <c r="B33094" s="106"/>
      <c r="C33094" s="106"/>
      <c r="D33094" s="139"/>
      <c r="P33094" s="142"/>
      <c r="Q33094" s="142"/>
      <c r="R33094" s="142"/>
      <c r="S33094" s="139"/>
    </row>
    <row r="33095" spans="2:19" ht="15.75" customHeight="1" x14ac:dyDescent="0.25">
      <c r="B33095" s="106"/>
      <c r="C33095" s="106"/>
      <c r="D33095" s="139"/>
      <c r="P33095" s="142"/>
      <c r="Q33095" s="142"/>
      <c r="R33095" s="142"/>
      <c r="S33095" s="139"/>
    </row>
    <row r="33096" spans="2:19" ht="15.75" customHeight="1" x14ac:dyDescent="0.25">
      <c r="B33096" s="106"/>
      <c r="C33096" s="106"/>
      <c r="D33096" s="139"/>
      <c r="P33096" s="142"/>
      <c r="Q33096" s="142"/>
      <c r="R33096" s="142"/>
      <c r="S33096" s="139"/>
    </row>
    <row r="33097" spans="2:19" ht="15.75" customHeight="1" x14ac:dyDescent="0.25">
      <c r="B33097" s="106"/>
      <c r="C33097" s="106"/>
      <c r="D33097" s="139"/>
      <c r="P33097" s="142"/>
      <c r="Q33097" s="142"/>
      <c r="R33097" s="142"/>
      <c r="S33097" s="139"/>
    </row>
    <row r="33098" spans="2:19" ht="15.75" customHeight="1" x14ac:dyDescent="0.25">
      <c r="B33098" s="106"/>
      <c r="C33098" s="106"/>
      <c r="D33098" s="139"/>
      <c r="P33098" s="142"/>
      <c r="Q33098" s="142"/>
      <c r="R33098" s="142"/>
      <c r="S33098" s="139"/>
    </row>
    <row r="33099" spans="2:19" ht="15.75" customHeight="1" x14ac:dyDescent="0.25">
      <c r="B33099" s="106"/>
      <c r="C33099" s="106"/>
      <c r="D33099" s="139"/>
      <c r="P33099" s="142"/>
      <c r="Q33099" s="142"/>
      <c r="R33099" s="142"/>
      <c r="S33099" s="139"/>
    </row>
    <row r="33100" spans="2:19" ht="15.75" customHeight="1" x14ac:dyDescent="0.25">
      <c r="B33100" s="106"/>
      <c r="C33100" s="106"/>
      <c r="D33100" s="139"/>
      <c r="P33100" s="142"/>
      <c r="Q33100" s="142"/>
      <c r="R33100" s="142"/>
      <c r="S33100" s="139"/>
    </row>
    <row r="33101" spans="2:19" ht="15.75" customHeight="1" x14ac:dyDescent="0.25">
      <c r="B33101" s="106"/>
      <c r="C33101" s="106"/>
      <c r="D33101" s="139"/>
      <c r="P33101" s="142"/>
      <c r="Q33101" s="142"/>
      <c r="R33101" s="142"/>
      <c r="S33101" s="139"/>
    </row>
    <row r="33102" spans="2:19" ht="15.75" customHeight="1" x14ac:dyDescent="0.25">
      <c r="B33102" s="106"/>
      <c r="C33102" s="106"/>
      <c r="D33102" s="139"/>
      <c r="P33102" s="142"/>
      <c r="Q33102" s="142"/>
      <c r="R33102" s="142"/>
      <c r="S33102" s="139"/>
    </row>
    <row r="33103" spans="2:19" ht="15.75" customHeight="1" x14ac:dyDescent="0.25">
      <c r="B33103" s="106"/>
      <c r="C33103" s="106"/>
      <c r="D33103" s="139"/>
      <c r="P33103" s="142"/>
      <c r="Q33103" s="142"/>
      <c r="R33103" s="142"/>
      <c r="S33103" s="139"/>
    </row>
    <row r="33104" spans="2:19" ht="15.75" customHeight="1" x14ac:dyDescent="0.25">
      <c r="B33104" s="106"/>
      <c r="C33104" s="106"/>
      <c r="D33104" s="139"/>
      <c r="P33104" s="142"/>
      <c r="Q33104" s="142"/>
      <c r="R33104" s="142"/>
      <c r="S33104" s="139"/>
    </row>
    <row r="33105" spans="2:19" ht="15.75" customHeight="1" x14ac:dyDescent="0.25">
      <c r="B33105" s="106"/>
      <c r="C33105" s="106"/>
      <c r="D33105" s="139"/>
      <c r="P33105" s="142"/>
      <c r="Q33105" s="142"/>
      <c r="R33105" s="142"/>
      <c r="S33105" s="139"/>
    </row>
    <row r="33106" spans="2:19" ht="15.75" customHeight="1" x14ac:dyDescent="0.25">
      <c r="B33106" s="106"/>
      <c r="C33106" s="106"/>
      <c r="D33106" s="139"/>
      <c r="P33106" s="142"/>
      <c r="Q33106" s="142"/>
      <c r="R33106" s="142"/>
      <c r="S33106" s="139"/>
    </row>
    <row r="33107" spans="2:19" ht="15.75" customHeight="1" x14ac:dyDescent="0.25">
      <c r="B33107" s="106"/>
      <c r="C33107" s="106"/>
      <c r="D33107" s="139"/>
      <c r="P33107" s="142"/>
      <c r="Q33107" s="142"/>
      <c r="R33107" s="142"/>
      <c r="S33107" s="139"/>
    </row>
    <row r="33108" spans="2:19" ht="15.75" customHeight="1" x14ac:dyDescent="0.25">
      <c r="B33108" s="106"/>
      <c r="C33108" s="106"/>
      <c r="D33108" s="139"/>
      <c r="P33108" s="142"/>
      <c r="Q33108" s="142"/>
      <c r="R33108" s="142"/>
      <c r="S33108" s="139"/>
    </row>
    <row r="33109" spans="2:19" ht="15.75" customHeight="1" x14ac:dyDescent="0.25">
      <c r="B33109" s="106"/>
      <c r="C33109" s="106"/>
      <c r="D33109" s="139"/>
      <c r="P33109" s="142"/>
      <c r="Q33109" s="142"/>
      <c r="R33109" s="142"/>
      <c r="S33109" s="139"/>
    </row>
    <row r="33110" spans="2:19" ht="15.75" customHeight="1" x14ac:dyDescent="0.25">
      <c r="B33110" s="106"/>
      <c r="C33110" s="106"/>
      <c r="D33110" s="139"/>
      <c r="P33110" s="142"/>
      <c r="Q33110" s="142"/>
      <c r="R33110" s="142"/>
      <c r="S33110" s="139"/>
    </row>
    <row r="33111" spans="2:19" ht="15.75" customHeight="1" x14ac:dyDescent="0.25">
      <c r="B33111" s="106"/>
      <c r="C33111" s="106"/>
      <c r="D33111" s="139"/>
      <c r="P33111" s="142"/>
      <c r="Q33111" s="142"/>
      <c r="R33111" s="142"/>
      <c r="S33111" s="139"/>
    </row>
    <row r="33112" spans="2:19" ht="15.75" customHeight="1" x14ac:dyDescent="0.25">
      <c r="B33112" s="106"/>
      <c r="C33112" s="106"/>
      <c r="D33112" s="139"/>
      <c r="P33112" s="142"/>
      <c r="Q33112" s="142"/>
      <c r="R33112" s="142"/>
      <c r="S33112" s="139"/>
    </row>
    <row r="33113" spans="2:19" ht="15.75" customHeight="1" x14ac:dyDescent="0.25">
      <c r="B33113" s="106"/>
      <c r="C33113" s="106"/>
      <c r="D33113" s="139"/>
      <c r="P33113" s="142"/>
      <c r="Q33113" s="142"/>
      <c r="R33113" s="142"/>
      <c r="S33113" s="139"/>
    </row>
    <row r="33114" spans="2:19" ht="15.75" customHeight="1" x14ac:dyDescent="0.25">
      <c r="B33114" s="106"/>
      <c r="C33114" s="106"/>
      <c r="D33114" s="139"/>
      <c r="P33114" s="142"/>
      <c r="Q33114" s="142"/>
      <c r="R33114" s="142"/>
      <c r="S33114" s="139"/>
    </row>
    <row r="33115" spans="2:19" ht="15.75" customHeight="1" x14ac:dyDescent="0.25">
      <c r="B33115" s="106"/>
      <c r="C33115" s="106"/>
      <c r="D33115" s="139"/>
      <c r="P33115" s="142"/>
      <c r="Q33115" s="142"/>
      <c r="R33115" s="142"/>
      <c r="S33115" s="139"/>
    </row>
    <row r="33116" spans="2:19" ht="15.75" customHeight="1" x14ac:dyDescent="0.25">
      <c r="B33116" s="106"/>
      <c r="C33116" s="106"/>
      <c r="D33116" s="139"/>
      <c r="P33116" s="142"/>
      <c r="Q33116" s="142"/>
      <c r="R33116" s="142"/>
      <c r="S33116" s="139"/>
    </row>
    <row r="33117" spans="2:19" ht="15.75" customHeight="1" x14ac:dyDescent="0.25">
      <c r="B33117" s="106"/>
      <c r="C33117" s="106"/>
      <c r="D33117" s="139"/>
      <c r="P33117" s="142"/>
      <c r="Q33117" s="142"/>
      <c r="R33117" s="142"/>
      <c r="S33117" s="139"/>
    </row>
    <row r="33118" spans="2:19" ht="15.75" customHeight="1" x14ac:dyDescent="0.25">
      <c r="B33118" s="106"/>
      <c r="C33118" s="106"/>
      <c r="D33118" s="139"/>
      <c r="P33118" s="142"/>
      <c r="Q33118" s="142"/>
      <c r="R33118" s="142"/>
      <c r="S33118" s="139"/>
    </row>
    <row r="33119" spans="2:19" ht="15.75" customHeight="1" x14ac:dyDescent="0.25">
      <c r="B33119" s="106"/>
      <c r="C33119" s="106"/>
      <c r="D33119" s="139"/>
      <c r="P33119" s="142"/>
      <c r="Q33119" s="142"/>
      <c r="R33119" s="142"/>
      <c r="S33119" s="139"/>
    </row>
    <row r="33120" spans="2:19" ht="15.75" customHeight="1" x14ac:dyDescent="0.25">
      <c r="B33120" s="106"/>
      <c r="C33120" s="106"/>
      <c r="D33120" s="139"/>
      <c r="P33120" s="142"/>
      <c r="Q33120" s="142"/>
      <c r="R33120" s="142"/>
      <c r="S33120" s="139"/>
    </row>
    <row r="33121" spans="2:19" ht="15.75" customHeight="1" x14ac:dyDescent="0.25">
      <c r="B33121" s="106"/>
      <c r="C33121" s="106"/>
      <c r="D33121" s="139"/>
      <c r="P33121" s="142"/>
      <c r="Q33121" s="142"/>
      <c r="R33121" s="142"/>
      <c r="S33121" s="139"/>
    </row>
    <row r="33122" spans="2:19" ht="15.75" customHeight="1" x14ac:dyDescent="0.25">
      <c r="B33122" s="106"/>
      <c r="C33122" s="106"/>
      <c r="D33122" s="139"/>
      <c r="P33122" s="142"/>
      <c r="Q33122" s="142"/>
      <c r="R33122" s="142"/>
      <c r="S33122" s="139"/>
    </row>
    <row r="33123" spans="2:19" ht="15.75" customHeight="1" x14ac:dyDescent="0.25">
      <c r="B33123" s="106"/>
      <c r="C33123" s="106"/>
      <c r="D33123" s="139"/>
      <c r="P33123" s="142"/>
      <c r="Q33123" s="142"/>
      <c r="R33123" s="142"/>
      <c r="S33123" s="139"/>
    </row>
    <row r="33124" spans="2:19" ht="15.75" customHeight="1" x14ac:dyDescent="0.25">
      <c r="B33124" s="106"/>
      <c r="C33124" s="106"/>
      <c r="D33124" s="139"/>
      <c r="P33124" s="142"/>
      <c r="Q33124" s="142"/>
      <c r="R33124" s="142"/>
      <c r="S33124" s="139"/>
    </row>
    <row r="33125" spans="2:19" ht="15.75" customHeight="1" x14ac:dyDescent="0.25">
      <c r="B33125" s="106"/>
      <c r="C33125" s="106"/>
      <c r="D33125" s="139"/>
      <c r="P33125" s="142"/>
      <c r="Q33125" s="142"/>
      <c r="R33125" s="142"/>
      <c r="S33125" s="139"/>
    </row>
    <row r="33126" spans="2:19" ht="15.75" customHeight="1" x14ac:dyDescent="0.25">
      <c r="B33126" s="106"/>
      <c r="C33126" s="106"/>
      <c r="D33126" s="139"/>
      <c r="P33126" s="142"/>
      <c r="Q33126" s="142"/>
      <c r="R33126" s="142"/>
      <c r="S33126" s="139"/>
    </row>
    <row r="33127" spans="2:19" ht="15.75" customHeight="1" x14ac:dyDescent="0.25">
      <c r="B33127" s="106"/>
      <c r="C33127" s="106"/>
      <c r="D33127" s="139"/>
      <c r="P33127" s="142"/>
      <c r="Q33127" s="142"/>
      <c r="R33127" s="142"/>
      <c r="S33127" s="139"/>
    </row>
    <row r="33128" spans="2:19" ht="15.75" customHeight="1" x14ac:dyDescent="0.25">
      <c r="B33128" s="106"/>
      <c r="C33128" s="106"/>
      <c r="D33128" s="139"/>
      <c r="P33128" s="142"/>
      <c r="Q33128" s="142"/>
      <c r="R33128" s="142"/>
      <c r="S33128" s="139"/>
    </row>
    <row r="33129" spans="2:19" ht="15.75" customHeight="1" x14ac:dyDescent="0.25">
      <c r="B33129" s="106"/>
      <c r="C33129" s="106"/>
      <c r="D33129" s="139"/>
      <c r="P33129" s="142"/>
      <c r="Q33129" s="142"/>
      <c r="R33129" s="142"/>
      <c r="S33129" s="139"/>
    </row>
    <row r="33130" spans="2:19" ht="15.75" customHeight="1" x14ac:dyDescent="0.25">
      <c r="B33130" s="106"/>
      <c r="C33130" s="106"/>
      <c r="D33130" s="139"/>
      <c r="P33130" s="142"/>
      <c r="Q33130" s="142"/>
      <c r="R33130" s="142"/>
      <c r="S33130" s="139"/>
    </row>
    <row r="33131" spans="2:19" ht="15.75" customHeight="1" x14ac:dyDescent="0.25">
      <c r="B33131" s="106"/>
      <c r="C33131" s="106"/>
      <c r="D33131" s="139"/>
      <c r="P33131" s="142"/>
      <c r="Q33131" s="142"/>
      <c r="R33131" s="142"/>
      <c r="S33131" s="139"/>
    </row>
    <row r="33132" spans="2:19" ht="15.75" customHeight="1" x14ac:dyDescent="0.25">
      <c r="B33132" s="106"/>
      <c r="C33132" s="106"/>
      <c r="D33132" s="139"/>
      <c r="P33132" s="142"/>
      <c r="Q33132" s="142"/>
      <c r="R33132" s="142"/>
      <c r="S33132" s="139"/>
    </row>
    <row r="33133" spans="2:19" ht="15.75" customHeight="1" x14ac:dyDescent="0.25">
      <c r="B33133" s="106"/>
      <c r="C33133" s="106"/>
      <c r="D33133" s="139"/>
      <c r="P33133" s="142"/>
      <c r="Q33133" s="142"/>
      <c r="R33133" s="142"/>
      <c r="S33133" s="139"/>
    </row>
    <row r="33134" spans="2:19" ht="15.75" customHeight="1" x14ac:dyDescent="0.25">
      <c r="B33134" s="106"/>
      <c r="C33134" s="106"/>
      <c r="D33134" s="139"/>
      <c r="P33134" s="142"/>
      <c r="Q33134" s="142"/>
      <c r="R33134" s="142"/>
      <c r="S33134" s="139"/>
    </row>
    <row r="33135" spans="2:19" ht="15.75" customHeight="1" x14ac:dyDescent="0.25">
      <c r="B33135" s="106"/>
      <c r="C33135" s="106"/>
      <c r="D33135" s="139"/>
      <c r="P33135" s="142"/>
      <c r="Q33135" s="142"/>
      <c r="R33135" s="142"/>
      <c r="S33135" s="139"/>
    </row>
    <row r="33136" spans="2:19" ht="15.75" customHeight="1" x14ac:dyDescent="0.25">
      <c r="B33136" s="106"/>
      <c r="C33136" s="106"/>
      <c r="D33136" s="139"/>
      <c r="P33136" s="142"/>
      <c r="Q33136" s="142"/>
      <c r="R33136" s="142"/>
      <c r="S33136" s="139"/>
    </row>
    <row r="33137" spans="2:19" ht="15.75" customHeight="1" x14ac:dyDescent="0.25">
      <c r="B33137" s="106"/>
      <c r="C33137" s="106"/>
      <c r="D33137" s="139"/>
      <c r="P33137" s="142"/>
      <c r="Q33137" s="142"/>
      <c r="R33137" s="142"/>
      <c r="S33137" s="139"/>
    </row>
    <row r="33138" spans="2:19" ht="15.75" customHeight="1" x14ac:dyDescent="0.25">
      <c r="B33138" s="106"/>
      <c r="C33138" s="106"/>
      <c r="D33138" s="139"/>
      <c r="P33138" s="142"/>
      <c r="Q33138" s="142"/>
      <c r="R33138" s="142"/>
      <c r="S33138" s="139"/>
    </row>
    <row r="33139" spans="2:19" ht="15.75" customHeight="1" x14ac:dyDescent="0.25">
      <c r="B33139" s="106"/>
      <c r="C33139" s="106"/>
      <c r="D33139" s="139"/>
      <c r="P33139" s="142"/>
      <c r="Q33139" s="142"/>
      <c r="R33139" s="142"/>
      <c r="S33139" s="139"/>
    </row>
    <row r="33140" spans="2:19" ht="15.75" customHeight="1" x14ac:dyDescent="0.25">
      <c r="B33140" s="106"/>
      <c r="C33140" s="106"/>
      <c r="D33140" s="139"/>
      <c r="P33140" s="142"/>
      <c r="Q33140" s="142"/>
      <c r="R33140" s="142"/>
      <c r="S33140" s="139"/>
    </row>
    <row r="33141" spans="2:19" ht="15.75" customHeight="1" x14ac:dyDescent="0.25">
      <c r="B33141" s="106"/>
      <c r="C33141" s="106"/>
      <c r="D33141" s="139"/>
      <c r="P33141" s="142"/>
      <c r="Q33141" s="142"/>
      <c r="R33141" s="142"/>
      <c r="S33141" s="139"/>
    </row>
    <row r="33142" spans="2:19" ht="15.75" customHeight="1" x14ac:dyDescent="0.25">
      <c r="B33142" s="106"/>
      <c r="C33142" s="106"/>
      <c r="D33142" s="139"/>
      <c r="P33142" s="142"/>
      <c r="Q33142" s="142"/>
      <c r="R33142" s="142"/>
      <c r="S33142" s="139"/>
    </row>
    <row r="33143" spans="2:19" ht="15.75" customHeight="1" x14ac:dyDescent="0.25">
      <c r="B33143" s="106"/>
      <c r="C33143" s="106"/>
      <c r="D33143" s="139"/>
      <c r="P33143" s="142"/>
      <c r="Q33143" s="142"/>
      <c r="R33143" s="142"/>
      <c r="S33143" s="139"/>
    </row>
    <row r="33144" spans="2:19" ht="15.75" customHeight="1" x14ac:dyDescent="0.25">
      <c r="B33144" s="106"/>
      <c r="C33144" s="106"/>
      <c r="D33144" s="139"/>
      <c r="P33144" s="142"/>
      <c r="Q33144" s="142"/>
      <c r="R33144" s="142"/>
      <c r="S33144" s="139"/>
    </row>
    <row r="33145" spans="2:19" ht="15.75" customHeight="1" x14ac:dyDescent="0.25">
      <c r="B33145" s="106"/>
      <c r="C33145" s="106"/>
      <c r="D33145" s="139"/>
      <c r="P33145" s="142"/>
      <c r="Q33145" s="142"/>
      <c r="R33145" s="142"/>
      <c r="S33145" s="139"/>
    </row>
    <row r="33146" spans="2:19" ht="15.75" customHeight="1" x14ac:dyDescent="0.25">
      <c r="B33146" s="106"/>
      <c r="C33146" s="106"/>
      <c r="D33146" s="139"/>
      <c r="P33146" s="142"/>
      <c r="Q33146" s="142"/>
      <c r="R33146" s="142"/>
      <c r="S33146" s="139"/>
    </row>
    <row r="33147" spans="2:19" ht="15.75" customHeight="1" x14ac:dyDescent="0.25">
      <c r="B33147" s="106"/>
      <c r="C33147" s="106"/>
      <c r="D33147" s="139"/>
      <c r="P33147" s="142"/>
      <c r="Q33147" s="142"/>
      <c r="R33147" s="142"/>
      <c r="S33147" s="139"/>
    </row>
    <row r="33148" spans="2:19" ht="15.75" customHeight="1" x14ac:dyDescent="0.25">
      <c r="B33148" s="106"/>
      <c r="C33148" s="106"/>
      <c r="D33148" s="139"/>
      <c r="P33148" s="142"/>
      <c r="Q33148" s="142"/>
      <c r="R33148" s="142"/>
      <c r="S33148" s="139"/>
    </row>
    <row r="33149" spans="2:19" ht="15.75" customHeight="1" x14ac:dyDescent="0.25">
      <c r="B33149" s="106"/>
      <c r="C33149" s="106"/>
      <c r="D33149" s="139"/>
      <c r="P33149" s="142"/>
      <c r="Q33149" s="142"/>
      <c r="R33149" s="142"/>
      <c r="S33149" s="139"/>
    </row>
    <row r="33150" spans="2:19" ht="15.75" customHeight="1" x14ac:dyDescent="0.25">
      <c r="B33150" s="106"/>
      <c r="C33150" s="106"/>
      <c r="D33150" s="139"/>
      <c r="P33150" s="142"/>
      <c r="Q33150" s="142"/>
      <c r="R33150" s="142"/>
      <c r="S33150" s="139"/>
    </row>
    <row r="33151" spans="2:19" ht="15.75" customHeight="1" x14ac:dyDescent="0.25">
      <c r="B33151" s="106"/>
      <c r="C33151" s="106"/>
      <c r="D33151" s="139"/>
      <c r="P33151" s="142"/>
      <c r="Q33151" s="142"/>
      <c r="R33151" s="142"/>
      <c r="S33151" s="139"/>
    </row>
    <row r="33152" spans="2:19" ht="15.75" customHeight="1" x14ac:dyDescent="0.25">
      <c r="B33152" s="106"/>
      <c r="C33152" s="106"/>
      <c r="D33152" s="139"/>
      <c r="P33152" s="142"/>
      <c r="Q33152" s="142"/>
      <c r="R33152" s="142"/>
      <c r="S33152" s="139"/>
    </row>
    <row r="33153" spans="2:19" ht="15.75" customHeight="1" x14ac:dyDescent="0.25">
      <c r="B33153" s="106"/>
      <c r="C33153" s="106"/>
      <c r="D33153" s="139"/>
      <c r="P33153" s="142"/>
      <c r="Q33153" s="142"/>
      <c r="R33153" s="142"/>
      <c r="S33153" s="139"/>
    </row>
    <row r="33154" spans="2:19" ht="15.75" customHeight="1" x14ac:dyDescent="0.25">
      <c r="B33154" s="106"/>
      <c r="C33154" s="106"/>
      <c r="D33154" s="139"/>
      <c r="P33154" s="142"/>
      <c r="Q33154" s="142"/>
      <c r="R33154" s="142"/>
      <c r="S33154" s="139"/>
    </row>
    <row r="33155" spans="2:19" ht="15.75" customHeight="1" x14ac:dyDescent="0.25">
      <c r="B33155" s="106"/>
      <c r="C33155" s="106"/>
      <c r="D33155" s="139"/>
      <c r="P33155" s="142"/>
      <c r="Q33155" s="142"/>
      <c r="R33155" s="142"/>
      <c r="S33155" s="139"/>
    </row>
    <row r="33156" spans="2:19" ht="15.75" customHeight="1" x14ac:dyDescent="0.25">
      <c r="B33156" s="106"/>
      <c r="C33156" s="106"/>
      <c r="D33156" s="139"/>
      <c r="P33156" s="142"/>
      <c r="Q33156" s="142"/>
      <c r="R33156" s="142"/>
      <c r="S33156" s="139"/>
    </row>
    <row r="33157" spans="2:19" ht="15.75" customHeight="1" x14ac:dyDescent="0.25">
      <c r="B33157" s="106"/>
      <c r="C33157" s="106"/>
      <c r="D33157" s="139"/>
      <c r="P33157" s="142"/>
      <c r="Q33157" s="142"/>
      <c r="R33157" s="142"/>
      <c r="S33157" s="139"/>
    </row>
    <row r="33158" spans="2:19" ht="15.75" customHeight="1" x14ac:dyDescent="0.25">
      <c r="B33158" s="106"/>
      <c r="C33158" s="106"/>
      <c r="D33158" s="139"/>
      <c r="P33158" s="142"/>
      <c r="Q33158" s="142"/>
      <c r="R33158" s="142"/>
      <c r="S33158" s="139"/>
    </row>
    <row r="33159" spans="2:19" ht="15.75" customHeight="1" x14ac:dyDescent="0.25">
      <c r="B33159" s="106"/>
      <c r="C33159" s="106"/>
      <c r="D33159" s="139"/>
      <c r="P33159" s="142"/>
      <c r="Q33159" s="142"/>
      <c r="R33159" s="142"/>
      <c r="S33159" s="139"/>
    </row>
    <row r="33160" spans="2:19" ht="15.75" customHeight="1" x14ac:dyDescent="0.25">
      <c r="B33160" s="106"/>
      <c r="C33160" s="106"/>
      <c r="D33160" s="139"/>
      <c r="P33160" s="142"/>
      <c r="Q33160" s="142"/>
      <c r="R33160" s="142"/>
      <c r="S33160" s="139"/>
    </row>
    <row r="33161" spans="2:19" ht="15.75" customHeight="1" x14ac:dyDescent="0.25">
      <c r="B33161" s="106"/>
      <c r="C33161" s="106"/>
      <c r="D33161" s="139"/>
      <c r="P33161" s="142"/>
      <c r="Q33161" s="142"/>
      <c r="R33161" s="142"/>
      <c r="S33161" s="139"/>
    </row>
    <row r="33162" spans="2:19" ht="15.75" customHeight="1" x14ac:dyDescent="0.25">
      <c r="B33162" s="106"/>
      <c r="C33162" s="106"/>
      <c r="D33162" s="139"/>
      <c r="P33162" s="142"/>
      <c r="Q33162" s="142"/>
      <c r="R33162" s="142"/>
      <c r="S33162" s="139"/>
    </row>
    <row r="33163" spans="2:19" ht="15.75" customHeight="1" x14ac:dyDescent="0.25">
      <c r="B33163" s="106"/>
      <c r="C33163" s="106"/>
      <c r="D33163" s="139"/>
      <c r="P33163" s="142"/>
      <c r="Q33163" s="142"/>
      <c r="R33163" s="142"/>
      <c r="S33163" s="139"/>
    </row>
    <row r="33164" spans="2:19" ht="15.75" customHeight="1" x14ac:dyDescent="0.25">
      <c r="B33164" s="106"/>
      <c r="C33164" s="106"/>
      <c r="D33164" s="139"/>
      <c r="P33164" s="142"/>
      <c r="Q33164" s="142"/>
      <c r="R33164" s="142"/>
      <c r="S33164" s="139"/>
    </row>
    <row r="33165" spans="2:19" ht="15.75" customHeight="1" x14ac:dyDescent="0.25">
      <c r="B33165" s="106"/>
      <c r="C33165" s="106"/>
      <c r="D33165" s="139"/>
      <c r="P33165" s="142"/>
      <c r="Q33165" s="142"/>
      <c r="R33165" s="142"/>
      <c r="S33165" s="139"/>
    </row>
    <row r="33166" spans="2:19" ht="15.75" customHeight="1" x14ac:dyDescent="0.25">
      <c r="B33166" s="106"/>
      <c r="C33166" s="106"/>
      <c r="D33166" s="139"/>
      <c r="P33166" s="142"/>
      <c r="Q33166" s="142"/>
      <c r="R33166" s="142"/>
      <c r="S33166" s="139"/>
    </row>
    <row r="33167" spans="2:19" ht="15.75" customHeight="1" x14ac:dyDescent="0.25">
      <c r="B33167" s="106"/>
      <c r="C33167" s="106"/>
      <c r="D33167" s="139"/>
      <c r="P33167" s="142"/>
      <c r="Q33167" s="142"/>
      <c r="R33167" s="142"/>
      <c r="S33167" s="139"/>
    </row>
    <row r="33168" spans="2:19" ht="15.75" customHeight="1" x14ac:dyDescent="0.25">
      <c r="B33168" s="106"/>
      <c r="C33168" s="106"/>
      <c r="D33168" s="139"/>
      <c r="P33168" s="142"/>
      <c r="Q33168" s="142"/>
      <c r="R33168" s="142"/>
      <c r="S33168" s="139"/>
    </row>
    <row r="33169" spans="2:19" ht="15.75" customHeight="1" x14ac:dyDescent="0.25">
      <c r="B33169" s="106"/>
      <c r="C33169" s="106"/>
      <c r="D33169" s="139"/>
      <c r="P33169" s="142"/>
      <c r="Q33169" s="142"/>
      <c r="R33169" s="142"/>
      <c r="S33169" s="139"/>
    </row>
    <row r="33170" spans="2:19" ht="15.75" customHeight="1" x14ac:dyDescent="0.25">
      <c r="B33170" s="106"/>
      <c r="C33170" s="106"/>
      <c r="D33170" s="139"/>
      <c r="P33170" s="142"/>
      <c r="Q33170" s="142"/>
      <c r="R33170" s="142"/>
      <c r="S33170" s="139"/>
    </row>
    <row r="33171" spans="2:19" ht="15.75" customHeight="1" x14ac:dyDescent="0.25">
      <c r="B33171" s="106"/>
      <c r="C33171" s="106"/>
      <c r="D33171" s="139"/>
      <c r="P33171" s="142"/>
      <c r="Q33171" s="142"/>
      <c r="R33171" s="142"/>
      <c r="S33171" s="139"/>
    </row>
    <row r="33172" spans="2:19" ht="15.75" customHeight="1" x14ac:dyDescent="0.25">
      <c r="B33172" s="106"/>
      <c r="C33172" s="106"/>
      <c r="D33172" s="139"/>
      <c r="P33172" s="142"/>
      <c r="Q33172" s="142"/>
      <c r="R33172" s="142"/>
      <c r="S33172" s="139"/>
    </row>
    <row r="33173" spans="2:19" ht="15.75" customHeight="1" x14ac:dyDescent="0.25">
      <c r="B33173" s="106"/>
      <c r="C33173" s="106"/>
      <c r="D33173" s="139"/>
      <c r="P33173" s="142"/>
      <c r="Q33173" s="142"/>
      <c r="R33173" s="142"/>
      <c r="S33173" s="139"/>
    </row>
    <row r="33174" spans="2:19" ht="15.75" customHeight="1" x14ac:dyDescent="0.25">
      <c r="B33174" s="106"/>
      <c r="C33174" s="106"/>
      <c r="D33174" s="139"/>
      <c r="P33174" s="142"/>
      <c r="Q33174" s="142"/>
      <c r="R33174" s="142"/>
      <c r="S33174" s="139"/>
    </row>
    <row r="33175" spans="2:19" ht="15.75" customHeight="1" x14ac:dyDescent="0.25">
      <c r="B33175" s="106"/>
      <c r="C33175" s="106"/>
      <c r="D33175" s="139"/>
      <c r="P33175" s="142"/>
      <c r="Q33175" s="142"/>
      <c r="R33175" s="142"/>
      <c r="S33175" s="139"/>
    </row>
    <row r="33176" spans="2:19" ht="15.75" customHeight="1" x14ac:dyDescent="0.25">
      <c r="B33176" s="106"/>
      <c r="C33176" s="106"/>
      <c r="D33176" s="139"/>
      <c r="P33176" s="142"/>
      <c r="Q33176" s="142"/>
      <c r="R33176" s="142"/>
      <c r="S33176" s="139"/>
    </row>
    <row r="33177" spans="2:19" ht="15.75" customHeight="1" x14ac:dyDescent="0.25">
      <c r="B33177" s="106"/>
      <c r="C33177" s="106"/>
      <c r="D33177" s="139"/>
      <c r="P33177" s="142"/>
      <c r="Q33177" s="142"/>
      <c r="R33177" s="142"/>
      <c r="S33177" s="139"/>
    </row>
    <row r="33178" spans="2:19" ht="15.75" customHeight="1" x14ac:dyDescent="0.25">
      <c r="B33178" s="106"/>
      <c r="C33178" s="106"/>
      <c r="D33178" s="139"/>
      <c r="P33178" s="142"/>
      <c r="Q33178" s="142"/>
      <c r="R33178" s="142"/>
      <c r="S33178" s="139"/>
    </row>
    <row r="33179" spans="2:19" ht="15.75" customHeight="1" x14ac:dyDescent="0.25">
      <c r="B33179" s="106"/>
      <c r="C33179" s="106"/>
      <c r="D33179" s="139"/>
      <c r="P33179" s="142"/>
      <c r="Q33179" s="142"/>
      <c r="R33179" s="142"/>
      <c r="S33179" s="139"/>
    </row>
    <row r="33180" spans="2:19" ht="15.75" customHeight="1" x14ac:dyDescent="0.25">
      <c r="B33180" s="106"/>
      <c r="C33180" s="106"/>
      <c r="D33180" s="139"/>
      <c r="P33180" s="142"/>
      <c r="Q33180" s="142"/>
      <c r="R33180" s="142"/>
      <c r="S33180" s="139"/>
    </row>
    <row r="33181" spans="2:19" ht="15.75" customHeight="1" x14ac:dyDescent="0.25">
      <c r="B33181" s="106"/>
      <c r="C33181" s="106"/>
      <c r="D33181" s="139"/>
      <c r="P33181" s="142"/>
      <c r="Q33181" s="142"/>
      <c r="R33181" s="142"/>
      <c r="S33181" s="139"/>
    </row>
    <row r="33182" spans="2:19" ht="15.75" customHeight="1" x14ac:dyDescent="0.25">
      <c r="B33182" s="106"/>
      <c r="C33182" s="106"/>
      <c r="D33182" s="139"/>
      <c r="P33182" s="142"/>
      <c r="Q33182" s="142"/>
      <c r="R33182" s="142"/>
      <c r="S33182" s="139"/>
    </row>
    <row r="33183" spans="2:19" ht="15.75" customHeight="1" x14ac:dyDescent="0.25">
      <c r="B33183" s="106"/>
      <c r="C33183" s="106"/>
      <c r="D33183" s="139"/>
      <c r="P33183" s="142"/>
      <c r="Q33183" s="142"/>
      <c r="R33183" s="142"/>
      <c r="S33183" s="139"/>
    </row>
    <row r="33184" spans="2:19" ht="15.75" customHeight="1" x14ac:dyDescent="0.25">
      <c r="B33184" s="106"/>
      <c r="C33184" s="106"/>
      <c r="D33184" s="139"/>
      <c r="P33184" s="142"/>
      <c r="Q33184" s="142"/>
      <c r="R33184" s="142"/>
      <c r="S33184" s="139"/>
    </row>
    <row r="33185" spans="2:19" ht="15.75" customHeight="1" x14ac:dyDescent="0.25">
      <c r="B33185" s="106"/>
      <c r="C33185" s="106"/>
      <c r="D33185" s="139"/>
      <c r="P33185" s="142"/>
      <c r="Q33185" s="142"/>
      <c r="R33185" s="142"/>
      <c r="S33185" s="139"/>
    </row>
    <row r="33186" spans="2:19" ht="15.75" customHeight="1" x14ac:dyDescent="0.25">
      <c r="B33186" s="106"/>
      <c r="C33186" s="106"/>
      <c r="D33186" s="139"/>
      <c r="P33186" s="142"/>
      <c r="Q33186" s="142"/>
      <c r="R33186" s="142"/>
      <c r="S33186" s="139"/>
    </row>
    <row r="33187" spans="2:19" ht="15.75" customHeight="1" x14ac:dyDescent="0.25">
      <c r="B33187" s="106"/>
      <c r="C33187" s="106"/>
      <c r="D33187" s="139"/>
      <c r="P33187" s="142"/>
      <c r="Q33187" s="142"/>
      <c r="R33187" s="142"/>
      <c r="S33187" s="139"/>
    </row>
    <row r="33188" spans="2:19" ht="15.75" customHeight="1" x14ac:dyDescent="0.25">
      <c r="B33188" s="106"/>
      <c r="C33188" s="106"/>
      <c r="D33188" s="139"/>
      <c r="P33188" s="142"/>
      <c r="Q33188" s="142"/>
      <c r="R33188" s="142"/>
      <c r="S33188" s="139"/>
    </row>
    <row r="33189" spans="2:19" ht="15.75" customHeight="1" x14ac:dyDescent="0.25">
      <c r="B33189" s="106"/>
      <c r="C33189" s="106"/>
      <c r="D33189" s="139"/>
      <c r="P33189" s="142"/>
      <c r="Q33189" s="142"/>
      <c r="R33189" s="142"/>
      <c r="S33189" s="139"/>
    </row>
    <row r="33190" spans="2:19" ht="15.75" customHeight="1" x14ac:dyDescent="0.25">
      <c r="B33190" s="106"/>
      <c r="C33190" s="106"/>
      <c r="D33190" s="139"/>
      <c r="P33190" s="142"/>
      <c r="Q33190" s="142"/>
      <c r="R33190" s="142"/>
      <c r="S33190" s="139"/>
    </row>
    <row r="33191" spans="2:19" ht="15.75" customHeight="1" x14ac:dyDescent="0.25">
      <c r="B33191" s="106"/>
      <c r="C33191" s="106"/>
      <c r="D33191" s="139"/>
      <c r="P33191" s="142"/>
      <c r="Q33191" s="142"/>
      <c r="R33191" s="142"/>
      <c r="S33191" s="139"/>
    </row>
    <row r="33192" spans="2:19" ht="15.75" customHeight="1" x14ac:dyDescent="0.25">
      <c r="B33192" s="106"/>
      <c r="C33192" s="106"/>
      <c r="D33192" s="139"/>
      <c r="P33192" s="142"/>
      <c r="Q33192" s="142"/>
      <c r="R33192" s="142"/>
      <c r="S33192" s="139"/>
    </row>
    <row r="33193" spans="2:19" ht="15.75" customHeight="1" x14ac:dyDescent="0.25">
      <c r="B33193" s="106"/>
      <c r="C33193" s="106"/>
      <c r="D33193" s="139"/>
      <c r="P33193" s="142"/>
      <c r="Q33193" s="142"/>
      <c r="R33193" s="142"/>
      <c r="S33193" s="139"/>
    </row>
    <row r="33194" spans="2:19" ht="15.75" customHeight="1" x14ac:dyDescent="0.25">
      <c r="B33194" s="106"/>
      <c r="C33194" s="106"/>
      <c r="D33194" s="139"/>
      <c r="P33194" s="142"/>
      <c r="Q33194" s="142"/>
      <c r="R33194" s="142"/>
      <c r="S33194" s="139"/>
    </row>
    <row r="33195" spans="2:19" ht="15.75" customHeight="1" x14ac:dyDescent="0.25">
      <c r="B33195" s="106"/>
      <c r="C33195" s="106"/>
      <c r="D33195" s="139"/>
      <c r="P33195" s="142"/>
      <c r="Q33195" s="142"/>
      <c r="R33195" s="142"/>
      <c r="S33195" s="139"/>
    </row>
    <row r="33196" spans="2:19" ht="15.75" customHeight="1" x14ac:dyDescent="0.25">
      <c r="B33196" s="106"/>
      <c r="C33196" s="106"/>
      <c r="D33196" s="139"/>
      <c r="P33196" s="142"/>
      <c r="Q33196" s="142"/>
      <c r="R33196" s="142"/>
      <c r="S33196" s="139"/>
    </row>
    <row r="33197" spans="2:19" ht="15.75" customHeight="1" x14ac:dyDescent="0.25">
      <c r="B33197" s="106"/>
      <c r="C33197" s="106"/>
      <c r="D33197" s="139"/>
      <c r="P33197" s="142"/>
      <c r="Q33197" s="142"/>
      <c r="R33197" s="142"/>
      <c r="S33197" s="139"/>
    </row>
    <row r="33198" spans="2:19" ht="15.75" customHeight="1" x14ac:dyDescent="0.25">
      <c r="B33198" s="106"/>
      <c r="C33198" s="106"/>
      <c r="D33198" s="139"/>
      <c r="P33198" s="142"/>
      <c r="Q33198" s="142"/>
      <c r="R33198" s="142"/>
      <c r="S33198" s="139"/>
    </row>
    <row r="33199" spans="2:19" ht="15.75" customHeight="1" x14ac:dyDescent="0.25">
      <c r="B33199" s="106"/>
      <c r="C33199" s="106"/>
      <c r="D33199" s="139"/>
      <c r="P33199" s="142"/>
      <c r="Q33199" s="142"/>
      <c r="R33199" s="142"/>
      <c r="S33199" s="139"/>
    </row>
    <row r="33200" spans="2:19" ht="15.75" customHeight="1" x14ac:dyDescent="0.25">
      <c r="B33200" s="106"/>
      <c r="C33200" s="106"/>
      <c r="D33200" s="139"/>
      <c r="P33200" s="142"/>
      <c r="Q33200" s="142"/>
      <c r="R33200" s="142"/>
      <c r="S33200" s="139"/>
    </row>
    <row r="33201" spans="2:19" ht="15.75" customHeight="1" x14ac:dyDescent="0.25">
      <c r="B33201" s="106"/>
      <c r="C33201" s="106"/>
      <c r="D33201" s="139"/>
      <c r="P33201" s="142"/>
      <c r="Q33201" s="142"/>
      <c r="R33201" s="142"/>
      <c r="S33201" s="139"/>
    </row>
    <row r="33202" spans="2:19" ht="15.75" customHeight="1" x14ac:dyDescent="0.25">
      <c r="B33202" s="106"/>
      <c r="C33202" s="106"/>
      <c r="D33202" s="139"/>
      <c r="P33202" s="142"/>
      <c r="Q33202" s="142"/>
      <c r="R33202" s="142"/>
      <c r="S33202" s="139"/>
    </row>
    <row r="33203" spans="2:19" ht="15.75" customHeight="1" x14ac:dyDescent="0.25">
      <c r="B33203" s="106"/>
      <c r="C33203" s="106"/>
      <c r="D33203" s="139"/>
      <c r="P33203" s="142"/>
      <c r="Q33203" s="142"/>
      <c r="R33203" s="142"/>
      <c r="S33203" s="139"/>
    </row>
    <row r="33204" spans="2:19" ht="15.75" customHeight="1" x14ac:dyDescent="0.25">
      <c r="B33204" s="106"/>
      <c r="C33204" s="106"/>
      <c r="D33204" s="139"/>
      <c r="P33204" s="142"/>
      <c r="Q33204" s="142"/>
      <c r="R33204" s="142"/>
      <c r="S33204" s="139"/>
    </row>
    <row r="33205" spans="2:19" ht="15.75" customHeight="1" x14ac:dyDescent="0.25">
      <c r="B33205" s="106"/>
      <c r="C33205" s="106"/>
      <c r="D33205" s="139"/>
      <c r="P33205" s="142"/>
      <c r="Q33205" s="142"/>
      <c r="R33205" s="142"/>
      <c r="S33205" s="139"/>
    </row>
    <row r="33206" spans="2:19" ht="15.75" customHeight="1" x14ac:dyDescent="0.25">
      <c r="B33206" s="106"/>
      <c r="C33206" s="106"/>
      <c r="D33206" s="139"/>
      <c r="P33206" s="142"/>
      <c r="Q33206" s="142"/>
      <c r="R33206" s="142"/>
      <c r="S33206" s="139"/>
    </row>
    <row r="33207" spans="2:19" ht="15.75" customHeight="1" x14ac:dyDescent="0.25">
      <c r="B33207" s="106"/>
      <c r="C33207" s="106"/>
      <c r="D33207" s="139"/>
      <c r="P33207" s="142"/>
      <c r="Q33207" s="142"/>
      <c r="R33207" s="142"/>
      <c r="S33207" s="139"/>
    </row>
    <row r="33208" spans="2:19" ht="15.75" customHeight="1" x14ac:dyDescent="0.25">
      <c r="B33208" s="106"/>
      <c r="C33208" s="106"/>
      <c r="D33208" s="139"/>
      <c r="P33208" s="142"/>
      <c r="Q33208" s="142"/>
      <c r="R33208" s="142"/>
      <c r="S33208" s="139"/>
    </row>
    <row r="33209" spans="2:19" ht="15.75" customHeight="1" x14ac:dyDescent="0.25">
      <c r="B33209" s="106"/>
      <c r="C33209" s="106"/>
      <c r="D33209" s="139"/>
      <c r="P33209" s="142"/>
      <c r="Q33209" s="142"/>
      <c r="R33209" s="142"/>
      <c r="S33209" s="139"/>
    </row>
    <row r="33210" spans="2:19" ht="15.75" customHeight="1" x14ac:dyDescent="0.25">
      <c r="B33210" s="106"/>
      <c r="C33210" s="106"/>
      <c r="D33210" s="139"/>
      <c r="P33210" s="142"/>
      <c r="Q33210" s="142"/>
      <c r="R33210" s="142"/>
      <c r="S33210" s="139"/>
    </row>
    <row r="33211" spans="2:19" ht="15.75" customHeight="1" x14ac:dyDescent="0.25">
      <c r="B33211" s="106"/>
      <c r="C33211" s="106"/>
      <c r="D33211" s="139"/>
      <c r="P33211" s="142"/>
      <c r="Q33211" s="142"/>
      <c r="R33211" s="142"/>
      <c r="S33211" s="139"/>
    </row>
    <row r="33212" spans="2:19" ht="15.75" customHeight="1" x14ac:dyDescent="0.25">
      <c r="B33212" s="106"/>
      <c r="C33212" s="106"/>
      <c r="D33212" s="139"/>
      <c r="P33212" s="142"/>
      <c r="Q33212" s="142"/>
      <c r="R33212" s="142"/>
      <c r="S33212" s="139"/>
    </row>
    <row r="33213" spans="2:19" ht="15.75" customHeight="1" x14ac:dyDescent="0.25">
      <c r="B33213" s="106"/>
      <c r="C33213" s="106"/>
      <c r="D33213" s="139"/>
      <c r="P33213" s="142"/>
      <c r="Q33213" s="142"/>
      <c r="R33213" s="142"/>
      <c r="S33213" s="139"/>
    </row>
    <row r="33214" spans="2:19" ht="15.75" customHeight="1" x14ac:dyDescent="0.25">
      <c r="B33214" s="106"/>
      <c r="C33214" s="106"/>
      <c r="D33214" s="139"/>
      <c r="P33214" s="142"/>
      <c r="Q33214" s="142"/>
      <c r="R33214" s="142"/>
      <c r="S33214" s="139"/>
    </row>
    <row r="33215" spans="2:19" ht="15.75" customHeight="1" x14ac:dyDescent="0.25">
      <c r="B33215" s="106"/>
      <c r="C33215" s="106"/>
      <c r="D33215" s="139"/>
      <c r="P33215" s="142"/>
      <c r="Q33215" s="142"/>
      <c r="R33215" s="142"/>
      <c r="S33215" s="139"/>
    </row>
    <row r="33216" spans="2:19" ht="15.75" customHeight="1" x14ac:dyDescent="0.25">
      <c r="B33216" s="106"/>
      <c r="C33216" s="106"/>
      <c r="D33216" s="139"/>
      <c r="P33216" s="142"/>
      <c r="Q33216" s="142"/>
      <c r="R33216" s="142"/>
      <c r="S33216" s="139"/>
    </row>
    <row r="33217" spans="2:19" ht="15.75" customHeight="1" x14ac:dyDescent="0.25">
      <c r="B33217" s="106"/>
      <c r="C33217" s="106"/>
      <c r="D33217" s="139"/>
      <c r="P33217" s="142"/>
      <c r="Q33217" s="142"/>
      <c r="R33217" s="142"/>
      <c r="S33217" s="139"/>
    </row>
    <row r="33218" spans="2:19" ht="15.75" customHeight="1" x14ac:dyDescent="0.25">
      <c r="B33218" s="106"/>
      <c r="C33218" s="106"/>
      <c r="D33218" s="139"/>
      <c r="P33218" s="142"/>
      <c r="Q33218" s="142"/>
      <c r="R33218" s="142"/>
      <c r="S33218" s="139"/>
    </row>
    <row r="33219" spans="2:19" ht="15.75" customHeight="1" x14ac:dyDescent="0.25">
      <c r="B33219" s="106"/>
      <c r="C33219" s="106"/>
      <c r="D33219" s="139"/>
      <c r="P33219" s="142"/>
      <c r="Q33219" s="142"/>
      <c r="R33219" s="142"/>
      <c r="S33219" s="139"/>
    </row>
    <row r="33220" spans="2:19" ht="15.75" customHeight="1" x14ac:dyDescent="0.25">
      <c r="B33220" s="106"/>
      <c r="C33220" s="106"/>
      <c r="D33220" s="139"/>
      <c r="P33220" s="142"/>
      <c r="Q33220" s="142"/>
      <c r="R33220" s="142"/>
      <c r="S33220" s="139"/>
    </row>
    <row r="33221" spans="2:19" ht="15.75" customHeight="1" x14ac:dyDescent="0.25">
      <c r="B33221" s="106"/>
      <c r="C33221" s="106"/>
      <c r="D33221" s="139"/>
      <c r="P33221" s="142"/>
      <c r="Q33221" s="142"/>
      <c r="R33221" s="142"/>
      <c r="S33221" s="139"/>
    </row>
    <row r="33222" spans="2:19" ht="15.75" customHeight="1" x14ac:dyDescent="0.25">
      <c r="B33222" s="106"/>
      <c r="C33222" s="106"/>
      <c r="D33222" s="139"/>
      <c r="P33222" s="142"/>
      <c r="Q33222" s="142"/>
      <c r="R33222" s="142"/>
      <c r="S33222" s="139"/>
    </row>
    <row r="33223" spans="2:19" ht="15.75" customHeight="1" x14ac:dyDescent="0.25">
      <c r="B33223" s="106"/>
      <c r="C33223" s="106"/>
      <c r="D33223" s="139"/>
      <c r="P33223" s="142"/>
      <c r="Q33223" s="142"/>
      <c r="R33223" s="142"/>
      <c r="S33223" s="139"/>
    </row>
    <row r="33224" spans="2:19" ht="15.75" customHeight="1" x14ac:dyDescent="0.25">
      <c r="B33224" s="106"/>
      <c r="C33224" s="106"/>
      <c r="D33224" s="139"/>
      <c r="P33224" s="142"/>
      <c r="Q33224" s="142"/>
      <c r="R33224" s="142"/>
      <c r="S33224" s="139"/>
    </row>
    <row r="33225" spans="2:19" ht="15.75" customHeight="1" x14ac:dyDescent="0.25">
      <c r="B33225" s="106"/>
      <c r="C33225" s="106"/>
      <c r="D33225" s="139"/>
      <c r="P33225" s="142"/>
      <c r="Q33225" s="142"/>
      <c r="R33225" s="142"/>
      <c r="S33225" s="139"/>
    </row>
    <row r="33226" spans="2:19" ht="15.75" customHeight="1" x14ac:dyDescent="0.25">
      <c r="B33226" s="106"/>
      <c r="C33226" s="106"/>
      <c r="D33226" s="139"/>
      <c r="P33226" s="142"/>
      <c r="Q33226" s="142"/>
      <c r="R33226" s="142"/>
      <c r="S33226" s="139"/>
    </row>
    <row r="33227" spans="2:19" ht="15.75" customHeight="1" x14ac:dyDescent="0.25">
      <c r="B33227" s="106"/>
      <c r="C33227" s="106"/>
      <c r="D33227" s="139"/>
      <c r="P33227" s="142"/>
      <c r="Q33227" s="142"/>
      <c r="R33227" s="142"/>
      <c r="S33227" s="139"/>
    </row>
    <row r="33228" spans="2:19" ht="15.75" customHeight="1" x14ac:dyDescent="0.25">
      <c r="B33228" s="106"/>
      <c r="C33228" s="106"/>
      <c r="D33228" s="139"/>
      <c r="P33228" s="142"/>
      <c r="Q33228" s="142"/>
      <c r="R33228" s="142"/>
      <c r="S33228" s="139"/>
    </row>
    <row r="33229" spans="2:19" ht="15.75" customHeight="1" x14ac:dyDescent="0.25">
      <c r="B33229" s="106"/>
      <c r="C33229" s="106"/>
      <c r="D33229" s="139"/>
      <c r="P33229" s="142"/>
      <c r="Q33229" s="142"/>
      <c r="R33229" s="142"/>
      <c r="S33229" s="139"/>
    </row>
    <row r="33230" spans="2:19" ht="15.75" customHeight="1" x14ac:dyDescent="0.25">
      <c r="B33230" s="106"/>
      <c r="C33230" s="106"/>
      <c r="D33230" s="139"/>
      <c r="P33230" s="142"/>
      <c r="Q33230" s="142"/>
      <c r="R33230" s="142"/>
      <c r="S33230" s="139"/>
    </row>
    <row r="33231" spans="2:19" ht="15.75" customHeight="1" x14ac:dyDescent="0.25">
      <c r="B33231" s="106"/>
      <c r="C33231" s="106"/>
      <c r="D33231" s="139"/>
      <c r="P33231" s="142"/>
      <c r="Q33231" s="142"/>
      <c r="R33231" s="142"/>
      <c r="S33231" s="139"/>
    </row>
    <row r="33232" spans="2:19" ht="15.75" customHeight="1" x14ac:dyDescent="0.25">
      <c r="B33232" s="106"/>
      <c r="C33232" s="106"/>
      <c r="D33232" s="139"/>
      <c r="P33232" s="142"/>
      <c r="Q33232" s="142"/>
      <c r="R33232" s="142"/>
      <c r="S33232" s="139"/>
    </row>
    <row r="33233" spans="2:19" ht="15.75" customHeight="1" x14ac:dyDescent="0.25">
      <c r="B33233" s="106"/>
      <c r="C33233" s="106"/>
      <c r="D33233" s="139"/>
      <c r="P33233" s="142"/>
      <c r="Q33233" s="142"/>
      <c r="R33233" s="142"/>
      <c r="S33233" s="139"/>
    </row>
    <row r="33234" spans="2:19" ht="15.75" customHeight="1" x14ac:dyDescent="0.25">
      <c r="B33234" s="106"/>
      <c r="C33234" s="106"/>
      <c r="D33234" s="139"/>
      <c r="P33234" s="142"/>
      <c r="Q33234" s="142"/>
      <c r="R33234" s="142"/>
      <c r="S33234" s="139"/>
    </row>
    <row r="33235" spans="2:19" ht="15.75" customHeight="1" x14ac:dyDescent="0.25">
      <c r="B33235" s="106"/>
      <c r="C33235" s="106"/>
      <c r="D33235" s="139"/>
      <c r="P33235" s="142"/>
      <c r="Q33235" s="142"/>
      <c r="R33235" s="142"/>
      <c r="S33235" s="139"/>
    </row>
    <row r="33236" spans="2:19" ht="15.75" customHeight="1" x14ac:dyDescent="0.25">
      <c r="B33236" s="106"/>
      <c r="C33236" s="106"/>
      <c r="D33236" s="139"/>
      <c r="P33236" s="142"/>
      <c r="Q33236" s="142"/>
      <c r="R33236" s="142"/>
      <c r="S33236" s="139"/>
    </row>
    <row r="33237" spans="2:19" ht="15.75" customHeight="1" x14ac:dyDescent="0.25">
      <c r="B33237" s="106"/>
      <c r="C33237" s="106"/>
      <c r="D33237" s="139"/>
      <c r="P33237" s="142"/>
      <c r="Q33237" s="142"/>
      <c r="R33237" s="142"/>
      <c r="S33237" s="139"/>
    </row>
    <row r="33238" spans="2:19" ht="15.75" customHeight="1" x14ac:dyDescent="0.25">
      <c r="B33238" s="106"/>
      <c r="C33238" s="106"/>
      <c r="D33238" s="139"/>
      <c r="P33238" s="142"/>
      <c r="Q33238" s="142"/>
      <c r="R33238" s="142"/>
      <c r="S33238" s="139"/>
    </row>
    <row r="33239" spans="2:19" ht="15.75" customHeight="1" x14ac:dyDescent="0.25">
      <c r="B33239" s="106"/>
      <c r="C33239" s="106"/>
      <c r="D33239" s="139"/>
      <c r="P33239" s="142"/>
      <c r="Q33239" s="142"/>
      <c r="R33239" s="142"/>
      <c r="S33239" s="139"/>
    </row>
    <row r="33240" spans="2:19" ht="15.75" customHeight="1" x14ac:dyDescent="0.25">
      <c r="B33240" s="106"/>
      <c r="C33240" s="106"/>
      <c r="D33240" s="139"/>
      <c r="P33240" s="142"/>
      <c r="Q33240" s="142"/>
      <c r="R33240" s="142"/>
      <c r="S33240" s="139"/>
    </row>
    <row r="33241" spans="2:19" ht="15.75" customHeight="1" x14ac:dyDescent="0.25">
      <c r="B33241" s="106"/>
      <c r="C33241" s="106"/>
      <c r="D33241" s="139"/>
      <c r="P33241" s="142"/>
      <c r="Q33241" s="142"/>
      <c r="R33241" s="142"/>
      <c r="S33241" s="139"/>
    </row>
    <row r="33242" spans="2:19" ht="15.75" customHeight="1" x14ac:dyDescent="0.25">
      <c r="B33242" s="106"/>
      <c r="C33242" s="106"/>
      <c r="D33242" s="139"/>
      <c r="P33242" s="142"/>
      <c r="Q33242" s="142"/>
      <c r="R33242" s="142"/>
      <c r="S33242" s="139"/>
    </row>
    <row r="33243" spans="2:19" ht="15.75" customHeight="1" x14ac:dyDescent="0.25">
      <c r="B33243" s="106"/>
      <c r="C33243" s="106"/>
      <c r="D33243" s="139"/>
      <c r="P33243" s="142"/>
      <c r="Q33243" s="142"/>
      <c r="R33243" s="142"/>
      <c r="S33243" s="139"/>
    </row>
    <row r="33244" spans="2:19" ht="15.75" customHeight="1" x14ac:dyDescent="0.25">
      <c r="B33244" s="106"/>
      <c r="C33244" s="106"/>
      <c r="D33244" s="139"/>
      <c r="P33244" s="142"/>
      <c r="Q33244" s="142"/>
      <c r="R33244" s="142"/>
      <c r="S33244" s="139"/>
    </row>
    <row r="33245" spans="2:19" ht="15.75" customHeight="1" x14ac:dyDescent="0.25">
      <c r="B33245" s="106"/>
      <c r="C33245" s="106"/>
      <c r="D33245" s="139"/>
      <c r="P33245" s="142"/>
      <c r="Q33245" s="142"/>
      <c r="R33245" s="142"/>
      <c r="S33245" s="139"/>
    </row>
    <row r="33246" spans="2:19" ht="15.75" customHeight="1" x14ac:dyDescent="0.25">
      <c r="B33246" s="106"/>
      <c r="C33246" s="106"/>
      <c r="D33246" s="139"/>
      <c r="P33246" s="142"/>
      <c r="Q33246" s="142"/>
      <c r="R33246" s="142"/>
      <c r="S33246" s="139"/>
    </row>
    <row r="33247" spans="2:19" ht="15.75" customHeight="1" x14ac:dyDescent="0.25">
      <c r="B33247" s="106"/>
      <c r="C33247" s="106"/>
      <c r="D33247" s="139"/>
      <c r="P33247" s="142"/>
      <c r="Q33247" s="142"/>
      <c r="R33247" s="142"/>
      <c r="S33247" s="139"/>
    </row>
    <row r="33248" spans="2:19" ht="15.75" customHeight="1" x14ac:dyDescent="0.25">
      <c r="B33248" s="106"/>
      <c r="C33248" s="106"/>
      <c r="D33248" s="139"/>
      <c r="P33248" s="142"/>
      <c r="Q33248" s="142"/>
      <c r="R33248" s="142"/>
      <c r="S33248" s="139"/>
    </row>
    <row r="33249" spans="2:19" ht="15.75" customHeight="1" x14ac:dyDescent="0.25">
      <c r="B33249" s="106"/>
      <c r="C33249" s="106"/>
      <c r="D33249" s="139"/>
      <c r="P33249" s="142"/>
      <c r="Q33249" s="142"/>
      <c r="R33249" s="142"/>
      <c r="S33249" s="139"/>
    </row>
    <row r="33250" spans="2:19" ht="15.75" customHeight="1" x14ac:dyDescent="0.25">
      <c r="B33250" s="106"/>
      <c r="C33250" s="106"/>
      <c r="D33250" s="139"/>
      <c r="P33250" s="142"/>
      <c r="Q33250" s="142"/>
      <c r="R33250" s="142"/>
      <c r="S33250" s="139"/>
    </row>
    <row r="33251" spans="2:19" ht="15.75" customHeight="1" x14ac:dyDescent="0.25">
      <c r="B33251" s="106"/>
      <c r="C33251" s="106"/>
      <c r="D33251" s="139"/>
      <c r="P33251" s="142"/>
      <c r="Q33251" s="142"/>
      <c r="R33251" s="142"/>
      <c r="S33251" s="139"/>
    </row>
    <row r="33252" spans="2:19" ht="15.75" customHeight="1" x14ac:dyDescent="0.25">
      <c r="B33252" s="106"/>
      <c r="C33252" s="106"/>
      <c r="D33252" s="139"/>
      <c r="P33252" s="142"/>
      <c r="Q33252" s="142"/>
      <c r="R33252" s="142"/>
      <c r="S33252" s="139"/>
    </row>
    <row r="33253" spans="2:19" ht="15.75" customHeight="1" x14ac:dyDescent="0.25">
      <c r="B33253" s="106"/>
      <c r="C33253" s="106"/>
      <c r="D33253" s="139"/>
      <c r="P33253" s="142"/>
      <c r="Q33253" s="142"/>
      <c r="R33253" s="142"/>
      <c r="S33253" s="139"/>
    </row>
    <row r="33254" spans="2:19" ht="15.75" customHeight="1" x14ac:dyDescent="0.25">
      <c r="B33254" s="106"/>
      <c r="C33254" s="106"/>
      <c r="D33254" s="139"/>
      <c r="P33254" s="142"/>
      <c r="Q33254" s="142"/>
      <c r="R33254" s="142"/>
      <c r="S33254" s="139"/>
    </row>
    <row r="33255" spans="2:19" ht="15.75" customHeight="1" x14ac:dyDescent="0.25">
      <c r="B33255" s="106"/>
      <c r="C33255" s="106"/>
      <c r="D33255" s="139"/>
      <c r="P33255" s="142"/>
      <c r="Q33255" s="142"/>
      <c r="R33255" s="142"/>
      <c r="S33255" s="139"/>
    </row>
    <row r="33256" spans="2:19" ht="15.75" customHeight="1" x14ac:dyDescent="0.25">
      <c r="B33256" s="106"/>
      <c r="C33256" s="106"/>
      <c r="D33256" s="139"/>
      <c r="P33256" s="142"/>
      <c r="Q33256" s="142"/>
      <c r="R33256" s="142"/>
      <c r="S33256" s="139"/>
    </row>
    <row r="33257" spans="2:19" ht="15.75" customHeight="1" x14ac:dyDescent="0.25">
      <c r="B33257" s="106"/>
      <c r="C33257" s="106"/>
      <c r="D33257" s="139"/>
      <c r="P33257" s="142"/>
      <c r="Q33257" s="142"/>
      <c r="R33257" s="142"/>
      <c r="S33257" s="139"/>
    </row>
    <row r="33258" spans="2:19" ht="15.75" customHeight="1" x14ac:dyDescent="0.25">
      <c r="B33258" s="106"/>
      <c r="C33258" s="106"/>
      <c r="D33258" s="139"/>
      <c r="P33258" s="142"/>
      <c r="Q33258" s="142"/>
      <c r="R33258" s="142"/>
      <c r="S33258" s="139"/>
    </row>
    <row r="33259" spans="2:19" ht="15.75" customHeight="1" x14ac:dyDescent="0.25">
      <c r="B33259" s="106"/>
      <c r="C33259" s="106"/>
      <c r="D33259" s="139"/>
      <c r="P33259" s="142"/>
      <c r="Q33259" s="142"/>
      <c r="R33259" s="142"/>
      <c r="S33259" s="139"/>
    </row>
    <row r="33260" spans="2:19" ht="15.75" customHeight="1" x14ac:dyDescent="0.25">
      <c r="B33260" s="106"/>
      <c r="C33260" s="106"/>
      <c r="D33260" s="139"/>
      <c r="P33260" s="142"/>
      <c r="Q33260" s="142"/>
      <c r="R33260" s="142"/>
      <c r="S33260" s="139"/>
    </row>
    <row r="33261" spans="2:19" ht="15.75" customHeight="1" x14ac:dyDescent="0.25">
      <c r="B33261" s="106"/>
      <c r="C33261" s="106"/>
      <c r="D33261" s="139"/>
      <c r="P33261" s="142"/>
      <c r="Q33261" s="142"/>
      <c r="R33261" s="142"/>
      <c r="S33261" s="139"/>
    </row>
    <row r="33262" spans="2:19" ht="15.75" customHeight="1" x14ac:dyDescent="0.25">
      <c r="B33262" s="106"/>
      <c r="C33262" s="106"/>
      <c r="D33262" s="139"/>
      <c r="P33262" s="142"/>
      <c r="Q33262" s="142"/>
      <c r="R33262" s="142"/>
      <c r="S33262" s="139"/>
    </row>
    <row r="33263" spans="2:19" ht="15.75" customHeight="1" x14ac:dyDescent="0.25">
      <c r="B33263" s="106"/>
      <c r="C33263" s="106"/>
      <c r="D33263" s="139"/>
      <c r="P33263" s="142"/>
      <c r="Q33263" s="142"/>
      <c r="R33263" s="142"/>
      <c r="S33263" s="139"/>
    </row>
    <row r="33264" spans="2:19" ht="15.75" customHeight="1" x14ac:dyDescent="0.25">
      <c r="B33264" s="106"/>
      <c r="C33264" s="106"/>
      <c r="D33264" s="139"/>
      <c r="P33264" s="142"/>
      <c r="Q33264" s="142"/>
      <c r="R33264" s="142"/>
      <c r="S33264" s="139"/>
    </row>
    <row r="33265" spans="2:19" ht="15.75" customHeight="1" x14ac:dyDescent="0.25">
      <c r="B33265" s="106"/>
      <c r="C33265" s="106"/>
      <c r="D33265" s="139"/>
      <c r="P33265" s="142"/>
      <c r="Q33265" s="142"/>
      <c r="R33265" s="142"/>
      <c r="S33265" s="139"/>
    </row>
    <row r="33266" spans="2:19" ht="15.75" customHeight="1" x14ac:dyDescent="0.25">
      <c r="B33266" s="106"/>
      <c r="C33266" s="106"/>
      <c r="D33266" s="139"/>
      <c r="P33266" s="142"/>
      <c r="Q33266" s="142"/>
      <c r="R33266" s="142"/>
      <c r="S33266" s="139"/>
    </row>
    <row r="33267" spans="2:19" ht="15.75" customHeight="1" x14ac:dyDescent="0.25">
      <c r="B33267" s="106"/>
      <c r="C33267" s="106"/>
      <c r="D33267" s="139"/>
      <c r="P33267" s="142"/>
      <c r="Q33267" s="142"/>
      <c r="R33267" s="142"/>
      <c r="S33267" s="139"/>
    </row>
    <row r="33268" spans="2:19" ht="15.75" customHeight="1" x14ac:dyDescent="0.25">
      <c r="B33268" s="106"/>
      <c r="C33268" s="106"/>
      <c r="D33268" s="139"/>
      <c r="P33268" s="142"/>
      <c r="Q33268" s="142"/>
      <c r="R33268" s="142"/>
      <c r="S33268" s="139"/>
    </row>
    <row r="33269" spans="2:19" ht="15.75" customHeight="1" x14ac:dyDescent="0.25">
      <c r="B33269" s="106"/>
      <c r="C33269" s="106"/>
      <c r="D33269" s="139"/>
      <c r="P33269" s="142"/>
      <c r="Q33269" s="142"/>
      <c r="R33269" s="142"/>
      <c r="S33269" s="139"/>
    </row>
    <row r="33270" spans="2:19" ht="15.75" customHeight="1" x14ac:dyDescent="0.25">
      <c r="B33270" s="106"/>
      <c r="C33270" s="106"/>
      <c r="D33270" s="139"/>
      <c r="P33270" s="142"/>
      <c r="Q33270" s="142"/>
      <c r="R33270" s="142"/>
      <c r="S33270" s="139"/>
    </row>
    <row r="33271" spans="2:19" ht="15.75" customHeight="1" x14ac:dyDescent="0.25">
      <c r="B33271" s="106"/>
      <c r="C33271" s="106"/>
      <c r="D33271" s="139"/>
      <c r="P33271" s="142"/>
      <c r="Q33271" s="142"/>
      <c r="R33271" s="142"/>
      <c r="S33271" s="139"/>
    </row>
    <row r="33272" spans="2:19" ht="15.75" customHeight="1" x14ac:dyDescent="0.25">
      <c r="B33272" s="106"/>
      <c r="C33272" s="106"/>
      <c r="D33272" s="139"/>
      <c r="P33272" s="142"/>
      <c r="Q33272" s="142"/>
      <c r="R33272" s="142"/>
      <c r="S33272" s="139"/>
    </row>
    <row r="33273" spans="2:19" ht="15.75" customHeight="1" x14ac:dyDescent="0.25">
      <c r="B33273" s="106"/>
      <c r="C33273" s="106"/>
      <c r="D33273" s="139"/>
      <c r="P33273" s="142"/>
      <c r="Q33273" s="142"/>
      <c r="R33273" s="142"/>
      <c r="S33273" s="139"/>
    </row>
    <row r="33274" spans="2:19" ht="15.75" customHeight="1" x14ac:dyDescent="0.25">
      <c r="B33274" s="106"/>
      <c r="C33274" s="106"/>
      <c r="D33274" s="139"/>
      <c r="P33274" s="142"/>
      <c r="Q33274" s="142"/>
      <c r="R33274" s="142"/>
      <c r="S33274" s="139"/>
    </row>
    <row r="33275" spans="2:19" ht="15.75" customHeight="1" x14ac:dyDescent="0.25">
      <c r="B33275" s="106"/>
      <c r="C33275" s="106"/>
      <c r="D33275" s="139"/>
      <c r="P33275" s="142"/>
      <c r="Q33275" s="142"/>
      <c r="R33275" s="142"/>
      <c r="S33275" s="139"/>
    </row>
    <row r="33276" spans="2:19" ht="15.75" customHeight="1" x14ac:dyDescent="0.25">
      <c r="B33276" s="106"/>
      <c r="C33276" s="106"/>
      <c r="D33276" s="139"/>
      <c r="P33276" s="142"/>
      <c r="Q33276" s="142"/>
      <c r="R33276" s="142"/>
      <c r="S33276" s="139"/>
    </row>
    <row r="33277" spans="2:19" ht="15.75" customHeight="1" x14ac:dyDescent="0.25">
      <c r="B33277" s="106"/>
      <c r="C33277" s="106"/>
      <c r="D33277" s="139"/>
      <c r="P33277" s="142"/>
      <c r="Q33277" s="142"/>
      <c r="R33277" s="142"/>
      <c r="S33277" s="139"/>
    </row>
    <row r="33278" spans="2:19" ht="15.75" customHeight="1" x14ac:dyDescent="0.25">
      <c r="B33278" s="106"/>
      <c r="C33278" s="106"/>
      <c r="D33278" s="139"/>
      <c r="P33278" s="142"/>
      <c r="Q33278" s="142"/>
      <c r="R33278" s="142"/>
      <c r="S33278" s="139"/>
    </row>
    <row r="33279" spans="2:19" ht="15.75" customHeight="1" x14ac:dyDescent="0.25">
      <c r="B33279" s="106"/>
      <c r="C33279" s="106"/>
      <c r="D33279" s="139"/>
      <c r="P33279" s="142"/>
      <c r="Q33279" s="142"/>
      <c r="R33279" s="142"/>
      <c r="S33279" s="139"/>
    </row>
    <row r="33280" spans="2:19" ht="15.75" customHeight="1" x14ac:dyDescent="0.25">
      <c r="B33280" s="106"/>
      <c r="C33280" s="106"/>
      <c r="D33280" s="139"/>
      <c r="P33280" s="142"/>
      <c r="Q33280" s="142"/>
      <c r="R33280" s="142"/>
      <c r="S33280" s="139"/>
    </row>
    <row r="33281" spans="2:19" ht="15.75" customHeight="1" x14ac:dyDescent="0.25">
      <c r="B33281" s="106"/>
      <c r="C33281" s="106"/>
      <c r="D33281" s="139"/>
      <c r="P33281" s="142"/>
      <c r="Q33281" s="142"/>
      <c r="R33281" s="142"/>
      <c r="S33281" s="139"/>
    </row>
    <row r="33282" spans="2:19" ht="15.75" customHeight="1" x14ac:dyDescent="0.25">
      <c r="B33282" s="106"/>
      <c r="C33282" s="106"/>
      <c r="D33282" s="139"/>
      <c r="P33282" s="142"/>
      <c r="Q33282" s="142"/>
      <c r="R33282" s="142"/>
      <c r="S33282" s="139"/>
    </row>
    <row r="33283" spans="2:19" ht="15.75" customHeight="1" x14ac:dyDescent="0.25">
      <c r="B33283" s="106"/>
      <c r="C33283" s="106"/>
      <c r="D33283" s="139"/>
      <c r="P33283" s="142"/>
      <c r="Q33283" s="142"/>
      <c r="R33283" s="142"/>
      <c r="S33283" s="139"/>
    </row>
    <row r="33284" spans="2:19" ht="15.75" customHeight="1" x14ac:dyDescent="0.25">
      <c r="B33284" s="106"/>
      <c r="C33284" s="106"/>
      <c r="D33284" s="139"/>
      <c r="P33284" s="142"/>
      <c r="Q33284" s="142"/>
      <c r="R33284" s="142"/>
      <c r="S33284" s="139"/>
    </row>
    <row r="33285" spans="2:19" ht="15.75" customHeight="1" x14ac:dyDescent="0.25">
      <c r="B33285" s="106"/>
      <c r="C33285" s="106"/>
      <c r="D33285" s="139"/>
      <c r="P33285" s="142"/>
      <c r="Q33285" s="142"/>
      <c r="R33285" s="142"/>
      <c r="S33285" s="139"/>
    </row>
    <row r="33286" spans="2:19" ht="15.75" customHeight="1" x14ac:dyDescent="0.25">
      <c r="B33286" s="106"/>
      <c r="C33286" s="106"/>
      <c r="D33286" s="139"/>
      <c r="P33286" s="142"/>
      <c r="Q33286" s="142"/>
      <c r="R33286" s="142"/>
      <c r="S33286" s="139"/>
    </row>
    <row r="33287" spans="2:19" ht="15.75" customHeight="1" x14ac:dyDescent="0.25">
      <c r="B33287" s="106"/>
      <c r="C33287" s="106"/>
      <c r="D33287" s="139"/>
      <c r="P33287" s="142"/>
      <c r="Q33287" s="142"/>
      <c r="R33287" s="142"/>
      <c r="S33287" s="139"/>
    </row>
    <row r="33288" spans="2:19" ht="15.75" customHeight="1" x14ac:dyDescent="0.25">
      <c r="B33288" s="106"/>
      <c r="C33288" s="106"/>
      <c r="D33288" s="139"/>
      <c r="P33288" s="142"/>
      <c r="Q33288" s="142"/>
      <c r="R33288" s="142"/>
      <c r="S33288" s="139"/>
    </row>
    <row r="33289" spans="2:19" ht="15.75" customHeight="1" x14ac:dyDescent="0.25">
      <c r="B33289" s="106"/>
      <c r="C33289" s="106"/>
      <c r="D33289" s="139"/>
      <c r="P33289" s="142"/>
      <c r="Q33289" s="142"/>
      <c r="R33289" s="142"/>
      <c r="S33289" s="139"/>
    </row>
    <row r="33290" spans="2:19" ht="15.75" customHeight="1" x14ac:dyDescent="0.25">
      <c r="B33290" s="106"/>
      <c r="C33290" s="106"/>
      <c r="D33290" s="139"/>
      <c r="P33290" s="142"/>
      <c r="Q33290" s="142"/>
      <c r="R33290" s="142"/>
      <c r="S33290" s="139"/>
    </row>
    <row r="33291" spans="2:19" ht="15.75" customHeight="1" x14ac:dyDescent="0.25">
      <c r="B33291" s="106"/>
      <c r="C33291" s="106"/>
      <c r="D33291" s="139"/>
      <c r="P33291" s="142"/>
      <c r="Q33291" s="142"/>
      <c r="R33291" s="142"/>
      <c r="S33291" s="139"/>
    </row>
    <row r="33292" spans="2:19" ht="15.75" customHeight="1" x14ac:dyDescent="0.25">
      <c r="B33292" s="106"/>
      <c r="C33292" s="106"/>
      <c r="D33292" s="139"/>
      <c r="P33292" s="142"/>
      <c r="Q33292" s="142"/>
      <c r="R33292" s="142"/>
      <c r="S33292" s="139"/>
    </row>
    <row r="33293" spans="2:19" ht="15.75" customHeight="1" x14ac:dyDescent="0.25">
      <c r="B33293" s="106"/>
      <c r="C33293" s="106"/>
      <c r="D33293" s="139"/>
      <c r="P33293" s="142"/>
      <c r="Q33293" s="142"/>
      <c r="R33293" s="142"/>
      <c r="S33293" s="139"/>
    </row>
    <row r="33294" spans="2:19" ht="15.75" customHeight="1" x14ac:dyDescent="0.25">
      <c r="B33294" s="106"/>
      <c r="C33294" s="106"/>
      <c r="D33294" s="139"/>
      <c r="P33294" s="142"/>
      <c r="Q33294" s="142"/>
      <c r="R33294" s="142"/>
      <c r="S33294" s="139"/>
    </row>
    <row r="33295" spans="2:19" ht="15.75" customHeight="1" x14ac:dyDescent="0.25">
      <c r="B33295" s="106"/>
      <c r="C33295" s="106"/>
      <c r="D33295" s="139"/>
      <c r="P33295" s="142"/>
      <c r="Q33295" s="142"/>
      <c r="R33295" s="142"/>
      <c r="S33295" s="139"/>
    </row>
    <row r="33296" spans="2:19" ht="15.75" customHeight="1" x14ac:dyDescent="0.25">
      <c r="B33296" s="106"/>
      <c r="C33296" s="106"/>
      <c r="D33296" s="139"/>
      <c r="P33296" s="142"/>
      <c r="Q33296" s="142"/>
      <c r="R33296" s="142"/>
      <c r="S33296" s="139"/>
    </row>
    <row r="33297" spans="2:19" ht="15.75" customHeight="1" x14ac:dyDescent="0.25">
      <c r="B33297" s="106"/>
      <c r="C33297" s="106"/>
      <c r="D33297" s="139"/>
      <c r="P33297" s="142"/>
      <c r="Q33297" s="142"/>
      <c r="R33297" s="142"/>
      <c r="S33297" s="139"/>
    </row>
    <row r="33298" spans="2:19" ht="15.75" customHeight="1" x14ac:dyDescent="0.25">
      <c r="B33298" s="106"/>
      <c r="C33298" s="106"/>
      <c r="D33298" s="139"/>
      <c r="P33298" s="142"/>
      <c r="Q33298" s="142"/>
      <c r="R33298" s="142"/>
      <c r="S33298" s="139"/>
    </row>
    <row r="33299" spans="2:19" ht="15.75" customHeight="1" x14ac:dyDescent="0.25">
      <c r="B33299" s="106"/>
      <c r="C33299" s="106"/>
      <c r="D33299" s="139"/>
      <c r="P33299" s="142"/>
      <c r="Q33299" s="142"/>
      <c r="R33299" s="142"/>
      <c r="S33299" s="139"/>
    </row>
    <row r="33300" spans="2:19" ht="15.75" customHeight="1" x14ac:dyDescent="0.25">
      <c r="B33300" s="106"/>
      <c r="C33300" s="106"/>
      <c r="D33300" s="139"/>
      <c r="P33300" s="142"/>
      <c r="Q33300" s="142"/>
      <c r="R33300" s="142"/>
      <c r="S33300" s="139"/>
    </row>
    <row r="33301" spans="2:19" ht="15.75" customHeight="1" x14ac:dyDescent="0.25">
      <c r="B33301" s="106"/>
      <c r="C33301" s="106"/>
      <c r="D33301" s="139"/>
      <c r="P33301" s="142"/>
      <c r="Q33301" s="142"/>
      <c r="R33301" s="142"/>
      <c r="S33301" s="139"/>
    </row>
    <row r="33302" spans="2:19" ht="15.75" customHeight="1" x14ac:dyDescent="0.25">
      <c r="B33302" s="106"/>
      <c r="C33302" s="106"/>
      <c r="D33302" s="139"/>
      <c r="P33302" s="142"/>
      <c r="Q33302" s="142"/>
      <c r="R33302" s="142"/>
      <c r="S33302" s="139"/>
    </row>
    <row r="33303" spans="2:19" ht="15.75" customHeight="1" x14ac:dyDescent="0.25">
      <c r="B33303" s="106"/>
      <c r="C33303" s="106"/>
      <c r="D33303" s="139"/>
      <c r="P33303" s="142"/>
      <c r="Q33303" s="142"/>
      <c r="R33303" s="142"/>
      <c r="S33303" s="139"/>
    </row>
    <row r="33304" spans="2:19" ht="15.75" customHeight="1" x14ac:dyDescent="0.25">
      <c r="B33304" s="106"/>
      <c r="C33304" s="106"/>
      <c r="D33304" s="139"/>
      <c r="P33304" s="142"/>
      <c r="Q33304" s="142"/>
      <c r="R33304" s="142"/>
      <c r="S33304" s="139"/>
    </row>
    <row r="33305" spans="2:19" ht="15.75" customHeight="1" x14ac:dyDescent="0.25">
      <c r="B33305" s="106"/>
      <c r="C33305" s="106"/>
      <c r="D33305" s="139"/>
      <c r="P33305" s="142"/>
      <c r="Q33305" s="142"/>
      <c r="R33305" s="142"/>
      <c r="S33305" s="139"/>
    </row>
    <row r="33306" spans="2:19" ht="15.75" customHeight="1" x14ac:dyDescent="0.25">
      <c r="B33306" s="106"/>
      <c r="C33306" s="106"/>
      <c r="D33306" s="139"/>
      <c r="P33306" s="142"/>
      <c r="Q33306" s="142"/>
      <c r="R33306" s="142"/>
      <c r="S33306" s="139"/>
    </row>
    <row r="33307" spans="2:19" ht="15.75" customHeight="1" x14ac:dyDescent="0.25">
      <c r="B33307" s="106"/>
      <c r="C33307" s="106"/>
      <c r="D33307" s="139"/>
      <c r="P33307" s="142"/>
      <c r="Q33307" s="142"/>
      <c r="R33307" s="142"/>
      <c r="S33307" s="139"/>
    </row>
    <row r="33308" spans="2:19" ht="15.75" customHeight="1" x14ac:dyDescent="0.25">
      <c r="B33308" s="106"/>
      <c r="C33308" s="106"/>
      <c r="D33308" s="139"/>
      <c r="P33308" s="142"/>
      <c r="Q33308" s="142"/>
      <c r="R33308" s="142"/>
      <c r="S33308" s="139"/>
    </row>
    <row r="33309" spans="2:19" ht="15.75" customHeight="1" x14ac:dyDescent="0.25">
      <c r="B33309" s="106"/>
      <c r="C33309" s="106"/>
      <c r="D33309" s="139"/>
      <c r="P33309" s="142"/>
      <c r="Q33309" s="142"/>
      <c r="R33309" s="142"/>
      <c r="S33309" s="139"/>
    </row>
    <row r="33310" spans="2:19" ht="15.75" customHeight="1" x14ac:dyDescent="0.25">
      <c r="B33310" s="106"/>
      <c r="C33310" s="106"/>
      <c r="D33310" s="139"/>
      <c r="P33310" s="142"/>
      <c r="Q33310" s="142"/>
      <c r="R33310" s="142"/>
      <c r="S33310" s="139"/>
    </row>
    <row r="33311" spans="2:19" ht="15.75" customHeight="1" x14ac:dyDescent="0.25">
      <c r="B33311" s="106"/>
      <c r="C33311" s="106"/>
      <c r="D33311" s="139"/>
      <c r="P33311" s="142"/>
      <c r="Q33311" s="142"/>
      <c r="R33311" s="142"/>
      <c r="S33311" s="139"/>
    </row>
    <row r="33312" spans="2:19" ht="15.75" customHeight="1" x14ac:dyDescent="0.25">
      <c r="B33312" s="106"/>
      <c r="C33312" s="106"/>
      <c r="D33312" s="139"/>
      <c r="P33312" s="142"/>
      <c r="Q33312" s="142"/>
      <c r="R33312" s="142"/>
      <c r="S33312" s="139"/>
    </row>
    <row r="33313" spans="2:19" ht="15.75" customHeight="1" x14ac:dyDescent="0.25">
      <c r="B33313" s="106"/>
      <c r="C33313" s="106"/>
      <c r="D33313" s="139"/>
      <c r="P33313" s="142"/>
      <c r="Q33313" s="142"/>
      <c r="R33313" s="142"/>
      <c r="S33313" s="139"/>
    </row>
    <row r="33314" spans="2:19" ht="15.75" customHeight="1" x14ac:dyDescent="0.25">
      <c r="B33314" s="106"/>
      <c r="C33314" s="106"/>
      <c r="D33314" s="139"/>
      <c r="P33314" s="142"/>
      <c r="Q33314" s="142"/>
      <c r="R33314" s="142"/>
      <c r="S33314" s="139"/>
    </row>
    <row r="33315" spans="2:19" ht="15.75" customHeight="1" x14ac:dyDescent="0.25">
      <c r="B33315" s="106"/>
      <c r="C33315" s="106"/>
      <c r="D33315" s="139"/>
      <c r="P33315" s="142"/>
      <c r="Q33315" s="142"/>
      <c r="R33315" s="142"/>
      <c r="S33315" s="139"/>
    </row>
    <row r="33316" spans="2:19" ht="15.75" customHeight="1" x14ac:dyDescent="0.25">
      <c r="B33316" s="106"/>
      <c r="C33316" s="106"/>
      <c r="D33316" s="139"/>
      <c r="P33316" s="142"/>
      <c r="Q33316" s="142"/>
      <c r="R33316" s="142"/>
      <c r="S33316" s="139"/>
    </row>
    <row r="33317" spans="2:19" ht="15.75" customHeight="1" x14ac:dyDescent="0.25">
      <c r="B33317" s="106"/>
      <c r="C33317" s="106"/>
      <c r="D33317" s="139"/>
      <c r="P33317" s="142"/>
      <c r="Q33317" s="142"/>
      <c r="R33317" s="142"/>
      <c r="S33317" s="139"/>
    </row>
    <row r="33318" spans="2:19" ht="15.75" customHeight="1" x14ac:dyDescent="0.25">
      <c r="B33318" s="106"/>
      <c r="C33318" s="106"/>
      <c r="D33318" s="139"/>
      <c r="P33318" s="142"/>
      <c r="Q33318" s="142"/>
      <c r="R33318" s="142"/>
      <c r="S33318" s="139"/>
    </row>
    <row r="33319" spans="2:19" ht="15.75" customHeight="1" x14ac:dyDescent="0.25">
      <c r="B33319" s="106"/>
      <c r="C33319" s="106"/>
      <c r="D33319" s="139"/>
      <c r="P33319" s="142"/>
      <c r="Q33319" s="142"/>
      <c r="R33319" s="142"/>
      <c r="S33319" s="139"/>
    </row>
    <row r="33320" spans="2:19" ht="15.75" customHeight="1" x14ac:dyDescent="0.25">
      <c r="B33320" s="106"/>
      <c r="C33320" s="106"/>
      <c r="D33320" s="139"/>
      <c r="P33320" s="142"/>
      <c r="Q33320" s="142"/>
      <c r="R33320" s="142"/>
      <c r="S33320" s="139"/>
    </row>
    <row r="33321" spans="2:19" ht="15.75" customHeight="1" x14ac:dyDescent="0.25">
      <c r="B33321" s="106"/>
      <c r="C33321" s="106"/>
      <c r="D33321" s="139"/>
      <c r="P33321" s="142"/>
      <c r="Q33321" s="142"/>
      <c r="R33321" s="142"/>
      <c r="S33321" s="139"/>
    </row>
    <row r="33322" spans="2:19" ht="15.75" customHeight="1" x14ac:dyDescent="0.25">
      <c r="B33322" s="106"/>
      <c r="C33322" s="106"/>
      <c r="D33322" s="139"/>
      <c r="P33322" s="142"/>
      <c r="Q33322" s="142"/>
      <c r="R33322" s="142"/>
      <c r="S33322" s="139"/>
    </row>
    <row r="33323" spans="2:19" ht="15.75" customHeight="1" x14ac:dyDescent="0.25">
      <c r="B33323" s="106"/>
      <c r="C33323" s="106"/>
      <c r="D33323" s="139"/>
      <c r="P33323" s="142"/>
      <c r="Q33323" s="142"/>
      <c r="R33323" s="142"/>
      <c r="S33323" s="139"/>
    </row>
    <row r="33324" spans="2:19" ht="15.75" customHeight="1" x14ac:dyDescent="0.25">
      <c r="B33324" s="106"/>
      <c r="C33324" s="106"/>
      <c r="D33324" s="139"/>
      <c r="P33324" s="142"/>
      <c r="Q33324" s="142"/>
      <c r="R33324" s="142"/>
      <c r="S33324" s="139"/>
    </row>
    <row r="33325" spans="2:19" ht="15.75" customHeight="1" x14ac:dyDescent="0.25">
      <c r="B33325" s="106"/>
      <c r="C33325" s="106"/>
      <c r="D33325" s="139"/>
      <c r="P33325" s="142"/>
      <c r="Q33325" s="142"/>
      <c r="R33325" s="142"/>
      <c r="S33325" s="139"/>
    </row>
    <row r="33326" spans="2:19" ht="15.75" customHeight="1" x14ac:dyDescent="0.25">
      <c r="B33326" s="106"/>
      <c r="C33326" s="106"/>
      <c r="D33326" s="139"/>
      <c r="P33326" s="142"/>
      <c r="Q33326" s="142"/>
      <c r="R33326" s="142"/>
      <c r="S33326" s="139"/>
    </row>
    <row r="33327" spans="2:19" ht="15.75" customHeight="1" x14ac:dyDescent="0.25">
      <c r="B33327" s="106"/>
      <c r="C33327" s="106"/>
      <c r="D33327" s="139"/>
      <c r="P33327" s="142"/>
      <c r="Q33327" s="142"/>
      <c r="R33327" s="142"/>
      <c r="S33327" s="139"/>
    </row>
    <row r="33328" spans="2:19" ht="15.75" customHeight="1" x14ac:dyDescent="0.25">
      <c r="B33328" s="106"/>
      <c r="C33328" s="106"/>
      <c r="D33328" s="139"/>
      <c r="P33328" s="142"/>
      <c r="Q33328" s="142"/>
      <c r="R33328" s="142"/>
      <c r="S33328" s="139"/>
    </row>
    <row r="33329" spans="2:19" ht="15.75" customHeight="1" x14ac:dyDescent="0.25">
      <c r="B33329" s="106"/>
      <c r="C33329" s="106"/>
      <c r="D33329" s="139"/>
      <c r="P33329" s="142"/>
      <c r="Q33329" s="142"/>
      <c r="R33329" s="142"/>
      <c r="S33329" s="139"/>
    </row>
    <row r="33330" spans="2:19" ht="15.75" customHeight="1" x14ac:dyDescent="0.25">
      <c r="B33330" s="106"/>
      <c r="C33330" s="106"/>
      <c r="D33330" s="139"/>
      <c r="P33330" s="142"/>
      <c r="Q33330" s="142"/>
      <c r="R33330" s="142"/>
      <c r="S33330" s="139"/>
    </row>
    <row r="33331" spans="2:19" ht="15.75" customHeight="1" x14ac:dyDescent="0.25">
      <c r="B33331" s="106"/>
      <c r="C33331" s="106"/>
      <c r="D33331" s="139"/>
      <c r="P33331" s="142"/>
      <c r="Q33331" s="142"/>
      <c r="R33331" s="142"/>
      <c r="S33331" s="139"/>
    </row>
    <row r="33332" spans="2:19" ht="15.75" customHeight="1" x14ac:dyDescent="0.25">
      <c r="B33332" s="106"/>
      <c r="C33332" s="106"/>
      <c r="D33332" s="139"/>
      <c r="P33332" s="142"/>
      <c r="Q33332" s="142"/>
      <c r="R33332" s="142"/>
      <c r="S33332" s="139"/>
    </row>
    <row r="33333" spans="2:19" ht="15.75" customHeight="1" x14ac:dyDescent="0.25">
      <c r="B33333" s="106"/>
      <c r="C33333" s="106"/>
      <c r="D33333" s="139"/>
      <c r="P33333" s="142"/>
      <c r="Q33333" s="142"/>
      <c r="R33333" s="142"/>
      <c r="S33333" s="139"/>
    </row>
    <row r="33334" spans="2:19" ht="15.75" customHeight="1" x14ac:dyDescent="0.25">
      <c r="B33334" s="106"/>
      <c r="C33334" s="106"/>
      <c r="D33334" s="139"/>
      <c r="P33334" s="142"/>
      <c r="Q33334" s="142"/>
      <c r="R33334" s="142"/>
      <c r="S33334" s="139"/>
    </row>
    <row r="33335" spans="2:19" ht="15.75" customHeight="1" x14ac:dyDescent="0.25">
      <c r="B33335" s="106"/>
      <c r="C33335" s="106"/>
      <c r="D33335" s="139"/>
      <c r="P33335" s="142"/>
      <c r="Q33335" s="142"/>
      <c r="R33335" s="142"/>
      <c r="S33335" s="139"/>
    </row>
    <row r="33336" spans="2:19" ht="15.75" customHeight="1" x14ac:dyDescent="0.25">
      <c r="B33336" s="106"/>
      <c r="C33336" s="106"/>
      <c r="D33336" s="139"/>
      <c r="P33336" s="142"/>
      <c r="Q33336" s="142"/>
      <c r="R33336" s="142"/>
      <c r="S33336" s="139"/>
    </row>
    <row r="33337" spans="2:19" ht="15.75" customHeight="1" x14ac:dyDescent="0.25">
      <c r="B33337" s="106"/>
      <c r="C33337" s="106"/>
      <c r="D33337" s="139"/>
      <c r="P33337" s="142"/>
      <c r="Q33337" s="142"/>
      <c r="R33337" s="142"/>
      <c r="S33337" s="139"/>
    </row>
    <row r="33338" spans="2:19" ht="15.75" customHeight="1" x14ac:dyDescent="0.25">
      <c r="B33338" s="106"/>
      <c r="C33338" s="106"/>
      <c r="D33338" s="139"/>
      <c r="P33338" s="142"/>
      <c r="Q33338" s="142"/>
      <c r="R33338" s="142"/>
      <c r="S33338" s="139"/>
    </row>
    <row r="33339" spans="2:19" ht="15.75" customHeight="1" x14ac:dyDescent="0.25">
      <c r="B33339" s="106"/>
      <c r="C33339" s="106"/>
      <c r="D33339" s="139"/>
      <c r="P33339" s="142"/>
      <c r="Q33339" s="142"/>
      <c r="R33339" s="142"/>
      <c r="S33339" s="139"/>
    </row>
    <row r="33340" spans="2:19" ht="15.75" customHeight="1" x14ac:dyDescent="0.25">
      <c r="B33340" s="106"/>
      <c r="C33340" s="106"/>
      <c r="D33340" s="139"/>
      <c r="P33340" s="142"/>
      <c r="Q33340" s="142"/>
      <c r="R33340" s="142"/>
      <c r="S33340" s="139"/>
    </row>
    <row r="33341" spans="2:19" ht="15.75" customHeight="1" x14ac:dyDescent="0.25">
      <c r="B33341" s="106"/>
      <c r="C33341" s="106"/>
      <c r="D33341" s="139"/>
      <c r="P33341" s="142"/>
      <c r="Q33341" s="142"/>
      <c r="R33341" s="142"/>
      <c r="S33341" s="139"/>
    </row>
    <row r="33342" spans="2:19" ht="15.75" customHeight="1" x14ac:dyDescent="0.25">
      <c r="B33342" s="106"/>
      <c r="C33342" s="106"/>
      <c r="D33342" s="139"/>
      <c r="P33342" s="142"/>
      <c r="Q33342" s="142"/>
      <c r="R33342" s="142"/>
      <c r="S33342" s="139"/>
    </row>
    <row r="33343" spans="2:19" ht="15.75" customHeight="1" x14ac:dyDescent="0.25">
      <c r="B33343" s="106"/>
      <c r="C33343" s="106"/>
      <c r="D33343" s="139"/>
      <c r="P33343" s="142"/>
      <c r="Q33343" s="142"/>
      <c r="R33343" s="142"/>
      <c r="S33343" s="139"/>
    </row>
    <row r="33344" spans="2:19" ht="15.75" customHeight="1" x14ac:dyDescent="0.25">
      <c r="B33344" s="106"/>
      <c r="C33344" s="106"/>
      <c r="D33344" s="139"/>
      <c r="P33344" s="142"/>
      <c r="Q33344" s="142"/>
      <c r="R33344" s="142"/>
      <c r="S33344" s="139"/>
    </row>
    <row r="33345" spans="2:19" ht="15.75" customHeight="1" x14ac:dyDescent="0.25">
      <c r="B33345" s="106"/>
      <c r="C33345" s="106"/>
      <c r="D33345" s="139"/>
      <c r="P33345" s="142"/>
      <c r="Q33345" s="142"/>
      <c r="R33345" s="142"/>
      <c r="S33345" s="139"/>
    </row>
    <row r="33346" spans="2:19" ht="15.75" customHeight="1" x14ac:dyDescent="0.25">
      <c r="B33346" s="106"/>
      <c r="C33346" s="106"/>
      <c r="D33346" s="139"/>
      <c r="P33346" s="142"/>
      <c r="Q33346" s="142"/>
      <c r="R33346" s="142"/>
      <c r="S33346" s="139"/>
    </row>
    <row r="33347" spans="2:19" ht="15.75" customHeight="1" x14ac:dyDescent="0.25">
      <c r="B33347" s="106"/>
      <c r="C33347" s="106"/>
      <c r="D33347" s="139"/>
      <c r="P33347" s="142"/>
      <c r="Q33347" s="142"/>
      <c r="R33347" s="142"/>
      <c r="S33347" s="139"/>
    </row>
    <row r="33348" spans="2:19" ht="15.75" customHeight="1" x14ac:dyDescent="0.25">
      <c r="B33348" s="106"/>
      <c r="C33348" s="106"/>
      <c r="D33348" s="139"/>
      <c r="P33348" s="142"/>
      <c r="Q33348" s="142"/>
      <c r="R33348" s="142"/>
      <c r="S33348" s="139"/>
    </row>
    <row r="33349" spans="2:19" ht="15.75" customHeight="1" x14ac:dyDescent="0.25">
      <c r="B33349" s="106"/>
      <c r="C33349" s="106"/>
      <c r="D33349" s="139"/>
      <c r="P33349" s="142"/>
      <c r="Q33349" s="142"/>
      <c r="R33349" s="142"/>
      <c r="S33349" s="139"/>
    </row>
    <row r="33350" spans="2:19" ht="15.75" customHeight="1" x14ac:dyDescent="0.25">
      <c r="B33350" s="106"/>
      <c r="C33350" s="106"/>
      <c r="D33350" s="139"/>
      <c r="P33350" s="142"/>
      <c r="Q33350" s="142"/>
      <c r="R33350" s="142"/>
      <c r="S33350" s="139"/>
    </row>
    <row r="33351" spans="2:19" ht="15.75" customHeight="1" x14ac:dyDescent="0.25">
      <c r="B33351" s="106"/>
      <c r="C33351" s="106"/>
      <c r="D33351" s="139"/>
      <c r="P33351" s="142"/>
      <c r="Q33351" s="142"/>
      <c r="R33351" s="142"/>
      <c r="S33351" s="139"/>
    </row>
    <row r="33352" spans="2:19" ht="15.75" customHeight="1" x14ac:dyDescent="0.25">
      <c r="B33352" s="106"/>
      <c r="C33352" s="106"/>
      <c r="D33352" s="139"/>
      <c r="P33352" s="142"/>
      <c r="Q33352" s="142"/>
      <c r="R33352" s="142"/>
      <c r="S33352" s="139"/>
    </row>
    <row r="33353" spans="2:19" ht="15.75" customHeight="1" x14ac:dyDescent="0.25">
      <c r="B33353" s="106"/>
      <c r="C33353" s="106"/>
      <c r="D33353" s="139"/>
      <c r="P33353" s="142"/>
      <c r="Q33353" s="142"/>
      <c r="R33353" s="142"/>
      <c r="S33353" s="139"/>
    </row>
    <row r="33354" spans="2:19" ht="15.75" customHeight="1" x14ac:dyDescent="0.25">
      <c r="B33354" s="106"/>
      <c r="C33354" s="106"/>
      <c r="D33354" s="139"/>
      <c r="P33354" s="142"/>
      <c r="Q33354" s="142"/>
      <c r="R33354" s="142"/>
      <c r="S33354" s="139"/>
    </row>
    <row r="33355" spans="2:19" ht="15.75" customHeight="1" x14ac:dyDescent="0.25">
      <c r="B33355" s="106"/>
      <c r="C33355" s="106"/>
      <c r="D33355" s="139"/>
      <c r="P33355" s="142"/>
      <c r="Q33355" s="142"/>
      <c r="R33355" s="142"/>
      <c r="S33355" s="139"/>
    </row>
    <row r="33356" spans="2:19" ht="15.75" customHeight="1" x14ac:dyDescent="0.25">
      <c r="B33356" s="106"/>
      <c r="C33356" s="106"/>
      <c r="D33356" s="139"/>
      <c r="P33356" s="142"/>
      <c r="Q33356" s="142"/>
      <c r="R33356" s="142"/>
      <c r="S33356" s="139"/>
    </row>
    <row r="33357" spans="2:19" ht="15.75" customHeight="1" x14ac:dyDescent="0.25">
      <c r="B33357" s="106"/>
      <c r="C33357" s="106"/>
      <c r="D33357" s="139"/>
      <c r="P33357" s="142"/>
      <c r="Q33357" s="142"/>
      <c r="R33357" s="142"/>
      <c r="S33357" s="139"/>
    </row>
    <row r="33358" spans="2:19" ht="15.75" customHeight="1" x14ac:dyDescent="0.25">
      <c r="B33358" s="106"/>
      <c r="C33358" s="106"/>
      <c r="D33358" s="139"/>
      <c r="P33358" s="142"/>
      <c r="Q33358" s="142"/>
      <c r="R33358" s="142"/>
      <c r="S33358" s="139"/>
    </row>
    <row r="33359" spans="2:19" ht="15.75" customHeight="1" x14ac:dyDescent="0.25">
      <c r="B33359" s="106"/>
      <c r="C33359" s="106"/>
      <c r="D33359" s="139"/>
      <c r="P33359" s="142"/>
      <c r="Q33359" s="142"/>
      <c r="R33359" s="142"/>
      <c r="S33359" s="139"/>
    </row>
    <row r="33360" spans="2:19" ht="15.75" customHeight="1" x14ac:dyDescent="0.25">
      <c r="B33360" s="106"/>
      <c r="C33360" s="106"/>
      <c r="D33360" s="139"/>
      <c r="P33360" s="142"/>
      <c r="Q33360" s="142"/>
      <c r="R33360" s="142"/>
      <c r="S33360" s="139"/>
    </row>
    <row r="33361" spans="2:19" ht="15.75" customHeight="1" x14ac:dyDescent="0.25">
      <c r="B33361" s="106"/>
      <c r="C33361" s="106"/>
      <c r="D33361" s="139"/>
      <c r="P33361" s="142"/>
      <c r="Q33361" s="142"/>
      <c r="R33361" s="142"/>
      <c r="S33361" s="139"/>
    </row>
    <row r="33362" spans="2:19" ht="15.75" customHeight="1" x14ac:dyDescent="0.25">
      <c r="B33362" s="106"/>
      <c r="C33362" s="106"/>
      <c r="D33362" s="139"/>
      <c r="P33362" s="142"/>
      <c r="Q33362" s="142"/>
      <c r="R33362" s="142"/>
      <c r="S33362" s="139"/>
    </row>
    <row r="33363" spans="2:19" ht="15.75" customHeight="1" x14ac:dyDescent="0.25">
      <c r="B33363" s="106"/>
      <c r="C33363" s="106"/>
      <c r="D33363" s="139"/>
      <c r="P33363" s="142"/>
      <c r="Q33363" s="142"/>
      <c r="R33363" s="142"/>
      <c r="S33363" s="139"/>
    </row>
    <row r="33364" spans="2:19" ht="15.75" customHeight="1" x14ac:dyDescent="0.25">
      <c r="B33364" s="106"/>
      <c r="C33364" s="106"/>
      <c r="D33364" s="139"/>
      <c r="P33364" s="142"/>
      <c r="Q33364" s="142"/>
      <c r="R33364" s="142"/>
      <c r="S33364" s="139"/>
    </row>
    <row r="33365" spans="2:19" ht="15.75" customHeight="1" x14ac:dyDescent="0.25">
      <c r="B33365" s="106"/>
      <c r="C33365" s="106"/>
      <c r="D33365" s="139"/>
      <c r="P33365" s="142"/>
      <c r="Q33365" s="142"/>
      <c r="R33365" s="142"/>
      <c r="S33365" s="139"/>
    </row>
    <row r="33366" spans="2:19" ht="15.75" customHeight="1" x14ac:dyDescent="0.25">
      <c r="B33366" s="106"/>
      <c r="C33366" s="106"/>
      <c r="D33366" s="139"/>
      <c r="P33366" s="142"/>
      <c r="Q33366" s="142"/>
      <c r="R33366" s="142"/>
      <c r="S33366" s="139"/>
    </row>
    <row r="33367" spans="2:19" ht="15.75" customHeight="1" x14ac:dyDescent="0.25">
      <c r="B33367" s="106"/>
      <c r="C33367" s="106"/>
      <c r="D33367" s="139"/>
      <c r="P33367" s="142"/>
      <c r="Q33367" s="142"/>
      <c r="R33367" s="142"/>
      <c r="S33367" s="139"/>
    </row>
    <row r="33368" spans="2:19" ht="15.75" customHeight="1" x14ac:dyDescent="0.25">
      <c r="B33368" s="106"/>
      <c r="C33368" s="106"/>
      <c r="D33368" s="139"/>
      <c r="P33368" s="142"/>
      <c r="Q33368" s="142"/>
      <c r="R33368" s="142"/>
      <c r="S33368" s="139"/>
    </row>
    <row r="33369" spans="2:19" ht="15.75" customHeight="1" x14ac:dyDescent="0.25">
      <c r="B33369" s="106"/>
      <c r="C33369" s="106"/>
      <c r="D33369" s="139"/>
      <c r="P33369" s="142"/>
      <c r="Q33369" s="142"/>
      <c r="R33369" s="142"/>
      <c r="S33369" s="139"/>
    </row>
    <row r="33370" spans="2:19" ht="15.75" customHeight="1" x14ac:dyDescent="0.25">
      <c r="B33370" s="106"/>
      <c r="C33370" s="106"/>
      <c r="D33370" s="139"/>
      <c r="P33370" s="142"/>
      <c r="Q33370" s="142"/>
      <c r="R33370" s="142"/>
      <c r="S33370" s="139"/>
    </row>
    <row r="33371" spans="2:19" ht="15.75" customHeight="1" x14ac:dyDescent="0.25">
      <c r="B33371" s="106"/>
      <c r="C33371" s="106"/>
      <c r="D33371" s="139"/>
      <c r="P33371" s="142"/>
      <c r="Q33371" s="142"/>
      <c r="R33371" s="142"/>
      <c r="S33371" s="139"/>
    </row>
    <row r="33372" spans="2:19" ht="15.75" customHeight="1" x14ac:dyDescent="0.25">
      <c r="B33372" s="106"/>
      <c r="C33372" s="106"/>
      <c r="D33372" s="139"/>
      <c r="P33372" s="142"/>
      <c r="Q33372" s="142"/>
      <c r="R33372" s="142"/>
      <c r="S33372" s="139"/>
    </row>
    <row r="33373" spans="2:19" ht="15.75" customHeight="1" x14ac:dyDescent="0.25">
      <c r="B33373" s="106"/>
      <c r="C33373" s="106"/>
      <c r="D33373" s="139"/>
      <c r="P33373" s="142"/>
      <c r="Q33373" s="142"/>
      <c r="R33373" s="142"/>
      <c r="S33373" s="139"/>
    </row>
    <row r="33374" spans="2:19" ht="15.75" customHeight="1" x14ac:dyDescent="0.25">
      <c r="B33374" s="106"/>
      <c r="C33374" s="106"/>
      <c r="D33374" s="139"/>
      <c r="P33374" s="142"/>
      <c r="Q33374" s="142"/>
      <c r="R33374" s="142"/>
      <c r="S33374" s="139"/>
    </row>
    <row r="33375" spans="2:19" ht="15.75" customHeight="1" x14ac:dyDescent="0.25">
      <c r="B33375" s="106"/>
      <c r="C33375" s="106"/>
      <c r="D33375" s="139"/>
      <c r="P33375" s="142"/>
      <c r="Q33375" s="142"/>
      <c r="R33375" s="142"/>
      <c r="S33375" s="139"/>
    </row>
    <row r="33376" spans="2:19" ht="15.75" customHeight="1" x14ac:dyDescent="0.25">
      <c r="B33376" s="106"/>
      <c r="C33376" s="106"/>
      <c r="D33376" s="139"/>
      <c r="P33376" s="142"/>
      <c r="Q33376" s="142"/>
      <c r="R33376" s="142"/>
      <c r="S33376" s="139"/>
    </row>
    <row r="33377" spans="2:19" ht="15.75" customHeight="1" x14ac:dyDescent="0.25">
      <c r="B33377" s="106"/>
      <c r="C33377" s="106"/>
      <c r="D33377" s="139"/>
      <c r="P33377" s="142"/>
      <c r="Q33377" s="142"/>
      <c r="R33377" s="142"/>
      <c r="S33377" s="139"/>
    </row>
    <row r="33378" spans="2:19" ht="15.75" customHeight="1" x14ac:dyDescent="0.25">
      <c r="B33378" s="106"/>
      <c r="C33378" s="106"/>
      <c r="D33378" s="139"/>
      <c r="P33378" s="142"/>
      <c r="Q33378" s="142"/>
      <c r="R33378" s="142"/>
      <c r="S33378" s="139"/>
    </row>
    <row r="33379" spans="2:19" ht="15.75" customHeight="1" x14ac:dyDescent="0.25">
      <c r="B33379" s="106"/>
      <c r="C33379" s="106"/>
      <c r="D33379" s="139"/>
      <c r="P33379" s="142"/>
      <c r="Q33379" s="142"/>
      <c r="R33379" s="142"/>
      <c r="S33379" s="139"/>
    </row>
    <row r="33380" spans="2:19" ht="15.75" customHeight="1" x14ac:dyDescent="0.25">
      <c r="B33380" s="106"/>
      <c r="C33380" s="106"/>
      <c r="D33380" s="139"/>
      <c r="P33380" s="142"/>
      <c r="Q33380" s="142"/>
      <c r="R33380" s="142"/>
      <c r="S33380" s="139"/>
    </row>
    <row r="33381" spans="2:19" ht="15.75" customHeight="1" x14ac:dyDescent="0.25">
      <c r="B33381" s="106"/>
      <c r="C33381" s="106"/>
      <c r="D33381" s="139"/>
      <c r="P33381" s="142"/>
      <c r="Q33381" s="142"/>
      <c r="R33381" s="142"/>
      <c r="S33381" s="139"/>
    </row>
    <row r="33382" spans="2:19" ht="15.75" customHeight="1" x14ac:dyDescent="0.25">
      <c r="B33382" s="106"/>
      <c r="C33382" s="106"/>
      <c r="D33382" s="139"/>
      <c r="P33382" s="142"/>
      <c r="Q33382" s="142"/>
      <c r="R33382" s="142"/>
      <c r="S33382" s="139"/>
    </row>
    <row r="33383" spans="2:19" ht="15.75" customHeight="1" x14ac:dyDescent="0.25">
      <c r="B33383" s="106"/>
      <c r="C33383" s="106"/>
      <c r="D33383" s="139"/>
      <c r="P33383" s="142"/>
      <c r="Q33383" s="142"/>
      <c r="R33383" s="142"/>
      <c r="S33383" s="139"/>
    </row>
    <row r="33384" spans="2:19" ht="15.75" customHeight="1" x14ac:dyDescent="0.25">
      <c r="B33384" s="106"/>
      <c r="C33384" s="106"/>
      <c r="D33384" s="139"/>
      <c r="P33384" s="142"/>
      <c r="Q33384" s="142"/>
      <c r="R33384" s="142"/>
      <c r="S33384" s="139"/>
    </row>
    <row r="33385" spans="2:19" ht="15.75" customHeight="1" x14ac:dyDescent="0.25">
      <c r="B33385" s="106"/>
      <c r="C33385" s="106"/>
      <c r="D33385" s="139"/>
      <c r="P33385" s="142"/>
      <c r="Q33385" s="142"/>
      <c r="R33385" s="142"/>
      <c r="S33385" s="139"/>
    </row>
    <row r="33386" spans="2:19" ht="15.75" customHeight="1" x14ac:dyDescent="0.25">
      <c r="B33386" s="106"/>
      <c r="C33386" s="106"/>
      <c r="D33386" s="139"/>
      <c r="P33386" s="142"/>
      <c r="Q33386" s="142"/>
      <c r="R33386" s="142"/>
      <c r="S33386" s="139"/>
    </row>
    <row r="33387" spans="2:19" ht="15.75" customHeight="1" x14ac:dyDescent="0.25">
      <c r="B33387" s="106"/>
      <c r="C33387" s="106"/>
      <c r="D33387" s="139"/>
      <c r="P33387" s="142"/>
      <c r="Q33387" s="142"/>
      <c r="R33387" s="142"/>
      <c r="S33387" s="139"/>
    </row>
    <row r="33388" spans="2:19" ht="15.75" customHeight="1" x14ac:dyDescent="0.25">
      <c r="B33388" s="106"/>
      <c r="C33388" s="106"/>
      <c r="D33388" s="139"/>
      <c r="P33388" s="142"/>
      <c r="Q33388" s="142"/>
      <c r="R33388" s="142"/>
      <c r="S33388" s="139"/>
    </row>
    <row r="33389" spans="2:19" ht="15.75" customHeight="1" x14ac:dyDescent="0.25">
      <c r="B33389" s="106"/>
      <c r="C33389" s="106"/>
      <c r="D33389" s="139"/>
      <c r="P33389" s="142"/>
      <c r="Q33389" s="142"/>
      <c r="R33389" s="142"/>
      <c r="S33389" s="139"/>
    </row>
    <row r="33390" spans="2:19" ht="15.75" customHeight="1" x14ac:dyDescent="0.25">
      <c r="B33390" s="106"/>
      <c r="C33390" s="106"/>
      <c r="D33390" s="139"/>
      <c r="P33390" s="142"/>
      <c r="Q33390" s="142"/>
      <c r="R33390" s="142"/>
      <c r="S33390" s="139"/>
    </row>
    <row r="33391" spans="2:19" ht="15.75" customHeight="1" x14ac:dyDescent="0.25">
      <c r="B33391" s="106"/>
      <c r="C33391" s="106"/>
      <c r="D33391" s="139"/>
      <c r="P33391" s="142"/>
      <c r="Q33391" s="142"/>
      <c r="R33391" s="142"/>
      <c r="S33391" s="139"/>
    </row>
    <row r="33392" spans="2:19" ht="15.75" customHeight="1" x14ac:dyDescent="0.25">
      <c r="B33392" s="106"/>
      <c r="C33392" s="106"/>
      <c r="D33392" s="139"/>
      <c r="P33392" s="142"/>
      <c r="Q33392" s="142"/>
      <c r="R33392" s="142"/>
      <c r="S33392" s="139"/>
    </row>
    <row r="33393" spans="2:19" ht="15.75" customHeight="1" x14ac:dyDescent="0.25">
      <c r="B33393" s="106"/>
      <c r="C33393" s="106"/>
      <c r="D33393" s="139"/>
      <c r="P33393" s="142"/>
      <c r="Q33393" s="142"/>
      <c r="R33393" s="142"/>
      <c r="S33393" s="139"/>
    </row>
    <row r="33394" spans="2:19" ht="15.75" customHeight="1" x14ac:dyDescent="0.25">
      <c r="B33394" s="106"/>
      <c r="C33394" s="106"/>
      <c r="D33394" s="139"/>
      <c r="P33394" s="142"/>
      <c r="Q33394" s="142"/>
      <c r="R33394" s="142"/>
      <c r="S33394" s="139"/>
    </row>
    <row r="33395" spans="2:19" ht="15.75" customHeight="1" x14ac:dyDescent="0.25">
      <c r="B33395" s="106"/>
      <c r="C33395" s="106"/>
      <c r="D33395" s="139"/>
      <c r="P33395" s="142"/>
      <c r="Q33395" s="142"/>
      <c r="R33395" s="142"/>
      <c r="S33395" s="139"/>
    </row>
    <row r="33396" spans="2:19" ht="15.75" customHeight="1" x14ac:dyDescent="0.25">
      <c r="B33396" s="106"/>
      <c r="C33396" s="106"/>
      <c r="D33396" s="139"/>
      <c r="P33396" s="142"/>
      <c r="Q33396" s="142"/>
      <c r="R33396" s="142"/>
      <c r="S33396" s="139"/>
    </row>
    <row r="33397" spans="2:19" ht="15.75" customHeight="1" x14ac:dyDescent="0.25">
      <c r="B33397" s="106"/>
      <c r="C33397" s="106"/>
      <c r="D33397" s="139"/>
      <c r="P33397" s="142"/>
      <c r="Q33397" s="142"/>
      <c r="R33397" s="142"/>
      <c r="S33397" s="139"/>
    </row>
    <row r="33398" spans="2:19" ht="15.75" customHeight="1" x14ac:dyDescent="0.25">
      <c r="B33398" s="106"/>
      <c r="C33398" s="106"/>
      <c r="D33398" s="139"/>
      <c r="P33398" s="142"/>
      <c r="Q33398" s="142"/>
      <c r="R33398" s="142"/>
      <c r="S33398" s="139"/>
    </row>
    <row r="33399" spans="2:19" ht="15.75" customHeight="1" x14ac:dyDescent="0.25">
      <c r="B33399" s="106"/>
      <c r="C33399" s="106"/>
      <c r="D33399" s="139"/>
      <c r="P33399" s="142"/>
      <c r="Q33399" s="142"/>
      <c r="R33399" s="142"/>
      <c r="S33399" s="139"/>
    </row>
    <row r="33400" spans="2:19" ht="15.75" customHeight="1" x14ac:dyDescent="0.25">
      <c r="B33400" s="106"/>
      <c r="C33400" s="106"/>
      <c r="D33400" s="139"/>
      <c r="P33400" s="142"/>
      <c r="Q33400" s="142"/>
      <c r="R33400" s="142"/>
      <c r="S33400" s="139"/>
    </row>
    <row r="33401" spans="2:19" ht="15.75" customHeight="1" x14ac:dyDescent="0.25">
      <c r="B33401" s="106"/>
      <c r="C33401" s="106"/>
      <c r="D33401" s="139"/>
      <c r="P33401" s="142"/>
      <c r="Q33401" s="142"/>
      <c r="R33401" s="142"/>
      <c r="S33401" s="139"/>
    </row>
    <row r="33402" spans="2:19" ht="15.75" customHeight="1" x14ac:dyDescent="0.25">
      <c r="B33402" s="106"/>
      <c r="C33402" s="106"/>
      <c r="D33402" s="139"/>
      <c r="P33402" s="142"/>
      <c r="Q33402" s="142"/>
      <c r="R33402" s="142"/>
      <c r="S33402" s="139"/>
    </row>
    <row r="33403" spans="2:19" ht="15.75" customHeight="1" x14ac:dyDescent="0.25">
      <c r="B33403" s="106"/>
      <c r="C33403" s="106"/>
      <c r="D33403" s="139"/>
      <c r="P33403" s="142"/>
      <c r="Q33403" s="142"/>
      <c r="R33403" s="142"/>
      <c r="S33403" s="139"/>
    </row>
    <row r="33404" spans="2:19" ht="15.75" customHeight="1" x14ac:dyDescent="0.25">
      <c r="B33404" s="106"/>
      <c r="C33404" s="106"/>
      <c r="D33404" s="139"/>
      <c r="P33404" s="142"/>
      <c r="Q33404" s="142"/>
      <c r="R33404" s="142"/>
      <c r="S33404" s="139"/>
    </row>
    <row r="33405" spans="2:19" ht="15.75" customHeight="1" x14ac:dyDescent="0.25">
      <c r="B33405" s="106"/>
      <c r="C33405" s="106"/>
      <c r="D33405" s="139"/>
      <c r="P33405" s="142"/>
      <c r="Q33405" s="142"/>
      <c r="R33405" s="142"/>
      <c r="S33405" s="139"/>
    </row>
    <row r="33406" spans="2:19" ht="15.75" customHeight="1" x14ac:dyDescent="0.25">
      <c r="B33406" s="106"/>
      <c r="C33406" s="106"/>
      <c r="D33406" s="139"/>
      <c r="P33406" s="142"/>
      <c r="Q33406" s="142"/>
      <c r="R33406" s="142"/>
      <c r="S33406" s="139"/>
    </row>
    <row r="33407" spans="2:19" ht="15.75" customHeight="1" x14ac:dyDescent="0.25">
      <c r="B33407" s="106"/>
      <c r="C33407" s="106"/>
      <c r="D33407" s="139"/>
      <c r="P33407" s="142"/>
      <c r="Q33407" s="142"/>
      <c r="R33407" s="142"/>
      <c r="S33407" s="139"/>
    </row>
    <row r="33408" spans="2:19" ht="15.75" customHeight="1" x14ac:dyDescent="0.25">
      <c r="B33408" s="106"/>
      <c r="C33408" s="106"/>
      <c r="D33408" s="139"/>
      <c r="P33408" s="142"/>
      <c r="Q33408" s="142"/>
      <c r="R33408" s="142"/>
      <c r="S33408" s="139"/>
    </row>
    <row r="33409" spans="2:19" ht="15.75" customHeight="1" x14ac:dyDescent="0.25">
      <c r="B33409" s="106"/>
      <c r="C33409" s="106"/>
      <c r="D33409" s="139"/>
      <c r="P33409" s="142"/>
      <c r="Q33409" s="142"/>
      <c r="R33409" s="142"/>
      <c r="S33409" s="139"/>
    </row>
    <row r="33410" spans="2:19" ht="15.75" customHeight="1" x14ac:dyDescent="0.25">
      <c r="B33410" s="106"/>
      <c r="C33410" s="106"/>
      <c r="D33410" s="139"/>
      <c r="P33410" s="142"/>
      <c r="Q33410" s="142"/>
      <c r="R33410" s="142"/>
      <c r="S33410" s="139"/>
    </row>
    <row r="33411" spans="2:19" ht="15.75" customHeight="1" x14ac:dyDescent="0.25">
      <c r="B33411" s="106"/>
      <c r="C33411" s="106"/>
      <c r="D33411" s="139"/>
      <c r="P33411" s="142"/>
      <c r="Q33411" s="142"/>
      <c r="R33411" s="142"/>
      <c r="S33411" s="139"/>
    </row>
    <row r="33412" spans="2:19" ht="15.75" customHeight="1" x14ac:dyDescent="0.25">
      <c r="B33412" s="106"/>
      <c r="C33412" s="106"/>
      <c r="D33412" s="139"/>
      <c r="P33412" s="142"/>
      <c r="Q33412" s="142"/>
      <c r="R33412" s="142"/>
      <c r="S33412" s="139"/>
    </row>
    <row r="33413" spans="2:19" ht="15.75" customHeight="1" x14ac:dyDescent="0.25">
      <c r="B33413" s="106"/>
      <c r="C33413" s="106"/>
      <c r="D33413" s="139"/>
      <c r="P33413" s="142"/>
      <c r="Q33413" s="142"/>
      <c r="R33413" s="142"/>
      <c r="S33413" s="139"/>
    </row>
    <row r="33414" spans="2:19" ht="15.75" customHeight="1" x14ac:dyDescent="0.25">
      <c r="B33414" s="106"/>
      <c r="C33414" s="106"/>
      <c r="D33414" s="139"/>
      <c r="P33414" s="142"/>
      <c r="Q33414" s="142"/>
      <c r="R33414" s="142"/>
      <c r="S33414" s="139"/>
    </row>
    <row r="33415" spans="2:19" ht="15.75" customHeight="1" x14ac:dyDescent="0.25">
      <c r="B33415" s="106"/>
      <c r="C33415" s="106"/>
      <c r="D33415" s="139"/>
      <c r="P33415" s="142"/>
      <c r="Q33415" s="142"/>
      <c r="R33415" s="142"/>
      <c r="S33415" s="139"/>
    </row>
    <row r="33416" spans="2:19" ht="15.75" customHeight="1" x14ac:dyDescent="0.25">
      <c r="B33416" s="106"/>
      <c r="C33416" s="106"/>
      <c r="D33416" s="139"/>
      <c r="P33416" s="142"/>
      <c r="Q33416" s="142"/>
      <c r="R33416" s="142"/>
      <c r="S33416" s="139"/>
    </row>
    <row r="33417" spans="2:19" ht="15.75" customHeight="1" x14ac:dyDescent="0.25">
      <c r="B33417" s="106"/>
      <c r="C33417" s="106"/>
      <c r="D33417" s="139"/>
      <c r="P33417" s="142"/>
      <c r="Q33417" s="142"/>
      <c r="R33417" s="142"/>
      <c r="S33417" s="139"/>
    </row>
    <row r="33418" spans="2:19" ht="15.75" customHeight="1" x14ac:dyDescent="0.25">
      <c r="B33418" s="106"/>
      <c r="C33418" s="106"/>
      <c r="D33418" s="139"/>
      <c r="P33418" s="142"/>
      <c r="Q33418" s="142"/>
      <c r="R33418" s="142"/>
      <c r="S33418" s="139"/>
    </row>
    <row r="33419" spans="2:19" ht="15.75" customHeight="1" x14ac:dyDescent="0.25">
      <c r="B33419" s="106"/>
      <c r="C33419" s="106"/>
      <c r="D33419" s="139"/>
      <c r="P33419" s="142"/>
      <c r="Q33419" s="142"/>
      <c r="R33419" s="142"/>
      <c r="S33419" s="139"/>
    </row>
    <row r="33420" spans="2:19" ht="15.75" customHeight="1" x14ac:dyDescent="0.25">
      <c r="B33420" s="106"/>
      <c r="C33420" s="106"/>
      <c r="D33420" s="139"/>
      <c r="P33420" s="142"/>
      <c r="Q33420" s="142"/>
      <c r="R33420" s="142"/>
      <c r="S33420" s="139"/>
    </row>
    <row r="33421" spans="2:19" ht="15.75" customHeight="1" x14ac:dyDescent="0.25">
      <c r="B33421" s="106"/>
      <c r="C33421" s="106"/>
      <c r="D33421" s="139"/>
      <c r="P33421" s="142"/>
      <c r="Q33421" s="142"/>
      <c r="R33421" s="142"/>
      <c r="S33421" s="139"/>
    </row>
    <row r="33422" spans="2:19" ht="15.75" customHeight="1" x14ac:dyDescent="0.25">
      <c r="B33422" s="106"/>
      <c r="C33422" s="106"/>
      <c r="D33422" s="139"/>
      <c r="P33422" s="142"/>
      <c r="Q33422" s="142"/>
      <c r="R33422" s="142"/>
      <c r="S33422" s="139"/>
    </row>
    <row r="33423" spans="2:19" ht="15.75" customHeight="1" x14ac:dyDescent="0.25">
      <c r="B33423" s="106"/>
      <c r="C33423" s="106"/>
      <c r="D33423" s="139"/>
      <c r="P33423" s="142"/>
      <c r="Q33423" s="142"/>
      <c r="R33423" s="142"/>
      <c r="S33423" s="139"/>
    </row>
    <row r="33424" spans="2:19" ht="15.75" customHeight="1" x14ac:dyDescent="0.25">
      <c r="B33424" s="106"/>
      <c r="C33424" s="106"/>
      <c r="D33424" s="139"/>
      <c r="P33424" s="142"/>
      <c r="Q33424" s="142"/>
      <c r="R33424" s="142"/>
      <c r="S33424" s="139"/>
    </row>
    <row r="33425" spans="2:19" ht="15.75" customHeight="1" x14ac:dyDescent="0.25">
      <c r="B33425" s="106"/>
      <c r="C33425" s="106"/>
      <c r="D33425" s="139"/>
      <c r="P33425" s="142"/>
      <c r="Q33425" s="142"/>
      <c r="R33425" s="142"/>
      <c r="S33425" s="139"/>
    </row>
    <row r="33426" spans="2:19" ht="15.75" customHeight="1" x14ac:dyDescent="0.25">
      <c r="B33426" s="106"/>
      <c r="C33426" s="106"/>
      <c r="D33426" s="139"/>
      <c r="P33426" s="142"/>
      <c r="Q33426" s="142"/>
      <c r="R33426" s="142"/>
      <c r="S33426" s="139"/>
    </row>
    <row r="33427" spans="2:19" ht="15.75" customHeight="1" x14ac:dyDescent="0.25">
      <c r="B33427" s="106"/>
      <c r="C33427" s="106"/>
      <c r="D33427" s="139"/>
      <c r="P33427" s="142"/>
      <c r="Q33427" s="142"/>
      <c r="R33427" s="142"/>
      <c r="S33427" s="139"/>
    </row>
    <row r="33428" spans="2:19" ht="15.75" customHeight="1" x14ac:dyDescent="0.25">
      <c r="B33428" s="106"/>
      <c r="C33428" s="106"/>
      <c r="D33428" s="139"/>
      <c r="P33428" s="142"/>
      <c r="Q33428" s="142"/>
      <c r="R33428" s="142"/>
      <c r="S33428" s="139"/>
    </row>
    <row r="33429" spans="2:19" ht="15.75" customHeight="1" x14ac:dyDescent="0.25">
      <c r="B33429" s="106"/>
      <c r="C33429" s="106"/>
      <c r="D33429" s="139"/>
      <c r="P33429" s="142"/>
      <c r="Q33429" s="142"/>
      <c r="R33429" s="142"/>
      <c r="S33429" s="139"/>
    </row>
    <row r="33430" spans="2:19" ht="15.75" customHeight="1" x14ac:dyDescent="0.25">
      <c r="B33430" s="106"/>
      <c r="C33430" s="106"/>
      <c r="D33430" s="139"/>
      <c r="P33430" s="142"/>
      <c r="Q33430" s="142"/>
      <c r="R33430" s="142"/>
      <c r="S33430" s="139"/>
    </row>
    <row r="33431" spans="2:19" ht="15.75" customHeight="1" x14ac:dyDescent="0.25">
      <c r="B33431" s="106"/>
      <c r="C33431" s="106"/>
      <c r="D33431" s="139"/>
      <c r="P33431" s="142"/>
      <c r="Q33431" s="142"/>
      <c r="R33431" s="142"/>
      <c r="S33431" s="139"/>
    </row>
    <row r="33432" spans="2:19" ht="15.75" customHeight="1" x14ac:dyDescent="0.25">
      <c r="B33432" s="106"/>
      <c r="C33432" s="106"/>
      <c r="D33432" s="139"/>
      <c r="P33432" s="142"/>
      <c r="Q33432" s="142"/>
      <c r="R33432" s="142"/>
      <c r="S33432" s="139"/>
    </row>
    <row r="33433" spans="2:19" ht="15.75" customHeight="1" x14ac:dyDescent="0.25">
      <c r="B33433" s="106"/>
      <c r="C33433" s="106"/>
      <c r="D33433" s="139"/>
      <c r="P33433" s="142"/>
      <c r="Q33433" s="142"/>
      <c r="R33433" s="142"/>
      <c r="S33433" s="139"/>
    </row>
    <row r="33434" spans="2:19" ht="15.75" customHeight="1" x14ac:dyDescent="0.25">
      <c r="B33434" s="106"/>
      <c r="C33434" s="106"/>
      <c r="D33434" s="139"/>
      <c r="P33434" s="142"/>
      <c r="Q33434" s="142"/>
      <c r="R33434" s="142"/>
      <c r="S33434" s="139"/>
    </row>
    <row r="33435" spans="2:19" ht="15.75" customHeight="1" x14ac:dyDescent="0.25">
      <c r="B33435" s="106"/>
      <c r="C33435" s="106"/>
      <c r="D33435" s="139"/>
      <c r="P33435" s="142"/>
      <c r="Q33435" s="142"/>
      <c r="R33435" s="142"/>
      <c r="S33435" s="139"/>
    </row>
    <row r="33436" spans="2:19" ht="15.75" customHeight="1" x14ac:dyDescent="0.25">
      <c r="B33436" s="106"/>
      <c r="C33436" s="106"/>
      <c r="D33436" s="139"/>
      <c r="P33436" s="142"/>
      <c r="Q33436" s="142"/>
      <c r="R33436" s="142"/>
      <c r="S33436" s="139"/>
    </row>
    <row r="33437" spans="2:19" ht="15.75" customHeight="1" x14ac:dyDescent="0.25">
      <c r="B33437" s="106"/>
      <c r="C33437" s="106"/>
      <c r="D33437" s="139"/>
      <c r="P33437" s="142"/>
      <c r="Q33437" s="142"/>
      <c r="R33437" s="142"/>
      <c r="S33437" s="139"/>
    </row>
    <row r="33438" spans="2:19" ht="15.75" customHeight="1" x14ac:dyDescent="0.25">
      <c r="B33438" s="106"/>
      <c r="C33438" s="106"/>
      <c r="D33438" s="139"/>
      <c r="P33438" s="142"/>
      <c r="Q33438" s="142"/>
      <c r="R33438" s="142"/>
      <c r="S33438" s="139"/>
    </row>
    <row r="33439" spans="2:19" ht="15.75" customHeight="1" x14ac:dyDescent="0.25">
      <c r="B33439" s="106"/>
      <c r="C33439" s="106"/>
      <c r="D33439" s="139"/>
      <c r="P33439" s="142"/>
      <c r="Q33439" s="142"/>
      <c r="R33439" s="142"/>
      <c r="S33439" s="139"/>
    </row>
    <row r="33440" spans="2:19" ht="15.75" customHeight="1" x14ac:dyDescent="0.25">
      <c r="B33440" s="106"/>
      <c r="C33440" s="106"/>
      <c r="D33440" s="139"/>
      <c r="P33440" s="142"/>
      <c r="Q33440" s="142"/>
      <c r="R33440" s="142"/>
      <c r="S33440" s="139"/>
    </row>
    <row r="33441" spans="2:19" ht="15.75" customHeight="1" x14ac:dyDescent="0.25">
      <c r="B33441" s="106"/>
      <c r="C33441" s="106"/>
      <c r="D33441" s="139"/>
      <c r="P33441" s="142"/>
      <c r="Q33441" s="142"/>
      <c r="R33441" s="142"/>
      <c r="S33441" s="139"/>
    </row>
    <row r="33442" spans="2:19" ht="15.75" customHeight="1" x14ac:dyDescent="0.25">
      <c r="B33442" s="106"/>
      <c r="C33442" s="106"/>
      <c r="D33442" s="139"/>
      <c r="P33442" s="142"/>
      <c r="Q33442" s="142"/>
      <c r="R33442" s="142"/>
      <c r="S33442" s="139"/>
    </row>
    <row r="33443" spans="2:19" ht="15.75" customHeight="1" x14ac:dyDescent="0.25">
      <c r="B33443" s="106"/>
      <c r="C33443" s="106"/>
      <c r="D33443" s="139"/>
      <c r="P33443" s="142"/>
      <c r="Q33443" s="142"/>
      <c r="R33443" s="142"/>
      <c r="S33443" s="139"/>
    </row>
    <row r="33444" spans="2:19" ht="15.75" customHeight="1" x14ac:dyDescent="0.25">
      <c r="B33444" s="106"/>
      <c r="C33444" s="106"/>
      <c r="D33444" s="139"/>
      <c r="P33444" s="142"/>
      <c r="Q33444" s="142"/>
      <c r="R33444" s="142"/>
      <c r="S33444" s="139"/>
    </row>
    <row r="33445" spans="2:19" ht="15.75" customHeight="1" x14ac:dyDescent="0.25">
      <c r="B33445" s="106"/>
      <c r="C33445" s="106"/>
      <c r="D33445" s="139"/>
      <c r="P33445" s="142"/>
      <c r="Q33445" s="142"/>
      <c r="R33445" s="142"/>
      <c r="S33445" s="139"/>
    </row>
    <row r="33446" spans="2:19" ht="15.75" customHeight="1" x14ac:dyDescent="0.25">
      <c r="B33446" s="106"/>
      <c r="C33446" s="106"/>
      <c r="D33446" s="139"/>
      <c r="P33446" s="142"/>
      <c r="Q33446" s="142"/>
      <c r="R33446" s="142"/>
      <c r="S33446" s="139"/>
    </row>
    <row r="33447" spans="2:19" ht="15.75" customHeight="1" x14ac:dyDescent="0.25">
      <c r="B33447" s="106"/>
      <c r="C33447" s="106"/>
      <c r="D33447" s="139"/>
      <c r="P33447" s="142"/>
      <c r="Q33447" s="142"/>
      <c r="R33447" s="142"/>
      <c r="S33447" s="139"/>
    </row>
    <row r="33448" spans="2:19" ht="15.75" customHeight="1" x14ac:dyDescent="0.25">
      <c r="B33448" s="106"/>
      <c r="C33448" s="106"/>
      <c r="D33448" s="139"/>
      <c r="P33448" s="142"/>
      <c r="Q33448" s="142"/>
      <c r="R33448" s="142"/>
      <c r="S33448" s="139"/>
    </row>
    <row r="33449" spans="2:19" ht="15.75" customHeight="1" x14ac:dyDescent="0.25">
      <c r="B33449" s="106"/>
      <c r="C33449" s="106"/>
      <c r="D33449" s="139"/>
      <c r="P33449" s="142"/>
      <c r="Q33449" s="142"/>
      <c r="R33449" s="142"/>
      <c r="S33449" s="139"/>
    </row>
    <row r="33450" spans="2:19" ht="15.75" customHeight="1" x14ac:dyDescent="0.25">
      <c r="B33450" s="106"/>
      <c r="C33450" s="106"/>
      <c r="D33450" s="139"/>
      <c r="P33450" s="142"/>
      <c r="Q33450" s="142"/>
      <c r="R33450" s="142"/>
      <c r="S33450" s="139"/>
    </row>
    <row r="33451" spans="2:19" ht="15.75" customHeight="1" x14ac:dyDescent="0.25">
      <c r="B33451" s="106"/>
      <c r="C33451" s="106"/>
      <c r="D33451" s="139"/>
      <c r="P33451" s="142"/>
      <c r="Q33451" s="142"/>
      <c r="R33451" s="142"/>
      <c r="S33451" s="139"/>
    </row>
    <row r="33452" spans="2:19" ht="15.75" customHeight="1" x14ac:dyDescent="0.25">
      <c r="B33452" s="106"/>
      <c r="C33452" s="106"/>
      <c r="D33452" s="139"/>
      <c r="P33452" s="142"/>
      <c r="Q33452" s="142"/>
      <c r="R33452" s="142"/>
      <c r="S33452" s="139"/>
    </row>
    <row r="33453" spans="2:19" ht="15.75" customHeight="1" x14ac:dyDescent="0.25">
      <c r="B33453" s="106"/>
      <c r="C33453" s="106"/>
      <c r="D33453" s="139"/>
      <c r="P33453" s="142"/>
      <c r="Q33453" s="142"/>
      <c r="R33453" s="142"/>
      <c r="S33453" s="139"/>
    </row>
    <row r="33454" spans="2:19" ht="15.75" customHeight="1" x14ac:dyDescent="0.25">
      <c r="B33454" s="106"/>
      <c r="C33454" s="106"/>
      <c r="D33454" s="139"/>
      <c r="P33454" s="142"/>
      <c r="Q33454" s="142"/>
      <c r="R33454" s="142"/>
      <c r="S33454" s="139"/>
    </row>
    <row r="33455" spans="2:19" ht="15.75" customHeight="1" x14ac:dyDescent="0.25">
      <c r="B33455" s="106"/>
      <c r="C33455" s="106"/>
      <c r="D33455" s="139"/>
      <c r="P33455" s="142"/>
      <c r="Q33455" s="142"/>
      <c r="R33455" s="142"/>
      <c r="S33455" s="139"/>
    </row>
    <row r="33456" spans="2:19" ht="15.75" customHeight="1" x14ac:dyDescent="0.25">
      <c r="B33456" s="106"/>
      <c r="C33456" s="106"/>
      <c r="D33456" s="139"/>
      <c r="P33456" s="142"/>
      <c r="Q33456" s="142"/>
      <c r="R33456" s="142"/>
      <c r="S33456" s="139"/>
    </row>
    <row r="33457" spans="2:19" ht="15.75" customHeight="1" x14ac:dyDescent="0.25">
      <c r="B33457" s="106"/>
      <c r="C33457" s="106"/>
      <c r="D33457" s="139"/>
      <c r="P33457" s="142"/>
      <c r="Q33457" s="142"/>
      <c r="R33457" s="142"/>
      <c r="S33457" s="139"/>
    </row>
    <row r="33458" spans="2:19" ht="15.75" customHeight="1" x14ac:dyDescent="0.25">
      <c r="B33458" s="106"/>
      <c r="C33458" s="106"/>
      <c r="D33458" s="139"/>
      <c r="P33458" s="142"/>
      <c r="Q33458" s="142"/>
      <c r="R33458" s="142"/>
      <c r="S33458" s="139"/>
    </row>
    <row r="33459" spans="2:19" ht="15.75" customHeight="1" x14ac:dyDescent="0.25">
      <c r="B33459" s="106"/>
      <c r="C33459" s="106"/>
      <c r="D33459" s="139"/>
      <c r="P33459" s="142"/>
      <c r="Q33459" s="142"/>
      <c r="R33459" s="142"/>
      <c r="S33459" s="139"/>
    </row>
    <row r="33460" spans="2:19" ht="15.75" customHeight="1" x14ac:dyDescent="0.25">
      <c r="B33460" s="106"/>
      <c r="C33460" s="106"/>
      <c r="D33460" s="139"/>
      <c r="P33460" s="142"/>
      <c r="Q33460" s="142"/>
      <c r="R33460" s="142"/>
      <c r="S33460" s="139"/>
    </row>
    <row r="33461" spans="2:19" ht="15.75" customHeight="1" x14ac:dyDescent="0.25">
      <c r="B33461" s="106"/>
      <c r="C33461" s="106"/>
      <c r="D33461" s="139"/>
      <c r="P33461" s="142"/>
      <c r="Q33461" s="142"/>
      <c r="R33461" s="142"/>
      <c r="S33461" s="139"/>
    </row>
    <row r="33462" spans="2:19" ht="15.75" customHeight="1" x14ac:dyDescent="0.25">
      <c r="B33462" s="106"/>
      <c r="C33462" s="106"/>
      <c r="D33462" s="139"/>
      <c r="P33462" s="142"/>
      <c r="Q33462" s="142"/>
      <c r="R33462" s="142"/>
      <c r="S33462" s="139"/>
    </row>
    <row r="33463" spans="2:19" ht="15.75" customHeight="1" x14ac:dyDescent="0.25">
      <c r="B33463" s="106"/>
      <c r="C33463" s="106"/>
      <c r="D33463" s="139"/>
      <c r="P33463" s="142"/>
      <c r="Q33463" s="142"/>
      <c r="R33463" s="142"/>
      <c r="S33463" s="139"/>
    </row>
    <row r="33464" spans="2:19" ht="15.75" customHeight="1" x14ac:dyDescent="0.25">
      <c r="B33464" s="106"/>
      <c r="C33464" s="106"/>
      <c r="D33464" s="139"/>
      <c r="P33464" s="142"/>
      <c r="Q33464" s="142"/>
      <c r="R33464" s="142"/>
      <c r="S33464" s="139"/>
    </row>
    <row r="33465" spans="2:19" ht="15.75" customHeight="1" x14ac:dyDescent="0.25">
      <c r="B33465" s="106"/>
      <c r="C33465" s="106"/>
      <c r="D33465" s="139"/>
      <c r="P33465" s="142"/>
      <c r="Q33465" s="142"/>
      <c r="R33465" s="142"/>
      <c r="S33465" s="139"/>
    </row>
    <row r="33466" spans="2:19" ht="15.75" customHeight="1" x14ac:dyDescent="0.25">
      <c r="B33466" s="106"/>
      <c r="C33466" s="106"/>
      <c r="D33466" s="139"/>
      <c r="P33466" s="142"/>
      <c r="Q33466" s="142"/>
      <c r="R33466" s="142"/>
      <c r="S33466" s="139"/>
    </row>
    <row r="33467" spans="2:19" ht="15.75" customHeight="1" x14ac:dyDescent="0.25">
      <c r="B33467" s="106"/>
      <c r="C33467" s="106"/>
      <c r="D33467" s="139"/>
      <c r="P33467" s="142"/>
      <c r="Q33467" s="142"/>
      <c r="R33467" s="142"/>
      <c r="S33467" s="139"/>
    </row>
    <row r="33468" spans="2:19" ht="15.75" customHeight="1" x14ac:dyDescent="0.25">
      <c r="B33468" s="106"/>
      <c r="C33468" s="106"/>
      <c r="D33468" s="139"/>
      <c r="P33468" s="142"/>
      <c r="Q33468" s="142"/>
      <c r="R33468" s="142"/>
      <c r="S33468" s="139"/>
    </row>
    <row r="33469" spans="2:19" ht="15.75" customHeight="1" x14ac:dyDescent="0.25">
      <c r="B33469" s="106"/>
      <c r="C33469" s="106"/>
      <c r="D33469" s="139"/>
      <c r="P33469" s="142"/>
      <c r="Q33469" s="142"/>
      <c r="R33469" s="142"/>
      <c r="S33469" s="139"/>
    </row>
    <row r="33470" spans="2:19" ht="15.75" customHeight="1" x14ac:dyDescent="0.25">
      <c r="B33470" s="106"/>
      <c r="C33470" s="106"/>
      <c r="D33470" s="139"/>
      <c r="P33470" s="142"/>
      <c r="Q33470" s="142"/>
      <c r="R33470" s="142"/>
      <c r="S33470" s="139"/>
    </row>
    <row r="33471" spans="2:19" ht="15.75" customHeight="1" x14ac:dyDescent="0.25">
      <c r="B33471" s="106"/>
      <c r="C33471" s="106"/>
      <c r="D33471" s="139"/>
      <c r="P33471" s="142"/>
      <c r="Q33471" s="142"/>
      <c r="R33471" s="142"/>
      <c r="S33471" s="139"/>
    </row>
    <row r="33472" spans="2:19" ht="15.75" customHeight="1" x14ac:dyDescent="0.25">
      <c r="B33472" s="106"/>
      <c r="C33472" s="106"/>
      <c r="D33472" s="139"/>
      <c r="P33472" s="142"/>
      <c r="Q33472" s="142"/>
      <c r="R33472" s="142"/>
      <c r="S33472" s="139"/>
    </row>
    <row r="33473" spans="2:19" ht="15.75" customHeight="1" x14ac:dyDescent="0.25">
      <c r="B33473" s="106"/>
      <c r="C33473" s="106"/>
      <c r="D33473" s="139"/>
      <c r="P33473" s="142"/>
      <c r="Q33473" s="142"/>
      <c r="R33473" s="142"/>
      <c r="S33473" s="139"/>
    </row>
    <row r="33474" spans="2:19" ht="15.75" customHeight="1" x14ac:dyDescent="0.25">
      <c r="B33474" s="106"/>
      <c r="C33474" s="106"/>
      <c r="D33474" s="139"/>
      <c r="P33474" s="142"/>
      <c r="Q33474" s="142"/>
      <c r="R33474" s="142"/>
      <c r="S33474" s="139"/>
    </row>
    <row r="33475" spans="2:19" ht="15.75" customHeight="1" x14ac:dyDescent="0.25">
      <c r="B33475" s="106"/>
      <c r="C33475" s="106"/>
      <c r="D33475" s="139"/>
      <c r="P33475" s="142"/>
      <c r="Q33475" s="142"/>
      <c r="R33475" s="142"/>
      <c r="S33475" s="139"/>
    </row>
    <row r="33476" spans="2:19" ht="15.75" customHeight="1" x14ac:dyDescent="0.25">
      <c r="B33476" s="106"/>
      <c r="C33476" s="106"/>
      <c r="D33476" s="139"/>
      <c r="P33476" s="142"/>
      <c r="Q33476" s="142"/>
      <c r="R33476" s="142"/>
      <c r="S33476" s="139"/>
    </row>
    <row r="33477" spans="2:19" ht="15.75" customHeight="1" x14ac:dyDescent="0.25">
      <c r="B33477" s="106"/>
      <c r="C33477" s="106"/>
      <c r="D33477" s="139"/>
      <c r="P33477" s="142"/>
      <c r="Q33477" s="142"/>
      <c r="R33477" s="142"/>
      <c r="S33477" s="139"/>
    </row>
    <row r="33478" spans="2:19" ht="15.75" customHeight="1" x14ac:dyDescent="0.25">
      <c r="B33478" s="106"/>
      <c r="C33478" s="106"/>
      <c r="D33478" s="139"/>
      <c r="P33478" s="142"/>
      <c r="Q33478" s="142"/>
      <c r="R33478" s="142"/>
      <c r="S33478" s="139"/>
    </row>
    <row r="33479" spans="2:19" ht="15.75" customHeight="1" x14ac:dyDescent="0.25">
      <c r="B33479" s="106"/>
      <c r="C33479" s="106"/>
      <c r="D33479" s="139"/>
      <c r="P33479" s="142"/>
      <c r="Q33479" s="142"/>
      <c r="R33479" s="142"/>
      <c r="S33479" s="139"/>
    </row>
    <row r="33480" spans="2:19" ht="15.75" customHeight="1" x14ac:dyDescent="0.25">
      <c r="B33480" s="106"/>
      <c r="C33480" s="106"/>
      <c r="D33480" s="139"/>
      <c r="P33480" s="142"/>
      <c r="Q33480" s="142"/>
      <c r="R33480" s="142"/>
      <c r="S33480" s="139"/>
    </row>
    <row r="33481" spans="2:19" ht="15.75" customHeight="1" x14ac:dyDescent="0.25">
      <c r="B33481" s="106"/>
      <c r="C33481" s="106"/>
      <c r="D33481" s="139"/>
      <c r="P33481" s="142"/>
      <c r="Q33481" s="142"/>
      <c r="R33481" s="142"/>
      <c r="S33481" s="139"/>
    </row>
    <row r="33482" spans="2:19" ht="15.75" customHeight="1" x14ac:dyDescent="0.25">
      <c r="B33482" s="106"/>
      <c r="C33482" s="106"/>
      <c r="D33482" s="139"/>
      <c r="P33482" s="142"/>
      <c r="Q33482" s="142"/>
      <c r="R33482" s="142"/>
      <c r="S33482" s="139"/>
    </row>
    <row r="33483" spans="2:19" ht="15.75" customHeight="1" x14ac:dyDescent="0.25">
      <c r="B33483" s="106"/>
      <c r="C33483" s="106"/>
      <c r="D33483" s="139"/>
      <c r="P33483" s="142"/>
      <c r="Q33483" s="142"/>
      <c r="R33483" s="142"/>
      <c r="S33483" s="139"/>
    </row>
    <row r="33484" spans="2:19" ht="15.75" customHeight="1" x14ac:dyDescent="0.25">
      <c r="B33484" s="106"/>
      <c r="C33484" s="106"/>
      <c r="D33484" s="139"/>
      <c r="P33484" s="142"/>
      <c r="Q33484" s="142"/>
      <c r="R33484" s="142"/>
      <c r="S33484" s="139"/>
    </row>
    <row r="33485" spans="2:19" ht="15.75" customHeight="1" x14ac:dyDescent="0.25">
      <c r="B33485" s="106"/>
      <c r="C33485" s="106"/>
      <c r="D33485" s="139"/>
      <c r="P33485" s="142"/>
      <c r="Q33485" s="142"/>
      <c r="R33485" s="142"/>
      <c r="S33485" s="139"/>
    </row>
    <row r="33486" spans="2:19" ht="15.75" customHeight="1" x14ac:dyDescent="0.25">
      <c r="B33486" s="106"/>
      <c r="C33486" s="106"/>
      <c r="D33486" s="139"/>
      <c r="P33486" s="142"/>
      <c r="Q33486" s="142"/>
      <c r="R33486" s="142"/>
      <c r="S33486" s="139"/>
    </row>
    <row r="33487" spans="2:19" ht="15.75" customHeight="1" x14ac:dyDescent="0.25">
      <c r="B33487" s="106"/>
      <c r="C33487" s="106"/>
      <c r="D33487" s="139"/>
      <c r="P33487" s="142"/>
      <c r="Q33487" s="142"/>
      <c r="R33487" s="142"/>
      <c r="S33487" s="139"/>
    </row>
    <row r="33488" spans="2:19" ht="15.75" customHeight="1" x14ac:dyDescent="0.25">
      <c r="B33488" s="106"/>
      <c r="C33488" s="106"/>
      <c r="D33488" s="139"/>
      <c r="P33488" s="142"/>
      <c r="Q33488" s="142"/>
      <c r="R33488" s="142"/>
      <c r="S33488" s="139"/>
    </row>
    <row r="33489" spans="2:19" ht="15.75" customHeight="1" x14ac:dyDescent="0.25">
      <c r="B33489" s="106"/>
      <c r="C33489" s="106"/>
      <c r="D33489" s="139"/>
      <c r="P33489" s="142"/>
      <c r="Q33489" s="142"/>
      <c r="R33489" s="142"/>
      <c r="S33489" s="139"/>
    </row>
    <row r="33490" spans="2:19" ht="15.75" customHeight="1" x14ac:dyDescent="0.25">
      <c r="B33490" s="106"/>
      <c r="C33490" s="106"/>
      <c r="D33490" s="139"/>
      <c r="P33490" s="142"/>
      <c r="Q33490" s="142"/>
      <c r="R33490" s="142"/>
      <c r="S33490" s="139"/>
    </row>
    <row r="33491" spans="2:19" ht="15.75" customHeight="1" x14ac:dyDescent="0.25">
      <c r="B33491" s="106"/>
      <c r="C33491" s="106"/>
      <c r="D33491" s="139"/>
      <c r="P33491" s="142"/>
      <c r="Q33491" s="142"/>
      <c r="R33491" s="142"/>
      <c r="S33491" s="139"/>
    </row>
    <row r="33492" spans="2:19" ht="15.75" customHeight="1" x14ac:dyDescent="0.25">
      <c r="B33492" s="106"/>
      <c r="C33492" s="106"/>
      <c r="D33492" s="139"/>
      <c r="P33492" s="142"/>
      <c r="Q33492" s="142"/>
      <c r="R33492" s="142"/>
      <c r="S33492" s="139"/>
    </row>
    <row r="33493" spans="2:19" ht="15.75" customHeight="1" x14ac:dyDescent="0.25">
      <c r="B33493" s="106"/>
      <c r="C33493" s="106"/>
      <c r="D33493" s="139"/>
      <c r="P33493" s="142"/>
      <c r="Q33493" s="142"/>
      <c r="R33493" s="142"/>
      <c r="S33493" s="139"/>
    </row>
    <row r="33494" spans="2:19" ht="15.75" customHeight="1" x14ac:dyDescent="0.25">
      <c r="B33494" s="106"/>
      <c r="C33494" s="106"/>
      <c r="D33494" s="139"/>
      <c r="P33494" s="142"/>
      <c r="Q33494" s="142"/>
      <c r="R33494" s="142"/>
      <c r="S33494" s="139"/>
    </row>
    <row r="33495" spans="2:19" ht="15.75" customHeight="1" x14ac:dyDescent="0.25">
      <c r="B33495" s="106"/>
      <c r="C33495" s="106"/>
      <c r="D33495" s="139"/>
      <c r="P33495" s="142"/>
      <c r="Q33495" s="142"/>
      <c r="R33495" s="142"/>
      <c r="S33495" s="139"/>
    </row>
    <row r="33496" spans="2:19" ht="15.75" customHeight="1" x14ac:dyDescent="0.25">
      <c r="B33496" s="106"/>
      <c r="C33496" s="106"/>
      <c r="D33496" s="139"/>
      <c r="P33496" s="142"/>
      <c r="Q33496" s="142"/>
      <c r="R33496" s="142"/>
      <c r="S33496" s="139"/>
    </row>
    <row r="33497" spans="2:19" ht="15.75" customHeight="1" x14ac:dyDescent="0.25">
      <c r="B33497" s="106"/>
      <c r="C33497" s="106"/>
      <c r="D33497" s="139"/>
      <c r="P33497" s="142"/>
      <c r="Q33497" s="142"/>
      <c r="R33497" s="142"/>
      <c r="S33497" s="139"/>
    </row>
    <row r="33498" spans="2:19" ht="15.75" customHeight="1" x14ac:dyDescent="0.25">
      <c r="B33498" s="106"/>
      <c r="C33498" s="106"/>
      <c r="D33498" s="139"/>
      <c r="P33498" s="142"/>
      <c r="Q33498" s="142"/>
      <c r="R33498" s="142"/>
      <c r="S33498" s="139"/>
    </row>
    <row r="33499" spans="2:19" ht="15.75" customHeight="1" x14ac:dyDescent="0.25">
      <c r="B33499" s="106"/>
      <c r="C33499" s="106"/>
      <c r="D33499" s="139"/>
      <c r="P33499" s="142"/>
      <c r="Q33499" s="142"/>
      <c r="R33499" s="142"/>
      <c r="S33499" s="139"/>
    </row>
    <row r="33500" spans="2:19" ht="15.75" customHeight="1" x14ac:dyDescent="0.25">
      <c r="B33500" s="106"/>
      <c r="C33500" s="106"/>
      <c r="D33500" s="139"/>
      <c r="P33500" s="142"/>
      <c r="Q33500" s="142"/>
      <c r="R33500" s="142"/>
      <c r="S33500" s="139"/>
    </row>
    <row r="33501" spans="2:19" ht="15.75" customHeight="1" x14ac:dyDescent="0.25">
      <c r="B33501" s="106"/>
      <c r="C33501" s="106"/>
      <c r="D33501" s="139"/>
      <c r="P33501" s="142"/>
      <c r="Q33501" s="142"/>
      <c r="R33501" s="142"/>
      <c r="S33501" s="139"/>
    </row>
    <row r="33502" spans="2:19" ht="15.75" customHeight="1" x14ac:dyDescent="0.25">
      <c r="B33502" s="106"/>
      <c r="C33502" s="106"/>
      <c r="D33502" s="139"/>
      <c r="P33502" s="142"/>
      <c r="Q33502" s="142"/>
      <c r="R33502" s="142"/>
      <c r="S33502" s="139"/>
    </row>
    <row r="33503" spans="2:19" ht="15.75" customHeight="1" x14ac:dyDescent="0.25">
      <c r="B33503" s="106"/>
      <c r="C33503" s="106"/>
      <c r="D33503" s="139"/>
      <c r="P33503" s="142"/>
      <c r="Q33503" s="142"/>
      <c r="R33503" s="142"/>
      <c r="S33503" s="139"/>
    </row>
    <row r="33504" spans="2:19" ht="15.75" customHeight="1" x14ac:dyDescent="0.25">
      <c r="B33504" s="106"/>
      <c r="C33504" s="106"/>
      <c r="D33504" s="139"/>
      <c r="P33504" s="142"/>
      <c r="Q33504" s="142"/>
      <c r="R33504" s="142"/>
      <c r="S33504" s="139"/>
    </row>
    <row r="33505" spans="2:19" ht="15.75" customHeight="1" x14ac:dyDescent="0.25">
      <c r="B33505" s="106"/>
      <c r="C33505" s="106"/>
      <c r="D33505" s="139"/>
      <c r="P33505" s="142"/>
      <c r="Q33505" s="142"/>
      <c r="R33505" s="142"/>
      <c r="S33505" s="139"/>
    </row>
    <row r="33506" spans="2:19" ht="15.75" customHeight="1" x14ac:dyDescent="0.25">
      <c r="B33506" s="106"/>
      <c r="C33506" s="106"/>
      <c r="D33506" s="139"/>
      <c r="P33506" s="142"/>
      <c r="Q33506" s="142"/>
      <c r="R33506" s="142"/>
      <c r="S33506" s="139"/>
    </row>
    <row r="33507" spans="2:19" ht="15.75" customHeight="1" x14ac:dyDescent="0.25">
      <c r="B33507" s="106"/>
      <c r="C33507" s="106"/>
      <c r="D33507" s="139"/>
      <c r="P33507" s="142"/>
      <c r="Q33507" s="142"/>
      <c r="R33507" s="142"/>
      <c r="S33507" s="139"/>
    </row>
    <row r="33508" spans="2:19" ht="15.75" customHeight="1" x14ac:dyDescent="0.25">
      <c r="B33508" s="106"/>
      <c r="C33508" s="106"/>
      <c r="D33508" s="139"/>
      <c r="P33508" s="142"/>
      <c r="Q33508" s="142"/>
      <c r="R33508" s="142"/>
      <c r="S33508" s="139"/>
    </row>
    <row r="33509" spans="2:19" ht="15.75" customHeight="1" x14ac:dyDescent="0.25">
      <c r="B33509" s="106"/>
      <c r="C33509" s="106"/>
      <c r="D33509" s="139"/>
      <c r="P33509" s="142"/>
      <c r="Q33509" s="142"/>
      <c r="R33509" s="142"/>
      <c r="S33509" s="139"/>
    </row>
    <row r="33510" spans="2:19" ht="15.75" customHeight="1" x14ac:dyDescent="0.25">
      <c r="B33510" s="106"/>
      <c r="C33510" s="106"/>
      <c r="D33510" s="139"/>
      <c r="P33510" s="142"/>
      <c r="Q33510" s="142"/>
      <c r="R33510" s="142"/>
      <c r="S33510" s="139"/>
    </row>
    <row r="33511" spans="2:19" ht="15.75" customHeight="1" x14ac:dyDescent="0.25">
      <c r="B33511" s="106"/>
      <c r="C33511" s="106"/>
      <c r="D33511" s="139"/>
      <c r="P33511" s="142"/>
      <c r="Q33511" s="142"/>
      <c r="R33511" s="142"/>
      <c r="S33511" s="139"/>
    </row>
    <row r="33512" spans="2:19" ht="15.75" customHeight="1" x14ac:dyDescent="0.25">
      <c r="B33512" s="106"/>
      <c r="C33512" s="106"/>
      <c r="D33512" s="139"/>
      <c r="P33512" s="142"/>
      <c r="Q33512" s="142"/>
      <c r="R33512" s="142"/>
      <c r="S33512" s="139"/>
    </row>
    <row r="33513" spans="2:19" ht="15.75" customHeight="1" x14ac:dyDescent="0.25">
      <c r="B33513" s="106"/>
      <c r="C33513" s="106"/>
      <c r="D33513" s="139"/>
      <c r="P33513" s="142"/>
      <c r="Q33513" s="142"/>
      <c r="R33513" s="142"/>
      <c r="S33513" s="139"/>
    </row>
    <row r="33514" spans="2:19" ht="15.75" customHeight="1" x14ac:dyDescent="0.25">
      <c r="B33514" s="106"/>
      <c r="C33514" s="106"/>
      <c r="D33514" s="139"/>
      <c r="P33514" s="142"/>
      <c r="Q33514" s="142"/>
      <c r="R33514" s="142"/>
      <c r="S33514" s="139"/>
    </row>
    <row r="33515" spans="2:19" ht="15.75" customHeight="1" x14ac:dyDescent="0.25">
      <c r="B33515" s="106"/>
      <c r="C33515" s="106"/>
      <c r="D33515" s="139"/>
      <c r="P33515" s="142"/>
      <c r="Q33515" s="142"/>
      <c r="R33515" s="142"/>
      <c r="S33515" s="139"/>
    </row>
    <row r="33516" spans="2:19" ht="15.75" customHeight="1" x14ac:dyDescent="0.25">
      <c r="B33516" s="106"/>
      <c r="C33516" s="106"/>
      <c r="D33516" s="139"/>
      <c r="P33516" s="142"/>
      <c r="Q33516" s="142"/>
      <c r="R33516" s="142"/>
      <c r="S33516" s="139"/>
    </row>
    <row r="33517" spans="2:19" ht="15.75" customHeight="1" x14ac:dyDescent="0.25">
      <c r="B33517" s="106"/>
      <c r="C33517" s="106"/>
      <c r="D33517" s="139"/>
      <c r="P33517" s="142"/>
      <c r="Q33517" s="142"/>
      <c r="R33517" s="142"/>
      <c r="S33517" s="139"/>
    </row>
    <row r="33518" spans="2:19" ht="15.75" customHeight="1" x14ac:dyDescent="0.25">
      <c r="B33518" s="106"/>
      <c r="C33518" s="106"/>
      <c r="D33518" s="139"/>
      <c r="P33518" s="142"/>
      <c r="Q33518" s="142"/>
      <c r="R33518" s="142"/>
      <c r="S33518" s="139"/>
    </row>
    <row r="33519" spans="2:19" ht="15.75" customHeight="1" x14ac:dyDescent="0.25">
      <c r="B33519" s="106"/>
      <c r="C33519" s="106"/>
      <c r="D33519" s="139"/>
      <c r="P33519" s="142"/>
      <c r="Q33519" s="142"/>
      <c r="R33519" s="142"/>
      <c r="S33519" s="139"/>
    </row>
    <row r="33520" spans="2:19" ht="15.75" customHeight="1" x14ac:dyDescent="0.25">
      <c r="B33520" s="106"/>
      <c r="C33520" s="106"/>
      <c r="D33520" s="139"/>
      <c r="P33520" s="142"/>
      <c r="Q33520" s="142"/>
      <c r="R33520" s="142"/>
      <c r="S33520" s="139"/>
    </row>
    <row r="33521" spans="2:19" ht="15.75" customHeight="1" x14ac:dyDescent="0.25">
      <c r="B33521" s="106"/>
      <c r="C33521" s="106"/>
      <c r="D33521" s="139"/>
      <c r="P33521" s="142"/>
      <c r="Q33521" s="142"/>
      <c r="R33521" s="142"/>
      <c r="S33521" s="139"/>
    </row>
    <row r="33522" spans="2:19" ht="15.75" customHeight="1" x14ac:dyDescent="0.25">
      <c r="B33522" s="106"/>
      <c r="C33522" s="106"/>
      <c r="D33522" s="139"/>
      <c r="P33522" s="142"/>
      <c r="Q33522" s="142"/>
      <c r="R33522" s="142"/>
      <c r="S33522" s="139"/>
    </row>
    <row r="33523" spans="2:19" ht="15.75" customHeight="1" x14ac:dyDescent="0.25">
      <c r="B33523" s="106"/>
      <c r="C33523" s="106"/>
      <c r="D33523" s="139"/>
      <c r="P33523" s="142"/>
      <c r="Q33523" s="142"/>
      <c r="R33523" s="142"/>
      <c r="S33523" s="139"/>
    </row>
    <row r="33524" spans="2:19" ht="15.75" customHeight="1" x14ac:dyDescent="0.25">
      <c r="B33524" s="106"/>
      <c r="C33524" s="106"/>
      <c r="D33524" s="139"/>
      <c r="P33524" s="142"/>
      <c r="Q33524" s="142"/>
      <c r="R33524" s="142"/>
      <c r="S33524" s="139"/>
    </row>
    <row r="33525" spans="2:19" ht="15.75" customHeight="1" x14ac:dyDescent="0.25">
      <c r="B33525" s="106"/>
      <c r="C33525" s="106"/>
      <c r="D33525" s="139"/>
      <c r="P33525" s="142"/>
      <c r="Q33525" s="142"/>
      <c r="R33525" s="142"/>
      <c r="S33525" s="139"/>
    </row>
    <row r="33526" spans="2:19" ht="15.75" customHeight="1" x14ac:dyDescent="0.25">
      <c r="B33526" s="106"/>
      <c r="C33526" s="106"/>
      <c r="D33526" s="139"/>
      <c r="P33526" s="142"/>
      <c r="Q33526" s="142"/>
      <c r="R33526" s="142"/>
      <c r="S33526" s="139"/>
    </row>
    <row r="33527" spans="2:19" ht="15.75" customHeight="1" x14ac:dyDescent="0.25">
      <c r="B33527" s="106"/>
      <c r="C33527" s="106"/>
      <c r="D33527" s="139"/>
      <c r="P33527" s="142"/>
      <c r="Q33527" s="142"/>
      <c r="R33527" s="142"/>
      <c r="S33527" s="139"/>
    </row>
    <row r="33528" spans="2:19" ht="15.75" customHeight="1" x14ac:dyDescent="0.25">
      <c r="B33528" s="106"/>
      <c r="C33528" s="106"/>
      <c r="D33528" s="139"/>
      <c r="P33528" s="142"/>
      <c r="Q33528" s="142"/>
      <c r="R33528" s="142"/>
      <c r="S33528" s="139"/>
    </row>
    <row r="33529" spans="2:19" ht="15.75" customHeight="1" x14ac:dyDescent="0.25">
      <c r="B33529" s="106"/>
      <c r="C33529" s="106"/>
      <c r="D33529" s="139"/>
      <c r="P33529" s="142"/>
      <c r="Q33529" s="142"/>
      <c r="R33529" s="142"/>
      <c r="S33529" s="139"/>
    </row>
    <row r="33530" spans="2:19" ht="15.75" customHeight="1" x14ac:dyDescent="0.25">
      <c r="B33530" s="106"/>
      <c r="C33530" s="106"/>
      <c r="D33530" s="139"/>
      <c r="P33530" s="142"/>
      <c r="Q33530" s="142"/>
      <c r="R33530" s="142"/>
      <c r="S33530" s="139"/>
    </row>
    <row r="33531" spans="2:19" ht="15.75" customHeight="1" x14ac:dyDescent="0.25">
      <c r="B33531" s="106"/>
      <c r="C33531" s="106"/>
      <c r="D33531" s="139"/>
      <c r="P33531" s="142"/>
      <c r="Q33531" s="142"/>
      <c r="R33531" s="142"/>
      <c r="S33531" s="139"/>
    </row>
    <row r="33532" spans="2:19" ht="15.75" customHeight="1" x14ac:dyDescent="0.25">
      <c r="B33532" s="106"/>
      <c r="C33532" s="106"/>
      <c r="D33532" s="139"/>
      <c r="P33532" s="142"/>
      <c r="Q33532" s="142"/>
      <c r="R33532" s="142"/>
      <c r="S33532" s="139"/>
    </row>
    <row r="33533" spans="2:19" ht="15.75" customHeight="1" x14ac:dyDescent="0.25">
      <c r="B33533" s="106"/>
      <c r="C33533" s="106"/>
      <c r="D33533" s="139"/>
      <c r="P33533" s="142"/>
      <c r="Q33533" s="142"/>
      <c r="R33533" s="142"/>
      <c r="S33533" s="139"/>
    </row>
    <row r="33534" spans="2:19" ht="15.75" customHeight="1" x14ac:dyDescent="0.25">
      <c r="B33534" s="106"/>
      <c r="C33534" s="106"/>
      <c r="D33534" s="139"/>
      <c r="P33534" s="142"/>
      <c r="Q33534" s="142"/>
      <c r="R33534" s="142"/>
      <c r="S33534" s="139"/>
    </row>
    <row r="33535" spans="2:19" ht="15.75" customHeight="1" x14ac:dyDescent="0.25">
      <c r="B33535" s="106"/>
      <c r="C33535" s="106"/>
      <c r="D33535" s="139"/>
      <c r="P33535" s="142"/>
      <c r="Q33535" s="142"/>
      <c r="R33535" s="142"/>
      <c r="S33535" s="139"/>
    </row>
    <row r="33536" spans="2:19" ht="15.75" customHeight="1" x14ac:dyDescent="0.25">
      <c r="B33536" s="106"/>
      <c r="C33536" s="106"/>
      <c r="D33536" s="139"/>
      <c r="P33536" s="142"/>
      <c r="Q33536" s="142"/>
      <c r="R33536" s="142"/>
      <c r="S33536" s="139"/>
    </row>
    <row r="33537" spans="2:19" ht="15.75" customHeight="1" x14ac:dyDescent="0.25">
      <c r="B33537" s="106"/>
      <c r="C33537" s="106"/>
      <c r="D33537" s="139"/>
      <c r="P33537" s="142"/>
      <c r="Q33537" s="142"/>
      <c r="R33537" s="142"/>
      <c r="S33537" s="139"/>
    </row>
    <row r="33538" spans="2:19" ht="15.75" customHeight="1" x14ac:dyDescent="0.25">
      <c r="B33538" s="106"/>
      <c r="C33538" s="106"/>
      <c r="D33538" s="139"/>
      <c r="P33538" s="142"/>
      <c r="Q33538" s="142"/>
      <c r="R33538" s="142"/>
      <c r="S33538" s="139"/>
    </row>
    <row r="33539" spans="2:19" ht="15.75" customHeight="1" x14ac:dyDescent="0.25">
      <c r="B33539" s="106"/>
      <c r="C33539" s="106"/>
      <c r="D33539" s="139"/>
      <c r="P33539" s="142"/>
      <c r="Q33539" s="142"/>
      <c r="R33539" s="142"/>
      <c r="S33539" s="139"/>
    </row>
    <row r="33540" spans="2:19" ht="15.75" customHeight="1" x14ac:dyDescent="0.25">
      <c r="B33540" s="106"/>
      <c r="C33540" s="106"/>
      <c r="D33540" s="139"/>
      <c r="P33540" s="142"/>
      <c r="Q33540" s="142"/>
      <c r="R33540" s="142"/>
      <c r="S33540" s="139"/>
    </row>
    <row r="33541" spans="2:19" ht="15.75" customHeight="1" x14ac:dyDescent="0.25">
      <c r="B33541" s="106"/>
      <c r="C33541" s="106"/>
      <c r="D33541" s="139"/>
      <c r="P33541" s="142"/>
      <c r="Q33541" s="142"/>
      <c r="R33541" s="142"/>
      <c r="S33541" s="139"/>
    </row>
    <row r="33542" spans="2:19" ht="15.75" customHeight="1" x14ac:dyDescent="0.25">
      <c r="B33542" s="106"/>
      <c r="C33542" s="106"/>
      <c r="D33542" s="139"/>
      <c r="P33542" s="142"/>
      <c r="Q33542" s="142"/>
      <c r="R33542" s="142"/>
      <c r="S33542" s="139"/>
    </row>
    <row r="33543" spans="2:19" ht="15.75" customHeight="1" x14ac:dyDescent="0.25">
      <c r="B33543" s="106"/>
      <c r="C33543" s="106"/>
      <c r="D33543" s="139"/>
      <c r="P33543" s="142"/>
      <c r="Q33543" s="142"/>
      <c r="R33543" s="142"/>
      <c r="S33543" s="139"/>
    </row>
    <row r="33544" spans="2:19" ht="15.75" customHeight="1" x14ac:dyDescent="0.25">
      <c r="B33544" s="106"/>
      <c r="C33544" s="106"/>
      <c r="D33544" s="139"/>
      <c r="P33544" s="142"/>
      <c r="Q33544" s="142"/>
      <c r="R33544" s="142"/>
      <c r="S33544" s="139"/>
    </row>
    <row r="33545" spans="2:19" ht="15.75" customHeight="1" x14ac:dyDescent="0.25">
      <c r="B33545" s="106"/>
      <c r="C33545" s="106"/>
      <c r="D33545" s="139"/>
      <c r="P33545" s="142"/>
      <c r="Q33545" s="142"/>
      <c r="R33545" s="142"/>
      <c r="S33545" s="139"/>
    </row>
    <row r="33546" spans="2:19" ht="15.75" customHeight="1" x14ac:dyDescent="0.25">
      <c r="B33546" s="106"/>
      <c r="C33546" s="106"/>
      <c r="D33546" s="139"/>
      <c r="P33546" s="142"/>
      <c r="Q33546" s="142"/>
      <c r="R33546" s="142"/>
      <c r="S33546" s="139"/>
    </row>
    <row r="33547" spans="2:19" ht="15.75" customHeight="1" x14ac:dyDescent="0.25">
      <c r="B33547" s="106"/>
      <c r="C33547" s="106"/>
      <c r="D33547" s="139"/>
      <c r="P33547" s="142"/>
      <c r="Q33547" s="142"/>
      <c r="R33547" s="142"/>
      <c r="S33547" s="139"/>
    </row>
    <row r="33548" spans="2:19" ht="15.75" customHeight="1" x14ac:dyDescent="0.25">
      <c r="B33548" s="106"/>
      <c r="C33548" s="106"/>
      <c r="D33548" s="139"/>
      <c r="P33548" s="142"/>
      <c r="Q33548" s="142"/>
      <c r="R33548" s="142"/>
      <c r="S33548" s="139"/>
    </row>
    <row r="33549" spans="2:19" ht="15.75" customHeight="1" x14ac:dyDescent="0.25">
      <c r="B33549" s="106"/>
      <c r="C33549" s="106"/>
      <c r="D33549" s="139"/>
      <c r="P33549" s="142"/>
      <c r="Q33549" s="142"/>
      <c r="R33549" s="142"/>
      <c r="S33549" s="139"/>
    </row>
    <row r="33550" spans="2:19" ht="15.75" customHeight="1" x14ac:dyDescent="0.25">
      <c r="B33550" s="106"/>
      <c r="C33550" s="106"/>
      <c r="D33550" s="139"/>
      <c r="P33550" s="142"/>
      <c r="Q33550" s="142"/>
      <c r="R33550" s="142"/>
      <c r="S33550" s="139"/>
    </row>
    <row r="33551" spans="2:19" ht="15.75" customHeight="1" x14ac:dyDescent="0.25">
      <c r="B33551" s="106"/>
      <c r="C33551" s="106"/>
      <c r="D33551" s="139"/>
      <c r="P33551" s="142"/>
      <c r="Q33551" s="142"/>
      <c r="R33551" s="142"/>
      <c r="S33551" s="139"/>
    </row>
    <row r="33552" spans="2:19" ht="15.75" customHeight="1" x14ac:dyDescent="0.25">
      <c r="B33552" s="106"/>
      <c r="C33552" s="106"/>
      <c r="D33552" s="139"/>
      <c r="P33552" s="142"/>
      <c r="Q33552" s="142"/>
      <c r="R33552" s="142"/>
      <c r="S33552" s="139"/>
    </row>
    <row r="33553" spans="2:19" ht="15.75" customHeight="1" x14ac:dyDescent="0.25">
      <c r="B33553" s="106"/>
      <c r="C33553" s="106"/>
      <c r="D33553" s="139"/>
      <c r="P33553" s="142"/>
      <c r="Q33553" s="142"/>
      <c r="R33553" s="142"/>
      <c r="S33553" s="139"/>
    </row>
    <row r="33554" spans="2:19" ht="15.75" customHeight="1" x14ac:dyDescent="0.25">
      <c r="B33554" s="106"/>
      <c r="C33554" s="106"/>
      <c r="D33554" s="139"/>
      <c r="P33554" s="142"/>
      <c r="Q33554" s="142"/>
      <c r="R33554" s="142"/>
      <c r="S33554" s="139"/>
    </row>
    <row r="33555" spans="2:19" ht="15.75" customHeight="1" x14ac:dyDescent="0.25">
      <c r="B33555" s="106"/>
      <c r="C33555" s="106"/>
      <c r="D33555" s="139"/>
      <c r="P33555" s="142"/>
      <c r="Q33555" s="142"/>
      <c r="R33555" s="142"/>
      <c r="S33555" s="139"/>
    </row>
    <row r="33556" spans="2:19" ht="15.75" customHeight="1" x14ac:dyDescent="0.25">
      <c r="B33556" s="106"/>
      <c r="C33556" s="106"/>
      <c r="D33556" s="139"/>
      <c r="P33556" s="142"/>
      <c r="Q33556" s="142"/>
      <c r="R33556" s="142"/>
      <c r="S33556" s="139"/>
    </row>
    <row r="33557" spans="2:19" ht="15.75" customHeight="1" x14ac:dyDescent="0.25">
      <c r="B33557" s="106"/>
      <c r="C33557" s="106"/>
      <c r="D33557" s="139"/>
      <c r="P33557" s="142"/>
      <c r="Q33557" s="142"/>
      <c r="R33557" s="142"/>
      <c r="S33557" s="139"/>
    </row>
    <row r="33558" spans="2:19" ht="15.75" customHeight="1" x14ac:dyDescent="0.25">
      <c r="B33558" s="106"/>
      <c r="C33558" s="106"/>
      <c r="D33558" s="139"/>
      <c r="P33558" s="142"/>
      <c r="Q33558" s="142"/>
      <c r="R33558" s="142"/>
      <c r="S33558" s="139"/>
    </row>
    <row r="33559" spans="2:19" ht="15.75" customHeight="1" x14ac:dyDescent="0.25">
      <c r="B33559" s="106"/>
      <c r="C33559" s="106"/>
      <c r="D33559" s="139"/>
      <c r="P33559" s="142"/>
      <c r="Q33559" s="142"/>
      <c r="R33559" s="142"/>
      <c r="S33559" s="139"/>
    </row>
    <row r="33560" spans="2:19" ht="15.75" customHeight="1" x14ac:dyDescent="0.25">
      <c r="B33560" s="106"/>
      <c r="C33560" s="106"/>
      <c r="D33560" s="139"/>
      <c r="P33560" s="142"/>
      <c r="Q33560" s="142"/>
      <c r="R33560" s="142"/>
      <c r="S33560" s="139"/>
    </row>
    <row r="33561" spans="2:19" ht="15.75" customHeight="1" x14ac:dyDescent="0.25">
      <c r="B33561" s="106"/>
      <c r="C33561" s="106"/>
      <c r="D33561" s="139"/>
      <c r="P33561" s="142"/>
      <c r="Q33561" s="142"/>
      <c r="R33561" s="142"/>
      <c r="S33561" s="139"/>
    </row>
    <row r="33562" spans="2:19" ht="15.75" customHeight="1" x14ac:dyDescent="0.25">
      <c r="B33562" s="106"/>
      <c r="C33562" s="106"/>
      <c r="D33562" s="139"/>
      <c r="P33562" s="142"/>
      <c r="Q33562" s="142"/>
      <c r="R33562" s="142"/>
      <c r="S33562" s="139"/>
    </row>
    <row r="33563" spans="2:19" ht="15.75" customHeight="1" x14ac:dyDescent="0.25">
      <c r="B33563" s="106"/>
      <c r="C33563" s="106"/>
      <c r="D33563" s="139"/>
      <c r="P33563" s="142"/>
      <c r="Q33563" s="142"/>
      <c r="R33563" s="142"/>
      <c r="S33563" s="139"/>
    </row>
    <row r="33564" spans="2:19" ht="15.75" customHeight="1" x14ac:dyDescent="0.25">
      <c r="B33564" s="106"/>
      <c r="C33564" s="106"/>
      <c r="D33564" s="139"/>
      <c r="P33564" s="142"/>
      <c r="Q33564" s="142"/>
      <c r="R33564" s="142"/>
      <c r="S33564" s="139"/>
    </row>
    <row r="33565" spans="2:19" ht="15.75" customHeight="1" x14ac:dyDescent="0.25">
      <c r="B33565" s="106"/>
      <c r="C33565" s="106"/>
      <c r="D33565" s="139"/>
      <c r="P33565" s="142"/>
      <c r="Q33565" s="142"/>
      <c r="R33565" s="142"/>
      <c r="S33565" s="139"/>
    </row>
    <row r="33566" spans="2:19" ht="15.75" customHeight="1" x14ac:dyDescent="0.25">
      <c r="B33566" s="106"/>
      <c r="C33566" s="106"/>
      <c r="D33566" s="139"/>
      <c r="P33566" s="142"/>
      <c r="Q33566" s="142"/>
      <c r="R33566" s="142"/>
      <c r="S33566" s="139"/>
    </row>
    <row r="33567" spans="2:19" ht="15.75" customHeight="1" x14ac:dyDescent="0.25">
      <c r="B33567" s="106"/>
      <c r="C33567" s="106"/>
      <c r="D33567" s="139"/>
      <c r="P33567" s="142"/>
      <c r="Q33567" s="142"/>
      <c r="R33567" s="142"/>
      <c r="S33567" s="139"/>
    </row>
    <row r="33568" spans="2:19" ht="15.75" customHeight="1" x14ac:dyDescent="0.25">
      <c r="B33568" s="106"/>
      <c r="C33568" s="106"/>
      <c r="D33568" s="139"/>
      <c r="P33568" s="142"/>
      <c r="Q33568" s="142"/>
      <c r="R33568" s="142"/>
      <c r="S33568" s="139"/>
    </row>
    <row r="33569" spans="2:19" ht="15.75" customHeight="1" x14ac:dyDescent="0.25">
      <c r="B33569" s="106"/>
      <c r="C33569" s="106"/>
      <c r="D33569" s="139"/>
      <c r="P33569" s="142"/>
      <c r="Q33569" s="142"/>
      <c r="R33569" s="142"/>
      <c r="S33569" s="139"/>
    </row>
    <row r="33570" spans="2:19" ht="15.75" customHeight="1" x14ac:dyDescent="0.25">
      <c r="B33570" s="106"/>
      <c r="C33570" s="106"/>
      <c r="D33570" s="139"/>
      <c r="P33570" s="142"/>
      <c r="Q33570" s="142"/>
      <c r="R33570" s="142"/>
      <c r="S33570" s="139"/>
    </row>
    <row r="33571" spans="2:19" ht="15.75" customHeight="1" x14ac:dyDescent="0.25">
      <c r="B33571" s="106"/>
      <c r="C33571" s="106"/>
      <c r="D33571" s="139"/>
      <c r="P33571" s="142"/>
      <c r="Q33571" s="142"/>
      <c r="R33571" s="142"/>
      <c r="S33571" s="139"/>
    </row>
    <row r="33572" spans="2:19" ht="15.75" customHeight="1" x14ac:dyDescent="0.25">
      <c r="B33572" s="106"/>
      <c r="C33572" s="106"/>
      <c r="D33572" s="139"/>
      <c r="P33572" s="142"/>
      <c r="Q33572" s="142"/>
      <c r="R33572" s="142"/>
      <c r="S33572" s="139"/>
    </row>
    <row r="33573" spans="2:19" ht="15.75" customHeight="1" x14ac:dyDescent="0.25">
      <c r="B33573" s="106"/>
      <c r="C33573" s="106"/>
      <c r="D33573" s="139"/>
      <c r="P33573" s="142"/>
      <c r="Q33573" s="142"/>
      <c r="R33573" s="142"/>
      <c r="S33573" s="139"/>
    </row>
    <row r="33574" spans="2:19" ht="15.75" customHeight="1" x14ac:dyDescent="0.25">
      <c r="B33574" s="106"/>
      <c r="C33574" s="106"/>
      <c r="D33574" s="139"/>
      <c r="P33574" s="142"/>
      <c r="Q33574" s="142"/>
      <c r="R33574" s="142"/>
      <c r="S33574" s="139"/>
    </row>
    <row r="33575" spans="2:19" ht="15.75" customHeight="1" x14ac:dyDescent="0.25">
      <c r="B33575" s="106"/>
      <c r="C33575" s="106"/>
      <c r="D33575" s="139"/>
      <c r="P33575" s="142"/>
      <c r="Q33575" s="142"/>
      <c r="R33575" s="142"/>
      <c r="S33575" s="139"/>
    </row>
    <row r="33576" spans="2:19" ht="15.75" customHeight="1" x14ac:dyDescent="0.25">
      <c r="B33576" s="106"/>
      <c r="C33576" s="106"/>
      <c r="D33576" s="139"/>
      <c r="P33576" s="142"/>
      <c r="Q33576" s="142"/>
      <c r="R33576" s="142"/>
      <c r="S33576" s="139"/>
    </row>
    <row r="33577" spans="2:19" ht="15.75" customHeight="1" x14ac:dyDescent="0.25">
      <c r="B33577" s="106"/>
      <c r="C33577" s="106"/>
      <c r="D33577" s="139"/>
      <c r="P33577" s="142"/>
      <c r="Q33577" s="142"/>
      <c r="R33577" s="142"/>
      <c r="S33577" s="139"/>
    </row>
    <row r="33578" spans="2:19" ht="15.75" customHeight="1" x14ac:dyDescent="0.25">
      <c r="B33578" s="106"/>
      <c r="C33578" s="106"/>
      <c r="D33578" s="139"/>
      <c r="P33578" s="142"/>
      <c r="Q33578" s="142"/>
      <c r="R33578" s="142"/>
      <c r="S33578" s="139"/>
    </row>
    <row r="33579" spans="2:19" ht="15.75" customHeight="1" x14ac:dyDescent="0.25">
      <c r="B33579" s="106"/>
      <c r="C33579" s="106"/>
      <c r="D33579" s="139"/>
      <c r="P33579" s="142"/>
      <c r="Q33579" s="142"/>
      <c r="R33579" s="142"/>
      <c r="S33579" s="139"/>
    </row>
    <row r="33580" spans="2:19" ht="15.75" customHeight="1" x14ac:dyDescent="0.25">
      <c r="B33580" s="106"/>
      <c r="C33580" s="106"/>
      <c r="D33580" s="139"/>
      <c r="P33580" s="142"/>
      <c r="Q33580" s="142"/>
      <c r="R33580" s="142"/>
      <c r="S33580" s="139"/>
    </row>
    <row r="33581" spans="2:19" ht="15.75" customHeight="1" x14ac:dyDescent="0.25">
      <c r="B33581" s="106"/>
      <c r="C33581" s="106"/>
      <c r="D33581" s="139"/>
      <c r="P33581" s="142"/>
      <c r="Q33581" s="142"/>
      <c r="R33581" s="142"/>
      <c r="S33581" s="139"/>
    </row>
    <row r="33582" spans="2:19" ht="15.75" customHeight="1" x14ac:dyDescent="0.25">
      <c r="B33582" s="106"/>
      <c r="C33582" s="106"/>
      <c r="D33582" s="139"/>
      <c r="P33582" s="142"/>
      <c r="Q33582" s="142"/>
      <c r="R33582" s="142"/>
      <c r="S33582" s="139"/>
    </row>
    <row r="33583" spans="2:19" ht="15.75" customHeight="1" x14ac:dyDescent="0.25">
      <c r="B33583" s="106"/>
      <c r="C33583" s="106"/>
      <c r="D33583" s="139"/>
      <c r="P33583" s="142"/>
      <c r="Q33583" s="142"/>
      <c r="R33583" s="142"/>
      <c r="S33583" s="139"/>
    </row>
    <row r="33584" spans="2:19" ht="15.75" customHeight="1" x14ac:dyDescent="0.25">
      <c r="B33584" s="106"/>
      <c r="C33584" s="106"/>
      <c r="D33584" s="139"/>
      <c r="P33584" s="142"/>
      <c r="Q33584" s="142"/>
      <c r="R33584" s="142"/>
      <c r="S33584" s="139"/>
    </row>
    <row r="33585" spans="2:19" ht="15.75" customHeight="1" x14ac:dyDescent="0.25">
      <c r="B33585" s="106"/>
      <c r="C33585" s="106"/>
      <c r="D33585" s="139"/>
      <c r="P33585" s="142"/>
      <c r="Q33585" s="142"/>
      <c r="R33585" s="142"/>
      <c r="S33585" s="139"/>
    </row>
    <row r="33586" spans="2:19" ht="15.75" customHeight="1" x14ac:dyDescent="0.25">
      <c r="B33586" s="106"/>
      <c r="C33586" s="106"/>
      <c r="D33586" s="139"/>
      <c r="P33586" s="142"/>
      <c r="Q33586" s="142"/>
      <c r="R33586" s="142"/>
      <c r="S33586" s="139"/>
    </row>
    <row r="33587" spans="2:19" ht="15.75" customHeight="1" x14ac:dyDescent="0.25">
      <c r="B33587" s="106"/>
      <c r="C33587" s="106"/>
      <c r="D33587" s="139"/>
      <c r="P33587" s="142"/>
      <c r="Q33587" s="142"/>
      <c r="R33587" s="142"/>
      <c r="S33587" s="139"/>
    </row>
    <row r="33588" spans="2:19" ht="15.75" customHeight="1" x14ac:dyDescent="0.25">
      <c r="B33588" s="106"/>
      <c r="C33588" s="106"/>
      <c r="D33588" s="139"/>
      <c r="P33588" s="142"/>
      <c r="Q33588" s="142"/>
      <c r="R33588" s="142"/>
      <c r="S33588" s="139"/>
    </row>
    <row r="33589" spans="2:19" ht="15.75" customHeight="1" x14ac:dyDescent="0.25">
      <c r="B33589" s="106"/>
      <c r="C33589" s="106"/>
      <c r="D33589" s="139"/>
      <c r="P33589" s="142"/>
      <c r="Q33589" s="142"/>
      <c r="R33589" s="142"/>
      <c r="S33589" s="139"/>
    </row>
    <row r="33590" spans="2:19" ht="15.75" customHeight="1" x14ac:dyDescent="0.25">
      <c r="B33590" s="106"/>
      <c r="C33590" s="106"/>
      <c r="D33590" s="139"/>
      <c r="P33590" s="142"/>
      <c r="Q33590" s="142"/>
      <c r="R33590" s="142"/>
      <c r="S33590" s="139"/>
    </row>
    <row r="33591" spans="2:19" ht="15.75" customHeight="1" x14ac:dyDescent="0.25">
      <c r="B33591" s="106"/>
      <c r="C33591" s="106"/>
      <c r="D33591" s="139"/>
      <c r="P33591" s="142"/>
      <c r="Q33591" s="142"/>
      <c r="R33591" s="142"/>
      <c r="S33591" s="139"/>
    </row>
    <row r="33592" spans="2:19" ht="15.75" customHeight="1" x14ac:dyDescent="0.25">
      <c r="B33592" s="106"/>
      <c r="C33592" s="106"/>
      <c r="D33592" s="139"/>
      <c r="P33592" s="142"/>
      <c r="Q33592" s="142"/>
      <c r="R33592" s="142"/>
      <c r="S33592" s="139"/>
    </row>
    <row r="33593" spans="2:19" ht="15.75" customHeight="1" x14ac:dyDescent="0.25">
      <c r="B33593" s="106"/>
      <c r="C33593" s="106"/>
      <c r="D33593" s="139"/>
      <c r="P33593" s="142"/>
      <c r="Q33593" s="142"/>
      <c r="R33593" s="142"/>
      <c r="S33593" s="139"/>
    </row>
    <row r="33594" spans="2:19" ht="15.75" customHeight="1" x14ac:dyDescent="0.25">
      <c r="B33594" s="106"/>
      <c r="C33594" s="106"/>
      <c r="D33594" s="139"/>
      <c r="P33594" s="142"/>
      <c r="Q33594" s="142"/>
      <c r="R33594" s="142"/>
      <c r="S33594" s="139"/>
    </row>
    <row r="33595" spans="2:19" ht="15.75" customHeight="1" x14ac:dyDescent="0.25">
      <c r="B33595" s="106"/>
      <c r="C33595" s="106"/>
      <c r="D33595" s="139"/>
      <c r="P33595" s="142"/>
      <c r="Q33595" s="142"/>
      <c r="R33595" s="142"/>
      <c r="S33595" s="139"/>
    </row>
    <row r="33596" spans="2:19" ht="15.75" customHeight="1" x14ac:dyDescent="0.25">
      <c r="B33596" s="106"/>
      <c r="C33596" s="106"/>
      <c r="D33596" s="139"/>
      <c r="P33596" s="142"/>
      <c r="Q33596" s="142"/>
      <c r="R33596" s="142"/>
      <c r="S33596" s="139"/>
    </row>
    <row r="33597" spans="2:19" ht="15.75" customHeight="1" x14ac:dyDescent="0.25">
      <c r="B33597" s="106"/>
      <c r="C33597" s="106"/>
      <c r="D33597" s="139"/>
      <c r="P33597" s="142"/>
      <c r="Q33597" s="142"/>
      <c r="R33597" s="142"/>
      <c r="S33597" s="139"/>
    </row>
    <row r="33598" spans="2:19" ht="15.75" customHeight="1" x14ac:dyDescent="0.25">
      <c r="B33598" s="106"/>
      <c r="C33598" s="106"/>
      <c r="D33598" s="139"/>
      <c r="P33598" s="142"/>
      <c r="Q33598" s="142"/>
      <c r="R33598" s="142"/>
      <c r="S33598" s="139"/>
    </row>
    <row r="33599" spans="2:19" ht="15.75" customHeight="1" x14ac:dyDescent="0.25">
      <c r="B33599" s="106"/>
      <c r="C33599" s="106"/>
      <c r="D33599" s="139"/>
      <c r="P33599" s="142"/>
      <c r="Q33599" s="142"/>
      <c r="R33599" s="142"/>
      <c r="S33599" s="139"/>
    </row>
    <row r="33600" spans="2:19" ht="15.75" customHeight="1" x14ac:dyDescent="0.25">
      <c r="B33600" s="106"/>
      <c r="C33600" s="106"/>
      <c r="D33600" s="139"/>
      <c r="P33600" s="142"/>
      <c r="Q33600" s="142"/>
      <c r="R33600" s="142"/>
      <c r="S33600" s="139"/>
    </row>
    <row r="33601" spans="2:19" ht="15.75" customHeight="1" x14ac:dyDescent="0.25">
      <c r="B33601" s="106"/>
      <c r="C33601" s="106"/>
      <c r="D33601" s="139"/>
      <c r="P33601" s="142"/>
      <c r="Q33601" s="142"/>
      <c r="R33601" s="142"/>
      <c r="S33601" s="139"/>
    </row>
    <row r="33602" spans="2:19" ht="15.75" customHeight="1" x14ac:dyDescent="0.25">
      <c r="B33602" s="106"/>
      <c r="C33602" s="106"/>
      <c r="D33602" s="139"/>
      <c r="P33602" s="142"/>
      <c r="Q33602" s="142"/>
      <c r="R33602" s="142"/>
      <c r="S33602" s="139"/>
    </row>
    <row r="33603" spans="2:19" ht="15.75" customHeight="1" x14ac:dyDescent="0.25">
      <c r="B33603" s="106"/>
      <c r="C33603" s="106"/>
      <c r="D33603" s="139"/>
      <c r="P33603" s="142"/>
      <c r="Q33603" s="142"/>
      <c r="R33603" s="142"/>
      <c r="S33603" s="139"/>
    </row>
    <row r="33604" spans="2:19" ht="15.75" customHeight="1" x14ac:dyDescent="0.25">
      <c r="B33604" s="106"/>
      <c r="C33604" s="106"/>
      <c r="D33604" s="139"/>
      <c r="P33604" s="142"/>
      <c r="Q33604" s="142"/>
      <c r="R33604" s="142"/>
      <c r="S33604" s="139"/>
    </row>
    <row r="33605" spans="2:19" ht="15.75" customHeight="1" x14ac:dyDescent="0.25">
      <c r="B33605" s="106"/>
      <c r="C33605" s="106"/>
      <c r="D33605" s="139"/>
      <c r="P33605" s="142"/>
      <c r="Q33605" s="142"/>
      <c r="R33605" s="142"/>
      <c r="S33605" s="139"/>
    </row>
    <row r="33606" spans="2:19" ht="15.75" customHeight="1" x14ac:dyDescent="0.25">
      <c r="B33606" s="106"/>
      <c r="C33606" s="106"/>
      <c r="D33606" s="139"/>
      <c r="P33606" s="142"/>
      <c r="Q33606" s="142"/>
      <c r="R33606" s="142"/>
      <c r="S33606" s="139"/>
    </row>
    <row r="33607" spans="2:19" ht="15.75" customHeight="1" x14ac:dyDescent="0.25">
      <c r="B33607" s="106"/>
      <c r="C33607" s="106"/>
      <c r="D33607" s="139"/>
      <c r="P33607" s="142"/>
      <c r="Q33607" s="142"/>
      <c r="R33607" s="142"/>
      <c r="S33607" s="139"/>
    </row>
    <row r="33608" spans="2:19" ht="15.75" customHeight="1" x14ac:dyDescent="0.25">
      <c r="B33608" s="106"/>
      <c r="C33608" s="106"/>
      <c r="D33608" s="139"/>
      <c r="P33608" s="142"/>
      <c r="Q33608" s="142"/>
      <c r="R33608" s="142"/>
      <c r="S33608" s="139"/>
    </row>
    <row r="33609" spans="2:19" ht="15.75" customHeight="1" x14ac:dyDescent="0.25">
      <c r="B33609" s="106"/>
      <c r="C33609" s="106"/>
      <c r="D33609" s="139"/>
      <c r="P33609" s="142"/>
      <c r="Q33609" s="142"/>
      <c r="R33609" s="142"/>
      <c r="S33609" s="139"/>
    </row>
    <row r="33610" spans="2:19" ht="15.75" customHeight="1" x14ac:dyDescent="0.25">
      <c r="B33610" s="106"/>
      <c r="C33610" s="106"/>
      <c r="D33610" s="139"/>
      <c r="P33610" s="142"/>
      <c r="Q33610" s="142"/>
      <c r="R33610" s="142"/>
      <c r="S33610" s="139"/>
    </row>
    <row r="33611" spans="2:19" ht="15.75" customHeight="1" x14ac:dyDescent="0.25">
      <c r="B33611" s="106"/>
      <c r="C33611" s="106"/>
      <c r="D33611" s="139"/>
      <c r="P33611" s="142"/>
      <c r="Q33611" s="142"/>
      <c r="R33611" s="142"/>
      <c r="S33611" s="139"/>
    </row>
    <row r="33612" spans="2:19" ht="15.75" customHeight="1" x14ac:dyDescent="0.25">
      <c r="B33612" s="106"/>
      <c r="C33612" s="106"/>
      <c r="D33612" s="139"/>
      <c r="P33612" s="142"/>
      <c r="Q33612" s="142"/>
      <c r="R33612" s="142"/>
      <c r="S33612" s="139"/>
    </row>
    <row r="33613" spans="2:19" ht="15.75" customHeight="1" x14ac:dyDescent="0.25">
      <c r="B33613" s="106"/>
      <c r="C33613" s="106"/>
      <c r="D33613" s="139"/>
      <c r="P33613" s="142"/>
      <c r="Q33613" s="142"/>
      <c r="R33613" s="142"/>
      <c r="S33613" s="139"/>
    </row>
    <row r="33614" spans="2:19" ht="15.75" customHeight="1" x14ac:dyDescent="0.25">
      <c r="B33614" s="106"/>
      <c r="C33614" s="106"/>
      <c r="D33614" s="139"/>
      <c r="P33614" s="142"/>
      <c r="Q33614" s="142"/>
      <c r="R33614" s="142"/>
      <c r="S33614" s="139"/>
    </row>
    <row r="33615" spans="2:19" ht="15.75" customHeight="1" x14ac:dyDescent="0.25">
      <c r="B33615" s="106"/>
      <c r="C33615" s="106"/>
      <c r="D33615" s="139"/>
      <c r="P33615" s="142"/>
      <c r="Q33615" s="142"/>
      <c r="R33615" s="142"/>
      <c r="S33615" s="139"/>
    </row>
    <row r="33616" spans="2:19" ht="15.75" customHeight="1" x14ac:dyDescent="0.25">
      <c r="B33616" s="106"/>
      <c r="C33616" s="106"/>
      <c r="D33616" s="139"/>
      <c r="P33616" s="142"/>
      <c r="Q33616" s="142"/>
      <c r="R33616" s="142"/>
      <c r="S33616" s="139"/>
    </row>
    <row r="33617" spans="2:19" ht="15.75" customHeight="1" x14ac:dyDescent="0.25">
      <c r="B33617" s="106"/>
      <c r="C33617" s="106"/>
      <c r="D33617" s="139"/>
      <c r="P33617" s="142"/>
      <c r="Q33617" s="142"/>
      <c r="R33617" s="142"/>
      <c r="S33617" s="139"/>
    </row>
    <row r="33618" spans="2:19" ht="15.75" customHeight="1" x14ac:dyDescent="0.25">
      <c r="B33618" s="106"/>
      <c r="C33618" s="106"/>
      <c r="D33618" s="139"/>
      <c r="P33618" s="142"/>
      <c r="Q33618" s="142"/>
      <c r="R33618" s="142"/>
      <c r="S33618" s="139"/>
    </row>
    <row r="33619" spans="2:19" ht="15.75" customHeight="1" x14ac:dyDescent="0.25">
      <c r="B33619" s="106"/>
      <c r="C33619" s="106"/>
      <c r="D33619" s="139"/>
      <c r="P33619" s="142"/>
      <c r="Q33619" s="142"/>
      <c r="R33619" s="142"/>
      <c r="S33619" s="139"/>
    </row>
    <row r="33620" spans="2:19" ht="15.75" customHeight="1" x14ac:dyDescent="0.25">
      <c r="B33620" s="106"/>
      <c r="C33620" s="106"/>
      <c r="D33620" s="139"/>
      <c r="P33620" s="142"/>
      <c r="Q33620" s="142"/>
      <c r="R33620" s="142"/>
      <c r="S33620" s="139"/>
    </row>
    <row r="33621" spans="2:19" ht="15.75" customHeight="1" x14ac:dyDescent="0.25">
      <c r="B33621" s="106"/>
      <c r="C33621" s="106"/>
      <c r="D33621" s="139"/>
      <c r="P33621" s="142"/>
      <c r="Q33621" s="142"/>
      <c r="R33621" s="142"/>
      <c r="S33621" s="139"/>
    </row>
    <row r="33622" spans="2:19" ht="15.75" customHeight="1" x14ac:dyDescent="0.25">
      <c r="B33622" s="106"/>
      <c r="C33622" s="106"/>
      <c r="D33622" s="139"/>
      <c r="P33622" s="142"/>
      <c r="Q33622" s="142"/>
      <c r="R33622" s="142"/>
      <c r="S33622" s="139"/>
    </row>
    <row r="33623" spans="2:19" ht="15.75" customHeight="1" x14ac:dyDescent="0.25">
      <c r="B33623" s="106"/>
      <c r="C33623" s="106"/>
      <c r="D33623" s="139"/>
      <c r="P33623" s="142"/>
      <c r="Q33623" s="142"/>
      <c r="R33623" s="142"/>
      <c r="S33623" s="139"/>
    </row>
    <row r="33624" spans="2:19" ht="15.75" customHeight="1" x14ac:dyDescent="0.25">
      <c r="B33624" s="106"/>
      <c r="C33624" s="106"/>
      <c r="D33624" s="139"/>
      <c r="P33624" s="142"/>
      <c r="Q33624" s="142"/>
      <c r="R33624" s="142"/>
      <c r="S33624" s="139"/>
    </row>
    <row r="33625" spans="2:19" ht="15.75" customHeight="1" x14ac:dyDescent="0.25">
      <c r="B33625" s="106"/>
      <c r="C33625" s="106"/>
      <c r="D33625" s="139"/>
      <c r="P33625" s="142"/>
      <c r="Q33625" s="142"/>
      <c r="R33625" s="142"/>
      <c r="S33625" s="139"/>
    </row>
    <row r="33626" spans="2:19" ht="15.75" customHeight="1" x14ac:dyDescent="0.25">
      <c r="B33626" s="106"/>
      <c r="C33626" s="106"/>
      <c r="D33626" s="139"/>
      <c r="P33626" s="142"/>
      <c r="Q33626" s="142"/>
      <c r="R33626" s="142"/>
      <c r="S33626" s="139"/>
    </row>
    <row r="33627" spans="2:19" ht="15.75" customHeight="1" x14ac:dyDescent="0.25">
      <c r="B33627" s="106"/>
      <c r="C33627" s="106"/>
      <c r="D33627" s="139"/>
      <c r="P33627" s="142"/>
      <c r="Q33627" s="142"/>
      <c r="R33627" s="142"/>
      <c r="S33627" s="139"/>
    </row>
    <row r="33628" spans="2:19" ht="15.75" customHeight="1" x14ac:dyDescent="0.25">
      <c r="B33628" s="106"/>
      <c r="C33628" s="106"/>
      <c r="D33628" s="139"/>
      <c r="P33628" s="142"/>
      <c r="Q33628" s="142"/>
      <c r="R33628" s="142"/>
      <c r="S33628" s="139"/>
    </row>
    <row r="33629" spans="2:19" ht="15.75" customHeight="1" x14ac:dyDescent="0.25">
      <c r="B33629" s="106"/>
      <c r="C33629" s="106"/>
      <c r="D33629" s="139"/>
      <c r="P33629" s="142"/>
      <c r="Q33629" s="142"/>
      <c r="R33629" s="142"/>
      <c r="S33629" s="139"/>
    </row>
    <row r="33630" spans="2:19" ht="15.75" customHeight="1" x14ac:dyDescent="0.25">
      <c r="B33630" s="106"/>
      <c r="C33630" s="106"/>
      <c r="D33630" s="139"/>
      <c r="P33630" s="142"/>
      <c r="Q33630" s="142"/>
      <c r="R33630" s="142"/>
      <c r="S33630" s="139"/>
    </row>
    <row r="33631" spans="2:19" ht="15.75" customHeight="1" x14ac:dyDescent="0.25">
      <c r="B33631" s="106"/>
      <c r="C33631" s="106"/>
      <c r="D33631" s="139"/>
      <c r="P33631" s="142"/>
      <c r="Q33631" s="142"/>
      <c r="R33631" s="142"/>
      <c r="S33631" s="139"/>
    </row>
    <row r="33632" spans="2:19" ht="15.75" customHeight="1" x14ac:dyDescent="0.25">
      <c r="B33632" s="106"/>
      <c r="C33632" s="106"/>
      <c r="D33632" s="139"/>
      <c r="P33632" s="142"/>
      <c r="Q33632" s="142"/>
      <c r="R33632" s="142"/>
      <c r="S33632" s="139"/>
    </row>
    <row r="33633" spans="2:19" ht="15.75" customHeight="1" x14ac:dyDescent="0.25">
      <c r="B33633" s="106"/>
      <c r="C33633" s="106"/>
      <c r="D33633" s="139"/>
      <c r="P33633" s="142"/>
      <c r="Q33633" s="142"/>
      <c r="R33633" s="142"/>
      <c r="S33633" s="139"/>
    </row>
    <row r="33634" spans="2:19" ht="15.75" customHeight="1" x14ac:dyDescent="0.25">
      <c r="B33634" s="106"/>
      <c r="C33634" s="106"/>
      <c r="D33634" s="139"/>
      <c r="P33634" s="142"/>
      <c r="Q33634" s="142"/>
      <c r="R33634" s="142"/>
      <c r="S33634" s="139"/>
    </row>
    <row r="33635" spans="2:19" ht="15.75" customHeight="1" x14ac:dyDescent="0.25">
      <c r="B33635" s="106"/>
      <c r="C33635" s="106"/>
      <c r="D33635" s="139"/>
      <c r="P33635" s="142"/>
      <c r="Q33635" s="142"/>
      <c r="R33635" s="142"/>
      <c r="S33635" s="139"/>
    </row>
    <row r="33636" spans="2:19" ht="15.75" customHeight="1" x14ac:dyDescent="0.25">
      <c r="B33636" s="106"/>
      <c r="C33636" s="106"/>
      <c r="D33636" s="139"/>
      <c r="P33636" s="142"/>
      <c r="Q33636" s="142"/>
      <c r="R33636" s="142"/>
      <c r="S33636" s="139"/>
    </row>
    <row r="33637" spans="2:19" ht="15.75" customHeight="1" x14ac:dyDescent="0.25">
      <c r="B33637" s="106"/>
      <c r="C33637" s="106"/>
      <c r="D33637" s="139"/>
      <c r="P33637" s="142"/>
      <c r="Q33637" s="142"/>
      <c r="R33637" s="142"/>
      <c r="S33637" s="139"/>
    </row>
    <row r="33638" spans="2:19" ht="15.75" customHeight="1" x14ac:dyDescent="0.25">
      <c r="B33638" s="106"/>
      <c r="C33638" s="106"/>
      <c r="D33638" s="139"/>
      <c r="P33638" s="142"/>
      <c r="Q33638" s="142"/>
      <c r="R33638" s="142"/>
      <c r="S33638" s="139"/>
    </row>
    <row r="33639" spans="2:19" ht="15.75" customHeight="1" x14ac:dyDescent="0.25">
      <c r="B33639" s="106"/>
      <c r="C33639" s="106"/>
      <c r="D33639" s="139"/>
      <c r="P33639" s="142"/>
      <c r="Q33639" s="142"/>
      <c r="R33639" s="142"/>
      <c r="S33639" s="139"/>
    </row>
    <row r="33640" spans="2:19" ht="15.75" customHeight="1" x14ac:dyDescent="0.25">
      <c r="B33640" s="106"/>
      <c r="C33640" s="106"/>
      <c r="D33640" s="139"/>
      <c r="P33640" s="142"/>
      <c r="Q33640" s="142"/>
      <c r="R33640" s="142"/>
      <c r="S33640" s="139"/>
    </row>
    <row r="33641" spans="2:19" ht="15.75" customHeight="1" x14ac:dyDescent="0.25">
      <c r="B33641" s="106"/>
      <c r="C33641" s="106"/>
      <c r="D33641" s="139"/>
      <c r="P33641" s="142"/>
      <c r="Q33641" s="142"/>
      <c r="R33641" s="142"/>
      <c r="S33641" s="139"/>
    </row>
    <row r="33642" spans="2:19" ht="15.75" customHeight="1" x14ac:dyDescent="0.25">
      <c r="B33642" s="106"/>
      <c r="C33642" s="106"/>
      <c r="D33642" s="139"/>
      <c r="P33642" s="142"/>
      <c r="Q33642" s="142"/>
      <c r="R33642" s="142"/>
      <c r="S33642" s="139"/>
    </row>
    <row r="33643" spans="2:19" ht="15.75" customHeight="1" x14ac:dyDescent="0.25">
      <c r="B33643" s="106"/>
      <c r="C33643" s="106"/>
      <c r="D33643" s="139"/>
      <c r="P33643" s="142"/>
      <c r="Q33643" s="142"/>
      <c r="R33643" s="142"/>
      <c r="S33643" s="139"/>
    </row>
    <row r="33644" spans="2:19" ht="15.75" customHeight="1" x14ac:dyDescent="0.25">
      <c r="B33644" s="106"/>
      <c r="C33644" s="106"/>
      <c r="D33644" s="139"/>
      <c r="P33644" s="142"/>
      <c r="Q33644" s="142"/>
      <c r="R33644" s="142"/>
      <c r="S33644" s="139"/>
    </row>
    <row r="33645" spans="2:19" ht="15.75" customHeight="1" x14ac:dyDescent="0.25">
      <c r="B33645" s="106"/>
      <c r="C33645" s="106"/>
      <c r="D33645" s="139"/>
      <c r="P33645" s="142"/>
      <c r="Q33645" s="142"/>
      <c r="R33645" s="142"/>
      <c r="S33645" s="139"/>
    </row>
    <row r="33646" spans="2:19" ht="15.75" customHeight="1" x14ac:dyDescent="0.25">
      <c r="B33646" s="106"/>
      <c r="C33646" s="106"/>
      <c r="D33646" s="139"/>
      <c r="P33646" s="142"/>
      <c r="Q33646" s="142"/>
      <c r="R33646" s="142"/>
      <c r="S33646" s="139"/>
    </row>
    <row r="33647" spans="2:19" ht="15.75" customHeight="1" x14ac:dyDescent="0.25">
      <c r="B33647" s="106"/>
      <c r="C33647" s="106"/>
      <c r="D33647" s="139"/>
      <c r="P33647" s="142"/>
      <c r="Q33647" s="142"/>
      <c r="R33647" s="142"/>
      <c r="S33647" s="139"/>
    </row>
    <row r="33648" spans="2:19" ht="15.75" customHeight="1" x14ac:dyDescent="0.25">
      <c r="B33648" s="106"/>
      <c r="C33648" s="106"/>
      <c r="D33648" s="139"/>
      <c r="P33648" s="142"/>
      <c r="Q33648" s="142"/>
      <c r="R33648" s="142"/>
      <c r="S33648" s="139"/>
    </row>
    <row r="33649" spans="2:19" ht="15.75" customHeight="1" x14ac:dyDescent="0.25">
      <c r="B33649" s="106"/>
      <c r="C33649" s="106"/>
      <c r="D33649" s="139"/>
      <c r="P33649" s="142"/>
      <c r="Q33649" s="142"/>
      <c r="R33649" s="142"/>
      <c r="S33649" s="139"/>
    </row>
    <row r="33650" spans="2:19" ht="15.75" customHeight="1" x14ac:dyDescent="0.25">
      <c r="B33650" s="106"/>
      <c r="C33650" s="106"/>
      <c r="D33650" s="139"/>
      <c r="P33650" s="142"/>
      <c r="Q33650" s="142"/>
      <c r="R33650" s="142"/>
      <c r="S33650" s="139"/>
    </row>
    <row r="33651" spans="2:19" ht="15.75" customHeight="1" x14ac:dyDescent="0.25">
      <c r="B33651" s="106"/>
      <c r="C33651" s="106"/>
      <c r="D33651" s="139"/>
      <c r="P33651" s="142"/>
      <c r="Q33651" s="142"/>
      <c r="R33651" s="142"/>
      <c r="S33651" s="139"/>
    </row>
    <row r="33652" spans="2:19" ht="15.75" customHeight="1" x14ac:dyDescent="0.25">
      <c r="B33652" s="106"/>
      <c r="C33652" s="106"/>
      <c r="D33652" s="139"/>
      <c r="P33652" s="142"/>
      <c r="Q33652" s="142"/>
      <c r="R33652" s="142"/>
      <c r="S33652" s="139"/>
    </row>
    <row r="33653" spans="2:19" ht="15.75" customHeight="1" x14ac:dyDescent="0.25">
      <c r="B33653" s="106"/>
      <c r="C33653" s="106"/>
      <c r="D33653" s="139"/>
      <c r="P33653" s="142"/>
      <c r="Q33653" s="142"/>
      <c r="R33653" s="142"/>
      <c r="S33653" s="139"/>
    </row>
    <row r="33654" spans="2:19" ht="15.75" customHeight="1" x14ac:dyDescent="0.25">
      <c r="B33654" s="106"/>
      <c r="C33654" s="106"/>
      <c r="D33654" s="139"/>
      <c r="P33654" s="142"/>
      <c r="Q33654" s="142"/>
      <c r="R33654" s="142"/>
      <c r="S33654" s="139"/>
    </row>
    <row r="33655" spans="2:19" ht="15.75" customHeight="1" x14ac:dyDescent="0.25">
      <c r="B33655" s="106"/>
      <c r="C33655" s="106"/>
      <c r="D33655" s="139"/>
      <c r="P33655" s="142"/>
      <c r="Q33655" s="142"/>
      <c r="R33655" s="142"/>
      <c r="S33655" s="139"/>
    </row>
    <row r="33656" spans="2:19" ht="15.75" customHeight="1" x14ac:dyDescent="0.25">
      <c r="B33656" s="106"/>
      <c r="C33656" s="106"/>
      <c r="D33656" s="139"/>
      <c r="P33656" s="142"/>
      <c r="Q33656" s="142"/>
      <c r="R33656" s="142"/>
      <c r="S33656" s="139"/>
    </row>
    <row r="33657" spans="2:19" ht="15.75" customHeight="1" x14ac:dyDescent="0.25">
      <c r="B33657" s="106"/>
      <c r="C33657" s="106"/>
      <c r="D33657" s="139"/>
      <c r="P33657" s="142"/>
      <c r="Q33657" s="142"/>
      <c r="R33657" s="142"/>
      <c r="S33657" s="139"/>
    </row>
    <row r="33658" spans="2:19" ht="15.75" customHeight="1" x14ac:dyDescent="0.25">
      <c r="B33658" s="106"/>
      <c r="C33658" s="106"/>
      <c r="D33658" s="139"/>
      <c r="P33658" s="142"/>
      <c r="Q33658" s="142"/>
      <c r="R33658" s="142"/>
      <c r="S33658" s="139"/>
    </row>
    <row r="33659" spans="2:19" ht="15.75" customHeight="1" x14ac:dyDescent="0.25">
      <c r="B33659" s="106"/>
      <c r="C33659" s="106"/>
      <c r="D33659" s="139"/>
      <c r="P33659" s="142"/>
      <c r="Q33659" s="142"/>
      <c r="R33659" s="142"/>
      <c r="S33659" s="139"/>
    </row>
    <row r="33660" spans="2:19" ht="15.75" customHeight="1" x14ac:dyDescent="0.25">
      <c r="B33660" s="106"/>
      <c r="C33660" s="106"/>
      <c r="D33660" s="139"/>
      <c r="P33660" s="142"/>
      <c r="Q33660" s="142"/>
      <c r="R33660" s="142"/>
      <c r="S33660" s="139"/>
    </row>
    <row r="33661" spans="2:19" ht="15.75" customHeight="1" x14ac:dyDescent="0.25">
      <c r="B33661" s="106"/>
      <c r="C33661" s="106"/>
      <c r="D33661" s="139"/>
      <c r="P33661" s="142"/>
      <c r="Q33661" s="142"/>
      <c r="R33661" s="142"/>
      <c r="S33661" s="139"/>
    </row>
    <row r="33662" spans="2:19" ht="15.75" customHeight="1" x14ac:dyDescent="0.25">
      <c r="B33662" s="106"/>
      <c r="C33662" s="106"/>
      <c r="D33662" s="139"/>
      <c r="P33662" s="142"/>
      <c r="Q33662" s="142"/>
      <c r="R33662" s="142"/>
      <c r="S33662" s="139"/>
    </row>
    <row r="33663" spans="2:19" ht="15.75" customHeight="1" x14ac:dyDescent="0.25">
      <c r="B33663" s="106"/>
      <c r="C33663" s="106"/>
      <c r="D33663" s="139"/>
      <c r="P33663" s="142"/>
      <c r="Q33663" s="142"/>
      <c r="R33663" s="142"/>
      <c r="S33663" s="139"/>
    </row>
    <row r="33664" spans="2:19" ht="15.75" customHeight="1" x14ac:dyDescent="0.25">
      <c r="B33664" s="106"/>
      <c r="C33664" s="106"/>
      <c r="D33664" s="139"/>
      <c r="P33664" s="142"/>
      <c r="Q33664" s="142"/>
      <c r="R33664" s="142"/>
      <c r="S33664" s="139"/>
    </row>
    <row r="33665" spans="2:19" ht="15.75" customHeight="1" x14ac:dyDescent="0.25">
      <c r="B33665" s="106"/>
      <c r="C33665" s="106"/>
      <c r="D33665" s="139"/>
      <c r="P33665" s="142"/>
      <c r="Q33665" s="142"/>
      <c r="R33665" s="142"/>
      <c r="S33665" s="139"/>
    </row>
    <row r="33666" spans="2:19" ht="15.75" customHeight="1" x14ac:dyDescent="0.25">
      <c r="B33666" s="106"/>
      <c r="C33666" s="106"/>
      <c r="D33666" s="139"/>
      <c r="P33666" s="142"/>
      <c r="Q33666" s="142"/>
      <c r="R33666" s="142"/>
      <c r="S33666" s="139"/>
    </row>
    <row r="33667" spans="2:19" ht="15.75" customHeight="1" x14ac:dyDescent="0.25">
      <c r="B33667" s="106"/>
      <c r="C33667" s="106"/>
      <c r="D33667" s="139"/>
      <c r="P33667" s="142"/>
      <c r="Q33667" s="142"/>
      <c r="R33667" s="142"/>
      <c r="S33667" s="139"/>
    </row>
    <row r="33668" spans="2:19" ht="15.75" customHeight="1" x14ac:dyDescent="0.25">
      <c r="B33668" s="106"/>
      <c r="C33668" s="106"/>
      <c r="D33668" s="139"/>
      <c r="P33668" s="142"/>
      <c r="Q33668" s="142"/>
      <c r="R33668" s="142"/>
      <c r="S33668" s="139"/>
    </row>
    <row r="33669" spans="2:19" ht="15.75" customHeight="1" x14ac:dyDescent="0.25">
      <c r="B33669" s="106"/>
      <c r="C33669" s="106"/>
      <c r="D33669" s="139"/>
      <c r="P33669" s="142"/>
      <c r="Q33669" s="142"/>
      <c r="R33669" s="142"/>
      <c r="S33669" s="139"/>
    </row>
    <row r="33670" spans="2:19" ht="15.75" customHeight="1" x14ac:dyDescent="0.25">
      <c r="B33670" s="106"/>
      <c r="C33670" s="106"/>
      <c r="D33670" s="139"/>
      <c r="P33670" s="142"/>
      <c r="Q33670" s="142"/>
      <c r="R33670" s="142"/>
      <c r="S33670" s="139"/>
    </row>
    <row r="33671" spans="2:19" ht="15.75" customHeight="1" x14ac:dyDescent="0.25">
      <c r="B33671" s="106"/>
      <c r="C33671" s="106"/>
      <c r="D33671" s="139"/>
      <c r="P33671" s="142"/>
      <c r="Q33671" s="142"/>
      <c r="R33671" s="142"/>
      <c r="S33671" s="139"/>
    </row>
    <row r="33672" spans="2:19" ht="15.75" customHeight="1" x14ac:dyDescent="0.25">
      <c r="B33672" s="106"/>
      <c r="C33672" s="106"/>
      <c r="D33672" s="139"/>
      <c r="P33672" s="142"/>
      <c r="Q33672" s="142"/>
      <c r="R33672" s="142"/>
      <c r="S33672" s="139"/>
    </row>
    <row r="33673" spans="2:19" ht="15.75" customHeight="1" x14ac:dyDescent="0.25">
      <c r="B33673" s="106"/>
      <c r="C33673" s="106"/>
      <c r="D33673" s="139"/>
      <c r="P33673" s="142"/>
      <c r="Q33673" s="142"/>
      <c r="R33673" s="142"/>
      <c r="S33673" s="139"/>
    </row>
    <row r="33674" spans="2:19" ht="15.75" customHeight="1" x14ac:dyDescent="0.25">
      <c r="B33674" s="106"/>
      <c r="C33674" s="106"/>
      <c r="D33674" s="139"/>
      <c r="P33674" s="142"/>
      <c r="Q33674" s="142"/>
      <c r="R33674" s="142"/>
      <c r="S33674" s="139"/>
    </row>
    <row r="33675" spans="2:19" ht="15.75" customHeight="1" x14ac:dyDescent="0.25">
      <c r="B33675" s="106"/>
      <c r="C33675" s="106"/>
      <c r="D33675" s="139"/>
      <c r="P33675" s="142"/>
      <c r="Q33675" s="142"/>
      <c r="R33675" s="142"/>
      <c r="S33675" s="139"/>
    </row>
    <row r="33676" spans="2:19" ht="15.75" customHeight="1" x14ac:dyDescent="0.25">
      <c r="B33676" s="106"/>
      <c r="C33676" s="106"/>
      <c r="D33676" s="139"/>
      <c r="P33676" s="142"/>
      <c r="Q33676" s="142"/>
      <c r="R33676" s="142"/>
      <c r="S33676" s="139"/>
    </row>
    <row r="33677" spans="2:19" ht="15.75" customHeight="1" x14ac:dyDescent="0.25">
      <c r="B33677" s="106"/>
      <c r="C33677" s="106"/>
      <c r="D33677" s="139"/>
      <c r="P33677" s="142"/>
      <c r="Q33677" s="142"/>
      <c r="R33677" s="142"/>
      <c r="S33677" s="139"/>
    </row>
    <row r="33678" spans="2:19" ht="15.75" customHeight="1" x14ac:dyDescent="0.25">
      <c r="B33678" s="106"/>
      <c r="C33678" s="106"/>
      <c r="D33678" s="139"/>
      <c r="P33678" s="142"/>
      <c r="Q33678" s="142"/>
      <c r="R33678" s="142"/>
      <c r="S33678" s="139"/>
    </row>
    <row r="33679" spans="2:19" ht="15.75" customHeight="1" x14ac:dyDescent="0.25">
      <c r="B33679" s="106"/>
      <c r="C33679" s="106"/>
      <c r="D33679" s="139"/>
      <c r="P33679" s="142"/>
      <c r="Q33679" s="142"/>
      <c r="R33679" s="142"/>
      <c r="S33679" s="139"/>
    </row>
    <row r="33680" spans="2:19" ht="15.75" customHeight="1" x14ac:dyDescent="0.25">
      <c r="B33680" s="106"/>
      <c r="C33680" s="106"/>
      <c r="D33680" s="139"/>
      <c r="P33680" s="142"/>
      <c r="Q33680" s="142"/>
      <c r="R33680" s="142"/>
      <c r="S33680" s="139"/>
    </row>
    <row r="33681" spans="2:19" ht="15.75" customHeight="1" x14ac:dyDescent="0.25">
      <c r="B33681" s="106"/>
      <c r="C33681" s="106"/>
      <c r="D33681" s="139"/>
      <c r="P33681" s="142"/>
      <c r="Q33681" s="142"/>
      <c r="R33681" s="142"/>
      <c r="S33681" s="139"/>
    </row>
    <row r="33682" spans="2:19" ht="15.75" customHeight="1" x14ac:dyDescent="0.25">
      <c r="B33682" s="106"/>
      <c r="C33682" s="106"/>
      <c r="D33682" s="139"/>
      <c r="P33682" s="142"/>
      <c r="Q33682" s="142"/>
      <c r="R33682" s="142"/>
      <c r="S33682" s="139"/>
    </row>
    <row r="33683" spans="2:19" ht="15.75" customHeight="1" x14ac:dyDescent="0.25">
      <c r="B33683" s="106"/>
      <c r="C33683" s="106"/>
      <c r="D33683" s="139"/>
      <c r="P33683" s="142"/>
      <c r="Q33683" s="142"/>
      <c r="R33683" s="142"/>
      <c r="S33683" s="139"/>
    </row>
    <row r="33684" spans="2:19" ht="15.75" customHeight="1" x14ac:dyDescent="0.25">
      <c r="B33684" s="106"/>
      <c r="C33684" s="106"/>
      <c r="D33684" s="139"/>
      <c r="P33684" s="142"/>
      <c r="Q33684" s="142"/>
      <c r="R33684" s="142"/>
      <c r="S33684" s="139"/>
    </row>
    <row r="33685" spans="2:19" ht="15.75" customHeight="1" x14ac:dyDescent="0.25">
      <c r="B33685" s="106"/>
      <c r="C33685" s="106"/>
      <c r="D33685" s="139"/>
      <c r="P33685" s="142"/>
      <c r="Q33685" s="142"/>
      <c r="R33685" s="142"/>
      <c r="S33685" s="139"/>
    </row>
    <row r="33686" spans="2:19" ht="15.75" customHeight="1" x14ac:dyDescent="0.25">
      <c r="B33686" s="106"/>
      <c r="C33686" s="106"/>
      <c r="D33686" s="139"/>
      <c r="P33686" s="142"/>
      <c r="Q33686" s="142"/>
      <c r="R33686" s="142"/>
      <c r="S33686" s="139"/>
    </row>
    <row r="33687" spans="2:19" ht="15.75" customHeight="1" x14ac:dyDescent="0.25">
      <c r="B33687" s="106"/>
      <c r="C33687" s="106"/>
      <c r="D33687" s="139"/>
      <c r="P33687" s="142"/>
      <c r="Q33687" s="142"/>
      <c r="R33687" s="142"/>
      <c r="S33687" s="139"/>
    </row>
    <row r="33688" spans="2:19" ht="15.75" customHeight="1" x14ac:dyDescent="0.25">
      <c r="B33688" s="106"/>
      <c r="C33688" s="106"/>
      <c r="D33688" s="139"/>
      <c r="P33688" s="142"/>
      <c r="Q33688" s="142"/>
      <c r="R33688" s="142"/>
      <c r="S33688" s="139"/>
    </row>
    <row r="33689" spans="2:19" ht="15.75" customHeight="1" x14ac:dyDescent="0.25">
      <c r="B33689" s="106"/>
      <c r="C33689" s="106"/>
      <c r="D33689" s="139"/>
      <c r="P33689" s="142"/>
      <c r="Q33689" s="142"/>
      <c r="R33689" s="142"/>
      <c r="S33689" s="139"/>
    </row>
    <row r="33690" spans="2:19" ht="15.75" customHeight="1" x14ac:dyDescent="0.25">
      <c r="B33690" s="106"/>
      <c r="C33690" s="106"/>
      <c r="D33690" s="139"/>
      <c r="P33690" s="142"/>
      <c r="Q33690" s="142"/>
      <c r="R33690" s="142"/>
      <c r="S33690" s="139"/>
    </row>
    <row r="33691" spans="2:19" ht="15.75" customHeight="1" x14ac:dyDescent="0.25">
      <c r="B33691" s="106"/>
      <c r="C33691" s="106"/>
      <c r="D33691" s="139"/>
      <c r="P33691" s="142"/>
      <c r="Q33691" s="142"/>
      <c r="R33691" s="142"/>
      <c r="S33691" s="139"/>
    </row>
    <row r="33692" spans="2:19" ht="15.75" customHeight="1" x14ac:dyDescent="0.25">
      <c r="B33692" s="106"/>
      <c r="C33692" s="106"/>
      <c r="D33692" s="139"/>
      <c r="P33692" s="142"/>
      <c r="Q33692" s="142"/>
      <c r="R33692" s="142"/>
      <c r="S33692" s="139"/>
    </row>
    <row r="33693" spans="2:19" ht="15.75" customHeight="1" x14ac:dyDescent="0.25">
      <c r="B33693" s="106"/>
      <c r="C33693" s="106"/>
      <c r="D33693" s="139"/>
      <c r="P33693" s="142"/>
      <c r="Q33693" s="142"/>
      <c r="R33693" s="142"/>
      <c r="S33693" s="139"/>
    </row>
    <row r="33694" spans="2:19" ht="15.75" customHeight="1" x14ac:dyDescent="0.25">
      <c r="B33694" s="106"/>
      <c r="C33694" s="106"/>
      <c r="D33694" s="139"/>
      <c r="P33694" s="142"/>
      <c r="Q33694" s="142"/>
      <c r="R33694" s="142"/>
      <c r="S33694" s="139"/>
    </row>
    <row r="33695" spans="2:19" ht="15.75" customHeight="1" x14ac:dyDescent="0.25">
      <c r="B33695" s="106"/>
      <c r="C33695" s="106"/>
      <c r="D33695" s="139"/>
      <c r="P33695" s="142"/>
      <c r="Q33695" s="142"/>
      <c r="R33695" s="142"/>
      <c r="S33695" s="139"/>
    </row>
    <row r="33696" spans="2:19" ht="15.75" customHeight="1" x14ac:dyDescent="0.25">
      <c r="B33696" s="106"/>
      <c r="C33696" s="106"/>
      <c r="D33696" s="139"/>
      <c r="P33696" s="142"/>
      <c r="Q33696" s="142"/>
      <c r="R33696" s="142"/>
      <c r="S33696" s="139"/>
    </row>
    <row r="33697" spans="2:19" ht="15.75" customHeight="1" x14ac:dyDescent="0.25">
      <c r="B33697" s="106"/>
      <c r="C33697" s="106"/>
      <c r="D33697" s="139"/>
      <c r="P33697" s="142"/>
      <c r="Q33697" s="142"/>
      <c r="R33697" s="142"/>
      <c r="S33697" s="139"/>
    </row>
    <row r="33698" spans="2:19" ht="15.75" customHeight="1" x14ac:dyDescent="0.25">
      <c r="B33698" s="106"/>
      <c r="C33698" s="106"/>
      <c r="D33698" s="139"/>
      <c r="P33698" s="142"/>
      <c r="Q33698" s="142"/>
      <c r="R33698" s="142"/>
      <c r="S33698" s="139"/>
    </row>
    <row r="33699" spans="2:19" ht="15.75" customHeight="1" x14ac:dyDescent="0.25">
      <c r="B33699" s="106"/>
      <c r="C33699" s="106"/>
      <c r="D33699" s="139"/>
      <c r="P33699" s="142"/>
      <c r="Q33699" s="142"/>
      <c r="R33699" s="142"/>
      <c r="S33699" s="139"/>
    </row>
    <row r="33700" spans="2:19" ht="15.75" customHeight="1" x14ac:dyDescent="0.25">
      <c r="B33700" s="106"/>
      <c r="C33700" s="106"/>
      <c r="D33700" s="139"/>
      <c r="P33700" s="142"/>
      <c r="Q33700" s="142"/>
      <c r="R33700" s="142"/>
      <c r="S33700" s="139"/>
    </row>
    <row r="33701" spans="2:19" ht="15.75" customHeight="1" x14ac:dyDescent="0.25">
      <c r="B33701" s="106"/>
      <c r="C33701" s="106"/>
      <c r="D33701" s="139"/>
      <c r="P33701" s="142"/>
      <c r="Q33701" s="142"/>
      <c r="R33701" s="142"/>
      <c r="S33701" s="139"/>
    </row>
    <row r="33702" spans="2:19" ht="15.75" customHeight="1" x14ac:dyDescent="0.25">
      <c r="B33702" s="106"/>
      <c r="C33702" s="106"/>
      <c r="D33702" s="139"/>
      <c r="P33702" s="142"/>
      <c r="Q33702" s="142"/>
      <c r="R33702" s="142"/>
      <c r="S33702" s="139"/>
    </row>
    <row r="33703" spans="2:19" ht="15.75" customHeight="1" x14ac:dyDescent="0.25">
      <c r="B33703" s="106"/>
      <c r="C33703" s="106"/>
      <c r="D33703" s="139"/>
      <c r="P33703" s="142"/>
      <c r="Q33703" s="142"/>
      <c r="R33703" s="142"/>
      <c r="S33703" s="139"/>
    </row>
    <row r="33704" spans="2:19" ht="15.75" customHeight="1" x14ac:dyDescent="0.25">
      <c r="B33704" s="106"/>
      <c r="C33704" s="106"/>
      <c r="D33704" s="139"/>
      <c r="P33704" s="142"/>
      <c r="Q33704" s="142"/>
      <c r="R33704" s="142"/>
      <c r="S33704" s="139"/>
    </row>
    <row r="33705" spans="2:19" ht="15.75" customHeight="1" x14ac:dyDescent="0.25">
      <c r="B33705" s="106"/>
      <c r="C33705" s="106"/>
      <c r="D33705" s="139"/>
      <c r="P33705" s="142"/>
      <c r="Q33705" s="142"/>
      <c r="R33705" s="142"/>
      <c r="S33705" s="139"/>
    </row>
    <row r="33706" spans="2:19" ht="15.75" customHeight="1" x14ac:dyDescent="0.25">
      <c r="B33706" s="106"/>
      <c r="C33706" s="106"/>
      <c r="D33706" s="139"/>
      <c r="P33706" s="142"/>
      <c r="Q33706" s="142"/>
      <c r="R33706" s="142"/>
      <c r="S33706" s="139"/>
    </row>
    <row r="33707" spans="2:19" ht="15.75" customHeight="1" x14ac:dyDescent="0.25">
      <c r="B33707" s="106"/>
      <c r="C33707" s="106"/>
      <c r="D33707" s="139"/>
      <c r="P33707" s="142"/>
      <c r="Q33707" s="142"/>
      <c r="R33707" s="142"/>
      <c r="S33707" s="139"/>
    </row>
    <row r="33708" spans="2:19" ht="15.75" customHeight="1" x14ac:dyDescent="0.25">
      <c r="B33708" s="106"/>
      <c r="C33708" s="106"/>
      <c r="D33708" s="139"/>
      <c r="P33708" s="142"/>
      <c r="Q33708" s="142"/>
      <c r="R33708" s="142"/>
      <c r="S33708" s="139"/>
    </row>
    <row r="33709" spans="2:19" ht="15.75" customHeight="1" x14ac:dyDescent="0.25">
      <c r="B33709" s="106"/>
      <c r="C33709" s="106"/>
      <c r="D33709" s="139"/>
      <c r="P33709" s="142"/>
      <c r="Q33709" s="142"/>
      <c r="R33709" s="142"/>
      <c r="S33709" s="139"/>
    </row>
    <row r="33710" spans="2:19" ht="15.75" customHeight="1" x14ac:dyDescent="0.25">
      <c r="B33710" s="106"/>
      <c r="C33710" s="106"/>
      <c r="D33710" s="139"/>
      <c r="P33710" s="142"/>
      <c r="Q33710" s="142"/>
      <c r="R33710" s="142"/>
      <c r="S33710" s="139"/>
    </row>
    <row r="33711" spans="2:19" ht="15.75" customHeight="1" x14ac:dyDescent="0.25">
      <c r="B33711" s="106"/>
      <c r="C33711" s="106"/>
      <c r="D33711" s="139"/>
      <c r="P33711" s="142"/>
      <c r="Q33711" s="142"/>
      <c r="R33711" s="142"/>
      <c r="S33711" s="139"/>
    </row>
    <row r="33712" spans="2:19" ht="15.75" customHeight="1" x14ac:dyDescent="0.25">
      <c r="B33712" s="106"/>
      <c r="C33712" s="106"/>
      <c r="D33712" s="139"/>
      <c r="P33712" s="142"/>
      <c r="Q33712" s="142"/>
      <c r="R33712" s="142"/>
      <c r="S33712" s="139"/>
    </row>
    <row r="33713" spans="2:19" ht="15.75" customHeight="1" x14ac:dyDescent="0.25">
      <c r="B33713" s="106"/>
      <c r="C33713" s="106"/>
      <c r="D33713" s="139"/>
      <c r="P33713" s="142"/>
      <c r="Q33713" s="142"/>
      <c r="R33713" s="142"/>
      <c r="S33713" s="139"/>
    </row>
    <row r="33714" spans="2:19" ht="15.75" customHeight="1" x14ac:dyDescent="0.25">
      <c r="B33714" s="106"/>
      <c r="C33714" s="106"/>
      <c r="D33714" s="139"/>
      <c r="P33714" s="142"/>
      <c r="Q33714" s="142"/>
      <c r="R33714" s="142"/>
      <c r="S33714" s="139"/>
    </row>
    <row r="33715" spans="2:19" ht="15.75" customHeight="1" x14ac:dyDescent="0.25">
      <c r="B33715" s="106"/>
      <c r="C33715" s="106"/>
      <c r="D33715" s="139"/>
      <c r="P33715" s="142"/>
      <c r="Q33715" s="142"/>
      <c r="R33715" s="142"/>
      <c r="S33715" s="139"/>
    </row>
    <row r="33716" spans="2:19" ht="15.75" customHeight="1" x14ac:dyDescent="0.25">
      <c r="B33716" s="106"/>
      <c r="C33716" s="106"/>
      <c r="D33716" s="139"/>
      <c r="P33716" s="142"/>
      <c r="Q33716" s="142"/>
      <c r="R33716" s="142"/>
      <c r="S33716" s="139"/>
    </row>
    <row r="33717" spans="2:19" ht="15.75" customHeight="1" x14ac:dyDescent="0.25">
      <c r="B33717" s="106"/>
      <c r="C33717" s="106"/>
      <c r="D33717" s="139"/>
      <c r="P33717" s="142"/>
      <c r="Q33717" s="142"/>
      <c r="R33717" s="142"/>
      <c r="S33717" s="139"/>
    </row>
    <row r="33718" spans="2:19" ht="15.75" customHeight="1" x14ac:dyDescent="0.25">
      <c r="B33718" s="106"/>
      <c r="C33718" s="106"/>
      <c r="D33718" s="139"/>
      <c r="P33718" s="142"/>
      <c r="Q33718" s="142"/>
      <c r="R33718" s="142"/>
      <c r="S33718" s="139"/>
    </row>
    <row r="33719" spans="2:19" ht="15.75" customHeight="1" x14ac:dyDescent="0.25">
      <c r="B33719" s="106"/>
      <c r="C33719" s="106"/>
      <c r="D33719" s="139"/>
      <c r="P33719" s="142"/>
      <c r="Q33719" s="142"/>
      <c r="R33719" s="142"/>
      <c r="S33719" s="139"/>
    </row>
    <row r="33720" spans="2:19" ht="15.75" customHeight="1" x14ac:dyDescent="0.25">
      <c r="B33720" s="106"/>
      <c r="C33720" s="106"/>
      <c r="D33720" s="139"/>
      <c r="P33720" s="142"/>
      <c r="Q33720" s="142"/>
      <c r="R33720" s="142"/>
      <c r="S33720" s="139"/>
    </row>
    <row r="33721" spans="2:19" ht="15.75" customHeight="1" x14ac:dyDescent="0.25">
      <c r="B33721" s="106"/>
      <c r="C33721" s="106"/>
      <c r="D33721" s="139"/>
      <c r="P33721" s="142"/>
      <c r="Q33721" s="142"/>
      <c r="R33721" s="142"/>
      <c r="S33721" s="139"/>
    </row>
    <row r="33722" spans="2:19" ht="15.75" customHeight="1" x14ac:dyDescent="0.25">
      <c r="B33722" s="106"/>
      <c r="C33722" s="106"/>
      <c r="D33722" s="139"/>
      <c r="P33722" s="142"/>
      <c r="Q33722" s="142"/>
      <c r="R33722" s="142"/>
      <c r="S33722" s="139"/>
    </row>
    <row r="33723" spans="2:19" ht="15.75" customHeight="1" x14ac:dyDescent="0.25">
      <c r="B33723" s="106"/>
      <c r="C33723" s="106"/>
      <c r="D33723" s="139"/>
      <c r="P33723" s="142"/>
      <c r="Q33723" s="142"/>
      <c r="R33723" s="142"/>
      <c r="S33723" s="139"/>
    </row>
    <row r="33724" spans="2:19" ht="15.75" customHeight="1" x14ac:dyDescent="0.25">
      <c r="B33724" s="106"/>
      <c r="C33724" s="106"/>
      <c r="D33724" s="139"/>
      <c r="P33724" s="142"/>
      <c r="Q33724" s="142"/>
      <c r="R33724" s="142"/>
      <c r="S33724" s="139"/>
    </row>
    <row r="33725" spans="2:19" ht="15.75" customHeight="1" x14ac:dyDescent="0.25">
      <c r="B33725" s="106"/>
      <c r="C33725" s="106"/>
      <c r="D33725" s="139"/>
      <c r="P33725" s="142"/>
      <c r="Q33725" s="142"/>
      <c r="R33725" s="142"/>
      <c r="S33725" s="139"/>
    </row>
    <row r="33726" spans="2:19" ht="15.75" customHeight="1" x14ac:dyDescent="0.25">
      <c r="B33726" s="106"/>
      <c r="C33726" s="106"/>
      <c r="D33726" s="139"/>
      <c r="P33726" s="142"/>
      <c r="Q33726" s="142"/>
      <c r="R33726" s="142"/>
      <c r="S33726" s="139"/>
    </row>
    <row r="33727" spans="2:19" ht="15.75" customHeight="1" x14ac:dyDescent="0.25">
      <c r="B33727" s="106"/>
      <c r="C33727" s="106"/>
      <c r="D33727" s="139"/>
      <c r="P33727" s="142"/>
      <c r="Q33727" s="142"/>
      <c r="R33727" s="142"/>
      <c r="S33727" s="139"/>
    </row>
    <row r="33728" spans="2:19" ht="15.75" customHeight="1" x14ac:dyDescent="0.25">
      <c r="B33728" s="106"/>
      <c r="C33728" s="106"/>
      <c r="D33728" s="139"/>
      <c r="P33728" s="142"/>
      <c r="Q33728" s="142"/>
      <c r="R33728" s="142"/>
      <c r="S33728" s="139"/>
    </row>
    <row r="33729" spans="2:19" ht="15.75" customHeight="1" x14ac:dyDescent="0.25">
      <c r="B33729" s="106"/>
      <c r="C33729" s="106"/>
      <c r="D33729" s="139"/>
      <c r="P33729" s="142"/>
      <c r="Q33729" s="142"/>
      <c r="R33729" s="142"/>
      <c r="S33729" s="139"/>
    </row>
    <row r="33730" spans="2:19" ht="15.75" customHeight="1" x14ac:dyDescent="0.25">
      <c r="B33730" s="106"/>
      <c r="C33730" s="106"/>
      <c r="D33730" s="139"/>
      <c r="P33730" s="142"/>
      <c r="Q33730" s="142"/>
      <c r="R33730" s="142"/>
      <c r="S33730" s="139"/>
    </row>
    <row r="33731" spans="2:19" ht="15.75" customHeight="1" x14ac:dyDescent="0.25">
      <c r="B33731" s="106"/>
      <c r="C33731" s="106"/>
      <c r="D33731" s="139"/>
      <c r="P33731" s="142"/>
      <c r="Q33731" s="142"/>
      <c r="R33731" s="142"/>
      <c r="S33731" s="139"/>
    </row>
    <row r="33732" spans="2:19" ht="15.75" customHeight="1" x14ac:dyDescent="0.25">
      <c r="B33732" s="106"/>
      <c r="C33732" s="106"/>
      <c r="D33732" s="139"/>
      <c r="P33732" s="142"/>
      <c r="Q33732" s="142"/>
      <c r="R33732" s="142"/>
      <c r="S33732" s="139"/>
    </row>
    <row r="33733" spans="2:19" ht="15.75" customHeight="1" x14ac:dyDescent="0.25">
      <c r="B33733" s="106"/>
      <c r="C33733" s="106"/>
      <c r="D33733" s="139"/>
      <c r="P33733" s="142"/>
      <c r="Q33733" s="142"/>
      <c r="R33733" s="142"/>
      <c r="S33733" s="139"/>
    </row>
    <row r="33734" spans="2:19" ht="15.75" customHeight="1" x14ac:dyDescent="0.25">
      <c r="B33734" s="106"/>
      <c r="C33734" s="106"/>
      <c r="D33734" s="139"/>
      <c r="P33734" s="142"/>
      <c r="Q33734" s="142"/>
      <c r="R33734" s="142"/>
      <c r="S33734" s="139"/>
    </row>
    <row r="33735" spans="2:19" ht="15.75" customHeight="1" x14ac:dyDescent="0.25">
      <c r="B33735" s="106"/>
      <c r="C33735" s="106"/>
      <c r="D33735" s="139"/>
      <c r="P33735" s="142"/>
      <c r="Q33735" s="142"/>
      <c r="R33735" s="142"/>
      <c r="S33735" s="139"/>
    </row>
    <row r="33736" spans="2:19" ht="15.75" customHeight="1" x14ac:dyDescent="0.25">
      <c r="B33736" s="106"/>
      <c r="C33736" s="106"/>
      <c r="D33736" s="139"/>
      <c r="P33736" s="142"/>
      <c r="Q33736" s="142"/>
      <c r="R33736" s="142"/>
      <c r="S33736" s="139"/>
    </row>
    <row r="33737" spans="2:19" ht="15.75" customHeight="1" x14ac:dyDescent="0.25">
      <c r="B33737" s="106"/>
      <c r="C33737" s="106"/>
      <c r="D33737" s="139"/>
      <c r="P33737" s="142"/>
      <c r="Q33737" s="142"/>
      <c r="R33737" s="142"/>
      <c r="S33737" s="139"/>
    </row>
    <row r="33738" spans="2:19" ht="15.75" customHeight="1" x14ac:dyDescent="0.25">
      <c r="B33738" s="106"/>
      <c r="C33738" s="106"/>
      <c r="D33738" s="139"/>
      <c r="P33738" s="142"/>
      <c r="Q33738" s="142"/>
      <c r="R33738" s="142"/>
      <c r="S33738" s="139"/>
    </row>
    <row r="33739" spans="2:19" ht="15.75" customHeight="1" x14ac:dyDescent="0.25">
      <c r="B33739" s="106"/>
      <c r="C33739" s="106"/>
      <c r="D33739" s="139"/>
      <c r="P33739" s="142"/>
      <c r="Q33739" s="142"/>
      <c r="R33739" s="142"/>
      <c r="S33739" s="139"/>
    </row>
    <row r="33740" spans="2:19" ht="15.75" customHeight="1" x14ac:dyDescent="0.25">
      <c r="B33740" s="106"/>
      <c r="C33740" s="106"/>
      <c r="D33740" s="139"/>
      <c r="P33740" s="142"/>
      <c r="Q33740" s="142"/>
      <c r="R33740" s="142"/>
      <c r="S33740" s="139"/>
    </row>
    <row r="33741" spans="2:19" ht="15.75" customHeight="1" x14ac:dyDescent="0.25">
      <c r="B33741" s="106"/>
      <c r="C33741" s="106"/>
      <c r="D33741" s="139"/>
      <c r="P33741" s="142"/>
      <c r="Q33741" s="142"/>
      <c r="R33741" s="142"/>
      <c r="S33741" s="139"/>
    </row>
    <row r="33742" spans="2:19" ht="15.75" customHeight="1" x14ac:dyDescent="0.25">
      <c r="B33742" s="106"/>
      <c r="C33742" s="106"/>
      <c r="D33742" s="139"/>
      <c r="P33742" s="142"/>
      <c r="Q33742" s="142"/>
      <c r="R33742" s="142"/>
      <c r="S33742" s="139"/>
    </row>
    <row r="33743" spans="2:19" ht="15.75" customHeight="1" x14ac:dyDescent="0.25">
      <c r="B33743" s="106"/>
      <c r="C33743" s="106"/>
      <c r="D33743" s="139"/>
      <c r="P33743" s="142"/>
      <c r="Q33743" s="142"/>
      <c r="R33743" s="142"/>
      <c r="S33743" s="139"/>
    </row>
    <row r="33744" spans="2:19" ht="15.75" customHeight="1" x14ac:dyDescent="0.25">
      <c r="B33744" s="106"/>
      <c r="C33744" s="106"/>
      <c r="D33744" s="139"/>
      <c r="P33744" s="142"/>
      <c r="Q33744" s="142"/>
      <c r="R33744" s="142"/>
      <c r="S33744" s="139"/>
    </row>
    <row r="33745" spans="2:19" ht="15.75" customHeight="1" x14ac:dyDescent="0.25">
      <c r="B33745" s="106"/>
      <c r="C33745" s="106"/>
      <c r="D33745" s="139"/>
      <c r="P33745" s="142"/>
      <c r="Q33745" s="142"/>
      <c r="R33745" s="142"/>
      <c r="S33745" s="139"/>
    </row>
    <row r="33746" spans="2:19" ht="15.75" customHeight="1" x14ac:dyDescent="0.25">
      <c r="B33746" s="106"/>
      <c r="C33746" s="106"/>
      <c r="D33746" s="139"/>
      <c r="P33746" s="142"/>
      <c r="Q33746" s="142"/>
      <c r="R33746" s="142"/>
      <c r="S33746" s="139"/>
    </row>
    <row r="33747" spans="2:19" ht="15.75" customHeight="1" x14ac:dyDescent="0.25">
      <c r="B33747" s="106"/>
      <c r="C33747" s="106"/>
      <c r="D33747" s="139"/>
      <c r="P33747" s="142"/>
      <c r="Q33747" s="142"/>
      <c r="R33747" s="142"/>
      <c r="S33747" s="139"/>
    </row>
    <row r="33748" spans="2:19" ht="15.75" customHeight="1" x14ac:dyDescent="0.25">
      <c r="B33748" s="106"/>
      <c r="C33748" s="106"/>
      <c r="D33748" s="139"/>
      <c r="P33748" s="142"/>
      <c r="Q33748" s="142"/>
      <c r="R33748" s="142"/>
      <c r="S33748" s="139"/>
    </row>
    <row r="33749" spans="2:19" ht="15.75" customHeight="1" x14ac:dyDescent="0.25">
      <c r="B33749" s="106"/>
      <c r="C33749" s="106"/>
      <c r="D33749" s="139"/>
      <c r="P33749" s="142"/>
      <c r="Q33749" s="142"/>
      <c r="R33749" s="142"/>
      <c r="S33749" s="139"/>
    </row>
    <row r="33750" spans="2:19" ht="15.75" customHeight="1" x14ac:dyDescent="0.25">
      <c r="B33750" s="106"/>
      <c r="C33750" s="106"/>
      <c r="D33750" s="139"/>
      <c r="P33750" s="142"/>
      <c r="Q33750" s="142"/>
      <c r="R33750" s="142"/>
      <c r="S33750" s="139"/>
    </row>
    <row r="33751" spans="2:19" ht="15.75" customHeight="1" x14ac:dyDescent="0.25">
      <c r="B33751" s="106"/>
      <c r="C33751" s="106"/>
      <c r="D33751" s="139"/>
      <c r="P33751" s="142"/>
      <c r="Q33751" s="142"/>
      <c r="R33751" s="142"/>
      <c r="S33751" s="139"/>
    </row>
    <row r="33752" spans="2:19" ht="15.75" customHeight="1" x14ac:dyDescent="0.25">
      <c r="B33752" s="106"/>
      <c r="C33752" s="106"/>
      <c r="D33752" s="139"/>
      <c r="P33752" s="142"/>
      <c r="Q33752" s="142"/>
      <c r="R33752" s="142"/>
      <c r="S33752" s="139"/>
    </row>
    <row r="33753" spans="2:19" ht="15.75" customHeight="1" x14ac:dyDescent="0.25">
      <c r="B33753" s="106"/>
      <c r="C33753" s="106"/>
      <c r="D33753" s="139"/>
      <c r="P33753" s="142"/>
      <c r="Q33753" s="142"/>
      <c r="R33753" s="142"/>
      <c r="S33753" s="139"/>
    </row>
    <row r="33754" spans="2:19" ht="15.75" customHeight="1" x14ac:dyDescent="0.25">
      <c r="B33754" s="106"/>
      <c r="C33754" s="106"/>
      <c r="D33754" s="139"/>
      <c r="P33754" s="142"/>
      <c r="Q33754" s="142"/>
      <c r="R33754" s="142"/>
      <c r="S33754" s="139"/>
    </row>
    <row r="33755" spans="2:19" ht="15.75" customHeight="1" x14ac:dyDescent="0.25">
      <c r="B33755" s="106"/>
      <c r="C33755" s="106"/>
      <c r="D33755" s="139"/>
      <c r="P33755" s="142"/>
      <c r="Q33755" s="142"/>
      <c r="R33755" s="142"/>
      <c r="S33755" s="139"/>
    </row>
    <row r="33756" spans="2:19" ht="15.75" customHeight="1" x14ac:dyDescent="0.25">
      <c r="B33756" s="106"/>
      <c r="C33756" s="106"/>
      <c r="D33756" s="139"/>
      <c r="P33756" s="142"/>
      <c r="Q33756" s="142"/>
      <c r="R33756" s="142"/>
      <c r="S33756" s="139"/>
    </row>
    <row r="33757" spans="2:19" ht="15.75" customHeight="1" x14ac:dyDescent="0.25">
      <c r="B33757" s="106"/>
      <c r="C33757" s="106"/>
      <c r="D33757" s="139"/>
      <c r="P33757" s="142"/>
      <c r="Q33757" s="142"/>
      <c r="R33757" s="142"/>
      <c r="S33757" s="139"/>
    </row>
    <row r="33758" spans="2:19" ht="15.75" customHeight="1" x14ac:dyDescent="0.25">
      <c r="B33758" s="106"/>
      <c r="C33758" s="106"/>
      <c r="D33758" s="139"/>
      <c r="P33758" s="142"/>
      <c r="Q33758" s="142"/>
      <c r="R33758" s="142"/>
      <c r="S33758" s="139"/>
    </row>
    <row r="33759" spans="2:19" ht="15.75" customHeight="1" x14ac:dyDescent="0.25">
      <c r="B33759" s="106"/>
      <c r="C33759" s="106"/>
      <c r="D33759" s="139"/>
      <c r="P33759" s="142"/>
      <c r="Q33759" s="142"/>
      <c r="R33759" s="142"/>
      <c r="S33759" s="139"/>
    </row>
    <row r="33760" spans="2:19" ht="15.75" customHeight="1" x14ac:dyDescent="0.25">
      <c r="B33760" s="106"/>
      <c r="C33760" s="106"/>
      <c r="D33760" s="139"/>
      <c r="P33760" s="142"/>
      <c r="Q33760" s="142"/>
      <c r="R33760" s="142"/>
      <c r="S33760" s="139"/>
    </row>
    <row r="33761" spans="2:19" ht="15.75" customHeight="1" x14ac:dyDescent="0.25">
      <c r="B33761" s="106"/>
      <c r="C33761" s="106"/>
      <c r="D33761" s="139"/>
      <c r="P33761" s="142"/>
      <c r="Q33761" s="142"/>
      <c r="R33761" s="142"/>
      <c r="S33761" s="139"/>
    </row>
    <row r="33762" spans="2:19" ht="15.75" customHeight="1" x14ac:dyDescent="0.25">
      <c r="B33762" s="106"/>
      <c r="C33762" s="106"/>
      <c r="D33762" s="139"/>
      <c r="P33762" s="142"/>
      <c r="Q33762" s="142"/>
      <c r="R33762" s="142"/>
      <c r="S33762" s="139"/>
    </row>
    <row r="33763" spans="2:19" ht="15.75" customHeight="1" x14ac:dyDescent="0.25">
      <c r="B33763" s="106"/>
      <c r="C33763" s="106"/>
      <c r="D33763" s="139"/>
      <c r="P33763" s="142"/>
      <c r="Q33763" s="142"/>
      <c r="R33763" s="142"/>
      <c r="S33763" s="139"/>
    </row>
    <row r="33764" spans="2:19" ht="15.75" customHeight="1" x14ac:dyDescent="0.25">
      <c r="B33764" s="106"/>
      <c r="C33764" s="106"/>
      <c r="D33764" s="139"/>
      <c r="P33764" s="142"/>
      <c r="Q33764" s="142"/>
      <c r="R33764" s="142"/>
      <c r="S33764" s="139"/>
    </row>
    <row r="33765" spans="2:19" ht="15.75" customHeight="1" x14ac:dyDescent="0.25">
      <c r="B33765" s="106"/>
      <c r="C33765" s="106"/>
      <c r="D33765" s="139"/>
      <c r="P33765" s="142"/>
      <c r="Q33765" s="142"/>
      <c r="R33765" s="142"/>
      <c r="S33765" s="139"/>
    </row>
    <row r="33766" spans="2:19" ht="15.75" customHeight="1" x14ac:dyDescent="0.25">
      <c r="B33766" s="106"/>
      <c r="C33766" s="106"/>
      <c r="D33766" s="139"/>
      <c r="P33766" s="142"/>
      <c r="Q33766" s="142"/>
      <c r="R33766" s="142"/>
      <c r="S33766" s="139"/>
    </row>
    <row r="33767" spans="2:19" ht="15.75" customHeight="1" x14ac:dyDescent="0.25">
      <c r="B33767" s="106"/>
      <c r="C33767" s="106"/>
      <c r="D33767" s="139"/>
      <c r="P33767" s="142"/>
      <c r="Q33767" s="142"/>
      <c r="R33767" s="142"/>
      <c r="S33767" s="139"/>
    </row>
    <row r="33768" spans="2:19" ht="15.75" customHeight="1" x14ac:dyDescent="0.25">
      <c r="B33768" s="106"/>
      <c r="C33768" s="106"/>
      <c r="D33768" s="139"/>
      <c r="P33768" s="142"/>
      <c r="Q33768" s="142"/>
      <c r="R33768" s="142"/>
      <c r="S33768" s="139"/>
    </row>
    <row r="33769" spans="2:19" ht="15.75" customHeight="1" x14ac:dyDescent="0.25">
      <c r="B33769" s="106"/>
      <c r="C33769" s="106"/>
      <c r="D33769" s="139"/>
      <c r="P33769" s="142"/>
      <c r="Q33769" s="142"/>
      <c r="R33769" s="142"/>
      <c r="S33769" s="139"/>
    </row>
    <row r="33770" spans="2:19" ht="15.75" customHeight="1" x14ac:dyDescent="0.25">
      <c r="B33770" s="106"/>
      <c r="C33770" s="106"/>
      <c r="D33770" s="139"/>
      <c r="P33770" s="142"/>
      <c r="Q33770" s="142"/>
      <c r="R33770" s="142"/>
      <c r="S33770" s="139"/>
    </row>
    <row r="33771" spans="2:19" ht="15.75" customHeight="1" x14ac:dyDescent="0.25">
      <c r="B33771" s="106"/>
      <c r="C33771" s="106"/>
      <c r="D33771" s="139"/>
      <c r="P33771" s="142"/>
      <c r="Q33771" s="142"/>
      <c r="R33771" s="142"/>
      <c r="S33771" s="139"/>
    </row>
    <row r="33772" spans="2:19" ht="15.75" customHeight="1" x14ac:dyDescent="0.25">
      <c r="B33772" s="106"/>
      <c r="C33772" s="106"/>
      <c r="D33772" s="139"/>
      <c r="P33772" s="142"/>
      <c r="Q33772" s="142"/>
      <c r="R33772" s="142"/>
      <c r="S33772" s="139"/>
    </row>
    <row r="33773" spans="2:19" ht="15.75" customHeight="1" x14ac:dyDescent="0.25">
      <c r="B33773" s="106"/>
      <c r="C33773" s="106"/>
      <c r="D33773" s="139"/>
      <c r="P33773" s="142"/>
      <c r="Q33773" s="142"/>
      <c r="R33773" s="142"/>
      <c r="S33773" s="139"/>
    </row>
    <row r="33774" spans="2:19" ht="15.75" customHeight="1" x14ac:dyDescent="0.25">
      <c r="B33774" s="106"/>
      <c r="C33774" s="106"/>
      <c r="D33774" s="139"/>
      <c r="P33774" s="142"/>
      <c r="Q33774" s="142"/>
      <c r="R33774" s="142"/>
      <c r="S33774" s="139"/>
    </row>
    <row r="33775" spans="2:19" ht="15.75" customHeight="1" x14ac:dyDescent="0.25">
      <c r="B33775" s="106"/>
      <c r="C33775" s="106"/>
      <c r="D33775" s="139"/>
      <c r="P33775" s="142"/>
      <c r="Q33775" s="142"/>
      <c r="R33775" s="142"/>
      <c r="S33775" s="139"/>
    </row>
    <row r="33776" spans="2:19" ht="15.75" customHeight="1" x14ac:dyDescent="0.25">
      <c r="B33776" s="106"/>
      <c r="C33776" s="106"/>
      <c r="D33776" s="139"/>
      <c r="P33776" s="142"/>
      <c r="Q33776" s="142"/>
      <c r="R33776" s="142"/>
      <c r="S33776" s="139"/>
    </row>
    <row r="33777" spans="2:19" ht="15.75" customHeight="1" x14ac:dyDescent="0.25">
      <c r="B33777" s="106"/>
      <c r="C33777" s="106"/>
      <c r="D33777" s="139"/>
      <c r="P33777" s="142"/>
      <c r="Q33777" s="142"/>
      <c r="R33777" s="142"/>
      <c r="S33777" s="139"/>
    </row>
    <row r="33778" spans="2:19" ht="15.75" customHeight="1" x14ac:dyDescent="0.25">
      <c r="B33778" s="106"/>
      <c r="C33778" s="106"/>
      <c r="D33778" s="139"/>
      <c r="P33778" s="142"/>
      <c r="Q33778" s="142"/>
      <c r="R33778" s="142"/>
      <c r="S33778" s="139"/>
    </row>
    <row r="33779" spans="2:19" ht="15.75" customHeight="1" x14ac:dyDescent="0.25">
      <c r="B33779" s="106"/>
      <c r="C33779" s="106"/>
      <c r="D33779" s="139"/>
      <c r="P33779" s="142"/>
      <c r="Q33779" s="142"/>
      <c r="R33779" s="142"/>
      <c r="S33779" s="139"/>
    </row>
    <row r="33780" spans="2:19" ht="15.75" customHeight="1" x14ac:dyDescent="0.25">
      <c r="B33780" s="106"/>
      <c r="C33780" s="106"/>
      <c r="D33780" s="139"/>
      <c r="P33780" s="142"/>
      <c r="Q33780" s="142"/>
      <c r="R33780" s="142"/>
      <c r="S33780" s="139"/>
    </row>
    <row r="33781" spans="2:19" ht="15.75" customHeight="1" x14ac:dyDescent="0.25">
      <c r="B33781" s="106"/>
      <c r="C33781" s="106"/>
      <c r="D33781" s="139"/>
      <c r="P33781" s="142"/>
      <c r="Q33781" s="142"/>
      <c r="R33781" s="142"/>
      <c r="S33781" s="139"/>
    </row>
    <row r="33782" spans="2:19" ht="15.75" customHeight="1" x14ac:dyDescent="0.25">
      <c r="B33782" s="106"/>
      <c r="C33782" s="106"/>
      <c r="D33782" s="139"/>
      <c r="P33782" s="142"/>
      <c r="Q33782" s="142"/>
      <c r="R33782" s="142"/>
      <c r="S33782" s="139"/>
    </row>
    <row r="33783" spans="2:19" ht="15.75" customHeight="1" x14ac:dyDescent="0.25">
      <c r="B33783" s="106"/>
      <c r="C33783" s="106"/>
      <c r="D33783" s="139"/>
      <c r="P33783" s="142"/>
      <c r="Q33783" s="142"/>
      <c r="R33783" s="142"/>
      <c r="S33783" s="139"/>
    </row>
    <row r="33784" spans="2:19" ht="15.75" customHeight="1" x14ac:dyDescent="0.25">
      <c r="B33784" s="106"/>
      <c r="C33784" s="106"/>
      <c r="D33784" s="139"/>
      <c r="P33784" s="142"/>
      <c r="Q33784" s="142"/>
      <c r="R33784" s="142"/>
      <c r="S33784" s="139"/>
    </row>
    <row r="33785" spans="2:19" ht="15.75" customHeight="1" x14ac:dyDescent="0.25">
      <c r="B33785" s="106"/>
      <c r="C33785" s="106"/>
      <c r="D33785" s="139"/>
      <c r="P33785" s="142"/>
      <c r="Q33785" s="142"/>
      <c r="R33785" s="142"/>
      <c r="S33785" s="139"/>
    </row>
    <row r="33786" spans="2:19" ht="15.75" customHeight="1" x14ac:dyDescent="0.25">
      <c r="B33786" s="106"/>
      <c r="C33786" s="106"/>
      <c r="D33786" s="139"/>
      <c r="P33786" s="142"/>
      <c r="Q33786" s="142"/>
      <c r="R33786" s="142"/>
      <c r="S33786" s="139"/>
    </row>
    <row r="33787" spans="2:19" ht="15.75" customHeight="1" x14ac:dyDescent="0.25">
      <c r="B33787" s="106"/>
      <c r="C33787" s="106"/>
      <c r="D33787" s="139"/>
      <c r="P33787" s="142"/>
      <c r="Q33787" s="142"/>
      <c r="R33787" s="142"/>
      <c r="S33787" s="139"/>
    </row>
    <row r="33788" spans="2:19" ht="15.75" customHeight="1" x14ac:dyDescent="0.25">
      <c r="B33788" s="106"/>
      <c r="C33788" s="106"/>
      <c r="D33788" s="139"/>
      <c r="P33788" s="142"/>
      <c r="Q33788" s="142"/>
      <c r="R33788" s="142"/>
      <c r="S33788" s="139"/>
    </row>
    <row r="33789" spans="2:19" ht="15.75" customHeight="1" x14ac:dyDescent="0.25">
      <c r="B33789" s="106"/>
      <c r="C33789" s="106"/>
      <c r="D33789" s="139"/>
      <c r="P33789" s="142"/>
      <c r="Q33789" s="142"/>
      <c r="R33789" s="142"/>
      <c r="S33789" s="139"/>
    </row>
    <row r="33790" spans="2:19" ht="15.75" customHeight="1" x14ac:dyDescent="0.25">
      <c r="B33790" s="106"/>
      <c r="C33790" s="106"/>
      <c r="D33790" s="139"/>
      <c r="P33790" s="142"/>
      <c r="Q33790" s="142"/>
      <c r="R33790" s="142"/>
      <c r="S33790" s="139"/>
    </row>
    <row r="33791" spans="2:19" ht="15.75" customHeight="1" x14ac:dyDescent="0.25">
      <c r="B33791" s="106"/>
      <c r="C33791" s="106"/>
      <c r="D33791" s="139"/>
      <c r="P33791" s="142"/>
      <c r="Q33791" s="142"/>
      <c r="R33791" s="142"/>
      <c r="S33791" s="139"/>
    </row>
    <row r="33792" spans="2:19" ht="15.75" customHeight="1" x14ac:dyDescent="0.25">
      <c r="B33792" s="106"/>
      <c r="C33792" s="106"/>
      <c r="D33792" s="139"/>
      <c r="P33792" s="142"/>
      <c r="Q33792" s="142"/>
      <c r="R33792" s="142"/>
      <c r="S33792" s="139"/>
    </row>
    <row r="33793" spans="2:19" ht="15.75" customHeight="1" x14ac:dyDescent="0.25">
      <c r="B33793" s="106"/>
      <c r="C33793" s="106"/>
      <c r="D33793" s="139"/>
      <c r="P33793" s="142"/>
      <c r="Q33793" s="142"/>
      <c r="R33793" s="142"/>
      <c r="S33793" s="139"/>
    </row>
    <row r="33794" spans="2:19" ht="15.75" customHeight="1" x14ac:dyDescent="0.25">
      <c r="B33794" s="106"/>
      <c r="C33794" s="106"/>
      <c r="D33794" s="139"/>
      <c r="P33794" s="142"/>
      <c r="Q33794" s="142"/>
      <c r="R33794" s="142"/>
      <c r="S33794" s="139"/>
    </row>
    <row r="33795" spans="2:19" ht="15.75" customHeight="1" x14ac:dyDescent="0.25">
      <c r="B33795" s="106"/>
      <c r="C33795" s="106"/>
      <c r="D33795" s="139"/>
      <c r="P33795" s="142"/>
      <c r="Q33795" s="142"/>
      <c r="R33795" s="142"/>
      <c r="S33795" s="139"/>
    </row>
    <row r="33796" spans="2:19" ht="15.75" customHeight="1" x14ac:dyDescent="0.25">
      <c r="B33796" s="106"/>
      <c r="C33796" s="106"/>
      <c r="D33796" s="139"/>
      <c r="P33796" s="142"/>
      <c r="Q33796" s="142"/>
      <c r="R33796" s="142"/>
      <c r="S33796" s="139"/>
    </row>
    <row r="33797" spans="2:19" ht="15.75" customHeight="1" x14ac:dyDescent="0.25">
      <c r="B33797" s="106"/>
      <c r="C33797" s="106"/>
      <c r="D33797" s="139"/>
      <c r="P33797" s="142"/>
      <c r="Q33797" s="142"/>
      <c r="R33797" s="142"/>
      <c r="S33797" s="139"/>
    </row>
    <row r="33798" spans="2:19" ht="15.75" customHeight="1" x14ac:dyDescent="0.25">
      <c r="B33798" s="106"/>
      <c r="C33798" s="106"/>
      <c r="D33798" s="139"/>
      <c r="P33798" s="142"/>
      <c r="Q33798" s="142"/>
      <c r="R33798" s="142"/>
      <c r="S33798" s="139"/>
    </row>
    <row r="33799" spans="2:19" ht="15.75" customHeight="1" x14ac:dyDescent="0.25">
      <c r="B33799" s="106"/>
      <c r="C33799" s="106"/>
      <c r="D33799" s="139"/>
      <c r="P33799" s="142"/>
      <c r="Q33799" s="142"/>
      <c r="R33799" s="142"/>
      <c r="S33799" s="139"/>
    </row>
    <row r="33800" spans="2:19" ht="15.75" customHeight="1" x14ac:dyDescent="0.25">
      <c r="B33800" s="106"/>
      <c r="C33800" s="106"/>
      <c r="D33800" s="139"/>
      <c r="P33800" s="142"/>
      <c r="Q33800" s="142"/>
      <c r="R33800" s="142"/>
      <c r="S33800" s="139"/>
    </row>
    <row r="33801" spans="2:19" ht="15.75" customHeight="1" x14ac:dyDescent="0.25">
      <c r="B33801" s="106"/>
      <c r="C33801" s="106"/>
      <c r="D33801" s="139"/>
      <c r="P33801" s="142"/>
      <c r="Q33801" s="142"/>
      <c r="R33801" s="142"/>
      <c r="S33801" s="139"/>
    </row>
    <row r="33802" spans="2:19" ht="15.75" customHeight="1" x14ac:dyDescent="0.25">
      <c r="B33802" s="106"/>
      <c r="C33802" s="106"/>
      <c r="D33802" s="139"/>
      <c r="P33802" s="142"/>
      <c r="Q33802" s="142"/>
      <c r="R33802" s="142"/>
      <c r="S33802" s="139"/>
    </row>
    <row r="33803" spans="2:19" ht="15.75" customHeight="1" x14ac:dyDescent="0.25">
      <c r="B33803" s="106"/>
      <c r="C33803" s="106"/>
      <c r="D33803" s="139"/>
      <c r="P33803" s="142"/>
      <c r="Q33803" s="142"/>
      <c r="R33803" s="142"/>
      <c r="S33803" s="139"/>
    </row>
    <row r="33804" spans="2:19" ht="15.75" customHeight="1" x14ac:dyDescent="0.25">
      <c r="B33804" s="106"/>
      <c r="C33804" s="106"/>
      <c r="D33804" s="139"/>
      <c r="P33804" s="142"/>
      <c r="Q33804" s="142"/>
      <c r="R33804" s="142"/>
      <c r="S33804" s="139"/>
    </row>
    <row r="33805" spans="2:19" ht="15.75" customHeight="1" x14ac:dyDescent="0.25">
      <c r="B33805" s="106"/>
      <c r="C33805" s="106"/>
      <c r="D33805" s="139"/>
      <c r="P33805" s="142"/>
      <c r="Q33805" s="142"/>
      <c r="R33805" s="142"/>
      <c r="S33805" s="139"/>
    </row>
    <row r="33806" spans="2:19" ht="15.75" customHeight="1" x14ac:dyDescent="0.25">
      <c r="B33806" s="106"/>
      <c r="C33806" s="106"/>
      <c r="D33806" s="139"/>
      <c r="P33806" s="142"/>
      <c r="Q33806" s="142"/>
      <c r="R33806" s="142"/>
      <c r="S33806" s="139"/>
    </row>
    <row r="33807" spans="2:19" ht="15.75" customHeight="1" x14ac:dyDescent="0.25">
      <c r="B33807" s="106"/>
      <c r="C33807" s="106"/>
      <c r="D33807" s="139"/>
      <c r="P33807" s="142"/>
      <c r="Q33807" s="142"/>
      <c r="R33807" s="142"/>
      <c r="S33807" s="139"/>
    </row>
    <row r="33808" spans="2:19" ht="15.75" customHeight="1" x14ac:dyDescent="0.25">
      <c r="B33808" s="106"/>
      <c r="C33808" s="106"/>
      <c r="D33808" s="139"/>
      <c r="P33808" s="142"/>
      <c r="Q33808" s="142"/>
      <c r="R33808" s="142"/>
      <c r="S33808" s="139"/>
    </row>
    <row r="33809" spans="2:19" ht="15.75" customHeight="1" x14ac:dyDescent="0.25">
      <c r="B33809" s="106"/>
      <c r="C33809" s="106"/>
      <c r="D33809" s="139"/>
      <c r="P33809" s="142"/>
      <c r="Q33809" s="142"/>
      <c r="R33809" s="142"/>
      <c r="S33809" s="139"/>
    </row>
    <row r="33810" spans="2:19" ht="15.75" customHeight="1" x14ac:dyDescent="0.25">
      <c r="B33810" s="106"/>
      <c r="C33810" s="106"/>
      <c r="D33810" s="139"/>
      <c r="P33810" s="142"/>
      <c r="Q33810" s="142"/>
      <c r="R33810" s="142"/>
      <c r="S33810" s="139"/>
    </row>
    <row r="33811" spans="2:19" ht="15.75" customHeight="1" x14ac:dyDescent="0.25">
      <c r="B33811" s="106"/>
      <c r="C33811" s="106"/>
      <c r="D33811" s="139"/>
      <c r="P33811" s="142"/>
      <c r="Q33811" s="142"/>
      <c r="R33811" s="142"/>
      <c r="S33811" s="139"/>
    </row>
    <row r="33812" spans="2:19" ht="15.75" customHeight="1" x14ac:dyDescent="0.25">
      <c r="B33812" s="106"/>
      <c r="C33812" s="106"/>
      <c r="D33812" s="139"/>
      <c r="P33812" s="142"/>
      <c r="Q33812" s="142"/>
      <c r="R33812" s="142"/>
      <c r="S33812" s="139"/>
    </row>
    <row r="33813" spans="2:19" ht="15.75" customHeight="1" x14ac:dyDescent="0.25">
      <c r="B33813" s="106"/>
      <c r="C33813" s="106"/>
      <c r="D33813" s="139"/>
      <c r="P33813" s="142"/>
      <c r="Q33813" s="142"/>
      <c r="R33813" s="142"/>
      <c r="S33813" s="139"/>
    </row>
    <row r="33814" spans="2:19" ht="15.75" customHeight="1" x14ac:dyDescent="0.25">
      <c r="B33814" s="106"/>
      <c r="C33814" s="106"/>
      <c r="D33814" s="139"/>
      <c r="P33814" s="142"/>
      <c r="Q33814" s="142"/>
      <c r="R33814" s="142"/>
      <c r="S33814" s="139"/>
    </row>
    <row r="33815" spans="2:19" ht="15.75" customHeight="1" x14ac:dyDescent="0.25">
      <c r="B33815" s="106"/>
      <c r="C33815" s="106"/>
      <c r="D33815" s="139"/>
      <c r="P33815" s="142"/>
      <c r="Q33815" s="142"/>
      <c r="R33815" s="142"/>
      <c r="S33815" s="139"/>
    </row>
    <row r="33816" spans="2:19" ht="15.75" customHeight="1" x14ac:dyDescent="0.25">
      <c r="B33816" s="106"/>
      <c r="C33816" s="106"/>
      <c r="D33816" s="139"/>
      <c r="P33816" s="142"/>
      <c r="Q33816" s="142"/>
      <c r="R33816" s="142"/>
      <c r="S33816" s="139"/>
    </row>
    <row r="33817" spans="2:19" ht="15.75" customHeight="1" x14ac:dyDescent="0.25">
      <c r="B33817" s="106"/>
      <c r="C33817" s="106"/>
      <c r="D33817" s="139"/>
      <c r="P33817" s="142"/>
      <c r="Q33817" s="142"/>
      <c r="R33817" s="142"/>
      <c r="S33817" s="139"/>
    </row>
    <row r="33818" spans="2:19" ht="15.75" customHeight="1" x14ac:dyDescent="0.25">
      <c r="B33818" s="106"/>
      <c r="C33818" s="106"/>
      <c r="D33818" s="139"/>
      <c r="P33818" s="142"/>
      <c r="Q33818" s="142"/>
      <c r="R33818" s="142"/>
      <c r="S33818" s="139"/>
    </row>
    <row r="33819" spans="2:19" ht="15.75" customHeight="1" x14ac:dyDescent="0.25">
      <c r="B33819" s="106"/>
      <c r="C33819" s="106"/>
      <c r="D33819" s="139"/>
      <c r="P33819" s="142"/>
      <c r="Q33819" s="142"/>
      <c r="R33819" s="142"/>
      <c r="S33819" s="139"/>
    </row>
    <row r="33820" spans="2:19" ht="15.75" customHeight="1" x14ac:dyDescent="0.25">
      <c r="B33820" s="106"/>
      <c r="C33820" s="106"/>
      <c r="D33820" s="139"/>
      <c r="P33820" s="142"/>
      <c r="Q33820" s="142"/>
      <c r="R33820" s="142"/>
      <c r="S33820" s="139"/>
    </row>
    <row r="33821" spans="2:19" ht="15.75" customHeight="1" x14ac:dyDescent="0.25">
      <c r="B33821" s="106"/>
      <c r="C33821" s="106"/>
      <c r="D33821" s="139"/>
      <c r="P33821" s="142"/>
      <c r="Q33821" s="142"/>
      <c r="R33821" s="142"/>
      <c r="S33821" s="139"/>
    </row>
    <row r="33822" spans="2:19" ht="15.75" customHeight="1" x14ac:dyDescent="0.25">
      <c r="B33822" s="106"/>
      <c r="C33822" s="106"/>
      <c r="D33822" s="139"/>
      <c r="P33822" s="142"/>
      <c r="Q33822" s="142"/>
      <c r="R33822" s="142"/>
      <c r="S33822" s="139"/>
    </row>
    <row r="33823" spans="2:19" ht="15.75" customHeight="1" x14ac:dyDescent="0.25">
      <c r="B33823" s="106"/>
      <c r="C33823" s="106"/>
      <c r="D33823" s="139"/>
      <c r="P33823" s="142"/>
      <c r="Q33823" s="142"/>
      <c r="R33823" s="142"/>
      <c r="S33823" s="139"/>
    </row>
    <row r="33824" spans="2:19" ht="15.75" customHeight="1" x14ac:dyDescent="0.25">
      <c r="B33824" s="106"/>
      <c r="C33824" s="106"/>
      <c r="D33824" s="139"/>
      <c r="P33824" s="142"/>
      <c r="Q33824" s="142"/>
      <c r="R33824" s="142"/>
      <c r="S33824" s="139"/>
    </row>
    <row r="33825" spans="2:19" ht="15.75" customHeight="1" x14ac:dyDescent="0.25">
      <c r="B33825" s="106"/>
      <c r="C33825" s="106"/>
      <c r="D33825" s="139"/>
      <c r="P33825" s="142"/>
      <c r="Q33825" s="142"/>
      <c r="R33825" s="142"/>
      <c r="S33825" s="139"/>
    </row>
    <row r="33826" spans="2:19" ht="15.75" customHeight="1" x14ac:dyDescent="0.25">
      <c r="B33826" s="106"/>
      <c r="C33826" s="106"/>
      <c r="D33826" s="139"/>
      <c r="P33826" s="142"/>
      <c r="Q33826" s="142"/>
      <c r="R33826" s="142"/>
      <c r="S33826" s="139"/>
    </row>
    <row r="33827" spans="2:19" ht="15.75" customHeight="1" x14ac:dyDescent="0.25">
      <c r="B33827" s="106"/>
      <c r="C33827" s="106"/>
      <c r="D33827" s="139"/>
      <c r="P33827" s="142"/>
      <c r="Q33827" s="142"/>
      <c r="R33827" s="142"/>
      <c r="S33827" s="139"/>
    </row>
    <row r="33828" spans="2:19" ht="15.75" customHeight="1" x14ac:dyDescent="0.25">
      <c r="B33828" s="106"/>
      <c r="C33828" s="106"/>
      <c r="D33828" s="139"/>
      <c r="P33828" s="142"/>
      <c r="Q33828" s="142"/>
      <c r="R33828" s="142"/>
      <c r="S33828" s="139"/>
    </row>
    <row r="33829" spans="2:19" ht="15.75" customHeight="1" x14ac:dyDescent="0.25">
      <c r="B33829" s="106"/>
      <c r="C33829" s="106"/>
      <c r="D33829" s="139"/>
      <c r="P33829" s="142"/>
      <c r="Q33829" s="142"/>
      <c r="R33829" s="142"/>
      <c r="S33829" s="139"/>
    </row>
    <row r="33830" spans="2:19" ht="15.75" customHeight="1" x14ac:dyDescent="0.25">
      <c r="B33830" s="106"/>
      <c r="C33830" s="106"/>
      <c r="D33830" s="139"/>
      <c r="P33830" s="142"/>
      <c r="Q33830" s="142"/>
      <c r="R33830" s="142"/>
      <c r="S33830" s="139"/>
    </row>
    <row r="33831" spans="2:19" ht="15.75" customHeight="1" x14ac:dyDescent="0.25">
      <c r="B33831" s="106"/>
      <c r="C33831" s="106"/>
      <c r="D33831" s="139"/>
      <c r="P33831" s="142"/>
      <c r="Q33831" s="142"/>
      <c r="R33831" s="142"/>
      <c r="S33831" s="139"/>
    </row>
    <row r="33832" spans="2:19" ht="15.75" customHeight="1" x14ac:dyDescent="0.25">
      <c r="B33832" s="106"/>
      <c r="C33832" s="106"/>
      <c r="D33832" s="139"/>
      <c r="P33832" s="142"/>
      <c r="Q33832" s="142"/>
      <c r="R33832" s="142"/>
      <c r="S33832" s="139"/>
    </row>
    <row r="33833" spans="2:19" ht="15.75" customHeight="1" x14ac:dyDescent="0.25">
      <c r="B33833" s="106"/>
      <c r="C33833" s="106"/>
      <c r="D33833" s="139"/>
      <c r="P33833" s="142"/>
      <c r="Q33833" s="142"/>
      <c r="R33833" s="142"/>
      <c r="S33833" s="139"/>
    </row>
    <row r="33834" spans="2:19" ht="15.75" customHeight="1" x14ac:dyDescent="0.25">
      <c r="B33834" s="106"/>
      <c r="C33834" s="106"/>
      <c r="D33834" s="139"/>
      <c r="P33834" s="142"/>
      <c r="Q33834" s="142"/>
      <c r="R33834" s="142"/>
      <c r="S33834" s="139"/>
    </row>
    <row r="33835" spans="2:19" ht="15.75" customHeight="1" x14ac:dyDescent="0.25">
      <c r="B33835" s="106"/>
      <c r="C33835" s="106"/>
      <c r="D33835" s="139"/>
      <c r="P33835" s="142"/>
      <c r="Q33835" s="142"/>
      <c r="R33835" s="142"/>
      <c r="S33835" s="139"/>
    </row>
    <row r="33836" spans="2:19" ht="15.75" customHeight="1" x14ac:dyDescent="0.25">
      <c r="B33836" s="106"/>
      <c r="C33836" s="106"/>
      <c r="D33836" s="139"/>
      <c r="P33836" s="142"/>
      <c r="Q33836" s="142"/>
      <c r="R33836" s="142"/>
      <c r="S33836" s="139"/>
    </row>
    <row r="33837" spans="2:19" ht="15.75" customHeight="1" x14ac:dyDescent="0.25">
      <c r="B33837" s="106"/>
      <c r="C33837" s="106"/>
      <c r="D33837" s="139"/>
      <c r="P33837" s="142"/>
      <c r="Q33837" s="142"/>
      <c r="R33837" s="142"/>
      <c r="S33837" s="139"/>
    </row>
    <row r="33838" spans="2:19" ht="15.75" customHeight="1" x14ac:dyDescent="0.25">
      <c r="B33838" s="106"/>
      <c r="C33838" s="106"/>
      <c r="D33838" s="139"/>
      <c r="P33838" s="142"/>
      <c r="Q33838" s="142"/>
      <c r="R33838" s="142"/>
      <c r="S33838" s="139"/>
    </row>
    <row r="33839" spans="2:19" ht="15.75" customHeight="1" x14ac:dyDescent="0.25">
      <c r="B33839" s="106"/>
      <c r="C33839" s="106"/>
      <c r="D33839" s="139"/>
      <c r="P33839" s="142"/>
      <c r="Q33839" s="142"/>
      <c r="R33839" s="142"/>
      <c r="S33839" s="139"/>
    </row>
    <row r="33840" spans="2:19" ht="15.75" customHeight="1" x14ac:dyDescent="0.25">
      <c r="B33840" s="106"/>
      <c r="C33840" s="106"/>
      <c r="D33840" s="139"/>
      <c r="P33840" s="142"/>
      <c r="Q33840" s="142"/>
      <c r="R33840" s="142"/>
      <c r="S33840" s="139"/>
    </row>
    <row r="33841" spans="2:19" ht="15.75" customHeight="1" x14ac:dyDescent="0.25">
      <c r="B33841" s="106"/>
      <c r="C33841" s="106"/>
      <c r="D33841" s="139"/>
      <c r="P33841" s="142"/>
      <c r="Q33841" s="142"/>
      <c r="R33841" s="142"/>
      <c r="S33841" s="139"/>
    </row>
    <row r="33842" spans="2:19" ht="15.75" customHeight="1" x14ac:dyDescent="0.25">
      <c r="B33842" s="106"/>
      <c r="C33842" s="106"/>
      <c r="D33842" s="139"/>
      <c r="P33842" s="142"/>
      <c r="Q33842" s="142"/>
      <c r="R33842" s="142"/>
      <c r="S33842" s="139"/>
    </row>
    <row r="33843" spans="2:19" ht="15.75" customHeight="1" x14ac:dyDescent="0.25">
      <c r="B33843" s="106"/>
      <c r="C33843" s="106"/>
      <c r="D33843" s="139"/>
      <c r="P33843" s="142"/>
      <c r="Q33843" s="142"/>
      <c r="R33843" s="142"/>
      <c r="S33843" s="139"/>
    </row>
    <row r="33844" spans="2:19" ht="15.75" customHeight="1" x14ac:dyDescent="0.25">
      <c r="B33844" s="106"/>
      <c r="C33844" s="106"/>
      <c r="D33844" s="139"/>
      <c r="P33844" s="142"/>
      <c r="Q33844" s="142"/>
      <c r="R33844" s="142"/>
      <c r="S33844" s="139"/>
    </row>
    <row r="33845" spans="2:19" ht="15.75" customHeight="1" x14ac:dyDescent="0.25">
      <c r="B33845" s="106"/>
      <c r="C33845" s="106"/>
      <c r="D33845" s="139"/>
      <c r="P33845" s="142"/>
      <c r="Q33845" s="142"/>
      <c r="R33845" s="142"/>
      <c r="S33845" s="139"/>
    </row>
    <row r="33846" spans="2:19" ht="15.75" customHeight="1" x14ac:dyDescent="0.25">
      <c r="B33846" s="106"/>
      <c r="C33846" s="106"/>
      <c r="D33846" s="139"/>
      <c r="P33846" s="142"/>
      <c r="Q33846" s="142"/>
      <c r="R33846" s="142"/>
      <c r="S33846" s="139"/>
    </row>
    <row r="33847" spans="2:19" ht="15.75" customHeight="1" x14ac:dyDescent="0.25">
      <c r="B33847" s="106"/>
      <c r="C33847" s="106"/>
      <c r="D33847" s="139"/>
      <c r="P33847" s="142"/>
      <c r="Q33847" s="142"/>
      <c r="R33847" s="142"/>
      <c r="S33847" s="139"/>
    </row>
    <row r="33848" spans="2:19" ht="15.75" customHeight="1" x14ac:dyDescent="0.25">
      <c r="B33848" s="106"/>
      <c r="C33848" s="106"/>
      <c r="D33848" s="139"/>
      <c r="P33848" s="142"/>
      <c r="Q33848" s="142"/>
      <c r="R33848" s="142"/>
      <c r="S33848" s="139"/>
    </row>
    <row r="33849" spans="2:19" ht="15.75" customHeight="1" x14ac:dyDescent="0.25">
      <c r="B33849" s="106"/>
      <c r="C33849" s="106"/>
      <c r="D33849" s="139"/>
      <c r="P33849" s="142"/>
      <c r="Q33849" s="142"/>
      <c r="R33849" s="142"/>
      <c r="S33849" s="139"/>
    </row>
    <row r="33850" spans="2:19" ht="15.75" customHeight="1" x14ac:dyDescent="0.25">
      <c r="B33850" s="106"/>
      <c r="C33850" s="106"/>
      <c r="D33850" s="139"/>
      <c r="P33850" s="142"/>
      <c r="Q33850" s="142"/>
      <c r="R33850" s="142"/>
      <c r="S33850" s="139"/>
    </row>
    <row r="33851" spans="2:19" ht="15.75" customHeight="1" x14ac:dyDescent="0.25">
      <c r="B33851" s="106"/>
      <c r="C33851" s="106"/>
      <c r="D33851" s="139"/>
      <c r="P33851" s="142"/>
      <c r="Q33851" s="142"/>
      <c r="R33851" s="142"/>
      <c r="S33851" s="139"/>
    </row>
    <row r="33852" spans="2:19" ht="15.75" customHeight="1" x14ac:dyDescent="0.25">
      <c r="B33852" s="106"/>
      <c r="C33852" s="106"/>
      <c r="D33852" s="139"/>
      <c r="P33852" s="142"/>
      <c r="Q33852" s="142"/>
      <c r="R33852" s="142"/>
      <c r="S33852" s="139"/>
    </row>
    <row r="33853" spans="2:19" ht="15.75" customHeight="1" x14ac:dyDescent="0.25">
      <c r="B33853" s="106"/>
      <c r="C33853" s="106"/>
      <c r="D33853" s="139"/>
      <c r="P33853" s="142"/>
      <c r="Q33853" s="142"/>
      <c r="R33853" s="142"/>
      <c r="S33853" s="139"/>
    </row>
    <row r="33854" spans="2:19" ht="15.75" customHeight="1" x14ac:dyDescent="0.25">
      <c r="B33854" s="106"/>
      <c r="C33854" s="106"/>
      <c r="D33854" s="139"/>
      <c r="P33854" s="142"/>
      <c r="Q33854" s="142"/>
      <c r="R33854" s="142"/>
      <c r="S33854" s="139"/>
    </row>
    <row r="33855" spans="2:19" ht="15.75" customHeight="1" x14ac:dyDescent="0.25">
      <c r="B33855" s="106"/>
      <c r="C33855" s="106"/>
      <c r="D33855" s="139"/>
      <c r="P33855" s="142"/>
      <c r="Q33855" s="142"/>
      <c r="R33855" s="142"/>
      <c r="S33855" s="139"/>
    </row>
    <row r="33856" spans="2:19" ht="15.75" customHeight="1" x14ac:dyDescent="0.25">
      <c r="B33856" s="106"/>
      <c r="C33856" s="106"/>
      <c r="D33856" s="139"/>
      <c r="P33856" s="142"/>
      <c r="Q33856" s="142"/>
      <c r="R33856" s="142"/>
      <c r="S33856" s="139"/>
    </row>
    <row r="33857" spans="2:19" ht="15.75" customHeight="1" x14ac:dyDescent="0.25">
      <c r="B33857" s="106"/>
      <c r="C33857" s="106"/>
      <c r="D33857" s="139"/>
      <c r="P33857" s="142"/>
      <c r="Q33857" s="142"/>
      <c r="R33857" s="142"/>
      <c r="S33857" s="139"/>
    </row>
    <row r="33858" spans="2:19" ht="15.75" customHeight="1" x14ac:dyDescent="0.25">
      <c r="B33858" s="106"/>
      <c r="C33858" s="106"/>
      <c r="D33858" s="139"/>
      <c r="P33858" s="142"/>
      <c r="Q33858" s="142"/>
      <c r="R33858" s="142"/>
      <c r="S33858" s="139"/>
    </row>
    <row r="33859" spans="2:19" ht="15.75" customHeight="1" x14ac:dyDescent="0.25">
      <c r="B33859" s="106"/>
      <c r="C33859" s="106"/>
      <c r="D33859" s="139"/>
      <c r="P33859" s="142"/>
      <c r="Q33859" s="142"/>
      <c r="R33859" s="142"/>
      <c r="S33859" s="139"/>
    </row>
    <row r="33860" spans="2:19" ht="15.75" customHeight="1" x14ac:dyDescent="0.25">
      <c r="B33860" s="106"/>
      <c r="C33860" s="106"/>
      <c r="D33860" s="139"/>
      <c r="P33860" s="142"/>
      <c r="Q33860" s="142"/>
      <c r="R33860" s="142"/>
      <c r="S33860" s="139"/>
    </row>
    <row r="33861" spans="2:19" ht="15.75" customHeight="1" x14ac:dyDescent="0.25">
      <c r="B33861" s="106"/>
      <c r="C33861" s="106"/>
      <c r="D33861" s="139"/>
      <c r="P33861" s="142"/>
      <c r="Q33861" s="142"/>
      <c r="R33861" s="142"/>
      <c r="S33861" s="139"/>
    </row>
    <row r="33862" spans="2:19" ht="15.75" customHeight="1" x14ac:dyDescent="0.25">
      <c r="B33862" s="106"/>
      <c r="C33862" s="106"/>
      <c r="D33862" s="139"/>
      <c r="P33862" s="142"/>
      <c r="Q33862" s="142"/>
      <c r="R33862" s="142"/>
      <c r="S33862" s="139"/>
    </row>
    <row r="33863" spans="2:19" ht="15.75" customHeight="1" x14ac:dyDescent="0.25">
      <c r="B33863" s="106"/>
      <c r="C33863" s="106"/>
      <c r="D33863" s="139"/>
      <c r="P33863" s="142"/>
      <c r="Q33863" s="142"/>
      <c r="R33863" s="142"/>
      <c r="S33863" s="139"/>
    </row>
    <row r="33864" spans="2:19" ht="15.75" customHeight="1" x14ac:dyDescent="0.25">
      <c r="B33864" s="106"/>
      <c r="C33864" s="106"/>
      <c r="D33864" s="139"/>
      <c r="P33864" s="142"/>
      <c r="Q33864" s="142"/>
      <c r="R33864" s="142"/>
      <c r="S33864" s="139"/>
    </row>
    <row r="33865" spans="2:19" ht="15.75" customHeight="1" x14ac:dyDescent="0.25">
      <c r="B33865" s="106"/>
      <c r="C33865" s="106"/>
      <c r="D33865" s="139"/>
      <c r="P33865" s="142"/>
      <c r="Q33865" s="142"/>
      <c r="R33865" s="142"/>
      <c r="S33865" s="139"/>
    </row>
    <row r="33866" spans="2:19" ht="15.75" customHeight="1" x14ac:dyDescent="0.25">
      <c r="B33866" s="106"/>
      <c r="C33866" s="106"/>
      <c r="D33866" s="139"/>
      <c r="P33866" s="142"/>
      <c r="Q33866" s="142"/>
      <c r="R33866" s="142"/>
      <c r="S33866" s="139"/>
    </row>
    <row r="33867" spans="2:19" ht="15.75" customHeight="1" x14ac:dyDescent="0.25">
      <c r="B33867" s="106"/>
      <c r="C33867" s="106"/>
      <c r="D33867" s="139"/>
      <c r="P33867" s="142"/>
      <c r="Q33867" s="142"/>
      <c r="R33867" s="142"/>
      <c r="S33867" s="139"/>
    </row>
    <row r="33868" spans="2:19" ht="15.75" customHeight="1" x14ac:dyDescent="0.25">
      <c r="B33868" s="106"/>
      <c r="C33868" s="106"/>
      <c r="D33868" s="139"/>
      <c r="P33868" s="142"/>
      <c r="Q33868" s="142"/>
      <c r="R33868" s="142"/>
      <c r="S33868" s="139"/>
    </row>
    <row r="33869" spans="2:19" ht="15.75" customHeight="1" x14ac:dyDescent="0.25">
      <c r="B33869" s="106"/>
      <c r="C33869" s="106"/>
      <c r="D33869" s="139"/>
      <c r="P33869" s="142"/>
      <c r="Q33869" s="142"/>
      <c r="R33869" s="142"/>
      <c r="S33869" s="139"/>
    </row>
    <row r="33870" spans="2:19" ht="15.75" customHeight="1" x14ac:dyDescent="0.25">
      <c r="B33870" s="106"/>
      <c r="C33870" s="106"/>
      <c r="D33870" s="139"/>
      <c r="P33870" s="142"/>
      <c r="Q33870" s="142"/>
      <c r="R33870" s="142"/>
      <c r="S33870" s="139"/>
    </row>
    <row r="33871" spans="2:19" ht="15.75" customHeight="1" x14ac:dyDescent="0.25">
      <c r="B33871" s="106"/>
      <c r="C33871" s="106"/>
      <c r="D33871" s="139"/>
      <c r="P33871" s="142"/>
      <c r="Q33871" s="142"/>
      <c r="R33871" s="142"/>
      <c r="S33871" s="139"/>
    </row>
    <row r="33872" spans="2:19" ht="15.75" customHeight="1" x14ac:dyDescent="0.25">
      <c r="B33872" s="106"/>
      <c r="C33872" s="106"/>
      <c r="D33872" s="139"/>
      <c r="P33872" s="142"/>
      <c r="Q33872" s="142"/>
      <c r="R33872" s="142"/>
      <c r="S33872" s="139"/>
    </row>
    <row r="33873" spans="2:19" ht="15.75" customHeight="1" x14ac:dyDescent="0.25">
      <c r="B33873" s="106"/>
      <c r="C33873" s="106"/>
      <c r="D33873" s="139"/>
      <c r="P33873" s="142"/>
      <c r="Q33873" s="142"/>
      <c r="R33873" s="142"/>
      <c r="S33873" s="139"/>
    </row>
    <row r="33874" spans="2:19" ht="15.75" customHeight="1" x14ac:dyDescent="0.25">
      <c r="B33874" s="106"/>
      <c r="C33874" s="106"/>
      <c r="D33874" s="139"/>
      <c r="P33874" s="142"/>
      <c r="Q33874" s="142"/>
      <c r="R33874" s="142"/>
      <c r="S33874" s="139"/>
    </row>
    <row r="33875" spans="2:19" ht="15.75" customHeight="1" x14ac:dyDescent="0.25">
      <c r="B33875" s="106"/>
      <c r="C33875" s="106"/>
      <c r="D33875" s="139"/>
      <c r="P33875" s="142"/>
      <c r="Q33875" s="142"/>
      <c r="R33875" s="142"/>
      <c r="S33875" s="139"/>
    </row>
    <row r="33876" spans="2:19" ht="15.75" customHeight="1" x14ac:dyDescent="0.25">
      <c r="B33876" s="106"/>
      <c r="C33876" s="106"/>
      <c r="D33876" s="139"/>
      <c r="P33876" s="142"/>
      <c r="Q33876" s="142"/>
      <c r="R33876" s="142"/>
      <c r="S33876" s="139"/>
    </row>
    <row r="33877" spans="2:19" ht="15.75" customHeight="1" x14ac:dyDescent="0.25">
      <c r="B33877" s="106"/>
      <c r="C33877" s="106"/>
      <c r="D33877" s="139"/>
      <c r="P33877" s="142"/>
      <c r="Q33877" s="142"/>
      <c r="R33877" s="142"/>
      <c r="S33877" s="139"/>
    </row>
    <row r="33878" spans="2:19" ht="15.75" customHeight="1" x14ac:dyDescent="0.25">
      <c r="B33878" s="106"/>
      <c r="C33878" s="106"/>
      <c r="D33878" s="139"/>
      <c r="P33878" s="142"/>
      <c r="Q33878" s="142"/>
      <c r="R33878" s="142"/>
      <c r="S33878" s="139"/>
    </row>
    <row r="33879" spans="2:19" ht="15.75" customHeight="1" x14ac:dyDescent="0.25">
      <c r="B33879" s="106"/>
      <c r="C33879" s="106"/>
      <c r="D33879" s="139"/>
      <c r="P33879" s="142"/>
      <c r="Q33879" s="142"/>
      <c r="R33879" s="142"/>
      <c r="S33879" s="139"/>
    </row>
    <row r="33880" spans="2:19" ht="15.75" customHeight="1" x14ac:dyDescent="0.25">
      <c r="B33880" s="106"/>
      <c r="C33880" s="106"/>
      <c r="D33880" s="139"/>
      <c r="P33880" s="142"/>
      <c r="Q33880" s="142"/>
      <c r="R33880" s="142"/>
      <c r="S33880" s="139"/>
    </row>
    <row r="33881" spans="2:19" ht="15.75" customHeight="1" x14ac:dyDescent="0.25">
      <c r="B33881" s="106"/>
      <c r="C33881" s="106"/>
      <c r="D33881" s="139"/>
      <c r="P33881" s="142"/>
      <c r="Q33881" s="142"/>
      <c r="R33881" s="142"/>
      <c r="S33881" s="139"/>
    </row>
    <row r="33882" spans="2:19" ht="15.75" customHeight="1" x14ac:dyDescent="0.25">
      <c r="B33882" s="106"/>
      <c r="C33882" s="106"/>
      <c r="D33882" s="139"/>
      <c r="P33882" s="142"/>
      <c r="Q33882" s="142"/>
      <c r="R33882" s="142"/>
      <c r="S33882" s="139"/>
    </row>
    <row r="33883" spans="2:19" ht="15.75" customHeight="1" x14ac:dyDescent="0.25">
      <c r="B33883" s="106"/>
      <c r="C33883" s="106"/>
      <c r="D33883" s="139"/>
      <c r="P33883" s="142"/>
      <c r="Q33883" s="142"/>
      <c r="R33883" s="142"/>
      <c r="S33883" s="139"/>
    </row>
    <row r="33884" spans="2:19" ht="15.75" customHeight="1" x14ac:dyDescent="0.25">
      <c r="B33884" s="106"/>
      <c r="C33884" s="106"/>
      <c r="D33884" s="139"/>
      <c r="P33884" s="142"/>
      <c r="Q33884" s="142"/>
      <c r="R33884" s="142"/>
      <c r="S33884" s="139"/>
    </row>
    <row r="33885" spans="2:19" ht="15.75" customHeight="1" x14ac:dyDescent="0.25">
      <c r="B33885" s="106"/>
      <c r="C33885" s="106"/>
      <c r="D33885" s="139"/>
      <c r="P33885" s="142"/>
      <c r="Q33885" s="142"/>
      <c r="R33885" s="142"/>
      <c r="S33885" s="139"/>
    </row>
    <row r="33886" spans="2:19" ht="15.75" customHeight="1" x14ac:dyDescent="0.25">
      <c r="B33886" s="106"/>
      <c r="C33886" s="106"/>
      <c r="D33886" s="139"/>
      <c r="P33886" s="142"/>
      <c r="Q33886" s="142"/>
      <c r="R33886" s="142"/>
      <c r="S33886" s="139"/>
    </row>
    <row r="33887" spans="2:19" ht="15.75" customHeight="1" x14ac:dyDescent="0.25">
      <c r="B33887" s="106"/>
      <c r="C33887" s="106"/>
      <c r="D33887" s="139"/>
      <c r="P33887" s="142"/>
      <c r="Q33887" s="142"/>
      <c r="R33887" s="142"/>
      <c r="S33887" s="139"/>
    </row>
    <row r="33888" spans="2:19" ht="15.75" customHeight="1" x14ac:dyDescent="0.25">
      <c r="B33888" s="106"/>
      <c r="C33888" s="106"/>
      <c r="D33888" s="139"/>
      <c r="P33888" s="142"/>
      <c r="Q33888" s="142"/>
      <c r="R33888" s="142"/>
      <c r="S33888" s="139"/>
    </row>
    <row r="33889" spans="2:19" ht="15.75" customHeight="1" x14ac:dyDescent="0.25">
      <c r="B33889" s="106"/>
      <c r="C33889" s="106"/>
      <c r="D33889" s="139"/>
      <c r="P33889" s="142"/>
      <c r="Q33889" s="142"/>
      <c r="R33889" s="142"/>
      <c r="S33889" s="139"/>
    </row>
    <row r="33890" spans="2:19" ht="15.75" customHeight="1" x14ac:dyDescent="0.25">
      <c r="B33890" s="106"/>
      <c r="C33890" s="106"/>
      <c r="D33890" s="139"/>
      <c r="P33890" s="142"/>
      <c r="Q33890" s="142"/>
      <c r="R33890" s="142"/>
      <c r="S33890" s="139"/>
    </row>
    <row r="33891" spans="2:19" ht="15.75" customHeight="1" x14ac:dyDescent="0.25">
      <c r="B33891" s="106"/>
      <c r="C33891" s="106"/>
      <c r="D33891" s="139"/>
      <c r="P33891" s="142"/>
      <c r="Q33891" s="142"/>
      <c r="R33891" s="142"/>
      <c r="S33891" s="139"/>
    </row>
    <row r="33892" spans="2:19" ht="15.75" customHeight="1" x14ac:dyDescent="0.25">
      <c r="B33892" s="106"/>
      <c r="C33892" s="106"/>
      <c r="D33892" s="139"/>
      <c r="P33892" s="142"/>
      <c r="Q33892" s="142"/>
      <c r="R33892" s="142"/>
      <c r="S33892" s="139"/>
    </row>
    <row r="33893" spans="2:19" ht="15.75" customHeight="1" x14ac:dyDescent="0.25">
      <c r="B33893" s="106"/>
      <c r="C33893" s="106"/>
      <c r="D33893" s="139"/>
      <c r="P33893" s="142"/>
      <c r="Q33893" s="142"/>
      <c r="R33893" s="142"/>
      <c r="S33893" s="139"/>
    </row>
    <row r="33894" spans="2:19" ht="15.75" customHeight="1" x14ac:dyDescent="0.25">
      <c r="B33894" s="106"/>
      <c r="C33894" s="106"/>
      <c r="D33894" s="139"/>
      <c r="P33894" s="142"/>
      <c r="Q33894" s="142"/>
      <c r="R33894" s="142"/>
      <c r="S33894" s="139"/>
    </row>
    <row r="33895" spans="2:19" ht="15.75" customHeight="1" x14ac:dyDescent="0.25">
      <c r="B33895" s="106"/>
      <c r="C33895" s="106"/>
      <c r="D33895" s="139"/>
      <c r="P33895" s="142"/>
      <c r="Q33895" s="142"/>
      <c r="R33895" s="142"/>
      <c r="S33895" s="139"/>
    </row>
    <row r="33896" spans="2:19" ht="15.75" customHeight="1" x14ac:dyDescent="0.25">
      <c r="B33896" s="106"/>
      <c r="C33896" s="106"/>
      <c r="D33896" s="139"/>
      <c r="P33896" s="142"/>
      <c r="Q33896" s="142"/>
      <c r="R33896" s="142"/>
      <c r="S33896" s="139"/>
    </row>
    <row r="33897" spans="2:19" ht="15.75" customHeight="1" x14ac:dyDescent="0.25">
      <c r="B33897" s="106"/>
      <c r="C33897" s="106"/>
      <c r="D33897" s="139"/>
      <c r="P33897" s="142"/>
      <c r="Q33897" s="142"/>
      <c r="R33897" s="142"/>
      <c r="S33897" s="139"/>
    </row>
    <row r="33898" spans="2:19" ht="15.75" customHeight="1" x14ac:dyDescent="0.25">
      <c r="B33898" s="106"/>
      <c r="C33898" s="106"/>
      <c r="D33898" s="139"/>
      <c r="P33898" s="142"/>
      <c r="Q33898" s="142"/>
      <c r="R33898" s="142"/>
      <c r="S33898" s="139"/>
    </row>
    <row r="33899" spans="2:19" ht="15.75" customHeight="1" x14ac:dyDescent="0.25">
      <c r="B33899" s="106"/>
      <c r="C33899" s="106"/>
      <c r="D33899" s="139"/>
      <c r="P33899" s="142"/>
      <c r="Q33899" s="142"/>
      <c r="R33899" s="142"/>
      <c r="S33899" s="139"/>
    </row>
    <row r="33900" spans="2:19" ht="15.75" customHeight="1" x14ac:dyDescent="0.25">
      <c r="B33900" s="106"/>
      <c r="C33900" s="106"/>
      <c r="D33900" s="139"/>
      <c r="P33900" s="142"/>
      <c r="Q33900" s="142"/>
      <c r="R33900" s="142"/>
      <c r="S33900" s="139"/>
    </row>
    <row r="33901" spans="2:19" ht="15.75" customHeight="1" x14ac:dyDescent="0.25">
      <c r="B33901" s="106"/>
      <c r="C33901" s="106"/>
      <c r="D33901" s="139"/>
      <c r="P33901" s="142"/>
      <c r="Q33901" s="142"/>
      <c r="R33901" s="142"/>
      <c r="S33901" s="139"/>
    </row>
    <row r="33902" spans="2:19" ht="15.75" customHeight="1" x14ac:dyDescent="0.25">
      <c r="B33902" s="106"/>
      <c r="C33902" s="106"/>
      <c r="D33902" s="139"/>
      <c r="P33902" s="142"/>
      <c r="Q33902" s="142"/>
      <c r="R33902" s="142"/>
      <c r="S33902" s="139"/>
    </row>
    <row r="33903" spans="2:19" ht="15.75" customHeight="1" x14ac:dyDescent="0.25">
      <c r="B33903" s="106"/>
      <c r="C33903" s="106"/>
      <c r="D33903" s="139"/>
      <c r="P33903" s="142"/>
      <c r="Q33903" s="142"/>
      <c r="R33903" s="142"/>
      <c r="S33903" s="139"/>
    </row>
    <row r="33904" spans="2:19" ht="15.75" customHeight="1" x14ac:dyDescent="0.25">
      <c r="B33904" s="106"/>
      <c r="C33904" s="106"/>
      <c r="D33904" s="139"/>
      <c r="P33904" s="142"/>
      <c r="Q33904" s="142"/>
      <c r="R33904" s="142"/>
      <c r="S33904" s="139"/>
    </row>
    <row r="33905" spans="2:19" ht="15.75" customHeight="1" x14ac:dyDescent="0.25">
      <c r="B33905" s="106"/>
      <c r="C33905" s="106"/>
      <c r="D33905" s="139"/>
      <c r="P33905" s="142"/>
      <c r="Q33905" s="142"/>
      <c r="R33905" s="142"/>
      <c r="S33905" s="139"/>
    </row>
    <row r="33906" spans="2:19" ht="15.75" customHeight="1" x14ac:dyDescent="0.25">
      <c r="B33906" s="106"/>
      <c r="C33906" s="106"/>
      <c r="D33906" s="139"/>
      <c r="P33906" s="142"/>
      <c r="Q33906" s="142"/>
      <c r="R33906" s="142"/>
      <c r="S33906" s="139"/>
    </row>
    <row r="33907" spans="2:19" ht="15.75" customHeight="1" x14ac:dyDescent="0.25">
      <c r="B33907" s="106"/>
      <c r="C33907" s="106"/>
      <c r="D33907" s="139"/>
      <c r="P33907" s="142"/>
      <c r="Q33907" s="142"/>
      <c r="R33907" s="142"/>
      <c r="S33907" s="139"/>
    </row>
    <row r="33908" spans="2:19" ht="15.75" customHeight="1" x14ac:dyDescent="0.25">
      <c r="B33908" s="106"/>
      <c r="C33908" s="106"/>
      <c r="D33908" s="139"/>
      <c r="P33908" s="142"/>
      <c r="Q33908" s="142"/>
      <c r="R33908" s="142"/>
      <c r="S33908" s="139"/>
    </row>
    <row r="33909" spans="2:19" ht="15.75" customHeight="1" x14ac:dyDescent="0.25">
      <c r="B33909" s="106"/>
      <c r="C33909" s="106"/>
      <c r="D33909" s="139"/>
      <c r="P33909" s="142"/>
      <c r="Q33909" s="142"/>
      <c r="R33909" s="142"/>
      <c r="S33909" s="139"/>
    </row>
    <row r="33910" spans="2:19" ht="15.75" customHeight="1" x14ac:dyDescent="0.25">
      <c r="B33910" s="106"/>
      <c r="C33910" s="106"/>
      <c r="D33910" s="139"/>
      <c r="P33910" s="142"/>
      <c r="Q33910" s="142"/>
      <c r="R33910" s="142"/>
      <c r="S33910" s="139"/>
    </row>
    <row r="33911" spans="2:19" ht="15.75" customHeight="1" x14ac:dyDescent="0.25">
      <c r="B33911" s="106"/>
      <c r="C33911" s="106"/>
      <c r="D33911" s="139"/>
      <c r="P33911" s="142"/>
      <c r="Q33911" s="142"/>
      <c r="R33911" s="142"/>
      <c r="S33911" s="139"/>
    </row>
    <row r="33912" spans="2:19" ht="15.75" customHeight="1" x14ac:dyDescent="0.25">
      <c r="B33912" s="106"/>
      <c r="C33912" s="106"/>
      <c r="D33912" s="139"/>
      <c r="P33912" s="142"/>
      <c r="Q33912" s="142"/>
      <c r="R33912" s="142"/>
      <c r="S33912" s="139"/>
    </row>
    <row r="33913" spans="2:19" ht="15.75" customHeight="1" x14ac:dyDescent="0.25">
      <c r="B33913" s="106"/>
      <c r="C33913" s="106"/>
      <c r="D33913" s="139"/>
      <c r="P33913" s="142"/>
      <c r="Q33913" s="142"/>
      <c r="R33913" s="142"/>
      <c r="S33913" s="139"/>
    </row>
    <row r="33914" spans="2:19" ht="15.75" customHeight="1" x14ac:dyDescent="0.25">
      <c r="B33914" s="106"/>
      <c r="C33914" s="106"/>
      <c r="D33914" s="139"/>
      <c r="P33914" s="142"/>
      <c r="Q33914" s="142"/>
      <c r="R33914" s="142"/>
      <c r="S33914" s="139"/>
    </row>
    <row r="33915" spans="2:19" ht="15.75" customHeight="1" x14ac:dyDescent="0.25">
      <c r="B33915" s="106"/>
      <c r="C33915" s="106"/>
      <c r="D33915" s="139"/>
      <c r="P33915" s="142"/>
      <c r="Q33915" s="142"/>
      <c r="R33915" s="142"/>
      <c r="S33915" s="139"/>
    </row>
    <row r="33916" spans="2:19" ht="15.75" customHeight="1" x14ac:dyDescent="0.25">
      <c r="B33916" s="106"/>
      <c r="C33916" s="106"/>
      <c r="D33916" s="139"/>
      <c r="P33916" s="142"/>
      <c r="Q33916" s="142"/>
      <c r="R33916" s="142"/>
      <c r="S33916" s="139"/>
    </row>
    <row r="33917" spans="2:19" ht="15.75" customHeight="1" x14ac:dyDescent="0.25">
      <c r="B33917" s="106"/>
      <c r="C33917" s="106"/>
      <c r="D33917" s="139"/>
      <c r="P33917" s="142"/>
      <c r="Q33917" s="142"/>
      <c r="R33917" s="142"/>
      <c r="S33917" s="139"/>
    </row>
    <row r="33918" spans="2:19" ht="15.75" customHeight="1" x14ac:dyDescent="0.25">
      <c r="B33918" s="106"/>
      <c r="C33918" s="106"/>
      <c r="D33918" s="139"/>
      <c r="P33918" s="142"/>
      <c r="Q33918" s="142"/>
      <c r="R33918" s="142"/>
      <c r="S33918" s="139"/>
    </row>
    <row r="33919" spans="2:19" ht="15.75" customHeight="1" x14ac:dyDescent="0.25">
      <c r="B33919" s="106"/>
      <c r="C33919" s="106"/>
      <c r="D33919" s="139"/>
      <c r="P33919" s="142"/>
      <c r="Q33919" s="142"/>
      <c r="R33919" s="142"/>
      <c r="S33919" s="139"/>
    </row>
    <row r="33920" spans="2:19" ht="15.75" customHeight="1" x14ac:dyDescent="0.25">
      <c r="B33920" s="106"/>
      <c r="C33920" s="106"/>
      <c r="D33920" s="139"/>
      <c r="P33920" s="142"/>
      <c r="Q33920" s="142"/>
      <c r="R33920" s="142"/>
      <c r="S33920" s="139"/>
    </row>
    <row r="33921" spans="2:19" ht="15.75" customHeight="1" x14ac:dyDescent="0.25">
      <c r="B33921" s="106"/>
      <c r="C33921" s="106"/>
      <c r="D33921" s="139"/>
      <c r="P33921" s="142"/>
      <c r="Q33921" s="142"/>
      <c r="R33921" s="142"/>
      <c r="S33921" s="139"/>
    </row>
    <row r="33922" spans="2:19" ht="15.75" customHeight="1" x14ac:dyDescent="0.25">
      <c r="B33922" s="106"/>
      <c r="C33922" s="106"/>
      <c r="D33922" s="139"/>
      <c r="P33922" s="142"/>
      <c r="Q33922" s="142"/>
      <c r="R33922" s="142"/>
      <c r="S33922" s="139"/>
    </row>
    <row r="33923" spans="2:19" ht="15.75" customHeight="1" x14ac:dyDescent="0.25">
      <c r="B33923" s="106"/>
      <c r="C33923" s="106"/>
      <c r="D33923" s="139"/>
      <c r="P33923" s="142"/>
      <c r="Q33923" s="142"/>
      <c r="R33923" s="142"/>
      <c r="S33923" s="139"/>
    </row>
    <row r="33924" spans="2:19" ht="15.75" customHeight="1" x14ac:dyDescent="0.25">
      <c r="B33924" s="106"/>
      <c r="C33924" s="106"/>
      <c r="D33924" s="139"/>
      <c r="P33924" s="142"/>
      <c r="Q33924" s="142"/>
      <c r="R33924" s="142"/>
      <c r="S33924" s="139"/>
    </row>
    <row r="33925" spans="2:19" ht="15.75" customHeight="1" x14ac:dyDescent="0.25">
      <c r="B33925" s="106"/>
      <c r="C33925" s="106"/>
      <c r="D33925" s="139"/>
      <c r="P33925" s="142"/>
      <c r="Q33925" s="142"/>
      <c r="R33925" s="142"/>
      <c r="S33925" s="139"/>
    </row>
    <row r="33926" spans="2:19" ht="15.75" customHeight="1" x14ac:dyDescent="0.25">
      <c r="B33926" s="106"/>
      <c r="C33926" s="106"/>
      <c r="D33926" s="139"/>
      <c r="P33926" s="142"/>
      <c r="Q33926" s="142"/>
      <c r="R33926" s="142"/>
      <c r="S33926" s="139"/>
    </row>
    <row r="33927" spans="2:19" ht="15.75" customHeight="1" x14ac:dyDescent="0.25">
      <c r="B33927" s="106"/>
      <c r="C33927" s="106"/>
      <c r="D33927" s="139"/>
      <c r="P33927" s="142"/>
      <c r="Q33927" s="142"/>
      <c r="R33927" s="142"/>
      <c r="S33927" s="139"/>
    </row>
    <row r="33928" spans="2:19" ht="15.75" customHeight="1" x14ac:dyDescent="0.25">
      <c r="B33928" s="106"/>
      <c r="C33928" s="106"/>
      <c r="D33928" s="139"/>
      <c r="P33928" s="142"/>
      <c r="Q33928" s="142"/>
      <c r="R33928" s="142"/>
      <c r="S33928" s="139"/>
    </row>
    <row r="33929" spans="2:19" ht="15.75" customHeight="1" x14ac:dyDescent="0.25">
      <c r="B33929" s="106"/>
      <c r="C33929" s="106"/>
      <c r="D33929" s="139"/>
      <c r="P33929" s="142"/>
      <c r="Q33929" s="142"/>
      <c r="R33929" s="142"/>
      <c r="S33929" s="139"/>
    </row>
    <row r="33930" spans="2:19" ht="15.75" customHeight="1" x14ac:dyDescent="0.25">
      <c r="B33930" s="106"/>
      <c r="C33930" s="106"/>
      <c r="D33930" s="139"/>
      <c r="P33930" s="142"/>
      <c r="Q33930" s="142"/>
      <c r="R33930" s="142"/>
      <c r="S33930" s="139"/>
    </row>
    <row r="33931" spans="2:19" ht="15.75" customHeight="1" x14ac:dyDescent="0.25">
      <c r="B33931" s="106"/>
      <c r="C33931" s="106"/>
      <c r="D33931" s="139"/>
      <c r="P33931" s="142"/>
      <c r="Q33931" s="142"/>
      <c r="R33931" s="142"/>
      <c r="S33931" s="139"/>
    </row>
    <row r="33932" spans="2:19" ht="15.75" customHeight="1" x14ac:dyDescent="0.25">
      <c r="B33932" s="106"/>
      <c r="C33932" s="106"/>
      <c r="D33932" s="139"/>
      <c r="P33932" s="142"/>
      <c r="Q33932" s="142"/>
      <c r="R33932" s="142"/>
      <c r="S33932" s="139"/>
    </row>
    <row r="33933" spans="2:19" ht="15.75" customHeight="1" x14ac:dyDescent="0.25">
      <c r="B33933" s="106"/>
      <c r="C33933" s="106"/>
      <c r="D33933" s="139"/>
      <c r="P33933" s="142"/>
      <c r="Q33933" s="142"/>
      <c r="R33933" s="142"/>
      <c r="S33933" s="139"/>
    </row>
    <row r="33934" spans="2:19" ht="15.75" customHeight="1" x14ac:dyDescent="0.25">
      <c r="B33934" s="106"/>
      <c r="C33934" s="106"/>
      <c r="D33934" s="139"/>
      <c r="P33934" s="142"/>
      <c r="Q33934" s="142"/>
      <c r="R33934" s="142"/>
      <c r="S33934" s="139"/>
    </row>
    <row r="33935" spans="2:19" ht="15.75" customHeight="1" x14ac:dyDescent="0.25">
      <c r="B33935" s="106"/>
      <c r="C33935" s="106"/>
      <c r="D33935" s="139"/>
      <c r="P33935" s="142"/>
      <c r="Q33935" s="142"/>
      <c r="R33935" s="142"/>
      <c r="S33935" s="139"/>
    </row>
    <row r="33936" spans="2:19" ht="15.75" customHeight="1" x14ac:dyDescent="0.25">
      <c r="B33936" s="106"/>
      <c r="C33936" s="106"/>
      <c r="D33936" s="139"/>
      <c r="P33936" s="142"/>
      <c r="Q33936" s="142"/>
      <c r="R33936" s="142"/>
      <c r="S33936" s="139"/>
    </row>
    <row r="33937" spans="2:19" ht="15.75" customHeight="1" x14ac:dyDescent="0.25">
      <c r="B33937" s="106"/>
      <c r="C33937" s="106"/>
      <c r="D33937" s="139"/>
      <c r="P33937" s="142"/>
      <c r="Q33937" s="142"/>
      <c r="R33937" s="142"/>
      <c r="S33937" s="139"/>
    </row>
    <row r="33938" spans="2:19" ht="15.75" customHeight="1" x14ac:dyDescent="0.25">
      <c r="B33938" s="106"/>
      <c r="C33938" s="106"/>
      <c r="D33938" s="139"/>
      <c r="P33938" s="142"/>
      <c r="Q33938" s="142"/>
      <c r="R33938" s="142"/>
      <c r="S33938" s="139"/>
    </row>
    <row r="33939" spans="2:19" ht="15.75" customHeight="1" x14ac:dyDescent="0.25">
      <c r="B33939" s="106"/>
      <c r="C33939" s="106"/>
      <c r="D33939" s="139"/>
      <c r="P33939" s="142"/>
      <c r="Q33939" s="142"/>
      <c r="R33939" s="142"/>
      <c r="S33939" s="139"/>
    </row>
    <row r="33940" spans="2:19" ht="15.75" customHeight="1" x14ac:dyDescent="0.25">
      <c r="B33940" s="106"/>
      <c r="C33940" s="106"/>
      <c r="D33940" s="139"/>
      <c r="P33940" s="142"/>
      <c r="Q33940" s="142"/>
      <c r="R33940" s="142"/>
      <c r="S33940" s="139"/>
    </row>
    <row r="33941" spans="2:19" ht="15.75" customHeight="1" x14ac:dyDescent="0.25">
      <c r="B33941" s="106"/>
      <c r="C33941" s="106"/>
      <c r="D33941" s="139"/>
      <c r="P33941" s="142"/>
      <c r="Q33941" s="142"/>
      <c r="R33941" s="142"/>
      <c r="S33941" s="139"/>
    </row>
    <row r="33942" spans="2:19" ht="15.75" customHeight="1" x14ac:dyDescent="0.25">
      <c r="B33942" s="106"/>
      <c r="C33942" s="106"/>
      <c r="D33942" s="139"/>
      <c r="P33942" s="142"/>
      <c r="Q33942" s="142"/>
      <c r="R33942" s="142"/>
      <c r="S33942" s="139"/>
    </row>
    <row r="33943" spans="2:19" ht="15.75" customHeight="1" x14ac:dyDescent="0.25">
      <c r="B33943" s="106"/>
      <c r="C33943" s="106"/>
      <c r="D33943" s="139"/>
      <c r="P33943" s="142"/>
      <c r="Q33943" s="142"/>
      <c r="R33943" s="142"/>
      <c r="S33943" s="139"/>
    </row>
    <row r="33944" spans="2:19" ht="15.75" customHeight="1" x14ac:dyDescent="0.25">
      <c r="B33944" s="106"/>
      <c r="C33944" s="106"/>
      <c r="D33944" s="139"/>
      <c r="P33944" s="142"/>
      <c r="Q33944" s="142"/>
      <c r="R33944" s="142"/>
      <c r="S33944" s="139"/>
    </row>
    <row r="33945" spans="2:19" ht="15.75" customHeight="1" x14ac:dyDescent="0.25">
      <c r="B33945" s="106"/>
      <c r="C33945" s="106"/>
      <c r="D33945" s="139"/>
      <c r="P33945" s="142"/>
      <c r="Q33945" s="142"/>
      <c r="R33945" s="142"/>
      <c r="S33945" s="139"/>
    </row>
    <row r="33946" spans="2:19" ht="15.75" customHeight="1" x14ac:dyDescent="0.25">
      <c r="B33946" s="106"/>
      <c r="C33946" s="106"/>
      <c r="D33946" s="139"/>
      <c r="P33946" s="142"/>
      <c r="Q33946" s="142"/>
      <c r="R33946" s="142"/>
      <c r="S33946" s="139"/>
    </row>
    <row r="33947" spans="2:19" ht="15.75" customHeight="1" x14ac:dyDescent="0.25">
      <c r="B33947" s="106"/>
      <c r="C33947" s="106"/>
      <c r="D33947" s="139"/>
      <c r="P33947" s="142"/>
      <c r="Q33947" s="142"/>
      <c r="R33947" s="142"/>
      <c r="S33947" s="139"/>
    </row>
    <row r="33948" spans="2:19" ht="15.75" customHeight="1" x14ac:dyDescent="0.25">
      <c r="B33948" s="106"/>
      <c r="C33948" s="106"/>
      <c r="D33948" s="139"/>
      <c r="P33948" s="142"/>
      <c r="Q33948" s="142"/>
      <c r="R33948" s="142"/>
      <c r="S33948" s="139"/>
    </row>
    <row r="33949" spans="2:19" ht="15.75" customHeight="1" x14ac:dyDescent="0.25">
      <c r="B33949" s="106"/>
      <c r="C33949" s="106"/>
      <c r="D33949" s="139"/>
      <c r="P33949" s="142"/>
      <c r="Q33949" s="142"/>
      <c r="R33949" s="142"/>
      <c r="S33949" s="139"/>
    </row>
    <row r="33950" spans="2:19" ht="15.75" customHeight="1" x14ac:dyDescent="0.25">
      <c r="B33950" s="106"/>
      <c r="C33950" s="106"/>
      <c r="D33950" s="139"/>
      <c r="P33950" s="142"/>
      <c r="Q33950" s="142"/>
      <c r="R33950" s="142"/>
      <c r="S33950" s="139"/>
    </row>
    <row r="33951" spans="2:19" ht="15.75" customHeight="1" x14ac:dyDescent="0.25">
      <c r="B33951" s="106"/>
      <c r="C33951" s="106"/>
      <c r="D33951" s="139"/>
      <c r="P33951" s="142"/>
      <c r="Q33951" s="142"/>
      <c r="R33951" s="142"/>
      <c r="S33951" s="139"/>
    </row>
    <row r="33952" spans="2:19" ht="15.75" customHeight="1" x14ac:dyDescent="0.25">
      <c r="B33952" s="106"/>
      <c r="C33952" s="106"/>
      <c r="D33952" s="139"/>
      <c r="P33952" s="142"/>
      <c r="Q33952" s="142"/>
      <c r="R33952" s="142"/>
      <c r="S33952" s="139"/>
    </row>
    <row r="33953" spans="2:19" ht="15.75" customHeight="1" x14ac:dyDescent="0.25">
      <c r="B33953" s="106"/>
      <c r="C33953" s="106"/>
      <c r="D33953" s="139"/>
      <c r="P33953" s="142"/>
      <c r="Q33953" s="142"/>
      <c r="R33953" s="142"/>
      <c r="S33953" s="139"/>
    </row>
    <row r="33954" spans="2:19" ht="15.75" customHeight="1" x14ac:dyDescent="0.25">
      <c r="B33954" s="106"/>
      <c r="C33954" s="106"/>
      <c r="D33954" s="139"/>
      <c r="P33954" s="142"/>
      <c r="Q33954" s="142"/>
      <c r="R33954" s="142"/>
      <c r="S33954" s="139"/>
    </row>
    <row r="33955" spans="2:19" ht="15.75" customHeight="1" x14ac:dyDescent="0.25">
      <c r="B33955" s="106"/>
      <c r="C33955" s="106"/>
      <c r="D33955" s="139"/>
      <c r="P33955" s="142"/>
      <c r="Q33955" s="142"/>
      <c r="R33955" s="142"/>
      <c r="S33955" s="139"/>
    </row>
    <row r="33956" spans="2:19" ht="15.75" customHeight="1" x14ac:dyDescent="0.25">
      <c r="B33956" s="106"/>
      <c r="C33956" s="106"/>
      <c r="D33956" s="139"/>
      <c r="P33956" s="142"/>
      <c r="Q33956" s="142"/>
      <c r="R33956" s="142"/>
      <c r="S33956" s="139"/>
    </row>
    <row r="33957" spans="2:19" ht="15.75" customHeight="1" x14ac:dyDescent="0.25">
      <c r="B33957" s="106"/>
      <c r="C33957" s="106"/>
      <c r="D33957" s="139"/>
      <c r="P33957" s="142"/>
      <c r="Q33957" s="142"/>
      <c r="R33957" s="142"/>
      <c r="S33957" s="139"/>
    </row>
    <row r="33958" spans="2:19" ht="15.75" customHeight="1" x14ac:dyDescent="0.25">
      <c r="B33958" s="106"/>
      <c r="C33958" s="106"/>
      <c r="D33958" s="139"/>
      <c r="P33958" s="142"/>
      <c r="Q33958" s="142"/>
      <c r="R33958" s="142"/>
      <c r="S33958" s="139"/>
    </row>
    <row r="33959" spans="2:19" ht="15.75" customHeight="1" x14ac:dyDescent="0.25">
      <c r="B33959" s="106"/>
      <c r="C33959" s="106"/>
      <c r="D33959" s="139"/>
      <c r="P33959" s="142"/>
      <c r="Q33959" s="142"/>
      <c r="R33959" s="142"/>
      <c r="S33959" s="139"/>
    </row>
    <row r="33960" spans="2:19" ht="15.75" customHeight="1" x14ac:dyDescent="0.25">
      <c r="B33960" s="106"/>
      <c r="C33960" s="106"/>
      <c r="D33960" s="139"/>
      <c r="P33960" s="142"/>
      <c r="Q33960" s="142"/>
      <c r="R33960" s="142"/>
      <c r="S33960" s="139"/>
    </row>
    <row r="33961" spans="2:19" ht="15.75" customHeight="1" x14ac:dyDescent="0.25">
      <c r="B33961" s="106"/>
      <c r="C33961" s="106"/>
      <c r="D33961" s="139"/>
      <c r="P33961" s="142"/>
      <c r="Q33961" s="142"/>
      <c r="R33961" s="142"/>
      <c r="S33961" s="139"/>
    </row>
    <row r="33962" spans="2:19" ht="15.75" customHeight="1" x14ac:dyDescent="0.25">
      <c r="B33962" s="106"/>
      <c r="C33962" s="106"/>
      <c r="D33962" s="139"/>
      <c r="P33962" s="142"/>
      <c r="Q33962" s="142"/>
      <c r="R33962" s="142"/>
      <c r="S33962" s="139"/>
    </row>
    <row r="33963" spans="2:19" ht="15.75" customHeight="1" x14ac:dyDescent="0.25">
      <c r="B33963" s="106"/>
      <c r="C33963" s="106"/>
      <c r="D33963" s="139"/>
      <c r="P33963" s="142"/>
      <c r="Q33963" s="142"/>
      <c r="R33963" s="142"/>
      <c r="S33963" s="139"/>
    </row>
    <row r="33964" spans="2:19" ht="15.75" customHeight="1" x14ac:dyDescent="0.25">
      <c r="B33964" s="106"/>
      <c r="C33964" s="106"/>
      <c r="D33964" s="139"/>
      <c r="P33964" s="142"/>
      <c r="Q33964" s="142"/>
      <c r="R33964" s="142"/>
      <c r="S33964" s="139"/>
    </row>
    <row r="33965" spans="2:19" ht="15.75" customHeight="1" x14ac:dyDescent="0.25">
      <c r="B33965" s="106"/>
      <c r="C33965" s="106"/>
      <c r="D33965" s="139"/>
      <c r="P33965" s="142"/>
      <c r="Q33965" s="142"/>
      <c r="R33965" s="142"/>
      <c r="S33965" s="139"/>
    </row>
    <row r="33966" spans="2:19" ht="15.75" customHeight="1" x14ac:dyDescent="0.25">
      <c r="B33966" s="106"/>
      <c r="C33966" s="106"/>
      <c r="D33966" s="139"/>
      <c r="P33966" s="142"/>
      <c r="Q33966" s="142"/>
      <c r="R33966" s="142"/>
      <c r="S33966" s="139"/>
    </row>
    <row r="33967" spans="2:19" ht="15.75" customHeight="1" x14ac:dyDescent="0.25">
      <c r="B33967" s="106"/>
      <c r="C33967" s="106"/>
      <c r="D33967" s="139"/>
      <c r="P33967" s="142"/>
      <c r="Q33967" s="142"/>
      <c r="R33967" s="142"/>
      <c r="S33967" s="139"/>
    </row>
    <row r="33968" spans="2:19" ht="15.75" customHeight="1" x14ac:dyDescent="0.25">
      <c r="B33968" s="106"/>
      <c r="C33968" s="106"/>
      <c r="D33968" s="139"/>
      <c r="P33968" s="142"/>
      <c r="Q33968" s="142"/>
      <c r="R33968" s="142"/>
      <c r="S33968" s="139"/>
    </row>
    <row r="33969" spans="2:19" ht="15.75" customHeight="1" x14ac:dyDescent="0.25">
      <c r="B33969" s="106"/>
      <c r="C33969" s="106"/>
      <c r="D33969" s="139"/>
      <c r="P33969" s="142"/>
      <c r="Q33969" s="142"/>
      <c r="R33969" s="142"/>
      <c r="S33969" s="139"/>
    </row>
    <row r="33970" spans="2:19" ht="15.75" customHeight="1" x14ac:dyDescent="0.25">
      <c r="B33970" s="106"/>
      <c r="C33970" s="106"/>
      <c r="D33970" s="139"/>
      <c r="P33970" s="142"/>
      <c r="Q33970" s="142"/>
      <c r="R33970" s="142"/>
      <c r="S33970" s="139"/>
    </row>
    <row r="33971" spans="2:19" ht="15.75" customHeight="1" x14ac:dyDescent="0.25">
      <c r="B33971" s="106"/>
      <c r="C33971" s="106"/>
      <c r="D33971" s="139"/>
      <c r="P33971" s="142"/>
      <c r="Q33971" s="142"/>
      <c r="R33971" s="142"/>
      <c r="S33971" s="139"/>
    </row>
    <row r="33972" spans="2:19" ht="15.75" customHeight="1" x14ac:dyDescent="0.25">
      <c r="B33972" s="106"/>
      <c r="C33972" s="106"/>
      <c r="D33972" s="139"/>
      <c r="P33972" s="142"/>
      <c r="Q33972" s="142"/>
      <c r="R33972" s="142"/>
      <c r="S33972" s="139"/>
    </row>
    <row r="33973" spans="2:19" ht="15.75" customHeight="1" x14ac:dyDescent="0.25">
      <c r="B33973" s="106"/>
      <c r="C33973" s="106"/>
      <c r="D33973" s="139"/>
      <c r="P33973" s="142"/>
      <c r="Q33973" s="142"/>
      <c r="R33973" s="142"/>
      <c r="S33973" s="139"/>
    </row>
    <row r="33974" spans="2:19" ht="15.75" customHeight="1" x14ac:dyDescent="0.25">
      <c r="B33974" s="106"/>
      <c r="C33974" s="106"/>
      <c r="D33974" s="139"/>
      <c r="P33974" s="142"/>
      <c r="Q33974" s="142"/>
      <c r="R33974" s="142"/>
      <c r="S33974" s="139"/>
    </row>
    <row r="33975" spans="2:19" ht="15.75" customHeight="1" x14ac:dyDescent="0.25">
      <c r="B33975" s="106"/>
      <c r="C33975" s="106"/>
      <c r="D33975" s="139"/>
      <c r="P33975" s="142"/>
      <c r="Q33975" s="142"/>
      <c r="R33975" s="142"/>
      <c r="S33975" s="139"/>
    </row>
    <row r="33976" spans="2:19" ht="15.75" customHeight="1" x14ac:dyDescent="0.25">
      <c r="B33976" s="106"/>
      <c r="C33976" s="106"/>
      <c r="D33976" s="139"/>
      <c r="P33976" s="142"/>
      <c r="Q33976" s="142"/>
      <c r="R33976" s="142"/>
      <c r="S33976" s="139"/>
    </row>
    <row r="33977" spans="2:19" ht="15.75" customHeight="1" x14ac:dyDescent="0.25">
      <c r="B33977" s="106"/>
      <c r="C33977" s="106"/>
      <c r="D33977" s="139"/>
      <c r="P33977" s="142"/>
      <c r="Q33977" s="142"/>
      <c r="R33977" s="142"/>
      <c r="S33977" s="139"/>
    </row>
    <row r="33978" spans="2:19" ht="15.75" customHeight="1" x14ac:dyDescent="0.25">
      <c r="B33978" s="106"/>
      <c r="C33978" s="106"/>
      <c r="D33978" s="139"/>
      <c r="P33978" s="142"/>
      <c r="Q33978" s="142"/>
      <c r="R33978" s="142"/>
      <c r="S33978" s="139"/>
    </row>
    <row r="33979" spans="2:19" ht="15.75" customHeight="1" x14ac:dyDescent="0.25">
      <c r="B33979" s="106"/>
      <c r="C33979" s="106"/>
      <c r="D33979" s="139"/>
      <c r="P33979" s="142"/>
      <c r="Q33979" s="142"/>
      <c r="R33979" s="142"/>
      <c r="S33979" s="139"/>
    </row>
    <row r="33980" spans="2:19" ht="15.75" customHeight="1" x14ac:dyDescent="0.25">
      <c r="B33980" s="106"/>
      <c r="C33980" s="106"/>
      <c r="D33980" s="139"/>
      <c r="P33980" s="142"/>
      <c r="Q33980" s="142"/>
      <c r="R33980" s="142"/>
      <c r="S33980" s="139"/>
    </row>
    <row r="33981" spans="2:19" ht="15.75" customHeight="1" x14ac:dyDescent="0.25">
      <c r="B33981" s="106"/>
      <c r="C33981" s="106"/>
      <c r="D33981" s="139"/>
      <c r="P33981" s="142"/>
      <c r="Q33981" s="142"/>
      <c r="R33981" s="142"/>
      <c r="S33981" s="139"/>
    </row>
    <row r="33982" spans="2:19" ht="15.75" customHeight="1" x14ac:dyDescent="0.25">
      <c r="B33982" s="106"/>
      <c r="C33982" s="106"/>
      <c r="D33982" s="139"/>
      <c r="P33982" s="142"/>
      <c r="Q33982" s="142"/>
      <c r="R33982" s="142"/>
      <c r="S33982" s="139"/>
    </row>
    <row r="33983" spans="2:19" ht="15.75" customHeight="1" x14ac:dyDescent="0.25">
      <c r="B33983" s="106"/>
      <c r="C33983" s="106"/>
      <c r="D33983" s="139"/>
      <c r="P33983" s="142"/>
      <c r="Q33983" s="142"/>
      <c r="R33983" s="142"/>
      <c r="S33983" s="139"/>
    </row>
    <row r="33984" spans="2:19" ht="15.75" customHeight="1" x14ac:dyDescent="0.25">
      <c r="B33984" s="106"/>
      <c r="C33984" s="106"/>
      <c r="D33984" s="139"/>
      <c r="P33984" s="142"/>
      <c r="Q33984" s="142"/>
      <c r="R33984" s="142"/>
      <c r="S33984" s="139"/>
    </row>
    <row r="33985" spans="2:19" ht="15.75" customHeight="1" x14ac:dyDescent="0.25">
      <c r="B33985" s="106"/>
      <c r="C33985" s="106"/>
      <c r="D33985" s="139"/>
      <c r="P33985" s="142"/>
      <c r="Q33985" s="142"/>
      <c r="R33985" s="142"/>
      <c r="S33985" s="139"/>
    </row>
    <row r="33986" spans="2:19" ht="15.75" customHeight="1" x14ac:dyDescent="0.25">
      <c r="B33986" s="106"/>
      <c r="C33986" s="106"/>
      <c r="D33986" s="139"/>
      <c r="P33986" s="142"/>
      <c r="Q33986" s="142"/>
      <c r="R33986" s="142"/>
      <c r="S33986" s="139"/>
    </row>
    <row r="33987" spans="2:19" ht="15.75" customHeight="1" x14ac:dyDescent="0.25">
      <c r="B33987" s="106"/>
      <c r="C33987" s="106"/>
      <c r="D33987" s="139"/>
      <c r="P33987" s="142"/>
      <c r="Q33987" s="142"/>
      <c r="R33987" s="142"/>
      <c r="S33987" s="139"/>
    </row>
    <row r="33988" spans="2:19" ht="15.75" customHeight="1" x14ac:dyDescent="0.25">
      <c r="B33988" s="106"/>
      <c r="C33988" s="106"/>
      <c r="D33988" s="139"/>
      <c r="P33988" s="142"/>
      <c r="Q33988" s="142"/>
      <c r="R33988" s="142"/>
      <c r="S33988" s="139"/>
    </row>
    <row r="33989" spans="2:19" ht="15.75" customHeight="1" x14ac:dyDescent="0.25">
      <c r="B33989" s="106"/>
      <c r="C33989" s="106"/>
      <c r="D33989" s="139"/>
      <c r="P33989" s="142"/>
      <c r="Q33989" s="142"/>
      <c r="R33989" s="142"/>
      <c r="S33989" s="139"/>
    </row>
    <row r="33990" spans="2:19" ht="15.75" customHeight="1" x14ac:dyDescent="0.25">
      <c r="B33990" s="106"/>
      <c r="C33990" s="106"/>
      <c r="D33990" s="139"/>
      <c r="P33990" s="142"/>
      <c r="Q33990" s="142"/>
      <c r="R33990" s="142"/>
      <c r="S33990" s="139"/>
    </row>
    <row r="33991" spans="2:19" ht="15.75" customHeight="1" x14ac:dyDescent="0.25">
      <c r="B33991" s="106"/>
      <c r="C33991" s="106"/>
      <c r="D33991" s="139"/>
      <c r="P33991" s="142"/>
      <c r="Q33991" s="142"/>
      <c r="R33991" s="142"/>
      <c r="S33991" s="139"/>
    </row>
    <row r="33992" spans="2:19" ht="15.75" customHeight="1" x14ac:dyDescent="0.25">
      <c r="B33992" s="106"/>
      <c r="C33992" s="106"/>
      <c r="D33992" s="139"/>
      <c r="P33992" s="142"/>
      <c r="Q33992" s="142"/>
      <c r="R33992" s="142"/>
      <c r="S33992" s="139"/>
    </row>
    <row r="33993" spans="2:19" ht="15.75" customHeight="1" x14ac:dyDescent="0.25">
      <c r="B33993" s="106"/>
      <c r="C33993" s="106"/>
      <c r="D33993" s="139"/>
      <c r="P33993" s="142"/>
      <c r="Q33993" s="142"/>
      <c r="R33993" s="142"/>
      <c r="S33993" s="139"/>
    </row>
    <row r="33994" spans="2:19" ht="15.75" customHeight="1" x14ac:dyDescent="0.25">
      <c r="B33994" s="106"/>
      <c r="C33994" s="106"/>
      <c r="D33994" s="139"/>
      <c r="P33994" s="142"/>
      <c r="Q33994" s="142"/>
      <c r="R33994" s="142"/>
      <c r="S33994" s="139"/>
    </row>
    <row r="33995" spans="2:19" ht="15.75" customHeight="1" x14ac:dyDescent="0.25">
      <c r="B33995" s="106"/>
      <c r="C33995" s="106"/>
      <c r="D33995" s="139"/>
      <c r="P33995" s="142"/>
      <c r="Q33995" s="142"/>
      <c r="R33995" s="142"/>
      <c r="S33995" s="139"/>
    </row>
    <row r="33996" spans="2:19" ht="15.75" customHeight="1" x14ac:dyDescent="0.25">
      <c r="B33996" s="106"/>
      <c r="C33996" s="106"/>
      <c r="D33996" s="139"/>
      <c r="P33996" s="142"/>
      <c r="Q33996" s="142"/>
      <c r="R33996" s="142"/>
      <c r="S33996" s="139"/>
    </row>
    <row r="33997" spans="2:19" ht="15.75" customHeight="1" x14ac:dyDescent="0.25">
      <c r="B33997" s="106"/>
      <c r="C33997" s="106"/>
      <c r="D33997" s="139"/>
      <c r="P33997" s="142"/>
      <c r="Q33997" s="142"/>
      <c r="R33997" s="142"/>
      <c r="S33997" s="139"/>
    </row>
    <row r="33998" spans="2:19" ht="15.75" customHeight="1" x14ac:dyDescent="0.25">
      <c r="B33998" s="106"/>
      <c r="C33998" s="106"/>
      <c r="D33998" s="139"/>
      <c r="P33998" s="142"/>
      <c r="Q33998" s="142"/>
      <c r="R33998" s="142"/>
      <c r="S33998" s="139"/>
    </row>
    <row r="33999" spans="2:19" ht="15.75" customHeight="1" x14ac:dyDescent="0.25">
      <c r="B33999" s="106"/>
      <c r="C33999" s="106"/>
      <c r="D33999" s="139"/>
      <c r="P33999" s="142"/>
      <c r="Q33999" s="142"/>
      <c r="R33999" s="142"/>
      <c r="S33999" s="139"/>
    </row>
    <row r="34000" spans="2:19" ht="15.75" customHeight="1" x14ac:dyDescent="0.25">
      <c r="B34000" s="106"/>
      <c r="C34000" s="106"/>
      <c r="D34000" s="139"/>
      <c r="P34000" s="142"/>
      <c r="Q34000" s="142"/>
      <c r="R34000" s="142"/>
      <c r="S34000" s="139"/>
    </row>
    <row r="34001" spans="2:19" ht="15.75" customHeight="1" x14ac:dyDescent="0.25">
      <c r="B34001" s="106"/>
      <c r="C34001" s="106"/>
      <c r="D34001" s="139"/>
      <c r="P34001" s="142"/>
      <c r="Q34001" s="142"/>
      <c r="R34001" s="142"/>
      <c r="S34001" s="139"/>
    </row>
    <row r="34002" spans="2:19" ht="15.75" customHeight="1" x14ac:dyDescent="0.25">
      <c r="B34002" s="106"/>
      <c r="C34002" s="106"/>
      <c r="D34002" s="139"/>
      <c r="P34002" s="142"/>
      <c r="Q34002" s="142"/>
      <c r="R34002" s="142"/>
      <c r="S34002" s="139"/>
    </row>
    <row r="34003" spans="2:19" ht="15.75" customHeight="1" x14ac:dyDescent="0.25">
      <c r="B34003" s="106"/>
      <c r="C34003" s="106"/>
      <c r="D34003" s="139"/>
      <c r="P34003" s="142"/>
      <c r="Q34003" s="142"/>
      <c r="R34003" s="142"/>
      <c r="S34003" s="139"/>
    </row>
    <row r="34004" spans="2:19" ht="15.75" customHeight="1" x14ac:dyDescent="0.25">
      <c r="B34004" s="106"/>
      <c r="C34004" s="106"/>
      <c r="D34004" s="139"/>
      <c r="P34004" s="142"/>
      <c r="Q34004" s="142"/>
      <c r="R34004" s="142"/>
      <c r="S34004" s="139"/>
    </row>
    <row r="34005" spans="2:19" ht="15.75" customHeight="1" x14ac:dyDescent="0.25">
      <c r="B34005" s="106"/>
      <c r="C34005" s="106"/>
      <c r="D34005" s="139"/>
      <c r="P34005" s="142"/>
      <c r="Q34005" s="142"/>
      <c r="R34005" s="142"/>
      <c r="S34005" s="139"/>
    </row>
    <row r="34006" spans="2:19" ht="15.75" customHeight="1" x14ac:dyDescent="0.25">
      <c r="B34006" s="106"/>
      <c r="C34006" s="106"/>
      <c r="D34006" s="139"/>
      <c r="P34006" s="142"/>
      <c r="Q34006" s="142"/>
      <c r="R34006" s="142"/>
      <c r="S34006" s="139"/>
    </row>
    <row r="34007" spans="2:19" ht="15.75" customHeight="1" x14ac:dyDescent="0.25">
      <c r="B34007" s="106"/>
      <c r="C34007" s="106"/>
      <c r="D34007" s="139"/>
      <c r="P34007" s="142"/>
      <c r="Q34007" s="142"/>
      <c r="R34007" s="142"/>
      <c r="S34007" s="139"/>
    </row>
    <row r="34008" spans="2:19" ht="15.75" customHeight="1" x14ac:dyDescent="0.25">
      <c r="B34008" s="106"/>
      <c r="C34008" s="106"/>
      <c r="D34008" s="139"/>
      <c r="P34008" s="142"/>
      <c r="Q34008" s="142"/>
      <c r="R34008" s="142"/>
      <c r="S34008" s="139"/>
    </row>
    <row r="34009" spans="2:19" ht="15.75" customHeight="1" x14ac:dyDescent="0.25">
      <c r="B34009" s="106"/>
      <c r="C34009" s="106"/>
      <c r="D34009" s="139"/>
      <c r="P34009" s="142"/>
      <c r="Q34009" s="142"/>
      <c r="R34009" s="142"/>
      <c r="S34009" s="139"/>
    </row>
    <row r="34010" spans="2:19" ht="15.75" customHeight="1" x14ac:dyDescent="0.25">
      <c r="B34010" s="106"/>
      <c r="C34010" s="106"/>
      <c r="D34010" s="139"/>
      <c r="P34010" s="142"/>
      <c r="Q34010" s="142"/>
      <c r="R34010" s="142"/>
      <c r="S34010" s="139"/>
    </row>
    <row r="34011" spans="2:19" ht="15.75" customHeight="1" x14ac:dyDescent="0.25">
      <c r="B34011" s="106"/>
      <c r="C34011" s="106"/>
      <c r="D34011" s="139"/>
      <c r="P34011" s="142"/>
      <c r="Q34011" s="142"/>
      <c r="R34011" s="142"/>
      <c r="S34011" s="139"/>
    </row>
    <row r="34012" spans="2:19" ht="15.75" customHeight="1" x14ac:dyDescent="0.25">
      <c r="B34012" s="106"/>
      <c r="C34012" s="106"/>
      <c r="D34012" s="139"/>
      <c r="P34012" s="142"/>
      <c r="Q34012" s="142"/>
      <c r="R34012" s="142"/>
      <c r="S34012" s="139"/>
    </row>
    <row r="34013" spans="2:19" ht="15.75" customHeight="1" x14ac:dyDescent="0.25">
      <c r="B34013" s="106"/>
      <c r="C34013" s="106"/>
      <c r="D34013" s="139"/>
      <c r="P34013" s="142"/>
      <c r="Q34013" s="142"/>
      <c r="R34013" s="142"/>
      <c r="S34013" s="139"/>
    </row>
    <row r="34014" spans="2:19" ht="15.75" customHeight="1" x14ac:dyDescent="0.25">
      <c r="B34014" s="106"/>
      <c r="C34014" s="106"/>
      <c r="D34014" s="139"/>
      <c r="P34014" s="142"/>
      <c r="Q34014" s="142"/>
      <c r="R34014" s="142"/>
      <c r="S34014" s="139"/>
    </row>
    <row r="34015" spans="2:19" ht="15.75" customHeight="1" x14ac:dyDescent="0.25">
      <c r="B34015" s="106"/>
      <c r="C34015" s="106"/>
      <c r="D34015" s="139"/>
      <c r="P34015" s="142"/>
      <c r="Q34015" s="142"/>
      <c r="R34015" s="142"/>
      <c r="S34015" s="139"/>
    </row>
    <row r="34016" spans="2:19" ht="15.75" customHeight="1" x14ac:dyDescent="0.25">
      <c r="B34016" s="106"/>
      <c r="C34016" s="106"/>
      <c r="D34016" s="139"/>
      <c r="P34016" s="142"/>
      <c r="Q34016" s="142"/>
      <c r="R34016" s="142"/>
      <c r="S34016" s="139"/>
    </row>
    <row r="34017" spans="2:19" ht="15.75" customHeight="1" x14ac:dyDescent="0.25">
      <c r="B34017" s="106"/>
      <c r="C34017" s="106"/>
      <c r="D34017" s="139"/>
      <c r="P34017" s="142"/>
      <c r="Q34017" s="142"/>
      <c r="R34017" s="142"/>
      <c r="S34017" s="139"/>
    </row>
    <row r="34018" spans="2:19" ht="15.75" customHeight="1" x14ac:dyDescent="0.25">
      <c r="B34018" s="106"/>
      <c r="C34018" s="106"/>
      <c r="D34018" s="139"/>
      <c r="P34018" s="142"/>
      <c r="Q34018" s="142"/>
      <c r="R34018" s="142"/>
      <c r="S34018" s="139"/>
    </row>
    <row r="34019" spans="2:19" ht="15.75" customHeight="1" x14ac:dyDescent="0.25">
      <c r="B34019" s="106"/>
      <c r="C34019" s="106"/>
      <c r="D34019" s="139"/>
      <c r="P34019" s="142"/>
      <c r="Q34019" s="142"/>
      <c r="R34019" s="142"/>
      <c r="S34019" s="139"/>
    </row>
    <row r="34020" spans="2:19" ht="15.75" customHeight="1" x14ac:dyDescent="0.25">
      <c r="B34020" s="106"/>
      <c r="C34020" s="106"/>
      <c r="D34020" s="139"/>
      <c r="P34020" s="142"/>
      <c r="Q34020" s="142"/>
      <c r="R34020" s="142"/>
      <c r="S34020" s="139"/>
    </row>
    <row r="34021" spans="2:19" ht="15.75" customHeight="1" x14ac:dyDescent="0.25">
      <c r="B34021" s="106"/>
      <c r="C34021" s="106"/>
      <c r="D34021" s="139"/>
      <c r="P34021" s="142"/>
      <c r="Q34021" s="142"/>
      <c r="R34021" s="142"/>
      <c r="S34021" s="139"/>
    </row>
    <row r="34022" spans="2:19" ht="15.75" customHeight="1" x14ac:dyDescent="0.25">
      <c r="B34022" s="106"/>
      <c r="C34022" s="106"/>
      <c r="D34022" s="139"/>
      <c r="P34022" s="142"/>
      <c r="Q34022" s="142"/>
      <c r="R34022" s="142"/>
      <c r="S34022" s="139"/>
    </row>
    <row r="34023" spans="2:19" ht="15.75" customHeight="1" x14ac:dyDescent="0.25">
      <c r="B34023" s="106"/>
      <c r="C34023" s="106"/>
      <c r="D34023" s="139"/>
      <c r="P34023" s="142"/>
      <c r="Q34023" s="142"/>
      <c r="R34023" s="142"/>
      <c r="S34023" s="139"/>
    </row>
    <row r="34024" spans="2:19" ht="15.75" customHeight="1" x14ac:dyDescent="0.25">
      <c r="B34024" s="106"/>
      <c r="C34024" s="106"/>
      <c r="D34024" s="139"/>
      <c r="P34024" s="142"/>
      <c r="Q34024" s="142"/>
      <c r="R34024" s="142"/>
      <c r="S34024" s="139"/>
    </row>
    <row r="34025" spans="2:19" ht="15.75" customHeight="1" x14ac:dyDescent="0.25">
      <c r="B34025" s="106"/>
      <c r="C34025" s="106"/>
      <c r="D34025" s="139"/>
      <c r="P34025" s="142"/>
      <c r="Q34025" s="142"/>
      <c r="R34025" s="142"/>
      <c r="S34025" s="139"/>
    </row>
    <row r="34026" spans="2:19" ht="15.75" customHeight="1" x14ac:dyDescent="0.25">
      <c r="B34026" s="106"/>
      <c r="C34026" s="106"/>
      <c r="D34026" s="139"/>
      <c r="P34026" s="142"/>
      <c r="Q34026" s="142"/>
      <c r="R34026" s="142"/>
      <c r="S34026" s="139"/>
    </row>
    <row r="34027" spans="2:19" ht="15.75" customHeight="1" x14ac:dyDescent="0.25">
      <c r="B34027" s="106"/>
      <c r="C34027" s="106"/>
      <c r="D34027" s="139"/>
      <c r="P34027" s="142"/>
      <c r="Q34027" s="142"/>
      <c r="R34027" s="142"/>
      <c r="S34027" s="139"/>
    </row>
    <row r="34028" spans="2:19" ht="15.75" customHeight="1" x14ac:dyDescent="0.25">
      <c r="B34028" s="106"/>
      <c r="C34028" s="106"/>
      <c r="D34028" s="139"/>
      <c r="P34028" s="142"/>
      <c r="Q34028" s="142"/>
      <c r="R34028" s="142"/>
      <c r="S34028" s="139"/>
    </row>
    <row r="34029" spans="2:19" ht="15.75" customHeight="1" x14ac:dyDescent="0.25">
      <c r="B34029" s="106"/>
      <c r="C34029" s="106"/>
      <c r="D34029" s="139"/>
      <c r="P34029" s="142"/>
      <c r="Q34029" s="142"/>
      <c r="R34029" s="142"/>
      <c r="S34029" s="139"/>
    </row>
    <row r="34030" spans="2:19" ht="15.75" customHeight="1" x14ac:dyDescent="0.25">
      <c r="B34030" s="106"/>
      <c r="C34030" s="106"/>
      <c r="D34030" s="139"/>
      <c r="P34030" s="142"/>
      <c r="Q34030" s="142"/>
      <c r="R34030" s="142"/>
      <c r="S34030" s="139"/>
    </row>
    <row r="34031" spans="2:19" ht="15.75" customHeight="1" x14ac:dyDescent="0.25">
      <c r="B34031" s="106"/>
      <c r="C34031" s="106"/>
      <c r="D34031" s="139"/>
      <c r="P34031" s="142"/>
      <c r="Q34031" s="142"/>
      <c r="R34031" s="142"/>
      <c r="S34031" s="139"/>
    </row>
    <row r="34032" spans="2:19" ht="15.75" customHeight="1" x14ac:dyDescent="0.25">
      <c r="B34032" s="106"/>
      <c r="C34032" s="106"/>
      <c r="D34032" s="139"/>
      <c r="P34032" s="142"/>
      <c r="Q34032" s="142"/>
      <c r="R34032" s="142"/>
      <c r="S34032" s="139"/>
    </row>
    <row r="34033" spans="2:19" ht="15.75" customHeight="1" x14ac:dyDescent="0.25">
      <c r="B34033" s="106"/>
      <c r="C34033" s="106"/>
      <c r="D34033" s="139"/>
      <c r="P34033" s="142"/>
      <c r="Q34033" s="142"/>
      <c r="R34033" s="142"/>
      <c r="S34033" s="139"/>
    </row>
    <row r="34034" spans="2:19" ht="15.75" customHeight="1" x14ac:dyDescent="0.25">
      <c r="B34034" s="106"/>
      <c r="C34034" s="106"/>
      <c r="D34034" s="139"/>
      <c r="P34034" s="142"/>
      <c r="Q34034" s="142"/>
      <c r="R34034" s="142"/>
      <c r="S34034" s="139"/>
    </row>
    <row r="34035" spans="2:19" ht="15.75" customHeight="1" x14ac:dyDescent="0.25">
      <c r="B34035" s="106"/>
      <c r="C34035" s="106"/>
      <c r="D34035" s="139"/>
      <c r="P34035" s="142"/>
      <c r="Q34035" s="142"/>
      <c r="R34035" s="142"/>
      <c r="S34035" s="139"/>
    </row>
    <row r="34036" spans="2:19" ht="15.75" customHeight="1" x14ac:dyDescent="0.25">
      <c r="B34036" s="106"/>
      <c r="C34036" s="106"/>
      <c r="D34036" s="139"/>
      <c r="P34036" s="142"/>
      <c r="Q34036" s="142"/>
      <c r="R34036" s="142"/>
      <c r="S34036" s="139"/>
    </row>
    <row r="34037" spans="2:19" ht="15.75" customHeight="1" x14ac:dyDescent="0.25">
      <c r="B34037" s="106"/>
      <c r="C34037" s="106"/>
      <c r="D34037" s="139"/>
      <c r="P34037" s="142"/>
      <c r="Q34037" s="142"/>
      <c r="R34037" s="142"/>
      <c r="S34037" s="139"/>
    </row>
    <row r="34038" spans="2:19" ht="15.75" customHeight="1" x14ac:dyDescent="0.25">
      <c r="B34038" s="106"/>
      <c r="C34038" s="106"/>
      <c r="D34038" s="139"/>
      <c r="P34038" s="142"/>
      <c r="Q34038" s="142"/>
      <c r="R34038" s="142"/>
      <c r="S34038" s="139"/>
    </row>
    <row r="34039" spans="2:19" ht="15.75" customHeight="1" x14ac:dyDescent="0.25">
      <c r="B34039" s="106"/>
      <c r="C34039" s="106"/>
      <c r="D34039" s="139"/>
      <c r="P34039" s="142"/>
      <c r="Q34039" s="142"/>
      <c r="R34039" s="142"/>
      <c r="S34039" s="139"/>
    </row>
    <row r="34040" spans="2:19" ht="15.75" customHeight="1" x14ac:dyDescent="0.25">
      <c r="B34040" s="106"/>
      <c r="C34040" s="106"/>
      <c r="D34040" s="139"/>
      <c r="P34040" s="142"/>
      <c r="Q34040" s="142"/>
      <c r="R34040" s="142"/>
      <c r="S34040" s="139"/>
    </row>
    <row r="34041" spans="2:19" ht="15.75" customHeight="1" x14ac:dyDescent="0.25">
      <c r="B34041" s="106"/>
      <c r="C34041" s="106"/>
      <c r="D34041" s="139"/>
      <c r="P34041" s="142"/>
      <c r="Q34041" s="142"/>
      <c r="R34041" s="142"/>
      <c r="S34041" s="139"/>
    </row>
    <row r="34042" spans="2:19" ht="15.75" customHeight="1" x14ac:dyDescent="0.25">
      <c r="B34042" s="106"/>
      <c r="C34042" s="106"/>
      <c r="D34042" s="139"/>
      <c r="P34042" s="142"/>
      <c r="Q34042" s="142"/>
      <c r="R34042" s="142"/>
      <c r="S34042" s="139"/>
    </row>
    <row r="34043" spans="2:19" ht="15.75" customHeight="1" x14ac:dyDescent="0.25">
      <c r="B34043" s="106"/>
      <c r="C34043" s="106"/>
      <c r="D34043" s="139"/>
      <c r="P34043" s="142"/>
      <c r="Q34043" s="142"/>
      <c r="R34043" s="142"/>
      <c r="S34043" s="139"/>
    </row>
    <row r="34044" spans="2:19" ht="15.75" customHeight="1" x14ac:dyDescent="0.25">
      <c r="B34044" s="106"/>
      <c r="C34044" s="106"/>
      <c r="D34044" s="139"/>
      <c r="P34044" s="142"/>
      <c r="Q34044" s="142"/>
      <c r="R34044" s="142"/>
      <c r="S34044" s="139"/>
    </row>
    <row r="34045" spans="2:19" ht="15.75" customHeight="1" x14ac:dyDescent="0.25">
      <c r="B34045" s="106"/>
      <c r="C34045" s="106"/>
      <c r="D34045" s="139"/>
      <c r="P34045" s="142"/>
      <c r="Q34045" s="142"/>
      <c r="R34045" s="142"/>
      <c r="S34045" s="139"/>
    </row>
    <row r="34046" spans="2:19" ht="15.75" customHeight="1" x14ac:dyDescent="0.25">
      <c r="B34046" s="106"/>
      <c r="C34046" s="106"/>
      <c r="D34046" s="139"/>
      <c r="P34046" s="142"/>
      <c r="Q34046" s="142"/>
      <c r="R34046" s="142"/>
      <c r="S34046" s="139"/>
    </row>
    <row r="34047" spans="2:19" ht="15.75" customHeight="1" x14ac:dyDescent="0.25">
      <c r="B34047" s="106"/>
      <c r="C34047" s="106"/>
      <c r="D34047" s="139"/>
      <c r="P34047" s="142"/>
      <c r="Q34047" s="142"/>
      <c r="R34047" s="142"/>
      <c r="S34047" s="139"/>
    </row>
    <row r="34048" spans="2:19" ht="15.75" customHeight="1" x14ac:dyDescent="0.25">
      <c r="B34048" s="106"/>
      <c r="C34048" s="106"/>
      <c r="D34048" s="139"/>
      <c r="P34048" s="142"/>
      <c r="Q34048" s="142"/>
      <c r="R34048" s="142"/>
      <c r="S34048" s="139"/>
    </row>
    <row r="34049" spans="2:19" ht="15.75" customHeight="1" x14ac:dyDescent="0.25">
      <c r="B34049" s="106"/>
      <c r="C34049" s="106"/>
      <c r="D34049" s="139"/>
      <c r="P34049" s="142"/>
      <c r="Q34049" s="142"/>
      <c r="R34049" s="142"/>
      <c r="S34049" s="139"/>
    </row>
    <row r="34050" spans="2:19" ht="15.75" customHeight="1" x14ac:dyDescent="0.25">
      <c r="B34050" s="106"/>
      <c r="C34050" s="106"/>
      <c r="D34050" s="139"/>
      <c r="P34050" s="142"/>
      <c r="Q34050" s="142"/>
      <c r="R34050" s="142"/>
      <c r="S34050" s="139"/>
    </row>
    <row r="34051" spans="2:19" ht="15.75" customHeight="1" x14ac:dyDescent="0.25">
      <c r="B34051" s="106"/>
      <c r="C34051" s="106"/>
      <c r="D34051" s="139"/>
      <c r="P34051" s="142"/>
      <c r="Q34051" s="142"/>
      <c r="R34051" s="142"/>
      <c r="S34051" s="139"/>
    </row>
    <row r="34052" spans="2:19" ht="15.75" customHeight="1" x14ac:dyDescent="0.25">
      <c r="B34052" s="106"/>
      <c r="C34052" s="106"/>
      <c r="D34052" s="139"/>
      <c r="P34052" s="142"/>
      <c r="Q34052" s="142"/>
      <c r="R34052" s="142"/>
      <c r="S34052" s="139"/>
    </row>
    <row r="34053" spans="2:19" ht="15.75" customHeight="1" x14ac:dyDescent="0.25">
      <c r="B34053" s="106"/>
      <c r="C34053" s="106"/>
      <c r="D34053" s="139"/>
      <c r="P34053" s="142"/>
      <c r="Q34053" s="142"/>
      <c r="R34053" s="142"/>
      <c r="S34053" s="139"/>
    </row>
    <row r="34054" spans="2:19" ht="15.75" customHeight="1" x14ac:dyDescent="0.25">
      <c r="B34054" s="106"/>
      <c r="C34054" s="106"/>
      <c r="D34054" s="139"/>
      <c r="P34054" s="142"/>
      <c r="Q34054" s="142"/>
      <c r="R34054" s="142"/>
      <c r="S34054" s="139"/>
    </row>
    <row r="34055" spans="2:19" ht="15.75" customHeight="1" x14ac:dyDescent="0.25">
      <c r="B34055" s="106"/>
      <c r="C34055" s="106"/>
      <c r="D34055" s="139"/>
      <c r="P34055" s="142"/>
      <c r="Q34055" s="142"/>
      <c r="R34055" s="142"/>
      <c r="S34055" s="139"/>
    </row>
    <row r="34056" spans="2:19" ht="15.75" customHeight="1" x14ac:dyDescent="0.25">
      <c r="B34056" s="106"/>
      <c r="C34056" s="106"/>
      <c r="D34056" s="139"/>
      <c r="P34056" s="142"/>
      <c r="Q34056" s="142"/>
      <c r="R34056" s="142"/>
      <c r="S34056" s="139"/>
    </row>
    <row r="34057" spans="2:19" ht="15.75" customHeight="1" x14ac:dyDescent="0.25">
      <c r="B34057" s="106"/>
      <c r="C34057" s="106"/>
      <c r="D34057" s="139"/>
      <c r="P34057" s="142"/>
      <c r="Q34057" s="142"/>
      <c r="R34057" s="142"/>
      <c r="S34057" s="139"/>
    </row>
    <row r="34058" spans="2:19" ht="15.75" customHeight="1" x14ac:dyDescent="0.25">
      <c r="B34058" s="106"/>
      <c r="C34058" s="106"/>
      <c r="D34058" s="139"/>
      <c r="P34058" s="142"/>
      <c r="Q34058" s="142"/>
      <c r="R34058" s="142"/>
      <c r="S34058" s="139"/>
    </row>
    <row r="34059" spans="2:19" ht="15.75" customHeight="1" x14ac:dyDescent="0.25">
      <c r="B34059" s="106"/>
      <c r="C34059" s="106"/>
      <c r="D34059" s="139"/>
      <c r="P34059" s="142"/>
      <c r="Q34059" s="142"/>
      <c r="R34059" s="142"/>
      <c r="S34059" s="139"/>
    </row>
    <row r="34060" spans="2:19" ht="15.75" customHeight="1" x14ac:dyDescent="0.25">
      <c r="B34060" s="106"/>
      <c r="C34060" s="106"/>
      <c r="D34060" s="139"/>
      <c r="P34060" s="142"/>
      <c r="Q34060" s="142"/>
      <c r="R34060" s="142"/>
      <c r="S34060" s="139"/>
    </row>
    <row r="34061" spans="2:19" ht="15.75" customHeight="1" x14ac:dyDescent="0.25">
      <c r="B34061" s="106"/>
      <c r="C34061" s="106"/>
      <c r="D34061" s="139"/>
      <c r="P34061" s="142"/>
      <c r="Q34061" s="142"/>
      <c r="R34061" s="142"/>
      <c r="S34061" s="139"/>
    </row>
    <row r="34062" spans="2:19" ht="15.75" customHeight="1" x14ac:dyDescent="0.25">
      <c r="B34062" s="106"/>
      <c r="C34062" s="106"/>
      <c r="D34062" s="139"/>
      <c r="P34062" s="142"/>
      <c r="Q34062" s="142"/>
      <c r="R34062" s="142"/>
      <c r="S34062" s="139"/>
    </row>
    <row r="34063" spans="2:19" ht="15.75" customHeight="1" x14ac:dyDescent="0.25">
      <c r="B34063" s="106"/>
      <c r="C34063" s="106"/>
      <c r="D34063" s="139"/>
      <c r="P34063" s="142"/>
      <c r="Q34063" s="142"/>
      <c r="R34063" s="142"/>
      <c r="S34063" s="139"/>
    </row>
    <row r="34064" spans="2:19" ht="15.75" customHeight="1" x14ac:dyDescent="0.25">
      <c r="B34064" s="106"/>
      <c r="C34064" s="106"/>
      <c r="D34064" s="139"/>
      <c r="P34064" s="142"/>
      <c r="Q34064" s="142"/>
      <c r="R34064" s="142"/>
      <c r="S34064" s="139"/>
    </row>
    <row r="34065" spans="2:19" ht="15.75" customHeight="1" x14ac:dyDescent="0.25">
      <c r="B34065" s="106"/>
      <c r="C34065" s="106"/>
      <c r="D34065" s="139"/>
      <c r="P34065" s="142"/>
      <c r="Q34065" s="142"/>
      <c r="R34065" s="142"/>
      <c r="S34065" s="139"/>
    </row>
    <row r="34066" spans="2:19" ht="15.75" customHeight="1" x14ac:dyDescent="0.25">
      <c r="B34066" s="106"/>
      <c r="C34066" s="106"/>
      <c r="D34066" s="139"/>
      <c r="P34066" s="142"/>
      <c r="Q34066" s="142"/>
      <c r="R34066" s="142"/>
      <c r="S34066" s="139"/>
    </row>
    <row r="34067" spans="2:19" ht="15.75" customHeight="1" x14ac:dyDescent="0.25">
      <c r="B34067" s="106"/>
      <c r="C34067" s="106"/>
      <c r="D34067" s="139"/>
      <c r="P34067" s="142"/>
      <c r="Q34067" s="142"/>
      <c r="R34067" s="142"/>
      <c r="S34067" s="139"/>
    </row>
    <row r="34068" spans="2:19" ht="15.75" customHeight="1" x14ac:dyDescent="0.25">
      <c r="B34068" s="106"/>
      <c r="C34068" s="106"/>
      <c r="D34068" s="139"/>
      <c r="P34068" s="142"/>
      <c r="Q34068" s="142"/>
      <c r="R34068" s="142"/>
      <c r="S34068" s="139"/>
    </row>
    <row r="34069" spans="2:19" ht="15.75" customHeight="1" x14ac:dyDescent="0.25">
      <c r="B34069" s="106"/>
      <c r="C34069" s="106"/>
      <c r="D34069" s="139"/>
      <c r="P34069" s="142"/>
      <c r="Q34069" s="142"/>
      <c r="R34069" s="142"/>
      <c r="S34069" s="139"/>
    </row>
    <row r="34070" spans="2:19" ht="15.75" customHeight="1" x14ac:dyDescent="0.25">
      <c r="B34070" s="106"/>
      <c r="C34070" s="106"/>
      <c r="D34070" s="139"/>
      <c r="P34070" s="142"/>
      <c r="Q34070" s="142"/>
      <c r="R34070" s="142"/>
      <c r="S34070" s="139"/>
    </row>
    <row r="34071" spans="2:19" ht="15.75" customHeight="1" x14ac:dyDescent="0.25">
      <c r="B34071" s="106"/>
      <c r="C34071" s="106"/>
      <c r="D34071" s="139"/>
      <c r="P34071" s="142"/>
      <c r="Q34071" s="142"/>
      <c r="R34071" s="142"/>
      <c r="S34071" s="139"/>
    </row>
    <row r="34072" spans="2:19" ht="15.75" customHeight="1" x14ac:dyDescent="0.25">
      <c r="B34072" s="106"/>
      <c r="C34072" s="106"/>
      <c r="D34072" s="139"/>
      <c r="P34072" s="142"/>
      <c r="Q34072" s="142"/>
      <c r="R34072" s="142"/>
      <c r="S34072" s="139"/>
    </row>
    <row r="34073" spans="2:19" ht="15.75" customHeight="1" x14ac:dyDescent="0.25">
      <c r="B34073" s="106"/>
      <c r="C34073" s="106"/>
      <c r="D34073" s="139"/>
      <c r="P34073" s="142"/>
      <c r="Q34073" s="142"/>
      <c r="R34073" s="142"/>
      <c r="S34073" s="139"/>
    </row>
    <row r="34074" spans="2:19" ht="15.75" customHeight="1" x14ac:dyDescent="0.25">
      <c r="B34074" s="106"/>
      <c r="C34074" s="106"/>
      <c r="D34074" s="139"/>
      <c r="P34074" s="142"/>
      <c r="Q34074" s="142"/>
      <c r="R34074" s="142"/>
      <c r="S34074" s="139"/>
    </row>
    <row r="34075" spans="2:19" ht="15.75" customHeight="1" x14ac:dyDescent="0.25">
      <c r="B34075" s="106"/>
      <c r="C34075" s="106"/>
      <c r="D34075" s="139"/>
      <c r="P34075" s="142"/>
      <c r="Q34075" s="142"/>
      <c r="R34075" s="142"/>
      <c r="S34075" s="139"/>
    </row>
    <row r="34076" spans="2:19" ht="15.75" customHeight="1" x14ac:dyDescent="0.25">
      <c r="B34076" s="106"/>
      <c r="C34076" s="106"/>
      <c r="D34076" s="139"/>
      <c r="P34076" s="142"/>
      <c r="Q34076" s="142"/>
      <c r="R34076" s="142"/>
      <c r="S34076" s="139"/>
    </row>
    <row r="34077" spans="2:19" ht="15.75" customHeight="1" x14ac:dyDescent="0.25">
      <c r="B34077" s="106"/>
      <c r="C34077" s="106"/>
      <c r="D34077" s="139"/>
      <c r="P34077" s="142"/>
      <c r="Q34077" s="142"/>
      <c r="R34077" s="142"/>
      <c r="S34077" s="139"/>
    </row>
    <row r="34078" spans="2:19" ht="15.75" customHeight="1" x14ac:dyDescent="0.25">
      <c r="B34078" s="106"/>
      <c r="C34078" s="106"/>
      <c r="D34078" s="139"/>
      <c r="P34078" s="142"/>
      <c r="Q34078" s="142"/>
      <c r="R34078" s="142"/>
      <c r="S34078" s="139"/>
    </row>
    <row r="34079" spans="2:19" ht="15.75" customHeight="1" x14ac:dyDescent="0.25">
      <c r="B34079" s="106"/>
      <c r="C34079" s="106"/>
      <c r="D34079" s="139"/>
      <c r="P34079" s="142"/>
      <c r="Q34079" s="142"/>
      <c r="R34079" s="142"/>
      <c r="S34079" s="139"/>
    </row>
    <row r="34080" spans="2:19" ht="15.75" customHeight="1" x14ac:dyDescent="0.25">
      <c r="B34080" s="106"/>
      <c r="C34080" s="106"/>
      <c r="D34080" s="139"/>
      <c r="P34080" s="142"/>
      <c r="Q34080" s="142"/>
      <c r="R34080" s="142"/>
      <c r="S34080" s="139"/>
    </row>
    <row r="34081" spans="2:19" ht="15.75" customHeight="1" x14ac:dyDescent="0.25">
      <c r="B34081" s="106"/>
      <c r="C34081" s="106"/>
      <c r="D34081" s="139"/>
      <c r="P34081" s="142"/>
      <c r="Q34081" s="142"/>
      <c r="R34081" s="142"/>
      <c r="S34081" s="139"/>
    </row>
    <row r="34082" spans="2:19" ht="15.75" customHeight="1" x14ac:dyDescent="0.25">
      <c r="B34082" s="106"/>
      <c r="C34082" s="106"/>
      <c r="D34082" s="139"/>
      <c r="P34082" s="142"/>
      <c r="Q34082" s="142"/>
      <c r="R34082" s="142"/>
      <c r="S34082" s="139"/>
    </row>
    <row r="34083" spans="2:19" ht="15.75" customHeight="1" x14ac:dyDescent="0.25">
      <c r="B34083" s="106"/>
      <c r="C34083" s="106"/>
      <c r="D34083" s="139"/>
      <c r="P34083" s="142"/>
      <c r="Q34083" s="142"/>
      <c r="R34083" s="142"/>
      <c r="S34083" s="139"/>
    </row>
    <row r="34084" spans="2:19" ht="15.75" customHeight="1" x14ac:dyDescent="0.25">
      <c r="B34084" s="106"/>
      <c r="C34084" s="106"/>
      <c r="D34084" s="139"/>
      <c r="P34084" s="142"/>
      <c r="Q34084" s="142"/>
      <c r="R34084" s="142"/>
      <c r="S34084" s="139"/>
    </row>
    <row r="34085" spans="2:19" ht="15.75" customHeight="1" x14ac:dyDescent="0.25">
      <c r="B34085" s="106"/>
      <c r="C34085" s="106"/>
      <c r="D34085" s="139"/>
      <c r="P34085" s="142"/>
      <c r="Q34085" s="142"/>
      <c r="R34085" s="142"/>
      <c r="S34085" s="139"/>
    </row>
    <row r="34086" spans="2:19" ht="15.75" customHeight="1" x14ac:dyDescent="0.25">
      <c r="B34086" s="106"/>
      <c r="C34086" s="106"/>
      <c r="D34086" s="139"/>
      <c r="P34086" s="142"/>
      <c r="Q34086" s="142"/>
      <c r="R34086" s="142"/>
      <c r="S34086" s="139"/>
    </row>
    <row r="34087" spans="2:19" ht="15.75" customHeight="1" x14ac:dyDescent="0.25">
      <c r="B34087" s="106"/>
      <c r="C34087" s="106"/>
      <c r="D34087" s="139"/>
      <c r="P34087" s="142"/>
      <c r="Q34087" s="142"/>
      <c r="R34087" s="142"/>
      <c r="S34087" s="139"/>
    </row>
    <row r="34088" spans="2:19" ht="15.75" customHeight="1" x14ac:dyDescent="0.25">
      <c r="B34088" s="106"/>
      <c r="C34088" s="106"/>
      <c r="D34088" s="139"/>
      <c r="P34088" s="142"/>
      <c r="Q34088" s="142"/>
      <c r="R34088" s="142"/>
      <c r="S34088" s="139"/>
    </row>
    <row r="34089" spans="2:19" ht="15.75" customHeight="1" x14ac:dyDescent="0.25">
      <c r="B34089" s="106"/>
      <c r="C34089" s="106"/>
      <c r="D34089" s="139"/>
      <c r="P34089" s="142"/>
      <c r="Q34089" s="142"/>
      <c r="R34089" s="142"/>
      <c r="S34089" s="139"/>
    </row>
    <row r="34090" spans="2:19" ht="15.75" customHeight="1" x14ac:dyDescent="0.25">
      <c r="B34090" s="106"/>
      <c r="C34090" s="106"/>
      <c r="D34090" s="139"/>
      <c r="P34090" s="142"/>
      <c r="Q34090" s="142"/>
      <c r="R34090" s="142"/>
      <c r="S34090" s="139"/>
    </row>
    <row r="34091" spans="2:19" ht="15.75" customHeight="1" x14ac:dyDescent="0.25">
      <c r="B34091" s="106"/>
      <c r="C34091" s="106"/>
      <c r="D34091" s="139"/>
      <c r="P34091" s="142"/>
      <c r="Q34091" s="142"/>
      <c r="R34091" s="142"/>
      <c r="S34091" s="139"/>
    </row>
    <row r="34092" spans="2:19" ht="15.75" customHeight="1" x14ac:dyDescent="0.25">
      <c r="B34092" s="106"/>
      <c r="C34092" s="106"/>
      <c r="D34092" s="139"/>
      <c r="P34092" s="142"/>
      <c r="Q34092" s="142"/>
      <c r="R34092" s="142"/>
      <c r="S34092" s="139"/>
    </row>
    <row r="34093" spans="2:19" ht="15.75" customHeight="1" x14ac:dyDescent="0.25">
      <c r="B34093" s="106"/>
      <c r="C34093" s="106"/>
      <c r="D34093" s="139"/>
      <c r="P34093" s="142"/>
      <c r="Q34093" s="142"/>
      <c r="R34093" s="142"/>
      <c r="S34093" s="139"/>
    </row>
    <row r="34094" spans="2:19" ht="15.75" customHeight="1" x14ac:dyDescent="0.25">
      <c r="B34094" s="106"/>
      <c r="C34094" s="106"/>
      <c r="D34094" s="139"/>
      <c r="P34094" s="142"/>
      <c r="Q34094" s="142"/>
      <c r="R34094" s="142"/>
      <c r="S34094" s="139"/>
    </row>
    <row r="34095" spans="2:19" ht="15.75" customHeight="1" x14ac:dyDescent="0.25">
      <c r="B34095" s="106"/>
      <c r="C34095" s="106"/>
      <c r="D34095" s="139"/>
      <c r="P34095" s="142"/>
      <c r="Q34095" s="142"/>
      <c r="R34095" s="142"/>
      <c r="S34095" s="139"/>
    </row>
    <row r="34096" spans="2:19" ht="15.75" customHeight="1" x14ac:dyDescent="0.25">
      <c r="B34096" s="106"/>
      <c r="C34096" s="106"/>
      <c r="D34096" s="139"/>
      <c r="P34096" s="142"/>
      <c r="Q34096" s="142"/>
      <c r="R34096" s="142"/>
      <c r="S34096" s="139"/>
    </row>
    <row r="34097" spans="2:19" ht="15.75" customHeight="1" x14ac:dyDescent="0.25">
      <c r="B34097" s="106"/>
      <c r="C34097" s="106"/>
      <c r="D34097" s="139"/>
      <c r="P34097" s="142"/>
      <c r="Q34097" s="142"/>
      <c r="R34097" s="142"/>
      <c r="S34097" s="139"/>
    </row>
    <row r="34098" spans="2:19" ht="15.75" customHeight="1" x14ac:dyDescent="0.25">
      <c r="B34098" s="106"/>
      <c r="C34098" s="106"/>
      <c r="D34098" s="139"/>
      <c r="P34098" s="142"/>
      <c r="Q34098" s="142"/>
      <c r="R34098" s="142"/>
      <c r="S34098" s="139"/>
    </row>
    <row r="34099" spans="2:19" ht="15.75" customHeight="1" x14ac:dyDescent="0.25">
      <c r="B34099" s="106"/>
      <c r="C34099" s="106"/>
      <c r="D34099" s="139"/>
      <c r="P34099" s="142"/>
      <c r="Q34099" s="142"/>
      <c r="R34099" s="142"/>
      <c r="S34099" s="139"/>
    </row>
    <row r="34100" spans="2:19" ht="15.75" customHeight="1" x14ac:dyDescent="0.25">
      <c r="B34100" s="106"/>
      <c r="C34100" s="106"/>
      <c r="D34100" s="139"/>
      <c r="P34100" s="142"/>
      <c r="Q34100" s="142"/>
      <c r="R34100" s="142"/>
      <c r="S34100" s="139"/>
    </row>
    <row r="34101" spans="2:19" ht="15.75" customHeight="1" x14ac:dyDescent="0.25">
      <c r="B34101" s="106"/>
      <c r="C34101" s="106"/>
      <c r="D34101" s="139"/>
      <c r="P34101" s="142"/>
      <c r="Q34101" s="142"/>
      <c r="R34101" s="142"/>
      <c r="S34101" s="139"/>
    </row>
    <row r="34102" spans="2:19" ht="15.75" customHeight="1" x14ac:dyDescent="0.25">
      <c r="B34102" s="106"/>
      <c r="C34102" s="106"/>
      <c r="D34102" s="139"/>
      <c r="P34102" s="142"/>
      <c r="Q34102" s="142"/>
      <c r="R34102" s="142"/>
      <c r="S34102" s="139"/>
    </row>
    <row r="34103" spans="2:19" ht="15.75" customHeight="1" x14ac:dyDescent="0.25">
      <c r="B34103" s="106"/>
      <c r="C34103" s="106"/>
      <c r="D34103" s="139"/>
      <c r="P34103" s="142"/>
      <c r="Q34103" s="142"/>
      <c r="R34103" s="142"/>
      <c r="S34103" s="139"/>
    </row>
    <row r="34104" spans="2:19" ht="15.75" customHeight="1" x14ac:dyDescent="0.25">
      <c r="B34104" s="106"/>
      <c r="C34104" s="106"/>
      <c r="D34104" s="139"/>
      <c r="P34104" s="142"/>
      <c r="Q34104" s="142"/>
      <c r="R34104" s="142"/>
      <c r="S34104" s="139"/>
    </row>
    <row r="34105" spans="2:19" ht="15.75" customHeight="1" x14ac:dyDescent="0.25">
      <c r="B34105" s="106"/>
      <c r="C34105" s="106"/>
      <c r="D34105" s="139"/>
      <c r="P34105" s="142"/>
      <c r="Q34105" s="142"/>
      <c r="R34105" s="142"/>
      <c r="S34105" s="139"/>
    </row>
    <row r="34106" spans="2:19" ht="15.75" customHeight="1" x14ac:dyDescent="0.25">
      <c r="B34106" s="106"/>
      <c r="C34106" s="106"/>
      <c r="D34106" s="139"/>
      <c r="P34106" s="142"/>
      <c r="Q34106" s="142"/>
      <c r="R34106" s="142"/>
      <c r="S34106" s="139"/>
    </row>
    <row r="34107" spans="2:19" ht="15.75" customHeight="1" x14ac:dyDescent="0.25">
      <c r="B34107" s="106"/>
      <c r="C34107" s="106"/>
      <c r="D34107" s="139"/>
      <c r="P34107" s="142"/>
      <c r="Q34107" s="142"/>
      <c r="R34107" s="142"/>
      <c r="S34107" s="139"/>
    </row>
    <row r="34108" spans="2:19" ht="15.75" customHeight="1" x14ac:dyDescent="0.25">
      <c r="B34108" s="106"/>
      <c r="C34108" s="106"/>
      <c r="D34108" s="139"/>
      <c r="P34108" s="142"/>
      <c r="Q34108" s="142"/>
      <c r="R34108" s="142"/>
      <c r="S34108" s="139"/>
    </row>
    <row r="34109" spans="2:19" ht="15.75" customHeight="1" x14ac:dyDescent="0.25">
      <c r="B34109" s="106"/>
      <c r="C34109" s="106"/>
      <c r="D34109" s="139"/>
      <c r="P34109" s="142"/>
      <c r="Q34109" s="142"/>
      <c r="R34109" s="142"/>
      <c r="S34109" s="139"/>
    </row>
    <row r="34110" spans="2:19" ht="15.75" customHeight="1" x14ac:dyDescent="0.25">
      <c r="B34110" s="106"/>
      <c r="C34110" s="106"/>
      <c r="D34110" s="139"/>
      <c r="P34110" s="142"/>
      <c r="Q34110" s="142"/>
      <c r="R34110" s="142"/>
      <c r="S34110" s="139"/>
    </row>
    <row r="34111" spans="2:19" ht="15.75" customHeight="1" x14ac:dyDescent="0.25">
      <c r="B34111" s="106"/>
      <c r="C34111" s="106"/>
      <c r="D34111" s="139"/>
      <c r="P34111" s="142"/>
      <c r="Q34111" s="142"/>
      <c r="R34111" s="142"/>
      <c r="S34111" s="139"/>
    </row>
    <row r="34112" spans="2:19" ht="15.75" customHeight="1" x14ac:dyDescent="0.25">
      <c r="B34112" s="106"/>
      <c r="C34112" s="106"/>
      <c r="D34112" s="139"/>
      <c r="P34112" s="142"/>
      <c r="Q34112" s="142"/>
      <c r="R34112" s="142"/>
      <c r="S34112" s="139"/>
    </row>
    <row r="34113" spans="2:19" ht="15.75" customHeight="1" x14ac:dyDescent="0.25">
      <c r="B34113" s="106"/>
      <c r="C34113" s="106"/>
      <c r="D34113" s="139"/>
      <c r="P34113" s="142"/>
      <c r="Q34113" s="142"/>
      <c r="R34113" s="142"/>
      <c r="S34113" s="139"/>
    </row>
    <row r="34114" spans="2:19" ht="15.75" customHeight="1" x14ac:dyDescent="0.25">
      <c r="B34114" s="106"/>
      <c r="C34114" s="106"/>
      <c r="D34114" s="139"/>
      <c r="P34114" s="142"/>
      <c r="Q34114" s="142"/>
      <c r="R34114" s="142"/>
      <c r="S34114" s="139"/>
    </row>
    <row r="34115" spans="2:19" ht="15.75" customHeight="1" x14ac:dyDescent="0.25">
      <c r="B34115" s="106"/>
      <c r="C34115" s="106"/>
      <c r="D34115" s="139"/>
      <c r="P34115" s="142"/>
      <c r="Q34115" s="142"/>
      <c r="R34115" s="142"/>
      <c r="S34115" s="139"/>
    </row>
    <row r="34116" spans="2:19" ht="15.75" customHeight="1" x14ac:dyDescent="0.25">
      <c r="B34116" s="106"/>
      <c r="C34116" s="106"/>
      <c r="D34116" s="139"/>
      <c r="P34116" s="142"/>
      <c r="Q34116" s="142"/>
      <c r="R34116" s="142"/>
      <c r="S34116" s="139"/>
    </row>
    <row r="34117" spans="2:19" ht="15.75" customHeight="1" x14ac:dyDescent="0.25">
      <c r="B34117" s="106"/>
      <c r="C34117" s="106"/>
      <c r="D34117" s="139"/>
      <c r="P34117" s="142"/>
      <c r="Q34117" s="142"/>
      <c r="R34117" s="142"/>
      <c r="S34117" s="139"/>
    </row>
    <row r="34118" spans="2:19" ht="15.75" customHeight="1" x14ac:dyDescent="0.25">
      <c r="B34118" s="106"/>
      <c r="C34118" s="106"/>
      <c r="D34118" s="139"/>
      <c r="P34118" s="142"/>
      <c r="Q34118" s="142"/>
      <c r="R34118" s="142"/>
      <c r="S34118" s="139"/>
    </row>
    <row r="34119" spans="2:19" ht="15.75" customHeight="1" x14ac:dyDescent="0.25">
      <c r="B34119" s="106"/>
      <c r="C34119" s="106"/>
      <c r="D34119" s="139"/>
      <c r="P34119" s="142"/>
      <c r="Q34119" s="142"/>
      <c r="R34119" s="142"/>
      <c r="S34119" s="139"/>
    </row>
    <row r="34120" spans="2:19" ht="15.75" customHeight="1" x14ac:dyDescent="0.25">
      <c r="B34120" s="106"/>
      <c r="C34120" s="106"/>
      <c r="D34120" s="139"/>
      <c r="P34120" s="142"/>
      <c r="Q34120" s="142"/>
      <c r="R34120" s="142"/>
      <c r="S34120" s="139"/>
    </row>
    <row r="34121" spans="2:19" ht="15.75" customHeight="1" x14ac:dyDescent="0.25">
      <c r="B34121" s="106"/>
      <c r="C34121" s="106"/>
      <c r="D34121" s="139"/>
      <c r="P34121" s="142"/>
      <c r="Q34121" s="142"/>
      <c r="R34121" s="142"/>
      <c r="S34121" s="139"/>
    </row>
    <row r="34122" spans="2:19" ht="15.75" customHeight="1" x14ac:dyDescent="0.25">
      <c r="B34122" s="106"/>
      <c r="C34122" s="106"/>
      <c r="D34122" s="139"/>
      <c r="P34122" s="142"/>
      <c r="Q34122" s="142"/>
      <c r="R34122" s="142"/>
      <c r="S34122" s="139"/>
    </row>
    <row r="34123" spans="2:19" ht="15.75" customHeight="1" x14ac:dyDescent="0.25">
      <c r="B34123" s="106"/>
      <c r="C34123" s="106"/>
      <c r="D34123" s="139"/>
      <c r="P34123" s="142"/>
      <c r="Q34123" s="142"/>
      <c r="R34123" s="142"/>
      <c r="S34123" s="139"/>
    </row>
    <row r="34124" spans="2:19" ht="15.75" customHeight="1" x14ac:dyDescent="0.25">
      <c r="B34124" s="106"/>
      <c r="C34124" s="106"/>
      <c r="D34124" s="139"/>
      <c r="P34124" s="142"/>
      <c r="Q34124" s="142"/>
      <c r="R34124" s="142"/>
      <c r="S34124" s="139"/>
    </row>
    <row r="34125" spans="2:19" ht="15.75" customHeight="1" x14ac:dyDescent="0.25">
      <c r="B34125" s="106"/>
      <c r="C34125" s="106"/>
      <c r="D34125" s="139"/>
      <c r="P34125" s="142"/>
      <c r="Q34125" s="142"/>
      <c r="R34125" s="142"/>
      <c r="S34125" s="139"/>
    </row>
    <row r="34126" spans="2:19" ht="15.75" customHeight="1" x14ac:dyDescent="0.25">
      <c r="B34126" s="106"/>
      <c r="C34126" s="106"/>
      <c r="D34126" s="139"/>
      <c r="P34126" s="142"/>
      <c r="Q34126" s="142"/>
      <c r="R34126" s="142"/>
      <c r="S34126" s="139"/>
    </row>
    <row r="34127" spans="2:19" ht="15.75" customHeight="1" x14ac:dyDescent="0.25">
      <c r="B34127" s="106"/>
      <c r="C34127" s="106"/>
      <c r="D34127" s="139"/>
      <c r="P34127" s="142"/>
      <c r="Q34127" s="142"/>
      <c r="R34127" s="142"/>
      <c r="S34127" s="139"/>
    </row>
    <row r="34128" spans="2:19" ht="15.75" customHeight="1" x14ac:dyDescent="0.25">
      <c r="B34128" s="106"/>
      <c r="C34128" s="106"/>
      <c r="D34128" s="139"/>
      <c r="P34128" s="142"/>
      <c r="Q34128" s="142"/>
      <c r="R34128" s="142"/>
      <c r="S34128" s="139"/>
    </row>
    <row r="34129" spans="2:19" ht="15.75" customHeight="1" x14ac:dyDescent="0.25">
      <c r="B34129" s="106"/>
      <c r="C34129" s="106"/>
      <c r="D34129" s="139"/>
      <c r="P34129" s="142"/>
      <c r="Q34129" s="142"/>
      <c r="R34129" s="142"/>
      <c r="S34129" s="139"/>
    </row>
    <row r="34130" spans="2:19" ht="15.75" customHeight="1" x14ac:dyDescent="0.25">
      <c r="B34130" s="106"/>
      <c r="C34130" s="106"/>
      <c r="D34130" s="139"/>
      <c r="P34130" s="142"/>
      <c r="Q34130" s="142"/>
      <c r="R34130" s="142"/>
      <c r="S34130" s="139"/>
    </row>
    <row r="34131" spans="2:19" ht="15.75" customHeight="1" x14ac:dyDescent="0.25">
      <c r="B34131" s="106"/>
      <c r="C34131" s="106"/>
      <c r="D34131" s="139"/>
      <c r="P34131" s="142"/>
      <c r="Q34131" s="142"/>
      <c r="R34131" s="142"/>
      <c r="S34131" s="139"/>
    </row>
    <row r="34132" spans="2:19" ht="15.75" customHeight="1" x14ac:dyDescent="0.25">
      <c r="B34132" s="106"/>
      <c r="C34132" s="106"/>
      <c r="D34132" s="139"/>
      <c r="P34132" s="142"/>
      <c r="Q34132" s="142"/>
      <c r="R34132" s="142"/>
      <c r="S34132" s="139"/>
    </row>
    <row r="34133" spans="2:19" ht="15.75" customHeight="1" x14ac:dyDescent="0.25">
      <c r="B34133" s="106"/>
      <c r="C34133" s="106"/>
      <c r="D34133" s="139"/>
      <c r="P34133" s="142"/>
      <c r="Q34133" s="142"/>
      <c r="R34133" s="142"/>
      <c r="S34133" s="139"/>
    </row>
    <row r="34134" spans="2:19" ht="15.75" customHeight="1" x14ac:dyDescent="0.25">
      <c r="B34134" s="106"/>
      <c r="C34134" s="106"/>
      <c r="D34134" s="139"/>
      <c r="P34134" s="142"/>
      <c r="Q34134" s="142"/>
      <c r="R34134" s="142"/>
      <c r="S34134" s="139"/>
    </row>
    <row r="34135" spans="2:19" ht="15.75" customHeight="1" x14ac:dyDescent="0.25">
      <c r="B34135" s="106"/>
      <c r="C34135" s="106"/>
      <c r="D34135" s="139"/>
      <c r="P34135" s="142"/>
      <c r="Q34135" s="142"/>
      <c r="R34135" s="142"/>
      <c r="S34135" s="139"/>
    </row>
    <row r="34136" spans="2:19" ht="15.75" customHeight="1" x14ac:dyDescent="0.25">
      <c r="B34136" s="106"/>
      <c r="C34136" s="106"/>
      <c r="D34136" s="139"/>
      <c r="P34136" s="142"/>
      <c r="Q34136" s="142"/>
      <c r="R34136" s="142"/>
      <c r="S34136" s="139"/>
    </row>
    <row r="34137" spans="2:19" ht="15.75" customHeight="1" x14ac:dyDescent="0.25">
      <c r="B34137" s="106"/>
      <c r="C34137" s="106"/>
      <c r="D34137" s="139"/>
      <c r="P34137" s="142"/>
      <c r="Q34137" s="142"/>
      <c r="R34137" s="142"/>
      <c r="S34137" s="139"/>
    </row>
    <row r="34138" spans="2:19" ht="15.75" customHeight="1" x14ac:dyDescent="0.25">
      <c r="B34138" s="106"/>
      <c r="C34138" s="106"/>
      <c r="D34138" s="139"/>
      <c r="P34138" s="142"/>
      <c r="Q34138" s="142"/>
      <c r="R34138" s="142"/>
      <c r="S34138" s="139"/>
    </row>
    <row r="34139" spans="2:19" ht="15.75" customHeight="1" x14ac:dyDescent="0.25">
      <c r="B34139" s="106"/>
      <c r="C34139" s="106"/>
      <c r="D34139" s="139"/>
      <c r="P34139" s="142"/>
      <c r="Q34139" s="142"/>
      <c r="R34139" s="142"/>
      <c r="S34139" s="139"/>
    </row>
    <row r="34140" spans="2:19" ht="15.75" customHeight="1" x14ac:dyDescent="0.25">
      <c r="B34140" s="106"/>
      <c r="C34140" s="106"/>
      <c r="D34140" s="139"/>
      <c r="P34140" s="142"/>
      <c r="Q34140" s="142"/>
      <c r="R34140" s="142"/>
      <c r="S34140" s="139"/>
    </row>
    <row r="34141" spans="2:19" ht="15.75" customHeight="1" x14ac:dyDescent="0.25">
      <c r="B34141" s="106"/>
      <c r="C34141" s="106"/>
      <c r="D34141" s="139"/>
      <c r="P34141" s="142"/>
      <c r="Q34141" s="142"/>
      <c r="R34141" s="142"/>
      <c r="S34141" s="139"/>
    </row>
    <row r="34142" spans="2:19" ht="15.75" customHeight="1" x14ac:dyDescent="0.25">
      <c r="B34142" s="106"/>
      <c r="C34142" s="106"/>
      <c r="D34142" s="139"/>
      <c r="P34142" s="142"/>
      <c r="Q34142" s="142"/>
      <c r="R34142" s="142"/>
      <c r="S34142" s="139"/>
    </row>
    <row r="34143" spans="2:19" ht="15.75" customHeight="1" x14ac:dyDescent="0.25">
      <c r="B34143" s="106"/>
      <c r="C34143" s="106"/>
      <c r="D34143" s="139"/>
      <c r="P34143" s="142"/>
      <c r="Q34143" s="142"/>
      <c r="R34143" s="142"/>
      <c r="S34143" s="139"/>
    </row>
    <row r="34144" spans="2:19" ht="15.75" customHeight="1" x14ac:dyDescent="0.25">
      <c r="B34144" s="106"/>
      <c r="C34144" s="106"/>
      <c r="D34144" s="139"/>
      <c r="P34144" s="142"/>
      <c r="Q34144" s="142"/>
      <c r="R34144" s="142"/>
      <c r="S34144" s="139"/>
    </row>
    <row r="34145" spans="2:19" ht="15.75" customHeight="1" x14ac:dyDescent="0.25">
      <c r="B34145" s="106"/>
      <c r="C34145" s="106"/>
      <c r="D34145" s="139"/>
      <c r="P34145" s="142"/>
      <c r="Q34145" s="142"/>
      <c r="R34145" s="142"/>
      <c r="S34145" s="139"/>
    </row>
    <row r="34146" spans="2:19" ht="15.75" customHeight="1" x14ac:dyDescent="0.25">
      <c r="B34146" s="106"/>
      <c r="C34146" s="106"/>
      <c r="D34146" s="139"/>
      <c r="P34146" s="142"/>
      <c r="Q34146" s="142"/>
      <c r="R34146" s="142"/>
      <c r="S34146" s="139"/>
    </row>
    <row r="34147" spans="2:19" ht="15.75" customHeight="1" x14ac:dyDescent="0.25">
      <c r="B34147" s="106"/>
      <c r="C34147" s="106"/>
      <c r="D34147" s="139"/>
      <c r="P34147" s="142"/>
      <c r="Q34147" s="142"/>
      <c r="R34147" s="142"/>
      <c r="S34147" s="139"/>
    </row>
    <row r="34148" spans="2:19" ht="15.75" customHeight="1" x14ac:dyDescent="0.25">
      <c r="B34148" s="106"/>
      <c r="C34148" s="106"/>
      <c r="D34148" s="139"/>
      <c r="P34148" s="142"/>
      <c r="Q34148" s="142"/>
      <c r="R34148" s="142"/>
      <c r="S34148" s="139"/>
    </row>
    <row r="34149" spans="2:19" ht="15.75" customHeight="1" x14ac:dyDescent="0.25">
      <c r="B34149" s="106"/>
      <c r="C34149" s="106"/>
      <c r="D34149" s="139"/>
      <c r="P34149" s="142"/>
      <c r="Q34149" s="142"/>
      <c r="R34149" s="142"/>
      <c r="S34149" s="139"/>
    </row>
    <row r="34150" spans="2:19" ht="15.75" customHeight="1" x14ac:dyDescent="0.25">
      <c r="B34150" s="106"/>
      <c r="C34150" s="106"/>
      <c r="D34150" s="139"/>
      <c r="P34150" s="142"/>
      <c r="Q34150" s="142"/>
      <c r="R34150" s="142"/>
      <c r="S34150" s="139"/>
    </row>
    <row r="34151" spans="2:19" ht="15.75" customHeight="1" x14ac:dyDescent="0.25">
      <c r="B34151" s="106"/>
      <c r="C34151" s="106"/>
      <c r="D34151" s="139"/>
      <c r="P34151" s="142"/>
      <c r="Q34151" s="142"/>
      <c r="R34151" s="142"/>
      <c r="S34151" s="139"/>
    </row>
    <row r="34152" spans="2:19" ht="15.75" customHeight="1" x14ac:dyDescent="0.25">
      <c r="B34152" s="106"/>
      <c r="C34152" s="106"/>
      <c r="D34152" s="139"/>
      <c r="P34152" s="142"/>
      <c r="Q34152" s="142"/>
      <c r="R34152" s="142"/>
      <c r="S34152" s="139"/>
    </row>
    <row r="34153" spans="2:19" ht="15.75" customHeight="1" x14ac:dyDescent="0.25">
      <c r="B34153" s="106"/>
      <c r="C34153" s="106"/>
      <c r="D34153" s="139"/>
      <c r="P34153" s="142"/>
      <c r="Q34153" s="142"/>
      <c r="R34153" s="142"/>
      <c r="S34153" s="139"/>
    </row>
    <row r="34154" spans="2:19" ht="15.75" customHeight="1" x14ac:dyDescent="0.25">
      <c r="B34154" s="106"/>
      <c r="C34154" s="106"/>
      <c r="D34154" s="139"/>
      <c r="P34154" s="142"/>
      <c r="Q34154" s="142"/>
      <c r="R34154" s="142"/>
      <c r="S34154" s="139"/>
    </row>
    <row r="34155" spans="2:19" ht="15.75" customHeight="1" x14ac:dyDescent="0.25">
      <c r="B34155" s="106"/>
      <c r="C34155" s="106"/>
      <c r="D34155" s="139"/>
      <c r="P34155" s="142"/>
      <c r="Q34155" s="142"/>
      <c r="R34155" s="142"/>
      <c r="S34155" s="139"/>
    </row>
    <row r="34156" spans="2:19" ht="15.75" customHeight="1" x14ac:dyDescent="0.25">
      <c r="B34156" s="106"/>
      <c r="C34156" s="106"/>
      <c r="D34156" s="139"/>
      <c r="P34156" s="142"/>
      <c r="Q34156" s="142"/>
      <c r="R34156" s="142"/>
      <c r="S34156" s="139"/>
    </row>
    <row r="34157" spans="2:19" ht="15.75" customHeight="1" x14ac:dyDescent="0.25">
      <c r="B34157" s="106"/>
      <c r="C34157" s="106"/>
      <c r="D34157" s="139"/>
      <c r="P34157" s="142"/>
      <c r="Q34157" s="142"/>
      <c r="R34157" s="142"/>
      <c r="S34157" s="139"/>
    </row>
    <row r="34158" spans="2:19" ht="15.75" customHeight="1" x14ac:dyDescent="0.25">
      <c r="B34158" s="106"/>
      <c r="C34158" s="106"/>
      <c r="D34158" s="139"/>
      <c r="P34158" s="142"/>
      <c r="Q34158" s="142"/>
      <c r="R34158" s="142"/>
      <c r="S34158" s="139"/>
    </row>
    <row r="34159" spans="2:19" ht="15.75" customHeight="1" x14ac:dyDescent="0.25">
      <c r="B34159" s="106"/>
      <c r="C34159" s="106"/>
      <c r="D34159" s="139"/>
      <c r="P34159" s="142"/>
      <c r="Q34159" s="142"/>
      <c r="R34159" s="142"/>
      <c r="S34159" s="139"/>
    </row>
    <row r="34160" spans="2:19" ht="15.75" customHeight="1" x14ac:dyDescent="0.25">
      <c r="B34160" s="106"/>
      <c r="C34160" s="106"/>
      <c r="D34160" s="139"/>
      <c r="P34160" s="142"/>
      <c r="Q34160" s="142"/>
      <c r="R34160" s="142"/>
      <c r="S34160" s="139"/>
    </row>
    <row r="34161" spans="2:19" ht="15.75" customHeight="1" x14ac:dyDescent="0.25">
      <c r="B34161" s="106"/>
      <c r="C34161" s="106"/>
      <c r="D34161" s="139"/>
      <c r="P34161" s="142"/>
      <c r="Q34161" s="142"/>
      <c r="R34161" s="142"/>
      <c r="S34161" s="139"/>
    </row>
    <row r="34162" spans="2:19" ht="15.75" customHeight="1" x14ac:dyDescent="0.25">
      <c r="B34162" s="106"/>
      <c r="C34162" s="106"/>
      <c r="D34162" s="139"/>
      <c r="P34162" s="142"/>
      <c r="Q34162" s="142"/>
      <c r="R34162" s="142"/>
      <c r="S34162" s="139"/>
    </row>
    <row r="34163" spans="2:19" ht="15.75" customHeight="1" x14ac:dyDescent="0.25">
      <c r="B34163" s="106"/>
      <c r="C34163" s="106"/>
      <c r="D34163" s="139"/>
      <c r="P34163" s="142"/>
      <c r="Q34163" s="142"/>
      <c r="R34163" s="142"/>
      <c r="S34163" s="139"/>
    </row>
    <row r="34164" spans="2:19" ht="15.75" customHeight="1" x14ac:dyDescent="0.25">
      <c r="B34164" s="106"/>
      <c r="C34164" s="106"/>
      <c r="D34164" s="139"/>
      <c r="P34164" s="142"/>
      <c r="Q34164" s="142"/>
      <c r="R34164" s="142"/>
      <c r="S34164" s="139"/>
    </row>
    <row r="34165" spans="2:19" ht="15.75" customHeight="1" x14ac:dyDescent="0.25">
      <c r="B34165" s="106"/>
      <c r="C34165" s="106"/>
      <c r="D34165" s="139"/>
      <c r="P34165" s="142"/>
      <c r="Q34165" s="142"/>
      <c r="R34165" s="142"/>
      <c r="S34165" s="139"/>
    </row>
    <row r="34166" spans="2:19" ht="15.75" customHeight="1" x14ac:dyDescent="0.25">
      <c r="B34166" s="106"/>
      <c r="C34166" s="106"/>
      <c r="D34166" s="139"/>
      <c r="P34166" s="142"/>
      <c r="Q34166" s="142"/>
      <c r="R34166" s="142"/>
      <c r="S34166" s="139"/>
    </row>
    <row r="34167" spans="2:19" ht="15.75" customHeight="1" x14ac:dyDescent="0.25">
      <c r="B34167" s="106"/>
      <c r="C34167" s="106"/>
      <c r="D34167" s="139"/>
      <c r="P34167" s="142"/>
      <c r="Q34167" s="142"/>
      <c r="R34167" s="142"/>
      <c r="S34167" s="139"/>
    </row>
    <row r="34168" spans="2:19" ht="15.75" customHeight="1" x14ac:dyDescent="0.25">
      <c r="B34168" s="106"/>
      <c r="C34168" s="106"/>
      <c r="D34168" s="139"/>
      <c r="P34168" s="142"/>
      <c r="Q34168" s="142"/>
      <c r="R34168" s="142"/>
      <c r="S34168" s="139"/>
    </row>
    <row r="34169" spans="2:19" ht="15.75" customHeight="1" x14ac:dyDescent="0.25">
      <c r="B34169" s="106"/>
      <c r="C34169" s="106"/>
      <c r="D34169" s="139"/>
      <c r="P34169" s="142"/>
      <c r="Q34169" s="142"/>
      <c r="R34169" s="142"/>
      <c r="S34169" s="139"/>
    </row>
    <row r="34170" spans="2:19" ht="15.75" customHeight="1" x14ac:dyDescent="0.25">
      <c r="B34170" s="106"/>
      <c r="C34170" s="106"/>
      <c r="D34170" s="139"/>
      <c r="P34170" s="142"/>
      <c r="Q34170" s="142"/>
      <c r="R34170" s="142"/>
      <c r="S34170" s="139"/>
    </row>
    <row r="34171" spans="2:19" ht="15.75" customHeight="1" x14ac:dyDescent="0.25">
      <c r="B34171" s="106"/>
      <c r="C34171" s="106"/>
      <c r="D34171" s="139"/>
      <c r="P34171" s="142"/>
      <c r="Q34171" s="142"/>
      <c r="R34171" s="142"/>
      <c r="S34171" s="139"/>
    </row>
    <row r="34172" spans="2:19" ht="15.75" customHeight="1" x14ac:dyDescent="0.25">
      <c r="B34172" s="106"/>
      <c r="C34172" s="106"/>
      <c r="D34172" s="139"/>
      <c r="P34172" s="142"/>
      <c r="Q34172" s="142"/>
      <c r="R34172" s="142"/>
      <c r="S34172" s="139"/>
    </row>
    <row r="34173" spans="2:19" ht="15.75" customHeight="1" x14ac:dyDescent="0.25">
      <c r="B34173" s="106"/>
      <c r="C34173" s="106"/>
      <c r="D34173" s="139"/>
      <c r="P34173" s="142"/>
      <c r="Q34173" s="142"/>
      <c r="R34173" s="142"/>
      <c r="S34173" s="139"/>
    </row>
    <row r="34174" spans="2:19" ht="15.75" customHeight="1" x14ac:dyDescent="0.25">
      <c r="B34174" s="106"/>
      <c r="C34174" s="106"/>
      <c r="D34174" s="139"/>
      <c r="P34174" s="142"/>
      <c r="Q34174" s="142"/>
      <c r="R34174" s="142"/>
      <c r="S34174" s="139"/>
    </row>
    <row r="34175" spans="2:19" ht="15.75" customHeight="1" x14ac:dyDescent="0.25">
      <c r="B34175" s="106"/>
      <c r="C34175" s="106"/>
      <c r="D34175" s="139"/>
      <c r="P34175" s="142"/>
      <c r="Q34175" s="142"/>
      <c r="R34175" s="142"/>
      <c r="S34175" s="139"/>
    </row>
    <row r="34176" spans="2:19" ht="15.75" customHeight="1" x14ac:dyDescent="0.25">
      <c r="B34176" s="106"/>
      <c r="C34176" s="106"/>
      <c r="D34176" s="139"/>
      <c r="P34176" s="142"/>
      <c r="Q34176" s="142"/>
      <c r="R34176" s="142"/>
      <c r="S34176" s="139"/>
    </row>
    <row r="34177" spans="2:19" ht="15.75" customHeight="1" x14ac:dyDescent="0.25">
      <c r="B34177" s="106"/>
      <c r="C34177" s="106"/>
      <c r="D34177" s="139"/>
      <c r="P34177" s="142"/>
      <c r="Q34177" s="142"/>
      <c r="R34177" s="142"/>
      <c r="S34177" s="139"/>
    </row>
    <row r="34178" spans="2:19" ht="15.75" customHeight="1" x14ac:dyDescent="0.25">
      <c r="B34178" s="106"/>
      <c r="C34178" s="106"/>
      <c r="D34178" s="139"/>
      <c r="P34178" s="142"/>
      <c r="Q34178" s="142"/>
      <c r="R34178" s="142"/>
      <c r="S34178" s="139"/>
    </row>
    <row r="34179" spans="2:19" ht="15.75" customHeight="1" x14ac:dyDescent="0.25">
      <c r="B34179" s="106"/>
      <c r="C34179" s="106"/>
      <c r="D34179" s="139"/>
      <c r="P34179" s="142"/>
      <c r="Q34179" s="142"/>
      <c r="R34179" s="142"/>
      <c r="S34179" s="139"/>
    </row>
    <row r="34180" spans="2:19" ht="15.75" customHeight="1" x14ac:dyDescent="0.25">
      <c r="B34180" s="106"/>
      <c r="C34180" s="106"/>
      <c r="D34180" s="139"/>
      <c r="P34180" s="142"/>
      <c r="Q34180" s="142"/>
      <c r="R34180" s="142"/>
      <c r="S34180" s="139"/>
    </row>
    <row r="34181" spans="2:19" ht="15.75" customHeight="1" x14ac:dyDescent="0.25">
      <c r="B34181" s="106"/>
      <c r="C34181" s="106"/>
      <c r="D34181" s="139"/>
      <c r="P34181" s="142"/>
      <c r="Q34181" s="142"/>
      <c r="R34181" s="142"/>
      <c r="S34181" s="139"/>
    </row>
    <row r="34182" spans="2:19" ht="15.75" customHeight="1" x14ac:dyDescent="0.25">
      <c r="B34182" s="106"/>
      <c r="C34182" s="106"/>
      <c r="D34182" s="139"/>
      <c r="P34182" s="142"/>
      <c r="Q34182" s="142"/>
      <c r="R34182" s="142"/>
      <c r="S34182" s="139"/>
    </row>
    <row r="34183" spans="2:19" ht="15.75" customHeight="1" x14ac:dyDescent="0.25">
      <c r="B34183" s="106"/>
      <c r="C34183" s="106"/>
      <c r="D34183" s="139"/>
      <c r="P34183" s="142"/>
      <c r="Q34183" s="142"/>
      <c r="R34183" s="142"/>
      <c r="S34183" s="139"/>
    </row>
    <row r="34184" spans="2:19" ht="15.75" customHeight="1" x14ac:dyDescent="0.25">
      <c r="B34184" s="106"/>
      <c r="C34184" s="106"/>
      <c r="D34184" s="139"/>
      <c r="P34184" s="142"/>
      <c r="Q34184" s="142"/>
      <c r="R34184" s="142"/>
      <c r="S34184" s="139"/>
    </row>
    <row r="34185" spans="2:19" ht="15.75" customHeight="1" x14ac:dyDescent="0.25">
      <c r="B34185" s="106"/>
      <c r="C34185" s="106"/>
      <c r="D34185" s="139"/>
      <c r="P34185" s="142"/>
      <c r="Q34185" s="142"/>
      <c r="R34185" s="142"/>
      <c r="S34185" s="139"/>
    </row>
    <row r="34186" spans="2:19" ht="15.75" customHeight="1" x14ac:dyDescent="0.25">
      <c r="B34186" s="106"/>
      <c r="C34186" s="106"/>
      <c r="D34186" s="139"/>
      <c r="P34186" s="142"/>
      <c r="Q34186" s="142"/>
      <c r="R34186" s="142"/>
      <c r="S34186" s="139"/>
    </row>
    <row r="34187" spans="2:19" ht="15.75" customHeight="1" x14ac:dyDescent="0.25">
      <c r="B34187" s="106"/>
      <c r="C34187" s="106"/>
      <c r="D34187" s="139"/>
      <c r="P34187" s="142"/>
      <c r="Q34187" s="142"/>
      <c r="R34187" s="142"/>
      <c r="S34187" s="139"/>
    </row>
    <row r="34188" spans="2:19" ht="15.75" customHeight="1" x14ac:dyDescent="0.25">
      <c r="B34188" s="106"/>
      <c r="C34188" s="106"/>
      <c r="D34188" s="139"/>
      <c r="P34188" s="142"/>
      <c r="Q34188" s="142"/>
      <c r="R34188" s="142"/>
      <c r="S34188" s="139"/>
    </row>
    <row r="34189" spans="2:19" ht="15.75" customHeight="1" x14ac:dyDescent="0.25">
      <c r="B34189" s="106"/>
      <c r="C34189" s="106"/>
      <c r="D34189" s="139"/>
      <c r="P34189" s="142"/>
      <c r="Q34189" s="142"/>
      <c r="R34189" s="142"/>
      <c r="S34189" s="139"/>
    </row>
    <row r="34190" spans="2:19" ht="15.75" customHeight="1" x14ac:dyDescent="0.25">
      <c r="B34190" s="106"/>
      <c r="C34190" s="106"/>
      <c r="D34190" s="139"/>
      <c r="P34190" s="142"/>
      <c r="Q34190" s="142"/>
      <c r="R34190" s="142"/>
      <c r="S34190" s="139"/>
    </row>
    <row r="34191" spans="2:19" ht="15.75" customHeight="1" x14ac:dyDescent="0.25">
      <c r="B34191" s="106"/>
      <c r="C34191" s="106"/>
      <c r="D34191" s="139"/>
      <c r="P34191" s="142"/>
      <c r="Q34191" s="142"/>
      <c r="R34191" s="142"/>
      <c r="S34191" s="139"/>
    </row>
    <row r="34192" spans="2:19" ht="15.75" customHeight="1" x14ac:dyDescent="0.25">
      <c r="B34192" s="106"/>
      <c r="C34192" s="106"/>
      <c r="D34192" s="139"/>
      <c r="P34192" s="142"/>
      <c r="Q34192" s="142"/>
      <c r="R34192" s="142"/>
      <c r="S34192" s="139"/>
    </row>
    <row r="34193" spans="2:19" ht="15.75" customHeight="1" x14ac:dyDescent="0.25">
      <c r="B34193" s="106"/>
      <c r="C34193" s="106"/>
      <c r="D34193" s="139"/>
      <c r="P34193" s="142"/>
      <c r="Q34193" s="142"/>
      <c r="R34193" s="142"/>
      <c r="S34193" s="139"/>
    </row>
    <row r="34194" spans="2:19" ht="15.75" customHeight="1" x14ac:dyDescent="0.25">
      <c r="B34194" s="106"/>
      <c r="C34194" s="106"/>
      <c r="D34194" s="139"/>
      <c r="P34194" s="142"/>
      <c r="Q34194" s="142"/>
      <c r="R34194" s="142"/>
      <c r="S34194" s="139"/>
    </row>
    <row r="34195" spans="2:19" ht="15.75" customHeight="1" x14ac:dyDescent="0.25">
      <c r="B34195" s="106"/>
      <c r="C34195" s="106"/>
      <c r="D34195" s="139"/>
      <c r="P34195" s="142"/>
      <c r="Q34195" s="142"/>
      <c r="R34195" s="142"/>
      <c r="S34195" s="139"/>
    </row>
    <row r="34196" spans="2:19" ht="15.75" customHeight="1" x14ac:dyDescent="0.25">
      <c r="B34196" s="106"/>
      <c r="C34196" s="106"/>
      <c r="D34196" s="139"/>
      <c r="P34196" s="142"/>
      <c r="Q34196" s="142"/>
      <c r="R34196" s="142"/>
      <c r="S34196" s="139"/>
    </row>
    <row r="34197" spans="2:19" ht="15.75" customHeight="1" x14ac:dyDescent="0.25">
      <c r="B34197" s="106"/>
      <c r="C34197" s="106"/>
      <c r="D34197" s="139"/>
      <c r="P34197" s="142"/>
      <c r="Q34197" s="142"/>
      <c r="R34197" s="142"/>
      <c r="S34197" s="139"/>
    </row>
    <row r="34198" spans="2:19" ht="15.75" customHeight="1" x14ac:dyDescent="0.25">
      <c r="B34198" s="106"/>
      <c r="C34198" s="106"/>
      <c r="D34198" s="139"/>
      <c r="P34198" s="142"/>
      <c r="Q34198" s="142"/>
      <c r="R34198" s="142"/>
      <c r="S34198" s="139"/>
    </row>
    <row r="34199" spans="2:19" ht="15.75" customHeight="1" x14ac:dyDescent="0.25">
      <c r="B34199" s="106"/>
      <c r="C34199" s="106"/>
      <c r="D34199" s="139"/>
      <c r="P34199" s="142"/>
      <c r="Q34199" s="142"/>
      <c r="R34199" s="142"/>
      <c r="S34199" s="139"/>
    </row>
    <row r="34200" spans="2:19" ht="15.75" customHeight="1" x14ac:dyDescent="0.25">
      <c r="B34200" s="106"/>
      <c r="C34200" s="106"/>
      <c r="D34200" s="139"/>
      <c r="P34200" s="142"/>
      <c r="Q34200" s="142"/>
      <c r="R34200" s="142"/>
      <c r="S34200" s="139"/>
    </row>
    <row r="34201" spans="2:19" ht="15.75" customHeight="1" x14ac:dyDescent="0.25">
      <c r="B34201" s="106"/>
      <c r="C34201" s="106"/>
      <c r="D34201" s="139"/>
      <c r="P34201" s="142"/>
      <c r="Q34201" s="142"/>
      <c r="R34201" s="142"/>
      <c r="S34201" s="139"/>
    </row>
    <row r="34202" spans="2:19" ht="15.75" customHeight="1" x14ac:dyDescent="0.25">
      <c r="B34202" s="106"/>
      <c r="C34202" s="106"/>
      <c r="D34202" s="139"/>
      <c r="P34202" s="142"/>
      <c r="Q34202" s="142"/>
      <c r="R34202" s="142"/>
      <c r="S34202" s="139"/>
    </row>
    <row r="34203" spans="2:19" ht="15.75" customHeight="1" x14ac:dyDescent="0.25">
      <c r="B34203" s="106"/>
      <c r="C34203" s="106"/>
      <c r="D34203" s="139"/>
      <c r="P34203" s="142"/>
      <c r="Q34203" s="142"/>
      <c r="R34203" s="142"/>
      <c r="S34203" s="139"/>
    </row>
    <row r="34204" spans="2:19" ht="15.75" customHeight="1" x14ac:dyDescent="0.25">
      <c r="B34204" s="106"/>
      <c r="C34204" s="106"/>
      <c r="D34204" s="139"/>
      <c r="P34204" s="142"/>
      <c r="Q34204" s="142"/>
      <c r="R34204" s="142"/>
      <c r="S34204" s="139"/>
    </row>
    <row r="34205" spans="2:19" ht="15.75" customHeight="1" x14ac:dyDescent="0.25">
      <c r="B34205" s="106"/>
      <c r="C34205" s="106"/>
      <c r="D34205" s="139"/>
      <c r="P34205" s="142"/>
      <c r="Q34205" s="142"/>
      <c r="R34205" s="142"/>
      <c r="S34205" s="139"/>
    </row>
    <row r="34206" spans="2:19" ht="15.75" customHeight="1" x14ac:dyDescent="0.25">
      <c r="B34206" s="106"/>
      <c r="C34206" s="106"/>
      <c r="D34206" s="139"/>
      <c r="P34206" s="142"/>
      <c r="Q34206" s="142"/>
      <c r="R34206" s="142"/>
      <c r="S34206" s="139"/>
    </row>
    <row r="34207" spans="2:19" ht="15.75" customHeight="1" x14ac:dyDescent="0.25">
      <c r="B34207" s="106"/>
      <c r="C34207" s="106"/>
      <c r="D34207" s="139"/>
      <c r="P34207" s="142"/>
      <c r="Q34207" s="142"/>
      <c r="R34207" s="142"/>
      <c r="S34207" s="139"/>
    </row>
    <row r="34208" spans="2:19" ht="15.75" customHeight="1" x14ac:dyDescent="0.25">
      <c r="B34208" s="106"/>
      <c r="C34208" s="106"/>
      <c r="D34208" s="139"/>
      <c r="P34208" s="142"/>
      <c r="Q34208" s="142"/>
      <c r="R34208" s="142"/>
      <c r="S34208" s="139"/>
    </row>
    <row r="34209" spans="2:19" ht="15.75" customHeight="1" x14ac:dyDescent="0.25">
      <c r="B34209" s="106"/>
      <c r="C34209" s="106"/>
      <c r="D34209" s="139"/>
      <c r="P34209" s="142"/>
      <c r="Q34209" s="142"/>
      <c r="R34209" s="142"/>
      <c r="S34209" s="139"/>
    </row>
    <row r="34210" spans="2:19" ht="15.75" customHeight="1" x14ac:dyDescent="0.25">
      <c r="B34210" s="106"/>
      <c r="C34210" s="106"/>
      <c r="D34210" s="139"/>
      <c r="P34210" s="142"/>
      <c r="Q34210" s="142"/>
      <c r="R34210" s="142"/>
      <c r="S34210" s="139"/>
    </row>
    <row r="34211" spans="2:19" ht="15.75" customHeight="1" x14ac:dyDescent="0.25">
      <c r="B34211" s="106"/>
      <c r="C34211" s="106"/>
      <c r="D34211" s="139"/>
      <c r="P34211" s="142"/>
      <c r="Q34211" s="142"/>
      <c r="R34211" s="142"/>
      <c r="S34211" s="139"/>
    </row>
    <row r="34212" spans="2:19" ht="15.75" customHeight="1" x14ac:dyDescent="0.25">
      <c r="B34212" s="106"/>
      <c r="C34212" s="106"/>
      <c r="D34212" s="139"/>
      <c r="P34212" s="142"/>
      <c r="Q34212" s="142"/>
      <c r="R34212" s="142"/>
      <c r="S34212" s="139"/>
    </row>
    <row r="34213" spans="2:19" ht="15.75" customHeight="1" x14ac:dyDescent="0.25">
      <c r="B34213" s="106"/>
      <c r="C34213" s="106"/>
      <c r="D34213" s="139"/>
      <c r="P34213" s="142"/>
      <c r="Q34213" s="142"/>
      <c r="R34213" s="142"/>
      <c r="S34213" s="139"/>
    </row>
    <row r="34214" spans="2:19" ht="15.75" customHeight="1" x14ac:dyDescent="0.25">
      <c r="B34214" s="106"/>
      <c r="C34214" s="106"/>
      <c r="D34214" s="139"/>
      <c r="P34214" s="142"/>
      <c r="Q34214" s="142"/>
      <c r="R34214" s="142"/>
      <c r="S34214" s="139"/>
    </row>
    <row r="34215" spans="2:19" ht="15.75" customHeight="1" x14ac:dyDescent="0.25">
      <c r="B34215" s="106"/>
      <c r="C34215" s="106"/>
      <c r="D34215" s="139"/>
      <c r="P34215" s="142"/>
      <c r="Q34215" s="142"/>
      <c r="R34215" s="142"/>
      <c r="S34215" s="139"/>
    </row>
    <row r="34216" spans="2:19" ht="15.75" customHeight="1" x14ac:dyDescent="0.25">
      <c r="B34216" s="106"/>
      <c r="C34216" s="106"/>
      <c r="D34216" s="139"/>
      <c r="P34216" s="142"/>
      <c r="Q34216" s="142"/>
      <c r="R34216" s="142"/>
      <c r="S34216" s="139"/>
    </row>
    <row r="34217" spans="2:19" ht="15.75" customHeight="1" x14ac:dyDescent="0.25">
      <c r="B34217" s="106"/>
      <c r="C34217" s="106"/>
      <c r="D34217" s="139"/>
      <c r="P34217" s="142"/>
      <c r="Q34217" s="142"/>
      <c r="R34217" s="142"/>
      <c r="S34217" s="139"/>
    </row>
    <row r="34218" spans="2:19" ht="15.75" customHeight="1" x14ac:dyDescent="0.25">
      <c r="B34218" s="106"/>
      <c r="C34218" s="106"/>
      <c r="D34218" s="139"/>
      <c r="P34218" s="142"/>
      <c r="Q34218" s="142"/>
      <c r="R34218" s="142"/>
      <c r="S34218" s="139"/>
    </row>
    <row r="34219" spans="2:19" ht="15.75" customHeight="1" x14ac:dyDescent="0.25">
      <c r="B34219" s="106"/>
      <c r="C34219" s="106"/>
      <c r="D34219" s="139"/>
      <c r="P34219" s="142"/>
      <c r="Q34219" s="142"/>
      <c r="R34219" s="142"/>
      <c r="S34219" s="139"/>
    </row>
    <row r="34220" spans="2:19" ht="15.75" customHeight="1" x14ac:dyDescent="0.25">
      <c r="B34220" s="106"/>
      <c r="C34220" s="106"/>
      <c r="D34220" s="139"/>
      <c r="P34220" s="142"/>
      <c r="Q34220" s="142"/>
      <c r="R34220" s="142"/>
      <c r="S34220" s="139"/>
    </row>
    <row r="34221" spans="2:19" ht="15.75" customHeight="1" x14ac:dyDescent="0.25">
      <c r="B34221" s="106"/>
      <c r="C34221" s="106"/>
      <c r="D34221" s="139"/>
      <c r="P34221" s="142"/>
      <c r="Q34221" s="142"/>
      <c r="R34221" s="142"/>
      <c r="S34221" s="139"/>
    </row>
    <row r="34222" spans="2:19" ht="15.75" customHeight="1" x14ac:dyDescent="0.25">
      <c r="B34222" s="106"/>
      <c r="C34222" s="106"/>
      <c r="D34222" s="139"/>
      <c r="P34222" s="142"/>
      <c r="Q34222" s="142"/>
      <c r="R34222" s="142"/>
      <c r="S34222" s="139"/>
    </row>
    <row r="34223" spans="2:19" ht="15.75" customHeight="1" x14ac:dyDescent="0.25">
      <c r="B34223" s="106"/>
      <c r="C34223" s="106"/>
      <c r="D34223" s="139"/>
      <c r="P34223" s="142"/>
      <c r="Q34223" s="142"/>
      <c r="R34223" s="142"/>
      <c r="S34223" s="139"/>
    </row>
    <row r="34224" spans="2:19" ht="15.75" customHeight="1" x14ac:dyDescent="0.25">
      <c r="B34224" s="106"/>
      <c r="C34224" s="106"/>
      <c r="D34224" s="139"/>
      <c r="P34224" s="142"/>
      <c r="Q34224" s="142"/>
      <c r="R34224" s="142"/>
      <c r="S34224" s="139"/>
    </row>
    <row r="34225" spans="2:19" ht="15.75" customHeight="1" x14ac:dyDescent="0.25">
      <c r="B34225" s="106"/>
      <c r="C34225" s="106"/>
      <c r="D34225" s="139"/>
      <c r="P34225" s="142"/>
      <c r="Q34225" s="142"/>
      <c r="R34225" s="142"/>
      <c r="S34225" s="139"/>
    </row>
    <row r="34226" spans="2:19" ht="15.75" customHeight="1" x14ac:dyDescent="0.25">
      <c r="B34226" s="106"/>
      <c r="C34226" s="106"/>
      <c r="D34226" s="139"/>
      <c r="P34226" s="142"/>
      <c r="Q34226" s="142"/>
      <c r="R34226" s="142"/>
      <c r="S34226" s="139"/>
    </row>
    <row r="34227" spans="2:19" ht="15.75" customHeight="1" x14ac:dyDescent="0.25">
      <c r="B34227" s="106"/>
      <c r="C34227" s="106"/>
      <c r="D34227" s="139"/>
      <c r="P34227" s="142"/>
      <c r="Q34227" s="142"/>
      <c r="R34227" s="142"/>
      <c r="S34227" s="139"/>
    </row>
    <row r="34228" spans="2:19" ht="15.75" customHeight="1" x14ac:dyDescent="0.25">
      <c r="B34228" s="106"/>
      <c r="C34228" s="106"/>
      <c r="D34228" s="139"/>
      <c r="P34228" s="142"/>
      <c r="Q34228" s="142"/>
      <c r="R34228" s="142"/>
      <c r="S34228" s="139"/>
    </row>
    <row r="34229" spans="2:19" ht="15.75" customHeight="1" x14ac:dyDescent="0.25">
      <c r="B34229" s="106"/>
      <c r="C34229" s="106"/>
      <c r="D34229" s="139"/>
      <c r="P34229" s="142"/>
      <c r="Q34229" s="142"/>
      <c r="R34229" s="142"/>
      <c r="S34229" s="139"/>
    </row>
    <row r="34230" spans="2:19" ht="15.75" customHeight="1" x14ac:dyDescent="0.25">
      <c r="B34230" s="106"/>
      <c r="C34230" s="106"/>
      <c r="D34230" s="139"/>
      <c r="P34230" s="142"/>
      <c r="Q34230" s="142"/>
      <c r="R34230" s="142"/>
      <c r="S34230" s="139"/>
    </row>
    <row r="34231" spans="2:19" ht="15.75" customHeight="1" x14ac:dyDescent="0.25">
      <c r="B34231" s="106"/>
      <c r="C34231" s="106"/>
      <c r="D34231" s="139"/>
      <c r="P34231" s="142"/>
      <c r="Q34231" s="142"/>
      <c r="R34231" s="142"/>
      <c r="S34231" s="139"/>
    </row>
    <row r="34232" spans="2:19" ht="15.75" customHeight="1" x14ac:dyDescent="0.25">
      <c r="B34232" s="106"/>
      <c r="C34232" s="106"/>
      <c r="D34232" s="139"/>
      <c r="P34232" s="142"/>
      <c r="Q34232" s="142"/>
      <c r="R34232" s="142"/>
      <c r="S34232" s="139"/>
    </row>
    <row r="34233" spans="2:19" ht="15.75" customHeight="1" x14ac:dyDescent="0.25">
      <c r="B34233" s="106"/>
      <c r="C34233" s="106"/>
      <c r="D34233" s="139"/>
      <c r="P34233" s="142"/>
      <c r="Q34233" s="142"/>
      <c r="R34233" s="142"/>
      <c r="S34233" s="139"/>
    </row>
    <row r="34234" spans="2:19" ht="15.75" customHeight="1" x14ac:dyDescent="0.25">
      <c r="B34234" s="106"/>
      <c r="C34234" s="106"/>
      <c r="D34234" s="139"/>
      <c r="P34234" s="142"/>
      <c r="Q34234" s="142"/>
      <c r="R34234" s="142"/>
      <c r="S34234" s="139"/>
    </row>
    <row r="34235" spans="2:19" ht="15.75" customHeight="1" x14ac:dyDescent="0.25">
      <c r="B34235" s="106"/>
      <c r="C34235" s="106"/>
      <c r="D34235" s="139"/>
      <c r="P34235" s="142"/>
      <c r="Q34235" s="142"/>
      <c r="R34235" s="142"/>
      <c r="S34235" s="139"/>
    </row>
    <row r="34236" spans="2:19" ht="15.75" customHeight="1" x14ac:dyDescent="0.25">
      <c r="B34236" s="106"/>
      <c r="C34236" s="106"/>
      <c r="D34236" s="139"/>
      <c r="P34236" s="142"/>
      <c r="Q34236" s="142"/>
      <c r="R34236" s="142"/>
      <c r="S34236" s="139"/>
    </row>
    <row r="34237" spans="2:19" ht="15.75" customHeight="1" x14ac:dyDescent="0.25">
      <c r="B34237" s="106"/>
      <c r="C34237" s="106"/>
      <c r="D34237" s="139"/>
      <c r="P34237" s="142"/>
      <c r="Q34237" s="142"/>
      <c r="R34237" s="142"/>
      <c r="S34237" s="139"/>
    </row>
    <row r="34238" spans="2:19" ht="15.75" customHeight="1" x14ac:dyDescent="0.25">
      <c r="B34238" s="106"/>
      <c r="C34238" s="106"/>
      <c r="D34238" s="139"/>
      <c r="P34238" s="142"/>
      <c r="Q34238" s="142"/>
      <c r="R34238" s="142"/>
      <c r="S34238" s="139"/>
    </row>
    <row r="34239" spans="2:19" ht="15.75" customHeight="1" x14ac:dyDescent="0.25">
      <c r="B34239" s="106"/>
      <c r="C34239" s="106"/>
      <c r="D34239" s="139"/>
      <c r="P34239" s="142"/>
      <c r="Q34239" s="142"/>
      <c r="R34239" s="142"/>
      <c r="S34239" s="139"/>
    </row>
    <row r="34240" spans="2:19" ht="15.75" customHeight="1" x14ac:dyDescent="0.25">
      <c r="B34240" s="106"/>
      <c r="C34240" s="106"/>
      <c r="D34240" s="139"/>
      <c r="P34240" s="142"/>
      <c r="Q34240" s="142"/>
      <c r="R34240" s="142"/>
      <c r="S34240" s="139"/>
    </row>
    <row r="34241" spans="2:19" ht="15.75" customHeight="1" x14ac:dyDescent="0.25">
      <c r="B34241" s="106"/>
      <c r="C34241" s="106"/>
      <c r="D34241" s="139"/>
      <c r="P34241" s="142"/>
      <c r="Q34241" s="142"/>
      <c r="R34241" s="142"/>
      <c r="S34241" s="139"/>
    </row>
    <row r="34242" spans="2:19" ht="15.75" customHeight="1" x14ac:dyDescent="0.25">
      <c r="B34242" s="106"/>
      <c r="C34242" s="106"/>
      <c r="D34242" s="139"/>
      <c r="P34242" s="142"/>
      <c r="Q34242" s="142"/>
      <c r="R34242" s="142"/>
      <c r="S34242" s="139"/>
    </row>
    <row r="34243" spans="2:19" ht="15.75" customHeight="1" x14ac:dyDescent="0.25">
      <c r="B34243" s="106"/>
      <c r="C34243" s="106"/>
      <c r="D34243" s="139"/>
      <c r="P34243" s="142"/>
      <c r="Q34243" s="142"/>
      <c r="R34243" s="142"/>
      <c r="S34243" s="139"/>
    </row>
    <row r="34244" spans="2:19" ht="15.75" customHeight="1" x14ac:dyDescent="0.25">
      <c r="B34244" s="106"/>
      <c r="C34244" s="106"/>
      <c r="D34244" s="139"/>
      <c r="P34244" s="142"/>
      <c r="Q34244" s="142"/>
      <c r="R34244" s="142"/>
      <c r="S34244" s="139"/>
    </row>
    <row r="34245" spans="2:19" ht="15.75" customHeight="1" x14ac:dyDescent="0.25">
      <c r="B34245" s="106"/>
      <c r="C34245" s="106"/>
      <c r="D34245" s="139"/>
      <c r="P34245" s="142"/>
      <c r="Q34245" s="142"/>
      <c r="R34245" s="142"/>
      <c r="S34245" s="139"/>
    </row>
    <row r="34246" spans="2:19" ht="15.75" customHeight="1" x14ac:dyDescent="0.25">
      <c r="B34246" s="106"/>
      <c r="C34246" s="106"/>
      <c r="D34246" s="139"/>
      <c r="P34246" s="142"/>
      <c r="Q34246" s="142"/>
      <c r="R34246" s="142"/>
      <c r="S34246" s="139"/>
    </row>
    <row r="34247" spans="2:19" ht="15.75" customHeight="1" x14ac:dyDescent="0.25">
      <c r="B34247" s="106"/>
      <c r="C34247" s="106"/>
      <c r="D34247" s="139"/>
      <c r="P34247" s="142"/>
      <c r="Q34247" s="142"/>
      <c r="R34247" s="142"/>
      <c r="S34247" s="139"/>
    </row>
    <row r="34248" spans="2:19" ht="15.75" customHeight="1" x14ac:dyDescent="0.25">
      <c r="B34248" s="106"/>
      <c r="C34248" s="106"/>
      <c r="D34248" s="139"/>
      <c r="P34248" s="142"/>
      <c r="Q34248" s="142"/>
      <c r="R34248" s="142"/>
      <c r="S34248" s="139"/>
    </row>
    <row r="34249" spans="2:19" ht="15.75" customHeight="1" x14ac:dyDescent="0.25">
      <c r="B34249" s="106"/>
      <c r="C34249" s="106"/>
      <c r="D34249" s="139"/>
      <c r="P34249" s="142"/>
      <c r="Q34249" s="142"/>
      <c r="R34249" s="142"/>
      <c r="S34249" s="139"/>
    </row>
    <row r="34250" spans="2:19" ht="15.75" customHeight="1" x14ac:dyDescent="0.25">
      <c r="B34250" s="106"/>
      <c r="C34250" s="106"/>
      <c r="D34250" s="139"/>
      <c r="P34250" s="142"/>
      <c r="Q34250" s="142"/>
      <c r="R34250" s="142"/>
      <c r="S34250" s="139"/>
    </row>
    <row r="34251" spans="2:19" ht="15.75" customHeight="1" x14ac:dyDescent="0.25">
      <c r="B34251" s="106"/>
      <c r="C34251" s="106"/>
      <c r="D34251" s="139"/>
      <c r="P34251" s="142"/>
      <c r="Q34251" s="142"/>
      <c r="R34251" s="142"/>
      <c r="S34251" s="139"/>
    </row>
    <row r="34252" spans="2:19" ht="15.75" customHeight="1" x14ac:dyDescent="0.25">
      <c r="B34252" s="106"/>
      <c r="C34252" s="106"/>
      <c r="D34252" s="139"/>
      <c r="P34252" s="142"/>
      <c r="Q34252" s="142"/>
      <c r="R34252" s="142"/>
      <c r="S34252" s="139"/>
    </row>
    <row r="34253" spans="2:19" ht="15.75" customHeight="1" x14ac:dyDescent="0.25">
      <c r="B34253" s="106"/>
      <c r="C34253" s="106"/>
      <c r="D34253" s="139"/>
      <c r="P34253" s="142"/>
      <c r="Q34253" s="142"/>
      <c r="R34253" s="142"/>
      <c r="S34253" s="139"/>
    </row>
    <row r="34254" spans="2:19" ht="15.75" customHeight="1" x14ac:dyDescent="0.25">
      <c r="B34254" s="106"/>
      <c r="C34254" s="106"/>
      <c r="D34254" s="139"/>
      <c r="P34254" s="142"/>
      <c r="Q34254" s="142"/>
      <c r="R34254" s="142"/>
      <c r="S34254" s="139"/>
    </row>
    <row r="34255" spans="2:19" ht="15.75" customHeight="1" x14ac:dyDescent="0.25">
      <c r="B34255" s="106"/>
      <c r="C34255" s="106"/>
      <c r="D34255" s="139"/>
      <c r="P34255" s="142"/>
      <c r="Q34255" s="142"/>
      <c r="R34255" s="142"/>
      <c r="S34255" s="139"/>
    </row>
    <row r="34256" spans="2:19" ht="15.75" customHeight="1" x14ac:dyDescent="0.25">
      <c r="B34256" s="106"/>
      <c r="C34256" s="106"/>
      <c r="D34256" s="139"/>
      <c r="P34256" s="142"/>
      <c r="Q34256" s="142"/>
      <c r="R34256" s="142"/>
      <c r="S34256" s="139"/>
    </row>
    <row r="34257" spans="2:19" ht="15.75" customHeight="1" x14ac:dyDescent="0.25">
      <c r="B34257" s="106"/>
      <c r="C34257" s="106"/>
      <c r="D34257" s="139"/>
      <c r="P34257" s="142"/>
      <c r="Q34257" s="142"/>
      <c r="R34257" s="142"/>
      <c r="S34257" s="139"/>
    </row>
    <row r="34258" spans="2:19" ht="15.75" customHeight="1" x14ac:dyDescent="0.25">
      <c r="B34258" s="106"/>
      <c r="C34258" s="106"/>
      <c r="D34258" s="139"/>
      <c r="P34258" s="142"/>
      <c r="Q34258" s="142"/>
      <c r="R34258" s="142"/>
      <c r="S34258" s="139"/>
    </row>
    <row r="34259" spans="2:19" ht="15.75" customHeight="1" x14ac:dyDescent="0.25">
      <c r="B34259" s="106"/>
      <c r="C34259" s="106"/>
      <c r="D34259" s="139"/>
      <c r="P34259" s="142"/>
      <c r="Q34259" s="142"/>
      <c r="R34259" s="142"/>
      <c r="S34259" s="139"/>
    </row>
    <row r="34260" spans="2:19" ht="15.75" customHeight="1" x14ac:dyDescent="0.25">
      <c r="B34260" s="106"/>
      <c r="C34260" s="106"/>
      <c r="D34260" s="139"/>
      <c r="P34260" s="142"/>
      <c r="Q34260" s="142"/>
      <c r="R34260" s="142"/>
      <c r="S34260" s="139"/>
    </row>
    <row r="34261" spans="2:19" ht="15.75" customHeight="1" x14ac:dyDescent="0.25">
      <c r="B34261" s="106"/>
      <c r="C34261" s="106"/>
      <c r="D34261" s="139"/>
      <c r="P34261" s="142"/>
      <c r="Q34261" s="142"/>
      <c r="R34261" s="142"/>
      <c r="S34261" s="139"/>
    </row>
    <row r="34262" spans="2:19" ht="15.75" customHeight="1" x14ac:dyDescent="0.25">
      <c r="B34262" s="106"/>
      <c r="C34262" s="106"/>
      <c r="D34262" s="139"/>
      <c r="P34262" s="142"/>
      <c r="Q34262" s="142"/>
      <c r="R34262" s="142"/>
      <c r="S34262" s="139"/>
    </row>
    <row r="34263" spans="2:19" ht="15.75" customHeight="1" x14ac:dyDescent="0.25">
      <c r="B34263" s="106"/>
      <c r="C34263" s="106"/>
      <c r="D34263" s="139"/>
      <c r="P34263" s="142"/>
      <c r="Q34263" s="142"/>
      <c r="R34263" s="142"/>
      <c r="S34263" s="139"/>
    </row>
    <row r="34264" spans="2:19" ht="15.75" customHeight="1" x14ac:dyDescent="0.25">
      <c r="B34264" s="106"/>
      <c r="C34264" s="106"/>
      <c r="D34264" s="139"/>
      <c r="P34264" s="142"/>
      <c r="Q34264" s="142"/>
      <c r="R34264" s="142"/>
      <c r="S34264" s="139"/>
    </row>
    <row r="34265" spans="2:19" ht="15.75" customHeight="1" x14ac:dyDescent="0.25">
      <c r="B34265" s="106"/>
      <c r="C34265" s="106"/>
      <c r="D34265" s="139"/>
      <c r="P34265" s="142"/>
      <c r="Q34265" s="142"/>
      <c r="R34265" s="142"/>
      <c r="S34265" s="139"/>
    </row>
    <row r="34266" spans="2:19" ht="15.75" customHeight="1" x14ac:dyDescent="0.25">
      <c r="B34266" s="106"/>
      <c r="C34266" s="106"/>
      <c r="D34266" s="139"/>
      <c r="P34266" s="142"/>
      <c r="Q34266" s="142"/>
      <c r="R34266" s="142"/>
      <c r="S34266" s="139"/>
    </row>
    <row r="34267" spans="2:19" ht="15.75" customHeight="1" x14ac:dyDescent="0.25">
      <c r="B34267" s="106"/>
      <c r="C34267" s="106"/>
      <c r="D34267" s="139"/>
      <c r="P34267" s="142"/>
      <c r="Q34267" s="142"/>
      <c r="R34267" s="142"/>
      <c r="S34267" s="139"/>
    </row>
    <row r="34268" spans="2:19" ht="15.75" customHeight="1" x14ac:dyDescent="0.25">
      <c r="B34268" s="106"/>
      <c r="C34268" s="106"/>
      <c r="D34268" s="139"/>
      <c r="P34268" s="142"/>
      <c r="Q34268" s="142"/>
      <c r="R34268" s="142"/>
      <c r="S34268" s="139"/>
    </row>
    <row r="34269" spans="2:19" ht="15.75" customHeight="1" x14ac:dyDescent="0.25">
      <c r="B34269" s="106"/>
      <c r="C34269" s="106"/>
      <c r="D34269" s="139"/>
      <c r="P34269" s="142"/>
      <c r="Q34269" s="142"/>
      <c r="R34269" s="142"/>
      <c r="S34269" s="139"/>
    </row>
    <row r="34270" spans="2:19" ht="15.75" customHeight="1" x14ac:dyDescent="0.25">
      <c r="B34270" s="106"/>
      <c r="C34270" s="106"/>
      <c r="D34270" s="139"/>
      <c r="P34270" s="142"/>
      <c r="Q34270" s="142"/>
      <c r="R34270" s="142"/>
      <c r="S34270" s="139"/>
    </row>
    <row r="34271" spans="2:19" ht="15.75" customHeight="1" x14ac:dyDescent="0.25">
      <c r="B34271" s="106"/>
      <c r="C34271" s="106"/>
      <c r="D34271" s="139"/>
      <c r="P34271" s="142"/>
      <c r="Q34271" s="142"/>
      <c r="R34271" s="142"/>
      <c r="S34271" s="139"/>
    </row>
    <row r="34272" spans="2:19" ht="15.75" customHeight="1" x14ac:dyDescent="0.25">
      <c r="B34272" s="106"/>
      <c r="C34272" s="106"/>
      <c r="D34272" s="139"/>
      <c r="P34272" s="142"/>
      <c r="Q34272" s="142"/>
      <c r="R34272" s="142"/>
      <c r="S34272" s="139"/>
    </row>
    <row r="34273" spans="2:19" ht="15.75" customHeight="1" x14ac:dyDescent="0.25">
      <c r="B34273" s="106"/>
      <c r="C34273" s="106"/>
      <c r="D34273" s="139"/>
      <c r="P34273" s="142"/>
      <c r="Q34273" s="142"/>
      <c r="R34273" s="142"/>
      <c r="S34273" s="139"/>
    </row>
    <row r="34274" spans="2:19" ht="15.75" customHeight="1" x14ac:dyDescent="0.25">
      <c r="B34274" s="106"/>
      <c r="C34274" s="106"/>
      <c r="D34274" s="139"/>
      <c r="P34274" s="142"/>
      <c r="Q34274" s="142"/>
      <c r="R34274" s="142"/>
      <c r="S34274" s="139"/>
    </row>
    <row r="34275" spans="2:19" ht="15.75" customHeight="1" x14ac:dyDescent="0.25">
      <c r="B34275" s="106"/>
      <c r="C34275" s="106"/>
      <c r="D34275" s="139"/>
      <c r="P34275" s="142"/>
      <c r="Q34275" s="142"/>
      <c r="R34275" s="142"/>
      <c r="S34275" s="139"/>
    </row>
    <row r="34276" spans="2:19" ht="15.75" customHeight="1" x14ac:dyDescent="0.25">
      <c r="B34276" s="106"/>
      <c r="C34276" s="106"/>
      <c r="D34276" s="139"/>
      <c r="P34276" s="142"/>
      <c r="Q34276" s="142"/>
      <c r="R34276" s="142"/>
      <c r="S34276" s="139"/>
    </row>
    <row r="34277" spans="2:19" ht="15.75" customHeight="1" x14ac:dyDescent="0.25">
      <c r="B34277" s="106"/>
      <c r="C34277" s="106"/>
      <c r="D34277" s="139"/>
      <c r="P34277" s="142"/>
      <c r="Q34277" s="142"/>
      <c r="R34277" s="142"/>
      <c r="S34277" s="139"/>
    </row>
    <row r="34278" spans="2:19" ht="15.75" customHeight="1" x14ac:dyDescent="0.25">
      <c r="B34278" s="106"/>
      <c r="C34278" s="106"/>
      <c r="D34278" s="139"/>
      <c r="P34278" s="142"/>
      <c r="Q34278" s="142"/>
      <c r="R34278" s="142"/>
      <c r="S34278" s="139"/>
    </row>
    <row r="34279" spans="2:19" ht="15.75" customHeight="1" x14ac:dyDescent="0.25">
      <c r="B34279" s="106"/>
      <c r="C34279" s="106"/>
      <c r="D34279" s="139"/>
      <c r="P34279" s="142"/>
      <c r="Q34279" s="142"/>
      <c r="R34279" s="142"/>
      <c r="S34279" s="139"/>
    </row>
    <row r="34280" spans="2:19" ht="15.75" customHeight="1" x14ac:dyDescent="0.25">
      <c r="B34280" s="106"/>
      <c r="C34280" s="106"/>
      <c r="D34280" s="139"/>
      <c r="P34280" s="142"/>
      <c r="Q34280" s="142"/>
      <c r="R34280" s="142"/>
      <c r="S34280" s="139"/>
    </row>
    <row r="34281" spans="2:19" ht="15.75" customHeight="1" x14ac:dyDescent="0.25">
      <c r="B34281" s="106"/>
      <c r="C34281" s="106"/>
      <c r="D34281" s="139"/>
      <c r="P34281" s="142"/>
      <c r="Q34281" s="142"/>
      <c r="R34281" s="142"/>
      <c r="S34281" s="139"/>
    </row>
    <row r="34282" spans="2:19" ht="15.75" customHeight="1" x14ac:dyDescent="0.25">
      <c r="B34282" s="106"/>
      <c r="C34282" s="106"/>
      <c r="D34282" s="139"/>
      <c r="P34282" s="142"/>
      <c r="Q34282" s="142"/>
      <c r="R34282" s="142"/>
      <c r="S34282" s="139"/>
    </row>
    <row r="34283" spans="2:19" ht="15.75" customHeight="1" x14ac:dyDescent="0.25">
      <c r="B34283" s="106"/>
      <c r="C34283" s="106"/>
      <c r="D34283" s="139"/>
      <c r="P34283" s="142"/>
      <c r="Q34283" s="142"/>
      <c r="R34283" s="142"/>
      <c r="S34283" s="139"/>
    </row>
    <row r="34284" spans="2:19" ht="15.75" customHeight="1" x14ac:dyDescent="0.25">
      <c r="B34284" s="106"/>
      <c r="C34284" s="106"/>
      <c r="D34284" s="139"/>
      <c r="P34284" s="142"/>
      <c r="Q34284" s="142"/>
      <c r="R34284" s="142"/>
      <c r="S34284" s="139"/>
    </row>
    <row r="34285" spans="2:19" ht="15.75" customHeight="1" x14ac:dyDescent="0.25">
      <c r="B34285" s="106"/>
      <c r="C34285" s="106"/>
      <c r="D34285" s="139"/>
      <c r="P34285" s="142"/>
      <c r="Q34285" s="142"/>
      <c r="R34285" s="142"/>
      <c r="S34285" s="139"/>
    </row>
    <row r="34286" spans="2:19" ht="15.75" customHeight="1" x14ac:dyDescent="0.25">
      <c r="B34286" s="106"/>
      <c r="C34286" s="106"/>
      <c r="D34286" s="139"/>
      <c r="P34286" s="142"/>
      <c r="Q34286" s="142"/>
      <c r="R34286" s="142"/>
      <c r="S34286" s="139"/>
    </row>
    <row r="34287" spans="2:19" ht="15.75" customHeight="1" x14ac:dyDescent="0.25">
      <c r="B34287" s="106"/>
      <c r="C34287" s="106"/>
      <c r="D34287" s="139"/>
      <c r="P34287" s="142"/>
      <c r="Q34287" s="142"/>
      <c r="R34287" s="142"/>
      <c r="S34287" s="139"/>
    </row>
    <row r="34288" spans="2:19" ht="15.75" customHeight="1" x14ac:dyDescent="0.25">
      <c r="B34288" s="106"/>
      <c r="C34288" s="106"/>
      <c r="D34288" s="139"/>
      <c r="P34288" s="142"/>
      <c r="Q34288" s="142"/>
      <c r="R34288" s="142"/>
      <c r="S34288" s="139"/>
    </row>
    <row r="34289" spans="2:19" ht="15.75" customHeight="1" x14ac:dyDescent="0.25">
      <c r="B34289" s="106"/>
      <c r="C34289" s="106"/>
      <c r="D34289" s="139"/>
      <c r="P34289" s="142"/>
      <c r="Q34289" s="142"/>
      <c r="R34289" s="142"/>
      <c r="S34289" s="139"/>
    </row>
    <row r="34290" spans="2:19" ht="15.75" customHeight="1" x14ac:dyDescent="0.25">
      <c r="B34290" s="106"/>
      <c r="C34290" s="106"/>
      <c r="D34290" s="139"/>
      <c r="P34290" s="142"/>
      <c r="Q34290" s="142"/>
      <c r="R34290" s="142"/>
      <c r="S34290" s="139"/>
    </row>
    <row r="34291" spans="2:19" ht="15.75" customHeight="1" x14ac:dyDescent="0.25">
      <c r="B34291" s="106"/>
      <c r="C34291" s="106"/>
      <c r="D34291" s="139"/>
      <c r="P34291" s="142"/>
      <c r="Q34291" s="142"/>
      <c r="R34291" s="142"/>
      <c r="S34291" s="139"/>
    </row>
    <row r="34292" spans="2:19" ht="15.75" customHeight="1" x14ac:dyDescent="0.25">
      <c r="B34292" s="106"/>
      <c r="C34292" s="106"/>
      <c r="D34292" s="139"/>
      <c r="P34292" s="142"/>
      <c r="Q34292" s="142"/>
      <c r="R34292" s="142"/>
      <c r="S34292" s="139"/>
    </row>
    <row r="34293" spans="2:19" ht="15.75" customHeight="1" x14ac:dyDescent="0.25">
      <c r="B34293" s="106"/>
      <c r="C34293" s="106"/>
      <c r="D34293" s="139"/>
      <c r="P34293" s="142"/>
      <c r="Q34293" s="142"/>
      <c r="R34293" s="142"/>
      <c r="S34293" s="139"/>
    </row>
    <row r="34294" spans="2:19" ht="15.75" customHeight="1" x14ac:dyDescent="0.25">
      <c r="B34294" s="106"/>
      <c r="C34294" s="106"/>
      <c r="D34294" s="139"/>
      <c r="P34294" s="142"/>
      <c r="Q34294" s="142"/>
      <c r="R34294" s="142"/>
      <c r="S34294" s="139"/>
    </row>
    <row r="34295" spans="2:19" ht="15.75" customHeight="1" x14ac:dyDescent="0.25">
      <c r="B34295" s="106"/>
      <c r="C34295" s="106"/>
      <c r="D34295" s="139"/>
      <c r="P34295" s="142"/>
      <c r="Q34295" s="142"/>
      <c r="R34295" s="142"/>
      <c r="S34295" s="139"/>
    </row>
    <row r="34296" spans="2:19" ht="15.75" customHeight="1" x14ac:dyDescent="0.25">
      <c r="B34296" s="106"/>
      <c r="C34296" s="106"/>
      <c r="D34296" s="139"/>
      <c r="P34296" s="142"/>
      <c r="Q34296" s="142"/>
      <c r="R34296" s="142"/>
      <c r="S34296" s="139"/>
    </row>
    <row r="34297" spans="2:19" ht="15.75" customHeight="1" x14ac:dyDescent="0.25">
      <c r="B34297" s="106"/>
      <c r="C34297" s="106"/>
      <c r="D34297" s="139"/>
      <c r="P34297" s="142"/>
      <c r="Q34297" s="142"/>
      <c r="R34297" s="142"/>
      <c r="S34297" s="139"/>
    </row>
    <row r="34298" spans="2:19" ht="15.75" customHeight="1" x14ac:dyDescent="0.25">
      <c r="B34298" s="106"/>
      <c r="C34298" s="106"/>
      <c r="D34298" s="139"/>
      <c r="P34298" s="142"/>
      <c r="Q34298" s="142"/>
      <c r="R34298" s="142"/>
      <c r="S34298" s="139"/>
    </row>
    <row r="34299" spans="2:19" ht="15.75" customHeight="1" x14ac:dyDescent="0.25">
      <c r="B34299" s="106"/>
      <c r="C34299" s="106"/>
      <c r="D34299" s="139"/>
      <c r="P34299" s="142"/>
      <c r="Q34299" s="142"/>
      <c r="R34299" s="142"/>
      <c r="S34299" s="139"/>
    </row>
    <row r="34300" spans="2:19" ht="15.75" customHeight="1" x14ac:dyDescent="0.25">
      <c r="B34300" s="106"/>
      <c r="C34300" s="106"/>
      <c r="D34300" s="139"/>
      <c r="P34300" s="142"/>
      <c r="Q34300" s="142"/>
      <c r="R34300" s="142"/>
      <c r="S34300" s="139"/>
    </row>
    <row r="34301" spans="2:19" ht="15.75" customHeight="1" x14ac:dyDescent="0.25">
      <c r="B34301" s="106"/>
      <c r="C34301" s="106"/>
      <c r="D34301" s="139"/>
      <c r="P34301" s="142"/>
      <c r="Q34301" s="142"/>
      <c r="R34301" s="142"/>
      <c r="S34301" s="139"/>
    </row>
    <row r="34302" spans="2:19" ht="15.75" customHeight="1" x14ac:dyDescent="0.25">
      <c r="B34302" s="106"/>
      <c r="C34302" s="106"/>
      <c r="D34302" s="139"/>
      <c r="P34302" s="142"/>
      <c r="Q34302" s="142"/>
      <c r="R34302" s="142"/>
      <c r="S34302" s="139"/>
    </row>
    <row r="34303" spans="2:19" ht="15.75" customHeight="1" x14ac:dyDescent="0.25">
      <c r="B34303" s="106"/>
      <c r="C34303" s="106"/>
      <c r="D34303" s="139"/>
      <c r="P34303" s="142"/>
      <c r="Q34303" s="142"/>
      <c r="R34303" s="142"/>
      <c r="S34303" s="139"/>
    </row>
    <row r="34304" spans="2:19" ht="15.75" customHeight="1" x14ac:dyDescent="0.25">
      <c r="B34304" s="106"/>
      <c r="C34304" s="106"/>
      <c r="D34304" s="139"/>
      <c r="P34304" s="142"/>
      <c r="Q34304" s="142"/>
      <c r="R34304" s="142"/>
      <c r="S34304" s="139"/>
    </row>
    <row r="34305" spans="2:19" ht="15.75" customHeight="1" x14ac:dyDescent="0.25">
      <c r="B34305" s="106"/>
      <c r="C34305" s="106"/>
      <c r="D34305" s="139"/>
      <c r="P34305" s="142"/>
      <c r="Q34305" s="142"/>
      <c r="R34305" s="142"/>
      <c r="S34305" s="139"/>
    </row>
    <row r="34306" spans="2:19" ht="15.75" customHeight="1" x14ac:dyDescent="0.25">
      <c r="B34306" s="106"/>
      <c r="C34306" s="106"/>
      <c r="D34306" s="139"/>
      <c r="P34306" s="142"/>
      <c r="Q34306" s="142"/>
      <c r="R34306" s="142"/>
      <c r="S34306" s="139"/>
    </row>
    <row r="34307" spans="2:19" ht="15.75" customHeight="1" x14ac:dyDescent="0.25">
      <c r="B34307" s="106"/>
      <c r="C34307" s="106"/>
      <c r="D34307" s="139"/>
      <c r="P34307" s="142"/>
      <c r="Q34307" s="142"/>
      <c r="R34307" s="142"/>
      <c r="S34307" s="139"/>
    </row>
    <row r="34308" spans="2:19" ht="15.75" customHeight="1" x14ac:dyDescent="0.25">
      <c r="B34308" s="106"/>
      <c r="C34308" s="106"/>
      <c r="D34308" s="139"/>
      <c r="P34308" s="142"/>
      <c r="Q34308" s="142"/>
      <c r="R34308" s="142"/>
      <c r="S34308" s="139"/>
    </row>
    <row r="34309" spans="2:19" ht="15.75" customHeight="1" x14ac:dyDescent="0.25">
      <c r="B34309" s="106"/>
      <c r="C34309" s="106"/>
      <c r="D34309" s="139"/>
      <c r="P34309" s="142"/>
      <c r="Q34309" s="142"/>
      <c r="R34309" s="142"/>
      <c r="S34309" s="139"/>
    </row>
    <row r="34310" spans="2:19" ht="15.75" customHeight="1" x14ac:dyDescent="0.25">
      <c r="B34310" s="106"/>
      <c r="C34310" s="106"/>
      <c r="D34310" s="139"/>
      <c r="P34310" s="142"/>
      <c r="Q34310" s="142"/>
      <c r="R34310" s="142"/>
      <c r="S34310" s="139"/>
    </row>
    <row r="34311" spans="2:19" ht="15.75" customHeight="1" x14ac:dyDescent="0.25">
      <c r="B34311" s="106"/>
      <c r="C34311" s="106"/>
      <c r="D34311" s="139"/>
      <c r="P34311" s="142"/>
      <c r="Q34311" s="142"/>
      <c r="R34311" s="142"/>
      <c r="S34311" s="139"/>
    </row>
    <row r="34312" spans="2:19" ht="15.75" customHeight="1" x14ac:dyDescent="0.25">
      <c r="B34312" s="106"/>
      <c r="C34312" s="106"/>
      <c r="D34312" s="139"/>
      <c r="P34312" s="142"/>
      <c r="Q34312" s="142"/>
      <c r="R34312" s="142"/>
      <c r="S34312" s="139"/>
    </row>
    <row r="34313" spans="2:19" ht="15.75" customHeight="1" x14ac:dyDescent="0.25">
      <c r="B34313" s="106"/>
      <c r="C34313" s="106"/>
      <c r="D34313" s="139"/>
      <c r="P34313" s="142"/>
      <c r="Q34313" s="142"/>
      <c r="R34313" s="142"/>
      <c r="S34313" s="139"/>
    </row>
    <row r="34314" spans="2:19" ht="15.75" customHeight="1" x14ac:dyDescent="0.25">
      <c r="B34314" s="106"/>
      <c r="C34314" s="106"/>
      <c r="D34314" s="139"/>
      <c r="P34314" s="142"/>
      <c r="Q34314" s="142"/>
      <c r="R34314" s="142"/>
      <c r="S34314" s="139"/>
    </row>
    <row r="34315" spans="2:19" ht="15.75" customHeight="1" x14ac:dyDescent="0.25">
      <c r="B34315" s="106"/>
      <c r="C34315" s="106"/>
      <c r="D34315" s="139"/>
      <c r="P34315" s="142"/>
      <c r="Q34315" s="142"/>
      <c r="R34315" s="142"/>
      <c r="S34315" s="139"/>
    </row>
    <row r="34316" spans="2:19" ht="15.75" customHeight="1" x14ac:dyDescent="0.25">
      <c r="B34316" s="106"/>
      <c r="C34316" s="106"/>
      <c r="D34316" s="139"/>
      <c r="P34316" s="142"/>
      <c r="Q34316" s="142"/>
      <c r="R34316" s="142"/>
      <c r="S34316" s="139"/>
    </row>
    <row r="34317" spans="2:19" ht="15.75" customHeight="1" x14ac:dyDescent="0.25">
      <c r="B34317" s="106"/>
      <c r="C34317" s="106"/>
      <c r="D34317" s="139"/>
      <c r="P34317" s="142"/>
      <c r="Q34317" s="142"/>
      <c r="R34317" s="142"/>
      <c r="S34317" s="139"/>
    </row>
    <row r="34318" spans="2:19" ht="15.75" customHeight="1" x14ac:dyDescent="0.25">
      <c r="B34318" s="106"/>
      <c r="C34318" s="106"/>
      <c r="D34318" s="139"/>
      <c r="P34318" s="142"/>
      <c r="Q34318" s="142"/>
      <c r="R34318" s="142"/>
      <c r="S34318" s="139"/>
    </row>
    <row r="34319" spans="2:19" ht="15.75" customHeight="1" x14ac:dyDescent="0.25">
      <c r="B34319" s="106"/>
      <c r="C34319" s="106"/>
      <c r="D34319" s="139"/>
      <c r="P34319" s="142"/>
      <c r="Q34319" s="142"/>
      <c r="R34319" s="142"/>
      <c r="S34319" s="139"/>
    </row>
    <row r="34320" spans="2:19" ht="15.75" customHeight="1" x14ac:dyDescent="0.25">
      <c r="B34320" s="106"/>
      <c r="C34320" s="106"/>
      <c r="D34320" s="139"/>
      <c r="P34320" s="142"/>
      <c r="Q34320" s="142"/>
      <c r="R34320" s="142"/>
      <c r="S34320" s="139"/>
    </row>
    <row r="34321" spans="2:19" ht="15.75" customHeight="1" x14ac:dyDescent="0.25">
      <c r="B34321" s="106"/>
      <c r="C34321" s="106"/>
      <c r="D34321" s="139"/>
      <c r="P34321" s="142"/>
      <c r="Q34321" s="142"/>
      <c r="R34321" s="142"/>
      <c r="S34321" s="139"/>
    </row>
    <row r="34322" spans="2:19" ht="15.75" customHeight="1" x14ac:dyDescent="0.25">
      <c r="B34322" s="106"/>
      <c r="C34322" s="106"/>
      <c r="D34322" s="139"/>
      <c r="P34322" s="142"/>
      <c r="Q34322" s="142"/>
      <c r="R34322" s="142"/>
      <c r="S34322" s="139"/>
    </row>
    <row r="34323" spans="2:19" ht="15.75" customHeight="1" x14ac:dyDescent="0.25">
      <c r="B34323" s="106"/>
      <c r="C34323" s="106"/>
      <c r="D34323" s="139"/>
      <c r="P34323" s="142"/>
      <c r="Q34323" s="142"/>
      <c r="R34323" s="142"/>
      <c r="S34323" s="139"/>
    </row>
    <row r="34324" spans="2:19" ht="15.75" customHeight="1" x14ac:dyDescent="0.25">
      <c r="B34324" s="106"/>
      <c r="C34324" s="106"/>
      <c r="D34324" s="139"/>
      <c r="P34324" s="142"/>
      <c r="Q34324" s="142"/>
      <c r="R34324" s="142"/>
      <c r="S34324" s="139"/>
    </row>
    <row r="34325" spans="2:19" ht="15.75" customHeight="1" x14ac:dyDescent="0.25">
      <c r="B34325" s="106"/>
      <c r="C34325" s="106"/>
      <c r="D34325" s="139"/>
      <c r="P34325" s="142"/>
      <c r="Q34325" s="142"/>
      <c r="R34325" s="142"/>
      <c r="S34325" s="139"/>
    </row>
    <row r="34326" spans="2:19" ht="15.75" customHeight="1" x14ac:dyDescent="0.25">
      <c r="B34326" s="106"/>
      <c r="C34326" s="106"/>
      <c r="D34326" s="139"/>
      <c r="P34326" s="142"/>
      <c r="Q34326" s="142"/>
      <c r="R34326" s="142"/>
      <c r="S34326" s="139"/>
    </row>
    <row r="34327" spans="2:19" ht="15.75" customHeight="1" x14ac:dyDescent="0.25">
      <c r="B34327" s="106"/>
      <c r="C34327" s="106"/>
      <c r="D34327" s="139"/>
      <c r="P34327" s="142"/>
      <c r="Q34327" s="142"/>
      <c r="R34327" s="142"/>
      <c r="S34327" s="139"/>
    </row>
    <row r="34328" spans="2:19" ht="15.75" customHeight="1" x14ac:dyDescent="0.25">
      <c r="B34328" s="106"/>
      <c r="C34328" s="106"/>
      <c r="D34328" s="139"/>
      <c r="P34328" s="142"/>
      <c r="Q34328" s="142"/>
      <c r="R34328" s="142"/>
      <c r="S34328" s="139"/>
    </row>
    <row r="34329" spans="2:19" ht="15.75" customHeight="1" x14ac:dyDescent="0.25">
      <c r="B34329" s="106"/>
      <c r="C34329" s="106"/>
      <c r="D34329" s="139"/>
      <c r="P34329" s="142"/>
      <c r="Q34329" s="142"/>
      <c r="R34329" s="142"/>
      <c r="S34329" s="139"/>
    </row>
    <row r="34330" spans="2:19" ht="15.75" customHeight="1" x14ac:dyDescent="0.25">
      <c r="B34330" s="106"/>
      <c r="C34330" s="106"/>
      <c r="D34330" s="139"/>
      <c r="P34330" s="142"/>
      <c r="Q34330" s="142"/>
      <c r="R34330" s="142"/>
      <c r="S34330" s="139"/>
    </row>
    <row r="34331" spans="2:19" ht="15.75" customHeight="1" x14ac:dyDescent="0.25">
      <c r="B34331" s="106"/>
      <c r="C34331" s="106"/>
      <c r="D34331" s="139"/>
      <c r="P34331" s="142"/>
      <c r="Q34331" s="142"/>
      <c r="R34331" s="142"/>
      <c r="S34331" s="139"/>
    </row>
    <row r="34332" spans="2:19" ht="15.75" customHeight="1" x14ac:dyDescent="0.25">
      <c r="B34332" s="106"/>
      <c r="C34332" s="106"/>
      <c r="D34332" s="139"/>
      <c r="P34332" s="142"/>
      <c r="Q34332" s="142"/>
      <c r="R34332" s="142"/>
      <c r="S34332" s="139"/>
    </row>
    <row r="34333" spans="2:19" ht="15.75" customHeight="1" x14ac:dyDescent="0.25">
      <c r="B34333" s="106"/>
      <c r="C34333" s="106"/>
      <c r="D34333" s="139"/>
      <c r="P34333" s="142"/>
      <c r="Q34333" s="142"/>
      <c r="R34333" s="142"/>
      <c r="S34333" s="139"/>
    </row>
    <row r="34334" spans="2:19" ht="15.75" customHeight="1" x14ac:dyDescent="0.25">
      <c r="B34334" s="106"/>
      <c r="C34334" s="106"/>
      <c r="D34334" s="139"/>
      <c r="P34334" s="142"/>
      <c r="Q34334" s="142"/>
      <c r="R34334" s="142"/>
      <c r="S34334" s="139"/>
    </row>
    <row r="34335" spans="2:19" ht="15.75" customHeight="1" x14ac:dyDescent="0.25">
      <c r="B34335" s="106"/>
      <c r="C34335" s="106"/>
      <c r="D34335" s="139"/>
      <c r="P34335" s="142"/>
      <c r="Q34335" s="142"/>
      <c r="R34335" s="142"/>
      <c r="S34335" s="139"/>
    </row>
    <row r="34336" spans="2:19" ht="15.75" customHeight="1" x14ac:dyDescent="0.25">
      <c r="B34336" s="106"/>
      <c r="C34336" s="106"/>
      <c r="D34336" s="139"/>
      <c r="P34336" s="142"/>
      <c r="Q34336" s="142"/>
      <c r="R34336" s="142"/>
      <c r="S34336" s="139"/>
    </row>
    <row r="34337" spans="2:19" ht="15.75" customHeight="1" x14ac:dyDescent="0.25">
      <c r="B34337" s="106"/>
      <c r="C34337" s="106"/>
      <c r="D34337" s="139"/>
      <c r="P34337" s="142"/>
      <c r="Q34337" s="142"/>
      <c r="R34337" s="142"/>
      <c r="S34337" s="139"/>
    </row>
    <row r="34338" spans="2:19" ht="15.75" customHeight="1" x14ac:dyDescent="0.25">
      <c r="B34338" s="106"/>
      <c r="C34338" s="106"/>
      <c r="D34338" s="139"/>
      <c r="P34338" s="142"/>
      <c r="Q34338" s="142"/>
      <c r="R34338" s="142"/>
      <c r="S34338" s="139"/>
    </row>
    <row r="34339" spans="2:19" ht="15.75" customHeight="1" x14ac:dyDescent="0.25">
      <c r="B34339" s="106"/>
      <c r="C34339" s="106"/>
      <c r="D34339" s="139"/>
      <c r="P34339" s="142"/>
      <c r="Q34339" s="142"/>
      <c r="R34339" s="142"/>
      <c r="S34339" s="139"/>
    </row>
    <row r="34340" spans="2:19" ht="15.75" customHeight="1" x14ac:dyDescent="0.25">
      <c r="B34340" s="106"/>
      <c r="C34340" s="106"/>
      <c r="D34340" s="139"/>
      <c r="P34340" s="142"/>
      <c r="Q34340" s="142"/>
      <c r="R34340" s="142"/>
      <c r="S34340" s="139"/>
    </row>
    <row r="34341" spans="2:19" ht="15.75" customHeight="1" x14ac:dyDescent="0.25">
      <c r="B34341" s="106"/>
      <c r="C34341" s="106"/>
      <c r="D34341" s="139"/>
      <c r="P34341" s="142"/>
      <c r="Q34341" s="142"/>
      <c r="R34341" s="142"/>
      <c r="S34341" s="139"/>
    </row>
    <row r="34342" spans="2:19" ht="15.75" customHeight="1" x14ac:dyDescent="0.25">
      <c r="B34342" s="106"/>
      <c r="C34342" s="106"/>
      <c r="D34342" s="139"/>
      <c r="P34342" s="142"/>
      <c r="Q34342" s="142"/>
      <c r="R34342" s="142"/>
      <c r="S34342" s="139"/>
    </row>
    <row r="34343" spans="2:19" ht="15.75" customHeight="1" x14ac:dyDescent="0.25">
      <c r="B34343" s="106"/>
      <c r="C34343" s="106"/>
      <c r="D34343" s="139"/>
      <c r="P34343" s="142"/>
      <c r="Q34343" s="142"/>
      <c r="R34343" s="142"/>
      <c r="S34343" s="139"/>
    </row>
    <row r="34344" spans="2:19" ht="15.75" customHeight="1" x14ac:dyDescent="0.25">
      <c r="B34344" s="106"/>
      <c r="C34344" s="106"/>
      <c r="D34344" s="139"/>
      <c r="P34344" s="142"/>
      <c r="Q34344" s="142"/>
      <c r="R34344" s="142"/>
      <c r="S34344" s="139"/>
    </row>
    <row r="34345" spans="2:19" ht="15.75" customHeight="1" x14ac:dyDescent="0.25">
      <c r="B34345" s="106"/>
      <c r="C34345" s="106"/>
      <c r="D34345" s="139"/>
      <c r="P34345" s="142"/>
      <c r="Q34345" s="142"/>
      <c r="R34345" s="142"/>
      <c r="S34345" s="139"/>
    </row>
    <row r="34346" spans="2:19" ht="15.75" customHeight="1" x14ac:dyDescent="0.25">
      <c r="B34346" s="106"/>
      <c r="C34346" s="106"/>
      <c r="D34346" s="139"/>
      <c r="P34346" s="142"/>
      <c r="Q34346" s="142"/>
      <c r="R34346" s="142"/>
      <c r="S34346" s="139"/>
    </row>
    <row r="34347" spans="2:19" ht="15.75" customHeight="1" x14ac:dyDescent="0.25">
      <c r="B34347" s="106"/>
      <c r="C34347" s="106"/>
      <c r="D34347" s="139"/>
      <c r="P34347" s="142"/>
      <c r="Q34347" s="142"/>
      <c r="R34347" s="142"/>
      <c r="S34347" s="139"/>
    </row>
    <row r="34348" spans="2:19" ht="15.75" customHeight="1" x14ac:dyDescent="0.25">
      <c r="B34348" s="106"/>
      <c r="C34348" s="106"/>
      <c r="D34348" s="139"/>
      <c r="P34348" s="142"/>
      <c r="Q34348" s="142"/>
      <c r="R34348" s="142"/>
      <c r="S34348" s="139"/>
    </row>
    <row r="34349" spans="2:19" ht="15.75" customHeight="1" x14ac:dyDescent="0.25">
      <c r="B34349" s="106"/>
      <c r="C34349" s="106"/>
      <c r="D34349" s="139"/>
      <c r="P34349" s="142"/>
      <c r="Q34349" s="142"/>
      <c r="R34349" s="142"/>
      <c r="S34349" s="139"/>
    </row>
    <row r="34350" spans="2:19" ht="15.75" customHeight="1" x14ac:dyDescent="0.25">
      <c r="B34350" s="106"/>
      <c r="C34350" s="106"/>
      <c r="D34350" s="139"/>
      <c r="P34350" s="142"/>
      <c r="Q34350" s="142"/>
      <c r="R34350" s="142"/>
      <c r="S34350" s="139"/>
    </row>
    <row r="34351" spans="2:19" ht="15.75" customHeight="1" x14ac:dyDescent="0.25">
      <c r="B34351" s="106"/>
      <c r="C34351" s="106"/>
      <c r="D34351" s="139"/>
      <c r="P34351" s="142"/>
      <c r="Q34351" s="142"/>
      <c r="R34351" s="142"/>
      <c r="S34351" s="139"/>
    </row>
    <row r="34352" spans="2:19" ht="15.75" customHeight="1" x14ac:dyDescent="0.25">
      <c r="B34352" s="106"/>
      <c r="C34352" s="106"/>
      <c r="D34352" s="139"/>
      <c r="P34352" s="142"/>
      <c r="Q34352" s="142"/>
      <c r="R34352" s="142"/>
      <c r="S34352" s="139"/>
    </row>
    <row r="34353" spans="2:19" ht="15.75" customHeight="1" x14ac:dyDescent="0.25">
      <c r="B34353" s="106"/>
      <c r="C34353" s="106"/>
      <c r="D34353" s="139"/>
      <c r="P34353" s="142"/>
      <c r="Q34353" s="142"/>
      <c r="R34353" s="142"/>
      <c r="S34353" s="139"/>
    </row>
    <row r="34354" spans="2:19" ht="15.75" customHeight="1" x14ac:dyDescent="0.25">
      <c r="B34354" s="106"/>
      <c r="C34354" s="106"/>
      <c r="D34354" s="139"/>
      <c r="P34354" s="142"/>
      <c r="Q34354" s="142"/>
      <c r="R34354" s="142"/>
      <c r="S34354" s="139"/>
    </row>
    <row r="34355" spans="2:19" ht="15.75" customHeight="1" x14ac:dyDescent="0.25">
      <c r="B34355" s="106"/>
      <c r="C34355" s="106"/>
      <c r="D34355" s="139"/>
      <c r="P34355" s="142"/>
      <c r="Q34355" s="142"/>
      <c r="R34355" s="142"/>
      <c r="S34355" s="139"/>
    </row>
    <row r="34356" spans="2:19" ht="15.75" customHeight="1" x14ac:dyDescent="0.25">
      <c r="B34356" s="106"/>
      <c r="C34356" s="106"/>
      <c r="D34356" s="139"/>
      <c r="P34356" s="142"/>
      <c r="Q34356" s="142"/>
      <c r="R34356" s="142"/>
      <c r="S34356" s="139"/>
    </row>
    <row r="34357" spans="2:19" ht="15.75" customHeight="1" x14ac:dyDescent="0.25">
      <c r="B34357" s="106"/>
      <c r="C34357" s="106"/>
      <c r="D34357" s="139"/>
      <c r="P34357" s="142"/>
      <c r="Q34357" s="142"/>
      <c r="R34357" s="142"/>
      <c r="S34357" s="139"/>
    </row>
    <row r="34358" spans="2:19" ht="15.75" customHeight="1" x14ac:dyDescent="0.25">
      <c r="B34358" s="106"/>
      <c r="C34358" s="106"/>
      <c r="D34358" s="139"/>
      <c r="P34358" s="142"/>
      <c r="Q34358" s="142"/>
      <c r="R34358" s="142"/>
      <c r="S34358" s="139"/>
    </row>
    <row r="34359" spans="2:19" ht="15.75" customHeight="1" x14ac:dyDescent="0.25">
      <c r="B34359" s="106"/>
      <c r="C34359" s="106"/>
      <c r="D34359" s="139"/>
      <c r="P34359" s="142"/>
      <c r="Q34359" s="142"/>
      <c r="R34359" s="142"/>
      <c r="S34359" s="139"/>
    </row>
    <row r="34360" spans="2:19" ht="15.75" customHeight="1" x14ac:dyDescent="0.25">
      <c r="B34360" s="106"/>
      <c r="C34360" s="106"/>
      <c r="D34360" s="139"/>
      <c r="P34360" s="142"/>
      <c r="Q34360" s="142"/>
      <c r="R34360" s="142"/>
      <c r="S34360" s="139"/>
    </row>
    <row r="34361" spans="2:19" ht="15.75" customHeight="1" x14ac:dyDescent="0.25">
      <c r="B34361" s="106"/>
      <c r="C34361" s="106"/>
      <c r="D34361" s="139"/>
      <c r="P34361" s="142"/>
      <c r="Q34361" s="142"/>
      <c r="R34361" s="142"/>
      <c r="S34361" s="139"/>
    </row>
    <row r="34362" spans="2:19" ht="15.75" customHeight="1" x14ac:dyDescent="0.25">
      <c r="B34362" s="106"/>
      <c r="C34362" s="106"/>
      <c r="D34362" s="139"/>
      <c r="P34362" s="142"/>
      <c r="Q34362" s="142"/>
      <c r="R34362" s="142"/>
      <c r="S34362" s="139"/>
    </row>
    <row r="34363" spans="2:19" ht="15.75" customHeight="1" x14ac:dyDescent="0.25">
      <c r="B34363" s="106"/>
      <c r="C34363" s="106"/>
      <c r="D34363" s="139"/>
      <c r="P34363" s="142"/>
      <c r="Q34363" s="142"/>
      <c r="R34363" s="142"/>
      <c r="S34363" s="139"/>
    </row>
    <row r="34364" spans="2:19" ht="15.75" customHeight="1" x14ac:dyDescent="0.25">
      <c r="B34364" s="106"/>
      <c r="C34364" s="106"/>
      <c r="D34364" s="139"/>
      <c r="P34364" s="142"/>
      <c r="Q34364" s="142"/>
      <c r="R34364" s="142"/>
      <c r="S34364" s="139"/>
    </row>
    <row r="34365" spans="2:19" ht="15.75" customHeight="1" x14ac:dyDescent="0.25">
      <c r="B34365" s="106"/>
      <c r="C34365" s="106"/>
      <c r="D34365" s="139"/>
      <c r="P34365" s="142"/>
      <c r="Q34365" s="142"/>
      <c r="R34365" s="142"/>
      <c r="S34365" s="139"/>
    </row>
    <row r="34366" spans="2:19" ht="15.75" customHeight="1" x14ac:dyDescent="0.25">
      <c r="B34366" s="106"/>
      <c r="C34366" s="106"/>
      <c r="D34366" s="139"/>
      <c r="P34366" s="142"/>
      <c r="Q34366" s="142"/>
      <c r="R34366" s="142"/>
      <c r="S34366" s="139"/>
    </row>
    <row r="34367" spans="2:19" ht="15.75" customHeight="1" x14ac:dyDescent="0.25">
      <c r="B34367" s="106"/>
      <c r="C34367" s="106"/>
      <c r="D34367" s="139"/>
      <c r="P34367" s="142"/>
      <c r="Q34367" s="142"/>
      <c r="R34367" s="142"/>
      <c r="S34367" s="139"/>
    </row>
    <row r="34368" spans="2:19" ht="15.75" customHeight="1" x14ac:dyDescent="0.25">
      <c r="B34368" s="106"/>
      <c r="C34368" s="106"/>
      <c r="D34368" s="139"/>
      <c r="P34368" s="142"/>
      <c r="Q34368" s="142"/>
      <c r="R34368" s="142"/>
      <c r="S34368" s="139"/>
    </row>
    <row r="34369" spans="2:19" ht="15.75" customHeight="1" x14ac:dyDescent="0.25">
      <c r="B34369" s="106"/>
      <c r="C34369" s="106"/>
      <c r="D34369" s="139"/>
      <c r="P34369" s="142"/>
      <c r="Q34369" s="142"/>
      <c r="R34369" s="142"/>
      <c r="S34369" s="139"/>
    </row>
    <row r="34370" spans="2:19" ht="15.75" customHeight="1" x14ac:dyDescent="0.25">
      <c r="B34370" s="106"/>
      <c r="C34370" s="106"/>
      <c r="D34370" s="139"/>
      <c r="P34370" s="142"/>
      <c r="Q34370" s="142"/>
      <c r="R34370" s="142"/>
      <c r="S34370" s="139"/>
    </row>
    <row r="34371" spans="2:19" ht="15.75" customHeight="1" x14ac:dyDescent="0.25">
      <c r="B34371" s="106"/>
      <c r="C34371" s="106"/>
      <c r="D34371" s="139"/>
      <c r="P34371" s="142"/>
      <c r="Q34371" s="142"/>
      <c r="R34371" s="142"/>
      <c r="S34371" s="139"/>
    </row>
    <row r="34372" spans="2:19" ht="15.75" customHeight="1" x14ac:dyDescent="0.25">
      <c r="B34372" s="106"/>
      <c r="C34372" s="106"/>
      <c r="D34372" s="139"/>
      <c r="P34372" s="142"/>
      <c r="Q34372" s="142"/>
      <c r="R34372" s="142"/>
      <c r="S34372" s="139"/>
    </row>
    <row r="34373" spans="2:19" ht="15.75" customHeight="1" x14ac:dyDescent="0.25">
      <c r="B34373" s="106"/>
      <c r="C34373" s="106"/>
      <c r="D34373" s="139"/>
      <c r="P34373" s="142"/>
      <c r="Q34373" s="142"/>
      <c r="R34373" s="142"/>
      <c r="S34373" s="139"/>
    </row>
    <row r="34374" spans="2:19" ht="15.75" customHeight="1" x14ac:dyDescent="0.25">
      <c r="B34374" s="106"/>
      <c r="C34374" s="106"/>
      <c r="D34374" s="139"/>
      <c r="P34374" s="142"/>
      <c r="Q34374" s="142"/>
      <c r="R34374" s="142"/>
      <c r="S34374" s="139"/>
    </row>
    <row r="34375" spans="2:19" ht="15.75" customHeight="1" x14ac:dyDescent="0.25">
      <c r="B34375" s="106"/>
      <c r="C34375" s="106"/>
      <c r="D34375" s="139"/>
      <c r="P34375" s="142"/>
      <c r="Q34375" s="142"/>
      <c r="R34375" s="142"/>
      <c r="S34375" s="139"/>
    </row>
    <row r="34376" spans="2:19" ht="15.75" customHeight="1" x14ac:dyDescent="0.25">
      <c r="B34376" s="106"/>
      <c r="C34376" s="106"/>
      <c r="D34376" s="139"/>
      <c r="P34376" s="142"/>
      <c r="Q34376" s="142"/>
      <c r="R34376" s="142"/>
      <c r="S34376" s="139"/>
    </row>
    <row r="34377" spans="2:19" ht="15.75" customHeight="1" x14ac:dyDescent="0.25">
      <c r="B34377" s="106"/>
      <c r="C34377" s="106"/>
      <c r="D34377" s="139"/>
      <c r="P34377" s="142"/>
      <c r="Q34377" s="142"/>
      <c r="R34377" s="142"/>
      <c r="S34377" s="139"/>
    </row>
    <row r="34378" spans="2:19" ht="15.75" customHeight="1" x14ac:dyDescent="0.25">
      <c r="B34378" s="106"/>
      <c r="C34378" s="106"/>
      <c r="D34378" s="139"/>
      <c r="P34378" s="142"/>
      <c r="Q34378" s="142"/>
      <c r="R34378" s="142"/>
      <c r="S34378" s="139"/>
    </row>
    <row r="34379" spans="2:19" ht="15.75" customHeight="1" x14ac:dyDescent="0.25">
      <c r="B34379" s="106"/>
      <c r="C34379" s="106"/>
      <c r="D34379" s="139"/>
      <c r="P34379" s="142"/>
      <c r="Q34379" s="142"/>
      <c r="R34379" s="142"/>
      <c r="S34379" s="139"/>
    </row>
    <row r="34380" spans="2:19" ht="15.75" customHeight="1" x14ac:dyDescent="0.25">
      <c r="B34380" s="106"/>
      <c r="C34380" s="106"/>
      <c r="D34380" s="139"/>
      <c r="P34380" s="142"/>
      <c r="Q34380" s="142"/>
      <c r="R34380" s="142"/>
      <c r="S34380" s="139"/>
    </row>
    <row r="34381" spans="2:19" ht="15.75" customHeight="1" x14ac:dyDescent="0.25">
      <c r="B34381" s="106"/>
      <c r="C34381" s="106"/>
      <c r="D34381" s="139"/>
      <c r="P34381" s="142"/>
      <c r="Q34381" s="142"/>
      <c r="R34381" s="142"/>
      <c r="S34381" s="139"/>
    </row>
    <row r="34382" spans="2:19" ht="15.75" customHeight="1" x14ac:dyDescent="0.25">
      <c r="B34382" s="106"/>
      <c r="C34382" s="106"/>
      <c r="D34382" s="139"/>
      <c r="P34382" s="142"/>
      <c r="Q34382" s="142"/>
      <c r="R34382" s="142"/>
      <c r="S34382" s="139"/>
    </row>
    <row r="34383" spans="2:19" ht="15.75" customHeight="1" x14ac:dyDescent="0.25">
      <c r="B34383" s="106"/>
      <c r="C34383" s="106"/>
      <c r="D34383" s="139"/>
      <c r="P34383" s="142"/>
      <c r="Q34383" s="142"/>
      <c r="R34383" s="142"/>
      <c r="S34383" s="139"/>
    </row>
    <row r="34384" spans="2:19" ht="15.75" customHeight="1" x14ac:dyDescent="0.25">
      <c r="B34384" s="106"/>
      <c r="C34384" s="106"/>
      <c r="D34384" s="139"/>
      <c r="P34384" s="142"/>
      <c r="Q34384" s="142"/>
      <c r="R34384" s="142"/>
      <c r="S34384" s="139"/>
    </row>
    <row r="34385" spans="2:19" ht="15.75" customHeight="1" x14ac:dyDescent="0.25">
      <c r="B34385" s="106"/>
      <c r="C34385" s="106"/>
      <c r="D34385" s="139"/>
      <c r="P34385" s="142"/>
      <c r="Q34385" s="142"/>
      <c r="R34385" s="142"/>
      <c r="S34385" s="139"/>
    </row>
    <row r="34386" spans="2:19" ht="15.75" customHeight="1" x14ac:dyDescent="0.25">
      <c r="B34386" s="106"/>
      <c r="C34386" s="106"/>
      <c r="D34386" s="139"/>
      <c r="P34386" s="142"/>
      <c r="Q34386" s="142"/>
      <c r="R34386" s="142"/>
      <c r="S34386" s="139"/>
    </row>
    <row r="34387" spans="2:19" ht="15.75" customHeight="1" x14ac:dyDescent="0.25">
      <c r="B34387" s="106"/>
      <c r="C34387" s="106"/>
      <c r="D34387" s="139"/>
      <c r="P34387" s="142"/>
      <c r="Q34387" s="142"/>
      <c r="R34387" s="142"/>
      <c r="S34387" s="139"/>
    </row>
    <row r="34388" spans="2:19" ht="15.75" customHeight="1" x14ac:dyDescent="0.25">
      <c r="B34388" s="106"/>
      <c r="C34388" s="106"/>
      <c r="D34388" s="139"/>
      <c r="P34388" s="142"/>
      <c r="Q34388" s="142"/>
      <c r="R34388" s="142"/>
      <c r="S34388" s="139"/>
    </row>
    <row r="34389" spans="2:19" ht="15.75" customHeight="1" x14ac:dyDescent="0.25">
      <c r="B34389" s="106"/>
      <c r="C34389" s="106"/>
      <c r="D34389" s="139"/>
      <c r="P34389" s="142"/>
      <c r="Q34389" s="142"/>
      <c r="R34389" s="142"/>
      <c r="S34389" s="139"/>
    </row>
    <row r="34390" spans="2:19" ht="15.75" customHeight="1" x14ac:dyDescent="0.25">
      <c r="B34390" s="106"/>
      <c r="C34390" s="106"/>
      <c r="D34390" s="139"/>
      <c r="P34390" s="142"/>
      <c r="Q34390" s="142"/>
      <c r="R34390" s="142"/>
      <c r="S34390" s="139"/>
    </row>
    <row r="34391" spans="2:19" ht="15.75" customHeight="1" x14ac:dyDescent="0.25">
      <c r="B34391" s="106"/>
      <c r="C34391" s="106"/>
      <c r="D34391" s="139"/>
      <c r="P34391" s="142"/>
      <c r="Q34391" s="142"/>
      <c r="R34391" s="142"/>
      <c r="S34391" s="139"/>
    </row>
    <row r="34392" spans="2:19" ht="15.75" customHeight="1" x14ac:dyDescent="0.25">
      <c r="B34392" s="106"/>
      <c r="C34392" s="106"/>
      <c r="D34392" s="139"/>
      <c r="P34392" s="142"/>
      <c r="Q34392" s="142"/>
      <c r="R34392" s="142"/>
      <c r="S34392" s="139"/>
    </row>
    <row r="34393" spans="2:19" ht="15.75" customHeight="1" x14ac:dyDescent="0.25">
      <c r="B34393" s="106"/>
      <c r="C34393" s="106"/>
      <c r="D34393" s="139"/>
      <c r="P34393" s="142"/>
      <c r="Q34393" s="142"/>
      <c r="R34393" s="142"/>
      <c r="S34393" s="139"/>
    </row>
    <row r="34394" spans="2:19" ht="15.75" customHeight="1" x14ac:dyDescent="0.25">
      <c r="B34394" s="106"/>
      <c r="C34394" s="106"/>
      <c r="D34394" s="139"/>
      <c r="P34394" s="142"/>
      <c r="Q34394" s="142"/>
      <c r="R34394" s="142"/>
      <c r="S34394" s="139"/>
    </row>
    <row r="34395" spans="2:19" ht="15.75" customHeight="1" x14ac:dyDescent="0.25">
      <c r="B34395" s="106"/>
      <c r="C34395" s="106"/>
      <c r="D34395" s="139"/>
      <c r="P34395" s="142"/>
      <c r="Q34395" s="142"/>
      <c r="R34395" s="142"/>
      <c r="S34395" s="139"/>
    </row>
    <row r="34396" spans="2:19" ht="15.75" customHeight="1" x14ac:dyDescent="0.25">
      <c r="B34396" s="106"/>
      <c r="C34396" s="106"/>
      <c r="D34396" s="139"/>
      <c r="P34396" s="142"/>
      <c r="Q34396" s="142"/>
      <c r="R34396" s="142"/>
      <c r="S34396" s="139"/>
    </row>
    <row r="34397" spans="2:19" ht="15.75" customHeight="1" x14ac:dyDescent="0.25">
      <c r="B34397" s="106"/>
      <c r="C34397" s="106"/>
      <c r="D34397" s="139"/>
      <c r="P34397" s="142"/>
      <c r="Q34397" s="142"/>
      <c r="R34397" s="142"/>
      <c r="S34397" s="139"/>
    </row>
    <row r="34398" spans="2:19" ht="15.75" customHeight="1" x14ac:dyDescent="0.25">
      <c r="B34398" s="106"/>
      <c r="C34398" s="106"/>
      <c r="D34398" s="139"/>
      <c r="P34398" s="142"/>
      <c r="Q34398" s="142"/>
      <c r="R34398" s="142"/>
      <c r="S34398" s="139"/>
    </row>
    <row r="34399" spans="2:19" ht="15.75" customHeight="1" x14ac:dyDescent="0.25">
      <c r="B34399" s="106"/>
      <c r="C34399" s="106"/>
      <c r="D34399" s="139"/>
      <c r="P34399" s="142"/>
      <c r="Q34399" s="142"/>
      <c r="R34399" s="142"/>
      <c r="S34399" s="139"/>
    </row>
    <row r="34400" spans="2:19" ht="15.75" customHeight="1" x14ac:dyDescent="0.25">
      <c r="B34400" s="106"/>
      <c r="C34400" s="106"/>
      <c r="D34400" s="139"/>
      <c r="P34400" s="142"/>
      <c r="Q34400" s="142"/>
      <c r="R34400" s="142"/>
      <c r="S34400" s="139"/>
    </row>
    <row r="34401" spans="2:19" ht="15.75" customHeight="1" x14ac:dyDescent="0.25">
      <c r="B34401" s="106"/>
      <c r="C34401" s="106"/>
      <c r="D34401" s="139"/>
      <c r="P34401" s="142"/>
      <c r="Q34401" s="142"/>
      <c r="R34401" s="142"/>
      <c r="S34401" s="139"/>
    </row>
    <row r="34402" spans="2:19" ht="15.75" customHeight="1" x14ac:dyDescent="0.25">
      <c r="B34402" s="106"/>
      <c r="C34402" s="106"/>
      <c r="D34402" s="139"/>
      <c r="P34402" s="142"/>
      <c r="Q34402" s="142"/>
      <c r="R34402" s="142"/>
      <c r="S34402" s="139"/>
    </row>
    <row r="34403" spans="2:19" ht="15.75" customHeight="1" x14ac:dyDescent="0.25">
      <c r="B34403" s="106"/>
      <c r="C34403" s="106"/>
      <c r="D34403" s="139"/>
      <c r="P34403" s="142"/>
      <c r="Q34403" s="142"/>
      <c r="R34403" s="142"/>
      <c r="S34403" s="139"/>
    </row>
    <row r="34404" spans="2:19" ht="15.75" customHeight="1" x14ac:dyDescent="0.25">
      <c r="B34404" s="106"/>
      <c r="C34404" s="106"/>
      <c r="D34404" s="139"/>
      <c r="P34404" s="142"/>
      <c r="Q34404" s="142"/>
      <c r="R34404" s="142"/>
      <c r="S34404" s="139"/>
    </row>
    <row r="34405" spans="2:19" ht="15.75" customHeight="1" x14ac:dyDescent="0.25">
      <c r="B34405" s="106"/>
      <c r="C34405" s="106"/>
      <c r="D34405" s="139"/>
      <c r="P34405" s="142"/>
      <c r="Q34405" s="142"/>
      <c r="R34405" s="142"/>
      <c r="S34405" s="139"/>
    </row>
    <row r="34406" spans="2:19" ht="15.75" customHeight="1" x14ac:dyDescent="0.25">
      <c r="B34406" s="106"/>
      <c r="C34406" s="106"/>
      <c r="D34406" s="139"/>
      <c r="P34406" s="142"/>
      <c r="Q34406" s="142"/>
      <c r="R34406" s="142"/>
      <c r="S34406" s="139"/>
    </row>
    <row r="34407" spans="2:19" ht="15.75" customHeight="1" x14ac:dyDescent="0.25">
      <c r="B34407" s="106"/>
      <c r="C34407" s="106"/>
      <c r="D34407" s="139"/>
      <c r="P34407" s="142"/>
      <c r="Q34407" s="142"/>
      <c r="R34407" s="142"/>
      <c r="S34407" s="139"/>
    </row>
    <row r="34408" spans="2:19" ht="15.75" customHeight="1" x14ac:dyDescent="0.25">
      <c r="B34408" s="106"/>
      <c r="C34408" s="106"/>
      <c r="D34408" s="139"/>
      <c r="P34408" s="142"/>
      <c r="Q34408" s="142"/>
      <c r="R34408" s="142"/>
      <c r="S34408" s="139"/>
    </row>
    <row r="34409" spans="2:19" ht="15.75" customHeight="1" x14ac:dyDescent="0.25">
      <c r="B34409" s="106"/>
      <c r="C34409" s="106"/>
      <c r="D34409" s="139"/>
      <c r="P34409" s="142"/>
      <c r="Q34409" s="142"/>
      <c r="R34409" s="142"/>
      <c r="S34409" s="139"/>
    </row>
    <row r="34410" spans="2:19" ht="15.75" customHeight="1" x14ac:dyDescent="0.25">
      <c r="B34410" s="106"/>
      <c r="C34410" s="106"/>
      <c r="D34410" s="139"/>
      <c r="P34410" s="142"/>
      <c r="Q34410" s="142"/>
      <c r="R34410" s="142"/>
      <c r="S34410" s="139"/>
    </row>
    <row r="34411" spans="2:19" ht="15.75" customHeight="1" x14ac:dyDescent="0.25">
      <c r="B34411" s="106"/>
      <c r="C34411" s="106"/>
      <c r="D34411" s="139"/>
      <c r="P34411" s="142"/>
      <c r="Q34411" s="142"/>
      <c r="R34411" s="142"/>
      <c r="S34411" s="139"/>
    </row>
    <row r="34412" spans="2:19" ht="15.75" customHeight="1" x14ac:dyDescent="0.25">
      <c r="B34412" s="106"/>
      <c r="C34412" s="106"/>
      <c r="D34412" s="139"/>
      <c r="P34412" s="142"/>
      <c r="Q34412" s="142"/>
      <c r="R34412" s="142"/>
      <c r="S34412" s="139"/>
    </row>
    <row r="34413" spans="2:19" ht="15.75" customHeight="1" x14ac:dyDescent="0.25">
      <c r="B34413" s="106"/>
      <c r="C34413" s="106"/>
      <c r="D34413" s="139"/>
      <c r="P34413" s="142"/>
      <c r="Q34413" s="142"/>
      <c r="R34413" s="142"/>
      <c r="S34413" s="139"/>
    </row>
    <row r="34414" spans="2:19" ht="15.75" customHeight="1" x14ac:dyDescent="0.25">
      <c r="B34414" s="106"/>
      <c r="C34414" s="106"/>
      <c r="D34414" s="139"/>
      <c r="P34414" s="142"/>
      <c r="Q34414" s="142"/>
      <c r="R34414" s="142"/>
      <c r="S34414" s="139"/>
    </row>
    <row r="34415" spans="2:19" ht="15.75" customHeight="1" x14ac:dyDescent="0.25">
      <c r="B34415" s="106"/>
      <c r="C34415" s="106"/>
      <c r="D34415" s="139"/>
      <c r="P34415" s="142"/>
      <c r="Q34415" s="142"/>
      <c r="R34415" s="142"/>
      <c r="S34415" s="139"/>
    </row>
    <row r="34416" spans="2:19" ht="15.75" customHeight="1" x14ac:dyDescent="0.25">
      <c r="B34416" s="106"/>
      <c r="C34416" s="106"/>
      <c r="D34416" s="139"/>
      <c r="P34416" s="142"/>
      <c r="Q34416" s="142"/>
      <c r="R34416" s="142"/>
      <c r="S34416" s="139"/>
    </row>
    <row r="34417" spans="2:19" ht="15.75" customHeight="1" x14ac:dyDescent="0.25">
      <c r="B34417" s="106"/>
      <c r="C34417" s="106"/>
      <c r="D34417" s="139"/>
      <c r="P34417" s="142"/>
      <c r="Q34417" s="142"/>
      <c r="R34417" s="142"/>
      <c r="S34417" s="139"/>
    </row>
    <row r="34418" spans="2:19" ht="15.75" customHeight="1" x14ac:dyDescent="0.25">
      <c r="B34418" s="106"/>
      <c r="C34418" s="106"/>
      <c r="D34418" s="139"/>
      <c r="P34418" s="142"/>
      <c r="Q34418" s="142"/>
      <c r="R34418" s="142"/>
      <c r="S34418" s="139"/>
    </row>
    <row r="34419" spans="2:19" ht="15.75" customHeight="1" x14ac:dyDescent="0.25">
      <c r="B34419" s="106"/>
      <c r="C34419" s="106"/>
      <c r="D34419" s="139"/>
      <c r="P34419" s="142"/>
      <c r="Q34419" s="142"/>
      <c r="R34419" s="142"/>
      <c r="S34419" s="139"/>
    </row>
    <row r="34420" spans="2:19" ht="15.75" customHeight="1" x14ac:dyDescent="0.25">
      <c r="B34420" s="106"/>
      <c r="C34420" s="106"/>
      <c r="D34420" s="139"/>
      <c r="P34420" s="142"/>
      <c r="Q34420" s="142"/>
      <c r="R34420" s="142"/>
      <c r="S34420" s="139"/>
    </row>
    <row r="34421" spans="2:19" ht="15.75" customHeight="1" x14ac:dyDescent="0.25">
      <c r="B34421" s="106"/>
      <c r="C34421" s="106"/>
      <c r="D34421" s="139"/>
      <c r="P34421" s="142"/>
      <c r="Q34421" s="142"/>
      <c r="R34421" s="142"/>
      <c r="S34421" s="139"/>
    </row>
    <row r="34422" spans="2:19" ht="15.75" customHeight="1" x14ac:dyDescent="0.25">
      <c r="B34422" s="106"/>
      <c r="C34422" s="106"/>
      <c r="D34422" s="139"/>
      <c r="P34422" s="142"/>
      <c r="Q34422" s="142"/>
      <c r="R34422" s="142"/>
      <c r="S34422" s="139"/>
    </row>
    <row r="34423" spans="2:19" ht="15.75" customHeight="1" x14ac:dyDescent="0.25">
      <c r="B34423" s="106"/>
      <c r="C34423" s="106"/>
      <c r="D34423" s="139"/>
      <c r="P34423" s="142"/>
      <c r="Q34423" s="142"/>
      <c r="R34423" s="142"/>
      <c r="S34423" s="139"/>
    </row>
    <row r="34424" spans="2:19" ht="15.75" customHeight="1" x14ac:dyDescent="0.25">
      <c r="B34424" s="106"/>
      <c r="C34424" s="106"/>
      <c r="D34424" s="139"/>
      <c r="P34424" s="142"/>
      <c r="Q34424" s="142"/>
      <c r="R34424" s="142"/>
      <c r="S34424" s="139"/>
    </row>
    <row r="34425" spans="2:19" ht="15.75" customHeight="1" x14ac:dyDescent="0.25">
      <c r="B34425" s="106"/>
      <c r="C34425" s="106"/>
      <c r="D34425" s="139"/>
      <c r="P34425" s="142"/>
      <c r="Q34425" s="142"/>
      <c r="R34425" s="142"/>
      <c r="S34425" s="139"/>
    </row>
    <row r="34426" spans="2:19" ht="15.75" customHeight="1" x14ac:dyDescent="0.25">
      <c r="B34426" s="106"/>
      <c r="C34426" s="106"/>
      <c r="D34426" s="139"/>
      <c r="P34426" s="142"/>
      <c r="Q34426" s="142"/>
      <c r="R34426" s="142"/>
      <c r="S34426" s="139"/>
    </row>
    <row r="34427" spans="2:19" ht="15.75" customHeight="1" x14ac:dyDescent="0.25">
      <c r="B34427" s="106"/>
      <c r="C34427" s="106"/>
      <c r="D34427" s="139"/>
      <c r="P34427" s="142"/>
      <c r="Q34427" s="142"/>
      <c r="R34427" s="142"/>
      <c r="S34427" s="139"/>
    </row>
    <row r="34428" spans="2:19" ht="15.75" customHeight="1" x14ac:dyDescent="0.25">
      <c r="B34428" s="106"/>
      <c r="C34428" s="106"/>
      <c r="D34428" s="139"/>
      <c r="P34428" s="142"/>
      <c r="Q34428" s="142"/>
      <c r="R34428" s="142"/>
      <c r="S34428" s="139"/>
    </row>
    <row r="34429" spans="2:19" ht="15.75" customHeight="1" x14ac:dyDescent="0.25">
      <c r="B34429" s="106"/>
      <c r="C34429" s="106"/>
      <c r="D34429" s="139"/>
      <c r="P34429" s="142"/>
      <c r="Q34429" s="142"/>
      <c r="R34429" s="142"/>
      <c r="S34429" s="139"/>
    </row>
    <row r="34430" spans="2:19" ht="15.75" customHeight="1" x14ac:dyDescent="0.25">
      <c r="B34430" s="106"/>
      <c r="C34430" s="106"/>
      <c r="D34430" s="139"/>
      <c r="P34430" s="142"/>
      <c r="Q34430" s="142"/>
      <c r="R34430" s="142"/>
      <c r="S34430" s="139"/>
    </row>
    <row r="34431" spans="2:19" ht="15.75" customHeight="1" x14ac:dyDescent="0.25">
      <c r="B34431" s="106"/>
      <c r="C34431" s="106"/>
      <c r="D34431" s="139"/>
      <c r="P34431" s="142"/>
      <c r="Q34431" s="142"/>
      <c r="R34431" s="142"/>
      <c r="S34431" s="139"/>
    </row>
    <row r="34432" spans="2:19" ht="15.75" customHeight="1" x14ac:dyDescent="0.25">
      <c r="B34432" s="106"/>
      <c r="C34432" s="106"/>
      <c r="D34432" s="139"/>
      <c r="P34432" s="142"/>
      <c r="Q34432" s="142"/>
      <c r="R34432" s="142"/>
      <c r="S34432" s="139"/>
    </row>
    <row r="34433" spans="2:19" ht="15.75" customHeight="1" x14ac:dyDescent="0.25">
      <c r="B34433" s="106"/>
      <c r="C34433" s="106"/>
      <c r="D34433" s="139"/>
      <c r="P34433" s="142"/>
      <c r="Q34433" s="142"/>
      <c r="R34433" s="142"/>
      <c r="S34433" s="139"/>
    </row>
    <row r="34434" spans="2:19" ht="15.75" customHeight="1" x14ac:dyDescent="0.25">
      <c r="B34434" s="106"/>
      <c r="C34434" s="106"/>
      <c r="D34434" s="139"/>
      <c r="P34434" s="142"/>
      <c r="Q34434" s="142"/>
      <c r="R34434" s="142"/>
      <c r="S34434" s="139"/>
    </row>
    <row r="34435" spans="2:19" ht="15.75" customHeight="1" x14ac:dyDescent="0.25">
      <c r="B34435" s="106"/>
      <c r="C34435" s="106"/>
      <c r="D34435" s="139"/>
      <c r="P34435" s="142"/>
      <c r="Q34435" s="142"/>
      <c r="R34435" s="142"/>
      <c r="S34435" s="139"/>
    </row>
    <row r="34436" spans="2:19" ht="15.75" customHeight="1" x14ac:dyDescent="0.25">
      <c r="B34436" s="106"/>
      <c r="C34436" s="106"/>
      <c r="D34436" s="139"/>
      <c r="P34436" s="142"/>
      <c r="Q34436" s="142"/>
      <c r="R34436" s="142"/>
      <c r="S34436" s="139"/>
    </row>
    <row r="34437" spans="2:19" ht="15.75" customHeight="1" x14ac:dyDescent="0.25">
      <c r="B34437" s="106"/>
      <c r="C34437" s="106"/>
      <c r="D34437" s="139"/>
      <c r="P34437" s="142"/>
      <c r="Q34437" s="142"/>
      <c r="R34437" s="142"/>
      <c r="S34437" s="139"/>
    </row>
    <row r="34438" spans="2:19" ht="15.75" customHeight="1" x14ac:dyDescent="0.25">
      <c r="B34438" s="106"/>
      <c r="C34438" s="106"/>
      <c r="D34438" s="139"/>
      <c r="P34438" s="142"/>
      <c r="Q34438" s="142"/>
      <c r="R34438" s="142"/>
      <c r="S34438" s="139"/>
    </row>
    <row r="34439" spans="2:19" ht="15.75" customHeight="1" x14ac:dyDescent="0.25">
      <c r="B34439" s="106"/>
      <c r="C34439" s="106"/>
      <c r="D34439" s="139"/>
      <c r="P34439" s="142"/>
      <c r="Q34439" s="142"/>
      <c r="R34439" s="142"/>
      <c r="S34439" s="139"/>
    </row>
    <row r="34440" spans="2:19" ht="15.75" customHeight="1" x14ac:dyDescent="0.25">
      <c r="B34440" s="106"/>
      <c r="C34440" s="106"/>
      <c r="D34440" s="139"/>
      <c r="P34440" s="142"/>
      <c r="Q34440" s="142"/>
      <c r="R34440" s="142"/>
      <c r="S34440" s="139"/>
    </row>
    <row r="34441" spans="2:19" ht="15.75" customHeight="1" x14ac:dyDescent="0.25">
      <c r="B34441" s="106"/>
      <c r="C34441" s="106"/>
      <c r="D34441" s="139"/>
      <c r="P34441" s="142"/>
      <c r="Q34441" s="142"/>
      <c r="R34441" s="142"/>
      <c r="S34441" s="139"/>
    </row>
    <row r="34442" spans="2:19" ht="15.75" customHeight="1" x14ac:dyDescent="0.25">
      <c r="B34442" s="106"/>
      <c r="C34442" s="106"/>
      <c r="D34442" s="139"/>
      <c r="P34442" s="142"/>
      <c r="Q34442" s="142"/>
      <c r="R34442" s="142"/>
      <c r="S34442" s="139"/>
    </row>
    <row r="34443" spans="2:19" ht="15.75" customHeight="1" x14ac:dyDescent="0.25">
      <c r="B34443" s="106"/>
      <c r="C34443" s="106"/>
      <c r="D34443" s="139"/>
      <c r="P34443" s="142"/>
      <c r="Q34443" s="142"/>
      <c r="R34443" s="142"/>
      <c r="S34443" s="139"/>
    </row>
    <row r="34444" spans="2:19" ht="15.75" customHeight="1" x14ac:dyDescent="0.25">
      <c r="B34444" s="106"/>
      <c r="C34444" s="106"/>
      <c r="D34444" s="139"/>
      <c r="P34444" s="142"/>
      <c r="Q34444" s="142"/>
      <c r="R34444" s="142"/>
      <c r="S34444" s="139"/>
    </row>
    <row r="34445" spans="2:19" ht="15.75" customHeight="1" x14ac:dyDescent="0.25">
      <c r="B34445" s="106"/>
      <c r="C34445" s="106"/>
      <c r="D34445" s="139"/>
      <c r="P34445" s="142"/>
      <c r="Q34445" s="142"/>
      <c r="R34445" s="142"/>
      <c r="S34445" s="139"/>
    </row>
    <row r="34446" spans="2:19" ht="15.75" customHeight="1" x14ac:dyDescent="0.25">
      <c r="B34446" s="106"/>
      <c r="C34446" s="106"/>
      <c r="D34446" s="139"/>
      <c r="P34446" s="142"/>
      <c r="Q34446" s="142"/>
      <c r="R34446" s="142"/>
      <c r="S34446" s="139"/>
    </row>
    <row r="34447" spans="2:19" ht="15.75" customHeight="1" x14ac:dyDescent="0.25">
      <c r="B34447" s="106"/>
      <c r="C34447" s="106"/>
      <c r="D34447" s="139"/>
      <c r="P34447" s="142"/>
      <c r="Q34447" s="142"/>
      <c r="R34447" s="142"/>
      <c r="S34447" s="139"/>
    </row>
    <row r="34448" spans="2:19" ht="15.75" customHeight="1" x14ac:dyDescent="0.25">
      <c r="B34448" s="106"/>
      <c r="C34448" s="106"/>
      <c r="D34448" s="139"/>
      <c r="P34448" s="142"/>
      <c r="Q34448" s="142"/>
      <c r="R34448" s="142"/>
      <c r="S34448" s="139"/>
    </row>
    <row r="34449" spans="2:19" ht="15.75" customHeight="1" x14ac:dyDescent="0.25">
      <c r="B34449" s="106"/>
      <c r="C34449" s="106"/>
      <c r="D34449" s="139"/>
      <c r="P34449" s="142"/>
      <c r="Q34449" s="142"/>
      <c r="R34449" s="142"/>
      <c r="S34449" s="139"/>
    </row>
    <row r="34450" spans="2:19" ht="15.75" customHeight="1" x14ac:dyDescent="0.25">
      <c r="B34450" s="106"/>
      <c r="C34450" s="106"/>
      <c r="D34450" s="139"/>
      <c r="P34450" s="142"/>
      <c r="Q34450" s="142"/>
      <c r="R34450" s="142"/>
      <c r="S34450" s="139"/>
    </row>
    <row r="34451" spans="2:19" ht="15.75" customHeight="1" x14ac:dyDescent="0.25">
      <c r="B34451" s="106"/>
      <c r="C34451" s="106"/>
      <c r="D34451" s="139"/>
      <c r="P34451" s="142"/>
      <c r="Q34451" s="142"/>
      <c r="R34451" s="142"/>
      <c r="S34451" s="139"/>
    </row>
    <row r="34452" spans="2:19" ht="15.75" customHeight="1" x14ac:dyDescent="0.25">
      <c r="B34452" s="106"/>
      <c r="C34452" s="106"/>
      <c r="D34452" s="139"/>
      <c r="P34452" s="142"/>
      <c r="Q34452" s="142"/>
      <c r="R34452" s="142"/>
      <c r="S34452" s="139"/>
    </row>
    <row r="34453" spans="2:19" ht="15.75" customHeight="1" x14ac:dyDescent="0.25">
      <c r="B34453" s="106"/>
      <c r="C34453" s="106"/>
      <c r="D34453" s="139"/>
      <c r="P34453" s="142"/>
      <c r="Q34453" s="142"/>
      <c r="R34453" s="142"/>
      <c r="S34453" s="139"/>
    </row>
    <row r="34454" spans="2:19" ht="15.75" customHeight="1" x14ac:dyDescent="0.25">
      <c r="B34454" s="106"/>
      <c r="C34454" s="106"/>
      <c r="D34454" s="139"/>
      <c r="P34454" s="142"/>
      <c r="Q34454" s="142"/>
      <c r="R34454" s="142"/>
      <c r="S34454" s="139"/>
    </row>
    <row r="34455" spans="2:19" ht="15.75" customHeight="1" x14ac:dyDescent="0.25">
      <c r="B34455" s="106"/>
      <c r="C34455" s="106"/>
      <c r="D34455" s="139"/>
      <c r="P34455" s="142"/>
      <c r="Q34455" s="142"/>
      <c r="R34455" s="142"/>
      <c r="S34455" s="139"/>
    </row>
    <row r="34456" spans="2:19" ht="15.75" customHeight="1" x14ac:dyDescent="0.25">
      <c r="B34456" s="106"/>
      <c r="C34456" s="106"/>
      <c r="D34456" s="139"/>
      <c r="P34456" s="142"/>
      <c r="Q34456" s="142"/>
      <c r="R34456" s="142"/>
      <c r="S34456" s="139"/>
    </row>
    <row r="34457" spans="2:19" ht="15.75" customHeight="1" x14ac:dyDescent="0.25">
      <c r="B34457" s="106"/>
      <c r="C34457" s="106"/>
      <c r="D34457" s="139"/>
      <c r="P34457" s="142"/>
      <c r="Q34457" s="142"/>
      <c r="R34457" s="142"/>
      <c r="S34457" s="139"/>
    </row>
    <row r="34458" spans="2:19" ht="15.75" customHeight="1" x14ac:dyDescent="0.25">
      <c r="B34458" s="106"/>
      <c r="C34458" s="106"/>
      <c r="D34458" s="139"/>
      <c r="P34458" s="142"/>
      <c r="Q34458" s="142"/>
      <c r="R34458" s="142"/>
      <c r="S34458" s="139"/>
    </row>
    <row r="34459" spans="2:19" ht="15.75" customHeight="1" x14ac:dyDescent="0.25">
      <c r="B34459" s="106"/>
      <c r="C34459" s="106"/>
      <c r="D34459" s="139"/>
      <c r="P34459" s="142"/>
      <c r="Q34459" s="142"/>
      <c r="R34459" s="142"/>
      <c r="S34459" s="139"/>
    </row>
    <row r="34460" spans="2:19" ht="15.75" customHeight="1" x14ac:dyDescent="0.25">
      <c r="B34460" s="106"/>
      <c r="C34460" s="106"/>
      <c r="D34460" s="139"/>
      <c r="P34460" s="142"/>
      <c r="Q34460" s="142"/>
      <c r="R34460" s="142"/>
      <c r="S34460" s="139"/>
    </row>
    <row r="34461" spans="2:19" ht="15.75" customHeight="1" x14ac:dyDescent="0.25">
      <c r="B34461" s="106"/>
      <c r="C34461" s="106"/>
      <c r="D34461" s="139"/>
      <c r="P34461" s="142"/>
      <c r="Q34461" s="142"/>
      <c r="R34461" s="142"/>
      <c r="S34461" s="139"/>
    </row>
    <row r="34462" spans="2:19" ht="15.75" customHeight="1" x14ac:dyDescent="0.25">
      <c r="B34462" s="106"/>
      <c r="C34462" s="106"/>
      <c r="D34462" s="139"/>
      <c r="P34462" s="142"/>
      <c r="Q34462" s="142"/>
      <c r="R34462" s="142"/>
      <c r="S34462" s="139"/>
    </row>
    <row r="34463" spans="2:19" ht="15.75" customHeight="1" x14ac:dyDescent="0.25">
      <c r="B34463" s="106"/>
      <c r="C34463" s="106"/>
      <c r="D34463" s="139"/>
      <c r="P34463" s="142"/>
      <c r="Q34463" s="142"/>
      <c r="R34463" s="142"/>
      <c r="S34463" s="139"/>
    </row>
    <row r="34464" spans="2:19" ht="15.75" customHeight="1" x14ac:dyDescent="0.25">
      <c r="B34464" s="106"/>
      <c r="C34464" s="106"/>
      <c r="D34464" s="139"/>
      <c r="P34464" s="142"/>
      <c r="Q34464" s="142"/>
      <c r="R34464" s="142"/>
      <c r="S34464" s="139"/>
    </row>
    <row r="34465" spans="2:19" ht="15.75" customHeight="1" x14ac:dyDescent="0.25">
      <c r="B34465" s="106"/>
      <c r="C34465" s="106"/>
      <c r="D34465" s="139"/>
      <c r="P34465" s="142"/>
      <c r="Q34465" s="142"/>
      <c r="R34465" s="142"/>
      <c r="S34465" s="139"/>
    </row>
    <row r="34466" spans="2:19" ht="15.75" customHeight="1" x14ac:dyDescent="0.25">
      <c r="B34466" s="106"/>
      <c r="C34466" s="106"/>
      <c r="D34466" s="139"/>
      <c r="P34466" s="142"/>
      <c r="Q34466" s="142"/>
      <c r="R34466" s="142"/>
      <c r="S34466" s="139"/>
    </row>
    <row r="34467" spans="2:19" ht="15.75" customHeight="1" x14ac:dyDescent="0.25">
      <c r="B34467" s="106"/>
      <c r="C34467" s="106"/>
      <c r="D34467" s="139"/>
      <c r="P34467" s="142"/>
      <c r="Q34467" s="142"/>
      <c r="R34467" s="142"/>
      <c r="S34467" s="139"/>
    </row>
    <row r="34468" spans="2:19" ht="15.75" customHeight="1" x14ac:dyDescent="0.25">
      <c r="B34468" s="106"/>
      <c r="C34468" s="106"/>
      <c r="D34468" s="139"/>
      <c r="P34468" s="142"/>
      <c r="Q34468" s="142"/>
      <c r="R34468" s="142"/>
      <c r="S34468" s="139"/>
    </row>
    <row r="34469" spans="2:19" ht="15.75" customHeight="1" x14ac:dyDescent="0.25">
      <c r="B34469" s="106"/>
      <c r="C34469" s="106"/>
      <c r="D34469" s="139"/>
      <c r="P34469" s="142"/>
      <c r="Q34469" s="142"/>
      <c r="R34469" s="142"/>
      <c r="S34469" s="139"/>
    </row>
    <row r="34470" spans="2:19" ht="15.75" customHeight="1" x14ac:dyDescent="0.25">
      <c r="B34470" s="106"/>
      <c r="C34470" s="106"/>
      <c r="D34470" s="139"/>
      <c r="P34470" s="142"/>
      <c r="Q34470" s="142"/>
      <c r="R34470" s="142"/>
      <c r="S34470" s="139"/>
    </row>
    <row r="34471" spans="2:19" ht="15.75" customHeight="1" x14ac:dyDescent="0.25">
      <c r="B34471" s="106"/>
      <c r="C34471" s="106"/>
      <c r="D34471" s="139"/>
      <c r="P34471" s="142"/>
      <c r="Q34471" s="142"/>
      <c r="R34471" s="142"/>
      <c r="S34471" s="139"/>
    </row>
    <row r="34472" spans="2:19" ht="15.75" customHeight="1" x14ac:dyDescent="0.25">
      <c r="B34472" s="106"/>
      <c r="C34472" s="106"/>
      <c r="D34472" s="139"/>
      <c r="P34472" s="142"/>
      <c r="Q34472" s="142"/>
      <c r="R34472" s="142"/>
      <c r="S34472" s="139"/>
    </row>
    <row r="34473" spans="2:19" ht="15.75" customHeight="1" x14ac:dyDescent="0.25">
      <c r="B34473" s="106"/>
      <c r="C34473" s="106"/>
      <c r="D34473" s="139"/>
      <c r="P34473" s="142"/>
      <c r="Q34473" s="142"/>
      <c r="R34473" s="142"/>
      <c r="S34473" s="139"/>
    </row>
    <row r="34474" spans="2:19" ht="15.75" customHeight="1" x14ac:dyDescent="0.25">
      <c r="B34474" s="106"/>
      <c r="C34474" s="106"/>
      <c r="D34474" s="139"/>
      <c r="P34474" s="142"/>
      <c r="Q34474" s="142"/>
      <c r="R34474" s="142"/>
      <c r="S34474" s="139"/>
    </row>
    <row r="34475" spans="2:19" ht="15.75" customHeight="1" x14ac:dyDescent="0.25">
      <c r="B34475" s="106"/>
      <c r="C34475" s="106"/>
      <c r="D34475" s="139"/>
      <c r="P34475" s="142"/>
      <c r="Q34475" s="142"/>
      <c r="R34475" s="142"/>
      <c r="S34475" s="139"/>
    </row>
    <row r="34476" spans="2:19" ht="15.75" customHeight="1" x14ac:dyDescent="0.25">
      <c r="B34476" s="106"/>
      <c r="C34476" s="106"/>
      <c r="D34476" s="139"/>
      <c r="P34476" s="142"/>
      <c r="Q34476" s="142"/>
      <c r="R34476" s="142"/>
      <c r="S34476" s="139"/>
    </row>
    <row r="34477" spans="2:19" ht="15.75" customHeight="1" x14ac:dyDescent="0.25">
      <c r="B34477" s="106"/>
      <c r="C34477" s="106"/>
      <c r="D34477" s="139"/>
      <c r="P34477" s="142"/>
      <c r="Q34477" s="142"/>
      <c r="R34477" s="142"/>
      <c r="S34477" s="139"/>
    </row>
    <row r="34478" spans="2:19" ht="15.75" customHeight="1" x14ac:dyDescent="0.25">
      <c r="B34478" s="106"/>
      <c r="C34478" s="106"/>
      <c r="D34478" s="139"/>
      <c r="P34478" s="142"/>
      <c r="Q34478" s="142"/>
      <c r="R34478" s="142"/>
      <c r="S34478" s="139"/>
    </row>
    <row r="34479" spans="2:19" ht="15.75" customHeight="1" x14ac:dyDescent="0.25">
      <c r="B34479" s="106"/>
      <c r="C34479" s="106"/>
      <c r="D34479" s="139"/>
      <c r="P34479" s="142"/>
      <c r="Q34479" s="142"/>
      <c r="R34479" s="142"/>
      <c r="S34479" s="139"/>
    </row>
    <row r="34480" spans="2:19" ht="15.75" customHeight="1" x14ac:dyDescent="0.25">
      <c r="B34480" s="106"/>
      <c r="C34480" s="106"/>
      <c r="D34480" s="139"/>
      <c r="P34480" s="142"/>
      <c r="Q34480" s="142"/>
      <c r="R34480" s="142"/>
      <c r="S34480" s="139"/>
    </row>
    <row r="34481" spans="2:19" ht="15.75" customHeight="1" x14ac:dyDescent="0.25">
      <c r="B34481" s="106"/>
      <c r="C34481" s="106"/>
      <c r="D34481" s="139"/>
      <c r="P34481" s="142"/>
      <c r="Q34481" s="142"/>
      <c r="R34481" s="142"/>
      <c r="S34481" s="139"/>
    </row>
    <row r="34482" spans="2:19" ht="15.75" customHeight="1" x14ac:dyDescent="0.25">
      <c r="B34482" s="106"/>
      <c r="C34482" s="106"/>
      <c r="D34482" s="139"/>
      <c r="P34482" s="142"/>
      <c r="Q34482" s="142"/>
      <c r="R34482" s="142"/>
      <c r="S34482" s="139"/>
    </row>
    <row r="34483" spans="2:19" ht="15.75" customHeight="1" x14ac:dyDescent="0.25">
      <c r="B34483" s="106"/>
      <c r="C34483" s="106"/>
      <c r="D34483" s="139"/>
      <c r="P34483" s="142"/>
      <c r="Q34483" s="142"/>
      <c r="R34483" s="142"/>
      <c r="S34483" s="139"/>
    </row>
    <row r="34484" spans="2:19" ht="15.75" customHeight="1" x14ac:dyDescent="0.25">
      <c r="B34484" s="106"/>
      <c r="C34484" s="106"/>
      <c r="D34484" s="139"/>
      <c r="P34484" s="142"/>
      <c r="Q34484" s="142"/>
      <c r="R34484" s="142"/>
      <c r="S34484" s="139"/>
    </row>
    <row r="34485" spans="2:19" ht="15.75" customHeight="1" x14ac:dyDescent="0.25">
      <c r="B34485" s="106"/>
      <c r="C34485" s="106"/>
      <c r="D34485" s="139"/>
      <c r="P34485" s="142"/>
      <c r="Q34485" s="142"/>
      <c r="R34485" s="142"/>
      <c r="S34485" s="139"/>
    </row>
    <row r="34486" spans="2:19" ht="15.75" customHeight="1" x14ac:dyDescent="0.25">
      <c r="B34486" s="106"/>
      <c r="C34486" s="106"/>
      <c r="D34486" s="139"/>
      <c r="P34486" s="142"/>
      <c r="Q34486" s="142"/>
      <c r="R34486" s="142"/>
      <c r="S34486" s="139"/>
    </row>
    <row r="34487" spans="2:19" ht="15.75" customHeight="1" x14ac:dyDescent="0.25">
      <c r="B34487" s="106"/>
      <c r="C34487" s="106"/>
      <c r="D34487" s="139"/>
      <c r="P34487" s="142"/>
      <c r="Q34487" s="142"/>
      <c r="R34487" s="142"/>
      <c r="S34487" s="139"/>
    </row>
    <row r="34488" spans="2:19" ht="15.75" customHeight="1" x14ac:dyDescent="0.25">
      <c r="B34488" s="106"/>
      <c r="C34488" s="106"/>
      <c r="D34488" s="139"/>
      <c r="P34488" s="142"/>
      <c r="Q34488" s="142"/>
      <c r="R34488" s="142"/>
      <c r="S34488" s="139"/>
    </row>
    <row r="34489" spans="2:19" ht="15.75" customHeight="1" x14ac:dyDescent="0.25">
      <c r="B34489" s="106"/>
      <c r="C34489" s="106"/>
      <c r="D34489" s="139"/>
      <c r="P34489" s="142"/>
      <c r="Q34489" s="142"/>
      <c r="R34489" s="142"/>
      <c r="S34489" s="139"/>
    </row>
    <row r="34490" spans="2:19" ht="15.75" customHeight="1" x14ac:dyDescent="0.25">
      <c r="B34490" s="106"/>
      <c r="C34490" s="106"/>
      <c r="D34490" s="139"/>
      <c r="P34490" s="142"/>
      <c r="Q34490" s="142"/>
      <c r="R34490" s="142"/>
      <c r="S34490" s="139"/>
    </row>
    <row r="34491" spans="2:19" ht="15.75" customHeight="1" x14ac:dyDescent="0.25">
      <c r="B34491" s="106"/>
      <c r="C34491" s="106"/>
      <c r="D34491" s="139"/>
      <c r="P34491" s="142"/>
      <c r="Q34491" s="142"/>
      <c r="R34491" s="142"/>
      <c r="S34491" s="139"/>
    </row>
    <row r="34492" spans="2:19" ht="15.75" customHeight="1" x14ac:dyDescent="0.25">
      <c r="B34492" s="106"/>
      <c r="C34492" s="106"/>
      <c r="D34492" s="139"/>
      <c r="P34492" s="142"/>
      <c r="Q34492" s="142"/>
      <c r="R34492" s="142"/>
      <c r="S34492" s="139"/>
    </row>
    <row r="34493" spans="2:19" ht="15.75" customHeight="1" x14ac:dyDescent="0.25">
      <c r="B34493" s="106"/>
      <c r="C34493" s="106"/>
      <c r="D34493" s="139"/>
      <c r="P34493" s="142"/>
      <c r="Q34493" s="142"/>
      <c r="R34493" s="142"/>
      <c r="S34493" s="139"/>
    </row>
    <row r="34494" spans="2:19" ht="15.75" customHeight="1" x14ac:dyDescent="0.25">
      <c r="B34494" s="106"/>
      <c r="C34494" s="106"/>
      <c r="D34494" s="139"/>
      <c r="P34494" s="142"/>
      <c r="Q34494" s="142"/>
      <c r="R34494" s="142"/>
      <c r="S34494" s="139"/>
    </row>
    <row r="34495" spans="2:19" ht="15.75" customHeight="1" x14ac:dyDescent="0.25">
      <c r="B34495" s="106"/>
      <c r="C34495" s="106"/>
      <c r="D34495" s="139"/>
      <c r="P34495" s="142"/>
      <c r="Q34495" s="142"/>
      <c r="R34495" s="142"/>
      <c r="S34495" s="139"/>
    </row>
    <row r="34496" spans="2:19" ht="15.75" customHeight="1" x14ac:dyDescent="0.25">
      <c r="B34496" s="106"/>
      <c r="C34496" s="106"/>
      <c r="D34496" s="139"/>
      <c r="P34496" s="142"/>
      <c r="Q34496" s="142"/>
      <c r="R34496" s="142"/>
      <c r="S34496" s="139"/>
    </row>
    <row r="34497" spans="2:19" ht="15.75" customHeight="1" x14ac:dyDescent="0.25">
      <c r="B34497" s="106"/>
      <c r="C34497" s="106"/>
      <c r="D34497" s="139"/>
      <c r="P34497" s="142"/>
      <c r="Q34497" s="142"/>
      <c r="R34497" s="142"/>
      <c r="S34497" s="139"/>
    </row>
    <row r="34498" spans="2:19" ht="15.75" customHeight="1" x14ac:dyDescent="0.25">
      <c r="B34498" s="106"/>
      <c r="C34498" s="106"/>
      <c r="D34498" s="139"/>
      <c r="P34498" s="142"/>
      <c r="Q34498" s="142"/>
      <c r="R34498" s="142"/>
      <c r="S34498" s="139"/>
    </row>
    <row r="34499" spans="2:19" ht="15.75" customHeight="1" x14ac:dyDescent="0.25">
      <c r="B34499" s="106"/>
      <c r="C34499" s="106"/>
      <c r="D34499" s="139"/>
      <c r="P34499" s="142"/>
      <c r="Q34499" s="142"/>
      <c r="R34499" s="142"/>
      <c r="S34499" s="139"/>
    </row>
    <row r="34500" spans="2:19" ht="15.75" customHeight="1" x14ac:dyDescent="0.25">
      <c r="B34500" s="106"/>
      <c r="C34500" s="106"/>
      <c r="D34500" s="139"/>
      <c r="P34500" s="142"/>
      <c r="Q34500" s="142"/>
      <c r="R34500" s="142"/>
      <c r="S34500" s="139"/>
    </row>
    <row r="34501" spans="2:19" ht="15.75" customHeight="1" x14ac:dyDescent="0.25">
      <c r="B34501" s="106"/>
      <c r="C34501" s="106"/>
      <c r="D34501" s="139"/>
      <c r="P34501" s="142"/>
      <c r="Q34501" s="142"/>
      <c r="R34501" s="142"/>
      <c r="S34501" s="139"/>
    </row>
    <row r="34502" spans="2:19" ht="15.75" customHeight="1" x14ac:dyDescent="0.25">
      <c r="B34502" s="106"/>
      <c r="C34502" s="106"/>
      <c r="D34502" s="139"/>
      <c r="P34502" s="142"/>
      <c r="Q34502" s="142"/>
      <c r="R34502" s="142"/>
      <c r="S34502" s="139"/>
    </row>
    <row r="34503" spans="2:19" ht="15.75" customHeight="1" x14ac:dyDescent="0.25">
      <c r="B34503" s="106"/>
      <c r="C34503" s="106"/>
      <c r="D34503" s="139"/>
      <c r="P34503" s="142"/>
      <c r="Q34503" s="142"/>
      <c r="R34503" s="142"/>
      <c r="S34503" s="139"/>
    </row>
    <row r="34504" spans="2:19" ht="15.75" customHeight="1" x14ac:dyDescent="0.25">
      <c r="B34504" s="106"/>
      <c r="C34504" s="106"/>
      <c r="D34504" s="139"/>
      <c r="P34504" s="142"/>
      <c r="Q34504" s="142"/>
      <c r="R34504" s="142"/>
      <c r="S34504" s="139"/>
    </row>
    <row r="34505" spans="2:19" ht="15.75" customHeight="1" x14ac:dyDescent="0.25">
      <c r="B34505" s="106"/>
      <c r="C34505" s="106"/>
      <c r="D34505" s="139"/>
      <c r="P34505" s="142"/>
      <c r="Q34505" s="142"/>
      <c r="R34505" s="142"/>
      <c r="S34505" s="139"/>
    </row>
    <row r="34506" spans="2:19" ht="15.75" customHeight="1" x14ac:dyDescent="0.25">
      <c r="B34506" s="106"/>
      <c r="C34506" s="106"/>
      <c r="D34506" s="139"/>
      <c r="P34506" s="142"/>
      <c r="Q34506" s="142"/>
      <c r="R34506" s="142"/>
      <c r="S34506" s="139"/>
    </row>
    <row r="34507" spans="2:19" ht="15.75" customHeight="1" x14ac:dyDescent="0.25">
      <c r="B34507" s="106"/>
      <c r="C34507" s="106"/>
      <c r="D34507" s="139"/>
      <c r="P34507" s="142"/>
      <c r="Q34507" s="142"/>
      <c r="R34507" s="142"/>
      <c r="S34507" s="139"/>
    </row>
    <row r="34508" spans="2:19" ht="15.75" customHeight="1" x14ac:dyDescent="0.25">
      <c r="B34508" s="106"/>
      <c r="C34508" s="106"/>
      <c r="D34508" s="139"/>
      <c r="P34508" s="142"/>
      <c r="Q34508" s="142"/>
      <c r="R34508" s="142"/>
      <c r="S34508" s="139"/>
    </row>
    <row r="34509" spans="2:19" ht="15.75" customHeight="1" x14ac:dyDescent="0.25">
      <c r="B34509" s="106"/>
      <c r="C34509" s="106"/>
      <c r="D34509" s="139"/>
      <c r="P34509" s="142"/>
      <c r="Q34509" s="142"/>
      <c r="R34509" s="142"/>
      <c r="S34509" s="139"/>
    </row>
    <row r="34510" spans="2:19" ht="15.75" customHeight="1" x14ac:dyDescent="0.25">
      <c r="B34510" s="106"/>
      <c r="C34510" s="106"/>
      <c r="D34510" s="139"/>
      <c r="P34510" s="142"/>
      <c r="Q34510" s="142"/>
      <c r="R34510" s="142"/>
      <c r="S34510" s="139"/>
    </row>
    <row r="34511" spans="2:19" ht="15.75" customHeight="1" x14ac:dyDescent="0.25">
      <c r="B34511" s="106"/>
      <c r="C34511" s="106"/>
      <c r="D34511" s="139"/>
      <c r="P34511" s="142"/>
      <c r="Q34511" s="142"/>
      <c r="R34511" s="142"/>
      <c r="S34511" s="139"/>
    </row>
    <row r="34512" spans="2:19" ht="15.75" customHeight="1" x14ac:dyDescent="0.25">
      <c r="B34512" s="106"/>
      <c r="C34512" s="106"/>
      <c r="D34512" s="139"/>
      <c r="P34512" s="142"/>
      <c r="Q34512" s="142"/>
      <c r="R34512" s="142"/>
      <c r="S34512" s="139"/>
    </row>
    <row r="34513" spans="2:19" ht="15.75" customHeight="1" x14ac:dyDescent="0.25">
      <c r="B34513" s="106"/>
      <c r="C34513" s="106"/>
      <c r="D34513" s="139"/>
      <c r="P34513" s="142"/>
      <c r="Q34513" s="142"/>
      <c r="R34513" s="142"/>
      <c r="S34513" s="139"/>
    </row>
    <row r="34514" spans="2:19" ht="15.75" customHeight="1" x14ac:dyDescent="0.25">
      <c r="B34514" s="106"/>
      <c r="C34514" s="106"/>
      <c r="D34514" s="139"/>
      <c r="P34514" s="142"/>
      <c r="Q34514" s="142"/>
      <c r="R34514" s="142"/>
      <c r="S34514" s="139"/>
    </row>
    <row r="34515" spans="2:19" ht="15.75" customHeight="1" x14ac:dyDescent="0.25">
      <c r="B34515" s="106"/>
      <c r="C34515" s="106"/>
      <c r="D34515" s="139"/>
      <c r="P34515" s="142"/>
      <c r="Q34515" s="142"/>
      <c r="R34515" s="142"/>
      <c r="S34515" s="139"/>
    </row>
    <row r="34516" spans="2:19" ht="15.75" customHeight="1" x14ac:dyDescent="0.25">
      <c r="B34516" s="106"/>
      <c r="C34516" s="106"/>
      <c r="D34516" s="139"/>
      <c r="P34516" s="142"/>
      <c r="Q34516" s="142"/>
      <c r="R34516" s="142"/>
      <c r="S34516" s="139"/>
    </row>
    <row r="34517" spans="2:19" ht="15.75" customHeight="1" x14ac:dyDescent="0.25">
      <c r="B34517" s="106"/>
      <c r="C34517" s="106"/>
      <c r="D34517" s="139"/>
      <c r="P34517" s="142"/>
      <c r="Q34517" s="142"/>
      <c r="R34517" s="142"/>
      <c r="S34517" s="139"/>
    </row>
    <row r="34518" spans="2:19" ht="15.75" customHeight="1" x14ac:dyDescent="0.25">
      <c r="B34518" s="106"/>
      <c r="C34518" s="106"/>
      <c r="D34518" s="139"/>
      <c r="P34518" s="142"/>
      <c r="Q34518" s="142"/>
      <c r="R34518" s="142"/>
      <c r="S34518" s="139"/>
    </row>
    <row r="34519" spans="2:19" ht="15.75" customHeight="1" x14ac:dyDescent="0.25">
      <c r="B34519" s="106"/>
      <c r="C34519" s="106"/>
      <c r="D34519" s="139"/>
      <c r="P34519" s="142"/>
      <c r="Q34519" s="142"/>
      <c r="R34519" s="142"/>
      <c r="S34519" s="139"/>
    </row>
    <row r="34520" spans="2:19" ht="15.75" customHeight="1" x14ac:dyDescent="0.25">
      <c r="B34520" s="106"/>
      <c r="C34520" s="106"/>
      <c r="D34520" s="139"/>
      <c r="P34520" s="142"/>
      <c r="Q34520" s="142"/>
      <c r="R34520" s="142"/>
      <c r="S34520" s="139"/>
    </row>
    <row r="34521" spans="2:19" ht="15.75" customHeight="1" x14ac:dyDescent="0.25">
      <c r="B34521" s="106"/>
      <c r="C34521" s="106"/>
      <c r="D34521" s="139"/>
      <c r="P34521" s="142"/>
      <c r="Q34521" s="142"/>
      <c r="R34521" s="142"/>
      <c r="S34521" s="139"/>
    </row>
    <row r="34522" spans="2:19" ht="15.75" customHeight="1" x14ac:dyDescent="0.25">
      <c r="B34522" s="106"/>
      <c r="C34522" s="106"/>
      <c r="D34522" s="139"/>
      <c r="P34522" s="142"/>
      <c r="Q34522" s="142"/>
      <c r="R34522" s="142"/>
      <c r="S34522" s="139"/>
    </row>
    <row r="34523" spans="2:19" ht="15.75" customHeight="1" x14ac:dyDescent="0.25">
      <c r="B34523" s="106"/>
      <c r="C34523" s="106"/>
      <c r="D34523" s="139"/>
      <c r="P34523" s="142"/>
      <c r="Q34523" s="142"/>
      <c r="R34523" s="142"/>
      <c r="S34523" s="139"/>
    </row>
    <row r="34524" spans="2:19" ht="15.75" customHeight="1" x14ac:dyDescent="0.25">
      <c r="B34524" s="106"/>
      <c r="C34524" s="106"/>
      <c r="D34524" s="139"/>
      <c r="P34524" s="142"/>
      <c r="Q34524" s="142"/>
      <c r="R34524" s="142"/>
      <c r="S34524" s="139"/>
    </row>
    <row r="34525" spans="2:19" ht="15.75" customHeight="1" x14ac:dyDescent="0.25">
      <c r="B34525" s="106"/>
      <c r="C34525" s="106"/>
      <c r="D34525" s="139"/>
      <c r="P34525" s="142"/>
      <c r="Q34525" s="142"/>
      <c r="R34525" s="142"/>
      <c r="S34525" s="139"/>
    </row>
    <row r="34526" spans="2:19" ht="15.75" customHeight="1" x14ac:dyDescent="0.25">
      <c r="B34526" s="106"/>
      <c r="C34526" s="106"/>
      <c r="D34526" s="139"/>
      <c r="P34526" s="142"/>
      <c r="Q34526" s="142"/>
      <c r="R34526" s="142"/>
      <c r="S34526" s="139"/>
    </row>
    <row r="34527" spans="2:19" ht="15.75" customHeight="1" x14ac:dyDescent="0.25">
      <c r="B34527" s="106"/>
      <c r="C34527" s="106"/>
      <c r="D34527" s="139"/>
      <c r="P34527" s="142"/>
      <c r="Q34527" s="142"/>
      <c r="R34527" s="142"/>
      <c r="S34527" s="139"/>
    </row>
    <row r="34528" spans="2:19" ht="15.75" customHeight="1" x14ac:dyDescent="0.25">
      <c r="B34528" s="106"/>
      <c r="C34528" s="106"/>
      <c r="D34528" s="139"/>
      <c r="P34528" s="142"/>
      <c r="Q34528" s="142"/>
      <c r="R34528" s="142"/>
      <c r="S34528" s="139"/>
    </row>
    <row r="34529" spans="2:19" ht="15.75" customHeight="1" x14ac:dyDescent="0.25">
      <c r="B34529" s="106"/>
      <c r="C34529" s="106"/>
      <c r="D34529" s="139"/>
      <c r="P34529" s="142"/>
      <c r="Q34529" s="142"/>
      <c r="R34529" s="142"/>
      <c r="S34529" s="139"/>
    </row>
    <row r="34530" spans="2:19" ht="15.75" customHeight="1" x14ac:dyDescent="0.25">
      <c r="B34530" s="106"/>
      <c r="C34530" s="106"/>
      <c r="D34530" s="139"/>
      <c r="P34530" s="142"/>
      <c r="Q34530" s="142"/>
      <c r="R34530" s="142"/>
      <c r="S34530" s="139"/>
    </row>
    <row r="34531" spans="2:19" ht="15.75" customHeight="1" x14ac:dyDescent="0.25">
      <c r="B34531" s="106"/>
      <c r="C34531" s="106"/>
      <c r="D34531" s="139"/>
      <c r="P34531" s="142"/>
      <c r="Q34531" s="142"/>
      <c r="R34531" s="142"/>
      <c r="S34531" s="139"/>
    </row>
    <row r="34532" spans="2:19" ht="15.75" customHeight="1" x14ac:dyDescent="0.25">
      <c r="B34532" s="106"/>
      <c r="C34532" s="106"/>
      <c r="D34532" s="139"/>
      <c r="P34532" s="142"/>
      <c r="Q34532" s="142"/>
      <c r="R34532" s="142"/>
      <c r="S34532" s="139"/>
    </row>
    <row r="34533" spans="2:19" ht="15.75" customHeight="1" x14ac:dyDescent="0.25">
      <c r="B34533" s="106"/>
      <c r="C34533" s="106"/>
      <c r="D34533" s="139"/>
      <c r="P34533" s="142"/>
      <c r="Q34533" s="142"/>
      <c r="R34533" s="142"/>
      <c r="S34533" s="139"/>
    </row>
    <row r="34534" spans="2:19" ht="15.75" customHeight="1" x14ac:dyDescent="0.25">
      <c r="B34534" s="106"/>
      <c r="C34534" s="106"/>
      <c r="D34534" s="139"/>
      <c r="P34534" s="142"/>
      <c r="Q34534" s="142"/>
      <c r="R34534" s="142"/>
      <c r="S34534" s="139"/>
    </row>
    <row r="34535" spans="2:19" ht="15.75" customHeight="1" x14ac:dyDescent="0.25">
      <c r="B34535" s="106"/>
      <c r="C34535" s="106"/>
      <c r="D34535" s="139"/>
      <c r="P34535" s="142"/>
      <c r="Q34535" s="142"/>
      <c r="R34535" s="142"/>
      <c r="S34535" s="139"/>
    </row>
    <row r="34536" spans="2:19" ht="15.75" customHeight="1" x14ac:dyDescent="0.25">
      <c r="B34536" s="106"/>
      <c r="C34536" s="106"/>
      <c r="D34536" s="139"/>
      <c r="P34536" s="142"/>
      <c r="Q34536" s="142"/>
      <c r="R34536" s="142"/>
      <c r="S34536" s="139"/>
    </row>
    <row r="34537" spans="2:19" ht="15.75" customHeight="1" x14ac:dyDescent="0.25">
      <c r="B34537" s="106"/>
      <c r="C34537" s="106"/>
      <c r="D34537" s="139"/>
      <c r="P34537" s="142"/>
      <c r="Q34537" s="142"/>
      <c r="R34537" s="142"/>
      <c r="S34537" s="139"/>
    </row>
    <row r="34538" spans="2:19" ht="15.75" customHeight="1" x14ac:dyDescent="0.25">
      <c r="B34538" s="106"/>
      <c r="C34538" s="106"/>
      <c r="D34538" s="139"/>
      <c r="P34538" s="142"/>
      <c r="Q34538" s="142"/>
      <c r="R34538" s="142"/>
      <c r="S34538" s="139"/>
    </row>
    <row r="34539" spans="2:19" ht="15.75" customHeight="1" x14ac:dyDescent="0.25">
      <c r="B34539" s="106"/>
      <c r="C34539" s="106"/>
      <c r="D34539" s="139"/>
      <c r="P34539" s="142"/>
      <c r="Q34539" s="142"/>
      <c r="R34539" s="142"/>
      <c r="S34539" s="139"/>
    </row>
    <row r="34540" spans="2:19" ht="15.75" customHeight="1" x14ac:dyDescent="0.25">
      <c r="B34540" s="106"/>
      <c r="C34540" s="106"/>
      <c r="D34540" s="139"/>
      <c r="P34540" s="142"/>
      <c r="Q34540" s="142"/>
      <c r="R34540" s="142"/>
      <c r="S34540" s="139"/>
    </row>
    <row r="34541" spans="2:19" ht="15.75" customHeight="1" x14ac:dyDescent="0.25">
      <c r="B34541" s="106"/>
      <c r="C34541" s="106"/>
      <c r="D34541" s="139"/>
      <c r="P34541" s="142"/>
      <c r="Q34541" s="142"/>
      <c r="R34541" s="142"/>
      <c r="S34541" s="139"/>
    </row>
    <row r="34542" spans="2:19" ht="15.75" customHeight="1" x14ac:dyDescent="0.25">
      <c r="B34542" s="106"/>
      <c r="C34542" s="106"/>
      <c r="D34542" s="139"/>
      <c r="P34542" s="142"/>
      <c r="Q34542" s="142"/>
      <c r="R34542" s="142"/>
      <c r="S34542" s="139"/>
    </row>
    <row r="34543" spans="2:19" ht="15.75" customHeight="1" x14ac:dyDescent="0.25">
      <c r="B34543" s="106"/>
      <c r="C34543" s="106"/>
      <c r="D34543" s="139"/>
      <c r="P34543" s="142"/>
      <c r="Q34543" s="142"/>
      <c r="R34543" s="142"/>
      <c r="S34543" s="139"/>
    </row>
    <row r="34544" spans="2:19" ht="15.75" customHeight="1" x14ac:dyDescent="0.25">
      <c r="B34544" s="106"/>
      <c r="C34544" s="106"/>
      <c r="D34544" s="139"/>
      <c r="P34544" s="142"/>
      <c r="Q34544" s="142"/>
      <c r="R34544" s="142"/>
      <c r="S34544" s="139"/>
    </row>
    <row r="34545" spans="2:19" ht="15.75" customHeight="1" x14ac:dyDescent="0.25">
      <c r="B34545" s="106"/>
      <c r="C34545" s="106"/>
      <c r="D34545" s="139"/>
      <c r="P34545" s="142"/>
      <c r="Q34545" s="142"/>
      <c r="R34545" s="142"/>
      <c r="S34545" s="139"/>
    </row>
    <row r="34546" spans="2:19" ht="15.75" customHeight="1" x14ac:dyDescent="0.25">
      <c r="B34546" s="106"/>
      <c r="C34546" s="106"/>
      <c r="D34546" s="139"/>
      <c r="P34546" s="142"/>
      <c r="Q34546" s="142"/>
      <c r="R34546" s="142"/>
      <c r="S34546" s="139"/>
    </row>
    <row r="34547" spans="2:19" ht="15.75" customHeight="1" x14ac:dyDescent="0.25">
      <c r="B34547" s="106"/>
      <c r="C34547" s="106"/>
      <c r="D34547" s="139"/>
      <c r="P34547" s="142"/>
      <c r="Q34547" s="142"/>
      <c r="R34547" s="142"/>
      <c r="S34547" s="139"/>
    </row>
    <row r="34548" spans="2:19" ht="15.75" customHeight="1" x14ac:dyDescent="0.25">
      <c r="B34548" s="106"/>
      <c r="C34548" s="106"/>
      <c r="D34548" s="139"/>
      <c r="P34548" s="142"/>
      <c r="Q34548" s="142"/>
      <c r="R34548" s="142"/>
      <c r="S34548" s="139"/>
    </row>
    <row r="34549" spans="2:19" ht="15.75" customHeight="1" x14ac:dyDescent="0.25">
      <c r="B34549" s="106"/>
      <c r="C34549" s="106"/>
      <c r="D34549" s="139"/>
      <c r="P34549" s="142"/>
      <c r="Q34549" s="142"/>
      <c r="R34549" s="142"/>
      <c r="S34549" s="139"/>
    </row>
    <row r="34550" spans="2:19" ht="15.75" customHeight="1" x14ac:dyDescent="0.25">
      <c r="B34550" s="106"/>
      <c r="C34550" s="106"/>
      <c r="D34550" s="139"/>
      <c r="P34550" s="142"/>
      <c r="Q34550" s="142"/>
      <c r="R34550" s="142"/>
      <c r="S34550" s="139"/>
    </row>
    <row r="34551" spans="2:19" ht="15.75" customHeight="1" x14ac:dyDescent="0.25">
      <c r="B34551" s="106"/>
      <c r="C34551" s="106"/>
      <c r="D34551" s="139"/>
      <c r="P34551" s="142"/>
      <c r="Q34551" s="142"/>
      <c r="R34551" s="142"/>
      <c r="S34551" s="139"/>
    </row>
    <row r="34552" spans="2:19" ht="15.75" customHeight="1" x14ac:dyDescent="0.25">
      <c r="B34552" s="106"/>
      <c r="C34552" s="106"/>
      <c r="D34552" s="139"/>
      <c r="P34552" s="142"/>
      <c r="Q34552" s="142"/>
      <c r="R34552" s="142"/>
      <c r="S34552" s="139"/>
    </row>
    <row r="34553" spans="2:19" ht="15.75" customHeight="1" x14ac:dyDescent="0.25">
      <c r="B34553" s="106"/>
      <c r="C34553" s="106"/>
      <c r="D34553" s="139"/>
      <c r="P34553" s="142"/>
      <c r="Q34553" s="142"/>
      <c r="R34553" s="142"/>
      <c r="S34553" s="139"/>
    </row>
    <row r="34554" spans="2:19" ht="15.75" customHeight="1" x14ac:dyDescent="0.25">
      <c r="B34554" s="106"/>
      <c r="C34554" s="106"/>
      <c r="D34554" s="139"/>
      <c r="P34554" s="142"/>
      <c r="Q34554" s="142"/>
      <c r="R34554" s="142"/>
      <c r="S34554" s="139"/>
    </row>
    <row r="34555" spans="2:19" ht="15.75" customHeight="1" x14ac:dyDescent="0.25">
      <c r="B34555" s="106"/>
      <c r="C34555" s="106"/>
      <c r="D34555" s="139"/>
      <c r="P34555" s="142"/>
      <c r="Q34555" s="142"/>
      <c r="R34555" s="142"/>
      <c r="S34555" s="139"/>
    </row>
    <row r="34556" spans="2:19" ht="15.75" customHeight="1" x14ac:dyDescent="0.25">
      <c r="B34556" s="106"/>
      <c r="C34556" s="106"/>
      <c r="D34556" s="139"/>
      <c r="P34556" s="142"/>
      <c r="Q34556" s="142"/>
      <c r="R34556" s="142"/>
      <c r="S34556" s="139"/>
    </row>
    <row r="34557" spans="2:19" ht="15.75" customHeight="1" x14ac:dyDescent="0.25">
      <c r="B34557" s="106"/>
      <c r="C34557" s="106"/>
      <c r="D34557" s="139"/>
      <c r="P34557" s="142"/>
      <c r="Q34557" s="142"/>
      <c r="R34557" s="142"/>
      <c r="S34557" s="139"/>
    </row>
    <row r="34558" spans="2:19" ht="15.75" customHeight="1" x14ac:dyDescent="0.25">
      <c r="B34558" s="106"/>
      <c r="C34558" s="106"/>
      <c r="D34558" s="139"/>
      <c r="P34558" s="142"/>
      <c r="Q34558" s="142"/>
      <c r="R34558" s="142"/>
      <c r="S34558" s="139"/>
    </row>
    <row r="34559" spans="2:19" ht="15.75" customHeight="1" x14ac:dyDescent="0.25">
      <c r="B34559" s="106"/>
      <c r="C34559" s="106"/>
      <c r="D34559" s="139"/>
      <c r="P34559" s="142"/>
      <c r="Q34559" s="142"/>
      <c r="R34559" s="142"/>
      <c r="S34559" s="139"/>
    </row>
    <row r="34560" spans="2:19" ht="15.75" customHeight="1" x14ac:dyDescent="0.25">
      <c r="B34560" s="106"/>
      <c r="C34560" s="106"/>
      <c r="D34560" s="139"/>
      <c r="P34560" s="142"/>
      <c r="Q34560" s="142"/>
      <c r="R34560" s="142"/>
      <c r="S34560" s="139"/>
    </row>
    <row r="34561" spans="2:19" ht="15.75" customHeight="1" x14ac:dyDescent="0.25">
      <c r="B34561" s="106"/>
      <c r="C34561" s="106"/>
      <c r="D34561" s="139"/>
      <c r="P34561" s="142"/>
      <c r="Q34561" s="142"/>
      <c r="R34561" s="142"/>
      <c r="S34561" s="139"/>
    </row>
    <row r="34562" spans="2:19" ht="15.75" customHeight="1" x14ac:dyDescent="0.25">
      <c r="B34562" s="106"/>
      <c r="C34562" s="106"/>
      <c r="D34562" s="139"/>
      <c r="P34562" s="142"/>
      <c r="Q34562" s="142"/>
      <c r="R34562" s="142"/>
      <c r="S34562" s="139"/>
    </row>
    <row r="34563" spans="2:19" ht="15.75" customHeight="1" x14ac:dyDescent="0.25">
      <c r="B34563" s="106"/>
      <c r="C34563" s="106"/>
      <c r="D34563" s="139"/>
      <c r="P34563" s="142"/>
      <c r="Q34563" s="142"/>
      <c r="R34563" s="142"/>
      <c r="S34563" s="139"/>
    </row>
    <row r="34564" spans="2:19" ht="15.75" customHeight="1" x14ac:dyDescent="0.25">
      <c r="B34564" s="106"/>
      <c r="C34564" s="106"/>
      <c r="D34564" s="139"/>
      <c r="P34564" s="142"/>
      <c r="Q34564" s="142"/>
      <c r="R34564" s="142"/>
      <c r="S34564" s="139"/>
    </row>
    <row r="34565" spans="2:19" ht="15.75" customHeight="1" x14ac:dyDescent="0.25">
      <c r="B34565" s="106"/>
      <c r="C34565" s="106"/>
      <c r="D34565" s="139"/>
      <c r="P34565" s="142"/>
      <c r="Q34565" s="142"/>
      <c r="R34565" s="142"/>
      <c r="S34565" s="139"/>
    </row>
    <row r="34566" spans="2:19" ht="15.75" customHeight="1" x14ac:dyDescent="0.25">
      <c r="B34566" s="106"/>
      <c r="C34566" s="106"/>
      <c r="D34566" s="139"/>
      <c r="P34566" s="142"/>
      <c r="Q34566" s="142"/>
      <c r="R34566" s="142"/>
      <c r="S34566" s="139"/>
    </row>
    <row r="34567" spans="2:19" ht="15.75" customHeight="1" x14ac:dyDescent="0.25">
      <c r="B34567" s="106"/>
      <c r="C34567" s="106"/>
      <c r="D34567" s="139"/>
      <c r="P34567" s="142"/>
      <c r="Q34567" s="142"/>
      <c r="R34567" s="142"/>
      <c r="S34567" s="139"/>
    </row>
    <row r="34568" spans="2:19" ht="15.75" customHeight="1" x14ac:dyDescent="0.25">
      <c r="B34568" s="106"/>
      <c r="C34568" s="106"/>
      <c r="D34568" s="139"/>
      <c r="P34568" s="142"/>
      <c r="Q34568" s="142"/>
      <c r="R34568" s="142"/>
      <c r="S34568" s="139"/>
    </row>
    <row r="34569" spans="2:19" ht="15.75" customHeight="1" x14ac:dyDescent="0.25">
      <c r="B34569" s="106"/>
      <c r="C34569" s="106"/>
      <c r="D34569" s="139"/>
      <c r="P34569" s="142"/>
      <c r="Q34569" s="142"/>
      <c r="R34569" s="142"/>
      <c r="S34569" s="139"/>
    </row>
    <row r="34570" spans="2:19" ht="15.75" customHeight="1" x14ac:dyDescent="0.25">
      <c r="B34570" s="106"/>
      <c r="C34570" s="106"/>
      <c r="D34570" s="139"/>
      <c r="P34570" s="142"/>
      <c r="Q34570" s="142"/>
      <c r="R34570" s="142"/>
      <c r="S34570" s="139"/>
    </row>
    <row r="34571" spans="2:19" ht="15.75" customHeight="1" x14ac:dyDescent="0.25">
      <c r="B34571" s="106"/>
      <c r="C34571" s="106"/>
      <c r="D34571" s="139"/>
      <c r="P34571" s="142"/>
      <c r="Q34571" s="142"/>
      <c r="R34571" s="142"/>
      <c r="S34571" s="139"/>
    </row>
    <row r="34572" spans="2:19" ht="15.75" customHeight="1" x14ac:dyDescent="0.25">
      <c r="B34572" s="106"/>
      <c r="C34572" s="106"/>
      <c r="D34572" s="139"/>
      <c r="P34572" s="142"/>
      <c r="Q34572" s="142"/>
      <c r="R34572" s="142"/>
      <c r="S34572" s="139"/>
    </row>
    <row r="34573" spans="2:19" ht="15.75" customHeight="1" x14ac:dyDescent="0.25">
      <c r="B34573" s="106"/>
      <c r="C34573" s="106"/>
      <c r="D34573" s="139"/>
      <c r="P34573" s="142"/>
      <c r="Q34573" s="142"/>
      <c r="R34573" s="142"/>
      <c r="S34573" s="139"/>
    </row>
    <row r="34574" spans="2:19" ht="15.75" customHeight="1" x14ac:dyDescent="0.25">
      <c r="B34574" s="106"/>
      <c r="C34574" s="106"/>
      <c r="D34574" s="139"/>
      <c r="P34574" s="142"/>
      <c r="Q34574" s="142"/>
      <c r="R34574" s="142"/>
      <c r="S34574" s="139"/>
    </row>
    <row r="34575" spans="2:19" ht="15.75" customHeight="1" x14ac:dyDescent="0.25">
      <c r="B34575" s="106"/>
      <c r="C34575" s="106"/>
      <c r="D34575" s="139"/>
      <c r="P34575" s="142"/>
      <c r="Q34575" s="142"/>
      <c r="R34575" s="142"/>
      <c r="S34575" s="139"/>
    </row>
    <row r="34576" spans="2:19" ht="15.75" customHeight="1" x14ac:dyDescent="0.25">
      <c r="B34576" s="106"/>
      <c r="C34576" s="106"/>
      <c r="D34576" s="139"/>
      <c r="P34576" s="142"/>
      <c r="Q34576" s="142"/>
      <c r="R34576" s="142"/>
      <c r="S34576" s="139"/>
    </row>
    <row r="34577" spans="2:19" ht="15.75" customHeight="1" x14ac:dyDescent="0.25">
      <c r="B34577" s="106"/>
      <c r="C34577" s="106"/>
      <c r="D34577" s="139"/>
      <c r="P34577" s="142"/>
      <c r="Q34577" s="142"/>
      <c r="R34577" s="142"/>
      <c r="S34577" s="139"/>
    </row>
    <row r="34578" spans="2:19" ht="15.75" customHeight="1" x14ac:dyDescent="0.25">
      <c r="B34578" s="106"/>
      <c r="C34578" s="106"/>
      <c r="D34578" s="139"/>
      <c r="P34578" s="142"/>
      <c r="Q34578" s="142"/>
      <c r="R34578" s="142"/>
      <c r="S34578" s="139"/>
    </row>
    <row r="34579" spans="2:19" ht="15.75" customHeight="1" x14ac:dyDescent="0.25">
      <c r="B34579" s="106"/>
      <c r="C34579" s="106"/>
      <c r="D34579" s="139"/>
      <c r="P34579" s="142"/>
      <c r="Q34579" s="142"/>
      <c r="R34579" s="142"/>
      <c r="S34579" s="139"/>
    </row>
    <row r="34580" spans="2:19" ht="15.75" customHeight="1" x14ac:dyDescent="0.25">
      <c r="B34580" s="106"/>
      <c r="C34580" s="106"/>
      <c r="D34580" s="139"/>
      <c r="P34580" s="142"/>
      <c r="Q34580" s="142"/>
      <c r="R34580" s="142"/>
      <c r="S34580" s="139"/>
    </row>
    <row r="34581" spans="2:19" ht="15.75" customHeight="1" x14ac:dyDescent="0.25">
      <c r="B34581" s="106"/>
      <c r="C34581" s="106"/>
      <c r="D34581" s="139"/>
      <c r="P34581" s="142"/>
      <c r="Q34581" s="142"/>
      <c r="R34581" s="142"/>
      <c r="S34581" s="139"/>
    </row>
    <row r="34582" spans="2:19" ht="15.75" customHeight="1" x14ac:dyDescent="0.25">
      <c r="B34582" s="106"/>
      <c r="C34582" s="106"/>
      <c r="D34582" s="139"/>
      <c r="P34582" s="142"/>
      <c r="Q34582" s="142"/>
      <c r="R34582" s="142"/>
      <c r="S34582" s="139"/>
    </row>
    <row r="34583" spans="2:19" ht="15.75" customHeight="1" x14ac:dyDescent="0.25">
      <c r="B34583" s="106"/>
      <c r="C34583" s="106"/>
      <c r="D34583" s="139"/>
      <c r="P34583" s="142"/>
      <c r="Q34583" s="142"/>
      <c r="R34583" s="142"/>
      <c r="S34583" s="139"/>
    </row>
    <row r="34584" spans="2:19" ht="15.75" customHeight="1" x14ac:dyDescent="0.25">
      <c r="B34584" s="106"/>
      <c r="C34584" s="106"/>
      <c r="D34584" s="139"/>
      <c r="P34584" s="142"/>
      <c r="Q34584" s="142"/>
      <c r="R34584" s="142"/>
      <c r="S34584" s="139"/>
    </row>
    <row r="34585" spans="2:19" ht="15.75" customHeight="1" x14ac:dyDescent="0.25">
      <c r="B34585" s="106"/>
      <c r="C34585" s="106"/>
      <c r="D34585" s="139"/>
      <c r="P34585" s="142"/>
      <c r="Q34585" s="142"/>
      <c r="R34585" s="142"/>
      <c r="S34585" s="139"/>
    </row>
    <row r="34586" spans="2:19" ht="15.75" customHeight="1" x14ac:dyDescent="0.25">
      <c r="B34586" s="106"/>
      <c r="C34586" s="106"/>
      <c r="D34586" s="139"/>
      <c r="P34586" s="142"/>
      <c r="Q34586" s="142"/>
      <c r="R34586" s="142"/>
      <c r="S34586" s="139"/>
    </row>
    <row r="34587" spans="2:19" ht="15.75" customHeight="1" x14ac:dyDescent="0.25">
      <c r="B34587" s="106"/>
      <c r="C34587" s="106"/>
      <c r="D34587" s="139"/>
      <c r="P34587" s="142"/>
      <c r="Q34587" s="142"/>
      <c r="R34587" s="142"/>
      <c r="S34587" s="139"/>
    </row>
    <row r="34588" spans="2:19" ht="15.75" customHeight="1" x14ac:dyDescent="0.25">
      <c r="B34588" s="106"/>
      <c r="C34588" s="106"/>
      <c r="D34588" s="139"/>
      <c r="P34588" s="142"/>
      <c r="Q34588" s="142"/>
      <c r="R34588" s="142"/>
      <c r="S34588" s="139"/>
    </row>
    <row r="34589" spans="2:19" ht="15.75" customHeight="1" x14ac:dyDescent="0.25">
      <c r="B34589" s="106"/>
      <c r="C34589" s="106"/>
      <c r="D34589" s="139"/>
      <c r="P34589" s="142"/>
      <c r="Q34589" s="142"/>
      <c r="R34589" s="142"/>
      <c r="S34589" s="139"/>
    </row>
    <row r="34590" spans="2:19" ht="15.75" customHeight="1" x14ac:dyDescent="0.25">
      <c r="B34590" s="106"/>
      <c r="C34590" s="106"/>
      <c r="D34590" s="139"/>
      <c r="P34590" s="142"/>
      <c r="Q34590" s="142"/>
      <c r="R34590" s="142"/>
      <c r="S34590" s="139"/>
    </row>
    <row r="34591" spans="2:19" ht="15.75" customHeight="1" x14ac:dyDescent="0.25">
      <c r="B34591" s="106"/>
      <c r="C34591" s="106"/>
      <c r="D34591" s="139"/>
      <c r="P34591" s="142"/>
      <c r="Q34591" s="142"/>
      <c r="R34591" s="142"/>
      <c r="S34591" s="139"/>
    </row>
    <row r="34592" spans="2:19" ht="15.75" customHeight="1" x14ac:dyDescent="0.25">
      <c r="B34592" s="106"/>
      <c r="C34592" s="106"/>
      <c r="D34592" s="139"/>
      <c r="P34592" s="142"/>
      <c r="Q34592" s="142"/>
      <c r="R34592" s="142"/>
      <c r="S34592" s="139"/>
    </row>
    <row r="34593" spans="2:19" ht="15.75" customHeight="1" x14ac:dyDescent="0.25">
      <c r="B34593" s="106"/>
      <c r="C34593" s="106"/>
      <c r="D34593" s="139"/>
      <c r="P34593" s="142"/>
      <c r="Q34593" s="142"/>
      <c r="R34593" s="142"/>
      <c r="S34593" s="139"/>
    </row>
    <row r="34594" spans="2:19" ht="15.75" customHeight="1" x14ac:dyDescent="0.25">
      <c r="B34594" s="106"/>
      <c r="C34594" s="106"/>
      <c r="D34594" s="139"/>
      <c r="P34594" s="142"/>
      <c r="Q34594" s="142"/>
      <c r="R34594" s="142"/>
      <c r="S34594" s="139"/>
    </row>
    <row r="34595" spans="2:19" ht="15.75" customHeight="1" x14ac:dyDescent="0.25">
      <c r="B34595" s="106"/>
      <c r="C34595" s="106"/>
      <c r="D34595" s="139"/>
      <c r="P34595" s="142"/>
      <c r="Q34595" s="142"/>
      <c r="R34595" s="142"/>
      <c r="S34595" s="139"/>
    </row>
    <row r="34596" spans="2:19" ht="15.75" customHeight="1" x14ac:dyDescent="0.25">
      <c r="B34596" s="106"/>
      <c r="C34596" s="106"/>
      <c r="D34596" s="139"/>
      <c r="P34596" s="142"/>
      <c r="Q34596" s="142"/>
      <c r="R34596" s="142"/>
      <c r="S34596" s="139"/>
    </row>
    <row r="34597" spans="2:19" ht="15.75" customHeight="1" x14ac:dyDescent="0.25">
      <c r="B34597" s="106"/>
      <c r="C34597" s="106"/>
      <c r="D34597" s="139"/>
      <c r="P34597" s="142"/>
      <c r="Q34597" s="142"/>
      <c r="R34597" s="142"/>
      <c r="S34597" s="139"/>
    </row>
    <row r="34598" spans="2:19" ht="15.75" customHeight="1" x14ac:dyDescent="0.25">
      <c r="B34598" s="106"/>
      <c r="C34598" s="106"/>
      <c r="D34598" s="139"/>
      <c r="P34598" s="142"/>
      <c r="Q34598" s="142"/>
      <c r="R34598" s="142"/>
      <c r="S34598" s="139"/>
    </row>
    <row r="34599" spans="2:19" ht="15.75" customHeight="1" x14ac:dyDescent="0.25">
      <c r="B34599" s="106"/>
      <c r="C34599" s="106"/>
      <c r="D34599" s="139"/>
      <c r="P34599" s="142"/>
      <c r="Q34599" s="142"/>
      <c r="R34599" s="142"/>
      <c r="S34599" s="139"/>
    </row>
    <row r="34600" spans="2:19" ht="15.75" customHeight="1" x14ac:dyDescent="0.25">
      <c r="B34600" s="106"/>
      <c r="C34600" s="106"/>
      <c r="D34600" s="139"/>
      <c r="P34600" s="142"/>
      <c r="Q34600" s="142"/>
      <c r="R34600" s="142"/>
      <c r="S34600" s="139"/>
    </row>
    <row r="34601" spans="2:19" ht="15.75" customHeight="1" x14ac:dyDescent="0.25">
      <c r="B34601" s="106"/>
      <c r="C34601" s="106"/>
      <c r="D34601" s="139"/>
      <c r="P34601" s="142"/>
      <c r="Q34601" s="142"/>
      <c r="R34601" s="142"/>
      <c r="S34601" s="139"/>
    </row>
    <row r="34602" spans="2:19" ht="15.75" customHeight="1" x14ac:dyDescent="0.25">
      <c r="B34602" s="106"/>
      <c r="C34602" s="106"/>
      <c r="D34602" s="139"/>
      <c r="P34602" s="142"/>
      <c r="Q34602" s="142"/>
      <c r="R34602" s="142"/>
      <c r="S34602" s="139"/>
    </row>
    <row r="34603" spans="2:19" ht="15.75" customHeight="1" x14ac:dyDescent="0.25">
      <c r="B34603" s="106"/>
      <c r="C34603" s="106"/>
      <c r="D34603" s="139"/>
      <c r="P34603" s="142"/>
      <c r="Q34603" s="142"/>
      <c r="R34603" s="142"/>
      <c r="S34603" s="139"/>
    </row>
    <row r="34604" spans="2:19" ht="15.75" customHeight="1" x14ac:dyDescent="0.25">
      <c r="B34604" s="106"/>
      <c r="C34604" s="106"/>
      <c r="D34604" s="139"/>
      <c r="P34604" s="142"/>
      <c r="Q34604" s="142"/>
      <c r="R34604" s="142"/>
      <c r="S34604" s="139"/>
    </row>
    <row r="34605" spans="2:19" ht="15.75" customHeight="1" x14ac:dyDescent="0.25">
      <c r="B34605" s="106"/>
      <c r="C34605" s="106"/>
      <c r="D34605" s="139"/>
      <c r="P34605" s="142"/>
      <c r="Q34605" s="142"/>
      <c r="R34605" s="142"/>
      <c r="S34605" s="139"/>
    </row>
    <row r="34606" spans="2:19" ht="15.75" customHeight="1" x14ac:dyDescent="0.25">
      <c r="B34606" s="106"/>
      <c r="C34606" s="106"/>
      <c r="D34606" s="139"/>
      <c r="P34606" s="142"/>
      <c r="Q34606" s="142"/>
      <c r="R34606" s="142"/>
      <c r="S34606" s="139"/>
    </row>
    <row r="34607" spans="2:19" ht="15.75" customHeight="1" x14ac:dyDescent="0.25">
      <c r="B34607" s="106"/>
      <c r="C34607" s="106"/>
      <c r="D34607" s="139"/>
      <c r="P34607" s="142"/>
      <c r="Q34607" s="142"/>
      <c r="R34607" s="142"/>
      <c r="S34607" s="139"/>
    </row>
    <row r="34608" spans="2:19" ht="15.75" customHeight="1" x14ac:dyDescent="0.25">
      <c r="B34608" s="106"/>
      <c r="C34608" s="106"/>
      <c r="D34608" s="139"/>
      <c r="P34608" s="142"/>
      <c r="Q34608" s="142"/>
      <c r="R34608" s="142"/>
      <c r="S34608" s="139"/>
    </row>
    <row r="34609" spans="2:19" ht="15.75" customHeight="1" x14ac:dyDescent="0.25">
      <c r="B34609" s="106"/>
      <c r="C34609" s="106"/>
      <c r="D34609" s="139"/>
      <c r="P34609" s="142"/>
      <c r="Q34609" s="142"/>
      <c r="R34609" s="142"/>
      <c r="S34609" s="139"/>
    </row>
    <row r="34610" spans="2:19" ht="15.75" customHeight="1" x14ac:dyDescent="0.25">
      <c r="B34610" s="106"/>
      <c r="C34610" s="106"/>
      <c r="D34610" s="139"/>
      <c r="P34610" s="142"/>
      <c r="Q34610" s="142"/>
      <c r="R34610" s="142"/>
      <c r="S34610" s="139"/>
    </row>
    <row r="34611" spans="2:19" ht="15.75" customHeight="1" x14ac:dyDescent="0.25">
      <c r="B34611" s="106"/>
      <c r="C34611" s="106"/>
      <c r="D34611" s="139"/>
      <c r="P34611" s="142"/>
      <c r="Q34611" s="142"/>
      <c r="R34611" s="142"/>
      <c r="S34611" s="139"/>
    </row>
    <row r="34612" spans="2:19" ht="15.75" customHeight="1" x14ac:dyDescent="0.25">
      <c r="B34612" s="106"/>
      <c r="C34612" s="106"/>
      <c r="D34612" s="139"/>
      <c r="P34612" s="142"/>
      <c r="Q34612" s="142"/>
      <c r="R34612" s="142"/>
      <c r="S34612" s="139"/>
    </row>
    <row r="34613" spans="2:19" ht="15.75" customHeight="1" x14ac:dyDescent="0.25">
      <c r="B34613" s="106"/>
      <c r="C34613" s="106"/>
      <c r="D34613" s="139"/>
      <c r="P34613" s="142"/>
      <c r="Q34613" s="142"/>
      <c r="R34613" s="142"/>
      <c r="S34613" s="139"/>
    </row>
    <row r="34614" spans="2:19" ht="15.75" customHeight="1" x14ac:dyDescent="0.25">
      <c r="B34614" s="106"/>
      <c r="C34614" s="106"/>
      <c r="D34614" s="139"/>
      <c r="P34614" s="142"/>
      <c r="Q34614" s="142"/>
      <c r="R34614" s="142"/>
      <c r="S34614" s="139"/>
    </row>
    <row r="34615" spans="2:19" ht="15.75" customHeight="1" x14ac:dyDescent="0.25">
      <c r="B34615" s="106"/>
      <c r="C34615" s="106"/>
      <c r="D34615" s="139"/>
      <c r="P34615" s="142"/>
      <c r="Q34615" s="142"/>
      <c r="R34615" s="142"/>
      <c r="S34615" s="139"/>
    </row>
    <row r="34616" spans="2:19" ht="15.75" customHeight="1" x14ac:dyDescent="0.25">
      <c r="B34616" s="106"/>
      <c r="C34616" s="106"/>
      <c r="D34616" s="139"/>
      <c r="P34616" s="142"/>
      <c r="Q34616" s="142"/>
      <c r="R34616" s="142"/>
      <c r="S34616" s="139"/>
    </row>
    <row r="34617" spans="2:19" ht="15.75" customHeight="1" x14ac:dyDescent="0.25">
      <c r="B34617" s="106"/>
      <c r="C34617" s="106"/>
      <c r="D34617" s="139"/>
      <c r="P34617" s="142"/>
      <c r="Q34617" s="142"/>
      <c r="R34617" s="142"/>
      <c r="S34617" s="139"/>
    </row>
    <row r="34618" spans="2:19" ht="15.75" customHeight="1" x14ac:dyDescent="0.25">
      <c r="B34618" s="106"/>
      <c r="C34618" s="106"/>
      <c r="D34618" s="139"/>
      <c r="P34618" s="142"/>
      <c r="Q34618" s="142"/>
      <c r="R34618" s="142"/>
      <c r="S34618" s="139"/>
    </row>
    <row r="34619" spans="2:19" ht="15.75" customHeight="1" x14ac:dyDescent="0.25">
      <c r="B34619" s="106"/>
      <c r="C34619" s="106"/>
      <c r="D34619" s="139"/>
      <c r="P34619" s="142"/>
      <c r="Q34619" s="142"/>
      <c r="R34619" s="142"/>
      <c r="S34619" s="139"/>
    </row>
    <row r="34620" spans="2:19" ht="15.75" customHeight="1" x14ac:dyDescent="0.25">
      <c r="B34620" s="106"/>
      <c r="C34620" s="106"/>
      <c r="D34620" s="139"/>
      <c r="P34620" s="142"/>
      <c r="Q34620" s="142"/>
      <c r="R34620" s="142"/>
      <c r="S34620" s="139"/>
    </row>
    <row r="34621" spans="2:19" ht="15.75" customHeight="1" x14ac:dyDescent="0.25">
      <c r="B34621" s="106"/>
      <c r="C34621" s="106"/>
      <c r="D34621" s="139"/>
      <c r="P34621" s="142"/>
      <c r="Q34621" s="142"/>
      <c r="R34621" s="142"/>
      <c r="S34621" s="139"/>
    </row>
    <row r="34622" spans="2:19" ht="15.75" customHeight="1" x14ac:dyDescent="0.25">
      <c r="B34622" s="106"/>
      <c r="C34622" s="106"/>
      <c r="D34622" s="139"/>
      <c r="P34622" s="142"/>
      <c r="Q34622" s="142"/>
      <c r="R34622" s="142"/>
      <c r="S34622" s="139"/>
    </row>
    <row r="34623" spans="2:19" ht="15.75" customHeight="1" x14ac:dyDescent="0.25">
      <c r="B34623" s="106"/>
      <c r="C34623" s="106"/>
      <c r="D34623" s="139"/>
      <c r="P34623" s="142"/>
      <c r="Q34623" s="142"/>
      <c r="R34623" s="142"/>
      <c r="S34623" s="139"/>
    </row>
    <row r="34624" spans="2:19" ht="15.75" customHeight="1" x14ac:dyDescent="0.25">
      <c r="B34624" s="106"/>
      <c r="C34624" s="106"/>
      <c r="D34624" s="139"/>
      <c r="P34624" s="142"/>
      <c r="Q34624" s="142"/>
      <c r="R34624" s="142"/>
      <c r="S34624" s="139"/>
    </row>
    <row r="34625" spans="2:19" ht="15.75" customHeight="1" x14ac:dyDescent="0.25">
      <c r="B34625" s="106"/>
      <c r="C34625" s="106"/>
      <c r="D34625" s="139"/>
      <c r="P34625" s="142"/>
      <c r="Q34625" s="142"/>
      <c r="R34625" s="142"/>
      <c r="S34625" s="139"/>
    </row>
    <row r="34626" spans="2:19" ht="15.75" customHeight="1" x14ac:dyDescent="0.25">
      <c r="B34626" s="106"/>
      <c r="C34626" s="106"/>
      <c r="D34626" s="139"/>
      <c r="P34626" s="142"/>
      <c r="Q34626" s="142"/>
      <c r="R34626" s="142"/>
      <c r="S34626" s="139"/>
    </row>
    <row r="34627" spans="2:19" ht="15.75" customHeight="1" x14ac:dyDescent="0.25">
      <c r="B34627" s="106"/>
      <c r="C34627" s="106"/>
      <c r="D34627" s="139"/>
      <c r="P34627" s="142"/>
      <c r="Q34627" s="142"/>
      <c r="R34627" s="142"/>
      <c r="S34627" s="139"/>
    </row>
    <row r="34628" spans="2:19" ht="15.75" customHeight="1" x14ac:dyDescent="0.25">
      <c r="B34628" s="106"/>
      <c r="C34628" s="106"/>
      <c r="D34628" s="139"/>
      <c r="P34628" s="142"/>
      <c r="Q34628" s="142"/>
      <c r="R34628" s="142"/>
      <c r="S34628" s="139"/>
    </row>
    <row r="34629" spans="2:19" ht="15.75" customHeight="1" x14ac:dyDescent="0.25">
      <c r="B34629" s="106"/>
      <c r="C34629" s="106"/>
      <c r="D34629" s="139"/>
      <c r="P34629" s="142"/>
      <c r="Q34629" s="142"/>
      <c r="R34629" s="142"/>
      <c r="S34629" s="139"/>
    </row>
    <row r="34630" spans="2:19" ht="15.75" customHeight="1" x14ac:dyDescent="0.25">
      <c r="B34630" s="106"/>
      <c r="C34630" s="106"/>
      <c r="D34630" s="139"/>
      <c r="P34630" s="142"/>
      <c r="Q34630" s="142"/>
      <c r="R34630" s="142"/>
      <c r="S34630" s="139"/>
    </row>
    <row r="34631" spans="2:19" ht="15.75" customHeight="1" x14ac:dyDescent="0.25">
      <c r="B34631" s="106"/>
      <c r="C34631" s="106"/>
      <c r="D34631" s="139"/>
      <c r="P34631" s="142"/>
      <c r="Q34631" s="142"/>
      <c r="R34631" s="142"/>
      <c r="S34631" s="139"/>
    </row>
    <row r="34632" spans="2:19" ht="15.75" customHeight="1" x14ac:dyDescent="0.25">
      <c r="B34632" s="106"/>
      <c r="C34632" s="106"/>
      <c r="D34632" s="139"/>
      <c r="P34632" s="142"/>
      <c r="Q34632" s="142"/>
      <c r="R34632" s="142"/>
      <c r="S34632" s="139"/>
    </row>
    <row r="34633" spans="2:19" ht="15.75" customHeight="1" x14ac:dyDescent="0.25">
      <c r="B34633" s="106"/>
      <c r="C34633" s="106"/>
      <c r="D34633" s="139"/>
      <c r="P34633" s="142"/>
      <c r="Q34633" s="142"/>
      <c r="R34633" s="142"/>
      <c r="S34633" s="139"/>
    </row>
    <row r="34634" spans="2:19" ht="15.75" customHeight="1" x14ac:dyDescent="0.25">
      <c r="B34634" s="106"/>
      <c r="C34634" s="106"/>
      <c r="D34634" s="139"/>
      <c r="P34634" s="142"/>
      <c r="Q34634" s="142"/>
      <c r="R34634" s="142"/>
      <c r="S34634" s="139"/>
    </row>
    <row r="34635" spans="2:19" ht="15.75" customHeight="1" x14ac:dyDescent="0.25">
      <c r="B34635" s="106"/>
      <c r="C34635" s="106"/>
      <c r="D34635" s="139"/>
      <c r="P34635" s="142"/>
      <c r="Q34635" s="142"/>
      <c r="R34635" s="142"/>
      <c r="S34635" s="139"/>
    </row>
    <row r="34636" spans="2:19" ht="15.75" customHeight="1" x14ac:dyDescent="0.25">
      <c r="B34636" s="106"/>
      <c r="C34636" s="106"/>
      <c r="D34636" s="139"/>
      <c r="P34636" s="142"/>
      <c r="Q34636" s="142"/>
      <c r="R34636" s="142"/>
      <c r="S34636" s="139"/>
    </row>
    <row r="34637" spans="2:19" ht="15.75" customHeight="1" x14ac:dyDescent="0.25">
      <c r="B34637" s="106"/>
      <c r="C34637" s="106"/>
      <c r="D34637" s="139"/>
      <c r="P34637" s="142"/>
      <c r="Q34637" s="142"/>
      <c r="R34637" s="142"/>
      <c r="S34637" s="139"/>
    </row>
    <row r="34638" spans="2:19" ht="15.75" customHeight="1" x14ac:dyDescent="0.25">
      <c r="B34638" s="106"/>
      <c r="C34638" s="106"/>
      <c r="D34638" s="139"/>
      <c r="P34638" s="142"/>
      <c r="Q34638" s="142"/>
      <c r="R34638" s="142"/>
      <c r="S34638" s="139"/>
    </row>
    <row r="34639" spans="2:19" ht="15.75" customHeight="1" x14ac:dyDescent="0.25">
      <c r="B34639" s="106"/>
      <c r="C34639" s="106"/>
      <c r="D34639" s="139"/>
      <c r="P34639" s="142"/>
      <c r="Q34639" s="142"/>
      <c r="R34639" s="142"/>
      <c r="S34639" s="139"/>
    </row>
    <row r="34640" spans="2:19" ht="15.75" customHeight="1" x14ac:dyDescent="0.25">
      <c r="B34640" s="106"/>
      <c r="C34640" s="106"/>
      <c r="D34640" s="139"/>
      <c r="P34640" s="142"/>
      <c r="Q34640" s="142"/>
      <c r="R34640" s="142"/>
      <c r="S34640" s="139"/>
    </row>
    <row r="34641" spans="2:19" ht="15.75" customHeight="1" x14ac:dyDescent="0.25">
      <c r="B34641" s="106"/>
      <c r="C34641" s="106"/>
      <c r="D34641" s="139"/>
      <c r="P34641" s="142"/>
      <c r="Q34641" s="142"/>
      <c r="R34641" s="142"/>
      <c r="S34641" s="139"/>
    </row>
    <row r="34642" spans="2:19" ht="15.75" customHeight="1" x14ac:dyDescent="0.25">
      <c r="B34642" s="106"/>
      <c r="C34642" s="106"/>
      <c r="D34642" s="139"/>
      <c r="P34642" s="142"/>
      <c r="Q34642" s="142"/>
      <c r="R34642" s="142"/>
      <c r="S34642" s="139"/>
    </row>
    <row r="34643" spans="2:19" ht="15.75" customHeight="1" x14ac:dyDescent="0.25">
      <c r="B34643" s="106"/>
      <c r="C34643" s="106"/>
      <c r="D34643" s="139"/>
      <c r="P34643" s="142"/>
      <c r="Q34643" s="142"/>
      <c r="R34643" s="142"/>
      <c r="S34643" s="139"/>
    </row>
    <row r="34644" spans="2:19" ht="15.75" customHeight="1" x14ac:dyDescent="0.25">
      <c r="B34644" s="106"/>
      <c r="C34644" s="106"/>
      <c r="D34644" s="139"/>
      <c r="P34644" s="142"/>
      <c r="Q34644" s="142"/>
      <c r="R34644" s="142"/>
      <c r="S34644" s="139"/>
    </row>
    <row r="34645" spans="2:19" ht="15.75" customHeight="1" x14ac:dyDescent="0.25">
      <c r="B34645" s="106"/>
      <c r="C34645" s="106"/>
      <c r="D34645" s="139"/>
      <c r="P34645" s="142"/>
      <c r="Q34645" s="142"/>
      <c r="R34645" s="142"/>
      <c r="S34645" s="139"/>
    </row>
    <row r="34646" spans="2:19" ht="15.75" customHeight="1" x14ac:dyDescent="0.25">
      <c r="B34646" s="106"/>
      <c r="C34646" s="106"/>
      <c r="D34646" s="139"/>
      <c r="P34646" s="142"/>
      <c r="Q34646" s="142"/>
      <c r="R34646" s="142"/>
      <c r="S34646" s="139"/>
    </row>
    <row r="34647" spans="2:19" ht="15.75" customHeight="1" x14ac:dyDescent="0.25">
      <c r="B34647" s="106"/>
      <c r="C34647" s="106"/>
      <c r="D34647" s="139"/>
      <c r="P34647" s="142"/>
      <c r="Q34647" s="142"/>
      <c r="R34647" s="142"/>
      <c r="S34647" s="139"/>
    </row>
    <row r="34648" spans="2:19" ht="15.75" customHeight="1" x14ac:dyDescent="0.25">
      <c r="B34648" s="106"/>
      <c r="C34648" s="106"/>
      <c r="D34648" s="139"/>
      <c r="P34648" s="142"/>
      <c r="Q34648" s="142"/>
      <c r="R34648" s="142"/>
      <c r="S34648" s="139"/>
    </row>
    <row r="34649" spans="2:19" ht="15.75" customHeight="1" x14ac:dyDescent="0.25">
      <c r="B34649" s="106"/>
      <c r="C34649" s="106"/>
      <c r="D34649" s="139"/>
      <c r="P34649" s="142"/>
      <c r="Q34649" s="142"/>
      <c r="R34649" s="142"/>
      <c r="S34649" s="139"/>
    </row>
    <row r="34650" spans="2:19" ht="15.75" customHeight="1" x14ac:dyDescent="0.25">
      <c r="B34650" s="106"/>
      <c r="C34650" s="106"/>
      <c r="D34650" s="139"/>
      <c r="P34650" s="142"/>
      <c r="Q34650" s="142"/>
      <c r="R34650" s="142"/>
      <c r="S34650" s="139"/>
    </row>
    <row r="34651" spans="2:19" ht="15.75" customHeight="1" x14ac:dyDescent="0.25">
      <c r="B34651" s="106"/>
      <c r="C34651" s="106"/>
      <c r="D34651" s="139"/>
      <c r="P34651" s="142"/>
      <c r="Q34651" s="142"/>
      <c r="R34651" s="142"/>
      <c r="S34651" s="139"/>
    </row>
    <row r="34652" spans="2:19" ht="15.75" customHeight="1" x14ac:dyDescent="0.25">
      <c r="B34652" s="106"/>
      <c r="C34652" s="106"/>
      <c r="D34652" s="139"/>
      <c r="P34652" s="142"/>
      <c r="Q34652" s="142"/>
      <c r="R34652" s="142"/>
      <c r="S34652" s="139"/>
    </row>
    <row r="34653" spans="2:19" ht="15.75" customHeight="1" x14ac:dyDescent="0.25">
      <c r="B34653" s="106"/>
      <c r="C34653" s="106"/>
      <c r="D34653" s="139"/>
      <c r="P34653" s="142"/>
      <c r="Q34653" s="142"/>
      <c r="R34653" s="142"/>
      <c r="S34653" s="139"/>
    </row>
    <row r="34654" spans="2:19" ht="15.75" customHeight="1" x14ac:dyDescent="0.25">
      <c r="B34654" s="106"/>
      <c r="C34654" s="106"/>
      <c r="D34654" s="139"/>
      <c r="P34654" s="142"/>
      <c r="Q34654" s="142"/>
      <c r="R34654" s="142"/>
      <c r="S34654" s="139"/>
    </row>
    <row r="34655" spans="2:19" ht="15.75" customHeight="1" x14ac:dyDescent="0.25">
      <c r="B34655" s="106"/>
      <c r="C34655" s="106"/>
      <c r="D34655" s="139"/>
      <c r="P34655" s="142"/>
      <c r="Q34655" s="142"/>
      <c r="R34655" s="142"/>
      <c r="S34655" s="139"/>
    </row>
    <row r="34656" spans="2:19" ht="15.75" customHeight="1" x14ac:dyDescent="0.25">
      <c r="B34656" s="106"/>
      <c r="C34656" s="106"/>
      <c r="D34656" s="139"/>
      <c r="P34656" s="142"/>
      <c r="Q34656" s="142"/>
      <c r="R34656" s="142"/>
      <c r="S34656" s="139"/>
    </row>
    <row r="34657" spans="2:19" ht="15.75" customHeight="1" x14ac:dyDescent="0.25">
      <c r="B34657" s="106"/>
      <c r="C34657" s="106"/>
      <c r="D34657" s="139"/>
      <c r="P34657" s="142"/>
      <c r="Q34657" s="142"/>
      <c r="R34657" s="142"/>
      <c r="S34657" s="139"/>
    </row>
    <row r="34658" spans="2:19" ht="15.75" customHeight="1" x14ac:dyDescent="0.25">
      <c r="B34658" s="106"/>
      <c r="C34658" s="106"/>
      <c r="D34658" s="139"/>
      <c r="P34658" s="142"/>
      <c r="Q34658" s="142"/>
      <c r="R34658" s="142"/>
      <c r="S34658" s="139"/>
    </row>
    <row r="34659" spans="2:19" ht="15.75" customHeight="1" x14ac:dyDescent="0.25">
      <c r="B34659" s="106"/>
      <c r="C34659" s="106"/>
      <c r="D34659" s="139"/>
      <c r="P34659" s="142"/>
      <c r="Q34659" s="142"/>
      <c r="R34659" s="142"/>
      <c r="S34659" s="139"/>
    </row>
    <row r="34660" spans="2:19" ht="15.75" customHeight="1" x14ac:dyDescent="0.25">
      <c r="B34660" s="106"/>
      <c r="C34660" s="106"/>
      <c r="D34660" s="139"/>
      <c r="P34660" s="142"/>
      <c r="Q34660" s="142"/>
      <c r="R34660" s="142"/>
      <c r="S34660" s="139"/>
    </row>
    <row r="34661" spans="2:19" ht="15.75" customHeight="1" x14ac:dyDescent="0.25">
      <c r="B34661" s="106"/>
      <c r="C34661" s="106"/>
      <c r="D34661" s="139"/>
      <c r="P34661" s="142"/>
      <c r="Q34661" s="142"/>
      <c r="R34661" s="142"/>
      <c r="S34661" s="139"/>
    </row>
    <row r="34662" spans="2:19" ht="15.75" customHeight="1" x14ac:dyDescent="0.25">
      <c r="B34662" s="106"/>
      <c r="C34662" s="106"/>
      <c r="D34662" s="139"/>
      <c r="P34662" s="142"/>
      <c r="Q34662" s="142"/>
      <c r="R34662" s="142"/>
      <c r="S34662" s="139"/>
    </row>
    <row r="34663" spans="2:19" ht="15.75" customHeight="1" x14ac:dyDescent="0.25">
      <c r="B34663" s="106"/>
      <c r="C34663" s="106"/>
      <c r="D34663" s="139"/>
      <c r="P34663" s="142"/>
      <c r="Q34663" s="142"/>
      <c r="R34663" s="142"/>
      <c r="S34663" s="139"/>
    </row>
    <row r="34664" spans="2:19" ht="15.75" customHeight="1" x14ac:dyDescent="0.25">
      <c r="B34664" s="106"/>
      <c r="C34664" s="106"/>
      <c r="D34664" s="139"/>
      <c r="P34664" s="142"/>
      <c r="Q34664" s="142"/>
      <c r="R34664" s="142"/>
      <c r="S34664" s="139"/>
    </row>
    <row r="34665" spans="2:19" ht="15.75" customHeight="1" x14ac:dyDescent="0.25">
      <c r="B34665" s="106"/>
      <c r="C34665" s="106"/>
      <c r="D34665" s="139"/>
      <c r="P34665" s="142"/>
      <c r="Q34665" s="142"/>
      <c r="R34665" s="142"/>
      <c r="S34665" s="139"/>
    </row>
    <row r="34666" spans="2:19" ht="15.75" customHeight="1" x14ac:dyDescent="0.25">
      <c r="B34666" s="106"/>
      <c r="C34666" s="106"/>
      <c r="D34666" s="139"/>
      <c r="P34666" s="142"/>
      <c r="Q34666" s="142"/>
      <c r="R34666" s="142"/>
      <c r="S34666" s="139"/>
    </row>
    <row r="34667" spans="2:19" ht="15.75" customHeight="1" x14ac:dyDescent="0.25">
      <c r="B34667" s="106"/>
      <c r="C34667" s="106"/>
      <c r="D34667" s="139"/>
      <c r="P34667" s="142"/>
      <c r="Q34667" s="142"/>
      <c r="R34667" s="142"/>
      <c r="S34667" s="139"/>
    </row>
    <row r="34668" spans="2:19" ht="15.75" customHeight="1" x14ac:dyDescent="0.25">
      <c r="B34668" s="106"/>
      <c r="C34668" s="106"/>
      <c r="D34668" s="139"/>
      <c r="P34668" s="142"/>
      <c r="Q34668" s="142"/>
      <c r="R34668" s="142"/>
      <c r="S34668" s="139"/>
    </row>
    <row r="34669" spans="2:19" ht="15.75" customHeight="1" x14ac:dyDescent="0.25">
      <c r="B34669" s="106"/>
      <c r="C34669" s="106"/>
      <c r="D34669" s="139"/>
      <c r="P34669" s="142"/>
      <c r="Q34669" s="142"/>
      <c r="R34669" s="142"/>
      <c r="S34669" s="139"/>
    </row>
    <row r="34670" spans="2:19" ht="15.75" customHeight="1" x14ac:dyDescent="0.25">
      <c r="B34670" s="106"/>
      <c r="C34670" s="106"/>
      <c r="D34670" s="139"/>
      <c r="P34670" s="142"/>
      <c r="Q34670" s="142"/>
      <c r="R34670" s="142"/>
      <c r="S34670" s="139"/>
    </row>
    <row r="34671" spans="2:19" ht="15.75" customHeight="1" x14ac:dyDescent="0.25">
      <c r="B34671" s="106"/>
      <c r="C34671" s="106"/>
      <c r="D34671" s="139"/>
      <c r="P34671" s="142"/>
      <c r="Q34671" s="142"/>
      <c r="R34671" s="142"/>
      <c r="S34671" s="139"/>
    </row>
    <row r="34672" spans="2:19" ht="15.75" customHeight="1" x14ac:dyDescent="0.25">
      <c r="B34672" s="106"/>
      <c r="C34672" s="106"/>
      <c r="D34672" s="139"/>
      <c r="P34672" s="142"/>
      <c r="Q34672" s="142"/>
      <c r="R34672" s="142"/>
      <c r="S34672" s="139"/>
    </row>
    <row r="34673" spans="2:19" ht="15.75" customHeight="1" x14ac:dyDescent="0.25">
      <c r="B34673" s="106"/>
      <c r="C34673" s="106"/>
      <c r="D34673" s="139"/>
      <c r="P34673" s="142"/>
      <c r="Q34673" s="142"/>
      <c r="R34673" s="142"/>
      <c r="S34673" s="139"/>
    </row>
    <row r="34674" spans="2:19" ht="15.75" customHeight="1" x14ac:dyDescent="0.25">
      <c r="B34674" s="106"/>
      <c r="C34674" s="106"/>
      <c r="D34674" s="139"/>
      <c r="P34674" s="142"/>
      <c r="Q34674" s="142"/>
      <c r="R34674" s="142"/>
      <c r="S34674" s="139"/>
    </row>
    <row r="34675" spans="2:19" ht="15.75" customHeight="1" x14ac:dyDescent="0.25">
      <c r="B34675" s="106"/>
      <c r="C34675" s="106"/>
      <c r="D34675" s="139"/>
      <c r="P34675" s="142"/>
      <c r="Q34675" s="142"/>
      <c r="R34675" s="142"/>
      <c r="S34675" s="139"/>
    </row>
    <row r="34676" spans="2:19" ht="15.75" customHeight="1" x14ac:dyDescent="0.25">
      <c r="B34676" s="106"/>
      <c r="C34676" s="106"/>
      <c r="D34676" s="139"/>
      <c r="P34676" s="142"/>
      <c r="Q34676" s="142"/>
      <c r="R34676" s="142"/>
      <c r="S34676" s="139"/>
    </row>
    <row r="34677" spans="2:19" ht="15.75" customHeight="1" x14ac:dyDescent="0.25">
      <c r="B34677" s="106"/>
      <c r="C34677" s="106"/>
      <c r="D34677" s="139"/>
      <c r="P34677" s="142"/>
      <c r="Q34677" s="142"/>
      <c r="R34677" s="142"/>
      <c r="S34677" s="139"/>
    </row>
    <row r="34678" spans="2:19" ht="15.75" customHeight="1" x14ac:dyDescent="0.25">
      <c r="B34678" s="106"/>
      <c r="C34678" s="106"/>
      <c r="D34678" s="139"/>
      <c r="P34678" s="142"/>
      <c r="Q34678" s="142"/>
      <c r="R34678" s="142"/>
      <c r="S34678" s="139"/>
    </row>
    <row r="34679" spans="2:19" ht="15.75" customHeight="1" x14ac:dyDescent="0.25">
      <c r="B34679" s="106"/>
      <c r="C34679" s="106"/>
      <c r="D34679" s="139"/>
      <c r="P34679" s="142"/>
      <c r="Q34679" s="142"/>
      <c r="R34679" s="142"/>
      <c r="S34679" s="139"/>
    </row>
    <row r="34680" spans="2:19" ht="15.75" customHeight="1" x14ac:dyDescent="0.25">
      <c r="B34680" s="106"/>
      <c r="C34680" s="106"/>
      <c r="D34680" s="139"/>
      <c r="P34680" s="142"/>
      <c r="Q34680" s="142"/>
      <c r="R34680" s="142"/>
      <c r="S34680" s="139"/>
    </row>
    <row r="34681" spans="2:19" ht="15.75" customHeight="1" x14ac:dyDescent="0.25">
      <c r="B34681" s="106"/>
      <c r="C34681" s="106"/>
      <c r="D34681" s="139"/>
      <c r="P34681" s="142"/>
      <c r="Q34681" s="142"/>
      <c r="R34681" s="142"/>
      <c r="S34681" s="139"/>
    </row>
    <row r="34682" spans="2:19" ht="15.75" customHeight="1" x14ac:dyDescent="0.25">
      <c r="B34682" s="106"/>
      <c r="C34682" s="106"/>
      <c r="D34682" s="139"/>
      <c r="P34682" s="142"/>
      <c r="Q34682" s="142"/>
      <c r="R34682" s="142"/>
      <c r="S34682" s="139"/>
    </row>
    <row r="34683" spans="2:19" ht="15.75" customHeight="1" x14ac:dyDescent="0.25">
      <c r="B34683" s="106"/>
      <c r="C34683" s="106"/>
      <c r="D34683" s="139"/>
      <c r="P34683" s="142"/>
      <c r="Q34683" s="142"/>
      <c r="R34683" s="142"/>
      <c r="S34683" s="139"/>
    </row>
    <row r="34684" spans="2:19" ht="15.75" customHeight="1" x14ac:dyDescent="0.25">
      <c r="B34684" s="106"/>
      <c r="C34684" s="106"/>
      <c r="D34684" s="139"/>
      <c r="P34684" s="142"/>
      <c r="Q34684" s="142"/>
      <c r="R34684" s="142"/>
      <c r="S34684" s="139"/>
    </row>
    <row r="34685" spans="2:19" ht="15.75" customHeight="1" x14ac:dyDescent="0.25">
      <c r="B34685" s="106"/>
      <c r="C34685" s="106"/>
      <c r="D34685" s="139"/>
      <c r="P34685" s="142"/>
      <c r="Q34685" s="142"/>
      <c r="R34685" s="142"/>
      <c r="S34685" s="139"/>
    </row>
    <row r="34686" spans="2:19" ht="15.75" customHeight="1" x14ac:dyDescent="0.25">
      <c r="B34686" s="106"/>
      <c r="C34686" s="106"/>
      <c r="D34686" s="139"/>
      <c r="P34686" s="142"/>
      <c r="Q34686" s="142"/>
      <c r="R34686" s="142"/>
      <c r="S34686" s="139"/>
    </row>
    <row r="34687" spans="2:19" ht="15.75" customHeight="1" x14ac:dyDescent="0.25">
      <c r="B34687" s="106"/>
      <c r="C34687" s="106"/>
      <c r="D34687" s="139"/>
      <c r="P34687" s="142"/>
      <c r="Q34687" s="142"/>
      <c r="R34687" s="142"/>
      <c r="S34687" s="139"/>
    </row>
    <row r="34688" spans="2:19" ht="15.75" customHeight="1" x14ac:dyDescent="0.25">
      <c r="B34688" s="106"/>
      <c r="C34688" s="106"/>
      <c r="D34688" s="139"/>
      <c r="P34688" s="142"/>
      <c r="Q34688" s="142"/>
      <c r="R34688" s="142"/>
      <c r="S34688" s="139"/>
    </row>
    <row r="34689" spans="2:19" ht="15.75" customHeight="1" x14ac:dyDescent="0.25">
      <c r="B34689" s="106"/>
      <c r="C34689" s="106"/>
      <c r="D34689" s="139"/>
      <c r="P34689" s="142"/>
      <c r="Q34689" s="142"/>
      <c r="R34689" s="142"/>
      <c r="S34689" s="139"/>
    </row>
    <row r="34690" spans="2:19" ht="15.75" customHeight="1" x14ac:dyDescent="0.25">
      <c r="B34690" s="106"/>
      <c r="C34690" s="106"/>
      <c r="D34690" s="139"/>
      <c r="P34690" s="142"/>
      <c r="Q34690" s="142"/>
      <c r="R34690" s="142"/>
      <c r="S34690" s="139"/>
    </row>
    <row r="34691" spans="2:19" ht="15.75" customHeight="1" x14ac:dyDescent="0.25">
      <c r="B34691" s="106"/>
      <c r="C34691" s="106"/>
      <c r="D34691" s="139"/>
      <c r="P34691" s="142"/>
      <c r="Q34691" s="142"/>
      <c r="R34691" s="142"/>
      <c r="S34691" s="139"/>
    </row>
    <row r="34692" spans="2:19" ht="15.75" customHeight="1" x14ac:dyDescent="0.25">
      <c r="B34692" s="106"/>
      <c r="C34692" s="106"/>
      <c r="D34692" s="139"/>
      <c r="P34692" s="142"/>
      <c r="Q34692" s="142"/>
      <c r="R34692" s="142"/>
      <c r="S34692" s="139"/>
    </row>
    <row r="34693" spans="2:19" ht="15.75" customHeight="1" x14ac:dyDescent="0.25">
      <c r="B34693" s="106"/>
      <c r="C34693" s="106"/>
      <c r="D34693" s="139"/>
      <c r="P34693" s="142"/>
      <c r="Q34693" s="142"/>
      <c r="R34693" s="142"/>
      <c r="S34693" s="139"/>
    </row>
    <row r="34694" spans="2:19" ht="15.75" customHeight="1" x14ac:dyDescent="0.25">
      <c r="B34694" s="106"/>
      <c r="C34694" s="106"/>
      <c r="D34694" s="139"/>
      <c r="P34694" s="142"/>
      <c r="Q34694" s="142"/>
      <c r="R34694" s="142"/>
      <c r="S34694" s="139"/>
    </row>
    <row r="34695" spans="2:19" ht="15.75" customHeight="1" x14ac:dyDescent="0.25">
      <c r="B34695" s="106"/>
      <c r="C34695" s="106"/>
      <c r="D34695" s="139"/>
      <c r="P34695" s="142"/>
      <c r="Q34695" s="142"/>
      <c r="R34695" s="142"/>
      <c r="S34695" s="139"/>
    </row>
    <row r="34696" spans="2:19" ht="15.75" customHeight="1" x14ac:dyDescent="0.25">
      <c r="B34696" s="106"/>
      <c r="C34696" s="106"/>
      <c r="D34696" s="139"/>
      <c r="P34696" s="142"/>
      <c r="Q34696" s="142"/>
      <c r="R34696" s="142"/>
      <c r="S34696" s="139"/>
    </row>
    <row r="34697" spans="2:19" ht="15.75" customHeight="1" x14ac:dyDescent="0.25">
      <c r="B34697" s="106"/>
      <c r="C34697" s="106"/>
      <c r="D34697" s="139"/>
      <c r="P34697" s="142"/>
      <c r="Q34697" s="142"/>
      <c r="R34697" s="142"/>
      <c r="S34697" s="139"/>
    </row>
    <row r="34698" spans="2:19" ht="15.75" customHeight="1" x14ac:dyDescent="0.25">
      <c r="B34698" s="106"/>
      <c r="C34698" s="106"/>
      <c r="D34698" s="139"/>
      <c r="P34698" s="142"/>
      <c r="Q34698" s="142"/>
      <c r="R34698" s="142"/>
      <c r="S34698" s="139"/>
    </row>
    <row r="34699" spans="2:19" ht="15.75" customHeight="1" x14ac:dyDescent="0.25">
      <c r="B34699" s="106"/>
      <c r="C34699" s="106"/>
      <c r="D34699" s="139"/>
      <c r="P34699" s="142"/>
      <c r="Q34699" s="142"/>
      <c r="R34699" s="142"/>
      <c r="S34699" s="139"/>
    </row>
    <row r="34700" spans="2:19" ht="15.75" customHeight="1" x14ac:dyDescent="0.25">
      <c r="B34700" s="106"/>
      <c r="C34700" s="106"/>
      <c r="D34700" s="139"/>
      <c r="P34700" s="142"/>
      <c r="Q34700" s="142"/>
      <c r="R34700" s="142"/>
      <c r="S34700" s="139"/>
    </row>
    <row r="34701" spans="2:19" ht="15.75" customHeight="1" x14ac:dyDescent="0.25">
      <c r="B34701" s="106"/>
      <c r="C34701" s="106"/>
      <c r="D34701" s="139"/>
      <c r="P34701" s="142"/>
      <c r="Q34701" s="142"/>
      <c r="R34701" s="142"/>
      <c r="S34701" s="139"/>
    </row>
    <row r="34702" spans="2:19" ht="15.75" customHeight="1" x14ac:dyDescent="0.25">
      <c r="B34702" s="106"/>
      <c r="C34702" s="106"/>
      <c r="D34702" s="139"/>
      <c r="P34702" s="142"/>
      <c r="Q34702" s="142"/>
      <c r="R34702" s="142"/>
      <c r="S34702" s="139"/>
    </row>
    <row r="34703" spans="2:19" ht="15.75" customHeight="1" x14ac:dyDescent="0.25">
      <c r="B34703" s="106"/>
      <c r="C34703" s="106"/>
      <c r="D34703" s="139"/>
      <c r="P34703" s="142"/>
      <c r="Q34703" s="142"/>
      <c r="R34703" s="142"/>
      <c r="S34703" s="139"/>
    </row>
    <row r="34704" spans="2:19" ht="15.75" customHeight="1" x14ac:dyDescent="0.25">
      <c r="B34704" s="106"/>
      <c r="C34704" s="106"/>
      <c r="D34704" s="139"/>
      <c r="P34704" s="142"/>
      <c r="Q34704" s="142"/>
      <c r="R34704" s="142"/>
      <c r="S34704" s="139"/>
    </row>
    <row r="34705" spans="2:19" ht="15.75" customHeight="1" x14ac:dyDescent="0.25">
      <c r="B34705" s="106"/>
      <c r="C34705" s="106"/>
      <c r="D34705" s="139"/>
      <c r="P34705" s="142"/>
      <c r="Q34705" s="142"/>
      <c r="R34705" s="142"/>
      <c r="S34705" s="139"/>
    </row>
    <row r="34706" spans="2:19" ht="15.75" customHeight="1" x14ac:dyDescent="0.25">
      <c r="B34706" s="106"/>
      <c r="C34706" s="106"/>
      <c r="D34706" s="139"/>
      <c r="P34706" s="142"/>
      <c r="Q34706" s="142"/>
      <c r="R34706" s="142"/>
      <c r="S34706" s="139"/>
    </row>
    <row r="34707" spans="2:19" ht="15.75" customHeight="1" x14ac:dyDescent="0.25">
      <c r="B34707" s="106"/>
      <c r="C34707" s="106"/>
      <c r="D34707" s="139"/>
      <c r="P34707" s="142"/>
      <c r="Q34707" s="142"/>
      <c r="R34707" s="142"/>
      <c r="S34707" s="139"/>
    </row>
    <row r="34708" spans="2:19" ht="15.75" customHeight="1" x14ac:dyDescent="0.25">
      <c r="B34708" s="106"/>
      <c r="C34708" s="106"/>
      <c r="D34708" s="139"/>
      <c r="P34708" s="142"/>
      <c r="Q34708" s="142"/>
      <c r="R34708" s="142"/>
      <c r="S34708" s="139"/>
    </row>
    <row r="34709" spans="2:19" ht="15.75" customHeight="1" x14ac:dyDescent="0.25">
      <c r="B34709" s="106"/>
      <c r="C34709" s="106"/>
      <c r="D34709" s="139"/>
      <c r="P34709" s="142"/>
      <c r="Q34709" s="142"/>
      <c r="R34709" s="142"/>
      <c r="S34709" s="139"/>
    </row>
    <row r="34710" spans="2:19" ht="15.75" customHeight="1" x14ac:dyDescent="0.25">
      <c r="B34710" s="106"/>
      <c r="C34710" s="106"/>
      <c r="D34710" s="139"/>
      <c r="P34710" s="142"/>
      <c r="Q34710" s="142"/>
      <c r="R34710" s="142"/>
      <c r="S34710" s="139"/>
    </row>
    <row r="34711" spans="2:19" ht="15.75" customHeight="1" x14ac:dyDescent="0.25">
      <c r="B34711" s="106"/>
      <c r="C34711" s="106"/>
      <c r="D34711" s="139"/>
      <c r="P34711" s="142"/>
      <c r="Q34711" s="142"/>
      <c r="R34711" s="142"/>
      <c r="S34711" s="139"/>
    </row>
    <row r="34712" spans="2:19" ht="15.75" customHeight="1" x14ac:dyDescent="0.25">
      <c r="B34712" s="106"/>
      <c r="C34712" s="106"/>
      <c r="D34712" s="139"/>
      <c r="P34712" s="142"/>
      <c r="Q34712" s="142"/>
      <c r="R34712" s="142"/>
      <c r="S34712" s="139"/>
    </row>
    <row r="34713" spans="2:19" ht="15.75" customHeight="1" x14ac:dyDescent="0.25">
      <c r="B34713" s="106"/>
      <c r="C34713" s="106"/>
      <c r="D34713" s="139"/>
      <c r="P34713" s="142"/>
      <c r="Q34713" s="142"/>
      <c r="R34713" s="142"/>
      <c r="S34713" s="139"/>
    </row>
    <row r="34714" spans="2:19" ht="15.75" customHeight="1" x14ac:dyDescent="0.25">
      <c r="B34714" s="106"/>
      <c r="C34714" s="106"/>
      <c r="D34714" s="139"/>
      <c r="P34714" s="142"/>
      <c r="Q34714" s="142"/>
      <c r="R34714" s="142"/>
      <c r="S34714" s="139"/>
    </row>
    <row r="34715" spans="2:19" ht="15.75" customHeight="1" x14ac:dyDescent="0.25">
      <c r="B34715" s="106"/>
      <c r="C34715" s="106"/>
      <c r="D34715" s="139"/>
      <c r="P34715" s="142"/>
      <c r="Q34715" s="142"/>
      <c r="R34715" s="142"/>
      <c r="S34715" s="139"/>
    </row>
    <row r="34716" spans="2:19" ht="15.75" customHeight="1" x14ac:dyDescent="0.25">
      <c r="B34716" s="106"/>
      <c r="C34716" s="106"/>
      <c r="D34716" s="139"/>
      <c r="P34716" s="142"/>
      <c r="Q34716" s="142"/>
      <c r="R34716" s="142"/>
      <c r="S34716" s="139"/>
    </row>
    <row r="34717" spans="2:19" ht="15.75" customHeight="1" x14ac:dyDescent="0.25">
      <c r="B34717" s="106"/>
      <c r="C34717" s="106"/>
      <c r="D34717" s="139"/>
      <c r="P34717" s="142"/>
      <c r="Q34717" s="142"/>
      <c r="R34717" s="142"/>
      <c r="S34717" s="139"/>
    </row>
    <row r="34718" spans="2:19" ht="15.75" customHeight="1" x14ac:dyDescent="0.25">
      <c r="B34718" s="106"/>
      <c r="C34718" s="106"/>
      <c r="D34718" s="139"/>
      <c r="P34718" s="142"/>
      <c r="Q34718" s="142"/>
      <c r="R34718" s="142"/>
      <c r="S34718" s="139"/>
    </row>
    <row r="34719" spans="2:19" ht="15.75" customHeight="1" x14ac:dyDescent="0.25">
      <c r="B34719" s="106"/>
      <c r="C34719" s="106"/>
      <c r="D34719" s="139"/>
      <c r="P34719" s="142"/>
      <c r="Q34719" s="142"/>
      <c r="R34719" s="142"/>
      <c r="S34719" s="139"/>
    </row>
    <row r="34720" spans="2:19" ht="15.75" customHeight="1" x14ac:dyDescent="0.25">
      <c r="B34720" s="106"/>
      <c r="C34720" s="106"/>
      <c r="D34720" s="139"/>
      <c r="P34720" s="142"/>
      <c r="Q34720" s="142"/>
      <c r="R34720" s="142"/>
      <c r="S34720" s="139"/>
    </row>
    <row r="34721" spans="2:19" ht="15.75" customHeight="1" x14ac:dyDescent="0.25">
      <c r="B34721" s="106"/>
      <c r="C34721" s="106"/>
      <c r="D34721" s="139"/>
      <c r="P34721" s="142"/>
      <c r="Q34721" s="142"/>
      <c r="R34721" s="142"/>
      <c r="S34721" s="139"/>
    </row>
    <row r="34722" spans="2:19" ht="15.75" customHeight="1" x14ac:dyDescent="0.25">
      <c r="B34722" s="106"/>
      <c r="C34722" s="106"/>
      <c r="D34722" s="139"/>
      <c r="P34722" s="142"/>
      <c r="Q34722" s="142"/>
      <c r="R34722" s="142"/>
      <c r="S34722" s="139"/>
    </row>
    <row r="34723" spans="2:19" ht="15.75" customHeight="1" x14ac:dyDescent="0.25">
      <c r="B34723" s="106"/>
      <c r="C34723" s="106"/>
      <c r="D34723" s="139"/>
      <c r="P34723" s="142"/>
      <c r="Q34723" s="142"/>
      <c r="R34723" s="142"/>
      <c r="S34723" s="139"/>
    </row>
    <row r="34724" spans="2:19" ht="15.75" customHeight="1" x14ac:dyDescent="0.25">
      <c r="B34724" s="106"/>
      <c r="C34724" s="106"/>
      <c r="D34724" s="139"/>
      <c r="P34724" s="142"/>
      <c r="Q34724" s="142"/>
      <c r="R34724" s="142"/>
      <c r="S34724" s="139"/>
    </row>
    <row r="34725" spans="2:19" ht="15.75" customHeight="1" x14ac:dyDescent="0.25">
      <c r="B34725" s="106"/>
      <c r="C34725" s="106"/>
      <c r="D34725" s="139"/>
      <c r="P34725" s="142"/>
      <c r="Q34725" s="142"/>
      <c r="R34725" s="142"/>
      <c r="S34725" s="139"/>
    </row>
    <row r="34726" spans="2:19" ht="15.75" customHeight="1" x14ac:dyDescent="0.25">
      <c r="B34726" s="106"/>
      <c r="C34726" s="106"/>
      <c r="D34726" s="139"/>
      <c r="P34726" s="142"/>
      <c r="Q34726" s="142"/>
      <c r="R34726" s="142"/>
      <c r="S34726" s="139"/>
    </row>
    <row r="34727" spans="2:19" ht="15.75" customHeight="1" x14ac:dyDescent="0.25">
      <c r="B34727" s="106"/>
      <c r="C34727" s="106"/>
      <c r="D34727" s="139"/>
      <c r="P34727" s="142"/>
      <c r="Q34727" s="142"/>
      <c r="R34727" s="142"/>
      <c r="S34727" s="139"/>
    </row>
    <row r="34728" spans="2:19" ht="15.75" customHeight="1" x14ac:dyDescent="0.25">
      <c r="B34728" s="106"/>
      <c r="C34728" s="106"/>
      <c r="D34728" s="139"/>
      <c r="P34728" s="142"/>
      <c r="Q34728" s="142"/>
      <c r="R34728" s="142"/>
      <c r="S34728" s="139"/>
    </row>
    <row r="34729" spans="2:19" ht="15.75" customHeight="1" x14ac:dyDescent="0.25">
      <c r="B34729" s="106"/>
      <c r="C34729" s="106"/>
      <c r="D34729" s="139"/>
      <c r="P34729" s="142"/>
      <c r="Q34729" s="142"/>
      <c r="R34729" s="142"/>
      <c r="S34729" s="139"/>
    </row>
    <row r="34730" spans="2:19" ht="15.75" customHeight="1" x14ac:dyDescent="0.25">
      <c r="B34730" s="106"/>
      <c r="C34730" s="106"/>
      <c r="D34730" s="139"/>
      <c r="P34730" s="142"/>
      <c r="Q34730" s="142"/>
      <c r="R34730" s="142"/>
      <c r="S34730" s="139"/>
    </row>
    <row r="34731" spans="2:19" ht="15.75" customHeight="1" x14ac:dyDescent="0.25">
      <c r="B34731" s="106"/>
      <c r="C34731" s="106"/>
      <c r="D34731" s="139"/>
      <c r="P34731" s="142"/>
      <c r="Q34731" s="142"/>
      <c r="R34731" s="142"/>
      <c r="S34731" s="139"/>
    </row>
    <row r="34732" spans="2:19" ht="15.75" customHeight="1" x14ac:dyDescent="0.25">
      <c r="B34732" s="106"/>
      <c r="C34732" s="106"/>
      <c r="D34732" s="139"/>
      <c r="P34732" s="142"/>
      <c r="Q34732" s="142"/>
      <c r="R34732" s="142"/>
      <c r="S34732" s="139"/>
    </row>
    <row r="34733" spans="2:19" ht="15.75" customHeight="1" x14ac:dyDescent="0.25">
      <c r="B34733" s="106"/>
      <c r="C34733" s="106"/>
      <c r="D34733" s="139"/>
      <c r="P34733" s="142"/>
      <c r="Q34733" s="142"/>
      <c r="R34733" s="142"/>
      <c r="S34733" s="139"/>
    </row>
    <row r="34734" spans="2:19" ht="15.75" customHeight="1" x14ac:dyDescent="0.25">
      <c r="B34734" s="106"/>
      <c r="C34734" s="106"/>
      <c r="D34734" s="139"/>
      <c r="P34734" s="142"/>
      <c r="Q34734" s="142"/>
      <c r="R34734" s="142"/>
      <c r="S34734" s="139"/>
    </row>
    <row r="34735" spans="2:19" ht="15.75" customHeight="1" x14ac:dyDescent="0.25">
      <c r="B34735" s="106"/>
      <c r="C34735" s="106"/>
      <c r="D34735" s="139"/>
      <c r="P34735" s="142"/>
      <c r="Q34735" s="142"/>
      <c r="R34735" s="142"/>
      <c r="S34735" s="139"/>
    </row>
    <row r="34736" spans="2:19" ht="15.75" customHeight="1" x14ac:dyDescent="0.25">
      <c r="B34736" s="106"/>
      <c r="C34736" s="106"/>
      <c r="D34736" s="139"/>
      <c r="P34736" s="142"/>
      <c r="Q34736" s="142"/>
      <c r="R34736" s="142"/>
      <c r="S34736" s="139"/>
    </row>
    <row r="34737" spans="2:19" ht="15.75" customHeight="1" x14ac:dyDescent="0.25">
      <c r="B34737" s="106"/>
      <c r="C34737" s="106"/>
      <c r="D34737" s="139"/>
      <c r="P34737" s="142"/>
      <c r="Q34737" s="142"/>
      <c r="R34737" s="142"/>
      <c r="S34737" s="139"/>
    </row>
    <row r="34738" spans="2:19" ht="15.75" customHeight="1" x14ac:dyDescent="0.25">
      <c r="B34738" s="106"/>
      <c r="C34738" s="106"/>
      <c r="D34738" s="139"/>
      <c r="P34738" s="142"/>
      <c r="Q34738" s="142"/>
      <c r="R34738" s="142"/>
      <c r="S34738" s="139"/>
    </row>
    <row r="34739" spans="2:19" ht="15.75" customHeight="1" x14ac:dyDescent="0.25">
      <c r="B34739" s="106"/>
      <c r="C34739" s="106"/>
      <c r="D34739" s="139"/>
      <c r="P34739" s="142"/>
      <c r="Q34739" s="142"/>
      <c r="R34739" s="142"/>
      <c r="S34739" s="139"/>
    </row>
    <row r="34740" spans="2:19" ht="15.75" customHeight="1" x14ac:dyDescent="0.25">
      <c r="B34740" s="106"/>
      <c r="C34740" s="106"/>
      <c r="D34740" s="139"/>
      <c r="P34740" s="142"/>
      <c r="Q34740" s="142"/>
      <c r="R34740" s="142"/>
      <c r="S34740" s="139"/>
    </row>
    <row r="34741" spans="2:19" ht="15.75" customHeight="1" x14ac:dyDescent="0.25">
      <c r="B34741" s="106"/>
      <c r="C34741" s="106"/>
      <c r="D34741" s="139"/>
      <c r="P34741" s="142"/>
      <c r="Q34741" s="142"/>
      <c r="R34741" s="142"/>
      <c r="S34741" s="139"/>
    </row>
    <row r="34742" spans="2:19" ht="15.75" customHeight="1" x14ac:dyDescent="0.25">
      <c r="B34742" s="106"/>
      <c r="C34742" s="106"/>
      <c r="D34742" s="139"/>
      <c r="P34742" s="142"/>
      <c r="Q34742" s="142"/>
      <c r="R34742" s="142"/>
      <c r="S34742" s="139"/>
    </row>
    <row r="34743" spans="2:19" ht="15.75" customHeight="1" x14ac:dyDescent="0.25">
      <c r="B34743" s="106"/>
      <c r="C34743" s="106"/>
      <c r="D34743" s="139"/>
      <c r="P34743" s="142"/>
      <c r="Q34743" s="142"/>
      <c r="R34743" s="142"/>
      <c r="S34743" s="139"/>
    </row>
    <row r="34744" spans="2:19" ht="15.75" customHeight="1" x14ac:dyDescent="0.25">
      <c r="B34744" s="106"/>
      <c r="C34744" s="106"/>
      <c r="D34744" s="139"/>
      <c r="P34744" s="142"/>
      <c r="Q34744" s="142"/>
      <c r="R34744" s="142"/>
      <c r="S34744" s="139"/>
    </row>
    <row r="34745" spans="2:19" ht="15.75" customHeight="1" x14ac:dyDescent="0.25">
      <c r="B34745" s="106"/>
      <c r="C34745" s="106"/>
      <c r="D34745" s="139"/>
      <c r="P34745" s="142"/>
      <c r="Q34745" s="142"/>
      <c r="R34745" s="142"/>
      <c r="S34745" s="139"/>
    </row>
    <row r="34746" spans="2:19" ht="15.75" customHeight="1" x14ac:dyDescent="0.25">
      <c r="B34746" s="106"/>
      <c r="C34746" s="106"/>
      <c r="D34746" s="139"/>
      <c r="P34746" s="142"/>
      <c r="Q34746" s="142"/>
      <c r="R34746" s="142"/>
      <c r="S34746" s="139"/>
    </row>
    <row r="34747" spans="2:19" ht="15.75" customHeight="1" x14ac:dyDescent="0.25">
      <c r="B34747" s="106"/>
      <c r="C34747" s="106"/>
      <c r="D34747" s="139"/>
      <c r="P34747" s="142"/>
      <c r="Q34747" s="142"/>
      <c r="R34747" s="142"/>
      <c r="S34747" s="139"/>
    </row>
    <row r="34748" spans="2:19" ht="15.75" customHeight="1" x14ac:dyDescent="0.25">
      <c r="B34748" s="106"/>
      <c r="C34748" s="106"/>
      <c r="D34748" s="139"/>
      <c r="P34748" s="142"/>
      <c r="Q34748" s="142"/>
      <c r="R34748" s="142"/>
      <c r="S34748" s="139"/>
    </row>
    <row r="34749" spans="2:19" ht="15.75" customHeight="1" x14ac:dyDescent="0.25">
      <c r="B34749" s="106"/>
      <c r="C34749" s="106"/>
      <c r="D34749" s="139"/>
      <c r="P34749" s="142"/>
      <c r="Q34749" s="142"/>
      <c r="R34749" s="142"/>
      <c r="S34749" s="139"/>
    </row>
    <row r="34750" spans="2:19" ht="15.75" customHeight="1" x14ac:dyDescent="0.25">
      <c r="B34750" s="106"/>
      <c r="C34750" s="106"/>
      <c r="D34750" s="139"/>
      <c r="P34750" s="142"/>
      <c r="Q34750" s="142"/>
      <c r="R34750" s="142"/>
      <c r="S34750" s="139"/>
    </row>
    <row r="34751" spans="2:19" ht="15.75" customHeight="1" x14ac:dyDescent="0.25">
      <c r="B34751" s="106"/>
      <c r="C34751" s="106"/>
      <c r="D34751" s="139"/>
      <c r="P34751" s="142"/>
      <c r="Q34751" s="142"/>
      <c r="R34751" s="142"/>
      <c r="S34751" s="139"/>
    </row>
    <row r="34752" spans="2:19" ht="15.75" customHeight="1" x14ac:dyDescent="0.25">
      <c r="B34752" s="106"/>
      <c r="C34752" s="106"/>
      <c r="D34752" s="139"/>
      <c r="P34752" s="142"/>
      <c r="Q34752" s="142"/>
      <c r="R34752" s="142"/>
      <c r="S34752" s="139"/>
    </row>
    <row r="34753" spans="2:19" ht="15.75" customHeight="1" x14ac:dyDescent="0.25">
      <c r="B34753" s="106"/>
      <c r="C34753" s="106"/>
      <c r="D34753" s="139"/>
      <c r="P34753" s="142"/>
      <c r="Q34753" s="142"/>
      <c r="R34753" s="142"/>
      <c r="S34753" s="139"/>
    </row>
    <row r="34754" spans="2:19" ht="15.75" customHeight="1" x14ac:dyDescent="0.25">
      <c r="B34754" s="106"/>
      <c r="C34754" s="106"/>
      <c r="D34754" s="139"/>
      <c r="P34754" s="142"/>
      <c r="Q34754" s="142"/>
      <c r="R34754" s="142"/>
      <c r="S34754" s="139"/>
    </row>
    <row r="34755" spans="2:19" ht="15.75" customHeight="1" x14ac:dyDescent="0.25">
      <c r="B34755" s="106"/>
      <c r="C34755" s="106"/>
      <c r="D34755" s="139"/>
      <c r="P34755" s="142"/>
      <c r="Q34755" s="142"/>
      <c r="R34755" s="142"/>
      <c r="S34755" s="139"/>
    </row>
    <row r="34756" spans="2:19" ht="15.75" customHeight="1" x14ac:dyDescent="0.25">
      <c r="B34756" s="106"/>
      <c r="C34756" s="106"/>
      <c r="D34756" s="139"/>
      <c r="P34756" s="142"/>
      <c r="Q34756" s="142"/>
      <c r="R34756" s="142"/>
      <c r="S34756" s="139"/>
    </row>
    <row r="34757" spans="2:19" ht="15.75" customHeight="1" x14ac:dyDescent="0.25">
      <c r="B34757" s="106"/>
      <c r="C34757" s="106"/>
      <c r="D34757" s="139"/>
      <c r="P34757" s="142"/>
      <c r="Q34757" s="142"/>
      <c r="R34757" s="142"/>
      <c r="S34757" s="139"/>
    </row>
    <row r="34758" spans="2:19" ht="15.75" customHeight="1" x14ac:dyDescent="0.25">
      <c r="B34758" s="106"/>
      <c r="C34758" s="106"/>
      <c r="D34758" s="139"/>
      <c r="P34758" s="142"/>
      <c r="Q34758" s="142"/>
      <c r="R34758" s="142"/>
      <c r="S34758" s="139"/>
    </row>
    <row r="34759" spans="2:19" ht="15.75" customHeight="1" x14ac:dyDescent="0.25">
      <c r="B34759" s="106"/>
      <c r="C34759" s="106"/>
      <c r="D34759" s="139"/>
      <c r="P34759" s="142"/>
      <c r="Q34759" s="142"/>
      <c r="R34759" s="142"/>
      <c r="S34759" s="139"/>
    </row>
    <row r="34760" spans="2:19" ht="15.75" customHeight="1" x14ac:dyDescent="0.25">
      <c r="B34760" s="106"/>
      <c r="C34760" s="106"/>
      <c r="D34760" s="139"/>
      <c r="P34760" s="142"/>
      <c r="Q34760" s="142"/>
      <c r="R34760" s="142"/>
      <c r="S34760" s="139"/>
    </row>
    <row r="34761" spans="2:19" ht="15.75" customHeight="1" x14ac:dyDescent="0.25">
      <c r="B34761" s="106"/>
      <c r="C34761" s="106"/>
      <c r="D34761" s="139"/>
      <c r="P34761" s="142"/>
      <c r="Q34761" s="142"/>
      <c r="R34761" s="142"/>
      <c r="S34761" s="139"/>
    </row>
    <row r="34762" spans="2:19" ht="15.75" customHeight="1" x14ac:dyDescent="0.25">
      <c r="B34762" s="106"/>
      <c r="C34762" s="106"/>
      <c r="D34762" s="139"/>
      <c r="P34762" s="142"/>
      <c r="Q34762" s="142"/>
      <c r="R34762" s="142"/>
      <c r="S34762" s="139"/>
    </row>
    <row r="34763" spans="2:19" ht="15.75" customHeight="1" x14ac:dyDescent="0.25">
      <c r="B34763" s="106"/>
      <c r="C34763" s="106"/>
      <c r="D34763" s="139"/>
      <c r="P34763" s="142"/>
      <c r="Q34763" s="142"/>
      <c r="R34763" s="142"/>
      <c r="S34763" s="139"/>
    </row>
    <row r="34764" spans="2:19" ht="15.75" customHeight="1" x14ac:dyDescent="0.25">
      <c r="B34764" s="106"/>
      <c r="C34764" s="106"/>
      <c r="D34764" s="139"/>
      <c r="P34764" s="142"/>
      <c r="Q34764" s="142"/>
      <c r="R34764" s="142"/>
      <c r="S34764" s="139"/>
    </row>
    <row r="34765" spans="2:19" ht="15.75" customHeight="1" x14ac:dyDescent="0.25">
      <c r="B34765" s="106"/>
      <c r="C34765" s="106"/>
      <c r="D34765" s="139"/>
      <c r="P34765" s="142"/>
      <c r="Q34765" s="142"/>
      <c r="R34765" s="142"/>
      <c r="S34765" s="139"/>
    </row>
    <row r="34766" spans="2:19" ht="15.75" customHeight="1" x14ac:dyDescent="0.25">
      <c r="B34766" s="106"/>
      <c r="C34766" s="106"/>
      <c r="D34766" s="139"/>
      <c r="P34766" s="142"/>
      <c r="Q34766" s="142"/>
      <c r="R34766" s="142"/>
      <c r="S34766" s="139"/>
    </row>
    <row r="34767" spans="2:19" ht="15.75" customHeight="1" x14ac:dyDescent="0.25">
      <c r="B34767" s="106"/>
      <c r="C34767" s="106"/>
      <c r="D34767" s="139"/>
      <c r="P34767" s="142"/>
      <c r="Q34767" s="142"/>
      <c r="R34767" s="142"/>
      <c r="S34767" s="139"/>
    </row>
    <row r="34768" spans="2:19" ht="15.75" customHeight="1" x14ac:dyDescent="0.25">
      <c r="B34768" s="106"/>
      <c r="C34768" s="106"/>
      <c r="D34768" s="139"/>
      <c r="P34768" s="142"/>
      <c r="Q34768" s="142"/>
      <c r="R34768" s="142"/>
      <c r="S34768" s="139"/>
    </row>
    <row r="34769" spans="2:19" ht="15.75" customHeight="1" x14ac:dyDescent="0.25">
      <c r="B34769" s="106"/>
      <c r="C34769" s="106"/>
      <c r="D34769" s="139"/>
      <c r="P34769" s="142"/>
      <c r="Q34769" s="142"/>
      <c r="R34769" s="142"/>
      <c r="S34769" s="139"/>
    </row>
    <row r="34770" spans="2:19" ht="15.75" customHeight="1" x14ac:dyDescent="0.25">
      <c r="B34770" s="106"/>
      <c r="C34770" s="106"/>
      <c r="D34770" s="139"/>
      <c r="P34770" s="142"/>
      <c r="Q34770" s="142"/>
      <c r="R34770" s="142"/>
      <c r="S34770" s="139"/>
    </row>
    <row r="34771" spans="2:19" ht="15.75" customHeight="1" x14ac:dyDescent="0.25">
      <c r="B34771" s="106"/>
      <c r="C34771" s="106"/>
      <c r="D34771" s="139"/>
      <c r="P34771" s="142"/>
      <c r="Q34771" s="142"/>
      <c r="R34771" s="142"/>
      <c r="S34771" s="139"/>
    </row>
    <row r="34772" spans="2:19" ht="15.75" customHeight="1" x14ac:dyDescent="0.25">
      <c r="B34772" s="106"/>
      <c r="C34772" s="106"/>
      <c r="D34772" s="139"/>
      <c r="P34772" s="142"/>
      <c r="Q34772" s="142"/>
      <c r="R34772" s="142"/>
      <c r="S34772" s="139"/>
    </row>
    <row r="34773" spans="2:19" ht="15.75" customHeight="1" x14ac:dyDescent="0.25">
      <c r="B34773" s="106"/>
      <c r="C34773" s="106"/>
      <c r="D34773" s="139"/>
      <c r="P34773" s="142"/>
      <c r="Q34773" s="142"/>
      <c r="R34773" s="142"/>
      <c r="S34773" s="139"/>
    </row>
    <row r="34774" spans="2:19" ht="15.75" customHeight="1" x14ac:dyDescent="0.25">
      <c r="B34774" s="106"/>
      <c r="C34774" s="106"/>
      <c r="D34774" s="139"/>
      <c r="P34774" s="142"/>
      <c r="Q34774" s="142"/>
      <c r="R34774" s="142"/>
      <c r="S34774" s="139"/>
    </row>
    <row r="34775" spans="2:19" ht="15.75" customHeight="1" x14ac:dyDescent="0.25">
      <c r="B34775" s="106"/>
      <c r="C34775" s="106"/>
      <c r="D34775" s="139"/>
      <c r="P34775" s="142"/>
      <c r="Q34775" s="142"/>
      <c r="R34775" s="142"/>
      <c r="S34775" s="139"/>
    </row>
    <row r="34776" spans="2:19" ht="15.75" customHeight="1" x14ac:dyDescent="0.25">
      <c r="B34776" s="106"/>
      <c r="C34776" s="106"/>
      <c r="D34776" s="139"/>
      <c r="P34776" s="142"/>
      <c r="Q34776" s="142"/>
      <c r="R34776" s="142"/>
      <c r="S34776" s="139"/>
    </row>
    <row r="34777" spans="2:19" ht="15.75" customHeight="1" x14ac:dyDescent="0.25">
      <c r="B34777" s="106"/>
      <c r="C34777" s="106"/>
      <c r="D34777" s="139"/>
      <c r="P34777" s="142"/>
      <c r="Q34777" s="142"/>
      <c r="R34777" s="142"/>
      <c r="S34777" s="139"/>
    </row>
    <row r="34778" spans="2:19" ht="15.75" customHeight="1" x14ac:dyDescent="0.25">
      <c r="B34778" s="106"/>
      <c r="C34778" s="106"/>
      <c r="D34778" s="139"/>
      <c r="P34778" s="142"/>
      <c r="Q34778" s="142"/>
      <c r="R34778" s="142"/>
      <c r="S34778" s="139"/>
    </row>
    <row r="34779" spans="2:19" ht="15.75" customHeight="1" x14ac:dyDescent="0.25">
      <c r="B34779" s="106"/>
      <c r="C34779" s="106"/>
      <c r="D34779" s="139"/>
      <c r="P34779" s="142"/>
      <c r="Q34779" s="142"/>
      <c r="R34779" s="142"/>
      <c r="S34779" s="139"/>
    </row>
    <row r="34780" spans="2:19" ht="15.75" customHeight="1" x14ac:dyDescent="0.25">
      <c r="B34780" s="106"/>
      <c r="C34780" s="106"/>
      <c r="D34780" s="139"/>
      <c r="P34780" s="142"/>
      <c r="Q34780" s="142"/>
      <c r="R34780" s="142"/>
      <c r="S34780" s="139"/>
    </row>
    <row r="34781" spans="2:19" ht="15.75" customHeight="1" x14ac:dyDescent="0.25">
      <c r="B34781" s="106"/>
      <c r="C34781" s="106"/>
      <c r="D34781" s="139"/>
      <c r="P34781" s="142"/>
      <c r="Q34781" s="142"/>
      <c r="R34781" s="142"/>
      <c r="S34781" s="139"/>
    </row>
    <row r="34782" spans="2:19" ht="15.75" customHeight="1" x14ac:dyDescent="0.25">
      <c r="B34782" s="106"/>
      <c r="C34782" s="106"/>
      <c r="D34782" s="139"/>
      <c r="P34782" s="142"/>
      <c r="Q34782" s="142"/>
      <c r="R34782" s="142"/>
      <c r="S34782" s="139"/>
    </row>
    <row r="34783" spans="2:19" ht="15.75" customHeight="1" x14ac:dyDescent="0.25">
      <c r="B34783" s="106"/>
      <c r="C34783" s="106"/>
      <c r="D34783" s="139"/>
      <c r="P34783" s="142"/>
      <c r="Q34783" s="142"/>
      <c r="R34783" s="142"/>
      <c r="S34783" s="139"/>
    </row>
    <row r="34784" spans="2:19" ht="15.75" customHeight="1" x14ac:dyDescent="0.25">
      <c r="B34784" s="106"/>
      <c r="C34784" s="106"/>
      <c r="D34784" s="139"/>
      <c r="P34784" s="142"/>
      <c r="Q34784" s="142"/>
      <c r="R34784" s="142"/>
      <c r="S34784" s="139"/>
    </row>
    <row r="34785" spans="2:19" ht="15.75" customHeight="1" x14ac:dyDescent="0.25">
      <c r="B34785" s="106"/>
      <c r="C34785" s="106"/>
      <c r="D34785" s="139"/>
      <c r="P34785" s="142"/>
      <c r="Q34785" s="142"/>
      <c r="R34785" s="142"/>
      <c r="S34785" s="139"/>
    </row>
    <row r="34786" spans="2:19" ht="15.75" customHeight="1" x14ac:dyDescent="0.25">
      <c r="B34786" s="106"/>
      <c r="C34786" s="106"/>
      <c r="D34786" s="139"/>
      <c r="P34786" s="142"/>
      <c r="Q34786" s="142"/>
      <c r="R34786" s="142"/>
      <c r="S34786" s="139"/>
    </row>
    <row r="34787" spans="2:19" ht="15.75" customHeight="1" x14ac:dyDescent="0.25">
      <c r="B34787" s="106"/>
      <c r="C34787" s="106"/>
      <c r="D34787" s="139"/>
      <c r="P34787" s="142"/>
      <c r="Q34787" s="142"/>
      <c r="R34787" s="142"/>
      <c r="S34787" s="139"/>
    </row>
    <row r="34788" spans="2:19" ht="15.75" customHeight="1" x14ac:dyDescent="0.25">
      <c r="B34788" s="106"/>
      <c r="C34788" s="106"/>
      <c r="D34788" s="139"/>
      <c r="P34788" s="142"/>
      <c r="Q34788" s="142"/>
      <c r="R34788" s="142"/>
      <c r="S34788" s="139"/>
    </row>
    <row r="34789" spans="2:19" ht="15.75" customHeight="1" x14ac:dyDescent="0.25">
      <c r="B34789" s="106"/>
      <c r="C34789" s="106"/>
      <c r="D34789" s="139"/>
      <c r="P34789" s="142"/>
      <c r="Q34789" s="142"/>
      <c r="R34789" s="142"/>
      <c r="S34789" s="139"/>
    </row>
    <row r="34790" spans="2:19" ht="15.75" customHeight="1" x14ac:dyDescent="0.25">
      <c r="B34790" s="106"/>
      <c r="C34790" s="106"/>
      <c r="D34790" s="139"/>
      <c r="P34790" s="142"/>
      <c r="Q34790" s="142"/>
      <c r="R34790" s="142"/>
      <c r="S34790" s="139"/>
    </row>
    <row r="34791" spans="2:19" ht="15.75" customHeight="1" x14ac:dyDescent="0.25">
      <c r="B34791" s="106"/>
      <c r="C34791" s="106"/>
      <c r="D34791" s="139"/>
      <c r="P34791" s="142"/>
      <c r="Q34791" s="142"/>
      <c r="R34791" s="142"/>
      <c r="S34791" s="139"/>
    </row>
    <row r="34792" spans="2:19" ht="15.75" customHeight="1" x14ac:dyDescent="0.25">
      <c r="B34792" s="106"/>
      <c r="C34792" s="106"/>
      <c r="D34792" s="139"/>
      <c r="P34792" s="142"/>
      <c r="Q34792" s="142"/>
      <c r="R34792" s="142"/>
      <c r="S34792" s="139"/>
    </row>
    <row r="34793" spans="2:19" ht="15.75" customHeight="1" x14ac:dyDescent="0.25">
      <c r="B34793" s="106"/>
      <c r="C34793" s="106"/>
      <c r="D34793" s="139"/>
      <c r="P34793" s="142"/>
      <c r="Q34793" s="142"/>
      <c r="R34793" s="142"/>
      <c r="S34793" s="139"/>
    </row>
    <row r="34794" spans="2:19" ht="15.75" customHeight="1" x14ac:dyDescent="0.25">
      <c r="B34794" s="106"/>
      <c r="C34794" s="106"/>
      <c r="D34794" s="139"/>
      <c r="P34794" s="142"/>
      <c r="Q34794" s="142"/>
      <c r="R34794" s="142"/>
      <c r="S34794" s="139"/>
    </row>
    <row r="34795" spans="2:19" ht="15.75" customHeight="1" x14ac:dyDescent="0.25">
      <c r="B34795" s="106"/>
      <c r="C34795" s="106"/>
      <c r="D34795" s="139"/>
      <c r="P34795" s="142"/>
      <c r="Q34795" s="142"/>
      <c r="R34795" s="142"/>
      <c r="S34795" s="139"/>
    </row>
    <row r="34796" spans="2:19" ht="15.75" customHeight="1" x14ac:dyDescent="0.25">
      <c r="B34796" s="106"/>
      <c r="C34796" s="106"/>
      <c r="D34796" s="139"/>
      <c r="P34796" s="142"/>
      <c r="Q34796" s="142"/>
      <c r="R34796" s="142"/>
      <c r="S34796" s="139"/>
    </row>
    <row r="34797" spans="2:19" ht="15.75" customHeight="1" x14ac:dyDescent="0.25">
      <c r="B34797" s="106"/>
      <c r="C34797" s="106"/>
      <c r="D34797" s="139"/>
      <c r="P34797" s="142"/>
      <c r="Q34797" s="142"/>
      <c r="R34797" s="142"/>
      <c r="S34797" s="139"/>
    </row>
    <row r="34798" spans="2:19" ht="15.75" customHeight="1" x14ac:dyDescent="0.25">
      <c r="B34798" s="106"/>
      <c r="C34798" s="106"/>
      <c r="D34798" s="139"/>
      <c r="P34798" s="142"/>
      <c r="Q34798" s="142"/>
      <c r="R34798" s="142"/>
      <c r="S34798" s="139"/>
    </row>
    <row r="34799" spans="2:19" ht="15.75" customHeight="1" x14ac:dyDescent="0.25">
      <c r="B34799" s="106"/>
      <c r="C34799" s="106"/>
      <c r="D34799" s="139"/>
      <c r="P34799" s="142"/>
      <c r="Q34799" s="142"/>
      <c r="R34799" s="142"/>
      <c r="S34799" s="139"/>
    </row>
    <row r="34800" spans="2:19" ht="15.75" customHeight="1" x14ac:dyDescent="0.25">
      <c r="B34800" s="106"/>
      <c r="C34800" s="106"/>
      <c r="D34800" s="139"/>
      <c r="P34800" s="142"/>
      <c r="Q34800" s="142"/>
      <c r="R34800" s="142"/>
      <c r="S34800" s="139"/>
    </row>
    <row r="34801" spans="2:19" ht="15.75" customHeight="1" x14ac:dyDescent="0.25">
      <c r="B34801" s="106"/>
      <c r="C34801" s="106"/>
      <c r="D34801" s="139"/>
      <c r="P34801" s="142"/>
      <c r="Q34801" s="142"/>
      <c r="R34801" s="142"/>
      <c r="S34801" s="139"/>
    </row>
    <row r="34802" spans="2:19" ht="15.75" customHeight="1" x14ac:dyDescent="0.25">
      <c r="B34802" s="106"/>
      <c r="C34802" s="106"/>
      <c r="D34802" s="139"/>
      <c r="P34802" s="142"/>
      <c r="Q34802" s="142"/>
      <c r="R34802" s="142"/>
      <c r="S34802" s="139"/>
    </row>
    <row r="34803" spans="2:19" ht="15.75" customHeight="1" x14ac:dyDescent="0.25">
      <c r="B34803" s="106"/>
      <c r="C34803" s="106"/>
      <c r="D34803" s="139"/>
      <c r="P34803" s="142"/>
      <c r="Q34803" s="142"/>
      <c r="R34803" s="142"/>
      <c r="S34803" s="139"/>
    </row>
    <row r="34804" spans="2:19" ht="15.75" customHeight="1" x14ac:dyDescent="0.25">
      <c r="B34804" s="106"/>
      <c r="C34804" s="106"/>
      <c r="D34804" s="139"/>
      <c r="P34804" s="142"/>
      <c r="Q34804" s="142"/>
      <c r="R34804" s="142"/>
      <c r="S34804" s="139"/>
    </row>
    <row r="34805" spans="2:19" ht="15.75" customHeight="1" x14ac:dyDescent="0.25">
      <c r="B34805" s="106"/>
      <c r="C34805" s="106"/>
      <c r="D34805" s="139"/>
      <c r="P34805" s="142"/>
      <c r="Q34805" s="142"/>
      <c r="R34805" s="142"/>
      <c r="S34805" s="139"/>
    </row>
    <row r="34806" spans="2:19" ht="15.75" customHeight="1" x14ac:dyDescent="0.25">
      <c r="B34806" s="106"/>
      <c r="C34806" s="106"/>
      <c r="D34806" s="139"/>
      <c r="P34806" s="142"/>
      <c r="Q34806" s="142"/>
      <c r="R34806" s="142"/>
      <c r="S34806" s="139"/>
    </row>
    <row r="34807" spans="2:19" ht="15.75" customHeight="1" x14ac:dyDescent="0.25">
      <c r="B34807" s="106"/>
      <c r="C34807" s="106"/>
      <c r="D34807" s="139"/>
      <c r="P34807" s="142"/>
      <c r="Q34807" s="142"/>
      <c r="R34807" s="142"/>
      <c r="S34807" s="139"/>
    </row>
    <row r="34808" spans="2:19" ht="15.75" customHeight="1" x14ac:dyDescent="0.25">
      <c r="B34808" s="106"/>
      <c r="C34808" s="106"/>
      <c r="D34808" s="139"/>
      <c r="P34808" s="142"/>
      <c r="Q34808" s="142"/>
      <c r="R34808" s="142"/>
      <c r="S34808" s="139"/>
    </row>
    <row r="34809" spans="2:19" ht="15.75" customHeight="1" x14ac:dyDescent="0.25">
      <c r="B34809" s="106"/>
      <c r="C34809" s="106"/>
      <c r="D34809" s="139"/>
      <c r="P34809" s="142"/>
      <c r="Q34809" s="142"/>
      <c r="R34809" s="142"/>
      <c r="S34809" s="139"/>
    </row>
    <row r="34810" spans="2:19" ht="15.75" customHeight="1" x14ac:dyDescent="0.25">
      <c r="B34810" s="106"/>
      <c r="C34810" s="106"/>
      <c r="D34810" s="139"/>
      <c r="P34810" s="142"/>
      <c r="Q34810" s="142"/>
      <c r="R34810" s="142"/>
      <c r="S34810" s="139"/>
    </row>
    <row r="34811" spans="2:19" ht="15.75" customHeight="1" x14ac:dyDescent="0.25">
      <c r="B34811" s="106"/>
      <c r="C34811" s="106"/>
      <c r="D34811" s="139"/>
      <c r="P34811" s="142"/>
      <c r="Q34811" s="142"/>
      <c r="R34811" s="142"/>
      <c r="S34811" s="139"/>
    </row>
    <row r="34812" spans="2:19" ht="15.75" customHeight="1" x14ac:dyDescent="0.25">
      <c r="B34812" s="106"/>
      <c r="C34812" s="106"/>
      <c r="D34812" s="139"/>
      <c r="P34812" s="142"/>
      <c r="Q34812" s="142"/>
      <c r="R34812" s="142"/>
      <c r="S34812" s="139"/>
    </row>
    <row r="34813" spans="2:19" ht="15.75" customHeight="1" x14ac:dyDescent="0.25">
      <c r="B34813" s="106"/>
      <c r="C34813" s="106"/>
      <c r="D34813" s="139"/>
      <c r="P34813" s="142"/>
      <c r="Q34813" s="142"/>
      <c r="R34813" s="142"/>
      <c r="S34813" s="139"/>
    </row>
    <row r="34814" spans="2:19" ht="15.75" customHeight="1" x14ac:dyDescent="0.25">
      <c r="B34814" s="106"/>
      <c r="C34814" s="106"/>
      <c r="D34814" s="139"/>
      <c r="P34814" s="142"/>
      <c r="Q34814" s="142"/>
      <c r="R34814" s="142"/>
      <c r="S34814" s="139"/>
    </row>
    <row r="34815" spans="2:19" ht="15.75" customHeight="1" x14ac:dyDescent="0.25">
      <c r="B34815" s="106"/>
      <c r="C34815" s="106"/>
      <c r="D34815" s="139"/>
      <c r="P34815" s="142"/>
      <c r="Q34815" s="142"/>
      <c r="R34815" s="142"/>
      <c r="S34815" s="139"/>
    </row>
    <row r="34816" spans="2:19" ht="15.75" customHeight="1" x14ac:dyDescent="0.25">
      <c r="B34816" s="106"/>
      <c r="C34816" s="106"/>
      <c r="D34816" s="139"/>
      <c r="P34816" s="142"/>
      <c r="Q34816" s="142"/>
      <c r="R34816" s="142"/>
      <c r="S34816" s="139"/>
    </row>
    <row r="34817" spans="2:19" ht="15.75" customHeight="1" x14ac:dyDescent="0.25">
      <c r="B34817" s="106"/>
      <c r="C34817" s="106"/>
      <c r="D34817" s="139"/>
      <c r="P34817" s="142"/>
      <c r="Q34817" s="142"/>
      <c r="R34817" s="142"/>
      <c r="S34817" s="139"/>
    </row>
    <row r="34818" spans="2:19" ht="15.75" customHeight="1" x14ac:dyDescent="0.25">
      <c r="B34818" s="106"/>
      <c r="C34818" s="106"/>
      <c r="D34818" s="139"/>
      <c r="P34818" s="142"/>
      <c r="Q34818" s="142"/>
      <c r="R34818" s="142"/>
      <c r="S34818" s="139"/>
    </row>
    <row r="34819" spans="2:19" ht="15.75" customHeight="1" x14ac:dyDescent="0.25">
      <c r="B34819" s="106"/>
      <c r="C34819" s="106"/>
      <c r="D34819" s="139"/>
      <c r="P34819" s="142"/>
      <c r="Q34819" s="142"/>
      <c r="R34819" s="142"/>
      <c r="S34819" s="139"/>
    </row>
    <row r="34820" spans="2:19" ht="15.75" customHeight="1" x14ac:dyDescent="0.25">
      <c r="B34820" s="106"/>
      <c r="C34820" s="106"/>
      <c r="D34820" s="139"/>
      <c r="P34820" s="142"/>
      <c r="Q34820" s="142"/>
      <c r="R34820" s="142"/>
      <c r="S34820" s="139"/>
    </row>
    <row r="34821" spans="2:19" ht="15.75" customHeight="1" x14ac:dyDescent="0.25">
      <c r="B34821" s="106"/>
      <c r="C34821" s="106"/>
      <c r="D34821" s="139"/>
      <c r="P34821" s="142"/>
      <c r="Q34821" s="142"/>
      <c r="R34821" s="142"/>
      <c r="S34821" s="139"/>
    </row>
    <row r="34822" spans="2:19" ht="15.75" customHeight="1" x14ac:dyDescent="0.25">
      <c r="B34822" s="106"/>
      <c r="C34822" s="106"/>
      <c r="D34822" s="139"/>
      <c r="P34822" s="142"/>
      <c r="Q34822" s="142"/>
      <c r="R34822" s="142"/>
      <c r="S34822" s="139"/>
    </row>
    <row r="34823" spans="2:19" ht="15.75" customHeight="1" x14ac:dyDescent="0.25">
      <c r="B34823" s="106"/>
      <c r="C34823" s="106"/>
      <c r="D34823" s="139"/>
      <c r="P34823" s="142"/>
      <c r="Q34823" s="142"/>
      <c r="R34823" s="142"/>
      <c r="S34823" s="139"/>
    </row>
    <row r="34824" spans="2:19" ht="15.75" customHeight="1" x14ac:dyDescent="0.25">
      <c r="B34824" s="106"/>
      <c r="C34824" s="106"/>
      <c r="D34824" s="139"/>
      <c r="P34824" s="142"/>
      <c r="Q34824" s="142"/>
      <c r="R34824" s="142"/>
      <c r="S34824" s="139"/>
    </row>
    <row r="34825" spans="2:19" ht="15.75" customHeight="1" x14ac:dyDescent="0.25">
      <c r="B34825" s="106"/>
      <c r="C34825" s="106"/>
      <c r="D34825" s="139"/>
      <c r="P34825" s="142"/>
      <c r="Q34825" s="142"/>
      <c r="R34825" s="142"/>
      <c r="S34825" s="139"/>
    </row>
    <row r="34826" spans="2:19" ht="15.75" customHeight="1" x14ac:dyDescent="0.25">
      <c r="B34826" s="106"/>
      <c r="C34826" s="106"/>
      <c r="D34826" s="139"/>
      <c r="P34826" s="142"/>
      <c r="Q34826" s="142"/>
      <c r="R34826" s="142"/>
      <c r="S34826" s="139"/>
    </row>
    <row r="34827" spans="2:19" ht="15.75" customHeight="1" x14ac:dyDescent="0.25">
      <c r="B34827" s="106"/>
      <c r="C34827" s="106"/>
      <c r="D34827" s="139"/>
      <c r="P34827" s="142"/>
      <c r="Q34827" s="142"/>
      <c r="R34827" s="142"/>
      <c r="S34827" s="139"/>
    </row>
    <row r="34828" spans="2:19" ht="15.75" customHeight="1" x14ac:dyDescent="0.25">
      <c r="B34828" s="106"/>
      <c r="C34828" s="106"/>
      <c r="D34828" s="139"/>
      <c r="P34828" s="142"/>
      <c r="Q34828" s="142"/>
      <c r="R34828" s="142"/>
      <c r="S34828" s="139"/>
    </row>
    <row r="34829" spans="2:19" ht="15.75" customHeight="1" x14ac:dyDescent="0.25">
      <c r="B34829" s="106"/>
      <c r="C34829" s="106"/>
      <c r="D34829" s="139"/>
      <c r="P34829" s="142"/>
      <c r="Q34829" s="142"/>
      <c r="R34829" s="142"/>
      <c r="S34829" s="139"/>
    </row>
    <row r="34830" spans="2:19" ht="15.75" customHeight="1" x14ac:dyDescent="0.25">
      <c r="B34830" s="106"/>
      <c r="C34830" s="106"/>
      <c r="D34830" s="139"/>
      <c r="P34830" s="142"/>
      <c r="Q34830" s="142"/>
      <c r="R34830" s="142"/>
      <c r="S34830" s="139"/>
    </row>
    <row r="34831" spans="2:19" ht="15.75" customHeight="1" x14ac:dyDescent="0.25">
      <c r="B34831" s="106"/>
      <c r="C34831" s="106"/>
      <c r="D34831" s="139"/>
      <c r="P34831" s="142"/>
      <c r="Q34831" s="142"/>
      <c r="R34831" s="142"/>
      <c r="S34831" s="139"/>
    </row>
    <row r="34832" spans="2:19" ht="15.75" customHeight="1" x14ac:dyDescent="0.25">
      <c r="B34832" s="106"/>
      <c r="C34832" s="106"/>
      <c r="D34832" s="139"/>
      <c r="P34832" s="142"/>
      <c r="Q34832" s="142"/>
      <c r="R34832" s="142"/>
      <c r="S34832" s="139"/>
    </row>
    <row r="34833" spans="2:19" ht="15.75" customHeight="1" x14ac:dyDescent="0.25">
      <c r="B34833" s="106"/>
      <c r="C34833" s="106"/>
      <c r="D34833" s="139"/>
      <c r="P34833" s="142"/>
      <c r="Q34833" s="142"/>
      <c r="R34833" s="142"/>
      <c r="S34833" s="139"/>
    </row>
    <row r="34834" spans="2:19" ht="15.75" customHeight="1" x14ac:dyDescent="0.25">
      <c r="B34834" s="106"/>
      <c r="C34834" s="106"/>
      <c r="D34834" s="139"/>
      <c r="P34834" s="142"/>
      <c r="Q34834" s="142"/>
      <c r="R34834" s="142"/>
      <c r="S34834" s="139"/>
    </row>
    <row r="34835" spans="2:19" ht="15.75" customHeight="1" x14ac:dyDescent="0.25">
      <c r="B34835" s="106"/>
      <c r="C34835" s="106"/>
      <c r="D34835" s="139"/>
      <c r="P34835" s="142"/>
      <c r="Q34835" s="142"/>
      <c r="R34835" s="142"/>
      <c r="S34835" s="139"/>
    </row>
    <row r="34836" spans="2:19" ht="15.75" customHeight="1" x14ac:dyDescent="0.25">
      <c r="B34836" s="106"/>
      <c r="C34836" s="106"/>
      <c r="D34836" s="139"/>
      <c r="P34836" s="142"/>
      <c r="Q34836" s="142"/>
      <c r="R34836" s="142"/>
      <c r="S34836" s="139"/>
    </row>
    <row r="34837" spans="2:19" ht="15.75" customHeight="1" x14ac:dyDescent="0.25">
      <c r="B34837" s="106"/>
      <c r="C34837" s="106"/>
      <c r="D34837" s="139"/>
      <c r="P34837" s="142"/>
      <c r="Q34837" s="142"/>
      <c r="R34837" s="142"/>
      <c r="S34837" s="139"/>
    </row>
    <row r="34838" spans="2:19" ht="15.75" customHeight="1" x14ac:dyDescent="0.25">
      <c r="B34838" s="106"/>
      <c r="C34838" s="106"/>
      <c r="D34838" s="139"/>
      <c r="P34838" s="142"/>
      <c r="Q34838" s="142"/>
      <c r="R34838" s="142"/>
      <c r="S34838" s="139"/>
    </row>
    <row r="34839" spans="2:19" ht="15.75" customHeight="1" x14ac:dyDescent="0.25">
      <c r="B34839" s="106"/>
      <c r="C34839" s="106"/>
      <c r="D34839" s="139"/>
      <c r="P34839" s="142"/>
      <c r="Q34839" s="142"/>
      <c r="R34839" s="142"/>
      <c r="S34839" s="139"/>
    </row>
    <row r="34840" spans="2:19" ht="15.75" customHeight="1" x14ac:dyDescent="0.25">
      <c r="B34840" s="106"/>
      <c r="C34840" s="106"/>
      <c r="D34840" s="139"/>
      <c r="P34840" s="142"/>
      <c r="Q34840" s="142"/>
      <c r="R34840" s="142"/>
      <c r="S34840" s="139"/>
    </row>
    <row r="34841" spans="2:19" ht="15.75" customHeight="1" x14ac:dyDescent="0.25">
      <c r="B34841" s="106"/>
      <c r="C34841" s="106"/>
      <c r="D34841" s="139"/>
      <c r="P34841" s="142"/>
      <c r="Q34841" s="142"/>
      <c r="R34841" s="142"/>
      <c r="S34841" s="139"/>
    </row>
    <row r="34842" spans="2:19" ht="15.75" customHeight="1" x14ac:dyDescent="0.25">
      <c r="B34842" s="106"/>
      <c r="C34842" s="106"/>
      <c r="D34842" s="139"/>
      <c r="P34842" s="142"/>
      <c r="Q34842" s="142"/>
      <c r="R34842" s="142"/>
      <c r="S34842" s="139"/>
    </row>
    <row r="34843" spans="2:19" ht="15.75" customHeight="1" x14ac:dyDescent="0.25">
      <c r="B34843" s="106"/>
      <c r="C34843" s="106"/>
      <c r="D34843" s="139"/>
      <c r="P34843" s="142"/>
      <c r="Q34843" s="142"/>
      <c r="R34843" s="142"/>
      <c r="S34843" s="139"/>
    </row>
    <row r="34844" spans="2:19" ht="15.75" customHeight="1" x14ac:dyDescent="0.25">
      <c r="B34844" s="106"/>
      <c r="C34844" s="106"/>
      <c r="D34844" s="139"/>
      <c r="P34844" s="142"/>
      <c r="Q34844" s="142"/>
      <c r="R34844" s="142"/>
      <c r="S34844" s="139"/>
    </row>
    <row r="34845" spans="2:19" ht="15.75" customHeight="1" x14ac:dyDescent="0.25">
      <c r="B34845" s="106"/>
      <c r="C34845" s="106"/>
      <c r="D34845" s="139"/>
      <c r="P34845" s="142"/>
      <c r="Q34845" s="142"/>
      <c r="R34845" s="142"/>
      <c r="S34845" s="139"/>
    </row>
    <row r="34846" spans="2:19" ht="15.75" customHeight="1" x14ac:dyDescent="0.25">
      <c r="B34846" s="106"/>
      <c r="C34846" s="106"/>
      <c r="D34846" s="139"/>
      <c r="P34846" s="142"/>
      <c r="Q34846" s="142"/>
      <c r="R34846" s="142"/>
      <c r="S34846" s="139"/>
    </row>
    <row r="34847" spans="2:19" ht="15.75" customHeight="1" x14ac:dyDescent="0.25">
      <c r="B34847" s="106"/>
      <c r="C34847" s="106"/>
      <c r="D34847" s="139"/>
      <c r="P34847" s="142"/>
      <c r="Q34847" s="142"/>
      <c r="R34847" s="142"/>
      <c r="S34847" s="139"/>
    </row>
    <row r="34848" spans="2:19" ht="15.75" customHeight="1" x14ac:dyDescent="0.25">
      <c r="B34848" s="106"/>
      <c r="C34848" s="106"/>
      <c r="D34848" s="139"/>
      <c r="P34848" s="142"/>
      <c r="Q34848" s="142"/>
      <c r="R34848" s="142"/>
      <c r="S34848" s="139"/>
    </row>
    <row r="34849" spans="2:19" ht="15.75" customHeight="1" x14ac:dyDescent="0.25">
      <c r="B34849" s="106"/>
      <c r="C34849" s="106"/>
      <c r="D34849" s="139"/>
      <c r="P34849" s="142"/>
      <c r="Q34849" s="142"/>
      <c r="R34849" s="142"/>
      <c r="S34849" s="139"/>
    </row>
    <row r="34850" spans="2:19" ht="15.75" customHeight="1" x14ac:dyDescent="0.25">
      <c r="B34850" s="106"/>
      <c r="C34850" s="106"/>
      <c r="D34850" s="139"/>
      <c r="P34850" s="142"/>
      <c r="Q34850" s="142"/>
      <c r="R34850" s="142"/>
      <c r="S34850" s="139"/>
    </row>
    <row r="34851" spans="2:19" ht="15.75" customHeight="1" x14ac:dyDescent="0.25">
      <c r="B34851" s="106"/>
      <c r="C34851" s="106"/>
      <c r="D34851" s="139"/>
      <c r="P34851" s="142"/>
      <c r="Q34851" s="142"/>
      <c r="R34851" s="142"/>
      <c r="S34851" s="139"/>
    </row>
    <row r="34852" spans="2:19" ht="15.75" customHeight="1" x14ac:dyDescent="0.25">
      <c r="B34852" s="106"/>
      <c r="C34852" s="106"/>
      <c r="D34852" s="139"/>
      <c r="P34852" s="142"/>
      <c r="Q34852" s="142"/>
      <c r="R34852" s="142"/>
      <c r="S34852" s="139"/>
    </row>
    <row r="34853" spans="2:19" ht="15.75" customHeight="1" x14ac:dyDescent="0.25">
      <c r="B34853" s="106"/>
      <c r="C34853" s="106"/>
      <c r="D34853" s="139"/>
      <c r="P34853" s="142"/>
      <c r="Q34853" s="142"/>
      <c r="R34853" s="142"/>
      <c r="S34853" s="139"/>
    </row>
    <row r="34854" spans="2:19" ht="15.75" customHeight="1" x14ac:dyDescent="0.25">
      <c r="B34854" s="106"/>
      <c r="C34854" s="106"/>
      <c r="D34854" s="139"/>
      <c r="P34854" s="142"/>
      <c r="Q34854" s="142"/>
      <c r="R34854" s="142"/>
      <c r="S34854" s="139"/>
    </row>
    <row r="34855" spans="2:19" ht="15.75" customHeight="1" x14ac:dyDescent="0.25">
      <c r="B34855" s="106"/>
      <c r="C34855" s="106"/>
      <c r="D34855" s="139"/>
      <c r="P34855" s="142"/>
      <c r="Q34855" s="142"/>
      <c r="R34855" s="142"/>
      <c r="S34855" s="139"/>
    </row>
    <row r="34856" spans="2:19" ht="15.75" customHeight="1" x14ac:dyDescent="0.25">
      <c r="B34856" s="106"/>
      <c r="C34856" s="106"/>
      <c r="D34856" s="139"/>
      <c r="P34856" s="142"/>
      <c r="Q34856" s="142"/>
      <c r="R34856" s="142"/>
      <c r="S34856" s="139"/>
    </row>
    <row r="34857" spans="2:19" ht="15.75" customHeight="1" x14ac:dyDescent="0.25">
      <c r="B34857" s="106"/>
      <c r="C34857" s="106"/>
      <c r="D34857" s="139"/>
      <c r="P34857" s="142"/>
      <c r="Q34857" s="142"/>
      <c r="R34857" s="142"/>
      <c r="S34857" s="139"/>
    </row>
    <row r="34858" spans="2:19" ht="15.75" customHeight="1" x14ac:dyDescent="0.25">
      <c r="B34858" s="106"/>
      <c r="C34858" s="106"/>
      <c r="D34858" s="139"/>
      <c r="P34858" s="142"/>
      <c r="Q34858" s="142"/>
      <c r="R34858" s="142"/>
      <c r="S34858" s="139"/>
    </row>
    <row r="34859" spans="2:19" ht="15.75" customHeight="1" x14ac:dyDescent="0.25">
      <c r="B34859" s="106"/>
      <c r="C34859" s="106"/>
      <c r="D34859" s="139"/>
      <c r="P34859" s="142"/>
      <c r="Q34859" s="142"/>
      <c r="R34859" s="142"/>
      <c r="S34859" s="139"/>
    </row>
    <row r="34860" spans="2:19" ht="15.75" customHeight="1" x14ac:dyDescent="0.25">
      <c r="B34860" s="106"/>
      <c r="C34860" s="106"/>
      <c r="D34860" s="139"/>
      <c r="P34860" s="142"/>
      <c r="Q34860" s="142"/>
      <c r="R34860" s="142"/>
      <c r="S34860" s="139"/>
    </row>
    <row r="34861" spans="2:19" ht="15.75" customHeight="1" x14ac:dyDescent="0.25">
      <c r="B34861" s="106"/>
      <c r="C34861" s="106"/>
      <c r="D34861" s="139"/>
      <c r="P34861" s="142"/>
      <c r="Q34861" s="142"/>
      <c r="R34861" s="142"/>
      <c r="S34861" s="139"/>
    </row>
    <row r="34862" spans="2:19" ht="15.75" customHeight="1" x14ac:dyDescent="0.25">
      <c r="B34862" s="106"/>
      <c r="C34862" s="106"/>
      <c r="D34862" s="139"/>
      <c r="P34862" s="142"/>
      <c r="Q34862" s="142"/>
      <c r="R34862" s="142"/>
      <c r="S34862" s="139"/>
    </row>
    <row r="34863" spans="2:19" ht="15.75" customHeight="1" x14ac:dyDescent="0.25">
      <c r="B34863" s="106"/>
      <c r="C34863" s="106"/>
      <c r="D34863" s="139"/>
      <c r="P34863" s="142"/>
      <c r="Q34863" s="142"/>
      <c r="R34863" s="142"/>
      <c r="S34863" s="139"/>
    </row>
    <row r="34864" spans="2:19" ht="15.75" customHeight="1" x14ac:dyDescent="0.25">
      <c r="B34864" s="106"/>
      <c r="C34864" s="106"/>
      <c r="D34864" s="139"/>
      <c r="P34864" s="142"/>
      <c r="Q34864" s="142"/>
      <c r="R34864" s="142"/>
      <c r="S34864" s="139"/>
    </row>
    <row r="34865" spans="2:19" ht="15.75" customHeight="1" x14ac:dyDescent="0.25">
      <c r="B34865" s="106"/>
      <c r="C34865" s="106"/>
      <c r="D34865" s="139"/>
      <c r="P34865" s="142"/>
      <c r="Q34865" s="142"/>
      <c r="R34865" s="142"/>
      <c r="S34865" s="139"/>
    </row>
    <row r="34866" spans="2:19" ht="15.75" customHeight="1" x14ac:dyDescent="0.25">
      <c r="B34866" s="106"/>
      <c r="C34866" s="106"/>
      <c r="D34866" s="139"/>
      <c r="P34866" s="142"/>
      <c r="Q34866" s="142"/>
      <c r="R34866" s="142"/>
      <c r="S34866" s="139"/>
    </row>
    <row r="34867" spans="2:19" ht="15.75" customHeight="1" x14ac:dyDescent="0.25">
      <c r="B34867" s="106"/>
      <c r="C34867" s="106"/>
      <c r="D34867" s="139"/>
      <c r="P34867" s="142"/>
      <c r="Q34867" s="142"/>
      <c r="R34867" s="142"/>
      <c r="S34867" s="139"/>
    </row>
    <row r="34868" spans="2:19" ht="15.75" customHeight="1" x14ac:dyDescent="0.25">
      <c r="B34868" s="106"/>
      <c r="C34868" s="106"/>
      <c r="D34868" s="139"/>
      <c r="P34868" s="142"/>
      <c r="Q34868" s="142"/>
      <c r="R34868" s="142"/>
      <c r="S34868" s="139"/>
    </row>
    <row r="34869" spans="2:19" ht="15.75" customHeight="1" x14ac:dyDescent="0.25">
      <c r="B34869" s="106"/>
      <c r="C34869" s="106"/>
      <c r="D34869" s="139"/>
      <c r="P34869" s="142"/>
      <c r="Q34869" s="142"/>
      <c r="R34869" s="142"/>
      <c r="S34869" s="139"/>
    </row>
    <row r="34870" spans="2:19" ht="15.75" customHeight="1" x14ac:dyDescent="0.25">
      <c r="B34870" s="106"/>
      <c r="C34870" s="106"/>
      <c r="D34870" s="139"/>
      <c r="P34870" s="142"/>
      <c r="Q34870" s="142"/>
      <c r="R34870" s="142"/>
      <c r="S34870" s="139"/>
    </row>
    <row r="34871" spans="2:19" ht="15.75" customHeight="1" x14ac:dyDescent="0.25">
      <c r="B34871" s="106"/>
      <c r="C34871" s="106"/>
      <c r="D34871" s="139"/>
      <c r="P34871" s="142"/>
      <c r="Q34871" s="142"/>
      <c r="R34871" s="142"/>
      <c r="S34871" s="139"/>
    </row>
    <row r="34872" spans="2:19" ht="15.75" customHeight="1" x14ac:dyDescent="0.25">
      <c r="B34872" s="106"/>
      <c r="C34872" s="106"/>
      <c r="D34872" s="139"/>
      <c r="P34872" s="142"/>
      <c r="Q34872" s="142"/>
      <c r="R34872" s="142"/>
      <c r="S34872" s="139"/>
    </row>
    <row r="34873" spans="2:19" ht="15.75" customHeight="1" x14ac:dyDescent="0.25">
      <c r="B34873" s="106"/>
      <c r="C34873" s="106"/>
      <c r="D34873" s="139"/>
      <c r="P34873" s="142"/>
      <c r="Q34873" s="142"/>
      <c r="R34873" s="142"/>
      <c r="S34873" s="139"/>
    </row>
    <row r="34874" spans="2:19" ht="15.75" customHeight="1" x14ac:dyDescent="0.25">
      <c r="B34874" s="106"/>
      <c r="C34874" s="106"/>
      <c r="D34874" s="139"/>
      <c r="P34874" s="142"/>
      <c r="Q34874" s="142"/>
      <c r="R34874" s="142"/>
      <c r="S34874" s="139"/>
    </row>
    <row r="34875" spans="2:19" ht="15.75" customHeight="1" x14ac:dyDescent="0.25">
      <c r="B34875" s="106"/>
      <c r="C34875" s="106"/>
      <c r="D34875" s="139"/>
      <c r="P34875" s="142"/>
      <c r="Q34875" s="142"/>
      <c r="R34875" s="142"/>
      <c r="S34875" s="139"/>
    </row>
    <row r="34876" spans="2:19" ht="15.75" customHeight="1" x14ac:dyDescent="0.25">
      <c r="B34876" s="106"/>
      <c r="C34876" s="106"/>
      <c r="D34876" s="139"/>
      <c r="P34876" s="142"/>
      <c r="Q34876" s="142"/>
      <c r="R34876" s="142"/>
      <c r="S34876" s="139"/>
    </row>
    <row r="34877" spans="2:19" ht="15.75" customHeight="1" x14ac:dyDescent="0.25">
      <c r="B34877" s="106"/>
      <c r="C34877" s="106"/>
      <c r="D34877" s="139"/>
      <c r="P34877" s="142"/>
      <c r="Q34877" s="142"/>
      <c r="R34877" s="142"/>
      <c r="S34877" s="139"/>
    </row>
    <row r="34878" spans="2:19" ht="15.75" customHeight="1" x14ac:dyDescent="0.25">
      <c r="B34878" s="106"/>
      <c r="C34878" s="106"/>
      <c r="D34878" s="139"/>
      <c r="P34878" s="142"/>
      <c r="Q34878" s="142"/>
      <c r="R34878" s="142"/>
      <c r="S34878" s="139"/>
    </row>
    <row r="34879" spans="2:19" ht="15.75" customHeight="1" x14ac:dyDescent="0.25">
      <c r="B34879" s="106"/>
      <c r="C34879" s="106"/>
      <c r="D34879" s="139"/>
      <c r="P34879" s="142"/>
      <c r="Q34879" s="142"/>
      <c r="R34879" s="142"/>
      <c r="S34879" s="139"/>
    </row>
    <row r="34880" spans="2:19" ht="15.75" customHeight="1" x14ac:dyDescent="0.25">
      <c r="B34880" s="106"/>
      <c r="C34880" s="106"/>
      <c r="D34880" s="139"/>
      <c r="P34880" s="142"/>
      <c r="Q34880" s="142"/>
      <c r="R34880" s="142"/>
      <c r="S34880" s="139"/>
    </row>
    <row r="34881" spans="2:19" ht="15.75" customHeight="1" x14ac:dyDescent="0.25">
      <c r="B34881" s="106"/>
      <c r="C34881" s="106"/>
      <c r="D34881" s="139"/>
      <c r="P34881" s="142"/>
      <c r="Q34881" s="142"/>
      <c r="R34881" s="142"/>
      <c r="S34881" s="139"/>
    </row>
    <row r="34882" spans="2:19" ht="15.75" customHeight="1" x14ac:dyDescent="0.25">
      <c r="B34882" s="106"/>
      <c r="C34882" s="106"/>
      <c r="D34882" s="139"/>
      <c r="P34882" s="142"/>
      <c r="Q34882" s="142"/>
      <c r="R34882" s="142"/>
      <c r="S34882" s="139"/>
    </row>
    <row r="34883" spans="2:19" ht="15.75" customHeight="1" x14ac:dyDescent="0.25">
      <c r="B34883" s="106"/>
      <c r="C34883" s="106"/>
      <c r="D34883" s="139"/>
      <c r="P34883" s="142"/>
      <c r="Q34883" s="142"/>
      <c r="R34883" s="142"/>
      <c r="S34883" s="139"/>
    </row>
    <row r="34884" spans="2:19" ht="15.75" customHeight="1" x14ac:dyDescent="0.25">
      <c r="B34884" s="106"/>
      <c r="C34884" s="106"/>
      <c r="D34884" s="139"/>
      <c r="P34884" s="142"/>
      <c r="Q34884" s="142"/>
      <c r="R34884" s="142"/>
      <c r="S34884" s="139"/>
    </row>
    <row r="34885" spans="2:19" ht="15.75" customHeight="1" x14ac:dyDescent="0.25">
      <c r="B34885" s="106"/>
      <c r="C34885" s="106"/>
      <c r="D34885" s="139"/>
      <c r="P34885" s="142"/>
      <c r="Q34885" s="142"/>
      <c r="R34885" s="142"/>
      <c r="S34885" s="139"/>
    </row>
    <row r="34886" spans="2:19" ht="15.75" customHeight="1" x14ac:dyDescent="0.25">
      <c r="B34886" s="106"/>
      <c r="C34886" s="106"/>
      <c r="D34886" s="139"/>
      <c r="P34886" s="142"/>
      <c r="Q34886" s="142"/>
      <c r="R34886" s="142"/>
      <c r="S34886" s="139"/>
    </row>
    <row r="34887" spans="2:19" ht="15.75" customHeight="1" x14ac:dyDescent="0.25">
      <c r="B34887" s="106"/>
      <c r="C34887" s="106"/>
      <c r="D34887" s="139"/>
      <c r="P34887" s="142"/>
      <c r="Q34887" s="142"/>
      <c r="R34887" s="142"/>
      <c r="S34887" s="139"/>
    </row>
    <row r="34888" spans="2:19" ht="15.75" customHeight="1" x14ac:dyDescent="0.25">
      <c r="B34888" s="106"/>
      <c r="C34888" s="106"/>
      <c r="D34888" s="139"/>
      <c r="P34888" s="142"/>
      <c r="Q34888" s="142"/>
      <c r="R34888" s="142"/>
      <c r="S34888" s="139"/>
    </row>
    <row r="34889" spans="2:19" ht="15.75" customHeight="1" x14ac:dyDescent="0.25">
      <c r="B34889" s="106"/>
      <c r="C34889" s="106"/>
      <c r="D34889" s="139"/>
      <c r="P34889" s="142"/>
      <c r="Q34889" s="142"/>
      <c r="R34889" s="142"/>
      <c r="S34889" s="139"/>
    </row>
    <row r="34890" spans="2:19" ht="15.75" customHeight="1" x14ac:dyDescent="0.25">
      <c r="B34890" s="106"/>
      <c r="C34890" s="106"/>
      <c r="D34890" s="139"/>
      <c r="P34890" s="142"/>
      <c r="Q34890" s="142"/>
      <c r="R34890" s="142"/>
      <c r="S34890" s="139"/>
    </row>
    <row r="34891" spans="2:19" ht="15.75" customHeight="1" x14ac:dyDescent="0.25">
      <c r="B34891" s="106"/>
      <c r="C34891" s="106"/>
      <c r="D34891" s="139"/>
      <c r="P34891" s="142"/>
      <c r="Q34891" s="142"/>
      <c r="R34891" s="142"/>
      <c r="S34891" s="139"/>
    </row>
    <row r="34892" spans="2:19" ht="15.75" customHeight="1" x14ac:dyDescent="0.25">
      <c r="B34892" s="106"/>
      <c r="C34892" s="106"/>
      <c r="D34892" s="139"/>
      <c r="P34892" s="142"/>
      <c r="Q34892" s="142"/>
      <c r="R34892" s="142"/>
      <c r="S34892" s="139"/>
    </row>
    <row r="34893" spans="2:19" ht="15.75" customHeight="1" x14ac:dyDescent="0.25">
      <c r="B34893" s="106"/>
      <c r="C34893" s="106"/>
      <c r="D34893" s="139"/>
      <c r="P34893" s="142"/>
      <c r="Q34893" s="142"/>
      <c r="R34893" s="142"/>
      <c r="S34893" s="139"/>
    </row>
    <row r="34894" spans="2:19" ht="15.75" customHeight="1" x14ac:dyDescent="0.25">
      <c r="B34894" s="106"/>
      <c r="C34894" s="106"/>
      <c r="D34894" s="139"/>
      <c r="P34894" s="142"/>
      <c r="Q34894" s="142"/>
      <c r="R34894" s="142"/>
      <c r="S34894" s="139"/>
    </row>
    <row r="34895" spans="2:19" ht="15.75" customHeight="1" x14ac:dyDescent="0.25">
      <c r="B34895" s="106"/>
      <c r="C34895" s="106"/>
      <c r="D34895" s="139"/>
      <c r="P34895" s="142"/>
      <c r="Q34895" s="142"/>
      <c r="R34895" s="142"/>
      <c r="S34895" s="139"/>
    </row>
    <row r="34896" spans="2:19" ht="15.75" customHeight="1" x14ac:dyDescent="0.25">
      <c r="B34896" s="106"/>
      <c r="C34896" s="106"/>
      <c r="D34896" s="139"/>
      <c r="P34896" s="142"/>
      <c r="Q34896" s="142"/>
      <c r="R34896" s="142"/>
      <c r="S34896" s="139"/>
    </row>
    <row r="34897" spans="2:19" ht="15.75" customHeight="1" x14ac:dyDescent="0.25">
      <c r="B34897" s="106"/>
      <c r="C34897" s="106"/>
      <c r="D34897" s="139"/>
      <c r="P34897" s="142"/>
      <c r="Q34897" s="142"/>
      <c r="R34897" s="142"/>
      <c r="S34897" s="139"/>
    </row>
    <row r="34898" spans="2:19" ht="15.75" customHeight="1" x14ac:dyDescent="0.25">
      <c r="B34898" s="106"/>
      <c r="C34898" s="106"/>
      <c r="D34898" s="139"/>
      <c r="P34898" s="142"/>
      <c r="Q34898" s="142"/>
      <c r="R34898" s="142"/>
      <c r="S34898" s="139"/>
    </row>
    <row r="34899" spans="2:19" ht="15.75" customHeight="1" x14ac:dyDescent="0.25">
      <c r="B34899" s="106"/>
      <c r="C34899" s="106"/>
      <c r="D34899" s="139"/>
      <c r="P34899" s="142"/>
      <c r="Q34899" s="142"/>
      <c r="R34899" s="142"/>
      <c r="S34899" s="139"/>
    </row>
    <row r="34900" spans="2:19" ht="15.75" customHeight="1" x14ac:dyDescent="0.25">
      <c r="B34900" s="106"/>
      <c r="C34900" s="106"/>
      <c r="D34900" s="139"/>
      <c r="P34900" s="142"/>
      <c r="Q34900" s="142"/>
      <c r="R34900" s="142"/>
      <c r="S34900" s="139"/>
    </row>
    <row r="34901" spans="2:19" ht="15.75" customHeight="1" x14ac:dyDescent="0.25">
      <c r="B34901" s="106"/>
      <c r="C34901" s="106"/>
      <c r="D34901" s="139"/>
      <c r="P34901" s="142"/>
      <c r="Q34901" s="142"/>
      <c r="R34901" s="142"/>
      <c r="S34901" s="139"/>
    </row>
    <row r="34902" spans="2:19" ht="15.75" customHeight="1" x14ac:dyDescent="0.25">
      <c r="B34902" s="106"/>
      <c r="C34902" s="106"/>
      <c r="D34902" s="139"/>
      <c r="P34902" s="142"/>
      <c r="Q34902" s="142"/>
      <c r="R34902" s="142"/>
      <c r="S34902" s="139"/>
    </row>
    <row r="34903" spans="2:19" ht="15.75" customHeight="1" x14ac:dyDescent="0.25">
      <c r="B34903" s="106"/>
      <c r="C34903" s="106"/>
      <c r="D34903" s="139"/>
      <c r="P34903" s="142"/>
      <c r="Q34903" s="142"/>
      <c r="R34903" s="142"/>
      <c r="S34903" s="139"/>
    </row>
    <row r="34904" spans="2:19" ht="15.75" customHeight="1" x14ac:dyDescent="0.25">
      <c r="B34904" s="106"/>
      <c r="C34904" s="106"/>
      <c r="D34904" s="139"/>
      <c r="P34904" s="142"/>
      <c r="Q34904" s="142"/>
      <c r="R34904" s="142"/>
      <c r="S34904" s="139"/>
    </row>
    <row r="34905" spans="2:19" ht="15.75" customHeight="1" x14ac:dyDescent="0.25">
      <c r="B34905" s="106"/>
      <c r="C34905" s="106"/>
      <c r="D34905" s="139"/>
      <c r="P34905" s="142"/>
      <c r="Q34905" s="142"/>
      <c r="R34905" s="142"/>
      <c r="S34905" s="139"/>
    </row>
    <row r="34906" spans="2:19" ht="15.75" customHeight="1" x14ac:dyDescent="0.25">
      <c r="B34906" s="106"/>
      <c r="C34906" s="106"/>
      <c r="D34906" s="139"/>
      <c r="P34906" s="142"/>
      <c r="Q34906" s="142"/>
      <c r="R34906" s="142"/>
      <c r="S34906" s="139"/>
    </row>
    <row r="34907" spans="2:19" ht="15.75" customHeight="1" x14ac:dyDescent="0.25">
      <c r="B34907" s="106"/>
      <c r="C34907" s="106"/>
      <c r="D34907" s="139"/>
      <c r="P34907" s="142"/>
      <c r="Q34907" s="142"/>
      <c r="R34907" s="142"/>
      <c r="S34907" s="139"/>
    </row>
    <row r="34908" spans="2:19" ht="15.75" customHeight="1" x14ac:dyDescent="0.25">
      <c r="B34908" s="106"/>
      <c r="C34908" s="106"/>
      <c r="D34908" s="139"/>
      <c r="P34908" s="142"/>
      <c r="Q34908" s="142"/>
      <c r="R34908" s="142"/>
      <c r="S34908" s="139"/>
    </row>
    <row r="34909" spans="2:19" ht="15.75" customHeight="1" x14ac:dyDescent="0.25">
      <c r="B34909" s="106"/>
      <c r="C34909" s="106"/>
      <c r="D34909" s="139"/>
      <c r="P34909" s="142"/>
      <c r="Q34909" s="142"/>
      <c r="R34909" s="142"/>
      <c r="S34909" s="139"/>
    </row>
    <row r="34910" spans="2:19" ht="15.75" customHeight="1" x14ac:dyDescent="0.25">
      <c r="B34910" s="106"/>
      <c r="C34910" s="106"/>
      <c r="D34910" s="139"/>
      <c r="P34910" s="142"/>
      <c r="Q34910" s="142"/>
      <c r="R34910" s="142"/>
      <c r="S34910" s="139"/>
    </row>
    <row r="34911" spans="2:19" ht="15.75" customHeight="1" x14ac:dyDescent="0.25">
      <c r="B34911" s="106"/>
      <c r="C34911" s="106"/>
      <c r="D34911" s="139"/>
      <c r="P34911" s="142"/>
      <c r="Q34911" s="142"/>
      <c r="R34911" s="142"/>
      <c r="S34911" s="139"/>
    </row>
    <row r="34912" spans="2:19" ht="15.75" customHeight="1" x14ac:dyDescent="0.25">
      <c r="B34912" s="106"/>
      <c r="C34912" s="106"/>
      <c r="D34912" s="139"/>
      <c r="P34912" s="142"/>
      <c r="Q34912" s="142"/>
      <c r="R34912" s="142"/>
      <c r="S34912" s="139"/>
    </row>
    <row r="34913" spans="2:19" ht="15.75" customHeight="1" x14ac:dyDescent="0.25">
      <c r="B34913" s="106"/>
      <c r="C34913" s="106"/>
      <c r="D34913" s="139"/>
      <c r="P34913" s="142"/>
      <c r="Q34913" s="142"/>
      <c r="R34913" s="142"/>
      <c r="S34913" s="139"/>
    </row>
    <row r="34914" spans="2:19" ht="15.75" customHeight="1" x14ac:dyDescent="0.25">
      <c r="B34914" s="106"/>
      <c r="C34914" s="106"/>
      <c r="D34914" s="139"/>
      <c r="P34914" s="142"/>
      <c r="Q34914" s="142"/>
      <c r="R34914" s="142"/>
      <c r="S34914" s="139"/>
    </row>
    <row r="34915" spans="2:19" ht="15.75" customHeight="1" x14ac:dyDescent="0.25">
      <c r="B34915" s="106"/>
      <c r="C34915" s="106"/>
      <c r="D34915" s="139"/>
      <c r="P34915" s="142"/>
      <c r="Q34915" s="142"/>
      <c r="R34915" s="142"/>
      <c r="S34915" s="139"/>
    </row>
    <row r="34916" spans="2:19" ht="15.75" customHeight="1" x14ac:dyDescent="0.25">
      <c r="B34916" s="106"/>
      <c r="C34916" s="106"/>
      <c r="D34916" s="139"/>
      <c r="P34916" s="142"/>
      <c r="Q34916" s="142"/>
      <c r="R34916" s="142"/>
      <c r="S34916" s="139"/>
    </row>
    <row r="34917" spans="2:19" ht="15.75" customHeight="1" x14ac:dyDescent="0.25">
      <c r="B34917" s="106"/>
      <c r="C34917" s="106"/>
      <c r="D34917" s="139"/>
      <c r="P34917" s="142"/>
      <c r="Q34917" s="142"/>
      <c r="R34917" s="142"/>
      <c r="S34917" s="139"/>
    </row>
    <row r="34918" spans="2:19" ht="15.75" customHeight="1" x14ac:dyDescent="0.25">
      <c r="B34918" s="106"/>
      <c r="C34918" s="106"/>
      <c r="D34918" s="139"/>
      <c r="P34918" s="142"/>
      <c r="Q34918" s="142"/>
      <c r="R34918" s="142"/>
      <c r="S34918" s="139"/>
    </row>
    <row r="34919" spans="2:19" ht="15.75" customHeight="1" x14ac:dyDescent="0.25">
      <c r="B34919" s="106"/>
      <c r="C34919" s="106"/>
      <c r="D34919" s="139"/>
      <c r="P34919" s="142"/>
      <c r="Q34919" s="142"/>
      <c r="R34919" s="142"/>
      <c r="S34919" s="139"/>
    </row>
    <row r="34920" spans="2:19" ht="15.75" customHeight="1" x14ac:dyDescent="0.25">
      <c r="B34920" s="106"/>
      <c r="C34920" s="106"/>
      <c r="D34920" s="139"/>
      <c r="P34920" s="142"/>
      <c r="Q34920" s="142"/>
      <c r="R34920" s="142"/>
      <c r="S34920" s="139"/>
    </row>
    <row r="34921" spans="2:19" ht="15.75" customHeight="1" x14ac:dyDescent="0.25">
      <c r="B34921" s="106"/>
      <c r="C34921" s="106"/>
      <c r="D34921" s="139"/>
      <c r="P34921" s="142"/>
      <c r="Q34921" s="142"/>
      <c r="R34921" s="142"/>
      <c r="S34921" s="139"/>
    </row>
    <row r="34922" spans="2:19" ht="15.75" customHeight="1" x14ac:dyDescent="0.25">
      <c r="B34922" s="106"/>
      <c r="C34922" s="106"/>
      <c r="D34922" s="139"/>
      <c r="P34922" s="142"/>
      <c r="Q34922" s="142"/>
      <c r="R34922" s="142"/>
      <c r="S34922" s="139"/>
    </row>
    <row r="34923" spans="2:19" ht="15.75" customHeight="1" x14ac:dyDescent="0.25">
      <c r="B34923" s="106"/>
      <c r="C34923" s="106"/>
      <c r="D34923" s="139"/>
      <c r="P34923" s="142"/>
      <c r="Q34923" s="142"/>
      <c r="R34923" s="142"/>
      <c r="S34923" s="139"/>
    </row>
    <row r="34924" spans="2:19" ht="15.75" customHeight="1" x14ac:dyDescent="0.25">
      <c r="B34924" s="106"/>
      <c r="C34924" s="106"/>
      <c r="D34924" s="139"/>
      <c r="P34924" s="142"/>
      <c r="Q34924" s="142"/>
      <c r="R34924" s="142"/>
      <c r="S34924" s="139"/>
    </row>
    <row r="34925" spans="2:19" ht="15.75" customHeight="1" x14ac:dyDescent="0.25">
      <c r="B34925" s="106"/>
      <c r="C34925" s="106"/>
      <c r="D34925" s="139"/>
      <c r="P34925" s="142"/>
      <c r="Q34925" s="142"/>
      <c r="R34925" s="142"/>
      <c r="S34925" s="139"/>
    </row>
    <row r="34926" spans="2:19" ht="15.75" customHeight="1" x14ac:dyDescent="0.25">
      <c r="B34926" s="106"/>
      <c r="C34926" s="106"/>
      <c r="D34926" s="139"/>
      <c r="P34926" s="142"/>
      <c r="Q34926" s="142"/>
      <c r="R34926" s="142"/>
      <c r="S34926" s="139"/>
    </row>
    <row r="34927" spans="2:19" ht="15.75" customHeight="1" x14ac:dyDescent="0.25">
      <c r="B34927" s="106"/>
      <c r="C34927" s="106"/>
      <c r="D34927" s="139"/>
      <c r="P34927" s="142"/>
      <c r="Q34927" s="142"/>
      <c r="R34927" s="142"/>
      <c r="S34927" s="139"/>
    </row>
    <row r="34928" spans="2:19" ht="15.75" customHeight="1" x14ac:dyDescent="0.25">
      <c r="B34928" s="106"/>
      <c r="C34928" s="106"/>
      <c r="D34928" s="139"/>
      <c r="P34928" s="142"/>
      <c r="Q34928" s="142"/>
      <c r="R34928" s="142"/>
      <c r="S34928" s="139"/>
    </row>
    <row r="34929" spans="2:19" ht="15.75" customHeight="1" x14ac:dyDescent="0.25">
      <c r="B34929" s="106"/>
      <c r="C34929" s="106"/>
      <c r="D34929" s="139"/>
      <c r="P34929" s="142"/>
      <c r="Q34929" s="142"/>
      <c r="R34929" s="142"/>
      <c r="S34929" s="139"/>
    </row>
    <row r="34930" spans="2:19" ht="15.75" customHeight="1" x14ac:dyDescent="0.25">
      <c r="B34930" s="106"/>
      <c r="C34930" s="106"/>
      <c r="D34930" s="139"/>
      <c r="P34930" s="142"/>
      <c r="Q34930" s="142"/>
      <c r="R34930" s="142"/>
      <c r="S34930" s="139"/>
    </row>
    <row r="34931" spans="2:19" ht="15.75" customHeight="1" x14ac:dyDescent="0.25">
      <c r="B34931" s="106"/>
      <c r="C34931" s="106"/>
      <c r="D34931" s="139"/>
      <c r="P34931" s="142"/>
      <c r="Q34931" s="142"/>
      <c r="R34931" s="142"/>
      <c r="S34931" s="139"/>
    </row>
    <row r="34932" spans="2:19" ht="15.75" customHeight="1" x14ac:dyDescent="0.25">
      <c r="B34932" s="106"/>
      <c r="C34932" s="106"/>
      <c r="D34932" s="139"/>
      <c r="P34932" s="142"/>
      <c r="Q34932" s="142"/>
      <c r="R34932" s="142"/>
      <c r="S34932" s="139"/>
    </row>
    <row r="34933" spans="2:19" ht="15.75" customHeight="1" x14ac:dyDescent="0.25">
      <c r="B34933" s="106"/>
      <c r="C34933" s="106"/>
      <c r="D34933" s="139"/>
      <c r="P34933" s="142"/>
      <c r="Q34933" s="142"/>
      <c r="R34933" s="142"/>
      <c r="S34933" s="139"/>
    </row>
    <row r="34934" spans="2:19" ht="15.75" customHeight="1" x14ac:dyDescent="0.25">
      <c r="B34934" s="106"/>
      <c r="C34934" s="106"/>
      <c r="D34934" s="139"/>
      <c r="P34934" s="142"/>
      <c r="Q34934" s="142"/>
      <c r="R34934" s="142"/>
      <c r="S34934" s="139"/>
    </row>
    <row r="34935" spans="2:19" ht="15.75" customHeight="1" x14ac:dyDescent="0.25">
      <c r="B34935" s="106"/>
      <c r="C34935" s="106"/>
      <c r="D34935" s="139"/>
      <c r="P34935" s="142"/>
      <c r="Q34935" s="142"/>
      <c r="R34935" s="142"/>
      <c r="S34935" s="139"/>
    </row>
    <row r="34936" spans="2:19" ht="15.75" customHeight="1" x14ac:dyDescent="0.25">
      <c r="B34936" s="106"/>
      <c r="C34936" s="106"/>
      <c r="D34936" s="139"/>
      <c r="P34936" s="142"/>
      <c r="Q34936" s="142"/>
      <c r="R34936" s="142"/>
      <c r="S34936" s="139"/>
    </row>
    <row r="34937" spans="2:19" ht="15.75" customHeight="1" x14ac:dyDescent="0.25">
      <c r="B34937" s="106"/>
      <c r="C34937" s="106"/>
      <c r="D34937" s="139"/>
      <c r="P34937" s="142"/>
      <c r="Q34937" s="142"/>
      <c r="R34937" s="142"/>
      <c r="S34937" s="139"/>
    </row>
    <row r="34938" spans="2:19" ht="15.75" customHeight="1" x14ac:dyDescent="0.25">
      <c r="B34938" s="106"/>
      <c r="C34938" s="106"/>
      <c r="D34938" s="139"/>
      <c r="P34938" s="142"/>
      <c r="Q34938" s="142"/>
      <c r="R34938" s="142"/>
      <c r="S34938" s="139"/>
    </row>
    <row r="34939" spans="2:19" ht="15.75" customHeight="1" x14ac:dyDescent="0.25">
      <c r="B34939" s="106"/>
      <c r="C34939" s="106"/>
      <c r="D34939" s="139"/>
      <c r="P34939" s="142"/>
      <c r="Q34939" s="142"/>
      <c r="R34939" s="142"/>
      <c r="S34939" s="139"/>
    </row>
    <row r="34940" spans="2:19" ht="15.75" customHeight="1" x14ac:dyDescent="0.25">
      <c r="B34940" s="106"/>
      <c r="C34940" s="106"/>
      <c r="D34940" s="139"/>
      <c r="P34940" s="142"/>
      <c r="Q34940" s="142"/>
      <c r="R34940" s="142"/>
      <c r="S34940" s="139"/>
    </row>
    <row r="34941" spans="2:19" ht="15.75" customHeight="1" x14ac:dyDescent="0.25">
      <c r="B34941" s="106"/>
      <c r="C34941" s="106"/>
      <c r="D34941" s="139"/>
      <c r="P34941" s="142"/>
      <c r="Q34941" s="142"/>
      <c r="R34941" s="142"/>
      <c r="S34941" s="139"/>
    </row>
    <row r="34942" spans="2:19" ht="15.75" customHeight="1" x14ac:dyDescent="0.25">
      <c r="B34942" s="106"/>
      <c r="C34942" s="106"/>
      <c r="D34942" s="139"/>
      <c r="P34942" s="142"/>
      <c r="Q34942" s="142"/>
      <c r="R34942" s="142"/>
      <c r="S34942" s="139"/>
    </row>
    <row r="34943" spans="2:19" ht="15.75" customHeight="1" x14ac:dyDescent="0.25">
      <c r="B34943" s="106"/>
      <c r="C34943" s="106"/>
      <c r="D34943" s="139"/>
      <c r="P34943" s="142"/>
      <c r="Q34943" s="142"/>
      <c r="R34943" s="142"/>
      <c r="S34943" s="139"/>
    </row>
    <row r="34944" spans="2:19" ht="15.75" customHeight="1" x14ac:dyDescent="0.25">
      <c r="B34944" s="106"/>
      <c r="C34944" s="106"/>
      <c r="D34944" s="139"/>
      <c r="P34944" s="142"/>
      <c r="Q34944" s="142"/>
      <c r="R34944" s="142"/>
      <c r="S34944" s="139"/>
    </row>
    <row r="34945" spans="2:19" ht="15.75" customHeight="1" x14ac:dyDescent="0.25">
      <c r="B34945" s="106"/>
      <c r="C34945" s="106"/>
      <c r="D34945" s="139"/>
      <c r="P34945" s="142"/>
      <c r="Q34945" s="142"/>
      <c r="R34945" s="142"/>
      <c r="S34945" s="139"/>
    </row>
    <row r="34946" spans="2:19" ht="15.75" customHeight="1" x14ac:dyDescent="0.25">
      <c r="B34946" s="106"/>
      <c r="C34946" s="106"/>
      <c r="D34946" s="139"/>
      <c r="P34946" s="142"/>
      <c r="Q34946" s="142"/>
      <c r="R34946" s="142"/>
      <c r="S34946" s="139"/>
    </row>
    <row r="34947" spans="2:19" ht="15.75" customHeight="1" x14ac:dyDescent="0.25">
      <c r="B34947" s="106"/>
      <c r="C34947" s="106"/>
      <c r="D34947" s="139"/>
      <c r="P34947" s="142"/>
      <c r="Q34947" s="142"/>
      <c r="R34947" s="142"/>
      <c r="S34947" s="139"/>
    </row>
    <row r="34948" spans="2:19" ht="15.75" customHeight="1" x14ac:dyDescent="0.25">
      <c r="B34948" s="106"/>
      <c r="C34948" s="106"/>
      <c r="D34948" s="139"/>
      <c r="P34948" s="142"/>
      <c r="Q34948" s="142"/>
      <c r="R34948" s="142"/>
      <c r="S34948" s="139"/>
    </row>
    <row r="34949" spans="2:19" ht="15.75" customHeight="1" x14ac:dyDescent="0.25">
      <c r="B34949" s="106"/>
      <c r="C34949" s="106"/>
      <c r="D34949" s="139"/>
      <c r="P34949" s="142"/>
      <c r="Q34949" s="142"/>
      <c r="R34949" s="142"/>
      <c r="S34949" s="139"/>
    </row>
    <row r="34950" spans="2:19" ht="15.75" customHeight="1" x14ac:dyDescent="0.25">
      <c r="B34950" s="106"/>
      <c r="C34950" s="106"/>
      <c r="D34950" s="139"/>
      <c r="P34950" s="142"/>
      <c r="Q34950" s="142"/>
      <c r="R34950" s="142"/>
      <c r="S34950" s="139"/>
    </row>
    <row r="34951" spans="2:19" ht="15.75" customHeight="1" x14ac:dyDescent="0.25">
      <c r="B34951" s="106"/>
      <c r="C34951" s="106"/>
      <c r="D34951" s="139"/>
      <c r="P34951" s="142"/>
      <c r="Q34951" s="142"/>
      <c r="R34951" s="142"/>
      <c r="S34951" s="139"/>
    </row>
    <row r="34952" spans="2:19" ht="15.75" customHeight="1" x14ac:dyDescent="0.25">
      <c r="B34952" s="106"/>
      <c r="C34952" s="106"/>
      <c r="D34952" s="139"/>
      <c r="P34952" s="142"/>
      <c r="Q34952" s="142"/>
      <c r="R34952" s="142"/>
      <c r="S34952" s="139"/>
    </row>
    <row r="34953" spans="2:19" ht="15.75" customHeight="1" x14ac:dyDescent="0.25">
      <c r="B34953" s="106"/>
      <c r="C34953" s="106"/>
      <c r="D34953" s="139"/>
      <c r="P34953" s="142"/>
      <c r="Q34953" s="142"/>
      <c r="R34953" s="142"/>
      <c r="S34953" s="139"/>
    </row>
    <row r="34954" spans="2:19" ht="15.75" customHeight="1" x14ac:dyDescent="0.25">
      <c r="B34954" s="106"/>
      <c r="C34954" s="106"/>
      <c r="D34954" s="139"/>
      <c r="P34954" s="142"/>
      <c r="Q34954" s="142"/>
      <c r="R34954" s="142"/>
      <c r="S34954" s="139"/>
    </row>
    <row r="34955" spans="2:19" ht="15.75" customHeight="1" x14ac:dyDescent="0.25">
      <c r="B34955" s="106"/>
      <c r="C34955" s="106"/>
      <c r="D34955" s="139"/>
      <c r="P34955" s="142"/>
      <c r="Q34955" s="142"/>
      <c r="R34955" s="142"/>
      <c r="S34955" s="139"/>
    </row>
    <row r="34956" spans="2:19" ht="15.75" customHeight="1" x14ac:dyDescent="0.25">
      <c r="B34956" s="106"/>
      <c r="C34956" s="106"/>
      <c r="D34956" s="139"/>
      <c r="P34956" s="142"/>
      <c r="Q34956" s="142"/>
      <c r="R34956" s="142"/>
      <c r="S34956" s="139"/>
    </row>
    <row r="34957" spans="2:19" ht="15.75" customHeight="1" x14ac:dyDescent="0.25">
      <c r="B34957" s="106"/>
      <c r="C34957" s="106"/>
      <c r="D34957" s="139"/>
      <c r="P34957" s="142"/>
      <c r="Q34957" s="142"/>
      <c r="R34957" s="142"/>
      <c r="S34957" s="139"/>
    </row>
    <row r="34958" spans="2:19" ht="15.75" customHeight="1" x14ac:dyDescent="0.25">
      <c r="B34958" s="106"/>
      <c r="C34958" s="106"/>
      <c r="D34958" s="139"/>
      <c r="P34958" s="142"/>
      <c r="Q34958" s="142"/>
      <c r="R34958" s="142"/>
      <c r="S34958" s="139"/>
    </row>
    <row r="34959" spans="2:19" ht="15.75" customHeight="1" x14ac:dyDescent="0.25">
      <c r="B34959" s="106"/>
      <c r="C34959" s="106"/>
      <c r="D34959" s="139"/>
      <c r="P34959" s="142"/>
      <c r="Q34959" s="142"/>
      <c r="R34959" s="142"/>
      <c r="S34959" s="139"/>
    </row>
    <row r="34960" spans="2:19" ht="15.75" customHeight="1" x14ac:dyDescent="0.25">
      <c r="B34960" s="106"/>
      <c r="C34960" s="106"/>
      <c r="D34960" s="139"/>
      <c r="P34960" s="142"/>
      <c r="Q34960" s="142"/>
      <c r="R34960" s="142"/>
      <c r="S34960" s="139"/>
    </row>
    <row r="34961" spans="2:19" ht="15.75" customHeight="1" x14ac:dyDescent="0.25">
      <c r="B34961" s="106"/>
      <c r="C34961" s="106"/>
      <c r="D34961" s="139"/>
      <c r="P34961" s="142"/>
      <c r="Q34961" s="142"/>
      <c r="R34961" s="142"/>
      <c r="S34961" s="139"/>
    </row>
    <row r="34962" spans="2:19" ht="15.75" customHeight="1" x14ac:dyDescent="0.25">
      <c r="B34962" s="106"/>
      <c r="C34962" s="106"/>
      <c r="D34962" s="139"/>
      <c r="P34962" s="142"/>
      <c r="Q34962" s="142"/>
      <c r="R34962" s="142"/>
      <c r="S34962" s="139"/>
    </row>
    <row r="34963" spans="2:19" ht="15.75" customHeight="1" x14ac:dyDescent="0.25">
      <c r="B34963" s="106"/>
      <c r="C34963" s="106"/>
      <c r="D34963" s="139"/>
      <c r="P34963" s="142"/>
      <c r="Q34963" s="142"/>
      <c r="R34963" s="142"/>
      <c r="S34963" s="139"/>
    </row>
    <row r="34964" spans="2:19" ht="15.75" customHeight="1" x14ac:dyDescent="0.25">
      <c r="B34964" s="106"/>
      <c r="C34964" s="106"/>
      <c r="D34964" s="139"/>
      <c r="P34964" s="142"/>
      <c r="Q34964" s="142"/>
      <c r="R34964" s="142"/>
      <c r="S34964" s="139"/>
    </row>
    <row r="34965" spans="2:19" ht="15.75" customHeight="1" x14ac:dyDescent="0.25">
      <c r="B34965" s="106"/>
      <c r="C34965" s="106"/>
      <c r="D34965" s="139"/>
      <c r="P34965" s="142"/>
      <c r="Q34965" s="142"/>
      <c r="R34965" s="142"/>
      <c r="S34965" s="139"/>
    </row>
    <row r="34966" spans="2:19" ht="15.75" customHeight="1" x14ac:dyDescent="0.25">
      <c r="B34966" s="106"/>
      <c r="C34966" s="106"/>
      <c r="D34966" s="139"/>
      <c r="P34966" s="142"/>
      <c r="Q34966" s="142"/>
      <c r="R34966" s="142"/>
      <c r="S34966" s="139"/>
    </row>
    <row r="34967" spans="2:19" ht="15.75" customHeight="1" x14ac:dyDescent="0.25">
      <c r="B34967" s="106"/>
      <c r="C34967" s="106"/>
      <c r="D34967" s="139"/>
      <c r="P34967" s="142"/>
      <c r="Q34967" s="142"/>
      <c r="R34967" s="142"/>
      <c r="S34967" s="139"/>
    </row>
    <row r="34968" spans="2:19" ht="15.75" customHeight="1" x14ac:dyDescent="0.25">
      <c r="B34968" s="106"/>
      <c r="C34968" s="106"/>
      <c r="D34968" s="139"/>
      <c r="P34968" s="142"/>
      <c r="Q34968" s="142"/>
      <c r="R34968" s="142"/>
      <c r="S34968" s="139"/>
    </row>
    <row r="34969" spans="2:19" ht="15.75" customHeight="1" x14ac:dyDescent="0.25">
      <c r="B34969" s="106"/>
      <c r="C34969" s="106"/>
      <c r="D34969" s="139"/>
      <c r="P34969" s="142"/>
      <c r="Q34969" s="142"/>
      <c r="R34969" s="142"/>
      <c r="S34969" s="139"/>
    </row>
    <row r="34970" spans="2:19" ht="15.75" customHeight="1" x14ac:dyDescent="0.25">
      <c r="B34970" s="106"/>
      <c r="C34970" s="106"/>
      <c r="D34970" s="139"/>
      <c r="P34970" s="142"/>
      <c r="Q34970" s="142"/>
      <c r="R34970" s="142"/>
      <c r="S34970" s="139"/>
    </row>
    <row r="34971" spans="2:19" ht="15.75" customHeight="1" x14ac:dyDescent="0.25">
      <c r="B34971" s="106"/>
      <c r="C34971" s="106"/>
      <c r="D34971" s="139"/>
      <c r="P34971" s="142"/>
      <c r="Q34971" s="142"/>
      <c r="R34971" s="142"/>
      <c r="S34971" s="139"/>
    </row>
    <row r="34972" spans="2:19" ht="15.75" customHeight="1" x14ac:dyDescent="0.25">
      <c r="B34972" s="106"/>
      <c r="C34972" s="106"/>
      <c r="D34972" s="139"/>
      <c r="P34972" s="142"/>
      <c r="Q34972" s="142"/>
      <c r="R34972" s="142"/>
      <c r="S34972" s="139"/>
    </row>
    <row r="34973" spans="2:19" ht="15.75" customHeight="1" x14ac:dyDescent="0.25">
      <c r="B34973" s="106"/>
      <c r="C34973" s="106"/>
      <c r="D34973" s="139"/>
      <c r="P34973" s="142"/>
      <c r="Q34973" s="142"/>
      <c r="R34973" s="142"/>
      <c r="S34973" s="139"/>
    </row>
    <row r="34974" spans="2:19" ht="15.75" customHeight="1" x14ac:dyDescent="0.25">
      <c r="B34974" s="106"/>
      <c r="C34974" s="106"/>
      <c r="D34974" s="139"/>
      <c r="P34974" s="142"/>
      <c r="Q34974" s="142"/>
      <c r="R34974" s="142"/>
      <c r="S34974" s="139"/>
    </row>
    <row r="34975" spans="2:19" ht="15.75" customHeight="1" x14ac:dyDescent="0.25">
      <c r="B34975" s="106"/>
      <c r="C34975" s="106"/>
      <c r="D34975" s="139"/>
      <c r="P34975" s="142"/>
      <c r="Q34975" s="142"/>
      <c r="R34975" s="142"/>
      <c r="S34975" s="139"/>
    </row>
    <row r="34976" spans="2:19" ht="15.75" customHeight="1" x14ac:dyDescent="0.25">
      <c r="B34976" s="106"/>
      <c r="C34976" s="106"/>
      <c r="D34976" s="139"/>
      <c r="P34976" s="142"/>
      <c r="Q34976" s="142"/>
      <c r="R34976" s="142"/>
      <c r="S34976" s="139"/>
    </row>
    <row r="34977" spans="2:19" ht="15.75" customHeight="1" x14ac:dyDescent="0.25">
      <c r="B34977" s="106"/>
      <c r="C34977" s="106"/>
      <c r="D34977" s="139"/>
      <c r="P34977" s="142"/>
      <c r="Q34977" s="142"/>
      <c r="R34977" s="142"/>
      <c r="S34977" s="139"/>
    </row>
    <row r="34978" spans="2:19" ht="15.75" customHeight="1" x14ac:dyDescent="0.25">
      <c r="B34978" s="106"/>
      <c r="C34978" s="106"/>
      <c r="D34978" s="139"/>
      <c r="P34978" s="142"/>
      <c r="Q34978" s="142"/>
      <c r="R34978" s="142"/>
      <c r="S34978" s="139"/>
    </row>
    <row r="34979" spans="2:19" ht="15.75" customHeight="1" x14ac:dyDescent="0.25">
      <c r="B34979" s="106"/>
      <c r="C34979" s="106"/>
      <c r="D34979" s="139"/>
      <c r="P34979" s="142"/>
      <c r="Q34979" s="142"/>
      <c r="R34979" s="142"/>
      <c r="S34979" s="139"/>
    </row>
    <row r="34980" spans="2:19" ht="15.75" customHeight="1" x14ac:dyDescent="0.25">
      <c r="B34980" s="106"/>
      <c r="C34980" s="106"/>
      <c r="D34980" s="139"/>
      <c r="P34980" s="142"/>
      <c r="Q34980" s="142"/>
      <c r="R34980" s="142"/>
      <c r="S34980" s="139"/>
    </row>
    <row r="34981" spans="2:19" ht="15.75" customHeight="1" x14ac:dyDescent="0.25">
      <c r="B34981" s="106"/>
      <c r="C34981" s="106"/>
      <c r="D34981" s="139"/>
      <c r="P34981" s="142"/>
      <c r="Q34981" s="142"/>
      <c r="R34981" s="142"/>
      <c r="S34981" s="139"/>
    </row>
    <row r="34982" spans="2:19" ht="15.75" customHeight="1" x14ac:dyDescent="0.25">
      <c r="B34982" s="106"/>
      <c r="C34982" s="106"/>
      <c r="D34982" s="139"/>
      <c r="P34982" s="142"/>
      <c r="Q34982" s="142"/>
      <c r="R34982" s="142"/>
      <c r="S34982" s="139"/>
    </row>
    <row r="34983" spans="2:19" ht="15.75" customHeight="1" x14ac:dyDescent="0.25">
      <c r="B34983" s="106"/>
      <c r="C34983" s="106"/>
      <c r="D34983" s="139"/>
      <c r="P34983" s="142"/>
      <c r="Q34983" s="142"/>
      <c r="R34983" s="142"/>
      <c r="S34983" s="139"/>
    </row>
    <row r="34984" spans="2:19" ht="15.75" customHeight="1" x14ac:dyDescent="0.25">
      <c r="B34984" s="106"/>
      <c r="C34984" s="106"/>
      <c r="D34984" s="139"/>
      <c r="P34984" s="142"/>
      <c r="Q34984" s="142"/>
      <c r="R34984" s="142"/>
      <c r="S34984" s="139"/>
    </row>
    <row r="34985" spans="2:19" ht="15.75" customHeight="1" x14ac:dyDescent="0.25">
      <c r="B34985" s="106"/>
      <c r="C34985" s="106"/>
      <c r="D34985" s="139"/>
      <c r="P34985" s="142"/>
      <c r="Q34985" s="142"/>
      <c r="R34985" s="142"/>
      <c r="S34985" s="139"/>
    </row>
    <row r="34986" spans="2:19" ht="15.75" customHeight="1" x14ac:dyDescent="0.25">
      <c r="B34986" s="106"/>
      <c r="C34986" s="106"/>
      <c r="D34986" s="139"/>
      <c r="P34986" s="142"/>
      <c r="Q34986" s="142"/>
      <c r="R34986" s="142"/>
      <c r="S34986" s="139"/>
    </row>
    <row r="34987" spans="2:19" ht="15.75" customHeight="1" x14ac:dyDescent="0.25">
      <c r="B34987" s="106"/>
      <c r="C34987" s="106"/>
      <c r="D34987" s="139"/>
      <c r="P34987" s="142"/>
      <c r="Q34987" s="142"/>
      <c r="R34987" s="142"/>
      <c r="S34987" s="139"/>
    </row>
    <row r="34988" spans="2:19" ht="15.75" customHeight="1" x14ac:dyDescent="0.25">
      <c r="B34988" s="106"/>
      <c r="C34988" s="106"/>
      <c r="D34988" s="139"/>
      <c r="P34988" s="142"/>
      <c r="Q34988" s="142"/>
      <c r="R34988" s="142"/>
      <c r="S34988" s="139"/>
    </row>
    <row r="34989" spans="2:19" ht="15.75" customHeight="1" x14ac:dyDescent="0.25">
      <c r="B34989" s="106"/>
      <c r="C34989" s="106"/>
      <c r="D34989" s="139"/>
      <c r="P34989" s="142"/>
      <c r="Q34989" s="142"/>
      <c r="R34989" s="142"/>
      <c r="S34989" s="139"/>
    </row>
    <row r="34990" spans="2:19" ht="15.75" customHeight="1" x14ac:dyDescent="0.25">
      <c r="B34990" s="106"/>
      <c r="C34990" s="106"/>
      <c r="D34990" s="139"/>
      <c r="P34990" s="142"/>
      <c r="Q34990" s="142"/>
      <c r="R34990" s="142"/>
      <c r="S34990" s="139"/>
    </row>
    <row r="34991" spans="2:19" ht="15.75" customHeight="1" x14ac:dyDescent="0.25">
      <c r="B34991" s="106"/>
      <c r="C34991" s="106"/>
      <c r="D34991" s="139"/>
      <c r="P34991" s="142"/>
      <c r="Q34991" s="142"/>
      <c r="R34991" s="142"/>
      <c r="S34991" s="139"/>
    </row>
    <row r="34992" spans="2:19" ht="15.75" customHeight="1" x14ac:dyDescent="0.25">
      <c r="B34992" s="106"/>
      <c r="C34992" s="106"/>
      <c r="D34992" s="139"/>
      <c r="P34992" s="142"/>
      <c r="Q34992" s="142"/>
      <c r="R34992" s="142"/>
      <c r="S34992" s="139"/>
    </row>
    <row r="34993" spans="2:19" ht="15.75" customHeight="1" x14ac:dyDescent="0.25">
      <c r="B34993" s="106"/>
      <c r="C34993" s="106"/>
      <c r="D34993" s="139"/>
      <c r="P34993" s="142"/>
      <c r="Q34993" s="142"/>
      <c r="R34993" s="142"/>
      <c r="S34993" s="139"/>
    </row>
    <row r="34994" spans="2:19" ht="15.75" customHeight="1" x14ac:dyDescent="0.25">
      <c r="B34994" s="106"/>
      <c r="C34994" s="106"/>
      <c r="D34994" s="139"/>
      <c r="P34994" s="142"/>
      <c r="Q34994" s="142"/>
      <c r="R34994" s="142"/>
      <c r="S34994" s="139"/>
    </row>
    <row r="34995" spans="2:19" ht="15.75" customHeight="1" x14ac:dyDescent="0.25">
      <c r="B34995" s="106"/>
      <c r="C34995" s="106"/>
      <c r="D34995" s="139"/>
      <c r="P34995" s="142"/>
      <c r="Q34995" s="142"/>
      <c r="R34995" s="142"/>
      <c r="S34995" s="139"/>
    </row>
    <row r="34996" spans="2:19" ht="15.75" customHeight="1" x14ac:dyDescent="0.25">
      <c r="B34996" s="106"/>
      <c r="C34996" s="106"/>
      <c r="D34996" s="139"/>
      <c r="P34996" s="142"/>
      <c r="Q34996" s="142"/>
      <c r="R34996" s="142"/>
      <c r="S34996" s="139"/>
    </row>
    <row r="34997" spans="2:19" ht="15.75" customHeight="1" x14ac:dyDescent="0.25">
      <c r="B34997" s="106"/>
      <c r="C34997" s="106"/>
      <c r="D34997" s="139"/>
      <c r="P34997" s="142"/>
      <c r="Q34997" s="142"/>
      <c r="R34997" s="142"/>
      <c r="S34997" s="139"/>
    </row>
    <row r="34998" spans="2:19" ht="15.75" customHeight="1" x14ac:dyDescent="0.25">
      <c r="B34998" s="106"/>
      <c r="C34998" s="106"/>
      <c r="D34998" s="139"/>
      <c r="P34998" s="142"/>
      <c r="Q34998" s="142"/>
      <c r="R34998" s="142"/>
      <c r="S34998" s="139"/>
    </row>
    <row r="34999" spans="2:19" ht="15.75" customHeight="1" x14ac:dyDescent="0.25">
      <c r="B34999" s="106"/>
      <c r="C34999" s="106"/>
      <c r="D34999" s="139"/>
      <c r="P34999" s="142"/>
      <c r="Q34999" s="142"/>
      <c r="R34999" s="142"/>
      <c r="S34999" s="139"/>
    </row>
    <row r="35000" spans="2:19" ht="15.75" customHeight="1" x14ac:dyDescent="0.25">
      <c r="B35000" s="106"/>
      <c r="C35000" s="106"/>
      <c r="D35000" s="139"/>
      <c r="P35000" s="142"/>
      <c r="Q35000" s="142"/>
      <c r="R35000" s="142"/>
      <c r="S35000" s="139"/>
    </row>
    <row r="35001" spans="2:19" ht="15.75" customHeight="1" x14ac:dyDescent="0.25">
      <c r="B35001" s="106"/>
      <c r="C35001" s="106"/>
      <c r="D35001" s="139"/>
      <c r="P35001" s="142"/>
      <c r="Q35001" s="142"/>
      <c r="R35001" s="142"/>
      <c r="S35001" s="139"/>
    </row>
    <row r="35002" spans="2:19" ht="15.75" customHeight="1" x14ac:dyDescent="0.25">
      <c r="B35002" s="106"/>
      <c r="C35002" s="106"/>
      <c r="D35002" s="139"/>
      <c r="P35002" s="142"/>
      <c r="Q35002" s="142"/>
      <c r="R35002" s="142"/>
      <c r="S35002" s="139"/>
    </row>
    <row r="35003" spans="2:19" ht="15.75" customHeight="1" x14ac:dyDescent="0.25">
      <c r="B35003" s="106"/>
      <c r="C35003" s="106"/>
      <c r="D35003" s="139"/>
      <c r="P35003" s="142"/>
      <c r="Q35003" s="142"/>
      <c r="R35003" s="142"/>
      <c r="S35003" s="139"/>
    </row>
    <row r="35004" spans="2:19" ht="15.75" customHeight="1" x14ac:dyDescent="0.25">
      <c r="B35004" s="106"/>
      <c r="C35004" s="106"/>
      <c r="D35004" s="139"/>
      <c r="P35004" s="142"/>
      <c r="Q35004" s="142"/>
      <c r="R35004" s="142"/>
      <c r="S35004" s="139"/>
    </row>
    <row r="35005" spans="2:19" ht="15.75" customHeight="1" x14ac:dyDescent="0.25">
      <c r="B35005" s="106"/>
      <c r="C35005" s="106"/>
      <c r="D35005" s="139"/>
      <c r="P35005" s="142"/>
      <c r="Q35005" s="142"/>
      <c r="R35005" s="142"/>
      <c r="S35005" s="139"/>
    </row>
    <row r="35006" spans="2:19" ht="15.75" customHeight="1" x14ac:dyDescent="0.25">
      <c r="B35006" s="106"/>
      <c r="C35006" s="106"/>
      <c r="D35006" s="139"/>
      <c r="P35006" s="142"/>
      <c r="Q35006" s="142"/>
      <c r="R35006" s="142"/>
      <c r="S35006" s="139"/>
    </row>
    <row r="35007" spans="2:19" ht="15.75" customHeight="1" x14ac:dyDescent="0.25">
      <c r="B35007" s="106"/>
      <c r="C35007" s="106"/>
      <c r="D35007" s="139"/>
      <c r="P35007" s="142"/>
      <c r="Q35007" s="142"/>
      <c r="R35007" s="142"/>
      <c r="S35007" s="139"/>
    </row>
    <row r="35008" spans="2:19" ht="15.75" customHeight="1" x14ac:dyDescent="0.25">
      <c r="B35008" s="106"/>
      <c r="C35008" s="106"/>
      <c r="D35008" s="139"/>
      <c r="P35008" s="142"/>
      <c r="Q35008" s="142"/>
      <c r="R35008" s="142"/>
      <c r="S35008" s="139"/>
    </row>
    <row r="35009" spans="2:19" ht="15.75" customHeight="1" x14ac:dyDescent="0.25">
      <c r="B35009" s="106"/>
      <c r="C35009" s="106"/>
      <c r="D35009" s="139"/>
      <c r="P35009" s="142"/>
      <c r="Q35009" s="142"/>
      <c r="R35009" s="142"/>
      <c r="S35009" s="139"/>
    </row>
    <row r="35010" spans="2:19" ht="15.75" customHeight="1" x14ac:dyDescent="0.25">
      <c r="B35010" s="106"/>
      <c r="C35010" s="106"/>
      <c r="D35010" s="139"/>
      <c r="P35010" s="142"/>
      <c r="Q35010" s="142"/>
      <c r="R35010" s="142"/>
      <c r="S35010" s="139"/>
    </row>
    <row r="35011" spans="2:19" ht="15.75" customHeight="1" x14ac:dyDescent="0.25">
      <c r="B35011" s="106"/>
      <c r="C35011" s="106"/>
      <c r="D35011" s="139"/>
      <c r="P35011" s="142"/>
      <c r="Q35011" s="142"/>
      <c r="R35011" s="142"/>
      <c r="S35011" s="139"/>
    </row>
    <row r="35012" spans="2:19" ht="15.75" customHeight="1" x14ac:dyDescent="0.25">
      <c r="B35012" s="106"/>
      <c r="C35012" s="106"/>
      <c r="D35012" s="139"/>
      <c r="P35012" s="142"/>
      <c r="Q35012" s="142"/>
      <c r="R35012" s="142"/>
      <c r="S35012" s="139"/>
    </row>
    <row r="35013" spans="2:19" ht="15.75" customHeight="1" x14ac:dyDescent="0.25">
      <c r="B35013" s="106"/>
      <c r="C35013" s="106"/>
      <c r="D35013" s="139"/>
      <c r="P35013" s="142"/>
      <c r="Q35013" s="142"/>
      <c r="R35013" s="142"/>
      <c r="S35013" s="139"/>
    </row>
    <row r="35014" spans="2:19" ht="15.75" customHeight="1" x14ac:dyDescent="0.25">
      <c r="B35014" s="106"/>
      <c r="C35014" s="106"/>
      <c r="D35014" s="139"/>
      <c r="P35014" s="142"/>
      <c r="Q35014" s="142"/>
      <c r="R35014" s="142"/>
      <c r="S35014" s="139"/>
    </row>
    <row r="35015" spans="2:19" ht="15.75" customHeight="1" x14ac:dyDescent="0.25">
      <c r="B35015" s="106"/>
      <c r="C35015" s="106"/>
      <c r="D35015" s="139"/>
      <c r="P35015" s="142"/>
      <c r="Q35015" s="142"/>
      <c r="R35015" s="142"/>
      <c r="S35015" s="139"/>
    </row>
    <row r="35016" spans="2:19" ht="15.75" customHeight="1" x14ac:dyDescent="0.25">
      <c r="B35016" s="106"/>
      <c r="C35016" s="106"/>
      <c r="D35016" s="139"/>
      <c r="P35016" s="142"/>
      <c r="Q35016" s="142"/>
      <c r="R35016" s="142"/>
      <c r="S35016" s="139"/>
    </row>
    <row r="35017" spans="2:19" ht="15.75" customHeight="1" x14ac:dyDescent="0.25">
      <c r="B35017" s="106"/>
      <c r="C35017" s="106"/>
      <c r="D35017" s="139"/>
      <c r="P35017" s="142"/>
      <c r="Q35017" s="142"/>
      <c r="R35017" s="142"/>
      <c r="S35017" s="139"/>
    </row>
    <row r="35018" spans="2:19" ht="15.75" customHeight="1" x14ac:dyDescent="0.25">
      <c r="B35018" s="106"/>
      <c r="C35018" s="106"/>
      <c r="D35018" s="139"/>
      <c r="P35018" s="142"/>
      <c r="Q35018" s="142"/>
      <c r="R35018" s="142"/>
      <c r="S35018" s="139"/>
    </row>
    <row r="35019" spans="2:19" ht="15.75" customHeight="1" x14ac:dyDescent="0.25">
      <c r="B35019" s="106"/>
      <c r="C35019" s="106"/>
      <c r="D35019" s="139"/>
      <c r="P35019" s="142"/>
      <c r="Q35019" s="142"/>
      <c r="R35019" s="142"/>
      <c r="S35019" s="139"/>
    </row>
    <row r="35020" spans="2:19" ht="15.75" customHeight="1" x14ac:dyDescent="0.25">
      <c r="B35020" s="106"/>
      <c r="C35020" s="106"/>
      <c r="D35020" s="139"/>
      <c r="P35020" s="142"/>
      <c r="Q35020" s="142"/>
      <c r="R35020" s="142"/>
      <c r="S35020" s="139"/>
    </row>
    <row r="35021" spans="2:19" ht="15.75" customHeight="1" x14ac:dyDescent="0.25">
      <c r="B35021" s="106"/>
      <c r="C35021" s="106"/>
      <c r="D35021" s="139"/>
      <c r="P35021" s="142"/>
      <c r="Q35021" s="142"/>
      <c r="R35021" s="142"/>
      <c r="S35021" s="139"/>
    </row>
    <row r="35022" spans="2:19" ht="15.75" customHeight="1" x14ac:dyDescent="0.25">
      <c r="B35022" s="106"/>
      <c r="C35022" s="106"/>
      <c r="D35022" s="139"/>
      <c r="P35022" s="142"/>
      <c r="Q35022" s="142"/>
      <c r="R35022" s="142"/>
      <c r="S35022" s="139"/>
    </row>
    <row r="35023" spans="2:19" ht="15.75" customHeight="1" x14ac:dyDescent="0.25">
      <c r="B35023" s="106"/>
      <c r="C35023" s="106"/>
      <c r="D35023" s="139"/>
      <c r="P35023" s="142"/>
      <c r="Q35023" s="142"/>
      <c r="R35023" s="142"/>
      <c r="S35023" s="139"/>
    </row>
    <row r="35024" spans="2:19" ht="15.75" customHeight="1" x14ac:dyDescent="0.25">
      <c r="B35024" s="106"/>
      <c r="C35024" s="106"/>
      <c r="D35024" s="139"/>
      <c r="P35024" s="142"/>
      <c r="Q35024" s="142"/>
      <c r="R35024" s="142"/>
      <c r="S35024" s="139"/>
    </row>
    <row r="35025" spans="2:19" ht="15.75" customHeight="1" x14ac:dyDescent="0.25">
      <c r="B35025" s="106"/>
      <c r="C35025" s="106"/>
      <c r="D35025" s="139"/>
      <c r="P35025" s="142"/>
      <c r="Q35025" s="142"/>
      <c r="R35025" s="142"/>
      <c r="S35025" s="139"/>
    </row>
    <row r="35026" spans="2:19" ht="15.75" customHeight="1" x14ac:dyDescent="0.25">
      <c r="B35026" s="106"/>
      <c r="C35026" s="106"/>
      <c r="D35026" s="139"/>
      <c r="P35026" s="142"/>
      <c r="Q35026" s="142"/>
      <c r="R35026" s="142"/>
      <c r="S35026" s="139"/>
    </row>
    <row r="35027" spans="2:19" ht="15.75" customHeight="1" x14ac:dyDescent="0.25">
      <c r="B35027" s="106"/>
      <c r="C35027" s="106"/>
      <c r="D35027" s="139"/>
      <c r="P35027" s="142"/>
      <c r="Q35027" s="142"/>
      <c r="R35027" s="142"/>
      <c r="S35027" s="139"/>
    </row>
    <row r="35028" spans="2:19" ht="15.75" customHeight="1" x14ac:dyDescent="0.25">
      <c r="B35028" s="106"/>
      <c r="C35028" s="106"/>
      <c r="D35028" s="139"/>
      <c r="P35028" s="142"/>
      <c r="Q35028" s="142"/>
      <c r="R35028" s="142"/>
      <c r="S35028" s="139"/>
    </row>
    <row r="35029" spans="2:19" ht="15.75" customHeight="1" x14ac:dyDescent="0.25">
      <c r="B35029" s="106"/>
      <c r="C35029" s="106"/>
      <c r="D35029" s="139"/>
      <c r="P35029" s="142"/>
      <c r="Q35029" s="142"/>
      <c r="R35029" s="142"/>
      <c r="S35029" s="139"/>
    </row>
    <row r="35030" spans="2:19" ht="15.75" customHeight="1" x14ac:dyDescent="0.25">
      <c r="B35030" s="106"/>
      <c r="C35030" s="106"/>
      <c r="D35030" s="139"/>
      <c r="P35030" s="142"/>
      <c r="Q35030" s="142"/>
      <c r="R35030" s="142"/>
      <c r="S35030" s="139"/>
    </row>
    <row r="35031" spans="2:19" ht="15.75" customHeight="1" x14ac:dyDescent="0.25">
      <c r="B35031" s="106"/>
      <c r="C35031" s="106"/>
      <c r="D35031" s="139"/>
      <c r="P35031" s="142"/>
      <c r="Q35031" s="142"/>
      <c r="R35031" s="142"/>
      <c r="S35031" s="139"/>
    </row>
    <row r="35032" spans="2:19" ht="15.75" customHeight="1" x14ac:dyDescent="0.25">
      <c r="B35032" s="106"/>
      <c r="C35032" s="106"/>
      <c r="D35032" s="139"/>
      <c r="P35032" s="142"/>
      <c r="Q35032" s="142"/>
      <c r="R35032" s="142"/>
      <c r="S35032" s="139"/>
    </row>
    <row r="35033" spans="2:19" ht="15.75" customHeight="1" x14ac:dyDescent="0.25">
      <c r="B35033" s="106"/>
      <c r="C35033" s="106"/>
      <c r="D35033" s="139"/>
      <c r="P35033" s="142"/>
      <c r="Q35033" s="142"/>
      <c r="R35033" s="142"/>
      <c r="S35033" s="139"/>
    </row>
    <row r="35034" spans="2:19" ht="15.75" customHeight="1" x14ac:dyDescent="0.25">
      <c r="B35034" s="106"/>
      <c r="C35034" s="106"/>
      <c r="D35034" s="139"/>
      <c r="P35034" s="142"/>
      <c r="Q35034" s="142"/>
      <c r="R35034" s="142"/>
      <c r="S35034" s="139"/>
    </row>
    <row r="35035" spans="2:19" ht="15.75" customHeight="1" x14ac:dyDescent="0.25">
      <c r="B35035" s="106"/>
      <c r="C35035" s="106"/>
      <c r="D35035" s="139"/>
      <c r="P35035" s="142"/>
      <c r="Q35035" s="142"/>
      <c r="R35035" s="142"/>
      <c r="S35035" s="139"/>
    </row>
    <row r="35036" spans="2:19" ht="15.75" customHeight="1" x14ac:dyDescent="0.25">
      <c r="B35036" s="106"/>
      <c r="C35036" s="106"/>
      <c r="D35036" s="139"/>
      <c r="P35036" s="142"/>
      <c r="Q35036" s="142"/>
      <c r="R35036" s="142"/>
      <c r="S35036" s="139"/>
    </row>
    <row r="35037" spans="2:19" ht="15.75" customHeight="1" x14ac:dyDescent="0.25">
      <c r="B35037" s="106"/>
      <c r="C35037" s="106"/>
      <c r="D35037" s="139"/>
      <c r="P35037" s="142"/>
      <c r="Q35037" s="142"/>
      <c r="R35037" s="142"/>
      <c r="S35037" s="139"/>
    </row>
    <row r="35038" spans="2:19" ht="15.75" customHeight="1" x14ac:dyDescent="0.25">
      <c r="B35038" s="106"/>
      <c r="C35038" s="106"/>
      <c r="D35038" s="139"/>
      <c r="P35038" s="142"/>
      <c r="Q35038" s="142"/>
      <c r="R35038" s="142"/>
      <c r="S35038" s="139"/>
    </row>
    <row r="35039" spans="2:19" ht="15.75" customHeight="1" x14ac:dyDescent="0.25">
      <c r="B35039" s="106"/>
      <c r="C35039" s="106"/>
      <c r="D35039" s="139"/>
      <c r="P35039" s="142"/>
      <c r="Q35039" s="142"/>
      <c r="R35039" s="142"/>
      <c r="S35039" s="139"/>
    </row>
    <row r="35040" spans="2:19" ht="15.75" customHeight="1" x14ac:dyDescent="0.25">
      <c r="B35040" s="106"/>
      <c r="C35040" s="106"/>
      <c r="D35040" s="139"/>
      <c r="P35040" s="142"/>
      <c r="Q35040" s="142"/>
      <c r="R35040" s="142"/>
      <c r="S35040" s="139"/>
    </row>
    <row r="35041" spans="2:19" ht="15.75" customHeight="1" x14ac:dyDescent="0.25">
      <c r="B35041" s="106"/>
      <c r="C35041" s="106"/>
      <c r="D35041" s="139"/>
      <c r="P35041" s="142"/>
      <c r="Q35041" s="142"/>
      <c r="R35041" s="142"/>
      <c r="S35041" s="139"/>
    </row>
    <row r="35042" spans="2:19" ht="15.75" customHeight="1" x14ac:dyDescent="0.25">
      <c r="B35042" s="106"/>
      <c r="C35042" s="106"/>
      <c r="D35042" s="139"/>
      <c r="P35042" s="142"/>
      <c r="Q35042" s="142"/>
      <c r="R35042" s="142"/>
      <c r="S35042" s="139"/>
    </row>
    <row r="35043" spans="2:19" ht="15.75" customHeight="1" x14ac:dyDescent="0.25">
      <c r="B35043" s="106"/>
      <c r="C35043" s="106"/>
      <c r="D35043" s="139"/>
      <c r="P35043" s="142"/>
      <c r="Q35043" s="142"/>
      <c r="R35043" s="142"/>
      <c r="S35043" s="139"/>
    </row>
    <row r="35044" spans="2:19" ht="15.75" customHeight="1" x14ac:dyDescent="0.25">
      <c r="B35044" s="106"/>
      <c r="C35044" s="106"/>
      <c r="D35044" s="139"/>
      <c r="P35044" s="142"/>
      <c r="Q35044" s="142"/>
      <c r="R35044" s="142"/>
      <c r="S35044" s="139"/>
    </row>
    <row r="35045" spans="2:19" ht="15.75" customHeight="1" x14ac:dyDescent="0.25">
      <c r="B35045" s="106"/>
      <c r="C35045" s="106"/>
      <c r="D35045" s="139"/>
      <c r="P35045" s="142"/>
      <c r="Q35045" s="142"/>
      <c r="R35045" s="142"/>
      <c r="S35045" s="139"/>
    </row>
    <row r="35046" spans="2:19" ht="15.75" customHeight="1" x14ac:dyDescent="0.25">
      <c r="B35046" s="106"/>
      <c r="C35046" s="106"/>
      <c r="D35046" s="139"/>
      <c r="P35046" s="142"/>
      <c r="Q35046" s="142"/>
      <c r="R35046" s="142"/>
      <c r="S35046" s="139"/>
    </row>
    <row r="35047" spans="2:19" ht="15.75" customHeight="1" x14ac:dyDescent="0.25">
      <c r="B35047" s="106"/>
      <c r="C35047" s="106"/>
      <c r="D35047" s="139"/>
      <c r="P35047" s="142"/>
      <c r="Q35047" s="142"/>
      <c r="R35047" s="142"/>
      <c r="S35047" s="139"/>
    </row>
    <row r="35048" spans="2:19" ht="15.75" customHeight="1" x14ac:dyDescent="0.25">
      <c r="B35048" s="106"/>
      <c r="C35048" s="106"/>
      <c r="D35048" s="139"/>
      <c r="P35048" s="142"/>
      <c r="Q35048" s="142"/>
      <c r="R35048" s="142"/>
      <c r="S35048" s="139"/>
    </row>
    <row r="35049" spans="2:19" ht="15.75" customHeight="1" x14ac:dyDescent="0.25">
      <c r="B35049" s="106"/>
      <c r="C35049" s="106"/>
      <c r="D35049" s="139"/>
      <c r="P35049" s="142"/>
      <c r="Q35049" s="142"/>
      <c r="R35049" s="142"/>
      <c r="S35049" s="139"/>
    </row>
    <row r="35050" spans="2:19" ht="15.75" customHeight="1" x14ac:dyDescent="0.25">
      <c r="B35050" s="106"/>
      <c r="C35050" s="106"/>
      <c r="D35050" s="139"/>
      <c r="P35050" s="142"/>
      <c r="Q35050" s="142"/>
      <c r="R35050" s="142"/>
      <c r="S35050" s="139"/>
    </row>
    <row r="35051" spans="2:19" ht="15.75" customHeight="1" x14ac:dyDescent="0.25">
      <c r="B35051" s="106"/>
      <c r="C35051" s="106"/>
      <c r="D35051" s="139"/>
      <c r="P35051" s="142"/>
      <c r="Q35051" s="142"/>
      <c r="R35051" s="142"/>
      <c r="S35051" s="139"/>
    </row>
    <row r="35052" spans="2:19" ht="15.75" customHeight="1" x14ac:dyDescent="0.25">
      <c r="B35052" s="106"/>
      <c r="C35052" s="106"/>
      <c r="D35052" s="139"/>
      <c r="P35052" s="142"/>
      <c r="Q35052" s="142"/>
      <c r="R35052" s="142"/>
      <c r="S35052" s="139"/>
    </row>
    <row r="35053" spans="2:19" ht="15.75" customHeight="1" x14ac:dyDescent="0.25">
      <c r="B35053" s="106"/>
      <c r="C35053" s="106"/>
      <c r="D35053" s="139"/>
      <c r="P35053" s="142"/>
      <c r="Q35053" s="142"/>
      <c r="R35053" s="142"/>
      <c r="S35053" s="139"/>
    </row>
    <row r="35054" spans="2:19" ht="15.75" customHeight="1" x14ac:dyDescent="0.25">
      <c r="B35054" s="106"/>
      <c r="C35054" s="106"/>
      <c r="D35054" s="139"/>
      <c r="P35054" s="142"/>
      <c r="Q35054" s="142"/>
      <c r="R35054" s="142"/>
      <c r="S35054" s="139"/>
    </row>
    <row r="35055" spans="2:19" ht="15.75" customHeight="1" x14ac:dyDescent="0.25">
      <c r="B35055" s="106"/>
      <c r="C35055" s="106"/>
      <c r="D35055" s="139"/>
      <c r="P35055" s="142"/>
      <c r="Q35055" s="142"/>
      <c r="R35055" s="142"/>
      <c r="S35055" s="139"/>
    </row>
    <row r="35056" spans="2:19" ht="15.75" customHeight="1" x14ac:dyDescent="0.25">
      <c r="B35056" s="106"/>
      <c r="C35056" s="106"/>
      <c r="D35056" s="139"/>
      <c r="P35056" s="142"/>
      <c r="Q35056" s="142"/>
      <c r="R35056" s="142"/>
      <c r="S35056" s="139"/>
    </row>
    <row r="35057" spans="2:19" ht="15.75" customHeight="1" x14ac:dyDescent="0.25">
      <c r="B35057" s="106"/>
      <c r="C35057" s="106"/>
      <c r="D35057" s="139"/>
      <c r="P35057" s="142"/>
      <c r="Q35057" s="142"/>
      <c r="R35057" s="142"/>
      <c r="S35057" s="139"/>
    </row>
    <row r="35058" spans="2:19" ht="15.75" customHeight="1" x14ac:dyDescent="0.25">
      <c r="B35058" s="106"/>
      <c r="C35058" s="106"/>
      <c r="D35058" s="139"/>
      <c r="P35058" s="142"/>
      <c r="Q35058" s="142"/>
      <c r="R35058" s="142"/>
      <c r="S35058" s="139"/>
    </row>
    <row r="35059" spans="2:19" ht="15.75" customHeight="1" x14ac:dyDescent="0.25">
      <c r="B35059" s="106"/>
      <c r="C35059" s="106"/>
      <c r="D35059" s="139"/>
      <c r="P35059" s="142"/>
      <c r="Q35059" s="142"/>
      <c r="R35059" s="142"/>
      <c r="S35059" s="139"/>
    </row>
    <row r="35060" spans="2:19" ht="15.75" customHeight="1" x14ac:dyDescent="0.25">
      <c r="B35060" s="106"/>
      <c r="C35060" s="106"/>
      <c r="D35060" s="139"/>
      <c r="P35060" s="142"/>
      <c r="Q35060" s="142"/>
      <c r="R35060" s="142"/>
      <c r="S35060" s="139"/>
    </row>
    <row r="35061" spans="2:19" ht="15.75" customHeight="1" x14ac:dyDescent="0.25">
      <c r="B35061" s="106"/>
      <c r="C35061" s="106"/>
      <c r="D35061" s="139"/>
      <c r="P35061" s="142"/>
      <c r="Q35061" s="142"/>
      <c r="R35061" s="142"/>
      <c r="S35061" s="139"/>
    </row>
    <row r="35062" spans="2:19" ht="15.75" customHeight="1" x14ac:dyDescent="0.25">
      <c r="B35062" s="106"/>
      <c r="C35062" s="106"/>
      <c r="D35062" s="139"/>
      <c r="P35062" s="142"/>
      <c r="Q35062" s="142"/>
      <c r="R35062" s="142"/>
      <c r="S35062" s="139"/>
    </row>
    <row r="35063" spans="2:19" ht="15.75" customHeight="1" x14ac:dyDescent="0.25">
      <c r="B35063" s="106"/>
      <c r="C35063" s="106"/>
      <c r="D35063" s="139"/>
      <c r="P35063" s="142"/>
      <c r="Q35063" s="142"/>
      <c r="R35063" s="142"/>
      <c r="S35063" s="139"/>
    </row>
    <row r="35064" spans="2:19" ht="15.75" customHeight="1" x14ac:dyDescent="0.25">
      <c r="B35064" s="106"/>
      <c r="C35064" s="106"/>
      <c r="D35064" s="139"/>
      <c r="P35064" s="142"/>
      <c r="Q35064" s="142"/>
      <c r="R35064" s="142"/>
      <c r="S35064" s="139"/>
    </row>
    <row r="35065" spans="2:19" ht="15.75" customHeight="1" x14ac:dyDescent="0.25">
      <c r="B35065" s="106"/>
      <c r="C35065" s="106"/>
      <c r="D35065" s="139"/>
      <c r="P35065" s="142"/>
      <c r="Q35065" s="142"/>
      <c r="R35065" s="142"/>
      <c r="S35065" s="139"/>
    </row>
    <row r="35066" spans="2:19" ht="15.75" customHeight="1" x14ac:dyDescent="0.25">
      <c r="B35066" s="106"/>
      <c r="C35066" s="106"/>
      <c r="D35066" s="139"/>
      <c r="P35066" s="142"/>
      <c r="Q35066" s="142"/>
      <c r="R35066" s="142"/>
      <c r="S35066" s="139"/>
    </row>
    <row r="35067" spans="2:19" ht="15.75" customHeight="1" x14ac:dyDescent="0.25">
      <c r="B35067" s="106"/>
      <c r="C35067" s="106"/>
      <c r="D35067" s="139"/>
      <c r="P35067" s="142"/>
      <c r="Q35067" s="142"/>
      <c r="R35067" s="142"/>
      <c r="S35067" s="139"/>
    </row>
    <row r="35068" spans="2:19" ht="15.75" customHeight="1" x14ac:dyDescent="0.25">
      <c r="B35068" s="106"/>
      <c r="C35068" s="106"/>
      <c r="D35068" s="139"/>
      <c r="P35068" s="142"/>
      <c r="Q35068" s="142"/>
      <c r="R35068" s="142"/>
      <c r="S35068" s="139"/>
    </row>
    <row r="35069" spans="2:19" ht="15.75" customHeight="1" x14ac:dyDescent="0.25">
      <c r="B35069" s="106"/>
      <c r="C35069" s="106"/>
      <c r="D35069" s="139"/>
      <c r="P35069" s="142"/>
      <c r="Q35069" s="142"/>
      <c r="R35069" s="142"/>
      <c r="S35069" s="139"/>
    </row>
    <row r="35070" spans="2:19" ht="15.75" customHeight="1" x14ac:dyDescent="0.25">
      <c r="B35070" s="106"/>
      <c r="C35070" s="106"/>
      <c r="D35070" s="139"/>
      <c r="P35070" s="142"/>
      <c r="Q35070" s="142"/>
      <c r="R35070" s="142"/>
      <c r="S35070" s="139"/>
    </row>
    <row r="35071" spans="2:19" ht="15.75" customHeight="1" x14ac:dyDescent="0.25">
      <c r="B35071" s="106"/>
      <c r="C35071" s="106"/>
      <c r="D35071" s="139"/>
      <c r="P35071" s="142"/>
      <c r="Q35071" s="142"/>
      <c r="R35071" s="142"/>
      <c r="S35071" s="139"/>
    </row>
    <row r="35072" spans="2:19" ht="15.75" customHeight="1" x14ac:dyDescent="0.25">
      <c r="B35072" s="106"/>
      <c r="C35072" s="106"/>
      <c r="D35072" s="139"/>
      <c r="P35072" s="142"/>
      <c r="Q35072" s="142"/>
      <c r="R35072" s="142"/>
      <c r="S35072" s="139"/>
    </row>
    <row r="35073" spans="2:19" ht="15.75" customHeight="1" x14ac:dyDescent="0.25">
      <c r="B35073" s="106"/>
      <c r="C35073" s="106"/>
      <c r="D35073" s="139"/>
      <c r="P35073" s="142"/>
      <c r="Q35073" s="142"/>
      <c r="R35073" s="142"/>
      <c r="S35073" s="139"/>
    </row>
    <row r="35074" spans="2:19" ht="15.75" customHeight="1" x14ac:dyDescent="0.25">
      <c r="B35074" s="106"/>
      <c r="C35074" s="106"/>
      <c r="D35074" s="139"/>
      <c r="P35074" s="142"/>
      <c r="Q35074" s="142"/>
      <c r="R35074" s="142"/>
      <c r="S35074" s="139"/>
    </row>
    <row r="35075" spans="2:19" ht="15.75" customHeight="1" x14ac:dyDescent="0.25">
      <c r="B35075" s="106"/>
      <c r="C35075" s="106"/>
      <c r="D35075" s="139"/>
      <c r="P35075" s="142"/>
      <c r="Q35075" s="142"/>
      <c r="R35075" s="142"/>
      <c r="S35075" s="139"/>
    </row>
    <row r="35076" spans="2:19" ht="15.75" customHeight="1" x14ac:dyDescent="0.25">
      <c r="B35076" s="106"/>
      <c r="C35076" s="106"/>
      <c r="D35076" s="139"/>
      <c r="P35076" s="142"/>
      <c r="Q35076" s="142"/>
      <c r="R35076" s="142"/>
      <c r="S35076" s="139"/>
    </row>
    <row r="35077" spans="2:19" ht="15.75" customHeight="1" x14ac:dyDescent="0.25">
      <c r="B35077" s="106"/>
      <c r="C35077" s="106"/>
      <c r="D35077" s="139"/>
      <c r="P35077" s="142"/>
      <c r="Q35077" s="142"/>
      <c r="R35077" s="142"/>
      <c r="S35077" s="139"/>
    </row>
    <row r="35078" spans="2:19" ht="15.75" customHeight="1" x14ac:dyDescent="0.25">
      <c r="B35078" s="106"/>
      <c r="C35078" s="106"/>
      <c r="D35078" s="139"/>
      <c r="P35078" s="142"/>
      <c r="Q35078" s="142"/>
      <c r="R35078" s="142"/>
      <c r="S35078" s="139"/>
    </row>
    <row r="35079" spans="2:19" ht="15.75" customHeight="1" x14ac:dyDescent="0.25">
      <c r="B35079" s="106"/>
      <c r="C35079" s="106"/>
      <c r="D35079" s="139"/>
      <c r="P35079" s="142"/>
      <c r="Q35079" s="142"/>
      <c r="R35079" s="142"/>
      <c r="S35079" s="139"/>
    </row>
    <row r="35080" spans="2:19" ht="15.75" customHeight="1" x14ac:dyDescent="0.25">
      <c r="B35080" s="106"/>
      <c r="C35080" s="106"/>
      <c r="D35080" s="139"/>
      <c r="P35080" s="142"/>
      <c r="Q35080" s="142"/>
      <c r="R35080" s="142"/>
      <c r="S35080" s="139"/>
    </row>
    <row r="35081" spans="2:19" ht="15.75" customHeight="1" x14ac:dyDescent="0.25">
      <c r="B35081" s="106"/>
      <c r="C35081" s="106"/>
      <c r="D35081" s="139"/>
      <c r="P35081" s="142"/>
      <c r="Q35081" s="142"/>
      <c r="R35081" s="142"/>
      <c r="S35081" s="139"/>
    </row>
    <row r="35082" spans="2:19" ht="15.75" customHeight="1" x14ac:dyDescent="0.25">
      <c r="B35082" s="106"/>
      <c r="C35082" s="106"/>
      <c r="D35082" s="139"/>
      <c r="P35082" s="142"/>
      <c r="Q35082" s="142"/>
      <c r="R35082" s="142"/>
      <c r="S35082" s="139"/>
    </row>
    <row r="35083" spans="2:19" ht="15.75" customHeight="1" x14ac:dyDescent="0.25">
      <c r="B35083" s="106"/>
      <c r="C35083" s="106"/>
      <c r="D35083" s="139"/>
      <c r="P35083" s="142"/>
      <c r="Q35083" s="142"/>
      <c r="R35083" s="142"/>
      <c r="S35083" s="139"/>
    </row>
    <row r="35084" spans="2:19" ht="15.75" customHeight="1" x14ac:dyDescent="0.25">
      <c r="B35084" s="106"/>
      <c r="C35084" s="106"/>
      <c r="D35084" s="139"/>
      <c r="P35084" s="142"/>
      <c r="Q35084" s="142"/>
      <c r="R35084" s="142"/>
      <c r="S35084" s="139"/>
    </row>
    <row r="35085" spans="2:19" ht="15.75" customHeight="1" x14ac:dyDescent="0.25">
      <c r="B35085" s="106"/>
      <c r="C35085" s="106"/>
      <c r="D35085" s="139"/>
      <c r="P35085" s="142"/>
      <c r="Q35085" s="142"/>
      <c r="R35085" s="142"/>
      <c r="S35085" s="139"/>
    </row>
    <row r="35086" spans="2:19" ht="15.75" customHeight="1" x14ac:dyDescent="0.25">
      <c r="B35086" s="106"/>
      <c r="C35086" s="106"/>
      <c r="D35086" s="139"/>
      <c r="P35086" s="142"/>
      <c r="Q35086" s="142"/>
      <c r="R35086" s="142"/>
      <c r="S35086" s="139"/>
    </row>
    <row r="35087" spans="2:19" ht="15.75" customHeight="1" x14ac:dyDescent="0.25">
      <c r="B35087" s="106"/>
      <c r="C35087" s="106"/>
      <c r="D35087" s="139"/>
      <c r="P35087" s="142"/>
      <c r="Q35087" s="142"/>
      <c r="R35087" s="142"/>
      <c r="S35087" s="139"/>
    </row>
    <row r="35088" spans="2:19" ht="15.75" customHeight="1" x14ac:dyDescent="0.25">
      <c r="B35088" s="106"/>
      <c r="C35088" s="106"/>
      <c r="D35088" s="139"/>
      <c r="P35088" s="142"/>
      <c r="Q35088" s="142"/>
      <c r="R35088" s="142"/>
      <c r="S35088" s="139"/>
    </row>
    <row r="35089" spans="2:19" ht="15.75" customHeight="1" x14ac:dyDescent="0.25">
      <c r="B35089" s="106"/>
      <c r="C35089" s="106"/>
      <c r="D35089" s="139"/>
      <c r="P35089" s="142"/>
      <c r="Q35089" s="142"/>
      <c r="R35089" s="142"/>
      <c r="S35089" s="139"/>
    </row>
    <row r="35090" spans="2:19" ht="15.75" customHeight="1" x14ac:dyDescent="0.25">
      <c r="B35090" s="106"/>
      <c r="C35090" s="106"/>
      <c r="D35090" s="139"/>
      <c r="P35090" s="142"/>
      <c r="Q35090" s="142"/>
      <c r="R35090" s="142"/>
      <c r="S35090" s="139"/>
    </row>
    <row r="35091" spans="2:19" ht="15.75" customHeight="1" x14ac:dyDescent="0.25">
      <c r="B35091" s="106"/>
      <c r="C35091" s="106"/>
      <c r="D35091" s="139"/>
      <c r="P35091" s="142"/>
      <c r="Q35091" s="142"/>
      <c r="R35091" s="142"/>
      <c r="S35091" s="139"/>
    </row>
    <row r="35092" spans="2:19" ht="15.75" customHeight="1" x14ac:dyDescent="0.25">
      <c r="B35092" s="106"/>
      <c r="C35092" s="106"/>
      <c r="D35092" s="139"/>
      <c r="P35092" s="142"/>
      <c r="Q35092" s="142"/>
      <c r="R35092" s="142"/>
      <c r="S35092" s="139"/>
    </row>
    <row r="35093" spans="2:19" ht="15.75" customHeight="1" x14ac:dyDescent="0.25">
      <c r="B35093" s="106"/>
      <c r="C35093" s="106"/>
      <c r="D35093" s="139"/>
      <c r="P35093" s="142"/>
      <c r="Q35093" s="142"/>
      <c r="R35093" s="142"/>
      <c r="S35093" s="139"/>
    </row>
    <row r="35094" spans="2:19" ht="15.75" customHeight="1" x14ac:dyDescent="0.25">
      <c r="B35094" s="106"/>
      <c r="C35094" s="106"/>
      <c r="D35094" s="139"/>
      <c r="P35094" s="142"/>
      <c r="Q35094" s="142"/>
      <c r="R35094" s="142"/>
      <c r="S35094" s="139"/>
    </row>
    <row r="35095" spans="2:19" ht="15.75" customHeight="1" x14ac:dyDescent="0.25">
      <c r="B35095" s="106"/>
      <c r="C35095" s="106"/>
      <c r="D35095" s="139"/>
      <c r="P35095" s="142"/>
      <c r="Q35095" s="142"/>
      <c r="R35095" s="142"/>
      <c r="S35095" s="139"/>
    </row>
    <row r="35096" spans="2:19" ht="15.75" customHeight="1" x14ac:dyDescent="0.25">
      <c r="B35096" s="106"/>
      <c r="C35096" s="106"/>
      <c r="D35096" s="139"/>
      <c r="P35096" s="142"/>
      <c r="Q35096" s="142"/>
      <c r="R35096" s="142"/>
      <c r="S35096" s="139"/>
    </row>
    <row r="35097" spans="2:19" ht="15.75" customHeight="1" x14ac:dyDescent="0.25">
      <c r="B35097" s="106"/>
      <c r="C35097" s="106"/>
      <c r="D35097" s="139"/>
      <c r="P35097" s="142"/>
      <c r="Q35097" s="142"/>
      <c r="R35097" s="142"/>
      <c r="S35097" s="139"/>
    </row>
    <row r="35098" spans="2:19" ht="15.75" customHeight="1" x14ac:dyDescent="0.25">
      <c r="B35098" s="106"/>
      <c r="C35098" s="106"/>
      <c r="D35098" s="139"/>
      <c r="P35098" s="142"/>
      <c r="Q35098" s="142"/>
      <c r="R35098" s="142"/>
      <c r="S35098" s="139"/>
    </row>
    <row r="35099" spans="2:19" ht="15.75" customHeight="1" x14ac:dyDescent="0.25">
      <c r="B35099" s="106"/>
      <c r="C35099" s="106"/>
      <c r="D35099" s="139"/>
      <c r="P35099" s="142"/>
      <c r="Q35099" s="142"/>
      <c r="R35099" s="142"/>
      <c r="S35099" s="139"/>
    </row>
    <row r="35100" spans="2:19" ht="15.75" customHeight="1" x14ac:dyDescent="0.25">
      <c r="B35100" s="106"/>
      <c r="C35100" s="106"/>
      <c r="D35100" s="139"/>
      <c r="P35100" s="142"/>
      <c r="Q35100" s="142"/>
      <c r="R35100" s="142"/>
      <c r="S35100" s="139"/>
    </row>
    <row r="35101" spans="2:19" ht="15.75" customHeight="1" x14ac:dyDescent="0.25">
      <c r="B35101" s="106"/>
      <c r="C35101" s="106"/>
      <c r="D35101" s="139"/>
      <c r="P35101" s="142"/>
      <c r="Q35101" s="142"/>
      <c r="R35101" s="142"/>
      <c r="S35101" s="139"/>
    </row>
    <row r="35102" spans="2:19" ht="15.75" customHeight="1" x14ac:dyDescent="0.25">
      <c r="B35102" s="106"/>
      <c r="C35102" s="106"/>
      <c r="D35102" s="139"/>
      <c r="P35102" s="142"/>
      <c r="Q35102" s="142"/>
      <c r="R35102" s="142"/>
      <c r="S35102" s="139"/>
    </row>
    <row r="35103" spans="2:19" ht="15.75" customHeight="1" x14ac:dyDescent="0.25">
      <c r="B35103" s="106"/>
      <c r="C35103" s="106"/>
      <c r="D35103" s="139"/>
      <c r="P35103" s="142"/>
      <c r="Q35103" s="142"/>
      <c r="R35103" s="142"/>
      <c r="S35103" s="139"/>
    </row>
    <row r="35104" spans="2:19" ht="15.75" customHeight="1" x14ac:dyDescent="0.25">
      <c r="B35104" s="106"/>
      <c r="C35104" s="106"/>
      <c r="D35104" s="139"/>
      <c r="P35104" s="142"/>
      <c r="Q35104" s="142"/>
      <c r="R35104" s="142"/>
      <c r="S35104" s="139"/>
    </row>
    <row r="35105" spans="2:19" ht="15.75" customHeight="1" x14ac:dyDescent="0.25">
      <c r="B35105" s="106"/>
      <c r="C35105" s="106"/>
      <c r="D35105" s="139"/>
      <c r="P35105" s="142"/>
      <c r="Q35105" s="142"/>
      <c r="R35105" s="142"/>
      <c r="S35105" s="139"/>
    </row>
    <row r="35106" spans="2:19" ht="15.75" customHeight="1" x14ac:dyDescent="0.25">
      <c r="B35106" s="106"/>
      <c r="C35106" s="106"/>
      <c r="D35106" s="139"/>
      <c r="P35106" s="142"/>
      <c r="Q35106" s="142"/>
      <c r="R35106" s="142"/>
      <c r="S35106" s="139"/>
    </row>
    <row r="35107" spans="2:19" ht="15.75" customHeight="1" x14ac:dyDescent="0.25">
      <c r="B35107" s="106"/>
      <c r="C35107" s="106"/>
      <c r="D35107" s="139"/>
      <c r="P35107" s="142"/>
      <c r="Q35107" s="142"/>
      <c r="R35107" s="142"/>
      <c r="S35107" s="139"/>
    </row>
    <row r="35108" spans="2:19" ht="15.75" customHeight="1" x14ac:dyDescent="0.25">
      <c r="B35108" s="106"/>
      <c r="C35108" s="106"/>
      <c r="D35108" s="139"/>
      <c r="P35108" s="142"/>
      <c r="Q35108" s="142"/>
      <c r="R35108" s="142"/>
      <c r="S35108" s="139"/>
    </row>
    <row r="35109" spans="2:19" ht="15.75" customHeight="1" x14ac:dyDescent="0.25">
      <c r="B35109" s="106"/>
      <c r="C35109" s="106"/>
      <c r="D35109" s="139"/>
      <c r="P35109" s="142"/>
      <c r="Q35109" s="142"/>
      <c r="R35109" s="142"/>
      <c r="S35109" s="139"/>
    </row>
    <row r="35110" spans="2:19" ht="15.75" customHeight="1" x14ac:dyDescent="0.25">
      <c r="B35110" s="106"/>
      <c r="C35110" s="106"/>
      <c r="D35110" s="139"/>
      <c r="P35110" s="142"/>
      <c r="Q35110" s="142"/>
      <c r="R35110" s="142"/>
      <c r="S35110" s="139"/>
    </row>
    <row r="35111" spans="2:19" ht="15.75" customHeight="1" x14ac:dyDescent="0.25">
      <c r="B35111" s="106"/>
      <c r="C35111" s="106"/>
      <c r="D35111" s="139"/>
      <c r="P35111" s="142"/>
      <c r="Q35111" s="142"/>
      <c r="R35111" s="142"/>
      <c r="S35111" s="139"/>
    </row>
    <row r="35112" spans="2:19" ht="15.75" customHeight="1" x14ac:dyDescent="0.25">
      <c r="B35112" s="106"/>
      <c r="C35112" s="106"/>
      <c r="D35112" s="139"/>
      <c r="P35112" s="142"/>
      <c r="Q35112" s="142"/>
      <c r="R35112" s="142"/>
      <c r="S35112" s="139"/>
    </row>
    <row r="35113" spans="2:19" ht="15.75" customHeight="1" x14ac:dyDescent="0.25">
      <c r="B35113" s="106"/>
      <c r="C35113" s="106"/>
      <c r="D35113" s="139"/>
      <c r="P35113" s="142"/>
      <c r="Q35113" s="142"/>
      <c r="R35113" s="142"/>
      <c r="S35113" s="139"/>
    </row>
    <row r="35114" spans="2:19" ht="15.75" customHeight="1" x14ac:dyDescent="0.25">
      <c r="B35114" s="106"/>
      <c r="C35114" s="106"/>
      <c r="D35114" s="139"/>
      <c r="P35114" s="142"/>
      <c r="Q35114" s="142"/>
      <c r="R35114" s="142"/>
      <c r="S35114" s="139"/>
    </row>
    <row r="35115" spans="2:19" ht="15.75" customHeight="1" x14ac:dyDescent="0.25">
      <c r="B35115" s="106"/>
      <c r="C35115" s="106"/>
      <c r="D35115" s="139"/>
      <c r="P35115" s="142"/>
      <c r="Q35115" s="142"/>
      <c r="R35115" s="142"/>
      <c r="S35115" s="139"/>
    </row>
    <row r="35116" spans="2:19" ht="15.75" customHeight="1" x14ac:dyDescent="0.25">
      <c r="B35116" s="106"/>
      <c r="C35116" s="106"/>
      <c r="D35116" s="139"/>
      <c r="P35116" s="142"/>
      <c r="Q35116" s="142"/>
      <c r="R35116" s="142"/>
      <c r="S35116" s="139"/>
    </row>
    <row r="35117" spans="2:19" ht="15.75" customHeight="1" x14ac:dyDescent="0.25">
      <c r="B35117" s="106"/>
      <c r="C35117" s="106"/>
      <c r="D35117" s="139"/>
      <c r="P35117" s="142"/>
      <c r="Q35117" s="142"/>
      <c r="R35117" s="142"/>
      <c r="S35117" s="139"/>
    </row>
    <row r="35118" spans="2:19" ht="15.75" customHeight="1" x14ac:dyDescent="0.25">
      <c r="B35118" s="106"/>
      <c r="C35118" s="106"/>
      <c r="D35118" s="139"/>
      <c r="P35118" s="142"/>
      <c r="Q35118" s="142"/>
      <c r="R35118" s="142"/>
      <c r="S35118" s="139"/>
    </row>
    <row r="35119" spans="2:19" ht="15.75" customHeight="1" x14ac:dyDescent="0.25">
      <c r="B35119" s="106"/>
      <c r="C35119" s="106"/>
      <c r="D35119" s="139"/>
      <c r="P35119" s="142"/>
      <c r="Q35119" s="142"/>
      <c r="R35119" s="142"/>
      <c r="S35119" s="139"/>
    </row>
    <row r="35120" spans="2:19" ht="15.75" customHeight="1" x14ac:dyDescent="0.25">
      <c r="B35120" s="106"/>
      <c r="C35120" s="106"/>
      <c r="D35120" s="139"/>
      <c r="P35120" s="142"/>
      <c r="Q35120" s="142"/>
      <c r="R35120" s="142"/>
      <c r="S35120" s="139"/>
    </row>
    <row r="35121" spans="2:19" ht="15.75" customHeight="1" x14ac:dyDescent="0.25">
      <c r="B35121" s="106"/>
      <c r="C35121" s="106"/>
      <c r="D35121" s="139"/>
      <c r="P35121" s="142"/>
      <c r="Q35121" s="142"/>
      <c r="R35121" s="142"/>
      <c r="S35121" s="139"/>
    </row>
    <row r="35122" spans="2:19" ht="15.75" customHeight="1" x14ac:dyDescent="0.25">
      <c r="B35122" s="106"/>
      <c r="C35122" s="106"/>
      <c r="D35122" s="139"/>
      <c r="P35122" s="142"/>
      <c r="Q35122" s="142"/>
      <c r="R35122" s="142"/>
      <c r="S35122" s="139"/>
    </row>
    <row r="35123" spans="2:19" ht="15.75" customHeight="1" x14ac:dyDescent="0.25">
      <c r="B35123" s="106"/>
      <c r="C35123" s="106"/>
      <c r="D35123" s="139"/>
      <c r="P35123" s="142"/>
      <c r="Q35123" s="142"/>
      <c r="R35123" s="142"/>
      <c r="S35123" s="139"/>
    </row>
    <row r="35124" spans="2:19" ht="15.75" customHeight="1" x14ac:dyDescent="0.25">
      <c r="B35124" s="106"/>
      <c r="C35124" s="106"/>
      <c r="D35124" s="139"/>
      <c r="P35124" s="142"/>
      <c r="Q35124" s="142"/>
      <c r="R35124" s="142"/>
      <c r="S35124" s="139"/>
    </row>
    <row r="35125" spans="2:19" ht="15.75" customHeight="1" x14ac:dyDescent="0.25">
      <c r="B35125" s="106"/>
      <c r="C35125" s="106"/>
      <c r="D35125" s="139"/>
      <c r="P35125" s="142"/>
      <c r="Q35125" s="142"/>
      <c r="R35125" s="142"/>
      <c r="S35125" s="139"/>
    </row>
    <row r="35126" spans="2:19" ht="15.75" customHeight="1" x14ac:dyDescent="0.25">
      <c r="B35126" s="106"/>
      <c r="C35126" s="106"/>
      <c r="D35126" s="139"/>
      <c r="P35126" s="142"/>
      <c r="Q35126" s="142"/>
      <c r="R35126" s="142"/>
      <c r="S35126" s="139"/>
    </row>
    <row r="35127" spans="2:19" ht="15.75" customHeight="1" x14ac:dyDescent="0.25">
      <c r="B35127" s="106"/>
      <c r="C35127" s="106"/>
      <c r="D35127" s="139"/>
      <c r="P35127" s="142"/>
      <c r="Q35127" s="142"/>
      <c r="R35127" s="142"/>
      <c r="S35127" s="139"/>
    </row>
    <row r="35128" spans="2:19" ht="15.75" customHeight="1" x14ac:dyDescent="0.25">
      <c r="B35128" s="106"/>
      <c r="C35128" s="106"/>
      <c r="D35128" s="139"/>
      <c r="P35128" s="142"/>
      <c r="Q35128" s="142"/>
      <c r="R35128" s="142"/>
      <c r="S35128" s="139"/>
    </row>
    <row r="35129" spans="2:19" ht="15.75" customHeight="1" x14ac:dyDescent="0.25">
      <c r="B35129" s="106"/>
      <c r="C35129" s="106"/>
      <c r="D35129" s="139"/>
      <c r="P35129" s="142"/>
      <c r="Q35129" s="142"/>
      <c r="R35129" s="142"/>
      <c r="S35129" s="139"/>
    </row>
    <row r="35130" spans="2:19" ht="15.75" customHeight="1" x14ac:dyDescent="0.25">
      <c r="B35130" s="106"/>
      <c r="C35130" s="106"/>
      <c r="D35130" s="139"/>
      <c r="P35130" s="142"/>
      <c r="Q35130" s="142"/>
      <c r="R35130" s="142"/>
      <c r="S35130" s="139"/>
    </row>
    <row r="35131" spans="2:19" ht="15.75" customHeight="1" x14ac:dyDescent="0.25">
      <c r="B35131" s="106"/>
      <c r="C35131" s="106"/>
      <c r="D35131" s="139"/>
      <c r="P35131" s="142"/>
      <c r="Q35131" s="142"/>
      <c r="R35131" s="142"/>
      <c r="S35131" s="139"/>
    </row>
    <row r="35132" spans="2:19" ht="15.75" customHeight="1" x14ac:dyDescent="0.25">
      <c r="B35132" s="106"/>
      <c r="C35132" s="106"/>
      <c r="D35132" s="139"/>
      <c r="P35132" s="142"/>
      <c r="Q35132" s="142"/>
      <c r="R35132" s="142"/>
      <c r="S35132" s="139"/>
    </row>
    <row r="35133" spans="2:19" ht="15.75" customHeight="1" x14ac:dyDescent="0.25">
      <c r="B35133" s="106"/>
      <c r="C35133" s="106"/>
      <c r="D35133" s="139"/>
      <c r="P35133" s="142"/>
      <c r="Q35133" s="142"/>
      <c r="R35133" s="142"/>
      <c r="S35133" s="139"/>
    </row>
    <row r="35134" spans="2:19" ht="15.75" customHeight="1" x14ac:dyDescent="0.25">
      <c r="B35134" s="106"/>
      <c r="C35134" s="106"/>
      <c r="D35134" s="139"/>
      <c r="P35134" s="142"/>
      <c r="Q35134" s="142"/>
      <c r="R35134" s="142"/>
      <c r="S35134" s="139"/>
    </row>
    <row r="35135" spans="2:19" ht="15.75" customHeight="1" x14ac:dyDescent="0.25">
      <c r="B35135" s="106"/>
      <c r="C35135" s="106"/>
      <c r="D35135" s="139"/>
      <c r="P35135" s="142"/>
      <c r="Q35135" s="142"/>
      <c r="R35135" s="142"/>
      <c r="S35135" s="139"/>
    </row>
    <row r="35136" spans="2:19" ht="15.75" customHeight="1" x14ac:dyDescent="0.25">
      <c r="B35136" s="106"/>
      <c r="C35136" s="106"/>
      <c r="D35136" s="139"/>
      <c r="P35136" s="142"/>
      <c r="Q35136" s="142"/>
      <c r="R35136" s="142"/>
      <c r="S35136" s="139"/>
    </row>
    <row r="35137" spans="2:19" ht="15.75" customHeight="1" x14ac:dyDescent="0.25">
      <c r="B35137" s="106"/>
      <c r="C35137" s="106"/>
      <c r="D35137" s="139"/>
      <c r="P35137" s="142"/>
      <c r="Q35137" s="142"/>
      <c r="R35137" s="142"/>
      <c r="S35137" s="139"/>
    </row>
    <row r="35138" spans="2:19" ht="15.75" customHeight="1" x14ac:dyDescent="0.25">
      <c r="B35138" s="106"/>
      <c r="C35138" s="106"/>
      <c r="D35138" s="139"/>
      <c r="P35138" s="142"/>
      <c r="Q35138" s="142"/>
      <c r="R35138" s="142"/>
      <c r="S35138" s="139"/>
    </row>
    <row r="35139" spans="2:19" ht="15.75" customHeight="1" x14ac:dyDescent="0.25">
      <c r="B35139" s="106"/>
      <c r="C35139" s="106"/>
      <c r="D35139" s="139"/>
      <c r="P35139" s="142"/>
      <c r="Q35139" s="142"/>
      <c r="R35139" s="142"/>
      <c r="S35139" s="139"/>
    </row>
    <row r="35140" spans="2:19" ht="15.75" customHeight="1" x14ac:dyDescent="0.25">
      <c r="B35140" s="106"/>
      <c r="C35140" s="106"/>
      <c r="D35140" s="139"/>
      <c r="P35140" s="142"/>
      <c r="Q35140" s="142"/>
      <c r="R35140" s="142"/>
      <c r="S35140" s="139"/>
    </row>
    <row r="35141" spans="2:19" ht="15.75" customHeight="1" x14ac:dyDescent="0.25">
      <c r="B35141" s="106"/>
      <c r="C35141" s="106"/>
      <c r="D35141" s="139"/>
      <c r="P35141" s="142"/>
      <c r="Q35141" s="142"/>
      <c r="R35141" s="142"/>
      <c r="S35141" s="139"/>
    </row>
    <row r="35142" spans="2:19" ht="15.75" customHeight="1" x14ac:dyDescent="0.25">
      <c r="B35142" s="106"/>
      <c r="C35142" s="106"/>
      <c r="D35142" s="139"/>
      <c r="P35142" s="142"/>
      <c r="Q35142" s="142"/>
      <c r="R35142" s="142"/>
      <c r="S35142" s="139"/>
    </row>
    <row r="35143" spans="2:19" ht="15.75" customHeight="1" x14ac:dyDescent="0.25">
      <c r="B35143" s="106"/>
      <c r="C35143" s="106"/>
      <c r="D35143" s="139"/>
      <c r="P35143" s="142"/>
      <c r="Q35143" s="142"/>
      <c r="R35143" s="142"/>
      <c r="S35143" s="139"/>
    </row>
    <row r="35144" spans="2:19" ht="15.75" customHeight="1" x14ac:dyDescent="0.25">
      <c r="B35144" s="106"/>
      <c r="C35144" s="106"/>
      <c r="D35144" s="139"/>
      <c r="P35144" s="142"/>
      <c r="Q35144" s="142"/>
      <c r="R35144" s="142"/>
      <c r="S35144" s="139"/>
    </row>
    <row r="35145" spans="2:19" ht="15.75" customHeight="1" x14ac:dyDescent="0.25">
      <c r="B35145" s="106"/>
      <c r="C35145" s="106"/>
      <c r="D35145" s="139"/>
      <c r="P35145" s="142"/>
      <c r="Q35145" s="142"/>
      <c r="R35145" s="142"/>
      <c r="S35145" s="139"/>
    </row>
    <row r="35146" spans="2:19" ht="15.75" customHeight="1" x14ac:dyDescent="0.25">
      <c r="B35146" s="106"/>
      <c r="C35146" s="106"/>
      <c r="D35146" s="139"/>
      <c r="P35146" s="142"/>
      <c r="Q35146" s="142"/>
      <c r="R35146" s="142"/>
      <c r="S35146" s="139"/>
    </row>
    <row r="35147" spans="2:19" ht="15.75" customHeight="1" x14ac:dyDescent="0.25">
      <c r="B35147" s="106"/>
      <c r="C35147" s="106"/>
      <c r="D35147" s="139"/>
      <c r="P35147" s="142"/>
      <c r="Q35147" s="142"/>
      <c r="R35147" s="142"/>
      <c r="S35147" s="139"/>
    </row>
    <row r="35148" spans="2:19" ht="15.75" customHeight="1" x14ac:dyDescent="0.25">
      <c r="B35148" s="106"/>
      <c r="C35148" s="106"/>
      <c r="D35148" s="139"/>
      <c r="P35148" s="142"/>
      <c r="Q35148" s="142"/>
      <c r="R35148" s="142"/>
      <c r="S35148" s="139"/>
    </row>
    <row r="35149" spans="2:19" ht="15.75" customHeight="1" x14ac:dyDescent="0.25">
      <c r="B35149" s="106"/>
      <c r="C35149" s="106"/>
      <c r="D35149" s="139"/>
      <c r="P35149" s="142"/>
      <c r="Q35149" s="142"/>
      <c r="R35149" s="142"/>
      <c r="S35149" s="139"/>
    </row>
    <row r="35150" spans="2:19" ht="15.75" customHeight="1" x14ac:dyDescent="0.25">
      <c r="B35150" s="106"/>
      <c r="C35150" s="106"/>
      <c r="D35150" s="139"/>
      <c r="P35150" s="142"/>
      <c r="Q35150" s="142"/>
      <c r="R35150" s="142"/>
      <c r="S35150" s="139"/>
    </row>
    <row r="35151" spans="2:19" ht="15.75" customHeight="1" x14ac:dyDescent="0.25">
      <c r="B35151" s="106"/>
      <c r="C35151" s="106"/>
      <c r="D35151" s="139"/>
      <c r="P35151" s="142"/>
      <c r="Q35151" s="142"/>
      <c r="R35151" s="142"/>
      <c r="S35151" s="139"/>
    </row>
    <row r="35152" spans="2:19" ht="15.75" customHeight="1" x14ac:dyDescent="0.25">
      <c r="B35152" s="106"/>
      <c r="C35152" s="106"/>
      <c r="D35152" s="139"/>
      <c r="P35152" s="142"/>
      <c r="Q35152" s="142"/>
      <c r="R35152" s="142"/>
      <c r="S35152" s="139"/>
    </row>
    <row r="35153" spans="2:19" ht="15.75" customHeight="1" x14ac:dyDescent="0.25">
      <c r="B35153" s="106"/>
      <c r="C35153" s="106"/>
      <c r="D35153" s="139"/>
      <c r="P35153" s="142"/>
      <c r="Q35153" s="142"/>
      <c r="R35153" s="142"/>
      <c r="S35153" s="139"/>
    </row>
    <row r="35154" spans="2:19" ht="15.75" customHeight="1" x14ac:dyDescent="0.25">
      <c r="B35154" s="106"/>
      <c r="C35154" s="106"/>
      <c r="D35154" s="139"/>
      <c r="P35154" s="142"/>
      <c r="Q35154" s="142"/>
      <c r="R35154" s="142"/>
      <c r="S35154" s="139"/>
    </row>
    <row r="35155" spans="2:19" ht="15.75" customHeight="1" x14ac:dyDescent="0.25">
      <c r="B35155" s="106"/>
      <c r="C35155" s="106"/>
      <c r="D35155" s="139"/>
      <c r="P35155" s="142"/>
      <c r="Q35155" s="142"/>
      <c r="R35155" s="142"/>
      <c r="S35155" s="139"/>
    </row>
    <row r="35156" spans="2:19" ht="15.75" customHeight="1" x14ac:dyDescent="0.25">
      <c r="B35156" s="106"/>
      <c r="C35156" s="106"/>
      <c r="D35156" s="139"/>
      <c r="P35156" s="142"/>
      <c r="Q35156" s="142"/>
      <c r="R35156" s="142"/>
      <c r="S35156" s="139"/>
    </row>
    <row r="35157" spans="2:19" ht="15.75" customHeight="1" x14ac:dyDescent="0.25">
      <c r="B35157" s="106"/>
      <c r="C35157" s="106"/>
      <c r="D35157" s="139"/>
      <c r="P35157" s="142"/>
      <c r="Q35157" s="142"/>
      <c r="R35157" s="142"/>
      <c r="S35157" s="139"/>
    </row>
    <row r="35158" spans="2:19" ht="15.75" customHeight="1" x14ac:dyDescent="0.25">
      <c r="B35158" s="106"/>
      <c r="C35158" s="106"/>
      <c r="D35158" s="139"/>
      <c r="P35158" s="142"/>
      <c r="Q35158" s="142"/>
      <c r="R35158" s="142"/>
      <c r="S35158" s="139"/>
    </row>
    <row r="35159" spans="2:19" ht="15.75" customHeight="1" x14ac:dyDescent="0.25">
      <c r="B35159" s="106"/>
      <c r="C35159" s="106"/>
      <c r="D35159" s="139"/>
      <c r="P35159" s="142"/>
      <c r="Q35159" s="142"/>
      <c r="R35159" s="142"/>
      <c r="S35159" s="139"/>
    </row>
    <row r="35160" spans="2:19" ht="15.75" customHeight="1" x14ac:dyDescent="0.25">
      <c r="B35160" s="106"/>
      <c r="C35160" s="106"/>
      <c r="D35160" s="139"/>
      <c r="P35160" s="142"/>
      <c r="Q35160" s="142"/>
      <c r="R35160" s="142"/>
      <c r="S35160" s="139"/>
    </row>
    <row r="35161" spans="2:19" ht="15.75" customHeight="1" x14ac:dyDescent="0.25">
      <c r="B35161" s="106"/>
      <c r="C35161" s="106"/>
      <c r="D35161" s="139"/>
      <c r="P35161" s="142"/>
      <c r="Q35161" s="142"/>
      <c r="R35161" s="142"/>
      <c r="S35161" s="139"/>
    </row>
    <row r="35162" spans="2:19" ht="15.75" customHeight="1" x14ac:dyDescent="0.25">
      <c r="B35162" s="106"/>
      <c r="C35162" s="106"/>
      <c r="D35162" s="139"/>
      <c r="P35162" s="142"/>
      <c r="Q35162" s="142"/>
      <c r="R35162" s="142"/>
      <c r="S35162" s="139"/>
    </row>
    <row r="35163" spans="2:19" ht="15.75" customHeight="1" x14ac:dyDescent="0.25">
      <c r="B35163" s="106"/>
      <c r="C35163" s="106"/>
      <c r="D35163" s="139"/>
      <c r="P35163" s="142"/>
      <c r="Q35163" s="142"/>
      <c r="R35163" s="142"/>
      <c r="S35163" s="139"/>
    </row>
    <row r="35164" spans="2:19" ht="15.75" customHeight="1" x14ac:dyDescent="0.25">
      <c r="B35164" s="106"/>
      <c r="C35164" s="106"/>
      <c r="D35164" s="139"/>
      <c r="P35164" s="142"/>
      <c r="Q35164" s="142"/>
      <c r="R35164" s="142"/>
      <c r="S35164" s="139"/>
    </row>
    <row r="35165" spans="2:19" ht="15.75" customHeight="1" x14ac:dyDescent="0.25">
      <c r="B35165" s="106"/>
      <c r="C35165" s="106"/>
      <c r="D35165" s="139"/>
      <c r="P35165" s="142"/>
      <c r="Q35165" s="142"/>
      <c r="R35165" s="142"/>
      <c r="S35165" s="139"/>
    </row>
    <row r="35166" spans="2:19" ht="15.75" customHeight="1" x14ac:dyDescent="0.25">
      <c r="B35166" s="106"/>
      <c r="C35166" s="106"/>
      <c r="D35166" s="139"/>
      <c r="P35166" s="142"/>
      <c r="Q35166" s="142"/>
      <c r="R35166" s="142"/>
      <c r="S35166" s="139"/>
    </row>
    <row r="35167" spans="2:19" ht="15.75" customHeight="1" x14ac:dyDescent="0.25">
      <c r="B35167" s="106"/>
      <c r="C35167" s="106"/>
      <c r="D35167" s="139"/>
      <c r="P35167" s="142"/>
      <c r="Q35167" s="142"/>
      <c r="R35167" s="142"/>
      <c r="S35167" s="139"/>
    </row>
    <row r="35168" spans="2:19" ht="15.75" customHeight="1" x14ac:dyDescent="0.25">
      <c r="B35168" s="106"/>
      <c r="C35168" s="106"/>
      <c r="D35168" s="139"/>
      <c r="P35168" s="142"/>
      <c r="Q35168" s="142"/>
      <c r="R35168" s="142"/>
      <c r="S35168" s="139"/>
    </row>
    <row r="35169" spans="2:19" ht="15.75" customHeight="1" x14ac:dyDescent="0.25">
      <c r="B35169" s="106"/>
      <c r="C35169" s="106"/>
      <c r="D35169" s="139"/>
      <c r="P35169" s="142"/>
      <c r="Q35169" s="142"/>
      <c r="R35169" s="142"/>
      <c r="S35169" s="139"/>
    </row>
    <row r="35170" spans="2:19" ht="15.75" customHeight="1" x14ac:dyDescent="0.25">
      <c r="B35170" s="106"/>
      <c r="C35170" s="106"/>
      <c r="D35170" s="139"/>
      <c r="P35170" s="142"/>
      <c r="Q35170" s="142"/>
      <c r="R35170" s="142"/>
      <c r="S35170" s="139"/>
    </row>
    <row r="35171" spans="2:19" ht="15.75" customHeight="1" x14ac:dyDescent="0.25">
      <c r="B35171" s="106"/>
      <c r="C35171" s="106"/>
      <c r="D35171" s="139"/>
      <c r="P35171" s="142"/>
      <c r="Q35171" s="142"/>
      <c r="R35171" s="142"/>
      <c r="S35171" s="139"/>
    </row>
    <row r="35172" spans="2:19" ht="15.75" customHeight="1" x14ac:dyDescent="0.25">
      <c r="B35172" s="106"/>
      <c r="C35172" s="106"/>
      <c r="D35172" s="139"/>
      <c r="P35172" s="142"/>
      <c r="Q35172" s="142"/>
      <c r="R35172" s="142"/>
      <c r="S35172" s="139"/>
    </row>
    <row r="35173" spans="2:19" ht="15.75" customHeight="1" x14ac:dyDescent="0.25">
      <c r="B35173" s="106"/>
      <c r="C35173" s="106"/>
      <c r="D35173" s="139"/>
      <c r="P35173" s="142"/>
      <c r="Q35173" s="142"/>
      <c r="R35173" s="142"/>
      <c r="S35173" s="139"/>
    </row>
    <row r="35174" spans="2:19" ht="15.75" customHeight="1" x14ac:dyDescent="0.25">
      <c r="B35174" s="106"/>
      <c r="C35174" s="106"/>
      <c r="D35174" s="139"/>
      <c r="P35174" s="142"/>
      <c r="Q35174" s="142"/>
      <c r="R35174" s="142"/>
      <c r="S35174" s="139"/>
    </row>
    <row r="35175" spans="2:19" ht="15.75" customHeight="1" x14ac:dyDescent="0.25">
      <c r="B35175" s="106"/>
      <c r="C35175" s="106"/>
      <c r="D35175" s="139"/>
      <c r="P35175" s="142"/>
      <c r="Q35175" s="142"/>
      <c r="R35175" s="142"/>
      <c r="S35175" s="139"/>
    </row>
    <row r="35176" spans="2:19" ht="15.75" customHeight="1" x14ac:dyDescent="0.25">
      <c r="B35176" s="106"/>
      <c r="C35176" s="106"/>
      <c r="D35176" s="139"/>
      <c r="P35176" s="142"/>
      <c r="Q35176" s="142"/>
      <c r="R35176" s="142"/>
      <c r="S35176" s="139"/>
    </row>
    <row r="35177" spans="2:19" ht="15.75" customHeight="1" x14ac:dyDescent="0.25">
      <c r="B35177" s="106"/>
      <c r="C35177" s="106"/>
      <c r="D35177" s="139"/>
      <c r="P35177" s="142"/>
      <c r="Q35177" s="142"/>
      <c r="R35177" s="142"/>
      <c r="S35177" s="139"/>
    </row>
    <row r="35178" spans="2:19" ht="15.75" customHeight="1" x14ac:dyDescent="0.25">
      <c r="B35178" s="106"/>
      <c r="C35178" s="106"/>
      <c r="D35178" s="139"/>
      <c r="P35178" s="142"/>
      <c r="Q35178" s="142"/>
      <c r="R35178" s="142"/>
      <c r="S35178" s="139"/>
    </row>
    <row r="35179" spans="2:19" ht="15.75" customHeight="1" x14ac:dyDescent="0.25">
      <c r="B35179" s="106"/>
      <c r="C35179" s="106"/>
      <c r="D35179" s="139"/>
      <c r="P35179" s="142"/>
      <c r="Q35179" s="142"/>
      <c r="R35179" s="142"/>
      <c r="S35179" s="139"/>
    </row>
    <row r="35180" spans="2:19" ht="15.75" customHeight="1" x14ac:dyDescent="0.25">
      <c r="B35180" s="106"/>
      <c r="C35180" s="106"/>
      <c r="D35180" s="139"/>
      <c r="P35180" s="142"/>
      <c r="Q35180" s="142"/>
      <c r="R35180" s="142"/>
      <c r="S35180" s="139"/>
    </row>
    <row r="35181" spans="2:19" ht="15.75" customHeight="1" x14ac:dyDescent="0.25">
      <c r="B35181" s="106"/>
      <c r="C35181" s="106"/>
      <c r="D35181" s="139"/>
      <c r="P35181" s="142"/>
      <c r="Q35181" s="142"/>
      <c r="R35181" s="142"/>
      <c r="S35181" s="139"/>
    </row>
    <row r="35182" spans="2:19" ht="15.75" customHeight="1" x14ac:dyDescent="0.25">
      <c r="B35182" s="106"/>
      <c r="C35182" s="106"/>
      <c r="D35182" s="139"/>
      <c r="P35182" s="142"/>
      <c r="Q35182" s="142"/>
      <c r="R35182" s="142"/>
      <c r="S35182" s="139"/>
    </row>
    <row r="35183" spans="2:19" ht="15.75" customHeight="1" x14ac:dyDescent="0.25">
      <c r="B35183" s="106"/>
      <c r="C35183" s="106"/>
      <c r="D35183" s="139"/>
      <c r="P35183" s="142"/>
      <c r="Q35183" s="142"/>
      <c r="R35183" s="142"/>
      <c r="S35183" s="139"/>
    </row>
    <row r="35184" spans="2:19" ht="15.75" customHeight="1" x14ac:dyDescent="0.25">
      <c r="B35184" s="106"/>
      <c r="C35184" s="106"/>
      <c r="D35184" s="139"/>
      <c r="P35184" s="142"/>
      <c r="Q35184" s="142"/>
      <c r="R35184" s="142"/>
      <c r="S35184" s="139"/>
    </row>
    <row r="35185" spans="2:19" ht="15.75" customHeight="1" x14ac:dyDescent="0.25">
      <c r="B35185" s="106"/>
      <c r="C35185" s="106"/>
      <c r="D35185" s="139"/>
      <c r="P35185" s="142"/>
      <c r="Q35185" s="142"/>
      <c r="R35185" s="142"/>
      <c r="S35185" s="139"/>
    </row>
    <row r="35186" spans="2:19" ht="15.75" customHeight="1" x14ac:dyDescent="0.25">
      <c r="B35186" s="106"/>
      <c r="C35186" s="106"/>
      <c r="D35186" s="139"/>
      <c r="P35186" s="142"/>
      <c r="Q35186" s="142"/>
      <c r="R35186" s="142"/>
      <c r="S35186" s="139"/>
    </row>
    <row r="35187" spans="2:19" ht="15.75" customHeight="1" x14ac:dyDescent="0.25">
      <c r="B35187" s="106"/>
      <c r="C35187" s="106"/>
      <c r="D35187" s="139"/>
      <c r="P35187" s="142"/>
      <c r="Q35187" s="142"/>
      <c r="R35187" s="142"/>
      <c r="S35187" s="139"/>
    </row>
    <row r="35188" spans="2:19" ht="15.75" customHeight="1" x14ac:dyDescent="0.25">
      <c r="B35188" s="106"/>
      <c r="C35188" s="106"/>
      <c r="D35188" s="139"/>
      <c r="P35188" s="142"/>
      <c r="Q35188" s="142"/>
      <c r="R35188" s="142"/>
      <c r="S35188" s="139"/>
    </row>
    <row r="35189" spans="2:19" ht="15.75" customHeight="1" x14ac:dyDescent="0.25">
      <c r="B35189" s="106"/>
      <c r="C35189" s="106"/>
      <c r="D35189" s="139"/>
      <c r="P35189" s="142"/>
      <c r="Q35189" s="142"/>
      <c r="R35189" s="142"/>
      <c r="S35189" s="139"/>
    </row>
    <row r="35190" spans="2:19" ht="15.75" customHeight="1" x14ac:dyDescent="0.25">
      <c r="B35190" s="106"/>
      <c r="C35190" s="106"/>
      <c r="D35190" s="139"/>
      <c r="P35190" s="142"/>
      <c r="Q35190" s="142"/>
      <c r="R35190" s="142"/>
      <c r="S35190" s="139"/>
    </row>
    <row r="35191" spans="2:19" ht="15.75" customHeight="1" x14ac:dyDescent="0.25">
      <c r="B35191" s="106"/>
      <c r="C35191" s="106"/>
      <c r="D35191" s="139"/>
      <c r="P35191" s="142"/>
      <c r="Q35191" s="142"/>
      <c r="R35191" s="142"/>
      <c r="S35191" s="139"/>
    </row>
    <row r="35192" spans="2:19" ht="15.75" customHeight="1" x14ac:dyDescent="0.25">
      <c r="B35192" s="106"/>
      <c r="C35192" s="106"/>
      <c r="D35192" s="139"/>
      <c r="P35192" s="142"/>
      <c r="Q35192" s="142"/>
      <c r="R35192" s="142"/>
      <c r="S35192" s="139"/>
    </row>
    <row r="35193" spans="2:19" ht="15.75" customHeight="1" x14ac:dyDescent="0.25">
      <c r="B35193" s="106"/>
      <c r="C35193" s="106"/>
      <c r="D35193" s="139"/>
      <c r="P35193" s="142"/>
      <c r="Q35193" s="142"/>
      <c r="R35193" s="142"/>
      <c r="S35193" s="139"/>
    </row>
    <row r="35194" spans="2:19" ht="15.75" customHeight="1" x14ac:dyDescent="0.25">
      <c r="B35194" s="106"/>
      <c r="C35194" s="106"/>
      <c r="D35194" s="139"/>
      <c r="P35194" s="142"/>
      <c r="Q35194" s="142"/>
      <c r="R35194" s="142"/>
      <c r="S35194" s="139"/>
    </row>
    <row r="35195" spans="2:19" ht="15.75" customHeight="1" x14ac:dyDescent="0.25">
      <c r="B35195" s="106"/>
      <c r="C35195" s="106"/>
      <c r="D35195" s="139"/>
      <c r="P35195" s="142"/>
      <c r="Q35195" s="142"/>
      <c r="R35195" s="142"/>
      <c r="S35195" s="139"/>
    </row>
    <row r="35196" spans="2:19" ht="15.75" customHeight="1" x14ac:dyDescent="0.25">
      <c r="B35196" s="106"/>
      <c r="C35196" s="106"/>
      <c r="D35196" s="139"/>
      <c r="P35196" s="142"/>
      <c r="Q35196" s="142"/>
      <c r="R35196" s="142"/>
      <c r="S35196" s="139"/>
    </row>
    <row r="35197" spans="2:19" ht="15.75" customHeight="1" x14ac:dyDescent="0.25">
      <c r="B35197" s="106"/>
      <c r="C35197" s="106"/>
      <c r="D35197" s="139"/>
      <c r="P35197" s="142"/>
      <c r="Q35197" s="142"/>
      <c r="R35197" s="142"/>
      <c r="S35197" s="139"/>
    </row>
    <row r="35198" spans="2:19" ht="15.75" customHeight="1" x14ac:dyDescent="0.25">
      <c r="B35198" s="106"/>
      <c r="C35198" s="106"/>
      <c r="D35198" s="139"/>
      <c r="P35198" s="142"/>
      <c r="Q35198" s="142"/>
      <c r="R35198" s="142"/>
      <c r="S35198" s="139"/>
    </row>
    <row r="35199" spans="2:19" ht="15.75" customHeight="1" x14ac:dyDescent="0.25">
      <c r="B35199" s="106"/>
      <c r="C35199" s="106"/>
      <c r="D35199" s="139"/>
      <c r="P35199" s="142"/>
      <c r="Q35199" s="142"/>
      <c r="R35199" s="142"/>
      <c r="S35199" s="139"/>
    </row>
    <row r="35200" spans="2:19" ht="15.75" customHeight="1" x14ac:dyDescent="0.25">
      <c r="B35200" s="106"/>
      <c r="C35200" s="106"/>
      <c r="D35200" s="139"/>
      <c r="P35200" s="142"/>
      <c r="Q35200" s="142"/>
      <c r="R35200" s="142"/>
      <c r="S35200" s="139"/>
    </row>
    <row r="35201" spans="2:19" ht="15.75" customHeight="1" x14ac:dyDescent="0.25">
      <c r="B35201" s="106"/>
      <c r="C35201" s="106"/>
      <c r="D35201" s="139"/>
      <c r="P35201" s="142"/>
      <c r="Q35201" s="142"/>
      <c r="R35201" s="142"/>
      <c r="S35201" s="139"/>
    </row>
    <row r="35202" spans="2:19" ht="15.75" customHeight="1" x14ac:dyDescent="0.25">
      <c r="B35202" s="106"/>
      <c r="C35202" s="106"/>
      <c r="D35202" s="139"/>
      <c r="P35202" s="142"/>
      <c r="Q35202" s="142"/>
      <c r="R35202" s="142"/>
      <c r="S35202" s="139"/>
    </row>
    <row r="35203" spans="2:19" ht="15.75" customHeight="1" x14ac:dyDescent="0.25">
      <c r="B35203" s="106"/>
      <c r="C35203" s="106"/>
      <c r="D35203" s="139"/>
      <c r="P35203" s="142"/>
      <c r="Q35203" s="142"/>
      <c r="R35203" s="142"/>
      <c r="S35203" s="139"/>
    </row>
    <row r="35204" spans="2:19" ht="15.75" customHeight="1" x14ac:dyDescent="0.25">
      <c r="B35204" s="106"/>
      <c r="C35204" s="106"/>
      <c r="D35204" s="139"/>
      <c r="P35204" s="142"/>
      <c r="Q35204" s="142"/>
      <c r="R35204" s="142"/>
      <c r="S35204" s="139"/>
    </row>
    <row r="35205" spans="2:19" ht="15.75" customHeight="1" x14ac:dyDescent="0.25">
      <c r="B35205" s="106"/>
      <c r="C35205" s="106"/>
      <c r="D35205" s="139"/>
      <c r="P35205" s="142"/>
      <c r="Q35205" s="142"/>
      <c r="R35205" s="142"/>
      <c r="S35205" s="139"/>
    </row>
    <row r="35206" spans="2:19" ht="15.75" customHeight="1" x14ac:dyDescent="0.25">
      <c r="B35206" s="106"/>
      <c r="C35206" s="106"/>
      <c r="D35206" s="139"/>
      <c r="P35206" s="142"/>
      <c r="Q35206" s="142"/>
      <c r="R35206" s="142"/>
      <c r="S35206" s="139"/>
    </row>
    <row r="35207" spans="2:19" ht="15.75" customHeight="1" x14ac:dyDescent="0.25">
      <c r="B35207" s="106"/>
      <c r="C35207" s="106"/>
      <c r="D35207" s="139"/>
      <c r="P35207" s="142"/>
      <c r="Q35207" s="142"/>
      <c r="R35207" s="142"/>
      <c r="S35207" s="139"/>
    </row>
    <row r="35208" spans="2:19" ht="15.75" customHeight="1" x14ac:dyDescent="0.25">
      <c r="B35208" s="106"/>
      <c r="C35208" s="106"/>
      <c r="D35208" s="139"/>
      <c r="P35208" s="142"/>
      <c r="Q35208" s="142"/>
      <c r="R35208" s="142"/>
      <c r="S35208" s="139"/>
    </row>
    <row r="35209" spans="2:19" ht="15.75" customHeight="1" x14ac:dyDescent="0.25">
      <c r="B35209" s="106"/>
      <c r="C35209" s="106"/>
      <c r="D35209" s="139"/>
      <c r="P35209" s="142"/>
      <c r="Q35209" s="142"/>
      <c r="R35209" s="142"/>
      <c r="S35209" s="139"/>
    </row>
    <row r="35210" spans="2:19" ht="15.75" customHeight="1" x14ac:dyDescent="0.25">
      <c r="B35210" s="106"/>
      <c r="C35210" s="106"/>
      <c r="D35210" s="139"/>
      <c r="P35210" s="142"/>
      <c r="Q35210" s="142"/>
      <c r="R35210" s="142"/>
      <c r="S35210" s="139"/>
    </row>
    <row r="35211" spans="2:19" ht="15.75" customHeight="1" x14ac:dyDescent="0.25">
      <c r="B35211" s="106"/>
      <c r="C35211" s="106"/>
      <c r="D35211" s="139"/>
      <c r="P35211" s="142"/>
      <c r="Q35211" s="142"/>
      <c r="R35211" s="142"/>
      <c r="S35211" s="139"/>
    </row>
    <row r="35212" spans="2:19" ht="15.75" customHeight="1" x14ac:dyDescent="0.25">
      <c r="B35212" s="106"/>
      <c r="C35212" s="106"/>
      <c r="D35212" s="139"/>
      <c r="P35212" s="142"/>
      <c r="Q35212" s="142"/>
      <c r="R35212" s="142"/>
      <c r="S35212" s="139"/>
    </row>
    <row r="35213" spans="2:19" ht="15.75" customHeight="1" x14ac:dyDescent="0.25">
      <c r="B35213" s="106"/>
      <c r="C35213" s="106"/>
      <c r="D35213" s="139"/>
      <c r="P35213" s="142"/>
      <c r="Q35213" s="142"/>
      <c r="R35213" s="142"/>
      <c r="S35213" s="139"/>
    </row>
    <row r="35214" spans="2:19" ht="15.75" customHeight="1" x14ac:dyDescent="0.25">
      <c r="B35214" s="106"/>
      <c r="C35214" s="106"/>
      <c r="D35214" s="139"/>
      <c r="P35214" s="142"/>
      <c r="Q35214" s="142"/>
      <c r="R35214" s="142"/>
      <c r="S35214" s="139"/>
    </row>
    <row r="35215" spans="2:19" ht="15.75" customHeight="1" x14ac:dyDescent="0.25">
      <c r="B35215" s="106"/>
      <c r="C35215" s="106"/>
      <c r="D35215" s="139"/>
      <c r="P35215" s="142"/>
      <c r="Q35215" s="142"/>
      <c r="R35215" s="142"/>
      <c r="S35215" s="139"/>
    </row>
    <row r="35216" spans="2:19" ht="15.75" customHeight="1" x14ac:dyDescent="0.25">
      <c r="B35216" s="106"/>
      <c r="C35216" s="106"/>
      <c r="D35216" s="139"/>
      <c r="P35216" s="142"/>
      <c r="Q35216" s="142"/>
      <c r="R35216" s="142"/>
      <c r="S35216" s="139"/>
    </row>
    <row r="35217" spans="2:19" ht="15.75" customHeight="1" x14ac:dyDescent="0.25">
      <c r="B35217" s="106"/>
      <c r="C35217" s="106"/>
      <c r="D35217" s="139"/>
      <c r="P35217" s="142"/>
      <c r="Q35217" s="142"/>
      <c r="R35217" s="142"/>
      <c r="S35217" s="139"/>
    </row>
    <row r="35218" spans="2:19" ht="15.75" customHeight="1" x14ac:dyDescent="0.25">
      <c r="B35218" s="106"/>
      <c r="C35218" s="106"/>
      <c r="D35218" s="139"/>
      <c r="P35218" s="142"/>
      <c r="Q35218" s="142"/>
      <c r="R35218" s="142"/>
      <c r="S35218" s="139"/>
    </row>
    <row r="35219" spans="2:19" ht="15.75" customHeight="1" x14ac:dyDescent="0.25">
      <c r="B35219" s="106"/>
      <c r="C35219" s="106"/>
      <c r="D35219" s="139"/>
      <c r="P35219" s="142"/>
      <c r="Q35219" s="142"/>
      <c r="R35219" s="142"/>
      <c r="S35219" s="139"/>
    </row>
    <row r="35220" spans="2:19" ht="15.75" customHeight="1" x14ac:dyDescent="0.25">
      <c r="B35220" s="106"/>
      <c r="C35220" s="106"/>
      <c r="D35220" s="139"/>
      <c r="P35220" s="142"/>
      <c r="Q35220" s="142"/>
      <c r="R35220" s="142"/>
      <c r="S35220" s="139"/>
    </row>
    <row r="35221" spans="2:19" ht="15.75" customHeight="1" x14ac:dyDescent="0.25">
      <c r="B35221" s="106"/>
      <c r="C35221" s="106"/>
      <c r="D35221" s="139"/>
      <c r="P35221" s="142"/>
      <c r="Q35221" s="142"/>
      <c r="R35221" s="142"/>
      <c r="S35221" s="139"/>
    </row>
    <row r="35222" spans="2:19" ht="15.75" customHeight="1" x14ac:dyDescent="0.25">
      <c r="B35222" s="106"/>
      <c r="C35222" s="106"/>
      <c r="D35222" s="139"/>
      <c r="P35222" s="142"/>
      <c r="Q35222" s="142"/>
      <c r="R35222" s="142"/>
      <c r="S35222" s="139"/>
    </row>
    <row r="35223" spans="2:19" ht="15.75" customHeight="1" x14ac:dyDescent="0.25">
      <c r="B35223" s="106"/>
      <c r="C35223" s="106"/>
      <c r="D35223" s="139"/>
      <c r="P35223" s="142"/>
      <c r="Q35223" s="142"/>
      <c r="R35223" s="142"/>
      <c r="S35223" s="139"/>
    </row>
    <row r="35224" spans="2:19" ht="15.75" customHeight="1" x14ac:dyDescent="0.25">
      <c r="B35224" s="106"/>
      <c r="C35224" s="106"/>
      <c r="D35224" s="139"/>
      <c r="P35224" s="142"/>
      <c r="Q35224" s="142"/>
      <c r="R35224" s="142"/>
      <c r="S35224" s="139"/>
    </row>
    <row r="35225" spans="2:19" ht="15.75" customHeight="1" x14ac:dyDescent="0.25">
      <c r="B35225" s="106"/>
      <c r="C35225" s="106"/>
      <c r="D35225" s="139"/>
      <c r="P35225" s="142"/>
      <c r="Q35225" s="142"/>
      <c r="R35225" s="142"/>
      <c r="S35225" s="139"/>
    </row>
    <row r="35226" spans="2:19" ht="15.75" customHeight="1" x14ac:dyDescent="0.25">
      <c r="B35226" s="106"/>
      <c r="C35226" s="106"/>
      <c r="D35226" s="139"/>
      <c r="P35226" s="142"/>
      <c r="Q35226" s="142"/>
      <c r="R35226" s="142"/>
      <c r="S35226" s="139"/>
    </row>
    <row r="35227" spans="2:19" ht="15.75" customHeight="1" x14ac:dyDescent="0.25">
      <c r="B35227" s="106"/>
      <c r="C35227" s="106"/>
      <c r="D35227" s="139"/>
      <c r="P35227" s="142"/>
      <c r="Q35227" s="142"/>
      <c r="R35227" s="142"/>
      <c r="S35227" s="139"/>
    </row>
    <row r="35228" spans="2:19" ht="15.75" customHeight="1" x14ac:dyDescent="0.25">
      <c r="B35228" s="106"/>
      <c r="C35228" s="106"/>
      <c r="D35228" s="139"/>
      <c r="P35228" s="142"/>
      <c r="Q35228" s="142"/>
      <c r="R35228" s="142"/>
      <c r="S35228" s="139"/>
    </row>
    <row r="35229" spans="2:19" ht="15.75" customHeight="1" x14ac:dyDescent="0.25">
      <c r="B35229" s="106"/>
      <c r="C35229" s="106"/>
      <c r="D35229" s="139"/>
      <c r="P35229" s="142"/>
      <c r="Q35229" s="142"/>
      <c r="R35229" s="142"/>
      <c r="S35229" s="139"/>
    </row>
    <row r="35230" spans="2:19" ht="15.75" customHeight="1" x14ac:dyDescent="0.25">
      <c r="B35230" s="106"/>
      <c r="C35230" s="106"/>
      <c r="D35230" s="139"/>
      <c r="P35230" s="142"/>
      <c r="Q35230" s="142"/>
      <c r="R35230" s="142"/>
      <c r="S35230" s="139"/>
    </row>
    <row r="35231" spans="2:19" ht="15.75" customHeight="1" x14ac:dyDescent="0.25">
      <c r="B35231" s="106"/>
      <c r="C35231" s="106"/>
      <c r="D35231" s="139"/>
      <c r="P35231" s="142"/>
      <c r="Q35231" s="142"/>
      <c r="R35231" s="142"/>
      <c r="S35231" s="139"/>
    </row>
    <row r="35232" spans="2:19" ht="15.75" customHeight="1" x14ac:dyDescent="0.25">
      <c r="B35232" s="106"/>
      <c r="C35232" s="106"/>
      <c r="D35232" s="139"/>
      <c r="P35232" s="142"/>
      <c r="Q35232" s="142"/>
      <c r="R35232" s="142"/>
      <c r="S35232" s="139"/>
    </row>
    <row r="35233" spans="2:19" ht="15.75" customHeight="1" x14ac:dyDescent="0.25">
      <c r="B35233" s="106"/>
      <c r="C35233" s="106"/>
      <c r="D35233" s="139"/>
      <c r="P35233" s="142"/>
      <c r="Q35233" s="142"/>
      <c r="R35233" s="142"/>
      <c r="S35233" s="139"/>
    </row>
    <row r="35234" spans="2:19" ht="15.75" customHeight="1" x14ac:dyDescent="0.25">
      <c r="B35234" s="106"/>
      <c r="C35234" s="106"/>
      <c r="D35234" s="139"/>
      <c r="P35234" s="142"/>
      <c r="Q35234" s="142"/>
      <c r="R35234" s="142"/>
      <c r="S35234" s="139"/>
    </row>
    <row r="35235" spans="2:19" ht="15.75" customHeight="1" x14ac:dyDescent="0.25">
      <c r="B35235" s="106"/>
      <c r="C35235" s="106"/>
      <c r="D35235" s="139"/>
      <c r="P35235" s="142"/>
      <c r="Q35235" s="142"/>
      <c r="R35235" s="142"/>
      <c r="S35235" s="139"/>
    </row>
    <row r="35236" spans="2:19" ht="15.75" customHeight="1" x14ac:dyDescent="0.25">
      <c r="B35236" s="106"/>
      <c r="C35236" s="106"/>
      <c r="D35236" s="139"/>
      <c r="P35236" s="142"/>
      <c r="Q35236" s="142"/>
      <c r="R35236" s="142"/>
      <c r="S35236" s="139"/>
    </row>
    <row r="35237" spans="2:19" ht="15.75" customHeight="1" x14ac:dyDescent="0.25">
      <c r="B35237" s="106"/>
      <c r="C35237" s="106"/>
      <c r="D35237" s="139"/>
      <c r="P35237" s="142"/>
      <c r="Q35237" s="142"/>
      <c r="R35237" s="142"/>
      <c r="S35237" s="139"/>
    </row>
    <row r="35238" spans="2:19" ht="15.75" customHeight="1" x14ac:dyDescent="0.25">
      <c r="B35238" s="106"/>
      <c r="C35238" s="106"/>
      <c r="D35238" s="139"/>
      <c r="P35238" s="142"/>
      <c r="Q35238" s="142"/>
      <c r="R35238" s="142"/>
      <c r="S35238" s="139"/>
    </row>
    <row r="35239" spans="2:19" ht="15.75" customHeight="1" x14ac:dyDescent="0.25">
      <c r="B35239" s="106"/>
      <c r="C35239" s="106"/>
      <c r="D35239" s="139"/>
      <c r="P35239" s="142"/>
      <c r="Q35239" s="142"/>
      <c r="R35239" s="142"/>
      <c r="S35239" s="139"/>
    </row>
    <row r="35240" spans="2:19" ht="15.75" customHeight="1" x14ac:dyDescent="0.25">
      <c r="B35240" s="106"/>
      <c r="C35240" s="106"/>
      <c r="D35240" s="139"/>
      <c r="P35240" s="142"/>
      <c r="Q35240" s="142"/>
      <c r="R35240" s="142"/>
      <c r="S35240" s="139"/>
    </row>
    <row r="35241" spans="2:19" ht="15.75" customHeight="1" x14ac:dyDescent="0.25">
      <c r="B35241" s="106"/>
      <c r="C35241" s="106"/>
      <c r="D35241" s="139"/>
      <c r="P35241" s="142"/>
      <c r="Q35241" s="142"/>
      <c r="R35241" s="142"/>
      <c r="S35241" s="139"/>
    </row>
    <row r="35242" spans="2:19" ht="15.75" customHeight="1" x14ac:dyDescent="0.25">
      <c r="B35242" s="106"/>
      <c r="C35242" s="106"/>
      <c r="D35242" s="139"/>
      <c r="P35242" s="142"/>
      <c r="Q35242" s="142"/>
      <c r="R35242" s="142"/>
      <c r="S35242" s="139"/>
    </row>
    <row r="35243" spans="2:19" ht="15.75" customHeight="1" x14ac:dyDescent="0.25">
      <c r="B35243" s="106"/>
      <c r="C35243" s="106"/>
      <c r="D35243" s="139"/>
      <c r="P35243" s="142"/>
      <c r="Q35243" s="142"/>
      <c r="R35243" s="142"/>
      <c r="S35243" s="139"/>
    </row>
    <row r="35244" spans="2:19" ht="15.75" customHeight="1" x14ac:dyDescent="0.25">
      <c r="B35244" s="106"/>
      <c r="C35244" s="106"/>
      <c r="D35244" s="139"/>
      <c r="P35244" s="142"/>
      <c r="Q35244" s="142"/>
      <c r="R35244" s="142"/>
      <c r="S35244" s="139"/>
    </row>
    <row r="35245" spans="2:19" ht="15.75" customHeight="1" x14ac:dyDescent="0.25">
      <c r="B35245" s="106"/>
      <c r="C35245" s="106"/>
      <c r="D35245" s="139"/>
      <c r="P35245" s="142"/>
      <c r="Q35245" s="142"/>
      <c r="R35245" s="142"/>
      <c r="S35245" s="139"/>
    </row>
    <row r="35246" spans="2:19" ht="15.75" customHeight="1" x14ac:dyDescent="0.25">
      <c r="B35246" s="106"/>
      <c r="C35246" s="106"/>
      <c r="D35246" s="139"/>
      <c r="P35246" s="142"/>
      <c r="Q35246" s="142"/>
      <c r="R35246" s="142"/>
      <c r="S35246" s="139"/>
    </row>
    <row r="35247" spans="2:19" ht="15.75" customHeight="1" x14ac:dyDescent="0.25">
      <c r="B35247" s="106"/>
      <c r="C35247" s="106"/>
      <c r="D35247" s="139"/>
      <c r="P35247" s="142"/>
      <c r="Q35247" s="142"/>
      <c r="R35247" s="142"/>
      <c r="S35247" s="139"/>
    </row>
    <row r="35248" spans="2:19" ht="15.75" customHeight="1" x14ac:dyDescent="0.25">
      <c r="B35248" s="106"/>
      <c r="C35248" s="106"/>
      <c r="D35248" s="139"/>
      <c r="P35248" s="142"/>
      <c r="Q35248" s="142"/>
      <c r="R35248" s="142"/>
      <c r="S35248" s="139"/>
    </row>
    <row r="35249" spans="2:19" ht="15.75" customHeight="1" x14ac:dyDescent="0.25">
      <c r="B35249" s="106"/>
      <c r="C35249" s="106"/>
      <c r="D35249" s="139"/>
      <c r="P35249" s="142"/>
      <c r="Q35249" s="142"/>
      <c r="R35249" s="142"/>
      <c r="S35249" s="139"/>
    </row>
    <row r="35250" spans="2:19" ht="15.75" customHeight="1" x14ac:dyDescent="0.25">
      <c r="B35250" s="106"/>
      <c r="C35250" s="106"/>
      <c r="D35250" s="139"/>
      <c r="P35250" s="142"/>
      <c r="Q35250" s="142"/>
      <c r="R35250" s="142"/>
      <c r="S35250" s="139"/>
    </row>
    <row r="35251" spans="2:19" ht="15.75" customHeight="1" x14ac:dyDescent="0.25">
      <c r="B35251" s="106"/>
      <c r="C35251" s="106"/>
      <c r="D35251" s="139"/>
      <c r="P35251" s="142"/>
      <c r="Q35251" s="142"/>
      <c r="R35251" s="142"/>
      <c r="S35251" s="139"/>
    </row>
    <row r="35252" spans="2:19" ht="15.75" customHeight="1" x14ac:dyDescent="0.25">
      <c r="B35252" s="106"/>
      <c r="C35252" s="106"/>
      <c r="D35252" s="139"/>
      <c r="P35252" s="142"/>
      <c r="Q35252" s="142"/>
      <c r="R35252" s="142"/>
      <c r="S35252" s="139"/>
    </row>
    <row r="35253" spans="2:19" ht="15.75" customHeight="1" x14ac:dyDescent="0.25">
      <c r="B35253" s="106"/>
      <c r="C35253" s="106"/>
      <c r="D35253" s="139"/>
      <c r="P35253" s="142"/>
      <c r="Q35253" s="142"/>
      <c r="R35253" s="142"/>
      <c r="S35253" s="139"/>
    </row>
    <row r="35254" spans="2:19" ht="15.75" customHeight="1" x14ac:dyDescent="0.25">
      <c r="B35254" s="106"/>
      <c r="C35254" s="106"/>
      <c r="D35254" s="139"/>
      <c r="P35254" s="142"/>
      <c r="Q35254" s="142"/>
      <c r="R35254" s="142"/>
      <c r="S35254" s="139"/>
    </row>
    <row r="35255" spans="2:19" ht="15.75" customHeight="1" x14ac:dyDescent="0.25">
      <c r="B35255" s="106"/>
      <c r="C35255" s="106"/>
      <c r="D35255" s="139"/>
      <c r="P35255" s="142"/>
      <c r="Q35255" s="142"/>
      <c r="R35255" s="142"/>
      <c r="S35255" s="139"/>
    </row>
    <row r="35256" spans="2:19" ht="15.75" customHeight="1" x14ac:dyDescent="0.25">
      <c r="B35256" s="106"/>
      <c r="C35256" s="106"/>
      <c r="D35256" s="139"/>
      <c r="P35256" s="142"/>
      <c r="Q35256" s="142"/>
      <c r="R35256" s="142"/>
      <c r="S35256" s="139"/>
    </row>
    <row r="35257" spans="2:19" ht="15.75" customHeight="1" x14ac:dyDescent="0.25">
      <c r="B35257" s="106"/>
      <c r="C35257" s="106"/>
      <c r="D35257" s="139"/>
      <c r="P35257" s="142"/>
      <c r="Q35257" s="142"/>
      <c r="R35257" s="142"/>
      <c r="S35257" s="139"/>
    </row>
    <row r="35258" spans="2:19" ht="15.75" customHeight="1" x14ac:dyDescent="0.25">
      <c r="B35258" s="106"/>
      <c r="C35258" s="106"/>
      <c r="D35258" s="139"/>
      <c r="P35258" s="142"/>
      <c r="Q35258" s="142"/>
      <c r="R35258" s="142"/>
      <c r="S35258" s="139"/>
    </row>
    <row r="35259" spans="2:19" ht="15.75" customHeight="1" x14ac:dyDescent="0.25">
      <c r="B35259" s="106"/>
      <c r="C35259" s="106"/>
      <c r="D35259" s="139"/>
      <c r="P35259" s="142"/>
      <c r="Q35259" s="142"/>
      <c r="R35259" s="142"/>
      <c r="S35259" s="139"/>
    </row>
    <row r="35260" spans="2:19" ht="15.75" customHeight="1" x14ac:dyDescent="0.25">
      <c r="B35260" s="106"/>
      <c r="C35260" s="106"/>
      <c r="D35260" s="139"/>
      <c r="P35260" s="142"/>
      <c r="Q35260" s="142"/>
      <c r="R35260" s="142"/>
      <c r="S35260" s="139"/>
    </row>
    <row r="35261" spans="2:19" ht="15.75" customHeight="1" x14ac:dyDescent="0.25">
      <c r="B35261" s="106"/>
      <c r="C35261" s="106"/>
      <c r="D35261" s="139"/>
      <c r="P35261" s="142"/>
      <c r="Q35261" s="142"/>
      <c r="R35261" s="142"/>
      <c r="S35261" s="139"/>
    </row>
    <row r="35262" spans="2:19" ht="15.75" customHeight="1" x14ac:dyDescent="0.25">
      <c r="B35262" s="106"/>
      <c r="C35262" s="106"/>
      <c r="D35262" s="139"/>
      <c r="P35262" s="142"/>
      <c r="Q35262" s="142"/>
      <c r="R35262" s="142"/>
      <c r="S35262" s="139"/>
    </row>
    <row r="35263" spans="2:19" ht="15.75" customHeight="1" x14ac:dyDescent="0.25">
      <c r="B35263" s="106"/>
      <c r="C35263" s="106"/>
      <c r="D35263" s="139"/>
      <c r="P35263" s="142"/>
      <c r="Q35263" s="142"/>
      <c r="R35263" s="142"/>
      <c r="S35263" s="139"/>
    </row>
    <row r="35264" spans="2:19" ht="15.75" customHeight="1" x14ac:dyDescent="0.25">
      <c r="B35264" s="106"/>
      <c r="C35264" s="106"/>
      <c r="D35264" s="139"/>
      <c r="P35264" s="142"/>
      <c r="Q35264" s="142"/>
      <c r="R35264" s="142"/>
      <c r="S35264" s="139"/>
    </row>
    <row r="35265" spans="2:19" ht="15.75" customHeight="1" x14ac:dyDescent="0.25">
      <c r="B35265" s="106"/>
      <c r="C35265" s="106"/>
      <c r="D35265" s="139"/>
      <c r="P35265" s="142"/>
      <c r="Q35265" s="142"/>
      <c r="R35265" s="142"/>
      <c r="S35265" s="139"/>
    </row>
    <row r="35266" spans="2:19" ht="15.75" customHeight="1" x14ac:dyDescent="0.25">
      <c r="B35266" s="106"/>
      <c r="C35266" s="106"/>
      <c r="D35266" s="139"/>
      <c r="P35266" s="142"/>
      <c r="Q35266" s="142"/>
      <c r="R35266" s="142"/>
      <c r="S35266" s="139"/>
    </row>
    <row r="35267" spans="2:19" ht="15.75" customHeight="1" x14ac:dyDescent="0.25">
      <c r="B35267" s="106"/>
      <c r="C35267" s="106"/>
      <c r="D35267" s="139"/>
      <c r="P35267" s="142"/>
      <c r="Q35267" s="142"/>
      <c r="R35267" s="142"/>
      <c r="S35267" s="139"/>
    </row>
    <row r="35268" spans="2:19" ht="15.75" customHeight="1" x14ac:dyDescent="0.25">
      <c r="B35268" s="106"/>
      <c r="C35268" s="106"/>
      <c r="D35268" s="139"/>
      <c r="P35268" s="142"/>
      <c r="Q35268" s="142"/>
      <c r="R35268" s="142"/>
      <c r="S35268" s="139"/>
    </row>
    <row r="35269" spans="2:19" ht="15.75" customHeight="1" x14ac:dyDescent="0.25">
      <c r="B35269" s="106"/>
      <c r="C35269" s="106"/>
      <c r="D35269" s="139"/>
      <c r="P35269" s="142"/>
      <c r="Q35269" s="142"/>
      <c r="R35269" s="142"/>
      <c r="S35269" s="139"/>
    </row>
    <row r="35270" spans="2:19" ht="15.75" customHeight="1" x14ac:dyDescent="0.25">
      <c r="B35270" s="106"/>
      <c r="C35270" s="106"/>
      <c r="D35270" s="139"/>
      <c r="P35270" s="142"/>
      <c r="Q35270" s="142"/>
      <c r="R35270" s="142"/>
      <c r="S35270" s="139"/>
    </row>
    <row r="35271" spans="2:19" ht="15.75" customHeight="1" x14ac:dyDescent="0.25">
      <c r="B35271" s="106"/>
      <c r="C35271" s="106"/>
      <c r="D35271" s="139"/>
      <c r="P35271" s="142"/>
      <c r="Q35271" s="142"/>
      <c r="R35271" s="142"/>
      <c r="S35271" s="139"/>
    </row>
    <row r="35272" spans="2:19" ht="15.75" customHeight="1" x14ac:dyDescent="0.25">
      <c r="B35272" s="106"/>
      <c r="C35272" s="106"/>
      <c r="D35272" s="139"/>
      <c r="P35272" s="142"/>
      <c r="Q35272" s="142"/>
      <c r="R35272" s="142"/>
      <c r="S35272" s="139"/>
    </row>
    <row r="35273" spans="2:19" ht="15.75" customHeight="1" x14ac:dyDescent="0.25">
      <c r="B35273" s="106"/>
      <c r="C35273" s="106"/>
      <c r="D35273" s="139"/>
      <c r="P35273" s="142"/>
      <c r="Q35273" s="142"/>
      <c r="R35273" s="142"/>
      <c r="S35273" s="139"/>
    </row>
    <row r="35274" spans="2:19" ht="15.75" customHeight="1" x14ac:dyDescent="0.25">
      <c r="B35274" s="106"/>
      <c r="C35274" s="106"/>
      <c r="D35274" s="139"/>
      <c r="P35274" s="142"/>
      <c r="Q35274" s="142"/>
      <c r="R35274" s="142"/>
      <c r="S35274" s="139"/>
    </row>
    <row r="35275" spans="2:19" ht="15.75" customHeight="1" x14ac:dyDescent="0.25">
      <c r="B35275" s="106"/>
      <c r="C35275" s="106"/>
      <c r="D35275" s="139"/>
      <c r="P35275" s="142"/>
      <c r="Q35275" s="142"/>
      <c r="R35275" s="142"/>
      <c r="S35275" s="139"/>
    </row>
    <row r="35276" spans="2:19" ht="15.75" customHeight="1" x14ac:dyDescent="0.25">
      <c r="B35276" s="106"/>
      <c r="C35276" s="106"/>
      <c r="D35276" s="139"/>
      <c r="P35276" s="142"/>
      <c r="Q35276" s="142"/>
      <c r="R35276" s="142"/>
      <c r="S35276" s="139"/>
    </row>
    <row r="35277" spans="2:19" ht="15.75" customHeight="1" x14ac:dyDescent="0.25">
      <c r="B35277" s="106"/>
      <c r="C35277" s="106"/>
      <c r="D35277" s="139"/>
      <c r="P35277" s="142"/>
      <c r="Q35277" s="142"/>
      <c r="R35277" s="142"/>
      <c r="S35277" s="139"/>
    </row>
    <row r="35278" spans="2:19" ht="15.75" customHeight="1" x14ac:dyDescent="0.25">
      <c r="B35278" s="106"/>
      <c r="C35278" s="106"/>
      <c r="D35278" s="139"/>
      <c r="P35278" s="142"/>
      <c r="Q35278" s="142"/>
      <c r="R35278" s="142"/>
      <c r="S35278" s="139"/>
    </row>
    <row r="35279" spans="2:19" ht="15.75" customHeight="1" x14ac:dyDescent="0.25">
      <c r="B35279" s="106"/>
      <c r="C35279" s="106"/>
      <c r="D35279" s="139"/>
      <c r="P35279" s="142"/>
      <c r="Q35279" s="142"/>
      <c r="R35279" s="142"/>
      <c r="S35279" s="139"/>
    </row>
    <row r="35280" spans="2:19" ht="15.75" customHeight="1" x14ac:dyDescent="0.25">
      <c r="B35280" s="106"/>
      <c r="C35280" s="106"/>
      <c r="D35280" s="139"/>
      <c r="P35280" s="142"/>
      <c r="Q35280" s="142"/>
      <c r="R35280" s="142"/>
      <c r="S35280" s="139"/>
    </row>
    <row r="35281" spans="2:19" ht="15.75" customHeight="1" x14ac:dyDescent="0.25">
      <c r="B35281" s="106"/>
      <c r="C35281" s="106"/>
      <c r="D35281" s="139"/>
      <c r="P35281" s="142"/>
      <c r="Q35281" s="142"/>
      <c r="R35281" s="142"/>
      <c r="S35281" s="139"/>
    </row>
    <row r="35282" spans="2:19" ht="15.75" customHeight="1" x14ac:dyDescent="0.25">
      <c r="B35282" s="106"/>
      <c r="C35282" s="106"/>
      <c r="D35282" s="139"/>
      <c r="P35282" s="142"/>
      <c r="Q35282" s="142"/>
      <c r="R35282" s="142"/>
      <c r="S35282" s="139"/>
    </row>
    <row r="35283" spans="2:19" ht="15.75" customHeight="1" x14ac:dyDescent="0.25">
      <c r="B35283" s="106"/>
      <c r="C35283" s="106"/>
      <c r="D35283" s="139"/>
      <c r="P35283" s="142"/>
      <c r="Q35283" s="142"/>
      <c r="R35283" s="142"/>
      <c r="S35283" s="139"/>
    </row>
    <row r="35284" spans="2:19" ht="15.75" customHeight="1" x14ac:dyDescent="0.25">
      <c r="B35284" s="106"/>
      <c r="C35284" s="106"/>
      <c r="D35284" s="139"/>
      <c r="P35284" s="142"/>
      <c r="Q35284" s="142"/>
      <c r="R35284" s="142"/>
      <c r="S35284" s="139"/>
    </row>
    <row r="35285" spans="2:19" ht="15.75" customHeight="1" x14ac:dyDescent="0.25">
      <c r="B35285" s="106"/>
      <c r="C35285" s="106"/>
      <c r="D35285" s="139"/>
      <c r="P35285" s="142"/>
      <c r="Q35285" s="142"/>
      <c r="R35285" s="142"/>
      <c r="S35285" s="139"/>
    </row>
    <row r="35286" spans="2:19" ht="15.75" customHeight="1" x14ac:dyDescent="0.25">
      <c r="B35286" s="106"/>
      <c r="C35286" s="106"/>
      <c r="D35286" s="139"/>
      <c r="P35286" s="142"/>
      <c r="Q35286" s="142"/>
      <c r="R35286" s="142"/>
      <c r="S35286" s="139"/>
    </row>
    <row r="35287" spans="2:19" ht="15.75" customHeight="1" x14ac:dyDescent="0.25">
      <c r="B35287" s="106"/>
      <c r="C35287" s="106"/>
      <c r="D35287" s="139"/>
      <c r="P35287" s="142"/>
      <c r="Q35287" s="142"/>
      <c r="R35287" s="142"/>
      <c r="S35287" s="139"/>
    </row>
    <row r="35288" spans="2:19" ht="15.75" customHeight="1" x14ac:dyDescent="0.25">
      <c r="B35288" s="106"/>
      <c r="C35288" s="106"/>
      <c r="D35288" s="139"/>
      <c r="P35288" s="142"/>
      <c r="Q35288" s="142"/>
      <c r="R35288" s="142"/>
      <c r="S35288" s="139"/>
    </row>
    <row r="35289" spans="2:19" ht="15.75" customHeight="1" x14ac:dyDescent="0.25">
      <c r="B35289" s="106"/>
      <c r="C35289" s="106"/>
      <c r="D35289" s="139"/>
      <c r="P35289" s="142"/>
      <c r="Q35289" s="142"/>
      <c r="R35289" s="142"/>
      <c r="S35289" s="139"/>
    </row>
    <row r="35290" spans="2:19" ht="15.75" customHeight="1" x14ac:dyDescent="0.25">
      <c r="B35290" s="106"/>
      <c r="C35290" s="106"/>
      <c r="D35290" s="139"/>
      <c r="P35290" s="142"/>
      <c r="Q35290" s="142"/>
      <c r="R35290" s="142"/>
      <c r="S35290" s="139"/>
    </row>
    <row r="35291" spans="2:19" ht="15.75" customHeight="1" x14ac:dyDescent="0.25">
      <c r="B35291" s="106"/>
      <c r="C35291" s="106"/>
      <c r="D35291" s="139"/>
      <c r="P35291" s="142"/>
      <c r="Q35291" s="142"/>
      <c r="R35291" s="142"/>
      <c r="S35291" s="139"/>
    </row>
    <row r="35292" spans="2:19" ht="15.75" customHeight="1" x14ac:dyDescent="0.25">
      <c r="B35292" s="106"/>
      <c r="C35292" s="106"/>
      <c r="D35292" s="139"/>
      <c r="P35292" s="142"/>
      <c r="Q35292" s="142"/>
      <c r="R35292" s="142"/>
      <c r="S35292" s="139"/>
    </row>
    <row r="35293" spans="2:19" ht="15.75" customHeight="1" x14ac:dyDescent="0.25">
      <c r="B35293" s="106"/>
      <c r="C35293" s="106"/>
      <c r="D35293" s="139"/>
      <c r="P35293" s="142"/>
      <c r="Q35293" s="142"/>
      <c r="R35293" s="142"/>
      <c r="S35293" s="139"/>
    </row>
    <row r="35294" spans="2:19" ht="15.75" customHeight="1" x14ac:dyDescent="0.25">
      <c r="B35294" s="106"/>
      <c r="C35294" s="106"/>
      <c r="D35294" s="139"/>
      <c r="P35294" s="142"/>
      <c r="Q35294" s="142"/>
      <c r="R35294" s="142"/>
      <c r="S35294" s="139"/>
    </row>
    <row r="35295" spans="2:19" ht="15.75" customHeight="1" x14ac:dyDescent="0.25">
      <c r="B35295" s="106"/>
      <c r="C35295" s="106"/>
      <c r="D35295" s="139"/>
      <c r="P35295" s="142"/>
      <c r="Q35295" s="142"/>
      <c r="R35295" s="142"/>
      <c r="S35295" s="139"/>
    </row>
    <row r="35296" spans="2:19" ht="15.75" customHeight="1" x14ac:dyDescent="0.25">
      <c r="B35296" s="106"/>
      <c r="C35296" s="106"/>
      <c r="D35296" s="139"/>
      <c r="P35296" s="142"/>
      <c r="Q35296" s="142"/>
      <c r="R35296" s="142"/>
      <c r="S35296" s="139"/>
    </row>
    <row r="35297" spans="2:19" ht="15.75" customHeight="1" x14ac:dyDescent="0.25">
      <c r="B35297" s="106"/>
      <c r="C35297" s="106"/>
      <c r="D35297" s="139"/>
      <c r="P35297" s="142"/>
      <c r="Q35297" s="142"/>
      <c r="R35297" s="142"/>
      <c r="S35297" s="139"/>
    </row>
    <row r="35298" spans="2:19" ht="15.75" customHeight="1" x14ac:dyDescent="0.25">
      <c r="B35298" s="106"/>
      <c r="C35298" s="106"/>
      <c r="D35298" s="139"/>
      <c r="P35298" s="142"/>
      <c r="Q35298" s="142"/>
      <c r="R35298" s="142"/>
      <c r="S35298" s="139"/>
    </row>
    <row r="35299" spans="2:19" ht="15.75" customHeight="1" x14ac:dyDescent="0.25">
      <c r="B35299" s="106"/>
      <c r="C35299" s="106"/>
      <c r="D35299" s="139"/>
      <c r="P35299" s="142"/>
      <c r="Q35299" s="142"/>
      <c r="R35299" s="142"/>
      <c r="S35299" s="139"/>
    </row>
    <row r="35300" spans="2:19" ht="15.75" customHeight="1" x14ac:dyDescent="0.25">
      <c r="B35300" s="106"/>
      <c r="C35300" s="106"/>
      <c r="D35300" s="139"/>
      <c r="P35300" s="142"/>
      <c r="Q35300" s="142"/>
      <c r="R35300" s="142"/>
      <c r="S35300" s="139"/>
    </row>
    <row r="35301" spans="2:19" ht="15.75" customHeight="1" x14ac:dyDescent="0.25">
      <c r="B35301" s="106"/>
      <c r="C35301" s="106"/>
      <c r="D35301" s="139"/>
      <c r="P35301" s="142"/>
      <c r="Q35301" s="142"/>
      <c r="R35301" s="142"/>
      <c r="S35301" s="139"/>
    </row>
    <row r="35302" spans="2:19" ht="15.75" customHeight="1" x14ac:dyDescent="0.25">
      <c r="B35302" s="106"/>
      <c r="C35302" s="106"/>
      <c r="D35302" s="139"/>
      <c r="P35302" s="142"/>
      <c r="Q35302" s="142"/>
      <c r="R35302" s="142"/>
      <c r="S35302" s="139"/>
    </row>
    <row r="35303" spans="2:19" ht="15.75" customHeight="1" x14ac:dyDescent="0.25">
      <c r="B35303" s="106"/>
      <c r="C35303" s="106"/>
      <c r="D35303" s="139"/>
      <c r="P35303" s="142"/>
      <c r="Q35303" s="142"/>
      <c r="R35303" s="142"/>
      <c r="S35303" s="139"/>
    </row>
    <row r="35304" spans="2:19" ht="15.75" customHeight="1" x14ac:dyDescent="0.25">
      <c r="B35304" s="106"/>
      <c r="C35304" s="106"/>
      <c r="D35304" s="139"/>
      <c r="P35304" s="142"/>
      <c r="Q35304" s="142"/>
      <c r="R35304" s="142"/>
      <c r="S35304" s="139"/>
    </row>
    <row r="35305" spans="2:19" ht="15.75" customHeight="1" x14ac:dyDescent="0.25">
      <c r="B35305" s="106"/>
      <c r="C35305" s="106"/>
      <c r="D35305" s="139"/>
      <c r="P35305" s="142"/>
      <c r="Q35305" s="142"/>
      <c r="R35305" s="142"/>
      <c r="S35305" s="139"/>
    </row>
    <row r="35306" spans="2:19" ht="15.75" customHeight="1" x14ac:dyDescent="0.25">
      <c r="B35306" s="106"/>
      <c r="C35306" s="106"/>
      <c r="D35306" s="139"/>
      <c r="P35306" s="142"/>
      <c r="Q35306" s="142"/>
      <c r="R35306" s="142"/>
      <c r="S35306" s="139"/>
    </row>
    <row r="35307" spans="2:19" ht="15.75" customHeight="1" x14ac:dyDescent="0.25">
      <c r="B35307" s="106"/>
      <c r="C35307" s="106"/>
      <c r="D35307" s="139"/>
      <c r="P35307" s="142"/>
      <c r="Q35307" s="142"/>
      <c r="R35307" s="142"/>
      <c r="S35307" s="139"/>
    </row>
    <row r="35308" spans="2:19" ht="15.75" customHeight="1" x14ac:dyDescent="0.25">
      <c r="B35308" s="106"/>
      <c r="C35308" s="106"/>
      <c r="D35308" s="139"/>
      <c r="P35308" s="142"/>
      <c r="Q35308" s="142"/>
      <c r="R35308" s="142"/>
      <c r="S35308" s="139"/>
    </row>
    <row r="35309" spans="2:19" ht="15.75" customHeight="1" x14ac:dyDescent="0.25">
      <c r="B35309" s="106"/>
      <c r="C35309" s="106"/>
      <c r="D35309" s="139"/>
      <c r="P35309" s="142"/>
      <c r="Q35309" s="142"/>
      <c r="R35309" s="142"/>
      <c r="S35309" s="139"/>
    </row>
    <row r="35310" spans="2:19" ht="15.75" customHeight="1" x14ac:dyDescent="0.25">
      <c r="B35310" s="106"/>
      <c r="C35310" s="106"/>
      <c r="D35310" s="139"/>
      <c r="P35310" s="142"/>
      <c r="Q35310" s="142"/>
      <c r="R35310" s="142"/>
      <c r="S35310" s="139"/>
    </row>
    <row r="35311" spans="2:19" ht="15.75" customHeight="1" x14ac:dyDescent="0.25">
      <c r="B35311" s="106"/>
      <c r="C35311" s="106"/>
      <c r="D35311" s="139"/>
      <c r="P35311" s="142"/>
      <c r="Q35311" s="142"/>
      <c r="R35311" s="142"/>
      <c r="S35311" s="139"/>
    </row>
    <row r="35312" spans="2:19" ht="15.75" customHeight="1" x14ac:dyDescent="0.25">
      <c r="B35312" s="106"/>
      <c r="C35312" s="106"/>
      <c r="D35312" s="139"/>
      <c r="P35312" s="142"/>
      <c r="Q35312" s="142"/>
      <c r="R35312" s="142"/>
      <c r="S35312" s="139"/>
    </row>
    <row r="35313" spans="2:19" ht="15.75" customHeight="1" x14ac:dyDescent="0.25">
      <c r="B35313" s="106"/>
      <c r="C35313" s="106"/>
      <c r="D35313" s="139"/>
      <c r="P35313" s="142"/>
      <c r="Q35313" s="142"/>
      <c r="R35313" s="142"/>
      <c r="S35313" s="139"/>
    </row>
    <row r="35314" spans="2:19" ht="15.75" customHeight="1" x14ac:dyDescent="0.25">
      <c r="B35314" s="106"/>
      <c r="C35314" s="106"/>
      <c r="D35314" s="139"/>
      <c r="P35314" s="142"/>
      <c r="Q35314" s="142"/>
      <c r="R35314" s="142"/>
      <c r="S35314" s="139"/>
    </row>
    <row r="35315" spans="2:19" ht="15.75" customHeight="1" x14ac:dyDescent="0.25">
      <c r="B35315" s="106"/>
      <c r="C35315" s="106"/>
      <c r="D35315" s="139"/>
      <c r="P35315" s="142"/>
      <c r="Q35315" s="142"/>
      <c r="R35315" s="142"/>
      <c r="S35315" s="139"/>
    </row>
    <row r="35316" spans="2:19" ht="15.75" customHeight="1" x14ac:dyDescent="0.25">
      <c r="B35316" s="106"/>
      <c r="C35316" s="106"/>
      <c r="D35316" s="139"/>
      <c r="P35316" s="142"/>
      <c r="Q35316" s="142"/>
      <c r="R35316" s="142"/>
      <c r="S35316" s="139"/>
    </row>
    <row r="35317" spans="2:19" ht="15.75" customHeight="1" x14ac:dyDescent="0.25">
      <c r="B35317" s="106"/>
      <c r="C35317" s="106"/>
      <c r="D35317" s="139"/>
      <c r="P35317" s="142"/>
      <c r="Q35317" s="142"/>
      <c r="R35317" s="142"/>
      <c r="S35317" s="139"/>
    </row>
    <row r="35318" spans="2:19" ht="15.75" customHeight="1" x14ac:dyDescent="0.25">
      <c r="B35318" s="106"/>
      <c r="C35318" s="106"/>
      <c r="D35318" s="139"/>
      <c r="P35318" s="142"/>
      <c r="Q35318" s="142"/>
      <c r="R35318" s="142"/>
      <c r="S35318" s="139"/>
    </row>
    <row r="35319" spans="2:19" ht="15.75" customHeight="1" x14ac:dyDescent="0.25">
      <c r="B35319" s="106"/>
      <c r="C35319" s="106"/>
      <c r="D35319" s="139"/>
      <c r="P35319" s="142"/>
      <c r="Q35319" s="142"/>
      <c r="R35319" s="142"/>
      <c r="S35319" s="139"/>
    </row>
    <row r="35320" spans="2:19" ht="15.75" customHeight="1" x14ac:dyDescent="0.25">
      <c r="B35320" s="106"/>
      <c r="C35320" s="106"/>
      <c r="D35320" s="139"/>
      <c r="P35320" s="142"/>
      <c r="Q35320" s="142"/>
      <c r="R35320" s="142"/>
      <c r="S35320" s="139"/>
    </row>
    <row r="35321" spans="2:19" ht="15.75" customHeight="1" x14ac:dyDescent="0.25">
      <c r="B35321" s="106"/>
      <c r="C35321" s="106"/>
      <c r="D35321" s="139"/>
      <c r="P35321" s="142"/>
      <c r="Q35321" s="142"/>
      <c r="R35321" s="142"/>
      <c r="S35321" s="139"/>
    </row>
    <row r="35322" spans="2:19" ht="15.75" customHeight="1" x14ac:dyDescent="0.25">
      <c r="B35322" s="106"/>
      <c r="C35322" s="106"/>
      <c r="D35322" s="139"/>
      <c r="P35322" s="142"/>
      <c r="Q35322" s="142"/>
      <c r="R35322" s="142"/>
      <c r="S35322" s="139"/>
    </row>
    <row r="35323" spans="2:19" ht="15.75" customHeight="1" x14ac:dyDescent="0.25">
      <c r="B35323" s="106"/>
      <c r="C35323" s="106"/>
      <c r="D35323" s="139"/>
      <c r="P35323" s="142"/>
      <c r="Q35323" s="142"/>
      <c r="R35323" s="142"/>
      <c r="S35323" s="139"/>
    </row>
    <row r="35324" spans="2:19" ht="15.75" customHeight="1" x14ac:dyDescent="0.25">
      <c r="B35324" s="106"/>
      <c r="C35324" s="106"/>
      <c r="D35324" s="139"/>
      <c r="P35324" s="142"/>
      <c r="Q35324" s="142"/>
      <c r="R35324" s="142"/>
      <c r="S35324" s="139"/>
    </row>
    <row r="35325" spans="2:19" ht="15.75" customHeight="1" x14ac:dyDescent="0.25">
      <c r="B35325" s="106"/>
      <c r="C35325" s="106"/>
      <c r="D35325" s="139"/>
      <c r="P35325" s="142"/>
      <c r="Q35325" s="142"/>
      <c r="R35325" s="142"/>
      <c r="S35325" s="139"/>
    </row>
    <row r="35326" spans="2:19" ht="15.75" customHeight="1" x14ac:dyDescent="0.25">
      <c r="B35326" s="106"/>
      <c r="C35326" s="106"/>
      <c r="D35326" s="139"/>
      <c r="P35326" s="142"/>
      <c r="Q35326" s="142"/>
      <c r="R35326" s="142"/>
      <c r="S35326" s="139"/>
    </row>
    <row r="35327" spans="2:19" ht="15.75" customHeight="1" x14ac:dyDescent="0.25">
      <c r="B35327" s="106"/>
      <c r="C35327" s="106"/>
      <c r="D35327" s="139"/>
      <c r="P35327" s="142"/>
      <c r="Q35327" s="142"/>
      <c r="R35327" s="142"/>
      <c r="S35327" s="139"/>
    </row>
    <row r="35328" spans="2:19" ht="15.75" customHeight="1" x14ac:dyDescent="0.25">
      <c r="B35328" s="106"/>
      <c r="C35328" s="106"/>
      <c r="D35328" s="139"/>
      <c r="P35328" s="142"/>
      <c r="Q35328" s="142"/>
      <c r="R35328" s="142"/>
      <c r="S35328" s="139"/>
    </row>
    <row r="35329" spans="2:19" ht="15.75" customHeight="1" x14ac:dyDescent="0.25">
      <c r="B35329" s="106"/>
      <c r="C35329" s="106"/>
      <c r="D35329" s="139"/>
      <c r="P35329" s="142"/>
      <c r="Q35329" s="142"/>
      <c r="R35329" s="142"/>
      <c r="S35329" s="139"/>
    </row>
    <row r="35330" spans="2:19" ht="15.75" customHeight="1" x14ac:dyDescent="0.25">
      <c r="B35330" s="106"/>
      <c r="C35330" s="106"/>
      <c r="D35330" s="139"/>
      <c r="P35330" s="142"/>
      <c r="Q35330" s="142"/>
      <c r="R35330" s="142"/>
      <c r="S35330" s="139"/>
    </row>
    <row r="35331" spans="2:19" ht="15.75" customHeight="1" x14ac:dyDescent="0.25">
      <c r="B35331" s="106"/>
      <c r="C35331" s="106"/>
      <c r="D35331" s="139"/>
      <c r="P35331" s="142"/>
      <c r="Q35331" s="142"/>
      <c r="R35331" s="142"/>
      <c r="S35331" s="139"/>
    </row>
    <row r="35332" spans="2:19" ht="15.75" customHeight="1" x14ac:dyDescent="0.25">
      <c r="B35332" s="106"/>
      <c r="C35332" s="106"/>
      <c r="D35332" s="139"/>
      <c r="P35332" s="142"/>
      <c r="Q35332" s="142"/>
      <c r="R35332" s="142"/>
      <c r="S35332" s="139"/>
    </row>
    <row r="35333" spans="2:19" ht="15.75" customHeight="1" x14ac:dyDescent="0.25">
      <c r="B35333" s="106"/>
      <c r="C35333" s="106"/>
      <c r="D35333" s="139"/>
      <c r="P35333" s="142"/>
      <c r="Q35333" s="142"/>
      <c r="R35333" s="142"/>
      <c r="S35333" s="139"/>
    </row>
    <row r="35334" spans="2:19" ht="15.75" customHeight="1" x14ac:dyDescent="0.25">
      <c r="B35334" s="106"/>
      <c r="C35334" s="106"/>
      <c r="D35334" s="139"/>
      <c r="P35334" s="142"/>
      <c r="Q35334" s="142"/>
      <c r="R35334" s="142"/>
      <c r="S35334" s="139"/>
    </row>
    <row r="35335" spans="2:19" ht="15.75" customHeight="1" x14ac:dyDescent="0.25">
      <c r="B35335" s="106"/>
      <c r="C35335" s="106"/>
      <c r="D35335" s="139"/>
      <c r="P35335" s="142"/>
      <c r="Q35335" s="142"/>
      <c r="R35335" s="142"/>
      <c r="S35335" s="139"/>
    </row>
    <row r="35336" spans="2:19" ht="15.75" customHeight="1" x14ac:dyDescent="0.25">
      <c r="B35336" s="106"/>
      <c r="C35336" s="106"/>
      <c r="D35336" s="139"/>
      <c r="P35336" s="142"/>
      <c r="Q35336" s="142"/>
      <c r="R35336" s="142"/>
      <c r="S35336" s="139"/>
    </row>
    <row r="35337" spans="2:19" ht="15.75" customHeight="1" x14ac:dyDescent="0.25">
      <c r="B35337" s="106"/>
      <c r="C35337" s="106"/>
      <c r="D35337" s="139"/>
      <c r="P35337" s="142"/>
      <c r="Q35337" s="142"/>
      <c r="R35337" s="142"/>
      <c r="S35337" s="139"/>
    </row>
    <row r="35338" spans="2:19" ht="15.75" customHeight="1" x14ac:dyDescent="0.25">
      <c r="B35338" s="106"/>
      <c r="C35338" s="106"/>
      <c r="D35338" s="139"/>
      <c r="P35338" s="142"/>
      <c r="Q35338" s="142"/>
      <c r="R35338" s="142"/>
      <c r="S35338" s="139"/>
    </row>
    <row r="35339" spans="2:19" ht="15.75" customHeight="1" x14ac:dyDescent="0.25">
      <c r="B35339" s="106"/>
      <c r="C35339" s="106"/>
      <c r="D35339" s="139"/>
      <c r="P35339" s="142"/>
      <c r="Q35339" s="142"/>
      <c r="R35339" s="142"/>
      <c r="S35339" s="139"/>
    </row>
    <row r="35340" spans="2:19" ht="15.75" customHeight="1" x14ac:dyDescent="0.25">
      <c r="B35340" s="106"/>
      <c r="C35340" s="106"/>
      <c r="D35340" s="139"/>
      <c r="P35340" s="142"/>
      <c r="Q35340" s="142"/>
      <c r="R35340" s="142"/>
      <c r="S35340" s="139"/>
    </row>
    <row r="35341" spans="2:19" ht="15.75" customHeight="1" x14ac:dyDescent="0.25">
      <c r="B35341" s="106"/>
      <c r="C35341" s="106"/>
      <c r="D35341" s="139"/>
      <c r="P35341" s="142"/>
      <c r="Q35341" s="142"/>
      <c r="R35341" s="142"/>
      <c r="S35341" s="139"/>
    </row>
    <row r="35342" spans="2:19" ht="15.75" customHeight="1" x14ac:dyDescent="0.25">
      <c r="B35342" s="106"/>
      <c r="C35342" s="106"/>
      <c r="D35342" s="139"/>
      <c r="P35342" s="142"/>
      <c r="Q35342" s="142"/>
      <c r="R35342" s="142"/>
      <c r="S35342" s="139"/>
    </row>
    <row r="35343" spans="2:19" ht="15.75" customHeight="1" x14ac:dyDescent="0.25">
      <c r="B35343" s="106"/>
      <c r="C35343" s="106"/>
      <c r="D35343" s="139"/>
      <c r="P35343" s="142"/>
      <c r="Q35343" s="142"/>
      <c r="R35343" s="142"/>
      <c r="S35343" s="139"/>
    </row>
    <row r="35344" spans="2:19" ht="15.75" customHeight="1" x14ac:dyDescent="0.25">
      <c r="B35344" s="106"/>
      <c r="C35344" s="106"/>
      <c r="D35344" s="139"/>
      <c r="P35344" s="142"/>
      <c r="Q35344" s="142"/>
      <c r="R35344" s="142"/>
      <c r="S35344" s="139"/>
    </row>
    <row r="35345" spans="2:19" ht="15.75" customHeight="1" x14ac:dyDescent="0.25">
      <c r="B35345" s="106"/>
      <c r="C35345" s="106"/>
      <c r="D35345" s="139"/>
      <c r="P35345" s="142"/>
      <c r="Q35345" s="142"/>
      <c r="R35345" s="142"/>
      <c r="S35345" s="139"/>
    </row>
    <row r="35346" spans="2:19" ht="15.75" customHeight="1" x14ac:dyDescent="0.25">
      <c r="B35346" s="106"/>
      <c r="C35346" s="106"/>
      <c r="D35346" s="139"/>
      <c r="P35346" s="142"/>
      <c r="Q35346" s="142"/>
      <c r="R35346" s="142"/>
      <c r="S35346" s="139"/>
    </row>
    <row r="35347" spans="2:19" ht="15.75" customHeight="1" x14ac:dyDescent="0.25">
      <c r="B35347" s="106"/>
      <c r="C35347" s="106"/>
      <c r="D35347" s="139"/>
      <c r="P35347" s="142"/>
      <c r="Q35347" s="142"/>
      <c r="R35347" s="142"/>
      <c r="S35347" s="139"/>
    </row>
    <row r="35348" spans="2:19" ht="15.75" customHeight="1" x14ac:dyDescent="0.25">
      <c r="B35348" s="106"/>
      <c r="C35348" s="106"/>
      <c r="D35348" s="139"/>
      <c r="P35348" s="142"/>
      <c r="Q35348" s="142"/>
      <c r="R35348" s="142"/>
      <c r="S35348" s="139"/>
    </row>
    <row r="35349" spans="2:19" ht="15.75" customHeight="1" x14ac:dyDescent="0.25">
      <c r="B35349" s="106"/>
      <c r="C35349" s="106"/>
      <c r="D35349" s="139"/>
      <c r="P35349" s="142"/>
      <c r="Q35349" s="142"/>
      <c r="R35349" s="142"/>
      <c r="S35349" s="139"/>
    </row>
    <row r="35350" spans="2:19" ht="15.75" customHeight="1" x14ac:dyDescent="0.25">
      <c r="B35350" s="106"/>
      <c r="C35350" s="106"/>
      <c r="D35350" s="139"/>
      <c r="P35350" s="142"/>
      <c r="Q35350" s="142"/>
      <c r="R35350" s="142"/>
      <c r="S35350" s="139"/>
    </row>
    <row r="35351" spans="2:19" ht="15.75" customHeight="1" x14ac:dyDescent="0.25">
      <c r="B35351" s="106"/>
      <c r="C35351" s="106"/>
      <c r="D35351" s="139"/>
      <c r="P35351" s="142"/>
      <c r="Q35351" s="142"/>
      <c r="R35351" s="142"/>
      <c r="S35351" s="139"/>
    </row>
    <row r="35352" spans="2:19" ht="15.75" customHeight="1" x14ac:dyDescent="0.25">
      <c r="B35352" s="106"/>
      <c r="C35352" s="106"/>
      <c r="D35352" s="139"/>
      <c r="P35352" s="142"/>
      <c r="Q35352" s="142"/>
      <c r="R35352" s="142"/>
      <c r="S35352" s="139"/>
    </row>
    <row r="35353" spans="2:19" ht="15.75" customHeight="1" x14ac:dyDescent="0.25">
      <c r="B35353" s="106"/>
      <c r="C35353" s="106"/>
      <c r="D35353" s="139"/>
      <c r="P35353" s="142"/>
      <c r="Q35353" s="142"/>
      <c r="R35353" s="142"/>
      <c r="S35353" s="139"/>
    </row>
    <row r="35354" spans="2:19" ht="15.75" customHeight="1" x14ac:dyDescent="0.25">
      <c r="B35354" s="106"/>
      <c r="C35354" s="106"/>
      <c r="D35354" s="139"/>
      <c r="P35354" s="142"/>
      <c r="Q35354" s="142"/>
      <c r="R35354" s="142"/>
      <c r="S35354" s="139"/>
    </row>
    <row r="35355" spans="2:19" ht="15.75" customHeight="1" x14ac:dyDescent="0.25">
      <c r="B35355" s="106"/>
      <c r="C35355" s="106"/>
      <c r="D35355" s="139"/>
      <c r="P35355" s="142"/>
      <c r="Q35355" s="142"/>
      <c r="R35355" s="142"/>
      <c r="S35355" s="139"/>
    </row>
    <row r="35356" spans="2:19" ht="15.75" customHeight="1" x14ac:dyDescent="0.25">
      <c r="B35356" s="106"/>
      <c r="C35356" s="106"/>
      <c r="D35356" s="139"/>
      <c r="P35356" s="142"/>
      <c r="Q35356" s="142"/>
      <c r="R35356" s="142"/>
      <c r="S35356" s="139"/>
    </row>
    <row r="35357" spans="2:19" ht="15.75" customHeight="1" x14ac:dyDescent="0.25">
      <c r="B35357" s="106"/>
      <c r="C35357" s="106"/>
      <c r="D35357" s="139"/>
      <c r="P35357" s="142"/>
      <c r="Q35357" s="142"/>
      <c r="R35357" s="142"/>
      <c r="S35357" s="139"/>
    </row>
    <row r="35358" spans="2:19" ht="15.75" customHeight="1" x14ac:dyDescent="0.25">
      <c r="B35358" s="106"/>
      <c r="C35358" s="106"/>
      <c r="D35358" s="139"/>
      <c r="P35358" s="142"/>
      <c r="Q35358" s="142"/>
      <c r="R35358" s="142"/>
      <c r="S35358" s="139"/>
    </row>
    <row r="35359" spans="2:19" ht="15.75" customHeight="1" x14ac:dyDescent="0.25">
      <c r="B35359" s="106"/>
      <c r="C35359" s="106"/>
      <c r="D35359" s="139"/>
      <c r="P35359" s="142"/>
      <c r="Q35359" s="142"/>
      <c r="R35359" s="142"/>
      <c r="S35359" s="139"/>
    </row>
    <row r="35360" spans="2:19" ht="15.75" customHeight="1" x14ac:dyDescent="0.25">
      <c r="B35360" s="106"/>
      <c r="C35360" s="106"/>
      <c r="D35360" s="139"/>
      <c r="P35360" s="142"/>
      <c r="Q35360" s="142"/>
      <c r="R35360" s="142"/>
      <c r="S35360" s="139"/>
    </row>
    <row r="35361" spans="2:19" ht="15.75" customHeight="1" x14ac:dyDescent="0.25">
      <c r="B35361" s="106"/>
      <c r="C35361" s="106"/>
      <c r="D35361" s="139"/>
      <c r="P35361" s="142"/>
      <c r="Q35361" s="142"/>
      <c r="R35361" s="142"/>
      <c r="S35361" s="139"/>
    </row>
    <row r="35362" spans="2:19" ht="15.75" customHeight="1" x14ac:dyDescent="0.25">
      <c r="B35362" s="106"/>
      <c r="C35362" s="106"/>
      <c r="D35362" s="139"/>
      <c r="P35362" s="142"/>
      <c r="Q35362" s="142"/>
      <c r="R35362" s="142"/>
      <c r="S35362" s="139"/>
    </row>
    <row r="35363" spans="2:19" ht="15.75" customHeight="1" x14ac:dyDescent="0.25">
      <c r="B35363" s="106"/>
      <c r="C35363" s="106"/>
      <c r="D35363" s="139"/>
      <c r="P35363" s="142"/>
      <c r="Q35363" s="142"/>
      <c r="R35363" s="142"/>
      <c r="S35363" s="139"/>
    </row>
    <row r="35364" spans="2:19" ht="15.75" customHeight="1" x14ac:dyDescent="0.25">
      <c r="B35364" s="106"/>
      <c r="C35364" s="106"/>
      <c r="D35364" s="139"/>
      <c r="P35364" s="142"/>
      <c r="Q35364" s="142"/>
      <c r="R35364" s="142"/>
      <c r="S35364" s="139"/>
    </row>
    <row r="35365" spans="2:19" ht="15.75" customHeight="1" x14ac:dyDescent="0.25">
      <c r="B35365" s="106"/>
      <c r="C35365" s="106"/>
      <c r="D35365" s="139"/>
      <c r="P35365" s="142"/>
      <c r="Q35365" s="142"/>
      <c r="R35365" s="142"/>
      <c r="S35365" s="139"/>
    </row>
    <row r="35366" spans="2:19" ht="15.75" customHeight="1" x14ac:dyDescent="0.25">
      <c r="B35366" s="106"/>
      <c r="C35366" s="106"/>
      <c r="D35366" s="139"/>
      <c r="P35366" s="142"/>
      <c r="Q35366" s="142"/>
      <c r="R35366" s="142"/>
      <c r="S35366" s="139"/>
    </row>
    <row r="35367" spans="2:19" ht="15.75" customHeight="1" x14ac:dyDescent="0.25">
      <c r="B35367" s="106"/>
      <c r="C35367" s="106"/>
      <c r="D35367" s="139"/>
      <c r="P35367" s="142"/>
      <c r="Q35367" s="142"/>
      <c r="R35367" s="142"/>
      <c r="S35367" s="139"/>
    </row>
    <row r="35368" spans="2:19" ht="15.75" customHeight="1" x14ac:dyDescent="0.25">
      <c r="B35368" s="106"/>
      <c r="C35368" s="106"/>
      <c r="D35368" s="139"/>
      <c r="P35368" s="142"/>
      <c r="Q35368" s="142"/>
      <c r="R35368" s="142"/>
      <c r="S35368" s="139"/>
    </row>
    <row r="35369" spans="2:19" ht="15.75" customHeight="1" x14ac:dyDescent="0.25">
      <c r="B35369" s="106"/>
      <c r="C35369" s="106"/>
      <c r="D35369" s="139"/>
      <c r="P35369" s="142"/>
      <c r="Q35369" s="142"/>
      <c r="R35369" s="142"/>
      <c r="S35369" s="139"/>
    </row>
    <row r="35370" spans="2:19" ht="15.75" customHeight="1" x14ac:dyDescent="0.25">
      <c r="B35370" s="106"/>
      <c r="C35370" s="106"/>
      <c r="D35370" s="139"/>
      <c r="P35370" s="142"/>
      <c r="Q35370" s="142"/>
      <c r="R35370" s="142"/>
      <c r="S35370" s="139"/>
    </row>
    <row r="35371" spans="2:19" ht="15.75" customHeight="1" x14ac:dyDescent="0.25">
      <c r="B35371" s="106"/>
      <c r="C35371" s="106"/>
      <c r="D35371" s="139"/>
      <c r="P35371" s="142"/>
      <c r="Q35371" s="142"/>
      <c r="R35371" s="142"/>
      <c r="S35371" s="139"/>
    </row>
    <row r="35372" spans="2:19" ht="15.75" customHeight="1" x14ac:dyDescent="0.25">
      <c r="B35372" s="106"/>
      <c r="C35372" s="106"/>
      <c r="D35372" s="139"/>
      <c r="P35372" s="142"/>
      <c r="Q35372" s="142"/>
      <c r="R35372" s="142"/>
      <c r="S35372" s="139"/>
    </row>
    <row r="35373" spans="2:19" ht="15.75" customHeight="1" x14ac:dyDescent="0.25">
      <c r="B35373" s="106"/>
      <c r="C35373" s="106"/>
      <c r="D35373" s="139"/>
      <c r="P35373" s="142"/>
      <c r="Q35373" s="142"/>
      <c r="R35373" s="142"/>
      <c r="S35373" s="139"/>
    </row>
    <row r="35374" spans="2:19" ht="15.75" customHeight="1" x14ac:dyDescent="0.25">
      <c r="B35374" s="106"/>
      <c r="C35374" s="106"/>
      <c r="D35374" s="139"/>
      <c r="P35374" s="142"/>
      <c r="Q35374" s="142"/>
      <c r="R35374" s="142"/>
      <c r="S35374" s="139"/>
    </row>
    <row r="35375" spans="2:19" ht="15.75" customHeight="1" x14ac:dyDescent="0.25">
      <c r="B35375" s="106"/>
      <c r="C35375" s="106"/>
      <c r="D35375" s="139"/>
      <c r="P35375" s="142"/>
      <c r="Q35375" s="142"/>
      <c r="R35375" s="142"/>
      <c r="S35375" s="139"/>
    </row>
    <row r="35376" spans="2:19" ht="15.75" customHeight="1" x14ac:dyDescent="0.25">
      <c r="B35376" s="106"/>
      <c r="C35376" s="106"/>
      <c r="D35376" s="139"/>
      <c r="P35376" s="142"/>
      <c r="Q35376" s="142"/>
      <c r="R35376" s="142"/>
      <c r="S35376" s="139"/>
    </row>
    <row r="35377" spans="2:19" ht="15.75" customHeight="1" x14ac:dyDescent="0.25">
      <c r="B35377" s="106"/>
      <c r="C35377" s="106"/>
      <c r="D35377" s="139"/>
      <c r="P35377" s="142"/>
      <c r="Q35377" s="142"/>
      <c r="R35377" s="142"/>
      <c r="S35377" s="139"/>
    </row>
    <row r="35378" spans="2:19" ht="15.75" customHeight="1" x14ac:dyDescent="0.25">
      <c r="B35378" s="106"/>
      <c r="C35378" s="106"/>
      <c r="D35378" s="139"/>
      <c r="P35378" s="142"/>
      <c r="Q35378" s="142"/>
      <c r="R35378" s="142"/>
      <c r="S35378" s="139"/>
    </row>
    <row r="35379" spans="2:19" ht="15.75" customHeight="1" x14ac:dyDescent="0.25">
      <c r="B35379" s="106"/>
      <c r="C35379" s="106"/>
      <c r="D35379" s="139"/>
      <c r="P35379" s="142"/>
      <c r="Q35379" s="142"/>
      <c r="R35379" s="142"/>
      <c r="S35379" s="139"/>
    </row>
    <row r="35380" spans="2:19" ht="15.75" customHeight="1" x14ac:dyDescent="0.25">
      <c r="B35380" s="106"/>
      <c r="C35380" s="106"/>
      <c r="D35380" s="139"/>
      <c r="P35380" s="142"/>
      <c r="Q35380" s="142"/>
      <c r="R35380" s="142"/>
      <c r="S35380" s="139"/>
    </row>
    <row r="35381" spans="2:19" ht="15.75" customHeight="1" x14ac:dyDescent="0.25">
      <c r="B35381" s="106"/>
      <c r="C35381" s="106"/>
      <c r="D35381" s="139"/>
      <c r="P35381" s="142"/>
      <c r="Q35381" s="142"/>
      <c r="R35381" s="142"/>
      <c r="S35381" s="139"/>
    </row>
    <row r="35382" spans="2:19" ht="15.75" customHeight="1" x14ac:dyDescent="0.25">
      <c r="B35382" s="106"/>
      <c r="C35382" s="106"/>
      <c r="D35382" s="139"/>
      <c r="P35382" s="142"/>
      <c r="Q35382" s="142"/>
      <c r="R35382" s="142"/>
      <c r="S35382" s="139"/>
    </row>
    <row r="35383" spans="2:19" ht="15.75" customHeight="1" x14ac:dyDescent="0.25">
      <c r="B35383" s="106"/>
      <c r="C35383" s="106"/>
      <c r="D35383" s="139"/>
      <c r="P35383" s="142"/>
      <c r="Q35383" s="142"/>
      <c r="R35383" s="142"/>
      <c r="S35383" s="139"/>
    </row>
    <row r="35384" spans="2:19" ht="15.75" customHeight="1" x14ac:dyDescent="0.25">
      <c r="B35384" s="106"/>
      <c r="C35384" s="106"/>
      <c r="D35384" s="139"/>
      <c r="P35384" s="142"/>
      <c r="Q35384" s="142"/>
      <c r="R35384" s="142"/>
      <c r="S35384" s="139"/>
    </row>
    <row r="35385" spans="2:19" ht="15.75" customHeight="1" x14ac:dyDescent="0.25">
      <c r="B35385" s="106"/>
      <c r="C35385" s="106"/>
      <c r="D35385" s="139"/>
      <c r="P35385" s="142"/>
      <c r="Q35385" s="142"/>
      <c r="R35385" s="142"/>
      <c r="S35385" s="139"/>
    </row>
    <row r="35386" spans="2:19" ht="15.75" customHeight="1" x14ac:dyDescent="0.25">
      <c r="B35386" s="106"/>
      <c r="C35386" s="106"/>
      <c r="D35386" s="139"/>
      <c r="P35386" s="142"/>
      <c r="Q35386" s="142"/>
      <c r="R35386" s="142"/>
      <c r="S35386" s="139"/>
    </row>
    <row r="35387" spans="2:19" ht="15.75" customHeight="1" x14ac:dyDescent="0.25">
      <c r="B35387" s="106"/>
      <c r="C35387" s="106"/>
      <c r="D35387" s="139"/>
      <c r="P35387" s="142"/>
      <c r="Q35387" s="142"/>
      <c r="R35387" s="142"/>
      <c r="S35387" s="139"/>
    </row>
    <row r="35388" spans="2:19" ht="15.75" customHeight="1" x14ac:dyDescent="0.25">
      <c r="B35388" s="106"/>
      <c r="C35388" s="106"/>
      <c r="D35388" s="139"/>
      <c r="P35388" s="142"/>
      <c r="Q35388" s="142"/>
      <c r="R35388" s="142"/>
      <c r="S35388" s="139"/>
    </row>
    <row r="35389" spans="2:19" ht="15.75" customHeight="1" x14ac:dyDescent="0.25">
      <c r="B35389" s="106"/>
      <c r="C35389" s="106"/>
      <c r="D35389" s="139"/>
      <c r="P35389" s="142"/>
      <c r="Q35389" s="142"/>
      <c r="R35389" s="142"/>
      <c r="S35389" s="139"/>
    </row>
    <row r="35390" spans="2:19" ht="15.75" customHeight="1" x14ac:dyDescent="0.25">
      <c r="B35390" s="106"/>
      <c r="C35390" s="106"/>
      <c r="D35390" s="139"/>
      <c r="P35390" s="142"/>
      <c r="Q35390" s="142"/>
      <c r="R35390" s="142"/>
      <c r="S35390" s="139"/>
    </row>
    <row r="35391" spans="2:19" ht="15.75" customHeight="1" x14ac:dyDescent="0.25">
      <c r="B35391" s="106"/>
      <c r="C35391" s="106"/>
      <c r="D35391" s="139"/>
      <c r="P35391" s="142"/>
      <c r="Q35391" s="142"/>
      <c r="R35391" s="142"/>
      <c r="S35391" s="139"/>
    </row>
    <row r="35392" spans="2:19" ht="15.75" customHeight="1" x14ac:dyDescent="0.25">
      <c r="B35392" s="106"/>
      <c r="C35392" s="106"/>
      <c r="D35392" s="139"/>
      <c r="P35392" s="142"/>
      <c r="Q35392" s="142"/>
      <c r="R35392" s="142"/>
      <c r="S35392" s="139"/>
    </row>
    <row r="35393" spans="2:19" ht="15.75" customHeight="1" x14ac:dyDescent="0.25">
      <c r="B35393" s="106"/>
      <c r="C35393" s="106"/>
      <c r="D35393" s="139"/>
      <c r="P35393" s="142"/>
      <c r="Q35393" s="142"/>
      <c r="R35393" s="142"/>
      <c r="S35393" s="139"/>
    </row>
    <row r="35394" spans="2:19" ht="15.75" customHeight="1" x14ac:dyDescent="0.25">
      <c r="B35394" s="106"/>
      <c r="C35394" s="106"/>
      <c r="D35394" s="139"/>
      <c r="P35394" s="142"/>
      <c r="Q35394" s="142"/>
      <c r="R35394" s="142"/>
      <c r="S35394" s="139"/>
    </row>
    <row r="35395" spans="2:19" ht="15.75" customHeight="1" x14ac:dyDescent="0.25">
      <c r="B35395" s="106"/>
      <c r="C35395" s="106"/>
      <c r="D35395" s="139"/>
      <c r="P35395" s="142"/>
      <c r="Q35395" s="142"/>
      <c r="R35395" s="142"/>
      <c r="S35395" s="139"/>
    </row>
    <row r="35396" spans="2:19" ht="15.75" customHeight="1" x14ac:dyDescent="0.25">
      <c r="B35396" s="106"/>
      <c r="C35396" s="106"/>
      <c r="D35396" s="139"/>
      <c r="P35396" s="142"/>
      <c r="Q35396" s="142"/>
      <c r="R35396" s="142"/>
      <c r="S35396" s="139"/>
    </row>
    <row r="35397" spans="2:19" ht="15.75" customHeight="1" x14ac:dyDescent="0.25">
      <c r="B35397" s="106"/>
      <c r="C35397" s="106"/>
      <c r="D35397" s="139"/>
      <c r="P35397" s="142"/>
      <c r="Q35397" s="142"/>
      <c r="R35397" s="142"/>
      <c r="S35397" s="139"/>
    </row>
    <row r="35398" spans="2:19" ht="15.75" customHeight="1" x14ac:dyDescent="0.25">
      <c r="B35398" s="106"/>
      <c r="C35398" s="106"/>
      <c r="D35398" s="139"/>
      <c r="P35398" s="142"/>
      <c r="Q35398" s="142"/>
      <c r="R35398" s="142"/>
      <c r="S35398" s="139"/>
    </row>
    <row r="35399" spans="2:19" ht="15.75" customHeight="1" x14ac:dyDescent="0.25">
      <c r="B35399" s="106"/>
      <c r="C35399" s="106"/>
      <c r="D35399" s="139"/>
      <c r="P35399" s="142"/>
      <c r="Q35399" s="142"/>
      <c r="R35399" s="142"/>
      <c r="S35399" s="139"/>
    </row>
    <row r="35400" spans="2:19" ht="15.75" customHeight="1" x14ac:dyDescent="0.25">
      <c r="B35400" s="106"/>
      <c r="C35400" s="106"/>
      <c r="D35400" s="139"/>
      <c r="P35400" s="142"/>
      <c r="Q35400" s="142"/>
      <c r="R35400" s="142"/>
      <c r="S35400" s="139"/>
    </row>
    <row r="35401" spans="2:19" ht="15.75" customHeight="1" x14ac:dyDescent="0.25">
      <c r="B35401" s="106"/>
      <c r="C35401" s="106"/>
      <c r="D35401" s="139"/>
      <c r="P35401" s="142"/>
      <c r="Q35401" s="142"/>
      <c r="R35401" s="142"/>
      <c r="S35401" s="139"/>
    </row>
    <row r="35402" spans="2:19" ht="15.75" customHeight="1" x14ac:dyDescent="0.25">
      <c r="B35402" s="106"/>
      <c r="C35402" s="106"/>
      <c r="D35402" s="139"/>
      <c r="P35402" s="142"/>
      <c r="Q35402" s="142"/>
      <c r="R35402" s="142"/>
      <c r="S35402" s="139"/>
    </row>
    <row r="35403" spans="2:19" ht="15.75" customHeight="1" x14ac:dyDescent="0.25">
      <c r="B35403" s="106"/>
      <c r="C35403" s="106"/>
      <c r="D35403" s="139"/>
      <c r="P35403" s="142"/>
      <c r="Q35403" s="142"/>
      <c r="R35403" s="142"/>
      <c r="S35403" s="139"/>
    </row>
    <row r="35404" spans="2:19" ht="15.75" customHeight="1" x14ac:dyDescent="0.25">
      <c r="B35404" s="106"/>
      <c r="C35404" s="106"/>
      <c r="D35404" s="139"/>
      <c r="P35404" s="142"/>
      <c r="Q35404" s="142"/>
      <c r="R35404" s="142"/>
      <c r="S35404" s="139"/>
    </row>
    <row r="35405" spans="2:19" ht="15.75" customHeight="1" x14ac:dyDescent="0.25">
      <c r="B35405" s="106"/>
      <c r="C35405" s="106"/>
      <c r="D35405" s="139"/>
      <c r="P35405" s="142"/>
      <c r="Q35405" s="142"/>
      <c r="R35405" s="142"/>
      <c r="S35405" s="139"/>
    </row>
    <row r="35406" spans="2:19" ht="15.75" customHeight="1" x14ac:dyDescent="0.25">
      <c r="B35406" s="106"/>
      <c r="C35406" s="106"/>
      <c r="D35406" s="139"/>
      <c r="P35406" s="142"/>
      <c r="Q35406" s="142"/>
      <c r="R35406" s="142"/>
      <c r="S35406" s="139"/>
    </row>
    <row r="35407" spans="2:19" ht="15.75" customHeight="1" x14ac:dyDescent="0.25">
      <c r="B35407" s="106"/>
      <c r="C35407" s="106"/>
      <c r="D35407" s="139"/>
      <c r="P35407" s="142"/>
      <c r="Q35407" s="142"/>
      <c r="R35407" s="142"/>
      <c r="S35407" s="139"/>
    </row>
    <row r="35408" spans="2:19" ht="15.75" customHeight="1" x14ac:dyDescent="0.25">
      <c r="B35408" s="106"/>
      <c r="C35408" s="106"/>
      <c r="D35408" s="139"/>
      <c r="P35408" s="142"/>
      <c r="Q35408" s="142"/>
      <c r="R35408" s="142"/>
      <c r="S35408" s="139"/>
    </row>
    <row r="35409" spans="2:19" ht="15.75" customHeight="1" x14ac:dyDescent="0.25">
      <c r="B35409" s="106"/>
      <c r="C35409" s="106"/>
      <c r="D35409" s="139"/>
      <c r="P35409" s="142"/>
      <c r="Q35409" s="142"/>
      <c r="R35409" s="142"/>
      <c r="S35409" s="139"/>
    </row>
    <row r="35410" spans="2:19" ht="15.75" customHeight="1" x14ac:dyDescent="0.25">
      <c r="B35410" s="106"/>
      <c r="C35410" s="106"/>
      <c r="D35410" s="139"/>
      <c r="P35410" s="142"/>
      <c r="Q35410" s="142"/>
      <c r="R35410" s="142"/>
      <c r="S35410" s="139"/>
    </row>
    <row r="35411" spans="2:19" ht="15.75" customHeight="1" x14ac:dyDescent="0.25">
      <c r="B35411" s="106"/>
      <c r="C35411" s="106"/>
      <c r="D35411" s="139"/>
      <c r="P35411" s="142"/>
      <c r="Q35411" s="142"/>
      <c r="R35411" s="142"/>
      <c r="S35411" s="139"/>
    </row>
    <row r="35412" spans="2:19" ht="15.75" customHeight="1" x14ac:dyDescent="0.25">
      <c r="B35412" s="106"/>
      <c r="C35412" s="106"/>
      <c r="D35412" s="139"/>
      <c r="P35412" s="142"/>
      <c r="Q35412" s="142"/>
      <c r="R35412" s="142"/>
      <c r="S35412" s="139"/>
    </row>
    <row r="35413" spans="2:19" ht="15.75" customHeight="1" x14ac:dyDescent="0.25">
      <c r="B35413" s="106"/>
      <c r="C35413" s="106"/>
      <c r="D35413" s="139"/>
      <c r="P35413" s="142"/>
      <c r="Q35413" s="142"/>
      <c r="R35413" s="142"/>
      <c r="S35413" s="139"/>
    </row>
    <row r="35414" spans="2:19" ht="15.75" customHeight="1" x14ac:dyDescent="0.25">
      <c r="B35414" s="106"/>
      <c r="C35414" s="106"/>
      <c r="D35414" s="139"/>
      <c r="P35414" s="142"/>
      <c r="Q35414" s="142"/>
      <c r="R35414" s="142"/>
      <c r="S35414" s="139"/>
    </row>
    <row r="35415" spans="2:19" ht="15.75" customHeight="1" x14ac:dyDescent="0.25">
      <c r="B35415" s="106"/>
      <c r="C35415" s="106"/>
      <c r="D35415" s="139"/>
      <c r="P35415" s="142"/>
      <c r="Q35415" s="142"/>
      <c r="R35415" s="142"/>
      <c r="S35415" s="139"/>
    </row>
    <row r="35416" spans="2:19" ht="15.75" customHeight="1" x14ac:dyDescent="0.25">
      <c r="B35416" s="106"/>
      <c r="C35416" s="106"/>
      <c r="D35416" s="139"/>
      <c r="P35416" s="142"/>
      <c r="Q35416" s="142"/>
      <c r="R35416" s="142"/>
      <c r="S35416" s="139"/>
    </row>
    <row r="35417" spans="2:19" ht="15.75" customHeight="1" x14ac:dyDescent="0.25">
      <c r="B35417" s="106"/>
      <c r="C35417" s="106"/>
      <c r="D35417" s="139"/>
      <c r="P35417" s="142"/>
      <c r="Q35417" s="142"/>
      <c r="R35417" s="142"/>
      <c r="S35417" s="139"/>
    </row>
    <row r="35418" spans="2:19" ht="15.75" customHeight="1" x14ac:dyDescent="0.25">
      <c r="B35418" s="106"/>
      <c r="C35418" s="106"/>
      <c r="D35418" s="139"/>
      <c r="P35418" s="142"/>
      <c r="Q35418" s="142"/>
      <c r="R35418" s="142"/>
      <c r="S35418" s="139"/>
    </row>
    <row r="35419" spans="2:19" ht="15.75" customHeight="1" x14ac:dyDescent="0.25">
      <c r="B35419" s="106"/>
      <c r="C35419" s="106"/>
      <c r="D35419" s="139"/>
      <c r="P35419" s="142"/>
      <c r="Q35419" s="142"/>
      <c r="R35419" s="142"/>
      <c r="S35419" s="139"/>
    </row>
    <row r="35420" spans="2:19" ht="15.75" customHeight="1" x14ac:dyDescent="0.25">
      <c r="B35420" s="106"/>
      <c r="C35420" s="106"/>
      <c r="D35420" s="139"/>
      <c r="P35420" s="142"/>
      <c r="Q35420" s="142"/>
      <c r="R35420" s="142"/>
      <c r="S35420" s="139"/>
    </row>
    <row r="35421" spans="2:19" ht="15.75" customHeight="1" x14ac:dyDescent="0.25">
      <c r="B35421" s="106"/>
      <c r="C35421" s="106"/>
      <c r="D35421" s="139"/>
      <c r="P35421" s="142"/>
      <c r="Q35421" s="142"/>
      <c r="R35421" s="142"/>
      <c r="S35421" s="139"/>
    </row>
    <row r="35422" spans="2:19" ht="15.75" customHeight="1" x14ac:dyDescent="0.25">
      <c r="B35422" s="106"/>
      <c r="C35422" s="106"/>
      <c r="D35422" s="139"/>
      <c r="P35422" s="142"/>
      <c r="Q35422" s="142"/>
      <c r="R35422" s="142"/>
      <c r="S35422" s="139"/>
    </row>
    <row r="35423" spans="2:19" ht="15.75" customHeight="1" x14ac:dyDescent="0.25">
      <c r="B35423" s="106"/>
      <c r="C35423" s="106"/>
      <c r="D35423" s="139"/>
      <c r="P35423" s="142"/>
      <c r="Q35423" s="142"/>
      <c r="R35423" s="142"/>
      <c r="S35423" s="139"/>
    </row>
    <row r="35424" spans="2:19" ht="15.75" customHeight="1" x14ac:dyDescent="0.25">
      <c r="B35424" s="106"/>
      <c r="C35424" s="106"/>
      <c r="D35424" s="139"/>
      <c r="P35424" s="142"/>
      <c r="Q35424" s="142"/>
      <c r="R35424" s="142"/>
      <c r="S35424" s="139"/>
    </row>
    <row r="35425" spans="2:19" ht="15.75" customHeight="1" x14ac:dyDescent="0.25">
      <c r="B35425" s="106"/>
      <c r="C35425" s="106"/>
      <c r="D35425" s="139"/>
      <c r="P35425" s="142"/>
      <c r="Q35425" s="142"/>
      <c r="R35425" s="142"/>
      <c r="S35425" s="139"/>
    </row>
    <row r="35426" spans="2:19" ht="15.75" customHeight="1" x14ac:dyDescent="0.25">
      <c r="B35426" s="106"/>
      <c r="C35426" s="106"/>
      <c r="D35426" s="139"/>
      <c r="P35426" s="142"/>
      <c r="Q35426" s="142"/>
      <c r="R35426" s="142"/>
      <c r="S35426" s="139"/>
    </row>
    <row r="35427" spans="2:19" ht="15.75" customHeight="1" x14ac:dyDescent="0.25">
      <c r="B35427" s="106"/>
      <c r="C35427" s="106"/>
      <c r="D35427" s="139"/>
      <c r="P35427" s="142"/>
      <c r="Q35427" s="142"/>
      <c r="R35427" s="142"/>
      <c r="S35427" s="139"/>
    </row>
    <row r="35428" spans="2:19" ht="15.75" customHeight="1" x14ac:dyDescent="0.25">
      <c r="B35428" s="106"/>
      <c r="C35428" s="106"/>
      <c r="D35428" s="139"/>
      <c r="P35428" s="142"/>
      <c r="Q35428" s="142"/>
      <c r="R35428" s="142"/>
      <c r="S35428" s="139"/>
    </row>
    <row r="35429" spans="2:19" ht="15.75" customHeight="1" x14ac:dyDescent="0.25">
      <c r="B35429" s="106"/>
      <c r="C35429" s="106"/>
      <c r="D35429" s="139"/>
      <c r="P35429" s="142"/>
      <c r="Q35429" s="142"/>
      <c r="R35429" s="142"/>
      <c r="S35429" s="139"/>
    </row>
    <row r="35430" spans="2:19" ht="15.75" customHeight="1" x14ac:dyDescent="0.25">
      <c r="B35430" s="106"/>
      <c r="C35430" s="106"/>
      <c r="D35430" s="139"/>
      <c r="P35430" s="142"/>
      <c r="Q35430" s="142"/>
      <c r="R35430" s="142"/>
      <c r="S35430" s="139"/>
    </row>
    <row r="35431" spans="2:19" ht="15.75" customHeight="1" x14ac:dyDescent="0.25">
      <c r="B35431" s="106"/>
      <c r="C35431" s="106"/>
      <c r="D35431" s="139"/>
      <c r="P35431" s="142"/>
      <c r="Q35431" s="142"/>
      <c r="R35431" s="142"/>
      <c r="S35431" s="139"/>
    </row>
    <row r="35432" spans="2:19" ht="15.75" customHeight="1" x14ac:dyDescent="0.25">
      <c r="B35432" s="106"/>
      <c r="C35432" s="106"/>
      <c r="D35432" s="139"/>
      <c r="P35432" s="142"/>
      <c r="Q35432" s="142"/>
      <c r="R35432" s="142"/>
      <c r="S35432" s="139"/>
    </row>
    <row r="35433" spans="2:19" ht="15.75" customHeight="1" x14ac:dyDescent="0.25">
      <c r="B35433" s="106"/>
      <c r="C35433" s="106"/>
      <c r="D35433" s="139"/>
      <c r="P35433" s="142"/>
      <c r="Q35433" s="142"/>
      <c r="R35433" s="142"/>
      <c r="S35433" s="139"/>
    </row>
    <row r="35434" spans="2:19" ht="15.75" customHeight="1" x14ac:dyDescent="0.25">
      <c r="B35434" s="106"/>
      <c r="C35434" s="106"/>
      <c r="D35434" s="139"/>
      <c r="P35434" s="142"/>
      <c r="Q35434" s="142"/>
      <c r="R35434" s="142"/>
      <c r="S35434" s="139"/>
    </row>
    <row r="35435" spans="2:19" ht="15.75" customHeight="1" x14ac:dyDescent="0.25">
      <c r="B35435" s="106"/>
      <c r="C35435" s="106"/>
      <c r="D35435" s="139"/>
      <c r="P35435" s="142"/>
      <c r="Q35435" s="142"/>
      <c r="R35435" s="142"/>
      <c r="S35435" s="139"/>
    </row>
    <row r="35436" spans="2:19" ht="15.75" customHeight="1" x14ac:dyDescent="0.25">
      <c r="B35436" s="106"/>
      <c r="C35436" s="106"/>
      <c r="D35436" s="139"/>
      <c r="P35436" s="142"/>
      <c r="Q35436" s="142"/>
      <c r="R35436" s="142"/>
      <c r="S35436" s="139"/>
    </row>
    <row r="35437" spans="2:19" ht="15.75" customHeight="1" x14ac:dyDescent="0.25">
      <c r="B35437" s="106"/>
      <c r="C35437" s="106"/>
      <c r="D35437" s="139"/>
      <c r="P35437" s="142"/>
      <c r="Q35437" s="142"/>
      <c r="R35437" s="142"/>
      <c r="S35437" s="139"/>
    </row>
    <row r="35438" spans="2:19" ht="15.75" customHeight="1" x14ac:dyDescent="0.25">
      <c r="B35438" s="106"/>
      <c r="C35438" s="106"/>
      <c r="D35438" s="139"/>
      <c r="P35438" s="142"/>
      <c r="Q35438" s="142"/>
      <c r="R35438" s="142"/>
      <c r="S35438" s="139"/>
    </row>
    <row r="35439" spans="2:19" ht="15.75" customHeight="1" x14ac:dyDescent="0.25">
      <c r="B35439" s="106"/>
      <c r="C35439" s="106"/>
      <c r="D35439" s="139"/>
      <c r="P35439" s="142"/>
      <c r="Q35439" s="142"/>
      <c r="R35439" s="142"/>
      <c r="S35439" s="139"/>
    </row>
    <row r="35440" spans="2:19" ht="15.75" customHeight="1" x14ac:dyDescent="0.25">
      <c r="B35440" s="106"/>
      <c r="C35440" s="106"/>
      <c r="D35440" s="139"/>
      <c r="P35440" s="142"/>
      <c r="Q35440" s="142"/>
      <c r="R35440" s="142"/>
      <c r="S35440" s="139"/>
    </row>
    <row r="35441" spans="2:19" ht="15.75" customHeight="1" x14ac:dyDescent="0.25">
      <c r="B35441" s="106"/>
      <c r="C35441" s="106"/>
      <c r="D35441" s="139"/>
      <c r="P35441" s="142"/>
      <c r="Q35441" s="142"/>
      <c r="R35441" s="142"/>
      <c r="S35441" s="139"/>
    </row>
    <row r="35442" spans="2:19" ht="15.75" customHeight="1" x14ac:dyDescent="0.25">
      <c r="B35442" s="106"/>
      <c r="C35442" s="106"/>
      <c r="D35442" s="139"/>
      <c r="P35442" s="142"/>
      <c r="Q35442" s="142"/>
      <c r="R35442" s="142"/>
      <c r="S35442" s="139"/>
    </row>
    <row r="35443" spans="2:19" ht="15.75" customHeight="1" x14ac:dyDescent="0.25">
      <c r="B35443" s="106"/>
      <c r="C35443" s="106"/>
      <c r="D35443" s="139"/>
      <c r="P35443" s="142"/>
      <c r="Q35443" s="142"/>
      <c r="R35443" s="142"/>
      <c r="S35443" s="139"/>
    </row>
    <row r="35444" spans="2:19" ht="15.75" customHeight="1" x14ac:dyDescent="0.25">
      <c r="B35444" s="106"/>
      <c r="C35444" s="106"/>
      <c r="D35444" s="139"/>
      <c r="P35444" s="142"/>
      <c r="Q35444" s="142"/>
      <c r="R35444" s="142"/>
      <c r="S35444" s="139"/>
    </row>
    <row r="35445" spans="2:19" ht="15.75" customHeight="1" x14ac:dyDescent="0.25">
      <c r="B35445" s="106"/>
      <c r="C35445" s="106"/>
      <c r="D35445" s="139"/>
      <c r="P35445" s="142"/>
      <c r="Q35445" s="142"/>
      <c r="R35445" s="142"/>
      <c r="S35445" s="139"/>
    </row>
    <row r="35446" spans="2:19" ht="15.75" customHeight="1" x14ac:dyDescent="0.25">
      <c r="B35446" s="106"/>
      <c r="C35446" s="106"/>
      <c r="D35446" s="139"/>
      <c r="P35446" s="142"/>
      <c r="Q35446" s="142"/>
      <c r="R35446" s="142"/>
      <c r="S35446" s="139"/>
    </row>
    <row r="35447" spans="2:19" ht="15.75" customHeight="1" x14ac:dyDescent="0.25">
      <c r="B35447" s="106"/>
      <c r="C35447" s="106"/>
      <c r="D35447" s="139"/>
      <c r="P35447" s="142"/>
      <c r="Q35447" s="142"/>
      <c r="R35447" s="142"/>
      <c r="S35447" s="139"/>
    </row>
    <row r="35448" spans="2:19" ht="15.75" customHeight="1" x14ac:dyDescent="0.25">
      <c r="B35448" s="106"/>
      <c r="C35448" s="106"/>
      <c r="D35448" s="139"/>
      <c r="P35448" s="142"/>
      <c r="Q35448" s="142"/>
      <c r="R35448" s="142"/>
      <c r="S35448" s="139"/>
    </row>
    <row r="35449" spans="2:19" ht="15.75" customHeight="1" x14ac:dyDescent="0.25">
      <c r="B35449" s="106"/>
      <c r="C35449" s="106"/>
      <c r="D35449" s="139"/>
      <c r="P35449" s="142"/>
      <c r="Q35449" s="142"/>
      <c r="R35449" s="142"/>
      <c r="S35449" s="139"/>
    </row>
    <row r="35450" spans="2:19" ht="15.75" customHeight="1" x14ac:dyDescent="0.25">
      <c r="B35450" s="106"/>
      <c r="C35450" s="106"/>
      <c r="D35450" s="139"/>
      <c r="P35450" s="142"/>
      <c r="Q35450" s="142"/>
      <c r="R35450" s="142"/>
      <c r="S35450" s="139"/>
    </row>
    <row r="35451" spans="2:19" ht="15.75" customHeight="1" x14ac:dyDescent="0.25">
      <c r="B35451" s="106"/>
      <c r="C35451" s="106"/>
      <c r="D35451" s="139"/>
      <c r="P35451" s="142"/>
      <c r="Q35451" s="142"/>
      <c r="R35451" s="142"/>
      <c r="S35451" s="139"/>
    </row>
    <row r="35452" spans="2:19" ht="15.75" customHeight="1" x14ac:dyDescent="0.25">
      <c r="B35452" s="106"/>
      <c r="C35452" s="106"/>
      <c r="D35452" s="139"/>
      <c r="P35452" s="142"/>
      <c r="Q35452" s="142"/>
      <c r="R35452" s="142"/>
      <c r="S35452" s="139"/>
    </row>
    <row r="35453" spans="2:19" ht="15.75" customHeight="1" x14ac:dyDescent="0.25">
      <c r="B35453" s="106"/>
      <c r="C35453" s="106"/>
      <c r="D35453" s="139"/>
      <c r="P35453" s="142"/>
      <c r="Q35453" s="142"/>
      <c r="R35453" s="142"/>
      <c r="S35453" s="139"/>
    </row>
    <row r="35454" spans="2:19" ht="15.75" customHeight="1" x14ac:dyDescent="0.25">
      <c r="B35454" s="106"/>
      <c r="C35454" s="106"/>
      <c r="D35454" s="139"/>
      <c r="P35454" s="142"/>
      <c r="Q35454" s="142"/>
      <c r="R35454" s="142"/>
      <c r="S35454" s="139"/>
    </row>
    <row r="35455" spans="2:19" ht="15.75" customHeight="1" x14ac:dyDescent="0.25">
      <c r="B35455" s="106"/>
      <c r="C35455" s="106"/>
      <c r="D35455" s="139"/>
      <c r="P35455" s="142"/>
      <c r="Q35455" s="142"/>
      <c r="R35455" s="142"/>
      <c r="S35455" s="139"/>
    </row>
    <row r="35456" spans="2:19" ht="15.75" customHeight="1" x14ac:dyDescent="0.25">
      <c r="B35456" s="106"/>
      <c r="C35456" s="106"/>
      <c r="D35456" s="139"/>
      <c r="P35456" s="142"/>
      <c r="Q35456" s="142"/>
      <c r="R35456" s="142"/>
      <c r="S35456" s="139"/>
    </row>
    <row r="35457" spans="2:19" ht="15.75" customHeight="1" x14ac:dyDescent="0.25">
      <c r="B35457" s="106"/>
      <c r="C35457" s="106"/>
      <c r="D35457" s="139"/>
      <c r="P35457" s="142"/>
      <c r="Q35457" s="142"/>
      <c r="R35457" s="142"/>
      <c r="S35457" s="139"/>
    </row>
    <row r="35458" spans="2:19" ht="15.75" customHeight="1" x14ac:dyDescent="0.25">
      <c r="B35458" s="106"/>
      <c r="C35458" s="106"/>
      <c r="D35458" s="139"/>
      <c r="P35458" s="142"/>
      <c r="Q35458" s="142"/>
      <c r="R35458" s="142"/>
      <c r="S35458" s="139"/>
    </row>
    <row r="35459" spans="2:19" ht="15.75" customHeight="1" x14ac:dyDescent="0.25">
      <c r="B35459" s="106"/>
      <c r="C35459" s="106"/>
      <c r="D35459" s="139"/>
      <c r="P35459" s="142"/>
      <c r="Q35459" s="142"/>
      <c r="R35459" s="142"/>
      <c r="S35459" s="139"/>
    </row>
    <row r="35460" spans="2:19" ht="15.75" customHeight="1" x14ac:dyDescent="0.25">
      <c r="B35460" s="106"/>
      <c r="C35460" s="106"/>
      <c r="D35460" s="139"/>
      <c r="P35460" s="142"/>
      <c r="Q35460" s="142"/>
      <c r="R35460" s="142"/>
      <c r="S35460" s="139"/>
    </row>
    <row r="35461" spans="2:19" ht="15.75" customHeight="1" x14ac:dyDescent="0.25">
      <c r="B35461" s="106"/>
      <c r="C35461" s="106"/>
      <c r="D35461" s="139"/>
      <c r="P35461" s="142"/>
      <c r="Q35461" s="142"/>
      <c r="R35461" s="142"/>
      <c r="S35461" s="139"/>
    </row>
    <row r="35462" spans="2:19" ht="15.75" customHeight="1" x14ac:dyDescent="0.25">
      <c r="B35462" s="106"/>
      <c r="C35462" s="106"/>
      <c r="D35462" s="139"/>
      <c r="P35462" s="142"/>
      <c r="Q35462" s="142"/>
      <c r="R35462" s="142"/>
      <c r="S35462" s="139"/>
    </row>
    <row r="35463" spans="2:19" ht="15.75" customHeight="1" x14ac:dyDescent="0.25">
      <c r="B35463" s="106"/>
      <c r="C35463" s="106"/>
      <c r="D35463" s="139"/>
      <c r="P35463" s="142"/>
      <c r="Q35463" s="142"/>
      <c r="R35463" s="142"/>
      <c r="S35463" s="139"/>
    </row>
    <row r="35464" spans="2:19" ht="15.75" customHeight="1" x14ac:dyDescent="0.25">
      <c r="B35464" s="106"/>
      <c r="C35464" s="106"/>
      <c r="D35464" s="139"/>
      <c r="P35464" s="142"/>
      <c r="Q35464" s="142"/>
      <c r="R35464" s="142"/>
      <c r="S35464" s="139"/>
    </row>
    <row r="35465" spans="2:19" ht="15.75" customHeight="1" x14ac:dyDescent="0.25">
      <c r="B35465" s="106"/>
      <c r="C35465" s="106"/>
      <c r="D35465" s="139"/>
      <c r="P35465" s="142"/>
      <c r="Q35465" s="142"/>
      <c r="R35465" s="142"/>
      <c r="S35465" s="139"/>
    </row>
    <row r="35466" spans="2:19" ht="15.75" customHeight="1" x14ac:dyDescent="0.25">
      <c r="B35466" s="106"/>
      <c r="C35466" s="106"/>
      <c r="D35466" s="139"/>
      <c r="P35466" s="142"/>
      <c r="Q35466" s="142"/>
      <c r="R35466" s="142"/>
      <c r="S35466" s="139"/>
    </row>
    <row r="35467" spans="2:19" ht="15.75" customHeight="1" x14ac:dyDescent="0.25">
      <c r="B35467" s="106"/>
      <c r="C35467" s="106"/>
      <c r="D35467" s="139"/>
      <c r="P35467" s="142"/>
      <c r="Q35467" s="142"/>
      <c r="R35467" s="142"/>
      <c r="S35467" s="139"/>
    </row>
    <row r="35468" spans="2:19" ht="15.75" customHeight="1" x14ac:dyDescent="0.25">
      <c r="B35468" s="106"/>
      <c r="C35468" s="106"/>
      <c r="D35468" s="139"/>
      <c r="P35468" s="142"/>
      <c r="Q35468" s="142"/>
      <c r="R35468" s="142"/>
      <c r="S35468" s="139"/>
    </row>
    <row r="35469" spans="2:19" ht="15.75" customHeight="1" x14ac:dyDescent="0.25">
      <c r="B35469" s="106"/>
      <c r="C35469" s="106"/>
      <c r="D35469" s="139"/>
      <c r="P35469" s="142"/>
      <c r="Q35469" s="142"/>
      <c r="R35469" s="142"/>
      <c r="S35469" s="139"/>
    </row>
    <row r="35470" spans="2:19" ht="15.75" customHeight="1" x14ac:dyDescent="0.25">
      <c r="B35470" s="106"/>
      <c r="C35470" s="106"/>
      <c r="D35470" s="139"/>
      <c r="P35470" s="142"/>
      <c r="Q35470" s="142"/>
      <c r="R35470" s="142"/>
      <c r="S35470" s="139"/>
    </row>
    <row r="35471" spans="2:19" ht="15.75" customHeight="1" x14ac:dyDescent="0.25">
      <c r="B35471" s="106"/>
      <c r="C35471" s="106"/>
      <c r="D35471" s="139"/>
      <c r="P35471" s="142"/>
      <c r="Q35471" s="142"/>
      <c r="R35471" s="142"/>
      <c r="S35471" s="139"/>
    </row>
    <row r="35472" spans="2:19" ht="15.75" customHeight="1" x14ac:dyDescent="0.25">
      <c r="B35472" s="106"/>
      <c r="C35472" s="106"/>
      <c r="D35472" s="139"/>
      <c r="P35472" s="142"/>
      <c r="Q35472" s="142"/>
      <c r="R35472" s="142"/>
      <c r="S35472" s="139"/>
    </row>
    <row r="35473" spans="2:19" ht="15.75" customHeight="1" x14ac:dyDescent="0.25">
      <c r="B35473" s="106"/>
      <c r="C35473" s="106"/>
      <c r="D35473" s="139"/>
      <c r="P35473" s="142"/>
      <c r="Q35473" s="142"/>
      <c r="R35473" s="142"/>
      <c r="S35473" s="139"/>
    </row>
    <row r="35474" spans="2:19" ht="15.75" customHeight="1" x14ac:dyDescent="0.25">
      <c r="B35474" s="106"/>
      <c r="C35474" s="106"/>
      <c r="D35474" s="139"/>
      <c r="P35474" s="142"/>
      <c r="Q35474" s="142"/>
      <c r="R35474" s="142"/>
      <c r="S35474" s="139"/>
    </row>
    <row r="35475" spans="2:19" ht="15.75" customHeight="1" x14ac:dyDescent="0.25">
      <c r="B35475" s="106"/>
      <c r="C35475" s="106"/>
      <c r="D35475" s="139"/>
      <c r="P35475" s="142"/>
      <c r="Q35475" s="142"/>
      <c r="R35475" s="142"/>
      <c r="S35475" s="139"/>
    </row>
    <row r="35476" spans="2:19" ht="15.75" customHeight="1" x14ac:dyDescent="0.25">
      <c r="B35476" s="106"/>
      <c r="C35476" s="106"/>
      <c r="D35476" s="139"/>
      <c r="P35476" s="142"/>
      <c r="Q35476" s="142"/>
      <c r="R35476" s="142"/>
      <c r="S35476" s="139"/>
    </row>
    <row r="35477" spans="2:19" ht="15.75" customHeight="1" x14ac:dyDescent="0.25">
      <c r="B35477" s="106"/>
      <c r="C35477" s="106"/>
      <c r="D35477" s="139"/>
      <c r="P35477" s="142"/>
      <c r="Q35477" s="142"/>
      <c r="R35477" s="142"/>
      <c r="S35477" s="139"/>
    </row>
    <row r="35478" spans="2:19" ht="15.75" customHeight="1" x14ac:dyDescent="0.25">
      <c r="B35478" s="106"/>
      <c r="C35478" s="106"/>
      <c r="D35478" s="139"/>
      <c r="P35478" s="142"/>
      <c r="Q35478" s="142"/>
      <c r="R35478" s="142"/>
      <c r="S35478" s="139"/>
    </row>
    <row r="35479" spans="2:19" ht="15.75" customHeight="1" x14ac:dyDescent="0.25">
      <c r="B35479" s="106"/>
      <c r="C35479" s="106"/>
      <c r="D35479" s="139"/>
      <c r="P35479" s="142"/>
      <c r="Q35479" s="142"/>
      <c r="R35479" s="142"/>
      <c r="S35479" s="139"/>
    </row>
    <row r="35480" spans="2:19" ht="15.75" customHeight="1" x14ac:dyDescent="0.25">
      <c r="B35480" s="106"/>
      <c r="C35480" s="106"/>
      <c r="D35480" s="139"/>
      <c r="P35480" s="142"/>
      <c r="Q35480" s="142"/>
      <c r="R35480" s="142"/>
      <c r="S35480" s="139"/>
    </row>
    <row r="35481" spans="2:19" ht="15.75" customHeight="1" x14ac:dyDescent="0.25">
      <c r="B35481" s="106"/>
      <c r="C35481" s="106"/>
      <c r="D35481" s="139"/>
      <c r="P35481" s="142"/>
      <c r="Q35481" s="142"/>
      <c r="R35481" s="142"/>
      <c r="S35481" s="139"/>
    </row>
    <row r="35482" spans="2:19" ht="15.75" customHeight="1" x14ac:dyDescent="0.25">
      <c r="B35482" s="106"/>
      <c r="C35482" s="106"/>
      <c r="D35482" s="139"/>
      <c r="P35482" s="142"/>
      <c r="Q35482" s="142"/>
      <c r="R35482" s="142"/>
      <c r="S35482" s="139"/>
    </row>
    <row r="35483" spans="2:19" ht="15.75" customHeight="1" x14ac:dyDescent="0.25">
      <c r="B35483" s="106"/>
      <c r="C35483" s="106"/>
      <c r="D35483" s="139"/>
      <c r="P35483" s="142"/>
      <c r="Q35483" s="142"/>
      <c r="R35483" s="142"/>
      <c r="S35483" s="139"/>
    </row>
    <row r="35484" spans="2:19" ht="15.75" customHeight="1" x14ac:dyDescent="0.25">
      <c r="B35484" s="106"/>
      <c r="C35484" s="106"/>
      <c r="D35484" s="139"/>
      <c r="P35484" s="142"/>
      <c r="Q35484" s="142"/>
      <c r="R35484" s="142"/>
      <c r="S35484" s="139"/>
    </row>
    <row r="35485" spans="2:19" ht="15.75" customHeight="1" x14ac:dyDescent="0.25">
      <c r="B35485" s="106"/>
      <c r="C35485" s="106"/>
      <c r="D35485" s="139"/>
      <c r="P35485" s="142"/>
      <c r="Q35485" s="142"/>
      <c r="R35485" s="142"/>
      <c r="S35485" s="139"/>
    </row>
    <row r="35486" spans="2:19" ht="15.75" customHeight="1" x14ac:dyDescent="0.25">
      <c r="B35486" s="106"/>
      <c r="C35486" s="106"/>
      <c r="D35486" s="139"/>
      <c r="P35486" s="142"/>
      <c r="Q35486" s="142"/>
      <c r="R35486" s="142"/>
      <c r="S35486" s="139"/>
    </row>
    <row r="35487" spans="2:19" ht="15.75" customHeight="1" x14ac:dyDescent="0.25">
      <c r="B35487" s="106"/>
      <c r="C35487" s="106"/>
      <c r="D35487" s="139"/>
      <c r="P35487" s="142"/>
      <c r="Q35487" s="142"/>
      <c r="R35487" s="142"/>
      <c r="S35487" s="139"/>
    </row>
    <row r="35488" spans="2:19" ht="15.75" customHeight="1" x14ac:dyDescent="0.25">
      <c r="B35488" s="106"/>
      <c r="C35488" s="106"/>
      <c r="D35488" s="139"/>
      <c r="P35488" s="142"/>
      <c r="Q35488" s="142"/>
      <c r="R35488" s="142"/>
      <c r="S35488" s="139"/>
    </row>
    <row r="35489" spans="2:19" ht="15.75" customHeight="1" x14ac:dyDescent="0.25">
      <c r="B35489" s="106"/>
      <c r="C35489" s="106"/>
      <c r="D35489" s="139"/>
      <c r="P35489" s="142"/>
      <c r="Q35489" s="142"/>
      <c r="R35489" s="142"/>
      <c r="S35489" s="139"/>
    </row>
    <row r="35490" spans="2:19" ht="15.75" customHeight="1" x14ac:dyDescent="0.25">
      <c r="B35490" s="106"/>
      <c r="C35490" s="106"/>
      <c r="D35490" s="139"/>
      <c r="P35490" s="142"/>
      <c r="Q35490" s="142"/>
      <c r="R35490" s="142"/>
      <c r="S35490" s="139"/>
    </row>
    <row r="35491" spans="2:19" ht="15.75" customHeight="1" x14ac:dyDescent="0.25">
      <c r="B35491" s="106"/>
      <c r="C35491" s="106"/>
      <c r="D35491" s="139"/>
      <c r="P35491" s="142"/>
      <c r="Q35491" s="142"/>
      <c r="R35491" s="142"/>
      <c r="S35491" s="139"/>
    </row>
    <row r="35492" spans="2:19" ht="15.75" customHeight="1" x14ac:dyDescent="0.25">
      <c r="B35492" s="106"/>
      <c r="C35492" s="106"/>
      <c r="D35492" s="139"/>
      <c r="P35492" s="142"/>
      <c r="Q35492" s="142"/>
      <c r="R35492" s="142"/>
      <c r="S35492" s="139"/>
    </row>
    <row r="35493" spans="2:19" ht="15.75" customHeight="1" x14ac:dyDescent="0.25">
      <c r="B35493" s="106"/>
      <c r="C35493" s="106"/>
      <c r="D35493" s="139"/>
      <c r="P35493" s="142"/>
      <c r="Q35493" s="142"/>
      <c r="R35493" s="142"/>
      <c r="S35493" s="139"/>
    </row>
    <row r="35494" spans="2:19" ht="15.75" customHeight="1" x14ac:dyDescent="0.25">
      <c r="B35494" s="106"/>
      <c r="C35494" s="106"/>
      <c r="D35494" s="139"/>
      <c r="P35494" s="142"/>
      <c r="Q35494" s="142"/>
      <c r="R35494" s="142"/>
      <c r="S35494" s="139"/>
    </row>
    <row r="35495" spans="2:19" ht="15.75" customHeight="1" x14ac:dyDescent="0.25">
      <c r="B35495" s="106"/>
      <c r="C35495" s="106"/>
      <c r="D35495" s="139"/>
      <c r="P35495" s="142"/>
      <c r="Q35495" s="142"/>
      <c r="R35495" s="142"/>
      <c r="S35495" s="139"/>
    </row>
    <row r="35496" spans="2:19" ht="15.75" customHeight="1" x14ac:dyDescent="0.25">
      <c r="B35496" s="106"/>
      <c r="C35496" s="106"/>
      <c r="D35496" s="139"/>
      <c r="P35496" s="142"/>
      <c r="Q35496" s="142"/>
      <c r="R35496" s="142"/>
      <c r="S35496" s="139"/>
    </row>
    <row r="35497" spans="2:19" ht="15.75" customHeight="1" x14ac:dyDescent="0.25">
      <c r="B35497" s="106"/>
      <c r="C35497" s="106"/>
      <c r="D35497" s="139"/>
      <c r="P35497" s="142"/>
      <c r="Q35497" s="142"/>
      <c r="R35497" s="142"/>
      <c r="S35497" s="139"/>
    </row>
    <row r="35498" spans="2:19" ht="15.75" customHeight="1" x14ac:dyDescent="0.25">
      <c r="B35498" s="106"/>
      <c r="C35498" s="106"/>
      <c r="D35498" s="139"/>
      <c r="P35498" s="142"/>
      <c r="Q35498" s="142"/>
      <c r="R35498" s="142"/>
      <c r="S35498" s="139"/>
    </row>
    <row r="35499" spans="2:19" ht="15.75" customHeight="1" x14ac:dyDescent="0.25">
      <c r="B35499" s="106"/>
      <c r="C35499" s="106"/>
      <c r="D35499" s="139"/>
      <c r="P35499" s="142"/>
      <c r="Q35499" s="142"/>
      <c r="R35499" s="142"/>
      <c r="S35499" s="139"/>
    </row>
    <row r="35500" spans="2:19" ht="15.75" customHeight="1" x14ac:dyDescent="0.25">
      <c r="B35500" s="106"/>
      <c r="C35500" s="106"/>
      <c r="D35500" s="139"/>
      <c r="P35500" s="142"/>
      <c r="Q35500" s="142"/>
      <c r="R35500" s="142"/>
      <c r="S35500" s="139"/>
    </row>
    <row r="35501" spans="2:19" ht="15.75" customHeight="1" x14ac:dyDescent="0.25">
      <c r="B35501" s="106"/>
      <c r="C35501" s="106"/>
      <c r="D35501" s="139"/>
      <c r="P35501" s="142"/>
      <c r="Q35501" s="142"/>
      <c r="R35501" s="142"/>
      <c r="S35501" s="139"/>
    </row>
    <row r="35502" spans="2:19" ht="15.75" customHeight="1" x14ac:dyDescent="0.25">
      <c r="B35502" s="106"/>
      <c r="C35502" s="106"/>
      <c r="D35502" s="139"/>
      <c r="P35502" s="142"/>
      <c r="Q35502" s="142"/>
      <c r="R35502" s="142"/>
      <c r="S35502" s="139"/>
    </row>
    <row r="35503" spans="2:19" ht="15.75" customHeight="1" x14ac:dyDescent="0.25">
      <c r="B35503" s="106"/>
      <c r="C35503" s="106"/>
      <c r="D35503" s="139"/>
      <c r="P35503" s="142"/>
      <c r="Q35503" s="142"/>
      <c r="R35503" s="142"/>
      <c r="S35503" s="139"/>
    </row>
    <row r="35504" spans="2:19" ht="15.75" customHeight="1" x14ac:dyDescent="0.25">
      <c r="B35504" s="106"/>
      <c r="C35504" s="106"/>
      <c r="D35504" s="139"/>
      <c r="P35504" s="142"/>
      <c r="Q35504" s="142"/>
      <c r="R35504" s="142"/>
      <c r="S35504" s="139"/>
    </row>
    <row r="35505" spans="2:19" ht="15.75" customHeight="1" x14ac:dyDescent="0.25">
      <c r="B35505" s="106"/>
      <c r="C35505" s="106"/>
      <c r="D35505" s="139"/>
      <c r="P35505" s="142"/>
      <c r="Q35505" s="142"/>
      <c r="R35505" s="142"/>
      <c r="S35505" s="139"/>
    </row>
    <row r="35506" spans="2:19" ht="15.75" customHeight="1" x14ac:dyDescent="0.25">
      <c r="B35506" s="106"/>
      <c r="C35506" s="106"/>
      <c r="D35506" s="139"/>
      <c r="P35506" s="142"/>
      <c r="Q35506" s="142"/>
      <c r="R35506" s="142"/>
      <c r="S35506" s="139"/>
    </row>
    <row r="35507" spans="2:19" ht="15.75" customHeight="1" x14ac:dyDescent="0.25">
      <c r="B35507" s="106"/>
      <c r="C35507" s="106"/>
      <c r="D35507" s="139"/>
      <c r="P35507" s="142"/>
      <c r="Q35507" s="142"/>
      <c r="R35507" s="142"/>
      <c r="S35507" s="139"/>
    </row>
    <row r="35508" spans="2:19" ht="15.75" customHeight="1" x14ac:dyDescent="0.25">
      <c r="B35508" s="106"/>
      <c r="C35508" s="106"/>
      <c r="D35508" s="139"/>
      <c r="P35508" s="142"/>
      <c r="Q35508" s="142"/>
      <c r="R35508" s="142"/>
      <c r="S35508" s="139"/>
    </row>
    <row r="35509" spans="2:19" ht="15.75" customHeight="1" x14ac:dyDescent="0.25">
      <c r="B35509" s="106"/>
      <c r="C35509" s="106"/>
      <c r="D35509" s="139"/>
      <c r="P35509" s="142"/>
      <c r="Q35509" s="142"/>
      <c r="R35509" s="142"/>
      <c r="S35509" s="139"/>
    </row>
    <row r="35510" spans="2:19" ht="15.75" customHeight="1" x14ac:dyDescent="0.25">
      <c r="B35510" s="106"/>
      <c r="C35510" s="106"/>
      <c r="D35510" s="139"/>
      <c r="P35510" s="142"/>
      <c r="Q35510" s="142"/>
      <c r="R35510" s="142"/>
      <c r="S35510" s="139"/>
    </row>
    <row r="35511" spans="2:19" ht="15.75" customHeight="1" x14ac:dyDescent="0.25">
      <c r="B35511" s="106"/>
      <c r="C35511" s="106"/>
      <c r="D35511" s="139"/>
      <c r="P35511" s="142"/>
      <c r="Q35511" s="142"/>
      <c r="R35511" s="142"/>
      <c r="S35511" s="139"/>
    </row>
    <row r="35512" spans="2:19" ht="15.75" customHeight="1" x14ac:dyDescent="0.25">
      <c r="B35512" s="106"/>
      <c r="C35512" s="106"/>
      <c r="D35512" s="139"/>
      <c r="P35512" s="142"/>
      <c r="Q35512" s="142"/>
      <c r="R35512" s="142"/>
      <c r="S35512" s="139"/>
    </row>
    <row r="35513" spans="2:19" ht="15.75" customHeight="1" x14ac:dyDescent="0.25">
      <c r="B35513" s="106"/>
      <c r="C35513" s="106"/>
      <c r="D35513" s="139"/>
      <c r="P35513" s="142"/>
      <c r="Q35513" s="142"/>
      <c r="R35513" s="142"/>
      <c r="S35513" s="139"/>
    </row>
    <row r="35514" spans="2:19" ht="15.75" customHeight="1" x14ac:dyDescent="0.25">
      <c r="B35514" s="106"/>
      <c r="C35514" s="106"/>
      <c r="D35514" s="139"/>
      <c r="P35514" s="142"/>
      <c r="Q35514" s="142"/>
      <c r="R35514" s="142"/>
      <c r="S35514" s="139"/>
    </row>
    <row r="35515" spans="2:19" ht="15.75" customHeight="1" x14ac:dyDescent="0.25">
      <c r="B35515" s="106"/>
      <c r="C35515" s="106"/>
      <c r="D35515" s="139"/>
      <c r="P35515" s="142"/>
      <c r="Q35515" s="142"/>
      <c r="R35515" s="142"/>
      <c r="S35515" s="139"/>
    </row>
    <row r="35516" spans="2:19" ht="15.75" customHeight="1" x14ac:dyDescent="0.25">
      <c r="B35516" s="106"/>
      <c r="C35516" s="106"/>
      <c r="D35516" s="139"/>
      <c r="P35516" s="142"/>
      <c r="Q35516" s="142"/>
      <c r="R35516" s="142"/>
      <c r="S35516" s="139"/>
    </row>
    <row r="35517" spans="2:19" ht="15.75" customHeight="1" x14ac:dyDescent="0.25">
      <c r="B35517" s="106"/>
      <c r="C35517" s="106"/>
      <c r="D35517" s="139"/>
      <c r="P35517" s="142"/>
      <c r="Q35517" s="142"/>
      <c r="R35517" s="142"/>
      <c r="S35517" s="139"/>
    </row>
    <row r="35518" spans="2:19" ht="15.75" customHeight="1" x14ac:dyDescent="0.25">
      <c r="B35518" s="106"/>
      <c r="C35518" s="106"/>
      <c r="D35518" s="139"/>
      <c r="P35518" s="142"/>
      <c r="Q35518" s="142"/>
      <c r="R35518" s="142"/>
      <c r="S35518" s="139"/>
    </row>
    <row r="35519" spans="2:19" ht="15.75" customHeight="1" x14ac:dyDescent="0.25">
      <c r="B35519" s="106"/>
      <c r="C35519" s="106"/>
      <c r="D35519" s="139"/>
      <c r="P35519" s="142"/>
      <c r="Q35519" s="142"/>
      <c r="R35519" s="142"/>
      <c r="S35519" s="139"/>
    </row>
    <row r="35520" spans="2:19" ht="15.75" customHeight="1" x14ac:dyDescent="0.25">
      <c r="B35520" s="106"/>
      <c r="C35520" s="106"/>
      <c r="D35520" s="139"/>
      <c r="P35520" s="142"/>
      <c r="Q35520" s="142"/>
      <c r="R35520" s="142"/>
      <c r="S35520" s="139"/>
    </row>
    <row r="35521" spans="2:19" ht="15.75" customHeight="1" x14ac:dyDescent="0.25">
      <c r="B35521" s="106"/>
      <c r="C35521" s="106"/>
      <c r="D35521" s="139"/>
      <c r="P35521" s="142"/>
      <c r="Q35521" s="142"/>
      <c r="R35521" s="142"/>
      <c r="S35521" s="139"/>
    </row>
    <row r="35522" spans="2:19" ht="15.75" customHeight="1" x14ac:dyDescent="0.25">
      <c r="B35522" s="106"/>
      <c r="C35522" s="106"/>
      <c r="D35522" s="139"/>
      <c r="P35522" s="142"/>
      <c r="Q35522" s="142"/>
      <c r="R35522" s="142"/>
      <c r="S35522" s="139"/>
    </row>
    <row r="35523" spans="2:19" ht="15.75" customHeight="1" x14ac:dyDescent="0.25">
      <c r="B35523" s="106"/>
      <c r="C35523" s="106"/>
      <c r="D35523" s="139"/>
      <c r="P35523" s="142"/>
      <c r="Q35523" s="142"/>
      <c r="R35523" s="142"/>
      <c r="S35523" s="139"/>
    </row>
    <row r="35524" spans="2:19" ht="15.75" customHeight="1" x14ac:dyDescent="0.25">
      <c r="B35524" s="106"/>
      <c r="C35524" s="106"/>
      <c r="D35524" s="139"/>
      <c r="P35524" s="142"/>
      <c r="Q35524" s="142"/>
      <c r="R35524" s="142"/>
      <c r="S35524" s="139"/>
    </row>
    <row r="35525" spans="2:19" ht="15.75" customHeight="1" x14ac:dyDescent="0.25">
      <c r="B35525" s="106"/>
      <c r="C35525" s="106"/>
      <c r="D35525" s="139"/>
      <c r="P35525" s="142"/>
      <c r="Q35525" s="142"/>
      <c r="R35525" s="142"/>
      <c r="S35525" s="139"/>
    </row>
    <row r="35526" spans="2:19" ht="15.75" customHeight="1" x14ac:dyDescent="0.25">
      <c r="B35526" s="106"/>
      <c r="C35526" s="106"/>
      <c r="D35526" s="139"/>
      <c r="P35526" s="142"/>
      <c r="Q35526" s="142"/>
      <c r="R35526" s="142"/>
      <c r="S35526" s="139"/>
    </row>
    <row r="35527" spans="2:19" ht="15.75" customHeight="1" x14ac:dyDescent="0.25">
      <c r="B35527" s="106"/>
      <c r="C35527" s="106"/>
      <c r="D35527" s="139"/>
      <c r="P35527" s="142"/>
      <c r="Q35527" s="142"/>
      <c r="R35527" s="142"/>
      <c r="S35527" s="139"/>
    </row>
    <row r="35528" spans="2:19" ht="15.75" customHeight="1" x14ac:dyDescent="0.25">
      <c r="B35528" s="106"/>
      <c r="C35528" s="106"/>
      <c r="D35528" s="139"/>
      <c r="P35528" s="142"/>
      <c r="Q35528" s="142"/>
      <c r="R35528" s="142"/>
      <c r="S35528" s="139"/>
    </row>
    <row r="35529" spans="2:19" ht="15.75" customHeight="1" x14ac:dyDescent="0.25">
      <c r="B35529" s="106"/>
      <c r="C35529" s="106"/>
      <c r="D35529" s="139"/>
      <c r="P35529" s="142"/>
      <c r="Q35529" s="142"/>
      <c r="R35529" s="142"/>
      <c r="S35529" s="139"/>
    </row>
    <row r="35530" spans="2:19" ht="15.75" customHeight="1" x14ac:dyDescent="0.25">
      <c r="B35530" s="106"/>
      <c r="C35530" s="106"/>
      <c r="D35530" s="139"/>
      <c r="P35530" s="142"/>
      <c r="Q35530" s="142"/>
      <c r="R35530" s="142"/>
      <c r="S35530" s="139"/>
    </row>
    <row r="35531" spans="2:19" ht="15.75" customHeight="1" x14ac:dyDescent="0.25">
      <c r="B35531" s="106"/>
      <c r="C35531" s="106"/>
      <c r="D35531" s="139"/>
      <c r="P35531" s="142"/>
      <c r="Q35531" s="142"/>
      <c r="R35531" s="142"/>
      <c r="S35531" s="139"/>
    </row>
    <row r="35532" spans="2:19" ht="15.75" customHeight="1" x14ac:dyDescent="0.25">
      <c r="B35532" s="106"/>
      <c r="C35532" s="106"/>
      <c r="D35532" s="139"/>
      <c r="P35532" s="142"/>
      <c r="Q35532" s="142"/>
      <c r="R35532" s="142"/>
      <c r="S35532" s="139"/>
    </row>
    <row r="35533" spans="2:19" ht="15.75" customHeight="1" x14ac:dyDescent="0.25">
      <c r="B35533" s="106"/>
      <c r="C35533" s="106"/>
      <c r="D35533" s="139"/>
      <c r="P35533" s="142"/>
      <c r="Q35533" s="142"/>
      <c r="R35533" s="142"/>
      <c r="S35533" s="139"/>
    </row>
    <row r="35534" spans="2:19" ht="15.75" customHeight="1" x14ac:dyDescent="0.25">
      <c r="B35534" s="106"/>
      <c r="C35534" s="106"/>
      <c r="D35534" s="139"/>
      <c r="P35534" s="142"/>
      <c r="Q35534" s="142"/>
      <c r="R35534" s="142"/>
      <c r="S35534" s="139"/>
    </row>
    <row r="35535" spans="2:19" ht="15.75" customHeight="1" x14ac:dyDescent="0.25">
      <c r="B35535" s="106"/>
      <c r="C35535" s="106"/>
      <c r="D35535" s="139"/>
      <c r="P35535" s="142"/>
      <c r="Q35535" s="142"/>
      <c r="R35535" s="142"/>
      <c r="S35535" s="139"/>
    </row>
    <row r="35536" spans="2:19" ht="15.75" customHeight="1" x14ac:dyDescent="0.25">
      <c r="B35536" s="106"/>
      <c r="C35536" s="106"/>
      <c r="D35536" s="139"/>
      <c r="P35536" s="142"/>
      <c r="Q35536" s="142"/>
      <c r="R35536" s="142"/>
      <c r="S35536" s="139"/>
    </row>
    <row r="35537" spans="2:19" ht="15.75" customHeight="1" x14ac:dyDescent="0.25">
      <c r="B35537" s="106"/>
      <c r="C35537" s="106"/>
      <c r="D35537" s="139"/>
      <c r="P35537" s="142"/>
      <c r="Q35537" s="142"/>
      <c r="R35537" s="142"/>
      <c r="S35537" s="139"/>
    </row>
    <row r="35538" spans="2:19" ht="15.75" customHeight="1" x14ac:dyDescent="0.25">
      <c r="B35538" s="106"/>
      <c r="C35538" s="106"/>
      <c r="D35538" s="139"/>
      <c r="P35538" s="142"/>
      <c r="Q35538" s="142"/>
      <c r="R35538" s="142"/>
      <c r="S35538" s="139"/>
    </row>
    <row r="35539" spans="2:19" ht="15.75" customHeight="1" x14ac:dyDescent="0.25">
      <c r="B35539" s="106"/>
      <c r="C35539" s="106"/>
      <c r="D35539" s="139"/>
      <c r="P35539" s="142"/>
      <c r="Q35539" s="142"/>
      <c r="R35539" s="142"/>
      <c r="S35539" s="139"/>
    </row>
    <row r="35540" spans="2:19" ht="15.75" customHeight="1" x14ac:dyDescent="0.25">
      <c r="B35540" s="106"/>
      <c r="C35540" s="106"/>
      <c r="D35540" s="139"/>
      <c r="P35540" s="142"/>
      <c r="Q35540" s="142"/>
      <c r="R35540" s="142"/>
      <c r="S35540" s="139"/>
    </row>
    <row r="35541" spans="2:19" ht="15.75" customHeight="1" x14ac:dyDescent="0.25">
      <c r="B35541" s="106"/>
      <c r="C35541" s="106"/>
      <c r="D35541" s="139"/>
      <c r="P35541" s="142"/>
      <c r="Q35541" s="142"/>
      <c r="R35541" s="142"/>
      <c r="S35541" s="139"/>
    </row>
    <row r="35542" spans="2:19" ht="15.75" customHeight="1" x14ac:dyDescent="0.25">
      <c r="B35542" s="106"/>
      <c r="C35542" s="106"/>
      <c r="D35542" s="139"/>
      <c r="P35542" s="142"/>
      <c r="Q35542" s="142"/>
      <c r="R35542" s="142"/>
      <c r="S35542" s="139"/>
    </row>
    <row r="35543" spans="2:19" ht="15.75" customHeight="1" x14ac:dyDescent="0.25">
      <c r="B35543" s="106"/>
      <c r="C35543" s="106"/>
      <c r="D35543" s="139"/>
      <c r="P35543" s="142"/>
      <c r="Q35543" s="142"/>
      <c r="R35543" s="142"/>
      <c r="S35543" s="139"/>
    </row>
    <row r="35544" spans="2:19" ht="15.75" customHeight="1" x14ac:dyDescent="0.25">
      <c r="B35544" s="106"/>
      <c r="C35544" s="106"/>
      <c r="D35544" s="139"/>
      <c r="P35544" s="142"/>
      <c r="Q35544" s="142"/>
      <c r="R35544" s="142"/>
      <c r="S35544" s="139"/>
    </row>
    <row r="35545" spans="2:19" ht="15.75" customHeight="1" x14ac:dyDescent="0.25">
      <c r="B35545" s="106"/>
      <c r="C35545" s="106"/>
      <c r="D35545" s="139"/>
      <c r="P35545" s="142"/>
      <c r="Q35545" s="142"/>
      <c r="R35545" s="142"/>
      <c r="S35545" s="139"/>
    </row>
    <row r="35546" spans="2:19" ht="15.75" customHeight="1" x14ac:dyDescent="0.25">
      <c r="B35546" s="106"/>
      <c r="C35546" s="106"/>
      <c r="D35546" s="139"/>
      <c r="P35546" s="142"/>
      <c r="Q35546" s="142"/>
      <c r="R35546" s="142"/>
      <c r="S35546" s="139"/>
    </row>
    <row r="35547" spans="2:19" ht="15.75" customHeight="1" x14ac:dyDescent="0.25">
      <c r="B35547" s="106"/>
      <c r="C35547" s="106"/>
      <c r="D35547" s="139"/>
      <c r="P35547" s="142"/>
      <c r="Q35547" s="142"/>
      <c r="R35547" s="142"/>
      <c r="S35547" s="139"/>
    </row>
    <row r="35548" spans="2:19" ht="15.75" customHeight="1" x14ac:dyDescent="0.25">
      <c r="B35548" s="106"/>
      <c r="C35548" s="106"/>
      <c r="D35548" s="139"/>
      <c r="P35548" s="142"/>
      <c r="Q35548" s="142"/>
      <c r="R35548" s="142"/>
      <c r="S35548" s="139"/>
    </row>
    <row r="35549" spans="2:19" ht="15.75" customHeight="1" x14ac:dyDescent="0.25">
      <c r="B35549" s="106"/>
      <c r="C35549" s="106"/>
      <c r="D35549" s="139"/>
      <c r="P35549" s="142"/>
      <c r="Q35549" s="142"/>
      <c r="R35549" s="142"/>
      <c r="S35549" s="139"/>
    </row>
    <row r="35550" spans="2:19" ht="15.75" customHeight="1" x14ac:dyDescent="0.25">
      <c r="B35550" s="106"/>
      <c r="C35550" s="106"/>
      <c r="D35550" s="139"/>
      <c r="P35550" s="142"/>
      <c r="Q35550" s="142"/>
      <c r="R35550" s="142"/>
      <c r="S35550" s="139"/>
    </row>
    <row r="35551" spans="2:19" ht="15.75" customHeight="1" x14ac:dyDescent="0.25">
      <c r="B35551" s="106"/>
      <c r="C35551" s="106"/>
      <c r="D35551" s="139"/>
      <c r="P35551" s="142"/>
      <c r="Q35551" s="142"/>
      <c r="R35551" s="142"/>
      <c r="S35551" s="139"/>
    </row>
    <row r="35552" spans="2:19" ht="15.75" customHeight="1" x14ac:dyDescent="0.25">
      <c r="B35552" s="106"/>
      <c r="C35552" s="106"/>
      <c r="D35552" s="139"/>
      <c r="P35552" s="142"/>
      <c r="Q35552" s="142"/>
      <c r="R35552" s="142"/>
      <c r="S35552" s="139"/>
    </row>
    <row r="35553" spans="2:19" ht="15.75" customHeight="1" x14ac:dyDescent="0.25">
      <c r="B35553" s="106"/>
      <c r="C35553" s="106"/>
      <c r="D35553" s="139"/>
      <c r="P35553" s="142"/>
      <c r="Q35553" s="142"/>
      <c r="R35553" s="142"/>
      <c r="S35553" s="139"/>
    </row>
    <row r="35554" spans="2:19" ht="15.75" customHeight="1" x14ac:dyDescent="0.25">
      <c r="B35554" s="106"/>
      <c r="C35554" s="106"/>
      <c r="D35554" s="139"/>
      <c r="P35554" s="142"/>
      <c r="Q35554" s="142"/>
      <c r="R35554" s="142"/>
      <c r="S35554" s="139"/>
    </row>
    <row r="35555" spans="2:19" ht="15.75" customHeight="1" x14ac:dyDescent="0.25">
      <c r="B35555" s="106"/>
      <c r="C35555" s="106"/>
      <c r="D35555" s="139"/>
      <c r="P35555" s="142"/>
      <c r="Q35555" s="142"/>
      <c r="R35555" s="142"/>
      <c r="S35555" s="139"/>
    </row>
    <row r="35556" spans="2:19" ht="15.75" customHeight="1" x14ac:dyDescent="0.25">
      <c r="B35556" s="106"/>
      <c r="C35556" s="106"/>
      <c r="D35556" s="139"/>
      <c r="P35556" s="142"/>
      <c r="Q35556" s="142"/>
      <c r="R35556" s="142"/>
      <c r="S35556" s="139"/>
    </row>
    <row r="35557" spans="2:19" ht="15.75" customHeight="1" x14ac:dyDescent="0.25">
      <c r="B35557" s="106"/>
      <c r="C35557" s="106"/>
      <c r="D35557" s="139"/>
      <c r="P35557" s="142"/>
      <c r="Q35557" s="142"/>
      <c r="R35557" s="142"/>
      <c r="S35557" s="139"/>
    </row>
    <row r="35558" spans="2:19" ht="15.75" customHeight="1" x14ac:dyDescent="0.25">
      <c r="B35558" s="106"/>
      <c r="C35558" s="106"/>
      <c r="D35558" s="139"/>
      <c r="P35558" s="142"/>
      <c r="Q35558" s="142"/>
      <c r="R35558" s="142"/>
      <c r="S35558" s="139"/>
    </row>
    <row r="35559" spans="2:19" ht="15.75" customHeight="1" x14ac:dyDescent="0.25">
      <c r="B35559" s="106"/>
      <c r="C35559" s="106"/>
      <c r="D35559" s="139"/>
      <c r="P35559" s="142"/>
      <c r="Q35559" s="142"/>
      <c r="R35559" s="142"/>
      <c r="S35559" s="139"/>
    </row>
    <row r="35560" spans="2:19" ht="15.75" customHeight="1" x14ac:dyDescent="0.25">
      <c r="B35560" s="106"/>
      <c r="C35560" s="106"/>
      <c r="D35560" s="139"/>
      <c r="P35560" s="142"/>
      <c r="Q35560" s="142"/>
      <c r="R35560" s="142"/>
      <c r="S35560" s="139"/>
    </row>
    <row r="35561" spans="2:19" ht="15.75" customHeight="1" x14ac:dyDescent="0.25">
      <c r="B35561" s="106"/>
      <c r="C35561" s="106"/>
      <c r="D35561" s="139"/>
      <c r="P35561" s="142"/>
      <c r="Q35561" s="142"/>
      <c r="R35561" s="142"/>
      <c r="S35561" s="139"/>
    </row>
    <row r="35562" spans="2:19" ht="15.75" customHeight="1" x14ac:dyDescent="0.25">
      <c r="B35562" s="106"/>
      <c r="C35562" s="106"/>
      <c r="D35562" s="139"/>
      <c r="P35562" s="142"/>
      <c r="Q35562" s="142"/>
      <c r="R35562" s="142"/>
      <c r="S35562" s="139"/>
    </row>
    <row r="35563" spans="2:19" ht="15.75" customHeight="1" x14ac:dyDescent="0.25">
      <c r="B35563" s="106"/>
      <c r="C35563" s="106"/>
      <c r="D35563" s="139"/>
      <c r="P35563" s="142"/>
      <c r="Q35563" s="142"/>
      <c r="R35563" s="142"/>
      <c r="S35563" s="139"/>
    </row>
    <row r="35564" spans="2:19" ht="15.75" customHeight="1" x14ac:dyDescent="0.25">
      <c r="B35564" s="106"/>
      <c r="C35564" s="106"/>
      <c r="D35564" s="139"/>
      <c r="P35564" s="142"/>
      <c r="Q35564" s="142"/>
      <c r="R35564" s="142"/>
      <c r="S35564" s="139"/>
    </row>
    <row r="35565" spans="2:19" ht="15.75" customHeight="1" x14ac:dyDescent="0.25">
      <c r="B35565" s="106"/>
      <c r="C35565" s="106"/>
      <c r="D35565" s="139"/>
      <c r="P35565" s="142"/>
      <c r="Q35565" s="142"/>
      <c r="R35565" s="142"/>
      <c r="S35565" s="139"/>
    </row>
    <row r="35566" spans="2:19" ht="15.75" customHeight="1" x14ac:dyDescent="0.25">
      <c r="B35566" s="106"/>
      <c r="C35566" s="106"/>
      <c r="D35566" s="139"/>
      <c r="P35566" s="142"/>
      <c r="Q35566" s="142"/>
      <c r="R35566" s="142"/>
      <c r="S35566" s="139"/>
    </row>
    <row r="35567" spans="2:19" ht="15.75" customHeight="1" x14ac:dyDescent="0.25">
      <c r="B35567" s="106"/>
      <c r="C35567" s="106"/>
      <c r="D35567" s="139"/>
      <c r="P35567" s="142"/>
      <c r="Q35567" s="142"/>
      <c r="R35567" s="142"/>
      <c r="S35567" s="139"/>
    </row>
    <row r="35568" spans="2:19" ht="15.75" customHeight="1" x14ac:dyDescent="0.25">
      <c r="B35568" s="106"/>
      <c r="C35568" s="106"/>
      <c r="D35568" s="139"/>
      <c r="P35568" s="142"/>
      <c r="Q35568" s="142"/>
      <c r="R35568" s="142"/>
      <c r="S35568" s="139"/>
    </row>
    <row r="35569" spans="2:19" ht="15.75" customHeight="1" x14ac:dyDescent="0.25">
      <c r="B35569" s="106"/>
      <c r="C35569" s="106"/>
      <c r="D35569" s="139"/>
      <c r="P35569" s="142"/>
      <c r="Q35569" s="142"/>
      <c r="R35569" s="142"/>
      <c r="S35569" s="139"/>
    </row>
    <row r="35570" spans="2:19" ht="15.75" customHeight="1" x14ac:dyDescent="0.25">
      <c r="B35570" s="106"/>
      <c r="C35570" s="106"/>
      <c r="D35570" s="139"/>
      <c r="P35570" s="142"/>
      <c r="Q35570" s="142"/>
      <c r="R35570" s="142"/>
      <c r="S35570" s="139"/>
    </row>
    <row r="35571" spans="2:19" ht="15.75" customHeight="1" x14ac:dyDescent="0.25">
      <c r="B35571" s="106"/>
      <c r="C35571" s="106"/>
      <c r="D35571" s="139"/>
      <c r="P35571" s="142"/>
      <c r="Q35571" s="142"/>
      <c r="R35571" s="142"/>
      <c r="S35571" s="139"/>
    </row>
    <row r="35572" spans="2:19" ht="15.75" customHeight="1" x14ac:dyDescent="0.25">
      <c r="B35572" s="106"/>
      <c r="C35572" s="106"/>
      <c r="D35572" s="139"/>
      <c r="P35572" s="142"/>
      <c r="Q35572" s="142"/>
      <c r="R35572" s="142"/>
      <c r="S35572" s="139"/>
    </row>
    <row r="35573" spans="2:19" ht="15.75" customHeight="1" x14ac:dyDescent="0.25">
      <c r="B35573" s="106"/>
      <c r="C35573" s="106"/>
      <c r="D35573" s="139"/>
      <c r="P35573" s="142"/>
      <c r="Q35573" s="142"/>
      <c r="R35573" s="142"/>
      <c r="S35573" s="139"/>
    </row>
    <row r="35574" spans="2:19" ht="15.75" customHeight="1" x14ac:dyDescent="0.25">
      <c r="B35574" s="106"/>
      <c r="C35574" s="106"/>
      <c r="D35574" s="139"/>
      <c r="P35574" s="142"/>
      <c r="Q35574" s="142"/>
      <c r="R35574" s="142"/>
      <c r="S35574" s="139"/>
    </row>
    <row r="35575" spans="2:19" ht="15.75" customHeight="1" x14ac:dyDescent="0.25">
      <c r="B35575" s="106"/>
      <c r="C35575" s="106"/>
      <c r="D35575" s="139"/>
      <c r="P35575" s="142"/>
      <c r="Q35575" s="142"/>
      <c r="R35575" s="142"/>
      <c r="S35575" s="139"/>
    </row>
    <row r="35576" spans="2:19" ht="15.75" customHeight="1" x14ac:dyDescent="0.25">
      <c r="B35576" s="106"/>
      <c r="C35576" s="106"/>
      <c r="D35576" s="139"/>
      <c r="P35576" s="142"/>
      <c r="Q35576" s="142"/>
      <c r="R35576" s="142"/>
      <c r="S35576" s="139"/>
    </row>
    <row r="35577" spans="2:19" ht="15.75" customHeight="1" x14ac:dyDescent="0.25">
      <c r="B35577" s="106"/>
      <c r="C35577" s="106"/>
      <c r="D35577" s="139"/>
      <c r="P35577" s="142"/>
      <c r="Q35577" s="142"/>
      <c r="R35577" s="142"/>
      <c r="S35577" s="139"/>
    </row>
    <row r="35578" spans="2:19" ht="15.75" customHeight="1" x14ac:dyDescent="0.25">
      <c r="B35578" s="106"/>
      <c r="C35578" s="106"/>
      <c r="D35578" s="139"/>
      <c r="P35578" s="142"/>
      <c r="Q35578" s="142"/>
      <c r="R35578" s="142"/>
      <c r="S35578" s="139"/>
    </row>
    <row r="35579" spans="2:19" ht="15.75" customHeight="1" x14ac:dyDescent="0.25">
      <c r="B35579" s="106"/>
      <c r="C35579" s="106"/>
      <c r="D35579" s="139"/>
      <c r="P35579" s="142"/>
      <c r="Q35579" s="142"/>
      <c r="R35579" s="142"/>
      <c r="S35579" s="139"/>
    </row>
    <row r="35580" spans="2:19" ht="15.75" customHeight="1" x14ac:dyDescent="0.25">
      <c r="B35580" s="106"/>
      <c r="C35580" s="106"/>
      <c r="D35580" s="139"/>
      <c r="P35580" s="142"/>
      <c r="Q35580" s="142"/>
      <c r="R35580" s="142"/>
      <c r="S35580" s="139"/>
    </row>
    <row r="35581" spans="2:19" ht="15.75" customHeight="1" x14ac:dyDescent="0.25">
      <c r="B35581" s="106"/>
      <c r="C35581" s="106"/>
      <c r="D35581" s="139"/>
      <c r="P35581" s="142"/>
      <c r="Q35581" s="142"/>
      <c r="R35581" s="142"/>
      <c r="S35581" s="139"/>
    </row>
    <row r="35582" spans="2:19" ht="15.75" customHeight="1" x14ac:dyDescent="0.25">
      <c r="B35582" s="106"/>
      <c r="C35582" s="106"/>
      <c r="D35582" s="139"/>
      <c r="P35582" s="142"/>
      <c r="Q35582" s="142"/>
      <c r="R35582" s="142"/>
      <c r="S35582" s="139"/>
    </row>
    <row r="35583" spans="2:19" ht="15.75" customHeight="1" x14ac:dyDescent="0.25">
      <c r="B35583" s="106"/>
      <c r="C35583" s="106"/>
      <c r="D35583" s="139"/>
      <c r="P35583" s="142"/>
      <c r="Q35583" s="142"/>
      <c r="R35583" s="142"/>
      <c r="S35583" s="139"/>
    </row>
    <row r="35584" spans="2:19" ht="15.75" customHeight="1" x14ac:dyDescent="0.25">
      <c r="B35584" s="106"/>
      <c r="C35584" s="106"/>
      <c r="D35584" s="139"/>
      <c r="P35584" s="142"/>
      <c r="Q35584" s="142"/>
      <c r="R35584" s="142"/>
      <c r="S35584" s="139"/>
    </row>
    <row r="35585" spans="2:19" ht="15.75" customHeight="1" x14ac:dyDescent="0.25">
      <c r="B35585" s="106"/>
      <c r="C35585" s="106"/>
      <c r="D35585" s="139"/>
      <c r="P35585" s="142"/>
      <c r="Q35585" s="142"/>
      <c r="R35585" s="142"/>
      <c r="S35585" s="139"/>
    </row>
    <row r="35586" spans="2:19" ht="15.75" customHeight="1" x14ac:dyDescent="0.25">
      <c r="B35586" s="106"/>
      <c r="C35586" s="106"/>
      <c r="D35586" s="139"/>
      <c r="P35586" s="142"/>
      <c r="Q35586" s="142"/>
      <c r="R35586" s="142"/>
      <c r="S35586" s="139"/>
    </row>
    <row r="35587" spans="2:19" ht="15.75" customHeight="1" x14ac:dyDescent="0.25">
      <c r="B35587" s="106"/>
      <c r="C35587" s="106"/>
      <c r="D35587" s="139"/>
      <c r="P35587" s="142"/>
      <c r="Q35587" s="142"/>
      <c r="R35587" s="142"/>
      <c r="S35587" s="139"/>
    </row>
    <row r="35588" spans="2:19" ht="15.75" customHeight="1" x14ac:dyDescent="0.25">
      <c r="B35588" s="106"/>
      <c r="C35588" s="106"/>
      <c r="D35588" s="139"/>
      <c r="P35588" s="142"/>
      <c r="Q35588" s="142"/>
      <c r="R35588" s="142"/>
      <c r="S35588" s="139"/>
    </row>
    <row r="35589" spans="2:19" ht="15.75" customHeight="1" x14ac:dyDescent="0.25">
      <c r="B35589" s="106"/>
      <c r="C35589" s="106"/>
      <c r="D35589" s="139"/>
      <c r="P35589" s="142"/>
      <c r="Q35589" s="142"/>
      <c r="R35589" s="142"/>
      <c r="S35589" s="139"/>
    </row>
    <row r="35590" spans="2:19" ht="15.75" customHeight="1" x14ac:dyDescent="0.25">
      <c r="B35590" s="106"/>
      <c r="C35590" s="106"/>
      <c r="D35590" s="139"/>
      <c r="P35590" s="142"/>
      <c r="Q35590" s="142"/>
      <c r="R35590" s="142"/>
      <c r="S35590" s="139"/>
    </row>
    <row r="35591" spans="2:19" ht="15.75" customHeight="1" x14ac:dyDescent="0.25">
      <c r="B35591" s="106"/>
      <c r="C35591" s="106"/>
      <c r="D35591" s="139"/>
      <c r="P35591" s="142"/>
      <c r="Q35591" s="142"/>
      <c r="R35591" s="142"/>
      <c r="S35591" s="139"/>
    </row>
    <row r="35592" spans="2:19" ht="15.75" customHeight="1" x14ac:dyDescent="0.25">
      <c r="B35592" s="106"/>
      <c r="C35592" s="106"/>
      <c r="D35592" s="139"/>
      <c r="P35592" s="142"/>
      <c r="Q35592" s="142"/>
      <c r="R35592" s="142"/>
      <c r="S35592" s="139"/>
    </row>
    <row r="35593" spans="2:19" ht="15.75" customHeight="1" x14ac:dyDescent="0.25">
      <c r="B35593" s="106"/>
      <c r="C35593" s="106"/>
      <c r="D35593" s="139"/>
      <c r="P35593" s="142"/>
      <c r="Q35593" s="142"/>
      <c r="R35593" s="142"/>
      <c r="S35593" s="139"/>
    </row>
    <row r="35594" spans="2:19" ht="15.75" customHeight="1" x14ac:dyDescent="0.25">
      <c r="B35594" s="106"/>
      <c r="C35594" s="106"/>
      <c r="D35594" s="139"/>
      <c r="P35594" s="142"/>
      <c r="Q35594" s="142"/>
      <c r="R35594" s="142"/>
      <c r="S35594" s="139"/>
    </row>
    <row r="35595" spans="2:19" ht="15.75" customHeight="1" x14ac:dyDescent="0.25">
      <c r="B35595" s="106"/>
      <c r="C35595" s="106"/>
      <c r="D35595" s="139"/>
      <c r="P35595" s="142"/>
      <c r="Q35595" s="142"/>
      <c r="R35595" s="142"/>
      <c r="S35595" s="139"/>
    </row>
    <row r="35596" spans="2:19" ht="15.75" customHeight="1" x14ac:dyDescent="0.25">
      <c r="B35596" s="106"/>
      <c r="C35596" s="106"/>
      <c r="D35596" s="139"/>
      <c r="P35596" s="142"/>
      <c r="Q35596" s="142"/>
      <c r="R35596" s="142"/>
      <c r="S35596" s="139"/>
    </row>
    <row r="35597" spans="2:19" ht="15.75" customHeight="1" x14ac:dyDescent="0.25">
      <c r="B35597" s="106"/>
      <c r="C35597" s="106"/>
      <c r="D35597" s="139"/>
      <c r="P35597" s="142"/>
      <c r="Q35597" s="142"/>
      <c r="R35597" s="142"/>
      <c r="S35597" s="139"/>
    </row>
    <row r="35598" spans="2:19" ht="15.75" customHeight="1" x14ac:dyDescent="0.25">
      <c r="B35598" s="106"/>
      <c r="C35598" s="106"/>
      <c r="D35598" s="139"/>
      <c r="P35598" s="142"/>
      <c r="Q35598" s="142"/>
      <c r="R35598" s="142"/>
      <c r="S35598" s="139"/>
    </row>
    <row r="35599" spans="2:19" ht="15.75" customHeight="1" x14ac:dyDescent="0.25">
      <c r="B35599" s="106"/>
      <c r="C35599" s="106"/>
      <c r="D35599" s="139"/>
      <c r="P35599" s="142"/>
      <c r="Q35599" s="142"/>
      <c r="R35599" s="142"/>
      <c r="S35599" s="139"/>
    </row>
    <row r="35600" spans="2:19" ht="15.75" customHeight="1" x14ac:dyDescent="0.25">
      <c r="B35600" s="106"/>
      <c r="C35600" s="106"/>
      <c r="D35600" s="139"/>
      <c r="P35600" s="142"/>
      <c r="Q35600" s="142"/>
      <c r="R35600" s="142"/>
      <c r="S35600" s="139"/>
    </row>
    <row r="35601" spans="2:19" ht="15.75" customHeight="1" x14ac:dyDescent="0.25">
      <c r="B35601" s="106"/>
      <c r="C35601" s="106"/>
      <c r="D35601" s="139"/>
      <c r="P35601" s="142"/>
      <c r="Q35601" s="142"/>
      <c r="R35601" s="142"/>
      <c r="S35601" s="139"/>
    </row>
    <row r="35602" spans="2:19" ht="15.75" customHeight="1" x14ac:dyDescent="0.25">
      <c r="B35602" s="106"/>
      <c r="C35602" s="106"/>
      <c r="D35602" s="139"/>
      <c r="P35602" s="142"/>
      <c r="Q35602" s="142"/>
      <c r="R35602" s="142"/>
      <c r="S35602" s="139"/>
    </row>
    <row r="35603" spans="2:19" ht="15.75" customHeight="1" x14ac:dyDescent="0.25">
      <c r="B35603" s="106"/>
      <c r="C35603" s="106"/>
      <c r="D35603" s="139"/>
      <c r="P35603" s="142"/>
      <c r="Q35603" s="142"/>
      <c r="R35603" s="142"/>
      <c r="S35603" s="139"/>
    </row>
    <row r="35604" spans="2:19" ht="15.75" customHeight="1" x14ac:dyDescent="0.25">
      <c r="B35604" s="106"/>
      <c r="C35604" s="106"/>
      <c r="D35604" s="139"/>
      <c r="P35604" s="142"/>
      <c r="Q35604" s="142"/>
      <c r="R35604" s="142"/>
      <c r="S35604" s="139"/>
    </row>
    <row r="35605" spans="2:19" ht="15.75" customHeight="1" x14ac:dyDescent="0.25">
      <c r="B35605" s="106"/>
      <c r="C35605" s="106"/>
      <c r="D35605" s="139"/>
      <c r="P35605" s="142"/>
      <c r="Q35605" s="142"/>
      <c r="R35605" s="142"/>
      <c r="S35605" s="139"/>
    </row>
    <row r="35606" spans="2:19" ht="15.75" customHeight="1" x14ac:dyDescent="0.25">
      <c r="B35606" s="106"/>
      <c r="C35606" s="106"/>
      <c r="D35606" s="139"/>
      <c r="P35606" s="142"/>
      <c r="Q35606" s="142"/>
      <c r="R35606" s="142"/>
      <c r="S35606" s="139"/>
    </row>
    <row r="35607" spans="2:19" ht="15.75" customHeight="1" x14ac:dyDescent="0.25">
      <c r="B35607" s="106"/>
      <c r="C35607" s="106"/>
      <c r="D35607" s="139"/>
      <c r="P35607" s="142"/>
      <c r="Q35607" s="142"/>
      <c r="R35607" s="142"/>
      <c r="S35607" s="139"/>
    </row>
    <row r="35608" spans="2:19" ht="15.75" customHeight="1" x14ac:dyDescent="0.25">
      <c r="B35608" s="106"/>
      <c r="C35608" s="106"/>
      <c r="D35608" s="139"/>
      <c r="P35608" s="142"/>
      <c r="Q35608" s="142"/>
      <c r="R35608" s="142"/>
      <c r="S35608" s="139"/>
    </row>
    <row r="35609" spans="2:19" ht="15.75" customHeight="1" x14ac:dyDescent="0.25">
      <c r="B35609" s="106"/>
      <c r="C35609" s="106"/>
      <c r="D35609" s="139"/>
      <c r="P35609" s="142"/>
      <c r="Q35609" s="142"/>
      <c r="R35609" s="142"/>
      <c r="S35609" s="139"/>
    </row>
    <row r="35610" spans="2:19" ht="15.75" customHeight="1" x14ac:dyDescent="0.25">
      <c r="B35610" s="106"/>
      <c r="C35610" s="106"/>
      <c r="D35610" s="139"/>
      <c r="P35610" s="142"/>
      <c r="Q35610" s="142"/>
      <c r="R35610" s="142"/>
      <c r="S35610" s="139"/>
    </row>
    <row r="35611" spans="2:19" ht="15.75" customHeight="1" x14ac:dyDescent="0.25">
      <c r="B35611" s="106"/>
      <c r="C35611" s="106"/>
      <c r="D35611" s="139"/>
      <c r="P35611" s="142"/>
      <c r="Q35611" s="142"/>
      <c r="R35611" s="142"/>
      <c r="S35611" s="139"/>
    </row>
    <row r="35612" spans="2:19" ht="15.75" customHeight="1" x14ac:dyDescent="0.25">
      <c r="B35612" s="106"/>
      <c r="C35612" s="106"/>
      <c r="D35612" s="139"/>
      <c r="P35612" s="142"/>
      <c r="Q35612" s="142"/>
      <c r="R35612" s="142"/>
      <c r="S35612" s="139"/>
    </row>
    <row r="35613" spans="2:19" ht="15.75" customHeight="1" x14ac:dyDescent="0.25">
      <c r="B35613" s="106"/>
      <c r="C35613" s="106"/>
      <c r="D35613" s="139"/>
      <c r="P35613" s="142"/>
      <c r="Q35613" s="142"/>
      <c r="R35613" s="142"/>
      <c r="S35613" s="139"/>
    </row>
    <row r="35614" spans="2:19" ht="15.75" customHeight="1" x14ac:dyDescent="0.25">
      <c r="B35614" s="106"/>
      <c r="C35614" s="106"/>
      <c r="D35614" s="139"/>
      <c r="P35614" s="142"/>
      <c r="Q35614" s="142"/>
      <c r="R35614" s="142"/>
      <c r="S35614" s="139"/>
    </row>
    <row r="35615" spans="2:19" ht="15.75" customHeight="1" x14ac:dyDescent="0.25">
      <c r="B35615" s="106"/>
      <c r="C35615" s="106"/>
      <c r="D35615" s="139"/>
      <c r="P35615" s="142"/>
      <c r="Q35615" s="142"/>
      <c r="R35615" s="142"/>
      <c r="S35615" s="139"/>
    </row>
    <row r="35616" spans="2:19" ht="15.75" customHeight="1" x14ac:dyDescent="0.25">
      <c r="B35616" s="106"/>
      <c r="C35616" s="106"/>
      <c r="D35616" s="139"/>
      <c r="P35616" s="142"/>
      <c r="Q35616" s="142"/>
      <c r="R35616" s="142"/>
      <c r="S35616" s="139"/>
    </row>
    <row r="35617" spans="2:19" ht="15.75" customHeight="1" x14ac:dyDescent="0.25">
      <c r="B35617" s="106"/>
      <c r="C35617" s="106"/>
      <c r="D35617" s="139"/>
      <c r="P35617" s="142"/>
      <c r="Q35617" s="142"/>
      <c r="R35617" s="142"/>
      <c r="S35617" s="139"/>
    </row>
    <row r="35618" spans="2:19" ht="15.75" customHeight="1" x14ac:dyDescent="0.25">
      <c r="B35618" s="106"/>
      <c r="C35618" s="106"/>
      <c r="D35618" s="139"/>
      <c r="P35618" s="142"/>
      <c r="Q35618" s="142"/>
      <c r="R35618" s="142"/>
      <c r="S35618" s="139"/>
    </row>
    <row r="35619" spans="2:19" ht="15.75" customHeight="1" x14ac:dyDescent="0.25">
      <c r="B35619" s="106"/>
      <c r="C35619" s="106"/>
      <c r="D35619" s="139"/>
      <c r="P35619" s="142"/>
      <c r="Q35619" s="142"/>
      <c r="R35619" s="142"/>
      <c r="S35619" s="139"/>
    </row>
    <row r="35620" spans="2:19" ht="15.75" customHeight="1" x14ac:dyDescent="0.25">
      <c r="B35620" s="106"/>
      <c r="C35620" s="106"/>
      <c r="D35620" s="139"/>
      <c r="P35620" s="142"/>
      <c r="Q35620" s="142"/>
      <c r="R35620" s="142"/>
      <c r="S35620" s="139"/>
    </row>
    <row r="35621" spans="2:19" ht="15.75" customHeight="1" x14ac:dyDescent="0.25">
      <c r="B35621" s="106"/>
      <c r="C35621" s="106"/>
      <c r="D35621" s="139"/>
      <c r="P35621" s="142"/>
      <c r="Q35621" s="142"/>
      <c r="R35621" s="142"/>
      <c r="S35621" s="139"/>
    </row>
    <row r="35622" spans="2:19" ht="15.75" customHeight="1" x14ac:dyDescent="0.25">
      <c r="B35622" s="106"/>
      <c r="C35622" s="106"/>
      <c r="D35622" s="139"/>
      <c r="P35622" s="142"/>
      <c r="Q35622" s="142"/>
      <c r="R35622" s="142"/>
      <c r="S35622" s="139"/>
    </row>
    <row r="35623" spans="2:19" ht="15.75" customHeight="1" x14ac:dyDescent="0.25">
      <c r="B35623" s="106"/>
      <c r="C35623" s="106"/>
      <c r="D35623" s="139"/>
      <c r="P35623" s="142"/>
      <c r="Q35623" s="142"/>
      <c r="R35623" s="142"/>
      <c r="S35623" s="139"/>
    </row>
    <row r="35624" spans="2:19" ht="15.75" customHeight="1" x14ac:dyDescent="0.25">
      <c r="B35624" s="106"/>
      <c r="C35624" s="106"/>
      <c r="D35624" s="139"/>
      <c r="P35624" s="142"/>
      <c r="Q35624" s="142"/>
      <c r="R35624" s="142"/>
      <c r="S35624" s="139"/>
    </row>
    <row r="35625" spans="2:19" ht="15.75" customHeight="1" x14ac:dyDescent="0.25">
      <c r="B35625" s="106"/>
      <c r="C35625" s="106"/>
      <c r="D35625" s="139"/>
      <c r="P35625" s="142"/>
      <c r="Q35625" s="142"/>
      <c r="R35625" s="142"/>
      <c r="S35625" s="139"/>
    </row>
    <row r="35626" spans="2:19" ht="15.75" customHeight="1" x14ac:dyDescent="0.25">
      <c r="B35626" s="106"/>
      <c r="C35626" s="106"/>
      <c r="D35626" s="139"/>
      <c r="P35626" s="142"/>
      <c r="Q35626" s="142"/>
      <c r="R35626" s="142"/>
      <c r="S35626" s="139"/>
    </row>
    <row r="35627" spans="2:19" ht="15.75" customHeight="1" x14ac:dyDescent="0.25">
      <c r="B35627" s="106"/>
      <c r="C35627" s="106"/>
      <c r="D35627" s="139"/>
      <c r="P35627" s="142"/>
      <c r="Q35627" s="142"/>
      <c r="R35627" s="142"/>
      <c r="S35627" s="139"/>
    </row>
    <row r="35628" spans="2:19" ht="15.75" customHeight="1" x14ac:dyDescent="0.25">
      <c r="B35628" s="106"/>
      <c r="C35628" s="106"/>
      <c r="D35628" s="139"/>
      <c r="P35628" s="142"/>
      <c r="Q35628" s="142"/>
      <c r="R35628" s="142"/>
      <c r="S35628" s="139"/>
    </row>
    <row r="35629" spans="2:19" ht="15.75" customHeight="1" x14ac:dyDescent="0.25">
      <c r="B35629" s="106"/>
      <c r="C35629" s="106"/>
      <c r="D35629" s="139"/>
      <c r="P35629" s="142"/>
      <c r="Q35629" s="142"/>
      <c r="R35629" s="142"/>
      <c r="S35629" s="139"/>
    </row>
    <row r="35630" spans="2:19" ht="15.75" customHeight="1" x14ac:dyDescent="0.25">
      <c r="B35630" s="106"/>
      <c r="C35630" s="106"/>
      <c r="D35630" s="139"/>
      <c r="P35630" s="142"/>
      <c r="Q35630" s="142"/>
      <c r="R35630" s="142"/>
      <c r="S35630" s="139"/>
    </row>
    <row r="35631" spans="2:19" ht="15.75" customHeight="1" x14ac:dyDescent="0.25">
      <c r="B35631" s="106"/>
      <c r="C35631" s="106"/>
      <c r="D35631" s="139"/>
      <c r="P35631" s="142"/>
      <c r="Q35631" s="142"/>
      <c r="R35631" s="142"/>
      <c r="S35631" s="139"/>
    </row>
    <row r="35632" spans="2:19" ht="15.75" customHeight="1" x14ac:dyDescent="0.25">
      <c r="B35632" s="106"/>
      <c r="C35632" s="106"/>
      <c r="D35632" s="139"/>
      <c r="P35632" s="142"/>
      <c r="Q35632" s="142"/>
      <c r="R35632" s="142"/>
      <c r="S35632" s="139"/>
    </row>
    <row r="35633" spans="2:19" ht="15.75" customHeight="1" x14ac:dyDescent="0.25">
      <c r="B35633" s="106"/>
      <c r="C35633" s="106"/>
      <c r="D35633" s="139"/>
      <c r="P35633" s="142"/>
      <c r="Q35633" s="142"/>
      <c r="R35633" s="142"/>
      <c r="S35633" s="139"/>
    </row>
    <row r="35634" spans="2:19" ht="15.75" customHeight="1" x14ac:dyDescent="0.25">
      <c r="B35634" s="106"/>
      <c r="C35634" s="106"/>
      <c r="D35634" s="139"/>
      <c r="P35634" s="142"/>
      <c r="Q35634" s="142"/>
      <c r="R35634" s="142"/>
      <c r="S35634" s="139"/>
    </row>
    <row r="35635" spans="2:19" ht="15.75" customHeight="1" x14ac:dyDescent="0.25">
      <c r="B35635" s="106"/>
      <c r="C35635" s="106"/>
      <c r="D35635" s="139"/>
      <c r="P35635" s="142"/>
      <c r="Q35635" s="142"/>
      <c r="R35635" s="142"/>
      <c r="S35635" s="139"/>
    </row>
    <row r="35636" spans="2:19" ht="15.75" customHeight="1" x14ac:dyDescent="0.25">
      <c r="B35636" s="106"/>
      <c r="C35636" s="106"/>
      <c r="D35636" s="139"/>
      <c r="P35636" s="142"/>
      <c r="Q35636" s="142"/>
      <c r="R35636" s="142"/>
      <c r="S35636" s="139"/>
    </row>
    <row r="35637" spans="2:19" ht="15.75" customHeight="1" x14ac:dyDescent="0.25">
      <c r="B35637" s="106"/>
      <c r="C35637" s="106"/>
      <c r="D35637" s="139"/>
      <c r="P35637" s="142"/>
      <c r="Q35637" s="142"/>
      <c r="R35637" s="142"/>
      <c r="S35637" s="139"/>
    </row>
    <row r="35638" spans="2:19" ht="15.75" customHeight="1" x14ac:dyDescent="0.25">
      <c r="B35638" s="106"/>
      <c r="C35638" s="106"/>
      <c r="D35638" s="139"/>
      <c r="P35638" s="142"/>
      <c r="Q35638" s="142"/>
      <c r="R35638" s="142"/>
      <c r="S35638" s="139"/>
    </row>
    <row r="35639" spans="2:19" ht="15.75" customHeight="1" x14ac:dyDescent="0.25">
      <c r="B35639" s="106"/>
      <c r="C35639" s="106"/>
      <c r="D35639" s="139"/>
      <c r="P35639" s="142"/>
      <c r="Q35639" s="142"/>
      <c r="R35639" s="142"/>
      <c r="S35639" s="139"/>
    </row>
    <row r="35640" spans="2:19" ht="15.75" customHeight="1" x14ac:dyDescent="0.25">
      <c r="B35640" s="106"/>
      <c r="C35640" s="106"/>
      <c r="D35640" s="139"/>
      <c r="P35640" s="142"/>
      <c r="Q35640" s="142"/>
      <c r="R35640" s="142"/>
      <c r="S35640" s="139"/>
    </row>
    <row r="35641" spans="2:19" ht="15.75" customHeight="1" x14ac:dyDescent="0.25">
      <c r="B35641" s="106"/>
      <c r="C35641" s="106"/>
      <c r="D35641" s="139"/>
      <c r="P35641" s="142"/>
      <c r="Q35641" s="142"/>
      <c r="R35641" s="142"/>
      <c r="S35641" s="139"/>
    </row>
    <row r="35642" spans="2:19" ht="15.75" customHeight="1" x14ac:dyDescent="0.25">
      <c r="B35642" s="106"/>
      <c r="C35642" s="106"/>
      <c r="D35642" s="139"/>
      <c r="P35642" s="142"/>
      <c r="Q35642" s="142"/>
      <c r="R35642" s="142"/>
      <c r="S35642" s="139"/>
    </row>
    <row r="35643" spans="2:19" ht="15.75" customHeight="1" x14ac:dyDescent="0.25">
      <c r="B35643" s="106"/>
      <c r="C35643" s="106"/>
      <c r="D35643" s="139"/>
      <c r="P35643" s="142"/>
      <c r="Q35643" s="142"/>
      <c r="R35643" s="142"/>
      <c r="S35643" s="139"/>
    </row>
    <row r="35644" spans="2:19" ht="15.75" customHeight="1" x14ac:dyDescent="0.25">
      <c r="B35644" s="106"/>
      <c r="C35644" s="106"/>
      <c r="D35644" s="139"/>
      <c r="P35644" s="142"/>
      <c r="Q35644" s="142"/>
      <c r="R35644" s="142"/>
      <c r="S35644" s="139"/>
    </row>
    <row r="35645" spans="2:19" ht="15.75" customHeight="1" x14ac:dyDescent="0.25">
      <c r="B35645" s="106"/>
      <c r="C35645" s="106"/>
      <c r="D35645" s="139"/>
      <c r="P35645" s="142"/>
      <c r="Q35645" s="142"/>
      <c r="R35645" s="142"/>
      <c r="S35645" s="139"/>
    </row>
    <row r="35646" spans="2:19" ht="15.75" customHeight="1" x14ac:dyDescent="0.25">
      <c r="B35646" s="106"/>
      <c r="C35646" s="106"/>
      <c r="D35646" s="139"/>
      <c r="P35646" s="142"/>
      <c r="Q35646" s="142"/>
      <c r="R35646" s="142"/>
      <c r="S35646" s="139"/>
    </row>
    <row r="35647" spans="2:19" ht="15.75" customHeight="1" x14ac:dyDescent="0.25">
      <c r="B35647" s="106"/>
      <c r="C35647" s="106"/>
      <c r="D35647" s="139"/>
      <c r="P35647" s="142"/>
      <c r="Q35647" s="142"/>
      <c r="R35647" s="142"/>
      <c r="S35647" s="139"/>
    </row>
    <row r="35648" spans="2:19" ht="15.75" customHeight="1" x14ac:dyDescent="0.25">
      <c r="B35648" s="106"/>
      <c r="C35648" s="106"/>
      <c r="D35648" s="139"/>
      <c r="P35648" s="142"/>
      <c r="Q35648" s="142"/>
      <c r="R35648" s="142"/>
      <c r="S35648" s="139"/>
    </row>
    <row r="35649" spans="2:19" ht="15.75" customHeight="1" x14ac:dyDescent="0.25">
      <c r="B35649" s="106"/>
      <c r="C35649" s="106"/>
      <c r="D35649" s="139"/>
      <c r="P35649" s="142"/>
      <c r="Q35649" s="142"/>
      <c r="R35649" s="142"/>
      <c r="S35649" s="139"/>
    </row>
    <row r="35650" spans="2:19" ht="15.75" customHeight="1" x14ac:dyDescent="0.25">
      <c r="B35650" s="106"/>
      <c r="C35650" s="106"/>
      <c r="D35650" s="139"/>
      <c r="P35650" s="142"/>
      <c r="Q35650" s="142"/>
      <c r="R35650" s="142"/>
      <c r="S35650" s="139"/>
    </row>
    <row r="35651" spans="2:19" ht="15.75" customHeight="1" x14ac:dyDescent="0.25">
      <c r="B35651" s="106"/>
      <c r="C35651" s="106"/>
      <c r="D35651" s="139"/>
      <c r="P35651" s="142"/>
      <c r="Q35651" s="142"/>
      <c r="R35651" s="142"/>
      <c r="S35651" s="139"/>
    </row>
    <row r="35652" spans="2:19" ht="15.75" customHeight="1" x14ac:dyDescent="0.25">
      <c r="B35652" s="106"/>
      <c r="C35652" s="106"/>
      <c r="D35652" s="139"/>
      <c r="P35652" s="142"/>
      <c r="Q35652" s="142"/>
      <c r="R35652" s="142"/>
      <c r="S35652" s="139"/>
    </row>
    <row r="35653" spans="2:19" ht="15.75" customHeight="1" x14ac:dyDescent="0.25">
      <c r="B35653" s="106"/>
      <c r="C35653" s="106"/>
      <c r="D35653" s="139"/>
      <c r="P35653" s="142"/>
      <c r="Q35653" s="142"/>
      <c r="R35653" s="142"/>
      <c r="S35653" s="139"/>
    </row>
    <row r="35654" spans="2:19" ht="15.75" customHeight="1" x14ac:dyDescent="0.25">
      <c r="B35654" s="106"/>
      <c r="C35654" s="106"/>
      <c r="D35654" s="139"/>
      <c r="P35654" s="142"/>
      <c r="Q35654" s="142"/>
      <c r="R35654" s="142"/>
      <c r="S35654" s="139"/>
    </row>
    <row r="35655" spans="2:19" ht="15.75" customHeight="1" x14ac:dyDescent="0.25">
      <c r="B35655" s="106"/>
      <c r="C35655" s="106"/>
      <c r="D35655" s="139"/>
      <c r="P35655" s="142"/>
      <c r="Q35655" s="142"/>
      <c r="R35655" s="142"/>
      <c r="S35655" s="139"/>
    </row>
    <row r="35656" spans="2:19" ht="15.75" customHeight="1" x14ac:dyDescent="0.25">
      <c r="B35656" s="106"/>
      <c r="C35656" s="106"/>
      <c r="D35656" s="139"/>
      <c r="P35656" s="142"/>
      <c r="Q35656" s="142"/>
      <c r="R35656" s="142"/>
      <c r="S35656" s="139"/>
    </row>
    <row r="35657" spans="2:19" ht="15.75" customHeight="1" x14ac:dyDescent="0.25">
      <c r="B35657" s="106"/>
      <c r="C35657" s="106"/>
      <c r="D35657" s="139"/>
      <c r="P35657" s="142"/>
      <c r="Q35657" s="142"/>
      <c r="R35657" s="142"/>
      <c r="S35657" s="139"/>
    </row>
    <row r="35658" spans="2:19" ht="15.75" customHeight="1" x14ac:dyDescent="0.25">
      <c r="B35658" s="106"/>
      <c r="C35658" s="106"/>
      <c r="D35658" s="139"/>
      <c r="P35658" s="142"/>
      <c r="Q35658" s="142"/>
      <c r="R35658" s="142"/>
      <c r="S35658" s="139"/>
    </row>
    <row r="35659" spans="2:19" ht="15.75" customHeight="1" x14ac:dyDescent="0.25">
      <c r="B35659" s="106"/>
      <c r="C35659" s="106"/>
      <c r="D35659" s="139"/>
      <c r="P35659" s="142"/>
      <c r="Q35659" s="142"/>
      <c r="R35659" s="142"/>
      <c r="S35659" s="139"/>
    </row>
    <row r="35660" spans="2:19" ht="15.75" customHeight="1" x14ac:dyDescent="0.25">
      <c r="B35660" s="106"/>
      <c r="C35660" s="106"/>
      <c r="D35660" s="139"/>
      <c r="P35660" s="142"/>
      <c r="Q35660" s="142"/>
      <c r="R35660" s="142"/>
      <c r="S35660" s="139"/>
    </row>
    <row r="35661" spans="2:19" ht="15.75" customHeight="1" x14ac:dyDescent="0.25">
      <c r="B35661" s="106"/>
      <c r="C35661" s="106"/>
      <c r="D35661" s="139"/>
      <c r="P35661" s="142"/>
      <c r="Q35661" s="142"/>
      <c r="R35661" s="142"/>
      <c r="S35661" s="139"/>
    </row>
    <row r="35662" spans="2:19" ht="15.75" customHeight="1" x14ac:dyDescent="0.25">
      <c r="B35662" s="106"/>
      <c r="C35662" s="106"/>
      <c r="D35662" s="139"/>
      <c r="P35662" s="142"/>
      <c r="Q35662" s="142"/>
      <c r="R35662" s="142"/>
      <c r="S35662" s="139"/>
    </row>
    <row r="35663" spans="2:19" ht="15.75" customHeight="1" x14ac:dyDescent="0.25">
      <c r="B35663" s="106"/>
      <c r="C35663" s="106"/>
      <c r="D35663" s="139"/>
      <c r="P35663" s="142"/>
      <c r="Q35663" s="142"/>
      <c r="R35663" s="142"/>
      <c r="S35663" s="139"/>
    </row>
    <row r="35664" spans="2:19" ht="15.75" customHeight="1" x14ac:dyDescent="0.25">
      <c r="B35664" s="106"/>
      <c r="C35664" s="106"/>
      <c r="D35664" s="139"/>
      <c r="P35664" s="142"/>
      <c r="Q35664" s="142"/>
      <c r="R35664" s="142"/>
      <c r="S35664" s="139"/>
    </row>
    <row r="35665" spans="2:19" ht="15.75" customHeight="1" x14ac:dyDescent="0.25">
      <c r="B35665" s="106"/>
      <c r="C35665" s="106"/>
      <c r="D35665" s="139"/>
      <c r="P35665" s="142"/>
      <c r="Q35665" s="142"/>
      <c r="R35665" s="142"/>
      <c r="S35665" s="139"/>
    </row>
    <row r="35666" spans="2:19" ht="15.75" customHeight="1" x14ac:dyDescent="0.25">
      <c r="B35666" s="106"/>
      <c r="C35666" s="106"/>
      <c r="D35666" s="139"/>
      <c r="P35666" s="142"/>
      <c r="Q35666" s="142"/>
      <c r="R35666" s="142"/>
      <c r="S35666" s="139"/>
    </row>
    <row r="35667" spans="2:19" ht="15.75" customHeight="1" x14ac:dyDescent="0.25">
      <c r="B35667" s="106"/>
      <c r="C35667" s="106"/>
      <c r="D35667" s="139"/>
      <c r="P35667" s="142"/>
      <c r="Q35667" s="142"/>
      <c r="R35667" s="142"/>
      <c r="S35667" s="139"/>
    </row>
    <row r="35668" spans="2:19" ht="15.75" customHeight="1" x14ac:dyDescent="0.25">
      <c r="B35668" s="106"/>
      <c r="C35668" s="106"/>
      <c r="D35668" s="139"/>
      <c r="P35668" s="142"/>
      <c r="Q35668" s="142"/>
      <c r="R35668" s="142"/>
      <c r="S35668" s="139"/>
    </row>
    <row r="35669" spans="2:19" ht="15.75" customHeight="1" x14ac:dyDescent="0.25">
      <c r="B35669" s="106"/>
      <c r="C35669" s="106"/>
      <c r="D35669" s="139"/>
      <c r="P35669" s="142"/>
      <c r="Q35669" s="142"/>
      <c r="R35669" s="142"/>
      <c r="S35669" s="139"/>
    </row>
    <row r="35670" spans="2:19" ht="15.75" customHeight="1" x14ac:dyDescent="0.25">
      <c r="B35670" s="106"/>
      <c r="C35670" s="106"/>
      <c r="D35670" s="139"/>
      <c r="P35670" s="142"/>
      <c r="Q35670" s="142"/>
      <c r="R35670" s="142"/>
      <c r="S35670" s="139"/>
    </row>
    <row r="35671" spans="2:19" ht="15.75" customHeight="1" x14ac:dyDescent="0.25">
      <c r="B35671" s="106"/>
      <c r="C35671" s="106"/>
      <c r="D35671" s="139"/>
      <c r="P35671" s="142"/>
      <c r="Q35671" s="142"/>
      <c r="R35671" s="142"/>
      <c r="S35671" s="139"/>
    </row>
    <row r="35672" spans="2:19" ht="15.75" customHeight="1" x14ac:dyDescent="0.25">
      <c r="B35672" s="106"/>
      <c r="C35672" s="106"/>
      <c r="D35672" s="139"/>
      <c r="P35672" s="142"/>
      <c r="Q35672" s="142"/>
      <c r="R35672" s="142"/>
      <c r="S35672" s="139"/>
    </row>
    <row r="35673" spans="2:19" ht="15.75" customHeight="1" x14ac:dyDescent="0.25">
      <c r="B35673" s="106"/>
      <c r="C35673" s="106"/>
      <c r="D35673" s="139"/>
      <c r="P35673" s="142"/>
      <c r="Q35673" s="142"/>
      <c r="R35673" s="142"/>
      <c r="S35673" s="139"/>
    </row>
    <row r="35674" spans="2:19" ht="15.75" customHeight="1" x14ac:dyDescent="0.25">
      <c r="B35674" s="106"/>
      <c r="C35674" s="106"/>
      <c r="D35674" s="139"/>
      <c r="P35674" s="142"/>
      <c r="Q35674" s="142"/>
      <c r="R35674" s="142"/>
      <c r="S35674" s="139"/>
    </row>
    <row r="35675" spans="2:19" ht="15.75" customHeight="1" x14ac:dyDescent="0.25">
      <c r="B35675" s="106"/>
      <c r="C35675" s="106"/>
      <c r="D35675" s="139"/>
      <c r="P35675" s="142"/>
      <c r="Q35675" s="142"/>
      <c r="R35675" s="142"/>
      <c r="S35675" s="139"/>
    </row>
    <row r="35676" spans="2:19" ht="15.75" customHeight="1" x14ac:dyDescent="0.25">
      <c r="B35676" s="106"/>
      <c r="C35676" s="106"/>
      <c r="D35676" s="139"/>
      <c r="P35676" s="142"/>
      <c r="Q35676" s="142"/>
      <c r="R35676" s="142"/>
      <c r="S35676" s="139"/>
    </row>
    <row r="35677" spans="2:19" ht="15.75" customHeight="1" x14ac:dyDescent="0.25">
      <c r="B35677" s="106"/>
      <c r="C35677" s="106"/>
      <c r="D35677" s="139"/>
      <c r="P35677" s="142"/>
      <c r="Q35677" s="142"/>
      <c r="R35677" s="142"/>
      <c r="S35677" s="139"/>
    </row>
    <row r="35678" spans="2:19" ht="15.75" customHeight="1" x14ac:dyDescent="0.25">
      <c r="B35678" s="106"/>
      <c r="C35678" s="106"/>
      <c r="D35678" s="139"/>
      <c r="P35678" s="142"/>
      <c r="Q35678" s="142"/>
      <c r="R35678" s="142"/>
      <c r="S35678" s="139"/>
    </row>
    <row r="35679" spans="2:19" ht="15.75" customHeight="1" x14ac:dyDescent="0.25">
      <c r="B35679" s="106"/>
      <c r="C35679" s="106"/>
      <c r="D35679" s="139"/>
      <c r="P35679" s="142"/>
      <c r="Q35679" s="142"/>
      <c r="R35679" s="142"/>
      <c r="S35679" s="139"/>
    </row>
    <row r="35680" spans="2:19" ht="15.75" customHeight="1" x14ac:dyDescent="0.25">
      <c r="B35680" s="106"/>
      <c r="C35680" s="106"/>
      <c r="D35680" s="139"/>
      <c r="P35680" s="142"/>
      <c r="Q35680" s="142"/>
      <c r="R35680" s="142"/>
      <c r="S35680" s="139"/>
    </row>
    <row r="35681" spans="2:19" ht="15.75" customHeight="1" x14ac:dyDescent="0.25">
      <c r="B35681" s="106"/>
      <c r="C35681" s="106"/>
      <c r="D35681" s="139"/>
      <c r="P35681" s="142"/>
      <c r="Q35681" s="142"/>
      <c r="R35681" s="142"/>
      <c r="S35681" s="139"/>
    </row>
    <row r="35682" spans="2:19" ht="15.75" customHeight="1" x14ac:dyDescent="0.25">
      <c r="B35682" s="106"/>
      <c r="C35682" s="106"/>
      <c r="D35682" s="139"/>
      <c r="P35682" s="142"/>
      <c r="Q35682" s="142"/>
      <c r="R35682" s="142"/>
      <c r="S35682" s="139"/>
    </row>
    <row r="35683" spans="2:19" ht="15.75" customHeight="1" x14ac:dyDescent="0.25">
      <c r="B35683" s="106"/>
      <c r="C35683" s="106"/>
      <c r="D35683" s="139"/>
      <c r="P35683" s="142"/>
      <c r="Q35683" s="142"/>
      <c r="R35683" s="142"/>
      <c r="S35683" s="139"/>
    </row>
    <row r="35684" spans="2:19" ht="15.75" customHeight="1" x14ac:dyDescent="0.25">
      <c r="B35684" s="106"/>
      <c r="C35684" s="106"/>
      <c r="D35684" s="139"/>
      <c r="P35684" s="142"/>
      <c r="Q35684" s="142"/>
      <c r="R35684" s="142"/>
      <c r="S35684" s="139"/>
    </row>
    <row r="35685" spans="2:19" ht="15.75" customHeight="1" x14ac:dyDescent="0.25">
      <c r="B35685" s="106"/>
      <c r="C35685" s="106"/>
      <c r="D35685" s="139"/>
      <c r="P35685" s="142"/>
      <c r="Q35685" s="142"/>
      <c r="R35685" s="142"/>
      <c r="S35685" s="139"/>
    </row>
    <row r="35686" spans="2:19" ht="15.75" customHeight="1" x14ac:dyDescent="0.25">
      <c r="B35686" s="106"/>
      <c r="C35686" s="106"/>
      <c r="D35686" s="139"/>
      <c r="P35686" s="142"/>
      <c r="Q35686" s="142"/>
      <c r="R35686" s="142"/>
      <c r="S35686" s="139"/>
    </row>
    <row r="35687" spans="2:19" ht="15.75" customHeight="1" x14ac:dyDescent="0.25">
      <c r="B35687" s="106"/>
      <c r="C35687" s="106"/>
      <c r="D35687" s="139"/>
      <c r="P35687" s="142"/>
      <c r="Q35687" s="142"/>
      <c r="R35687" s="142"/>
      <c r="S35687" s="139"/>
    </row>
    <row r="35688" spans="2:19" ht="15.75" customHeight="1" x14ac:dyDescent="0.25">
      <c r="B35688" s="106"/>
      <c r="C35688" s="106"/>
      <c r="D35688" s="139"/>
      <c r="P35688" s="142"/>
      <c r="Q35688" s="142"/>
      <c r="R35688" s="142"/>
      <c r="S35688" s="139"/>
    </row>
    <row r="35689" spans="2:19" ht="15.75" customHeight="1" x14ac:dyDescent="0.25">
      <c r="B35689" s="106"/>
      <c r="C35689" s="106"/>
      <c r="D35689" s="139"/>
      <c r="P35689" s="142"/>
      <c r="Q35689" s="142"/>
      <c r="R35689" s="142"/>
      <c r="S35689" s="139"/>
    </row>
    <row r="35690" spans="2:19" ht="15.75" customHeight="1" x14ac:dyDescent="0.25">
      <c r="B35690" s="106"/>
      <c r="C35690" s="106"/>
      <c r="D35690" s="139"/>
      <c r="P35690" s="142"/>
      <c r="Q35690" s="142"/>
      <c r="R35690" s="142"/>
      <c r="S35690" s="139"/>
    </row>
    <row r="35691" spans="2:19" ht="15.75" customHeight="1" x14ac:dyDescent="0.25">
      <c r="B35691" s="106"/>
      <c r="C35691" s="106"/>
      <c r="D35691" s="139"/>
      <c r="P35691" s="142"/>
      <c r="Q35691" s="142"/>
      <c r="R35691" s="142"/>
      <c r="S35691" s="139"/>
    </row>
    <row r="35692" spans="2:19" ht="15.75" customHeight="1" x14ac:dyDescent="0.25">
      <c r="B35692" s="106"/>
      <c r="C35692" s="106"/>
      <c r="D35692" s="139"/>
      <c r="P35692" s="142"/>
      <c r="Q35692" s="142"/>
      <c r="R35692" s="142"/>
      <c r="S35692" s="139"/>
    </row>
    <row r="35693" spans="2:19" ht="15.75" customHeight="1" x14ac:dyDescent="0.25">
      <c r="B35693" s="106"/>
      <c r="C35693" s="106"/>
      <c r="D35693" s="139"/>
      <c r="P35693" s="142"/>
      <c r="Q35693" s="142"/>
      <c r="R35693" s="142"/>
      <c r="S35693" s="139"/>
    </row>
    <row r="35694" spans="2:19" ht="15.75" customHeight="1" x14ac:dyDescent="0.25">
      <c r="B35694" s="106"/>
      <c r="C35694" s="106"/>
      <c r="D35694" s="139"/>
      <c r="P35694" s="142"/>
      <c r="Q35694" s="142"/>
      <c r="R35694" s="142"/>
      <c r="S35694" s="139"/>
    </row>
    <row r="35695" spans="2:19" ht="15.75" customHeight="1" x14ac:dyDescent="0.25">
      <c r="B35695" s="106"/>
      <c r="C35695" s="106"/>
      <c r="D35695" s="139"/>
      <c r="P35695" s="142"/>
      <c r="Q35695" s="142"/>
      <c r="R35695" s="142"/>
      <c r="S35695" s="139"/>
    </row>
    <row r="35696" spans="2:19" ht="15.75" customHeight="1" x14ac:dyDescent="0.25">
      <c r="B35696" s="106"/>
      <c r="C35696" s="106"/>
      <c r="D35696" s="139"/>
      <c r="P35696" s="142"/>
      <c r="Q35696" s="142"/>
      <c r="R35696" s="142"/>
      <c r="S35696" s="139"/>
    </row>
    <row r="35697" spans="2:19" ht="15.75" customHeight="1" x14ac:dyDescent="0.25">
      <c r="B35697" s="106"/>
      <c r="C35697" s="106"/>
      <c r="D35697" s="139"/>
      <c r="P35697" s="142"/>
      <c r="Q35697" s="142"/>
      <c r="R35697" s="142"/>
      <c r="S35697" s="139"/>
    </row>
    <row r="35698" spans="2:19" ht="15.75" customHeight="1" x14ac:dyDescent="0.25">
      <c r="B35698" s="106"/>
      <c r="C35698" s="106"/>
      <c r="D35698" s="139"/>
      <c r="P35698" s="142"/>
      <c r="Q35698" s="142"/>
      <c r="R35698" s="142"/>
      <c r="S35698" s="139"/>
    </row>
    <row r="35699" spans="2:19" ht="15.75" customHeight="1" x14ac:dyDescent="0.25">
      <c r="B35699" s="106"/>
      <c r="C35699" s="106"/>
      <c r="D35699" s="139"/>
      <c r="P35699" s="142"/>
      <c r="Q35699" s="142"/>
      <c r="R35699" s="142"/>
      <c r="S35699" s="139"/>
    </row>
    <row r="35700" spans="2:19" ht="15.75" customHeight="1" x14ac:dyDescent="0.25">
      <c r="B35700" s="106"/>
      <c r="C35700" s="106"/>
      <c r="D35700" s="139"/>
      <c r="P35700" s="142"/>
      <c r="Q35700" s="142"/>
      <c r="R35700" s="142"/>
      <c r="S35700" s="139"/>
    </row>
    <row r="35701" spans="2:19" ht="15.75" customHeight="1" x14ac:dyDescent="0.25">
      <c r="B35701" s="106"/>
      <c r="C35701" s="106"/>
      <c r="D35701" s="139"/>
      <c r="P35701" s="142"/>
      <c r="Q35701" s="142"/>
      <c r="R35701" s="142"/>
      <c r="S35701" s="139"/>
    </row>
    <row r="35702" spans="2:19" ht="15.75" customHeight="1" x14ac:dyDescent="0.25">
      <c r="B35702" s="106"/>
      <c r="C35702" s="106"/>
      <c r="D35702" s="139"/>
      <c r="P35702" s="142"/>
      <c r="Q35702" s="142"/>
      <c r="R35702" s="142"/>
      <c r="S35702" s="139"/>
    </row>
    <row r="35703" spans="2:19" ht="15.75" customHeight="1" x14ac:dyDescent="0.25">
      <c r="B35703" s="106"/>
      <c r="C35703" s="106"/>
      <c r="D35703" s="139"/>
      <c r="P35703" s="142"/>
      <c r="Q35703" s="142"/>
      <c r="R35703" s="142"/>
      <c r="S35703" s="139"/>
    </row>
    <row r="35704" spans="2:19" ht="15.75" customHeight="1" x14ac:dyDescent="0.25">
      <c r="B35704" s="106"/>
      <c r="C35704" s="106"/>
      <c r="D35704" s="139"/>
      <c r="P35704" s="142"/>
      <c r="Q35704" s="142"/>
      <c r="R35704" s="142"/>
      <c r="S35704" s="139"/>
    </row>
    <row r="35705" spans="2:19" ht="15.75" customHeight="1" x14ac:dyDescent="0.25">
      <c r="B35705" s="106"/>
      <c r="C35705" s="106"/>
      <c r="D35705" s="139"/>
      <c r="P35705" s="142"/>
      <c r="Q35705" s="142"/>
      <c r="R35705" s="142"/>
      <c r="S35705" s="139"/>
    </row>
    <row r="35706" spans="2:19" ht="15.75" customHeight="1" x14ac:dyDescent="0.25">
      <c r="B35706" s="106"/>
      <c r="C35706" s="106"/>
      <c r="D35706" s="139"/>
      <c r="P35706" s="142"/>
      <c r="Q35706" s="142"/>
      <c r="R35706" s="142"/>
      <c r="S35706" s="139"/>
    </row>
    <row r="35707" spans="2:19" ht="15.75" customHeight="1" x14ac:dyDescent="0.25">
      <c r="B35707" s="106"/>
      <c r="C35707" s="106"/>
      <c r="D35707" s="139"/>
      <c r="P35707" s="142"/>
      <c r="Q35707" s="142"/>
      <c r="R35707" s="142"/>
      <c r="S35707" s="139"/>
    </row>
    <row r="35708" spans="2:19" ht="15.75" customHeight="1" x14ac:dyDescent="0.25">
      <c r="B35708" s="106"/>
      <c r="C35708" s="106"/>
      <c r="D35708" s="139"/>
      <c r="P35708" s="142"/>
      <c r="Q35708" s="142"/>
      <c r="R35708" s="142"/>
      <c r="S35708" s="139"/>
    </row>
    <row r="35709" spans="2:19" ht="15.75" customHeight="1" x14ac:dyDescent="0.25">
      <c r="B35709" s="106"/>
      <c r="C35709" s="106"/>
      <c r="D35709" s="139"/>
      <c r="P35709" s="142"/>
      <c r="Q35709" s="142"/>
      <c r="R35709" s="142"/>
      <c r="S35709" s="139"/>
    </row>
    <row r="35710" spans="2:19" ht="15.75" customHeight="1" x14ac:dyDescent="0.25">
      <c r="B35710" s="106"/>
      <c r="C35710" s="106"/>
      <c r="D35710" s="139"/>
      <c r="P35710" s="142"/>
      <c r="Q35710" s="142"/>
      <c r="R35710" s="142"/>
      <c r="S35710" s="139"/>
    </row>
    <row r="35711" spans="2:19" ht="15.75" customHeight="1" x14ac:dyDescent="0.25">
      <c r="B35711" s="106"/>
      <c r="C35711" s="106"/>
      <c r="D35711" s="139"/>
      <c r="P35711" s="142"/>
      <c r="Q35711" s="142"/>
      <c r="R35711" s="142"/>
      <c r="S35711" s="139"/>
    </row>
    <row r="35712" spans="2:19" ht="15.75" customHeight="1" x14ac:dyDescent="0.25">
      <c r="B35712" s="106"/>
      <c r="C35712" s="106"/>
      <c r="D35712" s="139"/>
      <c r="P35712" s="142"/>
      <c r="Q35712" s="142"/>
      <c r="R35712" s="142"/>
      <c r="S35712" s="139"/>
    </row>
    <row r="35713" spans="2:19" ht="15.75" customHeight="1" x14ac:dyDescent="0.25">
      <c r="B35713" s="106"/>
      <c r="C35713" s="106"/>
      <c r="D35713" s="139"/>
      <c r="P35713" s="142"/>
      <c r="Q35713" s="142"/>
      <c r="R35713" s="142"/>
      <c r="S35713" s="139"/>
    </row>
    <row r="35714" spans="2:19" ht="15.75" customHeight="1" x14ac:dyDescent="0.25">
      <c r="B35714" s="106"/>
      <c r="C35714" s="106"/>
      <c r="D35714" s="139"/>
      <c r="P35714" s="142"/>
      <c r="Q35714" s="142"/>
      <c r="R35714" s="142"/>
      <c r="S35714" s="139"/>
    </row>
    <row r="35715" spans="2:19" ht="15.75" customHeight="1" x14ac:dyDescent="0.25">
      <c r="B35715" s="106"/>
      <c r="C35715" s="106"/>
      <c r="D35715" s="139"/>
      <c r="P35715" s="142"/>
      <c r="Q35715" s="142"/>
      <c r="R35715" s="142"/>
      <c r="S35715" s="139"/>
    </row>
    <row r="35716" spans="2:19" ht="15.75" customHeight="1" x14ac:dyDescent="0.25">
      <c r="B35716" s="106"/>
      <c r="C35716" s="106"/>
      <c r="D35716" s="139"/>
      <c r="P35716" s="142"/>
      <c r="Q35716" s="142"/>
      <c r="R35716" s="142"/>
      <c r="S35716" s="139"/>
    </row>
    <row r="35717" spans="2:19" ht="15.75" customHeight="1" x14ac:dyDescent="0.25">
      <c r="B35717" s="106"/>
      <c r="C35717" s="106"/>
      <c r="D35717" s="139"/>
      <c r="P35717" s="142"/>
      <c r="Q35717" s="142"/>
      <c r="R35717" s="142"/>
      <c r="S35717" s="139"/>
    </row>
    <row r="35718" spans="2:19" ht="15.75" customHeight="1" x14ac:dyDescent="0.25">
      <c r="B35718" s="106"/>
      <c r="C35718" s="106"/>
      <c r="D35718" s="139"/>
      <c r="P35718" s="142"/>
      <c r="Q35718" s="142"/>
      <c r="R35718" s="142"/>
      <c r="S35718" s="139"/>
    </row>
    <row r="35719" spans="2:19" ht="15.75" customHeight="1" x14ac:dyDescent="0.25">
      <c r="B35719" s="106"/>
      <c r="C35719" s="106"/>
      <c r="D35719" s="139"/>
      <c r="P35719" s="142"/>
      <c r="Q35719" s="142"/>
      <c r="R35719" s="142"/>
      <c r="S35719" s="139"/>
    </row>
    <row r="35720" spans="2:19" ht="15.75" customHeight="1" x14ac:dyDescent="0.25">
      <c r="B35720" s="106"/>
      <c r="C35720" s="106"/>
      <c r="D35720" s="139"/>
      <c r="P35720" s="142"/>
      <c r="Q35720" s="142"/>
      <c r="R35720" s="142"/>
      <c r="S35720" s="139"/>
    </row>
    <row r="35721" spans="2:19" ht="15.75" customHeight="1" x14ac:dyDescent="0.25">
      <c r="B35721" s="106"/>
      <c r="C35721" s="106"/>
      <c r="D35721" s="139"/>
      <c r="P35721" s="142"/>
      <c r="Q35721" s="142"/>
      <c r="R35721" s="142"/>
      <c r="S35721" s="139"/>
    </row>
    <row r="35722" spans="2:19" ht="15.75" customHeight="1" x14ac:dyDescent="0.25">
      <c r="B35722" s="106"/>
      <c r="C35722" s="106"/>
      <c r="D35722" s="139"/>
      <c r="P35722" s="142"/>
      <c r="Q35722" s="142"/>
      <c r="R35722" s="142"/>
      <c r="S35722" s="139"/>
    </row>
    <row r="35723" spans="2:19" ht="15.75" customHeight="1" x14ac:dyDescent="0.25">
      <c r="B35723" s="106"/>
      <c r="C35723" s="106"/>
      <c r="D35723" s="139"/>
      <c r="P35723" s="142"/>
      <c r="Q35723" s="142"/>
      <c r="R35723" s="142"/>
      <c r="S35723" s="139"/>
    </row>
    <row r="35724" spans="2:19" ht="15.75" customHeight="1" x14ac:dyDescent="0.25">
      <c r="B35724" s="106"/>
      <c r="C35724" s="106"/>
      <c r="D35724" s="139"/>
      <c r="P35724" s="142"/>
      <c r="Q35724" s="142"/>
      <c r="R35724" s="142"/>
      <c r="S35724" s="139"/>
    </row>
    <row r="35725" spans="2:19" ht="15.75" customHeight="1" x14ac:dyDescent="0.25">
      <c r="B35725" s="106"/>
      <c r="C35725" s="106"/>
      <c r="D35725" s="139"/>
      <c r="P35725" s="142"/>
      <c r="Q35725" s="142"/>
      <c r="R35725" s="142"/>
      <c r="S35725" s="139"/>
    </row>
    <row r="35726" spans="2:19" ht="15.75" customHeight="1" x14ac:dyDescent="0.25">
      <c r="B35726" s="106"/>
      <c r="C35726" s="106"/>
      <c r="D35726" s="139"/>
      <c r="P35726" s="142"/>
      <c r="Q35726" s="142"/>
      <c r="R35726" s="142"/>
      <c r="S35726" s="139"/>
    </row>
    <row r="35727" spans="2:19" ht="15.75" customHeight="1" x14ac:dyDescent="0.25">
      <c r="B35727" s="106"/>
      <c r="C35727" s="106"/>
      <c r="D35727" s="139"/>
      <c r="P35727" s="142"/>
      <c r="Q35727" s="142"/>
      <c r="R35727" s="142"/>
      <c r="S35727" s="139"/>
    </row>
    <row r="35728" spans="2:19" ht="15.75" customHeight="1" x14ac:dyDescent="0.25">
      <c r="B35728" s="106"/>
      <c r="C35728" s="106"/>
      <c r="D35728" s="139"/>
      <c r="P35728" s="142"/>
      <c r="Q35728" s="142"/>
      <c r="R35728" s="142"/>
      <c r="S35728" s="139"/>
    </row>
    <row r="35729" spans="2:19" ht="15.75" customHeight="1" x14ac:dyDescent="0.25">
      <c r="B35729" s="106"/>
      <c r="C35729" s="106"/>
      <c r="D35729" s="139"/>
      <c r="P35729" s="142"/>
      <c r="Q35729" s="142"/>
      <c r="R35729" s="142"/>
      <c r="S35729" s="139"/>
    </row>
    <row r="35730" spans="2:19" ht="15.75" customHeight="1" x14ac:dyDescent="0.25">
      <c r="B35730" s="106"/>
      <c r="C35730" s="106"/>
      <c r="D35730" s="139"/>
      <c r="P35730" s="142"/>
      <c r="Q35730" s="142"/>
      <c r="R35730" s="142"/>
      <c r="S35730" s="139"/>
    </row>
    <row r="35731" spans="2:19" ht="15.75" customHeight="1" x14ac:dyDescent="0.25">
      <c r="B35731" s="106"/>
      <c r="C35731" s="106"/>
      <c r="D35731" s="139"/>
      <c r="P35731" s="142"/>
      <c r="Q35731" s="142"/>
      <c r="R35731" s="142"/>
      <c r="S35731" s="139"/>
    </row>
    <row r="35732" spans="2:19" ht="15.75" customHeight="1" x14ac:dyDescent="0.25">
      <c r="B35732" s="106"/>
      <c r="C35732" s="106"/>
      <c r="D35732" s="139"/>
      <c r="P35732" s="142"/>
      <c r="Q35732" s="142"/>
      <c r="R35732" s="142"/>
      <c r="S35732" s="139"/>
    </row>
    <row r="35733" spans="2:19" ht="15.75" customHeight="1" x14ac:dyDescent="0.25">
      <c r="B35733" s="106"/>
      <c r="C35733" s="106"/>
      <c r="D35733" s="139"/>
      <c r="P35733" s="142"/>
      <c r="Q35733" s="142"/>
      <c r="R35733" s="142"/>
      <c r="S35733" s="139"/>
    </row>
    <row r="35734" spans="2:19" ht="15.75" customHeight="1" x14ac:dyDescent="0.25">
      <c r="B35734" s="106"/>
      <c r="C35734" s="106"/>
      <c r="D35734" s="139"/>
      <c r="P35734" s="142"/>
      <c r="Q35734" s="142"/>
      <c r="R35734" s="142"/>
      <c r="S35734" s="139"/>
    </row>
    <row r="35735" spans="2:19" ht="15.75" customHeight="1" x14ac:dyDescent="0.25">
      <c r="B35735" s="106"/>
      <c r="C35735" s="106"/>
      <c r="D35735" s="139"/>
      <c r="P35735" s="142"/>
      <c r="Q35735" s="142"/>
      <c r="R35735" s="142"/>
      <c r="S35735" s="139"/>
    </row>
    <row r="35736" spans="2:19" ht="15.75" customHeight="1" x14ac:dyDescent="0.25">
      <c r="B35736" s="106"/>
      <c r="C35736" s="106"/>
      <c r="D35736" s="139"/>
      <c r="P35736" s="142"/>
      <c r="Q35736" s="142"/>
      <c r="R35736" s="142"/>
      <c r="S35736" s="139"/>
    </row>
    <row r="35737" spans="2:19" ht="15.75" customHeight="1" x14ac:dyDescent="0.25">
      <c r="B35737" s="106"/>
      <c r="C35737" s="106"/>
      <c r="D35737" s="139"/>
      <c r="P35737" s="142"/>
      <c r="Q35737" s="142"/>
      <c r="R35737" s="142"/>
      <c r="S35737" s="139"/>
    </row>
    <row r="35738" spans="2:19" ht="15.75" customHeight="1" x14ac:dyDescent="0.25">
      <c r="B35738" s="106"/>
      <c r="C35738" s="106"/>
      <c r="D35738" s="139"/>
      <c r="P35738" s="142"/>
      <c r="Q35738" s="142"/>
      <c r="R35738" s="142"/>
      <c r="S35738" s="139"/>
    </row>
    <row r="35739" spans="2:19" ht="15.75" customHeight="1" x14ac:dyDescent="0.25">
      <c r="B35739" s="106"/>
      <c r="C35739" s="106"/>
      <c r="D35739" s="139"/>
      <c r="P35739" s="142"/>
      <c r="Q35739" s="142"/>
      <c r="R35739" s="142"/>
      <c r="S35739" s="139"/>
    </row>
    <row r="35740" spans="2:19" ht="15.75" customHeight="1" x14ac:dyDescent="0.25">
      <c r="B35740" s="106"/>
      <c r="C35740" s="106"/>
      <c r="D35740" s="139"/>
      <c r="P35740" s="142"/>
      <c r="Q35740" s="142"/>
      <c r="R35740" s="142"/>
      <c r="S35740" s="139"/>
    </row>
    <row r="35741" spans="2:19" ht="15.75" customHeight="1" x14ac:dyDescent="0.25">
      <c r="B35741" s="106"/>
      <c r="C35741" s="106"/>
      <c r="D35741" s="139"/>
      <c r="P35741" s="142"/>
      <c r="Q35741" s="142"/>
      <c r="R35741" s="142"/>
      <c r="S35741" s="139"/>
    </row>
    <row r="35742" spans="2:19" ht="15.75" customHeight="1" x14ac:dyDescent="0.25">
      <c r="B35742" s="106"/>
      <c r="C35742" s="106"/>
      <c r="D35742" s="139"/>
      <c r="P35742" s="142"/>
      <c r="Q35742" s="142"/>
      <c r="R35742" s="142"/>
      <c r="S35742" s="139"/>
    </row>
    <row r="35743" spans="2:19" ht="15.75" customHeight="1" x14ac:dyDescent="0.25">
      <c r="B35743" s="106"/>
      <c r="C35743" s="106"/>
      <c r="D35743" s="139"/>
      <c r="P35743" s="142"/>
      <c r="Q35743" s="142"/>
      <c r="R35743" s="142"/>
      <c r="S35743" s="139"/>
    </row>
    <row r="35744" spans="2:19" ht="15.75" customHeight="1" x14ac:dyDescent="0.25">
      <c r="B35744" s="106"/>
      <c r="C35744" s="106"/>
      <c r="D35744" s="139"/>
      <c r="P35744" s="142"/>
      <c r="Q35744" s="142"/>
      <c r="R35744" s="142"/>
      <c r="S35744" s="139"/>
    </row>
    <row r="35745" spans="2:19" ht="15.75" customHeight="1" x14ac:dyDescent="0.25">
      <c r="B35745" s="106"/>
      <c r="C35745" s="106"/>
      <c r="D35745" s="139"/>
      <c r="P35745" s="142"/>
      <c r="Q35745" s="142"/>
      <c r="R35745" s="142"/>
      <c r="S35745" s="139"/>
    </row>
    <row r="35746" spans="2:19" ht="15.75" customHeight="1" x14ac:dyDescent="0.25">
      <c r="B35746" s="106"/>
      <c r="C35746" s="106"/>
      <c r="D35746" s="139"/>
      <c r="P35746" s="142"/>
      <c r="Q35746" s="142"/>
      <c r="R35746" s="142"/>
      <c r="S35746" s="139"/>
    </row>
    <row r="35747" spans="2:19" ht="15.75" customHeight="1" x14ac:dyDescent="0.25">
      <c r="B35747" s="106"/>
      <c r="C35747" s="106"/>
      <c r="D35747" s="139"/>
      <c r="P35747" s="142"/>
      <c r="Q35747" s="142"/>
      <c r="R35747" s="142"/>
      <c r="S35747" s="139"/>
    </row>
    <row r="35748" spans="2:19" ht="15.75" customHeight="1" x14ac:dyDescent="0.25">
      <c r="B35748" s="106"/>
      <c r="C35748" s="106"/>
      <c r="D35748" s="139"/>
      <c r="P35748" s="142"/>
      <c r="Q35748" s="142"/>
      <c r="R35748" s="142"/>
      <c r="S35748" s="139"/>
    </row>
    <row r="35749" spans="2:19" ht="15.75" customHeight="1" x14ac:dyDescent="0.25">
      <c r="B35749" s="106"/>
      <c r="C35749" s="106"/>
      <c r="D35749" s="139"/>
      <c r="P35749" s="142"/>
      <c r="Q35749" s="142"/>
      <c r="R35749" s="142"/>
      <c r="S35749" s="139"/>
    </row>
    <row r="35750" spans="2:19" ht="15.75" customHeight="1" x14ac:dyDescent="0.25">
      <c r="B35750" s="106"/>
      <c r="C35750" s="106"/>
      <c r="D35750" s="139"/>
      <c r="P35750" s="142"/>
      <c r="Q35750" s="142"/>
      <c r="R35750" s="142"/>
      <c r="S35750" s="139"/>
    </row>
    <row r="35751" spans="2:19" ht="15.75" customHeight="1" x14ac:dyDescent="0.25">
      <c r="B35751" s="106"/>
      <c r="C35751" s="106"/>
      <c r="D35751" s="139"/>
      <c r="P35751" s="142"/>
      <c r="Q35751" s="142"/>
      <c r="R35751" s="142"/>
      <c r="S35751" s="139"/>
    </row>
    <row r="35752" spans="2:19" ht="15.75" customHeight="1" x14ac:dyDescent="0.25">
      <c r="B35752" s="106"/>
      <c r="C35752" s="106"/>
      <c r="D35752" s="139"/>
      <c r="P35752" s="142"/>
      <c r="Q35752" s="142"/>
      <c r="R35752" s="142"/>
      <c r="S35752" s="139"/>
    </row>
    <row r="35753" spans="2:19" ht="15.75" customHeight="1" x14ac:dyDescent="0.25">
      <c r="B35753" s="106"/>
      <c r="C35753" s="106"/>
      <c r="D35753" s="139"/>
      <c r="P35753" s="142"/>
      <c r="Q35753" s="142"/>
      <c r="R35753" s="142"/>
      <c r="S35753" s="139"/>
    </row>
    <row r="35754" spans="2:19" ht="15.75" customHeight="1" x14ac:dyDescent="0.25">
      <c r="B35754" s="106"/>
      <c r="C35754" s="106"/>
      <c r="D35754" s="139"/>
      <c r="P35754" s="142"/>
      <c r="Q35754" s="142"/>
      <c r="R35754" s="142"/>
      <c r="S35754" s="139"/>
    </row>
    <row r="35755" spans="2:19" ht="15.75" customHeight="1" x14ac:dyDescent="0.25">
      <c r="B35755" s="106"/>
      <c r="C35755" s="106"/>
      <c r="D35755" s="139"/>
      <c r="P35755" s="142"/>
      <c r="Q35755" s="142"/>
      <c r="R35755" s="142"/>
      <c r="S35755" s="139"/>
    </row>
    <row r="35756" spans="2:19" ht="15.75" customHeight="1" x14ac:dyDescent="0.25">
      <c r="B35756" s="106"/>
      <c r="C35756" s="106"/>
      <c r="D35756" s="139"/>
      <c r="P35756" s="142"/>
      <c r="Q35756" s="142"/>
      <c r="R35756" s="142"/>
      <c r="S35756" s="139"/>
    </row>
    <row r="35757" spans="2:19" ht="15.75" customHeight="1" x14ac:dyDescent="0.25">
      <c r="B35757" s="106"/>
      <c r="C35757" s="106"/>
      <c r="D35757" s="139"/>
      <c r="P35757" s="142"/>
      <c r="Q35757" s="142"/>
      <c r="R35757" s="142"/>
      <c r="S35757" s="139"/>
    </row>
    <row r="35758" spans="2:19" ht="15.75" customHeight="1" x14ac:dyDescent="0.25">
      <c r="B35758" s="106"/>
      <c r="C35758" s="106"/>
      <c r="D35758" s="139"/>
      <c r="P35758" s="142"/>
      <c r="Q35758" s="142"/>
      <c r="R35758" s="142"/>
      <c r="S35758" s="139"/>
    </row>
    <row r="35759" spans="2:19" ht="15.75" customHeight="1" x14ac:dyDescent="0.25">
      <c r="B35759" s="106"/>
      <c r="C35759" s="106"/>
      <c r="D35759" s="139"/>
      <c r="P35759" s="142"/>
      <c r="Q35759" s="142"/>
      <c r="R35759" s="142"/>
      <c r="S35759" s="139"/>
    </row>
    <row r="35760" spans="2:19" ht="15.75" customHeight="1" x14ac:dyDescent="0.25">
      <c r="B35760" s="106"/>
      <c r="C35760" s="106"/>
      <c r="D35760" s="139"/>
      <c r="P35760" s="142"/>
      <c r="Q35760" s="142"/>
      <c r="R35760" s="142"/>
      <c r="S35760" s="139"/>
    </row>
    <row r="35761" spans="2:19" ht="15.75" customHeight="1" x14ac:dyDescent="0.25">
      <c r="B35761" s="106"/>
      <c r="C35761" s="106"/>
      <c r="D35761" s="139"/>
      <c r="P35761" s="142"/>
      <c r="Q35761" s="142"/>
      <c r="R35761" s="142"/>
      <c r="S35761" s="139"/>
    </row>
    <row r="35762" spans="2:19" ht="15.75" customHeight="1" x14ac:dyDescent="0.25">
      <c r="B35762" s="106"/>
      <c r="C35762" s="106"/>
      <c r="D35762" s="139"/>
      <c r="P35762" s="142"/>
      <c r="Q35762" s="142"/>
      <c r="R35762" s="142"/>
      <c r="S35762" s="139"/>
    </row>
    <row r="35763" spans="2:19" ht="15.75" customHeight="1" x14ac:dyDescent="0.25">
      <c r="B35763" s="106"/>
      <c r="C35763" s="106"/>
      <c r="D35763" s="139"/>
      <c r="P35763" s="142"/>
      <c r="Q35763" s="142"/>
      <c r="R35763" s="142"/>
      <c r="S35763" s="139"/>
    </row>
    <row r="35764" spans="2:19" ht="15.75" customHeight="1" x14ac:dyDescent="0.25">
      <c r="B35764" s="106"/>
      <c r="C35764" s="106"/>
      <c r="D35764" s="139"/>
      <c r="P35764" s="142"/>
      <c r="Q35764" s="142"/>
      <c r="R35764" s="142"/>
      <c r="S35764" s="139"/>
    </row>
    <row r="35765" spans="2:19" ht="15.75" customHeight="1" x14ac:dyDescent="0.25">
      <c r="B35765" s="106"/>
      <c r="C35765" s="106"/>
      <c r="D35765" s="139"/>
      <c r="P35765" s="142"/>
      <c r="Q35765" s="142"/>
      <c r="R35765" s="142"/>
      <c r="S35765" s="139"/>
    </row>
    <row r="35766" spans="2:19" ht="15.75" customHeight="1" x14ac:dyDescent="0.25">
      <c r="B35766" s="106"/>
      <c r="C35766" s="106"/>
      <c r="D35766" s="139"/>
      <c r="P35766" s="142"/>
      <c r="Q35766" s="142"/>
      <c r="R35766" s="142"/>
      <c r="S35766" s="139"/>
    </row>
    <row r="35767" spans="2:19" ht="15.75" customHeight="1" x14ac:dyDescent="0.25">
      <c r="B35767" s="106"/>
      <c r="C35767" s="106"/>
      <c r="D35767" s="139"/>
      <c r="P35767" s="142"/>
      <c r="Q35767" s="142"/>
      <c r="R35767" s="142"/>
      <c r="S35767" s="139"/>
    </row>
    <row r="35768" spans="2:19" ht="15.75" customHeight="1" x14ac:dyDescent="0.25">
      <c r="B35768" s="106"/>
      <c r="C35768" s="106"/>
      <c r="D35768" s="139"/>
      <c r="P35768" s="142"/>
      <c r="Q35768" s="142"/>
      <c r="R35768" s="142"/>
      <c r="S35768" s="139"/>
    </row>
    <row r="35769" spans="2:19" ht="15.75" customHeight="1" x14ac:dyDescent="0.25">
      <c r="B35769" s="106"/>
      <c r="C35769" s="106"/>
      <c r="D35769" s="139"/>
      <c r="P35769" s="142"/>
      <c r="Q35769" s="142"/>
      <c r="R35769" s="142"/>
      <c r="S35769" s="139"/>
    </row>
    <row r="35770" spans="2:19" ht="15.75" customHeight="1" x14ac:dyDescent="0.25">
      <c r="B35770" s="106"/>
      <c r="C35770" s="106"/>
      <c r="D35770" s="139"/>
      <c r="P35770" s="142"/>
      <c r="Q35770" s="142"/>
      <c r="R35770" s="142"/>
      <c r="S35770" s="139"/>
    </row>
    <row r="35771" spans="2:19" ht="15.75" customHeight="1" x14ac:dyDescent="0.25">
      <c r="B35771" s="106"/>
      <c r="C35771" s="106"/>
      <c r="D35771" s="139"/>
      <c r="P35771" s="142"/>
      <c r="Q35771" s="142"/>
      <c r="R35771" s="142"/>
      <c r="S35771" s="139"/>
    </row>
    <row r="35772" spans="2:19" ht="15.75" customHeight="1" x14ac:dyDescent="0.25">
      <c r="B35772" s="106"/>
      <c r="C35772" s="106"/>
      <c r="D35772" s="139"/>
      <c r="P35772" s="142"/>
      <c r="Q35772" s="142"/>
      <c r="R35772" s="142"/>
      <c r="S35772" s="139"/>
    </row>
    <row r="35773" spans="2:19" ht="15.75" customHeight="1" x14ac:dyDescent="0.25">
      <c r="B35773" s="106"/>
      <c r="C35773" s="106"/>
      <c r="D35773" s="139"/>
      <c r="P35773" s="142"/>
      <c r="Q35773" s="142"/>
      <c r="R35773" s="142"/>
      <c r="S35773" s="139"/>
    </row>
    <row r="35774" spans="2:19" ht="15.75" customHeight="1" x14ac:dyDescent="0.25">
      <c r="B35774" s="106"/>
      <c r="C35774" s="106"/>
      <c r="D35774" s="139"/>
      <c r="P35774" s="142"/>
      <c r="Q35774" s="142"/>
      <c r="R35774" s="142"/>
      <c r="S35774" s="139"/>
    </row>
    <row r="35775" spans="2:19" ht="15.75" customHeight="1" x14ac:dyDescent="0.25">
      <c r="B35775" s="106"/>
      <c r="C35775" s="106"/>
      <c r="D35775" s="139"/>
      <c r="P35775" s="142"/>
      <c r="Q35775" s="142"/>
      <c r="R35775" s="142"/>
      <c r="S35775" s="139"/>
    </row>
    <row r="35776" spans="2:19" ht="15.75" customHeight="1" x14ac:dyDescent="0.25">
      <c r="B35776" s="106"/>
      <c r="C35776" s="106"/>
      <c r="D35776" s="139"/>
      <c r="P35776" s="142"/>
      <c r="Q35776" s="142"/>
      <c r="R35776" s="142"/>
      <c r="S35776" s="139"/>
    </row>
    <row r="35777" spans="2:19" ht="15.75" customHeight="1" x14ac:dyDescent="0.25">
      <c r="B35777" s="106"/>
      <c r="C35777" s="106"/>
      <c r="D35777" s="139"/>
      <c r="P35777" s="142"/>
      <c r="Q35777" s="142"/>
      <c r="R35777" s="142"/>
      <c r="S35777" s="139"/>
    </row>
    <row r="35778" spans="2:19" ht="15.75" customHeight="1" x14ac:dyDescent="0.25">
      <c r="B35778" s="106"/>
      <c r="C35778" s="106"/>
      <c r="D35778" s="139"/>
      <c r="P35778" s="142"/>
      <c r="Q35778" s="142"/>
      <c r="R35778" s="142"/>
      <c r="S35778" s="139"/>
    </row>
    <row r="35779" spans="2:19" ht="15.75" customHeight="1" x14ac:dyDescent="0.25">
      <c r="B35779" s="106"/>
      <c r="C35779" s="106"/>
      <c r="D35779" s="139"/>
      <c r="P35779" s="142"/>
      <c r="Q35779" s="142"/>
      <c r="R35779" s="142"/>
      <c r="S35779" s="139"/>
    </row>
    <row r="35780" spans="2:19" ht="15.75" customHeight="1" x14ac:dyDescent="0.25">
      <c r="B35780" s="106"/>
      <c r="C35780" s="106"/>
      <c r="D35780" s="139"/>
      <c r="P35780" s="142"/>
      <c r="Q35780" s="142"/>
      <c r="R35780" s="142"/>
      <c r="S35780" s="139"/>
    </row>
    <row r="35781" spans="2:19" ht="15.75" customHeight="1" x14ac:dyDescent="0.25">
      <c r="B35781" s="106"/>
      <c r="C35781" s="106"/>
      <c r="D35781" s="139"/>
      <c r="P35781" s="142"/>
      <c r="Q35781" s="142"/>
      <c r="R35781" s="142"/>
      <c r="S35781" s="139"/>
    </row>
    <row r="35782" spans="2:19" ht="15.75" customHeight="1" x14ac:dyDescent="0.25">
      <c r="B35782" s="106"/>
      <c r="C35782" s="106"/>
      <c r="D35782" s="139"/>
      <c r="P35782" s="142"/>
      <c r="Q35782" s="142"/>
      <c r="R35782" s="142"/>
      <c r="S35782" s="139"/>
    </row>
    <row r="35783" spans="2:19" ht="15.75" customHeight="1" x14ac:dyDescent="0.25">
      <c r="B35783" s="106"/>
      <c r="C35783" s="106"/>
      <c r="D35783" s="139"/>
      <c r="P35783" s="142"/>
      <c r="Q35783" s="142"/>
      <c r="R35783" s="142"/>
      <c r="S35783" s="139"/>
    </row>
    <row r="35784" spans="2:19" ht="15.75" customHeight="1" x14ac:dyDescent="0.25">
      <c r="B35784" s="106"/>
      <c r="C35784" s="106"/>
      <c r="D35784" s="139"/>
      <c r="P35784" s="142"/>
      <c r="Q35784" s="142"/>
      <c r="R35784" s="142"/>
      <c r="S35784" s="139"/>
    </row>
    <row r="35785" spans="2:19" ht="15.75" customHeight="1" x14ac:dyDescent="0.25">
      <c r="B35785" s="106"/>
      <c r="C35785" s="106"/>
      <c r="D35785" s="139"/>
      <c r="P35785" s="142"/>
      <c r="Q35785" s="142"/>
      <c r="R35785" s="142"/>
      <c r="S35785" s="139"/>
    </row>
    <row r="35786" spans="2:19" ht="15.75" customHeight="1" x14ac:dyDescent="0.25">
      <c r="B35786" s="106"/>
      <c r="C35786" s="106"/>
      <c r="D35786" s="139"/>
      <c r="P35786" s="142"/>
      <c r="Q35786" s="142"/>
      <c r="R35786" s="142"/>
      <c r="S35786" s="139"/>
    </row>
    <row r="35787" spans="2:19" ht="15.75" customHeight="1" x14ac:dyDescent="0.25">
      <c r="B35787" s="106"/>
      <c r="C35787" s="106"/>
      <c r="D35787" s="139"/>
      <c r="P35787" s="142"/>
      <c r="Q35787" s="142"/>
      <c r="R35787" s="142"/>
      <c r="S35787" s="139"/>
    </row>
    <row r="35788" spans="2:19" ht="15.75" customHeight="1" x14ac:dyDescent="0.25">
      <c r="B35788" s="106"/>
      <c r="C35788" s="106"/>
      <c r="D35788" s="139"/>
      <c r="P35788" s="142"/>
      <c r="Q35788" s="142"/>
      <c r="R35788" s="142"/>
      <c r="S35788" s="139"/>
    </row>
    <row r="35789" spans="2:19" ht="15.75" customHeight="1" x14ac:dyDescent="0.25">
      <c r="B35789" s="106"/>
      <c r="C35789" s="106"/>
      <c r="D35789" s="139"/>
      <c r="P35789" s="142"/>
      <c r="Q35789" s="142"/>
      <c r="R35789" s="142"/>
      <c r="S35789" s="139"/>
    </row>
    <row r="35790" spans="2:19" ht="15.75" customHeight="1" x14ac:dyDescent="0.25">
      <c r="B35790" s="106"/>
      <c r="C35790" s="106"/>
      <c r="D35790" s="139"/>
      <c r="P35790" s="142"/>
      <c r="Q35790" s="142"/>
      <c r="R35790" s="142"/>
      <c r="S35790" s="139"/>
    </row>
    <row r="35791" spans="2:19" ht="15.75" customHeight="1" x14ac:dyDescent="0.25">
      <c r="B35791" s="106"/>
      <c r="C35791" s="106"/>
      <c r="D35791" s="139"/>
      <c r="P35791" s="142"/>
      <c r="Q35791" s="142"/>
      <c r="R35791" s="142"/>
      <c r="S35791" s="139"/>
    </row>
    <row r="35792" spans="2:19" ht="15.75" customHeight="1" x14ac:dyDescent="0.25">
      <c r="B35792" s="106"/>
      <c r="C35792" s="106"/>
      <c r="D35792" s="139"/>
      <c r="P35792" s="142"/>
      <c r="Q35792" s="142"/>
      <c r="R35792" s="142"/>
      <c r="S35792" s="139"/>
    </row>
    <row r="35793" spans="2:19" ht="15.75" customHeight="1" x14ac:dyDescent="0.25">
      <c r="B35793" s="106"/>
      <c r="C35793" s="106"/>
      <c r="D35793" s="139"/>
      <c r="P35793" s="142"/>
      <c r="Q35793" s="142"/>
      <c r="R35793" s="142"/>
      <c r="S35793" s="139"/>
    </row>
    <row r="35794" spans="2:19" ht="15.75" customHeight="1" x14ac:dyDescent="0.25">
      <c r="B35794" s="106"/>
      <c r="C35794" s="106"/>
      <c r="D35794" s="139"/>
      <c r="P35794" s="142"/>
      <c r="Q35794" s="142"/>
      <c r="R35794" s="142"/>
      <c r="S35794" s="139"/>
    </row>
    <row r="35795" spans="2:19" ht="15.75" customHeight="1" x14ac:dyDescent="0.25">
      <c r="B35795" s="106"/>
      <c r="C35795" s="106"/>
      <c r="D35795" s="139"/>
      <c r="P35795" s="142"/>
      <c r="Q35795" s="142"/>
      <c r="R35795" s="142"/>
      <c r="S35795" s="139"/>
    </row>
    <row r="35796" spans="2:19" ht="15.75" customHeight="1" x14ac:dyDescent="0.25">
      <c r="B35796" s="106"/>
      <c r="C35796" s="106"/>
      <c r="D35796" s="139"/>
      <c r="P35796" s="142"/>
      <c r="Q35796" s="142"/>
      <c r="R35796" s="142"/>
      <c r="S35796" s="139"/>
    </row>
    <row r="35797" spans="2:19" ht="15.75" customHeight="1" x14ac:dyDescent="0.25">
      <c r="B35797" s="106"/>
      <c r="C35797" s="106"/>
      <c r="D35797" s="139"/>
      <c r="P35797" s="142"/>
      <c r="Q35797" s="142"/>
      <c r="R35797" s="142"/>
      <c r="S35797" s="139"/>
    </row>
    <row r="35798" spans="2:19" ht="15.75" customHeight="1" x14ac:dyDescent="0.25">
      <c r="B35798" s="106"/>
      <c r="C35798" s="106"/>
      <c r="D35798" s="139"/>
      <c r="P35798" s="142"/>
      <c r="Q35798" s="142"/>
      <c r="R35798" s="142"/>
      <c r="S35798" s="139"/>
    </row>
    <row r="35799" spans="2:19" ht="15.75" customHeight="1" x14ac:dyDescent="0.25">
      <c r="B35799" s="106"/>
      <c r="C35799" s="106"/>
      <c r="D35799" s="139"/>
      <c r="P35799" s="142"/>
      <c r="Q35799" s="142"/>
      <c r="R35799" s="142"/>
      <c r="S35799" s="139"/>
    </row>
    <row r="35800" spans="2:19" ht="15.75" customHeight="1" x14ac:dyDescent="0.25">
      <c r="B35800" s="106"/>
      <c r="C35800" s="106"/>
      <c r="D35800" s="139"/>
      <c r="P35800" s="142"/>
      <c r="Q35800" s="142"/>
      <c r="R35800" s="142"/>
      <c r="S35800" s="139"/>
    </row>
    <row r="35801" spans="2:19" ht="15.75" customHeight="1" x14ac:dyDescent="0.25">
      <c r="B35801" s="106"/>
      <c r="C35801" s="106"/>
      <c r="D35801" s="139"/>
      <c r="P35801" s="142"/>
      <c r="Q35801" s="142"/>
      <c r="R35801" s="142"/>
      <c r="S35801" s="139"/>
    </row>
    <row r="35802" spans="2:19" ht="15.75" customHeight="1" x14ac:dyDescent="0.25">
      <c r="B35802" s="106"/>
      <c r="C35802" s="106"/>
      <c r="D35802" s="139"/>
      <c r="P35802" s="142"/>
      <c r="Q35802" s="142"/>
      <c r="R35802" s="142"/>
      <c r="S35802" s="139"/>
    </row>
    <row r="35803" spans="2:19" ht="15.75" customHeight="1" x14ac:dyDescent="0.25">
      <c r="B35803" s="106"/>
      <c r="C35803" s="106"/>
      <c r="D35803" s="139"/>
      <c r="P35803" s="142"/>
      <c r="Q35803" s="142"/>
      <c r="R35803" s="142"/>
      <c r="S35803" s="139"/>
    </row>
    <row r="35804" spans="2:19" ht="15.75" customHeight="1" x14ac:dyDescent="0.25">
      <c r="B35804" s="106"/>
      <c r="C35804" s="106"/>
      <c r="D35804" s="139"/>
      <c r="P35804" s="142"/>
      <c r="Q35804" s="142"/>
      <c r="R35804" s="142"/>
      <c r="S35804" s="139"/>
    </row>
    <row r="35805" spans="2:19" ht="15.75" customHeight="1" x14ac:dyDescent="0.25">
      <c r="B35805" s="106"/>
      <c r="C35805" s="106"/>
      <c r="D35805" s="139"/>
      <c r="P35805" s="142"/>
      <c r="Q35805" s="142"/>
      <c r="R35805" s="142"/>
      <c r="S35805" s="139"/>
    </row>
    <row r="35806" spans="2:19" ht="15.75" customHeight="1" x14ac:dyDescent="0.25">
      <c r="B35806" s="106"/>
      <c r="C35806" s="106"/>
      <c r="D35806" s="139"/>
      <c r="P35806" s="142"/>
      <c r="Q35806" s="142"/>
      <c r="R35806" s="142"/>
      <c r="S35806" s="139"/>
    </row>
    <row r="35807" spans="2:19" ht="15.75" customHeight="1" x14ac:dyDescent="0.25">
      <c r="B35807" s="106"/>
      <c r="C35807" s="106"/>
      <c r="D35807" s="139"/>
      <c r="P35807" s="142"/>
      <c r="Q35807" s="142"/>
      <c r="R35807" s="142"/>
      <c r="S35807" s="139"/>
    </row>
    <row r="35808" spans="2:19" ht="15.75" customHeight="1" x14ac:dyDescent="0.25">
      <c r="B35808" s="106"/>
      <c r="C35808" s="106"/>
      <c r="D35808" s="139"/>
      <c r="P35808" s="142"/>
      <c r="Q35808" s="142"/>
      <c r="R35808" s="142"/>
      <c r="S35808" s="139"/>
    </row>
    <row r="35809" spans="2:19" ht="15.75" customHeight="1" x14ac:dyDescent="0.25">
      <c r="B35809" s="106"/>
      <c r="C35809" s="106"/>
      <c r="D35809" s="139"/>
      <c r="P35809" s="142"/>
      <c r="Q35809" s="142"/>
      <c r="R35809" s="142"/>
      <c r="S35809" s="139"/>
    </row>
    <row r="35810" spans="2:19" ht="15.75" customHeight="1" x14ac:dyDescent="0.25">
      <c r="B35810" s="106"/>
      <c r="C35810" s="106"/>
      <c r="D35810" s="139"/>
      <c r="P35810" s="142"/>
      <c r="Q35810" s="142"/>
      <c r="R35810" s="142"/>
      <c r="S35810" s="139"/>
    </row>
    <row r="35811" spans="2:19" ht="15.75" customHeight="1" x14ac:dyDescent="0.25">
      <c r="B35811" s="106"/>
      <c r="C35811" s="106"/>
      <c r="D35811" s="139"/>
      <c r="P35811" s="142"/>
      <c r="Q35811" s="142"/>
      <c r="R35811" s="142"/>
      <c r="S35811" s="139"/>
    </row>
    <row r="35812" spans="2:19" ht="15.75" customHeight="1" x14ac:dyDescent="0.25">
      <c r="B35812" s="106"/>
      <c r="C35812" s="106"/>
      <c r="D35812" s="139"/>
      <c r="P35812" s="142"/>
      <c r="Q35812" s="142"/>
      <c r="R35812" s="142"/>
      <c r="S35812" s="139"/>
    </row>
    <row r="35813" spans="2:19" ht="15.75" customHeight="1" x14ac:dyDescent="0.25">
      <c r="B35813" s="106"/>
      <c r="C35813" s="106"/>
      <c r="D35813" s="139"/>
      <c r="P35813" s="142"/>
      <c r="Q35813" s="142"/>
      <c r="R35813" s="142"/>
      <c r="S35813" s="139"/>
    </row>
    <row r="35814" spans="2:19" ht="15.75" customHeight="1" x14ac:dyDescent="0.25">
      <c r="B35814" s="106"/>
      <c r="C35814" s="106"/>
      <c r="D35814" s="139"/>
      <c r="P35814" s="142"/>
      <c r="Q35814" s="142"/>
      <c r="R35814" s="142"/>
      <c r="S35814" s="139"/>
    </row>
    <row r="35815" spans="2:19" ht="15.75" customHeight="1" x14ac:dyDescent="0.25">
      <c r="B35815" s="106"/>
      <c r="C35815" s="106"/>
      <c r="D35815" s="139"/>
      <c r="P35815" s="142"/>
      <c r="Q35815" s="142"/>
      <c r="R35815" s="142"/>
      <c r="S35815" s="139"/>
    </row>
    <row r="35816" spans="2:19" ht="15.75" customHeight="1" x14ac:dyDescent="0.25">
      <c r="B35816" s="106"/>
      <c r="C35816" s="106"/>
      <c r="D35816" s="139"/>
      <c r="P35816" s="142"/>
      <c r="Q35816" s="142"/>
      <c r="R35816" s="142"/>
      <c r="S35816" s="139"/>
    </row>
    <row r="35817" spans="2:19" ht="15.75" customHeight="1" x14ac:dyDescent="0.25">
      <c r="B35817" s="106"/>
      <c r="C35817" s="106"/>
      <c r="D35817" s="139"/>
      <c r="P35817" s="142"/>
      <c r="Q35817" s="142"/>
      <c r="R35817" s="142"/>
      <c r="S35817" s="139"/>
    </row>
    <row r="35818" spans="2:19" ht="15.75" customHeight="1" x14ac:dyDescent="0.25">
      <c r="B35818" s="106"/>
      <c r="C35818" s="106"/>
      <c r="D35818" s="139"/>
      <c r="P35818" s="142"/>
      <c r="Q35818" s="142"/>
      <c r="R35818" s="142"/>
      <c r="S35818" s="139"/>
    </row>
    <row r="35819" spans="2:19" ht="15.75" customHeight="1" x14ac:dyDescent="0.25">
      <c r="B35819" s="106"/>
      <c r="C35819" s="106"/>
      <c r="D35819" s="139"/>
      <c r="P35819" s="142"/>
      <c r="Q35819" s="142"/>
      <c r="R35819" s="142"/>
      <c r="S35819" s="139"/>
    </row>
    <row r="35820" spans="2:19" ht="15.75" customHeight="1" x14ac:dyDescent="0.25">
      <c r="B35820" s="106"/>
      <c r="C35820" s="106"/>
      <c r="D35820" s="139"/>
      <c r="P35820" s="142"/>
      <c r="Q35820" s="142"/>
      <c r="R35820" s="142"/>
      <c r="S35820" s="139"/>
    </row>
    <row r="35821" spans="2:19" ht="15.75" customHeight="1" x14ac:dyDescent="0.25">
      <c r="B35821" s="106"/>
      <c r="C35821" s="106"/>
      <c r="D35821" s="139"/>
      <c r="P35821" s="142"/>
      <c r="Q35821" s="142"/>
      <c r="R35821" s="142"/>
      <c r="S35821" s="139"/>
    </row>
    <row r="35822" spans="2:19" ht="15.75" customHeight="1" x14ac:dyDescent="0.25">
      <c r="B35822" s="106"/>
      <c r="C35822" s="106"/>
      <c r="D35822" s="139"/>
      <c r="P35822" s="142"/>
      <c r="Q35822" s="142"/>
      <c r="R35822" s="142"/>
      <c r="S35822" s="139"/>
    </row>
    <row r="35823" spans="2:19" ht="15.75" customHeight="1" x14ac:dyDescent="0.25">
      <c r="B35823" s="106"/>
      <c r="C35823" s="106"/>
      <c r="D35823" s="139"/>
      <c r="P35823" s="142"/>
      <c r="Q35823" s="142"/>
      <c r="R35823" s="142"/>
      <c r="S35823" s="139"/>
    </row>
    <row r="35824" spans="2:19" ht="15.75" customHeight="1" x14ac:dyDescent="0.25">
      <c r="B35824" s="106"/>
      <c r="C35824" s="106"/>
      <c r="D35824" s="139"/>
      <c r="P35824" s="142"/>
      <c r="Q35824" s="142"/>
      <c r="R35824" s="142"/>
      <c r="S35824" s="139"/>
    </row>
    <row r="35825" spans="2:19" ht="15.75" customHeight="1" x14ac:dyDescent="0.25">
      <c r="B35825" s="106"/>
      <c r="C35825" s="106"/>
      <c r="D35825" s="139"/>
      <c r="P35825" s="142"/>
      <c r="Q35825" s="142"/>
      <c r="R35825" s="142"/>
      <c r="S35825" s="139"/>
    </row>
    <row r="35826" spans="2:19" ht="15.75" customHeight="1" x14ac:dyDescent="0.25">
      <c r="B35826" s="106"/>
      <c r="C35826" s="106"/>
      <c r="D35826" s="139"/>
      <c r="P35826" s="142"/>
      <c r="Q35826" s="142"/>
      <c r="R35826" s="142"/>
      <c r="S35826" s="139"/>
    </row>
    <row r="35827" spans="2:19" ht="15.75" customHeight="1" x14ac:dyDescent="0.25">
      <c r="B35827" s="106"/>
      <c r="C35827" s="106"/>
      <c r="D35827" s="139"/>
      <c r="P35827" s="142"/>
      <c r="Q35827" s="142"/>
      <c r="R35827" s="142"/>
      <c r="S35827" s="139"/>
    </row>
    <row r="35828" spans="2:19" ht="15.75" customHeight="1" x14ac:dyDescent="0.25">
      <c r="B35828" s="106"/>
      <c r="C35828" s="106"/>
      <c r="D35828" s="139"/>
      <c r="P35828" s="142"/>
      <c r="Q35828" s="142"/>
      <c r="R35828" s="142"/>
      <c r="S35828" s="139"/>
    </row>
    <row r="35829" spans="2:19" ht="15.75" customHeight="1" x14ac:dyDescent="0.25">
      <c r="B35829" s="106"/>
      <c r="C35829" s="106"/>
      <c r="D35829" s="139"/>
      <c r="P35829" s="142"/>
      <c r="Q35829" s="142"/>
      <c r="R35829" s="142"/>
      <c r="S35829" s="139"/>
    </row>
    <row r="35830" spans="2:19" ht="15.75" customHeight="1" x14ac:dyDescent="0.25">
      <c r="B35830" s="106"/>
      <c r="C35830" s="106"/>
      <c r="D35830" s="139"/>
      <c r="P35830" s="142"/>
      <c r="Q35830" s="142"/>
      <c r="R35830" s="142"/>
      <c r="S35830" s="139"/>
    </row>
    <row r="35831" spans="2:19" ht="15.75" customHeight="1" x14ac:dyDescent="0.25">
      <c r="B35831" s="106"/>
      <c r="C35831" s="106"/>
      <c r="D35831" s="139"/>
      <c r="P35831" s="142"/>
      <c r="Q35831" s="142"/>
      <c r="R35831" s="142"/>
      <c r="S35831" s="139"/>
    </row>
    <row r="35832" spans="2:19" ht="15.75" customHeight="1" x14ac:dyDescent="0.25">
      <c r="B35832" s="106"/>
      <c r="C35832" s="106"/>
      <c r="D35832" s="139"/>
      <c r="P35832" s="142"/>
      <c r="Q35832" s="142"/>
      <c r="R35832" s="142"/>
      <c r="S35832" s="139"/>
    </row>
    <row r="35833" spans="2:19" ht="15.75" customHeight="1" x14ac:dyDescent="0.25">
      <c r="B35833" s="106"/>
      <c r="C35833" s="106"/>
      <c r="D35833" s="139"/>
      <c r="P35833" s="142"/>
      <c r="Q35833" s="142"/>
      <c r="R35833" s="142"/>
      <c r="S35833" s="139"/>
    </row>
    <row r="35834" spans="2:19" ht="15.75" customHeight="1" x14ac:dyDescent="0.25">
      <c r="B35834" s="106"/>
      <c r="C35834" s="106"/>
      <c r="D35834" s="139"/>
      <c r="P35834" s="142"/>
      <c r="Q35834" s="142"/>
      <c r="R35834" s="142"/>
      <c r="S35834" s="139"/>
    </row>
    <row r="35835" spans="2:19" ht="15.75" customHeight="1" x14ac:dyDescent="0.25">
      <c r="B35835" s="106"/>
      <c r="C35835" s="106"/>
      <c r="D35835" s="139"/>
      <c r="P35835" s="142"/>
      <c r="Q35835" s="142"/>
      <c r="R35835" s="142"/>
      <c r="S35835" s="139"/>
    </row>
    <row r="35836" spans="2:19" ht="15.75" customHeight="1" x14ac:dyDescent="0.25">
      <c r="B35836" s="106"/>
      <c r="C35836" s="106"/>
      <c r="D35836" s="139"/>
      <c r="P35836" s="142"/>
      <c r="Q35836" s="142"/>
      <c r="R35836" s="142"/>
      <c r="S35836" s="139"/>
    </row>
    <row r="35837" spans="2:19" ht="15.75" customHeight="1" x14ac:dyDescent="0.25">
      <c r="B35837" s="106"/>
      <c r="C35837" s="106"/>
      <c r="D35837" s="139"/>
      <c r="P35837" s="142"/>
      <c r="Q35837" s="142"/>
      <c r="R35837" s="142"/>
      <c r="S35837" s="139"/>
    </row>
    <row r="35838" spans="2:19" ht="15.75" customHeight="1" x14ac:dyDescent="0.25">
      <c r="B35838" s="106"/>
      <c r="C35838" s="106"/>
      <c r="D35838" s="139"/>
      <c r="P35838" s="142"/>
      <c r="Q35838" s="142"/>
      <c r="R35838" s="142"/>
      <c r="S35838" s="139"/>
    </row>
    <row r="35839" spans="2:19" ht="15.75" customHeight="1" x14ac:dyDescent="0.25">
      <c r="B35839" s="106"/>
      <c r="C35839" s="106"/>
      <c r="D35839" s="139"/>
      <c r="P35839" s="142"/>
      <c r="Q35839" s="142"/>
      <c r="R35839" s="142"/>
      <c r="S35839" s="139"/>
    </row>
    <row r="35840" spans="2:19" ht="15.75" customHeight="1" x14ac:dyDescent="0.25">
      <c r="B35840" s="106"/>
      <c r="C35840" s="106"/>
      <c r="D35840" s="139"/>
      <c r="P35840" s="142"/>
      <c r="Q35840" s="142"/>
      <c r="R35840" s="142"/>
      <c r="S35840" s="139"/>
    </row>
    <row r="35841" spans="2:19" ht="15.75" customHeight="1" x14ac:dyDescent="0.25">
      <c r="B35841" s="106"/>
      <c r="C35841" s="106"/>
      <c r="D35841" s="139"/>
      <c r="P35841" s="142"/>
      <c r="Q35841" s="142"/>
      <c r="R35841" s="142"/>
      <c r="S35841" s="139"/>
    </row>
    <row r="35842" spans="2:19" ht="15.75" customHeight="1" x14ac:dyDescent="0.25">
      <c r="B35842" s="106"/>
      <c r="C35842" s="106"/>
      <c r="D35842" s="139"/>
      <c r="P35842" s="142"/>
      <c r="Q35842" s="142"/>
      <c r="R35842" s="142"/>
      <c r="S35842" s="139"/>
    </row>
    <row r="35843" spans="2:19" ht="15.75" customHeight="1" x14ac:dyDescent="0.25">
      <c r="B35843" s="106"/>
      <c r="C35843" s="106"/>
      <c r="D35843" s="139"/>
      <c r="P35843" s="142"/>
      <c r="Q35843" s="142"/>
      <c r="R35843" s="142"/>
      <c r="S35843" s="139"/>
    </row>
    <row r="35844" spans="2:19" ht="15.75" customHeight="1" x14ac:dyDescent="0.25">
      <c r="B35844" s="106"/>
      <c r="C35844" s="106"/>
      <c r="D35844" s="139"/>
      <c r="P35844" s="142"/>
      <c r="Q35844" s="142"/>
      <c r="R35844" s="142"/>
      <c r="S35844" s="139"/>
    </row>
    <row r="35845" spans="2:19" ht="15.75" customHeight="1" x14ac:dyDescent="0.25">
      <c r="B35845" s="106"/>
      <c r="C35845" s="106"/>
      <c r="D35845" s="139"/>
      <c r="P35845" s="142"/>
      <c r="Q35845" s="142"/>
      <c r="R35845" s="142"/>
      <c r="S35845" s="139"/>
    </row>
    <row r="35846" spans="2:19" ht="15.75" customHeight="1" x14ac:dyDescent="0.25">
      <c r="B35846" s="106"/>
      <c r="C35846" s="106"/>
      <c r="D35846" s="139"/>
      <c r="P35846" s="142"/>
      <c r="Q35846" s="142"/>
      <c r="R35846" s="142"/>
      <c r="S35846" s="139"/>
    </row>
    <row r="35847" spans="2:19" ht="15.75" customHeight="1" x14ac:dyDescent="0.25">
      <c r="B35847" s="106"/>
      <c r="C35847" s="106"/>
      <c r="D35847" s="139"/>
      <c r="P35847" s="142"/>
      <c r="Q35847" s="142"/>
      <c r="R35847" s="142"/>
      <c r="S35847" s="139"/>
    </row>
    <row r="35848" spans="2:19" ht="15.75" customHeight="1" x14ac:dyDescent="0.25">
      <c r="B35848" s="106"/>
      <c r="C35848" s="106"/>
      <c r="D35848" s="139"/>
      <c r="P35848" s="142"/>
      <c r="Q35848" s="142"/>
      <c r="R35848" s="142"/>
      <c r="S35848" s="139"/>
    </row>
    <row r="35849" spans="2:19" ht="15.75" customHeight="1" x14ac:dyDescent="0.25">
      <c r="B35849" s="106"/>
      <c r="C35849" s="106"/>
      <c r="D35849" s="139"/>
      <c r="P35849" s="142"/>
      <c r="Q35849" s="142"/>
      <c r="R35849" s="142"/>
      <c r="S35849" s="139"/>
    </row>
    <row r="35850" spans="2:19" ht="15.75" customHeight="1" x14ac:dyDescent="0.25">
      <c r="B35850" s="106"/>
      <c r="C35850" s="106"/>
      <c r="D35850" s="139"/>
      <c r="P35850" s="142"/>
      <c r="Q35850" s="142"/>
      <c r="R35850" s="142"/>
      <c r="S35850" s="139"/>
    </row>
    <row r="35851" spans="2:19" ht="15.75" customHeight="1" x14ac:dyDescent="0.25">
      <c r="B35851" s="106"/>
      <c r="C35851" s="106"/>
      <c r="D35851" s="139"/>
      <c r="P35851" s="142"/>
      <c r="Q35851" s="142"/>
      <c r="R35851" s="142"/>
      <c r="S35851" s="139"/>
    </row>
    <row r="35852" spans="2:19" ht="15.75" customHeight="1" x14ac:dyDescent="0.25">
      <c r="B35852" s="106"/>
      <c r="C35852" s="106"/>
      <c r="D35852" s="139"/>
      <c r="P35852" s="142"/>
      <c r="Q35852" s="142"/>
      <c r="R35852" s="142"/>
      <c r="S35852" s="139"/>
    </row>
    <row r="35853" spans="2:19" ht="15.75" customHeight="1" x14ac:dyDescent="0.25">
      <c r="B35853" s="106"/>
      <c r="C35853" s="106"/>
      <c r="D35853" s="139"/>
      <c r="P35853" s="142"/>
      <c r="Q35853" s="142"/>
      <c r="R35853" s="142"/>
      <c r="S35853" s="139"/>
    </row>
    <row r="35854" spans="2:19" ht="15.75" customHeight="1" x14ac:dyDescent="0.25">
      <c r="B35854" s="106"/>
      <c r="C35854" s="106"/>
      <c r="D35854" s="139"/>
      <c r="P35854" s="142"/>
      <c r="Q35854" s="142"/>
      <c r="R35854" s="142"/>
      <c r="S35854" s="139"/>
    </row>
    <row r="35855" spans="2:19" ht="15.75" customHeight="1" x14ac:dyDescent="0.25">
      <c r="B35855" s="106"/>
      <c r="C35855" s="106"/>
      <c r="D35855" s="139"/>
      <c r="P35855" s="142"/>
      <c r="Q35855" s="142"/>
      <c r="R35855" s="142"/>
      <c r="S35855" s="139"/>
    </row>
    <row r="35856" spans="2:19" ht="15.75" customHeight="1" x14ac:dyDescent="0.25">
      <c r="B35856" s="106"/>
      <c r="C35856" s="106"/>
      <c r="D35856" s="139"/>
      <c r="P35856" s="142"/>
      <c r="Q35856" s="142"/>
      <c r="R35856" s="142"/>
      <c r="S35856" s="139"/>
    </row>
    <row r="35857" spans="2:19" ht="15.75" customHeight="1" x14ac:dyDescent="0.25">
      <c r="B35857" s="106"/>
      <c r="C35857" s="106"/>
      <c r="D35857" s="139"/>
      <c r="P35857" s="142"/>
      <c r="Q35857" s="142"/>
      <c r="R35857" s="142"/>
      <c r="S35857" s="139"/>
    </row>
    <row r="35858" spans="2:19" ht="15.75" customHeight="1" x14ac:dyDescent="0.25">
      <c r="B35858" s="106"/>
      <c r="C35858" s="106"/>
      <c r="D35858" s="139"/>
      <c r="P35858" s="142"/>
      <c r="Q35858" s="142"/>
      <c r="R35858" s="142"/>
      <c r="S35858" s="139"/>
    </row>
    <row r="35859" spans="2:19" ht="15.75" customHeight="1" x14ac:dyDescent="0.25">
      <c r="B35859" s="106"/>
      <c r="C35859" s="106"/>
      <c r="D35859" s="139"/>
      <c r="P35859" s="142"/>
      <c r="Q35859" s="142"/>
      <c r="R35859" s="142"/>
      <c r="S35859" s="139"/>
    </row>
    <row r="35860" spans="2:19" ht="15.75" customHeight="1" x14ac:dyDescent="0.25">
      <c r="B35860" s="106"/>
      <c r="C35860" s="106"/>
      <c r="D35860" s="139"/>
      <c r="P35860" s="142"/>
      <c r="Q35860" s="142"/>
      <c r="R35860" s="142"/>
      <c r="S35860" s="139"/>
    </row>
    <row r="35861" spans="2:19" ht="15.75" customHeight="1" x14ac:dyDescent="0.25">
      <c r="B35861" s="106"/>
      <c r="C35861" s="106"/>
      <c r="D35861" s="139"/>
      <c r="P35861" s="142"/>
      <c r="Q35861" s="142"/>
      <c r="R35861" s="142"/>
      <c r="S35861" s="139"/>
    </row>
    <row r="35862" spans="2:19" ht="15.75" customHeight="1" x14ac:dyDescent="0.25">
      <c r="B35862" s="106"/>
      <c r="C35862" s="106"/>
      <c r="D35862" s="139"/>
      <c r="P35862" s="142"/>
      <c r="Q35862" s="142"/>
      <c r="R35862" s="142"/>
      <c r="S35862" s="139"/>
    </row>
    <row r="35863" spans="2:19" ht="15.75" customHeight="1" x14ac:dyDescent="0.25">
      <c r="B35863" s="106"/>
      <c r="C35863" s="106"/>
      <c r="D35863" s="139"/>
      <c r="P35863" s="142"/>
      <c r="Q35863" s="142"/>
      <c r="R35863" s="142"/>
      <c r="S35863" s="139"/>
    </row>
    <row r="35864" spans="2:19" ht="15.75" customHeight="1" x14ac:dyDescent="0.25">
      <c r="B35864" s="106"/>
      <c r="C35864" s="106"/>
      <c r="D35864" s="139"/>
      <c r="P35864" s="142"/>
      <c r="Q35864" s="142"/>
      <c r="R35864" s="142"/>
      <c r="S35864" s="139"/>
    </row>
    <row r="35865" spans="2:19" ht="15.75" customHeight="1" x14ac:dyDescent="0.25">
      <c r="B35865" s="106"/>
      <c r="C35865" s="106"/>
      <c r="D35865" s="139"/>
      <c r="P35865" s="142"/>
      <c r="Q35865" s="142"/>
      <c r="R35865" s="142"/>
      <c r="S35865" s="139"/>
    </row>
    <row r="35866" spans="2:19" ht="15.75" customHeight="1" x14ac:dyDescent="0.25">
      <c r="B35866" s="106"/>
      <c r="C35866" s="106"/>
      <c r="D35866" s="139"/>
      <c r="P35866" s="142"/>
      <c r="Q35866" s="142"/>
      <c r="R35866" s="142"/>
      <c r="S35866" s="139"/>
    </row>
    <row r="35867" spans="2:19" ht="15.75" customHeight="1" x14ac:dyDescent="0.25">
      <c r="B35867" s="106"/>
      <c r="C35867" s="106"/>
      <c r="D35867" s="139"/>
      <c r="P35867" s="142"/>
      <c r="Q35867" s="142"/>
      <c r="R35867" s="142"/>
      <c r="S35867" s="139"/>
    </row>
    <row r="35868" spans="2:19" ht="15.75" customHeight="1" x14ac:dyDescent="0.25">
      <c r="B35868" s="106"/>
      <c r="C35868" s="106"/>
      <c r="D35868" s="139"/>
      <c r="P35868" s="142"/>
      <c r="Q35868" s="142"/>
      <c r="R35868" s="142"/>
      <c r="S35868" s="139"/>
    </row>
    <row r="35869" spans="2:19" ht="15.75" customHeight="1" x14ac:dyDescent="0.25">
      <c r="B35869" s="106"/>
      <c r="C35869" s="106"/>
      <c r="D35869" s="139"/>
      <c r="P35869" s="142"/>
      <c r="Q35869" s="142"/>
      <c r="R35869" s="142"/>
      <c r="S35869" s="139"/>
    </row>
    <row r="35870" spans="2:19" ht="15.75" customHeight="1" x14ac:dyDescent="0.25">
      <c r="B35870" s="106"/>
      <c r="C35870" s="106"/>
      <c r="D35870" s="139"/>
      <c r="P35870" s="142"/>
      <c r="Q35870" s="142"/>
      <c r="R35870" s="142"/>
      <c r="S35870" s="139"/>
    </row>
    <row r="35871" spans="2:19" ht="15.75" customHeight="1" x14ac:dyDescent="0.25">
      <c r="B35871" s="106"/>
      <c r="C35871" s="106"/>
      <c r="D35871" s="139"/>
      <c r="P35871" s="142"/>
      <c r="Q35871" s="142"/>
      <c r="R35871" s="142"/>
      <c r="S35871" s="139"/>
    </row>
    <row r="35872" spans="2:19" ht="15.75" customHeight="1" x14ac:dyDescent="0.25">
      <c r="B35872" s="106"/>
      <c r="C35872" s="106"/>
      <c r="D35872" s="139"/>
      <c r="P35872" s="142"/>
      <c r="Q35872" s="142"/>
      <c r="R35872" s="142"/>
      <c r="S35872" s="139"/>
    </row>
    <row r="35873" spans="2:19" ht="15.75" customHeight="1" x14ac:dyDescent="0.25">
      <c r="B35873" s="106"/>
      <c r="C35873" s="106"/>
      <c r="D35873" s="139"/>
      <c r="P35873" s="142"/>
      <c r="Q35873" s="142"/>
      <c r="R35873" s="142"/>
      <c r="S35873" s="139"/>
    </row>
    <row r="35874" spans="2:19" ht="15.75" customHeight="1" x14ac:dyDescent="0.25">
      <c r="B35874" s="106"/>
      <c r="C35874" s="106"/>
      <c r="D35874" s="139"/>
      <c r="P35874" s="142"/>
      <c r="Q35874" s="142"/>
      <c r="R35874" s="142"/>
      <c r="S35874" s="139"/>
    </row>
    <row r="35875" spans="2:19" ht="15.75" customHeight="1" x14ac:dyDescent="0.25">
      <c r="B35875" s="106"/>
      <c r="C35875" s="106"/>
      <c r="D35875" s="139"/>
      <c r="P35875" s="142"/>
      <c r="Q35875" s="142"/>
      <c r="R35875" s="142"/>
      <c r="S35875" s="139"/>
    </row>
    <row r="35876" spans="2:19" ht="15.75" customHeight="1" x14ac:dyDescent="0.25">
      <c r="B35876" s="106"/>
      <c r="C35876" s="106"/>
      <c r="D35876" s="139"/>
      <c r="P35876" s="142"/>
      <c r="Q35876" s="142"/>
      <c r="R35876" s="142"/>
      <c r="S35876" s="139"/>
    </row>
    <row r="35877" spans="2:19" ht="15.75" customHeight="1" x14ac:dyDescent="0.25">
      <c r="B35877" s="106"/>
      <c r="C35877" s="106"/>
      <c r="D35877" s="139"/>
      <c r="P35877" s="142"/>
      <c r="Q35877" s="142"/>
      <c r="R35877" s="142"/>
      <c r="S35877" s="139"/>
    </row>
    <row r="35878" spans="2:19" ht="15.75" customHeight="1" x14ac:dyDescent="0.25">
      <c r="B35878" s="106"/>
      <c r="C35878" s="106"/>
      <c r="D35878" s="139"/>
      <c r="P35878" s="142"/>
      <c r="Q35878" s="142"/>
      <c r="R35878" s="142"/>
      <c r="S35878" s="139"/>
    </row>
    <row r="35879" spans="2:19" ht="15.75" customHeight="1" x14ac:dyDescent="0.25">
      <c r="B35879" s="106"/>
      <c r="C35879" s="106"/>
      <c r="D35879" s="139"/>
      <c r="P35879" s="142"/>
      <c r="Q35879" s="142"/>
      <c r="R35879" s="142"/>
      <c r="S35879" s="139"/>
    </row>
    <row r="35880" spans="2:19" ht="15.75" customHeight="1" x14ac:dyDescent="0.25">
      <c r="B35880" s="106"/>
      <c r="C35880" s="106"/>
      <c r="D35880" s="139"/>
      <c r="P35880" s="142"/>
      <c r="Q35880" s="142"/>
      <c r="R35880" s="142"/>
      <c r="S35880" s="139"/>
    </row>
    <row r="35881" spans="2:19" ht="15.75" customHeight="1" x14ac:dyDescent="0.25">
      <c r="B35881" s="106"/>
      <c r="C35881" s="106"/>
      <c r="D35881" s="139"/>
      <c r="P35881" s="142"/>
      <c r="Q35881" s="142"/>
      <c r="R35881" s="142"/>
      <c r="S35881" s="139"/>
    </row>
    <row r="35882" spans="2:19" ht="15.75" customHeight="1" x14ac:dyDescent="0.25">
      <c r="B35882" s="106"/>
      <c r="C35882" s="106"/>
      <c r="D35882" s="139"/>
      <c r="P35882" s="142"/>
      <c r="Q35882" s="142"/>
      <c r="R35882" s="142"/>
      <c r="S35882" s="139"/>
    </row>
    <row r="35883" spans="2:19" ht="15.75" customHeight="1" x14ac:dyDescent="0.25">
      <c r="B35883" s="106"/>
      <c r="C35883" s="106"/>
      <c r="D35883" s="139"/>
      <c r="P35883" s="142"/>
      <c r="Q35883" s="142"/>
      <c r="R35883" s="142"/>
      <c r="S35883" s="139"/>
    </row>
    <row r="35884" spans="2:19" ht="15.75" customHeight="1" x14ac:dyDescent="0.25">
      <c r="B35884" s="106"/>
      <c r="C35884" s="106"/>
      <c r="D35884" s="139"/>
      <c r="P35884" s="142"/>
      <c r="Q35884" s="142"/>
      <c r="R35884" s="142"/>
      <c r="S35884" s="139"/>
    </row>
    <row r="35885" spans="2:19" ht="15.75" customHeight="1" x14ac:dyDescent="0.25">
      <c r="B35885" s="106"/>
      <c r="C35885" s="106"/>
      <c r="D35885" s="139"/>
      <c r="P35885" s="142"/>
      <c r="Q35885" s="142"/>
      <c r="R35885" s="142"/>
      <c r="S35885" s="139"/>
    </row>
    <row r="35886" spans="2:19" ht="15.75" customHeight="1" x14ac:dyDescent="0.25">
      <c r="B35886" s="106"/>
      <c r="C35886" s="106"/>
      <c r="D35886" s="139"/>
      <c r="P35886" s="142"/>
      <c r="Q35886" s="142"/>
      <c r="R35886" s="142"/>
      <c r="S35886" s="139"/>
    </row>
    <row r="35887" spans="2:19" ht="15.75" customHeight="1" x14ac:dyDescent="0.25">
      <c r="B35887" s="106"/>
      <c r="C35887" s="106"/>
      <c r="D35887" s="139"/>
      <c r="P35887" s="142"/>
      <c r="Q35887" s="142"/>
      <c r="R35887" s="142"/>
      <c r="S35887" s="139"/>
    </row>
    <row r="35888" spans="2:19" ht="15.75" customHeight="1" x14ac:dyDescent="0.25">
      <c r="B35888" s="106"/>
      <c r="C35888" s="106"/>
      <c r="D35888" s="139"/>
      <c r="P35888" s="142"/>
      <c r="Q35888" s="142"/>
      <c r="R35888" s="142"/>
      <c r="S35888" s="139"/>
    </row>
    <row r="35889" spans="2:19" ht="15.75" customHeight="1" x14ac:dyDescent="0.25">
      <c r="B35889" s="106"/>
      <c r="C35889" s="106"/>
      <c r="D35889" s="139"/>
      <c r="P35889" s="142"/>
      <c r="Q35889" s="142"/>
      <c r="R35889" s="142"/>
      <c r="S35889" s="139"/>
    </row>
    <row r="35890" spans="2:19" ht="15.75" customHeight="1" x14ac:dyDescent="0.25">
      <c r="B35890" s="106"/>
      <c r="C35890" s="106"/>
      <c r="D35890" s="139"/>
      <c r="P35890" s="142"/>
      <c r="Q35890" s="142"/>
      <c r="R35890" s="142"/>
      <c r="S35890" s="139"/>
    </row>
    <row r="35891" spans="2:19" ht="15.75" customHeight="1" x14ac:dyDescent="0.25">
      <c r="B35891" s="106"/>
      <c r="C35891" s="106"/>
      <c r="D35891" s="139"/>
      <c r="P35891" s="142"/>
      <c r="Q35891" s="142"/>
      <c r="R35891" s="142"/>
      <c r="S35891" s="139"/>
    </row>
    <row r="35892" spans="2:19" ht="15.75" customHeight="1" x14ac:dyDescent="0.25">
      <c r="B35892" s="106"/>
      <c r="C35892" s="106"/>
      <c r="D35892" s="139"/>
      <c r="P35892" s="142"/>
      <c r="Q35892" s="142"/>
      <c r="R35892" s="142"/>
      <c r="S35892" s="139"/>
    </row>
    <row r="35893" spans="2:19" ht="15.75" customHeight="1" x14ac:dyDescent="0.25">
      <c r="B35893" s="106"/>
      <c r="C35893" s="106"/>
      <c r="D35893" s="139"/>
      <c r="P35893" s="142"/>
      <c r="Q35893" s="142"/>
      <c r="R35893" s="142"/>
      <c r="S35893" s="139"/>
    </row>
    <row r="35894" spans="2:19" ht="15.75" customHeight="1" x14ac:dyDescent="0.25">
      <c r="B35894" s="106"/>
      <c r="C35894" s="106"/>
      <c r="D35894" s="139"/>
      <c r="P35894" s="142"/>
      <c r="Q35894" s="142"/>
      <c r="R35894" s="142"/>
      <c r="S35894" s="139"/>
    </row>
    <row r="35895" spans="2:19" ht="15.75" customHeight="1" x14ac:dyDescent="0.25">
      <c r="B35895" s="106"/>
      <c r="C35895" s="106"/>
      <c r="D35895" s="139"/>
      <c r="P35895" s="142"/>
      <c r="Q35895" s="142"/>
      <c r="R35895" s="142"/>
      <c r="S35895" s="139"/>
    </row>
    <row r="35896" spans="2:19" ht="15.75" customHeight="1" x14ac:dyDescent="0.25">
      <c r="B35896" s="106"/>
      <c r="C35896" s="106"/>
      <c r="D35896" s="139"/>
      <c r="P35896" s="142"/>
      <c r="Q35896" s="142"/>
      <c r="R35896" s="142"/>
      <c r="S35896" s="139"/>
    </row>
    <row r="35897" spans="2:19" ht="15.75" customHeight="1" x14ac:dyDescent="0.25">
      <c r="B35897" s="106"/>
      <c r="C35897" s="106"/>
      <c r="D35897" s="139"/>
      <c r="P35897" s="142"/>
      <c r="Q35897" s="142"/>
      <c r="R35897" s="142"/>
      <c r="S35897" s="139"/>
    </row>
    <row r="35898" spans="2:19" ht="15.75" customHeight="1" x14ac:dyDescent="0.25">
      <c r="B35898" s="106"/>
      <c r="C35898" s="106"/>
      <c r="D35898" s="139"/>
      <c r="P35898" s="142"/>
      <c r="Q35898" s="142"/>
      <c r="R35898" s="142"/>
      <c r="S35898" s="139"/>
    </row>
    <row r="35899" spans="2:19" ht="15.75" customHeight="1" x14ac:dyDescent="0.25">
      <c r="B35899" s="106"/>
      <c r="C35899" s="106"/>
      <c r="D35899" s="139"/>
      <c r="P35899" s="142"/>
      <c r="Q35899" s="142"/>
      <c r="R35899" s="142"/>
      <c r="S35899" s="139"/>
    </row>
    <row r="35900" spans="2:19" ht="15.75" customHeight="1" x14ac:dyDescent="0.25">
      <c r="B35900" s="106"/>
      <c r="C35900" s="106"/>
      <c r="D35900" s="139"/>
      <c r="P35900" s="142"/>
      <c r="Q35900" s="142"/>
      <c r="R35900" s="142"/>
      <c r="S35900" s="139"/>
    </row>
    <row r="35901" spans="2:19" ht="15.75" customHeight="1" x14ac:dyDescent="0.25">
      <c r="B35901" s="106"/>
      <c r="C35901" s="106"/>
      <c r="D35901" s="139"/>
      <c r="P35901" s="142"/>
      <c r="Q35901" s="142"/>
      <c r="R35901" s="142"/>
      <c r="S35901" s="139"/>
    </row>
    <row r="35902" spans="2:19" ht="15.75" customHeight="1" x14ac:dyDescent="0.25">
      <c r="B35902" s="106"/>
      <c r="C35902" s="106"/>
      <c r="D35902" s="139"/>
      <c r="P35902" s="142"/>
      <c r="Q35902" s="142"/>
      <c r="R35902" s="142"/>
      <c r="S35902" s="139"/>
    </row>
    <row r="35903" spans="2:19" ht="15.75" customHeight="1" x14ac:dyDescent="0.25">
      <c r="B35903" s="106"/>
      <c r="C35903" s="106"/>
      <c r="D35903" s="139"/>
      <c r="P35903" s="142"/>
      <c r="Q35903" s="142"/>
      <c r="R35903" s="142"/>
      <c r="S35903" s="139"/>
    </row>
    <row r="35904" spans="2:19" ht="15.75" customHeight="1" x14ac:dyDescent="0.25">
      <c r="B35904" s="106"/>
      <c r="C35904" s="106"/>
      <c r="D35904" s="139"/>
      <c r="P35904" s="142"/>
      <c r="Q35904" s="142"/>
      <c r="R35904" s="142"/>
      <c r="S35904" s="139"/>
    </row>
    <row r="35905" spans="2:19" ht="15.75" customHeight="1" x14ac:dyDescent="0.25">
      <c r="B35905" s="106"/>
      <c r="C35905" s="106"/>
      <c r="D35905" s="139"/>
      <c r="P35905" s="142"/>
      <c r="Q35905" s="142"/>
      <c r="R35905" s="142"/>
      <c r="S35905" s="139"/>
    </row>
    <row r="35906" spans="2:19" ht="15.75" customHeight="1" x14ac:dyDescent="0.25">
      <c r="B35906" s="106"/>
      <c r="C35906" s="106"/>
      <c r="D35906" s="139"/>
      <c r="P35906" s="142"/>
      <c r="Q35906" s="142"/>
      <c r="R35906" s="142"/>
      <c r="S35906" s="139"/>
    </row>
    <row r="35907" spans="2:19" ht="15.75" customHeight="1" x14ac:dyDescent="0.25">
      <c r="B35907" s="106"/>
      <c r="C35907" s="106"/>
      <c r="D35907" s="139"/>
      <c r="P35907" s="142"/>
      <c r="Q35907" s="142"/>
      <c r="R35907" s="142"/>
      <c r="S35907" s="139"/>
    </row>
    <row r="35908" spans="2:19" ht="15.75" customHeight="1" x14ac:dyDescent="0.25">
      <c r="B35908" s="106"/>
      <c r="C35908" s="106"/>
      <c r="D35908" s="139"/>
      <c r="P35908" s="142"/>
      <c r="Q35908" s="142"/>
      <c r="R35908" s="142"/>
      <c r="S35908" s="139"/>
    </row>
    <row r="35909" spans="2:19" ht="15.75" customHeight="1" x14ac:dyDescent="0.25">
      <c r="B35909" s="106"/>
      <c r="C35909" s="106"/>
      <c r="D35909" s="139"/>
      <c r="P35909" s="142"/>
      <c r="Q35909" s="142"/>
      <c r="R35909" s="142"/>
      <c r="S35909" s="139"/>
    </row>
    <row r="35910" spans="2:19" ht="15.75" customHeight="1" x14ac:dyDescent="0.25">
      <c r="B35910" s="106"/>
      <c r="C35910" s="106"/>
      <c r="D35910" s="139"/>
      <c r="P35910" s="142"/>
      <c r="Q35910" s="142"/>
      <c r="R35910" s="142"/>
      <c r="S35910" s="139"/>
    </row>
    <row r="35911" spans="2:19" ht="15.75" customHeight="1" x14ac:dyDescent="0.25">
      <c r="B35911" s="106"/>
      <c r="C35911" s="106"/>
      <c r="D35911" s="139"/>
      <c r="P35911" s="142"/>
      <c r="Q35911" s="142"/>
      <c r="R35911" s="142"/>
      <c r="S35911" s="139"/>
    </row>
    <row r="35912" spans="2:19" ht="15.75" customHeight="1" x14ac:dyDescent="0.25">
      <c r="B35912" s="106"/>
      <c r="C35912" s="106"/>
      <c r="D35912" s="139"/>
      <c r="P35912" s="142"/>
      <c r="Q35912" s="142"/>
      <c r="R35912" s="142"/>
      <c r="S35912" s="139"/>
    </row>
    <row r="35913" spans="2:19" ht="15.75" customHeight="1" x14ac:dyDescent="0.25">
      <c r="B35913" s="106"/>
      <c r="C35913" s="106"/>
      <c r="D35913" s="139"/>
      <c r="P35913" s="142"/>
      <c r="Q35913" s="142"/>
      <c r="R35913" s="142"/>
      <c r="S35913" s="139"/>
    </row>
    <row r="35914" spans="2:19" ht="15.75" customHeight="1" x14ac:dyDescent="0.25">
      <c r="B35914" s="106"/>
      <c r="C35914" s="106"/>
      <c r="D35914" s="139"/>
      <c r="P35914" s="142"/>
      <c r="Q35914" s="142"/>
      <c r="R35914" s="142"/>
      <c r="S35914" s="139"/>
    </row>
    <row r="35915" spans="2:19" ht="15.75" customHeight="1" x14ac:dyDescent="0.25">
      <c r="B35915" s="106"/>
      <c r="C35915" s="106"/>
      <c r="D35915" s="139"/>
      <c r="P35915" s="142"/>
      <c r="Q35915" s="142"/>
      <c r="R35915" s="142"/>
      <c r="S35915" s="139"/>
    </row>
    <row r="35916" spans="2:19" ht="15.75" customHeight="1" x14ac:dyDescent="0.25">
      <c r="B35916" s="106"/>
      <c r="C35916" s="106"/>
      <c r="D35916" s="139"/>
      <c r="P35916" s="142"/>
      <c r="Q35916" s="142"/>
      <c r="R35916" s="142"/>
      <c r="S35916" s="139"/>
    </row>
    <row r="35917" spans="2:19" ht="15.75" customHeight="1" x14ac:dyDescent="0.25">
      <c r="B35917" s="106"/>
      <c r="C35917" s="106"/>
      <c r="D35917" s="139"/>
      <c r="P35917" s="142"/>
      <c r="Q35917" s="142"/>
      <c r="R35917" s="142"/>
      <c r="S35917" s="139"/>
    </row>
    <row r="35918" spans="2:19" ht="15.75" customHeight="1" x14ac:dyDescent="0.25">
      <c r="B35918" s="106"/>
      <c r="C35918" s="106"/>
      <c r="D35918" s="139"/>
      <c r="P35918" s="142"/>
      <c r="Q35918" s="142"/>
      <c r="R35918" s="142"/>
      <c r="S35918" s="139"/>
    </row>
    <row r="35919" spans="2:19" ht="15.75" customHeight="1" x14ac:dyDescent="0.25">
      <c r="B35919" s="106"/>
      <c r="C35919" s="106"/>
      <c r="D35919" s="139"/>
      <c r="P35919" s="142"/>
      <c r="Q35919" s="142"/>
      <c r="R35919" s="142"/>
      <c r="S35919" s="139"/>
    </row>
    <row r="35920" spans="2:19" ht="15.75" customHeight="1" x14ac:dyDescent="0.25">
      <c r="B35920" s="106"/>
      <c r="C35920" s="106"/>
      <c r="D35920" s="139"/>
      <c r="P35920" s="142"/>
      <c r="Q35920" s="142"/>
      <c r="R35920" s="142"/>
      <c r="S35920" s="139"/>
    </row>
    <row r="35921" spans="2:19" ht="15.75" customHeight="1" x14ac:dyDescent="0.25">
      <c r="B35921" s="106"/>
      <c r="C35921" s="106"/>
      <c r="D35921" s="139"/>
      <c r="P35921" s="142"/>
      <c r="Q35921" s="142"/>
      <c r="R35921" s="142"/>
      <c r="S35921" s="139"/>
    </row>
    <row r="35922" spans="2:19" ht="15.75" customHeight="1" x14ac:dyDescent="0.25">
      <c r="B35922" s="106"/>
      <c r="C35922" s="106"/>
      <c r="D35922" s="139"/>
      <c r="P35922" s="142"/>
      <c r="Q35922" s="142"/>
      <c r="R35922" s="142"/>
      <c r="S35922" s="139"/>
    </row>
    <row r="35923" spans="2:19" ht="15.75" customHeight="1" x14ac:dyDescent="0.25">
      <c r="B35923" s="106"/>
      <c r="C35923" s="106"/>
      <c r="D35923" s="139"/>
      <c r="P35923" s="142"/>
      <c r="Q35923" s="142"/>
      <c r="R35923" s="142"/>
      <c r="S35923" s="139"/>
    </row>
    <row r="35924" spans="2:19" ht="15.75" customHeight="1" x14ac:dyDescent="0.25">
      <c r="B35924" s="106"/>
      <c r="C35924" s="106"/>
      <c r="D35924" s="139"/>
      <c r="P35924" s="142"/>
      <c r="Q35924" s="142"/>
      <c r="R35924" s="142"/>
      <c r="S35924" s="139"/>
    </row>
    <row r="35925" spans="2:19" ht="15.75" customHeight="1" x14ac:dyDescent="0.25">
      <c r="B35925" s="106"/>
      <c r="C35925" s="106"/>
      <c r="D35925" s="139"/>
      <c r="P35925" s="142"/>
      <c r="Q35925" s="142"/>
      <c r="R35925" s="142"/>
      <c r="S35925" s="139"/>
    </row>
    <row r="35926" spans="2:19" ht="15.75" customHeight="1" x14ac:dyDescent="0.25">
      <c r="B35926" s="106"/>
      <c r="C35926" s="106"/>
      <c r="D35926" s="139"/>
      <c r="P35926" s="142"/>
      <c r="Q35926" s="142"/>
      <c r="R35926" s="142"/>
      <c r="S35926" s="139"/>
    </row>
    <row r="35927" spans="2:19" ht="15.75" customHeight="1" x14ac:dyDescent="0.25">
      <c r="B35927" s="106"/>
      <c r="C35927" s="106"/>
      <c r="D35927" s="139"/>
      <c r="P35927" s="142"/>
      <c r="Q35927" s="142"/>
      <c r="R35927" s="142"/>
      <c r="S35927" s="139"/>
    </row>
    <row r="35928" spans="2:19" ht="15.75" customHeight="1" x14ac:dyDescent="0.25">
      <c r="B35928" s="106"/>
      <c r="C35928" s="106"/>
      <c r="D35928" s="139"/>
      <c r="P35928" s="142"/>
      <c r="Q35928" s="142"/>
      <c r="R35928" s="142"/>
      <c r="S35928" s="139"/>
    </row>
    <row r="35929" spans="2:19" ht="15.75" customHeight="1" x14ac:dyDescent="0.25">
      <c r="B35929" s="106"/>
      <c r="C35929" s="106"/>
      <c r="D35929" s="139"/>
      <c r="P35929" s="142"/>
      <c r="Q35929" s="142"/>
      <c r="R35929" s="142"/>
      <c r="S35929" s="139"/>
    </row>
    <row r="35930" spans="2:19" ht="15.75" customHeight="1" x14ac:dyDescent="0.25">
      <c r="B35930" s="106"/>
      <c r="C35930" s="106"/>
      <c r="D35930" s="139"/>
      <c r="P35930" s="142"/>
      <c r="Q35930" s="142"/>
      <c r="R35930" s="142"/>
      <c r="S35930" s="139"/>
    </row>
    <row r="35931" spans="2:19" ht="15.75" customHeight="1" x14ac:dyDescent="0.25">
      <c r="B35931" s="106"/>
      <c r="C35931" s="106"/>
      <c r="D35931" s="139"/>
      <c r="P35931" s="142"/>
      <c r="Q35931" s="142"/>
      <c r="R35931" s="142"/>
      <c r="S35931" s="139"/>
    </row>
    <row r="35932" spans="2:19" ht="15.75" customHeight="1" x14ac:dyDescent="0.25">
      <c r="B35932" s="106"/>
      <c r="C35932" s="106"/>
      <c r="D35932" s="139"/>
      <c r="P35932" s="142"/>
      <c r="Q35932" s="142"/>
      <c r="R35932" s="142"/>
      <c r="S35932" s="139"/>
    </row>
    <row r="35933" spans="2:19" ht="15.75" customHeight="1" x14ac:dyDescent="0.25">
      <c r="B35933" s="106"/>
      <c r="C35933" s="106"/>
      <c r="D35933" s="139"/>
      <c r="P35933" s="142"/>
      <c r="Q35933" s="142"/>
      <c r="R35933" s="142"/>
      <c r="S35933" s="139"/>
    </row>
    <row r="35934" spans="2:19" ht="15.75" customHeight="1" x14ac:dyDescent="0.25">
      <c r="B35934" s="106"/>
      <c r="C35934" s="106"/>
      <c r="D35934" s="139"/>
      <c r="P35934" s="142"/>
      <c r="Q35934" s="142"/>
      <c r="R35934" s="142"/>
      <c r="S35934" s="139"/>
    </row>
    <row r="35935" spans="2:19" ht="15.75" customHeight="1" x14ac:dyDescent="0.25">
      <c r="B35935" s="106"/>
      <c r="C35935" s="106"/>
      <c r="D35935" s="139"/>
      <c r="P35935" s="142"/>
      <c r="Q35935" s="142"/>
      <c r="R35935" s="142"/>
      <c r="S35935" s="139"/>
    </row>
    <row r="35936" spans="2:19" ht="15.75" customHeight="1" x14ac:dyDescent="0.25">
      <c r="B35936" s="106"/>
      <c r="C35936" s="106"/>
      <c r="D35936" s="139"/>
      <c r="P35936" s="142"/>
      <c r="Q35936" s="142"/>
      <c r="R35936" s="142"/>
      <c r="S35936" s="139"/>
    </row>
    <row r="35937" spans="2:19" ht="15.75" customHeight="1" x14ac:dyDescent="0.25">
      <c r="B35937" s="106"/>
      <c r="C35937" s="106"/>
      <c r="D35937" s="139"/>
      <c r="P35937" s="142"/>
      <c r="Q35937" s="142"/>
      <c r="R35937" s="142"/>
      <c r="S35937" s="139"/>
    </row>
    <row r="35938" spans="2:19" ht="15.75" customHeight="1" x14ac:dyDescent="0.25">
      <c r="B35938" s="106"/>
      <c r="C35938" s="106"/>
      <c r="D35938" s="139"/>
      <c r="P35938" s="142"/>
      <c r="Q35938" s="142"/>
      <c r="R35938" s="142"/>
      <c r="S35938" s="139"/>
    </row>
    <row r="35939" spans="2:19" ht="15.75" customHeight="1" x14ac:dyDescent="0.25">
      <c r="B35939" s="106"/>
      <c r="C35939" s="106"/>
      <c r="D35939" s="139"/>
      <c r="P35939" s="142"/>
      <c r="Q35939" s="142"/>
      <c r="R35939" s="142"/>
      <c r="S35939" s="139"/>
    </row>
    <row r="35940" spans="2:19" ht="15.75" customHeight="1" x14ac:dyDescent="0.25">
      <c r="B35940" s="106"/>
      <c r="C35940" s="106"/>
      <c r="D35940" s="139"/>
      <c r="P35940" s="142"/>
      <c r="Q35940" s="142"/>
      <c r="R35940" s="142"/>
      <c r="S35940" s="139"/>
    </row>
    <row r="35941" spans="2:19" ht="15.75" customHeight="1" x14ac:dyDescent="0.25">
      <c r="B35941" s="106"/>
      <c r="C35941" s="106"/>
      <c r="D35941" s="139"/>
      <c r="P35941" s="142"/>
      <c r="Q35941" s="142"/>
      <c r="R35941" s="142"/>
      <c r="S35941" s="139"/>
    </row>
    <row r="35942" spans="2:19" ht="15.75" customHeight="1" x14ac:dyDescent="0.25">
      <c r="B35942" s="106"/>
      <c r="C35942" s="106"/>
      <c r="D35942" s="139"/>
      <c r="P35942" s="142"/>
      <c r="Q35942" s="142"/>
      <c r="R35942" s="142"/>
      <c r="S35942" s="139"/>
    </row>
    <row r="35943" spans="2:19" ht="15.75" customHeight="1" x14ac:dyDescent="0.25">
      <c r="B35943" s="106"/>
      <c r="C35943" s="106"/>
      <c r="D35943" s="139"/>
      <c r="P35943" s="142"/>
      <c r="Q35943" s="142"/>
      <c r="R35943" s="142"/>
      <c r="S35943" s="139"/>
    </row>
    <row r="35944" spans="2:19" ht="15.75" customHeight="1" x14ac:dyDescent="0.25">
      <c r="B35944" s="106"/>
      <c r="C35944" s="106"/>
      <c r="D35944" s="139"/>
      <c r="P35944" s="142"/>
      <c r="Q35944" s="142"/>
      <c r="R35944" s="142"/>
      <c r="S35944" s="139"/>
    </row>
    <row r="35945" spans="2:19" ht="15.75" customHeight="1" x14ac:dyDescent="0.25">
      <c r="B35945" s="106"/>
      <c r="C35945" s="106"/>
      <c r="D35945" s="139"/>
      <c r="P35945" s="142"/>
      <c r="Q35945" s="142"/>
      <c r="R35945" s="142"/>
      <c r="S35945" s="139"/>
    </row>
    <row r="35946" spans="2:19" ht="15.75" customHeight="1" x14ac:dyDescent="0.25">
      <c r="B35946" s="106"/>
      <c r="C35946" s="106"/>
      <c r="D35946" s="139"/>
      <c r="P35946" s="142"/>
      <c r="Q35946" s="142"/>
      <c r="R35946" s="142"/>
      <c r="S35946" s="139"/>
    </row>
    <row r="35947" spans="2:19" ht="15.75" customHeight="1" x14ac:dyDescent="0.25">
      <c r="B35947" s="106"/>
      <c r="C35947" s="106"/>
      <c r="D35947" s="139"/>
      <c r="P35947" s="142"/>
      <c r="Q35947" s="142"/>
      <c r="R35947" s="142"/>
      <c r="S35947" s="139"/>
    </row>
    <row r="35948" spans="2:19" ht="15.75" customHeight="1" x14ac:dyDescent="0.25">
      <c r="B35948" s="106"/>
      <c r="C35948" s="106"/>
      <c r="D35948" s="139"/>
      <c r="P35948" s="142"/>
      <c r="Q35948" s="142"/>
      <c r="R35948" s="142"/>
      <c r="S35948" s="139"/>
    </row>
    <row r="35949" spans="2:19" ht="15.75" customHeight="1" x14ac:dyDescent="0.25">
      <c r="B35949" s="106"/>
      <c r="C35949" s="106"/>
      <c r="D35949" s="139"/>
      <c r="P35949" s="142"/>
      <c r="Q35949" s="142"/>
      <c r="R35949" s="142"/>
      <c r="S35949" s="139"/>
    </row>
    <row r="35950" spans="2:19" ht="15.75" customHeight="1" x14ac:dyDescent="0.25">
      <c r="B35950" s="106"/>
      <c r="C35950" s="106"/>
      <c r="D35950" s="139"/>
      <c r="P35950" s="142"/>
      <c r="Q35950" s="142"/>
      <c r="R35950" s="142"/>
      <c r="S35950" s="139"/>
    </row>
    <row r="35951" spans="2:19" ht="15.75" customHeight="1" x14ac:dyDescent="0.25">
      <c r="B35951" s="106"/>
      <c r="C35951" s="106"/>
      <c r="D35951" s="139"/>
      <c r="P35951" s="142"/>
      <c r="Q35951" s="142"/>
      <c r="R35951" s="142"/>
      <c r="S35951" s="139"/>
    </row>
    <row r="35952" spans="2:19" ht="15.75" customHeight="1" x14ac:dyDescent="0.25">
      <c r="B35952" s="106"/>
      <c r="C35952" s="106"/>
      <c r="D35952" s="139"/>
      <c r="P35952" s="142"/>
      <c r="Q35952" s="142"/>
      <c r="R35952" s="142"/>
      <c r="S35952" s="139"/>
    </row>
    <row r="35953" spans="2:19" ht="15.75" customHeight="1" x14ac:dyDescent="0.25">
      <c r="B35953" s="106"/>
      <c r="C35953" s="106"/>
      <c r="D35953" s="139"/>
      <c r="P35953" s="142"/>
      <c r="Q35953" s="142"/>
      <c r="R35953" s="142"/>
      <c r="S35953" s="139"/>
    </row>
    <row r="35954" spans="2:19" ht="15.75" customHeight="1" x14ac:dyDescent="0.25">
      <c r="B35954" s="106"/>
      <c r="C35954" s="106"/>
      <c r="D35954" s="139"/>
      <c r="P35954" s="142"/>
      <c r="Q35954" s="142"/>
      <c r="R35954" s="142"/>
      <c r="S35954" s="139"/>
    </row>
    <row r="35955" spans="2:19" ht="15.75" customHeight="1" x14ac:dyDescent="0.25">
      <c r="B35955" s="106"/>
      <c r="C35955" s="106"/>
      <c r="D35955" s="139"/>
      <c r="P35955" s="142"/>
      <c r="Q35955" s="142"/>
      <c r="R35955" s="142"/>
      <c r="S35955" s="139"/>
    </row>
    <row r="35956" spans="2:19" ht="15.75" customHeight="1" x14ac:dyDescent="0.25">
      <c r="B35956" s="106"/>
      <c r="C35956" s="106"/>
      <c r="D35956" s="139"/>
      <c r="P35956" s="142"/>
      <c r="Q35956" s="142"/>
      <c r="R35956" s="142"/>
      <c r="S35956" s="139"/>
    </row>
    <row r="35957" spans="2:19" ht="15.75" customHeight="1" x14ac:dyDescent="0.25">
      <c r="B35957" s="106"/>
      <c r="C35957" s="106"/>
      <c r="D35957" s="139"/>
      <c r="P35957" s="142"/>
      <c r="Q35957" s="142"/>
      <c r="R35957" s="142"/>
      <c r="S35957" s="139"/>
    </row>
    <row r="35958" spans="2:19" ht="15.75" customHeight="1" x14ac:dyDescent="0.25">
      <c r="B35958" s="106"/>
      <c r="C35958" s="106"/>
      <c r="D35958" s="139"/>
      <c r="P35958" s="142"/>
      <c r="Q35958" s="142"/>
      <c r="R35958" s="142"/>
      <c r="S35958" s="139"/>
    </row>
    <row r="35959" spans="2:19" ht="15.75" customHeight="1" x14ac:dyDescent="0.25">
      <c r="B35959" s="106"/>
      <c r="C35959" s="106"/>
      <c r="D35959" s="139"/>
      <c r="P35959" s="142"/>
      <c r="Q35959" s="142"/>
      <c r="R35959" s="142"/>
      <c r="S35959" s="139"/>
    </row>
    <row r="35960" spans="2:19" ht="15.75" customHeight="1" x14ac:dyDescent="0.25">
      <c r="B35960" s="106"/>
      <c r="C35960" s="106"/>
      <c r="D35960" s="139"/>
      <c r="P35960" s="142"/>
      <c r="Q35960" s="142"/>
      <c r="R35960" s="142"/>
      <c r="S35960" s="139"/>
    </row>
    <row r="35961" spans="2:19" ht="15.75" customHeight="1" x14ac:dyDescent="0.25">
      <c r="B35961" s="106"/>
      <c r="C35961" s="106"/>
      <c r="D35961" s="139"/>
      <c r="P35961" s="142"/>
      <c r="Q35961" s="142"/>
      <c r="R35961" s="142"/>
      <c r="S35961" s="139"/>
    </row>
    <row r="35962" spans="2:19" ht="15.75" customHeight="1" x14ac:dyDescent="0.25">
      <c r="B35962" s="106"/>
      <c r="C35962" s="106"/>
      <c r="D35962" s="139"/>
      <c r="P35962" s="142"/>
      <c r="Q35962" s="142"/>
      <c r="R35962" s="142"/>
      <c r="S35962" s="139"/>
    </row>
    <row r="35963" spans="2:19" ht="15.75" customHeight="1" x14ac:dyDescent="0.25">
      <c r="B35963" s="106"/>
      <c r="C35963" s="106"/>
      <c r="D35963" s="139"/>
      <c r="P35963" s="142"/>
      <c r="Q35963" s="142"/>
      <c r="R35963" s="142"/>
      <c r="S35963" s="139"/>
    </row>
    <row r="35964" spans="2:19" ht="15.75" customHeight="1" x14ac:dyDescent="0.25">
      <c r="B35964" s="106"/>
      <c r="C35964" s="106"/>
      <c r="D35964" s="139"/>
      <c r="P35964" s="142"/>
      <c r="Q35964" s="142"/>
      <c r="R35964" s="142"/>
      <c r="S35964" s="139"/>
    </row>
    <row r="35965" spans="2:19" ht="15.75" customHeight="1" x14ac:dyDescent="0.25">
      <c r="B35965" s="106"/>
      <c r="C35965" s="106"/>
      <c r="D35965" s="139"/>
      <c r="P35965" s="142"/>
      <c r="Q35965" s="142"/>
      <c r="R35965" s="142"/>
      <c r="S35965" s="139"/>
    </row>
    <row r="35966" spans="2:19" ht="15.75" customHeight="1" x14ac:dyDescent="0.25">
      <c r="B35966" s="106"/>
      <c r="C35966" s="106"/>
      <c r="D35966" s="139"/>
      <c r="P35966" s="142"/>
      <c r="Q35966" s="142"/>
      <c r="R35966" s="142"/>
      <c r="S35966" s="139"/>
    </row>
    <row r="35967" spans="2:19" ht="15.75" customHeight="1" x14ac:dyDescent="0.25">
      <c r="B35967" s="106"/>
      <c r="C35967" s="106"/>
      <c r="D35967" s="139"/>
      <c r="P35967" s="142"/>
      <c r="Q35967" s="142"/>
      <c r="R35967" s="142"/>
      <c r="S35967" s="139"/>
    </row>
    <row r="35968" spans="2:19" ht="15.75" customHeight="1" x14ac:dyDescent="0.25">
      <c r="B35968" s="106"/>
      <c r="C35968" s="106"/>
      <c r="D35968" s="139"/>
      <c r="P35968" s="142"/>
      <c r="Q35968" s="142"/>
      <c r="R35968" s="142"/>
      <c r="S35968" s="139"/>
    </row>
    <row r="35969" spans="2:19" ht="15.75" customHeight="1" x14ac:dyDescent="0.25">
      <c r="B35969" s="106"/>
      <c r="C35969" s="106"/>
      <c r="D35969" s="139"/>
      <c r="P35969" s="142"/>
      <c r="Q35969" s="142"/>
      <c r="R35969" s="142"/>
      <c r="S35969" s="139"/>
    </row>
    <row r="35970" spans="2:19" ht="15.75" customHeight="1" x14ac:dyDescent="0.25">
      <c r="B35970" s="106"/>
      <c r="C35970" s="106"/>
      <c r="D35970" s="139"/>
      <c r="P35970" s="142"/>
      <c r="Q35970" s="142"/>
      <c r="R35970" s="142"/>
      <c r="S35970" s="139"/>
    </row>
    <row r="35971" spans="2:19" ht="15.75" customHeight="1" x14ac:dyDescent="0.25">
      <c r="B35971" s="106"/>
      <c r="C35971" s="106"/>
      <c r="D35971" s="139"/>
      <c r="P35971" s="142"/>
      <c r="Q35971" s="142"/>
      <c r="R35971" s="142"/>
      <c r="S35971" s="139"/>
    </row>
    <row r="35972" spans="2:19" ht="15.75" customHeight="1" x14ac:dyDescent="0.25">
      <c r="B35972" s="106"/>
      <c r="C35972" s="106"/>
      <c r="D35972" s="139"/>
      <c r="P35972" s="142"/>
      <c r="Q35972" s="142"/>
      <c r="R35972" s="142"/>
      <c r="S35972" s="139"/>
    </row>
    <row r="35973" spans="2:19" ht="15.75" customHeight="1" x14ac:dyDescent="0.25">
      <c r="B35973" s="106"/>
      <c r="C35973" s="106"/>
      <c r="D35973" s="139"/>
      <c r="P35973" s="142"/>
      <c r="Q35973" s="142"/>
      <c r="R35973" s="142"/>
      <c r="S35973" s="139"/>
    </row>
    <row r="35974" spans="2:19" ht="15.75" customHeight="1" x14ac:dyDescent="0.25">
      <c r="B35974" s="106"/>
      <c r="C35974" s="106"/>
      <c r="D35974" s="139"/>
      <c r="P35974" s="142"/>
      <c r="Q35974" s="142"/>
      <c r="R35974" s="142"/>
      <c r="S35974" s="139"/>
    </row>
    <row r="35975" spans="2:19" ht="15.75" customHeight="1" x14ac:dyDescent="0.25">
      <c r="B35975" s="106"/>
      <c r="C35975" s="106"/>
      <c r="D35975" s="139"/>
      <c r="P35975" s="142"/>
      <c r="Q35975" s="142"/>
      <c r="R35975" s="142"/>
      <c r="S35975" s="139"/>
    </row>
    <row r="35976" spans="2:19" ht="15.75" customHeight="1" x14ac:dyDescent="0.25">
      <c r="B35976" s="106"/>
      <c r="C35976" s="106"/>
      <c r="D35976" s="139"/>
      <c r="P35976" s="142"/>
      <c r="Q35976" s="142"/>
      <c r="R35976" s="142"/>
      <c r="S35976" s="139"/>
    </row>
    <row r="35977" spans="2:19" ht="15.75" customHeight="1" x14ac:dyDescent="0.25">
      <c r="B35977" s="106"/>
      <c r="C35977" s="106"/>
      <c r="D35977" s="139"/>
      <c r="P35977" s="142"/>
      <c r="Q35977" s="142"/>
      <c r="R35977" s="142"/>
      <c r="S35977" s="139"/>
    </row>
    <row r="35978" spans="2:19" ht="15.75" customHeight="1" x14ac:dyDescent="0.25">
      <c r="B35978" s="106"/>
      <c r="C35978" s="106"/>
      <c r="D35978" s="139"/>
      <c r="P35978" s="142"/>
      <c r="Q35978" s="142"/>
      <c r="R35978" s="142"/>
      <c r="S35978" s="139"/>
    </row>
    <row r="35979" spans="2:19" ht="15.75" customHeight="1" x14ac:dyDescent="0.25">
      <c r="B35979" s="106"/>
      <c r="C35979" s="106"/>
      <c r="D35979" s="139"/>
      <c r="P35979" s="142"/>
      <c r="Q35979" s="142"/>
      <c r="R35979" s="142"/>
      <c r="S35979" s="139"/>
    </row>
    <row r="35980" spans="2:19" ht="15.75" customHeight="1" x14ac:dyDescent="0.25">
      <c r="B35980" s="106"/>
      <c r="C35980" s="106"/>
      <c r="D35980" s="139"/>
      <c r="P35980" s="142"/>
      <c r="Q35980" s="142"/>
      <c r="R35980" s="142"/>
      <c r="S35980" s="139"/>
    </row>
    <row r="35981" spans="2:19" ht="15.75" customHeight="1" x14ac:dyDescent="0.25">
      <c r="B35981" s="106"/>
      <c r="C35981" s="106"/>
      <c r="D35981" s="139"/>
      <c r="P35981" s="142"/>
      <c r="Q35981" s="142"/>
      <c r="R35981" s="142"/>
      <c r="S35981" s="139"/>
    </row>
    <row r="35982" spans="2:19" ht="15.75" customHeight="1" x14ac:dyDescent="0.25">
      <c r="B35982" s="106"/>
      <c r="C35982" s="106"/>
      <c r="D35982" s="139"/>
      <c r="P35982" s="142"/>
      <c r="Q35982" s="142"/>
      <c r="R35982" s="142"/>
      <c r="S35982" s="139"/>
    </row>
    <row r="35983" spans="2:19" ht="15.75" customHeight="1" x14ac:dyDescent="0.25">
      <c r="B35983" s="106"/>
      <c r="C35983" s="106"/>
      <c r="D35983" s="139"/>
      <c r="P35983" s="142"/>
      <c r="Q35983" s="142"/>
      <c r="R35983" s="142"/>
      <c r="S35983" s="139"/>
    </row>
    <row r="35984" spans="2:19" ht="15.75" customHeight="1" x14ac:dyDescent="0.25">
      <c r="B35984" s="106"/>
      <c r="C35984" s="106"/>
      <c r="D35984" s="139"/>
      <c r="P35984" s="142"/>
      <c r="Q35984" s="142"/>
      <c r="R35984" s="142"/>
      <c r="S35984" s="139"/>
    </row>
    <row r="35985" spans="2:19" ht="15.75" customHeight="1" x14ac:dyDescent="0.25">
      <c r="B35985" s="106"/>
      <c r="C35985" s="106"/>
      <c r="D35985" s="139"/>
      <c r="P35985" s="142"/>
      <c r="Q35985" s="142"/>
      <c r="R35985" s="142"/>
      <c r="S35985" s="139"/>
    </row>
    <row r="35986" spans="2:19" ht="15.75" customHeight="1" x14ac:dyDescent="0.25">
      <c r="B35986" s="106"/>
      <c r="C35986" s="106"/>
      <c r="D35986" s="139"/>
      <c r="P35986" s="142"/>
      <c r="Q35986" s="142"/>
      <c r="R35986" s="142"/>
      <c r="S35986" s="139"/>
    </row>
    <row r="35987" spans="2:19" ht="15.75" customHeight="1" x14ac:dyDescent="0.25">
      <c r="B35987" s="106"/>
      <c r="C35987" s="106"/>
      <c r="D35987" s="139"/>
      <c r="P35987" s="142"/>
      <c r="Q35987" s="142"/>
      <c r="R35987" s="142"/>
      <c r="S35987" s="139"/>
    </row>
    <row r="35988" spans="2:19" ht="15.75" customHeight="1" x14ac:dyDescent="0.25">
      <c r="B35988" s="106"/>
      <c r="C35988" s="106"/>
      <c r="D35988" s="139"/>
      <c r="P35988" s="142"/>
      <c r="Q35988" s="142"/>
      <c r="R35988" s="142"/>
      <c r="S35988" s="139"/>
    </row>
    <row r="35989" spans="2:19" ht="15.75" customHeight="1" x14ac:dyDescent="0.25">
      <c r="B35989" s="106"/>
      <c r="C35989" s="106"/>
      <c r="D35989" s="139"/>
      <c r="P35989" s="142"/>
      <c r="Q35989" s="142"/>
      <c r="R35989" s="142"/>
      <c r="S35989" s="139"/>
    </row>
    <row r="35990" spans="2:19" ht="15.75" customHeight="1" x14ac:dyDescent="0.25">
      <c r="B35990" s="106"/>
      <c r="C35990" s="106"/>
      <c r="D35990" s="139"/>
      <c r="P35990" s="142"/>
      <c r="Q35990" s="142"/>
      <c r="R35990" s="142"/>
      <c r="S35990" s="139"/>
    </row>
    <row r="35991" spans="2:19" ht="15.75" customHeight="1" x14ac:dyDescent="0.25">
      <c r="B35991" s="106"/>
      <c r="C35991" s="106"/>
      <c r="D35991" s="139"/>
      <c r="P35991" s="142"/>
      <c r="Q35991" s="142"/>
      <c r="R35991" s="142"/>
      <c r="S35991" s="139"/>
    </row>
    <row r="35992" spans="2:19" ht="15.75" customHeight="1" x14ac:dyDescent="0.25">
      <c r="B35992" s="106"/>
      <c r="C35992" s="106"/>
      <c r="D35992" s="139"/>
      <c r="P35992" s="142"/>
      <c r="Q35992" s="142"/>
      <c r="R35992" s="142"/>
      <c r="S35992" s="139"/>
    </row>
    <row r="35993" spans="2:19" ht="15.75" customHeight="1" x14ac:dyDescent="0.25">
      <c r="B35993" s="106"/>
      <c r="C35993" s="106"/>
      <c r="D35993" s="139"/>
      <c r="P35993" s="142"/>
      <c r="Q35993" s="142"/>
      <c r="R35993" s="142"/>
      <c r="S35993" s="139"/>
    </row>
    <row r="35994" spans="2:19" ht="15.75" customHeight="1" x14ac:dyDescent="0.25">
      <c r="B35994" s="106"/>
      <c r="C35994" s="106"/>
      <c r="D35994" s="139"/>
      <c r="P35994" s="142"/>
      <c r="Q35994" s="142"/>
      <c r="R35994" s="142"/>
      <c r="S35994" s="139"/>
    </row>
    <row r="35995" spans="2:19" ht="15.75" customHeight="1" x14ac:dyDescent="0.25">
      <c r="B35995" s="106"/>
      <c r="C35995" s="106"/>
      <c r="D35995" s="139"/>
      <c r="P35995" s="142"/>
      <c r="Q35995" s="142"/>
      <c r="R35995" s="142"/>
      <c r="S35995" s="139"/>
    </row>
    <row r="35996" spans="2:19" ht="15.75" customHeight="1" x14ac:dyDescent="0.25">
      <c r="B35996" s="106"/>
      <c r="C35996" s="106"/>
      <c r="D35996" s="139"/>
      <c r="P35996" s="142"/>
      <c r="Q35996" s="142"/>
      <c r="R35996" s="142"/>
      <c r="S35996" s="139"/>
    </row>
    <row r="35997" spans="2:19" ht="15.75" customHeight="1" x14ac:dyDescent="0.25">
      <c r="B35997" s="106"/>
      <c r="C35997" s="106"/>
      <c r="D35997" s="139"/>
      <c r="P35997" s="142"/>
      <c r="Q35997" s="142"/>
      <c r="R35997" s="142"/>
      <c r="S35997" s="139"/>
    </row>
    <row r="35998" spans="2:19" ht="15.75" customHeight="1" x14ac:dyDescent="0.25">
      <c r="B35998" s="106"/>
      <c r="C35998" s="106"/>
      <c r="D35998" s="139"/>
      <c r="P35998" s="142"/>
      <c r="Q35998" s="142"/>
      <c r="R35998" s="142"/>
      <c r="S35998" s="139"/>
    </row>
    <row r="35999" spans="2:19" ht="15.75" customHeight="1" x14ac:dyDescent="0.25">
      <c r="B35999" s="106"/>
      <c r="C35999" s="106"/>
      <c r="D35999" s="139"/>
      <c r="P35999" s="142"/>
      <c r="Q35999" s="142"/>
      <c r="R35999" s="142"/>
      <c r="S35999" s="139"/>
    </row>
    <row r="36000" spans="2:19" ht="15.75" customHeight="1" x14ac:dyDescent="0.25">
      <c r="B36000" s="106"/>
      <c r="C36000" s="106"/>
      <c r="D36000" s="139"/>
      <c r="P36000" s="142"/>
      <c r="Q36000" s="142"/>
      <c r="R36000" s="142"/>
      <c r="S36000" s="139"/>
    </row>
    <row r="36001" spans="2:19" ht="15.75" customHeight="1" x14ac:dyDescent="0.25">
      <c r="B36001" s="106"/>
      <c r="C36001" s="106"/>
      <c r="D36001" s="139"/>
      <c r="P36001" s="142"/>
      <c r="Q36001" s="142"/>
      <c r="R36001" s="142"/>
      <c r="S36001" s="139"/>
    </row>
    <row r="36002" spans="2:19" ht="15.75" customHeight="1" x14ac:dyDescent="0.25">
      <c r="B36002" s="106"/>
      <c r="C36002" s="106"/>
      <c r="D36002" s="139"/>
      <c r="P36002" s="142"/>
      <c r="Q36002" s="142"/>
      <c r="R36002" s="142"/>
      <c r="S36002" s="139"/>
    </row>
    <row r="36003" spans="2:19" ht="15.75" customHeight="1" x14ac:dyDescent="0.25">
      <c r="B36003" s="106"/>
      <c r="C36003" s="106"/>
      <c r="D36003" s="139"/>
      <c r="P36003" s="142"/>
      <c r="Q36003" s="142"/>
      <c r="R36003" s="142"/>
      <c r="S36003" s="139"/>
    </row>
    <row r="36004" spans="2:19" ht="15.75" customHeight="1" x14ac:dyDescent="0.25">
      <c r="B36004" s="106"/>
      <c r="C36004" s="106"/>
      <c r="D36004" s="139"/>
      <c r="P36004" s="142"/>
      <c r="Q36004" s="142"/>
      <c r="R36004" s="142"/>
      <c r="S36004" s="139"/>
    </row>
    <row r="36005" spans="2:19" ht="15.75" customHeight="1" x14ac:dyDescent="0.25">
      <c r="B36005" s="106"/>
      <c r="C36005" s="106"/>
      <c r="D36005" s="139"/>
      <c r="P36005" s="142"/>
      <c r="Q36005" s="142"/>
      <c r="R36005" s="142"/>
      <c r="S36005" s="139"/>
    </row>
    <row r="36006" spans="2:19" ht="15.75" customHeight="1" x14ac:dyDescent="0.25">
      <c r="B36006" s="106"/>
      <c r="C36006" s="106"/>
      <c r="D36006" s="139"/>
      <c r="P36006" s="142"/>
      <c r="Q36006" s="142"/>
      <c r="R36006" s="142"/>
      <c r="S36006" s="139"/>
    </row>
    <row r="36007" spans="2:19" ht="15.75" customHeight="1" x14ac:dyDescent="0.25">
      <c r="B36007" s="106"/>
      <c r="C36007" s="106"/>
      <c r="D36007" s="139"/>
      <c r="P36007" s="142"/>
      <c r="Q36007" s="142"/>
      <c r="R36007" s="142"/>
      <c r="S36007" s="139"/>
    </row>
    <row r="36008" spans="2:19" ht="15.75" customHeight="1" x14ac:dyDescent="0.25">
      <c r="B36008" s="106"/>
      <c r="C36008" s="106"/>
      <c r="D36008" s="139"/>
      <c r="P36008" s="142"/>
      <c r="Q36008" s="142"/>
      <c r="R36008" s="142"/>
      <c r="S36008" s="139"/>
    </row>
    <row r="36009" spans="2:19" ht="15.75" customHeight="1" x14ac:dyDescent="0.25">
      <c r="B36009" s="106"/>
      <c r="C36009" s="106"/>
      <c r="D36009" s="139"/>
      <c r="P36009" s="142"/>
      <c r="Q36009" s="142"/>
      <c r="R36009" s="142"/>
      <c r="S36009" s="139"/>
    </row>
    <row r="36010" spans="2:19" ht="15.75" customHeight="1" x14ac:dyDescent="0.25">
      <c r="B36010" s="106"/>
      <c r="C36010" s="106"/>
      <c r="D36010" s="139"/>
      <c r="P36010" s="142"/>
      <c r="Q36010" s="142"/>
      <c r="R36010" s="142"/>
      <c r="S36010" s="139"/>
    </row>
    <row r="36011" spans="2:19" ht="15.75" customHeight="1" x14ac:dyDescent="0.25">
      <c r="B36011" s="106"/>
      <c r="C36011" s="106"/>
      <c r="D36011" s="139"/>
      <c r="P36011" s="142"/>
      <c r="Q36011" s="142"/>
      <c r="R36011" s="142"/>
      <c r="S36011" s="139"/>
    </row>
    <row r="36012" spans="2:19" ht="15.75" customHeight="1" x14ac:dyDescent="0.25">
      <c r="B36012" s="106"/>
      <c r="C36012" s="106"/>
      <c r="D36012" s="139"/>
      <c r="P36012" s="142"/>
      <c r="Q36012" s="142"/>
      <c r="R36012" s="142"/>
      <c r="S36012" s="139"/>
    </row>
    <row r="36013" spans="2:19" ht="15.75" customHeight="1" x14ac:dyDescent="0.25">
      <c r="B36013" s="106"/>
      <c r="C36013" s="106"/>
      <c r="D36013" s="139"/>
      <c r="P36013" s="142"/>
      <c r="Q36013" s="142"/>
      <c r="R36013" s="142"/>
      <c r="S36013" s="139"/>
    </row>
    <row r="36014" spans="2:19" ht="15.75" customHeight="1" x14ac:dyDescent="0.25">
      <c r="B36014" s="106"/>
      <c r="C36014" s="106"/>
      <c r="D36014" s="139"/>
      <c r="P36014" s="142"/>
      <c r="Q36014" s="142"/>
      <c r="R36014" s="142"/>
      <c r="S36014" s="139"/>
    </row>
    <row r="36015" spans="2:19" ht="15.75" customHeight="1" x14ac:dyDescent="0.25">
      <c r="B36015" s="106"/>
      <c r="C36015" s="106"/>
      <c r="D36015" s="139"/>
      <c r="P36015" s="142"/>
      <c r="Q36015" s="142"/>
      <c r="R36015" s="142"/>
      <c r="S36015" s="139"/>
    </row>
    <row r="36016" spans="2:19" ht="15.75" customHeight="1" x14ac:dyDescent="0.25">
      <c r="B36016" s="106"/>
      <c r="C36016" s="106"/>
      <c r="D36016" s="139"/>
      <c r="P36016" s="142"/>
      <c r="Q36016" s="142"/>
      <c r="R36016" s="142"/>
      <c r="S36016" s="139"/>
    </row>
    <row r="36017" spans="2:19" ht="15.75" customHeight="1" x14ac:dyDescent="0.25">
      <c r="B36017" s="106"/>
      <c r="C36017" s="106"/>
      <c r="D36017" s="139"/>
      <c r="P36017" s="142"/>
      <c r="Q36017" s="142"/>
      <c r="R36017" s="142"/>
      <c r="S36017" s="139"/>
    </row>
    <row r="36018" spans="2:19" ht="15.75" customHeight="1" x14ac:dyDescent="0.25">
      <c r="B36018" s="106"/>
      <c r="C36018" s="106"/>
      <c r="D36018" s="139"/>
      <c r="P36018" s="142"/>
      <c r="Q36018" s="142"/>
      <c r="R36018" s="142"/>
      <c r="S36018" s="139"/>
    </row>
    <row r="36019" spans="2:19" ht="15.75" customHeight="1" x14ac:dyDescent="0.25">
      <c r="B36019" s="106"/>
      <c r="C36019" s="106"/>
      <c r="D36019" s="139"/>
      <c r="P36019" s="142"/>
      <c r="Q36019" s="142"/>
      <c r="R36019" s="142"/>
      <c r="S36019" s="139"/>
    </row>
    <row r="36020" spans="2:19" ht="15.75" customHeight="1" x14ac:dyDescent="0.25">
      <c r="B36020" s="106"/>
      <c r="C36020" s="106"/>
      <c r="D36020" s="139"/>
      <c r="P36020" s="142"/>
      <c r="Q36020" s="142"/>
      <c r="R36020" s="142"/>
      <c r="S36020" s="139"/>
    </row>
    <row r="36021" spans="2:19" ht="15.75" customHeight="1" x14ac:dyDescent="0.25">
      <c r="B36021" s="106"/>
      <c r="C36021" s="106"/>
      <c r="D36021" s="139"/>
      <c r="P36021" s="142"/>
      <c r="Q36021" s="142"/>
      <c r="R36021" s="142"/>
      <c r="S36021" s="139"/>
    </row>
    <row r="36022" spans="2:19" ht="15.75" customHeight="1" x14ac:dyDescent="0.25">
      <c r="B36022" s="106"/>
      <c r="C36022" s="106"/>
      <c r="D36022" s="139"/>
      <c r="P36022" s="142"/>
      <c r="Q36022" s="142"/>
      <c r="R36022" s="142"/>
      <c r="S36022" s="139"/>
    </row>
    <row r="36023" spans="2:19" ht="15.75" customHeight="1" x14ac:dyDescent="0.25">
      <c r="B36023" s="106"/>
      <c r="C36023" s="106"/>
      <c r="D36023" s="139"/>
      <c r="P36023" s="142"/>
      <c r="Q36023" s="142"/>
      <c r="R36023" s="142"/>
      <c r="S36023" s="139"/>
    </row>
    <row r="36024" spans="2:19" ht="15.75" customHeight="1" x14ac:dyDescent="0.25">
      <c r="B36024" s="106"/>
      <c r="C36024" s="106"/>
      <c r="D36024" s="139"/>
      <c r="P36024" s="142"/>
      <c r="Q36024" s="142"/>
      <c r="R36024" s="142"/>
      <c r="S36024" s="139"/>
    </row>
    <row r="36025" spans="2:19" ht="15.75" customHeight="1" x14ac:dyDescent="0.25">
      <c r="B36025" s="106"/>
      <c r="C36025" s="106"/>
      <c r="D36025" s="139"/>
      <c r="P36025" s="142"/>
      <c r="Q36025" s="142"/>
      <c r="R36025" s="142"/>
      <c r="S36025" s="139"/>
    </row>
    <row r="36026" spans="2:19" ht="15.75" customHeight="1" x14ac:dyDescent="0.25">
      <c r="B36026" s="106"/>
      <c r="C36026" s="106"/>
      <c r="D36026" s="139"/>
      <c r="P36026" s="142"/>
      <c r="Q36026" s="142"/>
      <c r="R36026" s="142"/>
      <c r="S36026" s="139"/>
    </row>
    <row r="36027" spans="2:19" ht="15.75" customHeight="1" x14ac:dyDescent="0.25">
      <c r="B36027" s="106"/>
      <c r="C36027" s="106"/>
      <c r="D36027" s="139"/>
      <c r="P36027" s="142"/>
      <c r="Q36027" s="142"/>
      <c r="R36027" s="142"/>
      <c r="S36027" s="139"/>
    </row>
    <row r="36028" spans="2:19" ht="15.75" customHeight="1" x14ac:dyDescent="0.25">
      <c r="B36028" s="106"/>
      <c r="C36028" s="106"/>
      <c r="D36028" s="139"/>
      <c r="P36028" s="142"/>
      <c r="Q36028" s="142"/>
      <c r="R36028" s="142"/>
      <c r="S36028" s="139"/>
    </row>
    <row r="36029" spans="2:19" ht="15.75" customHeight="1" x14ac:dyDescent="0.25">
      <c r="B36029" s="106"/>
      <c r="C36029" s="106"/>
      <c r="D36029" s="139"/>
      <c r="P36029" s="142"/>
      <c r="Q36029" s="142"/>
      <c r="R36029" s="142"/>
      <c r="S36029" s="139"/>
    </row>
    <row r="36030" spans="2:19" ht="15.75" customHeight="1" x14ac:dyDescent="0.25">
      <c r="B36030" s="106"/>
      <c r="C36030" s="106"/>
      <c r="D36030" s="139"/>
      <c r="P36030" s="142"/>
      <c r="Q36030" s="142"/>
      <c r="R36030" s="142"/>
      <c r="S36030" s="139"/>
    </row>
    <row r="36031" spans="2:19" ht="15.75" customHeight="1" x14ac:dyDescent="0.25">
      <c r="B36031" s="106"/>
      <c r="C36031" s="106"/>
      <c r="D36031" s="139"/>
      <c r="P36031" s="142"/>
      <c r="Q36031" s="142"/>
      <c r="R36031" s="142"/>
      <c r="S36031" s="139"/>
    </row>
    <row r="36032" spans="2:19" ht="15.75" customHeight="1" x14ac:dyDescent="0.25">
      <c r="B36032" s="106"/>
      <c r="C36032" s="106"/>
      <c r="D36032" s="139"/>
      <c r="P36032" s="142"/>
      <c r="Q36032" s="142"/>
      <c r="R36032" s="142"/>
      <c r="S36032" s="139"/>
    </row>
    <row r="36033" spans="2:19" ht="15.75" customHeight="1" x14ac:dyDescent="0.25">
      <c r="B36033" s="106"/>
      <c r="C36033" s="106"/>
      <c r="D36033" s="139"/>
      <c r="P36033" s="142"/>
      <c r="Q36033" s="142"/>
      <c r="R36033" s="142"/>
      <c r="S36033" s="139"/>
    </row>
    <row r="36034" spans="2:19" ht="15.75" customHeight="1" x14ac:dyDescent="0.25">
      <c r="B36034" s="106"/>
      <c r="C36034" s="106"/>
      <c r="D36034" s="139"/>
      <c r="P36034" s="142"/>
      <c r="Q36034" s="142"/>
      <c r="R36034" s="142"/>
      <c r="S36034" s="139"/>
    </row>
    <row r="36035" spans="2:19" ht="15.75" customHeight="1" x14ac:dyDescent="0.25">
      <c r="B36035" s="106"/>
      <c r="C36035" s="106"/>
      <c r="D36035" s="139"/>
      <c r="P36035" s="142"/>
      <c r="Q36035" s="142"/>
      <c r="R36035" s="142"/>
      <c r="S36035" s="139"/>
    </row>
    <row r="36036" spans="2:19" ht="15.75" customHeight="1" x14ac:dyDescent="0.25">
      <c r="B36036" s="106"/>
      <c r="C36036" s="106"/>
      <c r="D36036" s="139"/>
      <c r="P36036" s="142"/>
      <c r="Q36036" s="142"/>
      <c r="R36036" s="142"/>
      <c r="S36036" s="139"/>
    </row>
    <row r="36037" spans="2:19" ht="15.75" customHeight="1" x14ac:dyDescent="0.25">
      <c r="B36037" s="106"/>
      <c r="C36037" s="106"/>
      <c r="D36037" s="139"/>
      <c r="P36037" s="142"/>
      <c r="Q36037" s="142"/>
      <c r="R36037" s="142"/>
      <c r="S36037" s="139"/>
    </row>
    <row r="36038" spans="2:19" ht="15.75" customHeight="1" x14ac:dyDescent="0.25">
      <c r="B36038" s="106"/>
      <c r="C36038" s="106"/>
      <c r="D36038" s="139"/>
      <c r="P36038" s="142"/>
      <c r="Q36038" s="142"/>
      <c r="R36038" s="142"/>
      <c r="S36038" s="139"/>
    </row>
    <row r="36039" spans="2:19" ht="15.75" customHeight="1" x14ac:dyDescent="0.25">
      <c r="B36039" s="106"/>
      <c r="C36039" s="106"/>
      <c r="D36039" s="139"/>
      <c r="P36039" s="142"/>
      <c r="Q36039" s="142"/>
      <c r="R36039" s="142"/>
      <c r="S36039" s="139"/>
    </row>
    <row r="36040" spans="2:19" ht="15.75" customHeight="1" x14ac:dyDescent="0.25">
      <c r="B36040" s="106"/>
      <c r="C36040" s="106"/>
      <c r="D36040" s="139"/>
      <c r="P36040" s="142"/>
      <c r="Q36040" s="142"/>
      <c r="R36040" s="142"/>
      <c r="S36040" s="139"/>
    </row>
    <row r="36041" spans="2:19" ht="15.75" customHeight="1" x14ac:dyDescent="0.25">
      <c r="B36041" s="106"/>
      <c r="C36041" s="106"/>
      <c r="D36041" s="139"/>
      <c r="P36041" s="142"/>
      <c r="Q36041" s="142"/>
      <c r="R36041" s="142"/>
      <c r="S36041" s="139"/>
    </row>
    <row r="36042" spans="2:19" ht="15.75" customHeight="1" x14ac:dyDescent="0.25">
      <c r="B36042" s="106"/>
      <c r="C36042" s="106"/>
      <c r="D36042" s="139"/>
      <c r="P36042" s="142"/>
      <c r="Q36042" s="142"/>
      <c r="R36042" s="142"/>
      <c r="S36042" s="139"/>
    </row>
    <row r="36043" spans="2:19" ht="15.75" customHeight="1" x14ac:dyDescent="0.25">
      <c r="B36043" s="106"/>
      <c r="C36043" s="106"/>
      <c r="D36043" s="139"/>
      <c r="P36043" s="142"/>
      <c r="Q36043" s="142"/>
      <c r="R36043" s="142"/>
      <c r="S36043" s="139"/>
    </row>
    <row r="36044" spans="2:19" ht="15.75" customHeight="1" x14ac:dyDescent="0.25">
      <c r="B36044" s="106"/>
      <c r="C36044" s="106"/>
      <c r="D36044" s="139"/>
      <c r="P36044" s="142"/>
      <c r="Q36044" s="142"/>
      <c r="R36044" s="142"/>
      <c r="S36044" s="139"/>
    </row>
    <row r="36045" spans="2:19" ht="15.75" customHeight="1" x14ac:dyDescent="0.25">
      <c r="B36045" s="106"/>
      <c r="C36045" s="106"/>
      <c r="D36045" s="139"/>
      <c r="P36045" s="142"/>
      <c r="Q36045" s="142"/>
      <c r="R36045" s="142"/>
      <c r="S36045" s="139"/>
    </row>
    <row r="36046" spans="2:19" ht="15.75" customHeight="1" x14ac:dyDescent="0.25">
      <c r="B36046" s="106"/>
      <c r="C36046" s="106"/>
      <c r="D36046" s="139"/>
      <c r="P36046" s="142"/>
      <c r="Q36046" s="142"/>
      <c r="R36046" s="142"/>
      <c r="S36046" s="139"/>
    </row>
    <row r="36047" spans="2:19" ht="15.75" customHeight="1" x14ac:dyDescent="0.25">
      <c r="B36047" s="106"/>
      <c r="C36047" s="106"/>
      <c r="D36047" s="139"/>
      <c r="P36047" s="142"/>
      <c r="Q36047" s="142"/>
      <c r="R36047" s="142"/>
      <c r="S36047" s="139"/>
    </row>
    <row r="36048" spans="2:19" ht="15.75" customHeight="1" x14ac:dyDescent="0.25">
      <c r="B36048" s="106"/>
      <c r="C36048" s="106"/>
      <c r="D36048" s="139"/>
      <c r="P36048" s="142"/>
      <c r="Q36048" s="142"/>
      <c r="R36048" s="142"/>
      <c r="S36048" s="139"/>
    </row>
    <row r="36049" spans="2:19" ht="15.75" customHeight="1" x14ac:dyDescent="0.25">
      <c r="B36049" s="106"/>
      <c r="C36049" s="106"/>
      <c r="D36049" s="139"/>
      <c r="P36049" s="142"/>
      <c r="Q36049" s="142"/>
      <c r="R36049" s="142"/>
      <c r="S36049" s="139"/>
    </row>
    <row r="36050" spans="2:19" ht="15.75" customHeight="1" x14ac:dyDescent="0.25">
      <c r="B36050" s="106"/>
      <c r="C36050" s="106"/>
      <c r="D36050" s="139"/>
      <c r="P36050" s="142"/>
      <c r="Q36050" s="142"/>
      <c r="R36050" s="142"/>
      <c r="S36050" s="139"/>
    </row>
    <row r="36051" spans="2:19" ht="15.75" customHeight="1" x14ac:dyDescent="0.25">
      <c r="B36051" s="106"/>
      <c r="C36051" s="106"/>
      <c r="D36051" s="139"/>
      <c r="P36051" s="142"/>
      <c r="Q36051" s="142"/>
      <c r="R36051" s="142"/>
      <c r="S36051" s="139"/>
    </row>
    <row r="36052" spans="2:19" ht="15.75" customHeight="1" x14ac:dyDescent="0.25">
      <c r="B36052" s="106"/>
      <c r="C36052" s="106"/>
      <c r="D36052" s="139"/>
      <c r="P36052" s="142"/>
      <c r="Q36052" s="142"/>
      <c r="R36052" s="142"/>
      <c r="S36052" s="139"/>
    </row>
    <row r="36053" spans="2:19" ht="15.75" customHeight="1" x14ac:dyDescent="0.25">
      <c r="B36053" s="106"/>
      <c r="C36053" s="106"/>
      <c r="D36053" s="139"/>
      <c r="P36053" s="142"/>
      <c r="Q36053" s="142"/>
      <c r="R36053" s="142"/>
      <c r="S36053" s="139"/>
    </row>
    <row r="36054" spans="2:19" ht="15.75" customHeight="1" x14ac:dyDescent="0.25">
      <c r="B36054" s="106"/>
      <c r="C36054" s="106"/>
      <c r="D36054" s="139"/>
      <c r="P36054" s="142"/>
      <c r="Q36054" s="142"/>
      <c r="R36054" s="142"/>
      <c r="S36054" s="139"/>
    </row>
    <row r="36055" spans="2:19" ht="15.75" customHeight="1" x14ac:dyDescent="0.25">
      <c r="B36055" s="106"/>
      <c r="C36055" s="106"/>
      <c r="D36055" s="139"/>
      <c r="P36055" s="142"/>
      <c r="Q36055" s="142"/>
      <c r="R36055" s="142"/>
      <c r="S36055" s="139"/>
    </row>
    <row r="36056" spans="2:19" ht="15.75" customHeight="1" x14ac:dyDescent="0.25">
      <c r="B36056" s="106"/>
      <c r="C36056" s="106"/>
      <c r="D36056" s="139"/>
      <c r="P36056" s="142"/>
      <c r="Q36056" s="142"/>
      <c r="R36056" s="142"/>
      <c r="S36056" s="139"/>
    </row>
    <row r="36057" spans="2:19" ht="15.75" customHeight="1" x14ac:dyDescent="0.25">
      <c r="B36057" s="106"/>
      <c r="C36057" s="106"/>
      <c r="D36057" s="139"/>
      <c r="P36057" s="142"/>
      <c r="Q36057" s="142"/>
      <c r="R36057" s="142"/>
      <c r="S36057" s="139"/>
    </row>
    <row r="36058" spans="2:19" ht="15.75" customHeight="1" x14ac:dyDescent="0.25">
      <c r="B36058" s="106"/>
      <c r="C36058" s="106"/>
      <c r="D36058" s="139"/>
      <c r="P36058" s="142"/>
      <c r="Q36058" s="142"/>
      <c r="R36058" s="142"/>
      <c r="S36058" s="139"/>
    </row>
    <row r="36059" spans="2:19" ht="15.75" customHeight="1" x14ac:dyDescent="0.25">
      <c r="B36059" s="106"/>
      <c r="C36059" s="106"/>
      <c r="D36059" s="139"/>
      <c r="P36059" s="142"/>
      <c r="Q36059" s="142"/>
      <c r="R36059" s="142"/>
      <c r="S36059" s="139"/>
    </row>
    <row r="36060" spans="2:19" ht="15.75" customHeight="1" x14ac:dyDescent="0.25">
      <c r="B36060" s="106"/>
      <c r="C36060" s="106"/>
      <c r="D36060" s="139"/>
      <c r="P36060" s="142"/>
      <c r="Q36060" s="142"/>
      <c r="R36060" s="142"/>
      <c r="S36060" s="139"/>
    </row>
    <row r="36061" spans="2:19" ht="15.75" customHeight="1" x14ac:dyDescent="0.25">
      <c r="B36061" s="106"/>
      <c r="C36061" s="106"/>
      <c r="D36061" s="139"/>
      <c r="P36061" s="142"/>
      <c r="Q36061" s="142"/>
      <c r="R36061" s="142"/>
      <c r="S36061" s="139"/>
    </row>
    <row r="36062" spans="2:19" ht="15.75" customHeight="1" x14ac:dyDescent="0.25">
      <c r="B36062" s="106"/>
      <c r="C36062" s="106"/>
      <c r="D36062" s="139"/>
      <c r="P36062" s="142"/>
      <c r="Q36062" s="142"/>
      <c r="R36062" s="142"/>
      <c r="S36062" s="139"/>
    </row>
    <row r="36063" spans="2:19" ht="15.75" customHeight="1" x14ac:dyDescent="0.25">
      <c r="B36063" s="106"/>
      <c r="C36063" s="106"/>
      <c r="D36063" s="139"/>
      <c r="P36063" s="142"/>
      <c r="Q36063" s="142"/>
      <c r="R36063" s="142"/>
      <c r="S36063" s="139"/>
    </row>
    <row r="36064" spans="2:19" ht="15.75" customHeight="1" x14ac:dyDescent="0.25">
      <c r="B36064" s="106"/>
      <c r="C36064" s="106"/>
      <c r="D36064" s="139"/>
      <c r="P36064" s="142"/>
      <c r="Q36064" s="142"/>
      <c r="R36064" s="142"/>
      <c r="S36064" s="139"/>
    </row>
    <row r="36065" spans="2:19" ht="15.75" customHeight="1" x14ac:dyDescent="0.25">
      <c r="B36065" s="106"/>
      <c r="C36065" s="106"/>
      <c r="D36065" s="139"/>
      <c r="P36065" s="142"/>
      <c r="Q36065" s="142"/>
      <c r="R36065" s="142"/>
      <c r="S36065" s="139"/>
    </row>
    <row r="36066" spans="2:19" ht="15.75" customHeight="1" x14ac:dyDescent="0.25">
      <c r="B36066" s="106"/>
      <c r="C36066" s="106"/>
      <c r="D36066" s="139"/>
      <c r="P36066" s="142"/>
      <c r="Q36066" s="142"/>
      <c r="R36066" s="142"/>
      <c r="S36066" s="139"/>
    </row>
    <row r="36067" spans="2:19" ht="15.75" customHeight="1" x14ac:dyDescent="0.25">
      <c r="B36067" s="106"/>
      <c r="C36067" s="106"/>
      <c r="D36067" s="139"/>
      <c r="P36067" s="142"/>
      <c r="Q36067" s="142"/>
      <c r="R36067" s="142"/>
      <c r="S36067" s="139"/>
    </row>
    <row r="36068" spans="2:19" ht="15.75" customHeight="1" x14ac:dyDescent="0.25">
      <c r="B36068" s="106"/>
      <c r="C36068" s="106"/>
      <c r="D36068" s="139"/>
      <c r="P36068" s="142"/>
      <c r="Q36068" s="142"/>
      <c r="R36068" s="142"/>
      <c r="S36068" s="139"/>
    </row>
    <row r="36069" spans="2:19" ht="15.75" customHeight="1" x14ac:dyDescent="0.25">
      <c r="B36069" s="106"/>
      <c r="C36069" s="106"/>
      <c r="D36069" s="139"/>
      <c r="P36069" s="142"/>
      <c r="Q36069" s="142"/>
      <c r="R36069" s="142"/>
      <c r="S36069" s="139"/>
    </row>
    <row r="36070" spans="2:19" ht="15.75" customHeight="1" x14ac:dyDescent="0.25">
      <c r="B36070" s="106"/>
      <c r="C36070" s="106"/>
      <c r="D36070" s="139"/>
      <c r="P36070" s="142"/>
      <c r="Q36070" s="142"/>
      <c r="R36070" s="142"/>
      <c r="S36070" s="139"/>
    </row>
    <row r="36071" spans="2:19" ht="15.75" customHeight="1" x14ac:dyDescent="0.25">
      <c r="B36071" s="106"/>
      <c r="C36071" s="106"/>
      <c r="D36071" s="139"/>
      <c r="P36071" s="142"/>
      <c r="Q36071" s="142"/>
      <c r="R36071" s="142"/>
      <c r="S36071" s="139"/>
    </row>
    <row r="36072" spans="2:19" ht="15.75" customHeight="1" x14ac:dyDescent="0.25">
      <c r="B36072" s="106"/>
      <c r="C36072" s="106"/>
      <c r="D36072" s="139"/>
      <c r="P36072" s="142"/>
      <c r="Q36072" s="142"/>
      <c r="R36072" s="142"/>
      <c r="S36072" s="139"/>
    </row>
    <row r="36073" spans="2:19" ht="15.75" customHeight="1" x14ac:dyDescent="0.25">
      <c r="B36073" s="106"/>
      <c r="C36073" s="106"/>
      <c r="D36073" s="139"/>
      <c r="P36073" s="142"/>
      <c r="Q36073" s="142"/>
      <c r="R36073" s="142"/>
      <c r="S36073" s="139"/>
    </row>
    <row r="36074" spans="2:19" ht="15.75" customHeight="1" x14ac:dyDescent="0.25">
      <c r="B36074" s="106"/>
      <c r="C36074" s="106"/>
      <c r="D36074" s="139"/>
      <c r="P36074" s="142"/>
      <c r="Q36074" s="142"/>
      <c r="R36074" s="142"/>
      <c r="S36074" s="139"/>
    </row>
    <row r="36075" spans="2:19" ht="15.75" customHeight="1" x14ac:dyDescent="0.25">
      <c r="B36075" s="106"/>
      <c r="C36075" s="106"/>
      <c r="D36075" s="139"/>
      <c r="P36075" s="142"/>
      <c r="Q36075" s="142"/>
      <c r="R36075" s="142"/>
      <c r="S36075" s="139"/>
    </row>
    <row r="36076" spans="2:19" ht="15.75" customHeight="1" x14ac:dyDescent="0.25">
      <c r="B36076" s="106"/>
      <c r="C36076" s="106"/>
      <c r="D36076" s="139"/>
      <c r="P36076" s="142"/>
      <c r="Q36076" s="142"/>
      <c r="R36076" s="142"/>
      <c r="S36076" s="139"/>
    </row>
    <row r="36077" spans="2:19" ht="15.75" customHeight="1" x14ac:dyDescent="0.25">
      <c r="B36077" s="106"/>
      <c r="C36077" s="106"/>
      <c r="D36077" s="139"/>
      <c r="P36077" s="142"/>
      <c r="Q36077" s="142"/>
      <c r="R36077" s="142"/>
      <c r="S36077" s="139"/>
    </row>
    <row r="36078" spans="2:19" ht="15.75" customHeight="1" x14ac:dyDescent="0.25">
      <c r="B36078" s="106"/>
      <c r="C36078" s="106"/>
      <c r="D36078" s="139"/>
      <c r="P36078" s="142"/>
      <c r="Q36078" s="142"/>
      <c r="R36078" s="142"/>
      <c r="S36078" s="139"/>
    </row>
    <row r="36079" spans="2:19" ht="15.75" customHeight="1" x14ac:dyDescent="0.25">
      <c r="B36079" s="106"/>
      <c r="C36079" s="106"/>
      <c r="D36079" s="139"/>
      <c r="P36079" s="142"/>
      <c r="Q36079" s="142"/>
      <c r="R36079" s="142"/>
      <c r="S36079" s="139"/>
    </row>
    <row r="36080" spans="2:19" ht="15.75" customHeight="1" x14ac:dyDescent="0.25">
      <c r="B36080" s="106"/>
      <c r="C36080" s="106"/>
      <c r="D36080" s="139"/>
      <c r="P36080" s="142"/>
      <c r="Q36080" s="142"/>
      <c r="R36080" s="142"/>
      <c r="S36080" s="139"/>
    </row>
    <row r="36081" spans="2:19" ht="15.75" customHeight="1" x14ac:dyDescent="0.25">
      <c r="B36081" s="106"/>
      <c r="C36081" s="106"/>
      <c r="D36081" s="139"/>
      <c r="P36081" s="142"/>
      <c r="Q36081" s="142"/>
      <c r="R36081" s="142"/>
      <c r="S36081" s="139"/>
    </row>
    <row r="36082" spans="2:19" ht="15.75" customHeight="1" x14ac:dyDescent="0.25">
      <c r="B36082" s="106"/>
      <c r="C36082" s="106"/>
      <c r="D36082" s="139"/>
      <c r="P36082" s="142"/>
      <c r="Q36082" s="142"/>
      <c r="R36082" s="142"/>
      <c r="S36082" s="139"/>
    </row>
    <row r="36083" spans="2:19" ht="15.75" customHeight="1" x14ac:dyDescent="0.25">
      <c r="B36083" s="106"/>
      <c r="C36083" s="106"/>
      <c r="D36083" s="139"/>
      <c r="P36083" s="142"/>
      <c r="Q36083" s="142"/>
      <c r="R36083" s="142"/>
      <c r="S36083" s="139"/>
    </row>
    <row r="36084" spans="2:19" ht="15.75" customHeight="1" x14ac:dyDescent="0.25">
      <c r="B36084" s="106"/>
      <c r="C36084" s="106"/>
      <c r="D36084" s="139"/>
      <c r="P36084" s="142"/>
      <c r="Q36084" s="142"/>
      <c r="R36084" s="142"/>
      <c r="S36084" s="139"/>
    </row>
    <row r="36085" spans="2:19" ht="15.75" customHeight="1" x14ac:dyDescent="0.25">
      <c r="B36085" s="106"/>
      <c r="C36085" s="106"/>
      <c r="D36085" s="139"/>
      <c r="P36085" s="142"/>
      <c r="Q36085" s="142"/>
      <c r="R36085" s="142"/>
      <c r="S36085" s="139"/>
    </row>
    <row r="36086" spans="2:19" ht="15.75" customHeight="1" x14ac:dyDescent="0.25">
      <c r="B36086" s="106"/>
      <c r="C36086" s="106"/>
      <c r="D36086" s="139"/>
      <c r="P36086" s="142"/>
      <c r="Q36086" s="142"/>
      <c r="R36086" s="142"/>
      <c r="S36086" s="139"/>
    </row>
    <row r="36087" spans="2:19" ht="15.75" customHeight="1" x14ac:dyDescent="0.25">
      <c r="B36087" s="106"/>
      <c r="C36087" s="106"/>
      <c r="D36087" s="139"/>
      <c r="P36087" s="142"/>
      <c r="Q36087" s="142"/>
      <c r="R36087" s="142"/>
      <c r="S36087" s="139"/>
    </row>
    <row r="36088" spans="2:19" ht="15.75" customHeight="1" x14ac:dyDescent="0.25">
      <c r="B36088" s="106"/>
      <c r="C36088" s="106"/>
      <c r="D36088" s="139"/>
      <c r="P36088" s="142"/>
      <c r="Q36088" s="142"/>
      <c r="R36088" s="142"/>
      <c r="S36088" s="139"/>
    </row>
    <row r="36089" spans="2:19" ht="15.75" customHeight="1" x14ac:dyDescent="0.25">
      <c r="B36089" s="106"/>
      <c r="C36089" s="106"/>
      <c r="D36089" s="139"/>
      <c r="P36089" s="142"/>
      <c r="Q36089" s="142"/>
      <c r="R36089" s="142"/>
      <c r="S36089" s="139"/>
    </row>
    <row r="36090" spans="2:19" ht="15.75" customHeight="1" x14ac:dyDescent="0.25">
      <c r="B36090" s="106"/>
      <c r="C36090" s="106"/>
      <c r="D36090" s="139"/>
      <c r="P36090" s="142"/>
      <c r="Q36090" s="142"/>
      <c r="R36090" s="142"/>
      <c r="S36090" s="139"/>
    </row>
    <row r="36091" spans="2:19" ht="15.75" customHeight="1" x14ac:dyDescent="0.25">
      <c r="B36091" s="106"/>
      <c r="C36091" s="106"/>
      <c r="D36091" s="139"/>
      <c r="P36091" s="142"/>
      <c r="Q36091" s="142"/>
      <c r="R36091" s="142"/>
      <c r="S36091" s="139"/>
    </row>
    <row r="36092" spans="2:19" ht="15.75" customHeight="1" x14ac:dyDescent="0.25">
      <c r="B36092" s="106"/>
      <c r="C36092" s="106"/>
      <c r="D36092" s="139"/>
      <c r="P36092" s="142"/>
      <c r="Q36092" s="142"/>
      <c r="R36092" s="142"/>
      <c r="S36092" s="139"/>
    </row>
    <row r="36093" spans="2:19" ht="15.75" customHeight="1" x14ac:dyDescent="0.25">
      <c r="B36093" s="106"/>
      <c r="C36093" s="106"/>
      <c r="D36093" s="139"/>
      <c r="P36093" s="142"/>
      <c r="Q36093" s="142"/>
      <c r="R36093" s="142"/>
      <c r="S36093" s="139"/>
    </row>
    <row r="36094" spans="2:19" ht="15.75" customHeight="1" x14ac:dyDescent="0.25">
      <c r="B36094" s="106"/>
      <c r="C36094" s="106"/>
      <c r="D36094" s="139"/>
      <c r="P36094" s="142"/>
      <c r="Q36094" s="142"/>
      <c r="R36094" s="142"/>
      <c r="S36094" s="139"/>
    </row>
    <row r="36095" spans="2:19" ht="15.75" customHeight="1" x14ac:dyDescent="0.25">
      <c r="B36095" s="106"/>
      <c r="C36095" s="106"/>
      <c r="D36095" s="139"/>
      <c r="P36095" s="142"/>
      <c r="Q36095" s="142"/>
      <c r="R36095" s="142"/>
      <c r="S36095" s="139"/>
    </row>
    <row r="36096" spans="2:19" ht="15.75" customHeight="1" x14ac:dyDescent="0.25">
      <c r="B36096" s="106"/>
      <c r="C36096" s="106"/>
      <c r="D36096" s="139"/>
      <c r="P36096" s="142"/>
      <c r="Q36096" s="142"/>
      <c r="R36096" s="142"/>
      <c r="S36096" s="139"/>
    </row>
    <row r="36097" spans="2:19" ht="15.75" customHeight="1" x14ac:dyDescent="0.25">
      <c r="B36097" s="106"/>
      <c r="C36097" s="106"/>
      <c r="D36097" s="139"/>
      <c r="P36097" s="142"/>
      <c r="Q36097" s="142"/>
      <c r="R36097" s="142"/>
      <c r="S36097" s="139"/>
    </row>
    <row r="36098" spans="2:19" ht="15.75" customHeight="1" x14ac:dyDescent="0.25">
      <c r="B36098" s="106"/>
      <c r="C36098" s="106"/>
      <c r="D36098" s="139"/>
      <c r="P36098" s="142"/>
      <c r="Q36098" s="142"/>
      <c r="R36098" s="142"/>
      <c r="S36098" s="139"/>
    </row>
    <row r="36099" spans="2:19" ht="15.75" customHeight="1" x14ac:dyDescent="0.25">
      <c r="B36099" s="106"/>
      <c r="C36099" s="106"/>
      <c r="D36099" s="139"/>
      <c r="P36099" s="142"/>
      <c r="Q36099" s="142"/>
      <c r="R36099" s="142"/>
      <c r="S36099" s="139"/>
    </row>
    <row r="36100" spans="2:19" ht="15.75" customHeight="1" x14ac:dyDescent="0.25">
      <c r="B36100" s="106"/>
      <c r="C36100" s="106"/>
      <c r="D36100" s="139"/>
      <c r="P36100" s="142"/>
      <c r="Q36100" s="142"/>
      <c r="R36100" s="142"/>
      <c r="S36100" s="139"/>
    </row>
    <row r="36101" spans="2:19" ht="15.75" customHeight="1" x14ac:dyDescent="0.25">
      <c r="B36101" s="106"/>
      <c r="C36101" s="106"/>
      <c r="D36101" s="139"/>
      <c r="P36101" s="142"/>
      <c r="Q36101" s="142"/>
      <c r="R36101" s="142"/>
      <c r="S36101" s="139"/>
    </row>
    <row r="36102" spans="2:19" ht="15.75" customHeight="1" x14ac:dyDescent="0.25">
      <c r="B36102" s="106"/>
      <c r="C36102" s="106"/>
      <c r="D36102" s="139"/>
      <c r="P36102" s="142"/>
      <c r="Q36102" s="142"/>
      <c r="R36102" s="142"/>
      <c r="S36102" s="139"/>
    </row>
    <row r="36103" spans="2:19" ht="15.75" customHeight="1" x14ac:dyDescent="0.25">
      <c r="B36103" s="106"/>
      <c r="C36103" s="106"/>
      <c r="D36103" s="139"/>
      <c r="P36103" s="142"/>
      <c r="Q36103" s="142"/>
      <c r="R36103" s="142"/>
      <c r="S36103" s="139"/>
    </row>
    <row r="36104" spans="2:19" ht="15.75" customHeight="1" x14ac:dyDescent="0.25">
      <c r="B36104" s="106"/>
      <c r="C36104" s="106"/>
      <c r="D36104" s="139"/>
      <c r="P36104" s="142"/>
      <c r="Q36104" s="142"/>
      <c r="R36104" s="142"/>
      <c r="S36104" s="139"/>
    </row>
    <row r="36105" spans="2:19" ht="15.75" customHeight="1" x14ac:dyDescent="0.25">
      <c r="B36105" s="106"/>
      <c r="C36105" s="106"/>
      <c r="D36105" s="139"/>
      <c r="P36105" s="142"/>
      <c r="Q36105" s="142"/>
      <c r="R36105" s="142"/>
      <c r="S36105" s="139"/>
    </row>
    <row r="36106" spans="2:19" ht="15.75" customHeight="1" x14ac:dyDescent="0.25">
      <c r="B36106" s="106"/>
      <c r="C36106" s="106"/>
      <c r="D36106" s="139"/>
      <c r="P36106" s="142"/>
      <c r="Q36106" s="142"/>
      <c r="R36106" s="142"/>
      <c r="S36106" s="139"/>
    </row>
    <row r="36107" spans="2:19" ht="15.75" customHeight="1" x14ac:dyDescent="0.25">
      <c r="B36107" s="106"/>
      <c r="C36107" s="106"/>
      <c r="D36107" s="139"/>
      <c r="P36107" s="142"/>
      <c r="Q36107" s="142"/>
      <c r="R36107" s="142"/>
      <c r="S36107" s="139"/>
    </row>
    <row r="36108" spans="2:19" ht="15.75" customHeight="1" x14ac:dyDescent="0.25">
      <c r="B36108" s="106"/>
      <c r="C36108" s="106"/>
      <c r="D36108" s="139"/>
      <c r="P36108" s="142"/>
      <c r="Q36108" s="142"/>
      <c r="R36108" s="142"/>
      <c r="S36108" s="139"/>
    </row>
    <row r="36109" spans="2:19" ht="15.75" customHeight="1" x14ac:dyDescent="0.25">
      <c r="B36109" s="106"/>
      <c r="C36109" s="106"/>
      <c r="D36109" s="139"/>
      <c r="P36109" s="142"/>
      <c r="Q36109" s="142"/>
      <c r="R36109" s="142"/>
      <c r="S36109" s="139"/>
    </row>
    <row r="36110" spans="2:19" ht="15.75" customHeight="1" x14ac:dyDescent="0.25">
      <c r="B36110" s="106"/>
      <c r="C36110" s="106"/>
      <c r="D36110" s="139"/>
      <c r="P36110" s="142"/>
      <c r="Q36110" s="142"/>
      <c r="R36110" s="142"/>
      <c r="S36110" s="139"/>
    </row>
    <row r="36111" spans="2:19" ht="15.75" customHeight="1" x14ac:dyDescent="0.25">
      <c r="B36111" s="106"/>
      <c r="C36111" s="106"/>
      <c r="D36111" s="139"/>
      <c r="P36111" s="142"/>
      <c r="Q36111" s="142"/>
      <c r="R36111" s="142"/>
      <c r="S36111" s="139"/>
    </row>
    <row r="36112" spans="2:19" ht="15.75" customHeight="1" x14ac:dyDescent="0.25">
      <c r="B36112" s="106"/>
      <c r="C36112" s="106"/>
      <c r="D36112" s="139"/>
      <c r="P36112" s="142"/>
      <c r="Q36112" s="142"/>
      <c r="R36112" s="142"/>
      <c r="S36112" s="139"/>
    </row>
    <row r="36113" spans="2:19" ht="15.75" customHeight="1" x14ac:dyDescent="0.25">
      <c r="B36113" s="106"/>
      <c r="C36113" s="106"/>
      <c r="D36113" s="139"/>
      <c r="P36113" s="142"/>
      <c r="Q36113" s="142"/>
      <c r="R36113" s="142"/>
      <c r="S36113" s="139"/>
    </row>
    <row r="36114" spans="2:19" ht="15.75" customHeight="1" x14ac:dyDescent="0.25">
      <c r="B36114" s="106"/>
      <c r="C36114" s="106"/>
      <c r="D36114" s="139"/>
      <c r="P36114" s="142"/>
      <c r="Q36114" s="142"/>
      <c r="R36114" s="142"/>
      <c r="S36114" s="139"/>
    </row>
    <row r="36115" spans="2:19" ht="15.75" customHeight="1" x14ac:dyDescent="0.25">
      <c r="B36115" s="106"/>
      <c r="C36115" s="106"/>
      <c r="D36115" s="139"/>
      <c r="P36115" s="142"/>
      <c r="Q36115" s="142"/>
      <c r="R36115" s="142"/>
      <c r="S36115" s="139"/>
    </row>
    <row r="36116" spans="2:19" ht="15.75" customHeight="1" x14ac:dyDescent="0.25">
      <c r="B36116" s="106"/>
      <c r="C36116" s="106"/>
      <c r="D36116" s="139"/>
      <c r="P36116" s="142"/>
      <c r="Q36116" s="142"/>
      <c r="R36116" s="142"/>
      <c r="S36116" s="139"/>
    </row>
    <row r="36117" spans="2:19" ht="15.75" customHeight="1" x14ac:dyDescent="0.25">
      <c r="B36117" s="106"/>
      <c r="C36117" s="106"/>
      <c r="D36117" s="139"/>
      <c r="P36117" s="142"/>
      <c r="Q36117" s="142"/>
      <c r="R36117" s="142"/>
      <c r="S36117" s="139"/>
    </row>
    <row r="36118" spans="2:19" ht="15.75" customHeight="1" x14ac:dyDescent="0.25">
      <c r="B36118" s="106"/>
      <c r="C36118" s="106"/>
      <c r="D36118" s="139"/>
      <c r="P36118" s="142"/>
      <c r="Q36118" s="142"/>
      <c r="R36118" s="142"/>
      <c r="S36118" s="139"/>
    </row>
    <row r="36119" spans="2:19" ht="15.75" customHeight="1" x14ac:dyDescent="0.25">
      <c r="B36119" s="106"/>
      <c r="C36119" s="106"/>
      <c r="D36119" s="139"/>
      <c r="P36119" s="142"/>
      <c r="Q36119" s="142"/>
      <c r="R36119" s="142"/>
      <c r="S36119" s="139"/>
    </row>
    <row r="36120" spans="2:19" ht="15.75" customHeight="1" x14ac:dyDescent="0.25">
      <c r="B36120" s="106"/>
      <c r="C36120" s="106"/>
      <c r="D36120" s="139"/>
      <c r="P36120" s="142"/>
      <c r="Q36120" s="142"/>
      <c r="R36120" s="142"/>
      <c r="S36120" s="139"/>
    </row>
    <row r="36121" spans="2:19" ht="15.75" customHeight="1" x14ac:dyDescent="0.25">
      <c r="B36121" s="106"/>
      <c r="C36121" s="106"/>
      <c r="D36121" s="139"/>
      <c r="P36121" s="142"/>
      <c r="Q36121" s="142"/>
      <c r="R36121" s="142"/>
      <c r="S36121" s="139"/>
    </row>
    <row r="36122" spans="2:19" ht="15.75" customHeight="1" x14ac:dyDescent="0.25">
      <c r="B36122" s="106"/>
      <c r="C36122" s="106"/>
      <c r="D36122" s="139"/>
      <c r="P36122" s="142"/>
      <c r="Q36122" s="142"/>
      <c r="R36122" s="142"/>
      <c r="S36122" s="139"/>
    </row>
    <row r="36123" spans="2:19" ht="15.75" customHeight="1" x14ac:dyDescent="0.25">
      <c r="B36123" s="106"/>
      <c r="C36123" s="106"/>
      <c r="D36123" s="139"/>
      <c r="P36123" s="142"/>
      <c r="Q36123" s="142"/>
      <c r="R36123" s="142"/>
      <c r="S36123" s="139"/>
    </row>
    <row r="36124" spans="2:19" ht="15.75" customHeight="1" x14ac:dyDescent="0.25">
      <c r="B36124" s="106"/>
      <c r="C36124" s="106"/>
      <c r="D36124" s="139"/>
      <c r="P36124" s="142"/>
      <c r="Q36124" s="142"/>
      <c r="R36124" s="142"/>
      <c r="S36124" s="139"/>
    </row>
    <row r="36125" spans="2:19" ht="15.75" customHeight="1" x14ac:dyDescent="0.25">
      <c r="B36125" s="106"/>
      <c r="C36125" s="106"/>
      <c r="D36125" s="139"/>
      <c r="P36125" s="142"/>
      <c r="Q36125" s="142"/>
      <c r="R36125" s="142"/>
      <c r="S36125" s="139"/>
    </row>
    <row r="36126" spans="2:19" ht="15.75" customHeight="1" x14ac:dyDescent="0.25">
      <c r="B36126" s="106"/>
      <c r="C36126" s="106"/>
      <c r="D36126" s="139"/>
      <c r="P36126" s="142"/>
      <c r="Q36126" s="142"/>
      <c r="R36126" s="142"/>
      <c r="S36126" s="139"/>
    </row>
    <row r="36127" spans="2:19" ht="15.75" customHeight="1" x14ac:dyDescent="0.25">
      <c r="B36127" s="106"/>
      <c r="C36127" s="106"/>
      <c r="D36127" s="139"/>
      <c r="P36127" s="142"/>
      <c r="Q36127" s="142"/>
      <c r="R36127" s="142"/>
      <c r="S36127" s="139"/>
    </row>
    <row r="36128" spans="2:19" ht="15.75" customHeight="1" x14ac:dyDescent="0.25">
      <c r="B36128" s="106"/>
      <c r="C36128" s="106"/>
      <c r="D36128" s="139"/>
      <c r="P36128" s="142"/>
      <c r="Q36128" s="142"/>
      <c r="R36128" s="142"/>
      <c r="S36128" s="139"/>
    </row>
    <row r="36129" spans="2:19" ht="15.75" customHeight="1" x14ac:dyDescent="0.25">
      <c r="B36129" s="106"/>
      <c r="C36129" s="106"/>
      <c r="D36129" s="139"/>
      <c r="P36129" s="142"/>
      <c r="Q36129" s="142"/>
      <c r="R36129" s="142"/>
      <c r="S36129" s="139"/>
    </row>
    <row r="36130" spans="2:19" ht="15.75" customHeight="1" x14ac:dyDescent="0.25">
      <c r="B36130" s="106"/>
      <c r="C36130" s="106"/>
      <c r="D36130" s="139"/>
      <c r="P36130" s="142"/>
      <c r="Q36130" s="142"/>
      <c r="R36130" s="142"/>
      <c r="S36130" s="139"/>
    </row>
    <row r="36131" spans="2:19" ht="15.75" customHeight="1" x14ac:dyDescent="0.25">
      <c r="B36131" s="106"/>
      <c r="C36131" s="106"/>
      <c r="D36131" s="139"/>
      <c r="P36131" s="142"/>
      <c r="Q36131" s="142"/>
      <c r="R36131" s="142"/>
      <c r="S36131" s="139"/>
    </row>
    <row r="36132" spans="2:19" ht="15.75" customHeight="1" x14ac:dyDescent="0.25">
      <c r="B36132" s="106"/>
      <c r="C36132" s="106"/>
      <c r="D36132" s="139"/>
      <c r="P36132" s="142"/>
      <c r="Q36132" s="142"/>
      <c r="R36132" s="142"/>
      <c r="S36132" s="139"/>
    </row>
    <row r="36133" spans="2:19" ht="15.75" customHeight="1" x14ac:dyDescent="0.25">
      <c r="B36133" s="106"/>
      <c r="C36133" s="106"/>
      <c r="D36133" s="139"/>
      <c r="P36133" s="142"/>
      <c r="Q36133" s="142"/>
      <c r="R36133" s="142"/>
      <c r="S36133" s="139"/>
    </row>
    <row r="36134" spans="2:19" ht="15.75" customHeight="1" x14ac:dyDescent="0.25">
      <c r="B36134" s="106"/>
      <c r="C36134" s="106"/>
      <c r="D36134" s="139"/>
      <c r="P36134" s="142"/>
      <c r="Q36134" s="142"/>
      <c r="R36134" s="142"/>
      <c r="S36134" s="139"/>
    </row>
    <row r="36135" spans="2:19" ht="15.75" customHeight="1" x14ac:dyDescent="0.25">
      <c r="B36135" s="106"/>
      <c r="C36135" s="106"/>
      <c r="D36135" s="139"/>
      <c r="P36135" s="142"/>
      <c r="Q36135" s="142"/>
      <c r="R36135" s="142"/>
      <c r="S36135" s="139"/>
    </row>
    <row r="36136" spans="2:19" ht="15.75" customHeight="1" x14ac:dyDescent="0.25">
      <c r="B36136" s="106"/>
      <c r="C36136" s="106"/>
      <c r="D36136" s="139"/>
      <c r="P36136" s="142"/>
      <c r="Q36136" s="142"/>
      <c r="R36136" s="142"/>
      <c r="S36136" s="139"/>
    </row>
    <row r="36137" spans="2:19" ht="15.75" customHeight="1" x14ac:dyDescent="0.25">
      <c r="B36137" s="106"/>
      <c r="C36137" s="106"/>
      <c r="D36137" s="139"/>
      <c r="P36137" s="142"/>
      <c r="Q36137" s="142"/>
      <c r="R36137" s="142"/>
      <c r="S36137" s="139"/>
    </row>
    <row r="36138" spans="2:19" ht="15.75" customHeight="1" x14ac:dyDescent="0.25">
      <c r="B36138" s="106"/>
      <c r="C36138" s="106"/>
      <c r="D36138" s="139"/>
      <c r="P36138" s="142"/>
      <c r="Q36138" s="142"/>
      <c r="R36138" s="142"/>
      <c r="S36138" s="139"/>
    </row>
    <row r="36139" spans="2:19" ht="15.75" customHeight="1" x14ac:dyDescent="0.25">
      <c r="B36139" s="106"/>
      <c r="C36139" s="106"/>
      <c r="D36139" s="139"/>
      <c r="P36139" s="142"/>
      <c r="Q36139" s="142"/>
      <c r="R36139" s="142"/>
      <c r="S36139" s="139"/>
    </row>
    <row r="36140" spans="2:19" ht="15.75" customHeight="1" x14ac:dyDescent="0.25">
      <c r="B36140" s="106"/>
      <c r="C36140" s="106"/>
      <c r="D36140" s="139"/>
      <c r="P36140" s="142"/>
      <c r="Q36140" s="142"/>
      <c r="R36140" s="142"/>
      <c r="S36140" s="139"/>
    </row>
    <row r="36141" spans="2:19" ht="15.75" customHeight="1" x14ac:dyDescent="0.25">
      <c r="B36141" s="106"/>
      <c r="C36141" s="106"/>
      <c r="D36141" s="139"/>
      <c r="P36141" s="142"/>
      <c r="Q36141" s="142"/>
      <c r="R36141" s="142"/>
      <c r="S36141" s="139"/>
    </row>
    <row r="36142" spans="2:19" ht="15.75" customHeight="1" x14ac:dyDescent="0.25">
      <c r="B36142" s="106"/>
      <c r="C36142" s="106"/>
      <c r="D36142" s="139"/>
      <c r="P36142" s="142"/>
      <c r="Q36142" s="142"/>
      <c r="R36142" s="142"/>
      <c r="S36142" s="139"/>
    </row>
    <row r="36143" spans="2:19" ht="15.75" customHeight="1" x14ac:dyDescent="0.25">
      <c r="B36143" s="106"/>
      <c r="C36143" s="106"/>
      <c r="D36143" s="139"/>
      <c r="P36143" s="142"/>
      <c r="Q36143" s="142"/>
      <c r="R36143" s="142"/>
      <c r="S36143" s="139"/>
    </row>
    <row r="36144" spans="2:19" ht="15.75" customHeight="1" x14ac:dyDescent="0.25">
      <c r="B36144" s="106"/>
      <c r="C36144" s="106"/>
      <c r="D36144" s="139"/>
      <c r="P36144" s="142"/>
      <c r="Q36144" s="142"/>
      <c r="R36144" s="142"/>
      <c r="S36144" s="139"/>
    </row>
    <row r="36145" spans="2:19" ht="15.75" customHeight="1" x14ac:dyDescent="0.25">
      <c r="B36145" s="106"/>
      <c r="C36145" s="106"/>
      <c r="D36145" s="139"/>
      <c r="P36145" s="142"/>
      <c r="Q36145" s="142"/>
      <c r="R36145" s="142"/>
      <c r="S36145" s="139"/>
    </row>
    <row r="36146" spans="2:19" ht="15.75" customHeight="1" x14ac:dyDescent="0.25">
      <c r="B36146" s="106"/>
      <c r="C36146" s="106"/>
      <c r="D36146" s="139"/>
      <c r="P36146" s="142"/>
      <c r="Q36146" s="142"/>
      <c r="R36146" s="142"/>
      <c r="S36146" s="139"/>
    </row>
    <row r="36147" spans="2:19" ht="15.75" customHeight="1" x14ac:dyDescent="0.25">
      <c r="B36147" s="106"/>
      <c r="C36147" s="106"/>
      <c r="D36147" s="139"/>
      <c r="P36147" s="142"/>
      <c r="Q36147" s="142"/>
      <c r="R36147" s="142"/>
      <c r="S36147" s="139"/>
    </row>
    <row r="36148" spans="2:19" ht="15.75" customHeight="1" x14ac:dyDescent="0.25">
      <c r="B36148" s="106"/>
      <c r="C36148" s="106"/>
      <c r="D36148" s="139"/>
      <c r="P36148" s="142"/>
      <c r="Q36148" s="142"/>
      <c r="R36148" s="142"/>
      <c r="S36148" s="139"/>
    </row>
    <row r="36149" spans="2:19" ht="15.75" customHeight="1" x14ac:dyDescent="0.25">
      <c r="B36149" s="106"/>
      <c r="C36149" s="106"/>
      <c r="D36149" s="139"/>
      <c r="P36149" s="142"/>
      <c r="Q36149" s="142"/>
      <c r="R36149" s="142"/>
      <c r="S36149" s="139"/>
    </row>
    <row r="36150" spans="2:19" ht="15.75" customHeight="1" x14ac:dyDescent="0.25">
      <c r="B36150" s="106"/>
      <c r="C36150" s="106"/>
      <c r="D36150" s="139"/>
      <c r="P36150" s="142"/>
      <c r="Q36150" s="142"/>
      <c r="R36150" s="142"/>
      <c r="S36150" s="139"/>
    </row>
    <row r="36151" spans="2:19" ht="15.75" customHeight="1" x14ac:dyDescent="0.25">
      <c r="B36151" s="106"/>
      <c r="C36151" s="106"/>
      <c r="D36151" s="139"/>
      <c r="P36151" s="142"/>
      <c r="Q36151" s="142"/>
      <c r="R36151" s="142"/>
      <c r="S36151" s="139"/>
    </row>
    <row r="36152" spans="2:19" ht="15.75" customHeight="1" x14ac:dyDescent="0.25">
      <c r="B36152" s="106"/>
      <c r="C36152" s="106"/>
      <c r="D36152" s="139"/>
      <c r="P36152" s="142"/>
      <c r="Q36152" s="142"/>
      <c r="R36152" s="142"/>
      <c r="S36152" s="139"/>
    </row>
    <row r="36153" spans="2:19" ht="15.75" customHeight="1" x14ac:dyDescent="0.25">
      <c r="B36153" s="106"/>
      <c r="C36153" s="106"/>
      <c r="D36153" s="139"/>
      <c r="P36153" s="142"/>
      <c r="Q36153" s="142"/>
      <c r="R36153" s="142"/>
      <c r="S36153" s="139"/>
    </row>
    <row r="36154" spans="2:19" ht="15.75" customHeight="1" x14ac:dyDescent="0.25">
      <c r="B36154" s="106"/>
      <c r="C36154" s="106"/>
      <c r="D36154" s="139"/>
      <c r="P36154" s="142"/>
      <c r="Q36154" s="142"/>
      <c r="R36154" s="142"/>
      <c r="S36154" s="139"/>
    </row>
    <row r="36155" spans="2:19" ht="15.75" customHeight="1" x14ac:dyDescent="0.25">
      <c r="B36155" s="106"/>
      <c r="C36155" s="106"/>
      <c r="D36155" s="139"/>
      <c r="P36155" s="142"/>
      <c r="Q36155" s="142"/>
      <c r="R36155" s="142"/>
      <c r="S36155" s="139"/>
    </row>
    <row r="36156" spans="2:19" ht="15.75" customHeight="1" x14ac:dyDescent="0.25">
      <c r="B36156" s="106"/>
      <c r="C36156" s="106"/>
      <c r="D36156" s="139"/>
      <c r="P36156" s="142"/>
      <c r="Q36156" s="142"/>
      <c r="R36156" s="142"/>
      <c r="S36156" s="139"/>
    </row>
    <row r="36157" spans="2:19" ht="15.75" customHeight="1" x14ac:dyDescent="0.25">
      <c r="B36157" s="106"/>
      <c r="C36157" s="106"/>
      <c r="D36157" s="139"/>
      <c r="P36157" s="142"/>
      <c r="Q36157" s="142"/>
      <c r="R36157" s="142"/>
      <c r="S36157" s="139"/>
    </row>
    <row r="36158" spans="2:19" ht="15.75" customHeight="1" x14ac:dyDescent="0.25">
      <c r="B36158" s="106"/>
      <c r="C36158" s="106"/>
      <c r="D36158" s="139"/>
      <c r="P36158" s="142"/>
      <c r="Q36158" s="142"/>
      <c r="R36158" s="142"/>
      <c r="S36158" s="139"/>
    </row>
    <row r="36159" spans="2:19" ht="15.75" customHeight="1" x14ac:dyDescent="0.25">
      <c r="B36159" s="106"/>
      <c r="C36159" s="106"/>
      <c r="D36159" s="139"/>
      <c r="P36159" s="142"/>
      <c r="Q36159" s="142"/>
      <c r="R36159" s="142"/>
      <c r="S36159" s="139"/>
    </row>
    <row r="36160" spans="2:19" ht="15.75" customHeight="1" x14ac:dyDescent="0.25">
      <c r="B36160" s="106"/>
      <c r="C36160" s="106"/>
      <c r="D36160" s="139"/>
      <c r="P36160" s="142"/>
      <c r="Q36160" s="142"/>
      <c r="R36160" s="142"/>
      <c r="S36160" s="139"/>
    </row>
    <row r="36161" spans="2:19" ht="15.75" customHeight="1" x14ac:dyDescent="0.25">
      <c r="B36161" s="106"/>
      <c r="C36161" s="106"/>
      <c r="D36161" s="139"/>
      <c r="P36161" s="142"/>
      <c r="Q36161" s="142"/>
      <c r="R36161" s="142"/>
      <c r="S36161" s="139"/>
    </row>
    <row r="36162" spans="2:19" ht="15.75" customHeight="1" x14ac:dyDescent="0.25">
      <c r="B36162" s="106"/>
      <c r="C36162" s="106"/>
      <c r="D36162" s="139"/>
      <c r="P36162" s="142"/>
      <c r="Q36162" s="142"/>
      <c r="R36162" s="142"/>
      <c r="S36162" s="139"/>
    </row>
    <row r="36163" spans="2:19" ht="15.75" customHeight="1" x14ac:dyDescent="0.25">
      <c r="B36163" s="106"/>
      <c r="C36163" s="106"/>
      <c r="D36163" s="139"/>
      <c r="P36163" s="142"/>
      <c r="Q36163" s="142"/>
      <c r="R36163" s="142"/>
      <c r="S36163" s="139"/>
    </row>
    <row r="36164" spans="2:19" ht="15.75" customHeight="1" x14ac:dyDescent="0.25">
      <c r="B36164" s="106"/>
      <c r="C36164" s="106"/>
      <c r="D36164" s="139"/>
      <c r="P36164" s="142"/>
      <c r="Q36164" s="142"/>
      <c r="R36164" s="142"/>
      <c r="S36164" s="139"/>
    </row>
    <row r="36165" spans="2:19" ht="15.75" customHeight="1" x14ac:dyDescent="0.25">
      <c r="B36165" s="106"/>
      <c r="C36165" s="106"/>
      <c r="D36165" s="139"/>
      <c r="P36165" s="142"/>
      <c r="Q36165" s="142"/>
      <c r="R36165" s="142"/>
      <c r="S36165" s="139"/>
    </row>
    <row r="36166" spans="2:19" ht="15.75" customHeight="1" x14ac:dyDescent="0.25">
      <c r="B36166" s="106"/>
      <c r="C36166" s="106"/>
      <c r="D36166" s="139"/>
      <c r="P36166" s="142"/>
      <c r="Q36166" s="142"/>
      <c r="R36166" s="142"/>
      <c r="S36166" s="139"/>
    </row>
    <row r="36167" spans="2:19" ht="15.75" customHeight="1" x14ac:dyDescent="0.25">
      <c r="B36167" s="106"/>
      <c r="C36167" s="106"/>
      <c r="D36167" s="139"/>
      <c r="P36167" s="142"/>
      <c r="Q36167" s="142"/>
      <c r="R36167" s="142"/>
      <c r="S36167" s="139"/>
    </row>
    <row r="36168" spans="2:19" ht="15.75" customHeight="1" x14ac:dyDescent="0.25">
      <c r="B36168" s="106"/>
      <c r="C36168" s="106"/>
      <c r="D36168" s="139"/>
      <c r="P36168" s="142"/>
      <c r="Q36168" s="142"/>
      <c r="R36168" s="142"/>
      <c r="S36168" s="139"/>
    </row>
    <row r="36169" spans="2:19" ht="15.75" customHeight="1" x14ac:dyDescent="0.25">
      <c r="B36169" s="106"/>
      <c r="C36169" s="106"/>
      <c r="D36169" s="139"/>
      <c r="P36169" s="142"/>
      <c r="Q36169" s="142"/>
      <c r="R36169" s="142"/>
      <c r="S36169" s="139"/>
    </row>
    <row r="36170" spans="2:19" ht="15.75" customHeight="1" x14ac:dyDescent="0.25">
      <c r="B36170" s="106"/>
      <c r="C36170" s="106"/>
      <c r="D36170" s="139"/>
      <c r="P36170" s="142"/>
      <c r="Q36170" s="142"/>
      <c r="R36170" s="142"/>
      <c r="S36170" s="139"/>
    </row>
    <row r="36171" spans="2:19" ht="15.75" customHeight="1" x14ac:dyDescent="0.25">
      <c r="B36171" s="106"/>
      <c r="C36171" s="106"/>
      <c r="D36171" s="139"/>
      <c r="P36171" s="142"/>
      <c r="Q36171" s="142"/>
      <c r="R36171" s="142"/>
      <c r="S36171" s="139"/>
    </row>
    <row r="36172" spans="2:19" ht="15.75" customHeight="1" x14ac:dyDescent="0.25">
      <c r="B36172" s="106"/>
      <c r="C36172" s="106"/>
      <c r="D36172" s="139"/>
      <c r="P36172" s="142"/>
      <c r="Q36172" s="142"/>
      <c r="R36172" s="142"/>
      <c r="S36172" s="139"/>
    </row>
    <row r="36173" spans="2:19" ht="15.75" customHeight="1" x14ac:dyDescent="0.25">
      <c r="B36173" s="106"/>
      <c r="C36173" s="106"/>
      <c r="D36173" s="139"/>
      <c r="P36173" s="142"/>
      <c r="Q36173" s="142"/>
      <c r="R36173" s="142"/>
      <c r="S36173" s="139"/>
    </row>
    <row r="36174" spans="2:19" ht="15.75" customHeight="1" x14ac:dyDescent="0.25">
      <c r="B36174" s="106"/>
      <c r="C36174" s="106"/>
      <c r="D36174" s="139"/>
      <c r="P36174" s="142"/>
      <c r="Q36174" s="142"/>
      <c r="R36174" s="142"/>
      <c r="S36174" s="139"/>
    </row>
    <row r="36175" spans="2:19" ht="15.75" customHeight="1" x14ac:dyDescent="0.25">
      <c r="B36175" s="106"/>
      <c r="C36175" s="106"/>
      <c r="D36175" s="139"/>
      <c r="P36175" s="142"/>
      <c r="Q36175" s="142"/>
      <c r="R36175" s="142"/>
      <c r="S36175" s="139"/>
    </row>
    <row r="36176" spans="2:19" ht="15.75" customHeight="1" x14ac:dyDescent="0.25">
      <c r="B36176" s="106"/>
      <c r="C36176" s="106"/>
      <c r="D36176" s="139"/>
      <c r="P36176" s="142"/>
      <c r="Q36176" s="142"/>
      <c r="R36176" s="142"/>
      <c r="S36176" s="139"/>
    </row>
    <row r="36177" spans="2:19" ht="15.75" customHeight="1" x14ac:dyDescent="0.25">
      <c r="B36177" s="106"/>
      <c r="C36177" s="106"/>
      <c r="D36177" s="139"/>
      <c r="P36177" s="142"/>
      <c r="Q36177" s="142"/>
      <c r="R36177" s="142"/>
      <c r="S36177" s="139"/>
    </row>
    <row r="36178" spans="2:19" ht="15.75" customHeight="1" x14ac:dyDescent="0.25">
      <c r="B36178" s="106"/>
      <c r="C36178" s="106"/>
      <c r="D36178" s="139"/>
      <c r="P36178" s="142"/>
      <c r="Q36178" s="142"/>
      <c r="R36178" s="142"/>
      <c r="S36178" s="139"/>
    </row>
    <row r="36179" spans="2:19" ht="15.75" customHeight="1" x14ac:dyDescent="0.25">
      <c r="B36179" s="106"/>
      <c r="C36179" s="106"/>
      <c r="D36179" s="139"/>
      <c r="P36179" s="142"/>
      <c r="Q36179" s="142"/>
      <c r="R36179" s="142"/>
      <c r="S36179" s="139"/>
    </row>
    <row r="36180" spans="2:19" ht="15.75" customHeight="1" x14ac:dyDescent="0.25">
      <c r="B36180" s="106"/>
      <c r="C36180" s="106"/>
      <c r="D36180" s="139"/>
      <c r="P36180" s="142"/>
      <c r="Q36180" s="142"/>
      <c r="R36180" s="142"/>
      <c r="S36180" s="139"/>
    </row>
    <row r="36181" spans="2:19" ht="15.75" customHeight="1" x14ac:dyDescent="0.25">
      <c r="B36181" s="106"/>
      <c r="C36181" s="106"/>
      <c r="D36181" s="139"/>
      <c r="P36181" s="142"/>
      <c r="Q36181" s="142"/>
      <c r="R36181" s="142"/>
      <c r="S36181" s="139"/>
    </row>
    <row r="36182" spans="2:19" ht="15.75" customHeight="1" x14ac:dyDescent="0.25">
      <c r="B36182" s="106"/>
      <c r="C36182" s="106"/>
      <c r="D36182" s="139"/>
      <c r="P36182" s="142"/>
      <c r="Q36182" s="142"/>
      <c r="R36182" s="142"/>
      <c r="S36182" s="139"/>
    </row>
    <row r="36183" spans="2:19" ht="15.75" customHeight="1" x14ac:dyDescent="0.25">
      <c r="B36183" s="106"/>
      <c r="C36183" s="106"/>
      <c r="D36183" s="139"/>
      <c r="P36183" s="142"/>
      <c r="Q36183" s="142"/>
      <c r="R36183" s="142"/>
      <c r="S36183" s="139"/>
    </row>
    <row r="36184" spans="2:19" ht="15.75" customHeight="1" x14ac:dyDescent="0.25">
      <c r="B36184" s="106"/>
      <c r="C36184" s="106"/>
      <c r="D36184" s="139"/>
      <c r="P36184" s="142"/>
      <c r="Q36184" s="142"/>
      <c r="R36184" s="142"/>
      <c r="S36184" s="139"/>
    </row>
    <row r="36185" spans="2:19" ht="15.75" customHeight="1" x14ac:dyDescent="0.25">
      <c r="B36185" s="106"/>
      <c r="C36185" s="106"/>
      <c r="D36185" s="139"/>
      <c r="P36185" s="142"/>
      <c r="Q36185" s="142"/>
      <c r="R36185" s="142"/>
      <c r="S36185" s="139"/>
    </row>
    <row r="36186" spans="2:19" ht="15.75" customHeight="1" x14ac:dyDescent="0.25">
      <c r="B36186" s="106"/>
      <c r="C36186" s="106"/>
      <c r="D36186" s="139"/>
      <c r="P36186" s="142"/>
      <c r="Q36186" s="142"/>
      <c r="R36186" s="142"/>
      <c r="S36186" s="139"/>
    </row>
    <row r="36187" spans="2:19" ht="15.75" customHeight="1" x14ac:dyDescent="0.25">
      <c r="B36187" s="106"/>
      <c r="C36187" s="106"/>
      <c r="D36187" s="139"/>
      <c r="P36187" s="142"/>
      <c r="Q36187" s="142"/>
      <c r="R36187" s="142"/>
      <c r="S36187" s="139"/>
    </row>
    <row r="36188" spans="2:19" ht="15.75" customHeight="1" x14ac:dyDescent="0.25">
      <c r="B36188" s="106"/>
      <c r="C36188" s="106"/>
      <c r="D36188" s="139"/>
      <c r="P36188" s="142"/>
      <c r="Q36188" s="142"/>
      <c r="R36188" s="142"/>
      <c r="S36188" s="139"/>
    </row>
    <row r="36189" spans="2:19" ht="15.75" customHeight="1" x14ac:dyDescent="0.25">
      <c r="B36189" s="106"/>
      <c r="C36189" s="106"/>
      <c r="D36189" s="139"/>
      <c r="P36189" s="142"/>
      <c r="Q36189" s="142"/>
      <c r="R36189" s="142"/>
      <c r="S36189" s="139"/>
    </row>
    <row r="36190" spans="2:19" ht="15.75" customHeight="1" x14ac:dyDescent="0.25">
      <c r="B36190" s="106"/>
      <c r="C36190" s="106"/>
      <c r="D36190" s="139"/>
      <c r="P36190" s="142"/>
      <c r="Q36190" s="142"/>
      <c r="R36190" s="142"/>
      <c r="S36190" s="139"/>
    </row>
    <row r="36191" spans="2:19" ht="15.75" customHeight="1" x14ac:dyDescent="0.25">
      <c r="B36191" s="106"/>
      <c r="C36191" s="106"/>
      <c r="D36191" s="139"/>
      <c r="P36191" s="142"/>
      <c r="Q36191" s="142"/>
      <c r="R36191" s="142"/>
      <c r="S36191" s="139"/>
    </row>
    <row r="36192" spans="2:19" ht="15.75" customHeight="1" x14ac:dyDescent="0.25">
      <c r="B36192" s="106"/>
      <c r="C36192" s="106"/>
      <c r="D36192" s="139"/>
      <c r="P36192" s="142"/>
      <c r="Q36192" s="142"/>
      <c r="R36192" s="142"/>
      <c r="S36192" s="139"/>
    </row>
    <row r="36193" spans="2:19" ht="15.75" customHeight="1" x14ac:dyDescent="0.25">
      <c r="B36193" s="106"/>
      <c r="C36193" s="106"/>
      <c r="D36193" s="139"/>
      <c r="P36193" s="142"/>
      <c r="Q36193" s="142"/>
      <c r="R36193" s="142"/>
      <c r="S36193" s="139"/>
    </row>
    <row r="36194" spans="2:19" ht="15.75" customHeight="1" x14ac:dyDescent="0.25">
      <c r="B36194" s="106"/>
      <c r="C36194" s="106"/>
      <c r="D36194" s="139"/>
      <c r="P36194" s="142"/>
      <c r="Q36194" s="142"/>
      <c r="R36194" s="142"/>
      <c r="S36194" s="139"/>
    </row>
    <row r="36195" spans="2:19" ht="15.75" customHeight="1" x14ac:dyDescent="0.25">
      <c r="B36195" s="106"/>
      <c r="C36195" s="106"/>
      <c r="D36195" s="139"/>
      <c r="P36195" s="142"/>
      <c r="Q36195" s="142"/>
      <c r="R36195" s="142"/>
      <c r="S36195" s="139"/>
    </row>
    <row r="36196" spans="2:19" ht="15.75" customHeight="1" x14ac:dyDescent="0.25">
      <c r="B36196" s="106"/>
      <c r="C36196" s="106"/>
      <c r="D36196" s="139"/>
      <c r="P36196" s="142"/>
      <c r="Q36196" s="142"/>
      <c r="R36196" s="142"/>
      <c r="S36196" s="139"/>
    </row>
    <row r="36197" spans="2:19" ht="15.75" customHeight="1" x14ac:dyDescent="0.25">
      <c r="B36197" s="106"/>
      <c r="C36197" s="106"/>
      <c r="D36197" s="139"/>
      <c r="P36197" s="142"/>
      <c r="Q36197" s="142"/>
      <c r="R36197" s="142"/>
      <c r="S36197" s="139"/>
    </row>
    <row r="36198" spans="2:19" ht="15.75" customHeight="1" x14ac:dyDescent="0.25">
      <c r="B36198" s="106"/>
      <c r="C36198" s="106"/>
      <c r="D36198" s="139"/>
      <c r="P36198" s="142"/>
      <c r="Q36198" s="142"/>
      <c r="R36198" s="142"/>
      <c r="S36198" s="139"/>
    </row>
    <row r="36199" spans="2:19" ht="15.75" customHeight="1" x14ac:dyDescent="0.25">
      <c r="B36199" s="106"/>
      <c r="C36199" s="106"/>
      <c r="D36199" s="139"/>
      <c r="P36199" s="142"/>
      <c r="Q36199" s="142"/>
      <c r="R36199" s="142"/>
      <c r="S36199" s="139"/>
    </row>
    <row r="36200" spans="2:19" ht="15.75" customHeight="1" x14ac:dyDescent="0.25">
      <c r="B36200" s="106"/>
      <c r="C36200" s="106"/>
      <c r="D36200" s="139"/>
      <c r="P36200" s="142"/>
      <c r="Q36200" s="142"/>
      <c r="R36200" s="142"/>
      <c r="S36200" s="139"/>
    </row>
    <row r="36201" spans="2:19" ht="15.75" customHeight="1" x14ac:dyDescent="0.25">
      <c r="B36201" s="106"/>
      <c r="C36201" s="106"/>
      <c r="D36201" s="139"/>
      <c r="P36201" s="142"/>
      <c r="Q36201" s="142"/>
      <c r="R36201" s="142"/>
      <c r="S36201" s="139"/>
    </row>
    <row r="36202" spans="2:19" ht="15.75" customHeight="1" x14ac:dyDescent="0.25">
      <c r="B36202" s="106"/>
      <c r="C36202" s="106"/>
      <c r="D36202" s="139"/>
      <c r="P36202" s="142"/>
      <c r="Q36202" s="142"/>
      <c r="R36202" s="142"/>
      <c r="S36202" s="139"/>
    </row>
    <row r="36203" spans="2:19" ht="15.75" customHeight="1" x14ac:dyDescent="0.25">
      <c r="B36203" s="106"/>
      <c r="C36203" s="106"/>
      <c r="D36203" s="139"/>
      <c r="P36203" s="142"/>
      <c r="Q36203" s="142"/>
      <c r="R36203" s="142"/>
      <c r="S36203" s="139"/>
    </row>
    <row r="36204" spans="2:19" ht="15.75" customHeight="1" x14ac:dyDescent="0.25">
      <c r="B36204" s="106"/>
      <c r="C36204" s="106"/>
      <c r="D36204" s="139"/>
      <c r="P36204" s="142"/>
      <c r="Q36204" s="142"/>
      <c r="R36204" s="142"/>
      <c r="S36204" s="139"/>
    </row>
    <row r="36205" spans="2:19" ht="15.75" customHeight="1" x14ac:dyDescent="0.25">
      <c r="B36205" s="106"/>
      <c r="C36205" s="106"/>
      <c r="D36205" s="139"/>
      <c r="P36205" s="142"/>
      <c r="Q36205" s="142"/>
      <c r="R36205" s="142"/>
      <c r="S36205" s="139"/>
    </row>
    <row r="36206" spans="2:19" ht="15.75" customHeight="1" x14ac:dyDescent="0.25">
      <c r="B36206" s="106"/>
      <c r="C36206" s="106"/>
      <c r="D36206" s="139"/>
      <c r="P36206" s="142"/>
      <c r="Q36206" s="142"/>
      <c r="R36206" s="142"/>
      <c r="S36206" s="139"/>
    </row>
    <row r="36207" spans="2:19" ht="15.75" customHeight="1" x14ac:dyDescent="0.25">
      <c r="B36207" s="106"/>
      <c r="C36207" s="106"/>
      <c r="D36207" s="139"/>
      <c r="P36207" s="142"/>
      <c r="Q36207" s="142"/>
      <c r="R36207" s="142"/>
      <c r="S36207" s="139"/>
    </row>
    <row r="36208" spans="2:19" ht="15.75" customHeight="1" x14ac:dyDescent="0.25">
      <c r="B36208" s="106"/>
      <c r="C36208" s="106"/>
      <c r="D36208" s="139"/>
      <c r="P36208" s="142"/>
      <c r="Q36208" s="142"/>
      <c r="R36208" s="142"/>
      <c r="S36208" s="139"/>
    </row>
    <row r="36209" spans="2:19" ht="15.75" customHeight="1" x14ac:dyDescent="0.25">
      <c r="B36209" s="106"/>
      <c r="C36209" s="106"/>
      <c r="D36209" s="139"/>
      <c r="P36209" s="142"/>
      <c r="Q36209" s="142"/>
      <c r="R36209" s="142"/>
      <c r="S36209" s="139"/>
    </row>
    <row r="36210" spans="2:19" ht="15.75" customHeight="1" x14ac:dyDescent="0.25">
      <c r="B36210" s="106"/>
      <c r="C36210" s="106"/>
      <c r="D36210" s="139"/>
      <c r="P36210" s="142"/>
      <c r="Q36210" s="142"/>
      <c r="R36210" s="142"/>
      <c r="S36210" s="139"/>
    </row>
    <row r="36211" spans="2:19" ht="15.75" customHeight="1" x14ac:dyDescent="0.25">
      <c r="B36211" s="106"/>
      <c r="C36211" s="106"/>
      <c r="D36211" s="139"/>
      <c r="P36211" s="142"/>
      <c r="Q36211" s="142"/>
      <c r="R36211" s="142"/>
      <c r="S36211" s="139"/>
    </row>
    <row r="36212" spans="2:19" ht="15.75" customHeight="1" x14ac:dyDescent="0.25">
      <c r="B36212" s="106"/>
      <c r="C36212" s="106"/>
      <c r="D36212" s="139"/>
      <c r="P36212" s="142"/>
      <c r="Q36212" s="142"/>
      <c r="R36212" s="142"/>
      <c r="S36212" s="139"/>
    </row>
    <row r="36213" spans="2:19" ht="15.75" customHeight="1" x14ac:dyDescent="0.25">
      <c r="B36213" s="106"/>
      <c r="C36213" s="106"/>
      <c r="D36213" s="139"/>
      <c r="P36213" s="142"/>
      <c r="Q36213" s="142"/>
      <c r="R36213" s="142"/>
      <c r="S36213" s="139"/>
    </row>
    <row r="36214" spans="2:19" ht="15.75" customHeight="1" x14ac:dyDescent="0.25">
      <c r="B36214" s="106"/>
      <c r="C36214" s="106"/>
      <c r="D36214" s="139"/>
      <c r="P36214" s="142"/>
      <c r="Q36214" s="142"/>
      <c r="R36214" s="142"/>
      <c r="S36214" s="139"/>
    </row>
    <row r="36215" spans="2:19" ht="15.75" customHeight="1" x14ac:dyDescent="0.25">
      <c r="B36215" s="106"/>
      <c r="C36215" s="106"/>
      <c r="D36215" s="139"/>
      <c r="P36215" s="142"/>
      <c r="Q36215" s="142"/>
      <c r="R36215" s="142"/>
      <c r="S36215" s="139"/>
    </row>
    <row r="36216" spans="2:19" ht="15.75" customHeight="1" x14ac:dyDescent="0.25">
      <c r="B36216" s="106"/>
      <c r="C36216" s="106"/>
      <c r="D36216" s="139"/>
      <c r="P36216" s="142"/>
      <c r="Q36216" s="142"/>
      <c r="R36216" s="142"/>
      <c r="S36216" s="139"/>
    </row>
    <row r="36217" spans="2:19" ht="15.75" customHeight="1" x14ac:dyDescent="0.25">
      <c r="B36217" s="106"/>
      <c r="C36217" s="106"/>
      <c r="D36217" s="139"/>
      <c r="P36217" s="142"/>
      <c r="Q36217" s="142"/>
      <c r="R36217" s="142"/>
      <c r="S36217" s="139"/>
    </row>
    <row r="36218" spans="2:19" ht="15.75" customHeight="1" x14ac:dyDescent="0.25">
      <c r="B36218" s="106"/>
      <c r="C36218" s="106"/>
      <c r="D36218" s="139"/>
      <c r="P36218" s="142"/>
      <c r="Q36218" s="142"/>
      <c r="R36218" s="142"/>
      <c r="S36218" s="139"/>
    </row>
    <row r="36219" spans="2:19" ht="15.75" customHeight="1" x14ac:dyDescent="0.25">
      <c r="B36219" s="106"/>
      <c r="C36219" s="106"/>
      <c r="D36219" s="139"/>
      <c r="P36219" s="142"/>
      <c r="Q36219" s="142"/>
      <c r="R36219" s="142"/>
      <c r="S36219" s="139"/>
    </row>
    <row r="36220" spans="2:19" ht="15.75" customHeight="1" x14ac:dyDescent="0.25">
      <c r="B36220" s="106"/>
      <c r="C36220" s="106"/>
      <c r="D36220" s="139"/>
      <c r="P36220" s="142"/>
      <c r="Q36220" s="142"/>
      <c r="R36220" s="142"/>
      <c r="S36220" s="139"/>
    </row>
    <row r="36221" spans="2:19" ht="15.75" customHeight="1" x14ac:dyDescent="0.25">
      <c r="B36221" s="106"/>
      <c r="C36221" s="106"/>
      <c r="D36221" s="139"/>
      <c r="P36221" s="142"/>
      <c r="Q36221" s="142"/>
      <c r="R36221" s="142"/>
      <c r="S36221" s="139"/>
    </row>
    <row r="36222" spans="2:19" ht="15.75" customHeight="1" x14ac:dyDescent="0.25">
      <c r="B36222" s="106"/>
      <c r="C36222" s="106"/>
      <c r="D36222" s="139"/>
      <c r="P36222" s="142"/>
      <c r="Q36222" s="142"/>
      <c r="R36222" s="142"/>
      <c r="S36222" s="139"/>
    </row>
    <row r="36223" spans="2:19" ht="15.75" customHeight="1" x14ac:dyDescent="0.25">
      <c r="B36223" s="106"/>
      <c r="C36223" s="106"/>
      <c r="D36223" s="139"/>
      <c r="P36223" s="142"/>
      <c r="Q36223" s="142"/>
      <c r="R36223" s="142"/>
      <c r="S36223" s="139"/>
    </row>
    <row r="36224" spans="2:19" ht="15.75" customHeight="1" x14ac:dyDescent="0.25">
      <c r="B36224" s="106"/>
      <c r="C36224" s="106"/>
      <c r="D36224" s="139"/>
      <c r="P36224" s="142"/>
      <c r="Q36224" s="142"/>
      <c r="R36224" s="142"/>
      <c r="S36224" s="139"/>
    </row>
    <row r="36225" spans="2:19" ht="15.75" customHeight="1" x14ac:dyDescent="0.25">
      <c r="B36225" s="106"/>
      <c r="C36225" s="106"/>
      <c r="D36225" s="139"/>
      <c r="P36225" s="142"/>
      <c r="Q36225" s="142"/>
      <c r="R36225" s="142"/>
      <c r="S36225" s="139"/>
    </row>
    <row r="36226" spans="2:19" ht="15.75" customHeight="1" x14ac:dyDescent="0.25">
      <c r="B36226" s="106"/>
      <c r="C36226" s="106"/>
      <c r="D36226" s="139"/>
      <c r="P36226" s="142"/>
      <c r="Q36226" s="142"/>
      <c r="R36226" s="142"/>
      <c r="S36226" s="139"/>
    </row>
    <row r="36227" spans="2:19" ht="15.75" customHeight="1" x14ac:dyDescent="0.25">
      <c r="B36227" s="106"/>
      <c r="C36227" s="106"/>
      <c r="D36227" s="139"/>
      <c r="P36227" s="142"/>
      <c r="Q36227" s="142"/>
      <c r="R36227" s="142"/>
      <c r="S36227" s="139"/>
    </row>
    <row r="36228" spans="2:19" ht="15.75" customHeight="1" x14ac:dyDescent="0.25">
      <c r="B36228" s="106"/>
      <c r="C36228" s="106"/>
      <c r="D36228" s="139"/>
      <c r="P36228" s="142"/>
      <c r="Q36228" s="142"/>
      <c r="R36228" s="142"/>
      <c r="S36228" s="139"/>
    </row>
    <row r="36229" spans="2:19" ht="15.75" customHeight="1" x14ac:dyDescent="0.25">
      <c r="B36229" s="106"/>
      <c r="C36229" s="106"/>
      <c r="D36229" s="139"/>
      <c r="P36229" s="142"/>
      <c r="Q36229" s="142"/>
      <c r="R36229" s="142"/>
      <c r="S36229" s="139"/>
    </row>
    <row r="36230" spans="2:19" ht="15.75" customHeight="1" x14ac:dyDescent="0.25">
      <c r="B36230" s="106"/>
      <c r="C36230" s="106"/>
      <c r="D36230" s="139"/>
      <c r="P36230" s="142"/>
      <c r="Q36230" s="142"/>
      <c r="R36230" s="142"/>
      <c r="S36230" s="139"/>
    </row>
    <row r="36231" spans="2:19" ht="15.75" customHeight="1" x14ac:dyDescent="0.25">
      <c r="B36231" s="106"/>
      <c r="C36231" s="106"/>
      <c r="D36231" s="139"/>
      <c r="P36231" s="142"/>
      <c r="Q36231" s="142"/>
      <c r="R36231" s="142"/>
      <c r="S36231" s="139"/>
    </row>
    <row r="36232" spans="2:19" ht="15.75" customHeight="1" x14ac:dyDescent="0.25">
      <c r="B36232" s="106"/>
      <c r="C36232" s="106"/>
      <c r="D36232" s="139"/>
      <c r="P36232" s="142"/>
      <c r="Q36232" s="142"/>
      <c r="R36232" s="142"/>
      <c r="S36232" s="139"/>
    </row>
    <row r="36233" spans="2:19" ht="15.75" customHeight="1" x14ac:dyDescent="0.25">
      <c r="B36233" s="106"/>
      <c r="C36233" s="106"/>
      <c r="D36233" s="139"/>
      <c r="P36233" s="142"/>
      <c r="Q36233" s="142"/>
      <c r="R36233" s="142"/>
      <c r="S36233" s="139"/>
    </row>
    <row r="36234" spans="2:19" ht="15.75" customHeight="1" x14ac:dyDescent="0.25">
      <c r="B36234" s="106"/>
      <c r="C36234" s="106"/>
      <c r="D36234" s="139"/>
      <c r="P36234" s="142"/>
      <c r="Q36234" s="142"/>
      <c r="R36234" s="142"/>
      <c r="S36234" s="139"/>
    </row>
    <row r="36235" spans="2:19" ht="15.75" customHeight="1" x14ac:dyDescent="0.25">
      <c r="B36235" s="106"/>
      <c r="C36235" s="106"/>
      <c r="D36235" s="139"/>
      <c r="P36235" s="142"/>
      <c r="Q36235" s="142"/>
      <c r="R36235" s="142"/>
      <c r="S36235" s="139"/>
    </row>
    <row r="36236" spans="2:19" ht="15.75" customHeight="1" x14ac:dyDescent="0.25">
      <c r="B36236" s="106"/>
      <c r="C36236" s="106"/>
      <c r="D36236" s="139"/>
      <c r="P36236" s="142"/>
      <c r="Q36236" s="142"/>
      <c r="R36236" s="142"/>
      <c r="S36236" s="139"/>
    </row>
    <row r="36237" spans="2:19" ht="15.75" customHeight="1" x14ac:dyDescent="0.25">
      <c r="B36237" s="106"/>
      <c r="C36237" s="106"/>
      <c r="D36237" s="139"/>
      <c r="P36237" s="142"/>
      <c r="Q36237" s="142"/>
      <c r="R36237" s="142"/>
      <c r="S36237" s="139"/>
    </row>
    <row r="36238" spans="2:19" ht="15.75" customHeight="1" x14ac:dyDescent="0.25">
      <c r="B36238" s="106"/>
      <c r="C36238" s="106"/>
      <c r="D36238" s="139"/>
      <c r="P36238" s="142"/>
      <c r="Q36238" s="142"/>
      <c r="R36238" s="142"/>
      <c r="S36238" s="139"/>
    </row>
    <row r="36239" spans="2:19" ht="15.75" customHeight="1" x14ac:dyDescent="0.25">
      <c r="B36239" s="106"/>
      <c r="C36239" s="106"/>
      <c r="D36239" s="139"/>
      <c r="P36239" s="142"/>
      <c r="Q36239" s="142"/>
      <c r="R36239" s="142"/>
      <c r="S36239" s="139"/>
    </row>
    <row r="36240" spans="2:19" ht="15.75" customHeight="1" x14ac:dyDescent="0.25">
      <c r="B36240" s="106"/>
      <c r="C36240" s="106"/>
      <c r="D36240" s="139"/>
      <c r="P36240" s="142"/>
      <c r="Q36240" s="142"/>
      <c r="R36240" s="142"/>
      <c r="S36240" s="139"/>
    </row>
    <row r="36241" spans="2:19" ht="15.75" customHeight="1" x14ac:dyDescent="0.25">
      <c r="B36241" s="106"/>
      <c r="C36241" s="106"/>
      <c r="D36241" s="139"/>
      <c r="P36241" s="142"/>
      <c r="Q36241" s="142"/>
      <c r="R36241" s="142"/>
      <c r="S36241" s="139"/>
    </row>
    <row r="36242" spans="2:19" ht="15.75" customHeight="1" x14ac:dyDescent="0.25">
      <c r="B36242" s="106"/>
      <c r="C36242" s="106"/>
      <c r="D36242" s="139"/>
      <c r="P36242" s="142"/>
      <c r="Q36242" s="142"/>
      <c r="R36242" s="142"/>
      <c r="S36242" s="139"/>
    </row>
    <row r="36243" spans="2:19" ht="15.75" customHeight="1" x14ac:dyDescent="0.25">
      <c r="B36243" s="106"/>
      <c r="C36243" s="106"/>
      <c r="D36243" s="139"/>
      <c r="P36243" s="142"/>
      <c r="Q36243" s="142"/>
      <c r="R36243" s="142"/>
      <c r="S36243" s="139"/>
    </row>
    <row r="36244" spans="2:19" ht="15.75" customHeight="1" x14ac:dyDescent="0.25">
      <c r="B36244" s="106"/>
      <c r="C36244" s="106"/>
      <c r="D36244" s="139"/>
      <c r="P36244" s="142"/>
      <c r="Q36244" s="142"/>
      <c r="R36244" s="142"/>
      <c r="S36244" s="139"/>
    </row>
    <row r="36245" spans="2:19" ht="15.75" customHeight="1" x14ac:dyDescent="0.25">
      <c r="B36245" s="106"/>
      <c r="C36245" s="106"/>
      <c r="D36245" s="139"/>
      <c r="P36245" s="142"/>
      <c r="Q36245" s="142"/>
      <c r="R36245" s="142"/>
      <c r="S36245" s="139"/>
    </row>
    <row r="36246" spans="2:19" ht="15.75" customHeight="1" x14ac:dyDescent="0.25">
      <c r="B36246" s="106"/>
      <c r="C36246" s="106"/>
      <c r="D36246" s="139"/>
      <c r="P36246" s="142"/>
      <c r="Q36246" s="142"/>
      <c r="R36246" s="142"/>
      <c r="S36246" s="139"/>
    </row>
    <row r="36247" spans="2:19" ht="15.75" customHeight="1" x14ac:dyDescent="0.25">
      <c r="B36247" s="106"/>
      <c r="C36247" s="106"/>
      <c r="D36247" s="139"/>
      <c r="P36247" s="142"/>
      <c r="Q36247" s="142"/>
      <c r="R36247" s="142"/>
      <c r="S36247" s="139"/>
    </row>
    <row r="36248" spans="2:19" ht="15.75" customHeight="1" x14ac:dyDescent="0.25">
      <c r="B36248" s="106"/>
      <c r="C36248" s="106"/>
      <c r="D36248" s="139"/>
      <c r="P36248" s="142"/>
      <c r="Q36248" s="142"/>
      <c r="R36248" s="142"/>
      <c r="S36248" s="139"/>
    </row>
    <row r="36249" spans="2:19" ht="15.75" customHeight="1" x14ac:dyDescent="0.25">
      <c r="B36249" s="106"/>
      <c r="C36249" s="106"/>
      <c r="D36249" s="139"/>
      <c r="P36249" s="142"/>
      <c r="Q36249" s="142"/>
      <c r="R36249" s="142"/>
      <c r="S36249" s="139"/>
    </row>
    <row r="36250" spans="2:19" ht="15.75" customHeight="1" x14ac:dyDescent="0.25">
      <c r="B36250" s="106"/>
      <c r="C36250" s="106"/>
      <c r="D36250" s="139"/>
      <c r="P36250" s="142"/>
      <c r="Q36250" s="142"/>
      <c r="R36250" s="142"/>
      <c r="S36250" s="139"/>
    </row>
    <row r="36251" spans="2:19" ht="15.75" customHeight="1" x14ac:dyDescent="0.25">
      <c r="B36251" s="106"/>
      <c r="C36251" s="106"/>
      <c r="D36251" s="139"/>
      <c r="P36251" s="142"/>
      <c r="Q36251" s="142"/>
      <c r="R36251" s="142"/>
      <c r="S36251" s="139"/>
    </row>
    <row r="36252" spans="2:19" ht="15.75" customHeight="1" x14ac:dyDescent="0.25">
      <c r="B36252" s="106"/>
      <c r="C36252" s="106"/>
      <c r="D36252" s="139"/>
      <c r="P36252" s="142"/>
      <c r="Q36252" s="142"/>
      <c r="R36252" s="142"/>
      <c r="S36252" s="139"/>
    </row>
    <row r="36253" spans="2:19" ht="15.75" customHeight="1" x14ac:dyDescent="0.25">
      <c r="B36253" s="106"/>
      <c r="C36253" s="106"/>
      <c r="D36253" s="139"/>
      <c r="P36253" s="142"/>
      <c r="Q36253" s="142"/>
      <c r="R36253" s="142"/>
      <c r="S36253" s="139"/>
    </row>
    <row r="36254" spans="2:19" ht="15.75" customHeight="1" x14ac:dyDescent="0.25">
      <c r="B36254" s="106"/>
      <c r="C36254" s="106"/>
      <c r="D36254" s="139"/>
      <c r="P36254" s="142"/>
      <c r="Q36254" s="142"/>
      <c r="R36254" s="142"/>
      <c r="S36254" s="139"/>
    </row>
    <row r="36255" spans="2:19" ht="15.75" customHeight="1" x14ac:dyDescent="0.25">
      <c r="B36255" s="106"/>
      <c r="C36255" s="106"/>
      <c r="D36255" s="139"/>
      <c r="P36255" s="142"/>
      <c r="Q36255" s="142"/>
      <c r="R36255" s="142"/>
      <c r="S36255" s="139"/>
    </row>
    <row r="36256" spans="2:19" ht="15.75" customHeight="1" x14ac:dyDescent="0.25">
      <c r="B36256" s="106"/>
      <c r="C36256" s="106"/>
      <c r="D36256" s="139"/>
      <c r="P36256" s="142"/>
      <c r="Q36256" s="142"/>
      <c r="R36256" s="142"/>
      <c r="S36256" s="139"/>
    </row>
    <row r="36257" spans="2:19" ht="15.75" customHeight="1" x14ac:dyDescent="0.25">
      <c r="B36257" s="106"/>
      <c r="C36257" s="106"/>
      <c r="D36257" s="139"/>
      <c r="P36257" s="142"/>
      <c r="Q36257" s="142"/>
      <c r="R36257" s="142"/>
      <c r="S36257" s="139"/>
    </row>
    <row r="36258" spans="2:19" ht="15.75" customHeight="1" x14ac:dyDescent="0.25">
      <c r="B36258" s="106"/>
      <c r="C36258" s="106"/>
      <c r="D36258" s="139"/>
      <c r="P36258" s="142"/>
      <c r="Q36258" s="142"/>
      <c r="R36258" s="142"/>
      <c r="S36258" s="139"/>
    </row>
    <row r="36259" spans="2:19" ht="15.75" customHeight="1" x14ac:dyDescent="0.25">
      <c r="B36259" s="106"/>
      <c r="C36259" s="106"/>
      <c r="D36259" s="139"/>
      <c r="P36259" s="142"/>
      <c r="Q36259" s="142"/>
      <c r="R36259" s="142"/>
      <c r="S36259" s="139"/>
    </row>
    <row r="36260" spans="2:19" ht="15.75" customHeight="1" x14ac:dyDescent="0.25">
      <c r="B36260" s="106"/>
      <c r="C36260" s="106"/>
      <c r="D36260" s="139"/>
      <c r="P36260" s="142"/>
      <c r="Q36260" s="142"/>
      <c r="R36260" s="142"/>
      <c r="S36260" s="139"/>
    </row>
    <row r="36261" spans="2:19" ht="15.75" customHeight="1" x14ac:dyDescent="0.25">
      <c r="B36261" s="106"/>
      <c r="C36261" s="106"/>
      <c r="D36261" s="139"/>
      <c r="P36261" s="142"/>
      <c r="Q36261" s="142"/>
      <c r="R36261" s="142"/>
      <c r="S36261" s="139"/>
    </row>
    <row r="36262" spans="2:19" ht="15.75" customHeight="1" x14ac:dyDescent="0.25">
      <c r="B36262" s="106"/>
      <c r="C36262" s="106"/>
      <c r="D36262" s="139"/>
      <c r="P36262" s="142"/>
      <c r="Q36262" s="142"/>
      <c r="R36262" s="142"/>
      <c r="S36262" s="139"/>
    </row>
    <row r="36263" spans="2:19" ht="15.75" customHeight="1" x14ac:dyDescent="0.25">
      <c r="B36263" s="106"/>
      <c r="C36263" s="106"/>
      <c r="D36263" s="139"/>
      <c r="P36263" s="142"/>
      <c r="Q36263" s="142"/>
      <c r="R36263" s="142"/>
      <c r="S36263" s="139"/>
    </row>
    <row r="36264" spans="2:19" ht="15.75" customHeight="1" x14ac:dyDescent="0.25">
      <c r="B36264" s="106"/>
      <c r="C36264" s="106"/>
      <c r="D36264" s="139"/>
      <c r="P36264" s="142"/>
      <c r="Q36264" s="142"/>
      <c r="R36264" s="142"/>
      <c r="S36264" s="139"/>
    </row>
    <row r="36265" spans="2:19" ht="15.75" customHeight="1" x14ac:dyDescent="0.25">
      <c r="B36265" s="106"/>
      <c r="C36265" s="106"/>
      <c r="D36265" s="139"/>
      <c r="P36265" s="142"/>
      <c r="Q36265" s="142"/>
      <c r="R36265" s="142"/>
      <c r="S36265" s="139"/>
    </row>
    <row r="36266" spans="2:19" ht="15.75" customHeight="1" x14ac:dyDescent="0.25">
      <c r="B36266" s="106"/>
      <c r="C36266" s="106"/>
      <c r="D36266" s="139"/>
      <c r="P36266" s="142"/>
      <c r="Q36266" s="142"/>
      <c r="R36266" s="142"/>
      <c r="S36266" s="139"/>
    </row>
    <row r="36267" spans="2:19" ht="15.75" customHeight="1" x14ac:dyDescent="0.25">
      <c r="B36267" s="106"/>
      <c r="C36267" s="106"/>
      <c r="D36267" s="139"/>
      <c r="P36267" s="142"/>
      <c r="Q36267" s="142"/>
      <c r="R36267" s="142"/>
      <c r="S36267" s="139"/>
    </row>
    <row r="36268" spans="2:19" ht="15.75" customHeight="1" x14ac:dyDescent="0.25">
      <c r="B36268" s="106"/>
      <c r="C36268" s="106"/>
      <c r="D36268" s="139"/>
      <c r="P36268" s="142"/>
      <c r="Q36268" s="142"/>
      <c r="R36268" s="142"/>
      <c r="S36268" s="139"/>
    </row>
    <row r="36269" spans="2:19" ht="15.75" customHeight="1" x14ac:dyDescent="0.25">
      <c r="B36269" s="106"/>
      <c r="C36269" s="106"/>
      <c r="D36269" s="139"/>
      <c r="P36269" s="142"/>
      <c r="Q36269" s="142"/>
      <c r="R36269" s="142"/>
      <c r="S36269" s="139"/>
    </row>
    <row r="36270" spans="2:19" ht="15.75" customHeight="1" x14ac:dyDescent="0.25">
      <c r="B36270" s="106"/>
      <c r="C36270" s="106"/>
      <c r="D36270" s="139"/>
      <c r="P36270" s="142"/>
      <c r="Q36270" s="142"/>
      <c r="R36270" s="142"/>
      <c r="S36270" s="139"/>
    </row>
    <row r="36271" spans="2:19" ht="15.75" customHeight="1" x14ac:dyDescent="0.25">
      <c r="B36271" s="106"/>
      <c r="C36271" s="106"/>
      <c r="D36271" s="139"/>
      <c r="P36271" s="142"/>
      <c r="Q36271" s="142"/>
      <c r="R36271" s="142"/>
      <c r="S36271" s="139"/>
    </row>
    <row r="36272" spans="2:19" ht="15.75" customHeight="1" x14ac:dyDescent="0.25">
      <c r="B36272" s="106"/>
      <c r="C36272" s="106"/>
      <c r="D36272" s="139"/>
      <c r="P36272" s="142"/>
      <c r="Q36272" s="142"/>
      <c r="R36272" s="142"/>
      <c r="S36272" s="139"/>
    </row>
    <row r="36273" spans="2:19" ht="15.75" customHeight="1" x14ac:dyDescent="0.25">
      <c r="B36273" s="106"/>
      <c r="C36273" s="106"/>
      <c r="D36273" s="139"/>
      <c r="P36273" s="142"/>
      <c r="Q36273" s="142"/>
      <c r="R36273" s="142"/>
      <c r="S36273" s="139"/>
    </row>
    <row r="36274" spans="2:19" ht="15.75" customHeight="1" x14ac:dyDescent="0.25">
      <c r="B36274" s="106"/>
      <c r="C36274" s="106"/>
      <c r="D36274" s="139"/>
      <c r="P36274" s="142"/>
      <c r="Q36274" s="142"/>
      <c r="R36274" s="142"/>
      <c r="S36274" s="139"/>
    </row>
    <row r="36275" spans="2:19" ht="15.75" customHeight="1" x14ac:dyDescent="0.25">
      <c r="B36275" s="106"/>
      <c r="C36275" s="106"/>
      <c r="D36275" s="139"/>
      <c r="P36275" s="142"/>
      <c r="Q36275" s="142"/>
      <c r="R36275" s="142"/>
      <c r="S36275" s="139"/>
    </row>
    <row r="36276" spans="2:19" ht="15.75" customHeight="1" x14ac:dyDescent="0.25">
      <c r="B36276" s="106"/>
      <c r="C36276" s="106"/>
      <c r="D36276" s="139"/>
      <c r="P36276" s="142"/>
      <c r="Q36276" s="142"/>
      <c r="R36276" s="142"/>
      <c r="S36276" s="139"/>
    </row>
    <row r="36277" spans="2:19" ht="15.75" customHeight="1" x14ac:dyDescent="0.25">
      <c r="B36277" s="106"/>
      <c r="C36277" s="106"/>
      <c r="D36277" s="139"/>
      <c r="P36277" s="142"/>
      <c r="Q36277" s="142"/>
      <c r="R36277" s="142"/>
      <c r="S36277" s="139"/>
    </row>
    <row r="36278" spans="2:19" ht="15.75" customHeight="1" x14ac:dyDescent="0.25">
      <c r="B36278" s="106"/>
      <c r="C36278" s="106"/>
      <c r="D36278" s="139"/>
      <c r="P36278" s="142"/>
      <c r="Q36278" s="142"/>
      <c r="R36278" s="142"/>
      <c r="S36278" s="139"/>
    </row>
    <row r="36279" spans="2:19" ht="15.75" customHeight="1" x14ac:dyDescent="0.25">
      <c r="B36279" s="106"/>
      <c r="C36279" s="106"/>
      <c r="D36279" s="139"/>
      <c r="P36279" s="142"/>
      <c r="Q36279" s="142"/>
      <c r="R36279" s="142"/>
      <c r="S36279" s="139"/>
    </row>
    <row r="36280" spans="2:19" ht="15.75" customHeight="1" x14ac:dyDescent="0.25">
      <c r="B36280" s="106"/>
      <c r="C36280" s="106"/>
      <c r="D36280" s="139"/>
      <c r="P36280" s="142"/>
      <c r="Q36280" s="142"/>
      <c r="R36280" s="142"/>
      <c r="S36280" s="139"/>
    </row>
    <row r="36281" spans="2:19" ht="15.75" customHeight="1" x14ac:dyDescent="0.25">
      <c r="B36281" s="106"/>
      <c r="C36281" s="106"/>
      <c r="D36281" s="139"/>
      <c r="P36281" s="142"/>
      <c r="Q36281" s="142"/>
      <c r="R36281" s="142"/>
      <c r="S36281" s="139"/>
    </row>
    <row r="36282" spans="2:19" ht="15.75" customHeight="1" x14ac:dyDescent="0.25">
      <c r="B36282" s="106"/>
      <c r="C36282" s="106"/>
      <c r="D36282" s="139"/>
      <c r="P36282" s="142"/>
      <c r="Q36282" s="142"/>
      <c r="R36282" s="142"/>
      <c r="S36282" s="139"/>
    </row>
    <row r="36283" spans="2:19" ht="15.75" customHeight="1" x14ac:dyDescent="0.25">
      <c r="B36283" s="106"/>
      <c r="C36283" s="106"/>
      <c r="D36283" s="139"/>
      <c r="P36283" s="142"/>
      <c r="Q36283" s="142"/>
      <c r="R36283" s="142"/>
      <c r="S36283" s="139"/>
    </row>
    <row r="36284" spans="2:19" ht="15.75" customHeight="1" x14ac:dyDescent="0.25">
      <c r="B36284" s="106"/>
      <c r="C36284" s="106"/>
      <c r="D36284" s="139"/>
      <c r="P36284" s="142"/>
      <c r="Q36284" s="142"/>
      <c r="R36284" s="142"/>
      <c r="S36284" s="139"/>
    </row>
    <row r="36285" spans="2:19" ht="15.75" customHeight="1" x14ac:dyDescent="0.25">
      <c r="B36285" s="106"/>
      <c r="C36285" s="106"/>
      <c r="D36285" s="139"/>
      <c r="P36285" s="142"/>
      <c r="Q36285" s="142"/>
      <c r="R36285" s="142"/>
      <c r="S36285" s="139"/>
    </row>
    <row r="36286" spans="2:19" ht="15.75" customHeight="1" x14ac:dyDescent="0.25">
      <c r="B36286" s="106"/>
      <c r="C36286" s="106"/>
      <c r="D36286" s="139"/>
      <c r="P36286" s="142"/>
      <c r="Q36286" s="142"/>
      <c r="R36286" s="142"/>
      <c r="S36286" s="139"/>
    </row>
    <row r="36287" spans="2:19" ht="15.75" customHeight="1" x14ac:dyDescent="0.25">
      <c r="B36287" s="106"/>
      <c r="C36287" s="106"/>
      <c r="D36287" s="139"/>
      <c r="P36287" s="142"/>
      <c r="Q36287" s="142"/>
      <c r="R36287" s="142"/>
      <c r="S36287" s="139"/>
    </row>
    <row r="36288" spans="2:19" ht="15.75" customHeight="1" x14ac:dyDescent="0.25">
      <c r="B36288" s="106"/>
      <c r="C36288" s="106"/>
      <c r="D36288" s="139"/>
      <c r="P36288" s="142"/>
      <c r="Q36288" s="142"/>
      <c r="R36288" s="142"/>
      <c r="S36288" s="139"/>
    </row>
    <row r="36289" spans="2:19" ht="15.75" customHeight="1" x14ac:dyDescent="0.25">
      <c r="B36289" s="106"/>
      <c r="C36289" s="106"/>
      <c r="D36289" s="139"/>
      <c r="P36289" s="142"/>
      <c r="Q36289" s="142"/>
      <c r="R36289" s="142"/>
      <c r="S36289" s="139"/>
    </row>
    <row r="36290" spans="2:19" ht="15.75" customHeight="1" x14ac:dyDescent="0.25">
      <c r="B36290" s="106"/>
      <c r="C36290" s="106"/>
      <c r="D36290" s="139"/>
      <c r="P36290" s="142"/>
      <c r="Q36290" s="142"/>
      <c r="R36290" s="142"/>
      <c r="S36290" s="139"/>
    </row>
    <row r="36291" spans="2:19" ht="15.75" customHeight="1" x14ac:dyDescent="0.25">
      <c r="B36291" s="106"/>
      <c r="C36291" s="106"/>
      <c r="D36291" s="139"/>
      <c r="P36291" s="142"/>
      <c r="Q36291" s="142"/>
      <c r="R36291" s="142"/>
      <c r="S36291" s="139"/>
    </row>
    <row r="36292" spans="2:19" ht="15.75" customHeight="1" x14ac:dyDescent="0.25">
      <c r="B36292" s="106"/>
      <c r="C36292" s="106"/>
      <c r="D36292" s="139"/>
      <c r="P36292" s="142"/>
      <c r="Q36292" s="142"/>
      <c r="R36292" s="142"/>
      <c r="S36292" s="139"/>
    </row>
    <row r="36293" spans="2:19" ht="15.75" customHeight="1" x14ac:dyDescent="0.25">
      <c r="B36293" s="106"/>
      <c r="C36293" s="106"/>
      <c r="D36293" s="139"/>
      <c r="P36293" s="142"/>
      <c r="Q36293" s="142"/>
      <c r="R36293" s="142"/>
      <c r="S36293" s="139"/>
    </row>
    <row r="36294" spans="2:19" ht="15.75" customHeight="1" x14ac:dyDescent="0.25">
      <c r="B36294" s="106"/>
      <c r="C36294" s="106"/>
      <c r="D36294" s="139"/>
      <c r="P36294" s="142"/>
      <c r="Q36294" s="142"/>
      <c r="R36294" s="142"/>
      <c r="S36294" s="139"/>
    </row>
    <row r="36295" spans="2:19" ht="15.75" customHeight="1" x14ac:dyDescent="0.25">
      <c r="B36295" s="106"/>
      <c r="C36295" s="106"/>
      <c r="D36295" s="139"/>
      <c r="P36295" s="142"/>
      <c r="Q36295" s="142"/>
      <c r="R36295" s="142"/>
      <c r="S36295" s="139"/>
    </row>
    <row r="36296" spans="2:19" ht="15.75" customHeight="1" x14ac:dyDescent="0.25">
      <c r="B36296" s="106"/>
      <c r="C36296" s="106"/>
      <c r="D36296" s="139"/>
      <c r="P36296" s="142"/>
      <c r="Q36296" s="142"/>
      <c r="R36296" s="142"/>
      <c r="S36296" s="139"/>
    </row>
    <row r="36297" spans="2:19" ht="15.75" customHeight="1" x14ac:dyDescent="0.25">
      <c r="B36297" s="106"/>
      <c r="C36297" s="106"/>
      <c r="D36297" s="139"/>
      <c r="P36297" s="142"/>
      <c r="Q36297" s="142"/>
      <c r="R36297" s="142"/>
      <c r="S36297" s="139"/>
    </row>
    <row r="36298" spans="2:19" ht="15.75" customHeight="1" x14ac:dyDescent="0.25">
      <c r="B36298" s="106"/>
      <c r="C36298" s="106"/>
      <c r="D36298" s="139"/>
      <c r="P36298" s="142"/>
      <c r="Q36298" s="142"/>
      <c r="R36298" s="142"/>
      <c r="S36298" s="139"/>
    </row>
    <row r="36299" spans="2:19" ht="15.75" customHeight="1" x14ac:dyDescent="0.25">
      <c r="B36299" s="106"/>
      <c r="C36299" s="106"/>
      <c r="D36299" s="139"/>
      <c r="P36299" s="142"/>
      <c r="Q36299" s="142"/>
      <c r="R36299" s="142"/>
      <c r="S36299" s="139"/>
    </row>
    <row r="36300" spans="2:19" ht="15.75" customHeight="1" x14ac:dyDescent="0.25">
      <c r="B36300" s="106"/>
      <c r="C36300" s="106"/>
      <c r="D36300" s="139"/>
      <c r="P36300" s="142"/>
      <c r="Q36300" s="142"/>
      <c r="R36300" s="142"/>
      <c r="S36300" s="139"/>
    </row>
    <row r="36301" spans="2:19" ht="15.75" customHeight="1" x14ac:dyDescent="0.25">
      <c r="B36301" s="106"/>
      <c r="C36301" s="106"/>
      <c r="D36301" s="139"/>
      <c r="P36301" s="142"/>
      <c r="Q36301" s="142"/>
      <c r="R36301" s="142"/>
      <c r="S36301" s="139"/>
    </row>
    <row r="36302" spans="2:19" ht="15.75" customHeight="1" x14ac:dyDescent="0.25">
      <c r="B36302" s="106"/>
      <c r="C36302" s="106"/>
      <c r="D36302" s="139"/>
      <c r="P36302" s="142"/>
      <c r="Q36302" s="142"/>
      <c r="R36302" s="142"/>
      <c r="S36302" s="139"/>
    </row>
    <row r="36303" spans="2:19" ht="15.75" customHeight="1" x14ac:dyDescent="0.25">
      <c r="B36303" s="106"/>
      <c r="C36303" s="106"/>
      <c r="D36303" s="139"/>
      <c r="P36303" s="142"/>
      <c r="Q36303" s="142"/>
      <c r="R36303" s="142"/>
      <c r="S36303" s="139"/>
    </row>
    <row r="36304" spans="2:19" ht="15.75" customHeight="1" x14ac:dyDescent="0.25">
      <c r="B36304" s="106"/>
      <c r="C36304" s="106"/>
      <c r="D36304" s="139"/>
      <c r="P36304" s="142"/>
      <c r="Q36304" s="142"/>
      <c r="R36304" s="142"/>
      <c r="S36304" s="139"/>
    </row>
    <row r="36305" spans="2:19" ht="15.75" customHeight="1" x14ac:dyDescent="0.25">
      <c r="B36305" s="106"/>
      <c r="C36305" s="106"/>
      <c r="D36305" s="139"/>
      <c r="P36305" s="142"/>
      <c r="Q36305" s="142"/>
      <c r="R36305" s="142"/>
      <c r="S36305" s="139"/>
    </row>
    <row r="36306" spans="2:19" ht="15.75" customHeight="1" x14ac:dyDescent="0.25">
      <c r="B36306" s="106"/>
      <c r="C36306" s="106"/>
      <c r="D36306" s="139"/>
      <c r="P36306" s="142"/>
      <c r="Q36306" s="142"/>
      <c r="R36306" s="142"/>
      <c r="S36306" s="139"/>
    </row>
    <row r="36307" spans="2:19" ht="15.75" customHeight="1" x14ac:dyDescent="0.25">
      <c r="B36307" s="106"/>
      <c r="C36307" s="106"/>
      <c r="D36307" s="139"/>
      <c r="P36307" s="142"/>
      <c r="Q36307" s="142"/>
      <c r="R36307" s="142"/>
      <c r="S36307" s="139"/>
    </row>
    <row r="36308" spans="2:19" ht="15.75" customHeight="1" x14ac:dyDescent="0.25">
      <c r="B36308" s="106"/>
      <c r="C36308" s="106"/>
      <c r="D36308" s="139"/>
      <c r="P36308" s="142"/>
      <c r="Q36308" s="142"/>
      <c r="R36308" s="142"/>
      <c r="S36308" s="139"/>
    </row>
    <row r="36309" spans="2:19" ht="15.75" customHeight="1" x14ac:dyDescent="0.25">
      <c r="B36309" s="106"/>
      <c r="C36309" s="106"/>
      <c r="D36309" s="139"/>
      <c r="P36309" s="142"/>
      <c r="Q36309" s="142"/>
      <c r="R36309" s="142"/>
      <c r="S36309" s="139"/>
    </row>
    <row r="36310" spans="2:19" ht="15.75" customHeight="1" x14ac:dyDescent="0.25">
      <c r="B36310" s="106"/>
      <c r="C36310" s="106"/>
      <c r="D36310" s="139"/>
      <c r="P36310" s="142"/>
      <c r="Q36310" s="142"/>
      <c r="R36310" s="142"/>
      <c r="S36310" s="139"/>
    </row>
    <row r="36311" spans="2:19" ht="15.75" customHeight="1" x14ac:dyDescent="0.25">
      <c r="B36311" s="106"/>
      <c r="C36311" s="106"/>
      <c r="D36311" s="139"/>
      <c r="P36311" s="142"/>
      <c r="Q36311" s="142"/>
      <c r="R36311" s="142"/>
      <c r="S36311" s="139"/>
    </row>
    <row r="36312" spans="2:19" ht="15.75" customHeight="1" x14ac:dyDescent="0.25">
      <c r="B36312" s="106"/>
      <c r="C36312" s="106"/>
      <c r="D36312" s="139"/>
      <c r="P36312" s="142"/>
      <c r="Q36312" s="142"/>
      <c r="R36312" s="142"/>
      <c r="S36312" s="139"/>
    </row>
    <row r="36313" spans="2:19" ht="15.75" customHeight="1" x14ac:dyDescent="0.25">
      <c r="B36313" s="106"/>
      <c r="C36313" s="106"/>
      <c r="D36313" s="139"/>
      <c r="P36313" s="142"/>
      <c r="Q36313" s="142"/>
      <c r="R36313" s="142"/>
      <c r="S36313" s="139"/>
    </row>
    <row r="36314" spans="2:19" ht="15.75" customHeight="1" x14ac:dyDescent="0.25">
      <c r="B36314" s="106"/>
      <c r="C36314" s="106"/>
      <c r="D36314" s="139"/>
      <c r="P36314" s="142"/>
      <c r="Q36314" s="142"/>
      <c r="R36314" s="142"/>
      <c r="S36314" s="139"/>
    </row>
    <row r="36315" spans="2:19" ht="15.75" customHeight="1" x14ac:dyDescent="0.25">
      <c r="B36315" s="106"/>
      <c r="C36315" s="106"/>
      <c r="D36315" s="139"/>
      <c r="P36315" s="142"/>
      <c r="Q36315" s="142"/>
      <c r="R36315" s="142"/>
      <c r="S36315" s="139"/>
    </row>
    <row r="36316" spans="2:19" ht="15.75" customHeight="1" x14ac:dyDescent="0.25">
      <c r="B36316" s="106"/>
      <c r="C36316" s="106"/>
      <c r="D36316" s="139"/>
      <c r="P36316" s="142"/>
      <c r="Q36316" s="142"/>
      <c r="R36316" s="142"/>
      <c r="S36316" s="139"/>
    </row>
    <row r="36317" spans="2:19" ht="15.75" customHeight="1" x14ac:dyDescent="0.25">
      <c r="B36317" s="106"/>
      <c r="C36317" s="106"/>
      <c r="D36317" s="139"/>
      <c r="P36317" s="142"/>
      <c r="Q36317" s="142"/>
      <c r="R36317" s="142"/>
      <c r="S36317" s="139"/>
    </row>
    <row r="36318" spans="2:19" ht="15.75" customHeight="1" x14ac:dyDescent="0.25">
      <c r="B36318" s="106"/>
      <c r="C36318" s="106"/>
      <c r="D36318" s="139"/>
      <c r="P36318" s="142"/>
      <c r="Q36318" s="142"/>
      <c r="R36318" s="142"/>
      <c r="S36318" s="139"/>
    </row>
    <row r="36319" spans="2:19" ht="15.75" customHeight="1" x14ac:dyDescent="0.25">
      <c r="B36319" s="106"/>
      <c r="C36319" s="106"/>
      <c r="D36319" s="139"/>
      <c r="P36319" s="142"/>
      <c r="Q36319" s="142"/>
      <c r="R36319" s="142"/>
      <c r="S36319" s="139"/>
    </row>
    <row r="36320" spans="2:19" ht="15.75" customHeight="1" x14ac:dyDescent="0.25">
      <c r="B36320" s="106"/>
      <c r="C36320" s="106"/>
      <c r="D36320" s="139"/>
      <c r="P36320" s="142"/>
      <c r="Q36320" s="142"/>
      <c r="R36320" s="142"/>
      <c r="S36320" s="139"/>
    </row>
    <row r="36321" spans="2:19" ht="15.75" customHeight="1" x14ac:dyDescent="0.25">
      <c r="B36321" s="106"/>
      <c r="C36321" s="106"/>
      <c r="D36321" s="139"/>
      <c r="P36321" s="142"/>
      <c r="Q36321" s="142"/>
      <c r="R36321" s="142"/>
      <c r="S36321" s="139"/>
    </row>
    <row r="36322" spans="2:19" ht="15.75" customHeight="1" x14ac:dyDescent="0.25">
      <c r="B36322" s="106"/>
      <c r="C36322" s="106"/>
      <c r="D36322" s="139"/>
      <c r="P36322" s="142"/>
      <c r="Q36322" s="142"/>
      <c r="R36322" s="142"/>
      <c r="S36322" s="139"/>
    </row>
    <row r="36323" spans="2:19" ht="15.75" customHeight="1" x14ac:dyDescent="0.25">
      <c r="B36323" s="106"/>
      <c r="C36323" s="106"/>
      <c r="D36323" s="139"/>
      <c r="P36323" s="142"/>
      <c r="Q36323" s="142"/>
      <c r="R36323" s="142"/>
      <c r="S36323" s="139"/>
    </row>
    <row r="36324" spans="2:19" ht="15.75" customHeight="1" x14ac:dyDescent="0.25">
      <c r="B36324" s="106"/>
      <c r="C36324" s="106"/>
      <c r="D36324" s="139"/>
      <c r="P36324" s="142"/>
      <c r="Q36324" s="142"/>
      <c r="R36324" s="142"/>
      <c r="S36324" s="139"/>
    </row>
    <row r="36325" spans="2:19" ht="15.75" customHeight="1" x14ac:dyDescent="0.25">
      <c r="B36325" s="106"/>
      <c r="C36325" s="106"/>
      <c r="D36325" s="139"/>
      <c r="P36325" s="142"/>
      <c r="Q36325" s="142"/>
      <c r="R36325" s="142"/>
      <c r="S36325" s="139"/>
    </row>
    <row r="36326" spans="2:19" ht="15.75" customHeight="1" x14ac:dyDescent="0.25">
      <c r="B36326" s="106"/>
      <c r="C36326" s="106"/>
      <c r="D36326" s="139"/>
      <c r="P36326" s="142"/>
      <c r="Q36326" s="142"/>
      <c r="R36326" s="142"/>
      <c r="S36326" s="139"/>
    </row>
    <row r="36327" spans="2:19" ht="15.75" customHeight="1" x14ac:dyDescent="0.25">
      <c r="B36327" s="106"/>
      <c r="C36327" s="106"/>
      <c r="D36327" s="139"/>
      <c r="P36327" s="142"/>
      <c r="Q36327" s="142"/>
      <c r="R36327" s="142"/>
      <c r="S36327" s="139"/>
    </row>
    <row r="36328" spans="2:19" ht="15.75" customHeight="1" x14ac:dyDescent="0.25">
      <c r="B36328" s="106"/>
      <c r="C36328" s="106"/>
      <c r="D36328" s="139"/>
      <c r="P36328" s="142"/>
      <c r="Q36328" s="142"/>
      <c r="R36328" s="142"/>
      <c r="S36328" s="139"/>
    </row>
    <row r="36329" spans="2:19" ht="15.75" customHeight="1" x14ac:dyDescent="0.25">
      <c r="B36329" s="106"/>
      <c r="C36329" s="106"/>
      <c r="D36329" s="139"/>
      <c r="P36329" s="142"/>
      <c r="Q36329" s="142"/>
      <c r="R36329" s="142"/>
      <c r="S36329" s="139"/>
    </row>
    <row r="36330" spans="2:19" ht="15.75" customHeight="1" x14ac:dyDescent="0.25">
      <c r="B36330" s="106"/>
      <c r="C36330" s="106"/>
      <c r="D36330" s="139"/>
      <c r="P36330" s="142"/>
      <c r="Q36330" s="142"/>
      <c r="R36330" s="142"/>
      <c r="S36330" s="139"/>
    </row>
    <row r="36331" spans="2:19" ht="15.75" customHeight="1" x14ac:dyDescent="0.25">
      <c r="B36331" s="106"/>
      <c r="C36331" s="106"/>
      <c r="D36331" s="139"/>
      <c r="P36331" s="142"/>
      <c r="Q36331" s="142"/>
      <c r="R36331" s="142"/>
      <c r="S36331" s="139"/>
    </row>
    <row r="36332" spans="2:19" ht="15.75" customHeight="1" x14ac:dyDescent="0.25">
      <c r="B36332" s="106"/>
      <c r="C36332" s="106"/>
      <c r="D36332" s="139"/>
      <c r="P36332" s="142"/>
      <c r="Q36332" s="142"/>
      <c r="R36332" s="142"/>
      <c r="S36332" s="139"/>
    </row>
    <row r="36333" spans="2:19" ht="15.75" customHeight="1" x14ac:dyDescent="0.25">
      <c r="B36333" s="106"/>
      <c r="C36333" s="106"/>
      <c r="D36333" s="139"/>
      <c r="P36333" s="142"/>
      <c r="Q36333" s="142"/>
      <c r="R36333" s="142"/>
      <c r="S36333" s="139"/>
    </row>
    <row r="36334" spans="2:19" ht="15.75" customHeight="1" x14ac:dyDescent="0.25">
      <c r="B36334" s="106"/>
      <c r="C36334" s="106"/>
      <c r="D36334" s="139"/>
      <c r="P36334" s="142"/>
      <c r="Q36334" s="142"/>
      <c r="R36334" s="142"/>
      <c r="S36334" s="139"/>
    </row>
    <row r="36335" spans="2:19" ht="15.75" customHeight="1" x14ac:dyDescent="0.25">
      <c r="B36335" s="106"/>
      <c r="C36335" s="106"/>
      <c r="D36335" s="139"/>
      <c r="P36335" s="142"/>
      <c r="Q36335" s="142"/>
      <c r="R36335" s="142"/>
      <c r="S36335" s="139"/>
    </row>
    <row r="36336" spans="2:19" ht="15.75" customHeight="1" x14ac:dyDescent="0.25">
      <c r="B36336" s="106"/>
      <c r="C36336" s="106"/>
      <c r="D36336" s="139"/>
      <c r="P36336" s="142"/>
      <c r="Q36336" s="142"/>
      <c r="R36336" s="142"/>
      <c r="S36336" s="139"/>
    </row>
    <row r="36337" spans="2:19" ht="15.75" customHeight="1" x14ac:dyDescent="0.25">
      <c r="B36337" s="106"/>
      <c r="C36337" s="106"/>
      <c r="D36337" s="139"/>
      <c r="P36337" s="142"/>
      <c r="Q36337" s="142"/>
      <c r="R36337" s="142"/>
      <c r="S36337" s="139"/>
    </row>
    <row r="36338" spans="2:19" ht="15.75" customHeight="1" x14ac:dyDescent="0.25">
      <c r="B36338" s="106"/>
      <c r="C36338" s="106"/>
      <c r="D36338" s="139"/>
      <c r="P36338" s="142"/>
      <c r="Q36338" s="142"/>
      <c r="R36338" s="142"/>
      <c r="S36338" s="139"/>
    </row>
    <row r="36339" spans="2:19" ht="15.75" customHeight="1" x14ac:dyDescent="0.25">
      <c r="B36339" s="106"/>
      <c r="C36339" s="106"/>
      <c r="D36339" s="139"/>
      <c r="P36339" s="142"/>
      <c r="Q36339" s="142"/>
      <c r="R36339" s="142"/>
      <c r="S36339" s="139"/>
    </row>
    <row r="36340" spans="2:19" ht="15.75" customHeight="1" x14ac:dyDescent="0.25">
      <c r="B36340" s="106"/>
      <c r="C36340" s="106"/>
      <c r="D36340" s="139"/>
      <c r="P36340" s="142"/>
      <c r="Q36340" s="142"/>
      <c r="R36340" s="142"/>
      <c r="S36340" s="139"/>
    </row>
    <row r="36341" spans="2:19" ht="15.75" customHeight="1" x14ac:dyDescent="0.25">
      <c r="B36341" s="106"/>
      <c r="C36341" s="106"/>
      <c r="D36341" s="139"/>
      <c r="P36341" s="142"/>
      <c r="Q36341" s="142"/>
      <c r="R36341" s="142"/>
      <c r="S36341" s="139"/>
    </row>
    <row r="36342" spans="2:19" ht="15.75" customHeight="1" x14ac:dyDescent="0.25">
      <c r="B36342" s="106"/>
      <c r="C36342" s="106"/>
      <c r="D36342" s="139"/>
      <c r="P36342" s="142"/>
      <c r="Q36342" s="142"/>
      <c r="R36342" s="142"/>
      <c r="S36342" s="139"/>
    </row>
    <row r="36343" spans="2:19" ht="15.75" customHeight="1" x14ac:dyDescent="0.25">
      <c r="B36343" s="106"/>
      <c r="C36343" s="106"/>
      <c r="D36343" s="139"/>
      <c r="P36343" s="142"/>
      <c r="Q36343" s="142"/>
      <c r="R36343" s="142"/>
      <c r="S36343" s="139"/>
    </row>
    <row r="36344" spans="2:19" ht="15.75" customHeight="1" x14ac:dyDescent="0.25">
      <c r="B36344" s="106"/>
      <c r="C36344" s="106"/>
      <c r="D36344" s="139"/>
      <c r="P36344" s="142"/>
      <c r="Q36344" s="142"/>
      <c r="R36344" s="142"/>
      <c r="S36344" s="139"/>
    </row>
    <row r="36345" spans="2:19" ht="15.75" customHeight="1" x14ac:dyDescent="0.25">
      <c r="B36345" s="106"/>
      <c r="C36345" s="106"/>
      <c r="D36345" s="139"/>
      <c r="P36345" s="142"/>
      <c r="Q36345" s="142"/>
      <c r="R36345" s="142"/>
      <c r="S36345" s="139"/>
    </row>
    <row r="36346" spans="2:19" ht="15.75" customHeight="1" x14ac:dyDescent="0.25">
      <c r="B36346" s="106"/>
      <c r="C36346" s="106"/>
      <c r="D36346" s="139"/>
      <c r="P36346" s="142"/>
      <c r="Q36346" s="142"/>
      <c r="R36346" s="142"/>
      <c r="S36346" s="139"/>
    </row>
    <row r="36347" spans="2:19" ht="15.75" customHeight="1" x14ac:dyDescent="0.25">
      <c r="B36347" s="106"/>
      <c r="C36347" s="106"/>
      <c r="D36347" s="139"/>
      <c r="P36347" s="142"/>
      <c r="Q36347" s="142"/>
      <c r="R36347" s="142"/>
      <c r="S36347" s="139"/>
    </row>
    <row r="36348" spans="2:19" ht="15.75" customHeight="1" x14ac:dyDescent="0.25">
      <c r="B36348" s="106"/>
      <c r="C36348" s="106"/>
      <c r="D36348" s="139"/>
      <c r="P36348" s="142"/>
      <c r="Q36348" s="142"/>
      <c r="R36348" s="142"/>
      <c r="S36348" s="139"/>
    </row>
    <row r="36349" spans="2:19" ht="15.75" customHeight="1" x14ac:dyDescent="0.25">
      <c r="B36349" s="106"/>
      <c r="C36349" s="106"/>
      <c r="D36349" s="139"/>
      <c r="P36349" s="142"/>
      <c r="Q36349" s="142"/>
      <c r="R36349" s="142"/>
      <c r="S36349" s="139"/>
    </row>
    <row r="36350" spans="2:19" ht="15.75" customHeight="1" x14ac:dyDescent="0.25">
      <c r="B36350" s="106"/>
      <c r="C36350" s="106"/>
      <c r="D36350" s="139"/>
      <c r="P36350" s="142"/>
      <c r="Q36350" s="142"/>
      <c r="R36350" s="142"/>
      <c r="S36350" s="139"/>
    </row>
    <row r="36351" spans="2:19" ht="15.75" customHeight="1" x14ac:dyDescent="0.25">
      <c r="B36351" s="106"/>
      <c r="C36351" s="106"/>
      <c r="D36351" s="139"/>
      <c r="P36351" s="142"/>
      <c r="Q36351" s="142"/>
      <c r="R36351" s="142"/>
      <c r="S36351" s="139"/>
    </row>
    <row r="36352" spans="2:19" ht="15.75" customHeight="1" x14ac:dyDescent="0.25">
      <c r="B36352" s="106"/>
      <c r="C36352" s="106"/>
      <c r="D36352" s="139"/>
      <c r="P36352" s="142"/>
      <c r="Q36352" s="142"/>
      <c r="R36352" s="142"/>
      <c r="S36352" s="139"/>
    </row>
    <row r="36353" spans="2:19" ht="15.75" customHeight="1" x14ac:dyDescent="0.25">
      <c r="B36353" s="106"/>
      <c r="C36353" s="106"/>
      <c r="D36353" s="139"/>
      <c r="P36353" s="142"/>
      <c r="Q36353" s="142"/>
      <c r="R36353" s="142"/>
      <c r="S36353" s="139"/>
    </row>
    <row r="36354" spans="2:19" ht="15.75" customHeight="1" x14ac:dyDescent="0.25">
      <c r="B36354" s="106"/>
      <c r="C36354" s="106"/>
      <c r="D36354" s="139"/>
      <c r="P36354" s="142"/>
      <c r="Q36354" s="142"/>
      <c r="R36354" s="142"/>
      <c r="S36354" s="139"/>
    </row>
    <row r="36355" spans="2:19" ht="15.75" customHeight="1" x14ac:dyDescent="0.25">
      <c r="B36355" s="106"/>
      <c r="C36355" s="106"/>
      <c r="D36355" s="139"/>
      <c r="P36355" s="142"/>
      <c r="Q36355" s="142"/>
      <c r="R36355" s="142"/>
      <c r="S36355" s="139"/>
    </row>
    <row r="36356" spans="2:19" ht="15.75" customHeight="1" x14ac:dyDescent="0.25">
      <c r="B36356" s="106"/>
      <c r="C36356" s="106"/>
      <c r="D36356" s="139"/>
      <c r="P36356" s="142"/>
      <c r="Q36356" s="142"/>
      <c r="R36356" s="142"/>
      <c r="S36356" s="139"/>
    </row>
    <row r="36357" spans="2:19" ht="15.75" customHeight="1" x14ac:dyDescent="0.25">
      <c r="B36357" s="106"/>
      <c r="C36357" s="106"/>
      <c r="D36357" s="139"/>
      <c r="P36357" s="142"/>
      <c r="Q36357" s="142"/>
      <c r="R36357" s="142"/>
      <c r="S36357" s="139"/>
    </row>
    <row r="36358" spans="2:19" ht="15.75" customHeight="1" x14ac:dyDescent="0.25">
      <c r="B36358" s="106"/>
      <c r="C36358" s="106"/>
      <c r="D36358" s="139"/>
      <c r="P36358" s="142"/>
      <c r="Q36358" s="142"/>
      <c r="R36358" s="142"/>
      <c r="S36358" s="139"/>
    </row>
    <row r="36359" spans="2:19" ht="15.75" customHeight="1" x14ac:dyDescent="0.25">
      <c r="B36359" s="106"/>
      <c r="C36359" s="106"/>
      <c r="D36359" s="139"/>
      <c r="P36359" s="142"/>
      <c r="Q36359" s="142"/>
      <c r="R36359" s="142"/>
      <c r="S36359" s="139"/>
    </row>
    <row r="36360" spans="2:19" ht="15.75" customHeight="1" x14ac:dyDescent="0.25">
      <c r="B36360" s="106"/>
      <c r="C36360" s="106"/>
      <c r="D36360" s="139"/>
      <c r="P36360" s="142"/>
      <c r="Q36360" s="142"/>
      <c r="R36360" s="142"/>
      <c r="S36360" s="139"/>
    </row>
    <row r="36361" spans="2:19" ht="15.75" customHeight="1" x14ac:dyDescent="0.25">
      <c r="B36361" s="106"/>
      <c r="C36361" s="106"/>
      <c r="D36361" s="139"/>
      <c r="P36361" s="142"/>
      <c r="Q36361" s="142"/>
      <c r="R36361" s="142"/>
      <c r="S36361" s="139"/>
    </row>
    <row r="36362" spans="2:19" ht="15.75" customHeight="1" x14ac:dyDescent="0.25">
      <c r="B36362" s="106"/>
      <c r="C36362" s="106"/>
      <c r="D36362" s="139"/>
      <c r="P36362" s="142"/>
      <c r="Q36362" s="142"/>
      <c r="R36362" s="142"/>
      <c r="S36362" s="139"/>
    </row>
    <row r="36363" spans="2:19" ht="15.75" customHeight="1" x14ac:dyDescent="0.25">
      <c r="B36363" s="106"/>
      <c r="C36363" s="106"/>
      <c r="D36363" s="139"/>
      <c r="P36363" s="142"/>
      <c r="Q36363" s="142"/>
      <c r="R36363" s="142"/>
      <c r="S36363" s="139"/>
    </row>
    <row r="36364" spans="2:19" ht="15.75" customHeight="1" x14ac:dyDescent="0.25">
      <c r="B36364" s="106"/>
      <c r="C36364" s="106"/>
      <c r="D36364" s="139"/>
      <c r="P36364" s="142"/>
      <c r="Q36364" s="142"/>
      <c r="R36364" s="142"/>
      <c r="S36364" s="139"/>
    </row>
    <row r="36365" spans="2:19" ht="15.75" customHeight="1" x14ac:dyDescent="0.25">
      <c r="B36365" s="106"/>
      <c r="C36365" s="106"/>
      <c r="D36365" s="139"/>
      <c r="P36365" s="142"/>
      <c r="Q36365" s="142"/>
      <c r="R36365" s="142"/>
      <c r="S36365" s="139"/>
    </row>
    <row r="36366" spans="2:19" ht="15.75" customHeight="1" x14ac:dyDescent="0.25">
      <c r="B36366" s="106"/>
      <c r="C36366" s="106"/>
      <c r="D36366" s="139"/>
      <c r="P36366" s="142"/>
      <c r="Q36366" s="142"/>
      <c r="R36366" s="142"/>
      <c r="S36366" s="139"/>
    </row>
    <row r="36367" spans="2:19" ht="15.75" customHeight="1" x14ac:dyDescent="0.25">
      <c r="B36367" s="106"/>
      <c r="C36367" s="106"/>
      <c r="D36367" s="139"/>
      <c r="P36367" s="142"/>
      <c r="Q36367" s="142"/>
      <c r="R36367" s="142"/>
      <c r="S36367" s="139"/>
    </row>
    <row r="36368" spans="2:19" ht="15.75" customHeight="1" x14ac:dyDescent="0.25">
      <c r="B36368" s="106"/>
      <c r="C36368" s="106"/>
      <c r="D36368" s="139"/>
      <c r="P36368" s="142"/>
      <c r="Q36368" s="142"/>
      <c r="R36368" s="142"/>
      <c r="S36368" s="139"/>
    </row>
    <row r="36369" spans="2:19" ht="15.75" customHeight="1" x14ac:dyDescent="0.25">
      <c r="B36369" s="106"/>
      <c r="C36369" s="106"/>
      <c r="D36369" s="139"/>
      <c r="P36369" s="142"/>
      <c r="Q36369" s="142"/>
      <c r="R36369" s="142"/>
      <c r="S36369" s="139"/>
    </row>
    <row r="36370" spans="2:19" ht="15.75" customHeight="1" x14ac:dyDescent="0.25">
      <c r="B36370" s="106"/>
      <c r="C36370" s="106"/>
      <c r="D36370" s="139"/>
      <c r="P36370" s="142"/>
      <c r="Q36370" s="142"/>
      <c r="R36370" s="142"/>
      <c r="S36370" s="139"/>
    </row>
    <row r="36371" spans="2:19" ht="15.75" customHeight="1" x14ac:dyDescent="0.25">
      <c r="B36371" s="106"/>
      <c r="C36371" s="106"/>
      <c r="D36371" s="139"/>
      <c r="P36371" s="142"/>
      <c r="Q36371" s="142"/>
      <c r="R36371" s="142"/>
      <c r="S36371" s="139"/>
    </row>
    <row r="36372" spans="2:19" ht="15.75" customHeight="1" x14ac:dyDescent="0.25">
      <c r="B36372" s="106"/>
      <c r="C36372" s="106"/>
      <c r="D36372" s="139"/>
      <c r="P36372" s="142"/>
      <c r="Q36372" s="142"/>
      <c r="R36372" s="142"/>
      <c r="S36372" s="139"/>
    </row>
    <row r="36373" spans="2:19" ht="15.75" customHeight="1" x14ac:dyDescent="0.25">
      <c r="B36373" s="106"/>
      <c r="C36373" s="106"/>
      <c r="D36373" s="139"/>
      <c r="P36373" s="142"/>
      <c r="Q36373" s="142"/>
      <c r="R36373" s="142"/>
      <c r="S36373" s="139"/>
    </row>
    <row r="36374" spans="2:19" ht="15.75" customHeight="1" x14ac:dyDescent="0.25">
      <c r="B36374" s="106"/>
      <c r="C36374" s="106"/>
      <c r="D36374" s="139"/>
      <c r="P36374" s="142"/>
      <c r="Q36374" s="142"/>
      <c r="R36374" s="142"/>
      <c r="S36374" s="139"/>
    </row>
    <row r="36375" spans="2:19" ht="15.75" customHeight="1" x14ac:dyDescent="0.25">
      <c r="B36375" s="106"/>
      <c r="C36375" s="106"/>
      <c r="D36375" s="139"/>
      <c r="P36375" s="142"/>
      <c r="Q36375" s="142"/>
      <c r="R36375" s="142"/>
      <c r="S36375" s="139"/>
    </row>
    <row r="36376" spans="2:19" ht="15.75" customHeight="1" x14ac:dyDescent="0.25">
      <c r="B36376" s="106"/>
      <c r="C36376" s="106"/>
      <c r="D36376" s="139"/>
      <c r="P36376" s="142"/>
      <c r="Q36376" s="142"/>
      <c r="R36376" s="142"/>
      <c r="S36376" s="139"/>
    </row>
    <row r="36377" spans="2:19" ht="15.75" customHeight="1" x14ac:dyDescent="0.25">
      <c r="B36377" s="106"/>
      <c r="C36377" s="106"/>
      <c r="D36377" s="139"/>
      <c r="P36377" s="142"/>
      <c r="Q36377" s="142"/>
      <c r="R36377" s="142"/>
      <c r="S36377" s="139"/>
    </row>
    <row r="36378" spans="2:19" ht="15.75" customHeight="1" x14ac:dyDescent="0.25">
      <c r="B36378" s="106"/>
      <c r="C36378" s="106"/>
      <c r="D36378" s="139"/>
      <c r="P36378" s="142"/>
      <c r="Q36378" s="142"/>
      <c r="R36378" s="142"/>
      <c r="S36378" s="139"/>
    </row>
    <row r="36379" spans="2:19" ht="15.75" customHeight="1" x14ac:dyDescent="0.25">
      <c r="B36379" s="106"/>
      <c r="C36379" s="106"/>
      <c r="D36379" s="139"/>
      <c r="P36379" s="142"/>
      <c r="Q36379" s="142"/>
      <c r="R36379" s="142"/>
      <c r="S36379" s="139"/>
    </row>
    <row r="36380" spans="2:19" ht="15.75" customHeight="1" x14ac:dyDescent="0.25">
      <c r="B36380" s="106"/>
      <c r="C36380" s="106"/>
      <c r="D36380" s="139"/>
      <c r="P36380" s="142"/>
      <c r="Q36380" s="142"/>
      <c r="R36380" s="142"/>
      <c r="S36380" s="139"/>
    </row>
    <row r="36381" spans="2:19" ht="15.75" customHeight="1" x14ac:dyDescent="0.25">
      <c r="B36381" s="106"/>
      <c r="C36381" s="106"/>
      <c r="D36381" s="139"/>
      <c r="P36381" s="142"/>
      <c r="Q36381" s="142"/>
      <c r="R36381" s="142"/>
      <c r="S36381" s="139"/>
    </row>
    <row r="36382" spans="2:19" ht="15.75" customHeight="1" x14ac:dyDescent="0.25">
      <c r="B36382" s="106"/>
      <c r="C36382" s="106"/>
      <c r="D36382" s="139"/>
      <c r="P36382" s="142"/>
      <c r="Q36382" s="142"/>
      <c r="R36382" s="142"/>
      <c r="S36382" s="139"/>
    </row>
    <row r="36383" spans="2:19" ht="15.75" customHeight="1" x14ac:dyDescent="0.25">
      <c r="B36383" s="106"/>
      <c r="C36383" s="106"/>
      <c r="D36383" s="139"/>
      <c r="P36383" s="142"/>
      <c r="Q36383" s="142"/>
      <c r="R36383" s="142"/>
      <c r="S36383" s="139"/>
    </row>
    <row r="36384" spans="2:19" ht="15.75" customHeight="1" x14ac:dyDescent="0.25">
      <c r="B36384" s="106"/>
      <c r="C36384" s="106"/>
      <c r="D36384" s="139"/>
      <c r="P36384" s="142"/>
      <c r="Q36384" s="142"/>
      <c r="R36384" s="142"/>
      <c r="S36384" s="139"/>
    </row>
    <row r="36385" spans="2:19" ht="15.75" customHeight="1" x14ac:dyDescent="0.25">
      <c r="B36385" s="106"/>
      <c r="C36385" s="106"/>
      <c r="D36385" s="139"/>
      <c r="P36385" s="142"/>
      <c r="Q36385" s="142"/>
      <c r="R36385" s="142"/>
      <c r="S36385" s="139"/>
    </row>
    <row r="36386" spans="2:19" ht="15.75" customHeight="1" x14ac:dyDescent="0.25">
      <c r="B36386" s="106"/>
      <c r="C36386" s="106"/>
      <c r="D36386" s="139"/>
      <c r="P36386" s="142"/>
      <c r="Q36386" s="142"/>
      <c r="R36386" s="142"/>
      <c r="S36386" s="139"/>
    </row>
    <row r="36387" spans="2:19" ht="15.75" customHeight="1" x14ac:dyDescent="0.25">
      <c r="B36387" s="106"/>
      <c r="C36387" s="106"/>
      <c r="D36387" s="139"/>
      <c r="P36387" s="142"/>
      <c r="Q36387" s="142"/>
      <c r="R36387" s="142"/>
      <c r="S36387" s="139"/>
    </row>
    <row r="36388" spans="2:19" ht="15.75" customHeight="1" x14ac:dyDescent="0.25">
      <c r="B36388" s="106"/>
      <c r="C36388" s="106"/>
      <c r="D36388" s="139"/>
      <c r="P36388" s="142"/>
      <c r="Q36388" s="142"/>
      <c r="R36388" s="142"/>
      <c r="S36388" s="139"/>
    </row>
    <row r="36389" spans="2:19" ht="15.75" customHeight="1" x14ac:dyDescent="0.25">
      <c r="B36389" s="106"/>
      <c r="C36389" s="106"/>
      <c r="D36389" s="139"/>
      <c r="P36389" s="142"/>
      <c r="Q36389" s="142"/>
      <c r="R36389" s="142"/>
      <c r="S36389" s="139"/>
    </row>
    <row r="36390" spans="2:19" ht="15.75" customHeight="1" x14ac:dyDescent="0.25">
      <c r="B36390" s="106"/>
      <c r="C36390" s="106"/>
      <c r="D36390" s="139"/>
      <c r="P36390" s="142"/>
      <c r="Q36390" s="142"/>
      <c r="R36390" s="142"/>
      <c r="S36390" s="139"/>
    </row>
    <row r="36391" spans="2:19" ht="15.75" customHeight="1" x14ac:dyDescent="0.25">
      <c r="B36391" s="106"/>
      <c r="C36391" s="106"/>
      <c r="D36391" s="139"/>
      <c r="P36391" s="142"/>
      <c r="Q36391" s="142"/>
      <c r="R36391" s="142"/>
      <c r="S36391" s="139"/>
    </row>
    <row r="36392" spans="2:19" ht="15.75" customHeight="1" x14ac:dyDescent="0.25">
      <c r="B36392" s="106"/>
      <c r="C36392" s="106"/>
      <c r="D36392" s="139"/>
      <c r="P36392" s="142"/>
      <c r="Q36392" s="142"/>
      <c r="R36392" s="142"/>
      <c r="S36392" s="139"/>
    </row>
    <row r="36393" spans="2:19" ht="15.75" customHeight="1" x14ac:dyDescent="0.25">
      <c r="B36393" s="106"/>
      <c r="C36393" s="106"/>
      <c r="D36393" s="139"/>
      <c r="P36393" s="142"/>
      <c r="Q36393" s="142"/>
      <c r="R36393" s="142"/>
      <c r="S36393" s="139"/>
    </row>
    <row r="36394" spans="2:19" ht="15.75" customHeight="1" x14ac:dyDescent="0.25">
      <c r="B36394" s="106"/>
      <c r="C36394" s="106"/>
      <c r="D36394" s="139"/>
      <c r="P36394" s="142"/>
      <c r="Q36394" s="142"/>
      <c r="R36394" s="142"/>
      <c r="S36394" s="139"/>
    </row>
    <row r="36395" spans="2:19" ht="15.75" customHeight="1" x14ac:dyDescent="0.25">
      <c r="B36395" s="106"/>
      <c r="C36395" s="106"/>
      <c r="D36395" s="139"/>
      <c r="P36395" s="142"/>
      <c r="Q36395" s="142"/>
      <c r="R36395" s="142"/>
      <c r="S36395" s="139"/>
    </row>
    <row r="36396" spans="2:19" ht="15.75" customHeight="1" x14ac:dyDescent="0.25">
      <c r="B36396" s="106"/>
      <c r="C36396" s="106"/>
      <c r="D36396" s="139"/>
      <c r="P36396" s="142"/>
      <c r="Q36396" s="142"/>
      <c r="R36396" s="142"/>
      <c r="S36396" s="139"/>
    </row>
    <row r="36397" spans="2:19" ht="15.75" customHeight="1" x14ac:dyDescent="0.25">
      <c r="B36397" s="106"/>
      <c r="C36397" s="106"/>
      <c r="D36397" s="139"/>
      <c r="P36397" s="142"/>
      <c r="Q36397" s="142"/>
      <c r="R36397" s="142"/>
      <c r="S36397" s="139"/>
    </row>
    <row r="36398" spans="2:19" ht="15.75" customHeight="1" x14ac:dyDescent="0.25">
      <c r="B36398" s="106"/>
      <c r="C36398" s="106"/>
      <c r="D36398" s="139"/>
      <c r="P36398" s="142"/>
      <c r="Q36398" s="142"/>
      <c r="R36398" s="142"/>
      <c r="S36398" s="139"/>
    </row>
    <row r="36399" spans="2:19" ht="15.75" customHeight="1" x14ac:dyDescent="0.25">
      <c r="B36399" s="106"/>
      <c r="C36399" s="106"/>
      <c r="D36399" s="139"/>
      <c r="P36399" s="142"/>
      <c r="Q36399" s="142"/>
      <c r="R36399" s="142"/>
      <c r="S36399" s="139"/>
    </row>
    <row r="36400" spans="2:19" ht="15.75" customHeight="1" x14ac:dyDescent="0.25">
      <c r="B36400" s="106"/>
      <c r="C36400" s="106"/>
      <c r="D36400" s="139"/>
      <c r="P36400" s="142"/>
      <c r="Q36400" s="142"/>
      <c r="R36400" s="142"/>
      <c r="S36400" s="139"/>
    </row>
    <row r="36401" spans="2:19" ht="15.75" customHeight="1" x14ac:dyDescent="0.25">
      <c r="B36401" s="106"/>
      <c r="C36401" s="106"/>
      <c r="D36401" s="139"/>
      <c r="P36401" s="142"/>
      <c r="Q36401" s="142"/>
      <c r="R36401" s="142"/>
      <c r="S36401" s="139"/>
    </row>
    <row r="36402" spans="2:19" ht="15.75" customHeight="1" x14ac:dyDescent="0.25">
      <c r="B36402" s="106"/>
      <c r="C36402" s="106"/>
      <c r="D36402" s="139"/>
      <c r="P36402" s="142"/>
      <c r="Q36402" s="142"/>
      <c r="R36402" s="142"/>
      <c r="S36402" s="139"/>
    </row>
    <row r="36403" spans="2:19" ht="15.75" customHeight="1" x14ac:dyDescent="0.25">
      <c r="B36403" s="106"/>
      <c r="C36403" s="106"/>
      <c r="D36403" s="139"/>
      <c r="P36403" s="142"/>
      <c r="Q36403" s="142"/>
      <c r="R36403" s="142"/>
      <c r="S36403" s="139"/>
    </row>
    <row r="36404" spans="2:19" ht="15.75" customHeight="1" x14ac:dyDescent="0.25">
      <c r="B36404" s="106"/>
      <c r="C36404" s="106"/>
      <c r="D36404" s="139"/>
      <c r="P36404" s="142"/>
      <c r="Q36404" s="142"/>
      <c r="R36404" s="142"/>
      <c r="S36404" s="139"/>
    </row>
    <row r="36405" spans="2:19" ht="15.75" customHeight="1" x14ac:dyDescent="0.25">
      <c r="B36405" s="106"/>
      <c r="C36405" s="106"/>
      <c r="D36405" s="139"/>
      <c r="P36405" s="142"/>
      <c r="Q36405" s="142"/>
      <c r="R36405" s="142"/>
      <c r="S36405" s="139"/>
    </row>
    <row r="36406" spans="2:19" ht="15.75" customHeight="1" x14ac:dyDescent="0.25">
      <c r="B36406" s="106"/>
      <c r="C36406" s="106"/>
      <c r="D36406" s="139"/>
      <c r="P36406" s="142"/>
      <c r="Q36406" s="142"/>
      <c r="R36406" s="142"/>
      <c r="S36406" s="139"/>
    </row>
    <row r="36407" spans="2:19" ht="15.75" customHeight="1" x14ac:dyDescent="0.25">
      <c r="B36407" s="106"/>
      <c r="C36407" s="106"/>
      <c r="D36407" s="139"/>
      <c r="P36407" s="142"/>
      <c r="Q36407" s="142"/>
      <c r="R36407" s="142"/>
      <c r="S36407" s="139"/>
    </row>
    <row r="36408" spans="2:19" ht="15.75" customHeight="1" x14ac:dyDescent="0.25">
      <c r="B36408" s="106"/>
      <c r="C36408" s="106"/>
      <c r="D36408" s="139"/>
      <c r="P36408" s="142"/>
      <c r="Q36408" s="142"/>
      <c r="R36408" s="142"/>
      <c r="S36408" s="139"/>
    </row>
    <row r="36409" spans="2:19" ht="15.75" customHeight="1" x14ac:dyDescent="0.25">
      <c r="B36409" s="106"/>
      <c r="C36409" s="106"/>
      <c r="D36409" s="139"/>
      <c r="P36409" s="142"/>
      <c r="Q36409" s="142"/>
      <c r="R36409" s="142"/>
      <c r="S36409" s="139"/>
    </row>
    <row r="36410" spans="2:19" ht="15.75" customHeight="1" x14ac:dyDescent="0.25">
      <c r="B36410" s="106"/>
      <c r="C36410" s="106"/>
      <c r="D36410" s="139"/>
      <c r="P36410" s="142"/>
      <c r="Q36410" s="142"/>
      <c r="R36410" s="142"/>
      <c r="S36410" s="139"/>
    </row>
    <row r="36411" spans="2:19" ht="15.75" customHeight="1" x14ac:dyDescent="0.25">
      <c r="B36411" s="106"/>
      <c r="C36411" s="106"/>
      <c r="D36411" s="139"/>
      <c r="P36411" s="142"/>
      <c r="Q36411" s="142"/>
      <c r="R36411" s="142"/>
      <c r="S36411" s="139"/>
    </row>
    <row r="36412" spans="2:19" ht="15.75" customHeight="1" x14ac:dyDescent="0.25">
      <c r="B36412" s="106"/>
      <c r="C36412" s="106"/>
      <c r="D36412" s="139"/>
      <c r="P36412" s="142"/>
      <c r="Q36412" s="142"/>
      <c r="R36412" s="142"/>
      <c r="S36412" s="139"/>
    </row>
    <row r="36413" spans="2:19" ht="15.75" customHeight="1" x14ac:dyDescent="0.25">
      <c r="B36413" s="106"/>
      <c r="C36413" s="106"/>
      <c r="D36413" s="139"/>
      <c r="P36413" s="142"/>
      <c r="Q36413" s="142"/>
      <c r="R36413" s="142"/>
      <c r="S36413" s="139"/>
    </row>
    <row r="36414" spans="2:19" ht="15.75" customHeight="1" x14ac:dyDescent="0.25">
      <c r="B36414" s="106"/>
      <c r="C36414" s="106"/>
      <c r="D36414" s="139"/>
      <c r="P36414" s="142"/>
      <c r="Q36414" s="142"/>
      <c r="R36414" s="142"/>
      <c r="S36414" s="139"/>
    </row>
    <row r="36415" spans="2:19" ht="15.75" customHeight="1" x14ac:dyDescent="0.25">
      <c r="B36415" s="106"/>
      <c r="C36415" s="106"/>
      <c r="D36415" s="139"/>
      <c r="P36415" s="142"/>
      <c r="Q36415" s="142"/>
      <c r="R36415" s="142"/>
      <c r="S36415" s="139"/>
    </row>
    <row r="36416" spans="2:19" ht="15.75" customHeight="1" x14ac:dyDescent="0.25">
      <c r="B36416" s="106"/>
      <c r="C36416" s="106"/>
      <c r="D36416" s="139"/>
      <c r="P36416" s="142"/>
      <c r="Q36416" s="142"/>
      <c r="R36416" s="142"/>
      <c r="S36416" s="139"/>
    </row>
    <row r="36417" spans="2:19" ht="15.75" customHeight="1" x14ac:dyDescent="0.25">
      <c r="B36417" s="106"/>
      <c r="C36417" s="106"/>
      <c r="D36417" s="139"/>
      <c r="P36417" s="142"/>
      <c r="Q36417" s="142"/>
      <c r="R36417" s="142"/>
      <c r="S36417" s="139"/>
    </row>
    <row r="36418" spans="2:19" ht="15.75" customHeight="1" x14ac:dyDescent="0.25">
      <c r="B36418" s="106"/>
      <c r="C36418" s="106"/>
      <c r="D36418" s="139"/>
      <c r="P36418" s="142"/>
      <c r="Q36418" s="142"/>
      <c r="R36418" s="142"/>
      <c r="S36418" s="139"/>
    </row>
    <row r="36419" spans="2:19" ht="15.75" customHeight="1" x14ac:dyDescent="0.25">
      <c r="B36419" s="106"/>
      <c r="C36419" s="106"/>
      <c r="D36419" s="139"/>
      <c r="P36419" s="142"/>
      <c r="Q36419" s="142"/>
      <c r="R36419" s="142"/>
      <c r="S36419" s="139"/>
    </row>
    <row r="36420" spans="2:19" ht="15.75" customHeight="1" x14ac:dyDescent="0.25">
      <c r="B36420" s="106"/>
      <c r="C36420" s="106"/>
      <c r="D36420" s="139"/>
      <c r="P36420" s="142"/>
      <c r="Q36420" s="142"/>
      <c r="R36420" s="142"/>
      <c r="S36420" s="139"/>
    </row>
    <row r="36421" spans="2:19" ht="15.75" customHeight="1" x14ac:dyDescent="0.25">
      <c r="B36421" s="106"/>
      <c r="C36421" s="106"/>
      <c r="D36421" s="139"/>
      <c r="P36421" s="142"/>
      <c r="Q36421" s="142"/>
      <c r="R36421" s="142"/>
      <c r="S36421" s="139"/>
    </row>
    <row r="36422" spans="2:19" ht="15.75" customHeight="1" x14ac:dyDescent="0.25">
      <c r="B36422" s="106"/>
      <c r="C36422" s="106"/>
      <c r="D36422" s="139"/>
      <c r="P36422" s="142"/>
      <c r="Q36422" s="142"/>
      <c r="R36422" s="142"/>
      <c r="S36422" s="139"/>
    </row>
    <row r="36423" spans="2:19" ht="15.75" customHeight="1" x14ac:dyDescent="0.25">
      <c r="B36423" s="106"/>
      <c r="C36423" s="106"/>
      <c r="D36423" s="139"/>
      <c r="P36423" s="142"/>
      <c r="Q36423" s="142"/>
      <c r="R36423" s="142"/>
      <c r="S36423" s="139"/>
    </row>
    <row r="36424" spans="2:19" ht="15.75" customHeight="1" x14ac:dyDescent="0.25">
      <c r="B36424" s="106"/>
      <c r="C36424" s="106"/>
      <c r="D36424" s="139"/>
      <c r="P36424" s="142"/>
      <c r="Q36424" s="142"/>
      <c r="R36424" s="142"/>
      <c r="S36424" s="139"/>
    </row>
    <row r="36425" spans="2:19" ht="15.75" customHeight="1" x14ac:dyDescent="0.25">
      <c r="B36425" s="106"/>
      <c r="C36425" s="106"/>
      <c r="D36425" s="139"/>
      <c r="P36425" s="142"/>
      <c r="Q36425" s="142"/>
      <c r="R36425" s="142"/>
      <c r="S36425" s="139"/>
    </row>
    <row r="36426" spans="2:19" ht="15.75" customHeight="1" x14ac:dyDescent="0.25">
      <c r="B36426" s="106"/>
      <c r="C36426" s="106"/>
      <c r="D36426" s="139"/>
      <c r="P36426" s="142"/>
      <c r="Q36426" s="142"/>
      <c r="R36426" s="142"/>
      <c r="S36426" s="139"/>
    </row>
    <row r="36427" spans="2:19" ht="15.75" customHeight="1" x14ac:dyDescent="0.25">
      <c r="B36427" s="106"/>
      <c r="C36427" s="106"/>
      <c r="D36427" s="139"/>
      <c r="P36427" s="142"/>
      <c r="Q36427" s="142"/>
      <c r="R36427" s="142"/>
      <c r="S36427" s="139"/>
    </row>
    <row r="36428" spans="2:19" ht="15.75" customHeight="1" x14ac:dyDescent="0.25">
      <c r="B36428" s="106"/>
      <c r="C36428" s="106"/>
      <c r="D36428" s="139"/>
      <c r="P36428" s="142"/>
      <c r="Q36428" s="142"/>
      <c r="R36428" s="142"/>
      <c r="S36428" s="139"/>
    </row>
    <row r="36429" spans="2:19" ht="15.75" customHeight="1" x14ac:dyDescent="0.25">
      <c r="B36429" s="106"/>
      <c r="C36429" s="106"/>
      <c r="D36429" s="139"/>
      <c r="P36429" s="142"/>
      <c r="Q36429" s="142"/>
      <c r="R36429" s="142"/>
      <c r="S36429" s="139"/>
    </row>
    <row r="36430" spans="2:19" ht="15.75" customHeight="1" x14ac:dyDescent="0.25">
      <c r="B36430" s="106"/>
      <c r="C36430" s="106"/>
      <c r="D36430" s="139"/>
      <c r="P36430" s="142"/>
      <c r="Q36430" s="142"/>
      <c r="R36430" s="142"/>
      <c r="S36430" s="139"/>
    </row>
    <row r="36431" spans="2:19" ht="15.75" customHeight="1" x14ac:dyDescent="0.25">
      <c r="B36431" s="106"/>
      <c r="C36431" s="106"/>
      <c r="D36431" s="139"/>
      <c r="P36431" s="142"/>
      <c r="Q36431" s="142"/>
      <c r="R36431" s="142"/>
      <c r="S36431" s="139"/>
    </row>
    <row r="36432" spans="2:19" ht="15.75" customHeight="1" x14ac:dyDescent="0.25">
      <c r="B36432" s="106"/>
      <c r="C36432" s="106"/>
      <c r="D36432" s="139"/>
      <c r="P36432" s="142"/>
      <c r="Q36432" s="142"/>
      <c r="R36432" s="142"/>
      <c r="S36432" s="139"/>
    </row>
    <row r="36433" spans="2:19" ht="15.75" customHeight="1" x14ac:dyDescent="0.25">
      <c r="B36433" s="106"/>
      <c r="C36433" s="106"/>
      <c r="D36433" s="139"/>
      <c r="P36433" s="142"/>
      <c r="Q36433" s="142"/>
      <c r="R36433" s="142"/>
      <c r="S36433" s="139"/>
    </row>
    <row r="36434" spans="2:19" ht="15.75" customHeight="1" x14ac:dyDescent="0.25">
      <c r="B36434" s="106"/>
      <c r="C36434" s="106"/>
      <c r="D36434" s="139"/>
      <c r="P36434" s="142"/>
      <c r="Q36434" s="142"/>
      <c r="R36434" s="142"/>
      <c r="S36434" s="139"/>
    </row>
    <row r="36435" spans="2:19" ht="15.75" customHeight="1" x14ac:dyDescent="0.25">
      <c r="B36435" s="106"/>
      <c r="C36435" s="106"/>
      <c r="D36435" s="139"/>
      <c r="P36435" s="142"/>
      <c r="Q36435" s="142"/>
      <c r="R36435" s="142"/>
      <c r="S36435" s="139"/>
    </row>
    <row r="36436" spans="2:19" ht="15.75" customHeight="1" x14ac:dyDescent="0.25">
      <c r="B36436" s="106"/>
      <c r="C36436" s="106"/>
      <c r="D36436" s="139"/>
      <c r="P36436" s="142"/>
      <c r="Q36436" s="142"/>
      <c r="R36436" s="142"/>
      <c r="S36436" s="139"/>
    </row>
    <row r="36437" spans="2:19" ht="15.75" customHeight="1" x14ac:dyDescent="0.25">
      <c r="B36437" s="106"/>
      <c r="C36437" s="106"/>
      <c r="D36437" s="139"/>
      <c r="P36437" s="142"/>
      <c r="Q36437" s="142"/>
      <c r="R36437" s="142"/>
      <c r="S36437" s="139"/>
    </row>
    <row r="36438" spans="2:19" ht="15.75" customHeight="1" x14ac:dyDescent="0.25">
      <c r="B36438" s="106"/>
      <c r="C36438" s="106"/>
      <c r="D36438" s="139"/>
      <c r="P36438" s="142"/>
      <c r="Q36438" s="142"/>
      <c r="R36438" s="142"/>
      <c r="S36438" s="139"/>
    </row>
    <row r="36439" spans="2:19" ht="15.75" customHeight="1" x14ac:dyDescent="0.25">
      <c r="B36439" s="106"/>
      <c r="C36439" s="106"/>
      <c r="D36439" s="139"/>
      <c r="P36439" s="142"/>
      <c r="Q36439" s="142"/>
      <c r="R36439" s="142"/>
      <c r="S36439" s="139"/>
    </row>
    <row r="36440" spans="2:19" ht="15.75" customHeight="1" x14ac:dyDescent="0.25">
      <c r="B36440" s="106"/>
      <c r="C36440" s="106"/>
      <c r="D36440" s="139"/>
      <c r="P36440" s="142"/>
      <c r="Q36440" s="142"/>
      <c r="R36440" s="142"/>
      <c r="S36440" s="139"/>
    </row>
    <row r="36441" spans="2:19" ht="15.75" customHeight="1" x14ac:dyDescent="0.25">
      <c r="B36441" s="106"/>
      <c r="C36441" s="106"/>
      <c r="D36441" s="139"/>
      <c r="P36441" s="142"/>
      <c r="Q36441" s="142"/>
      <c r="R36441" s="142"/>
      <c r="S36441" s="139"/>
    </row>
    <row r="36442" spans="2:19" ht="15.75" customHeight="1" x14ac:dyDescent="0.25">
      <c r="B36442" s="106"/>
      <c r="C36442" s="106"/>
      <c r="D36442" s="139"/>
      <c r="P36442" s="142"/>
      <c r="Q36442" s="142"/>
      <c r="R36442" s="142"/>
      <c r="S36442" s="139"/>
    </row>
    <row r="36443" spans="2:19" ht="15.75" customHeight="1" x14ac:dyDescent="0.25">
      <c r="B36443" s="106"/>
      <c r="C36443" s="106"/>
      <c r="D36443" s="139"/>
      <c r="P36443" s="142"/>
      <c r="Q36443" s="142"/>
      <c r="R36443" s="142"/>
      <c r="S36443" s="139"/>
    </row>
    <row r="36444" spans="2:19" ht="15.75" customHeight="1" x14ac:dyDescent="0.25">
      <c r="B36444" s="106"/>
      <c r="C36444" s="106"/>
      <c r="D36444" s="139"/>
      <c r="P36444" s="142"/>
      <c r="Q36444" s="142"/>
      <c r="R36444" s="142"/>
      <c r="S36444" s="139"/>
    </row>
    <row r="36445" spans="2:19" ht="15.75" customHeight="1" x14ac:dyDescent="0.25">
      <c r="B36445" s="106"/>
      <c r="C36445" s="106"/>
      <c r="D36445" s="139"/>
      <c r="P36445" s="142"/>
      <c r="Q36445" s="142"/>
      <c r="R36445" s="142"/>
      <c r="S36445" s="139"/>
    </row>
    <row r="36446" spans="2:19" ht="15.75" customHeight="1" x14ac:dyDescent="0.25">
      <c r="B36446" s="106"/>
      <c r="C36446" s="106"/>
      <c r="D36446" s="139"/>
      <c r="P36446" s="142"/>
      <c r="Q36446" s="142"/>
      <c r="R36446" s="142"/>
      <c r="S36446" s="139"/>
    </row>
    <row r="36447" spans="2:19" ht="15.75" customHeight="1" x14ac:dyDescent="0.25">
      <c r="B36447" s="106"/>
      <c r="C36447" s="106"/>
      <c r="D36447" s="139"/>
      <c r="P36447" s="142"/>
      <c r="Q36447" s="142"/>
      <c r="R36447" s="142"/>
      <c r="S36447" s="139"/>
    </row>
    <row r="36448" spans="2:19" ht="15.75" customHeight="1" x14ac:dyDescent="0.25">
      <c r="B36448" s="106"/>
      <c r="C36448" s="106"/>
      <c r="D36448" s="139"/>
      <c r="P36448" s="142"/>
      <c r="Q36448" s="142"/>
      <c r="R36448" s="142"/>
      <c r="S36448" s="139"/>
    </row>
    <row r="36449" spans="2:19" ht="15.75" customHeight="1" x14ac:dyDescent="0.25">
      <c r="B36449" s="106"/>
      <c r="C36449" s="106"/>
      <c r="D36449" s="139"/>
      <c r="P36449" s="142"/>
      <c r="Q36449" s="142"/>
      <c r="R36449" s="142"/>
      <c r="S36449" s="139"/>
    </row>
    <row r="36450" spans="2:19" ht="15.75" customHeight="1" x14ac:dyDescent="0.25">
      <c r="B36450" s="106"/>
      <c r="C36450" s="106"/>
      <c r="D36450" s="139"/>
      <c r="P36450" s="142"/>
      <c r="Q36450" s="142"/>
      <c r="R36450" s="142"/>
      <c r="S36450" s="139"/>
    </row>
    <row r="36451" spans="2:19" ht="15.75" customHeight="1" x14ac:dyDescent="0.25">
      <c r="B36451" s="106"/>
      <c r="C36451" s="106"/>
      <c r="D36451" s="139"/>
      <c r="P36451" s="142"/>
      <c r="Q36451" s="142"/>
      <c r="R36451" s="142"/>
      <c r="S36451" s="139"/>
    </row>
    <row r="36452" spans="2:19" ht="15.75" customHeight="1" x14ac:dyDescent="0.25">
      <c r="B36452" s="106"/>
      <c r="C36452" s="106"/>
      <c r="D36452" s="139"/>
      <c r="P36452" s="142"/>
      <c r="Q36452" s="142"/>
      <c r="R36452" s="142"/>
      <c r="S36452" s="139"/>
    </row>
    <row r="36453" spans="2:19" ht="15.75" customHeight="1" x14ac:dyDescent="0.25">
      <c r="B36453" s="106"/>
      <c r="C36453" s="106"/>
      <c r="D36453" s="139"/>
      <c r="P36453" s="142"/>
      <c r="Q36453" s="142"/>
      <c r="R36453" s="142"/>
      <c r="S36453" s="139"/>
    </row>
    <row r="36454" spans="2:19" ht="15.75" customHeight="1" x14ac:dyDescent="0.25">
      <c r="B36454" s="106"/>
      <c r="C36454" s="106"/>
      <c r="D36454" s="139"/>
      <c r="P36454" s="142"/>
      <c r="Q36454" s="142"/>
      <c r="R36454" s="142"/>
      <c r="S36454" s="139"/>
    </row>
    <row r="36455" spans="2:19" ht="15.75" customHeight="1" x14ac:dyDescent="0.25">
      <c r="B36455" s="106"/>
      <c r="C36455" s="106"/>
      <c r="D36455" s="139"/>
      <c r="P36455" s="142"/>
      <c r="Q36455" s="142"/>
      <c r="R36455" s="142"/>
      <c r="S36455" s="139"/>
    </row>
    <row r="36456" spans="2:19" ht="15.75" customHeight="1" x14ac:dyDescent="0.25">
      <c r="B36456" s="106"/>
      <c r="C36456" s="106"/>
      <c r="D36456" s="139"/>
      <c r="P36456" s="142"/>
      <c r="Q36456" s="142"/>
      <c r="R36456" s="142"/>
      <c r="S36456" s="139"/>
    </row>
    <row r="36457" spans="2:19" ht="15.75" customHeight="1" x14ac:dyDescent="0.25">
      <c r="B36457" s="106"/>
      <c r="C36457" s="106"/>
      <c r="D36457" s="139"/>
      <c r="P36457" s="142"/>
      <c r="Q36457" s="142"/>
      <c r="R36457" s="142"/>
      <c r="S36457" s="139"/>
    </row>
    <row r="36458" spans="2:19" ht="15.75" customHeight="1" x14ac:dyDescent="0.25">
      <c r="B36458" s="106"/>
      <c r="C36458" s="106"/>
      <c r="D36458" s="139"/>
      <c r="P36458" s="142"/>
      <c r="Q36458" s="142"/>
      <c r="R36458" s="142"/>
      <c r="S36458" s="139"/>
    </row>
    <row r="36459" spans="2:19" ht="15.75" customHeight="1" x14ac:dyDescent="0.25">
      <c r="B36459" s="106"/>
      <c r="C36459" s="106"/>
      <c r="D36459" s="139"/>
      <c r="P36459" s="142"/>
      <c r="Q36459" s="142"/>
      <c r="R36459" s="142"/>
      <c r="S36459" s="139"/>
    </row>
    <row r="36460" spans="2:19" ht="15.75" customHeight="1" x14ac:dyDescent="0.25">
      <c r="B36460" s="106"/>
      <c r="C36460" s="106"/>
      <c r="D36460" s="139"/>
      <c r="P36460" s="142"/>
      <c r="Q36460" s="142"/>
      <c r="R36460" s="142"/>
      <c r="S36460" s="139"/>
    </row>
    <row r="36461" spans="2:19" ht="15.75" customHeight="1" x14ac:dyDescent="0.25">
      <c r="B36461" s="106"/>
      <c r="C36461" s="106"/>
      <c r="D36461" s="139"/>
      <c r="P36461" s="142"/>
      <c r="Q36461" s="142"/>
      <c r="R36461" s="142"/>
      <c r="S36461" s="139"/>
    </row>
    <row r="36462" spans="2:19" ht="15.75" customHeight="1" x14ac:dyDescent="0.25">
      <c r="B36462" s="106"/>
      <c r="C36462" s="106"/>
      <c r="D36462" s="139"/>
      <c r="P36462" s="142"/>
      <c r="Q36462" s="142"/>
      <c r="R36462" s="142"/>
      <c r="S36462" s="139"/>
    </row>
    <row r="36463" spans="2:19" ht="15.75" customHeight="1" x14ac:dyDescent="0.25">
      <c r="B36463" s="106"/>
      <c r="C36463" s="106"/>
      <c r="D36463" s="139"/>
      <c r="P36463" s="142"/>
      <c r="Q36463" s="142"/>
      <c r="R36463" s="142"/>
      <c r="S36463" s="139"/>
    </row>
    <row r="36464" spans="2:19" ht="15.75" customHeight="1" x14ac:dyDescent="0.25">
      <c r="B36464" s="106"/>
      <c r="C36464" s="106"/>
      <c r="D36464" s="139"/>
      <c r="P36464" s="142"/>
      <c r="Q36464" s="142"/>
      <c r="R36464" s="142"/>
      <c r="S36464" s="139"/>
    </row>
    <row r="36465" spans="2:19" ht="15.75" customHeight="1" x14ac:dyDescent="0.25">
      <c r="B36465" s="106"/>
      <c r="C36465" s="106"/>
      <c r="D36465" s="139"/>
      <c r="P36465" s="142"/>
      <c r="Q36465" s="142"/>
      <c r="R36465" s="142"/>
      <c r="S36465" s="139"/>
    </row>
    <row r="36466" spans="2:19" ht="15.75" customHeight="1" x14ac:dyDescent="0.25">
      <c r="B36466" s="106"/>
      <c r="C36466" s="106"/>
      <c r="D36466" s="139"/>
      <c r="P36466" s="142"/>
      <c r="Q36466" s="142"/>
      <c r="R36466" s="142"/>
      <c r="S36466" s="139"/>
    </row>
    <row r="36467" spans="2:19" ht="15.75" customHeight="1" x14ac:dyDescent="0.25">
      <c r="B36467" s="106"/>
      <c r="C36467" s="106"/>
      <c r="D36467" s="139"/>
      <c r="P36467" s="142"/>
      <c r="Q36467" s="142"/>
      <c r="R36467" s="142"/>
      <c r="S36467" s="139"/>
    </row>
    <row r="36468" spans="2:19" ht="15.75" customHeight="1" x14ac:dyDescent="0.25">
      <c r="B36468" s="106"/>
      <c r="C36468" s="106"/>
      <c r="D36468" s="139"/>
      <c r="P36468" s="142"/>
      <c r="Q36468" s="142"/>
      <c r="R36468" s="142"/>
      <c r="S36468" s="139"/>
    </row>
    <row r="36469" spans="2:19" ht="15.75" customHeight="1" x14ac:dyDescent="0.25">
      <c r="B36469" s="106"/>
      <c r="C36469" s="106"/>
      <c r="D36469" s="139"/>
      <c r="P36469" s="142"/>
      <c r="Q36469" s="142"/>
      <c r="R36469" s="142"/>
      <c r="S36469" s="139"/>
    </row>
    <row r="36470" spans="2:19" ht="15.75" customHeight="1" x14ac:dyDescent="0.25">
      <c r="B36470" s="106"/>
      <c r="C36470" s="106"/>
      <c r="D36470" s="139"/>
      <c r="P36470" s="142"/>
      <c r="Q36470" s="142"/>
      <c r="R36470" s="142"/>
      <c r="S36470" s="139"/>
    </row>
    <row r="36471" spans="2:19" ht="15.75" customHeight="1" x14ac:dyDescent="0.25">
      <c r="B36471" s="106"/>
      <c r="C36471" s="106"/>
      <c r="D36471" s="139"/>
      <c r="P36471" s="142"/>
      <c r="Q36471" s="142"/>
      <c r="R36471" s="142"/>
      <c r="S36471" s="139"/>
    </row>
    <row r="36472" spans="2:19" ht="15.75" customHeight="1" x14ac:dyDescent="0.25">
      <c r="B36472" s="106"/>
      <c r="C36472" s="106"/>
      <c r="D36472" s="139"/>
      <c r="P36472" s="142"/>
      <c r="Q36472" s="142"/>
      <c r="R36472" s="142"/>
      <c r="S36472" s="139"/>
    </row>
    <row r="36473" spans="2:19" ht="15.75" customHeight="1" x14ac:dyDescent="0.25">
      <c r="B36473" s="106"/>
      <c r="C36473" s="106"/>
      <c r="D36473" s="139"/>
      <c r="P36473" s="142"/>
      <c r="Q36473" s="142"/>
      <c r="R36473" s="142"/>
      <c r="S36473" s="139"/>
    </row>
    <row r="36474" spans="2:19" ht="15.75" customHeight="1" x14ac:dyDescent="0.25">
      <c r="B36474" s="106"/>
      <c r="C36474" s="106"/>
      <c r="D36474" s="139"/>
      <c r="P36474" s="142"/>
      <c r="Q36474" s="142"/>
      <c r="R36474" s="142"/>
      <c r="S36474" s="139"/>
    </row>
    <row r="36475" spans="2:19" ht="15.75" customHeight="1" x14ac:dyDescent="0.25">
      <c r="B36475" s="106"/>
      <c r="C36475" s="106"/>
      <c r="D36475" s="139"/>
      <c r="P36475" s="142"/>
      <c r="Q36475" s="142"/>
      <c r="R36475" s="142"/>
      <c r="S36475" s="139"/>
    </row>
    <row r="36476" spans="2:19" ht="15.75" customHeight="1" x14ac:dyDescent="0.25">
      <c r="B36476" s="106"/>
      <c r="C36476" s="106"/>
      <c r="D36476" s="139"/>
      <c r="P36476" s="142"/>
      <c r="Q36476" s="142"/>
      <c r="R36476" s="142"/>
      <c r="S36476" s="139"/>
    </row>
    <row r="36477" spans="2:19" ht="15.75" customHeight="1" x14ac:dyDescent="0.25">
      <c r="B36477" s="106"/>
      <c r="C36477" s="106"/>
      <c r="D36477" s="139"/>
      <c r="P36477" s="142"/>
      <c r="Q36477" s="142"/>
      <c r="R36477" s="142"/>
      <c r="S36477" s="139"/>
    </row>
    <row r="36478" spans="2:19" ht="15.75" customHeight="1" x14ac:dyDescent="0.25">
      <c r="B36478" s="106"/>
      <c r="C36478" s="106"/>
      <c r="D36478" s="139"/>
      <c r="P36478" s="142"/>
      <c r="Q36478" s="142"/>
      <c r="R36478" s="142"/>
      <c r="S36478" s="139"/>
    </row>
    <row r="36479" spans="2:19" ht="15.75" customHeight="1" x14ac:dyDescent="0.25">
      <c r="B36479" s="106"/>
      <c r="C36479" s="106"/>
      <c r="D36479" s="139"/>
      <c r="P36479" s="142"/>
      <c r="Q36479" s="142"/>
      <c r="R36479" s="142"/>
      <c r="S36479" s="139"/>
    </row>
    <row r="36480" spans="2:19" ht="15.75" customHeight="1" x14ac:dyDescent="0.25">
      <c r="B36480" s="106"/>
      <c r="C36480" s="106"/>
      <c r="D36480" s="139"/>
      <c r="P36480" s="142"/>
      <c r="Q36480" s="142"/>
      <c r="R36480" s="142"/>
      <c r="S36480" s="139"/>
    </row>
    <row r="36481" spans="2:19" ht="15.75" customHeight="1" x14ac:dyDescent="0.25">
      <c r="B36481" s="106"/>
      <c r="C36481" s="106"/>
      <c r="D36481" s="139"/>
      <c r="P36481" s="142"/>
      <c r="Q36481" s="142"/>
      <c r="R36481" s="142"/>
      <c r="S36481" s="139"/>
    </row>
    <row r="36482" spans="2:19" ht="15.75" customHeight="1" x14ac:dyDescent="0.25">
      <c r="B36482" s="106"/>
      <c r="C36482" s="106"/>
      <c r="D36482" s="139"/>
      <c r="P36482" s="142"/>
      <c r="Q36482" s="142"/>
      <c r="R36482" s="142"/>
      <c r="S36482" s="139"/>
    </row>
    <row r="36483" spans="2:19" ht="15.75" customHeight="1" x14ac:dyDescent="0.25">
      <c r="B36483" s="106"/>
      <c r="C36483" s="106"/>
      <c r="D36483" s="139"/>
      <c r="P36483" s="142"/>
      <c r="Q36483" s="142"/>
      <c r="R36483" s="142"/>
      <c r="S36483" s="139"/>
    </row>
    <row r="36484" spans="2:19" ht="15.75" customHeight="1" x14ac:dyDescent="0.25">
      <c r="B36484" s="106"/>
      <c r="C36484" s="106"/>
      <c r="D36484" s="139"/>
      <c r="P36484" s="142"/>
      <c r="Q36484" s="142"/>
      <c r="R36484" s="142"/>
      <c r="S36484" s="139"/>
    </row>
    <row r="36485" spans="2:19" ht="15.75" customHeight="1" x14ac:dyDescent="0.25">
      <c r="B36485" s="106"/>
      <c r="C36485" s="106"/>
      <c r="D36485" s="139"/>
      <c r="P36485" s="142"/>
      <c r="Q36485" s="142"/>
      <c r="R36485" s="142"/>
      <c r="S36485" s="139"/>
    </row>
    <row r="36486" spans="2:19" ht="15.75" customHeight="1" x14ac:dyDescent="0.25">
      <c r="B36486" s="106"/>
      <c r="C36486" s="106"/>
      <c r="D36486" s="139"/>
      <c r="P36486" s="142"/>
      <c r="Q36486" s="142"/>
      <c r="R36486" s="142"/>
      <c r="S36486" s="139"/>
    </row>
    <row r="36487" spans="2:19" ht="15.75" customHeight="1" x14ac:dyDescent="0.25">
      <c r="B36487" s="106"/>
      <c r="C36487" s="106"/>
      <c r="D36487" s="139"/>
      <c r="P36487" s="142"/>
      <c r="Q36487" s="142"/>
      <c r="R36487" s="142"/>
      <c r="S36487" s="139"/>
    </row>
    <row r="36488" spans="2:19" ht="15.75" customHeight="1" x14ac:dyDescent="0.25">
      <c r="B36488" s="106"/>
      <c r="C36488" s="106"/>
      <c r="D36488" s="139"/>
      <c r="P36488" s="142"/>
      <c r="Q36488" s="142"/>
      <c r="R36488" s="142"/>
      <c r="S36488" s="139"/>
    </row>
    <row r="36489" spans="2:19" ht="15.75" customHeight="1" x14ac:dyDescent="0.25">
      <c r="B36489" s="106"/>
      <c r="C36489" s="106"/>
      <c r="D36489" s="139"/>
      <c r="P36489" s="142"/>
      <c r="Q36489" s="142"/>
      <c r="R36489" s="142"/>
      <c r="S36489" s="139"/>
    </row>
    <row r="36490" spans="2:19" ht="15.75" customHeight="1" x14ac:dyDescent="0.25">
      <c r="B36490" s="106"/>
      <c r="C36490" s="106"/>
      <c r="D36490" s="139"/>
      <c r="P36490" s="142"/>
      <c r="Q36490" s="142"/>
      <c r="R36490" s="142"/>
      <c r="S36490" s="139"/>
    </row>
    <row r="36491" spans="2:19" ht="15.75" customHeight="1" x14ac:dyDescent="0.25">
      <c r="B36491" s="106"/>
      <c r="C36491" s="106"/>
      <c r="D36491" s="139"/>
      <c r="P36491" s="142"/>
      <c r="Q36491" s="142"/>
      <c r="R36491" s="142"/>
      <c r="S36491" s="139"/>
    </row>
    <row r="36492" spans="2:19" ht="15.75" customHeight="1" x14ac:dyDescent="0.25">
      <c r="B36492" s="106"/>
      <c r="C36492" s="106"/>
      <c r="D36492" s="139"/>
      <c r="P36492" s="142"/>
      <c r="Q36492" s="142"/>
      <c r="R36492" s="142"/>
      <c r="S36492" s="139"/>
    </row>
    <row r="36493" spans="2:19" ht="15.75" customHeight="1" x14ac:dyDescent="0.25">
      <c r="B36493" s="106"/>
      <c r="C36493" s="106"/>
      <c r="D36493" s="139"/>
      <c r="P36493" s="142"/>
      <c r="Q36493" s="142"/>
      <c r="R36493" s="142"/>
      <c r="S36493" s="139"/>
    </row>
    <row r="36494" spans="2:19" ht="15.75" customHeight="1" x14ac:dyDescent="0.25">
      <c r="B36494" s="106"/>
      <c r="C36494" s="106"/>
      <c r="D36494" s="139"/>
      <c r="P36494" s="142"/>
      <c r="Q36494" s="142"/>
      <c r="R36494" s="142"/>
      <c r="S36494" s="139"/>
    </row>
    <row r="36495" spans="2:19" ht="15.75" customHeight="1" x14ac:dyDescent="0.25">
      <c r="B36495" s="106"/>
      <c r="C36495" s="106"/>
      <c r="D36495" s="139"/>
      <c r="P36495" s="142"/>
      <c r="Q36495" s="142"/>
      <c r="R36495" s="142"/>
      <c r="S36495" s="139"/>
    </row>
    <row r="36496" spans="2:19" ht="15.75" customHeight="1" x14ac:dyDescent="0.25">
      <c r="B36496" s="106"/>
      <c r="C36496" s="106"/>
      <c r="D36496" s="139"/>
      <c r="P36496" s="142"/>
      <c r="Q36496" s="142"/>
      <c r="R36496" s="142"/>
      <c r="S36496" s="139"/>
    </row>
    <row r="36497" spans="2:19" ht="15.75" customHeight="1" x14ac:dyDescent="0.25">
      <c r="B36497" s="106"/>
      <c r="C36497" s="106"/>
      <c r="D36497" s="139"/>
      <c r="P36497" s="142"/>
      <c r="Q36497" s="142"/>
      <c r="R36497" s="142"/>
      <c r="S36497" s="139"/>
    </row>
    <row r="36498" spans="2:19" ht="15.75" customHeight="1" x14ac:dyDescent="0.25">
      <c r="B36498" s="106"/>
      <c r="C36498" s="106"/>
      <c r="D36498" s="139"/>
      <c r="P36498" s="142"/>
      <c r="Q36498" s="142"/>
      <c r="R36498" s="142"/>
      <c r="S36498" s="139"/>
    </row>
    <row r="36499" spans="2:19" ht="15.75" customHeight="1" x14ac:dyDescent="0.25">
      <c r="B36499" s="106"/>
      <c r="C36499" s="106"/>
      <c r="D36499" s="139"/>
      <c r="P36499" s="142"/>
      <c r="Q36499" s="142"/>
      <c r="R36499" s="142"/>
      <c r="S36499" s="139"/>
    </row>
    <row r="36500" spans="2:19" ht="15.75" customHeight="1" x14ac:dyDescent="0.25">
      <c r="B36500" s="106"/>
      <c r="C36500" s="106"/>
      <c r="D36500" s="139"/>
      <c r="P36500" s="142"/>
      <c r="Q36500" s="142"/>
      <c r="R36500" s="142"/>
      <c r="S36500" s="139"/>
    </row>
    <row r="36501" spans="2:19" ht="15.75" customHeight="1" x14ac:dyDescent="0.25">
      <c r="B36501" s="106"/>
      <c r="C36501" s="106"/>
      <c r="D36501" s="139"/>
      <c r="P36501" s="142"/>
      <c r="Q36501" s="142"/>
      <c r="R36501" s="142"/>
      <c r="S36501" s="139"/>
    </row>
    <row r="36502" spans="2:19" ht="15.75" customHeight="1" x14ac:dyDescent="0.25">
      <c r="B36502" s="106"/>
      <c r="C36502" s="106"/>
      <c r="D36502" s="139"/>
      <c r="P36502" s="142"/>
      <c r="Q36502" s="142"/>
      <c r="R36502" s="142"/>
      <c r="S36502" s="139"/>
    </row>
    <row r="36503" spans="2:19" ht="15.75" customHeight="1" x14ac:dyDescent="0.25">
      <c r="B36503" s="106"/>
      <c r="C36503" s="106"/>
      <c r="D36503" s="139"/>
      <c r="P36503" s="142"/>
      <c r="Q36503" s="142"/>
      <c r="R36503" s="142"/>
      <c r="S36503" s="139"/>
    </row>
    <row r="36504" spans="2:19" ht="15.75" customHeight="1" x14ac:dyDescent="0.25">
      <c r="B36504" s="106"/>
      <c r="C36504" s="106"/>
      <c r="D36504" s="139"/>
      <c r="P36504" s="142"/>
      <c r="Q36504" s="142"/>
      <c r="R36504" s="142"/>
      <c r="S36504" s="139"/>
    </row>
    <row r="36505" spans="2:19" ht="15.75" customHeight="1" x14ac:dyDescent="0.25">
      <c r="B36505" s="106"/>
      <c r="C36505" s="106"/>
      <c r="D36505" s="139"/>
      <c r="P36505" s="142"/>
      <c r="Q36505" s="142"/>
      <c r="R36505" s="142"/>
      <c r="S36505" s="139"/>
    </row>
    <row r="36506" spans="2:19" ht="15.75" customHeight="1" x14ac:dyDescent="0.25">
      <c r="B36506" s="106"/>
      <c r="C36506" s="106"/>
      <c r="D36506" s="139"/>
      <c r="P36506" s="142"/>
      <c r="Q36506" s="142"/>
      <c r="R36506" s="142"/>
      <c r="S36506" s="139"/>
    </row>
    <row r="36507" spans="2:19" ht="15.75" customHeight="1" x14ac:dyDescent="0.25">
      <c r="B36507" s="106"/>
      <c r="C36507" s="106"/>
      <c r="D36507" s="139"/>
      <c r="P36507" s="142"/>
      <c r="Q36507" s="142"/>
      <c r="R36507" s="142"/>
      <c r="S36507" s="139"/>
    </row>
    <row r="36508" spans="2:19" ht="15.75" customHeight="1" x14ac:dyDescent="0.25">
      <c r="B36508" s="106"/>
      <c r="C36508" s="106"/>
      <c r="D36508" s="139"/>
      <c r="P36508" s="142"/>
      <c r="Q36508" s="142"/>
      <c r="R36508" s="142"/>
      <c r="S36508" s="139"/>
    </row>
    <row r="36509" spans="2:19" ht="15.75" customHeight="1" x14ac:dyDescent="0.25">
      <c r="B36509" s="106"/>
      <c r="C36509" s="106"/>
      <c r="D36509" s="139"/>
      <c r="P36509" s="142"/>
      <c r="Q36509" s="142"/>
      <c r="R36509" s="142"/>
      <c r="S36509" s="139"/>
    </row>
    <row r="36510" spans="2:19" ht="15.75" customHeight="1" x14ac:dyDescent="0.25">
      <c r="B36510" s="106"/>
      <c r="C36510" s="106"/>
      <c r="D36510" s="139"/>
      <c r="P36510" s="142"/>
      <c r="Q36510" s="142"/>
      <c r="R36510" s="142"/>
      <c r="S36510" s="139"/>
    </row>
    <row r="36511" spans="2:19" ht="15.75" customHeight="1" x14ac:dyDescent="0.25">
      <c r="B36511" s="106"/>
      <c r="C36511" s="106"/>
      <c r="D36511" s="139"/>
      <c r="P36511" s="142"/>
      <c r="Q36511" s="142"/>
      <c r="R36511" s="142"/>
      <c r="S36511" s="139"/>
    </row>
    <row r="36512" spans="2:19" ht="15.75" customHeight="1" x14ac:dyDescent="0.25">
      <c r="B36512" s="106"/>
      <c r="C36512" s="106"/>
      <c r="D36512" s="139"/>
      <c r="P36512" s="142"/>
      <c r="Q36512" s="142"/>
      <c r="R36512" s="142"/>
      <c r="S36512" s="139"/>
    </row>
    <row r="36513" spans="2:19" ht="15.75" customHeight="1" x14ac:dyDescent="0.25">
      <c r="B36513" s="106"/>
      <c r="C36513" s="106"/>
      <c r="D36513" s="139"/>
      <c r="P36513" s="142"/>
      <c r="Q36513" s="142"/>
      <c r="R36513" s="142"/>
      <c r="S36513" s="139"/>
    </row>
    <row r="36514" spans="2:19" ht="15.75" customHeight="1" x14ac:dyDescent="0.25">
      <c r="B36514" s="106"/>
      <c r="C36514" s="106"/>
      <c r="D36514" s="139"/>
      <c r="P36514" s="142"/>
      <c r="Q36514" s="142"/>
      <c r="R36514" s="142"/>
      <c r="S36514" s="139"/>
    </row>
    <row r="36515" spans="2:19" ht="15.75" customHeight="1" x14ac:dyDescent="0.25">
      <c r="B36515" s="106"/>
      <c r="C36515" s="106"/>
      <c r="D36515" s="139"/>
      <c r="P36515" s="142"/>
      <c r="Q36515" s="142"/>
      <c r="R36515" s="142"/>
      <c r="S36515" s="139"/>
    </row>
    <row r="36516" spans="2:19" ht="15.75" customHeight="1" x14ac:dyDescent="0.25">
      <c r="B36516" s="106"/>
      <c r="C36516" s="106"/>
      <c r="D36516" s="139"/>
      <c r="P36516" s="142"/>
      <c r="Q36516" s="142"/>
      <c r="R36516" s="142"/>
      <c r="S36516" s="139"/>
    </row>
    <row r="36517" spans="2:19" ht="15.75" customHeight="1" x14ac:dyDescent="0.25">
      <c r="B36517" s="106"/>
      <c r="C36517" s="106"/>
      <c r="D36517" s="139"/>
      <c r="P36517" s="142"/>
      <c r="Q36517" s="142"/>
      <c r="R36517" s="142"/>
      <c r="S36517" s="139"/>
    </row>
    <row r="36518" spans="2:19" ht="15.75" customHeight="1" x14ac:dyDescent="0.25">
      <c r="B36518" s="106"/>
      <c r="C36518" s="106"/>
      <c r="D36518" s="139"/>
      <c r="P36518" s="142"/>
      <c r="Q36518" s="142"/>
      <c r="R36518" s="142"/>
      <c r="S36518" s="139"/>
    </row>
    <row r="36519" spans="2:19" ht="15.75" customHeight="1" x14ac:dyDescent="0.25">
      <c r="B36519" s="106"/>
      <c r="C36519" s="106"/>
      <c r="D36519" s="139"/>
      <c r="P36519" s="142"/>
      <c r="Q36519" s="142"/>
      <c r="R36519" s="142"/>
      <c r="S36519" s="139"/>
    </row>
    <row r="36520" spans="2:19" ht="15.75" customHeight="1" x14ac:dyDescent="0.25">
      <c r="B36520" s="106"/>
      <c r="C36520" s="106"/>
      <c r="D36520" s="139"/>
      <c r="P36520" s="142"/>
      <c r="Q36520" s="142"/>
      <c r="R36520" s="142"/>
      <c r="S36520" s="139"/>
    </row>
    <row r="36521" spans="2:19" ht="15.75" customHeight="1" x14ac:dyDescent="0.25">
      <c r="B36521" s="106"/>
      <c r="C36521" s="106"/>
      <c r="D36521" s="139"/>
      <c r="P36521" s="142"/>
      <c r="Q36521" s="142"/>
      <c r="R36521" s="142"/>
      <c r="S36521" s="139"/>
    </row>
    <row r="36522" spans="2:19" ht="15.75" customHeight="1" x14ac:dyDescent="0.25">
      <c r="B36522" s="106"/>
      <c r="C36522" s="106"/>
      <c r="D36522" s="139"/>
      <c r="P36522" s="142"/>
      <c r="Q36522" s="142"/>
      <c r="R36522" s="142"/>
      <c r="S36522" s="139"/>
    </row>
    <row r="36523" spans="2:19" ht="15.75" customHeight="1" x14ac:dyDescent="0.25">
      <c r="B36523" s="106"/>
      <c r="C36523" s="106"/>
      <c r="D36523" s="139"/>
      <c r="P36523" s="142"/>
      <c r="Q36523" s="142"/>
      <c r="R36523" s="142"/>
      <c r="S36523" s="139"/>
    </row>
    <row r="36524" spans="2:19" ht="15.75" customHeight="1" x14ac:dyDescent="0.25">
      <c r="B36524" s="106"/>
      <c r="C36524" s="106"/>
      <c r="D36524" s="139"/>
      <c r="P36524" s="142"/>
      <c r="Q36524" s="142"/>
      <c r="R36524" s="142"/>
      <c r="S36524" s="139"/>
    </row>
    <row r="36525" spans="2:19" ht="15.75" customHeight="1" x14ac:dyDescent="0.25">
      <c r="B36525" s="106"/>
      <c r="C36525" s="106"/>
      <c r="D36525" s="139"/>
      <c r="P36525" s="142"/>
      <c r="Q36525" s="142"/>
      <c r="R36525" s="142"/>
      <c r="S36525" s="139"/>
    </row>
    <row r="36526" spans="2:19" ht="15.75" customHeight="1" x14ac:dyDescent="0.25">
      <c r="B36526" s="106"/>
      <c r="C36526" s="106"/>
      <c r="D36526" s="139"/>
      <c r="P36526" s="142"/>
      <c r="Q36526" s="142"/>
      <c r="R36526" s="142"/>
      <c r="S36526" s="139"/>
    </row>
    <row r="36527" spans="2:19" ht="15.75" customHeight="1" x14ac:dyDescent="0.25">
      <c r="B36527" s="106"/>
      <c r="C36527" s="106"/>
      <c r="D36527" s="139"/>
      <c r="P36527" s="142"/>
      <c r="Q36527" s="142"/>
      <c r="R36527" s="142"/>
      <c r="S36527" s="139"/>
    </row>
    <row r="36528" spans="2:19" ht="15.75" customHeight="1" x14ac:dyDescent="0.25">
      <c r="B36528" s="106"/>
      <c r="C36528" s="106"/>
      <c r="D36528" s="139"/>
      <c r="P36528" s="142"/>
      <c r="Q36528" s="142"/>
      <c r="R36528" s="142"/>
      <c r="S36528" s="139"/>
    </row>
    <row r="36529" spans="2:19" ht="15.75" customHeight="1" x14ac:dyDescent="0.25">
      <c r="B36529" s="106"/>
      <c r="C36529" s="106"/>
      <c r="D36529" s="139"/>
      <c r="P36529" s="142"/>
      <c r="Q36529" s="142"/>
      <c r="R36529" s="142"/>
      <c r="S36529" s="139"/>
    </row>
    <row r="36530" spans="2:19" ht="15.75" customHeight="1" x14ac:dyDescent="0.25">
      <c r="B36530" s="106"/>
      <c r="C36530" s="106"/>
      <c r="D36530" s="139"/>
      <c r="P36530" s="142"/>
      <c r="Q36530" s="142"/>
      <c r="R36530" s="142"/>
      <c r="S36530" s="139"/>
    </row>
    <row r="36531" spans="2:19" ht="15.75" customHeight="1" x14ac:dyDescent="0.25">
      <c r="B36531" s="106"/>
      <c r="C36531" s="106"/>
      <c r="D36531" s="139"/>
      <c r="P36531" s="142"/>
      <c r="Q36531" s="142"/>
      <c r="R36531" s="142"/>
      <c r="S36531" s="139"/>
    </row>
    <row r="36532" spans="2:19" ht="15.75" customHeight="1" x14ac:dyDescent="0.25">
      <c r="B36532" s="106"/>
      <c r="C36532" s="106"/>
      <c r="D36532" s="139"/>
      <c r="P36532" s="142"/>
      <c r="Q36532" s="142"/>
      <c r="R36532" s="142"/>
      <c r="S36532" s="139"/>
    </row>
    <row r="36533" spans="2:19" ht="15.75" customHeight="1" x14ac:dyDescent="0.25">
      <c r="B36533" s="106"/>
      <c r="C36533" s="106"/>
      <c r="D36533" s="139"/>
      <c r="P36533" s="142"/>
      <c r="Q36533" s="142"/>
      <c r="R36533" s="142"/>
      <c r="S36533" s="139"/>
    </row>
    <row r="36534" spans="2:19" ht="15.75" customHeight="1" x14ac:dyDescent="0.25">
      <c r="B36534" s="106"/>
      <c r="C36534" s="106"/>
      <c r="D36534" s="139"/>
      <c r="P36534" s="142"/>
      <c r="Q36534" s="142"/>
      <c r="R36534" s="142"/>
      <c r="S36534" s="139"/>
    </row>
    <row r="36535" spans="2:19" ht="15.75" customHeight="1" x14ac:dyDescent="0.25">
      <c r="B36535" s="106"/>
      <c r="C36535" s="106"/>
      <c r="D36535" s="139"/>
      <c r="P36535" s="142"/>
      <c r="Q36535" s="142"/>
      <c r="R36535" s="142"/>
      <c r="S36535" s="139"/>
    </row>
    <row r="36536" spans="2:19" ht="15.75" customHeight="1" x14ac:dyDescent="0.25">
      <c r="B36536" s="106"/>
      <c r="C36536" s="106"/>
      <c r="D36536" s="139"/>
      <c r="P36536" s="142"/>
      <c r="Q36536" s="142"/>
      <c r="R36536" s="142"/>
      <c r="S36536" s="139"/>
    </row>
    <row r="36537" spans="2:19" ht="15.75" customHeight="1" x14ac:dyDescent="0.25">
      <c r="B36537" s="106"/>
      <c r="C36537" s="106"/>
      <c r="D36537" s="139"/>
      <c r="P36537" s="142"/>
      <c r="Q36537" s="142"/>
      <c r="R36537" s="142"/>
      <c r="S36537" s="139"/>
    </row>
    <row r="36538" spans="2:19" ht="15.75" customHeight="1" x14ac:dyDescent="0.25">
      <c r="B36538" s="106"/>
      <c r="C36538" s="106"/>
      <c r="D36538" s="139"/>
      <c r="P36538" s="142"/>
      <c r="Q36538" s="142"/>
      <c r="R36538" s="142"/>
      <c r="S36538" s="139"/>
    </row>
    <row r="36539" spans="2:19" ht="15.75" customHeight="1" x14ac:dyDescent="0.25">
      <c r="B36539" s="106"/>
      <c r="C36539" s="106"/>
      <c r="D36539" s="139"/>
      <c r="P36539" s="142"/>
      <c r="Q36539" s="142"/>
      <c r="R36539" s="142"/>
      <c r="S36539" s="139"/>
    </row>
    <row r="36540" spans="2:19" ht="15.75" customHeight="1" x14ac:dyDescent="0.25">
      <c r="B36540" s="106"/>
      <c r="C36540" s="106"/>
      <c r="D36540" s="139"/>
      <c r="P36540" s="142"/>
      <c r="Q36540" s="142"/>
      <c r="R36540" s="142"/>
      <c r="S36540" s="139"/>
    </row>
    <row r="36541" spans="2:19" ht="15.75" customHeight="1" x14ac:dyDescent="0.25">
      <c r="B36541" s="106"/>
      <c r="C36541" s="106"/>
      <c r="D36541" s="139"/>
      <c r="P36541" s="142"/>
      <c r="Q36541" s="142"/>
      <c r="R36541" s="142"/>
      <c r="S36541" s="139"/>
    </row>
    <row r="36542" spans="2:19" ht="15.75" customHeight="1" x14ac:dyDescent="0.25">
      <c r="B36542" s="106"/>
      <c r="C36542" s="106"/>
      <c r="D36542" s="139"/>
      <c r="P36542" s="142"/>
      <c r="Q36542" s="142"/>
      <c r="R36542" s="142"/>
      <c r="S36542" s="139"/>
    </row>
    <row r="36543" spans="2:19" ht="15.75" customHeight="1" x14ac:dyDescent="0.25">
      <c r="B36543" s="106"/>
      <c r="C36543" s="106"/>
      <c r="D36543" s="139"/>
      <c r="P36543" s="142"/>
      <c r="Q36543" s="142"/>
      <c r="R36543" s="142"/>
      <c r="S36543" s="139"/>
    </row>
    <row r="36544" spans="2:19" ht="15.75" customHeight="1" x14ac:dyDescent="0.25">
      <c r="B36544" s="106"/>
      <c r="C36544" s="106"/>
      <c r="D36544" s="139"/>
      <c r="P36544" s="142"/>
      <c r="Q36544" s="142"/>
      <c r="R36544" s="142"/>
      <c r="S36544" s="139"/>
    </row>
    <row r="36545" spans="2:19" ht="15.75" customHeight="1" x14ac:dyDescent="0.25">
      <c r="B36545" s="106"/>
      <c r="C36545" s="106"/>
      <c r="D36545" s="139"/>
      <c r="P36545" s="142"/>
      <c r="Q36545" s="142"/>
      <c r="R36545" s="142"/>
      <c r="S36545" s="139"/>
    </row>
    <row r="36546" spans="2:19" ht="15.75" customHeight="1" x14ac:dyDescent="0.25">
      <c r="B36546" s="106"/>
      <c r="C36546" s="106"/>
      <c r="D36546" s="139"/>
      <c r="P36546" s="142"/>
      <c r="Q36546" s="142"/>
      <c r="R36546" s="142"/>
      <c r="S36546" s="139"/>
    </row>
    <row r="36547" spans="2:19" ht="15.75" customHeight="1" x14ac:dyDescent="0.25">
      <c r="B36547" s="106"/>
      <c r="C36547" s="106"/>
      <c r="D36547" s="139"/>
      <c r="P36547" s="142"/>
      <c r="Q36547" s="142"/>
      <c r="R36547" s="142"/>
      <c r="S36547" s="139"/>
    </row>
    <row r="36548" spans="2:19" ht="15.75" customHeight="1" x14ac:dyDescent="0.25">
      <c r="B36548" s="106"/>
      <c r="C36548" s="106"/>
      <c r="D36548" s="139"/>
      <c r="P36548" s="142"/>
      <c r="Q36548" s="142"/>
      <c r="R36548" s="142"/>
      <c r="S36548" s="139"/>
    </row>
    <row r="36549" spans="2:19" ht="15.75" customHeight="1" x14ac:dyDescent="0.25">
      <c r="B36549" s="106"/>
      <c r="C36549" s="106"/>
      <c r="D36549" s="139"/>
      <c r="P36549" s="142"/>
      <c r="Q36549" s="142"/>
      <c r="R36549" s="142"/>
      <c r="S36549" s="139"/>
    </row>
    <row r="36550" spans="2:19" ht="15.75" customHeight="1" x14ac:dyDescent="0.25">
      <c r="B36550" s="106"/>
      <c r="C36550" s="106"/>
      <c r="D36550" s="139"/>
      <c r="P36550" s="142"/>
      <c r="Q36550" s="142"/>
      <c r="R36550" s="142"/>
      <c r="S36550" s="139"/>
    </row>
    <row r="36551" spans="2:19" ht="15.75" customHeight="1" x14ac:dyDescent="0.25">
      <c r="B36551" s="106"/>
      <c r="C36551" s="106"/>
      <c r="D36551" s="139"/>
      <c r="P36551" s="142"/>
      <c r="Q36551" s="142"/>
      <c r="R36551" s="142"/>
      <c r="S36551" s="139"/>
    </row>
    <row r="36552" spans="2:19" ht="15.75" customHeight="1" x14ac:dyDescent="0.25">
      <c r="B36552" s="106"/>
      <c r="C36552" s="106"/>
      <c r="D36552" s="139"/>
      <c r="P36552" s="142"/>
      <c r="Q36552" s="142"/>
      <c r="R36552" s="142"/>
      <c r="S36552" s="139"/>
    </row>
    <row r="36553" spans="2:19" ht="15.75" customHeight="1" x14ac:dyDescent="0.25">
      <c r="B36553" s="106"/>
      <c r="C36553" s="106"/>
      <c r="D36553" s="139"/>
      <c r="P36553" s="142"/>
      <c r="Q36553" s="142"/>
      <c r="R36553" s="142"/>
      <c r="S36553" s="139"/>
    </row>
    <row r="36554" spans="2:19" ht="15.75" customHeight="1" x14ac:dyDescent="0.25">
      <c r="B36554" s="106"/>
      <c r="C36554" s="106"/>
      <c r="D36554" s="139"/>
      <c r="P36554" s="142"/>
      <c r="Q36554" s="142"/>
      <c r="R36554" s="142"/>
      <c r="S36554" s="139"/>
    </row>
    <row r="36555" spans="2:19" ht="15.75" customHeight="1" x14ac:dyDescent="0.25">
      <c r="B36555" s="106"/>
      <c r="C36555" s="106"/>
      <c r="D36555" s="139"/>
      <c r="P36555" s="142"/>
      <c r="Q36555" s="142"/>
      <c r="R36555" s="142"/>
      <c r="S36555" s="139"/>
    </row>
    <row r="36556" spans="2:19" ht="15.75" customHeight="1" x14ac:dyDescent="0.25">
      <c r="B36556" s="106"/>
      <c r="C36556" s="106"/>
      <c r="D36556" s="139"/>
      <c r="P36556" s="142"/>
      <c r="Q36556" s="142"/>
      <c r="R36556" s="142"/>
      <c r="S36556" s="139"/>
    </row>
    <row r="36557" spans="2:19" ht="15.75" customHeight="1" x14ac:dyDescent="0.25">
      <c r="B36557" s="106"/>
      <c r="C36557" s="106"/>
      <c r="D36557" s="139"/>
      <c r="P36557" s="142"/>
      <c r="Q36557" s="142"/>
      <c r="R36557" s="142"/>
      <c r="S36557" s="139"/>
    </row>
    <row r="36558" spans="2:19" ht="15.75" customHeight="1" x14ac:dyDescent="0.25">
      <c r="B36558" s="106"/>
      <c r="C36558" s="106"/>
      <c r="D36558" s="139"/>
      <c r="P36558" s="142"/>
      <c r="Q36558" s="142"/>
      <c r="R36558" s="142"/>
      <c r="S36558" s="139"/>
    </row>
    <row r="36559" spans="2:19" ht="15.75" customHeight="1" x14ac:dyDescent="0.25">
      <c r="B36559" s="106"/>
      <c r="C36559" s="106"/>
      <c r="D36559" s="139"/>
      <c r="P36559" s="142"/>
      <c r="Q36559" s="142"/>
      <c r="R36559" s="142"/>
      <c r="S36559" s="139"/>
    </row>
    <row r="36560" spans="2:19" ht="15.75" customHeight="1" x14ac:dyDescent="0.25">
      <c r="B36560" s="106"/>
      <c r="C36560" s="106"/>
      <c r="D36560" s="139"/>
      <c r="P36560" s="142"/>
      <c r="Q36560" s="142"/>
      <c r="R36560" s="142"/>
      <c r="S36560" s="139"/>
    </row>
    <row r="36561" spans="2:19" ht="15.75" customHeight="1" x14ac:dyDescent="0.25">
      <c r="B36561" s="106"/>
      <c r="C36561" s="106"/>
      <c r="D36561" s="139"/>
      <c r="P36561" s="142"/>
      <c r="Q36561" s="142"/>
      <c r="R36561" s="142"/>
      <c r="S36561" s="139"/>
    </row>
    <row r="36562" spans="2:19" ht="15.75" customHeight="1" x14ac:dyDescent="0.25">
      <c r="B36562" s="106"/>
      <c r="C36562" s="106"/>
      <c r="D36562" s="139"/>
      <c r="P36562" s="142"/>
      <c r="Q36562" s="142"/>
      <c r="R36562" s="142"/>
      <c r="S36562" s="139"/>
    </row>
    <row r="36563" spans="2:19" ht="15.75" customHeight="1" x14ac:dyDescent="0.25">
      <c r="B36563" s="106"/>
      <c r="C36563" s="106"/>
      <c r="D36563" s="139"/>
      <c r="P36563" s="142"/>
      <c r="Q36563" s="142"/>
      <c r="R36563" s="142"/>
      <c r="S36563" s="139"/>
    </row>
    <row r="36564" spans="2:19" ht="15.75" customHeight="1" x14ac:dyDescent="0.25">
      <c r="B36564" s="106"/>
      <c r="C36564" s="106"/>
      <c r="D36564" s="139"/>
      <c r="P36564" s="142"/>
      <c r="Q36564" s="142"/>
      <c r="R36564" s="142"/>
      <c r="S36564" s="139"/>
    </row>
    <row r="36565" spans="2:19" ht="15.75" customHeight="1" x14ac:dyDescent="0.25">
      <c r="B36565" s="106"/>
      <c r="C36565" s="106"/>
      <c r="D36565" s="139"/>
      <c r="P36565" s="142"/>
      <c r="Q36565" s="142"/>
      <c r="R36565" s="142"/>
      <c r="S36565" s="139"/>
    </row>
    <row r="36566" spans="2:19" ht="15.75" customHeight="1" x14ac:dyDescent="0.25">
      <c r="B36566" s="106"/>
      <c r="C36566" s="106"/>
      <c r="D36566" s="139"/>
      <c r="P36566" s="142"/>
      <c r="Q36566" s="142"/>
      <c r="R36566" s="142"/>
      <c r="S36566" s="139"/>
    </row>
    <row r="36567" spans="2:19" ht="15.75" customHeight="1" x14ac:dyDescent="0.25">
      <c r="B36567" s="106"/>
      <c r="C36567" s="106"/>
      <c r="D36567" s="139"/>
      <c r="P36567" s="142"/>
      <c r="Q36567" s="142"/>
      <c r="R36567" s="142"/>
      <c r="S36567" s="139"/>
    </row>
    <row r="36568" spans="2:19" ht="15.75" customHeight="1" x14ac:dyDescent="0.25">
      <c r="B36568" s="106"/>
      <c r="C36568" s="106"/>
      <c r="D36568" s="139"/>
      <c r="P36568" s="142"/>
      <c r="Q36568" s="142"/>
      <c r="R36568" s="142"/>
      <c r="S36568" s="139"/>
    </row>
    <row r="36569" spans="2:19" ht="15.75" customHeight="1" x14ac:dyDescent="0.25">
      <c r="B36569" s="106"/>
      <c r="C36569" s="106"/>
      <c r="D36569" s="139"/>
      <c r="P36569" s="142"/>
      <c r="Q36569" s="142"/>
      <c r="R36569" s="142"/>
      <c r="S36569" s="139"/>
    </row>
    <row r="36570" spans="2:19" ht="15.75" customHeight="1" x14ac:dyDescent="0.25">
      <c r="B36570" s="106"/>
      <c r="C36570" s="106"/>
      <c r="D36570" s="139"/>
      <c r="P36570" s="142"/>
      <c r="Q36570" s="142"/>
      <c r="R36570" s="142"/>
      <c r="S36570" s="139"/>
    </row>
    <row r="36571" spans="2:19" ht="15.75" customHeight="1" x14ac:dyDescent="0.25">
      <c r="B36571" s="106"/>
      <c r="C36571" s="106"/>
      <c r="D36571" s="139"/>
      <c r="P36571" s="142"/>
      <c r="Q36571" s="142"/>
      <c r="R36571" s="142"/>
      <c r="S36571" s="139"/>
    </row>
    <row r="36572" spans="2:19" ht="15.75" customHeight="1" x14ac:dyDescent="0.25">
      <c r="B36572" s="106"/>
      <c r="C36572" s="106"/>
      <c r="D36572" s="139"/>
      <c r="P36572" s="142"/>
      <c r="Q36572" s="142"/>
      <c r="R36572" s="142"/>
      <c r="S36572" s="139"/>
    </row>
    <row r="36573" spans="2:19" ht="15.75" customHeight="1" x14ac:dyDescent="0.25">
      <c r="B36573" s="106"/>
      <c r="C36573" s="106"/>
      <c r="D36573" s="139"/>
      <c r="P36573" s="142"/>
      <c r="Q36573" s="142"/>
      <c r="R36573" s="142"/>
      <c r="S36573" s="139"/>
    </row>
    <row r="36574" spans="2:19" ht="15.75" customHeight="1" x14ac:dyDescent="0.25">
      <c r="B36574" s="106"/>
      <c r="C36574" s="106"/>
      <c r="D36574" s="139"/>
      <c r="P36574" s="142"/>
      <c r="Q36574" s="142"/>
      <c r="R36574" s="142"/>
      <c r="S36574" s="139"/>
    </row>
    <row r="36575" spans="2:19" ht="15.75" customHeight="1" x14ac:dyDescent="0.25">
      <c r="B36575" s="106"/>
      <c r="C36575" s="106"/>
      <c r="D36575" s="139"/>
      <c r="P36575" s="142"/>
      <c r="Q36575" s="142"/>
      <c r="R36575" s="142"/>
      <c r="S36575" s="139"/>
    </row>
    <row r="36576" spans="2:19" ht="15.75" customHeight="1" x14ac:dyDescent="0.25">
      <c r="B36576" s="106"/>
      <c r="C36576" s="106"/>
      <c r="D36576" s="139"/>
      <c r="P36576" s="142"/>
      <c r="Q36576" s="142"/>
      <c r="R36576" s="142"/>
      <c r="S36576" s="139"/>
    </row>
    <row r="36577" spans="2:19" ht="15.75" customHeight="1" x14ac:dyDescent="0.25">
      <c r="B36577" s="106"/>
      <c r="C36577" s="106"/>
      <c r="D36577" s="139"/>
      <c r="P36577" s="142"/>
      <c r="Q36577" s="142"/>
      <c r="R36577" s="142"/>
      <c r="S36577" s="139"/>
    </row>
    <row r="36578" spans="2:19" ht="15.75" customHeight="1" x14ac:dyDescent="0.25">
      <c r="B36578" s="106"/>
      <c r="C36578" s="106"/>
      <c r="D36578" s="139"/>
      <c r="P36578" s="142"/>
      <c r="Q36578" s="142"/>
      <c r="R36578" s="142"/>
      <c r="S36578" s="139"/>
    </row>
    <row r="36579" spans="2:19" ht="15.75" customHeight="1" x14ac:dyDescent="0.25">
      <c r="B36579" s="106"/>
      <c r="C36579" s="106"/>
      <c r="D36579" s="139"/>
      <c r="P36579" s="142"/>
      <c r="Q36579" s="142"/>
      <c r="R36579" s="142"/>
      <c r="S36579" s="139"/>
    </row>
    <row r="36580" spans="2:19" ht="15.75" customHeight="1" x14ac:dyDescent="0.25">
      <c r="B36580" s="106"/>
      <c r="C36580" s="106"/>
      <c r="D36580" s="139"/>
      <c r="P36580" s="142"/>
      <c r="Q36580" s="142"/>
      <c r="R36580" s="142"/>
      <c r="S36580" s="139"/>
    </row>
    <row r="36581" spans="2:19" ht="15.75" customHeight="1" x14ac:dyDescent="0.25">
      <c r="B36581" s="106"/>
      <c r="C36581" s="106"/>
      <c r="D36581" s="139"/>
      <c r="P36581" s="142"/>
      <c r="Q36581" s="142"/>
      <c r="R36581" s="142"/>
      <c r="S36581" s="139"/>
    </row>
    <row r="36582" spans="2:19" ht="15.75" customHeight="1" x14ac:dyDescent="0.25">
      <c r="B36582" s="106"/>
      <c r="C36582" s="106"/>
      <c r="D36582" s="139"/>
      <c r="P36582" s="142"/>
      <c r="Q36582" s="142"/>
      <c r="R36582" s="142"/>
      <c r="S36582" s="139"/>
    </row>
    <row r="36583" spans="2:19" ht="15.75" customHeight="1" x14ac:dyDescent="0.25">
      <c r="B36583" s="106"/>
      <c r="C36583" s="106"/>
      <c r="D36583" s="139"/>
      <c r="P36583" s="142"/>
      <c r="Q36583" s="142"/>
      <c r="R36583" s="142"/>
      <c r="S36583" s="139"/>
    </row>
    <row r="36584" spans="2:19" ht="15.75" customHeight="1" x14ac:dyDescent="0.25">
      <c r="B36584" s="106"/>
      <c r="C36584" s="106"/>
      <c r="D36584" s="139"/>
      <c r="P36584" s="142"/>
      <c r="Q36584" s="142"/>
      <c r="R36584" s="142"/>
      <c r="S36584" s="139"/>
    </row>
    <row r="36585" spans="2:19" ht="15.75" customHeight="1" x14ac:dyDescent="0.25">
      <c r="B36585" s="106"/>
      <c r="C36585" s="106"/>
      <c r="D36585" s="139"/>
      <c r="P36585" s="142"/>
      <c r="Q36585" s="142"/>
      <c r="R36585" s="142"/>
      <c r="S36585" s="139"/>
    </row>
    <row r="36586" spans="2:19" ht="15.75" customHeight="1" x14ac:dyDescent="0.25">
      <c r="B36586" s="106"/>
      <c r="C36586" s="106"/>
      <c r="D36586" s="139"/>
      <c r="P36586" s="142"/>
      <c r="Q36586" s="142"/>
      <c r="R36586" s="142"/>
      <c r="S36586" s="139"/>
    </row>
    <row r="36587" spans="2:19" ht="15.75" customHeight="1" x14ac:dyDescent="0.25">
      <c r="B36587" s="106"/>
      <c r="C36587" s="106"/>
      <c r="D36587" s="139"/>
      <c r="P36587" s="142"/>
      <c r="Q36587" s="142"/>
      <c r="R36587" s="142"/>
      <c r="S36587" s="139"/>
    </row>
    <row r="36588" spans="2:19" ht="15.75" customHeight="1" x14ac:dyDescent="0.25">
      <c r="B36588" s="106"/>
      <c r="C36588" s="106"/>
      <c r="D36588" s="139"/>
      <c r="P36588" s="142"/>
      <c r="Q36588" s="142"/>
      <c r="R36588" s="142"/>
      <c r="S36588" s="139"/>
    </row>
    <row r="36589" spans="2:19" ht="15.75" customHeight="1" x14ac:dyDescent="0.25">
      <c r="B36589" s="106"/>
      <c r="C36589" s="106"/>
      <c r="D36589" s="139"/>
      <c r="P36589" s="142"/>
      <c r="Q36589" s="142"/>
      <c r="R36589" s="142"/>
      <c r="S36589" s="139"/>
    </row>
    <row r="36590" spans="2:19" ht="15.75" customHeight="1" x14ac:dyDescent="0.25">
      <c r="B36590" s="106"/>
      <c r="C36590" s="106"/>
      <c r="D36590" s="139"/>
      <c r="P36590" s="142"/>
      <c r="Q36590" s="142"/>
      <c r="R36590" s="142"/>
      <c r="S36590" s="139"/>
    </row>
    <row r="36591" spans="2:19" ht="15.75" customHeight="1" x14ac:dyDescent="0.25">
      <c r="B36591" s="106"/>
      <c r="C36591" s="106"/>
      <c r="D36591" s="139"/>
      <c r="P36591" s="142"/>
      <c r="Q36591" s="142"/>
      <c r="R36591" s="142"/>
      <c r="S36591" s="139"/>
    </row>
    <row r="36592" spans="2:19" ht="15.75" customHeight="1" x14ac:dyDescent="0.25">
      <c r="B36592" s="106"/>
      <c r="C36592" s="106"/>
      <c r="D36592" s="139"/>
      <c r="P36592" s="142"/>
      <c r="Q36592" s="142"/>
      <c r="R36592" s="142"/>
      <c r="S36592" s="139"/>
    </row>
    <row r="36593" spans="2:19" ht="15.75" customHeight="1" x14ac:dyDescent="0.25">
      <c r="B36593" s="106"/>
      <c r="C36593" s="106"/>
      <c r="D36593" s="139"/>
      <c r="P36593" s="142"/>
      <c r="Q36593" s="142"/>
      <c r="R36593" s="142"/>
      <c r="S36593" s="139"/>
    </row>
    <row r="36594" spans="2:19" ht="15.75" customHeight="1" x14ac:dyDescent="0.25">
      <c r="B36594" s="106"/>
      <c r="C36594" s="106"/>
      <c r="D36594" s="139"/>
      <c r="P36594" s="142"/>
      <c r="Q36594" s="142"/>
      <c r="R36594" s="142"/>
      <c r="S36594" s="139"/>
    </row>
    <row r="36595" spans="2:19" ht="15.75" customHeight="1" x14ac:dyDescent="0.25">
      <c r="B36595" s="106"/>
      <c r="C36595" s="106"/>
      <c r="D36595" s="139"/>
      <c r="P36595" s="142"/>
      <c r="Q36595" s="142"/>
      <c r="R36595" s="142"/>
      <c r="S36595" s="139"/>
    </row>
    <row r="36596" spans="2:19" ht="15.75" customHeight="1" x14ac:dyDescent="0.25">
      <c r="B36596" s="106"/>
      <c r="C36596" s="106"/>
      <c r="D36596" s="139"/>
      <c r="P36596" s="142"/>
      <c r="Q36596" s="142"/>
      <c r="R36596" s="142"/>
      <c r="S36596" s="139"/>
    </row>
    <row r="36597" spans="2:19" ht="15.75" customHeight="1" x14ac:dyDescent="0.25">
      <c r="B36597" s="106"/>
      <c r="C36597" s="106"/>
      <c r="D36597" s="139"/>
      <c r="P36597" s="142"/>
      <c r="Q36597" s="142"/>
      <c r="R36597" s="142"/>
      <c r="S36597" s="139"/>
    </row>
    <row r="36598" spans="2:19" ht="15.75" customHeight="1" x14ac:dyDescent="0.25">
      <c r="B36598" s="106"/>
      <c r="C36598" s="106"/>
      <c r="D36598" s="139"/>
      <c r="P36598" s="142"/>
      <c r="Q36598" s="142"/>
      <c r="R36598" s="142"/>
      <c r="S36598" s="139"/>
    </row>
    <row r="36599" spans="2:19" ht="15.75" customHeight="1" x14ac:dyDescent="0.25">
      <c r="B36599" s="106"/>
      <c r="C36599" s="106"/>
      <c r="D36599" s="139"/>
      <c r="P36599" s="142"/>
      <c r="Q36599" s="142"/>
      <c r="R36599" s="142"/>
      <c r="S36599" s="139"/>
    </row>
    <row r="36600" spans="2:19" ht="15.75" customHeight="1" x14ac:dyDescent="0.25">
      <c r="B36600" s="106"/>
      <c r="C36600" s="106"/>
      <c r="D36600" s="139"/>
      <c r="P36600" s="142"/>
      <c r="Q36600" s="142"/>
      <c r="R36600" s="142"/>
      <c r="S36600" s="139"/>
    </row>
    <row r="36601" spans="2:19" ht="15.75" customHeight="1" x14ac:dyDescent="0.25">
      <c r="B36601" s="106"/>
      <c r="C36601" s="106"/>
      <c r="D36601" s="139"/>
      <c r="P36601" s="142"/>
      <c r="Q36601" s="142"/>
      <c r="R36601" s="142"/>
      <c r="S36601" s="139"/>
    </row>
    <row r="36602" spans="2:19" ht="15.75" customHeight="1" x14ac:dyDescent="0.25">
      <c r="B36602" s="106"/>
      <c r="C36602" s="106"/>
      <c r="D36602" s="139"/>
      <c r="P36602" s="142"/>
      <c r="Q36602" s="142"/>
      <c r="R36602" s="142"/>
      <c r="S36602" s="139"/>
    </row>
    <row r="36603" spans="2:19" ht="15.75" customHeight="1" x14ac:dyDescent="0.25">
      <c r="B36603" s="106"/>
      <c r="C36603" s="106"/>
      <c r="D36603" s="139"/>
      <c r="P36603" s="142"/>
      <c r="Q36603" s="142"/>
      <c r="R36603" s="142"/>
      <c r="S36603" s="139"/>
    </row>
    <row r="36604" spans="2:19" ht="15.75" customHeight="1" x14ac:dyDescent="0.25">
      <c r="B36604" s="106"/>
      <c r="C36604" s="106"/>
      <c r="D36604" s="139"/>
      <c r="P36604" s="142"/>
      <c r="Q36604" s="142"/>
      <c r="R36604" s="142"/>
      <c r="S36604" s="139"/>
    </row>
    <row r="36605" spans="2:19" ht="15.75" customHeight="1" x14ac:dyDescent="0.25">
      <c r="B36605" s="106"/>
      <c r="C36605" s="106"/>
      <c r="D36605" s="139"/>
      <c r="P36605" s="142"/>
      <c r="Q36605" s="142"/>
      <c r="R36605" s="142"/>
      <c r="S36605" s="139"/>
    </row>
    <row r="36606" spans="2:19" ht="15.75" customHeight="1" x14ac:dyDescent="0.25">
      <c r="B36606" s="106"/>
      <c r="C36606" s="106"/>
      <c r="D36606" s="139"/>
      <c r="P36606" s="142"/>
      <c r="Q36606" s="142"/>
      <c r="R36606" s="142"/>
      <c r="S36606" s="139"/>
    </row>
    <row r="36607" spans="2:19" ht="15.75" customHeight="1" x14ac:dyDescent="0.25">
      <c r="B36607" s="106"/>
      <c r="C36607" s="106"/>
      <c r="D36607" s="139"/>
      <c r="P36607" s="142"/>
      <c r="Q36607" s="142"/>
      <c r="R36607" s="142"/>
      <c r="S36607" s="139"/>
    </row>
    <row r="36608" spans="2:19" ht="15.75" customHeight="1" x14ac:dyDescent="0.25">
      <c r="B36608" s="106"/>
      <c r="C36608" s="106"/>
      <c r="D36608" s="139"/>
      <c r="P36608" s="142"/>
      <c r="Q36608" s="142"/>
      <c r="R36608" s="142"/>
      <c r="S36608" s="139"/>
    </row>
    <row r="36609" spans="2:19" ht="15.75" customHeight="1" x14ac:dyDescent="0.25">
      <c r="B36609" s="106"/>
      <c r="C36609" s="106"/>
      <c r="D36609" s="139"/>
      <c r="P36609" s="142"/>
      <c r="Q36609" s="142"/>
      <c r="R36609" s="142"/>
      <c r="S36609" s="139"/>
    </row>
    <row r="36610" spans="2:19" ht="15.75" customHeight="1" x14ac:dyDescent="0.25">
      <c r="B36610" s="106"/>
      <c r="C36610" s="106"/>
      <c r="D36610" s="139"/>
      <c r="P36610" s="142"/>
      <c r="Q36610" s="142"/>
      <c r="R36610" s="142"/>
      <c r="S36610" s="139"/>
    </row>
    <row r="36611" spans="2:19" ht="15.75" customHeight="1" x14ac:dyDescent="0.25">
      <c r="B36611" s="106"/>
      <c r="C36611" s="106"/>
      <c r="D36611" s="139"/>
      <c r="P36611" s="142"/>
      <c r="Q36611" s="142"/>
      <c r="R36611" s="142"/>
      <c r="S36611" s="139"/>
    </row>
    <row r="36612" spans="2:19" ht="15.75" customHeight="1" x14ac:dyDescent="0.25">
      <c r="B36612" s="106"/>
      <c r="C36612" s="106"/>
      <c r="D36612" s="139"/>
      <c r="P36612" s="142"/>
      <c r="Q36612" s="142"/>
      <c r="R36612" s="142"/>
      <c r="S36612" s="139"/>
    </row>
    <row r="36613" spans="2:19" ht="15.75" customHeight="1" x14ac:dyDescent="0.25">
      <c r="B36613" s="106"/>
      <c r="C36613" s="106"/>
      <c r="D36613" s="139"/>
      <c r="P36613" s="142"/>
      <c r="Q36613" s="142"/>
      <c r="R36613" s="142"/>
      <c r="S36613" s="139"/>
    </row>
    <row r="36614" spans="2:19" ht="15.75" customHeight="1" x14ac:dyDescent="0.25">
      <c r="B36614" s="106"/>
      <c r="C36614" s="106"/>
      <c r="D36614" s="139"/>
      <c r="P36614" s="142"/>
      <c r="Q36614" s="142"/>
      <c r="R36614" s="142"/>
      <c r="S36614" s="139"/>
    </row>
    <row r="36615" spans="2:19" ht="15.75" customHeight="1" x14ac:dyDescent="0.25">
      <c r="B36615" s="106"/>
      <c r="C36615" s="106"/>
      <c r="D36615" s="139"/>
      <c r="P36615" s="142"/>
      <c r="Q36615" s="142"/>
      <c r="R36615" s="142"/>
      <c r="S36615" s="139"/>
    </row>
    <row r="36616" spans="2:19" ht="15.75" customHeight="1" x14ac:dyDescent="0.25">
      <c r="B36616" s="106"/>
      <c r="C36616" s="106"/>
      <c r="D36616" s="139"/>
      <c r="P36616" s="142"/>
      <c r="Q36616" s="142"/>
      <c r="R36616" s="142"/>
      <c r="S36616" s="139"/>
    </row>
    <row r="36617" spans="2:19" ht="15.75" customHeight="1" x14ac:dyDescent="0.25">
      <c r="B36617" s="106"/>
      <c r="C36617" s="106"/>
      <c r="D36617" s="139"/>
      <c r="P36617" s="142"/>
      <c r="Q36617" s="142"/>
      <c r="R36617" s="142"/>
      <c r="S36617" s="139"/>
    </row>
    <row r="36618" spans="2:19" ht="15.75" customHeight="1" x14ac:dyDescent="0.25">
      <c r="B36618" s="106"/>
      <c r="C36618" s="106"/>
      <c r="D36618" s="139"/>
      <c r="P36618" s="142"/>
      <c r="Q36618" s="142"/>
      <c r="R36618" s="142"/>
      <c r="S36618" s="139"/>
    </row>
    <row r="36619" spans="2:19" ht="15.75" customHeight="1" x14ac:dyDescent="0.25">
      <c r="B36619" s="106"/>
      <c r="C36619" s="106"/>
      <c r="D36619" s="139"/>
      <c r="P36619" s="142"/>
      <c r="Q36619" s="142"/>
      <c r="R36619" s="142"/>
      <c r="S36619" s="139"/>
    </row>
    <row r="36620" spans="2:19" ht="15.75" customHeight="1" x14ac:dyDescent="0.25">
      <c r="B36620" s="106"/>
      <c r="C36620" s="106"/>
      <c r="D36620" s="139"/>
      <c r="P36620" s="142"/>
      <c r="Q36620" s="142"/>
      <c r="R36620" s="142"/>
      <c r="S36620" s="139"/>
    </row>
    <row r="36621" spans="2:19" ht="15.75" customHeight="1" x14ac:dyDescent="0.25">
      <c r="B36621" s="106"/>
      <c r="C36621" s="106"/>
      <c r="D36621" s="139"/>
      <c r="P36621" s="142"/>
      <c r="Q36621" s="142"/>
      <c r="R36621" s="142"/>
      <c r="S36621" s="139"/>
    </row>
    <row r="36622" spans="2:19" ht="15.75" customHeight="1" x14ac:dyDescent="0.25">
      <c r="B36622" s="106"/>
      <c r="C36622" s="106"/>
      <c r="D36622" s="139"/>
      <c r="P36622" s="142"/>
      <c r="Q36622" s="142"/>
      <c r="R36622" s="142"/>
      <c r="S36622" s="139"/>
    </row>
    <row r="36623" spans="2:19" ht="15.75" customHeight="1" x14ac:dyDescent="0.25">
      <c r="B36623" s="106"/>
      <c r="C36623" s="106"/>
      <c r="D36623" s="139"/>
      <c r="P36623" s="142"/>
      <c r="Q36623" s="142"/>
      <c r="R36623" s="142"/>
      <c r="S36623" s="139"/>
    </row>
    <row r="36624" spans="2:19" ht="15.75" customHeight="1" x14ac:dyDescent="0.25">
      <c r="B36624" s="106"/>
      <c r="C36624" s="106"/>
      <c r="D36624" s="139"/>
      <c r="P36624" s="142"/>
      <c r="Q36624" s="142"/>
      <c r="R36624" s="142"/>
      <c r="S36624" s="139"/>
    </row>
    <row r="36625" spans="2:19" ht="15.75" customHeight="1" x14ac:dyDescent="0.25">
      <c r="B36625" s="106"/>
      <c r="C36625" s="106"/>
      <c r="D36625" s="139"/>
      <c r="P36625" s="142"/>
      <c r="Q36625" s="142"/>
      <c r="R36625" s="142"/>
      <c r="S36625" s="139"/>
    </row>
    <row r="36626" spans="2:19" ht="15.75" customHeight="1" x14ac:dyDescent="0.25">
      <c r="B36626" s="106"/>
      <c r="C36626" s="106"/>
      <c r="D36626" s="139"/>
      <c r="P36626" s="142"/>
      <c r="Q36626" s="142"/>
      <c r="R36626" s="142"/>
      <c r="S36626" s="139"/>
    </row>
    <row r="36627" spans="2:19" ht="15.75" customHeight="1" x14ac:dyDescent="0.25">
      <c r="B36627" s="106"/>
      <c r="C36627" s="106"/>
      <c r="D36627" s="139"/>
      <c r="P36627" s="142"/>
      <c r="Q36627" s="142"/>
      <c r="R36627" s="142"/>
      <c r="S36627" s="139"/>
    </row>
    <row r="36628" spans="2:19" ht="15.75" customHeight="1" x14ac:dyDescent="0.25">
      <c r="B36628" s="106"/>
      <c r="C36628" s="106"/>
      <c r="D36628" s="139"/>
      <c r="P36628" s="142"/>
      <c r="Q36628" s="142"/>
      <c r="R36628" s="142"/>
      <c r="S36628" s="139"/>
    </row>
    <row r="36629" spans="2:19" ht="15.75" customHeight="1" x14ac:dyDescent="0.25">
      <c r="B36629" s="106"/>
      <c r="C36629" s="106"/>
      <c r="D36629" s="139"/>
      <c r="P36629" s="142"/>
      <c r="Q36629" s="142"/>
      <c r="R36629" s="142"/>
      <c r="S36629" s="139"/>
    </row>
    <row r="36630" spans="2:19" ht="15.75" customHeight="1" x14ac:dyDescent="0.25">
      <c r="B36630" s="106"/>
      <c r="C36630" s="106"/>
      <c r="D36630" s="139"/>
      <c r="P36630" s="142"/>
      <c r="Q36630" s="142"/>
      <c r="R36630" s="142"/>
      <c r="S36630" s="139"/>
    </row>
    <row r="36631" spans="2:19" ht="15.75" customHeight="1" x14ac:dyDescent="0.25">
      <c r="B36631" s="106"/>
      <c r="C36631" s="106"/>
      <c r="D36631" s="139"/>
      <c r="P36631" s="142"/>
      <c r="Q36631" s="142"/>
      <c r="R36631" s="142"/>
      <c r="S36631" s="139"/>
    </row>
    <row r="36632" spans="2:19" ht="15.75" customHeight="1" x14ac:dyDescent="0.25">
      <c r="B36632" s="106"/>
      <c r="C36632" s="106"/>
      <c r="D36632" s="139"/>
      <c r="P36632" s="142"/>
      <c r="Q36632" s="142"/>
      <c r="R36632" s="142"/>
      <c r="S36632" s="139"/>
    </row>
    <row r="36633" spans="2:19" ht="15.75" customHeight="1" x14ac:dyDescent="0.25">
      <c r="B36633" s="106"/>
      <c r="C36633" s="106"/>
      <c r="D36633" s="139"/>
      <c r="P36633" s="142"/>
      <c r="Q36633" s="142"/>
      <c r="R36633" s="142"/>
      <c r="S36633" s="139"/>
    </row>
    <row r="36634" spans="2:19" ht="15.75" customHeight="1" x14ac:dyDescent="0.25">
      <c r="B36634" s="106"/>
      <c r="C36634" s="106"/>
      <c r="D36634" s="139"/>
      <c r="P36634" s="142"/>
      <c r="Q36634" s="142"/>
      <c r="R36634" s="142"/>
      <c r="S36634" s="139"/>
    </row>
    <row r="36635" spans="2:19" ht="15.75" customHeight="1" x14ac:dyDescent="0.25">
      <c r="B36635" s="106"/>
      <c r="C36635" s="106"/>
      <c r="D36635" s="139"/>
      <c r="P36635" s="142"/>
      <c r="Q36635" s="142"/>
      <c r="R36635" s="142"/>
      <c r="S36635" s="139"/>
    </row>
    <row r="36636" spans="2:19" ht="15.75" customHeight="1" x14ac:dyDescent="0.25">
      <c r="B36636" s="106"/>
      <c r="C36636" s="106"/>
      <c r="D36636" s="139"/>
      <c r="P36636" s="142"/>
      <c r="Q36636" s="142"/>
      <c r="R36636" s="142"/>
      <c r="S36636" s="139"/>
    </row>
    <row r="36637" spans="2:19" ht="15.75" customHeight="1" x14ac:dyDescent="0.25">
      <c r="B36637" s="106"/>
      <c r="C36637" s="106"/>
      <c r="D36637" s="139"/>
      <c r="P36637" s="142"/>
      <c r="Q36637" s="142"/>
      <c r="R36637" s="142"/>
      <c r="S36637" s="139"/>
    </row>
    <row r="36638" spans="2:19" ht="15.75" customHeight="1" x14ac:dyDescent="0.25">
      <c r="B36638" s="106"/>
      <c r="C36638" s="106"/>
      <c r="D36638" s="139"/>
      <c r="P36638" s="142"/>
      <c r="Q36638" s="142"/>
      <c r="R36638" s="142"/>
      <c r="S36638" s="139"/>
    </row>
    <row r="36639" spans="2:19" ht="15.75" customHeight="1" x14ac:dyDescent="0.25">
      <c r="B36639" s="106"/>
      <c r="C36639" s="106"/>
      <c r="D36639" s="139"/>
      <c r="P36639" s="142"/>
      <c r="Q36639" s="142"/>
      <c r="R36639" s="142"/>
      <c r="S36639" s="139"/>
    </row>
    <row r="36640" spans="2:19" ht="15.75" customHeight="1" x14ac:dyDescent="0.25">
      <c r="B36640" s="106"/>
      <c r="C36640" s="106"/>
      <c r="D36640" s="139"/>
      <c r="P36640" s="142"/>
      <c r="Q36640" s="142"/>
      <c r="R36640" s="142"/>
      <c r="S36640" s="139"/>
    </row>
    <row r="36641" spans="2:19" ht="15.75" customHeight="1" x14ac:dyDescent="0.25">
      <c r="B36641" s="106"/>
      <c r="C36641" s="106"/>
      <c r="D36641" s="139"/>
      <c r="P36641" s="142"/>
      <c r="Q36641" s="142"/>
      <c r="R36641" s="142"/>
      <c r="S36641" s="139"/>
    </row>
    <row r="36642" spans="2:19" ht="15.75" customHeight="1" x14ac:dyDescent="0.25">
      <c r="B36642" s="106"/>
      <c r="C36642" s="106"/>
      <c r="D36642" s="139"/>
      <c r="P36642" s="142"/>
      <c r="Q36642" s="142"/>
      <c r="R36642" s="142"/>
      <c r="S36642" s="139"/>
    </row>
    <row r="36643" spans="2:19" ht="15.75" customHeight="1" x14ac:dyDescent="0.25">
      <c r="B36643" s="106"/>
      <c r="C36643" s="106"/>
      <c r="D36643" s="139"/>
      <c r="P36643" s="142"/>
      <c r="Q36643" s="142"/>
      <c r="R36643" s="142"/>
      <c r="S36643" s="139"/>
    </row>
    <row r="36644" spans="2:19" ht="15.75" customHeight="1" x14ac:dyDescent="0.25">
      <c r="B36644" s="106"/>
      <c r="C36644" s="106"/>
      <c r="D36644" s="139"/>
      <c r="P36644" s="142"/>
      <c r="Q36644" s="142"/>
      <c r="R36644" s="142"/>
      <c r="S36644" s="139"/>
    </row>
    <row r="36645" spans="2:19" ht="15.75" customHeight="1" x14ac:dyDescent="0.25">
      <c r="B36645" s="106"/>
      <c r="C36645" s="106"/>
      <c r="D36645" s="139"/>
      <c r="P36645" s="142"/>
      <c r="Q36645" s="142"/>
      <c r="R36645" s="142"/>
      <c r="S36645" s="139"/>
    </row>
    <row r="36646" spans="2:19" ht="15.75" customHeight="1" x14ac:dyDescent="0.25">
      <c r="B36646" s="106"/>
      <c r="C36646" s="106"/>
      <c r="D36646" s="139"/>
      <c r="P36646" s="142"/>
      <c r="Q36646" s="142"/>
      <c r="R36646" s="142"/>
      <c r="S36646" s="139"/>
    </row>
    <row r="36647" spans="2:19" ht="15.75" customHeight="1" x14ac:dyDescent="0.25">
      <c r="B36647" s="106"/>
      <c r="C36647" s="106"/>
      <c r="D36647" s="139"/>
      <c r="P36647" s="142"/>
      <c r="Q36647" s="142"/>
      <c r="R36647" s="142"/>
      <c r="S36647" s="139"/>
    </row>
    <row r="36648" spans="2:19" ht="15.75" customHeight="1" x14ac:dyDescent="0.25">
      <c r="B36648" s="106"/>
      <c r="C36648" s="106"/>
      <c r="D36648" s="139"/>
      <c r="P36648" s="142"/>
      <c r="Q36648" s="142"/>
      <c r="R36648" s="142"/>
      <c r="S36648" s="139"/>
    </row>
    <row r="36649" spans="2:19" ht="15.75" customHeight="1" x14ac:dyDescent="0.25">
      <c r="B36649" s="106"/>
      <c r="C36649" s="106"/>
      <c r="D36649" s="139"/>
      <c r="P36649" s="142"/>
      <c r="Q36649" s="142"/>
      <c r="R36649" s="142"/>
      <c r="S36649" s="139"/>
    </row>
    <row r="36650" spans="2:19" ht="15.75" customHeight="1" x14ac:dyDescent="0.25">
      <c r="B36650" s="106"/>
      <c r="C36650" s="106"/>
      <c r="D36650" s="139"/>
      <c r="P36650" s="142"/>
      <c r="Q36650" s="142"/>
      <c r="R36650" s="142"/>
      <c r="S36650" s="139"/>
    </row>
    <row r="36651" spans="2:19" ht="15.75" customHeight="1" x14ac:dyDescent="0.25">
      <c r="B36651" s="106"/>
      <c r="C36651" s="106"/>
      <c r="D36651" s="139"/>
      <c r="P36651" s="142"/>
      <c r="Q36651" s="142"/>
      <c r="R36651" s="142"/>
      <c r="S36651" s="139"/>
    </row>
    <row r="36652" spans="2:19" ht="15.75" customHeight="1" x14ac:dyDescent="0.25">
      <c r="B36652" s="106"/>
      <c r="C36652" s="106"/>
      <c r="D36652" s="139"/>
      <c r="P36652" s="142"/>
      <c r="Q36652" s="142"/>
      <c r="R36652" s="142"/>
      <c r="S36652" s="139"/>
    </row>
    <row r="36653" spans="2:19" ht="15.75" customHeight="1" x14ac:dyDescent="0.25">
      <c r="B36653" s="106"/>
      <c r="C36653" s="106"/>
      <c r="D36653" s="139"/>
      <c r="P36653" s="142"/>
      <c r="Q36653" s="142"/>
      <c r="R36653" s="142"/>
      <c r="S36653" s="139"/>
    </row>
    <row r="36654" spans="2:19" ht="15.75" customHeight="1" x14ac:dyDescent="0.25">
      <c r="B36654" s="106"/>
      <c r="C36654" s="106"/>
      <c r="D36654" s="139"/>
      <c r="P36654" s="142"/>
      <c r="Q36654" s="142"/>
      <c r="R36654" s="142"/>
      <c r="S36654" s="139"/>
    </row>
    <row r="36655" spans="2:19" ht="15.75" customHeight="1" x14ac:dyDescent="0.25">
      <c r="B36655" s="106"/>
      <c r="C36655" s="106"/>
      <c r="D36655" s="139"/>
      <c r="P36655" s="142"/>
      <c r="Q36655" s="142"/>
      <c r="R36655" s="142"/>
      <c r="S36655" s="139"/>
    </row>
    <row r="36656" spans="2:19" ht="15.75" customHeight="1" x14ac:dyDescent="0.25">
      <c r="B36656" s="106"/>
      <c r="C36656" s="106"/>
      <c r="D36656" s="139"/>
      <c r="P36656" s="142"/>
      <c r="Q36656" s="142"/>
      <c r="R36656" s="142"/>
      <c r="S36656" s="139"/>
    </row>
    <row r="36657" spans="2:19" ht="15.75" customHeight="1" x14ac:dyDescent="0.25">
      <c r="B36657" s="106"/>
      <c r="C36657" s="106"/>
      <c r="D36657" s="139"/>
      <c r="P36657" s="142"/>
      <c r="Q36657" s="142"/>
      <c r="R36657" s="142"/>
      <c r="S36657" s="139"/>
    </row>
    <row r="36658" spans="2:19" ht="15.75" customHeight="1" x14ac:dyDescent="0.25">
      <c r="B36658" s="106"/>
      <c r="C36658" s="106"/>
      <c r="D36658" s="139"/>
      <c r="P36658" s="142"/>
      <c r="Q36658" s="142"/>
      <c r="R36658" s="142"/>
      <c r="S36658" s="139"/>
    </row>
    <row r="36659" spans="2:19" ht="15.75" customHeight="1" x14ac:dyDescent="0.25">
      <c r="B36659" s="106"/>
      <c r="C36659" s="106"/>
      <c r="D36659" s="139"/>
      <c r="P36659" s="142"/>
      <c r="Q36659" s="142"/>
      <c r="R36659" s="142"/>
      <c r="S36659" s="139"/>
    </row>
    <row r="36660" spans="2:19" ht="15.75" customHeight="1" x14ac:dyDescent="0.25">
      <c r="B36660" s="106"/>
      <c r="C36660" s="106"/>
      <c r="D36660" s="139"/>
      <c r="P36660" s="142"/>
      <c r="Q36660" s="142"/>
      <c r="R36660" s="142"/>
      <c r="S36660" s="139"/>
    </row>
    <row r="36661" spans="2:19" ht="15.75" customHeight="1" x14ac:dyDescent="0.25">
      <c r="B36661" s="106"/>
      <c r="C36661" s="106"/>
      <c r="D36661" s="139"/>
      <c r="P36661" s="142"/>
      <c r="Q36661" s="142"/>
      <c r="R36661" s="142"/>
      <c r="S36661" s="139"/>
    </row>
    <row r="36662" spans="2:19" ht="15.75" customHeight="1" x14ac:dyDescent="0.25">
      <c r="B36662" s="106"/>
      <c r="C36662" s="106"/>
      <c r="D36662" s="139"/>
      <c r="P36662" s="142"/>
      <c r="Q36662" s="142"/>
      <c r="R36662" s="142"/>
      <c r="S36662" s="139"/>
    </row>
    <row r="36663" spans="2:19" ht="15.75" customHeight="1" x14ac:dyDescent="0.25">
      <c r="B36663" s="106"/>
      <c r="C36663" s="106"/>
      <c r="D36663" s="139"/>
      <c r="P36663" s="142"/>
      <c r="Q36663" s="142"/>
      <c r="R36663" s="142"/>
      <c r="S36663" s="139"/>
    </row>
    <row r="36664" spans="2:19" ht="15.75" customHeight="1" x14ac:dyDescent="0.25">
      <c r="B36664" s="106"/>
      <c r="C36664" s="106"/>
      <c r="D36664" s="139"/>
      <c r="P36664" s="142"/>
      <c r="Q36664" s="142"/>
      <c r="R36664" s="142"/>
      <c r="S36664" s="139"/>
    </row>
    <row r="36665" spans="2:19" ht="15.75" customHeight="1" x14ac:dyDescent="0.25">
      <c r="B36665" s="106"/>
      <c r="C36665" s="106"/>
      <c r="D36665" s="139"/>
      <c r="P36665" s="142"/>
      <c r="Q36665" s="142"/>
      <c r="R36665" s="142"/>
      <c r="S36665" s="139"/>
    </row>
    <row r="36666" spans="2:19" ht="15.75" customHeight="1" x14ac:dyDescent="0.25">
      <c r="B36666" s="106"/>
      <c r="C36666" s="106"/>
      <c r="D36666" s="139"/>
      <c r="P36666" s="142"/>
      <c r="Q36666" s="142"/>
      <c r="R36666" s="142"/>
      <c r="S36666" s="139"/>
    </row>
    <row r="36667" spans="2:19" ht="15.75" customHeight="1" x14ac:dyDescent="0.25">
      <c r="B36667" s="106"/>
      <c r="C36667" s="106"/>
      <c r="D36667" s="139"/>
      <c r="P36667" s="142"/>
      <c r="Q36667" s="142"/>
      <c r="R36667" s="142"/>
      <c r="S36667" s="139"/>
    </row>
    <row r="36668" spans="2:19" ht="15.75" customHeight="1" x14ac:dyDescent="0.25">
      <c r="B36668" s="106"/>
      <c r="C36668" s="106"/>
      <c r="D36668" s="139"/>
      <c r="P36668" s="142"/>
      <c r="Q36668" s="142"/>
      <c r="R36668" s="142"/>
      <c r="S36668" s="139"/>
    </row>
    <row r="36669" spans="2:19" ht="15.75" customHeight="1" x14ac:dyDescent="0.25">
      <c r="B36669" s="106"/>
      <c r="C36669" s="106"/>
      <c r="D36669" s="139"/>
      <c r="P36669" s="142"/>
      <c r="Q36669" s="142"/>
      <c r="R36669" s="142"/>
      <c r="S36669" s="139"/>
    </row>
    <row r="36670" spans="2:19" ht="15.75" customHeight="1" x14ac:dyDescent="0.25">
      <c r="B36670" s="106"/>
      <c r="C36670" s="106"/>
      <c r="D36670" s="139"/>
      <c r="P36670" s="142"/>
      <c r="Q36670" s="142"/>
      <c r="R36670" s="142"/>
      <c r="S36670" s="139"/>
    </row>
    <row r="36671" spans="2:19" ht="15.75" customHeight="1" x14ac:dyDescent="0.25">
      <c r="B36671" s="106"/>
      <c r="C36671" s="106"/>
      <c r="D36671" s="139"/>
      <c r="P36671" s="142"/>
      <c r="Q36671" s="142"/>
      <c r="R36671" s="142"/>
      <c r="S36671" s="139"/>
    </row>
    <row r="36672" spans="2:19" ht="15.75" customHeight="1" x14ac:dyDescent="0.25">
      <c r="B36672" s="106"/>
      <c r="C36672" s="106"/>
      <c r="D36672" s="139"/>
      <c r="P36672" s="142"/>
      <c r="Q36672" s="142"/>
      <c r="R36672" s="142"/>
      <c r="S36672" s="139"/>
    </row>
    <row r="36673" spans="2:19" ht="15.75" customHeight="1" x14ac:dyDescent="0.25">
      <c r="B36673" s="106"/>
      <c r="C36673" s="106"/>
      <c r="D36673" s="139"/>
      <c r="P36673" s="142"/>
      <c r="Q36673" s="142"/>
      <c r="R36673" s="142"/>
      <c r="S36673" s="139"/>
    </row>
    <row r="36674" spans="2:19" ht="15.75" customHeight="1" x14ac:dyDescent="0.25">
      <c r="B36674" s="106"/>
      <c r="C36674" s="106"/>
      <c r="D36674" s="139"/>
      <c r="P36674" s="142"/>
      <c r="Q36674" s="142"/>
      <c r="R36674" s="142"/>
      <c r="S36674" s="139"/>
    </row>
    <row r="36675" spans="2:19" ht="15.75" customHeight="1" x14ac:dyDescent="0.25">
      <c r="B36675" s="106"/>
      <c r="C36675" s="106"/>
      <c r="D36675" s="139"/>
      <c r="P36675" s="142"/>
      <c r="Q36675" s="142"/>
      <c r="R36675" s="142"/>
      <c r="S36675" s="139"/>
    </row>
    <row r="36676" spans="2:19" ht="15.75" customHeight="1" x14ac:dyDescent="0.25">
      <c r="B36676" s="106"/>
      <c r="C36676" s="106"/>
      <c r="D36676" s="139"/>
      <c r="P36676" s="142"/>
      <c r="Q36676" s="142"/>
      <c r="R36676" s="142"/>
      <c r="S36676" s="139"/>
    </row>
    <row r="36677" spans="2:19" ht="15.75" customHeight="1" x14ac:dyDescent="0.25">
      <c r="B36677" s="106"/>
      <c r="C36677" s="106"/>
      <c r="D36677" s="139"/>
      <c r="P36677" s="142"/>
      <c r="Q36677" s="142"/>
      <c r="R36677" s="142"/>
      <c r="S36677" s="139"/>
    </row>
    <row r="36678" spans="2:19" ht="15.75" customHeight="1" x14ac:dyDescent="0.25">
      <c r="B36678" s="106"/>
      <c r="C36678" s="106"/>
      <c r="D36678" s="139"/>
      <c r="P36678" s="142"/>
      <c r="Q36678" s="142"/>
      <c r="R36678" s="142"/>
      <c r="S36678" s="139"/>
    </row>
    <row r="36679" spans="2:19" ht="15.75" customHeight="1" x14ac:dyDescent="0.25">
      <c r="B36679" s="106"/>
      <c r="C36679" s="106"/>
      <c r="D36679" s="139"/>
      <c r="P36679" s="142"/>
      <c r="Q36679" s="142"/>
      <c r="R36679" s="142"/>
      <c r="S36679" s="139"/>
    </row>
    <row r="36680" spans="2:19" ht="15.75" customHeight="1" x14ac:dyDescent="0.25">
      <c r="B36680" s="106"/>
      <c r="C36680" s="106"/>
      <c r="D36680" s="139"/>
      <c r="P36680" s="142"/>
      <c r="Q36680" s="142"/>
      <c r="R36680" s="142"/>
      <c r="S36680" s="139"/>
    </row>
    <row r="36681" spans="2:19" ht="15.75" customHeight="1" x14ac:dyDescent="0.25">
      <c r="B36681" s="106"/>
      <c r="C36681" s="106"/>
      <c r="D36681" s="139"/>
      <c r="P36681" s="142"/>
      <c r="Q36681" s="142"/>
      <c r="R36681" s="142"/>
      <c r="S36681" s="139"/>
    </row>
    <row r="36682" spans="2:19" ht="15.75" customHeight="1" x14ac:dyDescent="0.25">
      <c r="B36682" s="106"/>
      <c r="C36682" s="106"/>
      <c r="D36682" s="139"/>
      <c r="P36682" s="142"/>
      <c r="Q36682" s="142"/>
      <c r="R36682" s="142"/>
      <c r="S36682" s="139"/>
    </row>
    <row r="36683" spans="2:19" ht="15.75" customHeight="1" x14ac:dyDescent="0.25">
      <c r="B36683" s="106"/>
      <c r="C36683" s="106"/>
      <c r="D36683" s="139"/>
      <c r="P36683" s="142"/>
      <c r="Q36683" s="142"/>
      <c r="R36683" s="142"/>
      <c r="S36683" s="139"/>
    </row>
    <row r="36684" spans="2:19" ht="15.75" customHeight="1" x14ac:dyDescent="0.25">
      <c r="B36684" s="106"/>
      <c r="C36684" s="106"/>
      <c r="D36684" s="139"/>
      <c r="P36684" s="142"/>
      <c r="Q36684" s="142"/>
      <c r="R36684" s="142"/>
      <c r="S36684" s="139"/>
    </row>
    <row r="36685" spans="2:19" ht="15.75" customHeight="1" x14ac:dyDescent="0.25">
      <c r="B36685" s="106"/>
      <c r="C36685" s="106"/>
      <c r="D36685" s="139"/>
      <c r="P36685" s="142"/>
      <c r="Q36685" s="142"/>
      <c r="R36685" s="142"/>
      <c r="S36685" s="139"/>
    </row>
    <row r="36686" spans="2:19" ht="15.75" customHeight="1" x14ac:dyDescent="0.25">
      <c r="B36686" s="106"/>
      <c r="C36686" s="106"/>
      <c r="D36686" s="139"/>
      <c r="P36686" s="142"/>
      <c r="Q36686" s="142"/>
      <c r="R36686" s="142"/>
      <c r="S36686" s="139"/>
    </row>
    <row r="36687" spans="2:19" ht="15.75" customHeight="1" x14ac:dyDescent="0.25">
      <c r="B36687" s="106"/>
      <c r="C36687" s="106"/>
      <c r="D36687" s="139"/>
      <c r="P36687" s="142"/>
      <c r="Q36687" s="142"/>
      <c r="R36687" s="142"/>
      <c r="S36687" s="139"/>
    </row>
    <row r="36688" spans="2:19" ht="15.75" customHeight="1" x14ac:dyDescent="0.25">
      <c r="B36688" s="106"/>
      <c r="C36688" s="106"/>
      <c r="D36688" s="139"/>
      <c r="P36688" s="142"/>
      <c r="Q36688" s="142"/>
      <c r="R36688" s="142"/>
      <c r="S36688" s="139"/>
    </row>
    <row r="36689" spans="2:19" ht="15.75" customHeight="1" x14ac:dyDescent="0.25">
      <c r="B36689" s="106"/>
      <c r="C36689" s="106"/>
      <c r="D36689" s="139"/>
      <c r="P36689" s="142"/>
      <c r="Q36689" s="142"/>
      <c r="R36689" s="142"/>
      <c r="S36689" s="139"/>
    </row>
    <row r="36690" spans="2:19" ht="15.75" customHeight="1" x14ac:dyDescent="0.25">
      <c r="B36690" s="106"/>
      <c r="C36690" s="106"/>
      <c r="D36690" s="139"/>
      <c r="P36690" s="142"/>
      <c r="Q36690" s="142"/>
      <c r="R36690" s="142"/>
      <c r="S36690" s="139"/>
    </row>
    <row r="36691" spans="2:19" ht="15.75" customHeight="1" x14ac:dyDescent="0.25">
      <c r="B36691" s="106"/>
      <c r="C36691" s="106"/>
      <c r="D36691" s="139"/>
      <c r="P36691" s="142"/>
      <c r="Q36691" s="142"/>
      <c r="R36691" s="142"/>
      <c r="S36691" s="139"/>
    </row>
    <row r="36692" spans="2:19" ht="15.75" customHeight="1" x14ac:dyDescent="0.25">
      <c r="B36692" s="106"/>
      <c r="C36692" s="106"/>
      <c r="D36692" s="139"/>
      <c r="P36692" s="142"/>
      <c r="Q36692" s="142"/>
      <c r="R36692" s="142"/>
      <c r="S36692" s="139"/>
    </row>
    <row r="36693" spans="2:19" ht="15.75" customHeight="1" x14ac:dyDescent="0.25">
      <c r="B36693" s="106"/>
      <c r="C36693" s="106"/>
      <c r="D36693" s="139"/>
      <c r="P36693" s="142"/>
      <c r="Q36693" s="142"/>
      <c r="R36693" s="142"/>
      <c r="S36693" s="139"/>
    </row>
    <row r="36694" spans="2:19" ht="15.75" customHeight="1" x14ac:dyDescent="0.25">
      <c r="B36694" s="106"/>
      <c r="C36694" s="106"/>
      <c r="D36694" s="139"/>
      <c r="P36694" s="142"/>
      <c r="Q36694" s="142"/>
      <c r="R36694" s="142"/>
      <c r="S36694" s="139"/>
    </row>
    <row r="36695" spans="2:19" ht="15.75" customHeight="1" x14ac:dyDescent="0.25">
      <c r="B36695" s="106"/>
      <c r="C36695" s="106"/>
      <c r="D36695" s="139"/>
      <c r="P36695" s="142"/>
      <c r="Q36695" s="142"/>
      <c r="R36695" s="142"/>
      <c r="S36695" s="139"/>
    </row>
    <row r="36696" spans="2:19" ht="15.75" customHeight="1" x14ac:dyDescent="0.25">
      <c r="B36696" s="106"/>
      <c r="C36696" s="106"/>
      <c r="D36696" s="139"/>
      <c r="P36696" s="142"/>
      <c r="Q36696" s="142"/>
      <c r="R36696" s="142"/>
      <c r="S36696" s="139"/>
    </row>
    <row r="36697" spans="2:19" ht="15.75" customHeight="1" x14ac:dyDescent="0.25">
      <c r="B36697" s="106"/>
      <c r="C36697" s="106"/>
      <c r="D36697" s="139"/>
      <c r="P36697" s="142"/>
      <c r="Q36697" s="142"/>
      <c r="R36697" s="142"/>
      <c r="S36697" s="139"/>
    </row>
    <row r="36698" spans="2:19" ht="15.75" customHeight="1" x14ac:dyDescent="0.25">
      <c r="B36698" s="106"/>
      <c r="C36698" s="106"/>
      <c r="D36698" s="139"/>
      <c r="P36698" s="142"/>
      <c r="Q36698" s="142"/>
      <c r="R36698" s="142"/>
      <c r="S36698" s="139"/>
    </row>
    <row r="36699" spans="2:19" ht="15.75" customHeight="1" x14ac:dyDescent="0.25">
      <c r="B36699" s="106"/>
      <c r="C36699" s="106"/>
      <c r="D36699" s="139"/>
      <c r="P36699" s="142"/>
      <c r="Q36699" s="142"/>
      <c r="R36699" s="142"/>
      <c r="S36699" s="139"/>
    </row>
    <row r="36700" spans="2:19" ht="15.75" customHeight="1" x14ac:dyDescent="0.25">
      <c r="B36700" s="106"/>
      <c r="C36700" s="106"/>
      <c r="D36700" s="139"/>
      <c r="P36700" s="142"/>
      <c r="Q36700" s="142"/>
      <c r="R36700" s="142"/>
      <c r="S36700" s="139"/>
    </row>
    <row r="36701" spans="2:19" ht="15.75" customHeight="1" x14ac:dyDescent="0.25">
      <c r="B36701" s="106"/>
      <c r="C36701" s="106"/>
      <c r="D36701" s="139"/>
      <c r="P36701" s="142"/>
      <c r="Q36701" s="142"/>
      <c r="R36701" s="142"/>
      <c r="S36701" s="139"/>
    </row>
    <row r="36702" spans="2:19" ht="15.75" customHeight="1" x14ac:dyDescent="0.25">
      <c r="B36702" s="106"/>
      <c r="C36702" s="106"/>
      <c r="D36702" s="139"/>
      <c r="P36702" s="142"/>
      <c r="Q36702" s="142"/>
      <c r="R36702" s="142"/>
      <c r="S36702" s="139"/>
    </row>
    <row r="36703" spans="2:19" ht="15.75" customHeight="1" x14ac:dyDescent="0.25">
      <c r="B36703" s="106"/>
      <c r="C36703" s="106"/>
      <c r="D36703" s="139"/>
      <c r="P36703" s="142"/>
      <c r="Q36703" s="142"/>
      <c r="R36703" s="142"/>
      <c r="S36703" s="139"/>
    </row>
    <row r="36704" spans="2:19" ht="15.75" customHeight="1" x14ac:dyDescent="0.25">
      <c r="B36704" s="106"/>
      <c r="C36704" s="106"/>
      <c r="D36704" s="139"/>
      <c r="P36704" s="142"/>
      <c r="Q36704" s="142"/>
      <c r="R36704" s="142"/>
      <c r="S36704" s="139"/>
    </row>
    <row r="36705" spans="2:19" ht="15.75" customHeight="1" x14ac:dyDescent="0.25">
      <c r="B36705" s="106"/>
      <c r="C36705" s="106"/>
      <c r="D36705" s="139"/>
      <c r="P36705" s="142"/>
      <c r="Q36705" s="142"/>
      <c r="R36705" s="142"/>
      <c r="S36705" s="139"/>
    </row>
    <row r="36706" spans="2:19" ht="15.75" customHeight="1" x14ac:dyDescent="0.25">
      <c r="B36706" s="106"/>
      <c r="C36706" s="106"/>
      <c r="D36706" s="139"/>
      <c r="P36706" s="142"/>
      <c r="Q36706" s="142"/>
      <c r="R36706" s="142"/>
      <c r="S36706" s="139"/>
    </row>
    <row r="36707" spans="2:19" ht="15.75" customHeight="1" x14ac:dyDescent="0.25">
      <c r="B36707" s="106"/>
      <c r="C36707" s="106"/>
      <c r="D36707" s="139"/>
      <c r="P36707" s="142"/>
      <c r="Q36707" s="142"/>
      <c r="R36707" s="142"/>
      <c r="S36707" s="139"/>
    </row>
    <row r="36708" spans="2:19" ht="15.75" customHeight="1" x14ac:dyDescent="0.25">
      <c r="B36708" s="106"/>
      <c r="C36708" s="106"/>
      <c r="D36708" s="139"/>
      <c r="P36708" s="142"/>
      <c r="Q36708" s="142"/>
      <c r="R36708" s="142"/>
      <c r="S36708" s="139"/>
    </row>
    <row r="36709" spans="2:19" ht="15.75" customHeight="1" x14ac:dyDescent="0.25">
      <c r="B36709" s="106"/>
      <c r="C36709" s="106"/>
      <c r="D36709" s="139"/>
      <c r="P36709" s="142"/>
      <c r="Q36709" s="142"/>
      <c r="R36709" s="142"/>
      <c r="S36709" s="139"/>
    </row>
    <row r="36710" spans="2:19" ht="15.75" customHeight="1" x14ac:dyDescent="0.25">
      <c r="B36710" s="106"/>
      <c r="C36710" s="106"/>
      <c r="D36710" s="139"/>
      <c r="P36710" s="142"/>
      <c r="Q36710" s="142"/>
      <c r="R36710" s="142"/>
      <c r="S36710" s="139"/>
    </row>
    <row r="36711" spans="2:19" ht="15.75" customHeight="1" x14ac:dyDescent="0.25">
      <c r="B36711" s="106"/>
      <c r="C36711" s="106"/>
      <c r="D36711" s="139"/>
      <c r="P36711" s="142"/>
      <c r="Q36711" s="142"/>
      <c r="R36711" s="142"/>
      <c r="S36711" s="139"/>
    </row>
    <row r="36712" spans="2:19" ht="15.75" customHeight="1" x14ac:dyDescent="0.25">
      <c r="B36712" s="106"/>
      <c r="C36712" s="106"/>
      <c r="D36712" s="139"/>
      <c r="P36712" s="142"/>
      <c r="Q36712" s="142"/>
      <c r="R36712" s="142"/>
      <c r="S36712" s="139"/>
    </row>
    <row r="36713" spans="2:19" ht="15.75" customHeight="1" x14ac:dyDescent="0.25">
      <c r="B36713" s="106"/>
      <c r="C36713" s="106"/>
      <c r="D36713" s="139"/>
      <c r="P36713" s="142"/>
      <c r="Q36713" s="142"/>
      <c r="R36713" s="142"/>
      <c r="S36713" s="139"/>
    </row>
    <row r="36714" spans="2:19" ht="15.75" customHeight="1" x14ac:dyDescent="0.25">
      <c r="B36714" s="106"/>
      <c r="C36714" s="106"/>
      <c r="D36714" s="139"/>
      <c r="P36714" s="142"/>
      <c r="Q36714" s="142"/>
      <c r="R36714" s="142"/>
      <c r="S36714" s="139"/>
    </row>
    <row r="36715" spans="2:19" ht="15.75" customHeight="1" x14ac:dyDescent="0.25">
      <c r="B36715" s="106"/>
      <c r="C36715" s="106"/>
      <c r="D36715" s="139"/>
      <c r="P36715" s="142"/>
      <c r="Q36715" s="142"/>
      <c r="R36715" s="142"/>
      <c r="S36715" s="139"/>
    </row>
    <row r="36716" spans="2:19" ht="15.75" customHeight="1" x14ac:dyDescent="0.25">
      <c r="B36716" s="106"/>
      <c r="C36716" s="106"/>
      <c r="D36716" s="139"/>
      <c r="P36716" s="142"/>
      <c r="Q36716" s="142"/>
      <c r="R36716" s="142"/>
      <c r="S36716" s="139"/>
    </row>
    <row r="36717" spans="2:19" ht="15.75" customHeight="1" x14ac:dyDescent="0.25">
      <c r="B36717" s="106"/>
      <c r="C36717" s="106"/>
      <c r="D36717" s="139"/>
      <c r="P36717" s="142"/>
      <c r="Q36717" s="142"/>
      <c r="R36717" s="142"/>
      <c r="S36717" s="139"/>
    </row>
    <row r="36718" spans="2:19" ht="15.75" customHeight="1" x14ac:dyDescent="0.25">
      <c r="B36718" s="106"/>
      <c r="C36718" s="106"/>
      <c r="D36718" s="139"/>
      <c r="P36718" s="142"/>
      <c r="Q36718" s="142"/>
      <c r="R36718" s="142"/>
      <c r="S36718" s="139"/>
    </row>
    <row r="36719" spans="2:19" ht="15.75" customHeight="1" x14ac:dyDescent="0.25">
      <c r="B36719" s="106"/>
      <c r="C36719" s="106"/>
      <c r="D36719" s="139"/>
      <c r="P36719" s="142"/>
      <c r="Q36719" s="142"/>
      <c r="R36719" s="142"/>
      <c r="S36719" s="139"/>
    </row>
    <row r="36720" spans="2:19" ht="15.75" customHeight="1" x14ac:dyDescent="0.25">
      <c r="B36720" s="106"/>
      <c r="C36720" s="106"/>
      <c r="D36720" s="139"/>
      <c r="P36720" s="142"/>
      <c r="Q36720" s="142"/>
      <c r="R36720" s="142"/>
      <c r="S36720" s="139"/>
    </row>
    <row r="36721" spans="2:19" ht="15.75" customHeight="1" x14ac:dyDescent="0.25">
      <c r="B36721" s="106"/>
      <c r="C36721" s="106"/>
      <c r="D36721" s="139"/>
      <c r="P36721" s="142"/>
      <c r="Q36721" s="142"/>
      <c r="R36721" s="142"/>
      <c r="S36721" s="139"/>
    </row>
    <row r="36722" spans="2:19" ht="15.75" customHeight="1" x14ac:dyDescent="0.25">
      <c r="B36722" s="106"/>
      <c r="C36722" s="106"/>
      <c r="D36722" s="139"/>
      <c r="P36722" s="142"/>
      <c r="Q36722" s="142"/>
      <c r="R36722" s="142"/>
      <c r="S36722" s="139"/>
    </row>
    <row r="36723" spans="2:19" ht="15.75" customHeight="1" x14ac:dyDescent="0.25">
      <c r="B36723" s="106"/>
      <c r="C36723" s="106"/>
      <c r="D36723" s="139"/>
      <c r="P36723" s="142"/>
      <c r="Q36723" s="142"/>
      <c r="R36723" s="142"/>
      <c r="S36723" s="139"/>
    </row>
    <row r="36724" spans="2:19" ht="15.75" customHeight="1" x14ac:dyDescent="0.25">
      <c r="B36724" s="106"/>
      <c r="C36724" s="106"/>
      <c r="D36724" s="139"/>
      <c r="P36724" s="142"/>
      <c r="Q36724" s="142"/>
      <c r="R36724" s="142"/>
      <c r="S36724" s="139"/>
    </row>
    <row r="36725" spans="2:19" ht="15.75" customHeight="1" x14ac:dyDescent="0.25">
      <c r="B36725" s="106"/>
      <c r="C36725" s="106"/>
      <c r="D36725" s="139"/>
      <c r="P36725" s="142"/>
      <c r="Q36725" s="142"/>
      <c r="R36725" s="142"/>
      <c r="S36725" s="139"/>
    </row>
    <row r="36726" spans="2:19" ht="15.75" customHeight="1" x14ac:dyDescent="0.25">
      <c r="B36726" s="106"/>
      <c r="C36726" s="106"/>
      <c r="D36726" s="139"/>
      <c r="P36726" s="142"/>
      <c r="Q36726" s="142"/>
      <c r="R36726" s="142"/>
      <c r="S36726" s="139"/>
    </row>
    <row r="36727" spans="2:19" ht="15.75" customHeight="1" x14ac:dyDescent="0.25">
      <c r="B36727" s="106"/>
      <c r="C36727" s="106"/>
      <c r="D36727" s="139"/>
      <c r="P36727" s="142"/>
      <c r="Q36727" s="142"/>
      <c r="R36727" s="142"/>
      <c r="S36727" s="139"/>
    </row>
    <row r="36728" spans="2:19" ht="15.75" customHeight="1" x14ac:dyDescent="0.25">
      <c r="B36728" s="106"/>
      <c r="C36728" s="106"/>
      <c r="D36728" s="139"/>
      <c r="P36728" s="142"/>
      <c r="Q36728" s="142"/>
      <c r="R36728" s="142"/>
      <c r="S36728" s="139"/>
    </row>
    <row r="36729" spans="2:19" ht="15.75" customHeight="1" x14ac:dyDescent="0.25">
      <c r="B36729" s="106"/>
      <c r="C36729" s="106"/>
      <c r="D36729" s="139"/>
      <c r="P36729" s="142"/>
      <c r="Q36729" s="142"/>
      <c r="R36729" s="142"/>
      <c r="S36729" s="139"/>
    </row>
    <row r="36730" spans="2:19" ht="15.75" customHeight="1" x14ac:dyDescent="0.25">
      <c r="B36730" s="106"/>
      <c r="C36730" s="106"/>
      <c r="D36730" s="139"/>
      <c r="P36730" s="142"/>
      <c r="Q36730" s="142"/>
      <c r="R36730" s="142"/>
      <c r="S36730" s="139"/>
    </row>
    <row r="36731" spans="2:19" ht="15.75" customHeight="1" x14ac:dyDescent="0.25">
      <c r="B36731" s="106"/>
      <c r="C36731" s="106"/>
      <c r="D36731" s="139"/>
      <c r="P36731" s="142"/>
      <c r="Q36731" s="142"/>
      <c r="R36731" s="142"/>
      <c r="S36731" s="139"/>
    </row>
    <row r="36732" spans="2:19" ht="15.75" customHeight="1" x14ac:dyDescent="0.25">
      <c r="B36732" s="106"/>
      <c r="C36732" s="106"/>
      <c r="D36732" s="139"/>
      <c r="P36732" s="142"/>
      <c r="Q36732" s="142"/>
      <c r="R36732" s="142"/>
      <c r="S36732" s="139"/>
    </row>
    <row r="36733" spans="2:19" ht="15.75" customHeight="1" x14ac:dyDescent="0.25">
      <c r="B36733" s="106"/>
      <c r="C36733" s="106"/>
      <c r="D36733" s="139"/>
      <c r="P36733" s="142"/>
      <c r="Q36733" s="142"/>
      <c r="R36733" s="142"/>
      <c r="S36733" s="139"/>
    </row>
    <row r="36734" spans="2:19" ht="15.75" customHeight="1" x14ac:dyDescent="0.25">
      <c r="B36734" s="106"/>
      <c r="C36734" s="106"/>
      <c r="D36734" s="139"/>
      <c r="P36734" s="142"/>
      <c r="Q36734" s="142"/>
      <c r="R36734" s="142"/>
      <c r="S36734" s="139"/>
    </row>
    <row r="36735" spans="2:19" ht="15.75" customHeight="1" x14ac:dyDescent="0.25">
      <c r="B36735" s="106"/>
      <c r="C36735" s="106"/>
      <c r="D36735" s="139"/>
      <c r="P36735" s="142"/>
      <c r="Q36735" s="142"/>
      <c r="R36735" s="142"/>
      <c r="S36735" s="139"/>
    </row>
    <row r="36736" spans="2:19" ht="15.75" customHeight="1" x14ac:dyDescent="0.25">
      <c r="B36736" s="106"/>
      <c r="C36736" s="106"/>
      <c r="D36736" s="139"/>
      <c r="P36736" s="142"/>
      <c r="Q36736" s="142"/>
      <c r="R36736" s="142"/>
      <c r="S36736" s="139"/>
    </row>
    <row r="36737" spans="2:19" ht="15.75" customHeight="1" x14ac:dyDescent="0.25">
      <c r="B36737" s="106"/>
      <c r="C36737" s="106"/>
      <c r="D36737" s="139"/>
      <c r="P36737" s="142"/>
      <c r="Q36737" s="142"/>
      <c r="R36737" s="142"/>
      <c r="S36737" s="139"/>
    </row>
    <row r="36738" spans="2:19" ht="15.75" customHeight="1" x14ac:dyDescent="0.25">
      <c r="B36738" s="106"/>
      <c r="C36738" s="106"/>
      <c r="D36738" s="139"/>
      <c r="P36738" s="142"/>
      <c r="Q36738" s="142"/>
      <c r="R36738" s="142"/>
      <c r="S36738" s="139"/>
    </row>
    <row r="36739" spans="2:19" ht="15.75" customHeight="1" x14ac:dyDescent="0.25">
      <c r="B36739" s="106"/>
      <c r="C36739" s="106"/>
      <c r="D36739" s="139"/>
      <c r="P36739" s="142"/>
      <c r="Q36739" s="142"/>
      <c r="R36739" s="142"/>
      <c r="S36739" s="139"/>
    </row>
    <row r="36740" spans="2:19" ht="15.75" customHeight="1" x14ac:dyDescent="0.25">
      <c r="B36740" s="106"/>
      <c r="C36740" s="106"/>
      <c r="D36740" s="139"/>
      <c r="P36740" s="142"/>
      <c r="Q36740" s="142"/>
      <c r="R36740" s="142"/>
      <c r="S36740" s="139"/>
    </row>
    <row r="36741" spans="2:19" ht="15.75" customHeight="1" x14ac:dyDescent="0.25">
      <c r="B36741" s="106"/>
      <c r="C36741" s="106"/>
      <c r="D36741" s="139"/>
      <c r="P36741" s="142"/>
      <c r="Q36741" s="142"/>
      <c r="R36741" s="142"/>
      <c r="S36741" s="139"/>
    </row>
    <row r="36742" spans="2:19" ht="15.75" customHeight="1" x14ac:dyDescent="0.25">
      <c r="B36742" s="106"/>
      <c r="C36742" s="106"/>
      <c r="D36742" s="139"/>
      <c r="P36742" s="142"/>
      <c r="Q36742" s="142"/>
      <c r="R36742" s="142"/>
      <c r="S36742" s="139"/>
    </row>
    <row r="36743" spans="2:19" ht="15.75" customHeight="1" x14ac:dyDescent="0.25">
      <c r="B36743" s="106"/>
      <c r="C36743" s="106"/>
      <c r="D36743" s="139"/>
      <c r="P36743" s="142"/>
      <c r="Q36743" s="142"/>
      <c r="R36743" s="142"/>
      <c r="S36743" s="139"/>
    </row>
    <row r="36744" spans="2:19" ht="15.75" customHeight="1" x14ac:dyDescent="0.25">
      <c r="B36744" s="106"/>
      <c r="C36744" s="106"/>
      <c r="D36744" s="139"/>
      <c r="P36744" s="142"/>
      <c r="Q36744" s="142"/>
      <c r="R36744" s="142"/>
      <c r="S36744" s="139"/>
    </row>
    <row r="36745" spans="2:19" ht="15.75" customHeight="1" x14ac:dyDescent="0.25">
      <c r="B36745" s="106"/>
      <c r="C36745" s="106"/>
      <c r="D36745" s="139"/>
      <c r="P36745" s="142"/>
      <c r="Q36745" s="142"/>
      <c r="R36745" s="142"/>
      <c r="S36745" s="139"/>
    </row>
    <row r="36746" spans="2:19" ht="15.75" customHeight="1" x14ac:dyDescent="0.25">
      <c r="B36746" s="106"/>
      <c r="C36746" s="106"/>
      <c r="D36746" s="139"/>
      <c r="P36746" s="142"/>
      <c r="Q36746" s="142"/>
      <c r="R36746" s="142"/>
      <c r="S36746" s="139"/>
    </row>
    <row r="36747" spans="2:19" ht="15.75" customHeight="1" x14ac:dyDescent="0.25">
      <c r="B36747" s="106"/>
      <c r="C36747" s="106"/>
      <c r="D36747" s="139"/>
      <c r="P36747" s="142"/>
      <c r="Q36747" s="142"/>
      <c r="R36747" s="142"/>
      <c r="S36747" s="139"/>
    </row>
    <row r="36748" spans="2:19" ht="15.75" customHeight="1" x14ac:dyDescent="0.25">
      <c r="B36748" s="106"/>
      <c r="C36748" s="106"/>
      <c r="D36748" s="139"/>
      <c r="P36748" s="142"/>
      <c r="Q36748" s="142"/>
      <c r="R36748" s="142"/>
      <c r="S36748" s="139"/>
    </row>
    <row r="36749" spans="2:19" ht="15.75" customHeight="1" x14ac:dyDescent="0.25">
      <c r="B36749" s="106"/>
      <c r="C36749" s="106"/>
      <c r="D36749" s="139"/>
      <c r="P36749" s="142"/>
      <c r="Q36749" s="142"/>
      <c r="R36749" s="142"/>
      <c r="S36749" s="139"/>
    </row>
    <row r="36750" spans="2:19" ht="15.75" customHeight="1" x14ac:dyDescent="0.25">
      <c r="B36750" s="106"/>
      <c r="C36750" s="106"/>
      <c r="D36750" s="139"/>
      <c r="P36750" s="142"/>
      <c r="Q36750" s="142"/>
      <c r="R36750" s="142"/>
      <c r="S36750" s="139"/>
    </row>
    <row r="36751" spans="2:19" ht="15.75" customHeight="1" x14ac:dyDescent="0.25">
      <c r="B36751" s="106"/>
      <c r="C36751" s="106"/>
      <c r="D36751" s="139"/>
      <c r="P36751" s="142"/>
      <c r="Q36751" s="142"/>
      <c r="R36751" s="142"/>
      <c r="S36751" s="139"/>
    </row>
    <row r="36752" spans="2:19" ht="15.75" customHeight="1" x14ac:dyDescent="0.25">
      <c r="B36752" s="106"/>
      <c r="C36752" s="106"/>
      <c r="D36752" s="139"/>
      <c r="P36752" s="142"/>
      <c r="Q36752" s="142"/>
      <c r="R36752" s="142"/>
      <c r="S36752" s="139"/>
    </row>
    <row r="36753" spans="2:19" ht="15.75" customHeight="1" x14ac:dyDescent="0.25">
      <c r="B36753" s="106"/>
      <c r="C36753" s="106"/>
      <c r="D36753" s="139"/>
      <c r="P36753" s="142"/>
      <c r="Q36753" s="142"/>
      <c r="R36753" s="142"/>
      <c r="S36753" s="139"/>
    </row>
    <row r="36754" spans="2:19" ht="15.75" customHeight="1" x14ac:dyDescent="0.25">
      <c r="B36754" s="106"/>
      <c r="C36754" s="106"/>
      <c r="D36754" s="139"/>
      <c r="P36754" s="142"/>
      <c r="Q36754" s="142"/>
      <c r="R36754" s="142"/>
      <c r="S36754" s="139"/>
    </row>
    <row r="36755" spans="2:19" ht="15.75" customHeight="1" x14ac:dyDescent="0.25">
      <c r="B36755" s="106"/>
      <c r="C36755" s="106"/>
      <c r="D36755" s="139"/>
      <c r="P36755" s="142"/>
      <c r="Q36755" s="142"/>
      <c r="R36755" s="142"/>
      <c r="S36755" s="139"/>
    </row>
    <row r="36756" spans="2:19" ht="15.75" customHeight="1" x14ac:dyDescent="0.25">
      <c r="B36756" s="106"/>
      <c r="C36756" s="106"/>
      <c r="D36756" s="139"/>
      <c r="P36756" s="142"/>
      <c r="Q36756" s="142"/>
      <c r="R36756" s="142"/>
      <c r="S36756" s="139"/>
    </row>
    <row r="36757" spans="2:19" ht="15.75" customHeight="1" x14ac:dyDescent="0.25">
      <c r="B36757" s="106"/>
      <c r="C36757" s="106"/>
      <c r="D36757" s="139"/>
      <c r="P36757" s="142"/>
      <c r="Q36757" s="142"/>
      <c r="R36757" s="142"/>
      <c r="S36757" s="139"/>
    </row>
    <row r="36758" spans="2:19" ht="15.75" customHeight="1" x14ac:dyDescent="0.25">
      <c r="B36758" s="106"/>
      <c r="C36758" s="106"/>
      <c r="D36758" s="139"/>
      <c r="P36758" s="142"/>
      <c r="Q36758" s="142"/>
      <c r="R36758" s="142"/>
      <c r="S36758" s="139"/>
    </row>
    <row r="36759" spans="2:19" ht="15.75" customHeight="1" x14ac:dyDescent="0.25">
      <c r="B36759" s="106"/>
      <c r="C36759" s="106"/>
      <c r="D36759" s="139"/>
      <c r="P36759" s="142"/>
      <c r="Q36759" s="142"/>
      <c r="R36759" s="142"/>
      <c r="S36759" s="139"/>
    </row>
    <row r="36760" spans="2:19" ht="15.75" customHeight="1" x14ac:dyDescent="0.25">
      <c r="B36760" s="106"/>
      <c r="C36760" s="106"/>
      <c r="D36760" s="139"/>
      <c r="P36760" s="142"/>
      <c r="Q36760" s="142"/>
      <c r="R36760" s="142"/>
      <c r="S36760" s="139"/>
    </row>
    <row r="36761" spans="2:19" ht="15.75" customHeight="1" x14ac:dyDescent="0.25">
      <c r="B36761" s="106"/>
      <c r="C36761" s="106"/>
      <c r="D36761" s="139"/>
      <c r="P36761" s="142"/>
      <c r="Q36761" s="142"/>
      <c r="R36761" s="142"/>
      <c r="S36761" s="139"/>
    </row>
    <row r="36762" spans="2:19" ht="15.75" customHeight="1" x14ac:dyDescent="0.25">
      <c r="B36762" s="106"/>
      <c r="C36762" s="106"/>
      <c r="D36762" s="139"/>
      <c r="P36762" s="142"/>
      <c r="Q36762" s="142"/>
      <c r="R36762" s="142"/>
      <c r="S36762" s="139"/>
    </row>
    <row r="36763" spans="2:19" ht="15.75" customHeight="1" x14ac:dyDescent="0.25">
      <c r="B36763" s="106"/>
      <c r="C36763" s="106"/>
      <c r="D36763" s="139"/>
      <c r="P36763" s="142"/>
      <c r="Q36763" s="142"/>
      <c r="R36763" s="142"/>
      <c r="S36763" s="139"/>
    </row>
    <row r="36764" spans="2:19" ht="15.75" customHeight="1" x14ac:dyDescent="0.25">
      <c r="B36764" s="106"/>
      <c r="C36764" s="106"/>
      <c r="D36764" s="139"/>
      <c r="P36764" s="142"/>
      <c r="Q36764" s="142"/>
      <c r="R36764" s="142"/>
      <c r="S36764" s="139"/>
    </row>
    <row r="36765" spans="2:19" ht="15.75" customHeight="1" x14ac:dyDescent="0.25">
      <c r="B36765" s="106"/>
      <c r="C36765" s="106"/>
      <c r="D36765" s="139"/>
      <c r="P36765" s="142"/>
      <c r="Q36765" s="142"/>
      <c r="R36765" s="142"/>
      <c r="S36765" s="139"/>
    </row>
    <row r="36766" spans="2:19" ht="15.75" customHeight="1" x14ac:dyDescent="0.25">
      <c r="B36766" s="106"/>
      <c r="C36766" s="106"/>
      <c r="D36766" s="139"/>
      <c r="P36766" s="142"/>
      <c r="Q36766" s="142"/>
      <c r="R36766" s="142"/>
      <c r="S36766" s="139"/>
    </row>
    <row r="36767" spans="2:19" ht="15.75" customHeight="1" x14ac:dyDescent="0.25">
      <c r="B36767" s="106"/>
      <c r="C36767" s="106"/>
      <c r="D36767" s="139"/>
      <c r="P36767" s="142"/>
      <c r="Q36767" s="142"/>
      <c r="R36767" s="142"/>
      <c r="S36767" s="139"/>
    </row>
    <row r="36768" spans="2:19" ht="15.75" customHeight="1" x14ac:dyDescent="0.25">
      <c r="B36768" s="106"/>
      <c r="C36768" s="106"/>
      <c r="D36768" s="139"/>
      <c r="P36768" s="142"/>
      <c r="Q36768" s="142"/>
      <c r="R36768" s="142"/>
      <c r="S36768" s="139"/>
    </row>
    <row r="36769" spans="2:19" ht="15.75" customHeight="1" x14ac:dyDescent="0.25">
      <c r="B36769" s="106"/>
      <c r="C36769" s="106"/>
      <c r="D36769" s="139"/>
      <c r="P36769" s="142"/>
      <c r="Q36769" s="142"/>
      <c r="R36769" s="142"/>
      <c r="S36769" s="139"/>
    </row>
    <row r="36770" spans="2:19" ht="15.75" customHeight="1" x14ac:dyDescent="0.25">
      <c r="B36770" s="106"/>
      <c r="C36770" s="106"/>
      <c r="D36770" s="139"/>
      <c r="P36770" s="142"/>
      <c r="Q36770" s="142"/>
      <c r="R36770" s="142"/>
      <c r="S36770" s="139"/>
    </row>
    <row r="36771" spans="2:19" ht="15.75" customHeight="1" x14ac:dyDescent="0.25">
      <c r="B36771" s="106"/>
      <c r="C36771" s="106"/>
      <c r="D36771" s="139"/>
      <c r="P36771" s="142"/>
      <c r="Q36771" s="142"/>
      <c r="R36771" s="142"/>
      <c r="S36771" s="139"/>
    </row>
    <row r="36772" spans="2:19" ht="15.75" customHeight="1" x14ac:dyDescent="0.25">
      <c r="B36772" s="106"/>
      <c r="C36772" s="106"/>
      <c r="D36772" s="139"/>
      <c r="P36772" s="142"/>
      <c r="Q36772" s="142"/>
      <c r="R36772" s="142"/>
      <c r="S36772" s="139"/>
    </row>
    <row r="36773" spans="2:19" ht="15.75" customHeight="1" x14ac:dyDescent="0.25">
      <c r="B36773" s="106"/>
      <c r="C36773" s="106"/>
      <c r="D36773" s="139"/>
      <c r="P36773" s="142"/>
      <c r="Q36773" s="142"/>
      <c r="R36773" s="142"/>
      <c r="S36773" s="139"/>
    </row>
    <row r="36774" spans="2:19" ht="15.75" customHeight="1" x14ac:dyDescent="0.25">
      <c r="B36774" s="106"/>
      <c r="C36774" s="106"/>
      <c r="D36774" s="139"/>
      <c r="P36774" s="142"/>
      <c r="Q36774" s="142"/>
      <c r="R36774" s="142"/>
      <c r="S36774" s="139"/>
    </row>
    <row r="36775" spans="2:19" ht="15.75" customHeight="1" x14ac:dyDescent="0.25">
      <c r="B36775" s="106"/>
      <c r="C36775" s="106"/>
      <c r="D36775" s="139"/>
      <c r="P36775" s="142"/>
      <c r="Q36775" s="142"/>
      <c r="R36775" s="142"/>
      <c r="S36775" s="139"/>
    </row>
    <row r="36776" spans="2:19" ht="15.75" customHeight="1" x14ac:dyDescent="0.25">
      <c r="B36776" s="106"/>
      <c r="C36776" s="106"/>
      <c r="D36776" s="139"/>
      <c r="P36776" s="142"/>
      <c r="Q36776" s="142"/>
      <c r="R36776" s="142"/>
      <c r="S36776" s="139"/>
    </row>
    <row r="36777" spans="2:19" ht="15.75" customHeight="1" x14ac:dyDescent="0.25">
      <c r="B36777" s="106"/>
      <c r="C36777" s="106"/>
      <c r="D36777" s="139"/>
      <c r="P36777" s="142"/>
      <c r="Q36777" s="142"/>
      <c r="R36777" s="142"/>
      <c r="S36777" s="139"/>
    </row>
    <row r="36778" spans="2:19" ht="15.75" customHeight="1" x14ac:dyDescent="0.25">
      <c r="B36778" s="106"/>
      <c r="C36778" s="106"/>
      <c r="D36778" s="139"/>
      <c r="P36778" s="142"/>
      <c r="Q36778" s="142"/>
      <c r="R36778" s="142"/>
      <c r="S36778" s="139"/>
    </row>
    <row r="36779" spans="2:19" ht="15.75" customHeight="1" x14ac:dyDescent="0.25">
      <c r="B36779" s="106"/>
      <c r="C36779" s="106"/>
      <c r="D36779" s="139"/>
      <c r="P36779" s="142"/>
      <c r="Q36779" s="142"/>
      <c r="R36779" s="142"/>
      <c r="S36779" s="139"/>
    </row>
    <row r="36780" spans="2:19" ht="15.75" customHeight="1" x14ac:dyDescent="0.25">
      <c r="B36780" s="106"/>
      <c r="C36780" s="106"/>
      <c r="D36780" s="139"/>
      <c r="P36780" s="142"/>
      <c r="Q36780" s="142"/>
      <c r="R36780" s="142"/>
      <c r="S36780" s="139"/>
    </row>
    <row r="36781" spans="2:19" ht="15.75" customHeight="1" x14ac:dyDescent="0.25">
      <c r="B36781" s="106"/>
      <c r="C36781" s="106"/>
      <c r="D36781" s="139"/>
      <c r="P36781" s="142"/>
      <c r="Q36781" s="142"/>
      <c r="R36781" s="142"/>
      <c r="S36781" s="139"/>
    </row>
    <row r="36782" spans="2:19" ht="15.75" customHeight="1" x14ac:dyDescent="0.25">
      <c r="B36782" s="106"/>
      <c r="C36782" s="106"/>
      <c r="D36782" s="139"/>
      <c r="P36782" s="142"/>
      <c r="Q36782" s="142"/>
      <c r="R36782" s="142"/>
      <c r="S36782" s="139"/>
    </row>
    <row r="36783" spans="2:19" ht="15.75" customHeight="1" x14ac:dyDescent="0.25">
      <c r="B36783" s="106"/>
      <c r="C36783" s="106"/>
      <c r="D36783" s="139"/>
      <c r="P36783" s="142"/>
      <c r="Q36783" s="142"/>
      <c r="R36783" s="142"/>
      <c r="S36783" s="139"/>
    </row>
    <row r="36784" spans="2:19" ht="15.75" customHeight="1" x14ac:dyDescent="0.25">
      <c r="B36784" s="106"/>
      <c r="C36784" s="106"/>
      <c r="D36784" s="139"/>
      <c r="P36784" s="142"/>
      <c r="Q36784" s="142"/>
      <c r="R36784" s="142"/>
      <c r="S36784" s="139"/>
    </row>
    <row r="36785" spans="2:19" ht="15.75" customHeight="1" x14ac:dyDescent="0.25">
      <c r="B36785" s="106"/>
      <c r="C36785" s="106"/>
      <c r="D36785" s="139"/>
      <c r="P36785" s="142"/>
      <c r="Q36785" s="142"/>
      <c r="R36785" s="142"/>
      <c r="S36785" s="139"/>
    </row>
    <row r="36786" spans="2:19" ht="15.75" customHeight="1" x14ac:dyDescent="0.25">
      <c r="B36786" s="106"/>
      <c r="C36786" s="106"/>
      <c r="D36786" s="139"/>
      <c r="P36786" s="142"/>
      <c r="Q36786" s="142"/>
      <c r="R36786" s="142"/>
      <c r="S36786" s="139"/>
    </row>
    <row r="36787" spans="2:19" ht="15.75" customHeight="1" x14ac:dyDescent="0.25">
      <c r="B36787" s="106"/>
      <c r="C36787" s="106"/>
      <c r="D36787" s="139"/>
      <c r="P36787" s="142"/>
      <c r="Q36787" s="142"/>
      <c r="R36787" s="142"/>
      <c r="S36787" s="139"/>
    </row>
    <row r="36788" spans="2:19" ht="15.75" customHeight="1" x14ac:dyDescent="0.25">
      <c r="B36788" s="106"/>
      <c r="C36788" s="106"/>
      <c r="D36788" s="139"/>
      <c r="P36788" s="142"/>
      <c r="Q36788" s="142"/>
      <c r="R36788" s="142"/>
      <c r="S36788" s="139"/>
    </row>
    <row r="36789" spans="2:19" ht="15.75" customHeight="1" x14ac:dyDescent="0.25">
      <c r="B36789" s="106"/>
      <c r="C36789" s="106"/>
      <c r="D36789" s="139"/>
      <c r="P36789" s="142"/>
      <c r="Q36789" s="142"/>
      <c r="R36789" s="142"/>
      <c r="S36789" s="139"/>
    </row>
    <row r="36790" spans="2:19" ht="15.75" customHeight="1" x14ac:dyDescent="0.25">
      <c r="B36790" s="106"/>
      <c r="C36790" s="106"/>
      <c r="D36790" s="139"/>
      <c r="P36790" s="142"/>
      <c r="Q36790" s="142"/>
      <c r="R36790" s="142"/>
      <c r="S36790" s="139"/>
    </row>
    <row r="36791" spans="2:19" ht="15.75" customHeight="1" x14ac:dyDescent="0.25">
      <c r="B36791" s="106"/>
      <c r="C36791" s="106"/>
      <c r="D36791" s="139"/>
      <c r="P36791" s="142"/>
      <c r="Q36791" s="142"/>
      <c r="R36791" s="142"/>
      <c r="S36791" s="139"/>
    </row>
    <row r="36792" spans="2:19" ht="15.75" customHeight="1" x14ac:dyDescent="0.25">
      <c r="B36792" s="106"/>
      <c r="C36792" s="106"/>
      <c r="D36792" s="139"/>
      <c r="P36792" s="142"/>
      <c r="Q36792" s="142"/>
      <c r="R36792" s="142"/>
      <c r="S36792" s="139"/>
    </row>
    <row r="36793" spans="2:19" ht="15.75" customHeight="1" x14ac:dyDescent="0.25">
      <c r="B36793" s="106"/>
      <c r="C36793" s="106"/>
      <c r="D36793" s="139"/>
      <c r="P36793" s="142"/>
      <c r="Q36793" s="142"/>
      <c r="R36793" s="142"/>
      <c r="S36793" s="139"/>
    </row>
    <row r="36794" spans="2:19" ht="15.75" customHeight="1" x14ac:dyDescent="0.25">
      <c r="B36794" s="106"/>
      <c r="C36794" s="106"/>
      <c r="D36794" s="139"/>
      <c r="P36794" s="142"/>
      <c r="Q36794" s="142"/>
      <c r="R36794" s="142"/>
      <c r="S36794" s="139"/>
    </row>
    <row r="36795" spans="2:19" ht="15.75" customHeight="1" x14ac:dyDescent="0.25">
      <c r="B36795" s="106"/>
      <c r="C36795" s="106"/>
      <c r="D36795" s="139"/>
      <c r="P36795" s="142"/>
      <c r="Q36795" s="142"/>
      <c r="R36795" s="142"/>
      <c r="S36795" s="139"/>
    </row>
    <row r="36796" spans="2:19" ht="15.75" customHeight="1" x14ac:dyDescent="0.25">
      <c r="B36796" s="106"/>
      <c r="C36796" s="106"/>
      <c r="D36796" s="139"/>
      <c r="P36796" s="142"/>
      <c r="Q36796" s="142"/>
      <c r="R36796" s="142"/>
      <c r="S36796" s="139"/>
    </row>
    <row r="36797" spans="2:19" ht="15.75" customHeight="1" x14ac:dyDescent="0.25">
      <c r="B36797" s="106"/>
      <c r="C36797" s="106"/>
      <c r="D36797" s="139"/>
      <c r="P36797" s="142"/>
      <c r="Q36797" s="142"/>
      <c r="R36797" s="142"/>
      <c r="S36797" s="139"/>
    </row>
    <row r="36798" spans="2:19" ht="15.75" customHeight="1" x14ac:dyDescent="0.25">
      <c r="B36798" s="106"/>
      <c r="C36798" s="106"/>
      <c r="D36798" s="139"/>
      <c r="P36798" s="142"/>
      <c r="Q36798" s="142"/>
      <c r="R36798" s="142"/>
      <c r="S36798" s="139"/>
    </row>
    <row r="36799" spans="2:19" ht="15.75" customHeight="1" x14ac:dyDescent="0.25">
      <c r="B36799" s="106"/>
      <c r="C36799" s="106"/>
      <c r="D36799" s="139"/>
      <c r="P36799" s="142"/>
      <c r="Q36799" s="142"/>
      <c r="R36799" s="142"/>
      <c r="S36799" s="139"/>
    </row>
    <row r="36800" spans="2:19" ht="15.75" customHeight="1" x14ac:dyDescent="0.25">
      <c r="B36800" s="106"/>
      <c r="C36800" s="106"/>
      <c r="D36800" s="139"/>
      <c r="P36800" s="142"/>
      <c r="Q36800" s="142"/>
      <c r="R36800" s="142"/>
      <c r="S36800" s="139"/>
    </row>
    <row r="36801" spans="2:19" ht="15.75" customHeight="1" x14ac:dyDescent="0.25">
      <c r="B36801" s="106"/>
      <c r="C36801" s="106"/>
      <c r="D36801" s="139"/>
      <c r="P36801" s="142"/>
      <c r="Q36801" s="142"/>
      <c r="R36801" s="142"/>
      <c r="S36801" s="139"/>
    </row>
    <row r="36802" spans="2:19" ht="15.75" customHeight="1" x14ac:dyDescent="0.25">
      <c r="B36802" s="106"/>
      <c r="C36802" s="106"/>
      <c r="D36802" s="139"/>
      <c r="P36802" s="142"/>
      <c r="Q36802" s="142"/>
      <c r="R36802" s="142"/>
      <c r="S36802" s="139"/>
    </row>
    <row r="36803" spans="2:19" ht="15.75" customHeight="1" x14ac:dyDescent="0.25">
      <c r="B36803" s="106"/>
      <c r="C36803" s="106"/>
      <c r="D36803" s="139"/>
      <c r="P36803" s="142"/>
      <c r="Q36803" s="142"/>
      <c r="R36803" s="142"/>
      <c r="S36803" s="139"/>
    </row>
    <row r="36804" spans="2:19" ht="15.75" customHeight="1" x14ac:dyDescent="0.25">
      <c r="B36804" s="106"/>
      <c r="C36804" s="106"/>
      <c r="D36804" s="139"/>
      <c r="P36804" s="142"/>
      <c r="Q36804" s="142"/>
      <c r="R36804" s="142"/>
      <c r="S36804" s="139"/>
    </row>
    <row r="36805" spans="2:19" ht="15.75" customHeight="1" x14ac:dyDescent="0.25">
      <c r="B36805" s="106"/>
      <c r="C36805" s="106"/>
      <c r="D36805" s="139"/>
      <c r="P36805" s="142"/>
      <c r="Q36805" s="142"/>
      <c r="R36805" s="142"/>
      <c r="S36805" s="139"/>
    </row>
    <row r="36806" spans="2:19" ht="15.75" customHeight="1" x14ac:dyDescent="0.25">
      <c r="B36806" s="106"/>
      <c r="C36806" s="106"/>
      <c r="D36806" s="139"/>
      <c r="P36806" s="142"/>
      <c r="Q36806" s="142"/>
      <c r="R36806" s="142"/>
      <c r="S36806" s="139"/>
    </row>
    <row r="36807" spans="2:19" ht="15.75" customHeight="1" x14ac:dyDescent="0.25">
      <c r="B36807" s="106"/>
      <c r="C36807" s="106"/>
      <c r="D36807" s="139"/>
      <c r="P36807" s="142"/>
      <c r="Q36807" s="142"/>
      <c r="R36807" s="142"/>
      <c r="S36807" s="139"/>
    </row>
    <row r="36808" spans="2:19" ht="15.75" customHeight="1" x14ac:dyDescent="0.25">
      <c r="B36808" s="106"/>
      <c r="C36808" s="106"/>
      <c r="D36808" s="139"/>
      <c r="P36808" s="142"/>
      <c r="Q36808" s="142"/>
      <c r="R36808" s="142"/>
      <c r="S36808" s="139"/>
    </row>
    <row r="36809" spans="2:19" ht="15.75" customHeight="1" x14ac:dyDescent="0.25">
      <c r="B36809" s="106"/>
      <c r="C36809" s="106"/>
      <c r="D36809" s="139"/>
      <c r="P36809" s="142"/>
      <c r="Q36809" s="142"/>
      <c r="R36809" s="142"/>
      <c r="S36809" s="139"/>
    </row>
    <row r="36810" spans="2:19" ht="15.75" customHeight="1" x14ac:dyDescent="0.25">
      <c r="B36810" s="106"/>
      <c r="C36810" s="106"/>
      <c r="D36810" s="139"/>
      <c r="P36810" s="142"/>
      <c r="Q36810" s="142"/>
      <c r="R36810" s="142"/>
      <c r="S36810" s="139"/>
    </row>
    <row r="36811" spans="2:19" ht="15.75" customHeight="1" x14ac:dyDescent="0.25">
      <c r="B36811" s="106"/>
      <c r="C36811" s="106"/>
      <c r="D36811" s="139"/>
      <c r="P36811" s="142"/>
      <c r="Q36811" s="142"/>
      <c r="R36811" s="142"/>
      <c r="S36811" s="139"/>
    </row>
    <row r="36812" spans="2:19" ht="15.75" customHeight="1" x14ac:dyDescent="0.25">
      <c r="B36812" s="106"/>
      <c r="C36812" s="106"/>
      <c r="D36812" s="139"/>
      <c r="P36812" s="142"/>
      <c r="Q36812" s="142"/>
      <c r="R36812" s="142"/>
      <c r="S36812" s="139"/>
    </row>
    <row r="36813" spans="2:19" ht="15.75" customHeight="1" x14ac:dyDescent="0.25">
      <c r="B36813" s="106"/>
      <c r="C36813" s="106"/>
      <c r="D36813" s="139"/>
      <c r="P36813" s="142"/>
      <c r="Q36813" s="142"/>
      <c r="R36813" s="142"/>
      <c r="S36813" s="139"/>
    </row>
    <row r="36814" spans="2:19" ht="15.75" customHeight="1" x14ac:dyDescent="0.25">
      <c r="B36814" s="106"/>
      <c r="C36814" s="106"/>
      <c r="D36814" s="139"/>
      <c r="P36814" s="142"/>
      <c r="Q36814" s="142"/>
      <c r="R36814" s="142"/>
      <c r="S36814" s="139"/>
    </row>
    <row r="36815" spans="2:19" ht="15.75" customHeight="1" x14ac:dyDescent="0.25">
      <c r="B36815" s="106"/>
      <c r="C36815" s="106"/>
      <c r="D36815" s="139"/>
      <c r="P36815" s="142"/>
      <c r="Q36815" s="142"/>
      <c r="R36815" s="142"/>
      <c r="S36815" s="139"/>
    </row>
    <row r="36816" spans="2:19" ht="15.75" customHeight="1" x14ac:dyDescent="0.25">
      <c r="B36816" s="106"/>
      <c r="C36816" s="106"/>
      <c r="D36816" s="139"/>
      <c r="P36816" s="142"/>
      <c r="Q36816" s="142"/>
      <c r="R36816" s="142"/>
      <c r="S36816" s="139"/>
    </row>
    <row r="36817" spans="2:19" ht="15.75" customHeight="1" x14ac:dyDescent="0.25">
      <c r="B36817" s="106"/>
      <c r="C36817" s="106"/>
      <c r="D36817" s="139"/>
      <c r="P36817" s="142"/>
      <c r="Q36817" s="142"/>
      <c r="R36817" s="142"/>
      <c r="S36817" s="139"/>
    </row>
    <row r="36818" spans="2:19" ht="15.75" customHeight="1" x14ac:dyDescent="0.25">
      <c r="B36818" s="106"/>
      <c r="C36818" s="106"/>
      <c r="D36818" s="139"/>
      <c r="P36818" s="142"/>
      <c r="Q36818" s="142"/>
      <c r="R36818" s="142"/>
      <c r="S36818" s="139"/>
    </row>
    <row r="36819" spans="2:19" ht="15.75" customHeight="1" x14ac:dyDescent="0.25">
      <c r="B36819" s="106"/>
      <c r="C36819" s="106"/>
      <c r="D36819" s="139"/>
      <c r="P36819" s="142"/>
      <c r="Q36819" s="142"/>
      <c r="R36819" s="142"/>
      <c r="S36819" s="139"/>
    </row>
    <row r="36820" spans="2:19" ht="15.75" customHeight="1" x14ac:dyDescent="0.25">
      <c r="B36820" s="106"/>
      <c r="C36820" s="106"/>
      <c r="D36820" s="139"/>
      <c r="P36820" s="142"/>
      <c r="Q36820" s="142"/>
      <c r="R36820" s="142"/>
      <c r="S36820" s="139"/>
    </row>
    <row r="36821" spans="2:19" ht="15.75" customHeight="1" x14ac:dyDescent="0.25">
      <c r="B36821" s="106"/>
      <c r="C36821" s="106"/>
      <c r="D36821" s="139"/>
      <c r="P36821" s="142"/>
      <c r="Q36821" s="142"/>
      <c r="R36821" s="142"/>
      <c r="S36821" s="139"/>
    </row>
    <row r="36822" spans="2:19" ht="15.75" customHeight="1" x14ac:dyDescent="0.25">
      <c r="B36822" s="106"/>
      <c r="C36822" s="106"/>
      <c r="D36822" s="139"/>
      <c r="P36822" s="142"/>
      <c r="Q36822" s="142"/>
      <c r="R36822" s="142"/>
      <c r="S36822" s="139"/>
    </row>
    <row r="36823" spans="2:19" ht="15.75" customHeight="1" x14ac:dyDescent="0.25">
      <c r="B36823" s="106"/>
      <c r="C36823" s="106"/>
      <c r="D36823" s="139"/>
      <c r="P36823" s="142"/>
      <c r="Q36823" s="142"/>
      <c r="R36823" s="142"/>
      <c r="S36823" s="139"/>
    </row>
    <row r="36824" spans="2:19" ht="15.75" customHeight="1" x14ac:dyDescent="0.25">
      <c r="B36824" s="106"/>
      <c r="C36824" s="106"/>
      <c r="D36824" s="139"/>
      <c r="P36824" s="142"/>
      <c r="Q36824" s="142"/>
      <c r="R36824" s="142"/>
      <c r="S36824" s="139"/>
    </row>
    <row r="36825" spans="2:19" ht="15.75" customHeight="1" x14ac:dyDescent="0.25">
      <c r="B36825" s="106"/>
      <c r="C36825" s="106"/>
      <c r="D36825" s="139"/>
      <c r="P36825" s="142"/>
      <c r="Q36825" s="142"/>
      <c r="R36825" s="142"/>
      <c r="S36825" s="139"/>
    </row>
    <row r="36826" spans="2:19" ht="15.75" customHeight="1" x14ac:dyDescent="0.25">
      <c r="B36826" s="106"/>
      <c r="C36826" s="106"/>
      <c r="D36826" s="139"/>
      <c r="P36826" s="142"/>
      <c r="Q36826" s="142"/>
      <c r="R36826" s="142"/>
      <c r="S36826" s="139"/>
    </row>
    <row r="36827" spans="2:19" ht="15.75" customHeight="1" x14ac:dyDescent="0.25">
      <c r="B36827" s="106"/>
      <c r="C36827" s="106"/>
      <c r="D36827" s="139"/>
      <c r="P36827" s="142"/>
      <c r="Q36827" s="142"/>
      <c r="R36827" s="142"/>
      <c r="S36827" s="139"/>
    </row>
    <row r="36828" spans="2:19" ht="15.75" customHeight="1" x14ac:dyDescent="0.25">
      <c r="B36828" s="106"/>
      <c r="C36828" s="106"/>
      <c r="D36828" s="139"/>
      <c r="P36828" s="142"/>
      <c r="Q36828" s="142"/>
      <c r="R36828" s="142"/>
      <c r="S36828" s="139"/>
    </row>
    <row r="36829" spans="2:19" ht="15.75" customHeight="1" x14ac:dyDescent="0.25">
      <c r="B36829" s="106"/>
      <c r="C36829" s="106"/>
      <c r="D36829" s="139"/>
      <c r="P36829" s="142"/>
      <c r="Q36829" s="142"/>
      <c r="R36829" s="142"/>
      <c r="S36829" s="139"/>
    </row>
    <row r="36830" spans="2:19" ht="15.75" customHeight="1" x14ac:dyDescent="0.25">
      <c r="B36830" s="106"/>
      <c r="C36830" s="106"/>
      <c r="D36830" s="139"/>
      <c r="P36830" s="142"/>
      <c r="Q36830" s="142"/>
      <c r="R36830" s="142"/>
      <c r="S36830" s="139"/>
    </row>
    <row r="36831" spans="2:19" ht="15.75" customHeight="1" x14ac:dyDescent="0.25">
      <c r="B36831" s="106"/>
      <c r="C36831" s="106"/>
      <c r="D36831" s="139"/>
      <c r="P36831" s="142"/>
      <c r="Q36831" s="142"/>
      <c r="R36831" s="142"/>
      <c r="S36831" s="139"/>
    </row>
    <row r="36832" spans="2:19" ht="15.75" customHeight="1" x14ac:dyDescent="0.25">
      <c r="B36832" s="106"/>
      <c r="C36832" s="106"/>
      <c r="D36832" s="139"/>
      <c r="P36832" s="142"/>
      <c r="Q36832" s="142"/>
      <c r="R36832" s="142"/>
      <c r="S36832" s="139"/>
    </row>
    <row r="36833" spans="2:19" ht="15.75" customHeight="1" x14ac:dyDescent="0.25">
      <c r="B36833" s="106"/>
      <c r="C36833" s="106"/>
      <c r="D36833" s="139"/>
      <c r="P36833" s="142"/>
      <c r="Q36833" s="142"/>
      <c r="R36833" s="142"/>
      <c r="S36833" s="139"/>
    </row>
    <row r="36834" spans="2:19" ht="15.75" customHeight="1" x14ac:dyDescent="0.25">
      <c r="B36834" s="106"/>
      <c r="C36834" s="106"/>
      <c r="D36834" s="139"/>
      <c r="P36834" s="142"/>
      <c r="Q36834" s="142"/>
      <c r="R36834" s="142"/>
      <c r="S36834" s="139"/>
    </row>
    <row r="36835" spans="2:19" ht="15.75" customHeight="1" x14ac:dyDescent="0.25">
      <c r="B36835" s="106"/>
      <c r="C36835" s="106"/>
      <c r="D36835" s="139"/>
      <c r="P36835" s="142"/>
      <c r="Q36835" s="142"/>
      <c r="R36835" s="142"/>
      <c r="S36835" s="139"/>
    </row>
    <row r="36836" spans="2:19" ht="15.75" customHeight="1" x14ac:dyDescent="0.25">
      <c r="B36836" s="106"/>
      <c r="C36836" s="106"/>
      <c r="D36836" s="139"/>
      <c r="P36836" s="142"/>
      <c r="Q36836" s="142"/>
      <c r="R36836" s="142"/>
      <c r="S36836" s="139"/>
    </row>
    <row r="36837" spans="2:19" ht="15.75" customHeight="1" x14ac:dyDescent="0.25">
      <c r="B36837" s="106"/>
      <c r="C36837" s="106"/>
      <c r="D36837" s="139"/>
      <c r="P36837" s="142"/>
      <c r="Q36837" s="142"/>
      <c r="R36837" s="142"/>
      <c r="S36837" s="139"/>
    </row>
    <row r="36838" spans="2:19" ht="15.75" customHeight="1" x14ac:dyDescent="0.25">
      <c r="B36838" s="106"/>
      <c r="C36838" s="106"/>
      <c r="D36838" s="139"/>
      <c r="P36838" s="142"/>
      <c r="Q36838" s="142"/>
      <c r="R36838" s="142"/>
      <c r="S36838" s="139"/>
    </row>
    <row r="36839" spans="2:19" ht="15.75" customHeight="1" x14ac:dyDescent="0.25">
      <c r="B36839" s="106"/>
      <c r="C36839" s="106"/>
      <c r="D36839" s="139"/>
      <c r="P36839" s="142"/>
      <c r="Q36839" s="142"/>
      <c r="R36839" s="142"/>
      <c r="S36839" s="139"/>
    </row>
    <row r="36840" spans="2:19" ht="15.75" customHeight="1" x14ac:dyDescent="0.25">
      <c r="B36840" s="106"/>
      <c r="C36840" s="106"/>
      <c r="D36840" s="139"/>
      <c r="P36840" s="142"/>
      <c r="Q36840" s="142"/>
      <c r="R36840" s="142"/>
      <c r="S36840" s="139"/>
    </row>
    <row r="36841" spans="2:19" ht="15.75" customHeight="1" x14ac:dyDescent="0.25">
      <c r="B36841" s="106"/>
      <c r="C36841" s="106"/>
      <c r="D36841" s="139"/>
      <c r="P36841" s="142"/>
      <c r="Q36841" s="142"/>
      <c r="R36841" s="142"/>
      <c r="S36841" s="139"/>
    </row>
    <row r="36842" spans="2:19" ht="15.75" customHeight="1" x14ac:dyDescent="0.25">
      <c r="B36842" s="106"/>
      <c r="C36842" s="106"/>
      <c r="D36842" s="139"/>
      <c r="P36842" s="142"/>
      <c r="Q36842" s="142"/>
      <c r="R36842" s="142"/>
      <c r="S36842" s="139"/>
    </row>
    <row r="36843" spans="2:19" ht="15.75" customHeight="1" x14ac:dyDescent="0.25">
      <c r="B36843" s="106"/>
      <c r="C36843" s="106"/>
      <c r="D36843" s="139"/>
      <c r="P36843" s="142"/>
      <c r="Q36843" s="142"/>
      <c r="R36843" s="142"/>
      <c r="S36843" s="139"/>
    </row>
    <row r="36844" spans="2:19" ht="15.75" customHeight="1" x14ac:dyDescent="0.25">
      <c r="B36844" s="106"/>
      <c r="C36844" s="106"/>
      <c r="D36844" s="139"/>
      <c r="P36844" s="142"/>
      <c r="Q36844" s="142"/>
      <c r="R36844" s="142"/>
      <c r="S36844" s="139"/>
    </row>
    <row r="36845" spans="2:19" ht="15.75" customHeight="1" x14ac:dyDescent="0.25">
      <c r="B36845" s="106"/>
      <c r="C36845" s="106"/>
      <c r="D36845" s="139"/>
      <c r="P36845" s="142"/>
      <c r="Q36845" s="142"/>
      <c r="R36845" s="142"/>
      <c r="S36845" s="139"/>
    </row>
    <row r="36846" spans="2:19" ht="15.75" customHeight="1" x14ac:dyDescent="0.25">
      <c r="B36846" s="106"/>
      <c r="C36846" s="106"/>
      <c r="D36846" s="139"/>
      <c r="P36846" s="142"/>
      <c r="Q36846" s="142"/>
      <c r="R36846" s="142"/>
      <c r="S36846" s="139"/>
    </row>
    <row r="36847" spans="2:19" ht="15.75" customHeight="1" x14ac:dyDescent="0.25">
      <c r="B36847" s="106"/>
      <c r="C36847" s="106"/>
      <c r="D36847" s="139"/>
      <c r="P36847" s="142"/>
      <c r="Q36847" s="142"/>
      <c r="R36847" s="142"/>
      <c r="S36847" s="139"/>
    </row>
    <row r="36848" spans="2:19" ht="15.75" customHeight="1" x14ac:dyDescent="0.25">
      <c r="B36848" s="106"/>
      <c r="C36848" s="106"/>
      <c r="D36848" s="139"/>
      <c r="P36848" s="142"/>
      <c r="Q36848" s="142"/>
      <c r="R36848" s="142"/>
      <c r="S36848" s="139"/>
    </row>
    <row r="36849" spans="2:19" ht="15.75" customHeight="1" x14ac:dyDescent="0.25">
      <c r="B36849" s="106"/>
      <c r="C36849" s="106"/>
      <c r="D36849" s="139"/>
      <c r="P36849" s="142"/>
      <c r="Q36849" s="142"/>
      <c r="R36849" s="142"/>
      <c r="S36849" s="139"/>
    </row>
    <row r="36850" spans="2:19" ht="15.75" customHeight="1" x14ac:dyDescent="0.25">
      <c r="B36850" s="106"/>
      <c r="C36850" s="106"/>
      <c r="D36850" s="139"/>
      <c r="P36850" s="142"/>
      <c r="Q36850" s="142"/>
      <c r="R36850" s="142"/>
      <c r="S36850" s="139"/>
    </row>
    <row r="36851" spans="2:19" ht="15.75" customHeight="1" x14ac:dyDescent="0.25">
      <c r="B36851" s="106"/>
      <c r="C36851" s="106"/>
      <c r="D36851" s="139"/>
      <c r="P36851" s="142"/>
      <c r="Q36851" s="142"/>
      <c r="R36851" s="142"/>
      <c r="S36851" s="139"/>
    </row>
    <row r="36852" spans="2:19" ht="15.75" customHeight="1" x14ac:dyDescent="0.25">
      <c r="B36852" s="106"/>
      <c r="C36852" s="106"/>
      <c r="D36852" s="139"/>
      <c r="P36852" s="142"/>
      <c r="Q36852" s="142"/>
      <c r="R36852" s="142"/>
      <c r="S36852" s="139"/>
    </row>
    <row r="36853" spans="2:19" ht="15.75" customHeight="1" x14ac:dyDescent="0.25">
      <c r="B36853" s="106"/>
      <c r="C36853" s="106"/>
      <c r="D36853" s="139"/>
      <c r="P36853" s="142"/>
      <c r="Q36853" s="142"/>
      <c r="R36853" s="142"/>
      <c r="S36853" s="139"/>
    </row>
    <row r="36854" spans="2:19" ht="15.75" customHeight="1" x14ac:dyDescent="0.25">
      <c r="B36854" s="106"/>
      <c r="C36854" s="106"/>
      <c r="D36854" s="139"/>
      <c r="P36854" s="142"/>
      <c r="Q36854" s="142"/>
      <c r="R36854" s="142"/>
      <c r="S36854" s="139"/>
    </row>
    <row r="36855" spans="2:19" ht="15.75" customHeight="1" x14ac:dyDescent="0.25">
      <c r="B36855" s="106"/>
      <c r="C36855" s="106"/>
      <c r="D36855" s="139"/>
      <c r="P36855" s="142"/>
      <c r="Q36855" s="142"/>
      <c r="R36855" s="142"/>
      <c r="S36855" s="139"/>
    </row>
    <row r="36856" spans="2:19" ht="15.75" customHeight="1" x14ac:dyDescent="0.25">
      <c r="B36856" s="106"/>
      <c r="C36856" s="106"/>
      <c r="D36856" s="139"/>
      <c r="P36856" s="142"/>
      <c r="Q36856" s="142"/>
      <c r="R36856" s="142"/>
      <c r="S36856" s="139"/>
    </row>
    <row r="36857" spans="2:19" ht="15.75" customHeight="1" x14ac:dyDescent="0.25">
      <c r="B36857" s="106"/>
      <c r="C36857" s="106"/>
      <c r="D36857" s="139"/>
      <c r="P36857" s="142"/>
      <c r="Q36857" s="142"/>
      <c r="R36857" s="142"/>
      <c r="S36857" s="139"/>
    </row>
    <row r="36858" spans="2:19" ht="15.75" customHeight="1" x14ac:dyDescent="0.25">
      <c r="B36858" s="106"/>
      <c r="C36858" s="106"/>
      <c r="D36858" s="139"/>
      <c r="P36858" s="142"/>
      <c r="Q36858" s="142"/>
      <c r="R36858" s="142"/>
      <c r="S36858" s="139"/>
    </row>
    <row r="36859" spans="2:19" ht="15.75" customHeight="1" x14ac:dyDescent="0.25">
      <c r="B36859" s="106"/>
      <c r="C36859" s="106"/>
      <c r="D36859" s="139"/>
      <c r="P36859" s="142"/>
      <c r="Q36859" s="142"/>
      <c r="R36859" s="142"/>
      <c r="S36859" s="139"/>
    </row>
    <row r="36860" spans="2:19" ht="15.75" customHeight="1" x14ac:dyDescent="0.25">
      <c r="B36860" s="106"/>
      <c r="C36860" s="106"/>
      <c r="D36860" s="139"/>
      <c r="P36860" s="142"/>
      <c r="Q36860" s="142"/>
      <c r="R36860" s="142"/>
      <c r="S36860" s="139"/>
    </row>
    <row r="36861" spans="2:19" ht="15.75" customHeight="1" x14ac:dyDescent="0.25">
      <c r="B36861" s="106"/>
      <c r="C36861" s="106"/>
      <c r="D36861" s="139"/>
      <c r="P36861" s="142"/>
      <c r="Q36861" s="142"/>
      <c r="R36861" s="142"/>
      <c r="S36861" s="139"/>
    </row>
    <row r="36862" spans="2:19" ht="15.75" customHeight="1" x14ac:dyDescent="0.25">
      <c r="B36862" s="106"/>
      <c r="C36862" s="106"/>
      <c r="D36862" s="139"/>
      <c r="P36862" s="142"/>
      <c r="Q36862" s="142"/>
      <c r="R36862" s="142"/>
      <c r="S36862" s="139"/>
    </row>
    <row r="36863" spans="2:19" ht="15.75" customHeight="1" x14ac:dyDescent="0.25">
      <c r="B36863" s="106"/>
      <c r="C36863" s="106"/>
      <c r="D36863" s="139"/>
      <c r="P36863" s="142"/>
      <c r="Q36863" s="142"/>
      <c r="R36863" s="142"/>
      <c r="S36863" s="139"/>
    </row>
    <row r="36864" spans="2:19" ht="15.75" customHeight="1" x14ac:dyDescent="0.25">
      <c r="B36864" s="106"/>
      <c r="C36864" s="106"/>
      <c r="D36864" s="139"/>
      <c r="P36864" s="142"/>
      <c r="Q36864" s="142"/>
      <c r="R36864" s="142"/>
      <c r="S36864" s="139"/>
    </row>
    <row r="36865" spans="2:19" ht="15.75" customHeight="1" x14ac:dyDescent="0.25">
      <c r="B36865" s="106"/>
      <c r="C36865" s="106"/>
      <c r="D36865" s="139"/>
      <c r="P36865" s="142"/>
      <c r="Q36865" s="142"/>
      <c r="R36865" s="142"/>
      <c r="S36865" s="139"/>
    </row>
    <row r="36866" spans="2:19" ht="15.75" customHeight="1" x14ac:dyDescent="0.25">
      <c r="B36866" s="106"/>
      <c r="C36866" s="106"/>
      <c r="D36866" s="139"/>
      <c r="P36866" s="142"/>
      <c r="Q36866" s="142"/>
      <c r="R36866" s="142"/>
      <c r="S36866" s="139"/>
    </row>
    <row r="36867" spans="2:19" ht="15.75" customHeight="1" x14ac:dyDescent="0.25">
      <c r="B36867" s="106"/>
      <c r="C36867" s="106"/>
      <c r="D36867" s="139"/>
      <c r="P36867" s="142"/>
      <c r="Q36867" s="142"/>
      <c r="R36867" s="142"/>
      <c r="S36867" s="139"/>
    </row>
    <row r="36868" spans="2:19" ht="15.75" customHeight="1" x14ac:dyDescent="0.25">
      <c r="B36868" s="106"/>
      <c r="C36868" s="106"/>
      <c r="D36868" s="139"/>
      <c r="P36868" s="142"/>
      <c r="Q36868" s="142"/>
      <c r="R36868" s="142"/>
      <c r="S36868" s="139"/>
    </row>
    <row r="36869" spans="2:19" ht="15.75" customHeight="1" x14ac:dyDescent="0.25">
      <c r="B36869" s="106"/>
      <c r="C36869" s="106"/>
      <c r="D36869" s="139"/>
      <c r="P36869" s="142"/>
      <c r="Q36869" s="142"/>
      <c r="R36869" s="142"/>
      <c r="S36869" s="139"/>
    </row>
    <row r="36870" spans="2:19" ht="15.75" customHeight="1" x14ac:dyDescent="0.25">
      <c r="B36870" s="106"/>
      <c r="C36870" s="106"/>
      <c r="D36870" s="139"/>
      <c r="P36870" s="142"/>
      <c r="Q36870" s="142"/>
      <c r="R36870" s="142"/>
      <c r="S36870" s="139"/>
    </row>
    <row r="36871" spans="2:19" ht="15.75" customHeight="1" x14ac:dyDescent="0.25">
      <c r="B36871" s="106"/>
      <c r="C36871" s="106"/>
      <c r="D36871" s="139"/>
      <c r="P36871" s="142"/>
      <c r="Q36871" s="142"/>
      <c r="R36871" s="142"/>
      <c r="S36871" s="139"/>
    </row>
    <row r="36872" spans="2:19" ht="15.75" customHeight="1" x14ac:dyDescent="0.25">
      <c r="B36872" s="106"/>
      <c r="C36872" s="106"/>
      <c r="D36872" s="139"/>
      <c r="P36872" s="142"/>
      <c r="Q36872" s="142"/>
      <c r="R36872" s="142"/>
      <c r="S36872" s="139"/>
    </row>
    <row r="36873" spans="2:19" ht="15.75" customHeight="1" x14ac:dyDescent="0.25">
      <c r="B36873" s="106"/>
      <c r="C36873" s="106"/>
      <c r="D36873" s="139"/>
      <c r="P36873" s="142"/>
      <c r="Q36873" s="142"/>
      <c r="R36873" s="142"/>
      <c r="S36873" s="139"/>
    </row>
    <row r="36874" spans="2:19" ht="15.75" customHeight="1" x14ac:dyDescent="0.25">
      <c r="B36874" s="106"/>
      <c r="C36874" s="106"/>
      <c r="D36874" s="139"/>
      <c r="P36874" s="142"/>
      <c r="Q36874" s="142"/>
      <c r="R36874" s="142"/>
      <c r="S36874" s="139"/>
    </row>
    <row r="36875" spans="2:19" ht="15.75" customHeight="1" x14ac:dyDescent="0.25">
      <c r="B36875" s="106"/>
      <c r="C36875" s="106"/>
      <c r="D36875" s="139"/>
      <c r="P36875" s="142"/>
      <c r="Q36875" s="142"/>
      <c r="R36875" s="142"/>
      <c r="S36875" s="139"/>
    </row>
    <row r="36876" spans="2:19" ht="15.75" customHeight="1" x14ac:dyDescent="0.25">
      <c r="B36876" s="106"/>
      <c r="C36876" s="106"/>
      <c r="D36876" s="139"/>
      <c r="P36876" s="142"/>
      <c r="Q36876" s="142"/>
      <c r="R36876" s="142"/>
      <c r="S36876" s="139"/>
    </row>
    <row r="36877" spans="2:19" ht="15.75" customHeight="1" x14ac:dyDescent="0.25">
      <c r="B36877" s="106"/>
      <c r="C36877" s="106"/>
      <c r="D36877" s="139"/>
      <c r="P36877" s="142"/>
      <c r="Q36877" s="142"/>
      <c r="R36877" s="142"/>
      <c r="S36877" s="139"/>
    </row>
    <row r="36878" spans="2:19" ht="15.75" customHeight="1" x14ac:dyDescent="0.25">
      <c r="B36878" s="106"/>
      <c r="C36878" s="106"/>
      <c r="D36878" s="139"/>
      <c r="P36878" s="142"/>
      <c r="Q36878" s="142"/>
      <c r="R36878" s="142"/>
      <c r="S36878" s="139"/>
    </row>
    <row r="36879" spans="2:19" ht="15.75" customHeight="1" x14ac:dyDescent="0.25">
      <c r="B36879" s="106"/>
      <c r="C36879" s="106"/>
      <c r="D36879" s="139"/>
      <c r="P36879" s="142"/>
      <c r="Q36879" s="142"/>
      <c r="R36879" s="142"/>
      <c r="S36879" s="139"/>
    </row>
    <row r="36880" spans="2:19" ht="15.75" customHeight="1" x14ac:dyDescent="0.25">
      <c r="B36880" s="106"/>
      <c r="C36880" s="106"/>
      <c r="D36880" s="139"/>
      <c r="P36880" s="142"/>
      <c r="Q36880" s="142"/>
      <c r="R36880" s="142"/>
      <c r="S36880" s="139"/>
    </row>
    <row r="36881" spans="2:19" ht="15.75" customHeight="1" x14ac:dyDescent="0.25">
      <c r="B36881" s="106"/>
      <c r="C36881" s="106"/>
      <c r="D36881" s="139"/>
      <c r="P36881" s="142"/>
      <c r="Q36881" s="142"/>
      <c r="R36881" s="142"/>
      <c r="S36881" s="139"/>
    </row>
    <row r="36882" spans="2:19" ht="15.75" customHeight="1" x14ac:dyDescent="0.25">
      <c r="B36882" s="106"/>
      <c r="C36882" s="106"/>
      <c r="D36882" s="139"/>
      <c r="P36882" s="142"/>
      <c r="Q36882" s="142"/>
      <c r="R36882" s="142"/>
      <c r="S36882" s="139"/>
    </row>
    <row r="36883" spans="2:19" ht="15.75" customHeight="1" x14ac:dyDescent="0.25">
      <c r="B36883" s="106"/>
      <c r="C36883" s="106"/>
      <c r="D36883" s="139"/>
      <c r="P36883" s="142"/>
      <c r="Q36883" s="142"/>
      <c r="R36883" s="142"/>
      <c r="S36883" s="139"/>
    </row>
    <row r="36884" spans="2:19" ht="15.75" customHeight="1" x14ac:dyDescent="0.25">
      <c r="B36884" s="106"/>
      <c r="C36884" s="106"/>
      <c r="D36884" s="139"/>
      <c r="P36884" s="142"/>
      <c r="Q36884" s="142"/>
      <c r="R36884" s="142"/>
      <c r="S36884" s="139"/>
    </row>
    <row r="36885" spans="2:19" ht="15.75" customHeight="1" x14ac:dyDescent="0.25">
      <c r="B36885" s="106"/>
      <c r="C36885" s="106"/>
      <c r="D36885" s="139"/>
      <c r="P36885" s="142"/>
      <c r="Q36885" s="142"/>
      <c r="R36885" s="142"/>
      <c r="S36885" s="139"/>
    </row>
    <row r="36886" spans="2:19" ht="15.75" customHeight="1" x14ac:dyDescent="0.25">
      <c r="B36886" s="106"/>
      <c r="C36886" s="106"/>
      <c r="D36886" s="139"/>
      <c r="P36886" s="142"/>
      <c r="Q36886" s="142"/>
      <c r="R36886" s="142"/>
      <c r="S36886" s="139"/>
    </row>
    <row r="36887" spans="2:19" ht="15.75" customHeight="1" x14ac:dyDescent="0.25">
      <c r="B36887" s="106"/>
      <c r="C36887" s="106"/>
      <c r="D36887" s="139"/>
      <c r="P36887" s="142"/>
      <c r="Q36887" s="142"/>
      <c r="R36887" s="142"/>
      <c r="S36887" s="139"/>
    </row>
    <row r="36888" spans="2:19" ht="15.75" customHeight="1" x14ac:dyDescent="0.25">
      <c r="B36888" s="106"/>
      <c r="C36888" s="106"/>
      <c r="D36888" s="139"/>
      <c r="P36888" s="142"/>
      <c r="Q36888" s="142"/>
      <c r="R36888" s="142"/>
      <c r="S36888" s="139"/>
    </row>
    <row r="36889" spans="2:19" ht="15.75" customHeight="1" x14ac:dyDescent="0.25">
      <c r="B36889" s="106"/>
      <c r="C36889" s="106"/>
      <c r="D36889" s="139"/>
      <c r="P36889" s="142"/>
      <c r="Q36889" s="142"/>
      <c r="R36889" s="142"/>
      <c r="S36889" s="139"/>
    </row>
    <row r="36890" spans="2:19" ht="15.75" customHeight="1" x14ac:dyDescent="0.25">
      <c r="B36890" s="106"/>
      <c r="C36890" s="106"/>
      <c r="D36890" s="139"/>
      <c r="P36890" s="142"/>
      <c r="Q36890" s="142"/>
      <c r="R36890" s="142"/>
      <c r="S36890" s="139"/>
    </row>
    <row r="36891" spans="2:19" ht="15.75" customHeight="1" x14ac:dyDescent="0.25">
      <c r="B36891" s="106"/>
      <c r="C36891" s="106"/>
      <c r="D36891" s="139"/>
      <c r="P36891" s="142"/>
      <c r="Q36891" s="142"/>
      <c r="R36891" s="142"/>
      <c r="S36891" s="139"/>
    </row>
    <row r="36892" spans="2:19" ht="15.75" customHeight="1" x14ac:dyDescent="0.25">
      <c r="B36892" s="106"/>
      <c r="C36892" s="106"/>
      <c r="D36892" s="139"/>
      <c r="P36892" s="142"/>
      <c r="Q36892" s="142"/>
      <c r="R36892" s="142"/>
      <c r="S36892" s="139"/>
    </row>
    <row r="36893" spans="2:19" ht="15.75" customHeight="1" x14ac:dyDescent="0.25">
      <c r="B36893" s="106"/>
      <c r="C36893" s="106"/>
      <c r="D36893" s="139"/>
      <c r="P36893" s="142"/>
      <c r="Q36893" s="142"/>
      <c r="R36893" s="142"/>
      <c r="S36893" s="139"/>
    </row>
    <row r="36894" spans="2:19" ht="15.75" customHeight="1" x14ac:dyDescent="0.25">
      <c r="B36894" s="106"/>
      <c r="C36894" s="106"/>
      <c r="D36894" s="139"/>
      <c r="P36894" s="142"/>
      <c r="Q36894" s="142"/>
      <c r="R36894" s="142"/>
      <c r="S36894" s="139"/>
    </row>
    <row r="36895" spans="2:19" ht="15.75" customHeight="1" x14ac:dyDescent="0.25">
      <c r="B36895" s="106"/>
      <c r="C36895" s="106"/>
      <c r="D36895" s="139"/>
      <c r="P36895" s="142"/>
      <c r="Q36895" s="142"/>
      <c r="R36895" s="142"/>
      <c r="S36895" s="139"/>
    </row>
    <row r="36896" spans="2:19" ht="15.75" customHeight="1" x14ac:dyDescent="0.25">
      <c r="B36896" s="106"/>
      <c r="C36896" s="106"/>
      <c r="D36896" s="139"/>
      <c r="P36896" s="142"/>
      <c r="Q36896" s="142"/>
      <c r="R36896" s="142"/>
      <c r="S36896" s="139"/>
    </row>
    <row r="36897" spans="2:19" ht="15.75" customHeight="1" x14ac:dyDescent="0.25">
      <c r="B36897" s="106"/>
      <c r="C36897" s="106"/>
      <c r="D36897" s="139"/>
      <c r="P36897" s="142"/>
      <c r="Q36897" s="142"/>
      <c r="R36897" s="142"/>
      <c r="S36897" s="139"/>
    </row>
    <row r="36898" spans="2:19" ht="15.75" customHeight="1" x14ac:dyDescent="0.25">
      <c r="B36898" s="106"/>
      <c r="C36898" s="106"/>
      <c r="D36898" s="139"/>
      <c r="P36898" s="142"/>
      <c r="Q36898" s="142"/>
      <c r="R36898" s="142"/>
      <c r="S36898" s="139"/>
    </row>
    <row r="36899" spans="2:19" ht="15.75" customHeight="1" x14ac:dyDescent="0.25">
      <c r="B36899" s="106"/>
      <c r="C36899" s="106"/>
      <c r="D36899" s="139"/>
      <c r="P36899" s="142"/>
      <c r="Q36899" s="142"/>
      <c r="R36899" s="142"/>
      <c r="S36899" s="139"/>
    </row>
    <row r="36900" spans="2:19" ht="15.75" customHeight="1" x14ac:dyDescent="0.25">
      <c r="B36900" s="106"/>
      <c r="C36900" s="106"/>
      <c r="D36900" s="139"/>
      <c r="P36900" s="142"/>
      <c r="Q36900" s="142"/>
      <c r="R36900" s="142"/>
      <c r="S36900" s="139"/>
    </row>
    <row r="36901" spans="2:19" ht="15.75" customHeight="1" x14ac:dyDescent="0.25">
      <c r="B36901" s="106"/>
      <c r="C36901" s="106"/>
      <c r="D36901" s="139"/>
      <c r="P36901" s="142"/>
      <c r="Q36901" s="142"/>
      <c r="R36901" s="142"/>
      <c r="S36901" s="139"/>
    </row>
    <row r="36902" spans="2:19" ht="15.75" customHeight="1" x14ac:dyDescent="0.25">
      <c r="B36902" s="106"/>
      <c r="C36902" s="106"/>
      <c r="D36902" s="139"/>
      <c r="P36902" s="142"/>
      <c r="Q36902" s="142"/>
      <c r="R36902" s="142"/>
      <c r="S36902" s="139"/>
    </row>
    <row r="36903" spans="2:19" ht="15.75" customHeight="1" x14ac:dyDescent="0.25">
      <c r="B36903" s="106"/>
      <c r="C36903" s="106"/>
      <c r="D36903" s="139"/>
      <c r="P36903" s="142"/>
      <c r="Q36903" s="142"/>
      <c r="R36903" s="142"/>
      <c r="S36903" s="139"/>
    </row>
    <row r="36904" spans="2:19" ht="15.75" customHeight="1" x14ac:dyDescent="0.25">
      <c r="B36904" s="106"/>
      <c r="C36904" s="106"/>
      <c r="D36904" s="139"/>
      <c r="P36904" s="142"/>
      <c r="Q36904" s="142"/>
      <c r="R36904" s="142"/>
      <c r="S36904" s="139"/>
    </row>
    <row r="36905" spans="2:19" ht="15.75" customHeight="1" x14ac:dyDescent="0.25">
      <c r="B36905" s="106"/>
      <c r="C36905" s="106"/>
      <c r="D36905" s="139"/>
      <c r="P36905" s="142"/>
      <c r="Q36905" s="142"/>
      <c r="R36905" s="142"/>
      <c r="S36905" s="139"/>
    </row>
    <row r="36906" spans="2:19" ht="15.75" customHeight="1" x14ac:dyDescent="0.25">
      <c r="B36906" s="106"/>
      <c r="C36906" s="106"/>
      <c r="D36906" s="139"/>
      <c r="P36906" s="142"/>
      <c r="Q36906" s="142"/>
      <c r="R36906" s="142"/>
      <c r="S36906" s="139"/>
    </row>
    <row r="36907" spans="2:19" ht="15.75" customHeight="1" x14ac:dyDescent="0.25">
      <c r="B36907" s="106"/>
      <c r="C36907" s="106"/>
      <c r="D36907" s="139"/>
      <c r="P36907" s="142"/>
      <c r="Q36907" s="142"/>
      <c r="R36907" s="142"/>
      <c r="S36907" s="139"/>
    </row>
    <row r="36908" spans="2:19" ht="15.75" customHeight="1" x14ac:dyDescent="0.25">
      <c r="B36908" s="106"/>
      <c r="C36908" s="106"/>
      <c r="D36908" s="139"/>
      <c r="P36908" s="142"/>
      <c r="Q36908" s="142"/>
      <c r="R36908" s="142"/>
      <c r="S36908" s="139"/>
    </row>
    <row r="36909" spans="2:19" ht="15.75" customHeight="1" x14ac:dyDescent="0.25">
      <c r="B36909" s="106"/>
      <c r="C36909" s="106"/>
      <c r="D36909" s="139"/>
      <c r="P36909" s="142"/>
      <c r="Q36909" s="142"/>
      <c r="R36909" s="142"/>
      <c r="S36909" s="139"/>
    </row>
    <row r="36910" spans="2:19" ht="15.75" customHeight="1" x14ac:dyDescent="0.25">
      <c r="B36910" s="106"/>
      <c r="C36910" s="106"/>
      <c r="D36910" s="139"/>
      <c r="P36910" s="142"/>
      <c r="Q36910" s="142"/>
      <c r="R36910" s="142"/>
      <c r="S36910" s="139"/>
    </row>
    <row r="36911" spans="2:19" ht="15.75" customHeight="1" x14ac:dyDescent="0.25">
      <c r="B36911" s="106"/>
      <c r="C36911" s="106"/>
      <c r="D36911" s="139"/>
      <c r="P36911" s="142"/>
      <c r="Q36911" s="142"/>
      <c r="R36911" s="142"/>
      <c r="S36911" s="139"/>
    </row>
    <row r="36912" spans="2:19" ht="15.75" customHeight="1" x14ac:dyDescent="0.25">
      <c r="B36912" s="106"/>
      <c r="C36912" s="106"/>
      <c r="D36912" s="139"/>
      <c r="P36912" s="142"/>
      <c r="Q36912" s="142"/>
      <c r="R36912" s="142"/>
      <c r="S36912" s="139"/>
    </row>
    <row r="36913" spans="2:19" ht="15.75" customHeight="1" x14ac:dyDescent="0.25">
      <c r="B36913" s="106"/>
      <c r="C36913" s="106"/>
      <c r="D36913" s="139"/>
      <c r="P36913" s="142"/>
      <c r="Q36913" s="142"/>
      <c r="R36913" s="142"/>
      <c r="S36913" s="139"/>
    </row>
    <row r="36914" spans="2:19" ht="15.75" customHeight="1" x14ac:dyDescent="0.25">
      <c r="B36914" s="106"/>
      <c r="C36914" s="106"/>
      <c r="D36914" s="139"/>
      <c r="P36914" s="142"/>
      <c r="Q36914" s="142"/>
      <c r="R36914" s="142"/>
      <c r="S36914" s="139"/>
    </row>
    <row r="36915" spans="2:19" ht="15.75" customHeight="1" x14ac:dyDescent="0.25">
      <c r="B36915" s="106"/>
      <c r="C36915" s="106"/>
      <c r="D36915" s="139"/>
      <c r="P36915" s="142"/>
      <c r="Q36915" s="142"/>
      <c r="R36915" s="142"/>
      <c r="S36915" s="139"/>
    </row>
    <row r="36916" spans="2:19" ht="15.75" customHeight="1" x14ac:dyDescent="0.25">
      <c r="B36916" s="106"/>
      <c r="C36916" s="106"/>
      <c r="D36916" s="139"/>
      <c r="P36916" s="142"/>
      <c r="Q36916" s="142"/>
      <c r="R36916" s="142"/>
      <c r="S36916" s="139"/>
    </row>
    <row r="36917" spans="2:19" ht="15.75" customHeight="1" x14ac:dyDescent="0.25">
      <c r="B36917" s="106"/>
      <c r="C36917" s="106"/>
      <c r="D36917" s="139"/>
      <c r="P36917" s="142"/>
      <c r="Q36917" s="142"/>
      <c r="R36917" s="142"/>
      <c r="S36917" s="139"/>
    </row>
    <row r="36918" spans="2:19" ht="15.75" customHeight="1" x14ac:dyDescent="0.25">
      <c r="B36918" s="106"/>
      <c r="C36918" s="106"/>
      <c r="D36918" s="139"/>
      <c r="P36918" s="142"/>
      <c r="Q36918" s="142"/>
      <c r="R36918" s="142"/>
      <c r="S36918" s="139"/>
    </row>
    <row r="36919" spans="2:19" ht="15.75" customHeight="1" x14ac:dyDescent="0.25">
      <c r="B36919" s="106"/>
      <c r="C36919" s="106"/>
      <c r="D36919" s="139"/>
      <c r="P36919" s="142"/>
      <c r="Q36919" s="142"/>
      <c r="R36919" s="142"/>
      <c r="S36919" s="139"/>
    </row>
    <row r="36920" spans="2:19" ht="15.75" customHeight="1" x14ac:dyDescent="0.25">
      <c r="B36920" s="106"/>
      <c r="C36920" s="106"/>
      <c r="D36920" s="139"/>
      <c r="P36920" s="142"/>
      <c r="Q36920" s="142"/>
      <c r="R36920" s="142"/>
      <c r="S36920" s="139"/>
    </row>
    <row r="36921" spans="2:19" ht="15.75" customHeight="1" x14ac:dyDescent="0.25">
      <c r="B36921" s="106"/>
      <c r="C36921" s="106"/>
      <c r="D36921" s="139"/>
      <c r="P36921" s="142"/>
      <c r="Q36921" s="142"/>
      <c r="R36921" s="142"/>
      <c r="S36921" s="139"/>
    </row>
    <row r="36922" spans="2:19" ht="15.75" customHeight="1" x14ac:dyDescent="0.25">
      <c r="B36922" s="106"/>
      <c r="C36922" s="106"/>
      <c r="D36922" s="139"/>
      <c r="P36922" s="142"/>
      <c r="Q36922" s="142"/>
      <c r="R36922" s="142"/>
      <c r="S36922" s="139"/>
    </row>
    <row r="36923" spans="2:19" ht="15.75" customHeight="1" x14ac:dyDescent="0.25">
      <c r="B36923" s="106"/>
      <c r="C36923" s="106"/>
      <c r="D36923" s="139"/>
      <c r="P36923" s="142"/>
      <c r="Q36923" s="142"/>
      <c r="R36923" s="142"/>
      <c r="S36923" s="139"/>
    </row>
    <row r="36924" spans="2:19" ht="15.75" customHeight="1" x14ac:dyDescent="0.25">
      <c r="B36924" s="106"/>
      <c r="C36924" s="106"/>
      <c r="D36924" s="139"/>
      <c r="P36924" s="142"/>
      <c r="Q36924" s="142"/>
      <c r="R36924" s="142"/>
      <c r="S36924" s="139"/>
    </row>
    <row r="36925" spans="2:19" ht="15.75" customHeight="1" x14ac:dyDescent="0.25">
      <c r="B36925" s="106"/>
      <c r="C36925" s="106"/>
      <c r="D36925" s="139"/>
      <c r="P36925" s="142"/>
      <c r="Q36925" s="142"/>
      <c r="R36925" s="142"/>
      <c r="S36925" s="139"/>
    </row>
    <row r="36926" spans="2:19" ht="15.75" customHeight="1" x14ac:dyDescent="0.25">
      <c r="B36926" s="106"/>
      <c r="C36926" s="106"/>
      <c r="D36926" s="139"/>
      <c r="P36926" s="142"/>
      <c r="Q36926" s="142"/>
      <c r="R36926" s="142"/>
      <c r="S36926" s="139"/>
    </row>
    <row r="36927" spans="2:19" ht="15.75" customHeight="1" x14ac:dyDescent="0.25">
      <c r="B36927" s="106"/>
      <c r="C36927" s="106"/>
      <c r="D36927" s="139"/>
      <c r="P36927" s="142"/>
      <c r="Q36927" s="142"/>
      <c r="R36927" s="142"/>
      <c r="S36927" s="139"/>
    </row>
    <row r="36928" spans="2:19" ht="15.75" customHeight="1" x14ac:dyDescent="0.25">
      <c r="B36928" s="106"/>
      <c r="C36928" s="106"/>
      <c r="D36928" s="139"/>
      <c r="P36928" s="142"/>
      <c r="Q36928" s="142"/>
      <c r="R36928" s="142"/>
      <c r="S36928" s="139"/>
    </row>
    <row r="36929" spans="2:19" ht="15.75" customHeight="1" x14ac:dyDescent="0.25">
      <c r="B36929" s="106"/>
      <c r="C36929" s="106"/>
      <c r="D36929" s="139"/>
      <c r="P36929" s="142"/>
      <c r="Q36929" s="142"/>
      <c r="R36929" s="142"/>
      <c r="S36929" s="139"/>
    </row>
    <row r="36930" spans="2:19" ht="15.75" customHeight="1" x14ac:dyDescent="0.25">
      <c r="B36930" s="106"/>
      <c r="C36930" s="106"/>
      <c r="D36930" s="139"/>
      <c r="P36930" s="142"/>
      <c r="Q36930" s="142"/>
      <c r="R36930" s="142"/>
      <c r="S36930" s="139"/>
    </row>
    <row r="36931" spans="2:19" ht="15.75" customHeight="1" x14ac:dyDescent="0.25">
      <c r="B36931" s="106"/>
      <c r="C36931" s="106"/>
      <c r="D36931" s="139"/>
      <c r="P36931" s="142"/>
      <c r="Q36931" s="142"/>
      <c r="R36931" s="142"/>
      <c r="S36931" s="139"/>
    </row>
    <row r="36932" spans="2:19" ht="15.75" customHeight="1" x14ac:dyDescent="0.25">
      <c r="B36932" s="106"/>
      <c r="C36932" s="106"/>
      <c r="D36932" s="139"/>
      <c r="P36932" s="142"/>
      <c r="Q36932" s="142"/>
      <c r="R36932" s="142"/>
      <c r="S36932" s="139"/>
    </row>
    <row r="36933" spans="2:19" ht="15.75" customHeight="1" x14ac:dyDescent="0.25">
      <c r="B36933" s="106"/>
      <c r="C36933" s="106"/>
      <c r="D36933" s="139"/>
      <c r="P36933" s="142"/>
      <c r="Q36933" s="142"/>
      <c r="R36933" s="142"/>
      <c r="S36933" s="139"/>
    </row>
    <row r="36934" spans="2:19" ht="15.75" customHeight="1" x14ac:dyDescent="0.25">
      <c r="B36934" s="106"/>
      <c r="C36934" s="106"/>
      <c r="D36934" s="139"/>
      <c r="P36934" s="142"/>
      <c r="Q36934" s="142"/>
      <c r="R36934" s="142"/>
      <c r="S36934" s="139"/>
    </row>
    <row r="36935" spans="2:19" ht="15.75" customHeight="1" x14ac:dyDescent="0.25">
      <c r="B36935" s="106"/>
      <c r="C36935" s="106"/>
      <c r="D36935" s="139"/>
      <c r="P36935" s="142"/>
      <c r="Q36935" s="142"/>
      <c r="R36935" s="142"/>
      <c r="S36935" s="139"/>
    </row>
    <row r="36936" spans="2:19" ht="15.75" customHeight="1" x14ac:dyDescent="0.25">
      <c r="B36936" s="106"/>
      <c r="C36936" s="106"/>
      <c r="D36936" s="139"/>
      <c r="P36936" s="142"/>
      <c r="Q36936" s="142"/>
      <c r="R36936" s="142"/>
      <c r="S36936" s="139"/>
    </row>
    <row r="36937" spans="2:19" ht="15.75" customHeight="1" x14ac:dyDescent="0.25">
      <c r="B36937" s="106"/>
      <c r="C36937" s="106"/>
      <c r="D36937" s="139"/>
      <c r="P36937" s="142"/>
      <c r="Q36937" s="142"/>
      <c r="R36937" s="142"/>
      <c r="S36937" s="139"/>
    </row>
    <row r="36938" spans="2:19" ht="15.75" customHeight="1" x14ac:dyDescent="0.25">
      <c r="B36938" s="106"/>
      <c r="C36938" s="106"/>
      <c r="D36938" s="139"/>
      <c r="P36938" s="142"/>
      <c r="Q36938" s="142"/>
      <c r="R36938" s="142"/>
      <c r="S36938" s="139"/>
    </row>
    <row r="36939" spans="2:19" ht="15.75" customHeight="1" x14ac:dyDescent="0.25">
      <c r="B36939" s="106"/>
      <c r="C36939" s="106"/>
      <c r="D36939" s="139"/>
      <c r="P36939" s="142"/>
      <c r="Q36939" s="142"/>
      <c r="R36939" s="142"/>
      <c r="S36939" s="139"/>
    </row>
    <row r="36940" spans="2:19" ht="15.75" customHeight="1" x14ac:dyDescent="0.25">
      <c r="B36940" s="106"/>
      <c r="C36940" s="106"/>
      <c r="D36940" s="139"/>
      <c r="P36940" s="142"/>
      <c r="Q36940" s="142"/>
      <c r="R36940" s="142"/>
      <c r="S36940" s="139"/>
    </row>
    <row r="36941" spans="2:19" ht="15.75" customHeight="1" x14ac:dyDescent="0.25">
      <c r="B36941" s="106"/>
      <c r="C36941" s="106"/>
      <c r="D36941" s="139"/>
      <c r="P36941" s="142"/>
      <c r="Q36941" s="142"/>
      <c r="R36941" s="142"/>
      <c r="S36941" s="139"/>
    </row>
    <row r="36942" spans="2:19" ht="15.75" customHeight="1" x14ac:dyDescent="0.25">
      <c r="B36942" s="106"/>
      <c r="C36942" s="106"/>
      <c r="D36942" s="139"/>
      <c r="P36942" s="142"/>
      <c r="Q36942" s="142"/>
      <c r="R36942" s="142"/>
      <c r="S36942" s="139"/>
    </row>
    <row r="36943" spans="2:19" ht="15.75" customHeight="1" x14ac:dyDescent="0.25">
      <c r="B36943" s="106"/>
      <c r="C36943" s="106"/>
      <c r="D36943" s="139"/>
      <c r="P36943" s="142"/>
      <c r="Q36943" s="142"/>
      <c r="R36943" s="142"/>
      <c r="S36943" s="139"/>
    </row>
    <row r="36944" spans="2:19" ht="15.75" customHeight="1" x14ac:dyDescent="0.25">
      <c r="B36944" s="106"/>
      <c r="C36944" s="106"/>
      <c r="D36944" s="139"/>
      <c r="P36944" s="142"/>
      <c r="Q36944" s="142"/>
      <c r="R36944" s="142"/>
      <c r="S36944" s="139"/>
    </row>
    <row r="36945" spans="2:19" ht="15.75" customHeight="1" x14ac:dyDescent="0.25">
      <c r="B36945" s="106"/>
      <c r="C36945" s="106"/>
      <c r="D36945" s="139"/>
      <c r="P36945" s="142"/>
      <c r="Q36945" s="142"/>
      <c r="R36945" s="142"/>
      <c r="S36945" s="139"/>
    </row>
    <row r="36946" spans="2:19" ht="15.75" customHeight="1" x14ac:dyDescent="0.25">
      <c r="B36946" s="106"/>
      <c r="C36946" s="106"/>
      <c r="D36946" s="139"/>
      <c r="P36946" s="142"/>
      <c r="Q36946" s="142"/>
      <c r="R36946" s="142"/>
      <c r="S36946" s="139"/>
    </row>
    <row r="36947" spans="2:19" ht="15.75" customHeight="1" x14ac:dyDescent="0.25">
      <c r="B36947" s="106"/>
      <c r="C36947" s="106"/>
      <c r="D36947" s="139"/>
      <c r="P36947" s="142"/>
      <c r="Q36947" s="142"/>
      <c r="R36947" s="142"/>
      <c r="S36947" s="139"/>
    </row>
    <row r="36948" spans="2:19" ht="15.75" customHeight="1" x14ac:dyDescent="0.25">
      <c r="B36948" s="106"/>
      <c r="C36948" s="106"/>
      <c r="D36948" s="139"/>
      <c r="P36948" s="142"/>
      <c r="Q36948" s="142"/>
      <c r="R36948" s="142"/>
      <c r="S36948" s="139"/>
    </row>
    <row r="36949" spans="2:19" ht="15.75" customHeight="1" x14ac:dyDescent="0.25">
      <c r="B36949" s="106"/>
      <c r="C36949" s="106"/>
      <c r="D36949" s="139"/>
      <c r="P36949" s="142"/>
      <c r="Q36949" s="142"/>
      <c r="R36949" s="142"/>
      <c r="S36949" s="139"/>
    </row>
    <row r="36950" spans="2:19" ht="15.75" customHeight="1" x14ac:dyDescent="0.25">
      <c r="B36950" s="106"/>
      <c r="C36950" s="106"/>
      <c r="D36950" s="139"/>
      <c r="P36950" s="142"/>
      <c r="Q36950" s="142"/>
      <c r="R36950" s="142"/>
      <c r="S36950" s="139"/>
    </row>
    <row r="36951" spans="2:19" ht="15.75" customHeight="1" x14ac:dyDescent="0.25">
      <c r="B36951" s="106"/>
      <c r="C36951" s="106"/>
      <c r="D36951" s="139"/>
      <c r="P36951" s="142"/>
      <c r="Q36951" s="142"/>
      <c r="R36951" s="142"/>
      <c r="S36951" s="139"/>
    </row>
    <row r="36952" spans="2:19" ht="15.75" customHeight="1" x14ac:dyDescent="0.25">
      <c r="B36952" s="106"/>
      <c r="C36952" s="106"/>
      <c r="D36952" s="139"/>
      <c r="P36952" s="142"/>
      <c r="Q36952" s="142"/>
      <c r="R36952" s="142"/>
      <c r="S36952" s="139"/>
    </row>
    <row r="36953" spans="2:19" ht="15.75" customHeight="1" x14ac:dyDescent="0.25">
      <c r="B36953" s="106"/>
      <c r="C36953" s="106"/>
      <c r="D36953" s="139"/>
      <c r="P36953" s="142"/>
      <c r="Q36953" s="142"/>
      <c r="R36953" s="142"/>
      <c r="S36953" s="139"/>
    </row>
    <row r="36954" spans="2:19" ht="15.75" customHeight="1" x14ac:dyDescent="0.25">
      <c r="B36954" s="106"/>
      <c r="C36954" s="106"/>
      <c r="D36954" s="139"/>
      <c r="P36954" s="142"/>
      <c r="Q36954" s="142"/>
      <c r="R36954" s="142"/>
      <c r="S36954" s="139"/>
    </row>
    <row r="36955" spans="2:19" ht="15.75" customHeight="1" x14ac:dyDescent="0.25">
      <c r="B36955" s="106"/>
      <c r="C36955" s="106"/>
      <c r="D36955" s="139"/>
      <c r="P36955" s="142"/>
      <c r="Q36955" s="142"/>
      <c r="R36955" s="142"/>
      <c r="S36955" s="139"/>
    </row>
    <row r="36956" spans="2:19" ht="15.75" customHeight="1" x14ac:dyDescent="0.25">
      <c r="B36956" s="106"/>
      <c r="C36956" s="106"/>
      <c r="D36956" s="139"/>
      <c r="P36956" s="142"/>
      <c r="Q36956" s="142"/>
      <c r="R36956" s="142"/>
      <c r="S36956" s="139"/>
    </row>
    <row r="36957" spans="2:19" ht="15.75" customHeight="1" x14ac:dyDescent="0.25">
      <c r="B36957" s="106"/>
      <c r="C36957" s="106"/>
      <c r="D36957" s="139"/>
      <c r="P36957" s="142"/>
      <c r="Q36957" s="142"/>
      <c r="R36957" s="142"/>
      <c r="S36957" s="139"/>
    </row>
    <row r="36958" spans="2:19" ht="15.75" customHeight="1" x14ac:dyDescent="0.25">
      <c r="B36958" s="106"/>
      <c r="C36958" s="106"/>
      <c r="D36958" s="139"/>
      <c r="P36958" s="142"/>
      <c r="Q36958" s="142"/>
      <c r="R36958" s="142"/>
      <c r="S36958" s="139"/>
    </row>
    <row r="36959" spans="2:19" ht="15.75" customHeight="1" x14ac:dyDescent="0.25">
      <c r="B36959" s="106"/>
      <c r="C36959" s="106"/>
      <c r="D36959" s="139"/>
      <c r="P36959" s="142"/>
      <c r="Q36959" s="142"/>
      <c r="R36959" s="142"/>
      <c r="S36959" s="139"/>
    </row>
    <row r="36960" spans="2:19" ht="15.75" customHeight="1" x14ac:dyDescent="0.25">
      <c r="B36960" s="106"/>
      <c r="C36960" s="106"/>
      <c r="D36960" s="139"/>
      <c r="P36960" s="142"/>
      <c r="Q36960" s="142"/>
      <c r="R36960" s="142"/>
      <c r="S36960" s="139"/>
    </row>
    <row r="36961" spans="2:19" ht="15.75" customHeight="1" x14ac:dyDescent="0.25">
      <c r="B36961" s="106"/>
      <c r="C36961" s="106"/>
      <c r="D36961" s="139"/>
      <c r="P36961" s="142"/>
      <c r="Q36961" s="142"/>
      <c r="R36961" s="142"/>
      <c r="S36961" s="139"/>
    </row>
    <row r="36962" spans="2:19" ht="15.75" customHeight="1" x14ac:dyDescent="0.25">
      <c r="B36962" s="106"/>
      <c r="C36962" s="106"/>
      <c r="D36962" s="139"/>
      <c r="P36962" s="142"/>
      <c r="Q36962" s="142"/>
      <c r="R36962" s="142"/>
      <c r="S36962" s="139"/>
    </row>
    <row r="36963" spans="2:19" ht="15.75" customHeight="1" x14ac:dyDescent="0.25">
      <c r="B36963" s="106"/>
      <c r="C36963" s="106"/>
      <c r="D36963" s="139"/>
      <c r="P36963" s="142"/>
      <c r="Q36963" s="142"/>
      <c r="R36963" s="142"/>
      <c r="S36963" s="139"/>
    </row>
    <row r="36964" spans="2:19" ht="15.75" customHeight="1" x14ac:dyDescent="0.25">
      <c r="B36964" s="106"/>
      <c r="C36964" s="106"/>
      <c r="D36964" s="139"/>
      <c r="P36964" s="142"/>
      <c r="Q36964" s="142"/>
      <c r="R36964" s="142"/>
      <c r="S36964" s="139"/>
    </row>
    <row r="36965" spans="2:19" ht="15.75" customHeight="1" x14ac:dyDescent="0.25">
      <c r="B36965" s="106"/>
      <c r="C36965" s="106"/>
      <c r="D36965" s="139"/>
      <c r="P36965" s="142"/>
      <c r="Q36965" s="142"/>
      <c r="R36965" s="142"/>
      <c r="S36965" s="139"/>
    </row>
    <row r="36966" spans="2:19" ht="15.75" customHeight="1" x14ac:dyDescent="0.25">
      <c r="B36966" s="106"/>
      <c r="C36966" s="106"/>
      <c r="D36966" s="139"/>
      <c r="P36966" s="142"/>
      <c r="Q36966" s="142"/>
      <c r="R36966" s="142"/>
      <c r="S36966" s="139"/>
    </row>
    <row r="36967" spans="2:19" ht="15.75" customHeight="1" x14ac:dyDescent="0.25">
      <c r="B36967" s="106"/>
      <c r="C36967" s="106"/>
      <c r="D36967" s="139"/>
      <c r="P36967" s="142"/>
      <c r="Q36967" s="142"/>
      <c r="R36967" s="142"/>
      <c r="S36967" s="139"/>
    </row>
    <row r="36968" spans="2:19" ht="15.75" customHeight="1" x14ac:dyDescent="0.25">
      <c r="B36968" s="106"/>
      <c r="C36968" s="106"/>
      <c r="D36968" s="139"/>
      <c r="P36968" s="142"/>
      <c r="Q36968" s="142"/>
      <c r="R36968" s="142"/>
      <c r="S36968" s="139"/>
    </row>
    <row r="36969" spans="2:19" ht="15.75" customHeight="1" x14ac:dyDescent="0.25">
      <c r="B36969" s="106"/>
      <c r="C36969" s="106"/>
      <c r="D36969" s="139"/>
      <c r="P36969" s="142"/>
      <c r="Q36969" s="142"/>
      <c r="R36969" s="142"/>
      <c r="S36969" s="139"/>
    </row>
    <row r="36970" spans="2:19" ht="15.75" customHeight="1" x14ac:dyDescent="0.25">
      <c r="B36970" s="106"/>
      <c r="C36970" s="106"/>
      <c r="D36970" s="139"/>
      <c r="P36970" s="142"/>
      <c r="Q36970" s="142"/>
      <c r="R36970" s="142"/>
      <c r="S36970" s="139"/>
    </row>
    <row r="36971" spans="2:19" ht="15.75" customHeight="1" x14ac:dyDescent="0.25">
      <c r="B36971" s="106"/>
      <c r="C36971" s="106"/>
      <c r="D36971" s="139"/>
      <c r="P36971" s="142"/>
      <c r="Q36971" s="142"/>
      <c r="R36971" s="142"/>
      <c r="S36971" s="139"/>
    </row>
    <row r="36972" spans="2:19" ht="15.75" customHeight="1" x14ac:dyDescent="0.25">
      <c r="B36972" s="106"/>
      <c r="C36972" s="106"/>
      <c r="D36972" s="139"/>
      <c r="P36972" s="142"/>
      <c r="Q36972" s="142"/>
      <c r="R36972" s="142"/>
      <c r="S36972" s="139"/>
    </row>
    <row r="36973" spans="2:19" ht="15.75" customHeight="1" x14ac:dyDescent="0.25">
      <c r="B36973" s="106"/>
      <c r="C36973" s="106"/>
      <c r="D36973" s="139"/>
      <c r="P36973" s="142"/>
      <c r="Q36973" s="142"/>
      <c r="R36973" s="142"/>
      <c r="S36973" s="139"/>
    </row>
    <row r="36974" spans="2:19" ht="15.75" customHeight="1" x14ac:dyDescent="0.25">
      <c r="B36974" s="106"/>
      <c r="C36974" s="106"/>
      <c r="D36974" s="139"/>
      <c r="P36974" s="142"/>
      <c r="Q36974" s="142"/>
      <c r="R36974" s="142"/>
      <c r="S36974" s="139"/>
    </row>
    <row r="36975" spans="2:19" ht="15.75" customHeight="1" x14ac:dyDescent="0.25">
      <c r="B36975" s="106"/>
      <c r="C36975" s="106"/>
      <c r="D36975" s="139"/>
      <c r="P36975" s="142"/>
      <c r="Q36975" s="142"/>
      <c r="R36975" s="142"/>
      <c r="S36975" s="139"/>
    </row>
    <row r="36976" spans="2:19" ht="15.75" customHeight="1" x14ac:dyDescent="0.25">
      <c r="B36976" s="106"/>
      <c r="C36976" s="106"/>
      <c r="D36976" s="139"/>
      <c r="P36976" s="142"/>
      <c r="Q36976" s="142"/>
      <c r="R36976" s="142"/>
      <c r="S36976" s="139"/>
    </row>
    <row r="36977" spans="2:19" ht="15.75" customHeight="1" x14ac:dyDescent="0.25">
      <c r="B36977" s="106"/>
      <c r="C36977" s="106"/>
      <c r="D36977" s="139"/>
      <c r="P36977" s="142"/>
      <c r="Q36977" s="142"/>
      <c r="R36977" s="142"/>
      <c r="S36977" s="139"/>
    </row>
    <row r="36978" spans="2:19" ht="15.75" customHeight="1" x14ac:dyDescent="0.25">
      <c r="B36978" s="106"/>
      <c r="C36978" s="106"/>
      <c r="D36978" s="139"/>
      <c r="P36978" s="142"/>
      <c r="Q36978" s="142"/>
      <c r="R36978" s="142"/>
      <c r="S36978" s="139"/>
    </row>
    <row r="36979" spans="2:19" ht="15.75" customHeight="1" x14ac:dyDescent="0.25">
      <c r="B36979" s="106"/>
      <c r="C36979" s="106"/>
      <c r="D36979" s="139"/>
      <c r="P36979" s="142"/>
      <c r="Q36979" s="142"/>
      <c r="R36979" s="142"/>
      <c r="S36979" s="139"/>
    </row>
    <row r="36980" spans="2:19" ht="15.75" customHeight="1" x14ac:dyDescent="0.25">
      <c r="B36980" s="106"/>
      <c r="C36980" s="106"/>
      <c r="D36980" s="139"/>
      <c r="P36980" s="142"/>
      <c r="Q36980" s="142"/>
      <c r="R36980" s="142"/>
      <c r="S36980" s="139"/>
    </row>
    <row r="36981" spans="2:19" ht="15.75" customHeight="1" x14ac:dyDescent="0.25">
      <c r="B36981" s="106"/>
      <c r="C36981" s="106"/>
      <c r="D36981" s="139"/>
      <c r="P36981" s="142"/>
      <c r="Q36981" s="142"/>
      <c r="R36981" s="142"/>
      <c r="S36981" s="139"/>
    </row>
    <row r="36982" spans="2:19" ht="15.75" customHeight="1" x14ac:dyDescent="0.25">
      <c r="B36982" s="106"/>
      <c r="C36982" s="106"/>
      <c r="D36982" s="139"/>
      <c r="P36982" s="142"/>
      <c r="Q36982" s="142"/>
      <c r="R36982" s="142"/>
      <c r="S36982" s="139"/>
    </row>
    <row r="36983" spans="2:19" ht="15.75" customHeight="1" x14ac:dyDescent="0.25">
      <c r="B36983" s="106"/>
      <c r="C36983" s="106"/>
      <c r="D36983" s="139"/>
      <c r="P36983" s="142"/>
      <c r="Q36983" s="142"/>
      <c r="R36983" s="142"/>
      <c r="S36983" s="139"/>
    </row>
    <row r="36984" spans="2:19" ht="15.75" customHeight="1" x14ac:dyDescent="0.25">
      <c r="B36984" s="106"/>
      <c r="C36984" s="106"/>
      <c r="D36984" s="139"/>
      <c r="P36984" s="142"/>
      <c r="Q36984" s="142"/>
      <c r="R36984" s="142"/>
      <c r="S36984" s="139"/>
    </row>
    <row r="36985" spans="2:19" ht="15.75" customHeight="1" x14ac:dyDescent="0.25">
      <c r="B36985" s="106"/>
      <c r="C36985" s="106"/>
      <c r="D36985" s="139"/>
      <c r="P36985" s="142"/>
      <c r="Q36985" s="142"/>
      <c r="R36985" s="142"/>
      <c r="S36985" s="139"/>
    </row>
    <row r="36986" spans="2:19" ht="15.75" customHeight="1" x14ac:dyDescent="0.25">
      <c r="B36986" s="106"/>
      <c r="C36986" s="106"/>
      <c r="D36986" s="139"/>
      <c r="P36986" s="142"/>
      <c r="Q36986" s="142"/>
      <c r="R36986" s="142"/>
      <c r="S36986" s="139"/>
    </row>
    <row r="36987" spans="2:19" ht="15.75" customHeight="1" x14ac:dyDescent="0.25">
      <c r="B36987" s="106"/>
      <c r="C36987" s="106"/>
      <c r="D36987" s="139"/>
      <c r="P36987" s="142"/>
      <c r="Q36987" s="142"/>
      <c r="R36987" s="142"/>
      <c r="S36987" s="139"/>
    </row>
    <row r="36988" spans="2:19" ht="15.75" customHeight="1" x14ac:dyDescent="0.25">
      <c r="B36988" s="106"/>
      <c r="C36988" s="106"/>
      <c r="D36988" s="139"/>
      <c r="P36988" s="142"/>
      <c r="Q36988" s="142"/>
      <c r="R36988" s="142"/>
      <c r="S36988" s="139"/>
    </row>
    <row r="36989" spans="2:19" ht="15.75" customHeight="1" x14ac:dyDescent="0.25">
      <c r="B36989" s="106"/>
      <c r="C36989" s="106"/>
      <c r="D36989" s="139"/>
      <c r="P36989" s="142"/>
      <c r="Q36989" s="142"/>
      <c r="R36989" s="142"/>
      <c r="S36989" s="139"/>
    </row>
    <row r="36990" spans="2:19" ht="15.75" customHeight="1" x14ac:dyDescent="0.25">
      <c r="B36990" s="106"/>
      <c r="C36990" s="106"/>
      <c r="D36990" s="139"/>
      <c r="P36990" s="142"/>
      <c r="Q36990" s="142"/>
      <c r="R36990" s="142"/>
      <c r="S36990" s="139"/>
    </row>
    <row r="36991" spans="2:19" ht="15.75" customHeight="1" x14ac:dyDescent="0.25">
      <c r="B36991" s="106"/>
      <c r="C36991" s="106"/>
      <c r="D36991" s="139"/>
      <c r="P36991" s="142"/>
      <c r="Q36991" s="142"/>
      <c r="R36991" s="142"/>
      <c r="S36991" s="139"/>
    </row>
    <row r="36992" spans="2:19" ht="15.75" customHeight="1" x14ac:dyDescent="0.25">
      <c r="B36992" s="106"/>
      <c r="C36992" s="106"/>
      <c r="D36992" s="139"/>
      <c r="P36992" s="142"/>
      <c r="Q36992" s="142"/>
      <c r="R36992" s="142"/>
      <c r="S36992" s="139"/>
    </row>
    <row r="36993" spans="2:19" ht="15.75" customHeight="1" x14ac:dyDescent="0.25">
      <c r="B36993" s="106"/>
      <c r="C36993" s="106"/>
      <c r="D36993" s="139"/>
      <c r="P36993" s="142"/>
      <c r="Q36993" s="142"/>
      <c r="R36993" s="142"/>
      <c r="S36993" s="139"/>
    </row>
    <row r="36994" spans="2:19" ht="15.75" customHeight="1" x14ac:dyDescent="0.25">
      <c r="B36994" s="106"/>
      <c r="C36994" s="106"/>
      <c r="D36994" s="139"/>
      <c r="P36994" s="142"/>
      <c r="Q36994" s="142"/>
      <c r="R36994" s="142"/>
      <c r="S36994" s="139"/>
    </row>
    <row r="36995" spans="2:19" ht="15.75" customHeight="1" x14ac:dyDescent="0.25">
      <c r="B36995" s="106"/>
      <c r="C36995" s="106"/>
      <c r="D36995" s="139"/>
      <c r="P36995" s="142"/>
      <c r="Q36995" s="142"/>
      <c r="R36995" s="142"/>
      <c r="S36995" s="139"/>
    </row>
    <row r="36996" spans="2:19" ht="15.75" customHeight="1" x14ac:dyDescent="0.25">
      <c r="B36996" s="106"/>
      <c r="C36996" s="106"/>
      <c r="D36996" s="139"/>
      <c r="P36996" s="142"/>
      <c r="Q36996" s="142"/>
      <c r="R36996" s="142"/>
      <c r="S36996" s="139"/>
    </row>
    <row r="36997" spans="2:19" ht="15.75" customHeight="1" x14ac:dyDescent="0.25">
      <c r="B36997" s="106"/>
      <c r="C36997" s="106"/>
      <c r="D36997" s="139"/>
      <c r="P36997" s="142"/>
      <c r="Q36997" s="142"/>
      <c r="R36997" s="142"/>
      <c r="S36997" s="139"/>
    </row>
    <row r="36998" spans="2:19" ht="15.75" customHeight="1" x14ac:dyDescent="0.25">
      <c r="B36998" s="106"/>
      <c r="C36998" s="106"/>
      <c r="D36998" s="139"/>
      <c r="P36998" s="142"/>
      <c r="Q36998" s="142"/>
      <c r="R36998" s="142"/>
      <c r="S36998" s="139"/>
    </row>
    <row r="36999" spans="2:19" ht="15.75" customHeight="1" x14ac:dyDescent="0.25">
      <c r="B36999" s="106"/>
      <c r="C36999" s="106"/>
      <c r="D36999" s="139"/>
      <c r="P36999" s="142"/>
      <c r="Q36999" s="142"/>
      <c r="R36999" s="142"/>
      <c r="S36999" s="139"/>
    </row>
    <row r="37000" spans="2:19" ht="15.75" customHeight="1" x14ac:dyDescent="0.25">
      <c r="B37000" s="106"/>
      <c r="C37000" s="106"/>
      <c r="D37000" s="139"/>
      <c r="P37000" s="142"/>
      <c r="Q37000" s="142"/>
      <c r="R37000" s="142"/>
      <c r="S37000" s="139"/>
    </row>
    <row r="37001" spans="2:19" ht="15.75" customHeight="1" x14ac:dyDescent="0.25">
      <c r="B37001" s="106"/>
      <c r="C37001" s="106"/>
      <c r="D37001" s="139"/>
      <c r="P37001" s="142"/>
      <c r="Q37001" s="142"/>
      <c r="R37001" s="142"/>
      <c r="S37001" s="139"/>
    </row>
    <row r="37002" spans="2:19" ht="15.75" customHeight="1" x14ac:dyDescent="0.25">
      <c r="B37002" s="106"/>
      <c r="C37002" s="106"/>
      <c r="D37002" s="139"/>
      <c r="P37002" s="142"/>
      <c r="Q37002" s="142"/>
      <c r="R37002" s="142"/>
      <c r="S37002" s="139"/>
    </row>
    <row r="37003" spans="2:19" ht="15.75" customHeight="1" x14ac:dyDescent="0.25">
      <c r="B37003" s="106"/>
      <c r="C37003" s="106"/>
      <c r="D37003" s="139"/>
      <c r="P37003" s="142"/>
      <c r="Q37003" s="142"/>
      <c r="R37003" s="142"/>
      <c r="S37003" s="139"/>
    </row>
    <row r="37004" spans="2:19" ht="15.75" customHeight="1" x14ac:dyDescent="0.25">
      <c r="B37004" s="106"/>
      <c r="C37004" s="106"/>
      <c r="D37004" s="139"/>
      <c r="P37004" s="142"/>
      <c r="Q37004" s="142"/>
      <c r="R37004" s="142"/>
      <c r="S37004" s="139"/>
    </row>
    <row r="37005" spans="2:19" ht="15.75" customHeight="1" x14ac:dyDescent="0.25">
      <c r="B37005" s="106"/>
      <c r="C37005" s="106"/>
      <c r="D37005" s="139"/>
      <c r="P37005" s="142"/>
      <c r="Q37005" s="142"/>
      <c r="R37005" s="142"/>
      <c r="S37005" s="139"/>
    </row>
    <row r="37006" spans="2:19" ht="15.75" customHeight="1" x14ac:dyDescent="0.25">
      <c r="B37006" s="106"/>
      <c r="C37006" s="106"/>
      <c r="D37006" s="139"/>
      <c r="P37006" s="142"/>
      <c r="Q37006" s="142"/>
      <c r="R37006" s="142"/>
      <c r="S37006" s="139"/>
    </row>
    <row r="37007" spans="2:19" ht="15.75" customHeight="1" x14ac:dyDescent="0.25">
      <c r="B37007" s="106"/>
      <c r="C37007" s="106"/>
      <c r="D37007" s="139"/>
      <c r="P37007" s="142"/>
      <c r="Q37007" s="142"/>
      <c r="R37007" s="142"/>
      <c r="S37007" s="139"/>
    </row>
    <row r="37008" spans="2:19" ht="15.75" customHeight="1" x14ac:dyDescent="0.25">
      <c r="B37008" s="106"/>
      <c r="C37008" s="106"/>
      <c r="D37008" s="139"/>
      <c r="P37008" s="142"/>
      <c r="Q37008" s="142"/>
      <c r="R37008" s="142"/>
      <c r="S37008" s="139"/>
    </row>
    <row r="37009" spans="2:19" ht="15.75" customHeight="1" x14ac:dyDescent="0.25">
      <c r="B37009" s="106"/>
      <c r="C37009" s="106"/>
      <c r="D37009" s="139"/>
      <c r="P37009" s="142"/>
      <c r="Q37009" s="142"/>
      <c r="R37009" s="142"/>
      <c r="S37009" s="139"/>
    </row>
    <row r="37010" spans="2:19" ht="15.75" customHeight="1" x14ac:dyDescent="0.25">
      <c r="B37010" s="106"/>
      <c r="C37010" s="106"/>
      <c r="D37010" s="139"/>
      <c r="P37010" s="142"/>
      <c r="Q37010" s="142"/>
      <c r="R37010" s="142"/>
      <c r="S37010" s="139"/>
    </row>
    <row r="37011" spans="2:19" ht="15.75" customHeight="1" x14ac:dyDescent="0.25">
      <c r="B37011" s="106"/>
      <c r="C37011" s="106"/>
      <c r="D37011" s="139"/>
      <c r="P37011" s="142"/>
      <c r="Q37011" s="142"/>
      <c r="R37011" s="142"/>
      <c r="S37011" s="139"/>
    </row>
    <row r="37012" spans="2:19" ht="15.75" customHeight="1" x14ac:dyDescent="0.25">
      <c r="B37012" s="106"/>
      <c r="C37012" s="106"/>
      <c r="D37012" s="139"/>
      <c r="P37012" s="142"/>
      <c r="Q37012" s="142"/>
      <c r="R37012" s="142"/>
      <c r="S37012" s="139"/>
    </row>
    <row r="37013" spans="2:19" ht="15.75" customHeight="1" x14ac:dyDescent="0.25">
      <c r="B37013" s="106"/>
      <c r="C37013" s="106"/>
      <c r="D37013" s="139"/>
      <c r="P37013" s="142"/>
      <c r="Q37013" s="142"/>
      <c r="R37013" s="142"/>
      <c r="S37013" s="139"/>
    </row>
    <row r="37014" spans="2:19" ht="15.75" customHeight="1" x14ac:dyDescent="0.25">
      <c r="B37014" s="106"/>
      <c r="C37014" s="106"/>
      <c r="D37014" s="139"/>
      <c r="P37014" s="142"/>
      <c r="Q37014" s="142"/>
      <c r="R37014" s="142"/>
      <c r="S37014" s="139"/>
    </row>
    <row r="37015" spans="2:19" ht="15.75" customHeight="1" x14ac:dyDescent="0.25">
      <c r="B37015" s="106"/>
      <c r="C37015" s="106"/>
      <c r="D37015" s="139"/>
      <c r="P37015" s="142"/>
      <c r="Q37015" s="142"/>
      <c r="R37015" s="142"/>
      <c r="S37015" s="139"/>
    </row>
    <row r="37016" spans="2:19" ht="15.75" customHeight="1" x14ac:dyDescent="0.25">
      <c r="B37016" s="106"/>
      <c r="C37016" s="106"/>
      <c r="D37016" s="139"/>
      <c r="P37016" s="142"/>
      <c r="Q37016" s="142"/>
      <c r="R37016" s="142"/>
      <c r="S37016" s="139"/>
    </row>
    <row r="37017" spans="2:19" ht="15.75" customHeight="1" x14ac:dyDescent="0.25">
      <c r="B37017" s="106"/>
      <c r="C37017" s="106"/>
      <c r="D37017" s="139"/>
      <c r="P37017" s="142"/>
      <c r="Q37017" s="142"/>
      <c r="R37017" s="142"/>
      <c r="S37017" s="139"/>
    </row>
    <row r="37018" spans="2:19" ht="15.75" customHeight="1" x14ac:dyDescent="0.25">
      <c r="B37018" s="106"/>
      <c r="C37018" s="106"/>
      <c r="D37018" s="139"/>
      <c r="P37018" s="142"/>
      <c r="Q37018" s="142"/>
      <c r="R37018" s="142"/>
      <c r="S37018" s="139"/>
    </row>
    <row r="37019" spans="2:19" ht="15.75" customHeight="1" x14ac:dyDescent="0.25">
      <c r="B37019" s="106"/>
      <c r="C37019" s="106"/>
      <c r="D37019" s="139"/>
      <c r="P37019" s="142"/>
      <c r="Q37019" s="142"/>
      <c r="R37019" s="142"/>
      <c r="S37019" s="139"/>
    </row>
    <row r="37020" spans="2:19" ht="15.75" customHeight="1" x14ac:dyDescent="0.25">
      <c r="B37020" s="106"/>
      <c r="C37020" s="106"/>
      <c r="D37020" s="139"/>
      <c r="P37020" s="142"/>
      <c r="Q37020" s="142"/>
      <c r="R37020" s="142"/>
      <c r="S37020" s="139"/>
    </row>
    <row r="37021" spans="2:19" ht="15.75" customHeight="1" x14ac:dyDescent="0.25">
      <c r="B37021" s="106"/>
      <c r="C37021" s="106"/>
      <c r="D37021" s="139"/>
      <c r="P37021" s="142"/>
      <c r="Q37021" s="142"/>
      <c r="R37021" s="142"/>
      <c r="S37021" s="139"/>
    </row>
    <row r="37022" spans="2:19" ht="15.75" customHeight="1" x14ac:dyDescent="0.25">
      <c r="B37022" s="106"/>
      <c r="C37022" s="106"/>
      <c r="D37022" s="139"/>
      <c r="P37022" s="142"/>
      <c r="Q37022" s="142"/>
      <c r="R37022" s="142"/>
      <c r="S37022" s="139"/>
    </row>
    <row r="37023" spans="2:19" ht="15.75" customHeight="1" x14ac:dyDescent="0.25">
      <c r="B37023" s="106"/>
      <c r="C37023" s="106"/>
      <c r="D37023" s="139"/>
      <c r="P37023" s="142"/>
      <c r="Q37023" s="142"/>
      <c r="R37023" s="142"/>
      <c r="S37023" s="139"/>
    </row>
    <row r="37024" spans="2:19" ht="15.75" customHeight="1" x14ac:dyDescent="0.25">
      <c r="B37024" s="106"/>
      <c r="C37024" s="106"/>
      <c r="D37024" s="139"/>
      <c r="P37024" s="142"/>
      <c r="Q37024" s="142"/>
      <c r="R37024" s="142"/>
      <c r="S37024" s="139"/>
    </row>
    <row r="37025" spans="2:19" ht="15.75" customHeight="1" x14ac:dyDescent="0.25">
      <c r="B37025" s="106"/>
      <c r="C37025" s="106"/>
      <c r="D37025" s="139"/>
      <c r="P37025" s="142"/>
      <c r="Q37025" s="142"/>
      <c r="R37025" s="142"/>
      <c r="S37025" s="139"/>
    </row>
    <row r="37026" spans="2:19" ht="15.75" customHeight="1" x14ac:dyDescent="0.25">
      <c r="B37026" s="106"/>
      <c r="C37026" s="106"/>
      <c r="D37026" s="139"/>
      <c r="P37026" s="142"/>
      <c r="Q37026" s="142"/>
      <c r="R37026" s="142"/>
      <c r="S37026" s="139"/>
    </row>
    <row r="37027" spans="2:19" ht="15.75" customHeight="1" x14ac:dyDescent="0.25">
      <c r="B37027" s="106"/>
      <c r="C37027" s="106"/>
      <c r="D37027" s="139"/>
      <c r="P37027" s="142"/>
      <c r="Q37027" s="142"/>
      <c r="R37027" s="142"/>
      <c r="S37027" s="139"/>
    </row>
    <row r="37028" spans="2:19" ht="15.75" customHeight="1" x14ac:dyDescent="0.25">
      <c r="B37028" s="106"/>
      <c r="C37028" s="106"/>
      <c r="D37028" s="139"/>
      <c r="P37028" s="142"/>
      <c r="Q37028" s="142"/>
      <c r="R37028" s="142"/>
      <c r="S37028" s="139"/>
    </row>
    <row r="37029" spans="2:19" ht="15.75" customHeight="1" x14ac:dyDescent="0.25">
      <c r="B37029" s="106"/>
      <c r="C37029" s="106"/>
      <c r="D37029" s="139"/>
      <c r="P37029" s="142"/>
      <c r="Q37029" s="142"/>
      <c r="R37029" s="142"/>
      <c r="S37029" s="139"/>
    </row>
    <row r="37030" spans="2:19" ht="15.75" customHeight="1" x14ac:dyDescent="0.25">
      <c r="B37030" s="106"/>
      <c r="C37030" s="106"/>
      <c r="D37030" s="139"/>
      <c r="P37030" s="142"/>
      <c r="Q37030" s="142"/>
      <c r="R37030" s="142"/>
      <c r="S37030" s="139"/>
    </row>
    <row r="37031" spans="2:19" ht="15.75" customHeight="1" x14ac:dyDescent="0.25">
      <c r="B37031" s="106"/>
      <c r="C37031" s="106"/>
      <c r="D37031" s="139"/>
      <c r="P37031" s="142"/>
      <c r="Q37031" s="142"/>
      <c r="R37031" s="142"/>
      <c r="S37031" s="139"/>
    </row>
    <row r="37032" spans="2:19" ht="15.75" customHeight="1" x14ac:dyDescent="0.25">
      <c r="B37032" s="106"/>
      <c r="C37032" s="106"/>
      <c r="D37032" s="139"/>
      <c r="P37032" s="142"/>
      <c r="Q37032" s="142"/>
      <c r="R37032" s="142"/>
      <c r="S37032" s="139"/>
    </row>
    <row r="37033" spans="2:19" ht="15.75" customHeight="1" x14ac:dyDescent="0.25">
      <c r="B37033" s="106"/>
      <c r="C37033" s="106"/>
      <c r="D37033" s="139"/>
      <c r="P37033" s="142"/>
      <c r="Q37033" s="142"/>
      <c r="R37033" s="142"/>
      <c r="S37033" s="139"/>
    </row>
    <row r="37034" spans="2:19" ht="15.75" customHeight="1" x14ac:dyDescent="0.25">
      <c r="B37034" s="106"/>
      <c r="C37034" s="106"/>
      <c r="D37034" s="139"/>
      <c r="P37034" s="142"/>
      <c r="Q37034" s="142"/>
      <c r="R37034" s="142"/>
      <c r="S37034" s="139"/>
    </row>
    <row r="37035" spans="2:19" ht="15.75" customHeight="1" x14ac:dyDescent="0.25">
      <c r="B37035" s="106"/>
      <c r="C37035" s="106"/>
      <c r="D37035" s="139"/>
      <c r="P37035" s="142"/>
      <c r="Q37035" s="142"/>
      <c r="R37035" s="142"/>
      <c r="S37035" s="139"/>
    </row>
    <row r="37036" spans="2:19" ht="15.75" customHeight="1" x14ac:dyDescent="0.25">
      <c r="B37036" s="106"/>
      <c r="C37036" s="106"/>
      <c r="D37036" s="139"/>
      <c r="P37036" s="142"/>
      <c r="Q37036" s="142"/>
      <c r="R37036" s="142"/>
      <c r="S37036" s="139"/>
    </row>
    <row r="37037" spans="2:19" ht="15.75" customHeight="1" x14ac:dyDescent="0.25">
      <c r="B37037" s="106"/>
      <c r="C37037" s="106"/>
      <c r="D37037" s="139"/>
      <c r="P37037" s="142"/>
      <c r="Q37037" s="142"/>
      <c r="R37037" s="142"/>
      <c r="S37037" s="139"/>
    </row>
    <row r="37038" spans="2:19" ht="15.75" customHeight="1" x14ac:dyDescent="0.25">
      <c r="B37038" s="106"/>
      <c r="C37038" s="106"/>
      <c r="D37038" s="139"/>
      <c r="P37038" s="142"/>
      <c r="Q37038" s="142"/>
      <c r="R37038" s="142"/>
      <c r="S37038" s="139"/>
    </row>
    <row r="37039" spans="2:19" ht="15.75" customHeight="1" x14ac:dyDescent="0.25">
      <c r="B37039" s="106"/>
      <c r="C37039" s="106"/>
      <c r="D37039" s="139"/>
      <c r="P37039" s="142"/>
      <c r="Q37039" s="142"/>
      <c r="R37039" s="142"/>
      <c r="S37039" s="139"/>
    </row>
    <row r="37040" spans="2:19" ht="15.75" customHeight="1" x14ac:dyDescent="0.25">
      <c r="B37040" s="106"/>
      <c r="C37040" s="106"/>
      <c r="D37040" s="139"/>
      <c r="P37040" s="142"/>
      <c r="Q37040" s="142"/>
      <c r="R37040" s="142"/>
      <c r="S37040" s="139"/>
    </row>
    <row r="37041" spans="2:19" ht="15.75" customHeight="1" x14ac:dyDescent="0.25">
      <c r="B37041" s="106"/>
      <c r="C37041" s="106"/>
      <c r="D37041" s="139"/>
      <c r="P37041" s="142"/>
      <c r="Q37041" s="142"/>
      <c r="R37041" s="142"/>
      <c r="S37041" s="139"/>
    </row>
    <row r="37042" spans="2:19" ht="15.75" customHeight="1" x14ac:dyDescent="0.25">
      <c r="B37042" s="106"/>
      <c r="C37042" s="106"/>
      <c r="D37042" s="139"/>
      <c r="P37042" s="142"/>
      <c r="Q37042" s="142"/>
      <c r="R37042" s="142"/>
      <c r="S37042" s="139"/>
    </row>
    <row r="37043" spans="2:19" ht="15.75" customHeight="1" x14ac:dyDescent="0.25">
      <c r="B37043" s="106"/>
      <c r="C37043" s="106"/>
      <c r="D37043" s="139"/>
      <c r="P37043" s="142"/>
      <c r="Q37043" s="142"/>
      <c r="R37043" s="142"/>
      <c r="S37043" s="139"/>
    </row>
    <row r="37044" spans="2:19" ht="15.75" customHeight="1" x14ac:dyDescent="0.25">
      <c r="B37044" s="106"/>
      <c r="C37044" s="106"/>
      <c r="D37044" s="139"/>
      <c r="P37044" s="142"/>
      <c r="Q37044" s="142"/>
      <c r="R37044" s="142"/>
      <c r="S37044" s="139"/>
    </row>
    <row r="37045" spans="2:19" ht="15.75" customHeight="1" x14ac:dyDescent="0.25">
      <c r="B37045" s="106"/>
      <c r="C37045" s="106"/>
      <c r="D37045" s="139"/>
      <c r="P37045" s="142"/>
      <c r="Q37045" s="142"/>
      <c r="R37045" s="142"/>
      <c r="S37045" s="139"/>
    </row>
    <row r="37046" spans="2:19" ht="15.75" customHeight="1" x14ac:dyDescent="0.25">
      <c r="B37046" s="106"/>
      <c r="C37046" s="106"/>
      <c r="D37046" s="139"/>
      <c r="P37046" s="142"/>
      <c r="Q37046" s="142"/>
      <c r="R37046" s="142"/>
      <c r="S37046" s="139"/>
    </row>
    <row r="37047" spans="2:19" ht="15.75" customHeight="1" x14ac:dyDescent="0.25">
      <c r="B37047" s="106"/>
      <c r="C37047" s="106"/>
      <c r="D37047" s="139"/>
      <c r="P37047" s="142"/>
      <c r="Q37047" s="142"/>
      <c r="R37047" s="142"/>
      <c r="S37047" s="139"/>
    </row>
    <row r="37048" spans="2:19" ht="15.75" customHeight="1" x14ac:dyDescent="0.25">
      <c r="B37048" s="106"/>
      <c r="C37048" s="106"/>
      <c r="D37048" s="139"/>
      <c r="P37048" s="142"/>
      <c r="Q37048" s="142"/>
      <c r="R37048" s="142"/>
      <c r="S37048" s="139"/>
    </row>
    <row r="37049" spans="2:19" ht="15.75" customHeight="1" x14ac:dyDescent="0.25">
      <c r="B37049" s="106"/>
      <c r="C37049" s="106"/>
      <c r="D37049" s="139"/>
      <c r="P37049" s="142"/>
      <c r="Q37049" s="142"/>
      <c r="R37049" s="142"/>
      <c r="S37049" s="139"/>
    </row>
    <row r="37050" spans="2:19" ht="15.75" customHeight="1" x14ac:dyDescent="0.25">
      <c r="B37050" s="106"/>
      <c r="C37050" s="106"/>
      <c r="D37050" s="139"/>
      <c r="P37050" s="142"/>
      <c r="Q37050" s="142"/>
      <c r="R37050" s="142"/>
      <c r="S37050" s="139"/>
    </row>
    <row r="37051" spans="2:19" ht="15.75" customHeight="1" x14ac:dyDescent="0.25">
      <c r="B37051" s="106"/>
      <c r="C37051" s="106"/>
      <c r="D37051" s="139"/>
      <c r="P37051" s="142"/>
      <c r="Q37051" s="142"/>
      <c r="R37051" s="142"/>
      <c r="S37051" s="139"/>
    </row>
    <row r="37052" spans="2:19" ht="15.75" customHeight="1" x14ac:dyDescent="0.25">
      <c r="B37052" s="106"/>
      <c r="C37052" s="106"/>
      <c r="D37052" s="139"/>
      <c r="P37052" s="142"/>
      <c r="Q37052" s="142"/>
      <c r="R37052" s="142"/>
      <c r="S37052" s="139"/>
    </row>
    <row r="37053" spans="2:19" ht="15.75" customHeight="1" x14ac:dyDescent="0.25">
      <c r="B37053" s="106"/>
      <c r="C37053" s="106"/>
      <c r="D37053" s="139"/>
      <c r="P37053" s="142"/>
      <c r="Q37053" s="142"/>
      <c r="R37053" s="142"/>
      <c r="S37053" s="139"/>
    </row>
    <row r="37054" spans="2:19" ht="15.75" customHeight="1" x14ac:dyDescent="0.25">
      <c r="B37054" s="106"/>
      <c r="C37054" s="106"/>
      <c r="D37054" s="139"/>
      <c r="P37054" s="142"/>
      <c r="Q37054" s="142"/>
      <c r="R37054" s="142"/>
      <c r="S37054" s="139"/>
    </row>
    <row r="37055" spans="2:19" ht="15.75" customHeight="1" x14ac:dyDescent="0.25">
      <c r="B37055" s="106"/>
      <c r="C37055" s="106"/>
      <c r="D37055" s="139"/>
      <c r="P37055" s="142"/>
      <c r="Q37055" s="142"/>
      <c r="R37055" s="142"/>
      <c r="S37055" s="139"/>
    </row>
    <row r="37056" spans="2:19" ht="15.75" customHeight="1" x14ac:dyDescent="0.25">
      <c r="B37056" s="106"/>
      <c r="C37056" s="106"/>
      <c r="D37056" s="139"/>
      <c r="P37056" s="142"/>
      <c r="Q37056" s="142"/>
      <c r="R37056" s="142"/>
      <c r="S37056" s="139"/>
    </row>
    <row r="37057" spans="2:19" ht="15.75" customHeight="1" x14ac:dyDescent="0.25">
      <c r="B37057" s="106"/>
      <c r="C37057" s="106"/>
      <c r="D37057" s="139"/>
      <c r="P37057" s="142"/>
      <c r="Q37057" s="142"/>
      <c r="R37057" s="142"/>
      <c r="S37057" s="139"/>
    </row>
    <row r="37058" spans="2:19" ht="15.75" customHeight="1" x14ac:dyDescent="0.25">
      <c r="B37058" s="106"/>
      <c r="C37058" s="106"/>
      <c r="D37058" s="139"/>
      <c r="P37058" s="142"/>
      <c r="Q37058" s="142"/>
      <c r="R37058" s="142"/>
      <c r="S37058" s="139"/>
    </row>
    <row r="37059" spans="2:19" ht="15.75" customHeight="1" x14ac:dyDescent="0.25">
      <c r="B37059" s="106"/>
      <c r="C37059" s="106"/>
      <c r="D37059" s="139"/>
      <c r="P37059" s="142"/>
      <c r="Q37059" s="142"/>
      <c r="R37059" s="142"/>
      <c r="S37059" s="139"/>
    </row>
    <row r="37060" spans="2:19" ht="15.75" customHeight="1" x14ac:dyDescent="0.25">
      <c r="B37060" s="106"/>
      <c r="C37060" s="106"/>
      <c r="D37060" s="139"/>
      <c r="P37060" s="142"/>
      <c r="Q37060" s="142"/>
      <c r="R37060" s="142"/>
      <c r="S37060" s="139"/>
    </row>
    <row r="37061" spans="2:19" ht="15.75" customHeight="1" x14ac:dyDescent="0.25">
      <c r="B37061" s="106"/>
      <c r="C37061" s="106"/>
      <c r="D37061" s="139"/>
      <c r="P37061" s="142"/>
      <c r="Q37061" s="142"/>
      <c r="R37061" s="142"/>
      <c r="S37061" s="139"/>
    </row>
    <row r="37062" spans="2:19" ht="15.75" customHeight="1" x14ac:dyDescent="0.25">
      <c r="B37062" s="106"/>
      <c r="C37062" s="106"/>
      <c r="D37062" s="139"/>
      <c r="P37062" s="142"/>
      <c r="Q37062" s="142"/>
      <c r="R37062" s="142"/>
      <c r="S37062" s="139"/>
    </row>
    <row r="37063" spans="2:19" ht="15.75" customHeight="1" x14ac:dyDescent="0.25">
      <c r="B37063" s="106"/>
      <c r="C37063" s="106"/>
      <c r="D37063" s="139"/>
      <c r="P37063" s="142"/>
      <c r="Q37063" s="142"/>
      <c r="R37063" s="142"/>
      <c r="S37063" s="139"/>
    </row>
    <row r="37064" spans="2:19" ht="15.75" customHeight="1" x14ac:dyDescent="0.25">
      <c r="B37064" s="106"/>
      <c r="C37064" s="106"/>
      <c r="D37064" s="139"/>
      <c r="P37064" s="142"/>
      <c r="Q37064" s="142"/>
      <c r="R37064" s="142"/>
      <c r="S37064" s="139"/>
    </row>
    <row r="37065" spans="2:19" ht="15.75" customHeight="1" x14ac:dyDescent="0.25">
      <c r="B37065" s="106"/>
      <c r="C37065" s="106"/>
      <c r="D37065" s="139"/>
      <c r="P37065" s="142"/>
      <c r="Q37065" s="142"/>
      <c r="R37065" s="142"/>
      <c r="S37065" s="139"/>
    </row>
    <row r="37066" spans="2:19" ht="15.75" customHeight="1" x14ac:dyDescent="0.25">
      <c r="B37066" s="106"/>
      <c r="C37066" s="106"/>
      <c r="D37066" s="139"/>
      <c r="P37066" s="142"/>
      <c r="Q37066" s="142"/>
      <c r="R37066" s="142"/>
      <c r="S37066" s="139"/>
    </row>
    <row r="37067" spans="2:19" ht="15.75" customHeight="1" x14ac:dyDescent="0.25">
      <c r="B37067" s="106"/>
      <c r="C37067" s="106"/>
      <c r="D37067" s="139"/>
      <c r="P37067" s="142"/>
      <c r="Q37067" s="142"/>
      <c r="R37067" s="142"/>
      <c r="S37067" s="139"/>
    </row>
    <row r="37068" spans="2:19" ht="15.75" customHeight="1" x14ac:dyDescent="0.25">
      <c r="B37068" s="106"/>
      <c r="C37068" s="106"/>
      <c r="D37068" s="139"/>
      <c r="P37068" s="142"/>
      <c r="Q37068" s="142"/>
      <c r="R37068" s="142"/>
      <c r="S37068" s="139"/>
    </row>
    <row r="37069" spans="2:19" ht="15.75" customHeight="1" x14ac:dyDescent="0.25">
      <c r="B37069" s="106"/>
      <c r="C37069" s="106"/>
      <c r="D37069" s="139"/>
      <c r="P37069" s="142"/>
      <c r="Q37069" s="142"/>
      <c r="R37069" s="142"/>
      <c r="S37069" s="139"/>
    </row>
    <row r="37070" spans="2:19" ht="15.75" customHeight="1" x14ac:dyDescent="0.25">
      <c r="B37070" s="106"/>
      <c r="C37070" s="106"/>
      <c r="D37070" s="139"/>
      <c r="P37070" s="142"/>
      <c r="Q37070" s="142"/>
      <c r="R37070" s="142"/>
      <c r="S37070" s="139"/>
    </row>
    <row r="37071" spans="2:19" ht="15.75" customHeight="1" x14ac:dyDescent="0.25">
      <c r="B37071" s="106"/>
      <c r="C37071" s="106"/>
      <c r="D37071" s="139"/>
      <c r="P37071" s="142"/>
      <c r="Q37071" s="142"/>
      <c r="R37071" s="142"/>
      <c r="S37071" s="139"/>
    </row>
    <row r="37072" spans="2:19" ht="15.75" customHeight="1" x14ac:dyDescent="0.25">
      <c r="B37072" s="106"/>
      <c r="C37072" s="106"/>
      <c r="D37072" s="139"/>
      <c r="P37072" s="142"/>
      <c r="Q37072" s="142"/>
      <c r="R37072" s="142"/>
      <c r="S37072" s="139"/>
    </row>
    <row r="37073" spans="2:19" ht="15.75" customHeight="1" x14ac:dyDescent="0.25">
      <c r="B37073" s="106"/>
      <c r="C37073" s="106"/>
      <c r="D37073" s="139"/>
      <c r="P37073" s="142"/>
      <c r="Q37073" s="142"/>
      <c r="R37073" s="142"/>
      <c r="S37073" s="139"/>
    </row>
    <row r="37074" spans="2:19" ht="15.75" customHeight="1" x14ac:dyDescent="0.25">
      <c r="B37074" s="106"/>
      <c r="C37074" s="106"/>
      <c r="D37074" s="139"/>
      <c r="P37074" s="142"/>
      <c r="Q37074" s="142"/>
      <c r="R37074" s="142"/>
      <c r="S37074" s="139"/>
    </row>
    <row r="37075" spans="2:19" ht="15.75" customHeight="1" x14ac:dyDescent="0.25">
      <c r="B37075" s="106"/>
      <c r="C37075" s="106"/>
      <c r="D37075" s="139"/>
      <c r="P37075" s="142"/>
      <c r="Q37075" s="142"/>
      <c r="R37075" s="142"/>
      <c r="S37075" s="139"/>
    </row>
    <row r="37076" spans="2:19" ht="15.75" customHeight="1" x14ac:dyDescent="0.25">
      <c r="B37076" s="106"/>
      <c r="C37076" s="106"/>
      <c r="D37076" s="139"/>
      <c r="P37076" s="142"/>
      <c r="Q37076" s="142"/>
      <c r="R37076" s="142"/>
      <c r="S37076" s="139"/>
    </row>
    <row r="37077" spans="2:19" ht="15.75" customHeight="1" x14ac:dyDescent="0.25">
      <c r="B37077" s="106"/>
      <c r="C37077" s="106"/>
      <c r="D37077" s="139"/>
      <c r="P37077" s="142"/>
      <c r="Q37077" s="142"/>
      <c r="R37077" s="142"/>
      <c r="S37077" s="139"/>
    </row>
    <row r="37078" spans="2:19" ht="15.75" customHeight="1" x14ac:dyDescent="0.25">
      <c r="B37078" s="106"/>
      <c r="C37078" s="106"/>
      <c r="D37078" s="139"/>
      <c r="P37078" s="142"/>
      <c r="Q37078" s="142"/>
      <c r="R37078" s="142"/>
      <c r="S37078" s="139"/>
    </row>
    <row r="37079" spans="2:19" ht="15.75" customHeight="1" x14ac:dyDescent="0.25">
      <c r="B37079" s="106"/>
      <c r="C37079" s="106"/>
      <c r="D37079" s="139"/>
      <c r="P37079" s="142"/>
      <c r="Q37079" s="142"/>
      <c r="R37079" s="142"/>
      <c r="S37079" s="139"/>
    </row>
    <row r="37080" spans="2:19" ht="15.75" customHeight="1" x14ac:dyDescent="0.25">
      <c r="B37080" s="106"/>
      <c r="C37080" s="106"/>
      <c r="D37080" s="139"/>
      <c r="P37080" s="142"/>
      <c r="Q37080" s="142"/>
      <c r="R37080" s="142"/>
      <c r="S37080" s="139"/>
    </row>
    <row r="37081" spans="2:19" ht="15.75" customHeight="1" x14ac:dyDescent="0.25">
      <c r="B37081" s="106"/>
      <c r="C37081" s="106"/>
      <c r="D37081" s="139"/>
      <c r="P37081" s="142"/>
      <c r="Q37081" s="142"/>
      <c r="R37081" s="142"/>
      <c r="S37081" s="139"/>
    </row>
    <row r="37082" spans="2:19" ht="15.75" customHeight="1" x14ac:dyDescent="0.25">
      <c r="B37082" s="106"/>
      <c r="C37082" s="106"/>
      <c r="D37082" s="139"/>
      <c r="P37082" s="142"/>
      <c r="Q37082" s="142"/>
      <c r="R37082" s="142"/>
      <c r="S37082" s="139"/>
    </row>
    <row r="37083" spans="2:19" ht="15.75" customHeight="1" x14ac:dyDescent="0.25">
      <c r="B37083" s="106"/>
      <c r="C37083" s="106"/>
      <c r="D37083" s="139"/>
      <c r="P37083" s="142"/>
      <c r="Q37083" s="142"/>
      <c r="R37083" s="142"/>
      <c r="S37083" s="139"/>
    </row>
    <row r="37084" spans="2:19" ht="15.75" customHeight="1" x14ac:dyDescent="0.25">
      <c r="B37084" s="106"/>
      <c r="C37084" s="106"/>
      <c r="D37084" s="139"/>
      <c r="P37084" s="142"/>
      <c r="Q37084" s="142"/>
      <c r="R37084" s="142"/>
      <c r="S37084" s="139"/>
    </row>
    <row r="37085" spans="2:19" ht="15.75" customHeight="1" x14ac:dyDescent="0.25">
      <c r="B37085" s="106"/>
      <c r="C37085" s="106"/>
      <c r="D37085" s="139"/>
      <c r="P37085" s="142"/>
      <c r="Q37085" s="142"/>
      <c r="R37085" s="142"/>
      <c r="S37085" s="139"/>
    </row>
    <row r="37086" spans="2:19" ht="15.75" customHeight="1" x14ac:dyDescent="0.25">
      <c r="B37086" s="106"/>
      <c r="C37086" s="106"/>
      <c r="D37086" s="139"/>
      <c r="P37086" s="142"/>
      <c r="Q37086" s="142"/>
      <c r="R37086" s="142"/>
      <c r="S37086" s="139"/>
    </row>
    <row r="37087" spans="2:19" ht="15.75" customHeight="1" x14ac:dyDescent="0.25">
      <c r="B37087" s="106"/>
      <c r="C37087" s="106"/>
      <c r="D37087" s="139"/>
      <c r="P37087" s="142"/>
      <c r="Q37087" s="142"/>
      <c r="R37087" s="142"/>
      <c r="S37087" s="139"/>
    </row>
    <row r="37088" spans="2:19" ht="15.75" customHeight="1" x14ac:dyDescent="0.25">
      <c r="B37088" s="106"/>
      <c r="C37088" s="106"/>
      <c r="D37088" s="139"/>
      <c r="P37088" s="142"/>
      <c r="Q37088" s="142"/>
      <c r="R37088" s="142"/>
      <c r="S37088" s="139"/>
    </row>
    <row r="37089" spans="2:19" ht="15.75" customHeight="1" x14ac:dyDescent="0.25">
      <c r="B37089" s="106"/>
      <c r="C37089" s="106"/>
      <c r="D37089" s="139"/>
      <c r="P37089" s="142"/>
      <c r="Q37089" s="142"/>
      <c r="R37089" s="142"/>
      <c r="S37089" s="139"/>
    </row>
    <row r="37090" spans="2:19" ht="15.75" customHeight="1" x14ac:dyDescent="0.25">
      <c r="B37090" s="106"/>
      <c r="C37090" s="106"/>
      <c r="D37090" s="139"/>
      <c r="P37090" s="142"/>
      <c r="Q37090" s="142"/>
      <c r="R37090" s="142"/>
      <c r="S37090" s="139"/>
    </row>
    <row r="37091" spans="2:19" ht="15.75" customHeight="1" x14ac:dyDescent="0.25">
      <c r="B37091" s="106"/>
      <c r="C37091" s="106"/>
      <c r="D37091" s="139"/>
      <c r="P37091" s="142"/>
      <c r="Q37091" s="142"/>
      <c r="R37091" s="142"/>
      <c r="S37091" s="139"/>
    </row>
    <row r="37092" spans="2:19" ht="15.75" customHeight="1" x14ac:dyDescent="0.25">
      <c r="B37092" s="106"/>
      <c r="C37092" s="106"/>
      <c r="D37092" s="139"/>
      <c r="P37092" s="142"/>
      <c r="Q37092" s="142"/>
      <c r="R37092" s="142"/>
      <c r="S37092" s="139"/>
    </row>
    <row r="37093" spans="2:19" ht="15.75" customHeight="1" x14ac:dyDescent="0.25">
      <c r="B37093" s="106"/>
      <c r="C37093" s="106"/>
      <c r="D37093" s="139"/>
      <c r="P37093" s="142"/>
      <c r="Q37093" s="142"/>
      <c r="R37093" s="142"/>
      <c r="S37093" s="139"/>
    </row>
    <row r="37094" spans="2:19" ht="15.75" customHeight="1" x14ac:dyDescent="0.25">
      <c r="B37094" s="106"/>
      <c r="C37094" s="106"/>
      <c r="D37094" s="139"/>
      <c r="P37094" s="142"/>
      <c r="Q37094" s="142"/>
      <c r="R37094" s="142"/>
      <c r="S37094" s="139"/>
    </row>
    <row r="37095" spans="2:19" ht="15.75" customHeight="1" x14ac:dyDescent="0.25">
      <c r="B37095" s="106"/>
      <c r="C37095" s="106"/>
      <c r="D37095" s="139"/>
      <c r="P37095" s="142"/>
      <c r="Q37095" s="142"/>
      <c r="R37095" s="142"/>
      <c r="S37095" s="139"/>
    </row>
    <row r="37096" spans="2:19" ht="15.75" customHeight="1" x14ac:dyDescent="0.25">
      <c r="B37096" s="106"/>
      <c r="C37096" s="106"/>
      <c r="D37096" s="139"/>
      <c r="P37096" s="142"/>
      <c r="Q37096" s="142"/>
      <c r="R37096" s="142"/>
      <c r="S37096" s="139"/>
    </row>
    <row r="37097" spans="2:19" ht="15.75" customHeight="1" x14ac:dyDescent="0.25">
      <c r="B37097" s="106"/>
      <c r="C37097" s="106"/>
      <c r="D37097" s="139"/>
      <c r="P37097" s="142"/>
      <c r="Q37097" s="142"/>
      <c r="R37097" s="142"/>
      <c r="S37097" s="139"/>
    </row>
    <row r="37098" spans="2:19" ht="15.75" customHeight="1" x14ac:dyDescent="0.25">
      <c r="B37098" s="106"/>
      <c r="C37098" s="106"/>
      <c r="D37098" s="139"/>
      <c r="P37098" s="142"/>
      <c r="Q37098" s="142"/>
      <c r="R37098" s="142"/>
      <c r="S37098" s="139"/>
    </row>
    <row r="37099" spans="2:19" ht="15.75" customHeight="1" x14ac:dyDescent="0.25">
      <c r="B37099" s="106"/>
      <c r="C37099" s="106"/>
      <c r="D37099" s="139"/>
      <c r="P37099" s="142"/>
      <c r="Q37099" s="142"/>
      <c r="R37099" s="142"/>
      <c r="S37099" s="139"/>
    </row>
    <row r="37100" spans="2:19" ht="15.75" customHeight="1" x14ac:dyDescent="0.25">
      <c r="B37100" s="106"/>
      <c r="C37100" s="106"/>
      <c r="D37100" s="139"/>
      <c r="P37100" s="142"/>
      <c r="Q37100" s="142"/>
      <c r="R37100" s="142"/>
      <c r="S37100" s="139"/>
    </row>
    <row r="37101" spans="2:19" ht="15.75" customHeight="1" x14ac:dyDescent="0.25">
      <c r="B37101" s="106"/>
      <c r="C37101" s="106"/>
      <c r="D37101" s="139"/>
      <c r="P37101" s="142"/>
      <c r="Q37101" s="142"/>
      <c r="R37101" s="142"/>
      <c r="S37101" s="139"/>
    </row>
    <row r="37102" spans="2:19" ht="15.75" customHeight="1" x14ac:dyDescent="0.25">
      <c r="B37102" s="106"/>
      <c r="C37102" s="106"/>
      <c r="D37102" s="139"/>
      <c r="P37102" s="142"/>
      <c r="Q37102" s="142"/>
      <c r="R37102" s="142"/>
      <c r="S37102" s="139"/>
    </row>
    <row r="37103" spans="2:19" ht="15.75" customHeight="1" x14ac:dyDescent="0.25">
      <c r="B37103" s="106"/>
      <c r="C37103" s="106"/>
      <c r="D37103" s="139"/>
      <c r="P37103" s="142"/>
      <c r="Q37103" s="142"/>
      <c r="R37103" s="142"/>
      <c r="S37103" s="139"/>
    </row>
    <row r="37104" spans="2:19" ht="15.75" customHeight="1" x14ac:dyDescent="0.25">
      <c r="B37104" s="106"/>
      <c r="C37104" s="106"/>
      <c r="D37104" s="139"/>
      <c r="P37104" s="142"/>
      <c r="Q37104" s="142"/>
      <c r="R37104" s="142"/>
      <c r="S37104" s="139"/>
    </row>
    <row r="37105" spans="2:19" ht="15.75" customHeight="1" x14ac:dyDescent="0.25">
      <c r="B37105" s="106"/>
      <c r="C37105" s="106"/>
      <c r="D37105" s="139"/>
      <c r="P37105" s="142"/>
      <c r="Q37105" s="142"/>
      <c r="R37105" s="142"/>
      <c r="S37105" s="139"/>
    </row>
    <row r="37106" spans="2:19" ht="15.75" customHeight="1" x14ac:dyDescent="0.25">
      <c r="B37106" s="106"/>
      <c r="C37106" s="106"/>
      <c r="D37106" s="139"/>
      <c r="P37106" s="142"/>
      <c r="Q37106" s="142"/>
      <c r="R37106" s="142"/>
      <c r="S37106" s="139"/>
    </row>
    <row r="37107" spans="2:19" ht="15.75" customHeight="1" x14ac:dyDescent="0.25">
      <c r="B37107" s="106"/>
      <c r="C37107" s="106"/>
      <c r="D37107" s="139"/>
      <c r="P37107" s="142"/>
      <c r="Q37107" s="142"/>
      <c r="R37107" s="142"/>
      <c r="S37107" s="139"/>
    </row>
    <row r="37108" spans="2:19" ht="15.75" customHeight="1" x14ac:dyDescent="0.25">
      <c r="B37108" s="106"/>
      <c r="C37108" s="106"/>
      <c r="D37108" s="139"/>
      <c r="P37108" s="142"/>
      <c r="Q37108" s="142"/>
      <c r="R37108" s="142"/>
      <c r="S37108" s="139"/>
    </row>
    <row r="37109" spans="2:19" ht="15.75" customHeight="1" x14ac:dyDescent="0.25">
      <c r="B37109" s="106"/>
      <c r="C37109" s="106"/>
      <c r="D37109" s="139"/>
      <c r="P37109" s="142"/>
      <c r="Q37109" s="142"/>
      <c r="R37109" s="142"/>
      <c r="S37109" s="139"/>
    </row>
    <row r="37110" spans="2:19" ht="15.75" customHeight="1" x14ac:dyDescent="0.25">
      <c r="B37110" s="106"/>
      <c r="C37110" s="106"/>
      <c r="D37110" s="139"/>
      <c r="P37110" s="142"/>
      <c r="Q37110" s="142"/>
      <c r="R37110" s="142"/>
      <c r="S37110" s="139"/>
    </row>
    <row r="37111" spans="2:19" ht="15.75" customHeight="1" x14ac:dyDescent="0.25">
      <c r="B37111" s="106"/>
      <c r="C37111" s="106"/>
      <c r="D37111" s="139"/>
      <c r="P37111" s="142"/>
      <c r="Q37111" s="142"/>
      <c r="R37111" s="142"/>
      <c r="S37111" s="139"/>
    </row>
    <row r="37112" spans="2:19" ht="15.75" customHeight="1" x14ac:dyDescent="0.25">
      <c r="B37112" s="106"/>
      <c r="C37112" s="106"/>
      <c r="D37112" s="139"/>
      <c r="P37112" s="142"/>
      <c r="Q37112" s="142"/>
      <c r="R37112" s="142"/>
      <c r="S37112" s="139"/>
    </row>
    <row r="37113" spans="2:19" ht="15.75" customHeight="1" x14ac:dyDescent="0.25">
      <c r="B37113" s="106"/>
      <c r="C37113" s="106"/>
      <c r="D37113" s="139"/>
      <c r="P37113" s="142"/>
      <c r="Q37113" s="142"/>
      <c r="R37113" s="142"/>
      <c r="S37113" s="139"/>
    </row>
    <row r="37114" spans="2:19" ht="15.75" customHeight="1" x14ac:dyDescent="0.25">
      <c r="B37114" s="106"/>
      <c r="C37114" s="106"/>
      <c r="D37114" s="139"/>
      <c r="P37114" s="142"/>
      <c r="Q37114" s="142"/>
      <c r="R37114" s="142"/>
      <c r="S37114" s="139"/>
    </row>
    <row r="37115" spans="2:19" ht="15.75" customHeight="1" x14ac:dyDescent="0.25">
      <c r="B37115" s="106"/>
      <c r="C37115" s="106"/>
      <c r="D37115" s="139"/>
      <c r="P37115" s="142"/>
      <c r="Q37115" s="142"/>
      <c r="R37115" s="142"/>
      <c r="S37115" s="139"/>
    </row>
    <row r="37116" spans="2:19" ht="15.75" customHeight="1" x14ac:dyDescent="0.25">
      <c r="B37116" s="106"/>
      <c r="C37116" s="106"/>
      <c r="D37116" s="139"/>
      <c r="P37116" s="142"/>
      <c r="Q37116" s="142"/>
      <c r="R37116" s="142"/>
      <c r="S37116" s="139"/>
    </row>
    <row r="37117" spans="2:19" ht="15.75" customHeight="1" x14ac:dyDescent="0.25">
      <c r="B37117" s="106"/>
      <c r="C37117" s="106"/>
      <c r="D37117" s="139"/>
      <c r="P37117" s="142"/>
      <c r="Q37117" s="142"/>
      <c r="R37117" s="142"/>
      <c r="S37117" s="139"/>
    </row>
    <row r="37118" spans="2:19" ht="15.75" customHeight="1" x14ac:dyDescent="0.25">
      <c r="B37118" s="106"/>
      <c r="C37118" s="106"/>
      <c r="D37118" s="139"/>
      <c r="P37118" s="142"/>
      <c r="Q37118" s="142"/>
      <c r="R37118" s="142"/>
      <c r="S37118" s="139"/>
    </row>
    <row r="37119" spans="2:19" ht="15.75" customHeight="1" x14ac:dyDescent="0.25">
      <c r="B37119" s="106"/>
      <c r="C37119" s="106"/>
      <c r="D37119" s="139"/>
      <c r="P37119" s="142"/>
      <c r="Q37119" s="142"/>
      <c r="R37119" s="142"/>
      <c r="S37119" s="139"/>
    </row>
    <row r="37120" spans="2:19" ht="15.75" customHeight="1" x14ac:dyDescent="0.25">
      <c r="B37120" s="106"/>
      <c r="C37120" s="106"/>
      <c r="D37120" s="139"/>
      <c r="P37120" s="142"/>
      <c r="Q37120" s="142"/>
      <c r="R37120" s="142"/>
      <c r="S37120" s="139"/>
    </row>
    <row r="37121" spans="2:19" ht="15.75" customHeight="1" x14ac:dyDescent="0.25">
      <c r="B37121" s="106"/>
      <c r="C37121" s="106"/>
      <c r="D37121" s="139"/>
      <c r="P37121" s="142"/>
      <c r="Q37121" s="142"/>
      <c r="R37121" s="142"/>
      <c r="S37121" s="139"/>
    </row>
    <row r="37122" spans="2:19" ht="15.75" customHeight="1" x14ac:dyDescent="0.25">
      <c r="B37122" s="106"/>
      <c r="C37122" s="106"/>
      <c r="D37122" s="139"/>
      <c r="P37122" s="142"/>
      <c r="Q37122" s="142"/>
      <c r="R37122" s="142"/>
      <c r="S37122" s="139"/>
    </row>
    <row r="37123" spans="2:19" ht="15.75" customHeight="1" x14ac:dyDescent="0.25">
      <c r="B37123" s="106"/>
      <c r="C37123" s="106"/>
      <c r="D37123" s="139"/>
      <c r="P37123" s="142"/>
      <c r="Q37123" s="142"/>
      <c r="R37123" s="142"/>
      <c r="S37123" s="139"/>
    </row>
    <row r="37124" spans="2:19" ht="15.75" customHeight="1" x14ac:dyDescent="0.25">
      <c r="B37124" s="106"/>
      <c r="C37124" s="106"/>
      <c r="D37124" s="139"/>
      <c r="P37124" s="142"/>
      <c r="Q37124" s="142"/>
      <c r="R37124" s="142"/>
      <c r="S37124" s="139"/>
    </row>
    <row r="37125" spans="2:19" ht="15.75" customHeight="1" x14ac:dyDescent="0.25">
      <c r="B37125" s="106"/>
      <c r="C37125" s="106"/>
      <c r="D37125" s="139"/>
      <c r="P37125" s="142"/>
      <c r="Q37125" s="142"/>
      <c r="R37125" s="142"/>
      <c r="S37125" s="139"/>
    </row>
    <row r="37126" spans="2:19" ht="15.75" customHeight="1" x14ac:dyDescent="0.25">
      <c r="B37126" s="106"/>
      <c r="C37126" s="106"/>
      <c r="D37126" s="139"/>
      <c r="P37126" s="142"/>
      <c r="Q37126" s="142"/>
      <c r="R37126" s="142"/>
      <c r="S37126" s="139"/>
    </row>
    <row r="37127" spans="2:19" ht="15.75" customHeight="1" x14ac:dyDescent="0.25">
      <c r="B37127" s="106"/>
      <c r="C37127" s="106"/>
      <c r="D37127" s="139"/>
      <c r="P37127" s="142"/>
      <c r="Q37127" s="142"/>
      <c r="R37127" s="142"/>
      <c r="S37127" s="139"/>
    </row>
    <row r="37128" spans="2:19" ht="15.75" customHeight="1" x14ac:dyDescent="0.25">
      <c r="B37128" s="106"/>
      <c r="C37128" s="106"/>
      <c r="D37128" s="139"/>
      <c r="P37128" s="142"/>
      <c r="Q37128" s="142"/>
      <c r="R37128" s="142"/>
      <c r="S37128" s="139"/>
    </row>
    <row r="37129" spans="2:19" ht="15.75" customHeight="1" x14ac:dyDescent="0.25">
      <c r="B37129" s="106"/>
      <c r="C37129" s="106"/>
      <c r="D37129" s="139"/>
      <c r="P37129" s="142"/>
      <c r="Q37129" s="142"/>
      <c r="R37129" s="142"/>
      <c r="S37129" s="139"/>
    </row>
    <row r="37130" spans="2:19" ht="15.75" customHeight="1" x14ac:dyDescent="0.25">
      <c r="B37130" s="106"/>
      <c r="C37130" s="106"/>
      <c r="D37130" s="139"/>
      <c r="P37130" s="142"/>
      <c r="Q37130" s="142"/>
      <c r="R37130" s="142"/>
      <c r="S37130" s="139"/>
    </row>
    <row r="37131" spans="2:19" ht="15.75" customHeight="1" x14ac:dyDescent="0.25">
      <c r="B37131" s="106"/>
      <c r="C37131" s="106"/>
      <c r="D37131" s="139"/>
      <c r="P37131" s="142"/>
      <c r="Q37131" s="142"/>
      <c r="R37131" s="142"/>
      <c r="S37131" s="139"/>
    </row>
    <row r="37132" spans="2:19" ht="15.75" customHeight="1" x14ac:dyDescent="0.25">
      <c r="B37132" s="106"/>
      <c r="C37132" s="106"/>
      <c r="D37132" s="139"/>
      <c r="P37132" s="142"/>
      <c r="Q37132" s="142"/>
      <c r="R37132" s="142"/>
      <c r="S37132" s="139"/>
    </row>
    <row r="37133" spans="2:19" ht="15.75" customHeight="1" x14ac:dyDescent="0.25">
      <c r="B37133" s="106"/>
      <c r="C37133" s="106"/>
      <c r="D37133" s="139"/>
      <c r="P37133" s="142"/>
      <c r="Q37133" s="142"/>
      <c r="R37133" s="142"/>
      <c r="S37133" s="139"/>
    </row>
    <row r="37134" spans="2:19" ht="15.75" customHeight="1" x14ac:dyDescent="0.25">
      <c r="B37134" s="106"/>
      <c r="C37134" s="106"/>
      <c r="D37134" s="139"/>
      <c r="P37134" s="142"/>
      <c r="Q37134" s="142"/>
      <c r="R37134" s="142"/>
      <c r="S37134" s="139"/>
    </row>
    <row r="37135" spans="2:19" ht="15.75" customHeight="1" x14ac:dyDescent="0.25">
      <c r="B37135" s="106"/>
      <c r="C37135" s="106"/>
      <c r="D37135" s="139"/>
      <c r="P37135" s="142"/>
      <c r="Q37135" s="142"/>
      <c r="R37135" s="142"/>
      <c r="S37135" s="139"/>
    </row>
    <row r="37136" spans="2:19" ht="15.75" customHeight="1" x14ac:dyDescent="0.25">
      <c r="B37136" s="106"/>
      <c r="C37136" s="106"/>
      <c r="D37136" s="139"/>
      <c r="P37136" s="142"/>
      <c r="Q37136" s="142"/>
      <c r="R37136" s="142"/>
      <c r="S37136" s="139"/>
    </row>
    <row r="37137" spans="2:19" ht="15.75" customHeight="1" x14ac:dyDescent="0.25">
      <c r="B37137" s="106"/>
      <c r="C37137" s="106"/>
      <c r="D37137" s="139"/>
      <c r="P37137" s="142"/>
      <c r="Q37137" s="142"/>
      <c r="R37137" s="142"/>
      <c r="S37137" s="139"/>
    </row>
    <row r="37138" spans="2:19" ht="15.75" customHeight="1" x14ac:dyDescent="0.25">
      <c r="B37138" s="106"/>
      <c r="C37138" s="106"/>
      <c r="D37138" s="139"/>
      <c r="P37138" s="142"/>
      <c r="Q37138" s="142"/>
      <c r="R37138" s="142"/>
      <c r="S37138" s="139"/>
    </row>
    <row r="37139" spans="2:19" ht="15.75" customHeight="1" x14ac:dyDescent="0.25">
      <c r="B37139" s="106"/>
      <c r="C37139" s="106"/>
      <c r="D37139" s="139"/>
      <c r="P37139" s="142"/>
      <c r="Q37139" s="142"/>
      <c r="R37139" s="142"/>
      <c r="S37139" s="139"/>
    </row>
    <row r="37140" spans="2:19" ht="15.75" customHeight="1" x14ac:dyDescent="0.25">
      <c r="B37140" s="106"/>
      <c r="C37140" s="106"/>
      <c r="D37140" s="139"/>
      <c r="P37140" s="142"/>
      <c r="Q37140" s="142"/>
      <c r="R37140" s="142"/>
      <c r="S37140" s="139"/>
    </row>
    <row r="37141" spans="2:19" ht="15.75" customHeight="1" x14ac:dyDescent="0.25">
      <c r="B37141" s="106"/>
      <c r="C37141" s="106"/>
      <c r="D37141" s="139"/>
      <c r="P37141" s="142"/>
      <c r="Q37141" s="142"/>
      <c r="R37141" s="142"/>
      <c r="S37141" s="139"/>
    </row>
    <row r="37142" spans="2:19" ht="15.75" customHeight="1" x14ac:dyDescent="0.25">
      <c r="B37142" s="106"/>
      <c r="C37142" s="106"/>
      <c r="D37142" s="139"/>
      <c r="P37142" s="142"/>
      <c r="Q37142" s="142"/>
      <c r="R37142" s="142"/>
      <c r="S37142" s="139"/>
    </row>
    <row r="37143" spans="2:19" ht="15.75" customHeight="1" x14ac:dyDescent="0.25">
      <c r="B37143" s="106"/>
      <c r="C37143" s="106"/>
      <c r="D37143" s="139"/>
      <c r="P37143" s="142"/>
      <c r="Q37143" s="142"/>
      <c r="R37143" s="142"/>
      <c r="S37143" s="139"/>
    </row>
    <row r="37144" spans="2:19" ht="15.75" customHeight="1" x14ac:dyDescent="0.25">
      <c r="B37144" s="106"/>
      <c r="C37144" s="106"/>
      <c r="D37144" s="139"/>
      <c r="P37144" s="142"/>
      <c r="Q37144" s="142"/>
      <c r="R37144" s="142"/>
      <c r="S37144" s="139"/>
    </row>
    <row r="37145" spans="2:19" ht="15.75" customHeight="1" x14ac:dyDescent="0.25">
      <c r="B37145" s="106"/>
      <c r="C37145" s="106"/>
      <c r="D37145" s="139"/>
      <c r="P37145" s="142"/>
      <c r="Q37145" s="142"/>
      <c r="R37145" s="142"/>
      <c r="S37145" s="139"/>
    </row>
    <row r="37146" spans="2:19" ht="15.75" customHeight="1" x14ac:dyDescent="0.25">
      <c r="B37146" s="106"/>
      <c r="C37146" s="106"/>
      <c r="D37146" s="139"/>
      <c r="P37146" s="142"/>
      <c r="Q37146" s="142"/>
      <c r="R37146" s="142"/>
      <c r="S37146" s="139"/>
    </row>
    <row r="37147" spans="2:19" ht="15.75" customHeight="1" x14ac:dyDescent="0.25">
      <c r="B37147" s="106"/>
      <c r="C37147" s="106"/>
      <c r="D37147" s="139"/>
      <c r="P37147" s="142"/>
      <c r="Q37147" s="142"/>
      <c r="R37147" s="142"/>
      <c r="S37147" s="139"/>
    </row>
    <row r="37148" spans="2:19" ht="15.75" customHeight="1" x14ac:dyDescent="0.25">
      <c r="B37148" s="106"/>
      <c r="C37148" s="106"/>
      <c r="D37148" s="139"/>
      <c r="P37148" s="142"/>
      <c r="Q37148" s="142"/>
      <c r="R37148" s="142"/>
      <c r="S37148" s="139"/>
    </row>
    <row r="37149" spans="2:19" ht="15.75" customHeight="1" x14ac:dyDescent="0.25">
      <c r="B37149" s="106"/>
      <c r="C37149" s="106"/>
      <c r="D37149" s="139"/>
      <c r="P37149" s="142"/>
      <c r="Q37149" s="142"/>
      <c r="R37149" s="142"/>
      <c r="S37149" s="139"/>
    </row>
    <row r="37150" spans="2:19" ht="15.75" customHeight="1" x14ac:dyDescent="0.25">
      <c r="B37150" s="106"/>
      <c r="C37150" s="106"/>
      <c r="D37150" s="139"/>
      <c r="P37150" s="142"/>
      <c r="Q37150" s="142"/>
      <c r="R37150" s="142"/>
      <c r="S37150" s="139"/>
    </row>
    <row r="37151" spans="2:19" ht="15.75" customHeight="1" x14ac:dyDescent="0.25">
      <c r="B37151" s="106"/>
      <c r="C37151" s="106"/>
      <c r="D37151" s="139"/>
      <c r="P37151" s="142"/>
      <c r="Q37151" s="142"/>
      <c r="R37151" s="142"/>
      <c r="S37151" s="139"/>
    </row>
    <row r="37152" spans="2:19" ht="15.75" customHeight="1" x14ac:dyDescent="0.25">
      <c r="B37152" s="106"/>
      <c r="C37152" s="106"/>
      <c r="D37152" s="139"/>
      <c r="P37152" s="142"/>
      <c r="Q37152" s="142"/>
      <c r="R37152" s="142"/>
      <c r="S37152" s="139"/>
    </row>
    <row r="37153" spans="2:19" ht="15.75" customHeight="1" x14ac:dyDescent="0.25">
      <c r="B37153" s="106"/>
      <c r="C37153" s="106"/>
      <c r="D37153" s="139"/>
      <c r="P37153" s="142"/>
      <c r="Q37153" s="142"/>
      <c r="R37153" s="142"/>
      <c r="S37153" s="139"/>
    </row>
    <row r="37154" spans="2:19" ht="15.75" customHeight="1" x14ac:dyDescent="0.25">
      <c r="B37154" s="106"/>
      <c r="C37154" s="106"/>
      <c r="D37154" s="139"/>
      <c r="P37154" s="142"/>
      <c r="Q37154" s="142"/>
      <c r="R37154" s="142"/>
      <c r="S37154" s="139"/>
    </row>
    <row r="37155" spans="2:19" ht="15.75" customHeight="1" x14ac:dyDescent="0.25">
      <c r="B37155" s="106"/>
      <c r="C37155" s="106"/>
      <c r="D37155" s="139"/>
      <c r="P37155" s="142"/>
      <c r="Q37155" s="142"/>
      <c r="R37155" s="142"/>
      <c r="S37155" s="139"/>
    </row>
    <row r="37156" spans="2:19" ht="15.75" customHeight="1" x14ac:dyDescent="0.25">
      <c r="B37156" s="106"/>
      <c r="C37156" s="106"/>
      <c r="D37156" s="139"/>
      <c r="P37156" s="142"/>
      <c r="Q37156" s="142"/>
      <c r="R37156" s="142"/>
      <c r="S37156" s="139"/>
    </row>
    <row r="37157" spans="2:19" ht="15.75" customHeight="1" x14ac:dyDescent="0.25">
      <c r="B37157" s="106"/>
      <c r="C37157" s="106"/>
      <c r="D37157" s="139"/>
      <c r="P37157" s="142"/>
      <c r="Q37157" s="142"/>
      <c r="R37157" s="142"/>
      <c r="S37157" s="139"/>
    </row>
    <row r="37158" spans="2:19" ht="15.75" customHeight="1" x14ac:dyDescent="0.25">
      <c r="B37158" s="106"/>
      <c r="C37158" s="106"/>
      <c r="D37158" s="139"/>
      <c r="P37158" s="142"/>
      <c r="Q37158" s="142"/>
      <c r="R37158" s="142"/>
      <c r="S37158" s="139"/>
    </row>
    <row r="37159" spans="2:19" ht="15.75" customHeight="1" x14ac:dyDescent="0.25">
      <c r="B37159" s="106"/>
      <c r="C37159" s="106"/>
      <c r="D37159" s="139"/>
      <c r="P37159" s="142"/>
      <c r="Q37159" s="142"/>
      <c r="R37159" s="142"/>
      <c r="S37159" s="139"/>
    </row>
    <row r="37160" spans="2:19" ht="15.75" customHeight="1" x14ac:dyDescent="0.25">
      <c r="B37160" s="106"/>
      <c r="C37160" s="106"/>
      <c r="D37160" s="139"/>
      <c r="P37160" s="142"/>
      <c r="Q37160" s="142"/>
      <c r="R37160" s="142"/>
      <c r="S37160" s="139"/>
    </row>
    <row r="37161" spans="2:19" ht="15.75" customHeight="1" x14ac:dyDescent="0.25">
      <c r="B37161" s="106"/>
      <c r="C37161" s="106"/>
      <c r="D37161" s="139"/>
      <c r="P37161" s="142"/>
      <c r="Q37161" s="142"/>
      <c r="R37161" s="142"/>
      <c r="S37161" s="139"/>
    </row>
    <row r="37162" spans="2:19" ht="15.75" customHeight="1" x14ac:dyDescent="0.25">
      <c r="B37162" s="106"/>
      <c r="C37162" s="106"/>
      <c r="D37162" s="139"/>
      <c r="P37162" s="142"/>
      <c r="Q37162" s="142"/>
      <c r="R37162" s="142"/>
      <c r="S37162" s="139"/>
    </row>
    <row r="37163" spans="2:19" ht="15.75" customHeight="1" x14ac:dyDescent="0.25">
      <c r="B37163" s="106"/>
      <c r="C37163" s="106"/>
      <c r="D37163" s="139"/>
      <c r="P37163" s="142"/>
      <c r="Q37163" s="142"/>
      <c r="R37163" s="142"/>
      <c r="S37163" s="139"/>
    </row>
    <row r="37164" spans="2:19" ht="15.75" customHeight="1" x14ac:dyDescent="0.25">
      <c r="B37164" s="106"/>
      <c r="C37164" s="106"/>
      <c r="D37164" s="139"/>
      <c r="P37164" s="142"/>
      <c r="Q37164" s="142"/>
      <c r="R37164" s="142"/>
      <c r="S37164" s="139"/>
    </row>
    <row r="37165" spans="2:19" ht="15.75" customHeight="1" x14ac:dyDescent="0.25">
      <c r="B37165" s="106"/>
      <c r="C37165" s="106"/>
      <c r="D37165" s="139"/>
      <c r="P37165" s="142"/>
      <c r="Q37165" s="142"/>
      <c r="R37165" s="142"/>
      <c r="S37165" s="139"/>
    </row>
    <row r="37166" spans="2:19" ht="15.75" customHeight="1" x14ac:dyDescent="0.25">
      <c r="B37166" s="106"/>
      <c r="C37166" s="106"/>
      <c r="D37166" s="139"/>
      <c r="P37166" s="142"/>
      <c r="Q37166" s="142"/>
      <c r="R37166" s="142"/>
      <c r="S37166" s="139"/>
    </row>
    <row r="37167" spans="2:19" ht="15.75" customHeight="1" x14ac:dyDescent="0.25">
      <c r="B37167" s="106"/>
      <c r="C37167" s="106"/>
      <c r="D37167" s="139"/>
      <c r="P37167" s="142"/>
      <c r="Q37167" s="142"/>
      <c r="R37167" s="142"/>
      <c r="S37167" s="139"/>
    </row>
    <row r="37168" spans="2:19" ht="15.75" customHeight="1" x14ac:dyDescent="0.25">
      <c r="B37168" s="106"/>
      <c r="C37168" s="106"/>
      <c r="D37168" s="139"/>
      <c r="P37168" s="142"/>
      <c r="Q37168" s="142"/>
      <c r="R37168" s="142"/>
      <c r="S37168" s="139"/>
    </row>
    <row r="37169" spans="2:19" ht="15.75" customHeight="1" x14ac:dyDescent="0.25">
      <c r="B37169" s="106"/>
      <c r="C37169" s="106"/>
      <c r="D37169" s="139"/>
      <c r="P37169" s="142"/>
      <c r="Q37169" s="142"/>
      <c r="R37169" s="142"/>
      <c r="S37169" s="139"/>
    </row>
    <row r="37170" spans="2:19" ht="15.75" customHeight="1" x14ac:dyDescent="0.25">
      <c r="B37170" s="106"/>
      <c r="C37170" s="106"/>
      <c r="D37170" s="139"/>
      <c r="P37170" s="142"/>
      <c r="Q37170" s="142"/>
      <c r="R37170" s="142"/>
      <c r="S37170" s="139"/>
    </row>
    <row r="37171" spans="2:19" ht="15.75" customHeight="1" x14ac:dyDescent="0.25">
      <c r="B37171" s="106"/>
      <c r="C37171" s="106"/>
      <c r="D37171" s="139"/>
      <c r="P37171" s="142"/>
      <c r="Q37171" s="142"/>
      <c r="R37171" s="142"/>
      <c r="S37171" s="139"/>
    </row>
    <row r="37172" spans="2:19" ht="15.75" customHeight="1" x14ac:dyDescent="0.25">
      <c r="B37172" s="106"/>
      <c r="C37172" s="106"/>
      <c r="D37172" s="139"/>
      <c r="P37172" s="142"/>
      <c r="Q37172" s="142"/>
      <c r="R37172" s="142"/>
      <c r="S37172" s="139"/>
    </row>
    <row r="37173" spans="2:19" ht="15.75" customHeight="1" x14ac:dyDescent="0.25">
      <c r="B37173" s="106"/>
      <c r="C37173" s="106"/>
      <c r="D37173" s="139"/>
      <c r="P37173" s="142"/>
      <c r="Q37173" s="142"/>
      <c r="R37173" s="142"/>
      <c r="S37173" s="139"/>
    </row>
    <row r="37174" spans="2:19" ht="15.75" customHeight="1" x14ac:dyDescent="0.25">
      <c r="B37174" s="106"/>
      <c r="C37174" s="106"/>
      <c r="D37174" s="139"/>
      <c r="P37174" s="142"/>
      <c r="Q37174" s="142"/>
      <c r="R37174" s="142"/>
      <c r="S37174" s="139"/>
    </row>
    <row r="37175" spans="2:19" ht="15.75" customHeight="1" x14ac:dyDescent="0.25">
      <c r="B37175" s="106"/>
      <c r="C37175" s="106"/>
      <c r="D37175" s="139"/>
      <c r="P37175" s="142"/>
      <c r="Q37175" s="142"/>
      <c r="R37175" s="142"/>
      <c r="S37175" s="139"/>
    </row>
    <row r="37176" spans="2:19" ht="15.75" customHeight="1" x14ac:dyDescent="0.25">
      <c r="B37176" s="106"/>
      <c r="C37176" s="106"/>
      <c r="D37176" s="139"/>
      <c r="P37176" s="142"/>
      <c r="Q37176" s="142"/>
      <c r="R37176" s="142"/>
      <c r="S37176" s="139"/>
    </row>
    <row r="37177" spans="2:19" ht="15.75" customHeight="1" x14ac:dyDescent="0.25">
      <c r="B37177" s="106"/>
      <c r="C37177" s="106"/>
      <c r="D37177" s="139"/>
      <c r="P37177" s="142"/>
      <c r="Q37177" s="142"/>
      <c r="R37177" s="142"/>
      <c r="S37177" s="139"/>
    </row>
    <row r="37178" spans="2:19" ht="15.75" customHeight="1" x14ac:dyDescent="0.25">
      <c r="B37178" s="106"/>
      <c r="C37178" s="106"/>
      <c r="D37178" s="139"/>
      <c r="P37178" s="142"/>
      <c r="Q37178" s="142"/>
      <c r="R37178" s="142"/>
      <c r="S37178" s="139"/>
    </row>
    <row r="37179" spans="2:19" ht="15.75" customHeight="1" x14ac:dyDescent="0.25">
      <c r="B37179" s="106"/>
      <c r="C37179" s="106"/>
      <c r="D37179" s="139"/>
      <c r="P37179" s="142"/>
      <c r="Q37179" s="142"/>
      <c r="R37179" s="142"/>
      <c r="S37179" s="139"/>
    </row>
    <row r="37180" spans="2:19" ht="15.75" customHeight="1" x14ac:dyDescent="0.25">
      <c r="B37180" s="106"/>
      <c r="C37180" s="106"/>
      <c r="D37180" s="139"/>
      <c r="P37180" s="142"/>
      <c r="Q37180" s="142"/>
      <c r="R37180" s="142"/>
      <c r="S37180" s="139"/>
    </row>
    <row r="37181" spans="2:19" ht="15.75" customHeight="1" x14ac:dyDescent="0.25">
      <c r="B37181" s="106"/>
      <c r="C37181" s="106"/>
      <c r="D37181" s="139"/>
      <c r="P37181" s="142"/>
      <c r="Q37181" s="142"/>
      <c r="R37181" s="142"/>
      <c r="S37181" s="139"/>
    </row>
    <row r="37182" spans="2:19" ht="15.75" customHeight="1" x14ac:dyDescent="0.25">
      <c r="B37182" s="106"/>
      <c r="C37182" s="106"/>
      <c r="D37182" s="139"/>
      <c r="P37182" s="142"/>
      <c r="Q37182" s="142"/>
      <c r="R37182" s="142"/>
      <c r="S37182" s="139"/>
    </row>
    <row r="37183" spans="2:19" ht="15.75" customHeight="1" x14ac:dyDescent="0.25">
      <c r="B37183" s="106"/>
      <c r="C37183" s="106"/>
      <c r="D37183" s="139"/>
      <c r="P37183" s="142"/>
      <c r="Q37183" s="142"/>
      <c r="R37183" s="142"/>
      <c r="S37183" s="139"/>
    </row>
    <row r="37184" spans="2:19" ht="15.75" customHeight="1" x14ac:dyDescent="0.25">
      <c r="B37184" s="106"/>
      <c r="C37184" s="106"/>
      <c r="D37184" s="139"/>
      <c r="P37184" s="142"/>
      <c r="Q37184" s="142"/>
      <c r="R37184" s="142"/>
      <c r="S37184" s="139"/>
    </row>
    <row r="37185" spans="2:19" ht="15.75" customHeight="1" x14ac:dyDescent="0.25">
      <c r="B37185" s="106"/>
      <c r="C37185" s="106"/>
      <c r="D37185" s="139"/>
      <c r="P37185" s="142"/>
      <c r="Q37185" s="142"/>
      <c r="R37185" s="142"/>
      <c r="S37185" s="139"/>
    </row>
    <row r="37186" spans="2:19" ht="15.75" customHeight="1" x14ac:dyDescent="0.25">
      <c r="B37186" s="106"/>
      <c r="C37186" s="106"/>
      <c r="D37186" s="139"/>
      <c r="P37186" s="142"/>
      <c r="Q37186" s="142"/>
      <c r="R37186" s="142"/>
      <c r="S37186" s="139"/>
    </row>
    <row r="37187" spans="2:19" ht="15.75" customHeight="1" x14ac:dyDescent="0.25">
      <c r="B37187" s="106"/>
      <c r="C37187" s="106"/>
      <c r="D37187" s="139"/>
      <c r="P37187" s="142"/>
      <c r="Q37187" s="142"/>
      <c r="R37187" s="142"/>
      <c r="S37187" s="139"/>
    </row>
    <row r="37188" spans="2:19" ht="15.75" customHeight="1" x14ac:dyDescent="0.25">
      <c r="B37188" s="106"/>
      <c r="C37188" s="106"/>
      <c r="D37188" s="139"/>
      <c r="P37188" s="142"/>
      <c r="Q37188" s="142"/>
      <c r="R37188" s="142"/>
      <c r="S37188" s="139"/>
    </row>
    <row r="37189" spans="2:19" ht="15.75" customHeight="1" x14ac:dyDescent="0.25">
      <c r="B37189" s="106"/>
      <c r="C37189" s="106"/>
      <c r="D37189" s="139"/>
      <c r="P37189" s="142"/>
      <c r="Q37189" s="142"/>
      <c r="R37189" s="142"/>
      <c r="S37189" s="139"/>
    </row>
    <row r="37190" spans="2:19" ht="15.75" customHeight="1" x14ac:dyDescent="0.25">
      <c r="B37190" s="106"/>
      <c r="C37190" s="106"/>
      <c r="D37190" s="139"/>
      <c r="P37190" s="142"/>
      <c r="Q37190" s="142"/>
      <c r="R37190" s="142"/>
      <c r="S37190" s="139"/>
    </row>
    <row r="37191" spans="2:19" ht="15.75" customHeight="1" x14ac:dyDescent="0.25">
      <c r="B37191" s="106"/>
      <c r="C37191" s="106"/>
      <c r="D37191" s="139"/>
      <c r="P37191" s="142"/>
      <c r="Q37191" s="142"/>
      <c r="R37191" s="142"/>
      <c r="S37191" s="139"/>
    </row>
    <row r="37192" spans="2:19" ht="15.75" customHeight="1" x14ac:dyDescent="0.25">
      <c r="B37192" s="106"/>
      <c r="C37192" s="106"/>
      <c r="D37192" s="139"/>
      <c r="P37192" s="142"/>
      <c r="Q37192" s="142"/>
      <c r="R37192" s="142"/>
      <c r="S37192" s="139"/>
    </row>
    <row r="37193" spans="2:19" ht="15.75" customHeight="1" x14ac:dyDescent="0.25">
      <c r="B37193" s="106"/>
      <c r="C37193" s="106"/>
      <c r="D37193" s="139"/>
      <c r="P37193" s="142"/>
      <c r="Q37193" s="142"/>
      <c r="R37193" s="142"/>
      <c r="S37193" s="139"/>
    </row>
    <row r="37194" spans="2:19" ht="15.75" customHeight="1" x14ac:dyDescent="0.25">
      <c r="B37194" s="106"/>
      <c r="C37194" s="106"/>
      <c r="D37194" s="139"/>
      <c r="P37194" s="142"/>
      <c r="Q37194" s="142"/>
      <c r="R37194" s="142"/>
      <c r="S37194" s="139"/>
    </row>
    <row r="37195" spans="2:19" ht="15.75" customHeight="1" x14ac:dyDescent="0.25">
      <c r="B37195" s="106"/>
      <c r="C37195" s="106"/>
      <c r="D37195" s="139"/>
      <c r="P37195" s="142"/>
      <c r="Q37195" s="142"/>
      <c r="R37195" s="142"/>
      <c r="S37195" s="139"/>
    </row>
    <row r="37196" spans="2:19" ht="15.75" customHeight="1" x14ac:dyDescent="0.25">
      <c r="B37196" s="106"/>
      <c r="C37196" s="106"/>
      <c r="D37196" s="139"/>
      <c r="P37196" s="142"/>
      <c r="Q37196" s="142"/>
      <c r="R37196" s="142"/>
      <c r="S37196" s="139"/>
    </row>
    <row r="37197" spans="2:19" ht="15.75" customHeight="1" x14ac:dyDescent="0.25">
      <c r="B37197" s="106"/>
      <c r="C37197" s="106"/>
      <c r="D37197" s="139"/>
      <c r="P37197" s="142"/>
      <c r="Q37197" s="142"/>
      <c r="R37197" s="142"/>
      <c r="S37197" s="139"/>
    </row>
    <row r="37198" spans="2:19" ht="15.75" customHeight="1" x14ac:dyDescent="0.25">
      <c r="B37198" s="106"/>
      <c r="C37198" s="106"/>
      <c r="D37198" s="139"/>
      <c r="P37198" s="142"/>
      <c r="Q37198" s="142"/>
      <c r="R37198" s="142"/>
      <c r="S37198" s="139"/>
    </row>
    <row r="37199" spans="2:19" ht="15.75" customHeight="1" x14ac:dyDescent="0.25">
      <c r="B37199" s="106"/>
      <c r="C37199" s="106"/>
      <c r="D37199" s="139"/>
      <c r="P37199" s="142"/>
      <c r="Q37199" s="142"/>
      <c r="R37199" s="142"/>
      <c r="S37199" s="139"/>
    </row>
    <row r="37200" spans="2:19" ht="15.75" customHeight="1" x14ac:dyDescent="0.25">
      <c r="B37200" s="106"/>
      <c r="C37200" s="106"/>
      <c r="D37200" s="139"/>
      <c r="P37200" s="142"/>
      <c r="Q37200" s="142"/>
      <c r="R37200" s="142"/>
      <c r="S37200" s="139"/>
    </row>
    <row r="37201" spans="2:19" ht="15.75" customHeight="1" x14ac:dyDescent="0.25">
      <c r="B37201" s="106"/>
      <c r="C37201" s="106"/>
      <c r="D37201" s="139"/>
      <c r="P37201" s="142"/>
      <c r="Q37201" s="142"/>
      <c r="R37201" s="142"/>
      <c r="S37201" s="139"/>
    </row>
    <row r="37202" spans="2:19" ht="15.75" customHeight="1" x14ac:dyDescent="0.25">
      <c r="B37202" s="106"/>
      <c r="C37202" s="106"/>
      <c r="D37202" s="139"/>
      <c r="P37202" s="142"/>
      <c r="Q37202" s="142"/>
      <c r="R37202" s="142"/>
      <c r="S37202" s="139"/>
    </row>
    <row r="37203" spans="2:19" ht="15.75" customHeight="1" x14ac:dyDescent="0.25">
      <c r="B37203" s="106"/>
      <c r="C37203" s="106"/>
      <c r="D37203" s="139"/>
      <c r="P37203" s="142"/>
      <c r="Q37203" s="142"/>
      <c r="R37203" s="142"/>
      <c r="S37203" s="139"/>
    </row>
    <row r="37204" spans="2:19" ht="15.75" customHeight="1" x14ac:dyDescent="0.25">
      <c r="B37204" s="106"/>
      <c r="C37204" s="106"/>
      <c r="D37204" s="139"/>
      <c r="P37204" s="142"/>
      <c r="Q37204" s="142"/>
      <c r="R37204" s="142"/>
      <c r="S37204" s="139"/>
    </row>
    <row r="37205" spans="2:19" ht="15.75" customHeight="1" x14ac:dyDescent="0.25">
      <c r="B37205" s="106"/>
      <c r="C37205" s="106"/>
      <c r="D37205" s="139"/>
      <c r="P37205" s="142"/>
      <c r="Q37205" s="142"/>
      <c r="R37205" s="142"/>
      <c r="S37205" s="139"/>
    </row>
    <row r="37206" spans="2:19" ht="15.75" customHeight="1" x14ac:dyDescent="0.25">
      <c r="B37206" s="106"/>
      <c r="C37206" s="106"/>
      <c r="D37206" s="139"/>
      <c r="P37206" s="142"/>
      <c r="Q37206" s="142"/>
      <c r="R37206" s="142"/>
      <c r="S37206" s="139"/>
    </row>
    <row r="37207" spans="2:19" ht="15.75" customHeight="1" x14ac:dyDescent="0.25">
      <c r="B37207" s="106"/>
      <c r="C37207" s="106"/>
      <c r="D37207" s="139"/>
      <c r="P37207" s="142"/>
      <c r="Q37207" s="142"/>
      <c r="R37207" s="142"/>
      <c r="S37207" s="139"/>
    </row>
    <row r="37208" spans="2:19" ht="15.75" customHeight="1" x14ac:dyDescent="0.25">
      <c r="B37208" s="106"/>
      <c r="C37208" s="106"/>
      <c r="D37208" s="139"/>
      <c r="P37208" s="142"/>
      <c r="Q37208" s="142"/>
      <c r="R37208" s="142"/>
      <c r="S37208" s="139"/>
    </row>
    <row r="37209" spans="2:19" ht="15.75" customHeight="1" x14ac:dyDescent="0.25">
      <c r="B37209" s="106"/>
      <c r="C37209" s="106"/>
      <c r="D37209" s="139"/>
      <c r="P37209" s="142"/>
      <c r="Q37209" s="142"/>
      <c r="R37209" s="142"/>
      <c r="S37209" s="139"/>
    </row>
    <row r="37210" spans="2:19" ht="15.75" customHeight="1" x14ac:dyDescent="0.25">
      <c r="B37210" s="106"/>
      <c r="C37210" s="106"/>
      <c r="D37210" s="139"/>
      <c r="P37210" s="142"/>
      <c r="Q37210" s="142"/>
      <c r="R37210" s="142"/>
      <c r="S37210" s="139"/>
    </row>
    <row r="37211" spans="2:19" ht="15.75" customHeight="1" x14ac:dyDescent="0.25">
      <c r="B37211" s="106"/>
      <c r="C37211" s="106"/>
      <c r="D37211" s="139"/>
      <c r="P37211" s="142"/>
      <c r="Q37211" s="142"/>
      <c r="R37211" s="142"/>
      <c r="S37211" s="139"/>
    </row>
    <row r="37212" spans="2:19" ht="15.75" customHeight="1" x14ac:dyDescent="0.25">
      <c r="B37212" s="106"/>
      <c r="C37212" s="106"/>
      <c r="D37212" s="139"/>
      <c r="P37212" s="142"/>
      <c r="Q37212" s="142"/>
      <c r="R37212" s="142"/>
      <c r="S37212" s="139"/>
    </row>
    <row r="37213" spans="2:19" ht="15.75" customHeight="1" x14ac:dyDescent="0.25">
      <c r="B37213" s="106"/>
      <c r="C37213" s="106"/>
      <c r="D37213" s="139"/>
      <c r="P37213" s="142"/>
      <c r="Q37213" s="142"/>
      <c r="R37213" s="142"/>
      <c r="S37213" s="139"/>
    </row>
    <row r="37214" spans="2:19" ht="15.75" customHeight="1" x14ac:dyDescent="0.25">
      <c r="B37214" s="106"/>
      <c r="C37214" s="106"/>
      <c r="D37214" s="139"/>
      <c r="P37214" s="142"/>
      <c r="Q37214" s="142"/>
      <c r="R37214" s="142"/>
      <c r="S37214" s="139"/>
    </row>
    <row r="37215" spans="2:19" ht="15.75" customHeight="1" x14ac:dyDescent="0.25">
      <c r="B37215" s="106"/>
      <c r="C37215" s="106"/>
      <c r="D37215" s="139"/>
      <c r="P37215" s="142"/>
      <c r="Q37215" s="142"/>
      <c r="R37215" s="142"/>
      <c r="S37215" s="139"/>
    </row>
    <row r="37216" spans="2:19" ht="15.75" customHeight="1" x14ac:dyDescent="0.25">
      <c r="B37216" s="106"/>
      <c r="C37216" s="106"/>
      <c r="D37216" s="139"/>
      <c r="P37216" s="142"/>
      <c r="Q37216" s="142"/>
      <c r="R37216" s="142"/>
      <c r="S37216" s="139"/>
    </row>
    <row r="37217" spans="2:19" ht="15.75" customHeight="1" x14ac:dyDescent="0.25">
      <c r="B37217" s="106"/>
      <c r="C37217" s="106"/>
      <c r="D37217" s="139"/>
      <c r="P37217" s="142"/>
      <c r="Q37217" s="142"/>
      <c r="R37217" s="142"/>
      <c r="S37217" s="139"/>
    </row>
    <row r="37218" spans="2:19" ht="15.75" customHeight="1" x14ac:dyDescent="0.25">
      <c r="B37218" s="106"/>
      <c r="C37218" s="106"/>
      <c r="D37218" s="139"/>
      <c r="P37218" s="142"/>
      <c r="Q37218" s="142"/>
      <c r="R37218" s="142"/>
      <c r="S37218" s="139"/>
    </row>
    <row r="37219" spans="2:19" ht="15.75" customHeight="1" x14ac:dyDescent="0.25">
      <c r="B37219" s="106"/>
      <c r="C37219" s="106"/>
      <c r="D37219" s="139"/>
      <c r="P37219" s="142"/>
      <c r="Q37219" s="142"/>
      <c r="R37219" s="142"/>
      <c r="S37219" s="139"/>
    </row>
    <row r="37220" spans="2:19" ht="15.75" customHeight="1" x14ac:dyDescent="0.25">
      <c r="B37220" s="106"/>
      <c r="C37220" s="106"/>
      <c r="D37220" s="139"/>
      <c r="P37220" s="142"/>
      <c r="Q37220" s="142"/>
      <c r="R37220" s="142"/>
      <c r="S37220" s="139"/>
    </row>
    <row r="37221" spans="2:19" ht="15.75" customHeight="1" x14ac:dyDescent="0.25">
      <c r="B37221" s="106"/>
      <c r="C37221" s="106"/>
      <c r="D37221" s="139"/>
      <c r="P37221" s="142"/>
      <c r="Q37221" s="142"/>
      <c r="R37221" s="142"/>
      <c r="S37221" s="139"/>
    </row>
    <row r="37222" spans="2:19" ht="15.75" customHeight="1" x14ac:dyDescent="0.25">
      <c r="B37222" s="106"/>
      <c r="C37222" s="106"/>
      <c r="D37222" s="139"/>
      <c r="P37222" s="142"/>
      <c r="Q37222" s="142"/>
      <c r="R37222" s="142"/>
      <c r="S37222" s="139"/>
    </row>
    <row r="37223" spans="2:19" ht="15.75" customHeight="1" x14ac:dyDescent="0.25">
      <c r="B37223" s="106"/>
      <c r="C37223" s="106"/>
      <c r="D37223" s="139"/>
      <c r="P37223" s="142"/>
      <c r="Q37223" s="142"/>
      <c r="R37223" s="142"/>
      <c r="S37223" s="139"/>
    </row>
    <row r="37224" spans="2:19" ht="15.75" customHeight="1" x14ac:dyDescent="0.25">
      <c r="B37224" s="106"/>
      <c r="C37224" s="106"/>
      <c r="D37224" s="139"/>
      <c r="P37224" s="142"/>
      <c r="Q37224" s="142"/>
      <c r="R37224" s="142"/>
      <c r="S37224" s="139"/>
    </row>
    <row r="37225" spans="2:19" ht="15.75" customHeight="1" x14ac:dyDescent="0.25">
      <c r="B37225" s="106"/>
      <c r="C37225" s="106"/>
      <c r="D37225" s="139"/>
      <c r="P37225" s="142"/>
      <c r="Q37225" s="142"/>
      <c r="R37225" s="142"/>
      <c r="S37225" s="139"/>
    </row>
    <row r="37226" spans="2:19" ht="15.75" customHeight="1" x14ac:dyDescent="0.25">
      <c r="B37226" s="106"/>
      <c r="C37226" s="106"/>
      <c r="D37226" s="139"/>
      <c r="P37226" s="142"/>
      <c r="Q37226" s="142"/>
      <c r="R37226" s="142"/>
      <c r="S37226" s="139"/>
    </row>
    <row r="37227" spans="2:19" ht="15.75" customHeight="1" x14ac:dyDescent="0.25">
      <c r="B37227" s="106"/>
      <c r="C37227" s="106"/>
      <c r="D37227" s="139"/>
      <c r="P37227" s="142"/>
      <c r="Q37227" s="142"/>
      <c r="R37227" s="142"/>
      <c r="S37227" s="139"/>
    </row>
    <row r="37228" spans="2:19" ht="15.75" customHeight="1" x14ac:dyDescent="0.25">
      <c r="B37228" s="106"/>
      <c r="C37228" s="106"/>
      <c r="D37228" s="139"/>
      <c r="P37228" s="142"/>
      <c r="Q37228" s="142"/>
      <c r="R37228" s="142"/>
      <c r="S37228" s="139"/>
    </row>
    <row r="37229" spans="2:19" ht="15.75" customHeight="1" x14ac:dyDescent="0.25">
      <c r="B37229" s="106"/>
      <c r="C37229" s="106"/>
      <c r="D37229" s="139"/>
      <c r="P37229" s="142"/>
      <c r="Q37229" s="142"/>
      <c r="R37229" s="142"/>
      <c r="S37229" s="139"/>
    </row>
    <row r="37230" spans="2:19" ht="15.75" customHeight="1" x14ac:dyDescent="0.25">
      <c r="B37230" s="106"/>
      <c r="C37230" s="106"/>
      <c r="D37230" s="139"/>
      <c r="P37230" s="142"/>
      <c r="Q37230" s="142"/>
      <c r="R37230" s="142"/>
      <c r="S37230" s="139"/>
    </row>
    <row r="37231" spans="2:19" ht="15.75" customHeight="1" x14ac:dyDescent="0.25">
      <c r="B37231" s="106"/>
      <c r="C37231" s="106"/>
      <c r="D37231" s="139"/>
      <c r="P37231" s="142"/>
      <c r="Q37231" s="142"/>
      <c r="R37231" s="142"/>
      <c r="S37231" s="139"/>
    </row>
    <row r="37232" spans="2:19" ht="15.75" customHeight="1" x14ac:dyDescent="0.25">
      <c r="B37232" s="106"/>
      <c r="C37232" s="106"/>
      <c r="D37232" s="139"/>
      <c r="P37232" s="142"/>
      <c r="Q37232" s="142"/>
      <c r="R37232" s="142"/>
      <c r="S37232" s="139"/>
    </row>
    <row r="37233" spans="2:19" ht="15.75" customHeight="1" x14ac:dyDescent="0.25">
      <c r="B37233" s="106"/>
      <c r="C37233" s="106"/>
      <c r="D37233" s="139"/>
      <c r="P37233" s="142"/>
      <c r="Q37233" s="142"/>
      <c r="R37233" s="142"/>
      <c r="S37233" s="139"/>
    </row>
    <row r="37234" spans="2:19" ht="15.75" customHeight="1" x14ac:dyDescent="0.25">
      <c r="B37234" s="106"/>
      <c r="C37234" s="106"/>
      <c r="D37234" s="139"/>
      <c r="P37234" s="142"/>
      <c r="Q37234" s="142"/>
      <c r="R37234" s="142"/>
      <c r="S37234" s="139"/>
    </row>
    <row r="37235" spans="2:19" ht="15.75" customHeight="1" x14ac:dyDescent="0.25">
      <c r="B37235" s="106"/>
      <c r="C37235" s="106"/>
      <c r="D37235" s="139"/>
      <c r="P37235" s="142"/>
      <c r="Q37235" s="142"/>
      <c r="R37235" s="142"/>
      <c r="S37235" s="139"/>
    </row>
    <row r="37236" spans="2:19" ht="15.75" customHeight="1" x14ac:dyDescent="0.25">
      <c r="B37236" s="106"/>
      <c r="C37236" s="106"/>
      <c r="D37236" s="139"/>
      <c r="P37236" s="142"/>
      <c r="Q37236" s="142"/>
      <c r="R37236" s="142"/>
      <c r="S37236" s="139"/>
    </row>
    <row r="37237" spans="2:19" ht="15.75" customHeight="1" x14ac:dyDescent="0.25">
      <c r="B37237" s="106"/>
      <c r="C37237" s="106"/>
      <c r="D37237" s="139"/>
      <c r="P37237" s="142"/>
      <c r="Q37237" s="142"/>
      <c r="R37237" s="142"/>
      <c r="S37237" s="139"/>
    </row>
    <row r="37238" spans="2:19" ht="15.75" customHeight="1" x14ac:dyDescent="0.25">
      <c r="B37238" s="106"/>
      <c r="C37238" s="106"/>
      <c r="D37238" s="139"/>
      <c r="P37238" s="142"/>
      <c r="Q37238" s="142"/>
      <c r="R37238" s="142"/>
      <c r="S37238" s="139"/>
    </row>
    <row r="37239" spans="2:19" ht="15.75" customHeight="1" x14ac:dyDescent="0.25">
      <c r="B37239" s="106"/>
      <c r="C37239" s="106"/>
      <c r="D37239" s="139"/>
      <c r="P37239" s="142"/>
      <c r="Q37239" s="142"/>
      <c r="R37239" s="142"/>
      <c r="S37239" s="139"/>
    </row>
    <row r="37240" spans="2:19" ht="15.75" customHeight="1" x14ac:dyDescent="0.25">
      <c r="B37240" s="106"/>
      <c r="C37240" s="106"/>
      <c r="D37240" s="139"/>
      <c r="P37240" s="142"/>
      <c r="Q37240" s="142"/>
      <c r="R37240" s="142"/>
      <c r="S37240" s="139"/>
    </row>
    <row r="37241" spans="2:19" ht="15.75" customHeight="1" x14ac:dyDescent="0.25">
      <c r="B37241" s="106"/>
      <c r="C37241" s="106"/>
      <c r="D37241" s="139"/>
      <c r="P37241" s="142"/>
      <c r="Q37241" s="142"/>
      <c r="R37241" s="142"/>
      <c r="S37241" s="139"/>
    </row>
    <row r="37242" spans="2:19" ht="15.75" customHeight="1" x14ac:dyDescent="0.25">
      <c r="B37242" s="106"/>
      <c r="C37242" s="106"/>
      <c r="D37242" s="139"/>
      <c r="P37242" s="142"/>
      <c r="Q37242" s="142"/>
      <c r="R37242" s="142"/>
      <c r="S37242" s="139"/>
    </row>
    <row r="37243" spans="2:19" ht="15.75" customHeight="1" x14ac:dyDescent="0.25">
      <c r="B37243" s="106"/>
      <c r="C37243" s="106"/>
      <c r="D37243" s="139"/>
      <c r="P37243" s="142"/>
      <c r="Q37243" s="142"/>
      <c r="R37243" s="142"/>
      <c r="S37243" s="139"/>
    </row>
    <row r="37244" spans="2:19" ht="15.75" customHeight="1" x14ac:dyDescent="0.25">
      <c r="B37244" s="106"/>
      <c r="C37244" s="106"/>
      <c r="D37244" s="139"/>
      <c r="P37244" s="142"/>
      <c r="Q37244" s="142"/>
      <c r="R37244" s="142"/>
      <c r="S37244" s="139"/>
    </row>
    <row r="37245" spans="2:19" ht="15.75" customHeight="1" x14ac:dyDescent="0.25">
      <c r="B37245" s="106"/>
      <c r="C37245" s="106"/>
      <c r="D37245" s="139"/>
      <c r="P37245" s="142"/>
      <c r="Q37245" s="142"/>
      <c r="R37245" s="142"/>
      <c r="S37245" s="139"/>
    </row>
    <row r="37246" spans="2:19" ht="15.75" customHeight="1" x14ac:dyDescent="0.25">
      <c r="B37246" s="106"/>
      <c r="C37246" s="106"/>
      <c r="D37246" s="139"/>
      <c r="P37246" s="142"/>
      <c r="Q37246" s="142"/>
      <c r="R37246" s="142"/>
      <c r="S37246" s="139"/>
    </row>
    <row r="37247" spans="2:19" ht="15.75" customHeight="1" x14ac:dyDescent="0.25">
      <c r="B37247" s="106"/>
      <c r="C37247" s="106"/>
      <c r="D37247" s="139"/>
      <c r="P37247" s="142"/>
      <c r="Q37247" s="142"/>
      <c r="R37247" s="142"/>
      <c r="S37247" s="139"/>
    </row>
    <row r="37248" spans="2:19" ht="15.75" customHeight="1" x14ac:dyDescent="0.25">
      <c r="B37248" s="106"/>
      <c r="C37248" s="106"/>
      <c r="D37248" s="139"/>
      <c r="P37248" s="142"/>
      <c r="Q37248" s="142"/>
      <c r="R37248" s="142"/>
      <c r="S37248" s="139"/>
    </row>
    <row r="37249" spans="2:19" ht="15.75" customHeight="1" x14ac:dyDescent="0.25">
      <c r="B37249" s="106"/>
      <c r="C37249" s="106"/>
      <c r="D37249" s="139"/>
      <c r="P37249" s="142"/>
      <c r="Q37249" s="142"/>
      <c r="R37249" s="142"/>
      <c r="S37249" s="139"/>
    </row>
    <row r="37250" spans="2:19" ht="15.75" customHeight="1" x14ac:dyDescent="0.25">
      <c r="B37250" s="106"/>
      <c r="C37250" s="106"/>
      <c r="D37250" s="139"/>
      <c r="P37250" s="142"/>
      <c r="Q37250" s="142"/>
      <c r="R37250" s="142"/>
      <c r="S37250" s="139"/>
    </row>
    <row r="37251" spans="2:19" ht="15.75" customHeight="1" x14ac:dyDescent="0.25">
      <c r="B37251" s="106"/>
      <c r="C37251" s="106"/>
      <c r="D37251" s="139"/>
      <c r="P37251" s="142"/>
      <c r="Q37251" s="142"/>
      <c r="R37251" s="142"/>
      <c r="S37251" s="139"/>
    </row>
    <row r="37252" spans="2:19" ht="15.75" customHeight="1" x14ac:dyDescent="0.25">
      <c r="B37252" s="106"/>
      <c r="C37252" s="106"/>
      <c r="D37252" s="139"/>
      <c r="P37252" s="142"/>
      <c r="Q37252" s="142"/>
      <c r="R37252" s="142"/>
      <c r="S37252" s="139"/>
    </row>
    <row r="37253" spans="2:19" ht="15.75" customHeight="1" x14ac:dyDescent="0.25">
      <c r="B37253" s="106"/>
      <c r="C37253" s="106"/>
      <c r="D37253" s="139"/>
      <c r="P37253" s="142"/>
      <c r="Q37253" s="142"/>
      <c r="R37253" s="142"/>
      <c r="S37253" s="139"/>
    </row>
    <row r="37254" spans="2:19" ht="15.75" customHeight="1" x14ac:dyDescent="0.25">
      <c r="B37254" s="106"/>
      <c r="C37254" s="106"/>
      <c r="D37254" s="139"/>
      <c r="P37254" s="142"/>
      <c r="Q37254" s="142"/>
      <c r="R37254" s="142"/>
      <c r="S37254" s="139"/>
    </row>
    <row r="37255" spans="2:19" ht="15.75" customHeight="1" x14ac:dyDescent="0.25">
      <c r="B37255" s="106"/>
      <c r="C37255" s="106"/>
      <c r="D37255" s="139"/>
      <c r="P37255" s="142"/>
      <c r="Q37255" s="142"/>
      <c r="R37255" s="142"/>
      <c r="S37255" s="139"/>
    </row>
    <row r="37256" spans="2:19" ht="15.75" customHeight="1" x14ac:dyDescent="0.25">
      <c r="B37256" s="106"/>
      <c r="C37256" s="106"/>
      <c r="D37256" s="139"/>
      <c r="P37256" s="142"/>
      <c r="Q37256" s="142"/>
      <c r="R37256" s="142"/>
      <c r="S37256" s="139"/>
    </row>
    <row r="37257" spans="2:19" ht="15.75" customHeight="1" x14ac:dyDescent="0.25">
      <c r="B37257" s="106"/>
      <c r="C37257" s="106"/>
      <c r="D37257" s="139"/>
      <c r="P37257" s="142"/>
      <c r="Q37257" s="142"/>
      <c r="R37257" s="142"/>
      <c r="S37257" s="139"/>
    </row>
    <row r="37258" spans="2:19" ht="15.75" customHeight="1" x14ac:dyDescent="0.25">
      <c r="B37258" s="106"/>
      <c r="C37258" s="106"/>
      <c r="D37258" s="139"/>
      <c r="P37258" s="142"/>
      <c r="Q37258" s="142"/>
      <c r="R37258" s="142"/>
      <c r="S37258" s="139"/>
    </row>
    <row r="37259" spans="2:19" ht="15.75" customHeight="1" x14ac:dyDescent="0.25">
      <c r="B37259" s="106"/>
      <c r="C37259" s="106"/>
      <c r="D37259" s="139"/>
      <c r="P37259" s="142"/>
      <c r="Q37259" s="142"/>
      <c r="R37259" s="142"/>
      <c r="S37259" s="139"/>
    </row>
    <row r="37260" spans="2:19" ht="15.75" customHeight="1" x14ac:dyDescent="0.25">
      <c r="B37260" s="106"/>
      <c r="C37260" s="106"/>
      <c r="D37260" s="139"/>
      <c r="P37260" s="142"/>
      <c r="Q37260" s="142"/>
      <c r="R37260" s="142"/>
      <c r="S37260" s="139"/>
    </row>
    <row r="37261" spans="2:19" ht="15.75" customHeight="1" x14ac:dyDescent="0.25">
      <c r="B37261" s="106"/>
      <c r="C37261" s="106"/>
      <c r="D37261" s="139"/>
      <c r="P37261" s="142"/>
      <c r="Q37261" s="142"/>
      <c r="R37261" s="142"/>
      <c r="S37261" s="139"/>
    </row>
    <row r="37262" spans="2:19" ht="15.75" customHeight="1" x14ac:dyDescent="0.25">
      <c r="B37262" s="106"/>
      <c r="C37262" s="106"/>
      <c r="D37262" s="139"/>
      <c r="P37262" s="142"/>
      <c r="Q37262" s="142"/>
      <c r="R37262" s="142"/>
      <c r="S37262" s="139"/>
    </row>
    <row r="37263" spans="2:19" ht="15.75" customHeight="1" x14ac:dyDescent="0.25">
      <c r="B37263" s="106"/>
      <c r="C37263" s="106"/>
      <c r="D37263" s="139"/>
      <c r="P37263" s="142"/>
      <c r="Q37263" s="142"/>
      <c r="R37263" s="142"/>
      <c r="S37263" s="139"/>
    </row>
    <row r="37264" spans="2:19" ht="15.75" customHeight="1" x14ac:dyDescent="0.25">
      <c r="B37264" s="106"/>
      <c r="C37264" s="106"/>
      <c r="D37264" s="139"/>
      <c r="P37264" s="142"/>
      <c r="Q37264" s="142"/>
      <c r="R37264" s="142"/>
      <c r="S37264" s="139"/>
    </row>
    <row r="37265" spans="2:19" ht="15.75" customHeight="1" x14ac:dyDescent="0.25">
      <c r="B37265" s="106"/>
      <c r="C37265" s="106"/>
      <c r="D37265" s="139"/>
      <c r="P37265" s="142"/>
      <c r="Q37265" s="142"/>
      <c r="R37265" s="142"/>
      <c r="S37265" s="139"/>
    </row>
    <row r="37266" spans="2:19" ht="15.75" customHeight="1" x14ac:dyDescent="0.25">
      <c r="B37266" s="106"/>
      <c r="C37266" s="106"/>
      <c r="D37266" s="139"/>
      <c r="P37266" s="142"/>
      <c r="Q37266" s="142"/>
      <c r="R37266" s="142"/>
      <c r="S37266" s="139"/>
    </row>
    <row r="37267" spans="2:19" ht="15.75" customHeight="1" x14ac:dyDescent="0.25">
      <c r="B37267" s="106"/>
      <c r="C37267" s="106"/>
      <c r="D37267" s="139"/>
      <c r="P37267" s="142"/>
      <c r="Q37267" s="142"/>
      <c r="R37267" s="142"/>
      <c r="S37267" s="139"/>
    </row>
    <row r="37268" spans="2:19" ht="15.75" customHeight="1" x14ac:dyDescent="0.25">
      <c r="B37268" s="106"/>
      <c r="C37268" s="106"/>
      <c r="D37268" s="139"/>
      <c r="P37268" s="142"/>
      <c r="Q37268" s="142"/>
      <c r="R37268" s="142"/>
      <c r="S37268" s="139"/>
    </row>
    <row r="37269" spans="2:19" ht="15.75" customHeight="1" x14ac:dyDescent="0.25">
      <c r="B37269" s="106"/>
      <c r="C37269" s="106"/>
      <c r="D37269" s="139"/>
      <c r="P37269" s="142"/>
      <c r="Q37269" s="142"/>
      <c r="R37269" s="142"/>
      <c r="S37269" s="139"/>
    </row>
    <row r="37270" spans="2:19" ht="15.75" customHeight="1" x14ac:dyDescent="0.25">
      <c r="B37270" s="106"/>
      <c r="C37270" s="106"/>
      <c r="D37270" s="139"/>
      <c r="P37270" s="142"/>
      <c r="Q37270" s="142"/>
      <c r="R37270" s="142"/>
      <c r="S37270" s="139"/>
    </row>
    <row r="37271" spans="2:19" ht="15.75" customHeight="1" x14ac:dyDescent="0.25">
      <c r="B37271" s="106"/>
      <c r="C37271" s="106"/>
      <c r="D37271" s="139"/>
      <c r="P37271" s="142"/>
      <c r="Q37271" s="142"/>
      <c r="R37271" s="142"/>
      <c r="S37271" s="139"/>
    </row>
    <row r="37272" spans="2:19" ht="15.75" customHeight="1" x14ac:dyDescent="0.25">
      <c r="B37272" s="106"/>
      <c r="C37272" s="106"/>
      <c r="D37272" s="139"/>
      <c r="P37272" s="142"/>
      <c r="Q37272" s="142"/>
      <c r="R37272" s="142"/>
      <c r="S37272" s="139"/>
    </row>
    <row r="37273" spans="2:19" ht="15.75" customHeight="1" x14ac:dyDescent="0.25">
      <c r="B37273" s="106"/>
      <c r="C37273" s="106"/>
      <c r="D37273" s="139"/>
      <c r="P37273" s="142"/>
      <c r="Q37273" s="142"/>
      <c r="R37273" s="142"/>
      <c r="S37273" s="139"/>
    </row>
    <row r="37274" spans="2:19" ht="15.75" customHeight="1" x14ac:dyDescent="0.25">
      <c r="B37274" s="106"/>
      <c r="C37274" s="106"/>
      <c r="D37274" s="139"/>
      <c r="P37274" s="142"/>
      <c r="Q37274" s="142"/>
      <c r="R37274" s="142"/>
      <c r="S37274" s="139"/>
    </row>
    <row r="37275" spans="2:19" ht="15.75" customHeight="1" x14ac:dyDescent="0.25">
      <c r="B37275" s="106"/>
      <c r="C37275" s="106"/>
      <c r="D37275" s="139"/>
      <c r="P37275" s="142"/>
      <c r="Q37275" s="142"/>
      <c r="R37275" s="142"/>
      <c r="S37275" s="139"/>
    </row>
    <row r="37276" spans="2:19" ht="15.75" customHeight="1" x14ac:dyDescent="0.25">
      <c r="B37276" s="106"/>
      <c r="C37276" s="106"/>
      <c r="D37276" s="139"/>
      <c r="P37276" s="142"/>
      <c r="Q37276" s="142"/>
      <c r="R37276" s="142"/>
      <c r="S37276" s="139"/>
    </row>
    <row r="37277" spans="2:19" ht="15.75" customHeight="1" x14ac:dyDescent="0.25">
      <c r="B37277" s="106"/>
      <c r="C37277" s="106"/>
      <c r="D37277" s="139"/>
      <c r="P37277" s="142"/>
      <c r="Q37277" s="142"/>
      <c r="R37277" s="142"/>
      <c r="S37277" s="139"/>
    </row>
    <row r="37278" spans="2:19" ht="15.75" customHeight="1" x14ac:dyDescent="0.25">
      <c r="B37278" s="106"/>
      <c r="C37278" s="106"/>
      <c r="D37278" s="139"/>
      <c r="P37278" s="142"/>
      <c r="Q37278" s="142"/>
      <c r="R37278" s="142"/>
      <c r="S37278" s="139"/>
    </row>
    <row r="37279" spans="2:19" ht="15.75" customHeight="1" x14ac:dyDescent="0.25">
      <c r="B37279" s="106"/>
      <c r="C37279" s="106"/>
      <c r="D37279" s="139"/>
      <c r="P37279" s="142"/>
      <c r="Q37279" s="142"/>
      <c r="R37279" s="142"/>
      <c r="S37279" s="139"/>
    </row>
    <row r="37280" spans="2:19" ht="15.75" customHeight="1" x14ac:dyDescent="0.25">
      <c r="B37280" s="106"/>
      <c r="C37280" s="106"/>
      <c r="D37280" s="139"/>
      <c r="P37280" s="142"/>
      <c r="Q37280" s="142"/>
      <c r="R37280" s="142"/>
      <c r="S37280" s="139"/>
    </row>
    <row r="37281" spans="2:19" ht="15.75" customHeight="1" x14ac:dyDescent="0.25">
      <c r="B37281" s="106"/>
      <c r="C37281" s="106"/>
      <c r="D37281" s="139"/>
      <c r="P37281" s="142"/>
      <c r="Q37281" s="142"/>
      <c r="R37281" s="142"/>
      <c r="S37281" s="139"/>
    </row>
    <row r="37282" spans="2:19" ht="15.75" customHeight="1" x14ac:dyDescent="0.25">
      <c r="B37282" s="106"/>
      <c r="C37282" s="106"/>
      <c r="D37282" s="139"/>
      <c r="P37282" s="142"/>
      <c r="Q37282" s="142"/>
      <c r="R37282" s="142"/>
      <c r="S37282" s="139"/>
    </row>
    <row r="37283" spans="2:19" ht="15.75" customHeight="1" x14ac:dyDescent="0.25">
      <c r="B37283" s="106"/>
      <c r="C37283" s="106"/>
      <c r="D37283" s="139"/>
      <c r="P37283" s="142"/>
      <c r="Q37283" s="142"/>
      <c r="R37283" s="142"/>
      <c r="S37283" s="139"/>
    </row>
    <row r="37284" spans="2:19" ht="15.75" customHeight="1" x14ac:dyDescent="0.25">
      <c r="B37284" s="106"/>
      <c r="C37284" s="106"/>
      <c r="D37284" s="139"/>
      <c r="P37284" s="142"/>
      <c r="Q37284" s="142"/>
      <c r="R37284" s="142"/>
      <c r="S37284" s="139"/>
    </row>
    <row r="37285" spans="2:19" ht="15.75" customHeight="1" x14ac:dyDescent="0.25">
      <c r="B37285" s="106"/>
      <c r="C37285" s="106"/>
      <c r="D37285" s="139"/>
      <c r="P37285" s="142"/>
      <c r="Q37285" s="142"/>
      <c r="R37285" s="142"/>
      <c r="S37285" s="139"/>
    </row>
    <row r="37286" spans="2:19" ht="15.75" customHeight="1" x14ac:dyDescent="0.25">
      <c r="B37286" s="106"/>
      <c r="C37286" s="106"/>
      <c r="D37286" s="139"/>
      <c r="P37286" s="142"/>
      <c r="Q37286" s="142"/>
      <c r="R37286" s="142"/>
      <c r="S37286" s="139"/>
    </row>
    <row r="37287" spans="2:19" ht="15.75" customHeight="1" x14ac:dyDescent="0.25">
      <c r="B37287" s="106"/>
      <c r="C37287" s="106"/>
      <c r="D37287" s="139"/>
      <c r="P37287" s="142"/>
      <c r="Q37287" s="142"/>
      <c r="R37287" s="142"/>
      <c r="S37287" s="139"/>
    </row>
    <row r="37288" spans="2:19" ht="15.75" customHeight="1" x14ac:dyDescent="0.25">
      <c r="B37288" s="106"/>
      <c r="C37288" s="106"/>
      <c r="D37288" s="139"/>
      <c r="P37288" s="142"/>
      <c r="Q37288" s="142"/>
      <c r="R37288" s="142"/>
      <c r="S37288" s="139"/>
    </row>
    <row r="37289" spans="2:19" ht="15.75" customHeight="1" x14ac:dyDescent="0.25">
      <c r="B37289" s="106"/>
      <c r="C37289" s="106"/>
      <c r="D37289" s="139"/>
      <c r="P37289" s="142"/>
      <c r="Q37289" s="142"/>
      <c r="R37289" s="142"/>
      <c r="S37289" s="139"/>
    </row>
    <row r="37290" spans="2:19" ht="15.75" customHeight="1" x14ac:dyDescent="0.25">
      <c r="B37290" s="106"/>
      <c r="C37290" s="106"/>
      <c r="D37290" s="139"/>
      <c r="P37290" s="142"/>
      <c r="Q37290" s="142"/>
      <c r="R37290" s="142"/>
      <c r="S37290" s="139"/>
    </row>
    <row r="37291" spans="2:19" ht="15.75" customHeight="1" x14ac:dyDescent="0.25">
      <c r="B37291" s="106"/>
      <c r="C37291" s="106"/>
      <c r="D37291" s="139"/>
      <c r="P37291" s="142"/>
      <c r="Q37291" s="142"/>
      <c r="R37291" s="142"/>
      <c r="S37291" s="139"/>
    </row>
    <row r="37292" spans="2:19" ht="15.75" customHeight="1" x14ac:dyDescent="0.25">
      <c r="B37292" s="106"/>
      <c r="C37292" s="106"/>
      <c r="D37292" s="139"/>
      <c r="P37292" s="142"/>
      <c r="Q37292" s="142"/>
      <c r="R37292" s="142"/>
      <c r="S37292" s="139"/>
    </row>
    <row r="37293" spans="2:19" ht="15.75" customHeight="1" x14ac:dyDescent="0.25">
      <c r="B37293" s="106"/>
      <c r="C37293" s="106"/>
      <c r="D37293" s="139"/>
      <c r="P37293" s="142"/>
      <c r="Q37293" s="142"/>
      <c r="R37293" s="142"/>
      <c r="S37293" s="139"/>
    </row>
    <row r="37294" spans="2:19" ht="15.75" customHeight="1" x14ac:dyDescent="0.25">
      <c r="B37294" s="106"/>
      <c r="C37294" s="106"/>
      <c r="D37294" s="139"/>
      <c r="P37294" s="142"/>
      <c r="Q37294" s="142"/>
      <c r="R37294" s="142"/>
      <c r="S37294" s="139"/>
    </row>
    <row r="37295" spans="2:19" ht="15.75" customHeight="1" x14ac:dyDescent="0.25">
      <c r="B37295" s="106"/>
      <c r="C37295" s="106"/>
      <c r="D37295" s="139"/>
      <c r="P37295" s="142"/>
      <c r="Q37295" s="142"/>
      <c r="R37295" s="142"/>
      <c r="S37295" s="139"/>
    </row>
    <row r="37296" spans="2:19" ht="15.75" customHeight="1" x14ac:dyDescent="0.25">
      <c r="B37296" s="106"/>
      <c r="C37296" s="106"/>
      <c r="D37296" s="139"/>
      <c r="P37296" s="142"/>
      <c r="Q37296" s="142"/>
      <c r="R37296" s="142"/>
      <c r="S37296" s="139"/>
    </row>
    <row r="37297" spans="2:19" ht="15.75" customHeight="1" x14ac:dyDescent="0.25">
      <c r="B37297" s="106"/>
      <c r="C37297" s="106"/>
      <c r="D37297" s="139"/>
      <c r="P37297" s="142"/>
      <c r="Q37297" s="142"/>
      <c r="R37297" s="142"/>
      <c r="S37297" s="139"/>
    </row>
    <row r="37298" spans="2:19" ht="15.75" customHeight="1" x14ac:dyDescent="0.25">
      <c r="B37298" s="106"/>
      <c r="C37298" s="106"/>
      <c r="D37298" s="139"/>
      <c r="P37298" s="142"/>
      <c r="Q37298" s="142"/>
      <c r="R37298" s="142"/>
      <c r="S37298" s="139"/>
    </row>
    <row r="37299" spans="2:19" ht="15.75" customHeight="1" x14ac:dyDescent="0.25">
      <c r="B37299" s="106"/>
      <c r="C37299" s="106"/>
      <c r="D37299" s="139"/>
      <c r="P37299" s="142"/>
      <c r="Q37299" s="142"/>
      <c r="R37299" s="142"/>
      <c r="S37299" s="139"/>
    </row>
    <row r="37300" spans="2:19" ht="15.75" customHeight="1" x14ac:dyDescent="0.25">
      <c r="B37300" s="106"/>
      <c r="C37300" s="106"/>
      <c r="D37300" s="139"/>
      <c r="P37300" s="142"/>
      <c r="Q37300" s="142"/>
      <c r="R37300" s="142"/>
      <c r="S37300" s="139"/>
    </row>
    <row r="37301" spans="2:19" ht="15.75" customHeight="1" x14ac:dyDescent="0.25">
      <c r="B37301" s="106"/>
      <c r="C37301" s="106"/>
      <c r="D37301" s="139"/>
      <c r="P37301" s="142"/>
      <c r="Q37301" s="142"/>
      <c r="R37301" s="142"/>
      <c r="S37301" s="139"/>
    </row>
    <row r="37302" spans="2:19" ht="15.75" customHeight="1" x14ac:dyDescent="0.25">
      <c r="B37302" s="106"/>
      <c r="C37302" s="106"/>
      <c r="D37302" s="139"/>
      <c r="P37302" s="142"/>
      <c r="Q37302" s="142"/>
      <c r="R37302" s="142"/>
      <c r="S37302" s="139"/>
    </row>
    <row r="37303" spans="2:19" ht="15.75" customHeight="1" x14ac:dyDescent="0.25">
      <c r="B37303" s="106"/>
      <c r="C37303" s="106"/>
      <c r="D37303" s="139"/>
      <c r="P37303" s="142"/>
      <c r="Q37303" s="142"/>
      <c r="R37303" s="142"/>
      <c r="S37303" s="139"/>
    </row>
    <row r="37304" spans="2:19" ht="15.75" customHeight="1" x14ac:dyDescent="0.25">
      <c r="B37304" s="106"/>
      <c r="C37304" s="106"/>
      <c r="D37304" s="139"/>
      <c r="P37304" s="142"/>
      <c r="Q37304" s="142"/>
      <c r="R37304" s="142"/>
      <c r="S37304" s="139"/>
    </row>
    <row r="37305" spans="2:19" ht="15.75" customHeight="1" x14ac:dyDescent="0.25">
      <c r="B37305" s="106"/>
      <c r="C37305" s="106"/>
      <c r="D37305" s="139"/>
      <c r="P37305" s="142"/>
      <c r="Q37305" s="142"/>
      <c r="R37305" s="142"/>
      <c r="S37305" s="139"/>
    </row>
    <row r="37306" spans="2:19" ht="15.75" customHeight="1" x14ac:dyDescent="0.25">
      <c r="B37306" s="106"/>
      <c r="C37306" s="106"/>
      <c r="D37306" s="139"/>
      <c r="P37306" s="142"/>
      <c r="Q37306" s="142"/>
      <c r="R37306" s="142"/>
      <c r="S37306" s="139"/>
    </row>
    <row r="37307" spans="2:19" ht="15.75" customHeight="1" x14ac:dyDescent="0.25">
      <c r="B37307" s="106"/>
      <c r="C37307" s="106"/>
      <c r="D37307" s="139"/>
      <c r="P37307" s="142"/>
      <c r="Q37307" s="142"/>
      <c r="R37307" s="142"/>
      <c r="S37307" s="139"/>
    </row>
    <row r="37308" spans="2:19" ht="15.75" customHeight="1" x14ac:dyDescent="0.25">
      <c r="B37308" s="106"/>
      <c r="C37308" s="106"/>
      <c r="D37308" s="139"/>
      <c r="P37308" s="142"/>
      <c r="Q37308" s="142"/>
      <c r="R37308" s="142"/>
      <c r="S37308" s="139"/>
    </row>
    <row r="37309" spans="2:19" ht="15.75" customHeight="1" x14ac:dyDescent="0.25">
      <c r="B37309" s="106"/>
      <c r="C37309" s="106"/>
      <c r="D37309" s="139"/>
      <c r="P37309" s="142"/>
      <c r="Q37309" s="142"/>
      <c r="R37309" s="142"/>
      <c r="S37309" s="139"/>
    </row>
    <row r="37310" spans="2:19" ht="15.75" customHeight="1" x14ac:dyDescent="0.25">
      <c r="B37310" s="106"/>
      <c r="C37310" s="106"/>
      <c r="D37310" s="139"/>
      <c r="P37310" s="142"/>
      <c r="Q37310" s="142"/>
      <c r="R37310" s="142"/>
      <c r="S37310" s="139"/>
    </row>
    <row r="37311" spans="2:19" ht="15.75" customHeight="1" x14ac:dyDescent="0.25">
      <c r="B37311" s="106"/>
      <c r="C37311" s="106"/>
      <c r="D37311" s="139"/>
      <c r="P37311" s="142"/>
      <c r="Q37311" s="142"/>
      <c r="R37311" s="142"/>
      <c r="S37311" s="139"/>
    </row>
    <row r="37312" spans="2:19" ht="15.75" customHeight="1" x14ac:dyDescent="0.25">
      <c r="B37312" s="106"/>
      <c r="C37312" s="106"/>
      <c r="D37312" s="139"/>
      <c r="P37312" s="142"/>
      <c r="Q37312" s="142"/>
      <c r="R37312" s="142"/>
      <c r="S37312" s="139"/>
    </row>
    <row r="37313" spans="2:19" ht="15.75" customHeight="1" x14ac:dyDescent="0.25">
      <c r="B37313" s="106"/>
      <c r="C37313" s="106"/>
      <c r="D37313" s="139"/>
      <c r="P37313" s="142"/>
      <c r="Q37313" s="142"/>
      <c r="R37313" s="142"/>
      <c r="S37313" s="139"/>
    </row>
    <row r="37314" spans="2:19" ht="15.75" customHeight="1" x14ac:dyDescent="0.25">
      <c r="B37314" s="106"/>
      <c r="C37314" s="106"/>
      <c r="D37314" s="139"/>
      <c r="P37314" s="142"/>
      <c r="Q37314" s="142"/>
      <c r="R37314" s="142"/>
      <c r="S37314" s="139"/>
    </row>
    <row r="37315" spans="2:19" ht="15.75" customHeight="1" x14ac:dyDescent="0.25">
      <c r="B37315" s="106"/>
      <c r="C37315" s="106"/>
      <c r="D37315" s="139"/>
      <c r="P37315" s="142"/>
      <c r="Q37315" s="142"/>
      <c r="R37315" s="142"/>
      <c r="S37315" s="139"/>
    </row>
    <row r="37316" spans="2:19" ht="15.75" customHeight="1" x14ac:dyDescent="0.25">
      <c r="B37316" s="106"/>
      <c r="C37316" s="106"/>
      <c r="D37316" s="139"/>
      <c r="P37316" s="142"/>
      <c r="Q37316" s="142"/>
      <c r="R37316" s="142"/>
      <c r="S37316" s="139"/>
    </row>
    <row r="37317" spans="2:19" ht="15.75" customHeight="1" x14ac:dyDescent="0.25">
      <c r="B37317" s="106"/>
      <c r="C37317" s="106"/>
      <c r="D37317" s="139"/>
      <c r="P37317" s="142"/>
      <c r="Q37317" s="142"/>
      <c r="R37317" s="142"/>
      <c r="S37317" s="139"/>
    </row>
    <row r="37318" spans="2:19" ht="15.75" customHeight="1" x14ac:dyDescent="0.25">
      <c r="B37318" s="106"/>
      <c r="C37318" s="106"/>
      <c r="D37318" s="139"/>
      <c r="P37318" s="142"/>
      <c r="Q37318" s="142"/>
      <c r="R37318" s="142"/>
      <c r="S37318" s="139"/>
    </row>
    <row r="37319" spans="2:19" ht="15.75" customHeight="1" x14ac:dyDescent="0.25">
      <c r="B37319" s="106"/>
      <c r="C37319" s="106"/>
      <c r="D37319" s="139"/>
      <c r="P37319" s="142"/>
      <c r="Q37319" s="142"/>
      <c r="R37319" s="142"/>
      <c r="S37319" s="139"/>
    </row>
    <row r="37320" spans="2:19" ht="15.75" customHeight="1" x14ac:dyDescent="0.25">
      <c r="B37320" s="106"/>
      <c r="C37320" s="106"/>
      <c r="D37320" s="139"/>
      <c r="P37320" s="142"/>
      <c r="Q37320" s="142"/>
      <c r="R37320" s="142"/>
      <c r="S37320" s="139"/>
    </row>
    <row r="37321" spans="2:19" ht="15.75" customHeight="1" x14ac:dyDescent="0.25">
      <c r="B37321" s="106"/>
      <c r="C37321" s="106"/>
      <c r="D37321" s="139"/>
      <c r="P37321" s="142"/>
      <c r="Q37321" s="142"/>
      <c r="R37321" s="142"/>
      <c r="S37321" s="139"/>
    </row>
    <row r="37322" spans="2:19" ht="15.75" customHeight="1" x14ac:dyDescent="0.25">
      <c r="B37322" s="106"/>
      <c r="C37322" s="106"/>
      <c r="D37322" s="139"/>
      <c r="P37322" s="142"/>
      <c r="Q37322" s="142"/>
      <c r="R37322" s="142"/>
      <c r="S37322" s="139"/>
    </row>
    <row r="37323" spans="2:19" ht="15.75" customHeight="1" x14ac:dyDescent="0.25">
      <c r="B37323" s="106"/>
      <c r="C37323" s="106"/>
      <c r="D37323" s="139"/>
      <c r="P37323" s="142"/>
      <c r="Q37323" s="142"/>
      <c r="R37323" s="142"/>
      <c r="S37323" s="139"/>
    </row>
    <row r="37324" spans="2:19" ht="15.75" customHeight="1" x14ac:dyDescent="0.25">
      <c r="B37324" s="106"/>
      <c r="C37324" s="106"/>
      <c r="D37324" s="139"/>
      <c r="P37324" s="142"/>
      <c r="Q37324" s="142"/>
      <c r="R37324" s="142"/>
      <c r="S37324" s="139"/>
    </row>
    <row r="37325" spans="2:19" ht="15.75" customHeight="1" x14ac:dyDescent="0.25">
      <c r="B37325" s="106"/>
      <c r="C37325" s="106"/>
      <c r="D37325" s="139"/>
      <c r="P37325" s="142"/>
      <c r="Q37325" s="142"/>
      <c r="R37325" s="142"/>
      <c r="S37325" s="139"/>
    </row>
    <row r="37326" spans="2:19" ht="15.75" customHeight="1" x14ac:dyDescent="0.25">
      <c r="B37326" s="106"/>
      <c r="C37326" s="106"/>
      <c r="D37326" s="139"/>
      <c r="P37326" s="142"/>
      <c r="Q37326" s="142"/>
      <c r="R37326" s="142"/>
      <c r="S37326" s="139"/>
    </row>
    <row r="37327" spans="2:19" ht="15.75" customHeight="1" x14ac:dyDescent="0.25">
      <c r="B37327" s="106"/>
      <c r="C37327" s="106"/>
      <c r="D37327" s="139"/>
      <c r="P37327" s="142"/>
      <c r="Q37327" s="142"/>
      <c r="R37327" s="142"/>
      <c r="S37327" s="139"/>
    </row>
    <row r="37328" spans="2:19" ht="15.75" customHeight="1" x14ac:dyDescent="0.25">
      <c r="B37328" s="106"/>
      <c r="C37328" s="106"/>
      <c r="D37328" s="139"/>
      <c r="P37328" s="142"/>
      <c r="Q37328" s="142"/>
      <c r="R37328" s="142"/>
      <c r="S37328" s="139"/>
    </row>
    <row r="37329" spans="2:19" ht="15.75" customHeight="1" x14ac:dyDescent="0.25">
      <c r="B37329" s="106"/>
      <c r="C37329" s="106"/>
      <c r="D37329" s="139"/>
      <c r="P37329" s="142"/>
      <c r="Q37329" s="142"/>
      <c r="R37329" s="142"/>
      <c r="S37329" s="139"/>
    </row>
    <row r="37330" spans="2:19" ht="15.75" customHeight="1" x14ac:dyDescent="0.25">
      <c r="B37330" s="106"/>
      <c r="C37330" s="106"/>
      <c r="D37330" s="139"/>
      <c r="P37330" s="142"/>
      <c r="Q37330" s="142"/>
      <c r="R37330" s="142"/>
      <c r="S37330" s="139"/>
    </row>
    <row r="37331" spans="2:19" ht="15.75" customHeight="1" x14ac:dyDescent="0.25">
      <c r="B37331" s="106"/>
      <c r="C37331" s="106"/>
      <c r="D37331" s="139"/>
      <c r="P37331" s="142"/>
      <c r="Q37331" s="142"/>
      <c r="R37331" s="142"/>
      <c r="S37331" s="139"/>
    </row>
    <row r="37332" spans="2:19" ht="15.75" customHeight="1" x14ac:dyDescent="0.25">
      <c r="B37332" s="106"/>
      <c r="C37332" s="106"/>
      <c r="D37332" s="139"/>
      <c r="P37332" s="142"/>
      <c r="Q37332" s="142"/>
      <c r="R37332" s="142"/>
      <c r="S37332" s="139"/>
    </row>
    <row r="37333" spans="2:19" ht="15.75" customHeight="1" x14ac:dyDescent="0.25">
      <c r="B37333" s="106"/>
      <c r="C37333" s="106"/>
      <c r="D37333" s="139"/>
      <c r="P37333" s="142"/>
      <c r="Q37333" s="142"/>
      <c r="R37333" s="142"/>
      <c r="S37333" s="139"/>
    </row>
    <row r="37334" spans="2:19" ht="15.75" customHeight="1" x14ac:dyDescent="0.25">
      <c r="B37334" s="106"/>
      <c r="C37334" s="106"/>
      <c r="D37334" s="139"/>
      <c r="P37334" s="142"/>
      <c r="Q37334" s="142"/>
      <c r="R37334" s="142"/>
      <c r="S37334" s="139"/>
    </row>
    <row r="37335" spans="2:19" ht="15.75" customHeight="1" x14ac:dyDescent="0.25">
      <c r="B37335" s="106"/>
      <c r="C37335" s="106"/>
      <c r="D37335" s="139"/>
      <c r="P37335" s="142"/>
      <c r="Q37335" s="142"/>
      <c r="R37335" s="142"/>
      <c r="S37335" s="139"/>
    </row>
    <row r="37336" spans="2:19" ht="15.75" customHeight="1" x14ac:dyDescent="0.25">
      <c r="B37336" s="106"/>
      <c r="C37336" s="106"/>
      <c r="D37336" s="139"/>
      <c r="P37336" s="142"/>
      <c r="Q37336" s="142"/>
      <c r="R37336" s="142"/>
      <c r="S37336" s="139"/>
    </row>
    <row r="37337" spans="2:19" ht="15.75" customHeight="1" x14ac:dyDescent="0.25">
      <c r="B37337" s="106"/>
      <c r="C37337" s="106"/>
      <c r="D37337" s="139"/>
      <c r="P37337" s="142"/>
      <c r="Q37337" s="142"/>
      <c r="R37337" s="142"/>
      <c r="S37337" s="139"/>
    </row>
    <row r="37338" spans="2:19" ht="15.75" customHeight="1" x14ac:dyDescent="0.25">
      <c r="B37338" s="106"/>
      <c r="C37338" s="106"/>
      <c r="D37338" s="139"/>
      <c r="P37338" s="142"/>
      <c r="Q37338" s="142"/>
      <c r="R37338" s="142"/>
      <c r="S37338" s="139"/>
    </row>
    <row r="37339" spans="2:19" ht="15.75" customHeight="1" x14ac:dyDescent="0.25">
      <c r="B37339" s="106"/>
      <c r="C37339" s="106"/>
      <c r="D37339" s="139"/>
      <c r="P37339" s="142"/>
      <c r="Q37339" s="142"/>
      <c r="R37339" s="142"/>
      <c r="S37339" s="139"/>
    </row>
    <row r="37340" spans="2:19" ht="15.75" customHeight="1" x14ac:dyDescent="0.25">
      <c r="B37340" s="106"/>
      <c r="C37340" s="106"/>
      <c r="D37340" s="139"/>
      <c r="P37340" s="142"/>
      <c r="Q37340" s="142"/>
      <c r="R37340" s="142"/>
      <c r="S37340" s="139"/>
    </row>
    <row r="37341" spans="2:19" ht="15.75" customHeight="1" x14ac:dyDescent="0.25">
      <c r="B37341" s="106"/>
      <c r="C37341" s="106"/>
      <c r="D37341" s="139"/>
      <c r="P37341" s="142"/>
      <c r="Q37341" s="142"/>
      <c r="R37341" s="142"/>
      <c r="S37341" s="139"/>
    </row>
    <row r="37342" spans="2:19" ht="15.75" customHeight="1" x14ac:dyDescent="0.25">
      <c r="B37342" s="106"/>
      <c r="C37342" s="106"/>
      <c r="D37342" s="139"/>
      <c r="P37342" s="142"/>
      <c r="Q37342" s="142"/>
      <c r="R37342" s="142"/>
      <c r="S37342" s="139"/>
    </row>
    <row r="37343" spans="2:19" ht="15.75" customHeight="1" x14ac:dyDescent="0.25">
      <c r="B37343" s="106"/>
      <c r="C37343" s="106"/>
      <c r="D37343" s="139"/>
      <c r="P37343" s="142"/>
      <c r="Q37343" s="142"/>
      <c r="R37343" s="142"/>
      <c r="S37343" s="139"/>
    </row>
    <row r="37344" spans="2:19" ht="15.75" customHeight="1" x14ac:dyDescent="0.25">
      <c r="B37344" s="106"/>
      <c r="C37344" s="106"/>
      <c r="D37344" s="139"/>
      <c r="P37344" s="142"/>
      <c r="Q37344" s="142"/>
      <c r="R37344" s="142"/>
      <c r="S37344" s="139"/>
    </row>
    <row r="37345" spans="2:19" ht="15.75" customHeight="1" x14ac:dyDescent="0.25">
      <c r="B37345" s="106"/>
      <c r="C37345" s="106"/>
      <c r="D37345" s="139"/>
      <c r="P37345" s="142"/>
      <c r="Q37345" s="142"/>
      <c r="R37345" s="142"/>
      <c r="S37345" s="139"/>
    </row>
    <row r="37346" spans="2:19" ht="15.75" customHeight="1" x14ac:dyDescent="0.25">
      <c r="B37346" s="106"/>
      <c r="C37346" s="106"/>
      <c r="D37346" s="139"/>
      <c r="P37346" s="142"/>
      <c r="Q37346" s="142"/>
      <c r="R37346" s="142"/>
      <c r="S37346" s="139"/>
    </row>
    <row r="37347" spans="2:19" ht="15.75" customHeight="1" x14ac:dyDescent="0.25">
      <c r="B37347" s="106"/>
      <c r="C37347" s="106"/>
      <c r="D37347" s="139"/>
      <c r="P37347" s="142"/>
      <c r="Q37347" s="142"/>
      <c r="R37347" s="142"/>
      <c r="S37347" s="139"/>
    </row>
    <row r="37348" spans="2:19" ht="15.75" customHeight="1" x14ac:dyDescent="0.25">
      <c r="B37348" s="106"/>
      <c r="C37348" s="106"/>
      <c r="D37348" s="139"/>
      <c r="P37348" s="142"/>
      <c r="Q37348" s="142"/>
      <c r="R37348" s="142"/>
      <c r="S37348" s="139"/>
    </row>
    <row r="37349" spans="2:19" ht="15.75" customHeight="1" x14ac:dyDescent="0.25">
      <c r="B37349" s="106"/>
      <c r="C37349" s="106"/>
      <c r="D37349" s="139"/>
      <c r="P37349" s="142"/>
      <c r="Q37349" s="142"/>
      <c r="R37349" s="142"/>
      <c r="S37349" s="139"/>
    </row>
    <row r="37350" spans="2:19" ht="15.75" customHeight="1" x14ac:dyDescent="0.25">
      <c r="B37350" s="106"/>
      <c r="C37350" s="106"/>
      <c r="D37350" s="139"/>
      <c r="P37350" s="142"/>
      <c r="Q37350" s="142"/>
      <c r="R37350" s="142"/>
      <c r="S37350" s="139"/>
    </row>
    <row r="37351" spans="2:19" ht="15.75" customHeight="1" x14ac:dyDescent="0.25">
      <c r="B37351" s="106"/>
      <c r="C37351" s="106"/>
      <c r="D37351" s="139"/>
      <c r="P37351" s="142"/>
      <c r="Q37351" s="142"/>
      <c r="R37351" s="142"/>
      <c r="S37351" s="139"/>
    </row>
    <row r="37352" spans="2:19" ht="15.75" customHeight="1" x14ac:dyDescent="0.25">
      <c r="B37352" s="106"/>
      <c r="C37352" s="106"/>
      <c r="D37352" s="139"/>
      <c r="P37352" s="142"/>
      <c r="Q37352" s="142"/>
      <c r="R37352" s="142"/>
      <c r="S37352" s="139"/>
    </row>
    <row r="37353" spans="2:19" ht="15.75" customHeight="1" x14ac:dyDescent="0.25">
      <c r="B37353" s="106"/>
      <c r="C37353" s="106"/>
      <c r="D37353" s="139"/>
      <c r="P37353" s="142"/>
      <c r="Q37353" s="142"/>
      <c r="R37353" s="142"/>
      <c r="S37353" s="139"/>
    </row>
    <row r="37354" spans="2:19" ht="15.75" customHeight="1" x14ac:dyDescent="0.25">
      <c r="B37354" s="106"/>
      <c r="C37354" s="106"/>
      <c r="D37354" s="139"/>
      <c r="P37354" s="142"/>
      <c r="Q37354" s="142"/>
      <c r="R37354" s="142"/>
      <c r="S37354" s="139"/>
    </row>
    <row r="37355" spans="2:19" ht="15.75" customHeight="1" x14ac:dyDescent="0.25">
      <c r="B37355" s="106"/>
      <c r="C37355" s="106"/>
      <c r="D37355" s="139"/>
      <c r="P37355" s="142"/>
      <c r="Q37355" s="142"/>
      <c r="R37355" s="142"/>
      <c r="S37355" s="139"/>
    </row>
    <row r="37356" spans="2:19" ht="15.75" customHeight="1" x14ac:dyDescent="0.25">
      <c r="B37356" s="106"/>
      <c r="C37356" s="106"/>
      <c r="D37356" s="139"/>
      <c r="P37356" s="142"/>
      <c r="Q37356" s="142"/>
      <c r="R37356" s="142"/>
      <c r="S37356" s="139"/>
    </row>
    <row r="37357" spans="2:19" ht="15.75" customHeight="1" x14ac:dyDescent="0.25">
      <c r="B37357" s="106"/>
      <c r="C37357" s="106"/>
      <c r="D37357" s="139"/>
      <c r="P37357" s="142"/>
      <c r="Q37357" s="142"/>
      <c r="R37357" s="142"/>
      <c r="S37357" s="139"/>
    </row>
    <row r="37358" spans="2:19" ht="15.75" customHeight="1" x14ac:dyDescent="0.25">
      <c r="B37358" s="106"/>
      <c r="C37358" s="106"/>
      <c r="D37358" s="139"/>
      <c r="P37358" s="142"/>
      <c r="Q37358" s="142"/>
      <c r="R37358" s="142"/>
      <c r="S37358" s="139"/>
    </row>
    <row r="37359" spans="2:19" ht="15.75" customHeight="1" x14ac:dyDescent="0.25">
      <c r="B37359" s="106"/>
      <c r="C37359" s="106"/>
      <c r="D37359" s="139"/>
      <c r="P37359" s="142"/>
      <c r="Q37359" s="142"/>
      <c r="R37359" s="142"/>
      <c r="S37359" s="139"/>
    </row>
    <row r="37360" spans="2:19" ht="15.75" customHeight="1" x14ac:dyDescent="0.25">
      <c r="B37360" s="106"/>
      <c r="C37360" s="106"/>
      <c r="D37360" s="139"/>
      <c r="P37360" s="142"/>
      <c r="Q37360" s="142"/>
      <c r="R37360" s="142"/>
      <c r="S37360" s="139"/>
    </row>
    <row r="37361" spans="2:19" ht="15.75" customHeight="1" x14ac:dyDescent="0.25">
      <c r="B37361" s="106"/>
      <c r="C37361" s="106"/>
      <c r="D37361" s="139"/>
      <c r="P37361" s="142"/>
      <c r="Q37361" s="142"/>
      <c r="R37361" s="142"/>
      <c r="S37361" s="139"/>
    </row>
    <row r="37362" spans="2:19" ht="15.75" customHeight="1" x14ac:dyDescent="0.25">
      <c r="B37362" s="106"/>
      <c r="C37362" s="106"/>
      <c r="D37362" s="139"/>
      <c r="P37362" s="142"/>
      <c r="Q37362" s="142"/>
      <c r="R37362" s="142"/>
      <c r="S37362" s="139"/>
    </row>
    <row r="37363" spans="2:19" ht="15.75" customHeight="1" x14ac:dyDescent="0.25">
      <c r="B37363" s="106"/>
      <c r="C37363" s="106"/>
      <c r="D37363" s="139"/>
      <c r="P37363" s="142"/>
      <c r="Q37363" s="142"/>
      <c r="R37363" s="142"/>
      <c r="S37363" s="139"/>
    </row>
    <row r="37364" spans="2:19" ht="15.75" customHeight="1" x14ac:dyDescent="0.25">
      <c r="B37364" s="106"/>
      <c r="C37364" s="106"/>
      <c r="D37364" s="139"/>
      <c r="P37364" s="142"/>
      <c r="Q37364" s="142"/>
      <c r="R37364" s="142"/>
      <c r="S37364" s="139"/>
    </row>
    <row r="37365" spans="2:19" ht="15.75" customHeight="1" x14ac:dyDescent="0.25">
      <c r="B37365" s="106"/>
      <c r="C37365" s="106"/>
      <c r="D37365" s="139"/>
      <c r="P37365" s="142"/>
      <c r="Q37365" s="142"/>
      <c r="R37365" s="142"/>
      <c r="S37365" s="139"/>
    </row>
    <row r="37366" spans="2:19" ht="15.75" customHeight="1" x14ac:dyDescent="0.25">
      <c r="B37366" s="106"/>
      <c r="C37366" s="106"/>
      <c r="D37366" s="139"/>
      <c r="P37366" s="142"/>
      <c r="Q37366" s="142"/>
      <c r="R37366" s="142"/>
      <c r="S37366" s="139"/>
    </row>
    <row r="37367" spans="2:19" ht="15.75" customHeight="1" x14ac:dyDescent="0.25">
      <c r="B37367" s="106"/>
      <c r="C37367" s="106"/>
      <c r="D37367" s="139"/>
      <c r="P37367" s="142"/>
      <c r="Q37367" s="142"/>
      <c r="R37367" s="142"/>
      <c r="S37367" s="139"/>
    </row>
    <row r="37368" spans="2:19" ht="15.75" customHeight="1" x14ac:dyDescent="0.25">
      <c r="B37368" s="106"/>
      <c r="C37368" s="106"/>
      <c r="D37368" s="139"/>
      <c r="P37368" s="142"/>
      <c r="Q37368" s="142"/>
      <c r="R37368" s="142"/>
      <c r="S37368" s="139"/>
    </row>
    <row r="37369" spans="2:19" ht="15.75" customHeight="1" x14ac:dyDescent="0.25">
      <c r="B37369" s="106"/>
      <c r="C37369" s="106"/>
      <c r="D37369" s="139"/>
      <c r="P37369" s="142"/>
      <c r="Q37369" s="142"/>
      <c r="R37369" s="142"/>
      <c r="S37369" s="139"/>
    </row>
    <row r="37370" spans="2:19" ht="15.75" customHeight="1" x14ac:dyDescent="0.25">
      <c r="B37370" s="106"/>
      <c r="C37370" s="106"/>
      <c r="D37370" s="139"/>
      <c r="P37370" s="142"/>
      <c r="Q37370" s="142"/>
      <c r="R37370" s="142"/>
      <c r="S37370" s="139"/>
    </row>
    <row r="37371" spans="2:19" ht="15.75" customHeight="1" x14ac:dyDescent="0.25">
      <c r="B37371" s="106"/>
      <c r="C37371" s="106"/>
      <c r="D37371" s="139"/>
      <c r="P37371" s="142"/>
      <c r="Q37371" s="142"/>
      <c r="R37371" s="142"/>
      <c r="S37371" s="139"/>
    </row>
    <row r="37372" spans="2:19" ht="15.75" customHeight="1" x14ac:dyDescent="0.25">
      <c r="B37372" s="106"/>
      <c r="C37372" s="106"/>
      <c r="D37372" s="139"/>
      <c r="P37372" s="142"/>
      <c r="Q37372" s="142"/>
      <c r="R37372" s="142"/>
      <c r="S37372" s="139"/>
    </row>
    <row r="37373" spans="2:19" ht="15.75" customHeight="1" x14ac:dyDescent="0.25">
      <c r="B37373" s="106"/>
      <c r="C37373" s="106"/>
      <c r="D37373" s="139"/>
      <c r="P37373" s="142"/>
      <c r="Q37373" s="142"/>
      <c r="R37373" s="142"/>
      <c r="S37373" s="139"/>
    </row>
    <row r="37374" spans="2:19" ht="15.75" customHeight="1" x14ac:dyDescent="0.25">
      <c r="B37374" s="106"/>
      <c r="C37374" s="106"/>
      <c r="D37374" s="139"/>
      <c r="P37374" s="142"/>
      <c r="Q37374" s="142"/>
      <c r="R37374" s="142"/>
      <c r="S37374" s="139"/>
    </row>
    <row r="37375" spans="2:19" ht="15.75" customHeight="1" x14ac:dyDescent="0.25">
      <c r="B37375" s="106"/>
      <c r="C37375" s="106"/>
      <c r="D37375" s="139"/>
      <c r="P37375" s="142"/>
      <c r="Q37375" s="142"/>
      <c r="R37375" s="142"/>
      <c r="S37375" s="139"/>
    </row>
    <row r="37376" spans="2:19" ht="15.75" customHeight="1" x14ac:dyDescent="0.25">
      <c r="B37376" s="106"/>
      <c r="C37376" s="106"/>
      <c r="D37376" s="139"/>
      <c r="P37376" s="142"/>
      <c r="Q37376" s="142"/>
      <c r="R37376" s="142"/>
      <c r="S37376" s="139"/>
    </row>
    <row r="37377" spans="2:19" ht="15.75" customHeight="1" x14ac:dyDescent="0.25">
      <c r="B37377" s="106"/>
      <c r="C37377" s="106"/>
      <c r="D37377" s="139"/>
      <c r="P37377" s="142"/>
      <c r="Q37377" s="142"/>
      <c r="R37377" s="142"/>
      <c r="S37377" s="139"/>
    </row>
    <row r="37378" spans="2:19" ht="15.75" customHeight="1" x14ac:dyDescent="0.25">
      <c r="B37378" s="106"/>
      <c r="C37378" s="106"/>
      <c r="D37378" s="139"/>
      <c r="P37378" s="142"/>
      <c r="Q37378" s="142"/>
      <c r="R37378" s="142"/>
      <c r="S37378" s="139"/>
    </row>
    <row r="37379" spans="2:19" ht="15.75" customHeight="1" x14ac:dyDescent="0.25">
      <c r="B37379" s="106"/>
      <c r="C37379" s="106"/>
      <c r="D37379" s="139"/>
      <c r="P37379" s="142"/>
      <c r="Q37379" s="142"/>
      <c r="R37379" s="142"/>
      <c r="S37379" s="139"/>
    </row>
    <row r="37380" spans="2:19" ht="15.75" customHeight="1" x14ac:dyDescent="0.25">
      <c r="B37380" s="106"/>
      <c r="C37380" s="106"/>
      <c r="D37380" s="139"/>
      <c r="P37380" s="142"/>
      <c r="Q37380" s="142"/>
      <c r="R37380" s="142"/>
      <c r="S37380" s="139"/>
    </row>
    <row r="37381" spans="2:19" ht="15.75" customHeight="1" x14ac:dyDescent="0.25">
      <c r="B37381" s="106"/>
      <c r="C37381" s="106"/>
      <c r="D37381" s="139"/>
      <c r="P37381" s="142"/>
      <c r="Q37381" s="142"/>
      <c r="R37381" s="142"/>
      <c r="S37381" s="139"/>
    </row>
    <row r="37382" spans="2:19" ht="15.75" customHeight="1" x14ac:dyDescent="0.25">
      <c r="B37382" s="106"/>
      <c r="C37382" s="106"/>
      <c r="D37382" s="139"/>
      <c r="P37382" s="142"/>
      <c r="Q37382" s="142"/>
      <c r="R37382" s="142"/>
      <c r="S37382" s="139"/>
    </row>
    <row r="37383" spans="2:19" ht="15.75" customHeight="1" x14ac:dyDescent="0.25">
      <c r="B37383" s="106"/>
      <c r="C37383" s="106"/>
      <c r="D37383" s="139"/>
      <c r="P37383" s="142"/>
      <c r="Q37383" s="142"/>
      <c r="R37383" s="142"/>
      <c r="S37383" s="139"/>
    </row>
    <row r="37384" spans="2:19" ht="15.75" customHeight="1" x14ac:dyDescent="0.25">
      <c r="B37384" s="106"/>
      <c r="C37384" s="106"/>
      <c r="D37384" s="139"/>
      <c r="P37384" s="142"/>
      <c r="Q37384" s="142"/>
      <c r="R37384" s="142"/>
      <c r="S37384" s="139"/>
    </row>
    <row r="37385" spans="2:19" ht="15.75" customHeight="1" x14ac:dyDescent="0.25">
      <c r="B37385" s="106"/>
      <c r="C37385" s="106"/>
      <c r="D37385" s="139"/>
      <c r="P37385" s="142"/>
      <c r="Q37385" s="142"/>
      <c r="R37385" s="142"/>
      <c r="S37385" s="139"/>
    </row>
    <row r="37386" spans="2:19" ht="15.75" customHeight="1" x14ac:dyDescent="0.25">
      <c r="B37386" s="106"/>
      <c r="C37386" s="106"/>
      <c r="D37386" s="139"/>
      <c r="P37386" s="142"/>
      <c r="Q37386" s="142"/>
      <c r="R37386" s="142"/>
      <c r="S37386" s="139"/>
    </row>
    <row r="37387" spans="2:19" ht="15.75" customHeight="1" x14ac:dyDescent="0.25">
      <c r="B37387" s="106"/>
      <c r="C37387" s="106"/>
      <c r="D37387" s="139"/>
      <c r="P37387" s="142"/>
      <c r="Q37387" s="142"/>
      <c r="R37387" s="142"/>
      <c r="S37387" s="139"/>
    </row>
    <row r="37388" spans="2:19" ht="15.75" customHeight="1" x14ac:dyDescent="0.25">
      <c r="B37388" s="106"/>
      <c r="C37388" s="106"/>
      <c r="D37388" s="139"/>
      <c r="P37388" s="142"/>
      <c r="Q37388" s="142"/>
      <c r="R37388" s="142"/>
      <c r="S37388" s="139"/>
    </row>
    <row r="37389" spans="2:19" ht="15.75" customHeight="1" x14ac:dyDescent="0.25">
      <c r="B37389" s="106"/>
      <c r="C37389" s="106"/>
      <c r="D37389" s="139"/>
      <c r="P37389" s="142"/>
      <c r="Q37389" s="142"/>
      <c r="R37389" s="142"/>
      <c r="S37389" s="139"/>
    </row>
    <row r="37390" spans="2:19" ht="15.75" customHeight="1" x14ac:dyDescent="0.25">
      <c r="B37390" s="106"/>
      <c r="C37390" s="106"/>
      <c r="D37390" s="139"/>
      <c r="P37390" s="142"/>
      <c r="Q37390" s="142"/>
      <c r="R37390" s="142"/>
      <c r="S37390" s="139"/>
    </row>
    <row r="37391" spans="2:19" ht="15.75" customHeight="1" x14ac:dyDescent="0.25">
      <c r="B37391" s="106"/>
      <c r="C37391" s="106"/>
      <c r="D37391" s="139"/>
      <c r="P37391" s="142"/>
      <c r="Q37391" s="142"/>
      <c r="R37391" s="142"/>
      <c r="S37391" s="139"/>
    </row>
    <row r="37392" spans="2:19" ht="15.75" customHeight="1" x14ac:dyDescent="0.25">
      <c r="B37392" s="106"/>
      <c r="C37392" s="106"/>
      <c r="D37392" s="139"/>
      <c r="P37392" s="142"/>
      <c r="Q37392" s="142"/>
      <c r="R37392" s="142"/>
      <c r="S37392" s="139"/>
    </row>
    <row r="37393" spans="2:19" ht="15.75" customHeight="1" x14ac:dyDescent="0.25">
      <c r="B37393" s="106"/>
      <c r="C37393" s="106"/>
      <c r="D37393" s="139"/>
      <c r="P37393" s="142"/>
      <c r="Q37393" s="142"/>
      <c r="R37393" s="142"/>
      <c r="S37393" s="139"/>
    </row>
    <row r="37394" spans="2:19" ht="15.75" customHeight="1" x14ac:dyDescent="0.25">
      <c r="B37394" s="106"/>
      <c r="C37394" s="106"/>
      <c r="D37394" s="139"/>
      <c r="P37394" s="142"/>
      <c r="Q37394" s="142"/>
      <c r="R37394" s="142"/>
      <c r="S37394" s="139"/>
    </row>
    <row r="37395" spans="2:19" ht="15.75" customHeight="1" x14ac:dyDescent="0.25">
      <c r="B37395" s="106"/>
      <c r="C37395" s="106"/>
      <c r="D37395" s="139"/>
      <c r="P37395" s="142"/>
      <c r="Q37395" s="142"/>
      <c r="R37395" s="142"/>
      <c r="S37395" s="139"/>
    </row>
    <row r="37396" spans="2:19" ht="15.75" customHeight="1" x14ac:dyDescent="0.25">
      <c r="B37396" s="106"/>
      <c r="C37396" s="106"/>
      <c r="D37396" s="139"/>
      <c r="P37396" s="142"/>
      <c r="Q37396" s="142"/>
      <c r="R37396" s="142"/>
      <c r="S37396" s="139"/>
    </row>
    <row r="37397" spans="2:19" ht="15.75" customHeight="1" x14ac:dyDescent="0.25">
      <c r="B37397" s="106"/>
      <c r="C37397" s="106"/>
      <c r="D37397" s="139"/>
      <c r="P37397" s="142"/>
      <c r="Q37397" s="142"/>
      <c r="R37397" s="142"/>
      <c r="S37397" s="139"/>
    </row>
    <row r="37398" spans="2:19" ht="15.75" customHeight="1" x14ac:dyDescent="0.25">
      <c r="B37398" s="106"/>
      <c r="C37398" s="106"/>
      <c r="D37398" s="139"/>
      <c r="P37398" s="142"/>
      <c r="Q37398" s="142"/>
      <c r="R37398" s="142"/>
      <c r="S37398" s="139"/>
    </row>
    <row r="37399" spans="2:19" ht="15.75" customHeight="1" x14ac:dyDescent="0.25">
      <c r="B37399" s="106"/>
      <c r="C37399" s="106"/>
      <c r="D37399" s="139"/>
      <c r="P37399" s="142"/>
      <c r="Q37399" s="142"/>
      <c r="R37399" s="142"/>
      <c r="S37399" s="139"/>
    </row>
    <row r="37400" spans="2:19" ht="15.75" customHeight="1" x14ac:dyDescent="0.25">
      <c r="B37400" s="106"/>
      <c r="C37400" s="106"/>
      <c r="D37400" s="139"/>
      <c r="P37400" s="142"/>
      <c r="Q37400" s="142"/>
      <c r="R37400" s="142"/>
      <c r="S37400" s="139"/>
    </row>
    <row r="37401" spans="2:19" ht="15.75" customHeight="1" x14ac:dyDescent="0.25">
      <c r="B37401" s="106"/>
      <c r="C37401" s="106"/>
      <c r="D37401" s="139"/>
      <c r="P37401" s="142"/>
      <c r="Q37401" s="142"/>
      <c r="R37401" s="142"/>
      <c r="S37401" s="139"/>
    </row>
    <row r="37402" spans="2:19" ht="15.75" customHeight="1" x14ac:dyDescent="0.25">
      <c r="B37402" s="106"/>
      <c r="C37402" s="106"/>
      <c r="D37402" s="139"/>
      <c r="P37402" s="142"/>
      <c r="Q37402" s="142"/>
      <c r="R37402" s="142"/>
      <c r="S37402" s="139"/>
    </row>
    <row r="37403" spans="2:19" ht="15.75" customHeight="1" x14ac:dyDescent="0.25">
      <c r="B37403" s="106"/>
      <c r="C37403" s="106"/>
      <c r="D37403" s="139"/>
      <c r="P37403" s="142"/>
      <c r="Q37403" s="142"/>
      <c r="R37403" s="142"/>
      <c r="S37403" s="139"/>
    </row>
    <row r="37404" spans="2:19" ht="15.75" customHeight="1" x14ac:dyDescent="0.25">
      <c r="B37404" s="106"/>
      <c r="C37404" s="106"/>
      <c r="D37404" s="139"/>
      <c r="P37404" s="142"/>
      <c r="Q37404" s="142"/>
      <c r="R37404" s="142"/>
      <c r="S37404" s="139"/>
    </row>
    <row r="37405" spans="2:19" ht="15.75" customHeight="1" x14ac:dyDescent="0.25">
      <c r="B37405" s="106"/>
      <c r="C37405" s="106"/>
      <c r="D37405" s="139"/>
      <c r="P37405" s="142"/>
      <c r="Q37405" s="142"/>
      <c r="R37405" s="142"/>
      <c r="S37405" s="139"/>
    </row>
    <row r="37406" spans="2:19" ht="15.75" customHeight="1" x14ac:dyDescent="0.25">
      <c r="B37406" s="106"/>
      <c r="C37406" s="106"/>
      <c r="D37406" s="139"/>
      <c r="P37406" s="142"/>
      <c r="Q37406" s="142"/>
      <c r="R37406" s="142"/>
      <c r="S37406" s="139"/>
    </row>
    <row r="37407" spans="2:19" ht="15.75" customHeight="1" x14ac:dyDescent="0.25">
      <c r="B37407" s="106"/>
      <c r="C37407" s="106"/>
      <c r="D37407" s="139"/>
      <c r="P37407" s="142"/>
      <c r="Q37407" s="142"/>
      <c r="R37407" s="142"/>
      <c r="S37407" s="139"/>
    </row>
    <row r="37408" spans="2:19" ht="15.75" customHeight="1" x14ac:dyDescent="0.25">
      <c r="B37408" s="106"/>
      <c r="C37408" s="106"/>
      <c r="D37408" s="139"/>
      <c r="P37408" s="142"/>
      <c r="Q37408" s="142"/>
      <c r="R37408" s="142"/>
      <c r="S37408" s="139"/>
    </row>
    <row r="37409" spans="2:19" ht="15.75" customHeight="1" x14ac:dyDescent="0.25">
      <c r="B37409" s="106"/>
      <c r="C37409" s="106"/>
      <c r="D37409" s="139"/>
      <c r="P37409" s="142"/>
      <c r="Q37409" s="142"/>
      <c r="R37409" s="142"/>
      <c r="S37409" s="139"/>
    </row>
    <row r="37410" spans="2:19" ht="15.75" customHeight="1" x14ac:dyDescent="0.25">
      <c r="B37410" s="106"/>
      <c r="C37410" s="106"/>
      <c r="D37410" s="139"/>
      <c r="P37410" s="142"/>
      <c r="Q37410" s="142"/>
      <c r="R37410" s="142"/>
      <c r="S37410" s="139"/>
    </row>
    <row r="37411" spans="2:19" ht="15.75" customHeight="1" x14ac:dyDescent="0.25">
      <c r="B37411" s="106"/>
      <c r="C37411" s="106"/>
      <c r="D37411" s="139"/>
      <c r="P37411" s="142"/>
      <c r="Q37411" s="142"/>
      <c r="R37411" s="142"/>
      <c r="S37411" s="139"/>
    </row>
    <row r="37412" spans="2:19" ht="15.75" customHeight="1" x14ac:dyDescent="0.25">
      <c r="B37412" s="106"/>
      <c r="C37412" s="106"/>
      <c r="D37412" s="139"/>
      <c r="P37412" s="142"/>
      <c r="Q37412" s="142"/>
      <c r="R37412" s="142"/>
      <c r="S37412" s="139"/>
    </row>
    <row r="37413" spans="2:19" ht="15.75" customHeight="1" x14ac:dyDescent="0.25">
      <c r="B37413" s="106"/>
      <c r="C37413" s="106"/>
      <c r="D37413" s="139"/>
      <c r="P37413" s="142"/>
      <c r="Q37413" s="142"/>
      <c r="R37413" s="142"/>
      <c r="S37413" s="139"/>
    </row>
    <row r="37414" spans="2:19" ht="15.75" customHeight="1" x14ac:dyDescent="0.25">
      <c r="B37414" s="106"/>
      <c r="C37414" s="106"/>
      <c r="D37414" s="139"/>
      <c r="P37414" s="142"/>
      <c r="Q37414" s="142"/>
      <c r="R37414" s="142"/>
      <c r="S37414" s="139"/>
    </row>
    <row r="37415" spans="2:19" ht="15.75" customHeight="1" x14ac:dyDescent="0.25">
      <c r="B37415" s="106"/>
      <c r="C37415" s="106"/>
      <c r="D37415" s="139"/>
      <c r="P37415" s="142"/>
      <c r="Q37415" s="142"/>
      <c r="R37415" s="142"/>
      <c r="S37415" s="139"/>
    </row>
    <row r="37416" spans="2:19" ht="15.75" customHeight="1" x14ac:dyDescent="0.25">
      <c r="B37416" s="106"/>
      <c r="C37416" s="106"/>
      <c r="D37416" s="139"/>
      <c r="P37416" s="142"/>
      <c r="Q37416" s="142"/>
      <c r="R37416" s="142"/>
      <c r="S37416" s="139"/>
    </row>
    <row r="37417" spans="2:19" ht="15.75" customHeight="1" x14ac:dyDescent="0.25">
      <c r="B37417" s="106"/>
      <c r="C37417" s="106"/>
      <c r="D37417" s="139"/>
      <c r="P37417" s="142"/>
      <c r="Q37417" s="142"/>
      <c r="R37417" s="142"/>
      <c r="S37417" s="139"/>
    </row>
    <row r="37418" spans="2:19" ht="15.75" customHeight="1" x14ac:dyDescent="0.25">
      <c r="B37418" s="106"/>
      <c r="C37418" s="106"/>
      <c r="D37418" s="139"/>
      <c r="P37418" s="142"/>
      <c r="Q37418" s="142"/>
      <c r="R37418" s="142"/>
      <c r="S37418" s="139"/>
    </row>
    <row r="37419" spans="2:19" ht="15.75" customHeight="1" x14ac:dyDescent="0.25">
      <c r="B37419" s="106"/>
      <c r="C37419" s="106"/>
      <c r="D37419" s="139"/>
      <c r="P37419" s="142"/>
      <c r="Q37419" s="142"/>
      <c r="R37419" s="142"/>
      <c r="S37419" s="139"/>
    </row>
    <row r="37420" spans="2:19" ht="15.75" customHeight="1" x14ac:dyDescent="0.25">
      <c r="B37420" s="106"/>
      <c r="C37420" s="106"/>
      <c r="D37420" s="139"/>
      <c r="P37420" s="142"/>
      <c r="Q37420" s="142"/>
      <c r="R37420" s="142"/>
      <c r="S37420" s="139"/>
    </row>
    <row r="37421" spans="2:19" ht="15.75" customHeight="1" x14ac:dyDescent="0.25">
      <c r="B37421" s="106"/>
      <c r="C37421" s="106"/>
      <c r="D37421" s="139"/>
      <c r="P37421" s="142"/>
      <c r="Q37421" s="142"/>
      <c r="R37421" s="142"/>
      <c r="S37421" s="139"/>
    </row>
    <row r="37422" spans="2:19" ht="15.75" customHeight="1" x14ac:dyDescent="0.25">
      <c r="B37422" s="106"/>
      <c r="C37422" s="106"/>
      <c r="D37422" s="139"/>
      <c r="P37422" s="142"/>
      <c r="Q37422" s="142"/>
      <c r="R37422" s="142"/>
      <c r="S37422" s="139"/>
    </row>
    <row r="37423" spans="2:19" ht="15.75" customHeight="1" x14ac:dyDescent="0.25">
      <c r="B37423" s="106"/>
      <c r="C37423" s="106"/>
      <c r="D37423" s="139"/>
      <c r="P37423" s="142"/>
      <c r="Q37423" s="142"/>
      <c r="R37423" s="142"/>
      <c r="S37423" s="139"/>
    </row>
    <row r="37424" spans="2:19" ht="15.75" customHeight="1" x14ac:dyDescent="0.25">
      <c r="B37424" s="106"/>
      <c r="C37424" s="106"/>
      <c r="D37424" s="139"/>
      <c r="P37424" s="142"/>
      <c r="Q37424" s="142"/>
      <c r="R37424" s="142"/>
      <c r="S37424" s="139"/>
    </row>
    <row r="37425" spans="2:19" ht="15.75" customHeight="1" x14ac:dyDescent="0.25">
      <c r="B37425" s="106"/>
      <c r="C37425" s="106"/>
      <c r="D37425" s="139"/>
      <c r="P37425" s="142"/>
      <c r="Q37425" s="142"/>
      <c r="R37425" s="142"/>
      <c r="S37425" s="139"/>
    </row>
    <row r="37426" spans="2:19" ht="15.75" customHeight="1" x14ac:dyDescent="0.25">
      <c r="B37426" s="106"/>
      <c r="C37426" s="106"/>
      <c r="D37426" s="139"/>
      <c r="P37426" s="142"/>
      <c r="Q37426" s="142"/>
      <c r="R37426" s="142"/>
      <c r="S37426" s="139"/>
    </row>
    <row r="37427" spans="2:19" ht="15.75" customHeight="1" x14ac:dyDescent="0.25">
      <c r="B37427" s="106"/>
      <c r="C37427" s="106"/>
      <c r="D37427" s="139"/>
      <c r="P37427" s="142"/>
      <c r="Q37427" s="142"/>
      <c r="R37427" s="142"/>
      <c r="S37427" s="139"/>
    </row>
    <row r="37428" spans="2:19" ht="15.75" customHeight="1" x14ac:dyDescent="0.25">
      <c r="B37428" s="106"/>
      <c r="C37428" s="106"/>
      <c r="D37428" s="139"/>
      <c r="P37428" s="142"/>
      <c r="Q37428" s="142"/>
      <c r="R37428" s="142"/>
      <c r="S37428" s="139"/>
    </row>
    <row r="37429" spans="2:19" ht="15.75" customHeight="1" x14ac:dyDescent="0.25">
      <c r="B37429" s="106"/>
      <c r="C37429" s="106"/>
      <c r="D37429" s="139"/>
      <c r="P37429" s="142"/>
      <c r="Q37429" s="142"/>
      <c r="R37429" s="142"/>
      <c r="S37429" s="139"/>
    </row>
    <row r="37430" spans="2:19" ht="15.75" customHeight="1" x14ac:dyDescent="0.25">
      <c r="B37430" s="106"/>
      <c r="C37430" s="106"/>
      <c r="D37430" s="139"/>
      <c r="P37430" s="142"/>
      <c r="Q37430" s="142"/>
      <c r="R37430" s="142"/>
      <c r="S37430" s="139"/>
    </row>
    <row r="37431" spans="2:19" ht="15.75" customHeight="1" x14ac:dyDescent="0.25">
      <c r="B37431" s="106"/>
      <c r="C37431" s="106"/>
      <c r="D37431" s="139"/>
      <c r="P37431" s="142"/>
      <c r="Q37431" s="142"/>
      <c r="R37431" s="142"/>
      <c r="S37431" s="139"/>
    </row>
    <row r="37432" spans="2:19" ht="15.75" customHeight="1" x14ac:dyDescent="0.25">
      <c r="B37432" s="106"/>
      <c r="C37432" s="106"/>
      <c r="D37432" s="139"/>
      <c r="P37432" s="142"/>
      <c r="Q37432" s="142"/>
      <c r="R37432" s="142"/>
      <c r="S37432" s="139"/>
    </row>
    <row r="37433" spans="2:19" ht="15.75" customHeight="1" x14ac:dyDescent="0.25">
      <c r="B37433" s="106"/>
      <c r="C37433" s="106"/>
      <c r="D37433" s="139"/>
      <c r="P37433" s="142"/>
      <c r="Q37433" s="142"/>
      <c r="R37433" s="142"/>
      <c r="S37433" s="139"/>
    </row>
    <row r="37434" spans="2:19" ht="15.75" customHeight="1" x14ac:dyDescent="0.25">
      <c r="B37434" s="106"/>
      <c r="C37434" s="106"/>
      <c r="D37434" s="139"/>
      <c r="P37434" s="142"/>
      <c r="Q37434" s="142"/>
      <c r="R37434" s="142"/>
      <c r="S37434" s="139"/>
    </row>
    <row r="37435" spans="2:19" ht="15.75" customHeight="1" x14ac:dyDescent="0.25">
      <c r="B37435" s="106"/>
      <c r="C37435" s="106"/>
      <c r="D37435" s="139"/>
      <c r="P37435" s="142"/>
      <c r="Q37435" s="142"/>
      <c r="R37435" s="142"/>
      <c r="S37435" s="139"/>
    </row>
    <row r="37436" spans="2:19" ht="15.75" customHeight="1" x14ac:dyDescent="0.25">
      <c r="B37436" s="106"/>
      <c r="C37436" s="106"/>
      <c r="D37436" s="139"/>
      <c r="P37436" s="142"/>
      <c r="Q37436" s="142"/>
      <c r="R37436" s="142"/>
      <c r="S37436" s="139"/>
    </row>
    <row r="37437" spans="2:19" ht="15.75" customHeight="1" x14ac:dyDescent="0.25">
      <c r="B37437" s="106"/>
      <c r="C37437" s="106"/>
      <c r="D37437" s="139"/>
      <c r="P37437" s="142"/>
      <c r="Q37437" s="142"/>
      <c r="R37437" s="142"/>
      <c r="S37437" s="139"/>
    </row>
    <row r="37438" spans="2:19" ht="15.75" customHeight="1" x14ac:dyDescent="0.25">
      <c r="B37438" s="106"/>
      <c r="C37438" s="106"/>
      <c r="D37438" s="139"/>
      <c r="P37438" s="142"/>
      <c r="Q37438" s="142"/>
      <c r="R37438" s="142"/>
      <c r="S37438" s="139"/>
    </row>
    <row r="37439" spans="2:19" ht="15.75" customHeight="1" x14ac:dyDescent="0.25">
      <c r="B37439" s="106"/>
      <c r="C37439" s="106"/>
      <c r="D37439" s="139"/>
      <c r="P37439" s="142"/>
      <c r="Q37439" s="142"/>
      <c r="R37439" s="142"/>
      <c r="S37439" s="139"/>
    </row>
    <row r="37440" spans="2:19" ht="15.75" customHeight="1" x14ac:dyDescent="0.25">
      <c r="B37440" s="106"/>
      <c r="C37440" s="106"/>
      <c r="D37440" s="139"/>
      <c r="P37440" s="142"/>
      <c r="Q37440" s="142"/>
      <c r="R37440" s="142"/>
      <c r="S37440" s="139"/>
    </row>
    <row r="37441" spans="2:19" ht="15.75" customHeight="1" x14ac:dyDescent="0.25">
      <c r="B37441" s="106"/>
      <c r="C37441" s="106"/>
      <c r="D37441" s="139"/>
      <c r="P37441" s="142"/>
      <c r="Q37441" s="142"/>
      <c r="R37441" s="142"/>
      <c r="S37441" s="139"/>
    </row>
    <row r="37442" spans="2:19" ht="15.75" customHeight="1" x14ac:dyDescent="0.25">
      <c r="B37442" s="106"/>
      <c r="C37442" s="106"/>
      <c r="D37442" s="139"/>
      <c r="P37442" s="142"/>
      <c r="Q37442" s="142"/>
      <c r="R37442" s="142"/>
      <c r="S37442" s="139"/>
    </row>
    <row r="37443" spans="2:19" ht="15.75" customHeight="1" x14ac:dyDescent="0.25">
      <c r="B37443" s="106"/>
      <c r="C37443" s="106"/>
      <c r="D37443" s="139"/>
      <c r="P37443" s="142"/>
      <c r="Q37443" s="142"/>
      <c r="R37443" s="142"/>
      <c r="S37443" s="139"/>
    </row>
    <row r="37444" spans="2:19" ht="15.75" customHeight="1" x14ac:dyDescent="0.25">
      <c r="B37444" s="106"/>
      <c r="C37444" s="106"/>
      <c r="D37444" s="139"/>
      <c r="P37444" s="142"/>
      <c r="Q37444" s="142"/>
      <c r="R37444" s="142"/>
      <c r="S37444" s="139"/>
    </row>
    <row r="37445" spans="2:19" ht="15.75" customHeight="1" x14ac:dyDescent="0.25">
      <c r="B37445" s="106"/>
      <c r="C37445" s="106"/>
      <c r="D37445" s="139"/>
      <c r="P37445" s="142"/>
      <c r="Q37445" s="142"/>
      <c r="R37445" s="142"/>
      <c r="S37445" s="139"/>
    </row>
    <row r="37446" spans="2:19" ht="15.75" customHeight="1" x14ac:dyDescent="0.25">
      <c r="B37446" s="106"/>
      <c r="C37446" s="106"/>
      <c r="D37446" s="139"/>
      <c r="P37446" s="142"/>
      <c r="Q37446" s="142"/>
      <c r="R37446" s="142"/>
      <c r="S37446" s="139"/>
    </row>
    <row r="37447" spans="2:19" ht="15.75" customHeight="1" x14ac:dyDescent="0.25">
      <c r="B37447" s="106"/>
      <c r="C37447" s="106"/>
      <c r="D37447" s="139"/>
      <c r="P37447" s="142"/>
      <c r="Q37447" s="142"/>
      <c r="R37447" s="142"/>
      <c r="S37447" s="139"/>
    </row>
    <row r="37448" spans="2:19" ht="15.75" customHeight="1" x14ac:dyDescent="0.25">
      <c r="B37448" s="106"/>
      <c r="C37448" s="106"/>
      <c r="D37448" s="139"/>
      <c r="P37448" s="142"/>
      <c r="Q37448" s="142"/>
      <c r="R37448" s="142"/>
      <c r="S37448" s="139"/>
    </row>
    <row r="37449" spans="2:19" ht="15.75" customHeight="1" x14ac:dyDescent="0.25">
      <c r="B37449" s="106"/>
      <c r="C37449" s="106"/>
      <c r="D37449" s="139"/>
      <c r="P37449" s="142"/>
      <c r="Q37449" s="142"/>
      <c r="R37449" s="142"/>
      <c r="S37449" s="139"/>
    </row>
    <row r="37450" spans="2:19" ht="15.75" customHeight="1" x14ac:dyDescent="0.25">
      <c r="B37450" s="106"/>
      <c r="C37450" s="106"/>
      <c r="D37450" s="139"/>
      <c r="P37450" s="142"/>
      <c r="Q37450" s="142"/>
      <c r="R37450" s="142"/>
      <c r="S37450" s="139"/>
    </row>
    <row r="37451" spans="2:19" ht="15.75" customHeight="1" x14ac:dyDescent="0.25">
      <c r="B37451" s="106"/>
      <c r="C37451" s="106"/>
      <c r="D37451" s="139"/>
      <c r="P37451" s="142"/>
      <c r="Q37451" s="142"/>
      <c r="R37451" s="142"/>
      <c r="S37451" s="139"/>
    </row>
    <row r="37452" spans="2:19" ht="15.75" customHeight="1" x14ac:dyDescent="0.25">
      <c r="B37452" s="106"/>
      <c r="C37452" s="106"/>
      <c r="D37452" s="139"/>
      <c r="P37452" s="142"/>
      <c r="Q37452" s="142"/>
      <c r="R37452" s="142"/>
      <c r="S37452" s="139"/>
    </row>
    <row r="37453" spans="2:19" ht="15.75" customHeight="1" x14ac:dyDescent="0.25">
      <c r="B37453" s="106"/>
      <c r="C37453" s="106"/>
      <c r="D37453" s="139"/>
      <c r="P37453" s="142"/>
      <c r="Q37453" s="142"/>
      <c r="R37453" s="142"/>
      <c r="S37453" s="139"/>
    </row>
    <row r="37454" spans="2:19" ht="15.75" customHeight="1" x14ac:dyDescent="0.25">
      <c r="B37454" s="106"/>
      <c r="C37454" s="106"/>
      <c r="D37454" s="139"/>
      <c r="P37454" s="142"/>
      <c r="Q37454" s="142"/>
      <c r="R37454" s="142"/>
      <c r="S37454" s="139"/>
    </row>
    <row r="37455" spans="2:19" ht="15.75" customHeight="1" x14ac:dyDescent="0.25">
      <c r="B37455" s="106"/>
      <c r="C37455" s="106"/>
      <c r="D37455" s="139"/>
      <c r="P37455" s="142"/>
      <c r="Q37455" s="142"/>
      <c r="R37455" s="142"/>
      <c r="S37455" s="139"/>
    </row>
    <row r="37456" spans="2:19" ht="15.75" customHeight="1" x14ac:dyDescent="0.25">
      <c r="B37456" s="106"/>
      <c r="C37456" s="106"/>
      <c r="D37456" s="139"/>
      <c r="P37456" s="142"/>
      <c r="Q37456" s="142"/>
      <c r="R37456" s="142"/>
      <c r="S37456" s="139"/>
    </row>
    <row r="37457" spans="2:19" ht="15.75" customHeight="1" x14ac:dyDescent="0.25">
      <c r="B37457" s="106"/>
      <c r="C37457" s="106"/>
      <c r="D37457" s="139"/>
      <c r="P37457" s="142"/>
      <c r="Q37457" s="142"/>
      <c r="R37457" s="142"/>
      <c r="S37457" s="139"/>
    </row>
    <row r="37458" spans="2:19" ht="15.75" customHeight="1" x14ac:dyDescent="0.25">
      <c r="B37458" s="106"/>
      <c r="C37458" s="106"/>
      <c r="D37458" s="139"/>
      <c r="P37458" s="142"/>
      <c r="Q37458" s="142"/>
      <c r="R37458" s="142"/>
      <c r="S37458" s="139"/>
    </row>
    <row r="37459" spans="2:19" ht="15.75" customHeight="1" x14ac:dyDescent="0.25">
      <c r="B37459" s="106"/>
      <c r="C37459" s="106"/>
      <c r="D37459" s="139"/>
      <c r="P37459" s="142"/>
      <c r="Q37459" s="142"/>
      <c r="R37459" s="142"/>
      <c r="S37459" s="139"/>
    </row>
    <row r="37460" spans="2:19" ht="15.75" customHeight="1" x14ac:dyDescent="0.25">
      <c r="B37460" s="106"/>
      <c r="C37460" s="106"/>
      <c r="D37460" s="139"/>
      <c r="P37460" s="142"/>
      <c r="Q37460" s="142"/>
      <c r="R37460" s="142"/>
      <c r="S37460" s="139"/>
    </row>
    <row r="37461" spans="2:19" ht="15.75" customHeight="1" x14ac:dyDescent="0.25">
      <c r="B37461" s="106"/>
      <c r="C37461" s="106"/>
      <c r="D37461" s="139"/>
      <c r="P37461" s="142"/>
      <c r="Q37461" s="142"/>
      <c r="R37461" s="142"/>
      <c r="S37461" s="139"/>
    </row>
    <row r="37462" spans="2:19" ht="15.75" customHeight="1" x14ac:dyDescent="0.25">
      <c r="B37462" s="106"/>
      <c r="C37462" s="106"/>
      <c r="D37462" s="139"/>
      <c r="P37462" s="142"/>
      <c r="Q37462" s="142"/>
      <c r="R37462" s="142"/>
      <c r="S37462" s="139"/>
    </row>
    <row r="37463" spans="2:19" ht="15.75" customHeight="1" x14ac:dyDescent="0.25">
      <c r="B37463" s="106"/>
      <c r="C37463" s="106"/>
      <c r="D37463" s="139"/>
      <c r="P37463" s="142"/>
      <c r="Q37463" s="142"/>
      <c r="R37463" s="142"/>
      <c r="S37463" s="139"/>
    </row>
    <row r="37464" spans="2:19" ht="15.75" customHeight="1" x14ac:dyDescent="0.25">
      <c r="B37464" s="106"/>
      <c r="C37464" s="106"/>
      <c r="D37464" s="139"/>
      <c r="P37464" s="142"/>
      <c r="Q37464" s="142"/>
      <c r="R37464" s="142"/>
      <c r="S37464" s="139"/>
    </row>
    <row r="37465" spans="2:19" ht="15.75" customHeight="1" x14ac:dyDescent="0.25">
      <c r="B37465" s="106"/>
      <c r="C37465" s="106"/>
      <c r="D37465" s="139"/>
      <c r="P37465" s="142"/>
      <c r="Q37465" s="142"/>
      <c r="R37465" s="142"/>
      <c r="S37465" s="139"/>
    </row>
    <row r="37466" spans="2:19" ht="15.75" customHeight="1" x14ac:dyDescent="0.25">
      <c r="B37466" s="106"/>
      <c r="C37466" s="106"/>
      <c r="D37466" s="139"/>
      <c r="P37466" s="142"/>
      <c r="Q37466" s="142"/>
      <c r="R37466" s="142"/>
      <c r="S37466" s="139"/>
    </row>
    <row r="37467" spans="2:19" ht="15.75" customHeight="1" x14ac:dyDescent="0.25">
      <c r="B37467" s="106"/>
      <c r="C37467" s="106"/>
      <c r="D37467" s="139"/>
      <c r="P37467" s="142"/>
      <c r="Q37467" s="142"/>
      <c r="R37467" s="142"/>
      <c r="S37467" s="139"/>
    </row>
    <row r="37468" spans="2:19" ht="15.75" customHeight="1" x14ac:dyDescent="0.25">
      <c r="B37468" s="106"/>
      <c r="C37468" s="106"/>
      <c r="D37468" s="139"/>
      <c r="P37468" s="142"/>
      <c r="Q37468" s="142"/>
      <c r="R37468" s="142"/>
      <c r="S37468" s="139"/>
    </row>
    <row r="37469" spans="2:19" ht="15.75" customHeight="1" x14ac:dyDescent="0.25">
      <c r="B37469" s="106"/>
      <c r="C37469" s="106"/>
      <c r="D37469" s="139"/>
      <c r="P37469" s="142"/>
      <c r="Q37469" s="142"/>
      <c r="R37469" s="142"/>
      <c r="S37469" s="139"/>
    </row>
    <row r="37470" spans="2:19" ht="15.75" customHeight="1" x14ac:dyDescent="0.25">
      <c r="B37470" s="106"/>
      <c r="C37470" s="106"/>
      <c r="D37470" s="139"/>
      <c r="P37470" s="142"/>
      <c r="Q37470" s="142"/>
      <c r="R37470" s="142"/>
      <c r="S37470" s="139"/>
    </row>
    <row r="37471" spans="2:19" ht="15.75" customHeight="1" x14ac:dyDescent="0.25">
      <c r="B37471" s="106"/>
      <c r="C37471" s="106"/>
      <c r="D37471" s="139"/>
      <c r="P37471" s="142"/>
      <c r="Q37471" s="142"/>
      <c r="R37471" s="142"/>
      <c r="S37471" s="139"/>
    </row>
    <row r="37472" spans="2:19" ht="15.75" customHeight="1" x14ac:dyDescent="0.25">
      <c r="B37472" s="106"/>
      <c r="C37472" s="106"/>
      <c r="D37472" s="139"/>
      <c r="P37472" s="142"/>
      <c r="Q37472" s="142"/>
      <c r="R37472" s="142"/>
      <c r="S37472" s="139"/>
    </row>
    <row r="37473" spans="2:19" ht="15.75" customHeight="1" x14ac:dyDescent="0.25">
      <c r="B37473" s="106"/>
      <c r="C37473" s="106"/>
      <c r="D37473" s="139"/>
      <c r="P37473" s="142"/>
      <c r="Q37473" s="142"/>
      <c r="R37473" s="142"/>
      <c r="S37473" s="139"/>
    </row>
    <row r="37474" spans="2:19" ht="15.75" customHeight="1" x14ac:dyDescent="0.25">
      <c r="B37474" s="106"/>
      <c r="C37474" s="106"/>
      <c r="D37474" s="139"/>
      <c r="P37474" s="142"/>
      <c r="Q37474" s="142"/>
      <c r="R37474" s="142"/>
      <c r="S37474" s="139"/>
    </row>
    <row r="37475" spans="2:19" ht="15.75" customHeight="1" x14ac:dyDescent="0.25">
      <c r="B37475" s="106"/>
      <c r="C37475" s="106"/>
      <c r="D37475" s="139"/>
      <c r="P37475" s="142"/>
      <c r="Q37475" s="142"/>
      <c r="R37475" s="142"/>
      <c r="S37475" s="139"/>
    </row>
    <row r="37476" spans="2:19" ht="15.75" customHeight="1" x14ac:dyDescent="0.25">
      <c r="B37476" s="106"/>
      <c r="C37476" s="106"/>
      <c r="D37476" s="139"/>
      <c r="P37476" s="142"/>
      <c r="Q37476" s="142"/>
      <c r="R37476" s="142"/>
      <c r="S37476" s="139"/>
    </row>
    <row r="37477" spans="2:19" ht="15.75" customHeight="1" x14ac:dyDescent="0.25">
      <c r="B37477" s="106"/>
      <c r="C37477" s="106"/>
      <c r="D37477" s="139"/>
      <c r="P37477" s="142"/>
      <c r="Q37477" s="142"/>
      <c r="R37477" s="142"/>
      <c r="S37477" s="139"/>
    </row>
    <row r="37478" spans="2:19" ht="15.75" customHeight="1" x14ac:dyDescent="0.25">
      <c r="B37478" s="106"/>
      <c r="C37478" s="106"/>
      <c r="D37478" s="139"/>
      <c r="P37478" s="142"/>
      <c r="Q37478" s="142"/>
      <c r="R37478" s="142"/>
      <c r="S37478" s="139"/>
    </row>
    <row r="37479" spans="2:19" ht="15.75" customHeight="1" x14ac:dyDescent="0.25">
      <c r="B37479" s="106"/>
      <c r="C37479" s="106"/>
      <c r="D37479" s="139"/>
      <c r="P37479" s="142"/>
      <c r="Q37479" s="142"/>
      <c r="R37479" s="142"/>
      <c r="S37479" s="139"/>
    </row>
    <row r="37480" spans="2:19" ht="15.75" customHeight="1" x14ac:dyDescent="0.25">
      <c r="B37480" s="106"/>
      <c r="C37480" s="106"/>
      <c r="D37480" s="139"/>
      <c r="P37480" s="142"/>
      <c r="Q37480" s="142"/>
      <c r="R37480" s="142"/>
      <c r="S37480" s="139"/>
    </row>
    <row r="37481" spans="2:19" ht="15.75" customHeight="1" x14ac:dyDescent="0.25">
      <c r="B37481" s="106"/>
      <c r="C37481" s="106"/>
      <c r="D37481" s="139"/>
      <c r="P37481" s="142"/>
      <c r="Q37481" s="142"/>
      <c r="R37481" s="142"/>
      <c r="S37481" s="139"/>
    </row>
    <row r="37482" spans="2:19" ht="15.75" customHeight="1" x14ac:dyDescent="0.25">
      <c r="B37482" s="106"/>
      <c r="C37482" s="106"/>
      <c r="D37482" s="139"/>
      <c r="P37482" s="142"/>
      <c r="Q37482" s="142"/>
      <c r="R37482" s="142"/>
      <c r="S37482" s="139"/>
    </row>
    <row r="37483" spans="2:19" ht="15.75" customHeight="1" x14ac:dyDescent="0.25">
      <c r="B37483" s="106"/>
      <c r="C37483" s="106"/>
      <c r="D37483" s="139"/>
      <c r="P37483" s="142"/>
      <c r="Q37483" s="142"/>
      <c r="R37483" s="142"/>
      <c r="S37483" s="139"/>
    </row>
    <row r="37484" spans="2:19" ht="15.75" customHeight="1" x14ac:dyDescent="0.25">
      <c r="B37484" s="106"/>
      <c r="C37484" s="106"/>
      <c r="D37484" s="139"/>
      <c r="P37484" s="142"/>
      <c r="Q37484" s="142"/>
      <c r="R37484" s="142"/>
      <c r="S37484" s="139"/>
    </row>
    <row r="37485" spans="2:19" ht="15.75" customHeight="1" x14ac:dyDescent="0.25">
      <c r="B37485" s="106"/>
      <c r="C37485" s="106"/>
      <c r="D37485" s="139"/>
      <c r="P37485" s="142"/>
      <c r="Q37485" s="142"/>
      <c r="R37485" s="142"/>
      <c r="S37485" s="139"/>
    </row>
    <row r="37486" spans="2:19" ht="15.75" customHeight="1" x14ac:dyDescent="0.25">
      <c r="B37486" s="106"/>
      <c r="C37486" s="106"/>
      <c r="D37486" s="139"/>
      <c r="P37486" s="142"/>
      <c r="Q37486" s="142"/>
      <c r="R37486" s="142"/>
      <c r="S37486" s="139"/>
    </row>
    <row r="37487" spans="2:19" ht="15.75" customHeight="1" x14ac:dyDescent="0.25">
      <c r="B37487" s="106"/>
      <c r="C37487" s="106"/>
      <c r="D37487" s="139"/>
      <c r="P37487" s="142"/>
      <c r="Q37487" s="142"/>
      <c r="R37487" s="142"/>
      <c r="S37487" s="139"/>
    </row>
    <row r="37488" spans="2:19" ht="15.75" customHeight="1" x14ac:dyDescent="0.25">
      <c r="B37488" s="106"/>
      <c r="C37488" s="106"/>
      <c r="D37488" s="139"/>
      <c r="P37488" s="142"/>
      <c r="Q37488" s="142"/>
      <c r="R37488" s="142"/>
      <c r="S37488" s="139"/>
    </row>
    <row r="37489" spans="2:19" ht="15.75" customHeight="1" x14ac:dyDescent="0.25">
      <c r="B37489" s="106"/>
      <c r="C37489" s="106"/>
      <c r="D37489" s="139"/>
      <c r="P37489" s="142"/>
      <c r="Q37489" s="142"/>
      <c r="R37489" s="142"/>
      <c r="S37489" s="139"/>
    </row>
    <row r="37490" spans="2:19" ht="15.75" customHeight="1" x14ac:dyDescent="0.25">
      <c r="B37490" s="106"/>
      <c r="C37490" s="106"/>
      <c r="D37490" s="139"/>
      <c r="P37490" s="142"/>
      <c r="Q37490" s="142"/>
      <c r="R37490" s="142"/>
      <c r="S37490" s="139"/>
    </row>
    <row r="37491" spans="2:19" ht="15.75" customHeight="1" x14ac:dyDescent="0.25">
      <c r="B37491" s="106"/>
      <c r="C37491" s="106"/>
      <c r="D37491" s="139"/>
      <c r="P37491" s="142"/>
      <c r="Q37491" s="142"/>
      <c r="R37491" s="142"/>
      <c r="S37491" s="139"/>
    </row>
    <row r="37492" spans="2:19" ht="15.75" customHeight="1" x14ac:dyDescent="0.25">
      <c r="B37492" s="106"/>
      <c r="C37492" s="106"/>
      <c r="D37492" s="139"/>
      <c r="P37492" s="142"/>
      <c r="Q37492" s="142"/>
      <c r="R37492" s="142"/>
      <c r="S37492" s="139"/>
    </row>
    <row r="37493" spans="2:19" ht="15.75" customHeight="1" x14ac:dyDescent="0.25">
      <c r="B37493" s="106"/>
      <c r="C37493" s="106"/>
      <c r="D37493" s="139"/>
      <c r="P37493" s="142"/>
      <c r="Q37493" s="142"/>
      <c r="R37493" s="142"/>
      <c r="S37493" s="139"/>
    </row>
    <row r="37494" spans="2:19" ht="15.75" customHeight="1" x14ac:dyDescent="0.25">
      <c r="B37494" s="106"/>
      <c r="C37494" s="106"/>
      <c r="D37494" s="139"/>
      <c r="P37494" s="142"/>
      <c r="Q37494" s="142"/>
      <c r="R37494" s="142"/>
      <c r="S37494" s="139"/>
    </row>
    <row r="37495" spans="2:19" ht="15.75" customHeight="1" x14ac:dyDescent="0.25">
      <c r="B37495" s="106"/>
      <c r="C37495" s="106"/>
      <c r="D37495" s="139"/>
      <c r="P37495" s="142"/>
      <c r="Q37495" s="142"/>
      <c r="R37495" s="142"/>
      <c r="S37495" s="139"/>
    </row>
    <row r="37496" spans="2:19" ht="15.75" customHeight="1" x14ac:dyDescent="0.25">
      <c r="B37496" s="106"/>
      <c r="C37496" s="106"/>
      <c r="D37496" s="139"/>
      <c r="P37496" s="142"/>
      <c r="Q37496" s="142"/>
      <c r="R37496" s="142"/>
      <c r="S37496" s="139"/>
    </row>
    <row r="37497" spans="2:19" ht="15.75" customHeight="1" x14ac:dyDescent="0.25">
      <c r="B37497" s="106"/>
      <c r="C37497" s="106"/>
      <c r="D37497" s="139"/>
      <c r="P37497" s="142"/>
      <c r="Q37497" s="142"/>
      <c r="R37497" s="142"/>
      <c r="S37497" s="139"/>
    </row>
    <row r="37498" spans="2:19" ht="15.75" customHeight="1" x14ac:dyDescent="0.25">
      <c r="B37498" s="106"/>
      <c r="C37498" s="106"/>
      <c r="D37498" s="139"/>
      <c r="P37498" s="142"/>
      <c r="Q37498" s="142"/>
      <c r="R37498" s="142"/>
      <c r="S37498" s="139"/>
    </row>
    <row r="37499" spans="2:19" ht="15.75" customHeight="1" x14ac:dyDescent="0.25">
      <c r="B37499" s="106"/>
      <c r="C37499" s="106"/>
      <c r="D37499" s="139"/>
      <c r="P37499" s="142"/>
      <c r="Q37499" s="142"/>
      <c r="R37499" s="142"/>
      <c r="S37499" s="139"/>
    </row>
    <row r="37500" spans="2:19" ht="15.75" customHeight="1" x14ac:dyDescent="0.25">
      <c r="B37500" s="106"/>
      <c r="C37500" s="106"/>
      <c r="D37500" s="139"/>
      <c r="P37500" s="142"/>
      <c r="Q37500" s="142"/>
      <c r="R37500" s="142"/>
      <c r="S37500" s="139"/>
    </row>
    <row r="37501" spans="2:19" ht="15.75" customHeight="1" x14ac:dyDescent="0.25">
      <c r="B37501" s="106"/>
      <c r="C37501" s="106"/>
      <c r="D37501" s="139"/>
      <c r="P37501" s="142"/>
      <c r="Q37501" s="142"/>
      <c r="R37501" s="142"/>
      <c r="S37501" s="139"/>
    </row>
    <row r="37502" spans="2:19" ht="15.75" customHeight="1" x14ac:dyDescent="0.25">
      <c r="B37502" s="106"/>
      <c r="C37502" s="106"/>
      <c r="D37502" s="139"/>
      <c r="P37502" s="142"/>
      <c r="Q37502" s="142"/>
      <c r="R37502" s="142"/>
      <c r="S37502" s="139"/>
    </row>
    <row r="37503" spans="2:19" ht="15.75" customHeight="1" x14ac:dyDescent="0.25">
      <c r="B37503" s="106"/>
      <c r="C37503" s="106"/>
      <c r="D37503" s="139"/>
      <c r="P37503" s="142"/>
      <c r="Q37503" s="142"/>
      <c r="R37503" s="142"/>
      <c r="S37503" s="139"/>
    </row>
    <row r="37504" spans="2:19" ht="15.75" customHeight="1" x14ac:dyDescent="0.25">
      <c r="B37504" s="106"/>
      <c r="C37504" s="106"/>
      <c r="D37504" s="139"/>
      <c r="P37504" s="142"/>
      <c r="Q37504" s="142"/>
      <c r="R37504" s="142"/>
      <c r="S37504" s="139"/>
    </row>
    <row r="37505" spans="2:19" ht="15.75" customHeight="1" x14ac:dyDescent="0.25">
      <c r="B37505" s="106"/>
      <c r="C37505" s="106"/>
      <c r="D37505" s="139"/>
      <c r="P37505" s="142"/>
      <c r="Q37505" s="142"/>
      <c r="R37505" s="142"/>
      <c r="S37505" s="139"/>
    </row>
    <row r="37506" spans="2:19" ht="15.75" customHeight="1" x14ac:dyDescent="0.25">
      <c r="B37506" s="106"/>
      <c r="C37506" s="106"/>
      <c r="D37506" s="139"/>
      <c r="P37506" s="142"/>
      <c r="Q37506" s="142"/>
      <c r="R37506" s="142"/>
      <c r="S37506" s="139"/>
    </row>
    <row r="37507" spans="2:19" ht="15.75" customHeight="1" x14ac:dyDescent="0.25">
      <c r="B37507" s="106"/>
      <c r="C37507" s="106"/>
      <c r="D37507" s="139"/>
      <c r="P37507" s="142"/>
      <c r="Q37507" s="142"/>
      <c r="R37507" s="142"/>
      <c r="S37507" s="139"/>
    </row>
    <row r="37508" spans="2:19" ht="15.75" customHeight="1" x14ac:dyDescent="0.25">
      <c r="B37508" s="106"/>
      <c r="C37508" s="106"/>
      <c r="D37508" s="139"/>
      <c r="P37508" s="142"/>
      <c r="Q37508" s="142"/>
      <c r="R37508" s="142"/>
      <c r="S37508" s="139"/>
    </row>
    <row r="37509" spans="2:19" ht="15.75" customHeight="1" x14ac:dyDescent="0.25">
      <c r="B37509" s="106"/>
      <c r="C37509" s="106"/>
      <c r="D37509" s="139"/>
      <c r="P37509" s="142"/>
      <c r="Q37509" s="142"/>
      <c r="R37509" s="142"/>
      <c r="S37509" s="139"/>
    </row>
    <row r="37510" spans="2:19" ht="15.75" customHeight="1" x14ac:dyDescent="0.25">
      <c r="B37510" s="106"/>
      <c r="C37510" s="106"/>
      <c r="D37510" s="139"/>
      <c r="P37510" s="142"/>
      <c r="Q37510" s="142"/>
      <c r="R37510" s="142"/>
      <c r="S37510" s="139"/>
    </row>
    <row r="37511" spans="2:19" ht="15.75" customHeight="1" x14ac:dyDescent="0.25">
      <c r="B37511" s="106"/>
      <c r="C37511" s="106"/>
      <c r="D37511" s="139"/>
      <c r="P37511" s="142"/>
      <c r="Q37511" s="142"/>
      <c r="R37511" s="142"/>
      <c r="S37511" s="139"/>
    </row>
    <row r="37512" spans="2:19" ht="15.75" customHeight="1" x14ac:dyDescent="0.25">
      <c r="B37512" s="106"/>
      <c r="C37512" s="106"/>
      <c r="D37512" s="139"/>
      <c r="P37512" s="142"/>
      <c r="Q37512" s="142"/>
      <c r="R37512" s="142"/>
      <c r="S37512" s="139"/>
    </row>
    <row r="37513" spans="2:19" ht="15.75" customHeight="1" x14ac:dyDescent="0.25">
      <c r="B37513" s="106"/>
      <c r="C37513" s="106"/>
      <c r="D37513" s="139"/>
      <c r="P37513" s="142"/>
      <c r="Q37513" s="142"/>
      <c r="R37513" s="142"/>
      <c r="S37513" s="139"/>
    </row>
    <row r="37514" spans="2:19" ht="15.75" customHeight="1" x14ac:dyDescent="0.25">
      <c r="B37514" s="106"/>
      <c r="C37514" s="106"/>
      <c r="D37514" s="139"/>
      <c r="P37514" s="142"/>
      <c r="Q37514" s="142"/>
      <c r="R37514" s="142"/>
      <c r="S37514" s="139"/>
    </row>
    <row r="37515" spans="2:19" ht="15.75" customHeight="1" x14ac:dyDescent="0.25">
      <c r="B37515" s="106"/>
      <c r="C37515" s="106"/>
      <c r="D37515" s="139"/>
      <c r="P37515" s="142"/>
      <c r="Q37515" s="142"/>
      <c r="R37515" s="142"/>
      <c r="S37515" s="139"/>
    </row>
    <row r="37516" spans="2:19" ht="15.75" customHeight="1" x14ac:dyDescent="0.25">
      <c r="B37516" s="106"/>
      <c r="C37516" s="106"/>
      <c r="D37516" s="139"/>
      <c r="P37516" s="142"/>
      <c r="Q37516" s="142"/>
      <c r="R37516" s="142"/>
      <c r="S37516" s="139"/>
    </row>
    <row r="37517" spans="2:19" ht="15.75" customHeight="1" x14ac:dyDescent="0.25">
      <c r="B37517" s="106"/>
      <c r="C37517" s="106"/>
      <c r="D37517" s="139"/>
      <c r="P37517" s="142"/>
      <c r="Q37517" s="142"/>
      <c r="R37517" s="142"/>
      <c r="S37517" s="139"/>
    </row>
    <row r="37518" spans="2:19" ht="15.75" customHeight="1" x14ac:dyDescent="0.25">
      <c r="B37518" s="106"/>
      <c r="C37518" s="106"/>
      <c r="D37518" s="139"/>
      <c r="P37518" s="142"/>
      <c r="Q37518" s="142"/>
      <c r="R37518" s="142"/>
      <c r="S37518" s="139"/>
    </row>
    <row r="37519" spans="2:19" ht="15.75" customHeight="1" x14ac:dyDescent="0.25">
      <c r="B37519" s="106"/>
      <c r="C37519" s="106"/>
      <c r="D37519" s="139"/>
      <c r="P37519" s="142"/>
      <c r="Q37519" s="142"/>
      <c r="R37519" s="142"/>
      <c r="S37519" s="139"/>
    </row>
    <row r="37520" spans="2:19" ht="15.75" customHeight="1" x14ac:dyDescent="0.25">
      <c r="B37520" s="106"/>
      <c r="C37520" s="106"/>
      <c r="D37520" s="139"/>
      <c r="P37520" s="142"/>
      <c r="Q37520" s="142"/>
      <c r="R37520" s="142"/>
      <c r="S37520" s="139"/>
    </row>
    <row r="37521" spans="2:19" ht="15.75" customHeight="1" x14ac:dyDescent="0.25">
      <c r="B37521" s="106"/>
      <c r="C37521" s="106"/>
      <c r="D37521" s="139"/>
      <c r="P37521" s="142"/>
      <c r="Q37521" s="142"/>
      <c r="R37521" s="142"/>
      <c r="S37521" s="139"/>
    </row>
    <row r="37522" spans="2:19" ht="15.75" customHeight="1" x14ac:dyDescent="0.25">
      <c r="B37522" s="106"/>
      <c r="C37522" s="106"/>
      <c r="D37522" s="139"/>
      <c r="P37522" s="142"/>
      <c r="Q37522" s="142"/>
      <c r="R37522" s="142"/>
      <c r="S37522" s="139"/>
    </row>
    <row r="37523" spans="2:19" ht="15.75" customHeight="1" x14ac:dyDescent="0.25">
      <c r="B37523" s="106"/>
      <c r="C37523" s="106"/>
      <c r="D37523" s="139"/>
      <c r="P37523" s="142"/>
      <c r="Q37523" s="142"/>
      <c r="R37523" s="142"/>
      <c r="S37523" s="139"/>
    </row>
    <row r="37524" spans="2:19" ht="15.75" customHeight="1" x14ac:dyDescent="0.25">
      <c r="B37524" s="106"/>
      <c r="C37524" s="106"/>
      <c r="D37524" s="139"/>
      <c r="P37524" s="142"/>
      <c r="Q37524" s="142"/>
      <c r="R37524" s="142"/>
      <c r="S37524" s="139"/>
    </row>
    <row r="37525" spans="2:19" ht="15.75" customHeight="1" x14ac:dyDescent="0.25">
      <c r="B37525" s="106"/>
      <c r="C37525" s="106"/>
      <c r="D37525" s="139"/>
      <c r="P37525" s="142"/>
      <c r="Q37525" s="142"/>
      <c r="R37525" s="142"/>
      <c r="S37525" s="139"/>
    </row>
    <row r="37526" spans="2:19" ht="15.75" customHeight="1" x14ac:dyDescent="0.25">
      <c r="B37526" s="106"/>
      <c r="C37526" s="106"/>
      <c r="D37526" s="139"/>
      <c r="P37526" s="142"/>
      <c r="Q37526" s="142"/>
      <c r="R37526" s="142"/>
      <c r="S37526" s="139"/>
    </row>
    <row r="37527" spans="2:19" ht="15.75" customHeight="1" x14ac:dyDescent="0.25">
      <c r="B37527" s="106"/>
      <c r="C37527" s="106"/>
      <c r="D37527" s="139"/>
      <c r="P37527" s="142"/>
      <c r="Q37527" s="142"/>
      <c r="R37527" s="142"/>
      <c r="S37527" s="139"/>
    </row>
    <row r="37528" spans="2:19" ht="15.75" customHeight="1" x14ac:dyDescent="0.25">
      <c r="B37528" s="106"/>
      <c r="C37528" s="106"/>
      <c r="D37528" s="139"/>
      <c r="P37528" s="142"/>
      <c r="Q37528" s="142"/>
      <c r="R37528" s="142"/>
      <c r="S37528" s="139"/>
    </row>
    <row r="37529" spans="2:19" ht="15.75" customHeight="1" x14ac:dyDescent="0.25">
      <c r="B37529" s="106"/>
      <c r="C37529" s="106"/>
      <c r="D37529" s="139"/>
      <c r="P37529" s="142"/>
      <c r="Q37529" s="142"/>
      <c r="R37529" s="142"/>
      <c r="S37529" s="139"/>
    </row>
    <row r="37530" spans="2:19" ht="15.75" customHeight="1" x14ac:dyDescent="0.25">
      <c r="B37530" s="106"/>
      <c r="C37530" s="106"/>
      <c r="D37530" s="139"/>
      <c r="P37530" s="142"/>
      <c r="Q37530" s="142"/>
      <c r="R37530" s="142"/>
      <c r="S37530" s="139"/>
    </row>
    <row r="37531" spans="2:19" ht="15.75" customHeight="1" x14ac:dyDescent="0.25">
      <c r="B37531" s="106"/>
      <c r="C37531" s="106"/>
      <c r="D37531" s="139"/>
      <c r="P37531" s="142"/>
      <c r="Q37531" s="142"/>
      <c r="R37531" s="142"/>
      <c r="S37531" s="139"/>
    </row>
    <row r="37532" spans="2:19" ht="15.75" customHeight="1" x14ac:dyDescent="0.25">
      <c r="B37532" s="106"/>
      <c r="C37532" s="106"/>
      <c r="D37532" s="139"/>
      <c r="P37532" s="142"/>
      <c r="Q37532" s="142"/>
      <c r="R37532" s="142"/>
      <c r="S37532" s="139"/>
    </row>
    <row r="37533" spans="2:19" ht="15.75" customHeight="1" x14ac:dyDescent="0.25">
      <c r="B37533" s="106"/>
      <c r="C37533" s="106"/>
      <c r="D37533" s="139"/>
      <c r="P37533" s="142"/>
      <c r="Q37533" s="142"/>
      <c r="R37533" s="142"/>
      <c r="S37533" s="139"/>
    </row>
    <row r="37534" spans="2:19" ht="15.75" customHeight="1" x14ac:dyDescent="0.25">
      <c r="B37534" s="106"/>
      <c r="C37534" s="106"/>
      <c r="D37534" s="139"/>
      <c r="P37534" s="142"/>
      <c r="Q37534" s="142"/>
      <c r="R37534" s="142"/>
      <c r="S37534" s="139"/>
    </row>
    <row r="37535" spans="2:19" ht="15.75" customHeight="1" x14ac:dyDescent="0.25">
      <c r="B37535" s="106"/>
      <c r="C37535" s="106"/>
      <c r="D37535" s="139"/>
      <c r="P37535" s="142"/>
      <c r="Q37535" s="142"/>
      <c r="R37535" s="142"/>
      <c r="S37535" s="139"/>
    </row>
    <row r="37536" spans="2:19" ht="15.75" customHeight="1" x14ac:dyDescent="0.25">
      <c r="B37536" s="106"/>
      <c r="C37536" s="106"/>
      <c r="D37536" s="139"/>
      <c r="P37536" s="142"/>
      <c r="Q37536" s="142"/>
      <c r="R37536" s="142"/>
      <c r="S37536" s="139"/>
    </row>
    <row r="37537" spans="2:19" ht="15.75" customHeight="1" x14ac:dyDescent="0.25">
      <c r="B37537" s="106"/>
      <c r="C37537" s="106"/>
      <c r="D37537" s="139"/>
      <c r="P37537" s="142"/>
      <c r="Q37537" s="142"/>
      <c r="R37537" s="142"/>
      <c r="S37537" s="139"/>
    </row>
    <row r="37538" spans="2:19" ht="15.75" customHeight="1" x14ac:dyDescent="0.25">
      <c r="B37538" s="106"/>
      <c r="C37538" s="106"/>
      <c r="D37538" s="139"/>
      <c r="P37538" s="142"/>
      <c r="Q37538" s="142"/>
      <c r="R37538" s="142"/>
      <c r="S37538" s="139"/>
    </row>
    <row r="37539" spans="2:19" ht="15.75" customHeight="1" x14ac:dyDescent="0.25">
      <c r="B37539" s="106"/>
      <c r="C37539" s="106"/>
      <c r="D37539" s="139"/>
      <c r="P37539" s="142"/>
      <c r="Q37539" s="142"/>
      <c r="R37539" s="142"/>
      <c r="S37539" s="139"/>
    </row>
    <row r="37540" spans="2:19" ht="15.75" customHeight="1" x14ac:dyDescent="0.25">
      <c r="B37540" s="106"/>
      <c r="C37540" s="106"/>
      <c r="D37540" s="139"/>
      <c r="P37540" s="142"/>
      <c r="Q37540" s="142"/>
      <c r="R37540" s="142"/>
      <c r="S37540" s="139"/>
    </row>
    <row r="37541" spans="2:19" ht="15.75" customHeight="1" x14ac:dyDescent="0.25">
      <c r="B37541" s="106"/>
      <c r="C37541" s="106"/>
      <c r="D37541" s="139"/>
      <c r="P37541" s="142"/>
      <c r="Q37541" s="142"/>
      <c r="R37541" s="142"/>
      <c r="S37541" s="139"/>
    </row>
    <row r="37542" spans="2:19" ht="15.75" customHeight="1" x14ac:dyDescent="0.25">
      <c r="B37542" s="106"/>
      <c r="C37542" s="106"/>
      <c r="D37542" s="139"/>
      <c r="P37542" s="142"/>
      <c r="Q37542" s="142"/>
      <c r="R37542" s="142"/>
      <c r="S37542" s="139"/>
    </row>
    <row r="37543" spans="2:19" ht="15.75" customHeight="1" x14ac:dyDescent="0.25">
      <c r="B37543" s="106"/>
      <c r="C37543" s="106"/>
      <c r="D37543" s="139"/>
      <c r="P37543" s="142"/>
      <c r="Q37543" s="142"/>
      <c r="R37543" s="142"/>
      <c r="S37543" s="139"/>
    </row>
    <row r="37544" spans="2:19" ht="15.75" customHeight="1" x14ac:dyDescent="0.25">
      <c r="B37544" s="106"/>
      <c r="C37544" s="106"/>
      <c r="D37544" s="139"/>
      <c r="P37544" s="142"/>
      <c r="Q37544" s="142"/>
      <c r="R37544" s="142"/>
      <c r="S37544" s="139"/>
    </row>
    <row r="37545" spans="2:19" ht="15.75" customHeight="1" x14ac:dyDescent="0.25">
      <c r="B37545" s="106"/>
      <c r="C37545" s="106"/>
      <c r="D37545" s="139"/>
      <c r="P37545" s="142"/>
      <c r="Q37545" s="142"/>
      <c r="R37545" s="142"/>
      <c r="S37545" s="139"/>
    </row>
    <row r="37546" spans="2:19" ht="15.75" customHeight="1" x14ac:dyDescent="0.25">
      <c r="B37546" s="106"/>
      <c r="C37546" s="106"/>
      <c r="D37546" s="139"/>
      <c r="P37546" s="142"/>
      <c r="Q37546" s="142"/>
      <c r="R37546" s="142"/>
      <c r="S37546" s="139"/>
    </row>
    <row r="37547" spans="2:19" ht="15.75" customHeight="1" x14ac:dyDescent="0.25">
      <c r="B37547" s="106"/>
      <c r="C37547" s="106"/>
      <c r="D37547" s="139"/>
      <c r="P37547" s="142"/>
      <c r="Q37547" s="142"/>
      <c r="R37547" s="142"/>
      <c r="S37547" s="139"/>
    </row>
    <row r="37548" spans="2:19" ht="15.75" customHeight="1" x14ac:dyDescent="0.25">
      <c r="B37548" s="106"/>
      <c r="C37548" s="106"/>
      <c r="D37548" s="139"/>
      <c r="P37548" s="142"/>
      <c r="Q37548" s="142"/>
      <c r="R37548" s="142"/>
      <c r="S37548" s="139"/>
    </row>
    <row r="37549" spans="2:19" ht="15.75" customHeight="1" x14ac:dyDescent="0.25">
      <c r="B37549" s="106"/>
      <c r="C37549" s="106"/>
      <c r="D37549" s="139"/>
      <c r="P37549" s="142"/>
      <c r="Q37549" s="142"/>
      <c r="R37549" s="142"/>
      <c r="S37549" s="139"/>
    </row>
    <row r="37550" spans="2:19" ht="15.75" customHeight="1" x14ac:dyDescent="0.25">
      <c r="B37550" s="106"/>
      <c r="C37550" s="106"/>
      <c r="D37550" s="139"/>
      <c r="P37550" s="142"/>
      <c r="Q37550" s="142"/>
      <c r="R37550" s="142"/>
      <c r="S37550" s="139"/>
    </row>
    <row r="37551" spans="2:19" ht="15.75" customHeight="1" x14ac:dyDescent="0.25">
      <c r="B37551" s="106"/>
      <c r="C37551" s="106"/>
      <c r="D37551" s="139"/>
      <c r="P37551" s="142"/>
      <c r="Q37551" s="142"/>
      <c r="R37551" s="142"/>
      <c r="S37551" s="139"/>
    </row>
    <row r="37552" spans="2:19" ht="15.75" customHeight="1" x14ac:dyDescent="0.25">
      <c r="B37552" s="106"/>
      <c r="C37552" s="106"/>
      <c r="D37552" s="139"/>
      <c r="P37552" s="142"/>
      <c r="Q37552" s="142"/>
      <c r="R37552" s="142"/>
      <c r="S37552" s="139"/>
    </row>
    <row r="37553" spans="2:19" ht="15.75" customHeight="1" x14ac:dyDescent="0.25">
      <c r="B37553" s="106"/>
      <c r="C37553" s="106"/>
      <c r="D37553" s="139"/>
      <c r="P37553" s="142"/>
      <c r="Q37553" s="142"/>
      <c r="R37553" s="142"/>
      <c r="S37553" s="139"/>
    </row>
    <row r="37554" spans="2:19" ht="15.75" customHeight="1" x14ac:dyDescent="0.25">
      <c r="B37554" s="106"/>
      <c r="C37554" s="106"/>
      <c r="D37554" s="139"/>
      <c r="P37554" s="142"/>
      <c r="Q37554" s="142"/>
      <c r="R37554" s="142"/>
      <c r="S37554" s="139"/>
    </row>
    <row r="37555" spans="2:19" ht="15.75" customHeight="1" x14ac:dyDescent="0.25">
      <c r="B37555" s="106"/>
      <c r="C37555" s="106"/>
      <c r="D37555" s="139"/>
      <c r="P37555" s="142"/>
      <c r="Q37555" s="142"/>
      <c r="R37555" s="142"/>
      <c r="S37555" s="139"/>
    </row>
    <row r="37556" spans="2:19" ht="15.75" customHeight="1" x14ac:dyDescent="0.25">
      <c r="B37556" s="106"/>
      <c r="C37556" s="106"/>
      <c r="D37556" s="139"/>
      <c r="P37556" s="142"/>
      <c r="Q37556" s="142"/>
      <c r="R37556" s="142"/>
      <c r="S37556" s="139"/>
    </row>
    <row r="37557" spans="2:19" ht="15.75" customHeight="1" x14ac:dyDescent="0.25">
      <c r="B37557" s="106"/>
      <c r="C37557" s="106"/>
      <c r="D37557" s="139"/>
      <c r="P37557" s="142"/>
      <c r="Q37557" s="142"/>
      <c r="R37557" s="142"/>
      <c r="S37557" s="139"/>
    </row>
    <row r="37558" spans="2:19" ht="15.75" customHeight="1" x14ac:dyDescent="0.25">
      <c r="B37558" s="106"/>
      <c r="C37558" s="106"/>
      <c r="D37558" s="139"/>
      <c r="P37558" s="142"/>
      <c r="Q37558" s="142"/>
      <c r="R37558" s="142"/>
      <c r="S37558" s="139"/>
    </row>
    <row r="37559" spans="2:19" ht="15.75" customHeight="1" x14ac:dyDescent="0.25">
      <c r="B37559" s="106"/>
      <c r="C37559" s="106"/>
      <c r="D37559" s="139"/>
      <c r="P37559" s="142"/>
      <c r="Q37559" s="142"/>
      <c r="R37559" s="142"/>
      <c r="S37559" s="139"/>
    </row>
    <row r="37560" spans="2:19" ht="15.75" customHeight="1" x14ac:dyDescent="0.25">
      <c r="B37560" s="106"/>
      <c r="C37560" s="106"/>
      <c r="D37560" s="139"/>
      <c r="P37560" s="142"/>
      <c r="Q37560" s="142"/>
      <c r="R37560" s="142"/>
      <c r="S37560" s="139"/>
    </row>
    <row r="37561" spans="2:19" ht="15.75" customHeight="1" x14ac:dyDescent="0.25">
      <c r="B37561" s="106"/>
      <c r="C37561" s="106"/>
      <c r="D37561" s="139"/>
      <c r="P37561" s="142"/>
      <c r="Q37561" s="142"/>
      <c r="R37561" s="142"/>
      <c r="S37561" s="139"/>
    </row>
    <row r="37562" spans="2:19" ht="15.75" customHeight="1" x14ac:dyDescent="0.25">
      <c r="B37562" s="106"/>
      <c r="C37562" s="106"/>
      <c r="D37562" s="139"/>
      <c r="P37562" s="142"/>
      <c r="Q37562" s="142"/>
      <c r="R37562" s="142"/>
      <c r="S37562" s="139"/>
    </row>
    <row r="37563" spans="2:19" ht="15.75" customHeight="1" x14ac:dyDescent="0.25">
      <c r="B37563" s="106"/>
      <c r="C37563" s="106"/>
      <c r="D37563" s="139"/>
      <c r="P37563" s="142"/>
      <c r="Q37563" s="142"/>
      <c r="R37563" s="142"/>
      <c r="S37563" s="139"/>
    </row>
    <row r="37564" spans="2:19" ht="15.75" customHeight="1" x14ac:dyDescent="0.25">
      <c r="B37564" s="106"/>
      <c r="C37564" s="106"/>
      <c r="D37564" s="139"/>
      <c r="P37564" s="142"/>
      <c r="Q37564" s="142"/>
      <c r="R37564" s="142"/>
      <c r="S37564" s="139"/>
    </row>
    <row r="37565" spans="2:19" ht="15.75" customHeight="1" x14ac:dyDescent="0.25">
      <c r="B37565" s="106"/>
      <c r="C37565" s="106"/>
      <c r="D37565" s="139"/>
      <c r="P37565" s="142"/>
      <c r="Q37565" s="142"/>
      <c r="R37565" s="142"/>
      <c r="S37565" s="139"/>
    </row>
    <row r="37566" spans="2:19" ht="15.75" customHeight="1" x14ac:dyDescent="0.25">
      <c r="B37566" s="106"/>
      <c r="C37566" s="106"/>
      <c r="D37566" s="139"/>
      <c r="P37566" s="142"/>
      <c r="Q37566" s="142"/>
      <c r="R37566" s="142"/>
      <c r="S37566" s="139"/>
    </row>
    <row r="37567" spans="2:19" ht="15.75" customHeight="1" x14ac:dyDescent="0.25">
      <c r="B37567" s="106"/>
      <c r="C37567" s="106"/>
      <c r="D37567" s="139"/>
      <c r="P37567" s="142"/>
      <c r="Q37567" s="142"/>
      <c r="R37567" s="142"/>
      <c r="S37567" s="139"/>
    </row>
    <row r="37568" spans="2:19" ht="15.75" customHeight="1" x14ac:dyDescent="0.25">
      <c r="B37568" s="106"/>
      <c r="C37568" s="106"/>
      <c r="D37568" s="139"/>
      <c r="P37568" s="142"/>
      <c r="Q37568" s="142"/>
      <c r="R37568" s="142"/>
      <c r="S37568" s="139"/>
    </row>
    <row r="37569" spans="2:19" ht="15.75" customHeight="1" x14ac:dyDescent="0.25">
      <c r="B37569" s="106"/>
      <c r="C37569" s="106"/>
      <c r="D37569" s="139"/>
      <c r="P37569" s="142"/>
      <c r="Q37569" s="142"/>
      <c r="R37569" s="142"/>
      <c r="S37569" s="139"/>
    </row>
    <row r="37570" spans="2:19" ht="15.75" customHeight="1" x14ac:dyDescent="0.25">
      <c r="B37570" s="106"/>
      <c r="C37570" s="106"/>
      <c r="D37570" s="139"/>
      <c r="P37570" s="142"/>
      <c r="Q37570" s="142"/>
      <c r="R37570" s="142"/>
      <c r="S37570" s="139"/>
    </row>
    <row r="37571" spans="2:19" ht="15.75" customHeight="1" x14ac:dyDescent="0.25">
      <c r="B37571" s="106"/>
      <c r="C37571" s="106"/>
      <c r="D37571" s="139"/>
      <c r="P37571" s="142"/>
      <c r="Q37571" s="142"/>
      <c r="R37571" s="142"/>
      <c r="S37571" s="139"/>
    </row>
    <row r="37572" spans="2:19" ht="15.75" customHeight="1" x14ac:dyDescent="0.25">
      <c r="B37572" s="106"/>
      <c r="C37572" s="106"/>
      <c r="D37572" s="139"/>
      <c r="P37572" s="142"/>
      <c r="Q37572" s="142"/>
      <c r="R37572" s="142"/>
      <c r="S37572" s="139"/>
    </row>
    <row r="37573" spans="2:19" ht="15.75" customHeight="1" x14ac:dyDescent="0.25">
      <c r="B37573" s="106"/>
      <c r="C37573" s="106"/>
      <c r="D37573" s="139"/>
      <c r="P37573" s="142"/>
      <c r="Q37573" s="142"/>
      <c r="R37573" s="142"/>
      <c r="S37573" s="139"/>
    </row>
    <row r="37574" spans="2:19" ht="15.75" customHeight="1" x14ac:dyDescent="0.25">
      <c r="B37574" s="106"/>
      <c r="C37574" s="106"/>
      <c r="D37574" s="139"/>
      <c r="P37574" s="142"/>
      <c r="Q37574" s="142"/>
      <c r="R37574" s="142"/>
      <c r="S37574" s="139"/>
    </row>
    <row r="37575" spans="2:19" ht="15.75" customHeight="1" x14ac:dyDescent="0.25">
      <c r="B37575" s="106"/>
      <c r="C37575" s="106"/>
      <c r="D37575" s="139"/>
      <c r="P37575" s="142"/>
      <c r="Q37575" s="142"/>
      <c r="R37575" s="142"/>
      <c r="S37575" s="139"/>
    </row>
    <row r="37576" spans="2:19" ht="15.75" customHeight="1" x14ac:dyDescent="0.25">
      <c r="B37576" s="106"/>
      <c r="C37576" s="106"/>
      <c r="D37576" s="139"/>
      <c r="P37576" s="142"/>
      <c r="Q37576" s="142"/>
      <c r="R37576" s="142"/>
      <c r="S37576" s="139"/>
    </row>
    <row r="37577" spans="2:19" ht="15.75" customHeight="1" x14ac:dyDescent="0.25">
      <c r="B37577" s="106"/>
      <c r="C37577" s="106"/>
      <c r="D37577" s="139"/>
      <c r="P37577" s="142"/>
      <c r="Q37577" s="142"/>
      <c r="R37577" s="142"/>
      <c r="S37577" s="139"/>
    </row>
    <row r="37578" spans="2:19" ht="15.75" customHeight="1" x14ac:dyDescent="0.25">
      <c r="B37578" s="106"/>
      <c r="C37578" s="106"/>
      <c r="D37578" s="139"/>
      <c r="P37578" s="142"/>
      <c r="Q37578" s="142"/>
      <c r="R37578" s="142"/>
      <c r="S37578" s="139"/>
    </row>
    <row r="37579" spans="2:19" ht="15.75" customHeight="1" x14ac:dyDescent="0.25">
      <c r="B37579" s="106"/>
      <c r="C37579" s="106"/>
      <c r="D37579" s="139"/>
      <c r="P37579" s="142"/>
      <c r="Q37579" s="142"/>
      <c r="R37579" s="142"/>
      <c r="S37579" s="139"/>
    </row>
    <row r="37580" spans="2:19" ht="15.75" customHeight="1" x14ac:dyDescent="0.25">
      <c r="B37580" s="106"/>
      <c r="C37580" s="106"/>
      <c r="D37580" s="139"/>
      <c r="P37580" s="142"/>
      <c r="Q37580" s="142"/>
      <c r="R37580" s="142"/>
      <c r="S37580" s="139"/>
    </row>
    <row r="37581" spans="2:19" ht="15.75" customHeight="1" x14ac:dyDescent="0.25">
      <c r="B37581" s="106"/>
      <c r="C37581" s="106"/>
      <c r="D37581" s="139"/>
      <c r="P37581" s="142"/>
      <c r="Q37581" s="142"/>
      <c r="R37581" s="142"/>
      <c r="S37581" s="139"/>
    </row>
    <row r="37582" spans="2:19" ht="15.75" customHeight="1" x14ac:dyDescent="0.25">
      <c r="B37582" s="106"/>
      <c r="C37582" s="106"/>
      <c r="D37582" s="139"/>
      <c r="P37582" s="142"/>
      <c r="Q37582" s="142"/>
      <c r="R37582" s="142"/>
      <c r="S37582" s="139"/>
    </row>
    <row r="37583" spans="2:19" ht="15.75" customHeight="1" x14ac:dyDescent="0.25">
      <c r="B37583" s="106"/>
      <c r="C37583" s="106"/>
      <c r="D37583" s="139"/>
      <c r="P37583" s="142"/>
      <c r="Q37583" s="142"/>
      <c r="R37583" s="142"/>
      <c r="S37583" s="139"/>
    </row>
    <row r="37584" spans="2:19" ht="15.75" customHeight="1" x14ac:dyDescent="0.25">
      <c r="B37584" s="106"/>
      <c r="C37584" s="106"/>
      <c r="D37584" s="139"/>
      <c r="P37584" s="142"/>
      <c r="Q37584" s="142"/>
      <c r="R37584" s="142"/>
      <c r="S37584" s="139"/>
    </row>
    <row r="37585" spans="2:19" ht="15.75" customHeight="1" x14ac:dyDescent="0.25">
      <c r="B37585" s="106"/>
      <c r="C37585" s="106"/>
      <c r="D37585" s="139"/>
      <c r="P37585" s="142"/>
      <c r="Q37585" s="142"/>
      <c r="R37585" s="142"/>
      <c r="S37585" s="139"/>
    </row>
    <row r="37586" spans="2:19" ht="15.75" customHeight="1" x14ac:dyDescent="0.25">
      <c r="B37586" s="106"/>
      <c r="C37586" s="106"/>
      <c r="D37586" s="139"/>
      <c r="P37586" s="142"/>
      <c r="Q37586" s="142"/>
      <c r="R37586" s="142"/>
      <c r="S37586" s="139"/>
    </row>
    <row r="37587" spans="2:19" ht="15.75" customHeight="1" x14ac:dyDescent="0.25">
      <c r="B37587" s="106"/>
      <c r="C37587" s="106"/>
      <c r="D37587" s="139"/>
      <c r="P37587" s="142"/>
      <c r="Q37587" s="142"/>
      <c r="R37587" s="142"/>
      <c r="S37587" s="139"/>
    </row>
    <row r="37588" spans="2:19" ht="15.75" customHeight="1" x14ac:dyDescent="0.25">
      <c r="B37588" s="106"/>
      <c r="C37588" s="106"/>
      <c r="D37588" s="139"/>
      <c r="P37588" s="142"/>
      <c r="Q37588" s="142"/>
      <c r="R37588" s="142"/>
      <c r="S37588" s="139"/>
    </row>
    <row r="37589" spans="2:19" ht="15.75" customHeight="1" x14ac:dyDescent="0.25">
      <c r="B37589" s="106"/>
      <c r="C37589" s="106"/>
      <c r="D37589" s="139"/>
      <c r="P37589" s="142"/>
      <c r="Q37589" s="142"/>
      <c r="R37589" s="142"/>
      <c r="S37589" s="139"/>
    </row>
    <row r="37590" spans="2:19" ht="15.75" customHeight="1" x14ac:dyDescent="0.25">
      <c r="B37590" s="106"/>
      <c r="C37590" s="106"/>
      <c r="D37590" s="139"/>
      <c r="P37590" s="142"/>
      <c r="Q37590" s="142"/>
      <c r="R37590" s="142"/>
      <c r="S37590" s="139"/>
    </row>
    <row r="37591" spans="2:19" ht="15.75" customHeight="1" x14ac:dyDescent="0.25">
      <c r="B37591" s="106"/>
      <c r="C37591" s="106"/>
      <c r="D37591" s="139"/>
      <c r="P37591" s="142"/>
      <c r="Q37591" s="142"/>
      <c r="R37591" s="142"/>
      <c r="S37591" s="139"/>
    </row>
    <row r="37592" spans="2:19" ht="15.75" customHeight="1" x14ac:dyDescent="0.25">
      <c r="B37592" s="106"/>
      <c r="C37592" s="106"/>
      <c r="D37592" s="139"/>
      <c r="P37592" s="142"/>
      <c r="Q37592" s="142"/>
      <c r="R37592" s="142"/>
      <c r="S37592" s="139"/>
    </row>
    <row r="37593" spans="2:19" ht="15.75" customHeight="1" x14ac:dyDescent="0.25">
      <c r="B37593" s="106"/>
      <c r="C37593" s="106"/>
      <c r="D37593" s="139"/>
      <c r="P37593" s="142"/>
      <c r="Q37593" s="142"/>
      <c r="R37593" s="142"/>
      <c r="S37593" s="139"/>
    </row>
    <row r="37594" spans="2:19" ht="15.75" customHeight="1" x14ac:dyDescent="0.25">
      <c r="B37594" s="106"/>
      <c r="C37594" s="106"/>
      <c r="D37594" s="139"/>
      <c r="P37594" s="142"/>
      <c r="Q37594" s="142"/>
      <c r="R37594" s="142"/>
      <c r="S37594" s="139"/>
    </row>
    <row r="37595" spans="2:19" ht="15.75" customHeight="1" x14ac:dyDescent="0.25">
      <c r="B37595" s="106"/>
      <c r="C37595" s="106"/>
      <c r="D37595" s="139"/>
      <c r="P37595" s="142"/>
      <c r="Q37595" s="142"/>
      <c r="R37595" s="142"/>
      <c r="S37595" s="139"/>
    </row>
    <row r="37596" spans="2:19" ht="15.75" customHeight="1" x14ac:dyDescent="0.25">
      <c r="B37596" s="106"/>
      <c r="C37596" s="106"/>
      <c r="D37596" s="139"/>
      <c r="P37596" s="142"/>
      <c r="Q37596" s="142"/>
      <c r="R37596" s="142"/>
      <c r="S37596" s="139"/>
    </row>
    <row r="37597" spans="2:19" ht="15.75" customHeight="1" x14ac:dyDescent="0.25">
      <c r="B37597" s="106"/>
      <c r="C37597" s="106"/>
      <c r="D37597" s="139"/>
      <c r="P37597" s="142"/>
      <c r="Q37597" s="142"/>
      <c r="R37597" s="142"/>
      <c r="S37597" s="139"/>
    </row>
    <row r="37598" spans="2:19" ht="15.75" customHeight="1" x14ac:dyDescent="0.25">
      <c r="B37598" s="106"/>
      <c r="C37598" s="106"/>
      <c r="D37598" s="139"/>
      <c r="P37598" s="142"/>
      <c r="Q37598" s="142"/>
      <c r="R37598" s="142"/>
      <c r="S37598" s="139"/>
    </row>
    <row r="37599" spans="2:19" ht="15.75" customHeight="1" x14ac:dyDescent="0.25">
      <c r="B37599" s="106"/>
      <c r="C37599" s="106"/>
      <c r="D37599" s="139"/>
      <c r="P37599" s="142"/>
      <c r="Q37599" s="142"/>
      <c r="R37599" s="142"/>
      <c r="S37599" s="139"/>
    </row>
    <row r="37600" spans="2:19" ht="15.75" customHeight="1" x14ac:dyDescent="0.25">
      <c r="B37600" s="106"/>
      <c r="C37600" s="106"/>
      <c r="D37600" s="139"/>
      <c r="P37600" s="142"/>
      <c r="Q37600" s="142"/>
      <c r="R37600" s="142"/>
      <c r="S37600" s="139"/>
    </row>
    <row r="37601" spans="2:19" ht="15.75" customHeight="1" x14ac:dyDescent="0.25">
      <c r="B37601" s="106"/>
      <c r="C37601" s="106"/>
      <c r="D37601" s="139"/>
      <c r="P37601" s="142"/>
      <c r="Q37601" s="142"/>
      <c r="R37601" s="142"/>
      <c r="S37601" s="139"/>
    </row>
    <row r="37602" spans="2:19" ht="15.75" customHeight="1" x14ac:dyDescent="0.25">
      <c r="B37602" s="106"/>
      <c r="C37602" s="106"/>
      <c r="D37602" s="139"/>
      <c r="P37602" s="142"/>
      <c r="Q37602" s="142"/>
      <c r="R37602" s="142"/>
      <c r="S37602" s="139"/>
    </row>
    <row r="37603" spans="2:19" ht="15.75" customHeight="1" x14ac:dyDescent="0.25">
      <c r="B37603" s="106"/>
      <c r="C37603" s="106"/>
      <c r="D37603" s="139"/>
      <c r="P37603" s="142"/>
      <c r="Q37603" s="142"/>
      <c r="R37603" s="142"/>
      <c r="S37603" s="139"/>
    </row>
    <row r="37604" spans="2:19" ht="15.75" customHeight="1" x14ac:dyDescent="0.25">
      <c r="B37604" s="106"/>
      <c r="C37604" s="106"/>
      <c r="D37604" s="139"/>
      <c r="P37604" s="142"/>
      <c r="Q37604" s="142"/>
      <c r="R37604" s="142"/>
      <c r="S37604" s="139"/>
    </row>
    <row r="37605" spans="2:19" ht="15.75" customHeight="1" x14ac:dyDescent="0.25">
      <c r="B37605" s="106"/>
      <c r="C37605" s="106"/>
      <c r="D37605" s="139"/>
      <c r="P37605" s="142"/>
      <c r="Q37605" s="142"/>
      <c r="R37605" s="142"/>
      <c r="S37605" s="139"/>
    </row>
    <row r="37606" spans="2:19" ht="15.75" customHeight="1" x14ac:dyDescent="0.25">
      <c r="B37606" s="106"/>
      <c r="C37606" s="106"/>
      <c r="D37606" s="139"/>
      <c r="P37606" s="142"/>
      <c r="Q37606" s="142"/>
      <c r="R37606" s="142"/>
      <c r="S37606" s="139"/>
    </row>
    <row r="37607" spans="2:19" ht="15.75" customHeight="1" x14ac:dyDescent="0.25">
      <c r="B37607" s="106"/>
      <c r="C37607" s="106"/>
      <c r="D37607" s="139"/>
      <c r="P37607" s="142"/>
      <c r="Q37607" s="142"/>
      <c r="R37607" s="142"/>
      <c r="S37607" s="139"/>
    </row>
    <row r="37608" spans="2:19" ht="15.75" customHeight="1" x14ac:dyDescent="0.25">
      <c r="B37608" s="106"/>
      <c r="C37608" s="106"/>
      <c r="D37608" s="139"/>
      <c r="P37608" s="142"/>
      <c r="Q37608" s="142"/>
      <c r="R37608" s="142"/>
      <c r="S37608" s="139"/>
    </row>
    <row r="37609" spans="2:19" ht="15.75" customHeight="1" x14ac:dyDescent="0.25">
      <c r="B37609" s="106"/>
      <c r="C37609" s="106"/>
      <c r="D37609" s="139"/>
      <c r="P37609" s="142"/>
      <c r="Q37609" s="142"/>
      <c r="R37609" s="142"/>
      <c r="S37609" s="139"/>
    </row>
    <row r="37610" spans="2:19" ht="15.75" customHeight="1" x14ac:dyDescent="0.25">
      <c r="B37610" s="106"/>
      <c r="C37610" s="106"/>
      <c r="D37610" s="139"/>
      <c r="P37610" s="142"/>
      <c r="Q37610" s="142"/>
      <c r="R37610" s="142"/>
      <c r="S37610" s="139"/>
    </row>
    <row r="37611" spans="2:19" ht="15.75" customHeight="1" x14ac:dyDescent="0.25">
      <c r="B37611" s="106"/>
      <c r="C37611" s="106"/>
      <c r="D37611" s="139"/>
      <c r="P37611" s="142"/>
      <c r="Q37611" s="142"/>
      <c r="R37611" s="142"/>
      <c r="S37611" s="139"/>
    </row>
    <row r="37612" spans="2:19" ht="15.75" customHeight="1" x14ac:dyDescent="0.25">
      <c r="B37612" s="106"/>
      <c r="C37612" s="106"/>
      <c r="D37612" s="139"/>
      <c r="P37612" s="142"/>
      <c r="Q37612" s="142"/>
      <c r="R37612" s="142"/>
      <c r="S37612" s="139"/>
    </row>
    <row r="37613" spans="2:19" ht="15.75" customHeight="1" x14ac:dyDescent="0.25">
      <c r="B37613" s="106"/>
      <c r="C37613" s="106"/>
      <c r="D37613" s="139"/>
      <c r="P37613" s="142"/>
      <c r="Q37613" s="142"/>
      <c r="R37613" s="142"/>
      <c r="S37613" s="139"/>
    </row>
    <row r="37614" spans="2:19" ht="15.75" customHeight="1" x14ac:dyDescent="0.25">
      <c r="B37614" s="106"/>
      <c r="C37614" s="106"/>
      <c r="D37614" s="139"/>
      <c r="P37614" s="142"/>
      <c r="Q37614" s="142"/>
      <c r="R37614" s="142"/>
      <c r="S37614" s="139"/>
    </row>
    <row r="37615" spans="2:19" ht="15.75" customHeight="1" x14ac:dyDescent="0.25">
      <c r="B37615" s="106"/>
      <c r="C37615" s="106"/>
      <c r="D37615" s="139"/>
      <c r="P37615" s="142"/>
      <c r="Q37615" s="142"/>
      <c r="R37615" s="142"/>
      <c r="S37615" s="139"/>
    </row>
    <row r="37616" spans="2:19" ht="15.75" customHeight="1" x14ac:dyDescent="0.25">
      <c r="B37616" s="106"/>
      <c r="C37616" s="106"/>
      <c r="D37616" s="139"/>
      <c r="P37616" s="142"/>
      <c r="Q37616" s="142"/>
      <c r="R37616" s="142"/>
      <c r="S37616" s="139"/>
    </row>
    <row r="37617" spans="2:19" ht="15.75" customHeight="1" x14ac:dyDescent="0.25">
      <c r="B37617" s="106"/>
      <c r="C37617" s="106"/>
      <c r="D37617" s="139"/>
      <c r="P37617" s="142"/>
      <c r="Q37617" s="142"/>
      <c r="R37617" s="142"/>
      <c r="S37617" s="139"/>
    </row>
    <row r="37618" spans="2:19" ht="15.75" customHeight="1" x14ac:dyDescent="0.25">
      <c r="B37618" s="106"/>
      <c r="C37618" s="106"/>
      <c r="D37618" s="139"/>
      <c r="P37618" s="142"/>
      <c r="Q37618" s="142"/>
      <c r="R37618" s="142"/>
      <c r="S37618" s="139"/>
    </row>
    <row r="37619" spans="2:19" ht="15.75" customHeight="1" x14ac:dyDescent="0.25">
      <c r="B37619" s="106"/>
      <c r="C37619" s="106"/>
      <c r="D37619" s="139"/>
      <c r="P37619" s="142"/>
      <c r="Q37619" s="142"/>
      <c r="R37619" s="142"/>
      <c r="S37619" s="139"/>
    </row>
    <row r="37620" spans="2:19" ht="15.75" customHeight="1" x14ac:dyDescent="0.25">
      <c r="B37620" s="106"/>
      <c r="C37620" s="106"/>
      <c r="D37620" s="139"/>
      <c r="P37620" s="142"/>
      <c r="Q37620" s="142"/>
      <c r="R37620" s="142"/>
      <c r="S37620" s="139"/>
    </row>
    <row r="37621" spans="2:19" ht="15.75" customHeight="1" x14ac:dyDescent="0.25">
      <c r="B37621" s="106"/>
      <c r="C37621" s="106"/>
      <c r="D37621" s="139"/>
      <c r="P37621" s="142"/>
      <c r="Q37621" s="142"/>
      <c r="R37621" s="142"/>
      <c r="S37621" s="139"/>
    </row>
    <row r="37622" spans="2:19" ht="15.75" customHeight="1" x14ac:dyDescent="0.25">
      <c r="B37622" s="106"/>
      <c r="C37622" s="106"/>
      <c r="D37622" s="139"/>
      <c r="P37622" s="142"/>
      <c r="Q37622" s="142"/>
      <c r="R37622" s="142"/>
      <c r="S37622" s="139"/>
    </row>
    <row r="37623" spans="2:19" ht="15.75" customHeight="1" x14ac:dyDescent="0.25">
      <c r="B37623" s="106"/>
      <c r="C37623" s="106"/>
      <c r="D37623" s="139"/>
      <c r="P37623" s="142"/>
      <c r="Q37623" s="142"/>
      <c r="R37623" s="142"/>
      <c r="S37623" s="139"/>
    </row>
    <row r="37624" spans="2:19" ht="15.75" customHeight="1" x14ac:dyDescent="0.25">
      <c r="B37624" s="106"/>
      <c r="C37624" s="106"/>
      <c r="D37624" s="139"/>
      <c r="P37624" s="142"/>
      <c r="Q37624" s="142"/>
      <c r="R37624" s="142"/>
      <c r="S37624" s="139"/>
    </row>
    <row r="37625" spans="2:19" ht="15.75" customHeight="1" x14ac:dyDescent="0.25">
      <c r="B37625" s="106"/>
      <c r="C37625" s="106"/>
      <c r="D37625" s="139"/>
      <c r="P37625" s="142"/>
      <c r="Q37625" s="142"/>
      <c r="R37625" s="142"/>
      <c r="S37625" s="139"/>
    </row>
    <row r="37626" spans="2:19" ht="15.75" customHeight="1" x14ac:dyDescent="0.25">
      <c r="B37626" s="106"/>
      <c r="C37626" s="106"/>
      <c r="D37626" s="139"/>
      <c r="P37626" s="142"/>
      <c r="Q37626" s="142"/>
      <c r="R37626" s="142"/>
      <c r="S37626" s="139"/>
    </row>
    <row r="37627" spans="2:19" ht="15.75" customHeight="1" x14ac:dyDescent="0.25">
      <c r="B37627" s="106"/>
      <c r="C37627" s="106"/>
      <c r="D37627" s="139"/>
      <c r="P37627" s="142"/>
      <c r="Q37627" s="142"/>
      <c r="R37627" s="142"/>
      <c r="S37627" s="139"/>
    </row>
    <row r="37628" spans="2:19" ht="15.75" customHeight="1" x14ac:dyDescent="0.25">
      <c r="B37628" s="106"/>
      <c r="C37628" s="106"/>
      <c r="D37628" s="139"/>
      <c r="P37628" s="142"/>
      <c r="Q37628" s="142"/>
      <c r="R37628" s="142"/>
      <c r="S37628" s="139"/>
    </row>
    <row r="37629" spans="2:19" ht="15.75" customHeight="1" x14ac:dyDescent="0.25">
      <c r="B37629" s="106"/>
      <c r="C37629" s="106"/>
      <c r="D37629" s="139"/>
      <c r="P37629" s="142"/>
      <c r="Q37629" s="142"/>
      <c r="R37629" s="142"/>
      <c r="S37629" s="139"/>
    </row>
    <row r="37630" spans="2:19" ht="15.75" customHeight="1" x14ac:dyDescent="0.25">
      <c r="B37630" s="106"/>
      <c r="C37630" s="106"/>
      <c r="D37630" s="139"/>
      <c r="P37630" s="142"/>
      <c r="Q37630" s="142"/>
      <c r="R37630" s="142"/>
      <c r="S37630" s="139"/>
    </row>
    <row r="37631" spans="2:19" ht="15.75" customHeight="1" x14ac:dyDescent="0.25">
      <c r="B37631" s="106"/>
      <c r="C37631" s="106"/>
      <c r="D37631" s="139"/>
      <c r="P37631" s="142"/>
      <c r="Q37631" s="142"/>
      <c r="R37631" s="142"/>
      <c r="S37631" s="139"/>
    </row>
    <row r="37632" spans="2:19" ht="15.75" customHeight="1" x14ac:dyDescent="0.25">
      <c r="B37632" s="106"/>
      <c r="C37632" s="106"/>
      <c r="D37632" s="139"/>
      <c r="P37632" s="142"/>
      <c r="Q37632" s="142"/>
      <c r="R37632" s="142"/>
      <c r="S37632" s="139"/>
    </row>
    <row r="37633" spans="2:19" ht="15.75" customHeight="1" x14ac:dyDescent="0.25">
      <c r="B37633" s="106"/>
      <c r="C37633" s="106"/>
      <c r="D37633" s="139"/>
      <c r="P37633" s="142"/>
      <c r="Q37633" s="142"/>
      <c r="R37633" s="142"/>
      <c r="S37633" s="139"/>
    </row>
    <row r="37634" spans="2:19" ht="15.75" customHeight="1" x14ac:dyDescent="0.25">
      <c r="B37634" s="106"/>
      <c r="C37634" s="106"/>
      <c r="D37634" s="139"/>
      <c r="P37634" s="142"/>
      <c r="Q37634" s="142"/>
      <c r="R37634" s="142"/>
      <c r="S37634" s="139"/>
    </row>
    <row r="37635" spans="2:19" ht="15.75" customHeight="1" x14ac:dyDescent="0.25">
      <c r="B37635" s="106"/>
      <c r="C37635" s="106"/>
      <c r="D37635" s="139"/>
      <c r="P37635" s="142"/>
      <c r="Q37635" s="142"/>
      <c r="R37635" s="142"/>
      <c r="S37635" s="139"/>
    </row>
    <row r="37636" spans="2:19" ht="15.75" customHeight="1" x14ac:dyDescent="0.25">
      <c r="B37636" s="106"/>
      <c r="C37636" s="106"/>
      <c r="D37636" s="139"/>
      <c r="P37636" s="142"/>
      <c r="Q37636" s="142"/>
      <c r="R37636" s="142"/>
      <c r="S37636" s="139"/>
    </row>
    <row r="37637" spans="2:19" ht="15.75" customHeight="1" x14ac:dyDescent="0.25">
      <c r="B37637" s="106"/>
      <c r="C37637" s="106"/>
      <c r="D37637" s="139"/>
      <c r="P37637" s="142"/>
      <c r="Q37637" s="142"/>
      <c r="R37637" s="142"/>
      <c r="S37637" s="139"/>
    </row>
    <row r="37638" spans="2:19" ht="15.75" customHeight="1" x14ac:dyDescent="0.25">
      <c r="B37638" s="106"/>
      <c r="C37638" s="106"/>
      <c r="D37638" s="139"/>
      <c r="P37638" s="142"/>
      <c r="Q37638" s="142"/>
      <c r="R37638" s="142"/>
      <c r="S37638" s="139"/>
    </row>
    <row r="37639" spans="2:19" ht="15.75" customHeight="1" x14ac:dyDescent="0.25">
      <c r="B37639" s="106"/>
      <c r="C37639" s="106"/>
      <c r="D37639" s="139"/>
      <c r="P37639" s="142"/>
      <c r="Q37639" s="142"/>
      <c r="R37639" s="142"/>
      <c r="S37639" s="139"/>
    </row>
    <row r="37640" spans="2:19" ht="15.75" customHeight="1" x14ac:dyDescent="0.25">
      <c r="B37640" s="106"/>
      <c r="C37640" s="106"/>
      <c r="D37640" s="139"/>
      <c r="P37640" s="142"/>
      <c r="Q37640" s="142"/>
      <c r="R37640" s="142"/>
      <c r="S37640" s="139"/>
    </row>
    <row r="37641" spans="2:19" ht="15.75" customHeight="1" x14ac:dyDescent="0.25">
      <c r="B37641" s="106"/>
      <c r="C37641" s="106"/>
      <c r="D37641" s="139"/>
      <c r="P37641" s="142"/>
      <c r="Q37641" s="142"/>
      <c r="R37641" s="142"/>
      <c r="S37641" s="139"/>
    </row>
    <row r="37642" spans="2:19" ht="15.75" customHeight="1" x14ac:dyDescent="0.25">
      <c r="B37642" s="106"/>
      <c r="C37642" s="106"/>
      <c r="D37642" s="139"/>
      <c r="P37642" s="142"/>
      <c r="Q37642" s="142"/>
      <c r="R37642" s="142"/>
      <c r="S37642" s="139"/>
    </row>
    <row r="37643" spans="2:19" ht="15.75" customHeight="1" x14ac:dyDescent="0.25">
      <c r="B37643" s="106"/>
      <c r="C37643" s="106"/>
      <c r="D37643" s="139"/>
      <c r="P37643" s="142"/>
      <c r="Q37643" s="142"/>
      <c r="R37643" s="142"/>
      <c r="S37643" s="139"/>
    </row>
    <row r="37644" spans="2:19" ht="15.75" customHeight="1" x14ac:dyDescent="0.25">
      <c r="B37644" s="106"/>
      <c r="C37644" s="106"/>
      <c r="D37644" s="139"/>
      <c r="P37644" s="142"/>
      <c r="Q37644" s="142"/>
      <c r="R37644" s="142"/>
      <c r="S37644" s="139"/>
    </row>
    <row r="37645" spans="2:19" ht="15.75" customHeight="1" x14ac:dyDescent="0.25">
      <c r="B37645" s="106"/>
      <c r="C37645" s="106"/>
      <c r="D37645" s="139"/>
      <c r="P37645" s="142"/>
      <c r="Q37645" s="142"/>
      <c r="R37645" s="142"/>
      <c r="S37645" s="139"/>
    </row>
    <row r="37646" spans="2:19" ht="15.75" customHeight="1" x14ac:dyDescent="0.25">
      <c r="B37646" s="106"/>
      <c r="C37646" s="106"/>
      <c r="D37646" s="139"/>
      <c r="P37646" s="142"/>
      <c r="Q37646" s="142"/>
      <c r="R37646" s="142"/>
      <c r="S37646" s="139"/>
    </row>
    <row r="37647" spans="2:19" ht="15.75" customHeight="1" x14ac:dyDescent="0.25">
      <c r="B37647" s="106"/>
      <c r="C37647" s="106"/>
      <c r="D37647" s="139"/>
      <c r="P37647" s="142"/>
      <c r="Q37647" s="142"/>
      <c r="R37647" s="142"/>
      <c r="S37647" s="139"/>
    </row>
    <row r="37648" spans="2:19" ht="15.75" customHeight="1" x14ac:dyDescent="0.25">
      <c r="B37648" s="106"/>
      <c r="C37648" s="106"/>
      <c r="D37648" s="139"/>
      <c r="P37648" s="142"/>
      <c r="Q37648" s="142"/>
      <c r="R37648" s="142"/>
      <c r="S37648" s="139"/>
    </row>
    <row r="37649" spans="2:19" ht="15.75" customHeight="1" x14ac:dyDescent="0.25">
      <c r="B37649" s="106"/>
      <c r="C37649" s="106"/>
      <c r="D37649" s="139"/>
      <c r="P37649" s="142"/>
      <c r="Q37649" s="142"/>
      <c r="R37649" s="142"/>
      <c r="S37649" s="139"/>
    </row>
    <row r="37650" spans="2:19" ht="15.75" customHeight="1" x14ac:dyDescent="0.25">
      <c r="B37650" s="106"/>
      <c r="C37650" s="106"/>
      <c r="D37650" s="139"/>
      <c r="P37650" s="142"/>
      <c r="Q37650" s="142"/>
      <c r="R37650" s="142"/>
      <c r="S37650" s="139"/>
    </row>
    <row r="37651" spans="2:19" ht="15.75" customHeight="1" x14ac:dyDescent="0.25">
      <c r="B37651" s="106"/>
      <c r="C37651" s="106"/>
      <c r="D37651" s="139"/>
      <c r="P37651" s="142"/>
      <c r="Q37651" s="142"/>
      <c r="R37651" s="142"/>
      <c r="S37651" s="139"/>
    </row>
    <row r="37652" spans="2:19" ht="15.75" customHeight="1" x14ac:dyDescent="0.25">
      <c r="B37652" s="106"/>
      <c r="C37652" s="106"/>
      <c r="D37652" s="139"/>
      <c r="P37652" s="142"/>
      <c r="Q37652" s="142"/>
      <c r="R37652" s="142"/>
      <c r="S37652" s="139"/>
    </row>
    <row r="37653" spans="2:19" ht="15.75" customHeight="1" x14ac:dyDescent="0.25">
      <c r="B37653" s="106"/>
      <c r="C37653" s="106"/>
      <c r="D37653" s="139"/>
      <c r="P37653" s="142"/>
      <c r="Q37653" s="142"/>
      <c r="R37653" s="142"/>
      <c r="S37653" s="139"/>
    </row>
    <row r="37654" spans="2:19" ht="15.75" customHeight="1" x14ac:dyDescent="0.25">
      <c r="B37654" s="106"/>
      <c r="C37654" s="106"/>
      <c r="D37654" s="139"/>
      <c r="P37654" s="142"/>
      <c r="Q37654" s="142"/>
      <c r="R37654" s="142"/>
      <c r="S37654" s="139"/>
    </row>
    <row r="37655" spans="2:19" ht="15.75" customHeight="1" x14ac:dyDescent="0.25">
      <c r="B37655" s="106"/>
      <c r="C37655" s="106"/>
      <c r="D37655" s="139"/>
      <c r="P37655" s="142"/>
      <c r="Q37655" s="142"/>
      <c r="R37655" s="142"/>
      <c r="S37655" s="139"/>
    </row>
    <row r="37656" spans="2:19" ht="15.75" customHeight="1" x14ac:dyDescent="0.25">
      <c r="B37656" s="106"/>
      <c r="C37656" s="106"/>
      <c r="D37656" s="139"/>
      <c r="P37656" s="142"/>
      <c r="Q37656" s="142"/>
      <c r="R37656" s="142"/>
      <c r="S37656" s="139"/>
    </row>
    <row r="37657" spans="2:19" ht="15.75" customHeight="1" x14ac:dyDescent="0.25">
      <c r="B37657" s="106"/>
      <c r="C37657" s="106"/>
      <c r="D37657" s="139"/>
      <c r="P37657" s="142"/>
      <c r="Q37657" s="142"/>
      <c r="R37657" s="142"/>
      <c r="S37657" s="139"/>
    </row>
    <row r="37658" spans="2:19" ht="15.75" customHeight="1" x14ac:dyDescent="0.25">
      <c r="B37658" s="106"/>
      <c r="C37658" s="106"/>
      <c r="D37658" s="139"/>
      <c r="P37658" s="142"/>
      <c r="Q37658" s="142"/>
      <c r="R37658" s="142"/>
      <c r="S37658" s="139"/>
    </row>
    <row r="37659" spans="2:19" ht="15.75" customHeight="1" x14ac:dyDescent="0.25">
      <c r="B37659" s="106"/>
      <c r="C37659" s="106"/>
      <c r="D37659" s="139"/>
      <c r="P37659" s="142"/>
      <c r="Q37659" s="142"/>
      <c r="R37659" s="142"/>
      <c r="S37659" s="139"/>
    </row>
    <row r="37660" spans="2:19" ht="15.75" customHeight="1" x14ac:dyDescent="0.25">
      <c r="B37660" s="106"/>
      <c r="C37660" s="106"/>
      <c r="D37660" s="139"/>
      <c r="P37660" s="142"/>
      <c r="Q37660" s="142"/>
      <c r="R37660" s="142"/>
      <c r="S37660" s="139"/>
    </row>
    <row r="37661" spans="2:19" ht="15.75" customHeight="1" x14ac:dyDescent="0.25">
      <c r="B37661" s="106"/>
      <c r="C37661" s="106"/>
      <c r="D37661" s="139"/>
      <c r="P37661" s="142"/>
      <c r="Q37661" s="142"/>
      <c r="R37661" s="142"/>
      <c r="S37661" s="139"/>
    </row>
    <row r="37662" spans="2:19" ht="15.75" customHeight="1" x14ac:dyDescent="0.25">
      <c r="B37662" s="106"/>
      <c r="C37662" s="106"/>
      <c r="D37662" s="139"/>
      <c r="P37662" s="142"/>
      <c r="Q37662" s="142"/>
      <c r="R37662" s="142"/>
      <c r="S37662" s="139"/>
    </row>
    <row r="37663" spans="2:19" ht="15.75" customHeight="1" x14ac:dyDescent="0.25">
      <c r="B37663" s="106"/>
      <c r="C37663" s="106"/>
      <c r="D37663" s="139"/>
      <c r="P37663" s="142"/>
      <c r="Q37663" s="142"/>
      <c r="R37663" s="142"/>
      <c r="S37663" s="139"/>
    </row>
    <row r="37664" spans="2:19" ht="15.75" customHeight="1" x14ac:dyDescent="0.25">
      <c r="B37664" s="106"/>
      <c r="C37664" s="106"/>
      <c r="D37664" s="139"/>
      <c r="P37664" s="142"/>
      <c r="Q37664" s="142"/>
      <c r="R37664" s="142"/>
      <c r="S37664" s="139"/>
    </row>
    <row r="37665" spans="2:19" ht="15.75" customHeight="1" x14ac:dyDescent="0.25">
      <c r="B37665" s="106"/>
      <c r="C37665" s="106"/>
      <c r="D37665" s="139"/>
      <c r="P37665" s="142"/>
      <c r="Q37665" s="142"/>
      <c r="R37665" s="142"/>
      <c r="S37665" s="139"/>
    </row>
    <row r="37666" spans="2:19" ht="15.75" customHeight="1" x14ac:dyDescent="0.25">
      <c r="B37666" s="106"/>
      <c r="C37666" s="106"/>
      <c r="D37666" s="139"/>
      <c r="P37666" s="142"/>
      <c r="Q37666" s="142"/>
      <c r="R37666" s="142"/>
      <c r="S37666" s="139"/>
    </row>
    <row r="37667" spans="2:19" ht="15.75" customHeight="1" x14ac:dyDescent="0.25">
      <c r="B37667" s="106"/>
      <c r="C37667" s="106"/>
      <c r="D37667" s="139"/>
      <c r="P37667" s="142"/>
      <c r="Q37667" s="142"/>
      <c r="R37667" s="142"/>
      <c r="S37667" s="139"/>
    </row>
    <row r="37668" spans="2:19" ht="15.75" customHeight="1" x14ac:dyDescent="0.25">
      <c r="B37668" s="106"/>
      <c r="C37668" s="106"/>
      <c r="D37668" s="139"/>
      <c r="P37668" s="142"/>
      <c r="Q37668" s="142"/>
      <c r="R37668" s="142"/>
      <c r="S37668" s="139"/>
    </row>
    <row r="37669" spans="2:19" ht="15.75" customHeight="1" x14ac:dyDescent="0.25">
      <c r="B37669" s="106"/>
      <c r="C37669" s="106"/>
      <c r="D37669" s="139"/>
      <c r="P37669" s="142"/>
      <c r="Q37669" s="142"/>
      <c r="R37669" s="142"/>
      <c r="S37669" s="139"/>
    </row>
    <row r="37670" spans="2:19" ht="15.75" customHeight="1" x14ac:dyDescent="0.25">
      <c r="B37670" s="106"/>
      <c r="C37670" s="106"/>
      <c r="D37670" s="139"/>
      <c r="P37670" s="142"/>
      <c r="Q37670" s="142"/>
      <c r="R37670" s="142"/>
      <c r="S37670" s="139"/>
    </row>
    <row r="37671" spans="2:19" ht="15.75" customHeight="1" x14ac:dyDescent="0.25">
      <c r="B37671" s="106"/>
      <c r="C37671" s="106"/>
      <c r="D37671" s="139"/>
      <c r="P37671" s="142"/>
      <c r="Q37671" s="142"/>
      <c r="R37671" s="142"/>
      <c r="S37671" s="139"/>
    </row>
    <row r="37672" spans="2:19" ht="15.75" customHeight="1" x14ac:dyDescent="0.25">
      <c r="B37672" s="106"/>
      <c r="C37672" s="106"/>
      <c r="D37672" s="139"/>
      <c r="P37672" s="142"/>
      <c r="Q37672" s="142"/>
      <c r="R37672" s="142"/>
      <c r="S37672" s="139"/>
    </row>
    <row r="37673" spans="2:19" ht="15.75" customHeight="1" x14ac:dyDescent="0.25">
      <c r="B37673" s="106"/>
      <c r="C37673" s="106"/>
      <c r="D37673" s="139"/>
      <c r="P37673" s="142"/>
      <c r="Q37673" s="142"/>
      <c r="R37673" s="142"/>
      <c r="S37673" s="139"/>
    </row>
    <row r="37674" spans="2:19" ht="15.75" customHeight="1" x14ac:dyDescent="0.25">
      <c r="B37674" s="106"/>
      <c r="C37674" s="106"/>
      <c r="D37674" s="139"/>
      <c r="P37674" s="142"/>
      <c r="Q37674" s="142"/>
      <c r="R37674" s="142"/>
      <c r="S37674" s="139"/>
    </row>
    <row r="37675" spans="2:19" ht="15.75" customHeight="1" x14ac:dyDescent="0.25">
      <c r="B37675" s="106"/>
      <c r="C37675" s="106"/>
      <c r="D37675" s="139"/>
      <c r="P37675" s="142"/>
      <c r="Q37675" s="142"/>
      <c r="R37675" s="142"/>
      <c r="S37675" s="139"/>
    </row>
    <row r="37676" spans="2:19" ht="15.75" customHeight="1" x14ac:dyDescent="0.25">
      <c r="B37676" s="106"/>
      <c r="C37676" s="106"/>
      <c r="D37676" s="139"/>
      <c r="P37676" s="142"/>
      <c r="Q37676" s="142"/>
      <c r="R37676" s="142"/>
      <c r="S37676" s="139"/>
    </row>
    <row r="37677" spans="2:19" ht="15.75" customHeight="1" x14ac:dyDescent="0.25">
      <c r="B37677" s="106"/>
      <c r="C37677" s="106"/>
      <c r="D37677" s="139"/>
      <c r="P37677" s="142"/>
      <c r="Q37677" s="142"/>
      <c r="R37677" s="142"/>
      <c r="S37677" s="139"/>
    </row>
    <row r="37678" spans="2:19" ht="15.75" customHeight="1" x14ac:dyDescent="0.25">
      <c r="B37678" s="106"/>
      <c r="C37678" s="106"/>
      <c r="D37678" s="139"/>
      <c r="P37678" s="142"/>
      <c r="Q37678" s="142"/>
      <c r="R37678" s="142"/>
      <c r="S37678" s="139"/>
    </row>
    <row r="37679" spans="2:19" ht="15.75" customHeight="1" x14ac:dyDescent="0.25">
      <c r="B37679" s="106"/>
      <c r="C37679" s="106"/>
      <c r="D37679" s="139"/>
      <c r="P37679" s="142"/>
      <c r="Q37679" s="142"/>
      <c r="R37679" s="142"/>
      <c r="S37679" s="139"/>
    </row>
    <row r="37680" spans="2:19" ht="15.75" customHeight="1" x14ac:dyDescent="0.25">
      <c r="B37680" s="106"/>
      <c r="C37680" s="106"/>
      <c r="D37680" s="139"/>
      <c r="P37680" s="142"/>
      <c r="Q37680" s="142"/>
      <c r="R37680" s="142"/>
      <c r="S37680" s="139"/>
    </row>
    <row r="37681" spans="2:19" ht="15.75" customHeight="1" x14ac:dyDescent="0.25">
      <c r="B37681" s="106"/>
      <c r="C37681" s="106"/>
      <c r="D37681" s="139"/>
      <c r="P37681" s="142"/>
      <c r="Q37681" s="142"/>
      <c r="R37681" s="142"/>
      <c r="S37681" s="139"/>
    </row>
    <row r="37682" spans="2:19" ht="15.75" customHeight="1" x14ac:dyDescent="0.25">
      <c r="B37682" s="106"/>
      <c r="C37682" s="106"/>
      <c r="D37682" s="139"/>
      <c r="P37682" s="142"/>
      <c r="Q37682" s="142"/>
      <c r="R37682" s="142"/>
      <c r="S37682" s="139"/>
    </row>
    <row r="37683" spans="2:19" ht="15.75" customHeight="1" x14ac:dyDescent="0.25">
      <c r="B37683" s="106"/>
      <c r="C37683" s="106"/>
      <c r="D37683" s="139"/>
      <c r="P37683" s="142"/>
      <c r="Q37683" s="142"/>
      <c r="R37683" s="142"/>
      <c r="S37683" s="139"/>
    </row>
    <row r="37684" spans="2:19" ht="15.75" customHeight="1" x14ac:dyDescent="0.25">
      <c r="B37684" s="106"/>
      <c r="C37684" s="106"/>
      <c r="D37684" s="139"/>
      <c r="P37684" s="142"/>
      <c r="Q37684" s="142"/>
      <c r="R37684" s="142"/>
      <c r="S37684" s="139"/>
    </row>
    <row r="37685" spans="2:19" ht="15.75" customHeight="1" x14ac:dyDescent="0.25">
      <c r="B37685" s="106"/>
      <c r="C37685" s="106"/>
      <c r="D37685" s="139"/>
      <c r="P37685" s="142"/>
      <c r="Q37685" s="142"/>
      <c r="R37685" s="142"/>
      <c r="S37685" s="139"/>
    </row>
    <row r="37686" spans="2:19" ht="15.75" customHeight="1" x14ac:dyDescent="0.25">
      <c r="B37686" s="106"/>
      <c r="C37686" s="106"/>
      <c r="D37686" s="139"/>
      <c r="P37686" s="142"/>
      <c r="Q37686" s="142"/>
      <c r="R37686" s="142"/>
      <c r="S37686" s="139"/>
    </row>
    <row r="37687" spans="2:19" ht="15.75" customHeight="1" x14ac:dyDescent="0.25">
      <c r="B37687" s="106"/>
      <c r="C37687" s="106"/>
      <c r="D37687" s="139"/>
      <c r="P37687" s="142"/>
      <c r="Q37687" s="142"/>
      <c r="R37687" s="142"/>
      <c r="S37687" s="139"/>
    </row>
    <row r="37688" spans="2:19" ht="15.75" customHeight="1" x14ac:dyDescent="0.25">
      <c r="B37688" s="106"/>
      <c r="C37688" s="106"/>
      <c r="D37688" s="139"/>
      <c r="P37688" s="142"/>
      <c r="Q37688" s="142"/>
      <c r="R37688" s="142"/>
      <c r="S37688" s="139"/>
    </row>
    <row r="37689" spans="2:19" ht="15.75" customHeight="1" x14ac:dyDescent="0.25">
      <c r="B37689" s="106"/>
      <c r="C37689" s="106"/>
      <c r="D37689" s="139"/>
      <c r="P37689" s="142"/>
      <c r="Q37689" s="142"/>
      <c r="R37689" s="142"/>
      <c r="S37689" s="139"/>
    </row>
    <row r="37690" spans="2:19" ht="15.75" customHeight="1" x14ac:dyDescent="0.25">
      <c r="B37690" s="106"/>
      <c r="C37690" s="106"/>
      <c r="D37690" s="139"/>
      <c r="P37690" s="142"/>
      <c r="Q37690" s="142"/>
      <c r="R37690" s="142"/>
      <c r="S37690" s="139"/>
    </row>
    <row r="37691" spans="2:19" ht="15.75" customHeight="1" x14ac:dyDescent="0.25">
      <c r="B37691" s="106"/>
      <c r="C37691" s="106"/>
      <c r="D37691" s="139"/>
      <c r="P37691" s="142"/>
      <c r="Q37691" s="142"/>
      <c r="R37691" s="142"/>
      <c r="S37691" s="139"/>
    </row>
    <row r="37692" spans="2:19" ht="15.75" customHeight="1" x14ac:dyDescent="0.25">
      <c r="B37692" s="106"/>
      <c r="C37692" s="106"/>
      <c r="D37692" s="139"/>
      <c r="P37692" s="142"/>
      <c r="Q37692" s="142"/>
      <c r="R37692" s="142"/>
      <c r="S37692" s="139"/>
    </row>
    <row r="37693" spans="2:19" ht="15.75" customHeight="1" x14ac:dyDescent="0.25">
      <c r="B37693" s="106"/>
      <c r="C37693" s="106"/>
      <c r="D37693" s="139"/>
      <c r="P37693" s="142"/>
      <c r="Q37693" s="142"/>
      <c r="R37693" s="142"/>
      <c r="S37693" s="139"/>
    </row>
    <row r="37694" spans="2:19" ht="15.75" customHeight="1" x14ac:dyDescent="0.25">
      <c r="B37694" s="106"/>
      <c r="C37694" s="106"/>
      <c r="D37694" s="139"/>
      <c r="P37694" s="142"/>
      <c r="Q37694" s="142"/>
      <c r="R37694" s="142"/>
      <c r="S37694" s="139"/>
    </row>
    <row r="37695" spans="2:19" ht="15.75" customHeight="1" x14ac:dyDescent="0.25">
      <c r="B37695" s="106"/>
      <c r="C37695" s="106"/>
      <c r="D37695" s="139"/>
      <c r="P37695" s="142"/>
      <c r="Q37695" s="142"/>
      <c r="R37695" s="142"/>
      <c r="S37695" s="139"/>
    </row>
    <row r="37696" spans="2:19" ht="15.75" customHeight="1" x14ac:dyDescent="0.25">
      <c r="B37696" s="106"/>
      <c r="C37696" s="106"/>
      <c r="D37696" s="139"/>
      <c r="P37696" s="142"/>
      <c r="Q37696" s="142"/>
      <c r="R37696" s="142"/>
      <c r="S37696" s="139"/>
    </row>
    <row r="37697" spans="2:19" ht="15.75" customHeight="1" x14ac:dyDescent="0.25">
      <c r="B37697" s="106"/>
      <c r="C37697" s="106"/>
      <c r="D37697" s="139"/>
      <c r="P37697" s="142"/>
      <c r="Q37697" s="142"/>
      <c r="R37697" s="142"/>
      <c r="S37697" s="139"/>
    </row>
    <row r="37698" spans="2:19" ht="15.75" customHeight="1" x14ac:dyDescent="0.25">
      <c r="B37698" s="106"/>
      <c r="C37698" s="106"/>
      <c r="D37698" s="139"/>
      <c r="P37698" s="142"/>
      <c r="Q37698" s="142"/>
      <c r="R37698" s="142"/>
      <c r="S37698" s="139"/>
    </row>
    <row r="37699" spans="2:19" ht="15.75" customHeight="1" x14ac:dyDescent="0.25">
      <c r="B37699" s="106"/>
      <c r="C37699" s="106"/>
      <c r="D37699" s="139"/>
      <c r="P37699" s="142"/>
      <c r="Q37699" s="142"/>
      <c r="R37699" s="142"/>
      <c r="S37699" s="139"/>
    </row>
    <row r="37700" spans="2:19" ht="15.75" customHeight="1" x14ac:dyDescent="0.25">
      <c r="B37700" s="106"/>
      <c r="C37700" s="106"/>
      <c r="D37700" s="139"/>
      <c r="P37700" s="142"/>
      <c r="Q37700" s="142"/>
      <c r="R37700" s="142"/>
      <c r="S37700" s="139"/>
    </row>
    <row r="37701" spans="2:19" ht="15.75" customHeight="1" x14ac:dyDescent="0.25">
      <c r="B37701" s="106"/>
      <c r="C37701" s="106"/>
      <c r="D37701" s="139"/>
      <c r="P37701" s="142"/>
      <c r="Q37701" s="142"/>
      <c r="R37701" s="142"/>
      <c r="S37701" s="139"/>
    </row>
    <row r="37702" spans="2:19" ht="15.75" customHeight="1" x14ac:dyDescent="0.25">
      <c r="B37702" s="106"/>
      <c r="C37702" s="106"/>
      <c r="D37702" s="139"/>
      <c r="P37702" s="142"/>
      <c r="Q37702" s="142"/>
      <c r="R37702" s="142"/>
      <c r="S37702" s="139"/>
    </row>
    <row r="37703" spans="2:19" ht="15.75" customHeight="1" x14ac:dyDescent="0.25">
      <c r="B37703" s="106"/>
      <c r="C37703" s="106"/>
      <c r="D37703" s="139"/>
      <c r="P37703" s="142"/>
      <c r="Q37703" s="142"/>
      <c r="R37703" s="142"/>
      <c r="S37703" s="139"/>
    </row>
    <row r="37704" spans="2:19" ht="15.75" customHeight="1" x14ac:dyDescent="0.25">
      <c r="B37704" s="106"/>
      <c r="C37704" s="106"/>
      <c r="D37704" s="139"/>
      <c r="P37704" s="142"/>
      <c r="Q37704" s="142"/>
      <c r="R37704" s="142"/>
      <c r="S37704" s="139"/>
    </row>
    <row r="37705" spans="2:19" ht="15.75" customHeight="1" x14ac:dyDescent="0.25">
      <c r="B37705" s="106"/>
      <c r="C37705" s="106"/>
      <c r="D37705" s="139"/>
      <c r="P37705" s="142"/>
      <c r="Q37705" s="142"/>
      <c r="R37705" s="142"/>
      <c r="S37705" s="139"/>
    </row>
    <row r="37706" spans="2:19" ht="15.75" customHeight="1" x14ac:dyDescent="0.25">
      <c r="B37706" s="106"/>
      <c r="C37706" s="106"/>
      <c r="D37706" s="139"/>
      <c r="P37706" s="142"/>
      <c r="Q37706" s="142"/>
      <c r="R37706" s="142"/>
      <c r="S37706" s="139"/>
    </row>
    <row r="37707" spans="2:19" ht="15.75" customHeight="1" x14ac:dyDescent="0.25">
      <c r="B37707" s="106"/>
      <c r="C37707" s="106"/>
      <c r="D37707" s="139"/>
      <c r="P37707" s="142"/>
      <c r="Q37707" s="142"/>
      <c r="R37707" s="142"/>
      <c r="S37707" s="139"/>
    </row>
    <row r="37708" spans="2:19" ht="15.75" customHeight="1" x14ac:dyDescent="0.25">
      <c r="B37708" s="106"/>
      <c r="C37708" s="106"/>
      <c r="D37708" s="139"/>
      <c r="P37708" s="142"/>
      <c r="Q37708" s="142"/>
      <c r="R37708" s="142"/>
      <c r="S37708" s="139"/>
    </row>
    <row r="37709" spans="2:19" ht="15.75" customHeight="1" x14ac:dyDescent="0.25">
      <c r="B37709" s="106"/>
      <c r="C37709" s="106"/>
      <c r="D37709" s="139"/>
      <c r="P37709" s="142"/>
      <c r="Q37709" s="142"/>
      <c r="R37709" s="142"/>
      <c r="S37709" s="139"/>
    </row>
    <row r="37710" spans="2:19" ht="15.75" customHeight="1" x14ac:dyDescent="0.25">
      <c r="B37710" s="106"/>
      <c r="C37710" s="106"/>
      <c r="D37710" s="139"/>
      <c r="P37710" s="142"/>
      <c r="Q37710" s="142"/>
      <c r="R37710" s="142"/>
      <c r="S37710" s="139"/>
    </row>
    <row r="37711" spans="2:19" ht="15.75" customHeight="1" x14ac:dyDescent="0.25">
      <c r="B37711" s="106"/>
      <c r="C37711" s="106"/>
      <c r="D37711" s="139"/>
      <c r="P37711" s="142"/>
      <c r="Q37711" s="142"/>
      <c r="R37711" s="142"/>
      <c r="S37711" s="139"/>
    </row>
    <row r="37712" spans="2:19" ht="15.75" customHeight="1" x14ac:dyDescent="0.25">
      <c r="B37712" s="106"/>
      <c r="C37712" s="106"/>
      <c r="D37712" s="139"/>
      <c r="P37712" s="142"/>
      <c r="Q37712" s="142"/>
      <c r="R37712" s="142"/>
      <c r="S37712" s="139"/>
    </row>
    <row r="37713" spans="2:19" ht="15.75" customHeight="1" x14ac:dyDescent="0.25">
      <c r="B37713" s="106"/>
      <c r="C37713" s="106"/>
      <c r="D37713" s="139"/>
      <c r="P37713" s="142"/>
      <c r="Q37713" s="142"/>
      <c r="R37713" s="142"/>
      <c r="S37713" s="139"/>
    </row>
    <row r="37714" spans="2:19" ht="15.75" customHeight="1" x14ac:dyDescent="0.25">
      <c r="B37714" s="106"/>
      <c r="C37714" s="106"/>
      <c r="D37714" s="139"/>
      <c r="P37714" s="142"/>
      <c r="Q37714" s="142"/>
      <c r="R37714" s="142"/>
      <c r="S37714" s="139"/>
    </row>
    <row r="37715" spans="2:19" ht="15.75" customHeight="1" x14ac:dyDescent="0.25">
      <c r="B37715" s="106"/>
      <c r="C37715" s="106"/>
      <c r="D37715" s="139"/>
      <c r="P37715" s="142"/>
      <c r="Q37715" s="142"/>
      <c r="R37715" s="142"/>
      <c r="S37715" s="139"/>
    </row>
    <row r="37716" spans="2:19" ht="15.75" customHeight="1" x14ac:dyDescent="0.25">
      <c r="B37716" s="106"/>
      <c r="C37716" s="106"/>
      <c r="D37716" s="139"/>
      <c r="P37716" s="142"/>
      <c r="Q37716" s="142"/>
      <c r="R37716" s="142"/>
      <c r="S37716" s="139"/>
    </row>
    <row r="37717" spans="2:19" ht="15.75" customHeight="1" x14ac:dyDescent="0.25">
      <c r="B37717" s="106"/>
      <c r="C37717" s="106"/>
      <c r="D37717" s="139"/>
      <c r="P37717" s="142"/>
      <c r="Q37717" s="142"/>
      <c r="R37717" s="142"/>
      <c r="S37717" s="139"/>
    </row>
    <row r="37718" spans="2:19" ht="15.75" customHeight="1" x14ac:dyDescent="0.25">
      <c r="B37718" s="106"/>
      <c r="C37718" s="106"/>
      <c r="D37718" s="139"/>
      <c r="P37718" s="142"/>
      <c r="Q37718" s="142"/>
      <c r="R37718" s="142"/>
      <c r="S37718" s="139"/>
    </row>
    <row r="37719" spans="2:19" ht="15.75" customHeight="1" x14ac:dyDescent="0.25">
      <c r="B37719" s="106"/>
      <c r="C37719" s="106"/>
      <c r="D37719" s="139"/>
      <c r="P37719" s="142"/>
      <c r="Q37719" s="142"/>
      <c r="R37719" s="142"/>
      <c r="S37719" s="139"/>
    </row>
    <row r="37720" spans="2:19" ht="15.75" customHeight="1" x14ac:dyDescent="0.25">
      <c r="B37720" s="106"/>
      <c r="C37720" s="106"/>
      <c r="D37720" s="139"/>
      <c r="P37720" s="142"/>
      <c r="Q37720" s="142"/>
      <c r="R37720" s="142"/>
      <c r="S37720" s="139"/>
    </row>
    <row r="37721" spans="2:19" ht="15.75" customHeight="1" x14ac:dyDescent="0.25">
      <c r="B37721" s="106"/>
      <c r="C37721" s="106"/>
      <c r="D37721" s="139"/>
      <c r="P37721" s="142"/>
      <c r="Q37721" s="142"/>
      <c r="R37721" s="142"/>
      <c r="S37721" s="139"/>
    </row>
    <row r="37722" spans="2:19" ht="15.75" customHeight="1" x14ac:dyDescent="0.25">
      <c r="B37722" s="106"/>
      <c r="C37722" s="106"/>
      <c r="D37722" s="139"/>
      <c r="P37722" s="142"/>
      <c r="Q37722" s="142"/>
      <c r="R37722" s="142"/>
      <c r="S37722" s="139"/>
    </row>
    <row r="37723" spans="2:19" ht="15.75" customHeight="1" x14ac:dyDescent="0.25">
      <c r="B37723" s="106"/>
      <c r="C37723" s="106"/>
      <c r="D37723" s="139"/>
      <c r="P37723" s="142"/>
      <c r="Q37723" s="142"/>
      <c r="R37723" s="142"/>
      <c r="S37723" s="139"/>
    </row>
    <row r="37724" spans="2:19" ht="15.75" customHeight="1" x14ac:dyDescent="0.25">
      <c r="B37724" s="106"/>
      <c r="C37724" s="106"/>
      <c r="D37724" s="139"/>
      <c r="P37724" s="142"/>
      <c r="Q37724" s="142"/>
      <c r="R37724" s="142"/>
      <c r="S37724" s="139"/>
    </row>
    <row r="37725" spans="2:19" ht="15.75" customHeight="1" x14ac:dyDescent="0.25">
      <c r="B37725" s="106"/>
      <c r="C37725" s="106"/>
      <c r="D37725" s="139"/>
      <c r="P37725" s="142"/>
      <c r="Q37725" s="142"/>
      <c r="R37725" s="142"/>
      <c r="S37725" s="139"/>
    </row>
    <row r="37726" spans="2:19" ht="15.75" customHeight="1" x14ac:dyDescent="0.25">
      <c r="B37726" s="106"/>
      <c r="C37726" s="106"/>
      <c r="D37726" s="139"/>
      <c r="P37726" s="142"/>
      <c r="Q37726" s="142"/>
      <c r="R37726" s="142"/>
      <c r="S37726" s="139"/>
    </row>
    <row r="37727" spans="2:19" ht="15.75" customHeight="1" x14ac:dyDescent="0.25">
      <c r="B37727" s="106"/>
      <c r="C37727" s="106"/>
      <c r="D37727" s="139"/>
      <c r="P37727" s="142"/>
      <c r="Q37727" s="142"/>
      <c r="R37727" s="142"/>
      <c r="S37727" s="139"/>
    </row>
    <row r="37728" spans="2:19" ht="15.75" customHeight="1" x14ac:dyDescent="0.25">
      <c r="B37728" s="106"/>
      <c r="C37728" s="106"/>
      <c r="D37728" s="139"/>
      <c r="P37728" s="142"/>
      <c r="Q37728" s="142"/>
      <c r="R37728" s="142"/>
      <c r="S37728" s="139"/>
    </row>
    <row r="37729" spans="2:19" ht="15.75" customHeight="1" x14ac:dyDescent="0.25">
      <c r="B37729" s="106"/>
      <c r="C37729" s="106"/>
      <c r="D37729" s="139"/>
      <c r="P37729" s="142"/>
      <c r="Q37729" s="142"/>
      <c r="R37729" s="142"/>
      <c r="S37729" s="139"/>
    </row>
    <row r="37730" spans="2:19" ht="15.75" customHeight="1" x14ac:dyDescent="0.25">
      <c r="B37730" s="106"/>
      <c r="C37730" s="106"/>
      <c r="D37730" s="139"/>
      <c r="P37730" s="142"/>
      <c r="Q37730" s="142"/>
      <c r="R37730" s="142"/>
      <c r="S37730" s="139"/>
    </row>
    <row r="37731" spans="2:19" ht="15.75" customHeight="1" x14ac:dyDescent="0.25">
      <c r="B37731" s="106"/>
      <c r="C37731" s="106"/>
      <c r="D37731" s="139"/>
      <c r="P37731" s="142"/>
      <c r="Q37731" s="142"/>
      <c r="R37731" s="142"/>
      <c r="S37731" s="139"/>
    </row>
    <row r="37732" spans="2:19" ht="15.75" customHeight="1" x14ac:dyDescent="0.25">
      <c r="B37732" s="106"/>
      <c r="C37732" s="106"/>
      <c r="D37732" s="139"/>
      <c r="P37732" s="142"/>
      <c r="Q37732" s="142"/>
      <c r="R37732" s="142"/>
      <c r="S37732" s="139"/>
    </row>
    <row r="37733" spans="2:19" ht="15.75" customHeight="1" x14ac:dyDescent="0.25">
      <c r="B37733" s="106"/>
      <c r="C37733" s="106"/>
      <c r="D37733" s="139"/>
      <c r="P37733" s="142"/>
      <c r="Q37733" s="142"/>
      <c r="R37733" s="142"/>
      <c r="S37733" s="139"/>
    </row>
    <row r="37734" spans="2:19" ht="15.75" customHeight="1" x14ac:dyDescent="0.25">
      <c r="B37734" s="106"/>
      <c r="C37734" s="106"/>
      <c r="D37734" s="139"/>
      <c r="P37734" s="142"/>
      <c r="Q37734" s="142"/>
      <c r="R37734" s="142"/>
      <c r="S37734" s="139"/>
    </row>
    <row r="37735" spans="2:19" ht="15.75" customHeight="1" x14ac:dyDescent="0.25">
      <c r="B37735" s="106"/>
      <c r="C37735" s="106"/>
      <c r="D37735" s="139"/>
      <c r="P37735" s="142"/>
      <c r="Q37735" s="142"/>
      <c r="R37735" s="142"/>
      <c r="S37735" s="139"/>
    </row>
    <row r="37736" spans="2:19" ht="15.75" customHeight="1" x14ac:dyDescent="0.25">
      <c r="B37736" s="106"/>
      <c r="C37736" s="106"/>
      <c r="D37736" s="139"/>
      <c r="P37736" s="142"/>
      <c r="Q37736" s="142"/>
      <c r="R37736" s="142"/>
      <c r="S37736" s="139"/>
    </row>
    <row r="37737" spans="2:19" ht="15.75" customHeight="1" x14ac:dyDescent="0.25">
      <c r="B37737" s="106"/>
      <c r="C37737" s="106"/>
      <c r="D37737" s="139"/>
      <c r="P37737" s="142"/>
      <c r="Q37737" s="142"/>
      <c r="R37737" s="142"/>
      <c r="S37737" s="139"/>
    </row>
    <row r="37738" spans="2:19" ht="15.75" customHeight="1" x14ac:dyDescent="0.25">
      <c r="B37738" s="106"/>
      <c r="C37738" s="106"/>
      <c r="D37738" s="139"/>
      <c r="P37738" s="142"/>
      <c r="Q37738" s="142"/>
      <c r="R37738" s="142"/>
      <c r="S37738" s="139"/>
    </row>
    <row r="37739" spans="2:19" ht="15.75" customHeight="1" x14ac:dyDescent="0.25">
      <c r="B37739" s="106"/>
      <c r="C37739" s="106"/>
      <c r="D37739" s="139"/>
      <c r="P37739" s="142"/>
      <c r="Q37739" s="142"/>
      <c r="R37739" s="142"/>
      <c r="S37739" s="139"/>
    </row>
    <row r="37740" spans="2:19" ht="15.75" customHeight="1" x14ac:dyDescent="0.25">
      <c r="B37740" s="106"/>
      <c r="C37740" s="106"/>
      <c r="D37740" s="139"/>
      <c r="P37740" s="142"/>
      <c r="Q37740" s="142"/>
      <c r="R37740" s="142"/>
      <c r="S37740" s="139"/>
    </row>
    <row r="37741" spans="2:19" ht="15.75" customHeight="1" x14ac:dyDescent="0.25">
      <c r="B37741" s="106"/>
      <c r="C37741" s="106"/>
      <c r="D37741" s="139"/>
      <c r="P37741" s="142"/>
      <c r="Q37741" s="142"/>
      <c r="R37741" s="142"/>
      <c r="S37741" s="139"/>
    </row>
    <row r="37742" spans="2:19" ht="15.75" customHeight="1" x14ac:dyDescent="0.25">
      <c r="B37742" s="106"/>
      <c r="C37742" s="106"/>
      <c r="D37742" s="139"/>
      <c r="P37742" s="142"/>
      <c r="Q37742" s="142"/>
      <c r="R37742" s="142"/>
      <c r="S37742" s="139"/>
    </row>
    <row r="37743" spans="2:19" ht="15.75" customHeight="1" x14ac:dyDescent="0.25">
      <c r="B37743" s="106"/>
      <c r="C37743" s="106"/>
      <c r="D37743" s="139"/>
      <c r="P37743" s="142"/>
      <c r="Q37743" s="142"/>
      <c r="R37743" s="142"/>
      <c r="S37743" s="139"/>
    </row>
    <row r="37744" spans="2:19" ht="15.75" customHeight="1" x14ac:dyDescent="0.25">
      <c r="B37744" s="106"/>
      <c r="C37744" s="106"/>
      <c r="D37744" s="139"/>
      <c r="P37744" s="142"/>
      <c r="Q37744" s="142"/>
      <c r="R37744" s="142"/>
      <c r="S37744" s="139"/>
    </row>
    <row r="37745" spans="2:19" ht="15.75" customHeight="1" x14ac:dyDescent="0.25">
      <c r="B37745" s="106"/>
      <c r="C37745" s="106"/>
      <c r="D37745" s="139"/>
      <c r="P37745" s="142"/>
      <c r="Q37745" s="142"/>
      <c r="R37745" s="142"/>
      <c r="S37745" s="139"/>
    </row>
    <row r="37746" spans="2:19" ht="15.75" customHeight="1" x14ac:dyDescent="0.25">
      <c r="B37746" s="106"/>
      <c r="C37746" s="106"/>
      <c r="D37746" s="139"/>
      <c r="P37746" s="142"/>
      <c r="Q37746" s="142"/>
      <c r="R37746" s="142"/>
      <c r="S37746" s="139"/>
    </row>
    <row r="37747" spans="2:19" ht="15.75" customHeight="1" x14ac:dyDescent="0.25">
      <c r="B37747" s="106"/>
      <c r="C37747" s="106"/>
      <c r="D37747" s="139"/>
      <c r="P37747" s="142"/>
      <c r="Q37747" s="142"/>
      <c r="R37747" s="142"/>
      <c r="S37747" s="139"/>
    </row>
    <row r="37748" spans="2:19" ht="15.75" customHeight="1" x14ac:dyDescent="0.25">
      <c r="B37748" s="106"/>
      <c r="C37748" s="106"/>
      <c r="D37748" s="139"/>
      <c r="P37748" s="142"/>
      <c r="Q37748" s="142"/>
      <c r="R37748" s="142"/>
      <c r="S37748" s="139"/>
    </row>
    <row r="37749" spans="2:19" ht="15.75" customHeight="1" x14ac:dyDescent="0.25">
      <c r="B37749" s="106"/>
      <c r="C37749" s="106"/>
      <c r="D37749" s="139"/>
      <c r="P37749" s="142"/>
      <c r="Q37749" s="142"/>
      <c r="R37749" s="142"/>
      <c r="S37749" s="139"/>
    </row>
    <row r="37750" spans="2:19" ht="15.75" customHeight="1" x14ac:dyDescent="0.25">
      <c r="B37750" s="106"/>
      <c r="C37750" s="106"/>
      <c r="D37750" s="139"/>
      <c r="P37750" s="142"/>
      <c r="Q37750" s="142"/>
      <c r="R37750" s="142"/>
      <c r="S37750" s="139"/>
    </row>
    <row r="37751" spans="2:19" ht="15.75" customHeight="1" x14ac:dyDescent="0.25">
      <c r="B37751" s="106"/>
      <c r="C37751" s="106"/>
      <c r="D37751" s="139"/>
      <c r="P37751" s="142"/>
      <c r="Q37751" s="142"/>
      <c r="R37751" s="142"/>
      <c r="S37751" s="139"/>
    </row>
    <row r="37752" spans="2:19" ht="15.75" customHeight="1" x14ac:dyDescent="0.25">
      <c r="B37752" s="106"/>
      <c r="C37752" s="106"/>
      <c r="D37752" s="139"/>
      <c r="P37752" s="142"/>
      <c r="Q37752" s="142"/>
      <c r="R37752" s="142"/>
      <c r="S37752" s="139"/>
    </row>
    <row r="37753" spans="2:19" ht="15.75" customHeight="1" x14ac:dyDescent="0.25">
      <c r="B37753" s="106"/>
      <c r="C37753" s="106"/>
      <c r="D37753" s="139"/>
      <c r="P37753" s="142"/>
      <c r="Q37753" s="142"/>
      <c r="R37753" s="142"/>
      <c r="S37753" s="139"/>
    </row>
    <row r="37754" spans="2:19" ht="15.75" customHeight="1" x14ac:dyDescent="0.25">
      <c r="B37754" s="106"/>
      <c r="C37754" s="106"/>
      <c r="D37754" s="139"/>
      <c r="P37754" s="142"/>
      <c r="Q37754" s="142"/>
      <c r="R37754" s="142"/>
      <c r="S37754" s="139"/>
    </row>
    <row r="37755" spans="2:19" ht="15.75" customHeight="1" x14ac:dyDescent="0.25">
      <c r="B37755" s="106"/>
      <c r="C37755" s="106"/>
      <c r="D37755" s="139"/>
      <c r="P37755" s="142"/>
      <c r="Q37755" s="142"/>
      <c r="R37755" s="142"/>
      <c r="S37755" s="139"/>
    </row>
    <row r="37756" spans="2:19" ht="15.75" customHeight="1" x14ac:dyDescent="0.25">
      <c r="B37756" s="106"/>
      <c r="C37756" s="106"/>
      <c r="D37756" s="139"/>
      <c r="P37756" s="142"/>
      <c r="Q37756" s="142"/>
      <c r="R37756" s="142"/>
      <c r="S37756" s="139"/>
    </row>
    <row r="37757" spans="2:19" ht="15.75" customHeight="1" x14ac:dyDescent="0.25">
      <c r="B37757" s="106"/>
      <c r="C37757" s="106"/>
      <c r="D37757" s="139"/>
      <c r="P37757" s="142"/>
      <c r="Q37757" s="142"/>
      <c r="R37757" s="142"/>
      <c r="S37757" s="139"/>
    </row>
    <row r="37758" spans="2:19" ht="15.75" customHeight="1" x14ac:dyDescent="0.25">
      <c r="B37758" s="106"/>
      <c r="C37758" s="106"/>
      <c r="D37758" s="139"/>
      <c r="P37758" s="142"/>
      <c r="Q37758" s="142"/>
      <c r="R37758" s="142"/>
      <c r="S37758" s="139"/>
    </row>
    <row r="37759" spans="2:19" ht="15.75" customHeight="1" x14ac:dyDescent="0.25">
      <c r="B37759" s="106"/>
      <c r="C37759" s="106"/>
      <c r="D37759" s="139"/>
      <c r="P37759" s="142"/>
      <c r="Q37759" s="142"/>
      <c r="R37759" s="142"/>
      <c r="S37759" s="139"/>
    </row>
    <row r="37760" spans="2:19" ht="15.75" customHeight="1" x14ac:dyDescent="0.25">
      <c r="B37760" s="106"/>
      <c r="C37760" s="106"/>
      <c r="D37760" s="139"/>
      <c r="P37760" s="142"/>
      <c r="Q37760" s="142"/>
      <c r="R37760" s="142"/>
      <c r="S37760" s="139"/>
    </row>
    <row r="37761" spans="2:19" ht="15.75" customHeight="1" x14ac:dyDescent="0.25">
      <c r="B37761" s="106"/>
      <c r="C37761" s="106"/>
      <c r="D37761" s="139"/>
      <c r="P37761" s="142"/>
      <c r="Q37761" s="142"/>
      <c r="R37761" s="142"/>
      <c r="S37761" s="139"/>
    </row>
    <row r="37762" spans="2:19" ht="15.75" customHeight="1" x14ac:dyDescent="0.25">
      <c r="B37762" s="106"/>
      <c r="C37762" s="106"/>
      <c r="D37762" s="139"/>
      <c r="P37762" s="142"/>
      <c r="Q37762" s="142"/>
      <c r="R37762" s="142"/>
      <c r="S37762" s="139"/>
    </row>
    <row r="37763" spans="2:19" ht="15.75" customHeight="1" x14ac:dyDescent="0.25">
      <c r="B37763" s="106"/>
      <c r="C37763" s="106"/>
      <c r="D37763" s="139"/>
      <c r="P37763" s="142"/>
      <c r="Q37763" s="142"/>
      <c r="R37763" s="142"/>
      <c r="S37763" s="139"/>
    </row>
    <row r="37764" spans="2:19" ht="15.75" customHeight="1" x14ac:dyDescent="0.25">
      <c r="B37764" s="106"/>
      <c r="C37764" s="106"/>
      <c r="D37764" s="139"/>
      <c r="P37764" s="142"/>
      <c r="Q37764" s="142"/>
      <c r="R37764" s="142"/>
      <c r="S37764" s="139"/>
    </row>
    <row r="37765" spans="2:19" ht="15.75" customHeight="1" x14ac:dyDescent="0.25">
      <c r="B37765" s="106"/>
      <c r="C37765" s="106"/>
      <c r="D37765" s="139"/>
      <c r="P37765" s="142"/>
      <c r="Q37765" s="142"/>
      <c r="R37765" s="142"/>
      <c r="S37765" s="139"/>
    </row>
    <row r="37766" spans="2:19" ht="15.75" customHeight="1" x14ac:dyDescent="0.25">
      <c r="B37766" s="106"/>
      <c r="C37766" s="106"/>
      <c r="D37766" s="139"/>
      <c r="P37766" s="142"/>
      <c r="Q37766" s="142"/>
      <c r="R37766" s="142"/>
      <c r="S37766" s="139"/>
    </row>
    <row r="37767" spans="2:19" ht="15.75" customHeight="1" x14ac:dyDescent="0.25">
      <c r="B37767" s="106"/>
      <c r="C37767" s="106"/>
      <c r="D37767" s="139"/>
      <c r="P37767" s="142"/>
      <c r="Q37767" s="142"/>
      <c r="R37767" s="142"/>
      <c r="S37767" s="139"/>
    </row>
    <row r="37768" spans="2:19" ht="15.75" customHeight="1" x14ac:dyDescent="0.25">
      <c r="B37768" s="106"/>
      <c r="C37768" s="106"/>
      <c r="D37768" s="139"/>
      <c r="P37768" s="142"/>
      <c r="Q37768" s="142"/>
      <c r="R37768" s="142"/>
      <c r="S37768" s="139"/>
    </row>
    <row r="37769" spans="2:19" ht="15.75" customHeight="1" x14ac:dyDescent="0.25">
      <c r="B37769" s="106"/>
      <c r="C37769" s="106"/>
      <c r="D37769" s="139"/>
      <c r="P37769" s="142"/>
      <c r="Q37769" s="142"/>
      <c r="R37769" s="142"/>
      <c r="S37769" s="139"/>
    </row>
    <row r="37770" spans="2:19" ht="15.75" customHeight="1" x14ac:dyDescent="0.25">
      <c r="B37770" s="106"/>
      <c r="C37770" s="106"/>
      <c r="D37770" s="139"/>
      <c r="P37770" s="142"/>
      <c r="Q37770" s="142"/>
      <c r="R37770" s="142"/>
      <c r="S37770" s="139"/>
    </row>
    <row r="37771" spans="2:19" ht="15.75" customHeight="1" x14ac:dyDescent="0.25">
      <c r="B37771" s="106"/>
      <c r="C37771" s="106"/>
      <c r="D37771" s="139"/>
      <c r="P37771" s="142"/>
      <c r="Q37771" s="142"/>
      <c r="R37771" s="142"/>
      <c r="S37771" s="139"/>
    </row>
    <row r="37772" spans="2:19" ht="15.75" customHeight="1" x14ac:dyDescent="0.25">
      <c r="B37772" s="106"/>
      <c r="C37772" s="106"/>
      <c r="D37772" s="139"/>
      <c r="P37772" s="142"/>
      <c r="Q37772" s="142"/>
      <c r="R37772" s="142"/>
      <c r="S37772" s="139"/>
    </row>
    <row r="37773" spans="2:19" ht="15.75" customHeight="1" x14ac:dyDescent="0.25">
      <c r="B37773" s="106"/>
      <c r="C37773" s="106"/>
      <c r="D37773" s="139"/>
      <c r="P37773" s="142"/>
      <c r="Q37773" s="142"/>
      <c r="R37773" s="142"/>
      <c r="S37773" s="139"/>
    </row>
    <row r="37774" spans="2:19" ht="15.75" customHeight="1" x14ac:dyDescent="0.25">
      <c r="B37774" s="106"/>
      <c r="C37774" s="106"/>
      <c r="D37774" s="139"/>
      <c r="P37774" s="142"/>
      <c r="Q37774" s="142"/>
      <c r="R37774" s="142"/>
      <c r="S37774" s="139"/>
    </row>
    <row r="37775" spans="2:19" ht="15.75" customHeight="1" x14ac:dyDescent="0.25">
      <c r="B37775" s="106"/>
      <c r="C37775" s="106"/>
      <c r="D37775" s="139"/>
      <c r="P37775" s="142"/>
      <c r="Q37775" s="142"/>
      <c r="R37775" s="142"/>
      <c r="S37775" s="139"/>
    </row>
    <row r="37776" spans="2:19" ht="15.75" customHeight="1" x14ac:dyDescent="0.25">
      <c r="B37776" s="106"/>
      <c r="C37776" s="106"/>
      <c r="D37776" s="139"/>
      <c r="P37776" s="142"/>
      <c r="Q37776" s="142"/>
      <c r="R37776" s="142"/>
      <c r="S37776" s="139"/>
    </row>
    <row r="37777" spans="2:19" ht="15.75" customHeight="1" x14ac:dyDescent="0.25">
      <c r="B37777" s="106"/>
      <c r="C37777" s="106"/>
      <c r="D37777" s="139"/>
      <c r="P37777" s="142"/>
      <c r="Q37777" s="142"/>
      <c r="R37777" s="142"/>
      <c r="S37777" s="139"/>
    </row>
    <row r="37778" spans="2:19" ht="15.75" customHeight="1" x14ac:dyDescent="0.25">
      <c r="B37778" s="106"/>
      <c r="C37778" s="106"/>
      <c r="D37778" s="139"/>
      <c r="P37778" s="142"/>
      <c r="Q37778" s="142"/>
      <c r="R37778" s="142"/>
      <c r="S37778" s="139"/>
    </row>
    <row r="37779" spans="2:19" ht="15.75" customHeight="1" x14ac:dyDescent="0.25">
      <c r="B37779" s="106"/>
      <c r="C37779" s="106"/>
      <c r="D37779" s="139"/>
      <c r="P37779" s="142"/>
      <c r="Q37779" s="142"/>
      <c r="R37779" s="142"/>
      <c r="S37779" s="139"/>
    </row>
    <row r="37780" spans="2:19" ht="15.75" customHeight="1" x14ac:dyDescent="0.25">
      <c r="B37780" s="106"/>
      <c r="C37780" s="106"/>
      <c r="D37780" s="139"/>
      <c r="P37780" s="142"/>
      <c r="Q37780" s="142"/>
      <c r="R37780" s="142"/>
      <c r="S37780" s="139"/>
    </row>
    <row r="37781" spans="2:19" ht="15.75" customHeight="1" x14ac:dyDescent="0.25">
      <c r="B37781" s="106"/>
      <c r="C37781" s="106"/>
      <c r="D37781" s="139"/>
      <c r="P37781" s="142"/>
      <c r="Q37781" s="142"/>
      <c r="R37781" s="142"/>
      <c r="S37781" s="139"/>
    </row>
    <row r="37782" spans="2:19" ht="15.75" customHeight="1" x14ac:dyDescent="0.25">
      <c r="B37782" s="106"/>
      <c r="C37782" s="106"/>
      <c r="D37782" s="139"/>
      <c r="P37782" s="142"/>
      <c r="Q37782" s="142"/>
      <c r="R37782" s="142"/>
      <c r="S37782" s="139"/>
    </row>
    <row r="37783" spans="2:19" ht="15.75" customHeight="1" x14ac:dyDescent="0.25">
      <c r="B37783" s="106"/>
      <c r="C37783" s="106"/>
      <c r="D37783" s="139"/>
      <c r="P37783" s="142"/>
      <c r="Q37783" s="142"/>
      <c r="R37783" s="142"/>
      <c r="S37783" s="139"/>
    </row>
    <row r="37784" spans="2:19" ht="15.75" customHeight="1" x14ac:dyDescent="0.25">
      <c r="B37784" s="106"/>
      <c r="C37784" s="106"/>
      <c r="D37784" s="139"/>
      <c r="P37784" s="142"/>
      <c r="Q37784" s="142"/>
      <c r="R37784" s="142"/>
      <c r="S37784" s="139"/>
    </row>
    <row r="37785" spans="2:19" ht="15.75" customHeight="1" x14ac:dyDescent="0.25">
      <c r="B37785" s="106"/>
      <c r="C37785" s="106"/>
      <c r="D37785" s="139"/>
      <c r="P37785" s="142"/>
      <c r="Q37785" s="142"/>
      <c r="R37785" s="142"/>
      <c r="S37785" s="139"/>
    </row>
    <row r="37786" spans="2:19" ht="15.75" customHeight="1" x14ac:dyDescent="0.25">
      <c r="B37786" s="106"/>
      <c r="C37786" s="106"/>
      <c r="D37786" s="139"/>
      <c r="P37786" s="142"/>
      <c r="Q37786" s="142"/>
      <c r="R37786" s="142"/>
      <c r="S37786" s="139"/>
    </row>
    <row r="37787" spans="2:19" ht="15.75" customHeight="1" x14ac:dyDescent="0.25">
      <c r="B37787" s="106"/>
      <c r="C37787" s="106"/>
      <c r="D37787" s="139"/>
      <c r="P37787" s="142"/>
      <c r="Q37787" s="142"/>
      <c r="R37787" s="142"/>
      <c r="S37787" s="139"/>
    </row>
    <row r="37788" spans="2:19" ht="15.75" customHeight="1" x14ac:dyDescent="0.25">
      <c r="B37788" s="106"/>
      <c r="C37788" s="106"/>
      <c r="D37788" s="139"/>
      <c r="P37788" s="142"/>
      <c r="Q37788" s="142"/>
      <c r="R37788" s="142"/>
      <c r="S37788" s="139"/>
    </row>
    <row r="37789" spans="2:19" ht="15.75" customHeight="1" x14ac:dyDescent="0.25">
      <c r="B37789" s="106"/>
      <c r="C37789" s="106"/>
      <c r="D37789" s="139"/>
      <c r="P37789" s="142"/>
      <c r="Q37789" s="142"/>
      <c r="R37789" s="142"/>
      <c r="S37789" s="139"/>
    </row>
    <row r="37790" spans="2:19" ht="15.75" customHeight="1" x14ac:dyDescent="0.25">
      <c r="B37790" s="106"/>
      <c r="C37790" s="106"/>
      <c r="D37790" s="139"/>
      <c r="P37790" s="142"/>
      <c r="Q37790" s="142"/>
      <c r="R37790" s="142"/>
      <c r="S37790" s="139"/>
    </row>
    <row r="37791" spans="2:19" ht="15.75" customHeight="1" x14ac:dyDescent="0.25">
      <c r="B37791" s="106"/>
      <c r="C37791" s="106"/>
      <c r="D37791" s="139"/>
      <c r="P37791" s="142"/>
      <c r="Q37791" s="142"/>
      <c r="R37791" s="142"/>
      <c r="S37791" s="139"/>
    </row>
    <row r="37792" spans="2:19" ht="15.75" customHeight="1" x14ac:dyDescent="0.25">
      <c r="B37792" s="106"/>
      <c r="C37792" s="106"/>
      <c r="D37792" s="139"/>
      <c r="P37792" s="142"/>
      <c r="Q37792" s="142"/>
      <c r="R37792" s="142"/>
      <c r="S37792" s="139"/>
    </row>
    <row r="37793" spans="2:19" ht="15.75" customHeight="1" x14ac:dyDescent="0.25">
      <c r="B37793" s="106"/>
      <c r="C37793" s="106"/>
      <c r="D37793" s="139"/>
      <c r="P37793" s="142"/>
      <c r="Q37793" s="142"/>
      <c r="R37793" s="142"/>
      <c r="S37793" s="139"/>
    </row>
    <row r="37794" spans="2:19" ht="15.75" customHeight="1" x14ac:dyDescent="0.25">
      <c r="B37794" s="106"/>
      <c r="C37794" s="106"/>
      <c r="D37794" s="139"/>
      <c r="P37794" s="142"/>
      <c r="Q37794" s="142"/>
      <c r="R37794" s="142"/>
      <c r="S37794" s="139"/>
    </row>
    <row r="37795" spans="2:19" ht="15.75" customHeight="1" x14ac:dyDescent="0.25">
      <c r="B37795" s="106"/>
      <c r="C37795" s="106"/>
      <c r="D37795" s="139"/>
      <c r="P37795" s="142"/>
      <c r="Q37795" s="142"/>
      <c r="R37795" s="142"/>
      <c r="S37795" s="139"/>
    </row>
    <row r="37796" spans="2:19" ht="15.75" customHeight="1" x14ac:dyDescent="0.25">
      <c r="B37796" s="106"/>
      <c r="C37796" s="106"/>
      <c r="D37796" s="139"/>
      <c r="P37796" s="142"/>
      <c r="Q37796" s="142"/>
      <c r="R37796" s="142"/>
      <c r="S37796" s="139"/>
    </row>
    <row r="37797" spans="2:19" ht="15.75" customHeight="1" x14ac:dyDescent="0.25">
      <c r="B37797" s="106"/>
      <c r="C37797" s="106"/>
      <c r="D37797" s="139"/>
      <c r="P37797" s="142"/>
      <c r="Q37797" s="142"/>
      <c r="R37797" s="142"/>
      <c r="S37797" s="139"/>
    </row>
    <row r="37798" spans="2:19" ht="15.75" customHeight="1" x14ac:dyDescent="0.25">
      <c r="B37798" s="106"/>
      <c r="C37798" s="106"/>
      <c r="D37798" s="139"/>
      <c r="P37798" s="142"/>
      <c r="Q37798" s="142"/>
      <c r="R37798" s="142"/>
      <c r="S37798" s="139"/>
    </row>
    <row r="37799" spans="2:19" ht="15.75" customHeight="1" x14ac:dyDescent="0.25">
      <c r="B37799" s="106"/>
      <c r="C37799" s="106"/>
      <c r="D37799" s="139"/>
      <c r="P37799" s="142"/>
      <c r="Q37799" s="142"/>
      <c r="R37799" s="142"/>
      <c r="S37799" s="139"/>
    </row>
    <row r="37800" spans="2:19" ht="15.75" customHeight="1" x14ac:dyDescent="0.25">
      <c r="B37800" s="106"/>
      <c r="C37800" s="106"/>
      <c r="D37800" s="139"/>
      <c r="P37800" s="142"/>
      <c r="Q37800" s="142"/>
      <c r="R37800" s="142"/>
      <c r="S37800" s="139"/>
    </row>
    <row r="37801" spans="2:19" ht="15.75" customHeight="1" x14ac:dyDescent="0.25">
      <c r="B37801" s="106"/>
      <c r="C37801" s="106"/>
      <c r="D37801" s="139"/>
      <c r="P37801" s="142"/>
      <c r="Q37801" s="142"/>
      <c r="R37801" s="142"/>
      <c r="S37801" s="139"/>
    </row>
    <row r="37802" spans="2:19" ht="15.75" customHeight="1" x14ac:dyDescent="0.25">
      <c r="B37802" s="106"/>
      <c r="C37802" s="106"/>
      <c r="D37802" s="139"/>
      <c r="P37802" s="142"/>
      <c r="Q37802" s="142"/>
      <c r="R37802" s="142"/>
      <c r="S37802" s="139"/>
    </row>
    <row r="37803" spans="2:19" ht="15.75" customHeight="1" x14ac:dyDescent="0.25">
      <c r="B37803" s="106"/>
      <c r="C37803" s="106"/>
      <c r="D37803" s="139"/>
      <c r="P37803" s="142"/>
      <c r="Q37803" s="142"/>
      <c r="R37803" s="142"/>
      <c r="S37803" s="139"/>
    </row>
    <row r="37804" spans="2:19" ht="15.75" customHeight="1" x14ac:dyDescent="0.25">
      <c r="B37804" s="106"/>
      <c r="C37804" s="106"/>
      <c r="D37804" s="139"/>
      <c r="P37804" s="142"/>
      <c r="Q37804" s="142"/>
      <c r="R37804" s="142"/>
      <c r="S37804" s="139"/>
    </row>
    <row r="37805" spans="2:19" ht="15.75" customHeight="1" x14ac:dyDescent="0.25">
      <c r="B37805" s="106"/>
      <c r="C37805" s="106"/>
      <c r="D37805" s="139"/>
      <c r="P37805" s="142"/>
      <c r="Q37805" s="142"/>
      <c r="R37805" s="142"/>
      <c r="S37805" s="139"/>
    </row>
    <row r="37806" spans="2:19" ht="15.75" customHeight="1" x14ac:dyDescent="0.25">
      <c r="B37806" s="106"/>
      <c r="C37806" s="106"/>
      <c r="D37806" s="139"/>
      <c r="P37806" s="142"/>
      <c r="Q37806" s="142"/>
      <c r="R37806" s="142"/>
      <c r="S37806" s="139"/>
    </row>
    <row r="37807" spans="2:19" ht="15.75" customHeight="1" x14ac:dyDescent="0.25">
      <c r="B37807" s="106"/>
      <c r="C37807" s="106"/>
      <c r="D37807" s="139"/>
      <c r="P37807" s="142"/>
      <c r="Q37807" s="142"/>
      <c r="R37807" s="142"/>
      <c r="S37807" s="139"/>
    </row>
    <row r="37808" spans="2:19" ht="15.75" customHeight="1" x14ac:dyDescent="0.25">
      <c r="B37808" s="106"/>
      <c r="C37808" s="106"/>
      <c r="D37808" s="139"/>
      <c r="P37808" s="142"/>
      <c r="Q37808" s="142"/>
      <c r="R37808" s="142"/>
      <c r="S37808" s="139"/>
    </row>
    <row r="37809" spans="2:19" ht="15.75" customHeight="1" x14ac:dyDescent="0.25">
      <c r="B37809" s="106"/>
      <c r="C37809" s="106"/>
      <c r="D37809" s="139"/>
      <c r="P37809" s="142"/>
      <c r="Q37809" s="142"/>
      <c r="R37809" s="142"/>
      <c r="S37809" s="139"/>
    </row>
    <row r="37810" spans="2:19" ht="15.75" customHeight="1" x14ac:dyDescent="0.25">
      <c r="B37810" s="106"/>
      <c r="C37810" s="106"/>
      <c r="D37810" s="139"/>
      <c r="P37810" s="142"/>
      <c r="Q37810" s="142"/>
      <c r="R37810" s="142"/>
      <c r="S37810" s="139"/>
    </row>
    <row r="37811" spans="2:19" ht="15.75" customHeight="1" x14ac:dyDescent="0.25">
      <c r="B37811" s="106"/>
      <c r="C37811" s="106"/>
      <c r="D37811" s="139"/>
      <c r="P37811" s="142"/>
      <c r="Q37811" s="142"/>
      <c r="R37811" s="142"/>
      <c r="S37811" s="139"/>
    </row>
    <row r="37812" spans="2:19" ht="15.75" customHeight="1" x14ac:dyDescent="0.25">
      <c r="B37812" s="106"/>
      <c r="C37812" s="106"/>
      <c r="D37812" s="139"/>
      <c r="P37812" s="142"/>
      <c r="Q37812" s="142"/>
      <c r="R37812" s="142"/>
      <c r="S37812" s="139"/>
    </row>
    <row r="37813" spans="2:19" ht="15.75" customHeight="1" x14ac:dyDescent="0.25">
      <c r="B37813" s="106"/>
      <c r="C37813" s="106"/>
      <c r="D37813" s="139"/>
      <c r="P37813" s="142"/>
      <c r="Q37813" s="142"/>
      <c r="R37813" s="142"/>
      <c r="S37813" s="139"/>
    </row>
    <row r="37814" spans="2:19" ht="15.75" customHeight="1" x14ac:dyDescent="0.25">
      <c r="B37814" s="106"/>
      <c r="C37814" s="106"/>
      <c r="D37814" s="139"/>
      <c r="P37814" s="142"/>
      <c r="Q37814" s="142"/>
      <c r="R37814" s="142"/>
      <c r="S37814" s="139"/>
    </row>
    <row r="37815" spans="2:19" ht="15.75" customHeight="1" x14ac:dyDescent="0.25">
      <c r="B37815" s="106"/>
      <c r="C37815" s="106"/>
      <c r="D37815" s="139"/>
      <c r="P37815" s="142"/>
      <c r="Q37815" s="142"/>
      <c r="R37815" s="142"/>
      <c r="S37815" s="139"/>
    </row>
    <row r="37816" spans="2:19" ht="15.75" customHeight="1" x14ac:dyDescent="0.25">
      <c r="B37816" s="106"/>
      <c r="C37816" s="106"/>
      <c r="D37816" s="139"/>
      <c r="P37816" s="142"/>
      <c r="Q37816" s="142"/>
      <c r="R37816" s="142"/>
      <c r="S37816" s="139"/>
    </row>
    <row r="37817" spans="2:19" ht="15.75" customHeight="1" x14ac:dyDescent="0.25">
      <c r="B37817" s="106"/>
      <c r="C37817" s="106"/>
      <c r="D37817" s="139"/>
      <c r="P37817" s="142"/>
      <c r="Q37817" s="142"/>
      <c r="R37817" s="142"/>
      <c r="S37817" s="139"/>
    </row>
    <row r="37818" spans="2:19" ht="15.75" customHeight="1" x14ac:dyDescent="0.25">
      <c r="B37818" s="106"/>
      <c r="C37818" s="106"/>
      <c r="D37818" s="139"/>
      <c r="P37818" s="142"/>
      <c r="Q37818" s="142"/>
      <c r="R37818" s="142"/>
      <c r="S37818" s="139"/>
    </row>
    <row r="37819" spans="2:19" ht="15.75" customHeight="1" x14ac:dyDescent="0.25">
      <c r="B37819" s="106"/>
      <c r="C37819" s="106"/>
      <c r="D37819" s="139"/>
      <c r="P37819" s="142"/>
      <c r="Q37819" s="142"/>
      <c r="R37819" s="142"/>
      <c r="S37819" s="139"/>
    </row>
    <row r="37820" spans="2:19" ht="15.75" customHeight="1" x14ac:dyDescent="0.25">
      <c r="B37820" s="106"/>
      <c r="C37820" s="106"/>
      <c r="D37820" s="139"/>
      <c r="P37820" s="142"/>
      <c r="Q37820" s="142"/>
      <c r="R37820" s="142"/>
      <c r="S37820" s="139"/>
    </row>
    <row r="37821" spans="2:19" ht="15.75" customHeight="1" x14ac:dyDescent="0.25">
      <c r="B37821" s="106"/>
      <c r="C37821" s="106"/>
      <c r="D37821" s="139"/>
      <c r="P37821" s="142"/>
      <c r="Q37821" s="142"/>
      <c r="R37821" s="142"/>
      <c r="S37821" s="139"/>
    </row>
    <row r="37822" spans="2:19" ht="15.75" customHeight="1" x14ac:dyDescent="0.25">
      <c r="B37822" s="106"/>
      <c r="C37822" s="106"/>
      <c r="D37822" s="139"/>
      <c r="P37822" s="142"/>
      <c r="Q37822" s="142"/>
      <c r="R37822" s="142"/>
      <c r="S37822" s="139"/>
    </row>
    <row r="37823" spans="2:19" ht="15.75" customHeight="1" x14ac:dyDescent="0.25">
      <c r="B37823" s="106"/>
      <c r="C37823" s="106"/>
      <c r="D37823" s="139"/>
      <c r="P37823" s="142"/>
      <c r="Q37823" s="142"/>
      <c r="R37823" s="142"/>
      <c r="S37823" s="139"/>
    </row>
    <row r="37824" spans="2:19" ht="15.75" customHeight="1" x14ac:dyDescent="0.25">
      <c r="B37824" s="106"/>
      <c r="C37824" s="106"/>
      <c r="D37824" s="139"/>
      <c r="P37824" s="142"/>
      <c r="Q37824" s="142"/>
      <c r="R37824" s="142"/>
      <c r="S37824" s="139"/>
    </row>
    <row r="37825" spans="2:19" ht="15.75" customHeight="1" x14ac:dyDescent="0.25">
      <c r="B37825" s="106"/>
      <c r="C37825" s="106"/>
      <c r="D37825" s="139"/>
      <c r="P37825" s="142"/>
      <c r="Q37825" s="142"/>
      <c r="R37825" s="142"/>
      <c r="S37825" s="139"/>
    </row>
    <row r="37826" spans="2:19" ht="15.75" customHeight="1" x14ac:dyDescent="0.25">
      <c r="B37826" s="106"/>
      <c r="C37826" s="106"/>
      <c r="D37826" s="139"/>
      <c r="P37826" s="142"/>
      <c r="Q37826" s="142"/>
      <c r="R37826" s="142"/>
      <c r="S37826" s="139"/>
    </row>
    <row r="37827" spans="2:19" ht="15.75" customHeight="1" x14ac:dyDescent="0.25">
      <c r="B37827" s="106"/>
      <c r="C37827" s="106"/>
      <c r="D37827" s="139"/>
      <c r="P37827" s="142"/>
      <c r="Q37827" s="142"/>
      <c r="R37827" s="142"/>
      <c r="S37827" s="139"/>
    </row>
    <row r="37828" spans="2:19" ht="15.75" customHeight="1" x14ac:dyDescent="0.25">
      <c r="B37828" s="106"/>
      <c r="C37828" s="106"/>
      <c r="D37828" s="139"/>
      <c r="P37828" s="142"/>
      <c r="Q37828" s="142"/>
      <c r="R37828" s="142"/>
      <c r="S37828" s="139"/>
    </row>
    <row r="37829" spans="2:19" ht="15.75" customHeight="1" x14ac:dyDescent="0.25">
      <c r="B37829" s="106"/>
      <c r="C37829" s="106"/>
      <c r="D37829" s="139"/>
      <c r="P37829" s="142"/>
      <c r="Q37829" s="142"/>
      <c r="R37829" s="142"/>
      <c r="S37829" s="139"/>
    </row>
    <row r="37830" spans="2:19" ht="15.75" customHeight="1" x14ac:dyDescent="0.25">
      <c r="B37830" s="106"/>
      <c r="C37830" s="106"/>
      <c r="D37830" s="139"/>
      <c r="P37830" s="142"/>
      <c r="Q37830" s="142"/>
      <c r="R37830" s="142"/>
      <c r="S37830" s="139"/>
    </row>
    <row r="37831" spans="2:19" ht="15.75" customHeight="1" x14ac:dyDescent="0.25">
      <c r="B37831" s="106"/>
      <c r="C37831" s="106"/>
      <c r="D37831" s="139"/>
      <c r="P37831" s="142"/>
      <c r="Q37831" s="142"/>
      <c r="R37831" s="142"/>
      <c r="S37831" s="139"/>
    </row>
    <row r="37832" spans="2:19" ht="15.75" customHeight="1" x14ac:dyDescent="0.25">
      <c r="B37832" s="106"/>
      <c r="C37832" s="106"/>
      <c r="D37832" s="139"/>
      <c r="P37832" s="142"/>
      <c r="Q37832" s="142"/>
      <c r="R37832" s="142"/>
      <c r="S37832" s="139"/>
    </row>
    <row r="37833" spans="2:19" ht="15.75" customHeight="1" x14ac:dyDescent="0.25">
      <c r="B37833" s="106"/>
      <c r="C37833" s="106"/>
      <c r="D37833" s="139"/>
      <c r="P37833" s="142"/>
      <c r="Q37833" s="142"/>
      <c r="R37833" s="142"/>
      <c r="S37833" s="139"/>
    </row>
    <row r="37834" spans="2:19" ht="15.75" customHeight="1" x14ac:dyDescent="0.25">
      <c r="B37834" s="106"/>
      <c r="C37834" s="106"/>
      <c r="D37834" s="139"/>
      <c r="P37834" s="142"/>
      <c r="Q37834" s="142"/>
      <c r="R37834" s="142"/>
      <c r="S37834" s="139"/>
    </row>
    <row r="37835" spans="2:19" ht="15.75" customHeight="1" x14ac:dyDescent="0.25">
      <c r="B37835" s="106"/>
      <c r="C37835" s="106"/>
      <c r="D37835" s="139"/>
      <c r="P37835" s="142"/>
      <c r="Q37835" s="142"/>
      <c r="R37835" s="142"/>
      <c r="S37835" s="139"/>
    </row>
    <row r="37836" spans="2:19" ht="15.75" customHeight="1" x14ac:dyDescent="0.25">
      <c r="B37836" s="106"/>
      <c r="C37836" s="106"/>
      <c r="D37836" s="139"/>
      <c r="P37836" s="142"/>
      <c r="Q37836" s="142"/>
      <c r="R37836" s="142"/>
      <c r="S37836" s="139"/>
    </row>
    <row r="37837" spans="2:19" ht="15.75" customHeight="1" x14ac:dyDescent="0.25">
      <c r="B37837" s="106"/>
      <c r="C37837" s="106"/>
      <c r="D37837" s="139"/>
      <c r="P37837" s="142"/>
      <c r="Q37837" s="142"/>
      <c r="R37837" s="142"/>
      <c r="S37837" s="139"/>
    </row>
    <row r="37838" spans="2:19" ht="15.75" customHeight="1" x14ac:dyDescent="0.25">
      <c r="B37838" s="106"/>
      <c r="C37838" s="106"/>
      <c r="D37838" s="139"/>
      <c r="P37838" s="142"/>
      <c r="Q37838" s="142"/>
      <c r="R37838" s="142"/>
      <c r="S37838" s="139"/>
    </row>
    <row r="37839" spans="2:19" ht="15.75" customHeight="1" x14ac:dyDescent="0.25">
      <c r="B37839" s="106"/>
      <c r="C37839" s="106"/>
      <c r="D37839" s="139"/>
      <c r="P37839" s="142"/>
      <c r="Q37839" s="142"/>
      <c r="R37839" s="142"/>
      <c r="S37839" s="139"/>
    </row>
    <row r="37840" spans="2:19" ht="15.75" customHeight="1" x14ac:dyDescent="0.25">
      <c r="B37840" s="106"/>
      <c r="C37840" s="106"/>
      <c r="D37840" s="139"/>
      <c r="P37840" s="142"/>
      <c r="Q37840" s="142"/>
      <c r="R37840" s="142"/>
      <c r="S37840" s="139"/>
    </row>
    <row r="37841" spans="2:19" ht="15.75" customHeight="1" x14ac:dyDescent="0.25">
      <c r="B37841" s="106"/>
      <c r="C37841" s="106"/>
      <c r="D37841" s="139"/>
      <c r="P37841" s="142"/>
      <c r="Q37841" s="142"/>
      <c r="R37841" s="142"/>
      <c r="S37841" s="139"/>
    </row>
    <row r="37842" spans="2:19" ht="15.75" customHeight="1" x14ac:dyDescent="0.25">
      <c r="B37842" s="106"/>
      <c r="C37842" s="106"/>
      <c r="D37842" s="139"/>
      <c r="P37842" s="142"/>
      <c r="Q37842" s="142"/>
      <c r="R37842" s="142"/>
      <c r="S37842" s="139"/>
    </row>
    <row r="37843" spans="2:19" ht="15.75" customHeight="1" x14ac:dyDescent="0.25">
      <c r="B37843" s="106"/>
      <c r="C37843" s="106"/>
      <c r="D37843" s="139"/>
      <c r="P37843" s="142"/>
      <c r="Q37843" s="142"/>
      <c r="R37843" s="142"/>
      <c r="S37843" s="139"/>
    </row>
    <row r="37844" spans="2:19" ht="15.75" customHeight="1" x14ac:dyDescent="0.25">
      <c r="B37844" s="106"/>
      <c r="C37844" s="106"/>
      <c r="D37844" s="139"/>
      <c r="P37844" s="142"/>
      <c r="Q37844" s="142"/>
      <c r="R37844" s="142"/>
      <c r="S37844" s="139"/>
    </row>
    <row r="37845" spans="2:19" ht="15.75" customHeight="1" x14ac:dyDescent="0.25">
      <c r="B37845" s="106"/>
      <c r="C37845" s="106"/>
      <c r="D37845" s="139"/>
      <c r="P37845" s="142"/>
      <c r="Q37845" s="142"/>
      <c r="R37845" s="142"/>
      <c r="S37845" s="139"/>
    </row>
    <row r="37846" spans="2:19" ht="15.75" customHeight="1" x14ac:dyDescent="0.25">
      <c r="B37846" s="106"/>
      <c r="C37846" s="106"/>
      <c r="D37846" s="139"/>
      <c r="P37846" s="142"/>
      <c r="Q37846" s="142"/>
      <c r="R37846" s="142"/>
      <c r="S37846" s="139"/>
    </row>
    <row r="37847" spans="2:19" ht="15.75" customHeight="1" x14ac:dyDescent="0.25">
      <c r="B37847" s="106"/>
      <c r="C37847" s="106"/>
      <c r="D37847" s="139"/>
      <c r="P37847" s="142"/>
      <c r="Q37847" s="142"/>
      <c r="R37847" s="142"/>
      <c r="S37847" s="139"/>
    </row>
    <row r="37848" spans="2:19" ht="15.75" customHeight="1" x14ac:dyDescent="0.25">
      <c r="B37848" s="106"/>
      <c r="C37848" s="106"/>
      <c r="D37848" s="139"/>
      <c r="P37848" s="142"/>
      <c r="Q37848" s="142"/>
      <c r="R37848" s="142"/>
      <c r="S37848" s="139"/>
    </row>
    <row r="37849" spans="2:19" ht="15.75" customHeight="1" x14ac:dyDescent="0.25">
      <c r="B37849" s="106"/>
      <c r="C37849" s="106"/>
      <c r="D37849" s="139"/>
      <c r="P37849" s="142"/>
      <c r="Q37849" s="142"/>
      <c r="R37849" s="142"/>
      <c r="S37849" s="139"/>
    </row>
    <row r="37850" spans="2:19" ht="15.75" customHeight="1" x14ac:dyDescent="0.25">
      <c r="B37850" s="106"/>
      <c r="C37850" s="106"/>
      <c r="D37850" s="139"/>
      <c r="P37850" s="142"/>
      <c r="Q37850" s="142"/>
      <c r="R37850" s="142"/>
      <c r="S37850" s="139"/>
    </row>
    <row r="37851" spans="2:19" ht="15.75" customHeight="1" x14ac:dyDescent="0.25">
      <c r="B37851" s="106"/>
      <c r="C37851" s="106"/>
      <c r="D37851" s="139"/>
      <c r="P37851" s="142"/>
      <c r="Q37851" s="142"/>
      <c r="R37851" s="142"/>
      <c r="S37851" s="139"/>
    </row>
    <row r="37852" spans="2:19" ht="15.75" customHeight="1" x14ac:dyDescent="0.25">
      <c r="B37852" s="106"/>
      <c r="C37852" s="106"/>
      <c r="D37852" s="139"/>
      <c r="P37852" s="142"/>
      <c r="Q37852" s="142"/>
      <c r="R37852" s="142"/>
      <c r="S37852" s="139"/>
    </row>
    <row r="37853" spans="2:19" ht="15.75" customHeight="1" x14ac:dyDescent="0.25">
      <c r="B37853" s="106"/>
      <c r="C37853" s="106"/>
      <c r="D37853" s="139"/>
      <c r="P37853" s="142"/>
      <c r="Q37853" s="142"/>
      <c r="R37853" s="142"/>
      <c r="S37853" s="139"/>
    </row>
    <row r="37854" spans="2:19" ht="15.75" customHeight="1" x14ac:dyDescent="0.25">
      <c r="B37854" s="106"/>
      <c r="C37854" s="106"/>
      <c r="D37854" s="139"/>
      <c r="P37854" s="142"/>
      <c r="Q37854" s="142"/>
      <c r="R37854" s="142"/>
      <c r="S37854" s="139"/>
    </row>
    <row r="37855" spans="2:19" ht="15.75" customHeight="1" x14ac:dyDescent="0.25">
      <c r="B37855" s="106"/>
      <c r="C37855" s="106"/>
      <c r="D37855" s="139"/>
      <c r="P37855" s="142"/>
      <c r="Q37855" s="142"/>
      <c r="R37855" s="142"/>
      <c r="S37855" s="139"/>
    </row>
    <row r="37856" spans="2:19" ht="15.75" customHeight="1" x14ac:dyDescent="0.25">
      <c r="B37856" s="106"/>
      <c r="C37856" s="106"/>
      <c r="D37856" s="139"/>
      <c r="P37856" s="142"/>
      <c r="Q37856" s="142"/>
      <c r="R37856" s="142"/>
      <c r="S37856" s="139"/>
    </row>
    <row r="37857" spans="2:19" ht="15.75" customHeight="1" x14ac:dyDescent="0.25">
      <c r="B37857" s="106"/>
      <c r="C37857" s="106"/>
      <c r="D37857" s="139"/>
      <c r="P37857" s="142"/>
      <c r="Q37857" s="142"/>
      <c r="R37857" s="142"/>
      <c r="S37857" s="139"/>
    </row>
    <row r="37858" spans="2:19" ht="15.75" customHeight="1" x14ac:dyDescent="0.25">
      <c r="B37858" s="106"/>
      <c r="C37858" s="106"/>
      <c r="D37858" s="139"/>
      <c r="P37858" s="142"/>
      <c r="Q37858" s="142"/>
      <c r="R37858" s="142"/>
      <c r="S37858" s="139"/>
    </row>
    <row r="37859" spans="2:19" ht="15.75" customHeight="1" x14ac:dyDescent="0.25">
      <c r="B37859" s="106"/>
      <c r="C37859" s="106"/>
      <c r="D37859" s="139"/>
      <c r="P37859" s="142"/>
      <c r="Q37859" s="142"/>
      <c r="R37859" s="142"/>
      <c r="S37859" s="139"/>
    </row>
    <row r="37860" spans="2:19" ht="15.75" customHeight="1" x14ac:dyDescent="0.25">
      <c r="B37860" s="106"/>
      <c r="C37860" s="106"/>
      <c r="D37860" s="139"/>
      <c r="P37860" s="142"/>
      <c r="Q37860" s="142"/>
      <c r="R37860" s="142"/>
      <c r="S37860" s="139"/>
    </row>
    <row r="37861" spans="2:19" ht="15.75" customHeight="1" x14ac:dyDescent="0.25">
      <c r="B37861" s="106"/>
      <c r="C37861" s="106"/>
      <c r="D37861" s="139"/>
      <c r="P37861" s="142"/>
      <c r="Q37861" s="142"/>
      <c r="R37861" s="142"/>
      <c r="S37861" s="139"/>
    </row>
    <row r="37862" spans="2:19" ht="15.75" customHeight="1" x14ac:dyDescent="0.25">
      <c r="B37862" s="106"/>
      <c r="C37862" s="106"/>
      <c r="D37862" s="139"/>
      <c r="P37862" s="142"/>
      <c r="Q37862" s="142"/>
      <c r="R37862" s="142"/>
      <c r="S37862" s="139"/>
    </row>
    <row r="37863" spans="2:19" ht="15.75" customHeight="1" x14ac:dyDescent="0.25">
      <c r="B37863" s="106"/>
      <c r="C37863" s="106"/>
      <c r="D37863" s="139"/>
      <c r="P37863" s="142"/>
      <c r="Q37863" s="142"/>
      <c r="R37863" s="142"/>
      <c r="S37863" s="139"/>
    </row>
    <row r="37864" spans="2:19" ht="15.75" customHeight="1" x14ac:dyDescent="0.25">
      <c r="B37864" s="106"/>
      <c r="C37864" s="106"/>
      <c r="D37864" s="139"/>
      <c r="P37864" s="142"/>
      <c r="Q37864" s="142"/>
      <c r="R37864" s="142"/>
      <c r="S37864" s="139"/>
    </row>
    <row r="37865" spans="2:19" ht="15.75" customHeight="1" x14ac:dyDescent="0.25">
      <c r="B37865" s="106"/>
      <c r="C37865" s="106"/>
      <c r="D37865" s="139"/>
      <c r="P37865" s="142"/>
      <c r="Q37865" s="142"/>
      <c r="R37865" s="142"/>
      <c r="S37865" s="139"/>
    </row>
    <row r="37866" spans="2:19" ht="15.75" customHeight="1" x14ac:dyDescent="0.25">
      <c r="B37866" s="106"/>
      <c r="C37866" s="106"/>
      <c r="D37866" s="139"/>
      <c r="P37866" s="142"/>
      <c r="Q37866" s="142"/>
      <c r="R37866" s="142"/>
      <c r="S37866" s="139"/>
    </row>
    <row r="37867" spans="2:19" ht="15.75" customHeight="1" x14ac:dyDescent="0.25">
      <c r="B37867" s="106"/>
      <c r="C37867" s="106"/>
      <c r="D37867" s="139"/>
      <c r="P37867" s="142"/>
      <c r="Q37867" s="142"/>
      <c r="R37867" s="142"/>
      <c r="S37867" s="139"/>
    </row>
    <row r="37868" spans="2:19" ht="15.75" customHeight="1" x14ac:dyDescent="0.25">
      <c r="B37868" s="106"/>
      <c r="C37868" s="106"/>
      <c r="D37868" s="139"/>
      <c r="P37868" s="142"/>
      <c r="Q37868" s="142"/>
      <c r="R37868" s="142"/>
      <c r="S37868" s="139"/>
    </row>
    <row r="37869" spans="2:19" ht="15.75" customHeight="1" x14ac:dyDescent="0.25">
      <c r="B37869" s="106"/>
      <c r="C37869" s="106"/>
      <c r="D37869" s="139"/>
      <c r="P37869" s="142"/>
      <c r="Q37869" s="142"/>
      <c r="R37869" s="142"/>
      <c r="S37869" s="139"/>
    </row>
    <row r="37870" spans="2:19" ht="15.75" customHeight="1" x14ac:dyDescent="0.25">
      <c r="B37870" s="106"/>
      <c r="C37870" s="106"/>
      <c r="D37870" s="139"/>
      <c r="P37870" s="142"/>
      <c r="Q37870" s="142"/>
      <c r="R37870" s="142"/>
      <c r="S37870" s="139"/>
    </row>
    <row r="37871" spans="2:19" ht="15.75" customHeight="1" x14ac:dyDescent="0.25">
      <c r="B37871" s="106"/>
      <c r="C37871" s="106"/>
      <c r="D37871" s="139"/>
      <c r="P37871" s="142"/>
      <c r="Q37871" s="142"/>
      <c r="R37871" s="142"/>
      <c r="S37871" s="139"/>
    </row>
    <row r="37872" spans="2:19" ht="15.75" customHeight="1" x14ac:dyDescent="0.25">
      <c r="B37872" s="106"/>
      <c r="C37872" s="106"/>
      <c r="D37872" s="139"/>
      <c r="P37872" s="142"/>
      <c r="Q37872" s="142"/>
      <c r="R37872" s="142"/>
      <c r="S37872" s="139"/>
    </row>
    <row r="37873" spans="2:19" ht="15.75" customHeight="1" x14ac:dyDescent="0.25">
      <c r="B37873" s="106"/>
      <c r="C37873" s="106"/>
      <c r="D37873" s="139"/>
      <c r="P37873" s="142"/>
      <c r="Q37873" s="142"/>
      <c r="R37873" s="142"/>
      <c r="S37873" s="139"/>
    </row>
    <row r="37874" spans="2:19" ht="15.75" customHeight="1" x14ac:dyDescent="0.25">
      <c r="B37874" s="106"/>
      <c r="C37874" s="106"/>
      <c r="D37874" s="139"/>
      <c r="P37874" s="142"/>
      <c r="Q37874" s="142"/>
      <c r="R37874" s="142"/>
      <c r="S37874" s="139"/>
    </row>
    <row r="37875" spans="2:19" ht="15.75" customHeight="1" x14ac:dyDescent="0.25">
      <c r="B37875" s="106"/>
      <c r="C37875" s="106"/>
      <c r="D37875" s="139"/>
      <c r="P37875" s="142"/>
      <c r="Q37875" s="142"/>
      <c r="R37875" s="142"/>
      <c r="S37875" s="139"/>
    </row>
    <row r="37876" spans="2:19" ht="15.75" customHeight="1" x14ac:dyDescent="0.25">
      <c r="B37876" s="106"/>
      <c r="C37876" s="106"/>
      <c r="D37876" s="139"/>
      <c r="P37876" s="142"/>
      <c r="Q37876" s="142"/>
      <c r="R37876" s="142"/>
      <c r="S37876" s="139"/>
    </row>
    <row r="37877" spans="2:19" ht="15.75" customHeight="1" x14ac:dyDescent="0.25">
      <c r="B37877" s="106"/>
      <c r="C37877" s="106"/>
      <c r="D37877" s="139"/>
      <c r="P37877" s="142"/>
      <c r="Q37877" s="142"/>
      <c r="R37877" s="142"/>
      <c r="S37877" s="139"/>
    </row>
    <row r="37878" spans="2:19" ht="15.75" customHeight="1" x14ac:dyDescent="0.25">
      <c r="B37878" s="106"/>
      <c r="C37878" s="106"/>
      <c r="D37878" s="139"/>
      <c r="P37878" s="142"/>
      <c r="Q37878" s="142"/>
      <c r="R37878" s="142"/>
      <c r="S37878" s="139"/>
    </row>
    <row r="37879" spans="2:19" ht="15.75" customHeight="1" x14ac:dyDescent="0.25">
      <c r="B37879" s="106"/>
      <c r="C37879" s="106"/>
      <c r="D37879" s="139"/>
      <c r="P37879" s="142"/>
      <c r="Q37879" s="142"/>
      <c r="R37879" s="142"/>
      <c r="S37879" s="139"/>
    </row>
    <row r="37880" spans="2:19" ht="15.75" customHeight="1" x14ac:dyDescent="0.25">
      <c r="B37880" s="106"/>
      <c r="C37880" s="106"/>
      <c r="D37880" s="139"/>
      <c r="P37880" s="142"/>
      <c r="Q37880" s="142"/>
      <c r="R37880" s="142"/>
      <c r="S37880" s="139"/>
    </row>
    <row r="37881" spans="2:19" ht="15.75" customHeight="1" x14ac:dyDescent="0.25">
      <c r="B37881" s="106"/>
      <c r="C37881" s="106"/>
      <c r="D37881" s="139"/>
      <c r="P37881" s="142"/>
      <c r="Q37881" s="142"/>
      <c r="R37881" s="142"/>
      <c r="S37881" s="139"/>
    </row>
    <row r="37882" spans="2:19" ht="15.75" customHeight="1" x14ac:dyDescent="0.25">
      <c r="B37882" s="106"/>
      <c r="C37882" s="106"/>
      <c r="D37882" s="139"/>
      <c r="P37882" s="142"/>
      <c r="Q37882" s="142"/>
      <c r="R37882" s="142"/>
      <c r="S37882" s="139"/>
    </row>
    <row r="37883" spans="2:19" ht="15.75" customHeight="1" x14ac:dyDescent="0.25">
      <c r="B37883" s="106"/>
      <c r="C37883" s="106"/>
      <c r="D37883" s="139"/>
      <c r="P37883" s="142"/>
      <c r="Q37883" s="142"/>
      <c r="R37883" s="142"/>
      <c r="S37883" s="139"/>
    </row>
    <row r="37884" spans="2:19" ht="15.75" customHeight="1" x14ac:dyDescent="0.25">
      <c r="B37884" s="106"/>
      <c r="C37884" s="106"/>
      <c r="D37884" s="139"/>
      <c r="P37884" s="142"/>
      <c r="Q37884" s="142"/>
      <c r="R37884" s="142"/>
      <c r="S37884" s="139"/>
    </row>
    <row r="37885" spans="2:19" ht="15.75" customHeight="1" x14ac:dyDescent="0.25">
      <c r="B37885" s="106"/>
      <c r="C37885" s="106"/>
      <c r="D37885" s="139"/>
      <c r="P37885" s="142"/>
      <c r="Q37885" s="142"/>
      <c r="R37885" s="142"/>
      <c r="S37885" s="139"/>
    </row>
    <row r="37886" spans="2:19" ht="15.75" customHeight="1" x14ac:dyDescent="0.25">
      <c r="B37886" s="106"/>
      <c r="C37886" s="106"/>
      <c r="D37886" s="139"/>
      <c r="P37886" s="142"/>
      <c r="Q37886" s="142"/>
      <c r="R37886" s="142"/>
      <c r="S37886" s="139"/>
    </row>
    <row r="37887" spans="2:19" ht="15.75" customHeight="1" x14ac:dyDescent="0.25">
      <c r="B37887" s="106"/>
      <c r="C37887" s="106"/>
      <c r="D37887" s="139"/>
      <c r="P37887" s="142"/>
      <c r="Q37887" s="142"/>
      <c r="R37887" s="142"/>
      <c r="S37887" s="139"/>
    </row>
    <row r="37888" spans="2:19" ht="15.75" customHeight="1" x14ac:dyDescent="0.25">
      <c r="B37888" s="106"/>
      <c r="C37888" s="106"/>
      <c r="D37888" s="139"/>
      <c r="P37888" s="142"/>
      <c r="Q37888" s="142"/>
      <c r="R37888" s="142"/>
      <c r="S37888" s="139"/>
    </row>
    <row r="37889" spans="2:19" ht="15.75" customHeight="1" x14ac:dyDescent="0.25">
      <c r="B37889" s="106"/>
      <c r="C37889" s="106"/>
      <c r="D37889" s="139"/>
      <c r="P37889" s="142"/>
      <c r="Q37889" s="142"/>
      <c r="R37889" s="142"/>
      <c r="S37889" s="139"/>
    </row>
    <row r="37890" spans="2:19" ht="15.75" customHeight="1" x14ac:dyDescent="0.25">
      <c r="B37890" s="106"/>
      <c r="C37890" s="106"/>
      <c r="D37890" s="139"/>
      <c r="P37890" s="142"/>
      <c r="Q37890" s="142"/>
      <c r="R37890" s="142"/>
      <c r="S37890" s="139"/>
    </row>
    <row r="37891" spans="2:19" ht="15.75" customHeight="1" x14ac:dyDescent="0.25">
      <c r="B37891" s="106"/>
      <c r="C37891" s="106"/>
      <c r="D37891" s="139"/>
      <c r="P37891" s="142"/>
      <c r="Q37891" s="142"/>
      <c r="R37891" s="142"/>
      <c r="S37891" s="139"/>
    </row>
    <row r="37892" spans="2:19" ht="15.75" customHeight="1" x14ac:dyDescent="0.25">
      <c r="B37892" s="106"/>
      <c r="C37892" s="106"/>
      <c r="D37892" s="139"/>
      <c r="P37892" s="142"/>
      <c r="Q37892" s="142"/>
      <c r="R37892" s="142"/>
      <c r="S37892" s="139"/>
    </row>
    <row r="37893" spans="2:19" ht="15.75" customHeight="1" x14ac:dyDescent="0.25">
      <c r="B37893" s="106"/>
      <c r="C37893" s="106"/>
      <c r="D37893" s="139"/>
      <c r="P37893" s="142"/>
      <c r="Q37893" s="142"/>
      <c r="R37893" s="142"/>
      <c r="S37893" s="139"/>
    </row>
    <row r="37894" spans="2:19" ht="15.75" customHeight="1" x14ac:dyDescent="0.25">
      <c r="B37894" s="106"/>
      <c r="C37894" s="106"/>
      <c r="D37894" s="139"/>
      <c r="P37894" s="142"/>
      <c r="Q37894" s="142"/>
      <c r="R37894" s="142"/>
      <c r="S37894" s="139"/>
    </row>
    <row r="37895" spans="2:19" ht="15.75" customHeight="1" x14ac:dyDescent="0.25">
      <c r="B37895" s="106"/>
      <c r="C37895" s="106"/>
      <c r="D37895" s="139"/>
      <c r="P37895" s="142"/>
      <c r="Q37895" s="142"/>
      <c r="R37895" s="142"/>
      <c r="S37895" s="139"/>
    </row>
    <row r="37896" spans="2:19" ht="15.75" customHeight="1" x14ac:dyDescent="0.25">
      <c r="B37896" s="106"/>
      <c r="C37896" s="106"/>
      <c r="D37896" s="139"/>
      <c r="P37896" s="142"/>
      <c r="Q37896" s="142"/>
      <c r="R37896" s="142"/>
      <c r="S37896" s="139"/>
    </row>
    <row r="37897" spans="2:19" ht="15.75" customHeight="1" x14ac:dyDescent="0.25">
      <c r="B37897" s="106"/>
      <c r="C37897" s="106"/>
      <c r="D37897" s="139"/>
      <c r="P37897" s="142"/>
      <c r="Q37897" s="142"/>
      <c r="R37897" s="142"/>
      <c r="S37897" s="139"/>
    </row>
    <row r="37898" spans="2:19" ht="15.75" customHeight="1" x14ac:dyDescent="0.25">
      <c r="B37898" s="106"/>
      <c r="C37898" s="106"/>
      <c r="D37898" s="139"/>
      <c r="P37898" s="142"/>
      <c r="Q37898" s="142"/>
      <c r="R37898" s="142"/>
      <c r="S37898" s="139"/>
    </row>
    <row r="37899" spans="2:19" ht="15.75" customHeight="1" x14ac:dyDescent="0.25">
      <c r="B37899" s="106"/>
      <c r="C37899" s="106"/>
      <c r="D37899" s="139"/>
      <c r="P37899" s="142"/>
      <c r="Q37899" s="142"/>
      <c r="R37899" s="142"/>
      <c r="S37899" s="139"/>
    </row>
    <row r="37900" spans="2:19" ht="15.75" customHeight="1" x14ac:dyDescent="0.25">
      <c r="B37900" s="106"/>
      <c r="C37900" s="106"/>
      <c r="D37900" s="139"/>
      <c r="P37900" s="142"/>
      <c r="Q37900" s="142"/>
      <c r="R37900" s="142"/>
      <c r="S37900" s="139"/>
    </row>
    <row r="37901" spans="2:19" ht="15.75" customHeight="1" x14ac:dyDescent="0.25">
      <c r="B37901" s="106"/>
      <c r="C37901" s="106"/>
      <c r="D37901" s="139"/>
      <c r="P37901" s="142"/>
      <c r="Q37901" s="142"/>
      <c r="R37901" s="142"/>
      <c r="S37901" s="139"/>
    </row>
    <row r="37902" spans="2:19" ht="15.75" customHeight="1" x14ac:dyDescent="0.25">
      <c r="B37902" s="106"/>
      <c r="C37902" s="106"/>
      <c r="D37902" s="139"/>
      <c r="P37902" s="142"/>
      <c r="Q37902" s="142"/>
      <c r="R37902" s="142"/>
      <c r="S37902" s="139"/>
    </row>
    <row r="37903" spans="2:19" ht="15.75" customHeight="1" x14ac:dyDescent="0.25">
      <c r="B37903" s="106"/>
      <c r="C37903" s="106"/>
      <c r="D37903" s="139"/>
      <c r="P37903" s="142"/>
      <c r="Q37903" s="142"/>
      <c r="R37903" s="142"/>
      <c r="S37903" s="139"/>
    </row>
    <row r="37904" spans="2:19" ht="15.75" customHeight="1" x14ac:dyDescent="0.25">
      <c r="B37904" s="106"/>
      <c r="C37904" s="106"/>
      <c r="D37904" s="139"/>
      <c r="P37904" s="142"/>
      <c r="Q37904" s="142"/>
      <c r="R37904" s="142"/>
      <c r="S37904" s="139"/>
    </row>
    <row r="37905" spans="2:19" ht="15.75" customHeight="1" x14ac:dyDescent="0.25">
      <c r="B37905" s="106"/>
      <c r="C37905" s="106"/>
      <c r="D37905" s="139"/>
      <c r="P37905" s="142"/>
      <c r="Q37905" s="142"/>
      <c r="R37905" s="142"/>
      <c r="S37905" s="139"/>
    </row>
    <row r="37906" spans="2:19" ht="15.75" customHeight="1" x14ac:dyDescent="0.25">
      <c r="B37906" s="106"/>
      <c r="C37906" s="106"/>
      <c r="D37906" s="139"/>
      <c r="P37906" s="142"/>
      <c r="Q37906" s="142"/>
      <c r="R37906" s="142"/>
      <c r="S37906" s="139"/>
    </row>
    <row r="37907" spans="2:19" ht="15.75" customHeight="1" x14ac:dyDescent="0.25">
      <c r="B37907" s="106"/>
      <c r="C37907" s="106"/>
      <c r="D37907" s="139"/>
      <c r="P37907" s="142"/>
      <c r="Q37907" s="142"/>
      <c r="R37907" s="142"/>
      <c r="S37907" s="139"/>
    </row>
    <row r="37908" spans="2:19" ht="15.75" customHeight="1" x14ac:dyDescent="0.25">
      <c r="B37908" s="106"/>
      <c r="C37908" s="106"/>
      <c r="D37908" s="139"/>
      <c r="P37908" s="142"/>
      <c r="Q37908" s="142"/>
      <c r="R37908" s="142"/>
      <c r="S37908" s="139"/>
    </row>
    <row r="37909" spans="2:19" ht="15.75" customHeight="1" x14ac:dyDescent="0.25">
      <c r="B37909" s="106"/>
      <c r="C37909" s="106"/>
      <c r="D37909" s="139"/>
      <c r="P37909" s="142"/>
      <c r="Q37909" s="142"/>
      <c r="R37909" s="142"/>
      <c r="S37909" s="139"/>
    </row>
    <row r="37910" spans="2:19" ht="15.75" customHeight="1" x14ac:dyDescent="0.25">
      <c r="B37910" s="106"/>
      <c r="C37910" s="106"/>
      <c r="D37910" s="139"/>
      <c r="P37910" s="142"/>
      <c r="Q37910" s="142"/>
      <c r="R37910" s="142"/>
      <c r="S37910" s="139"/>
    </row>
    <row r="37911" spans="2:19" ht="15.75" customHeight="1" x14ac:dyDescent="0.25">
      <c r="B37911" s="106"/>
      <c r="C37911" s="106"/>
      <c r="D37911" s="139"/>
      <c r="P37911" s="142"/>
      <c r="Q37911" s="142"/>
      <c r="R37911" s="142"/>
      <c r="S37911" s="139"/>
    </row>
    <row r="37912" spans="2:19" ht="15.75" customHeight="1" x14ac:dyDescent="0.25">
      <c r="B37912" s="106"/>
      <c r="C37912" s="106"/>
      <c r="D37912" s="139"/>
      <c r="P37912" s="142"/>
      <c r="Q37912" s="142"/>
      <c r="R37912" s="142"/>
      <c r="S37912" s="139"/>
    </row>
    <row r="37913" spans="2:19" ht="15.75" customHeight="1" x14ac:dyDescent="0.25">
      <c r="B37913" s="106"/>
      <c r="C37913" s="106"/>
      <c r="D37913" s="139"/>
      <c r="P37913" s="142"/>
      <c r="Q37913" s="142"/>
      <c r="R37913" s="142"/>
      <c r="S37913" s="139"/>
    </row>
    <row r="37914" spans="2:19" ht="15.75" customHeight="1" x14ac:dyDescent="0.25">
      <c r="B37914" s="106"/>
      <c r="C37914" s="106"/>
      <c r="D37914" s="139"/>
      <c r="P37914" s="142"/>
      <c r="Q37914" s="142"/>
      <c r="R37914" s="142"/>
      <c r="S37914" s="139"/>
    </row>
    <row r="37915" spans="2:19" ht="15.75" customHeight="1" x14ac:dyDescent="0.25">
      <c r="B37915" s="106"/>
      <c r="C37915" s="106"/>
      <c r="D37915" s="139"/>
      <c r="P37915" s="142"/>
      <c r="Q37915" s="142"/>
      <c r="R37915" s="142"/>
      <c r="S37915" s="139"/>
    </row>
    <row r="37916" spans="2:19" ht="15.75" customHeight="1" x14ac:dyDescent="0.25">
      <c r="B37916" s="106"/>
      <c r="C37916" s="106"/>
      <c r="D37916" s="139"/>
      <c r="P37916" s="142"/>
      <c r="Q37916" s="142"/>
      <c r="R37916" s="142"/>
      <c r="S37916" s="139"/>
    </row>
    <row r="37917" spans="2:19" ht="15.75" customHeight="1" x14ac:dyDescent="0.25">
      <c r="B37917" s="106"/>
      <c r="C37917" s="106"/>
      <c r="D37917" s="139"/>
      <c r="P37917" s="142"/>
      <c r="Q37917" s="142"/>
      <c r="R37917" s="142"/>
      <c r="S37917" s="139"/>
    </row>
    <row r="37918" spans="2:19" ht="15.75" customHeight="1" x14ac:dyDescent="0.25">
      <c r="B37918" s="106"/>
      <c r="C37918" s="106"/>
      <c r="D37918" s="139"/>
      <c r="P37918" s="142"/>
      <c r="Q37918" s="142"/>
      <c r="R37918" s="142"/>
      <c r="S37918" s="139"/>
    </row>
    <row r="37919" spans="2:19" ht="15.75" customHeight="1" x14ac:dyDescent="0.25">
      <c r="B37919" s="106"/>
      <c r="C37919" s="106"/>
      <c r="D37919" s="139"/>
      <c r="P37919" s="142"/>
      <c r="Q37919" s="142"/>
      <c r="R37919" s="142"/>
      <c r="S37919" s="139"/>
    </row>
    <row r="37920" spans="2:19" ht="15.75" customHeight="1" x14ac:dyDescent="0.25">
      <c r="B37920" s="106"/>
      <c r="C37920" s="106"/>
      <c r="D37920" s="139"/>
      <c r="P37920" s="142"/>
      <c r="Q37920" s="142"/>
      <c r="R37920" s="142"/>
      <c r="S37920" s="139"/>
    </row>
    <row r="37921" spans="2:19" ht="15.75" customHeight="1" x14ac:dyDescent="0.25">
      <c r="B37921" s="106"/>
      <c r="C37921" s="106"/>
      <c r="D37921" s="139"/>
      <c r="P37921" s="142"/>
      <c r="Q37921" s="142"/>
      <c r="R37921" s="142"/>
      <c r="S37921" s="139"/>
    </row>
    <row r="37922" spans="2:19" ht="15.75" customHeight="1" x14ac:dyDescent="0.25">
      <c r="B37922" s="106"/>
      <c r="C37922" s="106"/>
      <c r="D37922" s="139"/>
      <c r="P37922" s="142"/>
      <c r="Q37922" s="142"/>
      <c r="R37922" s="142"/>
      <c r="S37922" s="139"/>
    </row>
    <row r="37923" spans="2:19" ht="15.75" customHeight="1" x14ac:dyDescent="0.25">
      <c r="B37923" s="106"/>
      <c r="C37923" s="106"/>
      <c r="D37923" s="139"/>
      <c r="P37923" s="142"/>
      <c r="Q37923" s="142"/>
      <c r="R37923" s="142"/>
      <c r="S37923" s="139"/>
    </row>
    <row r="37924" spans="2:19" ht="15.75" customHeight="1" x14ac:dyDescent="0.25">
      <c r="B37924" s="106"/>
      <c r="C37924" s="106"/>
      <c r="D37924" s="139"/>
      <c r="P37924" s="142"/>
      <c r="Q37924" s="142"/>
      <c r="R37924" s="142"/>
      <c r="S37924" s="139"/>
    </row>
    <row r="37925" spans="2:19" ht="15.75" customHeight="1" x14ac:dyDescent="0.25">
      <c r="B37925" s="106"/>
      <c r="C37925" s="106"/>
      <c r="D37925" s="139"/>
      <c r="P37925" s="142"/>
      <c r="Q37925" s="142"/>
      <c r="R37925" s="142"/>
      <c r="S37925" s="139"/>
    </row>
    <row r="37926" spans="2:19" ht="15.75" customHeight="1" x14ac:dyDescent="0.25">
      <c r="B37926" s="106"/>
      <c r="C37926" s="106"/>
      <c r="D37926" s="139"/>
      <c r="P37926" s="142"/>
      <c r="Q37926" s="142"/>
      <c r="R37926" s="142"/>
      <c r="S37926" s="139"/>
    </row>
    <row r="37927" spans="2:19" ht="15.75" customHeight="1" x14ac:dyDescent="0.25">
      <c r="B37927" s="106"/>
      <c r="C37927" s="106"/>
      <c r="D37927" s="139"/>
      <c r="P37927" s="142"/>
      <c r="Q37927" s="142"/>
      <c r="R37927" s="142"/>
      <c r="S37927" s="139"/>
    </row>
    <row r="37928" spans="2:19" ht="15.75" customHeight="1" x14ac:dyDescent="0.25">
      <c r="B37928" s="106"/>
      <c r="C37928" s="106"/>
      <c r="D37928" s="139"/>
      <c r="P37928" s="142"/>
      <c r="Q37928" s="142"/>
      <c r="R37928" s="142"/>
      <c r="S37928" s="139"/>
    </row>
    <row r="37929" spans="2:19" ht="15.75" customHeight="1" x14ac:dyDescent="0.25">
      <c r="B37929" s="106"/>
      <c r="C37929" s="106"/>
      <c r="D37929" s="139"/>
      <c r="P37929" s="142"/>
      <c r="Q37929" s="142"/>
      <c r="R37929" s="142"/>
      <c r="S37929" s="139"/>
    </row>
    <row r="37930" spans="2:19" ht="15.75" customHeight="1" x14ac:dyDescent="0.25">
      <c r="B37930" s="106"/>
      <c r="C37930" s="106"/>
      <c r="D37930" s="139"/>
      <c r="P37930" s="142"/>
      <c r="Q37930" s="142"/>
      <c r="R37930" s="142"/>
      <c r="S37930" s="139"/>
    </row>
    <row r="37931" spans="2:19" ht="15.75" customHeight="1" x14ac:dyDescent="0.25">
      <c r="B37931" s="106"/>
      <c r="C37931" s="106"/>
      <c r="D37931" s="139"/>
      <c r="P37931" s="142"/>
      <c r="Q37931" s="142"/>
      <c r="R37931" s="142"/>
      <c r="S37931" s="139"/>
    </row>
    <row r="37932" spans="2:19" ht="15.75" customHeight="1" x14ac:dyDescent="0.25">
      <c r="B37932" s="106"/>
      <c r="C37932" s="106"/>
      <c r="D37932" s="139"/>
      <c r="P37932" s="142"/>
      <c r="Q37932" s="142"/>
      <c r="R37932" s="142"/>
      <c r="S37932" s="139"/>
    </row>
    <row r="37933" spans="2:19" ht="15.75" customHeight="1" x14ac:dyDescent="0.25">
      <c r="B37933" s="106"/>
      <c r="C37933" s="106"/>
      <c r="D37933" s="139"/>
      <c r="P37933" s="142"/>
      <c r="Q37933" s="142"/>
      <c r="R37933" s="142"/>
      <c r="S37933" s="139"/>
    </row>
    <row r="37934" spans="2:19" ht="15.75" customHeight="1" x14ac:dyDescent="0.25">
      <c r="B37934" s="106"/>
      <c r="C37934" s="106"/>
      <c r="D37934" s="139"/>
      <c r="P37934" s="142"/>
      <c r="Q37934" s="142"/>
      <c r="R37934" s="142"/>
      <c r="S37934" s="139"/>
    </row>
    <row r="37935" spans="2:19" ht="15.75" customHeight="1" x14ac:dyDescent="0.25">
      <c r="B37935" s="106"/>
      <c r="C37935" s="106"/>
      <c r="D37935" s="139"/>
      <c r="P37935" s="142"/>
      <c r="Q37935" s="142"/>
      <c r="R37935" s="142"/>
      <c r="S37935" s="139"/>
    </row>
    <row r="37936" spans="2:19" ht="15.75" customHeight="1" x14ac:dyDescent="0.25">
      <c r="B37936" s="106"/>
      <c r="C37936" s="106"/>
      <c r="D37936" s="139"/>
      <c r="P37936" s="142"/>
      <c r="Q37936" s="142"/>
      <c r="R37936" s="142"/>
      <c r="S37936" s="139"/>
    </row>
    <row r="37937" spans="2:19" ht="15.75" customHeight="1" x14ac:dyDescent="0.25">
      <c r="B37937" s="106"/>
      <c r="C37937" s="106"/>
      <c r="D37937" s="139"/>
      <c r="P37937" s="142"/>
      <c r="Q37937" s="142"/>
      <c r="R37937" s="142"/>
      <c r="S37937" s="139"/>
    </row>
    <row r="37938" spans="2:19" ht="15.75" customHeight="1" x14ac:dyDescent="0.25">
      <c r="B37938" s="106"/>
      <c r="C37938" s="106"/>
      <c r="D37938" s="139"/>
      <c r="P37938" s="142"/>
      <c r="Q37938" s="142"/>
      <c r="R37938" s="142"/>
      <c r="S37938" s="139"/>
    </row>
    <row r="37939" spans="2:19" ht="15.75" customHeight="1" x14ac:dyDescent="0.25">
      <c r="B37939" s="106"/>
      <c r="C37939" s="106"/>
      <c r="D37939" s="139"/>
      <c r="P37939" s="142"/>
      <c r="Q37939" s="142"/>
      <c r="R37939" s="142"/>
      <c r="S37939" s="139"/>
    </row>
    <row r="37940" spans="2:19" ht="15.75" customHeight="1" x14ac:dyDescent="0.25">
      <c r="B37940" s="106"/>
      <c r="C37940" s="106"/>
      <c r="D37940" s="139"/>
      <c r="P37940" s="142"/>
      <c r="Q37940" s="142"/>
      <c r="R37940" s="142"/>
      <c r="S37940" s="139"/>
    </row>
    <row r="37941" spans="2:19" ht="15.75" customHeight="1" x14ac:dyDescent="0.25">
      <c r="B37941" s="106"/>
      <c r="C37941" s="106"/>
      <c r="D37941" s="139"/>
      <c r="P37941" s="142"/>
      <c r="Q37941" s="142"/>
      <c r="R37941" s="142"/>
      <c r="S37941" s="139"/>
    </row>
    <row r="37942" spans="2:19" ht="15.75" customHeight="1" x14ac:dyDescent="0.25">
      <c r="B37942" s="106"/>
      <c r="C37942" s="106"/>
      <c r="D37942" s="139"/>
      <c r="P37942" s="142"/>
      <c r="Q37942" s="142"/>
      <c r="R37942" s="142"/>
      <c r="S37942" s="139"/>
    </row>
    <row r="37943" spans="2:19" ht="15.75" customHeight="1" x14ac:dyDescent="0.25">
      <c r="B37943" s="106"/>
      <c r="C37943" s="106"/>
      <c r="D37943" s="139"/>
      <c r="P37943" s="142"/>
      <c r="Q37943" s="142"/>
      <c r="R37943" s="142"/>
      <c r="S37943" s="139"/>
    </row>
    <row r="37944" spans="2:19" ht="15.75" customHeight="1" x14ac:dyDescent="0.25">
      <c r="B37944" s="106"/>
      <c r="C37944" s="106"/>
      <c r="D37944" s="139"/>
      <c r="P37944" s="142"/>
      <c r="Q37944" s="142"/>
      <c r="R37944" s="142"/>
      <c r="S37944" s="139"/>
    </row>
    <row r="37945" spans="2:19" ht="15.75" customHeight="1" x14ac:dyDescent="0.25">
      <c r="B37945" s="106"/>
      <c r="C37945" s="106"/>
      <c r="D37945" s="139"/>
      <c r="P37945" s="142"/>
      <c r="Q37945" s="142"/>
      <c r="R37945" s="142"/>
      <c r="S37945" s="139"/>
    </row>
    <row r="37946" spans="2:19" ht="15.75" customHeight="1" x14ac:dyDescent="0.25">
      <c r="B37946" s="106"/>
      <c r="C37946" s="106"/>
      <c r="D37946" s="139"/>
      <c r="P37946" s="142"/>
      <c r="Q37946" s="142"/>
      <c r="R37946" s="142"/>
      <c r="S37946" s="139"/>
    </row>
    <row r="37947" spans="2:19" ht="15.75" customHeight="1" x14ac:dyDescent="0.25">
      <c r="B37947" s="106"/>
      <c r="C37947" s="106"/>
      <c r="D37947" s="139"/>
      <c r="P37947" s="142"/>
      <c r="Q37947" s="142"/>
      <c r="R37947" s="142"/>
      <c r="S37947" s="139"/>
    </row>
    <row r="37948" spans="2:19" ht="15.75" customHeight="1" x14ac:dyDescent="0.25">
      <c r="B37948" s="106"/>
      <c r="C37948" s="106"/>
      <c r="D37948" s="139"/>
      <c r="P37948" s="142"/>
      <c r="Q37948" s="142"/>
      <c r="R37948" s="142"/>
      <c r="S37948" s="139"/>
    </row>
    <row r="37949" spans="2:19" ht="15.75" customHeight="1" x14ac:dyDescent="0.25">
      <c r="B37949" s="106"/>
      <c r="C37949" s="106"/>
      <c r="D37949" s="139"/>
      <c r="P37949" s="142"/>
      <c r="Q37949" s="142"/>
      <c r="R37949" s="142"/>
      <c r="S37949" s="139"/>
    </row>
    <row r="37950" spans="2:19" ht="15.75" customHeight="1" x14ac:dyDescent="0.25">
      <c r="B37950" s="106"/>
      <c r="C37950" s="106"/>
      <c r="D37950" s="139"/>
      <c r="P37950" s="142"/>
      <c r="Q37950" s="142"/>
      <c r="R37950" s="142"/>
      <c r="S37950" s="139"/>
    </row>
    <row r="37951" spans="2:19" ht="15.75" customHeight="1" x14ac:dyDescent="0.25">
      <c r="B37951" s="106"/>
      <c r="C37951" s="106"/>
      <c r="D37951" s="139"/>
      <c r="P37951" s="142"/>
      <c r="Q37951" s="142"/>
      <c r="R37951" s="142"/>
      <c r="S37951" s="139"/>
    </row>
    <row r="37952" spans="2:19" ht="15.75" customHeight="1" x14ac:dyDescent="0.25">
      <c r="B37952" s="106"/>
      <c r="C37952" s="106"/>
      <c r="D37952" s="139"/>
      <c r="P37952" s="142"/>
      <c r="Q37952" s="142"/>
      <c r="R37952" s="142"/>
      <c r="S37952" s="139"/>
    </row>
    <row r="37953" spans="2:19" ht="15.75" customHeight="1" x14ac:dyDescent="0.25">
      <c r="B37953" s="106"/>
      <c r="C37953" s="106"/>
      <c r="D37953" s="139"/>
      <c r="P37953" s="142"/>
      <c r="Q37953" s="142"/>
      <c r="R37953" s="142"/>
      <c r="S37953" s="139"/>
    </row>
    <row r="37954" spans="2:19" ht="15.75" customHeight="1" x14ac:dyDescent="0.25">
      <c r="B37954" s="106"/>
      <c r="C37954" s="106"/>
      <c r="D37954" s="139"/>
      <c r="P37954" s="142"/>
      <c r="Q37954" s="142"/>
      <c r="R37954" s="142"/>
      <c r="S37954" s="139"/>
    </row>
    <row r="37955" spans="2:19" ht="15.75" customHeight="1" x14ac:dyDescent="0.25">
      <c r="B37955" s="106"/>
      <c r="C37955" s="106"/>
      <c r="D37955" s="139"/>
      <c r="P37955" s="142"/>
      <c r="Q37955" s="142"/>
      <c r="R37955" s="142"/>
      <c r="S37955" s="139"/>
    </row>
    <row r="37956" spans="2:19" ht="15.75" customHeight="1" x14ac:dyDescent="0.25">
      <c r="B37956" s="106"/>
      <c r="C37956" s="106"/>
      <c r="D37956" s="139"/>
      <c r="P37956" s="142"/>
      <c r="Q37956" s="142"/>
      <c r="R37956" s="142"/>
      <c r="S37956" s="139"/>
    </row>
    <row r="37957" spans="2:19" ht="15.75" customHeight="1" x14ac:dyDescent="0.25">
      <c r="B37957" s="106"/>
      <c r="C37957" s="106"/>
      <c r="D37957" s="139"/>
      <c r="P37957" s="142"/>
      <c r="Q37957" s="142"/>
      <c r="R37957" s="142"/>
      <c r="S37957" s="139"/>
    </row>
    <row r="37958" spans="2:19" ht="15.75" customHeight="1" x14ac:dyDescent="0.25">
      <c r="B37958" s="106"/>
      <c r="C37958" s="106"/>
      <c r="D37958" s="139"/>
      <c r="P37958" s="142"/>
      <c r="Q37958" s="142"/>
      <c r="R37958" s="142"/>
      <c r="S37958" s="139"/>
    </row>
    <row r="37959" spans="2:19" ht="15.75" customHeight="1" x14ac:dyDescent="0.25">
      <c r="B37959" s="106"/>
      <c r="C37959" s="106"/>
      <c r="D37959" s="139"/>
      <c r="P37959" s="142"/>
      <c r="Q37959" s="142"/>
      <c r="R37959" s="142"/>
      <c r="S37959" s="139"/>
    </row>
    <row r="37960" spans="2:19" ht="15.75" customHeight="1" x14ac:dyDescent="0.25">
      <c r="B37960" s="106"/>
      <c r="C37960" s="106"/>
      <c r="D37960" s="139"/>
      <c r="P37960" s="142"/>
      <c r="Q37960" s="142"/>
      <c r="R37960" s="142"/>
      <c r="S37960" s="139"/>
    </row>
    <row r="37961" spans="2:19" ht="15.75" customHeight="1" x14ac:dyDescent="0.25">
      <c r="B37961" s="106"/>
      <c r="C37961" s="106"/>
      <c r="D37961" s="139"/>
      <c r="P37961" s="142"/>
      <c r="Q37961" s="142"/>
      <c r="R37961" s="142"/>
      <c r="S37961" s="139"/>
    </row>
    <row r="37962" spans="2:19" ht="15.75" customHeight="1" x14ac:dyDescent="0.25">
      <c r="B37962" s="106"/>
      <c r="C37962" s="106"/>
      <c r="D37962" s="139"/>
      <c r="P37962" s="142"/>
      <c r="Q37962" s="142"/>
      <c r="R37962" s="142"/>
      <c r="S37962" s="139"/>
    </row>
    <row r="37963" spans="2:19" ht="15.75" customHeight="1" x14ac:dyDescent="0.25">
      <c r="B37963" s="106"/>
      <c r="C37963" s="106"/>
      <c r="D37963" s="139"/>
      <c r="P37963" s="142"/>
      <c r="Q37963" s="142"/>
      <c r="R37963" s="142"/>
      <c r="S37963" s="139"/>
    </row>
    <row r="37964" spans="2:19" ht="15.75" customHeight="1" x14ac:dyDescent="0.25">
      <c r="B37964" s="106"/>
      <c r="C37964" s="106"/>
      <c r="D37964" s="139"/>
      <c r="P37964" s="142"/>
      <c r="Q37964" s="142"/>
      <c r="R37964" s="142"/>
      <c r="S37964" s="139"/>
    </row>
    <row r="37965" spans="2:19" ht="15.75" customHeight="1" x14ac:dyDescent="0.25">
      <c r="B37965" s="106"/>
      <c r="C37965" s="106"/>
      <c r="D37965" s="139"/>
      <c r="P37965" s="142"/>
      <c r="Q37965" s="142"/>
      <c r="R37965" s="142"/>
      <c r="S37965" s="139"/>
    </row>
    <row r="37966" spans="2:19" ht="15.75" customHeight="1" x14ac:dyDescent="0.25">
      <c r="B37966" s="106"/>
      <c r="C37966" s="106"/>
      <c r="D37966" s="139"/>
      <c r="P37966" s="142"/>
      <c r="Q37966" s="142"/>
      <c r="R37966" s="142"/>
      <c r="S37966" s="139"/>
    </row>
    <row r="37967" spans="2:19" ht="15.75" customHeight="1" x14ac:dyDescent="0.25">
      <c r="B37967" s="106"/>
      <c r="C37967" s="106"/>
      <c r="D37967" s="139"/>
      <c r="P37967" s="142"/>
      <c r="Q37967" s="142"/>
      <c r="R37967" s="142"/>
      <c r="S37967" s="139"/>
    </row>
    <row r="37968" spans="2:19" ht="15.75" customHeight="1" x14ac:dyDescent="0.25">
      <c r="B37968" s="106"/>
      <c r="C37968" s="106"/>
      <c r="D37968" s="139"/>
      <c r="P37968" s="142"/>
      <c r="Q37968" s="142"/>
      <c r="R37968" s="142"/>
      <c r="S37968" s="139"/>
    </row>
    <row r="37969" spans="2:19" ht="15.75" customHeight="1" x14ac:dyDescent="0.25">
      <c r="B37969" s="106"/>
      <c r="C37969" s="106"/>
      <c r="D37969" s="139"/>
      <c r="P37969" s="142"/>
      <c r="Q37969" s="142"/>
      <c r="R37969" s="142"/>
      <c r="S37969" s="139"/>
    </row>
    <row r="37970" spans="2:19" ht="15.75" customHeight="1" x14ac:dyDescent="0.25">
      <c r="B37970" s="106"/>
      <c r="C37970" s="106"/>
      <c r="D37970" s="139"/>
      <c r="P37970" s="142"/>
      <c r="Q37970" s="142"/>
      <c r="R37970" s="142"/>
      <c r="S37970" s="139"/>
    </row>
    <row r="37971" spans="2:19" ht="15.75" customHeight="1" x14ac:dyDescent="0.25">
      <c r="B37971" s="106"/>
      <c r="C37971" s="106"/>
      <c r="D37971" s="139"/>
      <c r="P37971" s="142"/>
      <c r="Q37971" s="142"/>
      <c r="R37971" s="142"/>
      <c r="S37971" s="139"/>
    </row>
    <row r="37972" spans="2:19" ht="15.75" customHeight="1" x14ac:dyDescent="0.25">
      <c r="B37972" s="106"/>
      <c r="C37972" s="106"/>
      <c r="D37972" s="139"/>
      <c r="P37972" s="142"/>
      <c r="Q37972" s="142"/>
      <c r="R37972" s="142"/>
      <c r="S37972" s="139"/>
    </row>
    <row r="37973" spans="2:19" ht="15.75" customHeight="1" x14ac:dyDescent="0.25">
      <c r="B37973" s="106"/>
      <c r="C37973" s="106"/>
      <c r="D37973" s="139"/>
      <c r="P37973" s="142"/>
      <c r="Q37973" s="142"/>
      <c r="R37973" s="142"/>
      <c r="S37973" s="139"/>
    </row>
    <row r="37974" spans="2:19" ht="15.75" customHeight="1" x14ac:dyDescent="0.25">
      <c r="B37974" s="106"/>
      <c r="C37974" s="106"/>
      <c r="D37974" s="139"/>
      <c r="P37974" s="142"/>
      <c r="Q37974" s="142"/>
      <c r="R37974" s="142"/>
      <c r="S37974" s="139"/>
    </row>
    <row r="37975" spans="2:19" ht="15.75" customHeight="1" x14ac:dyDescent="0.25">
      <c r="B37975" s="106"/>
      <c r="C37975" s="106"/>
      <c r="D37975" s="139"/>
      <c r="P37975" s="142"/>
      <c r="Q37975" s="142"/>
      <c r="R37975" s="142"/>
      <c r="S37975" s="139"/>
    </row>
    <row r="37976" spans="2:19" ht="15.75" customHeight="1" x14ac:dyDescent="0.25">
      <c r="B37976" s="106"/>
      <c r="C37976" s="106"/>
      <c r="D37976" s="139"/>
      <c r="P37976" s="142"/>
      <c r="Q37976" s="142"/>
      <c r="R37976" s="142"/>
      <c r="S37976" s="139"/>
    </row>
    <row r="37977" spans="2:19" ht="15.75" customHeight="1" x14ac:dyDescent="0.25">
      <c r="B37977" s="106"/>
      <c r="C37977" s="106"/>
      <c r="D37977" s="139"/>
      <c r="P37977" s="142"/>
      <c r="Q37977" s="142"/>
      <c r="R37977" s="142"/>
      <c r="S37977" s="139"/>
    </row>
    <row r="37978" spans="2:19" ht="15.75" customHeight="1" x14ac:dyDescent="0.25">
      <c r="B37978" s="106"/>
      <c r="C37978" s="106"/>
      <c r="D37978" s="139"/>
      <c r="P37978" s="142"/>
      <c r="Q37978" s="142"/>
      <c r="R37978" s="142"/>
      <c r="S37978" s="139"/>
    </row>
    <row r="37979" spans="2:19" ht="15.75" customHeight="1" x14ac:dyDescent="0.25">
      <c r="B37979" s="106"/>
      <c r="C37979" s="106"/>
      <c r="D37979" s="139"/>
      <c r="P37979" s="142"/>
      <c r="Q37979" s="142"/>
      <c r="R37979" s="142"/>
      <c r="S37979" s="139"/>
    </row>
    <row r="37980" spans="2:19" ht="15.75" customHeight="1" x14ac:dyDescent="0.25">
      <c r="B37980" s="106"/>
      <c r="C37980" s="106"/>
      <c r="D37980" s="139"/>
      <c r="P37980" s="142"/>
      <c r="Q37980" s="142"/>
      <c r="R37980" s="142"/>
      <c r="S37980" s="139"/>
    </row>
    <row r="37981" spans="2:19" ht="15.75" customHeight="1" x14ac:dyDescent="0.25">
      <c r="B37981" s="106"/>
      <c r="C37981" s="106"/>
      <c r="D37981" s="139"/>
      <c r="P37981" s="142"/>
      <c r="Q37981" s="142"/>
      <c r="R37981" s="142"/>
      <c r="S37981" s="139"/>
    </row>
    <row r="37982" spans="2:19" ht="15.75" customHeight="1" x14ac:dyDescent="0.25">
      <c r="B37982" s="106"/>
      <c r="C37982" s="106"/>
      <c r="D37982" s="139"/>
      <c r="P37982" s="142"/>
      <c r="Q37982" s="142"/>
      <c r="R37982" s="142"/>
      <c r="S37982" s="139"/>
    </row>
    <row r="37983" spans="2:19" ht="15.75" customHeight="1" x14ac:dyDescent="0.25">
      <c r="B37983" s="106"/>
      <c r="C37983" s="106"/>
      <c r="D37983" s="139"/>
      <c r="P37983" s="142"/>
      <c r="Q37983" s="142"/>
      <c r="R37983" s="142"/>
      <c r="S37983" s="139"/>
    </row>
    <row r="37984" spans="2:19" ht="15.75" customHeight="1" x14ac:dyDescent="0.25">
      <c r="B37984" s="106"/>
      <c r="C37984" s="106"/>
      <c r="D37984" s="139"/>
      <c r="P37984" s="142"/>
      <c r="Q37984" s="142"/>
      <c r="R37984" s="142"/>
      <c r="S37984" s="139"/>
    </row>
    <row r="37985" spans="2:19" ht="15.75" customHeight="1" x14ac:dyDescent="0.25">
      <c r="B37985" s="106"/>
      <c r="C37985" s="106"/>
      <c r="D37985" s="139"/>
      <c r="P37985" s="142"/>
      <c r="Q37985" s="142"/>
      <c r="R37985" s="142"/>
      <c r="S37985" s="139"/>
    </row>
    <row r="37986" spans="2:19" ht="15.75" customHeight="1" x14ac:dyDescent="0.25">
      <c r="B37986" s="106"/>
      <c r="C37986" s="106"/>
      <c r="D37986" s="139"/>
      <c r="P37986" s="142"/>
      <c r="Q37986" s="142"/>
      <c r="R37986" s="142"/>
      <c r="S37986" s="139"/>
    </row>
    <row r="37987" spans="2:19" ht="15.75" customHeight="1" x14ac:dyDescent="0.25">
      <c r="B37987" s="106"/>
      <c r="C37987" s="106"/>
      <c r="D37987" s="139"/>
      <c r="P37987" s="142"/>
      <c r="Q37987" s="142"/>
      <c r="R37987" s="142"/>
      <c r="S37987" s="139"/>
    </row>
    <row r="37988" spans="2:19" ht="15.75" customHeight="1" x14ac:dyDescent="0.25">
      <c r="B37988" s="106"/>
      <c r="C37988" s="106"/>
      <c r="D37988" s="139"/>
      <c r="P37988" s="142"/>
      <c r="Q37988" s="142"/>
      <c r="R37988" s="142"/>
      <c r="S37988" s="139"/>
    </row>
    <row r="37989" spans="2:19" ht="15.75" customHeight="1" x14ac:dyDescent="0.25">
      <c r="B37989" s="106"/>
      <c r="C37989" s="106"/>
      <c r="D37989" s="139"/>
      <c r="P37989" s="142"/>
      <c r="Q37989" s="142"/>
      <c r="R37989" s="142"/>
      <c r="S37989" s="139"/>
    </row>
    <row r="37990" spans="2:19" ht="15.75" customHeight="1" x14ac:dyDescent="0.25">
      <c r="B37990" s="106"/>
      <c r="C37990" s="106"/>
      <c r="D37990" s="139"/>
      <c r="P37990" s="142"/>
      <c r="Q37990" s="142"/>
      <c r="R37990" s="142"/>
      <c r="S37990" s="139"/>
    </row>
    <row r="37991" spans="2:19" ht="15.75" customHeight="1" x14ac:dyDescent="0.25">
      <c r="B37991" s="106"/>
      <c r="C37991" s="106"/>
      <c r="D37991" s="139"/>
      <c r="P37991" s="142"/>
      <c r="Q37991" s="142"/>
      <c r="R37991" s="142"/>
      <c r="S37991" s="139"/>
    </row>
    <row r="37992" spans="2:19" ht="15.75" customHeight="1" x14ac:dyDescent="0.25">
      <c r="B37992" s="106"/>
      <c r="C37992" s="106"/>
      <c r="D37992" s="139"/>
      <c r="P37992" s="142"/>
      <c r="Q37992" s="142"/>
      <c r="R37992" s="142"/>
      <c r="S37992" s="139"/>
    </row>
    <row r="37993" spans="2:19" ht="15.75" customHeight="1" x14ac:dyDescent="0.25">
      <c r="B37993" s="106"/>
      <c r="C37993" s="106"/>
      <c r="D37993" s="139"/>
      <c r="P37993" s="142"/>
      <c r="Q37993" s="142"/>
      <c r="R37993" s="142"/>
      <c r="S37993" s="139"/>
    </row>
    <row r="37994" spans="2:19" ht="15.75" customHeight="1" x14ac:dyDescent="0.25">
      <c r="B37994" s="106"/>
      <c r="C37994" s="106"/>
      <c r="D37994" s="139"/>
      <c r="P37994" s="142"/>
      <c r="Q37994" s="142"/>
      <c r="R37994" s="142"/>
      <c r="S37994" s="139"/>
    </row>
    <row r="37995" spans="2:19" ht="15.75" customHeight="1" x14ac:dyDescent="0.25">
      <c r="B37995" s="106"/>
      <c r="C37995" s="106"/>
      <c r="D37995" s="139"/>
      <c r="P37995" s="142"/>
      <c r="Q37995" s="142"/>
      <c r="R37995" s="142"/>
      <c r="S37995" s="139"/>
    </row>
    <row r="37996" spans="2:19" ht="15.75" customHeight="1" x14ac:dyDescent="0.25">
      <c r="B37996" s="106"/>
      <c r="C37996" s="106"/>
      <c r="D37996" s="139"/>
      <c r="P37996" s="142"/>
      <c r="Q37996" s="142"/>
      <c r="R37996" s="142"/>
      <c r="S37996" s="139"/>
    </row>
    <row r="37997" spans="2:19" ht="15.75" customHeight="1" x14ac:dyDescent="0.25">
      <c r="B37997" s="106"/>
      <c r="C37997" s="106"/>
      <c r="D37997" s="139"/>
      <c r="P37997" s="142"/>
      <c r="Q37997" s="142"/>
      <c r="R37997" s="142"/>
      <c r="S37997" s="139"/>
    </row>
    <row r="37998" spans="2:19" ht="15.75" customHeight="1" x14ac:dyDescent="0.25">
      <c r="B37998" s="106"/>
      <c r="C37998" s="106"/>
      <c r="D37998" s="139"/>
      <c r="P37998" s="142"/>
      <c r="Q37998" s="142"/>
      <c r="R37998" s="142"/>
      <c r="S37998" s="139"/>
    </row>
    <row r="37999" spans="2:19" ht="15.75" customHeight="1" x14ac:dyDescent="0.25">
      <c r="B37999" s="106"/>
      <c r="C37999" s="106"/>
      <c r="D37999" s="139"/>
      <c r="P37999" s="142"/>
      <c r="Q37999" s="142"/>
      <c r="R37999" s="142"/>
      <c r="S37999" s="139"/>
    </row>
    <row r="38000" spans="2:19" ht="15.75" customHeight="1" x14ac:dyDescent="0.25">
      <c r="B38000" s="106"/>
      <c r="C38000" s="106"/>
      <c r="D38000" s="139"/>
      <c r="P38000" s="142"/>
      <c r="Q38000" s="142"/>
      <c r="R38000" s="142"/>
      <c r="S38000" s="139"/>
    </row>
    <row r="38001" spans="2:19" ht="15.75" customHeight="1" x14ac:dyDescent="0.25">
      <c r="B38001" s="106"/>
      <c r="C38001" s="106"/>
      <c r="D38001" s="139"/>
      <c r="P38001" s="142"/>
      <c r="Q38001" s="142"/>
      <c r="R38001" s="142"/>
      <c r="S38001" s="139"/>
    </row>
    <row r="38002" spans="2:19" ht="15.75" customHeight="1" x14ac:dyDescent="0.25">
      <c r="B38002" s="106"/>
      <c r="C38002" s="106"/>
      <c r="D38002" s="139"/>
      <c r="P38002" s="142"/>
      <c r="Q38002" s="142"/>
      <c r="R38002" s="142"/>
      <c r="S38002" s="139"/>
    </row>
    <row r="38003" spans="2:19" ht="15.75" customHeight="1" x14ac:dyDescent="0.25">
      <c r="B38003" s="106"/>
      <c r="C38003" s="106"/>
      <c r="D38003" s="139"/>
      <c r="P38003" s="142"/>
      <c r="Q38003" s="142"/>
      <c r="R38003" s="142"/>
      <c r="S38003" s="139"/>
    </row>
    <row r="38004" spans="2:19" ht="15.75" customHeight="1" x14ac:dyDescent="0.25">
      <c r="B38004" s="106"/>
      <c r="C38004" s="106"/>
      <c r="D38004" s="139"/>
      <c r="P38004" s="142"/>
      <c r="Q38004" s="142"/>
      <c r="R38004" s="142"/>
      <c r="S38004" s="139"/>
    </row>
    <row r="38005" spans="2:19" ht="15.75" customHeight="1" x14ac:dyDescent="0.25">
      <c r="B38005" s="106"/>
      <c r="C38005" s="106"/>
      <c r="D38005" s="139"/>
      <c r="P38005" s="142"/>
      <c r="Q38005" s="142"/>
      <c r="R38005" s="142"/>
      <c r="S38005" s="139"/>
    </row>
    <row r="38006" spans="2:19" ht="15.75" customHeight="1" x14ac:dyDescent="0.25">
      <c r="B38006" s="106"/>
      <c r="C38006" s="106"/>
      <c r="D38006" s="139"/>
      <c r="P38006" s="142"/>
      <c r="Q38006" s="142"/>
      <c r="R38006" s="142"/>
      <c r="S38006" s="139"/>
    </row>
    <row r="38007" spans="2:19" ht="15.75" customHeight="1" x14ac:dyDescent="0.25">
      <c r="B38007" s="106"/>
      <c r="C38007" s="106"/>
      <c r="D38007" s="139"/>
      <c r="P38007" s="142"/>
      <c r="Q38007" s="142"/>
      <c r="R38007" s="142"/>
      <c r="S38007" s="139"/>
    </row>
    <row r="38008" spans="2:19" ht="15.75" customHeight="1" x14ac:dyDescent="0.25">
      <c r="B38008" s="106"/>
      <c r="C38008" s="106"/>
      <c r="D38008" s="139"/>
      <c r="P38008" s="142"/>
      <c r="Q38008" s="142"/>
      <c r="R38008" s="142"/>
      <c r="S38008" s="139"/>
    </row>
    <row r="38009" spans="2:19" ht="15.75" customHeight="1" x14ac:dyDescent="0.25">
      <c r="B38009" s="106"/>
      <c r="C38009" s="106"/>
      <c r="D38009" s="139"/>
      <c r="P38009" s="142"/>
      <c r="Q38009" s="142"/>
      <c r="R38009" s="142"/>
      <c r="S38009" s="139"/>
    </row>
    <row r="38010" spans="2:19" ht="15.75" customHeight="1" x14ac:dyDescent="0.25">
      <c r="B38010" s="106"/>
      <c r="C38010" s="106"/>
      <c r="D38010" s="139"/>
      <c r="P38010" s="142"/>
      <c r="Q38010" s="142"/>
      <c r="R38010" s="142"/>
      <c r="S38010" s="139"/>
    </row>
    <row r="38011" spans="2:19" ht="15.75" customHeight="1" x14ac:dyDescent="0.25">
      <c r="B38011" s="106"/>
      <c r="C38011" s="106"/>
      <c r="D38011" s="139"/>
      <c r="P38011" s="142"/>
      <c r="Q38011" s="142"/>
      <c r="R38011" s="142"/>
      <c r="S38011" s="139"/>
    </row>
    <row r="38012" spans="2:19" ht="15.75" customHeight="1" x14ac:dyDescent="0.25">
      <c r="B38012" s="106"/>
      <c r="C38012" s="106"/>
      <c r="D38012" s="139"/>
      <c r="P38012" s="142"/>
      <c r="Q38012" s="142"/>
      <c r="R38012" s="142"/>
      <c r="S38012" s="139"/>
    </row>
    <row r="38013" spans="2:19" ht="15.75" customHeight="1" x14ac:dyDescent="0.25">
      <c r="B38013" s="106"/>
      <c r="C38013" s="106"/>
      <c r="D38013" s="139"/>
      <c r="P38013" s="142"/>
      <c r="Q38013" s="142"/>
      <c r="R38013" s="142"/>
      <c r="S38013" s="139"/>
    </row>
    <row r="38014" spans="2:19" ht="15.75" customHeight="1" x14ac:dyDescent="0.25">
      <c r="B38014" s="106"/>
      <c r="C38014" s="106"/>
      <c r="D38014" s="139"/>
      <c r="P38014" s="142"/>
      <c r="Q38014" s="142"/>
      <c r="R38014" s="142"/>
      <c r="S38014" s="139"/>
    </row>
    <row r="38015" spans="2:19" ht="15.75" customHeight="1" x14ac:dyDescent="0.25">
      <c r="B38015" s="106"/>
      <c r="C38015" s="106"/>
      <c r="D38015" s="139"/>
      <c r="P38015" s="142"/>
      <c r="Q38015" s="142"/>
      <c r="R38015" s="142"/>
      <c r="S38015" s="139"/>
    </row>
    <row r="38016" spans="2:19" ht="15.75" customHeight="1" x14ac:dyDescent="0.25">
      <c r="B38016" s="106"/>
      <c r="C38016" s="106"/>
      <c r="D38016" s="139"/>
      <c r="P38016" s="142"/>
      <c r="Q38016" s="142"/>
      <c r="R38016" s="142"/>
      <c r="S38016" s="139"/>
    </row>
    <row r="38017" spans="2:19" ht="15.75" customHeight="1" x14ac:dyDescent="0.25">
      <c r="B38017" s="106"/>
      <c r="C38017" s="106"/>
      <c r="D38017" s="139"/>
      <c r="P38017" s="142"/>
      <c r="Q38017" s="142"/>
      <c r="R38017" s="142"/>
      <c r="S38017" s="139"/>
    </row>
    <row r="38018" spans="2:19" ht="15.75" customHeight="1" x14ac:dyDescent="0.25">
      <c r="B38018" s="106"/>
      <c r="C38018" s="106"/>
      <c r="D38018" s="139"/>
      <c r="P38018" s="142"/>
      <c r="Q38018" s="142"/>
      <c r="R38018" s="142"/>
      <c r="S38018" s="139"/>
    </row>
    <row r="38019" spans="2:19" ht="15.75" customHeight="1" x14ac:dyDescent="0.25">
      <c r="B38019" s="106"/>
      <c r="C38019" s="106"/>
      <c r="D38019" s="139"/>
      <c r="P38019" s="142"/>
      <c r="Q38019" s="142"/>
      <c r="R38019" s="142"/>
      <c r="S38019" s="139"/>
    </row>
    <row r="38020" spans="2:19" ht="15.75" customHeight="1" x14ac:dyDescent="0.25">
      <c r="B38020" s="106"/>
      <c r="C38020" s="106"/>
      <c r="D38020" s="139"/>
      <c r="P38020" s="142"/>
      <c r="Q38020" s="142"/>
      <c r="R38020" s="142"/>
      <c r="S38020" s="139"/>
    </row>
    <row r="38021" spans="2:19" ht="15.75" customHeight="1" x14ac:dyDescent="0.25">
      <c r="B38021" s="106"/>
      <c r="C38021" s="106"/>
      <c r="D38021" s="139"/>
      <c r="P38021" s="142"/>
      <c r="Q38021" s="142"/>
      <c r="R38021" s="142"/>
      <c r="S38021" s="139"/>
    </row>
    <row r="38022" spans="2:19" ht="15.75" customHeight="1" x14ac:dyDescent="0.25">
      <c r="B38022" s="106"/>
      <c r="C38022" s="106"/>
      <c r="D38022" s="139"/>
      <c r="P38022" s="142"/>
      <c r="Q38022" s="142"/>
      <c r="R38022" s="142"/>
      <c r="S38022" s="139"/>
    </row>
    <row r="38023" spans="2:19" ht="15.75" customHeight="1" x14ac:dyDescent="0.25">
      <c r="B38023" s="106"/>
      <c r="C38023" s="106"/>
      <c r="D38023" s="139"/>
      <c r="P38023" s="142"/>
      <c r="Q38023" s="142"/>
      <c r="R38023" s="142"/>
      <c r="S38023" s="139"/>
    </row>
    <row r="38024" spans="2:19" ht="15.75" customHeight="1" x14ac:dyDescent="0.25">
      <c r="B38024" s="106"/>
      <c r="C38024" s="106"/>
      <c r="D38024" s="139"/>
      <c r="P38024" s="142"/>
      <c r="Q38024" s="142"/>
      <c r="R38024" s="142"/>
      <c r="S38024" s="139"/>
    </row>
    <row r="38025" spans="2:19" ht="15.75" customHeight="1" x14ac:dyDescent="0.25">
      <c r="B38025" s="106"/>
      <c r="C38025" s="106"/>
      <c r="D38025" s="139"/>
      <c r="P38025" s="142"/>
      <c r="Q38025" s="142"/>
      <c r="R38025" s="142"/>
      <c r="S38025" s="139"/>
    </row>
    <row r="38026" spans="2:19" ht="15.75" customHeight="1" x14ac:dyDescent="0.25">
      <c r="B38026" s="106"/>
      <c r="C38026" s="106"/>
      <c r="D38026" s="139"/>
      <c r="P38026" s="142"/>
      <c r="Q38026" s="142"/>
      <c r="R38026" s="142"/>
      <c r="S38026" s="139"/>
    </row>
    <row r="38027" spans="2:19" ht="15.75" customHeight="1" x14ac:dyDescent="0.25">
      <c r="B38027" s="106"/>
      <c r="C38027" s="106"/>
      <c r="D38027" s="139"/>
      <c r="P38027" s="142"/>
      <c r="Q38027" s="142"/>
      <c r="R38027" s="142"/>
      <c r="S38027" s="139"/>
    </row>
    <row r="38028" spans="2:19" ht="15.75" customHeight="1" x14ac:dyDescent="0.25">
      <c r="B38028" s="106"/>
      <c r="C38028" s="106"/>
      <c r="D38028" s="139"/>
      <c r="P38028" s="142"/>
      <c r="Q38028" s="142"/>
      <c r="R38028" s="142"/>
      <c r="S38028" s="139"/>
    </row>
    <row r="38029" spans="2:19" ht="15.75" customHeight="1" x14ac:dyDescent="0.25">
      <c r="B38029" s="106"/>
      <c r="C38029" s="106"/>
      <c r="D38029" s="139"/>
      <c r="P38029" s="142"/>
      <c r="Q38029" s="142"/>
      <c r="R38029" s="142"/>
      <c r="S38029" s="139"/>
    </row>
    <row r="38030" spans="2:19" ht="15.75" customHeight="1" x14ac:dyDescent="0.25">
      <c r="B38030" s="106"/>
      <c r="C38030" s="106"/>
      <c r="D38030" s="139"/>
      <c r="P38030" s="142"/>
      <c r="Q38030" s="142"/>
      <c r="R38030" s="142"/>
      <c r="S38030" s="139"/>
    </row>
    <row r="38031" spans="2:19" ht="15.75" customHeight="1" x14ac:dyDescent="0.25">
      <c r="B38031" s="106"/>
      <c r="C38031" s="106"/>
      <c r="D38031" s="139"/>
      <c r="P38031" s="142"/>
      <c r="Q38031" s="142"/>
      <c r="R38031" s="142"/>
      <c r="S38031" s="139"/>
    </row>
    <row r="38032" spans="2:19" ht="15.75" customHeight="1" x14ac:dyDescent="0.25">
      <c r="B38032" s="106"/>
      <c r="C38032" s="106"/>
      <c r="D38032" s="139"/>
      <c r="P38032" s="142"/>
      <c r="Q38032" s="142"/>
      <c r="R38032" s="142"/>
      <c r="S38032" s="139"/>
    </row>
    <row r="38033" spans="2:19" ht="15.75" customHeight="1" x14ac:dyDescent="0.25">
      <c r="B38033" s="106"/>
      <c r="C38033" s="106"/>
      <c r="D38033" s="139"/>
      <c r="P38033" s="142"/>
      <c r="Q38033" s="142"/>
      <c r="R38033" s="142"/>
      <c r="S38033" s="139"/>
    </row>
    <row r="38034" spans="2:19" ht="15.75" customHeight="1" x14ac:dyDescent="0.25">
      <c r="B38034" s="106"/>
      <c r="C38034" s="106"/>
      <c r="D38034" s="139"/>
      <c r="P38034" s="142"/>
      <c r="Q38034" s="142"/>
      <c r="R38034" s="142"/>
      <c r="S38034" s="139"/>
    </row>
    <row r="38035" spans="2:19" ht="15.75" customHeight="1" x14ac:dyDescent="0.25">
      <c r="B38035" s="106"/>
      <c r="C38035" s="106"/>
      <c r="D38035" s="139"/>
      <c r="P38035" s="142"/>
      <c r="Q38035" s="142"/>
      <c r="R38035" s="142"/>
      <c r="S38035" s="139"/>
    </row>
    <row r="38036" spans="2:19" ht="15.75" customHeight="1" x14ac:dyDescent="0.25">
      <c r="B38036" s="106"/>
      <c r="C38036" s="106"/>
      <c r="D38036" s="139"/>
      <c r="P38036" s="142"/>
      <c r="Q38036" s="142"/>
      <c r="R38036" s="142"/>
      <c r="S38036" s="139"/>
    </row>
    <row r="38037" spans="2:19" ht="15.75" customHeight="1" x14ac:dyDescent="0.25">
      <c r="B38037" s="106"/>
      <c r="C38037" s="106"/>
      <c r="D38037" s="139"/>
      <c r="P38037" s="142"/>
      <c r="Q38037" s="142"/>
      <c r="R38037" s="142"/>
      <c r="S38037" s="139"/>
    </row>
    <row r="38038" spans="2:19" ht="15.75" customHeight="1" x14ac:dyDescent="0.25">
      <c r="B38038" s="106"/>
      <c r="C38038" s="106"/>
      <c r="D38038" s="139"/>
      <c r="P38038" s="142"/>
      <c r="Q38038" s="142"/>
      <c r="R38038" s="142"/>
      <c r="S38038" s="139"/>
    </row>
    <row r="38039" spans="2:19" ht="15.75" customHeight="1" x14ac:dyDescent="0.25">
      <c r="B38039" s="106"/>
      <c r="C38039" s="106"/>
      <c r="D38039" s="139"/>
      <c r="P38039" s="142"/>
      <c r="Q38039" s="142"/>
      <c r="R38039" s="142"/>
      <c r="S38039" s="139"/>
    </row>
    <row r="38040" spans="2:19" ht="15.75" customHeight="1" x14ac:dyDescent="0.25">
      <c r="B38040" s="106"/>
      <c r="C38040" s="106"/>
      <c r="D38040" s="139"/>
      <c r="P38040" s="142"/>
      <c r="Q38040" s="142"/>
      <c r="R38040" s="142"/>
      <c r="S38040" s="139"/>
    </row>
    <row r="38041" spans="2:19" ht="15.75" customHeight="1" x14ac:dyDescent="0.25">
      <c r="B38041" s="106"/>
      <c r="C38041" s="106"/>
      <c r="D38041" s="139"/>
      <c r="P38041" s="142"/>
      <c r="Q38041" s="142"/>
      <c r="R38041" s="142"/>
      <c r="S38041" s="139"/>
    </row>
    <row r="38042" spans="2:19" ht="15.75" customHeight="1" x14ac:dyDescent="0.25">
      <c r="B38042" s="106"/>
      <c r="C38042" s="106"/>
      <c r="D38042" s="139"/>
      <c r="P38042" s="142"/>
      <c r="Q38042" s="142"/>
      <c r="R38042" s="142"/>
      <c r="S38042" s="139"/>
    </row>
    <row r="38043" spans="2:19" ht="15.75" customHeight="1" x14ac:dyDescent="0.25">
      <c r="B38043" s="106"/>
      <c r="C38043" s="106"/>
      <c r="D38043" s="139"/>
      <c r="P38043" s="142"/>
      <c r="Q38043" s="142"/>
      <c r="R38043" s="142"/>
      <c r="S38043" s="139"/>
    </row>
    <row r="38044" spans="2:19" ht="15.75" customHeight="1" x14ac:dyDescent="0.25">
      <c r="B38044" s="106"/>
      <c r="C38044" s="106"/>
      <c r="D38044" s="139"/>
      <c r="P38044" s="142"/>
      <c r="Q38044" s="142"/>
      <c r="R38044" s="142"/>
      <c r="S38044" s="139"/>
    </row>
    <row r="38045" spans="2:19" ht="15.75" customHeight="1" x14ac:dyDescent="0.25">
      <c r="B38045" s="106"/>
      <c r="C38045" s="106"/>
      <c r="D38045" s="139"/>
      <c r="P38045" s="142"/>
      <c r="Q38045" s="142"/>
      <c r="R38045" s="142"/>
      <c r="S38045" s="139"/>
    </row>
    <row r="38046" spans="2:19" ht="15.75" customHeight="1" x14ac:dyDescent="0.25">
      <c r="B38046" s="106"/>
      <c r="C38046" s="106"/>
      <c r="D38046" s="139"/>
      <c r="P38046" s="142"/>
      <c r="Q38046" s="142"/>
      <c r="R38046" s="142"/>
      <c r="S38046" s="139"/>
    </row>
    <row r="38047" spans="2:19" ht="15.75" customHeight="1" x14ac:dyDescent="0.25">
      <c r="B38047" s="106"/>
      <c r="C38047" s="106"/>
      <c r="D38047" s="139"/>
      <c r="P38047" s="142"/>
      <c r="Q38047" s="142"/>
      <c r="R38047" s="142"/>
      <c r="S38047" s="139"/>
    </row>
    <row r="38048" spans="2:19" ht="15.75" customHeight="1" x14ac:dyDescent="0.25">
      <c r="B38048" s="106"/>
      <c r="C38048" s="106"/>
      <c r="D38048" s="139"/>
      <c r="P38048" s="142"/>
      <c r="Q38048" s="142"/>
      <c r="R38048" s="142"/>
      <c r="S38048" s="139"/>
    </row>
    <row r="38049" spans="2:19" ht="15.75" customHeight="1" x14ac:dyDescent="0.25">
      <c r="B38049" s="106"/>
      <c r="C38049" s="106"/>
      <c r="D38049" s="139"/>
      <c r="P38049" s="142"/>
      <c r="Q38049" s="142"/>
      <c r="R38049" s="142"/>
      <c r="S38049" s="139"/>
    </row>
    <row r="38050" spans="2:19" ht="15.75" customHeight="1" x14ac:dyDescent="0.25">
      <c r="B38050" s="106"/>
      <c r="C38050" s="106"/>
      <c r="D38050" s="139"/>
      <c r="P38050" s="142"/>
      <c r="Q38050" s="142"/>
      <c r="R38050" s="142"/>
      <c r="S38050" s="139"/>
    </row>
    <row r="38051" spans="2:19" ht="15.75" customHeight="1" x14ac:dyDescent="0.25">
      <c r="B38051" s="106"/>
      <c r="C38051" s="106"/>
      <c r="D38051" s="139"/>
      <c r="P38051" s="142"/>
      <c r="Q38051" s="142"/>
      <c r="R38051" s="142"/>
      <c r="S38051" s="139"/>
    </row>
    <row r="38052" spans="2:19" ht="15.75" customHeight="1" x14ac:dyDescent="0.25">
      <c r="B38052" s="106"/>
      <c r="C38052" s="106"/>
      <c r="D38052" s="139"/>
      <c r="P38052" s="142"/>
      <c r="Q38052" s="142"/>
      <c r="R38052" s="142"/>
      <c r="S38052" s="139"/>
    </row>
    <row r="38053" spans="2:19" ht="15.75" customHeight="1" x14ac:dyDescent="0.25">
      <c r="B38053" s="106"/>
      <c r="C38053" s="106"/>
      <c r="D38053" s="139"/>
      <c r="P38053" s="142"/>
      <c r="Q38053" s="142"/>
      <c r="R38053" s="142"/>
      <c r="S38053" s="139"/>
    </row>
    <row r="38054" spans="2:19" ht="15.75" customHeight="1" x14ac:dyDescent="0.25">
      <c r="B38054" s="106"/>
      <c r="C38054" s="106"/>
      <c r="D38054" s="139"/>
      <c r="P38054" s="142"/>
      <c r="Q38054" s="142"/>
      <c r="R38054" s="142"/>
      <c r="S38054" s="139"/>
    </row>
    <row r="38055" spans="2:19" ht="15.75" customHeight="1" x14ac:dyDescent="0.25">
      <c r="B38055" s="106"/>
      <c r="C38055" s="106"/>
      <c r="D38055" s="139"/>
      <c r="P38055" s="142"/>
      <c r="Q38055" s="142"/>
      <c r="R38055" s="142"/>
      <c r="S38055" s="139"/>
    </row>
    <row r="38056" spans="2:19" ht="15.75" customHeight="1" x14ac:dyDescent="0.25">
      <c r="B38056" s="106"/>
      <c r="C38056" s="106"/>
      <c r="D38056" s="139"/>
      <c r="P38056" s="142"/>
      <c r="Q38056" s="142"/>
      <c r="R38056" s="142"/>
      <c r="S38056" s="139"/>
    </row>
    <row r="38057" spans="2:19" ht="15.75" customHeight="1" x14ac:dyDescent="0.25">
      <c r="B38057" s="106"/>
      <c r="C38057" s="106"/>
      <c r="D38057" s="139"/>
      <c r="P38057" s="142"/>
      <c r="Q38057" s="142"/>
      <c r="R38057" s="142"/>
      <c r="S38057" s="139"/>
    </row>
    <row r="38058" spans="2:19" ht="15.75" customHeight="1" x14ac:dyDescent="0.25">
      <c r="B38058" s="106"/>
      <c r="C38058" s="106"/>
      <c r="D38058" s="139"/>
      <c r="P38058" s="142"/>
      <c r="Q38058" s="142"/>
      <c r="R38058" s="142"/>
      <c r="S38058" s="139"/>
    </row>
    <row r="38059" spans="2:19" ht="15.75" customHeight="1" x14ac:dyDescent="0.25">
      <c r="B38059" s="106"/>
      <c r="C38059" s="106"/>
      <c r="D38059" s="139"/>
      <c r="P38059" s="142"/>
      <c r="Q38059" s="142"/>
      <c r="R38059" s="142"/>
      <c r="S38059" s="139"/>
    </row>
    <row r="38060" spans="2:19" ht="15.75" customHeight="1" x14ac:dyDescent="0.25">
      <c r="B38060" s="106"/>
      <c r="C38060" s="106"/>
      <c r="D38060" s="139"/>
      <c r="P38060" s="142"/>
      <c r="Q38060" s="142"/>
      <c r="R38060" s="142"/>
      <c r="S38060" s="139"/>
    </row>
    <row r="38061" spans="2:19" ht="15.75" customHeight="1" x14ac:dyDescent="0.25">
      <c r="B38061" s="106"/>
      <c r="C38061" s="106"/>
      <c r="D38061" s="139"/>
      <c r="P38061" s="142"/>
      <c r="Q38061" s="142"/>
      <c r="R38061" s="142"/>
      <c r="S38061" s="139"/>
    </row>
    <row r="38062" spans="2:19" ht="15.75" customHeight="1" x14ac:dyDescent="0.25">
      <c r="B38062" s="106"/>
      <c r="C38062" s="106"/>
      <c r="D38062" s="139"/>
      <c r="P38062" s="142"/>
      <c r="Q38062" s="142"/>
      <c r="R38062" s="142"/>
      <c r="S38062" s="139"/>
    </row>
    <row r="38063" spans="2:19" ht="15.75" customHeight="1" x14ac:dyDescent="0.25">
      <c r="B38063" s="106"/>
      <c r="C38063" s="106"/>
      <c r="D38063" s="139"/>
      <c r="P38063" s="142"/>
      <c r="Q38063" s="142"/>
      <c r="R38063" s="142"/>
      <c r="S38063" s="139"/>
    </row>
    <row r="38064" spans="2:19" ht="15.75" customHeight="1" x14ac:dyDescent="0.25">
      <c r="B38064" s="106"/>
      <c r="C38064" s="106"/>
      <c r="D38064" s="139"/>
      <c r="P38064" s="142"/>
      <c r="Q38064" s="142"/>
      <c r="R38064" s="142"/>
      <c r="S38064" s="139"/>
    </row>
    <row r="38065" spans="2:19" ht="15.75" customHeight="1" x14ac:dyDescent="0.25">
      <c r="B38065" s="106"/>
      <c r="C38065" s="106"/>
      <c r="D38065" s="139"/>
      <c r="P38065" s="142"/>
      <c r="Q38065" s="142"/>
      <c r="R38065" s="142"/>
      <c r="S38065" s="139"/>
    </row>
    <row r="38066" spans="2:19" ht="15.75" customHeight="1" x14ac:dyDescent="0.25">
      <c r="B38066" s="106"/>
      <c r="C38066" s="106"/>
      <c r="D38066" s="139"/>
      <c r="P38066" s="142"/>
      <c r="Q38066" s="142"/>
      <c r="R38066" s="142"/>
      <c r="S38066" s="139"/>
    </row>
    <row r="38067" spans="2:19" ht="15.75" customHeight="1" x14ac:dyDescent="0.25">
      <c r="B38067" s="106"/>
      <c r="C38067" s="106"/>
      <c r="D38067" s="139"/>
      <c r="P38067" s="142"/>
      <c r="Q38067" s="142"/>
      <c r="R38067" s="142"/>
      <c r="S38067" s="139"/>
    </row>
    <row r="38068" spans="2:19" ht="15.75" customHeight="1" x14ac:dyDescent="0.25">
      <c r="B38068" s="106"/>
      <c r="C38068" s="106"/>
      <c r="D38068" s="139"/>
      <c r="P38068" s="142"/>
      <c r="Q38068" s="142"/>
      <c r="R38068" s="142"/>
      <c r="S38068" s="139"/>
    </row>
    <row r="38069" spans="2:19" ht="15.75" customHeight="1" x14ac:dyDescent="0.25">
      <c r="B38069" s="106"/>
      <c r="C38069" s="106"/>
      <c r="D38069" s="139"/>
      <c r="P38069" s="142"/>
      <c r="Q38069" s="142"/>
      <c r="R38069" s="142"/>
      <c r="S38069" s="139"/>
    </row>
    <row r="38070" spans="2:19" ht="15.75" customHeight="1" x14ac:dyDescent="0.25">
      <c r="B38070" s="106"/>
      <c r="C38070" s="106"/>
      <c r="D38070" s="139"/>
      <c r="P38070" s="142"/>
      <c r="Q38070" s="142"/>
      <c r="R38070" s="142"/>
      <c r="S38070" s="139"/>
    </row>
    <row r="38071" spans="2:19" ht="15.75" customHeight="1" x14ac:dyDescent="0.25">
      <c r="B38071" s="106"/>
      <c r="C38071" s="106"/>
      <c r="D38071" s="139"/>
      <c r="P38071" s="142"/>
      <c r="Q38071" s="142"/>
      <c r="R38071" s="142"/>
      <c r="S38071" s="139"/>
    </row>
    <row r="38072" spans="2:19" ht="15.75" customHeight="1" x14ac:dyDescent="0.25">
      <c r="B38072" s="106"/>
      <c r="C38072" s="106"/>
      <c r="D38072" s="139"/>
      <c r="P38072" s="142"/>
      <c r="Q38072" s="142"/>
      <c r="R38072" s="142"/>
      <c r="S38072" s="139"/>
    </row>
    <row r="38073" spans="2:19" ht="15.75" customHeight="1" x14ac:dyDescent="0.25">
      <c r="B38073" s="106"/>
      <c r="C38073" s="106"/>
      <c r="D38073" s="139"/>
      <c r="P38073" s="142"/>
      <c r="Q38073" s="142"/>
      <c r="R38073" s="142"/>
      <c r="S38073" s="139"/>
    </row>
    <row r="38074" spans="2:19" ht="15.75" customHeight="1" x14ac:dyDescent="0.25">
      <c r="B38074" s="106"/>
      <c r="C38074" s="106"/>
      <c r="D38074" s="139"/>
      <c r="P38074" s="142"/>
      <c r="Q38074" s="142"/>
      <c r="R38074" s="142"/>
      <c r="S38074" s="139"/>
    </row>
    <row r="38075" spans="2:19" ht="15.75" customHeight="1" x14ac:dyDescent="0.25">
      <c r="B38075" s="106"/>
      <c r="C38075" s="106"/>
      <c r="D38075" s="139"/>
      <c r="P38075" s="142"/>
      <c r="Q38075" s="142"/>
      <c r="R38075" s="142"/>
      <c r="S38075" s="139"/>
    </row>
    <row r="38076" spans="2:19" ht="15.75" customHeight="1" x14ac:dyDescent="0.25">
      <c r="B38076" s="106"/>
      <c r="C38076" s="106"/>
      <c r="D38076" s="139"/>
      <c r="P38076" s="142"/>
      <c r="Q38076" s="142"/>
      <c r="R38076" s="142"/>
      <c r="S38076" s="139"/>
    </row>
    <row r="38077" spans="2:19" ht="15.75" customHeight="1" x14ac:dyDescent="0.25">
      <c r="B38077" s="106"/>
      <c r="C38077" s="106"/>
      <c r="D38077" s="139"/>
      <c r="P38077" s="142"/>
      <c r="Q38077" s="142"/>
      <c r="R38077" s="142"/>
      <c r="S38077" s="139"/>
    </row>
    <row r="38078" spans="2:19" ht="15.75" customHeight="1" x14ac:dyDescent="0.25">
      <c r="B38078" s="106"/>
      <c r="C38078" s="106"/>
      <c r="D38078" s="139"/>
      <c r="P38078" s="142"/>
      <c r="Q38078" s="142"/>
      <c r="R38078" s="142"/>
      <c r="S38078" s="139"/>
    </row>
    <row r="38079" spans="2:19" ht="15.75" customHeight="1" x14ac:dyDescent="0.25">
      <c r="B38079" s="106"/>
      <c r="C38079" s="106"/>
      <c r="D38079" s="139"/>
      <c r="P38079" s="142"/>
      <c r="Q38079" s="142"/>
      <c r="R38079" s="142"/>
      <c r="S38079" s="139"/>
    </row>
    <row r="38080" spans="2:19" ht="15.75" customHeight="1" x14ac:dyDescent="0.25">
      <c r="B38080" s="106"/>
      <c r="C38080" s="106"/>
      <c r="D38080" s="139"/>
      <c r="P38080" s="142"/>
      <c r="Q38080" s="142"/>
      <c r="R38080" s="142"/>
      <c r="S38080" s="139"/>
    </row>
    <row r="38081" spans="2:19" ht="15.75" customHeight="1" x14ac:dyDescent="0.25">
      <c r="B38081" s="106"/>
      <c r="C38081" s="106"/>
      <c r="D38081" s="139"/>
      <c r="P38081" s="142"/>
      <c r="Q38081" s="142"/>
      <c r="R38081" s="142"/>
      <c r="S38081" s="139"/>
    </row>
    <row r="38082" spans="2:19" ht="15.75" customHeight="1" x14ac:dyDescent="0.25">
      <c r="B38082" s="106"/>
      <c r="C38082" s="106"/>
      <c r="D38082" s="139"/>
      <c r="P38082" s="142"/>
      <c r="Q38082" s="142"/>
      <c r="R38082" s="142"/>
      <c r="S38082" s="139"/>
    </row>
    <row r="38083" spans="2:19" ht="15.75" customHeight="1" x14ac:dyDescent="0.25">
      <c r="B38083" s="106"/>
      <c r="C38083" s="106"/>
      <c r="D38083" s="139"/>
      <c r="P38083" s="142"/>
      <c r="Q38083" s="142"/>
      <c r="R38083" s="142"/>
      <c r="S38083" s="139"/>
    </row>
    <row r="38084" spans="2:19" ht="15.75" customHeight="1" x14ac:dyDescent="0.25">
      <c r="B38084" s="106"/>
      <c r="C38084" s="106"/>
      <c r="D38084" s="139"/>
      <c r="P38084" s="142"/>
      <c r="Q38084" s="142"/>
      <c r="R38084" s="142"/>
      <c r="S38084" s="139"/>
    </row>
    <row r="38085" spans="2:19" ht="15.75" customHeight="1" x14ac:dyDescent="0.25">
      <c r="B38085" s="106"/>
      <c r="C38085" s="106"/>
      <c r="D38085" s="139"/>
      <c r="P38085" s="142"/>
      <c r="Q38085" s="142"/>
      <c r="R38085" s="142"/>
      <c r="S38085" s="139"/>
    </row>
    <row r="38086" spans="2:19" ht="15.75" customHeight="1" x14ac:dyDescent="0.25">
      <c r="B38086" s="106"/>
      <c r="C38086" s="106"/>
      <c r="D38086" s="139"/>
      <c r="P38086" s="142"/>
      <c r="Q38086" s="142"/>
      <c r="R38086" s="142"/>
      <c r="S38086" s="139"/>
    </row>
    <row r="38087" spans="2:19" ht="15.75" customHeight="1" x14ac:dyDescent="0.25">
      <c r="B38087" s="106"/>
      <c r="C38087" s="106"/>
      <c r="D38087" s="139"/>
      <c r="P38087" s="142"/>
      <c r="Q38087" s="142"/>
      <c r="R38087" s="142"/>
      <c r="S38087" s="139"/>
    </row>
    <row r="38088" spans="2:19" ht="15.75" customHeight="1" x14ac:dyDescent="0.25">
      <c r="B38088" s="106"/>
      <c r="C38088" s="106"/>
      <c r="D38088" s="139"/>
      <c r="P38088" s="142"/>
      <c r="Q38088" s="142"/>
      <c r="R38088" s="142"/>
      <c r="S38088" s="139"/>
    </row>
    <row r="38089" spans="2:19" ht="15.75" customHeight="1" x14ac:dyDescent="0.25">
      <c r="B38089" s="106"/>
      <c r="C38089" s="106"/>
      <c r="D38089" s="139"/>
      <c r="P38089" s="142"/>
      <c r="Q38089" s="142"/>
      <c r="R38089" s="142"/>
      <c r="S38089" s="139"/>
    </row>
    <row r="38090" spans="2:19" ht="15.75" customHeight="1" x14ac:dyDescent="0.25">
      <c r="B38090" s="106"/>
      <c r="C38090" s="106"/>
      <c r="D38090" s="139"/>
      <c r="P38090" s="142"/>
      <c r="Q38090" s="142"/>
      <c r="R38090" s="142"/>
      <c r="S38090" s="139"/>
    </row>
    <row r="38091" spans="2:19" ht="15.75" customHeight="1" x14ac:dyDescent="0.25">
      <c r="B38091" s="106"/>
      <c r="C38091" s="106"/>
      <c r="D38091" s="139"/>
      <c r="P38091" s="142"/>
      <c r="Q38091" s="142"/>
      <c r="R38091" s="142"/>
      <c r="S38091" s="139"/>
    </row>
    <row r="38092" spans="2:19" ht="15.75" customHeight="1" x14ac:dyDescent="0.25">
      <c r="B38092" s="106"/>
      <c r="C38092" s="106"/>
      <c r="D38092" s="139"/>
      <c r="P38092" s="142"/>
      <c r="Q38092" s="142"/>
      <c r="R38092" s="142"/>
      <c r="S38092" s="139"/>
    </row>
    <row r="38093" spans="2:19" ht="15.75" customHeight="1" x14ac:dyDescent="0.25">
      <c r="B38093" s="106"/>
      <c r="C38093" s="106"/>
      <c r="D38093" s="139"/>
      <c r="P38093" s="142"/>
      <c r="Q38093" s="142"/>
      <c r="R38093" s="142"/>
      <c r="S38093" s="139"/>
    </row>
    <row r="38094" spans="2:19" ht="15.75" customHeight="1" x14ac:dyDescent="0.25">
      <c r="B38094" s="106"/>
      <c r="C38094" s="106"/>
      <c r="D38094" s="139"/>
      <c r="P38094" s="142"/>
      <c r="Q38094" s="142"/>
      <c r="R38094" s="142"/>
      <c r="S38094" s="139"/>
    </row>
    <row r="38095" spans="2:19" ht="15.75" customHeight="1" x14ac:dyDescent="0.25">
      <c r="B38095" s="106"/>
      <c r="C38095" s="106"/>
      <c r="D38095" s="139"/>
      <c r="P38095" s="142"/>
      <c r="Q38095" s="142"/>
      <c r="R38095" s="142"/>
      <c r="S38095" s="139"/>
    </row>
    <row r="38096" spans="2:19" ht="15.75" customHeight="1" x14ac:dyDescent="0.25">
      <c r="B38096" s="106"/>
      <c r="C38096" s="106"/>
      <c r="D38096" s="139"/>
      <c r="P38096" s="142"/>
      <c r="Q38096" s="142"/>
      <c r="R38096" s="142"/>
      <c r="S38096" s="139"/>
    </row>
    <row r="38097" spans="2:19" ht="15.75" customHeight="1" x14ac:dyDescent="0.25">
      <c r="B38097" s="106"/>
      <c r="C38097" s="106"/>
      <c r="D38097" s="139"/>
      <c r="P38097" s="142"/>
      <c r="Q38097" s="142"/>
      <c r="R38097" s="142"/>
      <c r="S38097" s="139"/>
    </row>
    <row r="38098" spans="2:19" ht="15.75" customHeight="1" x14ac:dyDescent="0.25">
      <c r="B38098" s="106"/>
      <c r="C38098" s="106"/>
      <c r="D38098" s="139"/>
      <c r="P38098" s="142"/>
      <c r="Q38098" s="142"/>
      <c r="R38098" s="142"/>
      <c r="S38098" s="139"/>
    </row>
    <row r="38099" spans="2:19" ht="15.75" customHeight="1" x14ac:dyDescent="0.25">
      <c r="B38099" s="106"/>
      <c r="C38099" s="106"/>
      <c r="D38099" s="139"/>
      <c r="P38099" s="142"/>
      <c r="Q38099" s="142"/>
      <c r="R38099" s="142"/>
      <c r="S38099" s="139"/>
    </row>
    <row r="38100" spans="2:19" ht="15.75" customHeight="1" x14ac:dyDescent="0.25">
      <c r="B38100" s="106"/>
      <c r="C38100" s="106"/>
      <c r="D38100" s="139"/>
      <c r="P38100" s="142"/>
      <c r="Q38100" s="142"/>
      <c r="R38100" s="142"/>
      <c r="S38100" s="139"/>
    </row>
    <row r="38101" spans="2:19" ht="15.75" customHeight="1" x14ac:dyDescent="0.25">
      <c r="B38101" s="106"/>
      <c r="C38101" s="106"/>
      <c r="D38101" s="139"/>
      <c r="P38101" s="142"/>
      <c r="Q38101" s="142"/>
      <c r="R38101" s="142"/>
      <c r="S38101" s="139"/>
    </row>
    <row r="38102" spans="2:19" ht="15.75" customHeight="1" x14ac:dyDescent="0.25">
      <c r="B38102" s="106"/>
      <c r="C38102" s="106"/>
      <c r="D38102" s="139"/>
      <c r="P38102" s="142"/>
      <c r="Q38102" s="142"/>
      <c r="R38102" s="142"/>
      <c r="S38102" s="139"/>
    </row>
    <row r="38103" spans="2:19" ht="15.75" customHeight="1" x14ac:dyDescent="0.25">
      <c r="B38103" s="106"/>
      <c r="C38103" s="106"/>
      <c r="D38103" s="139"/>
      <c r="P38103" s="142"/>
      <c r="Q38103" s="142"/>
      <c r="R38103" s="142"/>
      <c r="S38103" s="139"/>
    </row>
    <row r="38104" spans="2:19" ht="15.75" customHeight="1" x14ac:dyDescent="0.25">
      <c r="B38104" s="106"/>
      <c r="C38104" s="106"/>
      <c r="D38104" s="139"/>
      <c r="P38104" s="142"/>
      <c r="Q38104" s="142"/>
      <c r="R38104" s="142"/>
      <c r="S38104" s="139"/>
    </row>
    <row r="38105" spans="2:19" ht="15.75" customHeight="1" x14ac:dyDescent="0.25">
      <c r="B38105" s="106"/>
      <c r="C38105" s="106"/>
      <c r="D38105" s="139"/>
      <c r="P38105" s="142"/>
      <c r="Q38105" s="142"/>
      <c r="R38105" s="142"/>
      <c r="S38105" s="139"/>
    </row>
    <row r="38106" spans="2:19" ht="15.75" customHeight="1" x14ac:dyDescent="0.25">
      <c r="B38106" s="106"/>
      <c r="C38106" s="106"/>
      <c r="D38106" s="139"/>
      <c r="P38106" s="142"/>
      <c r="Q38106" s="142"/>
      <c r="R38106" s="142"/>
      <c r="S38106" s="139"/>
    </row>
    <row r="38107" spans="2:19" ht="15.75" customHeight="1" x14ac:dyDescent="0.25">
      <c r="B38107" s="106"/>
      <c r="C38107" s="106"/>
      <c r="D38107" s="139"/>
      <c r="P38107" s="142"/>
      <c r="Q38107" s="142"/>
      <c r="R38107" s="142"/>
      <c r="S38107" s="139"/>
    </row>
    <row r="38108" spans="2:19" ht="15.75" customHeight="1" x14ac:dyDescent="0.25">
      <c r="B38108" s="106"/>
      <c r="C38108" s="106"/>
      <c r="D38108" s="139"/>
      <c r="P38108" s="142"/>
      <c r="Q38108" s="142"/>
      <c r="R38108" s="142"/>
      <c r="S38108" s="139"/>
    </row>
    <row r="38109" spans="2:19" ht="15.75" customHeight="1" x14ac:dyDescent="0.25">
      <c r="B38109" s="106"/>
      <c r="C38109" s="106"/>
      <c r="D38109" s="139"/>
      <c r="P38109" s="142"/>
      <c r="Q38109" s="142"/>
      <c r="R38109" s="142"/>
      <c r="S38109" s="139"/>
    </row>
    <row r="38110" spans="2:19" ht="15.75" customHeight="1" x14ac:dyDescent="0.25">
      <c r="B38110" s="106"/>
      <c r="C38110" s="106"/>
      <c r="D38110" s="139"/>
      <c r="P38110" s="142"/>
      <c r="Q38110" s="142"/>
      <c r="R38110" s="142"/>
      <c r="S38110" s="139"/>
    </row>
    <row r="38111" spans="2:19" ht="15.75" customHeight="1" x14ac:dyDescent="0.25">
      <c r="B38111" s="106"/>
      <c r="C38111" s="106"/>
      <c r="D38111" s="139"/>
      <c r="P38111" s="142"/>
      <c r="Q38111" s="142"/>
      <c r="R38111" s="142"/>
      <c r="S38111" s="139"/>
    </row>
    <row r="38112" spans="2:19" ht="15.75" customHeight="1" x14ac:dyDescent="0.25">
      <c r="B38112" s="106"/>
      <c r="C38112" s="106"/>
      <c r="D38112" s="139"/>
      <c r="P38112" s="142"/>
      <c r="Q38112" s="142"/>
      <c r="R38112" s="142"/>
      <c r="S38112" s="139"/>
    </row>
    <row r="38113" spans="2:19" ht="15.75" customHeight="1" x14ac:dyDescent="0.25">
      <c r="B38113" s="106"/>
      <c r="C38113" s="106"/>
      <c r="D38113" s="139"/>
      <c r="P38113" s="142"/>
      <c r="Q38113" s="142"/>
      <c r="R38113" s="142"/>
      <c r="S38113" s="139"/>
    </row>
    <row r="38114" spans="2:19" ht="15.75" customHeight="1" x14ac:dyDescent="0.25">
      <c r="B38114" s="106"/>
      <c r="C38114" s="106"/>
      <c r="D38114" s="139"/>
      <c r="P38114" s="142"/>
      <c r="Q38114" s="142"/>
      <c r="R38114" s="142"/>
      <c r="S38114" s="139"/>
    </row>
    <row r="38115" spans="2:19" ht="15.75" customHeight="1" x14ac:dyDescent="0.25">
      <c r="B38115" s="106"/>
      <c r="C38115" s="106"/>
      <c r="D38115" s="139"/>
      <c r="P38115" s="142"/>
      <c r="Q38115" s="142"/>
      <c r="R38115" s="142"/>
      <c r="S38115" s="139"/>
    </row>
    <row r="38116" spans="2:19" ht="15.75" customHeight="1" x14ac:dyDescent="0.25">
      <c r="B38116" s="106"/>
      <c r="C38116" s="106"/>
      <c r="D38116" s="139"/>
      <c r="P38116" s="142"/>
      <c r="Q38116" s="142"/>
      <c r="R38116" s="142"/>
      <c r="S38116" s="139"/>
    </row>
    <row r="38117" spans="2:19" ht="15.75" customHeight="1" x14ac:dyDescent="0.25">
      <c r="B38117" s="106"/>
      <c r="C38117" s="106"/>
      <c r="D38117" s="139"/>
      <c r="P38117" s="142"/>
      <c r="Q38117" s="142"/>
      <c r="R38117" s="142"/>
      <c r="S38117" s="139"/>
    </row>
    <row r="38118" spans="2:19" ht="15.75" customHeight="1" x14ac:dyDescent="0.25">
      <c r="B38118" s="106"/>
      <c r="C38118" s="106"/>
      <c r="D38118" s="139"/>
      <c r="P38118" s="142"/>
      <c r="Q38118" s="142"/>
      <c r="R38118" s="142"/>
      <c r="S38118" s="139"/>
    </row>
    <row r="38119" spans="2:19" ht="15.75" customHeight="1" x14ac:dyDescent="0.25">
      <c r="B38119" s="106"/>
      <c r="C38119" s="106"/>
      <c r="D38119" s="139"/>
      <c r="P38119" s="142"/>
      <c r="Q38119" s="142"/>
      <c r="R38119" s="142"/>
      <c r="S38119" s="139"/>
    </row>
    <row r="38120" spans="2:19" ht="15.75" customHeight="1" x14ac:dyDescent="0.25">
      <c r="B38120" s="106"/>
      <c r="C38120" s="106"/>
      <c r="D38120" s="139"/>
      <c r="P38120" s="142"/>
      <c r="Q38120" s="142"/>
      <c r="R38120" s="142"/>
      <c r="S38120" s="139"/>
    </row>
    <row r="38121" spans="2:19" ht="15.75" customHeight="1" x14ac:dyDescent="0.25">
      <c r="B38121" s="106"/>
      <c r="C38121" s="106"/>
      <c r="D38121" s="139"/>
      <c r="P38121" s="142"/>
      <c r="Q38121" s="142"/>
      <c r="R38121" s="142"/>
      <c r="S38121" s="139"/>
    </row>
    <row r="38122" spans="2:19" ht="15.75" customHeight="1" x14ac:dyDescent="0.25">
      <c r="B38122" s="106"/>
      <c r="C38122" s="106"/>
      <c r="D38122" s="139"/>
      <c r="P38122" s="142"/>
      <c r="Q38122" s="142"/>
      <c r="R38122" s="142"/>
      <c r="S38122" s="139"/>
    </row>
    <row r="38123" spans="2:19" ht="15.75" customHeight="1" x14ac:dyDescent="0.25">
      <c r="B38123" s="106"/>
      <c r="C38123" s="106"/>
      <c r="D38123" s="139"/>
      <c r="P38123" s="142"/>
      <c r="Q38123" s="142"/>
      <c r="R38123" s="142"/>
      <c r="S38123" s="139"/>
    </row>
    <row r="38124" spans="2:19" ht="15.75" customHeight="1" x14ac:dyDescent="0.25">
      <c r="B38124" s="106"/>
      <c r="C38124" s="106"/>
      <c r="D38124" s="139"/>
      <c r="P38124" s="142"/>
      <c r="Q38124" s="142"/>
      <c r="R38124" s="142"/>
      <c r="S38124" s="139"/>
    </row>
    <row r="38125" spans="2:19" ht="15.75" customHeight="1" x14ac:dyDescent="0.25">
      <c r="B38125" s="106"/>
      <c r="C38125" s="106"/>
      <c r="D38125" s="139"/>
      <c r="P38125" s="142"/>
      <c r="Q38125" s="142"/>
      <c r="R38125" s="142"/>
      <c r="S38125" s="139"/>
    </row>
    <row r="38126" spans="2:19" ht="15.75" customHeight="1" x14ac:dyDescent="0.25">
      <c r="B38126" s="106"/>
      <c r="C38126" s="106"/>
      <c r="D38126" s="139"/>
      <c r="P38126" s="142"/>
      <c r="Q38126" s="142"/>
      <c r="R38126" s="142"/>
      <c r="S38126" s="139"/>
    </row>
    <row r="38127" spans="2:19" ht="15.75" customHeight="1" x14ac:dyDescent="0.25">
      <c r="B38127" s="106"/>
      <c r="C38127" s="106"/>
      <c r="D38127" s="139"/>
      <c r="P38127" s="142"/>
      <c r="Q38127" s="142"/>
      <c r="R38127" s="142"/>
      <c r="S38127" s="139"/>
    </row>
    <row r="38128" spans="2:19" ht="15.75" customHeight="1" x14ac:dyDescent="0.25">
      <c r="B38128" s="106"/>
      <c r="C38128" s="106"/>
      <c r="D38128" s="139"/>
      <c r="P38128" s="142"/>
      <c r="Q38128" s="142"/>
      <c r="R38128" s="142"/>
      <c r="S38128" s="139"/>
    </row>
    <row r="38129" spans="2:19" ht="15.75" customHeight="1" x14ac:dyDescent="0.25">
      <c r="B38129" s="106"/>
      <c r="C38129" s="106"/>
      <c r="D38129" s="139"/>
      <c r="P38129" s="142"/>
      <c r="Q38129" s="142"/>
      <c r="R38129" s="142"/>
      <c r="S38129" s="139"/>
    </row>
    <row r="38130" spans="2:19" ht="15.75" customHeight="1" x14ac:dyDescent="0.25">
      <c r="B38130" s="106"/>
      <c r="C38130" s="106"/>
      <c r="D38130" s="139"/>
      <c r="P38130" s="142"/>
      <c r="Q38130" s="142"/>
      <c r="R38130" s="142"/>
      <c r="S38130" s="139"/>
    </row>
    <row r="38131" spans="2:19" ht="15.75" customHeight="1" x14ac:dyDescent="0.25">
      <c r="B38131" s="106"/>
      <c r="C38131" s="106"/>
      <c r="D38131" s="139"/>
      <c r="P38131" s="142"/>
      <c r="Q38131" s="142"/>
      <c r="R38131" s="142"/>
      <c r="S38131" s="139"/>
    </row>
    <row r="38132" spans="2:19" ht="15.75" customHeight="1" x14ac:dyDescent="0.25">
      <c r="B38132" s="106"/>
      <c r="C38132" s="106"/>
      <c r="D38132" s="139"/>
      <c r="P38132" s="142"/>
      <c r="Q38132" s="142"/>
      <c r="R38132" s="142"/>
      <c r="S38132" s="139"/>
    </row>
    <row r="38133" spans="2:19" ht="15.75" customHeight="1" x14ac:dyDescent="0.25">
      <c r="B38133" s="106"/>
      <c r="C38133" s="106"/>
      <c r="D38133" s="139"/>
      <c r="P38133" s="142"/>
      <c r="Q38133" s="142"/>
      <c r="R38133" s="142"/>
      <c r="S38133" s="139"/>
    </row>
    <row r="38134" spans="2:19" ht="15.75" customHeight="1" x14ac:dyDescent="0.25">
      <c r="B38134" s="106"/>
      <c r="C38134" s="106"/>
      <c r="D38134" s="139"/>
      <c r="P38134" s="142"/>
      <c r="Q38134" s="142"/>
      <c r="R38134" s="142"/>
      <c r="S38134" s="139"/>
    </row>
    <row r="38135" spans="2:19" ht="15.75" customHeight="1" x14ac:dyDescent="0.25">
      <c r="B38135" s="106"/>
      <c r="C38135" s="106"/>
      <c r="D38135" s="139"/>
      <c r="P38135" s="142"/>
      <c r="Q38135" s="142"/>
      <c r="R38135" s="142"/>
      <c r="S38135" s="139"/>
    </row>
    <row r="38136" spans="2:19" ht="15.75" customHeight="1" x14ac:dyDescent="0.25">
      <c r="B38136" s="106"/>
      <c r="C38136" s="106"/>
      <c r="D38136" s="139"/>
      <c r="P38136" s="142"/>
      <c r="Q38136" s="142"/>
      <c r="R38136" s="142"/>
      <c r="S38136" s="139"/>
    </row>
    <row r="38137" spans="2:19" ht="15.75" customHeight="1" x14ac:dyDescent="0.25">
      <c r="B38137" s="106"/>
      <c r="C38137" s="106"/>
      <c r="D38137" s="139"/>
      <c r="P38137" s="142"/>
      <c r="Q38137" s="142"/>
      <c r="R38137" s="142"/>
      <c r="S38137" s="139"/>
    </row>
    <row r="38138" spans="2:19" ht="15.75" customHeight="1" x14ac:dyDescent="0.25">
      <c r="B38138" s="106"/>
      <c r="C38138" s="106"/>
      <c r="D38138" s="139"/>
      <c r="P38138" s="142"/>
      <c r="Q38138" s="142"/>
      <c r="R38138" s="142"/>
      <c r="S38138" s="139"/>
    </row>
    <row r="38139" spans="2:19" ht="15.75" customHeight="1" x14ac:dyDescent="0.25">
      <c r="B38139" s="106"/>
      <c r="C38139" s="106"/>
      <c r="D38139" s="139"/>
      <c r="P38139" s="142"/>
      <c r="Q38139" s="142"/>
      <c r="R38139" s="142"/>
      <c r="S38139" s="139"/>
    </row>
    <row r="38140" spans="2:19" ht="15.75" customHeight="1" x14ac:dyDescent="0.25">
      <c r="B38140" s="106"/>
      <c r="C38140" s="106"/>
      <c r="D38140" s="139"/>
      <c r="P38140" s="142"/>
      <c r="Q38140" s="142"/>
      <c r="R38140" s="142"/>
      <c r="S38140" s="139"/>
    </row>
    <row r="38141" spans="2:19" ht="15.75" customHeight="1" x14ac:dyDescent="0.25">
      <c r="B38141" s="106"/>
      <c r="C38141" s="106"/>
      <c r="D38141" s="139"/>
      <c r="P38141" s="142"/>
      <c r="Q38141" s="142"/>
      <c r="R38141" s="142"/>
      <c r="S38141" s="139"/>
    </row>
    <row r="38142" spans="2:19" ht="15.75" customHeight="1" x14ac:dyDescent="0.25">
      <c r="B38142" s="106"/>
      <c r="C38142" s="106"/>
      <c r="D38142" s="139"/>
      <c r="P38142" s="142"/>
      <c r="Q38142" s="142"/>
      <c r="R38142" s="142"/>
      <c r="S38142" s="139"/>
    </row>
    <row r="38143" spans="2:19" ht="15.75" customHeight="1" x14ac:dyDescent="0.25">
      <c r="B38143" s="106"/>
      <c r="C38143" s="106"/>
      <c r="D38143" s="139"/>
      <c r="P38143" s="142"/>
      <c r="Q38143" s="142"/>
      <c r="R38143" s="142"/>
      <c r="S38143" s="139"/>
    </row>
    <row r="38144" spans="2:19" ht="15.75" customHeight="1" x14ac:dyDescent="0.25">
      <c r="B38144" s="106"/>
      <c r="C38144" s="106"/>
      <c r="D38144" s="139"/>
      <c r="P38144" s="142"/>
      <c r="Q38144" s="142"/>
      <c r="R38144" s="142"/>
      <c r="S38144" s="139"/>
    </row>
    <row r="38145" spans="2:19" ht="15.75" customHeight="1" x14ac:dyDescent="0.25">
      <c r="B38145" s="106"/>
      <c r="C38145" s="106"/>
      <c r="D38145" s="139"/>
      <c r="P38145" s="142"/>
      <c r="Q38145" s="142"/>
      <c r="R38145" s="142"/>
      <c r="S38145" s="139"/>
    </row>
    <row r="38146" spans="2:19" ht="15.75" customHeight="1" x14ac:dyDescent="0.25">
      <c r="B38146" s="106"/>
      <c r="C38146" s="106"/>
      <c r="D38146" s="139"/>
      <c r="P38146" s="142"/>
      <c r="Q38146" s="142"/>
      <c r="R38146" s="142"/>
      <c r="S38146" s="139"/>
    </row>
    <row r="38147" spans="2:19" ht="15.75" customHeight="1" x14ac:dyDescent="0.25">
      <c r="B38147" s="106"/>
      <c r="C38147" s="106"/>
      <c r="D38147" s="139"/>
      <c r="P38147" s="142"/>
      <c r="Q38147" s="142"/>
      <c r="R38147" s="142"/>
      <c r="S38147" s="139"/>
    </row>
    <row r="38148" spans="2:19" ht="15.75" customHeight="1" x14ac:dyDescent="0.25">
      <c r="B38148" s="106"/>
      <c r="C38148" s="106"/>
      <c r="D38148" s="139"/>
      <c r="P38148" s="142"/>
      <c r="Q38148" s="142"/>
      <c r="R38148" s="142"/>
      <c r="S38148" s="139"/>
    </row>
    <row r="38149" spans="2:19" ht="15.75" customHeight="1" x14ac:dyDescent="0.25">
      <c r="B38149" s="106"/>
      <c r="C38149" s="106"/>
      <c r="D38149" s="139"/>
      <c r="P38149" s="142"/>
      <c r="Q38149" s="142"/>
      <c r="R38149" s="142"/>
      <c r="S38149" s="139"/>
    </row>
    <row r="38150" spans="2:19" ht="15.75" customHeight="1" x14ac:dyDescent="0.25">
      <c r="B38150" s="106"/>
      <c r="C38150" s="106"/>
      <c r="D38150" s="139"/>
      <c r="P38150" s="142"/>
      <c r="Q38150" s="142"/>
      <c r="R38150" s="142"/>
      <c r="S38150" s="139"/>
    </row>
    <row r="38151" spans="2:19" ht="15.75" customHeight="1" x14ac:dyDescent="0.25">
      <c r="B38151" s="106"/>
      <c r="C38151" s="106"/>
      <c r="D38151" s="139"/>
      <c r="P38151" s="142"/>
      <c r="Q38151" s="142"/>
      <c r="R38151" s="142"/>
      <c r="S38151" s="139"/>
    </row>
    <row r="38152" spans="2:19" ht="15.75" customHeight="1" x14ac:dyDescent="0.25">
      <c r="B38152" s="106"/>
      <c r="C38152" s="106"/>
      <c r="D38152" s="139"/>
      <c r="P38152" s="142"/>
      <c r="Q38152" s="142"/>
      <c r="R38152" s="142"/>
      <c r="S38152" s="139"/>
    </row>
    <row r="38153" spans="2:19" ht="15.75" customHeight="1" x14ac:dyDescent="0.25">
      <c r="B38153" s="106"/>
      <c r="C38153" s="106"/>
      <c r="D38153" s="139"/>
      <c r="P38153" s="142"/>
      <c r="Q38153" s="142"/>
      <c r="R38153" s="142"/>
      <c r="S38153" s="139"/>
    </row>
    <row r="38154" spans="2:19" ht="15.75" customHeight="1" x14ac:dyDescent="0.25">
      <c r="B38154" s="106"/>
      <c r="C38154" s="106"/>
      <c r="D38154" s="139"/>
      <c r="P38154" s="142"/>
      <c r="Q38154" s="142"/>
      <c r="R38154" s="142"/>
      <c r="S38154" s="139"/>
    </row>
    <row r="38155" spans="2:19" ht="15.75" customHeight="1" x14ac:dyDescent="0.25">
      <c r="B38155" s="106"/>
      <c r="C38155" s="106"/>
      <c r="D38155" s="139"/>
      <c r="P38155" s="142"/>
      <c r="Q38155" s="142"/>
      <c r="R38155" s="142"/>
      <c r="S38155" s="139"/>
    </row>
    <row r="38156" spans="2:19" ht="15.75" customHeight="1" x14ac:dyDescent="0.25">
      <c r="B38156" s="106"/>
      <c r="C38156" s="106"/>
      <c r="D38156" s="139"/>
      <c r="P38156" s="142"/>
      <c r="Q38156" s="142"/>
      <c r="R38156" s="142"/>
      <c r="S38156" s="139"/>
    </row>
    <row r="38157" spans="2:19" ht="15.75" customHeight="1" x14ac:dyDescent="0.25">
      <c r="B38157" s="106"/>
      <c r="C38157" s="106"/>
      <c r="D38157" s="139"/>
      <c r="P38157" s="142"/>
      <c r="Q38157" s="142"/>
      <c r="R38157" s="142"/>
      <c r="S38157" s="139"/>
    </row>
    <row r="38158" spans="2:19" ht="15.75" customHeight="1" x14ac:dyDescent="0.25">
      <c r="B38158" s="106"/>
      <c r="C38158" s="106"/>
      <c r="D38158" s="139"/>
      <c r="P38158" s="142"/>
      <c r="Q38158" s="142"/>
      <c r="R38158" s="142"/>
      <c r="S38158" s="139"/>
    </row>
    <row r="38159" spans="2:19" ht="15.75" customHeight="1" x14ac:dyDescent="0.25">
      <c r="B38159" s="106"/>
      <c r="C38159" s="106"/>
      <c r="D38159" s="139"/>
      <c r="P38159" s="142"/>
      <c r="Q38159" s="142"/>
      <c r="R38159" s="142"/>
      <c r="S38159" s="139"/>
    </row>
    <row r="38160" spans="2:19" ht="15.75" customHeight="1" x14ac:dyDescent="0.25">
      <c r="B38160" s="106"/>
      <c r="C38160" s="106"/>
      <c r="D38160" s="139"/>
      <c r="P38160" s="142"/>
      <c r="Q38160" s="142"/>
      <c r="R38160" s="142"/>
      <c r="S38160" s="139"/>
    </row>
    <row r="38161" spans="2:19" ht="15.75" customHeight="1" x14ac:dyDescent="0.25">
      <c r="B38161" s="106"/>
      <c r="C38161" s="106"/>
      <c r="D38161" s="139"/>
      <c r="P38161" s="142"/>
      <c r="Q38161" s="142"/>
      <c r="R38161" s="142"/>
      <c r="S38161" s="139"/>
    </row>
    <row r="38162" spans="2:19" ht="15.75" customHeight="1" x14ac:dyDescent="0.25">
      <c r="B38162" s="106"/>
      <c r="C38162" s="106"/>
      <c r="D38162" s="139"/>
      <c r="P38162" s="142"/>
      <c r="Q38162" s="142"/>
      <c r="R38162" s="142"/>
      <c r="S38162" s="139"/>
    </row>
    <row r="38163" spans="2:19" ht="15.75" customHeight="1" x14ac:dyDescent="0.25">
      <c r="B38163" s="106"/>
      <c r="C38163" s="106"/>
      <c r="D38163" s="139"/>
      <c r="P38163" s="142"/>
      <c r="Q38163" s="142"/>
      <c r="R38163" s="142"/>
      <c r="S38163" s="139"/>
    </row>
    <row r="38164" spans="2:19" ht="15.75" customHeight="1" x14ac:dyDescent="0.25">
      <c r="B38164" s="106"/>
      <c r="C38164" s="106"/>
      <c r="D38164" s="139"/>
      <c r="P38164" s="142"/>
      <c r="Q38164" s="142"/>
      <c r="R38164" s="142"/>
      <c r="S38164" s="139"/>
    </row>
    <row r="38165" spans="2:19" ht="15.75" customHeight="1" x14ac:dyDescent="0.25">
      <c r="B38165" s="106"/>
      <c r="C38165" s="106"/>
      <c r="D38165" s="139"/>
      <c r="P38165" s="142"/>
      <c r="Q38165" s="142"/>
      <c r="R38165" s="142"/>
      <c r="S38165" s="139"/>
    </row>
    <row r="38166" spans="2:19" ht="15.75" customHeight="1" x14ac:dyDescent="0.25">
      <c r="B38166" s="106"/>
      <c r="C38166" s="106"/>
      <c r="D38166" s="139"/>
      <c r="P38166" s="142"/>
      <c r="Q38166" s="142"/>
      <c r="R38166" s="142"/>
      <c r="S38166" s="139"/>
    </row>
    <row r="38167" spans="2:19" ht="15.75" customHeight="1" x14ac:dyDescent="0.25">
      <c r="B38167" s="106"/>
      <c r="C38167" s="106"/>
      <c r="D38167" s="139"/>
      <c r="P38167" s="142"/>
      <c r="Q38167" s="142"/>
      <c r="R38167" s="142"/>
      <c r="S38167" s="139"/>
    </row>
    <row r="38168" spans="2:19" ht="15.75" customHeight="1" x14ac:dyDescent="0.25">
      <c r="B38168" s="106"/>
      <c r="C38168" s="106"/>
      <c r="D38168" s="139"/>
      <c r="P38168" s="142"/>
      <c r="Q38168" s="142"/>
      <c r="R38168" s="142"/>
      <c r="S38168" s="139"/>
    </row>
    <row r="38169" spans="2:19" ht="15.75" customHeight="1" x14ac:dyDescent="0.25">
      <c r="B38169" s="106"/>
      <c r="C38169" s="106"/>
      <c r="D38169" s="139"/>
      <c r="P38169" s="142"/>
      <c r="Q38169" s="142"/>
      <c r="R38169" s="142"/>
      <c r="S38169" s="139"/>
    </row>
    <row r="38170" spans="2:19" ht="15.75" customHeight="1" x14ac:dyDescent="0.25">
      <c r="B38170" s="106"/>
      <c r="C38170" s="106"/>
      <c r="D38170" s="139"/>
      <c r="P38170" s="142"/>
      <c r="Q38170" s="142"/>
      <c r="R38170" s="142"/>
      <c r="S38170" s="139"/>
    </row>
    <row r="38171" spans="2:19" ht="15.75" customHeight="1" x14ac:dyDescent="0.25">
      <c r="B38171" s="106"/>
      <c r="C38171" s="106"/>
      <c r="D38171" s="139"/>
      <c r="P38171" s="142"/>
      <c r="Q38171" s="142"/>
      <c r="R38171" s="142"/>
      <c r="S38171" s="139"/>
    </row>
    <row r="38172" spans="2:19" ht="15.75" customHeight="1" x14ac:dyDescent="0.25">
      <c r="B38172" s="106"/>
      <c r="C38172" s="106"/>
      <c r="D38172" s="139"/>
      <c r="P38172" s="142"/>
      <c r="Q38172" s="142"/>
      <c r="R38172" s="142"/>
      <c r="S38172" s="139"/>
    </row>
    <row r="38173" spans="2:19" ht="15.75" customHeight="1" x14ac:dyDescent="0.25">
      <c r="B38173" s="106"/>
      <c r="C38173" s="106"/>
      <c r="D38173" s="139"/>
      <c r="P38173" s="142"/>
      <c r="Q38173" s="142"/>
      <c r="R38173" s="142"/>
      <c r="S38173" s="139"/>
    </row>
    <row r="38174" spans="2:19" ht="15.75" customHeight="1" x14ac:dyDescent="0.25">
      <c r="B38174" s="106"/>
      <c r="C38174" s="106"/>
      <c r="D38174" s="139"/>
      <c r="P38174" s="142"/>
      <c r="Q38174" s="142"/>
      <c r="R38174" s="142"/>
      <c r="S38174" s="139"/>
    </row>
    <row r="38175" spans="2:19" ht="15.75" customHeight="1" x14ac:dyDescent="0.25">
      <c r="B38175" s="106"/>
      <c r="C38175" s="106"/>
      <c r="D38175" s="139"/>
      <c r="P38175" s="142"/>
      <c r="Q38175" s="142"/>
      <c r="R38175" s="142"/>
      <c r="S38175" s="139"/>
    </row>
    <row r="38176" spans="2:19" ht="15.75" customHeight="1" x14ac:dyDescent="0.25">
      <c r="B38176" s="106"/>
      <c r="C38176" s="106"/>
      <c r="D38176" s="139"/>
      <c r="P38176" s="142"/>
      <c r="Q38176" s="142"/>
      <c r="R38176" s="142"/>
      <c r="S38176" s="139"/>
    </row>
    <row r="38177" spans="2:19" ht="15.75" customHeight="1" x14ac:dyDescent="0.25">
      <c r="B38177" s="106"/>
      <c r="C38177" s="106"/>
      <c r="D38177" s="139"/>
      <c r="P38177" s="142"/>
      <c r="Q38177" s="142"/>
      <c r="R38177" s="142"/>
      <c r="S38177" s="139"/>
    </row>
    <row r="38178" spans="2:19" ht="15.75" customHeight="1" x14ac:dyDescent="0.25">
      <c r="B38178" s="106"/>
      <c r="C38178" s="106"/>
      <c r="D38178" s="139"/>
      <c r="P38178" s="142"/>
      <c r="Q38178" s="142"/>
      <c r="R38178" s="142"/>
      <c r="S38178" s="139"/>
    </row>
    <row r="38179" spans="2:19" ht="15.75" customHeight="1" x14ac:dyDescent="0.25">
      <c r="B38179" s="106"/>
      <c r="C38179" s="106"/>
      <c r="D38179" s="139"/>
      <c r="P38179" s="142"/>
      <c r="Q38179" s="142"/>
      <c r="R38179" s="142"/>
      <c r="S38179" s="139"/>
    </row>
    <row r="38180" spans="2:19" ht="15.75" customHeight="1" x14ac:dyDescent="0.25">
      <c r="B38180" s="106"/>
      <c r="C38180" s="106"/>
      <c r="D38180" s="139"/>
      <c r="P38180" s="142"/>
      <c r="Q38180" s="142"/>
      <c r="R38180" s="142"/>
      <c r="S38180" s="139"/>
    </row>
    <row r="38181" spans="2:19" ht="15.75" customHeight="1" x14ac:dyDescent="0.25">
      <c r="B38181" s="106"/>
      <c r="C38181" s="106"/>
      <c r="D38181" s="139"/>
      <c r="P38181" s="142"/>
      <c r="Q38181" s="142"/>
      <c r="R38181" s="142"/>
      <c r="S38181" s="139"/>
    </row>
    <row r="38182" spans="2:19" ht="15.75" customHeight="1" x14ac:dyDescent="0.25">
      <c r="B38182" s="106"/>
      <c r="C38182" s="106"/>
      <c r="D38182" s="139"/>
      <c r="P38182" s="142"/>
      <c r="Q38182" s="142"/>
      <c r="R38182" s="142"/>
      <c r="S38182" s="139"/>
    </row>
    <row r="38183" spans="2:19" ht="15.75" customHeight="1" x14ac:dyDescent="0.25">
      <c r="B38183" s="106"/>
      <c r="C38183" s="106"/>
      <c r="D38183" s="139"/>
      <c r="P38183" s="142"/>
      <c r="Q38183" s="142"/>
      <c r="R38183" s="142"/>
      <c r="S38183" s="139"/>
    </row>
    <row r="38184" spans="2:19" ht="15.75" customHeight="1" x14ac:dyDescent="0.25">
      <c r="B38184" s="106"/>
      <c r="C38184" s="106"/>
      <c r="D38184" s="139"/>
      <c r="P38184" s="142"/>
      <c r="Q38184" s="142"/>
      <c r="R38184" s="142"/>
      <c r="S38184" s="139"/>
    </row>
    <row r="38185" spans="2:19" ht="15.75" customHeight="1" x14ac:dyDescent="0.25">
      <c r="B38185" s="106"/>
      <c r="C38185" s="106"/>
      <c r="D38185" s="139"/>
      <c r="P38185" s="142"/>
      <c r="Q38185" s="142"/>
      <c r="R38185" s="142"/>
      <c r="S38185" s="139"/>
    </row>
    <row r="38186" spans="2:19" ht="15.75" customHeight="1" x14ac:dyDescent="0.25">
      <c r="B38186" s="106"/>
      <c r="C38186" s="106"/>
      <c r="D38186" s="139"/>
      <c r="P38186" s="142"/>
      <c r="Q38186" s="142"/>
      <c r="R38186" s="142"/>
      <c r="S38186" s="139"/>
    </row>
    <row r="38187" spans="2:19" ht="15.75" customHeight="1" x14ac:dyDescent="0.25">
      <c r="B38187" s="106"/>
      <c r="C38187" s="106"/>
      <c r="D38187" s="139"/>
      <c r="P38187" s="142"/>
      <c r="Q38187" s="142"/>
      <c r="R38187" s="142"/>
      <c r="S38187" s="139"/>
    </row>
    <row r="38188" spans="2:19" ht="15.75" customHeight="1" x14ac:dyDescent="0.25">
      <c r="B38188" s="106"/>
      <c r="C38188" s="106"/>
      <c r="D38188" s="139"/>
      <c r="P38188" s="142"/>
      <c r="Q38188" s="142"/>
      <c r="R38188" s="142"/>
      <c r="S38188" s="139"/>
    </row>
    <row r="38189" spans="2:19" ht="15.75" customHeight="1" x14ac:dyDescent="0.25">
      <c r="B38189" s="106"/>
      <c r="C38189" s="106"/>
      <c r="D38189" s="139"/>
      <c r="P38189" s="142"/>
      <c r="Q38189" s="142"/>
      <c r="R38189" s="142"/>
      <c r="S38189" s="139"/>
    </row>
    <row r="38190" spans="2:19" ht="15.75" customHeight="1" x14ac:dyDescent="0.25">
      <c r="B38190" s="106"/>
      <c r="C38190" s="106"/>
      <c r="D38190" s="139"/>
      <c r="P38190" s="142"/>
      <c r="Q38190" s="142"/>
      <c r="R38190" s="142"/>
      <c r="S38190" s="139"/>
    </row>
    <row r="38191" spans="2:19" ht="15.75" customHeight="1" x14ac:dyDescent="0.25">
      <c r="B38191" s="106"/>
      <c r="C38191" s="106"/>
      <c r="D38191" s="139"/>
      <c r="P38191" s="142"/>
      <c r="Q38191" s="142"/>
      <c r="R38191" s="142"/>
      <c r="S38191" s="139"/>
    </row>
    <row r="38192" spans="2:19" ht="15.75" customHeight="1" x14ac:dyDescent="0.25">
      <c r="B38192" s="106"/>
      <c r="C38192" s="106"/>
      <c r="D38192" s="139"/>
      <c r="P38192" s="142"/>
      <c r="Q38192" s="142"/>
      <c r="R38192" s="142"/>
      <c r="S38192" s="139"/>
    </row>
    <row r="38193" spans="2:19" ht="15.75" customHeight="1" x14ac:dyDescent="0.25">
      <c r="B38193" s="106"/>
      <c r="C38193" s="106"/>
      <c r="D38193" s="139"/>
      <c r="P38193" s="142"/>
      <c r="Q38193" s="142"/>
      <c r="R38193" s="142"/>
      <c r="S38193" s="139"/>
    </row>
    <row r="38194" spans="2:19" ht="15.75" customHeight="1" x14ac:dyDescent="0.25">
      <c r="B38194" s="106"/>
      <c r="C38194" s="106"/>
      <c r="D38194" s="139"/>
      <c r="P38194" s="142"/>
      <c r="Q38194" s="142"/>
      <c r="R38194" s="142"/>
      <c r="S38194" s="139"/>
    </row>
    <row r="38195" spans="2:19" ht="15.75" customHeight="1" x14ac:dyDescent="0.25">
      <c r="B38195" s="106"/>
      <c r="C38195" s="106"/>
      <c r="D38195" s="139"/>
      <c r="P38195" s="142"/>
      <c r="Q38195" s="142"/>
      <c r="R38195" s="142"/>
      <c r="S38195" s="139"/>
    </row>
    <row r="38196" spans="2:19" ht="15.75" customHeight="1" x14ac:dyDescent="0.25">
      <c r="B38196" s="106"/>
      <c r="C38196" s="106"/>
      <c r="D38196" s="139"/>
      <c r="P38196" s="142"/>
      <c r="Q38196" s="142"/>
      <c r="R38196" s="142"/>
      <c r="S38196" s="139"/>
    </row>
    <row r="38197" spans="2:19" ht="15.75" customHeight="1" x14ac:dyDescent="0.25">
      <c r="B38197" s="106"/>
      <c r="C38197" s="106"/>
      <c r="D38197" s="139"/>
      <c r="P38197" s="142"/>
      <c r="Q38197" s="142"/>
      <c r="R38197" s="142"/>
      <c r="S38197" s="139"/>
    </row>
    <row r="38198" spans="2:19" ht="15.75" customHeight="1" x14ac:dyDescent="0.25">
      <c r="B38198" s="106"/>
      <c r="C38198" s="106"/>
      <c r="D38198" s="139"/>
      <c r="P38198" s="142"/>
      <c r="Q38198" s="142"/>
      <c r="R38198" s="142"/>
      <c r="S38198" s="139"/>
    </row>
    <row r="38199" spans="2:19" ht="15.75" customHeight="1" x14ac:dyDescent="0.25">
      <c r="B38199" s="106"/>
      <c r="C38199" s="106"/>
      <c r="D38199" s="139"/>
      <c r="P38199" s="142"/>
      <c r="Q38199" s="142"/>
      <c r="R38199" s="142"/>
      <c r="S38199" s="139"/>
    </row>
    <row r="38200" spans="2:19" ht="15.75" customHeight="1" x14ac:dyDescent="0.25">
      <c r="B38200" s="106"/>
      <c r="C38200" s="106"/>
      <c r="D38200" s="139"/>
      <c r="P38200" s="142"/>
      <c r="Q38200" s="142"/>
      <c r="R38200" s="142"/>
      <c r="S38200" s="139"/>
    </row>
    <row r="38201" spans="2:19" ht="15.75" customHeight="1" x14ac:dyDescent="0.25">
      <c r="B38201" s="106"/>
      <c r="C38201" s="106"/>
      <c r="D38201" s="139"/>
      <c r="P38201" s="142"/>
      <c r="Q38201" s="142"/>
      <c r="R38201" s="142"/>
      <c r="S38201" s="139"/>
    </row>
    <row r="38202" spans="2:19" ht="15.75" customHeight="1" x14ac:dyDescent="0.25">
      <c r="B38202" s="106"/>
      <c r="C38202" s="106"/>
      <c r="D38202" s="139"/>
      <c r="P38202" s="142"/>
      <c r="Q38202" s="142"/>
      <c r="R38202" s="142"/>
      <c r="S38202" s="139"/>
    </row>
    <row r="38203" spans="2:19" ht="15.75" customHeight="1" x14ac:dyDescent="0.25">
      <c r="B38203" s="106"/>
      <c r="C38203" s="106"/>
      <c r="D38203" s="139"/>
      <c r="P38203" s="142"/>
      <c r="Q38203" s="142"/>
      <c r="R38203" s="142"/>
      <c r="S38203" s="139"/>
    </row>
    <row r="38204" spans="2:19" ht="15.75" customHeight="1" x14ac:dyDescent="0.25">
      <c r="B38204" s="106"/>
      <c r="C38204" s="106"/>
      <c r="D38204" s="139"/>
      <c r="P38204" s="142"/>
      <c r="Q38204" s="142"/>
      <c r="R38204" s="142"/>
      <c r="S38204" s="139"/>
    </row>
    <row r="38205" spans="2:19" ht="15.75" customHeight="1" x14ac:dyDescent="0.25">
      <c r="B38205" s="106"/>
      <c r="C38205" s="106"/>
      <c r="D38205" s="139"/>
      <c r="P38205" s="142"/>
      <c r="Q38205" s="142"/>
      <c r="R38205" s="142"/>
      <c r="S38205" s="139"/>
    </row>
    <row r="38206" spans="2:19" ht="15.75" customHeight="1" x14ac:dyDescent="0.25">
      <c r="B38206" s="106"/>
      <c r="C38206" s="106"/>
      <c r="D38206" s="139"/>
      <c r="P38206" s="142"/>
      <c r="Q38206" s="142"/>
      <c r="R38206" s="142"/>
      <c r="S38206" s="139"/>
    </row>
    <row r="38207" spans="2:19" ht="15.75" customHeight="1" x14ac:dyDescent="0.25">
      <c r="B38207" s="106"/>
      <c r="C38207" s="106"/>
      <c r="D38207" s="139"/>
      <c r="P38207" s="142"/>
      <c r="Q38207" s="142"/>
      <c r="R38207" s="142"/>
      <c r="S38207" s="139"/>
    </row>
    <row r="38208" spans="2:19" ht="15.75" customHeight="1" x14ac:dyDescent="0.25">
      <c r="B38208" s="106"/>
      <c r="C38208" s="106"/>
      <c r="D38208" s="139"/>
      <c r="P38208" s="142"/>
      <c r="Q38208" s="142"/>
      <c r="R38208" s="142"/>
      <c r="S38208" s="139"/>
    </row>
    <row r="38209" spans="2:19" ht="15.75" customHeight="1" x14ac:dyDescent="0.25">
      <c r="B38209" s="106"/>
      <c r="C38209" s="106"/>
      <c r="D38209" s="139"/>
      <c r="P38209" s="142"/>
      <c r="Q38209" s="142"/>
      <c r="R38209" s="142"/>
      <c r="S38209" s="139"/>
    </row>
    <row r="38210" spans="2:19" ht="15.75" customHeight="1" x14ac:dyDescent="0.25">
      <c r="B38210" s="106"/>
      <c r="C38210" s="106"/>
      <c r="D38210" s="139"/>
      <c r="P38210" s="142"/>
      <c r="Q38210" s="142"/>
      <c r="R38210" s="142"/>
      <c r="S38210" s="139"/>
    </row>
    <row r="38211" spans="2:19" ht="15.75" customHeight="1" x14ac:dyDescent="0.25">
      <c r="B38211" s="106"/>
      <c r="C38211" s="106"/>
      <c r="D38211" s="139"/>
      <c r="P38211" s="142"/>
      <c r="Q38211" s="142"/>
      <c r="R38211" s="142"/>
      <c r="S38211" s="139"/>
    </row>
    <row r="38212" spans="2:19" ht="15.75" customHeight="1" x14ac:dyDescent="0.25">
      <c r="B38212" s="106"/>
      <c r="C38212" s="106"/>
      <c r="D38212" s="139"/>
      <c r="P38212" s="142"/>
      <c r="Q38212" s="142"/>
      <c r="R38212" s="142"/>
      <c r="S38212" s="139"/>
    </row>
    <row r="38213" spans="2:19" ht="15.75" customHeight="1" x14ac:dyDescent="0.25">
      <c r="B38213" s="106"/>
      <c r="C38213" s="106"/>
      <c r="D38213" s="139"/>
      <c r="P38213" s="142"/>
      <c r="Q38213" s="142"/>
      <c r="R38213" s="142"/>
      <c r="S38213" s="139"/>
    </row>
    <row r="38214" spans="2:19" ht="15.75" customHeight="1" x14ac:dyDescent="0.25">
      <c r="B38214" s="106"/>
      <c r="C38214" s="106"/>
      <c r="D38214" s="139"/>
      <c r="P38214" s="142"/>
      <c r="Q38214" s="142"/>
      <c r="R38214" s="142"/>
      <c r="S38214" s="139"/>
    </row>
    <row r="38215" spans="2:19" ht="15.75" customHeight="1" x14ac:dyDescent="0.25">
      <c r="B38215" s="106"/>
      <c r="C38215" s="106"/>
      <c r="D38215" s="139"/>
      <c r="P38215" s="142"/>
      <c r="Q38215" s="142"/>
      <c r="R38215" s="142"/>
      <c r="S38215" s="139"/>
    </row>
    <row r="38216" spans="2:19" ht="15.75" customHeight="1" x14ac:dyDescent="0.25">
      <c r="B38216" s="106"/>
      <c r="C38216" s="106"/>
      <c r="D38216" s="139"/>
      <c r="P38216" s="142"/>
      <c r="Q38216" s="142"/>
      <c r="R38216" s="142"/>
      <c r="S38216" s="139"/>
    </row>
    <row r="38217" spans="2:19" ht="15.75" customHeight="1" x14ac:dyDescent="0.25">
      <c r="B38217" s="106"/>
      <c r="C38217" s="106"/>
      <c r="D38217" s="139"/>
      <c r="P38217" s="142"/>
      <c r="Q38217" s="142"/>
      <c r="R38217" s="142"/>
      <c r="S38217" s="139"/>
    </row>
    <row r="38218" spans="2:19" ht="15.75" customHeight="1" x14ac:dyDescent="0.25">
      <c r="B38218" s="106"/>
      <c r="C38218" s="106"/>
      <c r="D38218" s="139"/>
      <c r="P38218" s="142"/>
      <c r="Q38218" s="142"/>
      <c r="R38218" s="142"/>
      <c r="S38218" s="139"/>
    </row>
    <row r="38219" spans="2:19" ht="15.75" customHeight="1" x14ac:dyDescent="0.25">
      <c r="B38219" s="106"/>
      <c r="C38219" s="106"/>
      <c r="D38219" s="139"/>
      <c r="P38219" s="142"/>
      <c r="Q38219" s="142"/>
      <c r="R38219" s="142"/>
      <c r="S38219" s="139"/>
    </row>
    <row r="38220" spans="2:19" ht="15.75" customHeight="1" x14ac:dyDescent="0.25">
      <c r="B38220" s="106"/>
      <c r="C38220" s="106"/>
      <c r="D38220" s="139"/>
      <c r="P38220" s="142"/>
      <c r="Q38220" s="142"/>
      <c r="R38220" s="142"/>
      <c r="S38220" s="139"/>
    </row>
    <row r="38221" spans="2:19" ht="15.75" customHeight="1" x14ac:dyDescent="0.25">
      <c r="B38221" s="106"/>
      <c r="C38221" s="106"/>
      <c r="D38221" s="139"/>
      <c r="P38221" s="142"/>
      <c r="Q38221" s="142"/>
      <c r="R38221" s="142"/>
      <c r="S38221" s="139"/>
    </row>
    <row r="38222" spans="2:19" ht="15.75" customHeight="1" x14ac:dyDescent="0.25">
      <c r="B38222" s="106"/>
      <c r="C38222" s="106"/>
      <c r="D38222" s="139"/>
      <c r="P38222" s="142"/>
      <c r="Q38222" s="142"/>
      <c r="R38222" s="142"/>
      <c r="S38222" s="139"/>
    </row>
    <row r="38223" spans="2:19" ht="15.75" customHeight="1" x14ac:dyDescent="0.25">
      <c r="B38223" s="106"/>
      <c r="C38223" s="106"/>
      <c r="D38223" s="139"/>
      <c r="P38223" s="142"/>
      <c r="Q38223" s="142"/>
      <c r="R38223" s="142"/>
      <c r="S38223" s="139"/>
    </row>
    <row r="38224" spans="2:19" ht="15.75" customHeight="1" x14ac:dyDescent="0.25">
      <c r="B38224" s="106"/>
      <c r="C38224" s="106"/>
      <c r="D38224" s="139"/>
      <c r="P38224" s="142"/>
      <c r="Q38224" s="142"/>
      <c r="R38224" s="142"/>
      <c r="S38224" s="139"/>
    </row>
    <row r="38225" spans="2:19" ht="15.75" customHeight="1" x14ac:dyDescent="0.25">
      <c r="B38225" s="106"/>
      <c r="C38225" s="106"/>
      <c r="D38225" s="139"/>
      <c r="P38225" s="142"/>
      <c r="Q38225" s="142"/>
      <c r="R38225" s="142"/>
      <c r="S38225" s="139"/>
    </row>
    <row r="38226" spans="2:19" ht="15.75" customHeight="1" x14ac:dyDescent="0.25">
      <c r="B38226" s="106"/>
      <c r="C38226" s="106"/>
      <c r="D38226" s="139"/>
      <c r="P38226" s="142"/>
      <c r="Q38226" s="142"/>
      <c r="R38226" s="142"/>
      <c r="S38226" s="139"/>
    </row>
    <row r="38227" spans="2:19" ht="15.75" customHeight="1" x14ac:dyDescent="0.25">
      <c r="B38227" s="106"/>
      <c r="C38227" s="106"/>
      <c r="D38227" s="139"/>
      <c r="P38227" s="142"/>
      <c r="Q38227" s="142"/>
      <c r="R38227" s="142"/>
      <c r="S38227" s="139"/>
    </row>
    <row r="38228" spans="2:19" ht="15.75" customHeight="1" x14ac:dyDescent="0.25">
      <c r="B38228" s="106"/>
      <c r="C38228" s="106"/>
      <c r="D38228" s="139"/>
      <c r="P38228" s="142"/>
      <c r="Q38228" s="142"/>
      <c r="R38228" s="142"/>
      <c r="S38228" s="139"/>
    </row>
    <row r="38229" spans="2:19" ht="15.75" customHeight="1" x14ac:dyDescent="0.25">
      <c r="B38229" s="106"/>
      <c r="C38229" s="106"/>
      <c r="D38229" s="139"/>
      <c r="P38229" s="142"/>
      <c r="Q38229" s="142"/>
      <c r="R38229" s="142"/>
      <c r="S38229" s="139"/>
    </row>
    <row r="38230" spans="2:19" ht="15.75" customHeight="1" x14ac:dyDescent="0.25">
      <c r="B38230" s="106"/>
      <c r="C38230" s="106"/>
      <c r="D38230" s="139"/>
      <c r="P38230" s="142"/>
      <c r="Q38230" s="142"/>
      <c r="R38230" s="142"/>
      <c r="S38230" s="139"/>
    </row>
    <row r="38231" spans="2:19" ht="15.75" customHeight="1" x14ac:dyDescent="0.25">
      <c r="B38231" s="106"/>
      <c r="C38231" s="106"/>
      <c r="D38231" s="139"/>
      <c r="P38231" s="142"/>
      <c r="Q38231" s="142"/>
      <c r="R38231" s="142"/>
      <c r="S38231" s="139"/>
    </row>
    <row r="38232" spans="2:19" ht="15.75" customHeight="1" x14ac:dyDescent="0.25">
      <c r="B38232" s="106"/>
      <c r="C38232" s="106"/>
      <c r="D38232" s="139"/>
      <c r="P38232" s="142"/>
      <c r="Q38232" s="142"/>
      <c r="R38232" s="142"/>
      <c r="S38232" s="139"/>
    </row>
    <row r="38233" spans="2:19" ht="15.75" customHeight="1" x14ac:dyDescent="0.25">
      <c r="B38233" s="106"/>
      <c r="C38233" s="106"/>
      <c r="D38233" s="139"/>
      <c r="P38233" s="142"/>
      <c r="Q38233" s="142"/>
      <c r="R38233" s="142"/>
      <c r="S38233" s="139"/>
    </row>
    <row r="38234" spans="2:19" ht="15.75" customHeight="1" x14ac:dyDescent="0.25">
      <c r="B38234" s="106"/>
      <c r="C38234" s="106"/>
      <c r="D38234" s="139"/>
      <c r="P38234" s="142"/>
      <c r="Q38234" s="142"/>
      <c r="R38234" s="142"/>
      <c r="S38234" s="139"/>
    </row>
    <row r="38235" spans="2:19" ht="15.75" customHeight="1" x14ac:dyDescent="0.25">
      <c r="B38235" s="106"/>
      <c r="C38235" s="106"/>
      <c r="D38235" s="139"/>
      <c r="P38235" s="142"/>
      <c r="Q38235" s="142"/>
      <c r="R38235" s="142"/>
      <c r="S38235" s="139"/>
    </row>
    <row r="38236" spans="2:19" ht="15.75" customHeight="1" x14ac:dyDescent="0.25">
      <c r="B38236" s="106"/>
      <c r="C38236" s="106"/>
      <c r="D38236" s="139"/>
      <c r="P38236" s="142"/>
      <c r="Q38236" s="142"/>
      <c r="R38236" s="142"/>
      <c r="S38236" s="139"/>
    </row>
    <row r="38237" spans="2:19" ht="15.75" customHeight="1" x14ac:dyDescent="0.25">
      <c r="B38237" s="106"/>
      <c r="C38237" s="106"/>
      <c r="D38237" s="139"/>
      <c r="P38237" s="142"/>
      <c r="Q38237" s="142"/>
      <c r="R38237" s="142"/>
      <c r="S38237" s="139"/>
    </row>
    <row r="38238" spans="2:19" ht="15.75" customHeight="1" x14ac:dyDescent="0.25">
      <c r="B38238" s="106"/>
      <c r="C38238" s="106"/>
      <c r="D38238" s="139"/>
      <c r="P38238" s="142"/>
      <c r="Q38238" s="142"/>
      <c r="R38238" s="142"/>
      <c r="S38238" s="139"/>
    </row>
    <row r="38239" spans="2:19" ht="15.75" customHeight="1" x14ac:dyDescent="0.25">
      <c r="B38239" s="106"/>
      <c r="C38239" s="106"/>
      <c r="D38239" s="139"/>
      <c r="P38239" s="142"/>
      <c r="Q38239" s="142"/>
      <c r="R38239" s="142"/>
      <c r="S38239" s="139"/>
    </row>
    <row r="38240" spans="2:19" ht="15.75" customHeight="1" x14ac:dyDescent="0.25">
      <c r="B38240" s="106"/>
      <c r="C38240" s="106"/>
      <c r="D38240" s="139"/>
      <c r="P38240" s="142"/>
      <c r="Q38240" s="142"/>
      <c r="R38240" s="142"/>
      <c r="S38240" s="139"/>
    </row>
    <row r="38241" spans="2:19" ht="15.75" customHeight="1" x14ac:dyDescent="0.25">
      <c r="B38241" s="106"/>
      <c r="C38241" s="106"/>
      <c r="D38241" s="139"/>
      <c r="P38241" s="142"/>
      <c r="Q38241" s="142"/>
      <c r="R38241" s="142"/>
      <c r="S38241" s="139"/>
    </row>
    <row r="38242" spans="2:19" ht="15.75" customHeight="1" x14ac:dyDescent="0.25">
      <c r="B38242" s="106"/>
      <c r="C38242" s="106"/>
      <c r="D38242" s="139"/>
      <c r="P38242" s="142"/>
      <c r="Q38242" s="142"/>
      <c r="R38242" s="142"/>
      <c r="S38242" s="139"/>
    </row>
    <row r="38243" spans="2:19" ht="15.75" customHeight="1" x14ac:dyDescent="0.25">
      <c r="B38243" s="106"/>
      <c r="C38243" s="106"/>
      <c r="D38243" s="139"/>
      <c r="P38243" s="142"/>
      <c r="Q38243" s="142"/>
      <c r="R38243" s="142"/>
      <c r="S38243" s="139"/>
    </row>
    <row r="38244" spans="2:19" ht="15.75" customHeight="1" x14ac:dyDescent="0.25">
      <c r="B38244" s="106"/>
      <c r="C38244" s="106"/>
      <c r="D38244" s="139"/>
      <c r="P38244" s="142"/>
      <c r="Q38244" s="142"/>
      <c r="R38244" s="142"/>
      <c r="S38244" s="139"/>
    </row>
    <row r="38245" spans="2:19" ht="15.75" customHeight="1" x14ac:dyDescent="0.25">
      <c r="B38245" s="106"/>
      <c r="C38245" s="106"/>
      <c r="D38245" s="139"/>
      <c r="P38245" s="142"/>
      <c r="Q38245" s="142"/>
      <c r="R38245" s="142"/>
      <c r="S38245" s="139"/>
    </row>
    <row r="38246" spans="2:19" ht="15.75" customHeight="1" x14ac:dyDescent="0.25">
      <c r="B38246" s="106"/>
      <c r="C38246" s="106"/>
      <c r="D38246" s="139"/>
      <c r="P38246" s="142"/>
      <c r="Q38246" s="142"/>
      <c r="R38246" s="142"/>
      <c r="S38246" s="139"/>
    </row>
    <row r="38247" spans="2:19" ht="15.75" customHeight="1" x14ac:dyDescent="0.25">
      <c r="B38247" s="106"/>
      <c r="C38247" s="106"/>
      <c r="D38247" s="139"/>
      <c r="P38247" s="142"/>
      <c r="Q38247" s="142"/>
      <c r="R38247" s="142"/>
      <c r="S38247" s="139"/>
    </row>
    <row r="38248" spans="2:19" ht="15.75" customHeight="1" x14ac:dyDescent="0.25">
      <c r="B38248" s="106"/>
      <c r="C38248" s="106"/>
      <c r="D38248" s="139"/>
      <c r="P38248" s="142"/>
      <c r="Q38248" s="142"/>
      <c r="R38248" s="142"/>
      <c r="S38248" s="139"/>
    </row>
    <row r="38249" spans="2:19" ht="15.75" customHeight="1" x14ac:dyDescent="0.25">
      <c r="B38249" s="106"/>
      <c r="C38249" s="106"/>
      <c r="D38249" s="139"/>
      <c r="P38249" s="142"/>
      <c r="Q38249" s="142"/>
      <c r="R38249" s="142"/>
      <c r="S38249" s="139"/>
    </row>
    <row r="38250" spans="2:19" ht="15.75" customHeight="1" x14ac:dyDescent="0.25">
      <c r="B38250" s="106"/>
      <c r="C38250" s="106"/>
      <c r="D38250" s="139"/>
      <c r="P38250" s="142"/>
      <c r="Q38250" s="142"/>
      <c r="R38250" s="142"/>
      <c r="S38250" s="139"/>
    </row>
    <row r="38251" spans="2:19" ht="15.75" customHeight="1" x14ac:dyDescent="0.25">
      <c r="B38251" s="106"/>
      <c r="C38251" s="106"/>
      <c r="D38251" s="139"/>
      <c r="P38251" s="142"/>
      <c r="Q38251" s="142"/>
      <c r="R38251" s="142"/>
      <c r="S38251" s="139"/>
    </row>
    <row r="38252" spans="2:19" ht="15.75" customHeight="1" x14ac:dyDescent="0.25">
      <c r="B38252" s="106"/>
      <c r="C38252" s="106"/>
      <c r="D38252" s="139"/>
      <c r="P38252" s="142"/>
      <c r="Q38252" s="142"/>
      <c r="R38252" s="142"/>
      <c r="S38252" s="139"/>
    </row>
    <row r="38253" spans="2:19" ht="15.75" customHeight="1" x14ac:dyDescent="0.25">
      <c r="B38253" s="106"/>
      <c r="C38253" s="106"/>
      <c r="D38253" s="139"/>
      <c r="P38253" s="142"/>
      <c r="Q38253" s="142"/>
      <c r="R38253" s="142"/>
      <c r="S38253" s="139"/>
    </row>
    <row r="38254" spans="2:19" ht="15.75" customHeight="1" x14ac:dyDescent="0.25">
      <c r="B38254" s="106"/>
      <c r="C38254" s="106"/>
      <c r="D38254" s="139"/>
      <c r="P38254" s="142"/>
      <c r="Q38254" s="142"/>
      <c r="R38254" s="142"/>
      <c r="S38254" s="139"/>
    </row>
    <row r="38255" spans="2:19" ht="15.75" customHeight="1" x14ac:dyDescent="0.25">
      <c r="B38255" s="106"/>
      <c r="C38255" s="106"/>
      <c r="D38255" s="139"/>
      <c r="P38255" s="142"/>
      <c r="Q38255" s="142"/>
      <c r="R38255" s="142"/>
      <c r="S38255" s="139"/>
    </row>
    <row r="38256" spans="2:19" ht="15.75" customHeight="1" x14ac:dyDescent="0.25">
      <c r="B38256" s="106"/>
      <c r="C38256" s="106"/>
      <c r="D38256" s="139"/>
      <c r="P38256" s="142"/>
      <c r="Q38256" s="142"/>
      <c r="R38256" s="142"/>
      <c r="S38256" s="139"/>
    </row>
    <row r="38257" spans="2:19" ht="15.75" customHeight="1" x14ac:dyDescent="0.25">
      <c r="B38257" s="106"/>
      <c r="C38257" s="106"/>
      <c r="D38257" s="139"/>
      <c r="P38257" s="142"/>
      <c r="Q38257" s="142"/>
      <c r="R38257" s="142"/>
      <c r="S38257" s="139"/>
    </row>
    <row r="38258" spans="2:19" ht="15.75" customHeight="1" x14ac:dyDescent="0.25">
      <c r="B38258" s="106"/>
      <c r="C38258" s="106"/>
      <c r="D38258" s="139"/>
      <c r="P38258" s="142"/>
      <c r="Q38258" s="142"/>
      <c r="R38258" s="142"/>
      <c r="S38258" s="139"/>
    </row>
    <row r="38259" spans="2:19" ht="15.75" customHeight="1" x14ac:dyDescent="0.25">
      <c r="B38259" s="106"/>
      <c r="C38259" s="106"/>
      <c r="D38259" s="139"/>
      <c r="P38259" s="142"/>
      <c r="Q38259" s="142"/>
      <c r="R38259" s="142"/>
      <c r="S38259" s="139"/>
    </row>
    <row r="38260" spans="2:19" ht="15.75" customHeight="1" x14ac:dyDescent="0.25">
      <c r="B38260" s="106"/>
      <c r="C38260" s="106"/>
      <c r="D38260" s="139"/>
      <c r="P38260" s="142"/>
      <c r="Q38260" s="142"/>
      <c r="R38260" s="142"/>
      <c r="S38260" s="139"/>
    </row>
    <row r="38261" spans="2:19" ht="15.75" customHeight="1" x14ac:dyDescent="0.25">
      <c r="B38261" s="106"/>
      <c r="C38261" s="106"/>
      <c r="D38261" s="139"/>
      <c r="P38261" s="142"/>
      <c r="Q38261" s="142"/>
      <c r="R38261" s="142"/>
      <c r="S38261" s="139"/>
    </row>
    <row r="38262" spans="2:19" ht="15.75" customHeight="1" x14ac:dyDescent="0.25">
      <c r="B38262" s="106"/>
      <c r="C38262" s="106"/>
      <c r="D38262" s="139"/>
      <c r="P38262" s="142"/>
      <c r="Q38262" s="142"/>
      <c r="R38262" s="142"/>
      <c r="S38262" s="139"/>
    </row>
    <row r="38263" spans="2:19" ht="15.75" customHeight="1" x14ac:dyDescent="0.25">
      <c r="B38263" s="106"/>
      <c r="C38263" s="106"/>
      <c r="D38263" s="139"/>
      <c r="P38263" s="142"/>
      <c r="Q38263" s="142"/>
      <c r="R38263" s="142"/>
      <c r="S38263" s="139"/>
    </row>
    <row r="38264" spans="2:19" ht="15.75" customHeight="1" x14ac:dyDescent="0.25">
      <c r="B38264" s="106"/>
      <c r="C38264" s="106"/>
      <c r="D38264" s="139"/>
      <c r="P38264" s="142"/>
      <c r="Q38264" s="142"/>
      <c r="R38264" s="142"/>
      <c r="S38264" s="139"/>
    </row>
    <row r="38265" spans="2:19" ht="15.75" customHeight="1" x14ac:dyDescent="0.25">
      <c r="B38265" s="106"/>
      <c r="C38265" s="106"/>
      <c r="D38265" s="139"/>
      <c r="P38265" s="142"/>
      <c r="Q38265" s="142"/>
      <c r="R38265" s="142"/>
      <c r="S38265" s="139"/>
    </row>
    <row r="38266" spans="2:19" ht="15.75" customHeight="1" x14ac:dyDescent="0.25">
      <c r="B38266" s="106"/>
      <c r="C38266" s="106"/>
      <c r="D38266" s="139"/>
      <c r="P38266" s="142"/>
      <c r="Q38266" s="142"/>
      <c r="R38266" s="142"/>
      <c r="S38266" s="139"/>
    </row>
    <row r="38267" spans="2:19" ht="15.75" customHeight="1" x14ac:dyDescent="0.25">
      <c r="B38267" s="106"/>
      <c r="C38267" s="106"/>
      <c r="D38267" s="139"/>
      <c r="P38267" s="142"/>
      <c r="Q38267" s="142"/>
      <c r="R38267" s="142"/>
      <c r="S38267" s="139"/>
    </row>
    <row r="38268" spans="2:19" ht="15.75" customHeight="1" x14ac:dyDescent="0.25">
      <c r="B38268" s="106"/>
      <c r="C38268" s="106"/>
      <c r="D38268" s="139"/>
      <c r="P38268" s="142"/>
      <c r="Q38268" s="142"/>
      <c r="R38268" s="142"/>
      <c r="S38268" s="139"/>
    </row>
    <row r="38269" spans="2:19" ht="15.75" customHeight="1" x14ac:dyDescent="0.25">
      <c r="B38269" s="106"/>
      <c r="C38269" s="106"/>
      <c r="D38269" s="139"/>
      <c r="P38269" s="142"/>
      <c r="Q38269" s="142"/>
      <c r="R38269" s="142"/>
      <c r="S38269" s="139"/>
    </row>
    <row r="38270" spans="2:19" ht="15.75" customHeight="1" x14ac:dyDescent="0.25">
      <c r="B38270" s="106"/>
      <c r="C38270" s="106"/>
      <c r="D38270" s="139"/>
      <c r="P38270" s="142"/>
      <c r="Q38270" s="142"/>
      <c r="R38270" s="142"/>
      <c r="S38270" s="139"/>
    </row>
    <row r="38271" spans="2:19" ht="15.75" customHeight="1" x14ac:dyDescent="0.25">
      <c r="B38271" s="106"/>
      <c r="C38271" s="106"/>
      <c r="D38271" s="139"/>
      <c r="P38271" s="142"/>
      <c r="Q38271" s="142"/>
      <c r="R38271" s="142"/>
      <c r="S38271" s="139"/>
    </row>
    <row r="38272" spans="2:19" ht="15.75" customHeight="1" x14ac:dyDescent="0.25">
      <c r="B38272" s="106"/>
      <c r="C38272" s="106"/>
      <c r="D38272" s="139"/>
      <c r="P38272" s="142"/>
      <c r="Q38272" s="142"/>
      <c r="R38272" s="142"/>
      <c r="S38272" s="139"/>
    </row>
    <row r="38273" spans="2:19" ht="15.75" customHeight="1" x14ac:dyDescent="0.25">
      <c r="B38273" s="106"/>
      <c r="C38273" s="106"/>
      <c r="D38273" s="139"/>
      <c r="P38273" s="142"/>
      <c r="Q38273" s="142"/>
      <c r="R38273" s="142"/>
      <c r="S38273" s="139"/>
    </row>
    <row r="38274" spans="2:19" ht="15.75" customHeight="1" x14ac:dyDescent="0.25">
      <c r="B38274" s="106"/>
      <c r="C38274" s="106"/>
      <c r="D38274" s="139"/>
      <c r="P38274" s="142"/>
      <c r="Q38274" s="142"/>
      <c r="R38274" s="142"/>
      <c r="S38274" s="139"/>
    </row>
    <row r="38275" spans="2:19" ht="15.75" customHeight="1" x14ac:dyDescent="0.25">
      <c r="B38275" s="106"/>
      <c r="C38275" s="106"/>
      <c r="D38275" s="139"/>
      <c r="P38275" s="142"/>
      <c r="Q38275" s="142"/>
      <c r="R38275" s="142"/>
      <c r="S38275" s="139"/>
    </row>
    <row r="38276" spans="2:19" ht="15.75" customHeight="1" x14ac:dyDescent="0.25">
      <c r="B38276" s="106"/>
      <c r="C38276" s="106"/>
      <c r="D38276" s="139"/>
      <c r="P38276" s="142"/>
      <c r="Q38276" s="142"/>
      <c r="R38276" s="142"/>
      <c r="S38276" s="139"/>
    </row>
    <row r="38277" spans="2:19" ht="15.75" customHeight="1" x14ac:dyDescent="0.25">
      <c r="B38277" s="106"/>
      <c r="C38277" s="106"/>
      <c r="D38277" s="139"/>
      <c r="P38277" s="142"/>
      <c r="Q38277" s="142"/>
      <c r="R38277" s="142"/>
      <c r="S38277" s="139"/>
    </row>
    <row r="38278" spans="2:19" ht="15.75" customHeight="1" x14ac:dyDescent="0.25">
      <c r="B38278" s="106"/>
      <c r="C38278" s="106"/>
      <c r="D38278" s="139"/>
      <c r="P38278" s="142"/>
      <c r="Q38278" s="142"/>
      <c r="R38278" s="142"/>
      <c r="S38278" s="139"/>
    </row>
    <row r="38279" spans="2:19" ht="15.75" customHeight="1" x14ac:dyDescent="0.25">
      <c r="B38279" s="106"/>
      <c r="C38279" s="106"/>
      <c r="D38279" s="139"/>
      <c r="P38279" s="142"/>
      <c r="Q38279" s="142"/>
      <c r="R38279" s="142"/>
      <c r="S38279" s="139"/>
    </row>
    <row r="38280" spans="2:19" ht="15.75" customHeight="1" x14ac:dyDescent="0.25">
      <c r="B38280" s="106"/>
      <c r="C38280" s="106"/>
      <c r="D38280" s="139"/>
      <c r="P38280" s="142"/>
      <c r="Q38280" s="142"/>
      <c r="R38280" s="142"/>
      <c r="S38280" s="139"/>
    </row>
    <row r="38281" spans="2:19" ht="15.75" customHeight="1" x14ac:dyDescent="0.25">
      <c r="B38281" s="106"/>
      <c r="C38281" s="106"/>
      <c r="D38281" s="139"/>
      <c r="P38281" s="142"/>
      <c r="Q38281" s="142"/>
      <c r="R38281" s="142"/>
      <c r="S38281" s="139"/>
    </row>
    <row r="38282" spans="2:19" ht="15.75" customHeight="1" x14ac:dyDescent="0.25">
      <c r="B38282" s="106"/>
      <c r="C38282" s="106"/>
      <c r="D38282" s="139"/>
      <c r="P38282" s="142"/>
      <c r="Q38282" s="142"/>
      <c r="R38282" s="142"/>
      <c r="S38282" s="139"/>
    </row>
    <row r="38283" spans="2:19" ht="15.75" customHeight="1" x14ac:dyDescent="0.25">
      <c r="B38283" s="106"/>
      <c r="C38283" s="106"/>
      <c r="D38283" s="139"/>
      <c r="P38283" s="142"/>
      <c r="Q38283" s="142"/>
      <c r="R38283" s="142"/>
      <c r="S38283" s="139"/>
    </row>
    <row r="38284" spans="2:19" ht="15.75" customHeight="1" x14ac:dyDescent="0.25">
      <c r="B38284" s="106"/>
      <c r="C38284" s="106"/>
      <c r="D38284" s="139"/>
      <c r="P38284" s="142"/>
      <c r="Q38284" s="142"/>
      <c r="R38284" s="142"/>
      <c r="S38284" s="139"/>
    </row>
    <row r="38285" spans="2:19" ht="15.75" customHeight="1" x14ac:dyDescent="0.25">
      <c r="B38285" s="106"/>
      <c r="C38285" s="106"/>
      <c r="D38285" s="139"/>
      <c r="P38285" s="142"/>
      <c r="Q38285" s="142"/>
      <c r="R38285" s="142"/>
      <c r="S38285" s="139"/>
    </row>
    <row r="38286" spans="2:19" ht="15.75" customHeight="1" x14ac:dyDescent="0.25">
      <c r="B38286" s="106"/>
      <c r="C38286" s="106"/>
      <c r="D38286" s="139"/>
      <c r="P38286" s="142"/>
      <c r="Q38286" s="142"/>
      <c r="R38286" s="142"/>
      <c r="S38286" s="139"/>
    </row>
    <row r="38287" spans="2:19" ht="15.75" customHeight="1" x14ac:dyDescent="0.25">
      <c r="B38287" s="106"/>
      <c r="C38287" s="106"/>
      <c r="D38287" s="139"/>
      <c r="P38287" s="142"/>
      <c r="Q38287" s="142"/>
      <c r="R38287" s="142"/>
      <c r="S38287" s="139"/>
    </row>
    <row r="38288" spans="2:19" ht="15.75" customHeight="1" x14ac:dyDescent="0.25">
      <c r="B38288" s="106"/>
      <c r="C38288" s="106"/>
      <c r="D38288" s="139"/>
      <c r="P38288" s="142"/>
      <c r="Q38288" s="142"/>
      <c r="R38288" s="142"/>
      <c r="S38288" s="139"/>
    </row>
    <row r="38289" spans="2:19" ht="15.75" customHeight="1" x14ac:dyDescent="0.25">
      <c r="B38289" s="106"/>
      <c r="C38289" s="106"/>
      <c r="D38289" s="139"/>
      <c r="P38289" s="142"/>
      <c r="Q38289" s="142"/>
      <c r="R38289" s="142"/>
      <c r="S38289" s="139"/>
    </row>
    <row r="38290" spans="2:19" ht="15.75" customHeight="1" x14ac:dyDescent="0.25">
      <c r="B38290" s="106"/>
      <c r="C38290" s="106"/>
      <c r="D38290" s="139"/>
      <c r="P38290" s="142"/>
      <c r="Q38290" s="142"/>
      <c r="R38290" s="142"/>
      <c r="S38290" s="139"/>
    </row>
    <row r="38291" spans="2:19" ht="15.75" customHeight="1" x14ac:dyDescent="0.25">
      <c r="B38291" s="106"/>
      <c r="C38291" s="106"/>
      <c r="D38291" s="139"/>
      <c r="P38291" s="142"/>
      <c r="Q38291" s="142"/>
      <c r="R38291" s="142"/>
      <c r="S38291" s="139"/>
    </row>
    <row r="38292" spans="2:19" ht="15.75" customHeight="1" x14ac:dyDescent="0.25">
      <c r="B38292" s="106"/>
      <c r="C38292" s="106"/>
      <c r="D38292" s="139"/>
      <c r="P38292" s="142"/>
      <c r="Q38292" s="142"/>
      <c r="R38292" s="142"/>
      <c r="S38292" s="139"/>
    </row>
    <row r="38293" spans="2:19" ht="15.75" customHeight="1" x14ac:dyDescent="0.25">
      <c r="B38293" s="106"/>
      <c r="C38293" s="106"/>
      <c r="D38293" s="139"/>
      <c r="P38293" s="142"/>
      <c r="Q38293" s="142"/>
      <c r="R38293" s="142"/>
      <c r="S38293" s="139"/>
    </row>
    <row r="38294" spans="2:19" ht="15.75" customHeight="1" x14ac:dyDescent="0.25">
      <c r="B38294" s="106"/>
      <c r="C38294" s="106"/>
      <c r="D38294" s="139"/>
      <c r="P38294" s="142"/>
      <c r="Q38294" s="142"/>
      <c r="R38294" s="142"/>
      <c r="S38294" s="139"/>
    </row>
    <row r="38295" spans="2:19" ht="15.75" customHeight="1" x14ac:dyDescent="0.25">
      <c r="B38295" s="106"/>
      <c r="C38295" s="106"/>
      <c r="D38295" s="139"/>
      <c r="P38295" s="142"/>
      <c r="Q38295" s="142"/>
      <c r="R38295" s="142"/>
      <c r="S38295" s="139"/>
    </row>
    <row r="38296" spans="2:19" ht="15.75" customHeight="1" x14ac:dyDescent="0.25">
      <c r="B38296" s="106"/>
      <c r="C38296" s="106"/>
      <c r="D38296" s="139"/>
      <c r="P38296" s="142"/>
      <c r="Q38296" s="142"/>
      <c r="R38296" s="142"/>
      <c r="S38296" s="139"/>
    </row>
    <row r="38297" spans="2:19" ht="15.75" customHeight="1" x14ac:dyDescent="0.25">
      <c r="B38297" s="106"/>
      <c r="C38297" s="106"/>
      <c r="D38297" s="139"/>
      <c r="P38297" s="142"/>
      <c r="Q38297" s="142"/>
      <c r="R38297" s="142"/>
      <c r="S38297" s="139"/>
    </row>
    <row r="38298" spans="2:19" ht="15.75" customHeight="1" x14ac:dyDescent="0.25">
      <c r="B38298" s="106"/>
      <c r="C38298" s="106"/>
      <c r="D38298" s="139"/>
      <c r="P38298" s="142"/>
      <c r="Q38298" s="142"/>
      <c r="R38298" s="142"/>
      <c r="S38298" s="139"/>
    </row>
    <row r="38299" spans="2:19" ht="15.75" customHeight="1" x14ac:dyDescent="0.25">
      <c r="B38299" s="106"/>
      <c r="C38299" s="106"/>
      <c r="D38299" s="139"/>
      <c r="P38299" s="142"/>
      <c r="Q38299" s="142"/>
      <c r="R38299" s="142"/>
      <c r="S38299" s="139"/>
    </row>
    <row r="38300" spans="2:19" ht="15.75" customHeight="1" x14ac:dyDescent="0.25">
      <c r="B38300" s="106"/>
      <c r="C38300" s="106"/>
      <c r="D38300" s="139"/>
      <c r="P38300" s="142"/>
      <c r="Q38300" s="142"/>
      <c r="R38300" s="142"/>
      <c r="S38300" s="139"/>
    </row>
    <row r="38301" spans="2:19" ht="15.75" customHeight="1" x14ac:dyDescent="0.25">
      <c r="B38301" s="106"/>
      <c r="C38301" s="106"/>
      <c r="D38301" s="139"/>
      <c r="P38301" s="142"/>
      <c r="Q38301" s="142"/>
      <c r="R38301" s="142"/>
      <c r="S38301" s="139"/>
    </row>
    <row r="38302" spans="2:19" ht="15.75" customHeight="1" x14ac:dyDescent="0.25">
      <c r="B38302" s="106"/>
      <c r="C38302" s="106"/>
      <c r="D38302" s="139"/>
      <c r="P38302" s="142"/>
      <c r="Q38302" s="142"/>
      <c r="R38302" s="142"/>
      <c r="S38302" s="139"/>
    </row>
    <row r="38303" spans="2:19" ht="15.75" customHeight="1" x14ac:dyDescent="0.25">
      <c r="B38303" s="106"/>
      <c r="C38303" s="106"/>
      <c r="D38303" s="139"/>
      <c r="P38303" s="142"/>
      <c r="Q38303" s="142"/>
      <c r="R38303" s="142"/>
      <c r="S38303" s="139"/>
    </row>
    <row r="38304" spans="2:19" ht="15.75" customHeight="1" x14ac:dyDescent="0.25">
      <c r="B38304" s="106"/>
      <c r="C38304" s="106"/>
      <c r="D38304" s="139"/>
      <c r="P38304" s="142"/>
      <c r="Q38304" s="142"/>
      <c r="R38304" s="142"/>
      <c r="S38304" s="139"/>
    </row>
    <row r="38305" spans="2:19" ht="15.75" customHeight="1" x14ac:dyDescent="0.25">
      <c r="B38305" s="106"/>
      <c r="C38305" s="106"/>
      <c r="D38305" s="139"/>
      <c r="P38305" s="142"/>
      <c r="Q38305" s="142"/>
      <c r="R38305" s="142"/>
      <c r="S38305" s="139"/>
    </row>
    <row r="38306" spans="2:19" ht="15.75" customHeight="1" x14ac:dyDescent="0.25">
      <c r="B38306" s="106"/>
      <c r="C38306" s="106"/>
      <c r="D38306" s="139"/>
      <c r="P38306" s="142"/>
      <c r="Q38306" s="142"/>
      <c r="R38306" s="142"/>
      <c r="S38306" s="139"/>
    </row>
    <row r="38307" spans="2:19" ht="15.75" customHeight="1" x14ac:dyDescent="0.25">
      <c r="B38307" s="106"/>
      <c r="C38307" s="106"/>
      <c r="D38307" s="139"/>
      <c r="P38307" s="142"/>
      <c r="Q38307" s="142"/>
      <c r="R38307" s="142"/>
      <c r="S38307" s="139"/>
    </row>
    <row r="38308" spans="2:19" ht="15.75" customHeight="1" x14ac:dyDescent="0.25">
      <c r="B38308" s="106"/>
      <c r="C38308" s="106"/>
      <c r="D38308" s="139"/>
      <c r="P38308" s="142"/>
      <c r="Q38308" s="142"/>
      <c r="R38308" s="142"/>
      <c r="S38308" s="139"/>
    </row>
    <row r="38309" spans="2:19" ht="15.75" customHeight="1" x14ac:dyDescent="0.25">
      <c r="B38309" s="106"/>
      <c r="C38309" s="106"/>
      <c r="D38309" s="139"/>
      <c r="P38309" s="142"/>
      <c r="Q38309" s="142"/>
      <c r="R38309" s="142"/>
      <c r="S38309" s="139"/>
    </row>
    <row r="38310" spans="2:19" ht="15.75" customHeight="1" x14ac:dyDescent="0.25">
      <c r="B38310" s="106"/>
      <c r="C38310" s="106"/>
      <c r="D38310" s="139"/>
      <c r="P38310" s="142"/>
      <c r="Q38310" s="142"/>
      <c r="R38310" s="142"/>
      <c r="S38310" s="139"/>
    </row>
    <row r="38311" spans="2:19" ht="15.75" customHeight="1" x14ac:dyDescent="0.25">
      <c r="B38311" s="106"/>
      <c r="C38311" s="106"/>
      <c r="D38311" s="139"/>
      <c r="P38311" s="142"/>
      <c r="Q38311" s="142"/>
      <c r="R38311" s="142"/>
      <c r="S38311" s="139"/>
    </row>
    <row r="38312" spans="2:19" ht="15.75" customHeight="1" x14ac:dyDescent="0.25">
      <c r="B38312" s="106"/>
      <c r="C38312" s="106"/>
      <c r="D38312" s="139"/>
      <c r="P38312" s="142"/>
      <c r="Q38312" s="142"/>
      <c r="R38312" s="142"/>
      <c r="S38312" s="139"/>
    </row>
    <row r="38313" spans="2:19" ht="15.75" customHeight="1" x14ac:dyDescent="0.25">
      <c r="B38313" s="106"/>
      <c r="C38313" s="106"/>
      <c r="D38313" s="139"/>
      <c r="P38313" s="142"/>
      <c r="Q38313" s="142"/>
      <c r="R38313" s="142"/>
      <c r="S38313" s="139"/>
    </row>
    <row r="38314" spans="2:19" ht="15.75" customHeight="1" x14ac:dyDescent="0.25">
      <c r="B38314" s="106"/>
      <c r="C38314" s="106"/>
      <c r="D38314" s="139"/>
      <c r="P38314" s="142"/>
      <c r="Q38314" s="142"/>
      <c r="R38314" s="142"/>
      <c r="S38314" s="139"/>
    </row>
    <row r="38315" spans="2:19" ht="15.75" customHeight="1" x14ac:dyDescent="0.25">
      <c r="B38315" s="106"/>
      <c r="C38315" s="106"/>
      <c r="D38315" s="139"/>
      <c r="P38315" s="142"/>
      <c r="Q38315" s="142"/>
      <c r="R38315" s="142"/>
      <c r="S38315" s="139"/>
    </row>
    <row r="38316" spans="2:19" ht="15.75" customHeight="1" x14ac:dyDescent="0.25">
      <c r="B38316" s="106"/>
      <c r="C38316" s="106"/>
      <c r="D38316" s="139"/>
      <c r="P38316" s="142"/>
      <c r="Q38316" s="142"/>
      <c r="R38316" s="142"/>
      <c r="S38316" s="139"/>
    </row>
    <row r="38317" spans="2:19" ht="15.75" customHeight="1" x14ac:dyDescent="0.25">
      <c r="B38317" s="106"/>
      <c r="C38317" s="106"/>
      <c r="D38317" s="139"/>
      <c r="P38317" s="142"/>
      <c r="Q38317" s="142"/>
      <c r="R38317" s="142"/>
      <c r="S38317" s="139"/>
    </row>
    <row r="38318" spans="2:19" ht="15.75" customHeight="1" x14ac:dyDescent="0.25">
      <c r="B38318" s="106"/>
      <c r="C38318" s="106"/>
      <c r="D38318" s="139"/>
      <c r="P38318" s="142"/>
      <c r="Q38318" s="142"/>
      <c r="R38318" s="142"/>
      <c r="S38318" s="139"/>
    </row>
    <row r="38319" spans="2:19" ht="15.75" customHeight="1" x14ac:dyDescent="0.25">
      <c r="B38319" s="106"/>
      <c r="C38319" s="106"/>
      <c r="D38319" s="139"/>
      <c r="P38319" s="142"/>
      <c r="Q38319" s="142"/>
      <c r="R38319" s="142"/>
      <c r="S38319" s="139"/>
    </row>
    <row r="38320" spans="2:19" ht="15.75" customHeight="1" x14ac:dyDescent="0.25">
      <c r="B38320" s="106"/>
      <c r="C38320" s="106"/>
      <c r="D38320" s="139"/>
      <c r="P38320" s="142"/>
      <c r="Q38320" s="142"/>
      <c r="R38320" s="142"/>
      <c r="S38320" s="139"/>
    </row>
    <row r="38321" spans="2:19" ht="15.75" customHeight="1" x14ac:dyDescent="0.25">
      <c r="B38321" s="106"/>
      <c r="C38321" s="106"/>
      <c r="D38321" s="139"/>
      <c r="P38321" s="142"/>
      <c r="Q38321" s="142"/>
      <c r="R38321" s="142"/>
      <c r="S38321" s="139"/>
    </row>
    <row r="38322" spans="2:19" ht="15.75" customHeight="1" x14ac:dyDescent="0.25">
      <c r="B38322" s="106"/>
      <c r="C38322" s="106"/>
      <c r="D38322" s="139"/>
      <c r="P38322" s="142"/>
      <c r="Q38322" s="142"/>
      <c r="R38322" s="142"/>
      <c r="S38322" s="139"/>
    </row>
    <row r="38323" spans="2:19" ht="15.75" customHeight="1" x14ac:dyDescent="0.25">
      <c r="B38323" s="106"/>
      <c r="C38323" s="106"/>
      <c r="D38323" s="139"/>
      <c r="P38323" s="142"/>
      <c r="Q38323" s="142"/>
      <c r="R38323" s="142"/>
      <c r="S38323" s="139"/>
    </row>
    <row r="38324" spans="2:19" ht="15.75" customHeight="1" x14ac:dyDescent="0.25">
      <c r="B38324" s="106"/>
      <c r="C38324" s="106"/>
      <c r="D38324" s="139"/>
      <c r="P38324" s="142"/>
      <c r="Q38324" s="142"/>
      <c r="R38324" s="142"/>
      <c r="S38324" s="139"/>
    </row>
    <row r="38325" spans="2:19" ht="15.75" customHeight="1" x14ac:dyDescent="0.25">
      <c r="B38325" s="106"/>
      <c r="C38325" s="106"/>
      <c r="D38325" s="139"/>
      <c r="P38325" s="142"/>
      <c r="Q38325" s="142"/>
      <c r="R38325" s="142"/>
      <c r="S38325" s="139"/>
    </row>
    <row r="38326" spans="2:19" ht="15.75" customHeight="1" x14ac:dyDescent="0.25">
      <c r="B38326" s="106"/>
      <c r="C38326" s="106"/>
      <c r="D38326" s="139"/>
      <c r="P38326" s="142"/>
      <c r="Q38326" s="142"/>
      <c r="R38326" s="142"/>
      <c r="S38326" s="139"/>
    </row>
    <row r="38327" spans="2:19" ht="15.75" customHeight="1" x14ac:dyDescent="0.25">
      <c r="B38327" s="106"/>
      <c r="C38327" s="106"/>
      <c r="D38327" s="139"/>
      <c r="P38327" s="142"/>
      <c r="Q38327" s="142"/>
      <c r="R38327" s="142"/>
      <c r="S38327" s="139"/>
    </row>
    <row r="38328" spans="2:19" ht="15.75" customHeight="1" x14ac:dyDescent="0.25">
      <c r="B38328" s="106"/>
      <c r="C38328" s="106"/>
      <c r="D38328" s="139"/>
      <c r="P38328" s="142"/>
      <c r="Q38328" s="142"/>
      <c r="R38328" s="142"/>
      <c r="S38328" s="139"/>
    </row>
    <row r="38329" spans="2:19" ht="15.75" customHeight="1" x14ac:dyDescent="0.25">
      <c r="B38329" s="106"/>
      <c r="C38329" s="106"/>
      <c r="D38329" s="139"/>
      <c r="P38329" s="142"/>
      <c r="Q38329" s="142"/>
      <c r="R38329" s="142"/>
      <c r="S38329" s="139"/>
    </row>
    <row r="38330" spans="2:19" ht="15.75" customHeight="1" x14ac:dyDescent="0.25">
      <c r="B38330" s="106"/>
      <c r="C38330" s="106"/>
      <c r="D38330" s="139"/>
      <c r="P38330" s="142"/>
      <c r="Q38330" s="142"/>
      <c r="R38330" s="142"/>
      <c r="S38330" s="139"/>
    </row>
    <row r="38331" spans="2:19" ht="15.75" customHeight="1" x14ac:dyDescent="0.25">
      <c r="B38331" s="106"/>
      <c r="C38331" s="106"/>
      <c r="D38331" s="139"/>
      <c r="P38331" s="142"/>
      <c r="Q38331" s="142"/>
      <c r="R38331" s="142"/>
      <c r="S38331" s="139"/>
    </row>
    <row r="38332" spans="2:19" ht="15.75" customHeight="1" x14ac:dyDescent="0.25">
      <c r="B38332" s="106"/>
      <c r="C38332" s="106"/>
      <c r="D38332" s="139"/>
      <c r="P38332" s="142"/>
      <c r="Q38332" s="142"/>
      <c r="R38332" s="142"/>
      <c r="S38332" s="139"/>
    </row>
    <row r="38333" spans="2:19" ht="15.75" customHeight="1" x14ac:dyDescent="0.25">
      <c r="B38333" s="106"/>
      <c r="C38333" s="106"/>
      <c r="D38333" s="139"/>
      <c r="P38333" s="142"/>
      <c r="Q38333" s="142"/>
      <c r="R38333" s="142"/>
      <c r="S38333" s="139"/>
    </row>
    <row r="38334" spans="2:19" ht="15.75" customHeight="1" x14ac:dyDescent="0.25">
      <c r="B38334" s="106"/>
      <c r="C38334" s="106"/>
      <c r="D38334" s="139"/>
      <c r="P38334" s="142"/>
      <c r="Q38334" s="142"/>
      <c r="R38334" s="142"/>
      <c r="S38334" s="139"/>
    </row>
    <row r="38335" spans="2:19" ht="15.75" customHeight="1" x14ac:dyDescent="0.25">
      <c r="B38335" s="106"/>
      <c r="C38335" s="106"/>
      <c r="D38335" s="139"/>
      <c r="P38335" s="142"/>
      <c r="Q38335" s="142"/>
      <c r="R38335" s="142"/>
      <c r="S38335" s="139"/>
    </row>
    <row r="38336" spans="2:19" ht="15.75" customHeight="1" x14ac:dyDescent="0.25">
      <c r="B38336" s="106"/>
      <c r="C38336" s="106"/>
      <c r="D38336" s="139"/>
      <c r="P38336" s="142"/>
      <c r="Q38336" s="142"/>
      <c r="R38336" s="142"/>
      <c r="S38336" s="139"/>
    </row>
    <row r="38337" spans="2:19" ht="15.75" customHeight="1" x14ac:dyDescent="0.25">
      <c r="B38337" s="106"/>
      <c r="C38337" s="106"/>
      <c r="D38337" s="139"/>
      <c r="P38337" s="142"/>
      <c r="Q38337" s="142"/>
      <c r="R38337" s="142"/>
      <c r="S38337" s="139"/>
    </row>
    <row r="38338" spans="2:19" ht="15.75" customHeight="1" x14ac:dyDescent="0.25">
      <c r="B38338" s="106"/>
      <c r="C38338" s="106"/>
      <c r="D38338" s="139"/>
      <c r="P38338" s="142"/>
      <c r="Q38338" s="142"/>
      <c r="R38338" s="142"/>
      <c r="S38338" s="139"/>
    </row>
    <row r="38339" spans="2:19" ht="15.75" customHeight="1" x14ac:dyDescent="0.25">
      <c r="B38339" s="106"/>
      <c r="C38339" s="106"/>
      <c r="D38339" s="139"/>
      <c r="P38339" s="142"/>
      <c r="Q38339" s="142"/>
      <c r="R38339" s="142"/>
      <c r="S38339" s="139"/>
    </row>
    <row r="38340" spans="2:19" ht="15.75" customHeight="1" x14ac:dyDescent="0.25">
      <c r="B38340" s="106"/>
      <c r="C38340" s="106"/>
      <c r="D38340" s="139"/>
      <c r="P38340" s="142"/>
      <c r="Q38340" s="142"/>
      <c r="R38340" s="142"/>
      <c r="S38340" s="139"/>
    </row>
    <row r="38341" spans="2:19" ht="15.75" customHeight="1" x14ac:dyDescent="0.25">
      <c r="B38341" s="106"/>
      <c r="C38341" s="106"/>
      <c r="D38341" s="139"/>
      <c r="P38341" s="142"/>
      <c r="Q38341" s="142"/>
      <c r="R38341" s="142"/>
      <c r="S38341" s="139"/>
    </row>
    <row r="38342" spans="2:19" ht="15.75" customHeight="1" x14ac:dyDescent="0.25">
      <c r="B38342" s="106"/>
      <c r="C38342" s="106"/>
      <c r="D38342" s="139"/>
      <c r="P38342" s="142"/>
      <c r="Q38342" s="142"/>
      <c r="R38342" s="142"/>
      <c r="S38342" s="139"/>
    </row>
    <row r="38343" spans="2:19" ht="15.75" customHeight="1" x14ac:dyDescent="0.25">
      <c r="B38343" s="106"/>
      <c r="C38343" s="106"/>
      <c r="D38343" s="139"/>
      <c r="P38343" s="142"/>
      <c r="Q38343" s="142"/>
      <c r="R38343" s="142"/>
      <c r="S38343" s="139"/>
    </row>
    <row r="38344" spans="2:19" ht="15.75" customHeight="1" x14ac:dyDescent="0.25">
      <c r="B38344" s="106"/>
      <c r="C38344" s="106"/>
      <c r="D38344" s="139"/>
      <c r="P38344" s="142"/>
      <c r="Q38344" s="142"/>
      <c r="R38344" s="142"/>
      <c r="S38344" s="139"/>
    </row>
    <row r="38345" spans="2:19" ht="15.75" customHeight="1" x14ac:dyDescent="0.25">
      <c r="B38345" s="106"/>
      <c r="C38345" s="106"/>
      <c r="D38345" s="139"/>
      <c r="P38345" s="142"/>
      <c r="Q38345" s="142"/>
      <c r="R38345" s="142"/>
      <c r="S38345" s="139"/>
    </row>
    <row r="38346" spans="2:19" ht="15.75" customHeight="1" x14ac:dyDescent="0.25">
      <c r="B38346" s="106"/>
      <c r="C38346" s="106"/>
      <c r="D38346" s="139"/>
      <c r="P38346" s="142"/>
      <c r="Q38346" s="142"/>
      <c r="R38346" s="142"/>
      <c r="S38346" s="139"/>
    </row>
    <row r="38347" spans="2:19" ht="15.75" customHeight="1" x14ac:dyDescent="0.25">
      <c r="B38347" s="106"/>
      <c r="C38347" s="106"/>
      <c r="D38347" s="139"/>
      <c r="P38347" s="142"/>
      <c r="Q38347" s="142"/>
      <c r="R38347" s="142"/>
      <c r="S38347" s="139"/>
    </row>
    <row r="38348" spans="2:19" ht="15.75" customHeight="1" x14ac:dyDescent="0.25">
      <c r="B38348" s="106"/>
      <c r="C38348" s="106"/>
      <c r="D38348" s="139"/>
      <c r="P38348" s="142"/>
      <c r="Q38348" s="142"/>
      <c r="R38348" s="142"/>
      <c r="S38348" s="139"/>
    </row>
    <row r="38349" spans="2:19" ht="15.75" customHeight="1" x14ac:dyDescent="0.25">
      <c r="B38349" s="106"/>
      <c r="C38349" s="106"/>
      <c r="D38349" s="139"/>
      <c r="P38349" s="142"/>
      <c r="Q38349" s="142"/>
      <c r="R38349" s="142"/>
      <c r="S38349" s="139"/>
    </row>
    <row r="38350" spans="2:19" ht="15.75" customHeight="1" x14ac:dyDescent="0.25">
      <c r="B38350" s="106"/>
      <c r="C38350" s="106"/>
      <c r="D38350" s="139"/>
      <c r="P38350" s="142"/>
      <c r="Q38350" s="142"/>
      <c r="R38350" s="142"/>
      <c r="S38350" s="139"/>
    </row>
    <row r="38351" spans="2:19" ht="15.75" customHeight="1" x14ac:dyDescent="0.25">
      <c r="B38351" s="106"/>
      <c r="C38351" s="106"/>
      <c r="D38351" s="139"/>
      <c r="P38351" s="142"/>
      <c r="Q38351" s="142"/>
      <c r="R38351" s="142"/>
      <c r="S38351" s="139"/>
    </row>
    <row r="38352" spans="2:19" ht="15.75" customHeight="1" x14ac:dyDescent="0.25">
      <c r="B38352" s="106"/>
      <c r="C38352" s="106"/>
      <c r="D38352" s="139"/>
      <c r="P38352" s="142"/>
      <c r="Q38352" s="142"/>
      <c r="R38352" s="142"/>
      <c r="S38352" s="139"/>
    </row>
    <row r="38353" spans="2:19" ht="15.75" customHeight="1" x14ac:dyDescent="0.25">
      <c r="B38353" s="106"/>
      <c r="C38353" s="106"/>
      <c r="D38353" s="139"/>
      <c r="P38353" s="142"/>
      <c r="Q38353" s="142"/>
      <c r="R38353" s="142"/>
      <c r="S38353" s="139"/>
    </row>
    <row r="38354" spans="2:19" ht="15.75" customHeight="1" x14ac:dyDescent="0.25">
      <c r="B38354" s="106"/>
      <c r="C38354" s="106"/>
      <c r="D38354" s="139"/>
      <c r="P38354" s="142"/>
      <c r="Q38354" s="142"/>
      <c r="R38354" s="142"/>
      <c r="S38354" s="139"/>
    </row>
    <row r="38355" spans="2:19" ht="15.75" customHeight="1" x14ac:dyDescent="0.25">
      <c r="B38355" s="106"/>
      <c r="C38355" s="106"/>
      <c r="D38355" s="139"/>
      <c r="P38355" s="142"/>
      <c r="Q38355" s="142"/>
      <c r="R38355" s="142"/>
      <c r="S38355" s="139"/>
    </row>
    <row r="38356" spans="2:19" ht="15.75" customHeight="1" x14ac:dyDescent="0.25">
      <c r="B38356" s="106"/>
      <c r="C38356" s="106"/>
      <c r="D38356" s="139"/>
      <c r="P38356" s="142"/>
      <c r="Q38356" s="142"/>
      <c r="R38356" s="142"/>
      <c r="S38356" s="139"/>
    </row>
    <row r="38357" spans="2:19" ht="15.75" customHeight="1" x14ac:dyDescent="0.25">
      <c r="B38357" s="106"/>
      <c r="C38357" s="106"/>
      <c r="D38357" s="139"/>
      <c r="P38357" s="142"/>
      <c r="Q38357" s="142"/>
      <c r="R38357" s="142"/>
      <c r="S38357" s="139"/>
    </row>
    <row r="38358" spans="2:19" ht="15.75" customHeight="1" x14ac:dyDescent="0.25">
      <c r="B38358" s="106"/>
      <c r="C38358" s="106"/>
      <c r="D38358" s="139"/>
      <c r="P38358" s="142"/>
      <c r="Q38358" s="142"/>
      <c r="R38358" s="142"/>
      <c r="S38358" s="139"/>
    </row>
    <row r="38359" spans="2:19" ht="15.75" customHeight="1" x14ac:dyDescent="0.25">
      <c r="B38359" s="106"/>
      <c r="C38359" s="106"/>
      <c r="D38359" s="139"/>
      <c r="P38359" s="142"/>
      <c r="Q38359" s="142"/>
      <c r="R38359" s="142"/>
      <c r="S38359" s="139"/>
    </row>
    <row r="38360" spans="2:19" ht="15.75" customHeight="1" x14ac:dyDescent="0.25">
      <c r="B38360" s="106"/>
      <c r="C38360" s="106"/>
      <c r="D38360" s="139"/>
      <c r="P38360" s="142"/>
      <c r="Q38360" s="142"/>
      <c r="R38360" s="142"/>
      <c r="S38360" s="139"/>
    </row>
    <row r="38361" spans="2:19" ht="15.75" customHeight="1" x14ac:dyDescent="0.25">
      <c r="B38361" s="106"/>
      <c r="C38361" s="106"/>
      <c r="D38361" s="139"/>
      <c r="P38361" s="142"/>
      <c r="Q38361" s="142"/>
      <c r="R38361" s="142"/>
      <c r="S38361" s="139"/>
    </row>
    <row r="38362" spans="2:19" ht="15.75" customHeight="1" x14ac:dyDescent="0.25">
      <c r="B38362" s="106"/>
      <c r="C38362" s="106"/>
      <c r="D38362" s="139"/>
      <c r="P38362" s="142"/>
      <c r="Q38362" s="142"/>
      <c r="R38362" s="142"/>
      <c r="S38362" s="139"/>
    </row>
    <row r="38363" spans="2:19" ht="15.75" customHeight="1" x14ac:dyDescent="0.25">
      <c r="B38363" s="106"/>
      <c r="C38363" s="106"/>
      <c r="D38363" s="139"/>
      <c r="P38363" s="142"/>
      <c r="Q38363" s="142"/>
      <c r="R38363" s="142"/>
      <c r="S38363" s="139"/>
    </row>
    <row r="38364" spans="2:19" ht="15.75" customHeight="1" x14ac:dyDescent="0.25">
      <c r="B38364" s="106"/>
      <c r="C38364" s="106"/>
      <c r="D38364" s="139"/>
      <c r="P38364" s="142"/>
      <c r="Q38364" s="142"/>
      <c r="R38364" s="142"/>
      <c r="S38364" s="139"/>
    </row>
    <row r="38365" spans="2:19" ht="15.75" customHeight="1" x14ac:dyDescent="0.25">
      <c r="B38365" s="106"/>
      <c r="C38365" s="106"/>
      <c r="D38365" s="139"/>
      <c r="P38365" s="142"/>
      <c r="Q38365" s="142"/>
      <c r="R38365" s="142"/>
      <c r="S38365" s="139"/>
    </row>
    <row r="38366" spans="2:19" ht="15.75" customHeight="1" x14ac:dyDescent="0.25">
      <c r="B38366" s="106"/>
      <c r="C38366" s="106"/>
      <c r="D38366" s="139"/>
      <c r="P38366" s="142"/>
      <c r="Q38366" s="142"/>
      <c r="R38366" s="142"/>
      <c r="S38366" s="139"/>
    </row>
    <row r="38367" spans="2:19" ht="15.75" customHeight="1" x14ac:dyDescent="0.25">
      <c r="B38367" s="106"/>
      <c r="C38367" s="106"/>
      <c r="D38367" s="139"/>
      <c r="P38367" s="142"/>
      <c r="Q38367" s="142"/>
      <c r="R38367" s="142"/>
      <c r="S38367" s="139"/>
    </row>
    <row r="38368" spans="2:19" ht="15.75" customHeight="1" x14ac:dyDescent="0.25">
      <c r="B38368" s="106"/>
      <c r="C38368" s="106"/>
      <c r="D38368" s="139"/>
      <c r="P38368" s="142"/>
      <c r="Q38368" s="142"/>
      <c r="R38368" s="142"/>
      <c r="S38368" s="139"/>
    </row>
    <row r="38369" spans="2:19" ht="15.75" customHeight="1" x14ac:dyDescent="0.25">
      <c r="B38369" s="106"/>
      <c r="C38369" s="106"/>
      <c r="D38369" s="139"/>
      <c r="P38369" s="142"/>
      <c r="Q38369" s="142"/>
      <c r="R38369" s="142"/>
      <c r="S38369" s="139"/>
    </row>
    <row r="38370" spans="2:19" ht="15.75" customHeight="1" x14ac:dyDescent="0.25">
      <c r="B38370" s="106"/>
      <c r="C38370" s="106"/>
      <c r="D38370" s="139"/>
      <c r="P38370" s="142"/>
      <c r="Q38370" s="142"/>
      <c r="R38370" s="142"/>
      <c r="S38370" s="139"/>
    </row>
    <row r="38371" spans="2:19" ht="15.75" customHeight="1" x14ac:dyDescent="0.25">
      <c r="B38371" s="106"/>
      <c r="C38371" s="106"/>
      <c r="D38371" s="139"/>
      <c r="P38371" s="142"/>
      <c r="Q38371" s="142"/>
      <c r="R38371" s="142"/>
      <c r="S38371" s="139"/>
    </row>
    <row r="38372" spans="2:19" ht="15.75" customHeight="1" x14ac:dyDescent="0.25">
      <c r="B38372" s="106"/>
      <c r="C38372" s="106"/>
      <c r="D38372" s="139"/>
      <c r="P38372" s="142"/>
      <c r="Q38372" s="142"/>
      <c r="R38372" s="142"/>
      <c r="S38372" s="139"/>
    </row>
    <row r="38373" spans="2:19" ht="15.75" customHeight="1" x14ac:dyDescent="0.25">
      <c r="B38373" s="106"/>
      <c r="C38373" s="106"/>
      <c r="D38373" s="139"/>
      <c r="P38373" s="142"/>
      <c r="Q38373" s="142"/>
      <c r="R38373" s="142"/>
      <c r="S38373" s="139"/>
    </row>
    <row r="38374" spans="2:19" ht="15.75" customHeight="1" x14ac:dyDescent="0.25">
      <c r="B38374" s="106"/>
      <c r="C38374" s="106"/>
      <c r="D38374" s="139"/>
      <c r="P38374" s="142"/>
      <c r="Q38374" s="142"/>
      <c r="R38374" s="142"/>
      <c r="S38374" s="139"/>
    </row>
    <row r="38375" spans="2:19" ht="15.75" customHeight="1" x14ac:dyDescent="0.25">
      <c r="B38375" s="106"/>
      <c r="C38375" s="106"/>
      <c r="D38375" s="139"/>
      <c r="P38375" s="142"/>
      <c r="Q38375" s="142"/>
      <c r="R38375" s="142"/>
      <c r="S38375" s="139"/>
    </row>
    <row r="38376" spans="2:19" ht="15.75" customHeight="1" x14ac:dyDescent="0.25">
      <c r="B38376" s="106"/>
      <c r="C38376" s="106"/>
      <c r="D38376" s="139"/>
      <c r="P38376" s="142"/>
      <c r="Q38376" s="142"/>
      <c r="R38376" s="142"/>
      <c r="S38376" s="139"/>
    </row>
    <row r="38377" spans="2:19" ht="15.75" customHeight="1" x14ac:dyDescent="0.25">
      <c r="B38377" s="106"/>
      <c r="C38377" s="106"/>
      <c r="D38377" s="139"/>
      <c r="P38377" s="142"/>
      <c r="Q38377" s="142"/>
      <c r="R38377" s="142"/>
      <c r="S38377" s="139"/>
    </row>
    <row r="38378" spans="2:19" ht="15.75" customHeight="1" x14ac:dyDescent="0.25">
      <c r="B38378" s="106"/>
      <c r="C38378" s="106"/>
      <c r="D38378" s="139"/>
      <c r="P38378" s="142"/>
      <c r="Q38378" s="142"/>
      <c r="R38378" s="142"/>
      <c r="S38378" s="139"/>
    </row>
    <row r="38379" spans="2:19" ht="15.75" customHeight="1" x14ac:dyDescent="0.25">
      <c r="B38379" s="106"/>
      <c r="C38379" s="106"/>
      <c r="D38379" s="139"/>
      <c r="P38379" s="142"/>
      <c r="Q38379" s="142"/>
      <c r="R38379" s="142"/>
      <c r="S38379" s="139"/>
    </row>
    <row r="38380" spans="2:19" ht="15.75" customHeight="1" x14ac:dyDescent="0.25">
      <c r="B38380" s="106"/>
      <c r="C38380" s="106"/>
      <c r="D38380" s="139"/>
      <c r="P38380" s="142"/>
      <c r="Q38380" s="142"/>
      <c r="R38380" s="142"/>
      <c r="S38380" s="139"/>
    </row>
    <row r="38381" spans="2:19" ht="15.75" customHeight="1" x14ac:dyDescent="0.25">
      <c r="B38381" s="106"/>
      <c r="C38381" s="106"/>
      <c r="D38381" s="139"/>
      <c r="P38381" s="142"/>
      <c r="Q38381" s="142"/>
      <c r="R38381" s="142"/>
      <c r="S38381" s="139"/>
    </row>
    <row r="38382" spans="2:19" ht="15.75" customHeight="1" x14ac:dyDescent="0.25">
      <c r="B38382" s="106"/>
      <c r="C38382" s="106"/>
      <c r="D38382" s="139"/>
      <c r="P38382" s="142"/>
      <c r="Q38382" s="142"/>
      <c r="R38382" s="142"/>
      <c r="S38382" s="139"/>
    </row>
    <row r="38383" spans="2:19" ht="15.75" customHeight="1" x14ac:dyDescent="0.25">
      <c r="B38383" s="106"/>
      <c r="C38383" s="106"/>
      <c r="D38383" s="139"/>
      <c r="P38383" s="142"/>
      <c r="Q38383" s="142"/>
      <c r="R38383" s="142"/>
      <c r="S38383" s="139"/>
    </row>
    <row r="38384" spans="2:19" ht="15.75" customHeight="1" x14ac:dyDescent="0.25">
      <c r="B38384" s="106"/>
      <c r="C38384" s="106"/>
      <c r="D38384" s="139"/>
      <c r="P38384" s="142"/>
      <c r="Q38384" s="142"/>
      <c r="R38384" s="142"/>
      <c r="S38384" s="139"/>
    </row>
    <row r="38385" spans="2:19" ht="15.75" customHeight="1" x14ac:dyDescent="0.25">
      <c r="B38385" s="106"/>
      <c r="C38385" s="106"/>
      <c r="D38385" s="139"/>
      <c r="P38385" s="142"/>
      <c r="Q38385" s="142"/>
      <c r="R38385" s="142"/>
      <c r="S38385" s="139"/>
    </row>
    <row r="38386" spans="2:19" ht="15.75" customHeight="1" x14ac:dyDescent="0.25">
      <c r="B38386" s="106"/>
      <c r="C38386" s="106"/>
      <c r="D38386" s="139"/>
      <c r="P38386" s="142"/>
      <c r="Q38386" s="142"/>
      <c r="R38386" s="142"/>
      <c r="S38386" s="139"/>
    </row>
    <row r="38387" spans="2:19" ht="15.75" customHeight="1" x14ac:dyDescent="0.25">
      <c r="B38387" s="106"/>
      <c r="C38387" s="106"/>
      <c r="D38387" s="139"/>
      <c r="P38387" s="142"/>
      <c r="Q38387" s="142"/>
      <c r="R38387" s="142"/>
      <c r="S38387" s="139"/>
    </row>
    <row r="38388" spans="2:19" ht="15.75" customHeight="1" x14ac:dyDescent="0.25">
      <c r="B38388" s="106"/>
      <c r="C38388" s="106"/>
      <c r="D38388" s="139"/>
      <c r="P38388" s="142"/>
      <c r="Q38388" s="142"/>
      <c r="R38388" s="142"/>
      <c r="S38388" s="139"/>
    </row>
    <row r="38389" spans="2:19" ht="15.75" customHeight="1" x14ac:dyDescent="0.25">
      <c r="B38389" s="106"/>
      <c r="C38389" s="106"/>
      <c r="D38389" s="139"/>
      <c r="P38389" s="142"/>
      <c r="Q38389" s="142"/>
      <c r="R38389" s="142"/>
      <c r="S38389" s="139"/>
    </row>
    <row r="38390" spans="2:19" ht="15.75" customHeight="1" x14ac:dyDescent="0.25">
      <c r="B38390" s="106"/>
      <c r="C38390" s="106"/>
      <c r="D38390" s="139"/>
      <c r="P38390" s="142"/>
      <c r="Q38390" s="142"/>
      <c r="R38390" s="142"/>
      <c r="S38390" s="139"/>
    </row>
    <row r="38391" spans="2:19" ht="15.75" customHeight="1" x14ac:dyDescent="0.25">
      <c r="B38391" s="106"/>
      <c r="C38391" s="106"/>
      <c r="D38391" s="139"/>
      <c r="P38391" s="142"/>
      <c r="Q38391" s="142"/>
      <c r="R38391" s="142"/>
      <c r="S38391" s="139"/>
    </row>
    <row r="38392" spans="2:19" ht="15.75" customHeight="1" x14ac:dyDescent="0.25">
      <c r="B38392" s="106"/>
      <c r="C38392" s="106"/>
      <c r="D38392" s="139"/>
      <c r="P38392" s="142"/>
      <c r="Q38392" s="142"/>
      <c r="R38392" s="142"/>
      <c r="S38392" s="139"/>
    </row>
    <row r="38393" spans="2:19" ht="15.75" customHeight="1" x14ac:dyDescent="0.25">
      <c r="B38393" s="106"/>
      <c r="C38393" s="106"/>
      <c r="D38393" s="139"/>
      <c r="P38393" s="142"/>
      <c r="Q38393" s="142"/>
      <c r="R38393" s="142"/>
      <c r="S38393" s="139"/>
    </row>
    <row r="38394" spans="2:19" ht="15.75" customHeight="1" x14ac:dyDescent="0.25">
      <c r="B38394" s="106"/>
      <c r="C38394" s="106"/>
      <c r="D38394" s="139"/>
      <c r="P38394" s="142"/>
      <c r="Q38394" s="142"/>
      <c r="R38394" s="142"/>
      <c r="S38394" s="139"/>
    </row>
    <row r="38395" spans="2:19" ht="15.75" customHeight="1" x14ac:dyDescent="0.25">
      <c r="B38395" s="106"/>
      <c r="C38395" s="106"/>
      <c r="D38395" s="139"/>
      <c r="P38395" s="142"/>
      <c r="Q38395" s="142"/>
      <c r="R38395" s="142"/>
      <c r="S38395" s="139"/>
    </row>
    <row r="38396" spans="2:19" ht="15.75" customHeight="1" x14ac:dyDescent="0.25">
      <c r="B38396" s="106"/>
      <c r="C38396" s="106"/>
      <c r="D38396" s="139"/>
      <c r="P38396" s="142"/>
      <c r="Q38396" s="142"/>
      <c r="R38396" s="142"/>
      <c r="S38396" s="139"/>
    </row>
    <row r="38397" spans="2:19" ht="15.75" customHeight="1" x14ac:dyDescent="0.25">
      <c r="B38397" s="106"/>
      <c r="C38397" s="106"/>
      <c r="D38397" s="139"/>
      <c r="P38397" s="142"/>
      <c r="Q38397" s="142"/>
      <c r="R38397" s="142"/>
      <c r="S38397" s="139"/>
    </row>
    <row r="38398" spans="2:19" ht="15.75" customHeight="1" x14ac:dyDescent="0.25">
      <c r="B38398" s="106"/>
      <c r="C38398" s="106"/>
      <c r="D38398" s="139"/>
      <c r="P38398" s="142"/>
      <c r="Q38398" s="142"/>
      <c r="R38398" s="142"/>
      <c r="S38398" s="139"/>
    </row>
    <row r="38399" spans="2:19" ht="15.75" customHeight="1" x14ac:dyDescent="0.25">
      <c r="B38399" s="106"/>
      <c r="C38399" s="106"/>
      <c r="D38399" s="139"/>
      <c r="P38399" s="142"/>
      <c r="Q38399" s="142"/>
      <c r="R38399" s="142"/>
      <c r="S38399" s="139"/>
    </row>
    <row r="38400" spans="2:19" ht="15.75" customHeight="1" x14ac:dyDescent="0.25">
      <c r="B38400" s="106"/>
      <c r="C38400" s="106"/>
      <c r="D38400" s="139"/>
      <c r="P38400" s="142"/>
      <c r="Q38400" s="142"/>
      <c r="R38400" s="142"/>
      <c r="S38400" s="139"/>
    </row>
    <row r="38401" spans="2:19" ht="15.75" customHeight="1" x14ac:dyDescent="0.25">
      <c r="B38401" s="106"/>
      <c r="C38401" s="106"/>
      <c r="D38401" s="139"/>
      <c r="P38401" s="142"/>
      <c r="Q38401" s="142"/>
      <c r="R38401" s="142"/>
      <c r="S38401" s="139"/>
    </row>
    <row r="38402" spans="2:19" ht="15.75" customHeight="1" x14ac:dyDescent="0.25">
      <c r="B38402" s="106"/>
      <c r="C38402" s="106"/>
      <c r="D38402" s="139"/>
      <c r="P38402" s="142"/>
      <c r="Q38402" s="142"/>
      <c r="R38402" s="142"/>
      <c r="S38402" s="139"/>
    </row>
    <row r="38403" spans="2:19" ht="15.75" customHeight="1" x14ac:dyDescent="0.25">
      <c r="B38403" s="106"/>
      <c r="C38403" s="106"/>
      <c r="D38403" s="139"/>
      <c r="P38403" s="142"/>
      <c r="Q38403" s="142"/>
      <c r="R38403" s="142"/>
      <c r="S38403" s="139"/>
    </row>
    <row r="38404" spans="2:19" ht="15.75" customHeight="1" x14ac:dyDescent="0.25">
      <c r="B38404" s="106"/>
      <c r="C38404" s="106"/>
      <c r="D38404" s="139"/>
      <c r="P38404" s="142"/>
      <c r="Q38404" s="142"/>
      <c r="R38404" s="142"/>
      <c r="S38404" s="139"/>
    </row>
    <row r="38405" spans="2:19" ht="15.75" customHeight="1" x14ac:dyDescent="0.25">
      <c r="B38405" s="106"/>
      <c r="C38405" s="106"/>
      <c r="D38405" s="139"/>
      <c r="P38405" s="142"/>
      <c r="Q38405" s="142"/>
      <c r="R38405" s="142"/>
      <c r="S38405" s="139"/>
    </row>
    <row r="38406" spans="2:19" ht="15.75" customHeight="1" x14ac:dyDescent="0.25">
      <c r="B38406" s="106"/>
      <c r="C38406" s="106"/>
      <c r="D38406" s="139"/>
      <c r="P38406" s="142"/>
      <c r="Q38406" s="142"/>
      <c r="R38406" s="142"/>
      <c r="S38406" s="139"/>
    </row>
    <row r="38407" spans="2:19" ht="15.75" customHeight="1" x14ac:dyDescent="0.25">
      <c r="B38407" s="106"/>
      <c r="C38407" s="106"/>
      <c r="D38407" s="139"/>
      <c r="P38407" s="142"/>
      <c r="Q38407" s="142"/>
      <c r="R38407" s="142"/>
      <c r="S38407" s="139"/>
    </row>
    <row r="38408" spans="2:19" ht="15.75" customHeight="1" x14ac:dyDescent="0.25">
      <c r="B38408" s="106"/>
      <c r="C38408" s="106"/>
      <c r="D38408" s="139"/>
      <c r="P38408" s="142"/>
      <c r="Q38408" s="142"/>
      <c r="R38408" s="142"/>
      <c r="S38408" s="139"/>
    </row>
    <row r="38409" spans="2:19" ht="15.75" customHeight="1" x14ac:dyDescent="0.25">
      <c r="B38409" s="106"/>
      <c r="C38409" s="106"/>
      <c r="D38409" s="139"/>
      <c r="P38409" s="142"/>
      <c r="Q38409" s="142"/>
      <c r="R38409" s="142"/>
      <c r="S38409" s="139"/>
    </row>
    <row r="38410" spans="2:19" ht="15.75" customHeight="1" x14ac:dyDescent="0.25">
      <c r="B38410" s="106"/>
      <c r="C38410" s="106"/>
      <c r="D38410" s="139"/>
      <c r="P38410" s="142"/>
      <c r="Q38410" s="142"/>
      <c r="R38410" s="142"/>
      <c r="S38410" s="139"/>
    </row>
    <row r="38411" spans="2:19" ht="15.75" customHeight="1" x14ac:dyDescent="0.25">
      <c r="B38411" s="106"/>
      <c r="C38411" s="106"/>
      <c r="D38411" s="139"/>
      <c r="P38411" s="142"/>
      <c r="Q38411" s="142"/>
      <c r="R38411" s="142"/>
      <c r="S38411" s="139"/>
    </row>
    <row r="38412" spans="2:19" ht="15.75" customHeight="1" x14ac:dyDescent="0.25">
      <c r="B38412" s="106"/>
      <c r="C38412" s="106"/>
      <c r="D38412" s="139"/>
      <c r="P38412" s="142"/>
      <c r="Q38412" s="142"/>
      <c r="R38412" s="142"/>
      <c r="S38412" s="139"/>
    </row>
    <row r="38413" spans="2:19" ht="15.75" customHeight="1" x14ac:dyDescent="0.25">
      <c r="B38413" s="106"/>
      <c r="C38413" s="106"/>
      <c r="D38413" s="139"/>
      <c r="P38413" s="142"/>
      <c r="Q38413" s="142"/>
      <c r="R38413" s="142"/>
      <c r="S38413" s="139"/>
    </row>
    <row r="38414" spans="2:19" ht="15.75" customHeight="1" x14ac:dyDescent="0.25">
      <c r="B38414" s="106"/>
      <c r="C38414" s="106"/>
      <c r="D38414" s="139"/>
      <c r="P38414" s="142"/>
      <c r="Q38414" s="142"/>
      <c r="R38414" s="142"/>
      <c r="S38414" s="139"/>
    </row>
    <row r="38415" spans="2:19" ht="15.75" customHeight="1" x14ac:dyDescent="0.25">
      <c r="B38415" s="106"/>
      <c r="C38415" s="106"/>
      <c r="D38415" s="139"/>
      <c r="P38415" s="142"/>
      <c r="Q38415" s="142"/>
      <c r="R38415" s="142"/>
      <c r="S38415" s="139"/>
    </row>
    <row r="38416" spans="2:19" ht="15.75" customHeight="1" x14ac:dyDescent="0.25">
      <c r="B38416" s="106"/>
      <c r="C38416" s="106"/>
      <c r="D38416" s="139"/>
      <c r="P38416" s="142"/>
      <c r="Q38416" s="142"/>
      <c r="R38416" s="142"/>
      <c r="S38416" s="139"/>
    </row>
    <row r="38417" spans="2:19" ht="15.75" customHeight="1" x14ac:dyDescent="0.25">
      <c r="B38417" s="106"/>
      <c r="C38417" s="106"/>
      <c r="D38417" s="139"/>
      <c r="P38417" s="142"/>
      <c r="Q38417" s="142"/>
      <c r="R38417" s="142"/>
      <c r="S38417" s="139"/>
    </row>
    <row r="38418" spans="2:19" ht="15.75" customHeight="1" x14ac:dyDescent="0.25">
      <c r="B38418" s="106"/>
      <c r="C38418" s="106"/>
      <c r="D38418" s="139"/>
      <c r="P38418" s="142"/>
      <c r="Q38418" s="142"/>
      <c r="R38418" s="142"/>
      <c r="S38418" s="139"/>
    </row>
    <row r="38419" spans="2:19" ht="15.75" customHeight="1" x14ac:dyDescent="0.25">
      <c r="B38419" s="106"/>
      <c r="C38419" s="106"/>
      <c r="D38419" s="139"/>
      <c r="P38419" s="142"/>
      <c r="Q38419" s="142"/>
      <c r="R38419" s="142"/>
      <c r="S38419" s="139"/>
    </row>
    <row r="38420" spans="2:19" ht="15.75" customHeight="1" x14ac:dyDescent="0.25">
      <c r="B38420" s="106"/>
      <c r="C38420" s="106"/>
      <c r="D38420" s="139"/>
      <c r="P38420" s="142"/>
      <c r="Q38420" s="142"/>
      <c r="R38420" s="142"/>
      <c r="S38420" s="139"/>
    </row>
    <row r="38421" spans="2:19" ht="15.75" customHeight="1" x14ac:dyDescent="0.25">
      <c r="B38421" s="106"/>
      <c r="C38421" s="106"/>
      <c r="D38421" s="139"/>
      <c r="P38421" s="142"/>
      <c r="Q38421" s="142"/>
      <c r="R38421" s="142"/>
      <c r="S38421" s="139"/>
    </row>
    <row r="38422" spans="2:19" ht="15.75" customHeight="1" x14ac:dyDescent="0.25">
      <c r="B38422" s="106"/>
      <c r="C38422" s="106"/>
      <c r="D38422" s="139"/>
      <c r="P38422" s="142"/>
      <c r="Q38422" s="142"/>
      <c r="R38422" s="142"/>
      <c r="S38422" s="139"/>
    </row>
    <row r="38423" spans="2:19" ht="15.75" customHeight="1" x14ac:dyDescent="0.25">
      <c r="B38423" s="106"/>
      <c r="C38423" s="106"/>
      <c r="D38423" s="139"/>
      <c r="P38423" s="142"/>
      <c r="Q38423" s="142"/>
      <c r="R38423" s="142"/>
      <c r="S38423" s="139"/>
    </row>
    <row r="38424" spans="2:19" ht="15.75" customHeight="1" x14ac:dyDescent="0.25">
      <c r="B38424" s="106"/>
      <c r="C38424" s="106"/>
      <c r="D38424" s="139"/>
      <c r="P38424" s="142"/>
      <c r="Q38424" s="142"/>
      <c r="R38424" s="142"/>
      <c r="S38424" s="139"/>
    </row>
    <row r="38425" spans="2:19" ht="15.75" customHeight="1" x14ac:dyDescent="0.25">
      <c r="B38425" s="106"/>
      <c r="C38425" s="106"/>
      <c r="D38425" s="139"/>
      <c r="P38425" s="142"/>
      <c r="Q38425" s="142"/>
      <c r="R38425" s="142"/>
      <c r="S38425" s="139"/>
    </row>
    <row r="38426" spans="2:19" ht="15.75" customHeight="1" x14ac:dyDescent="0.25">
      <c r="B38426" s="106"/>
      <c r="C38426" s="106"/>
      <c r="D38426" s="139"/>
      <c r="P38426" s="142"/>
      <c r="Q38426" s="142"/>
      <c r="R38426" s="142"/>
      <c r="S38426" s="139"/>
    </row>
    <row r="38427" spans="2:19" ht="15.75" customHeight="1" x14ac:dyDescent="0.25">
      <c r="B38427" s="106"/>
      <c r="C38427" s="106"/>
      <c r="D38427" s="139"/>
      <c r="P38427" s="142"/>
      <c r="Q38427" s="142"/>
      <c r="R38427" s="142"/>
      <c r="S38427" s="139"/>
    </row>
    <row r="38428" spans="2:19" ht="15.75" customHeight="1" x14ac:dyDescent="0.25">
      <c r="B38428" s="106"/>
      <c r="C38428" s="106"/>
      <c r="D38428" s="139"/>
      <c r="P38428" s="142"/>
      <c r="Q38428" s="142"/>
      <c r="R38428" s="142"/>
      <c r="S38428" s="139"/>
    </row>
    <row r="38429" spans="2:19" ht="15.75" customHeight="1" x14ac:dyDescent="0.25">
      <c r="B38429" s="106"/>
      <c r="C38429" s="106"/>
      <c r="D38429" s="139"/>
      <c r="P38429" s="142"/>
      <c r="Q38429" s="142"/>
      <c r="R38429" s="142"/>
      <c r="S38429" s="139"/>
    </row>
    <row r="38430" spans="2:19" ht="15.75" customHeight="1" x14ac:dyDescent="0.25">
      <c r="B38430" s="106"/>
      <c r="C38430" s="106"/>
      <c r="D38430" s="139"/>
      <c r="P38430" s="142"/>
      <c r="Q38430" s="142"/>
      <c r="R38430" s="142"/>
      <c r="S38430" s="139"/>
    </row>
    <row r="38431" spans="2:19" ht="15.75" customHeight="1" x14ac:dyDescent="0.25">
      <c r="B38431" s="106"/>
      <c r="C38431" s="106"/>
      <c r="D38431" s="139"/>
      <c r="P38431" s="142"/>
      <c r="Q38431" s="142"/>
      <c r="R38431" s="142"/>
      <c r="S38431" s="139"/>
    </row>
    <row r="38432" spans="2:19" ht="15.75" customHeight="1" x14ac:dyDescent="0.25">
      <c r="B38432" s="106"/>
      <c r="C38432" s="106"/>
      <c r="D38432" s="139"/>
      <c r="P38432" s="142"/>
      <c r="Q38432" s="142"/>
      <c r="R38432" s="142"/>
      <c r="S38432" s="139"/>
    </row>
    <row r="38433" spans="2:19" ht="15.75" customHeight="1" x14ac:dyDescent="0.25">
      <c r="B38433" s="106"/>
      <c r="C38433" s="106"/>
      <c r="D38433" s="139"/>
      <c r="P38433" s="142"/>
      <c r="Q38433" s="142"/>
      <c r="R38433" s="142"/>
      <c r="S38433" s="139"/>
    </row>
    <row r="38434" spans="2:19" ht="15.75" customHeight="1" x14ac:dyDescent="0.25">
      <c r="B38434" s="106"/>
      <c r="C38434" s="106"/>
      <c r="D38434" s="139"/>
      <c r="P38434" s="142"/>
      <c r="Q38434" s="142"/>
      <c r="R38434" s="142"/>
      <c r="S38434" s="139"/>
    </row>
    <row r="38435" spans="2:19" ht="15.75" customHeight="1" x14ac:dyDescent="0.25">
      <c r="B38435" s="106"/>
      <c r="C38435" s="106"/>
      <c r="D38435" s="139"/>
      <c r="P38435" s="142"/>
      <c r="Q38435" s="142"/>
      <c r="R38435" s="142"/>
      <c r="S38435" s="139"/>
    </row>
    <row r="38436" spans="2:19" ht="15.75" customHeight="1" x14ac:dyDescent="0.25">
      <c r="B38436" s="106"/>
      <c r="C38436" s="106"/>
      <c r="D38436" s="139"/>
      <c r="P38436" s="142"/>
      <c r="Q38436" s="142"/>
      <c r="R38436" s="142"/>
      <c r="S38436" s="139"/>
    </row>
    <row r="38437" spans="2:19" ht="15.75" customHeight="1" x14ac:dyDescent="0.25">
      <c r="B38437" s="106"/>
      <c r="C38437" s="106"/>
      <c r="D38437" s="139"/>
      <c r="P38437" s="142"/>
      <c r="Q38437" s="142"/>
      <c r="R38437" s="142"/>
      <c r="S38437" s="139"/>
    </row>
    <row r="38438" spans="2:19" ht="15.75" customHeight="1" x14ac:dyDescent="0.25">
      <c r="B38438" s="106"/>
      <c r="C38438" s="106"/>
      <c r="D38438" s="139"/>
      <c r="P38438" s="142"/>
      <c r="Q38438" s="142"/>
      <c r="R38438" s="142"/>
      <c r="S38438" s="139"/>
    </row>
    <row r="38439" spans="2:19" ht="15.75" customHeight="1" x14ac:dyDescent="0.25">
      <c r="B38439" s="106"/>
      <c r="C38439" s="106"/>
      <c r="D38439" s="139"/>
      <c r="P38439" s="142"/>
      <c r="Q38439" s="142"/>
      <c r="R38439" s="142"/>
      <c r="S38439" s="139"/>
    </row>
    <row r="38440" spans="2:19" ht="15.75" customHeight="1" x14ac:dyDescent="0.25">
      <c r="B38440" s="106"/>
      <c r="C38440" s="106"/>
      <c r="D38440" s="139"/>
      <c r="P38440" s="142"/>
      <c r="Q38440" s="142"/>
      <c r="R38440" s="142"/>
      <c r="S38440" s="139"/>
    </row>
    <row r="38441" spans="2:19" ht="15.75" customHeight="1" x14ac:dyDescent="0.25">
      <c r="B38441" s="106"/>
      <c r="C38441" s="106"/>
      <c r="D38441" s="139"/>
      <c r="P38441" s="142"/>
      <c r="Q38441" s="142"/>
      <c r="R38441" s="142"/>
      <c r="S38441" s="139"/>
    </row>
    <row r="38442" spans="2:19" ht="15.75" customHeight="1" x14ac:dyDescent="0.25">
      <c r="B38442" s="106"/>
      <c r="C38442" s="106"/>
      <c r="D38442" s="139"/>
      <c r="P38442" s="142"/>
      <c r="Q38442" s="142"/>
      <c r="R38442" s="142"/>
      <c r="S38442" s="139"/>
    </row>
    <row r="38443" spans="2:19" ht="15.75" customHeight="1" x14ac:dyDescent="0.25">
      <c r="B38443" s="106"/>
      <c r="C38443" s="106"/>
      <c r="D38443" s="139"/>
      <c r="P38443" s="142"/>
      <c r="Q38443" s="142"/>
      <c r="R38443" s="142"/>
      <c r="S38443" s="139"/>
    </row>
    <row r="38444" spans="2:19" ht="15.75" customHeight="1" x14ac:dyDescent="0.25">
      <c r="B38444" s="106"/>
      <c r="C38444" s="106"/>
      <c r="D38444" s="139"/>
      <c r="P38444" s="142"/>
      <c r="Q38444" s="142"/>
      <c r="R38444" s="142"/>
      <c r="S38444" s="139"/>
    </row>
    <row r="38445" spans="2:19" ht="15.75" customHeight="1" x14ac:dyDescent="0.25">
      <c r="B38445" s="106"/>
      <c r="C38445" s="106"/>
      <c r="D38445" s="139"/>
      <c r="P38445" s="142"/>
      <c r="Q38445" s="142"/>
      <c r="R38445" s="142"/>
      <c r="S38445" s="139"/>
    </row>
    <row r="38446" spans="2:19" ht="15.75" customHeight="1" x14ac:dyDescent="0.25">
      <c r="B38446" s="106"/>
      <c r="C38446" s="106"/>
      <c r="D38446" s="139"/>
      <c r="P38446" s="142"/>
      <c r="Q38446" s="142"/>
      <c r="R38446" s="142"/>
      <c r="S38446" s="139"/>
    </row>
    <row r="38447" spans="2:19" ht="15.75" customHeight="1" x14ac:dyDescent="0.25">
      <c r="B38447" s="106"/>
      <c r="C38447" s="106"/>
      <c r="D38447" s="139"/>
      <c r="P38447" s="142"/>
      <c r="Q38447" s="142"/>
      <c r="R38447" s="142"/>
      <c r="S38447" s="139"/>
    </row>
    <row r="38448" spans="2:19" ht="15.75" customHeight="1" x14ac:dyDescent="0.25">
      <c r="B38448" s="106"/>
      <c r="C38448" s="106"/>
      <c r="D38448" s="139"/>
      <c r="P38448" s="142"/>
      <c r="Q38448" s="142"/>
      <c r="R38448" s="142"/>
      <c r="S38448" s="139"/>
    </row>
    <row r="38449" spans="2:19" ht="15.75" customHeight="1" x14ac:dyDescent="0.25">
      <c r="B38449" s="106"/>
      <c r="C38449" s="106"/>
      <c r="D38449" s="139"/>
      <c r="P38449" s="142"/>
      <c r="Q38449" s="142"/>
      <c r="R38449" s="142"/>
      <c r="S38449" s="139"/>
    </row>
    <row r="38450" spans="2:19" ht="15.75" customHeight="1" x14ac:dyDescent="0.25">
      <c r="B38450" s="106"/>
      <c r="C38450" s="106"/>
      <c r="D38450" s="139"/>
      <c r="P38450" s="142"/>
      <c r="Q38450" s="142"/>
      <c r="R38450" s="142"/>
      <c r="S38450" s="139"/>
    </row>
    <row r="38451" spans="2:19" ht="15.75" customHeight="1" x14ac:dyDescent="0.25">
      <c r="B38451" s="106"/>
      <c r="C38451" s="106"/>
      <c r="D38451" s="139"/>
      <c r="P38451" s="142"/>
      <c r="Q38451" s="142"/>
      <c r="R38451" s="142"/>
      <c r="S38451" s="139"/>
    </row>
    <row r="38452" spans="2:19" ht="15.75" customHeight="1" x14ac:dyDescent="0.25">
      <c r="B38452" s="106"/>
      <c r="C38452" s="106"/>
      <c r="D38452" s="139"/>
      <c r="P38452" s="142"/>
      <c r="Q38452" s="142"/>
      <c r="R38452" s="142"/>
      <c r="S38452" s="139"/>
    </row>
    <row r="38453" spans="2:19" ht="15.75" customHeight="1" x14ac:dyDescent="0.25">
      <c r="B38453" s="106"/>
      <c r="C38453" s="106"/>
      <c r="D38453" s="139"/>
      <c r="P38453" s="142"/>
      <c r="Q38453" s="142"/>
      <c r="R38453" s="142"/>
      <c r="S38453" s="139"/>
    </row>
    <row r="38454" spans="2:19" ht="15.75" customHeight="1" x14ac:dyDescent="0.25">
      <c r="B38454" s="106"/>
      <c r="C38454" s="106"/>
      <c r="D38454" s="139"/>
      <c r="P38454" s="142"/>
      <c r="Q38454" s="142"/>
      <c r="R38454" s="142"/>
      <c r="S38454" s="139"/>
    </row>
    <row r="38455" spans="2:19" ht="15.75" customHeight="1" x14ac:dyDescent="0.25">
      <c r="B38455" s="106"/>
      <c r="C38455" s="106"/>
      <c r="D38455" s="139"/>
      <c r="P38455" s="142"/>
      <c r="Q38455" s="142"/>
      <c r="R38455" s="142"/>
      <c r="S38455" s="139"/>
    </row>
    <row r="38456" spans="2:19" ht="15.75" customHeight="1" x14ac:dyDescent="0.25">
      <c r="B38456" s="106"/>
      <c r="C38456" s="106"/>
      <c r="D38456" s="139"/>
      <c r="P38456" s="142"/>
      <c r="Q38456" s="142"/>
      <c r="R38456" s="142"/>
      <c r="S38456" s="139"/>
    </row>
    <row r="38457" spans="2:19" ht="15.75" customHeight="1" x14ac:dyDescent="0.25">
      <c r="B38457" s="106"/>
      <c r="C38457" s="106"/>
      <c r="D38457" s="139"/>
      <c r="P38457" s="142"/>
      <c r="Q38457" s="142"/>
      <c r="R38457" s="142"/>
      <c r="S38457" s="139"/>
    </row>
    <row r="38458" spans="2:19" ht="15.75" customHeight="1" x14ac:dyDescent="0.25">
      <c r="B38458" s="106"/>
      <c r="C38458" s="106"/>
      <c r="D38458" s="139"/>
      <c r="P38458" s="142"/>
      <c r="Q38458" s="142"/>
      <c r="R38458" s="142"/>
      <c r="S38458" s="139"/>
    </row>
    <row r="38459" spans="2:19" ht="15.75" customHeight="1" x14ac:dyDescent="0.25">
      <c r="B38459" s="106"/>
      <c r="C38459" s="106"/>
      <c r="D38459" s="139"/>
      <c r="P38459" s="142"/>
      <c r="Q38459" s="142"/>
      <c r="R38459" s="142"/>
      <c r="S38459" s="139"/>
    </row>
    <row r="38460" spans="2:19" ht="15.75" customHeight="1" x14ac:dyDescent="0.25">
      <c r="B38460" s="106"/>
      <c r="C38460" s="106"/>
      <c r="D38460" s="139"/>
      <c r="P38460" s="142"/>
      <c r="Q38460" s="142"/>
      <c r="R38460" s="142"/>
      <c r="S38460" s="139"/>
    </row>
    <row r="38461" spans="2:19" ht="15.75" customHeight="1" x14ac:dyDescent="0.25">
      <c r="B38461" s="106"/>
      <c r="C38461" s="106"/>
      <c r="D38461" s="139"/>
      <c r="P38461" s="142"/>
      <c r="Q38461" s="142"/>
      <c r="R38461" s="142"/>
      <c r="S38461" s="139"/>
    </row>
    <row r="38462" spans="2:19" ht="15.75" customHeight="1" x14ac:dyDescent="0.25">
      <c r="B38462" s="106"/>
      <c r="C38462" s="106"/>
      <c r="D38462" s="139"/>
      <c r="P38462" s="142"/>
      <c r="Q38462" s="142"/>
      <c r="R38462" s="142"/>
      <c r="S38462" s="139"/>
    </row>
    <row r="38463" spans="2:19" ht="15.75" customHeight="1" x14ac:dyDescent="0.25">
      <c r="B38463" s="106"/>
      <c r="C38463" s="106"/>
      <c r="D38463" s="139"/>
      <c r="P38463" s="142"/>
      <c r="Q38463" s="142"/>
      <c r="R38463" s="142"/>
      <c r="S38463" s="139"/>
    </row>
    <row r="38464" spans="2:19" ht="15.75" customHeight="1" x14ac:dyDescent="0.25">
      <c r="B38464" s="106"/>
      <c r="C38464" s="106"/>
      <c r="D38464" s="139"/>
      <c r="P38464" s="142"/>
      <c r="Q38464" s="142"/>
      <c r="R38464" s="142"/>
      <c r="S38464" s="139"/>
    </row>
    <row r="38465" spans="2:19" ht="15.75" customHeight="1" x14ac:dyDescent="0.25">
      <c r="B38465" s="106"/>
      <c r="C38465" s="106"/>
      <c r="D38465" s="139"/>
      <c r="P38465" s="142"/>
      <c r="Q38465" s="142"/>
      <c r="R38465" s="142"/>
      <c r="S38465" s="139"/>
    </row>
    <row r="38466" spans="2:19" ht="15.75" customHeight="1" x14ac:dyDescent="0.25">
      <c r="B38466" s="106"/>
      <c r="C38466" s="106"/>
      <c r="D38466" s="139"/>
      <c r="P38466" s="142"/>
      <c r="Q38466" s="142"/>
      <c r="R38466" s="142"/>
      <c r="S38466" s="139"/>
    </row>
    <row r="38467" spans="2:19" ht="15.75" customHeight="1" x14ac:dyDescent="0.25">
      <c r="B38467" s="106"/>
      <c r="C38467" s="106"/>
      <c r="D38467" s="139"/>
      <c r="P38467" s="142"/>
      <c r="Q38467" s="142"/>
      <c r="R38467" s="142"/>
      <c r="S38467" s="139"/>
    </row>
    <row r="38468" spans="2:19" ht="15.75" customHeight="1" x14ac:dyDescent="0.25">
      <c r="B38468" s="106"/>
      <c r="C38468" s="106"/>
      <c r="D38468" s="139"/>
      <c r="P38468" s="142"/>
      <c r="Q38468" s="142"/>
      <c r="R38468" s="142"/>
      <c r="S38468" s="139"/>
    </row>
    <row r="38469" spans="2:19" ht="15.75" customHeight="1" x14ac:dyDescent="0.25">
      <c r="B38469" s="106"/>
      <c r="C38469" s="106"/>
      <c r="D38469" s="139"/>
      <c r="P38469" s="142"/>
      <c r="Q38469" s="142"/>
      <c r="R38469" s="142"/>
      <c r="S38469" s="139"/>
    </row>
    <row r="38470" spans="2:19" ht="15.75" customHeight="1" x14ac:dyDescent="0.25">
      <c r="B38470" s="106"/>
      <c r="C38470" s="106"/>
      <c r="D38470" s="139"/>
      <c r="P38470" s="142"/>
      <c r="Q38470" s="142"/>
      <c r="R38470" s="142"/>
      <c r="S38470" s="139"/>
    </row>
    <row r="38471" spans="2:19" ht="15.75" customHeight="1" x14ac:dyDescent="0.25">
      <c r="B38471" s="106"/>
      <c r="C38471" s="106"/>
      <c r="D38471" s="139"/>
      <c r="P38471" s="142"/>
      <c r="Q38471" s="142"/>
      <c r="R38471" s="142"/>
      <c r="S38471" s="139"/>
    </row>
    <row r="38472" spans="2:19" ht="15.75" customHeight="1" x14ac:dyDescent="0.25">
      <c r="B38472" s="106"/>
      <c r="C38472" s="106"/>
      <c r="D38472" s="139"/>
      <c r="P38472" s="142"/>
      <c r="Q38472" s="142"/>
      <c r="R38472" s="142"/>
      <c r="S38472" s="139"/>
    </row>
    <row r="38473" spans="2:19" ht="15.75" customHeight="1" x14ac:dyDescent="0.25">
      <c r="B38473" s="106"/>
      <c r="C38473" s="106"/>
      <c r="D38473" s="139"/>
      <c r="P38473" s="142"/>
      <c r="Q38473" s="142"/>
      <c r="R38473" s="142"/>
      <c r="S38473" s="139"/>
    </row>
    <row r="38474" spans="2:19" ht="15.75" customHeight="1" x14ac:dyDescent="0.25">
      <c r="B38474" s="106"/>
      <c r="C38474" s="106"/>
      <c r="D38474" s="139"/>
      <c r="P38474" s="142"/>
      <c r="Q38474" s="142"/>
      <c r="R38474" s="142"/>
      <c r="S38474" s="139"/>
    </row>
    <row r="38475" spans="2:19" ht="15.75" customHeight="1" x14ac:dyDescent="0.25">
      <c r="B38475" s="106"/>
      <c r="C38475" s="106"/>
      <c r="D38475" s="139"/>
      <c r="P38475" s="142"/>
      <c r="Q38475" s="142"/>
      <c r="R38475" s="142"/>
      <c r="S38475" s="139"/>
    </row>
    <row r="38476" spans="2:19" ht="15.75" customHeight="1" x14ac:dyDescent="0.25">
      <c r="B38476" s="106"/>
      <c r="C38476" s="106"/>
      <c r="D38476" s="139"/>
      <c r="P38476" s="142"/>
      <c r="Q38476" s="142"/>
      <c r="R38476" s="142"/>
      <c r="S38476" s="139"/>
    </row>
    <row r="38477" spans="2:19" ht="15.75" customHeight="1" x14ac:dyDescent="0.25">
      <c r="B38477" s="106"/>
      <c r="C38477" s="106"/>
      <c r="D38477" s="139"/>
      <c r="P38477" s="142"/>
      <c r="Q38477" s="142"/>
      <c r="R38477" s="142"/>
      <c r="S38477" s="139"/>
    </row>
    <row r="38478" spans="2:19" ht="15.75" customHeight="1" x14ac:dyDescent="0.25">
      <c r="B38478" s="106"/>
      <c r="C38478" s="106"/>
      <c r="D38478" s="139"/>
      <c r="P38478" s="142"/>
      <c r="Q38478" s="142"/>
      <c r="R38478" s="142"/>
      <c r="S38478" s="139"/>
    </row>
    <row r="38479" spans="2:19" ht="15.75" customHeight="1" x14ac:dyDescent="0.25">
      <c r="B38479" s="106"/>
      <c r="C38479" s="106"/>
      <c r="D38479" s="139"/>
      <c r="P38479" s="142"/>
      <c r="Q38479" s="142"/>
      <c r="R38479" s="142"/>
      <c r="S38479" s="139"/>
    </row>
    <row r="38480" spans="2:19" ht="15.75" customHeight="1" x14ac:dyDescent="0.25">
      <c r="B38480" s="106"/>
      <c r="C38480" s="106"/>
      <c r="D38480" s="139"/>
      <c r="P38480" s="142"/>
      <c r="Q38480" s="142"/>
      <c r="R38480" s="142"/>
      <c r="S38480" s="139"/>
    </row>
    <row r="38481" spans="2:19" ht="15.75" customHeight="1" x14ac:dyDescent="0.25">
      <c r="B38481" s="106"/>
      <c r="C38481" s="106"/>
      <c r="D38481" s="139"/>
      <c r="P38481" s="142"/>
      <c r="Q38481" s="142"/>
      <c r="R38481" s="142"/>
      <c r="S38481" s="139"/>
    </row>
    <row r="38482" spans="2:19" ht="15.75" customHeight="1" x14ac:dyDescent="0.25">
      <c r="B38482" s="106"/>
      <c r="C38482" s="106"/>
      <c r="D38482" s="139"/>
      <c r="P38482" s="142"/>
      <c r="Q38482" s="142"/>
      <c r="R38482" s="142"/>
      <c r="S38482" s="139"/>
    </row>
    <row r="38483" spans="2:19" ht="15.75" customHeight="1" x14ac:dyDescent="0.25">
      <c r="B38483" s="106"/>
      <c r="C38483" s="106"/>
      <c r="D38483" s="139"/>
      <c r="P38483" s="142"/>
      <c r="Q38483" s="142"/>
      <c r="R38483" s="142"/>
      <c r="S38483" s="139"/>
    </row>
    <row r="38484" spans="2:19" ht="15.75" customHeight="1" x14ac:dyDescent="0.25">
      <c r="B38484" s="106"/>
      <c r="C38484" s="106"/>
      <c r="D38484" s="139"/>
      <c r="P38484" s="142"/>
      <c r="Q38484" s="142"/>
      <c r="R38484" s="142"/>
      <c r="S38484" s="139"/>
    </row>
    <row r="38485" spans="2:19" ht="15.75" customHeight="1" x14ac:dyDescent="0.25">
      <c r="B38485" s="106"/>
      <c r="C38485" s="106"/>
      <c r="D38485" s="139"/>
      <c r="P38485" s="142"/>
      <c r="Q38485" s="142"/>
      <c r="R38485" s="142"/>
      <c r="S38485" s="139"/>
    </row>
    <row r="38486" spans="2:19" ht="15.75" customHeight="1" x14ac:dyDescent="0.25">
      <c r="B38486" s="106"/>
      <c r="C38486" s="106"/>
      <c r="D38486" s="139"/>
      <c r="P38486" s="142"/>
      <c r="Q38486" s="142"/>
      <c r="R38486" s="142"/>
      <c r="S38486" s="139"/>
    </row>
    <row r="38487" spans="2:19" ht="15.75" customHeight="1" x14ac:dyDescent="0.25">
      <c r="B38487" s="106"/>
      <c r="C38487" s="106"/>
      <c r="D38487" s="139"/>
      <c r="P38487" s="142"/>
      <c r="Q38487" s="142"/>
      <c r="R38487" s="142"/>
      <c r="S38487" s="139"/>
    </row>
    <row r="38488" spans="2:19" ht="15.75" customHeight="1" x14ac:dyDescent="0.25">
      <c r="B38488" s="106"/>
      <c r="C38488" s="106"/>
      <c r="D38488" s="139"/>
      <c r="P38488" s="142"/>
      <c r="Q38488" s="142"/>
      <c r="R38488" s="142"/>
      <c r="S38488" s="139"/>
    </row>
    <row r="38489" spans="2:19" ht="15.75" customHeight="1" x14ac:dyDescent="0.25">
      <c r="B38489" s="106"/>
      <c r="C38489" s="106"/>
      <c r="D38489" s="139"/>
      <c r="P38489" s="142"/>
      <c r="Q38489" s="142"/>
      <c r="R38489" s="142"/>
      <c r="S38489" s="139"/>
    </row>
    <row r="38490" spans="2:19" ht="15.75" customHeight="1" x14ac:dyDescent="0.25">
      <c r="B38490" s="106"/>
      <c r="C38490" s="106"/>
      <c r="D38490" s="139"/>
      <c r="P38490" s="142"/>
      <c r="Q38490" s="142"/>
      <c r="R38490" s="142"/>
      <c r="S38490" s="139"/>
    </row>
    <row r="38491" spans="2:19" ht="15.75" customHeight="1" x14ac:dyDescent="0.25">
      <c r="B38491" s="106"/>
      <c r="C38491" s="106"/>
      <c r="D38491" s="139"/>
      <c r="P38491" s="142"/>
      <c r="Q38491" s="142"/>
      <c r="R38491" s="142"/>
      <c r="S38491" s="139"/>
    </row>
    <row r="38492" spans="2:19" ht="15.75" customHeight="1" x14ac:dyDescent="0.25">
      <c r="B38492" s="106"/>
      <c r="C38492" s="106"/>
      <c r="D38492" s="139"/>
      <c r="P38492" s="142"/>
      <c r="Q38492" s="142"/>
      <c r="R38492" s="142"/>
      <c r="S38492" s="139"/>
    </row>
    <row r="38493" spans="2:19" ht="15.75" customHeight="1" x14ac:dyDescent="0.25">
      <c r="B38493" s="106"/>
      <c r="C38493" s="106"/>
      <c r="D38493" s="139"/>
      <c r="P38493" s="142"/>
      <c r="Q38493" s="142"/>
      <c r="R38493" s="142"/>
      <c r="S38493" s="139"/>
    </row>
    <row r="38494" spans="2:19" ht="15.75" customHeight="1" x14ac:dyDescent="0.25">
      <c r="B38494" s="106"/>
      <c r="C38494" s="106"/>
      <c r="D38494" s="139"/>
      <c r="P38494" s="142"/>
      <c r="Q38494" s="142"/>
      <c r="R38494" s="142"/>
      <c r="S38494" s="139"/>
    </row>
    <row r="38495" spans="2:19" ht="15.75" customHeight="1" x14ac:dyDescent="0.25">
      <c r="B38495" s="106"/>
      <c r="C38495" s="106"/>
      <c r="D38495" s="139"/>
      <c r="P38495" s="142"/>
      <c r="Q38495" s="142"/>
      <c r="R38495" s="142"/>
      <c r="S38495" s="139"/>
    </row>
    <row r="38496" spans="2:19" ht="15.75" customHeight="1" x14ac:dyDescent="0.25">
      <c r="B38496" s="106"/>
      <c r="C38496" s="106"/>
      <c r="D38496" s="139"/>
      <c r="P38496" s="142"/>
      <c r="Q38496" s="142"/>
      <c r="R38496" s="142"/>
      <c r="S38496" s="139"/>
    </row>
    <row r="38497" spans="2:19" ht="15.75" customHeight="1" x14ac:dyDescent="0.25">
      <c r="B38497" s="106"/>
      <c r="C38497" s="106"/>
      <c r="D38497" s="139"/>
      <c r="P38497" s="142"/>
      <c r="Q38497" s="142"/>
      <c r="R38497" s="142"/>
      <c r="S38497" s="139"/>
    </row>
    <row r="38498" spans="2:19" ht="15.75" customHeight="1" x14ac:dyDescent="0.25">
      <c r="B38498" s="106"/>
      <c r="C38498" s="106"/>
      <c r="D38498" s="139"/>
      <c r="P38498" s="142"/>
      <c r="Q38498" s="142"/>
      <c r="R38498" s="142"/>
      <c r="S38498" s="139"/>
    </row>
    <row r="38499" spans="2:19" ht="15.75" customHeight="1" x14ac:dyDescent="0.25">
      <c r="B38499" s="106"/>
      <c r="C38499" s="106"/>
      <c r="D38499" s="139"/>
      <c r="P38499" s="142"/>
      <c r="Q38499" s="142"/>
      <c r="R38499" s="142"/>
      <c r="S38499" s="139"/>
    </row>
    <row r="38500" spans="2:19" ht="15.75" customHeight="1" x14ac:dyDescent="0.25">
      <c r="B38500" s="106"/>
      <c r="C38500" s="106"/>
      <c r="D38500" s="139"/>
      <c r="P38500" s="142"/>
      <c r="Q38500" s="142"/>
      <c r="R38500" s="142"/>
      <c r="S38500" s="139"/>
    </row>
    <row r="38501" spans="2:19" ht="15.75" customHeight="1" x14ac:dyDescent="0.25">
      <c r="B38501" s="106"/>
      <c r="C38501" s="106"/>
      <c r="D38501" s="139"/>
      <c r="P38501" s="142"/>
      <c r="Q38501" s="142"/>
      <c r="R38501" s="142"/>
      <c r="S38501" s="139"/>
    </row>
    <row r="38502" spans="2:19" ht="15.75" customHeight="1" x14ac:dyDescent="0.25">
      <c r="B38502" s="106"/>
      <c r="C38502" s="106"/>
      <c r="D38502" s="139"/>
      <c r="P38502" s="142"/>
      <c r="Q38502" s="142"/>
      <c r="R38502" s="142"/>
      <c r="S38502" s="139"/>
    </row>
    <row r="38503" spans="2:19" ht="15.75" customHeight="1" x14ac:dyDescent="0.25">
      <c r="B38503" s="106"/>
      <c r="C38503" s="106"/>
      <c r="D38503" s="139"/>
      <c r="P38503" s="142"/>
      <c r="Q38503" s="142"/>
      <c r="R38503" s="142"/>
      <c r="S38503" s="139"/>
    </row>
    <row r="38504" spans="2:19" ht="15.75" customHeight="1" x14ac:dyDescent="0.25">
      <c r="B38504" s="106"/>
      <c r="C38504" s="106"/>
      <c r="D38504" s="139"/>
      <c r="P38504" s="142"/>
      <c r="Q38504" s="142"/>
      <c r="R38504" s="142"/>
      <c r="S38504" s="139"/>
    </row>
    <row r="38505" spans="2:19" ht="15.75" customHeight="1" x14ac:dyDescent="0.25">
      <c r="B38505" s="106"/>
      <c r="C38505" s="106"/>
      <c r="D38505" s="139"/>
      <c r="P38505" s="142"/>
      <c r="Q38505" s="142"/>
      <c r="R38505" s="142"/>
      <c r="S38505" s="139"/>
    </row>
    <row r="38506" spans="2:19" ht="15.75" customHeight="1" x14ac:dyDescent="0.25">
      <c r="B38506" s="106"/>
      <c r="C38506" s="106"/>
      <c r="D38506" s="139"/>
      <c r="P38506" s="142"/>
      <c r="Q38506" s="142"/>
      <c r="R38506" s="142"/>
      <c r="S38506" s="139"/>
    </row>
    <row r="38507" spans="2:19" ht="15.75" customHeight="1" x14ac:dyDescent="0.25">
      <c r="B38507" s="106"/>
      <c r="C38507" s="106"/>
      <c r="D38507" s="139"/>
      <c r="P38507" s="142"/>
      <c r="Q38507" s="142"/>
      <c r="R38507" s="142"/>
      <c r="S38507" s="139"/>
    </row>
    <row r="38508" spans="2:19" ht="15.75" customHeight="1" x14ac:dyDescent="0.25">
      <c r="B38508" s="106"/>
      <c r="C38508" s="106"/>
      <c r="D38508" s="139"/>
      <c r="P38508" s="142"/>
      <c r="Q38508" s="142"/>
      <c r="R38508" s="142"/>
      <c r="S38508" s="139"/>
    </row>
    <row r="38509" spans="2:19" ht="15.75" customHeight="1" x14ac:dyDescent="0.25">
      <c r="B38509" s="106"/>
      <c r="C38509" s="106"/>
      <c r="D38509" s="139"/>
      <c r="P38509" s="142"/>
      <c r="Q38509" s="142"/>
      <c r="R38509" s="142"/>
      <c r="S38509" s="139"/>
    </row>
    <row r="38510" spans="2:19" ht="15.75" customHeight="1" x14ac:dyDescent="0.25">
      <c r="B38510" s="106"/>
      <c r="C38510" s="106"/>
      <c r="D38510" s="139"/>
      <c r="P38510" s="142"/>
      <c r="Q38510" s="142"/>
      <c r="R38510" s="142"/>
      <c r="S38510" s="139"/>
    </row>
    <row r="38511" spans="2:19" ht="15.75" customHeight="1" x14ac:dyDescent="0.25">
      <c r="B38511" s="106"/>
      <c r="C38511" s="106"/>
      <c r="D38511" s="139"/>
      <c r="P38511" s="142"/>
      <c r="Q38511" s="142"/>
      <c r="R38511" s="142"/>
      <c r="S38511" s="139"/>
    </row>
    <row r="38512" spans="2:19" ht="15.75" customHeight="1" x14ac:dyDescent="0.25">
      <c r="B38512" s="106"/>
      <c r="C38512" s="106"/>
      <c r="D38512" s="139"/>
      <c r="P38512" s="142"/>
      <c r="Q38512" s="142"/>
      <c r="R38512" s="142"/>
      <c r="S38512" s="139"/>
    </row>
    <row r="38513" spans="2:19" ht="15.75" customHeight="1" x14ac:dyDescent="0.25">
      <c r="B38513" s="106"/>
      <c r="C38513" s="106"/>
      <c r="D38513" s="139"/>
      <c r="P38513" s="142"/>
      <c r="Q38513" s="142"/>
      <c r="R38513" s="142"/>
      <c r="S38513" s="139"/>
    </row>
    <row r="38514" spans="2:19" ht="15.75" customHeight="1" x14ac:dyDescent="0.25">
      <c r="B38514" s="106"/>
      <c r="C38514" s="106"/>
      <c r="D38514" s="139"/>
      <c r="P38514" s="142"/>
      <c r="Q38514" s="142"/>
      <c r="R38514" s="142"/>
      <c r="S38514" s="139"/>
    </row>
    <row r="38515" spans="2:19" ht="15.75" customHeight="1" x14ac:dyDescent="0.25">
      <c r="B38515" s="106"/>
      <c r="C38515" s="106"/>
      <c r="D38515" s="139"/>
      <c r="P38515" s="142"/>
      <c r="Q38515" s="142"/>
      <c r="R38515" s="142"/>
      <c r="S38515" s="139"/>
    </row>
    <row r="38516" spans="2:19" ht="15.75" customHeight="1" x14ac:dyDescent="0.25">
      <c r="B38516" s="106"/>
      <c r="C38516" s="106"/>
      <c r="D38516" s="139"/>
      <c r="P38516" s="142"/>
      <c r="Q38516" s="142"/>
      <c r="R38516" s="142"/>
      <c r="S38516" s="139"/>
    </row>
    <row r="38517" spans="2:19" ht="15.75" customHeight="1" x14ac:dyDescent="0.25">
      <c r="B38517" s="106"/>
      <c r="C38517" s="106"/>
      <c r="D38517" s="139"/>
      <c r="P38517" s="142"/>
      <c r="Q38517" s="142"/>
      <c r="R38517" s="142"/>
      <c r="S38517" s="139"/>
    </row>
    <row r="38518" spans="2:19" ht="15.75" customHeight="1" x14ac:dyDescent="0.25">
      <c r="B38518" s="106"/>
      <c r="C38518" s="106"/>
      <c r="D38518" s="139"/>
      <c r="P38518" s="142"/>
      <c r="Q38518" s="142"/>
      <c r="R38518" s="142"/>
      <c r="S38518" s="139"/>
    </row>
    <row r="38519" spans="2:19" ht="15.75" customHeight="1" x14ac:dyDescent="0.25">
      <c r="B38519" s="106"/>
      <c r="C38519" s="106"/>
      <c r="D38519" s="139"/>
      <c r="P38519" s="142"/>
      <c r="Q38519" s="142"/>
      <c r="R38519" s="142"/>
      <c r="S38519" s="139"/>
    </row>
    <row r="38520" spans="2:19" ht="15.75" customHeight="1" x14ac:dyDescent="0.25">
      <c r="B38520" s="106"/>
      <c r="C38520" s="106"/>
      <c r="D38520" s="139"/>
      <c r="P38520" s="142"/>
      <c r="Q38520" s="142"/>
      <c r="R38520" s="142"/>
      <c r="S38520" s="139"/>
    </row>
    <row r="38521" spans="2:19" ht="15.75" customHeight="1" x14ac:dyDescent="0.25">
      <c r="B38521" s="106"/>
      <c r="C38521" s="106"/>
      <c r="D38521" s="139"/>
      <c r="P38521" s="142"/>
      <c r="Q38521" s="142"/>
      <c r="R38521" s="142"/>
      <c r="S38521" s="139"/>
    </row>
    <row r="38522" spans="2:19" ht="15.75" customHeight="1" x14ac:dyDescent="0.25">
      <c r="B38522" s="106"/>
      <c r="C38522" s="106"/>
      <c r="D38522" s="139"/>
      <c r="P38522" s="142"/>
      <c r="Q38522" s="142"/>
      <c r="R38522" s="142"/>
      <c r="S38522" s="139"/>
    </row>
    <row r="38523" spans="2:19" ht="15.75" customHeight="1" x14ac:dyDescent="0.25">
      <c r="B38523" s="106"/>
      <c r="C38523" s="106"/>
      <c r="D38523" s="139"/>
      <c r="P38523" s="142"/>
      <c r="Q38523" s="142"/>
      <c r="R38523" s="142"/>
      <c r="S38523" s="139"/>
    </row>
    <row r="38524" spans="2:19" ht="15.75" customHeight="1" x14ac:dyDescent="0.25">
      <c r="B38524" s="106"/>
      <c r="C38524" s="106"/>
      <c r="D38524" s="139"/>
      <c r="P38524" s="142"/>
      <c r="Q38524" s="142"/>
      <c r="R38524" s="142"/>
      <c r="S38524" s="139"/>
    </row>
    <row r="38525" spans="2:19" ht="15.75" customHeight="1" x14ac:dyDescent="0.25">
      <c r="B38525" s="106"/>
      <c r="C38525" s="106"/>
      <c r="D38525" s="139"/>
      <c r="P38525" s="142"/>
      <c r="Q38525" s="142"/>
      <c r="R38525" s="142"/>
      <c r="S38525" s="139"/>
    </row>
    <row r="38526" spans="2:19" ht="15.75" customHeight="1" x14ac:dyDescent="0.25">
      <c r="B38526" s="106"/>
      <c r="C38526" s="106"/>
      <c r="D38526" s="139"/>
      <c r="P38526" s="142"/>
      <c r="Q38526" s="142"/>
      <c r="R38526" s="142"/>
      <c r="S38526" s="139"/>
    </row>
    <row r="38527" spans="2:19" ht="15.75" customHeight="1" x14ac:dyDescent="0.25">
      <c r="B38527" s="106"/>
      <c r="C38527" s="106"/>
      <c r="D38527" s="139"/>
      <c r="P38527" s="142"/>
      <c r="Q38527" s="142"/>
      <c r="R38527" s="142"/>
      <c r="S38527" s="139"/>
    </row>
    <row r="38528" spans="2:19" ht="15.75" customHeight="1" x14ac:dyDescent="0.25">
      <c r="B38528" s="106"/>
      <c r="C38528" s="106"/>
      <c r="D38528" s="139"/>
      <c r="P38528" s="142"/>
      <c r="Q38528" s="142"/>
      <c r="R38528" s="142"/>
      <c r="S38528" s="139"/>
    </row>
    <row r="38529" spans="2:19" ht="15.75" customHeight="1" x14ac:dyDescent="0.25">
      <c r="B38529" s="106"/>
      <c r="C38529" s="106"/>
      <c r="D38529" s="139"/>
      <c r="P38529" s="142"/>
      <c r="Q38529" s="142"/>
      <c r="R38529" s="142"/>
      <c r="S38529" s="139"/>
    </row>
    <row r="38530" spans="2:19" ht="15.75" customHeight="1" x14ac:dyDescent="0.25">
      <c r="B38530" s="106"/>
      <c r="C38530" s="106"/>
      <c r="D38530" s="139"/>
      <c r="P38530" s="142"/>
      <c r="Q38530" s="142"/>
      <c r="R38530" s="142"/>
      <c r="S38530" s="139"/>
    </row>
    <row r="38531" spans="2:19" ht="15.75" customHeight="1" x14ac:dyDescent="0.25">
      <c r="B38531" s="106"/>
      <c r="C38531" s="106"/>
      <c r="D38531" s="139"/>
      <c r="P38531" s="142"/>
      <c r="Q38531" s="142"/>
      <c r="R38531" s="142"/>
      <c r="S38531" s="139"/>
    </row>
    <row r="38532" spans="2:19" ht="15.75" customHeight="1" x14ac:dyDescent="0.25">
      <c r="B38532" s="106"/>
      <c r="C38532" s="106"/>
      <c r="D38532" s="139"/>
      <c r="P38532" s="142"/>
      <c r="Q38532" s="142"/>
      <c r="R38532" s="142"/>
      <c r="S38532" s="139"/>
    </row>
    <row r="38533" spans="2:19" ht="15.75" customHeight="1" x14ac:dyDescent="0.25">
      <c r="B38533" s="106"/>
      <c r="C38533" s="106"/>
      <c r="D38533" s="139"/>
      <c r="P38533" s="142"/>
      <c r="Q38533" s="142"/>
      <c r="R38533" s="142"/>
      <c r="S38533" s="139"/>
    </row>
    <row r="38534" spans="2:19" ht="15.75" customHeight="1" x14ac:dyDescent="0.25">
      <c r="B38534" s="106"/>
      <c r="C38534" s="106"/>
      <c r="D38534" s="139"/>
      <c r="P38534" s="142"/>
      <c r="Q38534" s="142"/>
      <c r="R38534" s="142"/>
      <c r="S38534" s="139"/>
    </row>
    <row r="38535" spans="2:19" ht="15.75" customHeight="1" x14ac:dyDescent="0.25">
      <c r="B38535" s="106"/>
      <c r="C38535" s="106"/>
      <c r="D38535" s="139"/>
      <c r="P38535" s="142"/>
      <c r="Q38535" s="142"/>
      <c r="R38535" s="142"/>
      <c r="S38535" s="139"/>
    </row>
    <row r="38536" spans="2:19" ht="15.75" customHeight="1" x14ac:dyDescent="0.25">
      <c r="B38536" s="106"/>
      <c r="C38536" s="106"/>
      <c r="D38536" s="139"/>
      <c r="P38536" s="142"/>
      <c r="Q38536" s="142"/>
      <c r="R38536" s="142"/>
      <c r="S38536" s="139"/>
    </row>
    <row r="38537" spans="2:19" ht="15.75" customHeight="1" x14ac:dyDescent="0.25">
      <c r="B38537" s="106"/>
      <c r="C38537" s="106"/>
      <c r="D38537" s="139"/>
      <c r="P38537" s="142"/>
      <c r="Q38537" s="142"/>
      <c r="R38537" s="142"/>
      <c r="S38537" s="139"/>
    </row>
    <row r="38538" spans="2:19" ht="15.75" customHeight="1" x14ac:dyDescent="0.25">
      <c r="B38538" s="106"/>
      <c r="C38538" s="106"/>
      <c r="D38538" s="139"/>
      <c r="P38538" s="142"/>
      <c r="Q38538" s="142"/>
      <c r="R38538" s="142"/>
      <c r="S38538" s="139"/>
    </row>
    <row r="38539" spans="2:19" ht="15.75" customHeight="1" x14ac:dyDescent="0.25">
      <c r="B38539" s="106"/>
      <c r="C38539" s="106"/>
      <c r="D38539" s="139"/>
      <c r="P38539" s="142"/>
      <c r="Q38539" s="142"/>
      <c r="R38539" s="142"/>
      <c r="S38539" s="139"/>
    </row>
    <row r="38540" spans="2:19" ht="15.75" customHeight="1" x14ac:dyDescent="0.25">
      <c r="B38540" s="106"/>
      <c r="C38540" s="106"/>
      <c r="D38540" s="139"/>
      <c r="P38540" s="142"/>
      <c r="Q38540" s="142"/>
      <c r="R38540" s="142"/>
      <c r="S38540" s="139"/>
    </row>
    <row r="38541" spans="2:19" ht="15.75" customHeight="1" x14ac:dyDescent="0.25">
      <c r="B38541" s="106"/>
      <c r="C38541" s="106"/>
      <c r="D38541" s="139"/>
      <c r="P38541" s="142"/>
      <c r="Q38541" s="142"/>
      <c r="R38541" s="142"/>
      <c r="S38541" s="139"/>
    </row>
    <row r="38542" spans="2:19" ht="15.75" customHeight="1" x14ac:dyDescent="0.25">
      <c r="B38542" s="106"/>
      <c r="C38542" s="106"/>
      <c r="D38542" s="139"/>
      <c r="P38542" s="142"/>
      <c r="Q38542" s="142"/>
      <c r="R38542" s="142"/>
      <c r="S38542" s="139"/>
    </row>
    <row r="38543" spans="2:19" ht="15.75" customHeight="1" x14ac:dyDescent="0.25">
      <c r="B38543" s="106"/>
      <c r="C38543" s="106"/>
      <c r="D38543" s="139"/>
      <c r="P38543" s="142"/>
      <c r="Q38543" s="142"/>
      <c r="R38543" s="142"/>
      <c r="S38543" s="139"/>
    </row>
    <row r="38544" spans="2:19" ht="15.75" customHeight="1" x14ac:dyDescent="0.25">
      <c r="B38544" s="106"/>
      <c r="C38544" s="106"/>
      <c r="D38544" s="139"/>
      <c r="P38544" s="142"/>
      <c r="Q38544" s="142"/>
      <c r="R38544" s="142"/>
      <c r="S38544" s="139"/>
    </row>
    <row r="38545" spans="2:19" ht="15.75" customHeight="1" x14ac:dyDescent="0.25">
      <c r="B38545" s="106"/>
      <c r="C38545" s="106"/>
      <c r="D38545" s="139"/>
      <c r="P38545" s="142"/>
      <c r="Q38545" s="142"/>
      <c r="R38545" s="142"/>
      <c r="S38545" s="139"/>
    </row>
    <row r="38546" spans="2:19" ht="15.75" customHeight="1" x14ac:dyDescent="0.25">
      <c r="B38546" s="106"/>
      <c r="C38546" s="106"/>
      <c r="D38546" s="139"/>
      <c r="P38546" s="142"/>
      <c r="Q38546" s="142"/>
      <c r="R38546" s="142"/>
      <c r="S38546" s="139"/>
    </row>
    <row r="38547" spans="2:19" ht="15.75" customHeight="1" x14ac:dyDescent="0.25">
      <c r="B38547" s="106"/>
      <c r="C38547" s="106"/>
      <c r="D38547" s="139"/>
      <c r="P38547" s="142"/>
      <c r="Q38547" s="142"/>
      <c r="R38547" s="142"/>
      <c r="S38547" s="139"/>
    </row>
    <row r="38548" spans="2:19" ht="15.75" customHeight="1" x14ac:dyDescent="0.25">
      <c r="B38548" s="106"/>
      <c r="C38548" s="106"/>
      <c r="D38548" s="139"/>
      <c r="P38548" s="142"/>
      <c r="Q38548" s="142"/>
      <c r="R38548" s="142"/>
      <c r="S38548" s="139"/>
    </row>
    <row r="38549" spans="2:19" ht="15.75" customHeight="1" x14ac:dyDescent="0.25">
      <c r="B38549" s="106"/>
      <c r="C38549" s="106"/>
      <c r="D38549" s="139"/>
      <c r="P38549" s="142"/>
      <c r="Q38549" s="142"/>
      <c r="R38549" s="142"/>
      <c r="S38549" s="139"/>
    </row>
    <row r="38550" spans="2:19" ht="15.75" customHeight="1" x14ac:dyDescent="0.25">
      <c r="B38550" s="106"/>
      <c r="C38550" s="106"/>
      <c r="D38550" s="139"/>
      <c r="P38550" s="142"/>
      <c r="Q38550" s="142"/>
      <c r="R38550" s="142"/>
      <c r="S38550" s="139"/>
    </row>
    <row r="38551" spans="2:19" ht="15.75" customHeight="1" x14ac:dyDescent="0.25">
      <c r="B38551" s="106"/>
      <c r="C38551" s="106"/>
      <c r="D38551" s="139"/>
      <c r="P38551" s="142"/>
      <c r="Q38551" s="142"/>
      <c r="R38551" s="142"/>
      <c r="S38551" s="139"/>
    </row>
    <row r="38552" spans="2:19" ht="15.75" customHeight="1" x14ac:dyDescent="0.25">
      <c r="B38552" s="106"/>
      <c r="C38552" s="106"/>
      <c r="D38552" s="139"/>
      <c r="P38552" s="142"/>
      <c r="Q38552" s="142"/>
      <c r="R38552" s="142"/>
      <c r="S38552" s="139"/>
    </row>
    <row r="38553" spans="2:19" ht="15.75" customHeight="1" x14ac:dyDescent="0.25">
      <c r="B38553" s="106"/>
      <c r="C38553" s="106"/>
      <c r="D38553" s="139"/>
      <c r="P38553" s="142"/>
      <c r="Q38553" s="142"/>
      <c r="R38553" s="142"/>
      <c r="S38553" s="139"/>
    </row>
    <row r="38554" spans="2:19" ht="15.75" customHeight="1" x14ac:dyDescent="0.25">
      <c r="B38554" s="106"/>
      <c r="C38554" s="106"/>
      <c r="D38554" s="139"/>
      <c r="P38554" s="142"/>
      <c r="Q38554" s="142"/>
      <c r="R38554" s="142"/>
      <c r="S38554" s="139"/>
    </row>
    <row r="38555" spans="2:19" ht="15.75" customHeight="1" x14ac:dyDescent="0.25">
      <c r="B38555" s="106"/>
      <c r="C38555" s="106"/>
      <c r="D38555" s="139"/>
      <c r="P38555" s="142"/>
      <c r="Q38555" s="142"/>
      <c r="R38555" s="142"/>
      <c r="S38555" s="139"/>
    </row>
    <row r="38556" spans="2:19" ht="15.75" customHeight="1" x14ac:dyDescent="0.25">
      <c r="B38556" s="106"/>
      <c r="C38556" s="106"/>
      <c r="D38556" s="139"/>
      <c r="P38556" s="142"/>
      <c r="Q38556" s="142"/>
      <c r="R38556" s="142"/>
      <c r="S38556" s="139"/>
    </row>
    <row r="38557" spans="2:19" ht="15.75" customHeight="1" x14ac:dyDescent="0.25">
      <c r="B38557" s="106"/>
      <c r="C38557" s="106"/>
      <c r="D38557" s="139"/>
      <c r="P38557" s="142"/>
      <c r="Q38557" s="142"/>
      <c r="R38557" s="142"/>
      <c r="S38557" s="139"/>
    </row>
    <row r="38558" spans="2:19" ht="15.75" customHeight="1" x14ac:dyDescent="0.25">
      <c r="B38558" s="106"/>
      <c r="C38558" s="106"/>
      <c r="D38558" s="139"/>
      <c r="P38558" s="142"/>
      <c r="Q38558" s="142"/>
      <c r="R38558" s="142"/>
      <c r="S38558" s="139"/>
    </row>
    <row r="38559" spans="2:19" ht="15.75" customHeight="1" x14ac:dyDescent="0.25">
      <c r="B38559" s="106"/>
      <c r="C38559" s="106"/>
      <c r="D38559" s="139"/>
      <c r="P38559" s="142"/>
      <c r="Q38559" s="142"/>
      <c r="R38559" s="142"/>
      <c r="S38559" s="139"/>
    </row>
    <row r="38560" spans="2:19" ht="15.75" customHeight="1" x14ac:dyDescent="0.25">
      <c r="B38560" s="106"/>
      <c r="C38560" s="106"/>
      <c r="D38560" s="139"/>
      <c r="P38560" s="142"/>
      <c r="Q38560" s="142"/>
      <c r="R38560" s="142"/>
      <c r="S38560" s="139"/>
    </row>
    <row r="38561" spans="2:19" ht="15.75" customHeight="1" x14ac:dyDescent="0.25">
      <c r="B38561" s="106"/>
      <c r="C38561" s="106"/>
      <c r="D38561" s="139"/>
      <c r="P38561" s="142"/>
      <c r="Q38561" s="142"/>
      <c r="R38561" s="142"/>
      <c r="S38561" s="139"/>
    </row>
    <row r="38562" spans="2:19" ht="15.75" customHeight="1" x14ac:dyDescent="0.25">
      <c r="B38562" s="106"/>
      <c r="C38562" s="106"/>
      <c r="D38562" s="139"/>
      <c r="P38562" s="142"/>
      <c r="Q38562" s="142"/>
      <c r="R38562" s="142"/>
      <c r="S38562" s="139"/>
    </row>
    <row r="38563" spans="2:19" ht="15.75" customHeight="1" x14ac:dyDescent="0.25">
      <c r="B38563" s="106"/>
      <c r="C38563" s="106"/>
      <c r="D38563" s="139"/>
      <c r="P38563" s="142"/>
      <c r="Q38563" s="142"/>
      <c r="R38563" s="142"/>
      <c r="S38563" s="139"/>
    </row>
    <row r="38564" spans="2:19" ht="15.75" customHeight="1" x14ac:dyDescent="0.25">
      <c r="B38564" s="106"/>
      <c r="C38564" s="106"/>
      <c r="D38564" s="139"/>
      <c r="P38564" s="142"/>
      <c r="Q38564" s="142"/>
      <c r="R38564" s="142"/>
      <c r="S38564" s="139"/>
    </row>
    <row r="38565" spans="2:19" ht="15.75" customHeight="1" x14ac:dyDescent="0.25">
      <c r="B38565" s="106"/>
      <c r="C38565" s="106"/>
      <c r="D38565" s="139"/>
      <c r="P38565" s="142"/>
      <c r="Q38565" s="142"/>
      <c r="R38565" s="142"/>
      <c r="S38565" s="139"/>
    </row>
    <row r="38566" spans="2:19" ht="15.75" customHeight="1" x14ac:dyDescent="0.25">
      <c r="B38566" s="106"/>
      <c r="C38566" s="106"/>
      <c r="D38566" s="139"/>
      <c r="P38566" s="142"/>
      <c r="Q38566" s="142"/>
      <c r="R38566" s="142"/>
      <c r="S38566" s="139"/>
    </row>
    <row r="38567" spans="2:19" ht="15.75" customHeight="1" x14ac:dyDescent="0.25">
      <c r="B38567" s="106"/>
      <c r="C38567" s="106"/>
      <c r="D38567" s="139"/>
      <c r="P38567" s="142"/>
      <c r="Q38567" s="142"/>
      <c r="R38567" s="142"/>
      <c r="S38567" s="139"/>
    </row>
    <row r="38568" spans="2:19" ht="15.75" customHeight="1" x14ac:dyDescent="0.25">
      <c r="B38568" s="106"/>
      <c r="C38568" s="106"/>
      <c r="D38568" s="139"/>
      <c r="P38568" s="142"/>
      <c r="Q38568" s="142"/>
      <c r="R38568" s="142"/>
      <c r="S38568" s="139"/>
    </row>
    <row r="38569" spans="2:19" ht="15.75" customHeight="1" x14ac:dyDescent="0.25">
      <c r="B38569" s="106"/>
      <c r="C38569" s="106"/>
      <c r="D38569" s="139"/>
      <c r="P38569" s="142"/>
      <c r="Q38569" s="142"/>
      <c r="R38569" s="142"/>
      <c r="S38569" s="139"/>
    </row>
    <row r="38570" spans="2:19" ht="15.75" customHeight="1" x14ac:dyDescent="0.25">
      <c r="B38570" s="106"/>
      <c r="C38570" s="106"/>
      <c r="D38570" s="139"/>
      <c r="P38570" s="142"/>
      <c r="Q38570" s="142"/>
      <c r="R38570" s="142"/>
      <c r="S38570" s="139"/>
    </row>
    <row r="38571" spans="2:19" ht="15.75" customHeight="1" x14ac:dyDescent="0.25">
      <c r="B38571" s="106"/>
      <c r="C38571" s="106"/>
      <c r="D38571" s="139"/>
      <c r="P38571" s="142"/>
      <c r="Q38571" s="142"/>
      <c r="R38571" s="142"/>
      <c r="S38571" s="139"/>
    </row>
    <row r="38572" spans="2:19" ht="15.75" customHeight="1" x14ac:dyDescent="0.25">
      <c r="B38572" s="106"/>
      <c r="C38572" s="106"/>
      <c r="D38572" s="139"/>
      <c r="P38572" s="142"/>
      <c r="Q38572" s="142"/>
      <c r="R38572" s="142"/>
      <c r="S38572" s="139"/>
    </row>
    <row r="38573" spans="2:19" ht="15.75" customHeight="1" x14ac:dyDescent="0.25">
      <c r="B38573" s="106"/>
      <c r="C38573" s="106"/>
      <c r="D38573" s="139"/>
      <c r="P38573" s="142"/>
      <c r="Q38573" s="142"/>
      <c r="R38573" s="142"/>
      <c r="S38573" s="139"/>
    </row>
    <row r="38574" spans="2:19" ht="15.75" customHeight="1" x14ac:dyDescent="0.25">
      <c r="B38574" s="106"/>
      <c r="C38574" s="106"/>
      <c r="D38574" s="139"/>
      <c r="P38574" s="142"/>
      <c r="Q38574" s="142"/>
      <c r="R38574" s="142"/>
      <c r="S38574" s="139"/>
    </row>
    <row r="38575" spans="2:19" ht="15.75" customHeight="1" x14ac:dyDescent="0.25">
      <c r="B38575" s="106"/>
      <c r="C38575" s="106"/>
      <c r="D38575" s="139"/>
      <c r="P38575" s="142"/>
      <c r="Q38575" s="142"/>
      <c r="R38575" s="142"/>
      <c r="S38575" s="139"/>
    </row>
    <row r="38576" spans="2:19" ht="15.75" customHeight="1" x14ac:dyDescent="0.25">
      <c r="B38576" s="106"/>
      <c r="C38576" s="106"/>
      <c r="D38576" s="139"/>
      <c r="P38576" s="142"/>
      <c r="Q38576" s="142"/>
      <c r="R38576" s="142"/>
      <c r="S38576" s="139"/>
    </row>
    <row r="38577" spans="2:19" ht="15.75" customHeight="1" x14ac:dyDescent="0.25">
      <c r="B38577" s="106"/>
      <c r="C38577" s="106"/>
      <c r="D38577" s="139"/>
      <c r="P38577" s="142"/>
      <c r="Q38577" s="142"/>
      <c r="R38577" s="142"/>
      <c r="S38577" s="139"/>
    </row>
    <row r="38578" spans="2:19" ht="15.75" customHeight="1" x14ac:dyDescent="0.25">
      <c r="B38578" s="106"/>
      <c r="C38578" s="106"/>
      <c r="D38578" s="139"/>
      <c r="P38578" s="142"/>
      <c r="Q38578" s="142"/>
      <c r="R38578" s="142"/>
      <c r="S38578" s="139"/>
    </row>
    <row r="38579" spans="2:19" ht="15.75" customHeight="1" x14ac:dyDescent="0.25">
      <c r="B38579" s="106"/>
      <c r="C38579" s="106"/>
      <c r="D38579" s="139"/>
      <c r="P38579" s="142"/>
      <c r="Q38579" s="142"/>
      <c r="R38579" s="142"/>
      <c r="S38579" s="139"/>
    </row>
    <row r="38580" spans="2:19" ht="15.75" customHeight="1" x14ac:dyDescent="0.25">
      <c r="B38580" s="106"/>
      <c r="C38580" s="106"/>
      <c r="D38580" s="139"/>
      <c r="P38580" s="142"/>
      <c r="Q38580" s="142"/>
      <c r="R38580" s="142"/>
      <c r="S38580" s="139"/>
    </row>
    <row r="38581" spans="2:19" ht="15.75" customHeight="1" x14ac:dyDescent="0.25">
      <c r="B38581" s="106"/>
      <c r="C38581" s="106"/>
      <c r="D38581" s="139"/>
      <c r="P38581" s="142"/>
      <c r="Q38581" s="142"/>
      <c r="R38581" s="142"/>
      <c r="S38581" s="139"/>
    </row>
    <row r="38582" spans="2:19" ht="15.75" customHeight="1" x14ac:dyDescent="0.25">
      <c r="B38582" s="106"/>
      <c r="C38582" s="106"/>
      <c r="D38582" s="139"/>
      <c r="P38582" s="142"/>
      <c r="Q38582" s="142"/>
      <c r="R38582" s="142"/>
      <c r="S38582" s="139"/>
    </row>
    <row r="38583" spans="2:19" ht="15.75" customHeight="1" x14ac:dyDescent="0.25">
      <c r="B38583" s="106"/>
      <c r="C38583" s="106"/>
      <c r="D38583" s="139"/>
      <c r="P38583" s="142"/>
      <c r="Q38583" s="142"/>
      <c r="R38583" s="142"/>
      <c r="S38583" s="139"/>
    </row>
    <row r="38584" spans="2:19" ht="15.75" customHeight="1" x14ac:dyDescent="0.25">
      <c r="B38584" s="106"/>
      <c r="C38584" s="106"/>
      <c r="D38584" s="139"/>
      <c r="P38584" s="142"/>
      <c r="Q38584" s="142"/>
      <c r="R38584" s="142"/>
      <c r="S38584" s="139"/>
    </row>
    <row r="38585" spans="2:19" ht="15.75" customHeight="1" x14ac:dyDescent="0.25">
      <c r="B38585" s="106"/>
      <c r="C38585" s="106"/>
      <c r="D38585" s="139"/>
      <c r="P38585" s="142"/>
      <c r="Q38585" s="142"/>
      <c r="R38585" s="142"/>
      <c r="S38585" s="139"/>
    </row>
    <row r="38586" spans="2:19" ht="15.75" customHeight="1" x14ac:dyDescent="0.25">
      <c r="B38586" s="106"/>
      <c r="C38586" s="106"/>
      <c r="D38586" s="139"/>
      <c r="P38586" s="142"/>
      <c r="Q38586" s="142"/>
      <c r="R38586" s="142"/>
      <c r="S38586" s="139"/>
    </row>
    <row r="38587" spans="2:19" ht="15.75" customHeight="1" x14ac:dyDescent="0.25">
      <c r="B38587" s="106"/>
      <c r="C38587" s="106"/>
      <c r="D38587" s="139"/>
      <c r="P38587" s="142"/>
      <c r="Q38587" s="142"/>
      <c r="R38587" s="142"/>
      <c r="S38587" s="139"/>
    </row>
    <row r="38588" spans="2:19" ht="15.75" customHeight="1" x14ac:dyDescent="0.25">
      <c r="B38588" s="106"/>
      <c r="C38588" s="106"/>
      <c r="D38588" s="139"/>
      <c r="P38588" s="142"/>
      <c r="Q38588" s="142"/>
      <c r="R38588" s="142"/>
      <c r="S38588" s="139"/>
    </row>
    <row r="38589" spans="2:19" ht="15.75" customHeight="1" x14ac:dyDescent="0.25">
      <c r="B38589" s="106"/>
      <c r="C38589" s="106"/>
      <c r="D38589" s="139"/>
      <c r="P38589" s="142"/>
      <c r="Q38589" s="142"/>
      <c r="R38589" s="142"/>
      <c r="S38589" s="139"/>
    </row>
    <row r="38590" spans="2:19" ht="15.75" customHeight="1" x14ac:dyDescent="0.25">
      <c r="B38590" s="106"/>
      <c r="C38590" s="106"/>
      <c r="D38590" s="139"/>
      <c r="P38590" s="142"/>
      <c r="Q38590" s="142"/>
      <c r="R38590" s="142"/>
      <c r="S38590" s="139"/>
    </row>
    <row r="38591" spans="2:19" ht="15.75" customHeight="1" x14ac:dyDescent="0.25">
      <c r="B38591" s="106"/>
      <c r="C38591" s="106"/>
      <c r="D38591" s="139"/>
      <c r="P38591" s="142"/>
      <c r="Q38591" s="142"/>
      <c r="R38591" s="142"/>
      <c r="S38591" s="139"/>
    </row>
    <row r="38592" spans="2:19" ht="15.75" customHeight="1" x14ac:dyDescent="0.25">
      <c r="B38592" s="106"/>
      <c r="C38592" s="106"/>
      <c r="D38592" s="139"/>
      <c r="P38592" s="142"/>
      <c r="Q38592" s="142"/>
      <c r="R38592" s="142"/>
      <c r="S38592" s="139"/>
    </row>
    <row r="38593" spans="2:19" ht="15.75" customHeight="1" x14ac:dyDescent="0.25">
      <c r="B38593" s="106"/>
      <c r="C38593" s="106"/>
      <c r="D38593" s="139"/>
      <c r="P38593" s="142"/>
      <c r="Q38593" s="142"/>
      <c r="R38593" s="142"/>
      <c r="S38593" s="139"/>
    </row>
    <row r="38594" spans="2:19" ht="15.75" customHeight="1" x14ac:dyDescent="0.25">
      <c r="B38594" s="106"/>
      <c r="C38594" s="106"/>
      <c r="D38594" s="139"/>
      <c r="P38594" s="142"/>
      <c r="Q38594" s="142"/>
      <c r="R38594" s="142"/>
      <c r="S38594" s="139"/>
    </row>
    <row r="38595" spans="2:19" ht="15.75" customHeight="1" x14ac:dyDescent="0.25">
      <c r="B38595" s="106"/>
      <c r="C38595" s="106"/>
      <c r="D38595" s="139"/>
      <c r="P38595" s="142"/>
      <c r="Q38595" s="142"/>
      <c r="R38595" s="142"/>
      <c r="S38595" s="139"/>
    </row>
    <row r="38596" spans="2:19" ht="15.75" customHeight="1" x14ac:dyDescent="0.25">
      <c r="B38596" s="106"/>
      <c r="C38596" s="106"/>
      <c r="D38596" s="139"/>
      <c r="P38596" s="142"/>
      <c r="Q38596" s="142"/>
      <c r="R38596" s="142"/>
      <c r="S38596" s="139"/>
    </row>
    <row r="38597" spans="2:19" ht="15.75" customHeight="1" x14ac:dyDescent="0.25">
      <c r="B38597" s="106"/>
      <c r="C38597" s="106"/>
      <c r="D38597" s="139"/>
      <c r="P38597" s="142"/>
      <c r="Q38597" s="142"/>
      <c r="R38597" s="142"/>
      <c r="S38597" s="139"/>
    </row>
    <row r="38598" spans="2:19" ht="15.75" customHeight="1" x14ac:dyDescent="0.25">
      <c r="B38598" s="106"/>
      <c r="C38598" s="106"/>
      <c r="D38598" s="139"/>
      <c r="P38598" s="142"/>
      <c r="Q38598" s="142"/>
      <c r="R38598" s="142"/>
      <c r="S38598" s="139"/>
    </row>
    <row r="38599" spans="2:19" ht="15.75" customHeight="1" x14ac:dyDescent="0.25">
      <c r="B38599" s="106"/>
      <c r="C38599" s="106"/>
      <c r="D38599" s="139"/>
      <c r="P38599" s="142"/>
      <c r="Q38599" s="142"/>
      <c r="R38599" s="142"/>
      <c r="S38599" s="139"/>
    </row>
    <row r="38600" spans="2:19" ht="15.75" customHeight="1" x14ac:dyDescent="0.25">
      <c r="B38600" s="106"/>
      <c r="C38600" s="106"/>
      <c r="D38600" s="139"/>
      <c r="P38600" s="142"/>
      <c r="Q38600" s="142"/>
      <c r="R38600" s="142"/>
      <c r="S38600" s="139"/>
    </row>
    <row r="38601" spans="2:19" ht="15.75" customHeight="1" x14ac:dyDescent="0.25">
      <c r="B38601" s="106"/>
      <c r="C38601" s="106"/>
      <c r="D38601" s="139"/>
      <c r="P38601" s="142"/>
      <c r="Q38601" s="142"/>
      <c r="R38601" s="142"/>
      <c r="S38601" s="139"/>
    </row>
    <row r="38602" spans="2:19" ht="15.75" customHeight="1" x14ac:dyDescent="0.25">
      <c r="B38602" s="106"/>
      <c r="C38602" s="106"/>
      <c r="D38602" s="139"/>
      <c r="P38602" s="142"/>
      <c r="Q38602" s="142"/>
      <c r="R38602" s="142"/>
      <c r="S38602" s="139"/>
    </row>
    <row r="38603" spans="2:19" ht="15.75" customHeight="1" x14ac:dyDescent="0.25">
      <c r="B38603" s="106"/>
      <c r="C38603" s="106"/>
      <c r="D38603" s="139"/>
      <c r="P38603" s="142"/>
      <c r="Q38603" s="142"/>
      <c r="R38603" s="142"/>
      <c r="S38603" s="139"/>
    </row>
    <row r="38604" spans="2:19" ht="15.75" customHeight="1" x14ac:dyDescent="0.25">
      <c r="B38604" s="106"/>
      <c r="C38604" s="106"/>
      <c r="D38604" s="139"/>
      <c r="P38604" s="142"/>
      <c r="Q38604" s="142"/>
      <c r="R38604" s="142"/>
      <c r="S38604" s="139"/>
    </row>
    <row r="38605" spans="2:19" ht="15.75" customHeight="1" x14ac:dyDescent="0.25">
      <c r="B38605" s="106"/>
      <c r="C38605" s="106"/>
      <c r="D38605" s="139"/>
      <c r="P38605" s="142"/>
      <c r="Q38605" s="142"/>
      <c r="R38605" s="142"/>
      <c r="S38605" s="139"/>
    </row>
    <row r="38606" spans="2:19" ht="15.75" customHeight="1" x14ac:dyDescent="0.25">
      <c r="B38606" s="106"/>
      <c r="C38606" s="106"/>
      <c r="D38606" s="139"/>
      <c r="P38606" s="142"/>
      <c r="Q38606" s="142"/>
      <c r="R38606" s="142"/>
      <c r="S38606" s="139"/>
    </row>
    <row r="38607" spans="2:19" ht="15.75" customHeight="1" x14ac:dyDescent="0.25">
      <c r="B38607" s="106"/>
      <c r="C38607" s="106"/>
      <c r="D38607" s="139"/>
      <c r="P38607" s="142"/>
      <c r="Q38607" s="142"/>
      <c r="R38607" s="142"/>
      <c r="S38607" s="139"/>
    </row>
    <row r="38608" spans="2:19" ht="15.75" customHeight="1" x14ac:dyDescent="0.25">
      <c r="B38608" s="106"/>
      <c r="C38608" s="106"/>
      <c r="D38608" s="139"/>
      <c r="P38608" s="142"/>
      <c r="Q38608" s="142"/>
      <c r="R38608" s="142"/>
      <c r="S38608" s="139"/>
    </row>
    <row r="38609" spans="2:19" ht="15.75" customHeight="1" x14ac:dyDescent="0.25">
      <c r="B38609" s="106"/>
      <c r="C38609" s="106"/>
      <c r="D38609" s="139"/>
      <c r="P38609" s="142"/>
      <c r="Q38609" s="142"/>
      <c r="R38609" s="142"/>
      <c r="S38609" s="139"/>
    </row>
    <row r="38610" spans="2:19" ht="15.75" customHeight="1" x14ac:dyDescent="0.25">
      <c r="B38610" s="106"/>
      <c r="C38610" s="106"/>
      <c r="D38610" s="139"/>
      <c r="P38610" s="142"/>
      <c r="Q38610" s="142"/>
      <c r="R38610" s="142"/>
      <c r="S38610" s="139"/>
    </row>
    <row r="38611" spans="2:19" ht="15.75" customHeight="1" x14ac:dyDescent="0.25">
      <c r="B38611" s="106"/>
      <c r="C38611" s="106"/>
      <c r="D38611" s="139"/>
      <c r="P38611" s="142"/>
      <c r="Q38611" s="142"/>
      <c r="R38611" s="142"/>
      <c r="S38611" s="139"/>
    </row>
    <row r="38612" spans="2:19" ht="15.75" customHeight="1" x14ac:dyDescent="0.25">
      <c r="B38612" s="106"/>
      <c r="C38612" s="106"/>
      <c r="D38612" s="139"/>
      <c r="P38612" s="142"/>
      <c r="Q38612" s="142"/>
      <c r="R38612" s="142"/>
      <c r="S38612" s="139"/>
    </row>
    <row r="38613" spans="2:19" ht="15.75" customHeight="1" x14ac:dyDescent="0.25">
      <c r="B38613" s="106"/>
      <c r="C38613" s="106"/>
      <c r="D38613" s="139"/>
      <c r="P38613" s="142"/>
      <c r="Q38613" s="142"/>
      <c r="R38613" s="142"/>
      <c r="S38613" s="139"/>
    </row>
    <row r="38614" spans="2:19" ht="15.75" customHeight="1" x14ac:dyDescent="0.25">
      <c r="B38614" s="106"/>
      <c r="C38614" s="106"/>
      <c r="D38614" s="139"/>
      <c r="P38614" s="142"/>
      <c r="Q38614" s="142"/>
      <c r="R38614" s="142"/>
      <c r="S38614" s="139"/>
    </row>
    <row r="38615" spans="2:19" ht="15.75" customHeight="1" x14ac:dyDescent="0.25">
      <c r="B38615" s="106"/>
      <c r="C38615" s="106"/>
      <c r="D38615" s="139"/>
      <c r="P38615" s="142"/>
      <c r="Q38615" s="142"/>
      <c r="R38615" s="142"/>
      <c r="S38615" s="139"/>
    </row>
    <row r="38616" spans="2:19" ht="15.75" customHeight="1" x14ac:dyDescent="0.25">
      <c r="B38616" s="106"/>
      <c r="C38616" s="106"/>
      <c r="D38616" s="139"/>
      <c r="P38616" s="142"/>
      <c r="Q38616" s="142"/>
      <c r="R38616" s="142"/>
      <c r="S38616" s="139"/>
    </row>
    <row r="38617" spans="2:19" ht="15.75" customHeight="1" x14ac:dyDescent="0.25">
      <c r="B38617" s="106"/>
      <c r="C38617" s="106"/>
      <c r="D38617" s="139"/>
      <c r="P38617" s="142"/>
      <c r="Q38617" s="142"/>
      <c r="R38617" s="142"/>
      <c r="S38617" s="139"/>
    </row>
    <row r="38618" spans="2:19" ht="15.75" customHeight="1" x14ac:dyDescent="0.25">
      <c r="B38618" s="106"/>
      <c r="C38618" s="106"/>
      <c r="D38618" s="139"/>
      <c r="P38618" s="142"/>
      <c r="Q38618" s="142"/>
      <c r="R38618" s="142"/>
      <c r="S38618" s="139"/>
    </row>
    <row r="38619" spans="2:19" ht="15.75" customHeight="1" x14ac:dyDescent="0.25">
      <c r="B38619" s="106"/>
      <c r="C38619" s="106"/>
      <c r="D38619" s="139"/>
      <c r="P38619" s="142"/>
      <c r="Q38619" s="142"/>
      <c r="R38619" s="142"/>
      <c r="S38619" s="139"/>
    </row>
    <row r="38620" spans="2:19" ht="15.75" customHeight="1" x14ac:dyDescent="0.25">
      <c r="B38620" s="106"/>
      <c r="C38620" s="106"/>
      <c r="D38620" s="139"/>
      <c r="P38620" s="142"/>
      <c r="Q38620" s="142"/>
      <c r="R38620" s="142"/>
      <c r="S38620" s="139"/>
    </row>
    <row r="38621" spans="2:19" ht="15.75" customHeight="1" x14ac:dyDescent="0.25">
      <c r="B38621" s="106"/>
      <c r="C38621" s="106"/>
      <c r="D38621" s="139"/>
      <c r="P38621" s="142"/>
      <c r="Q38621" s="142"/>
      <c r="R38621" s="142"/>
      <c r="S38621" s="139"/>
    </row>
    <row r="38622" spans="2:19" ht="15.75" customHeight="1" x14ac:dyDescent="0.25">
      <c r="B38622" s="106"/>
      <c r="C38622" s="106"/>
      <c r="D38622" s="139"/>
      <c r="P38622" s="142"/>
      <c r="Q38622" s="142"/>
      <c r="R38622" s="142"/>
      <c r="S38622" s="139"/>
    </row>
    <row r="38623" spans="2:19" ht="15.75" customHeight="1" x14ac:dyDescent="0.25">
      <c r="B38623" s="106"/>
      <c r="C38623" s="106"/>
      <c r="D38623" s="139"/>
      <c r="P38623" s="142"/>
      <c r="Q38623" s="142"/>
      <c r="R38623" s="142"/>
      <c r="S38623" s="139"/>
    </row>
    <row r="38624" spans="2:19" ht="15.75" customHeight="1" x14ac:dyDescent="0.25">
      <c r="B38624" s="106"/>
      <c r="C38624" s="106"/>
      <c r="D38624" s="139"/>
      <c r="P38624" s="142"/>
      <c r="Q38624" s="142"/>
      <c r="R38624" s="142"/>
      <c r="S38624" s="139"/>
    </row>
    <row r="38625" spans="2:19" ht="15.75" customHeight="1" x14ac:dyDescent="0.25">
      <c r="B38625" s="106"/>
      <c r="C38625" s="106"/>
      <c r="D38625" s="139"/>
      <c r="P38625" s="142"/>
      <c r="Q38625" s="142"/>
      <c r="R38625" s="142"/>
      <c r="S38625" s="139"/>
    </row>
    <row r="38626" spans="2:19" ht="15.75" customHeight="1" x14ac:dyDescent="0.25">
      <c r="B38626" s="106"/>
      <c r="C38626" s="106"/>
      <c r="D38626" s="139"/>
      <c r="P38626" s="142"/>
      <c r="Q38626" s="142"/>
      <c r="R38626" s="142"/>
      <c r="S38626" s="139"/>
    </row>
    <row r="38627" spans="2:19" ht="15.75" customHeight="1" x14ac:dyDescent="0.25">
      <c r="B38627" s="106"/>
      <c r="C38627" s="106"/>
      <c r="D38627" s="139"/>
      <c r="P38627" s="142"/>
      <c r="Q38627" s="142"/>
      <c r="R38627" s="142"/>
      <c r="S38627" s="139"/>
    </row>
    <row r="38628" spans="2:19" ht="15.75" customHeight="1" x14ac:dyDescent="0.25">
      <c r="B38628" s="106"/>
      <c r="C38628" s="106"/>
      <c r="D38628" s="139"/>
      <c r="P38628" s="142"/>
      <c r="Q38628" s="142"/>
      <c r="R38628" s="142"/>
      <c r="S38628" s="139"/>
    </row>
    <row r="38629" spans="2:19" ht="15.75" customHeight="1" x14ac:dyDescent="0.25">
      <c r="B38629" s="106"/>
      <c r="C38629" s="106"/>
      <c r="D38629" s="139"/>
      <c r="P38629" s="142"/>
      <c r="Q38629" s="142"/>
      <c r="R38629" s="142"/>
      <c r="S38629" s="139"/>
    </row>
    <row r="38630" spans="2:19" ht="15.75" customHeight="1" x14ac:dyDescent="0.25">
      <c r="B38630" s="106"/>
      <c r="C38630" s="106"/>
      <c r="D38630" s="139"/>
      <c r="P38630" s="142"/>
      <c r="Q38630" s="142"/>
      <c r="R38630" s="142"/>
      <c r="S38630" s="139"/>
    </row>
    <row r="38631" spans="2:19" ht="15.75" customHeight="1" x14ac:dyDescent="0.25">
      <c r="B38631" s="106"/>
      <c r="C38631" s="106"/>
      <c r="D38631" s="139"/>
      <c r="P38631" s="142"/>
      <c r="Q38631" s="142"/>
      <c r="R38631" s="142"/>
      <c r="S38631" s="139"/>
    </row>
    <row r="38632" spans="2:19" ht="15.75" customHeight="1" x14ac:dyDescent="0.25">
      <c r="B38632" s="106"/>
      <c r="C38632" s="106"/>
      <c r="D38632" s="139"/>
      <c r="P38632" s="142"/>
      <c r="Q38632" s="142"/>
      <c r="R38632" s="142"/>
      <c r="S38632" s="139"/>
    </row>
    <row r="38633" spans="2:19" ht="15.75" customHeight="1" x14ac:dyDescent="0.25">
      <c r="B38633" s="106"/>
      <c r="C38633" s="106"/>
      <c r="D38633" s="139"/>
      <c r="P38633" s="142"/>
      <c r="Q38633" s="142"/>
      <c r="R38633" s="142"/>
      <c r="S38633" s="139"/>
    </row>
    <row r="38634" spans="2:19" ht="15.75" customHeight="1" x14ac:dyDescent="0.25">
      <c r="B38634" s="106"/>
      <c r="C38634" s="106"/>
      <c r="D38634" s="139"/>
      <c r="P38634" s="142"/>
      <c r="Q38634" s="142"/>
      <c r="R38634" s="142"/>
      <c r="S38634" s="139"/>
    </row>
    <row r="38635" spans="2:19" ht="15.75" customHeight="1" x14ac:dyDescent="0.25">
      <c r="B38635" s="106"/>
      <c r="C38635" s="106"/>
      <c r="D38635" s="139"/>
      <c r="P38635" s="142"/>
      <c r="Q38635" s="142"/>
      <c r="R38635" s="142"/>
      <c r="S38635" s="139"/>
    </row>
    <row r="38636" spans="2:19" ht="15.75" customHeight="1" x14ac:dyDescent="0.25">
      <c r="B38636" s="106"/>
      <c r="C38636" s="106"/>
      <c r="D38636" s="139"/>
      <c r="P38636" s="142"/>
      <c r="Q38636" s="142"/>
      <c r="R38636" s="142"/>
      <c r="S38636" s="139"/>
    </row>
    <row r="38637" spans="2:19" ht="15.75" customHeight="1" x14ac:dyDescent="0.25">
      <c r="B38637" s="106"/>
      <c r="C38637" s="106"/>
      <c r="D38637" s="139"/>
      <c r="P38637" s="142"/>
      <c r="Q38637" s="142"/>
      <c r="R38637" s="142"/>
      <c r="S38637" s="139"/>
    </row>
    <row r="38638" spans="2:19" ht="15.75" customHeight="1" x14ac:dyDescent="0.25">
      <c r="B38638" s="106"/>
      <c r="C38638" s="106"/>
      <c r="D38638" s="139"/>
      <c r="P38638" s="142"/>
      <c r="Q38638" s="142"/>
      <c r="R38638" s="142"/>
      <c r="S38638" s="139"/>
    </row>
    <row r="38639" spans="2:19" ht="15.75" customHeight="1" x14ac:dyDescent="0.25">
      <c r="B38639" s="106"/>
      <c r="C38639" s="106"/>
      <c r="D38639" s="139"/>
      <c r="P38639" s="142"/>
      <c r="Q38639" s="142"/>
      <c r="R38639" s="142"/>
      <c r="S38639" s="139"/>
    </row>
    <row r="38640" spans="2:19" ht="15.75" customHeight="1" x14ac:dyDescent="0.25">
      <c r="B38640" s="106"/>
      <c r="C38640" s="106"/>
      <c r="D38640" s="139"/>
      <c r="P38640" s="142"/>
      <c r="Q38640" s="142"/>
      <c r="R38640" s="142"/>
      <c r="S38640" s="139"/>
    </row>
    <row r="38641" spans="2:19" ht="15.75" customHeight="1" x14ac:dyDescent="0.25">
      <c r="B38641" s="106"/>
      <c r="C38641" s="106"/>
      <c r="D38641" s="139"/>
      <c r="P38641" s="142"/>
      <c r="Q38641" s="142"/>
      <c r="R38641" s="142"/>
      <c r="S38641" s="139"/>
    </row>
    <row r="38642" spans="2:19" ht="15.75" customHeight="1" x14ac:dyDescent="0.25">
      <c r="B38642" s="106"/>
      <c r="C38642" s="106"/>
      <c r="D38642" s="139"/>
      <c r="P38642" s="142"/>
      <c r="Q38642" s="142"/>
      <c r="R38642" s="142"/>
      <c r="S38642" s="139"/>
    </row>
    <row r="38643" spans="2:19" ht="15.75" customHeight="1" x14ac:dyDescent="0.25">
      <c r="B38643" s="106"/>
      <c r="C38643" s="106"/>
      <c r="D38643" s="139"/>
      <c r="P38643" s="142"/>
      <c r="Q38643" s="142"/>
      <c r="R38643" s="142"/>
      <c r="S38643" s="139"/>
    </row>
    <row r="38644" spans="2:19" ht="15.75" customHeight="1" x14ac:dyDescent="0.25">
      <c r="B38644" s="106"/>
      <c r="C38644" s="106"/>
      <c r="D38644" s="139"/>
      <c r="P38644" s="142"/>
      <c r="Q38644" s="142"/>
      <c r="R38644" s="142"/>
      <c r="S38644" s="139"/>
    </row>
    <row r="38645" spans="2:19" ht="15.75" customHeight="1" x14ac:dyDescent="0.25">
      <c r="B38645" s="106"/>
      <c r="C38645" s="106"/>
      <c r="D38645" s="139"/>
      <c r="P38645" s="142"/>
      <c r="Q38645" s="142"/>
      <c r="R38645" s="142"/>
      <c r="S38645" s="139"/>
    </row>
    <row r="38646" spans="2:19" ht="15.75" customHeight="1" x14ac:dyDescent="0.25">
      <c r="B38646" s="106"/>
      <c r="C38646" s="106"/>
      <c r="D38646" s="139"/>
      <c r="P38646" s="142"/>
      <c r="Q38646" s="142"/>
      <c r="R38646" s="142"/>
      <c r="S38646" s="139"/>
    </row>
    <row r="38647" spans="2:19" ht="15.75" customHeight="1" x14ac:dyDescent="0.25">
      <c r="B38647" s="106"/>
      <c r="C38647" s="106"/>
      <c r="D38647" s="139"/>
      <c r="P38647" s="142"/>
      <c r="Q38647" s="142"/>
      <c r="R38647" s="142"/>
      <c r="S38647" s="139"/>
    </row>
    <row r="38648" spans="2:19" ht="15.75" customHeight="1" x14ac:dyDescent="0.25">
      <c r="B38648" s="106"/>
      <c r="C38648" s="106"/>
      <c r="D38648" s="139"/>
      <c r="P38648" s="142"/>
      <c r="Q38648" s="142"/>
      <c r="R38648" s="142"/>
      <c r="S38648" s="139"/>
    </row>
    <row r="38649" spans="2:19" ht="15.75" customHeight="1" x14ac:dyDescent="0.25">
      <c r="B38649" s="106"/>
      <c r="C38649" s="106"/>
      <c r="D38649" s="139"/>
      <c r="P38649" s="142"/>
      <c r="Q38649" s="142"/>
      <c r="R38649" s="142"/>
      <c r="S38649" s="139"/>
    </row>
    <row r="38650" spans="2:19" ht="15.75" customHeight="1" x14ac:dyDescent="0.25">
      <c r="B38650" s="106"/>
      <c r="C38650" s="106"/>
      <c r="D38650" s="139"/>
      <c r="P38650" s="142"/>
      <c r="Q38650" s="142"/>
      <c r="R38650" s="142"/>
      <c r="S38650" s="139"/>
    </row>
    <row r="38651" spans="2:19" ht="15.75" customHeight="1" x14ac:dyDescent="0.25">
      <c r="B38651" s="106"/>
      <c r="C38651" s="106"/>
      <c r="D38651" s="139"/>
      <c r="P38651" s="142"/>
      <c r="Q38651" s="142"/>
      <c r="R38651" s="142"/>
      <c r="S38651" s="139"/>
    </row>
    <row r="38652" spans="2:19" ht="15.75" customHeight="1" x14ac:dyDescent="0.25">
      <c r="B38652" s="106"/>
      <c r="C38652" s="106"/>
      <c r="D38652" s="139"/>
      <c r="P38652" s="142"/>
      <c r="Q38652" s="142"/>
      <c r="R38652" s="142"/>
      <c r="S38652" s="139"/>
    </row>
    <row r="38653" spans="2:19" ht="15.75" customHeight="1" x14ac:dyDescent="0.25">
      <c r="B38653" s="106"/>
      <c r="C38653" s="106"/>
      <c r="D38653" s="139"/>
      <c r="P38653" s="142"/>
      <c r="Q38653" s="142"/>
      <c r="R38653" s="142"/>
      <c r="S38653" s="139"/>
    </row>
    <row r="38654" spans="2:19" ht="15.75" customHeight="1" x14ac:dyDescent="0.25">
      <c r="B38654" s="106"/>
      <c r="C38654" s="106"/>
      <c r="D38654" s="139"/>
      <c r="P38654" s="142"/>
      <c r="Q38654" s="142"/>
      <c r="R38654" s="142"/>
      <c r="S38654" s="139"/>
    </row>
    <row r="38655" spans="2:19" ht="15.75" customHeight="1" x14ac:dyDescent="0.25">
      <c r="B38655" s="106"/>
      <c r="C38655" s="106"/>
      <c r="D38655" s="139"/>
      <c r="P38655" s="142"/>
      <c r="Q38655" s="142"/>
      <c r="R38655" s="142"/>
      <c r="S38655" s="139"/>
    </row>
    <row r="38656" spans="2:19" ht="15.75" customHeight="1" x14ac:dyDescent="0.25">
      <c r="B38656" s="106"/>
      <c r="C38656" s="106"/>
      <c r="D38656" s="139"/>
      <c r="P38656" s="142"/>
      <c r="Q38656" s="142"/>
      <c r="R38656" s="142"/>
      <c r="S38656" s="139"/>
    </row>
    <row r="38657" spans="2:19" ht="15.75" customHeight="1" x14ac:dyDescent="0.25">
      <c r="B38657" s="106"/>
      <c r="C38657" s="106"/>
      <c r="D38657" s="139"/>
      <c r="P38657" s="142"/>
      <c r="Q38657" s="142"/>
      <c r="R38657" s="142"/>
      <c r="S38657" s="139"/>
    </row>
    <row r="38658" spans="2:19" ht="15.75" customHeight="1" x14ac:dyDescent="0.25">
      <c r="B38658" s="106"/>
      <c r="C38658" s="106"/>
      <c r="D38658" s="139"/>
      <c r="P38658" s="142"/>
      <c r="Q38658" s="142"/>
      <c r="R38658" s="142"/>
      <c r="S38658" s="139"/>
    </row>
    <row r="38659" spans="2:19" ht="15.75" customHeight="1" x14ac:dyDescent="0.25">
      <c r="B38659" s="106"/>
      <c r="C38659" s="106"/>
      <c r="D38659" s="139"/>
      <c r="P38659" s="142"/>
      <c r="Q38659" s="142"/>
      <c r="R38659" s="142"/>
      <c r="S38659" s="139"/>
    </row>
    <row r="38660" spans="2:19" ht="15.75" customHeight="1" x14ac:dyDescent="0.25">
      <c r="B38660" s="106"/>
      <c r="C38660" s="106"/>
      <c r="D38660" s="139"/>
      <c r="P38660" s="142"/>
      <c r="Q38660" s="142"/>
      <c r="R38660" s="142"/>
      <c r="S38660" s="139"/>
    </row>
    <row r="38661" spans="2:19" ht="15.75" customHeight="1" x14ac:dyDescent="0.25">
      <c r="B38661" s="106"/>
      <c r="C38661" s="106"/>
      <c r="D38661" s="139"/>
      <c r="P38661" s="142"/>
      <c r="Q38661" s="142"/>
      <c r="R38661" s="142"/>
      <c r="S38661" s="139"/>
    </row>
    <row r="38662" spans="2:19" ht="15.75" customHeight="1" x14ac:dyDescent="0.25">
      <c r="B38662" s="106"/>
      <c r="C38662" s="106"/>
      <c r="D38662" s="139"/>
      <c r="P38662" s="142"/>
      <c r="Q38662" s="142"/>
      <c r="R38662" s="142"/>
      <c r="S38662" s="139"/>
    </row>
    <row r="38663" spans="2:19" ht="15.75" customHeight="1" x14ac:dyDescent="0.25">
      <c r="B38663" s="106"/>
      <c r="C38663" s="106"/>
      <c r="D38663" s="139"/>
      <c r="P38663" s="142"/>
      <c r="Q38663" s="142"/>
      <c r="R38663" s="142"/>
      <c r="S38663" s="139"/>
    </row>
    <row r="38664" spans="2:19" ht="15.75" customHeight="1" x14ac:dyDescent="0.25">
      <c r="B38664" s="106"/>
      <c r="C38664" s="106"/>
      <c r="D38664" s="139"/>
      <c r="P38664" s="142"/>
      <c r="Q38664" s="142"/>
      <c r="R38664" s="142"/>
      <c r="S38664" s="139"/>
    </row>
    <row r="38665" spans="2:19" ht="15.75" customHeight="1" x14ac:dyDescent="0.25">
      <c r="B38665" s="106"/>
      <c r="C38665" s="106"/>
      <c r="D38665" s="139"/>
      <c r="P38665" s="142"/>
      <c r="Q38665" s="142"/>
      <c r="R38665" s="142"/>
      <c r="S38665" s="139"/>
    </row>
    <row r="38666" spans="2:19" ht="15.75" customHeight="1" x14ac:dyDescent="0.25">
      <c r="B38666" s="106"/>
      <c r="C38666" s="106"/>
      <c r="D38666" s="139"/>
      <c r="P38666" s="142"/>
      <c r="Q38666" s="142"/>
      <c r="R38666" s="142"/>
      <c r="S38666" s="139"/>
    </row>
    <row r="38667" spans="2:19" ht="15.75" customHeight="1" x14ac:dyDescent="0.25">
      <c r="B38667" s="106"/>
      <c r="C38667" s="106"/>
      <c r="D38667" s="139"/>
      <c r="P38667" s="142"/>
      <c r="Q38667" s="142"/>
      <c r="R38667" s="142"/>
      <c r="S38667" s="139"/>
    </row>
    <row r="38668" spans="2:19" ht="15.75" customHeight="1" x14ac:dyDescent="0.25">
      <c r="B38668" s="106"/>
      <c r="C38668" s="106"/>
      <c r="D38668" s="139"/>
      <c r="P38668" s="142"/>
      <c r="Q38668" s="142"/>
      <c r="R38668" s="142"/>
      <c r="S38668" s="139"/>
    </row>
    <row r="38669" spans="2:19" ht="15.75" customHeight="1" x14ac:dyDescent="0.25">
      <c r="B38669" s="106"/>
      <c r="C38669" s="106"/>
      <c r="D38669" s="139"/>
      <c r="P38669" s="142"/>
      <c r="Q38669" s="142"/>
      <c r="R38669" s="142"/>
      <c r="S38669" s="139"/>
    </row>
    <row r="38670" spans="2:19" ht="15.75" customHeight="1" x14ac:dyDescent="0.25">
      <c r="B38670" s="106"/>
      <c r="C38670" s="106"/>
      <c r="D38670" s="139"/>
      <c r="P38670" s="142"/>
      <c r="Q38670" s="142"/>
      <c r="R38670" s="142"/>
      <c r="S38670" s="139"/>
    </row>
    <row r="38671" spans="2:19" ht="15.75" customHeight="1" x14ac:dyDescent="0.25">
      <c r="B38671" s="106"/>
      <c r="C38671" s="106"/>
      <c r="D38671" s="139"/>
      <c r="P38671" s="142"/>
      <c r="Q38671" s="142"/>
      <c r="R38671" s="142"/>
      <c r="S38671" s="139"/>
    </row>
    <row r="38672" spans="2:19" ht="15.75" customHeight="1" x14ac:dyDescent="0.25">
      <c r="B38672" s="106"/>
      <c r="C38672" s="106"/>
      <c r="D38672" s="139"/>
      <c r="P38672" s="142"/>
      <c r="Q38672" s="142"/>
      <c r="R38672" s="142"/>
      <c r="S38672" s="139"/>
    </row>
    <row r="38673" spans="2:19" ht="15.75" customHeight="1" x14ac:dyDescent="0.25">
      <c r="B38673" s="106"/>
      <c r="C38673" s="106"/>
      <c r="D38673" s="139"/>
      <c r="P38673" s="142"/>
      <c r="Q38673" s="142"/>
      <c r="R38673" s="142"/>
      <c r="S38673" s="139"/>
    </row>
    <row r="38674" spans="2:19" ht="15.75" customHeight="1" x14ac:dyDescent="0.25">
      <c r="B38674" s="106"/>
      <c r="C38674" s="106"/>
      <c r="D38674" s="139"/>
      <c r="P38674" s="142"/>
      <c r="Q38674" s="142"/>
      <c r="R38674" s="142"/>
      <c r="S38674" s="139"/>
    </row>
    <row r="38675" spans="2:19" ht="15.75" customHeight="1" x14ac:dyDescent="0.25">
      <c r="B38675" s="106"/>
      <c r="C38675" s="106"/>
      <c r="D38675" s="139"/>
      <c r="P38675" s="142"/>
      <c r="Q38675" s="142"/>
      <c r="R38675" s="142"/>
      <c r="S38675" s="139"/>
    </row>
    <row r="38676" spans="2:19" ht="15.75" customHeight="1" x14ac:dyDescent="0.25">
      <c r="B38676" s="106"/>
      <c r="C38676" s="106"/>
      <c r="D38676" s="139"/>
      <c r="P38676" s="142"/>
      <c r="Q38676" s="142"/>
      <c r="R38676" s="142"/>
      <c r="S38676" s="139"/>
    </row>
    <row r="38677" spans="2:19" ht="15.75" customHeight="1" x14ac:dyDescent="0.25">
      <c r="B38677" s="106"/>
      <c r="C38677" s="106"/>
      <c r="D38677" s="139"/>
      <c r="P38677" s="142"/>
      <c r="Q38677" s="142"/>
      <c r="R38677" s="142"/>
      <c r="S38677" s="139"/>
    </row>
    <row r="38678" spans="2:19" ht="15.75" customHeight="1" x14ac:dyDescent="0.25">
      <c r="B38678" s="106"/>
      <c r="C38678" s="106"/>
      <c r="D38678" s="139"/>
      <c r="P38678" s="142"/>
      <c r="Q38678" s="142"/>
      <c r="R38678" s="142"/>
      <c r="S38678" s="139"/>
    </row>
    <row r="38679" spans="2:19" ht="15.75" customHeight="1" x14ac:dyDescent="0.25">
      <c r="B38679" s="106"/>
      <c r="C38679" s="106"/>
      <c r="D38679" s="139"/>
      <c r="P38679" s="142"/>
      <c r="Q38679" s="142"/>
      <c r="R38679" s="142"/>
      <c r="S38679" s="139"/>
    </row>
    <row r="38680" spans="2:19" ht="15.75" customHeight="1" x14ac:dyDescent="0.25">
      <c r="B38680" s="106"/>
      <c r="C38680" s="106"/>
      <c r="D38680" s="139"/>
      <c r="P38680" s="142"/>
      <c r="Q38680" s="142"/>
      <c r="R38680" s="142"/>
      <c r="S38680" s="139"/>
    </row>
    <row r="38681" spans="2:19" ht="15.75" customHeight="1" x14ac:dyDescent="0.25">
      <c r="B38681" s="106"/>
      <c r="C38681" s="106"/>
      <c r="D38681" s="139"/>
      <c r="P38681" s="142"/>
      <c r="Q38681" s="142"/>
      <c r="R38681" s="142"/>
      <c r="S38681" s="139"/>
    </row>
    <row r="38682" spans="2:19" ht="15.75" customHeight="1" x14ac:dyDescent="0.25">
      <c r="B38682" s="106"/>
      <c r="C38682" s="106"/>
      <c r="D38682" s="139"/>
      <c r="P38682" s="142"/>
      <c r="Q38682" s="142"/>
      <c r="R38682" s="142"/>
      <c r="S38682" s="139"/>
    </row>
    <row r="38683" spans="2:19" ht="15.75" customHeight="1" x14ac:dyDescent="0.25">
      <c r="B38683" s="106"/>
      <c r="C38683" s="106"/>
      <c r="D38683" s="139"/>
      <c r="P38683" s="142"/>
      <c r="Q38683" s="142"/>
      <c r="R38683" s="142"/>
      <c r="S38683" s="139"/>
    </row>
    <row r="38684" spans="2:19" ht="15.75" customHeight="1" x14ac:dyDescent="0.25">
      <c r="B38684" s="106"/>
      <c r="C38684" s="106"/>
      <c r="D38684" s="139"/>
      <c r="P38684" s="142"/>
      <c r="Q38684" s="142"/>
      <c r="R38684" s="142"/>
      <c r="S38684" s="139"/>
    </row>
    <row r="38685" spans="2:19" ht="15.75" customHeight="1" x14ac:dyDescent="0.25">
      <c r="B38685" s="106"/>
      <c r="C38685" s="106"/>
      <c r="D38685" s="139"/>
      <c r="P38685" s="142"/>
      <c r="Q38685" s="142"/>
      <c r="R38685" s="142"/>
      <c r="S38685" s="139"/>
    </row>
    <row r="38686" spans="2:19" ht="15.75" customHeight="1" x14ac:dyDescent="0.25">
      <c r="B38686" s="106"/>
      <c r="C38686" s="106"/>
      <c r="D38686" s="139"/>
      <c r="P38686" s="142"/>
      <c r="Q38686" s="142"/>
      <c r="R38686" s="142"/>
      <c r="S38686" s="139"/>
    </row>
    <row r="38687" spans="2:19" ht="15.75" customHeight="1" x14ac:dyDescent="0.25">
      <c r="B38687" s="106"/>
      <c r="C38687" s="106"/>
      <c r="D38687" s="139"/>
      <c r="P38687" s="142"/>
      <c r="Q38687" s="142"/>
      <c r="R38687" s="142"/>
      <c r="S38687" s="139"/>
    </row>
    <row r="38688" spans="2:19" ht="15.75" customHeight="1" x14ac:dyDescent="0.25">
      <c r="B38688" s="106"/>
      <c r="C38688" s="106"/>
      <c r="D38688" s="139"/>
      <c r="P38688" s="142"/>
      <c r="Q38688" s="142"/>
      <c r="R38688" s="142"/>
      <c r="S38688" s="139"/>
    </row>
    <row r="38689" spans="2:19" ht="15.75" customHeight="1" x14ac:dyDescent="0.25">
      <c r="B38689" s="106"/>
      <c r="C38689" s="106"/>
      <c r="D38689" s="139"/>
      <c r="P38689" s="142"/>
      <c r="Q38689" s="142"/>
      <c r="R38689" s="142"/>
      <c r="S38689" s="139"/>
    </row>
    <row r="38690" spans="2:19" ht="15.75" customHeight="1" x14ac:dyDescent="0.25">
      <c r="B38690" s="106"/>
      <c r="C38690" s="106"/>
      <c r="D38690" s="139"/>
      <c r="P38690" s="142"/>
      <c r="Q38690" s="142"/>
      <c r="R38690" s="142"/>
      <c r="S38690" s="139"/>
    </row>
    <row r="38691" spans="2:19" ht="15.75" customHeight="1" x14ac:dyDescent="0.25">
      <c r="B38691" s="106"/>
      <c r="C38691" s="106"/>
      <c r="D38691" s="139"/>
      <c r="P38691" s="142"/>
      <c r="Q38691" s="142"/>
      <c r="R38691" s="142"/>
      <c r="S38691" s="139"/>
    </row>
    <row r="38692" spans="2:19" ht="15.75" customHeight="1" x14ac:dyDescent="0.25">
      <c r="B38692" s="106"/>
      <c r="C38692" s="106"/>
      <c r="D38692" s="139"/>
      <c r="P38692" s="142"/>
      <c r="Q38692" s="142"/>
      <c r="R38692" s="142"/>
      <c r="S38692" s="139"/>
    </row>
    <row r="38693" spans="2:19" ht="15.75" customHeight="1" x14ac:dyDescent="0.25">
      <c r="B38693" s="106"/>
      <c r="C38693" s="106"/>
      <c r="D38693" s="139"/>
      <c r="P38693" s="142"/>
      <c r="Q38693" s="142"/>
      <c r="R38693" s="142"/>
      <c r="S38693" s="139"/>
    </row>
    <row r="38694" spans="2:19" ht="15.75" customHeight="1" x14ac:dyDescent="0.25">
      <c r="B38694" s="106"/>
      <c r="C38694" s="106"/>
      <c r="D38694" s="139"/>
      <c r="P38694" s="142"/>
      <c r="Q38694" s="142"/>
      <c r="R38694" s="142"/>
      <c r="S38694" s="139"/>
    </row>
    <row r="38695" spans="2:19" ht="15.75" customHeight="1" x14ac:dyDescent="0.25">
      <c r="B38695" s="106"/>
      <c r="C38695" s="106"/>
      <c r="D38695" s="139"/>
      <c r="P38695" s="142"/>
      <c r="Q38695" s="142"/>
      <c r="R38695" s="142"/>
      <c r="S38695" s="139"/>
    </row>
    <row r="38696" spans="2:19" ht="15.75" customHeight="1" x14ac:dyDescent="0.25">
      <c r="B38696" s="106"/>
      <c r="C38696" s="106"/>
      <c r="D38696" s="139"/>
      <c r="P38696" s="142"/>
      <c r="Q38696" s="142"/>
      <c r="R38696" s="142"/>
      <c r="S38696" s="139"/>
    </row>
    <row r="38697" spans="2:19" ht="15.75" customHeight="1" x14ac:dyDescent="0.25">
      <c r="B38697" s="106"/>
      <c r="C38697" s="106"/>
      <c r="D38697" s="139"/>
      <c r="P38697" s="142"/>
      <c r="Q38697" s="142"/>
      <c r="R38697" s="142"/>
      <c r="S38697" s="139"/>
    </row>
    <row r="38698" spans="2:19" ht="15.75" customHeight="1" x14ac:dyDescent="0.25">
      <c r="B38698" s="106"/>
      <c r="C38698" s="106"/>
      <c r="D38698" s="139"/>
      <c r="P38698" s="142"/>
      <c r="Q38698" s="142"/>
      <c r="R38698" s="142"/>
      <c r="S38698" s="139"/>
    </row>
    <row r="38699" spans="2:19" ht="15.75" customHeight="1" x14ac:dyDescent="0.25">
      <c r="B38699" s="106"/>
      <c r="C38699" s="106"/>
      <c r="D38699" s="139"/>
      <c r="P38699" s="142"/>
      <c r="Q38699" s="142"/>
      <c r="R38699" s="142"/>
      <c r="S38699" s="139"/>
    </row>
    <row r="38700" spans="2:19" ht="15.75" customHeight="1" x14ac:dyDescent="0.25">
      <c r="B38700" s="106"/>
      <c r="C38700" s="106"/>
      <c r="D38700" s="139"/>
      <c r="P38700" s="142"/>
      <c r="Q38700" s="142"/>
      <c r="R38700" s="142"/>
      <c r="S38700" s="139"/>
    </row>
    <row r="38701" spans="2:19" ht="15.75" customHeight="1" x14ac:dyDescent="0.25">
      <c r="B38701" s="106"/>
      <c r="C38701" s="106"/>
      <c r="D38701" s="139"/>
      <c r="P38701" s="142"/>
      <c r="Q38701" s="142"/>
      <c r="R38701" s="142"/>
      <c r="S38701" s="139"/>
    </row>
    <row r="38702" spans="2:19" ht="15.75" customHeight="1" x14ac:dyDescent="0.25">
      <c r="B38702" s="106"/>
      <c r="C38702" s="106"/>
      <c r="D38702" s="139"/>
      <c r="P38702" s="142"/>
      <c r="Q38702" s="142"/>
      <c r="R38702" s="142"/>
      <c r="S38702" s="139"/>
    </row>
    <row r="38703" spans="2:19" ht="15.75" customHeight="1" x14ac:dyDescent="0.25">
      <c r="B38703" s="106"/>
      <c r="C38703" s="106"/>
      <c r="D38703" s="139"/>
      <c r="P38703" s="142"/>
      <c r="Q38703" s="142"/>
      <c r="R38703" s="142"/>
      <c r="S38703" s="139"/>
    </row>
    <row r="38704" spans="2:19" ht="15.75" customHeight="1" x14ac:dyDescent="0.25">
      <c r="B38704" s="106"/>
      <c r="C38704" s="106"/>
      <c r="D38704" s="139"/>
      <c r="P38704" s="142"/>
      <c r="Q38704" s="142"/>
      <c r="R38704" s="142"/>
      <c r="S38704" s="139"/>
    </row>
    <row r="38705" spans="2:19" ht="15.75" customHeight="1" x14ac:dyDescent="0.25">
      <c r="B38705" s="106"/>
      <c r="C38705" s="106"/>
      <c r="D38705" s="139"/>
      <c r="P38705" s="142"/>
      <c r="Q38705" s="142"/>
      <c r="R38705" s="142"/>
      <c r="S38705" s="139"/>
    </row>
    <row r="38706" spans="2:19" ht="15.75" customHeight="1" x14ac:dyDescent="0.25">
      <c r="B38706" s="106"/>
      <c r="C38706" s="106"/>
      <c r="D38706" s="139"/>
      <c r="P38706" s="142"/>
      <c r="Q38706" s="142"/>
      <c r="R38706" s="142"/>
      <c r="S38706" s="139"/>
    </row>
    <row r="38707" spans="2:19" ht="15.75" customHeight="1" x14ac:dyDescent="0.25">
      <c r="B38707" s="106"/>
      <c r="C38707" s="106"/>
      <c r="D38707" s="139"/>
      <c r="P38707" s="142"/>
      <c r="Q38707" s="142"/>
      <c r="R38707" s="142"/>
      <c r="S38707" s="139"/>
    </row>
    <row r="38708" spans="2:19" ht="15.75" customHeight="1" x14ac:dyDescent="0.25">
      <c r="B38708" s="106"/>
      <c r="C38708" s="106"/>
      <c r="D38708" s="139"/>
      <c r="P38708" s="142"/>
      <c r="Q38708" s="142"/>
      <c r="R38708" s="142"/>
      <c r="S38708" s="139"/>
    </row>
    <row r="38709" spans="2:19" ht="15.75" customHeight="1" x14ac:dyDescent="0.25">
      <c r="B38709" s="106"/>
      <c r="C38709" s="106"/>
      <c r="D38709" s="139"/>
      <c r="P38709" s="142"/>
      <c r="Q38709" s="142"/>
      <c r="R38709" s="142"/>
      <c r="S38709" s="139"/>
    </row>
    <row r="38710" spans="2:19" ht="15.75" customHeight="1" x14ac:dyDescent="0.25">
      <c r="B38710" s="106"/>
      <c r="C38710" s="106"/>
      <c r="D38710" s="139"/>
      <c r="P38710" s="142"/>
      <c r="Q38710" s="142"/>
      <c r="R38710" s="142"/>
      <c r="S38710" s="139"/>
    </row>
    <row r="38711" spans="2:19" ht="15.75" customHeight="1" x14ac:dyDescent="0.25">
      <c r="B38711" s="106"/>
      <c r="C38711" s="106"/>
      <c r="D38711" s="139"/>
      <c r="P38711" s="142"/>
      <c r="Q38711" s="142"/>
      <c r="R38711" s="142"/>
      <c r="S38711" s="139"/>
    </row>
    <row r="38712" spans="2:19" ht="15.75" customHeight="1" x14ac:dyDescent="0.25">
      <c r="B38712" s="106"/>
      <c r="C38712" s="106"/>
      <c r="D38712" s="139"/>
      <c r="P38712" s="142"/>
      <c r="Q38712" s="142"/>
      <c r="R38712" s="142"/>
      <c r="S38712" s="139"/>
    </row>
    <row r="38713" spans="2:19" ht="15.75" customHeight="1" x14ac:dyDescent="0.25">
      <c r="B38713" s="106"/>
      <c r="C38713" s="106"/>
      <c r="D38713" s="139"/>
      <c r="P38713" s="142"/>
      <c r="Q38713" s="142"/>
      <c r="R38713" s="142"/>
      <c r="S38713" s="139"/>
    </row>
    <row r="38714" spans="2:19" ht="15.75" customHeight="1" x14ac:dyDescent="0.25">
      <c r="B38714" s="106"/>
      <c r="C38714" s="106"/>
      <c r="D38714" s="139"/>
      <c r="P38714" s="142"/>
      <c r="Q38714" s="142"/>
      <c r="R38714" s="142"/>
      <c r="S38714" s="139"/>
    </row>
    <row r="38715" spans="2:19" ht="15.75" customHeight="1" x14ac:dyDescent="0.25">
      <c r="B38715" s="106"/>
      <c r="C38715" s="106"/>
      <c r="D38715" s="139"/>
      <c r="P38715" s="142"/>
      <c r="Q38715" s="142"/>
      <c r="R38715" s="142"/>
      <c r="S38715" s="139"/>
    </row>
    <row r="38716" spans="2:19" ht="15.75" customHeight="1" x14ac:dyDescent="0.25">
      <c r="B38716" s="106"/>
      <c r="C38716" s="106"/>
      <c r="D38716" s="139"/>
      <c r="P38716" s="142"/>
      <c r="Q38716" s="142"/>
      <c r="R38716" s="142"/>
      <c r="S38716" s="139"/>
    </row>
    <row r="38717" spans="2:19" ht="15.75" customHeight="1" x14ac:dyDescent="0.25">
      <c r="B38717" s="106"/>
      <c r="C38717" s="106"/>
      <c r="D38717" s="139"/>
      <c r="P38717" s="142"/>
      <c r="Q38717" s="142"/>
      <c r="R38717" s="142"/>
      <c r="S38717" s="139"/>
    </row>
    <row r="38718" spans="2:19" ht="15.75" customHeight="1" x14ac:dyDescent="0.25">
      <c r="B38718" s="106"/>
      <c r="C38718" s="106"/>
      <c r="D38718" s="139"/>
      <c r="P38718" s="142"/>
      <c r="Q38718" s="142"/>
      <c r="R38718" s="142"/>
      <c r="S38718" s="139"/>
    </row>
    <row r="38719" spans="2:19" ht="15.75" customHeight="1" x14ac:dyDescent="0.25">
      <c r="B38719" s="106"/>
      <c r="C38719" s="106"/>
      <c r="D38719" s="139"/>
      <c r="P38719" s="142"/>
      <c r="Q38719" s="142"/>
      <c r="R38719" s="142"/>
      <c r="S38719" s="139"/>
    </row>
    <row r="38720" spans="2:19" ht="15.75" customHeight="1" x14ac:dyDescent="0.25">
      <c r="B38720" s="106"/>
      <c r="C38720" s="106"/>
      <c r="D38720" s="139"/>
      <c r="P38720" s="142"/>
      <c r="Q38720" s="142"/>
      <c r="R38720" s="142"/>
      <c r="S38720" s="139"/>
    </row>
    <row r="38721" spans="2:19" ht="15.75" customHeight="1" x14ac:dyDescent="0.25">
      <c r="B38721" s="106"/>
      <c r="C38721" s="106"/>
      <c r="D38721" s="139"/>
      <c r="P38721" s="142"/>
      <c r="Q38721" s="142"/>
      <c r="R38721" s="142"/>
      <c r="S38721" s="139"/>
    </row>
    <row r="38722" spans="2:19" ht="15.75" customHeight="1" x14ac:dyDescent="0.25">
      <c r="B38722" s="106"/>
      <c r="C38722" s="106"/>
      <c r="D38722" s="139"/>
      <c r="P38722" s="142"/>
      <c r="Q38722" s="142"/>
      <c r="R38722" s="142"/>
      <c r="S38722" s="139"/>
    </row>
    <row r="38723" spans="2:19" ht="15.75" customHeight="1" x14ac:dyDescent="0.25">
      <c r="B38723" s="106"/>
      <c r="C38723" s="106"/>
      <c r="D38723" s="139"/>
      <c r="P38723" s="142"/>
      <c r="Q38723" s="142"/>
      <c r="R38723" s="142"/>
      <c r="S38723" s="139"/>
    </row>
    <row r="38724" spans="2:19" ht="15.75" customHeight="1" x14ac:dyDescent="0.25">
      <c r="B38724" s="106"/>
      <c r="C38724" s="106"/>
      <c r="D38724" s="139"/>
      <c r="P38724" s="142"/>
      <c r="Q38724" s="142"/>
      <c r="R38724" s="142"/>
      <c r="S38724" s="139"/>
    </row>
    <row r="38725" spans="2:19" ht="15.75" customHeight="1" x14ac:dyDescent="0.25">
      <c r="B38725" s="106"/>
      <c r="C38725" s="106"/>
      <c r="D38725" s="139"/>
      <c r="P38725" s="142"/>
      <c r="Q38725" s="142"/>
      <c r="R38725" s="142"/>
      <c r="S38725" s="139"/>
    </row>
    <row r="38726" spans="2:19" ht="15.75" customHeight="1" x14ac:dyDescent="0.25">
      <c r="B38726" s="106"/>
      <c r="C38726" s="106"/>
      <c r="D38726" s="139"/>
      <c r="P38726" s="142"/>
      <c r="Q38726" s="142"/>
      <c r="R38726" s="142"/>
      <c r="S38726" s="139"/>
    </row>
    <row r="38727" spans="2:19" ht="15.75" customHeight="1" x14ac:dyDescent="0.25">
      <c r="B38727" s="106"/>
      <c r="C38727" s="106"/>
      <c r="D38727" s="139"/>
      <c r="P38727" s="142"/>
      <c r="Q38727" s="142"/>
      <c r="R38727" s="142"/>
      <c r="S38727" s="139"/>
    </row>
    <row r="38728" spans="2:19" ht="15.75" customHeight="1" x14ac:dyDescent="0.25">
      <c r="B38728" s="106"/>
      <c r="C38728" s="106"/>
      <c r="D38728" s="139"/>
      <c r="P38728" s="142"/>
      <c r="Q38728" s="142"/>
      <c r="R38728" s="142"/>
      <c r="S38728" s="139"/>
    </row>
    <row r="38729" spans="2:19" ht="15.75" customHeight="1" x14ac:dyDescent="0.25">
      <c r="B38729" s="106"/>
      <c r="C38729" s="106"/>
      <c r="D38729" s="139"/>
      <c r="P38729" s="142"/>
      <c r="Q38729" s="142"/>
      <c r="R38729" s="142"/>
      <c r="S38729" s="139"/>
    </row>
    <row r="38730" spans="2:19" ht="15.75" customHeight="1" x14ac:dyDescent="0.25">
      <c r="B38730" s="106"/>
      <c r="C38730" s="106"/>
      <c r="D38730" s="139"/>
      <c r="P38730" s="142"/>
      <c r="Q38730" s="142"/>
      <c r="R38730" s="142"/>
      <c r="S38730" s="139"/>
    </row>
    <row r="38731" spans="2:19" ht="15.75" customHeight="1" x14ac:dyDescent="0.25">
      <c r="B38731" s="106"/>
      <c r="C38731" s="106"/>
      <c r="D38731" s="139"/>
      <c r="P38731" s="142"/>
      <c r="Q38731" s="142"/>
      <c r="R38731" s="142"/>
      <c r="S38731" s="139"/>
    </row>
    <row r="38732" spans="2:19" ht="15.75" customHeight="1" x14ac:dyDescent="0.25">
      <c r="B38732" s="106"/>
      <c r="C38732" s="106"/>
      <c r="D38732" s="139"/>
      <c r="P38732" s="142"/>
      <c r="Q38732" s="142"/>
      <c r="R38732" s="142"/>
      <c r="S38732" s="139"/>
    </row>
    <row r="38733" spans="2:19" ht="15.75" customHeight="1" x14ac:dyDescent="0.25">
      <c r="B38733" s="106"/>
      <c r="C38733" s="106"/>
      <c r="D38733" s="139"/>
      <c r="P38733" s="142"/>
      <c r="Q38733" s="142"/>
      <c r="R38733" s="142"/>
      <c r="S38733" s="139"/>
    </row>
    <row r="38734" spans="2:19" ht="15.75" customHeight="1" x14ac:dyDescent="0.25">
      <c r="B38734" s="106"/>
      <c r="C38734" s="106"/>
      <c r="D38734" s="139"/>
      <c r="P38734" s="142"/>
      <c r="Q38734" s="142"/>
      <c r="R38734" s="142"/>
      <c r="S38734" s="139"/>
    </row>
    <row r="38735" spans="2:19" ht="15.75" customHeight="1" x14ac:dyDescent="0.25">
      <c r="B38735" s="106"/>
      <c r="C38735" s="106"/>
      <c r="D38735" s="139"/>
      <c r="P38735" s="142"/>
      <c r="Q38735" s="142"/>
      <c r="R38735" s="142"/>
      <c r="S38735" s="139"/>
    </row>
    <row r="38736" spans="2:19" ht="15.75" customHeight="1" x14ac:dyDescent="0.25">
      <c r="B38736" s="106"/>
      <c r="C38736" s="106"/>
      <c r="D38736" s="139"/>
      <c r="P38736" s="142"/>
      <c r="Q38736" s="142"/>
      <c r="R38736" s="142"/>
      <c r="S38736" s="139"/>
    </row>
    <row r="38737" spans="2:19" ht="15.75" customHeight="1" x14ac:dyDescent="0.25">
      <c r="B38737" s="106"/>
      <c r="C38737" s="106"/>
      <c r="D38737" s="139"/>
      <c r="P38737" s="142"/>
      <c r="Q38737" s="142"/>
      <c r="R38737" s="142"/>
      <c r="S38737" s="139"/>
    </row>
    <row r="38738" spans="2:19" ht="15.75" customHeight="1" x14ac:dyDescent="0.25">
      <c r="B38738" s="106"/>
      <c r="C38738" s="106"/>
      <c r="D38738" s="139"/>
      <c r="P38738" s="142"/>
      <c r="Q38738" s="142"/>
      <c r="R38738" s="142"/>
      <c r="S38738" s="139"/>
    </row>
    <row r="38739" spans="2:19" ht="15.75" customHeight="1" x14ac:dyDescent="0.25">
      <c r="B38739" s="106"/>
      <c r="C38739" s="106"/>
      <c r="D38739" s="139"/>
      <c r="P38739" s="142"/>
      <c r="Q38739" s="142"/>
      <c r="R38739" s="142"/>
      <c r="S38739" s="139"/>
    </row>
    <row r="38740" spans="2:19" ht="15.75" customHeight="1" x14ac:dyDescent="0.25">
      <c r="B38740" s="106"/>
      <c r="C38740" s="106"/>
      <c r="D38740" s="139"/>
      <c r="P38740" s="142"/>
      <c r="Q38740" s="142"/>
      <c r="R38740" s="142"/>
      <c r="S38740" s="139"/>
    </row>
    <row r="38741" spans="2:19" ht="15.75" customHeight="1" x14ac:dyDescent="0.25">
      <c r="B38741" s="106"/>
      <c r="C38741" s="106"/>
      <c r="D38741" s="139"/>
      <c r="P38741" s="142"/>
      <c r="Q38741" s="142"/>
      <c r="R38741" s="142"/>
      <c r="S38741" s="139"/>
    </row>
    <row r="38742" spans="2:19" ht="15.75" customHeight="1" x14ac:dyDescent="0.25">
      <c r="B38742" s="106"/>
      <c r="C38742" s="106"/>
      <c r="D38742" s="139"/>
      <c r="P38742" s="142"/>
      <c r="Q38742" s="142"/>
      <c r="R38742" s="142"/>
      <c r="S38742" s="139"/>
    </row>
    <row r="38743" spans="2:19" ht="15.75" customHeight="1" x14ac:dyDescent="0.25">
      <c r="B38743" s="106"/>
      <c r="C38743" s="106"/>
      <c r="D38743" s="139"/>
      <c r="P38743" s="142"/>
      <c r="Q38743" s="142"/>
      <c r="R38743" s="142"/>
      <c r="S38743" s="139"/>
    </row>
    <row r="38744" spans="2:19" ht="15.75" customHeight="1" x14ac:dyDescent="0.25">
      <c r="B38744" s="106"/>
      <c r="C38744" s="106"/>
      <c r="D38744" s="139"/>
      <c r="P38744" s="142"/>
      <c r="Q38744" s="142"/>
      <c r="R38744" s="142"/>
      <c r="S38744" s="139"/>
    </row>
    <row r="38745" spans="2:19" ht="15.75" customHeight="1" x14ac:dyDescent="0.25">
      <c r="B38745" s="106"/>
      <c r="C38745" s="106"/>
      <c r="D38745" s="139"/>
      <c r="P38745" s="142"/>
      <c r="Q38745" s="142"/>
      <c r="R38745" s="142"/>
      <c r="S38745" s="139"/>
    </row>
    <row r="38746" spans="2:19" ht="15.75" customHeight="1" x14ac:dyDescent="0.25">
      <c r="B38746" s="106"/>
      <c r="C38746" s="106"/>
      <c r="D38746" s="139"/>
      <c r="P38746" s="142"/>
      <c r="Q38746" s="142"/>
      <c r="R38746" s="142"/>
      <c r="S38746" s="139"/>
    </row>
    <row r="38747" spans="2:19" ht="15.75" customHeight="1" x14ac:dyDescent="0.25">
      <c r="B38747" s="106"/>
      <c r="C38747" s="106"/>
      <c r="D38747" s="139"/>
      <c r="P38747" s="142"/>
      <c r="Q38747" s="142"/>
      <c r="R38747" s="142"/>
      <c r="S38747" s="139"/>
    </row>
    <row r="38748" spans="2:19" ht="15.75" customHeight="1" x14ac:dyDescent="0.25">
      <c r="B38748" s="106"/>
      <c r="C38748" s="106"/>
      <c r="D38748" s="139"/>
      <c r="P38748" s="142"/>
      <c r="Q38748" s="142"/>
      <c r="R38748" s="142"/>
      <c r="S38748" s="139"/>
    </row>
    <row r="38749" spans="2:19" ht="15.75" customHeight="1" x14ac:dyDescent="0.25">
      <c r="B38749" s="106"/>
      <c r="C38749" s="106"/>
      <c r="D38749" s="139"/>
      <c r="P38749" s="142"/>
      <c r="Q38749" s="142"/>
      <c r="R38749" s="142"/>
      <c r="S38749" s="139"/>
    </row>
    <row r="38750" spans="2:19" ht="15.75" customHeight="1" x14ac:dyDescent="0.25">
      <c r="B38750" s="106"/>
      <c r="C38750" s="106"/>
      <c r="D38750" s="139"/>
      <c r="P38750" s="142"/>
      <c r="Q38750" s="142"/>
      <c r="R38750" s="142"/>
      <c r="S38750" s="139"/>
    </row>
    <row r="38751" spans="2:19" ht="15.75" customHeight="1" x14ac:dyDescent="0.25">
      <c r="B38751" s="106"/>
      <c r="C38751" s="106"/>
      <c r="D38751" s="139"/>
      <c r="P38751" s="142"/>
      <c r="Q38751" s="142"/>
      <c r="R38751" s="142"/>
      <c r="S38751" s="139"/>
    </row>
    <row r="38752" spans="2:19" ht="15.75" customHeight="1" x14ac:dyDescent="0.25">
      <c r="B38752" s="106"/>
      <c r="C38752" s="106"/>
      <c r="D38752" s="139"/>
      <c r="P38752" s="142"/>
      <c r="Q38752" s="142"/>
      <c r="R38752" s="142"/>
      <c r="S38752" s="139"/>
    </row>
    <row r="38753" spans="2:19" ht="15.75" customHeight="1" x14ac:dyDescent="0.25">
      <c r="B38753" s="106"/>
      <c r="C38753" s="106"/>
      <c r="D38753" s="139"/>
      <c r="P38753" s="142"/>
      <c r="Q38753" s="142"/>
      <c r="R38753" s="142"/>
      <c r="S38753" s="139"/>
    </row>
    <row r="38754" spans="2:19" ht="15.75" customHeight="1" x14ac:dyDescent="0.25">
      <c r="B38754" s="106"/>
      <c r="C38754" s="106"/>
      <c r="D38754" s="139"/>
      <c r="P38754" s="142"/>
      <c r="Q38754" s="142"/>
      <c r="R38754" s="142"/>
      <c r="S38754" s="139"/>
    </row>
    <row r="38755" spans="2:19" ht="15.75" customHeight="1" x14ac:dyDescent="0.25">
      <c r="B38755" s="106"/>
      <c r="C38755" s="106"/>
      <c r="D38755" s="139"/>
      <c r="P38755" s="142"/>
      <c r="Q38755" s="142"/>
      <c r="R38755" s="142"/>
      <c r="S38755" s="139"/>
    </row>
    <row r="38756" spans="2:19" ht="15.75" customHeight="1" x14ac:dyDescent="0.25">
      <c r="B38756" s="106"/>
      <c r="C38756" s="106"/>
      <c r="D38756" s="139"/>
      <c r="P38756" s="142"/>
      <c r="Q38756" s="142"/>
      <c r="R38756" s="142"/>
      <c r="S38756" s="139"/>
    </row>
    <row r="38757" spans="2:19" ht="15.75" customHeight="1" x14ac:dyDescent="0.25">
      <c r="B38757" s="106"/>
      <c r="C38757" s="106"/>
      <c r="D38757" s="139"/>
      <c r="P38757" s="142"/>
      <c r="Q38757" s="142"/>
      <c r="R38757" s="142"/>
      <c r="S38757" s="139"/>
    </row>
    <row r="38758" spans="2:19" ht="15.75" customHeight="1" x14ac:dyDescent="0.25">
      <c r="B38758" s="106"/>
      <c r="C38758" s="106"/>
      <c r="D38758" s="139"/>
      <c r="P38758" s="142"/>
      <c r="Q38758" s="142"/>
      <c r="R38758" s="142"/>
      <c r="S38758" s="139"/>
    </row>
    <row r="38759" spans="2:19" ht="15.75" customHeight="1" x14ac:dyDescent="0.25">
      <c r="B38759" s="106"/>
      <c r="C38759" s="106"/>
      <c r="D38759" s="139"/>
      <c r="P38759" s="142"/>
      <c r="Q38759" s="142"/>
      <c r="R38759" s="142"/>
      <c r="S38759" s="139"/>
    </row>
    <row r="38760" spans="2:19" ht="15.75" customHeight="1" x14ac:dyDescent="0.25">
      <c r="B38760" s="106"/>
      <c r="C38760" s="106"/>
      <c r="D38760" s="139"/>
      <c r="P38760" s="142"/>
      <c r="Q38760" s="142"/>
      <c r="R38760" s="142"/>
      <c r="S38760" s="139"/>
    </row>
    <row r="38761" spans="2:19" ht="15.75" customHeight="1" x14ac:dyDescent="0.25">
      <c r="B38761" s="106"/>
      <c r="C38761" s="106"/>
      <c r="D38761" s="139"/>
      <c r="P38761" s="142"/>
      <c r="Q38761" s="142"/>
      <c r="R38761" s="142"/>
      <c r="S38761" s="139"/>
    </row>
    <row r="38762" spans="2:19" ht="15.75" customHeight="1" x14ac:dyDescent="0.25">
      <c r="B38762" s="106"/>
      <c r="C38762" s="106"/>
      <c r="D38762" s="139"/>
      <c r="P38762" s="142"/>
      <c r="Q38762" s="142"/>
      <c r="R38762" s="142"/>
      <c r="S38762" s="139"/>
    </row>
    <row r="38763" spans="2:19" ht="15.75" customHeight="1" x14ac:dyDescent="0.25">
      <c r="B38763" s="106"/>
      <c r="C38763" s="106"/>
      <c r="D38763" s="139"/>
      <c r="P38763" s="142"/>
      <c r="Q38763" s="142"/>
      <c r="R38763" s="142"/>
      <c r="S38763" s="139"/>
    </row>
    <row r="38764" spans="2:19" ht="15.75" customHeight="1" x14ac:dyDescent="0.25">
      <c r="B38764" s="106"/>
      <c r="C38764" s="106"/>
      <c r="D38764" s="139"/>
      <c r="P38764" s="142"/>
      <c r="Q38764" s="142"/>
      <c r="R38764" s="142"/>
      <c r="S38764" s="139"/>
    </row>
    <row r="38765" spans="2:19" ht="15.75" customHeight="1" x14ac:dyDescent="0.25">
      <c r="B38765" s="106"/>
      <c r="C38765" s="106"/>
      <c r="D38765" s="139"/>
      <c r="P38765" s="142"/>
      <c r="Q38765" s="142"/>
      <c r="R38765" s="142"/>
      <c r="S38765" s="139"/>
    </row>
    <row r="38766" spans="2:19" ht="15.75" customHeight="1" x14ac:dyDescent="0.25">
      <c r="B38766" s="106"/>
      <c r="C38766" s="106"/>
      <c r="D38766" s="139"/>
      <c r="P38766" s="142"/>
      <c r="Q38766" s="142"/>
      <c r="R38766" s="142"/>
      <c r="S38766" s="139"/>
    </row>
    <row r="38767" spans="2:19" ht="15.75" customHeight="1" x14ac:dyDescent="0.25">
      <c r="B38767" s="106"/>
      <c r="C38767" s="106"/>
      <c r="D38767" s="139"/>
      <c r="P38767" s="142"/>
      <c r="Q38767" s="142"/>
      <c r="R38767" s="142"/>
      <c r="S38767" s="139"/>
    </row>
    <row r="38768" spans="2:19" ht="15.75" customHeight="1" x14ac:dyDescent="0.25">
      <c r="B38768" s="106"/>
      <c r="C38768" s="106"/>
      <c r="D38768" s="139"/>
      <c r="P38768" s="142"/>
      <c r="Q38768" s="142"/>
      <c r="R38768" s="142"/>
      <c r="S38768" s="139"/>
    </row>
    <row r="38769" spans="2:19" ht="15.75" customHeight="1" x14ac:dyDescent="0.25">
      <c r="B38769" s="106"/>
      <c r="C38769" s="106"/>
      <c r="D38769" s="139"/>
      <c r="P38769" s="142"/>
      <c r="Q38769" s="142"/>
      <c r="R38769" s="142"/>
      <c r="S38769" s="139"/>
    </row>
    <row r="38770" spans="2:19" ht="15.75" customHeight="1" x14ac:dyDescent="0.25">
      <c r="B38770" s="106"/>
      <c r="C38770" s="106"/>
      <c r="D38770" s="139"/>
      <c r="P38770" s="142"/>
      <c r="Q38770" s="142"/>
      <c r="R38770" s="142"/>
      <c r="S38770" s="139"/>
    </row>
    <row r="38771" spans="2:19" ht="15.75" customHeight="1" x14ac:dyDescent="0.25">
      <c r="B38771" s="106"/>
      <c r="C38771" s="106"/>
      <c r="D38771" s="139"/>
      <c r="P38771" s="142"/>
      <c r="Q38771" s="142"/>
      <c r="R38771" s="142"/>
      <c r="S38771" s="139"/>
    </row>
    <row r="38772" spans="2:19" ht="15.75" customHeight="1" x14ac:dyDescent="0.25">
      <c r="B38772" s="106"/>
      <c r="C38772" s="106"/>
      <c r="D38772" s="139"/>
      <c r="P38772" s="142"/>
      <c r="Q38772" s="142"/>
      <c r="R38772" s="142"/>
      <c r="S38772" s="139"/>
    </row>
    <row r="38773" spans="2:19" ht="15.75" customHeight="1" x14ac:dyDescent="0.25">
      <c r="B38773" s="106"/>
      <c r="C38773" s="106"/>
      <c r="D38773" s="139"/>
      <c r="P38773" s="142"/>
      <c r="Q38773" s="142"/>
      <c r="R38773" s="142"/>
      <c r="S38773" s="139"/>
    </row>
    <row r="38774" spans="2:19" ht="15.75" customHeight="1" x14ac:dyDescent="0.25">
      <c r="B38774" s="106"/>
      <c r="C38774" s="106"/>
      <c r="D38774" s="139"/>
      <c r="P38774" s="142"/>
      <c r="Q38774" s="142"/>
      <c r="R38774" s="142"/>
      <c r="S38774" s="139"/>
    </row>
    <row r="38775" spans="2:19" ht="15.75" customHeight="1" x14ac:dyDescent="0.25">
      <c r="B38775" s="106"/>
      <c r="C38775" s="106"/>
      <c r="D38775" s="139"/>
      <c r="P38775" s="142"/>
      <c r="Q38775" s="142"/>
      <c r="R38775" s="142"/>
      <c r="S38775" s="139"/>
    </row>
    <row r="38776" spans="2:19" ht="15.75" customHeight="1" x14ac:dyDescent="0.25">
      <c r="B38776" s="106"/>
      <c r="C38776" s="106"/>
      <c r="D38776" s="139"/>
      <c r="P38776" s="142"/>
      <c r="Q38776" s="142"/>
      <c r="R38776" s="142"/>
      <c r="S38776" s="139"/>
    </row>
    <row r="38777" spans="2:19" ht="15.75" customHeight="1" x14ac:dyDescent="0.25">
      <c r="B38777" s="106"/>
      <c r="C38777" s="106"/>
      <c r="D38777" s="139"/>
      <c r="P38777" s="142"/>
      <c r="Q38777" s="142"/>
      <c r="R38777" s="142"/>
      <c r="S38777" s="139"/>
    </row>
    <row r="38778" spans="2:19" ht="15.75" customHeight="1" x14ac:dyDescent="0.25">
      <c r="B38778" s="106"/>
      <c r="C38778" s="106"/>
      <c r="D38778" s="139"/>
      <c r="P38778" s="142"/>
      <c r="Q38778" s="142"/>
      <c r="R38778" s="142"/>
      <c r="S38778" s="139"/>
    </row>
    <row r="38779" spans="2:19" ht="15.75" customHeight="1" x14ac:dyDescent="0.25">
      <c r="B38779" s="106"/>
      <c r="C38779" s="106"/>
      <c r="D38779" s="139"/>
      <c r="P38779" s="142"/>
      <c r="Q38779" s="142"/>
      <c r="R38779" s="142"/>
      <c r="S38779" s="139"/>
    </row>
    <row r="38780" spans="2:19" ht="15.75" customHeight="1" x14ac:dyDescent="0.25">
      <c r="B38780" s="106"/>
      <c r="C38780" s="106"/>
      <c r="D38780" s="139"/>
      <c r="P38780" s="142"/>
      <c r="Q38780" s="142"/>
      <c r="R38780" s="142"/>
      <c r="S38780" s="139"/>
    </row>
    <row r="38781" spans="2:19" ht="15.75" customHeight="1" x14ac:dyDescent="0.25">
      <c r="B38781" s="106"/>
      <c r="C38781" s="106"/>
      <c r="D38781" s="139"/>
      <c r="P38781" s="142"/>
      <c r="Q38781" s="142"/>
      <c r="R38781" s="142"/>
      <c r="S38781" s="139"/>
    </row>
    <row r="38782" spans="2:19" ht="15.75" customHeight="1" x14ac:dyDescent="0.25">
      <c r="B38782" s="106"/>
      <c r="C38782" s="106"/>
      <c r="D38782" s="139"/>
      <c r="P38782" s="142"/>
      <c r="Q38782" s="142"/>
      <c r="R38782" s="142"/>
      <c r="S38782" s="139"/>
    </row>
    <row r="38783" spans="2:19" ht="15.75" customHeight="1" x14ac:dyDescent="0.25">
      <c r="B38783" s="106"/>
      <c r="C38783" s="106"/>
      <c r="D38783" s="139"/>
      <c r="P38783" s="142"/>
      <c r="Q38783" s="142"/>
      <c r="R38783" s="142"/>
      <c r="S38783" s="139"/>
    </row>
    <row r="38784" spans="2:19" ht="15.75" customHeight="1" x14ac:dyDescent="0.25">
      <c r="B38784" s="106"/>
      <c r="C38784" s="106"/>
      <c r="D38784" s="139"/>
      <c r="P38784" s="142"/>
      <c r="Q38784" s="142"/>
      <c r="R38784" s="142"/>
      <c r="S38784" s="139"/>
    </row>
    <row r="38785" spans="2:19" ht="15.75" customHeight="1" x14ac:dyDescent="0.25">
      <c r="B38785" s="106"/>
      <c r="C38785" s="106"/>
      <c r="D38785" s="139"/>
      <c r="P38785" s="142"/>
      <c r="Q38785" s="142"/>
      <c r="R38785" s="142"/>
      <c r="S38785" s="139"/>
    </row>
    <row r="38786" spans="2:19" ht="15.75" customHeight="1" x14ac:dyDescent="0.25">
      <c r="B38786" s="106"/>
      <c r="C38786" s="106"/>
      <c r="D38786" s="139"/>
      <c r="P38786" s="142"/>
      <c r="Q38786" s="142"/>
      <c r="R38786" s="142"/>
      <c r="S38786" s="139"/>
    </row>
    <row r="38787" spans="2:19" ht="15.75" customHeight="1" x14ac:dyDescent="0.25">
      <c r="B38787" s="106"/>
      <c r="C38787" s="106"/>
      <c r="D38787" s="139"/>
      <c r="P38787" s="142"/>
      <c r="Q38787" s="142"/>
      <c r="R38787" s="142"/>
      <c r="S38787" s="139"/>
    </row>
    <row r="38788" spans="2:19" ht="15.75" customHeight="1" x14ac:dyDescent="0.25">
      <c r="B38788" s="106"/>
      <c r="C38788" s="106"/>
      <c r="D38788" s="139"/>
      <c r="P38788" s="142"/>
      <c r="Q38788" s="142"/>
      <c r="R38788" s="142"/>
      <c r="S38788" s="139"/>
    </row>
    <row r="38789" spans="2:19" ht="15.75" customHeight="1" x14ac:dyDescent="0.25">
      <c r="B38789" s="106"/>
      <c r="C38789" s="106"/>
      <c r="D38789" s="139"/>
      <c r="P38789" s="142"/>
      <c r="Q38789" s="142"/>
      <c r="R38789" s="142"/>
      <c r="S38789" s="139"/>
    </row>
    <row r="38790" spans="2:19" ht="15.75" customHeight="1" x14ac:dyDescent="0.25">
      <c r="B38790" s="106"/>
      <c r="C38790" s="106"/>
      <c r="D38790" s="139"/>
      <c r="P38790" s="142"/>
      <c r="Q38790" s="142"/>
      <c r="R38790" s="142"/>
      <c r="S38790" s="139"/>
    </row>
    <row r="38791" spans="2:19" ht="15.75" customHeight="1" x14ac:dyDescent="0.25">
      <c r="B38791" s="106"/>
      <c r="C38791" s="106"/>
      <c r="D38791" s="139"/>
      <c r="P38791" s="142"/>
      <c r="Q38791" s="142"/>
      <c r="R38791" s="142"/>
      <c r="S38791" s="139"/>
    </row>
    <row r="38792" spans="2:19" ht="15.75" customHeight="1" x14ac:dyDescent="0.25">
      <c r="B38792" s="106"/>
      <c r="C38792" s="106"/>
      <c r="D38792" s="139"/>
      <c r="P38792" s="142"/>
      <c r="Q38792" s="142"/>
      <c r="R38792" s="142"/>
      <c r="S38792" s="139"/>
    </row>
    <row r="38793" spans="2:19" ht="15.75" customHeight="1" x14ac:dyDescent="0.25">
      <c r="B38793" s="106"/>
      <c r="C38793" s="106"/>
      <c r="D38793" s="139"/>
      <c r="P38793" s="142"/>
      <c r="Q38793" s="142"/>
      <c r="R38793" s="142"/>
      <c r="S38793" s="139"/>
    </row>
    <row r="38794" spans="2:19" ht="15.75" customHeight="1" x14ac:dyDescent="0.25">
      <c r="B38794" s="106"/>
      <c r="C38794" s="106"/>
      <c r="D38794" s="139"/>
      <c r="P38794" s="142"/>
      <c r="Q38794" s="142"/>
      <c r="R38794" s="142"/>
      <c r="S38794" s="139"/>
    </row>
    <row r="38795" spans="2:19" ht="15.75" customHeight="1" x14ac:dyDescent="0.25">
      <c r="B38795" s="106"/>
      <c r="C38795" s="106"/>
      <c r="D38795" s="139"/>
      <c r="P38795" s="142"/>
      <c r="Q38795" s="142"/>
      <c r="R38795" s="142"/>
      <c r="S38795" s="139"/>
    </row>
    <row r="38796" spans="2:19" ht="15.75" customHeight="1" x14ac:dyDescent="0.25">
      <c r="B38796" s="106"/>
      <c r="C38796" s="106"/>
      <c r="D38796" s="139"/>
      <c r="P38796" s="142"/>
      <c r="Q38796" s="142"/>
      <c r="R38796" s="142"/>
      <c r="S38796" s="139"/>
    </row>
    <row r="38797" spans="2:19" ht="15.75" customHeight="1" x14ac:dyDescent="0.25">
      <c r="B38797" s="106"/>
      <c r="C38797" s="106"/>
      <c r="D38797" s="139"/>
      <c r="P38797" s="142"/>
      <c r="Q38797" s="142"/>
      <c r="R38797" s="142"/>
      <c r="S38797" s="139"/>
    </row>
    <row r="38798" spans="2:19" ht="15.75" customHeight="1" x14ac:dyDescent="0.25">
      <c r="B38798" s="106"/>
      <c r="C38798" s="106"/>
      <c r="D38798" s="139"/>
      <c r="P38798" s="142"/>
      <c r="Q38798" s="142"/>
      <c r="R38798" s="142"/>
      <c r="S38798" s="139"/>
    </row>
    <row r="38799" spans="2:19" ht="15.75" customHeight="1" x14ac:dyDescent="0.25">
      <c r="B38799" s="106"/>
      <c r="C38799" s="106"/>
      <c r="D38799" s="139"/>
      <c r="P38799" s="142"/>
      <c r="Q38799" s="142"/>
      <c r="R38799" s="142"/>
      <c r="S38799" s="139"/>
    </row>
    <row r="38800" spans="2:19" ht="15.75" customHeight="1" x14ac:dyDescent="0.25">
      <c r="B38800" s="106"/>
      <c r="C38800" s="106"/>
      <c r="D38800" s="139"/>
      <c r="P38800" s="142"/>
      <c r="Q38800" s="142"/>
      <c r="R38800" s="142"/>
      <c r="S38800" s="139"/>
    </row>
    <row r="38801" spans="2:19" ht="15.75" customHeight="1" x14ac:dyDescent="0.25">
      <c r="B38801" s="106"/>
      <c r="C38801" s="106"/>
      <c r="D38801" s="139"/>
      <c r="P38801" s="142"/>
      <c r="Q38801" s="142"/>
      <c r="R38801" s="142"/>
      <c r="S38801" s="139"/>
    </row>
    <row r="38802" spans="2:19" ht="15.75" customHeight="1" x14ac:dyDescent="0.25">
      <c r="B38802" s="106"/>
      <c r="C38802" s="106"/>
      <c r="D38802" s="139"/>
      <c r="P38802" s="142"/>
      <c r="Q38802" s="142"/>
      <c r="R38802" s="142"/>
      <c r="S38802" s="139"/>
    </row>
    <row r="38803" spans="2:19" ht="15.75" customHeight="1" x14ac:dyDescent="0.25">
      <c r="B38803" s="106"/>
      <c r="C38803" s="106"/>
      <c r="D38803" s="139"/>
      <c r="P38803" s="142"/>
      <c r="Q38803" s="142"/>
      <c r="R38803" s="142"/>
      <c r="S38803" s="139"/>
    </row>
    <row r="38804" spans="2:19" ht="15.75" customHeight="1" x14ac:dyDescent="0.25">
      <c r="B38804" s="106"/>
      <c r="C38804" s="106"/>
      <c r="D38804" s="139"/>
      <c r="P38804" s="142"/>
      <c r="Q38804" s="142"/>
      <c r="R38804" s="142"/>
      <c r="S38804" s="139"/>
    </row>
    <row r="38805" spans="2:19" ht="15.75" customHeight="1" x14ac:dyDescent="0.25">
      <c r="B38805" s="106"/>
      <c r="C38805" s="106"/>
      <c r="D38805" s="139"/>
      <c r="P38805" s="142"/>
      <c r="Q38805" s="142"/>
      <c r="R38805" s="142"/>
      <c r="S38805" s="139"/>
    </row>
    <row r="38806" spans="2:19" ht="15.75" customHeight="1" x14ac:dyDescent="0.25">
      <c r="B38806" s="106"/>
      <c r="C38806" s="106"/>
      <c r="D38806" s="139"/>
      <c r="P38806" s="142"/>
      <c r="Q38806" s="142"/>
      <c r="R38806" s="142"/>
      <c r="S38806" s="139"/>
    </row>
    <row r="38807" spans="2:19" ht="15.75" customHeight="1" x14ac:dyDescent="0.25">
      <c r="B38807" s="106"/>
      <c r="C38807" s="106"/>
      <c r="D38807" s="139"/>
      <c r="P38807" s="142"/>
      <c r="Q38807" s="142"/>
      <c r="R38807" s="142"/>
      <c r="S38807" s="139"/>
    </row>
    <row r="38808" spans="2:19" ht="15.75" customHeight="1" x14ac:dyDescent="0.25">
      <c r="B38808" s="106"/>
      <c r="C38808" s="106"/>
      <c r="D38808" s="139"/>
      <c r="P38808" s="142"/>
      <c r="Q38808" s="142"/>
      <c r="R38808" s="142"/>
      <c r="S38808" s="139"/>
    </row>
    <row r="38809" spans="2:19" ht="15.75" customHeight="1" x14ac:dyDescent="0.25">
      <c r="B38809" s="106"/>
      <c r="C38809" s="106"/>
      <c r="D38809" s="139"/>
      <c r="P38809" s="142"/>
      <c r="Q38809" s="142"/>
      <c r="R38809" s="142"/>
      <c r="S38809" s="139"/>
    </row>
    <row r="38810" spans="2:19" ht="15.75" customHeight="1" x14ac:dyDescent="0.25">
      <c r="B38810" s="106"/>
      <c r="C38810" s="106"/>
      <c r="D38810" s="139"/>
      <c r="P38810" s="142"/>
      <c r="Q38810" s="142"/>
      <c r="R38810" s="142"/>
      <c r="S38810" s="139"/>
    </row>
    <row r="38811" spans="2:19" ht="15.75" customHeight="1" x14ac:dyDescent="0.25">
      <c r="B38811" s="106"/>
      <c r="C38811" s="106"/>
      <c r="D38811" s="139"/>
      <c r="P38811" s="142"/>
      <c r="Q38811" s="142"/>
      <c r="R38811" s="142"/>
      <c r="S38811" s="139"/>
    </row>
    <row r="38812" spans="2:19" ht="15.75" customHeight="1" x14ac:dyDescent="0.25">
      <c r="B38812" s="106"/>
      <c r="C38812" s="106"/>
      <c r="D38812" s="139"/>
      <c r="P38812" s="142"/>
      <c r="Q38812" s="142"/>
      <c r="R38812" s="142"/>
      <c r="S38812" s="139"/>
    </row>
    <row r="38813" spans="2:19" ht="15.75" customHeight="1" x14ac:dyDescent="0.25">
      <c r="B38813" s="106"/>
      <c r="C38813" s="106"/>
      <c r="D38813" s="139"/>
      <c r="P38813" s="142"/>
      <c r="Q38813" s="142"/>
      <c r="R38813" s="142"/>
      <c r="S38813" s="139"/>
    </row>
    <row r="38814" spans="2:19" ht="15.75" customHeight="1" x14ac:dyDescent="0.25">
      <c r="B38814" s="106"/>
      <c r="C38814" s="106"/>
      <c r="D38814" s="139"/>
      <c r="P38814" s="142"/>
      <c r="Q38814" s="142"/>
      <c r="R38814" s="142"/>
      <c r="S38814" s="139"/>
    </row>
    <row r="38815" spans="2:19" ht="15.75" customHeight="1" x14ac:dyDescent="0.25">
      <c r="B38815" s="106"/>
      <c r="C38815" s="106"/>
      <c r="D38815" s="139"/>
      <c r="P38815" s="142"/>
      <c r="Q38815" s="142"/>
      <c r="R38815" s="142"/>
      <c r="S38815" s="139"/>
    </row>
    <row r="38816" spans="2:19" ht="15.75" customHeight="1" x14ac:dyDescent="0.25">
      <c r="B38816" s="106"/>
      <c r="C38816" s="106"/>
      <c r="D38816" s="139"/>
      <c r="P38816" s="142"/>
      <c r="Q38816" s="142"/>
      <c r="R38816" s="142"/>
      <c r="S38816" s="139"/>
    </row>
    <row r="38817" spans="2:19" ht="15.75" customHeight="1" x14ac:dyDescent="0.25">
      <c r="B38817" s="106"/>
      <c r="C38817" s="106"/>
      <c r="D38817" s="139"/>
      <c r="P38817" s="142"/>
      <c r="Q38817" s="142"/>
      <c r="R38817" s="142"/>
      <c r="S38817" s="139"/>
    </row>
    <row r="38818" spans="2:19" ht="15.75" customHeight="1" x14ac:dyDescent="0.25">
      <c r="B38818" s="106"/>
      <c r="C38818" s="106"/>
      <c r="D38818" s="139"/>
      <c r="P38818" s="142"/>
      <c r="Q38818" s="142"/>
      <c r="R38818" s="142"/>
      <c r="S38818" s="139"/>
    </row>
    <row r="38819" spans="2:19" ht="15.75" customHeight="1" x14ac:dyDescent="0.25">
      <c r="B38819" s="106"/>
      <c r="C38819" s="106"/>
      <c r="D38819" s="139"/>
      <c r="P38819" s="142"/>
      <c r="Q38819" s="142"/>
      <c r="R38819" s="142"/>
      <c r="S38819" s="139"/>
    </row>
    <row r="38820" spans="2:19" ht="15.75" customHeight="1" x14ac:dyDescent="0.25">
      <c r="B38820" s="106"/>
      <c r="C38820" s="106"/>
      <c r="D38820" s="139"/>
      <c r="P38820" s="142"/>
      <c r="Q38820" s="142"/>
      <c r="R38820" s="142"/>
      <c r="S38820" s="139"/>
    </row>
    <row r="38821" spans="2:19" ht="15.75" customHeight="1" x14ac:dyDescent="0.25">
      <c r="B38821" s="106"/>
      <c r="C38821" s="106"/>
      <c r="D38821" s="139"/>
      <c r="P38821" s="142"/>
      <c r="Q38821" s="142"/>
      <c r="R38821" s="142"/>
      <c r="S38821" s="139"/>
    </row>
    <row r="38822" spans="2:19" ht="15.75" customHeight="1" x14ac:dyDescent="0.25">
      <c r="B38822" s="106"/>
      <c r="C38822" s="106"/>
      <c r="D38822" s="139"/>
      <c r="P38822" s="142"/>
      <c r="Q38822" s="142"/>
      <c r="R38822" s="142"/>
      <c r="S38822" s="139"/>
    </row>
    <row r="38823" spans="2:19" ht="15.75" customHeight="1" x14ac:dyDescent="0.25">
      <c r="B38823" s="106"/>
      <c r="C38823" s="106"/>
      <c r="D38823" s="139"/>
      <c r="P38823" s="142"/>
      <c r="Q38823" s="142"/>
      <c r="R38823" s="142"/>
      <c r="S38823" s="139"/>
    </row>
    <row r="38824" spans="2:19" ht="15.75" customHeight="1" x14ac:dyDescent="0.25">
      <c r="B38824" s="106"/>
      <c r="C38824" s="106"/>
      <c r="D38824" s="139"/>
      <c r="P38824" s="142"/>
      <c r="Q38824" s="142"/>
      <c r="R38824" s="142"/>
      <c r="S38824" s="139"/>
    </row>
    <row r="38825" spans="2:19" ht="15.75" customHeight="1" x14ac:dyDescent="0.25">
      <c r="B38825" s="106"/>
      <c r="C38825" s="106"/>
      <c r="D38825" s="139"/>
      <c r="P38825" s="142"/>
      <c r="Q38825" s="142"/>
      <c r="R38825" s="142"/>
      <c r="S38825" s="139"/>
    </row>
    <row r="38826" spans="2:19" ht="15.75" customHeight="1" x14ac:dyDescent="0.25">
      <c r="B38826" s="106"/>
      <c r="C38826" s="106"/>
      <c r="D38826" s="139"/>
      <c r="P38826" s="142"/>
      <c r="Q38826" s="142"/>
      <c r="R38826" s="142"/>
      <c r="S38826" s="139"/>
    </row>
    <row r="38827" spans="2:19" ht="15.75" customHeight="1" x14ac:dyDescent="0.25">
      <c r="B38827" s="106"/>
      <c r="C38827" s="106"/>
      <c r="D38827" s="139"/>
      <c r="P38827" s="142"/>
      <c r="Q38827" s="142"/>
      <c r="R38827" s="142"/>
      <c r="S38827" s="139"/>
    </row>
    <row r="38828" spans="2:19" ht="15.75" customHeight="1" x14ac:dyDescent="0.25">
      <c r="B38828" s="106"/>
      <c r="C38828" s="106"/>
      <c r="D38828" s="139"/>
      <c r="P38828" s="142"/>
      <c r="Q38828" s="142"/>
      <c r="R38828" s="142"/>
      <c r="S38828" s="139"/>
    </row>
    <row r="38829" spans="2:19" ht="15.75" customHeight="1" x14ac:dyDescent="0.25">
      <c r="B38829" s="106"/>
      <c r="C38829" s="106"/>
      <c r="D38829" s="139"/>
      <c r="P38829" s="142"/>
      <c r="Q38829" s="142"/>
      <c r="R38829" s="142"/>
      <c r="S38829" s="139"/>
    </row>
    <row r="38830" spans="2:19" ht="15.75" customHeight="1" x14ac:dyDescent="0.25">
      <c r="B38830" s="106"/>
      <c r="C38830" s="106"/>
      <c r="D38830" s="139"/>
      <c r="P38830" s="142"/>
      <c r="Q38830" s="142"/>
      <c r="R38830" s="142"/>
      <c r="S38830" s="139"/>
    </row>
    <row r="38831" spans="2:19" ht="15.75" customHeight="1" x14ac:dyDescent="0.25">
      <c r="B38831" s="106"/>
      <c r="C38831" s="106"/>
      <c r="D38831" s="139"/>
      <c r="P38831" s="142"/>
      <c r="Q38831" s="142"/>
      <c r="R38831" s="142"/>
      <c r="S38831" s="139"/>
    </row>
    <row r="38832" spans="2:19" ht="15.75" customHeight="1" x14ac:dyDescent="0.25">
      <c r="B38832" s="106"/>
      <c r="C38832" s="106"/>
      <c r="D38832" s="139"/>
      <c r="P38832" s="142"/>
      <c r="Q38832" s="142"/>
      <c r="R38832" s="142"/>
      <c r="S38832" s="139"/>
    </row>
    <row r="38833" spans="2:19" ht="15.75" customHeight="1" x14ac:dyDescent="0.25">
      <c r="B38833" s="106"/>
      <c r="C38833" s="106"/>
      <c r="D38833" s="139"/>
      <c r="P38833" s="142"/>
      <c r="Q38833" s="142"/>
      <c r="R38833" s="142"/>
      <c r="S38833" s="139"/>
    </row>
    <row r="38834" spans="2:19" ht="15.75" customHeight="1" x14ac:dyDescent="0.25">
      <c r="B38834" s="106"/>
      <c r="C38834" s="106"/>
      <c r="D38834" s="139"/>
      <c r="P38834" s="142"/>
      <c r="Q38834" s="142"/>
      <c r="R38834" s="142"/>
      <c r="S38834" s="139"/>
    </row>
    <row r="38835" spans="2:19" ht="15.75" customHeight="1" x14ac:dyDescent="0.25">
      <c r="B38835" s="106"/>
      <c r="C38835" s="106"/>
      <c r="D38835" s="139"/>
      <c r="P38835" s="142"/>
      <c r="Q38835" s="142"/>
      <c r="R38835" s="142"/>
      <c r="S38835" s="139"/>
    </row>
    <row r="38836" spans="2:19" ht="15.75" customHeight="1" x14ac:dyDescent="0.25">
      <c r="B38836" s="106"/>
      <c r="C38836" s="106"/>
      <c r="D38836" s="139"/>
      <c r="P38836" s="142"/>
      <c r="Q38836" s="142"/>
      <c r="R38836" s="142"/>
      <c r="S38836" s="139"/>
    </row>
    <row r="38837" spans="2:19" ht="15.75" customHeight="1" x14ac:dyDescent="0.25">
      <c r="B38837" s="106"/>
      <c r="C38837" s="106"/>
      <c r="D38837" s="139"/>
      <c r="P38837" s="142"/>
      <c r="Q38837" s="142"/>
      <c r="R38837" s="142"/>
      <c r="S38837" s="139"/>
    </row>
    <row r="38838" spans="2:19" ht="15.75" customHeight="1" x14ac:dyDescent="0.25">
      <c r="B38838" s="106"/>
      <c r="C38838" s="106"/>
      <c r="D38838" s="139"/>
      <c r="P38838" s="142"/>
      <c r="Q38838" s="142"/>
      <c r="R38838" s="142"/>
      <c r="S38838" s="139"/>
    </row>
    <row r="38839" spans="2:19" ht="15.75" customHeight="1" x14ac:dyDescent="0.25">
      <c r="B38839" s="106"/>
      <c r="C38839" s="106"/>
      <c r="D38839" s="139"/>
      <c r="P38839" s="142"/>
      <c r="Q38839" s="142"/>
      <c r="R38839" s="142"/>
      <c r="S38839" s="139"/>
    </row>
    <row r="38840" spans="2:19" ht="15.75" customHeight="1" x14ac:dyDescent="0.25">
      <c r="B38840" s="106"/>
      <c r="C38840" s="106"/>
      <c r="D38840" s="139"/>
      <c r="P38840" s="142"/>
      <c r="Q38840" s="142"/>
      <c r="R38840" s="142"/>
      <c r="S38840" s="139"/>
    </row>
    <row r="38841" spans="2:19" ht="15.75" customHeight="1" x14ac:dyDescent="0.25">
      <c r="B38841" s="106"/>
      <c r="C38841" s="106"/>
      <c r="D38841" s="139"/>
      <c r="P38841" s="142"/>
      <c r="Q38841" s="142"/>
      <c r="R38841" s="142"/>
      <c r="S38841" s="139"/>
    </row>
    <row r="38842" spans="2:19" ht="15.75" customHeight="1" x14ac:dyDescent="0.25">
      <c r="B38842" s="106"/>
      <c r="C38842" s="106"/>
      <c r="D38842" s="139"/>
      <c r="P38842" s="142"/>
      <c r="Q38842" s="142"/>
      <c r="R38842" s="142"/>
      <c r="S38842" s="139"/>
    </row>
    <row r="38843" spans="2:19" ht="15.75" customHeight="1" x14ac:dyDescent="0.25">
      <c r="B38843" s="106"/>
      <c r="C38843" s="106"/>
      <c r="D38843" s="139"/>
      <c r="P38843" s="142"/>
      <c r="Q38843" s="142"/>
      <c r="R38843" s="142"/>
      <c r="S38843" s="139"/>
    </row>
    <row r="38844" spans="2:19" ht="15.75" customHeight="1" x14ac:dyDescent="0.25">
      <c r="B38844" s="106"/>
      <c r="C38844" s="106"/>
      <c r="D38844" s="139"/>
      <c r="P38844" s="142"/>
      <c r="Q38844" s="142"/>
      <c r="R38844" s="142"/>
      <c r="S38844" s="139"/>
    </row>
    <row r="38845" spans="2:19" ht="15.75" customHeight="1" x14ac:dyDescent="0.25">
      <c r="B38845" s="106"/>
      <c r="C38845" s="106"/>
      <c r="D38845" s="139"/>
      <c r="P38845" s="142"/>
      <c r="Q38845" s="142"/>
      <c r="R38845" s="142"/>
      <c r="S38845" s="139"/>
    </row>
    <row r="38846" spans="2:19" ht="15.75" customHeight="1" x14ac:dyDescent="0.25">
      <c r="B38846" s="106"/>
      <c r="C38846" s="106"/>
      <c r="D38846" s="139"/>
      <c r="P38846" s="142"/>
      <c r="Q38846" s="142"/>
      <c r="R38846" s="142"/>
      <c r="S38846" s="139"/>
    </row>
    <row r="38847" spans="2:19" ht="15.75" customHeight="1" x14ac:dyDescent="0.25">
      <c r="B38847" s="106"/>
      <c r="C38847" s="106"/>
      <c r="D38847" s="139"/>
      <c r="P38847" s="142"/>
      <c r="Q38847" s="142"/>
      <c r="R38847" s="142"/>
      <c r="S38847" s="139"/>
    </row>
    <row r="38848" spans="2:19" ht="15.75" customHeight="1" x14ac:dyDescent="0.25">
      <c r="B38848" s="106"/>
      <c r="C38848" s="106"/>
      <c r="D38848" s="139"/>
      <c r="P38848" s="142"/>
      <c r="Q38848" s="142"/>
      <c r="R38848" s="142"/>
      <c r="S38848" s="139"/>
    </row>
    <row r="38849" spans="2:19" ht="15.75" customHeight="1" x14ac:dyDescent="0.25">
      <c r="B38849" s="106"/>
      <c r="C38849" s="106"/>
      <c r="D38849" s="139"/>
      <c r="P38849" s="142"/>
      <c r="Q38849" s="142"/>
      <c r="R38849" s="142"/>
      <c r="S38849" s="139"/>
    </row>
    <row r="38850" spans="2:19" ht="15.75" customHeight="1" x14ac:dyDescent="0.25">
      <c r="B38850" s="106"/>
      <c r="C38850" s="106"/>
      <c r="D38850" s="139"/>
      <c r="P38850" s="142"/>
      <c r="Q38850" s="142"/>
      <c r="R38850" s="142"/>
      <c r="S38850" s="139"/>
    </row>
    <row r="38851" spans="2:19" ht="15.75" customHeight="1" x14ac:dyDescent="0.25">
      <c r="B38851" s="106"/>
      <c r="C38851" s="106"/>
      <c r="D38851" s="139"/>
      <c r="P38851" s="142"/>
      <c r="Q38851" s="142"/>
      <c r="R38851" s="142"/>
      <c r="S38851" s="139"/>
    </row>
    <row r="38852" spans="2:19" ht="15.75" customHeight="1" x14ac:dyDescent="0.25">
      <c r="B38852" s="106"/>
      <c r="C38852" s="106"/>
      <c r="D38852" s="139"/>
      <c r="P38852" s="142"/>
      <c r="Q38852" s="142"/>
      <c r="R38852" s="142"/>
      <c r="S38852" s="139"/>
    </row>
    <row r="38853" spans="2:19" ht="15.75" customHeight="1" x14ac:dyDescent="0.25">
      <c r="B38853" s="106"/>
      <c r="C38853" s="106"/>
      <c r="D38853" s="139"/>
      <c r="P38853" s="142"/>
      <c r="Q38853" s="142"/>
      <c r="R38853" s="142"/>
      <c r="S38853" s="139"/>
    </row>
    <row r="38854" spans="2:19" ht="15.75" customHeight="1" x14ac:dyDescent="0.25">
      <c r="B38854" s="106"/>
      <c r="C38854" s="106"/>
      <c r="D38854" s="139"/>
      <c r="P38854" s="142"/>
      <c r="Q38854" s="142"/>
      <c r="R38854" s="142"/>
      <c r="S38854" s="139"/>
    </row>
    <row r="38855" spans="2:19" ht="15.75" customHeight="1" x14ac:dyDescent="0.25">
      <c r="B38855" s="106"/>
      <c r="C38855" s="106"/>
      <c r="D38855" s="139"/>
      <c r="P38855" s="142"/>
      <c r="Q38855" s="142"/>
      <c r="R38855" s="142"/>
      <c r="S38855" s="139"/>
    </row>
    <row r="38856" spans="2:19" ht="15.75" customHeight="1" x14ac:dyDescent="0.25">
      <c r="B38856" s="106"/>
      <c r="C38856" s="106"/>
      <c r="D38856" s="139"/>
      <c r="P38856" s="142"/>
      <c r="Q38856" s="142"/>
      <c r="R38856" s="142"/>
      <c r="S38856" s="139"/>
    </row>
    <row r="38857" spans="2:19" ht="15.75" customHeight="1" x14ac:dyDescent="0.25">
      <c r="B38857" s="106"/>
      <c r="C38857" s="106"/>
      <c r="D38857" s="139"/>
      <c r="P38857" s="142"/>
      <c r="Q38857" s="142"/>
      <c r="R38857" s="142"/>
      <c r="S38857" s="139"/>
    </row>
    <row r="38858" spans="2:19" ht="15.75" customHeight="1" x14ac:dyDescent="0.25">
      <c r="B38858" s="106"/>
      <c r="C38858" s="106"/>
      <c r="D38858" s="139"/>
      <c r="P38858" s="142"/>
      <c r="Q38858" s="142"/>
      <c r="R38858" s="142"/>
      <c r="S38858" s="139"/>
    </row>
    <row r="38859" spans="2:19" ht="15.75" customHeight="1" x14ac:dyDescent="0.25">
      <c r="B38859" s="106"/>
      <c r="C38859" s="106"/>
      <c r="D38859" s="139"/>
      <c r="P38859" s="142"/>
      <c r="Q38859" s="142"/>
      <c r="R38859" s="142"/>
      <c r="S38859" s="139"/>
    </row>
    <row r="38860" spans="2:19" ht="15.75" customHeight="1" x14ac:dyDescent="0.25">
      <c r="B38860" s="106"/>
      <c r="C38860" s="106"/>
      <c r="D38860" s="139"/>
      <c r="P38860" s="142"/>
      <c r="Q38860" s="142"/>
      <c r="R38860" s="142"/>
      <c r="S38860" s="139"/>
    </row>
    <row r="38861" spans="2:19" ht="15.75" customHeight="1" x14ac:dyDescent="0.25">
      <c r="B38861" s="106"/>
      <c r="C38861" s="106"/>
      <c r="D38861" s="139"/>
      <c r="P38861" s="142"/>
      <c r="Q38861" s="142"/>
      <c r="R38861" s="142"/>
      <c r="S38861" s="139"/>
    </row>
    <row r="38862" spans="2:19" ht="15.75" customHeight="1" x14ac:dyDescent="0.25">
      <c r="B38862" s="106"/>
      <c r="C38862" s="106"/>
      <c r="D38862" s="139"/>
      <c r="P38862" s="142"/>
      <c r="Q38862" s="142"/>
      <c r="R38862" s="142"/>
      <c r="S38862" s="139"/>
    </row>
    <row r="38863" spans="2:19" ht="15.75" customHeight="1" x14ac:dyDescent="0.25">
      <c r="B38863" s="106"/>
      <c r="C38863" s="106"/>
      <c r="D38863" s="139"/>
      <c r="P38863" s="142"/>
      <c r="Q38863" s="142"/>
      <c r="R38863" s="142"/>
      <c r="S38863" s="139"/>
    </row>
    <row r="38864" spans="2:19" ht="15.75" customHeight="1" x14ac:dyDescent="0.25">
      <c r="B38864" s="106"/>
      <c r="C38864" s="106"/>
      <c r="D38864" s="139"/>
      <c r="P38864" s="142"/>
      <c r="Q38864" s="142"/>
      <c r="R38864" s="142"/>
      <c r="S38864" s="139"/>
    </row>
    <row r="38865" spans="2:19" ht="15.75" customHeight="1" x14ac:dyDescent="0.25">
      <c r="B38865" s="106"/>
      <c r="C38865" s="106"/>
      <c r="D38865" s="139"/>
      <c r="P38865" s="142"/>
      <c r="Q38865" s="142"/>
      <c r="R38865" s="142"/>
      <c r="S38865" s="139"/>
    </row>
    <row r="38866" spans="2:19" ht="15.75" customHeight="1" x14ac:dyDescent="0.25">
      <c r="B38866" s="106"/>
      <c r="C38866" s="106"/>
      <c r="D38866" s="139"/>
      <c r="P38866" s="142"/>
      <c r="Q38866" s="142"/>
      <c r="R38866" s="142"/>
      <c r="S38866" s="139"/>
    </row>
    <row r="38867" spans="2:19" ht="15.75" customHeight="1" x14ac:dyDescent="0.25">
      <c r="B38867" s="106"/>
      <c r="C38867" s="106"/>
      <c r="D38867" s="139"/>
      <c r="P38867" s="142"/>
      <c r="Q38867" s="142"/>
      <c r="R38867" s="142"/>
      <c r="S38867" s="139"/>
    </row>
    <row r="38868" spans="2:19" ht="15.75" customHeight="1" x14ac:dyDescent="0.25">
      <c r="B38868" s="106"/>
      <c r="C38868" s="106"/>
      <c r="D38868" s="139"/>
      <c r="P38868" s="142"/>
      <c r="Q38868" s="142"/>
      <c r="R38868" s="142"/>
      <c r="S38868" s="139"/>
    </row>
    <row r="38869" spans="2:19" ht="15.75" customHeight="1" x14ac:dyDescent="0.25">
      <c r="B38869" s="106"/>
      <c r="C38869" s="106"/>
      <c r="D38869" s="139"/>
      <c r="P38869" s="142"/>
      <c r="Q38869" s="142"/>
      <c r="R38869" s="142"/>
      <c r="S38869" s="139"/>
    </row>
    <row r="38870" spans="2:19" ht="15.75" customHeight="1" x14ac:dyDescent="0.25">
      <c r="B38870" s="106"/>
      <c r="C38870" s="106"/>
      <c r="D38870" s="139"/>
      <c r="P38870" s="142"/>
      <c r="Q38870" s="142"/>
      <c r="R38870" s="142"/>
      <c r="S38870" s="139"/>
    </row>
    <row r="38871" spans="2:19" ht="15.75" customHeight="1" x14ac:dyDescent="0.25">
      <c r="B38871" s="106"/>
      <c r="C38871" s="106"/>
      <c r="D38871" s="139"/>
      <c r="P38871" s="142"/>
      <c r="Q38871" s="142"/>
      <c r="R38871" s="142"/>
      <c r="S38871" s="139"/>
    </row>
    <row r="38872" spans="2:19" ht="15.75" customHeight="1" x14ac:dyDescent="0.25">
      <c r="B38872" s="106"/>
      <c r="C38872" s="106"/>
      <c r="D38872" s="139"/>
      <c r="P38872" s="142"/>
      <c r="Q38872" s="142"/>
      <c r="R38872" s="142"/>
      <c r="S38872" s="139"/>
    </row>
    <row r="38873" spans="2:19" ht="15.75" customHeight="1" x14ac:dyDescent="0.25">
      <c r="B38873" s="106"/>
      <c r="C38873" s="106"/>
      <c r="D38873" s="139"/>
      <c r="P38873" s="142"/>
      <c r="Q38873" s="142"/>
      <c r="R38873" s="142"/>
      <c r="S38873" s="139"/>
    </row>
    <row r="38874" spans="2:19" ht="15.75" customHeight="1" x14ac:dyDescent="0.25">
      <c r="B38874" s="106"/>
      <c r="C38874" s="106"/>
      <c r="D38874" s="139"/>
      <c r="P38874" s="142"/>
      <c r="Q38874" s="142"/>
      <c r="R38874" s="142"/>
      <c r="S38874" s="139"/>
    </row>
    <row r="38875" spans="2:19" ht="15.75" customHeight="1" x14ac:dyDescent="0.25">
      <c r="B38875" s="106"/>
      <c r="C38875" s="106"/>
      <c r="D38875" s="139"/>
      <c r="P38875" s="142"/>
      <c r="Q38875" s="142"/>
      <c r="R38875" s="142"/>
      <c r="S38875" s="139"/>
    </row>
    <row r="38876" spans="2:19" ht="15.75" customHeight="1" x14ac:dyDescent="0.25">
      <c r="B38876" s="106"/>
      <c r="C38876" s="106"/>
      <c r="D38876" s="139"/>
      <c r="P38876" s="142"/>
      <c r="Q38876" s="142"/>
      <c r="R38876" s="142"/>
      <c r="S38876" s="139"/>
    </row>
    <row r="38877" spans="2:19" ht="15.75" customHeight="1" x14ac:dyDescent="0.25">
      <c r="B38877" s="106"/>
      <c r="C38877" s="106"/>
      <c r="D38877" s="139"/>
      <c r="P38877" s="142"/>
      <c r="Q38877" s="142"/>
      <c r="R38877" s="142"/>
      <c r="S38877" s="139"/>
    </row>
    <row r="38878" spans="2:19" ht="15.75" customHeight="1" x14ac:dyDescent="0.25">
      <c r="B38878" s="106"/>
      <c r="C38878" s="106"/>
      <c r="D38878" s="139"/>
      <c r="P38878" s="142"/>
      <c r="Q38878" s="142"/>
      <c r="R38878" s="142"/>
      <c r="S38878" s="139"/>
    </row>
    <row r="38879" spans="2:19" ht="15.75" customHeight="1" x14ac:dyDescent="0.25">
      <c r="B38879" s="106"/>
      <c r="C38879" s="106"/>
      <c r="D38879" s="139"/>
      <c r="P38879" s="142"/>
      <c r="Q38879" s="142"/>
      <c r="R38879" s="142"/>
      <c r="S38879" s="139"/>
    </row>
    <row r="38880" spans="2:19" ht="15.75" customHeight="1" x14ac:dyDescent="0.25">
      <c r="B38880" s="106"/>
      <c r="C38880" s="106"/>
      <c r="D38880" s="139"/>
      <c r="P38880" s="142"/>
      <c r="Q38880" s="142"/>
      <c r="R38880" s="142"/>
      <c r="S38880" s="139"/>
    </row>
    <row r="38881" spans="2:19" ht="15.75" customHeight="1" x14ac:dyDescent="0.25">
      <c r="B38881" s="106"/>
      <c r="C38881" s="106"/>
      <c r="D38881" s="139"/>
      <c r="P38881" s="142"/>
      <c r="Q38881" s="142"/>
      <c r="R38881" s="142"/>
      <c r="S38881" s="139"/>
    </row>
    <row r="38882" spans="2:19" ht="15.75" customHeight="1" x14ac:dyDescent="0.25">
      <c r="B38882" s="106"/>
      <c r="C38882" s="106"/>
      <c r="D38882" s="139"/>
      <c r="P38882" s="142"/>
      <c r="Q38882" s="142"/>
      <c r="R38882" s="142"/>
      <c r="S38882" s="139"/>
    </row>
    <row r="38883" spans="2:19" ht="15.75" customHeight="1" x14ac:dyDescent="0.25">
      <c r="B38883" s="106"/>
      <c r="C38883" s="106"/>
      <c r="D38883" s="139"/>
      <c r="P38883" s="142"/>
      <c r="Q38883" s="142"/>
      <c r="R38883" s="142"/>
      <c r="S38883" s="139"/>
    </row>
    <row r="38884" spans="2:19" ht="15.75" customHeight="1" x14ac:dyDescent="0.25">
      <c r="B38884" s="106"/>
      <c r="C38884" s="106"/>
      <c r="D38884" s="139"/>
      <c r="P38884" s="142"/>
      <c r="Q38884" s="142"/>
      <c r="R38884" s="142"/>
      <c r="S38884" s="139"/>
    </row>
    <row r="38885" spans="2:19" ht="15.75" customHeight="1" x14ac:dyDescent="0.25">
      <c r="B38885" s="106"/>
      <c r="C38885" s="106"/>
      <c r="D38885" s="139"/>
      <c r="P38885" s="142"/>
      <c r="Q38885" s="142"/>
      <c r="R38885" s="142"/>
      <c r="S38885" s="139"/>
    </row>
    <row r="38886" spans="2:19" ht="15.75" customHeight="1" x14ac:dyDescent="0.25">
      <c r="B38886" s="106"/>
      <c r="C38886" s="106"/>
      <c r="D38886" s="139"/>
      <c r="P38886" s="142"/>
      <c r="Q38886" s="142"/>
      <c r="R38886" s="142"/>
      <c r="S38886" s="139"/>
    </row>
    <row r="38887" spans="2:19" ht="15.75" customHeight="1" x14ac:dyDescent="0.25">
      <c r="B38887" s="106"/>
      <c r="C38887" s="106"/>
      <c r="D38887" s="139"/>
      <c r="P38887" s="142"/>
      <c r="Q38887" s="142"/>
      <c r="R38887" s="142"/>
      <c r="S38887" s="139"/>
    </row>
    <row r="38888" spans="2:19" ht="15.75" customHeight="1" x14ac:dyDescent="0.25">
      <c r="B38888" s="106"/>
      <c r="C38888" s="106"/>
      <c r="D38888" s="139"/>
      <c r="P38888" s="142"/>
      <c r="Q38888" s="142"/>
      <c r="R38888" s="142"/>
      <c r="S38888" s="139"/>
    </row>
    <row r="38889" spans="2:19" ht="15.75" customHeight="1" x14ac:dyDescent="0.25">
      <c r="B38889" s="106"/>
      <c r="C38889" s="106"/>
      <c r="D38889" s="139"/>
      <c r="P38889" s="142"/>
      <c r="Q38889" s="142"/>
      <c r="R38889" s="142"/>
      <c r="S38889" s="139"/>
    </row>
    <row r="38890" spans="2:19" ht="15.75" customHeight="1" x14ac:dyDescent="0.25">
      <c r="B38890" s="106"/>
      <c r="C38890" s="106"/>
      <c r="D38890" s="139"/>
      <c r="P38890" s="142"/>
      <c r="Q38890" s="142"/>
      <c r="R38890" s="142"/>
      <c r="S38890" s="139"/>
    </row>
    <row r="38891" spans="2:19" ht="15.75" customHeight="1" x14ac:dyDescent="0.25">
      <c r="B38891" s="106"/>
      <c r="C38891" s="106"/>
      <c r="D38891" s="139"/>
      <c r="P38891" s="142"/>
      <c r="Q38891" s="142"/>
      <c r="R38891" s="142"/>
      <c r="S38891" s="139"/>
    </row>
    <row r="38892" spans="2:19" ht="15.75" customHeight="1" x14ac:dyDescent="0.25">
      <c r="B38892" s="106"/>
      <c r="C38892" s="106"/>
      <c r="D38892" s="139"/>
      <c r="P38892" s="142"/>
      <c r="Q38892" s="142"/>
      <c r="R38892" s="142"/>
      <c r="S38892" s="139"/>
    </row>
    <row r="38893" spans="2:19" ht="15.75" customHeight="1" x14ac:dyDescent="0.25">
      <c r="B38893" s="106"/>
      <c r="C38893" s="106"/>
      <c r="D38893" s="139"/>
      <c r="P38893" s="142"/>
      <c r="Q38893" s="142"/>
      <c r="R38893" s="142"/>
      <c r="S38893" s="139"/>
    </row>
    <row r="38894" spans="2:19" ht="15.75" customHeight="1" x14ac:dyDescent="0.25">
      <c r="B38894" s="106"/>
      <c r="C38894" s="106"/>
      <c r="D38894" s="139"/>
      <c r="P38894" s="142"/>
      <c r="Q38894" s="142"/>
      <c r="R38894" s="142"/>
      <c r="S38894" s="139"/>
    </row>
    <row r="38895" spans="2:19" ht="15.75" customHeight="1" x14ac:dyDescent="0.25">
      <c r="B38895" s="106"/>
      <c r="C38895" s="106"/>
      <c r="D38895" s="139"/>
      <c r="P38895" s="142"/>
      <c r="Q38895" s="142"/>
      <c r="R38895" s="142"/>
      <c r="S38895" s="139"/>
    </row>
    <row r="38896" spans="2:19" ht="15.75" customHeight="1" x14ac:dyDescent="0.25">
      <c r="B38896" s="106"/>
      <c r="C38896" s="106"/>
      <c r="D38896" s="139"/>
      <c r="P38896" s="142"/>
      <c r="Q38896" s="142"/>
      <c r="R38896" s="142"/>
      <c r="S38896" s="139"/>
    </row>
    <row r="38897" spans="2:19" ht="15.75" customHeight="1" x14ac:dyDescent="0.25">
      <c r="B38897" s="106"/>
      <c r="C38897" s="106"/>
      <c r="D38897" s="139"/>
      <c r="P38897" s="142"/>
      <c r="Q38897" s="142"/>
      <c r="R38897" s="142"/>
      <c r="S38897" s="139"/>
    </row>
    <row r="38898" spans="2:19" ht="15.75" customHeight="1" x14ac:dyDescent="0.25">
      <c r="B38898" s="106"/>
      <c r="C38898" s="106"/>
      <c r="D38898" s="139"/>
      <c r="P38898" s="142"/>
      <c r="Q38898" s="142"/>
      <c r="R38898" s="142"/>
      <c r="S38898" s="139"/>
    </row>
    <row r="38899" spans="2:19" ht="15.75" customHeight="1" x14ac:dyDescent="0.25">
      <c r="B38899" s="106"/>
      <c r="C38899" s="106"/>
      <c r="D38899" s="139"/>
      <c r="P38899" s="142"/>
      <c r="Q38899" s="142"/>
      <c r="R38899" s="142"/>
      <c r="S38899" s="139"/>
    </row>
    <row r="38900" spans="2:19" ht="15.75" customHeight="1" x14ac:dyDescent="0.25">
      <c r="B38900" s="106"/>
      <c r="C38900" s="106"/>
      <c r="D38900" s="139"/>
      <c r="P38900" s="142"/>
      <c r="Q38900" s="142"/>
      <c r="R38900" s="142"/>
      <c r="S38900" s="139"/>
    </row>
    <row r="38901" spans="2:19" ht="15.75" customHeight="1" x14ac:dyDescent="0.25">
      <c r="B38901" s="106"/>
      <c r="C38901" s="106"/>
      <c r="D38901" s="139"/>
      <c r="P38901" s="142"/>
      <c r="Q38901" s="142"/>
      <c r="R38901" s="142"/>
      <c r="S38901" s="139"/>
    </row>
    <row r="38902" spans="2:19" ht="15.75" customHeight="1" x14ac:dyDescent="0.25">
      <c r="B38902" s="106"/>
      <c r="C38902" s="106"/>
      <c r="D38902" s="139"/>
      <c r="P38902" s="142"/>
      <c r="Q38902" s="142"/>
      <c r="R38902" s="142"/>
      <c r="S38902" s="139"/>
    </row>
    <row r="38903" spans="2:19" ht="15.75" customHeight="1" x14ac:dyDescent="0.25">
      <c r="B38903" s="106"/>
      <c r="C38903" s="106"/>
      <c r="D38903" s="139"/>
      <c r="P38903" s="142"/>
      <c r="Q38903" s="142"/>
      <c r="R38903" s="142"/>
      <c r="S38903" s="139"/>
    </row>
    <row r="38904" spans="2:19" ht="15.75" customHeight="1" x14ac:dyDescent="0.25">
      <c r="B38904" s="106"/>
      <c r="C38904" s="106"/>
      <c r="D38904" s="139"/>
      <c r="P38904" s="142"/>
      <c r="Q38904" s="142"/>
      <c r="R38904" s="142"/>
      <c r="S38904" s="139"/>
    </row>
    <row r="38905" spans="2:19" ht="15.75" customHeight="1" x14ac:dyDescent="0.25">
      <c r="B38905" s="106"/>
      <c r="C38905" s="106"/>
      <c r="D38905" s="139"/>
      <c r="P38905" s="142"/>
      <c r="Q38905" s="142"/>
      <c r="R38905" s="142"/>
      <c r="S38905" s="139"/>
    </row>
    <row r="38906" spans="2:19" ht="15.75" customHeight="1" x14ac:dyDescent="0.25">
      <c r="B38906" s="106"/>
      <c r="C38906" s="106"/>
      <c r="D38906" s="139"/>
      <c r="P38906" s="142"/>
      <c r="Q38906" s="142"/>
      <c r="R38906" s="142"/>
      <c r="S38906" s="139"/>
    </row>
    <row r="38907" spans="2:19" ht="15.75" customHeight="1" x14ac:dyDescent="0.25">
      <c r="B38907" s="106"/>
      <c r="C38907" s="106"/>
      <c r="D38907" s="139"/>
      <c r="P38907" s="142"/>
      <c r="Q38907" s="142"/>
      <c r="R38907" s="142"/>
      <c r="S38907" s="139"/>
    </row>
    <row r="38908" spans="2:19" ht="15.75" customHeight="1" x14ac:dyDescent="0.25">
      <c r="B38908" s="106"/>
      <c r="C38908" s="106"/>
      <c r="D38908" s="139"/>
      <c r="P38908" s="142"/>
      <c r="Q38908" s="142"/>
      <c r="R38908" s="142"/>
      <c r="S38908" s="139"/>
    </row>
    <row r="38909" spans="2:19" ht="15.75" customHeight="1" x14ac:dyDescent="0.25">
      <c r="B38909" s="106"/>
      <c r="C38909" s="106"/>
      <c r="D38909" s="139"/>
      <c r="P38909" s="142"/>
      <c r="Q38909" s="142"/>
      <c r="R38909" s="142"/>
      <c r="S38909" s="139"/>
    </row>
    <row r="38910" spans="2:19" ht="15.75" customHeight="1" x14ac:dyDescent="0.25">
      <c r="B38910" s="106"/>
      <c r="C38910" s="106"/>
      <c r="D38910" s="139"/>
      <c r="P38910" s="142"/>
      <c r="Q38910" s="142"/>
      <c r="R38910" s="142"/>
      <c r="S38910" s="139"/>
    </row>
    <row r="38911" spans="2:19" ht="15.75" customHeight="1" x14ac:dyDescent="0.25">
      <c r="B38911" s="106"/>
      <c r="C38911" s="106"/>
      <c r="D38911" s="139"/>
      <c r="P38911" s="142"/>
      <c r="Q38911" s="142"/>
      <c r="R38911" s="142"/>
      <c r="S38911" s="139"/>
    </row>
    <row r="38912" spans="2:19" ht="15.75" customHeight="1" x14ac:dyDescent="0.25">
      <c r="B38912" s="106"/>
      <c r="C38912" s="106"/>
      <c r="D38912" s="139"/>
      <c r="P38912" s="142"/>
      <c r="Q38912" s="142"/>
      <c r="R38912" s="142"/>
      <c r="S38912" s="139"/>
    </row>
    <row r="38913" spans="2:19" ht="15.75" customHeight="1" x14ac:dyDescent="0.25">
      <c r="B38913" s="106"/>
      <c r="C38913" s="106"/>
      <c r="D38913" s="139"/>
      <c r="P38913" s="142"/>
      <c r="Q38913" s="142"/>
      <c r="R38913" s="142"/>
      <c r="S38913" s="139"/>
    </row>
    <row r="38914" spans="2:19" ht="15.75" customHeight="1" x14ac:dyDescent="0.25">
      <c r="B38914" s="106"/>
      <c r="C38914" s="106"/>
      <c r="D38914" s="139"/>
      <c r="P38914" s="142"/>
      <c r="Q38914" s="142"/>
      <c r="R38914" s="142"/>
      <c r="S38914" s="139"/>
    </row>
    <row r="38915" spans="2:19" ht="15.75" customHeight="1" x14ac:dyDescent="0.25">
      <c r="B38915" s="106"/>
      <c r="C38915" s="106"/>
      <c r="D38915" s="139"/>
      <c r="P38915" s="142"/>
      <c r="Q38915" s="142"/>
      <c r="R38915" s="142"/>
      <c r="S38915" s="139"/>
    </row>
    <row r="38916" spans="2:19" ht="15.75" customHeight="1" x14ac:dyDescent="0.25">
      <c r="B38916" s="106"/>
      <c r="C38916" s="106"/>
      <c r="D38916" s="139"/>
      <c r="P38916" s="142"/>
      <c r="Q38916" s="142"/>
      <c r="R38916" s="142"/>
      <c r="S38916" s="139"/>
    </row>
    <row r="38917" spans="2:19" ht="15.75" customHeight="1" x14ac:dyDescent="0.25">
      <c r="B38917" s="106"/>
      <c r="C38917" s="106"/>
      <c r="D38917" s="139"/>
      <c r="P38917" s="142"/>
      <c r="Q38917" s="142"/>
      <c r="R38917" s="142"/>
      <c r="S38917" s="139"/>
    </row>
    <row r="38918" spans="2:19" ht="15.75" customHeight="1" x14ac:dyDescent="0.25">
      <c r="B38918" s="106"/>
      <c r="C38918" s="106"/>
      <c r="D38918" s="139"/>
      <c r="P38918" s="142"/>
      <c r="Q38918" s="142"/>
      <c r="R38918" s="142"/>
      <c r="S38918" s="139"/>
    </row>
    <row r="38919" spans="2:19" ht="15.75" customHeight="1" x14ac:dyDescent="0.25">
      <c r="B38919" s="106"/>
      <c r="C38919" s="106"/>
      <c r="D38919" s="139"/>
      <c r="P38919" s="142"/>
      <c r="Q38919" s="142"/>
      <c r="R38919" s="142"/>
      <c r="S38919" s="139"/>
    </row>
    <row r="38920" spans="2:19" ht="15.75" customHeight="1" x14ac:dyDescent="0.25">
      <c r="B38920" s="106"/>
      <c r="C38920" s="106"/>
      <c r="D38920" s="139"/>
      <c r="P38920" s="142"/>
      <c r="Q38920" s="142"/>
      <c r="R38920" s="142"/>
      <c r="S38920" s="139"/>
    </row>
    <row r="38921" spans="2:19" ht="15.75" customHeight="1" x14ac:dyDescent="0.25">
      <c r="B38921" s="106"/>
      <c r="C38921" s="106"/>
      <c r="D38921" s="139"/>
      <c r="P38921" s="142"/>
      <c r="Q38921" s="142"/>
      <c r="R38921" s="142"/>
      <c r="S38921" s="139"/>
    </row>
    <row r="38922" spans="2:19" ht="15.75" customHeight="1" x14ac:dyDescent="0.25">
      <c r="B38922" s="106"/>
      <c r="C38922" s="106"/>
      <c r="D38922" s="139"/>
      <c r="P38922" s="142"/>
      <c r="Q38922" s="142"/>
      <c r="R38922" s="142"/>
      <c r="S38922" s="139"/>
    </row>
    <row r="38923" spans="2:19" ht="15.75" customHeight="1" x14ac:dyDescent="0.25">
      <c r="B38923" s="106"/>
      <c r="C38923" s="106"/>
      <c r="D38923" s="139"/>
      <c r="P38923" s="142"/>
      <c r="Q38923" s="142"/>
      <c r="R38923" s="142"/>
      <c r="S38923" s="139"/>
    </row>
    <row r="38924" spans="2:19" ht="15.75" customHeight="1" x14ac:dyDescent="0.25">
      <c r="B38924" s="106"/>
      <c r="C38924" s="106"/>
      <c r="D38924" s="139"/>
      <c r="P38924" s="142"/>
      <c r="Q38924" s="142"/>
      <c r="R38924" s="142"/>
      <c r="S38924" s="139"/>
    </row>
    <row r="38925" spans="2:19" ht="15.75" customHeight="1" x14ac:dyDescent="0.25">
      <c r="B38925" s="106"/>
      <c r="C38925" s="106"/>
      <c r="D38925" s="139"/>
      <c r="P38925" s="142"/>
      <c r="Q38925" s="142"/>
      <c r="R38925" s="142"/>
      <c r="S38925" s="139"/>
    </row>
    <row r="38926" spans="2:19" ht="15.75" customHeight="1" x14ac:dyDescent="0.25">
      <c r="B38926" s="106"/>
      <c r="C38926" s="106"/>
      <c r="D38926" s="139"/>
      <c r="P38926" s="142"/>
      <c r="Q38926" s="142"/>
      <c r="R38926" s="142"/>
      <c r="S38926" s="139"/>
    </row>
    <row r="38927" spans="2:19" ht="15.75" customHeight="1" x14ac:dyDescent="0.25">
      <c r="B38927" s="106"/>
      <c r="C38927" s="106"/>
      <c r="D38927" s="139"/>
      <c r="P38927" s="142"/>
      <c r="Q38927" s="142"/>
      <c r="R38927" s="142"/>
      <c r="S38927" s="139"/>
    </row>
    <row r="38928" spans="2:19" ht="15.75" customHeight="1" x14ac:dyDescent="0.25">
      <c r="B38928" s="106"/>
      <c r="C38928" s="106"/>
      <c r="D38928" s="139"/>
      <c r="P38928" s="142"/>
      <c r="Q38928" s="142"/>
      <c r="R38928" s="142"/>
      <c r="S38928" s="139"/>
    </row>
    <row r="38929" spans="2:19" ht="15.75" customHeight="1" x14ac:dyDescent="0.25">
      <c r="B38929" s="106"/>
      <c r="C38929" s="106"/>
      <c r="D38929" s="139"/>
      <c r="P38929" s="142"/>
      <c r="Q38929" s="142"/>
      <c r="R38929" s="142"/>
      <c r="S38929" s="139"/>
    </row>
    <row r="38930" spans="2:19" ht="15.75" customHeight="1" x14ac:dyDescent="0.25">
      <c r="B38930" s="106"/>
      <c r="C38930" s="106"/>
      <c r="D38930" s="139"/>
      <c r="P38930" s="142"/>
      <c r="Q38930" s="142"/>
      <c r="R38930" s="142"/>
      <c r="S38930" s="139"/>
    </row>
    <row r="38931" spans="2:19" ht="15.75" customHeight="1" x14ac:dyDescent="0.25">
      <c r="B38931" s="106"/>
      <c r="C38931" s="106"/>
      <c r="D38931" s="139"/>
      <c r="P38931" s="142"/>
      <c r="Q38931" s="142"/>
      <c r="R38931" s="142"/>
      <c r="S38931" s="139"/>
    </row>
    <row r="38932" spans="2:19" ht="15.75" customHeight="1" x14ac:dyDescent="0.25">
      <c r="B38932" s="106"/>
      <c r="C38932" s="106"/>
      <c r="D38932" s="139"/>
      <c r="P38932" s="142"/>
      <c r="Q38932" s="142"/>
      <c r="R38932" s="142"/>
      <c r="S38932" s="139"/>
    </row>
    <row r="38933" spans="2:19" ht="15.75" customHeight="1" x14ac:dyDescent="0.25">
      <c r="B38933" s="106"/>
      <c r="C38933" s="106"/>
      <c r="D38933" s="139"/>
      <c r="P38933" s="142"/>
      <c r="Q38933" s="142"/>
      <c r="R38933" s="142"/>
      <c r="S38933" s="139"/>
    </row>
    <row r="38934" spans="2:19" ht="15.75" customHeight="1" x14ac:dyDescent="0.25">
      <c r="B38934" s="106"/>
      <c r="C38934" s="106"/>
      <c r="D38934" s="139"/>
      <c r="P38934" s="142"/>
      <c r="Q38934" s="142"/>
      <c r="R38934" s="142"/>
      <c r="S38934" s="139"/>
    </row>
    <row r="38935" spans="2:19" ht="15.75" customHeight="1" x14ac:dyDescent="0.25">
      <c r="B38935" s="106"/>
      <c r="C38935" s="106"/>
      <c r="D38935" s="139"/>
      <c r="P38935" s="142"/>
      <c r="Q38935" s="142"/>
      <c r="R38935" s="142"/>
      <c r="S38935" s="139"/>
    </row>
    <row r="38936" spans="2:19" ht="15.75" customHeight="1" x14ac:dyDescent="0.25">
      <c r="B38936" s="106"/>
      <c r="C38936" s="106"/>
      <c r="D38936" s="139"/>
      <c r="P38936" s="142"/>
      <c r="Q38936" s="142"/>
      <c r="R38936" s="142"/>
      <c r="S38936" s="139"/>
    </row>
    <row r="38937" spans="2:19" ht="15.75" customHeight="1" x14ac:dyDescent="0.25">
      <c r="B38937" s="106"/>
      <c r="C38937" s="106"/>
      <c r="D38937" s="139"/>
      <c r="P38937" s="142"/>
      <c r="Q38937" s="142"/>
      <c r="R38937" s="142"/>
      <c r="S38937" s="139"/>
    </row>
    <row r="38938" spans="2:19" ht="15.75" customHeight="1" x14ac:dyDescent="0.25">
      <c r="B38938" s="106"/>
      <c r="C38938" s="106"/>
      <c r="D38938" s="139"/>
      <c r="P38938" s="142"/>
      <c r="Q38938" s="142"/>
      <c r="R38938" s="142"/>
      <c r="S38938" s="139"/>
    </row>
    <row r="38939" spans="2:19" ht="15.75" customHeight="1" x14ac:dyDescent="0.25">
      <c r="B38939" s="106"/>
      <c r="C38939" s="106"/>
      <c r="D38939" s="139"/>
      <c r="P38939" s="142"/>
      <c r="Q38939" s="142"/>
      <c r="R38939" s="142"/>
      <c r="S38939" s="139"/>
    </row>
    <row r="38940" spans="2:19" ht="15.75" customHeight="1" x14ac:dyDescent="0.25">
      <c r="B38940" s="106"/>
      <c r="C38940" s="106"/>
      <c r="D38940" s="139"/>
      <c r="P38940" s="142"/>
      <c r="Q38940" s="142"/>
      <c r="R38940" s="142"/>
      <c r="S38940" s="139"/>
    </row>
    <row r="38941" spans="2:19" ht="15.75" customHeight="1" x14ac:dyDescent="0.25">
      <c r="B38941" s="106"/>
      <c r="C38941" s="106"/>
      <c r="D38941" s="139"/>
      <c r="P38941" s="142"/>
      <c r="Q38941" s="142"/>
      <c r="R38941" s="142"/>
      <c r="S38941" s="139"/>
    </row>
    <row r="38942" spans="2:19" ht="15.75" customHeight="1" x14ac:dyDescent="0.25">
      <c r="B38942" s="106"/>
      <c r="C38942" s="106"/>
      <c r="D38942" s="139"/>
      <c r="P38942" s="142"/>
      <c r="Q38942" s="142"/>
      <c r="R38942" s="142"/>
      <c r="S38942" s="139"/>
    </row>
    <row r="38943" spans="2:19" ht="15.75" customHeight="1" x14ac:dyDescent="0.25">
      <c r="B38943" s="106"/>
      <c r="C38943" s="106"/>
      <c r="D38943" s="139"/>
      <c r="P38943" s="142"/>
      <c r="Q38943" s="142"/>
      <c r="R38943" s="142"/>
      <c r="S38943" s="139"/>
    </row>
    <row r="38944" spans="2:19" ht="15.75" customHeight="1" x14ac:dyDescent="0.25">
      <c r="B38944" s="106"/>
      <c r="C38944" s="106"/>
      <c r="D38944" s="139"/>
      <c r="P38944" s="142"/>
      <c r="Q38944" s="142"/>
      <c r="R38944" s="142"/>
      <c r="S38944" s="139"/>
    </row>
    <row r="38945" spans="2:19" ht="15.75" customHeight="1" x14ac:dyDescent="0.25">
      <c r="B38945" s="106"/>
      <c r="C38945" s="106"/>
      <c r="D38945" s="139"/>
      <c r="P38945" s="142"/>
      <c r="Q38945" s="142"/>
      <c r="R38945" s="142"/>
      <c r="S38945" s="139"/>
    </row>
    <row r="38946" spans="2:19" ht="15.75" customHeight="1" x14ac:dyDescent="0.25">
      <c r="B38946" s="106"/>
      <c r="C38946" s="106"/>
      <c r="D38946" s="139"/>
      <c r="P38946" s="142"/>
      <c r="Q38946" s="142"/>
      <c r="R38946" s="142"/>
      <c r="S38946" s="139"/>
    </row>
    <row r="38947" spans="2:19" ht="15.75" customHeight="1" x14ac:dyDescent="0.25">
      <c r="B38947" s="106"/>
      <c r="C38947" s="106"/>
      <c r="D38947" s="139"/>
      <c r="P38947" s="142"/>
      <c r="Q38947" s="142"/>
      <c r="R38947" s="142"/>
      <c r="S38947" s="139"/>
    </row>
    <row r="38948" spans="2:19" ht="15.75" customHeight="1" x14ac:dyDescent="0.25">
      <c r="B38948" s="106"/>
      <c r="C38948" s="106"/>
      <c r="D38948" s="139"/>
      <c r="P38948" s="142"/>
      <c r="Q38948" s="142"/>
      <c r="R38948" s="142"/>
      <c r="S38948" s="139"/>
    </row>
    <row r="38949" spans="2:19" ht="15.75" customHeight="1" x14ac:dyDescent="0.25">
      <c r="B38949" s="106"/>
      <c r="C38949" s="106"/>
      <c r="D38949" s="139"/>
      <c r="P38949" s="142"/>
      <c r="Q38949" s="142"/>
      <c r="R38949" s="142"/>
      <c r="S38949" s="139"/>
    </row>
    <row r="38950" spans="2:19" ht="15.75" customHeight="1" x14ac:dyDescent="0.25">
      <c r="B38950" s="106"/>
      <c r="C38950" s="106"/>
      <c r="D38950" s="139"/>
      <c r="P38950" s="142"/>
      <c r="Q38950" s="142"/>
      <c r="R38950" s="142"/>
      <c r="S38950" s="139"/>
    </row>
    <row r="38951" spans="2:19" ht="15.75" customHeight="1" x14ac:dyDescent="0.25">
      <c r="B38951" s="106"/>
      <c r="C38951" s="106"/>
      <c r="D38951" s="139"/>
      <c r="P38951" s="142"/>
      <c r="Q38951" s="142"/>
      <c r="R38951" s="142"/>
      <c r="S38951" s="139"/>
    </row>
    <row r="38952" spans="2:19" ht="15.75" customHeight="1" x14ac:dyDescent="0.25">
      <c r="B38952" s="106"/>
      <c r="C38952" s="106"/>
      <c r="D38952" s="139"/>
      <c r="P38952" s="142"/>
      <c r="Q38952" s="142"/>
      <c r="R38952" s="142"/>
      <c r="S38952" s="139"/>
    </row>
    <row r="38953" spans="2:19" ht="15.75" customHeight="1" x14ac:dyDescent="0.25">
      <c r="B38953" s="106"/>
      <c r="C38953" s="106"/>
      <c r="D38953" s="139"/>
      <c r="P38953" s="142"/>
      <c r="Q38953" s="142"/>
      <c r="R38953" s="142"/>
      <c r="S38953" s="139"/>
    </row>
    <row r="38954" spans="2:19" ht="15.75" customHeight="1" x14ac:dyDescent="0.25">
      <c r="B38954" s="106"/>
      <c r="C38954" s="106"/>
      <c r="D38954" s="139"/>
      <c r="P38954" s="142"/>
      <c r="Q38954" s="142"/>
      <c r="R38954" s="142"/>
      <c r="S38954" s="139"/>
    </row>
    <row r="38955" spans="2:19" ht="15.75" customHeight="1" x14ac:dyDescent="0.25">
      <c r="B38955" s="106"/>
      <c r="C38955" s="106"/>
      <c r="D38955" s="139"/>
      <c r="P38955" s="142"/>
      <c r="Q38955" s="142"/>
      <c r="R38955" s="142"/>
      <c r="S38955" s="139"/>
    </row>
    <row r="38956" spans="2:19" ht="15.75" customHeight="1" x14ac:dyDescent="0.25">
      <c r="B38956" s="106"/>
      <c r="C38956" s="106"/>
      <c r="D38956" s="139"/>
      <c r="P38956" s="142"/>
      <c r="Q38956" s="142"/>
      <c r="R38956" s="142"/>
      <c r="S38956" s="139"/>
    </row>
    <row r="38957" spans="2:19" ht="15.75" customHeight="1" x14ac:dyDescent="0.25">
      <c r="B38957" s="106"/>
      <c r="C38957" s="106"/>
      <c r="D38957" s="139"/>
      <c r="P38957" s="142"/>
      <c r="Q38957" s="142"/>
      <c r="R38957" s="142"/>
      <c r="S38957" s="139"/>
    </row>
    <row r="38958" spans="2:19" ht="15.75" customHeight="1" x14ac:dyDescent="0.25">
      <c r="B38958" s="106"/>
      <c r="C38958" s="106"/>
      <c r="D38958" s="139"/>
      <c r="P38958" s="142"/>
      <c r="Q38958" s="142"/>
      <c r="R38958" s="142"/>
      <c r="S38958" s="139"/>
    </row>
    <row r="38959" spans="2:19" ht="15.75" customHeight="1" x14ac:dyDescent="0.25">
      <c r="B38959" s="106"/>
      <c r="C38959" s="106"/>
      <c r="D38959" s="139"/>
      <c r="P38959" s="142"/>
      <c r="Q38959" s="142"/>
      <c r="R38959" s="142"/>
      <c r="S38959" s="139"/>
    </row>
    <row r="38960" spans="2:19" ht="15.75" customHeight="1" x14ac:dyDescent="0.25">
      <c r="B38960" s="106"/>
      <c r="C38960" s="106"/>
      <c r="D38960" s="139"/>
      <c r="P38960" s="142"/>
      <c r="Q38960" s="142"/>
      <c r="R38960" s="142"/>
      <c r="S38960" s="139"/>
    </row>
    <row r="38961" spans="2:19" ht="15.75" customHeight="1" x14ac:dyDescent="0.25">
      <c r="B38961" s="106"/>
      <c r="C38961" s="106"/>
      <c r="D38961" s="139"/>
      <c r="P38961" s="142"/>
      <c r="Q38961" s="142"/>
      <c r="R38961" s="142"/>
      <c r="S38961" s="139"/>
    </row>
    <row r="38962" spans="2:19" ht="15.75" customHeight="1" x14ac:dyDescent="0.25">
      <c r="B38962" s="106"/>
      <c r="C38962" s="106"/>
      <c r="D38962" s="139"/>
      <c r="P38962" s="142"/>
      <c r="Q38962" s="142"/>
      <c r="R38962" s="142"/>
      <c r="S38962" s="139"/>
    </row>
    <row r="38963" spans="2:19" ht="15.75" customHeight="1" x14ac:dyDescent="0.25">
      <c r="B38963" s="106"/>
      <c r="C38963" s="106"/>
      <c r="D38963" s="139"/>
      <c r="P38963" s="142"/>
      <c r="Q38963" s="142"/>
      <c r="R38963" s="142"/>
      <c r="S38963" s="139"/>
    </row>
    <row r="38964" spans="2:19" ht="15.75" customHeight="1" x14ac:dyDescent="0.25">
      <c r="B38964" s="106"/>
      <c r="C38964" s="106"/>
      <c r="D38964" s="139"/>
      <c r="P38964" s="142"/>
      <c r="Q38964" s="142"/>
      <c r="R38964" s="142"/>
      <c r="S38964" s="139"/>
    </row>
    <row r="38965" spans="2:19" ht="15.75" customHeight="1" x14ac:dyDescent="0.25">
      <c r="B38965" s="106"/>
      <c r="C38965" s="106"/>
      <c r="D38965" s="139"/>
      <c r="P38965" s="142"/>
      <c r="Q38965" s="142"/>
      <c r="R38965" s="142"/>
      <c r="S38965" s="139"/>
    </row>
    <row r="38966" spans="2:19" ht="15.75" customHeight="1" x14ac:dyDescent="0.25">
      <c r="B38966" s="106"/>
      <c r="C38966" s="106"/>
      <c r="D38966" s="139"/>
      <c r="P38966" s="142"/>
      <c r="Q38966" s="142"/>
      <c r="R38966" s="142"/>
      <c r="S38966" s="139"/>
    </row>
    <row r="38967" spans="2:19" ht="15.75" customHeight="1" x14ac:dyDescent="0.25">
      <c r="B38967" s="106"/>
      <c r="C38967" s="106"/>
      <c r="D38967" s="139"/>
      <c r="P38967" s="142"/>
      <c r="Q38967" s="142"/>
      <c r="R38967" s="142"/>
      <c r="S38967" s="139"/>
    </row>
    <row r="38968" spans="2:19" ht="15.75" customHeight="1" x14ac:dyDescent="0.25">
      <c r="B38968" s="106"/>
      <c r="C38968" s="106"/>
      <c r="D38968" s="139"/>
      <c r="P38968" s="142"/>
      <c r="Q38968" s="142"/>
      <c r="R38968" s="142"/>
      <c r="S38968" s="139"/>
    </row>
    <row r="38969" spans="2:19" ht="15.75" customHeight="1" x14ac:dyDescent="0.25">
      <c r="B38969" s="106"/>
      <c r="C38969" s="106"/>
      <c r="D38969" s="139"/>
      <c r="P38969" s="142"/>
      <c r="Q38969" s="142"/>
      <c r="R38969" s="142"/>
      <c r="S38969" s="139"/>
    </row>
    <row r="38970" spans="2:19" ht="15.75" customHeight="1" x14ac:dyDescent="0.25">
      <c r="B38970" s="106"/>
      <c r="C38970" s="106"/>
      <c r="D38970" s="139"/>
      <c r="P38970" s="142"/>
      <c r="Q38970" s="142"/>
      <c r="R38970" s="142"/>
      <c r="S38970" s="139"/>
    </row>
    <row r="38971" spans="2:19" ht="15.75" customHeight="1" x14ac:dyDescent="0.25">
      <c r="B38971" s="106"/>
      <c r="C38971" s="106"/>
      <c r="D38971" s="139"/>
      <c r="P38971" s="142"/>
      <c r="Q38971" s="142"/>
      <c r="R38971" s="142"/>
      <c r="S38971" s="139"/>
    </row>
    <row r="38972" spans="2:19" ht="15.75" customHeight="1" x14ac:dyDescent="0.25">
      <c r="B38972" s="106"/>
      <c r="C38972" s="106"/>
      <c r="D38972" s="139"/>
      <c r="P38972" s="142"/>
      <c r="Q38972" s="142"/>
      <c r="R38972" s="142"/>
      <c r="S38972" s="139"/>
    </row>
    <row r="38973" spans="2:19" ht="15.75" customHeight="1" x14ac:dyDescent="0.25">
      <c r="B38973" s="106"/>
      <c r="C38973" s="106"/>
      <c r="D38973" s="139"/>
      <c r="P38973" s="142"/>
      <c r="Q38973" s="142"/>
      <c r="R38973" s="142"/>
      <c r="S38973" s="139"/>
    </row>
    <row r="38974" spans="2:19" ht="15.75" customHeight="1" x14ac:dyDescent="0.25">
      <c r="B38974" s="106"/>
      <c r="C38974" s="106"/>
      <c r="D38974" s="139"/>
      <c r="P38974" s="142"/>
      <c r="Q38974" s="142"/>
      <c r="R38974" s="142"/>
      <c r="S38974" s="139"/>
    </row>
    <row r="38975" spans="2:19" ht="15.75" customHeight="1" x14ac:dyDescent="0.25">
      <c r="B38975" s="106"/>
      <c r="C38975" s="106"/>
      <c r="D38975" s="139"/>
      <c r="P38975" s="142"/>
      <c r="Q38975" s="142"/>
      <c r="R38975" s="142"/>
      <c r="S38975" s="139"/>
    </row>
    <row r="38976" spans="2:19" ht="15.75" customHeight="1" x14ac:dyDescent="0.25">
      <c r="B38976" s="106"/>
      <c r="C38976" s="106"/>
      <c r="D38976" s="139"/>
      <c r="P38976" s="142"/>
      <c r="Q38976" s="142"/>
      <c r="R38976" s="142"/>
      <c r="S38976" s="139"/>
    </row>
    <row r="38977" spans="2:19" ht="15.75" customHeight="1" x14ac:dyDescent="0.25">
      <c r="B38977" s="106"/>
      <c r="C38977" s="106"/>
      <c r="D38977" s="139"/>
      <c r="P38977" s="142"/>
      <c r="Q38977" s="142"/>
      <c r="R38977" s="142"/>
      <c r="S38977" s="139"/>
    </row>
    <row r="38978" spans="2:19" ht="15.75" customHeight="1" x14ac:dyDescent="0.25">
      <c r="B38978" s="106"/>
      <c r="C38978" s="106"/>
      <c r="D38978" s="139"/>
      <c r="P38978" s="142"/>
      <c r="Q38978" s="142"/>
      <c r="R38978" s="142"/>
      <c r="S38978" s="139"/>
    </row>
    <row r="38979" spans="2:19" ht="15.75" customHeight="1" x14ac:dyDescent="0.25">
      <c r="B38979" s="106"/>
      <c r="C38979" s="106"/>
      <c r="D38979" s="139"/>
      <c r="P38979" s="142"/>
      <c r="Q38979" s="142"/>
      <c r="R38979" s="142"/>
      <c r="S38979" s="139"/>
    </row>
    <row r="38980" spans="2:19" ht="15.75" customHeight="1" x14ac:dyDescent="0.25">
      <c r="B38980" s="106"/>
      <c r="C38980" s="106"/>
      <c r="D38980" s="139"/>
      <c r="P38980" s="142"/>
      <c r="Q38980" s="142"/>
      <c r="R38980" s="142"/>
      <c r="S38980" s="139"/>
    </row>
    <row r="38981" spans="2:19" ht="15.75" customHeight="1" x14ac:dyDescent="0.25">
      <c r="B38981" s="106"/>
      <c r="C38981" s="106"/>
      <c r="D38981" s="139"/>
      <c r="P38981" s="142"/>
      <c r="Q38981" s="142"/>
      <c r="R38981" s="142"/>
      <c r="S38981" s="139"/>
    </row>
    <row r="38982" spans="2:19" ht="15.75" customHeight="1" x14ac:dyDescent="0.25">
      <c r="B38982" s="106"/>
      <c r="C38982" s="106"/>
      <c r="D38982" s="139"/>
      <c r="P38982" s="142"/>
      <c r="Q38982" s="142"/>
      <c r="R38982" s="142"/>
      <c r="S38982" s="139"/>
    </row>
    <row r="38983" spans="2:19" ht="15.75" customHeight="1" x14ac:dyDescent="0.25">
      <c r="B38983" s="106"/>
      <c r="C38983" s="106"/>
      <c r="D38983" s="139"/>
      <c r="P38983" s="142"/>
      <c r="Q38983" s="142"/>
      <c r="R38983" s="142"/>
      <c r="S38983" s="139"/>
    </row>
    <row r="38984" spans="2:19" ht="15.75" customHeight="1" x14ac:dyDescent="0.25">
      <c r="B38984" s="106"/>
      <c r="C38984" s="106"/>
      <c r="D38984" s="139"/>
      <c r="P38984" s="142"/>
      <c r="Q38984" s="142"/>
      <c r="R38984" s="142"/>
      <c r="S38984" s="139"/>
    </row>
    <row r="38985" spans="2:19" ht="15.75" customHeight="1" x14ac:dyDescent="0.25">
      <c r="B38985" s="106"/>
      <c r="C38985" s="106"/>
      <c r="D38985" s="139"/>
      <c r="P38985" s="142"/>
      <c r="Q38985" s="142"/>
      <c r="R38985" s="142"/>
      <c r="S38985" s="139"/>
    </row>
    <row r="38986" spans="2:19" ht="15.75" customHeight="1" x14ac:dyDescent="0.25">
      <c r="B38986" s="106"/>
      <c r="C38986" s="106"/>
      <c r="D38986" s="139"/>
      <c r="P38986" s="142"/>
      <c r="Q38986" s="142"/>
      <c r="R38986" s="142"/>
      <c r="S38986" s="139"/>
    </row>
    <row r="38987" spans="2:19" ht="15.75" customHeight="1" x14ac:dyDescent="0.25">
      <c r="B38987" s="106"/>
      <c r="C38987" s="106"/>
      <c r="D38987" s="139"/>
      <c r="P38987" s="142"/>
      <c r="Q38987" s="142"/>
      <c r="R38987" s="142"/>
      <c r="S38987" s="139"/>
    </row>
    <row r="38988" spans="2:19" ht="15.75" customHeight="1" x14ac:dyDescent="0.25">
      <c r="B38988" s="106"/>
      <c r="C38988" s="106"/>
      <c r="D38988" s="139"/>
      <c r="P38988" s="142"/>
      <c r="Q38988" s="142"/>
      <c r="R38988" s="142"/>
      <c r="S38988" s="139"/>
    </row>
    <row r="38989" spans="2:19" ht="15.75" customHeight="1" x14ac:dyDescent="0.25">
      <c r="B38989" s="106"/>
      <c r="C38989" s="106"/>
      <c r="D38989" s="139"/>
      <c r="P38989" s="142"/>
      <c r="Q38989" s="142"/>
      <c r="R38989" s="142"/>
      <c r="S38989" s="139"/>
    </row>
    <row r="38990" spans="2:19" ht="15.75" customHeight="1" x14ac:dyDescent="0.25">
      <c r="B38990" s="106"/>
      <c r="C38990" s="106"/>
      <c r="D38990" s="139"/>
      <c r="P38990" s="142"/>
      <c r="Q38990" s="142"/>
      <c r="R38990" s="142"/>
      <c r="S38990" s="139"/>
    </row>
    <row r="38991" spans="2:19" ht="15.75" customHeight="1" x14ac:dyDescent="0.25">
      <c r="B38991" s="106"/>
      <c r="C38991" s="106"/>
      <c r="D38991" s="139"/>
      <c r="P38991" s="142"/>
      <c r="Q38991" s="142"/>
      <c r="R38991" s="142"/>
      <c r="S38991" s="139"/>
    </row>
    <row r="38992" spans="2:19" ht="15.75" customHeight="1" x14ac:dyDescent="0.25">
      <c r="B38992" s="106"/>
      <c r="C38992" s="106"/>
      <c r="D38992" s="139"/>
      <c r="P38992" s="142"/>
      <c r="Q38992" s="142"/>
      <c r="R38992" s="142"/>
      <c r="S38992" s="139"/>
    </row>
    <row r="38993" spans="2:19" ht="15.75" customHeight="1" x14ac:dyDescent="0.25">
      <c r="B38993" s="106"/>
      <c r="C38993" s="106"/>
      <c r="D38993" s="139"/>
      <c r="P38993" s="142"/>
      <c r="Q38993" s="142"/>
      <c r="R38993" s="142"/>
      <c r="S38993" s="139"/>
    </row>
    <row r="38994" spans="2:19" ht="15.75" customHeight="1" x14ac:dyDescent="0.25">
      <c r="B38994" s="106"/>
      <c r="C38994" s="106"/>
      <c r="D38994" s="139"/>
      <c r="P38994" s="142"/>
      <c r="Q38994" s="142"/>
      <c r="R38994" s="142"/>
      <c r="S38994" s="139"/>
    </row>
    <row r="38995" spans="2:19" ht="15.75" customHeight="1" x14ac:dyDescent="0.25">
      <c r="B38995" s="106"/>
      <c r="C38995" s="106"/>
      <c r="D38995" s="139"/>
      <c r="P38995" s="142"/>
      <c r="Q38995" s="142"/>
      <c r="R38995" s="142"/>
      <c r="S38995" s="139"/>
    </row>
    <row r="38996" spans="2:19" ht="15.75" customHeight="1" x14ac:dyDescent="0.25">
      <c r="B38996" s="106"/>
      <c r="C38996" s="106"/>
      <c r="D38996" s="139"/>
      <c r="P38996" s="142"/>
      <c r="Q38996" s="142"/>
      <c r="R38996" s="142"/>
      <c r="S38996" s="139"/>
    </row>
    <row r="38997" spans="2:19" ht="15.75" customHeight="1" x14ac:dyDescent="0.25">
      <c r="B38997" s="106"/>
      <c r="C38997" s="106"/>
      <c r="D38997" s="139"/>
      <c r="P38997" s="142"/>
      <c r="Q38997" s="142"/>
      <c r="R38997" s="142"/>
      <c r="S38997" s="139"/>
    </row>
    <row r="38998" spans="2:19" ht="15.75" customHeight="1" x14ac:dyDescent="0.25">
      <c r="B38998" s="106"/>
      <c r="C38998" s="106"/>
      <c r="D38998" s="139"/>
      <c r="P38998" s="142"/>
      <c r="Q38998" s="142"/>
      <c r="R38998" s="142"/>
      <c r="S38998" s="139"/>
    </row>
    <row r="38999" spans="2:19" ht="15.75" customHeight="1" x14ac:dyDescent="0.25">
      <c r="B38999" s="106"/>
      <c r="C38999" s="106"/>
      <c r="D38999" s="139"/>
      <c r="P38999" s="142"/>
      <c r="Q38999" s="142"/>
      <c r="R38999" s="142"/>
      <c r="S38999" s="139"/>
    </row>
    <row r="39000" spans="2:19" ht="15.75" customHeight="1" x14ac:dyDescent="0.25">
      <c r="B39000" s="106"/>
      <c r="C39000" s="106"/>
      <c r="D39000" s="139"/>
      <c r="P39000" s="142"/>
      <c r="Q39000" s="142"/>
      <c r="R39000" s="142"/>
      <c r="S39000" s="139"/>
    </row>
    <row r="39001" spans="2:19" ht="15.75" customHeight="1" x14ac:dyDescent="0.25">
      <c r="B39001" s="106"/>
      <c r="C39001" s="106"/>
      <c r="D39001" s="139"/>
      <c r="P39001" s="142"/>
      <c r="Q39001" s="142"/>
      <c r="R39001" s="142"/>
      <c r="S39001" s="139"/>
    </row>
    <row r="39002" spans="2:19" ht="15.75" customHeight="1" x14ac:dyDescent="0.25">
      <c r="B39002" s="106"/>
      <c r="C39002" s="106"/>
      <c r="D39002" s="139"/>
      <c r="P39002" s="142"/>
      <c r="Q39002" s="142"/>
      <c r="R39002" s="142"/>
      <c r="S39002" s="139"/>
    </row>
    <row r="39003" spans="2:19" ht="15.75" customHeight="1" x14ac:dyDescent="0.25">
      <c r="B39003" s="106"/>
      <c r="C39003" s="106"/>
      <c r="D39003" s="139"/>
      <c r="P39003" s="142"/>
      <c r="Q39003" s="142"/>
      <c r="R39003" s="142"/>
      <c r="S39003" s="139"/>
    </row>
    <row r="39004" spans="2:19" ht="15.75" customHeight="1" x14ac:dyDescent="0.25">
      <c r="B39004" s="106"/>
      <c r="C39004" s="106"/>
      <c r="D39004" s="139"/>
      <c r="P39004" s="142"/>
      <c r="Q39004" s="142"/>
      <c r="R39004" s="142"/>
      <c r="S39004" s="139"/>
    </row>
    <row r="39005" spans="2:19" ht="15.75" customHeight="1" x14ac:dyDescent="0.25">
      <c r="B39005" s="106"/>
      <c r="C39005" s="106"/>
      <c r="D39005" s="139"/>
      <c r="P39005" s="142"/>
      <c r="Q39005" s="142"/>
      <c r="R39005" s="142"/>
      <c r="S39005" s="139"/>
    </row>
    <row r="39006" spans="2:19" ht="15.75" customHeight="1" x14ac:dyDescent="0.25">
      <c r="B39006" s="106"/>
      <c r="C39006" s="106"/>
      <c r="D39006" s="139"/>
      <c r="P39006" s="142"/>
      <c r="Q39006" s="142"/>
      <c r="R39006" s="142"/>
      <c r="S39006" s="139"/>
    </row>
    <row r="39007" spans="2:19" ht="15.75" customHeight="1" x14ac:dyDescent="0.25">
      <c r="B39007" s="106"/>
      <c r="C39007" s="106"/>
      <c r="D39007" s="139"/>
      <c r="P39007" s="142"/>
      <c r="Q39007" s="142"/>
      <c r="R39007" s="142"/>
      <c r="S39007" s="139"/>
    </row>
    <row r="39008" spans="2:19" ht="15.75" customHeight="1" x14ac:dyDescent="0.25">
      <c r="B39008" s="106"/>
      <c r="C39008" s="106"/>
      <c r="D39008" s="139"/>
      <c r="P39008" s="142"/>
      <c r="Q39008" s="142"/>
      <c r="R39008" s="142"/>
      <c r="S39008" s="139"/>
    </row>
    <row r="39009" spans="2:19" ht="15.75" customHeight="1" x14ac:dyDescent="0.25">
      <c r="B39009" s="106"/>
      <c r="C39009" s="106"/>
      <c r="D39009" s="139"/>
      <c r="P39009" s="142"/>
      <c r="Q39009" s="142"/>
      <c r="R39009" s="142"/>
      <c r="S39009" s="139"/>
    </row>
    <row r="39010" spans="2:19" ht="15.75" customHeight="1" x14ac:dyDescent="0.25">
      <c r="B39010" s="106"/>
      <c r="C39010" s="106"/>
      <c r="D39010" s="139"/>
      <c r="P39010" s="142"/>
      <c r="Q39010" s="142"/>
      <c r="R39010" s="142"/>
      <c r="S39010" s="139"/>
    </row>
    <row r="39011" spans="2:19" ht="15.75" customHeight="1" x14ac:dyDescent="0.25">
      <c r="B39011" s="106"/>
      <c r="C39011" s="106"/>
      <c r="D39011" s="139"/>
      <c r="P39011" s="142"/>
      <c r="Q39011" s="142"/>
      <c r="R39011" s="142"/>
      <c r="S39011" s="139"/>
    </row>
    <row r="39012" spans="2:19" ht="15.75" customHeight="1" x14ac:dyDescent="0.25">
      <c r="B39012" s="106"/>
      <c r="C39012" s="106"/>
      <c r="D39012" s="139"/>
      <c r="P39012" s="142"/>
      <c r="Q39012" s="142"/>
      <c r="R39012" s="142"/>
      <c r="S39012" s="139"/>
    </row>
    <row r="39013" spans="2:19" ht="15.75" customHeight="1" x14ac:dyDescent="0.25">
      <c r="B39013" s="106"/>
      <c r="C39013" s="106"/>
      <c r="D39013" s="139"/>
      <c r="P39013" s="142"/>
      <c r="Q39013" s="142"/>
      <c r="R39013" s="142"/>
      <c r="S39013" s="139"/>
    </row>
    <row r="39014" spans="2:19" ht="15.75" customHeight="1" x14ac:dyDescent="0.25">
      <c r="B39014" s="106"/>
      <c r="C39014" s="106"/>
      <c r="D39014" s="139"/>
      <c r="P39014" s="142"/>
      <c r="Q39014" s="142"/>
      <c r="R39014" s="142"/>
      <c r="S39014" s="139"/>
    </row>
    <row r="39015" spans="2:19" ht="15.75" customHeight="1" x14ac:dyDescent="0.25">
      <c r="B39015" s="106"/>
      <c r="C39015" s="106"/>
      <c r="D39015" s="139"/>
      <c r="P39015" s="142"/>
      <c r="Q39015" s="142"/>
      <c r="R39015" s="142"/>
      <c r="S39015" s="139"/>
    </row>
    <row r="39016" spans="2:19" ht="15.75" customHeight="1" x14ac:dyDescent="0.25">
      <c r="B39016" s="106"/>
      <c r="C39016" s="106"/>
      <c r="D39016" s="139"/>
      <c r="P39016" s="142"/>
      <c r="Q39016" s="142"/>
      <c r="R39016" s="142"/>
      <c r="S39016" s="139"/>
    </row>
    <row r="39017" spans="2:19" ht="15.75" customHeight="1" x14ac:dyDescent="0.25">
      <c r="B39017" s="106"/>
      <c r="C39017" s="106"/>
      <c r="D39017" s="139"/>
      <c r="P39017" s="142"/>
      <c r="Q39017" s="142"/>
      <c r="R39017" s="142"/>
      <c r="S39017" s="139"/>
    </row>
    <row r="39018" spans="2:19" ht="15.75" customHeight="1" x14ac:dyDescent="0.25">
      <c r="B39018" s="106"/>
      <c r="C39018" s="106"/>
      <c r="D39018" s="139"/>
      <c r="P39018" s="142"/>
      <c r="Q39018" s="142"/>
      <c r="R39018" s="142"/>
      <c r="S39018" s="139"/>
    </row>
    <row r="39019" spans="2:19" ht="15.75" customHeight="1" x14ac:dyDescent="0.25">
      <c r="B39019" s="106"/>
      <c r="C39019" s="106"/>
      <c r="D39019" s="139"/>
      <c r="P39019" s="142"/>
      <c r="Q39019" s="142"/>
      <c r="R39019" s="142"/>
      <c r="S39019" s="139"/>
    </row>
    <row r="39020" spans="2:19" ht="15.75" customHeight="1" x14ac:dyDescent="0.25">
      <c r="B39020" s="106"/>
      <c r="C39020" s="106"/>
      <c r="D39020" s="139"/>
      <c r="P39020" s="142"/>
      <c r="Q39020" s="142"/>
      <c r="R39020" s="142"/>
      <c r="S39020" s="139"/>
    </row>
    <row r="39021" spans="2:19" ht="15.75" customHeight="1" x14ac:dyDescent="0.25">
      <c r="B39021" s="106"/>
      <c r="C39021" s="106"/>
      <c r="D39021" s="139"/>
      <c r="P39021" s="142"/>
      <c r="Q39021" s="142"/>
      <c r="R39021" s="142"/>
      <c r="S39021" s="139"/>
    </row>
    <row r="39022" spans="2:19" ht="15.75" customHeight="1" x14ac:dyDescent="0.25">
      <c r="B39022" s="106"/>
      <c r="C39022" s="106"/>
      <c r="D39022" s="139"/>
      <c r="P39022" s="142"/>
      <c r="Q39022" s="142"/>
      <c r="R39022" s="142"/>
      <c r="S39022" s="139"/>
    </row>
    <row r="39023" spans="2:19" ht="15.75" customHeight="1" x14ac:dyDescent="0.25">
      <c r="B39023" s="106"/>
      <c r="C39023" s="106"/>
      <c r="D39023" s="139"/>
      <c r="P39023" s="142"/>
      <c r="Q39023" s="142"/>
      <c r="R39023" s="142"/>
      <c r="S39023" s="139"/>
    </row>
    <row r="39024" spans="2:19" ht="15.75" customHeight="1" x14ac:dyDescent="0.25">
      <c r="B39024" s="106"/>
      <c r="C39024" s="106"/>
      <c r="D39024" s="139"/>
      <c r="P39024" s="142"/>
      <c r="Q39024" s="142"/>
      <c r="R39024" s="142"/>
      <c r="S39024" s="139"/>
    </row>
    <row r="39025" spans="2:19" ht="15.75" customHeight="1" x14ac:dyDescent="0.25">
      <c r="B39025" s="106"/>
      <c r="C39025" s="106"/>
      <c r="D39025" s="139"/>
      <c r="P39025" s="142"/>
      <c r="Q39025" s="142"/>
      <c r="R39025" s="142"/>
      <c r="S39025" s="139"/>
    </row>
    <row r="39026" spans="2:19" ht="15.75" customHeight="1" x14ac:dyDescent="0.25">
      <c r="B39026" s="106"/>
      <c r="C39026" s="106"/>
      <c r="D39026" s="139"/>
      <c r="P39026" s="142"/>
      <c r="Q39026" s="142"/>
      <c r="R39026" s="142"/>
      <c r="S39026" s="139"/>
    </row>
    <row r="39027" spans="2:19" ht="15.75" customHeight="1" x14ac:dyDescent="0.25">
      <c r="B39027" s="106"/>
      <c r="C39027" s="106"/>
      <c r="D39027" s="139"/>
      <c r="P39027" s="142"/>
      <c r="Q39027" s="142"/>
      <c r="R39027" s="142"/>
      <c r="S39027" s="139"/>
    </row>
    <row r="39028" spans="2:19" ht="15.75" customHeight="1" x14ac:dyDescent="0.25">
      <c r="B39028" s="106"/>
      <c r="C39028" s="106"/>
      <c r="D39028" s="139"/>
      <c r="P39028" s="142"/>
      <c r="Q39028" s="142"/>
      <c r="R39028" s="142"/>
      <c r="S39028" s="139"/>
    </row>
    <row r="39029" spans="2:19" ht="15.75" customHeight="1" x14ac:dyDescent="0.25">
      <c r="B39029" s="106"/>
      <c r="C39029" s="106"/>
      <c r="D39029" s="139"/>
      <c r="P39029" s="142"/>
      <c r="Q39029" s="142"/>
      <c r="R39029" s="142"/>
      <c r="S39029" s="139"/>
    </row>
    <row r="39030" spans="2:19" ht="15.75" customHeight="1" x14ac:dyDescent="0.25">
      <c r="B39030" s="106"/>
      <c r="C39030" s="106"/>
      <c r="D39030" s="139"/>
      <c r="P39030" s="142"/>
      <c r="Q39030" s="142"/>
      <c r="R39030" s="142"/>
      <c r="S39030" s="139"/>
    </row>
    <row r="39031" spans="2:19" ht="15.75" customHeight="1" x14ac:dyDescent="0.25">
      <c r="B39031" s="106"/>
      <c r="C39031" s="106"/>
      <c r="D39031" s="139"/>
      <c r="P39031" s="142"/>
      <c r="Q39031" s="142"/>
      <c r="R39031" s="142"/>
      <c r="S39031" s="139"/>
    </row>
    <row r="39032" spans="2:19" ht="15.75" customHeight="1" x14ac:dyDescent="0.25">
      <c r="B39032" s="106"/>
      <c r="C39032" s="106"/>
      <c r="D39032" s="139"/>
      <c r="P39032" s="142"/>
      <c r="Q39032" s="142"/>
      <c r="R39032" s="142"/>
      <c r="S39032" s="139"/>
    </row>
    <row r="39033" spans="2:19" ht="15.75" customHeight="1" x14ac:dyDescent="0.25">
      <c r="B39033" s="106"/>
      <c r="C39033" s="106"/>
      <c r="D39033" s="139"/>
      <c r="P39033" s="142"/>
      <c r="Q39033" s="142"/>
      <c r="R39033" s="142"/>
      <c r="S39033" s="139"/>
    </row>
    <row r="39034" spans="2:19" ht="15.75" customHeight="1" x14ac:dyDescent="0.25">
      <c r="B39034" s="106"/>
      <c r="C39034" s="106"/>
      <c r="D39034" s="139"/>
      <c r="P39034" s="142"/>
      <c r="Q39034" s="142"/>
      <c r="R39034" s="142"/>
      <c r="S39034" s="139"/>
    </row>
    <row r="39035" spans="2:19" ht="15.75" customHeight="1" x14ac:dyDescent="0.25">
      <c r="B39035" s="106"/>
      <c r="C39035" s="106"/>
      <c r="D39035" s="139"/>
      <c r="P39035" s="142"/>
      <c r="Q39035" s="142"/>
      <c r="R39035" s="142"/>
      <c r="S39035" s="139"/>
    </row>
    <row r="39036" spans="2:19" ht="15.75" customHeight="1" x14ac:dyDescent="0.25">
      <c r="B39036" s="106"/>
      <c r="C39036" s="106"/>
      <c r="D39036" s="139"/>
      <c r="P39036" s="142"/>
      <c r="Q39036" s="142"/>
      <c r="R39036" s="142"/>
      <c r="S39036" s="139"/>
    </row>
    <row r="39037" spans="2:19" ht="15.75" customHeight="1" x14ac:dyDescent="0.25">
      <c r="B39037" s="106"/>
      <c r="C39037" s="106"/>
      <c r="D39037" s="139"/>
      <c r="P39037" s="142"/>
      <c r="Q39037" s="142"/>
      <c r="R39037" s="142"/>
      <c r="S39037" s="139"/>
    </row>
    <row r="39038" spans="2:19" ht="15.75" customHeight="1" x14ac:dyDescent="0.25">
      <c r="B39038" s="106"/>
      <c r="C39038" s="106"/>
      <c r="D39038" s="139"/>
      <c r="P39038" s="142"/>
      <c r="Q39038" s="142"/>
      <c r="R39038" s="142"/>
      <c r="S39038" s="139"/>
    </row>
    <row r="39039" spans="2:19" ht="15.75" customHeight="1" x14ac:dyDescent="0.25">
      <c r="B39039" s="106"/>
      <c r="C39039" s="106"/>
      <c r="D39039" s="139"/>
      <c r="P39039" s="142"/>
      <c r="Q39039" s="142"/>
      <c r="R39039" s="142"/>
      <c r="S39039" s="139"/>
    </row>
    <row r="39040" spans="2:19" ht="15.75" customHeight="1" x14ac:dyDescent="0.25">
      <c r="B39040" s="106"/>
      <c r="C39040" s="106"/>
      <c r="D39040" s="139"/>
      <c r="P39040" s="142"/>
      <c r="Q39040" s="142"/>
      <c r="R39040" s="142"/>
      <c r="S39040" s="139"/>
    </row>
    <row r="39041" spans="2:19" ht="15.75" customHeight="1" x14ac:dyDescent="0.25">
      <c r="B39041" s="106"/>
      <c r="C39041" s="106"/>
      <c r="D39041" s="139"/>
      <c r="P39041" s="142"/>
      <c r="Q39041" s="142"/>
      <c r="R39041" s="142"/>
      <c r="S39041" s="139"/>
    </row>
    <row r="39042" spans="2:19" ht="15.75" customHeight="1" x14ac:dyDescent="0.25">
      <c r="B39042" s="106"/>
      <c r="C39042" s="106"/>
      <c r="D39042" s="139"/>
      <c r="P39042" s="142"/>
      <c r="Q39042" s="142"/>
      <c r="R39042" s="142"/>
      <c r="S39042" s="139"/>
    </row>
    <row r="39043" spans="2:19" ht="15.75" customHeight="1" x14ac:dyDescent="0.25">
      <c r="B39043" s="106"/>
      <c r="C39043" s="106"/>
      <c r="D39043" s="139"/>
      <c r="P39043" s="142"/>
      <c r="Q39043" s="142"/>
      <c r="R39043" s="142"/>
      <c r="S39043" s="139"/>
    </row>
    <row r="39044" spans="2:19" ht="15.75" customHeight="1" x14ac:dyDescent="0.25">
      <c r="B39044" s="106"/>
      <c r="C39044" s="106"/>
      <c r="D39044" s="139"/>
      <c r="P39044" s="142"/>
      <c r="Q39044" s="142"/>
      <c r="R39044" s="142"/>
      <c r="S39044" s="139"/>
    </row>
    <row r="39045" spans="2:19" ht="15.75" customHeight="1" x14ac:dyDescent="0.25">
      <c r="B39045" s="106"/>
      <c r="C39045" s="106"/>
      <c r="D39045" s="139"/>
      <c r="P39045" s="142"/>
      <c r="Q39045" s="142"/>
      <c r="R39045" s="142"/>
      <c r="S39045" s="139"/>
    </row>
    <row r="39046" spans="2:19" ht="15.75" customHeight="1" x14ac:dyDescent="0.25">
      <c r="B39046" s="106"/>
      <c r="C39046" s="106"/>
      <c r="D39046" s="139"/>
      <c r="P39046" s="142"/>
      <c r="Q39046" s="142"/>
      <c r="R39046" s="142"/>
      <c r="S39046" s="139"/>
    </row>
    <row r="39047" spans="2:19" ht="15.75" customHeight="1" x14ac:dyDescent="0.25">
      <c r="B39047" s="106"/>
      <c r="C39047" s="106"/>
      <c r="D39047" s="139"/>
      <c r="P39047" s="142"/>
      <c r="Q39047" s="142"/>
      <c r="R39047" s="142"/>
      <c r="S39047" s="139"/>
    </row>
    <row r="39048" spans="2:19" ht="15.75" customHeight="1" x14ac:dyDescent="0.25">
      <c r="B39048" s="106"/>
      <c r="C39048" s="106"/>
      <c r="D39048" s="139"/>
      <c r="P39048" s="142"/>
      <c r="Q39048" s="142"/>
      <c r="R39048" s="142"/>
      <c r="S39048" s="139"/>
    </row>
    <row r="39049" spans="2:19" ht="15.75" customHeight="1" x14ac:dyDescent="0.25">
      <c r="B39049" s="106"/>
      <c r="C39049" s="106"/>
      <c r="D39049" s="139"/>
      <c r="P39049" s="142"/>
      <c r="Q39049" s="142"/>
      <c r="R39049" s="142"/>
      <c r="S39049" s="139"/>
    </row>
    <row r="39050" spans="2:19" ht="15.75" customHeight="1" x14ac:dyDescent="0.25">
      <c r="B39050" s="106"/>
      <c r="C39050" s="106"/>
      <c r="D39050" s="139"/>
      <c r="P39050" s="142"/>
      <c r="Q39050" s="142"/>
      <c r="R39050" s="142"/>
      <c r="S39050" s="139"/>
    </row>
    <row r="39051" spans="2:19" ht="15.75" customHeight="1" x14ac:dyDescent="0.25">
      <c r="B39051" s="106"/>
      <c r="C39051" s="106"/>
      <c r="D39051" s="139"/>
      <c r="P39051" s="142"/>
      <c r="Q39051" s="142"/>
      <c r="R39051" s="142"/>
      <c r="S39051" s="139"/>
    </row>
    <row r="39052" spans="2:19" ht="15.75" customHeight="1" x14ac:dyDescent="0.25">
      <c r="B39052" s="106"/>
      <c r="C39052" s="106"/>
      <c r="D39052" s="139"/>
      <c r="P39052" s="142"/>
      <c r="Q39052" s="142"/>
      <c r="R39052" s="142"/>
      <c r="S39052" s="139"/>
    </row>
    <row r="39053" spans="2:19" ht="15.75" customHeight="1" x14ac:dyDescent="0.25">
      <c r="B39053" s="106"/>
      <c r="C39053" s="106"/>
      <c r="D39053" s="139"/>
      <c r="P39053" s="142"/>
      <c r="Q39053" s="142"/>
      <c r="R39053" s="142"/>
      <c r="S39053" s="139"/>
    </row>
    <row r="39054" spans="2:19" ht="15.75" customHeight="1" x14ac:dyDescent="0.25">
      <c r="B39054" s="106"/>
      <c r="C39054" s="106"/>
      <c r="D39054" s="139"/>
      <c r="P39054" s="142"/>
      <c r="Q39054" s="142"/>
      <c r="R39054" s="142"/>
      <c r="S39054" s="139"/>
    </row>
    <row r="39055" spans="2:19" ht="15.75" customHeight="1" x14ac:dyDescent="0.25">
      <c r="B39055" s="106"/>
      <c r="C39055" s="106"/>
      <c r="D39055" s="139"/>
      <c r="P39055" s="142"/>
      <c r="Q39055" s="142"/>
      <c r="R39055" s="142"/>
      <c r="S39055" s="139"/>
    </row>
    <row r="39056" spans="2:19" ht="15.75" customHeight="1" x14ac:dyDescent="0.25">
      <c r="B39056" s="106"/>
      <c r="C39056" s="106"/>
      <c r="D39056" s="139"/>
      <c r="P39056" s="142"/>
      <c r="Q39056" s="142"/>
      <c r="R39056" s="142"/>
      <c r="S39056" s="139"/>
    </row>
    <row r="39057" spans="2:19" ht="15.75" customHeight="1" x14ac:dyDescent="0.25">
      <c r="B39057" s="106"/>
      <c r="C39057" s="106"/>
      <c r="D39057" s="139"/>
      <c r="P39057" s="142"/>
      <c r="Q39057" s="142"/>
      <c r="R39057" s="142"/>
      <c r="S39057" s="139"/>
    </row>
    <row r="39058" spans="2:19" ht="15.75" customHeight="1" x14ac:dyDescent="0.25">
      <c r="B39058" s="106"/>
      <c r="C39058" s="106"/>
      <c r="D39058" s="139"/>
      <c r="P39058" s="142"/>
      <c r="Q39058" s="142"/>
      <c r="R39058" s="142"/>
      <c r="S39058" s="139"/>
    </row>
    <row r="39059" spans="2:19" ht="15.75" customHeight="1" x14ac:dyDescent="0.25">
      <c r="B39059" s="106"/>
      <c r="C39059" s="106"/>
      <c r="D39059" s="139"/>
      <c r="P39059" s="142"/>
      <c r="Q39059" s="142"/>
      <c r="R39059" s="142"/>
      <c r="S39059" s="139"/>
    </row>
    <row r="39060" spans="2:19" ht="15.75" customHeight="1" x14ac:dyDescent="0.25">
      <c r="B39060" s="106"/>
      <c r="C39060" s="106"/>
      <c r="D39060" s="139"/>
      <c r="P39060" s="142"/>
      <c r="Q39060" s="142"/>
      <c r="R39060" s="142"/>
      <c r="S39060" s="139"/>
    </row>
    <row r="39061" spans="2:19" ht="15.75" customHeight="1" x14ac:dyDescent="0.25">
      <c r="B39061" s="106"/>
      <c r="C39061" s="106"/>
      <c r="D39061" s="139"/>
      <c r="P39061" s="142"/>
      <c r="Q39061" s="142"/>
      <c r="R39061" s="142"/>
      <c r="S39061" s="139"/>
    </row>
    <row r="39062" spans="2:19" ht="15.75" customHeight="1" x14ac:dyDescent="0.25">
      <c r="B39062" s="106"/>
      <c r="C39062" s="106"/>
      <c r="D39062" s="139"/>
      <c r="P39062" s="142"/>
      <c r="Q39062" s="142"/>
      <c r="R39062" s="142"/>
      <c r="S39062" s="139"/>
    </row>
    <row r="39063" spans="2:19" ht="15.75" customHeight="1" x14ac:dyDescent="0.25">
      <c r="B39063" s="106"/>
      <c r="C39063" s="106"/>
      <c r="D39063" s="139"/>
      <c r="P39063" s="142"/>
      <c r="Q39063" s="142"/>
      <c r="R39063" s="142"/>
      <c r="S39063" s="139"/>
    </row>
    <row r="39064" spans="2:19" ht="15.75" customHeight="1" x14ac:dyDescent="0.25">
      <c r="B39064" s="106"/>
      <c r="C39064" s="106"/>
      <c r="D39064" s="139"/>
      <c r="P39064" s="142"/>
      <c r="Q39064" s="142"/>
      <c r="R39064" s="142"/>
      <c r="S39064" s="139"/>
    </row>
    <row r="39065" spans="2:19" ht="15.75" customHeight="1" x14ac:dyDescent="0.25">
      <c r="B39065" s="106"/>
      <c r="C39065" s="106"/>
      <c r="D39065" s="139"/>
      <c r="P39065" s="142"/>
      <c r="Q39065" s="142"/>
      <c r="R39065" s="142"/>
      <c r="S39065" s="139"/>
    </row>
    <row r="39066" spans="2:19" ht="15.75" customHeight="1" x14ac:dyDescent="0.25">
      <c r="B39066" s="106"/>
      <c r="C39066" s="106"/>
      <c r="D39066" s="139"/>
      <c r="P39066" s="142"/>
      <c r="Q39066" s="142"/>
      <c r="R39066" s="142"/>
      <c r="S39066" s="139"/>
    </row>
    <row r="39067" spans="2:19" ht="15.75" customHeight="1" x14ac:dyDescent="0.25">
      <c r="B39067" s="106"/>
      <c r="C39067" s="106"/>
      <c r="D39067" s="139"/>
      <c r="P39067" s="142"/>
      <c r="Q39067" s="142"/>
      <c r="R39067" s="142"/>
      <c r="S39067" s="139"/>
    </row>
    <row r="39068" spans="2:19" ht="15.75" customHeight="1" x14ac:dyDescent="0.25">
      <c r="B39068" s="106"/>
      <c r="C39068" s="106"/>
      <c r="D39068" s="139"/>
      <c r="P39068" s="142"/>
      <c r="Q39068" s="142"/>
      <c r="R39068" s="142"/>
      <c r="S39068" s="139"/>
    </row>
    <row r="39069" spans="2:19" ht="15.75" customHeight="1" x14ac:dyDescent="0.25">
      <c r="B39069" s="106"/>
      <c r="C39069" s="106"/>
      <c r="D39069" s="139"/>
      <c r="P39069" s="142"/>
      <c r="Q39069" s="142"/>
      <c r="R39069" s="142"/>
      <c r="S39069" s="139"/>
    </row>
    <row r="39070" spans="2:19" ht="15.75" customHeight="1" x14ac:dyDescent="0.25">
      <c r="B39070" s="106"/>
      <c r="C39070" s="106"/>
      <c r="D39070" s="139"/>
      <c r="P39070" s="142"/>
      <c r="Q39070" s="142"/>
      <c r="R39070" s="142"/>
      <c r="S39070" s="139"/>
    </row>
    <row r="39071" spans="2:19" ht="15.75" customHeight="1" x14ac:dyDescent="0.25">
      <c r="B39071" s="106"/>
      <c r="C39071" s="106"/>
      <c r="D39071" s="139"/>
      <c r="P39071" s="142"/>
      <c r="Q39071" s="142"/>
      <c r="R39071" s="142"/>
      <c r="S39071" s="139"/>
    </row>
    <row r="39072" spans="2:19" ht="15.75" customHeight="1" x14ac:dyDescent="0.25">
      <c r="B39072" s="106"/>
      <c r="C39072" s="106"/>
      <c r="D39072" s="139"/>
      <c r="P39072" s="142"/>
      <c r="Q39072" s="142"/>
      <c r="R39072" s="142"/>
      <c r="S39072" s="139"/>
    </row>
    <row r="39073" spans="2:19" ht="15.75" customHeight="1" x14ac:dyDescent="0.25">
      <c r="B39073" s="106"/>
      <c r="C39073" s="106"/>
      <c r="D39073" s="139"/>
      <c r="P39073" s="142"/>
      <c r="Q39073" s="142"/>
      <c r="R39073" s="142"/>
      <c r="S39073" s="139"/>
    </row>
    <row r="39074" spans="2:19" ht="15.75" customHeight="1" x14ac:dyDescent="0.25">
      <c r="B39074" s="106"/>
      <c r="C39074" s="106"/>
      <c r="D39074" s="139"/>
      <c r="P39074" s="142"/>
      <c r="Q39074" s="142"/>
      <c r="R39074" s="142"/>
      <c r="S39074" s="139"/>
    </row>
    <row r="39075" spans="2:19" ht="15.75" customHeight="1" x14ac:dyDescent="0.25">
      <c r="B39075" s="106"/>
      <c r="C39075" s="106"/>
      <c r="D39075" s="139"/>
      <c r="P39075" s="142"/>
      <c r="Q39075" s="142"/>
      <c r="R39075" s="142"/>
      <c r="S39075" s="139"/>
    </row>
    <row r="39076" spans="2:19" ht="15.75" customHeight="1" x14ac:dyDescent="0.25">
      <c r="B39076" s="106"/>
      <c r="C39076" s="106"/>
      <c r="D39076" s="139"/>
      <c r="P39076" s="142"/>
      <c r="Q39076" s="142"/>
      <c r="R39076" s="142"/>
      <c r="S39076" s="139"/>
    </row>
    <row r="39077" spans="2:19" ht="15.75" customHeight="1" x14ac:dyDescent="0.25">
      <c r="B39077" s="106"/>
      <c r="C39077" s="106"/>
      <c r="D39077" s="139"/>
      <c r="P39077" s="142"/>
      <c r="Q39077" s="142"/>
      <c r="R39077" s="142"/>
      <c r="S39077" s="139"/>
    </row>
    <row r="39078" spans="2:19" ht="15.75" customHeight="1" x14ac:dyDescent="0.25">
      <c r="B39078" s="106"/>
      <c r="C39078" s="106"/>
      <c r="D39078" s="139"/>
      <c r="P39078" s="142"/>
      <c r="Q39078" s="142"/>
      <c r="R39078" s="142"/>
      <c r="S39078" s="139"/>
    </row>
    <row r="39079" spans="2:19" ht="15.75" customHeight="1" x14ac:dyDescent="0.25">
      <c r="B39079" s="106"/>
      <c r="C39079" s="106"/>
      <c r="D39079" s="139"/>
      <c r="P39079" s="142"/>
      <c r="Q39079" s="142"/>
      <c r="R39079" s="142"/>
      <c r="S39079" s="139"/>
    </row>
    <row r="39080" spans="2:19" ht="15.75" customHeight="1" x14ac:dyDescent="0.25">
      <c r="B39080" s="106"/>
      <c r="C39080" s="106"/>
      <c r="D39080" s="139"/>
      <c r="P39080" s="142"/>
      <c r="Q39080" s="142"/>
      <c r="R39080" s="142"/>
      <c r="S39080" s="139"/>
    </row>
    <row r="39081" spans="2:19" ht="15.75" customHeight="1" x14ac:dyDescent="0.25">
      <c r="B39081" s="106"/>
      <c r="C39081" s="106"/>
      <c r="D39081" s="139"/>
      <c r="P39081" s="142"/>
      <c r="Q39081" s="142"/>
      <c r="R39081" s="142"/>
      <c r="S39081" s="139"/>
    </row>
    <row r="39082" spans="2:19" ht="15.75" customHeight="1" x14ac:dyDescent="0.25">
      <c r="B39082" s="106"/>
      <c r="C39082" s="106"/>
      <c r="D39082" s="139"/>
      <c r="P39082" s="142"/>
      <c r="Q39082" s="142"/>
      <c r="R39082" s="142"/>
      <c r="S39082" s="139"/>
    </row>
    <row r="39083" spans="2:19" ht="15.75" customHeight="1" x14ac:dyDescent="0.25">
      <c r="B39083" s="106"/>
      <c r="C39083" s="106"/>
      <c r="D39083" s="139"/>
      <c r="P39083" s="142"/>
      <c r="Q39083" s="142"/>
      <c r="R39083" s="142"/>
      <c r="S39083" s="139"/>
    </row>
    <row r="39084" spans="2:19" ht="15.75" customHeight="1" x14ac:dyDescent="0.25">
      <c r="B39084" s="106"/>
      <c r="C39084" s="106"/>
      <c r="D39084" s="139"/>
      <c r="P39084" s="142"/>
      <c r="Q39084" s="142"/>
      <c r="R39084" s="142"/>
      <c r="S39084" s="139"/>
    </row>
    <row r="39085" spans="2:19" ht="15.75" customHeight="1" x14ac:dyDescent="0.25">
      <c r="B39085" s="106"/>
      <c r="C39085" s="106"/>
      <c r="D39085" s="139"/>
      <c r="P39085" s="142"/>
      <c r="Q39085" s="142"/>
      <c r="R39085" s="142"/>
      <c r="S39085" s="139"/>
    </row>
    <row r="39086" spans="2:19" ht="15.75" customHeight="1" x14ac:dyDescent="0.25">
      <c r="B39086" s="106"/>
      <c r="C39086" s="106"/>
      <c r="D39086" s="139"/>
      <c r="P39086" s="142"/>
      <c r="Q39086" s="142"/>
      <c r="R39086" s="142"/>
      <c r="S39086" s="139"/>
    </row>
    <row r="39087" spans="2:19" ht="15.75" customHeight="1" x14ac:dyDescent="0.25">
      <c r="B39087" s="106"/>
      <c r="C39087" s="106"/>
      <c r="D39087" s="139"/>
      <c r="P39087" s="142"/>
      <c r="Q39087" s="142"/>
      <c r="R39087" s="142"/>
      <c r="S39087" s="139"/>
    </row>
    <row r="39088" spans="2:19" ht="15.75" customHeight="1" x14ac:dyDescent="0.25">
      <c r="B39088" s="106"/>
      <c r="C39088" s="106"/>
      <c r="D39088" s="139"/>
      <c r="P39088" s="142"/>
      <c r="Q39088" s="142"/>
      <c r="R39088" s="142"/>
      <c r="S39088" s="139"/>
    </row>
    <row r="39089" spans="2:19" ht="15.75" customHeight="1" x14ac:dyDescent="0.25">
      <c r="B39089" s="106"/>
      <c r="C39089" s="106"/>
      <c r="D39089" s="139"/>
      <c r="P39089" s="142"/>
      <c r="Q39089" s="142"/>
      <c r="R39089" s="142"/>
      <c r="S39089" s="139"/>
    </row>
    <row r="39090" spans="2:19" ht="15.75" customHeight="1" x14ac:dyDescent="0.25">
      <c r="B39090" s="106"/>
      <c r="C39090" s="106"/>
      <c r="D39090" s="139"/>
      <c r="P39090" s="142"/>
      <c r="Q39090" s="142"/>
      <c r="R39090" s="142"/>
      <c r="S39090" s="139"/>
    </row>
    <row r="39091" spans="2:19" ht="15.75" customHeight="1" x14ac:dyDescent="0.25">
      <c r="B39091" s="106"/>
      <c r="C39091" s="106"/>
      <c r="D39091" s="139"/>
      <c r="P39091" s="142"/>
      <c r="Q39091" s="142"/>
      <c r="R39091" s="142"/>
      <c r="S39091" s="139"/>
    </row>
    <row r="39092" spans="2:19" ht="15.75" customHeight="1" x14ac:dyDescent="0.25">
      <c r="B39092" s="106"/>
      <c r="C39092" s="106"/>
      <c r="D39092" s="139"/>
      <c r="P39092" s="142"/>
      <c r="Q39092" s="142"/>
      <c r="R39092" s="142"/>
      <c r="S39092" s="139"/>
    </row>
    <row r="39093" spans="2:19" ht="15.75" customHeight="1" x14ac:dyDescent="0.25">
      <c r="B39093" s="106"/>
      <c r="C39093" s="106"/>
      <c r="D39093" s="139"/>
      <c r="P39093" s="142"/>
      <c r="Q39093" s="142"/>
      <c r="R39093" s="142"/>
      <c r="S39093" s="139"/>
    </row>
    <row r="39094" spans="2:19" ht="15.75" customHeight="1" x14ac:dyDescent="0.25">
      <c r="B39094" s="106"/>
      <c r="C39094" s="106"/>
      <c r="D39094" s="139"/>
      <c r="P39094" s="142"/>
      <c r="Q39094" s="142"/>
      <c r="R39094" s="142"/>
      <c r="S39094" s="139"/>
    </row>
    <row r="39095" spans="2:19" ht="15.75" customHeight="1" x14ac:dyDescent="0.25">
      <c r="B39095" s="106"/>
      <c r="C39095" s="106"/>
      <c r="D39095" s="139"/>
      <c r="P39095" s="142"/>
      <c r="Q39095" s="142"/>
      <c r="R39095" s="142"/>
      <c r="S39095" s="139"/>
    </row>
    <row r="39096" spans="2:19" ht="15.75" customHeight="1" x14ac:dyDescent="0.25">
      <c r="B39096" s="106"/>
      <c r="C39096" s="106"/>
      <c r="D39096" s="139"/>
      <c r="P39096" s="142"/>
      <c r="Q39096" s="142"/>
      <c r="R39096" s="142"/>
      <c r="S39096" s="139"/>
    </row>
    <row r="39097" spans="2:19" ht="15.75" customHeight="1" x14ac:dyDescent="0.25">
      <c r="B39097" s="106"/>
      <c r="C39097" s="106"/>
      <c r="D39097" s="139"/>
      <c r="P39097" s="142"/>
      <c r="Q39097" s="142"/>
      <c r="R39097" s="142"/>
      <c r="S39097" s="139"/>
    </row>
    <row r="39098" spans="2:19" ht="15.75" customHeight="1" x14ac:dyDescent="0.25">
      <c r="B39098" s="106"/>
      <c r="C39098" s="106"/>
      <c r="D39098" s="139"/>
      <c r="P39098" s="142"/>
      <c r="Q39098" s="142"/>
      <c r="R39098" s="142"/>
      <c r="S39098" s="139"/>
    </row>
    <row r="39099" spans="2:19" ht="15.75" customHeight="1" x14ac:dyDescent="0.25">
      <c r="B39099" s="106"/>
      <c r="C39099" s="106"/>
      <c r="D39099" s="139"/>
      <c r="P39099" s="142"/>
      <c r="Q39099" s="142"/>
      <c r="R39099" s="142"/>
      <c r="S39099" s="139"/>
    </row>
    <row r="39100" spans="2:19" ht="15.75" customHeight="1" x14ac:dyDescent="0.25">
      <c r="B39100" s="106"/>
      <c r="C39100" s="106"/>
      <c r="D39100" s="139"/>
      <c r="P39100" s="142"/>
      <c r="Q39100" s="142"/>
      <c r="R39100" s="142"/>
      <c r="S39100" s="139"/>
    </row>
    <row r="39101" spans="2:19" ht="15.75" customHeight="1" x14ac:dyDescent="0.25">
      <c r="B39101" s="106"/>
      <c r="C39101" s="106"/>
      <c r="D39101" s="139"/>
      <c r="P39101" s="142"/>
      <c r="Q39101" s="142"/>
      <c r="R39101" s="142"/>
      <c r="S39101" s="139"/>
    </row>
    <row r="39102" spans="2:19" ht="15.75" customHeight="1" x14ac:dyDescent="0.25">
      <c r="B39102" s="106"/>
      <c r="C39102" s="106"/>
      <c r="D39102" s="139"/>
      <c r="P39102" s="142"/>
      <c r="Q39102" s="142"/>
      <c r="R39102" s="142"/>
      <c r="S39102" s="139"/>
    </row>
    <row r="39103" spans="2:19" ht="15.75" customHeight="1" x14ac:dyDescent="0.25">
      <c r="B39103" s="106"/>
      <c r="C39103" s="106"/>
      <c r="D39103" s="139"/>
      <c r="P39103" s="142"/>
      <c r="Q39103" s="142"/>
      <c r="R39103" s="142"/>
      <c r="S39103" s="139"/>
    </row>
    <row r="39104" spans="2:19" ht="15.75" customHeight="1" x14ac:dyDescent="0.25">
      <c r="B39104" s="106"/>
      <c r="C39104" s="106"/>
      <c r="D39104" s="139"/>
      <c r="P39104" s="142"/>
      <c r="Q39104" s="142"/>
      <c r="R39104" s="142"/>
      <c r="S39104" s="139"/>
    </row>
    <row r="39105" spans="2:19" ht="15.75" customHeight="1" x14ac:dyDescent="0.25">
      <c r="B39105" s="106"/>
      <c r="C39105" s="106"/>
      <c r="D39105" s="139"/>
      <c r="P39105" s="142"/>
      <c r="Q39105" s="142"/>
      <c r="R39105" s="142"/>
      <c r="S39105" s="139"/>
    </row>
    <row r="39106" spans="2:19" ht="15.75" customHeight="1" x14ac:dyDescent="0.25">
      <c r="B39106" s="106"/>
      <c r="C39106" s="106"/>
      <c r="D39106" s="139"/>
      <c r="P39106" s="142"/>
      <c r="Q39106" s="142"/>
      <c r="R39106" s="142"/>
      <c r="S39106" s="139"/>
    </row>
    <row r="39107" spans="2:19" ht="15.75" customHeight="1" x14ac:dyDescent="0.25">
      <c r="B39107" s="106"/>
      <c r="C39107" s="106"/>
      <c r="D39107" s="139"/>
      <c r="P39107" s="142"/>
      <c r="Q39107" s="142"/>
      <c r="R39107" s="142"/>
      <c r="S39107" s="139"/>
    </row>
    <row r="39108" spans="2:19" ht="15.75" customHeight="1" x14ac:dyDescent="0.25">
      <c r="B39108" s="106"/>
      <c r="C39108" s="106"/>
      <c r="D39108" s="139"/>
      <c r="P39108" s="142"/>
      <c r="Q39108" s="142"/>
      <c r="R39108" s="142"/>
      <c r="S39108" s="139"/>
    </row>
    <row r="39109" spans="2:19" ht="15.75" customHeight="1" x14ac:dyDescent="0.25">
      <c r="B39109" s="106"/>
      <c r="C39109" s="106"/>
      <c r="D39109" s="139"/>
      <c r="P39109" s="142"/>
      <c r="Q39109" s="142"/>
      <c r="R39109" s="142"/>
      <c r="S39109" s="139"/>
    </row>
    <row r="39110" spans="2:19" ht="15.75" customHeight="1" x14ac:dyDescent="0.25">
      <c r="B39110" s="106"/>
      <c r="C39110" s="106"/>
      <c r="D39110" s="139"/>
      <c r="P39110" s="142"/>
      <c r="Q39110" s="142"/>
      <c r="R39110" s="142"/>
      <c r="S39110" s="139"/>
    </row>
    <row r="39111" spans="2:19" ht="15.75" customHeight="1" x14ac:dyDescent="0.25">
      <c r="B39111" s="106"/>
      <c r="C39111" s="106"/>
      <c r="D39111" s="139"/>
      <c r="P39111" s="142"/>
      <c r="Q39111" s="142"/>
      <c r="R39111" s="142"/>
      <c r="S39111" s="139"/>
    </row>
    <row r="39112" spans="2:19" ht="15.75" customHeight="1" x14ac:dyDescent="0.25">
      <c r="B39112" s="106"/>
      <c r="C39112" s="106"/>
      <c r="D39112" s="139"/>
      <c r="P39112" s="142"/>
      <c r="Q39112" s="142"/>
      <c r="R39112" s="142"/>
      <c r="S39112" s="139"/>
    </row>
    <row r="39113" spans="2:19" ht="15.75" customHeight="1" x14ac:dyDescent="0.25">
      <c r="B39113" s="106"/>
      <c r="C39113" s="106"/>
      <c r="D39113" s="139"/>
      <c r="P39113" s="142"/>
      <c r="Q39113" s="142"/>
      <c r="R39113" s="142"/>
      <c r="S39113" s="139"/>
    </row>
    <row r="39114" spans="2:19" ht="15.75" customHeight="1" x14ac:dyDescent="0.25">
      <c r="B39114" s="106"/>
      <c r="C39114" s="106"/>
      <c r="D39114" s="139"/>
      <c r="P39114" s="142"/>
      <c r="Q39114" s="142"/>
      <c r="R39114" s="142"/>
      <c r="S39114" s="139"/>
    </row>
    <row r="39115" spans="2:19" ht="15.75" customHeight="1" x14ac:dyDescent="0.25">
      <c r="B39115" s="106"/>
      <c r="C39115" s="106"/>
      <c r="D39115" s="139"/>
      <c r="P39115" s="142"/>
      <c r="Q39115" s="142"/>
      <c r="R39115" s="142"/>
      <c r="S39115" s="139"/>
    </row>
    <row r="39116" spans="2:19" ht="15.75" customHeight="1" x14ac:dyDescent="0.25">
      <c r="B39116" s="106"/>
      <c r="C39116" s="106"/>
      <c r="D39116" s="139"/>
      <c r="P39116" s="142"/>
      <c r="Q39116" s="142"/>
      <c r="R39116" s="142"/>
      <c r="S39116" s="139"/>
    </row>
    <row r="39117" spans="2:19" ht="15.75" customHeight="1" x14ac:dyDescent="0.25">
      <c r="B39117" s="106"/>
      <c r="C39117" s="106"/>
      <c r="D39117" s="139"/>
      <c r="P39117" s="142"/>
      <c r="Q39117" s="142"/>
      <c r="R39117" s="142"/>
      <c r="S39117" s="139"/>
    </row>
    <row r="39118" spans="2:19" ht="15.75" customHeight="1" x14ac:dyDescent="0.25">
      <c r="B39118" s="106"/>
      <c r="C39118" s="106"/>
      <c r="D39118" s="139"/>
      <c r="P39118" s="142"/>
      <c r="Q39118" s="142"/>
      <c r="R39118" s="142"/>
      <c r="S39118" s="139"/>
    </row>
    <row r="39119" spans="2:19" ht="15.75" customHeight="1" x14ac:dyDescent="0.25">
      <c r="B39119" s="106"/>
      <c r="C39119" s="106"/>
      <c r="D39119" s="139"/>
      <c r="P39119" s="142"/>
      <c r="Q39119" s="142"/>
      <c r="R39119" s="142"/>
      <c r="S39119" s="139"/>
    </row>
    <row r="39120" spans="2:19" ht="15.75" customHeight="1" x14ac:dyDescent="0.25">
      <c r="B39120" s="106"/>
      <c r="C39120" s="106"/>
      <c r="D39120" s="139"/>
      <c r="P39120" s="142"/>
      <c r="Q39120" s="142"/>
      <c r="R39120" s="142"/>
      <c r="S39120" s="139"/>
    </row>
    <row r="39121" spans="2:19" ht="15.75" customHeight="1" x14ac:dyDescent="0.25">
      <c r="B39121" s="106"/>
      <c r="C39121" s="106"/>
      <c r="D39121" s="139"/>
      <c r="P39121" s="142"/>
      <c r="Q39121" s="142"/>
      <c r="R39121" s="142"/>
      <c r="S39121" s="139"/>
    </row>
    <row r="39122" spans="2:19" ht="15.75" customHeight="1" x14ac:dyDescent="0.25">
      <c r="B39122" s="106"/>
      <c r="C39122" s="106"/>
      <c r="D39122" s="139"/>
      <c r="P39122" s="142"/>
      <c r="Q39122" s="142"/>
      <c r="R39122" s="142"/>
      <c r="S39122" s="139"/>
    </row>
    <row r="39123" spans="2:19" ht="15.75" customHeight="1" x14ac:dyDescent="0.25">
      <c r="B39123" s="106"/>
      <c r="C39123" s="106"/>
      <c r="D39123" s="139"/>
      <c r="P39123" s="142"/>
      <c r="Q39123" s="142"/>
      <c r="R39123" s="142"/>
      <c r="S39123" s="139"/>
    </row>
    <row r="39124" spans="2:19" ht="15.75" customHeight="1" x14ac:dyDescent="0.25">
      <c r="B39124" s="106"/>
      <c r="C39124" s="106"/>
      <c r="D39124" s="139"/>
      <c r="P39124" s="142"/>
      <c r="Q39124" s="142"/>
      <c r="R39124" s="142"/>
      <c r="S39124" s="139"/>
    </row>
    <row r="39125" spans="2:19" ht="15.75" customHeight="1" x14ac:dyDescent="0.25">
      <c r="B39125" s="106"/>
      <c r="C39125" s="106"/>
      <c r="D39125" s="139"/>
      <c r="P39125" s="142"/>
      <c r="Q39125" s="142"/>
      <c r="R39125" s="142"/>
      <c r="S39125" s="139"/>
    </row>
    <row r="39126" spans="2:19" ht="15.75" customHeight="1" x14ac:dyDescent="0.25">
      <c r="B39126" s="106"/>
      <c r="C39126" s="106"/>
      <c r="D39126" s="139"/>
      <c r="P39126" s="142"/>
      <c r="Q39126" s="142"/>
      <c r="R39126" s="142"/>
      <c r="S39126" s="139"/>
    </row>
    <row r="39127" spans="2:19" ht="15.75" customHeight="1" x14ac:dyDescent="0.25">
      <c r="B39127" s="106"/>
      <c r="C39127" s="106"/>
      <c r="D39127" s="139"/>
      <c r="P39127" s="142"/>
      <c r="Q39127" s="142"/>
      <c r="R39127" s="142"/>
      <c r="S39127" s="139"/>
    </row>
    <row r="39128" spans="2:19" ht="15.75" customHeight="1" x14ac:dyDescent="0.25">
      <c r="B39128" s="106"/>
      <c r="C39128" s="106"/>
      <c r="D39128" s="139"/>
      <c r="P39128" s="142"/>
      <c r="Q39128" s="142"/>
      <c r="R39128" s="142"/>
      <c r="S39128" s="139"/>
    </row>
    <row r="39129" spans="2:19" ht="15.75" customHeight="1" x14ac:dyDescent="0.25">
      <c r="B39129" s="106"/>
      <c r="C39129" s="106"/>
      <c r="D39129" s="139"/>
      <c r="P39129" s="142"/>
      <c r="Q39129" s="142"/>
      <c r="R39129" s="142"/>
      <c r="S39129" s="139"/>
    </row>
    <row r="39130" spans="2:19" ht="15.75" customHeight="1" x14ac:dyDescent="0.25">
      <c r="B39130" s="106"/>
      <c r="C39130" s="106"/>
      <c r="D39130" s="139"/>
      <c r="P39130" s="142"/>
      <c r="Q39130" s="142"/>
      <c r="R39130" s="142"/>
      <c r="S39130" s="139"/>
    </row>
    <row r="39131" spans="2:19" ht="15.75" customHeight="1" x14ac:dyDescent="0.25">
      <c r="B39131" s="106"/>
      <c r="C39131" s="106"/>
      <c r="D39131" s="139"/>
      <c r="P39131" s="142"/>
      <c r="Q39131" s="142"/>
      <c r="R39131" s="142"/>
      <c r="S39131" s="139"/>
    </row>
    <row r="39132" spans="2:19" ht="15.75" customHeight="1" x14ac:dyDescent="0.25">
      <c r="B39132" s="106"/>
      <c r="C39132" s="106"/>
      <c r="D39132" s="139"/>
      <c r="P39132" s="142"/>
      <c r="Q39132" s="142"/>
      <c r="R39132" s="142"/>
      <c r="S39132" s="139"/>
    </row>
    <row r="39133" spans="2:19" ht="15.75" customHeight="1" x14ac:dyDescent="0.25">
      <c r="B39133" s="106"/>
      <c r="C39133" s="106"/>
      <c r="D39133" s="139"/>
      <c r="P39133" s="142"/>
      <c r="Q39133" s="142"/>
      <c r="R39133" s="142"/>
      <c r="S39133" s="139"/>
    </row>
    <row r="39134" spans="2:19" ht="15.75" customHeight="1" x14ac:dyDescent="0.25">
      <c r="B39134" s="106"/>
      <c r="C39134" s="106"/>
      <c r="D39134" s="139"/>
      <c r="P39134" s="142"/>
      <c r="Q39134" s="142"/>
      <c r="R39134" s="142"/>
      <c r="S39134" s="139"/>
    </row>
    <row r="39135" spans="2:19" ht="15.75" customHeight="1" x14ac:dyDescent="0.25">
      <c r="B39135" s="106"/>
      <c r="C39135" s="106"/>
      <c r="D39135" s="139"/>
      <c r="P39135" s="142"/>
      <c r="Q39135" s="142"/>
      <c r="R39135" s="142"/>
      <c r="S39135" s="139"/>
    </row>
    <row r="39136" spans="2:19" ht="15.75" customHeight="1" x14ac:dyDescent="0.25">
      <c r="B39136" s="106"/>
      <c r="C39136" s="106"/>
      <c r="D39136" s="139"/>
      <c r="P39136" s="142"/>
      <c r="Q39136" s="142"/>
      <c r="R39136" s="142"/>
      <c r="S39136" s="139"/>
    </row>
    <row r="39137" spans="2:19" ht="15.75" customHeight="1" x14ac:dyDescent="0.25">
      <c r="B39137" s="106"/>
      <c r="C39137" s="106"/>
      <c r="D39137" s="139"/>
      <c r="P39137" s="142"/>
      <c r="Q39137" s="142"/>
      <c r="R39137" s="142"/>
      <c r="S39137" s="139"/>
    </row>
    <row r="39138" spans="2:19" ht="15.75" customHeight="1" x14ac:dyDescent="0.25">
      <c r="B39138" s="106"/>
      <c r="C39138" s="106"/>
      <c r="D39138" s="139"/>
      <c r="P39138" s="142"/>
      <c r="Q39138" s="142"/>
      <c r="R39138" s="142"/>
      <c r="S39138" s="139"/>
    </row>
    <row r="39139" spans="2:19" ht="15.75" customHeight="1" x14ac:dyDescent="0.25">
      <c r="B39139" s="106"/>
      <c r="C39139" s="106"/>
      <c r="D39139" s="139"/>
      <c r="P39139" s="142"/>
      <c r="Q39139" s="142"/>
      <c r="R39139" s="142"/>
      <c r="S39139" s="139"/>
    </row>
    <row r="39140" spans="2:19" ht="15.75" customHeight="1" x14ac:dyDescent="0.25">
      <c r="B39140" s="106"/>
      <c r="C39140" s="106"/>
      <c r="D39140" s="139"/>
      <c r="P39140" s="142"/>
      <c r="Q39140" s="142"/>
      <c r="R39140" s="142"/>
      <c r="S39140" s="139"/>
    </row>
    <row r="39141" spans="2:19" ht="15.75" customHeight="1" x14ac:dyDescent="0.25">
      <c r="B39141" s="106"/>
      <c r="C39141" s="106"/>
      <c r="D39141" s="139"/>
      <c r="P39141" s="142"/>
      <c r="Q39141" s="142"/>
      <c r="R39141" s="142"/>
      <c r="S39141" s="139"/>
    </row>
    <row r="39142" spans="2:19" ht="15.75" customHeight="1" x14ac:dyDescent="0.25">
      <c r="B39142" s="106"/>
      <c r="C39142" s="106"/>
      <c r="D39142" s="139"/>
      <c r="P39142" s="142"/>
      <c r="Q39142" s="142"/>
      <c r="R39142" s="142"/>
      <c r="S39142" s="139"/>
    </row>
    <row r="39143" spans="2:19" ht="15.75" customHeight="1" x14ac:dyDescent="0.25">
      <c r="B39143" s="106"/>
      <c r="C39143" s="106"/>
      <c r="D39143" s="139"/>
      <c r="P39143" s="142"/>
      <c r="Q39143" s="142"/>
      <c r="R39143" s="142"/>
      <c r="S39143" s="139"/>
    </row>
    <row r="39144" spans="2:19" ht="15.75" customHeight="1" x14ac:dyDescent="0.25">
      <c r="B39144" s="106"/>
      <c r="C39144" s="106"/>
      <c r="D39144" s="139"/>
      <c r="P39144" s="142"/>
      <c r="Q39144" s="142"/>
      <c r="R39144" s="142"/>
      <c r="S39144" s="139"/>
    </row>
    <row r="39145" spans="2:19" ht="15.75" customHeight="1" x14ac:dyDescent="0.25">
      <c r="B39145" s="106"/>
      <c r="C39145" s="106"/>
      <c r="D39145" s="139"/>
      <c r="P39145" s="142"/>
      <c r="Q39145" s="142"/>
      <c r="R39145" s="142"/>
      <c r="S39145" s="139"/>
    </row>
    <row r="39146" spans="2:19" ht="15.75" customHeight="1" x14ac:dyDescent="0.25">
      <c r="B39146" s="106"/>
      <c r="C39146" s="106"/>
      <c r="D39146" s="139"/>
      <c r="P39146" s="142"/>
      <c r="Q39146" s="142"/>
      <c r="R39146" s="142"/>
      <c r="S39146" s="139"/>
    </row>
    <row r="39147" spans="2:19" ht="15.75" customHeight="1" x14ac:dyDescent="0.25">
      <c r="B39147" s="106"/>
      <c r="C39147" s="106"/>
      <c r="D39147" s="139"/>
      <c r="P39147" s="142"/>
      <c r="Q39147" s="142"/>
      <c r="R39147" s="142"/>
      <c r="S39147" s="139"/>
    </row>
    <row r="39148" spans="2:19" ht="15.75" customHeight="1" x14ac:dyDescent="0.25">
      <c r="B39148" s="106"/>
      <c r="C39148" s="106"/>
      <c r="D39148" s="139"/>
      <c r="P39148" s="142"/>
      <c r="Q39148" s="142"/>
      <c r="R39148" s="142"/>
      <c r="S39148" s="139"/>
    </row>
    <row r="39149" spans="2:19" ht="15.75" customHeight="1" x14ac:dyDescent="0.25">
      <c r="B39149" s="106"/>
      <c r="C39149" s="106"/>
      <c r="D39149" s="139"/>
      <c r="P39149" s="142"/>
      <c r="Q39149" s="142"/>
      <c r="R39149" s="142"/>
      <c r="S39149" s="139"/>
    </row>
    <row r="39150" spans="2:19" ht="15.75" customHeight="1" x14ac:dyDescent="0.25">
      <c r="B39150" s="106"/>
      <c r="C39150" s="106"/>
      <c r="D39150" s="139"/>
      <c r="P39150" s="142"/>
      <c r="Q39150" s="142"/>
      <c r="R39150" s="142"/>
      <c r="S39150" s="139"/>
    </row>
    <row r="39151" spans="2:19" ht="15.75" customHeight="1" x14ac:dyDescent="0.25">
      <c r="B39151" s="106"/>
      <c r="C39151" s="106"/>
      <c r="D39151" s="139"/>
      <c r="P39151" s="142"/>
      <c r="Q39151" s="142"/>
      <c r="R39151" s="142"/>
      <c r="S39151" s="139"/>
    </row>
    <row r="39152" spans="2:19" ht="15.75" customHeight="1" x14ac:dyDescent="0.25">
      <c r="B39152" s="106"/>
      <c r="C39152" s="106"/>
      <c r="D39152" s="139"/>
      <c r="P39152" s="142"/>
      <c r="Q39152" s="142"/>
      <c r="R39152" s="142"/>
      <c r="S39152" s="139"/>
    </row>
    <row r="39153" spans="2:19" ht="15.75" customHeight="1" x14ac:dyDescent="0.25">
      <c r="B39153" s="106"/>
      <c r="C39153" s="106"/>
      <c r="D39153" s="139"/>
      <c r="P39153" s="142"/>
      <c r="Q39153" s="142"/>
      <c r="R39153" s="142"/>
      <c r="S39153" s="139"/>
    </row>
    <row r="39154" spans="2:19" ht="15.75" customHeight="1" x14ac:dyDescent="0.25">
      <c r="B39154" s="106"/>
      <c r="C39154" s="106"/>
      <c r="D39154" s="139"/>
      <c r="P39154" s="142"/>
      <c r="Q39154" s="142"/>
      <c r="R39154" s="142"/>
      <c r="S39154" s="139"/>
    </row>
    <row r="39155" spans="2:19" ht="15.75" customHeight="1" x14ac:dyDescent="0.25">
      <c r="B39155" s="106"/>
      <c r="C39155" s="106"/>
      <c r="D39155" s="139"/>
      <c r="P39155" s="142"/>
      <c r="Q39155" s="142"/>
      <c r="R39155" s="142"/>
      <c r="S39155" s="139"/>
    </row>
    <row r="39156" spans="2:19" ht="15.75" customHeight="1" x14ac:dyDescent="0.25">
      <c r="B39156" s="106"/>
      <c r="C39156" s="106"/>
      <c r="D39156" s="139"/>
      <c r="P39156" s="142"/>
      <c r="Q39156" s="142"/>
      <c r="R39156" s="142"/>
      <c r="S39156" s="139"/>
    </row>
    <row r="39157" spans="2:19" ht="15.75" customHeight="1" x14ac:dyDescent="0.25">
      <c r="B39157" s="106"/>
      <c r="C39157" s="106"/>
      <c r="D39157" s="139"/>
      <c r="P39157" s="142"/>
      <c r="Q39157" s="142"/>
      <c r="R39157" s="142"/>
      <c r="S39157" s="139"/>
    </row>
    <row r="39158" spans="2:19" ht="15.75" customHeight="1" x14ac:dyDescent="0.25">
      <c r="B39158" s="106"/>
      <c r="C39158" s="106"/>
      <c r="D39158" s="139"/>
      <c r="P39158" s="142"/>
      <c r="Q39158" s="142"/>
      <c r="R39158" s="142"/>
      <c r="S39158" s="139"/>
    </row>
    <row r="39159" spans="2:19" ht="15.75" customHeight="1" x14ac:dyDescent="0.25">
      <c r="B39159" s="106"/>
      <c r="C39159" s="106"/>
      <c r="D39159" s="139"/>
      <c r="P39159" s="142"/>
      <c r="Q39159" s="142"/>
      <c r="R39159" s="142"/>
      <c r="S39159" s="139"/>
    </row>
    <row r="39160" spans="2:19" ht="15.75" customHeight="1" x14ac:dyDescent="0.25">
      <c r="B39160" s="106"/>
      <c r="C39160" s="106"/>
      <c r="D39160" s="139"/>
      <c r="P39160" s="142"/>
      <c r="Q39160" s="142"/>
      <c r="R39160" s="142"/>
      <c r="S39160" s="139"/>
    </row>
    <row r="39161" spans="2:19" ht="15.75" customHeight="1" x14ac:dyDescent="0.25">
      <c r="B39161" s="106"/>
      <c r="C39161" s="106"/>
      <c r="D39161" s="139"/>
      <c r="P39161" s="142"/>
      <c r="Q39161" s="142"/>
      <c r="R39161" s="142"/>
      <c r="S39161" s="139"/>
    </row>
    <row r="39162" spans="2:19" ht="15.75" customHeight="1" x14ac:dyDescent="0.25">
      <c r="B39162" s="106"/>
      <c r="C39162" s="106"/>
      <c r="D39162" s="139"/>
      <c r="P39162" s="142"/>
      <c r="Q39162" s="142"/>
      <c r="R39162" s="142"/>
      <c r="S39162" s="139"/>
    </row>
    <row r="39163" spans="2:19" ht="15.75" customHeight="1" x14ac:dyDescent="0.25">
      <c r="B39163" s="106"/>
      <c r="C39163" s="106"/>
      <c r="D39163" s="139"/>
      <c r="P39163" s="142"/>
      <c r="Q39163" s="142"/>
      <c r="R39163" s="142"/>
      <c r="S39163" s="139"/>
    </row>
    <row r="39164" spans="2:19" ht="15.75" customHeight="1" x14ac:dyDescent="0.25">
      <c r="B39164" s="106"/>
      <c r="C39164" s="106"/>
      <c r="D39164" s="139"/>
      <c r="P39164" s="142"/>
      <c r="Q39164" s="142"/>
      <c r="R39164" s="142"/>
      <c r="S39164" s="139"/>
    </row>
    <row r="39165" spans="2:19" ht="15.75" customHeight="1" x14ac:dyDescent="0.25">
      <c r="B39165" s="106"/>
      <c r="C39165" s="106"/>
      <c r="D39165" s="139"/>
      <c r="P39165" s="142"/>
      <c r="Q39165" s="142"/>
      <c r="R39165" s="142"/>
      <c r="S39165" s="139"/>
    </row>
    <row r="39166" spans="2:19" ht="15.75" customHeight="1" x14ac:dyDescent="0.25">
      <c r="B39166" s="106"/>
      <c r="C39166" s="106"/>
      <c r="D39166" s="139"/>
      <c r="P39166" s="142"/>
      <c r="Q39166" s="142"/>
      <c r="R39166" s="142"/>
      <c r="S39166" s="139"/>
    </row>
    <row r="39167" spans="2:19" ht="15.75" customHeight="1" x14ac:dyDescent="0.25">
      <c r="B39167" s="106"/>
      <c r="C39167" s="106"/>
      <c r="D39167" s="139"/>
      <c r="P39167" s="142"/>
      <c r="Q39167" s="142"/>
      <c r="R39167" s="142"/>
      <c r="S39167" s="139"/>
    </row>
    <row r="39168" spans="2:19" ht="15.75" customHeight="1" x14ac:dyDescent="0.25">
      <c r="B39168" s="106"/>
      <c r="C39168" s="106"/>
      <c r="D39168" s="139"/>
      <c r="P39168" s="142"/>
      <c r="Q39168" s="142"/>
      <c r="R39168" s="142"/>
      <c r="S39168" s="139"/>
    </row>
    <row r="39169" spans="2:19" ht="15.75" customHeight="1" x14ac:dyDescent="0.25">
      <c r="B39169" s="106"/>
      <c r="C39169" s="106"/>
      <c r="D39169" s="139"/>
      <c r="P39169" s="142"/>
      <c r="Q39169" s="142"/>
      <c r="R39169" s="142"/>
      <c r="S39169" s="139"/>
    </row>
    <row r="39170" spans="2:19" ht="15.75" customHeight="1" x14ac:dyDescent="0.25">
      <c r="B39170" s="106"/>
      <c r="C39170" s="106"/>
      <c r="D39170" s="139"/>
      <c r="P39170" s="142"/>
      <c r="Q39170" s="142"/>
      <c r="R39170" s="142"/>
      <c r="S39170" s="139"/>
    </row>
    <row r="39171" spans="2:19" ht="15.75" customHeight="1" x14ac:dyDescent="0.25">
      <c r="B39171" s="106"/>
      <c r="C39171" s="106"/>
      <c r="D39171" s="139"/>
      <c r="P39171" s="142"/>
      <c r="Q39171" s="142"/>
      <c r="R39171" s="142"/>
      <c r="S39171" s="139"/>
    </row>
    <row r="39172" spans="2:19" ht="15.75" customHeight="1" x14ac:dyDescent="0.25">
      <c r="B39172" s="106"/>
      <c r="C39172" s="106"/>
      <c r="D39172" s="139"/>
      <c r="P39172" s="142"/>
      <c r="Q39172" s="142"/>
      <c r="R39172" s="142"/>
      <c r="S39172" s="139"/>
    </row>
    <row r="39173" spans="2:19" ht="15.75" customHeight="1" x14ac:dyDescent="0.25">
      <c r="B39173" s="106"/>
      <c r="C39173" s="106"/>
      <c r="D39173" s="139"/>
      <c r="P39173" s="142"/>
      <c r="Q39173" s="142"/>
      <c r="R39173" s="142"/>
      <c r="S39173" s="139"/>
    </row>
    <row r="39174" spans="2:19" ht="15.75" customHeight="1" x14ac:dyDescent="0.25">
      <c r="B39174" s="106"/>
      <c r="C39174" s="106"/>
      <c r="D39174" s="139"/>
      <c r="P39174" s="142"/>
      <c r="Q39174" s="142"/>
      <c r="R39174" s="142"/>
      <c r="S39174" s="139"/>
    </row>
    <row r="39175" spans="2:19" ht="15.75" customHeight="1" x14ac:dyDescent="0.25">
      <c r="B39175" s="106"/>
      <c r="C39175" s="106"/>
      <c r="D39175" s="139"/>
      <c r="P39175" s="142"/>
      <c r="Q39175" s="142"/>
      <c r="R39175" s="142"/>
      <c r="S39175" s="139"/>
    </row>
    <row r="39176" spans="2:19" ht="15.75" customHeight="1" x14ac:dyDescent="0.25">
      <c r="B39176" s="106"/>
      <c r="C39176" s="106"/>
      <c r="D39176" s="139"/>
      <c r="P39176" s="142"/>
      <c r="Q39176" s="142"/>
      <c r="R39176" s="142"/>
      <c r="S39176" s="139"/>
    </row>
    <row r="39177" spans="2:19" ht="15.75" customHeight="1" x14ac:dyDescent="0.25">
      <c r="B39177" s="106"/>
      <c r="C39177" s="106"/>
      <c r="D39177" s="139"/>
      <c r="P39177" s="142"/>
      <c r="Q39177" s="142"/>
      <c r="R39177" s="142"/>
      <c r="S39177" s="139"/>
    </row>
    <row r="39178" spans="2:19" ht="15.75" customHeight="1" x14ac:dyDescent="0.25">
      <c r="B39178" s="106"/>
      <c r="C39178" s="106"/>
      <c r="D39178" s="139"/>
      <c r="P39178" s="142"/>
      <c r="Q39178" s="142"/>
      <c r="R39178" s="142"/>
      <c r="S39178" s="139"/>
    </row>
    <row r="39179" spans="2:19" ht="15.75" customHeight="1" x14ac:dyDescent="0.25">
      <c r="B39179" s="106"/>
      <c r="C39179" s="106"/>
      <c r="D39179" s="139"/>
      <c r="P39179" s="142"/>
      <c r="Q39179" s="142"/>
      <c r="R39179" s="142"/>
      <c r="S39179" s="139"/>
    </row>
    <row r="39180" spans="2:19" ht="15.75" customHeight="1" x14ac:dyDescent="0.25">
      <c r="B39180" s="106"/>
      <c r="C39180" s="106"/>
      <c r="D39180" s="139"/>
      <c r="P39180" s="142"/>
      <c r="Q39180" s="142"/>
      <c r="R39180" s="142"/>
      <c r="S39180" s="139"/>
    </row>
    <row r="39181" spans="2:19" ht="15.75" customHeight="1" x14ac:dyDescent="0.25">
      <c r="B39181" s="106"/>
      <c r="C39181" s="106"/>
      <c r="D39181" s="139"/>
      <c r="P39181" s="142"/>
      <c r="Q39181" s="142"/>
      <c r="R39181" s="142"/>
      <c r="S39181" s="139"/>
    </row>
    <row r="39182" spans="2:19" ht="15.75" customHeight="1" x14ac:dyDescent="0.25">
      <c r="B39182" s="106"/>
      <c r="C39182" s="106"/>
      <c r="D39182" s="139"/>
      <c r="P39182" s="142"/>
      <c r="Q39182" s="142"/>
      <c r="R39182" s="142"/>
      <c r="S39182" s="139"/>
    </row>
    <row r="39183" spans="2:19" ht="15.75" customHeight="1" x14ac:dyDescent="0.25">
      <c r="B39183" s="106"/>
      <c r="C39183" s="106"/>
      <c r="D39183" s="139"/>
      <c r="P39183" s="142"/>
      <c r="Q39183" s="142"/>
      <c r="R39183" s="142"/>
      <c r="S39183" s="139"/>
    </row>
    <row r="39184" spans="2:19" ht="15.75" customHeight="1" x14ac:dyDescent="0.25">
      <c r="B39184" s="106"/>
      <c r="C39184" s="106"/>
      <c r="D39184" s="139"/>
      <c r="P39184" s="142"/>
      <c r="Q39184" s="142"/>
      <c r="R39184" s="142"/>
      <c r="S39184" s="139"/>
    </row>
    <row r="39185" spans="2:19" ht="15.75" customHeight="1" x14ac:dyDescent="0.25">
      <c r="B39185" s="106"/>
      <c r="C39185" s="106"/>
      <c r="D39185" s="139"/>
      <c r="P39185" s="142"/>
      <c r="Q39185" s="142"/>
      <c r="R39185" s="142"/>
      <c r="S39185" s="139"/>
    </row>
    <row r="39186" spans="2:19" ht="15.75" customHeight="1" x14ac:dyDescent="0.25">
      <c r="B39186" s="106"/>
      <c r="C39186" s="106"/>
      <c r="D39186" s="139"/>
      <c r="P39186" s="142"/>
      <c r="Q39186" s="142"/>
      <c r="R39186" s="142"/>
      <c r="S39186" s="139"/>
    </row>
    <row r="39187" spans="2:19" ht="15.75" customHeight="1" x14ac:dyDescent="0.25">
      <c r="B39187" s="106"/>
      <c r="C39187" s="106"/>
      <c r="D39187" s="139"/>
      <c r="P39187" s="142"/>
      <c r="Q39187" s="142"/>
      <c r="R39187" s="142"/>
      <c r="S39187" s="139"/>
    </row>
    <row r="39188" spans="2:19" ht="15.75" customHeight="1" x14ac:dyDescent="0.25">
      <c r="B39188" s="106"/>
      <c r="C39188" s="106"/>
      <c r="D39188" s="139"/>
      <c r="P39188" s="142"/>
      <c r="Q39188" s="142"/>
      <c r="R39188" s="142"/>
      <c r="S39188" s="139"/>
    </row>
    <row r="39189" spans="2:19" ht="15.75" customHeight="1" x14ac:dyDescent="0.25">
      <c r="B39189" s="106"/>
      <c r="C39189" s="106"/>
      <c r="D39189" s="139"/>
      <c r="P39189" s="142"/>
      <c r="Q39189" s="142"/>
      <c r="R39189" s="142"/>
      <c r="S39189" s="139"/>
    </row>
    <row r="39190" spans="2:19" ht="15.75" customHeight="1" x14ac:dyDescent="0.25">
      <c r="B39190" s="106"/>
      <c r="C39190" s="106"/>
      <c r="D39190" s="139"/>
      <c r="P39190" s="142"/>
      <c r="Q39190" s="142"/>
      <c r="R39190" s="142"/>
      <c r="S39190" s="139"/>
    </row>
    <row r="39191" spans="2:19" ht="15.75" customHeight="1" x14ac:dyDescent="0.25">
      <c r="B39191" s="106"/>
      <c r="C39191" s="106"/>
      <c r="D39191" s="139"/>
      <c r="P39191" s="142"/>
      <c r="Q39191" s="142"/>
      <c r="R39191" s="142"/>
      <c r="S39191" s="139"/>
    </row>
    <row r="39192" spans="2:19" ht="15.75" customHeight="1" x14ac:dyDescent="0.25">
      <c r="B39192" s="106"/>
      <c r="C39192" s="106"/>
      <c r="D39192" s="139"/>
      <c r="P39192" s="142"/>
      <c r="Q39192" s="142"/>
      <c r="R39192" s="142"/>
      <c r="S39192" s="139"/>
    </row>
    <row r="39193" spans="2:19" ht="15.75" customHeight="1" x14ac:dyDescent="0.25">
      <c r="B39193" s="106"/>
      <c r="C39193" s="106"/>
      <c r="D39193" s="139"/>
      <c r="P39193" s="142"/>
      <c r="Q39193" s="142"/>
      <c r="R39193" s="142"/>
      <c r="S39193" s="139"/>
    </row>
    <row r="39194" spans="2:19" ht="15.75" customHeight="1" x14ac:dyDescent="0.25">
      <c r="B39194" s="106"/>
      <c r="C39194" s="106"/>
      <c r="D39194" s="139"/>
      <c r="P39194" s="142"/>
      <c r="Q39194" s="142"/>
      <c r="R39194" s="142"/>
      <c r="S39194" s="139"/>
    </row>
    <row r="39195" spans="2:19" ht="15.75" customHeight="1" x14ac:dyDescent="0.25">
      <c r="B39195" s="106"/>
      <c r="C39195" s="106"/>
      <c r="D39195" s="139"/>
      <c r="P39195" s="142"/>
      <c r="Q39195" s="142"/>
      <c r="R39195" s="142"/>
      <c r="S39195" s="139"/>
    </row>
    <row r="39196" spans="2:19" ht="15.75" customHeight="1" x14ac:dyDescent="0.25">
      <c r="B39196" s="106"/>
      <c r="C39196" s="106"/>
      <c r="D39196" s="139"/>
      <c r="P39196" s="142"/>
      <c r="Q39196" s="142"/>
      <c r="R39196" s="142"/>
      <c r="S39196" s="139"/>
    </row>
    <row r="39197" spans="2:19" ht="15.75" customHeight="1" x14ac:dyDescent="0.25">
      <c r="B39197" s="106"/>
      <c r="C39197" s="106"/>
      <c r="D39197" s="139"/>
      <c r="P39197" s="142"/>
      <c r="Q39197" s="142"/>
      <c r="R39197" s="142"/>
      <c r="S39197" s="139"/>
    </row>
    <row r="39198" spans="2:19" ht="15.75" customHeight="1" x14ac:dyDescent="0.25">
      <c r="B39198" s="106"/>
      <c r="C39198" s="106"/>
      <c r="D39198" s="139"/>
      <c r="P39198" s="142"/>
      <c r="Q39198" s="142"/>
      <c r="R39198" s="142"/>
      <c r="S39198" s="139"/>
    </row>
    <row r="39199" spans="2:19" ht="15.75" customHeight="1" x14ac:dyDescent="0.25">
      <c r="B39199" s="106"/>
      <c r="C39199" s="106"/>
      <c r="D39199" s="139"/>
      <c r="P39199" s="142"/>
      <c r="Q39199" s="142"/>
      <c r="R39199" s="142"/>
      <c r="S39199" s="139"/>
    </row>
    <row r="39200" spans="2:19" ht="15.75" customHeight="1" x14ac:dyDescent="0.25">
      <c r="B39200" s="106"/>
      <c r="C39200" s="106"/>
      <c r="D39200" s="139"/>
      <c r="P39200" s="142"/>
      <c r="Q39200" s="142"/>
      <c r="R39200" s="142"/>
      <c r="S39200" s="139"/>
    </row>
    <row r="39201" spans="2:19" ht="15.75" customHeight="1" x14ac:dyDescent="0.25">
      <c r="B39201" s="106"/>
      <c r="C39201" s="106"/>
      <c r="D39201" s="139"/>
      <c r="P39201" s="142"/>
      <c r="Q39201" s="142"/>
      <c r="R39201" s="142"/>
      <c r="S39201" s="139"/>
    </row>
    <row r="39202" spans="2:19" ht="15.75" customHeight="1" x14ac:dyDescent="0.25">
      <c r="B39202" s="106"/>
      <c r="C39202" s="106"/>
      <c r="D39202" s="139"/>
      <c r="P39202" s="142"/>
      <c r="Q39202" s="142"/>
      <c r="R39202" s="142"/>
      <c r="S39202" s="139"/>
    </row>
    <row r="39203" spans="2:19" ht="15.75" customHeight="1" x14ac:dyDescent="0.25">
      <c r="B39203" s="106"/>
      <c r="C39203" s="106"/>
      <c r="D39203" s="139"/>
      <c r="P39203" s="142"/>
      <c r="Q39203" s="142"/>
      <c r="R39203" s="142"/>
      <c r="S39203" s="139"/>
    </row>
    <row r="39204" spans="2:19" ht="15.75" customHeight="1" x14ac:dyDescent="0.25">
      <c r="B39204" s="106"/>
      <c r="C39204" s="106"/>
      <c r="D39204" s="139"/>
      <c r="P39204" s="142"/>
      <c r="Q39204" s="142"/>
      <c r="R39204" s="142"/>
      <c r="S39204" s="139"/>
    </row>
    <row r="39205" spans="2:19" ht="15.75" customHeight="1" x14ac:dyDescent="0.25">
      <c r="B39205" s="106"/>
      <c r="C39205" s="106"/>
      <c r="D39205" s="139"/>
      <c r="P39205" s="142"/>
      <c r="Q39205" s="142"/>
      <c r="R39205" s="142"/>
      <c r="S39205" s="139"/>
    </row>
    <row r="39206" spans="2:19" ht="15.75" customHeight="1" x14ac:dyDescent="0.25">
      <c r="B39206" s="106"/>
      <c r="C39206" s="106"/>
      <c r="D39206" s="139"/>
      <c r="P39206" s="142"/>
      <c r="Q39206" s="142"/>
      <c r="R39206" s="142"/>
      <c r="S39206" s="139"/>
    </row>
    <row r="39207" spans="2:19" ht="15.75" customHeight="1" x14ac:dyDescent="0.25">
      <c r="B39207" s="106"/>
      <c r="C39207" s="106"/>
      <c r="D39207" s="139"/>
      <c r="P39207" s="142"/>
      <c r="Q39207" s="142"/>
      <c r="R39207" s="142"/>
      <c r="S39207" s="139"/>
    </row>
    <row r="39208" spans="2:19" ht="15.75" customHeight="1" x14ac:dyDescent="0.25">
      <c r="B39208" s="106"/>
      <c r="C39208" s="106"/>
      <c r="D39208" s="139"/>
      <c r="P39208" s="142"/>
      <c r="Q39208" s="142"/>
      <c r="R39208" s="142"/>
      <c r="S39208" s="139"/>
    </row>
    <row r="39209" spans="2:19" ht="15.75" customHeight="1" x14ac:dyDescent="0.25">
      <c r="B39209" s="106"/>
      <c r="C39209" s="106"/>
      <c r="D39209" s="139"/>
      <c r="P39209" s="142"/>
      <c r="Q39209" s="142"/>
      <c r="R39209" s="142"/>
      <c r="S39209" s="139"/>
    </row>
    <row r="39210" spans="2:19" ht="15.75" customHeight="1" x14ac:dyDescent="0.25">
      <c r="B39210" s="106"/>
      <c r="C39210" s="106"/>
      <c r="D39210" s="139"/>
      <c r="P39210" s="142"/>
      <c r="Q39210" s="142"/>
      <c r="R39210" s="142"/>
      <c r="S39210" s="139"/>
    </row>
    <row r="39211" spans="2:19" ht="15.75" customHeight="1" x14ac:dyDescent="0.25">
      <c r="B39211" s="106"/>
      <c r="C39211" s="106"/>
      <c r="D39211" s="139"/>
      <c r="P39211" s="142"/>
      <c r="Q39211" s="142"/>
      <c r="R39211" s="142"/>
      <c r="S39211" s="139"/>
    </row>
    <row r="39212" spans="2:19" ht="15.75" customHeight="1" x14ac:dyDescent="0.25">
      <c r="B39212" s="106"/>
      <c r="C39212" s="106"/>
      <c r="D39212" s="139"/>
      <c r="P39212" s="142"/>
      <c r="Q39212" s="142"/>
      <c r="R39212" s="142"/>
      <c r="S39212" s="139"/>
    </row>
    <row r="39213" spans="2:19" ht="15.75" customHeight="1" x14ac:dyDescent="0.25">
      <c r="B39213" s="106"/>
      <c r="C39213" s="106"/>
      <c r="D39213" s="139"/>
      <c r="P39213" s="142"/>
      <c r="Q39213" s="142"/>
      <c r="R39213" s="142"/>
      <c r="S39213" s="139"/>
    </row>
    <row r="39214" spans="2:19" ht="15.75" customHeight="1" x14ac:dyDescent="0.25">
      <c r="B39214" s="106"/>
      <c r="C39214" s="106"/>
      <c r="D39214" s="139"/>
      <c r="P39214" s="142"/>
      <c r="Q39214" s="142"/>
      <c r="R39214" s="142"/>
      <c r="S39214" s="139"/>
    </row>
    <row r="39215" spans="2:19" ht="15.75" customHeight="1" x14ac:dyDescent="0.25">
      <c r="B39215" s="106"/>
      <c r="C39215" s="106"/>
      <c r="D39215" s="139"/>
      <c r="P39215" s="142"/>
      <c r="Q39215" s="142"/>
      <c r="R39215" s="142"/>
      <c r="S39215" s="139"/>
    </row>
    <row r="39216" spans="2:19" ht="15.75" customHeight="1" x14ac:dyDescent="0.25">
      <c r="B39216" s="106"/>
      <c r="C39216" s="106"/>
      <c r="D39216" s="139"/>
      <c r="P39216" s="142"/>
      <c r="Q39216" s="142"/>
      <c r="R39216" s="142"/>
      <c r="S39216" s="139"/>
    </row>
    <row r="39217" spans="2:19" ht="15.75" customHeight="1" x14ac:dyDescent="0.25">
      <c r="B39217" s="106"/>
      <c r="C39217" s="106"/>
      <c r="D39217" s="139"/>
      <c r="P39217" s="142"/>
      <c r="Q39217" s="142"/>
      <c r="R39217" s="142"/>
      <c r="S39217" s="139"/>
    </row>
    <row r="39218" spans="2:19" ht="15.75" customHeight="1" x14ac:dyDescent="0.25">
      <c r="B39218" s="106"/>
      <c r="C39218" s="106"/>
      <c r="D39218" s="139"/>
      <c r="P39218" s="142"/>
      <c r="Q39218" s="142"/>
      <c r="R39218" s="142"/>
      <c r="S39218" s="139"/>
    </row>
    <row r="39219" spans="2:19" ht="15.75" customHeight="1" x14ac:dyDescent="0.25">
      <c r="B39219" s="106"/>
      <c r="C39219" s="106"/>
      <c r="D39219" s="139"/>
      <c r="P39219" s="142"/>
      <c r="Q39219" s="142"/>
      <c r="R39219" s="142"/>
      <c r="S39219" s="139"/>
    </row>
    <row r="39220" spans="2:19" ht="15.75" customHeight="1" x14ac:dyDescent="0.25">
      <c r="B39220" s="106"/>
      <c r="C39220" s="106"/>
      <c r="D39220" s="139"/>
      <c r="P39220" s="142"/>
      <c r="Q39220" s="142"/>
      <c r="R39220" s="142"/>
      <c r="S39220" s="139"/>
    </row>
    <row r="39221" spans="2:19" ht="15.75" customHeight="1" x14ac:dyDescent="0.25">
      <c r="B39221" s="106"/>
      <c r="C39221" s="106"/>
      <c r="D39221" s="139"/>
      <c r="P39221" s="142"/>
      <c r="Q39221" s="142"/>
      <c r="R39221" s="142"/>
      <c r="S39221" s="139"/>
    </row>
    <row r="39222" spans="2:19" ht="15.75" customHeight="1" x14ac:dyDescent="0.25">
      <c r="B39222" s="106"/>
      <c r="C39222" s="106"/>
      <c r="D39222" s="139"/>
      <c r="P39222" s="142"/>
      <c r="Q39222" s="142"/>
      <c r="R39222" s="142"/>
      <c r="S39222" s="139"/>
    </row>
    <row r="39223" spans="2:19" ht="15.75" customHeight="1" x14ac:dyDescent="0.25">
      <c r="B39223" s="106"/>
      <c r="C39223" s="106"/>
      <c r="D39223" s="139"/>
      <c r="P39223" s="142"/>
      <c r="Q39223" s="142"/>
      <c r="R39223" s="142"/>
      <c r="S39223" s="139"/>
    </row>
    <row r="39224" spans="2:19" ht="15.75" customHeight="1" x14ac:dyDescent="0.25">
      <c r="B39224" s="106"/>
      <c r="C39224" s="106"/>
      <c r="D39224" s="139"/>
      <c r="P39224" s="142"/>
      <c r="Q39224" s="142"/>
      <c r="R39224" s="142"/>
      <c r="S39224" s="139"/>
    </row>
    <row r="39225" spans="2:19" ht="15.75" customHeight="1" x14ac:dyDescent="0.25">
      <c r="B39225" s="106"/>
      <c r="C39225" s="106"/>
      <c r="D39225" s="139"/>
      <c r="P39225" s="142"/>
      <c r="Q39225" s="142"/>
      <c r="R39225" s="142"/>
      <c r="S39225" s="139"/>
    </row>
    <row r="39226" spans="2:19" ht="15.75" customHeight="1" x14ac:dyDescent="0.25">
      <c r="B39226" s="106"/>
      <c r="C39226" s="106"/>
      <c r="D39226" s="139"/>
      <c r="P39226" s="142"/>
      <c r="Q39226" s="142"/>
      <c r="R39226" s="142"/>
      <c r="S39226" s="139"/>
    </row>
    <row r="39227" spans="2:19" ht="15.75" customHeight="1" x14ac:dyDescent="0.25">
      <c r="B39227" s="106"/>
      <c r="C39227" s="106"/>
      <c r="D39227" s="139"/>
      <c r="P39227" s="142"/>
      <c r="Q39227" s="142"/>
      <c r="R39227" s="142"/>
      <c r="S39227" s="139"/>
    </row>
    <row r="39228" spans="2:19" ht="15.75" customHeight="1" x14ac:dyDescent="0.25">
      <c r="B39228" s="106"/>
      <c r="C39228" s="106"/>
      <c r="D39228" s="139"/>
      <c r="P39228" s="142"/>
      <c r="Q39228" s="142"/>
      <c r="R39228" s="142"/>
      <c r="S39228" s="139"/>
    </row>
    <row r="39229" spans="2:19" ht="15.75" customHeight="1" x14ac:dyDescent="0.25">
      <c r="B39229" s="106"/>
      <c r="C39229" s="106"/>
      <c r="D39229" s="139"/>
      <c r="P39229" s="142"/>
      <c r="Q39229" s="142"/>
      <c r="R39229" s="142"/>
      <c r="S39229" s="139"/>
    </row>
    <row r="39230" spans="2:19" ht="15.75" customHeight="1" x14ac:dyDescent="0.25">
      <c r="B39230" s="106"/>
      <c r="C39230" s="106"/>
      <c r="D39230" s="139"/>
      <c r="P39230" s="142"/>
      <c r="Q39230" s="142"/>
      <c r="R39230" s="142"/>
      <c r="S39230" s="139"/>
    </row>
    <row r="39231" spans="2:19" ht="15.75" customHeight="1" x14ac:dyDescent="0.25">
      <c r="B39231" s="106"/>
      <c r="C39231" s="106"/>
      <c r="D39231" s="139"/>
      <c r="P39231" s="142"/>
      <c r="Q39231" s="142"/>
      <c r="R39231" s="142"/>
      <c r="S39231" s="139"/>
    </row>
    <row r="39232" spans="2:19" ht="15.75" customHeight="1" x14ac:dyDescent="0.25">
      <c r="B39232" s="106"/>
      <c r="C39232" s="106"/>
      <c r="D39232" s="139"/>
      <c r="P39232" s="142"/>
      <c r="Q39232" s="142"/>
      <c r="R39232" s="142"/>
      <c r="S39232" s="139"/>
    </row>
    <row r="39233" spans="2:19" ht="15.75" customHeight="1" x14ac:dyDescent="0.25">
      <c r="B39233" s="106"/>
      <c r="C39233" s="106"/>
      <c r="D39233" s="139"/>
      <c r="P39233" s="142"/>
      <c r="Q39233" s="142"/>
      <c r="R39233" s="142"/>
      <c r="S39233" s="139"/>
    </row>
    <row r="39234" spans="2:19" ht="15.75" customHeight="1" x14ac:dyDescent="0.25">
      <c r="B39234" s="106"/>
      <c r="C39234" s="106"/>
      <c r="D39234" s="139"/>
      <c r="P39234" s="142"/>
      <c r="Q39234" s="142"/>
      <c r="R39234" s="142"/>
      <c r="S39234" s="139"/>
    </row>
    <row r="39235" spans="2:19" ht="15.75" customHeight="1" x14ac:dyDescent="0.25">
      <c r="B39235" s="106"/>
      <c r="C39235" s="106"/>
      <c r="D39235" s="139"/>
      <c r="P39235" s="142"/>
      <c r="Q39235" s="142"/>
      <c r="R39235" s="142"/>
      <c r="S39235" s="139"/>
    </row>
    <row r="39236" spans="2:19" ht="15.75" customHeight="1" x14ac:dyDescent="0.25">
      <c r="B39236" s="106"/>
      <c r="C39236" s="106"/>
      <c r="D39236" s="139"/>
      <c r="P39236" s="142"/>
      <c r="Q39236" s="142"/>
      <c r="R39236" s="142"/>
      <c r="S39236" s="139"/>
    </row>
    <row r="39237" spans="2:19" ht="15.75" customHeight="1" x14ac:dyDescent="0.25">
      <c r="B39237" s="106"/>
      <c r="C39237" s="106"/>
      <c r="D39237" s="139"/>
      <c r="P39237" s="142"/>
      <c r="Q39237" s="142"/>
      <c r="R39237" s="142"/>
      <c r="S39237" s="139"/>
    </row>
    <row r="39238" spans="2:19" ht="15.75" customHeight="1" x14ac:dyDescent="0.25">
      <c r="B39238" s="106"/>
      <c r="C39238" s="106"/>
      <c r="D39238" s="139"/>
      <c r="P39238" s="142"/>
      <c r="Q39238" s="142"/>
      <c r="R39238" s="142"/>
      <c r="S39238" s="139"/>
    </row>
    <row r="39239" spans="2:19" ht="15.75" customHeight="1" x14ac:dyDescent="0.25">
      <c r="B39239" s="106"/>
      <c r="C39239" s="106"/>
      <c r="D39239" s="139"/>
      <c r="P39239" s="142"/>
      <c r="Q39239" s="142"/>
      <c r="R39239" s="142"/>
      <c r="S39239" s="139"/>
    </row>
    <row r="39240" spans="2:19" ht="15.75" customHeight="1" x14ac:dyDescent="0.25">
      <c r="B39240" s="106"/>
      <c r="C39240" s="106"/>
      <c r="D39240" s="139"/>
      <c r="P39240" s="142"/>
      <c r="Q39240" s="142"/>
      <c r="R39240" s="142"/>
      <c r="S39240" s="139"/>
    </row>
    <row r="39241" spans="2:19" ht="15.75" customHeight="1" x14ac:dyDescent="0.25">
      <c r="B39241" s="106"/>
      <c r="C39241" s="106"/>
      <c r="D39241" s="139"/>
      <c r="P39241" s="142"/>
      <c r="Q39241" s="142"/>
      <c r="R39241" s="142"/>
      <c r="S39241" s="139"/>
    </row>
    <row r="39242" spans="2:19" ht="15.75" customHeight="1" x14ac:dyDescent="0.25">
      <c r="B39242" s="106"/>
      <c r="C39242" s="106"/>
      <c r="D39242" s="139"/>
      <c r="P39242" s="142"/>
      <c r="Q39242" s="142"/>
      <c r="R39242" s="142"/>
      <c r="S39242" s="139"/>
    </row>
    <row r="39243" spans="2:19" ht="15.75" customHeight="1" x14ac:dyDescent="0.25">
      <c r="B39243" s="106"/>
      <c r="C39243" s="106"/>
      <c r="D39243" s="139"/>
      <c r="P39243" s="142"/>
      <c r="Q39243" s="142"/>
      <c r="R39243" s="142"/>
      <c r="S39243" s="139"/>
    </row>
    <row r="39244" spans="2:19" ht="15.75" customHeight="1" x14ac:dyDescent="0.25">
      <c r="B39244" s="106"/>
      <c r="C39244" s="106"/>
      <c r="D39244" s="139"/>
      <c r="P39244" s="142"/>
      <c r="Q39244" s="142"/>
      <c r="R39244" s="142"/>
      <c r="S39244" s="139"/>
    </row>
    <row r="39245" spans="2:19" ht="15.75" customHeight="1" x14ac:dyDescent="0.25">
      <c r="B39245" s="106"/>
      <c r="C39245" s="106"/>
      <c r="D39245" s="139"/>
      <c r="P39245" s="142"/>
      <c r="Q39245" s="142"/>
      <c r="R39245" s="142"/>
      <c r="S39245" s="139"/>
    </row>
    <row r="39246" spans="2:19" ht="15.75" customHeight="1" x14ac:dyDescent="0.25">
      <c r="B39246" s="106"/>
      <c r="C39246" s="106"/>
      <c r="D39246" s="139"/>
      <c r="P39246" s="142"/>
      <c r="Q39246" s="142"/>
      <c r="R39246" s="142"/>
      <c r="S39246" s="139"/>
    </row>
    <row r="39247" spans="2:19" ht="15.75" customHeight="1" x14ac:dyDescent="0.25">
      <c r="B39247" s="106"/>
      <c r="C39247" s="106"/>
      <c r="D39247" s="139"/>
      <c r="P39247" s="142"/>
      <c r="Q39247" s="142"/>
      <c r="R39247" s="142"/>
      <c r="S39247" s="139"/>
    </row>
    <row r="39248" spans="2:19" ht="15.75" customHeight="1" x14ac:dyDescent="0.25">
      <c r="B39248" s="106"/>
      <c r="C39248" s="106"/>
      <c r="D39248" s="139"/>
      <c r="P39248" s="142"/>
      <c r="Q39248" s="142"/>
      <c r="R39248" s="142"/>
      <c r="S39248" s="139"/>
    </row>
    <row r="39249" spans="2:19" ht="15.75" customHeight="1" x14ac:dyDescent="0.25">
      <c r="B39249" s="106"/>
      <c r="C39249" s="106"/>
      <c r="D39249" s="139"/>
      <c r="P39249" s="142"/>
      <c r="Q39249" s="142"/>
      <c r="R39249" s="142"/>
      <c r="S39249" s="139"/>
    </row>
    <row r="39250" spans="2:19" ht="15.75" customHeight="1" x14ac:dyDescent="0.25">
      <c r="B39250" s="106"/>
      <c r="C39250" s="106"/>
      <c r="D39250" s="139"/>
      <c r="P39250" s="142"/>
      <c r="Q39250" s="142"/>
      <c r="R39250" s="142"/>
      <c r="S39250" s="139"/>
    </row>
    <row r="39251" spans="2:19" ht="15.75" customHeight="1" x14ac:dyDescent="0.25">
      <c r="B39251" s="106"/>
      <c r="C39251" s="106"/>
      <c r="D39251" s="139"/>
      <c r="P39251" s="142"/>
      <c r="Q39251" s="142"/>
      <c r="R39251" s="142"/>
      <c r="S39251" s="139"/>
    </row>
    <row r="39252" spans="2:19" ht="15.75" customHeight="1" x14ac:dyDescent="0.25">
      <c r="B39252" s="106"/>
      <c r="C39252" s="106"/>
      <c r="D39252" s="139"/>
      <c r="P39252" s="142"/>
      <c r="Q39252" s="142"/>
      <c r="R39252" s="142"/>
      <c r="S39252" s="139"/>
    </row>
    <row r="39253" spans="2:19" ht="15.75" customHeight="1" x14ac:dyDescent="0.25">
      <c r="B39253" s="106"/>
      <c r="C39253" s="106"/>
      <c r="D39253" s="139"/>
      <c r="P39253" s="142"/>
      <c r="Q39253" s="142"/>
      <c r="R39253" s="142"/>
      <c r="S39253" s="139"/>
    </row>
    <row r="39254" spans="2:19" ht="15.75" customHeight="1" x14ac:dyDescent="0.25">
      <c r="B39254" s="106"/>
      <c r="C39254" s="106"/>
      <c r="D39254" s="139"/>
      <c r="P39254" s="142"/>
      <c r="Q39254" s="142"/>
      <c r="R39254" s="142"/>
      <c r="S39254" s="139"/>
    </row>
    <row r="39255" spans="2:19" ht="15.75" customHeight="1" x14ac:dyDescent="0.25">
      <c r="B39255" s="106"/>
      <c r="C39255" s="106"/>
      <c r="D39255" s="139"/>
      <c r="P39255" s="142"/>
      <c r="Q39255" s="142"/>
      <c r="R39255" s="142"/>
      <c r="S39255" s="139"/>
    </row>
    <row r="39256" spans="2:19" ht="15.75" customHeight="1" x14ac:dyDescent="0.25">
      <c r="B39256" s="106"/>
      <c r="C39256" s="106"/>
      <c r="D39256" s="139"/>
      <c r="P39256" s="142"/>
      <c r="Q39256" s="142"/>
      <c r="R39256" s="142"/>
      <c r="S39256" s="139"/>
    </row>
    <row r="39257" spans="2:19" ht="15.75" customHeight="1" x14ac:dyDescent="0.25">
      <c r="B39257" s="106"/>
      <c r="C39257" s="106"/>
      <c r="D39257" s="139"/>
      <c r="P39257" s="142"/>
      <c r="Q39257" s="142"/>
      <c r="R39257" s="142"/>
      <c r="S39257" s="139"/>
    </row>
    <row r="39258" spans="2:19" ht="15.75" customHeight="1" x14ac:dyDescent="0.25">
      <c r="B39258" s="106"/>
      <c r="C39258" s="106"/>
      <c r="D39258" s="139"/>
      <c r="P39258" s="142"/>
      <c r="Q39258" s="142"/>
      <c r="R39258" s="142"/>
      <c r="S39258" s="139"/>
    </row>
    <row r="39259" spans="2:19" ht="15.75" customHeight="1" x14ac:dyDescent="0.25">
      <c r="B39259" s="106"/>
      <c r="C39259" s="106"/>
      <c r="D39259" s="139"/>
      <c r="P39259" s="142"/>
      <c r="Q39259" s="142"/>
      <c r="R39259" s="142"/>
      <c r="S39259" s="139"/>
    </row>
    <row r="39260" spans="2:19" ht="15.75" customHeight="1" x14ac:dyDescent="0.25">
      <c r="B39260" s="106"/>
      <c r="C39260" s="106"/>
      <c r="D39260" s="139"/>
      <c r="P39260" s="142"/>
      <c r="Q39260" s="142"/>
      <c r="R39260" s="142"/>
      <c r="S39260" s="139"/>
    </row>
    <row r="39261" spans="2:19" ht="15.75" customHeight="1" x14ac:dyDescent="0.25">
      <c r="B39261" s="106"/>
      <c r="C39261" s="106"/>
      <c r="D39261" s="139"/>
      <c r="P39261" s="142"/>
      <c r="Q39261" s="142"/>
      <c r="R39261" s="142"/>
      <c r="S39261" s="139"/>
    </row>
    <row r="39262" spans="2:19" ht="15.75" customHeight="1" x14ac:dyDescent="0.25">
      <c r="B39262" s="106"/>
      <c r="C39262" s="106"/>
      <c r="D39262" s="139"/>
      <c r="P39262" s="142"/>
      <c r="Q39262" s="142"/>
      <c r="R39262" s="142"/>
      <c r="S39262" s="139"/>
    </row>
    <row r="39263" spans="2:19" ht="15.75" customHeight="1" x14ac:dyDescent="0.25">
      <c r="B39263" s="106"/>
      <c r="C39263" s="106"/>
      <c r="D39263" s="139"/>
      <c r="P39263" s="142"/>
      <c r="Q39263" s="142"/>
      <c r="R39263" s="142"/>
      <c r="S39263" s="139"/>
    </row>
    <row r="39264" spans="2:19" ht="15.75" customHeight="1" x14ac:dyDescent="0.25">
      <c r="B39264" s="106"/>
      <c r="C39264" s="106"/>
      <c r="D39264" s="139"/>
      <c r="P39264" s="142"/>
      <c r="Q39264" s="142"/>
      <c r="R39264" s="142"/>
      <c r="S39264" s="139"/>
    </row>
    <row r="39265" spans="2:19" ht="15.75" customHeight="1" x14ac:dyDescent="0.25">
      <c r="B39265" s="106"/>
      <c r="C39265" s="106"/>
      <c r="D39265" s="139"/>
      <c r="P39265" s="142"/>
      <c r="Q39265" s="142"/>
      <c r="R39265" s="142"/>
      <c r="S39265" s="139"/>
    </row>
    <row r="39266" spans="2:19" ht="15.75" customHeight="1" x14ac:dyDescent="0.25">
      <c r="B39266" s="106"/>
      <c r="C39266" s="106"/>
      <c r="D39266" s="139"/>
      <c r="P39266" s="142"/>
      <c r="Q39266" s="142"/>
      <c r="R39266" s="142"/>
      <c r="S39266" s="139"/>
    </row>
    <row r="39267" spans="2:19" ht="15.75" customHeight="1" x14ac:dyDescent="0.25">
      <c r="B39267" s="106"/>
      <c r="C39267" s="106"/>
      <c r="D39267" s="139"/>
      <c r="P39267" s="142"/>
      <c r="Q39267" s="142"/>
      <c r="R39267" s="142"/>
      <c r="S39267" s="139"/>
    </row>
    <row r="39268" spans="2:19" ht="15.75" customHeight="1" x14ac:dyDescent="0.25">
      <c r="B39268" s="106"/>
      <c r="C39268" s="106"/>
      <c r="D39268" s="139"/>
      <c r="P39268" s="142"/>
      <c r="Q39268" s="142"/>
      <c r="R39268" s="142"/>
      <c r="S39268" s="139"/>
    </row>
    <row r="39269" spans="2:19" ht="15.75" customHeight="1" x14ac:dyDescent="0.25">
      <c r="B39269" s="106"/>
      <c r="C39269" s="106"/>
      <c r="D39269" s="139"/>
      <c r="P39269" s="142"/>
      <c r="Q39269" s="142"/>
      <c r="R39269" s="142"/>
      <c r="S39269" s="139"/>
    </row>
    <row r="39270" spans="2:19" ht="15.75" customHeight="1" x14ac:dyDescent="0.25">
      <c r="B39270" s="106"/>
      <c r="C39270" s="106"/>
      <c r="D39270" s="139"/>
      <c r="P39270" s="142"/>
      <c r="Q39270" s="142"/>
      <c r="R39270" s="142"/>
      <c r="S39270" s="139"/>
    </row>
    <row r="39271" spans="2:19" ht="15.75" customHeight="1" x14ac:dyDescent="0.25">
      <c r="B39271" s="106"/>
      <c r="C39271" s="106"/>
      <c r="D39271" s="139"/>
      <c r="P39271" s="142"/>
      <c r="Q39271" s="142"/>
      <c r="R39271" s="142"/>
      <c r="S39271" s="139"/>
    </row>
    <row r="39272" spans="2:19" ht="15.75" customHeight="1" x14ac:dyDescent="0.25">
      <c r="B39272" s="106"/>
      <c r="C39272" s="106"/>
      <c r="D39272" s="139"/>
      <c r="P39272" s="142"/>
      <c r="Q39272" s="142"/>
      <c r="R39272" s="142"/>
      <c r="S39272" s="139"/>
    </row>
    <row r="39273" spans="2:19" ht="15.75" customHeight="1" x14ac:dyDescent="0.25">
      <c r="B39273" s="106"/>
      <c r="C39273" s="106"/>
      <c r="D39273" s="139"/>
      <c r="P39273" s="142"/>
      <c r="Q39273" s="142"/>
      <c r="R39273" s="142"/>
      <c r="S39273" s="139"/>
    </row>
    <row r="39274" spans="2:19" ht="15.75" customHeight="1" x14ac:dyDescent="0.25">
      <c r="B39274" s="106"/>
      <c r="C39274" s="106"/>
      <c r="D39274" s="139"/>
      <c r="P39274" s="142"/>
      <c r="Q39274" s="142"/>
      <c r="R39274" s="142"/>
      <c r="S39274" s="139"/>
    </row>
    <row r="39275" spans="2:19" ht="15.75" customHeight="1" x14ac:dyDescent="0.25">
      <c r="B39275" s="106"/>
      <c r="C39275" s="106"/>
      <c r="D39275" s="139"/>
      <c r="P39275" s="142"/>
      <c r="Q39275" s="142"/>
      <c r="R39275" s="142"/>
      <c r="S39275" s="139"/>
    </row>
    <row r="39276" spans="2:19" ht="15.75" customHeight="1" x14ac:dyDescent="0.25">
      <c r="B39276" s="106"/>
      <c r="C39276" s="106"/>
      <c r="D39276" s="139"/>
      <c r="P39276" s="142"/>
      <c r="Q39276" s="142"/>
      <c r="R39276" s="142"/>
      <c r="S39276" s="139"/>
    </row>
    <row r="39277" spans="2:19" ht="15.75" customHeight="1" x14ac:dyDescent="0.25">
      <c r="B39277" s="106"/>
      <c r="C39277" s="106"/>
      <c r="D39277" s="139"/>
      <c r="P39277" s="142"/>
      <c r="Q39277" s="142"/>
      <c r="R39277" s="142"/>
      <c r="S39277" s="139"/>
    </row>
    <row r="39278" spans="2:19" ht="15.75" customHeight="1" x14ac:dyDescent="0.25">
      <c r="B39278" s="106"/>
      <c r="C39278" s="106"/>
      <c r="D39278" s="139"/>
      <c r="P39278" s="142"/>
      <c r="Q39278" s="142"/>
      <c r="R39278" s="142"/>
      <c r="S39278" s="139"/>
    </row>
    <row r="39279" spans="2:19" ht="15.75" customHeight="1" x14ac:dyDescent="0.25">
      <c r="B39279" s="106"/>
      <c r="C39279" s="106"/>
      <c r="D39279" s="139"/>
      <c r="P39279" s="142"/>
      <c r="Q39279" s="142"/>
      <c r="R39279" s="142"/>
      <c r="S39279" s="139"/>
    </row>
    <row r="39280" spans="2:19" ht="15.75" customHeight="1" x14ac:dyDescent="0.25">
      <c r="B39280" s="106"/>
      <c r="C39280" s="106"/>
      <c r="D39280" s="139"/>
      <c r="P39280" s="142"/>
      <c r="Q39280" s="142"/>
      <c r="R39280" s="142"/>
      <c r="S39280" s="139"/>
    </row>
    <row r="39281" spans="2:19" ht="15.75" customHeight="1" x14ac:dyDescent="0.25">
      <c r="B39281" s="106"/>
      <c r="C39281" s="106"/>
      <c r="D39281" s="139"/>
      <c r="P39281" s="142"/>
      <c r="Q39281" s="142"/>
      <c r="R39281" s="142"/>
      <c r="S39281" s="139"/>
    </row>
    <row r="39282" spans="2:19" ht="15.75" customHeight="1" x14ac:dyDescent="0.25">
      <c r="B39282" s="106"/>
      <c r="C39282" s="106"/>
      <c r="D39282" s="139"/>
      <c r="P39282" s="142"/>
      <c r="Q39282" s="142"/>
      <c r="R39282" s="142"/>
      <c r="S39282" s="139"/>
    </row>
    <row r="39283" spans="2:19" ht="15.75" customHeight="1" x14ac:dyDescent="0.25">
      <c r="B39283" s="106"/>
      <c r="C39283" s="106"/>
      <c r="D39283" s="139"/>
      <c r="P39283" s="142"/>
      <c r="Q39283" s="142"/>
      <c r="R39283" s="142"/>
      <c r="S39283" s="139"/>
    </row>
    <row r="39284" spans="2:19" ht="15.75" customHeight="1" x14ac:dyDescent="0.25">
      <c r="B39284" s="106"/>
      <c r="C39284" s="106"/>
      <c r="D39284" s="139"/>
      <c r="P39284" s="142"/>
      <c r="Q39284" s="142"/>
      <c r="R39284" s="142"/>
      <c r="S39284" s="139"/>
    </row>
    <row r="39285" spans="2:19" ht="15.75" customHeight="1" x14ac:dyDescent="0.25">
      <c r="B39285" s="106"/>
      <c r="C39285" s="106"/>
      <c r="D39285" s="139"/>
      <c r="P39285" s="142"/>
      <c r="Q39285" s="142"/>
      <c r="R39285" s="142"/>
      <c r="S39285" s="139"/>
    </row>
    <row r="39286" spans="2:19" ht="15.75" customHeight="1" x14ac:dyDescent="0.25">
      <c r="B39286" s="106"/>
      <c r="C39286" s="106"/>
      <c r="D39286" s="139"/>
      <c r="P39286" s="142"/>
      <c r="Q39286" s="142"/>
      <c r="R39286" s="142"/>
      <c r="S39286" s="139"/>
    </row>
    <row r="39287" spans="2:19" ht="15.75" customHeight="1" x14ac:dyDescent="0.25">
      <c r="B39287" s="106"/>
      <c r="C39287" s="106"/>
      <c r="D39287" s="139"/>
      <c r="P39287" s="142"/>
      <c r="Q39287" s="142"/>
      <c r="R39287" s="142"/>
      <c r="S39287" s="139"/>
    </row>
    <row r="39288" spans="2:19" ht="15.75" customHeight="1" x14ac:dyDescent="0.25">
      <c r="B39288" s="106"/>
      <c r="C39288" s="106"/>
      <c r="D39288" s="139"/>
      <c r="P39288" s="142"/>
      <c r="Q39288" s="142"/>
      <c r="R39288" s="142"/>
      <c r="S39288" s="139"/>
    </row>
    <row r="39289" spans="2:19" ht="15.75" customHeight="1" x14ac:dyDescent="0.25">
      <c r="B39289" s="106"/>
      <c r="C39289" s="106"/>
      <c r="D39289" s="139"/>
      <c r="P39289" s="142"/>
      <c r="Q39289" s="142"/>
      <c r="R39289" s="142"/>
      <c r="S39289" s="139"/>
    </row>
    <row r="39290" spans="2:19" ht="15.75" customHeight="1" x14ac:dyDescent="0.25">
      <c r="B39290" s="106"/>
      <c r="C39290" s="106"/>
      <c r="D39290" s="139"/>
      <c r="P39290" s="142"/>
      <c r="Q39290" s="142"/>
      <c r="R39290" s="142"/>
      <c r="S39290" s="139"/>
    </row>
    <row r="39291" spans="2:19" ht="15.75" customHeight="1" x14ac:dyDescent="0.25">
      <c r="B39291" s="106"/>
      <c r="C39291" s="106"/>
      <c r="D39291" s="139"/>
      <c r="P39291" s="142"/>
      <c r="Q39291" s="142"/>
      <c r="R39291" s="142"/>
      <c r="S39291" s="139"/>
    </row>
    <row r="39292" spans="2:19" ht="15.75" customHeight="1" x14ac:dyDescent="0.25">
      <c r="B39292" s="106"/>
      <c r="C39292" s="106"/>
      <c r="D39292" s="139"/>
      <c r="P39292" s="142"/>
      <c r="Q39292" s="142"/>
      <c r="R39292" s="142"/>
      <c r="S39292" s="139"/>
    </row>
    <row r="39293" spans="2:19" ht="15.75" customHeight="1" x14ac:dyDescent="0.25">
      <c r="B39293" s="106"/>
      <c r="C39293" s="106"/>
      <c r="D39293" s="139"/>
      <c r="P39293" s="142"/>
      <c r="Q39293" s="142"/>
      <c r="R39293" s="142"/>
      <c r="S39293" s="139"/>
    </row>
    <row r="39294" spans="2:19" ht="15.75" customHeight="1" x14ac:dyDescent="0.25">
      <c r="B39294" s="106"/>
      <c r="C39294" s="106"/>
      <c r="D39294" s="139"/>
      <c r="P39294" s="142"/>
      <c r="Q39294" s="142"/>
      <c r="R39294" s="142"/>
      <c r="S39294" s="139"/>
    </row>
    <row r="39295" spans="2:19" ht="15.75" customHeight="1" x14ac:dyDescent="0.25">
      <c r="B39295" s="106"/>
      <c r="C39295" s="106"/>
      <c r="D39295" s="139"/>
      <c r="P39295" s="142"/>
      <c r="Q39295" s="142"/>
      <c r="R39295" s="142"/>
      <c r="S39295" s="139"/>
    </row>
    <row r="39296" spans="2:19" ht="15.75" customHeight="1" x14ac:dyDescent="0.25">
      <c r="B39296" s="106"/>
      <c r="C39296" s="106"/>
      <c r="D39296" s="139"/>
      <c r="P39296" s="142"/>
      <c r="Q39296" s="142"/>
      <c r="R39296" s="142"/>
      <c r="S39296" s="139"/>
    </row>
    <row r="39297" spans="2:19" ht="15.75" customHeight="1" x14ac:dyDescent="0.25">
      <c r="B39297" s="106"/>
      <c r="C39297" s="106"/>
      <c r="D39297" s="139"/>
      <c r="P39297" s="142"/>
      <c r="Q39297" s="142"/>
      <c r="R39297" s="142"/>
      <c r="S39297" s="139"/>
    </row>
    <row r="39298" spans="2:19" ht="15.75" customHeight="1" x14ac:dyDescent="0.25">
      <c r="B39298" s="106"/>
      <c r="C39298" s="106"/>
      <c r="D39298" s="139"/>
      <c r="P39298" s="142"/>
      <c r="Q39298" s="142"/>
      <c r="R39298" s="142"/>
      <c r="S39298" s="139"/>
    </row>
    <row r="39299" spans="2:19" ht="15.75" customHeight="1" x14ac:dyDescent="0.25">
      <c r="B39299" s="106"/>
      <c r="C39299" s="106"/>
      <c r="D39299" s="139"/>
      <c r="P39299" s="142"/>
      <c r="Q39299" s="142"/>
      <c r="R39299" s="142"/>
      <c r="S39299" s="139"/>
    </row>
    <row r="39300" spans="2:19" ht="15.75" customHeight="1" x14ac:dyDescent="0.25">
      <c r="B39300" s="106"/>
      <c r="C39300" s="106"/>
      <c r="D39300" s="139"/>
      <c r="P39300" s="142"/>
      <c r="Q39300" s="142"/>
      <c r="R39300" s="142"/>
      <c r="S39300" s="139"/>
    </row>
    <row r="39301" spans="2:19" ht="15.75" customHeight="1" x14ac:dyDescent="0.25">
      <c r="B39301" s="106"/>
      <c r="C39301" s="106"/>
      <c r="D39301" s="139"/>
      <c r="P39301" s="142"/>
      <c r="Q39301" s="142"/>
      <c r="R39301" s="142"/>
      <c r="S39301" s="139"/>
    </row>
    <row r="39302" spans="2:19" ht="15.75" customHeight="1" x14ac:dyDescent="0.25">
      <c r="B39302" s="106"/>
      <c r="C39302" s="106"/>
      <c r="D39302" s="139"/>
      <c r="P39302" s="142"/>
      <c r="Q39302" s="142"/>
      <c r="R39302" s="142"/>
      <c r="S39302" s="139"/>
    </row>
    <row r="39303" spans="2:19" ht="15.75" customHeight="1" x14ac:dyDescent="0.25">
      <c r="B39303" s="106"/>
      <c r="C39303" s="106"/>
      <c r="D39303" s="139"/>
      <c r="P39303" s="142"/>
      <c r="Q39303" s="142"/>
      <c r="R39303" s="142"/>
      <c r="S39303" s="139"/>
    </row>
    <row r="39304" spans="2:19" ht="15.75" customHeight="1" x14ac:dyDescent="0.25">
      <c r="B39304" s="106"/>
      <c r="C39304" s="106"/>
      <c r="D39304" s="139"/>
      <c r="P39304" s="142"/>
      <c r="Q39304" s="142"/>
      <c r="R39304" s="142"/>
      <c r="S39304" s="139"/>
    </row>
    <row r="39305" spans="2:19" ht="15.75" customHeight="1" x14ac:dyDescent="0.25">
      <c r="B39305" s="106"/>
      <c r="C39305" s="106"/>
      <c r="D39305" s="139"/>
      <c r="P39305" s="142"/>
      <c r="Q39305" s="142"/>
      <c r="R39305" s="142"/>
      <c r="S39305" s="139"/>
    </row>
    <row r="39306" spans="2:19" ht="15.75" customHeight="1" x14ac:dyDescent="0.25">
      <c r="B39306" s="106"/>
      <c r="C39306" s="106"/>
      <c r="D39306" s="139"/>
      <c r="P39306" s="142"/>
      <c r="Q39306" s="142"/>
      <c r="R39306" s="142"/>
      <c r="S39306" s="139"/>
    </row>
    <row r="39307" spans="2:19" ht="15.75" customHeight="1" x14ac:dyDescent="0.25">
      <c r="B39307" s="106"/>
      <c r="C39307" s="106"/>
      <c r="D39307" s="139"/>
      <c r="P39307" s="142"/>
      <c r="Q39307" s="142"/>
      <c r="R39307" s="142"/>
      <c r="S39307" s="139"/>
    </row>
    <row r="39308" spans="2:19" ht="15.75" customHeight="1" x14ac:dyDescent="0.25">
      <c r="B39308" s="106"/>
      <c r="C39308" s="106"/>
      <c r="D39308" s="139"/>
      <c r="P39308" s="142"/>
      <c r="Q39308" s="142"/>
      <c r="R39308" s="142"/>
      <c r="S39308" s="139"/>
    </row>
    <row r="39309" spans="2:19" ht="15.75" customHeight="1" x14ac:dyDescent="0.25">
      <c r="B39309" s="106"/>
      <c r="C39309" s="106"/>
      <c r="D39309" s="139"/>
      <c r="P39309" s="142"/>
      <c r="Q39309" s="142"/>
      <c r="R39309" s="142"/>
      <c r="S39309" s="139"/>
    </row>
    <row r="39310" spans="2:19" ht="15.75" customHeight="1" x14ac:dyDescent="0.25">
      <c r="B39310" s="106"/>
      <c r="C39310" s="106"/>
      <c r="D39310" s="139"/>
      <c r="P39310" s="142"/>
      <c r="Q39310" s="142"/>
      <c r="R39310" s="142"/>
      <c r="S39310" s="139"/>
    </row>
    <row r="39311" spans="2:19" ht="15.75" customHeight="1" x14ac:dyDescent="0.25">
      <c r="B39311" s="106"/>
      <c r="C39311" s="106"/>
      <c r="D39311" s="139"/>
      <c r="P39311" s="142"/>
      <c r="Q39311" s="142"/>
      <c r="R39311" s="142"/>
      <c r="S39311" s="139"/>
    </row>
    <row r="39312" spans="2:19" ht="15.75" customHeight="1" x14ac:dyDescent="0.25">
      <c r="B39312" s="106"/>
      <c r="C39312" s="106"/>
      <c r="D39312" s="139"/>
      <c r="P39312" s="142"/>
      <c r="Q39312" s="142"/>
      <c r="R39312" s="142"/>
      <c r="S39312" s="139"/>
    </row>
    <row r="39313" spans="2:19" ht="15.75" customHeight="1" x14ac:dyDescent="0.25">
      <c r="B39313" s="106"/>
      <c r="C39313" s="106"/>
      <c r="D39313" s="139"/>
      <c r="P39313" s="142"/>
      <c r="Q39313" s="142"/>
      <c r="R39313" s="142"/>
      <c r="S39313" s="139"/>
    </row>
    <row r="39314" spans="2:19" ht="15.75" customHeight="1" x14ac:dyDescent="0.25">
      <c r="B39314" s="106"/>
      <c r="C39314" s="106"/>
      <c r="D39314" s="139"/>
      <c r="P39314" s="142"/>
      <c r="Q39314" s="142"/>
      <c r="R39314" s="142"/>
      <c r="S39314" s="139"/>
    </row>
    <row r="39315" spans="2:19" ht="15.75" customHeight="1" x14ac:dyDescent="0.25">
      <c r="B39315" s="106"/>
      <c r="C39315" s="106"/>
      <c r="D39315" s="139"/>
      <c r="P39315" s="142"/>
      <c r="Q39315" s="142"/>
      <c r="R39315" s="142"/>
      <c r="S39315" s="139"/>
    </row>
    <row r="39316" spans="2:19" ht="15.75" customHeight="1" x14ac:dyDescent="0.25">
      <c r="B39316" s="106"/>
      <c r="C39316" s="106"/>
      <c r="D39316" s="139"/>
      <c r="P39316" s="142"/>
      <c r="Q39316" s="142"/>
      <c r="R39316" s="142"/>
      <c r="S39316" s="139"/>
    </row>
    <row r="39317" spans="2:19" ht="15.75" customHeight="1" x14ac:dyDescent="0.25">
      <c r="B39317" s="106"/>
      <c r="C39317" s="106"/>
      <c r="D39317" s="139"/>
      <c r="P39317" s="142"/>
      <c r="Q39317" s="142"/>
      <c r="R39317" s="142"/>
      <c r="S39317" s="139"/>
    </row>
    <row r="39318" spans="2:19" ht="15.75" customHeight="1" x14ac:dyDescent="0.25">
      <c r="B39318" s="106"/>
      <c r="C39318" s="106"/>
      <c r="D39318" s="139"/>
      <c r="P39318" s="142"/>
      <c r="Q39318" s="142"/>
      <c r="R39318" s="142"/>
      <c r="S39318" s="139"/>
    </row>
    <row r="39319" spans="2:19" ht="15.75" customHeight="1" x14ac:dyDescent="0.25">
      <c r="B39319" s="106"/>
      <c r="C39319" s="106"/>
      <c r="D39319" s="139"/>
      <c r="P39319" s="142"/>
      <c r="Q39319" s="142"/>
      <c r="R39319" s="142"/>
      <c r="S39319" s="139"/>
    </row>
    <row r="39320" spans="2:19" ht="15.75" customHeight="1" x14ac:dyDescent="0.25">
      <c r="B39320" s="106"/>
      <c r="C39320" s="106"/>
      <c r="D39320" s="139"/>
      <c r="P39320" s="142"/>
      <c r="Q39320" s="142"/>
      <c r="R39320" s="142"/>
      <c r="S39320" s="139"/>
    </row>
    <row r="39321" spans="2:19" ht="15.75" customHeight="1" x14ac:dyDescent="0.25">
      <c r="B39321" s="106"/>
      <c r="C39321" s="106"/>
      <c r="D39321" s="139"/>
      <c r="P39321" s="142"/>
      <c r="Q39321" s="142"/>
      <c r="R39321" s="142"/>
      <c r="S39321" s="139"/>
    </row>
    <row r="39322" spans="2:19" ht="15.75" customHeight="1" x14ac:dyDescent="0.25">
      <c r="B39322" s="106"/>
      <c r="C39322" s="106"/>
      <c r="D39322" s="139"/>
      <c r="P39322" s="142"/>
      <c r="Q39322" s="142"/>
      <c r="R39322" s="142"/>
      <c r="S39322" s="139"/>
    </row>
    <row r="39323" spans="2:19" ht="15.75" customHeight="1" x14ac:dyDescent="0.25">
      <c r="B39323" s="106"/>
      <c r="C39323" s="106"/>
      <c r="D39323" s="139"/>
      <c r="P39323" s="142"/>
      <c r="Q39323" s="142"/>
      <c r="R39323" s="142"/>
      <c r="S39323" s="139"/>
    </row>
    <row r="39324" spans="2:19" ht="15.75" customHeight="1" x14ac:dyDescent="0.25">
      <c r="B39324" s="106"/>
      <c r="C39324" s="106"/>
      <c r="D39324" s="139"/>
      <c r="P39324" s="142"/>
      <c r="Q39324" s="142"/>
      <c r="R39324" s="142"/>
      <c r="S39324" s="139"/>
    </row>
    <row r="39325" spans="2:19" ht="15.75" customHeight="1" x14ac:dyDescent="0.25">
      <c r="B39325" s="106"/>
      <c r="C39325" s="106"/>
      <c r="D39325" s="139"/>
      <c r="P39325" s="142"/>
      <c r="Q39325" s="142"/>
      <c r="R39325" s="142"/>
      <c r="S39325" s="139"/>
    </row>
    <row r="39326" spans="2:19" ht="15.75" customHeight="1" x14ac:dyDescent="0.25">
      <c r="B39326" s="106"/>
      <c r="C39326" s="106"/>
      <c r="D39326" s="139"/>
      <c r="P39326" s="142"/>
      <c r="Q39326" s="142"/>
      <c r="R39326" s="142"/>
      <c r="S39326" s="139"/>
    </row>
    <row r="39327" spans="2:19" ht="15.75" customHeight="1" x14ac:dyDescent="0.25">
      <c r="B39327" s="106"/>
      <c r="C39327" s="106"/>
      <c r="D39327" s="139"/>
      <c r="P39327" s="142"/>
      <c r="Q39327" s="142"/>
      <c r="R39327" s="142"/>
      <c r="S39327" s="139"/>
    </row>
    <row r="39328" spans="2:19" ht="15.75" customHeight="1" x14ac:dyDescent="0.25">
      <c r="B39328" s="106"/>
      <c r="C39328" s="106"/>
      <c r="D39328" s="139"/>
      <c r="P39328" s="142"/>
      <c r="Q39328" s="142"/>
      <c r="R39328" s="142"/>
      <c r="S39328" s="139"/>
    </row>
    <row r="39329" spans="2:19" ht="15.75" customHeight="1" x14ac:dyDescent="0.25">
      <c r="B39329" s="106"/>
      <c r="C39329" s="106"/>
      <c r="D39329" s="139"/>
      <c r="P39329" s="142"/>
      <c r="Q39329" s="142"/>
      <c r="R39329" s="142"/>
      <c r="S39329" s="139"/>
    </row>
    <row r="39330" spans="2:19" ht="15.75" customHeight="1" x14ac:dyDescent="0.25">
      <c r="B39330" s="106"/>
      <c r="C39330" s="106"/>
      <c r="D39330" s="139"/>
      <c r="P39330" s="142"/>
      <c r="Q39330" s="142"/>
      <c r="R39330" s="142"/>
      <c r="S39330" s="139"/>
    </row>
    <row r="39331" spans="2:19" ht="15.75" customHeight="1" x14ac:dyDescent="0.25">
      <c r="B39331" s="106"/>
      <c r="C39331" s="106"/>
      <c r="D39331" s="139"/>
      <c r="P39331" s="142"/>
      <c r="Q39331" s="142"/>
      <c r="R39331" s="142"/>
      <c r="S39331" s="139"/>
    </row>
    <row r="39332" spans="2:19" ht="15.75" customHeight="1" x14ac:dyDescent="0.25">
      <c r="B39332" s="106"/>
      <c r="C39332" s="106"/>
      <c r="D39332" s="139"/>
      <c r="P39332" s="142"/>
      <c r="Q39332" s="142"/>
      <c r="R39332" s="142"/>
      <c r="S39332" s="139"/>
    </row>
    <row r="39333" spans="2:19" ht="15.75" customHeight="1" x14ac:dyDescent="0.25">
      <c r="B39333" s="106"/>
      <c r="C39333" s="106"/>
      <c r="D39333" s="139"/>
      <c r="P39333" s="142"/>
      <c r="Q39333" s="142"/>
      <c r="R39333" s="142"/>
      <c r="S39333" s="139"/>
    </row>
    <row r="39334" spans="2:19" ht="15.75" customHeight="1" x14ac:dyDescent="0.25">
      <c r="B39334" s="106"/>
      <c r="C39334" s="106"/>
      <c r="D39334" s="139"/>
      <c r="P39334" s="142"/>
      <c r="Q39334" s="142"/>
      <c r="R39334" s="142"/>
      <c r="S39334" s="139"/>
    </row>
    <row r="39335" spans="2:19" ht="15.75" customHeight="1" x14ac:dyDescent="0.25">
      <c r="B39335" s="106"/>
      <c r="C39335" s="106"/>
      <c r="D39335" s="139"/>
      <c r="P39335" s="142"/>
      <c r="Q39335" s="142"/>
      <c r="R39335" s="142"/>
      <c r="S39335" s="139"/>
    </row>
    <row r="39336" spans="2:19" ht="15.75" customHeight="1" x14ac:dyDescent="0.25">
      <c r="B39336" s="106"/>
      <c r="C39336" s="106"/>
      <c r="D39336" s="139"/>
      <c r="P39336" s="142"/>
      <c r="Q39336" s="142"/>
      <c r="R39336" s="142"/>
      <c r="S39336" s="139"/>
    </row>
    <row r="39337" spans="2:19" ht="15.75" customHeight="1" x14ac:dyDescent="0.25">
      <c r="B39337" s="106"/>
      <c r="C39337" s="106"/>
      <c r="D39337" s="139"/>
      <c r="P39337" s="142"/>
      <c r="Q39337" s="142"/>
      <c r="R39337" s="142"/>
      <c r="S39337" s="139"/>
    </row>
    <row r="39338" spans="2:19" ht="15.75" customHeight="1" x14ac:dyDescent="0.25">
      <c r="B39338" s="106"/>
      <c r="C39338" s="106"/>
      <c r="D39338" s="139"/>
      <c r="P39338" s="142"/>
      <c r="Q39338" s="142"/>
      <c r="R39338" s="142"/>
      <c r="S39338" s="139"/>
    </row>
    <row r="39339" spans="2:19" ht="15.75" customHeight="1" x14ac:dyDescent="0.25">
      <c r="B39339" s="106"/>
      <c r="C39339" s="106"/>
      <c r="D39339" s="139"/>
      <c r="P39339" s="142"/>
      <c r="Q39339" s="142"/>
      <c r="R39339" s="142"/>
      <c r="S39339" s="139"/>
    </row>
    <row r="39340" spans="2:19" ht="15.75" customHeight="1" x14ac:dyDescent="0.25">
      <c r="B39340" s="106"/>
      <c r="C39340" s="106"/>
      <c r="D39340" s="139"/>
      <c r="P39340" s="142"/>
      <c r="Q39340" s="142"/>
      <c r="R39340" s="142"/>
      <c r="S39340" s="139"/>
    </row>
    <row r="39341" spans="2:19" ht="15.75" customHeight="1" x14ac:dyDescent="0.25">
      <c r="B39341" s="106"/>
      <c r="C39341" s="106"/>
      <c r="D39341" s="139"/>
      <c r="P39341" s="142"/>
      <c r="Q39341" s="142"/>
      <c r="R39341" s="142"/>
      <c r="S39341" s="139"/>
    </row>
    <row r="39342" spans="2:19" ht="15.75" customHeight="1" x14ac:dyDescent="0.25">
      <c r="B39342" s="106"/>
      <c r="C39342" s="106"/>
      <c r="D39342" s="139"/>
      <c r="P39342" s="142"/>
      <c r="Q39342" s="142"/>
      <c r="R39342" s="142"/>
      <c r="S39342" s="139"/>
    </row>
    <row r="39343" spans="2:19" ht="15.75" customHeight="1" x14ac:dyDescent="0.25">
      <c r="B39343" s="106"/>
      <c r="C39343" s="106"/>
      <c r="D39343" s="139"/>
      <c r="P39343" s="142"/>
      <c r="Q39343" s="142"/>
      <c r="R39343" s="142"/>
      <c r="S39343" s="139"/>
    </row>
    <row r="39344" spans="2:19" ht="15.75" customHeight="1" x14ac:dyDescent="0.25">
      <c r="B39344" s="106"/>
      <c r="C39344" s="106"/>
      <c r="D39344" s="139"/>
      <c r="P39344" s="142"/>
      <c r="Q39344" s="142"/>
      <c r="R39344" s="142"/>
      <c r="S39344" s="139"/>
    </row>
    <row r="39345" spans="2:19" ht="15.75" customHeight="1" x14ac:dyDescent="0.25">
      <c r="B39345" s="106"/>
      <c r="C39345" s="106"/>
      <c r="D39345" s="139"/>
      <c r="P39345" s="142"/>
      <c r="Q39345" s="142"/>
      <c r="R39345" s="142"/>
      <c r="S39345" s="139"/>
    </row>
    <row r="39346" spans="2:19" ht="15.75" customHeight="1" x14ac:dyDescent="0.25">
      <c r="B39346" s="106"/>
      <c r="C39346" s="106"/>
      <c r="D39346" s="139"/>
      <c r="P39346" s="142"/>
      <c r="Q39346" s="142"/>
      <c r="R39346" s="142"/>
      <c r="S39346" s="139"/>
    </row>
    <row r="39347" spans="2:19" ht="15.75" customHeight="1" x14ac:dyDescent="0.25">
      <c r="B39347" s="106"/>
      <c r="C39347" s="106"/>
      <c r="D39347" s="139"/>
      <c r="P39347" s="142"/>
      <c r="Q39347" s="142"/>
      <c r="R39347" s="142"/>
      <c r="S39347" s="139"/>
    </row>
    <row r="39348" spans="2:19" ht="15.75" customHeight="1" x14ac:dyDescent="0.25">
      <c r="B39348" s="106"/>
      <c r="C39348" s="106"/>
      <c r="D39348" s="139"/>
      <c r="P39348" s="142"/>
      <c r="Q39348" s="142"/>
      <c r="R39348" s="142"/>
      <c r="S39348" s="139"/>
    </row>
    <row r="39349" spans="2:19" ht="15.75" customHeight="1" x14ac:dyDescent="0.25">
      <c r="B39349" s="106"/>
      <c r="C39349" s="106"/>
      <c r="D39349" s="139"/>
      <c r="P39349" s="142"/>
      <c r="Q39349" s="142"/>
      <c r="R39349" s="142"/>
      <c r="S39349" s="139"/>
    </row>
    <row r="39350" spans="2:19" ht="15.75" customHeight="1" x14ac:dyDescent="0.25">
      <c r="B39350" s="106"/>
      <c r="C39350" s="106"/>
      <c r="D39350" s="139"/>
      <c r="P39350" s="142"/>
      <c r="Q39350" s="142"/>
      <c r="R39350" s="142"/>
      <c r="S39350" s="139"/>
    </row>
    <row r="39351" spans="2:19" ht="15.75" customHeight="1" x14ac:dyDescent="0.25">
      <c r="B39351" s="106"/>
      <c r="C39351" s="106"/>
      <c r="D39351" s="139"/>
      <c r="P39351" s="142"/>
      <c r="Q39351" s="142"/>
      <c r="R39351" s="142"/>
      <c r="S39351" s="139"/>
    </row>
    <row r="39352" spans="2:19" ht="15.75" customHeight="1" x14ac:dyDescent="0.25">
      <c r="B39352" s="106"/>
      <c r="C39352" s="106"/>
      <c r="D39352" s="139"/>
      <c r="P39352" s="142"/>
      <c r="Q39352" s="142"/>
      <c r="R39352" s="142"/>
      <c r="S39352" s="139"/>
    </row>
    <row r="39353" spans="2:19" ht="15.75" customHeight="1" x14ac:dyDescent="0.25">
      <c r="B39353" s="106"/>
      <c r="C39353" s="106"/>
      <c r="D39353" s="139"/>
      <c r="P39353" s="142"/>
      <c r="Q39353" s="142"/>
      <c r="R39353" s="142"/>
      <c r="S39353" s="139"/>
    </row>
    <row r="39354" spans="2:19" ht="15.75" customHeight="1" x14ac:dyDescent="0.25">
      <c r="B39354" s="106"/>
      <c r="C39354" s="106"/>
      <c r="D39354" s="139"/>
      <c r="P39354" s="142"/>
      <c r="Q39354" s="142"/>
      <c r="R39354" s="142"/>
      <c r="S39354" s="139"/>
    </row>
    <row r="39355" spans="2:19" ht="15.75" customHeight="1" x14ac:dyDescent="0.25">
      <c r="B39355" s="106"/>
      <c r="C39355" s="106"/>
      <c r="D39355" s="139"/>
      <c r="P39355" s="142"/>
      <c r="Q39355" s="142"/>
      <c r="R39355" s="142"/>
      <c r="S39355" s="139"/>
    </row>
    <row r="39356" spans="2:19" ht="15.75" customHeight="1" x14ac:dyDescent="0.25">
      <c r="B39356" s="106"/>
      <c r="C39356" s="106"/>
      <c r="D39356" s="139"/>
      <c r="P39356" s="142"/>
      <c r="Q39356" s="142"/>
      <c r="R39356" s="142"/>
      <c r="S39356" s="139"/>
    </row>
    <row r="39357" spans="2:19" ht="15.75" customHeight="1" x14ac:dyDescent="0.25">
      <c r="B39357" s="106"/>
      <c r="C39357" s="106"/>
      <c r="D39357" s="139"/>
      <c r="P39357" s="142"/>
      <c r="Q39357" s="142"/>
      <c r="R39357" s="142"/>
      <c r="S39357" s="139"/>
    </row>
    <row r="39358" spans="2:19" ht="15.75" customHeight="1" x14ac:dyDescent="0.25">
      <c r="B39358" s="106"/>
      <c r="C39358" s="106"/>
      <c r="D39358" s="139"/>
      <c r="P39358" s="142"/>
      <c r="Q39358" s="142"/>
      <c r="R39358" s="142"/>
      <c r="S39358" s="139"/>
    </row>
    <row r="39359" spans="2:19" ht="15.75" customHeight="1" x14ac:dyDescent="0.25">
      <c r="B39359" s="106"/>
      <c r="C39359" s="106"/>
      <c r="D39359" s="139"/>
      <c r="P39359" s="142"/>
      <c r="Q39359" s="142"/>
      <c r="R39359" s="142"/>
      <c r="S39359" s="139"/>
    </row>
    <row r="39360" spans="2:19" ht="15.75" customHeight="1" x14ac:dyDescent="0.25">
      <c r="B39360" s="106"/>
      <c r="C39360" s="106"/>
      <c r="D39360" s="139"/>
      <c r="P39360" s="142"/>
      <c r="Q39360" s="142"/>
      <c r="R39360" s="142"/>
      <c r="S39360" s="139"/>
    </row>
    <row r="39361" spans="2:19" ht="15.75" customHeight="1" x14ac:dyDescent="0.25">
      <c r="B39361" s="106"/>
      <c r="C39361" s="106"/>
      <c r="D39361" s="139"/>
      <c r="P39361" s="142"/>
      <c r="Q39361" s="142"/>
      <c r="R39361" s="142"/>
      <c r="S39361" s="139"/>
    </row>
    <row r="39362" spans="2:19" ht="15.75" customHeight="1" x14ac:dyDescent="0.25">
      <c r="B39362" s="106"/>
      <c r="C39362" s="106"/>
      <c r="D39362" s="139"/>
      <c r="P39362" s="142"/>
      <c r="Q39362" s="142"/>
      <c r="R39362" s="142"/>
      <c r="S39362" s="139"/>
    </row>
    <row r="39363" spans="2:19" ht="15.75" customHeight="1" x14ac:dyDescent="0.25">
      <c r="B39363" s="106"/>
      <c r="C39363" s="106"/>
      <c r="D39363" s="139"/>
      <c r="P39363" s="142"/>
      <c r="Q39363" s="142"/>
      <c r="R39363" s="142"/>
      <c r="S39363" s="139"/>
    </row>
    <row r="39364" spans="2:19" ht="15.75" customHeight="1" x14ac:dyDescent="0.25">
      <c r="B39364" s="106"/>
      <c r="C39364" s="106"/>
      <c r="D39364" s="139"/>
      <c r="P39364" s="142"/>
      <c r="Q39364" s="142"/>
      <c r="R39364" s="142"/>
      <c r="S39364" s="139"/>
    </row>
    <row r="39365" spans="2:19" ht="15.75" customHeight="1" x14ac:dyDescent="0.25">
      <c r="B39365" s="106"/>
      <c r="C39365" s="106"/>
      <c r="D39365" s="139"/>
      <c r="P39365" s="142"/>
      <c r="Q39365" s="142"/>
      <c r="R39365" s="142"/>
      <c r="S39365" s="139"/>
    </row>
    <row r="39366" spans="2:19" ht="15.75" customHeight="1" x14ac:dyDescent="0.25">
      <c r="B39366" s="106"/>
      <c r="C39366" s="106"/>
      <c r="D39366" s="139"/>
      <c r="P39366" s="142"/>
      <c r="Q39366" s="142"/>
      <c r="R39366" s="142"/>
      <c r="S39366" s="139"/>
    </row>
    <row r="39367" spans="2:19" ht="15.75" customHeight="1" x14ac:dyDescent="0.25">
      <c r="B39367" s="106"/>
      <c r="C39367" s="106"/>
      <c r="D39367" s="139"/>
      <c r="P39367" s="142"/>
      <c r="Q39367" s="142"/>
      <c r="R39367" s="142"/>
      <c r="S39367" s="139"/>
    </row>
    <row r="39368" spans="2:19" ht="15.75" customHeight="1" x14ac:dyDescent="0.25">
      <c r="B39368" s="106"/>
      <c r="C39368" s="106"/>
      <c r="D39368" s="139"/>
      <c r="P39368" s="142"/>
      <c r="Q39368" s="142"/>
      <c r="R39368" s="142"/>
      <c r="S39368" s="139"/>
    </row>
    <row r="39369" spans="2:19" ht="15.75" customHeight="1" x14ac:dyDescent="0.25">
      <c r="B39369" s="106"/>
      <c r="C39369" s="106"/>
      <c r="D39369" s="139"/>
      <c r="P39369" s="142"/>
      <c r="Q39369" s="142"/>
      <c r="R39369" s="142"/>
      <c r="S39369" s="139"/>
    </row>
    <row r="39370" spans="2:19" ht="15.75" customHeight="1" x14ac:dyDescent="0.25">
      <c r="B39370" s="106"/>
      <c r="C39370" s="106"/>
      <c r="D39370" s="139"/>
      <c r="P39370" s="142"/>
      <c r="Q39370" s="142"/>
      <c r="R39370" s="142"/>
      <c r="S39370" s="139"/>
    </row>
    <row r="39371" spans="2:19" ht="15.75" customHeight="1" x14ac:dyDescent="0.25">
      <c r="B39371" s="106"/>
      <c r="C39371" s="106"/>
      <c r="D39371" s="139"/>
      <c r="P39371" s="142"/>
      <c r="Q39371" s="142"/>
      <c r="R39371" s="142"/>
      <c r="S39371" s="139"/>
    </row>
    <row r="39372" spans="2:19" ht="15.75" customHeight="1" x14ac:dyDescent="0.25">
      <c r="B39372" s="106"/>
      <c r="C39372" s="106"/>
      <c r="D39372" s="139"/>
      <c r="P39372" s="142"/>
      <c r="Q39372" s="142"/>
      <c r="R39372" s="142"/>
      <c r="S39372" s="139"/>
    </row>
    <row r="39373" spans="2:19" ht="15.75" customHeight="1" x14ac:dyDescent="0.25">
      <c r="B39373" s="106"/>
      <c r="C39373" s="106"/>
      <c r="D39373" s="139"/>
      <c r="P39373" s="142"/>
      <c r="Q39373" s="142"/>
      <c r="R39373" s="142"/>
      <c r="S39373" s="139"/>
    </row>
    <row r="39374" spans="2:19" ht="15.75" customHeight="1" x14ac:dyDescent="0.25">
      <c r="B39374" s="106"/>
      <c r="C39374" s="106"/>
      <c r="D39374" s="139"/>
      <c r="P39374" s="142"/>
      <c r="Q39374" s="142"/>
      <c r="R39374" s="142"/>
      <c r="S39374" s="139"/>
    </row>
    <row r="39375" spans="2:19" ht="15.75" customHeight="1" x14ac:dyDescent="0.25">
      <c r="B39375" s="106"/>
      <c r="C39375" s="106"/>
      <c r="D39375" s="139"/>
      <c r="P39375" s="142"/>
      <c r="Q39375" s="142"/>
      <c r="R39375" s="142"/>
      <c r="S39375" s="139"/>
    </row>
    <row r="39376" spans="2:19" ht="15.75" customHeight="1" x14ac:dyDescent="0.25">
      <c r="B39376" s="106"/>
      <c r="C39376" s="106"/>
      <c r="D39376" s="139"/>
      <c r="P39376" s="142"/>
      <c r="Q39376" s="142"/>
      <c r="R39376" s="142"/>
      <c r="S39376" s="139"/>
    </row>
    <row r="39377" spans="2:19" ht="15.75" customHeight="1" x14ac:dyDescent="0.25">
      <c r="B39377" s="106"/>
      <c r="C39377" s="106"/>
      <c r="D39377" s="139"/>
      <c r="P39377" s="142"/>
      <c r="Q39377" s="142"/>
      <c r="R39377" s="142"/>
      <c r="S39377" s="139"/>
    </row>
    <row r="39378" spans="2:19" ht="15.75" customHeight="1" x14ac:dyDescent="0.25">
      <c r="B39378" s="106"/>
      <c r="C39378" s="106"/>
      <c r="D39378" s="139"/>
      <c r="P39378" s="142"/>
      <c r="Q39378" s="142"/>
      <c r="R39378" s="142"/>
      <c r="S39378" s="139"/>
    </row>
    <row r="39379" spans="2:19" ht="15.75" customHeight="1" x14ac:dyDescent="0.25">
      <c r="B39379" s="106"/>
      <c r="C39379" s="106"/>
      <c r="D39379" s="139"/>
      <c r="P39379" s="142"/>
      <c r="Q39379" s="142"/>
      <c r="R39379" s="142"/>
      <c r="S39379" s="139"/>
    </row>
    <row r="39380" spans="2:19" ht="15.75" customHeight="1" x14ac:dyDescent="0.25">
      <c r="B39380" s="106"/>
      <c r="C39380" s="106"/>
      <c r="D39380" s="139"/>
      <c r="P39380" s="142"/>
      <c r="Q39380" s="142"/>
      <c r="R39380" s="142"/>
      <c r="S39380" s="139"/>
    </row>
    <row r="39381" spans="2:19" ht="15.75" customHeight="1" x14ac:dyDescent="0.25">
      <c r="B39381" s="106"/>
      <c r="C39381" s="106"/>
      <c r="D39381" s="139"/>
      <c r="P39381" s="142"/>
      <c r="Q39381" s="142"/>
      <c r="R39381" s="142"/>
      <c r="S39381" s="139"/>
    </row>
    <row r="39382" spans="2:19" ht="15.75" customHeight="1" x14ac:dyDescent="0.25">
      <c r="B39382" s="106"/>
      <c r="C39382" s="106"/>
      <c r="D39382" s="139"/>
      <c r="P39382" s="142"/>
      <c r="Q39382" s="142"/>
      <c r="R39382" s="142"/>
      <c r="S39382" s="139"/>
    </row>
    <row r="39383" spans="2:19" ht="15.75" customHeight="1" x14ac:dyDescent="0.25">
      <c r="B39383" s="106"/>
      <c r="C39383" s="106"/>
      <c r="D39383" s="139"/>
      <c r="P39383" s="142"/>
      <c r="Q39383" s="142"/>
      <c r="R39383" s="142"/>
      <c r="S39383" s="139"/>
    </row>
    <row r="39384" spans="2:19" ht="15.75" customHeight="1" x14ac:dyDescent="0.25">
      <c r="B39384" s="106"/>
      <c r="C39384" s="106"/>
      <c r="D39384" s="139"/>
      <c r="P39384" s="142"/>
      <c r="Q39384" s="142"/>
      <c r="R39384" s="142"/>
      <c r="S39384" s="139"/>
    </row>
    <row r="39385" spans="2:19" ht="15.75" customHeight="1" x14ac:dyDescent="0.25">
      <c r="B39385" s="106"/>
      <c r="C39385" s="106"/>
      <c r="D39385" s="139"/>
      <c r="P39385" s="142"/>
      <c r="Q39385" s="142"/>
      <c r="R39385" s="142"/>
      <c r="S39385" s="139"/>
    </row>
    <row r="39386" spans="2:19" ht="15.75" customHeight="1" x14ac:dyDescent="0.25">
      <c r="B39386" s="106"/>
      <c r="C39386" s="106"/>
      <c r="D39386" s="139"/>
      <c r="P39386" s="142"/>
      <c r="Q39386" s="142"/>
      <c r="R39386" s="142"/>
      <c r="S39386" s="139"/>
    </row>
    <row r="39387" spans="2:19" ht="15.75" customHeight="1" x14ac:dyDescent="0.25">
      <c r="B39387" s="106"/>
      <c r="C39387" s="106"/>
      <c r="D39387" s="139"/>
      <c r="P39387" s="142"/>
      <c r="Q39387" s="142"/>
      <c r="R39387" s="142"/>
      <c r="S39387" s="139"/>
    </row>
    <row r="39388" spans="2:19" ht="15.75" customHeight="1" x14ac:dyDescent="0.25">
      <c r="B39388" s="106"/>
      <c r="C39388" s="106"/>
      <c r="D39388" s="139"/>
      <c r="P39388" s="142"/>
      <c r="Q39388" s="142"/>
      <c r="R39388" s="142"/>
      <c r="S39388" s="139"/>
    </row>
    <row r="39389" spans="2:19" ht="15.75" customHeight="1" x14ac:dyDescent="0.25">
      <c r="B39389" s="106"/>
      <c r="C39389" s="106"/>
      <c r="D39389" s="139"/>
      <c r="P39389" s="142"/>
      <c r="Q39389" s="142"/>
      <c r="R39389" s="142"/>
      <c r="S39389" s="139"/>
    </row>
    <row r="39390" spans="2:19" ht="15.75" customHeight="1" x14ac:dyDescent="0.25">
      <c r="B39390" s="106"/>
      <c r="C39390" s="106"/>
      <c r="D39390" s="139"/>
      <c r="P39390" s="142"/>
      <c r="Q39390" s="142"/>
      <c r="R39390" s="142"/>
      <c r="S39390" s="139"/>
    </row>
    <row r="39391" spans="2:19" ht="15.75" customHeight="1" x14ac:dyDescent="0.25">
      <c r="B39391" s="106"/>
      <c r="C39391" s="106"/>
      <c r="D39391" s="139"/>
      <c r="P39391" s="142"/>
      <c r="Q39391" s="142"/>
      <c r="R39391" s="142"/>
      <c r="S39391" s="139"/>
    </row>
    <row r="39392" spans="2:19" ht="15.75" customHeight="1" x14ac:dyDescent="0.25">
      <c r="B39392" s="106"/>
      <c r="C39392" s="106"/>
      <c r="D39392" s="139"/>
      <c r="P39392" s="142"/>
      <c r="Q39392" s="142"/>
      <c r="R39392" s="142"/>
      <c r="S39392" s="139"/>
    </row>
    <row r="39393" spans="2:19" ht="15.75" customHeight="1" x14ac:dyDescent="0.25">
      <c r="B39393" s="106"/>
      <c r="C39393" s="106"/>
      <c r="D39393" s="139"/>
      <c r="P39393" s="142"/>
      <c r="Q39393" s="142"/>
      <c r="R39393" s="142"/>
      <c r="S39393" s="139"/>
    </row>
    <row r="39394" spans="2:19" ht="15.75" customHeight="1" x14ac:dyDescent="0.25">
      <c r="B39394" s="106"/>
      <c r="C39394" s="106"/>
      <c r="D39394" s="139"/>
      <c r="P39394" s="142"/>
      <c r="Q39394" s="142"/>
      <c r="R39394" s="142"/>
      <c r="S39394" s="139"/>
    </row>
    <row r="39395" spans="2:19" ht="15.75" customHeight="1" x14ac:dyDescent="0.25">
      <c r="B39395" s="106"/>
      <c r="C39395" s="106"/>
      <c r="D39395" s="139"/>
      <c r="P39395" s="142"/>
      <c r="Q39395" s="142"/>
      <c r="R39395" s="142"/>
      <c r="S39395" s="139"/>
    </row>
    <row r="39396" spans="2:19" ht="15.75" customHeight="1" x14ac:dyDescent="0.25">
      <c r="B39396" s="106"/>
      <c r="C39396" s="106"/>
      <c r="D39396" s="139"/>
      <c r="P39396" s="142"/>
      <c r="Q39396" s="142"/>
      <c r="R39396" s="142"/>
      <c r="S39396" s="139"/>
    </row>
    <row r="39397" spans="2:19" ht="15.75" customHeight="1" x14ac:dyDescent="0.25">
      <c r="B39397" s="106"/>
      <c r="C39397" s="106"/>
      <c r="D39397" s="139"/>
      <c r="P39397" s="142"/>
      <c r="Q39397" s="142"/>
      <c r="R39397" s="142"/>
      <c r="S39397" s="139"/>
    </row>
    <row r="39398" spans="2:19" ht="15.75" customHeight="1" x14ac:dyDescent="0.25">
      <c r="B39398" s="106"/>
      <c r="C39398" s="106"/>
      <c r="D39398" s="139"/>
      <c r="P39398" s="142"/>
      <c r="Q39398" s="142"/>
      <c r="R39398" s="142"/>
      <c r="S39398" s="139"/>
    </row>
    <row r="39399" spans="2:19" ht="15.75" customHeight="1" x14ac:dyDescent="0.25">
      <c r="B39399" s="106"/>
      <c r="C39399" s="106"/>
      <c r="D39399" s="139"/>
      <c r="P39399" s="142"/>
      <c r="Q39399" s="142"/>
      <c r="R39399" s="142"/>
      <c r="S39399" s="139"/>
    </row>
    <row r="39400" spans="2:19" ht="15.75" customHeight="1" x14ac:dyDescent="0.25">
      <c r="B39400" s="106"/>
      <c r="C39400" s="106"/>
      <c r="D39400" s="139"/>
      <c r="P39400" s="142"/>
      <c r="Q39400" s="142"/>
      <c r="R39400" s="142"/>
      <c r="S39400" s="139"/>
    </row>
    <row r="39401" spans="2:19" ht="15.75" customHeight="1" x14ac:dyDescent="0.25">
      <c r="B39401" s="106"/>
      <c r="C39401" s="106"/>
      <c r="D39401" s="139"/>
      <c r="P39401" s="142"/>
      <c r="Q39401" s="142"/>
      <c r="R39401" s="142"/>
      <c r="S39401" s="139"/>
    </row>
    <row r="39402" spans="2:19" ht="15.75" customHeight="1" x14ac:dyDescent="0.25">
      <c r="B39402" s="106"/>
      <c r="C39402" s="106"/>
      <c r="D39402" s="139"/>
      <c r="P39402" s="142"/>
      <c r="Q39402" s="142"/>
      <c r="R39402" s="142"/>
      <c r="S39402" s="139"/>
    </row>
    <row r="39403" spans="2:19" ht="15.75" customHeight="1" x14ac:dyDescent="0.25">
      <c r="B39403" s="106"/>
      <c r="C39403" s="106"/>
      <c r="D39403" s="139"/>
      <c r="P39403" s="142"/>
      <c r="Q39403" s="142"/>
      <c r="R39403" s="142"/>
      <c r="S39403" s="139"/>
    </row>
    <row r="39404" spans="2:19" ht="15.75" customHeight="1" x14ac:dyDescent="0.25">
      <c r="B39404" s="106"/>
      <c r="C39404" s="106"/>
      <c r="D39404" s="139"/>
      <c r="P39404" s="142"/>
      <c r="Q39404" s="142"/>
      <c r="R39404" s="142"/>
      <c r="S39404" s="139"/>
    </row>
    <row r="39405" spans="2:19" ht="15.75" customHeight="1" x14ac:dyDescent="0.25">
      <c r="B39405" s="106"/>
      <c r="C39405" s="106"/>
      <c r="D39405" s="139"/>
      <c r="P39405" s="142"/>
      <c r="Q39405" s="142"/>
      <c r="R39405" s="142"/>
      <c r="S39405" s="139"/>
    </row>
    <row r="39406" spans="2:19" ht="15.75" customHeight="1" x14ac:dyDescent="0.25">
      <c r="B39406" s="106"/>
      <c r="C39406" s="106"/>
      <c r="D39406" s="139"/>
      <c r="P39406" s="142"/>
      <c r="Q39406" s="142"/>
      <c r="R39406" s="142"/>
      <c r="S39406" s="139"/>
    </row>
    <row r="39407" spans="2:19" ht="15.75" customHeight="1" x14ac:dyDescent="0.25">
      <c r="B39407" s="106"/>
      <c r="C39407" s="106"/>
      <c r="D39407" s="139"/>
      <c r="P39407" s="142"/>
      <c r="Q39407" s="142"/>
      <c r="R39407" s="142"/>
      <c r="S39407" s="139"/>
    </row>
    <row r="39408" spans="2:19" ht="15.75" customHeight="1" x14ac:dyDescent="0.25">
      <c r="B39408" s="106"/>
      <c r="C39408" s="106"/>
      <c r="D39408" s="139"/>
      <c r="P39408" s="142"/>
      <c r="Q39408" s="142"/>
      <c r="R39408" s="142"/>
      <c r="S39408" s="139"/>
    </row>
    <row r="39409" spans="2:19" ht="15.75" customHeight="1" x14ac:dyDescent="0.25">
      <c r="B39409" s="106"/>
      <c r="C39409" s="106"/>
      <c r="D39409" s="139"/>
      <c r="P39409" s="142"/>
      <c r="Q39409" s="142"/>
      <c r="R39409" s="142"/>
      <c r="S39409" s="139"/>
    </row>
    <row r="39410" spans="2:19" ht="15.75" customHeight="1" x14ac:dyDescent="0.25">
      <c r="B39410" s="106"/>
      <c r="C39410" s="106"/>
      <c r="D39410" s="139"/>
      <c r="P39410" s="142"/>
      <c r="Q39410" s="142"/>
      <c r="R39410" s="142"/>
      <c r="S39410" s="139"/>
    </row>
    <row r="39411" spans="2:19" ht="15.75" customHeight="1" x14ac:dyDescent="0.25">
      <c r="B39411" s="106"/>
      <c r="C39411" s="106"/>
      <c r="D39411" s="139"/>
      <c r="P39411" s="142"/>
      <c r="Q39411" s="142"/>
      <c r="R39411" s="142"/>
      <c r="S39411" s="139"/>
    </row>
    <row r="39412" spans="2:19" ht="15.75" customHeight="1" x14ac:dyDescent="0.25">
      <c r="B39412" s="106"/>
      <c r="C39412" s="106"/>
      <c r="D39412" s="139"/>
      <c r="P39412" s="142"/>
      <c r="Q39412" s="142"/>
      <c r="R39412" s="142"/>
      <c r="S39412" s="139"/>
    </row>
    <row r="39413" spans="2:19" ht="15.75" customHeight="1" x14ac:dyDescent="0.25">
      <c r="B39413" s="106"/>
      <c r="C39413" s="106"/>
      <c r="D39413" s="139"/>
      <c r="P39413" s="142"/>
      <c r="Q39413" s="142"/>
      <c r="R39413" s="142"/>
      <c r="S39413" s="139"/>
    </row>
    <row r="39414" spans="2:19" ht="15.75" customHeight="1" x14ac:dyDescent="0.25">
      <c r="B39414" s="106"/>
      <c r="C39414" s="106"/>
      <c r="D39414" s="139"/>
      <c r="P39414" s="142"/>
      <c r="Q39414" s="142"/>
      <c r="R39414" s="142"/>
      <c r="S39414" s="139"/>
    </row>
    <row r="39415" spans="2:19" ht="15.75" customHeight="1" x14ac:dyDescent="0.25">
      <c r="B39415" s="106"/>
      <c r="C39415" s="106"/>
      <c r="D39415" s="139"/>
      <c r="P39415" s="142"/>
      <c r="Q39415" s="142"/>
      <c r="R39415" s="142"/>
      <c r="S39415" s="139"/>
    </row>
    <row r="39416" spans="2:19" ht="15.75" customHeight="1" x14ac:dyDescent="0.25">
      <c r="B39416" s="106"/>
      <c r="C39416" s="106"/>
      <c r="D39416" s="139"/>
      <c r="P39416" s="142"/>
      <c r="Q39416" s="142"/>
      <c r="R39416" s="142"/>
      <c r="S39416" s="139"/>
    </row>
    <row r="39417" spans="2:19" ht="15.75" customHeight="1" x14ac:dyDescent="0.25">
      <c r="B39417" s="106"/>
      <c r="C39417" s="106"/>
      <c r="D39417" s="139"/>
      <c r="P39417" s="142"/>
      <c r="Q39417" s="142"/>
      <c r="R39417" s="142"/>
      <c r="S39417" s="139"/>
    </row>
    <row r="39418" spans="2:19" ht="15.75" customHeight="1" x14ac:dyDescent="0.25">
      <c r="B39418" s="106"/>
      <c r="C39418" s="106"/>
      <c r="D39418" s="139"/>
      <c r="P39418" s="142"/>
      <c r="Q39418" s="142"/>
      <c r="R39418" s="142"/>
      <c r="S39418" s="139"/>
    </row>
    <row r="39419" spans="2:19" ht="15.75" customHeight="1" x14ac:dyDescent="0.25">
      <c r="B39419" s="106"/>
      <c r="C39419" s="106"/>
      <c r="D39419" s="139"/>
      <c r="P39419" s="142"/>
      <c r="Q39419" s="142"/>
      <c r="R39419" s="142"/>
      <c r="S39419" s="139"/>
    </row>
    <row r="39420" spans="2:19" ht="15.75" customHeight="1" x14ac:dyDescent="0.25">
      <c r="B39420" s="106"/>
      <c r="C39420" s="106"/>
      <c r="D39420" s="139"/>
      <c r="P39420" s="142"/>
      <c r="Q39420" s="142"/>
      <c r="R39420" s="142"/>
      <c r="S39420" s="139"/>
    </row>
    <row r="39421" spans="2:19" ht="15.75" customHeight="1" x14ac:dyDescent="0.25">
      <c r="B39421" s="106"/>
      <c r="C39421" s="106"/>
      <c r="D39421" s="139"/>
      <c r="P39421" s="142"/>
      <c r="Q39421" s="142"/>
      <c r="R39421" s="142"/>
      <c r="S39421" s="139"/>
    </row>
    <row r="39422" spans="2:19" ht="15.75" customHeight="1" x14ac:dyDescent="0.25">
      <c r="B39422" s="106"/>
      <c r="C39422" s="106"/>
      <c r="D39422" s="139"/>
      <c r="P39422" s="142"/>
      <c r="Q39422" s="142"/>
      <c r="R39422" s="142"/>
      <c r="S39422" s="139"/>
    </row>
    <row r="39423" spans="2:19" ht="15.75" customHeight="1" x14ac:dyDescent="0.25">
      <c r="B39423" s="106"/>
      <c r="C39423" s="106"/>
      <c r="D39423" s="139"/>
      <c r="P39423" s="142"/>
      <c r="Q39423" s="142"/>
      <c r="R39423" s="142"/>
      <c r="S39423" s="139"/>
    </row>
    <row r="39424" spans="2:19" ht="15.75" customHeight="1" x14ac:dyDescent="0.25">
      <c r="B39424" s="106"/>
      <c r="C39424" s="106"/>
      <c r="D39424" s="139"/>
      <c r="P39424" s="142"/>
      <c r="Q39424" s="142"/>
      <c r="R39424" s="142"/>
      <c r="S39424" s="139"/>
    </row>
    <row r="39425" spans="2:19" ht="15.75" customHeight="1" x14ac:dyDescent="0.25">
      <c r="B39425" s="106"/>
      <c r="C39425" s="106"/>
      <c r="D39425" s="139"/>
      <c r="P39425" s="142"/>
      <c r="Q39425" s="142"/>
      <c r="R39425" s="142"/>
      <c r="S39425" s="139"/>
    </row>
    <row r="39426" spans="2:19" ht="15.75" customHeight="1" x14ac:dyDescent="0.25">
      <c r="B39426" s="106"/>
      <c r="C39426" s="106"/>
      <c r="D39426" s="139"/>
      <c r="P39426" s="142"/>
      <c r="Q39426" s="142"/>
      <c r="R39426" s="142"/>
      <c r="S39426" s="139"/>
    </row>
    <row r="39427" spans="2:19" ht="15.75" customHeight="1" x14ac:dyDescent="0.25">
      <c r="B39427" s="106"/>
      <c r="C39427" s="106"/>
      <c r="D39427" s="139"/>
      <c r="P39427" s="142"/>
      <c r="Q39427" s="142"/>
      <c r="R39427" s="142"/>
      <c r="S39427" s="139"/>
    </row>
    <row r="39428" spans="2:19" ht="15.75" customHeight="1" x14ac:dyDescent="0.25">
      <c r="B39428" s="106"/>
      <c r="C39428" s="106"/>
      <c r="D39428" s="139"/>
      <c r="P39428" s="142"/>
      <c r="Q39428" s="142"/>
      <c r="R39428" s="142"/>
      <c r="S39428" s="139"/>
    </row>
    <row r="39429" spans="2:19" ht="15.75" customHeight="1" x14ac:dyDescent="0.25">
      <c r="B39429" s="106"/>
      <c r="C39429" s="106"/>
      <c r="D39429" s="139"/>
      <c r="P39429" s="142"/>
      <c r="Q39429" s="142"/>
      <c r="R39429" s="142"/>
      <c r="S39429" s="139"/>
    </row>
    <row r="39430" spans="2:19" ht="15.75" customHeight="1" x14ac:dyDescent="0.25">
      <c r="B39430" s="106"/>
      <c r="C39430" s="106"/>
      <c r="D39430" s="139"/>
      <c r="P39430" s="142"/>
      <c r="Q39430" s="142"/>
      <c r="R39430" s="142"/>
      <c r="S39430" s="139"/>
    </row>
    <row r="39431" spans="2:19" ht="15.75" customHeight="1" x14ac:dyDescent="0.25">
      <c r="B39431" s="106"/>
      <c r="C39431" s="106"/>
      <c r="D39431" s="139"/>
      <c r="P39431" s="142"/>
      <c r="Q39431" s="142"/>
      <c r="R39431" s="142"/>
      <c r="S39431" s="139"/>
    </row>
    <row r="39432" spans="2:19" ht="15.75" customHeight="1" x14ac:dyDescent="0.25">
      <c r="B39432" s="106"/>
      <c r="C39432" s="106"/>
      <c r="D39432" s="139"/>
      <c r="P39432" s="142"/>
      <c r="Q39432" s="142"/>
      <c r="R39432" s="142"/>
      <c r="S39432" s="139"/>
    </row>
    <row r="39433" spans="2:19" ht="15.75" customHeight="1" x14ac:dyDescent="0.25">
      <c r="B39433" s="106"/>
      <c r="C39433" s="106"/>
      <c r="D39433" s="139"/>
      <c r="P39433" s="142"/>
      <c r="Q39433" s="142"/>
      <c r="R39433" s="142"/>
      <c r="S39433" s="139"/>
    </row>
    <row r="39434" spans="2:19" ht="15.75" customHeight="1" x14ac:dyDescent="0.25">
      <c r="B39434" s="106"/>
      <c r="C39434" s="106"/>
      <c r="D39434" s="139"/>
      <c r="P39434" s="142"/>
      <c r="Q39434" s="142"/>
      <c r="R39434" s="142"/>
      <c r="S39434" s="139"/>
    </row>
    <row r="39435" spans="2:19" ht="15.75" customHeight="1" x14ac:dyDescent="0.25">
      <c r="B39435" s="106"/>
      <c r="C39435" s="106"/>
      <c r="D39435" s="139"/>
      <c r="P39435" s="142"/>
      <c r="Q39435" s="142"/>
      <c r="R39435" s="142"/>
      <c r="S39435" s="139"/>
    </row>
    <row r="39436" spans="2:19" ht="15.75" customHeight="1" x14ac:dyDescent="0.25">
      <c r="B39436" s="106"/>
      <c r="C39436" s="106"/>
      <c r="D39436" s="139"/>
      <c r="P39436" s="142"/>
      <c r="Q39436" s="142"/>
      <c r="R39436" s="142"/>
      <c r="S39436" s="139"/>
    </row>
    <row r="39437" spans="2:19" ht="15.75" customHeight="1" x14ac:dyDescent="0.25">
      <c r="B39437" s="106"/>
      <c r="C39437" s="106"/>
      <c r="D39437" s="139"/>
      <c r="P39437" s="142"/>
      <c r="Q39437" s="142"/>
      <c r="R39437" s="142"/>
      <c r="S39437" s="139"/>
    </row>
    <row r="39438" spans="2:19" ht="15.75" customHeight="1" x14ac:dyDescent="0.25">
      <c r="B39438" s="106"/>
      <c r="C39438" s="106"/>
      <c r="D39438" s="139"/>
      <c r="P39438" s="142"/>
      <c r="Q39438" s="142"/>
      <c r="R39438" s="142"/>
      <c r="S39438" s="139"/>
    </row>
    <row r="39439" spans="2:19" ht="15.75" customHeight="1" x14ac:dyDescent="0.25">
      <c r="B39439" s="106"/>
      <c r="C39439" s="106"/>
      <c r="D39439" s="139"/>
      <c r="P39439" s="142"/>
      <c r="Q39439" s="142"/>
      <c r="R39439" s="142"/>
      <c r="S39439" s="139"/>
    </row>
    <row r="39440" spans="2:19" ht="15.75" customHeight="1" x14ac:dyDescent="0.25">
      <c r="B39440" s="106"/>
      <c r="C39440" s="106"/>
      <c r="D39440" s="139"/>
      <c r="P39440" s="142"/>
      <c r="Q39440" s="142"/>
      <c r="R39440" s="142"/>
      <c r="S39440" s="139"/>
    </row>
    <row r="39441" spans="2:19" ht="15.75" customHeight="1" x14ac:dyDescent="0.25">
      <c r="B39441" s="106"/>
      <c r="C39441" s="106"/>
      <c r="D39441" s="139"/>
      <c r="P39441" s="142"/>
      <c r="Q39441" s="142"/>
      <c r="R39441" s="142"/>
      <c r="S39441" s="139"/>
    </row>
    <row r="39442" spans="2:19" ht="15.75" customHeight="1" x14ac:dyDescent="0.25">
      <c r="B39442" s="106"/>
      <c r="C39442" s="106"/>
      <c r="D39442" s="139"/>
      <c r="P39442" s="142"/>
      <c r="Q39442" s="142"/>
      <c r="R39442" s="142"/>
      <c r="S39442" s="139"/>
    </row>
    <row r="39443" spans="2:19" ht="15.75" customHeight="1" x14ac:dyDescent="0.25">
      <c r="B39443" s="106"/>
      <c r="C39443" s="106"/>
      <c r="D39443" s="139"/>
      <c r="P39443" s="142"/>
      <c r="Q39443" s="142"/>
      <c r="R39443" s="142"/>
      <c r="S39443" s="139"/>
    </row>
    <row r="39444" spans="2:19" ht="15.75" customHeight="1" x14ac:dyDescent="0.25">
      <c r="B39444" s="106"/>
      <c r="C39444" s="106"/>
      <c r="D39444" s="139"/>
      <c r="P39444" s="142"/>
      <c r="Q39444" s="142"/>
      <c r="R39444" s="142"/>
      <c r="S39444" s="139"/>
    </row>
    <row r="39445" spans="2:19" ht="15.75" customHeight="1" x14ac:dyDescent="0.25">
      <c r="B39445" s="106"/>
      <c r="C39445" s="106"/>
      <c r="D39445" s="139"/>
      <c r="P39445" s="142"/>
      <c r="Q39445" s="142"/>
      <c r="R39445" s="142"/>
      <c r="S39445" s="139"/>
    </row>
    <row r="39446" spans="2:19" ht="15.75" customHeight="1" x14ac:dyDescent="0.25">
      <c r="B39446" s="106"/>
      <c r="C39446" s="106"/>
      <c r="D39446" s="139"/>
      <c r="P39446" s="142"/>
      <c r="Q39446" s="142"/>
      <c r="R39446" s="142"/>
      <c r="S39446" s="139"/>
    </row>
    <row r="39447" spans="2:19" ht="15.75" customHeight="1" x14ac:dyDescent="0.25">
      <c r="B39447" s="106"/>
      <c r="C39447" s="106"/>
      <c r="D39447" s="139"/>
      <c r="P39447" s="142"/>
      <c r="Q39447" s="142"/>
      <c r="R39447" s="142"/>
      <c r="S39447" s="139"/>
    </row>
    <row r="39448" spans="2:19" ht="15.75" customHeight="1" x14ac:dyDescent="0.25">
      <c r="B39448" s="106"/>
      <c r="C39448" s="106"/>
      <c r="D39448" s="139"/>
      <c r="P39448" s="142"/>
      <c r="Q39448" s="142"/>
      <c r="R39448" s="142"/>
      <c r="S39448" s="139"/>
    </row>
    <row r="39449" spans="2:19" ht="15.75" customHeight="1" x14ac:dyDescent="0.25">
      <c r="B39449" s="106"/>
      <c r="C39449" s="106"/>
      <c r="D39449" s="139"/>
      <c r="P39449" s="142"/>
      <c r="Q39449" s="142"/>
      <c r="R39449" s="142"/>
      <c r="S39449" s="139"/>
    </row>
    <row r="39450" spans="2:19" ht="15.75" customHeight="1" x14ac:dyDescent="0.25">
      <c r="B39450" s="106"/>
      <c r="C39450" s="106"/>
      <c r="D39450" s="139"/>
      <c r="P39450" s="142"/>
      <c r="Q39450" s="142"/>
      <c r="R39450" s="142"/>
      <c r="S39450" s="139"/>
    </row>
    <row r="39451" spans="2:19" ht="15.75" customHeight="1" x14ac:dyDescent="0.25">
      <c r="B39451" s="106"/>
      <c r="C39451" s="106"/>
      <c r="D39451" s="139"/>
      <c r="P39451" s="142"/>
      <c r="Q39451" s="142"/>
      <c r="R39451" s="142"/>
      <c r="S39451" s="139"/>
    </row>
    <row r="39452" spans="2:19" ht="15.75" customHeight="1" x14ac:dyDescent="0.25">
      <c r="B39452" s="106"/>
      <c r="C39452" s="106"/>
      <c r="D39452" s="139"/>
      <c r="P39452" s="142"/>
      <c r="Q39452" s="142"/>
      <c r="R39452" s="142"/>
      <c r="S39452" s="139"/>
    </row>
    <row r="39453" spans="2:19" ht="15.75" customHeight="1" x14ac:dyDescent="0.25">
      <c r="B39453" s="106"/>
      <c r="C39453" s="106"/>
      <c r="D39453" s="139"/>
      <c r="P39453" s="142"/>
      <c r="Q39453" s="142"/>
      <c r="R39453" s="142"/>
      <c r="S39453" s="139"/>
    </row>
    <row r="39454" spans="2:19" ht="15.75" customHeight="1" x14ac:dyDescent="0.25">
      <c r="B39454" s="106"/>
      <c r="C39454" s="106"/>
      <c r="D39454" s="139"/>
      <c r="P39454" s="142"/>
      <c r="Q39454" s="142"/>
      <c r="R39454" s="142"/>
      <c r="S39454" s="139"/>
    </row>
    <row r="39455" spans="2:19" ht="15.75" customHeight="1" x14ac:dyDescent="0.25">
      <c r="B39455" s="106"/>
      <c r="C39455" s="106"/>
      <c r="D39455" s="139"/>
      <c r="P39455" s="142"/>
      <c r="Q39455" s="142"/>
      <c r="R39455" s="142"/>
      <c r="S39455" s="139"/>
    </row>
    <row r="39456" spans="2:19" ht="15.75" customHeight="1" x14ac:dyDescent="0.25">
      <c r="B39456" s="106"/>
      <c r="C39456" s="106"/>
      <c r="D39456" s="139"/>
      <c r="P39456" s="142"/>
      <c r="Q39456" s="142"/>
      <c r="R39456" s="142"/>
      <c r="S39456" s="139"/>
    </row>
    <row r="39457" spans="2:19" ht="15.75" customHeight="1" x14ac:dyDescent="0.25">
      <c r="B39457" s="106"/>
      <c r="C39457" s="106"/>
      <c r="D39457" s="139"/>
      <c r="P39457" s="142"/>
      <c r="Q39457" s="142"/>
      <c r="R39457" s="142"/>
      <c r="S39457" s="139"/>
    </row>
    <row r="39458" spans="2:19" ht="15.75" customHeight="1" x14ac:dyDescent="0.25">
      <c r="B39458" s="106"/>
      <c r="C39458" s="106"/>
      <c r="D39458" s="139"/>
      <c r="P39458" s="142"/>
      <c r="Q39458" s="142"/>
      <c r="R39458" s="142"/>
      <c r="S39458" s="139"/>
    </row>
    <row r="39459" spans="2:19" ht="15.75" customHeight="1" x14ac:dyDescent="0.25">
      <c r="B39459" s="106"/>
      <c r="C39459" s="106"/>
      <c r="D39459" s="139"/>
      <c r="P39459" s="142"/>
      <c r="Q39459" s="142"/>
      <c r="R39459" s="142"/>
      <c r="S39459" s="139"/>
    </row>
    <row r="39460" spans="2:19" ht="15.75" customHeight="1" x14ac:dyDescent="0.25">
      <c r="B39460" s="106"/>
      <c r="C39460" s="106"/>
      <c r="D39460" s="139"/>
      <c r="P39460" s="142"/>
      <c r="Q39460" s="142"/>
      <c r="R39460" s="142"/>
      <c r="S39460" s="139"/>
    </row>
    <row r="39461" spans="2:19" ht="15.75" customHeight="1" x14ac:dyDescent="0.25">
      <c r="B39461" s="106"/>
      <c r="C39461" s="106"/>
      <c r="D39461" s="139"/>
      <c r="P39461" s="142"/>
      <c r="Q39461" s="142"/>
      <c r="R39461" s="142"/>
      <c r="S39461" s="139"/>
    </row>
    <row r="39462" spans="2:19" ht="15.75" customHeight="1" x14ac:dyDescent="0.25">
      <c r="B39462" s="106"/>
      <c r="C39462" s="106"/>
      <c r="D39462" s="139"/>
      <c r="P39462" s="142"/>
      <c r="Q39462" s="142"/>
      <c r="R39462" s="142"/>
      <c r="S39462" s="139"/>
    </row>
    <row r="39463" spans="2:19" ht="15.75" customHeight="1" x14ac:dyDescent="0.25">
      <c r="B39463" s="106"/>
      <c r="C39463" s="106"/>
      <c r="D39463" s="139"/>
      <c r="P39463" s="142"/>
      <c r="Q39463" s="142"/>
      <c r="R39463" s="142"/>
      <c r="S39463" s="139"/>
    </row>
    <row r="39464" spans="2:19" ht="15.75" customHeight="1" x14ac:dyDescent="0.25">
      <c r="B39464" s="106"/>
      <c r="C39464" s="106"/>
      <c r="D39464" s="139"/>
      <c r="P39464" s="142"/>
      <c r="Q39464" s="142"/>
      <c r="R39464" s="142"/>
      <c r="S39464" s="139"/>
    </row>
    <row r="39465" spans="2:19" ht="15.75" customHeight="1" x14ac:dyDescent="0.25">
      <c r="B39465" s="106"/>
      <c r="C39465" s="106"/>
      <c r="D39465" s="139"/>
      <c r="P39465" s="142"/>
      <c r="Q39465" s="142"/>
      <c r="R39465" s="142"/>
      <c r="S39465" s="139"/>
    </row>
    <row r="39466" spans="2:19" ht="15.75" customHeight="1" x14ac:dyDescent="0.25">
      <c r="B39466" s="106"/>
      <c r="C39466" s="106"/>
      <c r="D39466" s="139"/>
      <c r="P39466" s="142"/>
      <c r="Q39466" s="142"/>
      <c r="R39466" s="142"/>
      <c r="S39466" s="139"/>
    </row>
    <row r="39467" spans="2:19" ht="15.75" customHeight="1" x14ac:dyDescent="0.25">
      <c r="B39467" s="106"/>
      <c r="C39467" s="106"/>
      <c r="D39467" s="139"/>
      <c r="P39467" s="142"/>
      <c r="Q39467" s="142"/>
      <c r="R39467" s="142"/>
      <c r="S39467" s="139"/>
    </row>
    <row r="39468" spans="2:19" ht="15.75" customHeight="1" x14ac:dyDescent="0.25">
      <c r="B39468" s="106"/>
      <c r="C39468" s="106"/>
      <c r="D39468" s="139"/>
      <c r="P39468" s="142"/>
      <c r="Q39468" s="142"/>
      <c r="R39468" s="142"/>
      <c r="S39468" s="139"/>
    </row>
    <row r="39469" spans="2:19" ht="15.75" customHeight="1" x14ac:dyDescent="0.25">
      <c r="B39469" s="106"/>
      <c r="C39469" s="106"/>
      <c r="D39469" s="139"/>
      <c r="P39469" s="142"/>
      <c r="Q39469" s="142"/>
      <c r="R39469" s="142"/>
      <c r="S39469" s="139"/>
    </row>
    <row r="39470" spans="2:19" ht="15.75" customHeight="1" x14ac:dyDescent="0.25">
      <c r="B39470" s="106"/>
      <c r="C39470" s="106"/>
      <c r="D39470" s="139"/>
      <c r="P39470" s="142"/>
      <c r="Q39470" s="142"/>
      <c r="R39470" s="142"/>
      <c r="S39470" s="139"/>
    </row>
    <row r="39471" spans="2:19" ht="15.75" customHeight="1" x14ac:dyDescent="0.25">
      <c r="B39471" s="106"/>
      <c r="C39471" s="106"/>
      <c r="D39471" s="139"/>
      <c r="P39471" s="142"/>
      <c r="Q39471" s="142"/>
      <c r="R39471" s="142"/>
      <c r="S39471" s="139"/>
    </row>
    <row r="39472" spans="2:19" ht="15.75" customHeight="1" x14ac:dyDescent="0.25">
      <c r="B39472" s="106"/>
      <c r="C39472" s="106"/>
      <c r="D39472" s="139"/>
      <c r="P39472" s="142"/>
      <c r="Q39472" s="142"/>
      <c r="R39472" s="142"/>
      <c r="S39472" s="139"/>
    </row>
    <row r="39473" spans="2:19" ht="15.75" customHeight="1" x14ac:dyDescent="0.25">
      <c r="B39473" s="106"/>
      <c r="C39473" s="106"/>
      <c r="D39473" s="139"/>
      <c r="P39473" s="142"/>
      <c r="Q39473" s="142"/>
      <c r="R39473" s="142"/>
      <c r="S39473" s="139"/>
    </row>
    <row r="39474" spans="2:19" ht="15.75" customHeight="1" x14ac:dyDescent="0.25">
      <c r="B39474" s="106"/>
      <c r="C39474" s="106"/>
      <c r="D39474" s="139"/>
      <c r="P39474" s="142"/>
      <c r="Q39474" s="142"/>
      <c r="R39474" s="142"/>
      <c r="S39474" s="139"/>
    </row>
    <row r="39475" spans="2:19" ht="15.75" customHeight="1" x14ac:dyDescent="0.25">
      <c r="B39475" s="106"/>
      <c r="C39475" s="106"/>
      <c r="D39475" s="139"/>
      <c r="P39475" s="142"/>
      <c r="Q39475" s="142"/>
      <c r="R39475" s="142"/>
      <c r="S39475" s="139"/>
    </row>
    <row r="39476" spans="2:19" ht="15.75" customHeight="1" x14ac:dyDescent="0.25">
      <c r="B39476" s="106"/>
      <c r="C39476" s="106"/>
      <c r="D39476" s="139"/>
      <c r="P39476" s="142"/>
      <c r="Q39476" s="142"/>
      <c r="R39476" s="142"/>
      <c r="S39476" s="139"/>
    </row>
    <row r="39477" spans="2:19" ht="15.75" customHeight="1" x14ac:dyDescent="0.25">
      <c r="B39477" s="106"/>
      <c r="C39477" s="106"/>
      <c r="D39477" s="139"/>
      <c r="P39477" s="142"/>
      <c r="Q39477" s="142"/>
      <c r="R39477" s="142"/>
      <c r="S39477" s="139"/>
    </row>
    <row r="39478" spans="2:19" ht="15.75" customHeight="1" x14ac:dyDescent="0.25">
      <c r="B39478" s="106"/>
      <c r="C39478" s="106"/>
      <c r="D39478" s="139"/>
      <c r="P39478" s="142"/>
      <c r="Q39478" s="142"/>
      <c r="R39478" s="142"/>
      <c r="S39478" s="139"/>
    </row>
    <row r="39479" spans="2:19" ht="15.75" customHeight="1" x14ac:dyDescent="0.25">
      <c r="B39479" s="106"/>
      <c r="C39479" s="106"/>
      <c r="D39479" s="139"/>
      <c r="P39479" s="142"/>
      <c r="Q39479" s="142"/>
      <c r="R39479" s="142"/>
      <c r="S39479" s="139"/>
    </row>
    <row r="39480" spans="2:19" ht="15.75" customHeight="1" x14ac:dyDescent="0.25">
      <c r="B39480" s="106"/>
      <c r="C39480" s="106"/>
      <c r="D39480" s="139"/>
      <c r="P39480" s="142"/>
      <c r="Q39480" s="142"/>
      <c r="R39480" s="142"/>
      <c r="S39480" s="139"/>
    </row>
    <row r="39481" spans="2:19" ht="15.75" customHeight="1" x14ac:dyDescent="0.25">
      <c r="B39481" s="106"/>
      <c r="C39481" s="106"/>
      <c r="D39481" s="139"/>
      <c r="P39481" s="142"/>
      <c r="Q39481" s="142"/>
      <c r="R39481" s="142"/>
      <c r="S39481" s="139"/>
    </row>
    <row r="39482" spans="2:19" ht="15.75" customHeight="1" x14ac:dyDescent="0.25">
      <c r="B39482" s="106"/>
      <c r="C39482" s="106"/>
      <c r="D39482" s="139"/>
      <c r="P39482" s="142"/>
      <c r="Q39482" s="142"/>
      <c r="R39482" s="142"/>
      <c r="S39482" s="139"/>
    </row>
    <row r="39483" spans="2:19" ht="15.75" customHeight="1" x14ac:dyDescent="0.25">
      <c r="B39483" s="106"/>
      <c r="C39483" s="106"/>
      <c r="D39483" s="139"/>
      <c r="P39483" s="142"/>
      <c r="Q39483" s="142"/>
      <c r="R39483" s="142"/>
      <c r="S39483" s="139"/>
    </row>
    <row r="39484" spans="2:19" ht="15.75" customHeight="1" x14ac:dyDescent="0.25">
      <c r="B39484" s="106"/>
      <c r="C39484" s="106"/>
      <c r="D39484" s="139"/>
      <c r="P39484" s="142"/>
      <c r="Q39484" s="142"/>
      <c r="R39484" s="142"/>
      <c r="S39484" s="139"/>
    </row>
    <row r="39485" spans="2:19" ht="15.75" customHeight="1" x14ac:dyDescent="0.25">
      <c r="B39485" s="106"/>
      <c r="C39485" s="106"/>
      <c r="D39485" s="139"/>
      <c r="P39485" s="142"/>
      <c r="Q39485" s="142"/>
      <c r="R39485" s="142"/>
      <c r="S39485" s="139"/>
    </row>
    <row r="39486" spans="2:19" ht="15.75" customHeight="1" x14ac:dyDescent="0.25">
      <c r="B39486" s="106"/>
      <c r="C39486" s="106"/>
      <c r="D39486" s="139"/>
      <c r="P39486" s="142"/>
      <c r="Q39486" s="142"/>
      <c r="R39486" s="142"/>
      <c r="S39486" s="139"/>
    </row>
    <row r="39487" spans="2:19" ht="15.75" customHeight="1" x14ac:dyDescent="0.25">
      <c r="B39487" s="106"/>
      <c r="C39487" s="106"/>
      <c r="D39487" s="139"/>
      <c r="P39487" s="142"/>
      <c r="Q39487" s="142"/>
      <c r="R39487" s="142"/>
      <c r="S39487" s="139"/>
    </row>
    <row r="39488" spans="2:19" ht="15.75" customHeight="1" x14ac:dyDescent="0.25">
      <c r="B39488" s="106"/>
      <c r="C39488" s="106"/>
      <c r="D39488" s="139"/>
      <c r="P39488" s="142"/>
      <c r="Q39488" s="142"/>
      <c r="R39488" s="142"/>
      <c r="S39488" s="139"/>
    </row>
    <row r="39489" spans="2:19" ht="15.75" customHeight="1" x14ac:dyDescent="0.25">
      <c r="B39489" s="106"/>
      <c r="C39489" s="106"/>
      <c r="D39489" s="139"/>
      <c r="P39489" s="142"/>
      <c r="Q39489" s="142"/>
      <c r="R39489" s="142"/>
      <c r="S39489" s="139"/>
    </row>
    <row r="39490" spans="2:19" ht="15.75" customHeight="1" x14ac:dyDescent="0.25">
      <c r="B39490" s="106"/>
      <c r="C39490" s="106"/>
      <c r="D39490" s="139"/>
      <c r="P39490" s="142"/>
      <c r="Q39490" s="142"/>
      <c r="R39490" s="142"/>
      <c r="S39490" s="139"/>
    </row>
    <row r="39491" spans="2:19" ht="15.75" customHeight="1" x14ac:dyDescent="0.25">
      <c r="B39491" s="106"/>
      <c r="C39491" s="106"/>
      <c r="D39491" s="139"/>
      <c r="P39491" s="142"/>
      <c r="Q39491" s="142"/>
      <c r="R39491" s="142"/>
      <c r="S39491" s="139"/>
    </row>
    <row r="39492" spans="2:19" ht="15.75" customHeight="1" x14ac:dyDescent="0.25">
      <c r="B39492" s="106"/>
      <c r="C39492" s="106"/>
      <c r="D39492" s="139"/>
      <c r="P39492" s="142"/>
      <c r="Q39492" s="142"/>
      <c r="R39492" s="142"/>
      <c r="S39492" s="139"/>
    </row>
    <row r="39493" spans="2:19" ht="15.75" customHeight="1" x14ac:dyDescent="0.25">
      <c r="B39493" s="106"/>
      <c r="C39493" s="106"/>
      <c r="D39493" s="139"/>
      <c r="P39493" s="142"/>
      <c r="Q39493" s="142"/>
      <c r="R39493" s="142"/>
      <c r="S39493" s="139"/>
    </row>
    <row r="39494" spans="2:19" ht="15.75" customHeight="1" x14ac:dyDescent="0.25">
      <c r="B39494" s="106"/>
      <c r="C39494" s="106"/>
      <c r="D39494" s="139"/>
      <c r="P39494" s="142"/>
      <c r="Q39494" s="142"/>
      <c r="R39494" s="142"/>
      <c r="S39494" s="139"/>
    </row>
    <row r="39495" spans="2:19" ht="15.75" customHeight="1" x14ac:dyDescent="0.25">
      <c r="B39495" s="106"/>
      <c r="C39495" s="106"/>
      <c r="D39495" s="139"/>
      <c r="P39495" s="142"/>
      <c r="Q39495" s="142"/>
      <c r="R39495" s="142"/>
      <c r="S39495" s="139"/>
    </row>
    <row r="39496" spans="2:19" ht="15.75" customHeight="1" x14ac:dyDescent="0.25">
      <c r="B39496" s="106"/>
      <c r="C39496" s="106"/>
      <c r="D39496" s="139"/>
      <c r="P39496" s="142"/>
      <c r="Q39496" s="142"/>
      <c r="R39496" s="142"/>
      <c r="S39496" s="139"/>
    </row>
    <row r="39497" spans="2:19" ht="15.75" customHeight="1" x14ac:dyDescent="0.25">
      <c r="B39497" s="106"/>
      <c r="C39497" s="106"/>
      <c r="D39497" s="139"/>
      <c r="P39497" s="142"/>
      <c r="Q39497" s="142"/>
      <c r="R39497" s="142"/>
      <c r="S39497" s="139"/>
    </row>
    <row r="39498" spans="2:19" ht="15.75" customHeight="1" x14ac:dyDescent="0.25">
      <c r="B39498" s="106"/>
      <c r="C39498" s="106"/>
      <c r="D39498" s="139"/>
      <c r="P39498" s="142"/>
      <c r="Q39498" s="142"/>
      <c r="R39498" s="142"/>
      <c r="S39498" s="139"/>
    </row>
    <row r="39499" spans="2:19" ht="15.75" customHeight="1" x14ac:dyDescent="0.25">
      <c r="B39499" s="106"/>
      <c r="C39499" s="106"/>
      <c r="D39499" s="139"/>
      <c r="P39499" s="142"/>
      <c r="Q39499" s="142"/>
      <c r="R39499" s="142"/>
      <c r="S39499" s="139"/>
    </row>
    <row r="39500" spans="2:19" ht="15.75" customHeight="1" x14ac:dyDescent="0.25">
      <c r="B39500" s="106"/>
      <c r="C39500" s="106"/>
      <c r="D39500" s="139"/>
      <c r="P39500" s="142"/>
      <c r="Q39500" s="142"/>
      <c r="R39500" s="142"/>
      <c r="S39500" s="139"/>
    </row>
    <row r="39501" spans="2:19" ht="15.75" customHeight="1" x14ac:dyDescent="0.25">
      <c r="B39501" s="106"/>
      <c r="C39501" s="106"/>
      <c r="D39501" s="139"/>
      <c r="P39501" s="142"/>
      <c r="Q39501" s="142"/>
      <c r="R39501" s="142"/>
      <c r="S39501" s="139"/>
    </row>
    <row r="39502" spans="2:19" ht="15.75" customHeight="1" x14ac:dyDescent="0.25">
      <c r="B39502" s="106"/>
      <c r="C39502" s="106"/>
      <c r="D39502" s="139"/>
      <c r="P39502" s="142"/>
      <c r="Q39502" s="142"/>
      <c r="R39502" s="142"/>
      <c r="S39502" s="139"/>
    </row>
    <row r="39503" spans="2:19" ht="15.75" customHeight="1" x14ac:dyDescent="0.25">
      <c r="B39503" s="106"/>
      <c r="C39503" s="106"/>
      <c r="D39503" s="139"/>
      <c r="P39503" s="142"/>
      <c r="Q39503" s="142"/>
      <c r="R39503" s="142"/>
      <c r="S39503" s="139"/>
    </row>
    <row r="39504" spans="2:19" ht="15.75" customHeight="1" x14ac:dyDescent="0.25">
      <c r="B39504" s="106"/>
      <c r="C39504" s="106"/>
      <c r="D39504" s="139"/>
      <c r="P39504" s="142"/>
      <c r="Q39504" s="142"/>
      <c r="R39504" s="142"/>
      <c r="S39504" s="139"/>
    </row>
    <row r="39505" spans="2:19" ht="15.75" customHeight="1" x14ac:dyDescent="0.25">
      <c r="B39505" s="106"/>
      <c r="C39505" s="106"/>
      <c r="D39505" s="139"/>
      <c r="P39505" s="142"/>
      <c r="Q39505" s="142"/>
      <c r="R39505" s="142"/>
      <c r="S39505" s="139"/>
    </row>
    <row r="39506" spans="2:19" ht="15.75" customHeight="1" x14ac:dyDescent="0.25">
      <c r="B39506" s="106"/>
      <c r="C39506" s="106"/>
      <c r="D39506" s="139"/>
      <c r="P39506" s="142"/>
      <c r="Q39506" s="142"/>
      <c r="R39506" s="142"/>
      <c r="S39506" s="139"/>
    </row>
    <row r="39507" spans="2:19" ht="15.75" customHeight="1" x14ac:dyDescent="0.25">
      <c r="B39507" s="106"/>
      <c r="C39507" s="106"/>
      <c r="D39507" s="139"/>
      <c r="P39507" s="142"/>
      <c r="Q39507" s="142"/>
      <c r="R39507" s="142"/>
      <c r="S39507" s="139"/>
    </row>
    <row r="39508" spans="2:19" ht="15.75" customHeight="1" x14ac:dyDescent="0.25">
      <c r="B39508" s="106"/>
      <c r="C39508" s="106"/>
      <c r="D39508" s="139"/>
      <c r="P39508" s="142"/>
      <c r="Q39508" s="142"/>
      <c r="R39508" s="142"/>
      <c r="S39508" s="139"/>
    </row>
    <row r="39509" spans="2:19" ht="15.75" customHeight="1" x14ac:dyDescent="0.25">
      <c r="B39509" s="106"/>
      <c r="C39509" s="106"/>
      <c r="D39509" s="139"/>
      <c r="P39509" s="142"/>
      <c r="Q39509" s="142"/>
      <c r="R39509" s="142"/>
      <c r="S39509" s="139"/>
    </row>
    <row r="39510" spans="2:19" ht="15.75" customHeight="1" x14ac:dyDescent="0.25">
      <c r="B39510" s="106"/>
      <c r="C39510" s="106"/>
      <c r="D39510" s="139"/>
      <c r="P39510" s="142"/>
      <c r="Q39510" s="142"/>
      <c r="R39510" s="142"/>
      <c r="S39510" s="139"/>
    </row>
    <row r="39511" spans="2:19" ht="15.75" customHeight="1" x14ac:dyDescent="0.25">
      <c r="B39511" s="106"/>
      <c r="C39511" s="106"/>
      <c r="D39511" s="139"/>
      <c r="P39511" s="142"/>
      <c r="Q39511" s="142"/>
      <c r="R39511" s="142"/>
      <c r="S39511" s="139"/>
    </row>
    <row r="39512" spans="2:19" ht="15.75" customHeight="1" x14ac:dyDescent="0.25">
      <c r="B39512" s="106"/>
      <c r="C39512" s="106"/>
      <c r="D39512" s="139"/>
      <c r="P39512" s="142"/>
      <c r="Q39512" s="142"/>
      <c r="R39512" s="142"/>
      <c r="S39512" s="139"/>
    </row>
    <row r="39513" spans="2:19" ht="15.75" customHeight="1" x14ac:dyDescent="0.25">
      <c r="B39513" s="106"/>
      <c r="C39513" s="106"/>
      <c r="D39513" s="139"/>
      <c r="P39513" s="142"/>
      <c r="Q39513" s="142"/>
      <c r="R39513" s="142"/>
      <c r="S39513" s="139"/>
    </row>
    <row r="39514" spans="2:19" ht="15.75" customHeight="1" x14ac:dyDescent="0.25">
      <c r="B39514" s="106"/>
      <c r="C39514" s="106"/>
      <c r="D39514" s="139"/>
      <c r="P39514" s="142"/>
      <c r="Q39514" s="142"/>
      <c r="R39514" s="142"/>
      <c r="S39514" s="139"/>
    </row>
    <row r="39515" spans="2:19" ht="15.75" customHeight="1" x14ac:dyDescent="0.25">
      <c r="B39515" s="106"/>
      <c r="C39515" s="106"/>
      <c r="D39515" s="139"/>
      <c r="P39515" s="142"/>
      <c r="Q39515" s="142"/>
      <c r="R39515" s="142"/>
      <c r="S39515" s="139"/>
    </row>
    <row r="39516" spans="2:19" ht="15.75" customHeight="1" x14ac:dyDescent="0.25">
      <c r="B39516" s="106"/>
      <c r="C39516" s="106"/>
      <c r="D39516" s="139"/>
      <c r="P39516" s="142"/>
      <c r="Q39516" s="142"/>
      <c r="R39516" s="142"/>
      <c r="S39516" s="139"/>
    </row>
    <row r="39517" spans="2:19" ht="15.75" customHeight="1" x14ac:dyDescent="0.25">
      <c r="B39517" s="106"/>
      <c r="C39517" s="106"/>
      <c r="D39517" s="139"/>
      <c r="P39517" s="142"/>
      <c r="Q39517" s="142"/>
      <c r="R39517" s="142"/>
      <c r="S39517" s="139"/>
    </row>
    <row r="39518" spans="2:19" ht="15.75" customHeight="1" x14ac:dyDescent="0.25">
      <c r="B39518" s="106"/>
      <c r="C39518" s="106"/>
      <c r="D39518" s="139"/>
      <c r="P39518" s="142"/>
      <c r="Q39518" s="142"/>
      <c r="R39518" s="142"/>
      <c r="S39518" s="139"/>
    </row>
    <row r="39519" spans="2:19" ht="15.75" customHeight="1" x14ac:dyDescent="0.25">
      <c r="B39519" s="106"/>
      <c r="C39519" s="106"/>
      <c r="D39519" s="139"/>
      <c r="P39519" s="142"/>
      <c r="Q39519" s="142"/>
      <c r="R39519" s="142"/>
      <c r="S39519" s="139"/>
    </row>
    <row r="39520" spans="2:19" ht="15.75" customHeight="1" x14ac:dyDescent="0.25">
      <c r="B39520" s="106"/>
      <c r="C39520" s="106"/>
      <c r="D39520" s="139"/>
      <c r="P39520" s="142"/>
      <c r="Q39520" s="142"/>
      <c r="R39520" s="142"/>
      <c r="S39520" s="139"/>
    </row>
    <row r="39521" spans="2:19" ht="15.75" customHeight="1" x14ac:dyDescent="0.25">
      <c r="B39521" s="106"/>
      <c r="C39521" s="106"/>
      <c r="D39521" s="139"/>
      <c r="P39521" s="142"/>
      <c r="Q39521" s="142"/>
      <c r="R39521" s="142"/>
      <c r="S39521" s="139"/>
    </row>
    <row r="39522" spans="2:19" ht="15.75" customHeight="1" x14ac:dyDescent="0.25">
      <c r="B39522" s="106"/>
      <c r="C39522" s="106"/>
      <c r="D39522" s="139"/>
      <c r="P39522" s="142"/>
      <c r="Q39522" s="142"/>
      <c r="R39522" s="142"/>
      <c r="S39522" s="139"/>
    </row>
    <row r="39523" spans="2:19" ht="15.75" customHeight="1" x14ac:dyDescent="0.25">
      <c r="B39523" s="106"/>
      <c r="C39523" s="106"/>
      <c r="D39523" s="139"/>
      <c r="P39523" s="142"/>
      <c r="Q39523" s="142"/>
      <c r="R39523" s="142"/>
      <c r="S39523" s="139"/>
    </row>
    <row r="39524" spans="2:19" ht="15.75" customHeight="1" x14ac:dyDescent="0.25">
      <c r="B39524" s="106"/>
      <c r="C39524" s="106"/>
      <c r="D39524" s="139"/>
      <c r="P39524" s="142"/>
      <c r="Q39524" s="142"/>
      <c r="R39524" s="142"/>
      <c r="S39524" s="139"/>
    </row>
    <row r="39525" spans="2:19" ht="15.75" customHeight="1" x14ac:dyDescent="0.25">
      <c r="B39525" s="106"/>
      <c r="C39525" s="106"/>
      <c r="D39525" s="139"/>
      <c r="P39525" s="142"/>
      <c r="Q39525" s="142"/>
      <c r="R39525" s="142"/>
      <c r="S39525" s="139"/>
    </row>
    <row r="39526" spans="2:19" ht="15.75" customHeight="1" x14ac:dyDescent="0.25">
      <c r="B39526" s="106"/>
      <c r="C39526" s="106"/>
      <c r="D39526" s="139"/>
      <c r="P39526" s="142"/>
      <c r="Q39526" s="142"/>
      <c r="R39526" s="142"/>
      <c r="S39526" s="139"/>
    </row>
    <row r="39527" spans="2:19" ht="15.75" customHeight="1" x14ac:dyDescent="0.25">
      <c r="B39527" s="106"/>
      <c r="C39527" s="106"/>
      <c r="D39527" s="139"/>
      <c r="P39527" s="142"/>
      <c r="Q39527" s="142"/>
      <c r="R39527" s="142"/>
      <c r="S39527" s="139"/>
    </row>
    <row r="39528" spans="2:19" ht="15.75" customHeight="1" x14ac:dyDescent="0.25">
      <c r="B39528" s="106"/>
      <c r="C39528" s="106"/>
      <c r="D39528" s="139"/>
      <c r="P39528" s="142"/>
      <c r="Q39528" s="142"/>
      <c r="R39528" s="142"/>
      <c r="S39528" s="139"/>
    </row>
    <row r="39529" spans="2:19" ht="15.75" customHeight="1" x14ac:dyDescent="0.25">
      <c r="B39529" s="106"/>
      <c r="C39529" s="106"/>
      <c r="D39529" s="139"/>
      <c r="P39529" s="142"/>
      <c r="Q39529" s="142"/>
      <c r="R39529" s="142"/>
      <c r="S39529" s="139"/>
    </row>
    <row r="39530" spans="2:19" ht="15.75" customHeight="1" x14ac:dyDescent="0.25">
      <c r="B39530" s="106"/>
      <c r="C39530" s="106"/>
      <c r="D39530" s="139"/>
      <c r="P39530" s="142"/>
      <c r="Q39530" s="142"/>
      <c r="R39530" s="142"/>
      <c r="S39530" s="139"/>
    </row>
    <row r="39531" spans="2:19" ht="15.75" customHeight="1" x14ac:dyDescent="0.25">
      <c r="B39531" s="106"/>
      <c r="C39531" s="106"/>
      <c r="D39531" s="139"/>
      <c r="P39531" s="142"/>
      <c r="Q39531" s="142"/>
      <c r="R39531" s="142"/>
      <c r="S39531" s="139"/>
    </row>
    <row r="39532" spans="2:19" ht="15.75" customHeight="1" x14ac:dyDescent="0.25">
      <c r="B39532" s="106"/>
      <c r="C39532" s="106"/>
      <c r="D39532" s="139"/>
      <c r="P39532" s="142"/>
      <c r="Q39532" s="142"/>
      <c r="R39532" s="142"/>
      <c r="S39532" s="139"/>
    </row>
    <row r="39533" spans="2:19" ht="15.75" customHeight="1" x14ac:dyDescent="0.25">
      <c r="B39533" s="106"/>
      <c r="C39533" s="106"/>
      <c r="D39533" s="139"/>
      <c r="P39533" s="142"/>
      <c r="Q39533" s="142"/>
      <c r="R39533" s="142"/>
      <c r="S39533" s="139"/>
    </row>
    <row r="39534" spans="2:19" ht="15.75" customHeight="1" x14ac:dyDescent="0.25">
      <c r="B39534" s="106"/>
      <c r="C39534" s="106"/>
      <c r="D39534" s="139"/>
      <c r="P39534" s="142"/>
      <c r="Q39534" s="142"/>
      <c r="R39534" s="142"/>
      <c r="S39534" s="139"/>
    </row>
    <row r="39535" spans="2:19" ht="15.75" customHeight="1" x14ac:dyDescent="0.25">
      <c r="B39535" s="106"/>
      <c r="C39535" s="106"/>
      <c r="D39535" s="139"/>
      <c r="P39535" s="142"/>
      <c r="Q39535" s="142"/>
      <c r="R39535" s="142"/>
      <c r="S39535" s="139"/>
    </row>
    <row r="39536" spans="2:19" ht="15.75" customHeight="1" x14ac:dyDescent="0.25">
      <c r="B39536" s="106"/>
      <c r="C39536" s="106"/>
      <c r="D39536" s="139"/>
      <c r="P39536" s="142"/>
      <c r="Q39536" s="142"/>
      <c r="R39536" s="142"/>
      <c r="S39536" s="139"/>
    </row>
    <row r="39537" spans="2:19" ht="15.75" customHeight="1" x14ac:dyDescent="0.25">
      <c r="B39537" s="106"/>
      <c r="C39537" s="106"/>
      <c r="D39537" s="139"/>
      <c r="P39537" s="142"/>
      <c r="Q39537" s="142"/>
      <c r="R39537" s="142"/>
      <c r="S39537" s="139"/>
    </row>
    <row r="39538" spans="2:19" ht="15.75" customHeight="1" x14ac:dyDescent="0.25">
      <c r="B39538" s="106"/>
      <c r="C39538" s="106"/>
      <c r="D39538" s="139"/>
      <c r="P39538" s="142"/>
      <c r="Q39538" s="142"/>
      <c r="R39538" s="142"/>
      <c r="S39538" s="139"/>
    </row>
    <row r="39539" spans="2:19" ht="15.75" customHeight="1" x14ac:dyDescent="0.25">
      <c r="B39539" s="106"/>
      <c r="C39539" s="106"/>
      <c r="D39539" s="139"/>
      <c r="P39539" s="142"/>
      <c r="Q39539" s="142"/>
      <c r="R39539" s="142"/>
      <c r="S39539" s="139"/>
    </row>
    <row r="39540" spans="2:19" ht="15.75" customHeight="1" x14ac:dyDescent="0.25">
      <c r="B39540" s="106"/>
      <c r="C39540" s="106"/>
      <c r="D39540" s="139"/>
      <c r="P39540" s="142"/>
      <c r="Q39540" s="142"/>
      <c r="R39540" s="142"/>
      <c r="S39540" s="139"/>
    </row>
    <row r="39541" spans="2:19" ht="15.75" customHeight="1" x14ac:dyDescent="0.25">
      <c r="B39541" s="106"/>
      <c r="C39541" s="106"/>
      <c r="D39541" s="139"/>
      <c r="P39541" s="142"/>
      <c r="Q39541" s="142"/>
      <c r="R39541" s="142"/>
      <c r="S39541" s="139"/>
    </row>
    <row r="39542" spans="2:19" ht="15.75" customHeight="1" x14ac:dyDescent="0.25">
      <c r="B39542" s="106"/>
      <c r="C39542" s="106"/>
      <c r="D39542" s="139"/>
      <c r="P39542" s="142"/>
      <c r="Q39542" s="142"/>
      <c r="R39542" s="142"/>
      <c r="S39542" s="139"/>
    </row>
    <row r="39543" spans="2:19" ht="15.75" customHeight="1" x14ac:dyDescent="0.25">
      <c r="B39543" s="106"/>
      <c r="C39543" s="106"/>
      <c r="D39543" s="139"/>
      <c r="P39543" s="142"/>
      <c r="Q39543" s="142"/>
      <c r="R39543" s="142"/>
      <c r="S39543" s="139"/>
    </row>
    <row r="39544" spans="2:19" ht="15.75" customHeight="1" x14ac:dyDescent="0.25">
      <c r="B39544" s="106"/>
      <c r="C39544" s="106"/>
      <c r="D39544" s="139"/>
      <c r="P39544" s="142"/>
      <c r="Q39544" s="142"/>
      <c r="R39544" s="142"/>
      <c r="S39544" s="139"/>
    </row>
    <row r="39545" spans="2:19" ht="15.75" customHeight="1" x14ac:dyDescent="0.25">
      <c r="B39545" s="106"/>
      <c r="C39545" s="106"/>
      <c r="D39545" s="139"/>
      <c r="P39545" s="142"/>
      <c r="Q39545" s="142"/>
      <c r="R39545" s="142"/>
      <c r="S39545" s="139"/>
    </row>
    <row r="39546" spans="2:19" ht="15.75" customHeight="1" x14ac:dyDescent="0.25">
      <c r="B39546" s="106"/>
      <c r="C39546" s="106"/>
      <c r="D39546" s="139"/>
      <c r="P39546" s="142"/>
      <c r="Q39546" s="142"/>
      <c r="R39546" s="142"/>
      <c r="S39546" s="139"/>
    </row>
    <row r="39547" spans="2:19" ht="15.75" customHeight="1" x14ac:dyDescent="0.25">
      <c r="B39547" s="106"/>
      <c r="C39547" s="106"/>
      <c r="D39547" s="139"/>
      <c r="P39547" s="142"/>
      <c r="Q39547" s="142"/>
      <c r="R39547" s="142"/>
      <c r="S39547" s="139"/>
    </row>
    <row r="39548" spans="2:19" ht="15.75" customHeight="1" x14ac:dyDescent="0.25">
      <c r="B39548" s="106"/>
      <c r="C39548" s="106"/>
      <c r="D39548" s="139"/>
      <c r="P39548" s="142"/>
      <c r="Q39548" s="142"/>
      <c r="R39548" s="142"/>
      <c r="S39548" s="139"/>
    </row>
    <row r="39549" spans="2:19" ht="15.75" customHeight="1" x14ac:dyDescent="0.25">
      <c r="B39549" s="106"/>
      <c r="C39549" s="106"/>
      <c r="D39549" s="139"/>
      <c r="P39549" s="142"/>
      <c r="Q39549" s="142"/>
      <c r="R39549" s="142"/>
      <c r="S39549" s="139"/>
    </row>
    <row r="39550" spans="2:19" ht="15.75" customHeight="1" x14ac:dyDescent="0.25">
      <c r="B39550" s="106"/>
      <c r="C39550" s="106"/>
      <c r="D39550" s="139"/>
      <c r="P39550" s="142"/>
      <c r="Q39550" s="142"/>
      <c r="R39550" s="142"/>
      <c r="S39550" s="139"/>
    </row>
    <row r="39551" spans="2:19" ht="15.75" customHeight="1" x14ac:dyDescent="0.25">
      <c r="B39551" s="106"/>
      <c r="C39551" s="106"/>
      <c r="D39551" s="139"/>
      <c r="P39551" s="142"/>
      <c r="Q39551" s="142"/>
      <c r="R39551" s="142"/>
      <c r="S39551" s="139"/>
    </row>
    <row r="39552" spans="2:19" ht="15.75" customHeight="1" x14ac:dyDescent="0.25">
      <c r="B39552" s="106"/>
      <c r="C39552" s="106"/>
      <c r="D39552" s="139"/>
      <c r="P39552" s="142"/>
      <c r="Q39552" s="142"/>
      <c r="R39552" s="142"/>
      <c r="S39552" s="139"/>
    </row>
    <row r="39553" spans="2:19" ht="15.75" customHeight="1" x14ac:dyDescent="0.25">
      <c r="B39553" s="106"/>
      <c r="C39553" s="106"/>
      <c r="D39553" s="139"/>
      <c r="P39553" s="142"/>
      <c r="Q39553" s="142"/>
      <c r="R39553" s="142"/>
      <c r="S39553" s="139"/>
    </row>
    <row r="39554" spans="2:19" ht="15.75" customHeight="1" x14ac:dyDescent="0.25">
      <c r="B39554" s="106"/>
      <c r="C39554" s="106"/>
      <c r="D39554" s="139"/>
      <c r="P39554" s="142"/>
      <c r="Q39554" s="142"/>
      <c r="R39554" s="142"/>
      <c r="S39554" s="139"/>
    </row>
    <row r="39555" spans="2:19" ht="15.75" customHeight="1" x14ac:dyDescent="0.25">
      <c r="B39555" s="106"/>
      <c r="C39555" s="106"/>
      <c r="D39555" s="139"/>
      <c r="P39555" s="142"/>
      <c r="Q39555" s="142"/>
      <c r="R39555" s="142"/>
      <c r="S39555" s="139"/>
    </row>
    <row r="39556" spans="2:19" ht="15.75" customHeight="1" x14ac:dyDescent="0.25">
      <c r="B39556" s="106"/>
      <c r="C39556" s="106"/>
      <c r="D39556" s="139"/>
      <c r="P39556" s="142"/>
      <c r="Q39556" s="142"/>
      <c r="R39556" s="142"/>
      <c r="S39556" s="139"/>
    </row>
    <row r="39557" spans="2:19" ht="15.75" customHeight="1" x14ac:dyDescent="0.25">
      <c r="B39557" s="106"/>
      <c r="C39557" s="106"/>
      <c r="D39557" s="139"/>
      <c r="P39557" s="142"/>
      <c r="Q39557" s="142"/>
      <c r="R39557" s="142"/>
      <c r="S39557" s="139"/>
    </row>
    <row r="39558" spans="2:19" ht="15.75" customHeight="1" x14ac:dyDescent="0.25">
      <c r="B39558" s="106"/>
      <c r="C39558" s="106"/>
      <c r="D39558" s="139"/>
      <c r="P39558" s="142"/>
      <c r="Q39558" s="142"/>
      <c r="R39558" s="142"/>
      <c r="S39558" s="139"/>
    </row>
    <row r="39559" spans="2:19" ht="15.75" customHeight="1" x14ac:dyDescent="0.25">
      <c r="B39559" s="106"/>
      <c r="C39559" s="106"/>
      <c r="D39559" s="139"/>
      <c r="P39559" s="142"/>
      <c r="Q39559" s="142"/>
      <c r="R39559" s="142"/>
      <c r="S39559" s="139"/>
    </row>
    <row r="39560" spans="2:19" ht="15.75" customHeight="1" x14ac:dyDescent="0.25">
      <c r="B39560" s="106"/>
      <c r="C39560" s="106"/>
      <c r="D39560" s="139"/>
      <c r="P39560" s="142"/>
      <c r="Q39560" s="142"/>
      <c r="R39560" s="142"/>
      <c r="S39560" s="139"/>
    </row>
    <row r="39561" spans="2:19" ht="15.75" customHeight="1" x14ac:dyDescent="0.25">
      <c r="B39561" s="106"/>
      <c r="C39561" s="106"/>
      <c r="D39561" s="139"/>
      <c r="P39561" s="142"/>
      <c r="Q39561" s="142"/>
      <c r="R39561" s="142"/>
      <c r="S39561" s="139"/>
    </row>
    <row r="39562" spans="2:19" ht="15.75" customHeight="1" x14ac:dyDescent="0.25">
      <c r="B39562" s="106"/>
      <c r="C39562" s="106"/>
      <c r="D39562" s="139"/>
      <c r="P39562" s="142"/>
      <c r="Q39562" s="142"/>
      <c r="R39562" s="142"/>
      <c r="S39562" s="139"/>
    </row>
    <row r="39563" spans="2:19" ht="15.75" customHeight="1" x14ac:dyDescent="0.25">
      <c r="B39563" s="106"/>
      <c r="C39563" s="106"/>
      <c r="D39563" s="139"/>
      <c r="P39563" s="142"/>
      <c r="Q39563" s="142"/>
      <c r="R39563" s="142"/>
      <c r="S39563" s="139"/>
    </row>
    <row r="39564" spans="2:19" ht="15.75" customHeight="1" x14ac:dyDescent="0.25">
      <c r="B39564" s="106"/>
      <c r="C39564" s="106"/>
      <c r="D39564" s="139"/>
      <c r="P39564" s="142"/>
      <c r="Q39564" s="142"/>
      <c r="R39564" s="142"/>
      <c r="S39564" s="139"/>
    </row>
    <row r="39565" spans="2:19" ht="15.75" customHeight="1" x14ac:dyDescent="0.25">
      <c r="B39565" s="106"/>
      <c r="C39565" s="106"/>
      <c r="D39565" s="139"/>
      <c r="P39565" s="142"/>
      <c r="Q39565" s="142"/>
      <c r="R39565" s="142"/>
      <c r="S39565" s="139"/>
    </row>
    <row r="39566" spans="2:19" ht="15.75" customHeight="1" x14ac:dyDescent="0.25">
      <c r="B39566" s="106"/>
      <c r="C39566" s="106"/>
      <c r="D39566" s="139"/>
      <c r="P39566" s="142"/>
      <c r="Q39566" s="142"/>
      <c r="R39566" s="142"/>
      <c r="S39566" s="139"/>
    </row>
    <row r="39567" spans="2:19" ht="15.75" customHeight="1" x14ac:dyDescent="0.25">
      <c r="B39567" s="106"/>
      <c r="C39567" s="106"/>
      <c r="D39567" s="139"/>
      <c r="P39567" s="142"/>
      <c r="Q39567" s="142"/>
      <c r="R39567" s="142"/>
      <c r="S39567" s="139"/>
    </row>
    <row r="39568" spans="2:19" ht="15.75" customHeight="1" x14ac:dyDescent="0.25">
      <c r="B39568" s="106"/>
      <c r="C39568" s="106"/>
      <c r="D39568" s="139"/>
      <c r="P39568" s="142"/>
      <c r="Q39568" s="142"/>
      <c r="R39568" s="142"/>
      <c r="S39568" s="139"/>
    </row>
    <row r="39569" spans="2:19" ht="15.75" customHeight="1" x14ac:dyDescent="0.25">
      <c r="B39569" s="106"/>
      <c r="C39569" s="106"/>
      <c r="D39569" s="139"/>
      <c r="P39569" s="142"/>
      <c r="Q39569" s="142"/>
      <c r="R39569" s="142"/>
      <c r="S39569" s="139"/>
    </row>
    <row r="39570" spans="2:19" ht="15.75" customHeight="1" x14ac:dyDescent="0.25">
      <c r="B39570" s="106"/>
      <c r="C39570" s="106"/>
      <c r="D39570" s="139"/>
      <c r="P39570" s="142"/>
      <c r="Q39570" s="142"/>
      <c r="R39570" s="142"/>
      <c r="S39570" s="139"/>
    </row>
    <row r="39571" spans="2:19" ht="15.75" customHeight="1" x14ac:dyDescent="0.25">
      <c r="B39571" s="106"/>
      <c r="C39571" s="106"/>
      <c r="D39571" s="139"/>
      <c r="P39571" s="142"/>
      <c r="Q39571" s="142"/>
      <c r="R39571" s="142"/>
      <c r="S39571" s="139"/>
    </row>
    <row r="39572" spans="2:19" ht="15.75" customHeight="1" x14ac:dyDescent="0.25">
      <c r="B39572" s="106"/>
      <c r="C39572" s="106"/>
      <c r="D39572" s="139"/>
      <c r="P39572" s="142"/>
      <c r="Q39572" s="142"/>
      <c r="R39572" s="142"/>
      <c r="S39572" s="139"/>
    </row>
    <row r="39573" spans="2:19" ht="15.75" customHeight="1" x14ac:dyDescent="0.25">
      <c r="B39573" s="106"/>
      <c r="C39573" s="106"/>
      <c r="D39573" s="139"/>
      <c r="P39573" s="142"/>
      <c r="Q39573" s="142"/>
      <c r="R39573" s="142"/>
      <c r="S39573" s="139"/>
    </row>
    <row r="39574" spans="2:19" ht="15.75" customHeight="1" x14ac:dyDescent="0.25">
      <c r="B39574" s="106"/>
      <c r="C39574" s="106"/>
      <c r="D39574" s="139"/>
      <c r="P39574" s="142"/>
      <c r="Q39574" s="142"/>
      <c r="R39574" s="142"/>
      <c r="S39574" s="139"/>
    </row>
    <row r="39575" spans="2:19" ht="15.75" customHeight="1" x14ac:dyDescent="0.25">
      <c r="B39575" s="106"/>
      <c r="C39575" s="106"/>
      <c r="D39575" s="139"/>
      <c r="P39575" s="142"/>
      <c r="Q39575" s="142"/>
      <c r="R39575" s="142"/>
      <c r="S39575" s="139"/>
    </row>
    <row r="39576" spans="2:19" ht="15.75" customHeight="1" x14ac:dyDescent="0.25">
      <c r="B39576" s="106"/>
      <c r="C39576" s="106"/>
      <c r="D39576" s="139"/>
      <c r="P39576" s="142"/>
      <c r="Q39576" s="142"/>
      <c r="R39576" s="142"/>
      <c r="S39576" s="139"/>
    </row>
    <row r="39577" spans="2:19" ht="15.75" customHeight="1" x14ac:dyDescent="0.25">
      <c r="B39577" s="106"/>
      <c r="C39577" s="106"/>
      <c r="D39577" s="139"/>
      <c r="P39577" s="142"/>
      <c r="Q39577" s="142"/>
      <c r="R39577" s="142"/>
      <c r="S39577" s="139"/>
    </row>
    <row r="39578" spans="2:19" ht="15.75" customHeight="1" x14ac:dyDescent="0.25">
      <c r="B39578" s="106"/>
      <c r="C39578" s="106"/>
      <c r="D39578" s="139"/>
      <c r="P39578" s="142"/>
      <c r="Q39578" s="142"/>
      <c r="R39578" s="142"/>
      <c r="S39578" s="139"/>
    </row>
    <row r="39579" spans="2:19" ht="15.75" customHeight="1" x14ac:dyDescent="0.25">
      <c r="B39579" s="106"/>
      <c r="C39579" s="106"/>
      <c r="D39579" s="139"/>
      <c r="P39579" s="142"/>
      <c r="Q39579" s="142"/>
      <c r="R39579" s="142"/>
      <c r="S39579" s="139"/>
    </row>
    <row r="39580" spans="2:19" ht="15.75" customHeight="1" x14ac:dyDescent="0.25">
      <c r="B39580" s="106"/>
      <c r="C39580" s="106"/>
      <c r="D39580" s="139"/>
      <c r="P39580" s="142"/>
      <c r="Q39580" s="142"/>
      <c r="R39580" s="142"/>
      <c r="S39580" s="139"/>
    </row>
    <row r="39581" spans="2:19" ht="15.75" customHeight="1" x14ac:dyDescent="0.25">
      <c r="B39581" s="106"/>
      <c r="C39581" s="106"/>
      <c r="D39581" s="139"/>
      <c r="P39581" s="142"/>
      <c r="Q39581" s="142"/>
      <c r="R39581" s="142"/>
      <c r="S39581" s="139"/>
    </row>
    <row r="39582" spans="2:19" ht="15.75" customHeight="1" x14ac:dyDescent="0.25">
      <c r="B39582" s="106"/>
      <c r="C39582" s="106"/>
      <c r="D39582" s="139"/>
      <c r="P39582" s="142"/>
      <c r="Q39582" s="142"/>
      <c r="R39582" s="142"/>
      <c r="S39582" s="139"/>
    </row>
    <row r="39583" spans="2:19" ht="15.75" customHeight="1" x14ac:dyDescent="0.25">
      <c r="B39583" s="106"/>
      <c r="C39583" s="106"/>
      <c r="D39583" s="139"/>
      <c r="P39583" s="142"/>
      <c r="Q39583" s="142"/>
      <c r="R39583" s="142"/>
      <c r="S39583" s="139"/>
    </row>
    <row r="39584" spans="2:19" ht="15.75" customHeight="1" x14ac:dyDescent="0.25">
      <c r="B39584" s="106"/>
      <c r="C39584" s="106"/>
      <c r="D39584" s="139"/>
      <c r="P39584" s="142"/>
      <c r="Q39584" s="142"/>
      <c r="R39584" s="142"/>
      <c r="S39584" s="139"/>
    </row>
    <row r="39585" spans="2:19" ht="15.75" customHeight="1" x14ac:dyDescent="0.25">
      <c r="B39585" s="106"/>
      <c r="C39585" s="106"/>
      <c r="D39585" s="139"/>
      <c r="P39585" s="142"/>
      <c r="Q39585" s="142"/>
      <c r="R39585" s="142"/>
      <c r="S39585" s="139"/>
    </row>
    <row r="39586" spans="2:19" ht="15.75" customHeight="1" x14ac:dyDescent="0.25">
      <c r="B39586" s="106"/>
      <c r="C39586" s="106"/>
      <c r="D39586" s="139"/>
      <c r="P39586" s="142"/>
      <c r="Q39586" s="142"/>
      <c r="R39586" s="142"/>
      <c r="S39586" s="139"/>
    </row>
    <row r="39587" spans="2:19" ht="15.75" customHeight="1" x14ac:dyDescent="0.25">
      <c r="B39587" s="106"/>
      <c r="C39587" s="106"/>
      <c r="D39587" s="139"/>
      <c r="P39587" s="142"/>
      <c r="Q39587" s="142"/>
      <c r="R39587" s="142"/>
      <c r="S39587" s="139"/>
    </row>
    <row r="39588" spans="2:19" ht="15.75" customHeight="1" x14ac:dyDescent="0.25">
      <c r="B39588" s="106"/>
      <c r="C39588" s="106"/>
      <c r="D39588" s="139"/>
      <c r="P39588" s="142"/>
      <c r="Q39588" s="142"/>
      <c r="R39588" s="142"/>
      <c r="S39588" s="139"/>
    </row>
    <row r="39589" spans="2:19" ht="15.75" customHeight="1" x14ac:dyDescent="0.25">
      <c r="B39589" s="106"/>
      <c r="C39589" s="106"/>
      <c r="D39589" s="139"/>
      <c r="P39589" s="142"/>
      <c r="Q39589" s="142"/>
      <c r="R39589" s="142"/>
      <c r="S39589" s="139"/>
    </row>
    <row r="39590" spans="2:19" ht="15.75" customHeight="1" x14ac:dyDescent="0.25">
      <c r="B39590" s="106"/>
      <c r="C39590" s="106"/>
      <c r="D39590" s="139"/>
      <c r="P39590" s="142"/>
      <c r="Q39590" s="142"/>
      <c r="R39590" s="142"/>
      <c r="S39590" s="139"/>
    </row>
    <row r="39591" spans="2:19" ht="15.75" customHeight="1" x14ac:dyDescent="0.25">
      <c r="B39591" s="106"/>
      <c r="C39591" s="106"/>
      <c r="D39591" s="139"/>
      <c r="P39591" s="142"/>
      <c r="Q39591" s="142"/>
      <c r="R39591" s="142"/>
      <c r="S39591" s="139"/>
    </row>
    <row r="39592" spans="2:19" ht="15.75" customHeight="1" x14ac:dyDescent="0.25">
      <c r="B39592" s="106"/>
      <c r="C39592" s="106"/>
      <c r="D39592" s="139"/>
      <c r="P39592" s="142"/>
      <c r="Q39592" s="142"/>
      <c r="R39592" s="142"/>
      <c r="S39592" s="139"/>
    </row>
    <row r="39593" spans="2:19" ht="15.75" customHeight="1" x14ac:dyDescent="0.25">
      <c r="B39593" s="106"/>
      <c r="C39593" s="106"/>
      <c r="D39593" s="139"/>
      <c r="P39593" s="142"/>
      <c r="Q39593" s="142"/>
      <c r="R39593" s="142"/>
      <c r="S39593" s="139"/>
    </row>
    <row r="39594" spans="2:19" ht="15.75" customHeight="1" x14ac:dyDescent="0.25">
      <c r="B39594" s="106"/>
      <c r="C39594" s="106"/>
      <c r="D39594" s="139"/>
      <c r="P39594" s="142"/>
      <c r="Q39594" s="142"/>
      <c r="R39594" s="142"/>
      <c r="S39594" s="139"/>
    </row>
    <row r="39595" spans="2:19" ht="15.75" customHeight="1" x14ac:dyDescent="0.25">
      <c r="B39595" s="106"/>
      <c r="C39595" s="106"/>
      <c r="D39595" s="139"/>
      <c r="P39595" s="142"/>
      <c r="Q39595" s="142"/>
      <c r="R39595" s="142"/>
      <c r="S39595" s="139"/>
    </row>
    <row r="39596" spans="2:19" ht="15.75" customHeight="1" x14ac:dyDescent="0.25">
      <c r="B39596" s="106"/>
      <c r="C39596" s="106"/>
      <c r="D39596" s="139"/>
      <c r="P39596" s="142"/>
      <c r="Q39596" s="142"/>
      <c r="R39596" s="142"/>
      <c r="S39596" s="139"/>
    </row>
    <row r="39597" spans="2:19" ht="15.75" customHeight="1" x14ac:dyDescent="0.25">
      <c r="B39597" s="106"/>
      <c r="C39597" s="106"/>
      <c r="D39597" s="139"/>
      <c r="P39597" s="142"/>
      <c r="Q39597" s="142"/>
      <c r="R39597" s="142"/>
      <c r="S39597" s="139"/>
    </row>
    <row r="39598" spans="2:19" ht="15.75" customHeight="1" x14ac:dyDescent="0.25">
      <c r="B39598" s="106"/>
      <c r="C39598" s="106"/>
      <c r="D39598" s="139"/>
      <c r="P39598" s="142"/>
      <c r="Q39598" s="142"/>
      <c r="R39598" s="142"/>
      <c r="S39598" s="139"/>
    </row>
    <row r="39599" spans="2:19" ht="15.75" customHeight="1" x14ac:dyDescent="0.25">
      <c r="B39599" s="106"/>
      <c r="C39599" s="106"/>
      <c r="D39599" s="139"/>
      <c r="P39599" s="142"/>
      <c r="Q39599" s="142"/>
      <c r="R39599" s="142"/>
      <c r="S39599" s="139"/>
    </row>
    <row r="39600" spans="2:19" ht="15.75" customHeight="1" x14ac:dyDescent="0.25">
      <c r="B39600" s="106"/>
      <c r="C39600" s="106"/>
      <c r="D39600" s="139"/>
      <c r="P39600" s="142"/>
      <c r="Q39600" s="142"/>
      <c r="R39600" s="142"/>
      <c r="S39600" s="139"/>
    </row>
    <row r="39601" spans="2:19" ht="15.75" customHeight="1" x14ac:dyDescent="0.25">
      <c r="B39601" s="106"/>
      <c r="C39601" s="106"/>
      <c r="D39601" s="139"/>
      <c r="P39601" s="142"/>
      <c r="Q39601" s="142"/>
      <c r="R39601" s="142"/>
      <c r="S39601" s="139"/>
    </row>
    <row r="39602" spans="2:19" ht="15.75" customHeight="1" x14ac:dyDescent="0.25">
      <c r="B39602" s="106"/>
      <c r="C39602" s="106"/>
      <c r="D39602" s="139"/>
      <c r="P39602" s="142"/>
      <c r="Q39602" s="142"/>
      <c r="R39602" s="142"/>
      <c r="S39602" s="139"/>
    </row>
    <row r="39603" spans="2:19" ht="15.75" customHeight="1" x14ac:dyDescent="0.25">
      <c r="B39603" s="106"/>
      <c r="C39603" s="106"/>
      <c r="D39603" s="139"/>
      <c r="P39603" s="142"/>
      <c r="Q39603" s="142"/>
      <c r="R39603" s="142"/>
      <c r="S39603" s="139"/>
    </row>
    <row r="39604" spans="2:19" ht="15.75" customHeight="1" x14ac:dyDescent="0.25">
      <c r="B39604" s="106"/>
      <c r="C39604" s="106"/>
      <c r="D39604" s="139"/>
      <c r="P39604" s="142"/>
      <c r="Q39604" s="142"/>
      <c r="R39604" s="142"/>
      <c r="S39604" s="139"/>
    </row>
    <row r="39605" spans="2:19" ht="15.75" customHeight="1" x14ac:dyDescent="0.25">
      <c r="B39605" s="106"/>
      <c r="C39605" s="106"/>
      <c r="D39605" s="139"/>
      <c r="P39605" s="142"/>
      <c r="Q39605" s="142"/>
      <c r="R39605" s="142"/>
      <c r="S39605" s="139"/>
    </row>
    <row r="39606" spans="2:19" ht="15.75" customHeight="1" x14ac:dyDescent="0.25">
      <c r="B39606" s="106"/>
      <c r="C39606" s="106"/>
      <c r="D39606" s="139"/>
      <c r="P39606" s="142"/>
      <c r="Q39606" s="142"/>
      <c r="R39606" s="142"/>
      <c r="S39606" s="139"/>
    </row>
    <row r="39607" spans="2:19" ht="15.75" customHeight="1" x14ac:dyDescent="0.25">
      <c r="B39607" s="106"/>
      <c r="C39607" s="106"/>
      <c r="D39607" s="139"/>
      <c r="P39607" s="142"/>
      <c r="Q39607" s="142"/>
      <c r="R39607" s="142"/>
      <c r="S39607" s="139"/>
    </row>
    <row r="39608" spans="2:19" ht="15.75" customHeight="1" x14ac:dyDescent="0.25">
      <c r="B39608" s="106"/>
      <c r="C39608" s="106"/>
      <c r="D39608" s="139"/>
      <c r="P39608" s="142"/>
      <c r="Q39608" s="142"/>
      <c r="R39608" s="142"/>
      <c r="S39608" s="139"/>
    </row>
    <row r="39609" spans="2:19" ht="15.75" customHeight="1" x14ac:dyDescent="0.25">
      <c r="B39609" s="106"/>
      <c r="C39609" s="106"/>
      <c r="D39609" s="139"/>
      <c r="P39609" s="142"/>
      <c r="Q39609" s="142"/>
      <c r="R39609" s="142"/>
      <c r="S39609" s="139"/>
    </row>
    <row r="39610" spans="2:19" ht="15.75" customHeight="1" x14ac:dyDescent="0.25">
      <c r="B39610" s="106"/>
      <c r="C39610" s="106"/>
      <c r="D39610" s="139"/>
      <c r="P39610" s="142"/>
      <c r="Q39610" s="142"/>
      <c r="R39610" s="142"/>
      <c r="S39610" s="139"/>
    </row>
    <row r="39611" spans="2:19" ht="15.75" customHeight="1" x14ac:dyDescent="0.25">
      <c r="B39611" s="106"/>
      <c r="C39611" s="106"/>
      <c r="D39611" s="139"/>
      <c r="P39611" s="142"/>
      <c r="Q39611" s="142"/>
      <c r="R39611" s="142"/>
      <c r="S39611" s="139"/>
    </row>
    <row r="39612" spans="2:19" ht="15.75" customHeight="1" x14ac:dyDescent="0.25">
      <c r="B39612" s="106"/>
      <c r="C39612" s="106"/>
      <c r="D39612" s="139"/>
      <c r="P39612" s="142"/>
      <c r="Q39612" s="142"/>
      <c r="R39612" s="142"/>
      <c r="S39612" s="139"/>
    </row>
    <row r="39613" spans="2:19" ht="15.75" customHeight="1" x14ac:dyDescent="0.25">
      <c r="B39613" s="106"/>
      <c r="C39613" s="106"/>
      <c r="D39613" s="139"/>
      <c r="P39613" s="142"/>
      <c r="Q39613" s="142"/>
      <c r="R39613" s="142"/>
      <c r="S39613" s="139"/>
    </row>
    <row r="39614" spans="2:19" ht="15.75" customHeight="1" x14ac:dyDescent="0.25">
      <c r="B39614" s="106"/>
      <c r="C39614" s="106"/>
      <c r="D39614" s="139"/>
      <c r="P39614" s="142"/>
      <c r="Q39614" s="142"/>
      <c r="R39614" s="142"/>
      <c r="S39614" s="139"/>
    </row>
    <row r="39615" spans="2:19" ht="15.75" customHeight="1" x14ac:dyDescent="0.25">
      <c r="B39615" s="106"/>
      <c r="C39615" s="106"/>
      <c r="D39615" s="139"/>
      <c r="P39615" s="142"/>
      <c r="Q39615" s="142"/>
      <c r="R39615" s="142"/>
      <c r="S39615" s="139"/>
    </row>
    <row r="39616" spans="2:19" ht="15.75" customHeight="1" x14ac:dyDescent="0.25">
      <c r="B39616" s="106"/>
      <c r="C39616" s="106"/>
      <c r="D39616" s="139"/>
      <c r="P39616" s="142"/>
      <c r="Q39616" s="142"/>
      <c r="R39616" s="142"/>
      <c r="S39616" s="139"/>
    </row>
    <row r="39617" spans="2:19" ht="15.75" customHeight="1" x14ac:dyDescent="0.25">
      <c r="B39617" s="106"/>
      <c r="C39617" s="106"/>
      <c r="D39617" s="139"/>
      <c r="P39617" s="142"/>
      <c r="Q39617" s="142"/>
      <c r="R39617" s="142"/>
      <c r="S39617" s="139"/>
    </row>
    <row r="39618" spans="2:19" ht="15.75" customHeight="1" x14ac:dyDescent="0.25">
      <c r="B39618" s="106"/>
      <c r="C39618" s="106"/>
      <c r="D39618" s="139"/>
      <c r="P39618" s="142"/>
      <c r="Q39618" s="142"/>
      <c r="R39618" s="142"/>
      <c r="S39618" s="139"/>
    </row>
    <row r="39619" spans="2:19" ht="15.75" customHeight="1" x14ac:dyDescent="0.25">
      <c r="B39619" s="106"/>
      <c r="C39619" s="106"/>
      <c r="D39619" s="139"/>
      <c r="P39619" s="142"/>
      <c r="Q39619" s="142"/>
      <c r="R39619" s="142"/>
      <c r="S39619" s="139"/>
    </row>
    <row r="39620" spans="2:19" ht="15.75" customHeight="1" x14ac:dyDescent="0.25">
      <c r="B39620" s="106"/>
      <c r="C39620" s="106"/>
      <c r="D39620" s="139"/>
      <c r="P39620" s="142"/>
      <c r="Q39620" s="142"/>
      <c r="R39620" s="142"/>
      <c r="S39620" s="139"/>
    </row>
    <row r="39621" spans="2:19" ht="15.75" customHeight="1" x14ac:dyDescent="0.25">
      <c r="B39621" s="106"/>
      <c r="C39621" s="106"/>
      <c r="D39621" s="139"/>
      <c r="P39621" s="142"/>
      <c r="Q39621" s="142"/>
      <c r="R39621" s="142"/>
      <c r="S39621" s="139"/>
    </row>
    <row r="39622" spans="2:19" ht="15.75" customHeight="1" x14ac:dyDescent="0.25">
      <c r="B39622" s="106"/>
      <c r="C39622" s="106"/>
      <c r="D39622" s="139"/>
      <c r="P39622" s="142"/>
      <c r="Q39622" s="142"/>
      <c r="R39622" s="142"/>
      <c r="S39622" s="139"/>
    </row>
    <row r="39623" spans="2:19" ht="15.75" customHeight="1" x14ac:dyDescent="0.25">
      <c r="B39623" s="106"/>
      <c r="C39623" s="106"/>
      <c r="D39623" s="139"/>
      <c r="P39623" s="142"/>
      <c r="Q39623" s="142"/>
      <c r="R39623" s="142"/>
      <c r="S39623" s="139"/>
    </row>
    <row r="39624" spans="2:19" ht="15.75" customHeight="1" x14ac:dyDescent="0.25">
      <c r="B39624" s="106"/>
      <c r="C39624" s="106"/>
      <c r="D39624" s="139"/>
      <c r="P39624" s="142"/>
      <c r="Q39624" s="142"/>
      <c r="R39624" s="142"/>
      <c r="S39624" s="139"/>
    </row>
    <row r="39625" spans="2:19" ht="15.75" customHeight="1" x14ac:dyDescent="0.25">
      <c r="B39625" s="106"/>
      <c r="C39625" s="106"/>
      <c r="D39625" s="139"/>
      <c r="P39625" s="142"/>
      <c r="Q39625" s="142"/>
      <c r="R39625" s="142"/>
      <c r="S39625" s="139"/>
    </row>
    <row r="39626" spans="2:19" ht="15.75" customHeight="1" x14ac:dyDescent="0.25">
      <c r="B39626" s="106"/>
      <c r="C39626" s="106"/>
      <c r="D39626" s="139"/>
      <c r="P39626" s="142"/>
      <c r="Q39626" s="142"/>
      <c r="R39626" s="142"/>
      <c r="S39626" s="139"/>
    </row>
    <row r="39627" spans="2:19" ht="15.75" customHeight="1" x14ac:dyDescent="0.25">
      <c r="B39627" s="106"/>
      <c r="C39627" s="106"/>
      <c r="D39627" s="139"/>
      <c r="P39627" s="142"/>
      <c r="Q39627" s="142"/>
      <c r="R39627" s="142"/>
      <c r="S39627" s="139"/>
    </row>
    <row r="39628" spans="2:19" ht="15.75" customHeight="1" x14ac:dyDescent="0.25">
      <c r="B39628" s="106"/>
      <c r="C39628" s="106"/>
      <c r="D39628" s="139"/>
      <c r="P39628" s="142"/>
      <c r="Q39628" s="142"/>
      <c r="R39628" s="142"/>
      <c r="S39628" s="139"/>
    </row>
    <row r="39629" spans="2:19" ht="15.75" customHeight="1" x14ac:dyDescent="0.25">
      <c r="B39629" s="106"/>
      <c r="C39629" s="106"/>
      <c r="D39629" s="139"/>
      <c r="P39629" s="142"/>
      <c r="Q39629" s="142"/>
      <c r="R39629" s="142"/>
      <c r="S39629" s="139"/>
    </row>
    <row r="39630" spans="2:19" ht="15.75" customHeight="1" x14ac:dyDescent="0.25">
      <c r="B39630" s="106"/>
      <c r="C39630" s="106"/>
      <c r="D39630" s="139"/>
      <c r="P39630" s="142"/>
      <c r="Q39630" s="142"/>
      <c r="R39630" s="142"/>
      <c r="S39630" s="139"/>
    </row>
    <row r="39631" spans="2:19" ht="15.75" customHeight="1" x14ac:dyDescent="0.25">
      <c r="B39631" s="106"/>
      <c r="C39631" s="106"/>
      <c r="D39631" s="139"/>
      <c r="P39631" s="142"/>
      <c r="Q39631" s="142"/>
      <c r="R39631" s="142"/>
      <c r="S39631" s="139"/>
    </row>
    <row r="39632" spans="2:19" ht="15.75" customHeight="1" x14ac:dyDescent="0.25">
      <c r="B39632" s="106"/>
      <c r="C39632" s="106"/>
      <c r="D39632" s="139"/>
      <c r="P39632" s="142"/>
      <c r="Q39632" s="142"/>
      <c r="R39632" s="142"/>
      <c r="S39632" s="139"/>
    </row>
    <row r="39633" spans="2:19" ht="15.75" customHeight="1" x14ac:dyDescent="0.25">
      <c r="B39633" s="106"/>
      <c r="C39633" s="106"/>
      <c r="D39633" s="139"/>
      <c r="P39633" s="142"/>
      <c r="Q39633" s="142"/>
      <c r="R39633" s="142"/>
      <c r="S39633" s="139"/>
    </row>
    <row r="39634" spans="2:19" ht="15.75" customHeight="1" x14ac:dyDescent="0.25">
      <c r="B39634" s="106"/>
      <c r="C39634" s="106"/>
      <c r="D39634" s="139"/>
      <c r="P39634" s="142"/>
      <c r="Q39634" s="142"/>
      <c r="R39634" s="142"/>
      <c r="S39634" s="139"/>
    </row>
    <row r="39635" spans="2:19" ht="15.75" customHeight="1" x14ac:dyDescent="0.25">
      <c r="B39635" s="106"/>
      <c r="C39635" s="106"/>
      <c r="D39635" s="139"/>
      <c r="P39635" s="142"/>
      <c r="Q39635" s="142"/>
      <c r="R39635" s="142"/>
      <c r="S39635" s="139"/>
    </row>
    <row r="39636" spans="2:19" ht="15.75" customHeight="1" x14ac:dyDescent="0.25">
      <c r="B39636" s="106"/>
      <c r="C39636" s="106"/>
      <c r="D39636" s="139"/>
      <c r="P39636" s="142"/>
      <c r="Q39636" s="142"/>
      <c r="R39636" s="142"/>
      <c r="S39636" s="139"/>
    </row>
    <row r="39637" spans="2:19" ht="15.75" customHeight="1" x14ac:dyDescent="0.25">
      <c r="B39637" s="106"/>
      <c r="C39637" s="106"/>
      <c r="D39637" s="139"/>
      <c r="P39637" s="142"/>
      <c r="Q39637" s="142"/>
      <c r="R39637" s="142"/>
      <c r="S39637" s="139"/>
    </row>
    <row r="39638" spans="2:19" ht="15.75" customHeight="1" x14ac:dyDescent="0.25">
      <c r="B39638" s="106"/>
      <c r="C39638" s="106"/>
      <c r="D39638" s="139"/>
      <c r="P39638" s="142"/>
      <c r="Q39638" s="142"/>
      <c r="R39638" s="142"/>
      <c r="S39638" s="139"/>
    </row>
    <row r="39639" spans="2:19" ht="15.75" customHeight="1" x14ac:dyDescent="0.25">
      <c r="B39639" s="106"/>
      <c r="C39639" s="106"/>
      <c r="D39639" s="139"/>
      <c r="P39639" s="142"/>
      <c r="Q39639" s="142"/>
      <c r="R39639" s="142"/>
      <c r="S39639" s="139"/>
    </row>
    <row r="39640" spans="2:19" ht="15.75" customHeight="1" x14ac:dyDescent="0.25">
      <c r="B39640" s="106"/>
      <c r="C39640" s="106"/>
      <c r="D39640" s="139"/>
      <c r="P39640" s="142"/>
      <c r="Q39640" s="142"/>
      <c r="R39640" s="142"/>
      <c r="S39640" s="139"/>
    </row>
    <row r="39641" spans="2:19" ht="15.75" customHeight="1" x14ac:dyDescent="0.25">
      <c r="B39641" s="106"/>
      <c r="C39641" s="106"/>
      <c r="D39641" s="139"/>
      <c r="P39641" s="142"/>
      <c r="Q39641" s="142"/>
      <c r="R39641" s="142"/>
      <c r="S39641" s="139"/>
    </row>
    <row r="39642" spans="2:19" ht="15.75" customHeight="1" x14ac:dyDescent="0.25">
      <c r="B39642" s="106"/>
      <c r="C39642" s="106"/>
      <c r="D39642" s="139"/>
      <c r="P39642" s="142"/>
      <c r="Q39642" s="142"/>
      <c r="R39642" s="142"/>
      <c r="S39642" s="139"/>
    </row>
    <row r="39643" spans="2:19" ht="15.75" customHeight="1" x14ac:dyDescent="0.25">
      <c r="B39643" s="106"/>
      <c r="C39643" s="106"/>
      <c r="D39643" s="139"/>
      <c r="P39643" s="142"/>
      <c r="Q39643" s="142"/>
      <c r="R39643" s="142"/>
      <c r="S39643" s="139"/>
    </row>
    <row r="39644" spans="2:19" ht="15.75" customHeight="1" x14ac:dyDescent="0.25">
      <c r="B39644" s="106"/>
      <c r="C39644" s="106"/>
      <c r="D39644" s="139"/>
      <c r="P39644" s="142"/>
      <c r="Q39644" s="142"/>
      <c r="R39644" s="142"/>
      <c r="S39644" s="139"/>
    </row>
    <row r="39645" spans="2:19" ht="15.75" customHeight="1" x14ac:dyDescent="0.25">
      <c r="B39645" s="106"/>
      <c r="C39645" s="106"/>
      <c r="D39645" s="139"/>
      <c r="P39645" s="142"/>
      <c r="Q39645" s="142"/>
      <c r="R39645" s="142"/>
      <c r="S39645" s="139"/>
    </row>
    <row r="39646" spans="2:19" ht="15.75" customHeight="1" x14ac:dyDescent="0.25">
      <c r="B39646" s="106"/>
      <c r="C39646" s="106"/>
      <c r="D39646" s="139"/>
      <c r="P39646" s="142"/>
      <c r="Q39646" s="142"/>
      <c r="R39646" s="142"/>
      <c r="S39646" s="139"/>
    </row>
    <row r="39647" spans="2:19" ht="15.75" customHeight="1" x14ac:dyDescent="0.25">
      <c r="B39647" s="106"/>
      <c r="C39647" s="106"/>
      <c r="D39647" s="139"/>
      <c r="P39647" s="142"/>
      <c r="Q39647" s="142"/>
      <c r="R39647" s="142"/>
      <c r="S39647" s="139"/>
    </row>
    <row r="39648" spans="2:19" ht="15.75" customHeight="1" x14ac:dyDescent="0.25">
      <c r="B39648" s="106"/>
      <c r="C39648" s="106"/>
      <c r="D39648" s="139"/>
      <c r="P39648" s="142"/>
      <c r="Q39648" s="142"/>
      <c r="R39648" s="142"/>
      <c r="S39648" s="139"/>
    </row>
    <row r="39649" spans="2:19" ht="15.75" customHeight="1" x14ac:dyDescent="0.25">
      <c r="B39649" s="106"/>
      <c r="C39649" s="106"/>
      <c r="D39649" s="139"/>
      <c r="P39649" s="142"/>
      <c r="Q39649" s="142"/>
      <c r="R39649" s="142"/>
      <c r="S39649" s="139"/>
    </row>
    <row r="39650" spans="2:19" ht="15.75" customHeight="1" x14ac:dyDescent="0.25">
      <c r="B39650" s="106"/>
      <c r="C39650" s="106"/>
      <c r="D39650" s="139"/>
      <c r="P39650" s="142"/>
      <c r="Q39650" s="142"/>
      <c r="R39650" s="142"/>
      <c r="S39650" s="139"/>
    </row>
    <row r="39651" spans="2:19" ht="15.75" customHeight="1" x14ac:dyDescent="0.25">
      <c r="B39651" s="106"/>
      <c r="C39651" s="106"/>
      <c r="D39651" s="139"/>
      <c r="P39651" s="142"/>
      <c r="Q39651" s="142"/>
      <c r="R39651" s="142"/>
      <c r="S39651" s="139"/>
    </row>
    <row r="39652" spans="2:19" ht="15.75" customHeight="1" x14ac:dyDescent="0.25">
      <c r="B39652" s="106"/>
      <c r="C39652" s="106"/>
      <c r="D39652" s="139"/>
      <c r="P39652" s="142"/>
      <c r="Q39652" s="142"/>
      <c r="R39652" s="142"/>
      <c r="S39652" s="139"/>
    </row>
    <row r="39653" spans="2:19" ht="15.75" customHeight="1" x14ac:dyDescent="0.25">
      <c r="B39653" s="106"/>
      <c r="C39653" s="106"/>
      <c r="D39653" s="139"/>
      <c r="P39653" s="142"/>
      <c r="Q39653" s="142"/>
      <c r="R39653" s="142"/>
      <c r="S39653" s="139"/>
    </row>
    <row r="39654" spans="2:19" ht="15.75" customHeight="1" x14ac:dyDescent="0.25">
      <c r="B39654" s="106"/>
      <c r="C39654" s="106"/>
      <c r="D39654" s="139"/>
      <c r="P39654" s="142"/>
      <c r="Q39654" s="142"/>
      <c r="R39654" s="142"/>
      <c r="S39654" s="139"/>
    </row>
    <row r="39655" spans="2:19" ht="15.75" customHeight="1" x14ac:dyDescent="0.25">
      <c r="B39655" s="106"/>
      <c r="C39655" s="106"/>
      <c r="D39655" s="139"/>
      <c r="P39655" s="142"/>
      <c r="Q39655" s="142"/>
      <c r="R39655" s="142"/>
      <c r="S39655" s="139"/>
    </row>
    <row r="39656" spans="2:19" ht="15.75" customHeight="1" x14ac:dyDescent="0.25">
      <c r="B39656" s="106"/>
      <c r="C39656" s="106"/>
      <c r="D39656" s="139"/>
      <c r="P39656" s="142"/>
      <c r="Q39656" s="142"/>
      <c r="R39656" s="142"/>
      <c r="S39656" s="139"/>
    </row>
    <row r="39657" spans="2:19" ht="15.75" customHeight="1" x14ac:dyDescent="0.25">
      <c r="B39657" s="106"/>
      <c r="C39657" s="106"/>
      <c r="D39657" s="139"/>
      <c r="P39657" s="142"/>
      <c r="Q39657" s="142"/>
      <c r="R39657" s="142"/>
      <c r="S39657" s="139"/>
    </row>
    <row r="39658" spans="2:19" ht="15.75" customHeight="1" x14ac:dyDescent="0.25">
      <c r="B39658" s="106"/>
      <c r="C39658" s="106"/>
      <c r="D39658" s="139"/>
      <c r="P39658" s="142"/>
      <c r="Q39658" s="142"/>
      <c r="R39658" s="142"/>
      <c r="S39658" s="139"/>
    </row>
    <row r="39659" spans="2:19" ht="15.75" customHeight="1" x14ac:dyDescent="0.25">
      <c r="B39659" s="106"/>
      <c r="C39659" s="106"/>
      <c r="D39659" s="139"/>
      <c r="P39659" s="142"/>
      <c r="Q39659" s="142"/>
      <c r="R39659" s="142"/>
      <c r="S39659" s="139"/>
    </row>
    <row r="39660" spans="2:19" ht="15.75" customHeight="1" x14ac:dyDescent="0.25">
      <c r="B39660" s="106"/>
      <c r="C39660" s="106"/>
      <c r="D39660" s="139"/>
      <c r="P39660" s="142"/>
      <c r="Q39660" s="142"/>
      <c r="R39660" s="142"/>
      <c r="S39660" s="139"/>
    </row>
    <row r="39661" spans="2:19" ht="15.75" customHeight="1" x14ac:dyDescent="0.25">
      <c r="B39661" s="106"/>
      <c r="C39661" s="106"/>
      <c r="D39661" s="139"/>
      <c r="P39661" s="142"/>
      <c r="Q39661" s="142"/>
      <c r="R39661" s="142"/>
      <c r="S39661" s="139"/>
    </row>
    <row r="39662" spans="2:19" ht="15.75" customHeight="1" x14ac:dyDescent="0.25">
      <c r="B39662" s="106"/>
      <c r="C39662" s="106"/>
      <c r="D39662" s="139"/>
      <c r="P39662" s="142"/>
      <c r="Q39662" s="142"/>
      <c r="R39662" s="142"/>
      <c r="S39662" s="139"/>
    </row>
    <row r="39663" spans="2:19" ht="15.75" customHeight="1" x14ac:dyDescent="0.25">
      <c r="B39663" s="106"/>
      <c r="C39663" s="106"/>
      <c r="D39663" s="139"/>
      <c r="P39663" s="142"/>
      <c r="Q39663" s="142"/>
      <c r="R39663" s="142"/>
      <c r="S39663" s="139"/>
    </row>
    <row r="39664" spans="2:19" ht="15.75" customHeight="1" x14ac:dyDescent="0.25">
      <c r="B39664" s="106"/>
      <c r="C39664" s="106"/>
      <c r="D39664" s="139"/>
      <c r="P39664" s="142"/>
      <c r="Q39664" s="142"/>
      <c r="R39664" s="142"/>
      <c r="S39664" s="139"/>
    </row>
    <row r="39665" spans="2:19" ht="15.75" customHeight="1" x14ac:dyDescent="0.25">
      <c r="B39665" s="106"/>
      <c r="C39665" s="106"/>
      <c r="D39665" s="139"/>
      <c r="P39665" s="142"/>
      <c r="Q39665" s="142"/>
      <c r="R39665" s="142"/>
      <c r="S39665" s="139"/>
    </row>
    <row r="39666" spans="2:19" ht="15.75" customHeight="1" x14ac:dyDescent="0.25">
      <c r="B39666" s="106"/>
      <c r="C39666" s="106"/>
      <c r="D39666" s="139"/>
      <c r="P39666" s="142"/>
      <c r="Q39666" s="142"/>
      <c r="R39666" s="142"/>
      <c r="S39666" s="139"/>
    </row>
    <row r="39667" spans="2:19" ht="15.75" customHeight="1" x14ac:dyDescent="0.25">
      <c r="B39667" s="106"/>
      <c r="C39667" s="106"/>
      <c r="D39667" s="139"/>
      <c r="P39667" s="142"/>
      <c r="Q39667" s="142"/>
      <c r="R39667" s="142"/>
      <c r="S39667" s="139"/>
    </row>
    <row r="39668" spans="2:19" ht="15.75" customHeight="1" x14ac:dyDescent="0.25">
      <c r="B39668" s="106"/>
      <c r="C39668" s="106"/>
      <c r="D39668" s="139"/>
      <c r="P39668" s="142"/>
      <c r="Q39668" s="142"/>
      <c r="R39668" s="142"/>
      <c r="S39668" s="139"/>
    </row>
    <row r="39669" spans="2:19" ht="15.75" customHeight="1" x14ac:dyDescent="0.25">
      <c r="B39669" s="106"/>
      <c r="C39669" s="106"/>
      <c r="D39669" s="139"/>
      <c r="P39669" s="142"/>
      <c r="Q39669" s="142"/>
      <c r="R39669" s="142"/>
      <c r="S39669" s="139"/>
    </row>
    <row r="39670" spans="2:19" ht="15.75" customHeight="1" x14ac:dyDescent="0.25">
      <c r="B39670" s="106"/>
      <c r="C39670" s="106"/>
      <c r="D39670" s="139"/>
      <c r="P39670" s="142"/>
      <c r="Q39670" s="142"/>
      <c r="R39670" s="142"/>
      <c r="S39670" s="139"/>
    </row>
    <row r="39671" spans="2:19" ht="15.75" customHeight="1" x14ac:dyDescent="0.25">
      <c r="B39671" s="106"/>
      <c r="C39671" s="106"/>
      <c r="D39671" s="139"/>
      <c r="P39671" s="142"/>
      <c r="Q39671" s="142"/>
      <c r="R39671" s="142"/>
      <c r="S39671" s="139"/>
    </row>
    <row r="39672" spans="2:19" ht="15.75" customHeight="1" x14ac:dyDescent="0.25">
      <c r="B39672" s="106"/>
      <c r="C39672" s="106"/>
      <c r="D39672" s="139"/>
      <c r="P39672" s="142"/>
      <c r="Q39672" s="142"/>
      <c r="R39672" s="142"/>
      <c r="S39672" s="139"/>
    </row>
    <row r="39673" spans="2:19" ht="15.75" customHeight="1" x14ac:dyDescent="0.25">
      <c r="B39673" s="106"/>
      <c r="C39673" s="106"/>
      <c r="D39673" s="139"/>
      <c r="P39673" s="142"/>
      <c r="Q39673" s="142"/>
      <c r="R39673" s="142"/>
      <c r="S39673" s="139"/>
    </row>
    <row r="39674" spans="2:19" ht="15.75" customHeight="1" x14ac:dyDescent="0.25">
      <c r="B39674" s="106"/>
      <c r="C39674" s="106"/>
      <c r="D39674" s="139"/>
      <c r="P39674" s="142"/>
      <c r="Q39674" s="142"/>
      <c r="R39674" s="142"/>
      <c r="S39674" s="139"/>
    </row>
    <row r="39675" spans="2:19" ht="15.75" customHeight="1" x14ac:dyDescent="0.25">
      <c r="B39675" s="106"/>
      <c r="C39675" s="106"/>
      <c r="D39675" s="139"/>
      <c r="P39675" s="142"/>
      <c r="Q39675" s="142"/>
      <c r="R39675" s="142"/>
      <c r="S39675" s="139"/>
    </row>
    <row r="39676" spans="2:19" ht="15.75" customHeight="1" x14ac:dyDescent="0.25">
      <c r="B39676" s="106"/>
      <c r="C39676" s="106"/>
      <c r="D39676" s="139"/>
      <c r="P39676" s="142"/>
      <c r="Q39676" s="142"/>
      <c r="R39676" s="142"/>
      <c r="S39676" s="139"/>
    </row>
    <row r="39677" spans="2:19" ht="15.75" customHeight="1" x14ac:dyDescent="0.25">
      <c r="B39677" s="106"/>
      <c r="C39677" s="106"/>
      <c r="D39677" s="139"/>
      <c r="P39677" s="142"/>
      <c r="Q39677" s="142"/>
      <c r="R39677" s="142"/>
      <c r="S39677" s="139"/>
    </row>
    <row r="39678" spans="2:19" ht="15.75" customHeight="1" x14ac:dyDescent="0.25">
      <c r="B39678" s="106"/>
      <c r="C39678" s="106"/>
      <c r="D39678" s="139"/>
      <c r="P39678" s="142"/>
      <c r="Q39678" s="142"/>
      <c r="R39678" s="142"/>
      <c r="S39678" s="139"/>
    </row>
    <row r="39679" spans="2:19" ht="15.75" customHeight="1" x14ac:dyDescent="0.25">
      <c r="B39679" s="106"/>
      <c r="C39679" s="106"/>
      <c r="D39679" s="139"/>
      <c r="P39679" s="142"/>
      <c r="Q39679" s="142"/>
      <c r="R39679" s="142"/>
      <c r="S39679" s="139"/>
    </row>
    <row r="39680" spans="2:19" ht="15.75" customHeight="1" x14ac:dyDescent="0.25">
      <c r="B39680" s="106"/>
      <c r="C39680" s="106"/>
      <c r="D39680" s="139"/>
      <c r="P39680" s="142"/>
      <c r="Q39680" s="142"/>
      <c r="R39680" s="142"/>
      <c r="S39680" s="139"/>
    </row>
    <row r="39681" spans="2:19" ht="15.75" customHeight="1" x14ac:dyDescent="0.25">
      <c r="B39681" s="106"/>
      <c r="C39681" s="106"/>
      <c r="D39681" s="139"/>
      <c r="P39681" s="142"/>
      <c r="Q39681" s="142"/>
      <c r="R39681" s="142"/>
      <c r="S39681" s="139"/>
    </row>
    <row r="39682" spans="2:19" ht="15.75" customHeight="1" x14ac:dyDescent="0.25">
      <c r="B39682" s="106"/>
      <c r="C39682" s="106"/>
      <c r="D39682" s="139"/>
      <c r="P39682" s="142"/>
      <c r="Q39682" s="142"/>
      <c r="R39682" s="142"/>
      <c r="S39682" s="139"/>
    </row>
    <row r="39683" spans="2:19" ht="15.75" customHeight="1" x14ac:dyDescent="0.25">
      <c r="B39683" s="106"/>
      <c r="C39683" s="106"/>
      <c r="D39683" s="139"/>
      <c r="P39683" s="142"/>
      <c r="Q39683" s="142"/>
      <c r="R39683" s="142"/>
      <c r="S39683" s="139"/>
    </row>
    <row r="39684" spans="2:19" ht="15.75" customHeight="1" x14ac:dyDescent="0.25">
      <c r="B39684" s="106"/>
      <c r="C39684" s="106"/>
      <c r="D39684" s="139"/>
      <c r="P39684" s="142"/>
      <c r="Q39684" s="142"/>
      <c r="R39684" s="142"/>
      <c r="S39684" s="139"/>
    </row>
    <row r="39685" spans="2:19" ht="15.75" customHeight="1" x14ac:dyDescent="0.25">
      <c r="B39685" s="106"/>
      <c r="C39685" s="106"/>
      <c r="D39685" s="139"/>
      <c r="P39685" s="142"/>
      <c r="Q39685" s="142"/>
      <c r="R39685" s="142"/>
      <c r="S39685" s="139"/>
    </row>
    <row r="39686" spans="2:19" ht="15.75" customHeight="1" x14ac:dyDescent="0.25">
      <c r="B39686" s="106"/>
      <c r="C39686" s="106"/>
      <c r="D39686" s="139"/>
      <c r="P39686" s="142"/>
      <c r="Q39686" s="142"/>
      <c r="R39686" s="142"/>
      <c r="S39686" s="139"/>
    </row>
    <row r="39687" spans="2:19" ht="15.75" customHeight="1" x14ac:dyDescent="0.25">
      <c r="B39687" s="106"/>
      <c r="C39687" s="106"/>
      <c r="D39687" s="139"/>
      <c r="P39687" s="142"/>
      <c r="Q39687" s="142"/>
      <c r="R39687" s="142"/>
      <c r="S39687" s="139"/>
    </row>
    <row r="39688" spans="2:19" ht="15.75" customHeight="1" x14ac:dyDescent="0.25">
      <c r="B39688" s="106"/>
      <c r="C39688" s="106"/>
      <c r="D39688" s="139"/>
      <c r="P39688" s="142"/>
      <c r="Q39688" s="142"/>
      <c r="R39688" s="142"/>
      <c r="S39688" s="139"/>
    </row>
    <row r="39689" spans="2:19" ht="15.75" customHeight="1" x14ac:dyDescent="0.25">
      <c r="B39689" s="106"/>
      <c r="C39689" s="106"/>
      <c r="D39689" s="139"/>
      <c r="P39689" s="142"/>
      <c r="Q39689" s="142"/>
      <c r="R39689" s="142"/>
      <c r="S39689" s="139"/>
    </row>
    <row r="39690" spans="2:19" ht="15.75" customHeight="1" x14ac:dyDescent="0.25">
      <c r="B39690" s="106"/>
      <c r="C39690" s="106"/>
      <c r="D39690" s="139"/>
      <c r="P39690" s="142"/>
      <c r="Q39690" s="142"/>
      <c r="R39690" s="142"/>
      <c r="S39690" s="139"/>
    </row>
    <row r="39691" spans="2:19" ht="15.75" customHeight="1" x14ac:dyDescent="0.25">
      <c r="B39691" s="106"/>
      <c r="C39691" s="106"/>
      <c r="D39691" s="139"/>
      <c r="P39691" s="142"/>
      <c r="Q39691" s="142"/>
      <c r="R39691" s="142"/>
      <c r="S39691" s="139"/>
    </row>
    <row r="39692" spans="2:19" ht="15.75" customHeight="1" x14ac:dyDescent="0.25">
      <c r="B39692" s="106"/>
      <c r="C39692" s="106"/>
      <c r="D39692" s="139"/>
      <c r="P39692" s="142"/>
      <c r="Q39692" s="142"/>
      <c r="R39692" s="142"/>
      <c r="S39692" s="139"/>
    </row>
    <row r="39693" spans="2:19" ht="15.75" customHeight="1" x14ac:dyDescent="0.25">
      <c r="B39693" s="106"/>
      <c r="C39693" s="106"/>
      <c r="D39693" s="139"/>
      <c r="P39693" s="142"/>
      <c r="Q39693" s="142"/>
      <c r="R39693" s="142"/>
      <c r="S39693" s="139"/>
    </row>
    <row r="39694" spans="2:19" ht="15.75" customHeight="1" x14ac:dyDescent="0.25">
      <c r="B39694" s="106"/>
      <c r="C39694" s="106"/>
      <c r="D39694" s="139"/>
      <c r="P39694" s="142"/>
      <c r="Q39694" s="142"/>
      <c r="R39694" s="142"/>
      <c r="S39694" s="139"/>
    </row>
    <row r="39695" spans="2:19" ht="15.75" customHeight="1" x14ac:dyDescent="0.25">
      <c r="B39695" s="106"/>
      <c r="C39695" s="106"/>
      <c r="D39695" s="139"/>
      <c r="P39695" s="142"/>
      <c r="Q39695" s="142"/>
      <c r="R39695" s="142"/>
      <c r="S39695" s="139"/>
    </row>
    <row r="39696" spans="2:19" ht="15.75" customHeight="1" x14ac:dyDescent="0.25">
      <c r="B39696" s="106"/>
      <c r="C39696" s="106"/>
      <c r="D39696" s="139"/>
      <c r="P39696" s="142"/>
      <c r="Q39696" s="142"/>
      <c r="R39696" s="142"/>
      <c r="S39696" s="139"/>
    </row>
    <row r="39697" spans="2:19" ht="15.75" customHeight="1" x14ac:dyDescent="0.25">
      <c r="B39697" s="106"/>
      <c r="C39697" s="106"/>
      <c r="D39697" s="139"/>
      <c r="P39697" s="142"/>
      <c r="Q39697" s="142"/>
      <c r="R39697" s="142"/>
      <c r="S39697" s="139"/>
    </row>
    <row r="39698" spans="2:19" ht="15.75" customHeight="1" x14ac:dyDescent="0.25">
      <c r="B39698" s="106"/>
      <c r="C39698" s="106"/>
      <c r="D39698" s="139"/>
      <c r="P39698" s="142"/>
      <c r="Q39698" s="142"/>
      <c r="R39698" s="142"/>
      <c r="S39698" s="139"/>
    </row>
    <row r="39699" spans="2:19" ht="15.75" customHeight="1" x14ac:dyDescent="0.25">
      <c r="B39699" s="106"/>
      <c r="C39699" s="106"/>
      <c r="D39699" s="139"/>
      <c r="P39699" s="142"/>
      <c r="Q39699" s="142"/>
      <c r="R39699" s="142"/>
      <c r="S39699" s="139"/>
    </row>
    <row r="39700" spans="2:19" ht="15.75" customHeight="1" x14ac:dyDescent="0.25">
      <c r="B39700" s="106"/>
      <c r="C39700" s="106"/>
      <c r="D39700" s="139"/>
      <c r="P39700" s="142"/>
      <c r="Q39700" s="142"/>
      <c r="R39700" s="142"/>
      <c r="S39700" s="139"/>
    </row>
    <row r="39701" spans="2:19" ht="15.75" customHeight="1" x14ac:dyDescent="0.25">
      <c r="B39701" s="106"/>
      <c r="C39701" s="106"/>
      <c r="D39701" s="139"/>
      <c r="P39701" s="142"/>
      <c r="Q39701" s="142"/>
      <c r="R39701" s="142"/>
      <c r="S39701" s="139"/>
    </row>
    <row r="39702" spans="2:19" ht="15.75" customHeight="1" x14ac:dyDescent="0.25">
      <c r="B39702" s="106"/>
      <c r="C39702" s="106"/>
      <c r="D39702" s="139"/>
      <c r="P39702" s="142"/>
      <c r="Q39702" s="142"/>
      <c r="R39702" s="142"/>
      <c r="S39702" s="139"/>
    </row>
    <row r="39703" spans="2:19" ht="15.75" customHeight="1" x14ac:dyDescent="0.25">
      <c r="B39703" s="106"/>
      <c r="C39703" s="106"/>
      <c r="D39703" s="139"/>
      <c r="P39703" s="142"/>
      <c r="Q39703" s="142"/>
      <c r="R39703" s="142"/>
      <c r="S39703" s="139"/>
    </row>
    <row r="39704" spans="2:19" ht="15.75" customHeight="1" x14ac:dyDescent="0.25">
      <c r="B39704" s="106"/>
      <c r="C39704" s="106"/>
      <c r="D39704" s="139"/>
      <c r="P39704" s="142"/>
      <c r="Q39704" s="142"/>
      <c r="R39704" s="142"/>
      <c r="S39704" s="139"/>
    </row>
    <row r="39705" spans="2:19" ht="15.75" customHeight="1" x14ac:dyDescent="0.25">
      <c r="B39705" s="106"/>
      <c r="C39705" s="106"/>
      <c r="D39705" s="139"/>
      <c r="P39705" s="142"/>
      <c r="Q39705" s="142"/>
      <c r="R39705" s="142"/>
      <c r="S39705" s="139"/>
    </row>
    <row r="39706" spans="2:19" ht="15.75" customHeight="1" x14ac:dyDescent="0.25">
      <c r="B39706" s="106"/>
      <c r="C39706" s="106"/>
      <c r="D39706" s="139"/>
      <c r="P39706" s="142"/>
      <c r="Q39706" s="142"/>
      <c r="R39706" s="142"/>
      <c r="S39706" s="139"/>
    </row>
    <row r="39707" spans="2:19" ht="15.75" customHeight="1" x14ac:dyDescent="0.25">
      <c r="B39707" s="106"/>
      <c r="C39707" s="106"/>
      <c r="D39707" s="139"/>
      <c r="P39707" s="142"/>
      <c r="Q39707" s="142"/>
      <c r="R39707" s="142"/>
      <c r="S39707" s="139"/>
    </row>
    <row r="39708" spans="2:19" ht="15.75" customHeight="1" x14ac:dyDescent="0.25">
      <c r="B39708" s="106"/>
      <c r="C39708" s="106"/>
      <c r="D39708" s="139"/>
      <c r="P39708" s="142"/>
      <c r="Q39708" s="142"/>
      <c r="R39708" s="142"/>
      <c r="S39708" s="139"/>
    </row>
    <row r="39709" spans="2:19" ht="15.75" customHeight="1" x14ac:dyDescent="0.25">
      <c r="B39709" s="106"/>
      <c r="C39709" s="106"/>
      <c r="D39709" s="139"/>
      <c r="P39709" s="142"/>
      <c r="Q39709" s="142"/>
      <c r="R39709" s="142"/>
      <c r="S39709" s="139"/>
    </row>
    <row r="39710" spans="2:19" ht="15.75" customHeight="1" x14ac:dyDescent="0.25">
      <c r="B39710" s="106"/>
      <c r="C39710" s="106"/>
      <c r="D39710" s="139"/>
      <c r="P39710" s="142"/>
      <c r="Q39710" s="142"/>
      <c r="R39710" s="142"/>
      <c r="S39710" s="139"/>
    </row>
    <row r="39711" spans="2:19" ht="15.75" customHeight="1" x14ac:dyDescent="0.25">
      <c r="B39711" s="106"/>
      <c r="C39711" s="106"/>
      <c r="D39711" s="139"/>
      <c r="P39711" s="142"/>
      <c r="Q39711" s="142"/>
      <c r="R39711" s="142"/>
      <c r="S39711" s="139"/>
    </row>
    <row r="39712" spans="2:19" ht="15.75" customHeight="1" x14ac:dyDescent="0.25">
      <c r="B39712" s="106"/>
      <c r="C39712" s="106"/>
      <c r="D39712" s="139"/>
      <c r="P39712" s="142"/>
      <c r="Q39712" s="142"/>
      <c r="R39712" s="142"/>
      <c r="S39712" s="139"/>
    </row>
    <row r="39713" spans="2:19" ht="15.75" customHeight="1" x14ac:dyDescent="0.25">
      <c r="B39713" s="106"/>
      <c r="C39713" s="106"/>
      <c r="D39713" s="139"/>
      <c r="P39713" s="142"/>
      <c r="Q39713" s="142"/>
      <c r="R39713" s="142"/>
      <c r="S39713" s="139"/>
    </row>
    <row r="39714" spans="2:19" ht="15.75" customHeight="1" x14ac:dyDescent="0.25">
      <c r="B39714" s="106"/>
      <c r="C39714" s="106"/>
      <c r="D39714" s="139"/>
      <c r="P39714" s="142"/>
      <c r="Q39714" s="142"/>
      <c r="R39714" s="142"/>
      <c r="S39714" s="139"/>
    </row>
    <row r="39715" spans="2:19" ht="15.75" customHeight="1" x14ac:dyDescent="0.25">
      <c r="B39715" s="106"/>
      <c r="C39715" s="106"/>
      <c r="D39715" s="139"/>
      <c r="P39715" s="142"/>
      <c r="Q39715" s="142"/>
      <c r="R39715" s="142"/>
      <c r="S39715" s="139"/>
    </row>
    <row r="39716" spans="2:19" ht="15.75" customHeight="1" x14ac:dyDescent="0.25">
      <c r="B39716" s="106"/>
      <c r="C39716" s="106"/>
      <c r="D39716" s="139"/>
      <c r="P39716" s="142"/>
      <c r="Q39716" s="142"/>
      <c r="R39716" s="142"/>
      <c r="S39716" s="139"/>
    </row>
    <row r="39717" spans="2:19" ht="15.75" customHeight="1" x14ac:dyDescent="0.25">
      <c r="B39717" s="106"/>
      <c r="C39717" s="106"/>
      <c r="D39717" s="139"/>
      <c r="P39717" s="142"/>
      <c r="Q39717" s="142"/>
      <c r="R39717" s="142"/>
      <c r="S39717" s="139"/>
    </row>
    <row r="39718" spans="2:19" ht="15.75" customHeight="1" x14ac:dyDescent="0.25">
      <c r="B39718" s="106"/>
      <c r="C39718" s="106"/>
      <c r="D39718" s="139"/>
      <c r="P39718" s="142"/>
      <c r="Q39718" s="142"/>
      <c r="R39718" s="142"/>
      <c r="S39718" s="139"/>
    </row>
    <row r="39719" spans="2:19" ht="15.75" customHeight="1" x14ac:dyDescent="0.25">
      <c r="B39719" s="106"/>
      <c r="C39719" s="106"/>
      <c r="D39719" s="139"/>
      <c r="P39719" s="142"/>
      <c r="Q39719" s="142"/>
      <c r="R39719" s="142"/>
      <c r="S39719" s="139"/>
    </row>
    <row r="39720" spans="2:19" ht="15.75" customHeight="1" x14ac:dyDescent="0.25">
      <c r="B39720" s="106"/>
      <c r="C39720" s="106"/>
      <c r="D39720" s="139"/>
      <c r="P39720" s="142"/>
      <c r="Q39720" s="142"/>
      <c r="R39720" s="142"/>
      <c r="S39720" s="139"/>
    </row>
    <row r="39721" spans="2:19" ht="15.75" customHeight="1" x14ac:dyDescent="0.25">
      <c r="B39721" s="106"/>
      <c r="C39721" s="106"/>
      <c r="D39721" s="139"/>
      <c r="P39721" s="142"/>
      <c r="Q39721" s="142"/>
      <c r="R39721" s="142"/>
      <c r="S39721" s="139"/>
    </row>
    <row r="39722" spans="2:19" ht="15.75" customHeight="1" x14ac:dyDescent="0.25">
      <c r="B39722" s="106"/>
      <c r="C39722" s="106"/>
      <c r="D39722" s="139"/>
      <c r="P39722" s="142"/>
      <c r="Q39722" s="142"/>
      <c r="R39722" s="142"/>
      <c r="S39722" s="139"/>
    </row>
    <row r="39723" spans="2:19" ht="15.75" customHeight="1" x14ac:dyDescent="0.25">
      <c r="B39723" s="106"/>
      <c r="C39723" s="106"/>
      <c r="D39723" s="139"/>
      <c r="P39723" s="142"/>
      <c r="Q39723" s="142"/>
      <c r="R39723" s="142"/>
      <c r="S39723" s="139"/>
    </row>
    <row r="39724" spans="2:19" ht="15.75" customHeight="1" x14ac:dyDescent="0.25">
      <c r="B39724" s="106"/>
      <c r="C39724" s="106"/>
      <c r="D39724" s="139"/>
      <c r="P39724" s="142"/>
      <c r="Q39724" s="142"/>
      <c r="R39724" s="142"/>
      <c r="S39724" s="139"/>
    </row>
    <row r="39725" spans="2:19" ht="15.75" customHeight="1" x14ac:dyDescent="0.25">
      <c r="B39725" s="106"/>
      <c r="C39725" s="106"/>
      <c r="D39725" s="139"/>
      <c r="P39725" s="142"/>
      <c r="Q39725" s="142"/>
      <c r="R39725" s="142"/>
      <c r="S39725" s="139"/>
    </row>
    <row r="39726" spans="2:19" ht="15.75" customHeight="1" x14ac:dyDescent="0.25">
      <c r="B39726" s="106"/>
      <c r="C39726" s="106"/>
      <c r="D39726" s="139"/>
      <c r="P39726" s="142"/>
      <c r="Q39726" s="142"/>
      <c r="R39726" s="142"/>
      <c r="S39726" s="139"/>
    </row>
    <row r="39727" spans="2:19" ht="15.75" customHeight="1" x14ac:dyDescent="0.25">
      <c r="B39727" s="106"/>
      <c r="C39727" s="106"/>
      <c r="D39727" s="139"/>
      <c r="P39727" s="142"/>
      <c r="Q39727" s="142"/>
      <c r="R39727" s="142"/>
      <c r="S39727" s="139"/>
    </row>
    <row r="39728" spans="2:19" ht="15.75" customHeight="1" x14ac:dyDescent="0.25">
      <c r="B39728" s="106"/>
      <c r="C39728" s="106"/>
      <c r="D39728" s="139"/>
      <c r="P39728" s="142"/>
      <c r="Q39728" s="142"/>
      <c r="R39728" s="142"/>
      <c r="S39728" s="139"/>
    </row>
    <row r="39729" spans="2:19" ht="15.75" customHeight="1" x14ac:dyDescent="0.25">
      <c r="B39729" s="106"/>
      <c r="C39729" s="106"/>
      <c r="D39729" s="139"/>
      <c r="P39729" s="142"/>
      <c r="Q39729" s="142"/>
      <c r="R39729" s="142"/>
      <c r="S39729" s="139"/>
    </row>
    <row r="39730" spans="2:19" ht="15.75" customHeight="1" x14ac:dyDescent="0.25">
      <c r="B39730" s="106"/>
      <c r="C39730" s="106"/>
      <c r="D39730" s="139"/>
      <c r="P39730" s="142"/>
      <c r="Q39730" s="142"/>
      <c r="R39730" s="142"/>
      <c r="S39730" s="139"/>
    </row>
    <row r="39731" spans="2:19" ht="15.75" customHeight="1" x14ac:dyDescent="0.25">
      <c r="B39731" s="106"/>
      <c r="C39731" s="106"/>
      <c r="D39731" s="139"/>
      <c r="P39731" s="142"/>
      <c r="Q39731" s="142"/>
      <c r="R39731" s="142"/>
      <c r="S39731" s="139"/>
    </row>
    <row r="39732" spans="2:19" ht="15.75" customHeight="1" x14ac:dyDescent="0.25">
      <c r="B39732" s="106"/>
      <c r="C39732" s="106"/>
      <c r="D39732" s="139"/>
      <c r="P39732" s="142"/>
      <c r="Q39732" s="142"/>
      <c r="R39732" s="142"/>
      <c r="S39732" s="139"/>
    </row>
    <row r="39733" spans="2:19" ht="15.75" customHeight="1" x14ac:dyDescent="0.25">
      <c r="B39733" s="106"/>
      <c r="C39733" s="106"/>
      <c r="D39733" s="139"/>
      <c r="P39733" s="142"/>
      <c r="Q39733" s="142"/>
      <c r="R39733" s="142"/>
      <c r="S39733" s="139"/>
    </row>
    <row r="39734" spans="2:19" ht="15.75" customHeight="1" x14ac:dyDescent="0.25">
      <c r="B39734" s="106"/>
      <c r="C39734" s="106"/>
      <c r="D39734" s="139"/>
      <c r="P39734" s="142"/>
      <c r="Q39734" s="142"/>
      <c r="R39734" s="142"/>
      <c r="S39734" s="139"/>
    </row>
    <row r="39735" spans="2:19" ht="15.75" customHeight="1" x14ac:dyDescent="0.25">
      <c r="B39735" s="106"/>
      <c r="C39735" s="106"/>
      <c r="D39735" s="139"/>
      <c r="P39735" s="142"/>
      <c r="Q39735" s="142"/>
      <c r="R39735" s="142"/>
      <c r="S39735" s="139"/>
    </row>
    <row r="39736" spans="2:19" ht="15.75" customHeight="1" x14ac:dyDescent="0.25">
      <c r="B39736" s="106"/>
      <c r="C39736" s="106"/>
      <c r="D39736" s="139"/>
      <c r="P39736" s="142"/>
      <c r="Q39736" s="142"/>
      <c r="R39736" s="142"/>
      <c r="S39736" s="139"/>
    </row>
    <row r="39737" spans="2:19" ht="15.75" customHeight="1" x14ac:dyDescent="0.25">
      <c r="B39737" s="106"/>
      <c r="C39737" s="106"/>
      <c r="D39737" s="139"/>
      <c r="P39737" s="142"/>
      <c r="Q39737" s="142"/>
      <c r="R39737" s="142"/>
      <c r="S39737" s="139"/>
    </row>
    <row r="39738" spans="2:19" ht="15.75" customHeight="1" x14ac:dyDescent="0.25">
      <c r="B39738" s="106"/>
      <c r="C39738" s="106"/>
      <c r="D39738" s="139"/>
      <c r="P39738" s="142"/>
      <c r="Q39738" s="142"/>
      <c r="R39738" s="142"/>
      <c r="S39738" s="139"/>
    </row>
    <row r="39739" spans="2:19" ht="15.75" customHeight="1" x14ac:dyDescent="0.25">
      <c r="B39739" s="106"/>
      <c r="C39739" s="106"/>
      <c r="D39739" s="139"/>
      <c r="P39739" s="142"/>
      <c r="Q39739" s="142"/>
      <c r="R39739" s="142"/>
      <c r="S39739" s="139"/>
    </row>
    <row r="39740" spans="2:19" ht="15.75" customHeight="1" x14ac:dyDescent="0.25">
      <c r="B39740" s="106"/>
      <c r="C39740" s="106"/>
      <c r="D39740" s="139"/>
      <c r="P39740" s="142"/>
      <c r="Q39740" s="142"/>
      <c r="R39740" s="142"/>
      <c r="S39740" s="139"/>
    </row>
    <row r="39741" spans="2:19" ht="15.75" customHeight="1" x14ac:dyDescent="0.25">
      <c r="B39741" s="106"/>
      <c r="C39741" s="106"/>
      <c r="D39741" s="139"/>
      <c r="P39741" s="142"/>
      <c r="Q39741" s="142"/>
      <c r="R39741" s="142"/>
      <c r="S39741" s="139"/>
    </row>
    <row r="39742" spans="2:19" ht="15.75" customHeight="1" x14ac:dyDescent="0.25">
      <c r="B39742" s="106"/>
      <c r="C39742" s="106"/>
      <c r="D39742" s="139"/>
      <c r="P39742" s="142"/>
      <c r="Q39742" s="142"/>
      <c r="R39742" s="142"/>
      <c r="S39742" s="139"/>
    </row>
    <row r="39743" spans="2:19" ht="15.75" customHeight="1" x14ac:dyDescent="0.25">
      <c r="B39743" s="106"/>
      <c r="C39743" s="106"/>
      <c r="D39743" s="139"/>
      <c r="P39743" s="142"/>
      <c r="Q39743" s="142"/>
      <c r="R39743" s="142"/>
      <c r="S39743" s="139"/>
    </row>
    <row r="39744" spans="2:19" ht="15.75" customHeight="1" x14ac:dyDescent="0.25">
      <c r="B39744" s="106"/>
      <c r="C39744" s="106"/>
      <c r="D39744" s="139"/>
      <c r="P39744" s="142"/>
      <c r="Q39744" s="142"/>
      <c r="R39744" s="142"/>
      <c r="S39744" s="139"/>
    </row>
    <row r="39745" spans="2:19" ht="15.75" customHeight="1" x14ac:dyDescent="0.25">
      <c r="B39745" s="106"/>
      <c r="C39745" s="106"/>
      <c r="D39745" s="139"/>
      <c r="P39745" s="142"/>
      <c r="Q39745" s="142"/>
      <c r="R39745" s="142"/>
      <c r="S39745" s="139"/>
    </row>
    <row r="39746" spans="2:19" ht="15.75" customHeight="1" x14ac:dyDescent="0.25">
      <c r="B39746" s="106"/>
      <c r="C39746" s="106"/>
      <c r="D39746" s="139"/>
      <c r="P39746" s="142"/>
      <c r="Q39746" s="142"/>
      <c r="R39746" s="142"/>
      <c r="S39746" s="139"/>
    </row>
    <row r="39747" spans="2:19" ht="15.75" customHeight="1" x14ac:dyDescent="0.25">
      <c r="B39747" s="106"/>
      <c r="C39747" s="106"/>
      <c r="D39747" s="139"/>
      <c r="P39747" s="142"/>
      <c r="Q39747" s="142"/>
      <c r="R39747" s="142"/>
      <c r="S39747" s="139"/>
    </row>
    <row r="39748" spans="2:19" ht="15.75" customHeight="1" x14ac:dyDescent="0.25">
      <c r="B39748" s="106"/>
      <c r="C39748" s="106"/>
      <c r="D39748" s="139"/>
      <c r="P39748" s="142"/>
      <c r="Q39748" s="142"/>
      <c r="R39748" s="142"/>
      <c r="S39748" s="139"/>
    </row>
    <row r="39749" spans="2:19" ht="15.75" customHeight="1" x14ac:dyDescent="0.25">
      <c r="B39749" s="106"/>
      <c r="C39749" s="106"/>
      <c r="D39749" s="139"/>
      <c r="P39749" s="142"/>
      <c r="Q39749" s="142"/>
      <c r="R39749" s="142"/>
      <c r="S39749" s="139"/>
    </row>
    <row r="39750" spans="2:19" ht="15.75" customHeight="1" x14ac:dyDescent="0.25">
      <c r="B39750" s="106"/>
      <c r="C39750" s="106"/>
      <c r="D39750" s="139"/>
      <c r="P39750" s="142"/>
      <c r="Q39750" s="142"/>
      <c r="R39750" s="142"/>
      <c r="S39750" s="139"/>
    </row>
    <row r="39751" spans="2:19" ht="15.75" customHeight="1" x14ac:dyDescent="0.25">
      <c r="B39751" s="106"/>
      <c r="C39751" s="106"/>
      <c r="D39751" s="139"/>
      <c r="P39751" s="142"/>
      <c r="Q39751" s="142"/>
      <c r="R39751" s="142"/>
      <c r="S39751" s="139"/>
    </row>
    <row r="39752" spans="2:19" ht="15.75" customHeight="1" x14ac:dyDescent="0.25">
      <c r="B39752" s="106"/>
      <c r="C39752" s="106"/>
      <c r="D39752" s="139"/>
      <c r="P39752" s="142"/>
      <c r="Q39752" s="142"/>
      <c r="R39752" s="142"/>
      <c r="S39752" s="139"/>
    </row>
    <row r="39753" spans="2:19" ht="15.75" customHeight="1" x14ac:dyDescent="0.25">
      <c r="B39753" s="106"/>
      <c r="C39753" s="106"/>
      <c r="D39753" s="139"/>
      <c r="P39753" s="142"/>
      <c r="Q39753" s="142"/>
      <c r="R39753" s="142"/>
      <c r="S39753" s="139"/>
    </row>
    <row r="39754" spans="2:19" ht="15.75" customHeight="1" x14ac:dyDescent="0.25">
      <c r="B39754" s="106"/>
      <c r="C39754" s="106"/>
      <c r="D39754" s="139"/>
      <c r="P39754" s="142"/>
      <c r="Q39754" s="142"/>
      <c r="R39754" s="142"/>
      <c r="S39754" s="139"/>
    </row>
    <row r="39755" spans="2:19" ht="15.75" customHeight="1" x14ac:dyDescent="0.25">
      <c r="B39755" s="106"/>
      <c r="C39755" s="106"/>
      <c r="D39755" s="139"/>
      <c r="P39755" s="142"/>
      <c r="Q39755" s="142"/>
      <c r="R39755" s="142"/>
      <c r="S39755" s="139"/>
    </row>
    <row r="39756" spans="2:19" ht="15.75" customHeight="1" x14ac:dyDescent="0.25">
      <c r="B39756" s="106"/>
      <c r="C39756" s="106"/>
      <c r="D39756" s="139"/>
      <c r="P39756" s="142"/>
      <c r="Q39756" s="142"/>
      <c r="R39756" s="142"/>
      <c r="S39756" s="139"/>
    </row>
    <row r="39757" spans="2:19" ht="15.75" customHeight="1" x14ac:dyDescent="0.25">
      <c r="B39757" s="106"/>
      <c r="C39757" s="106"/>
      <c r="D39757" s="139"/>
      <c r="P39757" s="142"/>
      <c r="Q39757" s="142"/>
      <c r="R39757" s="142"/>
      <c r="S39757" s="139"/>
    </row>
    <row r="39758" spans="2:19" ht="15.75" customHeight="1" x14ac:dyDescent="0.25">
      <c r="B39758" s="106"/>
      <c r="C39758" s="106"/>
      <c r="D39758" s="139"/>
      <c r="P39758" s="142"/>
      <c r="Q39758" s="142"/>
      <c r="R39758" s="142"/>
      <c r="S39758" s="139"/>
    </row>
    <row r="39759" spans="2:19" ht="15.75" customHeight="1" x14ac:dyDescent="0.25">
      <c r="B39759" s="106"/>
      <c r="C39759" s="106"/>
      <c r="D39759" s="139"/>
      <c r="P39759" s="142"/>
      <c r="Q39759" s="142"/>
      <c r="R39759" s="142"/>
      <c r="S39759" s="139"/>
    </row>
    <row r="39760" spans="2:19" ht="15.75" customHeight="1" x14ac:dyDescent="0.25">
      <c r="B39760" s="106"/>
      <c r="C39760" s="106"/>
      <c r="D39760" s="139"/>
      <c r="P39760" s="142"/>
      <c r="Q39760" s="142"/>
      <c r="R39760" s="142"/>
      <c r="S39760" s="139"/>
    </row>
    <row r="39761" spans="2:19" ht="15.75" customHeight="1" x14ac:dyDescent="0.25">
      <c r="B39761" s="106"/>
      <c r="C39761" s="106"/>
      <c r="D39761" s="139"/>
      <c r="P39761" s="142"/>
      <c r="Q39761" s="142"/>
      <c r="R39761" s="142"/>
      <c r="S39761" s="139"/>
    </row>
    <row r="39762" spans="2:19" ht="15.75" customHeight="1" x14ac:dyDescent="0.25">
      <c r="B39762" s="106"/>
      <c r="C39762" s="106"/>
      <c r="D39762" s="139"/>
      <c r="P39762" s="142"/>
      <c r="Q39762" s="142"/>
      <c r="R39762" s="142"/>
      <c r="S39762" s="139"/>
    </row>
    <row r="39763" spans="2:19" ht="15.75" customHeight="1" x14ac:dyDescent="0.25">
      <c r="B39763" s="106"/>
      <c r="C39763" s="106"/>
      <c r="D39763" s="139"/>
      <c r="P39763" s="142"/>
      <c r="Q39763" s="142"/>
      <c r="R39763" s="142"/>
      <c r="S39763" s="139"/>
    </row>
    <row r="39764" spans="2:19" ht="15.75" customHeight="1" x14ac:dyDescent="0.25">
      <c r="B39764" s="106"/>
      <c r="C39764" s="106"/>
      <c r="D39764" s="139"/>
      <c r="P39764" s="142"/>
      <c r="Q39764" s="142"/>
      <c r="R39764" s="142"/>
      <c r="S39764" s="139"/>
    </row>
    <row r="39765" spans="2:19" ht="15.75" customHeight="1" x14ac:dyDescent="0.25">
      <c r="B39765" s="106"/>
      <c r="C39765" s="106"/>
      <c r="D39765" s="139"/>
      <c r="P39765" s="142"/>
      <c r="Q39765" s="142"/>
      <c r="R39765" s="142"/>
      <c r="S39765" s="139"/>
    </row>
    <row r="39766" spans="2:19" ht="15.75" customHeight="1" x14ac:dyDescent="0.25">
      <c r="B39766" s="106"/>
      <c r="C39766" s="106"/>
      <c r="D39766" s="139"/>
      <c r="P39766" s="142"/>
      <c r="Q39766" s="142"/>
      <c r="R39766" s="142"/>
      <c r="S39766" s="139"/>
    </row>
    <row r="39767" spans="2:19" ht="15.75" customHeight="1" x14ac:dyDescent="0.25">
      <c r="B39767" s="106"/>
      <c r="C39767" s="106"/>
      <c r="D39767" s="139"/>
      <c r="P39767" s="142"/>
      <c r="Q39767" s="142"/>
      <c r="R39767" s="142"/>
      <c r="S39767" s="139"/>
    </row>
    <row r="39768" spans="2:19" ht="15.75" customHeight="1" x14ac:dyDescent="0.25">
      <c r="B39768" s="106"/>
      <c r="C39768" s="106"/>
      <c r="D39768" s="139"/>
      <c r="P39768" s="142"/>
      <c r="Q39768" s="142"/>
      <c r="R39768" s="142"/>
      <c r="S39768" s="139"/>
    </row>
    <row r="39769" spans="2:19" ht="15.75" customHeight="1" x14ac:dyDescent="0.25">
      <c r="B39769" s="106"/>
      <c r="C39769" s="106"/>
      <c r="D39769" s="139"/>
      <c r="P39769" s="142"/>
      <c r="Q39769" s="142"/>
      <c r="R39769" s="142"/>
      <c r="S39769" s="139"/>
    </row>
    <row r="39770" spans="2:19" ht="15.75" customHeight="1" x14ac:dyDescent="0.25">
      <c r="B39770" s="106"/>
      <c r="C39770" s="106"/>
      <c r="D39770" s="139"/>
      <c r="P39770" s="142"/>
      <c r="Q39770" s="142"/>
      <c r="R39770" s="142"/>
      <c r="S39770" s="139"/>
    </row>
    <row r="39771" spans="2:19" ht="15.75" customHeight="1" x14ac:dyDescent="0.25">
      <c r="B39771" s="106"/>
      <c r="C39771" s="106"/>
      <c r="D39771" s="139"/>
      <c r="P39771" s="142"/>
      <c r="Q39771" s="142"/>
      <c r="R39771" s="142"/>
      <c r="S39771" s="139"/>
    </row>
    <row r="39772" spans="2:19" ht="15.75" customHeight="1" x14ac:dyDescent="0.25">
      <c r="B39772" s="106"/>
      <c r="C39772" s="106"/>
      <c r="D39772" s="139"/>
      <c r="P39772" s="142"/>
      <c r="Q39772" s="142"/>
      <c r="R39772" s="142"/>
      <c r="S39772" s="139"/>
    </row>
    <row r="39773" spans="2:19" ht="15.75" customHeight="1" x14ac:dyDescent="0.25">
      <c r="B39773" s="106"/>
      <c r="C39773" s="106"/>
      <c r="D39773" s="139"/>
      <c r="P39773" s="142"/>
      <c r="Q39773" s="142"/>
      <c r="R39773" s="142"/>
      <c r="S39773" s="139"/>
    </row>
    <row r="39774" spans="2:19" ht="15.75" customHeight="1" x14ac:dyDescent="0.25">
      <c r="B39774" s="106"/>
      <c r="C39774" s="106"/>
      <c r="D39774" s="139"/>
      <c r="P39774" s="142"/>
      <c r="Q39774" s="142"/>
      <c r="R39774" s="142"/>
      <c r="S39774" s="139"/>
    </row>
    <row r="39775" spans="2:19" ht="15.75" customHeight="1" x14ac:dyDescent="0.25">
      <c r="B39775" s="106"/>
      <c r="C39775" s="106"/>
      <c r="D39775" s="139"/>
      <c r="P39775" s="142"/>
      <c r="Q39775" s="142"/>
      <c r="R39775" s="142"/>
      <c r="S39775" s="139"/>
    </row>
    <row r="39776" spans="2:19" ht="15.75" customHeight="1" x14ac:dyDescent="0.25">
      <c r="B39776" s="106"/>
      <c r="C39776" s="106"/>
      <c r="D39776" s="139"/>
      <c r="P39776" s="142"/>
      <c r="Q39776" s="142"/>
      <c r="R39776" s="142"/>
      <c r="S39776" s="139"/>
    </row>
    <row r="39777" spans="2:19" ht="15.75" customHeight="1" x14ac:dyDescent="0.25">
      <c r="B39777" s="106"/>
      <c r="C39777" s="106"/>
      <c r="D39777" s="139"/>
      <c r="P39777" s="142"/>
      <c r="Q39777" s="142"/>
      <c r="R39777" s="142"/>
      <c r="S39777" s="139"/>
    </row>
    <row r="39778" spans="2:19" ht="15.75" customHeight="1" x14ac:dyDescent="0.25">
      <c r="B39778" s="106"/>
      <c r="C39778" s="106"/>
      <c r="D39778" s="139"/>
      <c r="P39778" s="142"/>
      <c r="Q39778" s="142"/>
      <c r="R39778" s="142"/>
      <c r="S39778" s="139"/>
    </row>
    <row r="39779" spans="2:19" ht="15.75" customHeight="1" x14ac:dyDescent="0.25">
      <c r="B39779" s="106"/>
      <c r="C39779" s="106"/>
      <c r="D39779" s="139"/>
      <c r="P39779" s="142"/>
      <c r="Q39779" s="142"/>
      <c r="R39779" s="142"/>
      <c r="S39779" s="139"/>
    </row>
    <row r="39780" spans="2:19" ht="15.75" customHeight="1" x14ac:dyDescent="0.25">
      <c r="B39780" s="106"/>
      <c r="C39780" s="106"/>
      <c r="D39780" s="139"/>
      <c r="P39780" s="142"/>
      <c r="Q39780" s="142"/>
      <c r="R39780" s="142"/>
      <c r="S39780" s="139"/>
    </row>
    <row r="39781" spans="2:19" ht="15.75" customHeight="1" x14ac:dyDescent="0.25">
      <c r="B39781" s="106"/>
      <c r="C39781" s="106"/>
      <c r="D39781" s="139"/>
      <c r="P39781" s="142"/>
      <c r="Q39781" s="142"/>
      <c r="R39781" s="142"/>
      <c r="S39781" s="139"/>
    </row>
    <row r="39782" spans="2:19" ht="15.75" customHeight="1" x14ac:dyDescent="0.25">
      <c r="B39782" s="106"/>
      <c r="C39782" s="106"/>
      <c r="D39782" s="139"/>
      <c r="P39782" s="142"/>
      <c r="Q39782" s="142"/>
      <c r="R39782" s="142"/>
      <c r="S39782" s="139"/>
    </row>
    <row r="39783" spans="2:19" ht="15.75" customHeight="1" x14ac:dyDescent="0.25">
      <c r="B39783" s="106"/>
      <c r="C39783" s="106"/>
      <c r="D39783" s="139"/>
      <c r="P39783" s="142"/>
      <c r="Q39783" s="142"/>
      <c r="R39783" s="142"/>
      <c r="S39783" s="139"/>
    </row>
    <row r="39784" spans="2:19" ht="15.75" customHeight="1" x14ac:dyDescent="0.25">
      <c r="B39784" s="106"/>
      <c r="C39784" s="106"/>
      <c r="D39784" s="139"/>
      <c r="P39784" s="142"/>
      <c r="Q39784" s="142"/>
      <c r="R39784" s="142"/>
      <c r="S39784" s="139"/>
    </row>
    <row r="39785" spans="2:19" ht="15.75" customHeight="1" x14ac:dyDescent="0.25">
      <c r="B39785" s="106"/>
      <c r="C39785" s="106"/>
      <c r="D39785" s="139"/>
      <c r="P39785" s="142"/>
      <c r="Q39785" s="142"/>
      <c r="R39785" s="142"/>
      <c r="S39785" s="139"/>
    </row>
    <row r="39786" spans="2:19" ht="15.75" customHeight="1" x14ac:dyDescent="0.25">
      <c r="B39786" s="106"/>
      <c r="C39786" s="106"/>
      <c r="D39786" s="139"/>
      <c r="P39786" s="142"/>
      <c r="Q39786" s="142"/>
      <c r="R39786" s="142"/>
      <c r="S39786" s="139"/>
    </row>
    <row r="39787" spans="2:19" ht="15.75" customHeight="1" x14ac:dyDescent="0.25">
      <c r="B39787" s="106"/>
      <c r="C39787" s="106"/>
      <c r="D39787" s="139"/>
      <c r="P39787" s="142"/>
      <c r="Q39787" s="142"/>
      <c r="R39787" s="142"/>
      <c r="S39787" s="139"/>
    </row>
    <row r="39788" spans="2:19" ht="15.75" customHeight="1" x14ac:dyDescent="0.25">
      <c r="B39788" s="106"/>
      <c r="C39788" s="106"/>
      <c r="D39788" s="139"/>
      <c r="P39788" s="142"/>
      <c r="Q39788" s="142"/>
      <c r="R39788" s="142"/>
      <c r="S39788" s="139"/>
    </row>
    <row r="39789" spans="2:19" ht="15.75" customHeight="1" x14ac:dyDescent="0.25">
      <c r="B39789" s="106"/>
      <c r="C39789" s="106"/>
      <c r="D39789" s="139"/>
      <c r="P39789" s="142"/>
      <c r="Q39789" s="142"/>
      <c r="R39789" s="142"/>
      <c r="S39789" s="139"/>
    </row>
    <row r="39790" spans="2:19" ht="15.75" customHeight="1" x14ac:dyDescent="0.25">
      <c r="B39790" s="106"/>
      <c r="C39790" s="106"/>
      <c r="D39790" s="139"/>
      <c r="P39790" s="142"/>
      <c r="Q39790" s="142"/>
      <c r="R39790" s="142"/>
      <c r="S39790" s="139"/>
    </row>
    <row r="39791" spans="2:19" ht="15.75" customHeight="1" x14ac:dyDescent="0.25">
      <c r="B39791" s="106"/>
      <c r="C39791" s="106"/>
      <c r="D39791" s="139"/>
      <c r="P39791" s="142"/>
      <c r="Q39791" s="142"/>
      <c r="R39791" s="142"/>
      <c r="S39791" s="139"/>
    </row>
    <row r="39792" spans="2:19" ht="15.75" customHeight="1" x14ac:dyDescent="0.25">
      <c r="B39792" s="106"/>
      <c r="C39792" s="106"/>
      <c r="D39792" s="139"/>
      <c r="P39792" s="142"/>
      <c r="Q39792" s="142"/>
      <c r="R39792" s="142"/>
      <c r="S39792" s="139"/>
    </row>
    <row r="39793" spans="2:19" ht="15.75" customHeight="1" x14ac:dyDescent="0.25">
      <c r="B39793" s="106"/>
      <c r="C39793" s="106"/>
      <c r="D39793" s="139"/>
      <c r="P39793" s="142"/>
      <c r="Q39793" s="142"/>
      <c r="R39793" s="142"/>
      <c r="S39793" s="139"/>
    </row>
    <row r="39794" spans="2:19" ht="15.75" customHeight="1" x14ac:dyDescent="0.25">
      <c r="B39794" s="106"/>
      <c r="C39794" s="106"/>
      <c r="D39794" s="139"/>
      <c r="P39794" s="142"/>
      <c r="Q39794" s="142"/>
      <c r="R39794" s="142"/>
      <c r="S39794" s="139"/>
    </row>
    <row r="39795" spans="2:19" ht="15.75" customHeight="1" x14ac:dyDescent="0.25">
      <c r="B39795" s="106"/>
      <c r="C39795" s="106"/>
      <c r="D39795" s="139"/>
      <c r="P39795" s="142"/>
      <c r="Q39795" s="142"/>
      <c r="R39795" s="142"/>
      <c r="S39795" s="139"/>
    </row>
    <row r="39796" spans="2:19" ht="15.75" customHeight="1" x14ac:dyDescent="0.25">
      <c r="B39796" s="106"/>
      <c r="C39796" s="106"/>
      <c r="D39796" s="139"/>
      <c r="P39796" s="142"/>
      <c r="Q39796" s="142"/>
      <c r="R39796" s="142"/>
      <c r="S39796" s="139"/>
    </row>
    <row r="39797" spans="2:19" ht="15.75" customHeight="1" x14ac:dyDescent="0.25">
      <c r="B39797" s="106"/>
      <c r="C39797" s="106"/>
      <c r="D39797" s="139"/>
      <c r="P39797" s="142"/>
      <c r="Q39797" s="142"/>
      <c r="R39797" s="142"/>
      <c r="S39797" s="139"/>
    </row>
    <row r="39798" spans="2:19" ht="15.75" customHeight="1" x14ac:dyDescent="0.25">
      <c r="B39798" s="106"/>
      <c r="C39798" s="106"/>
      <c r="D39798" s="139"/>
      <c r="P39798" s="142"/>
      <c r="Q39798" s="142"/>
      <c r="R39798" s="142"/>
      <c r="S39798" s="139"/>
    </row>
    <row r="39799" spans="2:19" ht="15.75" customHeight="1" x14ac:dyDescent="0.25">
      <c r="B39799" s="106"/>
      <c r="C39799" s="106"/>
      <c r="D39799" s="139"/>
      <c r="P39799" s="142"/>
      <c r="Q39799" s="142"/>
      <c r="R39799" s="142"/>
      <c r="S39799" s="139"/>
    </row>
    <row r="39800" spans="2:19" ht="15.75" customHeight="1" x14ac:dyDescent="0.25">
      <c r="B39800" s="106"/>
      <c r="C39800" s="106"/>
      <c r="D39800" s="139"/>
      <c r="P39800" s="142"/>
      <c r="Q39800" s="142"/>
      <c r="R39800" s="142"/>
      <c r="S39800" s="139"/>
    </row>
    <row r="39801" spans="2:19" ht="15.75" customHeight="1" x14ac:dyDescent="0.25">
      <c r="B39801" s="106"/>
      <c r="C39801" s="106"/>
      <c r="D39801" s="139"/>
      <c r="P39801" s="142"/>
      <c r="Q39801" s="142"/>
      <c r="R39801" s="142"/>
      <c r="S39801" s="139"/>
    </row>
    <row r="39802" spans="2:19" ht="15.75" customHeight="1" x14ac:dyDescent="0.25">
      <c r="B39802" s="106"/>
      <c r="C39802" s="106"/>
      <c r="D39802" s="139"/>
      <c r="P39802" s="142"/>
      <c r="Q39802" s="142"/>
      <c r="R39802" s="142"/>
      <c r="S39802" s="139"/>
    </row>
    <row r="39803" spans="2:19" ht="15.75" customHeight="1" x14ac:dyDescent="0.25">
      <c r="B39803" s="106"/>
      <c r="C39803" s="106"/>
      <c r="D39803" s="139"/>
      <c r="P39803" s="142"/>
      <c r="Q39803" s="142"/>
      <c r="R39803" s="142"/>
      <c r="S39803" s="139"/>
    </row>
    <row r="39804" spans="2:19" ht="15.75" customHeight="1" x14ac:dyDescent="0.25">
      <c r="B39804" s="106"/>
      <c r="C39804" s="106"/>
      <c r="D39804" s="139"/>
      <c r="P39804" s="142"/>
      <c r="Q39804" s="142"/>
      <c r="R39804" s="142"/>
      <c r="S39804" s="139"/>
    </row>
    <row r="39805" spans="2:19" ht="15.75" customHeight="1" x14ac:dyDescent="0.25">
      <c r="B39805" s="106"/>
      <c r="C39805" s="106"/>
      <c r="D39805" s="139"/>
      <c r="P39805" s="142"/>
      <c r="Q39805" s="142"/>
      <c r="R39805" s="142"/>
      <c r="S39805" s="139"/>
    </row>
    <row r="39806" spans="2:19" ht="15.75" customHeight="1" x14ac:dyDescent="0.25">
      <c r="B39806" s="106"/>
      <c r="C39806" s="106"/>
      <c r="D39806" s="139"/>
      <c r="P39806" s="142"/>
      <c r="Q39806" s="142"/>
      <c r="R39806" s="142"/>
      <c r="S39806" s="139"/>
    </row>
    <row r="39807" spans="2:19" ht="15.75" customHeight="1" x14ac:dyDescent="0.25">
      <c r="B39807" s="106"/>
      <c r="C39807" s="106"/>
      <c r="D39807" s="139"/>
      <c r="P39807" s="142"/>
      <c r="Q39807" s="142"/>
      <c r="R39807" s="142"/>
      <c r="S39807" s="139"/>
    </row>
    <row r="39808" spans="2:19" ht="15.75" customHeight="1" x14ac:dyDescent="0.25">
      <c r="B39808" s="106"/>
      <c r="C39808" s="106"/>
      <c r="D39808" s="139"/>
      <c r="P39808" s="142"/>
      <c r="Q39808" s="142"/>
      <c r="R39808" s="142"/>
      <c r="S39808" s="139"/>
    </row>
    <row r="39809" spans="2:19" ht="15.75" customHeight="1" x14ac:dyDescent="0.25">
      <c r="B39809" s="106"/>
      <c r="C39809" s="106"/>
      <c r="D39809" s="139"/>
      <c r="P39809" s="142"/>
      <c r="Q39809" s="142"/>
      <c r="R39809" s="142"/>
      <c r="S39809" s="139"/>
    </row>
    <row r="39810" spans="2:19" ht="15.75" customHeight="1" x14ac:dyDescent="0.25">
      <c r="B39810" s="106"/>
      <c r="C39810" s="106"/>
      <c r="D39810" s="139"/>
      <c r="P39810" s="142"/>
      <c r="Q39810" s="142"/>
      <c r="R39810" s="142"/>
      <c r="S39810" s="139"/>
    </row>
    <row r="39811" spans="2:19" ht="15.75" customHeight="1" x14ac:dyDescent="0.25">
      <c r="B39811" s="106"/>
      <c r="C39811" s="106"/>
      <c r="D39811" s="139"/>
      <c r="P39811" s="142"/>
      <c r="Q39811" s="142"/>
      <c r="R39811" s="142"/>
      <c r="S39811" s="139"/>
    </row>
    <row r="39812" spans="2:19" ht="15.75" customHeight="1" x14ac:dyDescent="0.25">
      <c r="B39812" s="106"/>
      <c r="C39812" s="106"/>
      <c r="D39812" s="139"/>
      <c r="P39812" s="142"/>
      <c r="Q39812" s="142"/>
      <c r="R39812" s="142"/>
      <c r="S39812" s="139"/>
    </row>
    <row r="39813" spans="2:19" ht="15.75" customHeight="1" x14ac:dyDescent="0.25">
      <c r="B39813" s="106"/>
      <c r="C39813" s="106"/>
      <c r="D39813" s="139"/>
      <c r="P39813" s="142"/>
      <c r="Q39813" s="142"/>
      <c r="R39813" s="142"/>
      <c r="S39813" s="139"/>
    </row>
    <row r="39814" spans="2:19" ht="15.75" customHeight="1" x14ac:dyDescent="0.25">
      <c r="B39814" s="106"/>
      <c r="C39814" s="106"/>
      <c r="D39814" s="139"/>
      <c r="P39814" s="142"/>
      <c r="Q39814" s="142"/>
      <c r="R39814" s="142"/>
      <c r="S39814" s="139"/>
    </row>
    <row r="39815" spans="2:19" ht="15.75" customHeight="1" x14ac:dyDescent="0.25">
      <c r="B39815" s="106"/>
      <c r="C39815" s="106"/>
      <c r="D39815" s="139"/>
      <c r="P39815" s="142"/>
      <c r="Q39815" s="142"/>
      <c r="R39815" s="142"/>
      <c r="S39815" s="139"/>
    </row>
    <row r="39816" spans="2:19" ht="15.75" customHeight="1" x14ac:dyDescent="0.25">
      <c r="B39816" s="106"/>
      <c r="C39816" s="106"/>
      <c r="D39816" s="139"/>
      <c r="P39816" s="142"/>
      <c r="Q39816" s="142"/>
      <c r="R39816" s="142"/>
      <c r="S39816" s="139"/>
    </row>
    <row r="39817" spans="2:19" ht="15.75" customHeight="1" x14ac:dyDescent="0.25">
      <c r="B39817" s="106"/>
      <c r="C39817" s="106"/>
      <c r="D39817" s="139"/>
      <c r="P39817" s="142"/>
      <c r="Q39817" s="142"/>
      <c r="R39817" s="142"/>
      <c r="S39817" s="139"/>
    </row>
    <row r="39818" spans="2:19" ht="15.75" customHeight="1" x14ac:dyDescent="0.25">
      <c r="B39818" s="106"/>
      <c r="C39818" s="106"/>
      <c r="D39818" s="139"/>
      <c r="P39818" s="142"/>
      <c r="Q39818" s="142"/>
      <c r="R39818" s="142"/>
      <c r="S39818" s="139"/>
    </row>
    <row r="39819" spans="2:19" ht="15.75" customHeight="1" x14ac:dyDescent="0.25">
      <c r="B39819" s="106"/>
      <c r="C39819" s="106"/>
      <c r="D39819" s="139"/>
      <c r="P39819" s="142"/>
      <c r="Q39819" s="142"/>
      <c r="R39819" s="142"/>
      <c r="S39819" s="139"/>
    </row>
    <row r="39820" spans="2:19" ht="15.75" customHeight="1" x14ac:dyDescent="0.25">
      <c r="B39820" s="106"/>
      <c r="C39820" s="106"/>
      <c r="D39820" s="139"/>
      <c r="P39820" s="142"/>
      <c r="Q39820" s="142"/>
      <c r="R39820" s="142"/>
      <c r="S39820" s="139"/>
    </row>
    <row r="39821" spans="2:19" ht="15.75" customHeight="1" x14ac:dyDescent="0.25">
      <c r="B39821" s="106"/>
      <c r="C39821" s="106"/>
      <c r="D39821" s="139"/>
      <c r="P39821" s="142"/>
      <c r="Q39821" s="142"/>
      <c r="R39821" s="142"/>
      <c r="S39821" s="139"/>
    </row>
    <row r="39822" spans="2:19" ht="15.75" customHeight="1" x14ac:dyDescent="0.25">
      <c r="B39822" s="106"/>
      <c r="C39822" s="106"/>
      <c r="D39822" s="139"/>
      <c r="P39822" s="142"/>
      <c r="Q39822" s="142"/>
      <c r="R39822" s="142"/>
      <c r="S39822" s="139"/>
    </row>
    <row r="39823" spans="2:19" ht="15.75" customHeight="1" x14ac:dyDescent="0.25">
      <c r="B39823" s="106"/>
      <c r="C39823" s="106"/>
      <c r="D39823" s="139"/>
      <c r="P39823" s="142"/>
      <c r="Q39823" s="142"/>
      <c r="R39823" s="142"/>
      <c r="S39823" s="139"/>
    </row>
    <row r="39824" spans="2:19" ht="15.75" customHeight="1" x14ac:dyDescent="0.25">
      <c r="B39824" s="106"/>
      <c r="C39824" s="106"/>
      <c r="D39824" s="139"/>
      <c r="P39824" s="142"/>
      <c r="Q39824" s="142"/>
      <c r="R39824" s="142"/>
      <c r="S39824" s="139"/>
    </row>
    <row r="39825" spans="2:19" ht="15.75" customHeight="1" x14ac:dyDescent="0.25">
      <c r="B39825" s="106"/>
      <c r="C39825" s="106"/>
      <c r="D39825" s="139"/>
      <c r="P39825" s="142"/>
      <c r="Q39825" s="142"/>
      <c r="R39825" s="142"/>
      <c r="S39825" s="139"/>
    </row>
    <row r="39826" spans="2:19" ht="15.75" customHeight="1" x14ac:dyDescent="0.25">
      <c r="B39826" s="106"/>
      <c r="C39826" s="106"/>
      <c r="D39826" s="139"/>
      <c r="P39826" s="142"/>
      <c r="Q39826" s="142"/>
      <c r="R39826" s="142"/>
      <c r="S39826" s="139"/>
    </row>
    <row r="39827" spans="2:19" ht="15.75" customHeight="1" x14ac:dyDescent="0.25">
      <c r="B39827" s="106"/>
      <c r="C39827" s="106"/>
      <c r="D39827" s="139"/>
      <c r="P39827" s="142"/>
      <c r="Q39827" s="142"/>
      <c r="R39827" s="142"/>
      <c r="S39827" s="139"/>
    </row>
    <row r="39828" spans="2:19" ht="15.75" customHeight="1" x14ac:dyDescent="0.25">
      <c r="B39828" s="106"/>
      <c r="C39828" s="106"/>
      <c r="D39828" s="139"/>
      <c r="P39828" s="142"/>
      <c r="Q39828" s="142"/>
      <c r="R39828" s="142"/>
      <c r="S39828" s="139"/>
    </row>
    <row r="39829" spans="2:19" ht="15.75" customHeight="1" x14ac:dyDescent="0.25">
      <c r="B39829" s="106"/>
      <c r="C39829" s="106"/>
      <c r="D39829" s="139"/>
      <c r="P39829" s="142"/>
      <c r="Q39829" s="142"/>
      <c r="R39829" s="142"/>
      <c r="S39829" s="139"/>
    </row>
    <row r="39830" spans="2:19" ht="15.75" customHeight="1" x14ac:dyDescent="0.25">
      <c r="B39830" s="106"/>
      <c r="C39830" s="106"/>
      <c r="D39830" s="139"/>
      <c r="P39830" s="142"/>
      <c r="Q39830" s="142"/>
      <c r="R39830" s="142"/>
      <c r="S39830" s="139"/>
    </row>
    <row r="39831" spans="2:19" ht="15.75" customHeight="1" x14ac:dyDescent="0.25">
      <c r="B39831" s="106"/>
      <c r="C39831" s="106"/>
      <c r="D39831" s="139"/>
      <c r="P39831" s="142"/>
      <c r="Q39831" s="142"/>
      <c r="R39831" s="142"/>
      <c r="S39831" s="139"/>
    </row>
    <row r="39832" spans="2:19" ht="15.75" customHeight="1" x14ac:dyDescent="0.25">
      <c r="B39832" s="106"/>
      <c r="C39832" s="106"/>
      <c r="D39832" s="139"/>
      <c r="P39832" s="142"/>
      <c r="Q39832" s="142"/>
      <c r="R39832" s="142"/>
      <c r="S39832" s="139"/>
    </row>
    <row r="39833" spans="2:19" ht="15.75" customHeight="1" x14ac:dyDescent="0.25">
      <c r="B39833" s="106"/>
      <c r="C39833" s="106"/>
      <c r="D39833" s="139"/>
      <c r="P39833" s="142"/>
      <c r="Q39833" s="142"/>
      <c r="R39833" s="142"/>
      <c r="S39833" s="139"/>
    </row>
    <row r="39834" spans="2:19" ht="15.75" customHeight="1" x14ac:dyDescent="0.25">
      <c r="B39834" s="106"/>
      <c r="C39834" s="106"/>
      <c r="D39834" s="139"/>
      <c r="P39834" s="142"/>
      <c r="Q39834" s="142"/>
      <c r="R39834" s="142"/>
      <c r="S39834" s="139"/>
    </row>
    <row r="39835" spans="2:19" ht="15.75" customHeight="1" x14ac:dyDescent="0.25">
      <c r="B39835" s="106"/>
      <c r="C39835" s="106"/>
      <c r="D39835" s="139"/>
      <c r="P39835" s="142"/>
      <c r="Q39835" s="142"/>
      <c r="R39835" s="142"/>
      <c r="S39835" s="139"/>
    </row>
    <row r="39836" spans="2:19" ht="15.75" customHeight="1" x14ac:dyDescent="0.25">
      <c r="B39836" s="106"/>
      <c r="C39836" s="106"/>
      <c r="D39836" s="139"/>
      <c r="P39836" s="142"/>
      <c r="Q39836" s="142"/>
      <c r="R39836" s="142"/>
      <c r="S39836" s="139"/>
    </row>
    <row r="39837" spans="2:19" ht="15.75" customHeight="1" x14ac:dyDescent="0.25">
      <c r="B39837" s="106"/>
      <c r="C39837" s="106"/>
      <c r="D39837" s="139"/>
      <c r="P39837" s="142"/>
      <c r="Q39837" s="142"/>
      <c r="R39837" s="142"/>
      <c r="S39837" s="139"/>
    </row>
    <row r="39838" spans="2:19" ht="15.75" customHeight="1" x14ac:dyDescent="0.25">
      <c r="B39838" s="106"/>
      <c r="C39838" s="106"/>
      <c r="D39838" s="139"/>
      <c r="P39838" s="142"/>
      <c r="Q39838" s="142"/>
      <c r="R39838" s="142"/>
      <c r="S39838" s="139"/>
    </row>
    <row r="39839" spans="2:19" ht="15.75" customHeight="1" x14ac:dyDescent="0.25">
      <c r="B39839" s="106"/>
      <c r="C39839" s="106"/>
      <c r="D39839" s="139"/>
      <c r="P39839" s="142"/>
      <c r="Q39839" s="142"/>
      <c r="R39839" s="142"/>
      <c r="S39839" s="139"/>
    </row>
    <row r="39840" spans="2:19" ht="15.75" customHeight="1" x14ac:dyDescent="0.25">
      <c r="B39840" s="106"/>
      <c r="C39840" s="106"/>
      <c r="D39840" s="139"/>
      <c r="P39840" s="142"/>
      <c r="Q39840" s="142"/>
      <c r="R39840" s="142"/>
      <c r="S39840" s="139"/>
    </row>
    <row r="39841" spans="2:19" ht="15.75" customHeight="1" x14ac:dyDescent="0.25">
      <c r="B39841" s="106"/>
      <c r="C39841" s="106"/>
      <c r="D39841" s="139"/>
      <c r="P39841" s="142"/>
      <c r="Q39841" s="142"/>
      <c r="R39841" s="142"/>
      <c r="S39841" s="139"/>
    </row>
    <row r="39842" spans="2:19" ht="15.75" customHeight="1" x14ac:dyDescent="0.25">
      <c r="B39842" s="106"/>
      <c r="C39842" s="106"/>
      <c r="D39842" s="139"/>
      <c r="P39842" s="142"/>
      <c r="Q39842" s="142"/>
      <c r="R39842" s="142"/>
      <c r="S39842" s="139"/>
    </row>
    <row r="39843" spans="2:19" ht="15.75" customHeight="1" x14ac:dyDescent="0.25">
      <c r="B39843" s="106"/>
      <c r="C39843" s="106"/>
      <c r="D39843" s="139"/>
      <c r="P39843" s="142"/>
      <c r="Q39843" s="142"/>
      <c r="R39843" s="142"/>
      <c r="S39843" s="139"/>
    </row>
    <row r="39844" spans="2:19" ht="15.75" customHeight="1" x14ac:dyDescent="0.25">
      <c r="B39844" s="106"/>
      <c r="C39844" s="106"/>
      <c r="D39844" s="139"/>
      <c r="P39844" s="142"/>
      <c r="Q39844" s="142"/>
      <c r="R39844" s="142"/>
      <c r="S39844" s="139"/>
    </row>
    <row r="39845" spans="2:19" ht="15.75" customHeight="1" x14ac:dyDescent="0.25">
      <c r="B39845" s="106"/>
      <c r="C39845" s="106"/>
      <c r="D39845" s="139"/>
      <c r="P39845" s="142"/>
      <c r="Q39845" s="142"/>
      <c r="R39845" s="142"/>
      <c r="S39845" s="139"/>
    </row>
    <row r="39846" spans="2:19" ht="15.75" customHeight="1" x14ac:dyDescent="0.25">
      <c r="B39846" s="106"/>
      <c r="C39846" s="106"/>
      <c r="D39846" s="139"/>
      <c r="P39846" s="142"/>
      <c r="Q39846" s="142"/>
      <c r="R39846" s="142"/>
      <c r="S39846" s="139"/>
    </row>
    <row r="39847" spans="2:19" ht="15.75" customHeight="1" x14ac:dyDescent="0.25">
      <c r="B39847" s="106"/>
      <c r="C39847" s="106"/>
      <c r="D39847" s="139"/>
      <c r="P39847" s="142"/>
      <c r="Q39847" s="142"/>
      <c r="R39847" s="142"/>
      <c r="S39847" s="139"/>
    </row>
    <row r="39848" spans="2:19" ht="15.75" customHeight="1" x14ac:dyDescent="0.25">
      <c r="B39848" s="106"/>
      <c r="C39848" s="106"/>
      <c r="D39848" s="139"/>
      <c r="P39848" s="142"/>
      <c r="Q39848" s="142"/>
      <c r="R39848" s="142"/>
      <c r="S39848" s="139"/>
    </row>
    <row r="39849" spans="2:19" ht="15.75" customHeight="1" x14ac:dyDescent="0.25">
      <c r="B39849" s="106"/>
      <c r="C39849" s="106"/>
      <c r="D39849" s="139"/>
      <c r="P39849" s="142"/>
      <c r="Q39849" s="142"/>
      <c r="R39849" s="142"/>
      <c r="S39849" s="139"/>
    </row>
    <row r="39850" spans="2:19" ht="15.75" customHeight="1" x14ac:dyDescent="0.25">
      <c r="B39850" s="106"/>
      <c r="C39850" s="106"/>
      <c r="D39850" s="139"/>
      <c r="P39850" s="142"/>
      <c r="Q39850" s="142"/>
      <c r="R39850" s="142"/>
      <c r="S39850" s="139"/>
    </row>
    <row r="39851" spans="2:19" ht="15.75" customHeight="1" x14ac:dyDescent="0.25">
      <c r="B39851" s="106"/>
      <c r="C39851" s="106"/>
      <c r="D39851" s="139"/>
      <c r="P39851" s="142"/>
      <c r="Q39851" s="142"/>
      <c r="R39851" s="142"/>
      <c r="S39851" s="139"/>
    </row>
    <row r="39852" spans="2:19" ht="15.75" customHeight="1" x14ac:dyDescent="0.25">
      <c r="B39852" s="106"/>
      <c r="C39852" s="106"/>
      <c r="D39852" s="139"/>
      <c r="P39852" s="142"/>
      <c r="Q39852" s="142"/>
      <c r="R39852" s="142"/>
      <c r="S39852" s="139"/>
    </row>
    <row r="39853" spans="2:19" ht="15.75" customHeight="1" x14ac:dyDescent="0.25">
      <c r="B39853" s="106"/>
      <c r="C39853" s="106"/>
      <c r="D39853" s="139"/>
      <c r="P39853" s="142"/>
      <c r="Q39853" s="142"/>
      <c r="R39853" s="142"/>
      <c r="S39853" s="139"/>
    </row>
    <row r="39854" spans="2:19" ht="15.75" customHeight="1" x14ac:dyDescent="0.25">
      <c r="B39854" s="106"/>
      <c r="C39854" s="106"/>
      <c r="D39854" s="139"/>
      <c r="P39854" s="142"/>
      <c r="Q39854" s="142"/>
      <c r="R39854" s="142"/>
      <c r="S39854" s="139"/>
    </row>
    <row r="39855" spans="2:19" ht="15.75" customHeight="1" x14ac:dyDescent="0.25">
      <c r="B39855" s="106"/>
      <c r="C39855" s="106"/>
      <c r="D39855" s="139"/>
      <c r="P39855" s="142"/>
      <c r="Q39855" s="142"/>
      <c r="R39855" s="142"/>
      <c r="S39855" s="139"/>
    </row>
    <row r="39856" spans="2:19" ht="15.75" customHeight="1" x14ac:dyDescent="0.25">
      <c r="B39856" s="106"/>
      <c r="C39856" s="106"/>
      <c r="D39856" s="139"/>
      <c r="P39856" s="142"/>
      <c r="Q39856" s="142"/>
      <c r="R39856" s="142"/>
      <c r="S39856" s="139"/>
    </row>
    <row r="39857" spans="2:19" ht="15.75" customHeight="1" x14ac:dyDescent="0.25">
      <c r="B39857" s="106"/>
      <c r="C39857" s="106"/>
      <c r="D39857" s="139"/>
      <c r="P39857" s="142"/>
      <c r="Q39857" s="142"/>
      <c r="R39857" s="142"/>
      <c r="S39857" s="139"/>
    </row>
    <row r="39858" spans="2:19" ht="15.75" customHeight="1" x14ac:dyDescent="0.25">
      <c r="B39858" s="106"/>
      <c r="C39858" s="106"/>
      <c r="D39858" s="139"/>
      <c r="P39858" s="142"/>
      <c r="Q39858" s="142"/>
      <c r="R39858" s="142"/>
      <c r="S39858" s="139"/>
    </row>
    <row r="39859" spans="2:19" ht="15.75" customHeight="1" x14ac:dyDescent="0.25">
      <c r="B39859" s="106"/>
      <c r="C39859" s="106"/>
      <c r="D39859" s="139"/>
      <c r="P39859" s="142"/>
      <c r="Q39859" s="142"/>
      <c r="R39859" s="142"/>
      <c r="S39859" s="139"/>
    </row>
    <row r="39860" spans="2:19" ht="15.75" customHeight="1" x14ac:dyDescent="0.25">
      <c r="B39860" s="106"/>
      <c r="C39860" s="106"/>
      <c r="D39860" s="139"/>
      <c r="P39860" s="142"/>
      <c r="Q39860" s="142"/>
      <c r="R39860" s="142"/>
      <c r="S39860" s="139"/>
    </row>
    <row r="39861" spans="2:19" ht="15.75" customHeight="1" x14ac:dyDescent="0.25">
      <c r="B39861" s="106"/>
      <c r="C39861" s="106"/>
      <c r="D39861" s="139"/>
      <c r="P39861" s="142"/>
      <c r="Q39861" s="142"/>
      <c r="R39861" s="142"/>
      <c r="S39861" s="139"/>
    </row>
    <row r="39862" spans="2:19" ht="15.75" customHeight="1" x14ac:dyDescent="0.25">
      <c r="B39862" s="106"/>
      <c r="C39862" s="106"/>
      <c r="D39862" s="139"/>
      <c r="P39862" s="142"/>
      <c r="Q39862" s="142"/>
      <c r="R39862" s="142"/>
      <c r="S39862" s="139"/>
    </row>
    <row r="39863" spans="2:19" ht="15.75" customHeight="1" x14ac:dyDescent="0.25">
      <c r="B39863" s="106"/>
      <c r="C39863" s="106"/>
      <c r="D39863" s="139"/>
      <c r="P39863" s="142"/>
      <c r="Q39863" s="142"/>
      <c r="R39863" s="142"/>
      <c r="S39863" s="139"/>
    </row>
    <row r="39864" spans="2:19" ht="15.75" customHeight="1" x14ac:dyDescent="0.25">
      <c r="B39864" s="106"/>
      <c r="C39864" s="106"/>
      <c r="D39864" s="139"/>
      <c r="P39864" s="142"/>
      <c r="Q39864" s="142"/>
      <c r="R39864" s="142"/>
      <c r="S39864" s="139"/>
    </row>
    <row r="39865" spans="2:19" ht="15.75" customHeight="1" x14ac:dyDescent="0.25">
      <c r="B39865" s="106"/>
      <c r="C39865" s="106"/>
      <c r="D39865" s="139"/>
      <c r="P39865" s="142"/>
      <c r="Q39865" s="142"/>
      <c r="R39865" s="142"/>
      <c r="S39865" s="139"/>
    </row>
    <row r="39866" spans="2:19" ht="15.75" customHeight="1" x14ac:dyDescent="0.25">
      <c r="B39866" s="106"/>
      <c r="C39866" s="106"/>
      <c r="D39866" s="139"/>
      <c r="P39866" s="142"/>
      <c r="Q39866" s="142"/>
      <c r="R39866" s="142"/>
      <c r="S39866" s="139"/>
    </row>
    <row r="39867" spans="2:19" ht="15.75" customHeight="1" x14ac:dyDescent="0.25">
      <c r="B39867" s="106"/>
      <c r="C39867" s="106"/>
      <c r="D39867" s="139"/>
      <c r="P39867" s="142"/>
      <c r="Q39867" s="142"/>
      <c r="R39867" s="142"/>
      <c r="S39867" s="139"/>
    </row>
    <row r="39868" spans="2:19" ht="15.75" customHeight="1" x14ac:dyDescent="0.25">
      <c r="B39868" s="106"/>
      <c r="C39868" s="106"/>
      <c r="D39868" s="139"/>
      <c r="P39868" s="142"/>
      <c r="Q39868" s="142"/>
      <c r="R39868" s="142"/>
      <c r="S39868" s="139"/>
    </row>
    <row r="39869" spans="2:19" ht="15.75" customHeight="1" x14ac:dyDescent="0.25">
      <c r="B39869" s="106"/>
      <c r="C39869" s="106"/>
      <c r="D39869" s="139"/>
      <c r="P39869" s="142"/>
      <c r="Q39869" s="142"/>
      <c r="R39869" s="142"/>
      <c r="S39869" s="139"/>
    </row>
    <row r="39870" spans="2:19" ht="15.75" customHeight="1" x14ac:dyDescent="0.25">
      <c r="B39870" s="106"/>
      <c r="C39870" s="106"/>
      <c r="D39870" s="139"/>
      <c r="P39870" s="142"/>
      <c r="Q39870" s="142"/>
      <c r="R39870" s="142"/>
      <c r="S39870" s="139"/>
    </row>
    <row r="39871" spans="2:19" ht="15.75" customHeight="1" x14ac:dyDescent="0.25">
      <c r="B39871" s="106"/>
      <c r="C39871" s="106"/>
      <c r="D39871" s="139"/>
      <c r="P39871" s="142"/>
      <c r="Q39871" s="142"/>
      <c r="R39871" s="142"/>
      <c r="S39871" s="139"/>
    </row>
    <row r="39872" spans="2:19" ht="15.75" customHeight="1" x14ac:dyDescent="0.25">
      <c r="B39872" s="106"/>
      <c r="C39872" s="106"/>
      <c r="D39872" s="139"/>
      <c r="P39872" s="142"/>
      <c r="Q39872" s="142"/>
      <c r="R39872" s="142"/>
      <c r="S39872" s="139"/>
    </row>
    <row r="39873" spans="2:19" ht="15.75" customHeight="1" x14ac:dyDescent="0.25">
      <c r="B39873" s="106"/>
      <c r="C39873" s="106"/>
      <c r="D39873" s="139"/>
      <c r="P39873" s="142"/>
      <c r="Q39873" s="142"/>
      <c r="R39873" s="142"/>
      <c r="S39873" s="139"/>
    </row>
    <row r="39874" spans="2:19" ht="15.75" customHeight="1" x14ac:dyDescent="0.25">
      <c r="B39874" s="106"/>
      <c r="C39874" s="106"/>
      <c r="D39874" s="139"/>
      <c r="P39874" s="142"/>
      <c r="Q39874" s="142"/>
      <c r="R39874" s="142"/>
      <c r="S39874" s="139"/>
    </row>
    <row r="39875" spans="2:19" ht="15.75" customHeight="1" x14ac:dyDescent="0.25">
      <c r="B39875" s="106"/>
      <c r="C39875" s="106"/>
      <c r="D39875" s="139"/>
      <c r="P39875" s="142"/>
      <c r="Q39875" s="142"/>
      <c r="R39875" s="142"/>
      <c r="S39875" s="139"/>
    </row>
    <row r="39876" spans="2:19" ht="15.75" customHeight="1" x14ac:dyDescent="0.25">
      <c r="B39876" s="106"/>
      <c r="C39876" s="106"/>
      <c r="D39876" s="139"/>
      <c r="P39876" s="142"/>
      <c r="Q39876" s="142"/>
      <c r="R39876" s="142"/>
      <c r="S39876" s="139"/>
    </row>
    <row r="39877" spans="2:19" ht="15.75" customHeight="1" x14ac:dyDescent="0.25">
      <c r="B39877" s="106"/>
      <c r="C39877" s="106"/>
      <c r="D39877" s="139"/>
      <c r="P39877" s="142"/>
      <c r="Q39877" s="142"/>
      <c r="R39877" s="142"/>
      <c r="S39877" s="139"/>
    </row>
    <row r="39878" spans="2:19" ht="15.75" customHeight="1" x14ac:dyDescent="0.25">
      <c r="B39878" s="106"/>
      <c r="C39878" s="106"/>
      <c r="D39878" s="139"/>
      <c r="P39878" s="142"/>
      <c r="Q39878" s="142"/>
      <c r="R39878" s="142"/>
      <c r="S39878" s="139"/>
    </row>
    <row r="39879" spans="2:19" ht="15.75" customHeight="1" x14ac:dyDescent="0.25">
      <c r="B39879" s="106"/>
      <c r="C39879" s="106"/>
      <c r="D39879" s="139"/>
      <c r="P39879" s="142"/>
      <c r="Q39879" s="142"/>
      <c r="R39879" s="142"/>
      <c r="S39879" s="139"/>
    </row>
    <row r="39880" spans="2:19" ht="15.75" customHeight="1" x14ac:dyDescent="0.25">
      <c r="B39880" s="106"/>
      <c r="C39880" s="106"/>
      <c r="D39880" s="139"/>
      <c r="P39880" s="142"/>
      <c r="Q39880" s="142"/>
      <c r="R39880" s="142"/>
      <c r="S39880" s="139"/>
    </row>
    <row r="39881" spans="2:19" ht="15.75" customHeight="1" x14ac:dyDescent="0.25">
      <c r="B39881" s="106"/>
      <c r="C39881" s="106"/>
      <c r="D39881" s="139"/>
      <c r="P39881" s="142"/>
      <c r="Q39881" s="142"/>
      <c r="R39881" s="142"/>
      <c r="S39881" s="139"/>
    </row>
    <row r="39882" spans="2:19" ht="15.75" customHeight="1" x14ac:dyDescent="0.25">
      <c r="B39882" s="106"/>
      <c r="C39882" s="106"/>
      <c r="D39882" s="139"/>
      <c r="P39882" s="142"/>
      <c r="Q39882" s="142"/>
      <c r="R39882" s="142"/>
      <c r="S39882" s="139"/>
    </row>
    <row r="39883" spans="2:19" ht="15.75" customHeight="1" x14ac:dyDescent="0.25">
      <c r="B39883" s="106"/>
      <c r="C39883" s="106"/>
      <c r="D39883" s="139"/>
      <c r="P39883" s="142"/>
      <c r="Q39883" s="142"/>
      <c r="R39883" s="142"/>
      <c r="S39883" s="139"/>
    </row>
    <row r="39884" spans="2:19" ht="15.75" customHeight="1" x14ac:dyDescent="0.25">
      <c r="B39884" s="106"/>
      <c r="C39884" s="106"/>
      <c r="D39884" s="139"/>
      <c r="P39884" s="142"/>
      <c r="Q39884" s="142"/>
      <c r="R39884" s="142"/>
      <c r="S39884" s="139"/>
    </row>
    <row r="39885" spans="2:19" ht="15.75" customHeight="1" x14ac:dyDescent="0.25">
      <c r="B39885" s="106"/>
      <c r="C39885" s="106"/>
      <c r="D39885" s="139"/>
      <c r="P39885" s="142"/>
      <c r="Q39885" s="142"/>
      <c r="R39885" s="142"/>
      <c r="S39885" s="139"/>
    </row>
    <row r="39886" spans="2:19" ht="15.75" customHeight="1" x14ac:dyDescent="0.25">
      <c r="B39886" s="106"/>
      <c r="C39886" s="106"/>
      <c r="D39886" s="139"/>
      <c r="P39886" s="142"/>
      <c r="Q39886" s="142"/>
      <c r="R39886" s="142"/>
      <c r="S39886" s="139"/>
    </row>
    <row r="39887" spans="2:19" ht="15.75" customHeight="1" x14ac:dyDescent="0.25">
      <c r="B39887" s="106"/>
      <c r="C39887" s="106"/>
      <c r="D39887" s="139"/>
      <c r="P39887" s="142"/>
      <c r="Q39887" s="142"/>
      <c r="R39887" s="142"/>
      <c r="S39887" s="139"/>
    </row>
    <row r="39888" spans="2:19" ht="15.75" customHeight="1" x14ac:dyDescent="0.25">
      <c r="B39888" s="106"/>
      <c r="C39888" s="106"/>
      <c r="D39888" s="139"/>
      <c r="P39888" s="142"/>
      <c r="Q39888" s="142"/>
      <c r="R39888" s="142"/>
      <c r="S39888" s="139"/>
    </row>
    <row r="39889" spans="2:19" ht="15.75" customHeight="1" x14ac:dyDescent="0.25">
      <c r="B39889" s="106"/>
      <c r="C39889" s="106"/>
      <c r="D39889" s="139"/>
      <c r="P39889" s="142"/>
      <c r="Q39889" s="142"/>
      <c r="R39889" s="142"/>
      <c r="S39889" s="139"/>
    </row>
    <row r="39890" spans="2:19" ht="15.75" customHeight="1" x14ac:dyDescent="0.25">
      <c r="B39890" s="106"/>
      <c r="C39890" s="106"/>
      <c r="D39890" s="139"/>
      <c r="P39890" s="142"/>
      <c r="Q39890" s="142"/>
      <c r="R39890" s="142"/>
      <c r="S39890" s="139"/>
    </row>
    <row r="39891" spans="2:19" ht="15.75" customHeight="1" x14ac:dyDescent="0.25">
      <c r="B39891" s="106"/>
      <c r="C39891" s="106"/>
      <c r="D39891" s="139"/>
      <c r="P39891" s="142"/>
      <c r="Q39891" s="142"/>
      <c r="R39891" s="142"/>
      <c r="S39891" s="139"/>
    </row>
    <row r="39892" spans="2:19" ht="15.75" customHeight="1" x14ac:dyDescent="0.25">
      <c r="B39892" s="106"/>
      <c r="C39892" s="106"/>
      <c r="D39892" s="139"/>
      <c r="P39892" s="142"/>
      <c r="Q39892" s="142"/>
      <c r="R39892" s="142"/>
      <c r="S39892" s="139"/>
    </row>
    <row r="39893" spans="2:19" ht="15.75" customHeight="1" x14ac:dyDescent="0.25">
      <c r="B39893" s="106"/>
      <c r="C39893" s="106"/>
      <c r="D39893" s="139"/>
      <c r="P39893" s="142"/>
      <c r="Q39893" s="142"/>
      <c r="R39893" s="142"/>
      <c r="S39893" s="139"/>
    </row>
    <row r="39894" spans="2:19" ht="15.75" customHeight="1" x14ac:dyDescent="0.25">
      <c r="B39894" s="106"/>
      <c r="C39894" s="106"/>
      <c r="D39894" s="139"/>
      <c r="P39894" s="142"/>
      <c r="Q39894" s="142"/>
      <c r="R39894" s="142"/>
      <c r="S39894" s="139"/>
    </row>
    <row r="39895" spans="2:19" ht="15.75" customHeight="1" x14ac:dyDescent="0.25">
      <c r="B39895" s="106"/>
      <c r="C39895" s="106"/>
      <c r="D39895" s="139"/>
      <c r="P39895" s="142"/>
      <c r="Q39895" s="142"/>
      <c r="R39895" s="142"/>
      <c r="S39895" s="139"/>
    </row>
    <row r="39896" spans="2:19" ht="15.75" customHeight="1" x14ac:dyDescent="0.25">
      <c r="B39896" s="106"/>
      <c r="C39896" s="106"/>
      <c r="D39896" s="139"/>
      <c r="P39896" s="142"/>
      <c r="Q39896" s="142"/>
      <c r="R39896" s="142"/>
      <c r="S39896" s="139"/>
    </row>
    <row r="39897" spans="2:19" ht="15.75" customHeight="1" x14ac:dyDescent="0.25">
      <c r="B39897" s="106"/>
      <c r="C39897" s="106"/>
      <c r="D39897" s="139"/>
      <c r="P39897" s="142"/>
      <c r="Q39897" s="142"/>
      <c r="R39897" s="142"/>
      <c r="S39897" s="139"/>
    </row>
    <row r="39898" spans="2:19" ht="15.75" customHeight="1" x14ac:dyDescent="0.25">
      <c r="B39898" s="106"/>
      <c r="C39898" s="106"/>
      <c r="D39898" s="139"/>
      <c r="P39898" s="142"/>
      <c r="Q39898" s="142"/>
      <c r="R39898" s="142"/>
      <c r="S39898" s="139"/>
    </row>
    <row r="39899" spans="2:19" ht="15.75" customHeight="1" x14ac:dyDescent="0.25">
      <c r="B39899" s="106"/>
      <c r="C39899" s="106"/>
      <c r="D39899" s="139"/>
      <c r="P39899" s="142"/>
      <c r="Q39899" s="142"/>
      <c r="R39899" s="142"/>
      <c r="S39899" s="139"/>
    </row>
    <row r="39900" spans="2:19" ht="15.75" customHeight="1" x14ac:dyDescent="0.25">
      <c r="B39900" s="106"/>
      <c r="C39900" s="106"/>
      <c r="D39900" s="139"/>
      <c r="P39900" s="142"/>
      <c r="Q39900" s="142"/>
      <c r="R39900" s="142"/>
      <c r="S39900" s="139"/>
    </row>
    <row r="39901" spans="2:19" ht="15.75" customHeight="1" x14ac:dyDescent="0.25">
      <c r="B39901" s="106"/>
      <c r="C39901" s="106"/>
      <c r="D39901" s="139"/>
      <c r="P39901" s="142"/>
      <c r="Q39901" s="142"/>
      <c r="R39901" s="142"/>
      <c r="S39901" s="139"/>
    </row>
    <row r="39902" spans="2:19" ht="15.75" customHeight="1" x14ac:dyDescent="0.25">
      <c r="B39902" s="106"/>
      <c r="C39902" s="106"/>
      <c r="D39902" s="139"/>
      <c r="P39902" s="142"/>
      <c r="Q39902" s="142"/>
      <c r="R39902" s="142"/>
      <c r="S39902" s="139"/>
    </row>
    <row r="39903" spans="2:19" ht="15.75" customHeight="1" x14ac:dyDescent="0.25">
      <c r="B39903" s="106"/>
      <c r="C39903" s="106"/>
      <c r="D39903" s="139"/>
      <c r="P39903" s="142"/>
      <c r="Q39903" s="142"/>
      <c r="R39903" s="142"/>
      <c r="S39903" s="139"/>
    </row>
    <row r="39904" spans="2:19" ht="15.75" customHeight="1" x14ac:dyDescent="0.25">
      <c r="B39904" s="106"/>
      <c r="C39904" s="106"/>
      <c r="D39904" s="139"/>
      <c r="P39904" s="142"/>
      <c r="Q39904" s="142"/>
      <c r="R39904" s="142"/>
      <c r="S39904" s="139"/>
    </row>
    <row r="39905" spans="2:19" ht="15.75" customHeight="1" x14ac:dyDescent="0.25">
      <c r="B39905" s="106"/>
      <c r="C39905" s="106"/>
      <c r="D39905" s="139"/>
      <c r="P39905" s="142"/>
      <c r="Q39905" s="142"/>
      <c r="R39905" s="142"/>
      <c r="S39905" s="139"/>
    </row>
    <row r="39906" spans="2:19" ht="15.75" customHeight="1" x14ac:dyDescent="0.25">
      <c r="B39906" s="106"/>
      <c r="C39906" s="106"/>
      <c r="D39906" s="139"/>
      <c r="P39906" s="142"/>
      <c r="Q39906" s="142"/>
      <c r="R39906" s="142"/>
      <c r="S39906" s="139"/>
    </row>
    <row r="39907" spans="2:19" ht="15.75" customHeight="1" x14ac:dyDescent="0.25">
      <c r="B39907" s="106"/>
      <c r="C39907" s="106"/>
      <c r="D39907" s="139"/>
      <c r="P39907" s="142"/>
      <c r="Q39907" s="142"/>
      <c r="R39907" s="142"/>
      <c r="S39907" s="139"/>
    </row>
    <row r="39908" spans="2:19" ht="15.75" customHeight="1" x14ac:dyDescent="0.25">
      <c r="B39908" s="106"/>
      <c r="C39908" s="106"/>
      <c r="D39908" s="139"/>
      <c r="P39908" s="142"/>
      <c r="Q39908" s="142"/>
      <c r="R39908" s="142"/>
      <c r="S39908" s="139"/>
    </row>
    <row r="39909" spans="2:19" ht="15.75" customHeight="1" x14ac:dyDescent="0.25">
      <c r="B39909" s="106"/>
      <c r="C39909" s="106"/>
      <c r="D39909" s="139"/>
      <c r="P39909" s="142"/>
      <c r="Q39909" s="142"/>
      <c r="R39909" s="142"/>
      <c r="S39909" s="139"/>
    </row>
    <row r="39910" spans="2:19" ht="15.75" customHeight="1" x14ac:dyDescent="0.25">
      <c r="B39910" s="106"/>
      <c r="C39910" s="106"/>
      <c r="D39910" s="139"/>
      <c r="P39910" s="142"/>
      <c r="Q39910" s="142"/>
      <c r="R39910" s="142"/>
      <c r="S39910" s="139"/>
    </row>
    <row r="39911" spans="2:19" ht="15.75" customHeight="1" x14ac:dyDescent="0.25">
      <c r="B39911" s="106"/>
      <c r="C39911" s="106"/>
      <c r="D39911" s="139"/>
      <c r="P39911" s="142"/>
      <c r="Q39911" s="142"/>
      <c r="R39911" s="142"/>
      <c r="S39911" s="139"/>
    </row>
    <row r="39912" spans="2:19" ht="15.75" customHeight="1" x14ac:dyDescent="0.25">
      <c r="B39912" s="106"/>
      <c r="C39912" s="106"/>
      <c r="D39912" s="139"/>
      <c r="P39912" s="142"/>
      <c r="Q39912" s="142"/>
      <c r="R39912" s="142"/>
      <c r="S39912" s="139"/>
    </row>
    <row r="39913" spans="2:19" ht="15.75" customHeight="1" x14ac:dyDescent="0.25">
      <c r="B39913" s="106"/>
      <c r="C39913" s="106"/>
      <c r="D39913" s="139"/>
      <c r="P39913" s="142"/>
      <c r="Q39913" s="142"/>
      <c r="R39913" s="142"/>
      <c r="S39913" s="139"/>
    </row>
    <row r="39914" spans="2:19" ht="15.75" customHeight="1" x14ac:dyDescent="0.25">
      <c r="B39914" s="106"/>
      <c r="C39914" s="106"/>
      <c r="D39914" s="139"/>
      <c r="P39914" s="142"/>
      <c r="Q39914" s="142"/>
      <c r="R39914" s="142"/>
      <c r="S39914" s="139"/>
    </row>
    <row r="39915" spans="2:19" ht="15.75" customHeight="1" x14ac:dyDescent="0.25">
      <c r="B39915" s="106"/>
      <c r="C39915" s="106"/>
      <c r="D39915" s="139"/>
      <c r="P39915" s="142"/>
      <c r="Q39915" s="142"/>
      <c r="R39915" s="142"/>
      <c r="S39915" s="139"/>
    </row>
    <row r="39916" spans="2:19" ht="15.75" customHeight="1" x14ac:dyDescent="0.25">
      <c r="B39916" s="106"/>
      <c r="C39916" s="106"/>
      <c r="D39916" s="139"/>
      <c r="P39916" s="142"/>
      <c r="Q39916" s="142"/>
      <c r="R39916" s="142"/>
      <c r="S39916" s="139"/>
    </row>
    <row r="39917" spans="2:19" ht="15.75" customHeight="1" x14ac:dyDescent="0.25">
      <c r="B39917" s="106"/>
      <c r="C39917" s="106"/>
      <c r="D39917" s="139"/>
      <c r="P39917" s="142"/>
      <c r="Q39917" s="142"/>
      <c r="R39917" s="142"/>
      <c r="S39917" s="139"/>
    </row>
    <row r="39918" spans="2:19" ht="15.75" customHeight="1" x14ac:dyDescent="0.25">
      <c r="B39918" s="106"/>
      <c r="C39918" s="106"/>
      <c r="D39918" s="139"/>
      <c r="P39918" s="142"/>
      <c r="Q39918" s="142"/>
      <c r="R39918" s="142"/>
      <c r="S39918" s="139"/>
    </row>
    <row r="39919" spans="2:19" ht="15.75" customHeight="1" x14ac:dyDescent="0.25">
      <c r="B39919" s="106"/>
      <c r="C39919" s="106"/>
      <c r="D39919" s="139"/>
      <c r="P39919" s="142"/>
      <c r="Q39919" s="142"/>
      <c r="R39919" s="142"/>
      <c r="S39919" s="139"/>
    </row>
    <row r="39920" spans="2:19" ht="15.75" customHeight="1" x14ac:dyDescent="0.25">
      <c r="B39920" s="106"/>
      <c r="C39920" s="106"/>
      <c r="D39920" s="139"/>
      <c r="P39920" s="142"/>
      <c r="Q39920" s="142"/>
      <c r="R39920" s="142"/>
      <c r="S39920" s="139"/>
    </row>
    <row r="39921" spans="2:19" ht="15.75" customHeight="1" x14ac:dyDescent="0.25">
      <c r="B39921" s="106"/>
      <c r="C39921" s="106"/>
      <c r="D39921" s="139"/>
      <c r="P39921" s="142"/>
      <c r="Q39921" s="142"/>
      <c r="R39921" s="142"/>
      <c r="S39921" s="139"/>
    </row>
    <row r="39922" spans="2:19" ht="15.75" customHeight="1" x14ac:dyDescent="0.25">
      <c r="B39922" s="106"/>
      <c r="C39922" s="106"/>
      <c r="D39922" s="139"/>
      <c r="P39922" s="142"/>
      <c r="Q39922" s="142"/>
      <c r="R39922" s="142"/>
      <c r="S39922" s="139"/>
    </row>
    <row r="39923" spans="2:19" ht="15.75" customHeight="1" x14ac:dyDescent="0.25">
      <c r="B39923" s="106"/>
      <c r="C39923" s="106"/>
      <c r="D39923" s="139"/>
      <c r="P39923" s="142"/>
      <c r="Q39923" s="142"/>
      <c r="R39923" s="142"/>
      <c r="S39923" s="139"/>
    </row>
    <row r="39924" spans="2:19" ht="15.75" customHeight="1" x14ac:dyDescent="0.25">
      <c r="B39924" s="106"/>
      <c r="C39924" s="106"/>
      <c r="D39924" s="139"/>
      <c r="P39924" s="142"/>
      <c r="Q39924" s="142"/>
      <c r="R39924" s="142"/>
      <c r="S39924" s="139"/>
    </row>
    <row r="39925" spans="2:19" ht="15.75" customHeight="1" x14ac:dyDescent="0.25">
      <c r="B39925" s="106"/>
      <c r="C39925" s="106"/>
      <c r="D39925" s="139"/>
      <c r="P39925" s="142"/>
      <c r="Q39925" s="142"/>
      <c r="R39925" s="142"/>
      <c r="S39925" s="139"/>
    </row>
    <row r="39926" spans="2:19" ht="15.75" customHeight="1" x14ac:dyDescent="0.25">
      <c r="B39926" s="106"/>
      <c r="C39926" s="106"/>
      <c r="D39926" s="139"/>
      <c r="P39926" s="142"/>
      <c r="Q39926" s="142"/>
      <c r="R39926" s="142"/>
      <c r="S39926" s="139"/>
    </row>
    <row r="39927" spans="2:19" ht="15.75" customHeight="1" x14ac:dyDescent="0.25">
      <c r="B39927" s="106"/>
      <c r="C39927" s="106"/>
      <c r="D39927" s="139"/>
      <c r="P39927" s="142"/>
      <c r="Q39927" s="142"/>
      <c r="R39927" s="142"/>
      <c r="S39927" s="139"/>
    </row>
    <row r="39928" spans="2:19" ht="15.75" customHeight="1" x14ac:dyDescent="0.25">
      <c r="B39928" s="106"/>
      <c r="C39928" s="106"/>
      <c r="D39928" s="139"/>
      <c r="P39928" s="142"/>
      <c r="Q39928" s="142"/>
      <c r="R39928" s="142"/>
      <c r="S39928" s="139"/>
    </row>
    <row r="39929" spans="2:19" ht="15.75" customHeight="1" x14ac:dyDescent="0.25">
      <c r="B39929" s="106"/>
      <c r="C39929" s="106"/>
      <c r="D39929" s="139"/>
      <c r="P39929" s="142"/>
      <c r="Q39929" s="142"/>
      <c r="R39929" s="142"/>
      <c r="S39929" s="139"/>
    </row>
    <row r="39930" spans="2:19" ht="15.75" customHeight="1" x14ac:dyDescent="0.25">
      <c r="B39930" s="106"/>
      <c r="C39930" s="106"/>
      <c r="D39930" s="139"/>
      <c r="P39930" s="142"/>
      <c r="Q39930" s="142"/>
      <c r="R39930" s="142"/>
      <c r="S39930" s="139"/>
    </row>
    <row r="39931" spans="2:19" ht="15.75" customHeight="1" x14ac:dyDescent="0.25">
      <c r="B39931" s="106"/>
      <c r="C39931" s="106"/>
      <c r="D39931" s="139"/>
      <c r="P39931" s="142"/>
      <c r="Q39931" s="142"/>
      <c r="R39931" s="142"/>
      <c r="S39931" s="139"/>
    </row>
    <row r="39932" spans="2:19" ht="15.75" customHeight="1" x14ac:dyDescent="0.25">
      <c r="B39932" s="106"/>
      <c r="C39932" s="106"/>
      <c r="D39932" s="139"/>
      <c r="P39932" s="142"/>
      <c r="Q39932" s="142"/>
      <c r="R39932" s="142"/>
      <c r="S39932" s="139"/>
    </row>
    <row r="39933" spans="2:19" ht="15.75" customHeight="1" x14ac:dyDescent="0.25">
      <c r="B39933" s="106"/>
      <c r="C39933" s="106"/>
      <c r="D39933" s="139"/>
      <c r="P39933" s="142"/>
      <c r="Q39933" s="142"/>
      <c r="R39933" s="142"/>
      <c r="S39933" s="139"/>
    </row>
    <row r="39934" spans="2:19" ht="15.75" customHeight="1" x14ac:dyDescent="0.25">
      <c r="B39934" s="106"/>
      <c r="C39934" s="106"/>
      <c r="D39934" s="139"/>
      <c r="P39934" s="142"/>
      <c r="Q39934" s="142"/>
      <c r="R39934" s="142"/>
      <c r="S39934" s="139"/>
    </row>
    <row r="39935" spans="2:19" ht="15.75" customHeight="1" x14ac:dyDescent="0.25">
      <c r="B39935" s="106"/>
      <c r="C39935" s="106"/>
      <c r="D39935" s="139"/>
      <c r="P39935" s="142"/>
      <c r="Q39935" s="142"/>
      <c r="R39935" s="142"/>
      <c r="S39935" s="139"/>
    </row>
    <row r="39936" spans="2:19" ht="15.75" customHeight="1" x14ac:dyDescent="0.25">
      <c r="B39936" s="106"/>
      <c r="C39936" s="106"/>
      <c r="D39936" s="139"/>
      <c r="P39936" s="142"/>
      <c r="Q39936" s="142"/>
      <c r="R39936" s="142"/>
      <c r="S39936" s="139"/>
    </row>
    <row r="39937" spans="2:19" ht="15.75" customHeight="1" x14ac:dyDescent="0.25">
      <c r="B39937" s="106"/>
      <c r="C39937" s="106"/>
      <c r="D39937" s="139"/>
      <c r="P39937" s="142"/>
      <c r="Q39937" s="142"/>
      <c r="R39937" s="142"/>
      <c r="S39937" s="139"/>
    </row>
    <row r="39938" spans="2:19" ht="15.75" customHeight="1" x14ac:dyDescent="0.25">
      <c r="B39938" s="106"/>
      <c r="C39938" s="106"/>
      <c r="D39938" s="139"/>
      <c r="P39938" s="142"/>
      <c r="Q39938" s="142"/>
      <c r="R39938" s="142"/>
      <c r="S39938" s="139"/>
    </row>
    <row r="39939" spans="2:19" ht="15.75" customHeight="1" x14ac:dyDescent="0.25">
      <c r="B39939" s="106"/>
      <c r="C39939" s="106"/>
      <c r="D39939" s="139"/>
      <c r="P39939" s="142"/>
      <c r="Q39939" s="142"/>
      <c r="R39939" s="142"/>
      <c r="S39939" s="139"/>
    </row>
    <row r="39940" spans="2:19" ht="15.75" customHeight="1" x14ac:dyDescent="0.25">
      <c r="B39940" s="106"/>
      <c r="C39940" s="106"/>
      <c r="D39940" s="139"/>
      <c r="P39940" s="142"/>
      <c r="Q39940" s="142"/>
      <c r="R39940" s="142"/>
      <c r="S39940" s="139"/>
    </row>
    <row r="39941" spans="2:19" ht="15.75" customHeight="1" x14ac:dyDescent="0.25">
      <c r="B39941" s="106"/>
      <c r="C39941" s="106"/>
      <c r="D39941" s="139"/>
      <c r="P39941" s="142"/>
      <c r="Q39941" s="142"/>
      <c r="R39941" s="142"/>
      <c r="S39941" s="139"/>
    </row>
    <row r="39942" spans="2:19" ht="15.75" customHeight="1" x14ac:dyDescent="0.25">
      <c r="B39942" s="106"/>
      <c r="C39942" s="106"/>
      <c r="D39942" s="139"/>
      <c r="P39942" s="142"/>
      <c r="Q39942" s="142"/>
      <c r="R39942" s="142"/>
      <c r="S39942" s="139"/>
    </row>
    <row r="39943" spans="2:19" ht="15.75" customHeight="1" x14ac:dyDescent="0.25">
      <c r="B39943" s="106"/>
      <c r="C39943" s="106"/>
      <c r="D39943" s="139"/>
      <c r="P39943" s="142"/>
      <c r="Q39943" s="142"/>
      <c r="R39943" s="142"/>
      <c r="S39943" s="139"/>
    </row>
    <row r="39944" spans="2:19" ht="15.75" customHeight="1" x14ac:dyDescent="0.25">
      <c r="B39944" s="106"/>
      <c r="C39944" s="106"/>
      <c r="D39944" s="139"/>
      <c r="P39944" s="142"/>
      <c r="Q39944" s="142"/>
      <c r="R39944" s="142"/>
      <c r="S39944" s="139"/>
    </row>
    <row r="39945" spans="2:19" ht="15.75" customHeight="1" x14ac:dyDescent="0.25">
      <c r="B39945" s="106"/>
      <c r="C39945" s="106"/>
      <c r="D39945" s="139"/>
      <c r="P39945" s="142"/>
      <c r="Q39945" s="142"/>
      <c r="R39945" s="142"/>
      <c r="S39945" s="139"/>
    </row>
    <row r="39946" spans="2:19" ht="15.75" customHeight="1" x14ac:dyDescent="0.25">
      <c r="B39946" s="106"/>
      <c r="C39946" s="106"/>
      <c r="D39946" s="139"/>
      <c r="P39946" s="142"/>
      <c r="Q39946" s="142"/>
      <c r="R39946" s="142"/>
      <c r="S39946" s="139"/>
    </row>
    <row r="39947" spans="2:19" ht="15.75" customHeight="1" x14ac:dyDescent="0.25">
      <c r="B39947" s="106"/>
      <c r="C39947" s="106"/>
      <c r="D39947" s="139"/>
      <c r="P39947" s="142"/>
      <c r="Q39947" s="142"/>
      <c r="R39947" s="142"/>
      <c r="S39947" s="139"/>
    </row>
    <row r="39948" spans="2:19" ht="15.75" customHeight="1" x14ac:dyDescent="0.25">
      <c r="B39948" s="106"/>
      <c r="C39948" s="106"/>
      <c r="D39948" s="139"/>
      <c r="P39948" s="142"/>
      <c r="Q39948" s="142"/>
      <c r="R39948" s="142"/>
      <c r="S39948" s="139"/>
    </row>
    <row r="39949" spans="2:19" ht="15.75" customHeight="1" x14ac:dyDescent="0.25">
      <c r="B39949" s="106"/>
      <c r="C39949" s="106"/>
      <c r="D39949" s="139"/>
      <c r="P39949" s="142"/>
      <c r="Q39949" s="142"/>
      <c r="R39949" s="142"/>
      <c r="S39949" s="139"/>
    </row>
    <row r="39950" spans="2:19" ht="15.75" customHeight="1" x14ac:dyDescent="0.25">
      <c r="B39950" s="106"/>
      <c r="C39950" s="106"/>
      <c r="D39950" s="139"/>
      <c r="P39950" s="142"/>
      <c r="Q39950" s="142"/>
      <c r="R39950" s="142"/>
      <c r="S39950" s="139"/>
    </row>
    <row r="39951" spans="2:19" ht="15.75" customHeight="1" x14ac:dyDescent="0.25">
      <c r="B39951" s="106"/>
      <c r="C39951" s="106"/>
      <c r="D39951" s="139"/>
      <c r="P39951" s="142"/>
      <c r="Q39951" s="142"/>
      <c r="R39951" s="142"/>
      <c r="S39951" s="139"/>
    </row>
    <row r="39952" spans="2:19" ht="15.75" customHeight="1" x14ac:dyDescent="0.25">
      <c r="B39952" s="106"/>
      <c r="C39952" s="106"/>
      <c r="D39952" s="139"/>
      <c r="P39952" s="142"/>
      <c r="Q39952" s="142"/>
      <c r="R39952" s="142"/>
      <c r="S39952" s="139"/>
    </row>
    <row r="39953" spans="2:19" ht="15.75" customHeight="1" x14ac:dyDescent="0.25">
      <c r="B39953" s="106"/>
      <c r="C39953" s="106"/>
      <c r="D39953" s="139"/>
      <c r="P39953" s="142"/>
      <c r="Q39953" s="142"/>
      <c r="R39953" s="142"/>
      <c r="S39953" s="139"/>
    </row>
    <row r="39954" spans="2:19" ht="15.75" customHeight="1" x14ac:dyDescent="0.25">
      <c r="B39954" s="106"/>
      <c r="C39954" s="106"/>
      <c r="D39954" s="139"/>
      <c r="P39954" s="142"/>
      <c r="Q39954" s="142"/>
      <c r="R39954" s="142"/>
      <c r="S39954" s="139"/>
    </row>
    <row r="39955" spans="2:19" ht="15.75" customHeight="1" x14ac:dyDescent="0.25">
      <c r="B39955" s="106"/>
      <c r="C39955" s="106"/>
      <c r="D39955" s="139"/>
      <c r="P39955" s="142"/>
      <c r="Q39955" s="142"/>
      <c r="R39955" s="142"/>
      <c r="S39955" s="139"/>
    </row>
    <row r="39956" spans="2:19" ht="15.75" customHeight="1" x14ac:dyDescent="0.25">
      <c r="B39956" s="106"/>
      <c r="C39956" s="106"/>
      <c r="D39956" s="139"/>
      <c r="P39956" s="142"/>
      <c r="Q39956" s="142"/>
      <c r="R39956" s="142"/>
      <c r="S39956" s="139"/>
    </row>
    <row r="39957" spans="2:19" ht="15.75" customHeight="1" x14ac:dyDescent="0.25">
      <c r="B39957" s="106"/>
      <c r="C39957" s="106"/>
      <c r="D39957" s="139"/>
      <c r="P39957" s="142"/>
      <c r="Q39957" s="142"/>
      <c r="R39957" s="142"/>
      <c r="S39957" s="139"/>
    </row>
    <row r="39958" spans="2:19" ht="15.75" customHeight="1" x14ac:dyDescent="0.25">
      <c r="B39958" s="106"/>
      <c r="C39958" s="106"/>
      <c r="D39958" s="139"/>
      <c r="P39958" s="142"/>
      <c r="Q39958" s="142"/>
      <c r="R39958" s="142"/>
      <c r="S39958" s="139"/>
    </row>
    <row r="39959" spans="2:19" ht="15.75" customHeight="1" x14ac:dyDescent="0.25">
      <c r="B39959" s="106"/>
      <c r="C39959" s="106"/>
      <c r="D39959" s="139"/>
      <c r="P39959" s="142"/>
      <c r="Q39959" s="142"/>
      <c r="R39959" s="142"/>
      <c r="S39959" s="139"/>
    </row>
    <row r="39960" spans="2:19" ht="15.75" customHeight="1" x14ac:dyDescent="0.25">
      <c r="B39960" s="106"/>
      <c r="C39960" s="106"/>
      <c r="D39960" s="139"/>
      <c r="P39960" s="142"/>
      <c r="Q39960" s="142"/>
      <c r="R39960" s="142"/>
      <c r="S39960" s="139"/>
    </row>
    <row r="39961" spans="2:19" ht="15.75" customHeight="1" x14ac:dyDescent="0.25">
      <c r="B39961" s="106"/>
      <c r="C39961" s="106"/>
      <c r="D39961" s="139"/>
      <c r="P39961" s="142"/>
      <c r="Q39961" s="142"/>
      <c r="R39961" s="142"/>
      <c r="S39961" s="139"/>
    </row>
    <row r="39962" spans="2:19" ht="15.75" customHeight="1" x14ac:dyDescent="0.25">
      <c r="B39962" s="106"/>
      <c r="C39962" s="106"/>
      <c r="D39962" s="139"/>
      <c r="P39962" s="142"/>
      <c r="Q39962" s="142"/>
      <c r="R39962" s="142"/>
      <c r="S39962" s="139"/>
    </row>
    <row r="39963" spans="2:19" ht="15.75" customHeight="1" x14ac:dyDescent="0.25">
      <c r="B39963" s="106"/>
      <c r="C39963" s="106"/>
      <c r="D39963" s="139"/>
      <c r="P39963" s="142"/>
      <c r="Q39963" s="142"/>
      <c r="R39963" s="142"/>
      <c r="S39963" s="139"/>
    </row>
    <row r="39964" spans="2:19" ht="15.75" customHeight="1" x14ac:dyDescent="0.25">
      <c r="B39964" s="106"/>
      <c r="C39964" s="106"/>
      <c r="D39964" s="139"/>
      <c r="P39964" s="142"/>
      <c r="Q39964" s="142"/>
      <c r="R39964" s="142"/>
      <c r="S39964" s="139"/>
    </row>
    <row r="39965" spans="2:19" ht="15.75" customHeight="1" x14ac:dyDescent="0.25">
      <c r="B39965" s="106"/>
      <c r="C39965" s="106"/>
      <c r="D39965" s="139"/>
      <c r="P39965" s="142"/>
      <c r="Q39965" s="142"/>
      <c r="R39965" s="142"/>
      <c r="S39965" s="139"/>
    </row>
    <row r="39966" spans="2:19" ht="15.75" customHeight="1" x14ac:dyDescent="0.25">
      <c r="B39966" s="106"/>
      <c r="C39966" s="106"/>
      <c r="D39966" s="139"/>
      <c r="P39966" s="142"/>
      <c r="Q39966" s="142"/>
      <c r="R39966" s="142"/>
      <c r="S39966" s="139"/>
    </row>
    <row r="39967" spans="2:19" ht="15.75" customHeight="1" x14ac:dyDescent="0.25">
      <c r="B39967" s="106"/>
      <c r="C39967" s="106"/>
      <c r="D39967" s="139"/>
      <c r="P39967" s="142"/>
      <c r="Q39967" s="142"/>
      <c r="R39967" s="142"/>
      <c r="S39967" s="139"/>
    </row>
    <row r="39968" spans="2:19" ht="15.75" customHeight="1" x14ac:dyDescent="0.25">
      <c r="B39968" s="106"/>
      <c r="C39968" s="106"/>
      <c r="D39968" s="139"/>
      <c r="P39968" s="142"/>
      <c r="Q39968" s="142"/>
      <c r="R39968" s="142"/>
      <c r="S39968" s="139"/>
    </row>
    <row r="39969" spans="2:19" ht="15.75" customHeight="1" x14ac:dyDescent="0.25">
      <c r="B39969" s="106"/>
      <c r="C39969" s="106"/>
      <c r="D39969" s="139"/>
      <c r="P39969" s="142"/>
      <c r="Q39969" s="142"/>
      <c r="R39969" s="142"/>
      <c r="S39969" s="139"/>
    </row>
    <row r="39970" spans="2:19" ht="15.75" customHeight="1" x14ac:dyDescent="0.25">
      <c r="B39970" s="106"/>
      <c r="C39970" s="106"/>
      <c r="D39970" s="139"/>
      <c r="P39970" s="142"/>
      <c r="Q39970" s="142"/>
      <c r="R39970" s="142"/>
      <c r="S39970" s="139"/>
    </row>
    <row r="39971" spans="2:19" ht="15.75" customHeight="1" x14ac:dyDescent="0.25">
      <c r="B39971" s="106"/>
      <c r="C39971" s="106"/>
      <c r="D39971" s="139"/>
      <c r="P39971" s="142"/>
      <c r="Q39971" s="142"/>
      <c r="R39971" s="142"/>
      <c r="S39971" s="139"/>
    </row>
    <row r="39972" spans="2:19" ht="15.75" customHeight="1" x14ac:dyDescent="0.25">
      <c r="B39972" s="106"/>
      <c r="C39972" s="106"/>
      <c r="D39972" s="139"/>
      <c r="P39972" s="142"/>
      <c r="Q39972" s="142"/>
      <c r="R39972" s="142"/>
      <c r="S39972" s="139"/>
    </row>
    <row r="39973" spans="2:19" ht="15.75" customHeight="1" x14ac:dyDescent="0.25">
      <c r="B39973" s="106"/>
      <c r="C39973" s="106"/>
      <c r="D39973" s="139"/>
      <c r="P39973" s="142"/>
      <c r="Q39973" s="142"/>
      <c r="R39973" s="142"/>
      <c r="S39973" s="139"/>
    </row>
    <row r="39974" spans="2:19" ht="15.75" customHeight="1" x14ac:dyDescent="0.25">
      <c r="B39974" s="106"/>
      <c r="C39974" s="106"/>
      <c r="D39974" s="139"/>
      <c r="P39974" s="142"/>
      <c r="Q39974" s="142"/>
      <c r="R39974" s="142"/>
      <c r="S39974" s="139"/>
    </row>
    <row r="39975" spans="2:19" ht="15.75" customHeight="1" x14ac:dyDescent="0.25">
      <c r="B39975" s="106"/>
      <c r="C39975" s="106"/>
      <c r="D39975" s="139"/>
      <c r="P39975" s="142"/>
      <c r="Q39975" s="142"/>
      <c r="R39975" s="142"/>
      <c r="S39975" s="139"/>
    </row>
    <row r="39976" spans="2:19" ht="15.75" customHeight="1" x14ac:dyDescent="0.25">
      <c r="B39976" s="106"/>
      <c r="C39976" s="106"/>
      <c r="D39976" s="139"/>
      <c r="P39976" s="142"/>
      <c r="Q39976" s="142"/>
      <c r="R39976" s="142"/>
      <c r="S39976" s="139"/>
    </row>
    <row r="39977" spans="2:19" ht="15.75" customHeight="1" x14ac:dyDescent="0.25">
      <c r="B39977" s="106"/>
      <c r="C39977" s="106"/>
      <c r="D39977" s="139"/>
      <c r="P39977" s="142"/>
      <c r="Q39977" s="142"/>
      <c r="R39977" s="142"/>
      <c r="S39977" s="139"/>
    </row>
    <row r="39978" spans="2:19" ht="15.75" customHeight="1" x14ac:dyDescent="0.25">
      <c r="B39978" s="106"/>
      <c r="C39978" s="106"/>
      <c r="D39978" s="139"/>
      <c r="P39978" s="142"/>
      <c r="Q39978" s="142"/>
      <c r="R39978" s="142"/>
      <c r="S39978" s="139"/>
    </row>
    <row r="39979" spans="2:19" ht="15.75" customHeight="1" x14ac:dyDescent="0.25">
      <c r="B39979" s="106"/>
      <c r="C39979" s="106"/>
      <c r="D39979" s="139"/>
      <c r="P39979" s="142"/>
      <c r="Q39979" s="142"/>
      <c r="R39979" s="142"/>
      <c r="S39979" s="139"/>
    </row>
    <row r="39980" spans="2:19" ht="15.75" customHeight="1" x14ac:dyDescent="0.25">
      <c r="B39980" s="106"/>
      <c r="C39980" s="106"/>
      <c r="D39980" s="139"/>
      <c r="P39980" s="142"/>
      <c r="Q39980" s="142"/>
      <c r="R39980" s="142"/>
      <c r="S39980" s="139"/>
    </row>
    <row r="39981" spans="2:19" ht="15.75" customHeight="1" x14ac:dyDescent="0.25">
      <c r="B39981" s="106"/>
      <c r="C39981" s="106"/>
      <c r="D39981" s="139"/>
      <c r="P39981" s="142"/>
      <c r="Q39981" s="142"/>
      <c r="R39981" s="142"/>
      <c r="S39981" s="139"/>
    </row>
    <row r="39982" spans="2:19" ht="15.75" customHeight="1" x14ac:dyDescent="0.25">
      <c r="B39982" s="106"/>
      <c r="C39982" s="106"/>
      <c r="D39982" s="139"/>
      <c r="P39982" s="142"/>
      <c r="Q39982" s="142"/>
      <c r="R39982" s="142"/>
      <c r="S39982" s="139"/>
    </row>
    <row r="39983" spans="2:19" ht="15.75" customHeight="1" x14ac:dyDescent="0.25">
      <c r="B39983" s="106"/>
      <c r="C39983" s="106"/>
      <c r="D39983" s="139"/>
      <c r="P39983" s="142"/>
      <c r="Q39983" s="142"/>
      <c r="R39983" s="142"/>
      <c r="S39983" s="139"/>
    </row>
    <row r="39984" spans="2:19" ht="15.75" customHeight="1" x14ac:dyDescent="0.25">
      <c r="B39984" s="106"/>
      <c r="C39984" s="106"/>
      <c r="D39984" s="139"/>
      <c r="P39984" s="142"/>
      <c r="Q39984" s="142"/>
      <c r="R39984" s="142"/>
      <c r="S39984" s="139"/>
    </row>
    <row r="39985" spans="2:19" ht="15.75" customHeight="1" x14ac:dyDescent="0.25">
      <c r="B39985" s="106"/>
      <c r="C39985" s="106"/>
      <c r="D39985" s="139"/>
      <c r="P39985" s="142"/>
      <c r="Q39985" s="142"/>
      <c r="R39985" s="142"/>
      <c r="S39985" s="139"/>
    </row>
    <row r="39986" spans="2:19" ht="15.75" customHeight="1" x14ac:dyDescent="0.25">
      <c r="B39986" s="106"/>
      <c r="C39986" s="106"/>
      <c r="D39986" s="139"/>
      <c r="P39986" s="142"/>
      <c r="Q39986" s="142"/>
      <c r="R39986" s="142"/>
      <c r="S39986" s="139"/>
    </row>
    <row r="39987" spans="2:19" ht="15.75" customHeight="1" x14ac:dyDescent="0.25">
      <c r="B39987" s="106"/>
      <c r="C39987" s="106"/>
      <c r="D39987" s="139"/>
      <c r="P39987" s="142"/>
      <c r="Q39987" s="142"/>
      <c r="R39987" s="142"/>
      <c r="S39987" s="139"/>
    </row>
    <row r="39988" spans="2:19" ht="15.75" customHeight="1" x14ac:dyDescent="0.25">
      <c r="B39988" s="106"/>
      <c r="C39988" s="106"/>
      <c r="D39988" s="139"/>
      <c r="P39988" s="142"/>
      <c r="Q39988" s="142"/>
      <c r="R39988" s="142"/>
      <c r="S39988" s="139"/>
    </row>
    <row r="39989" spans="2:19" ht="15.75" customHeight="1" x14ac:dyDescent="0.25">
      <c r="B39989" s="106"/>
      <c r="C39989" s="106"/>
      <c r="D39989" s="139"/>
      <c r="P39989" s="142"/>
      <c r="Q39989" s="142"/>
      <c r="R39989" s="142"/>
      <c r="S39989" s="139"/>
    </row>
    <row r="39990" spans="2:19" ht="15.75" customHeight="1" x14ac:dyDescent="0.25">
      <c r="B39990" s="106"/>
      <c r="C39990" s="106"/>
      <c r="D39990" s="139"/>
      <c r="P39990" s="142"/>
      <c r="Q39990" s="142"/>
      <c r="R39990" s="142"/>
      <c r="S39990" s="139"/>
    </row>
    <row r="39991" spans="2:19" ht="15.75" customHeight="1" x14ac:dyDescent="0.25">
      <c r="B39991" s="106"/>
      <c r="C39991" s="106"/>
      <c r="D39991" s="139"/>
      <c r="P39991" s="142"/>
      <c r="Q39991" s="142"/>
      <c r="R39991" s="142"/>
      <c r="S39991" s="139"/>
    </row>
    <row r="39992" spans="2:19" ht="15.75" customHeight="1" x14ac:dyDescent="0.25">
      <c r="B39992" s="106"/>
      <c r="C39992" s="106"/>
      <c r="D39992" s="139"/>
      <c r="P39992" s="142"/>
      <c r="Q39992" s="142"/>
      <c r="R39992" s="142"/>
      <c r="S39992" s="139"/>
    </row>
    <row r="39993" spans="2:19" ht="15.75" customHeight="1" x14ac:dyDescent="0.25">
      <c r="B39993" s="106"/>
      <c r="C39993" s="106"/>
      <c r="D39993" s="139"/>
      <c r="P39993" s="142"/>
      <c r="Q39993" s="142"/>
      <c r="R39993" s="142"/>
      <c r="S39993" s="139"/>
    </row>
    <row r="39994" spans="2:19" ht="15.75" customHeight="1" x14ac:dyDescent="0.25">
      <c r="B39994" s="106"/>
      <c r="C39994" s="106"/>
      <c r="D39994" s="139"/>
      <c r="P39994" s="142"/>
      <c r="Q39994" s="142"/>
      <c r="R39994" s="142"/>
      <c r="S39994" s="139"/>
    </row>
    <row r="39995" spans="2:19" ht="15.75" customHeight="1" x14ac:dyDescent="0.25">
      <c r="B39995" s="106"/>
      <c r="C39995" s="106"/>
      <c r="D39995" s="139"/>
      <c r="P39995" s="142"/>
      <c r="Q39995" s="142"/>
      <c r="R39995" s="142"/>
      <c r="S39995" s="139"/>
    </row>
    <row r="39996" spans="2:19" ht="15.75" customHeight="1" x14ac:dyDescent="0.25">
      <c r="B39996" s="106"/>
      <c r="C39996" s="106"/>
      <c r="D39996" s="139"/>
      <c r="P39996" s="142"/>
      <c r="Q39996" s="142"/>
      <c r="R39996" s="142"/>
      <c r="S39996" s="139"/>
    </row>
    <row r="39997" spans="2:19" ht="15.75" customHeight="1" x14ac:dyDescent="0.25">
      <c r="B39997" s="106"/>
      <c r="C39997" s="106"/>
      <c r="D39997" s="139"/>
      <c r="P39997" s="142"/>
      <c r="Q39997" s="142"/>
      <c r="R39997" s="142"/>
      <c r="S39997" s="139"/>
    </row>
    <row r="39998" spans="2:19" ht="15.75" customHeight="1" x14ac:dyDescent="0.25">
      <c r="B39998" s="106"/>
      <c r="C39998" s="106"/>
      <c r="D39998" s="139"/>
      <c r="P39998" s="142"/>
      <c r="Q39998" s="142"/>
      <c r="R39998" s="142"/>
      <c r="S39998" s="139"/>
    </row>
    <row r="39999" spans="2:19" ht="15.75" customHeight="1" x14ac:dyDescent="0.25">
      <c r="B39999" s="106"/>
      <c r="C39999" s="106"/>
      <c r="D39999" s="139"/>
      <c r="P39999" s="142"/>
      <c r="Q39999" s="142"/>
      <c r="R39999" s="142"/>
      <c r="S39999" s="139"/>
    </row>
    <row r="40000" spans="2:19" ht="15.75" customHeight="1" x14ac:dyDescent="0.25">
      <c r="B40000" s="106"/>
      <c r="C40000" s="106"/>
      <c r="D40000" s="139"/>
      <c r="P40000" s="142"/>
      <c r="Q40000" s="142"/>
      <c r="R40000" s="142"/>
      <c r="S40000" s="139"/>
    </row>
    <row r="40001" spans="2:19" ht="15.75" customHeight="1" x14ac:dyDescent="0.25">
      <c r="B40001" s="106"/>
      <c r="C40001" s="106"/>
      <c r="D40001" s="139"/>
      <c r="P40001" s="142"/>
      <c r="Q40001" s="142"/>
      <c r="R40001" s="142"/>
      <c r="S40001" s="139"/>
    </row>
    <row r="40002" spans="2:19" ht="15.75" customHeight="1" x14ac:dyDescent="0.25">
      <c r="B40002" s="106"/>
      <c r="C40002" s="106"/>
      <c r="D40002" s="139"/>
      <c r="P40002" s="142"/>
      <c r="Q40002" s="142"/>
      <c r="R40002" s="142"/>
      <c r="S40002" s="139"/>
    </row>
    <row r="40003" spans="2:19" ht="15.75" customHeight="1" x14ac:dyDescent="0.25">
      <c r="B40003" s="106"/>
      <c r="C40003" s="106"/>
      <c r="D40003" s="139"/>
      <c r="P40003" s="142"/>
      <c r="Q40003" s="142"/>
      <c r="R40003" s="142"/>
      <c r="S40003" s="139"/>
    </row>
    <row r="40004" spans="2:19" ht="15.75" customHeight="1" x14ac:dyDescent="0.25">
      <c r="B40004" s="106"/>
      <c r="C40004" s="106"/>
      <c r="D40004" s="139"/>
      <c r="P40004" s="142"/>
      <c r="Q40004" s="142"/>
      <c r="R40004" s="142"/>
      <c r="S40004" s="139"/>
    </row>
    <row r="40005" spans="2:19" ht="15.75" customHeight="1" x14ac:dyDescent="0.25">
      <c r="B40005" s="106"/>
      <c r="C40005" s="106"/>
      <c r="D40005" s="139"/>
      <c r="P40005" s="142"/>
      <c r="Q40005" s="142"/>
      <c r="R40005" s="142"/>
      <c r="S40005" s="139"/>
    </row>
    <row r="40006" spans="2:19" ht="15.75" customHeight="1" x14ac:dyDescent="0.25">
      <c r="B40006" s="106"/>
      <c r="C40006" s="106"/>
      <c r="D40006" s="139"/>
      <c r="P40006" s="142"/>
      <c r="Q40006" s="142"/>
      <c r="R40006" s="142"/>
      <c r="S40006" s="139"/>
    </row>
    <row r="40007" spans="2:19" ht="15.75" customHeight="1" x14ac:dyDescent="0.25">
      <c r="B40007" s="106"/>
      <c r="C40007" s="106"/>
      <c r="D40007" s="139"/>
      <c r="P40007" s="142"/>
      <c r="Q40007" s="142"/>
      <c r="R40007" s="142"/>
      <c r="S40007" s="139"/>
    </row>
    <row r="40008" spans="2:19" ht="15.75" customHeight="1" x14ac:dyDescent="0.25">
      <c r="B40008" s="106"/>
      <c r="C40008" s="106"/>
      <c r="D40008" s="139"/>
      <c r="P40008" s="142"/>
      <c r="Q40008" s="142"/>
      <c r="R40008" s="142"/>
      <c r="S40008" s="139"/>
    </row>
    <row r="40009" spans="2:19" ht="15.75" customHeight="1" x14ac:dyDescent="0.25">
      <c r="B40009" s="106"/>
      <c r="C40009" s="106"/>
      <c r="D40009" s="139"/>
      <c r="P40009" s="142"/>
      <c r="Q40009" s="142"/>
      <c r="R40009" s="142"/>
      <c r="S40009" s="139"/>
    </row>
    <row r="40010" spans="2:19" ht="15.75" customHeight="1" x14ac:dyDescent="0.25">
      <c r="B40010" s="106"/>
      <c r="C40010" s="106"/>
      <c r="D40010" s="139"/>
      <c r="P40010" s="142"/>
      <c r="Q40010" s="142"/>
      <c r="R40010" s="142"/>
      <c r="S40010" s="139"/>
    </row>
    <row r="40011" spans="2:19" ht="15.75" customHeight="1" x14ac:dyDescent="0.25">
      <c r="B40011" s="106"/>
      <c r="C40011" s="106"/>
      <c r="D40011" s="139"/>
      <c r="P40011" s="142"/>
      <c r="Q40011" s="142"/>
      <c r="R40011" s="142"/>
      <c r="S40011" s="139"/>
    </row>
    <row r="40012" spans="2:19" ht="15.75" customHeight="1" x14ac:dyDescent="0.25">
      <c r="B40012" s="106"/>
      <c r="C40012" s="106"/>
      <c r="D40012" s="139"/>
      <c r="P40012" s="142"/>
      <c r="Q40012" s="142"/>
      <c r="R40012" s="142"/>
      <c r="S40012" s="139"/>
    </row>
    <row r="40013" spans="2:19" ht="15.75" customHeight="1" x14ac:dyDescent="0.25">
      <c r="B40013" s="106"/>
      <c r="C40013" s="106"/>
      <c r="D40013" s="139"/>
      <c r="P40013" s="142"/>
      <c r="Q40013" s="142"/>
      <c r="R40013" s="142"/>
      <c r="S40013" s="139"/>
    </row>
    <row r="40014" spans="2:19" ht="15.75" customHeight="1" x14ac:dyDescent="0.25">
      <c r="B40014" s="106"/>
      <c r="C40014" s="106"/>
      <c r="D40014" s="139"/>
      <c r="P40014" s="142"/>
      <c r="Q40014" s="142"/>
      <c r="R40014" s="142"/>
      <c r="S40014" s="139"/>
    </row>
    <row r="40015" spans="2:19" ht="15.75" customHeight="1" x14ac:dyDescent="0.25">
      <c r="B40015" s="106"/>
      <c r="C40015" s="106"/>
      <c r="D40015" s="139"/>
      <c r="P40015" s="142"/>
      <c r="Q40015" s="142"/>
      <c r="R40015" s="142"/>
      <c r="S40015" s="139"/>
    </row>
    <row r="40016" spans="2:19" ht="15.75" customHeight="1" x14ac:dyDescent="0.25">
      <c r="B40016" s="106"/>
      <c r="C40016" s="106"/>
      <c r="D40016" s="139"/>
      <c r="P40016" s="142"/>
      <c r="Q40016" s="142"/>
      <c r="R40016" s="142"/>
      <c r="S40016" s="139"/>
    </row>
    <row r="40017" spans="2:19" ht="15.75" customHeight="1" x14ac:dyDescent="0.25">
      <c r="B40017" s="106"/>
      <c r="C40017" s="106"/>
      <c r="D40017" s="139"/>
      <c r="P40017" s="142"/>
      <c r="Q40017" s="142"/>
      <c r="R40017" s="142"/>
      <c r="S40017" s="139"/>
    </row>
    <row r="40018" spans="2:19" ht="15.75" customHeight="1" x14ac:dyDescent="0.25">
      <c r="B40018" s="106"/>
      <c r="C40018" s="106"/>
      <c r="D40018" s="139"/>
      <c r="P40018" s="142"/>
      <c r="Q40018" s="142"/>
      <c r="R40018" s="142"/>
      <c r="S40018" s="139"/>
    </row>
    <row r="40019" spans="2:19" ht="15.75" customHeight="1" x14ac:dyDescent="0.25">
      <c r="B40019" s="106"/>
      <c r="C40019" s="106"/>
      <c r="D40019" s="139"/>
      <c r="P40019" s="142"/>
      <c r="Q40019" s="142"/>
      <c r="R40019" s="142"/>
      <c r="S40019" s="139"/>
    </row>
    <row r="40020" spans="2:19" ht="15.75" customHeight="1" x14ac:dyDescent="0.25">
      <c r="B40020" s="106"/>
      <c r="C40020" s="106"/>
      <c r="D40020" s="139"/>
      <c r="P40020" s="142"/>
      <c r="Q40020" s="142"/>
      <c r="R40020" s="142"/>
      <c r="S40020" s="139"/>
    </row>
    <row r="40021" spans="2:19" ht="15.75" customHeight="1" x14ac:dyDescent="0.25">
      <c r="B40021" s="106"/>
      <c r="C40021" s="106"/>
      <c r="D40021" s="139"/>
      <c r="P40021" s="142"/>
      <c r="Q40021" s="142"/>
      <c r="R40021" s="142"/>
      <c r="S40021" s="139"/>
    </row>
    <row r="40022" spans="2:19" ht="15.75" customHeight="1" x14ac:dyDescent="0.25">
      <c r="B40022" s="106"/>
      <c r="C40022" s="106"/>
      <c r="D40022" s="139"/>
      <c r="P40022" s="142"/>
      <c r="Q40022" s="142"/>
      <c r="R40022" s="142"/>
      <c r="S40022" s="139"/>
    </row>
    <row r="40023" spans="2:19" ht="15.75" customHeight="1" x14ac:dyDescent="0.25">
      <c r="B40023" s="106"/>
      <c r="C40023" s="106"/>
      <c r="D40023" s="139"/>
      <c r="P40023" s="142"/>
      <c r="Q40023" s="142"/>
      <c r="R40023" s="142"/>
      <c r="S40023" s="139"/>
    </row>
    <row r="40024" spans="2:19" ht="15.75" customHeight="1" x14ac:dyDescent="0.25">
      <c r="B40024" s="106"/>
      <c r="C40024" s="106"/>
      <c r="D40024" s="139"/>
      <c r="P40024" s="142"/>
      <c r="Q40024" s="142"/>
      <c r="R40024" s="142"/>
      <c r="S40024" s="139"/>
    </row>
    <row r="40025" spans="2:19" ht="15.75" customHeight="1" x14ac:dyDescent="0.25">
      <c r="B40025" s="106"/>
      <c r="C40025" s="106"/>
      <c r="D40025" s="139"/>
      <c r="P40025" s="142"/>
      <c r="Q40025" s="142"/>
      <c r="R40025" s="142"/>
      <c r="S40025" s="139"/>
    </row>
    <row r="40026" spans="2:19" ht="15.75" customHeight="1" x14ac:dyDescent="0.25">
      <c r="B40026" s="106"/>
      <c r="C40026" s="106"/>
      <c r="D40026" s="139"/>
      <c r="P40026" s="142"/>
      <c r="Q40026" s="142"/>
      <c r="R40026" s="142"/>
      <c r="S40026" s="139"/>
    </row>
    <row r="40027" spans="2:19" ht="15.75" customHeight="1" x14ac:dyDescent="0.25">
      <c r="B40027" s="106"/>
      <c r="C40027" s="106"/>
      <c r="D40027" s="139"/>
      <c r="P40027" s="142"/>
      <c r="Q40027" s="142"/>
      <c r="R40027" s="142"/>
      <c r="S40027" s="139"/>
    </row>
    <row r="40028" spans="2:19" ht="15.75" customHeight="1" x14ac:dyDescent="0.25">
      <c r="B40028" s="106"/>
      <c r="C40028" s="106"/>
      <c r="D40028" s="139"/>
      <c r="P40028" s="142"/>
      <c r="Q40028" s="142"/>
      <c r="R40028" s="142"/>
      <c r="S40028" s="139"/>
    </row>
    <row r="40029" spans="2:19" ht="15.75" customHeight="1" x14ac:dyDescent="0.25">
      <c r="B40029" s="106"/>
      <c r="C40029" s="106"/>
      <c r="D40029" s="139"/>
      <c r="P40029" s="142"/>
      <c r="Q40029" s="142"/>
      <c r="R40029" s="142"/>
      <c r="S40029" s="139"/>
    </row>
    <row r="40030" spans="2:19" ht="15.75" customHeight="1" x14ac:dyDescent="0.25">
      <c r="B40030" s="106"/>
      <c r="C40030" s="106"/>
      <c r="D40030" s="139"/>
      <c r="P40030" s="142"/>
      <c r="Q40030" s="142"/>
      <c r="R40030" s="142"/>
      <c r="S40030" s="139"/>
    </row>
    <row r="40031" spans="2:19" ht="15.75" customHeight="1" x14ac:dyDescent="0.25">
      <c r="B40031" s="106"/>
      <c r="C40031" s="106"/>
      <c r="D40031" s="139"/>
      <c r="P40031" s="142"/>
      <c r="Q40031" s="142"/>
      <c r="R40031" s="142"/>
      <c r="S40031" s="139"/>
    </row>
    <row r="40032" spans="2:19" ht="15.75" customHeight="1" x14ac:dyDescent="0.25">
      <c r="B40032" s="106"/>
      <c r="C40032" s="106"/>
      <c r="D40032" s="139"/>
      <c r="P40032" s="142"/>
      <c r="Q40032" s="142"/>
      <c r="R40032" s="142"/>
      <c r="S40032" s="139"/>
    </row>
    <row r="40033" spans="2:19" ht="15.75" customHeight="1" x14ac:dyDescent="0.25">
      <c r="B40033" s="106"/>
      <c r="C40033" s="106"/>
      <c r="D40033" s="139"/>
      <c r="P40033" s="142"/>
      <c r="Q40033" s="142"/>
      <c r="R40033" s="142"/>
      <c r="S40033" s="139"/>
    </row>
    <row r="40034" spans="2:19" ht="15.75" customHeight="1" x14ac:dyDescent="0.25">
      <c r="B40034" s="106"/>
      <c r="C40034" s="106"/>
      <c r="D40034" s="139"/>
      <c r="P40034" s="142"/>
      <c r="Q40034" s="142"/>
      <c r="R40034" s="142"/>
      <c r="S40034" s="139"/>
    </row>
    <row r="40035" spans="2:19" ht="15.75" customHeight="1" x14ac:dyDescent="0.25">
      <c r="B40035" s="106"/>
      <c r="C40035" s="106"/>
      <c r="D40035" s="139"/>
      <c r="P40035" s="142"/>
      <c r="Q40035" s="142"/>
      <c r="R40035" s="142"/>
      <c r="S40035" s="139"/>
    </row>
    <row r="40036" spans="2:19" ht="15.75" customHeight="1" x14ac:dyDescent="0.25">
      <c r="B40036" s="106"/>
      <c r="C40036" s="106"/>
      <c r="D40036" s="139"/>
      <c r="P40036" s="142"/>
      <c r="Q40036" s="142"/>
      <c r="R40036" s="142"/>
      <c r="S40036" s="139"/>
    </row>
    <row r="40037" spans="2:19" ht="15.75" customHeight="1" x14ac:dyDescent="0.25">
      <c r="B40037" s="106"/>
      <c r="C40037" s="106"/>
      <c r="D40037" s="139"/>
      <c r="P40037" s="142"/>
      <c r="Q40037" s="142"/>
      <c r="R40037" s="142"/>
      <c r="S40037" s="139"/>
    </row>
    <row r="40038" spans="2:19" ht="15.75" customHeight="1" x14ac:dyDescent="0.25">
      <c r="B40038" s="106"/>
      <c r="C40038" s="106"/>
      <c r="D40038" s="139"/>
      <c r="P40038" s="142"/>
      <c r="Q40038" s="142"/>
      <c r="R40038" s="142"/>
      <c r="S40038" s="139"/>
    </row>
    <row r="40039" spans="2:19" ht="15.75" customHeight="1" x14ac:dyDescent="0.25">
      <c r="B40039" s="106"/>
      <c r="C40039" s="106"/>
      <c r="D40039" s="139"/>
      <c r="P40039" s="142"/>
      <c r="Q40039" s="142"/>
      <c r="R40039" s="142"/>
      <c r="S40039" s="139"/>
    </row>
    <row r="40040" spans="2:19" ht="15.75" customHeight="1" x14ac:dyDescent="0.25">
      <c r="B40040" s="106"/>
      <c r="C40040" s="106"/>
      <c r="D40040" s="139"/>
      <c r="P40040" s="142"/>
      <c r="Q40040" s="142"/>
      <c r="R40040" s="142"/>
      <c r="S40040" s="139"/>
    </row>
    <row r="40041" spans="2:19" ht="15.75" customHeight="1" x14ac:dyDescent="0.25">
      <c r="B40041" s="106"/>
      <c r="C40041" s="106"/>
      <c r="D40041" s="139"/>
      <c r="P40041" s="142"/>
      <c r="Q40041" s="142"/>
      <c r="R40041" s="142"/>
      <c r="S40041" s="139"/>
    </row>
    <row r="40042" spans="2:19" ht="15.75" customHeight="1" x14ac:dyDescent="0.25">
      <c r="B40042" s="106"/>
      <c r="C40042" s="106"/>
      <c r="D40042" s="139"/>
      <c r="P40042" s="142"/>
      <c r="Q40042" s="142"/>
      <c r="R40042" s="142"/>
      <c r="S40042" s="139"/>
    </row>
    <row r="40043" spans="2:19" ht="15.75" customHeight="1" x14ac:dyDescent="0.25">
      <c r="B40043" s="106"/>
      <c r="C40043" s="106"/>
      <c r="D40043" s="139"/>
      <c r="P40043" s="142"/>
      <c r="Q40043" s="142"/>
      <c r="R40043" s="142"/>
      <c r="S40043" s="139"/>
    </row>
    <row r="40044" spans="2:19" ht="15.75" customHeight="1" x14ac:dyDescent="0.25">
      <c r="B40044" s="106"/>
      <c r="C40044" s="106"/>
      <c r="D40044" s="139"/>
      <c r="P40044" s="142"/>
      <c r="Q40044" s="142"/>
      <c r="R40044" s="142"/>
      <c r="S40044" s="139"/>
    </row>
    <row r="40045" spans="2:19" ht="15.75" customHeight="1" x14ac:dyDescent="0.25">
      <c r="B40045" s="106"/>
      <c r="C40045" s="106"/>
      <c r="D40045" s="139"/>
      <c r="P40045" s="142"/>
      <c r="Q40045" s="142"/>
      <c r="R40045" s="142"/>
      <c r="S40045" s="139"/>
    </row>
    <row r="40046" spans="2:19" ht="15.75" customHeight="1" x14ac:dyDescent="0.25">
      <c r="B40046" s="106"/>
      <c r="C40046" s="106"/>
      <c r="D40046" s="139"/>
      <c r="P40046" s="142"/>
      <c r="Q40046" s="142"/>
      <c r="R40046" s="142"/>
      <c r="S40046" s="139"/>
    </row>
    <row r="40047" spans="2:19" ht="15.75" customHeight="1" x14ac:dyDescent="0.25">
      <c r="B40047" s="106"/>
      <c r="C40047" s="106"/>
      <c r="D40047" s="139"/>
      <c r="P40047" s="142"/>
      <c r="Q40047" s="142"/>
      <c r="R40047" s="142"/>
      <c r="S40047" s="139"/>
    </row>
    <row r="40048" spans="2:19" ht="15.75" customHeight="1" x14ac:dyDescent="0.25">
      <c r="B40048" s="106"/>
      <c r="C40048" s="106"/>
      <c r="D40048" s="139"/>
      <c r="P40048" s="142"/>
      <c r="Q40048" s="142"/>
      <c r="R40048" s="142"/>
      <c r="S40048" s="139"/>
    </row>
    <row r="40049" spans="2:19" ht="15.75" customHeight="1" x14ac:dyDescent="0.25">
      <c r="B40049" s="106"/>
      <c r="C40049" s="106"/>
      <c r="D40049" s="139"/>
      <c r="P40049" s="142"/>
      <c r="Q40049" s="142"/>
      <c r="R40049" s="142"/>
      <c r="S40049" s="139"/>
    </row>
    <row r="40050" spans="2:19" ht="15.75" customHeight="1" x14ac:dyDescent="0.25">
      <c r="B40050" s="106"/>
      <c r="C40050" s="106"/>
      <c r="D40050" s="139"/>
      <c r="P40050" s="142"/>
      <c r="Q40050" s="142"/>
      <c r="R40050" s="142"/>
      <c r="S40050" s="139"/>
    </row>
    <row r="40051" spans="2:19" ht="15.75" customHeight="1" x14ac:dyDescent="0.25">
      <c r="B40051" s="106"/>
      <c r="C40051" s="106"/>
      <c r="D40051" s="139"/>
      <c r="P40051" s="142"/>
      <c r="Q40051" s="142"/>
      <c r="R40051" s="142"/>
      <c r="S40051" s="139"/>
    </row>
    <row r="40052" spans="2:19" ht="15.75" customHeight="1" x14ac:dyDescent="0.25">
      <c r="B40052" s="106"/>
      <c r="C40052" s="106"/>
      <c r="D40052" s="139"/>
      <c r="P40052" s="142"/>
      <c r="Q40052" s="142"/>
      <c r="R40052" s="142"/>
      <c r="S40052" s="139"/>
    </row>
    <row r="40053" spans="2:19" ht="15.75" customHeight="1" x14ac:dyDescent="0.25">
      <c r="B40053" s="106"/>
      <c r="C40053" s="106"/>
      <c r="D40053" s="139"/>
      <c r="P40053" s="142"/>
      <c r="Q40053" s="142"/>
      <c r="R40053" s="142"/>
      <c r="S40053" s="139"/>
    </row>
    <row r="40054" spans="2:19" ht="15.75" customHeight="1" x14ac:dyDescent="0.25">
      <c r="B40054" s="106"/>
      <c r="C40054" s="106"/>
      <c r="D40054" s="139"/>
      <c r="P40054" s="142"/>
      <c r="Q40054" s="142"/>
      <c r="R40054" s="142"/>
      <c r="S40054" s="139"/>
    </row>
    <row r="40055" spans="2:19" ht="15.75" customHeight="1" x14ac:dyDescent="0.25">
      <c r="B40055" s="106"/>
      <c r="C40055" s="106"/>
      <c r="D40055" s="139"/>
      <c r="P40055" s="142"/>
      <c r="Q40055" s="142"/>
      <c r="R40055" s="142"/>
      <c r="S40055" s="139"/>
    </row>
    <row r="40056" spans="2:19" ht="15.75" customHeight="1" x14ac:dyDescent="0.25">
      <c r="B40056" s="106"/>
      <c r="C40056" s="106"/>
      <c r="D40056" s="139"/>
      <c r="P40056" s="142"/>
      <c r="Q40056" s="142"/>
      <c r="R40056" s="142"/>
      <c r="S40056" s="139"/>
    </row>
    <row r="40057" spans="2:19" ht="15.75" customHeight="1" x14ac:dyDescent="0.25">
      <c r="B40057" s="106"/>
      <c r="C40057" s="106"/>
      <c r="D40057" s="139"/>
      <c r="P40057" s="142"/>
      <c r="Q40057" s="142"/>
      <c r="R40057" s="142"/>
      <c r="S40057" s="139"/>
    </row>
    <row r="40058" spans="2:19" ht="15.75" customHeight="1" x14ac:dyDescent="0.25">
      <c r="B40058" s="106"/>
      <c r="C40058" s="106"/>
      <c r="D40058" s="139"/>
      <c r="P40058" s="142"/>
      <c r="Q40058" s="142"/>
      <c r="R40058" s="142"/>
      <c r="S40058" s="139"/>
    </row>
    <row r="40059" spans="2:19" ht="15.75" customHeight="1" x14ac:dyDescent="0.25">
      <c r="B40059" s="106"/>
      <c r="C40059" s="106"/>
      <c r="D40059" s="139"/>
      <c r="P40059" s="142"/>
      <c r="Q40059" s="142"/>
      <c r="R40059" s="142"/>
      <c r="S40059" s="139"/>
    </row>
    <row r="40060" spans="2:19" ht="15.75" customHeight="1" x14ac:dyDescent="0.25">
      <c r="B40060" s="106"/>
      <c r="C40060" s="106"/>
      <c r="D40060" s="139"/>
      <c r="P40060" s="142"/>
      <c r="Q40060" s="142"/>
      <c r="R40060" s="142"/>
      <c r="S40060" s="139"/>
    </row>
    <row r="40061" spans="2:19" ht="15.75" customHeight="1" x14ac:dyDescent="0.25">
      <c r="B40061" s="106"/>
      <c r="C40061" s="106"/>
      <c r="D40061" s="139"/>
      <c r="P40061" s="142"/>
      <c r="Q40061" s="142"/>
      <c r="R40061" s="142"/>
      <c r="S40061" s="139"/>
    </row>
    <row r="40062" spans="2:19" ht="15.75" customHeight="1" x14ac:dyDescent="0.25">
      <c r="B40062" s="106"/>
      <c r="C40062" s="106"/>
      <c r="D40062" s="139"/>
      <c r="P40062" s="142"/>
      <c r="Q40062" s="142"/>
      <c r="R40062" s="142"/>
      <c r="S40062" s="139"/>
    </row>
    <row r="40063" spans="2:19" ht="15.75" customHeight="1" x14ac:dyDescent="0.25">
      <c r="B40063" s="106"/>
      <c r="C40063" s="106"/>
      <c r="D40063" s="139"/>
      <c r="P40063" s="142"/>
      <c r="Q40063" s="142"/>
      <c r="R40063" s="142"/>
      <c r="S40063" s="139"/>
    </row>
    <row r="40064" spans="2:19" ht="15.75" customHeight="1" x14ac:dyDescent="0.25">
      <c r="B40064" s="106"/>
      <c r="C40064" s="106"/>
      <c r="D40064" s="139"/>
      <c r="P40064" s="142"/>
      <c r="Q40064" s="142"/>
      <c r="R40064" s="142"/>
      <c r="S40064" s="139"/>
    </row>
    <row r="40065" spans="2:19" ht="15.75" customHeight="1" x14ac:dyDescent="0.25">
      <c r="B40065" s="106"/>
      <c r="C40065" s="106"/>
      <c r="D40065" s="139"/>
      <c r="P40065" s="142"/>
      <c r="Q40065" s="142"/>
      <c r="R40065" s="142"/>
      <c r="S40065" s="139"/>
    </row>
    <row r="40066" spans="2:19" ht="15.75" customHeight="1" x14ac:dyDescent="0.25">
      <c r="B40066" s="106"/>
      <c r="C40066" s="106"/>
      <c r="D40066" s="139"/>
      <c r="P40066" s="142"/>
      <c r="Q40066" s="142"/>
      <c r="R40066" s="142"/>
      <c r="S40066" s="139"/>
    </row>
    <row r="40067" spans="2:19" ht="15.75" customHeight="1" x14ac:dyDescent="0.25">
      <c r="B40067" s="106"/>
      <c r="C40067" s="106"/>
      <c r="D40067" s="139"/>
      <c r="P40067" s="142"/>
      <c r="Q40067" s="142"/>
      <c r="R40067" s="142"/>
      <c r="S40067" s="139"/>
    </row>
    <row r="40068" spans="2:19" ht="15.75" customHeight="1" x14ac:dyDescent="0.25">
      <c r="B40068" s="106"/>
      <c r="C40068" s="106"/>
      <c r="D40068" s="139"/>
      <c r="P40068" s="142"/>
      <c r="Q40068" s="142"/>
      <c r="R40068" s="142"/>
      <c r="S40068" s="139"/>
    </row>
    <row r="40069" spans="2:19" ht="15.75" customHeight="1" x14ac:dyDescent="0.25">
      <c r="B40069" s="106"/>
      <c r="C40069" s="106"/>
      <c r="D40069" s="139"/>
      <c r="P40069" s="142"/>
      <c r="Q40069" s="142"/>
      <c r="R40069" s="142"/>
      <c r="S40069" s="139"/>
    </row>
    <row r="40070" spans="2:19" ht="15.75" customHeight="1" x14ac:dyDescent="0.25">
      <c r="B40070" s="106"/>
      <c r="C40070" s="106"/>
      <c r="D40070" s="139"/>
      <c r="P40070" s="142"/>
      <c r="Q40070" s="142"/>
      <c r="R40070" s="142"/>
      <c r="S40070" s="139"/>
    </row>
    <row r="40071" spans="2:19" ht="15.75" customHeight="1" x14ac:dyDescent="0.25">
      <c r="B40071" s="106"/>
      <c r="C40071" s="106"/>
      <c r="D40071" s="139"/>
      <c r="P40071" s="142"/>
      <c r="Q40071" s="142"/>
      <c r="R40071" s="142"/>
      <c r="S40071" s="139"/>
    </row>
    <row r="40072" spans="2:19" ht="15.75" customHeight="1" x14ac:dyDescent="0.25">
      <c r="B40072" s="106"/>
      <c r="C40072" s="106"/>
      <c r="D40072" s="139"/>
      <c r="P40072" s="142"/>
      <c r="Q40072" s="142"/>
      <c r="R40072" s="142"/>
      <c r="S40072" s="139"/>
    </row>
    <row r="40073" spans="2:19" ht="15.75" customHeight="1" x14ac:dyDescent="0.25">
      <c r="B40073" s="106"/>
      <c r="C40073" s="106"/>
      <c r="D40073" s="139"/>
      <c r="P40073" s="142"/>
      <c r="Q40073" s="142"/>
      <c r="R40073" s="142"/>
      <c r="S40073" s="139"/>
    </row>
    <row r="40074" spans="2:19" ht="15.75" customHeight="1" x14ac:dyDescent="0.25">
      <c r="B40074" s="106"/>
      <c r="C40074" s="106"/>
      <c r="D40074" s="139"/>
      <c r="P40074" s="142"/>
      <c r="Q40074" s="142"/>
      <c r="R40074" s="142"/>
      <c r="S40074" s="139"/>
    </row>
    <row r="40075" spans="2:19" ht="15.75" customHeight="1" x14ac:dyDescent="0.25">
      <c r="B40075" s="106"/>
      <c r="C40075" s="106"/>
      <c r="D40075" s="139"/>
      <c r="P40075" s="142"/>
      <c r="Q40075" s="142"/>
      <c r="R40075" s="142"/>
      <c r="S40075" s="139"/>
    </row>
    <row r="40076" spans="2:19" ht="15.75" customHeight="1" x14ac:dyDescent="0.25">
      <c r="B40076" s="106"/>
      <c r="C40076" s="106"/>
      <c r="D40076" s="139"/>
      <c r="P40076" s="142"/>
      <c r="Q40076" s="142"/>
      <c r="R40076" s="142"/>
      <c r="S40076" s="139"/>
    </row>
    <row r="40077" spans="2:19" ht="15.75" customHeight="1" x14ac:dyDescent="0.25">
      <c r="B40077" s="106"/>
      <c r="C40077" s="106"/>
      <c r="D40077" s="139"/>
      <c r="P40077" s="142"/>
      <c r="Q40077" s="142"/>
      <c r="R40077" s="142"/>
      <c r="S40077" s="139"/>
    </row>
    <row r="40078" spans="2:19" ht="15.75" customHeight="1" x14ac:dyDescent="0.25">
      <c r="B40078" s="106"/>
      <c r="C40078" s="106"/>
      <c r="D40078" s="139"/>
      <c r="P40078" s="142"/>
      <c r="Q40078" s="142"/>
      <c r="R40078" s="142"/>
      <c r="S40078" s="139"/>
    </row>
    <row r="40079" spans="2:19" ht="15.75" customHeight="1" x14ac:dyDescent="0.25">
      <c r="B40079" s="106"/>
      <c r="C40079" s="106"/>
      <c r="D40079" s="139"/>
      <c r="P40079" s="142"/>
      <c r="Q40079" s="142"/>
      <c r="R40079" s="142"/>
      <c r="S40079" s="139"/>
    </row>
    <row r="40080" spans="2:19" ht="15.75" customHeight="1" x14ac:dyDescent="0.25">
      <c r="B40080" s="106"/>
      <c r="C40080" s="106"/>
      <c r="D40080" s="139"/>
      <c r="P40080" s="142"/>
      <c r="Q40080" s="142"/>
      <c r="R40080" s="142"/>
      <c r="S40080" s="139"/>
    </row>
    <row r="40081" spans="2:19" ht="15.75" customHeight="1" x14ac:dyDescent="0.25">
      <c r="B40081" s="106"/>
      <c r="C40081" s="106"/>
      <c r="D40081" s="139"/>
      <c r="P40081" s="142"/>
      <c r="Q40081" s="142"/>
      <c r="R40081" s="142"/>
      <c r="S40081" s="139"/>
    </row>
    <row r="40082" spans="2:19" ht="15.75" customHeight="1" x14ac:dyDescent="0.25">
      <c r="B40082" s="106"/>
      <c r="C40082" s="106"/>
      <c r="D40082" s="139"/>
      <c r="P40082" s="142"/>
      <c r="Q40082" s="142"/>
      <c r="R40082" s="142"/>
      <c r="S40082" s="139"/>
    </row>
    <row r="40083" spans="2:19" ht="15.75" customHeight="1" x14ac:dyDescent="0.25">
      <c r="B40083" s="106"/>
      <c r="C40083" s="106"/>
      <c r="D40083" s="139"/>
      <c r="P40083" s="142"/>
      <c r="Q40083" s="142"/>
      <c r="R40083" s="142"/>
      <c r="S40083" s="139"/>
    </row>
    <row r="40084" spans="2:19" ht="15.75" customHeight="1" x14ac:dyDescent="0.25">
      <c r="B40084" s="106"/>
      <c r="C40084" s="106"/>
      <c r="D40084" s="139"/>
      <c r="P40084" s="142"/>
      <c r="Q40084" s="142"/>
      <c r="R40084" s="142"/>
      <c r="S40084" s="139"/>
    </row>
    <row r="40085" spans="2:19" ht="15.75" customHeight="1" x14ac:dyDescent="0.25">
      <c r="B40085" s="106"/>
      <c r="C40085" s="106"/>
      <c r="D40085" s="139"/>
      <c r="P40085" s="142"/>
      <c r="Q40085" s="142"/>
      <c r="R40085" s="142"/>
      <c r="S40085" s="139"/>
    </row>
    <row r="40086" spans="2:19" ht="15.75" customHeight="1" x14ac:dyDescent="0.25">
      <c r="B40086" s="106"/>
      <c r="C40086" s="106"/>
      <c r="D40086" s="139"/>
      <c r="P40086" s="142"/>
      <c r="Q40086" s="142"/>
      <c r="R40086" s="142"/>
      <c r="S40086" s="139"/>
    </row>
    <row r="40087" spans="2:19" ht="15.75" customHeight="1" x14ac:dyDescent="0.25">
      <c r="B40087" s="106"/>
      <c r="C40087" s="106"/>
      <c r="D40087" s="139"/>
      <c r="P40087" s="142"/>
      <c r="Q40087" s="142"/>
      <c r="R40087" s="142"/>
      <c r="S40087" s="139"/>
    </row>
    <row r="40088" spans="2:19" ht="15.75" customHeight="1" x14ac:dyDescent="0.25">
      <c r="B40088" s="106"/>
      <c r="C40088" s="106"/>
      <c r="D40088" s="139"/>
      <c r="P40088" s="142"/>
      <c r="Q40088" s="142"/>
      <c r="R40088" s="142"/>
      <c r="S40088" s="139"/>
    </row>
    <row r="40089" spans="2:19" ht="15.75" customHeight="1" x14ac:dyDescent="0.25">
      <c r="B40089" s="106"/>
      <c r="C40089" s="106"/>
      <c r="D40089" s="139"/>
      <c r="P40089" s="142"/>
      <c r="Q40089" s="142"/>
      <c r="R40089" s="142"/>
      <c r="S40089" s="139"/>
    </row>
    <row r="40090" spans="2:19" ht="15.75" customHeight="1" x14ac:dyDescent="0.25">
      <c r="B40090" s="106"/>
      <c r="C40090" s="106"/>
      <c r="D40090" s="139"/>
      <c r="P40090" s="142"/>
      <c r="Q40090" s="142"/>
      <c r="R40090" s="142"/>
      <c r="S40090" s="139"/>
    </row>
    <row r="40091" spans="2:19" ht="15.75" customHeight="1" x14ac:dyDescent="0.25">
      <c r="B40091" s="106"/>
      <c r="C40091" s="106"/>
      <c r="D40091" s="139"/>
      <c r="P40091" s="142"/>
      <c r="Q40091" s="142"/>
      <c r="R40091" s="142"/>
      <c r="S40091" s="139"/>
    </row>
    <row r="40092" spans="2:19" ht="15.75" customHeight="1" x14ac:dyDescent="0.25">
      <c r="B40092" s="106"/>
      <c r="C40092" s="106"/>
      <c r="D40092" s="139"/>
      <c r="P40092" s="142"/>
      <c r="Q40092" s="142"/>
      <c r="R40092" s="142"/>
      <c r="S40092" s="139"/>
    </row>
    <row r="40093" spans="2:19" ht="15.75" customHeight="1" x14ac:dyDescent="0.25">
      <c r="B40093" s="106"/>
      <c r="C40093" s="106"/>
      <c r="D40093" s="139"/>
      <c r="P40093" s="142"/>
      <c r="Q40093" s="142"/>
      <c r="R40093" s="142"/>
      <c r="S40093" s="139"/>
    </row>
    <row r="40094" spans="2:19" ht="15.75" customHeight="1" x14ac:dyDescent="0.25">
      <c r="B40094" s="106"/>
      <c r="C40094" s="106"/>
      <c r="D40094" s="139"/>
      <c r="P40094" s="142"/>
      <c r="Q40094" s="142"/>
      <c r="R40094" s="142"/>
      <c r="S40094" s="139"/>
    </row>
    <row r="40095" spans="2:19" ht="15.75" customHeight="1" x14ac:dyDescent="0.25">
      <c r="B40095" s="106"/>
      <c r="C40095" s="106"/>
      <c r="D40095" s="139"/>
      <c r="P40095" s="142"/>
      <c r="Q40095" s="142"/>
      <c r="R40095" s="142"/>
      <c r="S40095" s="139"/>
    </row>
    <row r="40096" spans="2:19" ht="15.75" customHeight="1" x14ac:dyDescent="0.25">
      <c r="B40096" s="106"/>
      <c r="C40096" s="106"/>
      <c r="D40096" s="139"/>
      <c r="P40096" s="142"/>
      <c r="Q40096" s="142"/>
      <c r="R40096" s="142"/>
      <c r="S40096" s="139"/>
    </row>
    <row r="40097" spans="2:19" ht="15.75" customHeight="1" x14ac:dyDescent="0.25">
      <c r="B40097" s="106"/>
      <c r="C40097" s="106"/>
      <c r="D40097" s="139"/>
      <c r="P40097" s="142"/>
      <c r="Q40097" s="142"/>
      <c r="R40097" s="142"/>
      <c r="S40097" s="139"/>
    </row>
    <row r="40098" spans="2:19" ht="15.75" customHeight="1" x14ac:dyDescent="0.25">
      <c r="B40098" s="106"/>
      <c r="C40098" s="106"/>
      <c r="D40098" s="139"/>
      <c r="P40098" s="142"/>
      <c r="Q40098" s="142"/>
      <c r="R40098" s="142"/>
      <c r="S40098" s="139"/>
    </row>
    <row r="40099" spans="2:19" ht="15.75" customHeight="1" x14ac:dyDescent="0.25">
      <c r="B40099" s="106"/>
      <c r="C40099" s="106"/>
      <c r="D40099" s="139"/>
      <c r="P40099" s="142"/>
      <c r="Q40099" s="142"/>
      <c r="R40099" s="142"/>
      <c r="S40099" s="139"/>
    </row>
    <row r="40100" spans="2:19" ht="15.75" customHeight="1" x14ac:dyDescent="0.25">
      <c r="B40100" s="106"/>
      <c r="C40100" s="106"/>
      <c r="D40100" s="139"/>
      <c r="P40100" s="142"/>
      <c r="Q40100" s="142"/>
      <c r="R40100" s="142"/>
      <c r="S40100" s="139"/>
    </row>
    <row r="40101" spans="2:19" ht="15.75" customHeight="1" x14ac:dyDescent="0.25">
      <c r="B40101" s="106"/>
      <c r="C40101" s="106"/>
      <c r="D40101" s="139"/>
      <c r="P40101" s="142"/>
      <c r="Q40101" s="142"/>
      <c r="R40101" s="142"/>
      <c r="S40101" s="139"/>
    </row>
    <row r="40102" spans="2:19" ht="15.75" customHeight="1" x14ac:dyDescent="0.25">
      <c r="B40102" s="106"/>
      <c r="C40102" s="106"/>
      <c r="D40102" s="139"/>
      <c r="P40102" s="142"/>
      <c r="Q40102" s="142"/>
      <c r="R40102" s="142"/>
      <c r="S40102" s="139"/>
    </row>
    <row r="40103" spans="2:19" ht="15.75" customHeight="1" x14ac:dyDescent="0.25">
      <c r="B40103" s="106"/>
      <c r="C40103" s="106"/>
      <c r="D40103" s="139"/>
      <c r="P40103" s="142"/>
      <c r="Q40103" s="142"/>
      <c r="R40103" s="142"/>
      <c r="S40103" s="139"/>
    </row>
    <row r="40104" spans="2:19" ht="15.75" customHeight="1" x14ac:dyDescent="0.25">
      <c r="B40104" s="106"/>
      <c r="C40104" s="106"/>
      <c r="D40104" s="139"/>
      <c r="P40104" s="142"/>
      <c r="Q40104" s="142"/>
      <c r="R40104" s="142"/>
      <c r="S40104" s="139"/>
    </row>
    <row r="40105" spans="2:19" ht="15.75" customHeight="1" x14ac:dyDescent="0.25">
      <c r="B40105" s="106"/>
      <c r="C40105" s="106"/>
      <c r="D40105" s="139"/>
      <c r="P40105" s="142"/>
      <c r="Q40105" s="142"/>
      <c r="R40105" s="142"/>
      <c r="S40105" s="139"/>
    </row>
    <row r="40106" spans="2:19" ht="15.75" customHeight="1" x14ac:dyDescent="0.25">
      <c r="B40106" s="106"/>
      <c r="C40106" s="106"/>
      <c r="D40106" s="139"/>
      <c r="P40106" s="142"/>
      <c r="Q40106" s="142"/>
      <c r="R40106" s="142"/>
      <c r="S40106" s="139"/>
    </row>
    <row r="40107" spans="2:19" ht="15.75" customHeight="1" x14ac:dyDescent="0.25">
      <c r="B40107" s="106"/>
      <c r="C40107" s="106"/>
      <c r="D40107" s="139"/>
      <c r="P40107" s="142"/>
      <c r="Q40107" s="142"/>
      <c r="R40107" s="142"/>
      <c r="S40107" s="139"/>
    </row>
    <row r="40108" spans="2:19" ht="15.75" customHeight="1" x14ac:dyDescent="0.25">
      <c r="B40108" s="106"/>
      <c r="C40108" s="106"/>
      <c r="D40108" s="139"/>
      <c r="P40108" s="142"/>
      <c r="Q40108" s="142"/>
      <c r="R40108" s="142"/>
      <c r="S40108" s="139"/>
    </row>
    <row r="40109" spans="2:19" ht="15.75" customHeight="1" x14ac:dyDescent="0.25">
      <c r="B40109" s="106"/>
      <c r="C40109" s="106"/>
      <c r="D40109" s="139"/>
      <c r="P40109" s="142"/>
      <c r="Q40109" s="142"/>
      <c r="R40109" s="142"/>
      <c r="S40109" s="139"/>
    </row>
    <row r="40110" spans="2:19" ht="15.75" customHeight="1" x14ac:dyDescent="0.25">
      <c r="B40110" s="106"/>
      <c r="C40110" s="106"/>
      <c r="D40110" s="139"/>
      <c r="P40110" s="142"/>
      <c r="Q40110" s="142"/>
      <c r="R40110" s="142"/>
      <c r="S40110" s="139"/>
    </row>
    <row r="40111" spans="2:19" ht="15.75" customHeight="1" x14ac:dyDescent="0.25">
      <c r="B40111" s="106"/>
      <c r="C40111" s="106"/>
      <c r="D40111" s="139"/>
      <c r="P40111" s="142"/>
      <c r="Q40111" s="142"/>
      <c r="R40111" s="142"/>
      <c r="S40111" s="139"/>
    </row>
    <row r="40112" spans="2:19" ht="15.75" customHeight="1" x14ac:dyDescent="0.25">
      <c r="B40112" s="106"/>
      <c r="C40112" s="106"/>
      <c r="D40112" s="139"/>
      <c r="P40112" s="142"/>
      <c r="Q40112" s="142"/>
      <c r="R40112" s="142"/>
      <c r="S40112" s="139"/>
    </row>
    <row r="40113" spans="2:19" ht="15.75" customHeight="1" x14ac:dyDescent="0.25">
      <c r="B40113" s="106"/>
      <c r="C40113" s="106"/>
      <c r="D40113" s="139"/>
      <c r="P40113" s="142"/>
      <c r="Q40113" s="142"/>
      <c r="R40113" s="142"/>
      <c r="S40113" s="139"/>
    </row>
    <row r="40114" spans="2:19" ht="15.75" customHeight="1" x14ac:dyDescent="0.25">
      <c r="B40114" s="106"/>
      <c r="C40114" s="106"/>
      <c r="D40114" s="139"/>
      <c r="P40114" s="142"/>
      <c r="Q40114" s="142"/>
      <c r="R40114" s="142"/>
      <c r="S40114" s="139"/>
    </row>
    <row r="40115" spans="2:19" ht="15.75" customHeight="1" x14ac:dyDescent="0.25">
      <c r="B40115" s="106"/>
      <c r="C40115" s="106"/>
      <c r="D40115" s="139"/>
      <c r="P40115" s="142"/>
      <c r="Q40115" s="142"/>
      <c r="R40115" s="142"/>
      <c r="S40115" s="139"/>
    </row>
    <row r="40116" spans="2:19" ht="15.75" customHeight="1" x14ac:dyDescent="0.25">
      <c r="B40116" s="106"/>
      <c r="C40116" s="106"/>
      <c r="D40116" s="139"/>
      <c r="P40116" s="142"/>
      <c r="Q40116" s="142"/>
      <c r="R40116" s="142"/>
      <c r="S40116" s="139"/>
    </row>
    <row r="40117" spans="2:19" ht="15.75" customHeight="1" x14ac:dyDescent="0.25">
      <c r="B40117" s="106"/>
      <c r="C40117" s="106"/>
      <c r="D40117" s="139"/>
      <c r="P40117" s="142"/>
      <c r="Q40117" s="142"/>
      <c r="R40117" s="142"/>
      <c r="S40117" s="139"/>
    </row>
    <row r="40118" spans="2:19" ht="15.75" customHeight="1" x14ac:dyDescent="0.25">
      <c r="B40118" s="106"/>
      <c r="C40118" s="106"/>
      <c r="D40118" s="139"/>
      <c r="P40118" s="142"/>
      <c r="Q40118" s="142"/>
      <c r="R40118" s="142"/>
      <c r="S40118" s="139"/>
    </row>
    <row r="40119" spans="2:19" ht="15.75" customHeight="1" x14ac:dyDescent="0.25">
      <c r="B40119" s="106"/>
      <c r="C40119" s="106"/>
      <c r="D40119" s="139"/>
      <c r="P40119" s="142"/>
      <c r="Q40119" s="142"/>
      <c r="R40119" s="142"/>
      <c r="S40119" s="139"/>
    </row>
    <row r="40120" spans="2:19" ht="15.75" customHeight="1" x14ac:dyDescent="0.25">
      <c r="B40120" s="106"/>
      <c r="C40120" s="106"/>
      <c r="D40120" s="139"/>
      <c r="P40120" s="142"/>
      <c r="Q40120" s="142"/>
      <c r="R40120" s="142"/>
      <c r="S40120" s="139"/>
    </row>
    <row r="40121" spans="2:19" ht="15.75" customHeight="1" x14ac:dyDescent="0.25">
      <c r="B40121" s="106"/>
      <c r="C40121" s="106"/>
      <c r="D40121" s="139"/>
      <c r="P40121" s="142"/>
      <c r="Q40121" s="142"/>
      <c r="R40121" s="142"/>
      <c r="S40121" s="139"/>
    </row>
    <row r="40122" spans="2:19" ht="15.75" customHeight="1" x14ac:dyDescent="0.25">
      <c r="B40122" s="106"/>
      <c r="C40122" s="106"/>
      <c r="D40122" s="139"/>
      <c r="P40122" s="142"/>
      <c r="Q40122" s="142"/>
      <c r="R40122" s="142"/>
      <c r="S40122" s="139"/>
    </row>
    <row r="40123" spans="2:19" ht="15.75" customHeight="1" x14ac:dyDescent="0.25">
      <c r="B40123" s="106"/>
      <c r="C40123" s="106"/>
      <c r="D40123" s="139"/>
      <c r="P40123" s="142"/>
      <c r="Q40123" s="142"/>
      <c r="R40123" s="142"/>
      <c r="S40123" s="139"/>
    </row>
    <row r="40124" spans="2:19" ht="15.75" customHeight="1" x14ac:dyDescent="0.25">
      <c r="B40124" s="106"/>
      <c r="C40124" s="106"/>
      <c r="D40124" s="139"/>
      <c r="P40124" s="142"/>
      <c r="Q40124" s="142"/>
      <c r="R40124" s="142"/>
      <c r="S40124" s="139"/>
    </row>
    <row r="40125" spans="2:19" ht="15.75" customHeight="1" x14ac:dyDescent="0.25">
      <c r="B40125" s="106"/>
      <c r="C40125" s="106"/>
      <c r="D40125" s="139"/>
      <c r="P40125" s="142"/>
      <c r="Q40125" s="142"/>
      <c r="R40125" s="142"/>
      <c r="S40125" s="139"/>
    </row>
    <row r="40126" spans="2:19" ht="15.75" customHeight="1" x14ac:dyDescent="0.25">
      <c r="B40126" s="106"/>
      <c r="C40126" s="106"/>
      <c r="D40126" s="139"/>
      <c r="P40126" s="142"/>
      <c r="Q40126" s="142"/>
      <c r="R40126" s="142"/>
      <c r="S40126" s="139"/>
    </row>
    <row r="40127" spans="2:19" ht="15.75" customHeight="1" x14ac:dyDescent="0.25">
      <c r="B40127" s="106"/>
      <c r="C40127" s="106"/>
      <c r="D40127" s="139"/>
      <c r="P40127" s="142"/>
      <c r="Q40127" s="142"/>
      <c r="R40127" s="142"/>
      <c r="S40127" s="139"/>
    </row>
    <row r="40128" spans="2:19" ht="15.75" customHeight="1" x14ac:dyDescent="0.25">
      <c r="B40128" s="106"/>
      <c r="C40128" s="106"/>
      <c r="D40128" s="139"/>
      <c r="P40128" s="142"/>
      <c r="Q40128" s="142"/>
      <c r="R40128" s="142"/>
      <c r="S40128" s="139"/>
    </row>
    <row r="40129" spans="2:19" ht="15.75" customHeight="1" x14ac:dyDescent="0.25">
      <c r="B40129" s="106"/>
      <c r="C40129" s="106"/>
      <c r="D40129" s="139"/>
      <c r="P40129" s="142"/>
      <c r="Q40129" s="142"/>
      <c r="R40129" s="142"/>
      <c r="S40129" s="139"/>
    </row>
    <row r="40130" spans="2:19" ht="15.75" customHeight="1" x14ac:dyDescent="0.25">
      <c r="B40130" s="106"/>
      <c r="C40130" s="106"/>
      <c r="D40130" s="139"/>
      <c r="P40130" s="142"/>
      <c r="Q40130" s="142"/>
      <c r="R40130" s="142"/>
      <c r="S40130" s="139"/>
    </row>
    <row r="40131" spans="2:19" ht="15.75" customHeight="1" x14ac:dyDescent="0.25">
      <c r="B40131" s="106"/>
      <c r="C40131" s="106"/>
      <c r="D40131" s="139"/>
      <c r="P40131" s="142"/>
      <c r="Q40131" s="142"/>
      <c r="R40131" s="142"/>
      <c r="S40131" s="139"/>
    </row>
    <row r="40132" spans="2:19" ht="15.75" customHeight="1" x14ac:dyDescent="0.25">
      <c r="B40132" s="106"/>
      <c r="C40132" s="106"/>
      <c r="D40132" s="139"/>
      <c r="P40132" s="142"/>
      <c r="Q40132" s="142"/>
      <c r="R40132" s="142"/>
      <c r="S40132" s="139"/>
    </row>
    <row r="40133" spans="2:19" ht="15.75" customHeight="1" x14ac:dyDescent="0.25">
      <c r="B40133" s="106"/>
      <c r="C40133" s="106"/>
      <c r="D40133" s="139"/>
      <c r="P40133" s="142"/>
      <c r="Q40133" s="142"/>
      <c r="R40133" s="142"/>
      <c r="S40133" s="139"/>
    </row>
    <row r="40134" spans="2:19" ht="15.75" customHeight="1" x14ac:dyDescent="0.25">
      <c r="B40134" s="106"/>
      <c r="C40134" s="106"/>
      <c r="D40134" s="139"/>
      <c r="P40134" s="142"/>
      <c r="Q40134" s="142"/>
      <c r="R40134" s="142"/>
      <c r="S40134" s="139"/>
    </row>
    <row r="40135" spans="2:19" ht="15.75" customHeight="1" x14ac:dyDescent="0.25">
      <c r="B40135" s="106"/>
      <c r="C40135" s="106"/>
      <c r="D40135" s="139"/>
      <c r="P40135" s="142"/>
      <c r="Q40135" s="142"/>
      <c r="R40135" s="142"/>
      <c r="S40135" s="139"/>
    </row>
    <row r="40136" spans="2:19" ht="15.75" customHeight="1" x14ac:dyDescent="0.25">
      <c r="B40136" s="106"/>
      <c r="C40136" s="106"/>
      <c r="D40136" s="139"/>
      <c r="P40136" s="142"/>
      <c r="Q40136" s="142"/>
      <c r="R40136" s="142"/>
      <c r="S40136" s="139"/>
    </row>
    <row r="40137" spans="2:19" ht="15.75" customHeight="1" x14ac:dyDescent="0.25">
      <c r="B40137" s="106"/>
      <c r="C40137" s="106"/>
      <c r="D40137" s="139"/>
      <c r="P40137" s="142"/>
      <c r="Q40137" s="142"/>
      <c r="R40137" s="142"/>
      <c r="S40137" s="139"/>
    </row>
    <row r="40138" spans="2:19" ht="15.75" customHeight="1" x14ac:dyDescent="0.25">
      <c r="B40138" s="106"/>
      <c r="C40138" s="106"/>
      <c r="D40138" s="139"/>
      <c r="P40138" s="142"/>
      <c r="Q40138" s="142"/>
      <c r="R40138" s="142"/>
      <c r="S40138" s="139"/>
    </row>
    <row r="40139" spans="2:19" ht="15.75" customHeight="1" x14ac:dyDescent="0.25">
      <c r="B40139" s="106"/>
      <c r="C40139" s="106"/>
      <c r="D40139" s="139"/>
      <c r="P40139" s="142"/>
      <c r="Q40139" s="142"/>
      <c r="R40139" s="142"/>
      <c r="S40139" s="139"/>
    </row>
    <row r="40140" spans="2:19" ht="15.75" customHeight="1" x14ac:dyDescent="0.25">
      <c r="B40140" s="106"/>
      <c r="C40140" s="106"/>
      <c r="D40140" s="139"/>
      <c r="P40140" s="142"/>
      <c r="Q40140" s="142"/>
      <c r="R40140" s="142"/>
      <c r="S40140" s="139"/>
    </row>
    <row r="40141" spans="2:19" ht="15.75" customHeight="1" x14ac:dyDescent="0.25">
      <c r="B40141" s="106"/>
      <c r="C40141" s="106"/>
      <c r="D40141" s="139"/>
      <c r="P40141" s="142"/>
      <c r="Q40141" s="142"/>
      <c r="R40141" s="142"/>
      <c r="S40141" s="139"/>
    </row>
    <row r="40142" spans="2:19" ht="15.75" customHeight="1" x14ac:dyDescent="0.25">
      <c r="B40142" s="106"/>
      <c r="C40142" s="106"/>
      <c r="D40142" s="139"/>
      <c r="P40142" s="142"/>
      <c r="Q40142" s="142"/>
      <c r="R40142" s="142"/>
      <c r="S40142" s="139"/>
    </row>
    <row r="40143" spans="2:19" ht="15.75" customHeight="1" x14ac:dyDescent="0.25">
      <c r="B40143" s="106"/>
      <c r="C40143" s="106"/>
      <c r="D40143" s="139"/>
      <c r="P40143" s="142"/>
      <c r="Q40143" s="142"/>
      <c r="R40143" s="142"/>
      <c r="S40143" s="139"/>
    </row>
    <row r="40144" spans="2:19" ht="15.75" customHeight="1" x14ac:dyDescent="0.25">
      <c r="B40144" s="106"/>
      <c r="C40144" s="106"/>
      <c r="D40144" s="139"/>
      <c r="P40144" s="142"/>
      <c r="Q40144" s="142"/>
      <c r="R40144" s="142"/>
      <c r="S40144" s="139"/>
    </row>
    <row r="40145" spans="2:19" ht="15.75" customHeight="1" x14ac:dyDescent="0.25">
      <c r="B40145" s="106"/>
      <c r="C40145" s="106"/>
      <c r="D40145" s="139"/>
      <c r="P40145" s="142"/>
      <c r="Q40145" s="142"/>
      <c r="R40145" s="142"/>
      <c r="S40145" s="139"/>
    </row>
    <row r="40146" spans="2:19" ht="15.75" customHeight="1" x14ac:dyDescent="0.25">
      <c r="B40146" s="106"/>
      <c r="C40146" s="106"/>
      <c r="D40146" s="139"/>
      <c r="P40146" s="142"/>
      <c r="Q40146" s="142"/>
      <c r="R40146" s="142"/>
      <c r="S40146" s="139"/>
    </row>
    <row r="40147" spans="2:19" ht="15.75" customHeight="1" x14ac:dyDescent="0.25">
      <c r="B40147" s="106"/>
      <c r="C40147" s="106"/>
      <c r="D40147" s="139"/>
      <c r="P40147" s="142"/>
      <c r="Q40147" s="142"/>
      <c r="R40147" s="142"/>
      <c r="S40147" s="139"/>
    </row>
    <row r="40148" spans="2:19" ht="15.75" customHeight="1" x14ac:dyDescent="0.25">
      <c r="B40148" s="106"/>
      <c r="C40148" s="106"/>
      <c r="D40148" s="139"/>
      <c r="P40148" s="142"/>
      <c r="Q40148" s="142"/>
      <c r="R40148" s="142"/>
      <c r="S40148" s="139"/>
    </row>
    <row r="40149" spans="2:19" ht="15.75" customHeight="1" x14ac:dyDescent="0.25">
      <c r="B40149" s="106"/>
      <c r="C40149" s="106"/>
      <c r="D40149" s="139"/>
      <c r="P40149" s="142"/>
      <c r="Q40149" s="142"/>
      <c r="R40149" s="142"/>
      <c r="S40149" s="139"/>
    </row>
    <row r="40150" spans="2:19" ht="15.75" customHeight="1" x14ac:dyDescent="0.25">
      <c r="B40150" s="106"/>
      <c r="C40150" s="106"/>
      <c r="D40150" s="139"/>
      <c r="P40150" s="142"/>
      <c r="Q40150" s="142"/>
      <c r="R40150" s="142"/>
      <c r="S40150" s="139"/>
    </row>
    <row r="40151" spans="2:19" ht="15.75" customHeight="1" x14ac:dyDescent="0.25">
      <c r="B40151" s="106"/>
      <c r="C40151" s="106"/>
      <c r="D40151" s="139"/>
      <c r="P40151" s="142"/>
      <c r="Q40151" s="142"/>
      <c r="R40151" s="142"/>
      <c r="S40151" s="139"/>
    </row>
    <row r="40152" spans="2:19" ht="15.75" customHeight="1" x14ac:dyDescent="0.25">
      <c r="B40152" s="106"/>
      <c r="C40152" s="106"/>
      <c r="D40152" s="139"/>
      <c r="P40152" s="142"/>
      <c r="Q40152" s="142"/>
      <c r="R40152" s="142"/>
      <c r="S40152" s="139"/>
    </row>
    <row r="40153" spans="2:19" ht="15.75" customHeight="1" x14ac:dyDescent="0.25">
      <c r="B40153" s="106"/>
      <c r="C40153" s="106"/>
      <c r="D40153" s="139"/>
      <c r="P40153" s="142"/>
      <c r="Q40153" s="142"/>
      <c r="R40153" s="142"/>
      <c r="S40153" s="139"/>
    </row>
    <row r="40154" spans="2:19" ht="15.75" customHeight="1" x14ac:dyDescent="0.25">
      <c r="B40154" s="106"/>
      <c r="C40154" s="106"/>
      <c r="D40154" s="139"/>
      <c r="P40154" s="142"/>
      <c r="Q40154" s="142"/>
      <c r="R40154" s="142"/>
      <c r="S40154" s="139"/>
    </row>
    <row r="40155" spans="2:19" ht="15.75" customHeight="1" x14ac:dyDescent="0.25">
      <c r="B40155" s="106"/>
      <c r="C40155" s="106"/>
      <c r="D40155" s="139"/>
      <c r="P40155" s="142"/>
      <c r="Q40155" s="142"/>
      <c r="R40155" s="142"/>
      <c r="S40155" s="139"/>
    </row>
    <row r="40156" spans="2:19" ht="15.75" customHeight="1" x14ac:dyDescent="0.25">
      <c r="B40156" s="106"/>
      <c r="C40156" s="106"/>
      <c r="D40156" s="139"/>
      <c r="P40156" s="142"/>
      <c r="Q40156" s="142"/>
      <c r="R40156" s="142"/>
      <c r="S40156" s="139"/>
    </row>
    <row r="40157" spans="2:19" ht="15.75" customHeight="1" x14ac:dyDescent="0.25">
      <c r="B40157" s="106"/>
      <c r="C40157" s="106"/>
      <c r="D40157" s="139"/>
      <c r="P40157" s="142"/>
      <c r="Q40157" s="142"/>
      <c r="R40157" s="142"/>
      <c r="S40157" s="139"/>
    </row>
    <row r="40158" spans="2:19" ht="15.75" customHeight="1" x14ac:dyDescent="0.25">
      <c r="B40158" s="106"/>
      <c r="C40158" s="106"/>
      <c r="D40158" s="139"/>
      <c r="P40158" s="142"/>
      <c r="Q40158" s="142"/>
      <c r="R40158" s="142"/>
      <c r="S40158" s="139"/>
    </row>
    <row r="40159" spans="2:19" ht="15.75" customHeight="1" x14ac:dyDescent="0.25">
      <c r="B40159" s="106"/>
      <c r="C40159" s="106"/>
      <c r="D40159" s="139"/>
      <c r="P40159" s="142"/>
      <c r="Q40159" s="142"/>
      <c r="R40159" s="142"/>
      <c r="S40159" s="139"/>
    </row>
    <row r="40160" spans="2:19" ht="15.75" customHeight="1" x14ac:dyDescent="0.25">
      <c r="B40160" s="106"/>
      <c r="C40160" s="106"/>
      <c r="D40160" s="139"/>
      <c r="P40160" s="142"/>
      <c r="Q40160" s="142"/>
      <c r="R40160" s="142"/>
      <c r="S40160" s="139"/>
    </row>
    <row r="40161" spans="2:19" ht="15.75" customHeight="1" x14ac:dyDescent="0.25">
      <c r="B40161" s="106"/>
      <c r="C40161" s="106"/>
      <c r="D40161" s="139"/>
      <c r="P40161" s="142"/>
      <c r="Q40161" s="142"/>
      <c r="R40161" s="142"/>
      <c r="S40161" s="139"/>
    </row>
    <row r="40162" spans="2:19" ht="15.75" customHeight="1" x14ac:dyDescent="0.25">
      <c r="B40162" s="106"/>
      <c r="C40162" s="106"/>
      <c r="D40162" s="139"/>
      <c r="P40162" s="142"/>
      <c r="Q40162" s="142"/>
      <c r="R40162" s="142"/>
      <c r="S40162" s="139"/>
    </row>
    <row r="40163" spans="2:19" ht="15.75" customHeight="1" x14ac:dyDescent="0.25">
      <c r="B40163" s="106"/>
      <c r="C40163" s="106"/>
      <c r="D40163" s="139"/>
      <c r="P40163" s="142"/>
      <c r="Q40163" s="142"/>
      <c r="R40163" s="142"/>
      <c r="S40163" s="139"/>
    </row>
    <row r="40164" spans="2:19" ht="15.75" customHeight="1" x14ac:dyDescent="0.25">
      <c r="B40164" s="106"/>
      <c r="C40164" s="106"/>
      <c r="D40164" s="139"/>
      <c r="P40164" s="142"/>
      <c r="Q40164" s="142"/>
      <c r="R40164" s="142"/>
      <c r="S40164" s="139"/>
    </row>
    <row r="40165" spans="2:19" ht="15.75" customHeight="1" x14ac:dyDescent="0.25">
      <c r="B40165" s="106"/>
      <c r="C40165" s="106"/>
      <c r="D40165" s="139"/>
      <c r="P40165" s="142"/>
      <c r="Q40165" s="142"/>
      <c r="R40165" s="142"/>
      <c r="S40165" s="139"/>
    </row>
    <row r="40166" spans="2:19" ht="15.75" customHeight="1" x14ac:dyDescent="0.25">
      <c r="B40166" s="106"/>
      <c r="C40166" s="106"/>
      <c r="D40166" s="139"/>
      <c r="P40166" s="142"/>
      <c r="Q40166" s="142"/>
      <c r="R40166" s="142"/>
      <c r="S40166" s="139"/>
    </row>
    <row r="40167" spans="2:19" ht="15.75" customHeight="1" x14ac:dyDescent="0.25">
      <c r="B40167" s="106"/>
      <c r="C40167" s="106"/>
      <c r="D40167" s="139"/>
      <c r="P40167" s="142"/>
      <c r="Q40167" s="142"/>
      <c r="R40167" s="142"/>
      <c r="S40167" s="139"/>
    </row>
    <row r="40168" spans="2:19" ht="15.75" customHeight="1" x14ac:dyDescent="0.25">
      <c r="B40168" s="106"/>
      <c r="C40168" s="106"/>
      <c r="D40168" s="139"/>
      <c r="P40168" s="142"/>
      <c r="Q40168" s="142"/>
      <c r="R40168" s="142"/>
      <c r="S40168" s="139"/>
    </row>
    <row r="40169" spans="2:19" ht="15.75" customHeight="1" x14ac:dyDescent="0.25">
      <c r="B40169" s="106"/>
      <c r="C40169" s="106"/>
      <c r="D40169" s="139"/>
      <c r="P40169" s="142"/>
      <c r="Q40169" s="142"/>
      <c r="R40169" s="142"/>
      <c r="S40169" s="139"/>
    </row>
    <row r="40170" spans="2:19" ht="15.75" customHeight="1" x14ac:dyDescent="0.25">
      <c r="B40170" s="106"/>
      <c r="C40170" s="106"/>
      <c r="D40170" s="139"/>
      <c r="P40170" s="142"/>
      <c r="Q40170" s="142"/>
      <c r="R40170" s="142"/>
      <c r="S40170" s="139"/>
    </row>
    <row r="40171" spans="2:19" ht="15.75" customHeight="1" x14ac:dyDescent="0.25">
      <c r="B40171" s="106"/>
      <c r="C40171" s="106"/>
      <c r="D40171" s="139"/>
      <c r="P40171" s="142"/>
      <c r="Q40171" s="142"/>
      <c r="R40171" s="142"/>
      <c r="S40171" s="139"/>
    </row>
    <row r="40172" spans="2:19" ht="15.75" customHeight="1" x14ac:dyDescent="0.25">
      <c r="B40172" s="106"/>
      <c r="C40172" s="106"/>
      <c r="D40172" s="139"/>
      <c r="P40172" s="142"/>
      <c r="Q40172" s="142"/>
      <c r="R40172" s="142"/>
      <c r="S40172" s="139"/>
    </row>
    <row r="40173" spans="2:19" ht="15.75" customHeight="1" x14ac:dyDescent="0.25">
      <c r="B40173" s="106"/>
      <c r="C40173" s="106"/>
      <c r="D40173" s="139"/>
      <c r="P40173" s="142"/>
      <c r="Q40173" s="142"/>
      <c r="R40173" s="142"/>
      <c r="S40173" s="139"/>
    </row>
    <row r="40174" spans="2:19" ht="15.75" customHeight="1" x14ac:dyDescent="0.25">
      <c r="B40174" s="106"/>
      <c r="C40174" s="106"/>
      <c r="D40174" s="139"/>
      <c r="P40174" s="142"/>
      <c r="Q40174" s="142"/>
      <c r="R40174" s="142"/>
      <c r="S40174" s="139"/>
    </row>
    <row r="40175" spans="2:19" ht="15.75" customHeight="1" x14ac:dyDescent="0.25">
      <c r="B40175" s="106"/>
      <c r="C40175" s="106"/>
      <c r="D40175" s="139"/>
      <c r="P40175" s="142"/>
      <c r="Q40175" s="142"/>
      <c r="R40175" s="142"/>
      <c r="S40175" s="139"/>
    </row>
    <row r="40176" spans="2:19" ht="15.75" customHeight="1" x14ac:dyDescent="0.25">
      <c r="B40176" s="106"/>
      <c r="C40176" s="106"/>
      <c r="D40176" s="139"/>
      <c r="P40176" s="142"/>
      <c r="Q40176" s="142"/>
      <c r="R40176" s="142"/>
      <c r="S40176" s="139"/>
    </row>
    <row r="40177" spans="2:19" ht="15.75" customHeight="1" x14ac:dyDescent="0.25">
      <c r="B40177" s="106"/>
      <c r="C40177" s="106"/>
      <c r="D40177" s="139"/>
      <c r="P40177" s="142"/>
      <c r="Q40177" s="142"/>
      <c r="R40177" s="142"/>
      <c r="S40177" s="139"/>
    </row>
    <row r="40178" spans="2:19" ht="15.75" customHeight="1" x14ac:dyDescent="0.25">
      <c r="B40178" s="106"/>
      <c r="C40178" s="106"/>
      <c r="D40178" s="139"/>
      <c r="P40178" s="142"/>
      <c r="Q40178" s="142"/>
      <c r="R40178" s="142"/>
      <c r="S40178" s="139"/>
    </row>
    <row r="40179" spans="2:19" ht="15.75" customHeight="1" x14ac:dyDescent="0.25">
      <c r="B40179" s="106"/>
      <c r="C40179" s="106"/>
      <c r="D40179" s="139"/>
      <c r="P40179" s="142"/>
      <c r="Q40179" s="142"/>
      <c r="R40179" s="142"/>
      <c r="S40179" s="139"/>
    </row>
    <row r="40180" spans="2:19" ht="15.75" customHeight="1" x14ac:dyDescent="0.25">
      <c r="B40180" s="106"/>
      <c r="C40180" s="106"/>
      <c r="D40180" s="139"/>
      <c r="P40180" s="142"/>
      <c r="Q40180" s="142"/>
      <c r="R40180" s="142"/>
      <c r="S40180" s="139"/>
    </row>
    <row r="40181" spans="2:19" ht="15.75" customHeight="1" x14ac:dyDescent="0.25">
      <c r="B40181" s="106"/>
      <c r="C40181" s="106"/>
      <c r="D40181" s="139"/>
      <c r="P40181" s="142"/>
      <c r="Q40181" s="142"/>
      <c r="R40181" s="142"/>
      <c r="S40181" s="139"/>
    </row>
    <row r="40182" spans="2:19" ht="15.75" customHeight="1" x14ac:dyDescent="0.25">
      <c r="B40182" s="106"/>
      <c r="C40182" s="106"/>
      <c r="D40182" s="139"/>
      <c r="P40182" s="142"/>
      <c r="Q40182" s="142"/>
      <c r="R40182" s="142"/>
      <c r="S40182" s="139"/>
    </row>
    <row r="40183" spans="2:19" ht="15.75" customHeight="1" x14ac:dyDescent="0.25">
      <c r="B40183" s="106"/>
      <c r="C40183" s="106"/>
      <c r="D40183" s="139"/>
      <c r="P40183" s="142"/>
      <c r="Q40183" s="142"/>
      <c r="R40183" s="142"/>
      <c r="S40183" s="139"/>
    </row>
    <row r="40184" spans="2:19" ht="15.75" customHeight="1" x14ac:dyDescent="0.25">
      <c r="B40184" s="106"/>
      <c r="C40184" s="106"/>
      <c r="D40184" s="139"/>
      <c r="P40184" s="142"/>
      <c r="Q40184" s="142"/>
      <c r="R40184" s="142"/>
      <c r="S40184" s="139"/>
    </row>
    <row r="40185" spans="2:19" ht="15.75" customHeight="1" x14ac:dyDescent="0.25">
      <c r="B40185" s="106"/>
      <c r="C40185" s="106"/>
      <c r="D40185" s="139"/>
      <c r="P40185" s="142"/>
      <c r="Q40185" s="142"/>
      <c r="R40185" s="142"/>
      <c r="S40185" s="139"/>
    </row>
    <row r="40186" spans="2:19" ht="15.75" customHeight="1" x14ac:dyDescent="0.25">
      <c r="B40186" s="106"/>
      <c r="C40186" s="106"/>
      <c r="D40186" s="139"/>
      <c r="P40186" s="142"/>
      <c r="Q40186" s="142"/>
      <c r="R40186" s="142"/>
      <c r="S40186" s="139"/>
    </row>
    <row r="40187" spans="2:19" ht="15.75" customHeight="1" x14ac:dyDescent="0.25">
      <c r="B40187" s="106"/>
      <c r="C40187" s="106"/>
      <c r="D40187" s="139"/>
      <c r="P40187" s="142"/>
      <c r="Q40187" s="142"/>
      <c r="R40187" s="142"/>
      <c r="S40187" s="139"/>
    </row>
    <row r="40188" spans="2:19" ht="15.75" customHeight="1" x14ac:dyDescent="0.25">
      <c r="B40188" s="106"/>
      <c r="C40188" s="106"/>
      <c r="D40188" s="139"/>
      <c r="P40188" s="142"/>
      <c r="Q40188" s="142"/>
      <c r="R40188" s="142"/>
      <c r="S40188" s="139"/>
    </row>
    <row r="40189" spans="2:19" ht="15.75" customHeight="1" x14ac:dyDescent="0.25">
      <c r="B40189" s="106"/>
      <c r="C40189" s="106"/>
      <c r="D40189" s="139"/>
      <c r="P40189" s="142"/>
      <c r="Q40189" s="142"/>
      <c r="R40189" s="142"/>
      <c r="S40189" s="139"/>
    </row>
    <row r="40190" spans="2:19" ht="15.75" customHeight="1" x14ac:dyDescent="0.25">
      <c r="B40190" s="106"/>
      <c r="C40190" s="106"/>
      <c r="D40190" s="139"/>
      <c r="P40190" s="142"/>
      <c r="Q40190" s="142"/>
      <c r="R40190" s="142"/>
      <c r="S40190" s="139"/>
    </row>
    <row r="40191" spans="2:19" ht="15.75" customHeight="1" x14ac:dyDescent="0.25">
      <c r="B40191" s="106"/>
      <c r="C40191" s="106"/>
      <c r="D40191" s="139"/>
      <c r="P40191" s="142"/>
      <c r="Q40191" s="142"/>
      <c r="R40191" s="142"/>
      <c r="S40191" s="139"/>
    </row>
    <row r="40192" spans="2:19" ht="15.75" customHeight="1" x14ac:dyDescent="0.25">
      <c r="B40192" s="106"/>
      <c r="C40192" s="106"/>
      <c r="D40192" s="139"/>
      <c r="P40192" s="142"/>
      <c r="Q40192" s="142"/>
      <c r="R40192" s="142"/>
      <c r="S40192" s="139"/>
    </row>
    <row r="40193" spans="2:19" ht="15.75" customHeight="1" x14ac:dyDescent="0.25">
      <c r="B40193" s="106"/>
      <c r="C40193" s="106"/>
      <c r="D40193" s="139"/>
      <c r="P40193" s="142"/>
      <c r="Q40193" s="142"/>
      <c r="R40193" s="142"/>
      <c r="S40193" s="139"/>
    </row>
    <row r="40194" spans="2:19" ht="15.75" customHeight="1" x14ac:dyDescent="0.25">
      <c r="B40194" s="106"/>
      <c r="C40194" s="106"/>
      <c r="D40194" s="139"/>
      <c r="P40194" s="142"/>
      <c r="Q40194" s="142"/>
      <c r="R40194" s="142"/>
      <c r="S40194" s="139"/>
    </row>
    <row r="40195" spans="2:19" ht="15.75" customHeight="1" x14ac:dyDescent="0.25">
      <c r="B40195" s="106"/>
      <c r="C40195" s="106"/>
      <c r="D40195" s="139"/>
      <c r="P40195" s="142"/>
      <c r="Q40195" s="142"/>
      <c r="R40195" s="142"/>
      <c r="S40195" s="139"/>
    </row>
    <row r="40196" spans="2:19" ht="15.75" customHeight="1" x14ac:dyDescent="0.25">
      <c r="B40196" s="106"/>
      <c r="C40196" s="106"/>
      <c r="D40196" s="139"/>
      <c r="P40196" s="142"/>
      <c r="Q40196" s="142"/>
      <c r="R40196" s="142"/>
      <c r="S40196" s="139"/>
    </row>
    <row r="40197" spans="2:19" ht="15.75" customHeight="1" x14ac:dyDescent="0.25">
      <c r="B40197" s="106"/>
      <c r="C40197" s="106"/>
      <c r="D40197" s="139"/>
      <c r="P40197" s="142"/>
      <c r="Q40197" s="142"/>
      <c r="R40197" s="142"/>
      <c r="S40197" s="139"/>
    </row>
    <row r="40198" spans="2:19" ht="15.75" customHeight="1" x14ac:dyDescent="0.25">
      <c r="B40198" s="106"/>
      <c r="C40198" s="106"/>
      <c r="D40198" s="139"/>
      <c r="P40198" s="142"/>
      <c r="Q40198" s="142"/>
      <c r="R40198" s="142"/>
      <c r="S40198" s="139"/>
    </row>
    <row r="40199" spans="2:19" ht="15.75" customHeight="1" x14ac:dyDescent="0.25">
      <c r="B40199" s="106"/>
      <c r="C40199" s="106"/>
      <c r="D40199" s="139"/>
      <c r="P40199" s="142"/>
      <c r="Q40199" s="142"/>
      <c r="R40199" s="142"/>
      <c r="S40199" s="139"/>
    </row>
    <row r="40200" spans="2:19" ht="15.75" customHeight="1" x14ac:dyDescent="0.25">
      <c r="B40200" s="106"/>
      <c r="C40200" s="106"/>
      <c r="D40200" s="139"/>
      <c r="P40200" s="142"/>
      <c r="Q40200" s="142"/>
      <c r="R40200" s="142"/>
      <c r="S40200" s="139"/>
    </row>
    <row r="40201" spans="2:19" ht="15.75" customHeight="1" x14ac:dyDescent="0.25">
      <c r="B40201" s="106"/>
      <c r="C40201" s="106"/>
      <c r="D40201" s="139"/>
      <c r="P40201" s="142"/>
      <c r="Q40201" s="142"/>
      <c r="R40201" s="142"/>
      <c r="S40201" s="139"/>
    </row>
    <row r="40202" spans="2:19" ht="15.75" customHeight="1" x14ac:dyDescent="0.25">
      <c r="B40202" s="106"/>
      <c r="C40202" s="106"/>
      <c r="D40202" s="139"/>
      <c r="P40202" s="142"/>
      <c r="Q40202" s="142"/>
      <c r="R40202" s="142"/>
      <c r="S40202" s="139"/>
    </row>
    <row r="40203" spans="2:19" ht="15.75" customHeight="1" x14ac:dyDescent="0.25">
      <c r="B40203" s="106"/>
      <c r="C40203" s="106"/>
      <c r="D40203" s="139"/>
      <c r="P40203" s="142"/>
      <c r="Q40203" s="142"/>
      <c r="R40203" s="142"/>
      <c r="S40203" s="139"/>
    </row>
    <row r="40204" spans="2:19" ht="15.75" customHeight="1" x14ac:dyDescent="0.25">
      <c r="B40204" s="106"/>
      <c r="C40204" s="106"/>
      <c r="D40204" s="139"/>
      <c r="P40204" s="142"/>
      <c r="Q40204" s="142"/>
      <c r="R40204" s="142"/>
      <c r="S40204" s="139"/>
    </row>
    <row r="40205" spans="2:19" ht="15.75" customHeight="1" x14ac:dyDescent="0.25">
      <c r="B40205" s="106"/>
      <c r="C40205" s="106"/>
      <c r="D40205" s="139"/>
      <c r="P40205" s="142"/>
      <c r="Q40205" s="142"/>
      <c r="R40205" s="142"/>
      <c r="S40205" s="139"/>
    </row>
    <row r="40206" spans="2:19" ht="15.75" customHeight="1" x14ac:dyDescent="0.25">
      <c r="B40206" s="106"/>
      <c r="C40206" s="106"/>
      <c r="D40206" s="139"/>
      <c r="P40206" s="142"/>
      <c r="Q40206" s="142"/>
      <c r="R40206" s="142"/>
      <c r="S40206" s="139"/>
    </row>
    <row r="40207" spans="2:19" ht="15.75" customHeight="1" x14ac:dyDescent="0.25">
      <c r="B40207" s="106"/>
      <c r="C40207" s="106"/>
      <c r="D40207" s="139"/>
      <c r="P40207" s="142"/>
      <c r="Q40207" s="142"/>
      <c r="R40207" s="142"/>
      <c r="S40207" s="139"/>
    </row>
    <row r="40208" spans="2:19" ht="15.75" customHeight="1" x14ac:dyDescent="0.25">
      <c r="B40208" s="106"/>
      <c r="C40208" s="106"/>
      <c r="D40208" s="139"/>
      <c r="P40208" s="142"/>
      <c r="Q40208" s="142"/>
      <c r="R40208" s="142"/>
      <c r="S40208" s="139"/>
    </row>
    <row r="40209" spans="2:19" ht="15.75" customHeight="1" x14ac:dyDescent="0.25">
      <c r="B40209" s="106"/>
      <c r="C40209" s="106"/>
      <c r="D40209" s="139"/>
      <c r="P40209" s="142"/>
      <c r="Q40209" s="142"/>
      <c r="R40209" s="142"/>
      <c r="S40209" s="139"/>
    </row>
    <row r="40210" spans="2:19" ht="15.75" customHeight="1" x14ac:dyDescent="0.25">
      <c r="B40210" s="106"/>
      <c r="C40210" s="106"/>
      <c r="D40210" s="139"/>
      <c r="P40210" s="142"/>
      <c r="Q40210" s="142"/>
      <c r="R40210" s="142"/>
      <c r="S40210" s="139"/>
    </row>
    <row r="40211" spans="2:19" ht="15.75" customHeight="1" x14ac:dyDescent="0.25">
      <c r="B40211" s="106"/>
      <c r="C40211" s="106"/>
      <c r="D40211" s="139"/>
      <c r="P40211" s="142"/>
      <c r="Q40211" s="142"/>
      <c r="R40211" s="142"/>
      <c r="S40211" s="139"/>
    </row>
    <row r="40212" spans="2:19" ht="15.75" customHeight="1" x14ac:dyDescent="0.25">
      <c r="B40212" s="106"/>
      <c r="C40212" s="106"/>
      <c r="D40212" s="139"/>
      <c r="P40212" s="142"/>
      <c r="Q40212" s="142"/>
      <c r="R40212" s="142"/>
      <c r="S40212" s="139"/>
    </row>
    <row r="40213" spans="2:19" ht="15.75" customHeight="1" x14ac:dyDescent="0.25">
      <c r="B40213" s="106"/>
      <c r="C40213" s="106"/>
      <c r="D40213" s="139"/>
      <c r="P40213" s="142"/>
      <c r="Q40213" s="142"/>
      <c r="R40213" s="142"/>
      <c r="S40213" s="139"/>
    </row>
    <row r="40214" spans="2:19" ht="15.75" customHeight="1" x14ac:dyDescent="0.25">
      <c r="B40214" s="106"/>
      <c r="C40214" s="106"/>
      <c r="D40214" s="139"/>
      <c r="P40214" s="142"/>
      <c r="Q40214" s="142"/>
      <c r="R40214" s="142"/>
      <c r="S40214" s="139"/>
    </row>
    <row r="40215" spans="2:19" ht="15.75" customHeight="1" x14ac:dyDescent="0.25">
      <c r="B40215" s="106"/>
      <c r="C40215" s="106"/>
      <c r="D40215" s="139"/>
      <c r="P40215" s="142"/>
      <c r="Q40215" s="142"/>
      <c r="R40215" s="142"/>
      <c r="S40215" s="139"/>
    </row>
    <row r="40216" spans="2:19" ht="15.75" customHeight="1" x14ac:dyDescent="0.25">
      <c r="B40216" s="106"/>
      <c r="C40216" s="106"/>
      <c r="D40216" s="139"/>
      <c r="P40216" s="142"/>
      <c r="Q40216" s="142"/>
      <c r="R40216" s="142"/>
      <c r="S40216" s="139"/>
    </row>
    <row r="40217" spans="2:19" ht="15.75" customHeight="1" x14ac:dyDescent="0.25">
      <c r="B40217" s="106"/>
      <c r="C40217" s="106"/>
      <c r="D40217" s="139"/>
      <c r="P40217" s="142"/>
      <c r="Q40217" s="142"/>
      <c r="R40217" s="142"/>
      <c r="S40217" s="139"/>
    </row>
    <row r="40218" spans="2:19" ht="15.75" customHeight="1" x14ac:dyDescent="0.25">
      <c r="B40218" s="106"/>
      <c r="C40218" s="106"/>
      <c r="D40218" s="139"/>
      <c r="P40218" s="142"/>
      <c r="Q40218" s="142"/>
      <c r="R40218" s="142"/>
      <c r="S40218" s="139"/>
    </row>
    <row r="40219" spans="2:19" ht="15.75" customHeight="1" x14ac:dyDescent="0.25">
      <c r="B40219" s="106"/>
      <c r="C40219" s="106"/>
      <c r="D40219" s="139"/>
      <c r="P40219" s="142"/>
      <c r="Q40219" s="142"/>
      <c r="R40219" s="142"/>
      <c r="S40219" s="139"/>
    </row>
    <row r="40220" spans="2:19" ht="15.75" customHeight="1" x14ac:dyDescent="0.25">
      <c r="B40220" s="106"/>
      <c r="C40220" s="106"/>
      <c r="D40220" s="139"/>
      <c r="P40220" s="142"/>
      <c r="Q40220" s="142"/>
      <c r="R40220" s="142"/>
      <c r="S40220" s="139"/>
    </row>
    <row r="40221" spans="2:19" ht="15.75" customHeight="1" x14ac:dyDescent="0.25">
      <c r="B40221" s="106"/>
      <c r="C40221" s="106"/>
      <c r="D40221" s="139"/>
      <c r="P40221" s="142"/>
      <c r="Q40221" s="142"/>
      <c r="R40221" s="142"/>
      <c r="S40221" s="139"/>
    </row>
    <row r="40222" spans="2:19" ht="15.75" customHeight="1" x14ac:dyDescent="0.25">
      <c r="B40222" s="106"/>
      <c r="C40222" s="106"/>
      <c r="D40222" s="139"/>
      <c r="P40222" s="142"/>
      <c r="Q40222" s="142"/>
      <c r="R40222" s="142"/>
      <c r="S40222" s="139"/>
    </row>
    <row r="40223" spans="2:19" ht="15.75" customHeight="1" x14ac:dyDescent="0.25">
      <c r="B40223" s="106"/>
      <c r="C40223" s="106"/>
      <c r="D40223" s="139"/>
      <c r="P40223" s="142"/>
      <c r="Q40223" s="142"/>
      <c r="R40223" s="142"/>
      <c r="S40223" s="139"/>
    </row>
    <row r="40224" spans="2:19" ht="15.75" customHeight="1" x14ac:dyDescent="0.25">
      <c r="B40224" s="106"/>
      <c r="C40224" s="106"/>
      <c r="D40224" s="139"/>
      <c r="P40224" s="142"/>
      <c r="Q40224" s="142"/>
      <c r="R40224" s="142"/>
      <c r="S40224" s="139"/>
    </row>
    <row r="40225" spans="2:19" ht="15.75" customHeight="1" x14ac:dyDescent="0.25">
      <c r="B40225" s="106"/>
      <c r="C40225" s="106"/>
      <c r="D40225" s="139"/>
      <c r="P40225" s="142"/>
      <c r="Q40225" s="142"/>
      <c r="R40225" s="142"/>
      <c r="S40225" s="139"/>
    </row>
    <row r="40226" spans="2:19" ht="15.75" customHeight="1" x14ac:dyDescent="0.25">
      <c r="B40226" s="106"/>
      <c r="C40226" s="106"/>
      <c r="D40226" s="139"/>
      <c r="P40226" s="142"/>
      <c r="Q40226" s="142"/>
      <c r="R40226" s="142"/>
      <c r="S40226" s="139"/>
    </row>
    <row r="40227" spans="2:19" ht="15.75" customHeight="1" x14ac:dyDescent="0.25">
      <c r="B40227" s="106"/>
      <c r="C40227" s="106"/>
      <c r="D40227" s="139"/>
      <c r="P40227" s="142"/>
      <c r="Q40227" s="142"/>
      <c r="R40227" s="142"/>
      <c r="S40227" s="139"/>
    </row>
    <row r="40228" spans="2:19" ht="15.75" customHeight="1" x14ac:dyDescent="0.25">
      <c r="B40228" s="106"/>
      <c r="C40228" s="106"/>
      <c r="D40228" s="139"/>
      <c r="P40228" s="142"/>
      <c r="Q40228" s="142"/>
      <c r="R40228" s="142"/>
      <c r="S40228" s="139"/>
    </row>
    <row r="40229" spans="2:19" ht="15.75" customHeight="1" x14ac:dyDescent="0.25">
      <c r="B40229" s="106"/>
      <c r="C40229" s="106"/>
      <c r="D40229" s="139"/>
      <c r="P40229" s="142"/>
      <c r="Q40229" s="142"/>
      <c r="R40229" s="142"/>
      <c r="S40229" s="139"/>
    </row>
    <row r="40230" spans="2:19" ht="15.75" customHeight="1" x14ac:dyDescent="0.25">
      <c r="B40230" s="106"/>
      <c r="C40230" s="106"/>
      <c r="D40230" s="139"/>
      <c r="P40230" s="142"/>
      <c r="Q40230" s="142"/>
      <c r="R40230" s="142"/>
      <c r="S40230" s="139"/>
    </row>
    <row r="40231" spans="2:19" ht="15.75" customHeight="1" x14ac:dyDescent="0.25">
      <c r="B40231" s="106"/>
      <c r="C40231" s="106"/>
      <c r="D40231" s="139"/>
      <c r="P40231" s="142"/>
      <c r="Q40231" s="142"/>
      <c r="R40231" s="142"/>
      <c r="S40231" s="139"/>
    </row>
    <row r="40232" spans="2:19" ht="15.75" customHeight="1" x14ac:dyDescent="0.25">
      <c r="B40232" s="106"/>
      <c r="C40232" s="106"/>
      <c r="D40232" s="139"/>
      <c r="P40232" s="142"/>
      <c r="Q40232" s="142"/>
      <c r="R40232" s="142"/>
      <c r="S40232" s="139"/>
    </row>
    <row r="40233" spans="2:19" ht="15.75" customHeight="1" x14ac:dyDescent="0.25">
      <c r="B40233" s="106"/>
      <c r="C40233" s="106"/>
      <c r="D40233" s="139"/>
      <c r="P40233" s="142"/>
      <c r="Q40233" s="142"/>
      <c r="R40233" s="142"/>
      <c r="S40233" s="139"/>
    </row>
    <row r="40234" spans="2:19" ht="15.75" customHeight="1" x14ac:dyDescent="0.25">
      <c r="B40234" s="106"/>
      <c r="C40234" s="106"/>
      <c r="D40234" s="139"/>
      <c r="P40234" s="142"/>
      <c r="Q40234" s="142"/>
      <c r="R40234" s="142"/>
      <c r="S40234" s="139"/>
    </row>
    <row r="40235" spans="2:19" ht="15.75" customHeight="1" x14ac:dyDescent="0.25">
      <c r="B40235" s="106"/>
      <c r="C40235" s="106"/>
      <c r="D40235" s="139"/>
      <c r="P40235" s="142"/>
      <c r="Q40235" s="142"/>
      <c r="R40235" s="142"/>
      <c r="S40235" s="139"/>
    </row>
    <row r="40236" spans="2:19" ht="15.75" customHeight="1" x14ac:dyDescent="0.25">
      <c r="B40236" s="106"/>
      <c r="C40236" s="106"/>
      <c r="D40236" s="139"/>
      <c r="P40236" s="142"/>
      <c r="Q40236" s="142"/>
      <c r="R40236" s="142"/>
      <c r="S40236" s="139"/>
    </row>
    <row r="40237" spans="2:19" ht="15.75" customHeight="1" x14ac:dyDescent="0.25">
      <c r="B40237" s="106"/>
      <c r="C40237" s="106"/>
      <c r="D40237" s="139"/>
      <c r="P40237" s="142"/>
      <c r="Q40237" s="142"/>
      <c r="R40237" s="142"/>
      <c r="S40237" s="139"/>
    </row>
    <row r="40238" spans="2:19" ht="15.75" customHeight="1" x14ac:dyDescent="0.25">
      <c r="B40238" s="106"/>
      <c r="C40238" s="106"/>
      <c r="D40238" s="139"/>
      <c r="P40238" s="142"/>
      <c r="Q40238" s="142"/>
      <c r="R40238" s="142"/>
      <c r="S40238" s="139"/>
    </row>
    <row r="40239" spans="2:19" ht="15.75" customHeight="1" x14ac:dyDescent="0.25">
      <c r="B40239" s="106"/>
      <c r="C40239" s="106"/>
      <c r="D40239" s="139"/>
      <c r="P40239" s="142"/>
      <c r="Q40239" s="142"/>
      <c r="R40239" s="142"/>
      <c r="S40239" s="139"/>
    </row>
    <row r="40240" spans="2:19" ht="15.75" customHeight="1" x14ac:dyDescent="0.25">
      <c r="B40240" s="106"/>
      <c r="C40240" s="106"/>
      <c r="D40240" s="139"/>
      <c r="P40240" s="142"/>
      <c r="Q40240" s="142"/>
      <c r="R40240" s="142"/>
      <c r="S40240" s="139"/>
    </row>
    <row r="40241" spans="2:19" ht="15.75" customHeight="1" x14ac:dyDescent="0.25">
      <c r="B40241" s="106"/>
      <c r="C40241" s="106"/>
      <c r="D40241" s="139"/>
      <c r="P40241" s="142"/>
      <c r="Q40241" s="142"/>
      <c r="R40241" s="142"/>
      <c r="S40241" s="139"/>
    </row>
    <row r="40242" spans="2:19" ht="15.75" customHeight="1" x14ac:dyDescent="0.25">
      <c r="B40242" s="106"/>
      <c r="C40242" s="106"/>
      <c r="D40242" s="139"/>
      <c r="P40242" s="142"/>
      <c r="Q40242" s="142"/>
      <c r="R40242" s="142"/>
      <c r="S40242" s="139"/>
    </row>
    <row r="40243" spans="2:19" ht="15.75" customHeight="1" x14ac:dyDescent="0.25">
      <c r="B40243" s="106"/>
      <c r="C40243" s="106"/>
      <c r="D40243" s="139"/>
      <c r="P40243" s="142"/>
      <c r="Q40243" s="142"/>
      <c r="R40243" s="142"/>
      <c r="S40243" s="139"/>
    </row>
    <row r="40244" spans="2:19" ht="15.75" customHeight="1" x14ac:dyDescent="0.25">
      <c r="B40244" s="106"/>
      <c r="C40244" s="106"/>
      <c r="D40244" s="139"/>
      <c r="P40244" s="142"/>
      <c r="Q40244" s="142"/>
      <c r="R40244" s="142"/>
      <c r="S40244" s="139"/>
    </row>
    <row r="40245" spans="2:19" ht="15.75" customHeight="1" x14ac:dyDescent="0.25">
      <c r="B40245" s="106"/>
      <c r="C40245" s="106"/>
      <c r="D40245" s="139"/>
      <c r="P40245" s="142"/>
      <c r="Q40245" s="142"/>
      <c r="R40245" s="142"/>
      <c r="S40245" s="139"/>
    </row>
    <row r="40246" spans="2:19" ht="15.75" customHeight="1" x14ac:dyDescent="0.25">
      <c r="B40246" s="106"/>
      <c r="C40246" s="106"/>
      <c r="D40246" s="139"/>
      <c r="P40246" s="142"/>
      <c r="Q40246" s="142"/>
      <c r="R40246" s="142"/>
      <c r="S40246" s="139"/>
    </row>
    <row r="40247" spans="2:19" ht="15.75" customHeight="1" x14ac:dyDescent="0.25">
      <c r="B40247" s="106"/>
      <c r="C40247" s="106"/>
      <c r="D40247" s="139"/>
      <c r="P40247" s="142"/>
      <c r="Q40247" s="142"/>
      <c r="R40247" s="142"/>
      <c r="S40247" s="139"/>
    </row>
    <row r="40248" spans="2:19" ht="15.75" customHeight="1" x14ac:dyDescent="0.25">
      <c r="B40248" s="106"/>
      <c r="C40248" s="106"/>
      <c r="D40248" s="139"/>
      <c r="P40248" s="142"/>
      <c r="Q40248" s="142"/>
      <c r="R40248" s="142"/>
      <c r="S40248" s="139"/>
    </row>
    <row r="40249" spans="2:19" ht="15.75" customHeight="1" x14ac:dyDescent="0.25">
      <c r="B40249" s="106"/>
      <c r="C40249" s="106"/>
      <c r="D40249" s="139"/>
      <c r="P40249" s="142"/>
      <c r="Q40249" s="142"/>
      <c r="R40249" s="142"/>
      <c r="S40249" s="139"/>
    </row>
    <row r="40250" spans="2:19" ht="15.75" customHeight="1" x14ac:dyDescent="0.25">
      <c r="B40250" s="106"/>
      <c r="C40250" s="106"/>
      <c r="D40250" s="139"/>
      <c r="P40250" s="142"/>
      <c r="Q40250" s="142"/>
      <c r="R40250" s="142"/>
      <c r="S40250" s="139"/>
    </row>
    <row r="40251" spans="2:19" ht="15.75" customHeight="1" x14ac:dyDescent="0.25">
      <c r="B40251" s="106"/>
      <c r="C40251" s="106"/>
      <c r="D40251" s="139"/>
      <c r="P40251" s="142"/>
      <c r="Q40251" s="142"/>
      <c r="R40251" s="142"/>
      <c r="S40251" s="139"/>
    </row>
    <row r="40252" spans="2:19" ht="15.75" customHeight="1" x14ac:dyDescent="0.25">
      <c r="B40252" s="106"/>
      <c r="C40252" s="106"/>
      <c r="D40252" s="139"/>
      <c r="P40252" s="142"/>
      <c r="Q40252" s="142"/>
      <c r="R40252" s="142"/>
      <c r="S40252" s="139"/>
    </row>
    <row r="40253" spans="2:19" ht="15.75" customHeight="1" x14ac:dyDescent="0.25">
      <c r="B40253" s="106"/>
      <c r="C40253" s="106"/>
      <c r="D40253" s="139"/>
      <c r="P40253" s="142"/>
      <c r="Q40253" s="142"/>
      <c r="R40253" s="142"/>
      <c r="S40253" s="139"/>
    </row>
    <row r="40254" spans="2:19" ht="15.75" customHeight="1" x14ac:dyDescent="0.25">
      <c r="B40254" s="106"/>
      <c r="C40254" s="106"/>
      <c r="D40254" s="139"/>
      <c r="P40254" s="142"/>
      <c r="Q40254" s="142"/>
      <c r="R40254" s="142"/>
      <c r="S40254" s="139"/>
    </row>
    <row r="40255" spans="2:19" ht="15.75" customHeight="1" x14ac:dyDescent="0.25">
      <c r="B40255" s="106"/>
      <c r="C40255" s="106"/>
      <c r="D40255" s="139"/>
      <c r="P40255" s="142"/>
      <c r="Q40255" s="142"/>
      <c r="R40255" s="142"/>
      <c r="S40255" s="139"/>
    </row>
    <row r="40256" spans="2:19" ht="15.75" customHeight="1" x14ac:dyDescent="0.25">
      <c r="B40256" s="106"/>
      <c r="C40256" s="106"/>
      <c r="D40256" s="139"/>
      <c r="P40256" s="142"/>
      <c r="Q40256" s="142"/>
      <c r="R40256" s="142"/>
      <c r="S40256" s="139"/>
    </row>
    <row r="40257" spans="2:19" ht="15.75" customHeight="1" x14ac:dyDescent="0.25">
      <c r="B40257" s="106"/>
      <c r="C40257" s="106"/>
      <c r="D40257" s="139"/>
      <c r="P40257" s="142"/>
      <c r="Q40257" s="142"/>
      <c r="R40257" s="142"/>
      <c r="S40257" s="139"/>
    </row>
    <row r="40258" spans="2:19" ht="15.75" customHeight="1" x14ac:dyDescent="0.25">
      <c r="B40258" s="106"/>
      <c r="C40258" s="106"/>
      <c r="D40258" s="139"/>
      <c r="P40258" s="142"/>
      <c r="Q40258" s="142"/>
      <c r="R40258" s="142"/>
      <c r="S40258" s="139"/>
    </row>
    <row r="40259" spans="2:19" ht="15.75" customHeight="1" x14ac:dyDescent="0.25">
      <c r="B40259" s="106"/>
      <c r="C40259" s="106"/>
      <c r="D40259" s="139"/>
      <c r="P40259" s="142"/>
      <c r="Q40259" s="142"/>
      <c r="R40259" s="142"/>
      <c r="S40259" s="139"/>
    </row>
    <row r="40260" spans="2:19" ht="15.75" customHeight="1" x14ac:dyDescent="0.25">
      <c r="B40260" s="106"/>
      <c r="C40260" s="106"/>
      <c r="D40260" s="139"/>
      <c r="P40260" s="142"/>
      <c r="Q40260" s="142"/>
      <c r="R40260" s="142"/>
      <c r="S40260" s="139"/>
    </row>
    <row r="40261" spans="2:19" ht="15.75" customHeight="1" x14ac:dyDescent="0.25">
      <c r="B40261" s="106"/>
      <c r="C40261" s="106"/>
      <c r="D40261" s="139"/>
      <c r="P40261" s="142"/>
      <c r="Q40261" s="142"/>
      <c r="R40261" s="142"/>
      <c r="S40261" s="139"/>
    </row>
    <row r="40262" spans="2:19" ht="15.75" customHeight="1" x14ac:dyDescent="0.25">
      <c r="B40262" s="106"/>
      <c r="C40262" s="106"/>
      <c r="D40262" s="139"/>
      <c r="P40262" s="142"/>
      <c r="Q40262" s="142"/>
      <c r="R40262" s="142"/>
      <c r="S40262" s="139"/>
    </row>
    <row r="40263" spans="2:19" ht="15.75" customHeight="1" x14ac:dyDescent="0.25">
      <c r="B40263" s="106"/>
      <c r="C40263" s="106"/>
      <c r="D40263" s="139"/>
      <c r="P40263" s="142"/>
      <c r="Q40263" s="142"/>
      <c r="R40263" s="142"/>
      <c r="S40263" s="139"/>
    </row>
    <row r="40264" spans="2:19" ht="15.75" customHeight="1" x14ac:dyDescent="0.25">
      <c r="B40264" s="106"/>
      <c r="C40264" s="106"/>
      <c r="D40264" s="139"/>
      <c r="P40264" s="142"/>
      <c r="Q40264" s="142"/>
      <c r="R40264" s="142"/>
      <c r="S40264" s="139"/>
    </row>
    <row r="40265" spans="2:19" ht="15.75" customHeight="1" x14ac:dyDescent="0.25">
      <c r="B40265" s="106"/>
      <c r="C40265" s="106"/>
      <c r="D40265" s="139"/>
      <c r="P40265" s="142"/>
      <c r="Q40265" s="142"/>
      <c r="R40265" s="142"/>
      <c r="S40265" s="139"/>
    </row>
    <row r="40266" spans="2:19" ht="15.75" customHeight="1" x14ac:dyDescent="0.25">
      <c r="B40266" s="106"/>
      <c r="C40266" s="106"/>
      <c r="D40266" s="139"/>
      <c r="P40266" s="142"/>
      <c r="Q40266" s="142"/>
      <c r="R40266" s="142"/>
      <c r="S40266" s="139"/>
    </row>
    <row r="40267" spans="2:19" ht="15.75" customHeight="1" x14ac:dyDescent="0.25">
      <c r="B40267" s="106"/>
      <c r="C40267" s="106"/>
      <c r="D40267" s="139"/>
      <c r="P40267" s="142"/>
      <c r="Q40267" s="142"/>
      <c r="R40267" s="142"/>
      <c r="S40267" s="139"/>
    </row>
    <row r="40268" spans="2:19" ht="15.75" customHeight="1" x14ac:dyDescent="0.25">
      <c r="B40268" s="106"/>
      <c r="C40268" s="106"/>
      <c r="D40268" s="139"/>
      <c r="P40268" s="142"/>
      <c r="Q40268" s="142"/>
      <c r="R40268" s="142"/>
      <c r="S40268" s="139"/>
    </row>
    <row r="40269" spans="2:19" ht="15.75" customHeight="1" x14ac:dyDescent="0.25">
      <c r="B40269" s="106"/>
      <c r="C40269" s="106"/>
      <c r="D40269" s="139"/>
      <c r="P40269" s="142"/>
      <c r="Q40269" s="142"/>
      <c r="R40269" s="142"/>
      <c r="S40269" s="139"/>
    </row>
    <row r="40270" spans="2:19" ht="15.75" customHeight="1" x14ac:dyDescent="0.25">
      <c r="B40270" s="106"/>
      <c r="C40270" s="106"/>
      <c r="D40270" s="139"/>
      <c r="P40270" s="142"/>
      <c r="Q40270" s="142"/>
      <c r="R40270" s="142"/>
      <c r="S40270" s="139"/>
    </row>
    <row r="40271" spans="2:19" ht="15.75" customHeight="1" x14ac:dyDescent="0.25">
      <c r="B40271" s="106"/>
      <c r="C40271" s="106"/>
      <c r="D40271" s="139"/>
      <c r="P40271" s="142"/>
      <c r="Q40271" s="142"/>
      <c r="R40271" s="142"/>
      <c r="S40271" s="139"/>
    </row>
    <row r="40272" spans="2:19" ht="15.75" customHeight="1" x14ac:dyDescent="0.25">
      <c r="B40272" s="106"/>
      <c r="C40272" s="106"/>
      <c r="D40272" s="139"/>
      <c r="P40272" s="142"/>
      <c r="Q40272" s="142"/>
      <c r="R40272" s="142"/>
      <c r="S40272" s="139"/>
    </row>
    <row r="40273" spans="2:19" ht="15.75" customHeight="1" x14ac:dyDescent="0.25">
      <c r="B40273" s="106"/>
      <c r="C40273" s="106"/>
      <c r="D40273" s="139"/>
      <c r="P40273" s="142"/>
      <c r="Q40273" s="142"/>
      <c r="R40273" s="142"/>
      <c r="S40273" s="139"/>
    </row>
    <row r="40274" spans="2:19" ht="15.75" customHeight="1" x14ac:dyDescent="0.25">
      <c r="B40274" s="106"/>
      <c r="C40274" s="106"/>
      <c r="D40274" s="139"/>
      <c r="P40274" s="142"/>
      <c r="Q40274" s="142"/>
      <c r="R40274" s="142"/>
      <c r="S40274" s="139"/>
    </row>
    <row r="40275" spans="2:19" ht="15.75" customHeight="1" x14ac:dyDescent="0.25">
      <c r="B40275" s="106"/>
      <c r="C40275" s="106"/>
      <c r="D40275" s="139"/>
      <c r="P40275" s="142"/>
      <c r="Q40275" s="142"/>
      <c r="R40275" s="142"/>
      <c r="S40275" s="139"/>
    </row>
    <row r="40276" spans="2:19" ht="15.75" customHeight="1" x14ac:dyDescent="0.25">
      <c r="B40276" s="106"/>
      <c r="C40276" s="106"/>
      <c r="D40276" s="139"/>
      <c r="P40276" s="142"/>
      <c r="Q40276" s="142"/>
      <c r="R40276" s="142"/>
      <c r="S40276" s="139"/>
    </row>
    <row r="40277" spans="2:19" ht="15.75" customHeight="1" x14ac:dyDescent="0.25">
      <c r="B40277" s="106"/>
      <c r="C40277" s="106"/>
      <c r="D40277" s="139"/>
      <c r="P40277" s="142"/>
      <c r="Q40277" s="142"/>
      <c r="R40277" s="142"/>
      <c r="S40277" s="139"/>
    </row>
    <row r="40278" spans="2:19" ht="15.75" customHeight="1" x14ac:dyDescent="0.25">
      <c r="B40278" s="106"/>
      <c r="C40278" s="106"/>
      <c r="D40278" s="139"/>
      <c r="P40278" s="142"/>
      <c r="Q40278" s="142"/>
      <c r="R40278" s="142"/>
      <c r="S40278" s="139"/>
    </row>
    <row r="40279" spans="2:19" ht="15.75" customHeight="1" x14ac:dyDescent="0.25">
      <c r="B40279" s="106"/>
      <c r="C40279" s="106"/>
      <c r="D40279" s="139"/>
      <c r="P40279" s="142"/>
      <c r="Q40279" s="142"/>
      <c r="R40279" s="142"/>
      <c r="S40279" s="139"/>
    </row>
    <row r="40280" spans="2:19" ht="15.75" customHeight="1" x14ac:dyDescent="0.25">
      <c r="B40280" s="106"/>
      <c r="C40280" s="106"/>
      <c r="D40280" s="139"/>
      <c r="P40280" s="142"/>
      <c r="Q40280" s="142"/>
      <c r="R40280" s="142"/>
      <c r="S40280" s="139"/>
    </row>
    <row r="40281" spans="2:19" ht="15.75" customHeight="1" x14ac:dyDescent="0.25">
      <c r="B40281" s="106"/>
      <c r="C40281" s="106"/>
      <c r="D40281" s="139"/>
      <c r="P40281" s="142"/>
      <c r="Q40281" s="142"/>
      <c r="R40281" s="142"/>
      <c r="S40281" s="139"/>
    </row>
    <row r="40282" spans="2:19" ht="15.75" customHeight="1" x14ac:dyDescent="0.25">
      <c r="B40282" s="106"/>
      <c r="C40282" s="106"/>
      <c r="D40282" s="139"/>
      <c r="P40282" s="142"/>
      <c r="Q40282" s="142"/>
      <c r="R40282" s="142"/>
      <c r="S40282" s="139"/>
    </row>
    <row r="40283" spans="2:19" ht="15.75" customHeight="1" x14ac:dyDescent="0.25">
      <c r="B40283" s="106"/>
      <c r="C40283" s="106"/>
      <c r="D40283" s="139"/>
      <c r="P40283" s="142"/>
      <c r="Q40283" s="142"/>
      <c r="R40283" s="142"/>
      <c r="S40283" s="139"/>
    </row>
    <row r="40284" spans="2:19" ht="15.75" customHeight="1" x14ac:dyDescent="0.25">
      <c r="B40284" s="106"/>
      <c r="C40284" s="106"/>
      <c r="D40284" s="139"/>
      <c r="P40284" s="142"/>
      <c r="Q40284" s="142"/>
      <c r="R40284" s="142"/>
      <c r="S40284" s="139"/>
    </row>
    <row r="40285" spans="2:19" ht="15.75" customHeight="1" x14ac:dyDescent="0.25">
      <c r="B40285" s="106"/>
      <c r="C40285" s="106"/>
      <c r="D40285" s="139"/>
      <c r="P40285" s="142"/>
      <c r="Q40285" s="142"/>
      <c r="R40285" s="142"/>
      <c r="S40285" s="139"/>
    </row>
    <row r="40286" spans="2:19" ht="15.75" customHeight="1" x14ac:dyDescent="0.25">
      <c r="B40286" s="106"/>
      <c r="C40286" s="106"/>
      <c r="D40286" s="139"/>
      <c r="P40286" s="142"/>
      <c r="Q40286" s="142"/>
      <c r="R40286" s="142"/>
      <c r="S40286" s="139"/>
    </row>
    <row r="40287" spans="2:19" ht="15.75" customHeight="1" x14ac:dyDescent="0.25">
      <c r="B40287" s="106"/>
      <c r="C40287" s="106"/>
      <c r="D40287" s="139"/>
      <c r="P40287" s="142"/>
      <c r="Q40287" s="142"/>
      <c r="R40287" s="142"/>
      <c r="S40287" s="139"/>
    </row>
    <row r="40288" spans="2:19" ht="15.75" customHeight="1" x14ac:dyDescent="0.25">
      <c r="B40288" s="106"/>
      <c r="C40288" s="106"/>
      <c r="D40288" s="139"/>
      <c r="P40288" s="142"/>
      <c r="Q40288" s="142"/>
      <c r="R40288" s="142"/>
      <c r="S40288" s="139"/>
    </row>
    <row r="40289" spans="2:19" ht="15.75" customHeight="1" x14ac:dyDescent="0.25">
      <c r="B40289" s="106"/>
      <c r="C40289" s="106"/>
      <c r="D40289" s="139"/>
      <c r="P40289" s="142"/>
      <c r="Q40289" s="142"/>
      <c r="R40289" s="142"/>
      <c r="S40289" s="139"/>
    </row>
    <row r="40290" spans="2:19" ht="15.75" customHeight="1" x14ac:dyDescent="0.25">
      <c r="B40290" s="106"/>
      <c r="C40290" s="106"/>
      <c r="D40290" s="139"/>
      <c r="P40290" s="142"/>
      <c r="Q40290" s="142"/>
      <c r="R40290" s="142"/>
      <c r="S40290" s="139"/>
    </row>
    <row r="40291" spans="2:19" ht="15.75" customHeight="1" x14ac:dyDescent="0.25">
      <c r="B40291" s="106"/>
      <c r="C40291" s="106"/>
      <c r="D40291" s="139"/>
      <c r="P40291" s="142"/>
      <c r="Q40291" s="142"/>
      <c r="R40291" s="142"/>
      <c r="S40291" s="139"/>
    </row>
    <row r="40292" spans="2:19" ht="15.75" customHeight="1" x14ac:dyDescent="0.25">
      <c r="B40292" s="106"/>
      <c r="C40292" s="106"/>
      <c r="D40292" s="139"/>
      <c r="P40292" s="142"/>
      <c r="Q40292" s="142"/>
      <c r="R40292" s="142"/>
      <c r="S40292" s="139"/>
    </row>
    <row r="40293" spans="2:19" ht="15.75" customHeight="1" x14ac:dyDescent="0.25">
      <c r="B40293" s="106"/>
      <c r="C40293" s="106"/>
      <c r="D40293" s="139"/>
      <c r="P40293" s="142"/>
      <c r="Q40293" s="142"/>
      <c r="R40293" s="142"/>
      <c r="S40293" s="139"/>
    </row>
    <row r="40294" spans="2:19" ht="15.75" customHeight="1" x14ac:dyDescent="0.25">
      <c r="B40294" s="106"/>
      <c r="C40294" s="106"/>
      <c r="D40294" s="139"/>
      <c r="P40294" s="142"/>
      <c r="Q40294" s="142"/>
      <c r="R40294" s="142"/>
      <c r="S40294" s="139"/>
    </row>
    <row r="40295" spans="2:19" ht="15.75" customHeight="1" x14ac:dyDescent="0.25">
      <c r="B40295" s="106"/>
      <c r="C40295" s="106"/>
      <c r="D40295" s="139"/>
      <c r="P40295" s="142"/>
      <c r="Q40295" s="142"/>
      <c r="R40295" s="142"/>
      <c r="S40295" s="139"/>
    </row>
    <row r="40296" spans="2:19" ht="15.75" customHeight="1" x14ac:dyDescent="0.25">
      <c r="B40296" s="106"/>
      <c r="C40296" s="106"/>
      <c r="D40296" s="139"/>
      <c r="P40296" s="142"/>
      <c r="Q40296" s="142"/>
      <c r="R40296" s="142"/>
      <c r="S40296" s="139"/>
    </row>
    <row r="40297" spans="2:19" ht="15.75" customHeight="1" x14ac:dyDescent="0.25">
      <c r="B40297" s="106"/>
      <c r="C40297" s="106"/>
      <c r="D40297" s="139"/>
      <c r="P40297" s="142"/>
      <c r="Q40297" s="142"/>
      <c r="R40297" s="142"/>
      <c r="S40297" s="139"/>
    </row>
    <row r="40298" spans="2:19" ht="15.75" customHeight="1" x14ac:dyDescent="0.25">
      <c r="B40298" s="106"/>
      <c r="C40298" s="106"/>
      <c r="D40298" s="139"/>
      <c r="P40298" s="142"/>
      <c r="Q40298" s="142"/>
      <c r="R40298" s="142"/>
      <c r="S40298" s="139"/>
    </row>
    <row r="40299" spans="2:19" ht="15.75" customHeight="1" x14ac:dyDescent="0.25">
      <c r="B40299" s="106"/>
      <c r="C40299" s="106"/>
      <c r="D40299" s="139"/>
      <c r="P40299" s="142"/>
      <c r="Q40299" s="142"/>
      <c r="R40299" s="142"/>
      <c r="S40299" s="139"/>
    </row>
    <row r="40300" spans="2:19" ht="15.75" customHeight="1" x14ac:dyDescent="0.25">
      <c r="B40300" s="106"/>
      <c r="C40300" s="106"/>
      <c r="D40300" s="139"/>
      <c r="P40300" s="142"/>
      <c r="Q40300" s="142"/>
      <c r="R40300" s="142"/>
      <c r="S40300" s="139"/>
    </row>
    <row r="40301" spans="2:19" ht="15.75" customHeight="1" x14ac:dyDescent="0.25">
      <c r="B40301" s="106"/>
      <c r="C40301" s="106"/>
      <c r="D40301" s="139"/>
      <c r="P40301" s="142"/>
      <c r="Q40301" s="142"/>
      <c r="R40301" s="142"/>
      <c r="S40301" s="139"/>
    </row>
    <row r="40302" spans="2:19" ht="15.75" customHeight="1" x14ac:dyDescent="0.25">
      <c r="B40302" s="106"/>
      <c r="C40302" s="106"/>
      <c r="D40302" s="139"/>
      <c r="P40302" s="142"/>
      <c r="Q40302" s="142"/>
      <c r="R40302" s="142"/>
      <c r="S40302" s="139"/>
    </row>
    <row r="40303" spans="2:19" ht="15.75" customHeight="1" x14ac:dyDescent="0.25">
      <c r="B40303" s="106"/>
      <c r="C40303" s="106"/>
      <c r="D40303" s="139"/>
      <c r="P40303" s="142"/>
      <c r="Q40303" s="142"/>
      <c r="R40303" s="142"/>
      <c r="S40303" s="139"/>
    </row>
    <row r="40304" spans="2:19" ht="15.75" customHeight="1" x14ac:dyDescent="0.25">
      <c r="B40304" s="106"/>
      <c r="C40304" s="106"/>
      <c r="D40304" s="139"/>
      <c r="P40304" s="142"/>
      <c r="Q40304" s="142"/>
      <c r="R40304" s="142"/>
      <c r="S40304" s="139"/>
    </row>
    <row r="40305" spans="2:19" ht="15.75" customHeight="1" x14ac:dyDescent="0.25">
      <c r="B40305" s="106"/>
      <c r="C40305" s="106"/>
      <c r="D40305" s="139"/>
      <c r="P40305" s="142"/>
      <c r="Q40305" s="142"/>
      <c r="R40305" s="142"/>
      <c r="S40305" s="139"/>
    </row>
    <row r="40306" spans="2:19" ht="15.75" customHeight="1" x14ac:dyDescent="0.25">
      <c r="B40306" s="106"/>
      <c r="C40306" s="106"/>
      <c r="D40306" s="139"/>
      <c r="P40306" s="142"/>
      <c r="Q40306" s="142"/>
      <c r="R40306" s="142"/>
      <c r="S40306" s="139"/>
    </row>
    <row r="40307" spans="2:19" ht="15.75" customHeight="1" x14ac:dyDescent="0.25">
      <c r="B40307" s="106"/>
      <c r="C40307" s="106"/>
      <c r="D40307" s="139"/>
      <c r="P40307" s="142"/>
      <c r="Q40307" s="142"/>
      <c r="R40307" s="142"/>
      <c r="S40307" s="139"/>
    </row>
    <row r="40308" spans="2:19" ht="15.75" customHeight="1" x14ac:dyDescent="0.25">
      <c r="B40308" s="106"/>
      <c r="C40308" s="106"/>
      <c r="D40308" s="139"/>
      <c r="P40308" s="142"/>
      <c r="Q40308" s="142"/>
      <c r="R40308" s="142"/>
      <c r="S40308" s="139"/>
    </row>
    <row r="40309" spans="2:19" ht="15.75" customHeight="1" x14ac:dyDescent="0.25">
      <c r="B40309" s="106"/>
      <c r="C40309" s="106"/>
      <c r="D40309" s="139"/>
      <c r="P40309" s="142"/>
      <c r="Q40309" s="142"/>
      <c r="R40309" s="142"/>
      <c r="S40309" s="139"/>
    </row>
    <row r="40310" spans="2:19" ht="15.75" customHeight="1" x14ac:dyDescent="0.25">
      <c r="B40310" s="106"/>
      <c r="C40310" s="106"/>
      <c r="D40310" s="139"/>
      <c r="P40310" s="142"/>
      <c r="Q40310" s="142"/>
      <c r="R40310" s="142"/>
      <c r="S40310" s="139"/>
    </row>
    <row r="40311" spans="2:19" ht="15.75" customHeight="1" x14ac:dyDescent="0.25">
      <c r="B40311" s="106"/>
      <c r="C40311" s="106"/>
      <c r="D40311" s="139"/>
      <c r="P40311" s="142"/>
      <c r="Q40311" s="142"/>
      <c r="R40311" s="142"/>
      <c r="S40311" s="139"/>
    </row>
    <row r="40312" spans="2:19" ht="15.75" customHeight="1" x14ac:dyDescent="0.25">
      <c r="B40312" s="106"/>
      <c r="C40312" s="106"/>
      <c r="D40312" s="139"/>
      <c r="P40312" s="142"/>
      <c r="Q40312" s="142"/>
      <c r="R40312" s="142"/>
      <c r="S40312" s="139"/>
    </row>
    <row r="40313" spans="2:19" ht="15.75" customHeight="1" x14ac:dyDescent="0.25">
      <c r="B40313" s="106"/>
      <c r="C40313" s="106"/>
      <c r="D40313" s="139"/>
      <c r="P40313" s="142"/>
      <c r="Q40313" s="142"/>
      <c r="R40313" s="142"/>
      <c r="S40313" s="139"/>
    </row>
    <row r="40314" spans="2:19" ht="15.75" customHeight="1" x14ac:dyDescent="0.25">
      <c r="B40314" s="106"/>
      <c r="C40314" s="106"/>
      <c r="D40314" s="139"/>
      <c r="P40314" s="142"/>
      <c r="Q40314" s="142"/>
      <c r="R40314" s="142"/>
      <c r="S40314" s="139"/>
    </row>
    <row r="40315" spans="2:19" ht="15.75" customHeight="1" x14ac:dyDescent="0.25">
      <c r="B40315" s="106"/>
      <c r="C40315" s="106"/>
      <c r="D40315" s="139"/>
      <c r="P40315" s="142"/>
      <c r="Q40315" s="142"/>
      <c r="R40315" s="142"/>
      <c r="S40315" s="139"/>
    </row>
    <row r="40316" spans="2:19" ht="15.75" customHeight="1" x14ac:dyDescent="0.25">
      <c r="B40316" s="106"/>
      <c r="C40316" s="106"/>
      <c r="D40316" s="139"/>
      <c r="P40316" s="142"/>
      <c r="Q40316" s="142"/>
      <c r="R40316" s="142"/>
      <c r="S40316" s="139"/>
    </row>
    <row r="40317" spans="2:19" ht="15.75" customHeight="1" x14ac:dyDescent="0.25">
      <c r="B40317" s="106"/>
      <c r="C40317" s="106"/>
      <c r="D40317" s="139"/>
      <c r="P40317" s="142"/>
      <c r="Q40317" s="142"/>
      <c r="R40317" s="142"/>
      <c r="S40317" s="139"/>
    </row>
    <row r="40318" spans="2:19" ht="15.75" customHeight="1" x14ac:dyDescent="0.25">
      <c r="B40318" s="106"/>
      <c r="C40318" s="106"/>
      <c r="D40318" s="139"/>
      <c r="P40318" s="142"/>
      <c r="Q40318" s="142"/>
      <c r="R40318" s="142"/>
      <c r="S40318" s="139"/>
    </row>
    <row r="40319" spans="2:19" ht="15.75" customHeight="1" x14ac:dyDescent="0.25">
      <c r="B40319" s="106"/>
      <c r="C40319" s="106"/>
      <c r="D40319" s="139"/>
      <c r="P40319" s="142"/>
      <c r="Q40319" s="142"/>
      <c r="R40319" s="142"/>
      <c r="S40319" s="139"/>
    </row>
    <row r="40320" spans="2:19" ht="15.75" customHeight="1" x14ac:dyDescent="0.25">
      <c r="B40320" s="106"/>
      <c r="C40320" s="106"/>
      <c r="D40320" s="139"/>
      <c r="P40320" s="142"/>
      <c r="Q40320" s="142"/>
      <c r="R40320" s="142"/>
      <c r="S40320" s="139"/>
    </row>
    <row r="40321" spans="2:19" ht="15.75" customHeight="1" x14ac:dyDescent="0.25">
      <c r="B40321" s="106"/>
      <c r="C40321" s="106"/>
      <c r="D40321" s="139"/>
      <c r="P40321" s="142"/>
      <c r="Q40321" s="142"/>
      <c r="R40321" s="142"/>
      <c r="S40321" s="139"/>
    </row>
    <row r="40322" spans="2:19" ht="15.75" customHeight="1" x14ac:dyDescent="0.25">
      <c r="B40322" s="106"/>
      <c r="C40322" s="106"/>
      <c r="D40322" s="139"/>
      <c r="P40322" s="142"/>
      <c r="Q40322" s="142"/>
      <c r="R40322" s="142"/>
      <c r="S40322" s="139"/>
    </row>
    <row r="40323" spans="2:19" ht="15.75" customHeight="1" x14ac:dyDescent="0.25">
      <c r="B40323" s="106"/>
      <c r="C40323" s="106"/>
      <c r="D40323" s="139"/>
      <c r="P40323" s="142"/>
      <c r="Q40323" s="142"/>
      <c r="R40323" s="142"/>
      <c r="S40323" s="139"/>
    </row>
    <row r="40324" spans="2:19" ht="15.75" customHeight="1" x14ac:dyDescent="0.25">
      <c r="B40324" s="106"/>
      <c r="C40324" s="106"/>
      <c r="D40324" s="139"/>
      <c r="P40324" s="142"/>
      <c r="Q40324" s="142"/>
      <c r="R40324" s="142"/>
      <c r="S40324" s="139"/>
    </row>
    <row r="40325" spans="2:19" ht="15.75" customHeight="1" x14ac:dyDescent="0.25">
      <c r="B40325" s="106"/>
      <c r="C40325" s="106"/>
      <c r="D40325" s="139"/>
      <c r="P40325" s="142"/>
      <c r="Q40325" s="142"/>
      <c r="R40325" s="142"/>
      <c r="S40325" s="139"/>
    </row>
    <row r="40326" spans="2:19" ht="15.75" customHeight="1" x14ac:dyDescent="0.25">
      <c r="B40326" s="106"/>
      <c r="C40326" s="106"/>
      <c r="D40326" s="139"/>
      <c r="P40326" s="142"/>
      <c r="Q40326" s="142"/>
      <c r="R40326" s="142"/>
      <c r="S40326" s="139"/>
    </row>
    <row r="40327" spans="2:19" ht="15.75" customHeight="1" x14ac:dyDescent="0.25">
      <c r="B40327" s="106"/>
      <c r="C40327" s="106"/>
      <c r="D40327" s="139"/>
      <c r="P40327" s="142"/>
      <c r="Q40327" s="142"/>
      <c r="R40327" s="142"/>
      <c r="S40327" s="139"/>
    </row>
    <row r="40328" spans="2:19" ht="15.75" customHeight="1" x14ac:dyDescent="0.25">
      <c r="B40328" s="106"/>
      <c r="C40328" s="106"/>
      <c r="D40328" s="139"/>
      <c r="P40328" s="142"/>
      <c r="Q40328" s="142"/>
      <c r="R40328" s="142"/>
      <c r="S40328" s="139"/>
    </row>
    <row r="40329" spans="2:19" ht="15.75" customHeight="1" x14ac:dyDescent="0.25">
      <c r="B40329" s="106"/>
      <c r="C40329" s="106"/>
      <c r="D40329" s="139"/>
      <c r="P40329" s="142"/>
      <c r="Q40329" s="142"/>
      <c r="R40329" s="142"/>
      <c r="S40329" s="139"/>
    </row>
    <row r="40330" spans="2:19" ht="15.75" customHeight="1" x14ac:dyDescent="0.25">
      <c r="B40330" s="106"/>
      <c r="C40330" s="106"/>
      <c r="D40330" s="139"/>
      <c r="P40330" s="142"/>
      <c r="Q40330" s="142"/>
      <c r="R40330" s="142"/>
      <c r="S40330" s="139"/>
    </row>
    <row r="40331" spans="2:19" ht="15.75" customHeight="1" x14ac:dyDescent="0.25">
      <c r="B40331" s="106"/>
      <c r="C40331" s="106"/>
      <c r="D40331" s="139"/>
      <c r="P40331" s="142"/>
      <c r="Q40331" s="142"/>
      <c r="R40331" s="142"/>
      <c r="S40331" s="139"/>
    </row>
    <row r="40332" spans="2:19" ht="15.75" customHeight="1" x14ac:dyDescent="0.25">
      <c r="B40332" s="106"/>
      <c r="C40332" s="106"/>
      <c r="D40332" s="139"/>
      <c r="P40332" s="142"/>
      <c r="Q40332" s="142"/>
      <c r="R40332" s="142"/>
      <c r="S40332" s="139"/>
    </row>
    <row r="40333" spans="2:19" ht="15.75" customHeight="1" x14ac:dyDescent="0.25">
      <c r="B40333" s="106"/>
      <c r="C40333" s="106"/>
      <c r="D40333" s="139"/>
      <c r="P40333" s="142"/>
      <c r="Q40333" s="142"/>
      <c r="R40333" s="142"/>
      <c r="S40333" s="139"/>
    </row>
    <row r="40334" spans="2:19" ht="15.75" customHeight="1" x14ac:dyDescent="0.25">
      <c r="B40334" s="106"/>
      <c r="C40334" s="106"/>
      <c r="D40334" s="139"/>
      <c r="P40334" s="142"/>
      <c r="Q40334" s="142"/>
      <c r="R40334" s="142"/>
      <c r="S40334" s="139"/>
    </row>
    <row r="40335" spans="2:19" ht="15.75" customHeight="1" x14ac:dyDescent="0.25">
      <c r="B40335" s="106"/>
      <c r="C40335" s="106"/>
      <c r="D40335" s="139"/>
      <c r="P40335" s="142"/>
      <c r="Q40335" s="142"/>
      <c r="R40335" s="142"/>
      <c r="S40335" s="139"/>
    </row>
    <row r="40336" spans="2:19" ht="15.75" customHeight="1" x14ac:dyDescent="0.25">
      <c r="B40336" s="106"/>
      <c r="C40336" s="106"/>
      <c r="D40336" s="139"/>
      <c r="P40336" s="142"/>
      <c r="Q40336" s="142"/>
      <c r="R40336" s="142"/>
      <c r="S40336" s="139"/>
    </row>
    <row r="40337" spans="2:19" ht="15.75" customHeight="1" x14ac:dyDescent="0.25">
      <c r="B40337" s="106"/>
      <c r="C40337" s="106"/>
      <c r="D40337" s="139"/>
      <c r="P40337" s="142"/>
      <c r="Q40337" s="142"/>
      <c r="R40337" s="142"/>
      <c r="S40337" s="139"/>
    </row>
    <row r="40338" spans="2:19" ht="15.75" customHeight="1" x14ac:dyDescent="0.25">
      <c r="B40338" s="106"/>
      <c r="C40338" s="106"/>
      <c r="D40338" s="139"/>
      <c r="P40338" s="142"/>
      <c r="Q40338" s="142"/>
      <c r="R40338" s="142"/>
      <c r="S40338" s="139"/>
    </row>
    <row r="40339" spans="2:19" ht="15.75" customHeight="1" x14ac:dyDescent="0.25">
      <c r="B40339" s="106"/>
      <c r="C40339" s="106"/>
      <c r="D40339" s="139"/>
      <c r="P40339" s="142"/>
      <c r="Q40339" s="142"/>
      <c r="R40339" s="142"/>
      <c r="S40339" s="139"/>
    </row>
    <row r="40340" spans="2:19" ht="15.75" customHeight="1" x14ac:dyDescent="0.25">
      <c r="B40340" s="106"/>
      <c r="C40340" s="106"/>
      <c r="D40340" s="139"/>
      <c r="P40340" s="142"/>
      <c r="Q40340" s="142"/>
      <c r="R40340" s="142"/>
      <c r="S40340" s="139"/>
    </row>
    <row r="40341" spans="2:19" ht="15.75" customHeight="1" x14ac:dyDescent="0.25">
      <c r="B40341" s="106"/>
      <c r="C40341" s="106"/>
      <c r="D40341" s="139"/>
      <c r="P40341" s="142"/>
      <c r="Q40341" s="142"/>
      <c r="R40341" s="142"/>
      <c r="S40341" s="139"/>
    </row>
    <row r="40342" spans="2:19" ht="15.75" customHeight="1" x14ac:dyDescent="0.25">
      <c r="B40342" s="106"/>
      <c r="C40342" s="106"/>
      <c r="D40342" s="139"/>
      <c r="P40342" s="142"/>
      <c r="Q40342" s="142"/>
      <c r="R40342" s="142"/>
      <c r="S40342" s="139"/>
    </row>
    <row r="40343" spans="2:19" ht="15.75" customHeight="1" x14ac:dyDescent="0.25">
      <c r="B40343" s="106"/>
      <c r="C40343" s="106"/>
      <c r="D40343" s="139"/>
      <c r="P40343" s="142"/>
      <c r="Q40343" s="142"/>
      <c r="R40343" s="142"/>
      <c r="S40343" s="139"/>
    </row>
    <row r="40344" spans="2:19" ht="15.75" customHeight="1" x14ac:dyDescent="0.25">
      <c r="B40344" s="106"/>
      <c r="C40344" s="106"/>
      <c r="D40344" s="139"/>
      <c r="P40344" s="142"/>
      <c r="Q40344" s="142"/>
      <c r="R40344" s="142"/>
      <c r="S40344" s="139"/>
    </row>
    <row r="40345" spans="2:19" ht="15.75" customHeight="1" x14ac:dyDescent="0.25">
      <c r="B40345" s="106"/>
      <c r="C40345" s="106"/>
      <c r="D40345" s="139"/>
      <c r="P40345" s="142"/>
      <c r="Q40345" s="142"/>
      <c r="R40345" s="142"/>
      <c r="S40345" s="139"/>
    </row>
    <row r="40346" spans="2:19" ht="15.75" customHeight="1" x14ac:dyDescent="0.25">
      <c r="B40346" s="106"/>
      <c r="C40346" s="106"/>
      <c r="D40346" s="139"/>
      <c r="P40346" s="142"/>
      <c r="Q40346" s="142"/>
      <c r="R40346" s="142"/>
      <c r="S40346" s="139"/>
    </row>
    <row r="40347" spans="2:19" ht="15.75" customHeight="1" x14ac:dyDescent="0.25">
      <c r="B40347" s="106"/>
      <c r="C40347" s="106"/>
      <c r="D40347" s="139"/>
      <c r="P40347" s="142"/>
      <c r="Q40347" s="142"/>
      <c r="R40347" s="142"/>
      <c r="S40347" s="139"/>
    </row>
    <row r="40348" spans="2:19" ht="15.75" customHeight="1" x14ac:dyDescent="0.25">
      <c r="B40348" s="106"/>
      <c r="C40348" s="106"/>
      <c r="D40348" s="139"/>
      <c r="P40348" s="142"/>
      <c r="Q40348" s="142"/>
      <c r="R40348" s="142"/>
      <c r="S40348" s="139"/>
    </row>
    <row r="40349" spans="2:19" ht="15.75" customHeight="1" x14ac:dyDescent="0.25">
      <c r="B40349" s="106"/>
      <c r="C40349" s="106"/>
      <c r="D40349" s="139"/>
      <c r="P40349" s="142"/>
      <c r="Q40349" s="142"/>
      <c r="R40349" s="142"/>
      <c r="S40349" s="139"/>
    </row>
    <row r="40350" spans="2:19" ht="15.75" customHeight="1" x14ac:dyDescent="0.25">
      <c r="B40350" s="106"/>
      <c r="C40350" s="106"/>
      <c r="D40350" s="139"/>
      <c r="P40350" s="142"/>
      <c r="Q40350" s="142"/>
      <c r="R40350" s="142"/>
      <c r="S40350" s="139"/>
    </row>
    <row r="40351" spans="2:19" ht="15.75" customHeight="1" x14ac:dyDescent="0.25">
      <c r="B40351" s="106"/>
      <c r="C40351" s="106"/>
      <c r="D40351" s="139"/>
      <c r="P40351" s="142"/>
      <c r="Q40351" s="142"/>
      <c r="R40351" s="142"/>
      <c r="S40351" s="139"/>
    </row>
    <row r="40352" spans="2:19" ht="15.75" customHeight="1" x14ac:dyDescent="0.25">
      <c r="B40352" s="106"/>
      <c r="C40352" s="106"/>
      <c r="D40352" s="139"/>
      <c r="P40352" s="142"/>
      <c r="Q40352" s="142"/>
      <c r="R40352" s="142"/>
      <c r="S40352" s="139"/>
    </row>
    <row r="40353" spans="2:19" ht="15.75" customHeight="1" x14ac:dyDescent="0.25">
      <c r="B40353" s="106"/>
      <c r="C40353" s="106"/>
      <c r="D40353" s="139"/>
      <c r="P40353" s="142"/>
      <c r="Q40353" s="142"/>
      <c r="R40353" s="142"/>
      <c r="S40353" s="139"/>
    </row>
    <row r="40354" spans="2:19" ht="15.75" customHeight="1" x14ac:dyDescent="0.25">
      <c r="B40354" s="106"/>
      <c r="C40354" s="106"/>
      <c r="D40354" s="139"/>
      <c r="P40354" s="142"/>
      <c r="Q40354" s="142"/>
      <c r="R40354" s="142"/>
      <c r="S40354" s="139"/>
    </row>
    <row r="40355" spans="2:19" ht="15.75" customHeight="1" x14ac:dyDescent="0.25">
      <c r="B40355" s="106"/>
      <c r="C40355" s="106"/>
      <c r="D40355" s="139"/>
      <c r="P40355" s="142"/>
      <c r="Q40355" s="142"/>
      <c r="R40355" s="142"/>
      <c r="S40355" s="139"/>
    </row>
    <row r="40356" spans="2:19" ht="15.75" customHeight="1" x14ac:dyDescent="0.25">
      <c r="B40356" s="106"/>
      <c r="C40356" s="106"/>
      <c r="D40356" s="139"/>
      <c r="P40356" s="142"/>
      <c r="Q40356" s="142"/>
      <c r="R40356" s="142"/>
      <c r="S40356" s="139"/>
    </row>
    <row r="40357" spans="2:19" ht="15.75" customHeight="1" x14ac:dyDescent="0.25">
      <c r="B40357" s="106"/>
      <c r="C40357" s="106"/>
      <c r="D40357" s="139"/>
      <c r="P40357" s="142"/>
      <c r="Q40357" s="142"/>
      <c r="R40357" s="142"/>
      <c r="S40357" s="139"/>
    </row>
    <row r="40358" spans="2:19" ht="15.75" customHeight="1" x14ac:dyDescent="0.25">
      <c r="B40358" s="106"/>
      <c r="C40358" s="106"/>
      <c r="D40358" s="139"/>
      <c r="P40358" s="142"/>
      <c r="Q40358" s="142"/>
      <c r="R40358" s="142"/>
      <c r="S40358" s="139"/>
    </row>
    <row r="40359" spans="2:19" ht="15.75" customHeight="1" x14ac:dyDescent="0.25">
      <c r="B40359" s="106"/>
      <c r="C40359" s="106"/>
      <c r="D40359" s="139"/>
      <c r="P40359" s="142"/>
      <c r="Q40359" s="142"/>
      <c r="R40359" s="142"/>
      <c r="S40359" s="139"/>
    </row>
    <row r="40360" spans="2:19" ht="15.75" customHeight="1" x14ac:dyDescent="0.25">
      <c r="B40360" s="106"/>
      <c r="C40360" s="106"/>
      <c r="D40360" s="139"/>
      <c r="P40360" s="142"/>
      <c r="Q40360" s="142"/>
      <c r="R40360" s="142"/>
      <c r="S40360" s="139"/>
    </row>
    <row r="40361" spans="2:19" ht="15.75" customHeight="1" x14ac:dyDescent="0.25">
      <c r="B40361" s="106"/>
      <c r="C40361" s="106"/>
      <c r="D40361" s="139"/>
      <c r="P40361" s="142"/>
      <c r="Q40361" s="142"/>
      <c r="R40361" s="142"/>
      <c r="S40361" s="139"/>
    </row>
    <row r="40362" spans="2:19" ht="15.75" customHeight="1" x14ac:dyDescent="0.25">
      <c r="B40362" s="106"/>
      <c r="C40362" s="106"/>
      <c r="D40362" s="139"/>
      <c r="P40362" s="142"/>
      <c r="Q40362" s="142"/>
      <c r="R40362" s="142"/>
      <c r="S40362" s="139"/>
    </row>
    <row r="40363" spans="2:19" ht="15.75" customHeight="1" x14ac:dyDescent="0.25">
      <c r="B40363" s="106"/>
      <c r="C40363" s="106"/>
      <c r="D40363" s="139"/>
      <c r="P40363" s="142"/>
      <c r="Q40363" s="142"/>
      <c r="R40363" s="142"/>
      <c r="S40363" s="139"/>
    </row>
    <row r="40364" spans="2:19" ht="15.75" customHeight="1" x14ac:dyDescent="0.25">
      <c r="B40364" s="106"/>
      <c r="C40364" s="106"/>
      <c r="D40364" s="139"/>
      <c r="P40364" s="142"/>
      <c r="Q40364" s="142"/>
      <c r="R40364" s="142"/>
      <c r="S40364" s="139"/>
    </row>
    <row r="40365" spans="2:19" ht="15.75" customHeight="1" x14ac:dyDescent="0.25">
      <c r="B40365" s="106"/>
      <c r="C40365" s="106"/>
      <c r="D40365" s="139"/>
      <c r="P40365" s="142"/>
      <c r="Q40365" s="142"/>
      <c r="R40365" s="142"/>
      <c r="S40365" s="139"/>
    </row>
    <row r="40366" spans="2:19" ht="15.75" customHeight="1" x14ac:dyDescent="0.25">
      <c r="B40366" s="106"/>
      <c r="C40366" s="106"/>
      <c r="D40366" s="139"/>
      <c r="P40366" s="142"/>
      <c r="Q40366" s="142"/>
      <c r="R40366" s="142"/>
      <c r="S40366" s="139"/>
    </row>
    <row r="40367" spans="2:19" ht="15.75" customHeight="1" x14ac:dyDescent="0.25">
      <c r="B40367" s="106"/>
      <c r="C40367" s="106"/>
      <c r="D40367" s="139"/>
      <c r="P40367" s="142"/>
      <c r="Q40367" s="142"/>
      <c r="R40367" s="142"/>
      <c r="S40367" s="139"/>
    </row>
    <row r="40368" spans="2:19" ht="15.75" customHeight="1" x14ac:dyDescent="0.25">
      <c r="B40368" s="106"/>
      <c r="C40368" s="106"/>
      <c r="D40368" s="139"/>
      <c r="P40368" s="142"/>
      <c r="Q40368" s="142"/>
      <c r="R40368" s="142"/>
      <c r="S40368" s="139"/>
    </row>
    <row r="40369" spans="2:19" ht="15.75" customHeight="1" x14ac:dyDescent="0.25">
      <c r="B40369" s="106"/>
      <c r="C40369" s="106"/>
      <c r="D40369" s="139"/>
      <c r="P40369" s="142"/>
      <c r="Q40369" s="142"/>
      <c r="R40369" s="142"/>
      <c r="S40369" s="139"/>
    </row>
    <row r="40370" spans="2:19" ht="15.75" customHeight="1" x14ac:dyDescent="0.25">
      <c r="B40370" s="106"/>
      <c r="C40370" s="106"/>
      <c r="D40370" s="139"/>
      <c r="P40370" s="142"/>
      <c r="Q40370" s="142"/>
      <c r="R40370" s="142"/>
      <c r="S40370" s="139"/>
    </row>
    <row r="40371" spans="2:19" ht="15.75" customHeight="1" x14ac:dyDescent="0.25">
      <c r="B40371" s="106"/>
      <c r="C40371" s="106"/>
      <c r="D40371" s="139"/>
      <c r="P40371" s="142"/>
      <c r="Q40371" s="142"/>
      <c r="R40371" s="142"/>
      <c r="S40371" s="139"/>
    </row>
    <row r="40372" spans="2:19" ht="15.75" customHeight="1" x14ac:dyDescent="0.25">
      <c r="B40372" s="106"/>
      <c r="C40372" s="106"/>
      <c r="D40372" s="139"/>
      <c r="P40372" s="142"/>
      <c r="Q40372" s="142"/>
      <c r="R40372" s="142"/>
      <c r="S40372" s="139"/>
    </row>
    <row r="40373" spans="2:19" ht="15.75" customHeight="1" x14ac:dyDescent="0.25">
      <c r="B40373" s="106"/>
      <c r="C40373" s="106"/>
      <c r="D40373" s="139"/>
      <c r="P40373" s="142"/>
      <c r="Q40373" s="142"/>
      <c r="R40373" s="142"/>
      <c r="S40373" s="139"/>
    </row>
    <row r="40374" spans="2:19" ht="15.75" customHeight="1" x14ac:dyDescent="0.25">
      <c r="B40374" s="106"/>
      <c r="C40374" s="106"/>
      <c r="D40374" s="139"/>
      <c r="P40374" s="142"/>
      <c r="Q40374" s="142"/>
      <c r="R40374" s="142"/>
      <c r="S40374" s="139"/>
    </row>
    <row r="40375" spans="2:19" ht="15.75" customHeight="1" x14ac:dyDescent="0.25">
      <c r="B40375" s="106"/>
      <c r="C40375" s="106"/>
      <c r="D40375" s="139"/>
      <c r="P40375" s="142"/>
      <c r="Q40375" s="142"/>
      <c r="R40375" s="142"/>
      <c r="S40375" s="139"/>
    </row>
    <row r="40376" spans="2:19" ht="15.75" customHeight="1" x14ac:dyDescent="0.25">
      <c r="B40376" s="106"/>
      <c r="C40376" s="106"/>
      <c r="D40376" s="139"/>
      <c r="P40376" s="142"/>
      <c r="Q40376" s="142"/>
      <c r="R40376" s="142"/>
      <c r="S40376" s="139"/>
    </row>
    <row r="40377" spans="2:19" ht="15.75" customHeight="1" x14ac:dyDescent="0.25">
      <c r="B40377" s="106"/>
      <c r="C40377" s="106"/>
      <c r="D40377" s="139"/>
      <c r="P40377" s="142"/>
      <c r="Q40377" s="142"/>
      <c r="R40377" s="142"/>
      <c r="S40377" s="139"/>
    </row>
    <row r="40378" spans="2:19" ht="15.75" customHeight="1" x14ac:dyDescent="0.25">
      <c r="B40378" s="106"/>
      <c r="C40378" s="106"/>
      <c r="D40378" s="139"/>
      <c r="P40378" s="142"/>
      <c r="Q40378" s="142"/>
      <c r="R40378" s="142"/>
      <c r="S40378" s="139"/>
    </row>
    <row r="40379" spans="2:19" ht="15.75" customHeight="1" x14ac:dyDescent="0.25">
      <c r="B40379" s="106"/>
      <c r="C40379" s="106"/>
      <c r="D40379" s="139"/>
      <c r="P40379" s="142"/>
      <c r="Q40379" s="142"/>
      <c r="R40379" s="142"/>
      <c r="S40379" s="139"/>
    </row>
    <row r="40380" spans="2:19" ht="15.75" customHeight="1" x14ac:dyDescent="0.25">
      <c r="B40380" s="106"/>
      <c r="C40380" s="106"/>
      <c r="D40380" s="139"/>
      <c r="P40380" s="142"/>
      <c r="Q40380" s="142"/>
      <c r="R40380" s="142"/>
      <c r="S40380" s="139"/>
    </row>
    <row r="40381" spans="2:19" ht="15.75" customHeight="1" x14ac:dyDescent="0.25">
      <c r="B40381" s="106"/>
      <c r="C40381" s="106"/>
      <c r="D40381" s="139"/>
      <c r="P40381" s="142"/>
      <c r="Q40381" s="142"/>
      <c r="R40381" s="142"/>
      <c r="S40381" s="139"/>
    </row>
    <row r="40382" spans="2:19" ht="15.75" customHeight="1" x14ac:dyDescent="0.25">
      <c r="B40382" s="106"/>
      <c r="C40382" s="106"/>
      <c r="D40382" s="139"/>
      <c r="P40382" s="142"/>
      <c r="Q40382" s="142"/>
      <c r="R40382" s="142"/>
      <c r="S40382" s="139"/>
    </row>
    <row r="40383" spans="2:19" ht="15.75" customHeight="1" x14ac:dyDescent="0.25">
      <c r="B40383" s="106"/>
      <c r="C40383" s="106"/>
      <c r="D40383" s="139"/>
      <c r="P40383" s="142"/>
      <c r="Q40383" s="142"/>
      <c r="R40383" s="142"/>
      <c r="S40383" s="139"/>
    </row>
    <row r="40384" spans="2:19" ht="15.75" customHeight="1" x14ac:dyDescent="0.25">
      <c r="B40384" s="106"/>
      <c r="C40384" s="106"/>
      <c r="D40384" s="139"/>
      <c r="P40384" s="142"/>
      <c r="Q40384" s="142"/>
      <c r="R40384" s="142"/>
      <c r="S40384" s="139"/>
    </row>
    <row r="40385" spans="2:19" ht="15.75" customHeight="1" x14ac:dyDescent="0.25">
      <c r="B40385" s="106"/>
      <c r="C40385" s="106"/>
      <c r="D40385" s="139"/>
      <c r="P40385" s="142"/>
      <c r="Q40385" s="142"/>
      <c r="R40385" s="142"/>
      <c r="S40385" s="139"/>
    </row>
    <row r="40386" spans="2:19" ht="15.75" customHeight="1" x14ac:dyDescent="0.25">
      <c r="B40386" s="106"/>
      <c r="C40386" s="106"/>
      <c r="D40386" s="139"/>
      <c r="P40386" s="142"/>
      <c r="Q40386" s="142"/>
      <c r="R40386" s="142"/>
      <c r="S40386" s="139"/>
    </row>
    <row r="40387" spans="2:19" ht="15.75" customHeight="1" x14ac:dyDescent="0.25">
      <c r="B40387" s="106"/>
      <c r="C40387" s="106"/>
      <c r="D40387" s="139"/>
      <c r="P40387" s="142"/>
      <c r="Q40387" s="142"/>
      <c r="R40387" s="142"/>
      <c r="S40387" s="139"/>
    </row>
    <row r="40388" spans="2:19" ht="15.75" customHeight="1" x14ac:dyDescent="0.25">
      <c r="B40388" s="106"/>
      <c r="C40388" s="106"/>
      <c r="D40388" s="139"/>
      <c r="P40388" s="142"/>
      <c r="Q40388" s="142"/>
      <c r="R40388" s="142"/>
      <c r="S40388" s="139"/>
    </row>
    <row r="40389" spans="2:19" ht="15.75" customHeight="1" x14ac:dyDescent="0.25">
      <c r="B40389" s="106"/>
      <c r="C40389" s="106"/>
      <c r="D40389" s="139"/>
      <c r="P40389" s="142"/>
      <c r="Q40389" s="142"/>
      <c r="R40389" s="142"/>
      <c r="S40389" s="139"/>
    </row>
    <row r="40390" spans="2:19" ht="15.75" customHeight="1" x14ac:dyDescent="0.25">
      <c r="B40390" s="106"/>
      <c r="C40390" s="106"/>
      <c r="D40390" s="139"/>
      <c r="P40390" s="142"/>
      <c r="Q40390" s="142"/>
      <c r="R40390" s="142"/>
      <c r="S40390" s="139"/>
    </row>
    <row r="40391" spans="2:19" ht="15.75" customHeight="1" x14ac:dyDescent="0.25">
      <c r="B40391" s="106"/>
      <c r="C40391" s="106"/>
      <c r="D40391" s="139"/>
      <c r="P40391" s="142"/>
      <c r="Q40391" s="142"/>
      <c r="R40391" s="142"/>
      <c r="S40391" s="139"/>
    </row>
    <row r="40392" spans="2:19" ht="15.75" customHeight="1" x14ac:dyDescent="0.25">
      <c r="B40392" s="106"/>
      <c r="C40392" s="106"/>
      <c r="D40392" s="139"/>
      <c r="P40392" s="142"/>
      <c r="Q40392" s="142"/>
      <c r="R40392" s="142"/>
      <c r="S40392" s="139"/>
    </row>
    <row r="40393" spans="2:19" ht="15.75" customHeight="1" x14ac:dyDescent="0.25">
      <c r="B40393" s="106"/>
      <c r="C40393" s="106"/>
      <c r="D40393" s="139"/>
      <c r="P40393" s="142"/>
      <c r="Q40393" s="142"/>
      <c r="R40393" s="142"/>
      <c r="S40393" s="139"/>
    </row>
    <row r="40394" spans="2:19" ht="15.75" customHeight="1" x14ac:dyDescent="0.25">
      <c r="B40394" s="106"/>
      <c r="C40394" s="106"/>
      <c r="D40394" s="139"/>
      <c r="P40394" s="142"/>
      <c r="Q40394" s="142"/>
      <c r="R40394" s="142"/>
      <c r="S40394" s="139"/>
    </row>
    <row r="40395" spans="2:19" ht="15.75" customHeight="1" x14ac:dyDescent="0.25">
      <c r="B40395" s="106"/>
      <c r="C40395" s="106"/>
      <c r="D40395" s="139"/>
      <c r="P40395" s="142"/>
      <c r="Q40395" s="142"/>
      <c r="R40395" s="142"/>
      <c r="S40395" s="139"/>
    </row>
    <row r="40396" spans="2:19" ht="15.75" customHeight="1" x14ac:dyDescent="0.25">
      <c r="B40396" s="106"/>
      <c r="C40396" s="106"/>
      <c r="D40396" s="139"/>
      <c r="P40396" s="142"/>
      <c r="Q40396" s="142"/>
      <c r="R40396" s="142"/>
      <c r="S40396" s="139"/>
    </row>
    <row r="40397" spans="2:19" ht="15.75" customHeight="1" x14ac:dyDescent="0.25">
      <c r="B40397" s="106"/>
      <c r="C40397" s="106"/>
      <c r="D40397" s="139"/>
      <c r="P40397" s="142"/>
      <c r="Q40397" s="142"/>
      <c r="R40397" s="142"/>
      <c r="S40397" s="139"/>
    </row>
    <row r="40398" spans="2:19" ht="15.75" customHeight="1" x14ac:dyDescent="0.25">
      <c r="B40398" s="106"/>
      <c r="C40398" s="106"/>
      <c r="D40398" s="139"/>
      <c r="P40398" s="142"/>
      <c r="Q40398" s="142"/>
      <c r="R40398" s="142"/>
      <c r="S40398" s="139"/>
    </row>
    <row r="40399" spans="2:19" ht="15.75" customHeight="1" x14ac:dyDescent="0.25">
      <c r="B40399" s="106"/>
      <c r="C40399" s="106"/>
      <c r="D40399" s="139"/>
      <c r="P40399" s="142"/>
      <c r="Q40399" s="142"/>
      <c r="R40399" s="142"/>
      <c r="S40399" s="139"/>
    </row>
    <row r="40400" spans="2:19" ht="15.75" customHeight="1" x14ac:dyDescent="0.25">
      <c r="B40400" s="106"/>
      <c r="C40400" s="106"/>
      <c r="D40400" s="139"/>
      <c r="P40400" s="142"/>
      <c r="Q40400" s="142"/>
      <c r="R40400" s="142"/>
      <c r="S40400" s="139"/>
    </row>
    <row r="40401" spans="2:19" ht="15.75" customHeight="1" x14ac:dyDescent="0.25">
      <c r="B40401" s="106"/>
      <c r="C40401" s="106"/>
      <c r="D40401" s="139"/>
      <c r="P40401" s="142"/>
      <c r="Q40401" s="142"/>
      <c r="R40401" s="142"/>
      <c r="S40401" s="139"/>
    </row>
    <row r="40402" spans="2:19" ht="15.75" customHeight="1" x14ac:dyDescent="0.25">
      <c r="B40402" s="106"/>
      <c r="C40402" s="106"/>
      <c r="D40402" s="139"/>
      <c r="P40402" s="142"/>
      <c r="Q40402" s="142"/>
      <c r="R40402" s="142"/>
      <c r="S40402" s="139"/>
    </row>
    <row r="40403" spans="2:19" ht="15.75" customHeight="1" x14ac:dyDescent="0.25">
      <c r="B40403" s="106"/>
      <c r="C40403" s="106"/>
      <c r="D40403" s="139"/>
      <c r="P40403" s="142"/>
      <c r="Q40403" s="142"/>
      <c r="R40403" s="142"/>
      <c r="S40403" s="139"/>
    </row>
    <row r="40404" spans="2:19" ht="15.75" customHeight="1" x14ac:dyDescent="0.25">
      <c r="B40404" s="106"/>
      <c r="C40404" s="106"/>
      <c r="D40404" s="139"/>
      <c r="P40404" s="142"/>
      <c r="Q40404" s="142"/>
      <c r="R40404" s="142"/>
      <c r="S40404" s="139"/>
    </row>
    <row r="40405" spans="2:19" ht="15.75" customHeight="1" x14ac:dyDescent="0.25">
      <c r="B40405" s="106"/>
      <c r="C40405" s="106"/>
      <c r="D40405" s="139"/>
      <c r="P40405" s="142"/>
      <c r="Q40405" s="142"/>
      <c r="R40405" s="142"/>
      <c r="S40405" s="139"/>
    </row>
    <row r="40406" spans="2:19" ht="15.75" customHeight="1" x14ac:dyDescent="0.25">
      <c r="B40406" s="106"/>
      <c r="C40406" s="106"/>
      <c r="D40406" s="139"/>
      <c r="P40406" s="142"/>
      <c r="Q40406" s="142"/>
      <c r="R40406" s="142"/>
      <c r="S40406" s="139"/>
    </row>
    <row r="40407" spans="2:19" ht="15.75" customHeight="1" x14ac:dyDescent="0.25">
      <c r="B40407" s="106"/>
      <c r="C40407" s="106"/>
      <c r="D40407" s="139"/>
      <c r="P40407" s="142"/>
      <c r="Q40407" s="142"/>
      <c r="R40407" s="142"/>
      <c r="S40407" s="139"/>
    </row>
    <row r="40408" spans="2:19" ht="15.75" customHeight="1" x14ac:dyDescent="0.25">
      <c r="B40408" s="106"/>
      <c r="C40408" s="106"/>
      <c r="D40408" s="139"/>
      <c r="P40408" s="142"/>
      <c r="Q40408" s="142"/>
      <c r="R40408" s="142"/>
      <c r="S40408" s="139"/>
    </row>
    <row r="40409" spans="2:19" ht="15.75" customHeight="1" x14ac:dyDescent="0.25">
      <c r="B40409" s="106"/>
      <c r="C40409" s="106"/>
      <c r="D40409" s="139"/>
      <c r="P40409" s="142"/>
      <c r="Q40409" s="142"/>
      <c r="R40409" s="142"/>
      <c r="S40409" s="139"/>
    </row>
    <row r="40410" spans="2:19" ht="15.75" customHeight="1" x14ac:dyDescent="0.25">
      <c r="B40410" s="106"/>
      <c r="C40410" s="106"/>
      <c r="D40410" s="139"/>
      <c r="P40410" s="142"/>
      <c r="Q40410" s="142"/>
      <c r="R40410" s="142"/>
      <c r="S40410" s="139"/>
    </row>
    <row r="40411" spans="2:19" ht="15.75" customHeight="1" x14ac:dyDescent="0.25">
      <c r="B40411" s="106"/>
      <c r="C40411" s="106"/>
      <c r="D40411" s="139"/>
      <c r="P40411" s="142"/>
      <c r="Q40411" s="142"/>
      <c r="R40411" s="142"/>
      <c r="S40411" s="139"/>
    </row>
    <row r="40412" spans="2:19" ht="15.75" customHeight="1" x14ac:dyDescent="0.25">
      <c r="B40412" s="106"/>
      <c r="C40412" s="106"/>
      <c r="D40412" s="139"/>
      <c r="P40412" s="142"/>
      <c r="Q40412" s="142"/>
      <c r="R40412" s="142"/>
      <c r="S40412" s="139"/>
    </row>
    <row r="40413" spans="2:19" ht="15.75" customHeight="1" x14ac:dyDescent="0.25">
      <c r="B40413" s="106"/>
      <c r="C40413" s="106"/>
      <c r="D40413" s="139"/>
      <c r="P40413" s="142"/>
      <c r="Q40413" s="142"/>
      <c r="R40413" s="142"/>
      <c r="S40413" s="139"/>
    </row>
    <row r="40414" spans="2:19" ht="15.75" customHeight="1" x14ac:dyDescent="0.25">
      <c r="B40414" s="106"/>
      <c r="C40414" s="106"/>
      <c r="D40414" s="139"/>
      <c r="P40414" s="142"/>
      <c r="Q40414" s="142"/>
      <c r="R40414" s="142"/>
      <c r="S40414" s="139"/>
    </row>
    <row r="40415" spans="2:19" ht="15.75" customHeight="1" x14ac:dyDescent="0.25">
      <c r="B40415" s="106"/>
      <c r="C40415" s="106"/>
      <c r="D40415" s="139"/>
      <c r="P40415" s="142"/>
      <c r="Q40415" s="142"/>
      <c r="R40415" s="142"/>
      <c r="S40415" s="139"/>
    </row>
    <row r="40416" spans="2:19" ht="15.75" customHeight="1" x14ac:dyDescent="0.25">
      <c r="B40416" s="106"/>
      <c r="C40416" s="106"/>
      <c r="D40416" s="139"/>
      <c r="P40416" s="142"/>
      <c r="Q40416" s="142"/>
      <c r="R40416" s="142"/>
      <c r="S40416" s="139"/>
    </row>
    <row r="40417" spans="2:19" ht="15.75" customHeight="1" x14ac:dyDescent="0.25">
      <c r="B40417" s="106"/>
      <c r="C40417" s="106"/>
      <c r="D40417" s="139"/>
      <c r="P40417" s="142"/>
      <c r="Q40417" s="142"/>
      <c r="R40417" s="142"/>
      <c r="S40417" s="139"/>
    </row>
    <row r="40418" spans="2:19" ht="15.75" customHeight="1" x14ac:dyDescent="0.25">
      <c r="B40418" s="106"/>
      <c r="C40418" s="106"/>
      <c r="D40418" s="139"/>
      <c r="P40418" s="142"/>
      <c r="Q40418" s="142"/>
      <c r="R40418" s="142"/>
      <c r="S40418" s="139"/>
    </row>
    <row r="40419" spans="2:19" ht="15.75" customHeight="1" x14ac:dyDescent="0.25">
      <c r="B40419" s="106"/>
      <c r="C40419" s="106"/>
      <c r="D40419" s="139"/>
      <c r="P40419" s="142"/>
      <c r="Q40419" s="142"/>
      <c r="R40419" s="142"/>
      <c r="S40419" s="139"/>
    </row>
    <row r="40420" spans="2:19" ht="15.75" customHeight="1" x14ac:dyDescent="0.25">
      <c r="B40420" s="106"/>
      <c r="C40420" s="106"/>
      <c r="D40420" s="139"/>
      <c r="P40420" s="142"/>
      <c r="Q40420" s="142"/>
      <c r="R40420" s="142"/>
      <c r="S40420" s="139"/>
    </row>
    <row r="40421" spans="2:19" ht="15.75" customHeight="1" x14ac:dyDescent="0.25">
      <c r="B40421" s="106"/>
      <c r="C40421" s="106"/>
      <c r="D40421" s="139"/>
      <c r="P40421" s="142"/>
      <c r="Q40421" s="142"/>
      <c r="R40421" s="142"/>
      <c r="S40421" s="139"/>
    </row>
    <row r="40422" spans="2:19" ht="15.75" customHeight="1" x14ac:dyDescent="0.25">
      <c r="B40422" s="106"/>
      <c r="C40422" s="106"/>
      <c r="D40422" s="139"/>
      <c r="P40422" s="142"/>
      <c r="Q40422" s="142"/>
      <c r="R40422" s="142"/>
      <c r="S40422" s="139"/>
    </row>
    <row r="40423" spans="2:19" ht="15.75" customHeight="1" x14ac:dyDescent="0.25">
      <c r="B40423" s="106"/>
      <c r="C40423" s="106"/>
      <c r="D40423" s="139"/>
      <c r="P40423" s="142"/>
      <c r="Q40423" s="142"/>
      <c r="R40423" s="142"/>
      <c r="S40423" s="139"/>
    </row>
    <row r="40424" spans="2:19" ht="15.75" customHeight="1" x14ac:dyDescent="0.25">
      <c r="B40424" s="106"/>
      <c r="C40424" s="106"/>
      <c r="D40424" s="139"/>
      <c r="P40424" s="142"/>
      <c r="Q40424" s="142"/>
      <c r="R40424" s="142"/>
      <c r="S40424" s="139"/>
    </row>
    <row r="40425" spans="2:19" ht="15.75" customHeight="1" x14ac:dyDescent="0.25">
      <c r="B40425" s="106"/>
      <c r="C40425" s="106"/>
      <c r="D40425" s="139"/>
      <c r="P40425" s="142"/>
      <c r="Q40425" s="142"/>
      <c r="R40425" s="142"/>
      <c r="S40425" s="139"/>
    </row>
    <row r="40426" spans="2:19" ht="15.75" customHeight="1" x14ac:dyDescent="0.25">
      <c r="B40426" s="106"/>
      <c r="C40426" s="106"/>
      <c r="D40426" s="139"/>
      <c r="P40426" s="142"/>
      <c r="Q40426" s="142"/>
      <c r="R40426" s="142"/>
      <c r="S40426" s="139"/>
    </row>
    <row r="40427" spans="2:19" ht="15.75" customHeight="1" x14ac:dyDescent="0.25">
      <c r="B40427" s="106"/>
      <c r="C40427" s="106"/>
      <c r="D40427" s="139"/>
      <c r="P40427" s="142"/>
      <c r="Q40427" s="142"/>
      <c r="R40427" s="142"/>
      <c r="S40427" s="139"/>
    </row>
    <row r="40428" spans="2:19" ht="15.75" customHeight="1" x14ac:dyDescent="0.25">
      <c r="B40428" s="106"/>
      <c r="C40428" s="106"/>
      <c r="D40428" s="139"/>
      <c r="P40428" s="142"/>
      <c r="Q40428" s="142"/>
      <c r="R40428" s="142"/>
      <c r="S40428" s="139"/>
    </row>
    <row r="40429" spans="2:19" ht="15.75" customHeight="1" x14ac:dyDescent="0.25">
      <c r="B40429" s="106"/>
      <c r="C40429" s="106"/>
      <c r="D40429" s="139"/>
      <c r="P40429" s="142"/>
      <c r="Q40429" s="142"/>
      <c r="R40429" s="142"/>
      <c r="S40429" s="139"/>
    </row>
    <row r="40430" spans="2:19" ht="15.75" customHeight="1" x14ac:dyDescent="0.25">
      <c r="B40430" s="106"/>
      <c r="C40430" s="106"/>
      <c r="D40430" s="139"/>
      <c r="P40430" s="142"/>
      <c r="Q40430" s="142"/>
      <c r="R40430" s="142"/>
      <c r="S40430" s="139"/>
    </row>
    <row r="40431" spans="2:19" ht="15.75" customHeight="1" x14ac:dyDescent="0.25">
      <c r="B40431" s="106"/>
      <c r="C40431" s="106"/>
      <c r="D40431" s="139"/>
      <c r="P40431" s="142"/>
      <c r="Q40431" s="142"/>
      <c r="R40431" s="142"/>
      <c r="S40431" s="139"/>
    </row>
    <row r="40432" spans="2:19" ht="15.75" customHeight="1" x14ac:dyDescent="0.25">
      <c r="B40432" s="106"/>
      <c r="C40432" s="106"/>
      <c r="D40432" s="139"/>
      <c r="P40432" s="142"/>
      <c r="Q40432" s="142"/>
      <c r="R40432" s="142"/>
      <c r="S40432" s="139"/>
    </row>
    <row r="40433" spans="2:19" ht="15.75" customHeight="1" x14ac:dyDescent="0.25">
      <c r="B40433" s="106"/>
      <c r="C40433" s="106"/>
      <c r="D40433" s="139"/>
      <c r="P40433" s="142"/>
      <c r="Q40433" s="142"/>
      <c r="R40433" s="142"/>
      <c r="S40433" s="139"/>
    </row>
    <row r="40434" spans="2:19" ht="15.75" customHeight="1" x14ac:dyDescent="0.25">
      <c r="B40434" s="106"/>
      <c r="C40434" s="106"/>
      <c r="D40434" s="139"/>
      <c r="P40434" s="142"/>
      <c r="Q40434" s="142"/>
      <c r="R40434" s="142"/>
      <c r="S40434" s="139"/>
    </row>
    <row r="40435" spans="2:19" ht="15.75" customHeight="1" x14ac:dyDescent="0.25">
      <c r="B40435" s="106"/>
      <c r="C40435" s="106"/>
      <c r="D40435" s="139"/>
      <c r="P40435" s="142"/>
      <c r="Q40435" s="142"/>
      <c r="R40435" s="142"/>
      <c r="S40435" s="139"/>
    </row>
    <row r="40436" spans="2:19" ht="15.75" customHeight="1" x14ac:dyDescent="0.25">
      <c r="B40436" s="106"/>
      <c r="C40436" s="106"/>
      <c r="D40436" s="139"/>
      <c r="P40436" s="142"/>
      <c r="Q40436" s="142"/>
      <c r="R40436" s="142"/>
      <c r="S40436" s="139"/>
    </row>
    <row r="40437" spans="2:19" ht="15.75" customHeight="1" x14ac:dyDescent="0.25">
      <c r="B40437" s="106"/>
      <c r="C40437" s="106"/>
      <c r="D40437" s="139"/>
      <c r="P40437" s="142"/>
      <c r="Q40437" s="142"/>
      <c r="R40437" s="142"/>
      <c r="S40437" s="139"/>
    </row>
    <row r="40438" spans="2:19" ht="15.75" customHeight="1" x14ac:dyDescent="0.25">
      <c r="B40438" s="106"/>
      <c r="C40438" s="106"/>
      <c r="D40438" s="139"/>
      <c r="P40438" s="142"/>
      <c r="Q40438" s="142"/>
      <c r="R40438" s="142"/>
      <c r="S40438" s="139"/>
    </row>
    <row r="40439" spans="2:19" ht="15.75" customHeight="1" x14ac:dyDescent="0.25">
      <c r="B40439" s="106"/>
      <c r="C40439" s="106"/>
      <c r="D40439" s="139"/>
      <c r="P40439" s="142"/>
      <c r="Q40439" s="142"/>
      <c r="R40439" s="142"/>
      <c r="S40439" s="139"/>
    </row>
    <row r="40440" spans="2:19" ht="15.75" customHeight="1" x14ac:dyDescent="0.25">
      <c r="B40440" s="106"/>
      <c r="C40440" s="106"/>
      <c r="D40440" s="139"/>
      <c r="P40440" s="142"/>
      <c r="Q40440" s="142"/>
      <c r="R40440" s="142"/>
      <c r="S40440" s="139"/>
    </row>
    <row r="40441" spans="2:19" ht="15.75" customHeight="1" x14ac:dyDescent="0.25">
      <c r="B40441" s="106"/>
      <c r="C40441" s="106"/>
      <c r="D40441" s="139"/>
      <c r="P40441" s="142"/>
      <c r="Q40441" s="142"/>
      <c r="R40441" s="142"/>
      <c r="S40441" s="139"/>
    </row>
    <row r="40442" spans="2:19" ht="15.75" customHeight="1" x14ac:dyDescent="0.25">
      <c r="B40442" s="106"/>
      <c r="C40442" s="106"/>
      <c r="D40442" s="139"/>
      <c r="P40442" s="142"/>
      <c r="Q40442" s="142"/>
      <c r="R40442" s="142"/>
      <c r="S40442" s="139"/>
    </row>
    <row r="40443" spans="2:19" ht="15.75" customHeight="1" x14ac:dyDescent="0.25">
      <c r="B40443" s="106"/>
      <c r="C40443" s="106"/>
      <c r="D40443" s="139"/>
      <c r="P40443" s="142"/>
      <c r="Q40443" s="142"/>
      <c r="R40443" s="142"/>
      <c r="S40443" s="139"/>
    </row>
    <row r="40444" spans="2:19" ht="15.75" customHeight="1" x14ac:dyDescent="0.25">
      <c r="B40444" s="106"/>
      <c r="C40444" s="106"/>
      <c r="D40444" s="139"/>
      <c r="P40444" s="142"/>
      <c r="Q40444" s="142"/>
      <c r="R40444" s="142"/>
      <c r="S40444" s="139"/>
    </row>
    <row r="40445" spans="2:19" ht="15.75" customHeight="1" x14ac:dyDescent="0.25">
      <c r="B40445" s="106"/>
      <c r="C40445" s="106"/>
      <c r="D40445" s="139"/>
      <c r="P40445" s="142"/>
      <c r="Q40445" s="142"/>
      <c r="R40445" s="142"/>
      <c r="S40445" s="139"/>
    </row>
    <row r="40446" spans="2:19" ht="15.75" customHeight="1" x14ac:dyDescent="0.25">
      <c r="B40446" s="106"/>
      <c r="C40446" s="106"/>
      <c r="D40446" s="139"/>
      <c r="P40446" s="142"/>
      <c r="Q40446" s="142"/>
      <c r="R40446" s="142"/>
      <c r="S40446" s="139"/>
    </row>
    <row r="40447" spans="2:19" ht="15.75" customHeight="1" x14ac:dyDescent="0.25">
      <c r="B40447" s="106"/>
      <c r="C40447" s="106"/>
      <c r="D40447" s="139"/>
      <c r="P40447" s="142"/>
      <c r="Q40447" s="142"/>
      <c r="R40447" s="142"/>
      <c r="S40447" s="139"/>
    </row>
    <row r="40448" spans="2:19" ht="15.75" customHeight="1" x14ac:dyDescent="0.25">
      <c r="B40448" s="106"/>
      <c r="C40448" s="106"/>
      <c r="D40448" s="139"/>
      <c r="P40448" s="142"/>
      <c r="Q40448" s="142"/>
      <c r="R40448" s="142"/>
      <c r="S40448" s="139"/>
    </row>
    <row r="40449" spans="2:19" ht="15.75" customHeight="1" x14ac:dyDescent="0.25">
      <c r="B40449" s="106"/>
      <c r="C40449" s="106"/>
      <c r="D40449" s="139"/>
      <c r="P40449" s="142"/>
      <c r="Q40449" s="142"/>
      <c r="R40449" s="142"/>
      <c r="S40449" s="139"/>
    </row>
    <row r="40450" spans="2:19" ht="15.75" customHeight="1" x14ac:dyDescent="0.25">
      <c r="B40450" s="106"/>
      <c r="C40450" s="106"/>
      <c r="D40450" s="139"/>
      <c r="P40450" s="142"/>
      <c r="Q40450" s="142"/>
      <c r="R40450" s="142"/>
      <c r="S40450" s="139"/>
    </row>
    <row r="40451" spans="2:19" ht="15.75" customHeight="1" x14ac:dyDescent="0.25">
      <c r="B40451" s="106"/>
      <c r="C40451" s="106"/>
      <c r="D40451" s="139"/>
      <c r="P40451" s="142"/>
      <c r="Q40451" s="142"/>
      <c r="R40451" s="142"/>
      <c r="S40451" s="139"/>
    </row>
    <row r="40452" spans="2:19" ht="15.75" customHeight="1" x14ac:dyDescent="0.25">
      <c r="B40452" s="106"/>
      <c r="C40452" s="106"/>
      <c r="D40452" s="139"/>
      <c r="P40452" s="142"/>
      <c r="Q40452" s="142"/>
      <c r="R40452" s="142"/>
      <c r="S40452" s="139"/>
    </row>
    <row r="40453" spans="2:19" ht="15.75" customHeight="1" x14ac:dyDescent="0.25">
      <c r="B40453" s="106"/>
      <c r="C40453" s="106"/>
      <c r="D40453" s="139"/>
      <c r="P40453" s="142"/>
      <c r="Q40453" s="142"/>
      <c r="R40453" s="142"/>
      <c r="S40453" s="139"/>
    </row>
    <row r="40454" spans="2:19" ht="15.75" customHeight="1" x14ac:dyDescent="0.25">
      <c r="B40454" s="106"/>
      <c r="C40454" s="106"/>
      <c r="D40454" s="139"/>
      <c r="P40454" s="142"/>
      <c r="Q40454" s="142"/>
      <c r="R40454" s="142"/>
      <c r="S40454" s="139"/>
    </row>
    <row r="40455" spans="2:19" ht="15.75" customHeight="1" x14ac:dyDescent="0.25">
      <c r="B40455" s="106"/>
      <c r="C40455" s="106"/>
      <c r="D40455" s="139"/>
      <c r="P40455" s="142"/>
      <c r="Q40455" s="142"/>
      <c r="R40455" s="142"/>
      <c r="S40455" s="139"/>
    </row>
    <row r="40456" spans="2:19" ht="15.75" customHeight="1" x14ac:dyDescent="0.25">
      <c r="B40456" s="106"/>
      <c r="C40456" s="106"/>
      <c r="D40456" s="139"/>
      <c r="P40456" s="142"/>
      <c r="Q40456" s="142"/>
      <c r="R40456" s="142"/>
      <c r="S40456" s="139"/>
    </row>
    <row r="40457" spans="2:19" ht="15.75" customHeight="1" x14ac:dyDescent="0.25">
      <c r="B40457" s="106"/>
      <c r="C40457" s="106"/>
      <c r="D40457" s="139"/>
      <c r="P40457" s="142"/>
      <c r="Q40457" s="142"/>
      <c r="R40457" s="142"/>
      <c r="S40457" s="139"/>
    </row>
    <row r="40458" spans="2:19" ht="15.75" customHeight="1" x14ac:dyDescent="0.25">
      <c r="B40458" s="106"/>
      <c r="C40458" s="106"/>
      <c r="D40458" s="139"/>
      <c r="P40458" s="142"/>
      <c r="Q40458" s="142"/>
      <c r="R40458" s="142"/>
      <c r="S40458" s="139"/>
    </row>
    <row r="40459" spans="2:19" ht="15.75" customHeight="1" x14ac:dyDescent="0.25">
      <c r="B40459" s="106"/>
      <c r="C40459" s="106"/>
      <c r="D40459" s="139"/>
      <c r="P40459" s="142"/>
      <c r="Q40459" s="142"/>
      <c r="R40459" s="142"/>
      <c r="S40459" s="139"/>
    </row>
    <row r="40460" spans="2:19" ht="15.75" customHeight="1" x14ac:dyDescent="0.25">
      <c r="B40460" s="106"/>
      <c r="C40460" s="106"/>
      <c r="D40460" s="139"/>
      <c r="P40460" s="142"/>
      <c r="Q40460" s="142"/>
      <c r="R40460" s="142"/>
      <c r="S40460" s="139"/>
    </row>
    <row r="40461" spans="2:19" ht="15.75" customHeight="1" x14ac:dyDescent="0.25">
      <c r="B40461" s="106"/>
      <c r="C40461" s="106"/>
      <c r="D40461" s="139"/>
      <c r="P40461" s="142"/>
      <c r="Q40461" s="142"/>
      <c r="R40461" s="142"/>
      <c r="S40461" s="139"/>
    </row>
    <row r="40462" spans="2:19" ht="15.75" customHeight="1" x14ac:dyDescent="0.25">
      <c r="B40462" s="106"/>
      <c r="C40462" s="106"/>
      <c r="D40462" s="139"/>
      <c r="P40462" s="142"/>
      <c r="Q40462" s="142"/>
      <c r="R40462" s="142"/>
      <c r="S40462" s="139"/>
    </row>
    <row r="40463" spans="2:19" ht="15.75" customHeight="1" x14ac:dyDescent="0.25">
      <c r="B40463" s="106"/>
      <c r="C40463" s="106"/>
      <c r="D40463" s="139"/>
      <c r="P40463" s="142"/>
      <c r="Q40463" s="142"/>
      <c r="R40463" s="142"/>
      <c r="S40463" s="139"/>
    </row>
    <row r="40464" spans="2:19" ht="15.75" customHeight="1" x14ac:dyDescent="0.25">
      <c r="B40464" s="106"/>
      <c r="C40464" s="106"/>
      <c r="D40464" s="139"/>
      <c r="P40464" s="142"/>
      <c r="Q40464" s="142"/>
      <c r="R40464" s="142"/>
      <c r="S40464" s="139"/>
    </row>
    <row r="40465" spans="2:19" ht="15.75" customHeight="1" x14ac:dyDescent="0.25">
      <c r="B40465" s="106"/>
      <c r="C40465" s="106"/>
      <c r="D40465" s="139"/>
      <c r="P40465" s="142"/>
      <c r="Q40465" s="142"/>
      <c r="R40465" s="142"/>
      <c r="S40465" s="139"/>
    </row>
    <row r="40466" spans="2:19" ht="15.75" customHeight="1" x14ac:dyDescent="0.25">
      <c r="B40466" s="106"/>
      <c r="C40466" s="106"/>
      <c r="D40466" s="139"/>
      <c r="P40466" s="142"/>
      <c r="Q40466" s="142"/>
      <c r="R40466" s="142"/>
      <c r="S40466" s="139"/>
    </row>
    <row r="40467" spans="2:19" ht="15.75" customHeight="1" x14ac:dyDescent="0.25">
      <c r="B40467" s="106"/>
      <c r="C40467" s="106"/>
      <c r="D40467" s="139"/>
      <c r="P40467" s="142"/>
      <c r="Q40467" s="142"/>
      <c r="R40467" s="142"/>
      <c r="S40467" s="139"/>
    </row>
    <row r="40468" spans="2:19" ht="15.75" customHeight="1" x14ac:dyDescent="0.25">
      <c r="B40468" s="106"/>
      <c r="C40468" s="106"/>
      <c r="D40468" s="139"/>
      <c r="P40468" s="142"/>
      <c r="Q40468" s="142"/>
      <c r="R40468" s="142"/>
      <c r="S40468" s="139"/>
    </row>
    <row r="40469" spans="2:19" ht="15.75" customHeight="1" x14ac:dyDescent="0.25">
      <c r="B40469" s="106"/>
      <c r="C40469" s="106"/>
      <c r="D40469" s="139"/>
      <c r="P40469" s="142"/>
      <c r="Q40469" s="142"/>
      <c r="R40469" s="142"/>
      <c r="S40469" s="139"/>
    </row>
    <row r="40470" spans="2:19" ht="15.75" customHeight="1" x14ac:dyDescent="0.25">
      <c r="B40470" s="106"/>
      <c r="C40470" s="106"/>
      <c r="D40470" s="139"/>
      <c r="P40470" s="142"/>
      <c r="Q40470" s="142"/>
      <c r="R40470" s="142"/>
      <c r="S40470" s="139"/>
    </row>
    <row r="40471" spans="2:19" ht="15.75" customHeight="1" x14ac:dyDescent="0.25">
      <c r="B40471" s="106"/>
      <c r="C40471" s="106"/>
      <c r="D40471" s="139"/>
      <c r="P40471" s="142"/>
      <c r="Q40471" s="142"/>
      <c r="R40471" s="142"/>
      <c r="S40471" s="139"/>
    </row>
    <row r="40472" spans="2:19" ht="15.75" customHeight="1" x14ac:dyDescent="0.25">
      <c r="B40472" s="106"/>
      <c r="C40472" s="106"/>
      <c r="D40472" s="139"/>
      <c r="P40472" s="142"/>
      <c r="Q40472" s="142"/>
      <c r="R40472" s="142"/>
      <c r="S40472" s="139"/>
    </row>
    <row r="40473" spans="2:19" ht="15.75" customHeight="1" x14ac:dyDescent="0.25">
      <c r="B40473" s="106"/>
      <c r="C40473" s="106"/>
      <c r="D40473" s="139"/>
      <c r="P40473" s="142"/>
      <c r="Q40473" s="142"/>
      <c r="R40473" s="142"/>
      <c r="S40473" s="139"/>
    </row>
    <row r="40474" spans="2:19" ht="15.75" customHeight="1" x14ac:dyDescent="0.25">
      <c r="B40474" s="106"/>
      <c r="C40474" s="106"/>
      <c r="D40474" s="139"/>
      <c r="P40474" s="142"/>
      <c r="Q40474" s="142"/>
      <c r="R40474" s="142"/>
      <c r="S40474" s="139"/>
    </row>
    <row r="40475" spans="2:19" ht="15.75" customHeight="1" x14ac:dyDescent="0.25">
      <c r="B40475" s="106"/>
      <c r="C40475" s="106"/>
      <c r="D40475" s="139"/>
      <c r="P40475" s="142"/>
      <c r="Q40475" s="142"/>
      <c r="R40475" s="142"/>
      <c r="S40475" s="139"/>
    </row>
    <row r="40476" spans="2:19" ht="15.75" customHeight="1" x14ac:dyDescent="0.25">
      <c r="B40476" s="106"/>
      <c r="C40476" s="106"/>
      <c r="D40476" s="139"/>
      <c r="P40476" s="142"/>
      <c r="Q40476" s="142"/>
      <c r="R40476" s="142"/>
      <c r="S40476" s="139"/>
    </row>
    <row r="40477" spans="2:19" ht="15.75" customHeight="1" x14ac:dyDescent="0.25">
      <c r="B40477" s="106"/>
      <c r="C40477" s="106"/>
      <c r="D40477" s="139"/>
      <c r="P40477" s="142"/>
      <c r="Q40477" s="142"/>
      <c r="R40477" s="142"/>
      <c r="S40477" s="139"/>
    </row>
    <row r="40478" spans="2:19" ht="15.75" customHeight="1" x14ac:dyDescent="0.25">
      <c r="B40478" s="106"/>
      <c r="C40478" s="106"/>
      <c r="D40478" s="139"/>
      <c r="P40478" s="142"/>
      <c r="Q40478" s="142"/>
      <c r="R40478" s="142"/>
      <c r="S40478" s="139"/>
    </row>
    <row r="40479" spans="2:19" ht="15.75" customHeight="1" x14ac:dyDescent="0.25">
      <c r="B40479" s="106"/>
      <c r="C40479" s="106"/>
      <c r="D40479" s="139"/>
      <c r="P40479" s="142"/>
      <c r="Q40479" s="142"/>
      <c r="R40479" s="142"/>
      <c r="S40479" s="139"/>
    </row>
    <row r="40480" spans="2:19" ht="15.75" customHeight="1" x14ac:dyDescent="0.25">
      <c r="B40480" s="106"/>
      <c r="C40480" s="106"/>
      <c r="D40480" s="139"/>
      <c r="P40480" s="142"/>
      <c r="Q40480" s="142"/>
      <c r="R40480" s="142"/>
      <c r="S40480" s="139"/>
    </row>
    <row r="40481" spans="2:19" ht="15.75" customHeight="1" x14ac:dyDescent="0.25">
      <c r="B40481" s="106"/>
      <c r="C40481" s="106"/>
      <c r="D40481" s="139"/>
      <c r="P40481" s="142"/>
      <c r="Q40481" s="142"/>
      <c r="R40481" s="142"/>
      <c r="S40481" s="139"/>
    </row>
    <row r="40482" spans="2:19" ht="15.75" customHeight="1" x14ac:dyDescent="0.25">
      <c r="B40482" s="106"/>
      <c r="C40482" s="106"/>
      <c r="D40482" s="139"/>
      <c r="P40482" s="142"/>
      <c r="Q40482" s="142"/>
      <c r="R40482" s="142"/>
      <c r="S40482" s="139"/>
    </row>
    <row r="40483" spans="2:19" ht="15.75" customHeight="1" x14ac:dyDescent="0.25">
      <c r="B40483" s="106"/>
      <c r="C40483" s="106"/>
      <c r="D40483" s="139"/>
      <c r="P40483" s="142"/>
      <c r="Q40483" s="142"/>
      <c r="R40483" s="142"/>
      <c r="S40483" s="139"/>
    </row>
    <row r="40484" spans="2:19" ht="15.75" customHeight="1" x14ac:dyDescent="0.25">
      <c r="B40484" s="106"/>
      <c r="C40484" s="106"/>
      <c r="D40484" s="139"/>
      <c r="P40484" s="142"/>
      <c r="Q40484" s="142"/>
      <c r="R40484" s="142"/>
      <c r="S40484" s="139"/>
    </row>
    <row r="40485" spans="2:19" ht="15.75" customHeight="1" x14ac:dyDescent="0.25">
      <c r="B40485" s="106"/>
      <c r="C40485" s="106"/>
      <c r="D40485" s="139"/>
      <c r="P40485" s="142"/>
      <c r="Q40485" s="142"/>
      <c r="R40485" s="142"/>
      <c r="S40485" s="139"/>
    </row>
    <row r="40486" spans="2:19" ht="15.75" customHeight="1" x14ac:dyDescent="0.25">
      <c r="B40486" s="106"/>
      <c r="C40486" s="106"/>
      <c r="D40486" s="139"/>
      <c r="P40486" s="142"/>
      <c r="Q40486" s="142"/>
      <c r="R40486" s="142"/>
      <c r="S40486" s="139"/>
    </row>
    <row r="40487" spans="2:19" ht="15.75" customHeight="1" x14ac:dyDescent="0.25">
      <c r="B40487" s="106"/>
      <c r="C40487" s="106"/>
      <c r="D40487" s="139"/>
      <c r="P40487" s="142"/>
      <c r="Q40487" s="142"/>
      <c r="R40487" s="142"/>
      <c r="S40487" s="139"/>
    </row>
    <row r="40488" spans="2:19" ht="15.75" customHeight="1" x14ac:dyDescent="0.25">
      <c r="B40488" s="106"/>
      <c r="C40488" s="106"/>
      <c r="D40488" s="139"/>
      <c r="P40488" s="142"/>
      <c r="Q40488" s="142"/>
      <c r="R40488" s="142"/>
      <c r="S40488" s="139"/>
    </row>
    <row r="40489" spans="2:19" ht="15.75" customHeight="1" x14ac:dyDescent="0.25">
      <c r="B40489" s="106"/>
      <c r="C40489" s="106"/>
      <c r="D40489" s="139"/>
      <c r="P40489" s="142"/>
      <c r="Q40489" s="142"/>
      <c r="R40489" s="142"/>
      <c r="S40489" s="139"/>
    </row>
    <row r="40490" spans="2:19" ht="15.75" customHeight="1" x14ac:dyDescent="0.25">
      <c r="B40490" s="106"/>
      <c r="C40490" s="106"/>
      <c r="D40490" s="139"/>
      <c r="P40490" s="142"/>
      <c r="Q40490" s="142"/>
      <c r="R40490" s="142"/>
      <c r="S40490" s="139"/>
    </row>
    <row r="40491" spans="2:19" ht="15.75" customHeight="1" x14ac:dyDescent="0.25">
      <c r="B40491" s="106"/>
      <c r="C40491" s="106"/>
      <c r="D40491" s="139"/>
      <c r="P40491" s="142"/>
      <c r="Q40491" s="142"/>
      <c r="R40491" s="142"/>
      <c r="S40491" s="139"/>
    </row>
    <row r="40492" spans="2:19" ht="15.75" customHeight="1" x14ac:dyDescent="0.25">
      <c r="B40492" s="106"/>
      <c r="C40492" s="106"/>
      <c r="D40492" s="139"/>
      <c r="P40492" s="142"/>
      <c r="Q40492" s="142"/>
      <c r="R40492" s="142"/>
      <c r="S40492" s="139"/>
    </row>
    <row r="40493" spans="2:19" ht="15.75" customHeight="1" x14ac:dyDescent="0.25">
      <c r="B40493" s="106"/>
      <c r="C40493" s="106"/>
      <c r="D40493" s="139"/>
      <c r="P40493" s="142"/>
      <c r="Q40493" s="142"/>
      <c r="R40493" s="142"/>
      <c r="S40493" s="139"/>
    </row>
    <row r="40494" spans="2:19" ht="15.75" customHeight="1" x14ac:dyDescent="0.25">
      <c r="B40494" s="106"/>
      <c r="C40494" s="106"/>
      <c r="D40494" s="139"/>
      <c r="P40494" s="142"/>
      <c r="Q40494" s="142"/>
      <c r="R40494" s="142"/>
      <c r="S40494" s="139"/>
    </row>
    <row r="40495" spans="2:19" ht="15.75" customHeight="1" x14ac:dyDescent="0.25">
      <c r="B40495" s="106"/>
      <c r="C40495" s="106"/>
      <c r="D40495" s="139"/>
      <c r="P40495" s="142"/>
      <c r="Q40495" s="142"/>
      <c r="R40495" s="142"/>
      <c r="S40495" s="139"/>
    </row>
    <row r="40496" spans="2:19" ht="15.75" customHeight="1" x14ac:dyDescent="0.25">
      <c r="B40496" s="106"/>
      <c r="C40496" s="106"/>
      <c r="D40496" s="139"/>
      <c r="P40496" s="142"/>
      <c r="Q40496" s="142"/>
      <c r="R40496" s="142"/>
      <c r="S40496" s="139"/>
    </row>
    <row r="40497" spans="2:19" ht="15.75" customHeight="1" x14ac:dyDescent="0.25">
      <c r="B40497" s="106"/>
      <c r="C40497" s="106"/>
      <c r="D40497" s="139"/>
      <c r="P40497" s="142"/>
      <c r="Q40497" s="142"/>
      <c r="R40497" s="142"/>
      <c r="S40497" s="139"/>
    </row>
    <row r="40498" spans="2:19" ht="15.75" customHeight="1" x14ac:dyDescent="0.25">
      <c r="B40498" s="106"/>
      <c r="C40498" s="106"/>
      <c r="D40498" s="139"/>
      <c r="P40498" s="142"/>
      <c r="Q40498" s="142"/>
      <c r="R40498" s="142"/>
      <c r="S40498" s="139"/>
    </row>
    <row r="40499" spans="2:19" ht="15.75" customHeight="1" x14ac:dyDescent="0.25">
      <c r="B40499" s="106"/>
      <c r="C40499" s="106"/>
      <c r="D40499" s="139"/>
      <c r="P40499" s="142"/>
      <c r="Q40499" s="142"/>
      <c r="R40499" s="142"/>
      <c r="S40499" s="139"/>
    </row>
    <row r="40500" spans="2:19" ht="15.75" customHeight="1" x14ac:dyDescent="0.25">
      <c r="B40500" s="106"/>
      <c r="C40500" s="106"/>
      <c r="D40500" s="139"/>
      <c r="P40500" s="142"/>
      <c r="Q40500" s="142"/>
      <c r="R40500" s="142"/>
      <c r="S40500" s="139"/>
    </row>
    <row r="40501" spans="2:19" ht="15.75" customHeight="1" x14ac:dyDescent="0.25">
      <c r="B40501" s="106"/>
      <c r="C40501" s="106"/>
      <c r="D40501" s="139"/>
      <c r="P40501" s="142"/>
      <c r="Q40501" s="142"/>
      <c r="R40501" s="142"/>
      <c r="S40501" s="139"/>
    </row>
    <row r="40502" spans="2:19" ht="15.75" customHeight="1" x14ac:dyDescent="0.25">
      <c r="B40502" s="106"/>
      <c r="C40502" s="106"/>
      <c r="D40502" s="139"/>
      <c r="P40502" s="142"/>
      <c r="Q40502" s="142"/>
      <c r="R40502" s="142"/>
      <c r="S40502" s="139"/>
    </row>
    <row r="40503" spans="2:19" ht="15.75" customHeight="1" x14ac:dyDescent="0.25">
      <c r="B40503" s="106"/>
      <c r="C40503" s="106"/>
      <c r="D40503" s="139"/>
      <c r="P40503" s="142"/>
      <c r="Q40503" s="142"/>
      <c r="R40503" s="142"/>
      <c r="S40503" s="139"/>
    </row>
    <row r="40504" spans="2:19" ht="15.75" customHeight="1" x14ac:dyDescent="0.25">
      <c r="B40504" s="106"/>
      <c r="C40504" s="106"/>
      <c r="D40504" s="139"/>
      <c r="P40504" s="142"/>
      <c r="Q40504" s="142"/>
      <c r="R40504" s="142"/>
      <c r="S40504" s="139"/>
    </row>
    <row r="40505" spans="2:19" ht="15.75" customHeight="1" x14ac:dyDescent="0.25">
      <c r="B40505" s="106"/>
      <c r="C40505" s="106"/>
      <c r="D40505" s="139"/>
      <c r="P40505" s="142"/>
      <c r="Q40505" s="142"/>
      <c r="R40505" s="142"/>
      <c r="S40505" s="139"/>
    </row>
    <row r="40506" spans="2:19" ht="15.75" customHeight="1" x14ac:dyDescent="0.25">
      <c r="B40506" s="106"/>
      <c r="C40506" s="106"/>
      <c r="D40506" s="139"/>
      <c r="P40506" s="142"/>
      <c r="Q40506" s="142"/>
      <c r="R40506" s="142"/>
      <c r="S40506" s="139"/>
    </row>
    <row r="40507" spans="2:19" ht="15.75" customHeight="1" x14ac:dyDescent="0.25">
      <c r="B40507" s="106"/>
      <c r="C40507" s="106"/>
      <c r="D40507" s="139"/>
      <c r="P40507" s="142"/>
      <c r="Q40507" s="142"/>
      <c r="R40507" s="142"/>
      <c r="S40507" s="139"/>
    </row>
    <row r="40508" spans="2:19" ht="15.75" customHeight="1" x14ac:dyDescent="0.25">
      <c r="B40508" s="106"/>
      <c r="C40508" s="106"/>
      <c r="D40508" s="139"/>
      <c r="P40508" s="142"/>
      <c r="Q40508" s="142"/>
      <c r="R40508" s="142"/>
      <c r="S40508" s="139"/>
    </row>
    <row r="40509" spans="2:19" ht="15.75" customHeight="1" x14ac:dyDescent="0.25">
      <c r="B40509" s="106"/>
      <c r="C40509" s="106"/>
      <c r="D40509" s="139"/>
      <c r="P40509" s="142"/>
      <c r="Q40509" s="142"/>
      <c r="R40509" s="142"/>
      <c r="S40509" s="139"/>
    </row>
    <row r="40510" spans="2:19" ht="15.75" customHeight="1" x14ac:dyDescent="0.25">
      <c r="B40510" s="106"/>
      <c r="C40510" s="106"/>
      <c r="D40510" s="139"/>
      <c r="P40510" s="142"/>
      <c r="Q40510" s="142"/>
      <c r="R40510" s="142"/>
      <c r="S40510" s="139"/>
    </row>
    <row r="40511" spans="2:19" ht="15.75" customHeight="1" x14ac:dyDescent="0.25">
      <c r="B40511" s="106"/>
      <c r="C40511" s="106"/>
      <c r="D40511" s="139"/>
      <c r="P40511" s="142"/>
      <c r="Q40511" s="142"/>
      <c r="R40511" s="142"/>
      <c r="S40511" s="139"/>
    </row>
    <row r="40512" spans="2:19" ht="15.75" customHeight="1" x14ac:dyDescent="0.25">
      <c r="B40512" s="106"/>
      <c r="C40512" s="106"/>
      <c r="D40512" s="139"/>
      <c r="P40512" s="142"/>
      <c r="Q40512" s="142"/>
      <c r="R40512" s="142"/>
      <c r="S40512" s="139"/>
    </row>
    <row r="40513" spans="2:19" ht="15.75" customHeight="1" x14ac:dyDescent="0.25">
      <c r="B40513" s="106"/>
      <c r="C40513" s="106"/>
      <c r="D40513" s="139"/>
      <c r="P40513" s="142"/>
      <c r="Q40513" s="142"/>
      <c r="R40513" s="142"/>
      <c r="S40513" s="139"/>
    </row>
    <row r="40514" spans="2:19" ht="15.75" customHeight="1" x14ac:dyDescent="0.25">
      <c r="B40514" s="106"/>
      <c r="C40514" s="106"/>
      <c r="D40514" s="139"/>
      <c r="P40514" s="142"/>
      <c r="Q40514" s="142"/>
      <c r="R40514" s="142"/>
      <c r="S40514" s="139"/>
    </row>
    <row r="40515" spans="2:19" ht="15.75" customHeight="1" x14ac:dyDescent="0.25">
      <c r="B40515" s="106"/>
      <c r="C40515" s="106"/>
      <c r="D40515" s="139"/>
      <c r="P40515" s="142"/>
      <c r="Q40515" s="142"/>
      <c r="R40515" s="142"/>
      <c r="S40515" s="139"/>
    </row>
    <row r="40516" spans="2:19" ht="15.75" customHeight="1" x14ac:dyDescent="0.25">
      <c r="B40516" s="106"/>
      <c r="C40516" s="106"/>
      <c r="D40516" s="139"/>
      <c r="P40516" s="142"/>
      <c r="Q40516" s="142"/>
      <c r="R40516" s="142"/>
      <c r="S40516" s="139"/>
    </row>
    <row r="40517" spans="2:19" ht="15.75" customHeight="1" x14ac:dyDescent="0.25">
      <c r="B40517" s="106"/>
      <c r="C40517" s="106"/>
      <c r="D40517" s="139"/>
      <c r="P40517" s="142"/>
      <c r="Q40517" s="142"/>
      <c r="R40517" s="142"/>
      <c r="S40517" s="139"/>
    </row>
    <row r="40518" spans="2:19" ht="15.75" customHeight="1" x14ac:dyDescent="0.25">
      <c r="B40518" s="106"/>
      <c r="C40518" s="106"/>
      <c r="D40518" s="139"/>
      <c r="P40518" s="142"/>
      <c r="Q40518" s="142"/>
      <c r="R40518" s="142"/>
      <c r="S40518" s="139"/>
    </row>
    <row r="40519" spans="2:19" ht="15.75" customHeight="1" x14ac:dyDescent="0.25">
      <c r="B40519" s="106"/>
      <c r="C40519" s="106"/>
      <c r="D40519" s="139"/>
      <c r="P40519" s="142"/>
      <c r="Q40519" s="142"/>
      <c r="R40519" s="142"/>
      <c r="S40519" s="139"/>
    </row>
    <row r="40520" spans="2:19" ht="15.75" customHeight="1" x14ac:dyDescent="0.25">
      <c r="B40520" s="106"/>
      <c r="C40520" s="106"/>
      <c r="D40520" s="139"/>
      <c r="P40520" s="142"/>
      <c r="Q40520" s="142"/>
      <c r="R40520" s="142"/>
      <c r="S40520" s="139"/>
    </row>
    <row r="40521" spans="2:19" ht="15.75" customHeight="1" x14ac:dyDescent="0.25">
      <c r="B40521" s="106"/>
      <c r="C40521" s="106"/>
      <c r="D40521" s="139"/>
      <c r="P40521" s="142"/>
      <c r="Q40521" s="142"/>
      <c r="R40521" s="142"/>
      <c r="S40521" s="139"/>
    </row>
    <row r="40522" spans="2:19" ht="15.75" customHeight="1" x14ac:dyDescent="0.25">
      <c r="B40522" s="106"/>
      <c r="C40522" s="106"/>
      <c r="D40522" s="139"/>
      <c r="P40522" s="142"/>
      <c r="Q40522" s="142"/>
      <c r="R40522" s="142"/>
      <c r="S40522" s="139"/>
    </row>
    <row r="40523" spans="2:19" ht="15.75" customHeight="1" x14ac:dyDescent="0.25">
      <c r="B40523" s="106"/>
      <c r="C40523" s="106"/>
      <c r="D40523" s="139"/>
      <c r="P40523" s="142"/>
      <c r="Q40523" s="142"/>
      <c r="R40523" s="142"/>
      <c r="S40523" s="139"/>
    </row>
    <row r="40524" spans="2:19" ht="15.75" customHeight="1" x14ac:dyDescent="0.25">
      <c r="B40524" s="106"/>
      <c r="C40524" s="106"/>
      <c r="D40524" s="139"/>
      <c r="P40524" s="142"/>
      <c r="Q40524" s="142"/>
      <c r="R40524" s="142"/>
      <c r="S40524" s="139"/>
    </row>
    <row r="40525" spans="2:19" ht="15.75" customHeight="1" x14ac:dyDescent="0.25">
      <c r="B40525" s="106"/>
      <c r="C40525" s="106"/>
      <c r="D40525" s="139"/>
      <c r="P40525" s="142"/>
      <c r="Q40525" s="142"/>
      <c r="R40525" s="142"/>
      <c r="S40525" s="139"/>
    </row>
    <row r="40526" spans="2:19" ht="15.75" customHeight="1" x14ac:dyDescent="0.25">
      <c r="B40526" s="106"/>
      <c r="C40526" s="106"/>
      <c r="D40526" s="139"/>
      <c r="P40526" s="142"/>
      <c r="Q40526" s="142"/>
      <c r="R40526" s="142"/>
      <c r="S40526" s="139"/>
    </row>
    <row r="40527" spans="2:19" ht="15.75" customHeight="1" x14ac:dyDescent="0.25">
      <c r="B40527" s="106"/>
      <c r="C40527" s="106"/>
      <c r="D40527" s="139"/>
      <c r="P40527" s="142"/>
      <c r="Q40527" s="142"/>
      <c r="R40527" s="142"/>
      <c r="S40527" s="139"/>
    </row>
    <row r="40528" spans="2:19" ht="15.75" customHeight="1" x14ac:dyDescent="0.25">
      <c r="B40528" s="106"/>
      <c r="C40528" s="106"/>
      <c r="D40528" s="139"/>
      <c r="P40528" s="142"/>
      <c r="Q40528" s="142"/>
      <c r="R40528" s="142"/>
      <c r="S40528" s="139"/>
    </row>
    <row r="40529" spans="2:19" ht="15.75" customHeight="1" x14ac:dyDescent="0.25">
      <c r="B40529" s="106"/>
      <c r="C40529" s="106"/>
      <c r="D40529" s="139"/>
      <c r="P40529" s="142"/>
      <c r="Q40529" s="142"/>
      <c r="R40529" s="142"/>
      <c r="S40529" s="139"/>
    </row>
    <row r="40530" spans="2:19" ht="15.75" customHeight="1" x14ac:dyDescent="0.25">
      <c r="B40530" s="106"/>
      <c r="C40530" s="106"/>
      <c r="D40530" s="139"/>
      <c r="P40530" s="142"/>
      <c r="Q40530" s="142"/>
      <c r="R40530" s="142"/>
      <c r="S40530" s="139"/>
    </row>
    <row r="40531" spans="2:19" ht="15.75" customHeight="1" x14ac:dyDescent="0.25">
      <c r="B40531" s="106"/>
      <c r="C40531" s="106"/>
      <c r="D40531" s="139"/>
      <c r="P40531" s="142"/>
      <c r="Q40531" s="142"/>
      <c r="R40531" s="142"/>
      <c r="S40531" s="139"/>
    </row>
    <row r="40532" spans="2:19" ht="15.75" customHeight="1" x14ac:dyDescent="0.25">
      <c r="B40532" s="106"/>
      <c r="C40532" s="106"/>
      <c r="D40532" s="139"/>
      <c r="P40532" s="142"/>
      <c r="Q40532" s="142"/>
      <c r="R40532" s="142"/>
      <c r="S40532" s="139"/>
    </row>
    <row r="40533" spans="2:19" ht="15.75" customHeight="1" x14ac:dyDescent="0.25">
      <c r="B40533" s="106"/>
      <c r="C40533" s="106"/>
      <c r="D40533" s="139"/>
      <c r="P40533" s="142"/>
      <c r="Q40533" s="142"/>
      <c r="R40533" s="142"/>
      <c r="S40533" s="139"/>
    </row>
    <row r="40534" spans="2:19" ht="15.75" customHeight="1" x14ac:dyDescent="0.25">
      <c r="B40534" s="106"/>
      <c r="C40534" s="106"/>
      <c r="D40534" s="139"/>
      <c r="P40534" s="142"/>
      <c r="Q40534" s="142"/>
      <c r="R40534" s="142"/>
      <c r="S40534" s="139"/>
    </row>
    <row r="40535" spans="2:19" ht="15.75" customHeight="1" x14ac:dyDescent="0.25">
      <c r="B40535" s="106"/>
      <c r="C40535" s="106"/>
      <c r="D40535" s="139"/>
      <c r="P40535" s="142"/>
      <c r="Q40535" s="142"/>
      <c r="R40535" s="142"/>
      <c r="S40535" s="139"/>
    </row>
    <row r="40536" spans="2:19" ht="15.75" customHeight="1" x14ac:dyDescent="0.25">
      <c r="B40536" s="106"/>
      <c r="C40536" s="106"/>
      <c r="D40536" s="139"/>
      <c r="P40536" s="142"/>
      <c r="Q40536" s="142"/>
      <c r="R40536" s="142"/>
      <c r="S40536" s="139"/>
    </row>
    <row r="40537" spans="2:19" ht="15.75" customHeight="1" x14ac:dyDescent="0.25">
      <c r="B40537" s="106"/>
      <c r="C40537" s="106"/>
      <c r="D40537" s="139"/>
      <c r="P40537" s="142"/>
      <c r="Q40537" s="142"/>
      <c r="R40537" s="142"/>
      <c r="S40537" s="139"/>
    </row>
    <row r="40538" spans="2:19" ht="15.75" customHeight="1" x14ac:dyDescent="0.25">
      <c r="B40538" s="106"/>
      <c r="C40538" s="106"/>
      <c r="D40538" s="139"/>
      <c r="P40538" s="142"/>
      <c r="Q40538" s="142"/>
      <c r="R40538" s="142"/>
      <c r="S40538" s="139"/>
    </row>
    <row r="40539" spans="2:19" ht="15.75" customHeight="1" x14ac:dyDescent="0.25">
      <c r="B40539" s="106"/>
      <c r="C40539" s="106"/>
      <c r="D40539" s="139"/>
      <c r="P40539" s="142"/>
      <c r="Q40539" s="142"/>
      <c r="R40539" s="142"/>
      <c r="S40539" s="139"/>
    </row>
    <row r="40540" spans="2:19" ht="15.75" customHeight="1" x14ac:dyDescent="0.25">
      <c r="B40540" s="106"/>
      <c r="C40540" s="106"/>
      <c r="D40540" s="139"/>
      <c r="P40540" s="142"/>
      <c r="Q40540" s="142"/>
      <c r="R40540" s="142"/>
      <c r="S40540" s="139"/>
    </row>
    <row r="40541" spans="2:19" ht="15.75" customHeight="1" x14ac:dyDescent="0.25">
      <c r="B40541" s="106"/>
      <c r="C40541" s="106"/>
      <c r="D40541" s="139"/>
      <c r="P40541" s="142"/>
      <c r="Q40541" s="142"/>
      <c r="R40541" s="142"/>
      <c r="S40541" s="139"/>
    </row>
    <row r="40542" spans="2:19" ht="15.75" customHeight="1" x14ac:dyDescent="0.25">
      <c r="B40542" s="106"/>
      <c r="C40542" s="106"/>
      <c r="D40542" s="139"/>
      <c r="P40542" s="142"/>
      <c r="Q40542" s="142"/>
      <c r="R40542" s="142"/>
      <c r="S40542" s="139"/>
    </row>
    <row r="40543" spans="2:19" ht="15.75" customHeight="1" x14ac:dyDescent="0.25">
      <c r="B40543" s="106"/>
      <c r="C40543" s="106"/>
      <c r="D40543" s="139"/>
      <c r="P40543" s="142"/>
      <c r="Q40543" s="142"/>
      <c r="R40543" s="142"/>
      <c r="S40543" s="139"/>
    </row>
    <row r="40544" spans="2:19" ht="15.75" customHeight="1" x14ac:dyDescent="0.25">
      <c r="B40544" s="106"/>
      <c r="C40544" s="106"/>
      <c r="D40544" s="139"/>
      <c r="P40544" s="142"/>
      <c r="Q40544" s="142"/>
      <c r="R40544" s="142"/>
      <c r="S40544" s="139"/>
    </row>
    <row r="40545" spans="2:19" ht="15.75" customHeight="1" x14ac:dyDescent="0.25">
      <c r="B40545" s="106"/>
      <c r="C40545" s="106"/>
      <c r="D40545" s="139"/>
      <c r="P40545" s="142"/>
      <c r="Q40545" s="142"/>
      <c r="R40545" s="142"/>
      <c r="S40545" s="139"/>
    </row>
    <row r="40546" spans="2:19" ht="15.75" customHeight="1" x14ac:dyDescent="0.25">
      <c r="B40546" s="106"/>
      <c r="C40546" s="106"/>
      <c r="D40546" s="139"/>
      <c r="P40546" s="142"/>
      <c r="Q40546" s="142"/>
      <c r="R40546" s="142"/>
      <c r="S40546" s="139"/>
    </row>
    <row r="40547" spans="2:19" ht="15.75" customHeight="1" x14ac:dyDescent="0.25">
      <c r="B40547" s="106"/>
      <c r="C40547" s="106"/>
      <c r="D40547" s="139"/>
      <c r="P40547" s="142"/>
      <c r="Q40547" s="142"/>
      <c r="R40547" s="142"/>
      <c r="S40547" s="139"/>
    </row>
    <row r="40548" spans="2:19" ht="15.75" customHeight="1" x14ac:dyDescent="0.25">
      <c r="B40548" s="106"/>
      <c r="C40548" s="106"/>
      <c r="D40548" s="139"/>
      <c r="P40548" s="142"/>
      <c r="Q40548" s="142"/>
      <c r="R40548" s="142"/>
      <c r="S40548" s="139"/>
    </row>
    <row r="40549" spans="2:19" ht="15.75" customHeight="1" x14ac:dyDescent="0.25">
      <c r="B40549" s="106"/>
      <c r="C40549" s="106"/>
      <c r="D40549" s="139"/>
      <c r="P40549" s="142"/>
      <c r="Q40549" s="142"/>
      <c r="R40549" s="142"/>
      <c r="S40549" s="139"/>
    </row>
    <row r="40550" spans="2:19" ht="15.75" customHeight="1" x14ac:dyDescent="0.25">
      <c r="B40550" s="106"/>
      <c r="C40550" s="106"/>
      <c r="D40550" s="139"/>
      <c r="P40550" s="142"/>
      <c r="Q40550" s="142"/>
      <c r="R40550" s="142"/>
      <c r="S40550" s="139"/>
    </row>
    <row r="40551" spans="2:19" ht="15.75" customHeight="1" x14ac:dyDescent="0.25">
      <c r="B40551" s="106"/>
      <c r="C40551" s="106"/>
      <c r="D40551" s="139"/>
      <c r="P40551" s="142"/>
      <c r="Q40551" s="142"/>
      <c r="R40551" s="142"/>
      <c r="S40551" s="139"/>
    </row>
    <row r="40552" spans="2:19" ht="15.75" customHeight="1" x14ac:dyDescent="0.25">
      <c r="B40552" s="106"/>
      <c r="C40552" s="106"/>
      <c r="D40552" s="139"/>
      <c r="P40552" s="142"/>
      <c r="Q40552" s="142"/>
      <c r="R40552" s="142"/>
      <c r="S40552" s="139"/>
    </row>
    <row r="40553" spans="2:19" ht="15.75" customHeight="1" x14ac:dyDescent="0.25">
      <c r="B40553" s="106"/>
      <c r="C40553" s="106"/>
      <c r="D40553" s="139"/>
      <c r="P40553" s="142"/>
      <c r="Q40553" s="142"/>
      <c r="R40553" s="142"/>
      <c r="S40553" s="139"/>
    </row>
    <row r="40554" spans="2:19" ht="15.75" customHeight="1" x14ac:dyDescent="0.25">
      <c r="B40554" s="106"/>
      <c r="C40554" s="106"/>
      <c r="D40554" s="139"/>
      <c r="P40554" s="142"/>
      <c r="Q40554" s="142"/>
      <c r="R40554" s="142"/>
      <c r="S40554" s="139"/>
    </row>
    <row r="40555" spans="2:19" ht="15.75" customHeight="1" x14ac:dyDescent="0.25">
      <c r="B40555" s="106"/>
      <c r="C40555" s="106"/>
      <c r="D40555" s="139"/>
      <c r="P40555" s="142"/>
      <c r="Q40555" s="142"/>
      <c r="R40555" s="142"/>
      <c r="S40555" s="139"/>
    </row>
    <row r="40556" spans="2:19" ht="15.75" customHeight="1" x14ac:dyDescent="0.25">
      <c r="B40556" s="106"/>
      <c r="C40556" s="106"/>
      <c r="D40556" s="139"/>
      <c r="P40556" s="142"/>
      <c r="Q40556" s="142"/>
      <c r="R40556" s="142"/>
      <c r="S40556" s="139"/>
    </row>
    <row r="40557" spans="2:19" ht="15.75" customHeight="1" x14ac:dyDescent="0.25">
      <c r="B40557" s="106"/>
      <c r="C40557" s="106"/>
      <c r="D40557" s="139"/>
      <c r="P40557" s="142"/>
      <c r="Q40557" s="142"/>
      <c r="R40557" s="142"/>
      <c r="S40557" s="139"/>
    </row>
    <row r="40558" spans="2:19" ht="15.75" customHeight="1" x14ac:dyDescent="0.25">
      <c r="B40558" s="106"/>
      <c r="C40558" s="106"/>
      <c r="D40558" s="139"/>
      <c r="P40558" s="142"/>
      <c r="Q40558" s="142"/>
      <c r="R40558" s="142"/>
      <c r="S40558" s="139"/>
    </row>
    <row r="40559" spans="2:19" ht="15.75" customHeight="1" x14ac:dyDescent="0.25">
      <c r="B40559" s="106"/>
      <c r="C40559" s="106"/>
      <c r="D40559" s="139"/>
      <c r="P40559" s="142"/>
      <c r="Q40559" s="142"/>
      <c r="R40559" s="142"/>
      <c r="S40559" s="139"/>
    </row>
    <row r="40560" spans="2:19" ht="15.75" customHeight="1" x14ac:dyDescent="0.25">
      <c r="B40560" s="106"/>
      <c r="C40560" s="106"/>
      <c r="D40560" s="139"/>
      <c r="P40560" s="142"/>
      <c r="Q40560" s="142"/>
      <c r="R40560" s="142"/>
      <c r="S40560" s="139"/>
    </row>
    <row r="40561" spans="2:19" ht="15.75" customHeight="1" x14ac:dyDescent="0.25">
      <c r="B40561" s="106"/>
      <c r="C40561" s="106"/>
      <c r="D40561" s="139"/>
      <c r="P40561" s="142"/>
      <c r="Q40561" s="142"/>
      <c r="R40561" s="142"/>
      <c r="S40561" s="139"/>
    </row>
    <row r="40562" spans="2:19" ht="15.75" customHeight="1" x14ac:dyDescent="0.25">
      <c r="B40562" s="106"/>
      <c r="C40562" s="106"/>
      <c r="D40562" s="139"/>
      <c r="P40562" s="142"/>
      <c r="Q40562" s="142"/>
      <c r="R40562" s="142"/>
      <c r="S40562" s="139"/>
    </row>
    <row r="40563" spans="2:19" ht="15.75" customHeight="1" x14ac:dyDescent="0.25">
      <c r="B40563" s="106"/>
      <c r="C40563" s="106"/>
      <c r="D40563" s="139"/>
      <c r="P40563" s="142"/>
      <c r="Q40563" s="142"/>
      <c r="R40563" s="142"/>
      <c r="S40563" s="139"/>
    </row>
    <row r="40564" spans="2:19" ht="15.75" customHeight="1" x14ac:dyDescent="0.25">
      <c r="B40564" s="106"/>
      <c r="C40564" s="106"/>
      <c r="D40564" s="139"/>
      <c r="P40564" s="142"/>
      <c r="Q40564" s="142"/>
      <c r="R40564" s="142"/>
      <c r="S40564" s="139"/>
    </row>
    <row r="40565" spans="2:19" ht="15.75" customHeight="1" x14ac:dyDescent="0.25">
      <c r="B40565" s="106"/>
      <c r="C40565" s="106"/>
      <c r="D40565" s="139"/>
      <c r="P40565" s="142"/>
      <c r="Q40565" s="142"/>
      <c r="R40565" s="142"/>
      <c r="S40565" s="139"/>
    </row>
    <row r="40566" spans="2:19" ht="15.75" customHeight="1" x14ac:dyDescent="0.25">
      <c r="B40566" s="106"/>
      <c r="C40566" s="106"/>
      <c r="D40566" s="139"/>
      <c r="P40566" s="142"/>
      <c r="Q40566" s="142"/>
      <c r="R40566" s="142"/>
      <c r="S40566" s="139"/>
    </row>
    <row r="40567" spans="2:19" ht="15.75" customHeight="1" x14ac:dyDescent="0.25">
      <c r="B40567" s="106"/>
      <c r="C40567" s="106"/>
      <c r="D40567" s="139"/>
      <c r="P40567" s="142"/>
      <c r="Q40567" s="142"/>
      <c r="R40567" s="142"/>
      <c r="S40567" s="139"/>
    </row>
    <row r="40568" spans="2:19" ht="15.75" customHeight="1" x14ac:dyDescent="0.25">
      <c r="B40568" s="106"/>
      <c r="C40568" s="106"/>
      <c r="D40568" s="139"/>
      <c r="P40568" s="142"/>
      <c r="Q40568" s="142"/>
      <c r="R40568" s="142"/>
      <c r="S40568" s="139"/>
    </row>
    <row r="40569" spans="2:19" ht="15.75" customHeight="1" x14ac:dyDescent="0.25">
      <c r="B40569" s="106"/>
      <c r="C40569" s="106"/>
      <c r="D40569" s="139"/>
      <c r="P40569" s="142"/>
      <c r="Q40569" s="142"/>
      <c r="R40569" s="142"/>
      <c r="S40569" s="139"/>
    </row>
    <row r="40570" spans="2:19" ht="15.75" customHeight="1" x14ac:dyDescent="0.25">
      <c r="B40570" s="106"/>
      <c r="C40570" s="106"/>
      <c r="D40570" s="139"/>
      <c r="P40570" s="142"/>
      <c r="Q40570" s="142"/>
      <c r="R40570" s="142"/>
      <c r="S40570" s="139"/>
    </row>
    <row r="40571" spans="2:19" ht="15.75" customHeight="1" x14ac:dyDescent="0.25">
      <c r="B40571" s="106"/>
      <c r="C40571" s="106"/>
      <c r="D40571" s="139"/>
      <c r="P40571" s="142"/>
      <c r="Q40571" s="142"/>
      <c r="R40571" s="142"/>
      <c r="S40571" s="139"/>
    </row>
    <row r="40572" spans="2:19" ht="15.75" customHeight="1" x14ac:dyDescent="0.25">
      <c r="B40572" s="106"/>
      <c r="C40572" s="106"/>
      <c r="D40572" s="139"/>
      <c r="P40572" s="142"/>
      <c r="Q40572" s="142"/>
      <c r="R40572" s="142"/>
      <c r="S40572" s="139"/>
    </row>
    <row r="40573" spans="2:19" ht="15.75" customHeight="1" x14ac:dyDescent="0.25">
      <c r="B40573" s="106"/>
      <c r="C40573" s="106"/>
      <c r="D40573" s="139"/>
      <c r="P40573" s="142"/>
      <c r="Q40573" s="142"/>
      <c r="R40573" s="142"/>
      <c r="S40573" s="139"/>
    </row>
    <row r="40574" spans="2:19" ht="15.75" customHeight="1" x14ac:dyDescent="0.25">
      <c r="B40574" s="106"/>
      <c r="C40574" s="106"/>
      <c r="D40574" s="139"/>
      <c r="P40574" s="142"/>
      <c r="Q40574" s="142"/>
      <c r="R40574" s="142"/>
      <c r="S40574" s="139"/>
    </row>
    <row r="40575" spans="2:19" ht="15.75" customHeight="1" x14ac:dyDescent="0.25">
      <c r="B40575" s="106"/>
      <c r="C40575" s="106"/>
      <c r="D40575" s="139"/>
      <c r="P40575" s="142"/>
      <c r="Q40575" s="142"/>
      <c r="R40575" s="142"/>
      <c r="S40575" s="139"/>
    </row>
    <row r="40576" spans="2:19" ht="15.75" customHeight="1" x14ac:dyDescent="0.25">
      <c r="B40576" s="106"/>
      <c r="C40576" s="106"/>
      <c r="D40576" s="139"/>
      <c r="P40576" s="142"/>
      <c r="Q40576" s="142"/>
      <c r="R40576" s="142"/>
      <c r="S40576" s="139"/>
    </row>
    <row r="40577" spans="2:19" ht="15.75" customHeight="1" x14ac:dyDescent="0.25">
      <c r="B40577" s="106"/>
      <c r="C40577" s="106"/>
      <c r="D40577" s="139"/>
      <c r="P40577" s="142"/>
      <c r="Q40577" s="142"/>
      <c r="R40577" s="142"/>
      <c r="S40577" s="139"/>
    </row>
    <row r="40578" spans="2:19" ht="15.75" customHeight="1" x14ac:dyDescent="0.25">
      <c r="B40578" s="106"/>
      <c r="C40578" s="106"/>
      <c r="D40578" s="139"/>
      <c r="P40578" s="142"/>
      <c r="Q40578" s="142"/>
      <c r="R40578" s="142"/>
      <c r="S40578" s="139"/>
    </row>
    <row r="40579" spans="2:19" ht="15.75" customHeight="1" x14ac:dyDescent="0.25">
      <c r="B40579" s="106"/>
      <c r="C40579" s="106"/>
      <c r="D40579" s="139"/>
      <c r="P40579" s="142"/>
      <c r="Q40579" s="142"/>
      <c r="R40579" s="142"/>
      <c r="S40579" s="139"/>
    </row>
    <row r="40580" spans="2:19" ht="15.75" customHeight="1" x14ac:dyDescent="0.25">
      <c r="B40580" s="106"/>
      <c r="C40580" s="106"/>
      <c r="D40580" s="139"/>
      <c r="P40580" s="142"/>
      <c r="Q40580" s="142"/>
      <c r="R40580" s="142"/>
      <c r="S40580" s="139"/>
    </row>
    <row r="40581" spans="2:19" ht="15.75" customHeight="1" x14ac:dyDescent="0.25">
      <c r="B40581" s="106"/>
      <c r="C40581" s="106"/>
      <c r="D40581" s="139"/>
      <c r="P40581" s="142"/>
      <c r="Q40581" s="142"/>
      <c r="R40581" s="142"/>
      <c r="S40581" s="139"/>
    </row>
    <row r="40582" spans="2:19" ht="15.75" customHeight="1" x14ac:dyDescent="0.25">
      <c r="B40582" s="106"/>
      <c r="C40582" s="106"/>
      <c r="D40582" s="139"/>
      <c r="P40582" s="142"/>
      <c r="Q40582" s="142"/>
      <c r="R40582" s="142"/>
      <c r="S40582" s="139"/>
    </row>
    <row r="40583" spans="2:19" ht="15.75" customHeight="1" x14ac:dyDescent="0.25">
      <c r="B40583" s="106"/>
      <c r="C40583" s="106"/>
      <c r="D40583" s="139"/>
      <c r="P40583" s="142"/>
      <c r="Q40583" s="142"/>
      <c r="R40583" s="142"/>
      <c r="S40583" s="139"/>
    </row>
    <row r="40584" spans="2:19" ht="15.75" customHeight="1" x14ac:dyDescent="0.25">
      <c r="B40584" s="106"/>
      <c r="C40584" s="106"/>
      <c r="D40584" s="139"/>
      <c r="P40584" s="142"/>
      <c r="Q40584" s="142"/>
      <c r="R40584" s="142"/>
      <c r="S40584" s="139"/>
    </row>
    <row r="40585" spans="2:19" ht="15.75" customHeight="1" x14ac:dyDescent="0.25">
      <c r="B40585" s="106"/>
      <c r="C40585" s="106"/>
      <c r="D40585" s="139"/>
      <c r="P40585" s="142"/>
      <c r="Q40585" s="142"/>
      <c r="R40585" s="142"/>
      <c r="S40585" s="139"/>
    </row>
    <row r="40586" spans="2:19" ht="15.75" customHeight="1" x14ac:dyDescent="0.25">
      <c r="B40586" s="106"/>
      <c r="C40586" s="106"/>
      <c r="D40586" s="139"/>
      <c r="P40586" s="142"/>
      <c r="Q40586" s="142"/>
      <c r="R40586" s="142"/>
      <c r="S40586" s="139"/>
    </row>
    <row r="40587" spans="2:19" ht="15.75" customHeight="1" x14ac:dyDescent="0.25">
      <c r="B40587" s="106"/>
      <c r="C40587" s="106"/>
      <c r="D40587" s="139"/>
      <c r="P40587" s="142"/>
      <c r="Q40587" s="142"/>
      <c r="R40587" s="142"/>
      <c r="S40587" s="139"/>
    </row>
    <row r="40588" spans="2:19" ht="15.75" customHeight="1" x14ac:dyDescent="0.25">
      <c r="B40588" s="106"/>
      <c r="C40588" s="106"/>
      <c r="D40588" s="139"/>
      <c r="P40588" s="142"/>
      <c r="Q40588" s="142"/>
      <c r="R40588" s="142"/>
      <c r="S40588" s="139"/>
    </row>
    <row r="40589" spans="2:19" ht="15.75" customHeight="1" x14ac:dyDescent="0.25">
      <c r="B40589" s="106"/>
      <c r="C40589" s="106"/>
      <c r="D40589" s="139"/>
      <c r="P40589" s="142"/>
      <c r="Q40589" s="142"/>
      <c r="R40589" s="142"/>
      <c r="S40589" s="139"/>
    </row>
    <row r="40590" spans="2:19" ht="15.75" customHeight="1" x14ac:dyDescent="0.25">
      <c r="B40590" s="106"/>
      <c r="C40590" s="106"/>
      <c r="D40590" s="139"/>
      <c r="P40590" s="142"/>
      <c r="Q40590" s="142"/>
      <c r="R40590" s="142"/>
      <c r="S40590" s="139"/>
    </row>
    <row r="40591" spans="2:19" ht="15.75" customHeight="1" x14ac:dyDescent="0.25">
      <c r="B40591" s="106"/>
      <c r="C40591" s="106"/>
      <c r="D40591" s="139"/>
      <c r="P40591" s="142"/>
      <c r="Q40591" s="142"/>
      <c r="R40591" s="142"/>
      <c r="S40591" s="139"/>
    </row>
    <row r="40592" spans="2:19" ht="15.75" customHeight="1" x14ac:dyDescent="0.25">
      <c r="B40592" s="106"/>
      <c r="C40592" s="106"/>
      <c r="D40592" s="139"/>
      <c r="P40592" s="142"/>
      <c r="Q40592" s="142"/>
      <c r="R40592" s="142"/>
      <c r="S40592" s="139"/>
    </row>
    <row r="40593" spans="2:19" ht="15.75" customHeight="1" x14ac:dyDescent="0.25">
      <c r="B40593" s="106"/>
      <c r="C40593" s="106"/>
      <c r="D40593" s="139"/>
      <c r="P40593" s="142"/>
      <c r="Q40593" s="142"/>
      <c r="R40593" s="142"/>
      <c r="S40593" s="139"/>
    </row>
    <row r="40594" spans="2:19" ht="15.75" customHeight="1" x14ac:dyDescent="0.25">
      <c r="B40594" s="106"/>
      <c r="C40594" s="106"/>
      <c r="D40594" s="139"/>
      <c r="P40594" s="142"/>
      <c r="Q40594" s="142"/>
      <c r="R40594" s="142"/>
      <c r="S40594" s="139"/>
    </row>
    <row r="40595" spans="2:19" ht="15.75" customHeight="1" x14ac:dyDescent="0.25">
      <c r="B40595" s="106"/>
      <c r="C40595" s="106"/>
      <c r="D40595" s="139"/>
      <c r="P40595" s="142"/>
      <c r="Q40595" s="142"/>
      <c r="R40595" s="142"/>
      <c r="S40595" s="139"/>
    </row>
    <row r="40596" spans="2:19" ht="15.75" customHeight="1" x14ac:dyDescent="0.25">
      <c r="B40596" s="106"/>
      <c r="C40596" s="106"/>
      <c r="D40596" s="139"/>
      <c r="P40596" s="142"/>
      <c r="Q40596" s="142"/>
      <c r="R40596" s="142"/>
      <c r="S40596" s="139"/>
    </row>
    <row r="40597" spans="2:19" ht="15.75" customHeight="1" x14ac:dyDescent="0.25">
      <c r="B40597" s="106"/>
      <c r="C40597" s="106"/>
      <c r="D40597" s="139"/>
      <c r="P40597" s="142"/>
      <c r="Q40597" s="142"/>
      <c r="R40597" s="142"/>
      <c r="S40597" s="139"/>
    </row>
    <row r="40598" spans="2:19" ht="15.75" customHeight="1" x14ac:dyDescent="0.25">
      <c r="B40598" s="106"/>
      <c r="C40598" s="106"/>
      <c r="D40598" s="139"/>
      <c r="P40598" s="142"/>
      <c r="Q40598" s="142"/>
      <c r="R40598" s="142"/>
      <c r="S40598" s="139"/>
    </row>
    <row r="40599" spans="2:19" ht="15.75" customHeight="1" x14ac:dyDescent="0.25">
      <c r="B40599" s="106"/>
      <c r="C40599" s="106"/>
      <c r="D40599" s="139"/>
      <c r="P40599" s="142"/>
      <c r="Q40599" s="142"/>
      <c r="R40599" s="142"/>
      <c r="S40599" s="139"/>
    </row>
    <row r="40600" spans="2:19" ht="15.75" customHeight="1" x14ac:dyDescent="0.25">
      <c r="B40600" s="106"/>
      <c r="C40600" s="106"/>
      <c r="D40600" s="139"/>
      <c r="P40600" s="142"/>
      <c r="Q40600" s="142"/>
      <c r="R40600" s="142"/>
      <c r="S40600" s="139"/>
    </row>
    <row r="40601" spans="2:19" ht="15.75" customHeight="1" x14ac:dyDescent="0.25">
      <c r="B40601" s="106"/>
      <c r="C40601" s="106"/>
      <c r="D40601" s="139"/>
      <c r="P40601" s="142"/>
      <c r="Q40601" s="142"/>
      <c r="R40601" s="142"/>
      <c r="S40601" s="139"/>
    </row>
    <row r="40602" spans="2:19" ht="15.75" customHeight="1" x14ac:dyDescent="0.25">
      <c r="B40602" s="106"/>
      <c r="C40602" s="106"/>
      <c r="D40602" s="139"/>
      <c r="P40602" s="142"/>
      <c r="Q40602" s="142"/>
      <c r="R40602" s="142"/>
      <c r="S40602" s="139"/>
    </row>
    <row r="40603" spans="2:19" ht="15.75" customHeight="1" x14ac:dyDescent="0.25">
      <c r="B40603" s="106"/>
      <c r="C40603" s="106"/>
      <c r="D40603" s="139"/>
      <c r="P40603" s="142"/>
      <c r="Q40603" s="142"/>
      <c r="R40603" s="142"/>
      <c r="S40603" s="139"/>
    </row>
    <row r="40604" spans="2:19" ht="15.75" customHeight="1" x14ac:dyDescent="0.25">
      <c r="B40604" s="106"/>
      <c r="C40604" s="106"/>
      <c r="D40604" s="139"/>
      <c r="P40604" s="142"/>
      <c r="Q40604" s="142"/>
      <c r="R40604" s="142"/>
      <c r="S40604" s="139"/>
    </row>
    <row r="40605" spans="2:19" ht="15.75" customHeight="1" x14ac:dyDescent="0.25">
      <c r="B40605" s="106"/>
      <c r="C40605" s="106"/>
      <c r="D40605" s="139"/>
      <c r="P40605" s="142"/>
      <c r="Q40605" s="142"/>
      <c r="R40605" s="142"/>
      <c r="S40605" s="139"/>
    </row>
    <row r="40606" spans="2:19" ht="15.75" customHeight="1" x14ac:dyDescent="0.25">
      <c r="B40606" s="106"/>
      <c r="C40606" s="106"/>
      <c r="D40606" s="139"/>
      <c r="P40606" s="142"/>
      <c r="Q40606" s="142"/>
      <c r="R40606" s="142"/>
      <c r="S40606" s="139"/>
    </row>
    <row r="40607" spans="2:19" ht="15.75" customHeight="1" x14ac:dyDescent="0.25">
      <c r="B40607" s="106"/>
      <c r="C40607" s="106"/>
      <c r="D40607" s="139"/>
      <c r="P40607" s="142"/>
      <c r="Q40607" s="142"/>
      <c r="R40607" s="142"/>
      <c r="S40607" s="139"/>
    </row>
    <row r="40608" spans="2:19" ht="15.75" customHeight="1" x14ac:dyDescent="0.25">
      <c r="B40608" s="106"/>
      <c r="C40608" s="106"/>
      <c r="D40608" s="139"/>
      <c r="P40608" s="142"/>
      <c r="Q40608" s="142"/>
      <c r="R40608" s="142"/>
      <c r="S40608" s="139"/>
    </row>
    <row r="40609" spans="2:19" ht="15.75" customHeight="1" x14ac:dyDescent="0.25">
      <c r="B40609" s="106"/>
      <c r="C40609" s="106"/>
      <c r="D40609" s="139"/>
      <c r="P40609" s="142"/>
      <c r="Q40609" s="142"/>
      <c r="R40609" s="142"/>
      <c r="S40609" s="139"/>
    </row>
    <row r="40610" spans="2:19" ht="15.75" customHeight="1" x14ac:dyDescent="0.25">
      <c r="B40610" s="106"/>
      <c r="C40610" s="106"/>
      <c r="D40610" s="139"/>
      <c r="P40610" s="142"/>
      <c r="Q40610" s="142"/>
      <c r="R40610" s="142"/>
      <c r="S40610" s="139"/>
    </row>
    <row r="40611" spans="2:19" ht="15.75" customHeight="1" x14ac:dyDescent="0.25">
      <c r="B40611" s="106"/>
      <c r="C40611" s="106"/>
      <c r="D40611" s="139"/>
      <c r="P40611" s="142"/>
      <c r="Q40611" s="142"/>
      <c r="R40611" s="142"/>
      <c r="S40611" s="139"/>
    </row>
    <row r="40612" spans="2:19" ht="15.75" customHeight="1" x14ac:dyDescent="0.25">
      <c r="B40612" s="106"/>
      <c r="C40612" s="106"/>
      <c r="D40612" s="139"/>
      <c r="P40612" s="142"/>
      <c r="Q40612" s="142"/>
      <c r="R40612" s="142"/>
      <c r="S40612" s="139"/>
    </row>
    <row r="40613" spans="2:19" ht="15.75" customHeight="1" x14ac:dyDescent="0.25">
      <c r="B40613" s="106"/>
      <c r="C40613" s="106"/>
      <c r="D40613" s="139"/>
      <c r="P40613" s="142"/>
      <c r="Q40613" s="142"/>
      <c r="R40613" s="142"/>
      <c r="S40613" s="139"/>
    </row>
    <row r="40614" spans="2:19" ht="15.75" customHeight="1" x14ac:dyDescent="0.25">
      <c r="B40614" s="106"/>
      <c r="C40614" s="106"/>
      <c r="D40614" s="139"/>
      <c r="P40614" s="142"/>
      <c r="Q40614" s="142"/>
      <c r="R40614" s="142"/>
      <c r="S40614" s="139"/>
    </row>
    <row r="40615" spans="2:19" ht="15.75" customHeight="1" x14ac:dyDescent="0.25">
      <c r="B40615" s="106"/>
      <c r="C40615" s="106"/>
      <c r="D40615" s="139"/>
      <c r="P40615" s="142"/>
      <c r="Q40615" s="142"/>
      <c r="R40615" s="142"/>
      <c r="S40615" s="139"/>
    </row>
    <row r="40616" spans="2:19" ht="15.75" customHeight="1" x14ac:dyDescent="0.25">
      <c r="B40616" s="106"/>
      <c r="C40616" s="106"/>
      <c r="D40616" s="139"/>
      <c r="P40616" s="142"/>
      <c r="Q40616" s="142"/>
      <c r="R40616" s="142"/>
      <c r="S40616" s="139"/>
    </row>
    <row r="40617" spans="2:19" ht="15.75" customHeight="1" x14ac:dyDescent="0.25">
      <c r="B40617" s="106"/>
      <c r="C40617" s="106"/>
      <c r="D40617" s="139"/>
      <c r="P40617" s="142"/>
      <c r="Q40617" s="142"/>
      <c r="R40617" s="142"/>
      <c r="S40617" s="139"/>
    </row>
    <row r="40618" spans="2:19" ht="15.75" customHeight="1" x14ac:dyDescent="0.25">
      <c r="B40618" s="106"/>
      <c r="C40618" s="106"/>
      <c r="D40618" s="139"/>
      <c r="P40618" s="142"/>
      <c r="Q40618" s="142"/>
      <c r="R40618" s="142"/>
      <c r="S40618" s="139"/>
    </row>
    <row r="40619" spans="2:19" ht="15.75" customHeight="1" x14ac:dyDescent="0.25">
      <c r="B40619" s="106"/>
      <c r="C40619" s="106"/>
      <c r="D40619" s="139"/>
      <c r="P40619" s="142"/>
      <c r="Q40619" s="142"/>
      <c r="R40619" s="142"/>
      <c r="S40619" s="139"/>
    </row>
    <row r="40620" spans="2:19" ht="15.75" customHeight="1" x14ac:dyDescent="0.25">
      <c r="B40620" s="106"/>
      <c r="C40620" s="106"/>
      <c r="D40620" s="139"/>
      <c r="P40620" s="142"/>
      <c r="Q40620" s="142"/>
      <c r="R40620" s="142"/>
      <c r="S40620" s="139"/>
    </row>
    <row r="40621" spans="2:19" ht="15.75" customHeight="1" x14ac:dyDescent="0.25">
      <c r="B40621" s="106"/>
      <c r="C40621" s="106"/>
      <c r="D40621" s="139"/>
      <c r="P40621" s="142"/>
      <c r="Q40621" s="142"/>
      <c r="R40621" s="142"/>
      <c r="S40621" s="139"/>
    </row>
    <row r="40622" spans="2:19" ht="15.75" customHeight="1" x14ac:dyDescent="0.25">
      <c r="B40622" s="106"/>
      <c r="C40622" s="106"/>
      <c r="D40622" s="139"/>
      <c r="P40622" s="142"/>
      <c r="Q40622" s="142"/>
      <c r="R40622" s="142"/>
      <c r="S40622" s="139"/>
    </row>
    <row r="40623" spans="2:19" ht="15.75" customHeight="1" x14ac:dyDescent="0.25">
      <c r="B40623" s="106"/>
      <c r="C40623" s="106"/>
      <c r="D40623" s="139"/>
      <c r="P40623" s="142"/>
      <c r="Q40623" s="142"/>
      <c r="R40623" s="142"/>
      <c r="S40623" s="139"/>
    </row>
    <row r="40624" spans="2:19" ht="15.75" customHeight="1" x14ac:dyDescent="0.25">
      <c r="B40624" s="106"/>
      <c r="C40624" s="106"/>
      <c r="D40624" s="139"/>
      <c r="P40624" s="142"/>
      <c r="Q40624" s="142"/>
      <c r="R40624" s="142"/>
      <c r="S40624" s="139"/>
    </row>
    <row r="40625" spans="2:19" ht="15.75" customHeight="1" x14ac:dyDescent="0.25">
      <c r="B40625" s="106"/>
      <c r="C40625" s="106"/>
      <c r="D40625" s="139"/>
      <c r="P40625" s="142"/>
      <c r="Q40625" s="142"/>
      <c r="R40625" s="142"/>
      <c r="S40625" s="139"/>
    </row>
    <row r="40626" spans="2:19" ht="15.75" customHeight="1" x14ac:dyDescent="0.25">
      <c r="B40626" s="106"/>
      <c r="C40626" s="106"/>
      <c r="D40626" s="139"/>
      <c r="P40626" s="142"/>
      <c r="Q40626" s="142"/>
      <c r="R40626" s="142"/>
      <c r="S40626" s="139"/>
    </row>
    <row r="40627" spans="2:19" ht="15.75" customHeight="1" x14ac:dyDescent="0.25">
      <c r="B40627" s="106"/>
      <c r="C40627" s="106"/>
      <c r="D40627" s="139"/>
      <c r="P40627" s="142"/>
      <c r="Q40627" s="142"/>
      <c r="R40627" s="142"/>
      <c r="S40627" s="139"/>
    </row>
    <row r="40628" spans="2:19" ht="15.75" customHeight="1" x14ac:dyDescent="0.25">
      <c r="B40628" s="106"/>
      <c r="C40628" s="106"/>
      <c r="D40628" s="139"/>
      <c r="P40628" s="142"/>
      <c r="Q40628" s="142"/>
      <c r="R40628" s="142"/>
      <c r="S40628" s="139"/>
    </row>
    <row r="40629" spans="2:19" ht="15.75" customHeight="1" x14ac:dyDescent="0.25">
      <c r="B40629" s="106"/>
      <c r="C40629" s="106"/>
      <c r="D40629" s="139"/>
      <c r="P40629" s="142"/>
      <c r="Q40629" s="142"/>
      <c r="R40629" s="142"/>
      <c r="S40629" s="139"/>
    </row>
    <row r="40630" spans="2:19" ht="15.75" customHeight="1" x14ac:dyDescent="0.25">
      <c r="B40630" s="106"/>
      <c r="C40630" s="106"/>
      <c r="D40630" s="139"/>
      <c r="P40630" s="142"/>
      <c r="Q40630" s="142"/>
      <c r="R40630" s="142"/>
      <c r="S40630" s="139"/>
    </row>
    <row r="40631" spans="2:19" ht="15.75" customHeight="1" x14ac:dyDescent="0.25">
      <c r="B40631" s="106"/>
      <c r="C40631" s="106"/>
      <c r="D40631" s="139"/>
      <c r="P40631" s="142"/>
      <c r="Q40631" s="142"/>
      <c r="R40631" s="142"/>
      <c r="S40631" s="139"/>
    </row>
    <row r="40632" spans="2:19" ht="15.75" customHeight="1" x14ac:dyDescent="0.25">
      <c r="B40632" s="106"/>
      <c r="C40632" s="106"/>
      <c r="D40632" s="139"/>
      <c r="P40632" s="142"/>
      <c r="Q40632" s="142"/>
      <c r="R40632" s="142"/>
      <c r="S40632" s="139"/>
    </row>
    <row r="40633" spans="2:19" ht="15.75" customHeight="1" x14ac:dyDescent="0.25">
      <c r="B40633" s="106"/>
      <c r="C40633" s="106"/>
      <c r="D40633" s="139"/>
      <c r="P40633" s="142"/>
      <c r="Q40633" s="142"/>
      <c r="R40633" s="142"/>
      <c r="S40633" s="139"/>
    </row>
    <row r="40634" spans="2:19" ht="15.75" customHeight="1" x14ac:dyDescent="0.25">
      <c r="B40634" s="106"/>
      <c r="C40634" s="106"/>
      <c r="D40634" s="139"/>
      <c r="P40634" s="142"/>
      <c r="Q40634" s="142"/>
      <c r="R40634" s="142"/>
      <c r="S40634" s="139"/>
    </row>
    <row r="40635" spans="2:19" ht="15.75" customHeight="1" x14ac:dyDescent="0.25">
      <c r="B40635" s="106"/>
      <c r="C40635" s="106"/>
      <c r="D40635" s="139"/>
      <c r="P40635" s="142"/>
      <c r="Q40635" s="142"/>
      <c r="R40635" s="142"/>
      <c r="S40635" s="139"/>
    </row>
    <row r="40636" spans="2:19" ht="15.75" customHeight="1" x14ac:dyDescent="0.25">
      <c r="B40636" s="106"/>
      <c r="C40636" s="106"/>
      <c r="D40636" s="139"/>
      <c r="P40636" s="142"/>
      <c r="Q40636" s="142"/>
      <c r="R40636" s="142"/>
      <c r="S40636" s="139"/>
    </row>
    <row r="40637" spans="2:19" ht="15.75" customHeight="1" x14ac:dyDescent="0.25">
      <c r="B40637" s="106"/>
      <c r="C40637" s="106"/>
      <c r="D40637" s="139"/>
      <c r="P40637" s="142"/>
      <c r="Q40637" s="142"/>
      <c r="R40637" s="142"/>
      <c r="S40637" s="139"/>
    </row>
    <row r="40638" spans="2:19" ht="15.75" customHeight="1" x14ac:dyDescent="0.25">
      <c r="B40638" s="106"/>
      <c r="C40638" s="106"/>
      <c r="D40638" s="139"/>
      <c r="P40638" s="142"/>
      <c r="Q40638" s="142"/>
      <c r="R40638" s="142"/>
      <c r="S40638" s="139"/>
    </row>
    <row r="40639" spans="2:19" ht="15.75" customHeight="1" x14ac:dyDescent="0.25">
      <c r="B40639" s="106"/>
      <c r="C40639" s="106"/>
      <c r="D40639" s="139"/>
      <c r="P40639" s="142"/>
      <c r="Q40639" s="142"/>
      <c r="R40639" s="142"/>
      <c r="S40639" s="139"/>
    </row>
    <row r="40640" spans="2:19" ht="15.75" customHeight="1" x14ac:dyDescent="0.25">
      <c r="B40640" s="106"/>
      <c r="C40640" s="106"/>
      <c r="D40640" s="139"/>
      <c r="P40640" s="142"/>
      <c r="Q40640" s="142"/>
      <c r="R40640" s="142"/>
      <c r="S40640" s="139"/>
    </row>
    <row r="40641" spans="2:19" ht="15.75" customHeight="1" x14ac:dyDescent="0.25">
      <c r="B40641" s="106"/>
      <c r="C40641" s="106"/>
      <c r="D40641" s="139"/>
      <c r="P40641" s="142"/>
      <c r="Q40641" s="142"/>
      <c r="R40641" s="142"/>
      <c r="S40641" s="139"/>
    </row>
    <row r="40642" spans="2:19" ht="15.75" customHeight="1" x14ac:dyDescent="0.25">
      <c r="B40642" s="106"/>
      <c r="C40642" s="106"/>
      <c r="D40642" s="139"/>
      <c r="P40642" s="142"/>
      <c r="Q40642" s="142"/>
      <c r="R40642" s="142"/>
      <c r="S40642" s="139"/>
    </row>
    <row r="40643" spans="2:19" ht="15.75" customHeight="1" x14ac:dyDescent="0.25">
      <c r="B40643" s="106"/>
      <c r="C40643" s="106"/>
      <c r="D40643" s="139"/>
      <c r="P40643" s="142"/>
      <c r="Q40643" s="142"/>
      <c r="R40643" s="142"/>
      <c r="S40643" s="139"/>
    </row>
    <row r="40644" spans="2:19" ht="15.75" customHeight="1" x14ac:dyDescent="0.25">
      <c r="B40644" s="106"/>
      <c r="C40644" s="106"/>
      <c r="D40644" s="139"/>
      <c r="P40644" s="142"/>
      <c r="Q40644" s="142"/>
      <c r="R40644" s="142"/>
      <c r="S40644" s="139"/>
    </row>
    <row r="40645" spans="2:19" ht="15.75" customHeight="1" x14ac:dyDescent="0.25">
      <c r="B40645" s="106"/>
      <c r="C40645" s="106"/>
      <c r="D40645" s="139"/>
      <c r="P40645" s="142"/>
      <c r="Q40645" s="142"/>
      <c r="R40645" s="142"/>
      <c r="S40645" s="139"/>
    </row>
    <row r="40646" spans="2:19" ht="15.75" customHeight="1" x14ac:dyDescent="0.25">
      <c r="B40646" s="106"/>
      <c r="C40646" s="106"/>
      <c r="D40646" s="139"/>
      <c r="P40646" s="142"/>
      <c r="Q40646" s="142"/>
      <c r="R40646" s="142"/>
      <c r="S40646" s="139"/>
    </row>
    <row r="40647" spans="2:19" ht="15.75" customHeight="1" x14ac:dyDescent="0.25">
      <c r="B40647" s="106"/>
      <c r="C40647" s="106"/>
      <c r="D40647" s="139"/>
      <c r="P40647" s="142"/>
      <c r="Q40647" s="142"/>
      <c r="R40647" s="142"/>
      <c r="S40647" s="139"/>
    </row>
    <row r="40648" spans="2:19" ht="15.75" customHeight="1" x14ac:dyDescent="0.25">
      <c r="B40648" s="106"/>
      <c r="C40648" s="106"/>
      <c r="D40648" s="139"/>
      <c r="P40648" s="142"/>
      <c r="Q40648" s="142"/>
      <c r="R40648" s="142"/>
      <c r="S40648" s="139"/>
    </row>
    <row r="40649" spans="2:19" ht="15.75" customHeight="1" x14ac:dyDescent="0.25">
      <c r="B40649" s="106"/>
      <c r="C40649" s="106"/>
      <c r="D40649" s="139"/>
      <c r="P40649" s="142"/>
      <c r="Q40649" s="142"/>
      <c r="R40649" s="142"/>
      <c r="S40649" s="139"/>
    </row>
    <row r="40650" spans="2:19" ht="15.75" customHeight="1" x14ac:dyDescent="0.25">
      <c r="B40650" s="106"/>
      <c r="C40650" s="106"/>
      <c r="D40650" s="139"/>
      <c r="P40650" s="142"/>
      <c r="Q40650" s="142"/>
      <c r="R40650" s="142"/>
      <c r="S40650" s="139"/>
    </row>
    <row r="40651" spans="2:19" ht="15.75" customHeight="1" x14ac:dyDescent="0.25">
      <c r="B40651" s="106"/>
      <c r="C40651" s="106"/>
      <c r="D40651" s="139"/>
      <c r="P40651" s="142"/>
      <c r="Q40651" s="142"/>
      <c r="R40651" s="142"/>
      <c r="S40651" s="139"/>
    </row>
    <row r="40652" spans="2:19" ht="15.75" customHeight="1" x14ac:dyDescent="0.25">
      <c r="B40652" s="106"/>
      <c r="C40652" s="106"/>
      <c r="D40652" s="139"/>
      <c r="P40652" s="142"/>
      <c r="Q40652" s="142"/>
      <c r="R40652" s="142"/>
      <c r="S40652" s="139"/>
    </row>
    <row r="40653" spans="2:19" ht="15.75" customHeight="1" x14ac:dyDescent="0.25">
      <c r="B40653" s="106"/>
      <c r="C40653" s="106"/>
      <c r="D40653" s="139"/>
      <c r="P40653" s="142"/>
      <c r="Q40653" s="142"/>
      <c r="R40653" s="142"/>
      <c r="S40653" s="139"/>
    </row>
    <row r="40654" spans="2:19" ht="15.75" customHeight="1" x14ac:dyDescent="0.25">
      <c r="B40654" s="106"/>
      <c r="C40654" s="106"/>
      <c r="D40654" s="139"/>
      <c r="P40654" s="142"/>
      <c r="Q40654" s="142"/>
      <c r="R40654" s="142"/>
      <c r="S40654" s="139"/>
    </row>
    <row r="40655" spans="2:19" ht="15.75" customHeight="1" x14ac:dyDescent="0.25">
      <c r="B40655" s="106"/>
      <c r="C40655" s="106"/>
      <c r="D40655" s="139"/>
      <c r="P40655" s="142"/>
      <c r="Q40655" s="142"/>
      <c r="R40655" s="142"/>
      <c r="S40655" s="139"/>
    </row>
    <row r="40656" spans="2:19" ht="15.75" customHeight="1" x14ac:dyDescent="0.25">
      <c r="B40656" s="106"/>
      <c r="C40656" s="106"/>
      <c r="D40656" s="139"/>
      <c r="P40656" s="142"/>
      <c r="Q40656" s="142"/>
      <c r="R40656" s="142"/>
      <c r="S40656" s="139"/>
    </row>
    <row r="40657" spans="2:19" ht="15.75" customHeight="1" x14ac:dyDescent="0.25">
      <c r="B40657" s="106"/>
      <c r="C40657" s="106"/>
      <c r="D40657" s="139"/>
      <c r="P40657" s="142"/>
      <c r="Q40657" s="142"/>
      <c r="R40657" s="142"/>
      <c r="S40657" s="139"/>
    </row>
    <row r="40658" spans="2:19" ht="15.75" customHeight="1" x14ac:dyDescent="0.25">
      <c r="B40658" s="106"/>
      <c r="C40658" s="106"/>
      <c r="D40658" s="139"/>
      <c r="P40658" s="142"/>
      <c r="Q40658" s="142"/>
      <c r="R40658" s="142"/>
      <c r="S40658" s="139"/>
    </row>
    <row r="40659" spans="2:19" ht="15.75" customHeight="1" x14ac:dyDescent="0.25">
      <c r="B40659" s="106"/>
      <c r="C40659" s="106"/>
      <c r="D40659" s="139"/>
      <c r="P40659" s="142"/>
      <c r="Q40659" s="142"/>
      <c r="R40659" s="142"/>
      <c r="S40659" s="139"/>
    </row>
    <row r="40660" spans="2:19" ht="15.75" customHeight="1" x14ac:dyDescent="0.25">
      <c r="B40660" s="106"/>
      <c r="C40660" s="106"/>
      <c r="D40660" s="139"/>
      <c r="P40660" s="142"/>
      <c r="Q40660" s="142"/>
      <c r="R40660" s="142"/>
      <c r="S40660" s="139"/>
    </row>
    <row r="40661" spans="2:19" ht="15.75" customHeight="1" x14ac:dyDescent="0.25">
      <c r="B40661" s="106"/>
      <c r="C40661" s="106"/>
      <c r="D40661" s="139"/>
      <c r="P40661" s="142"/>
      <c r="Q40661" s="142"/>
      <c r="R40661" s="142"/>
      <c r="S40661" s="139"/>
    </row>
    <row r="40662" spans="2:19" ht="15.75" customHeight="1" x14ac:dyDescent="0.25">
      <c r="B40662" s="106"/>
      <c r="C40662" s="106"/>
      <c r="D40662" s="139"/>
      <c r="P40662" s="142"/>
      <c r="Q40662" s="142"/>
      <c r="R40662" s="142"/>
      <c r="S40662" s="139"/>
    </row>
    <row r="40663" spans="2:19" ht="15.75" customHeight="1" x14ac:dyDescent="0.25">
      <c r="B40663" s="106"/>
      <c r="C40663" s="106"/>
      <c r="D40663" s="139"/>
      <c r="P40663" s="142"/>
      <c r="Q40663" s="142"/>
      <c r="R40663" s="142"/>
      <c r="S40663" s="139"/>
    </row>
    <row r="40664" spans="2:19" ht="15.75" customHeight="1" x14ac:dyDescent="0.25">
      <c r="B40664" s="106"/>
      <c r="C40664" s="106"/>
      <c r="D40664" s="139"/>
      <c r="P40664" s="142"/>
      <c r="Q40664" s="142"/>
      <c r="R40664" s="142"/>
      <c r="S40664" s="139"/>
    </row>
    <row r="40665" spans="2:19" ht="15.75" customHeight="1" x14ac:dyDescent="0.25">
      <c r="B40665" s="106"/>
      <c r="C40665" s="106"/>
      <c r="D40665" s="139"/>
      <c r="P40665" s="142"/>
      <c r="Q40665" s="142"/>
      <c r="R40665" s="142"/>
      <c r="S40665" s="139"/>
    </row>
    <row r="40666" spans="2:19" ht="15.75" customHeight="1" x14ac:dyDescent="0.25">
      <c r="B40666" s="106"/>
      <c r="C40666" s="106"/>
      <c r="D40666" s="139"/>
      <c r="P40666" s="142"/>
      <c r="Q40666" s="142"/>
      <c r="R40666" s="142"/>
      <c r="S40666" s="139"/>
    </row>
    <row r="40667" spans="2:19" ht="15.75" customHeight="1" x14ac:dyDescent="0.25">
      <c r="B40667" s="106"/>
      <c r="C40667" s="106"/>
      <c r="D40667" s="139"/>
      <c r="P40667" s="142"/>
      <c r="Q40667" s="142"/>
      <c r="R40667" s="142"/>
      <c r="S40667" s="139"/>
    </row>
    <row r="40668" spans="2:19" ht="15.75" customHeight="1" x14ac:dyDescent="0.25">
      <c r="B40668" s="106"/>
      <c r="C40668" s="106"/>
      <c r="D40668" s="139"/>
      <c r="P40668" s="142"/>
      <c r="Q40668" s="142"/>
      <c r="R40668" s="142"/>
      <c r="S40668" s="139"/>
    </row>
    <row r="40669" spans="2:19" ht="15.75" customHeight="1" x14ac:dyDescent="0.25">
      <c r="B40669" s="106"/>
      <c r="C40669" s="106"/>
      <c r="D40669" s="139"/>
      <c r="P40669" s="142"/>
      <c r="Q40669" s="142"/>
      <c r="R40669" s="142"/>
      <c r="S40669" s="139"/>
    </row>
    <row r="40670" spans="2:19" ht="15.75" customHeight="1" x14ac:dyDescent="0.25">
      <c r="B40670" s="106"/>
      <c r="C40670" s="106"/>
      <c r="D40670" s="139"/>
      <c r="P40670" s="142"/>
      <c r="Q40670" s="142"/>
      <c r="R40670" s="142"/>
      <c r="S40670" s="139"/>
    </row>
    <row r="40671" spans="2:19" ht="15.75" customHeight="1" x14ac:dyDescent="0.25">
      <c r="B40671" s="106"/>
      <c r="C40671" s="106"/>
      <c r="D40671" s="139"/>
      <c r="P40671" s="142"/>
      <c r="Q40671" s="142"/>
      <c r="R40671" s="142"/>
      <c r="S40671" s="139"/>
    </row>
    <row r="40672" spans="2:19" ht="15.75" customHeight="1" x14ac:dyDescent="0.25">
      <c r="B40672" s="106"/>
      <c r="C40672" s="106"/>
      <c r="D40672" s="139"/>
      <c r="P40672" s="142"/>
      <c r="Q40672" s="142"/>
      <c r="R40672" s="142"/>
      <c r="S40672" s="139"/>
    </row>
    <row r="40673" spans="2:19" ht="15.75" customHeight="1" x14ac:dyDescent="0.25">
      <c r="B40673" s="106"/>
      <c r="C40673" s="106"/>
      <c r="D40673" s="139"/>
      <c r="P40673" s="142"/>
      <c r="Q40673" s="142"/>
      <c r="R40673" s="142"/>
      <c r="S40673" s="139"/>
    </row>
    <row r="40674" spans="2:19" ht="15.75" customHeight="1" x14ac:dyDescent="0.25">
      <c r="B40674" s="106"/>
      <c r="C40674" s="106"/>
      <c r="D40674" s="139"/>
      <c r="P40674" s="142"/>
      <c r="Q40674" s="142"/>
      <c r="R40674" s="142"/>
      <c r="S40674" s="139"/>
    </row>
    <row r="40675" spans="2:19" ht="15.75" customHeight="1" x14ac:dyDescent="0.25">
      <c r="B40675" s="106"/>
      <c r="C40675" s="106"/>
      <c r="D40675" s="139"/>
      <c r="P40675" s="142"/>
      <c r="Q40675" s="142"/>
      <c r="R40675" s="142"/>
      <c r="S40675" s="139"/>
    </row>
    <row r="40676" spans="2:19" ht="15.75" customHeight="1" x14ac:dyDescent="0.25">
      <c r="B40676" s="106"/>
      <c r="C40676" s="106"/>
      <c r="D40676" s="139"/>
      <c r="P40676" s="142"/>
      <c r="Q40676" s="142"/>
      <c r="R40676" s="142"/>
      <c r="S40676" s="139"/>
    </row>
    <row r="40677" spans="2:19" ht="15.75" customHeight="1" x14ac:dyDescent="0.25">
      <c r="B40677" s="106"/>
      <c r="C40677" s="106"/>
      <c r="D40677" s="139"/>
      <c r="P40677" s="142"/>
      <c r="Q40677" s="142"/>
      <c r="R40677" s="142"/>
      <c r="S40677" s="139"/>
    </row>
    <row r="40678" spans="2:19" ht="15.75" customHeight="1" x14ac:dyDescent="0.25">
      <c r="B40678" s="106"/>
      <c r="C40678" s="106"/>
      <c r="D40678" s="139"/>
      <c r="P40678" s="142"/>
      <c r="Q40678" s="142"/>
      <c r="R40678" s="142"/>
      <c r="S40678" s="139"/>
    </row>
    <row r="40679" spans="2:19" ht="15.75" customHeight="1" x14ac:dyDescent="0.25">
      <c r="B40679" s="106"/>
      <c r="C40679" s="106"/>
      <c r="D40679" s="139"/>
      <c r="P40679" s="142"/>
      <c r="Q40679" s="142"/>
      <c r="R40679" s="142"/>
      <c r="S40679" s="139"/>
    </row>
    <row r="40680" spans="2:19" ht="15.75" customHeight="1" x14ac:dyDescent="0.25">
      <c r="B40680" s="106"/>
      <c r="C40680" s="106"/>
      <c r="D40680" s="139"/>
      <c r="P40680" s="142"/>
      <c r="Q40680" s="142"/>
      <c r="R40680" s="142"/>
      <c r="S40680" s="139"/>
    </row>
    <row r="40681" spans="2:19" ht="15.75" customHeight="1" x14ac:dyDescent="0.25">
      <c r="B40681" s="106"/>
      <c r="C40681" s="106"/>
      <c r="D40681" s="139"/>
      <c r="P40681" s="142"/>
      <c r="Q40681" s="142"/>
      <c r="R40681" s="142"/>
      <c r="S40681" s="139"/>
    </row>
    <row r="40682" spans="2:19" ht="15.75" customHeight="1" x14ac:dyDescent="0.25">
      <c r="B40682" s="106"/>
      <c r="C40682" s="106"/>
      <c r="D40682" s="139"/>
      <c r="P40682" s="142"/>
      <c r="Q40682" s="142"/>
      <c r="R40682" s="142"/>
      <c r="S40682" s="139"/>
    </row>
    <row r="40683" spans="2:19" ht="15.75" customHeight="1" x14ac:dyDescent="0.25">
      <c r="B40683" s="106"/>
      <c r="C40683" s="106"/>
      <c r="D40683" s="139"/>
      <c r="P40683" s="142"/>
      <c r="Q40683" s="142"/>
      <c r="R40683" s="142"/>
      <c r="S40683" s="139"/>
    </row>
    <row r="40684" spans="2:19" ht="15.75" customHeight="1" x14ac:dyDescent="0.25">
      <c r="B40684" s="106"/>
      <c r="C40684" s="106"/>
      <c r="D40684" s="139"/>
      <c r="P40684" s="142"/>
      <c r="Q40684" s="142"/>
      <c r="R40684" s="142"/>
      <c r="S40684" s="139"/>
    </row>
    <row r="40685" spans="2:19" ht="15.75" customHeight="1" x14ac:dyDescent="0.25">
      <c r="B40685" s="106"/>
      <c r="C40685" s="106"/>
      <c r="D40685" s="139"/>
      <c r="P40685" s="142"/>
      <c r="Q40685" s="142"/>
      <c r="R40685" s="142"/>
      <c r="S40685" s="139"/>
    </row>
    <row r="40686" spans="2:19" ht="15.75" customHeight="1" x14ac:dyDescent="0.25">
      <c r="B40686" s="106"/>
      <c r="C40686" s="106"/>
      <c r="D40686" s="139"/>
      <c r="P40686" s="142"/>
      <c r="Q40686" s="142"/>
      <c r="R40686" s="142"/>
      <c r="S40686" s="139"/>
    </row>
    <row r="40687" spans="2:19" ht="15.75" customHeight="1" x14ac:dyDescent="0.25">
      <c r="B40687" s="106"/>
      <c r="C40687" s="106"/>
      <c r="D40687" s="139"/>
      <c r="P40687" s="142"/>
      <c r="Q40687" s="142"/>
      <c r="R40687" s="142"/>
      <c r="S40687" s="139"/>
    </row>
    <row r="40688" spans="2:19" ht="15.75" customHeight="1" x14ac:dyDescent="0.25">
      <c r="B40688" s="106"/>
      <c r="C40688" s="106"/>
      <c r="D40688" s="139"/>
      <c r="P40688" s="142"/>
      <c r="Q40688" s="142"/>
      <c r="R40688" s="142"/>
      <c r="S40688" s="139"/>
    </row>
    <row r="40689" spans="2:19" ht="15.75" customHeight="1" x14ac:dyDescent="0.25">
      <c r="B40689" s="106"/>
      <c r="C40689" s="106"/>
      <c r="D40689" s="139"/>
      <c r="P40689" s="142"/>
      <c r="Q40689" s="142"/>
      <c r="R40689" s="142"/>
      <c r="S40689" s="139"/>
    </row>
    <row r="40690" spans="2:19" ht="15.75" customHeight="1" x14ac:dyDescent="0.25">
      <c r="B40690" s="106"/>
      <c r="C40690" s="106"/>
      <c r="D40690" s="139"/>
      <c r="P40690" s="142"/>
      <c r="Q40690" s="142"/>
      <c r="R40690" s="142"/>
      <c r="S40690" s="139"/>
    </row>
    <row r="40691" spans="2:19" ht="15.75" customHeight="1" x14ac:dyDescent="0.25">
      <c r="B40691" s="106"/>
      <c r="C40691" s="106"/>
      <c r="D40691" s="139"/>
      <c r="P40691" s="142"/>
      <c r="Q40691" s="142"/>
      <c r="R40691" s="142"/>
      <c r="S40691" s="139"/>
    </row>
    <row r="40692" spans="2:19" ht="15.75" customHeight="1" x14ac:dyDescent="0.25">
      <c r="B40692" s="106"/>
      <c r="C40692" s="106"/>
      <c r="D40692" s="139"/>
      <c r="P40692" s="142"/>
      <c r="Q40692" s="142"/>
      <c r="R40692" s="142"/>
      <c r="S40692" s="139"/>
    </row>
    <row r="40693" spans="2:19" ht="15.75" customHeight="1" x14ac:dyDescent="0.25">
      <c r="B40693" s="106"/>
      <c r="C40693" s="106"/>
      <c r="D40693" s="139"/>
      <c r="P40693" s="142"/>
      <c r="Q40693" s="142"/>
      <c r="R40693" s="142"/>
      <c r="S40693" s="139"/>
    </row>
    <row r="40694" spans="2:19" ht="15.75" customHeight="1" x14ac:dyDescent="0.25">
      <c r="B40694" s="106"/>
      <c r="C40694" s="106"/>
      <c r="D40694" s="139"/>
      <c r="P40694" s="142"/>
      <c r="Q40694" s="142"/>
      <c r="R40694" s="142"/>
      <c r="S40694" s="139"/>
    </row>
    <row r="40695" spans="2:19" ht="15.75" customHeight="1" x14ac:dyDescent="0.25">
      <c r="B40695" s="106"/>
      <c r="C40695" s="106"/>
      <c r="D40695" s="139"/>
      <c r="P40695" s="142"/>
      <c r="Q40695" s="142"/>
      <c r="R40695" s="142"/>
      <c r="S40695" s="139"/>
    </row>
    <row r="40696" spans="2:19" ht="15.75" customHeight="1" x14ac:dyDescent="0.25">
      <c r="B40696" s="106"/>
      <c r="C40696" s="106"/>
      <c r="D40696" s="139"/>
      <c r="P40696" s="142"/>
      <c r="Q40696" s="142"/>
      <c r="R40696" s="142"/>
      <c r="S40696" s="139"/>
    </row>
    <row r="40697" spans="2:19" ht="15.75" customHeight="1" x14ac:dyDescent="0.25">
      <c r="B40697" s="106"/>
      <c r="C40697" s="106"/>
      <c r="D40697" s="139"/>
      <c r="P40697" s="142"/>
      <c r="Q40697" s="142"/>
      <c r="R40697" s="142"/>
      <c r="S40697" s="139"/>
    </row>
    <row r="40698" spans="2:19" ht="15.75" customHeight="1" x14ac:dyDescent="0.25">
      <c r="B40698" s="106"/>
      <c r="C40698" s="106"/>
      <c r="D40698" s="139"/>
      <c r="P40698" s="142"/>
      <c r="Q40698" s="142"/>
      <c r="R40698" s="142"/>
      <c r="S40698" s="139"/>
    </row>
    <row r="40699" spans="2:19" ht="15.75" customHeight="1" x14ac:dyDescent="0.25">
      <c r="B40699" s="106"/>
      <c r="C40699" s="106"/>
      <c r="D40699" s="139"/>
      <c r="P40699" s="142"/>
      <c r="Q40699" s="142"/>
      <c r="R40699" s="142"/>
      <c r="S40699" s="139"/>
    </row>
    <row r="40700" spans="2:19" ht="15.75" customHeight="1" x14ac:dyDescent="0.25">
      <c r="B40700" s="106"/>
      <c r="C40700" s="106"/>
      <c r="D40700" s="139"/>
      <c r="P40700" s="142"/>
      <c r="Q40700" s="142"/>
      <c r="R40700" s="142"/>
      <c r="S40700" s="139"/>
    </row>
    <row r="40701" spans="2:19" ht="15.75" customHeight="1" x14ac:dyDescent="0.25">
      <c r="B40701" s="106"/>
      <c r="C40701" s="106"/>
      <c r="D40701" s="139"/>
      <c r="P40701" s="142"/>
      <c r="Q40701" s="142"/>
      <c r="R40701" s="142"/>
      <c r="S40701" s="139"/>
    </row>
    <row r="40702" spans="2:19" ht="15.75" customHeight="1" x14ac:dyDescent="0.25">
      <c r="B40702" s="106"/>
      <c r="C40702" s="106"/>
      <c r="D40702" s="139"/>
      <c r="P40702" s="142"/>
      <c r="Q40702" s="142"/>
      <c r="R40702" s="142"/>
      <c r="S40702" s="139"/>
    </row>
    <row r="40703" spans="2:19" ht="15.75" customHeight="1" x14ac:dyDescent="0.25">
      <c r="B40703" s="106"/>
      <c r="C40703" s="106"/>
      <c r="D40703" s="139"/>
      <c r="P40703" s="142"/>
      <c r="Q40703" s="142"/>
      <c r="R40703" s="142"/>
      <c r="S40703" s="139"/>
    </row>
    <row r="40704" spans="2:19" ht="15.75" customHeight="1" x14ac:dyDescent="0.25">
      <c r="B40704" s="106"/>
      <c r="C40704" s="106"/>
      <c r="D40704" s="139"/>
      <c r="P40704" s="142"/>
      <c r="Q40704" s="142"/>
      <c r="R40704" s="142"/>
      <c r="S40704" s="139"/>
    </row>
    <row r="40705" spans="2:19" ht="15.75" customHeight="1" x14ac:dyDescent="0.25">
      <c r="B40705" s="106"/>
      <c r="C40705" s="106"/>
      <c r="D40705" s="139"/>
      <c r="P40705" s="142"/>
      <c r="Q40705" s="142"/>
      <c r="R40705" s="142"/>
      <c r="S40705" s="139"/>
    </row>
    <row r="40706" spans="2:19" ht="15.75" customHeight="1" x14ac:dyDescent="0.25">
      <c r="B40706" s="106"/>
      <c r="C40706" s="106"/>
      <c r="D40706" s="139"/>
      <c r="P40706" s="142"/>
      <c r="Q40706" s="142"/>
      <c r="R40706" s="142"/>
      <c r="S40706" s="139"/>
    </row>
    <row r="40707" spans="2:19" ht="15.75" customHeight="1" x14ac:dyDescent="0.25">
      <c r="B40707" s="106"/>
      <c r="C40707" s="106"/>
      <c r="D40707" s="139"/>
      <c r="P40707" s="142"/>
      <c r="Q40707" s="142"/>
      <c r="R40707" s="142"/>
      <c r="S40707" s="139"/>
    </row>
    <row r="40708" spans="2:19" ht="15.75" customHeight="1" x14ac:dyDescent="0.25">
      <c r="B40708" s="106"/>
      <c r="C40708" s="106"/>
      <c r="D40708" s="139"/>
      <c r="P40708" s="142"/>
      <c r="Q40708" s="142"/>
      <c r="R40708" s="142"/>
      <c r="S40708" s="139"/>
    </row>
    <row r="40709" spans="2:19" ht="15.75" customHeight="1" x14ac:dyDescent="0.25">
      <c r="B40709" s="106"/>
      <c r="C40709" s="106"/>
      <c r="D40709" s="139"/>
      <c r="P40709" s="142"/>
      <c r="Q40709" s="142"/>
      <c r="R40709" s="142"/>
      <c r="S40709" s="139"/>
    </row>
    <row r="40710" spans="2:19" ht="15.75" customHeight="1" x14ac:dyDescent="0.25">
      <c r="B40710" s="106"/>
      <c r="C40710" s="106"/>
      <c r="D40710" s="139"/>
      <c r="P40710" s="142"/>
      <c r="Q40710" s="142"/>
      <c r="R40710" s="142"/>
      <c r="S40710" s="139"/>
    </row>
    <row r="40711" spans="2:19" ht="15.75" customHeight="1" x14ac:dyDescent="0.25">
      <c r="B40711" s="106"/>
      <c r="C40711" s="106"/>
      <c r="D40711" s="139"/>
      <c r="P40711" s="142"/>
      <c r="Q40711" s="142"/>
      <c r="R40711" s="142"/>
      <c r="S40711" s="139"/>
    </row>
    <row r="40712" spans="2:19" ht="15.75" customHeight="1" x14ac:dyDescent="0.25">
      <c r="B40712" s="106"/>
      <c r="C40712" s="106"/>
      <c r="D40712" s="139"/>
      <c r="P40712" s="142"/>
      <c r="Q40712" s="142"/>
      <c r="R40712" s="142"/>
      <c r="S40712" s="139"/>
    </row>
    <row r="40713" spans="2:19" ht="15.75" customHeight="1" x14ac:dyDescent="0.25">
      <c r="B40713" s="106"/>
      <c r="C40713" s="106"/>
      <c r="D40713" s="139"/>
      <c r="P40713" s="142"/>
      <c r="Q40713" s="142"/>
      <c r="R40713" s="142"/>
      <c r="S40713" s="139"/>
    </row>
    <row r="40714" spans="2:19" ht="15.75" customHeight="1" x14ac:dyDescent="0.25">
      <c r="B40714" s="106"/>
      <c r="C40714" s="106"/>
      <c r="D40714" s="139"/>
      <c r="P40714" s="142"/>
      <c r="Q40714" s="142"/>
      <c r="R40714" s="142"/>
      <c r="S40714" s="139"/>
    </row>
    <row r="40715" spans="2:19" ht="15.75" customHeight="1" x14ac:dyDescent="0.25">
      <c r="B40715" s="106"/>
      <c r="C40715" s="106"/>
      <c r="D40715" s="139"/>
      <c r="P40715" s="142"/>
      <c r="Q40715" s="142"/>
      <c r="R40715" s="142"/>
      <c r="S40715" s="139"/>
    </row>
    <row r="40716" spans="2:19" ht="15.75" customHeight="1" x14ac:dyDescent="0.25">
      <c r="B40716" s="106"/>
      <c r="C40716" s="106"/>
      <c r="D40716" s="139"/>
      <c r="P40716" s="142"/>
      <c r="Q40716" s="142"/>
      <c r="R40716" s="142"/>
      <c r="S40716" s="139"/>
    </row>
    <row r="40717" spans="2:19" ht="15.75" customHeight="1" x14ac:dyDescent="0.25">
      <c r="B40717" s="106"/>
      <c r="C40717" s="106"/>
      <c r="D40717" s="139"/>
      <c r="P40717" s="142"/>
      <c r="Q40717" s="142"/>
      <c r="R40717" s="142"/>
      <c r="S40717" s="139"/>
    </row>
    <row r="40718" spans="2:19" ht="15.75" customHeight="1" x14ac:dyDescent="0.25">
      <c r="B40718" s="106"/>
      <c r="C40718" s="106"/>
      <c r="D40718" s="139"/>
      <c r="P40718" s="142"/>
      <c r="Q40718" s="142"/>
      <c r="R40718" s="142"/>
      <c r="S40718" s="139"/>
    </row>
    <row r="40719" spans="2:19" ht="15.75" customHeight="1" x14ac:dyDescent="0.25">
      <c r="B40719" s="106"/>
      <c r="C40719" s="106"/>
      <c r="D40719" s="139"/>
      <c r="P40719" s="142"/>
      <c r="Q40719" s="142"/>
      <c r="R40719" s="142"/>
      <c r="S40719" s="139"/>
    </row>
    <row r="40720" spans="2:19" ht="15.75" customHeight="1" x14ac:dyDescent="0.25">
      <c r="B40720" s="106"/>
      <c r="C40720" s="106"/>
      <c r="D40720" s="139"/>
      <c r="P40720" s="142"/>
      <c r="Q40720" s="142"/>
      <c r="R40720" s="142"/>
      <c r="S40720" s="139"/>
    </row>
    <row r="40721" spans="2:19" ht="15.75" customHeight="1" x14ac:dyDescent="0.25">
      <c r="B40721" s="106"/>
      <c r="C40721" s="106"/>
      <c r="D40721" s="139"/>
      <c r="P40721" s="142"/>
      <c r="Q40721" s="142"/>
      <c r="R40721" s="142"/>
      <c r="S40721" s="139"/>
    </row>
    <row r="40722" spans="2:19" ht="15.75" customHeight="1" x14ac:dyDescent="0.25">
      <c r="B40722" s="106"/>
      <c r="C40722" s="106"/>
      <c r="D40722" s="139"/>
      <c r="P40722" s="142"/>
      <c r="Q40722" s="142"/>
      <c r="R40722" s="142"/>
      <c r="S40722" s="139"/>
    </row>
    <row r="40723" spans="2:19" ht="15.75" customHeight="1" x14ac:dyDescent="0.25">
      <c r="B40723" s="106"/>
      <c r="C40723" s="106"/>
      <c r="D40723" s="139"/>
      <c r="P40723" s="142"/>
      <c r="Q40723" s="142"/>
      <c r="R40723" s="142"/>
      <c r="S40723" s="139"/>
    </row>
    <row r="40724" spans="2:19" ht="15.75" customHeight="1" x14ac:dyDescent="0.25">
      <c r="B40724" s="106"/>
      <c r="C40724" s="106"/>
      <c r="D40724" s="139"/>
      <c r="P40724" s="142"/>
      <c r="Q40724" s="142"/>
      <c r="R40724" s="142"/>
      <c r="S40724" s="139"/>
    </row>
    <row r="40725" spans="2:19" ht="15.75" customHeight="1" x14ac:dyDescent="0.25">
      <c r="B40725" s="106"/>
      <c r="C40725" s="106"/>
      <c r="D40725" s="139"/>
      <c r="P40725" s="142"/>
      <c r="Q40725" s="142"/>
      <c r="R40725" s="142"/>
      <c r="S40725" s="139"/>
    </row>
    <row r="40726" spans="2:19" ht="15.75" customHeight="1" x14ac:dyDescent="0.25">
      <c r="B40726" s="106"/>
      <c r="C40726" s="106"/>
      <c r="D40726" s="139"/>
      <c r="P40726" s="142"/>
      <c r="Q40726" s="142"/>
      <c r="R40726" s="142"/>
      <c r="S40726" s="139"/>
    </row>
    <row r="40727" spans="2:19" ht="15.75" customHeight="1" x14ac:dyDescent="0.25">
      <c r="B40727" s="106"/>
      <c r="C40727" s="106"/>
      <c r="D40727" s="139"/>
      <c r="P40727" s="142"/>
      <c r="Q40727" s="142"/>
      <c r="R40727" s="142"/>
      <c r="S40727" s="139"/>
    </row>
    <row r="40728" spans="2:19" ht="15.75" customHeight="1" x14ac:dyDescent="0.25">
      <c r="B40728" s="106"/>
      <c r="C40728" s="106"/>
      <c r="D40728" s="139"/>
      <c r="P40728" s="142"/>
      <c r="Q40728" s="142"/>
      <c r="R40728" s="142"/>
      <c r="S40728" s="139"/>
    </row>
    <row r="40729" spans="2:19" ht="15.75" customHeight="1" x14ac:dyDescent="0.25">
      <c r="B40729" s="106"/>
      <c r="C40729" s="106"/>
      <c r="D40729" s="139"/>
      <c r="P40729" s="142"/>
      <c r="Q40729" s="142"/>
      <c r="R40729" s="142"/>
      <c r="S40729" s="139"/>
    </row>
    <row r="40730" spans="2:19" ht="15.75" customHeight="1" x14ac:dyDescent="0.25">
      <c r="B40730" s="106"/>
      <c r="C40730" s="106"/>
      <c r="D40730" s="139"/>
      <c r="P40730" s="142"/>
      <c r="Q40730" s="142"/>
      <c r="R40730" s="142"/>
      <c r="S40730" s="139"/>
    </row>
    <row r="40731" spans="2:19" ht="15.75" customHeight="1" x14ac:dyDescent="0.25">
      <c r="B40731" s="106"/>
      <c r="C40731" s="106"/>
      <c r="D40731" s="139"/>
      <c r="P40731" s="142"/>
      <c r="Q40731" s="142"/>
      <c r="R40731" s="142"/>
      <c r="S40731" s="139"/>
    </row>
    <row r="40732" spans="2:19" ht="15.75" customHeight="1" x14ac:dyDescent="0.25">
      <c r="B40732" s="106"/>
      <c r="C40732" s="106"/>
      <c r="D40732" s="139"/>
      <c r="P40732" s="142"/>
      <c r="Q40732" s="142"/>
      <c r="R40732" s="142"/>
      <c r="S40732" s="139"/>
    </row>
    <row r="40733" spans="2:19" ht="15.75" customHeight="1" x14ac:dyDescent="0.25">
      <c r="B40733" s="106"/>
      <c r="C40733" s="106"/>
      <c r="D40733" s="139"/>
      <c r="P40733" s="142"/>
      <c r="Q40733" s="142"/>
      <c r="R40733" s="142"/>
      <c r="S40733" s="139"/>
    </row>
    <row r="40734" spans="2:19" ht="15.75" customHeight="1" x14ac:dyDescent="0.25">
      <c r="B40734" s="106"/>
      <c r="C40734" s="106"/>
      <c r="D40734" s="139"/>
      <c r="P40734" s="142"/>
      <c r="Q40734" s="142"/>
      <c r="R40734" s="142"/>
      <c r="S40734" s="139"/>
    </row>
    <row r="40735" spans="2:19" ht="15.75" customHeight="1" x14ac:dyDescent="0.25">
      <c r="B40735" s="106"/>
      <c r="C40735" s="106"/>
      <c r="D40735" s="139"/>
      <c r="P40735" s="142"/>
      <c r="Q40735" s="142"/>
      <c r="R40735" s="142"/>
      <c r="S40735" s="139"/>
    </row>
    <row r="40736" spans="2:19" ht="15.75" customHeight="1" x14ac:dyDescent="0.25">
      <c r="B40736" s="106"/>
      <c r="C40736" s="106"/>
      <c r="D40736" s="139"/>
      <c r="P40736" s="142"/>
      <c r="Q40736" s="142"/>
      <c r="R40736" s="142"/>
      <c r="S40736" s="139"/>
    </row>
    <row r="40737" spans="2:19" ht="15.75" customHeight="1" x14ac:dyDescent="0.25">
      <c r="B40737" s="106"/>
      <c r="C40737" s="106"/>
      <c r="D40737" s="139"/>
      <c r="P40737" s="142"/>
      <c r="Q40737" s="142"/>
      <c r="R40737" s="142"/>
      <c r="S40737" s="139"/>
    </row>
    <row r="40738" spans="2:19" ht="15.75" customHeight="1" x14ac:dyDescent="0.25">
      <c r="B40738" s="106"/>
      <c r="C40738" s="106"/>
      <c r="D40738" s="139"/>
      <c r="P40738" s="142"/>
      <c r="Q40738" s="142"/>
      <c r="R40738" s="142"/>
      <c r="S40738" s="139"/>
    </row>
    <row r="40739" spans="2:19" ht="15.75" customHeight="1" x14ac:dyDescent="0.25">
      <c r="B40739" s="106"/>
      <c r="C40739" s="106"/>
      <c r="D40739" s="139"/>
      <c r="P40739" s="142"/>
      <c r="Q40739" s="142"/>
      <c r="R40739" s="142"/>
      <c r="S40739" s="139"/>
    </row>
    <row r="40740" spans="2:19" ht="15.75" customHeight="1" x14ac:dyDescent="0.25">
      <c r="B40740" s="106"/>
      <c r="C40740" s="106"/>
      <c r="D40740" s="139"/>
      <c r="P40740" s="142"/>
      <c r="Q40740" s="142"/>
      <c r="R40740" s="142"/>
      <c r="S40740" s="139"/>
    </row>
    <row r="40741" spans="2:19" ht="15.75" customHeight="1" x14ac:dyDescent="0.25">
      <c r="B40741" s="106"/>
      <c r="C40741" s="106"/>
      <c r="D40741" s="139"/>
      <c r="P40741" s="142"/>
      <c r="Q40741" s="142"/>
      <c r="R40741" s="142"/>
      <c r="S40741" s="139"/>
    </row>
    <row r="40742" spans="2:19" ht="15.75" customHeight="1" x14ac:dyDescent="0.25">
      <c r="B40742" s="106"/>
      <c r="C40742" s="106"/>
      <c r="D40742" s="139"/>
      <c r="P40742" s="142"/>
      <c r="Q40742" s="142"/>
      <c r="R40742" s="142"/>
      <c r="S40742" s="139"/>
    </row>
    <row r="40743" spans="2:19" ht="15.75" customHeight="1" x14ac:dyDescent="0.25">
      <c r="B40743" s="106"/>
      <c r="C40743" s="106"/>
      <c r="D40743" s="139"/>
      <c r="P40743" s="142"/>
      <c r="Q40743" s="142"/>
      <c r="R40743" s="142"/>
      <c r="S40743" s="139"/>
    </row>
    <row r="40744" spans="2:19" ht="15.75" customHeight="1" x14ac:dyDescent="0.25">
      <c r="B40744" s="106"/>
      <c r="C40744" s="106"/>
      <c r="D40744" s="139"/>
      <c r="P40744" s="142"/>
      <c r="Q40744" s="142"/>
      <c r="R40744" s="142"/>
      <c r="S40744" s="139"/>
    </row>
    <row r="40745" spans="2:19" ht="15.75" customHeight="1" x14ac:dyDescent="0.25">
      <c r="B40745" s="106"/>
      <c r="C40745" s="106"/>
      <c r="D40745" s="139"/>
      <c r="P40745" s="142"/>
      <c r="Q40745" s="142"/>
      <c r="R40745" s="142"/>
      <c r="S40745" s="139"/>
    </row>
    <row r="40746" spans="2:19" ht="15.75" customHeight="1" x14ac:dyDescent="0.25">
      <c r="B40746" s="106"/>
      <c r="C40746" s="106"/>
      <c r="D40746" s="139"/>
      <c r="P40746" s="142"/>
      <c r="Q40746" s="142"/>
      <c r="R40746" s="142"/>
      <c r="S40746" s="139"/>
    </row>
    <row r="40747" spans="2:19" ht="15.75" customHeight="1" x14ac:dyDescent="0.25">
      <c r="B40747" s="106"/>
      <c r="C40747" s="106"/>
      <c r="D40747" s="139"/>
      <c r="P40747" s="142"/>
      <c r="Q40747" s="142"/>
      <c r="R40747" s="142"/>
      <c r="S40747" s="139"/>
    </row>
    <row r="40748" spans="2:19" ht="15.75" customHeight="1" x14ac:dyDescent="0.25">
      <c r="B40748" s="106"/>
      <c r="C40748" s="106"/>
      <c r="D40748" s="139"/>
      <c r="P40748" s="142"/>
      <c r="Q40748" s="142"/>
      <c r="R40748" s="142"/>
      <c r="S40748" s="139"/>
    </row>
    <row r="40749" spans="2:19" ht="15.75" customHeight="1" x14ac:dyDescent="0.25">
      <c r="B40749" s="106"/>
      <c r="C40749" s="106"/>
      <c r="D40749" s="139"/>
      <c r="P40749" s="142"/>
      <c r="Q40749" s="142"/>
      <c r="R40749" s="142"/>
      <c r="S40749" s="139"/>
    </row>
    <row r="40750" spans="2:19" ht="15.75" customHeight="1" x14ac:dyDescent="0.25">
      <c r="B40750" s="106"/>
      <c r="C40750" s="106"/>
      <c r="D40750" s="139"/>
      <c r="P40750" s="142"/>
      <c r="Q40750" s="142"/>
      <c r="R40750" s="142"/>
      <c r="S40750" s="139"/>
    </row>
    <row r="40751" spans="2:19" ht="15.75" customHeight="1" x14ac:dyDescent="0.25">
      <c r="B40751" s="106"/>
      <c r="C40751" s="106"/>
      <c r="D40751" s="139"/>
      <c r="P40751" s="142"/>
      <c r="Q40751" s="142"/>
      <c r="R40751" s="142"/>
      <c r="S40751" s="139"/>
    </row>
    <row r="40752" spans="2:19" ht="15.75" customHeight="1" x14ac:dyDescent="0.25">
      <c r="B40752" s="106"/>
      <c r="C40752" s="106"/>
      <c r="D40752" s="139"/>
      <c r="P40752" s="142"/>
      <c r="Q40752" s="142"/>
      <c r="R40752" s="142"/>
      <c r="S40752" s="139"/>
    </row>
    <row r="40753" spans="2:19" ht="15.75" customHeight="1" x14ac:dyDescent="0.25">
      <c r="B40753" s="106"/>
      <c r="C40753" s="106"/>
      <c r="D40753" s="139"/>
      <c r="P40753" s="142"/>
      <c r="Q40753" s="142"/>
      <c r="R40753" s="142"/>
      <c r="S40753" s="139"/>
    </row>
    <row r="40754" spans="2:19" ht="15.75" customHeight="1" x14ac:dyDescent="0.25">
      <c r="B40754" s="106"/>
      <c r="C40754" s="106"/>
      <c r="D40754" s="139"/>
      <c r="P40754" s="142"/>
      <c r="Q40754" s="142"/>
      <c r="R40754" s="142"/>
      <c r="S40754" s="139"/>
    </row>
    <row r="40755" spans="2:19" ht="15.75" customHeight="1" x14ac:dyDescent="0.25">
      <c r="B40755" s="106"/>
      <c r="C40755" s="106"/>
      <c r="D40755" s="139"/>
      <c r="P40755" s="142"/>
      <c r="Q40755" s="142"/>
      <c r="R40755" s="142"/>
      <c r="S40755" s="139"/>
    </row>
    <row r="40756" spans="2:19" ht="15.75" customHeight="1" x14ac:dyDescent="0.25">
      <c r="B40756" s="106"/>
      <c r="C40756" s="106"/>
      <c r="D40756" s="139"/>
      <c r="P40756" s="142"/>
      <c r="Q40756" s="142"/>
      <c r="R40756" s="142"/>
      <c r="S40756" s="139"/>
    </row>
    <row r="40757" spans="2:19" ht="15.75" customHeight="1" x14ac:dyDescent="0.25">
      <c r="B40757" s="106"/>
      <c r="C40757" s="106"/>
      <c r="D40757" s="139"/>
      <c r="P40757" s="142"/>
      <c r="Q40757" s="142"/>
      <c r="R40757" s="142"/>
      <c r="S40757" s="139"/>
    </row>
    <row r="40758" spans="2:19" ht="15.75" customHeight="1" x14ac:dyDescent="0.25">
      <c r="B40758" s="106"/>
      <c r="C40758" s="106"/>
      <c r="D40758" s="139"/>
      <c r="P40758" s="142"/>
      <c r="Q40758" s="142"/>
      <c r="R40758" s="142"/>
      <c r="S40758" s="139"/>
    </row>
    <row r="40759" spans="2:19" ht="15.75" customHeight="1" x14ac:dyDescent="0.25">
      <c r="B40759" s="106"/>
      <c r="C40759" s="106"/>
      <c r="D40759" s="139"/>
      <c r="P40759" s="142"/>
      <c r="Q40759" s="142"/>
      <c r="R40759" s="142"/>
      <c r="S40759" s="139"/>
    </row>
    <row r="40760" spans="2:19" ht="15.75" customHeight="1" x14ac:dyDescent="0.25">
      <c r="B40760" s="106"/>
      <c r="C40760" s="106"/>
      <c r="D40760" s="139"/>
      <c r="P40760" s="142"/>
      <c r="Q40760" s="142"/>
      <c r="R40760" s="142"/>
      <c r="S40760" s="139"/>
    </row>
    <row r="40761" spans="2:19" ht="15.75" customHeight="1" x14ac:dyDescent="0.25">
      <c r="B40761" s="106"/>
      <c r="C40761" s="106"/>
      <c r="D40761" s="139"/>
      <c r="P40761" s="142"/>
      <c r="Q40761" s="142"/>
      <c r="R40761" s="142"/>
      <c r="S40761" s="139"/>
    </row>
    <row r="40762" spans="2:19" ht="15.75" customHeight="1" x14ac:dyDescent="0.25">
      <c r="B40762" s="106"/>
      <c r="C40762" s="106"/>
      <c r="D40762" s="139"/>
      <c r="P40762" s="142"/>
      <c r="Q40762" s="142"/>
      <c r="R40762" s="142"/>
      <c r="S40762" s="139"/>
    </row>
    <row r="40763" spans="2:19" ht="15.75" customHeight="1" x14ac:dyDescent="0.25">
      <c r="B40763" s="106"/>
      <c r="C40763" s="106"/>
      <c r="D40763" s="139"/>
      <c r="P40763" s="142"/>
      <c r="Q40763" s="142"/>
      <c r="R40763" s="142"/>
      <c r="S40763" s="139"/>
    </row>
    <row r="40764" spans="2:19" ht="15.75" customHeight="1" x14ac:dyDescent="0.25">
      <c r="B40764" s="106"/>
      <c r="C40764" s="106"/>
      <c r="D40764" s="139"/>
      <c r="P40764" s="142"/>
      <c r="Q40764" s="142"/>
      <c r="R40764" s="142"/>
      <c r="S40764" s="139"/>
    </row>
    <row r="40765" spans="2:19" ht="15.75" customHeight="1" x14ac:dyDescent="0.25">
      <c r="B40765" s="106"/>
      <c r="C40765" s="106"/>
      <c r="D40765" s="139"/>
      <c r="P40765" s="142"/>
      <c r="Q40765" s="142"/>
      <c r="R40765" s="142"/>
      <c r="S40765" s="139"/>
    </row>
    <row r="40766" spans="2:19" ht="15.75" customHeight="1" x14ac:dyDescent="0.25">
      <c r="B40766" s="106"/>
      <c r="C40766" s="106"/>
      <c r="D40766" s="139"/>
      <c r="P40766" s="142"/>
      <c r="Q40766" s="142"/>
      <c r="R40766" s="142"/>
      <c r="S40766" s="139"/>
    </row>
    <row r="40767" spans="2:19" ht="15.75" customHeight="1" x14ac:dyDescent="0.25">
      <c r="B40767" s="106"/>
      <c r="C40767" s="106"/>
      <c r="D40767" s="139"/>
      <c r="P40767" s="142"/>
      <c r="Q40767" s="142"/>
      <c r="R40767" s="142"/>
      <c r="S40767" s="139"/>
    </row>
    <row r="40768" spans="2:19" ht="15.75" customHeight="1" x14ac:dyDescent="0.25">
      <c r="B40768" s="106"/>
      <c r="C40768" s="106"/>
      <c r="D40768" s="139"/>
      <c r="P40768" s="142"/>
      <c r="Q40768" s="142"/>
      <c r="R40768" s="142"/>
      <c r="S40768" s="139"/>
    </row>
    <row r="40769" spans="2:19" ht="15.75" customHeight="1" x14ac:dyDescent="0.25">
      <c r="B40769" s="106"/>
      <c r="C40769" s="106"/>
      <c r="D40769" s="139"/>
      <c r="P40769" s="142"/>
      <c r="Q40769" s="142"/>
      <c r="R40769" s="142"/>
      <c r="S40769" s="139"/>
    </row>
    <row r="40770" spans="2:19" ht="15.75" customHeight="1" x14ac:dyDescent="0.25">
      <c r="B40770" s="106"/>
      <c r="C40770" s="106"/>
      <c r="D40770" s="139"/>
      <c r="P40770" s="142"/>
      <c r="Q40770" s="142"/>
      <c r="R40770" s="142"/>
      <c r="S40770" s="139"/>
    </row>
    <row r="40771" spans="2:19" ht="15.75" customHeight="1" x14ac:dyDescent="0.25">
      <c r="B40771" s="106"/>
      <c r="C40771" s="106"/>
      <c r="D40771" s="139"/>
      <c r="P40771" s="142"/>
      <c r="Q40771" s="142"/>
      <c r="R40771" s="142"/>
      <c r="S40771" s="139"/>
    </row>
    <row r="40772" spans="2:19" ht="15.75" customHeight="1" x14ac:dyDescent="0.25">
      <c r="B40772" s="106"/>
      <c r="C40772" s="106"/>
      <c r="D40772" s="139"/>
      <c r="P40772" s="142"/>
      <c r="Q40772" s="142"/>
      <c r="R40772" s="142"/>
      <c r="S40772" s="139"/>
    </row>
    <row r="40773" spans="2:19" ht="15.75" customHeight="1" x14ac:dyDescent="0.25">
      <c r="B40773" s="106"/>
      <c r="C40773" s="106"/>
      <c r="D40773" s="139"/>
      <c r="P40773" s="142"/>
      <c r="Q40773" s="142"/>
      <c r="R40773" s="142"/>
      <c r="S40773" s="139"/>
    </row>
    <row r="40774" spans="2:19" ht="15.75" customHeight="1" x14ac:dyDescent="0.25">
      <c r="B40774" s="106"/>
      <c r="C40774" s="106"/>
      <c r="D40774" s="139"/>
      <c r="P40774" s="142"/>
      <c r="Q40774" s="142"/>
      <c r="R40774" s="142"/>
      <c r="S40774" s="139"/>
    </row>
    <row r="40775" spans="2:19" ht="15.75" customHeight="1" x14ac:dyDescent="0.25">
      <c r="B40775" s="106"/>
      <c r="C40775" s="106"/>
      <c r="D40775" s="139"/>
      <c r="P40775" s="142"/>
      <c r="Q40775" s="142"/>
      <c r="R40775" s="142"/>
      <c r="S40775" s="139"/>
    </row>
    <row r="40776" spans="2:19" ht="15.75" customHeight="1" x14ac:dyDescent="0.25">
      <c r="B40776" s="106"/>
      <c r="C40776" s="106"/>
      <c r="D40776" s="139"/>
      <c r="P40776" s="142"/>
      <c r="Q40776" s="142"/>
      <c r="R40776" s="142"/>
      <c r="S40776" s="139"/>
    </row>
    <row r="40777" spans="2:19" ht="15.75" customHeight="1" x14ac:dyDescent="0.25">
      <c r="B40777" s="106"/>
      <c r="C40777" s="106"/>
      <c r="D40777" s="139"/>
      <c r="P40777" s="142"/>
      <c r="Q40777" s="142"/>
      <c r="R40777" s="142"/>
      <c r="S40777" s="139"/>
    </row>
    <row r="40778" spans="2:19" ht="15.75" customHeight="1" x14ac:dyDescent="0.25">
      <c r="B40778" s="106"/>
      <c r="C40778" s="106"/>
      <c r="D40778" s="139"/>
      <c r="P40778" s="142"/>
      <c r="Q40778" s="142"/>
      <c r="R40778" s="142"/>
      <c r="S40778" s="139"/>
    </row>
    <row r="40779" spans="2:19" ht="15.75" customHeight="1" x14ac:dyDescent="0.25">
      <c r="B40779" s="106"/>
      <c r="C40779" s="106"/>
      <c r="D40779" s="139"/>
      <c r="P40779" s="142"/>
      <c r="Q40779" s="142"/>
      <c r="R40779" s="142"/>
      <c r="S40779" s="139"/>
    </row>
    <row r="40780" spans="2:19" ht="15.75" customHeight="1" x14ac:dyDescent="0.25">
      <c r="B40780" s="106"/>
      <c r="C40780" s="106"/>
      <c r="D40780" s="139"/>
      <c r="P40780" s="142"/>
      <c r="Q40780" s="142"/>
      <c r="R40780" s="142"/>
      <c r="S40780" s="139"/>
    </row>
    <row r="40781" spans="2:19" ht="15.75" customHeight="1" x14ac:dyDescent="0.25">
      <c r="B40781" s="106"/>
      <c r="C40781" s="106"/>
      <c r="D40781" s="139"/>
      <c r="P40781" s="142"/>
      <c r="Q40781" s="142"/>
      <c r="R40781" s="142"/>
      <c r="S40781" s="139"/>
    </row>
    <row r="40782" spans="2:19" ht="15.75" customHeight="1" x14ac:dyDescent="0.25">
      <c r="B40782" s="106"/>
      <c r="C40782" s="106"/>
      <c r="D40782" s="139"/>
      <c r="P40782" s="142"/>
      <c r="Q40782" s="142"/>
      <c r="R40782" s="142"/>
      <c r="S40782" s="139"/>
    </row>
    <row r="40783" spans="2:19" ht="15.75" customHeight="1" x14ac:dyDescent="0.25">
      <c r="B40783" s="106"/>
      <c r="C40783" s="106"/>
      <c r="D40783" s="139"/>
      <c r="P40783" s="142"/>
      <c r="Q40783" s="142"/>
      <c r="R40783" s="142"/>
      <c r="S40783" s="139"/>
    </row>
    <row r="40784" spans="2:19" ht="15.75" customHeight="1" x14ac:dyDescent="0.25">
      <c r="B40784" s="106"/>
      <c r="C40784" s="106"/>
      <c r="D40784" s="139"/>
      <c r="P40784" s="142"/>
      <c r="Q40784" s="142"/>
      <c r="R40784" s="142"/>
      <c r="S40784" s="139"/>
    </row>
    <row r="40785" spans="2:19" ht="15.75" customHeight="1" x14ac:dyDescent="0.25">
      <c r="B40785" s="106"/>
      <c r="C40785" s="106"/>
      <c r="D40785" s="139"/>
      <c r="P40785" s="142"/>
      <c r="Q40785" s="142"/>
      <c r="R40785" s="142"/>
      <c r="S40785" s="139"/>
    </row>
    <row r="40786" spans="2:19" ht="15.75" customHeight="1" x14ac:dyDescent="0.25">
      <c r="B40786" s="106"/>
      <c r="C40786" s="106"/>
      <c r="D40786" s="139"/>
      <c r="P40786" s="142"/>
      <c r="Q40786" s="142"/>
      <c r="R40786" s="142"/>
      <c r="S40786" s="139"/>
    </row>
    <row r="40787" spans="2:19" ht="15.75" customHeight="1" x14ac:dyDescent="0.25">
      <c r="B40787" s="106"/>
      <c r="C40787" s="106"/>
      <c r="D40787" s="139"/>
      <c r="P40787" s="142"/>
      <c r="Q40787" s="142"/>
      <c r="R40787" s="142"/>
      <c r="S40787" s="139"/>
    </row>
    <row r="40788" spans="2:19" ht="15.75" customHeight="1" x14ac:dyDescent="0.25">
      <c r="B40788" s="106"/>
      <c r="C40788" s="106"/>
      <c r="D40788" s="139"/>
      <c r="P40788" s="142"/>
      <c r="Q40788" s="142"/>
      <c r="R40788" s="142"/>
      <c r="S40788" s="139"/>
    </row>
    <row r="40789" spans="2:19" ht="15.75" customHeight="1" x14ac:dyDescent="0.25">
      <c r="B40789" s="106"/>
      <c r="C40789" s="106"/>
      <c r="D40789" s="139"/>
      <c r="P40789" s="142"/>
      <c r="Q40789" s="142"/>
      <c r="R40789" s="142"/>
      <c r="S40789" s="139"/>
    </row>
    <row r="40790" spans="2:19" ht="15.75" customHeight="1" x14ac:dyDescent="0.25">
      <c r="B40790" s="106"/>
      <c r="C40790" s="106"/>
      <c r="D40790" s="139"/>
      <c r="P40790" s="142"/>
      <c r="Q40790" s="142"/>
      <c r="R40790" s="142"/>
      <c r="S40790" s="139"/>
    </row>
    <row r="40791" spans="2:19" ht="15.75" customHeight="1" x14ac:dyDescent="0.25">
      <c r="B40791" s="106"/>
      <c r="C40791" s="106"/>
      <c r="D40791" s="139"/>
      <c r="P40791" s="142"/>
      <c r="Q40791" s="142"/>
      <c r="R40791" s="142"/>
      <c r="S40791" s="139"/>
    </row>
    <row r="40792" spans="2:19" ht="15.75" customHeight="1" x14ac:dyDescent="0.25">
      <c r="B40792" s="106"/>
      <c r="C40792" s="106"/>
      <c r="D40792" s="139"/>
      <c r="P40792" s="142"/>
      <c r="Q40792" s="142"/>
      <c r="R40792" s="142"/>
      <c r="S40792" s="139"/>
    </row>
    <row r="40793" spans="2:19" ht="15.75" customHeight="1" x14ac:dyDescent="0.25">
      <c r="B40793" s="106"/>
      <c r="C40793" s="106"/>
      <c r="D40793" s="139"/>
      <c r="P40793" s="142"/>
      <c r="Q40793" s="142"/>
      <c r="R40793" s="142"/>
      <c r="S40793" s="139"/>
    </row>
    <row r="40794" spans="2:19" ht="15.75" customHeight="1" x14ac:dyDescent="0.25">
      <c r="B40794" s="106"/>
      <c r="C40794" s="106"/>
      <c r="D40794" s="139"/>
      <c r="P40794" s="142"/>
      <c r="Q40794" s="142"/>
      <c r="R40794" s="142"/>
      <c r="S40794" s="139"/>
    </row>
    <row r="40795" spans="2:19" ht="15.75" customHeight="1" x14ac:dyDescent="0.25">
      <c r="B40795" s="106"/>
      <c r="C40795" s="106"/>
      <c r="D40795" s="139"/>
      <c r="P40795" s="142"/>
      <c r="Q40795" s="142"/>
      <c r="R40795" s="142"/>
      <c r="S40795" s="139"/>
    </row>
    <row r="40796" spans="2:19" ht="15.75" customHeight="1" x14ac:dyDescent="0.25">
      <c r="B40796" s="106"/>
      <c r="C40796" s="106"/>
      <c r="D40796" s="139"/>
      <c r="P40796" s="142"/>
      <c r="Q40796" s="142"/>
      <c r="R40796" s="142"/>
      <c r="S40796" s="139"/>
    </row>
    <row r="40797" spans="2:19" ht="15.75" customHeight="1" x14ac:dyDescent="0.25">
      <c r="B40797" s="106"/>
      <c r="C40797" s="106"/>
      <c r="D40797" s="139"/>
      <c r="P40797" s="142"/>
      <c r="Q40797" s="142"/>
      <c r="R40797" s="142"/>
      <c r="S40797" s="139"/>
    </row>
    <row r="40798" spans="2:19" ht="15.75" customHeight="1" x14ac:dyDescent="0.25">
      <c r="B40798" s="106"/>
      <c r="C40798" s="106"/>
      <c r="D40798" s="139"/>
      <c r="P40798" s="142"/>
      <c r="Q40798" s="142"/>
      <c r="R40798" s="142"/>
      <c r="S40798" s="139"/>
    </row>
    <row r="40799" spans="2:19" ht="15.75" customHeight="1" x14ac:dyDescent="0.25">
      <c r="B40799" s="106"/>
      <c r="C40799" s="106"/>
      <c r="D40799" s="139"/>
      <c r="P40799" s="142"/>
      <c r="Q40799" s="142"/>
      <c r="R40799" s="142"/>
      <c r="S40799" s="139"/>
    </row>
    <row r="40800" spans="2:19" ht="15.75" customHeight="1" x14ac:dyDescent="0.25">
      <c r="B40800" s="106"/>
      <c r="C40800" s="106"/>
      <c r="D40800" s="139"/>
      <c r="P40800" s="142"/>
      <c r="Q40800" s="142"/>
      <c r="R40800" s="142"/>
      <c r="S40800" s="139"/>
    </row>
    <row r="40801" spans="2:19" ht="15.75" customHeight="1" x14ac:dyDescent="0.25">
      <c r="B40801" s="106"/>
      <c r="C40801" s="106"/>
      <c r="D40801" s="139"/>
      <c r="P40801" s="142"/>
      <c r="Q40801" s="142"/>
      <c r="R40801" s="142"/>
      <c r="S40801" s="139"/>
    </row>
    <row r="40802" spans="2:19" ht="15.75" customHeight="1" x14ac:dyDescent="0.25">
      <c r="B40802" s="106"/>
      <c r="C40802" s="106"/>
      <c r="D40802" s="139"/>
      <c r="P40802" s="142"/>
      <c r="Q40802" s="142"/>
      <c r="R40802" s="142"/>
      <c r="S40802" s="139"/>
    </row>
    <row r="40803" spans="2:19" ht="15.75" customHeight="1" x14ac:dyDescent="0.25">
      <c r="B40803" s="106"/>
      <c r="C40803" s="106"/>
      <c r="D40803" s="139"/>
      <c r="P40803" s="142"/>
      <c r="Q40803" s="142"/>
      <c r="R40803" s="142"/>
      <c r="S40803" s="139"/>
    </row>
    <row r="40804" spans="2:19" ht="15.75" customHeight="1" x14ac:dyDescent="0.25">
      <c r="B40804" s="106"/>
      <c r="C40804" s="106"/>
      <c r="D40804" s="139"/>
      <c r="P40804" s="142"/>
      <c r="Q40804" s="142"/>
      <c r="R40804" s="142"/>
      <c r="S40804" s="139"/>
    </row>
    <row r="40805" spans="2:19" ht="15.75" customHeight="1" x14ac:dyDescent="0.25">
      <c r="B40805" s="106"/>
      <c r="C40805" s="106"/>
      <c r="D40805" s="139"/>
      <c r="P40805" s="142"/>
      <c r="Q40805" s="142"/>
      <c r="R40805" s="142"/>
      <c r="S40805" s="139"/>
    </row>
    <row r="40806" spans="2:19" ht="15.75" customHeight="1" x14ac:dyDescent="0.25">
      <c r="B40806" s="106"/>
      <c r="C40806" s="106"/>
      <c r="D40806" s="139"/>
      <c r="P40806" s="142"/>
      <c r="Q40806" s="142"/>
      <c r="R40806" s="142"/>
      <c r="S40806" s="139"/>
    </row>
    <row r="40807" spans="2:19" ht="15.75" customHeight="1" x14ac:dyDescent="0.25">
      <c r="B40807" s="106"/>
      <c r="C40807" s="106"/>
      <c r="D40807" s="139"/>
      <c r="P40807" s="142"/>
      <c r="Q40807" s="142"/>
      <c r="R40807" s="142"/>
      <c r="S40807" s="139"/>
    </row>
    <row r="40808" spans="2:19" ht="15.75" customHeight="1" x14ac:dyDescent="0.25">
      <c r="B40808" s="106"/>
      <c r="C40808" s="106"/>
      <c r="D40808" s="139"/>
      <c r="P40808" s="142"/>
      <c r="Q40808" s="142"/>
      <c r="R40808" s="142"/>
      <c r="S40808" s="139"/>
    </row>
    <row r="40809" spans="2:19" ht="15.75" customHeight="1" x14ac:dyDescent="0.25">
      <c r="B40809" s="106"/>
      <c r="C40809" s="106"/>
      <c r="D40809" s="139"/>
      <c r="P40809" s="142"/>
      <c r="Q40809" s="142"/>
      <c r="R40809" s="142"/>
      <c r="S40809" s="139"/>
    </row>
    <row r="40810" spans="2:19" ht="15.75" customHeight="1" x14ac:dyDescent="0.25">
      <c r="B40810" s="106"/>
      <c r="C40810" s="106"/>
      <c r="D40810" s="139"/>
      <c r="P40810" s="142"/>
      <c r="Q40810" s="142"/>
      <c r="R40810" s="142"/>
      <c r="S40810" s="139"/>
    </row>
    <row r="40811" spans="2:19" ht="15.75" customHeight="1" x14ac:dyDescent="0.25">
      <c r="B40811" s="106"/>
      <c r="C40811" s="106"/>
      <c r="D40811" s="139"/>
      <c r="P40811" s="142"/>
      <c r="Q40811" s="142"/>
      <c r="R40811" s="142"/>
      <c r="S40811" s="139"/>
    </row>
    <row r="40812" spans="2:19" ht="15.75" customHeight="1" x14ac:dyDescent="0.25">
      <c r="B40812" s="106"/>
      <c r="C40812" s="106"/>
      <c r="D40812" s="139"/>
      <c r="P40812" s="142"/>
      <c r="Q40812" s="142"/>
      <c r="R40812" s="142"/>
      <c r="S40812" s="139"/>
    </row>
    <row r="40813" spans="2:19" ht="15.75" customHeight="1" x14ac:dyDescent="0.25">
      <c r="B40813" s="106"/>
      <c r="C40813" s="106"/>
      <c r="D40813" s="139"/>
      <c r="P40813" s="142"/>
      <c r="Q40813" s="142"/>
      <c r="R40813" s="142"/>
      <c r="S40813" s="139"/>
    </row>
    <row r="40814" spans="2:19" ht="15.75" customHeight="1" x14ac:dyDescent="0.25">
      <c r="B40814" s="106"/>
      <c r="C40814" s="106"/>
      <c r="D40814" s="139"/>
      <c r="P40814" s="142"/>
      <c r="Q40814" s="142"/>
      <c r="R40814" s="142"/>
      <c r="S40814" s="139"/>
    </row>
    <row r="40815" spans="2:19" ht="15.75" customHeight="1" x14ac:dyDescent="0.25">
      <c r="B40815" s="106"/>
      <c r="C40815" s="106"/>
      <c r="D40815" s="139"/>
      <c r="P40815" s="142"/>
      <c r="Q40815" s="142"/>
      <c r="R40815" s="142"/>
      <c r="S40815" s="139"/>
    </row>
    <row r="40816" spans="2:19" ht="15.75" customHeight="1" x14ac:dyDescent="0.25">
      <c r="B40816" s="106"/>
      <c r="C40816" s="106"/>
      <c r="D40816" s="139"/>
      <c r="P40816" s="142"/>
      <c r="Q40816" s="142"/>
      <c r="R40816" s="142"/>
      <c r="S40816" s="139"/>
    </row>
    <row r="40817" spans="2:19" ht="15.75" customHeight="1" x14ac:dyDescent="0.25">
      <c r="B40817" s="106"/>
      <c r="C40817" s="106"/>
      <c r="D40817" s="139"/>
      <c r="P40817" s="142"/>
      <c r="Q40817" s="142"/>
      <c r="R40817" s="142"/>
      <c r="S40817" s="139"/>
    </row>
    <row r="40818" spans="2:19" ht="15.75" customHeight="1" x14ac:dyDescent="0.25">
      <c r="B40818" s="106"/>
      <c r="C40818" s="106"/>
      <c r="D40818" s="139"/>
      <c r="P40818" s="142"/>
      <c r="Q40818" s="142"/>
      <c r="R40818" s="142"/>
      <c r="S40818" s="139"/>
    </row>
    <row r="40819" spans="2:19" ht="15.75" customHeight="1" x14ac:dyDescent="0.25">
      <c r="B40819" s="106"/>
      <c r="C40819" s="106"/>
      <c r="D40819" s="139"/>
      <c r="P40819" s="142"/>
      <c r="Q40819" s="142"/>
      <c r="R40819" s="142"/>
      <c r="S40819" s="139"/>
    </row>
    <row r="40820" spans="2:19" ht="15.75" customHeight="1" x14ac:dyDescent="0.25">
      <c r="B40820" s="106"/>
      <c r="C40820" s="106"/>
      <c r="D40820" s="139"/>
      <c r="P40820" s="142"/>
      <c r="Q40820" s="142"/>
      <c r="R40820" s="142"/>
      <c r="S40820" s="139"/>
    </row>
    <row r="40821" spans="2:19" ht="15.75" customHeight="1" x14ac:dyDescent="0.25">
      <c r="B40821" s="106"/>
      <c r="C40821" s="106"/>
      <c r="D40821" s="139"/>
      <c r="P40821" s="142"/>
      <c r="Q40821" s="142"/>
      <c r="R40821" s="142"/>
      <c r="S40821" s="139"/>
    </row>
    <row r="40822" spans="2:19" ht="15.75" customHeight="1" x14ac:dyDescent="0.25">
      <c r="B40822" s="106"/>
      <c r="C40822" s="106"/>
      <c r="D40822" s="139"/>
      <c r="P40822" s="142"/>
      <c r="Q40822" s="142"/>
      <c r="R40822" s="142"/>
      <c r="S40822" s="139"/>
    </row>
    <row r="40823" spans="2:19" ht="15.75" customHeight="1" x14ac:dyDescent="0.25">
      <c r="B40823" s="106"/>
      <c r="C40823" s="106"/>
      <c r="D40823" s="139"/>
      <c r="P40823" s="142"/>
      <c r="Q40823" s="142"/>
      <c r="R40823" s="142"/>
      <c r="S40823" s="139"/>
    </row>
    <row r="40824" spans="2:19" ht="15.75" customHeight="1" x14ac:dyDescent="0.25">
      <c r="B40824" s="106"/>
      <c r="C40824" s="106"/>
      <c r="D40824" s="139"/>
      <c r="P40824" s="142"/>
      <c r="Q40824" s="142"/>
      <c r="R40824" s="142"/>
      <c r="S40824" s="139"/>
    </row>
    <row r="40825" spans="2:19" ht="15.75" customHeight="1" x14ac:dyDescent="0.25">
      <c r="B40825" s="106"/>
      <c r="C40825" s="106"/>
      <c r="D40825" s="139"/>
      <c r="P40825" s="142"/>
      <c r="Q40825" s="142"/>
      <c r="R40825" s="142"/>
      <c r="S40825" s="139"/>
    </row>
    <row r="40826" spans="2:19" ht="15.75" customHeight="1" x14ac:dyDescent="0.25">
      <c r="B40826" s="106"/>
      <c r="C40826" s="106"/>
      <c r="D40826" s="139"/>
      <c r="P40826" s="142"/>
      <c r="Q40826" s="142"/>
      <c r="R40826" s="142"/>
      <c r="S40826" s="139"/>
    </row>
    <row r="40827" spans="2:19" ht="15.75" customHeight="1" x14ac:dyDescent="0.25">
      <c r="B40827" s="106"/>
      <c r="C40827" s="106"/>
      <c r="D40827" s="139"/>
      <c r="P40827" s="142"/>
      <c r="Q40827" s="142"/>
      <c r="R40827" s="142"/>
      <c r="S40827" s="139"/>
    </row>
    <row r="40828" spans="2:19" ht="15.75" customHeight="1" x14ac:dyDescent="0.25">
      <c r="B40828" s="106"/>
      <c r="C40828" s="106"/>
      <c r="D40828" s="139"/>
      <c r="P40828" s="142"/>
      <c r="Q40828" s="142"/>
      <c r="R40828" s="142"/>
      <c r="S40828" s="139"/>
    </row>
    <row r="40829" spans="2:19" ht="15.75" customHeight="1" x14ac:dyDescent="0.25">
      <c r="B40829" s="106"/>
      <c r="C40829" s="106"/>
      <c r="D40829" s="139"/>
      <c r="P40829" s="142"/>
      <c r="Q40829" s="142"/>
      <c r="R40829" s="142"/>
      <c r="S40829" s="139"/>
    </row>
    <row r="40830" spans="2:19" ht="15.75" customHeight="1" x14ac:dyDescent="0.25">
      <c r="B40830" s="106"/>
      <c r="C40830" s="106"/>
      <c r="D40830" s="139"/>
      <c r="P40830" s="142"/>
      <c r="Q40830" s="142"/>
      <c r="R40830" s="142"/>
      <c r="S40830" s="139"/>
    </row>
    <row r="40831" spans="2:19" ht="15.75" customHeight="1" x14ac:dyDescent="0.25">
      <c r="B40831" s="106"/>
      <c r="C40831" s="106"/>
      <c r="D40831" s="139"/>
      <c r="P40831" s="142"/>
      <c r="Q40831" s="142"/>
      <c r="R40831" s="142"/>
      <c r="S40831" s="139"/>
    </row>
    <row r="40832" spans="2:19" ht="15.75" customHeight="1" x14ac:dyDescent="0.25">
      <c r="B40832" s="106"/>
      <c r="C40832" s="106"/>
      <c r="D40832" s="139"/>
      <c r="P40832" s="142"/>
      <c r="Q40832" s="142"/>
      <c r="R40832" s="142"/>
      <c r="S40832" s="139"/>
    </row>
    <row r="40833" spans="2:19" ht="15.75" customHeight="1" x14ac:dyDescent="0.25">
      <c r="B40833" s="106"/>
      <c r="C40833" s="106"/>
      <c r="D40833" s="139"/>
      <c r="P40833" s="142"/>
      <c r="Q40833" s="142"/>
      <c r="R40833" s="142"/>
      <c r="S40833" s="139"/>
    </row>
    <row r="40834" spans="2:19" ht="15.75" customHeight="1" x14ac:dyDescent="0.25">
      <c r="B40834" s="106"/>
      <c r="C40834" s="106"/>
      <c r="D40834" s="139"/>
      <c r="P40834" s="142"/>
      <c r="Q40834" s="142"/>
      <c r="R40834" s="142"/>
      <c r="S40834" s="139"/>
    </row>
    <row r="40835" spans="2:19" ht="15.75" customHeight="1" x14ac:dyDescent="0.25">
      <c r="B40835" s="106"/>
      <c r="C40835" s="106"/>
      <c r="D40835" s="139"/>
      <c r="P40835" s="142"/>
      <c r="Q40835" s="142"/>
      <c r="R40835" s="142"/>
      <c r="S40835" s="139"/>
    </row>
    <row r="40836" spans="2:19" ht="15.75" customHeight="1" x14ac:dyDescent="0.25">
      <c r="B40836" s="106"/>
      <c r="C40836" s="106"/>
      <c r="D40836" s="139"/>
      <c r="P40836" s="142"/>
      <c r="Q40836" s="142"/>
      <c r="R40836" s="142"/>
      <c r="S40836" s="139"/>
    </row>
    <row r="40837" spans="2:19" ht="15.75" customHeight="1" x14ac:dyDescent="0.25">
      <c r="B40837" s="106"/>
      <c r="C40837" s="106"/>
      <c r="D40837" s="139"/>
      <c r="P40837" s="142"/>
      <c r="Q40837" s="142"/>
      <c r="R40837" s="142"/>
      <c r="S40837" s="139"/>
    </row>
    <row r="40838" spans="2:19" ht="15.75" customHeight="1" x14ac:dyDescent="0.25">
      <c r="B40838" s="106"/>
      <c r="C40838" s="106"/>
      <c r="D40838" s="139"/>
      <c r="P40838" s="142"/>
      <c r="Q40838" s="142"/>
      <c r="R40838" s="142"/>
      <c r="S40838" s="139"/>
    </row>
    <row r="40839" spans="2:19" ht="15.75" customHeight="1" x14ac:dyDescent="0.25">
      <c r="B40839" s="106"/>
      <c r="C40839" s="106"/>
      <c r="D40839" s="139"/>
      <c r="P40839" s="142"/>
      <c r="Q40839" s="142"/>
      <c r="R40839" s="142"/>
      <c r="S40839" s="139"/>
    </row>
    <row r="40840" spans="2:19" ht="15.75" customHeight="1" x14ac:dyDescent="0.25">
      <c r="B40840" s="106"/>
      <c r="C40840" s="106"/>
      <c r="D40840" s="139"/>
      <c r="P40840" s="142"/>
      <c r="Q40840" s="142"/>
      <c r="R40840" s="142"/>
      <c r="S40840" s="139"/>
    </row>
    <row r="40841" spans="2:19" ht="15.75" customHeight="1" x14ac:dyDescent="0.25">
      <c r="B40841" s="106"/>
      <c r="C40841" s="106"/>
      <c r="D40841" s="139"/>
      <c r="P40841" s="142"/>
      <c r="Q40841" s="142"/>
      <c r="R40841" s="142"/>
      <c r="S40841" s="139"/>
    </row>
    <row r="40842" spans="2:19" ht="15.75" customHeight="1" x14ac:dyDescent="0.25">
      <c r="B40842" s="106"/>
      <c r="C40842" s="106"/>
      <c r="D40842" s="139"/>
      <c r="P40842" s="142"/>
      <c r="Q40842" s="142"/>
      <c r="R40842" s="142"/>
      <c r="S40842" s="139"/>
    </row>
    <row r="40843" spans="2:19" ht="15.75" customHeight="1" x14ac:dyDescent="0.25">
      <c r="B40843" s="106"/>
      <c r="C40843" s="106"/>
      <c r="D40843" s="139"/>
      <c r="P40843" s="142"/>
      <c r="Q40843" s="142"/>
      <c r="R40843" s="142"/>
      <c r="S40843" s="139"/>
    </row>
    <row r="40844" spans="2:19" ht="15.75" customHeight="1" x14ac:dyDescent="0.25">
      <c r="B40844" s="106"/>
      <c r="C40844" s="106"/>
      <c r="D40844" s="139"/>
      <c r="P40844" s="142"/>
      <c r="Q40844" s="142"/>
      <c r="R40844" s="142"/>
      <c r="S40844" s="139"/>
    </row>
    <row r="40845" spans="2:19" ht="15.75" customHeight="1" x14ac:dyDescent="0.25">
      <c r="B40845" s="106"/>
      <c r="C40845" s="106"/>
      <c r="D40845" s="139"/>
      <c r="P40845" s="142"/>
      <c r="Q40845" s="142"/>
      <c r="R40845" s="142"/>
      <c r="S40845" s="139"/>
    </row>
    <row r="40846" spans="2:19" ht="15.75" customHeight="1" x14ac:dyDescent="0.25">
      <c r="B40846" s="106"/>
      <c r="C40846" s="106"/>
      <c r="D40846" s="139"/>
      <c r="P40846" s="142"/>
      <c r="Q40846" s="142"/>
      <c r="R40846" s="142"/>
      <c r="S40846" s="139"/>
    </row>
    <row r="40847" spans="2:19" ht="15.75" customHeight="1" x14ac:dyDescent="0.25">
      <c r="B40847" s="106"/>
      <c r="C40847" s="106"/>
      <c r="D40847" s="139"/>
      <c r="P40847" s="142"/>
      <c r="Q40847" s="142"/>
      <c r="R40847" s="142"/>
      <c r="S40847" s="139"/>
    </row>
    <row r="40848" spans="2:19" ht="15.75" customHeight="1" x14ac:dyDescent="0.25">
      <c r="B40848" s="106"/>
      <c r="C40848" s="106"/>
      <c r="D40848" s="139"/>
      <c r="P40848" s="142"/>
      <c r="Q40848" s="142"/>
      <c r="R40848" s="142"/>
      <c r="S40848" s="139"/>
    </row>
    <row r="40849" spans="2:19" ht="15.75" customHeight="1" x14ac:dyDescent="0.25">
      <c r="B40849" s="106"/>
      <c r="C40849" s="106"/>
      <c r="D40849" s="139"/>
      <c r="P40849" s="142"/>
      <c r="Q40849" s="142"/>
      <c r="R40849" s="142"/>
      <c r="S40849" s="139"/>
    </row>
    <row r="40850" spans="2:19" ht="15.75" customHeight="1" x14ac:dyDescent="0.25">
      <c r="B40850" s="106"/>
      <c r="C40850" s="106"/>
      <c r="D40850" s="139"/>
      <c r="P40850" s="142"/>
      <c r="Q40850" s="142"/>
      <c r="R40850" s="142"/>
      <c r="S40850" s="139"/>
    </row>
    <row r="40851" spans="2:19" ht="15.75" customHeight="1" x14ac:dyDescent="0.25">
      <c r="B40851" s="106"/>
      <c r="C40851" s="106"/>
      <c r="D40851" s="139"/>
      <c r="P40851" s="142"/>
      <c r="Q40851" s="142"/>
      <c r="R40851" s="142"/>
      <c r="S40851" s="139"/>
    </row>
    <row r="40852" spans="2:19" ht="15.75" customHeight="1" x14ac:dyDescent="0.25">
      <c r="B40852" s="106"/>
      <c r="C40852" s="106"/>
      <c r="D40852" s="139"/>
      <c r="P40852" s="142"/>
      <c r="Q40852" s="142"/>
      <c r="R40852" s="142"/>
      <c r="S40852" s="139"/>
    </row>
    <row r="40853" spans="2:19" ht="15.75" customHeight="1" x14ac:dyDescent="0.25">
      <c r="B40853" s="106"/>
      <c r="C40853" s="106"/>
      <c r="D40853" s="139"/>
      <c r="P40853" s="142"/>
      <c r="Q40853" s="142"/>
      <c r="R40853" s="142"/>
      <c r="S40853" s="139"/>
    </row>
    <row r="40854" spans="2:19" ht="15.75" customHeight="1" x14ac:dyDescent="0.25">
      <c r="B40854" s="106"/>
      <c r="C40854" s="106"/>
      <c r="D40854" s="139"/>
      <c r="P40854" s="142"/>
      <c r="Q40854" s="142"/>
      <c r="R40854" s="142"/>
      <c r="S40854" s="139"/>
    </row>
    <row r="40855" spans="2:19" ht="15.75" customHeight="1" x14ac:dyDescent="0.25">
      <c r="B40855" s="106"/>
      <c r="C40855" s="106"/>
      <c r="D40855" s="139"/>
      <c r="P40855" s="142"/>
      <c r="Q40855" s="142"/>
      <c r="R40855" s="142"/>
      <c r="S40855" s="139"/>
    </row>
    <row r="40856" spans="2:19" ht="15.75" customHeight="1" x14ac:dyDescent="0.25">
      <c r="B40856" s="106"/>
      <c r="C40856" s="106"/>
      <c r="D40856" s="139"/>
      <c r="P40856" s="142"/>
      <c r="Q40856" s="142"/>
      <c r="R40856" s="142"/>
      <c r="S40856" s="139"/>
    </row>
    <row r="40857" spans="2:19" ht="15.75" customHeight="1" x14ac:dyDescent="0.25">
      <c r="B40857" s="106"/>
      <c r="C40857" s="106"/>
      <c r="D40857" s="139"/>
      <c r="P40857" s="142"/>
      <c r="Q40857" s="142"/>
      <c r="R40857" s="142"/>
      <c r="S40857" s="139"/>
    </row>
    <row r="40858" spans="2:19" ht="15.75" customHeight="1" x14ac:dyDescent="0.25">
      <c r="B40858" s="106"/>
      <c r="C40858" s="106"/>
      <c r="D40858" s="139"/>
      <c r="P40858" s="142"/>
      <c r="Q40858" s="142"/>
      <c r="R40858" s="142"/>
      <c r="S40858" s="139"/>
    </row>
    <row r="40859" spans="2:19" ht="15.75" customHeight="1" x14ac:dyDescent="0.25">
      <c r="B40859" s="106"/>
      <c r="C40859" s="106"/>
      <c r="D40859" s="139"/>
      <c r="P40859" s="142"/>
      <c r="Q40859" s="142"/>
      <c r="R40859" s="142"/>
      <c r="S40859" s="139"/>
    </row>
    <row r="40860" spans="2:19" ht="15.75" customHeight="1" x14ac:dyDescent="0.25">
      <c r="B40860" s="106"/>
      <c r="C40860" s="106"/>
      <c r="D40860" s="139"/>
      <c r="P40860" s="142"/>
      <c r="Q40860" s="142"/>
      <c r="R40860" s="142"/>
      <c r="S40860" s="139"/>
    </row>
    <row r="40861" spans="2:19" ht="15.75" customHeight="1" x14ac:dyDescent="0.25">
      <c r="B40861" s="106"/>
      <c r="C40861" s="106"/>
      <c r="D40861" s="139"/>
      <c r="P40861" s="142"/>
      <c r="Q40861" s="142"/>
      <c r="R40861" s="142"/>
      <c r="S40861" s="139"/>
    </row>
    <row r="40862" spans="2:19" ht="15.75" customHeight="1" x14ac:dyDescent="0.25">
      <c r="B40862" s="106"/>
      <c r="C40862" s="106"/>
      <c r="D40862" s="139"/>
      <c r="P40862" s="142"/>
      <c r="Q40862" s="142"/>
      <c r="R40862" s="142"/>
      <c r="S40862" s="139"/>
    </row>
    <row r="40863" spans="2:19" ht="15.75" customHeight="1" x14ac:dyDescent="0.25">
      <c r="B40863" s="106"/>
      <c r="C40863" s="106"/>
      <c r="D40863" s="139"/>
      <c r="P40863" s="142"/>
      <c r="Q40863" s="142"/>
      <c r="R40863" s="142"/>
      <c r="S40863" s="139"/>
    </row>
    <row r="40864" spans="2:19" ht="15.75" customHeight="1" x14ac:dyDescent="0.25">
      <c r="B40864" s="106"/>
      <c r="C40864" s="106"/>
      <c r="D40864" s="139"/>
      <c r="P40864" s="142"/>
      <c r="Q40864" s="142"/>
      <c r="R40864" s="142"/>
      <c r="S40864" s="139"/>
    </row>
    <row r="40865" spans="2:19" ht="15.75" customHeight="1" x14ac:dyDescent="0.25">
      <c r="B40865" s="106"/>
      <c r="C40865" s="106"/>
      <c r="D40865" s="139"/>
      <c r="P40865" s="142"/>
      <c r="Q40865" s="142"/>
      <c r="R40865" s="142"/>
      <c r="S40865" s="139"/>
    </row>
    <row r="40866" spans="2:19" ht="15.75" customHeight="1" x14ac:dyDescent="0.25">
      <c r="B40866" s="106"/>
      <c r="C40866" s="106"/>
      <c r="D40866" s="139"/>
      <c r="P40866" s="142"/>
      <c r="Q40866" s="142"/>
      <c r="R40866" s="142"/>
      <c r="S40866" s="139"/>
    </row>
    <row r="40867" spans="2:19" ht="15.75" customHeight="1" x14ac:dyDescent="0.25">
      <c r="B40867" s="106"/>
      <c r="C40867" s="106"/>
      <c r="D40867" s="139"/>
      <c r="P40867" s="142"/>
      <c r="Q40867" s="142"/>
      <c r="R40867" s="142"/>
      <c r="S40867" s="139"/>
    </row>
    <row r="40868" spans="2:19" ht="15.75" customHeight="1" x14ac:dyDescent="0.25">
      <c r="B40868" s="106"/>
      <c r="C40868" s="106"/>
      <c r="D40868" s="139"/>
      <c r="P40868" s="142"/>
      <c r="Q40868" s="142"/>
      <c r="R40868" s="142"/>
      <c r="S40868" s="139"/>
    </row>
    <row r="40869" spans="2:19" ht="15.75" customHeight="1" x14ac:dyDescent="0.25">
      <c r="B40869" s="106"/>
      <c r="C40869" s="106"/>
      <c r="D40869" s="139"/>
      <c r="P40869" s="142"/>
      <c r="Q40869" s="142"/>
      <c r="R40869" s="142"/>
      <c r="S40869" s="139"/>
    </row>
    <row r="40870" spans="2:19" ht="15.75" customHeight="1" x14ac:dyDescent="0.25">
      <c r="B40870" s="106"/>
      <c r="C40870" s="106"/>
      <c r="D40870" s="139"/>
      <c r="P40870" s="142"/>
      <c r="Q40870" s="142"/>
      <c r="R40870" s="142"/>
      <c r="S40870" s="139"/>
    </row>
    <row r="40871" spans="2:19" ht="15.75" customHeight="1" x14ac:dyDescent="0.25">
      <c r="B40871" s="106"/>
      <c r="C40871" s="106"/>
      <c r="D40871" s="139"/>
      <c r="P40871" s="142"/>
      <c r="Q40871" s="142"/>
      <c r="R40871" s="142"/>
      <c r="S40871" s="139"/>
    </row>
    <row r="40872" spans="2:19" ht="15.75" customHeight="1" x14ac:dyDescent="0.25">
      <c r="B40872" s="106"/>
      <c r="C40872" s="106"/>
      <c r="D40872" s="139"/>
      <c r="P40872" s="142"/>
      <c r="Q40872" s="142"/>
      <c r="R40872" s="142"/>
      <c r="S40872" s="139"/>
    </row>
    <row r="40873" spans="2:19" ht="15.75" customHeight="1" x14ac:dyDescent="0.25">
      <c r="B40873" s="106"/>
      <c r="C40873" s="106"/>
      <c r="D40873" s="139"/>
      <c r="P40873" s="142"/>
      <c r="Q40873" s="142"/>
      <c r="R40873" s="142"/>
      <c r="S40873" s="139"/>
    </row>
    <row r="40874" spans="2:19" ht="15.75" customHeight="1" x14ac:dyDescent="0.25">
      <c r="B40874" s="106"/>
      <c r="C40874" s="106"/>
      <c r="D40874" s="139"/>
      <c r="P40874" s="142"/>
      <c r="Q40874" s="142"/>
      <c r="R40874" s="142"/>
      <c r="S40874" s="139"/>
    </row>
    <row r="40875" spans="2:19" ht="15.75" customHeight="1" x14ac:dyDescent="0.25">
      <c r="B40875" s="106"/>
      <c r="C40875" s="106"/>
      <c r="D40875" s="139"/>
      <c r="P40875" s="142"/>
      <c r="Q40875" s="142"/>
      <c r="R40875" s="142"/>
      <c r="S40875" s="139"/>
    </row>
    <row r="40876" spans="2:19" ht="15.75" customHeight="1" x14ac:dyDescent="0.25">
      <c r="B40876" s="106"/>
      <c r="C40876" s="106"/>
      <c r="D40876" s="139"/>
      <c r="P40876" s="142"/>
      <c r="Q40876" s="142"/>
      <c r="R40876" s="142"/>
      <c r="S40876" s="139"/>
    </row>
    <row r="40877" spans="2:19" ht="15.75" customHeight="1" x14ac:dyDescent="0.25">
      <c r="B40877" s="106"/>
      <c r="C40877" s="106"/>
      <c r="D40877" s="139"/>
      <c r="P40877" s="142"/>
      <c r="Q40877" s="142"/>
      <c r="R40877" s="142"/>
      <c r="S40877" s="139"/>
    </row>
    <row r="40878" spans="2:19" ht="15.75" customHeight="1" x14ac:dyDescent="0.25">
      <c r="B40878" s="106"/>
      <c r="C40878" s="106"/>
      <c r="D40878" s="139"/>
      <c r="P40878" s="142"/>
      <c r="Q40878" s="142"/>
      <c r="R40878" s="142"/>
      <c r="S40878" s="139"/>
    </row>
    <row r="40879" spans="2:19" ht="15.75" customHeight="1" x14ac:dyDescent="0.25">
      <c r="B40879" s="106"/>
      <c r="C40879" s="106"/>
      <c r="D40879" s="139"/>
      <c r="P40879" s="142"/>
      <c r="Q40879" s="142"/>
      <c r="R40879" s="142"/>
      <c r="S40879" s="139"/>
    </row>
    <row r="40880" spans="2:19" ht="15.75" customHeight="1" x14ac:dyDescent="0.25">
      <c r="B40880" s="106"/>
      <c r="C40880" s="106"/>
      <c r="D40880" s="139"/>
      <c r="P40880" s="142"/>
      <c r="Q40880" s="142"/>
      <c r="R40880" s="142"/>
      <c r="S40880" s="139"/>
    </row>
    <row r="40881" spans="2:19" ht="15.75" customHeight="1" x14ac:dyDescent="0.25">
      <c r="B40881" s="106"/>
      <c r="C40881" s="106"/>
      <c r="D40881" s="139"/>
      <c r="P40881" s="142"/>
      <c r="Q40881" s="142"/>
      <c r="R40881" s="142"/>
      <c r="S40881" s="139"/>
    </row>
    <row r="40882" spans="2:19" ht="15.75" customHeight="1" x14ac:dyDescent="0.25">
      <c r="B40882" s="106"/>
      <c r="C40882" s="106"/>
      <c r="D40882" s="139"/>
      <c r="P40882" s="142"/>
      <c r="Q40882" s="142"/>
      <c r="R40882" s="142"/>
      <c r="S40882" s="139"/>
    </row>
    <row r="40883" spans="2:19" ht="15.75" customHeight="1" x14ac:dyDescent="0.25">
      <c r="B40883" s="106"/>
      <c r="C40883" s="106"/>
      <c r="D40883" s="139"/>
      <c r="P40883" s="142"/>
      <c r="Q40883" s="142"/>
      <c r="R40883" s="142"/>
      <c r="S40883" s="139"/>
    </row>
    <row r="40884" spans="2:19" ht="15.75" customHeight="1" x14ac:dyDescent="0.25">
      <c r="B40884" s="106"/>
      <c r="C40884" s="106"/>
      <c r="D40884" s="139"/>
      <c r="P40884" s="142"/>
      <c r="Q40884" s="142"/>
      <c r="R40884" s="142"/>
      <c r="S40884" s="139"/>
    </row>
    <row r="40885" spans="2:19" ht="15.75" customHeight="1" x14ac:dyDescent="0.25">
      <c r="B40885" s="106"/>
      <c r="C40885" s="106"/>
      <c r="D40885" s="139"/>
      <c r="P40885" s="142"/>
      <c r="Q40885" s="142"/>
      <c r="R40885" s="142"/>
      <c r="S40885" s="139"/>
    </row>
    <row r="40886" spans="2:19" ht="15.75" customHeight="1" x14ac:dyDescent="0.25">
      <c r="B40886" s="106"/>
      <c r="C40886" s="106"/>
      <c r="D40886" s="139"/>
      <c r="P40886" s="142"/>
      <c r="Q40886" s="142"/>
      <c r="R40886" s="142"/>
      <c r="S40886" s="139"/>
    </row>
    <row r="40887" spans="2:19" ht="15.75" customHeight="1" x14ac:dyDescent="0.25">
      <c r="B40887" s="106"/>
      <c r="C40887" s="106"/>
      <c r="D40887" s="139"/>
      <c r="P40887" s="142"/>
      <c r="Q40887" s="142"/>
      <c r="R40887" s="142"/>
      <c r="S40887" s="139"/>
    </row>
    <row r="40888" spans="2:19" ht="15.75" customHeight="1" x14ac:dyDescent="0.25">
      <c r="B40888" s="106"/>
      <c r="C40888" s="106"/>
      <c r="D40888" s="139"/>
      <c r="P40888" s="142"/>
      <c r="Q40888" s="142"/>
      <c r="R40888" s="142"/>
      <c r="S40888" s="139"/>
    </row>
    <row r="40889" spans="2:19" ht="15.75" customHeight="1" x14ac:dyDescent="0.25">
      <c r="B40889" s="106"/>
      <c r="C40889" s="106"/>
      <c r="D40889" s="139"/>
      <c r="P40889" s="142"/>
      <c r="Q40889" s="142"/>
      <c r="R40889" s="142"/>
      <c r="S40889" s="139"/>
    </row>
    <row r="40890" spans="2:19" ht="15.75" customHeight="1" x14ac:dyDescent="0.25">
      <c r="B40890" s="106"/>
      <c r="C40890" s="106"/>
      <c r="D40890" s="139"/>
      <c r="P40890" s="142"/>
      <c r="Q40890" s="142"/>
      <c r="R40890" s="142"/>
      <c r="S40890" s="139"/>
    </row>
    <row r="40891" spans="2:19" ht="15.75" customHeight="1" x14ac:dyDescent="0.25">
      <c r="B40891" s="106"/>
      <c r="C40891" s="106"/>
      <c r="D40891" s="139"/>
      <c r="P40891" s="142"/>
      <c r="Q40891" s="142"/>
      <c r="R40891" s="142"/>
      <c r="S40891" s="139"/>
    </row>
    <row r="40892" spans="2:19" ht="15.75" customHeight="1" x14ac:dyDescent="0.25">
      <c r="B40892" s="106"/>
      <c r="C40892" s="106"/>
      <c r="D40892" s="139"/>
      <c r="P40892" s="142"/>
      <c r="Q40892" s="142"/>
      <c r="R40892" s="142"/>
      <c r="S40892" s="139"/>
    </row>
    <row r="40893" spans="2:19" ht="15.75" customHeight="1" x14ac:dyDescent="0.25">
      <c r="B40893" s="106"/>
      <c r="C40893" s="106"/>
      <c r="D40893" s="139"/>
      <c r="P40893" s="142"/>
      <c r="Q40893" s="142"/>
      <c r="R40893" s="142"/>
      <c r="S40893" s="139"/>
    </row>
    <row r="40894" spans="2:19" ht="15.75" customHeight="1" x14ac:dyDescent="0.25">
      <c r="B40894" s="106"/>
      <c r="C40894" s="106"/>
      <c r="D40894" s="139"/>
      <c r="P40894" s="142"/>
      <c r="Q40894" s="142"/>
      <c r="R40894" s="142"/>
      <c r="S40894" s="139"/>
    </row>
    <row r="40895" spans="2:19" ht="15.75" customHeight="1" x14ac:dyDescent="0.25">
      <c r="B40895" s="106"/>
      <c r="C40895" s="106"/>
      <c r="D40895" s="139"/>
      <c r="P40895" s="142"/>
      <c r="Q40895" s="142"/>
      <c r="R40895" s="142"/>
      <c r="S40895" s="139"/>
    </row>
    <row r="40896" spans="2:19" ht="15.75" customHeight="1" x14ac:dyDescent="0.25">
      <c r="B40896" s="106"/>
      <c r="C40896" s="106"/>
      <c r="D40896" s="139"/>
      <c r="P40896" s="142"/>
      <c r="Q40896" s="142"/>
      <c r="R40896" s="142"/>
      <c r="S40896" s="139"/>
    </row>
    <row r="40897" spans="2:19" ht="15.75" customHeight="1" x14ac:dyDescent="0.25">
      <c r="B40897" s="106"/>
      <c r="C40897" s="106"/>
      <c r="D40897" s="139"/>
      <c r="P40897" s="142"/>
      <c r="Q40897" s="142"/>
      <c r="R40897" s="142"/>
      <c r="S40897" s="139"/>
    </row>
    <row r="40898" spans="2:19" ht="15.75" customHeight="1" x14ac:dyDescent="0.25">
      <c r="B40898" s="106"/>
      <c r="C40898" s="106"/>
      <c r="D40898" s="139"/>
      <c r="P40898" s="142"/>
      <c r="Q40898" s="142"/>
      <c r="R40898" s="142"/>
      <c r="S40898" s="139"/>
    </row>
    <row r="40899" spans="2:19" ht="15.75" customHeight="1" x14ac:dyDescent="0.25">
      <c r="B40899" s="106"/>
      <c r="C40899" s="106"/>
      <c r="D40899" s="139"/>
      <c r="P40899" s="142"/>
      <c r="Q40899" s="142"/>
      <c r="R40899" s="142"/>
      <c r="S40899" s="139"/>
    </row>
    <row r="40900" spans="2:19" ht="15.75" customHeight="1" x14ac:dyDescent="0.25">
      <c r="B40900" s="106"/>
      <c r="C40900" s="106"/>
      <c r="D40900" s="139"/>
      <c r="P40900" s="142"/>
      <c r="Q40900" s="142"/>
      <c r="R40900" s="142"/>
      <c r="S40900" s="139"/>
    </row>
    <row r="40901" spans="2:19" ht="15.75" customHeight="1" x14ac:dyDescent="0.25">
      <c r="B40901" s="106"/>
      <c r="C40901" s="106"/>
      <c r="D40901" s="139"/>
      <c r="P40901" s="142"/>
      <c r="Q40901" s="142"/>
      <c r="R40901" s="142"/>
      <c r="S40901" s="139"/>
    </row>
    <row r="40902" spans="2:19" ht="15.75" customHeight="1" x14ac:dyDescent="0.25">
      <c r="B40902" s="106"/>
      <c r="C40902" s="106"/>
      <c r="D40902" s="139"/>
      <c r="P40902" s="142"/>
      <c r="Q40902" s="142"/>
      <c r="R40902" s="142"/>
      <c r="S40902" s="139"/>
    </row>
    <row r="40903" spans="2:19" ht="15.75" customHeight="1" x14ac:dyDescent="0.25">
      <c r="B40903" s="106"/>
      <c r="C40903" s="106"/>
      <c r="D40903" s="139"/>
      <c r="P40903" s="142"/>
      <c r="Q40903" s="142"/>
      <c r="R40903" s="142"/>
      <c r="S40903" s="139"/>
    </row>
    <row r="40904" spans="2:19" ht="15.75" customHeight="1" x14ac:dyDescent="0.25">
      <c r="B40904" s="106"/>
      <c r="C40904" s="106"/>
      <c r="D40904" s="139"/>
      <c r="P40904" s="142"/>
      <c r="Q40904" s="142"/>
      <c r="R40904" s="142"/>
      <c r="S40904" s="139"/>
    </row>
    <row r="40905" spans="2:19" ht="15.75" customHeight="1" x14ac:dyDescent="0.25">
      <c r="B40905" s="106"/>
      <c r="C40905" s="106"/>
      <c r="D40905" s="139"/>
      <c r="P40905" s="142"/>
      <c r="Q40905" s="142"/>
      <c r="R40905" s="142"/>
      <c r="S40905" s="139"/>
    </row>
    <row r="40906" spans="2:19" ht="15.75" customHeight="1" x14ac:dyDescent="0.25">
      <c r="B40906" s="106"/>
      <c r="C40906" s="106"/>
      <c r="D40906" s="139"/>
      <c r="P40906" s="142"/>
      <c r="Q40906" s="142"/>
      <c r="R40906" s="142"/>
      <c r="S40906" s="139"/>
    </row>
    <row r="40907" spans="2:19" ht="15.75" customHeight="1" x14ac:dyDescent="0.25">
      <c r="B40907" s="106"/>
      <c r="C40907" s="106"/>
      <c r="D40907" s="139"/>
      <c r="P40907" s="142"/>
      <c r="Q40907" s="142"/>
      <c r="R40907" s="142"/>
      <c r="S40907" s="139"/>
    </row>
    <row r="40908" spans="2:19" ht="15.75" customHeight="1" x14ac:dyDescent="0.25">
      <c r="B40908" s="106"/>
      <c r="C40908" s="106"/>
      <c r="D40908" s="139"/>
      <c r="P40908" s="142"/>
      <c r="Q40908" s="142"/>
      <c r="R40908" s="142"/>
      <c r="S40908" s="139"/>
    </row>
    <row r="40909" spans="2:19" ht="15.75" customHeight="1" x14ac:dyDescent="0.25">
      <c r="B40909" s="106"/>
      <c r="C40909" s="106"/>
      <c r="D40909" s="139"/>
      <c r="P40909" s="142"/>
      <c r="Q40909" s="142"/>
      <c r="R40909" s="142"/>
      <c r="S40909" s="139"/>
    </row>
    <row r="40910" spans="2:19" ht="15.75" customHeight="1" x14ac:dyDescent="0.25">
      <c r="B40910" s="106"/>
      <c r="C40910" s="106"/>
      <c r="D40910" s="139"/>
      <c r="P40910" s="142"/>
      <c r="Q40910" s="142"/>
      <c r="R40910" s="142"/>
      <c r="S40910" s="139"/>
    </row>
    <row r="40911" spans="2:19" ht="15.75" customHeight="1" x14ac:dyDescent="0.25">
      <c r="B40911" s="106"/>
      <c r="C40911" s="106"/>
      <c r="D40911" s="139"/>
      <c r="P40911" s="142"/>
      <c r="Q40911" s="142"/>
      <c r="R40911" s="142"/>
      <c r="S40911" s="139"/>
    </row>
    <row r="40912" spans="2:19" ht="15.75" customHeight="1" x14ac:dyDescent="0.25">
      <c r="B40912" s="106"/>
      <c r="C40912" s="106"/>
      <c r="D40912" s="139"/>
      <c r="P40912" s="142"/>
      <c r="Q40912" s="142"/>
      <c r="R40912" s="142"/>
      <c r="S40912" s="139"/>
    </row>
    <row r="40913" spans="2:19" ht="15.75" customHeight="1" x14ac:dyDescent="0.25">
      <c r="B40913" s="106"/>
      <c r="C40913" s="106"/>
      <c r="D40913" s="139"/>
      <c r="P40913" s="142"/>
      <c r="Q40913" s="142"/>
      <c r="R40913" s="142"/>
      <c r="S40913" s="139"/>
    </row>
    <row r="40914" spans="2:19" ht="15.75" customHeight="1" x14ac:dyDescent="0.25">
      <c r="B40914" s="106"/>
      <c r="C40914" s="106"/>
      <c r="D40914" s="139"/>
      <c r="P40914" s="142"/>
      <c r="Q40914" s="142"/>
      <c r="R40914" s="142"/>
      <c r="S40914" s="139"/>
    </row>
    <row r="40915" spans="2:19" ht="15.75" customHeight="1" x14ac:dyDescent="0.25">
      <c r="B40915" s="106"/>
      <c r="C40915" s="106"/>
      <c r="D40915" s="139"/>
      <c r="P40915" s="142"/>
      <c r="Q40915" s="142"/>
      <c r="R40915" s="142"/>
      <c r="S40915" s="139"/>
    </row>
    <row r="40916" spans="2:19" ht="15.75" customHeight="1" x14ac:dyDescent="0.25">
      <c r="B40916" s="106"/>
      <c r="C40916" s="106"/>
      <c r="D40916" s="139"/>
      <c r="P40916" s="142"/>
      <c r="Q40916" s="142"/>
      <c r="R40916" s="142"/>
      <c r="S40916" s="139"/>
    </row>
    <row r="40917" spans="2:19" ht="15.75" customHeight="1" x14ac:dyDescent="0.25">
      <c r="B40917" s="106"/>
      <c r="C40917" s="106"/>
      <c r="D40917" s="139"/>
      <c r="P40917" s="142"/>
      <c r="Q40917" s="142"/>
      <c r="R40917" s="142"/>
      <c r="S40917" s="139"/>
    </row>
    <row r="40918" spans="2:19" ht="15.75" customHeight="1" x14ac:dyDescent="0.25">
      <c r="B40918" s="106"/>
      <c r="C40918" s="106"/>
      <c r="D40918" s="139"/>
      <c r="P40918" s="142"/>
      <c r="Q40918" s="142"/>
      <c r="R40918" s="142"/>
      <c r="S40918" s="139"/>
    </row>
    <row r="40919" spans="2:19" ht="15.75" customHeight="1" x14ac:dyDescent="0.25">
      <c r="B40919" s="106"/>
      <c r="C40919" s="106"/>
      <c r="D40919" s="139"/>
      <c r="P40919" s="142"/>
      <c r="Q40919" s="142"/>
      <c r="R40919" s="142"/>
      <c r="S40919" s="139"/>
    </row>
    <row r="40920" spans="2:19" ht="15.75" customHeight="1" x14ac:dyDescent="0.25">
      <c r="B40920" s="106"/>
      <c r="C40920" s="106"/>
      <c r="D40920" s="139"/>
      <c r="P40920" s="142"/>
      <c r="Q40920" s="142"/>
      <c r="R40920" s="142"/>
      <c r="S40920" s="139"/>
    </row>
    <row r="40921" spans="2:19" ht="15.75" customHeight="1" x14ac:dyDescent="0.25">
      <c r="B40921" s="106"/>
      <c r="C40921" s="106"/>
      <c r="D40921" s="139"/>
      <c r="P40921" s="142"/>
      <c r="Q40921" s="142"/>
      <c r="R40921" s="142"/>
      <c r="S40921" s="139"/>
    </row>
    <row r="40922" spans="2:19" ht="15.75" customHeight="1" x14ac:dyDescent="0.25">
      <c r="B40922" s="106"/>
      <c r="C40922" s="106"/>
      <c r="D40922" s="139"/>
      <c r="P40922" s="142"/>
      <c r="Q40922" s="142"/>
      <c r="R40922" s="142"/>
      <c r="S40922" s="139"/>
    </row>
    <row r="40923" spans="2:19" ht="15.75" customHeight="1" x14ac:dyDescent="0.25">
      <c r="B40923" s="106"/>
      <c r="C40923" s="106"/>
      <c r="D40923" s="139"/>
      <c r="P40923" s="142"/>
      <c r="Q40923" s="142"/>
      <c r="R40923" s="142"/>
      <c r="S40923" s="139"/>
    </row>
    <row r="40924" spans="2:19" ht="15.75" customHeight="1" x14ac:dyDescent="0.25">
      <c r="B40924" s="106"/>
      <c r="C40924" s="106"/>
      <c r="D40924" s="139"/>
      <c r="P40924" s="142"/>
      <c r="Q40924" s="142"/>
      <c r="R40924" s="142"/>
      <c r="S40924" s="139"/>
    </row>
    <row r="40925" spans="2:19" ht="15.75" customHeight="1" x14ac:dyDescent="0.25">
      <c r="B40925" s="106"/>
      <c r="C40925" s="106"/>
      <c r="D40925" s="139"/>
      <c r="P40925" s="142"/>
      <c r="Q40925" s="142"/>
      <c r="R40925" s="142"/>
      <c r="S40925" s="139"/>
    </row>
    <row r="40926" spans="2:19" ht="15.75" customHeight="1" x14ac:dyDescent="0.25">
      <c r="B40926" s="106"/>
      <c r="C40926" s="106"/>
      <c r="D40926" s="139"/>
      <c r="P40926" s="142"/>
      <c r="Q40926" s="142"/>
      <c r="R40926" s="142"/>
      <c r="S40926" s="139"/>
    </row>
    <row r="40927" spans="2:19" ht="15.75" customHeight="1" x14ac:dyDescent="0.25">
      <c r="B40927" s="106"/>
      <c r="C40927" s="106"/>
      <c r="D40927" s="139"/>
      <c r="P40927" s="142"/>
      <c r="Q40927" s="142"/>
      <c r="R40927" s="142"/>
      <c r="S40927" s="139"/>
    </row>
    <row r="40928" spans="2:19" ht="15.75" customHeight="1" x14ac:dyDescent="0.25">
      <c r="B40928" s="106"/>
      <c r="C40928" s="106"/>
      <c r="D40928" s="139"/>
      <c r="P40928" s="142"/>
      <c r="Q40928" s="142"/>
      <c r="R40928" s="142"/>
      <c r="S40928" s="139"/>
    </row>
    <row r="40929" spans="2:19" ht="15.75" customHeight="1" x14ac:dyDescent="0.25">
      <c r="B40929" s="106"/>
      <c r="C40929" s="106"/>
      <c r="D40929" s="139"/>
      <c r="P40929" s="142"/>
      <c r="Q40929" s="142"/>
      <c r="R40929" s="142"/>
      <c r="S40929" s="139"/>
    </row>
    <row r="40930" spans="2:19" ht="15.75" customHeight="1" x14ac:dyDescent="0.25">
      <c r="B40930" s="106"/>
      <c r="C40930" s="106"/>
      <c r="D40930" s="139"/>
      <c r="P40930" s="142"/>
      <c r="Q40930" s="142"/>
      <c r="R40930" s="142"/>
      <c r="S40930" s="139"/>
    </row>
    <row r="40931" spans="2:19" ht="15.75" customHeight="1" x14ac:dyDescent="0.25">
      <c r="B40931" s="106"/>
      <c r="C40931" s="106"/>
      <c r="D40931" s="139"/>
      <c r="P40931" s="142"/>
      <c r="Q40931" s="142"/>
      <c r="R40931" s="142"/>
      <c r="S40931" s="139"/>
    </row>
    <row r="40932" spans="2:19" ht="15.75" customHeight="1" x14ac:dyDescent="0.25">
      <c r="B40932" s="106"/>
      <c r="C40932" s="106"/>
      <c r="D40932" s="139"/>
      <c r="P40932" s="142"/>
      <c r="Q40932" s="142"/>
      <c r="R40932" s="142"/>
      <c r="S40932" s="139"/>
    </row>
    <row r="40933" spans="2:19" ht="15.75" customHeight="1" x14ac:dyDescent="0.25">
      <c r="B40933" s="106"/>
      <c r="C40933" s="106"/>
      <c r="D40933" s="139"/>
      <c r="P40933" s="142"/>
      <c r="Q40933" s="142"/>
      <c r="R40933" s="142"/>
      <c r="S40933" s="139"/>
    </row>
    <row r="40934" spans="2:19" ht="15.75" customHeight="1" x14ac:dyDescent="0.25">
      <c r="B40934" s="106"/>
      <c r="C40934" s="106"/>
      <c r="D40934" s="139"/>
      <c r="P40934" s="142"/>
      <c r="Q40934" s="142"/>
      <c r="R40934" s="142"/>
      <c r="S40934" s="139"/>
    </row>
    <row r="40935" spans="2:19" ht="15.75" customHeight="1" x14ac:dyDescent="0.25">
      <c r="B40935" s="106"/>
      <c r="C40935" s="106"/>
      <c r="D40935" s="139"/>
      <c r="P40935" s="142"/>
      <c r="Q40935" s="142"/>
      <c r="R40935" s="142"/>
      <c r="S40935" s="139"/>
    </row>
    <row r="40936" spans="2:19" ht="15.75" customHeight="1" x14ac:dyDescent="0.25">
      <c r="B40936" s="106"/>
      <c r="C40936" s="106"/>
      <c r="D40936" s="139"/>
      <c r="P40936" s="142"/>
      <c r="Q40936" s="142"/>
      <c r="R40936" s="142"/>
      <c r="S40936" s="139"/>
    </row>
    <row r="40937" spans="2:19" ht="15.75" customHeight="1" x14ac:dyDescent="0.25">
      <c r="B40937" s="106"/>
      <c r="C40937" s="106"/>
      <c r="D40937" s="139"/>
      <c r="P40937" s="142"/>
      <c r="Q40937" s="142"/>
      <c r="R40937" s="142"/>
      <c r="S40937" s="139"/>
    </row>
    <row r="40938" spans="2:19" ht="15.75" customHeight="1" x14ac:dyDescent="0.25">
      <c r="B40938" s="106"/>
      <c r="C40938" s="106"/>
      <c r="D40938" s="139"/>
      <c r="P40938" s="142"/>
      <c r="Q40938" s="142"/>
      <c r="R40938" s="142"/>
      <c r="S40938" s="139"/>
    </row>
    <row r="40939" spans="2:19" ht="15.75" customHeight="1" x14ac:dyDescent="0.25">
      <c r="B40939" s="106"/>
      <c r="C40939" s="106"/>
      <c r="D40939" s="139"/>
      <c r="P40939" s="142"/>
      <c r="Q40939" s="142"/>
      <c r="R40939" s="142"/>
      <c r="S40939" s="139"/>
    </row>
    <row r="40940" spans="2:19" ht="15.75" customHeight="1" x14ac:dyDescent="0.25">
      <c r="B40940" s="106"/>
      <c r="C40940" s="106"/>
      <c r="D40940" s="139"/>
      <c r="P40940" s="142"/>
      <c r="Q40940" s="142"/>
      <c r="R40940" s="142"/>
      <c r="S40940" s="139"/>
    </row>
    <row r="40941" spans="2:19" ht="15.75" customHeight="1" x14ac:dyDescent="0.25">
      <c r="B40941" s="106"/>
      <c r="C40941" s="106"/>
      <c r="D40941" s="139"/>
      <c r="P40941" s="142"/>
      <c r="Q40941" s="142"/>
      <c r="R40941" s="142"/>
      <c r="S40941" s="139"/>
    </row>
    <row r="40942" spans="2:19" ht="15.75" customHeight="1" x14ac:dyDescent="0.25">
      <c r="B40942" s="106"/>
      <c r="C40942" s="106"/>
      <c r="D40942" s="139"/>
      <c r="P40942" s="142"/>
      <c r="Q40942" s="142"/>
      <c r="R40942" s="142"/>
      <c r="S40942" s="139"/>
    </row>
    <row r="40943" spans="2:19" ht="15.75" customHeight="1" x14ac:dyDescent="0.25">
      <c r="B40943" s="106"/>
      <c r="C40943" s="106"/>
      <c r="D40943" s="139"/>
      <c r="P40943" s="142"/>
      <c r="Q40943" s="142"/>
      <c r="R40943" s="142"/>
      <c r="S40943" s="139"/>
    </row>
    <row r="40944" spans="2:19" ht="15.75" customHeight="1" x14ac:dyDescent="0.25">
      <c r="B40944" s="106"/>
      <c r="C40944" s="106"/>
      <c r="D40944" s="139"/>
      <c r="P40944" s="142"/>
      <c r="Q40944" s="142"/>
      <c r="R40944" s="142"/>
      <c r="S40944" s="139"/>
    </row>
    <row r="40945" spans="2:19" ht="15.75" customHeight="1" x14ac:dyDescent="0.25">
      <c r="B40945" s="106"/>
      <c r="C40945" s="106"/>
      <c r="D40945" s="139"/>
      <c r="P40945" s="142"/>
      <c r="Q40945" s="142"/>
      <c r="R40945" s="142"/>
      <c r="S40945" s="139"/>
    </row>
    <row r="40946" spans="2:19" ht="15.75" customHeight="1" x14ac:dyDescent="0.25">
      <c r="B40946" s="106"/>
      <c r="C40946" s="106"/>
      <c r="D40946" s="139"/>
      <c r="P40946" s="142"/>
      <c r="Q40946" s="142"/>
      <c r="R40946" s="142"/>
      <c r="S40946" s="139"/>
    </row>
    <row r="40947" spans="2:19" ht="15.75" customHeight="1" x14ac:dyDescent="0.25">
      <c r="B40947" s="106"/>
      <c r="C40947" s="106"/>
      <c r="D40947" s="139"/>
      <c r="P40947" s="142"/>
      <c r="Q40947" s="142"/>
      <c r="R40947" s="142"/>
      <c r="S40947" s="139"/>
    </row>
    <row r="40948" spans="2:19" ht="15.75" customHeight="1" x14ac:dyDescent="0.25">
      <c r="B40948" s="106"/>
      <c r="C40948" s="106"/>
      <c r="D40948" s="139"/>
      <c r="P40948" s="142"/>
      <c r="Q40948" s="142"/>
      <c r="R40948" s="142"/>
      <c r="S40948" s="139"/>
    </row>
    <row r="40949" spans="2:19" ht="15.75" customHeight="1" x14ac:dyDescent="0.25">
      <c r="B40949" s="106"/>
      <c r="C40949" s="106"/>
      <c r="D40949" s="139"/>
      <c r="P40949" s="142"/>
      <c r="Q40949" s="142"/>
      <c r="R40949" s="142"/>
      <c r="S40949" s="139"/>
    </row>
    <row r="40950" spans="2:19" ht="15.75" customHeight="1" x14ac:dyDescent="0.25">
      <c r="B40950" s="106"/>
      <c r="C40950" s="106"/>
      <c r="D40950" s="139"/>
      <c r="P40950" s="142"/>
      <c r="Q40950" s="142"/>
      <c r="R40950" s="142"/>
      <c r="S40950" s="139"/>
    </row>
    <row r="40951" spans="2:19" ht="15.75" customHeight="1" x14ac:dyDescent="0.25">
      <c r="B40951" s="106"/>
      <c r="C40951" s="106"/>
      <c r="D40951" s="139"/>
      <c r="P40951" s="142"/>
      <c r="Q40951" s="142"/>
      <c r="R40951" s="142"/>
      <c r="S40951" s="139"/>
    </row>
    <row r="40952" spans="2:19" ht="15.75" customHeight="1" x14ac:dyDescent="0.25">
      <c r="B40952" s="106"/>
      <c r="C40952" s="106"/>
      <c r="D40952" s="139"/>
      <c r="P40952" s="142"/>
      <c r="Q40952" s="142"/>
      <c r="R40952" s="142"/>
      <c r="S40952" s="139"/>
    </row>
    <row r="40953" spans="2:19" ht="15.75" customHeight="1" x14ac:dyDescent="0.25">
      <c r="B40953" s="106"/>
      <c r="C40953" s="106"/>
      <c r="D40953" s="139"/>
      <c r="P40953" s="142"/>
      <c r="Q40953" s="142"/>
      <c r="R40953" s="142"/>
      <c r="S40953" s="139"/>
    </row>
    <row r="40954" spans="2:19" ht="15.75" customHeight="1" x14ac:dyDescent="0.25">
      <c r="B40954" s="106"/>
      <c r="C40954" s="106"/>
      <c r="D40954" s="139"/>
      <c r="P40954" s="142"/>
      <c r="Q40954" s="142"/>
      <c r="R40954" s="142"/>
      <c r="S40954" s="139"/>
    </row>
    <row r="40955" spans="2:19" ht="15.75" customHeight="1" x14ac:dyDescent="0.25">
      <c r="B40955" s="106"/>
      <c r="C40955" s="106"/>
      <c r="D40955" s="139"/>
      <c r="P40955" s="142"/>
      <c r="Q40955" s="142"/>
      <c r="R40955" s="142"/>
      <c r="S40955" s="139"/>
    </row>
    <row r="40956" spans="2:19" ht="15.75" customHeight="1" x14ac:dyDescent="0.25">
      <c r="B40956" s="106"/>
      <c r="C40956" s="106"/>
      <c r="D40956" s="139"/>
      <c r="P40956" s="142"/>
      <c r="Q40956" s="142"/>
      <c r="R40956" s="142"/>
      <c r="S40956" s="139"/>
    </row>
    <row r="40957" spans="2:19" ht="15.75" customHeight="1" x14ac:dyDescent="0.25">
      <c r="B40957" s="106"/>
      <c r="C40957" s="106"/>
      <c r="D40957" s="139"/>
      <c r="P40957" s="142"/>
      <c r="Q40957" s="142"/>
      <c r="R40957" s="142"/>
      <c r="S40957" s="139"/>
    </row>
    <row r="40958" spans="2:19" ht="15.75" customHeight="1" x14ac:dyDescent="0.25">
      <c r="B40958" s="106"/>
      <c r="C40958" s="106"/>
      <c r="D40958" s="139"/>
      <c r="P40958" s="142"/>
      <c r="Q40958" s="142"/>
      <c r="R40958" s="142"/>
      <c r="S40958" s="139"/>
    </row>
    <row r="40959" spans="2:19" ht="15.75" customHeight="1" x14ac:dyDescent="0.25">
      <c r="B40959" s="106"/>
      <c r="C40959" s="106"/>
      <c r="D40959" s="139"/>
      <c r="P40959" s="142"/>
      <c r="Q40959" s="142"/>
      <c r="R40959" s="142"/>
      <c r="S40959" s="139"/>
    </row>
    <row r="40960" spans="2:19" ht="15.75" customHeight="1" x14ac:dyDescent="0.25">
      <c r="B40960" s="106"/>
      <c r="C40960" s="106"/>
      <c r="D40960" s="139"/>
      <c r="P40960" s="142"/>
      <c r="Q40960" s="142"/>
      <c r="R40960" s="142"/>
      <c r="S40960" s="139"/>
    </row>
    <row r="40961" spans="2:19" ht="15.75" customHeight="1" x14ac:dyDescent="0.25">
      <c r="B40961" s="106"/>
      <c r="C40961" s="106"/>
      <c r="D40961" s="139"/>
      <c r="P40961" s="142"/>
      <c r="Q40961" s="142"/>
      <c r="R40961" s="142"/>
      <c r="S40961" s="139"/>
    </row>
    <row r="40962" spans="2:19" ht="15.75" customHeight="1" x14ac:dyDescent="0.25">
      <c r="B40962" s="106"/>
      <c r="C40962" s="106"/>
      <c r="D40962" s="139"/>
      <c r="P40962" s="142"/>
      <c r="Q40962" s="142"/>
      <c r="R40962" s="142"/>
      <c r="S40962" s="139"/>
    </row>
    <row r="40963" spans="2:19" ht="15.75" customHeight="1" x14ac:dyDescent="0.25">
      <c r="B40963" s="106"/>
      <c r="C40963" s="106"/>
      <c r="D40963" s="139"/>
      <c r="P40963" s="142"/>
      <c r="Q40963" s="142"/>
      <c r="R40963" s="142"/>
      <c r="S40963" s="139"/>
    </row>
    <row r="40964" spans="2:19" ht="15.75" customHeight="1" x14ac:dyDescent="0.25">
      <c r="B40964" s="106"/>
      <c r="C40964" s="106"/>
      <c r="D40964" s="139"/>
      <c r="P40964" s="142"/>
      <c r="Q40964" s="142"/>
      <c r="R40964" s="142"/>
      <c r="S40964" s="139"/>
    </row>
    <row r="40965" spans="2:19" ht="15.75" customHeight="1" x14ac:dyDescent="0.25">
      <c r="B40965" s="106"/>
      <c r="C40965" s="106"/>
      <c r="D40965" s="139"/>
      <c r="P40965" s="142"/>
      <c r="Q40965" s="142"/>
      <c r="R40965" s="142"/>
      <c r="S40965" s="139"/>
    </row>
    <row r="40966" spans="2:19" ht="15.75" customHeight="1" x14ac:dyDescent="0.25">
      <c r="B40966" s="106"/>
      <c r="C40966" s="106"/>
      <c r="D40966" s="139"/>
      <c r="P40966" s="142"/>
      <c r="Q40966" s="142"/>
      <c r="R40966" s="142"/>
      <c r="S40966" s="139"/>
    </row>
    <row r="40967" spans="2:19" ht="15.75" customHeight="1" x14ac:dyDescent="0.25">
      <c r="B40967" s="106"/>
      <c r="C40967" s="106"/>
      <c r="D40967" s="139"/>
      <c r="P40967" s="142"/>
      <c r="Q40967" s="142"/>
      <c r="R40967" s="142"/>
      <c r="S40967" s="139"/>
    </row>
    <row r="40968" spans="2:19" ht="15.75" customHeight="1" x14ac:dyDescent="0.25">
      <c r="B40968" s="106"/>
      <c r="C40968" s="106"/>
      <c r="D40968" s="139"/>
      <c r="P40968" s="142"/>
      <c r="Q40968" s="142"/>
      <c r="R40968" s="142"/>
      <c r="S40968" s="139"/>
    </row>
    <row r="40969" spans="2:19" ht="15.75" customHeight="1" x14ac:dyDescent="0.25">
      <c r="B40969" s="106"/>
      <c r="C40969" s="106"/>
      <c r="D40969" s="139"/>
      <c r="P40969" s="142"/>
      <c r="Q40969" s="142"/>
      <c r="R40969" s="142"/>
      <c r="S40969" s="139"/>
    </row>
    <row r="40970" spans="2:19" ht="15.75" customHeight="1" x14ac:dyDescent="0.25">
      <c r="B40970" s="106"/>
      <c r="C40970" s="106"/>
      <c r="D40970" s="139"/>
      <c r="P40970" s="142"/>
      <c r="Q40970" s="142"/>
      <c r="R40970" s="142"/>
      <c r="S40970" s="139"/>
    </row>
    <row r="40971" spans="2:19" ht="15.75" customHeight="1" x14ac:dyDescent="0.25">
      <c r="B40971" s="106"/>
      <c r="C40971" s="106"/>
      <c r="D40971" s="139"/>
      <c r="P40971" s="142"/>
      <c r="Q40971" s="142"/>
      <c r="R40971" s="142"/>
      <c r="S40971" s="139"/>
    </row>
    <row r="40972" spans="2:19" ht="15.75" customHeight="1" x14ac:dyDescent="0.25">
      <c r="B40972" s="106"/>
      <c r="C40972" s="106"/>
      <c r="D40972" s="139"/>
      <c r="P40972" s="142"/>
      <c r="Q40972" s="142"/>
      <c r="R40972" s="142"/>
      <c r="S40972" s="139"/>
    </row>
    <row r="40973" spans="2:19" ht="15.75" customHeight="1" x14ac:dyDescent="0.25">
      <c r="B40973" s="106"/>
      <c r="C40973" s="106"/>
      <c r="D40973" s="139"/>
      <c r="P40973" s="142"/>
      <c r="Q40973" s="142"/>
      <c r="R40973" s="142"/>
      <c r="S40973" s="139"/>
    </row>
    <row r="40974" spans="2:19" ht="15.75" customHeight="1" x14ac:dyDescent="0.25">
      <c r="B40974" s="106"/>
      <c r="C40974" s="106"/>
      <c r="D40974" s="139"/>
      <c r="P40974" s="142"/>
      <c r="Q40974" s="142"/>
      <c r="R40974" s="142"/>
      <c r="S40974" s="139"/>
    </row>
    <row r="40975" spans="2:19" ht="15.75" customHeight="1" x14ac:dyDescent="0.25">
      <c r="B40975" s="106"/>
      <c r="C40975" s="106"/>
      <c r="D40975" s="139"/>
      <c r="P40975" s="142"/>
      <c r="Q40975" s="142"/>
      <c r="R40975" s="142"/>
      <c r="S40975" s="139"/>
    </row>
    <row r="40976" spans="2:19" ht="15.75" customHeight="1" x14ac:dyDescent="0.25">
      <c r="B40976" s="106"/>
      <c r="C40976" s="106"/>
      <c r="D40976" s="139"/>
      <c r="P40976" s="142"/>
      <c r="Q40976" s="142"/>
      <c r="R40976" s="142"/>
      <c r="S40976" s="139"/>
    </row>
    <row r="40977" spans="2:19" ht="15.75" customHeight="1" x14ac:dyDescent="0.25">
      <c r="B40977" s="106"/>
      <c r="C40977" s="106"/>
      <c r="D40977" s="139"/>
      <c r="P40977" s="142"/>
      <c r="Q40977" s="142"/>
      <c r="R40977" s="142"/>
      <c r="S40977" s="139"/>
    </row>
    <row r="40978" spans="2:19" ht="15.75" customHeight="1" x14ac:dyDescent="0.25">
      <c r="B40978" s="106"/>
      <c r="C40978" s="106"/>
      <c r="D40978" s="139"/>
      <c r="P40978" s="142"/>
      <c r="Q40978" s="142"/>
      <c r="R40978" s="142"/>
      <c r="S40978" s="139"/>
    </row>
    <row r="40979" spans="2:19" ht="15.75" customHeight="1" x14ac:dyDescent="0.25">
      <c r="B40979" s="106"/>
      <c r="C40979" s="106"/>
      <c r="D40979" s="139"/>
      <c r="P40979" s="142"/>
      <c r="Q40979" s="142"/>
      <c r="R40979" s="142"/>
      <c r="S40979" s="139"/>
    </row>
    <row r="40980" spans="2:19" ht="15.75" customHeight="1" x14ac:dyDescent="0.25">
      <c r="B40980" s="106"/>
      <c r="C40980" s="106"/>
      <c r="D40980" s="139"/>
      <c r="P40980" s="142"/>
      <c r="Q40980" s="142"/>
      <c r="R40980" s="142"/>
      <c r="S40980" s="139"/>
    </row>
    <row r="40981" spans="2:19" ht="15.75" customHeight="1" x14ac:dyDescent="0.25">
      <c r="B40981" s="106"/>
      <c r="C40981" s="106"/>
      <c r="D40981" s="139"/>
      <c r="P40981" s="142"/>
      <c r="Q40981" s="142"/>
      <c r="R40981" s="142"/>
      <c r="S40981" s="139"/>
    </row>
    <row r="40982" spans="2:19" ht="15.75" customHeight="1" x14ac:dyDescent="0.25">
      <c r="B40982" s="106"/>
      <c r="C40982" s="106"/>
      <c r="D40982" s="139"/>
      <c r="P40982" s="142"/>
      <c r="Q40982" s="142"/>
      <c r="R40982" s="142"/>
      <c r="S40982" s="139"/>
    </row>
    <row r="40983" spans="2:19" ht="15.75" customHeight="1" x14ac:dyDescent="0.25">
      <c r="B40983" s="106"/>
      <c r="C40983" s="106"/>
      <c r="D40983" s="139"/>
      <c r="P40983" s="142"/>
      <c r="Q40983" s="142"/>
      <c r="R40983" s="142"/>
      <c r="S40983" s="139"/>
    </row>
    <row r="40984" spans="2:19" ht="15.75" customHeight="1" x14ac:dyDescent="0.25">
      <c r="B40984" s="106"/>
      <c r="C40984" s="106"/>
      <c r="D40984" s="139"/>
      <c r="P40984" s="142"/>
      <c r="Q40984" s="142"/>
      <c r="R40984" s="142"/>
      <c r="S40984" s="139"/>
    </row>
    <row r="40985" spans="2:19" ht="15.75" customHeight="1" x14ac:dyDescent="0.25">
      <c r="B40985" s="106"/>
      <c r="C40985" s="106"/>
      <c r="D40985" s="139"/>
      <c r="P40985" s="142"/>
      <c r="Q40985" s="142"/>
      <c r="R40985" s="142"/>
      <c r="S40985" s="139"/>
    </row>
    <row r="40986" spans="2:19" ht="15.75" customHeight="1" x14ac:dyDescent="0.25">
      <c r="B40986" s="106"/>
      <c r="C40986" s="106"/>
      <c r="D40986" s="139"/>
      <c r="P40986" s="142"/>
      <c r="Q40986" s="142"/>
      <c r="R40986" s="142"/>
      <c r="S40986" s="139"/>
    </row>
    <row r="40987" spans="2:19" ht="15.75" customHeight="1" x14ac:dyDescent="0.25">
      <c r="B40987" s="106"/>
      <c r="C40987" s="106"/>
      <c r="D40987" s="139"/>
      <c r="P40987" s="142"/>
      <c r="Q40987" s="142"/>
      <c r="R40987" s="142"/>
      <c r="S40987" s="139"/>
    </row>
    <row r="40988" spans="2:19" ht="15.75" customHeight="1" x14ac:dyDescent="0.25">
      <c r="B40988" s="106"/>
      <c r="C40988" s="106"/>
      <c r="D40988" s="139"/>
      <c r="P40988" s="142"/>
      <c r="Q40988" s="142"/>
      <c r="R40988" s="142"/>
      <c r="S40988" s="139"/>
    </row>
    <row r="40989" spans="2:19" ht="15.75" customHeight="1" x14ac:dyDescent="0.25">
      <c r="B40989" s="106"/>
      <c r="C40989" s="106"/>
      <c r="D40989" s="139"/>
      <c r="P40989" s="142"/>
      <c r="Q40989" s="142"/>
      <c r="R40989" s="142"/>
      <c r="S40989" s="139"/>
    </row>
    <row r="40990" spans="2:19" ht="15.75" customHeight="1" x14ac:dyDescent="0.25">
      <c r="B40990" s="106"/>
      <c r="C40990" s="106"/>
      <c r="D40990" s="139"/>
      <c r="P40990" s="142"/>
      <c r="Q40990" s="142"/>
      <c r="R40990" s="142"/>
      <c r="S40990" s="139"/>
    </row>
    <row r="40991" spans="2:19" ht="15.75" customHeight="1" x14ac:dyDescent="0.25">
      <c r="B40991" s="106"/>
      <c r="C40991" s="106"/>
      <c r="D40991" s="139"/>
      <c r="P40991" s="142"/>
      <c r="Q40991" s="142"/>
      <c r="R40991" s="142"/>
      <c r="S40991" s="139"/>
    </row>
    <row r="40992" spans="2:19" ht="15.75" customHeight="1" x14ac:dyDescent="0.25">
      <c r="B40992" s="106"/>
      <c r="C40992" s="106"/>
      <c r="D40992" s="139"/>
      <c r="P40992" s="142"/>
      <c r="Q40992" s="142"/>
      <c r="R40992" s="142"/>
      <c r="S40992" s="139"/>
    </row>
    <row r="40993" spans="2:19" ht="15.75" customHeight="1" x14ac:dyDescent="0.25">
      <c r="B40993" s="106"/>
      <c r="C40993" s="106"/>
      <c r="D40993" s="139"/>
      <c r="P40993" s="142"/>
      <c r="Q40993" s="142"/>
      <c r="R40993" s="142"/>
      <c r="S40993" s="139"/>
    </row>
    <row r="40994" spans="2:19" ht="15.75" customHeight="1" x14ac:dyDescent="0.25">
      <c r="B40994" s="106"/>
      <c r="C40994" s="106"/>
      <c r="D40994" s="139"/>
      <c r="P40994" s="142"/>
      <c r="Q40994" s="142"/>
      <c r="R40994" s="142"/>
      <c r="S40994" s="139"/>
    </row>
    <row r="40995" spans="2:19" ht="15.75" customHeight="1" x14ac:dyDescent="0.25">
      <c r="B40995" s="106"/>
      <c r="C40995" s="106"/>
      <c r="D40995" s="139"/>
      <c r="P40995" s="142"/>
      <c r="Q40995" s="142"/>
      <c r="R40995" s="142"/>
      <c r="S40995" s="139"/>
    </row>
    <row r="40996" spans="2:19" ht="15.75" customHeight="1" x14ac:dyDescent="0.25">
      <c r="B40996" s="106"/>
      <c r="C40996" s="106"/>
      <c r="D40996" s="139"/>
      <c r="P40996" s="142"/>
      <c r="Q40996" s="142"/>
      <c r="R40996" s="142"/>
      <c r="S40996" s="139"/>
    </row>
    <row r="40997" spans="2:19" ht="15.75" customHeight="1" x14ac:dyDescent="0.25">
      <c r="B40997" s="106"/>
      <c r="C40997" s="106"/>
      <c r="D40997" s="139"/>
      <c r="P40997" s="142"/>
      <c r="Q40997" s="142"/>
      <c r="R40997" s="142"/>
      <c r="S40997" s="139"/>
    </row>
    <row r="40998" spans="2:19" ht="15.75" customHeight="1" x14ac:dyDescent="0.25">
      <c r="B40998" s="106"/>
      <c r="C40998" s="106"/>
      <c r="D40998" s="139"/>
      <c r="P40998" s="142"/>
      <c r="Q40998" s="142"/>
      <c r="R40998" s="142"/>
      <c r="S40998" s="139"/>
    </row>
    <row r="40999" spans="2:19" ht="15.75" customHeight="1" x14ac:dyDescent="0.25">
      <c r="B40999" s="106"/>
      <c r="C40999" s="106"/>
      <c r="D40999" s="139"/>
      <c r="P40999" s="142"/>
      <c r="Q40999" s="142"/>
      <c r="R40999" s="142"/>
      <c r="S40999" s="139"/>
    </row>
    <row r="41000" spans="2:19" ht="15.75" customHeight="1" x14ac:dyDescent="0.25">
      <c r="B41000" s="106"/>
      <c r="C41000" s="106"/>
      <c r="D41000" s="139"/>
      <c r="P41000" s="142"/>
      <c r="Q41000" s="142"/>
      <c r="R41000" s="142"/>
      <c r="S41000" s="139"/>
    </row>
    <row r="41001" spans="2:19" ht="15.75" customHeight="1" x14ac:dyDescent="0.25">
      <c r="B41001" s="106"/>
      <c r="C41001" s="106"/>
      <c r="D41001" s="139"/>
      <c r="P41001" s="142"/>
      <c r="Q41001" s="142"/>
      <c r="R41001" s="142"/>
      <c r="S41001" s="139"/>
    </row>
    <row r="41002" spans="2:19" ht="15.75" customHeight="1" x14ac:dyDescent="0.25">
      <c r="B41002" s="106"/>
      <c r="C41002" s="106"/>
      <c r="D41002" s="139"/>
      <c r="P41002" s="142"/>
      <c r="Q41002" s="142"/>
      <c r="R41002" s="142"/>
      <c r="S41002" s="139"/>
    </row>
    <row r="41003" spans="2:19" ht="15.75" customHeight="1" x14ac:dyDescent="0.25">
      <c r="B41003" s="106"/>
      <c r="C41003" s="106"/>
      <c r="D41003" s="139"/>
      <c r="P41003" s="142"/>
      <c r="Q41003" s="142"/>
      <c r="R41003" s="142"/>
      <c r="S41003" s="139"/>
    </row>
    <row r="41004" spans="2:19" ht="15.75" customHeight="1" x14ac:dyDescent="0.25">
      <c r="B41004" s="106"/>
      <c r="C41004" s="106"/>
      <c r="D41004" s="139"/>
      <c r="P41004" s="142"/>
      <c r="Q41004" s="142"/>
      <c r="R41004" s="142"/>
      <c r="S41004" s="139"/>
    </row>
    <row r="41005" spans="2:19" ht="15.75" customHeight="1" x14ac:dyDescent="0.25">
      <c r="B41005" s="106"/>
      <c r="C41005" s="106"/>
      <c r="D41005" s="139"/>
      <c r="P41005" s="142"/>
      <c r="Q41005" s="142"/>
      <c r="R41005" s="142"/>
      <c r="S41005" s="139"/>
    </row>
    <row r="41006" spans="2:19" ht="15.75" customHeight="1" x14ac:dyDescent="0.25">
      <c r="B41006" s="106"/>
      <c r="C41006" s="106"/>
      <c r="D41006" s="139"/>
      <c r="P41006" s="142"/>
      <c r="Q41006" s="142"/>
      <c r="R41006" s="142"/>
      <c r="S41006" s="139"/>
    </row>
    <row r="41007" spans="2:19" ht="15.75" customHeight="1" x14ac:dyDescent="0.25">
      <c r="B41007" s="106"/>
      <c r="C41007" s="106"/>
      <c r="D41007" s="139"/>
      <c r="P41007" s="142"/>
      <c r="Q41007" s="142"/>
      <c r="R41007" s="142"/>
      <c r="S41007" s="139"/>
    </row>
    <row r="41008" spans="2:19" ht="15.75" customHeight="1" x14ac:dyDescent="0.25">
      <c r="B41008" s="106"/>
      <c r="C41008" s="106"/>
      <c r="D41008" s="139"/>
      <c r="P41008" s="142"/>
      <c r="Q41008" s="142"/>
      <c r="R41008" s="142"/>
      <c r="S41008" s="139"/>
    </row>
    <row r="41009" spans="2:19" ht="15.75" customHeight="1" x14ac:dyDescent="0.25">
      <c r="B41009" s="106"/>
      <c r="C41009" s="106"/>
      <c r="D41009" s="139"/>
      <c r="P41009" s="142"/>
      <c r="Q41009" s="142"/>
      <c r="R41009" s="142"/>
      <c r="S41009" s="139"/>
    </row>
    <row r="41010" spans="2:19" ht="15.75" customHeight="1" x14ac:dyDescent="0.25">
      <c r="B41010" s="106"/>
      <c r="C41010" s="106"/>
      <c r="D41010" s="139"/>
      <c r="P41010" s="142"/>
      <c r="Q41010" s="142"/>
      <c r="R41010" s="142"/>
      <c r="S41010" s="139"/>
    </row>
    <row r="41011" spans="2:19" ht="15.75" customHeight="1" x14ac:dyDescent="0.25">
      <c r="B41011" s="106"/>
      <c r="C41011" s="106"/>
      <c r="D41011" s="139"/>
      <c r="P41011" s="142"/>
      <c r="Q41011" s="142"/>
      <c r="R41011" s="142"/>
      <c r="S41011" s="139"/>
    </row>
    <row r="41012" spans="2:19" ht="15.75" customHeight="1" x14ac:dyDescent="0.25">
      <c r="B41012" s="106"/>
      <c r="C41012" s="106"/>
      <c r="D41012" s="139"/>
      <c r="P41012" s="142"/>
      <c r="Q41012" s="142"/>
      <c r="R41012" s="142"/>
      <c r="S41012" s="139"/>
    </row>
    <row r="41013" spans="2:19" ht="15.75" customHeight="1" x14ac:dyDescent="0.25">
      <c r="B41013" s="106"/>
      <c r="C41013" s="106"/>
      <c r="D41013" s="139"/>
      <c r="P41013" s="142"/>
      <c r="Q41013" s="142"/>
      <c r="R41013" s="142"/>
      <c r="S41013" s="139"/>
    </row>
    <row r="41014" spans="2:19" ht="15.75" customHeight="1" x14ac:dyDescent="0.25">
      <c r="B41014" s="106"/>
      <c r="C41014" s="106"/>
      <c r="D41014" s="139"/>
      <c r="P41014" s="142"/>
      <c r="Q41014" s="142"/>
      <c r="R41014" s="142"/>
      <c r="S41014" s="139"/>
    </row>
    <row r="41015" spans="2:19" ht="15.75" customHeight="1" x14ac:dyDescent="0.25">
      <c r="B41015" s="106"/>
      <c r="C41015" s="106"/>
      <c r="D41015" s="139"/>
      <c r="P41015" s="142"/>
      <c r="Q41015" s="142"/>
      <c r="R41015" s="142"/>
      <c r="S41015" s="139"/>
    </row>
    <row r="41016" spans="2:19" ht="15.75" customHeight="1" x14ac:dyDescent="0.25">
      <c r="B41016" s="106"/>
      <c r="C41016" s="106"/>
      <c r="D41016" s="139"/>
      <c r="P41016" s="142"/>
      <c r="Q41016" s="142"/>
      <c r="R41016" s="142"/>
      <c r="S41016" s="139"/>
    </row>
    <row r="41017" spans="2:19" ht="15.75" customHeight="1" x14ac:dyDescent="0.25">
      <c r="B41017" s="106"/>
      <c r="C41017" s="106"/>
      <c r="D41017" s="139"/>
      <c r="P41017" s="142"/>
      <c r="Q41017" s="142"/>
      <c r="R41017" s="142"/>
      <c r="S41017" s="139"/>
    </row>
    <row r="41018" spans="2:19" ht="15.75" customHeight="1" x14ac:dyDescent="0.25">
      <c r="B41018" s="106"/>
      <c r="C41018" s="106"/>
      <c r="D41018" s="139"/>
      <c r="P41018" s="142"/>
      <c r="Q41018" s="142"/>
      <c r="R41018" s="142"/>
      <c r="S41018" s="139"/>
    </row>
    <row r="41019" spans="2:19" ht="15.75" customHeight="1" x14ac:dyDescent="0.25">
      <c r="B41019" s="106"/>
      <c r="C41019" s="106"/>
      <c r="D41019" s="139"/>
      <c r="P41019" s="142"/>
      <c r="Q41019" s="142"/>
      <c r="R41019" s="142"/>
      <c r="S41019" s="139"/>
    </row>
    <row r="41020" spans="2:19" ht="15.75" customHeight="1" x14ac:dyDescent="0.25">
      <c r="B41020" s="106"/>
      <c r="C41020" s="106"/>
      <c r="D41020" s="139"/>
      <c r="P41020" s="142"/>
      <c r="Q41020" s="142"/>
      <c r="R41020" s="142"/>
      <c r="S41020" s="139"/>
    </row>
    <row r="41021" spans="2:19" ht="15.75" customHeight="1" x14ac:dyDescent="0.25">
      <c r="B41021" s="106"/>
      <c r="C41021" s="106"/>
      <c r="D41021" s="139"/>
      <c r="P41021" s="142"/>
      <c r="Q41021" s="142"/>
      <c r="R41021" s="142"/>
      <c r="S41021" s="139"/>
    </row>
    <row r="41022" spans="2:19" ht="15.75" customHeight="1" x14ac:dyDescent="0.25">
      <c r="B41022" s="106"/>
      <c r="C41022" s="106"/>
      <c r="D41022" s="139"/>
      <c r="P41022" s="142"/>
      <c r="Q41022" s="142"/>
      <c r="R41022" s="142"/>
      <c r="S41022" s="139"/>
    </row>
    <row r="41023" spans="2:19" ht="15.75" customHeight="1" x14ac:dyDescent="0.25">
      <c r="B41023" s="106"/>
      <c r="C41023" s="106"/>
      <c r="D41023" s="139"/>
      <c r="P41023" s="142"/>
      <c r="Q41023" s="142"/>
      <c r="R41023" s="142"/>
      <c r="S41023" s="139"/>
    </row>
    <row r="41024" spans="2:19" ht="15.75" customHeight="1" x14ac:dyDescent="0.25">
      <c r="B41024" s="106"/>
      <c r="C41024" s="106"/>
      <c r="D41024" s="139"/>
      <c r="P41024" s="142"/>
      <c r="Q41024" s="142"/>
      <c r="R41024" s="142"/>
      <c r="S41024" s="139"/>
    </row>
    <row r="41025" spans="2:19" ht="15.75" customHeight="1" x14ac:dyDescent="0.25">
      <c r="B41025" s="106"/>
      <c r="C41025" s="106"/>
      <c r="D41025" s="139"/>
      <c r="P41025" s="142"/>
      <c r="Q41025" s="142"/>
      <c r="R41025" s="142"/>
      <c r="S41025" s="139"/>
    </row>
    <row r="41026" spans="2:19" ht="15.75" customHeight="1" x14ac:dyDescent="0.25">
      <c r="B41026" s="106"/>
      <c r="C41026" s="106"/>
      <c r="D41026" s="139"/>
      <c r="P41026" s="142"/>
      <c r="Q41026" s="142"/>
      <c r="R41026" s="142"/>
      <c r="S41026" s="139"/>
    </row>
    <row r="41027" spans="2:19" ht="15.75" customHeight="1" x14ac:dyDescent="0.25">
      <c r="B41027" s="106"/>
      <c r="C41027" s="106"/>
      <c r="D41027" s="139"/>
      <c r="P41027" s="142"/>
      <c r="Q41027" s="142"/>
      <c r="R41027" s="142"/>
      <c r="S41027" s="139"/>
    </row>
    <row r="41028" spans="2:19" ht="15.75" customHeight="1" x14ac:dyDescent="0.25">
      <c r="B41028" s="106"/>
      <c r="C41028" s="106"/>
      <c r="D41028" s="139"/>
      <c r="P41028" s="142"/>
      <c r="Q41028" s="142"/>
      <c r="R41028" s="142"/>
      <c r="S41028" s="139"/>
    </row>
    <row r="41029" spans="2:19" ht="15.75" customHeight="1" x14ac:dyDescent="0.25">
      <c r="B41029" s="106"/>
      <c r="C41029" s="106"/>
      <c r="D41029" s="139"/>
      <c r="P41029" s="142"/>
      <c r="Q41029" s="142"/>
      <c r="R41029" s="142"/>
      <c r="S41029" s="139"/>
    </row>
    <row r="41030" spans="2:19" ht="15.75" customHeight="1" x14ac:dyDescent="0.25">
      <c r="B41030" s="106"/>
      <c r="C41030" s="106"/>
      <c r="D41030" s="139"/>
      <c r="P41030" s="142"/>
      <c r="Q41030" s="142"/>
      <c r="R41030" s="142"/>
      <c r="S41030" s="139"/>
    </row>
    <row r="41031" spans="2:19" ht="15.75" customHeight="1" x14ac:dyDescent="0.25">
      <c r="B41031" s="106"/>
      <c r="C41031" s="106"/>
      <c r="D41031" s="139"/>
      <c r="P41031" s="142"/>
      <c r="Q41031" s="142"/>
      <c r="R41031" s="142"/>
      <c r="S41031" s="139"/>
    </row>
    <row r="41032" spans="2:19" ht="15.75" customHeight="1" x14ac:dyDescent="0.25">
      <c r="B41032" s="106"/>
      <c r="C41032" s="106"/>
      <c r="D41032" s="139"/>
      <c r="P41032" s="142"/>
      <c r="Q41032" s="142"/>
      <c r="R41032" s="142"/>
      <c r="S41032" s="139"/>
    </row>
    <row r="41033" spans="2:19" ht="15.75" customHeight="1" x14ac:dyDescent="0.25">
      <c r="B41033" s="106"/>
      <c r="C41033" s="106"/>
      <c r="D41033" s="139"/>
      <c r="P41033" s="142"/>
      <c r="Q41033" s="142"/>
      <c r="R41033" s="142"/>
      <c r="S41033" s="139"/>
    </row>
    <row r="41034" spans="2:19" ht="15.75" customHeight="1" x14ac:dyDescent="0.25">
      <c r="B41034" s="106"/>
      <c r="C41034" s="106"/>
      <c r="D41034" s="139"/>
      <c r="P41034" s="142"/>
      <c r="Q41034" s="142"/>
      <c r="R41034" s="142"/>
      <c r="S41034" s="139"/>
    </row>
    <row r="41035" spans="2:19" ht="15.75" customHeight="1" x14ac:dyDescent="0.25">
      <c r="B41035" s="106"/>
      <c r="C41035" s="106"/>
      <c r="D41035" s="139"/>
      <c r="P41035" s="142"/>
      <c r="Q41035" s="142"/>
      <c r="R41035" s="142"/>
      <c r="S41035" s="139"/>
    </row>
    <row r="41036" spans="2:19" ht="15.75" customHeight="1" x14ac:dyDescent="0.25">
      <c r="B41036" s="106"/>
      <c r="C41036" s="106"/>
      <c r="D41036" s="139"/>
      <c r="P41036" s="142"/>
      <c r="Q41036" s="142"/>
      <c r="R41036" s="142"/>
      <c r="S41036" s="139"/>
    </row>
    <row r="41037" spans="2:19" ht="15.75" customHeight="1" x14ac:dyDescent="0.25">
      <c r="B41037" s="106"/>
      <c r="C41037" s="106"/>
      <c r="D41037" s="139"/>
      <c r="P41037" s="142"/>
      <c r="Q41037" s="142"/>
      <c r="R41037" s="142"/>
      <c r="S41037" s="139"/>
    </row>
    <row r="41038" spans="2:19" ht="15.75" customHeight="1" x14ac:dyDescent="0.25">
      <c r="B41038" s="106"/>
      <c r="C41038" s="106"/>
      <c r="D41038" s="139"/>
      <c r="P41038" s="142"/>
      <c r="Q41038" s="142"/>
      <c r="R41038" s="142"/>
      <c r="S41038" s="139"/>
    </row>
    <row r="41039" spans="2:19" ht="15.75" customHeight="1" x14ac:dyDescent="0.25">
      <c r="B41039" s="106"/>
      <c r="C41039" s="106"/>
      <c r="D41039" s="139"/>
      <c r="P41039" s="142"/>
      <c r="Q41039" s="142"/>
      <c r="R41039" s="142"/>
      <c r="S41039" s="139"/>
    </row>
    <row r="41040" spans="2:19" ht="15.75" customHeight="1" x14ac:dyDescent="0.25">
      <c r="B41040" s="106"/>
      <c r="C41040" s="106"/>
      <c r="D41040" s="139"/>
      <c r="P41040" s="142"/>
      <c r="Q41040" s="142"/>
      <c r="R41040" s="142"/>
      <c r="S41040" s="139"/>
    </row>
    <row r="41041" spans="2:19" ht="15.75" customHeight="1" x14ac:dyDescent="0.25">
      <c r="B41041" s="106"/>
      <c r="C41041" s="106"/>
      <c r="D41041" s="139"/>
      <c r="P41041" s="142"/>
      <c r="Q41041" s="142"/>
      <c r="R41041" s="142"/>
      <c r="S41041" s="139"/>
    </row>
    <row r="41042" spans="2:19" ht="15.75" customHeight="1" x14ac:dyDescent="0.25">
      <c r="B41042" s="106"/>
      <c r="C41042" s="106"/>
      <c r="D41042" s="139"/>
      <c r="P41042" s="142"/>
      <c r="Q41042" s="142"/>
      <c r="R41042" s="142"/>
      <c r="S41042" s="139"/>
    </row>
    <row r="41043" spans="2:19" ht="15.75" customHeight="1" x14ac:dyDescent="0.25">
      <c r="B41043" s="106"/>
      <c r="C41043" s="106"/>
      <c r="D41043" s="139"/>
      <c r="P41043" s="142"/>
      <c r="Q41043" s="142"/>
      <c r="R41043" s="142"/>
      <c r="S41043" s="139"/>
    </row>
    <row r="41044" spans="2:19" ht="15.75" customHeight="1" x14ac:dyDescent="0.25">
      <c r="B41044" s="106"/>
      <c r="C41044" s="106"/>
      <c r="D41044" s="139"/>
      <c r="P41044" s="142"/>
      <c r="Q41044" s="142"/>
      <c r="R41044" s="142"/>
      <c r="S41044" s="139"/>
    </row>
    <row r="41045" spans="2:19" ht="15.75" customHeight="1" x14ac:dyDescent="0.25">
      <c r="B41045" s="106"/>
      <c r="C41045" s="106"/>
      <c r="D41045" s="139"/>
      <c r="P41045" s="142"/>
      <c r="Q41045" s="142"/>
      <c r="R41045" s="142"/>
      <c r="S41045" s="139"/>
    </row>
    <row r="41046" spans="2:19" ht="15.75" customHeight="1" x14ac:dyDescent="0.25">
      <c r="B41046" s="106"/>
      <c r="C41046" s="106"/>
      <c r="D41046" s="139"/>
      <c r="P41046" s="142"/>
      <c r="Q41046" s="142"/>
      <c r="R41046" s="142"/>
      <c r="S41046" s="139"/>
    </row>
    <row r="41047" spans="2:19" ht="15.75" customHeight="1" x14ac:dyDescent="0.25">
      <c r="B41047" s="106"/>
      <c r="C41047" s="106"/>
      <c r="D41047" s="139"/>
      <c r="P41047" s="142"/>
      <c r="Q41047" s="142"/>
      <c r="R41047" s="142"/>
      <c r="S41047" s="139"/>
    </row>
    <row r="41048" spans="2:19" ht="15.75" customHeight="1" x14ac:dyDescent="0.25">
      <c r="B41048" s="106"/>
      <c r="C41048" s="106"/>
      <c r="D41048" s="139"/>
      <c r="P41048" s="142"/>
      <c r="Q41048" s="142"/>
      <c r="R41048" s="142"/>
      <c r="S41048" s="139"/>
    </row>
    <row r="41049" spans="2:19" ht="15.75" customHeight="1" x14ac:dyDescent="0.25">
      <c r="B41049" s="106"/>
      <c r="C41049" s="106"/>
      <c r="D41049" s="139"/>
      <c r="P41049" s="142"/>
      <c r="Q41049" s="142"/>
      <c r="R41049" s="142"/>
      <c r="S41049" s="139"/>
    </row>
    <row r="41050" spans="2:19" ht="15.75" customHeight="1" x14ac:dyDescent="0.25">
      <c r="B41050" s="106"/>
      <c r="C41050" s="106"/>
      <c r="D41050" s="139"/>
      <c r="P41050" s="142"/>
      <c r="Q41050" s="142"/>
      <c r="R41050" s="142"/>
      <c r="S41050" s="139"/>
    </row>
    <row r="41051" spans="2:19" ht="15.75" customHeight="1" x14ac:dyDescent="0.25">
      <c r="B41051" s="106"/>
      <c r="C41051" s="106"/>
      <c r="D41051" s="139"/>
      <c r="P41051" s="142"/>
      <c r="Q41051" s="142"/>
      <c r="R41051" s="142"/>
      <c r="S41051" s="139"/>
    </row>
    <row r="41052" spans="2:19" ht="15.75" customHeight="1" x14ac:dyDescent="0.25">
      <c r="B41052" s="106"/>
      <c r="C41052" s="106"/>
      <c r="D41052" s="139"/>
      <c r="P41052" s="142"/>
      <c r="Q41052" s="142"/>
      <c r="R41052" s="142"/>
      <c r="S41052" s="139"/>
    </row>
    <row r="41053" spans="2:19" ht="15.75" customHeight="1" x14ac:dyDescent="0.25">
      <c r="B41053" s="106"/>
      <c r="C41053" s="106"/>
      <c r="D41053" s="139"/>
      <c r="P41053" s="142"/>
      <c r="Q41053" s="142"/>
      <c r="R41053" s="142"/>
      <c r="S41053" s="139"/>
    </row>
    <row r="41054" spans="2:19" ht="15.75" customHeight="1" x14ac:dyDescent="0.25">
      <c r="B41054" s="106"/>
      <c r="C41054" s="106"/>
      <c r="D41054" s="139"/>
      <c r="P41054" s="142"/>
      <c r="Q41054" s="142"/>
      <c r="R41054" s="142"/>
      <c r="S41054" s="139"/>
    </row>
    <row r="41055" spans="2:19" ht="15.75" customHeight="1" x14ac:dyDescent="0.25">
      <c r="B41055" s="106"/>
      <c r="C41055" s="106"/>
      <c r="D41055" s="139"/>
      <c r="P41055" s="142"/>
      <c r="Q41055" s="142"/>
      <c r="R41055" s="142"/>
      <c r="S41055" s="139"/>
    </row>
    <row r="41056" spans="2:19" ht="15.75" customHeight="1" x14ac:dyDescent="0.25">
      <c r="B41056" s="106"/>
      <c r="C41056" s="106"/>
      <c r="D41056" s="139"/>
      <c r="P41056" s="142"/>
      <c r="Q41056" s="142"/>
      <c r="R41056" s="142"/>
      <c r="S41056" s="139"/>
    </row>
    <row r="41057" spans="2:19" ht="15.75" customHeight="1" x14ac:dyDescent="0.25">
      <c r="B41057" s="106"/>
      <c r="C41057" s="106"/>
      <c r="D41057" s="139"/>
      <c r="P41057" s="142"/>
      <c r="Q41057" s="142"/>
      <c r="R41057" s="142"/>
      <c r="S41057" s="139"/>
    </row>
    <row r="41058" spans="2:19" ht="15.75" customHeight="1" x14ac:dyDescent="0.25">
      <c r="B41058" s="106"/>
      <c r="C41058" s="106"/>
      <c r="D41058" s="139"/>
      <c r="P41058" s="142"/>
      <c r="Q41058" s="142"/>
      <c r="R41058" s="142"/>
      <c r="S41058" s="139"/>
    </row>
    <row r="41059" spans="2:19" ht="15.75" customHeight="1" x14ac:dyDescent="0.25">
      <c r="B41059" s="106"/>
      <c r="C41059" s="106"/>
      <c r="D41059" s="139"/>
      <c r="P41059" s="142"/>
      <c r="Q41059" s="142"/>
      <c r="R41059" s="142"/>
      <c r="S41059" s="139"/>
    </row>
    <row r="41060" spans="2:19" ht="15.75" customHeight="1" x14ac:dyDescent="0.25">
      <c r="B41060" s="106"/>
      <c r="C41060" s="106"/>
      <c r="D41060" s="139"/>
      <c r="P41060" s="142"/>
      <c r="Q41060" s="142"/>
      <c r="R41060" s="142"/>
      <c r="S41060" s="139"/>
    </row>
    <row r="41061" spans="2:19" ht="15.75" customHeight="1" x14ac:dyDescent="0.25">
      <c r="B41061" s="106"/>
      <c r="C41061" s="106"/>
      <c r="D41061" s="139"/>
      <c r="P41061" s="142"/>
      <c r="Q41061" s="142"/>
      <c r="R41061" s="142"/>
      <c r="S41061" s="139"/>
    </row>
    <row r="41062" spans="2:19" ht="15.75" customHeight="1" x14ac:dyDescent="0.25">
      <c r="B41062" s="106"/>
      <c r="C41062" s="106"/>
      <c r="D41062" s="139"/>
      <c r="P41062" s="142"/>
      <c r="Q41062" s="142"/>
      <c r="R41062" s="142"/>
      <c r="S41062" s="139"/>
    </row>
    <row r="41063" spans="2:19" ht="15.75" customHeight="1" x14ac:dyDescent="0.25">
      <c r="B41063" s="106"/>
      <c r="C41063" s="106"/>
      <c r="D41063" s="139"/>
      <c r="P41063" s="142"/>
      <c r="Q41063" s="142"/>
      <c r="R41063" s="142"/>
      <c r="S41063" s="139"/>
    </row>
    <row r="41064" spans="2:19" ht="15.75" customHeight="1" x14ac:dyDescent="0.25">
      <c r="B41064" s="106"/>
      <c r="C41064" s="106"/>
      <c r="D41064" s="139"/>
      <c r="P41064" s="142"/>
      <c r="Q41064" s="142"/>
      <c r="R41064" s="142"/>
      <c r="S41064" s="139"/>
    </row>
    <row r="41065" spans="2:19" ht="15.75" customHeight="1" x14ac:dyDescent="0.25">
      <c r="B41065" s="106"/>
      <c r="C41065" s="106"/>
      <c r="D41065" s="139"/>
      <c r="P41065" s="142"/>
      <c r="Q41065" s="142"/>
      <c r="R41065" s="142"/>
      <c r="S41065" s="139"/>
    </row>
    <row r="41066" spans="2:19" ht="15.75" customHeight="1" x14ac:dyDescent="0.25">
      <c r="B41066" s="106"/>
      <c r="C41066" s="106"/>
      <c r="D41066" s="139"/>
      <c r="P41066" s="142"/>
      <c r="Q41066" s="142"/>
      <c r="R41066" s="142"/>
      <c r="S41066" s="139"/>
    </row>
    <row r="41067" spans="2:19" ht="15.75" customHeight="1" x14ac:dyDescent="0.25">
      <c r="B41067" s="106"/>
      <c r="C41067" s="106"/>
      <c r="D41067" s="139"/>
      <c r="P41067" s="142"/>
      <c r="Q41067" s="142"/>
      <c r="R41067" s="142"/>
      <c r="S41067" s="139"/>
    </row>
    <row r="41068" spans="2:19" ht="15.75" customHeight="1" x14ac:dyDescent="0.25">
      <c r="B41068" s="106"/>
      <c r="C41068" s="106"/>
      <c r="D41068" s="139"/>
      <c r="P41068" s="142"/>
      <c r="Q41068" s="142"/>
      <c r="R41068" s="142"/>
      <c r="S41068" s="139"/>
    </row>
    <row r="41069" spans="2:19" ht="15.75" customHeight="1" x14ac:dyDescent="0.25">
      <c r="B41069" s="106"/>
      <c r="C41069" s="106"/>
      <c r="D41069" s="139"/>
      <c r="P41069" s="142"/>
      <c r="Q41069" s="142"/>
      <c r="R41069" s="142"/>
      <c r="S41069" s="139"/>
    </row>
    <row r="41070" spans="2:19" ht="15.75" customHeight="1" x14ac:dyDescent="0.25">
      <c r="B41070" s="106"/>
      <c r="C41070" s="106"/>
      <c r="D41070" s="139"/>
      <c r="P41070" s="142"/>
      <c r="Q41070" s="142"/>
      <c r="R41070" s="142"/>
      <c r="S41070" s="139"/>
    </row>
    <row r="41071" spans="2:19" ht="15.75" customHeight="1" x14ac:dyDescent="0.25">
      <c r="B41071" s="106"/>
      <c r="C41071" s="106"/>
      <c r="D41071" s="139"/>
      <c r="P41071" s="142"/>
      <c r="Q41071" s="142"/>
      <c r="R41071" s="142"/>
      <c r="S41071" s="139"/>
    </row>
    <row r="41072" spans="2:19" ht="15.75" customHeight="1" x14ac:dyDescent="0.25">
      <c r="B41072" s="106"/>
      <c r="C41072" s="106"/>
      <c r="D41072" s="139"/>
      <c r="P41072" s="142"/>
      <c r="Q41072" s="142"/>
      <c r="R41072" s="142"/>
      <c r="S41072" s="139"/>
    </row>
    <row r="41073" spans="2:19" ht="15.75" customHeight="1" x14ac:dyDescent="0.25">
      <c r="B41073" s="106"/>
      <c r="C41073" s="106"/>
      <c r="D41073" s="139"/>
      <c r="P41073" s="142"/>
      <c r="Q41073" s="142"/>
      <c r="R41073" s="142"/>
      <c r="S41073" s="139"/>
    </row>
    <row r="41074" spans="2:19" ht="15.75" customHeight="1" x14ac:dyDescent="0.25">
      <c r="B41074" s="106"/>
      <c r="C41074" s="106"/>
      <c r="D41074" s="139"/>
      <c r="P41074" s="142"/>
      <c r="Q41074" s="142"/>
      <c r="R41074" s="142"/>
      <c r="S41074" s="139"/>
    </row>
    <row r="41075" spans="2:19" ht="15.75" customHeight="1" x14ac:dyDescent="0.25">
      <c r="B41075" s="106"/>
      <c r="C41075" s="106"/>
      <c r="D41075" s="139"/>
      <c r="P41075" s="142"/>
      <c r="Q41075" s="142"/>
      <c r="R41075" s="142"/>
      <c r="S41075" s="139"/>
    </row>
    <row r="41076" spans="2:19" ht="15.75" customHeight="1" x14ac:dyDescent="0.25">
      <c r="B41076" s="106"/>
      <c r="C41076" s="106"/>
      <c r="D41076" s="139"/>
      <c r="P41076" s="142"/>
      <c r="Q41076" s="142"/>
      <c r="R41076" s="142"/>
      <c r="S41076" s="139"/>
    </row>
    <row r="41077" spans="2:19" ht="15.75" customHeight="1" x14ac:dyDescent="0.25">
      <c r="B41077" s="106"/>
      <c r="C41077" s="106"/>
      <c r="D41077" s="139"/>
      <c r="P41077" s="142"/>
      <c r="Q41077" s="142"/>
      <c r="R41077" s="142"/>
      <c r="S41077" s="139"/>
    </row>
    <row r="41078" spans="2:19" ht="15.75" customHeight="1" x14ac:dyDescent="0.25">
      <c r="B41078" s="106"/>
      <c r="C41078" s="106"/>
      <c r="D41078" s="139"/>
      <c r="P41078" s="142"/>
      <c r="Q41078" s="142"/>
      <c r="R41078" s="142"/>
      <c r="S41078" s="139"/>
    </row>
    <row r="41079" spans="2:19" ht="15.75" customHeight="1" x14ac:dyDescent="0.25">
      <c r="B41079" s="106"/>
      <c r="C41079" s="106"/>
      <c r="D41079" s="139"/>
      <c r="P41079" s="142"/>
      <c r="Q41079" s="142"/>
      <c r="R41079" s="142"/>
      <c r="S41079" s="139"/>
    </row>
    <row r="41080" spans="2:19" ht="15.75" customHeight="1" x14ac:dyDescent="0.25">
      <c r="B41080" s="106"/>
      <c r="C41080" s="106"/>
      <c r="D41080" s="139"/>
      <c r="P41080" s="142"/>
      <c r="Q41080" s="142"/>
      <c r="R41080" s="142"/>
      <c r="S41080" s="139"/>
    </row>
    <row r="41081" spans="2:19" ht="15.75" customHeight="1" x14ac:dyDescent="0.25">
      <c r="B41081" s="106"/>
      <c r="C41081" s="106"/>
      <c r="D41081" s="139"/>
      <c r="P41081" s="142"/>
      <c r="Q41081" s="142"/>
      <c r="R41081" s="142"/>
      <c r="S41081" s="139"/>
    </row>
    <row r="41082" spans="2:19" ht="15.75" customHeight="1" x14ac:dyDescent="0.25">
      <c r="B41082" s="106"/>
      <c r="C41082" s="106"/>
      <c r="D41082" s="139"/>
      <c r="P41082" s="142"/>
      <c r="Q41082" s="142"/>
      <c r="R41082" s="142"/>
      <c r="S41082" s="139"/>
    </row>
    <row r="41083" spans="2:19" ht="15.75" customHeight="1" x14ac:dyDescent="0.25">
      <c r="B41083" s="106"/>
      <c r="C41083" s="106"/>
      <c r="D41083" s="139"/>
      <c r="P41083" s="142"/>
      <c r="Q41083" s="142"/>
      <c r="R41083" s="142"/>
      <c r="S41083" s="139"/>
    </row>
    <row r="41084" spans="2:19" ht="15.75" customHeight="1" x14ac:dyDescent="0.25">
      <c r="B41084" s="106"/>
      <c r="C41084" s="106"/>
      <c r="D41084" s="139"/>
      <c r="P41084" s="142"/>
      <c r="Q41084" s="142"/>
      <c r="R41084" s="142"/>
      <c r="S41084" s="139"/>
    </row>
    <row r="41085" spans="2:19" ht="15.75" customHeight="1" x14ac:dyDescent="0.25">
      <c r="B41085" s="106"/>
      <c r="C41085" s="106"/>
      <c r="D41085" s="139"/>
      <c r="P41085" s="142"/>
      <c r="Q41085" s="142"/>
      <c r="R41085" s="142"/>
      <c r="S41085" s="139"/>
    </row>
    <row r="41086" spans="2:19" ht="15.75" customHeight="1" x14ac:dyDescent="0.25">
      <c r="B41086" s="106"/>
      <c r="C41086" s="106"/>
      <c r="D41086" s="139"/>
      <c r="P41086" s="142"/>
      <c r="Q41086" s="142"/>
      <c r="R41086" s="142"/>
      <c r="S41086" s="139"/>
    </row>
    <row r="41087" spans="2:19" ht="15.75" customHeight="1" x14ac:dyDescent="0.25">
      <c r="B41087" s="106"/>
      <c r="C41087" s="106"/>
      <c r="D41087" s="139"/>
      <c r="P41087" s="142"/>
      <c r="Q41087" s="142"/>
      <c r="R41087" s="142"/>
      <c r="S41087" s="139"/>
    </row>
    <row r="41088" spans="2:19" ht="15.75" customHeight="1" x14ac:dyDescent="0.25">
      <c r="B41088" s="106"/>
      <c r="C41088" s="106"/>
      <c r="D41088" s="139"/>
      <c r="P41088" s="142"/>
      <c r="Q41088" s="142"/>
      <c r="R41088" s="142"/>
      <c r="S41088" s="139"/>
    </row>
    <row r="41089" spans="2:19" ht="15.75" customHeight="1" x14ac:dyDescent="0.25">
      <c r="B41089" s="106"/>
      <c r="C41089" s="106"/>
      <c r="D41089" s="139"/>
      <c r="P41089" s="142"/>
      <c r="Q41089" s="142"/>
      <c r="R41089" s="142"/>
      <c r="S41089" s="139"/>
    </row>
    <row r="41090" spans="2:19" ht="15.75" customHeight="1" x14ac:dyDescent="0.25">
      <c r="B41090" s="106"/>
      <c r="C41090" s="106"/>
      <c r="D41090" s="139"/>
      <c r="P41090" s="142"/>
      <c r="Q41090" s="142"/>
      <c r="R41090" s="142"/>
      <c r="S41090" s="139"/>
    </row>
    <row r="41091" spans="2:19" ht="15.75" customHeight="1" x14ac:dyDescent="0.25">
      <c r="B41091" s="106"/>
      <c r="C41091" s="106"/>
      <c r="D41091" s="139"/>
      <c r="P41091" s="142"/>
      <c r="Q41091" s="142"/>
      <c r="R41091" s="142"/>
      <c r="S41091" s="139"/>
    </row>
    <row r="41092" spans="2:19" ht="15.75" customHeight="1" x14ac:dyDescent="0.25">
      <c r="B41092" s="106"/>
      <c r="C41092" s="106"/>
      <c r="D41092" s="139"/>
      <c r="P41092" s="142"/>
      <c r="Q41092" s="142"/>
      <c r="R41092" s="142"/>
      <c r="S41092" s="139"/>
    </row>
    <row r="41093" spans="2:19" ht="15.75" customHeight="1" x14ac:dyDescent="0.25">
      <c r="B41093" s="106"/>
      <c r="C41093" s="106"/>
      <c r="D41093" s="139"/>
      <c r="P41093" s="142"/>
      <c r="Q41093" s="142"/>
      <c r="R41093" s="142"/>
      <c r="S41093" s="139"/>
    </row>
    <row r="41094" spans="2:19" ht="15.75" customHeight="1" x14ac:dyDescent="0.25">
      <c r="B41094" s="106"/>
      <c r="C41094" s="106"/>
      <c r="D41094" s="139"/>
      <c r="P41094" s="142"/>
      <c r="Q41094" s="142"/>
      <c r="R41094" s="142"/>
      <c r="S41094" s="139"/>
    </row>
    <row r="41095" spans="2:19" ht="15.75" customHeight="1" x14ac:dyDescent="0.25">
      <c r="B41095" s="106"/>
      <c r="C41095" s="106"/>
      <c r="D41095" s="139"/>
      <c r="P41095" s="142"/>
      <c r="Q41095" s="142"/>
      <c r="R41095" s="142"/>
      <c r="S41095" s="139"/>
    </row>
    <row r="41096" spans="2:19" ht="15.75" customHeight="1" x14ac:dyDescent="0.25">
      <c r="B41096" s="106"/>
      <c r="C41096" s="106"/>
      <c r="D41096" s="139"/>
      <c r="P41096" s="142"/>
      <c r="Q41096" s="142"/>
      <c r="R41096" s="142"/>
      <c r="S41096" s="139"/>
    </row>
    <row r="41097" spans="2:19" ht="15.75" customHeight="1" x14ac:dyDescent="0.25">
      <c r="B41097" s="106"/>
      <c r="C41097" s="106"/>
      <c r="D41097" s="139"/>
      <c r="P41097" s="142"/>
      <c r="Q41097" s="142"/>
      <c r="R41097" s="142"/>
      <c r="S41097" s="139"/>
    </row>
    <row r="41098" spans="2:19" ht="15.75" customHeight="1" x14ac:dyDescent="0.25">
      <c r="B41098" s="106"/>
      <c r="C41098" s="106"/>
      <c r="D41098" s="139"/>
      <c r="P41098" s="142"/>
      <c r="Q41098" s="142"/>
      <c r="R41098" s="142"/>
      <c r="S41098" s="139"/>
    </row>
    <row r="41099" spans="2:19" ht="15.75" customHeight="1" x14ac:dyDescent="0.25">
      <c r="B41099" s="106"/>
      <c r="C41099" s="106"/>
      <c r="D41099" s="139"/>
      <c r="P41099" s="142"/>
      <c r="Q41099" s="142"/>
      <c r="R41099" s="142"/>
      <c r="S41099" s="139"/>
    </row>
    <row r="41100" spans="2:19" ht="15.75" customHeight="1" x14ac:dyDescent="0.25">
      <c r="B41100" s="106"/>
      <c r="C41100" s="106"/>
      <c r="D41100" s="139"/>
      <c r="P41100" s="142"/>
      <c r="Q41100" s="142"/>
      <c r="R41100" s="142"/>
      <c r="S41100" s="139"/>
    </row>
    <row r="41101" spans="2:19" ht="15.75" customHeight="1" x14ac:dyDescent="0.25">
      <c r="B41101" s="106"/>
      <c r="C41101" s="106"/>
      <c r="D41101" s="139"/>
      <c r="P41101" s="142"/>
      <c r="Q41101" s="142"/>
      <c r="R41101" s="142"/>
      <c r="S41101" s="139"/>
    </row>
    <row r="41102" spans="2:19" ht="15.75" customHeight="1" x14ac:dyDescent="0.25">
      <c r="B41102" s="106"/>
      <c r="C41102" s="106"/>
      <c r="D41102" s="139"/>
      <c r="P41102" s="142"/>
      <c r="Q41102" s="142"/>
      <c r="R41102" s="142"/>
      <c r="S41102" s="139"/>
    </row>
    <row r="41103" spans="2:19" ht="15.75" customHeight="1" x14ac:dyDescent="0.25">
      <c r="B41103" s="106"/>
      <c r="C41103" s="106"/>
      <c r="D41103" s="139"/>
      <c r="P41103" s="142"/>
      <c r="Q41103" s="142"/>
      <c r="R41103" s="142"/>
      <c r="S41103" s="139"/>
    </row>
    <row r="41104" spans="2:19" ht="15.75" customHeight="1" x14ac:dyDescent="0.25">
      <c r="B41104" s="106"/>
      <c r="C41104" s="106"/>
      <c r="D41104" s="139"/>
      <c r="P41104" s="142"/>
      <c r="Q41104" s="142"/>
      <c r="R41104" s="142"/>
      <c r="S41104" s="139"/>
    </row>
    <row r="41105" spans="2:19" ht="15.75" customHeight="1" x14ac:dyDescent="0.25">
      <c r="B41105" s="106"/>
      <c r="C41105" s="106"/>
      <c r="D41105" s="139"/>
      <c r="P41105" s="142"/>
      <c r="Q41105" s="142"/>
      <c r="R41105" s="142"/>
      <c r="S41105" s="139"/>
    </row>
    <row r="41106" spans="2:19" ht="15.75" customHeight="1" x14ac:dyDescent="0.25">
      <c r="B41106" s="106"/>
      <c r="C41106" s="106"/>
      <c r="D41106" s="139"/>
      <c r="P41106" s="142"/>
      <c r="Q41106" s="142"/>
      <c r="R41106" s="142"/>
      <c r="S41106" s="139"/>
    </row>
    <row r="41107" spans="2:19" ht="15.75" customHeight="1" x14ac:dyDescent="0.25">
      <c r="B41107" s="106"/>
      <c r="C41107" s="106"/>
      <c r="D41107" s="139"/>
      <c r="P41107" s="142"/>
      <c r="Q41107" s="142"/>
      <c r="R41107" s="142"/>
      <c r="S41107" s="139"/>
    </row>
    <row r="41108" spans="2:19" ht="15.75" customHeight="1" x14ac:dyDescent="0.25">
      <c r="B41108" s="106"/>
      <c r="C41108" s="106"/>
      <c r="D41108" s="139"/>
      <c r="P41108" s="142"/>
      <c r="Q41108" s="142"/>
      <c r="R41108" s="142"/>
      <c r="S41108" s="139"/>
    </row>
    <row r="41109" spans="2:19" ht="15.75" customHeight="1" x14ac:dyDescent="0.25">
      <c r="B41109" s="106"/>
      <c r="C41109" s="106"/>
      <c r="D41109" s="139"/>
      <c r="P41109" s="142"/>
      <c r="Q41109" s="142"/>
      <c r="R41109" s="142"/>
      <c r="S41109" s="139"/>
    </row>
    <row r="41110" spans="2:19" ht="15.75" customHeight="1" x14ac:dyDescent="0.25">
      <c r="B41110" s="106"/>
      <c r="C41110" s="106"/>
      <c r="D41110" s="139"/>
      <c r="P41110" s="142"/>
      <c r="Q41110" s="142"/>
      <c r="R41110" s="142"/>
      <c r="S41110" s="139"/>
    </row>
    <row r="41111" spans="2:19" ht="15.75" customHeight="1" x14ac:dyDescent="0.25">
      <c r="B41111" s="106"/>
      <c r="C41111" s="106"/>
      <c r="D41111" s="139"/>
      <c r="P41111" s="142"/>
      <c r="Q41111" s="142"/>
      <c r="R41111" s="142"/>
      <c r="S41111" s="139"/>
    </row>
    <row r="41112" spans="2:19" ht="15.75" customHeight="1" x14ac:dyDescent="0.25">
      <c r="B41112" s="106"/>
      <c r="C41112" s="106"/>
      <c r="D41112" s="139"/>
      <c r="P41112" s="142"/>
      <c r="Q41112" s="142"/>
      <c r="R41112" s="142"/>
      <c r="S41112" s="139"/>
    </row>
    <row r="41113" spans="2:19" ht="15.75" customHeight="1" x14ac:dyDescent="0.25">
      <c r="B41113" s="106"/>
      <c r="C41113" s="106"/>
      <c r="D41113" s="139"/>
      <c r="P41113" s="142"/>
      <c r="Q41113" s="142"/>
      <c r="R41113" s="142"/>
      <c r="S41113" s="139"/>
    </row>
    <row r="41114" spans="2:19" ht="15.75" customHeight="1" x14ac:dyDescent="0.25">
      <c r="B41114" s="106"/>
      <c r="C41114" s="106"/>
      <c r="D41114" s="139"/>
      <c r="P41114" s="142"/>
      <c r="Q41114" s="142"/>
      <c r="R41114" s="142"/>
      <c r="S41114" s="139"/>
    </row>
    <row r="41115" spans="2:19" ht="15.75" customHeight="1" x14ac:dyDescent="0.25">
      <c r="B41115" s="106"/>
      <c r="C41115" s="106"/>
      <c r="D41115" s="139"/>
      <c r="P41115" s="142"/>
      <c r="Q41115" s="142"/>
      <c r="R41115" s="142"/>
      <c r="S41115" s="139"/>
    </row>
    <row r="41116" spans="2:19" ht="15.75" customHeight="1" x14ac:dyDescent="0.25">
      <c r="B41116" s="106"/>
      <c r="C41116" s="106"/>
      <c r="D41116" s="139"/>
      <c r="P41116" s="142"/>
      <c r="Q41116" s="142"/>
      <c r="R41116" s="142"/>
      <c r="S41116" s="139"/>
    </row>
    <row r="41117" spans="2:19" ht="15.75" customHeight="1" x14ac:dyDescent="0.25">
      <c r="B41117" s="106"/>
      <c r="C41117" s="106"/>
      <c r="D41117" s="139"/>
      <c r="P41117" s="142"/>
      <c r="Q41117" s="142"/>
      <c r="R41117" s="142"/>
      <c r="S41117" s="139"/>
    </row>
    <row r="41118" spans="2:19" ht="15.75" customHeight="1" x14ac:dyDescent="0.25">
      <c r="B41118" s="106"/>
      <c r="C41118" s="106"/>
      <c r="D41118" s="139"/>
      <c r="P41118" s="142"/>
      <c r="Q41118" s="142"/>
      <c r="R41118" s="142"/>
      <c r="S41118" s="139"/>
    </row>
    <row r="41119" spans="2:19" ht="15.75" customHeight="1" x14ac:dyDescent="0.25">
      <c r="B41119" s="106"/>
      <c r="C41119" s="106"/>
      <c r="D41119" s="139"/>
      <c r="P41119" s="142"/>
      <c r="Q41119" s="142"/>
      <c r="R41119" s="142"/>
      <c r="S41119" s="139"/>
    </row>
    <row r="41120" spans="2:19" ht="15.75" customHeight="1" x14ac:dyDescent="0.25">
      <c r="B41120" s="106"/>
      <c r="C41120" s="106"/>
      <c r="D41120" s="139"/>
      <c r="P41120" s="142"/>
      <c r="Q41120" s="142"/>
      <c r="R41120" s="142"/>
      <c r="S41120" s="139"/>
    </row>
    <row r="41121" spans="2:19" ht="15.75" customHeight="1" x14ac:dyDescent="0.25">
      <c r="B41121" s="106"/>
      <c r="C41121" s="106"/>
      <c r="D41121" s="139"/>
      <c r="P41121" s="142"/>
      <c r="Q41121" s="142"/>
      <c r="R41121" s="142"/>
      <c r="S41121" s="139"/>
    </row>
    <row r="41122" spans="2:19" ht="15.75" customHeight="1" x14ac:dyDescent="0.25">
      <c r="B41122" s="106"/>
      <c r="C41122" s="106"/>
      <c r="D41122" s="139"/>
      <c r="P41122" s="142"/>
      <c r="Q41122" s="142"/>
      <c r="R41122" s="142"/>
      <c r="S41122" s="139"/>
    </row>
    <row r="41123" spans="2:19" ht="15.75" customHeight="1" x14ac:dyDescent="0.25">
      <c r="B41123" s="106"/>
      <c r="C41123" s="106"/>
      <c r="D41123" s="139"/>
      <c r="P41123" s="142"/>
      <c r="Q41123" s="142"/>
      <c r="R41123" s="142"/>
      <c r="S41123" s="139"/>
    </row>
    <row r="41124" spans="2:19" ht="15.75" customHeight="1" x14ac:dyDescent="0.25">
      <c r="B41124" s="106"/>
      <c r="C41124" s="106"/>
      <c r="D41124" s="139"/>
      <c r="P41124" s="142"/>
      <c r="Q41124" s="142"/>
      <c r="R41124" s="142"/>
      <c r="S41124" s="139"/>
    </row>
    <row r="41125" spans="2:19" ht="15.75" customHeight="1" x14ac:dyDescent="0.25">
      <c r="B41125" s="106"/>
      <c r="C41125" s="106"/>
      <c r="D41125" s="139"/>
      <c r="P41125" s="142"/>
      <c r="Q41125" s="142"/>
      <c r="R41125" s="142"/>
      <c r="S41125" s="139"/>
    </row>
    <row r="41126" spans="2:19" ht="15.75" customHeight="1" x14ac:dyDescent="0.25">
      <c r="B41126" s="106"/>
      <c r="C41126" s="106"/>
      <c r="D41126" s="139"/>
      <c r="P41126" s="142"/>
      <c r="Q41126" s="142"/>
      <c r="R41126" s="142"/>
      <c r="S41126" s="139"/>
    </row>
    <row r="41127" spans="2:19" ht="15.75" customHeight="1" x14ac:dyDescent="0.25">
      <c r="B41127" s="106"/>
      <c r="C41127" s="106"/>
      <c r="D41127" s="139"/>
      <c r="P41127" s="142"/>
      <c r="Q41127" s="142"/>
      <c r="R41127" s="142"/>
      <c r="S41127" s="139"/>
    </row>
    <row r="41128" spans="2:19" ht="15.75" customHeight="1" x14ac:dyDescent="0.25">
      <c r="B41128" s="106"/>
      <c r="C41128" s="106"/>
      <c r="D41128" s="139"/>
      <c r="P41128" s="142"/>
      <c r="Q41128" s="142"/>
      <c r="R41128" s="142"/>
      <c r="S41128" s="139"/>
    </row>
    <row r="41129" spans="2:19" ht="15.75" customHeight="1" x14ac:dyDescent="0.25">
      <c r="B41129" s="106"/>
      <c r="C41129" s="106"/>
      <c r="D41129" s="139"/>
      <c r="P41129" s="142"/>
      <c r="Q41129" s="142"/>
      <c r="R41129" s="142"/>
      <c r="S41129" s="139"/>
    </row>
    <row r="41130" spans="2:19" ht="15.75" customHeight="1" x14ac:dyDescent="0.25">
      <c r="B41130" s="106"/>
      <c r="C41130" s="106"/>
      <c r="D41130" s="139"/>
      <c r="P41130" s="142"/>
      <c r="Q41130" s="142"/>
      <c r="R41130" s="142"/>
      <c r="S41130" s="139"/>
    </row>
    <row r="41131" spans="2:19" ht="15.75" customHeight="1" x14ac:dyDescent="0.25">
      <c r="B41131" s="106"/>
      <c r="C41131" s="106"/>
      <c r="D41131" s="139"/>
      <c r="P41131" s="142"/>
      <c r="Q41131" s="142"/>
      <c r="R41131" s="142"/>
      <c r="S41131" s="139"/>
    </row>
    <row r="41132" spans="2:19" ht="15.75" customHeight="1" x14ac:dyDescent="0.25">
      <c r="B41132" s="106"/>
      <c r="C41132" s="106"/>
      <c r="D41132" s="139"/>
      <c r="P41132" s="142"/>
      <c r="Q41132" s="142"/>
      <c r="R41132" s="142"/>
      <c r="S41132" s="139"/>
    </row>
    <row r="41133" spans="2:19" ht="15.75" customHeight="1" x14ac:dyDescent="0.25">
      <c r="B41133" s="106"/>
      <c r="C41133" s="106"/>
      <c r="D41133" s="139"/>
      <c r="P41133" s="142"/>
      <c r="Q41133" s="142"/>
      <c r="R41133" s="142"/>
      <c r="S41133" s="139"/>
    </row>
    <row r="41134" spans="2:19" ht="15.75" customHeight="1" x14ac:dyDescent="0.25">
      <c r="B41134" s="106"/>
      <c r="C41134" s="106"/>
      <c r="D41134" s="139"/>
      <c r="P41134" s="142"/>
      <c r="Q41134" s="142"/>
      <c r="R41134" s="142"/>
      <c r="S41134" s="139"/>
    </row>
    <row r="41135" spans="2:19" ht="15.75" customHeight="1" x14ac:dyDescent="0.25">
      <c r="B41135" s="106"/>
      <c r="C41135" s="106"/>
      <c r="D41135" s="139"/>
      <c r="P41135" s="142"/>
      <c r="Q41135" s="142"/>
      <c r="R41135" s="142"/>
      <c r="S41135" s="139"/>
    </row>
    <row r="41136" spans="2:19" ht="15.75" customHeight="1" x14ac:dyDescent="0.25">
      <c r="B41136" s="106"/>
      <c r="C41136" s="106"/>
      <c r="D41136" s="139"/>
      <c r="P41136" s="142"/>
      <c r="Q41136" s="142"/>
      <c r="R41136" s="142"/>
      <c r="S41136" s="139"/>
    </row>
    <row r="41137" spans="2:19" ht="15.75" customHeight="1" x14ac:dyDescent="0.25">
      <c r="B41137" s="106"/>
      <c r="C41137" s="106"/>
      <c r="D41137" s="139"/>
      <c r="P41137" s="142"/>
      <c r="Q41137" s="142"/>
      <c r="R41137" s="142"/>
      <c r="S41137" s="139"/>
    </row>
    <row r="41138" spans="2:19" ht="15.75" customHeight="1" x14ac:dyDescent="0.25">
      <c r="B41138" s="106"/>
      <c r="C41138" s="106"/>
      <c r="D41138" s="139"/>
      <c r="P41138" s="142"/>
      <c r="Q41138" s="142"/>
      <c r="R41138" s="142"/>
      <c r="S41138" s="139"/>
    </row>
    <row r="41139" spans="2:19" ht="15.75" customHeight="1" x14ac:dyDescent="0.25">
      <c r="B41139" s="106"/>
      <c r="C41139" s="106"/>
      <c r="D41139" s="139"/>
      <c r="P41139" s="142"/>
      <c r="Q41139" s="142"/>
      <c r="R41139" s="142"/>
      <c r="S41139" s="139"/>
    </row>
    <row r="41140" spans="2:19" ht="15.75" customHeight="1" x14ac:dyDescent="0.25">
      <c r="B41140" s="106"/>
      <c r="C41140" s="106"/>
      <c r="D41140" s="139"/>
      <c r="P41140" s="142"/>
      <c r="Q41140" s="142"/>
      <c r="R41140" s="142"/>
      <c r="S41140" s="139"/>
    </row>
    <row r="41141" spans="2:19" ht="15.75" customHeight="1" x14ac:dyDescent="0.25">
      <c r="B41141" s="106"/>
      <c r="C41141" s="106"/>
      <c r="D41141" s="139"/>
      <c r="P41141" s="142"/>
      <c r="Q41141" s="142"/>
      <c r="R41141" s="142"/>
      <c r="S41141" s="139"/>
    </row>
    <row r="41142" spans="2:19" ht="15.75" customHeight="1" x14ac:dyDescent="0.25">
      <c r="B41142" s="106"/>
      <c r="C41142" s="106"/>
      <c r="D41142" s="139"/>
      <c r="P41142" s="142"/>
      <c r="Q41142" s="142"/>
      <c r="R41142" s="142"/>
      <c r="S41142" s="139"/>
    </row>
    <row r="41143" spans="2:19" ht="15.75" customHeight="1" x14ac:dyDescent="0.25">
      <c r="B41143" s="106"/>
      <c r="C41143" s="106"/>
      <c r="D41143" s="139"/>
      <c r="P41143" s="142"/>
      <c r="Q41143" s="142"/>
      <c r="R41143" s="142"/>
      <c r="S41143" s="139"/>
    </row>
    <row r="41144" spans="2:19" ht="15.75" customHeight="1" x14ac:dyDescent="0.25">
      <c r="B41144" s="106"/>
      <c r="C41144" s="106"/>
      <c r="D41144" s="139"/>
      <c r="P41144" s="142"/>
      <c r="Q41144" s="142"/>
      <c r="R41144" s="142"/>
      <c r="S41144" s="139"/>
    </row>
    <row r="41145" spans="2:19" ht="15.75" customHeight="1" x14ac:dyDescent="0.25">
      <c r="B41145" s="106"/>
      <c r="C41145" s="106"/>
      <c r="D41145" s="139"/>
      <c r="P41145" s="142"/>
      <c r="Q41145" s="142"/>
      <c r="R41145" s="142"/>
      <c r="S41145" s="139"/>
    </row>
    <row r="41146" spans="2:19" ht="15.75" customHeight="1" x14ac:dyDescent="0.25">
      <c r="B41146" s="106"/>
      <c r="C41146" s="106"/>
      <c r="D41146" s="139"/>
      <c r="P41146" s="142"/>
      <c r="Q41146" s="142"/>
      <c r="R41146" s="142"/>
      <c r="S41146" s="139"/>
    </row>
    <row r="41147" spans="2:19" ht="15.75" customHeight="1" x14ac:dyDescent="0.25">
      <c r="B41147" s="106"/>
      <c r="C41147" s="106"/>
      <c r="D41147" s="139"/>
      <c r="P41147" s="142"/>
      <c r="Q41147" s="142"/>
      <c r="R41147" s="142"/>
      <c r="S41147" s="139"/>
    </row>
    <row r="41148" spans="2:19" ht="15.75" customHeight="1" x14ac:dyDescent="0.25">
      <c r="B41148" s="106"/>
      <c r="C41148" s="106"/>
      <c r="D41148" s="139"/>
      <c r="P41148" s="142"/>
      <c r="Q41148" s="142"/>
      <c r="R41148" s="142"/>
      <c r="S41148" s="139"/>
    </row>
    <row r="41149" spans="2:19" ht="15.75" customHeight="1" x14ac:dyDescent="0.25">
      <c r="B41149" s="106"/>
      <c r="C41149" s="106"/>
      <c r="D41149" s="139"/>
      <c r="P41149" s="142"/>
      <c r="Q41149" s="142"/>
      <c r="R41149" s="142"/>
      <c r="S41149" s="139"/>
    </row>
    <row r="41150" spans="2:19" ht="15.75" customHeight="1" x14ac:dyDescent="0.25">
      <c r="B41150" s="106"/>
      <c r="C41150" s="106"/>
      <c r="D41150" s="139"/>
      <c r="P41150" s="142"/>
      <c r="Q41150" s="142"/>
      <c r="R41150" s="142"/>
      <c r="S41150" s="139"/>
    </row>
    <row r="41151" spans="2:19" ht="15.75" customHeight="1" x14ac:dyDescent="0.25">
      <c r="B41151" s="106"/>
      <c r="C41151" s="106"/>
      <c r="D41151" s="139"/>
      <c r="P41151" s="142"/>
      <c r="Q41151" s="142"/>
      <c r="R41151" s="142"/>
      <c r="S41151" s="139"/>
    </row>
    <row r="41152" spans="2:19" ht="15.75" customHeight="1" x14ac:dyDescent="0.25">
      <c r="B41152" s="106"/>
      <c r="C41152" s="106"/>
      <c r="D41152" s="139"/>
      <c r="P41152" s="142"/>
      <c r="Q41152" s="142"/>
      <c r="R41152" s="142"/>
      <c r="S41152" s="139"/>
    </row>
    <row r="41153" spans="2:19" ht="15.75" customHeight="1" x14ac:dyDescent="0.25">
      <c r="B41153" s="106"/>
      <c r="C41153" s="106"/>
      <c r="D41153" s="139"/>
      <c r="P41153" s="142"/>
      <c r="Q41153" s="142"/>
      <c r="R41153" s="142"/>
      <c r="S41153" s="139"/>
    </row>
    <row r="41154" spans="2:19" ht="15.75" customHeight="1" x14ac:dyDescent="0.25">
      <c r="B41154" s="106"/>
      <c r="C41154" s="106"/>
      <c r="D41154" s="139"/>
      <c r="P41154" s="142"/>
      <c r="Q41154" s="142"/>
      <c r="R41154" s="142"/>
      <c r="S41154" s="139"/>
    </row>
    <row r="41155" spans="2:19" ht="15.75" customHeight="1" x14ac:dyDescent="0.25">
      <c r="B41155" s="106"/>
      <c r="C41155" s="106"/>
      <c r="D41155" s="139"/>
      <c r="P41155" s="142"/>
      <c r="Q41155" s="142"/>
      <c r="R41155" s="142"/>
      <c r="S41155" s="139"/>
    </row>
    <row r="41156" spans="2:19" ht="15.75" customHeight="1" x14ac:dyDescent="0.25">
      <c r="B41156" s="106"/>
      <c r="C41156" s="106"/>
      <c r="D41156" s="139"/>
      <c r="P41156" s="142"/>
      <c r="Q41156" s="142"/>
      <c r="R41156" s="142"/>
      <c r="S41156" s="139"/>
    </row>
    <row r="41157" spans="2:19" ht="15.75" customHeight="1" x14ac:dyDescent="0.25">
      <c r="B41157" s="106"/>
      <c r="C41157" s="106"/>
      <c r="D41157" s="139"/>
      <c r="P41157" s="142"/>
      <c r="Q41157" s="142"/>
      <c r="R41157" s="142"/>
      <c r="S41157" s="139"/>
    </row>
    <row r="41158" spans="2:19" ht="15.75" customHeight="1" x14ac:dyDescent="0.25">
      <c r="B41158" s="106"/>
      <c r="C41158" s="106"/>
      <c r="D41158" s="139"/>
      <c r="P41158" s="142"/>
      <c r="Q41158" s="142"/>
      <c r="R41158" s="142"/>
      <c r="S41158" s="139"/>
    </row>
    <row r="41159" spans="2:19" ht="15.75" customHeight="1" x14ac:dyDescent="0.25">
      <c r="B41159" s="106"/>
      <c r="C41159" s="106"/>
      <c r="D41159" s="139"/>
      <c r="P41159" s="142"/>
      <c r="Q41159" s="142"/>
      <c r="R41159" s="142"/>
      <c r="S41159" s="139"/>
    </row>
    <row r="41160" spans="2:19" ht="15.75" customHeight="1" x14ac:dyDescent="0.25">
      <c r="B41160" s="106"/>
      <c r="C41160" s="106"/>
      <c r="D41160" s="139"/>
      <c r="P41160" s="142"/>
      <c r="Q41160" s="142"/>
      <c r="R41160" s="142"/>
      <c r="S41160" s="139"/>
    </row>
    <row r="41161" spans="2:19" ht="15.75" customHeight="1" x14ac:dyDescent="0.25">
      <c r="B41161" s="106"/>
      <c r="C41161" s="106"/>
      <c r="D41161" s="139"/>
      <c r="P41161" s="142"/>
      <c r="Q41161" s="142"/>
      <c r="R41161" s="142"/>
      <c r="S41161" s="139"/>
    </row>
    <row r="41162" spans="2:19" ht="15.75" customHeight="1" x14ac:dyDescent="0.25">
      <c r="B41162" s="106"/>
      <c r="C41162" s="106"/>
      <c r="D41162" s="139"/>
      <c r="P41162" s="142"/>
      <c r="Q41162" s="142"/>
      <c r="R41162" s="142"/>
      <c r="S41162" s="139"/>
    </row>
    <row r="41163" spans="2:19" ht="15.75" customHeight="1" x14ac:dyDescent="0.25">
      <c r="B41163" s="106"/>
      <c r="C41163" s="106"/>
      <c r="D41163" s="139"/>
      <c r="P41163" s="142"/>
      <c r="Q41163" s="142"/>
      <c r="R41163" s="142"/>
      <c r="S41163" s="139"/>
    </row>
    <row r="41164" spans="2:19" ht="15.75" customHeight="1" x14ac:dyDescent="0.25">
      <c r="B41164" s="106"/>
      <c r="C41164" s="106"/>
      <c r="D41164" s="139"/>
      <c r="P41164" s="142"/>
      <c r="Q41164" s="142"/>
      <c r="R41164" s="142"/>
      <c r="S41164" s="139"/>
    </row>
    <row r="41165" spans="2:19" ht="15.75" customHeight="1" x14ac:dyDescent="0.25">
      <c r="B41165" s="106"/>
      <c r="C41165" s="106"/>
      <c r="D41165" s="139"/>
      <c r="P41165" s="142"/>
      <c r="Q41165" s="142"/>
      <c r="R41165" s="142"/>
      <c r="S41165" s="139"/>
    </row>
    <row r="41166" spans="2:19" ht="15.75" customHeight="1" x14ac:dyDescent="0.25">
      <c r="B41166" s="106"/>
      <c r="C41166" s="106"/>
      <c r="D41166" s="139"/>
      <c r="P41166" s="142"/>
      <c r="Q41166" s="142"/>
      <c r="R41166" s="142"/>
      <c r="S41166" s="139"/>
    </row>
    <row r="41167" spans="2:19" ht="15.75" customHeight="1" x14ac:dyDescent="0.25">
      <c r="B41167" s="106"/>
      <c r="C41167" s="106"/>
      <c r="D41167" s="139"/>
      <c r="P41167" s="142"/>
      <c r="Q41167" s="142"/>
      <c r="R41167" s="142"/>
      <c r="S41167" s="139"/>
    </row>
    <row r="41168" spans="2:19" ht="15.75" customHeight="1" x14ac:dyDescent="0.25">
      <c r="B41168" s="106"/>
      <c r="C41168" s="106"/>
      <c r="D41168" s="139"/>
      <c r="P41168" s="142"/>
      <c r="Q41168" s="142"/>
      <c r="R41168" s="142"/>
      <c r="S41168" s="139"/>
    </row>
    <row r="41169" spans="2:19" ht="15.75" customHeight="1" x14ac:dyDescent="0.25">
      <c r="B41169" s="106"/>
      <c r="C41169" s="106"/>
      <c r="D41169" s="139"/>
      <c r="P41169" s="142"/>
      <c r="Q41169" s="142"/>
      <c r="R41169" s="142"/>
      <c r="S41169" s="139"/>
    </row>
    <row r="41170" spans="2:19" ht="15.75" customHeight="1" x14ac:dyDescent="0.25">
      <c r="B41170" s="106"/>
      <c r="C41170" s="106"/>
      <c r="D41170" s="139"/>
      <c r="P41170" s="142"/>
      <c r="Q41170" s="142"/>
      <c r="R41170" s="142"/>
      <c r="S41170" s="139"/>
    </row>
    <row r="41171" spans="2:19" ht="15.75" customHeight="1" x14ac:dyDescent="0.25">
      <c r="B41171" s="106"/>
      <c r="C41171" s="106"/>
      <c r="D41171" s="139"/>
      <c r="P41171" s="142"/>
      <c r="Q41171" s="142"/>
      <c r="R41171" s="142"/>
      <c r="S41171" s="139"/>
    </row>
    <row r="41172" spans="2:19" ht="15.75" customHeight="1" x14ac:dyDescent="0.25">
      <c r="B41172" s="106"/>
      <c r="C41172" s="106"/>
      <c r="D41172" s="139"/>
      <c r="P41172" s="142"/>
      <c r="Q41172" s="142"/>
      <c r="R41172" s="142"/>
      <c r="S41172" s="139"/>
    </row>
    <row r="41173" spans="2:19" ht="15.75" customHeight="1" x14ac:dyDescent="0.25">
      <c r="B41173" s="106"/>
      <c r="C41173" s="106"/>
      <c r="D41173" s="139"/>
      <c r="P41173" s="142"/>
      <c r="Q41173" s="142"/>
      <c r="R41173" s="142"/>
      <c r="S41173" s="139"/>
    </row>
    <row r="41174" spans="2:19" ht="15.75" customHeight="1" x14ac:dyDescent="0.25">
      <c r="B41174" s="106"/>
      <c r="C41174" s="106"/>
      <c r="D41174" s="139"/>
      <c r="P41174" s="142"/>
      <c r="Q41174" s="142"/>
      <c r="R41174" s="142"/>
      <c r="S41174" s="139"/>
    </row>
    <row r="41175" spans="2:19" ht="15.75" customHeight="1" x14ac:dyDescent="0.25">
      <c r="B41175" s="106"/>
      <c r="C41175" s="106"/>
      <c r="D41175" s="139"/>
      <c r="P41175" s="142"/>
      <c r="Q41175" s="142"/>
      <c r="R41175" s="142"/>
      <c r="S41175" s="139"/>
    </row>
    <row r="41176" spans="2:19" ht="15.75" customHeight="1" x14ac:dyDescent="0.25">
      <c r="B41176" s="106"/>
      <c r="C41176" s="106"/>
      <c r="D41176" s="139"/>
      <c r="P41176" s="142"/>
      <c r="Q41176" s="142"/>
      <c r="R41176" s="142"/>
      <c r="S41176" s="139"/>
    </row>
    <row r="41177" spans="2:19" ht="15.75" customHeight="1" x14ac:dyDescent="0.25">
      <c r="B41177" s="106"/>
      <c r="C41177" s="106"/>
      <c r="D41177" s="139"/>
      <c r="P41177" s="142"/>
      <c r="Q41177" s="142"/>
      <c r="R41177" s="142"/>
      <c r="S41177" s="139"/>
    </row>
    <row r="41178" spans="2:19" ht="15.75" customHeight="1" x14ac:dyDescent="0.25">
      <c r="B41178" s="106"/>
      <c r="C41178" s="106"/>
      <c r="D41178" s="139"/>
      <c r="P41178" s="142"/>
      <c r="Q41178" s="142"/>
      <c r="R41178" s="142"/>
      <c r="S41178" s="139"/>
    </row>
    <row r="41179" spans="2:19" ht="15.75" customHeight="1" x14ac:dyDescent="0.25">
      <c r="B41179" s="106"/>
      <c r="C41179" s="106"/>
      <c r="D41179" s="139"/>
      <c r="P41179" s="142"/>
      <c r="Q41179" s="142"/>
      <c r="R41179" s="142"/>
      <c r="S41179" s="139"/>
    </row>
    <row r="41180" spans="2:19" ht="15.75" customHeight="1" x14ac:dyDescent="0.25">
      <c r="B41180" s="106"/>
      <c r="C41180" s="106"/>
      <c r="D41180" s="139"/>
      <c r="P41180" s="142"/>
      <c r="Q41180" s="142"/>
      <c r="R41180" s="142"/>
      <c r="S41180" s="139"/>
    </row>
    <row r="41181" spans="2:19" ht="15.75" customHeight="1" x14ac:dyDescent="0.25">
      <c r="B41181" s="106"/>
      <c r="C41181" s="106"/>
      <c r="D41181" s="139"/>
      <c r="P41181" s="142"/>
      <c r="Q41181" s="142"/>
      <c r="R41181" s="142"/>
      <c r="S41181" s="139"/>
    </row>
    <row r="41182" spans="2:19" ht="15.75" customHeight="1" x14ac:dyDescent="0.25">
      <c r="B41182" s="106"/>
      <c r="C41182" s="106"/>
      <c r="D41182" s="139"/>
      <c r="P41182" s="142"/>
      <c r="Q41182" s="142"/>
      <c r="R41182" s="142"/>
      <c r="S41182" s="139"/>
    </row>
    <row r="41183" spans="2:19" ht="15.75" customHeight="1" x14ac:dyDescent="0.25">
      <c r="B41183" s="106"/>
      <c r="C41183" s="106"/>
      <c r="D41183" s="139"/>
      <c r="P41183" s="142"/>
      <c r="Q41183" s="142"/>
      <c r="R41183" s="142"/>
      <c r="S41183" s="139"/>
    </row>
    <row r="41184" spans="2:19" ht="15.75" customHeight="1" x14ac:dyDescent="0.25">
      <c r="B41184" s="106"/>
      <c r="C41184" s="106"/>
      <c r="D41184" s="139"/>
      <c r="P41184" s="142"/>
      <c r="Q41184" s="142"/>
      <c r="R41184" s="142"/>
      <c r="S41184" s="139"/>
    </row>
    <row r="41185" spans="2:19" ht="15.75" customHeight="1" x14ac:dyDescent="0.25">
      <c r="B41185" s="106"/>
      <c r="C41185" s="106"/>
      <c r="D41185" s="139"/>
      <c r="P41185" s="142"/>
      <c r="Q41185" s="142"/>
      <c r="R41185" s="142"/>
      <c r="S41185" s="139"/>
    </row>
    <row r="41186" spans="2:19" ht="15.75" customHeight="1" x14ac:dyDescent="0.25">
      <c r="B41186" s="106"/>
      <c r="C41186" s="106"/>
      <c r="D41186" s="139"/>
      <c r="P41186" s="142"/>
      <c r="Q41186" s="142"/>
      <c r="R41186" s="142"/>
      <c r="S41186" s="139"/>
    </row>
    <row r="41187" spans="2:19" ht="15.75" customHeight="1" x14ac:dyDescent="0.25">
      <c r="B41187" s="106"/>
      <c r="C41187" s="106"/>
      <c r="D41187" s="139"/>
      <c r="P41187" s="142"/>
      <c r="Q41187" s="142"/>
      <c r="R41187" s="142"/>
      <c r="S41187" s="139"/>
    </row>
    <row r="41188" spans="2:19" ht="15.75" customHeight="1" x14ac:dyDescent="0.25">
      <c r="B41188" s="106"/>
      <c r="C41188" s="106"/>
      <c r="D41188" s="139"/>
      <c r="P41188" s="142"/>
      <c r="Q41188" s="142"/>
      <c r="R41188" s="142"/>
      <c r="S41188" s="139"/>
    </row>
    <row r="41189" spans="2:19" ht="15.75" customHeight="1" x14ac:dyDescent="0.25">
      <c r="B41189" s="106"/>
      <c r="C41189" s="106"/>
      <c r="D41189" s="139"/>
      <c r="P41189" s="142"/>
      <c r="Q41189" s="142"/>
      <c r="R41189" s="142"/>
      <c r="S41189" s="139"/>
    </row>
    <row r="41190" spans="2:19" ht="15.75" customHeight="1" x14ac:dyDescent="0.25">
      <c r="B41190" s="106"/>
      <c r="C41190" s="106"/>
      <c r="D41190" s="139"/>
      <c r="P41190" s="142"/>
      <c r="Q41190" s="142"/>
      <c r="R41190" s="142"/>
      <c r="S41190" s="139"/>
    </row>
    <row r="41191" spans="2:19" ht="15.75" customHeight="1" x14ac:dyDescent="0.25">
      <c r="B41191" s="106"/>
      <c r="C41191" s="106"/>
      <c r="D41191" s="139"/>
      <c r="P41191" s="142"/>
      <c r="Q41191" s="142"/>
      <c r="R41191" s="142"/>
      <c r="S41191" s="139"/>
    </row>
    <row r="41192" spans="2:19" ht="15.75" customHeight="1" x14ac:dyDescent="0.25">
      <c r="B41192" s="106"/>
      <c r="C41192" s="106"/>
      <c r="D41192" s="139"/>
      <c r="P41192" s="142"/>
      <c r="Q41192" s="142"/>
      <c r="R41192" s="142"/>
      <c r="S41192" s="139"/>
    </row>
    <row r="41193" spans="2:19" ht="15.75" customHeight="1" x14ac:dyDescent="0.25">
      <c r="B41193" s="106"/>
      <c r="C41193" s="106"/>
      <c r="D41193" s="139"/>
      <c r="P41193" s="142"/>
      <c r="Q41193" s="142"/>
      <c r="R41193" s="142"/>
      <c r="S41193" s="139"/>
    </row>
    <row r="41194" spans="2:19" ht="15.75" customHeight="1" x14ac:dyDescent="0.25">
      <c r="B41194" s="106"/>
      <c r="C41194" s="106"/>
      <c r="D41194" s="139"/>
      <c r="P41194" s="142"/>
      <c r="Q41194" s="142"/>
      <c r="R41194" s="142"/>
      <c r="S41194" s="139"/>
    </row>
    <row r="41195" spans="2:19" ht="15.75" customHeight="1" x14ac:dyDescent="0.25">
      <c r="B41195" s="106"/>
      <c r="C41195" s="106"/>
      <c r="D41195" s="139"/>
      <c r="P41195" s="142"/>
      <c r="Q41195" s="142"/>
      <c r="R41195" s="142"/>
      <c r="S41195" s="139"/>
    </row>
    <row r="41196" spans="2:19" ht="15.75" customHeight="1" x14ac:dyDescent="0.25">
      <c r="B41196" s="106"/>
      <c r="C41196" s="106"/>
      <c r="D41196" s="139"/>
      <c r="P41196" s="142"/>
      <c r="Q41196" s="142"/>
      <c r="R41196" s="142"/>
      <c r="S41196" s="139"/>
    </row>
    <row r="41197" spans="2:19" ht="15.75" customHeight="1" x14ac:dyDescent="0.25">
      <c r="B41197" s="106"/>
      <c r="C41197" s="106"/>
      <c r="D41197" s="139"/>
      <c r="P41197" s="142"/>
      <c r="Q41197" s="142"/>
      <c r="R41197" s="142"/>
      <c r="S41197" s="139"/>
    </row>
    <row r="41198" spans="2:19" ht="15.75" customHeight="1" x14ac:dyDescent="0.25">
      <c r="B41198" s="106"/>
      <c r="C41198" s="106"/>
      <c r="D41198" s="139"/>
      <c r="P41198" s="142"/>
      <c r="Q41198" s="142"/>
      <c r="R41198" s="142"/>
      <c r="S41198" s="139"/>
    </row>
    <row r="41199" spans="2:19" ht="15.75" customHeight="1" x14ac:dyDescent="0.25">
      <c r="B41199" s="106"/>
      <c r="C41199" s="106"/>
      <c r="D41199" s="139"/>
      <c r="P41199" s="142"/>
      <c r="Q41199" s="142"/>
      <c r="R41199" s="142"/>
      <c r="S41199" s="139"/>
    </row>
    <row r="41200" spans="2:19" ht="15.75" customHeight="1" x14ac:dyDescent="0.25">
      <c r="B41200" s="106"/>
      <c r="C41200" s="106"/>
      <c r="D41200" s="139"/>
      <c r="P41200" s="142"/>
      <c r="Q41200" s="142"/>
      <c r="R41200" s="142"/>
      <c r="S41200" s="139"/>
    </row>
    <row r="41201" spans="2:19" ht="15.75" customHeight="1" x14ac:dyDescent="0.25">
      <c r="B41201" s="106"/>
      <c r="C41201" s="106"/>
      <c r="D41201" s="139"/>
      <c r="P41201" s="142"/>
      <c r="Q41201" s="142"/>
      <c r="R41201" s="142"/>
      <c r="S41201" s="139"/>
    </row>
    <row r="41202" spans="2:19" ht="15.75" customHeight="1" x14ac:dyDescent="0.25">
      <c r="B41202" s="106"/>
      <c r="C41202" s="106"/>
      <c r="D41202" s="139"/>
      <c r="P41202" s="142"/>
      <c r="Q41202" s="142"/>
      <c r="R41202" s="142"/>
      <c r="S41202" s="139"/>
    </row>
    <row r="41203" spans="2:19" ht="15.75" customHeight="1" x14ac:dyDescent="0.25">
      <c r="B41203" s="106"/>
      <c r="C41203" s="106"/>
      <c r="D41203" s="139"/>
      <c r="P41203" s="142"/>
      <c r="Q41203" s="142"/>
      <c r="R41203" s="142"/>
      <c r="S41203" s="139"/>
    </row>
    <row r="41204" spans="2:19" ht="15.75" customHeight="1" x14ac:dyDescent="0.25">
      <c r="B41204" s="106"/>
      <c r="C41204" s="106"/>
      <c r="D41204" s="139"/>
      <c r="P41204" s="142"/>
      <c r="Q41204" s="142"/>
      <c r="R41204" s="142"/>
      <c r="S41204" s="139"/>
    </row>
    <row r="41205" spans="2:19" ht="15.75" customHeight="1" x14ac:dyDescent="0.25">
      <c r="B41205" s="106"/>
      <c r="C41205" s="106"/>
      <c r="D41205" s="139"/>
      <c r="P41205" s="142"/>
      <c r="Q41205" s="142"/>
      <c r="R41205" s="142"/>
      <c r="S41205" s="139"/>
    </row>
    <row r="41206" spans="2:19" ht="15.75" customHeight="1" x14ac:dyDescent="0.25">
      <c r="B41206" s="106"/>
      <c r="C41206" s="106"/>
      <c r="D41206" s="139"/>
      <c r="P41206" s="142"/>
      <c r="Q41206" s="142"/>
      <c r="R41206" s="142"/>
      <c r="S41206" s="139"/>
    </row>
    <row r="41207" spans="2:19" ht="15.75" customHeight="1" x14ac:dyDescent="0.25">
      <c r="B41207" s="106"/>
      <c r="C41207" s="106"/>
      <c r="D41207" s="139"/>
      <c r="P41207" s="142"/>
      <c r="Q41207" s="142"/>
      <c r="R41207" s="142"/>
      <c r="S41207" s="139"/>
    </row>
    <row r="41208" spans="2:19" ht="15.75" customHeight="1" x14ac:dyDescent="0.25">
      <c r="B41208" s="106"/>
      <c r="C41208" s="106"/>
      <c r="D41208" s="139"/>
      <c r="P41208" s="142"/>
      <c r="Q41208" s="142"/>
      <c r="R41208" s="142"/>
      <c r="S41208" s="139"/>
    </row>
    <row r="41209" spans="2:19" ht="15.75" customHeight="1" x14ac:dyDescent="0.25">
      <c r="B41209" s="106"/>
      <c r="C41209" s="106"/>
      <c r="D41209" s="139"/>
      <c r="P41209" s="142"/>
      <c r="Q41209" s="142"/>
      <c r="R41209" s="142"/>
      <c r="S41209" s="139"/>
    </row>
    <row r="41210" spans="2:19" ht="15.75" customHeight="1" x14ac:dyDescent="0.25">
      <c r="B41210" s="106"/>
      <c r="C41210" s="106"/>
      <c r="D41210" s="139"/>
      <c r="P41210" s="142"/>
      <c r="Q41210" s="142"/>
      <c r="R41210" s="142"/>
      <c r="S41210" s="139"/>
    </row>
    <row r="41211" spans="2:19" ht="15.75" customHeight="1" x14ac:dyDescent="0.25">
      <c r="B41211" s="106"/>
      <c r="C41211" s="106"/>
      <c r="D41211" s="139"/>
      <c r="P41211" s="142"/>
      <c r="Q41211" s="142"/>
      <c r="R41211" s="142"/>
      <c r="S41211" s="139"/>
    </row>
    <row r="41212" spans="2:19" ht="15.75" customHeight="1" x14ac:dyDescent="0.25">
      <c r="B41212" s="106"/>
      <c r="C41212" s="106"/>
      <c r="D41212" s="139"/>
      <c r="P41212" s="142"/>
      <c r="Q41212" s="142"/>
      <c r="R41212" s="142"/>
      <c r="S41212" s="139"/>
    </row>
    <row r="41213" spans="2:19" ht="15.75" customHeight="1" x14ac:dyDescent="0.25">
      <c r="B41213" s="106"/>
      <c r="C41213" s="106"/>
      <c r="D41213" s="139"/>
      <c r="P41213" s="142"/>
      <c r="Q41213" s="142"/>
      <c r="R41213" s="142"/>
      <c r="S41213" s="139"/>
    </row>
    <row r="41214" spans="2:19" ht="15.75" customHeight="1" x14ac:dyDescent="0.25">
      <c r="B41214" s="106"/>
      <c r="C41214" s="106"/>
      <c r="D41214" s="139"/>
      <c r="P41214" s="142"/>
      <c r="Q41214" s="142"/>
      <c r="R41214" s="142"/>
      <c r="S41214" s="139"/>
    </row>
    <row r="41215" spans="2:19" ht="15.75" customHeight="1" x14ac:dyDescent="0.25">
      <c r="B41215" s="106"/>
      <c r="C41215" s="106"/>
      <c r="D41215" s="139"/>
      <c r="P41215" s="142"/>
      <c r="Q41215" s="142"/>
      <c r="R41215" s="142"/>
      <c r="S41215" s="139"/>
    </row>
    <row r="41216" spans="2:19" ht="15.75" customHeight="1" x14ac:dyDescent="0.25">
      <c r="B41216" s="106"/>
      <c r="C41216" s="106"/>
      <c r="D41216" s="139"/>
      <c r="P41216" s="142"/>
      <c r="Q41216" s="142"/>
      <c r="R41216" s="142"/>
      <c r="S41216" s="139"/>
    </row>
    <row r="41217" spans="2:19" ht="15.75" customHeight="1" x14ac:dyDescent="0.25">
      <c r="B41217" s="106"/>
      <c r="C41217" s="106"/>
      <c r="D41217" s="139"/>
      <c r="P41217" s="142"/>
      <c r="Q41217" s="142"/>
      <c r="R41217" s="142"/>
      <c r="S41217" s="139"/>
    </row>
    <row r="41218" spans="2:19" ht="15.75" customHeight="1" x14ac:dyDescent="0.25">
      <c r="B41218" s="106"/>
      <c r="C41218" s="106"/>
      <c r="D41218" s="139"/>
      <c r="P41218" s="142"/>
      <c r="Q41218" s="142"/>
      <c r="R41218" s="142"/>
      <c r="S41218" s="139"/>
    </row>
    <row r="41219" spans="2:19" ht="15.75" customHeight="1" x14ac:dyDescent="0.25">
      <c r="B41219" s="106"/>
      <c r="C41219" s="106"/>
      <c r="D41219" s="139"/>
      <c r="P41219" s="142"/>
      <c r="Q41219" s="142"/>
      <c r="R41219" s="142"/>
      <c r="S41219" s="139"/>
    </row>
    <row r="41220" spans="2:19" ht="15.75" customHeight="1" x14ac:dyDescent="0.25">
      <c r="B41220" s="106"/>
      <c r="C41220" s="106"/>
      <c r="D41220" s="139"/>
      <c r="P41220" s="142"/>
      <c r="Q41220" s="142"/>
      <c r="R41220" s="142"/>
      <c r="S41220" s="139"/>
    </row>
    <row r="41221" spans="2:19" ht="15.75" customHeight="1" x14ac:dyDescent="0.25">
      <c r="B41221" s="106"/>
      <c r="C41221" s="106"/>
      <c r="D41221" s="139"/>
      <c r="P41221" s="142"/>
      <c r="Q41221" s="142"/>
      <c r="R41221" s="142"/>
      <c r="S41221" s="139"/>
    </row>
    <row r="41222" spans="2:19" ht="15.75" customHeight="1" x14ac:dyDescent="0.25">
      <c r="B41222" s="106"/>
      <c r="C41222" s="106"/>
      <c r="D41222" s="139"/>
      <c r="P41222" s="142"/>
      <c r="Q41222" s="142"/>
      <c r="R41222" s="142"/>
      <c r="S41222" s="139"/>
    </row>
    <row r="41223" spans="2:19" ht="15.75" customHeight="1" x14ac:dyDescent="0.25">
      <c r="B41223" s="106"/>
      <c r="C41223" s="106"/>
      <c r="D41223" s="139"/>
      <c r="P41223" s="142"/>
      <c r="Q41223" s="142"/>
      <c r="R41223" s="142"/>
      <c r="S41223" s="139"/>
    </row>
    <row r="41224" spans="2:19" ht="15.75" customHeight="1" x14ac:dyDescent="0.25">
      <c r="B41224" s="106"/>
      <c r="C41224" s="106"/>
      <c r="D41224" s="139"/>
      <c r="P41224" s="142"/>
      <c r="Q41224" s="142"/>
      <c r="R41224" s="142"/>
      <c r="S41224" s="139"/>
    </row>
    <row r="41225" spans="2:19" ht="15.75" customHeight="1" x14ac:dyDescent="0.25">
      <c r="B41225" s="106"/>
      <c r="C41225" s="106"/>
      <c r="D41225" s="139"/>
      <c r="P41225" s="142"/>
      <c r="Q41225" s="142"/>
      <c r="R41225" s="142"/>
      <c r="S41225" s="139"/>
    </row>
    <row r="41226" spans="2:19" ht="15.75" customHeight="1" x14ac:dyDescent="0.25">
      <c r="B41226" s="106"/>
      <c r="C41226" s="106"/>
      <c r="D41226" s="139"/>
      <c r="P41226" s="142"/>
      <c r="Q41226" s="142"/>
      <c r="R41226" s="142"/>
      <c r="S41226" s="139"/>
    </row>
    <row r="41227" spans="2:19" ht="15.75" customHeight="1" x14ac:dyDescent="0.25">
      <c r="B41227" s="106"/>
      <c r="C41227" s="106"/>
      <c r="D41227" s="139"/>
      <c r="P41227" s="142"/>
      <c r="Q41227" s="142"/>
      <c r="R41227" s="142"/>
      <c r="S41227" s="139"/>
    </row>
    <row r="41228" spans="2:19" ht="15.75" customHeight="1" x14ac:dyDescent="0.25">
      <c r="B41228" s="106"/>
      <c r="C41228" s="106"/>
      <c r="D41228" s="139"/>
      <c r="P41228" s="142"/>
      <c r="Q41228" s="142"/>
      <c r="R41228" s="142"/>
      <c r="S41228" s="139"/>
    </row>
    <row r="41229" spans="2:19" ht="15.75" customHeight="1" x14ac:dyDescent="0.25">
      <c r="B41229" s="106"/>
      <c r="C41229" s="106"/>
      <c r="D41229" s="139"/>
      <c r="P41229" s="142"/>
      <c r="Q41229" s="142"/>
      <c r="R41229" s="142"/>
      <c r="S41229" s="139"/>
    </row>
    <row r="41230" spans="2:19" ht="15.75" customHeight="1" x14ac:dyDescent="0.25">
      <c r="B41230" s="106"/>
      <c r="C41230" s="106"/>
      <c r="D41230" s="139"/>
      <c r="P41230" s="142"/>
      <c r="Q41230" s="142"/>
      <c r="R41230" s="142"/>
      <c r="S41230" s="139"/>
    </row>
    <row r="41231" spans="2:19" ht="15.75" customHeight="1" x14ac:dyDescent="0.25">
      <c r="B41231" s="106"/>
      <c r="C41231" s="106"/>
      <c r="D41231" s="139"/>
      <c r="P41231" s="142"/>
      <c r="Q41231" s="142"/>
      <c r="R41231" s="142"/>
      <c r="S41231" s="139"/>
    </row>
    <row r="41232" spans="2:19" ht="15.75" customHeight="1" x14ac:dyDescent="0.25">
      <c r="B41232" s="106"/>
      <c r="C41232" s="106"/>
      <c r="D41232" s="139"/>
      <c r="P41232" s="142"/>
      <c r="Q41232" s="142"/>
      <c r="R41232" s="142"/>
      <c r="S41232" s="139"/>
    </row>
    <row r="41233" spans="2:19" ht="15.75" customHeight="1" x14ac:dyDescent="0.25">
      <c r="B41233" s="106"/>
      <c r="C41233" s="106"/>
      <c r="D41233" s="139"/>
      <c r="P41233" s="142"/>
      <c r="Q41233" s="142"/>
      <c r="R41233" s="142"/>
      <c r="S41233" s="139"/>
    </row>
    <row r="41234" spans="2:19" ht="15.75" customHeight="1" x14ac:dyDescent="0.25">
      <c r="B41234" s="106"/>
      <c r="C41234" s="106"/>
      <c r="D41234" s="139"/>
      <c r="P41234" s="142"/>
      <c r="Q41234" s="142"/>
      <c r="R41234" s="142"/>
      <c r="S41234" s="139"/>
    </row>
    <row r="41235" spans="2:19" ht="15.75" customHeight="1" x14ac:dyDescent="0.25">
      <c r="B41235" s="106"/>
      <c r="C41235" s="106"/>
      <c r="D41235" s="139"/>
      <c r="P41235" s="142"/>
      <c r="Q41235" s="142"/>
      <c r="R41235" s="142"/>
      <c r="S41235" s="139"/>
    </row>
    <row r="41236" spans="2:19" ht="15.75" customHeight="1" x14ac:dyDescent="0.25">
      <c r="B41236" s="106"/>
      <c r="C41236" s="106"/>
      <c r="D41236" s="139"/>
      <c r="P41236" s="142"/>
      <c r="Q41236" s="142"/>
      <c r="R41236" s="142"/>
      <c r="S41236" s="139"/>
    </row>
    <row r="41237" spans="2:19" ht="15.75" customHeight="1" x14ac:dyDescent="0.25">
      <c r="B41237" s="106"/>
      <c r="C41237" s="106"/>
      <c r="D41237" s="139"/>
      <c r="P41237" s="142"/>
      <c r="Q41237" s="142"/>
      <c r="R41237" s="142"/>
      <c r="S41237" s="139"/>
    </row>
    <row r="41238" spans="2:19" ht="15.75" customHeight="1" x14ac:dyDescent="0.25">
      <c r="B41238" s="106"/>
      <c r="C41238" s="106"/>
      <c r="D41238" s="139"/>
      <c r="P41238" s="142"/>
      <c r="Q41238" s="142"/>
      <c r="R41238" s="142"/>
      <c r="S41238" s="139"/>
    </row>
    <row r="41239" spans="2:19" ht="15.75" customHeight="1" x14ac:dyDescent="0.25">
      <c r="B41239" s="106"/>
      <c r="C41239" s="106"/>
      <c r="D41239" s="139"/>
      <c r="P41239" s="142"/>
      <c r="Q41239" s="142"/>
      <c r="R41239" s="142"/>
      <c r="S41239" s="139"/>
    </row>
    <row r="41240" spans="2:19" ht="15.75" customHeight="1" x14ac:dyDescent="0.25">
      <c r="B41240" s="106"/>
      <c r="C41240" s="106"/>
      <c r="D41240" s="139"/>
      <c r="P41240" s="142"/>
      <c r="Q41240" s="142"/>
      <c r="R41240" s="142"/>
      <c r="S41240" s="139"/>
    </row>
    <row r="41241" spans="2:19" ht="15.75" customHeight="1" x14ac:dyDescent="0.25">
      <c r="B41241" s="106"/>
      <c r="C41241" s="106"/>
      <c r="D41241" s="139"/>
      <c r="P41241" s="142"/>
      <c r="Q41241" s="142"/>
      <c r="R41241" s="142"/>
      <c r="S41241" s="139"/>
    </row>
    <row r="41242" spans="2:19" ht="15.75" customHeight="1" x14ac:dyDescent="0.25">
      <c r="B41242" s="106"/>
      <c r="C41242" s="106"/>
      <c r="D41242" s="139"/>
      <c r="P41242" s="142"/>
      <c r="Q41242" s="142"/>
      <c r="R41242" s="142"/>
      <c r="S41242" s="139"/>
    </row>
    <row r="41243" spans="2:19" ht="15.75" customHeight="1" x14ac:dyDescent="0.25">
      <c r="B41243" s="106"/>
      <c r="C41243" s="106"/>
      <c r="D41243" s="139"/>
      <c r="P41243" s="142"/>
      <c r="Q41243" s="142"/>
      <c r="R41243" s="142"/>
      <c r="S41243" s="139"/>
    </row>
    <row r="41244" spans="2:19" ht="15.75" customHeight="1" x14ac:dyDescent="0.25">
      <c r="B41244" s="106"/>
      <c r="C41244" s="106"/>
      <c r="D41244" s="139"/>
      <c r="P41244" s="142"/>
      <c r="Q41244" s="142"/>
      <c r="R41244" s="142"/>
      <c r="S41244" s="139"/>
    </row>
    <row r="41245" spans="2:19" ht="15.75" customHeight="1" x14ac:dyDescent="0.25">
      <c r="B41245" s="106"/>
      <c r="C41245" s="106"/>
      <c r="D41245" s="139"/>
      <c r="P41245" s="142"/>
      <c r="Q41245" s="142"/>
      <c r="R41245" s="142"/>
      <c r="S41245" s="139"/>
    </row>
    <row r="41246" spans="2:19" ht="15.75" customHeight="1" x14ac:dyDescent="0.25">
      <c r="B41246" s="106"/>
      <c r="C41246" s="106"/>
      <c r="D41246" s="139"/>
      <c r="P41246" s="142"/>
      <c r="Q41246" s="142"/>
      <c r="R41246" s="142"/>
      <c r="S41246" s="139"/>
    </row>
    <row r="41247" spans="2:19" ht="15.75" customHeight="1" x14ac:dyDescent="0.25">
      <c r="B41247" s="106"/>
      <c r="C41247" s="106"/>
      <c r="D41247" s="139"/>
      <c r="P41247" s="142"/>
      <c r="Q41247" s="142"/>
      <c r="R41247" s="142"/>
      <c r="S41247" s="139"/>
    </row>
    <row r="41248" spans="2:19" ht="15.75" customHeight="1" x14ac:dyDescent="0.25">
      <c r="B41248" s="106"/>
      <c r="C41248" s="106"/>
      <c r="D41248" s="139"/>
      <c r="P41248" s="142"/>
      <c r="Q41248" s="142"/>
      <c r="R41248" s="142"/>
      <c r="S41248" s="139"/>
    </row>
    <row r="41249" spans="2:19" ht="15.75" customHeight="1" x14ac:dyDescent="0.25">
      <c r="B41249" s="106"/>
      <c r="C41249" s="106"/>
      <c r="D41249" s="139"/>
      <c r="P41249" s="142"/>
      <c r="Q41249" s="142"/>
      <c r="R41249" s="142"/>
      <c r="S41249" s="139"/>
    </row>
    <row r="41250" spans="2:19" ht="15.75" customHeight="1" x14ac:dyDescent="0.25">
      <c r="B41250" s="106"/>
      <c r="C41250" s="106"/>
      <c r="D41250" s="139"/>
      <c r="P41250" s="142"/>
      <c r="Q41250" s="142"/>
      <c r="R41250" s="142"/>
      <c r="S41250" s="139"/>
    </row>
    <row r="41251" spans="2:19" ht="15.75" customHeight="1" x14ac:dyDescent="0.25">
      <c r="B41251" s="106"/>
      <c r="C41251" s="106"/>
      <c r="D41251" s="139"/>
      <c r="P41251" s="142"/>
      <c r="Q41251" s="142"/>
      <c r="R41251" s="142"/>
      <c r="S41251" s="139"/>
    </row>
    <row r="41252" spans="2:19" ht="15.75" customHeight="1" x14ac:dyDescent="0.25">
      <c r="B41252" s="106"/>
      <c r="C41252" s="106"/>
      <c r="D41252" s="139"/>
      <c r="P41252" s="142"/>
      <c r="Q41252" s="142"/>
      <c r="R41252" s="142"/>
      <c r="S41252" s="139"/>
    </row>
    <row r="41253" spans="2:19" ht="15.75" customHeight="1" x14ac:dyDescent="0.25">
      <c r="B41253" s="106"/>
      <c r="C41253" s="106"/>
      <c r="D41253" s="139"/>
      <c r="P41253" s="142"/>
      <c r="Q41253" s="142"/>
      <c r="R41253" s="142"/>
      <c r="S41253" s="139"/>
    </row>
    <row r="41254" spans="2:19" ht="15.75" customHeight="1" x14ac:dyDescent="0.25">
      <c r="B41254" s="106"/>
      <c r="C41254" s="106"/>
      <c r="D41254" s="139"/>
      <c r="P41254" s="142"/>
      <c r="Q41254" s="142"/>
      <c r="R41254" s="142"/>
      <c r="S41254" s="139"/>
    </row>
    <row r="41255" spans="2:19" ht="15.75" customHeight="1" x14ac:dyDescent="0.25">
      <c r="B41255" s="106"/>
      <c r="C41255" s="106"/>
      <c r="D41255" s="139"/>
      <c r="P41255" s="142"/>
      <c r="Q41255" s="142"/>
      <c r="R41255" s="142"/>
      <c r="S41255" s="139"/>
    </row>
    <row r="41256" spans="2:19" ht="15.75" customHeight="1" x14ac:dyDescent="0.25">
      <c r="B41256" s="106"/>
      <c r="C41256" s="106"/>
      <c r="D41256" s="139"/>
      <c r="P41256" s="142"/>
      <c r="Q41256" s="142"/>
      <c r="R41256" s="142"/>
      <c r="S41256" s="139"/>
    </row>
    <row r="41257" spans="2:19" ht="15.75" customHeight="1" x14ac:dyDescent="0.25">
      <c r="B41257" s="106"/>
      <c r="C41257" s="106"/>
      <c r="D41257" s="139"/>
      <c r="P41257" s="142"/>
      <c r="Q41257" s="142"/>
      <c r="R41257" s="142"/>
      <c r="S41257" s="139"/>
    </row>
    <row r="41258" spans="2:19" ht="15.75" customHeight="1" x14ac:dyDescent="0.25">
      <c r="B41258" s="106"/>
      <c r="C41258" s="106"/>
      <c r="D41258" s="139"/>
      <c r="P41258" s="142"/>
      <c r="Q41258" s="142"/>
      <c r="R41258" s="142"/>
      <c r="S41258" s="139"/>
    </row>
    <row r="41259" spans="2:19" ht="15.75" customHeight="1" x14ac:dyDescent="0.25">
      <c r="B41259" s="106"/>
      <c r="C41259" s="106"/>
      <c r="D41259" s="139"/>
      <c r="P41259" s="142"/>
      <c r="Q41259" s="142"/>
      <c r="R41259" s="142"/>
      <c r="S41259" s="139"/>
    </row>
    <row r="41260" spans="2:19" ht="15.75" customHeight="1" x14ac:dyDescent="0.25">
      <c r="B41260" s="106"/>
      <c r="C41260" s="106"/>
      <c r="D41260" s="139"/>
      <c r="P41260" s="142"/>
      <c r="Q41260" s="142"/>
      <c r="R41260" s="142"/>
      <c r="S41260" s="139"/>
    </row>
    <row r="41261" spans="2:19" ht="15.75" customHeight="1" x14ac:dyDescent="0.25">
      <c r="B41261" s="106"/>
      <c r="C41261" s="106"/>
      <c r="D41261" s="139"/>
      <c r="P41261" s="142"/>
      <c r="Q41261" s="142"/>
      <c r="R41261" s="142"/>
      <c r="S41261" s="139"/>
    </row>
    <row r="41262" spans="2:19" ht="15.75" customHeight="1" x14ac:dyDescent="0.25">
      <c r="B41262" s="106"/>
      <c r="C41262" s="106"/>
      <c r="D41262" s="139"/>
      <c r="P41262" s="142"/>
      <c r="Q41262" s="142"/>
      <c r="R41262" s="142"/>
      <c r="S41262" s="139"/>
    </row>
    <row r="41263" spans="2:19" ht="15.75" customHeight="1" x14ac:dyDescent="0.25">
      <c r="B41263" s="106"/>
      <c r="C41263" s="106"/>
      <c r="D41263" s="139"/>
      <c r="P41263" s="142"/>
      <c r="Q41263" s="142"/>
      <c r="R41263" s="142"/>
      <c r="S41263" s="139"/>
    </row>
    <row r="41264" spans="2:19" ht="15.75" customHeight="1" x14ac:dyDescent="0.25">
      <c r="B41264" s="106"/>
      <c r="C41264" s="106"/>
      <c r="D41264" s="139"/>
      <c r="P41264" s="142"/>
      <c r="Q41264" s="142"/>
      <c r="R41264" s="142"/>
      <c r="S41264" s="139"/>
    </row>
    <row r="41265" spans="2:19" ht="15.75" customHeight="1" x14ac:dyDescent="0.25">
      <c r="B41265" s="106"/>
      <c r="C41265" s="106"/>
      <c r="D41265" s="139"/>
      <c r="P41265" s="142"/>
      <c r="Q41265" s="142"/>
      <c r="R41265" s="142"/>
      <c r="S41265" s="139"/>
    </row>
    <row r="41266" spans="2:19" ht="15.75" customHeight="1" x14ac:dyDescent="0.25">
      <c r="B41266" s="106"/>
      <c r="C41266" s="106"/>
      <c r="D41266" s="139"/>
      <c r="P41266" s="142"/>
      <c r="Q41266" s="142"/>
      <c r="R41266" s="142"/>
      <c r="S41266" s="139"/>
    </row>
    <row r="41267" spans="2:19" ht="15.75" customHeight="1" x14ac:dyDescent="0.25">
      <c r="B41267" s="106"/>
      <c r="C41267" s="106"/>
      <c r="D41267" s="139"/>
      <c r="P41267" s="142"/>
      <c r="Q41267" s="142"/>
      <c r="R41267" s="142"/>
      <c r="S41267" s="139"/>
    </row>
    <row r="41268" spans="2:19" ht="15.75" customHeight="1" x14ac:dyDescent="0.25">
      <c r="B41268" s="106"/>
      <c r="C41268" s="106"/>
      <c r="D41268" s="139"/>
      <c r="P41268" s="142"/>
      <c r="Q41268" s="142"/>
      <c r="R41268" s="142"/>
      <c r="S41268" s="139"/>
    </row>
    <row r="41269" spans="2:19" ht="15.75" customHeight="1" x14ac:dyDescent="0.25">
      <c r="B41269" s="106"/>
      <c r="C41269" s="106"/>
      <c r="D41269" s="139"/>
      <c r="P41269" s="142"/>
      <c r="Q41269" s="142"/>
      <c r="R41269" s="142"/>
      <c r="S41269" s="139"/>
    </row>
    <row r="41270" spans="2:19" ht="15.75" customHeight="1" x14ac:dyDescent="0.25">
      <c r="B41270" s="106"/>
      <c r="C41270" s="106"/>
      <c r="D41270" s="139"/>
      <c r="P41270" s="142"/>
      <c r="Q41270" s="142"/>
      <c r="R41270" s="142"/>
      <c r="S41270" s="139"/>
    </row>
    <row r="41271" spans="2:19" ht="15.75" customHeight="1" x14ac:dyDescent="0.25">
      <c r="B41271" s="106"/>
      <c r="C41271" s="106"/>
      <c r="D41271" s="139"/>
      <c r="P41271" s="142"/>
      <c r="Q41271" s="142"/>
      <c r="R41271" s="142"/>
      <c r="S41271" s="139"/>
    </row>
    <row r="41272" spans="2:19" ht="15.75" customHeight="1" x14ac:dyDescent="0.25">
      <c r="B41272" s="106"/>
      <c r="C41272" s="106"/>
      <c r="D41272" s="139"/>
      <c r="P41272" s="142"/>
      <c r="Q41272" s="142"/>
      <c r="R41272" s="142"/>
      <c r="S41272" s="139"/>
    </row>
    <row r="41273" spans="2:19" ht="15.75" customHeight="1" x14ac:dyDescent="0.25">
      <c r="B41273" s="106"/>
      <c r="C41273" s="106"/>
      <c r="D41273" s="139"/>
      <c r="P41273" s="142"/>
      <c r="Q41273" s="142"/>
      <c r="R41273" s="142"/>
      <c r="S41273" s="139"/>
    </row>
    <row r="41274" spans="2:19" ht="15.75" customHeight="1" x14ac:dyDescent="0.25">
      <c r="B41274" s="106"/>
      <c r="C41274" s="106"/>
      <c r="D41274" s="139"/>
      <c r="P41274" s="142"/>
      <c r="Q41274" s="142"/>
      <c r="R41274" s="142"/>
      <c r="S41274" s="139"/>
    </row>
    <row r="41275" spans="2:19" ht="15.75" customHeight="1" x14ac:dyDescent="0.25">
      <c r="B41275" s="106"/>
      <c r="C41275" s="106"/>
      <c r="D41275" s="139"/>
      <c r="P41275" s="142"/>
      <c r="Q41275" s="142"/>
      <c r="R41275" s="142"/>
      <c r="S41275" s="139"/>
    </row>
    <row r="41276" spans="2:19" ht="15.75" customHeight="1" x14ac:dyDescent="0.25">
      <c r="B41276" s="106"/>
      <c r="C41276" s="106"/>
      <c r="D41276" s="139"/>
      <c r="P41276" s="142"/>
      <c r="Q41276" s="142"/>
      <c r="R41276" s="142"/>
      <c r="S41276" s="139"/>
    </row>
    <row r="41277" spans="2:19" ht="15.75" customHeight="1" x14ac:dyDescent="0.25">
      <c r="B41277" s="106"/>
      <c r="C41277" s="106"/>
      <c r="D41277" s="139"/>
      <c r="P41277" s="142"/>
      <c r="Q41277" s="142"/>
      <c r="R41277" s="142"/>
      <c r="S41277" s="139"/>
    </row>
    <row r="41278" spans="2:19" ht="15.75" customHeight="1" x14ac:dyDescent="0.25">
      <c r="B41278" s="106"/>
      <c r="C41278" s="106"/>
      <c r="D41278" s="139"/>
      <c r="P41278" s="142"/>
      <c r="Q41278" s="142"/>
      <c r="R41278" s="142"/>
      <c r="S41278" s="139"/>
    </row>
    <row r="41279" spans="2:19" ht="15.75" customHeight="1" x14ac:dyDescent="0.25">
      <c r="B41279" s="106"/>
      <c r="C41279" s="106"/>
      <c r="D41279" s="139"/>
      <c r="P41279" s="142"/>
      <c r="Q41279" s="142"/>
      <c r="R41279" s="142"/>
      <c r="S41279" s="139"/>
    </row>
    <row r="41280" spans="2:19" ht="15.75" customHeight="1" x14ac:dyDescent="0.25">
      <c r="B41280" s="106"/>
      <c r="C41280" s="106"/>
      <c r="D41280" s="139"/>
      <c r="P41280" s="142"/>
      <c r="Q41280" s="142"/>
      <c r="R41280" s="142"/>
      <c r="S41280" s="139"/>
    </row>
    <row r="41281" spans="2:19" ht="15.75" customHeight="1" x14ac:dyDescent="0.25">
      <c r="B41281" s="106"/>
      <c r="C41281" s="106"/>
      <c r="D41281" s="139"/>
      <c r="P41281" s="142"/>
      <c r="Q41281" s="142"/>
      <c r="R41281" s="142"/>
      <c r="S41281" s="139"/>
    </row>
    <row r="41282" spans="2:19" ht="15.75" customHeight="1" x14ac:dyDescent="0.25">
      <c r="B41282" s="106"/>
      <c r="C41282" s="106"/>
      <c r="D41282" s="139"/>
      <c r="P41282" s="142"/>
      <c r="Q41282" s="142"/>
      <c r="R41282" s="142"/>
      <c r="S41282" s="139"/>
    </row>
    <row r="41283" spans="2:19" ht="15.75" customHeight="1" x14ac:dyDescent="0.25">
      <c r="B41283" s="106"/>
      <c r="C41283" s="106"/>
      <c r="D41283" s="139"/>
      <c r="P41283" s="142"/>
      <c r="Q41283" s="142"/>
      <c r="R41283" s="142"/>
      <c r="S41283" s="139"/>
    </row>
    <row r="41284" spans="2:19" ht="15.75" customHeight="1" x14ac:dyDescent="0.25">
      <c r="B41284" s="106"/>
      <c r="C41284" s="106"/>
      <c r="D41284" s="139"/>
      <c r="P41284" s="142"/>
      <c r="Q41284" s="142"/>
      <c r="R41284" s="142"/>
      <c r="S41284" s="139"/>
    </row>
    <row r="41285" spans="2:19" ht="15.75" customHeight="1" x14ac:dyDescent="0.25">
      <c r="B41285" s="106"/>
      <c r="C41285" s="106"/>
      <c r="D41285" s="139"/>
      <c r="P41285" s="142"/>
      <c r="Q41285" s="142"/>
      <c r="R41285" s="142"/>
      <c r="S41285" s="139"/>
    </row>
    <row r="41286" spans="2:19" ht="15.75" customHeight="1" x14ac:dyDescent="0.25">
      <c r="B41286" s="106"/>
      <c r="C41286" s="106"/>
      <c r="D41286" s="139"/>
      <c r="P41286" s="142"/>
      <c r="Q41286" s="142"/>
      <c r="R41286" s="142"/>
      <c r="S41286" s="139"/>
    </row>
    <row r="41287" spans="2:19" ht="15.75" customHeight="1" x14ac:dyDescent="0.25">
      <c r="B41287" s="106"/>
      <c r="C41287" s="106"/>
      <c r="D41287" s="139"/>
      <c r="P41287" s="142"/>
      <c r="Q41287" s="142"/>
      <c r="R41287" s="142"/>
      <c r="S41287" s="139"/>
    </row>
    <row r="41288" spans="2:19" ht="15.75" customHeight="1" x14ac:dyDescent="0.25">
      <c r="B41288" s="106"/>
      <c r="C41288" s="106"/>
      <c r="D41288" s="139"/>
      <c r="P41288" s="142"/>
      <c r="Q41288" s="142"/>
      <c r="R41288" s="142"/>
      <c r="S41288" s="139"/>
    </row>
    <row r="41289" spans="2:19" ht="15.75" customHeight="1" x14ac:dyDescent="0.25">
      <c r="B41289" s="106"/>
      <c r="C41289" s="106"/>
      <c r="D41289" s="139"/>
      <c r="P41289" s="142"/>
      <c r="Q41289" s="142"/>
      <c r="R41289" s="142"/>
      <c r="S41289" s="139"/>
    </row>
    <row r="41290" spans="2:19" ht="15.75" customHeight="1" x14ac:dyDescent="0.25">
      <c r="B41290" s="106"/>
      <c r="C41290" s="106"/>
      <c r="D41290" s="139"/>
      <c r="P41290" s="142"/>
      <c r="Q41290" s="142"/>
      <c r="R41290" s="142"/>
      <c r="S41290" s="139"/>
    </row>
    <row r="41291" spans="2:19" ht="15.75" customHeight="1" x14ac:dyDescent="0.25">
      <c r="B41291" s="106"/>
      <c r="C41291" s="106"/>
      <c r="D41291" s="139"/>
      <c r="P41291" s="142"/>
      <c r="Q41291" s="142"/>
      <c r="R41291" s="142"/>
      <c r="S41291" s="139"/>
    </row>
    <row r="41292" spans="2:19" ht="15.75" customHeight="1" x14ac:dyDescent="0.25">
      <c r="B41292" s="106"/>
      <c r="C41292" s="106"/>
      <c r="D41292" s="139"/>
      <c r="P41292" s="142"/>
      <c r="Q41292" s="142"/>
      <c r="R41292" s="142"/>
      <c r="S41292" s="139"/>
    </row>
    <row r="41293" spans="2:19" ht="15.75" customHeight="1" x14ac:dyDescent="0.25">
      <c r="B41293" s="106"/>
      <c r="C41293" s="106"/>
      <c r="D41293" s="139"/>
      <c r="P41293" s="142"/>
      <c r="Q41293" s="142"/>
      <c r="R41293" s="142"/>
      <c r="S41293" s="139"/>
    </row>
    <row r="41294" spans="2:19" ht="15.75" customHeight="1" x14ac:dyDescent="0.25">
      <c r="B41294" s="106"/>
      <c r="C41294" s="106"/>
      <c r="D41294" s="139"/>
      <c r="P41294" s="142"/>
      <c r="Q41294" s="142"/>
      <c r="R41294" s="142"/>
      <c r="S41294" s="139"/>
    </row>
    <row r="41295" spans="2:19" ht="15.75" customHeight="1" x14ac:dyDescent="0.25">
      <c r="B41295" s="106"/>
      <c r="C41295" s="106"/>
      <c r="D41295" s="139"/>
      <c r="P41295" s="142"/>
      <c r="Q41295" s="142"/>
      <c r="R41295" s="142"/>
      <c r="S41295" s="139"/>
    </row>
    <row r="41296" spans="2:19" ht="15.75" customHeight="1" x14ac:dyDescent="0.25">
      <c r="B41296" s="106"/>
      <c r="C41296" s="106"/>
      <c r="D41296" s="139"/>
      <c r="P41296" s="142"/>
      <c r="Q41296" s="142"/>
      <c r="R41296" s="142"/>
      <c r="S41296" s="139"/>
    </row>
    <row r="41297" spans="2:19" ht="15.75" customHeight="1" x14ac:dyDescent="0.25">
      <c r="B41297" s="106"/>
      <c r="C41297" s="106"/>
      <c r="D41297" s="139"/>
      <c r="P41297" s="142"/>
      <c r="Q41297" s="142"/>
      <c r="R41297" s="142"/>
      <c r="S41297" s="139"/>
    </row>
    <row r="41298" spans="2:19" ht="15.75" customHeight="1" x14ac:dyDescent="0.25">
      <c r="B41298" s="106"/>
      <c r="C41298" s="106"/>
      <c r="D41298" s="139"/>
      <c r="P41298" s="142"/>
      <c r="Q41298" s="142"/>
      <c r="R41298" s="142"/>
      <c r="S41298" s="139"/>
    </row>
    <row r="41299" spans="2:19" ht="15.75" customHeight="1" x14ac:dyDescent="0.25">
      <c r="B41299" s="106"/>
      <c r="C41299" s="106"/>
      <c r="D41299" s="139"/>
      <c r="P41299" s="142"/>
      <c r="Q41299" s="142"/>
      <c r="R41299" s="142"/>
      <c r="S41299" s="139"/>
    </row>
    <row r="41300" spans="2:19" ht="15.75" customHeight="1" x14ac:dyDescent="0.25">
      <c r="B41300" s="106"/>
      <c r="C41300" s="106"/>
      <c r="D41300" s="139"/>
      <c r="P41300" s="142"/>
      <c r="Q41300" s="142"/>
      <c r="R41300" s="142"/>
      <c r="S41300" s="139"/>
    </row>
    <row r="41301" spans="2:19" ht="15.75" customHeight="1" x14ac:dyDescent="0.25">
      <c r="B41301" s="106"/>
      <c r="C41301" s="106"/>
      <c r="D41301" s="139"/>
      <c r="P41301" s="142"/>
      <c r="Q41301" s="142"/>
      <c r="R41301" s="142"/>
      <c r="S41301" s="139"/>
    </row>
    <row r="41302" spans="2:19" ht="15.75" customHeight="1" x14ac:dyDescent="0.25">
      <c r="B41302" s="106"/>
      <c r="C41302" s="106"/>
      <c r="D41302" s="139"/>
      <c r="P41302" s="142"/>
      <c r="Q41302" s="142"/>
      <c r="R41302" s="142"/>
      <c r="S41302" s="139"/>
    </row>
    <row r="41303" spans="2:19" ht="15.75" customHeight="1" x14ac:dyDescent="0.25">
      <c r="B41303" s="106"/>
      <c r="C41303" s="106"/>
      <c r="D41303" s="139"/>
      <c r="P41303" s="142"/>
      <c r="Q41303" s="142"/>
      <c r="R41303" s="142"/>
      <c r="S41303" s="139"/>
    </row>
    <row r="41304" spans="2:19" ht="15.75" customHeight="1" x14ac:dyDescent="0.25">
      <c r="B41304" s="106"/>
      <c r="C41304" s="106"/>
      <c r="D41304" s="139"/>
      <c r="P41304" s="142"/>
      <c r="Q41304" s="142"/>
      <c r="R41304" s="142"/>
      <c r="S41304" s="139"/>
    </row>
    <row r="41305" spans="2:19" ht="15.75" customHeight="1" x14ac:dyDescent="0.25">
      <c r="B41305" s="106"/>
      <c r="C41305" s="106"/>
      <c r="D41305" s="139"/>
      <c r="P41305" s="142"/>
      <c r="Q41305" s="142"/>
      <c r="R41305" s="142"/>
      <c r="S41305" s="139"/>
    </row>
    <row r="41306" spans="2:19" ht="15.75" customHeight="1" x14ac:dyDescent="0.25">
      <c r="B41306" s="106"/>
      <c r="C41306" s="106"/>
      <c r="D41306" s="139"/>
      <c r="P41306" s="142"/>
      <c r="Q41306" s="142"/>
      <c r="R41306" s="142"/>
      <c r="S41306" s="139"/>
    </row>
    <row r="41307" spans="2:19" ht="15.75" customHeight="1" x14ac:dyDescent="0.25">
      <c r="B41307" s="106"/>
      <c r="C41307" s="106"/>
      <c r="D41307" s="139"/>
      <c r="P41307" s="142"/>
      <c r="Q41307" s="142"/>
      <c r="R41307" s="142"/>
      <c r="S41307" s="139"/>
    </row>
    <row r="41308" spans="2:19" ht="15.75" customHeight="1" x14ac:dyDescent="0.25">
      <c r="B41308" s="106"/>
      <c r="C41308" s="106"/>
      <c r="D41308" s="139"/>
      <c r="P41308" s="142"/>
      <c r="Q41308" s="142"/>
      <c r="R41308" s="142"/>
      <c r="S41308" s="139"/>
    </row>
    <row r="41309" spans="2:19" ht="15.75" customHeight="1" x14ac:dyDescent="0.25">
      <c r="B41309" s="106"/>
      <c r="C41309" s="106"/>
      <c r="D41309" s="139"/>
      <c r="P41309" s="142"/>
      <c r="Q41309" s="142"/>
      <c r="R41309" s="142"/>
      <c r="S41309" s="139"/>
    </row>
    <row r="41310" spans="2:19" ht="15.75" customHeight="1" x14ac:dyDescent="0.25">
      <c r="B41310" s="106"/>
      <c r="C41310" s="106"/>
      <c r="D41310" s="139"/>
      <c r="P41310" s="142"/>
      <c r="Q41310" s="142"/>
      <c r="R41310" s="142"/>
      <c r="S41310" s="139"/>
    </row>
    <row r="41311" spans="2:19" ht="15.75" customHeight="1" x14ac:dyDescent="0.25">
      <c r="B41311" s="106"/>
      <c r="C41311" s="106"/>
      <c r="D41311" s="139"/>
      <c r="P41311" s="142"/>
      <c r="Q41311" s="142"/>
      <c r="R41311" s="142"/>
      <c r="S41311" s="139"/>
    </row>
    <row r="41312" spans="2:19" ht="15.75" customHeight="1" x14ac:dyDescent="0.25">
      <c r="B41312" s="106"/>
      <c r="C41312" s="106"/>
      <c r="D41312" s="139"/>
      <c r="P41312" s="142"/>
      <c r="Q41312" s="142"/>
      <c r="R41312" s="142"/>
      <c r="S41312" s="139"/>
    </row>
    <row r="41313" spans="2:19" ht="15.75" customHeight="1" x14ac:dyDescent="0.25">
      <c r="B41313" s="106"/>
      <c r="C41313" s="106"/>
      <c r="D41313" s="139"/>
      <c r="P41313" s="142"/>
      <c r="Q41313" s="142"/>
      <c r="R41313" s="142"/>
      <c r="S41313" s="139"/>
    </row>
    <row r="41314" spans="2:19" ht="15.75" customHeight="1" x14ac:dyDescent="0.25">
      <c r="B41314" s="106"/>
      <c r="C41314" s="106"/>
      <c r="D41314" s="139"/>
      <c r="P41314" s="142"/>
      <c r="Q41314" s="142"/>
      <c r="R41314" s="142"/>
      <c r="S41314" s="139"/>
    </row>
    <row r="41315" spans="2:19" ht="15.75" customHeight="1" x14ac:dyDescent="0.25">
      <c r="B41315" s="106"/>
      <c r="C41315" s="106"/>
      <c r="D41315" s="139"/>
      <c r="P41315" s="142"/>
      <c r="Q41315" s="142"/>
      <c r="R41315" s="142"/>
      <c r="S41315" s="139"/>
    </row>
    <row r="41316" spans="2:19" ht="15.75" customHeight="1" x14ac:dyDescent="0.25">
      <c r="B41316" s="106"/>
      <c r="C41316" s="106"/>
      <c r="D41316" s="139"/>
      <c r="P41316" s="142"/>
      <c r="Q41316" s="142"/>
      <c r="R41316" s="142"/>
      <c r="S41316" s="139"/>
    </row>
    <row r="41317" spans="2:19" ht="15.75" customHeight="1" x14ac:dyDescent="0.25">
      <c r="B41317" s="106"/>
      <c r="C41317" s="106"/>
      <c r="D41317" s="139"/>
      <c r="P41317" s="142"/>
      <c r="Q41317" s="142"/>
      <c r="R41317" s="142"/>
      <c r="S41317" s="139"/>
    </row>
    <row r="41318" spans="2:19" ht="15.75" customHeight="1" x14ac:dyDescent="0.25">
      <c r="B41318" s="106"/>
      <c r="C41318" s="106"/>
      <c r="D41318" s="139"/>
      <c r="P41318" s="142"/>
      <c r="Q41318" s="142"/>
      <c r="R41318" s="142"/>
      <c r="S41318" s="139"/>
    </row>
    <row r="41319" spans="2:19" ht="15.75" customHeight="1" x14ac:dyDescent="0.25">
      <c r="B41319" s="106"/>
      <c r="C41319" s="106"/>
      <c r="D41319" s="139"/>
      <c r="P41319" s="142"/>
      <c r="Q41319" s="142"/>
      <c r="R41319" s="142"/>
      <c r="S41319" s="139"/>
    </row>
    <row r="41320" spans="2:19" ht="15.75" customHeight="1" x14ac:dyDescent="0.25">
      <c r="B41320" s="106"/>
      <c r="C41320" s="106"/>
      <c r="D41320" s="139"/>
      <c r="P41320" s="142"/>
      <c r="Q41320" s="142"/>
      <c r="R41320" s="142"/>
      <c r="S41320" s="139"/>
    </row>
    <row r="41321" spans="2:19" ht="15.75" customHeight="1" x14ac:dyDescent="0.25">
      <c r="B41321" s="106"/>
      <c r="C41321" s="106"/>
      <c r="D41321" s="139"/>
      <c r="P41321" s="142"/>
      <c r="Q41321" s="142"/>
      <c r="R41321" s="142"/>
      <c r="S41321" s="139"/>
    </row>
    <row r="41322" spans="2:19" ht="15.75" customHeight="1" x14ac:dyDescent="0.25">
      <c r="B41322" s="106"/>
      <c r="C41322" s="106"/>
      <c r="D41322" s="139"/>
      <c r="P41322" s="142"/>
      <c r="Q41322" s="142"/>
      <c r="R41322" s="142"/>
      <c r="S41322" s="139"/>
    </row>
    <row r="41323" spans="2:19" ht="15.75" customHeight="1" x14ac:dyDescent="0.25">
      <c r="B41323" s="106"/>
      <c r="C41323" s="106"/>
      <c r="D41323" s="139"/>
      <c r="P41323" s="142"/>
      <c r="Q41323" s="142"/>
      <c r="R41323" s="142"/>
      <c r="S41323" s="139"/>
    </row>
    <row r="41324" spans="2:19" ht="15.75" customHeight="1" x14ac:dyDescent="0.25">
      <c r="B41324" s="106"/>
      <c r="C41324" s="106"/>
      <c r="D41324" s="139"/>
      <c r="P41324" s="142"/>
      <c r="Q41324" s="142"/>
      <c r="R41324" s="142"/>
      <c r="S41324" s="139"/>
    </row>
    <row r="41325" spans="2:19" ht="15.75" customHeight="1" x14ac:dyDescent="0.25">
      <c r="B41325" s="106"/>
      <c r="C41325" s="106"/>
      <c r="D41325" s="139"/>
      <c r="P41325" s="142"/>
      <c r="Q41325" s="142"/>
      <c r="R41325" s="142"/>
      <c r="S41325" s="139"/>
    </row>
    <row r="41326" spans="2:19" ht="15.75" customHeight="1" x14ac:dyDescent="0.25">
      <c r="B41326" s="106"/>
      <c r="C41326" s="106"/>
      <c r="D41326" s="139"/>
      <c r="P41326" s="142"/>
      <c r="Q41326" s="142"/>
      <c r="R41326" s="142"/>
      <c r="S41326" s="139"/>
    </row>
    <row r="41327" spans="2:19" ht="15.75" customHeight="1" x14ac:dyDescent="0.25">
      <c r="B41327" s="106"/>
      <c r="C41327" s="106"/>
      <c r="D41327" s="139"/>
      <c r="P41327" s="142"/>
      <c r="Q41327" s="142"/>
      <c r="R41327" s="142"/>
      <c r="S41327" s="139"/>
    </row>
    <row r="41328" spans="2:19" ht="15.75" customHeight="1" x14ac:dyDescent="0.25">
      <c r="B41328" s="106"/>
      <c r="C41328" s="106"/>
      <c r="D41328" s="139"/>
      <c r="P41328" s="142"/>
      <c r="Q41328" s="142"/>
      <c r="R41328" s="142"/>
      <c r="S41328" s="139"/>
    </row>
    <row r="41329" spans="2:19" ht="15.75" customHeight="1" x14ac:dyDescent="0.25">
      <c r="B41329" s="106"/>
      <c r="C41329" s="106"/>
      <c r="D41329" s="139"/>
      <c r="P41329" s="142"/>
      <c r="Q41329" s="142"/>
      <c r="R41329" s="142"/>
      <c r="S41329" s="139"/>
    </row>
    <row r="41330" spans="2:19" ht="15.75" customHeight="1" x14ac:dyDescent="0.25">
      <c r="B41330" s="106"/>
      <c r="C41330" s="106"/>
      <c r="D41330" s="139"/>
      <c r="P41330" s="142"/>
      <c r="Q41330" s="142"/>
      <c r="R41330" s="142"/>
      <c r="S41330" s="139"/>
    </row>
    <row r="41331" spans="2:19" ht="15.75" customHeight="1" x14ac:dyDescent="0.25">
      <c r="B41331" s="106"/>
      <c r="C41331" s="106"/>
      <c r="D41331" s="139"/>
      <c r="P41331" s="142"/>
      <c r="Q41331" s="142"/>
      <c r="R41331" s="142"/>
      <c r="S41331" s="139"/>
    </row>
    <row r="41332" spans="2:19" ht="15.75" customHeight="1" x14ac:dyDescent="0.25">
      <c r="B41332" s="106"/>
      <c r="C41332" s="106"/>
      <c r="D41332" s="139"/>
      <c r="P41332" s="142"/>
      <c r="Q41332" s="142"/>
      <c r="R41332" s="142"/>
      <c r="S41332" s="139"/>
    </row>
    <row r="41333" spans="2:19" ht="15.75" customHeight="1" x14ac:dyDescent="0.25">
      <c r="B41333" s="106"/>
      <c r="C41333" s="106"/>
      <c r="D41333" s="139"/>
      <c r="P41333" s="142"/>
      <c r="Q41333" s="142"/>
      <c r="R41333" s="142"/>
      <c r="S41333" s="139"/>
    </row>
    <row r="41334" spans="2:19" ht="15.75" customHeight="1" x14ac:dyDescent="0.25">
      <c r="B41334" s="106"/>
      <c r="C41334" s="106"/>
      <c r="D41334" s="139"/>
      <c r="P41334" s="142"/>
      <c r="Q41334" s="142"/>
      <c r="R41334" s="142"/>
      <c r="S41334" s="139"/>
    </row>
    <row r="41335" spans="2:19" ht="15.75" customHeight="1" x14ac:dyDescent="0.25">
      <c r="B41335" s="106"/>
      <c r="C41335" s="106"/>
      <c r="D41335" s="139"/>
      <c r="P41335" s="142"/>
      <c r="Q41335" s="142"/>
      <c r="R41335" s="142"/>
      <c r="S41335" s="139"/>
    </row>
    <row r="41336" spans="2:19" ht="15.75" customHeight="1" x14ac:dyDescent="0.25">
      <c r="B41336" s="106"/>
      <c r="C41336" s="106"/>
      <c r="D41336" s="139"/>
      <c r="P41336" s="142"/>
      <c r="Q41336" s="142"/>
      <c r="R41336" s="142"/>
      <c r="S41336" s="139"/>
    </row>
    <row r="41337" spans="2:19" ht="15.75" customHeight="1" x14ac:dyDescent="0.25">
      <c r="B41337" s="106"/>
      <c r="C41337" s="106"/>
      <c r="D41337" s="139"/>
      <c r="P41337" s="142"/>
      <c r="Q41337" s="142"/>
      <c r="R41337" s="142"/>
      <c r="S41337" s="139"/>
    </row>
    <row r="41338" spans="2:19" ht="15.75" customHeight="1" x14ac:dyDescent="0.25">
      <c r="B41338" s="106"/>
      <c r="C41338" s="106"/>
      <c r="D41338" s="139"/>
      <c r="P41338" s="142"/>
      <c r="Q41338" s="142"/>
      <c r="R41338" s="142"/>
      <c r="S41338" s="139"/>
    </row>
    <row r="41339" spans="2:19" ht="15.75" customHeight="1" x14ac:dyDescent="0.25">
      <c r="B41339" s="106"/>
      <c r="C41339" s="106"/>
      <c r="D41339" s="139"/>
      <c r="P41339" s="142"/>
      <c r="Q41339" s="142"/>
      <c r="R41339" s="142"/>
      <c r="S41339" s="139"/>
    </row>
    <row r="41340" spans="2:19" ht="15.75" customHeight="1" x14ac:dyDescent="0.25">
      <c r="B41340" s="106"/>
      <c r="C41340" s="106"/>
      <c r="D41340" s="139"/>
      <c r="P41340" s="142"/>
      <c r="Q41340" s="142"/>
      <c r="R41340" s="142"/>
      <c r="S41340" s="139"/>
    </row>
    <row r="41341" spans="2:19" ht="15.75" customHeight="1" x14ac:dyDescent="0.25">
      <c r="B41341" s="106"/>
      <c r="C41341" s="106"/>
      <c r="D41341" s="139"/>
      <c r="P41341" s="142"/>
      <c r="Q41341" s="142"/>
      <c r="R41341" s="142"/>
      <c r="S41341" s="139"/>
    </row>
    <row r="41342" spans="2:19" ht="15.75" customHeight="1" x14ac:dyDescent="0.25">
      <c r="B41342" s="106"/>
      <c r="C41342" s="106"/>
      <c r="D41342" s="139"/>
      <c r="P41342" s="142"/>
      <c r="Q41342" s="142"/>
      <c r="R41342" s="142"/>
      <c r="S41342" s="139"/>
    </row>
    <row r="41343" spans="2:19" ht="15.75" customHeight="1" x14ac:dyDescent="0.25">
      <c r="B41343" s="106"/>
      <c r="C41343" s="106"/>
      <c r="D41343" s="139"/>
      <c r="P41343" s="142"/>
      <c r="Q41343" s="142"/>
      <c r="R41343" s="142"/>
      <c r="S41343" s="139"/>
    </row>
    <row r="41344" spans="2:19" ht="15.75" customHeight="1" x14ac:dyDescent="0.25">
      <c r="B41344" s="106"/>
      <c r="C41344" s="106"/>
      <c r="D41344" s="139"/>
      <c r="P41344" s="142"/>
      <c r="Q41344" s="142"/>
      <c r="R41344" s="142"/>
      <c r="S41344" s="139"/>
    </row>
    <row r="41345" spans="2:19" ht="15.75" customHeight="1" x14ac:dyDescent="0.25">
      <c r="B41345" s="106"/>
      <c r="C41345" s="106"/>
      <c r="D41345" s="139"/>
      <c r="P41345" s="142"/>
      <c r="Q41345" s="142"/>
      <c r="R41345" s="142"/>
      <c r="S41345" s="139"/>
    </row>
    <row r="41346" spans="2:19" ht="15.75" customHeight="1" x14ac:dyDescent="0.25">
      <c r="B41346" s="106"/>
      <c r="C41346" s="106"/>
      <c r="D41346" s="139"/>
      <c r="P41346" s="142"/>
      <c r="Q41346" s="142"/>
      <c r="R41346" s="142"/>
      <c r="S41346" s="139"/>
    </row>
    <row r="41347" spans="2:19" ht="15.75" customHeight="1" x14ac:dyDescent="0.25">
      <c r="B41347" s="106"/>
      <c r="C41347" s="106"/>
      <c r="D41347" s="139"/>
      <c r="P41347" s="142"/>
      <c r="Q41347" s="142"/>
      <c r="R41347" s="142"/>
      <c r="S41347" s="139"/>
    </row>
    <row r="41348" spans="2:19" ht="15.75" customHeight="1" x14ac:dyDescent="0.25">
      <c r="B41348" s="106"/>
      <c r="C41348" s="106"/>
      <c r="D41348" s="139"/>
      <c r="P41348" s="142"/>
      <c r="Q41348" s="142"/>
      <c r="R41348" s="142"/>
      <c r="S41348" s="139"/>
    </row>
    <row r="41349" spans="2:19" ht="15.75" customHeight="1" x14ac:dyDescent="0.25">
      <c r="B41349" s="106"/>
      <c r="C41349" s="106"/>
      <c r="D41349" s="139"/>
      <c r="P41349" s="142"/>
      <c r="Q41349" s="142"/>
      <c r="R41349" s="142"/>
      <c r="S41349" s="139"/>
    </row>
    <row r="41350" spans="2:19" ht="15.75" customHeight="1" x14ac:dyDescent="0.25">
      <c r="B41350" s="106"/>
      <c r="C41350" s="106"/>
      <c r="D41350" s="139"/>
      <c r="P41350" s="142"/>
      <c r="Q41350" s="142"/>
      <c r="R41350" s="142"/>
      <c r="S41350" s="139"/>
    </row>
    <row r="41351" spans="2:19" ht="15.75" customHeight="1" x14ac:dyDescent="0.25">
      <c r="B41351" s="106"/>
      <c r="C41351" s="106"/>
      <c r="D41351" s="139"/>
      <c r="P41351" s="142"/>
      <c r="Q41351" s="142"/>
      <c r="R41351" s="142"/>
      <c r="S41351" s="139"/>
    </row>
    <row r="41352" spans="2:19" ht="15.75" customHeight="1" x14ac:dyDescent="0.25">
      <c r="B41352" s="106"/>
      <c r="C41352" s="106"/>
      <c r="D41352" s="139"/>
      <c r="P41352" s="142"/>
      <c r="Q41352" s="142"/>
      <c r="R41352" s="142"/>
      <c r="S41352" s="139"/>
    </row>
    <row r="41353" spans="2:19" ht="15.75" customHeight="1" x14ac:dyDescent="0.25">
      <c r="B41353" s="106"/>
      <c r="C41353" s="106"/>
      <c r="D41353" s="139"/>
      <c r="P41353" s="142"/>
      <c r="Q41353" s="142"/>
      <c r="R41353" s="142"/>
      <c r="S41353" s="139"/>
    </row>
    <row r="41354" spans="2:19" ht="15.75" customHeight="1" x14ac:dyDescent="0.25">
      <c r="B41354" s="106"/>
      <c r="C41354" s="106"/>
      <c r="D41354" s="139"/>
      <c r="P41354" s="142"/>
      <c r="Q41354" s="142"/>
      <c r="R41354" s="142"/>
      <c r="S41354" s="139"/>
    </row>
    <row r="41355" spans="2:19" ht="15.75" customHeight="1" x14ac:dyDescent="0.25">
      <c r="B41355" s="106"/>
      <c r="C41355" s="106"/>
      <c r="D41355" s="139"/>
      <c r="P41355" s="142"/>
      <c r="Q41355" s="142"/>
      <c r="R41355" s="142"/>
      <c r="S41355" s="139"/>
    </row>
    <row r="41356" spans="2:19" ht="15.75" customHeight="1" x14ac:dyDescent="0.25">
      <c r="B41356" s="106"/>
      <c r="C41356" s="106"/>
      <c r="D41356" s="139"/>
      <c r="P41356" s="142"/>
      <c r="Q41356" s="142"/>
      <c r="R41356" s="142"/>
      <c r="S41356" s="139"/>
    </row>
    <row r="41357" spans="2:19" ht="15.75" customHeight="1" x14ac:dyDescent="0.25">
      <c r="B41357" s="106"/>
      <c r="C41357" s="106"/>
      <c r="D41357" s="139"/>
      <c r="P41357" s="142"/>
      <c r="Q41357" s="142"/>
      <c r="R41357" s="142"/>
      <c r="S41357" s="139"/>
    </row>
    <row r="41358" spans="2:19" ht="15.75" customHeight="1" x14ac:dyDescent="0.25">
      <c r="B41358" s="106"/>
      <c r="C41358" s="106"/>
      <c r="D41358" s="139"/>
      <c r="P41358" s="142"/>
      <c r="Q41358" s="142"/>
      <c r="R41358" s="142"/>
      <c r="S41358" s="139"/>
    </row>
    <row r="41359" spans="2:19" ht="15.75" customHeight="1" x14ac:dyDescent="0.25">
      <c r="B41359" s="106"/>
      <c r="C41359" s="106"/>
      <c r="D41359" s="139"/>
      <c r="P41359" s="142"/>
      <c r="Q41359" s="142"/>
      <c r="R41359" s="142"/>
      <c r="S41359" s="139"/>
    </row>
    <row r="41360" spans="2:19" ht="15.75" customHeight="1" x14ac:dyDescent="0.25">
      <c r="B41360" s="106"/>
      <c r="C41360" s="106"/>
      <c r="D41360" s="139"/>
      <c r="P41360" s="142"/>
      <c r="Q41360" s="142"/>
      <c r="R41360" s="142"/>
      <c r="S41360" s="139"/>
    </row>
    <row r="41361" spans="2:19" ht="15.75" customHeight="1" x14ac:dyDescent="0.25">
      <c r="B41361" s="106"/>
      <c r="C41361" s="106"/>
      <c r="D41361" s="139"/>
      <c r="P41361" s="142"/>
      <c r="Q41361" s="142"/>
      <c r="R41361" s="142"/>
      <c r="S41361" s="139"/>
    </row>
    <row r="41362" spans="2:19" ht="15.75" customHeight="1" x14ac:dyDescent="0.25">
      <c r="B41362" s="106"/>
      <c r="C41362" s="106"/>
      <c r="D41362" s="139"/>
      <c r="P41362" s="142"/>
      <c r="Q41362" s="142"/>
      <c r="R41362" s="142"/>
      <c r="S41362" s="139"/>
    </row>
    <row r="41363" spans="2:19" ht="15.75" customHeight="1" x14ac:dyDescent="0.25">
      <c r="B41363" s="106"/>
      <c r="C41363" s="106"/>
      <c r="D41363" s="139"/>
      <c r="P41363" s="142"/>
      <c r="Q41363" s="142"/>
      <c r="R41363" s="142"/>
      <c r="S41363" s="139"/>
    </row>
    <row r="41364" spans="2:19" ht="15.75" customHeight="1" x14ac:dyDescent="0.25">
      <c r="B41364" s="106"/>
      <c r="C41364" s="106"/>
      <c r="D41364" s="139"/>
      <c r="P41364" s="142"/>
      <c r="Q41364" s="142"/>
      <c r="R41364" s="142"/>
      <c r="S41364" s="139"/>
    </row>
    <row r="41365" spans="2:19" ht="15.75" customHeight="1" x14ac:dyDescent="0.25">
      <c r="B41365" s="106"/>
      <c r="C41365" s="106"/>
      <c r="D41365" s="139"/>
      <c r="P41365" s="142"/>
      <c r="Q41365" s="142"/>
      <c r="R41365" s="142"/>
      <c r="S41365" s="139"/>
    </row>
    <row r="41366" spans="2:19" ht="15.75" customHeight="1" x14ac:dyDescent="0.25">
      <c r="B41366" s="106"/>
      <c r="C41366" s="106"/>
      <c r="D41366" s="139"/>
      <c r="P41366" s="142"/>
      <c r="Q41366" s="142"/>
      <c r="R41366" s="142"/>
      <c r="S41366" s="139"/>
    </row>
    <row r="41367" spans="2:19" ht="15.75" customHeight="1" x14ac:dyDescent="0.25">
      <c r="B41367" s="106"/>
      <c r="C41367" s="106"/>
      <c r="D41367" s="139"/>
      <c r="P41367" s="142"/>
      <c r="Q41367" s="142"/>
      <c r="R41367" s="142"/>
      <c r="S41367" s="139"/>
    </row>
    <row r="41368" spans="2:19" ht="15.75" customHeight="1" x14ac:dyDescent="0.25">
      <c r="B41368" s="106"/>
      <c r="C41368" s="106"/>
      <c r="D41368" s="139"/>
      <c r="P41368" s="142"/>
      <c r="Q41368" s="142"/>
      <c r="R41368" s="142"/>
      <c r="S41368" s="139"/>
    </row>
    <row r="41369" spans="2:19" ht="15.75" customHeight="1" x14ac:dyDescent="0.25">
      <c r="B41369" s="106"/>
      <c r="C41369" s="106"/>
      <c r="D41369" s="139"/>
      <c r="P41369" s="142"/>
      <c r="Q41369" s="142"/>
      <c r="R41369" s="142"/>
      <c r="S41369" s="139"/>
    </row>
    <row r="41370" spans="2:19" ht="15.75" customHeight="1" x14ac:dyDescent="0.25">
      <c r="B41370" s="106"/>
      <c r="C41370" s="106"/>
      <c r="D41370" s="139"/>
      <c r="P41370" s="142"/>
      <c r="Q41370" s="142"/>
      <c r="R41370" s="142"/>
      <c r="S41370" s="139"/>
    </row>
    <row r="41371" spans="2:19" ht="15.75" customHeight="1" x14ac:dyDescent="0.25">
      <c r="B41371" s="106"/>
      <c r="C41371" s="106"/>
      <c r="D41371" s="139"/>
      <c r="P41371" s="142"/>
      <c r="Q41371" s="142"/>
      <c r="R41371" s="142"/>
      <c r="S41371" s="139"/>
    </row>
    <row r="41372" spans="2:19" ht="15.75" customHeight="1" x14ac:dyDescent="0.25">
      <c r="B41372" s="106"/>
      <c r="C41372" s="106"/>
      <c r="D41372" s="139"/>
      <c r="P41372" s="142"/>
      <c r="Q41372" s="142"/>
      <c r="R41372" s="142"/>
      <c r="S41372" s="139"/>
    </row>
    <row r="41373" spans="2:19" ht="15.75" customHeight="1" x14ac:dyDescent="0.25">
      <c r="B41373" s="106"/>
      <c r="C41373" s="106"/>
      <c r="D41373" s="139"/>
      <c r="P41373" s="142"/>
      <c r="Q41373" s="142"/>
      <c r="R41373" s="142"/>
      <c r="S41373" s="139"/>
    </row>
    <row r="41374" spans="2:19" ht="15.75" customHeight="1" x14ac:dyDescent="0.25">
      <c r="B41374" s="106"/>
      <c r="C41374" s="106"/>
      <c r="D41374" s="139"/>
      <c r="P41374" s="142"/>
      <c r="Q41374" s="142"/>
      <c r="R41374" s="142"/>
      <c r="S41374" s="139"/>
    </row>
    <row r="41375" spans="2:19" ht="15.75" customHeight="1" x14ac:dyDescent="0.25">
      <c r="B41375" s="106"/>
      <c r="C41375" s="106"/>
      <c r="D41375" s="139"/>
      <c r="P41375" s="142"/>
      <c r="Q41375" s="142"/>
      <c r="R41375" s="142"/>
      <c r="S41375" s="139"/>
    </row>
    <row r="41376" spans="2:19" ht="15.75" customHeight="1" x14ac:dyDescent="0.25">
      <c r="B41376" s="106"/>
      <c r="C41376" s="106"/>
      <c r="D41376" s="139"/>
      <c r="P41376" s="142"/>
      <c r="Q41376" s="142"/>
      <c r="R41376" s="142"/>
      <c r="S41376" s="139"/>
    </row>
    <row r="41377" spans="2:19" ht="15.75" customHeight="1" x14ac:dyDescent="0.25">
      <c r="B41377" s="106"/>
      <c r="C41377" s="106"/>
      <c r="D41377" s="139"/>
      <c r="P41377" s="142"/>
      <c r="Q41377" s="142"/>
      <c r="R41377" s="142"/>
      <c r="S41377" s="139"/>
    </row>
    <row r="41378" spans="2:19" ht="15.75" customHeight="1" x14ac:dyDescent="0.25">
      <c r="B41378" s="106"/>
      <c r="C41378" s="106"/>
      <c r="D41378" s="139"/>
      <c r="P41378" s="142"/>
      <c r="Q41378" s="142"/>
      <c r="R41378" s="142"/>
      <c r="S41378" s="139"/>
    </row>
    <row r="41379" spans="2:19" ht="15.75" customHeight="1" x14ac:dyDescent="0.25">
      <c r="B41379" s="106"/>
      <c r="C41379" s="106"/>
      <c r="D41379" s="139"/>
      <c r="P41379" s="142"/>
      <c r="Q41379" s="142"/>
      <c r="R41379" s="142"/>
      <c r="S41379" s="139"/>
    </row>
    <row r="41380" spans="2:19" ht="15.75" customHeight="1" x14ac:dyDescent="0.25">
      <c r="B41380" s="106"/>
      <c r="C41380" s="106"/>
      <c r="D41380" s="139"/>
      <c r="P41380" s="142"/>
      <c r="Q41380" s="142"/>
      <c r="R41380" s="142"/>
      <c r="S41380" s="139"/>
    </row>
    <row r="41381" spans="2:19" ht="15.75" customHeight="1" x14ac:dyDescent="0.25">
      <c r="B41381" s="106"/>
      <c r="C41381" s="106"/>
      <c r="D41381" s="139"/>
      <c r="P41381" s="142"/>
      <c r="Q41381" s="142"/>
      <c r="R41381" s="142"/>
      <c r="S41381" s="139"/>
    </row>
    <row r="41382" spans="2:19" ht="15.75" customHeight="1" x14ac:dyDescent="0.25">
      <c r="B41382" s="106"/>
      <c r="C41382" s="106"/>
      <c r="D41382" s="139"/>
      <c r="P41382" s="142"/>
      <c r="Q41382" s="142"/>
      <c r="R41382" s="142"/>
      <c r="S41382" s="139"/>
    </row>
    <row r="41383" spans="2:19" ht="15.75" customHeight="1" x14ac:dyDescent="0.25">
      <c r="B41383" s="106"/>
      <c r="C41383" s="106"/>
      <c r="D41383" s="139"/>
      <c r="P41383" s="142"/>
      <c r="Q41383" s="142"/>
      <c r="R41383" s="142"/>
      <c r="S41383" s="139"/>
    </row>
    <row r="41384" spans="2:19" ht="15.75" customHeight="1" x14ac:dyDescent="0.25">
      <c r="B41384" s="106"/>
      <c r="C41384" s="106"/>
      <c r="D41384" s="139"/>
      <c r="P41384" s="142"/>
      <c r="Q41384" s="142"/>
      <c r="R41384" s="142"/>
      <c r="S41384" s="139"/>
    </row>
    <row r="41385" spans="2:19" ht="15.75" customHeight="1" x14ac:dyDescent="0.25">
      <c r="B41385" s="106"/>
      <c r="C41385" s="106"/>
      <c r="D41385" s="139"/>
      <c r="P41385" s="142"/>
      <c r="Q41385" s="142"/>
      <c r="R41385" s="142"/>
      <c r="S41385" s="139"/>
    </row>
    <row r="41386" spans="2:19" ht="15.75" customHeight="1" x14ac:dyDescent="0.25">
      <c r="B41386" s="106"/>
      <c r="C41386" s="106"/>
      <c r="D41386" s="139"/>
      <c r="P41386" s="142"/>
      <c r="Q41386" s="142"/>
      <c r="R41386" s="142"/>
      <c r="S41386" s="139"/>
    </row>
    <row r="41387" spans="2:19" ht="15.75" customHeight="1" x14ac:dyDescent="0.25">
      <c r="B41387" s="106"/>
      <c r="C41387" s="106"/>
      <c r="D41387" s="139"/>
      <c r="P41387" s="142"/>
      <c r="Q41387" s="142"/>
      <c r="R41387" s="142"/>
      <c r="S41387" s="139"/>
    </row>
    <row r="41388" spans="2:19" ht="15.75" customHeight="1" x14ac:dyDescent="0.25">
      <c r="B41388" s="106"/>
      <c r="C41388" s="106"/>
      <c r="D41388" s="139"/>
      <c r="P41388" s="142"/>
      <c r="Q41388" s="142"/>
      <c r="R41388" s="142"/>
      <c r="S41388" s="139"/>
    </row>
    <row r="41389" spans="2:19" ht="15.75" customHeight="1" x14ac:dyDescent="0.25">
      <c r="B41389" s="106"/>
      <c r="C41389" s="106"/>
      <c r="D41389" s="139"/>
      <c r="P41389" s="142"/>
      <c r="Q41389" s="142"/>
      <c r="R41389" s="142"/>
      <c r="S41389" s="139"/>
    </row>
    <row r="41390" spans="2:19" ht="15.75" customHeight="1" x14ac:dyDescent="0.25">
      <c r="B41390" s="106"/>
      <c r="C41390" s="106"/>
      <c r="D41390" s="139"/>
      <c r="P41390" s="142"/>
      <c r="Q41390" s="142"/>
      <c r="R41390" s="142"/>
      <c r="S41390" s="139"/>
    </row>
    <row r="41391" spans="2:19" ht="15.75" customHeight="1" x14ac:dyDescent="0.25">
      <c r="B41391" s="106"/>
      <c r="C41391" s="106"/>
      <c r="D41391" s="139"/>
      <c r="P41391" s="142"/>
      <c r="Q41391" s="142"/>
      <c r="R41391" s="142"/>
      <c r="S41391" s="139"/>
    </row>
    <row r="41392" spans="2:19" ht="15.75" customHeight="1" x14ac:dyDescent="0.25">
      <c r="B41392" s="106"/>
      <c r="C41392" s="106"/>
      <c r="D41392" s="139"/>
      <c r="P41392" s="142"/>
      <c r="Q41392" s="142"/>
      <c r="R41392" s="142"/>
      <c r="S41392" s="139"/>
    </row>
    <row r="41393" spans="2:19" ht="15.75" customHeight="1" x14ac:dyDescent="0.25">
      <c r="B41393" s="106"/>
      <c r="C41393" s="106"/>
      <c r="D41393" s="139"/>
      <c r="P41393" s="142"/>
      <c r="Q41393" s="142"/>
      <c r="R41393" s="142"/>
      <c r="S41393" s="139"/>
    </row>
    <row r="41394" spans="2:19" ht="15.75" customHeight="1" x14ac:dyDescent="0.25">
      <c r="B41394" s="106"/>
      <c r="C41394" s="106"/>
      <c r="D41394" s="139"/>
      <c r="P41394" s="142"/>
      <c r="Q41394" s="142"/>
      <c r="R41394" s="142"/>
      <c r="S41394" s="139"/>
    </row>
    <row r="41395" spans="2:19" ht="15.75" customHeight="1" x14ac:dyDescent="0.25">
      <c r="B41395" s="106"/>
      <c r="C41395" s="106"/>
      <c r="D41395" s="139"/>
      <c r="P41395" s="142"/>
      <c r="Q41395" s="142"/>
      <c r="R41395" s="142"/>
      <c r="S41395" s="139"/>
    </row>
    <row r="41396" spans="2:19" ht="15.75" customHeight="1" x14ac:dyDescent="0.25">
      <c r="B41396" s="106"/>
      <c r="C41396" s="106"/>
      <c r="D41396" s="139"/>
      <c r="P41396" s="142"/>
      <c r="Q41396" s="142"/>
      <c r="R41396" s="142"/>
      <c r="S41396" s="139"/>
    </row>
    <row r="41397" spans="2:19" ht="15.75" customHeight="1" x14ac:dyDescent="0.25">
      <c r="B41397" s="106"/>
      <c r="C41397" s="106"/>
      <c r="D41397" s="139"/>
      <c r="P41397" s="142"/>
      <c r="Q41397" s="142"/>
      <c r="R41397" s="142"/>
      <c r="S41397" s="139"/>
    </row>
    <row r="41398" spans="2:19" ht="15.75" customHeight="1" x14ac:dyDescent="0.25">
      <c r="B41398" s="106"/>
      <c r="C41398" s="106"/>
      <c r="D41398" s="139"/>
      <c r="P41398" s="142"/>
      <c r="Q41398" s="142"/>
      <c r="R41398" s="142"/>
      <c r="S41398" s="139"/>
    </row>
    <row r="41399" spans="2:19" ht="15.75" customHeight="1" x14ac:dyDescent="0.25">
      <c r="B41399" s="106"/>
      <c r="C41399" s="106"/>
      <c r="D41399" s="139"/>
      <c r="P41399" s="142"/>
      <c r="Q41399" s="142"/>
      <c r="R41399" s="142"/>
      <c r="S41399" s="139"/>
    </row>
    <row r="41400" spans="2:19" ht="15.75" customHeight="1" x14ac:dyDescent="0.25">
      <c r="B41400" s="106"/>
      <c r="C41400" s="106"/>
      <c r="D41400" s="139"/>
      <c r="P41400" s="142"/>
      <c r="Q41400" s="142"/>
      <c r="R41400" s="142"/>
      <c r="S41400" s="139"/>
    </row>
    <row r="41401" spans="2:19" ht="15.75" customHeight="1" x14ac:dyDescent="0.25">
      <c r="B41401" s="106"/>
      <c r="C41401" s="106"/>
      <c r="D41401" s="139"/>
      <c r="P41401" s="142"/>
      <c r="Q41401" s="142"/>
      <c r="R41401" s="142"/>
      <c r="S41401" s="139"/>
    </row>
    <row r="41402" spans="2:19" ht="15.75" customHeight="1" x14ac:dyDescent="0.25">
      <c r="B41402" s="106"/>
      <c r="C41402" s="106"/>
      <c r="D41402" s="139"/>
      <c r="P41402" s="142"/>
      <c r="Q41402" s="142"/>
      <c r="R41402" s="142"/>
      <c r="S41402" s="139"/>
    </row>
    <row r="41403" spans="2:19" ht="15.75" customHeight="1" x14ac:dyDescent="0.25">
      <c r="B41403" s="106"/>
      <c r="C41403" s="106"/>
      <c r="D41403" s="139"/>
      <c r="P41403" s="142"/>
      <c r="Q41403" s="142"/>
      <c r="R41403" s="142"/>
      <c r="S41403" s="139"/>
    </row>
    <row r="41404" spans="2:19" ht="15.75" customHeight="1" x14ac:dyDescent="0.25">
      <c r="B41404" s="106"/>
      <c r="C41404" s="106"/>
      <c r="D41404" s="139"/>
      <c r="P41404" s="142"/>
      <c r="Q41404" s="142"/>
      <c r="R41404" s="142"/>
      <c r="S41404" s="139"/>
    </row>
    <row r="41405" spans="2:19" ht="15.75" customHeight="1" x14ac:dyDescent="0.25">
      <c r="B41405" s="106"/>
      <c r="C41405" s="106"/>
      <c r="D41405" s="139"/>
      <c r="P41405" s="142"/>
      <c r="Q41405" s="142"/>
      <c r="R41405" s="142"/>
      <c r="S41405" s="139"/>
    </row>
    <row r="41406" spans="2:19" ht="15.75" customHeight="1" x14ac:dyDescent="0.25">
      <c r="B41406" s="106"/>
      <c r="C41406" s="106"/>
      <c r="D41406" s="139"/>
      <c r="P41406" s="142"/>
      <c r="Q41406" s="142"/>
      <c r="R41406" s="142"/>
      <c r="S41406" s="139"/>
    </row>
    <row r="41407" spans="2:19" ht="15.75" customHeight="1" x14ac:dyDescent="0.25">
      <c r="B41407" s="106"/>
      <c r="C41407" s="106"/>
      <c r="D41407" s="139"/>
      <c r="P41407" s="142"/>
      <c r="Q41407" s="142"/>
      <c r="R41407" s="142"/>
      <c r="S41407" s="139"/>
    </row>
    <row r="41408" spans="2:19" ht="15.75" customHeight="1" x14ac:dyDescent="0.25">
      <c r="B41408" s="106"/>
      <c r="C41408" s="106"/>
      <c r="D41408" s="139"/>
      <c r="P41408" s="142"/>
      <c r="Q41408" s="142"/>
      <c r="R41408" s="142"/>
      <c r="S41408" s="139"/>
    </row>
    <row r="41409" spans="2:19" ht="15.75" customHeight="1" x14ac:dyDescent="0.25">
      <c r="B41409" s="106"/>
      <c r="C41409" s="106"/>
      <c r="D41409" s="139"/>
      <c r="P41409" s="142"/>
      <c r="Q41409" s="142"/>
      <c r="R41409" s="142"/>
      <c r="S41409" s="139"/>
    </row>
    <row r="41410" spans="2:19" ht="15.75" customHeight="1" x14ac:dyDescent="0.25">
      <c r="B41410" s="106"/>
      <c r="C41410" s="106"/>
      <c r="D41410" s="139"/>
      <c r="P41410" s="142"/>
      <c r="Q41410" s="142"/>
      <c r="R41410" s="142"/>
      <c r="S41410" s="139"/>
    </row>
    <row r="41411" spans="2:19" ht="15.75" customHeight="1" x14ac:dyDescent="0.25">
      <c r="B41411" s="106"/>
      <c r="C41411" s="106"/>
      <c r="D41411" s="139"/>
      <c r="P41411" s="142"/>
      <c r="Q41411" s="142"/>
      <c r="R41411" s="142"/>
      <c r="S41411" s="139"/>
    </row>
    <row r="41412" spans="2:19" ht="15.75" customHeight="1" x14ac:dyDescent="0.25">
      <c r="B41412" s="106"/>
      <c r="C41412" s="106"/>
      <c r="D41412" s="139"/>
      <c r="P41412" s="142"/>
      <c r="Q41412" s="142"/>
      <c r="R41412" s="142"/>
      <c r="S41412" s="139"/>
    </row>
    <row r="41413" spans="2:19" ht="15.75" customHeight="1" x14ac:dyDescent="0.25">
      <c r="B41413" s="106"/>
      <c r="C41413" s="106"/>
      <c r="D41413" s="139"/>
      <c r="P41413" s="142"/>
      <c r="Q41413" s="142"/>
      <c r="R41413" s="142"/>
      <c r="S41413" s="139"/>
    </row>
    <row r="41414" spans="2:19" ht="15.75" customHeight="1" x14ac:dyDescent="0.25">
      <c r="B41414" s="106"/>
      <c r="C41414" s="106"/>
      <c r="D41414" s="139"/>
      <c r="P41414" s="142"/>
      <c r="Q41414" s="142"/>
      <c r="R41414" s="142"/>
      <c r="S41414" s="139"/>
    </row>
    <row r="41415" spans="2:19" ht="15.75" customHeight="1" x14ac:dyDescent="0.25">
      <c r="B41415" s="106"/>
      <c r="C41415" s="106"/>
      <c r="D41415" s="139"/>
      <c r="P41415" s="142"/>
      <c r="Q41415" s="142"/>
      <c r="R41415" s="142"/>
      <c r="S41415" s="139"/>
    </row>
    <row r="41416" spans="2:19" ht="15.75" customHeight="1" x14ac:dyDescent="0.25">
      <c r="B41416" s="106"/>
      <c r="C41416" s="106"/>
      <c r="D41416" s="139"/>
      <c r="P41416" s="142"/>
      <c r="Q41416" s="142"/>
      <c r="R41416" s="142"/>
      <c r="S41416" s="139"/>
    </row>
    <row r="41417" spans="2:19" ht="15.75" customHeight="1" x14ac:dyDescent="0.25">
      <c r="B41417" s="106"/>
      <c r="C41417" s="106"/>
      <c r="D41417" s="139"/>
      <c r="P41417" s="142"/>
      <c r="Q41417" s="142"/>
      <c r="R41417" s="142"/>
      <c r="S41417" s="139"/>
    </row>
    <row r="41418" spans="2:19" ht="15.75" customHeight="1" x14ac:dyDescent="0.25">
      <c r="B41418" s="106"/>
      <c r="C41418" s="106"/>
      <c r="D41418" s="139"/>
      <c r="P41418" s="142"/>
      <c r="Q41418" s="142"/>
      <c r="R41418" s="142"/>
      <c r="S41418" s="139"/>
    </row>
    <row r="41419" spans="2:19" ht="15.75" customHeight="1" x14ac:dyDescent="0.25">
      <c r="B41419" s="106"/>
      <c r="C41419" s="106"/>
      <c r="D41419" s="139"/>
      <c r="P41419" s="142"/>
      <c r="Q41419" s="142"/>
      <c r="R41419" s="142"/>
      <c r="S41419" s="139"/>
    </row>
    <row r="41420" spans="2:19" ht="15.75" customHeight="1" x14ac:dyDescent="0.25">
      <c r="B41420" s="106"/>
      <c r="C41420" s="106"/>
      <c r="D41420" s="139"/>
      <c r="P41420" s="142"/>
      <c r="Q41420" s="142"/>
      <c r="R41420" s="142"/>
      <c r="S41420" s="139"/>
    </row>
    <row r="41421" spans="2:19" ht="15.75" customHeight="1" x14ac:dyDescent="0.25">
      <c r="B41421" s="106"/>
      <c r="C41421" s="106"/>
      <c r="D41421" s="139"/>
      <c r="P41421" s="142"/>
      <c r="Q41421" s="142"/>
      <c r="R41421" s="142"/>
      <c r="S41421" s="139"/>
    </row>
    <row r="41422" spans="2:19" ht="15.75" customHeight="1" x14ac:dyDescent="0.25">
      <c r="B41422" s="106"/>
      <c r="C41422" s="106"/>
      <c r="D41422" s="139"/>
      <c r="P41422" s="142"/>
      <c r="Q41422" s="142"/>
      <c r="R41422" s="142"/>
      <c r="S41422" s="139"/>
    </row>
    <row r="41423" spans="2:19" ht="15.75" customHeight="1" x14ac:dyDescent="0.25">
      <c r="B41423" s="106"/>
      <c r="C41423" s="106"/>
      <c r="D41423" s="139"/>
      <c r="P41423" s="142"/>
      <c r="Q41423" s="142"/>
      <c r="R41423" s="142"/>
      <c r="S41423" s="139"/>
    </row>
    <row r="41424" spans="2:19" ht="15.75" customHeight="1" x14ac:dyDescent="0.25">
      <c r="B41424" s="106"/>
      <c r="C41424" s="106"/>
      <c r="D41424" s="139"/>
      <c r="P41424" s="142"/>
      <c r="Q41424" s="142"/>
      <c r="R41424" s="142"/>
      <c r="S41424" s="139"/>
    </row>
    <row r="41425" spans="2:19" ht="15.75" customHeight="1" x14ac:dyDescent="0.25">
      <c r="B41425" s="106"/>
      <c r="C41425" s="106"/>
      <c r="D41425" s="139"/>
      <c r="P41425" s="142"/>
      <c r="Q41425" s="142"/>
      <c r="R41425" s="142"/>
      <c r="S41425" s="139"/>
    </row>
    <row r="41426" spans="2:19" ht="15.75" customHeight="1" x14ac:dyDescent="0.25">
      <c r="B41426" s="106"/>
      <c r="C41426" s="106"/>
      <c r="D41426" s="139"/>
      <c r="P41426" s="142"/>
      <c r="Q41426" s="142"/>
      <c r="R41426" s="142"/>
      <c r="S41426" s="139"/>
    </row>
    <row r="41427" spans="2:19" ht="15.75" customHeight="1" x14ac:dyDescent="0.25">
      <c r="B41427" s="106"/>
      <c r="C41427" s="106"/>
      <c r="D41427" s="139"/>
      <c r="P41427" s="142"/>
      <c r="Q41427" s="142"/>
      <c r="R41427" s="142"/>
      <c r="S41427" s="139"/>
    </row>
    <row r="41428" spans="2:19" ht="15.75" customHeight="1" x14ac:dyDescent="0.25">
      <c r="B41428" s="106"/>
      <c r="C41428" s="106"/>
      <c r="D41428" s="139"/>
      <c r="P41428" s="142"/>
      <c r="Q41428" s="142"/>
      <c r="R41428" s="142"/>
      <c r="S41428" s="139"/>
    </row>
    <row r="41429" spans="2:19" ht="15.75" customHeight="1" x14ac:dyDescent="0.25">
      <c r="B41429" s="106"/>
      <c r="C41429" s="106"/>
      <c r="D41429" s="139"/>
      <c r="P41429" s="142"/>
      <c r="Q41429" s="142"/>
      <c r="R41429" s="142"/>
      <c r="S41429" s="139"/>
    </row>
    <row r="41430" spans="2:19" ht="15.75" customHeight="1" x14ac:dyDescent="0.25">
      <c r="B41430" s="106"/>
      <c r="C41430" s="106"/>
      <c r="D41430" s="139"/>
      <c r="P41430" s="142"/>
      <c r="Q41430" s="142"/>
      <c r="R41430" s="142"/>
      <c r="S41430" s="139"/>
    </row>
    <row r="41431" spans="2:19" ht="15.75" customHeight="1" x14ac:dyDescent="0.25">
      <c r="B41431" s="106"/>
      <c r="C41431" s="106"/>
      <c r="D41431" s="139"/>
      <c r="P41431" s="142"/>
      <c r="Q41431" s="142"/>
      <c r="R41431" s="142"/>
      <c r="S41431" s="139"/>
    </row>
    <row r="41432" spans="2:19" ht="15.75" customHeight="1" x14ac:dyDescent="0.25">
      <c r="B41432" s="106"/>
      <c r="C41432" s="106"/>
      <c r="D41432" s="139"/>
      <c r="P41432" s="142"/>
      <c r="Q41432" s="142"/>
      <c r="R41432" s="142"/>
      <c r="S41432" s="139"/>
    </row>
    <row r="41433" spans="2:19" ht="15.75" customHeight="1" x14ac:dyDescent="0.25">
      <c r="B41433" s="106"/>
      <c r="C41433" s="106"/>
      <c r="D41433" s="139"/>
      <c r="P41433" s="142"/>
      <c r="Q41433" s="142"/>
      <c r="R41433" s="142"/>
      <c r="S41433" s="139"/>
    </row>
    <row r="41434" spans="2:19" ht="15.75" customHeight="1" x14ac:dyDescent="0.25">
      <c r="B41434" s="106"/>
      <c r="C41434" s="106"/>
      <c r="D41434" s="139"/>
      <c r="P41434" s="142"/>
      <c r="Q41434" s="142"/>
      <c r="R41434" s="142"/>
      <c r="S41434" s="139"/>
    </row>
    <row r="41435" spans="2:19" ht="15.75" customHeight="1" x14ac:dyDescent="0.25">
      <c r="B41435" s="106"/>
      <c r="C41435" s="106"/>
      <c r="D41435" s="139"/>
      <c r="P41435" s="142"/>
      <c r="Q41435" s="142"/>
      <c r="R41435" s="142"/>
      <c r="S41435" s="139"/>
    </row>
    <row r="41436" spans="2:19" ht="15.75" customHeight="1" x14ac:dyDescent="0.25">
      <c r="B41436" s="106"/>
      <c r="C41436" s="106"/>
      <c r="D41436" s="139"/>
      <c r="P41436" s="142"/>
      <c r="Q41436" s="142"/>
      <c r="R41436" s="142"/>
      <c r="S41436" s="139"/>
    </row>
    <row r="41437" spans="2:19" ht="15.75" customHeight="1" x14ac:dyDescent="0.25">
      <c r="B41437" s="106"/>
      <c r="C41437" s="106"/>
      <c r="D41437" s="139"/>
      <c r="P41437" s="142"/>
      <c r="Q41437" s="142"/>
      <c r="R41437" s="142"/>
      <c r="S41437" s="139"/>
    </row>
    <row r="41438" spans="2:19" ht="15.75" customHeight="1" x14ac:dyDescent="0.25">
      <c r="B41438" s="106"/>
      <c r="C41438" s="106"/>
      <c r="D41438" s="139"/>
      <c r="P41438" s="142"/>
      <c r="Q41438" s="142"/>
      <c r="R41438" s="142"/>
      <c r="S41438" s="139"/>
    </row>
    <row r="41439" spans="2:19" ht="15.75" customHeight="1" x14ac:dyDescent="0.25">
      <c r="B41439" s="106"/>
      <c r="C41439" s="106"/>
      <c r="D41439" s="139"/>
      <c r="P41439" s="142"/>
      <c r="Q41439" s="142"/>
      <c r="R41439" s="142"/>
      <c r="S41439" s="139"/>
    </row>
    <row r="41440" spans="2:19" ht="15.75" customHeight="1" x14ac:dyDescent="0.25">
      <c r="B41440" s="106"/>
      <c r="C41440" s="106"/>
      <c r="D41440" s="139"/>
      <c r="P41440" s="142"/>
      <c r="Q41440" s="142"/>
      <c r="R41440" s="142"/>
      <c r="S41440" s="139"/>
    </row>
    <row r="41441" spans="2:19" ht="15.75" customHeight="1" x14ac:dyDescent="0.25">
      <c r="B41441" s="106"/>
      <c r="C41441" s="106"/>
      <c r="D41441" s="139"/>
      <c r="P41441" s="142"/>
      <c r="Q41441" s="142"/>
      <c r="R41441" s="142"/>
      <c r="S41441" s="139"/>
    </row>
    <row r="41442" spans="2:19" ht="15.75" customHeight="1" x14ac:dyDescent="0.25">
      <c r="B41442" s="106"/>
      <c r="C41442" s="106"/>
      <c r="D41442" s="139"/>
      <c r="P41442" s="142"/>
      <c r="Q41442" s="142"/>
      <c r="R41442" s="142"/>
      <c r="S41442" s="139"/>
    </row>
    <row r="41443" spans="2:19" ht="15.75" customHeight="1" x14ac:dyDescent="0.25">
      <c r="B41443" s="106"/>
      <c r="C41443" s="106"/>
      <c r="D41443" s="139"/>
      <c r="P41443" s="142"/>
      <c r="Q41443" s="142"/>
      <c r="R41443" s="142"/>
      <c r="S41443" s="139"/>
    </row>
    <row r="41444" spans="2:19" ht="15.75" customHeight="1" x14ac:dyDescent="0.25">
      <c r="B41444" s="106"/>
      <c r="C41444" s="106"/>
      <c r="D41444" s="139"/>
      <c r="P41444" s="142"/>
      <c r="Q41444" s="142"/>
      <c r="R41444" s="142"/>
      <c r="S41444" s="139"/>
    </row>
    <row r="41445" spans="2:19" ht="15.75" customHeight="1" x14ac:dyDescent="0.25">
      <c r="B41445" s="106"/>
      <c r="C41445" s="106"/>
      <c r="D41445" s="139"/>
      <c r="P41445" s="142"/>
      <c r="Q41445" s="142"/>
      <c r="R41445" s="142"/>
      <c r="S41445" s="139"/>
    </row>
    <row r="41446" spans="2:19" ht="15.75" customHeight="1" x14ac:dyDescent="0.25">
      <c r="B41446" s="106"/>
      <c r="C41446" s="106"/>
      <c r="D41446" s="139"/>
      <c r="P41446" s="142"/>
      <c r="Q41446" s="142"/>
      <c r="R41446" s="142"/>
      <c r="S41446" s="139"/>
    </row>
    <row r="41447" spans="2:19" ht="15.75" customHeight="1" x14ac:dyDescent="0.25">
      <c r="B41447" s="106"/>
      <c r="C41447" s="106"/>
      <c r="D41447" s="139"/>
      <c r="P41447" s="142"/>
      <c r="Q41447" s="142"/>
      <c r="R41447" s="142"/>
      <c r="S41447" s="139"/>
    </row>
    <row r="41448" spans="2:19" ht="15.75" customHeight="1" x14ac:dyDescent="0.25">
      <c r="B41448" s="106"/>
      <c r="C41448" s="106"/>
      <c r="D41448" s="139"/>
      <c r="P41448" s="142"/>
      <c r="Q41448" s="142"/>
      <c r="R41448" s="142"/>
      <c r="S41448" s="139"/>
    </row>
    <row r="41449" spans="2:19" ht="15.75" customHeight="1" x14ac:dyDescent="0.25">
      <c r="B41449" s="106"/>
      <c r="C41449" s="106"/>
      <c r="D41449" s="139"/>
      <c r="P41449" s="142"/>
      <c r="Q41449" s="142"/>
      <c r="R41449" s="142"/>
      <c r="S41449" s="139"/>
    </row>
    <row r="41450" spans="2:19" ht="15.75" customHeight="1" x14ac:dyDescent="0.25">
      <c r="B41450" s="106"/>
      <c r="C41450" s="106"/>
      <c r="D41450" s="139"/>
      <c r="P41450" s="142"/>
      <c r="Q41450" s="142"/>
      <c r="R41450" s="142"/>
      <c r="S41450" s="139"/>
    </row>
    <row r="41451" spans="2:19" ht="15.75" customHeight="1" x14ac:dyDescent="0.25">
      <c r="B41451" s="106"/>
      <c r="C41451" s="106"/>
      <c r="D41451" s="139"/>
      <c r="P41451" s="142"/>
      <c r="Q41451" s="142"/>
      <c r="R41451" s="142"/>
      <c r="S41451" s="139"/>
    </row>
    <row r="41452" spans="2:19" ht="15.75" customHeight="1" x14ac:dyDescent="0.25">
      <c r="B41452" s="106"/>
      <c r="C41452" s="106"/>
      <c r="D41452" s="139"/>
      <c r="P41452" s="142"/>
      <c r="Q41452" s="142"/>
      <c r="R41452" s="142"/>
      <c r="S41452" s="139"/>
    </row>
    <row r="41453" spans="2:19" ht="15.75" customHeight="1" x14ac:dyDescent="0.25">
      <c r="B41453" s="106"/>
      <c r="C41453" s="106"/>
      <c r="D41453" s="139"/>
      <c r="P41453" s="142"/>
      <c r="Q41453" s="142"/>
      <c r="R41453" s="142"/>
      <c r="S41453" s="139"/>
    </row>
    <row r="41454" spans="2:19" ht="15.75" customHeight="1" x14ac:dyDescent="0.25">
      <c r="B41454" s="106"/>
      <c r="C41454" s="106"/>
      <c r="D41454" s="139"/>
      <c r="P41454" s="142"/>
      <c r="Q41454" s="142"/>
      <c r="R41454" s="142"/>
      <c r="S41454" s="139"/>
    </row>
    <row r="41455" spans="2:19" ht="15.75" customHeight="1" x14ac:dyDescent="0.25">
      <c r="B41455" s="106"/>
      <c r="C41455" s="106"/>
      <c r="D41455" s="139"/>
      <c r="P41455" s="142"/>
      <c r="Q41455" s="142"/>
      <c r="R41455" s="142"/>
      <c r="S41455" s="139"/>
    </row>
    <row r="41456" spans="2:19" ht="15.75" customHeight="1" x14ac:dyDescent="0.25">
      <c r="B41456" s="106"/>
      <c r="C41456" s="106"/>
      <c r="D41456" s="139"/>
      <c r="P41456" s="142"/>
      <c r="Q41456" s="142"/>
      <c r="R41456" s="142"/>
      <c r="S41456" s="139"/>
    </row>
    <row r="41457" spans="2:19" ht="15.75" customHeight="1" x14ac:dyDescent="0.25">
      <c r="B41457" s="106"/>
      <c r="C41457" s="106"/>
      <c r="D41457" s="139"/>
      <c r="P41457" s="142"/>
      <c r="Q41457" s="142"/>
      <c r="R41457" s="142"/>
      <c r="S41457" s="139"/>
    </row>
    <row r="41458" spans="2:19" ht="15.75" customHeight="1" x14ac:dyDescent="0.25">
      <c r="B41458" s="106"/>
      <c r="C41458" s="106"/>
      <c r="D41458" s="139"/>
      <c r="P41458" s="142"/>
      <c r="Q41458" s="142"/>
      <c r="R41458" s="142"/>
      <c r="S41458" s="139"/>
    </row>
    <row r="41459" spans="2:19" ht="15.75" customHeight="1" x14ac:dyDescent="0.25">
      <c r="B41459" s="106"/>
      <c r="C41459" s="106"/>
      <c r="D41459" s="139"/>
      <c r="P41459" s="142"/>
      <c r="Q41459" s="142"/>
      <c r="R41459" s="142"/>
      <c r="S41459" s="139"/>
    </row>
    <row r="41460" spans="2:19" ht="15.75" customHeight="1" x14ac:dyDescent="0.25">
      <c r="B41460" s="106"/>
      <c r="C41460" s="106"/>
      <c r="D41460" s="139"/>
      <c r="P41460" s="142"/>
      <c r="Q41460" s="142"/>
      <c r="R41460" s="142"/>
      <c r="S41460" s="139"/>
    </row>
    <row r="41461" spans="2:19" ht="15.75" customHeight="1" x14ac:dyDescent="0.25">
      <c r="B41461" s="106"/>
      <c r="C41461" s="106"/>
      <c r="D41461" s="139"/>
      <c r="P41461" s="142"/>
      <c r="Q41461" s="142"/>
      <c r="R41461" s="142"/>
      <c r="S41461" s="139"/>
    </row>
    <row r="41462" spans="2:19" ht="15.75" customHeight="1" x14ac:dyDescent="0.25">
      <c r="B41462" s="106"/>
      <c r="C41462" s="106"/>
      <c r="D41462" s="139"/>
      <c r="P41462" s="142"/>
      <c r="Q41462" s="142"/>
      <c r="R41462" s="142"/>
      <c r="S41462" s="139"/>
    </row>
    <row r="41463" spans="2:19" ht="15.75" customHeight="1" x14ac:dyDescent="0.25">
      <c r="B41463" s="106"/>
      <c r="C41463" s="106"/>
      <c r="D41463" s="139"/>
      <c r="P41463" s="142"/>
      <c r="Q41463" s="142"/>
      <c r="R41463" s="142"/>
      <c r="S41463" s="139"/>
    </row>
    <row r="41464" spans="2:19" ht="15.75" customHeight="1" x14ac:dyDescent="0.25">
      <c r="B41464" s="106"/>
      <c r="C41464" s="106"/>
      <c r="D41464" s="139"/>
      <c r="P41464" s="142"/>
      <c r="Q41464" s="142"/>
      <c r="R41464" s="142"/>
      <c r="S41464" s="139"/>
    </row>
    <row r="41465" spans="2:19" ht="15.75" customHeight="1" x14ac:dyDescent="0.25">
      <c r="B41465" s="106"/>
      <c r="C41465" s="106"/>
      <c r="D41465" s="139"/>
      <c r="P41465" s="142"/>
      <c r="Q41465" s="142"/>
      <c r="R41465" s="142"/>
      <c r="S41465" s="139"/>
    </row>
    <row r="41466" spans="2:19" ht="15.75" customHeight="1" x14ac:dyDescent="0.25">
      <c r="B41466" s="106"/>
      <c r="C41466" s="106"/>
      <c r="D41466" s="139"/>
      <c r="P41466" s="142"/>
      <c r="Q41466" s="142"/>
      <c r="R41466" s="142"/>
      <c r="S41466" s="139"/>
    </row>
    <row r="41467" spans="2:19" ht="15.75" customHeight="1" x14ac:dyDescent="0.25">
      <c r="B41467" s="106"/>
      <c r="C41467" s="106"/>
      <c r="D41467" s="139"/>
      <c r="P41467" s="142"/>
      <c r="Q41467" s="142"/>
      <c r="R41467" s="142"/>
      <c r="S41467" s="139"/>
    </row>
    <row r="41468" spans="2:19" ht="15.75" customHeight="1" x14ac:dyDescent="0.25">
      <c r="B41468" s="106"/>
      <c r="C41468" s="106"/>
      <c r="D41468" s="139"/>
      <c r="P41468" s="142"/>
      <c r="Q41468" s="142"/>
      <c r="R41468" s="142"/>
      <c r="S41468" s="139"/>
    </row>
    <row r="41469" spans="2:19" ht="15.75" customHeight="1" x14ac:dyDescent="0.25">
      <c r="B41469" s="106"/>
      <c r="C41469" s="106"/>
      <c r="D41469" s="139"/>
      <c r="P41469" s="142"/>
      <c r="Q41469" s="142"/>
      <c r="R41469" s="142"/>
      <c r="S41469" s="139"/>
    </row>
    <row r="41470" spans="2:19" ht="15.75" customHeight="1" x14ac:dyDescent="0.25">
      <c r="B41470" s="106"/>
      <c r="C41470" s="106"/>
      <c r="D41470" s="139"/>
      <c r="P41470" s="142"/>
      <c r="Q41470" s="142"/>
      <c r="R41470" s="142"/>
      <c r="S41470" s="139"/>
    </row>
    <row r="41471" spans="2:19" ht="15.75" customHeight="1" x14ac:dyDescent="0.25">
      <c r="B41471" s="106"/>
      <c r="C41471" s="106"/>
      <c r="D41471" s="139"/>
      <c r="P41471" s="142"/>
      <c r="Q41471" s="142"/>
      <c r="R41471" s="142"/>
      <c r="S41471" s="139"/>
    </row>
    <row r="41472" spans="2:19" ht="15.75" customHeight="1" x14ac:dyDescent="0.25">
      <c r="B41472" s="106"/>
      <c r="C41472" s="106"/>
      <c r="D41472" s="139"/>
      <c r="P41472" s="142"/>
      <c r="Q41472" s="142"/>
      <c r="R41472" s="142"/>
      <c r="S41472" s="139"/>
    </row>
    <row r="41473" spans="2:19" ht="15.75" customHeight="1" x14ac:dyDescent="0.25">
      <c r="B41473" s="106"/>
      <c r="C41473" s="106"/>
      <c r="D41473" s="139"/>
      <c r="P41473" s="142"/>
      <c r="Q41473" s="142"/>
      <c r="R41473" s="142"/>
      <c r="S41473" s="139"/>
    </row>
    <row r="41474" spans="2:19" ht="15.75" customHeight="1" x14ac:dyDescent="0.25">
      <c r="B41474" s="106"/>
      <c r="C41474" s="106"/>
      <c r="D41474" s="139"/>
      <c r="P41474" s="142"/>
      <c r="Q41474" s="142"/>
      <c r="R41474" s="142"/>
      <c r="S41474" s="139"/>
    </row>
    <row r="41475" spans="2:19" ht="15.75" customHeight="1" x14ac:dyDescent="0.25">
      <c r="B41475" s="106"/>
      <c r="C41475" s="106"/>
      <c r="D41475" s="139"/>
      <c r="P41475" s="142"/>
      <c r="Q41475" s="142"/>
      <c r="R41475" s="142"/>
      <c r="S41475" s="139"/>
    </row>
    <row r="41476" spans="2:19" ht="15.75" customHeight="1" x14ac:dyDescent="0.25">
      <c r="B41476" s="106"/>
      <c r="C41476" s="106"/>
      <c r="D41476" s="139"/>
      <c r="P41476" s="142"/>
      <c r="Q41476" s="142"/>
      <c r="R41476" s="142"/>
      <c r="S41476" s="139"/>
    </row>
    <row r="41477" spans="2:19" ht="15.75" customHeight="1" x14ac:dyDescent="0.25">
      <c r="B41477" s="106"/>
      <c r="C41477" s="106"/>
      <c r="D41477" s="139"/>
      <c r="P41477" s="142"/>
      <c r="Q41477" s="142"/>
      <c r="R41477" s="142"/>
      <c r="S41477" s="139"/>
    </row>
    <row r="41478" spans="2:19" ht="15.75" customHeight="1" x14ac:dyDescent="0.25">
      <c r="B41478" s="106"/>
      <c r="C41478" s="106"/>
      <c r="D41478" s="139"/>
      <c r="P41478" s="142"/>
      <c r="Q41478" s="142"/>
      <c r="R41478" s="142"/>
      <c r="S41478" s="139"/>
    </row>
    <row r="41479" spans="2:19" ht="15.75" customHeight="1" x14ac:dyDescent="0.25">
      <c r="B41479" s="106"/>
      <c r="C41479" s="106"/>
      <c r="D41479" s="139"/>
      <c r="P41479" s="142"/>
      <c r="Q41479" s="142"/>
      <c r="R41479" s="142"/>
      <c r="S41479" s="139"/>
    </row>
    <row r="41480" spans="2:19" ht="15.75" customHeight="1" x14ac:dyDescent="0.25">
      <c r="B41480" s="106"/>
      <c r="C41480" s="106"/>
      <c r="D41480" s="139"/>
      <c r="P41480" s="142"/>
      <c r="Q41480" s="142"/>
      <c r="R41480" s="142"/>
      <c r="S41480" s="139"/>
    </row>
    <row r="41481" spans="2:19" ht="15.75" customHeight="1" x14ac:dyDescent="0.25">
      <c r="B41481" s="106"/>
      <c r="C41481" s="106"/>
      <c r="D41481" s="139"/>
      <c r="P41481" s="142"/>
      <c r="Q41481" s="142"/>
      <c r="R41481" s="142"/>
      <c r="S41481" s="139"/>
    </row>
    <row r="41482" spans="2:19" ht="15.75" customHeight="1" x14ac:dyDescent="0.25">
      <c r="B41482" s="106"/>
      <c r="C41482" s="106"/>
      <c r="D41482" s="139"/>
      <c r="P41482" s="142"/>
      <c r="Q41482" s="142"/>
      <c r="R41482" s="142"/>
      <c r="S41482" s="139"/>
    </row>
    <row r="41483" spans="2:19" ht="15.75" customHeight="1" x14ac:dyDescent="0.25">
      <c r="B41483" s="106"/>
      <c r="C41483" s="106"/>
      <c r="D41483" s="139"/>
      <c r="P41483" s="142"/>
      <c r="Q41483" s="142"/>
      <c r="R41483" s="142"/>
      <c r="S41483" s="139"/>
    </row>
    <row r="41484" spans="2:19" ht="15.75" customHeight="1" x14ac:dyDescent="0.25">
      <c r="B41484" s="106"/>
      <c r="C41484" s="106"/>
      <c r="D41484" s="139"/>
      <c r="P41484" s="142"/>
      <c r="Q41484" s="142"/>
      <c r="R41484" s="142"/>
      <c r="S41484" s="139"/>
    </row>
    <row r="41485" spans="2:19" ht="15.75" customHeight="1" x14ac:dyDescent="0.25">
      <c r="B41485" s="106"/>
      <c r="C41485" s="106"/>
      <c r="D41485" s="139"/>
      <c r="P41485" s="142"/>
      <c r="Q41485" s="142"/>
      <c r="R41485" s="142"/>
      <c r="S41485" s="139"/>
    </row>
    <row r="41486" spans="2:19" ht="15.75" customHeight="1" x14ac:dyDescent="0.25">
      <c r="B41486" s="106"/>
      <c r="C41486" s="106"/>
      <c r="D41486" s="139"/>
      <c r="P41486" s="142"/>
      <c r="Q41486" s="142"/>
      <c r="R41486" s="142"/>
      <c r="S41486" s="139"/>
    </row>
    <row r="41487" spans="2:19" ht="15.75" customHeight="1" x14ac:dyDescent="0.25">
      <c r="B41487" s="106"/>
      <c r="C41487" s="106"/>
      <c r="D41487" s="139"/>
      <c r="P41487" s="142"/>
      <c r="Q41487" s="142"/>
      <c r="R41487" s="142"/>
      <c r="S41487" s="139"/>
    </row>
    <row r="41488" spans="2:19" ht="15.75" customHeight="1" x14ac:dyDescent="0.25">
      <c r="B41488" s="106"/>
      <c r="C41488" s="106"/>
      <c r="D41488" s="139"/>
      <c r="P41488" s="142"/>
      <c r="Q41488" s="142"/>
      <c r="R41488" s="142"/>
      <c r="S41488" s="139"/>
    </row>
    <row r="41489" spans="2:19" ht="15.75" customHeight="1" x14ac:dyDescent="0.25">
      <c r="B41489" s="106"/>
      <c r="C41489" s="106"/>
      <c r="D41489" s="139"/>
      <c r="P41489" s="142"/>
      <c r="Q41489" s="142"/>
      <c r="R41489" s="142"/>
      <c r="S41489" s="139"/>
    </row>
    <row r="41490" spans="2:19" ht="15.75" customHeight="1" x14ac:dyDescent="0.25">
      <c r="B41490" s="106"/>
      <c r="C41490" s="106"/>
      <c r="D41490" s="139"/>
      <c r="P41490" s="142"/>
      <c r="Q41490" s="142"/>
      <c r="R41490" s="142"/>
      <c r="S41490" s="139"/>
    </row>
    <row r="41491" spans="2:19" ht="15.75" customHeight="1" x14ac:dyDescent="0.25">
      <c r="B41491" s="106"/>
      <c r="C41491" s="106"/>
      <c r="D41491" s="139"/>
      <c r="P41491" s="142"/>
      <c r="Q41491" s="142"/>
      <c r="R41491" s="142"/>
      <c r="S41491" s="139"/>
    </row>
    <row r="41492" spans="2:19" ht="15.75" customHeight="1" x14ac:dyDescent="0.25">
      <c r="B41492" s="106"/>
      <c r="C41492" s="106"/>
      <c r="D41492" s="139"/>
      <c r="P41492" s="142"/>
      <c r="Q41492" s="142"/>
      <c r="R41492" s="142"/>
      <c r="S41492" s="139"/>
    </row>
    <row r="41493" spans="2:19" ht="15.75" customHeight="1" x14ac:dyDescent="0.25">
      <c r="B41493" s="106"/>
      <c r="C41493" s="106"/>
      <c r="D41493" s="139"/>
      <c r="P41493" s="142"/>
      <c r="Q41493" s="142"/>
      <c r="R41493" s="142"/>
      <c r="S41493" s="139"/>
    </row>
    <row r="41494" spans="2:19" ht="15.75" customHeight="1" x14ac:dyDescent="0.25">
      <c r="B41494" s="106"/>
      <c r="C41494" s="106"/>
      <c r="D41494" s="139"/>
      <c r="P41494" s="142"/>
      <c r="Q41494" s="142"/>
      <c r="R41494" s="142"/>
      <c r="S41494" s="139"/>
    </row>
    <row r="41495" spans="2:19" ht="15.75" customHeight="1" x14ac:dyDescent="0.25">
      <c r="B41495" s="106"/>
      <c r="C41495" s="106"/>
      <c r="D41495" s="139"/>
      <c r="P41495" s="142"/>
      <c r="Q41495" s="142"/>
      <c r="R41495" s="142"/>
      <c r="S41495" s="139"/>
    </row>
    <row r="41496" spans="2:19" ht="15.75" customHeight="1" x14ac:dyDescent="0.25">
      <c r="B41496" s="106"/>
      <c r="C41496" s="106"/>
      <c r="D41496" s="139"/>
      <c r="P41496" s="142"/>
      <c r="Q41496" s="142"/>
      <c r="R41496" s="142"/>
      <c r="S41496" s="139"/>
    </row>
    <row r="41497" spans="2:19" ht="15.75" customHeight="1" x14ac:dyDescent="0.25">
      <c r="B41497" s="106"/>
      <c r="C41497" s="106"/>
      <c r="D41497" s="139"/>
      <c r="P41497" s="142"/>
      <c r="Q41497" s="142"/>
      <c r="R41497" s="142"/>
      <c r="S41497" s="139"/>
    </row>
    <row r="41498" spans="2:19" ht="15.75" customHeight="1" x14ac:dyDescent="0.25">
      <c r="B41498" s="106"/>
      <c r="C41498" s="106"/>
      <c r="D41498" s="139"/>
      <c r="P41498" s="142"/>
      <c r="Q41498" s="142"/>
      <c r="R41498" s="142"/>
      <c r="S41498" s="139"/>
    </row>
    <row r="41499" spans="2:19" ht="15.75" customHeight="1" x14ac:dyDescent="0.25">
      <c r="B41499" s="106"/>
      <c r="C41499" s="106"/>
      <c r="D41499" s="139"/>
      <c r="P41499" s="142"/>
      <c r="Q41499" s="142"/>
      <c r="R41499" s="142"/>
      <c r="S41499" s="139"/>
    </row>
    <row r="41500" spans="2:19" ht="15.75" customHeight="1" x14ac:dyDescent="0.25">
      <c r="B41500" s="106"/>
      <c r="C41500" s="106"/>
      <c r="D41500" s="139"/>
      <c r="P41500" s="142"/>
      <c r="Q41500" s="142"/>
      <c r="R41500" s="142"/>
      <c r="S41500" s="139"/>
    </row>
    <row r="41501" spans="2:19" ht="15.75" customHeight="1" x14ac:dyDescent="0.25">
      <c r="B41501" s="106"/>
      <c r="C41501" s="106"/>
      <c r="D41501" s="139"/>
      <c r="P41501" s="142"/>
      <c r="Q41501" s="142"/>
      <c r="R41501" s="142"/>
      <c r="S41501" s="139"/>
    </row>
    <row r="41502" spans="2:19" ht="15.75" customHeight="1" x14ac:dyDescent="0.25">
      <c r="B41502" s="106"/>
      <c r="C41502" s="106"/>
      <c r="D41502" s="139"/>
      <c r="P41502" s="142"/>
      <c r="Q41502" s="142"/>
      <c r="R41502" s="142"/>
      <c r="S41502" s="139"/>
    </row>
    <row r="41503" spans="2:19" ht="15.75" customHeight="1" x14ac:dyDescent="0.25">
      <c r="B41503" s="106"/>
      <c r="C41503" s="106"/>
      <c r="D41503" s="139"/>
      <c r="P41503" s="142"/>
      <c r="Q41503" s="142"/>
      <c r="R41503" s="142"/>
      <c r="S41503" s="139"/>
    </row>
    <row r="41504" spans="2:19" ht="15.75" customHeight="1" x14ac:dyDescent="0.25">
      <c r="B41504" s="106"/>
      <c r="C41504" s="106"/>
      <c r="D41504" s="139"/>
      <c r="P41504" s="142"/>
      <c r="Q41504" s="142"/>
      <c r="R41504" s="142"/>
      <c r="S41504" s="139"/>
    </row>
    <row r="41505" spans="2:19" ht="15.75" customHeight="1" x14ac:dyDescent="0.25">
      <c r="B41505" s="106"/>
      <c r="C41505" s="106"/>
      <c r="D41505" s="139"/>
      <c r="P41505" s="142"/>
      <c r="Q41505" s="142"/>
      <c r="R41505" s="142"/>
      <c r="S41505" s="139"/>
    </row>
    <row r="41506" spans="2:19" ht="15.75" customHeight="1" x14ac:dyDescent="0.25">
      <c r="B41506" s="106"/>
      <c r="C41506" s="106"/>
      <c r="D41506" s="139"/>
      <c r="P41506" s="142"/>
      <c r="Q41506" s="142"/>
      <c r="R41506" s="142"/>
      <c r="S41506" s="139"/>
    </row>
    <row r="41507" spans="2:19" ht="15.75" customHeight="1" x14ac:dyDescent="0.25">
      <c r="B41507" s="106"/>
      <c r="C41507" s="106"/>
      <c r="D41507" s="139"/>
      <c r="P41507" s="142"/>
      <c r="Q41507" s="142"/>
      <c r="R41507" s="142"/>
      <c r="S41507" s="139"/>
    </row>
    <row r="41508" spans="2:19" ht="15.75" customHeight="1" x14ac:dyDescent="0.25">
      <c r="B41508" s="106"/>
      <c r="C41508" s="106"/>
      <c r="D41508" s="139"/>
      <c r="P41508" s="142"/>
      <c r="Q41508" s="142"/>
      <c r="R41508" s="142"/>
      <c r="S41508" s="139"/>
    </row>
    <row r="41509" spans="2:19" ht="15.75" customHeight="1" x14ac:dyDescent="0.25">
      <c r="B41509" s="106"/>
      <c r="C41509" s="106"/>
      <c r="D41509" s="139"/>
      <c r="P41509" s="142"/>
      <c r="Q41509" s="142"/>
      <c r="R41509" s="142"/>
      <c r="S41509" s="139"/>
    </row>
    <row r="41510" spans="2:19" ht="15.75" customHeight="1" x14ac:dyDescent="0.25">
      <c r="B41510" s="106"/>
      <c r="C41510" s="106"/>
      <c r="D41510" s="139"/>
      <c r="P41510" s="142"/>
      <c r="Q41510" s="142"/>
      <c r="R41510" s="142"/>
      <c r="S41510" s="139"/>
    </row>
    <row r="41511" spans="2:19" ht="15.75" customHeight="1" x14ac:dyDescent="0.25">
      <c r="B41511" s="106"/>
      <c r="C41511" s="106"/>
      <c r="D41511" s="139"/>
      <c r="P41511" s="142"/>
      <c r="Q41511" s="142"/>
      <c r="R41511" s="142"/>
      <c r="S41511" s="139"/>
    </row>
    <row r="41512" spans="2:19" ht="15.75" customHeight="1" x14ac:dyDescent="0.25">
      <c r="B41512" s="106"/>
      <c r="C41512" s="106"/>
      <c r="D41512" s="139"/>
      <c r="P41512" s="142"/>
      <c r="Q41512" s="142"/>
      <c r="R41512" s="142"/>
      <c r="S41512" s="139"/>
    </row>
    <row r="41513" spans="2:19" ht="15.75" customHeight="1" x14ac:dyDescent="0.25">
      <c r="B41513" s="106"/>
      <c r="C41513" s="106"/>
      <c r="D41513" s="139"/>
      <c r="P41513" s="142"/>
      <c r="Q41513" s="142"/>
      <c r="R41513" s="142"/>
      <c r="S41513" s="139"/>
    </row>
    <row r="41514" spans="2:19" ht="15.75" customHeight="1" x14ac:dyDescent="0.25">
      <c r="B41514" s="106"/>
      <c r="C41514" s="106"/>
      <c r="D41514" s="139"/>
      <c r="P41514" s="142"/>
      <c r="Q41514" s="142"/>
      <c r="R41514" s="142"/>
      <c r="S41514" s="139"/>
    </row>
    <row r="41515" spans="2:19" ht="15.75" customHeight="1" x14ac:dyDescent="0.25">
      <c r="B41515" s="106"/>
      <c r="C41515" s="106"/>
      <c r="D41515" s="139"/>
      <c r="P41515" s="142"/>
      <c r="Q41515" s="142"/>
      <c r="R41515" s="142"/>
      <c r="S41515" s="139"/>
    </row>
    <row r="41516" spans="2:19" ht="15.75" customHeight="1" x14ac:dyDescent="0.25">
      <c r="B41516" s="106"/>
      <c r="C41516" s="106"/>
      <c r="D41516" s="139"/>
      <c r="P41516" s="142"/>
      <c r="Q41516" s="142"/>
      <c r="R41516" s="142"/>
      <c r="S41516" s="139"/>
    </row>
    <row r="41517" spans="2:19" ht="15.75" customHeight="1" x14ac:dyDescent="0.25">
      <c r="B41517" s="106"/>
      <c r="C41517" s="106"/>
      <c r="D41517" s="139"/>
      <c r="P41517" s="142"/>
      <c r="Q41517" s="142"/>
      <c r="R41517" s="142"/>
      <c r="S41517" s="139"/>
    </row>
    <row r="41518" spans="2:19" ht="15.75" customHeight="1" x14ac:dyDescent="0.25">
      <c r="B41518" s="106"/>
      <c r="C41518" s="106"/>
      <c r="D41518" s="139"/>
      <c r="P41518" s="142"/>
      <c r="Q41518" s="142"/>
      <c r="R41518" s="142"/>
      <c r="S41518" s="139"/>
    </row>
    <row r="41519" spans="2:19" ht="15.75" customHeight="1" x14ac:dyDescent="0.25">
      <c r="B41519" s="106"/>
      <c r="C41519" s="106"/>
      <c r="D41519" s="139"/>
      <c r="P41519" s="142"/>
      <c r="Q41519" s="142"/>
      <c r="R41519" s="142"/>
      <c r="S41519" s="139"/>
    </row>
    <row r="41520" spans="2:19" ht="15.75" customHeight="1" x14ac:dyDescent="0.25">
      <c r="B41520" s="106"/>
      <c r="C41520" s="106"/>
      <c r="D41520" s="139"/>
      <c r="P41520" s="142"/>
      <c r="Q41520" s="142"/>
      <c r="R41520" s="142"/>
      <c r="S41520" s="139"/>
    </row>
    <row r="41521" spans="2:19" ht="15.75" customHeight="1" x14ac:dyDescent="0.25">
      <c r="B41521" s="106"/>
      <c r="C41521" s="106"/>
      <c r="D41521" s="139"/>
      <c r="P41521" s="142"/>
      <c r="Q41521" s="142"/>
      <c r="R41521" s="142"/>
      <c r="S41521" s="139"/>
    </row>
    <row r="41522" spans="2:19" ht="15.75" customHeight="1" x14ac:dyDescent="0.25">
      <c r="B41522" s="106"/>
      <c r="C41522" s="106"/>
      <c r="D41522" s="139"/>
      <c r="P41522" s="142"/>
      <c r="Q41522" s="142"/>
      <c r="R41522" s="142"/>
      <c r="S41522" s="139"/>
    </row>
    <row r="41523" spans="2:19" ht="15.75" customHeight="1" x14ac:dyDescent="0.25">
      <c r="B41523" s="106"/>
      <c r="C41523" s="106"/>
      <c r="D41523" s="139"/>
      <c r="P41523" s="142"/>
      <c r="Q41523" s="142"/>
      <c r="R41523" s="142"/>
      <c r="S41523" s="139"/>
    </row>
    <row r="41524" spans="2:19" ht="15.75" customHeight="1" x14ac:dyDescent="0.25">
      <c r="B41524" s="106"/>
      <c r="C41524" s="106"/>
      <c r="D41524" s="139"/>
      <c r="P41524" s="142"/>
      <c r="Q41524" s="142"/>
      <c r="R41524" s="142"/>
      <c r="S41524" s="139"/>
    </row>
    <row r="41525" spans="2:19" ht="15.75" customHeight="1" x14ac:dyDescent="0.25">
      <c r="B41525" s="106"/>
      <c r="C41525" s="106"/>
      <c r="D41525" s="139"/>
      <c r="P41525" s="142"/>
      <c r="Q41525" s="142"/>
      <c r="R41525" s="142"/>
      <c r="S41525" s="139"/>
    </row>
    <row r="41526" spans="2:19" ht="15.75" customHeight="1" x14ac:dyDescent="0.25">
      <c r="B41526" s="106"/>
      <c r="C41526" s="106"/>
      <c r="D41526" s="139"/>
      <c r="P41526" s="142"/>
      <c r="Q41526" s="142"/>
      <c r="R41526" s="142"/>
      <c r="S41526" s="139"/>
    </row>
    <row r="41527" spans="2:19" ht="15.75" customHeight="1" x14ac:dyDescent="0.25">
      <c r="B41527" s="106"/>
      <c r="C41527" s="106"/>
      <c r="D41527" s="139"/>
      <c r="P41527" s="142"/>
      <c r="Q41527" s="142"/>
      <c r="R41527" s="142"/>
      <c r="S41527" s="139"/>
    </row>
    <row r="41528" spans="2:19" ht="15.75" customHeight="1" x14ac:dyDescent="0.25">
      <c r="B41528" s="106"/>
      <c r="C41528" s="106"/>
      <c r="D41528" s="139"/>
      <c r="P41528" s="142"/>
      <c r="Q41528" s="142"/>
      <c r="R41528" s="142"/>
      <c r="S41528" s="139"/>
    </row>
    <row r="41529" spans="2:19" ht="15.75" customHeight="1" x14ac:dyDescent="0.25">
      <c r="B41529" s="106"/>
      <c r="C41529" s="106"/>
      <c r="D41529" s="139"/>
      <c r="P41529" s="142"/>
      <c r="Q41529" s="142"/>
      <c r="R41529" s="142"/>
      <c r="S41529" s="139"/>
    </row>
    <row r="41530" spans="2:19" ht="15.75" customHeight="1" x14ac:dyDescent="0.25">
      <c r="B41530" s="106"/>
      <c r="C41530" s="106"/>
      <c r="D41530" s="139"/>
      <c r="P41530" s="142"/>
      <c r="Q41530" s="142"/>
      <c r="R41530" s="142"/>
      <c r="S41530" s="139"/>
    </row>
    <row r="41531" spans="2:19" ht="15.75" customHeight="1" x14ac:dyDescent="0.25">
      <c r="B41531" s="106"/>
      <c r="C41531" s="106"/>
      <c r="D41531" s="139"/>
      <c r="P41531" s="142"/>
      <c r="Q41531" s="142"/>
      <c r="R41531" s="142"/>
      <c r="S41531" s="139"/>
    </row>
    <row r="41532" spans="2:19" ht="15.75" customHeight="1" x14ac:dyDescent="0.25">
      <c r="B41532" s="106"/>
      <c r="C41532" s="106"/>
      <c r="D41532" s="139"/>
      <c r="P41532" s="142"/>
      <c r="Q41532" s="142"/>
      <c r="R41532" s="142"/>
      <c r="S41532" s="139"/>
    </row>
    <row r="41533" spans="2:19" ht="15.75" customHeight="1" x14ac:dyDescent="0.25">
      <c r="B41533" s="106"/>
      <c r="C41533" s="106"/>
      <c r="D41533" s="139"/>
      <c r="P41533" s="142"/>
      <c r="Q41533" s="142"/>
      <c r="R41533" s="142"/>
      <c r="S41533" s="139"/>
    </row>
    <row r="41534" spans="2:19" ht="15.75" customHeight="1" x14ac:dyDescent="0.25">
      <c r="B41534" s="106"/>
      <c r="C41534" s="106"/>
      <c r="D41534" s="139"/>
      <c r="P41534" s="142"/>
      <c r="Q41534" s="142"/>
      <c r="R41534" s="142"/>
      <c r="S41534" s="139"/>
    </row>
    <row r="41535" spans="2:19" ht="15.75" customHeight="1" x14ac:dyDescent="0.25">
      <c r="B41535" s="106"/>
      <c r="C41535" s="106"/>
      <c r="D41535" s="139"/>
      <c r="P41535" s="142"/>
      <c r="Q41535" s="142"/>
      <c r="R41535" s="142"/>
      <c r="S41535" s="139"/>
    </row>
    <row r="41536" spans="2:19" ht="15.75" customHeight="1" x14ac:dyDescent="0.25">
      <c r="B41536" s="106"/>
      <c r="C41536" s="106"/>
      <c r="D41536" s="139"/>
      <c r="P41536" s="142"/>
      <c r="Q41536" s="142"/>
      <c r="R41536" s="142"/>
      <c r="S41536" s="139"/>
    </row>
    <row r="41537" spans="2:19" ht="15.75" customHeight="1" x14ac:dyDescent="0.25">
      <c r="B41537" s="106"/>
      <c r="C41537" s="106"/>
      <c r="D41537" s="139"/>
      <c r="P41537" s="142"/>
      <c r="Q41537" s="142"/>
      <c r="R41537" s="142"/>
      <c r="S41537" s="139"/>
    </row>
    <row r="41538" spans="2:19" ht="15.75" customHeight="1" x14ac:dyDescent="0.25">
      <c r="B41538" s="106"/>
      <c r="C41538" s="106"/>
      <c r="D41538" s="139"/>
      <c r="P41538" s="142"/>
      <c r="Q41538" s="142"/>
      <c r="R41538" s="142"/>
      <c r="S41538" s="139"/>
    </row>
    <row r="41539" spans="2:19" ht="15.75" customHeight="1" x14ac:dyDescent="0.25">
      <c r="B41539" s="106"/>
      <c r="C41539" s="106"/>
      <c r="D41539" s="139"/>
      <c r="P41539" s="142"/>
      <c r="Q41539" s="142"/>
      <c r="R41539" s="142"/>
      <c r="S41539" s="139"/>
    </row>
    <row r="41540" spans="2:19" ht="15.75" customHeight="1" x14ac:dyDescent="0.25">
      <c r="B41540" s="106"/>
      <c r="C41540" s="106"/>
      <c r="D41540" s="139"/>
      <c r="P41540" s="142"/>
      <c r="Q41540" s="142"/>
      <c r="R41540" s="142"/>
      <c r="S41540" s="139"/>
    </row>
    <row r="41541" spans="2:19" ht="15.75" customHeight="1" x14ac:dyDescent="0.25">
      <c r="B41541" s="106"/>
      <c r="C41541" s="106"/>
      <c r="D41541" s="139"/>
      <c r="P41541" s="142"/>
      <c r="Q41541" s="142"/>
      <c r="R41541" s="142"/>
      <c r="S41541" s="139"/>
    </row>
    <row r="41542" spans="2:19" ht="15.75" customHeight="1" x14ac:dyDescent="0.25">
      <c r="B41542" s="106"/>
      <c r="C41542" s="106"/>
      <c r="D41542" s="139"/>
      <c r="P41542" s="142"/>
      <c r="Q41542" s="142"/>
      <c r="R41542" s="142"/>
      <c r="S41542" s="139"/>
    </row>
    <row r="41543" spans="2:19" ht="15.75" customHeight="1" x14ac:dyDescent="0.25">
      <c r="B41543" s="106"/>
      <c r="C41543" s="106"/>
      <c r="D41543" s="139"/>
      <c r="P41543" s="142"/>
      <c r="Q41543" s="142"/>
      <c r="R41543" s="142"/>
      <c r="S41543" s="139"/>
    </row>
    <row r="41544" spans="2:19" ht="15.75" customHeight="1" x14ac:dyDescent="0.25">
      <c r="B41544" s="106"/>
      <c r="C41544" s="106"/>
      <c r="D41544" s="139"/>
      <c r="P41544" s="142"/>
      <c r="Q41544" s="142"/>
      <c r="R41544" s="142"/>
      <c r="S41544" s="139"/>
    </row>
    <row r="41545" spans="2:19" ht="15.75" customHeight="1" x14ac:dyDescent="0.25">
      <c r="B41545" s="106"/>
      <c r="C41545" s="106"/>
      <c r="D41545" s="139"/>
      <c r="P41545" s="142"/>
      <c r="Q41545" s="142"/>
      <c r="R41545" s="142"/>
      <c r="S41545" s="139"/>
    </row>
    <row r="41546" spans="2:19" ht="15.75" customHeight="1" x14ac:dyDescent="0.25">
      <c r="B41546" s="106"/>
      <c r="C41546" s="106"/>
      <c r="D41546" s="139"/>
      <c r="P41546" s="142"/>
      <c r="Q41546" s="142"/>
      <c r="R41546" s="142"/>
      <c r="S41546" s="139"/>
    </row>
    <row r="41547" spans="2:19" ht="15.75" customHeight="1" x14ac:dyDescent="0.25">
      <c r="B41547" s="106"/>
      <c r="C41547" s="106"/>
      <c r="D41547" s="139"/>
      <c r="P41547" s="142"/>
      <c r="Q41547" s="142"/>
      <c r="R41547" s="142"/>
      <c r="S41547" s="139"/>
    </row>
    <row r="41548" spans="2:19" ht="15.75" customHeight="1" x14ac:dyDescent="0.25">
      <c r="B41548" s="106"/>
      <c r="C41548" s="106"/>
      <c r="D41548" s="139"/>
      <c r="P41548" s="142"/>
      <c r="Q41548" s="142"/>
      <c r="R41548" s="142"/>
      <c r="S41548" s="139"/>
    </row>
    <row r="41549" spans="2:19" ht="15.75" customHeight="1" x14ac:dyDescent="0.25">
      <c r="B41549" s="106"/>
      <c r="C41549" s="106"/>
      <c r="D41549" s="139"/>
      <c r="P41549" s="142"/>
      <c r="Q41549" s="142"/>
      <c r="R41549" s="142"/>
      <c r="S41549" s="139"/>
    </row>
    <row r="41550" spans="2:19" ht="15.75" customHeight="1" x14ac:dyDescent="0.25">
      <c r="B41550" s="106"/>
      <c r="C41550" s="106"/>
      <c r="D41550" s="139"/>
      <c r="P41550" s="142"/>
      <c r="Q41550" s="142"/>
      <c r="R41550" s="142"/>
      <c r="S41550" s="139"/>
    </row>
    <row r="41551" spans="2:19" ht="15.75" customHeight="1" x14ac:dyDescent="0.25">
      <c r="B41551" s="106"/>
      <c r="C41551" s="106"/>
      <c r="D41551" s="139"/>
      <c r="P41551" s="142"/>
      <c r="Q41551" s="142"/>
      <c r="R41551" s="142"/>
      <c r="S41551" s="139"/>
    </row>
    <row r="41552" spans="2:19" ht="15.75" customHeight="1" x14ac:dyDescent="0.25">
      <c r="B41552" s="106"/>
      <c r="C41552" s="106"/>
      <c r="D41552" s="139"/>
      <c r="P41552" s="142"/>
      <c r="Q41552" s="142"/>
      <c r="R41552" s="142"/>
      <c r="S41552" s="139"/>
    </row>
    <row r="41553" spans="2:19" ht="15.75" customHeight="1" x14ac:dyDescent="0.25">
      <c r="B41553" s="106"/>
      <c r="C41553" s="106"/>
      <c r="D41553" s="139"/>
      <c r="P41553" s="142"/>
      <c r="Q41553" s="142"/>
      <c r="R41553" s="142"/>
      <c r="S41553" s="139"/>
    </row>
    <row r="41554" spans="2:19" ht="15.75" customHeight="1" x14ac:dyDescent="0.25">
      <c r="B41554" s="106"/>
      <c r="C41554" s="106"/>
      <c r="D41554" s="139"/>
      <c r="P41554" s="142"/>
      <c r="Q41554" s="142"/>
      <c r="R41554" s="142"/>
      <c r="S41554" s="139"/>
    </row>
    <row r="41555" spans="2:19" ht="15.75" customHeight="1" x14ac:dyDescent="0.25">
      <c r="B41555" s="106"/>
      <c r="C41555" s="106"/>
      <c r="D41555" s="139"/>
      <c r="P41555" s="142"/>
      <c r="Q41555" s="142"/>
      <c r="R41555" s="142"/>
      <c r="S41555" s="139"/>
    </row>
    <row r="41556" spans="2:19" ht="15.75" customHeight="1" x14ac:dyDescent="0.25">
      <c r="B41556" s="106"/>
      <c r="C41556" s="106"/>
      <c r="D41556" s="139"/>
      <c r="P41556" s="142"/>
      <c r="Q41556" s="142"/>
      <c r="R41556" s="142"/>
      <c r="S41556" s="139"/>
    </row>
    <row r="41557" spans="2:19" ht="15.75" customHeight="1" x14ac:dyDescent="0.25">
      <c r="B41557" s="106"/>
      <c r="C41557" s="106"/>
      <c r="D41557" s="139"/>
      <c r="P41557" s="142"/>
      <c r="Q41557" s="142"/>
      <c r="R41557" s="142"/>
      <c r="S41557" s="139"/>
    </row>
    <row r="41558" spans="2:19" ht="15.75" customHeight="1" x14ac:dyDescent="0.25">
      <c r="B41558" s="106"/>
      <c r="C41558" s="106"/>
      <c r="D41558" s="139"/>
      <c r="P41558" s="142"/>
      <c r="Q41558" s="142"/>
      <c r="R41558" s="142"/>
      <c r="S41558" s="139"/>
    </row>
    <row r="41559" spans="2:19" ht="15.75" customHeight="1" x14ac:dyDescent="0.25">
      <c r="B41559" s="106"/>
      <c r="C41559" s="106"/>
      <c r="D41559" s="139"/>
      <c r="P41559" s="142"/>
      <c r="Q41559" s="142"/>
      <c r="R41559" s="142"/>
      <c r="S41559" s="139"/>
    </row>
    <row r="41560" spans="2:19" ht="15.75" customHeight="1" x14ac:dyDescent="0.25">
      <c r="B41560" s="106"/>
      <c r="C41560" s="106"/>
      <c r="D41560" s="139"/>
      <c r="P41560" s="142"/>
      <c r="Q41560" s="142"/>
      <c r="R41560" s="142"/>
      <c r="S41560" s="139"/>
    </row>
    <row r="41561" spans="2:19" ht="15.75" customHeight="1" x14ac:dyDescent="0.25">
      <c r="B41561" s="106"/>
      <c r="C41561" s="106"/>
      <c r="D41561" s="139"/>
      <c r="P41561" s="142"/>
      <c r="Q41561" s="142"/>
      <c r="R41561" s="142"/>
      <c r="S41561" s="139"/>
    </row>
    <row r="41562" spans="2:19" ht="15.75" customHeight="1" x14ac:dyDescent="0.25">
      <c r="B41562" s="106"/>
      <c r="C41562" s="106"/>
      <c r="D41562" s="139"/>
      <c r="P41562" s="142"/>
      <c r="Q41562" s="142"/>
      <c r="R41562" s="142"/>
      <c r="S41562" s="139"/>
    </row>
    <row r="41563" spans="2:19" ht="15.75" customHeight="1" x14ac:dyDescent="0.25">
      <c r="B41563" s="106"/>
      <c r="C41563" s="106"/>
      <c r="D41563" s="139"/>
      <c r="P41563" s="142"/>
      <c r="Q41563" s="142"/>
      <c r="R41563" s="142"/>
      <c r="S41563" s="139"/>
    </row>
    <row r="41564" spans="2:19" ht="15.75" customHeight="1" x14ac:dyDescent="0.25">
      <c r="B41564" s="106"/>
      <c r="C41564" s="106"/>
      <c r="D41564" s="139"/>
      <c r="P41564" s="142"/>
      <c r="Q41564" s="142"/>
      <c r="R41564" s="142"/>
      <c r="S41564" s="139"/>
    </row>
    <row r="41565" spans="2:19" ht="15.75" customHeight="1" x14ac:dyDescent="0.25">
      <c r="B41565" s="106"/>
      <c r="C41565" s="106"/>
      <c r="D41565" s="139"/>
      <c r="P41565" s="142"/>
      <c r="Q41565" s="142"/>
      <c r="R41565" s="142"/>
      <c r="S41565" s="139"/>
    </row>
    <row r="41566" spans="2:19" ht="15.75" customHeight="1" x14ac:dyDescent="0.25">
      <c r="B41566" s="106"/>
      <c r="C41566" s="106"/>
      <c r="D41566" s="139"/>
      <c r="P41566" s="142"/>
      <c r="Q41566" s="142"/>
      <c r="R41566" s="142"/>
      <c r="S41566" s="139"/>
    </row>
    <row r="41567" spans="2:19" ht="15.75" customHeight="1" x14ac:dyDescent="0.25">
      <c r="B41567" s="106"/>
      <c r="C41567" s="106"/>
      <c r="D41567" s="139"/>
      <c r="P41567" s="142"/>
      <c r="Q41567" s="142"/>
      <c r="R41567" s="142"/>
      <c r="S41567" s="139"/>
    </row>
    <row r="41568" spans="2:19" ht="15.75" customHeight="1" x14ac:dyDescent="0.25">
      <c r="B41568" s="106"/>
      <c r="C41568" s="106"/>
      <c r="D41568" s="139"/>
      <c r="P41568" s="142"/>
      <c r="Q41568" s="142"/>
      <c r="R41568" s="142"/>
      <c r="S41568" s="139"/>
    </row>
    <row r="41569" spans="2:19" ht="15.75" customHeight="1" x14ac:dyDescent="0.25">
      <c r="B41569" s="106"/>
      <c r="C41569" s="106"/>
      <c r="D41569" s="139"/>
      <c r="P41569" s="142"/>
      <c r="Q41569" s="142"/>
      <c r="R41569" s="142"/>
      <c r="S41569" s="139"/>
    </row>
    <row r="41570" spans="2:19" ht="15.75" customHeight="1" x14ac:dyDescent="0.25">
      <c r="B41570" s="106"/>
      <c r="C41570" s="106"/>
      <c r="D41570" s="139"/>
      <c r="P41570" s="142"/>
      <c r="Q41570" s="142"/>
      <c r="R41570" s="142"/>
      <c r="S41570" s="139"/>
    </row>
    <row r="41571" spans="2:19" ht="15.75" customHeight="1" x14ac:dyDescent="0.25">
      <c r="B41571" s="106"/>
      <c r="C41571" s="106"/>
      <c r="D41571" s="139"/>
      <c r="P41571" s="142"/>
      <c r="Q41571" s="142"/>
      <c r="R41571" s="142"/>
      <c r="S41571" s="139"/>
    </row>
    <row r="41572" spans="2:19" ht="15.75" customHeight="1" x14ac:dyDescent="0.25">
      <c r="B41572" s="106"/>
      <c r="C41572" s="106"/>
      <c r="D41572" s="139"/>
      <c r="P41572" s="142"/>
      <c r="Q41572" s="142"/>
      <c r="R41572" s="142"/>
      <c r="S41572" s="139"/>
    </row>
    <row r="41573" spans="2:19" ht="15.75" customHeight="1" x14ac:dyDescent="0.25">
      <c r="B41573" s="106"/>
      <c r="C41573" s="106"/>
      <c r="D41573" s="139"/>
      <c r="P41573" s="142"/>
      <c r="Q41573" s="142"/>
      <c r="R41573" s="142"/>
      <c r="S41573" s="139"/>
    </row>
    <row r="41574" spans="2:19" ht="15.75" customHeight="1" x14ac:dyDescent="0.25">
      <c r="B41574" s="106"/>
      <c r="C41574" s="106"/>
      <c r="D41574" s="139"/>
      <c r="P41574" s="142"/>
      <c r="Q41574" s="142"/>
      <c r="R41574" s="142"/>
      <c r="S41574" s="139"/>
    </row>
    <row r="41575" spans="2:19" ht="15.75" customHeight="1" x14ac:dyDescent="0.25">
      <c r="B41575" s="106"/>
      <c r="C41575" s="106"/>
      <c r="D41575" s="139"/>
      <c r="P41575" s="142"/>
      <c r="Q41575" s="142"/>
      <c r="R41575" s="142"/>
      <c r="S41575" s="139"/>
    </row>
    <row r="41576" spans="2:19" ht="15.75" customHeight="1" x14ac:dyDescent="0.25">
      <c r="B41576" s="106"/>
      <c r="C41576" s="106"/>
      <c r="D41576" s="139"/>
      <c r="P41576" s="142"/>
      <c r="Q41576" s="142"/>
      <c r="R41576" s="142"/>
      <c r="S41576" s="139"/>
    </row>
    <row r="41577" spans="2:19" ht="15.75" customHeight="1" x14ac:dyDescent="0.25">
      <c r="B41577" s="106"/>
      <c r="C41577" s="106"/>
      <c r="D41577" s="139"/>
      <c r="P41577" s="142"/>
      <c r="Q41577" s="142"/>
      <c r="R41577" s="142"/>
      <c r="S41577" s="139"/>
    </row>
    <row r="41578" spans="2:19" ht="15.75" customHeight="1" x14ac:dyDescent="0.25">
      <c r="B41578" s="106"/>
      <c r="C41578" s="106"/>
      <c r="D41578" s="139"/>
      <c r="P41578" s="142"/>
      <c r="Q41578" s="142"/>
      <c r="R41578" s="142"/>
      <c r="S41578" s="139"/>
    </row>
    <row r="41579" spans="2:19" ht="15.75" customHeight="1" x14ac:dyDescent="0.25">
      <c r="B41579" s="106"/>
      <c r="C41579" s="106"/>
      <c r="D41579" s="139"/>
      <c r="P41579" s="142"/>
      <c r="Q41579" s="142"/>
      <c r="R41579" s="142"/>
      <c r="S41579" s="139"/>
    </row>
    <row r="41580" spans="2:19" ht="15.75" customHeight="1" x14ac:dyDescent="0.25">
      <c r="B41580" s="106"/>
      <c r="C41580" s="106"/>
      <c r="D41580" s="139"/>
      <c r="P41580" s="142"/>
      <c r="Q41580" s="142"/>
      <c r="R41580" s="142"/>
      <c r="S41580" s="139"/>
    </row>
    <row r="41581" spans="2:19" ht="15.75" customHeight="1" x14ac:dyDescent="0.25">
      <c r="B41581" s="106"/>
      <c r="C41581" s="106"/>
      <c r="D41581" s="139"/>
      <c r="P41581" s="142"/>
      <c r="Q41581" s="142"/>
      <c r="R41581" s="142"/>
      <c r="S41581" s="139"/>
    </row>
    <row r="41582" spans="2:19" ht="15.75" customHeight="1" x14ac:dyDescent="0.25">
      <c r="B41582" s="106"/>
      <c r="C41582" s="106"/>
      <c r="D41582" s="139"/>
      <c r="P41582" s="142"/>
      <c r="Q41582" s="142"/>
      <c r="R41582" s="142"/>
      <c r="S41582" s="139"/>
    </row>
    <row r="41583" spans="2:19" ht="15.75" customHeight="1" x14ac:dyDescent="0.25">
      <c r="B41583" s="106"/>
      <c r="C41583" s="106"/>
      <c r="D41583" s="139"/>
      <c r="P41583" s="142"/>
      <c r="Q41583" s="142"/>
      <c r="R41583" s="142"/>
      <c r="S41583" s="139"/>
    </row>
    <row r="41584" spans="2:19" ht="15.75" customHeight="1" x14ac:dyDescent="0.25">
      <c r="B41584" s="106"/>
      <c r="C41584" s="106"/>
      <c r="D41584" s="139"/>
      <c r="P41584" s="142"/>
      <c r="Q41584" s="142"/>
      <c r="R41584" s="142"/>
      <c r="S41584" s="139"/>
    </row>
    <row r="41585" spans="2:19" ht="15.75" customHeight="1" x14ac:dyDescent="0.25">
      <c r="B41585" s="106"/>
      <c r="C41585" s="106"/>
      <c r="D41585" s="139"/>
      <c r="P41585" s="142"/>
      <c r="Q41585" s="142"/>
      <c r="R41585" s="142"/>
      <c r="S41585" s="139"/>
    </row>
    <row r="41586" spans="2:19" ht="15.75" customHeight="1" x14ac:dyDescent="0.25">
      <c r="B41586" s="106"/>
      <c r="C41586" s="106"/>
      <c r="D41586" s="139"/>
      <c r="P41586" s="142"/>
      <c r="Q41586" s="142"/>
      <c r="R41586" s="142"/>
      <c r="S41586" s="139"/>
    </row>
    <row r="41587" spans="2:19" ht="15.75" customHeight="1" x14ac:dyDescent="0.25">
      <c r="B41587" s="106"/>
      <c r="C41587" s="106"/>
      <c r="D41587" s="139"/>
      <c r="P41587" s="142"/>
      <c r="Q41587" s="142"/>
      <c r="R41587" s="142"/>
      <c r="S41587" s="139"/>
    </row>
    <row r="41588" spans="2:19" ht="15.75" customHeight="1" x14ac:dyDescent="0.25">
      <c r="B41588" s="106"/>
      <c r="C41588" s="106"/>
      <c r="D41588" s="139"/>
      <c r="P41588" s="142"/>
      <c r="Q41588" s="142"/>
      <c r="R41588" s="142"/>
      <c r="S41588" s="139"/>
    </row>
    <row r="41589" spans="2:19" ht="15.75" customHeight="1" x14ac:dyDescent="0.25">
      <c r="B41589" s="106"/>
      <c r="C41589" s="106"/>
      <c r="D41589" s="139"/>
      <c r="P41589" s="142"/>
      <c r="Q41589" s="142"/>
      <c r="R41589" s="142"/>
      <c r="S41589" s="139"/>
    </row>
    <row r="41590" spans="2:19" ht="15.75" customHeight="1" x14ac:dyDescent="0.25">
      <c r="B41590" s="106"/>
      <c r="C41590" s="106"/>
      <c r="D41590" s="139"/>
      <c r="P41590" s="142"/>
      <c r="Q41590" s="142"/>
      <c r="R41590" s="142"/>
      <c r="S41590" s="139"/>
    </row>
    <row r="41591" spans="2:19" ht="15.75" customHeight="1" x14ac:dyDescent="0.25">
      <c r="B41591" s="106"/>
      <c r="C41591" s="106"/>
      <c r="D41591" s="139"/>
      <c r="P41591" s="142"/>
      <c r="Q41591" s="142"/>
      <c r="R41591" s="142"/>
      <c r="S41591" s="139"/>
    </row>
    <row r="41592" spans="2:19" ht="15.75" customHeight="1" x14ac:dyDescent="0.25">
      <c r="B41592" s="106"/>
      <c r="C41592" s="106"/>
      <c r="D41592" s="139"/>
      <c r="P41592" s="142"/>
      <c r="Q41592" s="142"/>
      <c r="R41592" s="142"/>
      <c r="S41592" s="139"/>
    </row>
    <row r="41593" spans="2:19" ht="15.75" customHeight="1" x14ac:dyDescent="0.25">
      <c r="B41593" s="106"/>
      <c r="C41593" s="106"/>
      <c r="D41593" s="139"/>
      <c r="P41593" s="142"/>
      <c r="Q41593" s="142"/>
      <c r="R41593" s="142"/>
      <c r="S41593" s="139"/>
    </row>
    <row r="41594" spans="2:19" ht="15.75" customHeight="1" x14ac:dyDescent="0.25">
      <c r="B41594" s="106"/>
      <c r="C41594" s="106"/>
      <c r="D41594" s="139"/>
      <c r="P41594" s="142"/>
      <c r="Q41594" s="142"/>
      <c r="R41594" s="142"/>
      <c r="S41594" s="139"/>
    </row>
    <row r="41595" spans="2:19" ht="15.75" customHeight="1" x14ac:dyDescent="0.25">
      <c r="B41595" s="106"/>
      <c r="C41595" s="106"/>
      <c r="D41595" s="139"/>
      <c r="P41595" s="142"/>
      <c r="Q41595" s="142"/>
      <c r="R41595" s="142"/>
      <c r="S41595" s="139"/>
    </row>
    <row r="41596" spans="2:19" ht="15.75" customHeight="1" x14ac:dyDescent="0.25">
      <c r="B41596" s="106"/>
      <c r="C41596" s="106"/>
      <c r="D41596" s="139"/>
      <c r="P41596" s="142"/>
      <c r="Q41596" s="142"/>
      <c r="R41596" s="142"/>
      <c r="S41596" s="139"/>
    </row>
    <row r="41597" spans="2:19" ht="15.75" customHeight="1" x14ac:dyDescent="0.25">
      <c r="B41597" s="106"/>
      <c r="C41597" s="106"/>
      <c r="D41597" s="139"/>
      <c r="P41597" s="142"/>
      <c r="Q41597" s="142"/>
      <c r="R41597" s="142"/>
      <c r="S41597" s="139"/>
    </row>
    <row r="41598" spans="2:19" ht="15.75" customHeight="1" x14ac:dyDescent="0.25">
      <c r="B41598" s="106"/>
      <c r="C41598" s="106"/>
      <c r="D41598" s="139"/>
      <c r="P41598" s="142"/>
      <c r="Q41598" s="142"/>
      <c r="R41598" s="142"/>
      <c r="S41598" s="139"/>
    </row>
    <row r="41599" spans="2:19" ht="15.75" customHeight="1" x14ac:dyDescent="0.25">
      <c r="B41599" s="106"/>
      <c r="C41599" s="106"/>
      <c r="D41599" s="139"/>
      <c r="P41599" s="142"/>
      <c r="Q41599" s="142"/>
      <c r="R41599" s="142"/>
      <c r="S41599" s="139"/>
    </row>
    <row r="41600" spans="2:19" ht="15.75" customHeight="1" x14ac:dyDescent="0.25">
      <c r="B41600" s="106"/>
      <c r="C41600" s="106"/>
      <c r="D41600" s="139"/>
      <c r="P41600" s="142"/>
      <c r="Q41600" s="142"/>
      <c r="R41600" s="142"/>
      <c r="S41600" s="139"/>
    </row>
    <row r="41601" spans="2:19" ht="15.75" customHeight="1" x14ac:dyDescent="0.25">
      <c r="B41601" s="106"/>
      <c r="C41601" s="106"/>
      <c r="D41601" s="139"/>
      <c r="P41601" s="142"/>
      <c r="Q41601" s="142"/>
      <c r="R41601" s="142"/>
      <c r="S41601" s="139"/>
    </row>
    <row r="41602" spans="2:19" ht="15.75" customHeight="1" x14ac:dyDescent="0.25">
      <c r="B41602" s="106"/>
      <c r="C41602" s="106"/>
      <c r="D41602" s="139"/>
      <c r="P41602" s="142"/>
      <c r="Q41602" s="142"/>
      <c r="R41602" s="142"/>
      <c r="S41602" s="139"/>
    </row>
    <row r="41603" spans="2:19" ht="15.75" customHeight="1" x14ac:dyDescent="0.25">
      <c r="B41603" s="106"/>
      <c r="C41603" s="106"/>
      <c r="D41603" s="139"/>
      <c r="P41603" s="142"/>
      <c r="Q41603" s="142"/>
      <c r="R41603" s="142"/>
      <c r="S41603" s="139"/>
    </row>
    <row r="41604" spans="2:19" ht="15.75" customHeight="1" x14ac:dyDescent="0.25">
      <c r="B41604" s="106"/>
      <c r="C41604" s="106"/>
      <c r="D41604" s="139"/>
      <c r="P41604" s="142"/>
      <c r="Q41604" s="142"/>
      <c r="R41604" s="142"/>
      <c r="S41604" s="139"/>
    </row>
    <row r="41605" spans="2:19" ht="15.75" customHeight="1" x14ac:dyDescent="0.25">
      <c r="B41605" s="106"/>
      <c r="C41605" s="106"/>
      <c r="D41605" s="139"/>
      <c r="P41605" s="142"/>
      <c r="Q41605" s="142"/>
      <c r="R41605" s="142"/>
      <c r="S41605" s="139"/>
    </row>
    <row r="41606" spans="2:19" ht="15.75" customHeight="1" x14ac:dyDescent="0.25">
      <c r="B41606" s="106"/>
      <c r="C41606" s="106"/>
      <c r="D41606" s="139"/>
      <c r="P41606" s="142"/>
      <c r="Q41606" s="142"/>
      <c r="R41606" s="142"/>
      <c r="S41606" s="139"/>
    </row>
    <row r="41607" spans="2:19" ht="15.75" customHeight="1" x14ac:dyDescent="0.25">
      <c r="B41607" s="106"/>
      <c r="C41607" s="106"/>
      <c r="D41607" s="139"/>
      <c r="P41607" s="142"/>
      <c r="Q41607" s="142"/>
      <c r="R41607" s="142"/>
      <c r="S41607" s="139"/>
    </row>
    <row r="41608" spans="2:19" ht="15.75" customHeight="1" x14ac:dyDescent="0.25">
      <c r="B41608" s="106"/>
      <c r="C41608" s="106"/>
      <c r="D41608" s="139"/>
      <c r="P41608" s="142"/>
      <c r="Q41608" s="142"/>
      <c r="R41608" s="142"/>
      <c r="S41608" s="139"/>
    </row>
    <row r="41609" spans="2:19" ht="15.75" customHeight="1" x14ac:dyDescent="0.25">
      <c r="B41609" s="106"/>
      <c r="C41609" s="106"/>
      <c r="D41609" s="139"/>
      <c r="P41609" s="142"/>
      <c r="Q41609" s="142"/>
      <c r="R41609" s="142"/>
      <c r="S41609" s="139"/>
    </row>
    <row r="41610" spans="2:19" ht="15.75" customHeight="1" x14ac:dyDescent="0.25">
      <c r="B41610" s="106"/>
      <c r="C41610" s="106"/>
      <c r="D41610" s="139"/>
      <c r="P41610" s="142"/>
      <c r="Q41610" s="142"/>
      <c r="R41610" s="142"/>
      <c r="S41610" s="139"/>
    </row>
    <row r="41611" spans="2:19" ht="15.75" customHeight="1" x14ac:dyDescent="0.25">
      <c r="B41611" s="106"/>
      <c r="C41611" s="106"/>
      <c r="D41611" s="139"/>
      <c r="P41611" s="142"/>
      <c r="Q41611" s="142"/>
      <c r="R41611" s="142"/>
      <c r="S41611" s="139"/>
    </row>
    <row r="41612" spans="2:19" ht="15.75" customHeight="1" x14ac:dyDescent="0.25">
      <c r="B41612" s="106"/>
      <c r="C41612" s="106"/>
      <c r="D41612" s="139"/>
      <c r="P41612" s="142"/>
      <c r="Q41612" s="142"/>
      <c r="R41612" s="142"/>
      <c r="S41612" s="139"/>
    </row>
    <row r="41613" spans="2:19" ht="15.75" customHeight="1" x14ac:dyDescent="0.25">
      <c r="B41613" s="106"/>
      <c r="C41613" s="106"/>
      <c r="D41613" s="139"/>
      <c r="P41613" s="142"/>
      <c r="Q41613" s="142"/>
      <c r="R41613" s="142"/>
      <c r="S41613" s="139"/>
    </row>
    <row r="41614" spans="2:19" ht="15.75" customHeight="1" x14ac:dyDescent="0.25">
      <c r="B41614" s="106"/>
      <c r="C41614" s="106"/>
      <c r="D41614" s="139"/>
      <c r="P41614" s="142"/>
      <c r="Q41614" s="142"/>
      <c r="R41614" s="142"/>
      <c r="S41614" s="139"/>
    </row>
    <row r="41615" spans="2:19" ht="15.75" customHeight="1" x14ac:dyDescent="0.25">
      <c r="B41615" s="106"/>
      <c r="C41615" s="106"/>
      <c r="D41615" s="139"/>
      <c r="P41615" s="142"/>
      <c r="Q41615" s="142"/>
      <c r="R41615" s="142"/>
      <c r="S41615" s="139"/>
    </row>
    <row r="41616" spans="2:19" ht="15.75" customHeight="1" x14ac:dyDescent="0.25">
      <c r="B41616" s="106"/>
      <c r="C41616" s="106"/>
      <c r="D41616" s="139"/>
      <c r="P41616" s="142"/>
      <c r="Q41616" s="142"/>
      <c r="R41616" s="142"/>
      <c r="S41616" s="139"/>
    </row>
    <row r="41617" spans="2:19" ht="15.75" customHeight="1" x14ac:dyDescent="0.25">
      <c r="B41617" s="106"/>
      <c r="C41617" s="106"/>
      <c r="D41617" s="139"/>
      <c r="P41617" s="142"/>
      <c r="Q41617" s="142"/>
      <c r="R41617" s="142"/>
      <c r="S41617" s="139"/>
    </row>
    <row r="41618" spans="2:19" ht="15.75" customHeight="1" x14ac:dyDescent="0.25">
      <c r="B41618" s="106"/>
      <c r="C41618" s="106"/>
      <c r="D41618" s="139"/>
      <c r="P41618" s="142"/>
      <c r="Q41618" s="142"/>
      <c r="R41618" s="142"/>
      <c r="S41618" s="139"/>
    </row>
    <row r="41619" spans="2:19" ht="15.75" customHeight="1" x14ac:dyDescent="0.25">
      <c r="B41619" s="106"/>
      <c r="C41619" s="106"/>
      <c r="D41619" s="139"/>
      <c r="P41619" s="142"/>
      <c r="Q41619" s="142"/>
      <c r="R41619" s="142"/>
      <c r="S41619" s="139"/>
    </row>
    <row r="41620" spans="2:19" ht="15.75" customHeight="1" x14ac:dyDescent="0.25">
      <c r="B41620" s="106"/>
      <c r="C41620" s="106"/>
      <c r="D41620" s="139"/>
      <c r="P41620" s="142"/>
      <c r="Q41620" s="142"/>
      <c r="R41620" s="142"/>
      <c r="S41620" s="139"/>
    </row>
    <row r="41621" spans="2:19" ht="15.75" customHeight="1" x14ac:dyDescent="0.25">
      <c r="B41621" s="106"/>
      <c r="C41621" s="106"/>
      <c r="D41621" s="139"/>
      <c r="P41621" s="142"/>
      <c r="Q41621" s="142"/>
      <c r="R41621" s="142"/>
      <c r="S41621" s="139"/>
    </row>
    <row r="41622" spans="2:19" ht="15.75" customHeight="1" x14ac:dyDescent="0.25">
      <c r="B41622" s="106"/>
      <c r="C41622" s="106"/>
      <c r="D41622" s="139"/>
      <c r="P41622" s="142"/>
      <c r="Q41622" s="142"/>
      <c r="R41622" s="142"/>
      <c r="S41622" s="139"/>
    </row>
    <row r="41623" spans="2:19" ht="15.75" customHeight="1" x14ac:dyDescent="0.25">
      <c r="B41623" s="106"/>
      <c r="C41623" s="106"/>
      <c r="D41623" s="139"/>
      <c r="P41623" s="142"/>
      <c r="Q41623" s="142"/>
      <c r="R41623" s="142"/>
      <c r="S41623" s="139"/>
    </row>
    <row r="41624" spans="2:19" ht="15.75" customHeight="1" x14ac:dyDescent="0.25">
      <c r="B41624" s="106"/>
      <c r="C41624" s="106"/>
      <c r="D41624" s="139"/>
      <c r="P41624" s="142"/>
      <c r="Q41624" s="142"/>
      <c r="R41624" s="142"/>
      <c r="S41624" s="139"/>
    </row>
    <row r="41625" spans="2:19" ht="15.75" customHeight="1" x14ac:dyDescent="0.25">
      <c r="B41625" s="106"/>
      <c r="C41625" s="106"/>
      <c r="D41625" s="139"/>
      <c r="P41625" s="142"/>
      <c r="Q41625" s="142"/>
      <c r="R41625" s="142"/>
      <c r="S41625" s="139"/>
    </row>
    <row r="41626" spans="2:19" ht="15.75" customHeight="1" x14ac:dyDescent="0.25">
      <c r="B41626" s="106"/>
      <c r="C41626" s="106"/>
      <c r="D41626" s="139"/>
      <c r="P41626" s="142"/>
      <c r="Q41626" s="142"/>
      <c r="R41626" s="142"/>
      <c r="S41626" s="139"/>
    </row>
    <row r="41627" spans="2:19" ht="15.75" customHeight="1" x14ac:dyDescent="0.25">
      <c r="B41627" s="106"/>
      <c r="C41627" s="106"/>
      <c r="D41627" s="139"/>
      <c r="P41627" s="142"/>
      <c r="Q41627" s="142"/>
      <c r="R41627" s="142"/>
      <c r="S41627" s="139"/>
    </row>
    <row r="41628" spans="2:19" ht="15.75" customHeight="1" x14ac:dyDescent="0.25">
      <c r="B41628" s="106"/>
      <c r="C41628" s="106"/>
      <c r="D41628" s="139"/>
      <c r="P41628" s="142"/>
      <c r="Q41628" s="142"/>
      <c r="R41628" s="142"/>
      <c r="S41628" s="139"/>
    </row>
    <row r="41629" spans="2:19" ht="15.75" customHeight="1" x14ac:dyDescent="0.25">
      <c r="B41629" s="106"/>
      <c r="C41629" s="106"/>
      <c r="D41629" s="139"/>
      <c r="P41629" s="142"/>
      <c r="Q41629" s="142"/>
      <c r="R41629" s="142"/>
      <c r="S41629" s="139"/>
    </row>
    <row r="41630" spans="2:19" ht="15.75" customHeight="1" x14ac:dyDescent="0.25">
      <c r="B41630" s="106"/>
      <c r="C41630" s="106"/>
      <c r="D41630" s="139"/>
      <c r="P41630" s="142"/>
      <c r="Q41630" s="142"/>
      <c r="R41630" s="142"/>
      <c r="S41630" s="139"/>
    </row>
    <row r="41631" spans="2:19" ht="15.75" customHeight="1" x14ac:dyDescent="0.25">
      <c r="B41631" s="106"/>
      <c r="C41631" s="106"/>
      <c r="D41631" s="139"/>
      <c r="P41631" s="142"/>
      <c r="Q41631" s="142"/>
      <c r="R41631" s="142"/>
      <c r="S41631" s="139"/>
    </row>
    <row r="41632" spans="2:19" ht="15.75" customHeight="1" x14ac:dyDescent="0.25">
      <c r="B41632" s="106"/>
      <c r="C41632" s="106"/>
      <c r="D41632" s="139"/>
      <c r="P41632" s="142"/>
      <c r="Q41632" s="142"/>
      <c r="R41632" s="142"/>
      <c r="S41632" s="139"/>
    </row>
    <row r="41633" spans="2:19" ht="15.75" customHeight="1" x14ac:dyDescent="0.25">
      <c r="B41633" s="106"/>
      <c r="C41633" s="106"/>
      <c r="D41633" s="139"/>
      <c r="P41633" s="142"/>
      <c r="Q41633" s="142"/>
      <c r="R41633" s="142"/>
      <c r="S41633" s="139"/>
    </row>
    <row r="41634" spans="2:19" ht="15.75" customHeight="1" x14ac:dyDescent="0.25">
      <c r="B41634" s="106"/>
      <c r="C41634" s="106"/>
      <c r="D41634" s="139"/>
      <c r="P41634" s="142"/>
      <c r="Q41634" s="142"/>
      <c r="R41634" s="142"/>
      <c r="S41634" s="139"/>
    </row>
    <row r="41635" spans="2:19" ht="15.75" customHeight="1" x14ac:dyDescent="0.25">
      <c r="B41635" s="106"/>
      <c r="C41635" s="106"/>
      <c r="D41635" s="139"/>
      <c r="P41635" s="142"/>
      <c r="Q41635" s="142"/>
      <c r="R41635" s="142"/>
      <c r="S41635" s="139"/>
    </row>
    <row r="41636" spans="2:19" ht="15.75" customHeight="1" x14ac:dyDescent="0.25">
      <c r="B41636" s="106"/>
      <c r="C41636" s="106"/>
      <c r="D41636" s="139"/>
      <c r="P41636" s="142"/>
      <c r="Q41636" s="142"/>
      <c r="R41636" s="142"/>
      <c r="S41636" s="139"/>
    </row>
    <row r="41637" spans="2:19" ht="15.75" customHeight="1" x14ac:dyDescent="0.25">
      <c r="B41637" s="106"/>
      <c r="C41637" s="106"/>
      <c r="D41637" s="139"/>
      <c r="P41637" s="142"/>
      <c r="Q41637" s="142"/>
      <c r="R41637" s="142"/>
      <c r="S41637" s="139"/>
    </row>
    <row r="41638" spans="2:19" ht="15.75" customHeight="1" x14ac:dyDescent="0.25">
      <c r="B41638" s="106"/>
      <c r="C41638" s="106"/>
      <c r="D41638" s="139"/>
      <c r="P41638" s="142"/>
      <c r="Q41638" s="142"/>
      <c r="R41638" s="142"/>
      <c r="S41638" s="139"/>
    </row>
    <row r="41639" spans="2:19" ht="15.75" customHeight="1" x14ac:dyDescent="0.25">
      <c r="B41639" s="106"/>
      <c r="C41639" s="106"/>
      <c r="D41639" s="139"/>
      <c r="P41639" s="142"/>
      <c r="Q41639" s="142"/>
      <c r="R41639" s="142"/>
      <c r="S41639" s="139"/>
    </row>
    <row r="41640" spans="2:19" ht="15.75" customHeight="1" x14ac:dyDescent="0.25">
      <c r="B41640" s="106"/>
      <c r="C41640" s="106"/>
      <c r="D41640" s="139"/>
      <c r="P41640" s="142"/>
      <c r="Q41640" s="142"/>
      <c r="R41640" s="142"/>
      <c r="S41640" s="139"/>
    </row>
    <row r="41641" spans="2:19" ht="15.75" customHeight="1" x14ac:dyDescent="0.25">
      <c r="B41641" s="106"/>
      <c r="C41641" s="106"/>
      <c r="D41641" s="139"/>
      <c r="P41641" s="142"/>
      <c r="Q41641" s="142"/>
      <c r="R41641" s="142"/>
      <c r="S41641" s="139"/>
    </row>
    <row r="41642" spans="2:19" ht="15.75" customHeight="1" x14ac:dyDescent="0.25">
      <c r="B41642" s="106"/>
      <c r="C41642" s="106"/>
      <c r="D41642" s="139"/>
      <c r="P41642" s="142"/>
      <c r="Q41642" s="142"/>
      <c r="R41642" s="142"/>
      <c r="S41642" s="139"/>
    </row>
    <row r="41643" spans="2:19" ht="15.75" customHeight="1" x14ac:dyDescent="0.25">
      <c r="B41643" s="106"/>
      <c r="C41643" s="106"/>
      <c r="D41643" s="139"/>
      <c r="P41643" s="142"/>
      <c r="Q41643" s="142"/>
      <c r="R41643" s="142"/>
      <c r="S41643" s="139"/>
    </row>
    <row r="41644" spans="2:19" ht="15.75" customHeight="1" x14ac:dyDescent="0.25">
      <c r="B41644" s="106"/>
      <c r="C41644" s="106"/>
      <c r="D41644" s="139"/>
      <c r="P41644" s="142"/>
      <c r="Q41644" s="142"/>
      <c r="R41644" s="142"/>
      <c r="S41644" s="139"/>
    </row>
    <row r="41645" spans="2:19" ht="15.75" customHeight="1" x14ac:dyDescent="0.25">
      <c r="B41645" s="106"/>
      <c r="C41645" s="106"/>
      <c r="D41645" s="139"/>
      <c r="P41645" s="142"/>
      <c r="Q41645" s="142"/>
      <c r="R41645" s="142"/>
      <c r="S41645" s="139"/>
    </row>
    <row r="41646" spans="2:19" ht="15.75" customHeight="1" x14ac:dyDescent="0.25">
      <c r="B41646" s="106"/>
      <c r="C41646" s="106"/>
      <c r="D41646" s="139"/>
      <c r="P41646" s="142"/>
      <c r="Q41646" s="142"/>
      <c r="R41646" s="142"/>
      <c r="S41646" s="139"/>
    </row>
    <row r="41647" spans="2:19" ht="15.75" customHeight="1" x14ac:dyDescent="0.25">
      <c r="B41647" s="106"/>
      <c r="C41647" s="106"/>
      <c r="D41647" s="139"/>
      <c r="P41647" s="142"/>
      <c r="Q41647" s="142"/>
      <c r="R41647" s="142"/>
      <c r="S41647" s="139"/>
    </row>
    <row r="41648" spans="2:19" ht="15.75" customHeight="1" x14ac:dyDescent="0.25">
      <c r="B41648" s="106"/>
      <c r="C41648" s="106"/>
      <c r="D41648" s="139"/>
      <c r="P41648" s="142"/>
      <c r="Q41648" s="142"/>
      <c r="R41648" s="142"/>
      <c r="S41648" s="139"/>
    </row>
    <row r="41649" spans="2:19" ht="15.75" customHeight="1" x14ac:dyDescent="0.25">
      <c r="B41649" s="106"/>
      <c r="C41649" s="106"/>
      <c r="D41649" s="139"/>
      <c r="P41649" s="142"/>
      <c r="Q41649" s="142"/>
      <c r="R41649" s="142"/>
      <c r="S41649" s="139"/>
    </row>
    <row r="41650" spans="2:19" ht="15.75" customHeight="1" x14ac:dyDescent="0.25">
      <c r="B41650" s="106"/>
      <c r="C41650" s="106"/>
      <c r="D41650" s="139"/>
      <c r="P41650" s="142"/>
      <c r="Q41650" s="142"/>
      <c r="R41650" s="142"/>
      <c r="S41650" s="139"/>
    </row>
    <row r="41651" spans="2:19" ht="15.75" customHeight="1" x14ac:dyDescent="0.25">
      <c r="B41651" s="106"/>
      <c r="C41651" s="106"/>
      <c r="D41651" s="139"/>
      <c r="P41651" s="142"/>
      <c r="Q41651" s="142"/>
      <c r="R41651" s="142"/>
      <c r="S41651" s="139"/>
    </row>
    <row r="41652" spans="2:19" ht="15.75" customHeight="1" x14ac:dyDescent="0.25">
      <c r="B41652" s="106"/>
      <c r="C41652" s="106"/>
      <c r="D41652" s="139"/>
      <c r="P41652" s="142"/>
      <c r="Q41652" s="142"/>
      <c r="R41652" s="142"/>
      <c r="S41652" s="139"/>
    </row>
    <row r="41653" spans="2:19" ht="15.75" customHeight="1" x14ac:dyDescent="0.25">
      <c r="B41653" s="106"/>
      <c r="C41653" s="106"/>
      <c r="D41653" s="139"/>
      <c r="P41653" s="142"/>
      <c r="Q41653" s="142"/>
      <c r="R41653" s="142"/>
      <c r="S41653" s="139"/>
    </row>
    <row r="41654" spans="2:19" ht="15.75" customHeight="1" x14ac:dyDescent="0.25">
      <c r="B41654" s="106"/>
      <c r="C41654" s="106"/>
      <c r="D41654" s="139"/>
      <c r="P41654" s="142"/>
      <c r="Q41654" s="142"/>
      <c r="R41654" s="142"/>
      <c r="S41654" s="139"/>
    </row>
    <row r="41655" spans="2:19" ht="15.75" customHeight="1" x14ac:dyDescent="0.25">
      <c r="B41655" s="106"/>
      <c r="C41655" s="106"/>
      <c r="D41655" s="139"/>
      <c r="P41655" s="142"/>
      <c r="Q41655" s="142"/>
      <c r="R41655" s="142"/>
      <c r="S41655" s="139"/>
    </row>
    <row r="41656" spans="2:19" ht="15.75" customHeight="1" x14ac:dyDescent="0.25">
      <c r="B41656" s="106"/>
      <c r="C41656" s="106"/>
      <c r="D41656" s="139"/>
      <c r="P41656" s="142"/>
      <c r="Q41656" s="142"/>
      <c r="R41656" s="142"/>
      <c r="S41656" s="139"/>
    </row>
    <row r="41657" spans="2:19" ht="15.75" customHeight="1" x14ac:dyDescent="0.25">
      <c r="B41657" s="106"/>
      <c r="C41657" s="106"/>
      <c r="D41657" s="139"/>
      <c r="P41657" s="142"/>
      <c r="Q41657" s="142"/>
      <c r="R41657" s="142"/>
      <c r="S41657" s="139"/>
    </row>
    <row r="41658" spans="2:19" ht="15.75" customHeight="1" x14ac:dyDescent="0.25">
      <c r="B41658" s="106"/>
      <c r="C41658" s="106"/>
      <c r="D41658" s="139"/>
      <c r="P41658" s="142"/>
      <c r="Q41658" s="142"/>
      <c r="R41658" s="142"/>
      <c r="S41658" s="139"/>
    </row>
    <row r="41659" spans="2:19" ht="15.75" customHeight="1" x14ac:dyDescent="0.25">
      <c r="B41659" s="106"/>
      <c r="C41659" s="106"/>
      <c r="D41659" s="139"/>
      <c r="P41659" s="142"/>
      <c r="Q41659" s="142"/>
      <c r="R41659" s="142"/>
      <c r="S41659" s="139"/>
    </row>
    <row r="41660" spans="2:19" ht="15.75" customHeight="1" x14ac:dyDescent="0.25">
      <c r="B41660" s="106"/>
      <c r="C41660" s="106"/>
      <c r="D41660" s="139"/>
      <c r="P41660" s="142"/>
      <c r="Q41660" s="142"/>
      <c r="R41660" s="142"/>
      <c r="S41660" s="139"/>
    </row>
    <row r="41661" spans="2:19" ht="15.75" customHeight="1" x14ac:dyDescent="0.25">
      <c r="B41661" s="106"/>
      <c r="C41661" s="106"/>
      <c r="D41661" s="139"/>
      <c r="P41661" s="142"/>
      <c r="Q41661" s="142"/>
      <c r="R41661" s="142"/>
      <c r="S41661" s="139"/>
    </row>
    <row r="41662" spans="2:19" ht="15.75" customHeight="1" x14ac:dyDescent="0.25">
      <c r="B41662" s="106"/>
      <c r="C41662" s="106"/>
      <c r="D41662" s="139"/>
      <c r="P41662" s="142"/>
      <c r="Q41662" s="142"/>
      <c r="R41662" s="142"/>
      <c r="S41662" s="139"/>
    </row>
    <row r="41663" spans="2:19" ht="15.75" customHeight="1" x14ac:dyDescent="0.25">
      <c r="B41663" s="106"/>
      <c r="C41663" s="106"/>
      <c r="D41663" s="139"/>
      <c r="P41663" s="142"/>
      <c r="Q41663" s="142"/>
      <c r="R41663" s="142"/>
      <c r="S41663" s="139"/>
    </row>
    <row r="41664" spans="2:19" ht="15.75" customHeight="1" x14ac:dyDescent="0.25">
      <c r="B41664" s="106"/>
      <c r="C41664" s="106"/>
      <c r="D41664" s="139"/>
      <c r="P41664" s="142"/>
      <c r="Q41664" s="142"/>
      <c r="R41664" s="142"/>
      <c r="S41664" s="139"/>
    </row>
    <row r="41665" spans="2:19" ht="15.75" customHeight="1" x14ac:dyDescent="0.25">
      <c r="B41665" s="106"/>
      <c r="C41665" s="106"/>
      <c r="D41665" s="139"/>
      <c r="P41665" s="142"/>
      <c r="Q41665" s="142"/>
      <c r="R41665" s="142"/>
      <c r="S41665" s="139"/>
    </row>
    <row r="41666" spans="2:19" ht="15.75" customHeight="1" x14ac:dyDescent="0.25">
      <c r="B41666" s="106"/>
      <c r="C41666" s="106"/>
      <c r="D41666" s="139"/>
      <c r="P41666" s="142"/>
      <c r="Q41666" s="142"/>
      <c r="R41666" s="142"/>
      <c r="S41666" s="139"/>
    </row>
    <row r="41667" spans="2:19" ht="15.75" customHeight="1" x14ac:dyDescent="0.25">
      <c r="B41667" s="106"/>
      <c r="C41667" s="106"/>
      <c r="D41667" s="139"/>
      <c r="P41667" s="142"/>
      <c r="Q41667" s="142"/>
      <c r="R41667" s="142"/>
      <c r="S41667" s="139"/>
    </row>
    <row r="41668" spans="2:19" ht="15.75" customHeight="1" x14ac:dyDescent="0.25">
      <c r="B41668" s="106"/>
      <c r="C41668" s="106"/>
      <c r="D41668" s="139"/>
      <c r="P41668" s="142"/>
      <c r="Q41668" s="142"/>
      <c r="R41668" s="142"/>
      <c r="S41668" s="139"/>
    </row>
    <row r="41669" spans="2:19" ht="15.75" customHeight="1" x14ac:dyDescent="0.25">
      <c r="B41669" s="106"/>
      <c r="C41669" s="106"/>
      <c r="D41669" s="139"/>
      <c r="P41669" s="142"/>
      <c r="Q41669" s="142"/>
      <c r="R41669" s="142"/>
      <c r="S41669" s="139"/>
    </row>
    <row r="41670" spans="2:19" ht="15.75" customHeight="1" x14ac:dyDescent="0.25">
      <c r="B41670" s="106"/>
      <c r="C41670" s="106"/>
      <c r="D41670" s="139"/>
      <c r="P41670" s="142"/>
      <c r="Q41670" s="142"/>
      <c r="R41670" s="142"/>
      <c r="S41670" s="139"/>
    </row>
    <row r="41671" spans="2:19" ht="15.75" customHeight="1" x14ac:dyDescent="0.25">
      <c r="B41671" s="106"/>
      <c r="C41671" s="106"/>
      <c r="D41671" s="139"/>
      <c r="P41671" s="142"/>
      <c r="Q41671" s="142"/>
      <c r="R41671" s="142"/>
      <c r="S41671" s="139"/>
    </row>
    <row r="41672" spans="2:19" ht="15.75" customHeight="1" x14ac:dyDescent="0.25">
      <c r="B41672" s="106"/>
      <c r="C41672" s="106"/>
      <c r="D41672" s="139"/>
      <c r="P41672" s="142"/>
      <c r="Q41672" s="142"/>
      <c r="R41672" s="142"/>
      <c r="S41672" s="139"/>
    </row>
    <row r="41673" spans="2:19" ht="15.75" customHeight="1" x14ac:dyDescent="0.25">
      <c r="B41673" s="106"/>
      <c r="C41673" s="106"/>
      <c r="D41673" s="139"/>
      <c r="P41673" s="142"/>
      <c r="Q41673" s="142"/>
      <c r="R41673" s="142"/>
      <c r="S41673" s="139"/>
    </row>
    <row r="41674" spans="2:19" ht="15.75" customHeight="1" x14ac:dyDescent="0.25">
      <c r="B41674" s="106"/>
      <c r="C41674" s="106"/>
      <c r="D41674" s="139"/>
      <c r="P41674" s="142"/>
      <c r="Q41674" s="142"/>
      <c r="R41674" s="142"/>
      <c r="S41674" s="139"/>
    </row>
    <row r="41675" spans="2:19" ht="15.75" customHeight="1" x14ac:dyDescent="0.25">
      <c r="B41675" s="106"/>
      <c r="C41675" s="106"/>
      <c r="D41675" s="139"/>
      <c r="P41675" s="142"/>
      <c r="Q41675" s="142"/>
      <c r="R41675" s="142"/>
      <c r="S41675" s="139"/>
    </row>
    <row r="41676" spans="2:19" ht="15.75" customHeight="1" x14ac:dyDescent="0.25">
      <c r="B41676" s="106"/>
      <c r="C41676" s="106"/>
      <c r="D41676" s="139"/>
      <c r="P41676" s="142"/>
      <c r="Q41676" s="142"/>
      <c r="R41676" s="142"/>
      <c r="S41676" s="139"/>
    </row>
    <row r="41677" spans="2:19" ht="15.75" customHeight="1" x14ac:dyDescent="0.25">
      <c r="B41677" s="106"/>
      <c r="C41677" s="106"/>
      <c r="D41677" s="139"/>
      <c r="P41677" s="142"/>
      <c r="Q41677" s="142"/>
      <c r="R41677" s="142"/>
      <c r="S41677" s="139"/>
    </row>
    <row r="41678" spans="2:19" ht="15.75" customHeight="1" x14ac:dyDescent="0.25">
      <c r="B41678" s="106"/>
      <c r="C41678" s="106"/>
      <c r="D41678" s="139"/>
      <c r="P41678" s="142"/>
      <c r="Q41678" s="142"/>
      <c r="R41678" s="142"/>
      <c r="S41678" s="139"/>
    </row>
    <row r="41679" spans="2:19" ht="15.75" customHeight="1" x14ac:dyDescent="0.25">
      <c r="B41679" s="106"/>
      <c r="C41679" s="106"/>
      <c r="D41679" s="139"/>
      <c r="P41679" s="142"/>
      <c r="Q41679" s="142"/>
      <c r="R41679" s="142"/>
      <c r="S41679" s="139"/>
    </row>
    <row r="41680" spans="2:19" ht="15.75" customHeight="1" x14ac:dyDescent="0.25">
      <c r="B41680" s="106"/>
      <c r="C41680" s="106"/>
      <c r="D41680" s="139"/>
      <c r="P41680" s="142"/>
      <c r="Q41680" s="142"/>
      <c r="R41680" s="142"/>
      <c r="S41680" s="139"/>
    </row>
    <row r="41681" spans="2:19" ht="15.75" customHeight="1" x14ac:dyDescent="0.25">
      <c r="B41681" s="106"/>
      <c r="C41681" s="106"/>
      <c r="D41681" s="139"/>
      <c r="P41681" s="142"/>
      <c r="Q41681" s="142"/>
      <c r="R41681" s="142"/>
      <c r="S41681" s="139"/>
    </row>
    <row r="41682" spans="2:19" ht="15.75" customHeight="1" x14ac:dyDescent="0.25">
      <c r="B41682" s="106"/>
      <c r="C41682" s="106"/>
      <c r="D41682" s="139"/>
      <c r="P41682" s="142"/>
      <c r="Q41682" s="142"/>
      <c r="R41682" s="142"/>
      <c r="S41682" s="139"/>
    </row>
    <row r="41683" spans="2:19" ht="15.75" customHeight="1" x14ac:dyDescent="0.25">
      <c r="B41683" s="106"/>
      <c r="C41683" s="106"/>
      <c r="D41683" s="139"/>
      <c r="P41683" s="142"/>
      <c r="Q41683" s="142"/>
      <c r="R41683" s="142"/>
      <c r="S41683" s="139"/>
    </row>
    <row r="41684" spans="2:19" ht="15.75" customHeight="1" x14ac:dyDescent="0.25">
      <c r="B41684" s="106"/>
      <c r="C41684" s="106"/>
      <c r="D41684" s="139"/>
      <c r="P41684" s="142"/>
      <c r="Q41684" s="142"/>
      <c r="R41684" s="142"/>
      <c r="S41684" s="139"/>
    </row>
    <row r="41685" spans="2:19" ht="15.75" customHeight="1" x14ac:dyDescent="0.25">
      <c r="B41685" s="106"/>
      <c r="C41685" s="106"/>
      <c r="D41685" s="139"/>
      <c r="P41685" s="142"/>
      <c r="Q41685" s="142"/>
      <c r="R41685" s="142"/>
      <c r="S41685" s="139"/>
    </row>
    <row r="41686" spans="2:19" ht="15.75" customHeight="1" x14ac:dyDescent="0.25">
      <c r="B41686" s="106"/>
      <c r="C41686" s="106"/>
      <c r="D41686" s="139"/>
      <c r="P41686" s="142"/>
      <c r="Q41686" s="142"/>
      <c r="R41686" s="142"/>
      <c r="S41686" s="139"/>
    </row>
    <row r="41687" spans="2:19" ht="15.75" customHeight="1" x14ac:dyDescent="0.25">
      <c r="B41687" s="106"/>
      <c r="C41687" s="106"/>
      <c r="D41687" s="139"/>
      <c r="P41687" s="142"/>
      <c r="Q41687" s="142"/>
      <c r="R41687" s="142"/>
      <c r="S41687" s="139"/>
    </row>
    <row r="41688" spans="2:19" ht="15.75" customHeight="1" x14ac:dyDescent="0.25">
      <c r="B41688" s="106"/>
      <c r="C41688" s="106"/>
      <c r="D41688" s="139"/>
      <c r="P41688" s="142"/>
      <c r="Q41688" s="142"/>
      <c r="R41688" s="142"/>
      <c r="S41688" s="139"/>
    </row>
    <row r="41689" spans="2:19" ht="15.75" customHeight="1" x14ac:dyDescent="0.25">
      <c r="B41689" s="106"/>
      <c r="C41689" s="106"/>
      <c r="D41689" s="139"/>
      <c r="P41689" s="142"/>
      <c r="Q41689" s="142"/>
      <c r="R41689" s="142"/>
      <c r="S41689" s="139"/>
    </row>
    <row r="41690" spans="2:19" ht="15.75" customHeight="1" x14ac:dyDescent="0.25">
      <c r="B41690" s="106"/>
      <c r="C41690" s="106"/>
      <c r="D41690" s="139"/>
      <c r="P41690" s="142"/>
      <c r="Q41690" s="142"/>
      <c r="R41690" s="142"/>
      <c r="S41690" s="139"/>
    </row>
    <row r="41691" spans="2:19" ht="15.75" customHeight="1" x14ac:dyDescent="0.25">
      <c r="B41691" s="106"/>
      <c r="C41691" s="106"/>
      <c r="D41691" s="139"/>
      <c r="P41691" s="142"/>
      <c r="Q41691" s="142"/>
      <c r="R41691" s="142"/>
      <c r="S41691" s="139"/>
    </row>
    <row r="41692" spans="2:19" ht="15.75" customHeight="1" x14ac:dyDescent="0.25">
      <c r="B41692" s="106"/>
      <c r="C41692" s="106"/>
      <c r="D41692" s="139"/>
      <c r="P41692" s="142"/>
      <c r="Q41692" s="142"/>
      <c r="R41692" s="142"/>
      <c r="S41692" s="139"/>
    </row>
    <row r="41693" spans="2:19" ht="15.75" customHeight="1" x14ac:dyDescent="0.25">
      <c r="B41693" s="106"/>
      <c r="C41693" s="106"/>
      <c r="D41693" s="139"/>
      <c r="P41693" s="142"/>
      <c r="Q41693" s="142"/>
      <c r="R41693" s="142"/>
      <c r="S41693" s="139"/>
    </row>
    <row r="41694" spans="2:19" ht="15.75" customHeight="1" x14ac:dyDescent="0.25">
      <c r="B41694" s="106"/>
      <c r="C41694" s="106"/>
      <c r="D41694" s="139"/>
      <c r="P41694" s="142"/>
      <c r="Q41694" s="142"/>
      <c r="R41694" s="142"/>
      <c r="S41694" s="139"/>
    </row>
    <row r="41695" spans="2:19" ht="15.75" customHeight="1" x14ac:dyDescent="0.25">
      <c r="B41695" s="106"/>
      <c r="C41695" s="106"/>
      <c r="D41695" s="139"/>
      <c r="P41695" s="142"/>
      <c r="Q41695" s="142"/>
      <c r="R41695" s="142"/>
      <c r="S41695" s="139"/>
    </row>
    <row r="41696" spans="2:19" ht="15.75" customHeight="1" x14ac:dyDescent="0.25">
      <c r="B41696" s="106"/>
      <c r="C41696" s="106"/>
      <c r="D41696" s="139"/>
      <c r="P41696" s="142"/>
      <c r="Q41696" s="142"/>
      <c r="R41696" s="142"/>
      <c r="S41696" s="139"/>
    </row>
    <row r="41697" spans="2:19" ht="15.75" customHeight="1" x14ac:dyDescent="0.25">
      <c r="B41697" s="106"/>
      <c r="C41697" s="106"/>
      <c r="D41697" s="139"/>
      <c r="P41697" s="142"/>
      <c r="Q41697" s="142"/>
      <c r="R41697" s="142"/>
      <c r="S41697" s="139"/>
    </row>
    <row r="41698" spans="2:19" ht="15.75" customHeight="1" x14ac:dyDescent="0.25">
      <c r="B41698" s="106"/>
      <c r="C41698" s="106"/>
      <c r="D41698" s="139"/>
      <c r="P41698" s="142"/>
      <c r="Q41698" s="142"/>
      <c r="R41698" s="142"/>
      <c r="S41698" s="139"/>
    </row>
    <row r="41699" spans="2:19" ht="15.75" customHeight="1" x14ac:dyDescent="0.25">
      <c r="B41699" s="106"/>
      <c r="C41699" s="106"/>
      <c r="D41699" s="139"/>
      <c r="P41699" s="142"/>
      <c r="Q41699" s="142"/>
      <c r="R41699" s="142"/>
      <c r="S41699" s="139"/>
    </row>
    <row r="41700" spans="2:19" ht="15.75" customHeight="1" x14ac:dyDescent="0.25">
      <c r="B41700" s="106"/>
      <c r="C41700" s="106"/>
      <c r="D41700" s="139"/>
      <c r="P41700" s="142"/>
      <c r="Q41700" s="142"/>
      <c r="R41700" s="142"/>
      <c r="S41700" s="139"/>
    </row>
    <row r="41701" spans="2:19" ht="15.75" customHeight="1" x14ac:dyDescent="0.25">
      <c r="B41701" s="106"/>
      <c r="C41701" s="106"/>
      <c r="D41701" s="139"/>
      <c r="P41701" s="142"/>
      <c r="Q41701" s="142"/>
      <c r="R41701" s="142"/>
      <c r="S41701" s="139"/>
    </row>
    <row r="41702" spans="2:19" ht="15.75" customHeight="1" x14ac:dyDescent="0.25">
      <c r="B41702" s="106"/>
      <c r="C41702" s="106"/>
      <c r="D41702" s="139"/>
      <c r="P41702" s="142"/>
      <c r="Q41702" s="142"/>
      <c r="R41702" s="142"/>
      <c r="S41702" s="139"/>
    </row>
    <row r="41703" spans="2:19" ht="15.75" customHeight="1" x14ac:dyDescent="0.25">
      <c r="B41703" s="106"/>
      <c r="C41703" s="106"/>
      <c r="D41703" s="139"/>
      <c r="P41703" s="142"/>
      <c r="Q41703" s="142"/>
      <c r="R41703" s="142"/>
      <c r="S41703" s="139"/>
    </row>
    <row r="41704" spans="2:19" ht="15.75" customHeight="1" x14ac:dyDescent="0.25">
      <c r="B41704" s="106"/>
      <c r="C41704" s="106"/>
      <c r="D41704" s="139"/>
      <c r="P41704" s="142"/>
      <c r="Q41704" s="142"/>
      <c r="R41704" s="142"/>
      <c r="S41704" s="139"/>
    </row>
    <row r="41705" spans="2:19" ht="15.75" customHeight="1" x14ac:dyDescent="0.25">
      <c r="B41705" s="106"/>
      <c r="C41705" s="106"/>
      <c r="D41705" s="139"/>
      <c r="P41705" s="142"/>
      <c r="Q41705" s="142"/>
      <c r="R41705" s="142"/>
      <c r="S41705" s="139"/>
    </row>
    <row r="41706" spans="2:19" ht="15.75" customHeight="1" x14ac:dyDescent="0.25">
      <c r="B41706" s="106"/>
      <c r="C41706" s="106"/>
      <c r="D41706" s="139"/>
      <c r="P41706" s="142"/>
      <c r="Q41706" s="142"/>
      <c r="R41706" s="142"/>
      <c r="S41706" s="139"/>
    </row>
    <row r="41707" spans="2:19" ht="15.75" customHeight="1" x14ac:dyDescent="0.25">
      <c r="B41707" s="106"/>
      <c r="C41707" s="106"/>
      <c r="D41707" s="139"/>
      <c r="P41707" s="142"/>
      <c r="Q41707" s="142"/>
      <c r="R41707" s="142"/>
      <c r="S41707" s="139"/>
    </row>
    <row r="41708" spans="2:19" ht="15.75" customHeight="1" x14ac:dyDescent="0.25">
      <c r="B41708" s="106"/>
      <c r="C41708" s="106"/>
      <c r="D41708" s="139"/>
      <c r="P41708" s="142"/>
      <c r="Q41708" s="142"/>
      <c r="R41708" s="142"/>
      <c r="S41708" s="139"/>
    </row>
    <row r="41709" spans="2:19" ht="15.75" customHeight="1" x14ac:dyDescent="0.25">
      <c r="B41709" s="106"/>
      <c r="C41709" s="106"/>
      <c r="D41709" s="139"/>
      <c r="P41709" s="142"/>
      <c r="Q41709" s="142"/>
      <c r="R41709" s="142"/>
      <c r="S41709" s="139"/>
    </row>
    <row r="41710" spans="2:19" ht="15.75" customHeight="1" x14ac:dyDescent="0.25">
      <c r="B41710" s="106"/>
      <c r="C41710" s="106"/>
      <c r="D41710" s="139"/>
      <c r="P41710" s="142"/>
      <c r="Q41710" s="142"/>
      <c r="R41710" s="142"/>
      <c r="S41710" s="139"/>
    </row>
    <row r="41711" spans="2:19" ht="15.75" customHeight="1" x14ac:dyDescent="0.25">
      <c r="B41711" s="106"/>
      <c r="C41711" s="106"/>
      <c r="D41711" s="139"/>
      <c r="P41711" s="142"/>
      <c r="Q41711" s="142"/>
      <c r="R41711" s="142"/>
      <c r="S41711" s="139"/>
    </row>
    <row r="41712" spans="2:19" ht="15.75" customHeight="1" x14ac:dyDescent="0.25">
      <c r="B41712" s="106"/>
      <c r="C41712" s="106"/>
      <c r="D41712" s="139"/>
      <c r="P41712" s="142"/>
      <c r="Q41712" s="142"/>
      <c r="R41712" s="142"/>
      <c r="S41712" s="139"/>
    </row>
    <row r="41713" spans="2:19" ht="15.75" customHeight="1" x14ac:dyDescent="0.25">
      <c r="B41713" s="106"/>
      <c r="C41713" s="106"/>
      <c r="D41713" s="139"/>
      <c r="P41713" s="142"/>
      <c r="Q41713" s="142"/>
      <c r="R41713" s="142"/>
      <c r="S41713" s="139"/>
    </row>
    <row r="41714" spans="2:19" ht="15.75" customHeight="1" x14ac:dyDescent="0.25">
      <c r="B41714" s="106"/>
      <c r="C41714" s="106"/>
      <c r="D41714" s="139"/>
      <c r="P41714" s="142"/>
      <c r="Q41714" s="142"/>
      <c r="R41714" s="142"/>
      <c r="S41714" s="139"/>
    </row>
    <row r="41715" spans="2:19" ht="15.75" customHeight="1" x14ac:dyDescent="0.25">
      <c r="B41715" s="106"/>
      <c r="C41715" s="106"/>
      <c r="D41715" s="139"/>
      <c r="P41715" s="142"/>
      <c r="Q41715" s="142"/>
      <c r="R41715" s="142"/>
      <c r="S41715" s="139"/>
    </row>
    <row r="41716" spans="2:19" ht="15.75" customHeight="1" x14ac:dyDescent="0.25">
      <c r="B41716" s="106"/>
      <c r="C41716" s="106"/>
      <c r="D41716" s="139"/>
      <c r="P41716" s="142"/>
      <c r="Q41716" s="142"/>
      <c r="R41716" s="142"/>
      <c r="S41716" s="139"/>
    </row>
    <row r="41717" spans="2:19" ht="15.75" customHeight="1" x14ac:dyDescent="0.25">
      <c r="B41717" s="106"/>
      <c r="C41717" s="106"/>
      <c r="D41717" s="139"/>
      <c r="P41717" s="142"/>
      <c r="Q41717" s="142"/>
      <c r="R41717" s="142"/>
      <c r="S41717" s="139"/>
    </row>
    <row r="41718" spans="2:19" ht="15.75" customHeight="1" x14ac:dyDescent="0.25">
      <c r="B41718" s="106"/>
      <c r="C41718" s="106"/>
      <c r="D41718" s="139"/>
      <c r="P41718" s="142"/>
      <c r="Q41718" s="142"/>
      <c r="R41718" s="142"/>
      <c r="S41718" s="139"/>
    </row>
    <row r="41719" spans="2:19" ht="15.75" customHeight="1" x14ac:dyDescent="0.25">
      <c r="B41719" s="106"/>
      <c r="C41719" s="106"/>
      <c r="D41719" s="139"/>
      <c r="P41719" s="142"/>
      <c r="Q41719" s="142"/>
      <c r="R41719" s="142"/>
      <c r="S41719" s="139"/>
    </row>
    <row r="41720" spans="2:19" ht="15.75" customHeight="1" x14ac:dyDescent="0.25">
      <c r="B41720" s="106"/>
      <c r="C41720" s="106"/>
      <c r="D41720" s="139"/>
      <c r="P41720" s="142"/>
      <c r="Q41720" s="142"/>
      <c r="R41720" s="142"/>
      <c r="S41720" s="139"/>
    </row>
    <row r="41721" spans="2:19" ht="15.75" customHeight="1" x14ac:dyDescent="0.25">
      <c r="B41721" s="106"/>
      <c r="C41721" s="106"/>
      <c r="D41721" s="139"/>
      <c r="P41721" s="142"/>
      <c r="Q41721" s="142"/>
      <c r="R41721" s="142"/>
      <c r="S41721" s="139"/>
    </row>
    <row r="41722" spans="2:19" ht="15.75" customHeight="1" x14ac:dyDescent="0.25">
      <c r="B41722" s="106"/>
      <c r="C41722" s="106"/>
      <c r="D41722" s="139"/>
      <c r="P41722" s="142"/>
      <c r="Q41722" s="142"/>
      <c r="R41722" s="142"/>
      <c r="S41722" s="139"/>
    </row>
    <row r="41723" spans="2:19" ht="15.75" customHeight="1" x14ac:dyDescent="0.25">
      <c r="B41723" s="106"/>
      <c r="C41723" s="106"/>
      <c r="D41723" s="139"/>
      <c r="P41723" s="142"/>
      <c r="Q41723" s="142"/>
      <c r="R41723" s="142"/>
      <c r="S41723" s="139"/>
    </row>
    <row r="41724" spans="2:19" ht="15.75" customHeight="1" x14ac:dyDescent="0.25">
      <c r="B41724" s="106"/>
      <c r="C41724" s="106"/>
      <c r="D41724" s="139"/>
      <c r="P41724" s="142"/>
      <c r="Q41724" s="142"/>
      <c r="R41724" s="142"/>
      <c r="S41724" s="139"/>
    </row>
    <row r="41725" spans="2:19" ht="15.75" customHeight="1" x14ac:dyDescent="0.25">
      <c r="B41725" s="106"/>
      <c r="C41725" s="106"/>
      <c r="D41725" s="139"/>
      <c r="P41725" s="142"/>
      <c r="Q41725" s="142"/>
      <c r="R41725" s="142"/>
      <c r="S41725" s="139"/>
    </row>
    <row r="41726" spans="2:19" ht="15.75" customHeight="1" x14ac:dyDescent="0.25">
      <c r="B41726" s="106"/>
      <c r="C41726" s="106"/>
      <c r="D41726" s="139"/>
      <c r="P41726" s="142"/>
      <c r="Q41726" s="142"/>
      <c r="R41726" s="142"/>
      <c r="S41726" s="139"/>
    </row>
    <row r="41727" spans="2:19" ht="15.75" customHeight="1" x14ac:dyDescent="0.25">
      <c r="B41727" s="106"/>
      <c r="C41727" s="106"/>
      <c r="D41727" s="139"/>
      <c r="P41727" s="142"/>
      <c r="Q41727" s="142"/>
      <c r="R41727" s="142"/>
      <c r="S41727" s="139"/>
    </row>
    <row r="41728" spans="2:19" ht="15.75" customHeight="1" x14ac:dyDescent="0.25">
      <c r="B41728" s="106"/>
      <c r="C41728" s="106"/>
      <c r="D41728" s="139"/>
      <c r="P41728" s="142"/>
      <c r="Q41728" s="142"/>
      <c r="R41728" s="142"/>
      <c r="S41728" s="139"/>
    </row>
    <row r="41729" spans="2:19" ht="15.75" customHeight="1" x14ac:dyDescent="0.25">
      <c r="B41729" s="106"/>
      <c r="C41729" s="106"/>
      <c r="D41729" s="139"/>
      <c r="P41729" s="142"/>
      <c r="Q41729" s="142"/>
      <c r="R41729" s="142"/>
      <c r="S41729" s="139"/>
    </row>
    <row r="41730" spans="2:19" ht="15.75" customHeight="1" x14ac:dyDescent="0.25">
      <c r="B41730" s="106"/>
      <c r="C41730" s="106"/>
      <c r="D41730" s="139"/>
      <c r="P41730" s="142"/>
      <c r="Q41730" s="142"/>
      <c r="R41730" s="142"/>
      <c r="S41730" s="139"/>
    </row>
    <row r="41731" spans="2:19" ht="15.75" customHeight="1" x14ac:dyDescent="0.25">
      <c r="B41731" s="106"/>
      <c r="C41731" s="106"/>
      <c r="D41731" s="139"/>
      <c r="P41731" s="142"/>
      <c r="Q41731" s="142"/>
      <c r="R41731" s="142"/>
      <c r="S41731" s="139"/>
    </row>
    <row r="41732" spans="2:19" ht="15.75" customHeight="1" x14ac:dyDescent="0.25">
      <c r="B41732" s="106"/>
      <c r="C41732" s="106"/>
      <c r="D41732" s="139"/>
      <c r="P41732" s="142"/>
      <c r="Q41732" s="142"/>
      <c r="R41732" s="142"/>
      <c r="S41732" s="139"/>
    </row>
    <row r="41733" spans="2:19" ht="15.75" customHeight="1" x14ac:dyDescent="0.25">
      <c r="B41733" s="106"/>
      <c r="C41733" s="106"/>
      <c r="D41733" s="139"/>
      <c r="P41733" s="142"/>
      <c r="Q41733" s="142"/>
      <c r="R41733" s="142"/>
      <c r="S41733" s="139"/>
    </row>
    <row r="41734" spans="2:19" ht="15.75" customHeight="1" x14ac:dyDescent="0.25">
      <c r="B41734" s="106"/>
      <c r="C41734" s="106"/>
      <c r="D41734" s="139"/>
      <c r="P41734" s="142"/>
      <c r="Q41734" s="142"/>
      <c r="R41734" s="142"/>
      <c r="S41734" s="139"/>
    </row>
    <row r="41735" spans="2:19" ht="15.75" customHeight="1" x14ac:dyDescent="0.25">
      <c r="B41735" s="106"/>
      <c r="C41735" s="106"/>
      <c r="D41735" s="139"/>
      <c r="P41735" s="142"/>
      <c r="Q41735" s="142"/>
      <c r="R41735" s="142"/>
      <c r="S41735" s="139"/>
    </row>
    <row r="41736" spans="2:19" ht="15.75" customHeight="1" x14ac:dyDescent="0.25">
      <c r="B41736" s="106"/>
      <c r="C41736" s="106"/>
      <c r="D41736" s="139"/>
      <c r="P41736" s="142"/>
      <c r="Q41736" s="142"/>
      <c r="R41736" s="142"/>
      <c r="S41736" s="139"/>
    </row>
    <row r="41737" spans="2:19" ht="15.75" customHeight="1" x14ac:dyDescent="0.25">
      <c r="B41737" s="106"/>
      <c r="C41737" s="106"/>
      <c r="D41737" s="139"/>
      <c r="P41737" s="142"/>
      <c r="Q41737" s="142"/>
      <c r="R41737" s="142"/>
      <c r="S41737" s="139"/>
    </row>
    <row r="41738" spans="2:19" ht="15.75" customHeight="1" x14ac:dyDescent="0.25">
      <c r="B41738" s="106"/>
      <c r="C41738" s="106"/>
      <c r="D41738" s="139"/>
      <c r="P41738" s="142"/>
      <c r="Q41738" s="142"/>
      <c r="R41738" s="142"/>
      <c r="S41738" s="139"/>
    </row>
    <row r="41739" spans="2:19" ht="15.75" customHeight="1" x14ac:dyDescent="0.25">
      <c r="B41739" s="106"/>
      <c r="C41739" s="106"/>
      <c r="D41739" s="139"/>
      <c r="P41739" s="142"/>
      <c r="Q41739" s="142"/>
      <c r="R41739" s="142"/>
      <c r="S41739" s="139"/>
    </row>
    <row r="41740" spans="2:19" ht="15.75" customHeight="1" x14ac:dyDescent="0.25">
      <c r="B41740" s="106"/>
      <c r="C41740" s="106"/>
      <c r="D41740" s="139"/>
      <c r="P41740" s="142"/>
      <c r="Q41740" s="142"/>
      <c r="R41740" s="142"/>
      <c r="S41740" s="139"/>
    </row>
    <row r="41741" spans="2:19" ht="15.75" customHeight="1" x14ac:dyDescent="0.25">
      <c r="B41741" s="106"/>
      <c r="C41741" s="106"/>
      <c r="D41741" s="139"/>
      <c r="P41741" s="142"/>
      <c r="Q41741" s="142"/>
      <c r="R41741" s="142"/>
      <c r="S41741" s="139"/>
    </row>
    <row r="41742" spans="2:19" ht="15.75" customHeight="1" x14ac:dyDescent="0.25">
      <c r="B41742" s="106"/>
      <c r="C41742" s="106"/>
      <c r="D41742" s="139"/>
      <c r="P41742" s="142"/>
      <c r="Q41742" s="142"/>
      <c r="R41742" s="142"/>
      <c r="S41742" s="139"/>
    </row>
    <row r="41743" spans="2:19" ht="15.75" customHeight="1" x14ac:dyDescent="0.25">
      <c r="B41743" s="106"/>
      <c r="C41743" s="106"/>
      <c r="D41743" s="139"/>
      <c r="P41743" s="142"/>
      <c r="Q41743" s="142"/>
      <c r="R41743" s="142"/>
      <c r="S41743" s="139"/>
    </row>
    <row r="41744" spans="2:19" ht="15.75" customHeight="1" x14ac:dyDescent="0.25">
      <c r="B41744" s="106"/>
      <c r="C41744" s="106"/>
      <c r="D41744" s="139"/>
      <c r="P41744" s="142"/>
      <c r="Q41744" s="142"/>
      <c r="R41744" s="142"/>
      <c r="S41744" s="139"/>
    </row>
    <row r="41745" spans="2:19" ht="15.75" customHeight="1" x14ac:dyDescent="0.25">
      <c r="B41745" s="106"/>
      <c r="C41745" s="106"/>
      <c r="D41745" s="139"/>
      <c r="P41745" s="142"/>
      <c r="Q41745" s="142"/>
      <c r="R41745" s="142"/>
      <c r="S41745" s="139"/>
    </row>
    <row r="41746" spans="2:19" ht="15.75" customHeight="1" x14ac:dyDescent="0.25">
      <c r="B41746" s="106"/>
      <c r="C41746" s="106"/>
      <c r="D41746" s="139"/>
      <c r="P41746" s="142"/>
      <c r="Q41746" s="142"/>
      <c r="R41746" s="142"/>
      <c r="S41746" s="139"/>
    </row>
    <row r="41747" spans="2:19" ht="15.75" customHeight="1" x14ac:dyDescent="0.25">
      <c r="B41747" s="106"/>
      <c r="C41747" s="106"/>
      <c r="D41747" s="139"/>
      <c r="P41747" s="142"/>
      <c r="Q41747" s="142"/>
      <c r="R41747" s="142"/>
      <c r="S41747" s="139"/>
    </row>
    <row r="41748" spans="2:19" ht="15.75" customHeight="1" x14ac:dyDescent="0.25">
      <c r="B41748" s="106"/>
      <c r="C41748" s="106"/>
      <c r="D41748" s="139"/>
      <c r="P41748" s="142"/>
      <c r="Q41748" s="142"/>
      <c r="R41748" s="142"/>
      <c r="S41748" s="139"/>
    </row>
    <row r="41749" spans="2:19" ht="15.75" customHeight="1" x14ac:dyDescent="0.25">
      <c r="B41749" s="106"/>
      <c r="C41749" s="106"/>
      <c r="D41749" s="139"/>
      <c r="P41749" s="142"/>
      <c r="Q41749" s="142"/>
      <c r="R41749" s="142"/>
      <c r="S41749" s="139"/>
    </row>
    <row r="41750" spans="2:19" ht="15.75" customHeight="1" x14ac:dyDescent="0.25">
      <c r="B41750" s="106"/>
      <c r="C41750" s="106"/>
      <c r="D41750" s="139"/>
      <c r="P41750" s="142"/>
      <c r="Q41750" s="142"/>
      <c r="R41750" s="142"/>
      <c r="S41750" s="139"/>
    </row>
    <row r="41751" spans="2:19" ht="15.75" customHeight="1" x14ac:dyDescent="0.25">
      <c r="B41751" s="106"/>
      <c r="C41751" s="106"/>
      <c r="D41751" s="139"/>
      <c r="P41751" s="142"/>
      <c r="Q41751" s="142"/>
      <c r="R41751" s="142"/>
      <c r="S41751" s="139"/>
    </row>
    <row r="41752" spans="2:19" ht="15.75" customHeight="1" x14ac:dyDescent="0.25">
      <c r="B41752" s="106"/>
      <c r="C41752" s="106"/>
      <c r="D41752" s="139"/>
      <c r="P41752" s="142"/>
      <c r="Q41752" s="142"/>
      <c r="R41752" s="142"/>
      <c r="S41752" s="139"/>
    </row>
    <row r="41753" spans="2:19" ht="15.75" customHeight="1" x14ac:dyDescent="0.25">
      <c r="B41753" s="106"/>
      <c r="C41753" s="106"/>
      <c r="D41753" s="139"/>
      <c r="P41753" s="142"/>
      <c r="Q41753" s="142"/>
      <c r="R41753" s="142"/>
      <c r="S41753" s="139"/>
    </row>
    <row r="41754" spans="2:19" ht="15.75" customHeight="1" x14ac:dyDescent="0.25">
      <c r="B41754" s="106"/>
      <c r="C41754" s="106"/>
      <c r="D41754" s="139"/>
      <c r="P41754" s="142"/>
      <c r="Q41754" s="142"/>
      <c r="R41754" s="142"/>
      <c r="S41754" s="139"/>
    </row>
    <row r="41755" spans="2:19" ht="15.75" customHeight="1" x14ac:dyDescent="0.25">
      <c r="B41755" s="106"/>
      <c r="C41755" s="106"/>
      <c r="D41755" s="139"/>
      <c r="P41755" s="142"/>
      <c r="Q41755" s="142"/>
      <c r="R41755" s="142"/>
      <c r="S41755" s="139"/>
    </row>
    <row r="41756" spans="2:19" ht="15.75" customHeight="1" x14ac:dyDescent="0.25">
      <c r="B41756" s="106"/>
      <c r="C41756" s="106"/>
      <c r="D41756" s="139"/>
      <c r="P41756" s="142"/>
      <c r="Q41756" s="142"/>
      <c r="R41756" s="142"/>
      <c r="S41756" s="139"/>
    </row>
    <row r="41757" spans="2:19" ht="15.75" customHeight="1" x14ac:dyDescent="0.25">
      <c r="B41757" s="106"/>
      <c r="C41757" s="106"/>
      <c r="D41757" s="139"/>
      <c r="P41757" s="142"/>
      <c r="Q41757" s="142"/>
      <c r="R41757" s="142"/>
      <c r="S41757" s="139"/>
    </row>
    <row r="41758" spans="2:19" ht="15.75" customHeight="1" x14ac:dyDescent="0.25">
      <c r="B41758" s="106"/>
      <c r="C41758" s="106"/>
      <c r="D41758" s="139"/>
      <c r="P41758" s="142"/>
      <c r="Q41758" s="142"/>
      <c r="R41758" s="142"/>
      <c r="S41758" s="139"/>
    </row>
    <row r="41759" spans="2:19" ht="15.75" customHeight="1" x14ac:dyDescent="0.25">
      <c r="B41759" s="106"/>
      <c r="C41759" s="106"/>
      <c r="D41759" s="139"/>
      <c r="P41759" s="142"/>
      <c r="Q41759" s="142"/>
      <c r="R41759" s="142"/>
      <c r="S41759" s="139"/>
    </row>
    <row r="41760" spans="2:19" ht="15.75" customHeight="1" x14ac:dyDescent="0.25">
      <c r="B41760" s="106"/>
      <c r="C41760" s="106"/>
      <c r="D41760" s="139"/>
      <c r="P41760" s="142"/>
      <c r="Q41760" s="142"/>
      <c r="R41760" s="142"/>
      <c r="S41760" s="139"/>
    </row>
    <row r="41761" spans="2:19" ht="15.75" customHeight="1" x14ac:dyDescent="0.25">
      <c r="B41761" s="106"/>
      <c r="C41761" s="106"/>
      <c r="D41761" s="139"/>
      <c r="P41761" s="142"/>
      <c r="Q41761" s="142"/>
      <c r="R41761" s="142"/>
      <c r="S41761" s="139"/>
    </row>
    <row r="41762" spans="2:19" ht="15.75" customHeight="1" x14ac:dyDescent="0.25">
      <c r="B41762" s="106"/>
      <c r="C41762" s="106"/>
      <c r="D41762" s="139"/>
      <c r="P41762" s="142"/>
      <c r="Q41762" s="142"/>
      <c r="R41762" s="142"/>
      <c r="S41762" s="139"/>
    </row>
    <row r="41763" spans="2:19" ht="15.75" customHeight="1" x14ac:dyDescent="0.25">
      <c r="B41763" s="106"/>
      <c r="C41763" s="106"/>
      <c r="D41763" s="139"/>
      <c r="P41763" s="142"/>
      <c r="Q41763" s="142"/>
      <c r="R41763" s="142"/>
      <c r="S41763" s="139"/>
    </row>
    <row r="41764" spans="2:19" ht="15.75" customHeight="1" x14ac:dyDescent="0.25">
      <c r="B41764" s="106"/>
      <c r="C41764" s="106"/>
      <c r="D41764" s="139"/>
      <c r="P41764" s="142"/>
      <c r="Q41764" s="142"/>
      <c r="R41764" s="142"/>
      <c r="S41764" s="139"/>
    </row>
    <row r="41765" spans="2:19" ht="15.75" customHeight="1" x14ac:dyDescent="0.25">
      <c r="B41765" s="106"/>
      <c r="C41765" s="106"/>
      <c r="D41765" s="139"/>
      <c r="P41765" s="142"/>
      <c r="Q41765" s="142"/>
      <c r="R41765" s="142"/>
      <c r="S41765" s="139"/>
    </row>
    <row r="41766" spans="2:19" ht="15.75" customHeight="1" x14ac:dyDescent="0.25">
      <c r="B41766" s="106"/>
      <c r="C41766" s="106"/>
      <c r="D41766" s="139"/>
      <c r="P41766" s="142"/>
      <c r="Q41766" s="142"/>
      <c r="R41766" s="142"/>
      <c r="S41766" s="139"/>
    </row>
    <row r="41767" spans="2:19" ht="15.75" customHeight="1" x14ac:dyDescent="0.25">
      <c r="B41767" s="106"/>
      <c r="C41767" s="106"/>
      <c r="D41767" s="139"/>
      <c r="P41767" s="142"/>
      <c r="Q41767" s="142"/>
      <c r="R41767" s="142"/>
      <c r="S41767" s="139"/>
    </row>
    <row r="41768" spans="2:19" ht="15.75" customHeight="1" x14ac:dyDescent="0.25">
      <c r="B41768" s="106"/>
      <c r="C41768" s="106"/>
      <c r="D41768" s="139"/>
      <c r="P41768" s="142"/>
      <c r="Q41768" s="142"/>
      <c r="R41768" s="142"/>
      <c r="S41768" s="139"/>
    </row>
    <row r="41769" spans="2:19" ht="15.75" customHeight="1" x14ac:dyDescent="0.25">
      <c r="B41769" s="106"/>
      <c r="C41769" s="106"/>
      <c r="D41769" s="139"/>
      <c r="P41769" s="142"/>
      <c r="Q41769" s="142"/>
      <c r="R41769" s="142"/>
      <c r="S41769" s="139"/>
    </row>
    <row r="41770" spans="2:19" ht="15.75" customHeight="1" x14ac:dyDescent="0.25">
      <c r="B41770" s="106"/>
      <c r="C41770" s="106"/>
      <c r="D41770" s="139"/>
      <c r="P41770" s="142"/>
      <c r="Q41770" s="142"/>
      <c r="R41770" s="142"/>
      <c r="S41770" s="139"/>
    </row>
    <row r="41771" spans="2:19" ht="15.75" customHeight="1" x14ac:dyDescent="0.25">
      <c r="B41771" s="106"/>
      <c r="C41771" s="106"/>
      <c r="D41771" s="139"/>
      <c r="P41771" s="142"/>
      <c r="Q41771" s="142"/>
      <c r="R41771" s="142"/>
      <c r="S41771" s="139"/>
    </row>
    <row r="41772" spans="2:19" ht="15.75" customHeight="1" x14ac:dyDescent="0.25">
      <c r="B41772" s="106"/>
      <c r="C41772" s="106"/>
      <c r="D41772" s="139"/>
      <c r="P41772" s="142"/>
      <c r="Q41772" s="142"/>
      <c r="R41772" s="142"/>
      <c r="S41772" s="139"/>
    </row>
    <row r="41773" spans="2:19" ht="15.75" customHeight="1" x14ac:dyDescent="0.25">
      <c r="B41773" s="106"/>
      <c r="C41773" s="106"/>
      <c r="D41773" s="139"/>
      <c r="P41773" s="142"/>
      <c r="Q41773" s="142"/>
      <c r="R41773" s="142"/>
      <c r="S41773" s="139"/>
    </row>
    <row r="41774" spans="2:19" ht="15.75" customHeight="1" x14ac:dyDescent="0.25">
      <c r="B41774" s="106"/>
      <c r="C41774" s="106"/>
      <c r="D41774" s="139"/>
      <c r="P41774" s="142"/>
      <c r="Q41774" s="142"/>
      <c r="R41774" s="142"/>
      <c r="S41774" s="139"/>
    </row>
    <row r="41775" spans="2:19" ht="15.75" customHeight="1" x14ac:dyDescent="0.25">
      <c r="B41775" s="106"/>
      <c r="C41775" s="106"/>
      <c r="D41775" s="139"/>
      <c r="P41775" s="142"/>
      <c r="Q41775" s="142"/>
      <c r="R41775" s="142"/>
      <c r="S41775" s="139"/>
    </row>
    <row r="41776" spans="2:19" ht="15.75" customHeight="1" x14ac:dyDescent="0.25">
      <c r="B41776" s="106"/>
      <c r="C41776" s="106"/>
      <c r="D41776" s="139"/>
      <c r="P41776" s="142"/>
      <c r="Q41776" s="142"/>
      <c r="R41776" s="142"/>
      <c r="S41776" s="139"/>
    </row>
    <row r="41777" spans="2:19" ht="15.75" customHeight="1" x14ac:dyDescent="0.25">
      <c r="B41777" s="106"/>
      <c r="C41777" s="106"/>
      <c r="D41777" s="139"/>
      <c r="P41777" s="142"/>
      <c r="Q41777" s="142"/>
      <c r="R41777" s="142"/>
      <c r="S41777" s="139"/>
    </row>
    <row r="41778" spans="2:19" ht="15.75" customHeight="1" x14ac:dyDescent="0.25">
      <c r="B41778" s="106"/>
      <c r="C41778" s="106"/>
      <c r="D41778" s="139"/>
      <c r="P41778" s="142"/>
      <c r="Q41778" s="142"/>
      <c r="R41778" s="142"/>
      <c r="S41778" s="139"/>
    </row>
    <row r="41779" spans="2:19" ht="15.75" customHeight="1" x14ac:dyDescent="0.25">
      <c r="B41779" s="106"/>
      <c r="C41779" s="106"/>
      <c r="D41779" s="139"/>
      <c r="P41779" s="142"/>
      <c r="Q41779" s="142"/>
      <c r="R41779" s="142"/>
      <c r="S41779" s="139"/>
    </row>
    <row r="41780" spans="2:19" ht="15.75" customHeight="1" x14ac:dyDescent="0.25">
      <c r="B41780" s="106"/>
      <c r="C41780" s="106"/>
      <c r="D41780" s="139"/>
      <c r="P41780" s="142"/>
      <c r="Q41780" s="142"/>
      <c r="R41780" s="142"/>
      <c r="S41780" s="139"/>
    </row>
    <row r="41781" spans="2:19" ht="15.75" customHeight="1" x14ac:dyDescent="0.25">
      <c r="B41781" s="106"/>
      <c r="C41781" s="106"/>
      <c r="D41781" s="139"/>
      <c r="P41781" s="142"/>
      <c r="Q41781" s="142"/>
      <c r="R41781" s="142"/>
      <c r="S41781" s="139"/>
    </row>
    <row r="41782" spans="2:19" ht="15.75" customHeight="1" x14ac:dyDescent="0.25">
      <c r="B41782" s="106"/>
      <c r="C41782" s="106"/>
      <c r="D41782" s="139"/>
      <c r="P41782" s="142"/>
      <c r="Q41782" s="142"/>
      <c r="R41782" s="142"/>
      <c r="S41782" s="139"/>
    </row>
    <row r="41783" spans="2:19" ht="15.75" customHeight="1" x14ac:dyDescent="0.25">
      <c r="B41783" s="106"/>
      <c r="C41783" s="106"/>
      <c r="D41783" s="139"/>
      <c r="P41783" s="142"/>
      <c r="Q41783" s="142"/>
      <c r="R41783" s="142"/>
      <c r="S41783" s="139"/>
    </row>
    <row r="41784" spans="2:19" ht="15.75" customHeight="1" x14ac:dyDescent="0.25">
      <c r="B41784" s="106"/>
      <c r="C41784" s="106"/>
      <c r="D41784" s="139"/>
      <c r="P41784" s="142"/>
      <c r="Q41784" s="142"/>
      <c r="R41784" s="142"/>
      <c r="S41784" s="139"/>
    </row>
    <row r="41785" spans="2:19" ht="15.75" customHeight="1" x14ac:dyDescent="0.25">
      <c r="B41785" s="106"/>
      <c r="C41785" s="106"/>
      <c r="D41785" s="139"/>
      <c r="P41785" s="142"/>
      <c r="Q41785" s="142"/>
      <c r="R41785" s="142"/>
      <c r="S41785" s="139"/>
    </row>
    <row r="41786" spans="2:19" ht="15.75" customHeight="1" x14ac:dyDescent="0.25">
      <c r="B41786" s="106"/>
      <c r="C41786" s="106"/>
      <c r="D41786" s="139"/>
      <c r="P41786" s="142"/>
      <c r="Q41786" s="142"/>
      <c r="R41786" s="142"/>
      <c r="S41786" s="139"/>
    </row>
    <row r="41787" spans="2:19" ht="15.75" customHeight="1" x14ac:dyDescent="0.25">
      <c r="B41787" s="106"/>
      <c r="C41787" s="106"/>
      <c r="D41787" s="139"/>
      <c r="P41787" s="142"/>
      <c r="Q41787" s="142"/>
      <c r="R41787" s="142"/>
      <c r="S41787" s="139"/>
    </row>
    <row r="41788" spans="2:19" ht="15.75" customHeight="1" x14ac:dyDescent="0.25">
      <c r="B41788" s="106"/>
      <c r="C41788" s="106"/>
      <c r="D41788" s="139"/>
      <c r="P41788" s="142"/>
      <c r="Q41788" s="142"/>
      <c r="R41788" s="142"/>
      <c r="S41788" s="139"/>
    </row>
    <row r="41789" spans="2:19" ht="15.75" customHeight="1" x14ac:dyDescent="0.25">
      <c r="B41789" s="106"/>
      <c r="C41789" s="106"/>
      <c r="D41789" s="139"/>
      <c r="P41789" s="142"/>
      <c r="Q41789" s="142"/>
      <c r="R41789" s="142"/>
      <c r="S41789" s="139"/>
    </row>
    <row r="41790" spans="2:19" ht="15.75" customHeight="1" x14ac:dyDescent="0.25">
      <c r="B41790" s="106"/>
      <c r="C41790" s="106"/>
      <c r="D41790" s="139"/>
      <c r="P41790" s="142"/>
      <c r="Q41790" s="142"/>
      <c r="R41790" s="142"/>
      <c r="S41790" s="139"/>
    </row>
    <row r="41791" spans="2:19" ht="15.75" customHeight="1" x14ac:dyDescent="0.25">
      <c r="B41791" s="106"/>
      <c r="C41791" s="106"/>
      <c r="D41791" s="139"/>
      <c r="P41791" s="142"/>
      <c r="Q41791" s="142"/>
      <c r="R41791" s="142"/>
      <c r="S41791" s="139"/>
    </row>
    <row r="41792" spans="2:19" ht="15.75" customHeight="1" x14ac:dyDescent="0.25">
      <c r="B41792" s="106"/>
      <c r="C41792" s="106"/>
      <c r="D41792" s="139"/>
      <c r="P41792" s="142"/>
      <c r="Q41792" s="142"/>
      <c r="R41792" s="142"/>
      <c r="S41792" s="139"/>
    </row>
    <row r="41793" spans="2:19" ht="15.75" customHeight="1" x14ac:dyDescent="0.25">
      <c r="B41793" s="106"/>
      <c r="C41793" s="106"/>
      <c r="D41793" s="139"/>
      <c r="P41793" s="142"/>
      <c r="Q41793" s="142"/>
      <c r="R41793" s="142"/>
      <c r="S41793" s="139"/>
    </row>
    <row r="41794" spans="2:19" ht="15.75" customHeight="1" x14ac:dyDescent="0.25">
      <c r="B41794" s="106"/>
      <c r="C41794" s="106"/>
      <c r="D41794" s="139"/>
      <c r="P41794" s="142"/>
      <c r="Q41794" s="142"/>
      <c r="R41794" s="142"/>
      <c r="S41794" s="139"/>
    </row>
    <row r="41795" spans="2:19" ht="15.75" customHeight="1" x14ac:dyDescent="0.25">
      <c r="B41795" s="106"/>
      <c r="C41795" s="106"/>
      <c r="D41795" s="139"/>
      <c r="P41795" s="142"/>
      <c r="Q41795" s="142"/>
      <c r="R41795" s="142"/>
      <c r="S41795" s="139"/>
    </row>
    <row r="41796" spans="2:19" ht="15.75" customHeight="1" x14ac:dyDescent="0.25">
      <c r="B41796" s="106"/>
      <c r="C41796" s="106"/>
      <c r="D41796" s="139"/>
      <c r="P41796" s="142"/>
      <c r="Q41796" s="142"/>
      <c r="R41796" s="142"/>
      <c r="S41796" s="139"/>
    </row>
    <row r="41797" spans="2:19" ht="15.75" customHeight="1" x14ac:dyDescent="0.25">
      <c r="B41797" s="106"/>
      <c r="C41797" s="106"/>
      <c r="D41797" s="139"/>
      <c r="P41797" s="142"/>
      <c r="Q41797" s="142"/>
      <c r="R41797" s="142"/>
      <c r="S41797" s="139"/>
    </row>
    <row r="41798" spans="2:19" ht="15.75" customHeight="1" x14ac:dyDescent="0.25">
      <c r="B41798" s="106"/>
      <c r="C41798" s="106"/>
      <c r="D41798" s="139"/>
      <c r="P41798" s="142"/>
      <c r="Q41798" s="142"/>
      <c r="R41798" s="142"/>
      <c r="S41798" s="139"/>
    </row>
    <row r="41799" spans="2:19" ht="15.75" customHeight="1" x14ac:dyDescent="0.25">
      <c r="B41799" s="106"/>
      <c r="C41799" s="106"/>
      <c r="D41799" s="139"/>
      <c r="P41799" s="142"/>
      <c r="Q41799" s="142"/>
      <c r="R41799" s="142"/>
      <c r="S41799" s="139"/>
    </row>
    <row r="41800" spans="2:19" ht="15.75" customHeight="1" x14ac:dyDescent="0.25">
      <c r="B41800" s="106"/>
      <c r="C41800" s="106"/>
      <c r="D41800" s="139"/>
      <c r="P41800" s="142"/>
      <c r="Q41800" s="142"/>
      <c r="R41800" s="142"/>
      <c r="S41800" s="139"/>
    </row>
    <row r="41801" spans="2:19" ht="15.75" customHeight="1" x14ac:dyDescent="0.25">
      <c r="B41801" s="106"/>
      <c r="C41801" s="106"/>
      <c r="D41801" s="139"/>
      <c r="P41801" s="142"/>
      <c r="Q41801" s="142"/>
      <c r="R41801" s="142"/>
      <c r="S41801" s="139"/>
    </row>
    <row r="41802" spans="2:19" ht="15.75" customHeight="1" x14ac:dyDescent="0.25">
      <c r="B41802" s="106"/>
      <c r="C41802" s="106"/>
      <c r="D41802" s="139"/>
      <c r="P41802" s="142"/>
      <c r="Q41802" s="142"/>
      <c r="R41802" s="142"/>
      <c r="S41802" s="139"/>
    </row>
    <row r="41803" spans="2:19" ht="15.75" customHeight="1" x14ac:dyDescent="0.25">
      <c r="B41803" s="106"/>
      <c r="C41803" s="106"/>
      <c r="D41803" s="139"/>
      <c r="P41803" s="142"/>
      <c r="Q41803" s="142"/>
      <c r="R41803" s="142"/>
      <c r="S41803" s="139"/>
    </row>
    <row r="41804" spans="2:19" ht="15.75" customHeight="1" x14ac:dyDescent="0.25">
      <c r="B41804" s="106"/>
      <c r="C41804" s="106"/>
      <c r="D41804" s="139"/>
      <c r="P41804" s="142"/>
      <c r="Q41804" s="142"/>
      <c r="R41804" s="142"/>
      <c r="S41804" s="139"/>
    </row>
    <row r="41805" spans="2:19" ht="15.75" customHeight="1" x14ac:dyDescent="0.25">
      <c r="B41805" s="106"/>
      <c r="C41805" s="106"/>
      <c r="D41805" s="139"/>
      <c r="P41805" s="142"/>
      <c r="Q41805" s="142"/>
      <c r="R41805" s="142"/>
      <c r="S41805" s="139"/>
    </row>
    <row r="41806" spans="2:19" ht="15.75" customHeight="1" x14ac:dyDescent="0.25">
      <c r="B41806" s="106"/>
      <c r="C41806" s="106"/>
      <c r="D41806" s="139"/>
      <c r="P41806" s="142"/>
      <c r="Q41806" s="142"/>
      <c r="R41806" s="142"/>
      <c r="S41806" s="139"/>
    </row>
    <row r="41807" spans="2:19" ht="15.75" customHeight="1" x14ac:dyDescent="0.25">
      <c r="B41807" s="106"/>
      <c r="C41807" s="106"/>
      <c r="D41807" s="139"/>
      <c r="P41807" s="142"/>
      <c r="Q41807" s="142"/>
      <c r="R41807" s="142"/>
      <c r="S41807" s="139"/>
    </row>
    <row r="41808" spans="2:19" ht="15.75" customHeight="1" x14ac:dyDescent="0.25">
      <c r="B41808" s="106"/>
      <c r="C41808" s="106"/>
      <c r="D41808" s="139"/>
      <c r="P41808" s="142"/>
      <c r="Q41808" s="142"/>
      <c r="R41808" s="142"/>
      <c r="S41808" s="139"/>
    </row>
    <row r="41809" spans="2:19" ht="15.75" customHeight="1" x14ac:dyDescent="0.25">
      <c r="B41809" s="106"/>
      <c r="C41809" s="106"/>
      <c r="D41809" s="139"/>
      <c r="P41809" s="142"/>
      <c r="Q41809" s="142"/>
      <c r="R41809" s="142"/>
      <c r="S41809" s="139"/>
    </row>
    <row r="41810" spans="2:19" ht="15.75" customHeight="1" x14ac:dyDescent="0.25">
      <c r="B41810" s="106"/>
      <c r="C41810" s="106"/>
      <c r="D41810" s="139"/>
      <c r="P41810" s="142"/>
      <c r="Q41810" s="142"/>
      <c r="R41810" s="142"/>
      <c r="S41810" s="139"/>
    </row>
    <row r="41811" spans="2:19" ht="15.75" customHeight="1" x14ac:dyDescent="0.25">
      <c r="B41811" s="106"/>
      <c r="C41811" s="106"/>
      <c r="D41811" s="139"/>
      <c r="P41811" s="142"/>
      <c r="Q41811" s="142"/>
      <c r="R41811" s="142"/>
      <c r="S41811" s="139"/>
    </row>
    <row r="41812" spans="2:19" ht="15.75" customHeight="1" x14ac:dyDescent="0.25">
      <c r="B41812" s="106"/>
      <c r="C41812" s="106"/>
      <c r="D41812" s="139"/>
      <c r="P41812" s="142"/>
      <c r="Q41812" s="142"/>
      <c r="R41812" s="142"/>
      <c r="S41812" s="139"/>
    </row>
    <row r="41813" spans="2:19" ht="15.75" customHeight="1" x14ac:dyDescent="0.25">
      <c r="B41813" s="106"/>
      <c r="C41813" s="106"/>
      <c r="D41813" s="139"/>
      <c r="P41813" s="142"/>
      <c r="Q41813" s="142"/>
      <c r="R41813" s="142"/>
      <c r="S41813" s="139"/>
    </row>
    <row r="41814" spans="2:19" ht="15.75" customHeight="1" x14ac:dyDescent="0.25">
      <c r="B41814" s="106"/>
      <c r="C41814" s="106"/>
      <c r="D41814" s="139"/>
      <c r="P41814" s="142"/>
      <c r="Q41814" s="142"/>
      <c r="R41814" s="142"/>
      <c r="S41814" s="139"/>
    </row>
    <row r="41815" spans="2:19" ht="15.75" customHeight="1" x14ac:dyDescent="0.25">
      <c r="B41815" s="106"/>
      <c r="C41815" s="106"/>
      <c r="D41815" s="139"/>
      <c r="P41815" s="142"/>
      <c r="Q41815" s="142"/>
      <c r="R41815" s="142"/>
      <c r="S41815" s="139"/>
    </row>
    <row r="41816" spans="2:19" ht="15.75" customHeight="1" x14ac:dyDescent="0.25">
      <c r="B41816" s="106"/>
      <c r="C41816" s="106"/>
      <c r="D41816" s="139"/>
      <c r="P41816" s="142"/>
      <c r="Q41816" s="142"/>
      <c r="R41816" s="142"/>
      <c r="S41816" s="139"/>
    </row>
    <row r="41817" spans="2:19" ht="15.75" customHeight="1" x14ac:dyDescent="0.25">
      <c r="B41817" s="106"/>
      <c r="C41817" s="106"/>
      <c r="D41817" s="139"/>
      <c r="P41817" s="142"/>
      <c r="Q41817" s="142"/>
      <c r="R41817" s="142"/>
      <c r="S41817" s="139"/>
    </row>
    <row r="41818" spans="2:19" ht="15.75" customHeight="1" x14ac:dyDescent="0.25">
      <c r="B41818" s="106"/>
      <c r="C41818" s="106"/>
      <c r="D41818" s="139"/>
      <c r="P41818" s="142"/>
      <c r="Q41818" s="142"/>
      <c r="R41818" s="142"/>
      <c r="S41818" s="139"/>
    </row>
    <row r="41819" spans="2:19" ht="15.75" customHeight="1" x14ac:dyDescent="0.25">
      <c r="B41819" s="106"/>
      <c r="C41819" s="106"/>
      <c r="D41819" s="139"/>
      <c r="P41819" s="142"/>
      <c r="Q41819" s="142"/>
      <c r="R41819" s="142"/>
      <c r="S41819" s="139"/>
    </row>
    <row r="41820" spans="2:19" ht="15.75" customHeight="1" x14ac:dyDescent="0.25">
      <c r="B41820" s="106"/>
      <c r="C41820" s="106"/>
      <c r="D41820" s="139"/>
      <c r="P41820" s="142"/>
      <c r="Q41820" s="142"/>
      <c r="R41820" s="142"/>
      <c r="S41820" s="139"/>
    </row>
    <row r="41821" spans="2:19" ht="15.75" customHeight="1" x14ac:dyDescent="0.25">
      <c r="B41821" s="106"/>
      <c r="C41821" s="106"/>
      <c r="D41821" s="139"/>
      <c r="P41821" s="142"/>
      <c r="Q41821" s="142"/>
      <c r="R41821" s="142"/>
      <c r="S41821" s="139"/>
    </row>
    <row r="41822" spans="2:19" ht="15.75" customHeight="1" x14ac:dyDescent="0.25">
      <c r="B41822" s="106"/>
      <c r="C41822" s="106"/>
      <c r="D41822" s="139"/>
      <c r="P41822" s="142"/>
      <c r="Q41822" s="142"/>
      <c r="R41822" s="142"/>
      <c r="S41822" s="139"/>
    </row>
    <row r="41823" spans="2:19" ht="15.75" customHeight="1" x14ac:dyDescent="0.25">
      <c r="B41823" s="106"/>
      <c r="C41823" s="106"/>
      <c r="D41823" s="139"/>
      <c r="P41823" s="142"/>
      <c r="Q41823" s="142"/>
      <c r="R41823" s="142"/>
      <c r="S41823" s="139"/>
    </row>
    <row r="41824" spans="2:19" ht="15.75" customHeight="1" x14ac:dyDescent="0.25">
      <c r="B41824" s="106"/>
      <c r="C41824" s="106"/>
      <c r="D41824" s="139"/>
      <c r="P41824" s="142"/>
      <c r="Q41824" s="142"/>
      <c r="R41824" s="142"/>
      <c r="S41824" s="139"/>
    </row>
    <row r="41825" spans="2:19" ht="15.75" customHeight="1" x14ac:dyDescent="0.25">
      <c r="B41825" s="106"/>
      <c r="C41825" s="106"/>
      <c r="D41825" s="139"/>
      <c r="P41825" s="142"/>
      <c r="Q41825" s="142"/>
      <c r="R41825" s="142"/>
      <c r="S41825" s="139"/>
    </row>
    <row r="41826" spans="2:19" ht="15.75" customHeight="1" x14ac:dyDescent="0.25">
      <c r="B41826" s="106"/>
      <c r="C41826" s="106"/>
      <c r="D41826" s="139"/>
      <c r="P41826" s="142"/>
      <c r="Q41826" s="142"/>
      <c r="R41826" s="142"/>
      <c r="S41826" s="139"/>
    </row>
    <row r="41827" spans="2:19" ht="15.75" customHeight="1" x14ac:dyDescent="0.25">
      <c r="B41827" s="106"/>
      <c r="C41827" s="106"/>
      <c r="D41827" s="139"/>
      <c r="P41827" s="142"/>
      <c r="Q41827" s="142"/>
      <c r="R41827" s="142"/>
      <c r="S41827" s="139"/>
    </row>
    <row r="41828" spans="2:19" ht="15.75" customHeight="1" x14ac:dyDescent="0.25">
      <c r="B41828" s="106"/>
      <c r="C41828" s="106"/>
      <c r="D41828" s="139"/>
      <c r="P41828" s="142"/>
      <c r="Q41828" s="142"/>
      <c r="R41828" s="142"/>
      <c r="S41828" s="139"/>
    </row>
    <row r="41829" spans="2:19" ht="15.75" customHeight="1" x14ac:dyDescent="0.25">
      <c r="B41829" s="106"/>
      <c r="C41829" s="106"/>
      <c r="D41829" s="139"/>
      <c r="P41829" s="142"/>
      <c r="Q41829" s="142"/>
      <c r="R41829" s="142"/>
      <c r="S41829" s="139"/>
    </row>
    <row r="41830" spans="2:19" ht="15.75" customHeight="1" x14ac:dyDescent="0.25">
      <c r="B41830" s="106"/>
      <c r="C41830" s="106"/>
      <c r="D41830" s="139"/>
      <c r="P41830" s="142"/>
      <c r="Q41830" s="142"/>
      <c r="R41830" s="142"/>
      <c r="S41830" s="139"/>
    </row>
    <row r="41831" spans="2:19" ht="15.75" customHeight="1" x14ac:dyDescent="0.25">
      <c r="B41831" s="106"/>
      <c r="C41831" s="106"/>
      <c r="D41831" s="139"/>
      <c r="P41831" s="142"/>
      <c r="Q41831" s="142"/>
      <c r="R41831" s="142"/>
      <c r="S41831" s="139"/>
    </row>
    <row r="41832" spans="2:19" ht="15.75" customHeight="1" x14ac:dyDescent="0.25">
      <c r="B41832" s="106"/>
      <c r="C41832" s="106"/>
      <c r="D41832" s="139"/>
      <c r="P41832" s="142"/>
      <c r="Q41832" s="142"/>
      <c r="R41832" s="142"/>
      <c r="S41832" s="139"/>
    </row>
    <row r="41833" spans="2:19" ht="15.75" customHeight="1" x14ac:dyDescent="0.25">
      <c r="B41833" s="106"/>
      <c r="C41833" s="106"/>
      <c r="D41833" s="139"/>
      <c r="P41833" s="142"/>
      <c r="Q41833" s="142"/>
      <c r="R41833" s="142"/>
      <c r="S41833" s="139"/>
    </row>
    <row r="41834" spans="2:19" ht="15.75" customHeight="1" x14ac:dyDescent="0.25">
      <c r="B41834" s="106"/>
      <c r="C41834" s="106"/>
      <c r="D41834" s="139"/>
      <c r="P41834" s="142"/>
      <c r="Q41834" s="142"/>
      <c r="R41834" s="142"/>
      <c r="S41834" s="139"/>
    </row>
    <row r="41835" spans="2:19" ht="15.75" customHeight="1" x14ac:dyDescent="0.25">
      <c r="B41835" s="106"/>
      <c r="C41835" s="106"/>
      <c r="D41835" s="139"/>
      <c r="P41835" s="142"/>
      <c r="Q41835" s="142"/>
      <c r="R41835" s="142"/>
      <c r="S41835" s="139"/>
    </row>
    <row r="41836" spans="2:19" ht="15.75" customHeight="1" x14ac:dyDescent="0.25">
      <c r="B41836" s="106"/>
      <c r="C41836" s="106"/>
      <c r="D41836" s="139"/>
      <c r="P41836" s="142"/>
      <c r="Q41836" s="142"/>
      <c r="R41836" s="142"/>
      <c r="S41836" s="139"/>
    </row>
    <row r="41837" spans="2:19" ht="15.75" customHeight="1" x14ac:dyDescent="0.25">
      <c r="B41837" s="106"/>
      <c r="C41837" s="106"/>
      <c r="D41837" s="139"/>
      <c r="P41837" s="142"/>
      <c r="Q41837" s="142"/>
      <c r="R41837" s="142"/>
      <c r="S41837" s="139"/>
    </row>
    <row r="41838" spans="2:19" ht="15.75" customHeight="1" x14ac:dyDescent="0.25">
      <c r="B41838" s="106"/>
      <c r="C41838" s="106"/>
      <c r="D41838" s="139"/>
      <c r="P41838" s="142"/>
      <c r="Q41838" s="142"/>
      <c r="R41838" s="142"/>
      <c r="S41838" s="139"/>
    </row>
    <row r="41839" spans="2:19" ht="15.75" customHeight="1" x14ac:dyDescent="0.25">
      <c r="B41839" s="106"/>
      <c r="C41839" s="106"/>
      <c r="D41839" s="139"/>
      <c r="P41839" s="142"/>
      <c r="Q41839" s="142"/>
      <c r="R41839" s="142"/>
      <c r="S41839" s="139"/>
    </row>
    <row r="41840" spans="2:19" ht="15.75" customHeight="1" x14ac:dyDescent="0.25">
      <c r="B41840" s="106"/>
      <c r="C41840" s="106"/>
      <c r="D41840" s="139"/>
      <c r="P41840" s="142"/>
      <c r="Q41840" s="142"/>
      <c r="R41840" s="142"/>
      <c r="S41840" s="139"/>
    </row>
    <row r="41841" spans="2:19" ht="15.75" customHeight="1" x14ac:dyDescent="0.25">
      <c r="B41841" s="106"/>
      <c r="C41841" s="106"/>
      <c r="D41841" s="139"/>
      <c r="P41841" s="142"/>
      <c r="Q41841" s="142"/>
      <c r="R41841" s="142"/>
      <c r="S41841" s="139"/>
    </row>
    <row r="41842" spans="2:19" ht="15.75" customHeight="1" x14ac:dyDescent="0.25">
      <c r="B41842" s="106"/>
      <c r="C41842" s="106"/>
      <c r="D41842" s="139"/>
      <c r="P41842" s="142"/>
      <c r="Q41842" s="142"/>
      <c r="R41842" s="142"/>
      <c r="S41842" s="139"/>
    </row>
    <row r="41843" spans="2:19" ht="15.75" customHeight="1" x14ac:dyDescent="0.25">
      <c r="B41843" s="106"/>
      <c r="C41843" s="106"/>
      <c r="D41843" s="139"/>
      <c r="P41843" s="142"/>
      <c r="Q41843" s="142"/>
      <c r="R41843" s="142"/>
      <c r="S41843" s="139"/>
    </row>
    <row r="41844" spans="2:19" ht="15.75" customHeight="1" x14ac:dyDescent="0.25">
      <c r="B41844" s="106"/>
      <c r="C41844" s="106"/>
      <c r="D41844" s="139"/>
      <c r="P41844" s="142"/>
      <c r="Q41844" s="142"/>
      <c r="R41844" s="142"/>
      <c r="S41844" s="139"/>
    </row>
    <row r="41845" spans="2:19" ht="15.75" customHeight="1" x14ac:dyDescent="0.25">
      <c r="B41845" s="106"/>
      <c r="C41845" s="106"/>
      <c r="D41845" s="139"/>
      <c r="P41845" s="142"/>
      <c r="Q41845" s="142"/>
      <c r="R41845" s="142"/>
      <c r="S41845" s="139"/>
    </row>
    <row r="41846" spans="2:19" ht="15.75" customHeight="1" x14ac:dyDescent="0.25">
      <c r="B41846" s="106"/>
      <c r="C41846" s="106"/>
      <c r="D41846" s="139"/>
      <c r="P41846" s="142"/>
      <c r="Q41846" s="142"/>
      <c r="R41846" s="142"/>
      <c r="S41846" s="139"/>
    </row>
    <row r="41847" spans="2:19" ht="15.75" customHeight="1" x14ac:dyDescent="0.25">
      <c r="B41847" s="106"/>
      <c r="C41847" s="106"/>
      <c r="D41847" s="139"/>
      <c r="P41847" s="142"/>
      <c r="Q41847" s="142"/>
      <c r="R41847" s="142"/>
      <c r="S41847" s="139"/>
    </row>
    <row r="41848" spans="2:19" ht="15.75" customHeight="1" x14ac:dyDescent="0.25">
      <c r="B41848" s="106"/>
      <c r="C41848" s="106"/>
      <c r="D41848" s="139"/>
      <c r="P41848" s="142"/>
      <c r="Q41848" s="142"/>
      <c r="R41848" s="142"/>
      <c r="S41848" s="139"/>
    </row>
    <row r="41849" spans="2:19" ht="15.75" customHeight="1" x14ac:dyDescent="0.25">
      <c r="B41849" s="106"/>
      <c r="C41849" s="106"/>
      <c r="D41849" s="139"/>
      <c r="P41849" s="142"/>
      <c r="Q41849" s="142"/>
      <c r="R41849" s="142"/>
      <c r="S41849" s="139"/>
    </row>
    <row r="41850" spans="2:19" ht="15.75" customHeight="1" x14ac:dyDescent="0.25">
      <c r="B41850" s="106"/>
      <c r="C41850" s="106"/>
      <c r="D41850" s="139"/>
      <c r="P41850" s="142"/>
      <c r="Q41850" s="142"/>
      <c r="R41850" s="142"/>
      <c r="S41850" s="139"/>
    </row>
    <row r="41851" spans="2:19" ht="15.75" customHeight="1" x14ac:dyDescent="0.25">
      <c r="B41851" s="106"/>
      <c r="C41851" s="106"/>
      <c r="D41851" s="139"/>
      <c r="P41851" s="142"/>
      <c r="Q41851" s="142"/>
      <c r="R41851" s="142"/>
      <c r="S41851" s="139"/>
    </row>
    <row r="41852" spans="2:19" ht="15.75" customHeight="1" x14ac:dyDescent="0.25">
      <c r="B41852" s="106"/>
      <c r="C41852" s="106"/>
      <c r="D41852" s="139"/>
      <c r="P41852" s="142"/>
      <c r="Q41852" s="142"/>
      <c r="R41852" s="142"/>
      <c r="S41852" s="139"/>
    </row>
    <row r="41853" spans="2:19" ht="15.75" customHeight="1" x14ac:dyDescent="0.25">
      <c r="B41853" s="106"/>
      <c r="C41853" s="106"/>
      <c r="D41853" s="139"/>
      <c r="P41853" s="142"/>
      <c r="Q41853" s="142"/>
      <c r="R41853" s="142"/>
      <c r="S41853" s="139"/>
    </row>
    <row r="41854" spans="2:19" ht="15.75" customHeight="1" x14ac:dyDescent="0.25">
      <c r="B41854" s="106"/>
      <c r="C41854" s="106"/>
      <c r="D41854" s="139"/>
      <c r="P41854" s="142"/>
      <c r="Q41854" s="142"/>
      <c r="R41854" s="142"/>
      <c r="S41854" s="139"/>
    </row>
    <row r="41855" spans="2:19" ht="15.75" customHeight="1" x14ac:dyDescent="0.25">
      <c r="B41855" s="106"/>
      <c r="C41855" s="106"/>
      <c r="D41855" s="139"/>
      <c r="P41855" s="142"/>
      <c r="Q41855" s="142"/>
      <c r="R41855" s="142"/>
      <c r="S41855" s="139"/>
    </row>
    <row r="41856" spans="2:19" ht="15.75" customHeight="1" x14ac:dyDescent="0.25">
      <c r="B41856" s="106"/>
      <c r="C41856" s="106"/>
      <c r="D41856" s="139"/>
      <c r="P41856" s="142"/>
      <c r="Q41856" s="142"/>
      <c r="R41856" s="142"/>
      <c r="S41856" s="139"/>
    </row>
    <row r="41857" spans="2:19" ht="15.75" customHeight="1" x14ac:dyDescent="0.25">
      <c r="B41857" s="106"/>
      <c r="C41857" s="106"/>
      <c r="D41857" s="139"/>
      <c r="P41857" s="142"/>
      <c r="Q41857" s="142"/>
      <c r="R41857" s="142"/>
      <c r="S41857" s="139"/>
    </row>
    <row r="41858" spans="2:19" ht="15.75" customHeight="1" x14ac:dyDescent="0.25">
      <c r="B41858" s="106"/>
      <c r="C41858" s="106"/>
      <c r="D41858" s="139"/>
      <c r="P41858" s="142"/>
      <c r="Q41858" s="142"/>
      <c r="R41858" s="142"/>
      <c r="S41858" s="139"/>
    </row>
    <row r="41859" spans="2:19" ht="15.75" customHeight="1" x14ac:dyDescent="0.25">
      <c r="B41859" s="106"/>
      <c r="C41859" s="106"/>
      <c r="D41859" s="139"/>
      <c r="P41859" s="142"/>
      <c r="Q41859" s="142"/>
      <c r="R41859" s="142"/>
      <c r="S41859" s="139"/>
    </row>
    <row r="41860" spans="2:19" ht="15.75" customHeight="1" x14ac:dyDescent="0.25">
      <c r="B41860" s="106"/>
      <c r="C41860" s="106"/>
      <c r="D41860" s="139"/>
      <c r="P41860" s="142"/>
      <c r="Q41860" s="142"/>
      <c r="R41860" s="142"/>
      <c r="S41860" s="139"/>
    </row>
    <row r="41861" spans="2:19" ht="15.75" customHeight="1" x14ac:dyDescent="0.25">
      <c r="B41861" s="106"/>
      <c r="C41861" s="106"/>
      <c r="D41861" s="139"/>
      <c r="P41861" s="142"/>
      <c r="Q41861" s="142"/>
      <c r="R41861" s="142"/>
      <c r="S41861" s="139"/>
    </row>
    <row r="41862" spans="2:19" ht="15.75" customHeight="1" x14ac:dyDescent="0.25">
      <c r="B41862" s="106"/>
      <c r="C41862" s="106"/>
      <c r="D41862" s="139"/>
      <c r="P41862" s="142"/>
      <c r="Q41862" s="142"/>
      <c r="R41862" s="142"/>
      <c r="S41862" s="139"/>
    </row>
    <row r="41863" spans="2:19" ht="15.75" customHeight="1" x14ac:dyDescent="0.25">
      <c r="B41863" s="106"/>
      <c r="C41863" s="106"/>
      <c r="D41863" s="139"/>
      <c r="P41863" s="142"/>
      <c r="Q41863" s="142"/>
      <c r="R41863" s="142"/>
      <c r="S41863" s="139"/>
    </row>
    <row r="41864" spans="2:19" ht="15.75" customHeight="1" x14ac:dyDescent="0.25">
      <c r="B41864" s="106"/>
      <c r="C41864" s="106"/>
      <c r="D41864" s="139"/>
      <c r="P41864" s="142"/>
      <c r="Q41864" s="142"/>
      <c r="R41864" s="142"/>
      <c r="S41864" s="139"/>
    </row>
    <row r="41865" spans="2:19" ht="15.75" customHeight="1" x14ac:dyDescent="0.25">
      <c r="B41865" s="106"/>
      <c r="C41865" s="106"/>
      <c r="D41865" s="139"/>
      <c r="P41865" s="142"/>
      <c r="Q41865" s="142"/>
      <c r="R41865" s="142"/>
      <c r="S41865" s="139"/>
    </row>
    <row r="41866" spans="2:19" ht="15.75" customHeight="1" x14ac:dyDescent="0.25">
      <c r="B41866" s="106"/>
      <c r="C41866" s="106"/>
      <c r="D41866" s="139"/>
      <c r="P41866" s="142"/>
      <c r="Q41866" s="142"/>
      <c r="R41866" s="142"/>
      <c r="S41866" s="139"/>
    </row>
    <row r="41867" spans="2:19" ht="15.75" customHeight="1" x14ac:dyDescent="0.25">
      <c r="B41867" s="106"/>
      <c r="C41867" s="106"/>
      <c r="D41867" s="139"/>
      <c r="P41867" s="142"/>
      <c r="Q41867" s="142"/>
      <c r="R41867" s="142"/>
      <c r="S41867" s="139"/>
    </row>
    <row r="41868" spans="2:19" ht="15.75" customHeight="1" x14ac:dyDescent="0.25">
      <c r="B41868" s="106"/>
      <c r="C41868" s="106"/>
      <c r="D41868" s="139"/>
      <c r="P41868" s="142"/>
      <c r="Q41868" s="142"/>
      <c r="R41868" s="142"/>
      <c r="S41868" s="139"/>
    </row>
    <row r="41869" spans="2:19" ht="15.75" customHeight="1" x14ac:dyDescent="0.25">
      <c r="B41869" s="106"/>
      <c r="C41869" s="106"/>
      <c r="D41869" s="139"/>
      <c r="P41869" s="142"/>
      <c r="Q41869" s="142"/>
      <c r="R41869" s="142"/>
      <c r="S41869" s="139"/>
    </row>
    <row r="41870" spans="2:19" ht="15.75" customHeight="1" x14ac:dyDescent="0.25">
      <c r="B41870" s="106"/>
      <c r="C41870" s="106"/>
      <c r="D41870" s="139"/>
      <c r="P41870" s="142"/>
      <c r="Q41870" s="142"/>
      <c r="R41870" s="142"/>
      <c r="S41870" s="139"/>
    </row>
    <row r="41871" spans="2:19" ht="15.75" customHeight="1" x14ac:dyDescent="0.25">
      <c r="B41871" s="106"/>
      <c r="C41871" s="106"/>
      <c r="D41871" s="139"/>
      <c r="P41871" s="142"/>
      <c r="Q41871" s="142"/>
      <c r="R41871" s="142"/>
      <c r="S41871" s="139"/>
    </row>
    <row r="41872" spans="2:19" ht="15.75" customHeight="1" x14ac:dyDescent="0.25">
      <c r="B41872" s="106"/>
      <c r="C41872" s="106"/>
      <c r="D41872" s="139"/>
      <c r="P41872" s="142"/>
      <c r="Q41872" s="142"/>
      <c r="R41872" s="142"/>
      <c r="S41872" s="139"/>
    </row>
    <row r="41873" spans="2:19" ht="15.75" customHeight="1" x14ac:dyDescent="0.25">
      <c r="B41873" s="106"/>
      <c r="C41873" s="106"/>
      <c r="D41873" s="139"/>
      <c r="P41873" s="142"/>
      <c r="Q41873" s="142"/>
      <c r="R41873" s="142"/>
      <c r="S41873" s="139"/>
    </row>
    <row r="41874" spans="2:19" ht="15.75" customHeight="1" x14ac:dyDescent="0.25">
      <c r="B41874" s="106"/>
      <c r="C41874" s="106"/>
      <c r="D41874" s="139"/>
      <c r="P41874" s="142"/>
      <c r="Q41874" s="142"/>
      <c r="R41874" s="142"/>
      <c r="S41874" s="139"/>
    </row>
    <row r="41875" spans="2:19" ht="15.75" customHeight="1" x14ac:dyDescent="0.25">
      <c r="B41875" s="106"/>
      <c r="C41875" s="106"/>
      <c r="D41875" s="139"/>
      <c r="P41875" s="142"/>
      <c r="Q41875" s="142"/>
      <c r="R41875" s="142"/>
      <c r="S41875" s="139"/>
    </row>
    <row r="41876" spans="2:19" ht="15.75" customHeight="1" x14ac:dyDescent="0.25">
      <c r="B41876" s="106"/>
      <c r="C41876" s="106"/>
      <c r="D41876" s="139"/>
      <c r="P41876" s="142"/>
      <c r="Q41876" s="142"/>
      <c r="R41876" s="142"/>
      <c r="S41876" s="139"/>
    </row>
    <row r="41877" spans="2:19" ht="15.75" customHeight="1" x14ac:dyDescent="0.25">
      <c r="B41877" s="106"/>
      <c r="C41877" s="106"/>
      <c r="D41877" s="139"/>
      <c r="P41877" s="142"/>
      <c r="Q41877" s="142"/>
      <c r="R41877" s="142"/>
      <c r="S41877" s="139"/>
    </row>
    <row r="41878" spans="2:19" ht="15.75" customHeight="1" x14ac:dyDescent="0.25">
      <c r="B41878" s="106"/>
      <c r="C41878" s="106"/>
      <c r="D41878" s="139"/>
      <c r="P41878" s="142"/>
      <c r="Q41878" s="142"/>
      <c r="R41878" s="142"/>
      <c r="S41878" s="139"/>
    </row>
    <row r="41879" spans="2:19" ht="15.75" customHeight="1" x14ac:dyDescent="0.25">
      <c r="B41879" s="106"/>
      <c r="C41879" s="106"/>
      <c r="D41879" s="139"/>
      <c r="P41879" s="142"/>
      <c r="Q41879" s="142"/>
      <c r="R41879" s="142"/>
      <c r="S41879" s="139"/>
    </row>
    <row r="41880" spans="2:19" ht="15.75" customHeight="1" x14ac:dyDescent="0.25">
      <c r="B41880" s="106"/>
      <c r="C41880" s="106"/>
      <c r="D41880" s="139"/>
      <c r="P41880" s="142"/>
      <c r="Q41880" s="142"/>
      <c r="R41880" s="142"/>
      <c r="S41880" s="139"/>
    </row>
    <row r="41881" spans="2:19" ht="15.75" customHeight="1" x14ac:dyDescent="0.25">
      <c r="B41881" s="106"/>
      <c r="C41881" s="106"/>
      <c r="D41881" s="139"/>
      <c r="P41881" s="142"/>
      <c r="Q41881" s="142"/>
      <c r="R41881" s="142"/>
      <c r="S41881" s="139"/>
    </row>
    <row r="41882" spans="2:19" ht="15.75" customHeight="1" x14ac:dyDescent="0.25">
      <c r="B41882" s="106"/>
      <c r="C41882" s="106"/>
      <c r="D41882" s="139"/>
      <c r="P41882" s="142"/>
      <c r="Q41882" s="142"/>
      <c r="R41882" s="142"/>
      <c r="S41882" s="139"/>
    </row>
    <row r="41883" spans="2:19" ht="15.75" customHeight="1" x14ac:dyDescent="0.25">
      <c r="B41883" s="106"/>
      <c r="C41883" s="106"/>
      <c r="D41883" s="139"/>
      <c r="P41883" s="142"/>
      <c r="Q41883" s="142"/>
      <c r="R41883" s="142"/>
      <c r="S41883" s="139"/>
    </row>
    <row r="41884" spans="2:19" ht="15.75" customHeight="1" x14ac:dyDescent="0.25">
      <c r="B41884" s="106"/>
      <c r="C41884" s="106"/>
      <c r="D41884" s="139"/>
      <c r="P41884" s="142"/>
      <c r="Q41884" s="142"/>
      <c r="R41884" s="142"/>
      <c r="S41884" s="139"/>
    </row>
    <row r="41885" spans="2:19" ht="15.75" customHeight="1" x14ac:dyDescent="0.25">
      <c r="B41885" s="106"/>
      <c r="C41885" s="106"/>
      <c r="D41885" s="139"/>
      <c r="P41885" s="142"/>
      <c r="Q41885" s="142"/>
      <c r="R41885" s="142"/>
      <c r="S41885" s="139"/>
    </row>
    <row r="41886" spans="2:19" ht="15.75" customHeight="1" x14ac:dyDescent="0.25">
      <c r="B41886" s="106"/>
      <c r="C41886" s="106"/>
      <c r="D41886" s="139"/>
      <c r="P41886" s="142"/>
      <c r="Q41886" s="142"/>
      <c r="R41886" s="142"/>
      <c r="S41886" s="139"/>
    </row>
    <row r="41887" spans="2:19" ht="15.75" customHeight="1" x14ac:dyDescent="0.25">
      <c r="B41887" s="106"/>
      <c r="C41887" s="106"/>
      <c r="D41887" s="139"/>
      <c r="P41887" s="142"/>
      <c r="Q41887" s="142"/>
      <c r="R41887" s="142"/>
      <c r="S41887" s="139"/>
    </row>
    <row r="41888" spans="2:19" ht="15.75" customHeight="1" x14ac:dyDescent="0.25">
      <c r="B41888" s="106"/>
      <c r="C41888" s="106"/>
      <c r="D41888" s="139"/>
      <c r="P41888" s="142"/>
      <c r="Q41888" s="142"/>
      <c r="R41888" s="142"/>
      <c r="S41888" s="139"/>
    </row>
    <row r="41889" spans="2:19" ht="15.75" customHeight="1" x14ac:dyDescent="0.25">
      <c r="B41889" s="106"/>
      <c r="C41889" s="106"/>
      <c r="D41889" s="139"/>
      <c r="P41889" s="142"/>
      <c r="Q41889" s="142"/>
      <c r="R41889" s="142"/>
      <c r="S41889" s="139"/>
    </row>
    <row r="41890" spans="2:19" ht="15.75" customHeight="1" x14ac:dyDescent="0.25">
      <c r="B41890" s="106"/>
      <c r="C41890" s="106"/>
      <c r="D41890" s="139"/>
      <c r="P41890" s="142"/>
      <c r="Q41890" s="142"/>
      <c r="R41890" s="142"/>
      <c r="S41890" s="139"/>
    </row>
    <row r="41891" spans="2:19" ht="15.75" customHeight="1" x14ac:dyDescent="0.25">
      <c r="B41891" s="106"/>
      <c r="C41891" s="106"/>
      <c r="D41891" s="139"/>
      <c r="P41891" s="142"/>
      <c r="Q41891" s="142"/>
      <c r="R41891" s="142"/>
      <c r="S41891" s="139"/>
    </row>
    <row r="41892" spans="2:19" ht="15.75" customHeight="1" x14ac:dyDescent="0.25">
      <c r="B41892" s="106"/>
      <c r="C41892" s="106"/>
      <c r="D41892" s="139"/>
      <c r="P41892" s="142"/>
      <c r="Q41892" s="142"/>
      <c r="R41892" s="142"/>
      <c r="S41892" s="139"/>
    </row>
    <row r="41893" spans="2:19" ht="15.75" customHeight="1" x14ac:dyDescent="0.25">
      <c r="B41893" s="106"/>
      <c r="C41893" s="106"/>
      <c r="D41893" s="139"/>
      <c r="P41893" s="142"/>
      <c r="Q41893" s="142"/>
      <c r="R41893" s="142"/>
      <c r="S41893" s="139"/>
    </row>
    <row r="41894" spans="2:19" ht="15.75" customHeight="1" x14ac:dyDescent="0.25">
      <c r="B41894" s="106"/>
      <c r="C41894" s="106"/>
      <c r="D41894" s="139"/>
      <c r="P41894" s="142"/>
      <c r="Q41894" s="142"/>
      <c r="R41894" s="142"/>
      <c r="S41894" s="139"/>
    </row>
    <row r="41895" spans="2:19" ht="15.75" customHeight="1" x14ac:dyDescent="0.25">
      <c r="B41895" s="106"/>
      <c r="C41895" s="106"/>
      <c r="D41895" s="139"/>
      <c r="P41895" s="142"/>
      <c r="Q41895" s="142"/>
      <c r="R41895" s="142"/>
      <c r="S41895" s="139"/>
    </row>
    <row r="41896" spans="2:19" ht="15.75" customHeight="1" x14ac:dyDescent="0.25">
      <c r="B41896" s="106"/>
      <c r="C41896" s="106"/>
      <c r="D41896" s="139"/>
      <c r="P41896" s="142"/>
      <c r="Q41896" s="142"/>
      <c r="R41896" s="142"/>
      <c r="S41896" s="139"/>
    </row>
    <row r="41897" spans="2:19" ht="15.75" customHeight="1" x14ac:dyDescent="0.25">
      <c r="B41897" s="106"/>
      <c r="C41897" s="106"/>
      <c r="D41897" s="139"/>
      <c r="P41897" s="142"/>
      <c r="Q41897" s="142"/>
      <c r="R41897" s="142"/>
      <c r="S41897" s="139"/>
    </row>
    <row r="41898" spans="2:19" ht="15.75" customHeight="1" x14ac:dyDescent="0.25">
      <c r="B41898" s="106"/>
      <c r="C41898" s="106"/>
      <c r="D41898" s="139"/>
      <c r="P41898" s="142"/>
      <c r="Q41898" s="142"/>
      <c r="R41898" s="142"/>
      <c r="S41898" s="139"/>
    </row>
    <row r="41899" spans="2:19" ht="15.75" customHeight="1" x14ac:dyDescent="0.25">
      <c r="B41899" s="106"/>
      <c r="C41899" s="106"/>
      <c r="D41899" s="139"/>
      <c r="P41899" s="142"/>
      <c r="Q41899" s="142"/>
      <c r="R41899" s="142"/>
      <c r="S41899" s="139"/>
    </row>
    <row r="41900" spans="2:19" ht="15.75" customHeight="1" x14ac:dyDescent="0.25">
      <c r="B41900" s="106"/>
      <c r="C41900" s="106"/>
      <c r="D41900" s="139"/>
      <c r="P41900" s="142"/>
      <c r="Q41900" s="142"/>
      <c r="R41900" s="142"/>
      <c r="S41900" s="139"/>
    </row>
    <row r="41901" spans="2:19" ht="15.75" customHeight="1" x14ac:dyDescent="0.25">
      <c r="B41901" s="106"/>
      <c r="C41901" s="106"/>
      <c r="D41901" s="139"/>
      <c r="P41901" s="142"/>
      <c r="Q41901" s="142"/>
      <c r="R41901" s="142"/>
      <c r="S41901" s="139"/>
    </row>
    <row r="41902" spans="2:19" ht="15.75" customHeight="1" x14ac:dyDescent="0.25">
      <c r="B41902" s="106"/>
      <c r="C41902" s="106"/>
      <c r="D41902" s="139"/>
      <c r="P41902" s="142"/>
      <c r="Q41902" s="142"/>
      <c r="R41902" s="142"/>
      <c r="S41902" s="139"/>
    </row>
    <row r="41903" spans="2:19" ht="15.75" customHeight="1" x14ac:dyDescent="0.25">
      <c r="B41903" s="106"/>
      <c r="C41903" s="106"/>
      <c r="D41903" s="139"/>
      <c r="P41903" s="142"/>
      <c r="Q41903" s="142"/>
      <c r="R41903" s="142"/>
      <c r="S41903" s="139"/>
    </row>
    <row r="41904" spans="2:19" ht="15.75" customHeight="1" x14ac:dyDescent="0.25">
      <c r="B41904" s="106"/>
      <c r="C41904" s="106"/>
      <c r="D41904" s="139"/>
      <c r="P41904" s="142"/>
      <c r="Q41904" s="142"/>
      <c r="R41904" s="142"/>
      <c r="S41904" s="139"/>
    </row>
    <row r="41905" spans="2:19" ht="15.75" customHeight="1" x14ac:dyDescent="0.25">
      <c r="B41905" s="106"/>
      <c r="C41905" s="106"/>
      <c r="D41905" s="139"/>
      <c r="P41905" s="142"/>
      <c r="Q41905" s="142"/>
      <c r="R41905" s="142"/>
      <c r="S41905" s="139"/>
    </row>
    <row r="41906" spans="2:19" ht="15.75" customHeight="1" x14ac:dyDescent="0.25">
      <c r="B41906" s="106"/>
      <c r="C41906" s="106"/>
      <c r="D41906" s="139"/>
      <c r="P41906" s="142"/>
      <c r="Q41906" s="142"/>
      <c r="R41906" s="142"/>
      <c r="S41906" s="139"/>
    </row>
    <row r="41907" spans="2:19" ht="15.75" customHeight="1" x14ac:dyDescent="0.25">
      <c r="B41907" s="106"/>
      <c r="C41907" s="106"/>
      <c r="D41907" s="139"/>
      <c r="P41907" s="142"/>
      <c r="Q41907" s="142"/>
      <c r="R41907" s="142"/>
      <c r="S41907" s="139"/>
    </row>
    <row r="41908" spans="2:19" ht="15.75" customHeight="1" x14ac:dyDescent="0.25">
      <c r="B41908" s="106"/>
      <c r="C41908" s="106"/>
      <c r="D41908" s="139"/>
      <c r="P41908" s="142"/>
      <c r="Q41908" s="142"/>
      <c r="R41908" s="142"/>
      <c r="S41908" s="139"/>
    </row>
    <row r="41909" spans="2:19" ht="15.75" customHeight="1" x14ac:dyDescent="0.25">
      <c r="B41909" s="106"/>
      <c r="C41909" s="106"/>
      <c r="D41909" s="139"/>
      <c r="P41909" s="142"/>
      <c r="Q41909" s="142"/>
      <c r="R41909" s="142"/>
      <c r="S41909" s="139"/>
    </row>
    <row r="41910" spans="2:19" ht="15.75" customHeight="1" x14ac:dyDescent="0.25">
      <c r="B41910" s="106"/>
      <c r="C41910" s="106"/>
      <c r="D41910" s="139"/>
      <c r="P41910" s="142"/>
      <c r="Q41910" s="142"/>
      <c r="R41910" s="142"/>
      <c r="S41910" s="139"/>
    </row>
    <row r="41911" spans="2:19" ht="15.75" customHeight="1" x14ac:dyDescent="0.25">
      <c r="B41911" s="106"/>
      <c r="C41911" s="106"/>
      <c r="D41911" s="139"/>
      <c r="P41911" s="142"/>
      <c r="Q41911" s="142"/>
      <c r="R41911" s="142"/>
      <c r="S41911" s="139"/>
    </row>
    <row r="41912" spans="2:19" ht="15.75" customHeight="1" x14ac:dyDescent="0.25">
      <c r="B41912" s="106"/>
      <c r="C41912" s="106"/>
      <c r="D41912" s="139"/>
      <c r="P41912" s="142"/>
      <c r="Q41912" s="142"/>
      <c r="R41912" s="142"/>
      <c r="S41912" s="139"/>
    </row>
    <row r="41913" spans="2:19" ht="15.75" customHeight="1" x14ac:dyDescent="0.25">
      <c r="B41913" s="106"/>
      <c r="C41913" s="106"/>
      <c r="D41913" s="139"/>
      <c r="P41913" s="142"/>
      <c r="Q41913" s="142"/>
      <c r="R41913" s="142"/>
      <c r="S41913" s="139"/>
    </row>
    <row r="41914" spans="2:19" ht="15.75" customHeight="1" x14ac:dyDescent="0.25">
      <c r="B41914" s="106"/>
      <c r="C41914" s="106"/>
      <c r="D41914" s="139"/>
      <c r="P41914" s="142"/>
      <c r="Q41914" s="142"/>
      <c r="R41914" s="142"/>
      <c r="S41914" s="139"/>
    </row>
    <row r="41915" spans="2:19" ht="15.75" customHeight="1" x14ac:dyDescent="0.25">
      <c r="B41915" s="106"/>
      <c r="C41915" s="106"/>
      <c r="D41915" s="139"/>
      <c r="P41915" s="142"/>
      <c r="Q41915" s="142"/>
      <c r="R41915" s="142"/>
      <c r="S41915" s="139"/>
    </row>
    <row r="41916" spans="2:19" ht="15.75" customHeight="1" x14ac:dyDescent="0.25">
      <c r="B41916" s="106"/>
      <c r="C41916" s="106"/>
      <c r="D41916" s="139"/>
      <c r="P41916" s="142"/>
      <c r="Q41916" s="142"/>
      <c r="R41916" s="142"/>
      <c r="S41916" s="139"/>
    </row>
    <row r="41917" spans="2:19" ht="15.75" customHeight="1" x14ac:dyDescent="0.25">
      <c r="B41917" s="106"/>
      <c r="C41917" s="106"/>
      <c r="D41917" s="139"/>
      <c r="P41917" s="142"/>
      <c r="Q41917" s="142"/>
      <c r="R41917" s="142"/>
      <c r="S41917" s="139"/>
    </row>
    <row r="41918" spans="2:19" ht="15.75" customHeight="1" x14ac:dyDescent="0.25">
      <c r="B41918" s="106"/>
      <c r="C41918" s="106"/>
      <c r="D41918" s="139"/>
      <c r="P41918" s="142"/>
      <c r="Q41918" s="142"/>
      <c r="R41918" s="142"/>
      <c r="S41918" s="139"/>
    </row>
    <row r="41919" spans="2:19" ht="15.75" customHeight="1" x14ac:dyDescent="0.25">
      <c r="B41919" s="106"/>
      <c r="C41919" s="106"/>
      <c r="D41919" s="139"/>
      <c r="P41919" s="142"/>
      <c r="Q41919" s="142"/>
      <c r="R41919" s="142"/>
      <c r="S41919" s="139"/>
    </row>
    <row r="41920" spans="2:19" ht="15.75" customHeight="1" x14ac:dyDescent="0.25">
      <c r="B41920" s="106"/>
      <c r="C41920" s="106"/>
      <c r="D41920" s="139"/>
      <c r="P41920" s="142"/>
      <c r="Q41920" s="142"/>
      <c r="R41920" s="142"/>
      <c r="S41920" s="139"/>
    </row>
    <row r="41921" spans="2:19" ht="15.75" customHeight="1" x14ac:dyDescent="0.25">
      <c r="B41921" s="106"/>
      <c r="C41921" s="106"/>
      <c r="D41921" s="139"/>
      <c r="P41921" s="142"/>
      <c r="Q41921" s="142"/>
      <c r="R41921" s="142"/>
      <c r="S41921" s="139"/>
    </row>
    <row r="41922" spans="2:19" ht="15.75" customHeight="1" x14ac:dyDescent="0.25">
      <c r="B41922" s="106"/>
      <c r="C41922" s="106"/>
      <c r="D41922" s="139"/>
      <c r="P41922" s="142"/>
      <c r="Q41922" s="142"/>
      <c r="R41922" s="142"/>
      <c r="S41922" s="139"/>
    </row>
    <row r="41923" spans="2:19" ht="15.75" customHeight="1" x14ac:dyDescent="0.25">
      <c r="B41923" s="106"/>
      <c r="C41923" s="106"/>
      <c r="D41923" s="139"/>
      <c r="P41923" s="142"/>
      <c r="Q41923" s="142"/>
      <c r="R41923" s="142"/>
      <c r="S41923" s="139"/>
    </row>
    <row r="41924" spans="2:19" ht="15.75" customHeight="1" x14ac:dyDescent="0.25">
      <c r="B41924" s="106"/>
      <c r="C41924" s="106"/>
      <c r="D41924" s="139"/>
      <c r="P41924" s="142"/>
      <c r="Q41924" s="142"/>
      <c r="R41924" s="142"/>
      <c r="S41924" s="139"/>
    </row>
    <row r="41925" spans="2:19" ht="15.75" customHeight="1" x14ac:dyDescent="0.25">
      <c r="B41925" s="106"/>
      <c r="C41925" s="106"/>
      <c r="D41925" s="139"/>
      <c r="P41925" s="142"/>
      <c r="Q41925" s="142"/>
      <c r="R41925" s="142"/>
      <c r="S41925" s="139"/>
    </row>
    <row r="41926" spans="2:19" ht="15.75" customHeight="1" x14ac:dyDescent="0.25">
      <c r="B41926" s="106"/>
      <c r="C41926" s="106"/>
      <c r="D41926" s="139"/>
      <c r="P41926" s="142"/>
      <c r="Q41926" s="142"/>
      <c r="R41926" s="142"/>
      <c r="S41926" s="139"/>
    </row>
    <row r="41927" spans="2:19" ht="15.75" customHeight="1" x14ac:dyDescent="0.25">
      <c r="B41927" s="106"/>
      <c r="C41927" s="106"/>
      <c r="D41927" s="139"/>
      <c r="P41927" s="142"/>
      <c r="Q41927" s="142"/>
      <c r="R41927" s="142"/>
      <c r="S41927" s="139"/>
    </row>
    <row r="41928" spans="2:19" ht="15.75" customHeight="1" x14ac:dyDescent="0.25">
      <c r="B41928" s="106"/>
      <c r="C41928" s="106"/>
      <c r="D41928" s="139"/>
      <c r="P41928" s="142"/>
      <c r="Q41928" s="142"/>
      <c r="R41928" s="142"/>
      <c r="S41928" s="139"/>
    </row>
    <row r="41929" spans="2:19" ht="15.75" customHeight="1" x14ac:dyDescent="0.25">
      <c r="B41929" s="106"/>
      <c r="C41929" s="106"/>
      <c r="D41929" s="139"/>
      <c r="P41929" s="142"/>
      <c r="Q41929" s="142"/>
      <c r="R41929" s="142"/>
      <c r="S41929" s="139"/>
    </row>
    <row r="41930" spans="2:19" ht="15.75" customHeight="1" x14ac:dyDescent="0.25">
      <c r="B41930" s="106"/>
      <c r="C41930" s="106"/>
      <c r="D41930" s="139"/>
      <c r="P41930" s="142"/>
      <c r="Q41930" s="142"/>
      <c r="R41930" s="142"/>
      <c r="S41930" s="139"/>
    </row>
    <row r="41931" spans="2:19" ht="15.75" customHeight="1" x14ac:dyDescent="0.25">
      <c r="B41931" s="106"/>
      <c r="C41931" s="106"/>
      <c r="D41931" s="139"/>
      <c r="P41931" s="142"/>
      <c r="Q41931" s="142"/>
      <c r="R41931" s="142"/>
      <c r="S41931" s="139"/>
    </row>
    <row r="41932" spans="2:19" ht="15.75" customHeight="1" x14ac:dyDescent="0.25">
      <c r="B41932" s="106"/>
      <c r="C41932" s="106"/>
      <c r="D41932" s="139"/>
      <c r="P41932" s="142"/>
      <c r="Q41932" s="142"/>
      <c r="R41932" s="142"/>
      <c r="S41932" s="139"/>
    </row>
    <row r="41933" spans="2:19" ht="15.75" customHeight="1" x14ac:dyDescent="0.25">
      <c r="B41933" s="106"/>
      <c r="C41933" s="106"/>
      <c r="D41933" s="139"/>
      <c r="P41933" s="142"/>
      <c r="Q41933" s="142"/>
      <c r="R41933" s="142"/>
      <c r="S41933" s="139"/>
    </row>
    <row r="41934" spans="2:19" ht="15.75" customHeight="1" x14ac:dyDescent="0.25">
      <c r="B41934" s="106"/>
      <c r="C41934" s="106"/>
      <c r="D41934" s="139"/>
      <c r="P41934" s="142"/>
      <c r="Q41934" s="142"/>
      <c r="R41934" s="142"/>
      <c r="S41934" s="139"/>
    </row>
    <row r="41935" spans="2:19" ht="15.75" customHeight="1" x14ac:dyDescent="0.25">
      <c r="B41935" s="106"/>
      <c r="C41935" s="106"/>
      <c r="D41935" s="139"/>
      <c r="P41935" s="142"/>
      <c r="Q41935" s="142"/>
      <c r="R41935" s="142"/>
      <c r="S41935" s="139"/>
    </row>
    <row r="41936" spans="2:19" ht="15.75" customHeight="1" x14ac:dyDescent="0.25">
      <c r="B41936" s="106"/>
      <c r="C41936" s="106"/>
      <c r="D41936" s="139"/>
      <c r="P41936" s="142"/>
      <c r="Q41936" s="142"/>
      <c r="R41936" s="142"/>
      <c r="S41936" s="139"/>
    </row>
    <row r="41937" spans="2:19" ht="15.75" customHeight="1" x14ac:dyDescent="0.25">
      <c r="B41937" s="106"/>
      <c r="C41937" s="106"/>
      <c r="D41937" s="139"/>
      <c r="P41937" s="142"/>
      <c r="Q41937" s="142"/>
      <c r="R41937" s="142"/>
      <c r="S41937" s="139"/>
    </row>
    <row r="41938" spans="2:19" ht="15.75" customHeight="1" x14ac:dyDescent="0.25">
      <c r="B41938" s="106"/>
      <c r="C41938" s="106"/>
      <c r="D41938" s="139"/>
      <c r="P41938" s="142"/>
      <c r="Q41938" s="142"/>
      <c r="R41938" s="142"/>
      <c r="S41938" s="139"/>
    </row>
    <row r="41939" spans="2:19" ht="15.75" customHeight="1" x14ac:dyDescent="0.25">
      <c r="B41939" s="106"/>
      <c r="C41939" s="106"/>
      <c r="D41939" s="139"/>
      <c r="P41939" s="142"/>
      <c r="Q41939" s="142"/>
      <c r="R41939" s="142"/>
      <c r="S41939" s="139"/>
    </row>
    <row r="41940" spans="2:19" ht="15.75" customHeight="1" x14ac:dyDescent="0.25">
      <c r="B41940" s="106"/>
      <c r="C41940" s="106"/>
      <c r="D41940" s="139"/>
      <c r="P41940" s="142"/>
      <c r="Q41940" s="142"/>
      <c r="R41940" s="142"/>
      <c r="S41940" s="139"/>
    </row>
    <row r="41941" spans="2:19" ht="15.75" customHeight="1" x14ac:dyDescent="0.25">
      <c r="B41941" s="106"/>
      <c r="C41941" s="106"/>
      <c r="D41941" s="139"/>
      <c r="P41941" s="142"/>
      <c r="Q41941" s="142"/>
      <c r="R41941" s="142"/>
      <c r="S41941" s="139"/>
    </row>
    <row r="41942" spans="2:19" ht="15.75" customHeight="1" x14ac:dyDescent="0.25">
      <c r="B41942" s="106"/>
      <c r="C41942" s="106"/>
      <c r="D41942" s="139"/>
      <c r="P41942" s="142"/>
      <c r="Q41942" s="142"/>
      <c r="R41942" s="142"/>
      <c r="S41942" s="139"/>
    </row>
    <row r="41943" spans="2:19" ht="15.75" customHeight="1" x14ac:dyDescent="0.25">
      <c r="B41943" s="106"/>
      <c r="C41943" s="106"/>
      <c r="D41943" s="139"/>
      <c r="P41943" s="142"/>
      <c r="Q41943" s="142"/>
      <c r="R41943" s="142"/>
      <c r="S41943" s="139"/>
    </row>
    <row r="41944" spans="2:19" ht="15.75" customHeight="1" x14ac:dyDescent="0.25">
      <c r="B41944" s="106"/>
      <c r="C41944" s="106"/>
      <c r="D41944" s="139"/>
      <c r="P41944" s="142"/>
      <c r="Q41944" s="142"/>
      <c r="R41944" s="142"/>
      <c r="S41944" s="139"/>
    </row>
    <row r="41945" spans="2:19" ht="15.75" customHeight="1" x14ac:dyDescent="0.25">
      <c r="B41945" s="106"/>
      <c r="C41945" s="106"/>
      <c r="D41945" s="139"/>
      <c r="P41945" s="142"/>
      <c r="Q41945" s="142"/>
      <c r="R41945" s="142"/>
      <c r="S41945" s="139"/>
    </row>
    <row r="41946" spans="2:19" ht="15.75" customHeight="1" x14ac:dyDescent="0.25">
      <c r="B41946" s="106"/>
      <c r="C41946" s="106"/>
      <c r="D41946" s="139"/>
      <c r="P41946" s="142"/>
      <c r="Q41946" s="142"/>
      <c r="R41946" s="142"/>
      <c r="S41946" s="139"/>
    </row>
    <row r="41947" spans="2:19" ht="15.75" customHeight="1" x14ac:dyDescent="0.25">
      <c r="B41947" s="106"/>
      <c r="C41947" s="106"/>
      <c r="D41947" s="139"/>
      <c r="P41947" s="142"/>
      <c r="Q41947" s="142"/>
      <c r="R41947" s="142"/>
      <c r="S41947" s="139"/>
    </row>
    <row r="41948" spans="2:19" ht="15.75" customHeight="1" x14ac:dyDescent="0.25">
      <c r="B41948" s="106"/>
      <c r="C41948" s="106"/>
      <c r="D41948" s="139"/>
      <c r="P41948" s="142"/>
      <c r="Q41948" s="142"/>
      <c r="R41948" s="142"/>
      <c r="S41948" s="139"/>
    </row>
    <row r="41949" spans="2:19" ht="15.75" customHeight="1" x14ac:dyDescent="0.25">
      <c r="B41949" s="106"/>
      <c r="C41949" s="106"/>
      <c r="D41949" s="139"/>
      <c r="P41949" s="142"/>
      <c r="Q41949" s="142"/>
      <c r="R41949" s="142"/>
      <c r="S41949" s="139"/>
    </row>
    <row r="41950" spans="2:19" ht="15.75" customHeight="1" x14ac:dyDescent="0.25">
      <c r="B41950" s="106"/>
      <c r="C41950" s="106"/>
      <c r="D41950" s="139"/>
      <c r="P41950" s="142"/>
      <c r="Q41950" s="142"/>
      <c r="R41950" s="142"/>
      <c r="S41950" s="139"/>
    </row>
    <row r="41951" spans="2:19" ht="15.75" customHeight="1" x14ac:dyDescent="0.25">
      <c r="B41951" s="106"/>
      <c r="C41951" s="106"/>
      <c r="D41951" s="139"/>
      <c r="P41951" s="142"/>
      <c r="Q41951" s="142"/>
      <c r="R41951" s="142"/>
      <c r="S41951" s="139"/>
    </row>
    <row r="41952" spans="2:19" ht="15.75" customHeight="1" x14ac:dyDescent="0.25">
      <c r="B41952" s="106"/>
      <c r="C41952" s="106"/>
      <c r="D41952" s="139"/>
      <c r="P41952" s="142"/>
      <c r="Q41952" s="142"/>
      <c r="R41952" s="142"/>
      <c r="S41952" s="139"/>
    </row>
    <row r="41953" spans="2:19" ht="15.75" customHeight="1" x14ac:dyDescent="0.25">
      <c r="B41953" s="106"/>
      <c r="C41953" s="106"/>
      <c r="D41953" s="139"/>
      <c r="P41953" s="142"/>
      <c r="Q41953" s="142"/>
      <c r="R41953" s="142"/>
      <c r="S41953" s="139"/>
    </row>
    <row r="41954" spans="2:19" ht="15.75" customHeight="1" x14ac:dyDescent="0.25">
      <c r="B41954" s="106"/>
      <c r="C41954" s="106"/>
      <c r="D41954" s="139"/>
      <c r="P41954" s="142"/>
      <c r="Q41954" s="142"/>
      <c r="R41954" s="142"/>
      <c r="S41954" s="139"/>
    </row>
    <row r="41955" spans="2:19" ht="15.75" customHeight="1" x14ac:dyDescent="0.25">
      <c r="B41955" s="106"/>
      <c r="C41955" s="106"/>
      <c r="D41955" s="139"/>
      <c r="P41955" s="142"/>
      <c r="Q41955" s="142"/>
      <c r="R41955" s="142"/>
      <c r="S41955" s="139"/>
    </row>
    <row r="41956" spans="2:19" ht="15.75" customHeight="1" x14ac:dyDescent="0.25">
      <c r="B41956" s="106"/>
      <c r="C41956" s="106"/>
      <c r="D41956" s="139"/>
      <c r="P41956" s="142"/>
      <c r="Q41956" s="142"/>
      <c r="R41956" s="142"/>
      <c r="S41956" s="139"/>
    </row>
    <row r="41957" spans="2:19" ht="15.75" customHeight="1" x14ac:dyDescent="0.25">
      <c r="B41957" s="106"/>
      <c r="C41957" s="106"/>
      <c r="D41957" s="139"/>
      <c r="P41957" s="142"/>
      <c r="Q41957" s="142"/>
      <c r="R41957" s="142"/>
      <c r="S41957" s="139"/>
    </row>
    <row r="41958" spans="2:19" ht="15.75" customHeight="1" x14ac:dyDescent="0.25">
      <c r="B41958" s="106"/>
      <c r="C41958" s="106"/>
      <c r="D41958" s="139"/>
      <c r="P41958" s="142"/>
      <c r="Q41958" s="142"/>
      <c r="R41958" s="142"/>
      <c r="S41958" s="139"/>
    </row>
    <row r="41959" spans="2:19" ht="15.75" customHeight="1" x14ac:dyDescent="0.25">
      <c r="B41959" s="106"/>
      <c r="C41959" s="106"/>
      <c r="D41959" s="139"/>
      <c r="P41959" s="142"/>
      <c r="Q41959" s="142"/>
      <c r="R41959" s="142"/>
      <c r="S41959" s="139"/>
    </row>
    <row r="41960" spans="2:19" ht="15.75" customHeight="1" x14ac:dyDescent="0.25">
      <c r="B41960" s="106"/>
      <c r="C41960" s="106"/>
      <c r="D41960" s="139"/>
      <c r="P41960" s="142"/>
      <c r="Q41960" s="142"/>
      <c r="R41960" s="142"/>
      <c r="S41960" s="139"/>
    </row>
    <row r="41961" spans="2:19" ht="15.75" customHeight="1" x14ac:dyDescent="0.25">
      <c r="B41961" s="106"/>
      <c r="C41961" s="106"/>
      <c r="D41961" s="139"/>
      <c r="P41961" s="142"/>
      <c r="Q41961" s="142"/>
      <c r="R41961" s="142"/>
      <c r="S41961" s="139"/>
    </row>
    <row r="41962" spans="2:19" ht="15.75" customHeight="1" x14ac:dyDescent="0.25">
      <c r="B41962" s="106"/>
      <c r="C41962" s="106"/>
      <c r="D41962" s="139"/>
      <c r="P41962" s="142"/>
      <c r="Q41962" s="142"/>
      <c r="R41962" s="142"/>
      <c r="S41962" s="139"/>
    </row>
    <row r="41963" spans="2:19" ht="15.75" customHeight="1" x14ac:dyDescent="0.25">
      <c r="B41963" s="106"/>
      <c r="C41963" s="106"/>
      <c r="D41963" s="139"/>
      <c r="P41963" s="142"/>
      <c r="Q41963" s="142"/>
      <c r="R41963" s="142"/>
      <c r="S41963" s="139"/>
    </row>
    <row r="41964" spans="2:19" ht="15.75" customHeight="1" x14ac:dyDescent="0.25">
      <c r="B41964" s="106"/>
      <c r="C41964" s="106"/>
      <c r="D41964" s="139"/>
      <c r="P41964" s="142"/>
      <c r="Q41964" s="142"/>
      <c r="R41964" s="142"/>
      <c r="S41964" s="139"/>
    </row>
    <row r="41965" spans="2:19" ht="15.75" customHeight="1" x14ac:dyDescent="0.25">
      <c r="B41965" s="106"/>
      <c r="C41965" s="106"/>
      <c r="D41965" s="139"/>
      <c r="P41965" s="142"/>
      <c r="Q41965" s="142"/>
      <c r="R41965" s="142"/>
      <c r="S41965" s="139"/>
    </row>
    <row r="41966" spans="2:19" ht="15.75" customHeight="1" x14ac:dyDescent="0.25">
      <c r="B41966" s="106"/>
      <c r="C41966" s="106"/>
      <c r="D41966" s="139"/>
      <c r="P41966" s="142"/>
      <c r="Q41966" s="142"/>
      <c r="R41966" s="142"/>
      <c r="S41966" s="139"/>
    </row>
    <row r="41967" spans="2:19" ht="15.75" customHeight="1" x14ac:dyDescent="0.25">
      <c r="B41967" s="106"/>
      <c r="C41967" s="106"/>
      <c r="D41967" s="139"/>
      <c r="P41967" s="142"/>
      <c r="Q41967" s="142"/>
      <c r="R41967" s="142"/>
      <c r="S41967" s="139"/>
    </row>
    <row r="41968" spans="2:19" ht="15.75" customHeight="1" x14ac:dyDescent="0.25">
      <c r="B41968" s="106"/>
      <c r="C41968" s="106"/>
      <c r="D41968" s="139"/>
      <c r="P41968" s="142"/>
      <c r="Q41968" s="142"/>
      <c r="R41968" s="142"/>
      <c r="S41968" s="139"/>
    </row>
    <row r="41969" spans="2:19" ht="15.75" customHeight="1" x14ac:dyDescent="0.25">
      <c r="B41969" s="106"/>
      <c r="C41969" s="106"/>
      <c r="D41969" s="139"/>
      <c r="P41969" s="142"/>
      <c r="Q41969" s="142"/>
      <c r="R41969" s="142"/>
      <c r="S41969" s="139"/>
    </row>
    <row r="41970" spans="2:19" ht="15.75" customHeight="1" x14ac:dyDescent="0.25">
      <c r="B41970" s="106"/>
      <c r="C41970" s="106"/>
      <c r="D41970" s="139"/>
      <c r="P41970" s="142"/>
      <c r="Q41970" s="142"/>
      <c r="R41970" s="142"/>
      <c r="S41970" s="139"/>
    </row>
    <row r="41971" spans="2:19" ht="15.75" customHeight="1" x14ac:dyDescent="0.25">
      <c r="B41971" s="106"/>
      <c r="C41971" s="106"/>
      <c r="D41971" s="139"/>
      <c r="P41971" s="142"/>
      <c r="Q41971" s="142"/>
      <c r="R41971" s="142"/>
      <c r="S41971" s="139"/>
    </row>
    <row r="41972" spans="2:19" ht="15.75" customHeight="1" x14ac:dyDescent="0.25">
      <c r="B41972" s="106"/>
      <c r="C41972" s="106"/>
      <c r="D41972" s="139"/>
      <c r="P41972" s="142"/>
      <c r="Q41972" s="142"/>
      <c r="R41972" s="142"/>
      <c r="S41972" s="139"/>
    </row>
    <row r="41973" spans="2:19" ht="15.75" customHeight="1" x14ac:dyDescent="0.25">
      <c r="B41973" s="106"/>
      <c r="C41973" s="106"/>
      <c r="D41973" s="139"/>
      <c r="P41973" s="142"/>
      <c r="Q41973" s="142"/>
      <c r="R41973" s="142"/>
      <c r="S41973" s="139"/>
    </row>
    <row r="41974" spans="2:19" ht="15.75" customHeight="1" x14ac:dyDescent="0.25">
      <c r="B41974" s="106"/>
      <c r="C41974" s="106"/>
      <c r="D41974" s="139"/>
      <c r="P41974" s="142"/>
      <c r="Q41974" s="142"/>
      <c r="R41974" s="142"/>
      <c r="S41974" s="139"/>
    </row>
    <row r="41975" spans="2:19" ht="15.75" customHeight="1" x14ac:dyDescent="0.25">
      <c r="B41975" s="106"/>
      <c r="C41975" s="106"/>
      <c r="D41975" s="139"/>
      <c r="P41975" s="142"/>
      <c r="Q41975" s="142"/>
      <c r="R41975" s="142"/>
      <c r="S41975" s="139"/>
    </row>
    <row r="41976" spans="2:19" ht="15.75" customHeight="1" x14ac:dyDescent="0.25">
      <c r="B41976" s="106"/>
      <c r="C41976" s="106"/>
      <c r="D41976" s="139"/>
      <c r="P41976" s="142"/>
      <c r="Q41976" s="142"/>
      <c r="R41976" s="142"/>
      <c r="S41976" s="139"/>
    </row>
    <row r="41977" spans="2:19" ht="15.75" customHeight="1" x14ac:dyDescent="0.25">
      <c r="B41977" s="106"/>
      <c r="C41977" s="106"/>
      <c r="D41977" s="139"/>
      <c r="P41977" s="142"/>
      <c r="Q41977" s="142"/>
      <c r="R41977" s="142"/>
      <c r="S41977" s="139"/>
    </row>
    <row r="41978" spans="2:19" ht="15.75" customHeight="1" x14ac:dyDescent="0.25">
      <c r="B41978" s="106"/>
      <c r="C41978" s="106"/>
      <c r="D41978" s="139"/>
      <c r="P41978" s="142"/>
      <c r="Q41978" s="142"/>
      <c r="R41978" s="142"/>
      <c r="S41978" s="139"/>
    </row>
    <row r="41979" spans="2:19" ht="15.75" customHeight="1" x14ac:dyDescent="0.25">
      <c r="B41979" s="106"/>
      <c r="C41979" s="106"/>
      <c r="D41979" s="139"/>
      <c r="P41979" s="142"/>
      <c r="Q41979" s="142"/>
      <c r="R41979" s="142"/>
      <c r="S41979" s="139"/>
    </row>
    <row r="41980" spans="2:19" ht="15.75" customHeight="1" x14ac:dyDescent="0.25">
      <c r="B41980" s="106"/>
      <c r="C41980" s="106"/>
      <c r="D41980" s="139"/>
      <c r="P41980" s="142"/>
      <c r="Q41980" s="142"/>
      <c r="R41980" s="142"/>
      <c r="S41980" s="139"/>
    </row>
    <row r="41981" spans="2:19" ht="15.75" customHeight="1" x14ac:dyDescent="0.25">
      <c r="B41981" s="106"/>
      <c r="C41981" s="106"/>
      <c r="D41981" s="139"/>
      <c r="P41981" s="142"/>
      <c r="Q41981" s="142"/>
      <c r="R41981" s="142"/>
      <c r="S41981" s="139"/>
    </row>
    <row r="41982" spans="2:19" ht="15.75" customHeight="1" x14ac:dyDescent="0.25">
      <c r="B41982" s="106"/>
      <c r="C41982" s="106"/>
      <c r="D41982" s="139"/>
      <c r="P41982" s="142"/>
      <c r="Q41982" s="142"/>
      <c r="R41982" s="142"/>
      <c r="S41982" s="139"/>
    </row>
    <row r="41983" spans="2:19" ht="15.75" customHeight="1" x14ac:dyDescent="0.25">
      <c r="B41983" s="106"/>
      <c r="C41983" s="106"/>
      <c r="D41983" s="139"/>
      <c r="P41983" s="142"/>
      <c r="Q41983" s="142"/>
      <c r="R41983" s="142"/>
      <c r="S41983" s="139"/>
    </row>
    <row r="41984" spans="2:19" ht="15.75" customHeight="1" x14ac:dyDescent="0.25">
      <c r="B41984" s="106"/>
      <c r="C41984" s="106"/>
      <c r="D41984" s="139"/>
      <c r="P41984" s="142"/>
      <c r="Q41984" s="142"/>
      <c r="R41984" s="142"/>
      <c r="S41984" s="139"/>
    </row>
    <row r="41985" spans="2:19" ht="15.75" customHeight="1" x14ac:dyDescent="0.25">
      <c r="B41985" s="106"/>
      <c r="C41985" s="106"/>
      <c r="D41985" s="139"/>
      <c r="P41985" s="142"/>
      <c r="Q41985" s="142"/>
      <c r="R41985" s="142"/>
      <c r="S41985" s="139"/>
    </row>
    <row r="41986" spans="2:19" ht="15.75" customHeight="1" x14ac:dyDescent="0.25">
      <c r="B41986" s="106"/>
      <c r="C41986" s="106"/>
      <c r="D41986" s="139"/>
      <c r="P41986" s="142"/>
      <c r="Q41986" s="142"/>
      <c r="R41986" s="142"/>
      <c r="S41986" s="139"/>
    </row>
    <row r="41987" spans="2:19" ht="15.75" customHeight="1" x14ac:dyDescent="0.25">
      <c r="B41987" s="106"/>
      <c r="C41987" s="106"/>
      <c r="D41987" s="139"/>
      <c r="P41987" s="142"/>
      <c r="Q41987" s="142"/>
      <c r="R41987" s="142"/>
      <c r="S41987" s="139"/>
    </row>
    <row r="41988" spans="2:19" ht="15.75" customHeight="1" x14ac:dyDescent="0.25">
      <c r="B41988" s="106"/>
      <c r="C41988" s="106"/>
      <c r="D41988" s="139"/>
      <c r="P41988" s="142"/>
      <c r="Q41988" s="142"/>
      <c r="R41988" s="142"/>
      <c r="S41988" s="139"/>
    </row>
    <row r="41989" spans="2:19" ht="15.75" customHeight="1" x14ac:dyDescent="0.25">
      <c r="B41989" s="106"/>
      <c r="C41989" s="106"/>
      <c r="D41989" s="139"/>
      <c r="P41989" s="142"/>
      <c r="Q41989" s="142"/>
      <c r="R41989" s="142"/>
      <c r="S41989" s="139"/>
    </row>
    <row r="41990" spans="2:19" ht="15.75" customHeight="1" x14ac:dyDescent="0.25">
      <c r="B41990" s="106"/>
      <c r="C41990" s="106"/>
      <c r="D41990" s="139"/>
      <c r="P41990" s="142"/>
      <c r="Q41990" s="142"/>
      <c r="R41990" s="142"/>
      <c r="S41990" s="139"/>
    </row>
    <row r="41991" spans="2:19" ht="15.75" customHeight="1" x14ac:dyDescent="0.25">
      <c r="B41991" s="106"/>
      <c r="C41991" s="106"/>
      <c r="D41991" s="139"/>
      <c r="P41991" s="142"/>
      <c r="Q41991" s="142"/>
      <c r="R41991" s="142"/>
      <c r="S41991" s="139"/>
    </row>
    <row r="41992" spans="2:19" ht="15.75" customHeight="1" x14ac:dyDescent="0.25">
      <c r="B41992" s="106"/>
      <c r="C41992" s="106"/>
      <c r="D41992" s="139"/>
      <c r="P41992" s="142"/>
      <c r="Q41992" s="142"/>
      <c r="R41992" s="142"/>
      <c r="S41992" s="139"/>
    </row>
    <row r="41993" spans="2:19" ht="15.75" customHeight="1" x14ac:dyDescent="0.25">
      <c r="B41993" s="106"/>
      <c r="C41993" s="106"/>
      <c r="D41993" s="139"/>
      <c r="P41993" s="142"/>
      <c r="Q41993" s="142"/>
      <c r="R41993" s="142"/>
      <c r="S41993" s="139"/>
    </row>
    <row r="41994" spans="2:19" ht="15.75" customHeight="1" x14ac:dyDescent="0.25">
      <c r="B41994" s="106"/>
      <c r="C41994" s="106"/>
      <c r="D41994" s="139"/>
      <c r="P41994" s="142"/>
      <c r="Q41994" s="142"/>
      <c r="R41994" s="142"/>
      <c r="S41994" s="139"/>
    </row>
    <row r="41995" spans="2:19" ht="15.75" customHeight="1" x14ac:dyDescent="0.25">
      <c r="B41995" s="106"/>
      <c r="C41995" s="106"/>
      <c r="D41995" s="139"/>
      <c r="P41995" s="142"/>
      <c r="Q41995" s="142"/>
      <c r="R41995" s="142"/>
      <c r="S41995" s="139"/>
    </row>
    <row r="41996" spans="2:19" ht="15.75" customHeight="1" x14ac:dyDescent="0.25">
      <c r="B41996" s="106"/>
      <c r="C41996" s="106"/>
      <c r="D41996" s="139"/>
      <c r="P41996" s="142"/>
      <c r="Q41996" s="142"/>
      <c r="R41996" s="142"/>
      <c r="S41996" s="139"/>
    </row>
    <row r="41997" spans="2:19" ht="15.75" customHeight="1" x14ac:dyDescent="0.25">
      <c r="B41997" s="106"/>
      <c r="C41997" s="106"/>
      <c r="D41997" s="139"/>
      <c r="P41997" s="142"/>
      <c r="Q41997" s="142"/>
      <c r="R41997" s="142"/>
      <c r="S41997" s="139"/>
    </row>
    <row r="41998" spans="2:19" ht="15.75" customHeight="1" x14ac:dyDescent="0.25">
      <c r="B41998" s="106"/>
      <c r="C41998" s="106"/>
      <c r="D41998" s="139"/>
      <c r="P41998" s="142"/>
      <c r="Q41998" s="142"/>
      <c r="R41998" s="142"/>
      <c r="S41998" s="139"/>
    </row>
    <row r="41999" spans="2:19" ht="15.75" customHeight="1" x14ac:dyDescent="0.25">
      <c r="B41999" s="106"/>
      <c r="C41999" s="106"/>
      <c r="D41999" s="139"/>
      <c r="P41999" s="142"/>
      <c r="Q41999" s="142"/>
      <c r="R41999" s="142"/>
      <c r="S41999" s="139"/>
    </row>
    <row r="42000" spans="2:19" ht="15.75" customHeight="1" x14ac:dyDescent="0.25">
      <c r="B42000" s="106"/>
      <c r="C42000" s="106"/>
      <c r="D42000" s="139"/>
      <c r="P42000" s="142"/>
      <c r="Q42000" s="142"/>
      <c r="R42000" s="142"/>
      <c r="S42000" s="139"/>
    </row>
    <row r="42001" spans="2:19" ht="15.75" customHeight="1" x14ac:dyDescent="0.25">
      <c r="B42001" s="106"/>
      <c r="C42001" s="106"/>
      <c r="D42001" s="139"/>
      <c r="P42001" s="142"/>
      <c r="Q42001" s="142"/>
      <c r="R42001" s="142"/>
      <c r="S42001" s="139"/>
    </row>
    <row r="42002" spans="2:19" ht="15.75" customHeight="1" x14ac:dyDescent="0.25">
      <c r="B42002" s="106"/>
      <c r="C42002" s="106"/>
      <c r="D42002" s="139"/>
      <c r="P42002" s="142"/>
      <c r="Q42002" s="142"/>
      <c r="R42002" s="142"/>
      <c r="S42002" s="139"/>
    </row>
    <row r="42003" spans="2:19" ht="15.75" customHeight="1" x14ac:dyDescent="0.25">
      <c r="B42003" s="106"/>
      <c r="C42003" s="106"/>
      <c r="D42003" s="139"/>
      <c r="P42003" s="142"/>
      <c r="Q42003" s="142"/>
      <c r="R42003" s="142"/>
      <c r="S42003" s="139"/>
    </row>
    <row r="42004" spans="2:19" ht="15.75" customHeight="1" x14ac:dyDescent="0.25">
      <c r="B42004" s="106"/>
      <c r="C42004" s="106"/>
      <c r="D42004" s="139"/>
      <c r="P42004" s="142"/>
      <c r="Q42004" s="142"/>
      <c r="R42004" s="142"/>
      <c r="S42004" s="139"/>
    </row>
    <row r="42005" spans="2:19" ht="15.75" customHeight="1" x14ac:dyDescent="0.25">
      <c r="B42005" s="106"/>
      <c r="C42005" s="106"/>
      <c r="D42005" s="139"/>
      <c r="P42005" s="142"/>
      <c r="Q42005" s="142"/>
      <c r="R42005" s="142"/>
      <c r="S42005" s="139"/>
    </row>
    <row r="42006" spans="2:19" ht="15.75" customHeight="1" x14ac:dyDescent="0.25">
      <c r="B42006" s="106"/>
      <c r="C42006" s="106"/>
      <c r="D42006" s="139"/>
      <c r="P42006" s="142"/>
      <c r="Q42006" s="142"/>
      <c r="R42006" s="142"/>
      <c r="S42006" s="139"/>
    </row>
    <row r="42007" spans="2:19" ht="15.75" customHeight="1" x14ac:dyDescent="0.25">
      <c r="B42007" s="106"/>
      <c r="C42007" s="106"/>
      <c r="D42007" s="139"/>
      <c r="P42007" s="142"/>
      <c r="Q42007" s="142"/>
      <c r="R42007" s="142"/>
      <c r="S42007" s="139"/>
    </row>
    <row r="42008" spans="2:19" ht="15.75" customHeight="1" x14ac:dyDescent="0.25">
      <c r="B42008" s="106"/>
      <c r="C42008" s="106"/>
      <c r="D42008" s="139"/>
      <c r="P42008" s="142"/>
      <c r="Q42008" s="142"/>
      <c r="R42008" s="142"/>
      <c r="S42008" s="139"/>
    </row>
    <row r="42009" spans="2:19" ht="15.75" customHeight="1" x14ac:dyDescent="0.25">
      <c r="B42009" s="106"/>
      <c r="C42009" s="106"/>
      <c r="D42009" s="139"/>
      <c r="P42009" s="142"/>
      <c r="Q42009" s="142"/>
      <c r="R42009" s="142"/>
      <c r="S42009" s="139"/>
    </row>
    <row r="42010" spans="2:19" ht="15.75" customHeight="1" x14ac:dyDescent="0.25">
      <c r="B42010" s="106"/>
      <c r="C42010" s="106"/>
      <c r="D42010" s="139"/>
      <c r="P42010" s="142"/>
      <c r="Q42010" s="142"/>
      <c r="R42010" s="142"/>
      <c r="S42010" s="139"/>
    </row>
    <row r="42011" spans="2:19" ht="15.75" customHeight="1" x14ac:dyDescent="0.25">
      <c r="B42011" s="106"/>
      <c r="C42011" s="106"/>
      <c r="D42011" s="139"/>
      <c r="P42011" s="142"/>
      <c r="Q42011" s="142"/>
      <c r="R42011" s="142"/>
      <c r="S42011" s="139"/>
    </row>
    <row r="42012" spans="2:19" ht="15.75" customHeight="1" x14ac:dyDescent="0.25">
      <c r="B42012" s="106"/>
      <c r="C42012" s="106"/>
      <c r="D42012" s="139"/>
      <c r="P42012" s="142"/>
      <c r="Q42012" s="142"/>
      <c r="R42012" s="142"/>
      <c r="S42012" s="139"/>
    </row>
    <row r="42013" spans="2:19" ht="15.75" customHeight="1" x14ac:dyDescent="0.25">
      <c r="B42013" s="106"/>
      <c r="C42013" s="106"/>
      <c r="D42013" s="139"/>
      <c r="P42013" s="142"/>
      <c r="Q42013" s="142"/>
      <c r="R42013" s="142"/>
      <c r="S42013" s="139"/>
    </row>
    <row r="42014" spans="2:19" ht="15.75" customHeight="1" x14ac:dyDescent="0.25">
      <c r="B42014" s="106"/>
      <c r="C42014" s="106"/>
      <c r="D42014" s="139"/>
      <c r="P42014" s="142"/>
      <c r="Q42014" s="142"/>
      <c r="R42014" s="142"/>
      <c r="S42014" s="139"/>
    </row>
    <row r="42015" spans="2:19" ht="15.75" customHeight="1" x14ac:dyDescent="0.25">
      <c r="B42015" s="106"/>
      <c r="C42015" s="106"/>
      <c r="D42015" s="139"/>
      <c r="P42015" s="142"/>
      <c r="Q42015" s="142"/>
      <c r="R42015" s="142"/>
      <c r="S42015" s="139"/>
    </row>
    <row r="42016" spans="2:19" ht="15.75" customHeight="1" x14ac:dyDescent="0.25">
      <c r="B42016" s="106"/>
      <c r="C42016" s="106"/>
      <c r="D42016" s="139"/>
      <c r="P42016" s="142"/>
      <c r="Q42016" s="142"/>
      <c r="R42016" s="142"/>
      <c r="S42016" s="139"/>
    </row>
    <row r="42017" spans="2:19" ht="15.75" customHeight="1" x14ac:dyDescent="0.25">
      <c r="B42017" s="106"/>
      <c r="C42017" s="106"/>
      <c r="D42017" s="139"/>
      <c r="P42017" s="142"/>
      <c r="Q42017" s="142"/>
      <c r="R42017" s="142"/>
      <c r="S42017" s="139"/>
    </row>
    <row r="42018" spans="2:19" ht="15.75" customHeight="1" x14ac:dyDescent="0.25">
      <c r="B42018" s="106"/>
      <c r="C42018" s="106"/>
      <c r="D42018" s="139"/>
      <c r="P42018" s="142"/>
      <c r="Q42018" s="142"/>
      <c r="R42018" s="142"/>
      <c r="S42018" s="139"/>
    </row>
    <row r="42019" spans="2:19" ht="15.75" customHeight="1" x14ac:dyDescent="0.25">
      <c r="B42019" s="106"/>
      <c r="C42019" s="106"/>
      <c r="D42019" s="139"/>
      <c r="P42019" s="142"/>
      <c r="Q42019" s="142"/>
      <c r="R42019" s="142"/>
      <c r="S42019" s="139"/>
    </row>
    <row r="42020" spans="2:19" ht="15.75" customHeight="1" x14ac:dyDescent="0.25">
      <c r="B42020" s="106"/>
      <c r="C42020" s="106"/>
      <c r="D42020" s="139"/>
      <c r="P42020" s="142"/>
      <c r="Q42020" s="142"/>
      <c r="R42020" s="142"/>
      <c r="S42020" s="139"/>
    </row>
    <row r="42021" spans="2:19" ht="15.75" customHeight="1" x14ac:dyDescent="0.25">
      <c r="B42021" s="106"/>
      <c r="C42021" s="106"/>
      <c r="D42021" s="139"/>
      <c r="P42021" s="142"/>
      <c r="Q42021" s="142"/>
      <c r="R42021" s="142"/>
      <c r="S42021" s="139"/>
    </row>
    <row r="42022" spans="2:19" ht="15.75" customHeight="1" x14ac:dyDescent="0.25">
      <c r="B42022" s="106"/>
      <c r="C42022" s="106"/>
      <c r="D42022" s="139"/>
      <c r="P42022" s="142"/>
      <c r="Q42022" s="142"/>
      <c r="R42022" s="142"/>
      <c r="S42022" s="139"/>
    </row>
    <row r="42023" spans="2:19" ht="15.75" customHeight="1" x14ac:dyDescent="0.25">
      <c r="B42023" s="106"/>
      <c r="C42023" s="106"/>
      <c r="D42023" s="139"/>
      <c r="P42023" s="142"/>
      <c r="Q42023" s="142"/>
      <c r="R42023" s="142"/>
      <c r="S42023" s="139"/>
    </row>
    <row r="42024" spans="2:19" ht="15.75" customHeight="1" x14ac:dyDescent="0.25">
      <c r="B42024" s="106"/>
      <c r="C42024" s="106"/>
      <c r="D42024" s="139"/>
      <c r="P42024" s="142"/>
      <c r="Q42024" s="142"/>
      <c r="R42024" s="142"/>
      <c r="S42024" s="139"/>
    </row>
    <row r="42025" spans="2:19" ht="15.75" customHeight="1" x14ac:dyDescent="0.25">
      <c r="B42025" s="106"/>
      <c r="C42025" s="106"/>
      <c r="D42025" s="139"/>
      <c r="P42025" s="142"/>
      <c r="Q42025" s="142"/>
      <c r="R42025" s="142"/>
      <c r="S42025" s="139"/>
    </row>
    <row r="42026" spans="2:19" ht="15.75" customHeight="1" x14ac:dyDescent="0.25">
      <c r="B42026" s="106"/>
      <c r="C42026" s="106"/>
      <c r="D42026" s="139"/>
      <c r="P42026" s="142"/>
      <c r="Q42026" s="142"/>
      <c r="R42026" s="142"/>
      <c r="S42026" s="139"/>
    </row>
    <row r="42027" spans="2:19" ht="15.75" customHeight="1" x14ac:dyDescent="0.25">
      <c r="B42027" s="106"/>
      <c r="C42027" s="106"/>
      <c r="D42027" s="139"/>
      <c r="P42027" s="142"/>
      <c r="Q42027" s="142"/>
      <c r="R42027" s="142"/>
      <c r="S42027" s="139"/>
    </row>
    <row r="42028" spans="2:19" ht="15.75" customHeight="1" x14ac:dyDescent="0.25">
      <c r="B42028" s="106"/>
      <c r="C42028" s="106"/>
      <c r="D42028" s="139"/>
      <c r="P42028" s="142"/>
      <c r="Q42028" s="142"/>
      <c r="R42028" s="142"/>
      <c r="S42028" s="139"/>
    </row>
    <row r="42029" spans="2:19" ht="15.75" customHeight="1" x14ac:dyDescent="0.25">
      <c r="B42029" s="106"/>
      <c r="C42029" s="106"/>
      <c r="D42029" s="139"/>
      <c r="P42029" s="142"/>
      <c r="Q42029" s="142"/>
      <c r="R42029" s="142"/>
      <c r="S42029" s="139"/>
    </row>
    <row r="42030" spans="2:19" ht="15.75" customHeight="1" x14ac:dyDescent="0.25">
      <c r="B42030" s="106"/>
      <c r="C42030" s="106"/>
      <c r="D42030" s="139"/>
      <c r="P42030" s="142"/>
      <c r="Q42030" s="142"/>
      <c r="R42030" s="142"/>
      <c r="S42030" s="139"/>
    </row>
    <row r="42031" spans="2:19" ht="15.75" customHeight="1" x14ac:dyDescent="0.25">
      <c r="B42031" s="106"/>
      <c r="C42031" s="106"/>
      <c r="D42031" s="139"/>
      <c r="P42031" s="142"/>
      <c r="Q42031" s="142"/>
      <c r="R42031" s="142"/>
      <c r="S42031" s="139"/>
    </row>
    <row r="42032" spans="2:19" ht="15.75" customHeight="1" x14ac:dyDescent="0.25">
      <c r="B42032" s="106"/>
      <c r="C42032" s="106"/>
      <c r="D42032" s="139"/>
      <c r="P42032" s="142"/>
      <c r="Q42032" s="142"/>
      <c r="R42032" s="142"/>
      <c r="S42032" s="139"/>
    </row>
    <row r="42033" spans="2:19" ht="15.75" customHeight="1" x14ac:dyDescent="0.25">
      <c r="B42033" s="106"/>
      <c r="C42033" s="106"/>
      <c r="D42033" s="139"/>
      <c r="P42033" s="142"/>
      <c r="Q42033" s="142"/>
      <c r="R42033" s="142"/>
      <c r="S42033" s="139"/>
    </row>
    <row r="42034" spans="2:19" ht="15.75" customHeight="1" x14ac:dyDescent="0.25">
      <c r="B42034" s="106"/>
      <c r="C42034" s="106"/>
      <c r="D42034" s="139"/>
      <c r="P42034" s="142"/>
      <c r="Q42034" s="142"/>
      <c r="R42034" s="142"/>
      <c r="S42034" s="139"/>
    </row>
    <row r="42035" spans="2:19" ht="15.75" customHeight="1" x14ac:dyDescent="0.25">
      <c r="B42035" s="106"/>
      <c r="C42035" s="106"/>
      <c r="D42035" s="139"/>
      <c r="P42035" s="142"/>
      <c r="Q42035" s="142"/>
      <c r="R42035" s="142"/>
      <c r="S42035" s="139"/>
    </row>
    <row r="42036" spans="2:19" ht="15.75" customHeight="1" x14ac:dyDescent="0.25">
      <c r="B42036" s="106"/>
      <c r="C42036" s="106"/>
      <c r="D42036" s="139"/>
      <c r="P42036" s="142"/>
      <c r="Q42036" s="142"/>
      <c r="R42036" s="142"/>
      <c r="S42036" s="139"/>
    </row>
    <row r="42037" spans="2:19" ht="15.75" customHeight="1" x14ac:dyDescent="0.25">
      <c r="B42037" s="106"/>
      <c r="C42037" s="106"/>
      <c r="D42037" s="139"/>
      <c r="P42037" s="142"/>
      <c r="Q42037" s="142"/>
      <c r="R42037" s="142"/>
      <c r="S42037" s="139"/>
    </row>
    <row r="42038" spans="2:19" ht="15.75" customHeight="1" x14ac:dyDescent="0.25">
      <c r="B42038" s="106"/>
      <c r="C42038" s="106"/>
      <c r="D42038" s="139"/>
      <c r="P42038" s="142"/>
      <c r="Q42038" s="142"/>
      <c r="R42038" s="142"/>
      <c r="S42038" s="139"/>
    </row>
    <row r="42039" spans="2:19" ht="15.75" customHeight="1" x14ac:dyDescent="0.25">
      <c r="B42039" s="106"/>
      <c r="C42039" s="106"/>
      <c r="D42039" s="139"/>
      <c r="P42039" s="142"/>
      <c r="Q42039" s="142"/>
      <c r="R42039" s="142"/>
      <c r="S42039" s="139"/>
    </row>
    <row r="42040" spans="2:19" ht="15.75" customHeight="1" x14ac:dyDescent="0.25">
      <c r="B42040" s="106"/>
      <c r="C42040" s="106"/>
      <c r="D42040" s="139"/>
      <c r="P42040" s="142"/>
      <c r="Q42040" s="142"/>
      <c r="R42040" s="142"/>
      <c r="S42040" s="139"/>
    </row>
    <row r="42041" spans="2:19" ht="15.75" customHeight="1" x14ac:dyDescent="0.25">
      <c r="B42041" s="106"/>
      <c r="C42041" s="106"/>
      <c r="D42041" s="139"/>
      <c r="P42041" s="142"/>
      <c r="Q42041" s="142"/>
      <c r="R42041" s="142"/>
      <c r="S42041" s="139"/>
    </row>
    <row r="42042" spans="2:19" ht="15.75" customHeight="1" x14ac:dyDescent="0.25">
      <c r="B42042" s="106"/>
      <c r="C42042" s="106"/>
      <c r="D42042" s="139"/>
      <c r="P42042" s="142"/>
      <c r="Q42042" s="142"/>
      <c r="R42042" s="142"/>
      <c r="S42042" s="139"/>
    </row>
    <row r="42043" spans="2:19" ht="15.75" customHeight="1" x14ac:dyDescent="0.25">
      <c r="B42043" s="106"/>
      <c r="C42043" s="106"/>
      <c r="D42043" s="139"/>
      <c r="P42043" s="142"/>
      <c r="Q42043" s="142"/>
      <c r="R42043" s="142"/>
      <c r="S42043" s="139"/>
    </row>
    <row r="42044" spans="2:19" ht="15.75" customHeight="1" x14ac:dyDescent="0.25">
      <c r="B42044" s="106"/>
      <c r="C42044" s="106"/>
      <c r="D42044" s="139"/>
      <c r="P42044" s="142"/>
      <c r="Q42044" s="142"/>
      <c r="R42044" s="142"/>
      <c r="S42044" s="139"/>
    </row>
    <row r="42045" spans="2:19" ht="15.75" customHeight="1" x14ac:dyDescent="0.25">
      <c r="B42045" s="106"/>
      <c r="C42045" s="106"/>
      <c r="D42045" s="139"/>
      <c r="P42045" s="142"/>
      <c r="Q42045" s="142"/>
      <c r="R42045" s="142"/>
      <c r="S42045" s="139"/>
    </row>
    <row r="42046" spans="2:19" ht="15.75" customHeight="1" x14ac:dyDescent="0.25">
      <c r="B42046" s="106"/>
      <c r="C42046" s="106"/>
      <c r="D42046" s="139"/>
      <c r="P42046" s="142"/>
      <c r="Q42046" s="142"/>
      <c r="R42046" s="142"/>
      <c r="S42046" s="139"/>
    </row>
    <row r="42047" spans="2:19" ht="15.75" customHeight="1" x14ac:dyDescent="0.25">
      <c r="B42047" s="106"/>
      <c r="C42047" s="106"/>
      <c r="D42047" s="139"/>
      <c r="P42047" s="142"/>
      <c r="Q42047" s="142"/>
      <c r="R42047" s="142"/>
      <c r="S42047" s="139"/>
    </row>
    <row r="42048" spans="2:19" ht="15.75" customHeight="1" x14ac:dyDescent="0.25">
      <c r="B42048" s="106"/>
      <c r="C42048" s="106"/>
      <c r="D42048" s="139"/>
      <c r="P42048" s="142"/>
      <c r="Q42048" s="142"/>
      <c r="R42048" s="142"/>
      <c r="S42048" s="139"/>
    </row>
    <row r="42049" spans="2:19" ht="15.75" customHeight="1" x14ac:dyDescent="0.25">
      <c r="B42049" s="106"/>
      <c r="C42049" s="106"/>
      <c r="D42049" s="139"/>
      <c r="P42049" s="142"/>
      <c r="Q42049" s="142"/>
      <c r="R42049" s="142"/>
      <c r="S42049" s="139"/>
    </row>
    <row r="42050" spans="2:19" ht="15.75" customHeight="1" x14ac:dyDescent="0.25">
      <c r="B42050" s="106"/>
      <c r="C42050" s="106"/>
      <c r="D42050" s="139"/>
      <c r="P42050" s="142"/>
      <c r="Q42050" s="142"/>
      <c r="R42050" s="142"/>
      <c r="S42050" s="139"/>
    </row>
    <row r="42051" spans="2:19" ht="15.75" customHeight="1" x14ac:dyDescent="0.25">
      <c r="B42051" s="106"/>
      <c r="C42051" s="106"/>
      <c r="D42051" s="139"/>
      <c r="P42051" s="142"/>
      <c r="Q42051" s="142"/>
      <c r="R42051" s="142"/>
      <c r="S42051" s="139"/>
    </row>
    <row r="42052" spans="2:19" ht="15.75" customHeight="1" x14ac:dyDescent="0.25">
      <c r="B42052" s="106"/>
      <c r="C42052" s="106"/>
      <c r="D42052" s="139"/>
      <c r="P42052" s="142"/>
      <c r="Q42052" s="142"/>
      <c r="R42052" s="142"/>
      <c r="S42052" s="139"/>
    </row>
    <row r="42053" spans="2:19" ht="15.75" customHeight="1" x14ac:dyDescent="0.25">
      <c r="B42053" s="106"/>
      <c r="C42053" s="106"/>
      <c r="D42053" s="139"/>
      <c r="P42053" s="142"/>
      <c r="Q42053" s="142"/>
      <c r="R42053" s="142"/>
      <c r="S42053" s="139"/>
    </row>
    <row r="42054" spans="2:19" ht="15.75" customHeight="1" x14ac:dyDescent="0.25">
      <c r="B42054" s="106"/>
      <c r="C42054" s="106"/>
      <c r="D42054" s="139"/>
      <c r="P42054" s="142"/>
      <c r="Q42054" s="142"/>
      <c r="R42054" s="142"/>
      <c r="S42054" s="139"/>
    </row>
    <row r="42055" spans="2:19" ht="15.75" customHeight="1" x14ac:dyDescent="0.25">
      <c r="B42055" s="106"/>
      <c r="C42055" s="106"/>
      <c r="D42055" s="139"/>
      <c r="P42055" s="142"/>
      <c r="Q42055" s="142"/>
      <c r="R42055" s="142"/>
      <c r="S42055" s="139"/>
    </row>
    <row r="42056" spans="2:19" ht="15.75" customHeight="1" x14ac:dyDescent="0.25">
      <c r="B42056" s="106"/>
      <c r="C42056" s="106"/>
      <c r="D42056" s="139"/>
      <c r="P42056" s="142"/>
      <c r="Q42056" s="142"/>
      <c r="R42056" s="142"/>
      <c r="S42056" s="139"/>
    </row>
    <row r="42057" spans="2:19" ht="15.75" customHeight="1" x14ac:dyDescent="0.25">
      <c r="B42057" s="106"/>
      <c r="C42057" s="106"/>
      <c r="D42057" s="139"/>
      <c r="P42057" s="142"/>
      <c r="Q42057" s="142"/>
      <c r="R42057" s="142"/>
      <c r="S42057" s="139"/>
    </row>
    <row r="42058" spans="2:19" ht="15.75" customHeight="1" x14ac:dyDescent="0.25">
      <c r="B42058" s="106"/>
      <c r="C42058" s="106"/>
      <c r="D42058" s="139"/>
      <c r="P42058" s="142"/>
      <c r="Q42058" s="142"/>
      <c r="R42058" s="142"/>
      <c r="S42058" s="139"/>
    </row>
    <row r="42059" spans="2:19" ht="15.75" customHeight="1" x14ac:dyDescent="0.25">
      <c r="B42059" s="106"/>
      <c r="C42059" s="106"/>
      <c r="D42059" s="139"/>
      <c r="P42059" s="142"/>
      <c r="Q42059" s="142"/>
      <c r="R42059" s="142"/>
      <c r="S42059" s="139"/>
    </row>
    <row r="42060" spans="2:19" ht="15.75" customHeight="1" x14ac:dyDescent="0.25">
      <c r="B42060" s="106"/>
      <c r="C42060" s="106"/>
      <c r="D42060" s="139"/>
      <c r="P42060" s="142"/>
      <c r="Q42060" s="142"/>
      <c r="R42060" s="142"/>
      <c r="S42060" s="139"/>
    </row>
    <row r="42061" spans="2:19" ht="15.75" customHeight="1" x14ac:dyDescent="0.25">
      <c r="B42061" s="106"/>
      <c r="C42061" s="106"/>
      <c r="D42061" s="139"/>
      <c r="P42061" s="142"/>
      <c r="Q42061" s="142"/>
      <c r="R42061" s="142"/>
      <c r="S42061" s="139"/>
    </row>
    <row r="42062" spans="2:19" ht="15.75" customHeight="1" x14ac:dyDescent="0.25">
      <c r="B42062" s="106"/>
      <c r="C42062" s="106"/>
      <c r="D42062" s="139"/>
      <c r="P42062" s="142"/>
      <c r="Q42062" s="142"/>
      <c r="R42062" s="142"/>
      <c r="S42062" s="139"/>
    </row>
    <row r="42063" spans="2:19" ht="15.75" customHeight="1" x14ac:dyDescent="0.25">
      <c r="B42063" s="106"/>
      <c r="C42063" s="106"/>
      <c r="D42063" s="139"/>
      <c r="P42063" s="142"/>
      <c r="Q42063" s="142"/>
      <c r="R42063" s="142"/>
      <c r="S42063" s="139"/>
    </row>
    <row r="42064" spans="2:19" ht="15.75" customHeight="1" x14ac:dyDescent="0.25">
      <c r="B42064" s="106"/>
      <c r="C42064" s="106"/>
      <c r="D42064" s="139"/>
      <c r="P42064" s="142"/>
      <c r="Q42064" s="142"/>
      <c r="R42064" s="142"/>
      <c r="S42064" s="139"/>
    </row>
    <row r="42065" spans="2:19" ht="15.75" customHeight="1" x14ac:dyDescent="0.25">
      <c r="B42065" s="106"/>
      <c r="C42065" s="106"/>
      <c r="D42065" s="139"/>
      <c r="P42065" s="142"/>
      <c r="Q42065" s="142"/>
      <c r="R42065" s="142"/>
      <c r="S42065" s="139"/>
    </row>
    <row r="42066" spans="2:19" ht="15.75" customHeight="1" x14ac:dyDescent="0.25">
      <c r="B42066" s="106"/>
      <c r="C42066" s="106"/>
      <c r="D42066" s="139"/>
      <c r="P42066" s="142"/>
      <c r="Q42066" s="142"/>
      <c r="R42066" s="142"/>
      <c r="S42066" s="139"/>
    </row>
    <row r="42067" spans="2:19" ht="15.75" customHeight="1" x14ac:dyDescent="0.25">
      <c r="B42067" s="106"/>
      <c r="C42067" s="106"/>
      <c r="D42067" s="139"/>
      <c r="P42067" s="142"/>
      <c r="Q42067" s="142"/>
      <c r="R42067" s="142"/>
      <c r="S42067" s="139"/>
    </row>
    <row r="42068" spans="2:19" ht="15.75" customHeight="1" x14ac:dyDescent="0.25">
      <c r="B42068" s="106"/>
      <c r="C42068" s="106"/>
      <c r="D42068" s="139"/>
      <c r="P42068" s="142"/>
      <c r="Q42068" s="142"/>
      <c r="R42068" s="142"/>
      <c r="S42068" s="139"/>
    </row>
    <row r="42069" spans="2:19" ht="15.75" customHeight="1" x14ac:dyDescent="0.25">
      <c r="B42069" s="106"/>
      <c r="C42069" s="106"/>
      <c r="D42069" s="139"/>
      <c r="P42069" s="142"/>
      <c r="Q42069" s="142"/>
      <c r="R42069" s="142"/>
      <c r="S42069" s="139"/>
    </row>
    <row r="42070" spans="2:19" ht="15.75" customHeight="1" x14ac:dyDescent="0.25">
      <c r="B42070" s="106"/>
      <c r="C42070" s="106"/>
      <c r="D42070" s="139"/>
      <c r="P42070" s="142"/>
      <c r="Q42070" s="142"/>
      <c r="R42070" s="142"/>
      <c r="S42070" s="139"/>
    </row>
    <row r="42071" spans="2:19" ht="15.75" customHeight="1" x14ac:dyDescent="0.25">
      <c r="B42071" s="106"/>
      <c r="C42071" s="106"/>
      <c r="D42071" s="139"/>
      <c r="P42071" s="142"/>
      <c r="Q42071" s="142"/>
      <c r="R42071" s="142"/>
      <c r="S42071" s="139"/>
    </row>
    <row r="42072" spans="2:19" ht="15.75" customHeight="1" x14ac:dyDescent="0.25">
      <c r="B42072" s="106"/>
      <c r="C42072" s="106"/>
      <c r="D42072" s="139"/>
      <c r="P42072" s="142"/>
      <c r="Q42072" s="142"/>
      <c r="R42072" s="142"/>
      <c r="S42072" s="139"/>
    </row>
    <row r="42073" spans="2:19" ht="15.75" customHeight="1" x14ac:dyDescent="0.25">
      <c r="B42073" s="106"/>
      <c r="C42073" s="106"/>
      <c r="D42073" s="139"/>
      <c r="P42073" s="142"/>
      <c r="Q42073" s="142"/>
      <c r="R42073" s="142"/>
      <c r="S42073" s="139"/>
    </row>
    <row r="42074" spans="2:19" ht="15.75" customHeight="1" x14ac:dyDescent="0.25">
      <c r="B42074" s="106"/>
      <c r="C42074" s="106"/>
      <c r="D42074" s="139"/>
      <c r="P42074" s="142"/>
      <c r="Q42074" s="142"/>
      <c r="R42074" s="142"/>
      <c r="S42074" s="139"/>
    </row>
    <row r="42075" spans="2:19" ht="15.75" customHeight="1" x14ac:dyDescent="0.25">
      <c r="B42075" s="106"/>
      <c r="C42075" s="106"/>
      <c r="D42075" s="139"/>
      <c r="P42075" s="142"/>
      <c r="Q42075" s="142"/>
      <c r="R42075" s="142"/>
      <c r="S42075" s="139"/>
    </row>
    <row r="42076" spans="2:19" ht="15.75" customHeight="1" x14ac:dyDescent="0.25">
      <c r="B42076" s="106"/>
      <c r="C42076" s="106"/>
      <c r="D42076" s="139"/>
      <c r="P42076" s="142"/>
      <c r="Q42076" s="142"/>
      <c r="R42076" s="142"/>
      <c r="S42076" s="139"/>
    </row>
    <row r="42077" spans="2:19" ht="15.75" customHeight="1" x14ac:dyDescent="0.25">
      <c r="B42077" s="106"/>
      <c r="C42077" s="106"/>
      <c r="D42077" s="139"/>
      <c r="P42077" s="142"/>
      <c r="Q42077" s="142"/>
      <c r="R42077" s="142"/>
      <c r="S42077" s="139"/>
    </row>
    <row r="42078" spans="2:19" ht="15.75" customHeight="1" x14ac:dyDescent="0.25">
      <c r="B42078" s="106"/>
      <c r="C42078" s="106"/>
      <c r="D42078" s="139"/>
      <c r="P42078" s="142"/>
      <c r="Q42078" s="142"/>
      <c r="R42078" s="142"/>
      <c r="S42078" s="139"/>
    </row>
    <row r="42079" spans="2:19" ht="15.75" customHeight="1" x14ac:dyDescent="0.25">
      <c r="B42079" s="106"/>
      <c r="C42079" s="106"/>
      <c r="D42079" s="139"/>
      <c r="P42079" s="142"/>
      <c r="Q42079" s="142"/>
      <c r="R42079" s="142"/>
      <c r="S42079" s="139"/>
    </row>
    <row r="42080" spans="2:19" ht="15.75" customHeight="1" x14ac:dyDescent="0.25">
      <c r="B42080" s="106"/>
      <c r="C42080" s="106"/>
      <c r="D42080" s="139"/>
      <c r="P42080" s="142"/>
      <c r="Q42080" s="142"/>
      <c r="R42080" s="142"/>
      <c r="S42080" s="139"/>
    </row>
    <row r="42081" spans="2:19" ht="15.75" customHeight="1" x14ac:dyDescent="0.25">
      <c r="B42081" s="106"/>
      <c r="C42081" s="106"/>
      <c r="D42081" s="139"/>
      <c r="P42081" s="142"/>
      <c r="Q42081" s="142"/>
      <c r="R42081" s="142"/>
      <c r="S42081" s="139"/>
    </row>
    <row r="42082" spans="2:19" ht="15.75" customHeight="1" x14ac:dyDescent="0.25">
      <c r="B42082" s="106"/>
      <c r="C42082" s="106"/>
      <c r="D42082" s="139"/>
      <c r="P42082" s="142"/>
      <c r="Q42082" s="142"/>
      <c r="R42082" s="142"/>
      <c r="S42082" s="139"/>
    </row>
    <row r="42083" spans="2:19" ht="15.75" customHeight="1" x14ac:dyDescent="0.25">
      <c r="B42083" s="106"/>
      <c r="C42083" s="106"/>
      <c r="D42083" s="139"/>
      <c r="P42083" s="142"/>
      <c r="Q42083" s="142"/>
      <c r="R42083" s="142"/>
      <c r="S42083" s="139"/>
    </row>
    <row r="42084" spans="2:19" ht="15.75" customHeight="1" x14ac:dyDescent="0.25">
      <c r="B42084" s="106"/>
      <c r="C42084" s="106"/>
      <c r="D42084" s="139"/>
      <c r="P42084" s="142"/>
      <c r="Q42084" s="142"/>
      <c r="R42084" s="142"/>
      <c r="S42084" s="139"/>
    </row>
    <row r="42085" spans="2:19" ht="15.75" customHeight="1" x14ac:dyDescent="0.25">
      <c r="B42085" s="106"/>
      <c r="C42085" s="106"/>
      <c r="D42085" s="139"/>
      <c r="P42085" s="142"/>
      <c r="Q42085" s="142"/>
      <c r="R42085" s="142"/>
      <c r="S42085" s="139"/>
    </row>
    <row r="42086" spans="2:19" ht="15.75" customHeight="1" x14ac:dyDescent="0.25">
      <c r="B42086" s="106"/>
      <c r="C42086" s="106"/>
      <c r="D42086" s="139"/>
      <c r="P42086" s="142"/>
      <c r="Q42086" s="142"/>
      <c r="R42086" s="142"/>
      <c r="S42086" s="139"/>
    </row>
    <row r="42087" spans="2:19" ht="15.75" customHeight="1" x14ac:dyDescent="0.25">
      <c r="B42087" s="106"/>
      <c r="C42087" s="106"/>
      <c r="D42087" s="139"/>
      <c r="P42087" s="142"/>
      <c r="Q42087" s="142"/>
      <c r="R42087" s="142"/>
      <c r="S42087" s="139"/>
    </row>
    <row r="42088" spans="2:19" ht="15.75" customHeight="1" x14ac:dyDescent="0.25">
      <c r="B42088" s="106"/>
      <c r="C42088" s="106"/>
      <c r="D42088" s="139"/>
      <c r="P42088" s="142"/>
      <c r="Q42088" s="142"/>
      <c r="R42088" s="142"/>
      <c r="S42088" s="139"/>
    </row>
    <row r="42089" spans="2:19" ht="15.75" customHeight="1" x14ac:dyDescent="0.25">
      <c r="B42089" s="106"/>
      <c r="C42089" s="106"/>
      <c r="D42089" s="139"/>
      <c r="P42089" s="142"/>
      <c r="Q42089" s="142"/>
      <c r="R42089" s="142"/>
      <c r="S42089" s="139"/>
    </row>
    <row r="42090" spans="2:19" ht="15.75" customHeight="1" x14ac:dyDescent="0.25">
      <c r="B42090" s="106"/>
      <c r="C42090" s="106"/>
      <c r="D42090" s="139"/>
      <c r="P42090" s="142"/>
      <c r="Q42090" s="142"/>
      <c r="R42090" s="142"/>
      <c r="S42090" s="139"/>
    </row>
    <row r="42091" spans="2:19" ht="15.75" customHeight="1" x14ac:dyDescent="0.25">
      <c r="B42091" s="106"/>
      <c r="C42091" s="106"/>
      <c r="D42091" s="139"/>
      <c r="P42091" s="142"/>
      <c r="Q42091" s="142"/>
      <c r="R42091" s="142"/>
      <c r="S42091" s="139"/>
    </row>
    <row r="42092" spans="2:19" ht="15.75" customHeight="1" x14ac:dyDescent="0.25">
      <c r="B42092" s="106"/>
      <c r="C42092" s="106"/>
      <c r="D42092" s="139"/>
      <c r="P42092" s="142"/>
      <c r="Q42092" s="142"/>
      <c r="R42092" s="142"/>
      <c r="S42092" s="139"/>
    </row>
    <row r="42093" spans="2:19" ht="15.75" customHeight="1" x14ac:dyDescent="0.25">
      <c r="B42093" s="106"/>
      <c r="C42093" s="106"/>
      <c r="D42093" s="139"/>
      <c r="P42093" s="142"/>
      <c r="Q42093" s="142"/>
      <c r="R42093" s="142"/>
      <c r="S42093" s="139"/>
    </row>
    <row r="42094" spans="2:19" ht="15.75" customHeight="1" x14ac:dyDescent="0.25">
      <c r="B42094" s="106"/>
      <c r="C42094" s="106"/>
      <c r="D42094" s="139"/>
      <c r="P42094" s="142"/>
      <c r="Q42094" s="142"/>
      <c r="R42094" s="142"/>
      <c r="S42094" s="139"/>
    </row>
    <row r="42095" spans="2:19" ht="15.75" customHeight="1" x14ac:dyDescent="0.25">
      <c r="B42095" s="106"/>
      <c r="C42095" s="106"/>
      <c r="D42095" s="139"/>
      <c r="P42095" s="142"/>
      <c r="Q42095" s="142"/>
      <c r="R42095" s="142"/>
      <c r="S42095" s="139"/>
    </row>
    <row r="42096" spans="2:19" ht="15.75" customHeight="1" x14ac:dyDescent="0.25">
      <c r="B42096" s="106"/>
      <c r="C42096" s="106"/>
      <c r="D42096" s="139"/>
      <c r="P42096" s="142"/>
      <c r="Q42096" s="142"/>
      <c r="R42096" s="142"/>
      <c r="S42096" s="139"/>
    </row>
    <row r="42097" spans="2:19" ht="15.75" customHeight="1" x14ac:dyDescent="0.25">
      <c r="B42097" s="106"/>
      <c r="C42097" s="106"/>
      <c r="D42097" s="139"/>
      <c r="P42097" s="142"/>
      <c r="Q42097" s="142"/>
      <c r="R42097" s="142"/>
      <c r="S42097" s="139"/>
    </row>
    <row r="42098" spans="2:19" ht="15.75" customHeight="1" x14ac:dyDescent="0.25">
      <c r="B42098" s="106"/>
      <c r="C42098" s="106"/>
      <c r="D42098" s="139"/>
      <c r="P42098" s="142"/>
      <c r="Q42098" s="142"/>
      <c r="R42098" s="142"/>
      <c r="S42098" s="139"/>
    </row>
    <row r="42099" spans="2:19" ht="15.75" customHeight="1" x14ac:dyDescent="0.25">
      <c r="B42099" s="106"/>
      <c r="C42099" s="106"/>
      <c r="D42099" s="139"/>
      <c r="P42099" s="142"/>
      <c r="Q42099" s="142"/>
      <c r="R42099" s="142"/>
      <c r="S42099" s="139"/>
    </row>
    <row r="42100" spans="2:19" ht="15.75" customHeight="1" x14ac:dyDescent="0.25">
      <c r="B42100" s="106"/>
      <c r="C42100" s="106"/>
      <c r="D42100" s="139"/>
      <c r="P42100" s="142"/>
      <c r="Q42100" s="142"/>
      <c r="R42100" s="142"/>
      <c r="S42100" s="139"/>
    </row>
    <row r="42101" spans="2:19" ht="15.75" customHeight="1" x14ac:dyDescent="0.25">
      <c r="B42101" s="106"/>
      <c r="C42101" s="106"/>
      <c r="D42101" s="139"/>
      <c r="P42101" s="142"/>
      <c r="Q42101" s="142"/>
      <c r="R42101" s="142"/>
      <c r="S42101" s="139"/>
    </row>
    <row r="42102" spans="2:19" ht="15.75" customHeight="1" x14ac:dyDescent="0.25">
      <c r="B42102" s="106"/>
      <c r="C42102" s="106"/>
      <c r="D42102" s="139"/>
      <c r="P42102" s="142"/>
      <c r="Q42102" s="142"/>
      <c r="R42102" s="142"/>
      <c r="S42102" s="139"/>
    </row>
    <row r="42103" spans="2:19" ht="15.75" customHeight="1" x14ac:dyDescent="0.25">
      <c r="B42103" s="106"/>
      <c r="C42103" s="106"/>
      <c r="D42103" s="139"/>
      <c r="P42103" s="142"/>
      <c r="Q42103" s="142"/>
      <c r="R42103" s="142"/>
      <c r="S42103" s="139"/>
    </row>
    <row r="42104" spans="2:19" ht="15.75" customHeight="1" x14ac:dyDescent="0.25">
      <c r="B42104" s="106"/>
      <c r="C42104" s="106"/>
      <c r="D42104" s="139"/>
      <c r="P42104" s="142"/>
      <c r="Q42104" s="142"/>
      <c r="R42104" s="142"/>
      <c r="S42104" s="139"/>
    </row>
    <row r="42105" spans="2:19" ht="15.75" customHeight="1" x14ac:dyDescent="0.25">
      <c r="B42105" s="106"/>
      <c r="C42105" s="106"/>
      <c r="D42105" s="139"/>
      <c r="P42105" s="142"/>
      <c r="Q42105" s="142"/>
      <c r="R42105" s="142"/>
      <c r="S42105" s="139"/>
    </row>
    <row r="42106" spans="2:19" ht="15.75" customHeight="1" x14ac:dyDescent="0.25">
      <c r="B42106" s="106"/>
      <c r="C42106" s="106"/>
      <c r="D42106" s="139"/>
      <c r="P42106" s="142"/>
      <c r="Q42106" s="142"/>
      <c r="R42106" s="142"/>
      <c r="S42106" s="139"/>
    </row>
    <row r="42107" spans="2:19" ht="15.75" customHeight="1" x14ac:dyDescent="0.25">
      <c r="B42107" s="106"/>
      <c r="C42107" s="106"/>
      <c r="D42107" s="139"/>
      <c r="P42107" s="142"/>
      <c r="Q42107" s="142"/>
      <c r="R42107" s="142"/>
      <c r="S42107" s="139"/>
    </row>
    <row r="42108" spans="2:19" ht="15.75" customHeight="1" x14ac:dyDescent="0.25">
      <c r="B42108" s="106"/>
      <c r="C42108" s="106"/>
      <c r="D42108" s="139"/>
      <c r="P42108" s="142"/>
      <c r="Q42108" s="142"/>
      <c r="R42108" s="142"/>
      <c r="S42108" s="139"/>
    </row>
    <row r="42109" spans="2:19" ht="15.75" customHeight="1" x14ac:dyDescent="0.25">
      <c r="B42109" s="106"/>
      <c r="C42109" s="106"/>
      <c r="D42109" s="139"/>
      <c r="P42109" s="142"/>
      <c r="Q42109" s="142"/>
      <c r="R42109" s="142"/>
      <c r="S42109" s="139"/>
    </row>
    <row r="42110" spans="2:19" ht="15.75" customHeight="1" x14ac:dyDescent="0.25">
      <c r="B42110" s="106"/>
      <c r="C42110" s="106"/>
      <c r="D42110" s="139"/>
      <c r="P42110" s="142"/>
      <c r="Q42110" s="142"/>
      <c r="R42110" s="142"/>
      <c r="S42110" s="139"/>
    </row>
    <row r="42111" spans="2:19" ht="15.75" customHeight="1" x14ac:dyDescent="0.25">
      <c r="B42111" s="106"/>
      <c r="C42111" s="106"/>
      <c r="D42111" s="139"/>
      <c r="P42111" s="142"/>
      <c r="Q42111" s="142"/>
      <c r="R42111" s="142"/>
      <c r="S42111" s="139"/>
    </row>
    <row r="42112" spans="2:19" ht="15.75" customHeight="1" x14ac:dyDescent="0.25">
      <c r="B42112" s="106"/>
      <c r="C42112" s="106"/>
      <c r="D42112" s="139"/>
      <c r="P42112" s="142"/>
      <c r="Q42112" s="142"/>
      <c r="R42112" s="142"/>
      <c r="S42112" s="139"/>
    </row>
    <row r="42113" spans="2:19" ht="15.75" customHeight="1" x14ac:dyDescent="0.25">
      <c r="B42113" s="106"/>
      <c r="C42113" s="106"/>
      <c r="D42113" s="139"/>
      <c r="P42113" s="142"/>
      <c r="Q42113" s="142"/>
      <c r="R42113" s="142"/>
      <c r="S42113" s="139"/>
    </row>
    <row r="42114" spans="2:19" ht="15.75" customHeight="1" x14ac:dyDescent="0.25">
      <c r="B42114" s="106"/>
      <c r="C42114" s="106"/>
      <c r="D42114" s="139"/>
      <c r="P42114" s="142"/>
      <c r="Q42114" s="142"/>
      <c r="R42114" s="142"/>
      <c r="S42114" s="139"/>
    </row>
    <row r="42115" spans="2:19" ht="15.75" customHeight="1" x14ac:dyDescent="0.25">
      <c r="B42115" s="106"/>
      <c r="C42115" s="106"/>
      <c r="D42115" s="139"/>
      <c r="P42115" s="142"/>
      <c r="Q42115" s="142"/>
      <c r="R42115" s="142"/>
      <c r="S42115" s="139"/>
    </row>
    <row r="42116" spans="2:19" ht="15.75" customHeight="1" x14ac:dyDescent="0.25">
      <c r="B42116" s="106"/>
      <c r="C42116" s="106"/>
      <c r="D42116" s="139"/>
      <c r="P42116" s="142"/>
      <c r="Q42116" s="142"/>
      <c r="R42116" s="142"/>
      <c r="S42116" s="139"/>
    </row>
    <row r="42117" spans="2:19" ht="15.75" customHeight="1" x14ac:dyDescent="0.25">
      <c r="B42117" s="106"/>
      <c r="C42117" s="106"/>
      <c r="D42117" s="139"/>
      <c r="P42117" s="142"/>
      <c r="Q42117" s="142"/>
      <c r="R42117" s="142"/>
      <c r="S42117" s="139"/>
    </row>
    <row r="42118" spans="2:19" ht="15.75" customHeight="1" x14ac:dyDescent="0.25">
      <c r="B42118" s="106"/>
      <c r="C42118" s="106"/>
      <c r="D42118" s="139"/>
      <c r="P42118" s="142"/>
      <c r="Q42118" s="142"/>
      <c r="R42118" s="142"/>
      <c r="S42118" s="139"/>
    </row>
    <row r="42119" spans="2:19" ht="15.75" customHeight="1" x14ac:dyDescent="0.25">
      <c r="B42119" s="106"/>
      <c r="C42119" s="106"/>
      <c r="D42119" s="139"/>
      <c r="P42119" s="142"/>
      <c r="Q42119" s="142"/>
      <c r="R42119" s="142"/>
      <c r="S42119" s="139"/>
    </row>
    <row r="42120" spans="2:19" ht="15.75" customHeight="1" x14ac:dyDescent="0.25">
      <c r="B42120" s="106"/>
      <c r="C42120" s="106"/>
      <c r="D42120" s="139"/>
      <c r="P42120" s="142"/>
      <c r="Q42120" s="142"/>
      <c r="R42120" s="142"/>
      <c r="S42120" s="139"/>
    </row>
    <row r="42121" spans="2:19" ht="15.75" customHeight="1" x14ac:dyDescent="0.25">
      <c r="B42121" s="106"/>
      <c r="C42121" s="106"/>
      <c r="D42121" s="139"/>
      <c r="P42121" s="142"/>
      <c r="Q42121" s="142"/>
      <c r="R42121" s="142"/>
      <c r="S42121" s="139"/>
    </row>
    <row r="42122" spans="2:19" ht="15.75" customHeight="1" x14ac:dyDescent="0.25">
      <c r="B42122" s="106"/>
      <c r="C42122" s="106"/>
      <c r="D42122" s="139"/>
      <c r="P42122" s="142"/>
      <c r="Q42122" s="142"/>
      <c r="R42122" s="142"/>
      <c r="S42122" s="139"/>
    </row>
    <row r="42123" spans="2:19" ht="15.75" customHeight="1" x14ac:dyDescent="0.25">
      <c r="B42123" s="106"/>
      <c r="C42123" s="106"/>
      <c r="D42123" s="139"/>
      <c r="P42123" s="142"/>
      <c r="Q42123" s="142"/>
      <c r="R42123" s="142"/>
      <c r="S42123" s="139"/>
    </row>
    <row r="42124" spans="2:19" ht="15.75" customHeight="1" x14ac:dyDescent="0.25">
      <c r="B42124" s="106"/>
      <c r="C42124" s="106"/>
      <c r="D42124" s="139"/>
      <c r="P42124" s="142"/>
      <c r="Q42124" s="142"/>
      <c r="R42124" s="142"/>
      <c r="S42124" s="139"/>
    </row>
    <row r="42125" spans="2:19" ht="15.75" customHeight="1" x14ac:dyDescent="0.25">
      <c r="B42125" s="106"/>
      <c r="C42125" s="106"/>
      <c r="D42125" s="139"/>
      <c r="P42125" s="142"/>
      <c r="Q42125" s="142"/>
      <c r="R42125" s="142"/>
      <c r="S42125" s="139"/>
    </row>
    <row r="42126" spans="2:19" ht="15.75" customHeight="1" x14ac:dyDescent="0.25">
      <c r="B42126" s="106"/>
      <c r="C42126" s="106"/>
      <c r="D42126" s="139"/>
      <c r="P42126" s="142"/>
      <c r="Q42126" s="142"/>
      <c r="R42126" s="142"/>
      <c r="S42126" s="139"/>
    </row>
    <row r="42127" spans="2:19" ht="15.75" customHeight="1" x14ac:dyDescent="0.25">
      <c r="B42127" s="106"/>
      <c r="C42127" s="106"/>
      <c r="D42127" s="139"/>
      <c r="P42127" s="142"/>
      <c r="Q42127" s="142"/>
      <c r="R42127" s="142"/>
      <c r="S42127" s="139"/>
    </row>
    <row r="42128" spans="2:19" ht="15.75" customHeight="1" x14ac:dyDescent="0.25">
      <c r="B42128" s="106"/>
      <c r="C42128" s="106"/>
      <c r="D42128" s="139"/>
      <c r="P42128" s="142"/>
      <c r="Q42128" s="142"/>
      <c r="R42128" s="142"/>
      <c r="S42128" s="139"/>
    </row>
    <row r="42129" spans="2:19" ht="15.75" customHeight="1" x14ac:dyDescent="0.25">
      <c r="B42129" s="106"/>
      <c r="C42129" s="106"/>
      <c r="D42129" s="139"/>
      <c r="P42129" s="142"/>
      <c r="Q42129" s="142"/>
      <c r="R42129" s="142"/>
      <c r="S42129" s="139"/>
    </row>
    <row r="42130" spans="2:19" ht="15.75" customHeight="1" x14ac:dyDescent="0.25">
      <c r="B42130" s="106"/>
      <c r="C42130" s="106"/>
      <c r="D42130" s="139"/>
      <c r="P42130" s="142"/>
      <c r="Q42130" s="142"/>
      <c r="R42130" s="142"/>
      <c r="S42130" s="139"/>
    </row>
    <row r="42131" spans="2:19" ht="15.75" customHeight="1" x14ac:dyDescent="0.25">
      <c r="B42131" s="106"/>
      <c r="C42131" s="106"/>
      <c r="D42131" s="139"/>
      <c r="P42131" s="142"/>
      <c r="Q42131" s="142"/>
      <c r="R42131" s="142"/>
      <c r="S42131" s="139"/>
    </row>
    <row r="42132" spans="2:19" ht="15.75" customHeight="1" x14ac:dyDescent="0.25">
      <c r="B42132" s="106"/>
      <c r="C42132" s="106"/>
      <c r="D42132" s="139"/>
      <c r="P42132" s="142"/>
      <c r="Q42132" s="142"/>
      <c r="R42132" s="142"/>
      <c r="S42132" s="139"/>
    </row>
    <row r="42133" spans="2:19" ht="15.75" customHeight="1" x14ac:dyDescent="0.25">
      <c r="B42133" s="106"/>
      <c r="C42133" s="106"/>
      <c r="D42133" s="139"/>
      <c r="P42133" s="142"/>
      <c r="Q42133" s="142"/>
      <c r="R42133" s="142"/>
      <c r="S42133" s="139"/>
    </row>
    <row r="42134" spans="2:19" ht="15.75" customHeight="1" x14ac:dyDescent="0.25">
      <c r="B42134" s="106"/>
      <c r="C42134" s="106"/>
      <c r="D42134" s="139"/>
      <c r="P42134" s="142"/>
      <c r="Q42134" s="142"/>
      <c r="R42134" s="142"/>
      <c r="S42134" s="139"/>
    </row>
    <row r="42135" spans="2:19" ht="15.75" customHeight="1" x14ac:dyDescent="0.25">
      <c r="B42135" s="106"/>
      <c r="C42135" s="106"/>
      <c r="D42135" s="139"/>
      <c r="P42135" s="142"/>
      <c r="Q42135" s="142"/>
      <c r="R42135" s="142"/>
      <c r="S42135" s="139"/>
    </row>
    <row r="42136" spans="2:19" ht="15.75" customHeight="1" x14ac:dyDescent="0.25">
      <c r="B42136" s="106"/>
      <c r="C42136" s="106"/>
      <c r="D42136" s="139"/>
      <c r="P42136" s="142"/>
      <c r="Q42136" s="142"/>
      <c r="R42136" s="142"/>
      <c r="S42136" s="139"/>
    </row>
    <row r="42137" spans="2:19" ht="15.75" customHeight="1" x14ac:dyDescent="0.25">
      <c r="B42137" s="106"/>
      <c r="C42137" s="106"/>
      <c r="D42137" s="139"/>
      <c r="P42137" s="142"/>
      <c r="Q42137" s="142"/>
      <c r="R42137" s="142"/>
      <c r="S42137" s="139"/>
    </row>
    <row r="42138" spans="2:19" ht="15.75" customHeight="1" x14ac:dyDescent="0.25">
      <c r="B42138" s="106"/>
      <c r="C42138" s="106"/>
      <c r="D42138" s="139"/>
      <c r="P42138" s="142"/>
      <c r="Q42138" s="142"/>
      <c r="R42138" s="142"/>
      <c r="S42138" s="139"/>
    </row>
    <row r="42139" spans="2:19" ht="15.75" customHeight="1" x14ac:dyDescent="0.25">
      <c r="B42139" s="106"/>
      <c r="C42139" s="106"/>
      <c r="D42139" s="139"/>
      <c r="P42139" s="142"/>
      <c r="Q42139" s="142"/>
      <c r="R42139" s="142"/>
      <c r="S42139" s="139"/>
    </row>
    <row r="42140" spans="2:19" ht="15.75" customHeight="1" x14ac:dyDescent="0.25">
      <c r="B42140" s="106"/>
      <c r="C42140" s="106"/>
      <c r="D42140" s="139"/>
      <c r="P42140" s="142"/>
      <c r="Q42140" s="142"/>
      <c r="R42140" s="142"/>
      <c r="S42140" s="139"/>
    </row>
    <row r="42141" spans="2:19" ht="15.75" customHeight="1" x14ac:dyDescent="0.25">
      <c r="B42141" s="106"/>
      <c r="C42141" s="106"/>
      <c r="D42141" s="139"/>
      <c r="P42141" s="142"/>
      <c r="Q42141" s="142"/>
      <c r="R42141" s="142"/>
      <c r="S42141" s="139"/>
    </row>
    <row r="42142" spans="2:19" ht="15.75" customHeight="1" x14ac:dyDescent="0.25">
      <c r="B42142" s="106"/>
      <c r="C42142" s="106"/>
      <c r="D42142" s="139"/>
      <c r="P42142" s="142"/>
      <c r="Q42142" s="142"/>
      <c r="R42142" s="142"/>
      <c r="S42142" s="139"/>
    </row>
    <row r="42143" spans="2:19" ht="15.75" customHeight="1" x14ac:dyDescent="0.25">
      <c r="B42143" s="106"/>
      <c r="C42143" s="106"/>
      <c r="D42143" s="139"/>
      <c r="P42143" s="142"/>
      <c r="Q42143" s="142"/>
      <c r="R42143" s="142"/>
      <c r="S42143" s="139"/>
    </row>
    <row r="42144" spans="2:19" ht="15.75" customHeight="1" x14ac:dyDescent="0.25">
      <c r="B42144" s="106"/>
      <c r="C42144" s="106"/>
      <c r="D42144" s="139"/>
      <c r="P42144" s="142"/>
      <c r="Q42144" s="142"/>
      <c r="R42144" s="142"/>
      <c r="S42144" s="139"/>
    </row>
    <row r="42145" spans="2:19" ht="15.75" customHeight="1" x14ac:dyDescent="0.25">
      <c r="B42145" s="106"/>
      <c r="C42145" s="106"/>
      <c r="D42145" s="139"/>
      <c r="P42145" s="142"/>
      <c r="Q42145" s="142"/>
      <c r="R42145" s="142"/>
      <c r="S42145" s="139"/>
    </row>
    <row r="42146" spans="2:19" ht="15.75" customHeight="1" x14ac:dyDescent="0.25">
      <c r="B42146" s="106"/>
      <c r="C42146" s="106"/>
      <c r="D42146" s="139"/>
      <c r="P42146" s="142"/>
      <c r="Q42146" s="142"/>
      <c r="R42146" s="142"/>
      <c r="S42146" s="139"/>
    </row>
    <row r="42147" spans="2:19" ht="15.75" customHeight="1" x14ac:dyDescent="0.25">
      <c r="B42147" s="106"/>
      <c r="C42147" s="106"/>
      <c r="D42147" s="139"/>
      <c r="P42147" s="142"/>
      <c r="Q42147" s="142"/>
      <c r="R42147" s="142"/>
      <c r="S42147" s="139"/>
    </row>
    <row r="42148" spans="2:19" ht="15.75" customHeight="1" x14ac:dyDescent="0.25">
      <c r="B42148" s="106"/>
      <c r="C42148" s="106"/>
      <c r="D42148" s="139"/>
      <c r="P42148" s="142"/>
      <c r="Q42148" s="142"/>
      <c r="R42148" s="142"/>
      <c r="S42148" s="139"/>
    </row>
    <row r="42149" spans="2:19" ht="15.75" customHeight="1" x14ac:dyDescent="0.25">
      <c r="B42149" s="106"/>
      <c r="C42149" s="106"/>
      <c r="D42149" s="139"/>
      <c r="P42149" s="142"/>
      <c r="Q42149" s="142"/>
      <c r="R42149" s="142"/>
      <c r="S42149" s="139"/>
    </row>
    <row r="42150" spans="2:19" ht="15.75" customHeight="1" x14ac:dyDescent="0.25">
      <c r="B42150" s="106"/>
      <c r="C42150" s="106"/>
      <c r="D42150" s="139"/>
      <c r="P42150" s="142"/>
      <c r="Q42150" s="142"/>
      <c r="R42150" s="142"/>
      <c r="S42150" s="139"/>
    </row>
    <row r="42151" spans="2:19" ht="15.75" customHeight="1" x14ac:dyDescent="0.25">
      <c r="B42151" s="106"/>
      <c r="C42151" s="106"/>
      <c r="D42151" s="139"/>
      <c r="P42151" s="142"/>
      <c r="Q42151" s="142"/>
      <c r="R42151" s="142"/>
      <c r="S42151" s="139"/>
    </row>
    <row r="42152" spans="2:19" ht="15.75" customHeight="1" x14ac:dyDescent="0.25">
      <c r="B42152" s="106"/>
      <c r="C42152" s="106"/>
      <c r="D42152" s="139"/>
      <c r="P42152" s="142"/>
      <c r="Q42152" s="142"/>
      <c r="R42152" s="142"/>
      <c r="S42152" s="139"/>
    </row>
    <row r="42153" spans="2:19" ht="15.75" customHeight="1" x14ac:dyDescent="0.25">
      <c r="B42153" s="106"/>
      <c r="C42153" s="106"/>
      <c r="D42153" s="139"/>
      <c r="P42153" s="142"/>
      <c r="Q42153" s="142"/>
      <c r="R42153" s="142"/>
      <c r="S42153" s="139"/>
    </row>
    <row r="42154" spans="2:19" ht="15.75" customHeight="1" x14ac:dyDescent="0.25">
      <c r="B42154" s="106"/>
      <c r="C42154" s="106"/>
      <c r="D42154" s="139"/>
      <c r="P42154" s="142"/>
      <c r="Q42154" s="142"/>
      <c r="R42154" s="142"/>
      <c r="S42154" s="139"/>
    </row>
    <row r="42155" spans="2:19" ht="15.75" customHeight="1" x14ac:dyDescent="0.25">
      <c r="B42155" s="106"/>
      <c r="C42155" s="106"/>
      <c r="D42155" s="139"/>
      <c r="P42155" s="142"/>
      <c r="Q42155" s="142"/>
      <c r="R42155" s="142"/>
      <c r="S42155" s="139"/>
    </row>
    <row r="42156" spans="2:19" ht="15.75" customHeight="1" x14ac:dyDescent="0.25">
      <c r="B42156" s="106"/>
      <c r="C42156" s="106"/>
      <c r="D42156" s="139"/>
      <c r="P42156" s="142"/>
      <c r="Q42156" s="142"/>
      <c r="R42156" s="142"/>
      <c r="S42156" s="139"/>
    </row>
    <row r="42157" spans="2:19" ht="15.75" customHeight="1" x14ac:dyDescent="0.25">
      <c r="B42157" s="106"/>
      <c r="C42157" s="106"/>
      <c r="D42157" s="139"/>
      <c r="P42157" s="142"/>
      <c r="Q42157" s="142"/>
      <c r="R42157" s="142"/>
      <c r="S42157" s="139"/>
    </row>
    <row r="42158" spans="2:19" ht="15.75" customHeight="1" x14ac:dyDescent="0.25">
      <c r="B42158" s="106"/>
      <c r="C42158" s="106"/>
      <c r="D42158" s="139"/>
      <c r="P42158" s="142"/>
      <c r="Q42158" s="142"/>
      <c r="R42158" s="142"/>
      <c r="S42158" s="139"/>
    </row>
    <row r="42159" spans="2:19" ht="15.75" customHeight="1" x14ac:dyDescent="0.25">
      <c r="B42159" s="106"/>
      <c r="C42159" s="106"/>
      <c r="D42159" s="139"/>
      <c r="P42159" s="142"/>
      <c r="Q42159" s="142"/>
      <c r="R42159" s="142"/>
      <c r="S42159" s="139"/>
    </row>
    <row r="42160" spans="2:19" ht="15.75" customHeight="1" x14ac:dyDescent="0.25">
      <c r="B42160" s="106"/>
      <c r="C42160" s="106"/>
      <c r="D42160" s="139"/>
      <c r="P42160" s="142"/>
      <c r="Q42160" s="142"/>
      <c r="R42160" s="142"/>
      <c r="S42160" s="139"/>
    </row>
    <row r="42161" spans="2:19" ht="15.75" customHeight="1" x14ac:dyDescent="0.25">
      <c r="B42161" s="106"/>
      <c r="C42161" s="106"/>
      <c r="D42161" s="139"/>
      <c r="P42161" s="142"/>
      <c r="Q42161" s="142"/>
      <c r="R42161" s="142"/>
      <c r="S42161" s="139"/>
    </row>
    <row r="42162" spans="2:19" ht="15.75" customHeight="1" x14ac:dyDescent="0.25">
      <c r="B42162" s="106"/>
      <c r="C42162" s="106"/>
      <c r="D42162" s="139"/>
      <c r="P42162" s="142"/>
      <c r="Q42162" s="142"/>
      <c r="R42162" s="142"/>
      <c r="S42162" s="139"/>
    </row>
    <row r="42163" spans="2:19" ht="15.75" customHeight="1" x14ac:dyDescent="0.25">
      <c r="B42163" s="106"/>
      <c r="C42163" s="106"/>
      <c r="D42163" s="139"/>
      <c r="P42163" s="142"/>
      <c r="Q42163" s="142"/>
      <c r="R42163" s="142"/>
      <c r="S42163" s="139"/>
    </row>
    <row r="42164" spans="2:19" ht="15.75" customHeight="1" x14ac:dyDescent="0.25">
      <c r="B42164" s="106"/>
      <c r="C42164" s="106"/>
      <c r="D42164" s="139"/>
      <c r="P42164" s="142"/>
      <c r="Q42164" s="142"/>
      <c r="R42164" s="142"/>
      <c r="S42164" s="139"/>
    </row>
    <row r="42165" spans="2:19" ht="15.75" customHeight="1" x14ac:dyDescent="0.25">
      <c r="B42165" s="106"/>
      <c r="C42165" s="106"/>
      <c r="D42165" s="139"/>
      <c r="P42165" s="142"/>
      <c r="Q42165" s="142"/>
      <c r="R42165" s="142"/>
      <c r="S42165" s="139"/>
    </row>
    <row r="42166" spans="2:19" ht="15.75" customHeight="1" x14ac:dyDescent="0.25">
      <c r="B42166" s="106"/>
      <c r="C42166" s="106"/>
      <c r="D42166" s="139"/>
      <c r="P42166" s="142"/>
      <c r="Q42166" s="142"/>
      <c r="R42166" s="142"/>
      <c r="S42166" s="139"/>
    </row>
    <row r="42167" spans="2:19" ht="15.75" customHeight="1" x14ac:dyDescent="0.25">
      <c r="B42167" s="106"/>
      <c r="C42167" s="106"/>
      <c r="D42167" s="139"/>
      <c r="P42167" s="142"/>
      <c r="Q42167" s="142"/>
      <c r="R42167" s="142"/>
      <c r="S42167" s="139"/>
    </row>
    <row r="42168" spans="2:19" ht="15.75" customHeight="1" x14ac:dyDescent="0.25">
      <c r="B42168" s="106"/>
      <c r="C42168" s="106"/>
      <c r="D42168" s="139"/>
      <c r="P42168" s="142"/>
      <c r="Q42168" s="142"/>
      <c r="R42168" s="142"/>
      <c r="S42168" s="139"/>
    </row>
    <row r="42169" spans="2:19" ht="15.75" customHeight="1" x14ac:dyDescent="0.25">
      <c r="B42169" s="106"/>
      <c r="C42169" s="106"/>
      <c r="D42169" s="139"/>
      <c r="P42169" s="142"/>
      <c r="Q42169" s="142"/>
      <c r="R42169" s="142"/>
      <c r="S42169" s="139"/>
    </row>
    <row r="42170" spans="2:19" ht="15.75" customHeight="1" x14ac:dyDescent="0.25">
      <c r="B42170" s="106"/>
      <c r="C42170" s="106"/>
      <c r="D42170" s="139"/>
      <c r="P42170" s="142"/>
      <c r="Q42170" s="142"/>
      <c r="R42170" s="142"/>
      <c r="S42170" s="139"/>
    </row>
    <row r="42171" spans="2:19" ht="15.75" customHeight="1" x14ac:dyDescent="0.25">
      <c r="B42171" s="106"/>
      <c r="C42171" s="106"/>
      <c r="D42171" s="139"/>
      <c r="P42171" s="142"/>
      <c r="Q42171" s="142"/>
      <c r="R42171" s="142"/>
      <c r="S42171" s="139"/>
    </row>
    <row r="42172" spans="2:19" ht="15.75" customHeight="1" x14ac:dyDescent="0.25">
      <c r="B42172" s="106"/>
      <c r="C42172" s="106"/>
      <c r="D42172" s="139"/>
      <c r="P42172" s="142"/>
      <c r="Q42172" s="142"/>
      <c r="R42172" s="142"/>
      <c r="S42172" s="139"/>
    </row>
    <row r="42173" spans="2:19" ht="15.75" customHeight="1" x14ac:dyDescent="0.25">
      <c r="B42173" s="106"/>
      <c r="C42173" s="106"/>
      <c r="D42173" s="139"/>
      <c r="P42173" s="142"/>
      <c r="Q42173" s="142"/>
      <c r="R42173" s="142"/>
      <c r="S42173" s="139"/>
    </row>
    <row r="42174" spans="2:19" ht="15.75" customHeight="1" x14ac:dyDescent="0.25">
      <c r="B42174" s="106"/>
      <c r="C42174" s="106"/>
      <c r="D42174" s="139"/>
      <c r="P42174" s="142"/>
      <c r="Q42174" s="142"/>
      <c r="R42174" s="142"/>
      <c r="S42174" s="139"/>
    </row>
    <row r="42175" spans="2:19" ht="15.75" customHeight="1" x14ac:dyDescent="0.25">
      <c r="B42175" s="106"/>
      <c r="C42175" s="106"/>
      <c r="D42175" s="139"/>
      <c r="P42175" s="142"/>
      <c r="Q42175" s="142"/>
      <c r="R42175" s="142"/>
      <c r="S42175" s="139"/>
    </row>
    <row r="42176" spans="2:19" ht="15.75" customHeight="1" x14ac:dyDescent="0.25">
      <c r="B42176" s="106"/>
      <c r="C42176" s="106"/>
      <c r="D42176" s="139"/>
      <c r="P42176" s="142"/>
      <c r="Q42176" s="142"/>
      <c r="R42176" s="142"/>
      <c r="S42176" s="139"/>
    </row>
    <row r="42177" spans="2:19" ht="15.75" customHeight="1" x14ac:dyDescent="0.25">
      <c r="B42177" s="106"/>
      <c r="C42177" s="106"/>
      <c r="D42177" s="139"/>
      <c r="P42177" s="142"/>
      <c r="Q42177" s="142"/>
      <c r="R42177" s="142"/>
      <c r="S42177" s="139"/>
    </row>
    <row r="42178" spans="2:19" ht="15.75" customHeight="1" x14ac:dyDescent="0.25">
      <c r="B42178" s="106"/>
      <c r="C42178" s="106"/>
      <c r="D42178" s="139"/>
      <c r="P42178" s="142"/>
      <c r="Q42178" s="142"/>
      <c r="R42178" s="142"/>
      <c r="S42178" s="139"/>
    </row>
    <row r="42179" spans="2:19" ht="15.75" customHeight="1" x14ac:dyDescent="0.25">
      <c r="B42179" s="106"/>
      <c r="C42179" s="106"/>
      <c r="D42179" s="139"/>
      <c r="P42179" s="142"/>
      <c r="Q42179" s="142"/>
      <c r="R42179" s="142"/>
      <c r="S42179" s="139"/>
    </row>
    <row r="42180" spans="2:19" ht="15.75" customHeight="1" x14ac:dyDescent="0.25">
      <c r="B42180" s="106"/>
      <c r="C42180" s="106"/>
      <c r="D42180" s="139"/>
      <c r="P42180" s="142"/>
      <c r="Q42180" s="142"/>
      <c r="R42180" s="142"/>
      <c r="S42180" s="139"/>
    </row>
    <row r="42181" spans="2:19" ht="15.75" customHeight="1" x14ac:dyDescent="0.25">
      <c r="B42181" s="106"/>
      <c r="C42181" s="106"/>
      <c r="D42181" s="139"/>
      <c r="P42181" s="142"/>
      <c r="Q42181" s="142"/>
      <c r="R42181" s="142"/>
      <c r="S42181" s="139"/>
    </row>
    <row r="42182" spans="2:19" ht="15.75" customHeight="1" x14ac:dyDescent="0.25">
      <c r="B42182" s="106"/>
      <c r="C42182" s="106"/>
      <c r="D42182" s="139"/>
      <c r="P42182" s="142"/>
      <c r="Q42182" s="142"/>
      <c r="R42182" s="142"/>
      <c r="S42182" s="139"/>
    </row>
    <row r="42183" spans="2:19" ht="15.75" customHeight="1" x14ac:dyDescent="0.25">
      <c r="B42183" s="106"/>
      <c r="C42183" s="106"/>
      <c r="D42183" s="139"/>
      <c r="P42183" s="142"/>
      <c r="Q42183" s="142"/>
      <c r="R42183" s="142"/>
      <c r="S42183" s="139"/>
    </row>
    <row r="42184" spans="2:19" ht="15.75" customHeight="1" x14ac:dyDescent="0.25">
      <c r="B42184" s="106"/>
      <c r="C42184" s="106"/>
      <c r="D42184" s="139"/>
      <c r="P42184" s="142"/>
      <c r="Q42184" s="142"/>
      <c r="R42184" s="142"/>
      <c r="S42184" s="139"/>
    </row>
    <row r="42185" spans="2:19" ht="15.75" customHeight="1" x14ac:dyDescent="0.25">
      <c r="B42185" s="106"/>
      <c r="C42185" s="106"/>
      <c r="D42185" s="139"/>
      <c r="P42185" s="142"/>
      <c r="Q42185" s="142"/>
      <c r="R42185" s="142"/>
      <c r="S42185" s="139"/>
    </row>
    <row r="42186" spans="2:19" ht="15.75" customHeight="1" x14ac:dyDescent="0.25">
      <c r="B42186" s="106"/>
      <c r="C42186" s="106"/>
      <c r="D42186" s="139"/>
      <c r="P42186" s="142"/>
      <c r="Q42186" s="142"/>
      <c r="R42186" s="142"/>
      <c r="S42186" s="139"/>
    </row>
    <row r="42187" spans="2:19" ht="15.75" customHeight="1" x14ac:dyDescent="0.25">
      <c r="B42187" s="106"/>
      <c r="C42187" s="106"/>
      <c r="D42187" s="139"/>
      <c r="P42187" s="142"/>
      <c r="Q42187" s="142"/>
      <c r="R42187" s="142"/>
      <c r="S42187" s="139"/>
    </row>
    <row r="42188" spans="2:19" ht="15.75" customHeight="1" x14ac:dyDescent="0.25">
      <c r="B42188" s="106"/>
      <c r="C42188" s="106"/>
      <c r="D42188" s="139"/>
      <c r="P42188" s="142"/>
      <c r="Q42188" s="142"/>
      <c r="R42188" s="142"/>
      <c r="S42188" s="139"/>
    </row>
    <row r="42189" spans="2:19" ht="15.75" customHeight="1" x14ac:dyDescent="0.25">
      <c r="B42189" s="106"/>
      <c r="C42189" s="106"/>
      <c r="D42189" s="139"/>
      <c r="P42189" s="142"/>
      <c r="Q42189" s="142"/>
      <c r="R42189" s="142"/>
      <c r="S42189" s="139"/>
    </row>
    <row r="42190" spans="2:19" ht="15.75" customHeight="1" x14ac:dyDescent="0.25">
      <c r="B42190" s="106"/>
      <c r="C42190" s="106"/>
      <c r="D42190" s="139"/>
      <c r="P42190" s="142"/>
      <c r="Q42190" s="142"/>
      <c r="R42190" s="142"/>
      <c r="S42190" s="139"/>
    </row>
    <row r="42191" spans="2:19" ht="15.75" customHeight="1" x14ac:dyDescent="0.25">
      <c r="B42191" s="106"/>
      <c r="C42191" s="106"/>
      <c r="D42191" s="139"/>
      <c r="P42191" s="142"/>
      <c r="Q42191" s="142"/>
      <c r="R42191" s="142"/>
      <c r="S42191" s="139"/>
    </row>
    <row r="42192" spans="2:19" ht="15.75" customHeight="1" x14ac:dyDescent="0.25">
      <c r="B42192" s="106"/>
      <c r="C42192" s="106"/>
      <c r="D42192" s="139"/>
      <c r="P42192" s="142"/>
      <c r="Q42192" s="142"/>
      <c r="R42192" s="142"/>
      <c r="S42192" s="139"/>
    </row>
    <row r="42193" spans="2:19" ht="15.75" customHeight="1" x14ac:dyDescent="0.25">
      <c r="B42193" s="106"/>
      <c r="C42193" s="106"/>
      <c r="D42193" s="139"/>
      <c r="P42193" s="142"/>
      <c r="Q42193" s="142"/>
      <c r="R42193" s="142"/>
      <c r="S42193" s="139"/>
    </row>
    <row r="42194" spans="2:19" ht="15.75" customHeight="1" x14ac:dyDescent="0.25">
      <c r="B42194" s="106"/>
      <c r="C42194" s="106"/>
      <c r="D42194" s="139"/>
      <c r="P42194" s="142"/>
      <c r="Q42194" s="142"/>
      <c r="R42194" s="142"/>
      <c r="S42194" s="139"/>
    </row>
    <row r="42195" spans="2:19" ht="15.75" customHeight="1" x14ac:dyDescent="0.25">
      <c r="B42195" s="106"/>
      <c r="C42195" s="106"/>
      <c r="D42195" s="139"/>
      <c r="P42195" s="142"/>
      <c r="Q42195" s="142"/>
      <c r="R42195" s="142"/>
      <c r="S42195" s="139"/>
    </row>
    <row r="42196" spans="2:19" ht="15.75" customHeight="1" x14ac:dyDescent="0.25">
      <c r="B42196" s="106"/>
      <c r="C42196" s="106"/>
      <c r="D42196" s="139"/>
      <c r="P42196" s="142"/>
      <c r="Q42196" s="142"/>
      <c r="R42196" s="142"/>
      <c r="S42196" s="139"/>
    </row>
    <row r="42197" spans="2:19" ht="15.75" customHeight="1" x14ac:dyDescent="0.25">
      <c r="B42197" s="106"/>
      <c r="C42197" s="106"/>
      <c r="D42197" s="139"/>
      <c r="P42197" s="142"/>
      <c r="Q42197" s="142"/>
      <c r="R42197" s="142"/>
      <c r="S42197" s="139"/>
    </row>
    <row r="42198" spans="2:19" ht="15.75" customHeight="1" x14ac:dyDescent="0.25">
      <c r="B42198" s="106"/>
      <c r="C42198" s="106"/>
      <c r="D42198" s="139"/>
      <c r="P42198" s="142"/>
      <c r="Q42198" s="142"/>
      <c r="R42198" s="142"/>
      <c r="S42198" s="139"/>
    </row>
    <row r="42199" spans="2:19" ht="15.75" customHeight="1" x14ac:dyDescent="0.25">
      <c r="B42199" s="106"/>
      <c r="C42199" s="106"/>
      <c r="D42199" s="139"/>
      <c r="P42199" s="142"/>
      <c r="Q42199" s="142"/>
      <c r="R42199" s="142"/>
      <c r="S42199" s="139"/>
    </row>
    <row r="42200" spans="2:19" ht="15.75" customHeight="1" x14ac:dyDescent="0.25">
      <c r="B42200" s="106"/>
      <c r="C42200" s="106"/>
      <c r="D42200" s="139"/>
      <c r="P42200" s="142"/>
      <c r="Q42200" s="142"/>
      <c r="R42200" s="142"/>
      <c r="S42200" s="139"/>
    </row>
    <row r="42201" spans="2:19" ht="15.75" customHeight="1" x14ac:dyDescent="0.25">
      <c r="B42201" s="106"/>
      <c r="C42201" s="106"/>
      <c r="D42201" s="139"/>
      <c r="P42201" s="142"/>
      <c r="Q42201" s="142"/>
      <c r="R42201" s="142"/>
      <c r="S42201" s="139"/>
    </row>
    <row r="42202" spans="2:19" ht="15.75" customHeight="1" x14ac:dyDescent="0.25">
      <c r="B42202" s="106"/>
      <c r="C42202" s="106"/>
      <c r="D42202" s="139"/>
      <c r="P42202" s="142"/>
      <c r="Q42202" s="142"/>
      <c r="R42202" s="142"/>
      <c r="S42202" s="139"/>
    </row>
    <row r="42203" spans="2:19" ht="15.75" customHeight="1" x14ac:dyDescent="0.25">
      <c r="B42203" s="106"/>
      <c r="C42203" s="106"/>
      <c r="D42203" s="139"/>
      <c r="P42203" s="142"/>
      <c r="Q42203" s="142"/>
      <c r="R42203" s="142"/>
      <c r="S42203" s="139"/>
    </row>
    <row r="42204" spans="2:19" ht="15.75" customHeight="1" x14ac:dyDescent="0.25">
      <c r="B42204" s="106"/>
      <c r="C42204" s="106"/>
      <c r="D42204" s="139"/>
      <c r="P42204" s="142"/>
      <c r="Q42204" s="142"/>
      <c r="R42204" s="142"/>
      <c r="S42204" s="139"/>
    </row>
    <row r="42205" spans="2:19" ht="15.75" customHeight="1" x14ac:dyDescent="0.25">
      <c r="B42205" s="106"/>
      <c r="C42205" s="106"/>
      <c r="D42205" s="139"/>
      <c r="P42205" s="142"/>
      <c r="Q42205" s="142"/>
      <c r="R42205" s="142"/>
      <c r="S42205" s="139"/>
    </row>
    <row r="42206" spans="2:19" ht="15.75" customHeight="1" x14ac:dyDescent="0.25">
      <c r="B42206" s="106"/>
      <c r="C42206" s="106"/>
      <c r="D42206" s="139"/>
      <c r="P42206" s="142"/>
      <c r="Q42206" s="142"/>
      <c r="R42206" s="142"/>
      <c r="S42206" s="139"/>
    </row>
    <row r="42207" spans="2:19" ht="15.75" customHeight="1" x14ac:dyDescent="0.25">
      <c r="B42207" s="106"/>
      <c r="C42207" s="106"/>
      <c r="D42207" s="139"/>
      <c r="P42207" s="142"/>
      <c r="Q42207" s="142"/>
      <c r="R42207" s="142"/>
      <c r="S42207" s="139"/>
    </row>
    <row r="42208" spans="2:19" ht="15.75" customHeight="1" x14ac:dyDescent="0.25">
      <c r="B42208" s="106"/>
      <c r="C42208" s="106"/>
      <c r="D42208" s="139"/>
      <c r="P42208" s="142"/>
      <c r="Q42208" s="142"/>
      <c r="R42208" s="142"/>
      <c r="S42208" s="139"/>
    </row>
    <row r="42209" spans="2:19" ht="15.75" customHeight="1" x14ac:dyDescent="0.25">
      <c r="B42209" s="106"/>
      <c r="C42209" s="106"/>
      <c r="D42209" s="139"/>
      <c r="P42209" s="142"/>
      <c r="Q42209" s="142"/>
      <c r="R42209" s="142"/>
      <c r="S42209" s="139"/>
    </row>
    <row r="42210" spans="2:19" ht="15.75" customHeight="1" x14ac:dyDescent="0.25">
      <c r="B42210" s="106"/>
      <c r="C42210" s="106"/>
      <c r="D42210" s="139"/>
      <c r="P42210" s="142"/>
      <c r="Q42210" s="142"/>
      <c r="R42210" s="142"/>
      <c r="S42210" s="139"/>
    </row>
    <row r="42211" spans="2:19" ht="15.75" customHeight="1" x14ac:dyDescent="0.25">
      <c r="B42211" s="106"/>
      <c r="C42211" s="106"/>
      <c r="D42211" s="139"/>
      <c r="P42211" s="142"/>
      <c r="Q42211" s="142"/>
      <c r="R42211" s="142"/>
      <c r="S42211" s="139"/>
    </row>
    <row r="42212" spans="2:19" ht="15.75" customHeight="1" x14ac:dyDescent="0.25">
      <c r="B42212" s="106"/>
      <c r="C42212" s="106"/>
      <c r="D42212" s="139"/>
      <c r="P42212" s="142"/>
      <c r="Q42212" s="142"/>
      <c r="R42212" s="142"/>
      <c r="S42212" s="139"/>
    </row>
    <row r="42213" spans="2:19" ht="15.75" customHeight="1" x14ac:dyDescent="0.25">
      <c r="B42213" s="106"/>
      <c r="C42213" s="106"/>
      <c r="D42213" s="139"/>
      <c r="P42213" s="142"/>
      <c r="Q42213" s="142"/>
      <c r="R42213" s="142"/>
      <c r="S42213" s="139"/>
    </row>
    <row r="42214" spans="2:19" ht="15.75" customHeight="1" x14ac:dyDescent="0.25">
      <c r="B42214" s="106"/>
      <c r="C42214" s="106"/>
      <c r="D42214" s="139"/>
      <c r="P42214" s="142"/>
      <c r="Q42214" s="142"/>
      <c r="R42214" s="142"/>
      <c r="S42214" s="139"/>
    </row>
    <row r="42215" spans="2:19" ht="15.75" customHeight="1" x14ac:dyDescent="0.25">
      <c r="B42215" s="106"/>
      <c r="C42215" s="106"/>
      <c r="D42215" s="139"/>
      <c r="P42215" s="142"/>
      <c r="Q42215" s="142"/>
      <c r="R42215" s="142"/>
      <c r="S42215" s="139"/>
    </row>
    <row r="42216" spans="2:19" ht="15.75" customHeight="1" x14ac:dyDescent="0.25">
      <c r="B42216" s="106"/>
      <c r="C42216" s="106"/>
      <c r="D42216" s="139"/>
      <c r="P42216" s="142"/>
      <c r="Q42216" s="142"/>
      <c r="R42216" s="142"/>
      <c r="S42216" s="139"/>
    </row>
    <row r="42217" spans="2:19" ht="15.75" customHeight="1" x14ac:dyDescent="0.25">
      <c r="B42217" s="106"/>
      <c r="C42217" s="106"/>
      <c r="D42217" s="139"/>
      <c r="P42217" s="142"/>
      <c r="Q42217" s="142"/>
      <c r="R42217" s="142"/>
      <c r="S42217" s="139"/>
    </row>
    <row r="42218" spans="2:19" ht="15.75" customHeight="1" x14ac:dyDescent="0.25">
      <c r="B42218" s="106"/>
      <c r="C42218" s="106"/>
      <c r="D42218" s="139"/>
      <c r="P42218" s="142"/>
      <c r="Q42218" s="142"/>
      <c r="R42218" s="142"/>
      <c r="S42218" s="139"/>
    </row>
    <row r="42219" spans="2:19" ht="15.75" customHeight="1" x14ac:dyDescent="0.25">
      <c r="B42219" s="106"/>
      <c r="C42219" s="106"/>
      <c r="D42219" s="139"/>
      <c r="P42219" s="142"/>
      <c r="Q42219" s="142"/>
      <c r="R42219" s="142"/>
      <c r="S42219" s="139"/>
    </row>
    <row r="42220" spans="2:19" ht="15.75" customHeight="1" x14ac:dyDescent="0.25">
      <c r="B42220" s="106"/>
      <c r="C42220" s="106"/>
      <c r="D42220" s="139"/>
      <c r="P42220" s="142"/>
      <c r="Q42220" s="142"/>
      <c r="R42220" s="142"/>
      <c r="S42220" s="139"/>
    </row>
    <row r="42221" spans="2:19" ht="15.75" customHeight="1" x14ac:dyDescent="0.25">
      <c r="B42221" s="106"/>
      <c r="C42221" s="106"/>
      <c r="D42221" s="139"/>
      <c r="P42221" s="142"/>
      <c r="Q42221" s="142"/>
      <c r="R42221" s="142"/>
      <c r="S42221" s="139"/>
    </row>
    <row r="42222" spans="2:19" ht="15.75" customHeight="1" x14ac:dyDescent="0.25">
      <c r="B42222" s="106"/>
      <c r="C42222" s="106"/>
      <c r="D42222" s="139"/>
      <c r="P42222" s="142"/>
      <c r="Q42222" s="142"/>
      <c r="R42222" s="142"/>
      <c r="S42222" s="139"/>
    </row>
    <row r="42223" spans="2:19" ht="15.75" customHeight="1" x14ac:dyDescent="0.25">
      <c r="B42223" s="106"/>
      <c r="C42223" s="106"/>
      <c r="D42223" s="139"/>
      <c r="P42223" s="142"/>
      <c r="Q42223" s="142"/>
      <c r="R42223" s="142"/>
      <c r="S42223" s="139"/>
    </row>
    <row r="42224" spans="2:19" ht="15.75" customHeight="1" x14ac:dyDescent="0.25">
      <c r="B42224" s="106"/>
      <c r="C42224" s="106"/>
      <c r="D42224" s="139"/>
      <c r="P42224" s="142"/>
      <c r="Q42224" s="142"/>
      <c r="R42224" s="142"/>
      <c r="S42224" s="139"/>
    </row>
    <row r="42225" spans="2:19" ht="15.75" customHeight="1" x14ac:dyDescent="0.25">
      <c r="B42225" s="106"/>
      <c r="C42225" s="106"/>
      <c r="D42225" s="139"/>
      <c r="P42225" s="142"/>
      <c r="Q42225" s="142"/>
      <c r="R42225" s="142"/>
      <c r="S42225" s="139"/>
    </row>
    <row r="42226" spans="2:19" ht="15.75" customHeight="1" x14ac:dyDescent="0.25">
      <c r="B42226" s="106"/>
      <c r="C42226" s="106"/>
      <c r="D42226" s="139"/>
      <c r="P42226" s="142"/>
      <c r="Q42226" s="142"/>
      <c r="R42226" s="142"/>
      <c r="S42226" s="139"/>
    </row>
    <row r="42227" spans="2:19" ht="15.75" customHeight="1" x14ac:dyDescent="0.25">
      <c r="B42227" s="106"/>
      <c r="C42227" s="106"/>
      <c r="D42227" s="139"/>
      <c r="P42227" s="142"/>
      <c r="Q42227" s="142"/>
      <c r="R42227" s="142"/>
      <c r="S42227" s="139"/>
    </row>
    <row r="42228" spans="2:19" ht="15.75" customHeight="1" x14ac:dyDescent="0.25">
      <c r="B42228" s="106"/>
      <c r="C42228" s="106"/>
      <c r="D42228" s="139"/>
      <c r="P42228" s="142"/>
      <c r="Q42228" s="142"/>
      <c r="R42228" s="142"/>
      <c r="S42228" s="139"/>
    </row>
    <row r="42229" spans="2:19" ht="15.75" customHeight="1" x14ac:dyDescent="0.25">
      <c r="B42229" s="106"/>
      <c r="C42229" s="106"/>
      <c r="D42229" s="139"/>
      <c r="P42229" s="142"/>
      <c r="Q42229" s="142"/>
      <c r="R42229" s="142"/>
      <c r="S42229" s="139"/>
    </row>
    <row r="42230" spans="2:19" ht="15.75" customHeight="1" x14ac:dyDescent="0.25">
      <c r="B42230" s="106"/>
      <c r="C42230" s="106"/>
      <c r="D42230" s="139"/>
      <c r="P42230" s="142"/>
      <c r="Q42230" s="142"/>
      <c r="R42230" s="142"/>
      <c r="S42230" s="139"/>
    </row>
    <row r="42231" spans="2:19" ht="15.75" customHeight="1" x14ac:dyDescent="0.25">
      <c r="B42231" s="106"/>
      <c r="C42231" s="106"/>
      <c r="D42231" s="139"/>
      <c r="P42231" s="142"/>
      <c r="Q42231" s="142"/>
      <c r="R42231" s="142"/>
      <c r="S42231" s="139"/>
    </row>
    <row r="42232" spans="2:19" ht="15.75" customHeight="1" x14ac:dyDescent="0.25">
      <c r="B42232" s="106"/>
      <c r="C42232" s="106"/>
      <c r="D42232" s="139"/>
      <c r="P42232" s="142"/>
      <c r="Q42232" s="142"/>
      <c r="R42232" s="142"/>
      <c r="S42232" s="139"/>
    </row>
    <row r="42233" spans="2:19" ht="15.75" customHeight="1" x14ac:dyDescent="0.25">
      <c r="B42233" s="106"/>
      <c r="C42233" s="106"/>
      <c r="D42233" s="139"/>
      <c r="P42233" s="142"/>
      <c r="Q42233" s="142"/>
      <c r="R42233" s="142"/>
      <c r="S42233" s="139"/>
    </row>
    <row r="42234" spans="2:19" ht="15.75" customHeight="1" x14ac:dyDescent="0.25">
      <c r="B42234" s="106"/>
      <c r="C42234" s="106"/>
      <c r="D42234" s="139"/>
      <c r="P42234" s="142"/>
      <c r="Q42234" s="142"/>
      <c r="R42234" s="142"/>
      <c r="S42234" s="139"/>
    </row>
    <row r="42235" spans="2:19" ht="15.75" customHeight="1" x14ac:dyDescent="0.25">
      <c r="B42235" s="106"/>
      <c r="C42235" s="106"/>
      <c r="D42235" s="139"/>
      <c r="P42235" s="142"/>
      <c r="Q42235" s="142"/>
      <c r="R42235" s="142"/>
      <c r="S42235" s="139"/>
    </row>
    <row r="42236" spans="2:19" ht="15.75" customHeight="1" x14ac:dyDescent="0.25">
      <c r="B42236" s="106"/>
      <c r="C42236" s="106"/>
      <c r="D42236" s="139"/>
      <c r="P42236" s="142"/>
      <c r="Q42236" s="142"/>
      <c r="R42236" s="142"/>
      <c r="S42236" s="139"/>
    </row>
    <row r="42237" spans="2:19" ht="15.75" customHeight="1" x14ac:dyDescent="0.25">
      <c r="B42237" s="106"/>
      <c r="C42237" s="106"/>
      <c r="D42237" s="139"/>
      <c r="P42237" s="142"/>
      <c r="Q42237" s="142"/>
      <c r="R42237" s="142"/>
      <c r="S42237" s="139"/>
    </row>
    <row r="42238" spans="2:19" ht="15.75" customHeight="1" x14ac:dyDescent="0.25">
      <c r="B42238" s="106"/>
      <c r="C42238" s="106"/>
      <c r="D42238" s="139"/>
      <c r="P42238" s="142"/>
      <c r="Q42238" s="142"/>
      <c r="R42238" s="142"/>
      <c r="S42238" s="139"/>
    </row>
    <row r="42239" spans="2:19" ht="15.75" customHeight="1" x14ac:dyDescent="0.25">
      <c r="B42239" s="106"/>
      <c r="C42239" s="106"/>
      <c r="D42239" s="139"/>
      <c r="P42239" s="142"/>
      <c r="Q42239" s="142"/>
      <c r="R42239" s="142"/>
      <c r="S42239" s="139"/>
    </row>
    <row r="42240" spans="2:19" ht="15.75" customHeight="1" x14ac:dyDescent="0.25">
      <c r="B42240" s="106"/>
      <c r="C42240" s="106"/>
      <c r="D42240" s="139"/>
      <c r="P42240" s="142"/>
      <c r="Q42240" s="142"/>
      <c r="R42240" s="142"/>
      <c r="S42240" s="139"/>
    </row>
    <row r="42241" spans="2:19" ht="15.75" customHeight="1" x14ac:dyDescent="0.25">
      <c r="B42241" s="106"/>
      <c r="C42241" s="106"/>
      <c r="D42241" s="139"/>
      <c r="P42241" s="142"/>
      <c r="Q42241" s="142"/>
      <c r="R42241" s="142"/>
      <c r="S42241" s="139"/>
    </row>
    <row r="42242" spans="2:19" ht="15.75" customHeight="1" x14ac:dyDescent="0.25">
      <c r="B42242" s="106"/>
      <c r="C42242" s="106"/>
      <c r="D42242" s="139"/>
      <c r="P42242" s="142"/>
      <c r="Q42242" s="142"/>
      <c r="R42242" s="142"/>
      <c r="S42242" s="139"/>
    </row>
    <row r="42243" spans="2:19" ht="15.75" customHeight="1" x14ac:dyDescent="0.25">
      <c r="B42243" s="106"/>
      <c r="C42243" s="106"/>
      <c r="D42243" s="139"/>
      <c r="P42243" s="142"/>
      <c r="Q42243" s="142"/>
      <c r="R42243" s="142"/>
      <c r="S42243" s="139"/>
    </row>
    <row r="42244" spans="2:19" ht="15.75" customHeight="1" x14ac:dyDescent="0.25">
      <c r="B42244" s="106"/>
      <c r="C42244" s="106"/>
      <c r="D42244" s="139"/>
      <c r="P42244" s="142"/>
      <c r="Q42244" s="142"/>
      <c r="R42244" s="142"/>
      <c r="S42244" s="139"/>
    </row>
    <row r="42245" spans="2:19" ht="15.75" customHeight="1" x14ac:dyDescent="0.25">
      <c r="B42245" s="106"/>
      <c r="C42245" s="106"/>
      <c r="D42245" s="139"/>
      <c r="P42245" s="142"/>
      <c r="Q42245" s="142"/>
      <c r="R42245" s="142"/>
      <c r="S42245" s="139"/>
    </row>
    <row r="42246" spans="2:19" ht="15.75" customHeight="1" x14ac:dyDescent="0.25">
      <c r="B42246" s="106"/>
      <c r="C42246" s="106"/>
      <c r="D42246" s="139"/>
      <c r="P42246" s="142"/>
      <c r="Q42246" s="142"/>
      <c r="R42246" s="142"/>
      <c r="S42246" s="139"/>
    </row>
    <row r="42247" spans="2:19" ht="15.75" customHeight="1" x14ac:dyDescent="0.25">
      <c r="B42247" s="106"/>
      <c r="C42247" s="106"/>
      <c r="D42247" s="139"/>
      <c r="P42247" s="142"/>
      <c r="Q42247" s="142"/>
      <c r="R42247" s="142"/>
      <c r="S42247" s="139"/>
    </row>
    <row r="42248" spans="2:19" ht="15.75" customHeight="1" x14ac:dyDescent="0.25">
      <c r="B42248" s="106"/>
      <c r="C42248" s="106"/>
      <c r="D42248" s="139"/>
      <c r="P42248" s="142"/>
      <c r="Q42248" s="142"/>
      <c r="R42248" s="142"/>
      <c r="S42248" s="139"/>
    </row>
    <row r="42249" spans="2:19" ht="15.75" customHeight="1" x14ac:dyDescent="0.25">
      <c r="B42249" s="106"/>
      <c r="C42249" s="106"/>
      <c r="D42249" s="139"/>
      <c r="P42249" s="142"/>
      <c r="Q42249" s="142"/>
      <c r="R42249" s="142"/>
      <c r="S42249" s="139"/>
    </row>
    <row r="42250" spans="2:19" ht="15.75" customHeight="1" x14ac:dyDescent="0.25">
      <c r="B42250" s="106"/>
      <c r="C42250" s="106"/>
      <c r="D42250" s="139"/>
      <c r="P42250" s="142"/>
      <c r="Q42250" s="142"/>
      <c r="R42250" s="142"/>
      <c r="S42250" s="139"/>
    </row>
    <row r="42251" spans="2:19" ht="15.75" customHeight="1" x14ac:dyDescent="0.25">
      <c r="B42251" s="106"/>
      <c r="C42251" s="106"/>
      <c r="D42251" s="139"/>
      <c r="P42251" s="142"/>
      <c r="Q42251" s="142"/>
      <c r="R42251" s="142"/>
      <c r="S42251" s="139"/>
    </row>
    <row r="42252" spans="2:19" ht="15.75" customHeight="1" x14ac:dyDescent="0.25">
      <c r="B42252" s="106"/>
      <c r="C42252" s="106"/>
      <c r="D42252" s="139"/>
      <c r="P42252" s="142"/>
      <c r="Q42252" s="142"/>
      <c r="R42252" s="142"/>
      <c r="S42252" s="139"/>
    </row>
    <row r="42253" spans="2:19" ht="15.75" customHeight="1" x14ac:dyDescent="0.25">
      <c r="B42253" s="106"/>
      <c r="C42253" s="106"/>
      <c r="D42253" s="139"/>
      <c r="P42253" s="142"/>
      <c r="Q42253" s="142"/>
      <c r="R42253" s="142"/>
      <c r="S42253" s="139"/>
    </row>
    <row r="42254" spans="2:19" ht="15.75" customHeight="1" x14ac:dyDescent="0.25">
      <c r="B42254" s="106"/>
      <c r="C42254" s="106"/>
      <c r="D42254" s="139"/>
      <c r="P42254" s="142"/>
      <c r="Q42254" s="142"/>
      <c r="R42254" s="142"/>
      <c r="S42254" s="139"/>
    </row>
    <row r="42255" spans="2:19" ht="15.75" customHeight="1" x14ac:dyDescent="0.25">
      <c r="B42255" s="106"/>
      <c r="C42255" s="106"/>
      <c r="D42255" s="139"/>
      <c r="P42255" s="142"/>
      <c r="Q42255" s="142"/>
      <c r="R42255" s="142"/>
      <c r="S42255" s="139"/>
    </row>
    <row r="42256" spans="2:19" ht="15.75" customHeight="1" x14ac:dyDescent="0.25">
      <c r="B42256" s="106"/>
      <c r="C42256" s="106"/>
      <c r="D42256" s="139"/>
      <c r="P42256" s="142"/>
      <c r="Q42256" s="142"/>
      <c r="R42256" s="142"/>
      <c r="S42256" s="139"/>
    </row>
    <row r="42257" spans="2:19" ht="15.75" customHeight="1" x14ac:dyDescent="0.25">
      <c r="B42257" s="106"/>
      <c r="C42257" s="106"/>
      <c r="D42257" s="139"/>
      <c r="P42257" s="142"/>
      <c r="Q42257" s="142"/>
      <c r="R42257" s="142"/>
      <c r="S42257" s="139"/>
    </row>
    <row r="42258" spans="2:19" ht="15.75" customHeight="1" x14ac:dyDescent="0.25">
      <c r="B42258" s="106"/>
      <c r="C42258" s="106"/>
      <c r="D42258" s="139"/>
      <c r="P42258" s="142"/>
      <c r="Q42258" s="142"/>
      <c r="R42258" s="142"/>
      <c r="S42258" s="139"/>
    </row>
    <row r="42259" spans="2:19" ht="15.75" customHeight="1" x14ac:dyDescent="0.25">
      <c r="B42259" s="106"/>
      <c r="C42259" s="106"/>
      <c r="D42259" s="139"/>
      <c r="P42259" s="142"/>
      <c r="Q42259" s="142"/>
      <c r="R42259" s="142"/>
      <c r="S42259" s="139"/>
    </row>
    <row r="42260" spans="2:19" ht="15.75" customHeight="1" x14ac:dyDescent="0.25">
      <c r="B42260" s="106"/>
      <c r="C42260" s="106"/>
      <c r="D42260" s="139"/>
      <c r="P42260" s="142"/>
      <c r="Q42260" s="142"/>
      <c r="R42260" s="142"/>
      <c r="S42260" s="139"/>
    </row>
    <row r="42261" spans="2:19" ht="15.75" customHeight="1" x14ac:dyDescent="0.25">
      <c r="B42261" s="106"/>
      <c r="C42261" s="106"/>
      <c r="D42261" s="139"/>
      <c r="P42261" s="142"/>
      <c r="Q42261" s="142"/>
      <c r="R42261" s="142"/>
      <c r="S42261" s="139"/>
    </row>
    <row r="42262" spans="2:19" ht="15.75" customHeight="1" x14ac:dyDescent="0.25">
      <c r="B42262" s="106"/>
      <c r="C42262" s="106"/>
      <c r="D42262" s="139"/>
      <c r="P42262" s="142"/>
      <c r="Q42262" s="142"/>
      <c r="R42262" s="142"/>
      <c r="S42262" s="139"/>
    </row>
    <row r="42263" spans="2:19" ht="15.75" customHeight="1" x14ac:dyDescent="0.25">
      <c r="B42263" s="106"/>
      <c r="C42263" s="106"/>
      <c r="D42263" s="139"/>
      <c r="P42263" s="142"/>
      <c r="Q42263" s="142"/>
      <c r="R42263" s="142"/>
      <c r="S42263" s="139"/>
    </row>
    <row r="42264" spans="2:19" ht="15.75" customHeight="1" x14ac:dyDescent="0.25">
      <c r="B42264" s="106"/>
      <c r="C42264" s="106"/>
      <c r="D42264" s="139"/>
      <c r="P42264" s="142"/>
      <c r="Q42264" s="142"/>
      <c r="R42264" s="142"/>
      <c r="S42264" s="139"/>
    </row>
    <row r="42265" spans="2:19" ht="15.75" customHeight="1" x14ac:dyDescent="0.25">
      <c r="B42265" s="106"/>
      <c r="C42265" s="106"/>
      <c r="D42265" s="139"/>
      <c r="P42265" s="142"/>
      <c r="Q42265" s="142"/>
      <c r="R42265" s="142"/>
      <c r="S42265" s="139"/>
    </row>
    <row r="42266" spans="2:19" ht="15.75" customHeight="1" x14ac:dyDescent="0.25">
      <c r="B42266" s="106"/>
      <c r="C42266" s="106"/>
      <c r="D42266" s="139"/>
      <c r="P42266" s="142"/>
      <c r="Q42266" s="142"/>
      <c r="R42266" s="142"/>
      <c r="S42266" s="139"/>
    </row>
    <row r="42267" spans="2:19" ht="15.75" customHeight="1" x14ac:dyDescent="0.25">
      <c r="B42267" s="106"/>
      <c r="C42267" s="106"/>
      <c r="D42267" s="139"/>
      <c r="P42267" s="142"/>
      <c r="Q42267" s="142"/>
      <c r="R42267" s="142"/>
      <c r="S42267" s="139"/>
    </row>
    <row r="42268" spans="2:19" ht="15.75" customHeight="1" x14ac:dyDescent="0.25">
      <c r="B42268" s="106"/>
      <c r="C42268" s="106"/>
      <c r="D42268" s="139"/>
      <c r="P42268" s="142"/>
      <c r="Q42268" s="142"/>
      <c r="R42268" s="142"/>
      <c r="S42268" s="139"/>
    </row>
    <row r="42269" spans="2:19" ht="15.75" customHeight="1" x14ac:dyDescent="0.25">
      <c r="B42269" s="106"/>
      <c r="C42269" s="106"/>
      <c r="D42269" s="139"/>
      <c r="P42269" s="142"/>
      <c r="Q42269" s="142"/>
      <c r="R42269" s="142"/>
      <c r="S42269" s="139"/>
    </row>
    <row r="42270" spans="2:19" ht="15.75" customHeight="1" x14ac:dyDescent="0.25">
      <c r="B42270" s="106"/>
      <c r="C42270" s="106"/>
      <c r="D42270" s="139"/>
      <c r="P42270" s="142"/>
      <c r="Q42270" s="142"/>
      <c r="R42270" s="142"/>
      <c r="S42270" s="139"/>
    </row>
    <row r="42271" spans="2:19" ht="15.75" customHeight="1" x14ac:dyDescent="0.25">
      <c r="B42271" s="106"/>
      <c r="C42271" s="106"/>
      <c r="D42271" s="139"/>
      <c r="P42271" s="142"/>
      <c r="Q42271" s="142"/>
      <c r="R42271" s="142"/>
      <c r="S42271" s="139"/>
    </row>
    <row r="42272" spans="2:19" ht="15.75" customHeight="1" x14ac:dyDescent="0.25">
      <c r="B42272" s="106"/>
      <c r="C42272" s="106"/>
      <c r="D42272" s="139"/>
      <c r="P42272" s="142"/>
      <c r="Q42272" s="142"/>
      <c r="R42272" s="142"/>
      <c r="S42272" s="139"/>
    </row>
    <row r="42273" spans="2:19" ht="15.75" customHeight="1" x14ac:dyDescent="0.25">
      <c r="B42273" s="106"/>
      <c r="C42273" s="106"/>
      <c r="D42273" s="139"/>
      <c r="P42273" s="142"/>
      <c r="Q42273" s="142"/>
      <c r="R42273" s="142"/>
      <c r="S42273" s="139"/>
    </row>
    <row r="42274" spans="2:19" ht="15.75" customHeight="1" x14ac:dyDescent="0.25">
      <c r="B42274" s="106"/>
      <c r="C42274" s="106"/>
      <c r="D42274" s="139"/>
      <c r="P42274" s="142"/>
      <c r="Q42274" s="142"/>
      <c r="R42274" s="142"/>
      <c r="S42274" s="139"/>
    </row>
    <row r="42275" spans="2:19" ht="15.75" customHeight="1" x14ac:dyDescent="0.25">
      <c r="B42275" s="106"/>
      <c r="C42275" s="106"/>
      <c r="D42275" s="139"/>
      <c r="P42275" s="142"/>
      <c r="Q42275" s="142"/>
      <c r="R42275" s="142"/>
      <c r="S42275" s="139"/>
    </row>
    <row r="42276" spans="2:19" ht="15.75" customHeight="1" x14ac:dyDescent="0.25">
      <c r="B42276" s="106"/>
      <c r="C42276" s="106"/>
      <c r="D42276" s="139"/>
      <c r="P42276" s="142"/>
      <c r="Q42276" s="142"/>
      <c r="R42276" s="142"/>
      <c r="S42276" s="139"/>
    </row>
    <row r="42277" spans="2:19" ht="15.75" customHeight="1" x14ac:dyDescent="0.25">
      <c r="B42277" s="106"/>
      <c r="C42277" s="106"/>
      <c r="D42277" s="139"/>
      <c r="P42277" s="142"/>
      <c r="Q42277" s="142"/>
      <c r="R42277" s="142"/>
      <c r="S42277" s="139"/>
    </row>
    <row r="42278" spans="2:19" ht="15.75" customHeight="1" x14ac:dyDescent="0.25">
      <c r="B42278" s="106"/>
      <c r="C42278" s="106"/>
      <c r="D42278" s="139"/>
      <c r="P42278" s="142"/>
      <c r="Q42278" s="142"/>
      <c r="R42278" s="142"/>
      <c r="S42278" s="139"/>
    </row>
    <row r="42279" spans="2:19" ht="15.75" customHeight="1" x14ac:dyDescent="0.25">
      <c r="B42279" s="106"/>
      <c r="C42279" s="106"/>
      <c r="D42279" s="139"/>
      <c r="P42279" s="142"/>
      <c r="Q42279" s="142"/>
      <c r="R42279" s="142"/>
      <c r="S42279" s="139"/>
    </row>
    <row r="42280" spans="2:19" ht="15.75" customHeight="1" x14ac:dyDescent="0.25">
      <c r="B42280" s="106"/>
      <c r="C42280" s="106"/>
      <c r="D42280" s="139"/>
      <c r="P42280" s="142"/>
      <c r="Q42280" s="142"/>
      <c r="R42280" s="142"/>
      <c r="S42280" s="139"/>
    </row>
    <row r="42281" spans="2:19" ht="15.75" customHeight="1" x14ac:dyDescent="0.25">
      <c r="B42281" s="106"/>
      <c r="C42281" s="106"/>
      <c r="D42281" s="139"/>
      <c r="P42281" s="142"/>
      <c r="Q42281" s="142"/>
      <c r="R42281" s="142"/>
      <c r="S42281" s="139"/>
    </row>
    <row r="42282" spans="2:19" ht="15.75" customHeight="1" x14ac:dyDescent="0.25">
      <c r="B42282" s="106"/>
      <c r="C42282" s="106"/>
      <c r="D42282" s="139"/>
      <c r="P42282" s="142"/>
      <c r="Q42282" s="142"/>
      <c r="R42282" s="142"/>
      <c r="S42282" s="139"/>
    </row>
    <row r="42283" spans="2:19" ht="15.75" customHeight="1" x14ac:dyDescent="0.25">
      <c r="B42283" s="106"/>
      <c r="C42283" s="106"/>
      <c r="D42283" s="139"/>
      <c r="P42283" s="142"/>
      <c r="Q42283" s="142"/>
      <c r="R42283" s="142"/>
      <c r="S42283" s="139"/>
    </row>
    <row r="42284" spans="2:19" ht="15.75" customHeight="1" x14ac:dyDescent="0.25">
      <c r="B42284" s="106"/>
      <c r="C42284" s="106"/>
      <c r="D42284" s="139"/>
      <c r="P42284" s="142"/>
      <c r="Q42284" s="142"/>
      <c r="R42284" s="142"/>
      <c r="S42284" s="139"/>
    </row>
    <row r="42285" spans="2:19" ht="15.75" customHeight="1" x14ac:dyDescent="0.25">
      <c r="B42285" s="106"/>
      <c r="C42285" s="106"/>
      <c r="D42285" s="139"/>
      <c r="P42285" s="142"/>
      <c r="Q42285" s="142"/>
      <c r="R42285" s="142"/>
      <c r="S42285" s="139"/>
    </row>
    <row r="42286" spans="2:19" ht="15.75" customHeight="1" x14ac:dyDescent="0.25">
      <c r="B42286" s="106"/>
      <c r="C42286" s="106"/>
      <c r="D42286" s="139"/>
      <c r="P42286" s="142"/>
      <c r="Q42286" s="142"/>
      <c r="R42286" s="142"/>
      <c r="S42286" s="139"/>
    </row>
    <row r="42287" spans="2:19" ht="15.75" customHeight="1" x14ac:dyDescent="0.25">
      <c r="B42287" s="106"/>
      <c r="C42287" s="106"/>
      <c r="D42287" s="139"/>
      <c r="P42287" s="142"/>
      <c r="Q42287" s="142"/>
      <c r="R42287" s="142"/>
      <c r="S42287" s="139"/>
    </row>
    <row r="42288" spans="2:19" ht="15.75" customHeight="1" x14ac:dyDescent="0.25">
      <c r="B42288" s="106"/>
      <c r="C42288" s="106"/>
      <c r="D42288" s="139"/>
      <c r="P42288" s="142"/>
      <c r="Q42288" s="142"/>
      <c r="R42288" s="142"/>
      <c r="S42288" s="139"/>
    </row>
    <row r="42289" spans="2:19" ht="15.75" customHeight="1" x14ac:dyDescent="0.25">
      <c r="B42289" s="106"/>
      <c r="C42289" s="106"/>
      <c r="D42289" s="139"/>
      <c r="P42289" s="142"/>
      <c r="Q42289" s="142"/>
      <c r="R42289" s="142"/>
      <c r="S42289" s="139"/>
    </row>
    <row r="42290" spans="2:19" ht="15.75" customHeight="1" x14ac:dyDescent="0.25">
      <c r="B42290" s="106"/>
      <c r="C42290" s="106"/>
      <c r="D42290" s="139"/>
      <c r="P42290" s="142"/>
      <c r="Q42290" s="142"/>
      <c r="R42290" s="142"/>
      <c r="S42290" s="139"/>
    </row>
    <row r="42291" spans="2:19" ht="15.75" customHeight="1" x14ac:dyDescent="0.25">
      <c r="B42291" s="106"/>
      <c r="C42291" s="106"/>
      <c r="D42291" s="139"/>
      <c r="P42291" s="142"/>
      <c r="Q42291" s="142"/>
      <c r="R42291" s="142"/>
      <c r="S42291" s="139"/>
    </row>
    <row r="42292" spans="2:19" ht="15.75" customHeight="1" x14ac:dyDescent="0.25">
      <c r="B42292" s="106"/>
      <c r="C42292" s="106"/>
      <c r="D42292" s="139"/>
      <c r="P42292" s="142"/>
      <c r="Q42292" s="142"/>
      <c r="R42292" s="142"/>
      <c r="S42292" s="139"/>
    </row>
    <row r="42293" spans="2:19" ht="15.75" customHeight="1" x14ac:dyDescent="0.25">
      <c r="B42293" s="106"/>
      <c r="C42293" s="106"/>
      <c r="D42293" s="139"/>
      <c r="P42293" s="142"/>
      <c r="Q42293" s="142"/>
      <c r="R42293" s="142"/>
      <c r="S42293" s="139"/>
    </row>
    <row r="42294" spans="2:19" ht="15.75" customHeight="1" x14ac:dyDescent="0.25">
      <c r="B42294" s="106"/>
      <c r="C42294" s="106"/>
      <c r="D42294" s="139"/>
      <c r="P42294" s="142"/>
      <c r="Q42294" s="142"/>
      <c r="R42294" s="142"/>
      <c r="S42294" s="139"/>
    </row>
    <row r="42295" spans="2:19" ht="15.75" customHeight="1" x14ac:dyDescent="0.25">
      <c r="B42295" s="106"/>
      <c r="C42295" s="106"/>
      <c r="D42295" s="139"/>
      <c r="P42295" s="142"/>
      <c r="Q42295" s="142"/>
      <c r="R42295" s="142"/>
      <c r="S42295" s="139"/>
    </row>
    <row r="42296" spans="2:19" ht="15.75" customHeight="1" x14ac:dyDescent="0.25">
      <c r="B42296" s="106"/>
      <c r="C42296" s="106"/>
      <c r="D42296" s="139"/>
      <c r="P42296" s="142"/>
      <c r="Q42296" s="142"/>
      <c r="R42296" s="142"/>
      <c r="S42296" s="139"/>
    </row>
    <row r="42297" spans="2:19" ht="15.75" customHeight="1" x14ac:dyDescent="0.25">
      <c r="B42297" s="106"/>
      <c r="C42297" s="106"/>
      <c r="D42297" s="139"/>
      <c r="P42297" s="142"/>
      <c r="Q42297" s="142"/>
      <c r="R42297" s="142"/>
      <c r="S42297" s="139"/>
    </row>
    <row r="42298" spans="2:19" ht="15.75" customHeight="1" x14ac:dyDescent="0.25">
      <c r="B42298" s="106"/>
      <c r="C42298" s="106"/>
      <c r="D42298" s="139"/>
      <c r="P42298" s="142"/>
      <c r="Q42298" s="142"/>
      <c r="R42298" s="142"/>
      <c r="S42298" s="139"/>
    </row>
    <row r="42299" spans="2:19" ht="15.75" customHeight="1" x14ac:dyDescent="0.25">
      <c r="B42299" s="106"/>
      <c r="C42299" s="106"/>
      <c r="D42299" s="139"/>
      <c r="P42299" s="142"/>
      <c r="Q42299" s="142"/>
      <c r="R42299" s="142"/>
      <c r="S42299" s="139"/>
    </row>
    <row r="42300" spans="2:19" ht="15.75" customHeight="1" x14ac:dyDescent="0.25">
      <c r="B42300" s="106"/>
      <c r="C42300" s="106"/>
      <c r="D42300" s="139"/>
      <c r="P42300" s="142"/>
      <c r="Q42300" s="142"/>
      <c r="R42300" s="142"/>
      <c r="S42300" s="139"/>
    </row>
    <row r="42301" spans="2:19" ht="15.75" customHeight="1" x14ac:dyDescent="0.25">
      <c r="B42301" s="106"/>
      <c r="C42301" s="106"/>
      <c r="D42301" s="139"/>
      <c r="P42301" s="142"/>
      <c r="Q42301" s="142"/>
      <c r="R42301" s="142"/>
      <c r="S42301" s="139"/>
    </row>
    <row r="42302" spans="2:19" ht="15.75" customHeight="1" x14ac:dyDescent="0.25">
      <c r="B42302" s="106"/>
      <c r="C42302" s="106"/>
      <c r="D42302" s="139"/>
      <c r="P42302" s="142"/>
      <c r="Q42302" s="142"/>
      <c r="R42302" s="142"/>
      <c r="S42302" s="139"/>
    </row>
    <row r="42303" spans="2:19" ht="15.75" customHeight="1" x14ac:dyDescent="0.25">
      <c r="B42303" s="106"/>
      <c r="C42303" s="106"/>
      <c r="D42303" s="139"/>
      <c r="P42303" s="142"/>
      <c r="Q42303" s="142"/>
      <c r="R42303" s="142"/>
      <c r="S42303" s="139"/>
    </row>
    <row r="42304" spans="2:19" ht="15.75" customHeight="1" x14ac:dyDescent="0.25">
      <c r="B42304" s="106"/>
      <c r="C42304" s="106"/>
      <c r="D42304" s="139"/>
      <c r="P42304" s="142"/>
      <c r="Q42304" s="142"/>
      <c r="R42304" s="142"/>
      <c r="S42304" s="139"/>
    </row>
    <row r="42305" spans="2:19" ht="15.75" customHeight="1" x14ac:dyDescent="0.25">
      <c r="B42305" s="106"/>
      <c r="C42305" s="106"/>
      <c r="D42305" s="139"/>
      <c r="P42305" s="142"/>
      <c r="Q42305" s="142"/>
      <c r="R42305" s="142"/>
      <c r="S42305" s="139"/>
    </row>
    <row r="42306" spans="2:19" ht="15.75" customHeight="1" x14ac:dyDescent="0.25">
      <c r="B42306" s="106"/>
      <c r="C42306" s="106"/>
      <c r="D42306" s="139"/>
      <c r="P42306" s="142"/>
      <c r="Q42306" s="142"/>
      <c r="R42306" s="142"/>
      <c r="S42306" s="139"/>
    </row>
    <row r="42307" spans="2:19" ht="15.75" customHeight="1" x14ac:dyDescent="0.25">
      <c r="B42307" s="106"/>
      <c r="C42307" s="106"/>
      <c r="D42307" s="139"/>
      <c r="P42307" s="142"/>
      <c r="Q42307" s="142"/>
      <c r="R42307" s="142"/>
      <c r="S42307" s="139"/>
    </row>
    <row r="42308" spans="2:19" ht="15.75" customHeight="1" x14ac:dyDescent="0.25">
      <c r="B42308" s="106"/>
      <c r="C42308" s="106"/>
      <c r="D42308" s="139"/>
      <c r="P42308" s="142"/>
      <c r="Q42308" s="142"/>
      <c r="R42308" s="142"/>
      <c r="S42308" s="139"/>
    </row>
    <row r="42309" spans="2:19" ht="15.75" customHeight="1" x14ac:dyDescent="0.25">
      <c r="B42309" s="106"/>
      <c r="C42309" s="106"/>
      <c r="D42309" s="139"/>
      <c r="P42309" s="142"/>
      <c r="Q42309" s="142"/>
      <c r="R42309" s="142"/>
      <c r="S42309" s="139"/>
    </row>
    <row r="42310" spans="2:19" ht="15.75" customHeight="1" x14ac:dyDescent="0.25">
      <c r="B42310" s="106"/>
      <c r="C42310" s="106"/>
      <c r="D42310" s="139"/>
      <c r="P42310" s="142"/>
      <c r="Q42310" s="142"/>
      <c r="R42310" s="142"/>
      <c r="S42310" s="139"/>
    </row>
    <row r="42311" spans="2:19" ht="15.75" customHeight="1" x14ac:dyDescent="0.25">
      <c r="B42311" s="106"/>
      <c r="C42311" s="106"/>
      <c r="D42311" s="139"/>
      <c r="P42311" s="142"/>
      <c r="Q42311" s="142"/>
      <c r="R42311" s="142"/>
      <c r="S42311" s="139"/>
    </row>
    <row r="42312" spans="2:19" ht="15.75" customHeight="1" x14ac:dyDescent="0.25">
      <c r="B42312" s="106"/>
      <c r="C42312" s="106"/>
      <c r="D42312" s="139"/>
      <c r="P42312" s="142"/>
      <c r="Q42312" s="142"/>
      <c r="R42312" s="142"/>
      <c r="S42312" s="139"/>
    </row>
    <row r="42313" spans="2:19" ht="15.75" customHeight="1" x14ac:dyDescent="0.25">
      <c r="B42313" s="106"/>
      <c r="C42313" s="106"/>
      <c r="D42313" s="139"/>
      <c r="P42313" s="142"/>
      <c r="Q42313" s="142"/>
      <c r="R42313" s="142"/>
      <c r="S42313" s="139"/>
    </row>
    <row r="42314" spans="2:19" ht="15.75" customHeight="1" x14ac:dyDescent="0.25">
      <c r="B42314" s="106"/>
      <c r="C42314" s="106"/>
      <c r="D42314" s="139"/>
      <c r="P42314" s="142"/>
      <c r="Q42314" s="142"/>
      <c r="R42314" s="142"/>
      <c r="S42314" s="139"/>
    </row>
    <row r="42315" spans="2:19" ht="15.75" customHeight="1" x14ac:dyDescent="0.25">
      <c r="B42315" s="106"/>
      <c r="C42315" s="106"/>
      <c r="D42315" s="139"/>
      <c r="P42315" s="142"/>
      <c r="Q42315" s="142"/>
      <c r="R42315" s="142"/>
      <c r="S42315" s="139"/>
    </row>
    <row r="42316" spans="2:19" ht="15.75" customHeight="1" x14ac:dyDescent="0.25">
      <c r="B42316" s="106"/>
      <c r="C42316" s="106"/>
      <c r="D42316" s="139"/>
      <c r="P42316" s="142"/>
      <c r="Q42316" s="142"/>
      <c r="R42316" s="142"/>
      <c r="S42316" s="139"/>
    </row>
    <row r="42317" spans="2:19" ht="15.75" customHeight="1" x14ac:dyDescent="0.25">
      <c r="B42317" s="106"/>
      <c r="C42317" s="106"/>
      <c r="D42317" s="139"/>
      <c r="P42317" s="142"/>
      <c r="Q42317" s="142"/>
      <c r="R42317" s="142"/>
      <c r="S42317" s="139"/>
    </row>
    <row r="42318" spans="2:19" ht="15.75" customHeight="1" x14ac:dyDescent="0.25">
      <c r="B42318" s="106"/>
      <c r="C42318" s="106"/>
      <c r="D42318" s="139"/>
      <c r="P42318" s="142"/>
      <c r="Q42318" s="142"/>
      <c r="R42318" s="142"/>
      <c r="S42318" s="139"/>
    </row>
    <row r="42319" spans="2:19" ht="15.75" customHeight="1" x14ac:dyDescent="0.25">
      <c r="B42319" s="106"/>
      <c r="C42319" s="106"/>
      <c r="D42319" s="139"/>
      <c r="P42319" s="142"/>
      <c r="Q42319" s="142"/>
      <c r="R42319" s="142"/>
      <c r="S42319" s="139"/>
    </row>
    <row r="42320" spans="2:19" ht="15.75" customHeight="1" x14ac:dyDescent="0.25">
      <c r="B42320" s="106"/>
      <c r="C42320" s="106"/>
      <c r="D42320" s="139"/>
      <c r="P42320" s="142"/>
      <c r="Q42320" s="142"/>
      <c r="R42320" s="142"/>
      <c r="S42320" s="139"/>
    </row>
    <row r="42321" spans="2:19" ht="15.75" customHeight="1" x14ac:dyDescent="0.25">
      <c r="B42321" s="106"/>
      <c r="C42321" s="106"/>
      <c r="D42321" s="139"/>
      <c r="P42321" s="142"/>
      <c r="Q42321" s="142"/>
      <c r="R42321" s="142"/>
      <c r="S42321" s="139"/>
    </row>
    <row r="42322" spans="2:19" ht="15.75" customHeight="1" x14ac:dyDescent="0.25">
      <c r="B42322" s="106"/>
      <c r="C42322" s="106"/>
      <c r="D42322" s="139"/>
      <c r="P42322" s="142"/>
      <c r="Q42322" s="142"/>
      <c r="R42322" s="142"/>
      <c r="S42322" s="139"/>
    </row>
    <row r="42323" spans="2:19" ht="15.75" customHeight="1" x14ac:dyDescent="0.25">
      <c r="B42323" s="106"/>
      <c r="C42323" s="106"/>
      <c r="D42323" s="139"/>
      <c r="P42323" s="142"/>
      <c r="Q42323" s="142"/>
      <c r="R42323" s="142"/>
      <c r="S42323" s="139"/>
    </row>
    <row r="42324" spans="2:19" ht="15.75" customHeight="1" x14ac:dyDescent="0.25">
      <c r="B42324" s="106"/>
      <c r="C42324" s="106"/>
      <c r="D42324" s="139"/>
      <c r="P42324" s="142"/>
      <c r="Q42324" s="142"/>
      <c r="R42324" s="142"/>
      <c r="S42324" s="139"/>
    </row>
    <row r="42325" spans="2:19" ht="15.75" customHeight="1" x14ac:dyDescent="0.25">
      <c r="B42325" s="106"/>
      <c r="C42325" s="106"/>
      <c r="D42325" s="139"/>
      <c r="P42325" s="142"/>
      <c r="Q42325" s="142"/>
      <c r="R42325" s="142"/>
      <c r="S42325" s="139"/>
    </row>
    <row r="42326" spans="2:19" ht="15.75" customHeight="1" x14ac:dyDescent="0.25">
      <c r="B42326" s="106"/>
      <c r="C42326" s="106"/>
      <c r="D42326" s="139"/>
      <c r="P42326" s="142"/>
      <c r="Q42326" s="142"/>
      <c r="R42326" s="142"/>
      <c r="S42326" s="139"/>
    </row>
    <row r="42327" spans="2:19" ht="15.75" customHeight="1" x14ac:dyDescent="0.25">
      <c r="B42327" s="106"/>
      <c r="C42327" s="106"/>
      <c r="D42327" s="139"/>
      <c r="P42327" s="142"/>
      <c r="Q42327" s="142"/>
      <c r="R42327" s="142"/>
      <c r="S42327" s="139"/>
    </row>
    <row r="42328" spans="2:19" ht="15.75" customHeight="1" x14ac:dyDescent="0.25">
      <c r="B42328" s="106"/>
      <c r="C42328" s="106"/>
      <c r="D42328" s="139"/>
      <c r="P42328" s="142"/>
      <c r="Q42328" s="142"/>
      <c r="R42328" s="142"/>
      <c r="S42328" s="139"/>
    </row>
    <row r="42329" spans="2:19" ht="15.75" customHeight="1" x14ac:dyDescent="0.25">
      <c r="B42329" s="106"/>
      <c r="C42329" s="106"/>
      <c r="D42329" s="139"/>
      <c r="P42329" s="142"/>
      <c r="Q42329" s="142"/>
      <c r="R42329" s="142"/>
      <c r="S42329" s="139"/>
    </row>
    <row r="42330" spans="2:19" ht="15.75" customHeight="1" x14ac:dyDescent="0.25">
      <c r="B42330" s="106"/>
      <c r="C42330" s="106"/>
      <c r="D42330" s="139"/>
      <c r="P42330" s="142"/>
      <c r="Q42330" s="142"/>
      <c r="R42330" s="142"/>
      <c r="S42330" s="139"/>
    </row>
    <row r="42331" spans="2:19" ht="15.75" customHeight="1" x14ac:dyDescent="0.25">
      <c r="B42331" s="106"/>
      <c r="C42331" s="106"/>
      <c r="D42331" s="139"/>
      <c r="P42331" s="142"/>
      <c r="Q42331" s="142"/>
      <c r="R42331" s="142"/>
      <c r="S42331" s="139"/>
    </row>
    <row r="42332" spans="2:19" ht="15.75" customHeight="1" x14ac:dyDescent="0.25">
      <c r="B42332" s="106"/>
      <c r="C42332" s="106"/>
      <c r="D42332" s="139"/>
      <c r="P42332" s="142"/>
      <c r="Q42332" s="142"/>
      <c r="R42332" s="142"/>
      <c r="S42332" s="139"/>
    </row>
    <row r="42333" spans="2:19" ht="15.75" customHeight="1" x14ac:dyDescent="0.25">
      <c r="B42333" s="106"/>
      <c r="C42333" s="106"/>
      <c r="D42333" s="139"/>
      <c r="P42333" s="142"/>
      <c r="Q42333" s="142"/>
      <c r="R42333" s="142"/>
      <c r="S42333" s="139"/>
    </row>
    <row r="42334" spans="2:19" ht="15.75" customHeight="1" x14ac:dyDescent="0.25">
      <c r="B42334" s="106"/>
      <c r="C42334" s="106"/>
      <c r="D42334" s="139"/>
      <c r="P42334" s="142"/>
      <c r="Q42334" s="142"/>
      <c r="R42334" s="142"/>
      <c r="S42334" s="139"/>
    </row>
    <row r="42335" spans="2:19" ht="15.75" customHeight="1" x14ac:dyDescent="0.25">
      <c r="B42335" s="106"/>
      <c r="C42335" s="106"/>
      <c r="D42335" s="139"/>
      <c r="P42335" s="142"/>
      <c r="Q42335" s="142"/>
      <c r="R42335" s="142"/>
      <c r="S42335" s="139"/>
    </row>
    <row r="42336" spans="2:19" ht="15.75" customHeight="1" x14ac:dyDescent="0.25">
      <c r="B42336" s="106"/>
      <c r="C42336" s="106"/>
      <c r="D42336" s="139"/>
      <c r="P42336" s="142"/>
      <c r="Q42336" s="142"/>
      <c r="R42336" s="142"/>
      <c r="S42336" s="139"/>
    </row>
    <row r="42337" spans="2:19" ht="15.75" customHeight="1" x14ac:dyDescent="0.25">
      <c r="B42337" s="106"/>
      <c r="C42337" s="106"/>
      <c r="D42337" s="139"/>
      <c r="P42337" s="142"/>
      <c r="Q42337" s="142"/>
      <c r="R42337" s="142"/>
      <c r="S42337" s="139"/>
    </row>
    <row r="42338" spans="2:19" ht="15.75" customHeight="1" x14ac:dyDescent="0.25">
      <c r="B42338" s="106"/>
      <c r="C42338" s="106"/>
      <c r="D42338" s="139"/>
      <c r="P42338" s="142"/>
      <c r="Q42338" s="142"/>
      <c r="R42338" s="142"/>
      <c r="S42338" s="139"/>
    </row>
    <row r="42339" spans="2:19" ht="15.75" customHeight="1" x14ac:dyDescent="0.25">
      <c r="B42339" s="106"/>
      <c r="C42339" s="106"/>
      <c r="D42339" s="139"/>
      <c r="P42339" s="142"/>
      <c r="Q42339" s="142"/>
      <c r="R42339" s="142"/>
      <c r="S42339" s="139"/>
    </row>
    <row r="42340" spans="2:19" ht="15.75" customHeight="1" x14ac:dyDescent="0.25">
      <c r="B42340" s="106"/>
      <c r="C42340" s="106"/>
      <c r="D42340" s="139"/>
      <c r="P42340" s="142"/>
      <c r="Q42340" s="142"/>
      <c r="R42340" s="142"/>
      <c r="S42340" s="139"/>
    </row>
    <row r="42341" spans="2:19" ht="15.75" customHeight="1" x14ac:dyDescent="0.25">
      <c r="B42341" s="106"/>
      <c r="C42341" s="106"/>
      <c r="D42341" s="139"/>
      <c r="P42341" s="142"/>
      <c r="Q42341" s="142"/>
      <c r="R42341" s="142"/>
      <c r="S42341" s="139"/>
    </row>
    <row r="42342" spans="2:19" ht="15.75" customHeight="1" x14ac:dyDescent="0.25">
      <c r="B42342" s="106"/>
      <c r="C42342" s="106"/>
      <c r="D42342" s="139"/>
      <c r="P42342" s="142"/>
      <c r="Q42342" s="142"/>
      <c r="R42342" s="142"/>
      <c r="S42342" s="139"/>
    </row>
    <row r="42343" spans="2:19" ht="15.75" customHeight="1" x14ac:dyDescent="0.25">
      <c r="B42343" s="106"/>
      <c r="C42343" s="106"/>
      <c r="D42343" s="139"/>
      <c r="P42343" s="142"/>
      <c r="Q42343" s="142"/>
      <c r="R42343" s="142"/>
      <c r="S42343" s="139"/>
    </row>
    <row r="42344" spans="2:19" ht="15.75" customHeight="1" x14ac:dyDescent="0.25">
      <c r="B42344" s="106"/>
      <c r="C42344" s="106"/>
      <c r="D42344" s="139"/>
      <c r="P42344" s="142"/>
      <c r="Q42344" s="142"/>
      <c r="R42344" s="142"/>
      <c r="S42344" s="139"/>
    </row>
    <row r="42345" spans="2:19" ht="15.75" customHeight="1" x14ac:dyDescent="0.25">
      <c r="B42345" s="106"/>
      <c r="C42345" s="106"/>
      <c r="D42345" s="139"/>
      <c r="P42345" s="142"/>
      <c r="Q42345" s="142"/>
      <c r="R42345" s="142"/>
      <c r="S42345" s="139"/>
    </row>
    <row r="42346" spans="2:19" ht="15.75" customHeight="1" x14ac:dyDescent="0.25">
      <c r="B42346" s="106"/>
      <c r="C42346" s="106"/>
      <c r="D42346" s="139"/>
      <c r="P42346" s="142"/>
      <c r="Q42346" s="142"/>
      <c r="R42346" s="142"/>
      <c r="S42346" s="139"/>
    </row>
    <row r="42347" spans="2:19" ht="15.75" customHeight="1" x14ac:dyDescent="0.25">
      <c r="B42347" s="106"/>
      <c r="C42347" s="106"/>
      <c r="D42347" s="139"/>
      <c r="P42347" s="142"/>
      <c r="Q42347" s="142"/>
      <c r="R42347" s="142"/>
      <c r="S42347" s="139"/>
    </row>
    <row r="42348" spans="2:19" ht="15.75" customHeight="1" x14ac:dyDescent="0.25">
      <c r="B42348" s="106"/>
      <c r="C42348" s="106"/>
      <c r="D42348" s="139"/>
      <c r="P42348" s="142"/>
      <c r="Q42348" s="142"/>
      <c r="R42348" s="142"/>
      <c r="S42348" s="139"/>
    </row>
    <row r="42349" spans="2:19" ht="15.75" customHeight="1" x14ac:dyDescent="0.25">
      <c r="B42349" s="106"/>
      <c r="C42349" s="106"/>
      <c r="D42349" s="139"/>
      <c r="P42349" s="142"/>
      <c r="Q42349" s="142"/>
      <c r="R42349" s="142"/>
      <c r="S42349" s="139"/>
    </row>
    <row r="42350" spans="2:19" ht="15.75" customHeight="1" x14ac:dyDescent="0.25">
      <c r="B42350" s="106"/>
      <c r="C42350" s="106"/>
      <c r="D42350" s="139"/>
      <c r="P42350" s="142"/>
      <c r="Q42350" s="142"/>
      <c r="R42350" s="142"/>
      <c r="S42350" s="139"/>
    </row>
    <row r="42351" spans="2:19" ht="15.75" customHeight="1" x14ac:dyDescent="0.25">
      <c r="B42351" s="106"/>
      <c r="C42351" s="106"/>
      <c r="D42351" s="139"/>
      <c r="P42351" s="142"/>
      <c r="Q42351" s="142"/>
      <c r="R42351" s="142"/>
      <c r="S42351" s="139"/>
    </row>
    <row r="42352" spans="2:19" ht="15.75" customHeight="1" x14ac:dyDescent="0.25">
      <c r="B42352" s="106"/>
      <c r="C42352" s="106"/>
      <c r="D42352" s="139"/>
      <c r="P42352" s="142"/>
      <c r="Q42352" s="142"/>
      <c r="R42352" s="142"/>
      <c r="S42352" s="139"/>
    </row>
    <row r="42353" spans="2:19" ht="15.75" customHeight="1" x14ac:dyDescent="0.25">
      <c r="B42353" s="106"/>
      <c r="C42353" s="106"/>
      <c r="D42353" s="139"/>
      <c r="P42353" s="142"/>
      <c r="Q42353" s="142"/>
      <c r="R42353" s="142"/>
      <c r="S42353" s="139"/>
    </row>
    <row r="42354" spans="2:19" ht="15.75" customHeight="1" x14ac:dyDescent="0.25">
      <c r="B42354" s="106"/>
      <c r="C42354" s="106"/>
      <c r="D42354" s="139"/>
      <c r="P42354" s="142"/>
      <c r="Q42354" s="142"/>
      <c r="R42354" s="142"/>
      <c r="S42354" s="139"/>
    </row>
    <row r="42355" spans="2:19" ht="15.75" customHeight="1" x14ac:dyDescent="0.25">
      <c r="B42355" s="106"/>
      <c r="C42355" s="106"/>
      <c r="D42355" s="139"/>
      <c r="P42355" s="142"/>
      <c r="Q42355" s="142"/>
      <c r="R42355" s="142"/>
      <c r="S42355" s="139"/>
    </row>
    <row r="42356" spans="2:19" ht="15.75" customHeight="1" x14ac:dyDescent="0.25">
      <c r="B42356" s="106"/>
      <c r="C42356" s="106"/>
      <c r="D42356" s="139"/>
      <c r="P42356" s="142"/>
      <c r="Q42356" s="142"/>
      <c r="R42356" s="142"/>
      <c r="S42356" s="139"/>
    </row>
    <row r="42357" spans="2:19" ht="15.75" customHeight="1" x14ac:dyDescent="0.25">
      <c r="B42357" s="106"/>
      <c r="C42357" s="106"/>
      <c r="D42357" s="139"/>
      <c r="P42357" s="142"/>
      <c r="Q42357" s="142"/>
      <c r="R42357" s="142"/>
      <c r="S42357" s="139"/>
    </row>
    <row r="42358" spans="2:19" ht="15.75" customHeight="1" x14ac:dyDescent="0.25">
      <c r="B42358" s="106"/>
      <c r="C42358" s="106"/>
      <c r="D42358" s="139"/>
      <c r="P42358" s="142"/>
      <c r="Q42358" s="142"/>
      <c r="R42358" s="142"/>
      <c r="S42358" s="139"/>
    </row>
    <row r="42359" spans="2:19" ht="15.75" customHeight="1" x14ac:dyDescent="0.25">
      <c r="B42359" s="106"/>
      <c r="C42359" s="106"/>
      <c r="D42359" s="139"/>
      <c r="P42359" s="142"/>
      <c r="Q42359" s="142"/>
      <c r="R42359" s="142"/>
      <c r="S42359" s="139"/>
    </row>
    <row r="42360" spans="2:19" ht="15.75" customHeight="1" x14ac:dyDescent="0.25">
      <c r="B42360" s="106"/>
      <c r="C42360" s="106"/>
      <c r="D42360" s="139"/>
      <c r="P42360" s="142"/>
      <c r="Q42360" s="142"/>
      <c r="R42360" s="142"/>
      <c r="S42360" s="139"/>
    </row>
    <row r="42361" spans="2:19" ht="15.75" customHeight="1" x14ac:dyDescent="0.25">
      <c r="B42361" s="106"/>
      <c r="C42361" s="106"/>
      <c r="D42361" s="139"/>
      <c r="P42361" s="142"/>
      <c r="Q42361" s="142"/>
      <c r="R42361" s="142"/>
      <c r="S42361" s="139"/>
    </row>
    <row r="42362" spans="2:19" ht="15.75" customHeight="1" x14ac:dyDescent="0.25">
      <c r="B42362" s="106"/>
      <c r="C42362" s="106"/>
      <c r="D42362" s="139"/>
      <c r="P42362" s="142"/>
      <c r="Q42362" s="142"/>
      <c r="R42362" s="142"/>
      <c r="S42362" s="139"/>
    </row>
    <row r="42363" spans="2:19" ht="15.75" customHeight="1" x14ac:dyDescent="0.25">
      <c r="B42363" s="106"/>
      <c r="C42363" s="106"/>
      <c r="D42363" s="139"/>
      <c r="P42363" s="142"/>
      <c r="Q42363" s="142"/>
      <c r="R42363" s="142"/>
      <c r="S42363" s="139"/>
    </row>
    <row r="42364" spans="2:19" ht="15.75" customHeight="1" x14ac:dyDescent="0.25">
      <c r="B42364" s="106"/>
      <c r="C42364" s="106"/>
      <c r="D42364" s="139"/>
      <c r="P42364" s="142"/>
      <c r="Q42364" s="142"/>
      <c r="R42364" s="142"/>
      <c r="S42364" s="139"/>
    </row>
    <row r="42365" spans="2:19" ht="15.75" customHeight="1" x14ac:dyDescent="0.25">
      <c r="B42365" s="106"/>
      <c r="C42365" s="106"/>
      <c r="D42365" s="139"/>
      <c r="P42365" s="142"/>
      <c r="Q42365" s="142"/>
      <c r="R42365" s="142"/>
      <c r="S42365" s="139"/>
    </row>
    <row r="42366" spans="2:19" ht="15.75" customHeight="1" x14ac:dyDescent="0.25">
      <c r="B42366" s="106"/>
      <c r="C42366" s="106"/>
      <c r="D42366" s="139"/>
      <c r="P42366" s="142"/>
      <c r="Q42366" s="142"/>
      <c r="R42366" s="142"/>
      <c r="S42366" s="139"/>
    </row>
    <row r="42367" spans="2:19" ht="15.75" customHeight="1" x14ac:dyDescent="0.25">
      <c r="B42367" s="106"/>
      <c r="C42367" s="106"/>
      <c r="D42367" s="139"/>
      <c r="P42367" s="142"/>
      <c r="Q42367" s="142"/>
      <c r="R42367" s="142"/>
      <c r="S42367" s="139"/>
    </row>
    <row r="42368" spans="2:19" ht="15.75" customHeight="1" x14ac:dyDescent="0.25">
      <c r="B42368" s="106"/>
      <c r="C42368" s="106"/>
      <c r="D42368" s="139"/>
      <c r="P42368" s="142"/>
      <c r="Q42368" s="142"/>
      <c r="R42368" s="142"/>
      <c r="S42368" s="139"/>
    </row>
    <row r="42369" spans="2:19" ht="15.75" customHeight="1" x14ac:dyDescent="0.25">
      <c r="B42369" s="106"/>
      <c r="C42369" s="106"/>
      <c r="D42369" s="139"/>
      <c r="P42369" s="142"/>
      <c r="Q42369" s="142"/>
      <c r="R42369" s="142"/>
      <c r="S42369" s="139"/>
    </row>
    <row r="42370" spans="2:19" ht="15.75" customHeight="1" x14ac:dyDescent="0.25">
      <c r="B42370" s="106"/>
      <c r="C42370" s="106"/>
      <c r="D42370" s="139"/>
      <c r="P42370" s="142"/>
      <c r="Q42370" s="142"/>
      <c r="R42370" s="142"/>
      <c r="S42370" s="139"/>
    </row>
    <row r="42371" spans="2:19" ht="15.75" customHeight="1" x14ac:dyDescent="0.25">
      <c r="B42371" s="106"/>
      <c r="C42371" s="106"/>
      <c r="D42371" s="139"/>
      <c r="P42371" s="142"/>
      <c r="Q42371" s="142"/>
      <c r="R42371" s="142"/>
      <c r="S42371" s="139"/>
    </row>
    <row r="42372" spans="2:19" ht="15.75" customHeight="1" x14ac:dyDescent="0.25">
      <c r="B42372" s="106"/>
      <c r="C42372" s="106"/>
      <c r="D42372" s="139"/>
      <c r="P42372" s="142"/>
      <c r="Q42372" s="142"/>
      <c r="R42372" s="142"/>
      <c r="S42372" s="139"/>
    </row>
    <row r="42373" spans="2:19" ht="15.75" customHeight="1" x14ac:dyDescent="0.25">
      <c r="B42373" s="106"/>
      <c r="C42373" s="106"/>
      <c r="D42373" s="139"/>
      <c r="P42373" s="142"/>
      <c r="Q42373" s="142"/>
      <c r="R42373" s="142"/>
      <c r="S42373" s="139"/>
    </row>
    <row r="42374" spans="2:19" ht="15.75" customHeight="1" x14ac:dyDescent="0.25">
      <c r="B42374" s="106"/>
      <c r="C42374" s="106"/>
      <c r="D42374" s="139"/>
      <c r="P42374" s="142"/>
      <c r="Q42374" s="142"/>
      <c r="R42374" s="142"/>
      <c r="S42374" s="139"/>
    </row>
    <row r="42375" spans="2:19" ht="15.75" customHeight="1" x14ac:dyDescent="0.25">
      <c r="B42375" s="106"/>
      <c r="C42375" s="106"/>
      <c r="D42375" s="139"/>
      <c r="P42375" s="142"/>
      <c r="Q42375" s="142"/>
      <c r="R42375" s="142"/>
      <c r="S42375" s="139"/>
    </row>
    <row r="42376" spans="2:19" ht="15.75" customHeight="1" x14ac:dyDescent="0.25">
      <c r="B42376" s="106"/>
      <c r="C42376" s="106"/>
      <c r="D42376" s="139"/>
      <c r="P42376" s="142"/>
      <c r="Q42376" s="142"/>
      <c r="R42376" s="142"/>
      <c r="S42376" s="139"/>
    </row>
    <row r="42377" spans="2:19" ht="15.75" customHeight="1" x14ac:dyDescent="0.25">
      <c r="B42377" s="106"/>
      <c r="C42377" s="106"/>
      <c r="D42377" s="139"/>
      <c r="P42377" s="142"/>
      <c r="Q42377" s="142"/>
      <c r="R42377" s="142"/>
      <c r="S42377" s="139"/>
    </row>
    <row r="42378" spans="2:19" ht="15.75" customHeight="1" x14ac:dyDescent="0.25">
      <c r="B42378" s="106"/>
      <c r="C42378" s="106"/>
      <c r="D42378" s="139"/>
      <c r="P42378" s="142"/>
      <c r="Q42378" s="142"/>
      <c r="R42378" s="142"/>
      <c r="S42378" s="139"/>
    </row>
    <row r="42379" spans="2:19" ht="15.75" customHeight="1" x14ac:dyDescent="0.25">
      <c r="B42379" s="106"/>
      <c r="C42379" s="106"/>
      <c r="D42379" s="139"/>
      <c r="P42379" s="142"/>
      <c r="Q42379" s="142"/>
      <c r="R42379" s="142"/>
      <c r="S42379" s="139"/>
    </row>
    <row r="42380" spans="2:19" ht="15.75" customHeight="1" x14ac:dyDescent="0.25">
      <c r="B42380" s="106"/>
      <c r="C42380" s="106"/>
      <c r="D42380" s="139"/>
      <c r="P42380" s="142"/>
      <c r="Q42380" s="142"/>
      <c r="R42380" s="142"/>
      <c r="S42380" s="139"/>
    </row>
    <row r="42381" spans="2:19" ht="15.75" customHeight="1" x14ac:dyDescent="0.25">
      <c r="B42381" s="106"/>
      <c r="C42381" s="106"/>
      <c r="D42381" s="139"/>
      <c r="P42381" s="142"/>
      <c r="Q42381" s="142"/>
      <c r="R42381" s="142"/>
      <c r="S42381" s="139"/>
    </row>
    <row r="42382" spans="2:19" ht="15.75" customHeight="1" x14ac:dyDescent="0.25">
      <c r="B42382" s="106"/>
      <c r="C42382" s="106"/>
      <c r="D42382" s="139"/>
      <c r="P42382" s="142"/>
      <c r="Q42382" s="142"/>
      <c r="R42382" s="142"/>
      <c r="S42382" s="139"/>
    </row>
    <row r="42383" spans="2:19" ht="15.75" customHeight="1" x14ac:dyDescent="0.25">
      <c r="B42383" s="106"/>
      <c r="C42383" s="106"/>
      <c r="D42383" s="139"/>
      <c r="P42383" s="142"/>
      <c r="Q42383" s="142"/>
      <c r="R42383" s="142"/>
      <c r="S42383" s="139"/>
    </row>
    <row r="42384" spans="2:19" ht="15.75" customHeight="1" x14ac:dyDescent="0.25">
      <c r="B42384" s="106"/>
      <c r="C42384" s="106"/>
      <c r="D42384" s="139"/>
      <c r="P42384" s="142"/>
      <c r="Q42384" s="142"/>
      <c r="R42384" s="142"/>
      <c r="S42384" s="139"/>
    </row>
    <row r="42385" spans="2:19" ht="15.75" customHeight="1" x14ac:dyDescent="0.25">
      <c r="B42385" s="106"/>
      <c r="C42385" s="106"/>
      <c r="D42385" s="139"/>
      <c r="P42385" s="142"/>
      <c r="Q42385" s="142"/>
      <c r="R42385" s="142"/>
      <c r="S42385" s="139"/>
    </row>
    <row r="42386" spans="2:19" ht="15.75" customHeight="1" x14ac:dyDescent="0.25">
      <c r="B42386" s="106"/>
      <c r="C42386" s="106"/>
      <c r="D42386" s="139"/>
      <c r="P42386" s="142"/>
      <c r="Q42386" s="142"/>
      <c r="R42386" s="142"/>
      <c r="S42386" s="139"/>
    </row>
    <row r="42387" spans="2:19" ht="15.75" customHeight="1" x14ac:dyDescent="0.25">
      <c r="B42387" s="106"/>
      <c r="C42387" s="106"/>
      <c r="D42387" s="139"/>
      <c r="P42387" s="142"/>
      <c r="Q42387" s="142"/>
      <c r="R42387" s="142"/>
      <c r="S42387" s="139"/>
    </row>
    <row r="42388" spans="2:19" ht="15.75" customHeight="1" x14ac:dyDescent="0.25">
      <c r="B42388" s="106"/>
      <c r="C42388" s="106"/>
      <c r="D42388" s="139"/>
      <c r="P42388" s="142"/>
      <c r="Q42388" s="142"/>
      <c r="R42388" s="142"/>
      <c r="S42388" s="139"/>
    </row>
    <row r="42389" spans="2:19" ht="15.75" customHeight="1" x14ac:dyDescent="0.25">
      <c r="B42389" s="106"/>
      <c r="C42389" s="106"/>
      <c r="D42389" s="139"/>
      <c r="P42389" s="142"/>
      <c r="Q42389" s="142"/>
      <c r="R42389" s="142"/>
      <c r="S42389" s="139"/>
    </row>
    <row r="42390" spans="2:19" ht="15.75" customHeight="1" x14ac:dyDescent="0.25">
      <c r="B42390" s="106"/>
      <c r="C42390" s="106"/>
      <c r="D42390" s="139"/>
      <c r="P42390" s="142"/>
      <c r="Q42390" s="142"/>
      <c r="R42390" s="142"/>
      <c r="S42390" s="139"/>
    </row>
    <row r="42391" spans="2:19" ht="15.75" customHeight="1" x14ac:dyDescent="0.25">
      <c r="B42391" s="106"/>
      <c r="C42391" s="106"/>
      <c r="D42391" s="139"/>
      <c r="P42391" s="142"/>
      <c r="Q42391" s="142"/>
      <c r="R42391" s="142"/>
      <c r="S42391" s="139"/>
    </row>
    <row r="42392" spans="2:19" ht="15.75" customHeight="1" x14ac:dyDescent="0.25">
      <c r="B42392" s="106"/>
      <c r="C42392" s="106"/>
      <c r="D42392" s="139"/>
      <c r="P42392" s="142"/>
      <c r="Q42392" s="142"/>
      <c r="R42392" s="142"/>
      <c r="S42392" s="139"/>
    </row>
    <row r="42393" spans="2:19" ht="15.75" customHeight="1" x14ac:dyDescent="0.25">
      <c r="B42393" s="106"/>
      <c r="C42393" s="106"/>
      <c r="D42393" s="139"/>
      <c r="P42393" s="142"/>
      <c r="Q42393" s="142"/>
      <c r="R42393" s="142"/>
      <c r="S42393" s="139"/>
    </row>
    <row r="42394" spans="2:19" ht="15.75" customHeight="1" x14ac:dyDescent="0.25">
      <c r="B42394" s="106"/>
      <c r="C42394" s="106"/>
      <c r="D42394" s="139"/>
      <c r="P42394" s="142"/>
      <c r="Q42394" s="142"/>
      <c r="R42394" s="142"/>
      <c r="S42394" s="139"/>
    </row>
    <row r="42395" spans="2:19" ht="15.75" customHeight="1" x14ac:dyDescent="0.25">
      <c r="B42395" s="106"/>
      <c r="C42395" s="106"/>
      <c r="D42395" s="139"/>
      <c r="P42395" s="142"/>
      <c r="Q42395" s="142"/>
      <c r="R42395" s="142"/>
      <c r="S42395" s="139"/>
    </row>
    <row r="42396" spans="2:19" ht="15.75" customHeight="1" x14ac:dyDescent="0.25">
      <c r="B42396" s="106"/>
      <c r="C42396" s="106"/>
      <c r="D42396" s="139"/>
      <c r="P42396" s="142"/>
      <c r="Q42396" s="142"/>
      <c r="R42396" s="142"/>
      <c r="S42396" s="139"/>
    </row>
    <row r="42397" spans="2:19" ht="15.75" customHeight="1" x14ac:dyDescent="0.25">
      <c r="B42397" s="106"/>
      <c r="C42397" s="106"/>
      <c r="D42397" s="139"/>
      <c r="P42397" s="142"/>
      <c r="Q42397" s="142"/>
      <c r="R42397" s="142"/>
      <c r="S42397" s="139"/>
    </row>
    <row r="42398" spans="2:19" ht="15.75" customHeight="1" x14ac:dyDescent="0.25">
      <c r="B42398" s="106"/>
      <c r="C42398" s="106"/>
      <c r="D42398" s="139"/>
      <c r="P42398" s="142"/>
      <c r="Q42398" s="142"/>
      <c r="R42398" s="142"/>
      <c r="S42398" s="139"/>
    </row>
    <row r="42399" spans="2:19" ht="15.75" customHeight="1" x14ac:dyDescent="0.25">
      <c r="B42399" s="106"/>
      <c r="C42399" s="106"/>
      <c r="D42399" s="139"/>
      <c r="P42399" s="142"/>
      <c r="Q42399" s="142"/>
      <c r="R42399" s="142"/>
      <c r="S42399" s="139"/>
    </row>
    <row r="42400" spans="2:19" ht="15.75" customHeight="1" x14ac:dyDescent="0.25">
      <c r="B42400" s="106"/>
      <c r="C42400" s="106"/>
      <c r="D42400" s="139"/>
      <c r="P42400" s="142"/>
      <c r="Q42400" s="142"/>
      <c r="R42400" s="142"/>
      <c r="S42400" s="139"/>
    </row>
    <row r="42401" spans="2:19" ht="15.75" customHeight="1" x14ac:dyDescent="0.25">
      <c r="B42401" s="106"/>
      <c r="C42401" s="106"/>
      <c r="D42401" s="139"/>
      <c r="P42401" s="142"/>
      <c r="Q42401" s="142"/>
      <c r="R42401" s="142"/>
      <c r="S42401" s="139"/>
    </row>
    <row r="42402" spans="2:19" ht="15.75" customHeight="1" x14ac:dyDescent="0.25">
      <c r="B42402" s="106"/>
      <c r="C42402" s="106"/>
      <c r="D42402" s="139"/>
      <c r="P42402" s="142"/>
      <c r="Q42402" s="142"/>
      <c r="R42402" s="142"/>
      <c r="S42402" s="139"/>
    </row>
    <row r="42403" spans="2:19" ht="15.75" customHeight="1" x14ac:dyDescent="0.25">
      <c r="B42403" s="106"/>
      <c r="C42403" s="106"/>
      <c r="D42403" s="139"/>
      <c r="P42403" s="142"/>
      <c r="Q42403" s="142"/>
      <c r="R42403" s="142"/>
      <c r="S42403" s="139"/>
    </row>
    <row r="42404" spans="2:19" ht="15.75" customHeight="1" x14ac:dyDescent="0.25">
      <c r="B42404" s="106"/>
      <c r="C42404" s="106"/>
      <c r="D42404" s="139"/>
      <c r="P42404" s="142"/>
      <c r="Q42404" s="142"/>
      <c r="R42404" s="142"/>
      <c r="S42404" s="139"/>
    </row>
    <row r="42405" spans="2:19" ht="15.75" customHeight="1" x14ac:dyDescent="0.25">
      <c r="B42405" s="106"/>
      <c r="C42405" s="106"/>
      <c r="D42405" s="139"/>
      <c r="P42405" s="142"/>
      <c r="Q42405" s="142"/>
      <c r="R42405" s="142"/>
      <c r="S42405" s="139"/>
    </row>
    <row r="42406" spans="2:19" ht="15.75" customHeight="1" x14ac:dyDescent="0.25">
      <c r="B42406" s="106"/>
      <c r="C42406" s="106"/>
      <c r="D42406" s="139"/>
      <c r="P42406" s="142"/>
      <c r="Q42406" s="142"/>
      <c r="R42406" s="142"/>
      <c r="S42406" s="139"/>
    </row>
    <row r="42407" spans="2:19" ht="15.75" customHeight="1" x14ac:dyDescent="0.25">
      <c r="B42407" s="106"/>
      <c r="C42407" s="106"/>
      <c r="D42407" s="139"/>
      <c r="P42407" s="142"/>
      <c r="Q42407" s="142"/>
      <c r="R42407" s="142"/>
      <c r="S42407" s="139"/>
    </row>
    <row r="42408" spans="2:19" ht="15.75" customHeight="1" x14ac:dyDescent="0.25">
      <c r="B42408" s="106"/>
      <c r="C42408" s="106"/>
      <c r="D42408" s="139"/>
      <c r="P42408" s="142"/>
      <c r="Q42408" s="142"/>
      <c r="R42408" s="142"/>
      <c r="S42408" s="139"/>
    </row>
    <row r="42409" spans="2:19" ht="15.75" customHeight="1" x14ac:dyDescent="0.25">
      <c r="B42409" s="106"/>
      <c r="C42409" s="106"/>
      <c r="D42409" s="139"/>
      <c r="P42409" s="142"/>
      <c r="Q42409" s="142"/>
      <c r="R42409" s="142"/>
      <c r="S42409" s="139"/>
    </row>
    <row r="42410" spans="2:19" ht="15.75" customHeight="1" x14ac:dyDescent="0.25">
      <c r="B42410" s="106"/>
      <c r="C42410" s="106"/>
      <c r="D42410" s="139"/>
      <c r="P42410" s="142"/>
      <c r="Q42410" s="142"/>
      <c r="R42410" s="142"/>
      <c r="S42410" s="139"/>
    </row>
    <row r="42411" spans="2:19" ht="15.75" customHeight="1" x14ac:dyDescent="0.25">
      <c r="B42411" s="106"/>
      <c r="C42411" s="106"/>
      <c r="D42411" s="139"/>
      <c r="P42411" s="142"/>
      <c r="Q42411" s="142"/>
      <c r="R42411" s="142"/>
      <c r="S42411" s="139"/>
    </row>
    <row r="42412" spans="2:19" ht="15.75" customHeight="1" x14ac:dyDescent="0.25">
      <c r="B42412" s="106"/>
      <c r="C42412" s="106"/>
      <c r="D42412" s="139"/>
      <c r="P42412" s="142"/>
      <c r="Q42412" s="142"/>
      <c r="R42412" s="142"/>
      <c r="S42412" s="139"/>
    </row>
    <row r="42413" spans="2:19" ht="15.75" customHeight="1" x14ac:dyDescent="0.25">
      <c r="B42413" s="106"/>
      <c r="C42413" s="106"/>
      <c r="D42413" s="139"/>
      <c r="P42413" s="142"/>
      <c r="Q42413" s="142"/>
      <c r="R42413" s="142"/>
      <c r="S42413" s="139"/>
    </row>
    <row r="42414" spans="2:19" ht="15.75" customHeight="1" x14ac:dyDescent="0.25">
      <c r="B42414" s="106"/>
      <c r="C42414" s="106"/>
      <c r="D42414" s="139"/>
      <c r="P42414" s="142"/>
      <c r="Q42414" s="142"/>
      <c r="R42414" s="142"/>
      <c r="S42414" s="139"/>
    </row>
    <row r="42415" spans="2:19" ht="15.75" customHeight="1" x14ac:dyDescent="0.25">
      <c r="B42415" s="106"/>
      <c r="C42415" s="106"/>
      <c r="D42415" s="139"/>
      <c r="P42415" s="142"/>
      <c r="Q42415" s="142"/>
      <c r="R42415" s="142"/>
      <c r="S42415" s="139"/>
    </row>
    <row r="42416" spans="2:19" ht="15.75" customHeight="1" x14ac:dyDescent="0.25">
      <c r="B42416" s="106"/>
      <c r="C42416" s="106"/>
      <c r="D42416" s="139"/>
      <c r="P42416" s="142"/>
      <c r="Q42416" s="142"/>
      <c r="R42416" s="142"/>
      <c r="S42416" s="139"/>
    </row>
    <row r="42417" spans="2:19" ht="15.75" customHeight="1" x14ac:dyDescent="0.25">
      <c r="B42417" s="106"/>
      <c r="C42417" s="106"/>
      <c r="D42417" s="139"/>
      <c r="P42417" s="142"/>
      <c r="Q42417" s="142"/>
      <c r="R42417" s="142"/>
      <c r="S42417" s="139"/>
    </row>
    <row r="42418" spans="2:19" ht="15.75" customHeight="1" x14ac:dyDescent="0.25">
      <c r="B42418" s="106"/>
      <c r="C42418" s="106"/>
      <c r="D42418" s="139"/>
      <c r="P42418" s="142"/>
      <c r="Q42418" s="142"/>
      <c r="R42418" s="142"/>
      <c r="S42418" s="139"/>
    </row>
    <row r="42419" spans="2:19" ht="15.75" customHeight="1" x14ac:dyDescent="0.25">
      <c r="B42419" s="106"/>
      <c r="C42419" s="106"/>
      <c r="D42419" s="139"/>
      <c r="P42419" s="142"/>
      <c r="Q42419" s="142"/>
      <c r="R42419" s="142"/>
      <c r="S42419" s="139"/>
    </row>
    <row r="42420" spans="2:19" ht="15.75" customHeight="1" x14ac:dyDescent="0.25">
      <c r="B42420" s="106"/>
      <c r="C42420" s="106"/>
      <c r="D42420" s="139"/>
      <c r="P42420" s="142"/>
      <c r="Q42420" s="142"/>
      <c r="R42420" s="142"/>
      <c r="S42420" s="139"/>
    </row>
    <row r="42421" spans="2:19" ht="15.75" customHeight="1" x14ac:dyDescent="0.25">
      <c r="B42421" s="106"/>
      <c r="C42421" s="106"/>
      <c r="D42421" s="139"/>
      <c r="P42421" s="142"/>
      <c r="Q42421" s="142"/>
      <c r="R42421" s="142"/>
      <c r="S42421" s="139"/>
    </row>
    <row r="42422" spans="2:19" ht="15.75" customHeight="1" x14ac:dyDescent="0.25">
      <c r="B42422" s="106"/>
      <c r="C42422" s="106"/>
      <c r="D42422" s="139"/>
      <c r="P42422" s="142"/>
      <c r="Q42422" s="142"/>
      <c r="R42422" s="142"/>
      <c r="S42422" s="139"/>
    </row>
    <row r="42423" spans="2:19" ht="15.75" customHeight="1" x14ac:dyDescent="0.25">
      <c r="B42423" s="106"/>
      <c r="C42423" s="106"/>
      <c r="D42423" s="139"/>
      <c r="P42423" s="142"/>
      <c r="Q42423" s="142"/>
      <c r="R42423" s="142"/>
      <c r="S42423" s="139"/>
    </row>
    <row r="42424" spans="2:19" ht="15.75" customHeight="1" x14ac:dyDescent="0.25">
      <c r="B42424" s="106"/>
      <c r="C42424" s="106"/>
      <c r="D42424" s="139"/>
      <c r="P42424" s="142"/>
      <c r="Q42424" s="142"/>
      <c r="R42424" s="142"/>
      <c r="S42424" s="139"/>
    </row>
    <row r="42425" spans="2:19" ht="15.75" customHeight="1" x14ac:dyDescent="0.25">
      <c r="B42425" s="106"/>
      <c r="C42425" s="106"/>
      <c r="D42425" s="139"/>
      <c r="P42425" s="142"/>
      <c r="Q42425" s="142"/>
      <c r="R42425" s="142"/>
      <c r="S42425" s="139"/>
    </row>
    <row r="42426" spans="2:19" ht="15.75" customHeight="1" x14ac:dyDescent="0.25">
      <c r="B42426" s="106"/>
      <c r="C42426" s="106"/>
      <c r="D42426" s="139"/>
      <c r="P42426" s="142"/>
      <c r="Q42426" s="142"/>
      <c r="R42426" s="142"/>
      <c r="S42426" s="139"/>
    </row>
    <row r="42427" spans="2:19" ht="15.75" customHeight="1" x14ac:dyDescent="0.25">
      <c r="B42427" s="106"/>
      <c r="C42427" s="106"/>
      <c r="D42427" s="139"/>
      <c r="P42427" s="142"/>
      <c r="Q42427" s="142"/>
      <c r="R42427" s="142"/>
      <c r="S42427" s="139"/>
    </row>
    <row r="42428" spans="2:19" ht="15.75" customHeight="1" x14ac:dyDescent="0.25">
      <c r="B42428" s="106"/>
      <c r="C42428" s="106"/>
      <c r="D42428" s="139"/>
      <c r="P42428" s="142"/>
      <c r="Q42428" s="142"/>
      <c r="R42428" s="142"/>
      <c r="S42428" s="139"/>
    </row>
    <row r="42429" spans="2:19" ht="15.75" customHeight="1" x14ac:dyDescent="0.25">
      <c r="B42429" s="106"/>
      <c r="C42429" s="106"/>
      <c r="D42429" s="139"/>
      <c r="P42429" s="142"/>
      <c r="Q42429" s="142"/>
      <c r="R42429" s="142"/>
      <c r="S42429" s="139"/>
    </row>
    <row r="42430" spans="2:19" ht="15.75" customHeight="1" x14ac:dyDescent="0.25">
      <c r="B42430" s="106"/>
      <c r="C42430" s="106"/>
      <c r="D42430" s="139"/>
      <c r="P42430" s="142"/>
      <c r="Q42430" s="142"/>
      <c r="R42430" s="142"/>
      <c r="S42430" s="139"/>
    </row>
    <row r="42431" spans="2:19" ht="15.75" customHeight="1" x14ac:dyDescent="0.25">
      <c r="B42431" s="106"/>
      <c r="C42431" s="106"/>
      <c r="D42431" s="139"/>
      <c r="P42431" s="142"/>
      <c r="Q42431" s="142"/>
      <c r="R42431" s="142"/>
      <c r="S42431" s="139"/>
    </row>
    <row r="42432" spans="2:19" ht="15.75" customHeight="1" x14ac:dyDescent="0.25">
      <c r="B42432" s="106"/>
      <c r="C42432" s="106"/>
      <c r="D42432" s="139"/>
      <c r="P42432" s="142"/>
      <c r="Q42432" s="142"/>
      <c r="R42432" s="142"/>
      <c r="S42432" s="139"/>
    </row>
    <row r="42433" spans="2:19" ht="15.75" customHeight="1" x14ac:dyDescent="0.25">
      <c r="B42433" s="106"/>
      <c r="C42433" s="106"/>
      <c r="D42433" s="139"/>
      <c r="P42433" s="142"/>
      <c r="Q42433" s="142"/>
      <c r="R42433" s="142"/>
      <c r="S42433" s="139"/>
    </row>
    <row r="42434" spans="2:19" ht="15.75" customHeight="1" x14ac:dyDescent="0.25">
      <c r="B42434" s="106"/>
      <c r="C42434" s="106"/>
      <c r="D42434" s="139"/>
      <c r="P42434" s="142"/>
      <c r="Q42434" s="142"/>
      <c r="R42434" s="142"/>
      <c r="S42434" s="139"/>
    </row>
    <row r="42435" spans="2:19" ht="15.75" customHeight="1" x14ac:dyDescent="0.25">
      <c r="B42435" s="106"/>
      <c r="C42435" s="106"/>
      <c r="D42435" s="139"/>
      <c r="P42435" s="142"/>
      <c r="Q42435" s="142"/>
      <c r="R42435" s="142"/>
      <c r="S42435" s="139"/>
    </row>
    <row r="42436" spans="2:19" ht="15.75" customHeight="1" x14ac:dyDescent="0.25">
      <c r="B42436" s="106"/>
      <c r="C42436" s="106"/>
      <c r="D42436" s="139"/>
      <c r="P42436" s="142"/>
      <c r="Q42436" s="142"/>
      <c r="R42436" s="142"/>
      <c r="S42436" s="139"/>
    </row>
    <row r="42437" spans="2:19" ht="15.75" customHeight="1" x14ac:dyDescent="0.25">
      <c r="B42437" s="106"/>
      <c r="C42437" s="106"/>
      <c r="D42437" s="139"/>
      <c r="P42437" s="142"/>
      <c r="Q42437" s="142"/>
      <c r="R42437" s="142"/>
      <c r="S42437" s="139"/>
    </row>
    <row r="42438" spans="2:19" ht="15.75" customHeight="1" x14ac:dyDescent="0.25">
      <c r="B42438" s="106"/>
      <c r="C42438" s="106"/>
      <c r="D42438" s="139"/>
      <c r="P42438" s="142"/>
      <c r="Q42438" s="142"/>
      <c r="R42438" s="142"/>
      <c r="S42438" s="139"/>
    </row>
    <row r="42439" spans="2:19" ht="15.75" customHeight="1" x14ac:dyDescent="0.25">
      <c r="B42439" s="106"/>
      <c r="C42439" s="106"/>
      <c r="D42439" s="139"/>
      <c r="P42439" s="142"/>
      <c r="Q42439" s="142"/>
      <c r="R42439" s="142"/>
      <c r="S42439" s="139"/>
    </row>
    <row r="42440" spans="2:19" ht="15.75" customHeight="1" x14ac:dyDescent="0.25">
      <c r="B42440" s="106"/>
      <c r="C42440" s="106"/>
      <c r="D42440" s="139"/>
      <c r="P42440" s="142"/>
      <c r="Q42440" s="142"/>
      <c r="R42440" s="142"/>
      <c r="S42440" s="139"/>
    </row>
    <row r="42441" spans="2:19" ht="15.75" customHeight="1" x14ac:dyDescent="0.25">
      <c r="B42441" s="106"/>
      <c r="C42441" s="106"/>
      <c r="D42441" s="139"/>
      <c r="P42441" s="142"/>
      <c r="Q42441" s="142"/>
      <c r="R42441" s="142"/>
      <c r="S42441" s="139"/>
    </row>
    <row r="42442" spans="2:19" ht="15.75" customHeight="1" x14ac:dyDescent="0.25">
      <c r="B42442" s="106"/>
      <c r="C42442" s="106"/>
      <c r="D42442" s="139"/>
      <c r="P42442" s="142"/>
      <c r="Q42442" s="142"/>
      <c r="R42442" s="142"/>
      <c r="S42442" s="139"/>
    </row>
    <row r="42443" spans="2:19" ht="15.75" customHeight="1" x14ac:dyDescent="0.25">
      <c r="B42443" s="106"/>
      <c r="C42443" s="106"/>
      <c r="D42443" s="139"/>
      <c r="P42443" s="142"/>
      <c r="Q42443" s="142"/>
      <c r="R42443" s="142"/>
      <c r="S42443" s="139"/>
    </row>
    <row r="42444" spans="2:19" ht="15.75" customHeight="1" x14ac:dyDescent="0.25">
      <c r="B42444" s="106"/>
      <c r="C42444" s="106"/>
      <c r="D42444" s="139"/>
      <c r="P42444" s="142"/>
      <c r="Q42444" s="142"/>
      <c r="R42444" s="142"/>
      <c r="S42444" s="139"/>
    </row>
    <row r="42445" spans="2:19" ht="15.75" customHeight="1" x14ac:dyDescent="0.25">
      <c r="B42445" s="106"/>
      <c r="C42445" s="106"/>
      <c r="D42445" s="139"/>
      <c r="P42445" s="142"/>
      <c r="Q42445" s="142"/>
      <c r="R42445" s="142"/>
      <c r="S42445" s="139"/>
    </row>
    <row r="42446" spans="2:19" ht="15.75" customHeight="1" x14ac:dyDescent="0.25">
      <c r="B42446" s="106"/>
      <c r="C42446" s="106"/>
      <c r="D42446" s="139"/>
      <c r="P42446" s="142"/>
      <c r="Q42446" s="142"/>
      <c r="R42446" s="142"/>
      <c r="S42446" s="139"/>
    </row>
    <row r="42447" spans="2:19" ht="15.75" customHeight="1" x14ac:dyDescent="0.25">
      <c r="B42447" s="106"/>
      <c r="C42447" s="106"/>
      <c r="D42447" s="139"/>
      <c r="P42447" s="142"/>
      <c r="Q42447" s="142"/>
      <c r="R42447" s="142"/>
      <c r="S42447" s="139"/>
    </row>
    <row r="42448" spans="2:19" ht="15.75" customHeight="1" x14ac:dyDescent="0.25">
      <c r="B42448" s="106"/>
      <c r="C42448" s="106"/>
      <c r="D42448" s="139"/>
      <c r="P42448" s="142"/>
      <c r="Q42448" s="142"/>
      <c r="R42448" s="142"/>
      <c r="S42448" s="139"/>
    </row>
    <row r="42449" spans="2:19" ht="15.75" customHeight="1" x14ac:dyDescent="0.25">
      <c r="B42449" s="106"/>
      <c r="C42449" s="106"/>
      <c r="D42449" s="139"/>
      <c r="P42449" s="142"/>
      <c r="Q42449" s="142"/>
      <c r="R42449" s="142"/>
      <c r="S42449" s="139"/>
    </row>
    <row r="42450" spans="2:19" ht="15.75" customHeight="1" x14ac:dyDescent="0.25">
      <c r="B42450" s="106"/>
      <c r="C42450" s="106"/>
      <c r="D42450" s="139"/>
      <c r="P42450" s="142"/>
      <c r="Q42450" s="142"/>
      <c r="R42450" s="142"/>
      <c r="S42450" s="139"/>
    </row>
    <row r="42451" spans="2:19" ht="15.75" customHeight="1" x14ac:dyDescent="0.25">
      <c r="B42451" s="106"/>
      <c r="C42451" s="106"/>
      <c r="D42451" s="139"/>
      <c r="P42451" s="142"/>
      <c r="Q42451" s="142"/>
      <c r="R42451" s="142"/>
      <c r="S42451" s="139"/>
    </row>
    <row r="42452" spans="2:19" ht="15.75" customHeight="1" x14ac:dyDescent="0.25">
      <c r="B42452" s="106"/>
      <c r="C42452" s="106"/>
      <c r="D42452" s="139"/>
      <c r="P42452" s="142"/>
      <c r="Q42452" s="142"/>
      <c r="R42452" s="142"/>
      <c r="S42452" s="139"/>
    </row>
    <row r="42453" spans="2:19" ht="15.75" customHeight="1" x14ac:dyDescent="0.25">
      <c r="B42453" s="106"/>
      <c r="C42453" s="106"/>
      <c r="D42453" s="139"/>
      <c r="P42453" s="142"/>
      <c r="Q42453" s="142"/>
      <c r="R42453" s="142"/>
      <c r="S42453" s="139"/>
    </row>
    <row r="42454" spans="2:19" ht="15.75" customHeight="1" x14ac:dyDescent="0.25">
      <c r="B42454" s="106"/>
      <c r="C42454" s="106"/>
      <c r="D42454" s="139"/>
      <c r="P42454" s="142"/>
      <c r="Q42454" s="142"/>
      <c r="R42454" s="142"/>
      <c r="S42454" s="139"/>
    </row>
    <row r="42455" spans="2:19" ht="15.75" customHeight="1" x14ac:dyDescent="0.25">
      <c r="B42455" s="106"/>
      <c r="C42455" s="106"/>
      <c r="D42455" s="139"/>
      <c r="P42455" s="142"/>
      <c r="Q42455" s="142"/>
      <c r="R42455" s="142"/>
      <c r="S42455" s="139"/>
    </row>
    <row r="42456" spans="2:19" ht="15.75" customHeight="1" x14ac:dyDescent="0.25">
      <c r="B42456" s="106"/>
      <c r="C42456" s="106"/>
      <c r="D42456" s="139"/>
      <c r="P42456" s="142"/>
      <c r="Q42456" s="142"/>
      <c r="R42456" s="142"/>
      <c r="S42456" s="139"/>
    </row>
    <row r="42457" spans="2:19" ht="15.75" customHeight="1" x14ac:dyDescent="0.25">
      <c r="B42457" s="106"/>
      <c r="C42457" s="106"/>
      <c r="D42457" s="139"/>
      <c r="P42457" s="142"/>
      <c r="Q42457" s="142"/>
      <c r="R42457" s="142"/>
      <c r="S42457" s="139"/>
    </row>
    <row r="42458" spans="2:19" ht="15.75" customHeight="1" x14ac:dyDescent="0.25">
      <c r="B42458" s="106"/>
      <c r="C42458" s="106"/>
      <c r="D42458" s="139"/>
      <c r="P42458" s="142"/>
      <c r="Q42458" s="142"/>
      <c r="R42458" s="142"/>
      <c r="S42458" s="139"/>
    </row>
    <row r="42459" spans="2:19" ht="15.75" customHeight="1" x14ac:dyDescent="0.25">
      <c r="B42459" s="106"/>
      <c r="C42459" s="106"/>
      <c r="D42459" s="139"/>
      <c r="P42459" s="142"/>
      <c r="Q42459" s="142"/>
      <c r="R42459" s="142"/>
      <c r="S42459" s="139"/>
    </row>
    <row r="42460" spans="2:19" ht="15.75" customHeight="1" x14ac:dyDescent="0.25">
      <c r="B42460" s="106"/>
      <c r="C42460" s="106"/>
      <c r="D42460" s="139"/>
      <c r="P42460" s="142"/>
      <c r="Q42460" s="142"/>
      <c r="R42460" s="142"/>
      <c r="S42460" s="139"/>
    </row>
    <row r="42461" spans="2:19" ht="15.75" customHeight="1" x14ac:dyDescent="0.25">
      <c r="B42461" s="106"/>
      <c r="C42461" s="106"/>
      <c r="D42461" s="139"/>
      <c r="P42461" s="142"/>
      <c r="Q42461" s="142"/>
      <c r="R42461" s="142"/>
      <c r="S42461" s="139"/>
    </row>
    <row r="42462" spans="2:19" ht="15.75" customHeight="1" x14ac:dyDescent="0.25">
      <c r="B42462" s="106"/>
      <c r="C42462" s="106"/>
      <c r="D42462" s="139"/>
      <c r="P42462" s="142"/>
      <c r="Q42462" s="142"/>
      <c r="R42462" s="142"/>
      <c r="S42462" s="139"/>
    </row>
    <row r="42463" spans="2:19" ht="15.75" customHeight="1" x14ac:dyDescent="0.25">
      <c r="B42463" s="106"/>
      <c r="C42463" s="106"/>
      <c r="D42463" s="139"/>
      <c r="P42463" s="142"/>
      <c r="Q42463" s="142"/>
      <c r="R42463" s="142"/>
      <c r="S42463" s="139"/>
    </row>
    <row r="42464" spans="2:19" ht="15.75" customHeight="1" x14ac:dyDescent="0.25">
      <c r="B42464" s="106"/>
      <c r="C42464" s="106"/>
      <c r="D42464" s="139"/>
      <c r="P42464" s="142"/>
      <c r="Q42464" s="142"/>
      <c r="R42464" s="142"/>
      <c r="S42464" s="139"/>
    </row>
    <row r="42465" spans="2:19" ht="15.75" customHeight="1" x14ac:dyDescent="0.25">
      <c r="B42465" s="106"/>
      <c r="C42465" s="106"/>
      <c r="D42465" s="139"/>
      <c r="P42465" s="142"/>
      <c r="Q42465" s="142"/>
      <c r="R42465" s="142"/>
      <c r="S42465" s="139"/>
    </row>
    <row r="42466" spans="2:19" ht="15.75" customHeight="1" x14ac:dyDescent="0.25">
      <c r="B42466" s="106"/>
      <c r="C42466" s="106"/>
      <c r="D42466" s="139"/>
      <c r="P42466" s="142"/>
      <c r="Q42466" s="142"/>
      <c r="R42466" s="142"/>
      <c r="S42466" s="139"/>
    </row>
    <row r="42467" spans="2:19" ht="15.75" customHeight="1" x14ac:dyDescent="0.25">
      <c r="B42467" s="106"/>
      <c r="C42467" s="106"/>
      <c r="D42467" s="139"/>
      <c r="P42467" s="142"/>
      <c r="Q42467" s="142"/>
      <c r="R42467" s="142"/>
      <c r="S42467" s="139"/>
    </row>
    <row r="42468" spans="2:19" ht="15.75" customHeight="1" x14ac:dyDescent="0.25">
      <c r="B42468" s="106"/>
      <c r="C42468" s="106"/>
      <c r="D42468" s="139"/>
      <c r="P42468" s="142"/>
      <c r="Q42468" s="142"/>
      <c r="R42468" s="142"/>
      <c r="S42468" s="139"/>
    </row>
    <row r="42469" spans="2:19" ht="15.75" customHeight="1" x14ac:dyDescent="0.25">
      <c r="B42469" s="106"/>
      <c r="C42469" s="106"/>
      <c r="D42469" s="139"/>
      <c r="P42469" s="142"/>
      <c r="Q42469" s="142"/>
      <c r="R42469" s="142"/>
      <c r="S42469" s="139"/>
    </row>
    <row r="42470" spans="2:19" ht="15.75" customHeight="1" x14ac:dyDescent="0.25">
      <c r="B42470" s="106"/>
      <c r="C42470" s="106"/>
      <c r="D42470" s="139"/>
      <c r="P42470" s="142"/>
      <c r="Q42470" s="142"/>
      <c r="R42470" s="142"/>
      <c r="S42470" s="139"/>
    </row>
    <row r="42471" spans="2:19" ht="15.75" customHeight="1" x14ac:dyDescent="0.25">
      <c r="B42471" s="106"/>
      <c r="C42471" s="106"/>
      <c r="D42471" s="139"/>
      <c r="P42471" s="142"/>
      <c r="Q42471" s="142"/>
      <c r="R42471" s="142"/>
      <c r="S42471" s="139"/>
    </row>
    <row r="42472" spans="2:19" ht="15.75" customHeight="1" x14ac:dyDescent="0.25">
      <c r="B42472" s="106"/>
      <c r="C42472" s="106"/>
      <c r="D42472" s="139"/>
      <c r="P42472" s="142"/>
      <c r="Q42472" s="142"/>
      <c r="R42472" s="142"/>
      <c r="S42472" s="139"/>
    </row>
    <row r="42473" spans="2:19" ht="15.75" customHeight="1" x14ac:dyDescent="0.25">
      <c r="B42473" s="106"/>
      <c r="C42473" s="106"/>
      <c r="D42473" s="139"/>
      <c r="P42473" s="142"/>
      <c r="Q42473" s="142"/>
      <c r="R42473" s="142"/>
      <c r="S42473" s="139"/>
    </row>
    <row r="42474" spans="2:19" ht="15.75" customHeight="1" x14ac:dyDescent="0.25">
      <c r="B42474" s="106"/>
      <c r="C42474" s="106"/>
      <c r="D42474" s="139"/>
      <c r="P42474" s="142"/>
      <c r="Q42474" s="142"/>
      <c r="R42474" s="142"/>
      <c r="S42474" s="139"/>
    </row>
    <row r="42475" spans="2:19" ht="15.75" customHeight="1" x14ac:dyDescent="0.25">
      <c r="B42475" s="106"/>
      <c r="C42475" s="106"/>
      <c r="D42475" s="139"/>
      <c r="P42475" s="142"/>
      <c r="Q42475" s="142"/>
      <c r="R42475" s="142"/>
      <c r="S42475" s="139"/>
    </row>
    <row r="42476" spans="2:19" ht="15.75" customHeight="1" x14ac:dyDescent="0.25">
      <c r="B42476" s="106"/>
      <c r="C42476" s="106"/>
      <c r="D42476" s="139"/>
      <c r="P42476" s="142"/>
      <c r="Q42476" s="142"/>
      <c r="R42476" s="142"/>
      <c r="S42476" s="139"/>
    </row>
    <row r="42477" spans="2:19" ht="15.75" customHeight="1" x14ac:dyDescent="0.25">
      <c r="B42477" s="106"/>
      <c r="C42477" s="106"/>
      <c r="D42477" s="139"/>
      <c r="P42477" s="142"/>
      <c r="Q42477" s="142"/>
      <c r="R42477" s="142"/>
      <c r="S42477" s="139"/>
    </row>
    <row r="42478" spans="2:19" ht="15.75" customHeight="1" x14ac:dyDescent="0.25">
      <c r="B42478" s="106"/>
      <c r="C42478" s="106"/>
      <c r="D42478" s="139"/>
      <c r="P42478" s="142"/>
      <c r="Q42478" s="142"/>
      <c r="R42478" s="142"/>
      <c r="S42478" s="139"/>
    </row>
    <row r="42479" spans="2:19" ht="15.75" customHeight="1" x14ac:dyDescent="0.25">
      <c r="B42479" s="106"/>
      <c r="C42479" s="106"/>
      <c r="D42479" s="139"/>
      <c r="P42479" s="142"/>
      <c r="Q42479" s="142"/>
      <c r="R42479" s="142"/>
      <c r="S42479" s="139"/>
    </row>
    <row r="42480" spans="2:19" ht="15.75" customHeight="1" x14ac:dyDescent="0.25">
      <c r="B42480" s="106"/>
      <c r="C42480" s="106"/>
      <c r="D42480" s="139"/>
      <c r="P42480" s="142"/>
      <c r="Q42480" s="142"/>
      <c r="R42480" s="142"/>
      <c r="S42480" s="139"/>
    </row>
    <row r="42481" spans="2:19" ht="15.75" customHeight="1" x14ac:dyDescent="0.25">
      <c r="B42481" s="106"/>
      <c r="C42481" s="106"/>
      <c r="D42481" s="139"/>
      <c r="P42481" s="142"/>
      <c r="Q42481" s="142"/>
      <c r="R42481" s="142"/>
      <c r="S42481" s="139"/>
    </row>
    <row r="42482" spans="2:19" ht="15.75" customHeight="1" x14ac:dyDescent="0.25">
      <c r="B42482" s="106"/>
      <c r="C42482" s="106"/>
      <c r="D42482" s="139"/>
      <c r="P42482" s="142"/>
      <c r="Q42482" s="142"/>
      <c r="R42482" s="142"/>
      <c r="S42482" s="139"/>
    </row>
    <row r="42483" spans="2:19" ht="15.75" customHeight="1" x14ac:dyDescent="0.25">
      <c r="B42483" s="106"/>
      <c r="C42483" s="106"/>
      <c r="D42483" s="139"/>
      <c r="P42483" s="142"/>
      <c r="Q42483" s="142"/>
      <c r="R42483" s="142"/>
      <c r="S42483" s="139"/>
    </row>
    <row r="42484" spans="2:19" ht="15.75" customHeight="1" x14ac:dyDescent="0.25">
      <c r="B42484" s="106"/>
      <c r="C42484" s="106"/>
      <c r="D42484" s="139"/>
      <c r="P42484" s="142"/>
      <c r="Q42484" s="142"/>
      <c r="R42484" s="142"/>
      <c r="S42484" s="139"/>
    </row>
    <row r="42485" spans="2:19" ht="15.75" customHeight="1" x14ac:dyDescent="0.25">
      <c r="B42485" s="106"/>
      <c r="C42485" s="106"/>
      <c r="D42485" s="139"/>
      <c r="P42485" s="142"/>
      <c r="Q42485" s="142"/>
      <c r="R42485" s="142"/>
      <c r="S42485" s="139"/>
    </row>
    <row r="42486" spans="2:19" ht="15.75" customHeight="1" x14ac:dyDescent="0.25">
      <c r="B42486" s="106"/>
      <c r="C42486" s="106"/>
      <c r="D42486" s="139"/>
      <c r="P42486" s="142"/>
      <c r="Q42486" s="142"/>
      <c r="R42486" s="142"/>
      <c r="S42486" s="139"/>
    </row>
    <row r="42487" spans="2:19" ht="15.75" customHeight="1" x14ac:dyDescent="0.25">
      <c r="B42487" s="106"/>
      <c r="C42487" s="106"/>
      <c r="D42487" s="139"/>
      <c r="P42487" s="142"/>
      <c r="Q42487" s="142"/>
      <c r="R42487" s="142"/>
      <c r="S42487" s="139"/>
    </row>
    <row r="42488" spans="2:19" ht="15.75" customHeight="1" x14ac:dyDescent="0.25">
      <c r="B42488" s="106"/>
      <c r="C42488" s="106"/>
      <c r="D42488" s="139"/>
      <c r="P42488" s="142"/>
      <c r="Q42488" s="142"/>
      <c r="R42488" s="142"/>
      <c r="S42488" s="139"/>
    </row>
    <row r="42489" spans="2:19" ht="15.75" customHeight="1" x14ac:dyDescent="0.25">
      <c r="B42489" s="106"/>
      <c r="C42489" s="106"/>
      <c r="D42489" s="139"/>
      <c r="P42489" s="142"/>
      <c r="Q42489" s="142"/>
      <c r="R42489" s="142"/>
      <c r="S42489" s="139"/>
    </row>
    <row r="42490" spans="2:19" ht="15.75" customHeight="1" x14ac:dyDescent="0.25">
      <c r="B42490" s="106"/>
      <c r="C42490" s="106"/>
      <c r="D42490" s="139"/>
      <c r="P42490" s="142"/>
      <c r="Q42490" s="142"/>
      <c r="R42490" s="142"/>
      <c r="S42490" s="139"/>
    </row>
    <row r="42491" spans="2:19" ht="15.75" customHeight="1" x14ac:dyDescent="0.25">
      <c r="B42491" s="106"/>
      <c r="C42491" s="106"/>
      <c r="D42491" s="139"/>
      <c r="P42491" s="142"/>
      <c r="Q42491" s="142"/>
      <c r="R42491" s="142"/>
      <c r="S42491" s="139"/>
    </row>
    <row r="42492" spans="2:19" ht="15.75" customHeight="1" x14ac:dyDescent="0.25">
      <c r="B42492" s="106"/>
      <c r="C42492" s="106"/>
      <c r="D42492" s="139"/>
      <c r="P42492" s="142"/>
      <c r="Q42492" s="142"/>
      <c r="R42492" s="142"/>
      <c r="S42492" s="139"/>
    </row>
    <row r="42493" spans="2:19" ht="15.75" customHeight="1" x14ac:dyDescent="0.25">
      <c r="B42493" s="106"/>
      <c r="C42493" s="106"/>
      <c r="D42493" s="139"/>
      <c r="P42493" s="142"/>
      <c r="Q42493" s="142"/>
      <c r="R42493" s="142"/>
      <c r="S42493" s="139"/>
    </row>
    <row r="42494" spans="2:19" ht="15.75" customHeight="1" x14ac:dyDescent="0.25">
      <c r="B42494" s="106"/>
      <c r="C42494" s="106"/>
      <c r="D42494" s="139"/>
      <c r="P42494" s="142"/>
      <c r="Q42494" s="142"/>
      <c r="R42494" s="142"/>
      <c r="S42494" s="139"/>
    </row>
    <row r="42495" spans="2:19" ht="15.75" customHeight="1" x14ac:dyDescent="0.25">
      <c r="B42495" s="106"/>
      <c r="C42495" s="106"/>
      <c r="D42495" s="139"/>
      <c r="P42495" s="142"/>
      <c r="Q42495" s="142"/>
      <c r="R42495" s="142"/>
      <c r="S42495" s="139"/>
    </row>
    <row r="42496" spans="2:19" ht="15.75" customHeight="1" x14ac:dyDescent="0.25">
      <c r="B42496" s="106"/>
      <c r="C42496" s="106"/>
      <c r="D42496" s="139"/>
      <c r="P42496" s="142"/>
      <c r="Q42496" s="142"/>
      <c r="R42496" s="142"/>
      <c r="S42496" s="139"/>
    </row>
    <row r="42497" spans="2:19" ht="15.75" customHeight="1" x14ac:dyDescent="0.25">
      <c r="B42497" s="106"/>
      <c r="C42497" s="106"/>
      <c r="D42497" s="139"/>
      <c r="P42497" s="142"/>
      <c r="Q42497" s="142"/>
      <c r="R42497" s="142"/>
      <c r="S42497" s="139"/>
    </row>
    <row r="42498" spans="2:19" ht="15.75" customHeight="1" x14ac:dyDescent="0.25">
      <c r="B42498" s="106"/>
      <c r="C42498" s="106"/>
      <c r="D42498" s="139"/>
      <c r="P42498" s="142"/>
      <c r="Q42498" s="142"/>
      <c r="R42498" s="142"/>
      <c r="S42498" s="139"/>
    </row>
    <row r="42499" spans="2:19" ht="15.75" customHeight="1" x14ac:dyDescent="0.25">
      <c r="B42499" s="106"/>
      <c r="C42499" s="106"/>
      <c r="D42499" s="139"/>
      <c r="P42499" s="142"/>
      <c r="Q42499" s="142"/>
      <c r="R42499" s="142"/>
      <c r="S42499" s="139"/>
    </row>
    <row r="42500" spans="2:19" ht="15.75" customHeight="1" x14ac:dyDescent="0.25">
      <c r="B42500" s="106"/>
      <c r="C42500" s="106"/>
      <c r="D42500" s="139"/>
      <c r="P42500" s="142"/>
      <c r="Q42500" s="142"/>
      <c r="R42500" s="142"/>
      <c r="S42500" s="139"/>
    </row>
    <row r="42501" spans="2:19" ht="15.75" customHeight="1" x14ac:dyDescent="0.25">
      <c r="B42501" s="106"/>
      <c r="C42501" s="106"/>
      <c r="D42501" s="139"/>
      <c r="P42501" s="142"/>
      <c r="Q42501" s="142"/>
      <c r="R42501" s="142"/>
      <c r="S42501" s="139"/>
    </row>
    <row r="42502" spans="2:19" ht="15.75" customHeight="1" x14ac:dyDescent="0.25">
      <c r="B42502" s="106"/>
      <c r="C42502" s="106"/>
      <c r="D42502" s="139"/>
      <c r="P42502" s="142"/>
      <c r="Q42502" s="142"/>
      <c r="R42502" s="142"/>
      <c r="S42502" s="139"/>
    </row>
    <row r="42503" spans="2:19" ht="15.75" customHeight="1" x14ac:dyDescent="0.25">
      <c r="B42503" s="106"/>
      <c r="C42503" s="106"/>
      <c r="D42503" s="139"/>
      <c r="P42503" s="142"/>
      <c r="Q42503" s="142"/>
      <c r="R42503" s="142"/>
      <c r="S42503" s="139"/>
    </row>
    <row r="42504" spans="2:19" ht="15.75" customHeight="1" x14ac:dyDescent="0.25">
      <c r="B42504" s="106"/>
      <c r="C42504" s="106"/>
      <c r="D42504" s="139"/>
      <c r="P42504" s="142"/>
      <c r="Q42504" s="142"/>
      <c r="R42504" s="142"/>
      <c r="S42504" s="139"/>
    </row>
    <row r="42505" spans="2:19" ht="15.75" customHeight="1" x14ac:dyDescent="0.25">
      <c r="B42505" s="106"/>
      <c r="C42505" s="106"/>
      <c r="D42505" s="139"/>
      <c r="P42505" s="142"/>
      <c r="Q42505" s="142"/>
      <c r="R42505" s="142"/>
      <c r="S42505" s="139"/>
    </row>
    <row r="42506" spans="2:19" ht="15.75" customHeight="1" x14ac:dyDescent="0.25">
      <c r="B42506" s="106"/>
      <c r="C42506" s="106"/>
      <c r="D42506" s="139"/>
      <c r="P42506" s="142"/>
      <c r="Q42506" s="142"/>
      <c r="R42506" s="142"/>
      <c r="S42506" s="139"/>
    </row>
    <row r="42507" spans="2:19" ht="15.75" customHeight="1" x14ac:dyDescent="0.25">
      <c r="B42507" s="106"/>
      <c r="C42507" s="106"/>
      <c r="D42507" s="139"/>
      <c r="P42507" s="142"/>
      <c r="Q42507" s="142"/>
      <c r="R42507" s="142"/>
      <c r="S42507" s="139"/>
    </row>
    <row r="42508" spans="2:19" ht="15.75" customHeight="1" x14ac:dyDescent="0.25">
      <c r="B42508" s="106"/>
      <c r="C42508" s="106"/>
      <c r="D42508" s="139"/>
      <c r="P42508" s="142"/>
      <c r="Q42508" s="142"/>
      <c r="R42508" s="142"/>
      <c r="S42508" s="139"/>
    </row>
    <row r="42509" spans="2:19" ht="15.75" customHeight="1" x14ac:dyDescent="0.25">
      <c r="B42509" s="106"/>
      <c r="C42509" s="106"/>
      <c r="D42509" s="139"/>
      <c r="P42509" s="142"/>
      <c r="Q42509" s="142"/>
      <c r="R42509" s="142"/>
      <c r="S42509" s="139"/>
    </row>
    <row r="42510" spans="2:19" ht="15.75" customHeight="1" x14ac:dyDescent="0.25">
      <c r="B42510" s="106"/>
      <c r="C42510" s="106"/>
      <c r="D42510" s="139"/>
      <c r="P42510" s="142"/>
      <c r="Q42510" s="142"/>
      <c r="R42510" s="142"/>
      <c r="S42510" s="139"/>
    </row>
    <row r="42511" spans="2:19" ht="15.75" customHeight="1" x14ac:dyDescent="0.25">
      <c r="B42511" s="106"/>
      <c r="C42511" s="106"/>
      <c r="D42511" s="139"/>
      <c r="P42511" s="142"/>
      <c r="Q42511" s="142"/>
      <c r="R42511" s="142"/>
      <c r="S42511" s="139"/>
    </row>
    <row r="42512" spans="2:19" ht="15.75" customHeight="1" x14ac:dyDescent="0.25">
      <c r="B42512" s="106"/>
      <c r="C42512" s="106"/>
      <c r="D42512" s="139"/>
      <c r="P42512" s="142"/>
      <c r="Q42512" s="142"/>
      <c r="R42512" s="142"/>
      <c r="S42512" s="139"/>
    </row>
    <row r="42513" spans="2:19" ht="15.75" customHeight="1" x14ac:dyDescent="0.25">
      <c r="B42513" s="106"/>
      <c r="C42513" s="106"/>
      <c r="D42513" s="139"/>
      <c r="P42513" s="142"/>
      <c r="Q42513" s="142"/>
      <c r="R42513" s="142"/>
      <c r="S42513" s="139"/>
    </row>
    <row r="42514" spans="2:19" ht="15.75" customHeight="1" x14ac:dyDescent="0.25">
      <c r="B42514" s="106"/>
      <c r="C42514" s="106"/>
      <c r="D42514" s="139"/>
      <c r="P42514" s="142"/>
      <c r="Q42514" s="142"/>
      <c r="R42514" s="142"/>
      <c r="S42514" s="139"/>
    </row>
    <row r="42515" spans="2:19" ht="15.75" customHeight="1" x14ac:dyDescent="0.25">
      <c r="B42515" s="106"/>
      <c r="C42515" s="106"/>
      <c r="D42515" s="139"/>
      <c r="P42515" s="142"/>
      <c r="Q42515" s="142"/>
      <c r="R42515" s="142"/>
      <c r="S42515" s="139"/>
    </row>
    <row r="42516" spans="2:19" ht="15.75" customHeight="1" x14ac:dyDescent="0.25">
      <c r="B42516" s="106"/>
      <c r="C42516" s="106"/>
      <c r="D42516" s="139"/>
      <c r="P42516" s="142"/>
      <c r="Q42516" s="142"/>
      <c r="R42516" s="142"/>
      <c r="S42516" s="139"/>
    </row>
    <row r="42517" spans="2:19" ht="15.75" customHeight="1" x14ac:dyDescent="0.25">
      <c r="B42517" s="106"/>
      <c r="C42517" s="106"/>
      <c r="D42517" s="139"/>
      <c r="P42517" s="142"/>
      <c r="Q42517" s="142"/>
      <c r="R42517" s="142"/>
      <c r="S42517" s="139"/>
    </row>
    <row r="42518" spans="2:19" ht="15.75" customHeight="1" x14ac:dyDescent="0.25">
      <c r="B42518" s="106"/>
      <c r="C42518" s="106"/>
      <c r="D42518" s="139"/>
      <c r="P42518" s="142"/>
      <c r="Q42518" s="142"/>
      <c r="R42518" s="142"/>
      <c r="S42518" s="139"/>
    </row>
    <row r="42519" spans="2:19" ht="15.75" customHeight="1" x14ac:dyDescent="0.25">
      <c r="B42519" s="106"/>
      <c r="C42519" s="106"/>
      <c r="D42519" s="139"/>
      <c r="P42519" s="142"/>
      <c r="Q42519" s="142"/>
      <c r="R42519" s="142"/>
      <c r="S42519" s="139"/>
    </row>
    <row r="42520" spans="2:19" ht="15.75" customHeight="1" x14ac:dyDescent="0.25">
      <c r="B42520" s="106"/>
      <c r="C42520" s="106"/>
      <c r="D42520" s="139"/>
      <c r="P42520" s="142"/>
      <c r="Q42520" s="142"/>
      <c r="R42520" s="142"/>
      <c r="S42520" s="139"/>
    </row>
    <row r="42521" spans="2:19" ht="15.75" customHeight="1" x14ac:dyDescent="0.25">
      <c r="B42521" s="106"/>
      <c r="C42521" s="106"/>
      <c r="D42521" s="139"/>
      <c r="P42521" s="142"/>
      <c r="Q42521" s="142"/>
      <c r="R42521" s="142"/>
      <c r="S42521" s="139"/>
    </row>
    <row r="42522" spans="2:19" ht="15.75" customHeight="1" x14ac:dyDescent="0.25">
      <c r="B42522" s="106"/>
      <c r="C42522" s="106"/>
      <c r="D42522" s="139"/>
      <c r="P42522" s="142"/>
      <c r="Q42522" s="142"/>
      <c r="R42522" s="142"/>
      <c r="S42522" s="139"/>
    </row>
    <row r="42523" spans="2:19" ht="15.75" customHeight="1" x14ac:dyDescent="0.25">
      <c r="B42523" s="106"/>
      <c r="C42523" s="106"/>
      <c r="D42523" s="139"/>
      <c r="P42523" s="142"/>
      <c r="Q42523" s="142"/>
      <c r="R42523" s="142"/>
      <c r="S42523" s="139"/>
    </row>
    <row r="42524" spans="2:19" ht="15.75" customHeight="1" x14ac:dyDescent="0.25">
      <c r="B42524" s="106"/>
      <c r="C42524" s="106"/>
      <c r="D42524" s="139"/>
      <c r="P42524" s="142"/>
      <c r="Q42524" s="142"/>
      <c r="R42524" s="142"/>
      <c r="S42524" s="139"/>
    </row>
    <row r="42525" spans="2:19" ht="15.75" customHeight="1" x14ac:dyDescent="0.25">
      <c r="B42525" s="106"/>
      <c r="C42525" s="106"/>
      <c r="D42525" s="139"/>
      <c r="P42525" s="142"/>
      <c r="Q42525" s="142"/>
      <c r="R42525" s="142"/>
      <c r="S42525" s="139"/>
    </row>
    <row r="42526" spans="2:19" ht="15.75" customHeight="1" x14ac:dyDescent="0.25">
      <c r="B42526" s="106"/>
      <c r="C42526" s="106"/>
      <c r="D42526" s="139"/>
      <c r="P42526" s="142"/>
      <c r="Q42526" s="142"/>
      <c r="R42526" s="142"/>
      <c r="S42526" s="139"/>
    </row>
    <row r="42527" spans="2:19" ht="15.75" customHeight="1" x14ac:dyDescent="0.25">
      <c r="B42527" s="106"/>
      <c r="C42527" s="106"/>
      <c r="D42527" s="139"/>
      <c r="P42527" s="142"/>
      <c r="Q42527" s="142"/>
      <c r="R42527" s="142"/>
      <c r="S42527" s="139"/>
    </row>
    <row r="42528" spans="2:19" ht="15.75" customHeight="1" x14ac:dyDescent="0.25">
      <c r="B42528" s="106"/>
      <c r="C42528" s="106"/>
      <c r="D42528" s="139"/>
      <c r="P42528" s="142"/>
      <c r="Q42528" s="142"/>
      <c r="R42528" s="142"/>
      <c r="S42528" s="139"/>
    </row>
    <row r="42529" spans="2:19" ht="15.75" customHeight="1" x14ac:dyDescent="0.25">
      <c r="B42529" s="106"/>
      <c r="C42529" s="106"/>
      <c r="D42529" s="139"/>
      <c r="P42529" s="142"/>
      <c r="Q42529" s="142"/>
      <c r="R42529" s="142"/>
      <c r="S42529" s="139"/>
    </row>
    <row r="42530" spans="2:19" ht="15.75" customHeight="1" x14ac:dyDescent="0.25">
      <c r="B42530" s="106"/>
      <c r="C42530" s="106"/>
      <c r="D42530" s="139"/>
      <c r="P42530" s="142"/>
      <c r="Q42530" s="142"/>
      <c r="R42530" s="142"/>
      <c r="S42530" s="139"/>
    </row>
    <row r="42531" spans="2:19" ht="15.75" customHeight="1" x14ac:dyDescent="0.25">
      <c r="B42531" s="106"/>
      <c r="C42531" s="106"/>
      <c r="D42531" s="139"/>
      <c r="P42531" s="142"/>
      <c r="Q42531" s="142"/>
      <c r="R42531" s="142"/>
      <c r="S42531" s="139"/>
    </row>
    <row r="42532" spans="2:19" ht="15.75" customHeight="1" x14ac:dyDescent="0.25">
      <c r="B42532" s="106"/>
      <c r="C42532" s="106"/>
      <c r="D42532" s="139"/>
      <c r="P42532" s="142"/>
      <c r="Q42532" s="142"/>
      <c r="R42532" s="142"/>
      <c r="S42532" s="139"/>
    </row>
    <row r="42533" spans="2:19" ht="15.75" customHeight="1" x14ac:dyDescent="0.25">
      <c r="B42533" s="106"/>
      <c r="C42533" s="106"/>
      <c r="D42533" s="139"/>
      <c r="P42533" s="142"/>
      <c r="Q42533" s="142"/>
      <c r="R42533" s="142"/>
      <c r="S42533" s="139"/>
    </row>
    <row r="42534" spans="2:19" ht="15.75" customHeight="1" x14ac:dyDescent="0.25">
      <c r="B42534" s="106"/>
      <c r="C42534" s="106"/>
      <c r="D42534" s="139"/>
      <c r="P42534" s="142"/>
      <c r="Q42534" s="142"/>
      <c r="R42534" s="142"/>
      <c r="S42534" s="139"/>
    </row>
    <row r="42535" spans="2:19" ht="15.75" customHeight="1" x14ac:dyDescent="0.25">
      <c r="B42535" s="106"/>
      <c r="C42535" s="106"/>
      <c r="D42535" s="139"/>
      <c r="P42535" s="142"/>
      <c r="Q42535" s="142"/>
      <c r="R42535" s="142"/>
      <c r="S42535" s="139"/>
    </row>
    <row r="42536" spans="2:19" ht="15.75" customHeight="1" x14ac:dyDescent="0.25">
      <c r="B42536" s="106"/>
      <c r="C42536" s="106"/>
      <c r="D42536" s="139"/>
      <c r="P42536" s="142"/>
      <c r="Q42536" s="142"/>
      <c r="R42536" s="142"/>
      <c r="S42536" s="139"/>
    </row>
    <row r="42537" spans="2:19" ht="15.75" customHeight="1" x14ac:dyDescent="0.25">
      <c r="B42537" s="106"/>
      <c r="C42537" s="106"/>
      <c r="D42537" s="139"/>
      <c r="P42537" s="142"/>
      <c r="Q42537" s="142"/>
      <c r="R42537" s="142"/>
      <c r="S42537" s="139"/>
    </row>
    <row r="42538" spans="2:19" ht="15.75" customHeight="1" x14ac:dyDescent="0.25">
      <c r="B42538" s="106"/>
      <c r="C42538" s="106"/>
      <c r="D42538" s="139"/>
      <c r="P42538" s="142"/>
      <c r="Q42538" s="142"/>
      <c r="R42538" s="142"/>
      <c r="S42538" s="139"/>
    </row>
    <row r="42539" spans="2:19" ht="15.75" customHeight="1" x14ac:dyDescent="0.25">
      <c r="B42539" s="106"/>
      <c r="C42539" s="106"/>
      <c r="D42539" s="139"/>
      <c r="P42539" s="142"/>
      <c r="Q42539" s="142"/>
      <c r="R42539" s="142"/>
      <c r="S42539" s="139"/>
    </row>
    <row r="42540" spans="2:19" ht="15.75" customHeight="1" x14ac:dyDescent="0.25">
      <c r="B42540" s="106"/>
      <c r="C42540" s="106"/>
      <c r="D42540" s="139"/>
      <c r="P42540" s="142"/>
      <c r="Q42540" s="142"/>
      <c r="R42540" s="142"/>
      <c r="S42540" s="139"/>
    </row>
    <row r="42541" spans="2:19" ht="15.75" customHeight="1" x14ac:dyDescent="0.25">
      <c r="B42541" s="106"/>
      <c r="C42541" s="106"/>
      <c r="D42541" s="139"/>
      <c r="P42541" s="142"/>
      <c r="Q42541" s="142"/>
      <c r="R42541" s="142"/>
      <c r="S42541" s="139"/>
    </row>
    <row r="42542" spans="2:19" ht="15.75" customHeight="1" x14ac:dyDescent="0.25">
      <c r="B42542" s="106"/>
      <c r="C42542" s="106"/>
      <c r="D42542" s="139"/>
      <c r="P42542" s="142"/>
      <c r="Q42542" s="142"/>
      <c r="R42542" s="142"/>
      <c r="S42542" s="139"/>
    </row>
    <row r="42543" spans="2:19" ht="15.75" customHeight="1" x14ac:dyDescent="0.25">
      <c r="B42543" s="106"/>
      <c r="C42543" s="106"/>
      <c r="D42543" s="139"/>
      <c r="P42543" s="142"/>
      <c r="Q42543" s="142"/>
      <c r="R42543" s="142"/>
      <c r="S42543" s="139"/>
    </row>
    <row r="42544" spans="2:19" ht="15.75" customHeight="1" x14ac:dyDescent="0.25">
      <c r="B42544" s="106"/>
      <c r="C42544" s="106"/>
      <c r="D42544" s="139"/>
      <c r="P42544" s="142"/>
      <c r="Q42544" s="142"/>
      <c r="R42544" s="142"/>
      <c r="S42544" s="139"/>
    </row>
    <row r="42545" spans="2:19" ht="15.75" customHeight="1" x14ac:dyDescent="0.25">
      <c r="B42545" s="106"/>
      <c r="C42545" s="106"/>
      <c r="D42545" s="139"/>
      <c r="P42545" s="142"/>
      <c r="Q42545" s="142"/>
      <c r="R42545" s="142"/>
      <c r="S42545" s="139"/>
    </row>
    <row r="42546" spans="2:19" ht="15.75" customHeight="1" x14ac:dyDescent="0.25">
      <c r="B42546" s="106"/>
      <c r="C42546" s="106"/>
      <c r="D42546" s="139"/>
      <c r="P42546" s="142"/>
      <c r="Q42546" s="142"/>
      <c r="R42546" s="142"/>
      <c r="S42546" s="139"/>
    </row>
    <row r="42547" spans="2:19" ht="15.75" customHeight="1" x14ac:dyDescent="0.25">
      <c r="B42547" s="106"/>
      <c r="C42547" s="106"/>
      <c r="D42547" s="139"/>
      <c r="P42547" s="142"/>
      <c r="Q42547" s="142"/>
      <c r="R42547" s="142"/>
      <c r="S42547" s="139"/>
    </row>
    <row r="42548" spans="2:19" ht="15.75" customHeight="1" x14ac:dyDescent="0.25">
      <c r="B42548" s="106"/>
      <c r="C42548" s="106"/>
      <c r="D42548" s="139"/>
      <c r="P42548" s="142"/>
      <c r="Q42548" s="142"/>
      <c r="R42548" s="142"/>
      <c r="S42548" s="139"/>
    </row>
    <row r="42549" spans="2:19" ht="15.75" customHeight="1" x14ac:dyDescent="0.25">
      <c r="B42549" s="106"/>
      <c r="C42549" s="106"/>
      <c r="D42549" s="139"/>
      <c r="P42549" s="142"/>
      <c r="Q42549" s="142"/>
      <c r="R42549" s="142"/>
      <c r="S42549" s="139"/>
    </row>
    <row r="42550" spans="2:19" ht="15.75" customHeight="1" x14ac:dyDescent="0.25">
      <c r="B42550" s="106"/>
      <c r="C42550" s="106"/>
      <c r="D42550" s="139"/>
      <c r="P42550" s="142"/>
      <c r="Q42550" s="142"/>
      <c r="R42550" s="142"/>
      <c r="S42550" s="139"/>
    </row>
    <row r="42551" spans="2:19" ht="15.75" customHeight="1" x14ac:dyDescent="0.25">
      <c r="B42551" s="106"/>
      <c r="C42551" s="106"/>
      <c r="D42551" s="139"/>
      <c r="P42551" s="142"/>
      <c r="Q42551" s="142"/>
      <c r="R42551" s="142"/>
      <c r="S42551" s="139"/>
    </row>
    <row r="42552" spans="2:19" ht="15.75" customHeight="1" x14ac:dyDescent="0.25">
      <c r="B42552" s="106"/>
      <c r="C42552" s="106"/>
      <c r="D42552" s="139"/>
      <c r="P42552" s="142"/>
      <c r="Q42552" s="142"/>
      <c r="R42552" s="142"/>
      <c r="S42552" s="139"/>
    </row>
    <row r="42553" spans="2:19" ht="15.75" customHeight="1" x14ac:dyDescent="0.25">
      <c r="B42553" s="106"/>
      <c r="C42553" s="106"/>
      <c r="D42553" s="139"/>
      <c r="P42553" s="142"/>
      <c r="Q42553" s="142"/>
      <c r="R42553" s="142"/>
      <c r="S42553" s="139"/>
    </row>
    <row r="42554" spans="2:19" ht="15.75" customHeight="1" x14ac:dyDescent="0.25">
      <c r="B42554" s="106"/>
      <c r="C42554" s="106"/>
      <c r="D42554" s="139"/>
      <c r="P42554" s="142"/>
      <c r="Q42554" s="142"/>
      <c r="R42554" s="142"/>
      <c r="S42554" s="139"/>
    </row>
    <row r="42555" spans="2:19" ht="15.75" customHeight="1" x14ac:dyDescent="0.25">
      <c r="B42555" s="106"/>
      <c r="C42555" s="106"/>
      <c r="D42555" s="139"/>
      <c r="P42555" s="142"/>
      <c r="Q42555" s="142"/>
      <c r="R42555" s="142"/>
      <c r="S42555" s="139"/>
    </row>
    <row r="42556" spans="2:19" ht="15.75" customHeight="1" x14ac:dyDescent="0.25">
      <c r="B42556" s="106"/>
      <c r="C42556" s="106"/>
      <c r="D42556" s="139"/>
      <c r="P42556" s="142"/>
      <c r="Q42556" s="142"/>
      <c r="R42556" s="142"/>
      <c r="S42556" s="139"/>
    </row>
    <row r="42557" spans="2:19" ht="15.75" customHeight="1" x14ac:dyDescent="0.25">
      <c r="B42557" s="106"/>
      <c r="C42557" s="106"/>
      <c r="D42557" s="139"/>
      <c r="P42557" s="142"/>
      <c r="Q42557" s="142"/>
      <c r="R42557" s="142"/>
      <c r="S42557" s="139"/>
    </row>
    <row r="42558" spans="2:19" ht="15.75" customHeight="1" x14ac:dyDescent="0.25">
      <c r="B42558" s="106"/>
      <c r="C42558" s="106"/>
      <c r="D42558" s="139"/>
      <c r="P42558" s="142"/>
      <c r="Q42558" s="142"/>
      <c r="R42558" s="142"/>
      <c r="S42558" s="139"/>
    </row>
    <row r="42559" spans="2:19" ht="15.75" customHeight="1" x14ac:dyDescent="0.25">
      <c r="B42559" s="106"/>
      <c r="C42559" s="106"/>
      <c r="D42559" s="139"/>
      <c r="P42559" s="142"/>
      <c r="Q42559" s="142"/>
      <c r="R42559" s="142"/>
      <c r="S42559" s="139"/>
    </row>
    <row r="42560" spans="2:19" ht="15.75" customHeight="1" x14ac:dyDescent="0.25">
      <c r="B42560" s="106"/>
      <c r="C42560" s="106"/>
      <c r="D42560" s="139"/>
      <c r="P42560" s="142"/>
      <c r="Q42560" s="142"/>
      <c r="R42560" s="142"/>
      <c r="S42560" s="139"/>
    </row>
    <row r="42561" spans="2:19" ht="15.75" customHeight="1" x14ac:dyDescent="0.25">
      <c r="B42561" s="106"/>
      <c r="C42561" s="106"/>
      <c r="D42561" s="139"/>
      <c r="P42561" s="142"/>
      <c r="Q42561" s="142"/>
      <c r="R42561" s="142"/>
      <c r="S42561" s="139"/>
    </row>
    <row r="42562" spans="2:19" ht="15.75" customHeight="1" x14ac:dyDescent="0.25">
      <c r="B42562" s="106"/>
      <c r="C42562" s="106"/>
      <c r="D42562" s="139"/>
      <c r="P42562" s="142"/>
      <c r="Q42562" s="142"/>
      <c r="R42562" s="142"/>
      <c r="S42562" s="139"/>
    </row>
    <row r="42563" spans="2:19" ht="15.75" customHeight="1" x14ac:dyDescent="0.25">
      <c r="B42563" s="106"/>
      <c r="C42563" s="106"/>
      <c r="D42563" s="139"/>
      <c r="P42563" s="142"/>
      <c r="Q42563" s="142"/>
      <c r="R42563" s="142"/>
      <c r="S42563" s="139"/>
    </row>
    <row r="42564" spans="2:19" ht="15.75" customHeight="1" x14ac:dyDescent="0.25">
      <c r="B42564" s="106"/>
      <c r="C42564" s="106"/>
      <c r="D42564" s="139"/>
      <c r="P42564" s="142"/>
      <c r="Q42564" s="142"/>
      <c r="R42564" s="142"/>
      <c r="S42564" s="139"/>
    </row>
    <row r="42565" spans="2:19" ht="15.75" customHeight="1" x14ac:dyDescent="0.25">
      <c r="B42565" s="106"/>
      <c r="C42565" s="106"/>
      <c r="D42565" s="139"/>
      <c r="P42565" s="142"/>
      <c r="Q42565" s="142"/>
      <c r="R42565" s="142"/>
      <c r="S42565" s="139"/>
    </row>
    <row r="42566" spans="2:19" ht="15.75" customHeight="1" x14ac:dyDescent="0.25">
      <c r="B42566" s="106"/>
      <c r="C42566" s="106"/>
      <c r="D42566" s="139"/>
      <c r="P42566" s="142"/>
      <c r="Q42566" s="142"/>
      <c r="R42566" s="142"/>
      <c r="S42566" s="139"/>
    </row>
    <row r="42567" spans="2:19" ht="15.75" customHeight="1" x14ac:dyDescent="0.25">
      <c r="B42567" s="106"/>
      <c r="C42567" s="106"/>
      <c r="D42567" s="139"/>
      <c r="P42567" s="142"/>
      <c r="Q42567" s="142"/>
      <c r="R42567" s="142"/>
      <c r="S42567" s="139"/>
    </row>
    <row r="42568" spans="2:19" ht="15.75" customHeight="1" x14ac:dyDescent="0.25">
      <c r="B42568" s="106"/>
      <c r="C42568" s="106"/>
      <c r="D42568" s="139"/>
      <c r="P42568" s="142"/>
      <c r="Q42568" s="142"/>
      <c r="R42568" s="142"/>
      <c r="S42568" s="139"/>
    </row>
    <row r="42569" spans="2:19" ht="15.75" customHeight="1" x14ac:dyDescent="0.25">
      <c r="B42569" s="106"/>
      <c r="C42569" s="106"/>
      <c r="D42569" s="139"/>
      <c r="P42569" s="142"/>
      <c r="Q42569" s="142"/>
      <c r="R42569" s="142"/>
      <c r="S42569" s="139"/>
    </row>
    <row r="42570" spans="2:19" ht="15.75" customHeight="1" x14ac:dyDescent="0.25">
      <c r="B42570" s="106"/>
      <c r="C42570" s="106"/>
      <c r="D42570" s="139"/>
      <c r="P42570" s="142"/>
      <c r="Q42570" s="142"/>
      <c r="R42570" s="142"/>
      <c r="S42570" s="139"/>
    </row>
    <row r="42571" spans="2:19" ht="15.75" customHeight="1" x14ac:dyDescent="0.25">
      <c r="B42571" s="106"/>
      <c r="C42571" s="106"/>
      <c r="D42571" s="139"/>
      <c r="P42571" s="142"/>
      <c r="Q42571" s="142"/>
      <c r="R42571" s="142"/>
      <c r="S42571" s="139"/>
    </row>
    <row r="42572" spans="2:19" ht="15.75" customHeight="1" x14ac:dyDescent="0.25">
      <c r="B42572" s="106"/>
      <c r="C42572" s="106"/>
      <c r="D42572" s="139"/>
      <c r="P42572" s="142"/>
      <c r="Q42572" s="142"/>
      <c r="R42572" s="142"/>
      <c r="S42572" s="139"/>
    </row>
    <row r="42573" spans="2:19" ht="15.75" customHeight="1" x14ac:dyDescent="0.25">
      <c r="B42573" s="106"/>
      <c r="C42573" s="106"/>
      <c r="D42573" s="139"/>
      <c r="P42573" s="142"/>
      <c r="Q42573" s="142"/>
      <c r="R42573" s="142"/>
      <c r="S42573" s="139"/>
    </row>
    <row r="42574" spans="2:19" ht="15.75" customHeight="1" x14ac:dyDescent="0.25">
      <c r="B42574" s="106"/>
      <c r="C42574" s="106"/>
      <c r="D42574" s="139"/>
      <c r="P42574" s="142"/>
      <c r="Q42574" s="142"/>
      <c r="R42574" s="142"/>
      <c r="S42574" s="139"/>
    </row>
    <row r="42575" spans="2:19" ht="15.75" customHeight="1" x14ac:dyDescent="0.25">
      <c r="B42575" s="106"/>
      <c r="C42575" s="106"/>
      <c r="D42575" s="139"/>
      <c r="P42575" s="142"/>
      <c r="Q42575" s="142"/>
      <c r="R42575" s="142"/>
      <c r="S42575" s="139"/>
    </row>
    <row r="42576" spans="2:19" ht="15.75" customHeight="1" x14ac:dyDescent="0.25">
      <c r="B42576" s="106"/>
      <c r="C42576" s="106"/>
      <c r="D42576" s="139"/>
      <c r="P42576" s="142"/>
      <c r="Q42576" s="142"/>
      <c r="R42576" s="142"/>
      <c r="S42576" s="139"/>
    </row>
    <row r="42577" spans="2:19" ht="15.75" customHeight="1" x14ac:dyDescent="0.25">
      <c r="B42577" s="106"/>
      <c r="C42577" s="106"/>
      <c r="D42577" s="139"/>
      <c r="P42577" s="142"/>
      <c r="Q42577" s="142"/>
      <c r="R42577" s="142"/>
      <c r="S42577" s="139"/>
    </row>
    <row r="42578" spans="2:19" ht="15.75" customHeight="1" x14ac:dyDescent="0.25">
      <c r="B42578" s="106"/>
      <c r="C42578" s="106"/>
      <c r="D42578" s="139"/>
      <c r="P42578" s="142"/>
      <c r="Q42578" s="142"/>
      <c r="R42578" s="142"/>
      <c r="S42578" s="139"/>
    </row>
    <row r="42579" spans="2:19" ht="15.75" customHeight="1" x14ac:dyDescent="0.25">
      <c r="B42579" s="106"/>
      <c r="C42579" s="106"/>
      <c r="D42579" s="139"/>
      <c r="P42579" s="142"/>
      <c r="Q42579" s="142"/>
      <c r="R42579" s="142"/>
      <c r="S42579" s="139"/>
    </row>
    <row r="42580" spans="2:19" ht="15.75" customHeight="1" x14ac:dyDescent="0.25">
      <c r="B42580" s="106"/>
      <c r="C42580" s="106"/>
      <c r="D42580" s="139"/>
      <c r="P42580" s="142"/>
      <c r="Q42580" s="142"/>
      <c r="R42580" s="142"/>
      <c r="S42580" s="139"/>
    </row>
    <row r="42581" spans="2:19" ht="15.75" customHeight="1" x14ac:dyDescent="0.25">
      <c r="B42581" s="106"/>
      <c r="C42581" s="106"/>
      <c r="D42581" s="139"/>
      <c r="P42581" s="142"/>
      <c r="Q42581" s="142"/>
      <c r="R42581" s="142"/>
      <c r="S42581" s="139"/>
    </row>
    <row r="42582" spans="2:19" ht="15.75" customHeight="1" x14ac:dyDescent="0.25">
      <c r="B42582" s="106"/>
      <c r="C42582" s="106"/>
      <c r="D42582" s="139"/>
      <c r="P42582" s="142"/>
      <c r="Q42582" s="142"/>
      <c r="R42582" s="142"/>
      <c r="S42582" s="139"/>
    </row>
    <row r="42583" spans="2:19" ht="15.75" customHeight="1" x14ac:dyDescent="0.25">
      <c r="B42583" s="106"/>
      <c r="C42583" s="106"/>
      <c r="D42583" s="139"/>
      <c r="P42583" s="142"/>
      <c r="Q42583" s="142"/>
      <c r="R42583" s="142"/>
      <c r="S42583" s="139"/>
    </row>
    <row r="42584" spans="2:19" ht="15.75" customHeight="1" x14ac:dyDescent="0.25">
      <c r="B42584" s="106"/>
      <c r="C42584" s="106"/>
      <c r="D42584" s="139"/>
      <c r="P42584" s="142"/>
      <c r="Q42584" s="142"/>
      <c r="R42584" s="142"/>
      <c r="S42584" s="139"/>
    </row>
    <row r="42585" spans="2:19" ht="15.75" customHeight="1" x14ac:dyDescent="0.25">
      <c r="B42585" s="106"/>
      <c r="C42585" s="106"/>
      <c r="D42585" s="139"/>
      <c r="P42585" s="142"/>
      <c r="Q42585" s="142"/>
      <c r="R42585" s="142"/>
      <c r="S42585" s="139"/>
    </row>
    <row r="42586" spans="2:19" ht="15.75" customHeight="1" x14ac:dyDescent="0.25">
      <c r="B42586" s="106"/>
      <c r="C42586" s="106"/>
      <c r="D42586" s="139"/>
      <c r="P42586" s="142"/>
      <c r="Q42586" s="142"/>
      <c r="R42586" s="142"/>
      <c r="S42586" s="139"/>
    </row>
    <row r="42587" spans="2:19" ht="15.75" customHeight="1" x14ac:dyDescent="0.25">
      <c r="B42587" s="106"/>
      <c r="C42587" s="106"/>
      <c r="D42587" s="139"/>
      <c r="P42587" s="142"/>
      <c r="Q42587" s="142"/>
      <c r="R42587" s="142"/>
      <c r="S42587" s="139"/>
    </row>
    <row r="42588" spans="2:19" ht="15.75" customHeight="1" x14ac:dyDescent="0.25">
      <c r="B42588" s="106"/>
      <c r="C42588" s="106"/>
      <c r="D42588" s="139"/>
      <c r="P42588" s="142"/>
      <c r="Q42588" s="142"/>
      <c r="R42588" s="142"/>
      <c r="S42588" s="139"/>
    </row>
    <row r="42589" spans="2:19" ht="15.75" customHeight="1" x14ac:dyDescent="0.25">
      <c r="B42589" s="106"/>
      <c r="C42589" s="106"/>
      <c r="D42589" s="139"/>
      <c r="P42589" s="142"/>
      <c r="Q42589" s="142"/>
      <c r="R42589" s="142"/>
      <c r="S42589" s="139"/>
    </row>
    <row r="42590" spans="2:19" ht="15.75" customHeight="1" x14ac:dyDescent="0.25">
      <c r="B42590" s="106"/>
      <c r="C42590" s="106"/>
      <c r="D42590" s="139"/>
      <c r="P42590" s="142"/>
      <c r="Q42590" s="142"/>
      <c r="R42590" s="142"/>
      <c r="S42590" s="139"/>
    </row>
    <row r="42591" spans="2:19" ht="15.75" customHeight="1" x14ac:dyDescent="0.25">
      <c r="B42591" s="106"/>
      <c r="C42591" s="106"/>
      <c r="D42591" s="139"/>
      <c r="P42591" s="142"/>
      <c r="Q42591" s="142"/>
      <c r="R42591" s="142"/>
      <c r="S42591" s="139"/>
    </row>
    <row r="42592" spans="2:19" ht="15.75" customHeight="1" x14ac:dyDescent="0.25">
      <c r="B42592" s="106"/>
      <c r="C42592" s="106"/>
      <c r="D42592" s="139"/>
      <c r="P42592" s="142"/>
      <c r="Q42592" s="142"/>
      <c r="R42592" s="142"/>
      <c r="S42592" s="139"/>
    </row>
    <row r="42593" spans="2:19" ht="15.75" customHeight="1" x14ac:dyDescent="0.25">
      <c r="B42593" s="106"/>
      <c r="C42593" s="106"/>
      <c r="D42593" s="139"/>
      <c r="P42593" s="142"/>
      <c r="Q42593" s="142"/>
      <c r="R42593" s="142"/>
      <c r="S42593" s="139"/>
    </row>
    <row r="42594" spans="2:19" ht="15.75" customHeight="1" x14ac:dyDescent="0.25">
      <c r="B42594" s="106"/>
      <c r="C42594" s="106"/>
      <c r="D42594" s="139"/>
      <c r="P42594" s="142"/>
      <c r="Q42594" s="142"/>
      <c r="R42594" s="142"/>
      <c r="S42594" s="139"/>
    </row>
    <row r="42595" spans="2:19" ht="15.75" customHeight="1" x14ac:dyDescent="0.25">
      <c r="B42595" s="106"/>
      <c r="C42595" s="106"/>
      <c r="D42595" s="139"/>
      <c r="P42595" s="142"/>
      <c r="Q42595" s="142"/>
      <c r="R42595" s="142"/>
      <c r="S42595" s="139"/>
    </row>
    <row r="42596" spans="2:19" ht="15.75" customHeight="1" x14ac:dyDescent="0.25">
      <c r="B42596" s="106"/>
      <c r="C42596" s="106"/>
      <c r="D42596" s="139"/>
      <c r="P42596" s="142"/>
      <c r="Q42596" s="142"/>
      <c r="R42596" s="142"/>
      <c r="S42596" s="139"/>
    </row>
    <row r="42597" spans="2:19" ht="15.75" customHeight="1" x14ac:dyDescent="0.25">
      <c r="B42597" s="106"/>
      <c r="C42597" s="106"/>
      <c r="D42597" s="139"/>
      <c r="P42597" s="142"/>
      <c r="Q42597" s="142"/>
      <c r="R42597" s="142"/>
      <c r="S42597" s="139"/>
    </row>
    <row r="42598" spans="2:19" ht="15.75" customHeight="1" x14ac:dyDescent="0.25">
      <c r="B42598" s="106"/>
      <c r="C42598" s="106"/>
      <c r="D42598" s="139"/>
      <c r="P42598" s="142"/>
      <c r="Q42598" s="142"/>
      <c r="R42598" s="142"/>
      <c r="S42598" s="139"/>
    </row>
    <row r="42599" spans="2:19" ht="15.75" customHeight="1" x14ac:dyDescent="0.25">
      <c r="B42599" s="106"/>
      <c r="C42599" s="106"/>
      <c r="D42599" s="139"/>
      <c r="P42599" s="142"/>
      <c r="Q42599" s="142"/>
      <c r="R42599" s="142"/>
      <c r="S42599" s="139"/>
    </row>
    <row r="42600" spans="2:19" ht="15.75" customHeight="1" x14ac:dyDescent="0.25">
      <c r="B42600" s="106"/>
      <c r="C42600" s="106"/>
      <c r="D42600" s="139"/>
      <c r="P42600" s="142"/>
      <c r="Q42600" s="142"/>
      <c r="R42600" s="142"/>
      <c r="S42600" s="139"/>
    </row>
    <row r="42601" spans="2:19" ht="15.75" customHeight="1" x14ac:dyDescent="0.25">
      <c r="B42601" s="106"/>
      <c r="C42601" s="106"/>
      <c r="D42601" s="139"/>
      <c r="P42601" s="142"/>
      <c r="Q42601" s="142"/>
      <c r="R42601" s="142"/>
      <c r="S42601" s="139"/>
    </row>
    <row r="42602" spans="2:19" ht="15.75" customHeight="1" x14ac:dyDescent="0.25">
      <c r="B42602" s="106"/>
      <c r="C42602" s="106"/>
      <c r="D42602" s="139"/>
      <c r="P42602" s="142"/>
      <c r="Q42602" s="142"/>
      <c r="R42602" s="142"/>
      <c r="S42602" s="139"/>
    </row>
    <row r="42603" spans="2:19" ht="15.75" customHeight="1" x14ac:dyDescent="0.25">
      <c r="B42603" s="106"/>
      <c r="C42603" s="106"/>
      <c r="D42603" s="139"/>
      <c r="P42603" s="142"/>
      <c r="Q42603" s="142"/>
      <c r="R42603" s="142"/>
      <c r="S42603" s="139"/>
    </row>
    <row r="42604" spans="2:19" ht="15.75" customHeight="1" x14ac:dyDescent="0.25">
      <c r="B42604" s="106"/>
      <c r="C42604" s="106"/>
      <c r="D42604" s="139"/>
      <c r="P42604" s="142"/>
      <c r="Q42604" s="142"/>
      <c r="R42604" s="142"/>
      <c r="S42604" s="139"/>
    </row>
    <row r="42605" spans="2:19" ht="15.75" customHeight="1" x14ac:dyDescent="0.25">
      <c r="B42605" s="106"/>
      <c r="C42605" s="106"/>
      <c r="D42605" s="139"/>
      <c r="P42605" s="142"/>
      <c r="Q42605" s="142"/>
      <c r="R42605" s="142"/>
      <c r="S42605" s="139"/>
    </row>
    <row r="42606" spans="2:19" ht="15.75" customHeight="1" x14ac:dyDescent="0.25">
      <c r="B42606" s="106"/>
      <c r="C42606" s="106"/>
      <c r="D42606" s="139"/>
      <c r="P42606" s="142"/>
      <c r="Q42606" s="142"/>
      <c r="R42606" s="142"/>
      <c r="S42606" s="139"/>
    </row>
    <row r="42607" spans="2:19" ht="15.75" customHeight="1" x14ac:dyDescent="0.25">
      <c r="B42607" s="106"/>
      <c r="C42607" s="106"/>
      <c r="D42607" s="139"/>
      <c r="P42607" s="142"/>
      <c r="Q42607" s="142"/>
      <c r="R42607" s="142"/>
      <c r="S42607" s="139"/>
    </row>
    <row r="42608" spans="2:19" ht="15.75" customHeight="1" x14ac:dyDescent="0.25">
      <c r="B42608" s="106"/>
      <c r="C42608" s="106"/>
      <c r="D42608" s="139"/>
      <c r="P42608" s="142"/>
      <c r="Q42608" s="142"/>
      <c r="R42608" s="142"/>
      <c r="S42608" s="139"/>
    </row>
    <row r="42609" spans="2:19" ht="15.75" customHeight="1" x14ac:dyDescent="0.25">
      <c r="B42609" s="106"/>
      <c r="C42609" s="106"/>
      <c r="D42609" s="139"/>
      <c r="P42609" s="142"/>
      <c r="Q42609" s="142"/>
      <c r="R42609" s="142"/>
      <c r="S42609" s="139"/>
    </row>
    <row r="42610" spans="2:19" ht="15.75" customHeight="1" x14ac:dyDescent="0.25">
      <c r="B42610" s="106"/>
      <c r="C42610" s="106"/>
      <c r="D42610" s="139"/>
      <c r="P42610" s="142"/>
      <c r="Q42610" s="142"/>
      <c r="R42610" s="142"/>
      <c r="S42610" s="139"/>
    </row>
    <row r="42611" spans="2:19" ht="15.75" customHeight="1" x14ac:dyDescent="0.25">
      <c r="B42611" s="106"/>
      <c r="C42611" s="106"/>
      <c r="D42611" s="139"/>
      <c r="P42611" s="142"/>
      <c r="Q42611" s="142"/>
      <c r="R42611" s="142"/>
      <c r="S42611" s="139"/>
    </row>
    <row r="42612" spans="2:19" ht="15.75" customHeight="1" x14ac:dyDescent="0.25">
      <c r="B42612" s="106"/>
      <c r="C42612" s="106"/>
      <c r="D42612" s="139"/>
      <c r="P42612" s="142"/>
      <c r="Q42612" s="142"/>
      <c r="R42612" s="142"/>
      <c r="S42612" s="139"/>
    </row>
    <row r="42613" spans="2:19" ht="15.75" customHeight="1" x14ac:dyDescent="0.25">
      <c r="B42613" s="106"/>
      <c r="C42613" s="106"/>
      <c r="D42613" s="139"/>
      <c r="P42613" s="142"/>
      <c r="Q42613" s="142"/>
      <c r="R42613" s="142"/>
      <c r="S42613" s="139"/>
    </row>
    <row r="42614" spans="2:19" ht="15.75" customHeight="1" x14ac:dyDescent="0.25">
      <c r="B42614" s="106"/>
      <c r="C42614" s="106"/>
      <c r="D42614" s="139"/>
      <c r="P42614" s="142"/>
      <c r="Q42614" s="142"/>
      <c r="R42614" s="142"/>
      <c r="S42614" s="139"/>
    </row>
    <row r="42615" spans="2:19" ht="15.75" customHeight="1" x14ac:dyDescent="0.25">
      <c r="B42615" s="106"/>
      <c r="C42615" s="106"/>
      <c r="D42615" s="139"/>
      <c r="P42615" s="142"/>
      <c r="Q42615" s="142"/>
      <c r="R42615" s="142"/>
      <c r="S42615" s="139"/>
    </row>
    <row r="42616" spans="2:19" ht="15.75" customHeight="1" x14ac:dyDescent="0.25">
      <c r="B42616" s="106"/>
      <c r="C42616" s="106"/>
      <c r="D42616" s="139"/>
      <c r="P42616" s="142"/>
      <c r="Q42616" s="142"/>
      <c r="R42616" s="142"/>
      <c r="S42616" s="139"/>
    </row>
    <row r="42617" spans="2:19" ht="15.75" customHeight="1" x14ac:dyDescent="0.25">
      <c r="B42617" s="106"/>
      <c r="C42617" s="106"/>
      <c r="D42617" s="139"/>
      <c r="P42617" s="142"/>
      <c r="Q42617" s="142"/>
      <c r="R42617" s="142"/>
      <c r="S42617" s="139"/>
    </row>
    <row r="42618" spans="2:19" ht="15.75" customHeight="1" x14ac:dyDescent="0.25">
      <c r="B42618" s="106"/>
      <c r="C42618" s="106"/>
      <c r="D42618" s="139"/>
      <c r="P42618" s="142"/>
      <c r="Q42618" s="142"/>
      <c r="R42618" s="142"/>
      <c r="S42618" s="139"/>
    </row>
    <row r="42619" spans="2:19" ht="15.75" customHeight="1" x14ac:dyDescent="0.25">
      <c r="B42619" s="106"/>
      <c r="C42619" s="106"/>
      <c r="D42619" s="139"/>
      <c r="P42619" s="142"/>
      <c r="Q42619" s="142"/>
      <c r="R42619" s="142"/>
      <c r="S42619" s="139"/>
    </row>
    <row r="42620" spans="2:19" ht="15.75" customHeight="1" x14ac:dyDescent="0.25">
      <c r="B42620" s="106"/>
      <c r="C42620" s="106"/>
      <c r="D42620" s="139"/>
      <c r="P42620" s="142"/>
      <c r="Q42620" s="142"/>
      <c r="R42620" s="142"/>
      <c r="S42620" s="139"/>
    </row>
    <row r="42621" spans="2:19" ht="15.75" customHeight="1" x14ac:dyDescent="0.25">
      <c r="B42621" s="106"/>
      <c r="C42621" s="106"/>
      <c r="D42621" s="139"/>
      <c r="P42621" s="142"/>
      <c r="Q42621" s="142"/>
      <c r="R42621" s="142"/>
      <c r="S42621" s="139"/>
    </row>
    <row r="42622" spans="2:19" ht="15.75" customHeight="1" x14ac:dyDescent="0.25">
      <c r="B42622" s="106"/>
      <c r="C42622" s="106"/>
      <c r="D42622" s="139"/>
      <c r="P42622" s="142"/>
      <c r="Q42622" s="142"/>
      <c r="R42622" s="142"/>
      <c r="S42622" s="139"/>
    </row>
    <row r="42623" spans="2:19" ht="15.75" customHeight="1" x14ac:dyDescent="0.25">
      <c r="B42623" s="106"/>
      <c r="C42623" s="106"/>
      <c r="D42623" s="139"/>
      <c r="P42623" s="142"/>
      <c r="Q42623" s="142"/>
      <c r="R42623" s="142"/>
      <c r="S42623" s="139"/>
    </row>
    <row r="42624" spans="2:19" ht="15.75" customHeight="1" x14ac:dyDescent="0.25">
      <c r="B42624" s="106"/>
      <c r="C42624" s="106"/>
      <c r="D42624" s="139"/>
      <c r="P42624" s="142"/>
      <c r="Q42624" s="142"/>
      <c r="R42624" s="142"/>
      <c r="S42624" s="139"/>
    </row>
    <row r="42625" spans="2:19" ht="15.75" customHeight="1" x14ac:dyDescent="0.25">
      <c r="B42625" s="106"/>
      <c r="C42625" s="106"/>
      <c r="D42625" s="139"/>
      <c r="P42625" s="142"/>
      <c r="Q42625" s="142"/>
      <c r="R42625" s="142"/>
      <c r="S42625" s="139"/>
    </row>
    <row r="42626" spans="2:19" ht="15.75" customHeight="1" x14ac:dyDescent="0.25">
      <c r="B42626" s="106"/>
      <c r="C42626" s="106"/>
      <c r="D42626" s="139"/>
      <c r="P42626" s="142"/>
      <c r="Q42626" s="142"/>
      <c r="R42626" s="142"/>
      <c r="S42626" s="139"/>
    </row>
    <row r="42627" spans="2:19" ht="15.75" customHeight="1" x14ac:dyDescent="0.25">
      <c r="B42627" s="106"/>
      <c r="C42627" s="106"/>
      <c r="D42627" s="139"/>
      <c r="P42627" s="142"/>
      <c r="Q42627" s="142"/>
      <c r="R42627" s="142"/>
      <c r="S42627" s="139"/>
    </row>
    <row r="42628" spans="2:19" ht="15.75" customHeight="1" x14ac:dyDescent="0.25">
      <c r="B42628" s="106"/>
      <c r="C42628" s="106"/>
      <c r="D42628" s="139"/>
      <c r="P42628" s="142"/>
      <c r="Q42628" s="142"/>
      <c r="R42628" s="142"/>
      <c r="S42628" s="139"/>
    </row>
    <row r="42629" spans="2:19" ht="15.75" customHeight="1" x14ac:dyDescent="0.25">
      <c r="B42629" s="106"/>
      <c r="C42629" s="106"/>
      <c r="D42629" s="139"/>
      <c r="P42629" s="142"/>
      <c r="Q42629" s="142"/>
      <c r="R42629" s="142"/>
      <c r="S42629" s="139"/>
    </row>
    <row r="42630" spans="2:19" ht="15.75" customHeight="1" x14ac:dyDescent="0.25">
      <c r="B42630" s="106"/>
      <c r="C42630" s="106"/>
      <c r="D42630" s="139"/>
      <c r="P42630" s="142"/>
      <c r="Q42630" s="142"/>
      <c r="R42630" s="142"/>
      <c r="S42630" s="139"/>
    </row>
    <row r="42631" spans="2:19" ht="15.75" customHeight="1" x14ac:dyDescent="0.25">
      <c r="B42631" s="106"/>
      <c r="C42631" s="106"/>
      <c r="D42631" s="139"/>
      <c r="P42631" s="142"/>
      <c r="Q42631" s="142"/>
      <c r="R42631" s="142"/>
      <c r="S42631" s="139"/>
    </row>
    <row r="42632" spans="2:19" ht="15.75" customHeight="1" x14ac:dyDescent="0.25">
      <c r="B42632" s="106"/>
      <c r="C42632" s="106"/>
      <c r="D42632" s="139"/>
      <c r="P42632" s="142"/>
      <c r="Q42632" s="142"/>
      <c r="R42632" s="142"/>
      <c r="S42632" s="139"/>
    </row>
    <row r="42633" spans="2:19" ht="15.75" customHeight="1" x14ac:dyDescent="0.25">
      <c r="B42633" s="106"/>
      <c r="C42633" s="106"/>
      <c r="D42633" s="139"/>
      <c r="P42633" s="142"/>
      <c r="Q42633" s="142"/>
      <c r="R42633" s="142"/>
      <c r="S42633" s="139"/>
    </row>
    <row r="42634" spans="2:19" ht="15.75" customHeight="1" x14ac:dyDescent="0.25">
      <c r="B42634" s="106"/>
      <c r="C42634" s="106"/>
      <c r="D42634" s="139"/>
      <c r="P42634" s="142"/>
      <c r="Q42634" s="142"/>
      <c r="R42634" s="142"/>
      <c r="S42634" s="139"/>
    </row>
    <row r="42635" spans="2:19" ht="15.75" customHeight="1" x14ac:dyDescent="0.25">
      <c r="B42635" s="106"/>
      <c r="C42635" s="106"/>
      <c r="D42635" s="139"/>
      <c r="P42635" s="142"/>
      <c r="Q42635" s="142"/>
      <c r="R42635" s="142"/>
      <c r="S42635" s="139"/>
    </row>
    <row r="42636" spans="2:19" ht="15.75" customHeight="1" x14ac:dyDescent="0.25">
      <c r="B42636" s="106"/>
      <c r="C42636" s="106"/>
      <c r="D42636" s="139"/>
      <c r="P42636" s="142"/>
      <c r="Q42636" s="142"/>
      <c r="R42636" s="142"/>
      <c r="S42636" s="139"/>
    </row>
    <row r="42637" spans="2:19" ht="15.75" customHeight="1" x14ac:dyDescent="0.25">
      <c r="B42637" s="106"/>
      <c r="C42637" s="106"/>
      <c r="D42637" s="139"/>
      <c r="P42637" s="142"/>
      <c r="Q42637" s="142"/>
      <c r="R42637" s="142"/>
      <c r="S42637" s="139"/>
    </row>
    <row r="42638" spans="2:19" ht="15.75" customHeight="1" x14ac:dyDescent="0.25">
      <c r="B42638" s="106"/>
      <c r="C42638" s="106"/>
      <c r="D42638" s="139"/>
      <c r="P42638" s="142"/>
      <c r="Q42638" s="142"/>
      <c r="R42638" s="142"/>
      <c r="S42638" s="139"/>
    </row>
    <row r="42639" spans="2:19" ht="15.75" customHeight="1" x14ac:dyDescent="0.25">
      <c r="B42639" s="106"/>
      <c r="C42639" s="106"/>
      <c r="D42639" s="139"/>
      <c r="P42639" s="142"/>
      <c r="Q42639" s="142"/>
      <c r="R42639" s="142"/>
      <c r="S42639" s="139"/>
    </row>
    <row r="42640" spans="2:19" ht="15.75" customHeight="1" x14ac:dyDescent="0.25">
      <c r="B42640" s="106"/>
      <c r="C42640" s="106"/>
      <c r="D42640" s="139"/>
      <c r="P42640" s="142"/>
      <c r="Q42640" s="142"/>
      <c r="R42640" s="142"/>
      <c r="S42640" s="139"/>
    </row>
    <row r="42641" spans="2:19" ht="15.75" customHeight="1" x14ac:dyDescent="0.25">
      <c r="B42641" s="106"/>
      <c r="C42641" s="106"/>
      <c r="D42641" s="139"/>
      <c r="P42641" s="142"/>
      <c r="Q42641" s="142"/>
      <c r="R42641" s="142"/>
      <c r="S42641" s="139"/>
    </row>
    <row r="42642" spans="2:19" ht="15.75" customHeight="1" x14ac:dyDescent="0.25">
      <c r="B42642" s="106"/>
      <c r="C42642" s="106"/>
      <c r="D42642" s="139"/>
      <c r="P42642" s="142"/>
      <c r="Q42642" s="142"/>
      <c r="R42642" s="142"/>
      <c r="S42642" s="139"/>
    </row>
    <row r="42643" spans="2:19" ht="15.75" customHeight="1" x14ac:dyDescent="0.25">
      <c r="B42643" s="106"/>
      <c r="C42643" s="106"/>
      <c r="D42643" s="139"/>
      <c r="P42643" s="142"/>
      <c r="Q42643" s="142"/>
      <c r="R42643" s="142"/>
      <c r="S42643" s="139"/>
    </row>
    <row r="42644" spans="2:19" ht="15.75" customHeight="1" x14ac:dyDescent="0.25">
      <c r="B42644" s="106"/>
      <c r="C42644" s="106"/>
      <c r="D42644" s="139"/>
      <c r="P42644" s="142"/>
      <c r="Q42644" s="142"/>
      <c r="R42644" s="142"/>
      <c r="S42644" s="139"/>
    </row>
    <row r="42645" spans="2:19" ht="15.75" customHeight="1" x14ac:dyDescent="0.25">
      <c r="B42645" s="106"/>
      <c r="C42645" s="106"/>
      <c r="D42645" s="139"/>
      <c r="P42645" s="142"/>
      <c r="Q42645" s="142"/>
      <c r="R42645" s="142"/>
      <c r="S42645" s="139"/>
    </row>
    <row r="42646" spans="2:19" ht="15.75" customHeight="1" x14ac:dyDescent="0.25">
      <c r="B42646" s="106"/>
      <c r="C42646" s="106"/>
      <c r="D42646" s="139"/>
      <c r="P42646" s="142"/>
      <c r="Q42646" s="142"/>
      <c r="R42646" s="142"/>
      <c r="S42646" s="139"/>
    </row>
    <row r="42647" spans="2:19" ht="15.75" customHeight="1" x14ac:dyDescent="0.25">
      <c r="B42647" s="106"/>
      <c r="C42647" s="106"/>
      <c r="D42647" s="139"/>
      <c r="P42647" s="142"/>
      <c r="Q42647" s="142"/>
      <c r="R42647" s="142"/>
      <c r="S42647" s="139"/>
    </row>
    <row r="42648" spans="2:19" ht="15.75" customHeight="1" x14ac:dyDescent="0.25">
      <c r="B42648" s="106"/>
      <c r="C42648" s="106"/>
      <c r="D42648" s="139"/>
      <c r="P42648" s="142"/>
      <c r="Q42648" s="142"/>
      <c r="R42648" s="142"/>
      <c r="S42648" s="139"/>
    </row>
    <row r="42649" spans="2:19" ht="15.75" customHeight="1" x14ac:dyDescent="0.25">
      <c r="B42649" s="106"/>
      <c r="C42649" s="106"/>
      <c r="D42649" s="139"/>
      <c r="P42649" s="142"/>
      <c r="Q42649" s="142"/>
      <c r="R42649" s="142"/>
      <c r="S42649" s="139"/>
    </row>
    <row r="42650" spans="2:19" ht="15.75" customHeight="1" x14ac:dyDescent="0.25">
      <c r="B42650" s="106"/>
      <c r="C42650" s="106"/>
      <c r="D42650" s="139"/>
      <c r="P42650" s="142"/>
      <c r="Q42650" s="142"/>
      <c r="R42650" s="142"/>
      <c r="S42650" s="139"/>
    </row>
    <row r="42651" spans="2:19" ht="15.75" customHeight="1" x14ac:dyDescent="0.25">
      <c r="B42651" s="106"/>
      <c r="C42651" s="106"/>
      <c r="D42651" s="139"/>
      <c r="P42651" s="142"/>
      <c r="Q42651" s="142"/>
      <c r="R42651" s="142"/>
      <c r="S42651" s="139"/>
    </row>
    <row r="42652" spans="2:19" ht="15.75" customHeight="1" x14ac:dyDescent="0.25">
      <c r="B42652" s="106"/>
      <c r="C42652" s="106"/>
      <c r="D42652" s="139"/>
      <c r="P42652" s="142"/>
      <c r="Q42652" s="142"/>
      <c r="R42652" s="142"/>
      <c r="S42652" s="139"/>
    </row>
    <row r="42653" spans="2:19" ht="15.75" customHeight="1" x14ac:dyDescent="0.25">
      <c r="B42653" s="106"/>
      <c r="C42653" s="106"/>
      <c r="D42653" s="139"/>
      <c r="P42653" s="142"/>
      <c r="Q42653" s="142"/>
      <c r="R42653" s="142"/>
      <c r="S42653" s="139"/>
    </row>
    <row r="42654" spans="2:19" ht="15.75" customHeight="1" x14ac:dyDescent="0.25">
      <c r="B42654" s="106"/>
      <c r="C42654" s="106"/>
      <c r="D42654" s="139"/>
      <c r="P42654" s="142"/>
      <c r="Q42654" s="142"/>
      <c r="R42654" s="142"/>
      <c r="S42654" s="139"/>
    </row>
    <row r="42655" spans="2:19" ht="15.75" customHeight="1" x14ac:dyDescent="0.25">
      <c r="B42655" s="106"/>
      <c r="C42655" s="106"/>
      <c r="D42655" s="139"/>
      <c r="P42655" s="142"/>
      <c r="Q42655" s="142"/>
      <c r="R42655" s="142"/>
      <c r="S42655" s="139"/>
    </row>
    <row r="42656" spans="2:19" ht="15.75" customHeight="1" x14ac:dyDescent="0.25">
      <c r="B42656" s="106"/>
      <c r="C42656" s="106"/>
      <c r="D42656" s="139"/>
      <c r="P42656" s="142"/>
      <c r="Q42656" s="142"/>
      <c r="R42656" s="142"/>
      <c r="S42656" s="139"/>
    </row>
    <row r="42657" spans="2:19" ht="15.75" customHeight="1" x14ac:dyDescent="0.25">
      <c r="B42657" s="106"/>
      <c r="C42657" s="106"/>
      <c r="D42657" s="139"/>
      <c r="P42657" s="142"/>
      <c r="Q42657" s="142"/>
      <c r="R42657" s="142"/>
      <c r="S42657" s="139"/>
    </row>
    <row r="42658" spans="2:19" ht="15.75" customHeight="1" x14ac:dyDescent="0.25">
      <c r="B42658" s="106"/>
      <c r="C42658" s="106"/>
      <c r="D42658" s="139"/>
      <c r="P42658" s="142"/>
      <c r="Q42658" s="142"/>
      <c r="R42658" s="142"/>
      <c r="S42658" s="139"/>
    </row>
    <row r="42659" spans="2:19" ht="15.75" customHeight="1" x14ac:dyDescent="0.25">
      <c r="B42659" s="106"/>
      <c r="C42659" s="106"/>
      <c r="D42659" s="139"/>
      <c r="P42659" s="142"/>
      <c r="Q42659" s="142"/>
      <c r="R42659" s="142"/>
      <c r="S42659" s="139"/>
    </row>
    <row r="42660" spans="2:19" ht="15.75" customHeight="1" x14ac:dyDescent="0.25">
      <c r="B42660" s="106"/>
      <c r="C42660" s="106"/>
      <c r="D42660" s="139"/>
      <c r="P42660" s="142"/>
      <c r="Q42660" s="142"/>
      <c r="R42660" s="142"/>
      <c r="S42660" s="139"/>
    </row>
    <row r="42661" spans="2:19" ht="15.75" customHeight="1" x14ac:dyDescent="0.25">
      <c r="B42661" s="106"/>
      <c r="C42661" s="106"/>
      <c r="D42661" s="139"/>
      <c r="P42661" s="142"/>
      <c r="Q42661" s="142"/>
      <c r="R42661" s="142"/>
      <c r="S42661" s="139"/>
    </row>
    <row r="42662" spans="2:19" ht="15.75" customHeight="1" x14ac:dyDescent="0.25">
      <c r="B42662" s="106"/>
      <c r="C42662" s="106"/>
      <c r="D42662" s="139"/>
      <c r="P42662" s="142"/>
      <c r="Q42662" s="142"/>
      <c r="R42662" s="142"/>
      <c r="S42662" s="139"/>
    </row>
    <row r="42663" spans="2:19" ht="15.75" customHeight="1" x14ac:dyDescent="0.25">
      <c r="B42663" s="106"/>
      <c r="C42663" s="106"/>
      <c r="D42663" s="139"/>
      <c r="P42663" s="142"/>
      <c r="Q42663" s="142"/>
      <c r="R42663" s="142"/>
      <c r="S42663" s="139"/>
    </row>
    <row r="42664" spans="2:19" ht="15.75" customHeight="1" x14ac:dyDescent="0.25">
      <c r="B42664" s="106"/>
      <c r="C42664" s="106"/>
      <c r="D42664" s="139"/>
      <c r="P42664" s="142"/>
      <c r="Q42664" s="142"/>
      <c r="R42664" s="142"/>
      <c r="S42664" s="139"/>
    </row>
    <row r="42665" spans="2:19" ht="15.75" customHeight="1" x14ac:dyDescent="0.25">
      <c r="B42665" s="106"/>
      <c r="C42665" s="106"/>
      <c r="D42665" s="139"/>
      <c r="P42665" s="142"/>
      <c r="Q42665" s="142"/>
      <c r="R42665" s="142"/>
      <c r="S42665" s="139"/>
    </row>
    <row r="42666" spans="2:19" ht="15.75" customHeight="1" x14ac:dyDescent="0.25">
      <c r="B42666" s="106"/>
      <c r="C42666" s="106"/>
      <c r="D42666" s="139"/>
      <c r="P42666" s="142"/>
      <c r="Q42666" s="142"/>
      <c r="R42666" s="142"/>
      <c r="S42666" s="139"/>
    </row>
    <row r="42667" spans="2:19" ht="15.75" customHeight="1" x14ac:dyDescent="0.25">
      <c r="B42667" s="106"/>
      <c r="C42667" s="106"/>
      <c r="D42667" s="139"/>
      <c r="P42667" s="142"/>
      <c r="Q42667" s="142"/>
      <c r="R42667" s="142"/>
      <c r="S42667" s="139"/>
    </row>
    <row r="42668" spans="2:19" ht="15.75" customHeight="1" x14ac:dyDescent="0.25">
      <c r="B42668" s="106"/>
      <c r="C42668" s="106"/>
      <c r="D42668" s="139"/>
      <c r="P42668" s="142"/>
      <c r="Q42668" s="142"/>
      <c r="R42668" s="142"/>
      <c r="S42668" s="139"/>
    </row>
    <row r="42669" spans="2:19" ht="15.75" customHeight="1" x14ac:dyDescent="0.25">
      <c r="B42669" s="106"/>
      <c r="C42669" s="106"/>
      <c r="D42669" s="139"/>
      <c r="P42669" s="142"/>
      <c r="Q42669" s="142"/>
      <c r="R42669" s="142"/>
      <c r="S42669" s="139"/>
    </row>
    <row r="42670" spans="2:19" ht="15.75" customHeight="1" x14ac:dyDescent="0.25">
      <c r="B42670" s="106"/>
      <c r="C42670" s="106"/>
      <c r="D42670" s="139"/>
      <c r="P42670" s="142"/>
      <c r="Q42670" s="142"/>
      <c r="R42670" s="142"/>
      <c r="S42670" s="139"/>
    </row>
    <row r="42671" spans="2:19" ht="15.75" customHeight="1" x14ac:dyDescent="0.25">
      <c r="B42671" s="106"/>
      <c r="C42671" s="106"/>
      <c r="D42671" s="139"/>
      <c r="P42671" s="142"/>
      <c r="Q42671" s="142"/>
      <c r="R42671" s="142"/>
      <c r="S42671" s="139"/>
    </row>
    <row r="42672" spans="2:19" ht="15.75" customHeight="1" x14ac:dyDescent="0.25">
      <c r="B42672" s="106"/>
      <c r="C42672" s="106"/>
      <c r="D42672" s="139"/>
      <c r="P42672" s="142"/>
      <c r="Q42672" s="142"/>
      <c r="R42672" s="142"/>
      <c r="S42672" s="139"/>
    </row>
    <row r="42673" spans="2:19" ht="15.75" customHeight="1" x14ac:dyDescent="0.25">
      <c r="B42673" s="106"/>
      <c r="C42673" s="106"/>
      <c r="D42673" s="139"/>
      <c r="P42673" s="142"/>
      <c r="Q42673" s="142"/>
      <c r="R42673" s="142"/>
      <c r="S42673" s="139"/>
    </row>
    <row r="42674" spans="2:19" ht="15.75" customHeight="1" x14ac:dyDescent="0.25">
      <c r="B42674" s="106"/>
      <c r="C42674" s="106"/>
      <c r="D42674" s="139"/>
      <c r="P42674" s="142"/>
      <c r="Q42674" s="142"/>
      <c r="R42674" s="142"/>
      <c r="S42674" s="139"/>
    </row>
    <row r="42675" spans="2:19" ht="15.75" customHeight="1" x14ac:dyDescent="0.25">
      <c r="B42675" s="106"/>
      <c r="C42675" s="106"/>
      <c r="D42675" s="139"/>
      <c r="P42675" s="142"/>
      <c r="Q42675" s="142"/>
      <c r="R42675" s="142"/>
      <c r="S42675" s="139"/>
    </row>
    <row r="42676" spans="2:19" ht="15.75" customHeight="1" x14ac:dyDescent="0.25">
      <c r="B42676" s="106"/>
      <c r="C42676" s="106"/>
      <c r="D42676" s="139"/>
      <c r="P42676" s="142"/>
      <c r="Q42676" s="142"/>
      <c r="R42676" s="142"/>
      <c r="S42676" s="139"/>
    </row>
    <row r="42677" spans="2:19" ht="15.75" customHeight="1" x14ac:dyDescent="0.25">
      <c r="B42677" s="106"/>
      <c r="C42677" s="106"/>
      <c r="D42677" s="139"/>
      <c r="P42677" s="142"/>
      <c r="Q42677" s="142"/>
      <c r="R42677" s="142"/>
      <c r="S42677" s="139"/>
    </row>
    <row r="42678" spans="2:19" ht="15.75" customHeight="1" x14ac:dyDescent="0.25">
      <c r="B42678" s="106"/>
      <c r="C42678" s="106"/>
      <c r="D42678" s="139"/>
      <c r="P42678" s="142"/>
      <c r="Q42678" s="142"/>
      <c r="R42678" s="142"/>
      <c r="S42678" s="139"/>
    </row>
    <row r="42679" spans="2:19" ht="15.75" customHeight="1" x14ac:dyDescent="0.25">
      <c r="B42679" s="106"/>
      <c r="C42679" s="106"/>
      <c r="D42679" s="139"/>
      <c r="P42679" s="142"/>
      <c r="Q42679" s="142"/>
      <c r="R42679" s="142"/>
      <c r="S42679" s="139"/>
    </row>
    <row r="42680" spans="2:19" ht="15.75" customHeight="1" x14ac:dyDescent="0.25">
      <c r="B42680" s="106"/>
      <c r="C42680" s="106"/>
      <c r="D42680" s="139"/>
      <c r="P42680" s="142"/>
      <c r="Q42680" s="142"/>
      <c r="R42680" s="142"/>
      <c r="S42680" s="139"/>
    </row>
    <row r="42681" spans="2:19" ht="15.75" customHeight="1" x14ac:dyDescent="0.25">
      <c r="B42681" s="106"/>
      <c r="C42681" s="106"/>
      <c r="D42681" s="139"/>
      <c r="P42681" s="142"/>
      <c r="Q42681" s="142"/>
      <c r="R42681" s="142"/>
      <c r="S42681" s="139"/>
    </row>
    <row r="42682" spans="2:19" ht="15.75" customHeight="1" x14ac:dyDescent="0.25">
      <c r="B42682" s="106"/>
      <c r="C42682" s="106"/>
      <c r="D42682" s="139"/>
      <c r="P42682" s="142"/>
      <c r="Q42682" s="142"/>
      <c r="R42682" s="142"/>
      <c r="S42682" s="139"/>
    </row>
    <row r="42683" spans="2:19" ht="15.75" customHeight="1" x14ac:dyDescent="0.25">
      <c r="B42683" s="106"/>
      <c r="C42683" s="106"/>
      <c r="D42683" s="139"/>
      <c r="P42683" s="142"/>
      <c r="Q42683" s="142"/>
      <c r="R42683" s="142"/>
      <c r="S42683" s="139"/>
    </row>
    <row r="42684" spans="2:19" ht="15.75" customHeight="1" x14ac:dyDescent="0.25">
      <c r="B42684" s="106"/>
      <c r="C42684" s="106"/>
      <c r="D42684" s="139"/>
      <c r="P42684" s="142"/>
      <c r="Q42684" s="142"/>
      <c r="R42684" s="142"/>
      <c r="S42684" s="139"/>
    </row>
    <row r="42685" spans="2:19" ht="15.75" customHeight="1" x14ac:dyDescent="0.25">
      <c r="B42685" s="106"/>
      <c r="C42685" s="106"/>
      <c r="D42685" s="139"/>
      <c r="P42685" s="142"/>
      <c r="Q42685" s="142"/>
      <c r="R42685" s="142"/>
      <c r="S42685" s="139"/>
    </row>
    <row r="42686" spans="2:19" ht="15.75" customHeight="1" x14ac:dyDescent="0.25">
      <c r="B42686" s="106"/>
      <c r="C42686" s="106"/>
      <c r="D42686" s="139"/>
      <c r="P42686" s="142"/>
      <c r="Q42686" s="142"/>
      <c r="R42686" s="142"/>
      <c r="S42686" s="139"/>
    </row>
    <row r="42687" spans="2:19" ht="15.75" customHeight="1" x14ac:dyDescent="0.25">
      <c r="B42687" s="106"/>
      <c r="C42687" s="106"/>
      <c r="D42687" s="139"/>
      <c r="P42687" s="142"/>
      <c r="Q42687" s="142"/>
      <c r="R42687" s="142"/>
      <c r="S42687" s="139"/>
    </row>
    <row r="42688" spans="2:19" ht="15.75" customHeight="1" x14ac:dyDescent="0.25">
      <c r="B42688" s="106"/>
      <c r="C42688" s="106"/>
      <c r="D42688" s="139"/>
      <c r="P42688" s="142"/>
      <c r="Q42688" s="142"/>
      <c r="R42688" s="142"/>
      <c r="S42688" s="139"/>
    </row>
    <row r="42689" spans="2:19" ht="15.75" customHeight="1" x14ac:dyDescent="0.25">
      <c r="B42689" s="106"/>
      <c r="C42689" s="106"/>
      <c r="D42689" s="139"/>
      <c r="P42689" s="142"/>
      <c r="Q42689" s="142"/>
      <c r="R42689" s="142"/>
      <c r="S42689" s="139"/>
    </row>
    <row r="42690" spans="2:19" ht="15.75" customHeight="1" x14ac:dyDescent="0.25">
      <c r="B42690" s="106"/>
      <c r="C42690" s="106"/>
      <c r="D42690" s="139"/>
      <c r="P42690" s="142"/>
      <c r="Q42690" s="142"/>
      <c r="R42690" s="142"/>
      <c r="S42690" s="139"/>
    </row>
    <row r="42691" spans="2:19" ht="15.75" customHeight="1" x14ac:dyDescent="0.25">
      <c r="B42691" s="106"/>
      <c r="C42691" s="106"/>
      <c r="D42691" s="139"/>
      <c r="P42691" s="142"/>
      <c r="Q42691" s="142"/>
      <c r="R42691" s="142"/>
      <c r="S42691" s="139"/>
    </row>
    <row r="42692" spans="2:19" ht="15.75" customHeight="1" x14ac:dyDescent="0.25">
      <c r="B42692" s="106"/>
      <c r="C42692" s="106"/>
      <c r="D42692" s="139"/>
      <c r="P42692" s="142"/>
      <c r="Q42692" s="142"/>
      <c r="R42692" s="142"/>
      <c r="S42692" s="139"/>
    </row>
    <row r="42693" spans="2:19" ht="15.75" customHeight="1" x14ac:dyDescent="0.25">
      <c r="B42693" s="106"/>
      <c r="C42693" s="106"/>
      <c r="D42693" s="139"/>
      <c r="P42693" s="142"/>
      <c r="Q42693" s="142"/>
      <c r="R42693" s="142"/>
      <c r="S42693" s="139"/>
    </row>
    <row r="42694" spans="2:19" ht="15.75" customHeight="1" x14ac:dyDescent="0.25">
      <c r="B42694" s="106"/>
      <c r="C42694" s="106"/>
      <c r="D42694" s="139"/>
      <c r="P42694" s="142"/>
      <c r="Q42694" s="142"/>
      <c r="R42694" s="142"/>
      <c r="S42694" s="139"/>
    </row>
    <row r="42695" spans="2:19" ht="15.75" customHeight="1" x14ac:dyDescent="0.25">
      <c r="B42695" s="106"/>
      <c r="C42695" s="106"/>
      <c r="D42695" s="139"/>
      <c r="P42695" s="142"/>
      <c r="Q42695" s="142"/>
      <c r="R42695" s="142"/>
      <c r="S42695" s="139"/>
    </row>
    <row r="42696" spans="2:19" ht="15.75" customHeight="1" x14ac:dyDescent="0.25">
      <c r="B42696" s="106"/>
      <c r="C42696" s="106"/>
      <c r="D42696" s="139"/>
      <c r="P42696" s="142"/>
      <c r="Q42696" s="142"/>
      <c r="R42696" s="142"/>
      <c r="S42696" s="139"/>
    </row>
    <row r="42697" spans="2:19" ht="15.75" customHeight="1" x14ac:dyDescent="0.25">
      <c r="B42697" s="106"/>
      <c r="C42697" s="106"/>
      <c r="D42697" s="139"/>
      <c r="P42697" s="142"/>
      <c r="Q42697" s="142"/>
      <c r="R42697" s="142"/>
      <c r="S42697" s="139"/>
    </row>
    <row r="42698" spans="2:19" ht="15.75" customHeight="1" x14ac:dyDescent="0.25">
      <c r="B42698" s="106"/>
      <c r="C42698" s="106"/>
      <c r="D42698" s="139"/>
      <c r="P42698" s="142"/>
      <c r="Q42698" s="142"/>
      <c r="R42698" s="142"/>
      <c r="S42698" s="139"/>
    </row>
    <row r="42699" spans="2:19" ht="15.75" customHeight="1" x14ac:dyDescent="0.25">
      <c r="B42699" s="106"/>
      <c r="C42699" s="106"/>
      <c r="D42699" s="139"/>
      <c r="P42699" s="142"/>
      <c r="Q42699" s="142"/>
      <c r="R42699" s="142"/>
      <c r="S42699" s="139"/>
    </row>
    <row r="42700" spans="2:19" ht="15.75" customHeight="1" x14ac:dyDescent="0.25">
      <c r="B42700" s="106"/>
      <c r="C42700" s="106"/>
      <c r="D42700" s="139"/>
      <c r="P42700" s="142"/>
      <c r="Q42700" s="142"/>
      <c r="R42700" s="142"/>
      <c r="S42700" s="139"/>
    </row>
    <row r="42701" spans="2:19" ht="15.75" customHeight="1" x14ac:dyDescent="0.25">
      <c r="B42701" s="106"/>
      <c r="C42701" s="106"/>
      <c r="D42701" s="139"/>
      <c r="P42701" s="142"/>
      <c r="Q42701" s="142"/>
      <c r="R42701" s="142"/>
      <c r="S42701" s="139"/>
    </row>
    <row r="42702" spans="2:19" ht="15.75" customHeight="1" x14ac:dyDescent="0.25">
      <c r="B42702" s="106"/>
      <c r="C42702" s="106"/>
      <c r="D42702" s="139"/>
      <c r="P42702" s="142"/>
      <c r="Q42702" s="142"/>
      <c r="R42702" s="142"/>
      <c r="S42702" s="139"/>
    </row>
    <row r="42703" spans="2:19" ht="15.75" customHeight="1" x14ac:dyDescent="0.25">
      <c r="B42703" s="106"/>
      <c r="C42703" s="106"/>
      <c r="D42703" s="139"/>
      <c r="P42703" s="142"/>
      <c r="Q42703" s="142"/>
      <c r="R42703" s="142"/>
      <c r="S42703" s="139"/>
    </row>
    <row r="42704" spans="2:19" ht="15.75" customHeight="1" x14ac:dyDescent="0.25">
      <c r="B42704" s="106"/>
      <c r="C42704" s="106"/>
      <c r="D42704" s="139"/>
      <c r="P42704" s="142"/>
      <c r="Q42704" s="142"/>
      <c r="R42704" s="142"/>
      <c r="S42704" s="139"/>
    </row>
    <row r="42705" spans="2:19" ht="15.75" customHeight="1" x14ac:dyDescent="0.25">
      <c r="B42705" s="106"/>
      <c r="C42705" s="106"/>
      <c r="D42705" s="139"/>
      <c r="P42705" s="142"/>
      <c r="Q42705" s="142"/>
      <c r="R42705" s="142"/>
      <c r="S42705" s="139"/>
    </row>
    <row r="42706" spans="2:19" ht="15.75" customHeight="1" x14ac:dyDescent="0.25">
      <c r="B42706" s="106"/>
      <c r="C42706" s="106"/>
      <c r="D42706" s="139"/>
      <c r="P42706" s="142"/>
      <c r="Q42706" s="142"/>
      <c r="R42706" s="142"/>
      <c r="S42706" s="139"/>
    </row>
    <row r="42707" spans="2:19" ht="15.75" customHeight="1" x14ac:dyDescent="0.25">
      <c r="B42707" s="106"/>
      <c r="C42707" s="106"/>
      <c r="D42707" s="139"/>
      <c r="P42707" s="142"/>
      <c r="Q42707" s="142"/>
      <c r="R42707" s="142"/>
      <c r="S42707" s="139"/>
    </row>
    <row r="42708" spans="2:19" ht="15.75" customHeight="1" x14ac:dyDescent="0.25">
      <c r="B42708" s="106"/>
      <c r="C42708" s="106"/>
      <c r="D42708" s="139"/>
      <c r="P42708" s="142"/>
      <c r="Q42708" s="142"/>
      <c r="R42708" s="142"/>
      <c r="S42708" s="139"/>
    </row>
    <row r="42709" spans="2:19" ht="15.75" customHeight="1" x14ac:dyDescent="0.25">
      <c r="B42709" s="106"/>
      <c r="C42709" s="106"/>
      <c r="D42709" s="139"/>
      <c r="P42709" s="142"/>
      <c r="Q42709" s="142"/>
      <c r="R42709" s="142"/>
      <c r="S42709" s="139"/>
    </row>
    <row r="42710" spans="2:19" ht="15.75" customHeight="1" x14ac:dyDescent="0.25">
      <c r="B42710" s="106"/>
      <c r="C42710" s="106"/>
      <c r="D42710" s="139"/>
      <c r="P42710" s="142"/>
      <c r="Q42710" s="142"/>
      <c r="R42710" s="142"/>
      <c r="S42710" s="139"/>
    </row>
    <row r="42711" spans="2:19" ht="15.75" customHeight="1" x14ac:dyDescent="0.25">
      <c r="B42711" s="106"/>
      <c r="C42711" s="106"/>
      <c r="D42711" s="139"/>
      <c r="P42711" s="142"/>
      <c r="Q42711" s="142"/>
      <c r="R42711" s="142"/>
      <c r="S42711" s="139"/>
    </row>
    <row r="42712" spans="2:19" ht="15.75" customHeight="1" x14ac:dyDescent="0.25">
      <c r="B42712" s="106"/>
      <c r="C42712" s="106"/>
      <c r="D42712" s="139"/>
      <c r="P42712" s="142"/>
      <c r="Q42712" s="142"/>
      <c r="R42712" s="142"/>
      <c r="S42712" s="139"/>
    </row>
    <row r="42713" spans="2:19" ht="15.75" customHeight="1" x14ac:dyDescent="0.25">
      <c r="B42713" s="106"/>
      <c r="C42713" s="106"/>
      <c r="D42713" s="139"/>
      <c r="P42713" s="142"/>
      <c r="Q42713" s="142"/>
      <c r="R42713" s="142"/>
      <c r="S42713" s="139"/>
    </row>
    <row r="42714" spans="2:19" ht="15.75" customHeight="1" x14ac:dyDescent="0.25">
      <c r="B42714" s="106"/>
      <c r="C42714" s="106"/>
      <c r="D42714" s="139"/>
      <c r="P42714" s="142"/>
      <c r="Q42714" s="142"/>
      <c r="R42714" s="142"/>
      <c r="S42714" s="139"/>
    </row>
    <row r="42715" spans="2:19" ht="15.75" customHeight="1" x14ac:dyDescent="0.25">
      <c r="B42715" s="106"/>
      <c r="C42715" s="106"/>
      <c r="D42715" s="139"/>
      <c r="P42715" s="142"/>
      <c r="Q42715" s="142"/>
      <c r="R42715" s="142"/>
      <c r="S42715" s="139"/>
    </row>
    <row r="42716" spans="2:19" ht="15.75" customHeight="1" x14ac:dyDescent="0.25">
      <c r="B42716" s="106"/>
      <c r="C42716" s="106"/>
      <c r="D42716" s="139"/>
      <c r="P42716" s="142"/>
      <c r="Q42716" s="142"/>
      <c r="R42716" s="142"/>
      <c r="S42716" s="139"/>
    </row>
    <row r="42717" spans="2:19" ht="15.75" customHeight="1" x14ac:dyDescent="0.25">
      <c r="B42717" s="106"/>
      <c r="C42717" s="106"/>
      <c r="D42717" s="139"/>
      <c r="P42717" s="142"/>
      <c r="Q42717" s="142"/>
      <c r="R42717" s="142"/>
      <c r="S42717" s="139"/>
    </row>
    <row r="42718" spans="2:19" ht="15.75" customHeight="1" x14ac:dyDescent="0.25">
      <c r="B42718" s="106"/>
      <c r="C42718" s="106"/>
      <c r="D42718" s="139"/>
      <c r="P42718" s="142"/>
      <c r="Q42718" s="142"/>
      <c r="R42718" s="142"/>
      <c r="S42718" s="139"/>
    </row>
    <row r="42719" spans="2:19" ht="15.75" customHeight="1" x14ac:dyDescent="0.25">
      <c r="B42719" s="106"/>
      <c r="C42719" s="106"/>
      <c r="D42719" s="139"/>
      <c r="P42719" s="142"/>
      <c r="Q42719" s="142"/>
      <c r="R42719" s="142"/>
      <c r="S42719" s="139"/>
    </row>
    <row r="42720" spans="2:19" ht="15.75" customHeight="1" x14ac:dyDescent="0.25">
      <c r="B42720" s="106"/>
      <c r="C42720" s="106"/>
      <c r="D42720" s="139"/>
      <c r="P42720" s="142"/>
      <c r="Q42720" s="142"/>
      <c r="R42720" s="142"/>
      <c r="S42720" s="139"/>
    </row>
    <row r="42721" spans="2:19" ht="15.75" customHeight="1" x14ac:dyDescent="0.25">
      <c r="B42721" s="106"/>
      <c r="C42721" s="106"/>
      <c r="D42721" s="139"/>
      <c r="P42721" s="142"/>
      <c r="Q42721" s="142"/>
      <c r="R42721" s="142"/>
      <c r="S42721" s="139"/>
    </row>
    <row r="42722" spans="2:19" ht="15.75" customHeight="1" x14ac:dyDescent="0.25">
      <c r="B42722" s="106"/>
      <c r="C42722" s="106"/>
      <c r="D42722" s="139"/>
      <c r="P42722" s="142"/>
      <c r="Q42722" s="142"/>
      <c r="R42722" s="142"/>
      <c r="S42722" s="139"/>
    </row>
    <row r="42723" spans="2:19" ht="15.75" customHeight="1" x14ac:dyDescent="0.25">
      <c r="B42723" s="106"/>
      <c r="C42723" s="106"/>
      <c r="D42723" s="139"/>
      <c r="P42723" s="142"/>
      <c r="Q42723" s="142"/>
      <c r="R42723" s="142"/>
      <c r="S42723" s="139"/>
    </row>
    <row r="42724" spans="2:19" ht="15.75" customHeight="1" x14ac:dyDescent="0.25">
      <c r="B42724" s="106"/>
      <c r="C42724" s="106"/>
      <c r="D42724" s="139"/>
      <c r="P42724" s="142"/>
      <c r="Q42724" s="142"/>
      <c r="R42724" s="142"/>
      <c r="S42724" s="139"/>
    </row>
    <row r="42725" spans="2:19" ht="15.75" customHeight="1" x14ac:dyDescent="0.25">
      <c r="B42725" s="106"/>
      <c r="C42725" s="106"/>
      <c r="D42725" s="139"/>
      <c r="P42725" s="142"/>
      <c r="Q42725" s="142"/>
      <c r="R42725" s="142"/>
      <c r="S42725" s="139"/>
    </row>
    <row r="42726" spans="2:19" ht="15.75" customHeight="1" x14ac:dyDescent="0.25">
      <c r="B42726" s="106"/>
      <c r="C42726" s="106"/>
      <c r="D42726" s="139"/>
      <c r="P42726" s="142"/>
      <c r="Q42726" s="142"/>
      <c r="R42726" s="142"/>
      <c r="S42726" s="139"/>
    </row>
    <row r="42727" spans="2:19" ht="15.75" customHeight="1" x14ac:dyDescent="0.25">
      <c r="B42727" s="106"/>
      <c r="C42727" s="106"/>
      <c r="D42727" s="139"/>
      <c r="P42727" s="142"/>
      <c r="Q42727" s="142"/>
      <c r="R42727" s="142"/>
      <c r="S42727" s="139"/>
    </row>
    <row r="42728" spans="2:19" ht="15.75" customHeight="1" x14ac:dyDescent="0.25">
      <c r="B42728" s="106"/>
      <c r="C42728" s="106"/>
      <c r="D42728" s="139"/>
      <c r="P42728" s="142"/>
      <c r="Q42728" s="142"/>
      <c r="R42728" s="142"/>
      <c r="S42728" s="139"/>
    </row>
    <row r="42729" spans="2:19" ht="15.75" customHeight="1" x14ac:dyDescent="0.25">
      <c r="B42729" s="106"/>
      <c r="C42729" s="106"/>
      <c r="D42729" s="139"/>
      <c r="P42729" s="142"/>
      <c r="Q42729" s="142"/>
      <c r="R42729" s="142"/>
      <c r="S42729" s="139"/>
    </row>
    <row r="42730" spans="2:19" ht="15.75" customHeight="1" x14ac:dyDescent="0.25">
      <c r="B42730" s="106"/>
      <c r="C42730" s="106"/>
      <c r="D42730" s="139"/>
      <c r="P42730" s="142"/>
      <c r="Q42730" s="142"/>
      <c r="R42730" s="142"/>
      <c r="S42730" s="139"/>
    </row>
    <row r="42731" spans="2:19" ht="15.75" customHeight="1" x14ac:dyDescent="0.25">
      <c r="B42731" s="106"/>
      <c r="C42731" s="106"/>
      <c r="D42731" s="139"/>
      <c r="P42731" s="142"/>
      <c r="Q42731" s="142"/>
      <c r="R42731" s="142"/>
      <c r="S42731" s="139"/>
    </row>
    <row r="42732" spans="2:19" ht="15.75" customHeight="1" x14ac:dyDescent="0.25">
      <c r="B42732" s="106"/>
      <c r="C42732" s="106"/>
      <c r="D42732" s="139"/>
      <c r="P42732" s="142"/>
      <c r="Q42732" s="142"/>
      <c r="R42732" s="142"/>
      <c r="S42732" s="139"/>
    </row>
    <row r="42733" spans="2:19" ht="15.75" customHeight="1" x14ac:dyDescent="0.25">
      <c r="B42733" s="106"/>
      <c r="C42733" s="106"/>
      <c r="D42733" s="139"/>
      <c r="P42733" s="142"/>
      <c r="Q42733" s="142"/>
      <c r="R42733" s="142"/>
      <c r="S42733" s="139"/>
    </row>
    <row r="42734" spans="2:19" ht="15.75" customHeight="1" x14ac:dyDescent="0.25">
      <c r="B42734" s="106"/>
      <c r="C42734" s="106"/>
      <c r="D42734" s="139"/>
      <c r="P42734" s="142"/>
      <c r="Q42734" s="142"/>
      <c r="R42734" s="142"/>
      <c r="S42734" s="139"/>
    </row>
    <row r="42735" spans="2:19" ht="15.75" customHeight="1" x14ac:dyDescent="0.25">
      <c r="B42735" s="106"/>
      <c r="C42735" s="106"/>
      <c r="D42735" s="139"/>
      <c r="P42735" s="142"/>
      <c r="Q42735" s="142"/>
      <c r="R42735" s="142"/>
      <c r="S42735" s="139"/>
    </row>
    <row r="42736" spans="2:19" ht="15.75" customHeight="1" x14ac:dyDescent="0.25">
      <c r="B42736" s="106"/>
      <c r="C42736" s="106"/>
      <c r="D42736" s="139"/>
      <c r="P42736" s="142"/>
      <c r="Q42736" s="142"/>
      <c r="R42736" s="142"/>
      <c r="S42736" s="139"/>
    </row>
    <row r="42737" spans="2:19" ht="15.75" customHeight="1" x14ac:dyDescent="0.25">
      <c r="B42737" s="106"/>
      <c r="C42737" s="106"/>
      <c r="D42737" s="139"/>
      <c r="P42737" s="142"/>
      <c r="Q42737" s="142"/>
      <c r="R42737" s="142"/>
      <c r="S42737" s="139"/>
    </row>
    <row r="42738" spans="2:19" ht="15.75" customHeight="1" x14ac:dyDescent="0.25">
      <c r="B42738" s="106"/>
      <c r="C42738" s="106"/>
      <c r="D42738" s="139"/>
      <c r="P42738" s="142"/>
      <c r="Q42738" s="142"/>
      <c r="R42738" s="142"/>
      <c r="S42738" s="139"/>
    </row>
    <row r="42739" spans="2:19" ht="15.75" customHeight="1" x14ac:dyDescent="0.25">
      <c r="B42739" s="106"/>
      <c r="C42739" s="106"/>
      <c r="D42739" s="139"/>
      <c r="P42739" s="142"/>
      <c r="Q42739" s="142"/>
      <c r="R42739" s="142"/>
      <c r="S42739" s="139"/>
    </row>
    <row r="42740" spans="2:19" ht="15.75" customHeight="1" x14ac:dyDescent="0.25">
      <c r="B42740" s="106"/>
      <c r="C42740" s="106"/>
      <c r="D42740" s="139"/>
      <c r="P42740" s="142"/>
      <c r="Q42740" s="142"/>
      <c r="R42740" s="142"/>
      <c r="S42740" s="139"/>
    </row>
    <row r="42741" spans="2:19" ht="15.75" customHeight="1" x14ac:dyDescent="0.25">
      <c r="B42741" s="106"/>
      <c r="C42741" s="106"/>
      <c r="D42741" s="139"/>
      <c r="P42741" s="142"/>
      <c r="Q42741" s="142"/>
      <c r="R42741" s="142"/>
      <c r="S42741" s="139"/>
    </row>
    <row r="42742" spans="2:19" ht="15.75" customHeight="1" x14ac:dyDescent="0.25">
      <c r="B42742" s="106"/>
      <c r="C42742" s="106"/>
      <c r="D42742" s="139"/>
      <c r="P42742" s="142"/>
      <c r="Q42742" s="142"/>
      <c r="R42742" s="142"/>
      <c r="S42742" s="139"/>
    </row>
    <row r="42743" spans="2:19" ht="15.75" customHeight="1" x14ac:dyDescent="0.25">
      <c r="B42743" s="106"/>
      <c r="C42743" s="106"/>
      <c r="D42743" s="139"/>
      <c r="P42743" s="142"/>
      <c r="Q42743" s="142"/>
      <c r="R42743" s="142"/>
      <c r="S42743" s="139"/>
    </row>
    <row r="42744" spans="2:19" ht="15.75" customHeight="1" x14ac:dyDescent="0.25">
      <c r="B42744" s="106"/>
      <c r="C42744" s="106"/>
      <c r="D42744" s="139"/>
      <c r="P42744" s="142"/>
      <c r="Q42744" s="142"/>
      <c r="R42744" s="142"/>
      <c r="S42744" s="139"/>
    </row>
    <row r="42745" spans="2:19" ht="15.75" customHeight="1" x14ac:dyDescent="0.25">
      <c r="B42745" s="106"/>
      <c r="C42745" s="106"/>
      <c r="D42745" s="139"/>
      <c r="P42745" s="142"/>
      <c r="Q42745" s="142"/>
      <c r="R42745" s="142"/>
      <c r="S42745" s="139"/>
    </row>
    <row r="42746" spans="2:19" ht="15.75" customHeight="1" x14ac:dyDescent="0.25">
      <c r="B42746" s="106"/>
      <c r="C42746" s="106"/>
      <c r="D42746" s="139"/>
      <c r="P42746" s="142"/>
      <c r="Q42746" s="142"/>
      <c r="R42746" s="142"/>
      <c r="S42746" s="139"/>
    </row>
    <row r="42747" spans="2:19" ht="15.75" customHeight="1" x14ac:dyDescent="0.25">
      <c r="B42747" s="106"/>
      <c r="C42747" s="106"/>
      <c r="D42747" s="139"/>
      <c r="P42747" s="142"/>
      <c r="Q42747" s="142"/>
      <c r="R42747" s="142"/>
      <c r="S42747" s="139"/>
    </row>
    <row r="42748" spans="2:19" ht="15.75" customHeight="1" x14ac:dyDescent="0.25">
      <c r="B42748" s="106"/>
      <c r="C42748" s="106"/>
      <c r="D42748" s="139"/>
      <c r="P42748" s="142"/>
      <c r="Q42748" s="142"/>
      <c r="R42748" s="142"/>
      <c r="S42748" s="139"/>
    </row>
    <row r="42749" spans="2:19" ht="15.75" customHeight="1" x14ac:dyDescent="0.25">
      <c r="B42749" s="106"/>
      <c r="C42749" s="106"/>
      <c r="D42749" s="139"/>
      <c r="P42749" s="142"/>
      <c r="Q42749" s="142"/>
      <c r="R42749" s="142"/>
      <c r="S42749" s="139"/>
    </row>
    <row r="42750" spans="2:19" ht="15.75" customHeight="1" x14ac:dyDescent="0.25">
      <c r="B42750" s="106"/>
      <c r="C42750" s="106"/>
      <c r="D42750" s="139"/>
      <c r="P42750" s="142"/>
      <c r="Q42750" s="142"/>
      <c r="R42750" s="142"/>
      <c r="S42750" s="139"/>
    </row>
    <row r="42751" spans="2:19" ht="15.75" customHeight="1" x14ac:dyDescent="0.25">
      <c r="B42751" s="106"/>
      <c r="C42751" s="106"/>
      <c r="D42751" s="139"/>
      <c r="P42751" s="142"/>
      <c r="Q42751" s="142"/>
      <c r="R42751" s="142"/>
      <c r="S42751" s="139"/>
    </row>
    <row r="42752" spans="2:19" ht="15.75" customHeight="1" x14ac:dyDescent="0.25">
      <c r="B42752" s="106"/>
      <c r="C42752" s="106"/>
      <c r="D42752" s="139"/>
      <c r="P42752" s="142"/>
      <c r="Q42752" s="142"/>
      <c r="R42752" s="142"/>
      <c r="S42752" s="139"/>
    </row>
    <row r="42753" spans="2:19" ht="15.75" customHeight="1" x14ac:dyDescent="0.25">
      <c r="B42753" s="106"/>
      <c r="C42753" s="106"/>
      <c r="D42753" s="139"/>
      <c r="P42753" s="142"/>
      <c r="Q42753" s="142"/>
      <c r="R42753" s="142"/>
      <c r="S42753" s="139"/>
    </row>
    <row r="42754" spans="2:19" ht="15.75" customHeight="1" x14ac:dyDescent="0.25">
      <c r="B42754" s="106"/>
      <c r="C42754" s="106"/>
      <c r="D42754" s="139"/>
      <c r="P42754" s="142"/>
      <c r="Q42754" s="142"/>
      <c r="R42754" s="142"/>
      <c r="S42754" s="139"/>
    </row>
    <row r="42755" spans="2:19" ht="15.75" customHeight="1" x14ac:dyDescent="0.25">
      <c r="B42755" s="106"/>
      <c r="C42755" s="106"/>
      <c r="D42755" s="139"/>
      <c r="P42755" s="142"/>
      <c r="Q42755" s="142"/>
      <c r="R42755" s="142"/>
      <c r="S42755" s="139"/>
    </row>
    <row r="42756" spans="2:19" ht="15.75" customHeight="1" x14ac:dyDescent="0.25">
      <c r="B42756" s="106"/>
      <c r="C42756" s="106"/>
      <c r="D42756" s="139"/>
      <c r="P42756" s="142"/>
      <c r="Q42756" s="142"/>
      <c r="R42756" s="142"/>
      <c r="S42756" s="139"/>
    </row>
    <row r="42757" spans="2:19" ht="15.75" customHeight="1" x14ac:dyDescent="0.25">
      <c r="B42757" s="106"/>
      <c r="C42757" s="106"/>
      <c r="D42757" s="139"/>
      <c r="P42757" s="142"/>
      <c r="Q42757" s="142"/>
      <c r="R42757" s="142"/>
      <c r="S42757" s="139"/>
    </row>
    <row r="42758" spans="2:19" ht="15.75" customHeight="1" x14ac:dyDescent="0.25">
      <c r="B42758" s="106"/>
      <c r="C42758" s="106"/>
      <c r="D42758" s="139"/>
      <c r="P42758" s="142"/>
      <c r="Q42758" s="142"/>
      <c r="R42758" s="142"/>
      <c r="S42758" s="139"/>
    </row>
    <row r="42759" spans="2:19" ht="15.75" customHeight="1" x14ac:dyDescent="0.25">
      <c r="B42759" s="106"/>
      <c r="C42759" s="106"/>
      <c r="D42759" s="139"/>
      <c r="P42759" s="142"/>
      <c r="Q42759" s="142"/>
      <c r="R42759" s="142"/>
      <c r="S42759" s="139"/>
    </row>
    <row r="42760" spans="2:19" ht="15.75" customHeight="1" x14ac:dyDescent="0.25">
      <c r="B42760" s="106"/>
      <c r="C42760" s="106"/>
      <c r="D42760" s="139"/>
      <c r="P42760" s="142"/>
      <c r="Q42760" s="142"/>
      <c r="R42760" s="142"/>
      <c r="S42760" s="139"/>
    </row>
    <row r="42761" spans="2:19" ht="15.75" customHeight="1" x14ac:dyDescent="0.25">
      <c r="B42761" s="106"/>
      <c r="C42761" s="106"/>
      <c r="D42761" s="139"/>
      <c r="P42761" s="142"/>
      <c r="Q42761" s="142"/>
      <c r="R42761" s="142"/>
      <c r="S42761" s="139"/>
    </row>
    <row r="42762" spans="2:19" ht="15.75" customHeight="1" x14ac:dyDescent="0.25">
      <c r="B42762" s="106"/>
      <c r="C42762" s="106"/>
      <c r="D42762" s="139"/>
      <c r="P42762" s="142"/>
      <c r="Q42762" s="142"/>
      <c r="R42762" s="142"/>
      <c r="S42762" s="139"/>
    </row>
    <row r="42763" spans="2:19" ht="15.75" customHeight="1" x14ac:dyDescent="0.25">
      <c r="B42763" s="106"/>
      <c r="C42763" s="106"/>
      <c r="D42763" s="139"/>
      <c r="P42763" s="142"/>
      <c r="Q42763" s="142"/>
      <c r="R42763" s="142"/>
      <c r="S42763" s="139"/>
    </row>
    <row r="42764" spans="2:19" ht="15.75" customHeight="1" x14ac:dyDescent="0.25">
      <c r="B42764" s="106"/>
      <c r="C42764" s="106"/>
      <c r="D42764" s="139"/>
      <c r="P42764" s="142"/>
      <c r="Q42764" s="142"/>
      <c r="R42764" s="142"/>
      <c r="S42764" s="139"/>
    </row>
    <row r="42765" spans="2:19" ht="15.75" customHeight="1" x14ac:dyDescent="0.25">
      <c r="B42765" s="106"/>
      <c r="C42765" s="106"/>
      <c r="D42765" s="139"/>
      <c r="P42765" s="142"/>
      <c r="Q42765" s="142"/>
      <c r="R42765" s="142"/>
      <c r="S42765" s="139"/>
    </row>
    <row r="42766" spans="2:19" ht="15.75" customHeight="1" x14ac:dyDescent="0.25">
      <c r="B42766" s="106"/>
      <c r="C42766" s="106"/>
      <c r="D42766" s="139"/>
      <c r="P42766" s="142"/>
      <c r="Q42766" s="142"/>
      <c r="R42766" s="142"/>
      <c r="S42766" s="139"/>
    </row>
    <row r="42767" spans="2:19" ht="15.75" customHeight="1" x14ac:dyDescent="0.25">
      <c r="B42767" s="106"/>
      <c r="C42767" s="106"/>
      <c r="D42767" s="139"/>
      <c r="P42767" s="142"/>
      <c r="Q42767" s="142"/>
      <c r="R42767" s="142"/>
      <c r="S42767" s="139"/>
    </row>
    <row r="42768" spans="2:19" ht="15.75" customHeight="1" x14ac:dyDescent="0.25">
      <c r="B42768" s="106"/>
      <c r="C42768" s="106"/>
      <c r="D42768" s="139"/>
      <c r="P42768" s="142"/>
      <c r="Q42768" s="142"/>
      <c r="R42768" s="142"/>
      <c r="S42768" s="139"/>
    </row>
    <row r="42769" spans="2:19" ht="15.75" customHeight="1" x14ac:dyDescent="0.25">
      <c r="B42769" s="106"/>
      <c r="C42769" s="106"/>
      <c r="D42769" s="139"/>
      <c r="P42769" s="142"/>
      <c r="Q42769" s="142"/>
      <c r="R42769" s="142"/>
      <c r="S42769" s="139"/>
    </row>
    <row r="42770" spans="2:19" ht="15.75" customHeight="1" x14ac:dyDescent="0.25">
      <c r="B42770" s="106"/>
      <c r="C42770" s="106"/>
      <c r="D42770" s="139"/>
      <c r="P42770" s="142"/>
      <c r="Q42770" s="142"/>
      <c r="R42770" s="142"/>
      <c r="S42770" s="139"/>
    </row>
    <row r="42771" spans="2:19" ht="15.75" customHeight="1" x14ac:dyDescent="0.25">
      <c r="B42771" s="106"/>
      <c r="C42771" s="106"/>
      <c r="D42771" s="139"/>
      <c r="P42771" s="142"/>
      <c r="Q42771" s="142"/>
      <c r="R42771" s="142"/>
      <c r="S42771" s="139"/>
    </row>
    <row r="42772" spans="2:19" ht="15.75" customHeight="1" x14ac:dyDescent="0.25">
      <c r="B42772" s="106"/>
      <c r="C42772" s="106"/>
      <c r="D42772" s="139"/>
      <c r="P42772" s="142"/>
      <c r="Q42772" s="142"/>
      <c r="R42772" s="142"/>
      <c r="S42772" s="139"/>
    </row>
    <row r="42773" spans="2:19" ht="15.75" customHeight="1" x14ac:dyDescent="0.25">
      <c r="B42773" s="106"/>
      <c r="C42773" s="106"/>
      <c r="D42773" s="139"/>
      <c r="P42773" s="142"/>
      <c r="Q42773" s="142"/>
      <c r="R42773" s="142"/>
      <c r="S42773" s="139"/>
    </row>
    <row r="42774" spans="2:19" ht="15.75" customHeight="1" x14ac:dyDescent="0.25">
      <c r="B42774" s="106"/>
      <c r="C42774" s="106"/>
      <c r="D42774" s="139"/>
      <c r="P42774" s="142"/>
      <c r="Q42774" s="142"/>
      <c r="R42774" s="142"/>
      <c r="S42774" s="139"/>
    </row>
    <row r="42775" spans="2:19" ht="15.75" customHeight="1" x14ac:dyDescent="0.25">
      <c r="B42775" s="106"/>
      <c r="C42775" s="106"/>
      <c r="D42775" s="139"/>
      <c r="P42775" s="142"/>
      <c r="Q42775" s="142"/>
      <c r="R42775" s="142"/>
      <c r="S42775" s="139"/>
    </row>
    <row r="42776" spans="2:19" ht="15.75" customHeight="1" x14ac:dyDescent="0.25">
      <c r="B42776" s="106"/>
      <c r="C42776" s="106"/>
      <c r="D42776" s="139"/>
      <c r="P42776" s="142"/>
      <c r="Q42776" s="142"/>
      <c r="R42776" s="142"/>
      <c r="S42776" s="139"/>
    </row>
    <row r="42777" spans="2:19" ht="15.75" customHeight="1" x14ac:dyDescent="0.25">
      <c r="B42777" s="106"/>
      <c r="C42777" s="106"/>
      <c r="D42777" s="139"/>
      <c r="P42777" s="142"/>
      <c r="Q42777" s="142"/>
      <c r="R42777" s="142"/>
      <c r="S42777" s="139"/>
    </row>
    <row r="42778" spans="2:19" ht="15.75" customHeight="1" x14ac:dyDescent="0.25">
      <c r="B42778" s="106"/>
      <c r="C42778" s="106"/>
      <c r="D42778" s="139"/>
      <c r="P42778" s="142"/>
      <c r="Q42778" s="142"/>
      <c r="R42778" s="142"/>
      <c r="S42778" s="139"/>
    </row>
    <row r="42779" spans="2:19" ht="15.75" customHeight="1" x14ac:dyDescent="0.25">
      <c r="B42779" s="106"/>
      <c r="C42779" s="106"/>
      <c r="D42779" s="139"/>
      <c r="P42779" s="142"/>
      <c r="Q42779" s="142"/>
      <c r="R42779" s="142"/>
      <c r="S42779" s="139"/>
    </row>
    <row r="42780" spans="2:19" ht="15.75" customHeight="1" x14ac:dyDescent="0.25">
      <c r="B42780" s="106"/>
      <c r="C42780" s="106"/>
      <c r="D42780" s="139"/>
      <c r="P42780" s="142"/>
      <c r="Q42780" s="142"/>
      <c r="R42780" s="142"/>
      <c r="S42780" s="139"/>
    </row>
    <row r="42781" spans="2:19" ht="15.75" customHeight="1" x14ac:dyDescent="0.25">
      <c r="B42781" s="106"/>
      <c r="C42781" s="106"/>
      <c r="D42781" s="139"/>
      <c r="P42781" s="142"/>
      <c r="Q42781" s="142"/>
      <c r="R42781" s="142"/>
      <c r="S42781" s="139"/>
    </row>
    <row r="42782" spans="2:19" ht="15.75" customHeight="1" x14ac:dyDescent="0.25">
      <c r="B42782" s="106"/>
      <c r="C42782" s="106"/>
      <c r="D42782" s="139"/>
      <c r="P42782" s="142"/>
      <c r="Q42782" s="142"/>
      <c r="R42782" s="142"/>
      <c r="S42782" s="139"/>
    </row>
    <row r="42783" spans="2:19" ht="15.75" customHeight="1" x14ac:dyDescent="0.25">
      <c r="B42783" s="106"/>
      <c r="C42783" s="106"/>
      <c r="D42783" s="139"/>
      <c r="P42783" s="142"/>
      <c r="Q42783" s="142"/>
      <c r="R42783" s="142"/>
      <c r="S42783" s="139"/>
    </row>
    <row r="42784" spans="2:19" ht="15.75" customHeight="1" x14ac:dyDescent="0.25">
      <c r="B42784" s="106"/>
      <c r="C42784" s="106"/>
      <c r="D42784" s="139"/>
      <c r="P42784" s="142"/>
      <c r="Q42784" s="142"/>
      <c r="R42784" s="142"/>
      <c r="S42784" s="139"/>
    </row>
    <row r="42785" spans="2:19" ht="15.75" customHeight="1" x14ac:dyDescent="0.25">
      <c r="B42785" s="106"/>
      <c r="C42785" s="106"/>
      <c r="D42785" s="139"/>
      <c r="P42785" s="142"/>
      <c r="Q42785" s="142"/>
      <c r="R42785" s="142"/>
      <c r="S42785" s="139"/>
    </row>
    <row r="42786" spans="2:19" ht="15.75" customHeight="1" x14ac:dyDescent="0.25">
      <c r="B42786" s="106"/>
      <c r="C42786" s="106"/>
      <c r="D42786" s="139"/>
      <c r="P42786" s="142"/>
      <c r="Q42786" s="142"/>
      <c r="R42786" s="142"/>
      <c r="S42786" s="139"/>
    </row>
    <row r="42787" spans="2:19" ht="15.75" customHeight="1" x14ac:dyDescent="0.25">
      <c r="B42787" s="106"/>
      <c r="C42787" s="106"/>
      <c r="D42787" s="139"/>
      <c r="P42787" s="142"/>
      <c r="Q42787" s="142"/>
      <c r="R42787" s="142"/>
      <c r="S42787" s="139"/>
    </row>
    <row r="42788" spans="2:19" ht="15.75" customHeight="1" x14ac:dyDescent="0.25">
      <c r="B42788" s="106"/>
      <c r="C42788" s="106"/>
      <c r="D42788" s="139"/>
      <c r="P42788" s="142"/>
      <c r="Q42788" s="142"/>
      <c r="R42788" s="142"/>
      <c r="S42788" s="139"/>
    </row>
    <row r="42789" spans="2:19" ht="15.75" customHeight="1" x14ac:dyDescent="0.25">
      <c r="B42789" s="106"/>
      <c r="C42789" s="106"/>
      <c r="D42789" s="139"/>
      <c r="P42789" s="142"/>
      <c r="Q42789" s="142"/>
      <c r="R42789" s="142"/>
      <c r="S42789" s="139"/>
    </row>
    <row r="42790" spans="2:19" ht="15.75" customHeight="1" x14ac:dyDescent="0.25">
      <c r="B42790" s="106"/>
      <c r="C42790" s="106"/>
      <c r="D42790" s="139"/>
      <c r="P42790" s="142"/>
      <c r="Q42790" s="142"/>
      <c r="R42790" s="142"/>
      <c r="S42790" s="139"/>
    </row>
    <row r="42791" spans="2:19" ht="15.75" customHeight="1" x14ac:dyDescent="0.25">
      <c r="B42791" s="106"/>
      <c r="C42791" s="106"/>
      <c r="D42791" s="139"/>
      <c r="P42791" s="142"/>
      <c r="Q42791" s="142"/>
      <c r="R42791" s="142"/>
      <c r="S42791" s="139"/>
    </row>
    <row r="42792" spans="2:19" ht="15.75" customHeight="1" x14ac:dyDescent="0.25">
      <c r="B42792" s="106"/>
      <c r="C42792" s="106"/>
      <c r="D42792" s="139"/>
      <c r="P42792" s="142"/>
      <c r="Q42792" s="142"/>
      <c r="R42792" s="142"/>
      <c r="S42792" s="139"/>
    </row>
    <row r="42793" spans="2:19" ht="15.75" customHeight="1" x14ac:dyDescent="0.25">
      <c r="B42793" s="106"/>
      <c r="C42793" s="106"/>
      <c r="D42793" s="139"/>
      <c r="P42793" s="142"/>
      <c r="Q42793" s="142"/>
      <c r="R42793" s="142"/>
      <c r="S42793" s="139"/>
    </row>
    <row r="42794" spans="2:19" ht="15.75" customHeight="1" x14ac:dyDescent="0.25">
      <c r="B42794" s="106"/>
      <c r="C42794" s="106"/>
      <c r="D42794" s="139"/>
      <c r="P42794" s="142"/>
      <c r="Q42794" s="142"/>
      <c r="R42794" s="142"/>
      <c r="S42794" s="139"/>
    </row>
    <row r="42795" spans="2:19" ht="15.75" customHeight="1" x14ac:dyDescent="0.25">
      <c r="B42795" s="106"/>
      <c r="C42795" s="106"/>
      <c r="D42795" s="139"/>
      <c r="P42795" s="142"/>
      <c r="Q42795" s="142"/>
      <c r="R42795" s="142"/>
      <c r="S42795" s="139"/>
    </row>
    <row r="42796" spans="2:19" ht="15.75" customHeight="1" x14ac:dyDescent="0.25">
      <c r="B42796" s="106"/>
      <c r="C42796" s="106"/>
      <c r="D42796" s="139"/>
      <c r="P42796" s="142"/>
      <c r="Q42796" s="142"/>
      <c r="R42796" s="142"/>
      <c r="S42796" s="139"/>
    </row>
    <row r="42797" spans="2:19" ht="15.75" customHeight="1" x14ac:dyDescent="0.25">
      <c r="B42797" s="106"/>
      <c r="C42797" s="106"/>
      <c r="D42797" s="139"/>
      <c r="P42797" s="142"/>
      <c r="Q42797" s="142"/>
      <c r="R42797" s="142"/>
      <c r="S42797" s="139"/>
    </row>
    <row r="42798" spans="2:19" ht="15.75" customHeight="1" x14ac:dyDescent="0.25">
      <c r="B42798" s="106"/>
      <c r="C42798" s="106"/>
      <c r="D42798" s="139"/>
      <c r="P42798" s="142"/>
      <c r="Q42798" s="142"/>
      <c r="R42798" s="142"/>
      <c r="S42798" s="139"/>
    </row>
    <row r="42799" spans="2:19" ht="15.75" customHeight="1" x14ac:dyDescent="0.25">
      <c r="B42799" s="106"/>
      <c r="C42799" s="106"/>
      <c r="D42799" s="139"/>
      <c r="P42799" s="142"/>
      <c r="Q42799" s="142"/>
      <c r="R42799" s="142"/>
      <c r="S42799" s="139"/>
    </row>
    <row r="42800" spans="2:19" ht="15.75" customHeight="1" x14ac:dyDescent="0.25">
      <c r="B42800" s="106"/>
      <c r="C42800" s="106"/>
      <c r="D42800" s="139"/>
      <c r="P42800" s="142"/>
      <c r="Q42800" s="142"/>
      <c r="R42800" s="142"/>
      <c r="S42800" s="139"/>
    </row>
    <row r="42801" spans="2:19" ht="15.75" customHeight="1" x14ac:dyDescent="0.25">
      <c r="B42801" s="106"/>
      <c r="C42801" s="106"/>
      <c r="D42801" s="139"/>
      <c r="P42801" s="142"/>
      <c r="Q42801" s="142"/>
      <c r="R42801" s="142"/>
      <c r="S42801" s="139"/>
    </row>
    <row r="42802" spans="2:19" ht="15.75" customHeight="1" x14ac:dyDescent="0.25">
      <c r="B42802" s="106"/>
      <c r="C42802" s="106"/>
      <c r="D42802" s="139"/>
      <c r="P42802" s="142"/>
      <c r="Q42802" s="142"/>
      <c r="R42802" s="142"/>
      <c r="S42802" s="139"/>
    </row>
    <row r="42803" spans="2:19" ht="15.75" customHeight="1" x14ac:dyDescent="0.25">
      <c r="B42803" s="106"/>
      <c r="C42803" s="106"/>
      <c r="D42803" s="139"/>
      <c r="P42803" s="142"/>
      <c r="Q42803" s="142"/>
      <c r="R42803" s="142"/>
      <c r="S42803" s="139"/>
    </row>
    <row r="42804" spans="2:19" ht="15.75" customHeight="1" x14ac:dyDescent="0.25">
      <c r="B42804" s="106"/>
      <c r="C42804" s="106"/>
      <c r="D42804" s="139"/>
      <c r="P42804" s="142"/>
      <c r="Q42804" s="142"/>
      <c r="R42804" s="142"/>
      <c r="S42804" s="139"/>
    </row>
    <row r="42805" spans="2:19" ht="15.75" customHeight="1" x14ac:dyDescent="0.25">
      <c r="B42805" s="106"/>
      <c r="C42805" s="106"/>
      <c r="D42805" s="139"/>
      <c r="P42805" s="142"/>
      <c r="Q42805" s="142"/>
      <c r="R42805" s="142"/>
      <c r="S42805" s="139"/>
    </row>
    <row r="42806" spans="2:19" ht="15.75" customHeight="1" x14ac:dyDescent="0.25">
      <c r="B42806" s="106"/>
      <c r="C42806" s="106"/>
      <c r="D42806" s="139"/>
      <c r="P42806" s="142"/>
      <c r="Q42806" s="142"/>
      <c r="R42806" s="142"/>
      <c r="S42806" s="139"/>
    </row>
    <row r="42807" spans="2:19" ht="15.75" customHeight="1" x14ac:dyDescent="0.25">
      <c r="B42807" s="106"/>
      <c r="C42807" s="106"/>
      <c r="D42807" s="139"/>
      <c r="P42807" s="142"/>
      <c r="Q42807" s="142"/>
      <c r="R42807" s="142"/>
      <c r="S42807" s="139"/>
    </row>
    <row r="42808" spans="2:19" ht="15.75" customHeight="1" x14ac:dyDescent="0.25">
      <c r="B42808" s="106"/>
      <c r="C42808" s="106"/>
      <c r="D42808" s="139"/>
      <c r="P42808" s="142"/>
      <c r="Q42808" s="142"/>
      <c r="R42808" s="142"/>
      <c r="S42808" s="139"/>
    </row>
    <row r="42809" spans="2:19" ht="15.75" customHeight="1" x14ac:dyDescent="0.25">
      <c r="B42809" s="106"/>
      <c r="C42809" s="106"/>
      <c r="D42809" s="139"/>
      <c r="P42809" s="142"/>
      <c r="Q42809" s="142"/>
      <c r="R42809" s="142"/>
      <c r="S42809" s="139"/>
    </row>
    <row r="42810" spans="2:19" ht="15.75" customHeight="1" x14ac:dyDescent="0.25">
      <c r="B42810" s="106"/>
      <c r="C42810" s="106"/>
      <c r="D42810" s="139"/>
      <c r="P42810" s="142"/>
      <c r="Q42810" s="142"/>
      <c r="R42810" s="142"/>
      <c r="S42810" s="139"/>
    </row>
    <row r="42811" spans="2:19" ht="15.75" customHeight="1" x14ac:dyDescent="0.25">
      <c r="B42811" s="106"/>
      <c r="C42811" s="106"/>
      <c r="D42811" s="139"/>
      <c r="P42811" s="142"/>
      <c r="Q42811" s="142"/>
      <c r="R42811" s="142"/>
      <c r="S42811" s="139"/>
    </row>
    <row r="42812" spans="2:19" ht="15.75" customHeight="1" x14ac:dyDescent="0.25">
      <c r="B42812" s="106"/>
      <c r="C42812" s="106"/>
      <c r="D42812" s="139"/>
      <c r="P42812" s="142"/>
      <c r="Q42812" s="142"/>
      <c r="R42812" s="142"/>
      <c r="S42812" s="139"/>
    </row>
    <row r="42813" spans="2:19" ht="15.75" customHeight="1" x14ac:dyDescent="0.25">
      <c r="B42813" s="106"/>
      <c r="C42813" s="106"/>
      <c r="D42813" s="139"/>
      <c r="P42813" s="142"/>
      <c r="Q42813" s="142"/>
      <c r="R42813" s="142"/>
      <c r="S42813" s="139"/>
    </row>
    <row r="42814" spans="2:19" ht="15.75" customHeight="1" x14ac:dyDescent="0.25">
      <c r="B42814" s="106"/>
      <c r="C42814" s="106"/>
      <c r="D42814" s="139"/>
      <c r="P42814" s="142"/>
      <c r="Q42814" s="142"/>
      <c r="R42814" s="142"/>
      <c r="S42814" s="139"/>
    </row>
    <row r="42815" spans="2:19" ht="15.75" customHeight="1" x14ac:dyDescent="0.25">
      <c r="B42815" s="106"/>
      <c r="C42815" s="106"/>
      <c r="D42815" s="139"/>
      <c r="P42815" s="142"/>
      <c r="Q42815" s="142"/>
      <c r="R42815" s="142"/>
      <c r="S42815" s="139"/>
    </row>
    <row r="42816" spans="2:19" ht="15.75" customHeight="1" x14ac:dyDescent="0.25">
      <c r="B42816" s="106"/>
      <c r="C42816" s="106"/>
      <c r="D42816" s="139"/>
      <c r="P42816" s="142"/>
      <c r="Q42816" s="142"/>
      <c r="R42816" s="142"/>
      <c r="S42816" s="139"/>
    </row>
    <row r="42817" spans="2:19" ht="15.75" customHeight="1" x14ac:dyDescent="0.25">
      <c r="B42817" s="106"/>
      <c r="C42817" s="106"/>
      <c r="D42817" s="139"/>
      <c r="P42817" s="142"/>
      <c r="Q42817" s="142"/>
      <c r="R42817" s="142"/>
      <c r="S42817" s="139"/>
    </row>
    <row r="42818" spans="2:19" ht="15.75" customHeight="1" x14ac:dyDescent="0.25">
      <c r="B42818" s="106"/>
      <c r="C42818" s="106"/>
      <c r="D42818" s="139"/>
      <c r="P42818" s="142"/>
      <c r="Q42818" s="142"/>
      <c r="R42818" s="142"/>
      <c r="S42818" s="139"/>
    </row>
    <row r="42819" spans="2:19" ht="15.75" customHeight="1" x14ac:dyDescent="0.25">
      <c r="B42819" s="106"/>
      <c r="C42819" s="106"/>
      <c r="D42819" s="139"/>
      <c r="P42819" s="142"/>
      <c r="Q42819" s="142"/>
      <c r="R42819" s="142"/>
      <c r="S42819" s="139"/>
    </row>
    <row r="42820" spans="2:19" ht="15.75" customHeight="1" x14ac:dyDescent="0.25">
      <c r="B42820" s="106"/>
      <c r="C42820" s="106"/>
      <c r="D42820" s="139"/>
      <c r="P42820" s="142"/>
      <c r="Q42820" s="142"/>
      <c r="R42820" s="142"/>
      <c r="S42820" s="139"/>
    </row>
    <row r="42821" spans="2:19" ht="15.75" customHeight="1" x14ac:dyDescent="0.25">
      <c r="B42821" s="106"/>
      <c r="C42821" s="106"/>
      <c r="D42821" s="139"/>
      <c r="P42821" s="142"/>
      <c r="Q42821" s="142"/>
      <c r="R42821" s="142"/>
      <c r="S42821" s="139"/>
    </row>
    <row r="42822" spans="2:19" ht="15.75" customHeight="1" x14ac:dyDescent="0.25">
      <c r="B42822" s="106"/>
      <c r="C42822" s="106"/>
      <c r="D42822" s="139"/>
      <c r="P42822" s="142"/>
      <c r="Q42822" s="142"/>
      <c r="R42822" s="142"/>
      <c r="S42822" s="139"/>
    </row>
    <row r="42823" spans="2:19" ht="15.75" customHeight="1" x14ac:dyDescent="0.25">
      <c r="B42823" s="106"/>
      <c r="C42823" s="106"/>
      <c r="D42823" s="139"/>
      <c r="P42823" s="142"/>
      <c r="Q42823" s="142"/>
      <c r="R42823" s="142"/>
      <c r="S42823" s="139"/>
    </row>
    <row r="42824" spans="2:19" ht="15.75" customHeight="1" x14ac:dyDescent="0.25">
      <c r="B42824" s="106"/>
      <c r="C42824" s="106"/>
      <c r="D42824" s="139"/>
      <c r="P42824" s="142"/>
      <c r="Q42824" s="142"/>
      <c r="R42824" s="142"/>
      <c r="S42824" s="139"/>
    </row>
    <row r="42825" spans="2:19" ht="15.75" customHeight="1" x14ac:dyDescent="0.25">
      <c r="B42825" s="106"/>
      <c r="C42825" s="106"/>
      <c r="D42825" s="139"/>
      <c r="P42825" s="142"/>
      <c r="Q42825" s="142"/>
      <c r="R42825" s="142"/>
      <c r="S42825" s="139"/>
    </row>
    <row r="42826" spans="2:19" ht="15.75" customHeight="1" x14ac:dyDescent="0.25">
      <c r="B42826" s="106"/>
      <c r="C42826" s="106"/>
      <c r="D42826" s="139"/>
      <c r="P42826" s="142"/>
      <c r="Q42826" s="142"/>
      <c r="R42826" s="142"/>
      <c r="S42826" s="139"/>
    </row>
    <row r="42827" spans="2:19" ht="15.75" customHeight="1" x14ac:dyDescent="0.25">
      <c r="B42827" s="106"/>
      <c r="C42827" s="106"/>
      <c r="D42827" s="139"/>
      <c r="P42827" s="142"/>
      <c r="Q42827" s="142"/>
      <c r="R42827" s="142"/>
      <c r="S42827" s="139"/>
    </row>
    <row r="42828" spans="2:19" ht="15.75" customHeight="1" x14ac:dyDescent="0.25">
      <c r="B42828" s="106"/>
      <c r="C42828" s="106"/>
      <c r="D42828" s="139"/>
      <c r="P42828" s="142"/>
      <c r="Q42828" s="142"/>
      <c r="R42828" s="142"/>
      <c r="S42828" s="139"/>
    </row>
    <row r="42829" spans="2:19" ht="15.75" customHeight="1" x14ac:dyDescent="0.25">
      <c r="B42829" s="106"/>
      <c r="C42829" s="106"/>
      <c r="D42829" s="139"/>
      <c r="P42829" s="142"/>
      <c r="Q42829" s="142"/>
      <c r="R42829" s="142"/>
      <c r="S42829" s="139"/>
    </row>
    <row r="42830" spans="2:19" ht="15.75" customHeight="1" x14ac:dyDescent="0.25">
      <c r="B42830" s="106"/>
      <c r="C42830" s="106"/>
      <c r="D42830" s="139"/>
      <c r="P42830" s="142"/>
      <c r="Q42830" s="142"/>
      <c r="R42830" s="142"/>
      <c r="S42830" s="139"/>
    </row>
    <row r="42831" spans="2:19" ht="15.75" customHeight="1" x14ac:dyDescent="0.25">
      <c r="B42831" s="106"/>
      <c r="C42831" s="106"/>
      <c r="D42831" s="139"/>
      <c r="P42831" s="142"/>
      <c r="Q42831" s="142"/>
      <c r="R42831" s="142"/>
      <c r="S42831" s="139"/>
    </row>
    <row r="42832" spans="2:19" ht="15.75" customHeight="1" x14ac:dyDescent="0.25">
      <c r="B42832" s="106"/>
      <c r="C42832" s="106"/>
      <c r="D42832" s="139"/>
      <c r="P42832" s="142"/>
      <c r="Q42832" s="142"/>
      <c r="R42832" s="142"/>
      <c r="S42832" s="139"/>
    </row>
    <row r="42833" spans="2:19" ht="15.75" customHeight="1" x14ac:dyDescent="0.25">
      <c r="B42833" s="106"/>
      <c r="C42833" s="106"/>
      <c r="D42833" s="139"/>
      <c r="P42833" s="142"/>
      <c r="Q42833" s="142"/>
      <c r="R42833" s="142"/>
      <c r="S42833" s="139"/>
    </row>
    <row r="42834" spans="2:19" ht="15.75" customHeight="1" x14ac:dyDescent="0.25">
      <c r="B42834" s="106"/>
      <c r="C42834" s="106"/>
      <c r="D42834" s="139"/>
      <c r="P42834" s="142"/>
      <c r="Q42834" s="142"/>
      <c r="R42834" s="142"/>
      <c r="S42834" s="139"/>
    </row>
    <row r="42835" spans="2:19" ht="15.75" customHeight="1" x14ac:dyDescent="0.25">
      <c r="B42835" s="106"/>
      <c r="C42835" s="106"/>
      <c r="D42835" s="139"/>
      <c r="P42835" s="142"/>
      <c r="Q42835" s="142"/>
      <c r="R42835" s="142"/>
      <c r="S42835" s="139"/>
    </row>
    <row r="42836" spans="2:19" ht="15.75" customHeight="1" x14ac:dyDescent="0.25">
      <c r="B42836" s="106"/>
      <c r="C42836" s="106"/>
      <c r="D42836" s="139"/>
      <c r="P42836" s="142"/>
      <c r="Q42836" s="142"/>
      <c r="R42836" s="142"/>
      <c r="S42836" s="139"/>
    </row>
    <row r="42837" spans="2:19" ht="15.75" customHeight="1" x14ac:dyDescent="0.25">
      <c r="B42837" s="106"/>
      <c r="C42837" s="106"/>
      <c r="D42837" s="139"/>
      <c r="P42837" s="142"/>
      <c r="Q42837" s="142"/>
      <c r="R42837" s="142"/>
      <c r="S42837" s="139"/>
    </row>
    <row r="42838" spans="2:19" ht="15.75" customHeight="1" x14ac:dyDescent="0.25">
      <c r="B42838" s="106"/>
      <c r="C42838" s="106"/>
      <c r="D42838" s="139"/>
      <c r="P42838" s="142"/>
      <c r="Q42838" s="142"/>
      <c r="R42838" s="142"/>
      <c r="S42838" s="139"/>
    </row>
    <row r="42839" spans="2:19" ht="15.75" customHeight="1" x14ac:dyDescent="0.25">
      <c r="B42839" s="106"/>
      <c r="C42839" s="106"/>
      <c r="D42839" s="139"/>
      <c r="P42839" s="142"/>
      <c r="Q42839" s="142"/>
      <c r="R42839" s="142"/>
      <c r="S42839" s="139"/>
    </row>
    <row r="42840" spans="2:19" ht="15.75" customHeight="1" x14ac:dyDescent="0.25">
      <c r="B42840" s="106"/>
      <c r="C42840" s="106"/>
      <c r="D42840" s="139"/>
      <c r="P42840" s="142"/>
      <c r="Q42840" s="142"/>
      <c r="R42840" s="142"/>
      <c r="S42840" s="139"/>
    </row>
    <row r="42841" spans="2:19" ht="15.75" customHeight="1" x14ac:dyDescent="0.25">
      <c r="B42841" s="106"/>
      <c r="C42841" s="106"/>
      <c r="D42841" s="139"/>
      <c r="P42841" s="142"/>
      <c r="Q42841" s="142"/>
      <c r="R42841" s="142"/>
      <c r="S42841" s="139"/>
    </row>
    <row r="42842" spans="2:19" ht="15.75" customHeight="1" x14ac:dyDescent="0.25">
      <c r="B42842" s="106"/>
      <c r="C42842" s="106"/>
      <c r="D42842" s="139"/>
      <c r="P42842" s="142"/>
      <c r="Q42842" s="142"/>
      <c r="R42842" s="142"/>
      <c r="S42842" s="139"/>
    </row>
    <row r="42843" spans="2:19" ht="15.75" customHeight="1" x14ac:dyDescent="0.25">
      <c r="B42843" s="106"/>
      <c r="C42843" s="106"/>
      <c r="D42843" s="139"/>
      <c r="P42843" s="142"/>
      <c r="Q42843" s="142"/>
      <c r="R42843" s="142"/>
      <c r="S42843" s="139"/>
    </row>
    <row r="42844" spans="2:19" ht="15.75" customHeight="1" x14ac:dyDescent="0.25">
      <c r="B42844" s="106"/>
      <c r="C42844" s="106"/>
      <c r="D42844" s="139"/>
      <c r="P42844" s="142"/>
      <c r="Q42844" s="142"/>
      <c r="R42844" s="142"/>
      <c r="S42844" s="139"/>
    </row>
    <row r="42845" spans="2:19" ht="15.75" customHeight="1" x14ac:dyDescent="0.25">
      <c r="B42845" s="106"/>
      <c r="C42845" s="106"/>
      <c r="D42845" s="139"/>
      <c r="P42845" s="142"/>
      <c r="Q42845" s="142"/>
      <c r="R42845" s="142"/>
      <c r="S42845" s="139"/>
    </row>
    <row r="42846" spans="2:19" ht="15.75" customHeight="1" x14ac:dyDescent="0.25">
      <c r="B42846" s="106"/>
      <c r="C42846" s="106"/>
      <c r="D42846" s="139"/>
      <c r="P42846" s="142"/>
      <c r="Q42846" s="142"/>
      <c r="R42846" s="142"/>
      <c r="S42846" s="139"/>
    </row>
    <row r="42847" spans="2:19" ht="15.75" customHeight="1" x14ac:dyDescent="0.25">
      <c r="B42847" s="106"/>
      <c r="C42847" s="106"/>
      <c r="D42847" s="139"/>
      <c r="P42847" s="142"/>
      <c r="Q42847" s="142"/>
      <c r="R42847" s="142"/>
      <c r="S42847" s="139"/>
    </row>
    <row r="42848" spans="2:19" ht="15.75" customHeight="1" x14ac:dyDescent="0.25">
      <c r="B42848" s="106"/>
      <c r="C42848" s="106"/>
      <c r="D42848" s="139"/>
      <c r="P42848" s="142"/>
      <c r="Q42848" s="142"/>
      <c r="R42848" s="142"/>
      <c r="S42848" s="139"/>
    </row>
    <row r="42849" spans="2:19" ht="15.75" customHeight="1" x14ac:dyDescent="0.25">
      <c r="B42849" s="106"/>
      <c r="C42849" s="106"/>
      <c r="D42849" s="139"/>
      <c r="P42849" s="142"/>
      <c r="Q42849" s="142"/>
      <c r="R42849" s="142"/>
      <c r="S42849" s="139"/>
    </row>
    <row r="42850" spans="2:19" ht="15.75" customHeight="1" x14ac:dyDescent="0.25">
      <c r="B42850" s="106"/>
      <c r="C42850" s="106"/>
      <c r="D42850" s="139"/>
      <c r="P42850" s="142"/>
      <c r="Q42850" s="142"/>
      <c r="R42850" s="142"/>
      <c r="S42850" s="139"/>
    </row>
    <row r="42851" spans="2:19" ht="15.75" customHeight="1" x14ac:dyDescent="0.25">
      <c r="B42851" s="106"/>
      <c r="C42851" s="106"/>
      <c r="D42851" s="139"/>
      <c r="P42851" s="142"/>
      <c r="Q42851" s="142"/>
      <c r="R42851" s="142"/>
      <c r="S42851" s="139"/>
    </row>
    <row r="42852" spans="2:19" ht="15.75" customHeight="1" x14ac:dyDescent="0.25">
      <c r="B42852" s="106"/>
      <c r="C42852" s="106"/>
      <c r="D42852" s="139"/>
      <c r="P42852" s="142"/>
      <c r="Q42852" s="142"/>
      <c r="R42852" s="142"/>
      <c r="S42852" s="139"/>
    </row>
    <row r="42853" spans="2:19" ht="15.75" customHeight="1" x14ac:dyDescent="0.25">
      <c r="B42853" s="106"/>
      <c r="C42853" s="106"/>
      <c r="D42853" s="139"/>
      <c r="P42853" s="142"/>
      <c r="Q42853" s="142"/>
      <c r="R42853" s="142"/>
      <c r="S42853" s="139"/>
    </row>
    <row r="42854" spans="2:19" ht="15.75" customHeight="1" x14ac:dyDescent="0.25">
      <c r="B42854" s="106"/>
      <c r="C42854" s="106"/>
      <c r="D42854" s="139"/>
      <c r="P42854" s="142"/>
      <c r="Q42854" s="142"/>
      <c r="R42854" s="142"/>
      <c r="S42854" s="139"/>
    </row>
    <row r="42855" spans="2:19" ht="15.75" customHeight="1" x14ac:dyDescent="0.25">
      <c r="B42855" s="106"/>
      <c r="C42855" s="106"/>
      <c r="D42855" s="139"/>
      <c r="P42855" s="142"/>
      <c r="Q42855" s="142"/>
      <c r="R42855" s="142"/>
      <c r="S42855" s="139"/>
    </row>
    <row r="42856" spans="2:19" ht="15.75" customHeight="1" x14ac:dyDescent="0.25">
      <c r="B42856" s="106"/>
      <c r="C42856" s="106"/>
      <c r="D42856" s="139"/>
      <c r="P42856" s="142"/>
      <c r="Q42856" s="142"/>
      <c r="R42856" s="142"/>
      <c r="S42856" s="139"/>
    </row>
    <row r="42857" spans="2:19" ht="15.75" customHeight="1" x14ac:dyDescent="0.25">
      <c r="B42857" s="106"/>
      <c r="C42857" s="106"/>
      <c r="D42857" s="139"/>
      <c r="P42857" s="142"/>
      <c r="Q42857" s="142"/>
      <c r="R42857" s="142"/>
      <c r="S42857" s="139"/>
    </row>
    <row r="42858" spans="2:19" ht="15.75" customHeight="1" x14ac:dyDescent="0.25">
      <c r="B42858" s="106"/>
      <c r="C42858" s="106"/>
      <c r="D42858" s="139"/>
      <c r="P42858" s="142"/>
      <c r="Q42858" s="142"/>
      <c r="R42858" s="142"/>
      <c r="S42858" s="139"/>
    </row>
    <row r="42859" spans="2:19" ht="15.75" customHeight="1" x14ac:dyDescent="0.25">
      <c r="B42859" s="106"/>
      <c r="C42859" s="106"/>
      <c r="D42859" s="139"/>
      <c r="P42859" s="142"/>
      <c r="Q42859" s="142"/>
      <c r="R42859" s="142"/>
      <c r="S42859" s="139"/>
    </row>
    <row r="42860" spans="2:19" ht="15.75" customHeight="1" x14ac:dyDescent="0.25">
      <c r="B42860" s="106"/>
      <c r="C42860" s="106"/>
      <c r="D42860" s="139"/>
      <c r="P42860" s="142"/>
      <c r="Q42860" s="142"/>
      <c r="R42860" s="142"/>
      <c r="S42860" s="139"/>
    </row>
    <row r="42861" spans="2:19" ht="15.75" customHeight="1" x14ac:dyDescent="0.25">
      <c r="B42861" s="106"/>
      <c r="C42861" s="106"/>
      <c r="D42861" s="139"/>
      <c r="P42861" s="142"/>
      <c r="Q42861" s="142"/>
      <c r="R42861" s="142"/>
      <c r="S42861" s="139"/>
    </row>
    <row r="42862" spans="2:19" ht="15.75" customHeight="1" x14ac:dyDescent="0.25">
      <c r="B42862" s="106"/>
      <c r="C42862" s="106"/>
      <c r="D42862" s="139"/>
      <c r="P42862" s="142"/>
      <c r="Q42862" s="142"/>
      <c r="R42862" s="142"/>
      <c r="S42862" s="139"/>
    </row>
    <row r="42863" spans="2:19" ht="15.75" customHeight="1" x14ac:dyDescent="0.25">
      <c r="B42863" s="106"/>
      <c r="C42863" s="106"/>
      <c r="D42863" s="139"/>
      <c r="P42863" s="142"/>
      <c r="Q42863" s="142"/>
      <c r="R42863" s="142"/>
      <c r="S42863" s="139"/>
    </row>
    <row r="42864" spans="2:19" ht="15.75" customHeight="1" x14ac:dyDescent="0.25">
      <c r="B42864" s="106"/>
      <c r="C42864" s="106"/>
      <c r="D42864" s="139"/>
      <c r="P42864" s="142"/>
      <c r="Q42864" s="142"/>
      <c r="R42864" s="142"/>
      <c r="S42864" s="139"/>
    </row>
    <row r="42865" spans="2:19" ht="15.75" customHeight="1" x14ac:dyDescent="0.25">
      <c r="B42865" s="106"/>
      <c r="C42865" s="106"/>
      <c r="D42865" s="139"/>
      <c r="P42865" s="142"/>
      <c r="Q42865" s="142"/>
      <c r="R42865" s="142"/>
      <c r="S42865" s="139"/>
    </row>
    <row r="42866" spans="2:19" ht="15.75" customHeight="1" x14ac:dyDescent="0.25">
      <c r="B42866" s="106"/>
      <c r="C42866" s="106"/>
      <c r="D42866" s="139"/>
      <c r="P42866" s="142"/>
      <c r="Q42866" s="142"/>
      <c r="R42866" s="142"/>
      <c r="S42866" s="139"/>
    </row>
    <row r="42867" spans="2:19" ht="15.75" customHeight="1" x14ac:dyDescent="0.25">
      <c r="B42867" s="106"/>
      <c r="C42867" s="106"/>
      <c r="D42867" s="139"/>
      <c r="P42867" s="142"/>
      <c r="Q42867" s="142"/>
      <c r="R42867" s="142"/>
      <c r="S42867" s="139"/>
    </row>
    <row r="42868" spans="2:19" ht="15.75" customHeight="1" x14ac:dyDescent="0.25">
      <c r="B42868" s="106"/>
      <c r="C42868" s="106"/>
      <c r="D42868" s="139"/>
      <c r="P42868" s="142"/>
      <c r="Q42868" s="142"/>
      <c r="R42868" s="142"/>
      <c r="S42868" s="139"/>
    </row>
    <row r="42869" spans="2:19" ht="15.75" customHeight="1" x14ac:dyDescent="0.25">
      <c r="B42869" s="106"/>
      <c r="C42869" s="106"/>
      <c r="D42869" s="139"/>
      <c r="P42869" s="142"/>
      <c r="Q42869" s="142"/>
      <c r="R42869" s="142"/>
      <c r="S42869" s="139"/>
    </row>
    <row r="42870" spans="2:19" ht="15.75" customHeight="1" x14ac:dyDescent="0.25">
      <c r="B42870" s="106"/>
      <c r="C42870" s="106"/>
      <c r="D42870" s="139"/>
      <c r="P42870" s="142"/>
      <c r="Q42870" s="142"/>
      <c r="R42870" s="142"/>
      <c r="S42870" s="139"/>
    </row>
    <row r="42871" spans="2:19" ht="15.75" customHeight="1" x14ac:dyDescent="0.25">
      <c r="B42871" s="106"/>
      <c r="C42871" s="106"/>
      <c r="D42871" s="139"/>
      <c r="P42871" s="142"/>
      <c r="Q42871" s="142"/>
      <c r="R42871" s="142"/>
      <c r="S42871" s="139"/>
    </row>
    <row r="42872" spans="2:19" ht="15.75" customHeight="1" x14ac:dyDescent="0.25">
      <c r="B42872" s="106"/>
      <c r="C42872" s="106"/>
      <c r="D42872" s="139"/>
      <c r="P42872" s="142"/>
      <c r="Q42872" s="142"/>
      <c r="R42872" s="142"/>
      <c r="S42872" s="139"/>
    </row>
    <row r="42873" spans="2:19" ht="15.75" customHeight="1" x14ac:dyDescent="0.25">
      <c r="B42873" s="106"/>
      <c r="C42873" s="106"/>
      <c r="D42873" s="139"/>
      <c r="P42873" s="142"/>
      <c r="Q42873" s="142"/>
      <c r="R42873" s="142"/>
      <c r="S42873" s="139"/>
    </row>
    <row r="42874" spans="2:19" ht="15.75" customHeight="1" x14ac:dyDescent="0.25">
      <c r="B42874" s="106"/>
      <c r="C42874" s="106"/>
      <c r="D42874" s="139"/>
      <c r="P42874" s="142"/>
      <c r="Q42874" s="142"/>
      <c r="R42874" s="142"/>
      <c r="S42874" s="139"/>
    </row>
    <row r="42875" spans="2:19" ht="15.75" customHeight="1" x14ac:dyDescent="0.25">
      <c r="B42875" s="106"/>
      <c r="C42875" s="106"/>
      <c r="D42875" s="139"/>
      <c r="P42875" s="142"/>
      <c r="Q42875" s="142"/>
      <c r="R42875" s="142"/>
      <c r="S42875" s="139"/>
    </row>
    <row r="42876" spans="2:19" ht="15.75" customHeight="1" x14ac:dyDescent="0.25">
      <c r="B42876" s="106"/>
      <c r="C42876" s="106"/>
      <c r="D42876" s="139"/>
      <c r="P42876" s="142"/>
      <c r="Q42876" s="142"/>
      <c r="R42876" s="142"/>
      <c r="S42876" s="139"/>
    </row>
    <row r="42877" spans="2:19" ht="15.75" customHeight="1" x14ac:dyDescent="0.25">
      <c r="B42877" s="106"/>
      <c r="C42877" s="106"/>
      <c r="D42877" s="139"/>
      <c r="P42877" s="142"/>
      <c r="Q42877" s="142"/>
      <c r="R42877" s="142"/>
      <c r="S42877" s="139"/>
    </row>
    <row r="42878" spans="2:19" ht="15.75" customHeight="1" x14ac:dyDescent="0.25">
      <c r="B42878" s="106"/>
      <c r="C42878" s="106"/>
      <c r="D42878" s="139"/>
      <c r="P42878" s="142"/>
      <c r="Q42878" s="142"/>
      <c r="R42878" s="142"/>
      <c r="S42878" s="139"/>
    </row>
    <row r="42879" spans="2:19" ht="15.75" customHeight="1" x14ac:dyDescent="0.25">
      <c r="B42879" s="106"/>
      <c r="C42879" s="106"/>
      <c r="D42879" s="139"/>
      <c r="P42879" s="142"/>
      <c r="Q42879" s="142"/>
      <c r="R42879" s="142"/>
      <c r="S42879" s="139"/>
    </row>
    <row r="42880" spans="2:19" ht="15.75" customHeight="1" x14ac:dyDescent="0.25">
      <c r="B42880" s="106"/>
      <c r="C42880" s="106"/>
      <c r="D42880" s="139"/>
      <c r="P42880" s="142"/>
      <c r="Q42880" s="142"/>
      <c r="R42880" s="142"/>
      <c r="S42880" s="139"/>
    </row>
    <row r="42881" spans="2:19" ht="15.75" customHeight="1" x14ac:dyDescent="0.25">
      <c r="B42881" s="106"/>
      <c r="C42881" s="106"/>
      <c r="D42881" s="139"/>
      <c r="P42881" s="142"/>
      <c r="Q42881" s="142"/>
      <c r="R42881" s="142"/>
      <c r="S42881" s="139"/>
    </row>
    <row r="42882" spans="2:19" ht="15.75" customHeight="1" x14ac:dyDescent="0.25">
      <c r="B42882" s="106"/>
      <c r="C42882" s="106"/>
      <c r="D42882" s="139"/>
      <c r="P42882" s="142"/>
      <c r="Q42882" s="142"/>
      <c r="R42882" s="142"/>
      <c r="S42882" s="139"/>
    </row>
    <row r="42883" spans="2:19" ht="15.75" customHeight="1" x14ac:dyDescent="0.25">
      <c r="B42883" s="106"/>
      <c r="C42883" s="106"/>
      <c r="D42883" s="139"/>
      <c r="P42883" s="142"/>
      <c r="Q42883" s="142"/>
      <c r="R42883" s="142"/>
      <c r="S42883" s="139"/>
    </row>
    <row r="42884" spans="2:19" ht="15.75" customHeight="1" x14ac:dyDescent="0.25">
      <c r="B42884" s="106"/>
      <c r="C42884" s="106"/>
      <c r="D42884" s="139"/>
      <c r="P42884" s="142"/>
      <c r="Q42884" s="142"/>
      <c r="R42884" s="142"/>
      <c r="S42884" s="139"/>
    </row>
    <row r="42885" spans="2:19" ht="15.75" customHeight="1" x14ac:dyDescent="0.25">
      <c r="B42885" s="106"/>
      <c r="C42885" s="106"/>
      <c r="D42885" s="139"/>
      <c r="P42885" s="142"/>
      <c r="Q42885" s="142"/>
      <c r="R42885" s="142"/>
      <c r="S42885" s="139"/>
    </row>
    <row r="42886" spans="2:19" ht="15.75" customHeight="1" x14ac:dyDescent="0.25">
      <c r="B42886" s="106"/>
      <c r="C42886" s="106"/>
      <c r="D42886" s="139"/>
      <c r="P42886" s="142"/>
      <c r="Q42886" s="142"/>
      <c r="R42886" s="142"/>
      <c r="S42886" s="139"/>
    </row>
    <row r="42887" spans="2:19" ht="15.75" customHeight="1" x14ac:dyDescent="0.25">
      <c r="B42887" s="106"/>
      <c r="C42887" s="106"/>
      <c r="D42887" s="139"/>
      <c r="P42887" s="142"/>
      <c r="Q42887" s="142"/>
      <c r="R42887" s="142"/>
      <c r="S42887" s="139"/>
    </row>
    <row r="42888" spans="2:19" ht="15.75" customHeight="1" x14ac:dyDescent="0.25">
      <c r="B42888" s="106"/>
      <c r="C42888" s="106"/>
      <c r="D42888" s="139"/>
      <c r="P42888" s="142"/>
      <c r="Q42888" s="142"/>
      <c r="R42888" s="142"/>
      <c r="S42888" s="139"/>
    </row>
    <row r="42889" spans="2:19" ht="15.75" customHeight="1" x14ac:dyDescent="0.25">
      <c r="B42889" s="106"/>
      <c r="C42889" s="106"/>
      <c r="D42889" s="139"/>
      <c r="P42889" s="142"/>
      <c r="Q42889" s="142"/>
      <c r="R42889" s="142"/>
      <c r="S42889" s="139"/>
    </row>
    <row r="42890" spans="2:19" ht="15.75" customHeight="1" x14ac:dyDescent="0.25">
      <c r="B42890" s="106"/>
      <c r="C42890" s="106"/>
      <c r="D42890" s="139"/>
      <c r="P42890" s="142"/>
      <c r="Q42890" s="142"/>
      <c r="R42890" s="142"/>
      <c r="S42890" s="139"/>
    </row>
    <row r="42891" spans="2:19" ht="15.75" customHeight="1" x14ac:dyDescent="0.25">
      <c r="B42891" s="106"/>
      <c r="C42891" s="106"/>
      <c r="D42891" s="139"/>
      <c r="P42891" s="142"/>
      <c r="Q42891" s="142"/>
      <c r="R42891" s="142"/>
      <c r="S42891" s="139"/>
    </row>
    <row r="42892" spans="2:19" ht="15.75" customHeight="1" x14ac:dyDescent="0.25">
      <c r="B42892" s="106"/>
      <c r="C42892" s="106"/>
      <c r="D42892" s="139"/>
      <c r="P42892" s="142"/>
      <c r="Q42892" s="142"/>
      <c r="R42892" s="142"/>
      <c r="S42892" s="139"/>
    </row>
    <row r="42893" spans="2:19" ht="15.75" customHeight="1" x14ac:dyDescent="0.25">
      <c r="B42893" s="106"/>
      <c r="C42893" s="106"/>
      <c r="D42893" s="139"/>
      <c r="P42893" s="142"/>
      <c r="Q42893" s="142"/>
      <c r="R42893" s="142"/>
      <c r="S42893" s="139"/>
    </row>
    <row r="42894" spans="2:19" ht="15.75" customHeight="1" x14ac:dyDescent="0.25">
      <c r="B42894" s="106"/>
      <c r="C42894" s="106"/>
      <c r="D42894" s="139"/>
      <c r="P42894" s="142"/>
      <c r="Q42894" s="142"/>
      <c r="R42894" s="142"/>
      <c r="S42894" s="139"/>
    </row>
    <row r="42895" spans="2:19" ht="15.75" customHeight="1" x14ac:dyDescent="0.25">
      <c r="B42895" s="106"/>
      <c r="C42895" s="106"/>
      <c r="D42895" s="139"/>
      <c r="P42895" s="142"/>
      <c r="Q42895" s="142"/>
      <c r="R42895" s="142"/>
      <c r="S42895" s="139"/>
    </row>
    <row r="42896" spans="2:19" ht="15.75" customHeight="1" x14ac:dyDescent="0.25">
      <c r="B42896" s="106"/>
      <c r="C42896" s="106"/>
      <c r="D42896" s="139"/>
      <c r="P42896" s="142"/>
      <c r="Q42896" s="142"/>
      <c r="R42896" s="142"/>
      <c r="S42896" s="139"/>
    </row>
    <row r="42897" spans="2:19" ht="15.75" customHeight="1" x14ac:dyDescent="0.25">
      <c r="B42897" s="106"/>
      <c r="C42897" s="106"/>
      <c r="D42897" s="139"/>
      <c r="P42897" s="142"/>
      <c r="Q42897" s="142"/>
      <c r="R42897" s="142"/>
      <c r="S42897" s="139"/>
    </row>
    <row r="42898" spans="2:19" ht="15.75" customHeight="1" x14ac:dyDescent="0.25">
      <c r="B42898" s="106"/>
      <c r="C42898" s="106"/>
      <c r="D42898" s="139"/>
      <c r="P42898" s="142"/>
      <c r="Q42898" s="142"/>
      <c r="R42898" s="142"/>
      <c r="S42898" s="139"/>
    </row>
    <row r="42899" spans="2:19" ht="15.75" customHeight="1" x14ac:dyDescent="0.25">
      <c r="B42899" s="106"/>
      <c r="C42899" s="106"/>
      <c r="D42899" s="139"/>
      <c r="P42899" s="142"/>
      <c r="Q42899" s="142"/>
      <c r="R42899" s="142"/>
      <c r="S42899" s="139"/>
    </row>
    <row r="42900" spans="2:19" ht="15.75" customHeight="1" x14ac:dyDescent="0.25">
      <c r="B42900" s="106"/>
      <c r="C42900" s="106"/>
      <c r="D42900" s="139"/>
      <c r="P42900" s="142"/>
      <c r="Q42900" s="142"/>
      <c r="R42900" s="142"/>
      <c r="S42900" s="139"/>
    </row>
    <row r="42901" spans="2:19" ht="15.75" customHeight="1" x14ac:dyDescent="0.25">
      <c r="B42901" s="106"/>
      <c r="C42901" s="106"/>
      <c r="D42901" s="139"/>
      <c r="P42901" s="142"/>
      <c r="Q42901" s="142"/>
      <c r="R42901" s="142"/>
      <c r="S42901" s="139"/>
    </row>
    <row r="42902" spans="2:19" ht="15.75" customHeight="1" x14ac:dyDescent="0.25">
      <c r="B42902" s="106"/>
      <c r="C42902" s="106"/>
      <c r="D42902" s="139"/>
      <c r="P42902" s="142"/>
      <c r="Q42902" s="142"/>
      <c r="R42902" s="142"/>
      <c r="S42902" s="139"/>
    </row>
    <row r="42903" spans="2:19" ht="15.75" customHeight="1" x14ac:dyDescent="0.25">
      <c r="B42903" s="106"/>
      <c r="C42903" s="106"/>
      <c r="D42903" s="139"/>
      <c r="P42903" s="142"/>
      <c r="Q42903" s="142"/>
      <c r="R42903" s="142"/>
      <c r="S42903" s="139"/>
    </row>
    <row r="42904" spans="2:19" ht="15.75" customHeight="1" x14ac:dyDescent="0.25">
      <c r="B42904" s="106"/>
      <c r="C42904" s="106"/>
      <c r="D42904" s="139"/>
      <c r="P42904" s="142"/>
      <c r="Q42904" s="142"/>
      <c r="R42904" s="142"/>
      <c r="S42904" s="139"/>
    </row>
    <row r="42905" spans="2:19" ht="15.75" customHeight="1" x14ac:dyDescent="0.25">
      <c r="B42905" s="106"/>
      <c r="C42905" s="106"/>
      <c r="D42905" s="139"/>
      <c r="P42905" s="142"/>
      <c r="Q42905" s="142"/>
      <c r="R42905" s="142"/>
      <c r="S42905" s="139"/>
    </row>
    <row r="42906" spans="2:19" ht="15.75" customHeight="1" x14ac:dyDescent="0.25">
      <c r="B42906" s="106"/>
      <c r="C42906" s="106"/>
      <c r="D42906" s="139"/>
      <c r="P42906" s="142"/>
      <c r="Q42906" s="142"/>
      <c r="R42906" s="142"/>
      <c r="S42906" s="139"/>
    </row>
    <row r="42907" spans="2:19" ht="15.75" customHeight="1" x14ac:dyDescent="0.25">
      <c r="B42907" s="106"/>
      <c r="C42907" s="106"/>
      <c r="D42907" s="139"/>
      <c r="P42907" s="142"/>
      <c r="Q42907" s="142"/>
      <c r="R42907" s="142"/>
      <c r="S42907" s="139"/>
    </row>
    <row r="42908" spans="2:19" ht="15.75" customHeight="1" x14ac:dyDescent="0.25">
      <c r="B42908" s="106"/>
      <c r="C42908" s="106"/>
      <c r="D42908" s="139"/>
      <c r="P42908" s="142"/>
      <c r="Q42908" s="142"/>
      <c r="R42908" s="142"/>
      <c r="S42908" s="139"/>
    </row>
    <row r="42909" spans="2:19" ht="15.75" customHeight="1" x14ac:dyDescent="0.25">
      <c r="B42909" s="106"/>
      <c r="C42909" s="106"/>
      <c r="D42909" s="139"/>
      <c r="P42909" s="142"/>
      <c r="Q42909" s="142"/>
      <c r="R42909" s="142"/>
      <c r="S42909" s="139"/>
    </row>
    <row r="42910" spans="2:19" ht="15.75" customHeight="1" x14ac:dyDescent="0.25">
      <c r="B42910" s="106"/>
      <c r="C42910" s="106"/>
      <c r="D42910" s="139"/>
      <c r="P42910" s="142"/>
      <c r="Q42910" s="142"/>
      <c r="R42910" s="142"/>
      <c r="S42910" s="139"/>
    </row>
    <row r="42911" spans="2:19" ht="15.75" customHeight="1" x14ac:dyDescent="0.25">
      <c r="B42911" s="106"/>
      <c r="C42911" s="106"/>
      <c r="D42911" s="139"/>
      <c r="P42911" s="142"/>
      <c r="Q42911" s="142"/>
      <c r="R42911" s="142"/>
      <c r="S42911" s="139"/>
    </row>
    <row r="42912" spans="2:19" ht="15.75" customHeight="1" x14ac:dyDescent="0.25">
      <c r="B42912" s="106"/>
      <c r="C42912" s="106"/>
      <c r="D42912" s="139"/>
      <c r="P42912" s="142"/>
      <c r="Q42912" s="142"/>
      <c r="R42912" s="142"/>
      <c r="S42912" s="139"/>
    </row>
    <row r="42913" spans="2:19" ht="15.75" customHeight="1" x14ac:dyDescent="0.25">
      <c r="B42913" s="106"/>
      <c r="C42913" s="106"/>
      <c r="D42913" s="139"/>
      <c r="P42913" s="142"/>
      <c r="Q42913" s="142"/>
      <c r="R42913" s="142"/>
      <c r="S42913" s="139"/>
    </row>
    <row r="42914" spans="2:19" ht="15.75" customHeight="1" x14ac:dyDescent="0.25">
      <c r="B42914" s="106"/>
      <c r="C42914" s="106"/>
      <c r="D42914" s="139"/>
      <c r="P42914" s="142"/>
      <c r="Q42914" s="142"/>
      <c r="R42914" s="142"/>
      <c r="S42914" s="139"/>
    </row>
    <row r="42915" spans="2:19" ht="15.75" customHeight="1" x14ac:dyDescent="0.25">
      <c r="B42915" s="106"/>
      <c r="C42915" s="106"/>
      <c r="D42915" s="139"/>
      <c r="P42915" s="142"/>
      <c r="Q42915" s="142"/>
      <c r="R42915" s="142"/>
      <c r="S42915" s="139"/>
    </row>
    <row r="42916" spans="2:19" ht="15.75" customHeight="1" x14ac:dyDescent="0.25">
      <c r="B42916" s="106"/>
      <c r="C42916" s="106"/>
      <c r="D42916" s="139"/>
      <c r="P42916" s="142"/>
      <c r="Q42916" s="142"/>
      <c r="R42916" s="142"/>
      <c r="S42916" s="139"/>
    </row>
    <row r="42917" spans="2:19" ht="15.75" customHeight="1" x14ac:dyDescent="0.25">
      <c r="B42917" s="106"/>
      <c r="C42917" s="106"/>
      <c r="D42917" s="139"/>
      <c r="P42917" s="142"/>
      <c r="Q42917" s="142"/>
      <c r="R42917" s="142"/>
      <c r="S42917" s="139"/>
    </row>
    <row r="42918" spans="2:19" ht="15.75" customHeight="1" x14ac:dyDescent="0.25">
      <c r="B42918" s="106"/>
      <c r="C42918" s="106"/>
      <c r="D42918" s="139"/>
      <c r="P42918" s="142"/>
      <c r="Q42918" s="142"/>
      <c r="R42918" s="142"/>
      <c r="S42918" s="139"/>
    </row>
    <row r="42919" spans="2:19" ht="15.75" customHeight="1" x14ac:dyDescent="0.25">
      <c r="B42919" s="106"/>
      <c r="C42919" s="106"/>
      <c r="D42919" s="139"/>
      <c r="P42919" s="142"/>
      <c r="Q42919" s="142"/>
      <c r="R42919" s="142"/>
      <c r="S42919" s="139"/>
    </row>
    <row r="42920" spans="2:19" ht="15.75" customHeight="1" x14ac:dyDescent="0.25">
      <c r="B42920" s="106"/>
      <c r="C42920" s="106"/>
      <c r="D42920" s="139"/>
      <c r="P42920" s="142"/>
      <c r="Q42920" s="142"/>
      <c r="R42920" s="142"/>
      <c r="S42920" s="139"/>
    </row>
    <row r="42921" spans="2:19" ht="15.75" customHeight="1" x14ac:dyDescent="0.25">
      <c r="B42921" s="106"/>
      <c r="C42921" s="106"/>
      <c r="D42921" s="139"/>
      <c r="P42921" s="142"/>
      <c r="Q42921" s="142"/>
      <c r="R42921" s="142"/>
      <c r="S42921" s="139"/>
    </row>
    <row r="42922" spans="2:19" ht="15.75" customHeight="1" x14ac:dyDescent="0.25">
      <c r="B42922" s="106"/>
      <c r="C42922" s="106"/>
      <c r="D42922" s="139"/>
      <c r="P42922" s="142"/>
      <c r="Q42922" s="142"/>
      <c r="R42922" s="142"/>
      <c r="S42922" s="139"/>
    </row>
    <row r="42923" spans="2:19" ht="15.75" customHeight="1" x14ac:dyDescent="0.25">
      <c r="B42923" s="106"/>
      <c r="C42923" s="106"/>
      <c r="D42923" s="139"/>
      <c r="P42923" s="142"/>
      <c r="Q42923" s="142"/>
      <c r="R42923" s="142"/>
      <c r="S42923" s="139"/>
    </row>
    <row r="42924" spans="2:19" ht="15.75" customHeight="1" x14ac:dyDescent="0.25">
      <c r="B42924" s="106"/>
      <c r="C42924" s="106"/>
      <c r="D42924" s="139"/>
      <c r="P42924" s="142"/>
      <c r="Q42924" s="142"/>
      <c r="R42924" s="142"/>
      <c r="S42924" s="139"/>
    </row>
    <row r="42925" spans="2:19" ht="15.75" customHeight="1" x14ac:dyDescent="0.25">
      <c r="B42925" s="106"/>
      <c r="C42925" s="106"/>
      <c r="D42925" s="139"/>
      <c r="P42925" s="142"/>
      <c r="Q42925" s="142"/>
      <c r="R42925" s="142"/>
      <c r="S42925" s="139"/>
    </row>
    <row r="42926" spans="2:19" ht="15.75" customHeight="1" x14ac:dyDescent="0.25">
      <c r="B42926" s="106"/>
      <c r="C42926" s="106"/>
      <c r="D42926" s="139"/>
      <c r="P42926" s="142"/>
      <c r="Q42926" s="142"/>
      <c r="R42926" s="142"/>
      <c r="S42926" s="139"/>
    </row>
    <row r="42927" spans="2:19" ht="15.75" customHeight="1" x14ac:dyDescent="0.25">
      <c r="B42927" s="106"/>
      <c r="C42927" s="106"/>
      <c r="D42927" s="139"/>
      <c r="P42927" s="142"/>
      <c r="Q42927" s="142"/>
      <c r="R42927" s="142"/>
      <c r="S42927" s="139"/>
    </row>
    <row r="42928" spans="2:19" ht="15.75" customHeight="1" x14ac:dyDescent="0.25">
      <c r="B42928" s="106"/>
      <c r="C42928" s="106"/>
      <c r="D42928" s="139"/>
      <c r="P42928" s="142"/>
      <c r="Q42928" s="142"/>
      <c r="R42928" s="142"/>
      <c r="S42928" s="139"/>
    </row>
    <row r="42929" spans="2:19" ht="15.75" customHeight="1" x14ac:dyDescent="0.25">
      <c r="B42929" s="106"/>
      <c r="C42929" s="106"/>
      <c r="D42929" s="139"/>
      <c r="P42929" s="142"/>
      <c r="Q42929" s="142"/>
      <c r="R42929" s="142"/>
      <c r="S42929" s="139"/>
    </row>
    <row r="42930" spans="2:19" ht="15.75" customHeight="1" x14ac:dyDescent="0.25">
      <c r="B42930" s="106"/>
      <c r="C42930" s="106"/>
      <c r="D42930" s="139"/>
      <c r="P42930" s="142"/>
      <c r="Q42930" s="142"/>
      <c r="R42930" s="142"/>
      <c r="S42930" s="139"/>
    </row>
    <row r="42931" spans="2:19" ht="15.75" customHeight="1" x14ac:dyDescent="0.25">
      <c r="B42931" s="106"/>
      <c r="C42931" s="106"/>
      <c r="D42931" s="139"/>
      <c r="P42931" s="142"/>
      <c r="Q42931" s="142"/>
      <c r="R42931" s="142"/>
      <c r="S42931" s="139"/>
    </row>
    <row r="42932" spans="2:19" ht="15.75" customHeight="1" x14ac:dyDescent="0.25">
      <c r="B42932" s="106"/>
      <c r="C42932" s="106"/>
      <c r="D42932" s="139"/>
      <c r="P42932" s="142"/>
      <c r="Q42932" s="142"/>
      <c r="R42932" s="142"/>
      <c r="S42932" s="139"/>
    </row>
    <row r="42933" spans="2:19" ht="15.75" customHeight="1" x14ac:dyDescent="0.25">
      <c r="B42933" s="106"/>
      <c r="C42933" s="106"/>
      <c r="D42933" s="139"/>
      <c r="P42933" s="142"/>
      <c r="Q42933" s="142"/>
      <c r="R42933" s="142"/>
      <c r="S42933" s="139"/>
    </row>
    <row r="42934" spans="2:19" ht="15.75" customHeight="1" x14ac:dyDescent="0.25">
      <c r="B42934" s="106"/>
      <c r="C42934" s="106"/>
      <c r="D42934" s="139"/>
      <c r="P42934" s="142"/>
      <c r="Q42934" s="142"/>
      <c r="R42934" s="142"/>
      <c r="S42934" s="139"/>
    </row>
    <row r="42935" spans="2:19" ht="15.75" customHeight="1" x14ac:dyDescent="0.25">
      <c r="B42935" s="106"/>
      <c r="C42935" s="106"/>
      <c r="D42935" s="139"/>
      <c r="P42935" s="142"/>
      <c r="Q42935" s="142"/>
      <c r="R42935" s="142"/>
      <c r="S42935" s="139"/>
    </row>
    <row r="42936" spans="2:19" ht="15.75" customHeight="1" x14ac:dyDescent="0.25">
      <c r="B42936" s="106"/>
      <c r="C42936" s="106"/>
      <c r="D42936" s="139"/>
      <c r="P42936" s="142"/>
      <c r="Q42936" s="142"/>
      <c r="R42936" s="142"/>
      <c r="S42936" s="139"/>
    </row>
    <row r="42937" spans="2:19" ht="15.75" customHeight="1" x14ac:dyDescent="0.25">
      <c r="B42937" s="106"/>
      <c r="C42937" s="106"/>
      <c r="D42937" s="139"/>
      <c r="P42937" s="142"/>
      <c r="Q42937" s="142"/>
      <c r="R42937" s="142"/>
      <c r="S42937" s="139"/>
    </row>
    <row r="42938" spans="2:19" ht="15.75" customHeight="1" x14ac:dyDescent="0.25">
      <c r="B42938" s="106"/>
      <c r="C42938" s="106"/>
      <c r="D42938" s="139"/>
      <c r="P42938" s="142"/>
      <c r="Q42938" s="142"/>
      <c r="R42938" s="142"/>
      <c r="S42938" s="139"/>
    </row>
    <row r="42939" spans="2:19" ht="15.75" customHeight="1" x14ac:dyDescent="0.25">
      <c r="B42939" s="106"/>
      <c r="C42939" s="106"/>
      <c r="D42939" s="139"/>
      <c r="P42939" s="142"/>
      <c r="Q42939" s="142"/>
      <c r="R42939" s="142"/>
      <c r="S42939" s="139"/>
    </row>
    <row r="42940" spans="2:19" ht="15.75" customHeight="1" x14ac:dyDescent="0.25">
      <c r="B42940" s="106"/>
      <c r="C42940" s="106"/>
      <c r="D42940" s="139"/>
      <c r="P42940" s="142"/>
      <c r="Q42940" s="142"/>
      <c r="R42940" s="142"/>
      <c r="S42940" s="139"/>
    </row>
    <row r="42941" spans="2:19" ht="15.75" customHeight="1" x14ac:dyDescent="0.25">
      <c r="B42941" s="106"/>
      <c r="C42941" s="106"/>
      <c r="D42941" s="139"/>
      <c r="P42941" s="142"/>
      <c r="Q42941" s="142"/>
      <c r="R42941" s="142"/>
      <c r="S42941" s="139"/>
    </row>
    <row r="42942" spans="2:19" ht="15.75" customHeight="1" x14ac:dyDescent="0.25">
      <c r="B42942" s="106"/>
      <c r="C42942" s="106"/>
      <c r="D42942" s="139"/>
      <c r="P42942" s="142"/>
      <c r="Q42942" s="142"/>
      <c r="R42942" s="142"/>
      <c r="S42942" s="139"/>
    </row>
    <row r="42943" spans="2:19" ht="15.75" customHeight="1" x14ac:dyDescent="0.25">
      <c r="B42943" s="106"/>
      <c r="C42943" s="106"/>
      <c r="D42943" s="139"/>
      <c r="P42943" s="142"/>
      <c r="Q42943" s="142"/>
      <c r="R42943" s="142"/>
      <c r="S42943" s="139"/>
    </row>
    <row r="42944" spans="2:19" ht="15.75" customHeight="1" x14ac:dyDescent="0.25">
      <c r="B42944" s="106"/>
      <c r="C42944" s="106"/>
      <c r="D42944" s="139"/>
      <c r="P42944" s="142"/>
      <c r="Q42944" s="142"/>
      <c r="R42944" s="142"/>
      <c r="S42944" s="139"/>
    </row>
    <row r="42945" spans="2:19" ht="15.75" customHeight="1" x14ac:dyDescent="0.25">
      <c r="B42945" s="106"/>
      <c r="C42945" s="106"/>
      <c r="D42945" s="139"/>
      <c r="P42945" s="142"/>
      <c r="Q42945" s="142"/>
      <c r="R42945" s="142"/>
      <c r="S42945" s="139"/>
    </row>
    <row r="42946" spans="2:19" ht="15.75" customHeight="1" x14ac:dyDescent="0.25">
      <c r="B42946" s="106"/>
      <c r="C42946" s="106"/>
      <c r="D42946" s="139"/>
      <c r="P42946" s="142"/>
      <c r="Q42946" s="142"/>
      <c r="R42946" s="142"/>
      <c r="S42946" s="139"/>
    </row>
    <row r="42947" spans="2:19" ht="15.75" customHeight="1" x14ac:dyDescent="0.25">
      <c r="B42947" s="106"/>
      <c r="C42947" s="106"/>
      <c r="D42947" s="139"/>
      <c r="P42947" s="142"/>
      <c r="Q42947" s="142"/>
      <c r="R42947" s="142"/>
      <c r="S42947" s="139"/>
    </row>
    <row r="42948" spans="2:19" ht="15.75" customHeight="1" x14ac:dyDescent="0.25">
      <c r="B42948" s="106"/>
      <c r="C42948" s="106"/>
      <c r="D42948" s="139"/>
      <c r="P42948" s="142"/>
      <c r="Q42948" s="142"/>
      <c r="R42948" s="142"/>
      <c r="S42948" s="139"/>
    </row>
    <row r="42949" spans="2:19" ht="15.75" customHeight="1" x14ac:dyDescent="0.25">
      <c r="B42949" s="106"/>
      <c r="C42949" s="106"/>
      <c r="D42949" s="139"/>
      <c r="P42949" s="142"/>
      <c r="Q42949" s="142"/>
      <c r="R42949" s="142"/>
      <c r="S42949" s="139"/>
    </row>
    <row r="42950" spans="2:19" ht="15.75" customHeight="1" x14ac:dyDescent="0.25">
      <c r="B42950" s="106"/>
      <c r="C42950" s="106"/>
      <c r="D42950" s="139"/>
      <c r="P42950" s="142"/>
      <c r="Q42950" s="142"/>
      <c r="R42950" s="142"/>
      <c r="S42950" s="139"/>
    </row>
    <row r="42951" spans="2:19" ht="15.75" customHeight="1" x14ac:dyDescent="0.25">
      <c r="B42951" s="106"/>
      <c r="C42951" s="106"/>
      <c r="D42951" s="139"/>
      <c r="P42951" s="142"/>
      <c r="Q42951" s="142"/>
      <c r="R42951" s="142"/>
      <c r="S42951" s="139"/>
    </row>
    <row r="42952" spans="2:19" ht="15.75" customHeight="1" x14ac:dyDescent="0.25">
      <c r="B42952" s="106"/>
      <c r="C42952" s="106"/>
      <c r="D42952" s="139"/>
      <c r="P42952" s="142"/>
      <c r="Q42952" s="142"/>
      <c r="R42952" s="142"/>
      <c r="S42952" s="139"/>
    </row>
    <row r="42953" spans="2:19" ht="15.75" customHeight="1" x14ac:dyDescent="0.25">
      <c r="B42953" s="106"/>
      <c r="C42953" s="106"/>
      <c r="D42953" s="139"/>
      <c r="P42953" s="142"/>
      <c r="Q42953" s="142"/>
      <c r="R42953" s="142"/>
      <c r="S42953" s="139"/>
    </row>
    <row r="42954" spans="2:19" ht="15.75" customHeight="1" x14ac:dyDescent="0.25">
      <c r="B42954" s="106"/>
      <c r="C42954" s="106"/>
      <c r="D42954" s="139"/>
      <c r="P42954" s="142"/>
      <c r="Q42954" s="142"/>
      <c r="R42954" s="142"/>
      <c r="S42954" s="139"/>
    </row>
    <row r="42955" spans="2:19" ht="15.75" customHeight="1" x14ac:dyDescent="0.25">
      <c r="B42955" s="106"/>
      <c r="C42955" s="106"/>
      <c r="D42955" s="139"/>
      <c r="P42955" s="142"/>
      <c r="Q42955" s="142"/>
      <c r="R42955" s="142"/>
      <c r="S42955" s="139"/>
    </row>
    <row r="42956" spans="2:19" ht="15.75" customHeight="1" x14ac:dyDescent="0.25">
      <c r="B42956" s="106"/>
      <c r="C42956" s="106"/>
      <c r="D42956" s="139"/>
      <c r="P42956" s="142"/>
      <c r="Q42956" s="142"/>
      <c r="R42956" s="142"/>
      <c r="S42956" s="139"/>
    </row>
    <row r="42957" spans="2:19" ht="15.75" customHeight="1" x14ac:dyDescent="0.25">
      <c r="B42957" s="106"/>
      <c r="C42957" s="106"/>
      <c r="D42957" s="139"/>
      <c r="P42957" s="142"/>
      <c r="Q42957" s="142"/>
      <c r="R42957" s="142"/>
      <c r="S42957" s="139"/>
    </row>
    <row r="42958" spans="2:19" ht="15.75" customHeight="1" x14ac:dyDescent="0.25">
      <c r="B42958" s="106"/>
      <c r="C42958" s="106"/>
      <c r="D42958" s="139"/>
      <c r="P42958" s="142"/>
      <c r="Q42958" s="142"/>
      <c r="R42958" s="142"/>
      <c r="S42958" s="139"/>
    </row>
    <row r="42959" spans="2:19" ht="15.75" customHeight="1" x14ac:dyDescent="0.25">
      <c r="B42959" s="106"/>
      <c r="C42959" s="106"/>
      <c r="D42959" s="139"/>
      <c r="P42959" s="142"/>
      <c r="Q42959" s="142"/>
      <c r="R42959" s="142"/>
      <c r="S42959" s="139"/>
    </row>
    <row r="42960" spans="2:19" ht="15.75" customHeight="1" x14ac:dyDescent="0.25">
      <c r="B42960" s="106"/>
      <c r="C42960" s="106"/>
      <c r="D42960" s="139"/>
      <c r="P42960" s="142"/>
      <c r="Q42960" s="142"/>
      <c r="R42960" s="142"/>
      <c r="S42960" s="139"/>
    </row>
    <row r="42961" spans="2:19" ht="15.75" customHeight="1" x14ac:dyDescent="0.25">
      <c r="B42961" s="106"/>
      <c r="C42961" s="106"/>
      <c r="D42961" s="139"/>
      <c r="P42961" s="142"/>
      <c r="Q42961" s="142"/>
      <c r="R42961" s="142"/>
      <c r="S42961" s="139"/>
    </row>
    <row r="42962" spans="2:19" ht="15.75" customHeight="1" x14ac:dyDescent="0.25">
      <c r="B42962" s="106"/>
      <c r="C42962" s="106"/>
      <c r="D42962" s="139"/>
      <c r="P42962" s="142"/>
      <c r="Q42962" s="142"/>
      <c r="R42962" s="142"/>
      <c r="S42962" s="139"/>
    </row>
    <row r="42963" spans="2:19" ht="15.75" customHeight="1" x14ac:dyDescent="0.25">
      <c r="B42963" s="106"/>
      <c r="C42963" s="106"/>
      <c r="D42963" s="139"/>
      <c r="P42963" s="142"/>
      <c r="Q42963" s="142"/>
      <c r="R42963" s="142"/>
      <c r="S42963" s="139"/>
    </row>
    <row r="42964" spans="2:19" ht="15.75" customHeight="1" x14ac:dyDescent="0.25">
      <c r="B42964" s="106"/>
      <c r="C42964" s="106"/>
      <c r="D42964" s="139"/>
      <c r="P42964" s="142"/>
      <c r="Q42964" s="142"/>
      <c r="R42964" s="142"/>
      <c r="S42964" s="139"/>
    </row>
    <row r="42965" spans="2:19" ht="15.75" customHeight="1" x14ac:dyDescent="0.25">
      <c r="B42965" s="106"/>
      <c r="C42965" s="106"/>
      <c r="D42965" s="139"/>
      <c r="P42965" s="142"/>
      <c r="Q42965" s="142"/>
      <c r="R42965" s="142"/>
      <c r="S42965" s="139"/>
    </row>
    <row r="42966" spans="2:19" ht="15.75" customHeight="1" x14ac:dyDescent="0.25">
      <c r="B42966" s="106"/>
      <c r="C42966" s="106"/>
      <c r="D42966" s="139"/>
      <c r="P42966" s="142"/>
      <c r="Q42966" s="142"/>
      <c r="R42966" s="142"/>
      <c r="S42966" s="139"/>
    </row>
    <row r="42967" spans="2:19" ht="15.75" customHeight="1" x14ac:dyDescent="0.25">
      <c r="B42967" s="106"/>
      <c r="C42967" s="106"/>
      <c r="D42967" s="139"/>
      <c r="P42967" s="142"/>
      <c r="Q42967" s="142"/>
      <c r="R42967" s="142"/>
      <c r="S42967" s="139"/>
    </row>
    <row r="42968" spans="2:19" ht="15.75" customHeight="1" x14ac:dyDescent="0.25">
      <c r="B42968" s="106"/>
      <c r="C42968" s="106"/>
      <c r="D42968" s="139"/>
      <c r="P42968" s="142"/>
      <c r="Q42968" s="142"/>
      <c r="R42968" s="142"/>
      <c r="S42968" s="139"/>
    </row>
    <row r="42969" spans="2:19" ht="15.75" customHeight="1" x14ac:dyDescent="0.25">
      <c r="B42969" s="106"/>
      <c r="C42969" s="106"/>
      <c r="D42969" s="139"/>
      <c r="P42969" s="142"/>
      <c r="Q42969" s="142"/>
      <c r="R42969" s="142"/>
      <c r="S42969" s="139"/>
    </row>
    <row r="42970" spans="2:19" ht="15.75" customHeight="1" x14ac:dyDescent="0.25">
      <c r="B42970" s="106"/>
      <c r="C42970" s="106"/>
      <c r="D42970" s="139"/>
      <c r="P42970" s="142"/>
      <c r="Q42970" s="142"/>
      <c r="R42970" s="142"/>
      <c r="S42970" s="139"/>
    </row>
    <row r="42971" spans="2:19" ht="15.75" customHeight="1" x14ac:dyDescent="0.25">
      <c r="B42971" s="106"/>
      <c r="C42971" s="106"/>
      <c r="D42971" s="139"/>
      <c r="P42971" s="142"/>
      <c r="Q42971" s="142"/>
      <c r="R42971" s="142"/>
      <c r="S42971" s="139"/>
    </row>
    <row r="42972" spans="2:19" ht="15.75" customHeight="1" x14ac:dyDescent="0.25">
      <c r="B42972" s="106"/>
      <c r="C42972" s="106"/>
      <c r="D42972" s="139"/>
      <c r="P42972" s="142"/>
      <c r="Q42972" s="142"/>
      <c r="R42972" s="142"/>
      <c r="S42972" s="139"/>
    </row>
    <row r="42973" spans="2:19" ht="15.75" customHeight="1" x14ac:dyDescent="0.25">
      <c r="B42973" s="106"/>
      <c r="C42973" s="106"/>
      <c r="D42973" s="139"/>
      <c r="P42973" s="142"/>
      <c r="Q42973" s="142"/>
      <c r="R42973" s="142"/>
      <c r="S42973" s="139"/>
    </row>
    <row r="42974" spans="2:19" ht="15.75" customHeight="1" x14ac:dyDescent="0.25">
      <c r="B42974" s="106"/>
      <c r="C42974" s="106"/>
      <c r="D42974" s="139"/>
      <c r="P42974" s="142"/>
      <c r="Q42974" s="142"/>
      <c r="R42974" s="142"/>
      <c r="S42974" s="139"/>
    </row>
    <row r="42975" spans="2:19" ht="15.75" customHeight="1" x14ac:dyDescent="0.25">
      <c r="B42975" s="106"/>
      <c r="C42975" s="106"/>
      <c r="D42975" s="139"/>
      <c r="P42975" s="142"/>
      <c r="Q42975" s="142"/>
      <c r="R42975" s="142"/>
      <c r="S42975" s="139"/>
    </row>
    <row r="42976" spans="2:19" ht="15.75" customHeight="1" x14ac:dyDescent="0.25">
      <c r="B42976" s="106"/>
      <c r="C42976" s="106"/>
      <c r="D42976" s="139"/>
      <c r="P42976" s="142"/>
      <c r="Q42976" s="142"/>
      <c r="R42976" s="142"/>
      <c r="S42976" s="139"/>
    </row>
    <row r="42977" spans="2:19" ht="15.75" customHeight="1" x14ac:dyDescent="0.25">
      <c r="B42977" s="106"/>
      <c r="C42977" s="106"/>
      <c r="D42977" s="139"/>
      <c r="P42977" s="142"/>
      <c r="Q42977" s="142"/>
      <c r="R42977" s="142"/>
      <c r="S42977" s="139"/>
    </row>
    <row r="42978" spans="2:19" ht="15.75" customHeight="1" x14ac:dyDescent="0.25">
      <c r="B42978" s="106"/>
      <c r="C42978" s="106"/>
      <c r="D42978" s="139"/>
      <c r="P42978" s="142"/>
      <c r="Q42978" s="142"/>
      <c r="R42978" s="142"/>
      <c r="S42978" s="139"/>
    </row>
    <row r="42979" spans="2:19" ht="15.75" customHeight="1" x14ac:dyDescent="0.25">
      <c r="B42979" s="106"/>
      <c r="C42979" s="106"/>
      <c r="D42979" s="139"/>
      <c r="P42979" s="142"/>
      <c r="Q42979" s="142"/>
      <c r="R42979" s="142"/>
      <c r="S42979" s="139"/>
    </row>
    <row r="42980" spans="2:19" ht="15.75" customHeight="1" x14ac:dyDescent="0.25">
      <c r="B42980" s="106"/>
      <c r="C42980" s="106"/>
      <c r="D42980" s="139"/>
      <c r="P42980" s="142"/>
      <c r="Q42980" s="142"/>
      <c r="R42980" s="142"/>
      <c r="S42980" s="139"/>
    </row>
    <row r="42981" spans="2:19" ht="15.75" customHeight="1" x14ac:dyDescent="0.25">
      <c r="B42981" s="106"/>
      <c r="C42981" s="106"/>
      <c r="D42981" s="139"/>
      <c r="P42981" s="142"/>
      <c r="Q42981" s="142"/>
      <c r="R42981" s="142"/>
      <c r="S42981" s="139"/>
    </row>
    <row r="42982" spans="2:19" ht="15.75" customHeight="1" x14ac:dyDescent="0.25">
      <c r="B42982" s="106"/>
      <c r="C42982" s="106"/>
      <c r="D42982" s="139"/>
      <c r="P42982" s="142"/>
      <c r="Q42982" s="142"/>
      <c r="R42982" s="142"/>
      <c r="S42982" s="139"/>
    </row>
    <row r="42983" spans="2:19" ht="15.75" customHeight="1" x14ac:dyDescent="0.25">
      <c r="B42983" s="106"/>
      <c r="C42983" s="106"/>
      <c r="D42983" s="139"/>
      <c r="P42983" s="142"/>
      <c r="Q42983" s="142"/>
      <c r="R42983" s="142"/>
      <c r="S42983" s="139"/>
    </row>
    <row r="42984" spans="2:19" ht="15.75" customHeight="1" x14ac:dyDescent="0.25">
      <c r="B42984" s="106"/>
      <c r="C42984" s="106"/>
      <c r="D42984" s="139"/>
      <c r="P42984" s="142"/>
      <c r="Q42984" s="142"/>
      <c r="R42984" s="142"/>
      <c r="S42984" s="139"/>
    </row>
    <row r="42985" spans="2:19" ht="15.75" customHeight="1" x14ac:dyDescent="0.25">
      <c r="B42985" s="106"/>
      <c r="C42985" s="106"/>
      <c r="D42985" s="139"/>
      <c r="P42985" s="142"/>
      <c r="Q42985" s="142"/>
      <c r="R42985" s="142"/>
      <c r="S42985" s="139"/>
    </row>
    <row r="42986" spans="2:19" ht="15.75" customHeight="1" x14ac:dyDescent="0.25">
      <c r="B42986" s="106"/>
      <c r="C42986" s="106"/>
      <c r="D42986" s="139"/>
      <c r="P42986" s="142"/>
      <c r="Q42986" s="142"/>
      <c r="R42986" s="142"/>
      <c r="S42986" s="139"/>
    </row>
    <row r="42987" spans="2:19" ht="15.75" customHeight="1" x14ac:dyDescent="0.25">
      <c r="B42987" s="106"/>
      <c r="C42987" s="106"/>
      <c r="D42987" s="139"/>
      <c r="P42987" s="142"/>
      <c r="Q42987" s="142"/>
      <c r="R42987" s="142"/>
      <c r="S42987" s="139"/>
    </row>
    <row r="42988" spans="2:19" ht="15.75" customHeight="1" x14ac:dyDescent="0.25">
      <c r="B42988" s="106"/>
      <c r="C42988" s="106"/>
      <c r="D42988" s="139"/>
      <c r="P42988" s="142"/>
      <c r="Q42988" s="142"/>
      <c r="R42988" s="142"/>
      <c r="S42988" s="139"/>
    </row>
    <row r="42989" spans="2:19" ht="15.75" customHeight="1" x14ac:dyDescent="0.25">
      <c r="B42989" s="106"/>
      <c r="C42989" s="106"/>
      <c r="D42989" s="139"/>
      <c r="P42989" s="142"/>
      <c r="Q42989" s="142"/>
      <c r="R42989" s="142"/>
      <c r="S42989" s="139"/>
    </row>
    <row r="42990" spans="2:19" ht="15.75" customHeight="1" x14ac:dyDescent="0.25">
      <c r="B42990" s="106"/>
      <c r="C42990" s="106"/>
      <c r="D42990" s="139"/>
      <c r="P42990" s="142"/>
      <c r="Q42990" s="142"/>
      <c r="R42990" s="142"/>
      <c r="S42990" s="139"/>
    </row>
    <row r="42991" spans="2:19" ht="15.75" customHeight="1" x14ac:dyDescent="0.25">
      <c r="B42991" s="106"/>
      <c r="C42991" s="106"/>
      <c r="D42991" s="139"/>
      <c r="P42991" s="142"/>
      <c r="Q42991" s="142"/>
      <c r="R42991" s="142"/>
      <c r="S42991" s="139"/>
    </row>
    <row r="42992" spans="2:19" ht="15.75" customHeight="1" x14ac:dyDescent="0.25">
      <c r="B42992" s="106"/>
      <c r="C42992" s="106"/>
      <c r="D42992" s="139"/>
      <c r="P42992" s="142"/>
      <c r="Q42992" s="142"/>
      <c r="R42992" s="142"/>
      <c r="S42992" s="139"/>
    </row>
    <row r="42993" spans="2:19" ht="15.75" customHeight="1" x14ac:dyDescent="0.25">
      <c r="B42993" s="106"/>
      <c r="C42993" s="106"/>
      <c r="D42993" s="139"/>
      <c r="P42993" s="142"/>
      <c r="Q42993" s="142"/>
      <c r="R42993" s="142"/>
      <c r="S42993" s="139"/>
    </row>
    <row r="42994" spans="2:19" ht="15.75" customHeight="1" x14ac:dyDescent="0.25">
      <c r="B42994" s="106"/>
      <c r="C42994" s="106"/>
      <c r="D42994" s="139"/>
      <c r="P42994" s="142"/>
      <c r="Q42994" s="142"/>
      <c r="R42994" s="142"/>
      <c r="S42994" s="139"/>
    </row>
    <row r="42995" spans="2:19" ht="15.75" customHeight="1" x14ac:dyDescent="0.25">
      <c r="B42995" s="106"/>
      <c r="C42995" s="106"/>
      <c r="D42995" s="139"/>
      <c r="P42995" s="142"/>
      <c r="Q42995" s="142"/>
      <c r="R42995" s="142"/>
      <c r="S42995" s="139"/>
    </row>
    <row r="42996" spans="2:19" ht="15.75" customHeight="1" x14ac:dyDescent="0.25">
      <c r="B42996" s="106"/>
      <c r="C42996" s="106"/>
      <c r="D42996" s="139"/>
      <c r="P42996" s="142"/>
      <c r="Q42996" s="142"/>
      <c r="R42996" s="142"/>
      <c r="S42996" s="139"/>
    </row>
    <row r="42997" spans="2:19" ht="15.75" customHeight="1" x14ac:dyDescent="0.25">
      <c r="B42997" s="106"/>
      <c r="C42997" s="106"/>
      <c r="D42997" s="139"/>
      <c r="P42997" s="142"/>
      <c r="Q42997" s="142"/>
      <c r="R42997" s="142"/>
      <c r="S42997" s="139"/>
    </row>
    <row r="42998" spans="2:19" ht="15.75" customHeight="1" x14ac:dyDescent="0.25">
      <c r="B42998" s="106"/>
      <c r="C42998" s="106"/>
      <c r="D42998" s="139"/>
      <c r="P42998" s="142"/>
      <c r="Q42998" s="142"/>
      <c r="R42998" s="142"/>
      <c r="S42998" s="139"/>
    </row>
    <row r="42999" spans="2:19" ht="15.75" customHeight="1" x14ac:dyDescent="0.25">
      <c r="B42999" s="106"/>
      <c r="C42999" s="106"/>
      <c r="D42999" s="139"/>
      <c r="P42999" s="142"/>
      <c r="Q42999" s="142"/>
      <c r="R42999" s="142"/>
      <c r="S42999" s="139"/>
    </row>
    <row r="43000" spans="2:19" ht="15.75" customHeight="1" x14ac:dyDescent="0.25">
      <c r="B43000" s="106"/>
      <c r="C43000" s="106"/>
      <c r="D43000" s="139"/>
      <c r="P43000" s="142"/>
      <c r="Q43000" s="142"/>
      <c r="R43000" s="142"/>
      <c r="S43000" s="139"/>
    </row>
    <row r="43001" spans="2:19" ht="15.75" customHeight="1" x14ac:dyDescent="0.25">
      <c r="B43001" s="106"/>
      <c r="C43001" s="106"/>
      <c r="D43001" s="139"/>
      <c r="P43001" s="142"/>
      <c r="Q43001" s="142"/>
      <c r="R43001" s="142"/>
      <c r="S43001" s="139"/>
    </row>
    <row r="43002" spans="2:19" ht="15.75" customHeight="1" x14ac:dyDescent="0.25">
      <c r="B43002" s="106"/>
      <c r="C43002" s="106"/>
      <c r="D43002" s="139"/>
      <c r="P43002" s="142"/>
      <c r="Q43002" s="142"/>
      <c r="R43002" s="142"/>
      <c r="S43002" s="139"/>
    </row>
    <row r="43003" spans="2:19" ht="15.75" customHeight="1" x14ac:dyDescent="0.25">
      <c r="B43003" s="106"/>
      <c r="C43003" s="106"/>
      <c r="D43003" s="139"/>
      <c r="P43003" s="142"/>
      <c r="Q43003" s="142"/>
      <c r="R43003" s="142"/>
      <c r="S43003" s="139"/>
    </row>
    <row r="43004" spans="2:19" ht="15.75" customHeight="1" x14ac:dyDescent="0.25">
      <c r="B43004" s="106"/>
      <c r="C43004" s="106"/>
      <c r="D43004" s="139"/>
      <c r="P43004" s="142"/>
      <c r="Q43004" s="142"/>
      <c r="R43004" s="142"/>
      <c r="S43004" s="139"/>
    </row>
    <row r="43005" spans="2:19" ht="15.75" customHeight="1" x14ac:dyDescent="0.25">
      <c r="B43005" s="106"/>
      <c r="C43005" s="106"/>
      <c r="D43005" s="139"/>
      <c r="P43005" s="142"/>
      <c r="Q43005" s="142"/>
      <c r="R43005" s="142"/>
      <c r="S43005" s="139"/>
    </row>
    <row r="43006" spans="2:19" ht="15.75" customHeight="1" x14ac:dyDescent="0.25">
      <c r="B43006" s="106"/>
      <c r="C43006" s="106"/>
      <c r="D43006" s="139"/>
      <c r="P43006" s="142"/>
      <c r="Q43006" s="142"/>
      <c r="R43006" s="142"/>
      <c r="S43006" s="139"/>
    </row>
    <row r="43007" spans="2:19" ht="15.75" customHeight="1" x14ac:dyDescent="0.25">
      <c r="B43007" s="106"/>
      <c r="C43007" s="106"/>
      <c r="D43007" s="139"/>
      <c r="P43007" s="142"/>
      <c r="Q43007" s="142"/>
      <c r="R43007" s="142"/>
      <c r="S43007" s="139"/>
    </row>
    <row r="43008" spans="2:19" ht="15.75" customHeight="1" x14ac:dyDescent="0.25">
      <c r="B43008" s="106"/>
      <c r="C43008" s="106"/>
      <c r="D43008" s="139"/>
      <c r="P43008" s="142"/>
      <c r="Q43008" s="142"/>
      <c r="R43008" s="142"/>
      <c r="S43008" s="139"/>
    </row>
    <row r="43009" spans="2:19" ht="15.75" customHeight="1" x14ac:dyDescent="0.25">
      <c r="B43009" s="106"/>
      <c r="C43009" s="106"/>
      <c r="D43009" s="139"/>
      <c r="P43009" s="142"/>
      <c r="Q43009" s="142"/>
      <c r="R43009" s="142"/>
      <c r="S43009" s="139"/>
    </row>
    <row r="43010" spans="2:19" ht="15.75" customHeight="1" x14ac:dyDescent="0.25">
      <c r="B43010" s="106"/>
      <c r="C43010" s="106"/>
      <c r="D43010" s="139"/>
      <c r="P43010" s="142"/>
      <c r="Q43010" s="142"/>
      <c r="R43010" s="142"/>
      <c r="S43010" s="139"/>
    </row>
    <row r="43011" spans="2:19" ht="15.75" customHeight="1" x14ac:dyDescent="0.25">
      <c r="B43011" s="106"/>
      <c r="C43011" s="106"/>
      <c r="D43011" s="139"/>
      <c r="P43011" s="142"/>
      <c r="Q43011" s="142"/>
      <c r="R43011" s="142"/>
      <c r="S43011" s="139"/>
    </row>
    <row r="43012" spans="2:19" ht="15.75" customHeight="1" x14ac:dyDescent="0.25">
      <c r="B43012" s="106"/>
      <c r="C43012" s="106"/>
      <c r="D43012" s="139"/>
      <c r="P43012" s="142"/>
      <c r="Q43012" s="142"/>
      <c r="R43012" s="142"/>
      <c r="S43012" s="139"/>
    </row>
    <row r="43013" spans="2:19" ht="15.75" customHeight="1" x14ac:dyDescent="0.25">
      <c r="B43013" s="106"/>
      <c r="C43013" s="106"/>
      <c r="D43013" s="139"/>
      <c r="P43013" s="142"/>
      <c r="Q43013" s="142"/>
      <c r="R43013" s="142"/>
      <c r="S43013" s="139"/>
    </row>
    <row r="43014" spans="2:19" ht="15.75" customHeight="1" x14ac:dyDescent="0.25">
      <c r="B43014" s="106"/>
      <c r="C43014" s="106"/>
      <c r="D43014" s="139"/>
      <c r="P43014" s="142"/>
      <c r="Q43014" s="142"/>
      <c r="R43014" s="142"/>
      <c r="S43014" s="139"/>
    </row>
    <row r="43015" spans="2:19" ht="15.75" customHeight="1" x14ac:dyDescent="0.25">
      <c r="B43015" s="106"/>
      <c r="C43015" s="106"/>
      <c r="D43015" s="139"/>
      <c r="P43015" s="142"/>
      <c r="Q43015" s="142"/>
      <c r="R43015" s="142"/>
      <c r="S43015" s="139"/>
    </row>
    <row r="43016" spans="2:19" ht="15.75" customHeight="1" x14ac:dyDescent="0.25">
      <c r="B43016" s="106"/>
      <c r="C43016" s="106"/>
      <c r="D43016" s="139"/>
      <c r="P43016" s="142"/>
      <c r="Q43016" s="142"/>
      <c r="R43016" s="142"/>
      <c r="S43016" s="139"/>
    </row>
    <row r="43017" spans="2:19" ht="15.75" customHeight="1" x14ac:dyDescent="0.25">
      <c r="B43017" s="106"/>
      <c r="C43017" s="106"/>
      <c r="D43017" s="139"/>
      <c r="P43017" s="142"/>
      <c r="Q43017" s="142"/>
      <c r="R43017" s="142"/>
      <c r="S43017" s="139"/>
    </row>
    <row r="43018" spans="2:19" ht="15.75" customHeight="1" x14ac:dyDescent="0.25">
      <c r="B43018" s="106"/>
      <c r="C43018" s="106"/>
      <c r="D43018" s="139"/>
      <c r="P43018" s="142"/>
      <c r="Q43018" s="142"/>
      <c r="R43018" s="142"/>
      <c r="S43018" s="139"/>
    </row>
    <row r="43019" spans="2:19" ht="15.75" customHeight="1" x14ac:dyDescent="0.25">
      <c r="B43019" s="106"/>
      <c r="C43019" s="106"/>
      <c r="D43019" s="139"/>
      <c r="P43019" s="142"/>
      <c r="Q43019" s="142"/>
      <c r="R43019" s="142"/>
      <c r="S43019" s="139"/>
    </row>
    <row r="43020" spans="2:19" ht="15.75" customHeight="1" x14ac:dyDescent="0.25">
      <c r="B43020" s="106"/>
      <c r="C43020" s="106"/>
      <c r="D43020" s="139"/>
      <c r="P43020" s="142"/>
      <c r="Q43020" s="142"/>
      <c r="R43020" s="142"/>
      <c r="S43020" s="139"/>
    </row>
    <row r="43021" spans="2:19" ht="15.75" customHeight="1" x14ac:dyDescent="0.25">
      <c r="B43021" s="106"/>
      <c r="C43021" s="106"/>
      <c r="D43021" s="139"/>
      <c r="P43021" s="142"/>
      <c r="Q43021" s="142"/>
      <c r="R43021" s="142"/>
      <c r="S43021" s="139"/>
    </row>
    <row r="43022" spans="2:19" ht="15.75" customHeight="1" x14ac:dyDescent="0.25">
      <c r="B43022" s="106"/>
      <c r="C43022" s="106"/>
      <c r="D43022" s="139"/>
      <c r="P43022" s="142"/>
      <c r="Q43022" s="142"/>
      <c r="R43022" s="142"/>
      <c r="S43022" s="139"/>
    </row>
    <row r="43023" spans="2:19" ht="15.75" customHeight="1" x14ac:dyDescent="0.25">
      <c r="B43023" s="106"/>
      <c r="C43023" s="106"/>
      <c r="D43023" s="139"/>
      <c r="P43023" s="142"/>
      <c r="Q43023" s="142"/>
      <c r="R43023" s="142"/>
      <c r="S43023" s="139"/>
    </row>
    <row r="43024" spans="2:19" ht="15.75" customHeight="1" x14ac:dyDescent="0.25">
      <c r="B43024" s="106"/>
      <c r="C43024" s="106"/>
      <c r="D43024" s="139"/>
      <c r="P43024" s="142"/>
      <c r="Q43024" s="142"/>
      <c r="R43024" s="142"/>
      <c r="S43024" s="139"/>
    </row>
    <row r="43025" spans="2:19" ht="15.75" customHeight="1" x14ac:dyDescent="0.25">
      <c r="B43025" s="106"/>
      <c r="C43025" s="106"/>
      <c r="D43025" s="139"/>
      <c r="P43025" s="142"/>
      <c r="Q43025" s="142"/>
      <c r="R43025" s="142"/>
      <c r="S43025" s="139"/>
    </row>
    <row r="43026" spans="2:19" ht="15.75" customHeight="1" x14ac:dyDescent="0.25">
      <c r="B43026" s="106"/>
      <c r="C43026" s="106"/>
      <c r="D43026" s="139"/>
      <c r="P43026" s="142"/>
      <c r="Q43026" s="142"/>
      <c r="R43026" s="142"/>
      <c r="S43026" s="139"/>
    </row>
    <row r="43027" spans="2:19" ht="15.75" customHeight="1" x14ac:dyDescent="0.25">
      <c r="B43027" s="106"/>
      <c r="C43027" s="106"/>
      <c r="D43027" s="139"/>
      <c r="P43027" s="142"/>
      <c r="Q43027" s="142"/>
      <c r="R43027" s="142"/>
      <c r="S43027" s="139"/>
    </row>
    <row r="43028" spans="2:19" ht="15.75" customHeight="1" x14ac:dyDescent="0.25">
      <c r="B43028" s="106"/>
      <c r="C43028" s="106"/>
      <c r="D43028" s="139"/>
      <c r="P43028" s="142"/>
      <c r="Q43028" s="142"/>
      <c r="R43028" s="142"/>
      <c r="S43028" s="139"/>
    </row>
    <row r="43029" spans="2:19" ht="15.75" customHeight="1" x14ac:dyDescent="0.25">
      <c r="B43029" s="106"/>
      <c r="C43029" s="106"/>
      <c r="D43029" s="139"/>
      <c r="P43029" s="142"/>
      <c r="Q43029" s="142"/>
      <c r="R43029" s="142"/>
      <c r="S43029" s="139"/>
    </row>
    <row r="43030" spans="2:19" ht="15.75" customHeight="1" x14ac:dyDescent="0.25">
      <c r="B43030" s="106"/>
      <c r="C43030" s="106"/>
      <c r="D43030" s="139"/>
      <c r="P43030" s="142"/>
      <c r="Q43030" s="142"/>
      <c r="R43030" s="142"/>
      <c r="S43030" s="139"/>
    </row>
    <row r="43031" spans="2:19" ht="15.75" customHeight="1" x14ac:dyDescent="0.25">
      <c r="B43031" s="106"/>
      <c r="C43031" s="106"/>
      <c r="D43031" s="139"/>
      <c r="P43031" s="142"/>
      <c r="Q43031" s="142"/>
      <c r="R43031" s="142"/>
      <c r="S43031" s="139"/>
    </row>
    <row r="43032" spans="2:19" ht="15.75" customHeight="1" x14ac:dyDescent="0.25">
      <c r="B43032" s="106"/>
      <c r="C43032" s="106"/>
      <c r="D43032" s="139"/>
      <c r="P43032" s="142"/>
      <c r="Q43032" s="142"/>
      <c r="R43032" s="142"/>
      <c r="S43032" s="139"/>
    </row>
    <row r="43033" spans="2:19" ht="15.75" customHeight="1" x14ac:dyDescent="0.25">
      <c r="B43033" s="106"/>
      <c r="C43033" s="106"/>
      <c r="D43033" s="139"/>
      <c r="P43033" s="142"/>
      <c r="Q43033" s="142"/>
      <c r="R43033" s="142"/>
      <c r="S43033" s="139"/>
    </row>
    <row r="43034" spans="2:19" ht="15.75" customHeight="1" x14ac:dyDescent="0.25">
      <c r="B43034" s="106"/>
      <c r="C43034" s="106"/>
      <c r="D43034" s="139"/>
      <c r="P43034" s="142"/>
      <c r="Q43034" s="142"/>
      <c r="R43034" s="142"/>
      <c r="S43034" s="139"/>
    </row>
    <row r="43035" spans="2:19" ht="15.75" customHeight="1" x14ac:dyDescent="0.25">
      <c r="B43035" s="106"/>
      <c r="C43035" s="106"/>
      <c r="D43035" s="139"/>
      <c r="P43035" s="142"/>
      <c r="Q43035" s="142"/>
      <c r="R43035" s="142"/>
      <c r="S43035" s="139"/>
    </row>
    <row r="43036" spans="2:19" ht="15.75" customHeight="1" x14ac:dyDescent="0.25">
      <c r="B43036" s="106"/>
      <c r="C43036" s="106"/>
      <c r="D43036" s="139"/>
      <c r="P43036" s="142"/>
      <c r="Q43036" s="142"/>
      <c r="R43036" s="142"/>
      <c r="S43036" s="139"/>
    </row>
    <row r="43037" spans="2:19" ht="15.75" customHeight="1" x14ac:dyDescent="0.25">
      <c r="B43037" s="106"/>
      <c r="C43037" s="106"/>
      <c r="D43037" s="139"/>
      <c r="P43037" s="142"/>
      <c r="Q43037" s="142"/>
      <c r="R43037" s="142"/>
      <c r="S43037" s="139"/>
    </row>
    <row r="43038" spans="2:19" ht="15.75" customHeight="1" x14ac:dyDescent="0.25">
      <c r="B43038" s="106"/>
      <c r="C43038" s="106"/>
      <c r="D43038" s="139"/>
      <c r="P43038" s="142"/>
      <c r="Q43038" s="142"/>
      <c r="R43038" s="142"/>
      <c r="S43038" s="139"/>
    </row>
    <row r="43039" spans="2:19" ht="15.75" customHeight="1" x14ac:dyDescent="0.25">
      <c r="B43039" s="106"/>
      <c r="C43039" s="106"/>
      <c r="D43039" s="139"/>
      <c r="P43039" s="142"/>
      <c r="Q43039" s="142"/>
      <c r="R43039" s="142"/>
      <c r="S43039" s="139"/>
    </row>
    <row r="43040" spans="2:19" ht="15.75" customHeight="1" x14ac:dyDescent="0.25">
      <c r="B43040" s="106"/>
      <c r="C43040" s="106"/>
      <c r="D43040" s="139"/>
      <c r="P43040" s="142"/>
      <c r="Q43040" s="142"/>
      <c r="R43040" s="142"/>
      <c r="S43040" s="139"/>
    </row>
    <row r="43041" spans="2:19" ht="15.75" customHeight="1" x14ac:dyDescent="0.25">
      <c r="B43041" s="106"/>
      <c r="C43041" s="106"/>
      <c r="D43041" s="139"/>
      <c r="P43041" s="142"/>
      <c r="Q43041" s="142"/>
      <c r="R43041" s="142"/>
      <c r="S43041" s="139"/>
    </row>
    <row r="43042" spans="2:19" ht="15.75" customHeight="1" x14ac:dyDescent="0.25">
      <c r="B43042" s="106"/>
      <c r="C43042" s="106"/>
      <c r="D43042" s="139"/>
      <c r="P43042" s="142"/>
      <c r="Q43042" s="142"/>
      <c r="R43042" s="142"/>
      <c r="S43042" s="139"/>
    </row>
    <row r="43043" spans="2:19" ht="15.75" customHeight="1" x14ac:dyDescent="0.25">
      <c r="B43043" s="106"/>
      <c r="C43043" s="106"/>
      <c r="D43043" s="139"/>
      <c r="P43043" s="142"/>
      <c r="Q43043" s="142"/>
      <c r="R43043" s="142"/>
      <c r="S43043" s="139"/>
    </row>
    <row r="43044" spans="2:19" ht="15.75" customHeight="1" x14ac:dyDescent="0.25">
      <c r="B43044" s="106"/>
      <c r="C43044" s="106"/>
      <c r="D43044" s="139"/>
      <c r="P43044" s="142"/>
      <c r="Q43044" s="142"/>
      <c r="R43044" s="142"/>
      <c r="S43044" s="139"/>
    </row>
    <row r="43045" spans="2:19" ht="15.75" customHeight="1" x14ac:dyDescent="0.25">
      <c r="B43045" s="106"/>
      <c r="C43045" s="106"/>
      <c r="D43045" s="139"/>
      <c r="P43045" s="142"/>
      <c r="Q43045" s="142"/>
      <c r="R43045" s="142"/>
      <c r="S43045" s="139"/>
    </row>
    <row r="43046" spans="2:19" ht="15.75" customHeight="1" x14ac:dyDescent="0.25">
      <c r="B43046" s="106"/>
      <c r="C43046" s="106"/>
      <c r="D43046" s="139"/>
      <c r="P43046" s="142"/>
      <c r="Q43046" s="142"/>
      <c r="R43046" s="142"/>
      <c r="S43046" s="139"/>
    </row>
    <row r="43047" spans="2:19" ht="15.75" customHeight="1" x14ac:dyDescent="0.25">
      <c r="B43047" s="106"/>
      <c r="C43047" s="106"/>
      <c r="D43047" s="139"/>
      <c r="P43047" s="142"/>
      <c r="Q43047" s="142"/>
      <c r="R43047" s="142"/>
      <c r="S43047" s="139"/>
    </row>
    <row r="43048" spans="2:19" ht="15.75" customHeight="1" x14ac:dyDescent="0.25">
      <c r="B43048" s="106"/>
      <c r="C43048" s="106"/>
      <c r="D43048" s="139"/>
      <c r="P43048" s="142"/>
      <c r="Q43048" s="142"/>
      <c r="R43048" s="142"/>
      <c r="S43048" s="139"/>
    </row>
    <row r="43049" spans="2:19" ht="15.75" customHeight="1" x14ac:dyDescent="0.25">
      <c r="B43049" s="106"/>
      <c r="C43049" s="106"/>
      <c r="D43049" s="139"/>
      <c r="P43049" s="142"/>
      <c r="Q43049" s="142"/>
      <c r="R43049" s="142"/>
      <c r="S43049" s="139"/>
    </row>
    <row r="43050" spans="2:19" ht="15.75" customHeight="1" x14ac:dyDescent="0.25">
      <c r="B43050" s="106"/>
      <c r="C43050" s="106"/>
      <c r="D43050" s="139"/>
      <c r="P43050" s="142"/>
      <c r="Q43050" s="142"/>
      <c r="R43050" s="142"/>
      <c r="S43050" s="139"/>
    </row>
    <row r="43051" spans="2:19" ht="15.75" customHeight="1" x14ac:dyDescent="0.25">
      <c r="B43051" s="106"/>
      <c r="C43051" s="106"/>
      <c r="D43051" s="139"/>
      <c r="P43051" s="142"/>
      <c r="Q43051" s="142"/>
      <c r="R43051" s="142"/>
      <c r="S43051" s="139"/>
    </row>
    <row r="43052" spans="2:19" ht="15.75" customHeight="1" x14ac:dyDescent="0.25">
      <c r="B43052" s="106"/>
      <c r="C43052" s="106"/>
      <c r="D43052" s="139"/>
      <c r="P43052" s="142"/>
      <c r="Q43052" s="142"/>
      <c r="R43052" s="142"/>
      <c r="S43052" s="139"/>
    </row>
    <row r="43053" spans="2:19" ht="15.75" customHeight="1" x14ac:dyDescent="0.25">
      <c r="B43053" s="106"/>
      <c r="C43053" s="106"/>
      <c r="D43053" s="139"/>
      <c r="P43053" s="142"/>
      <c r="Q43053" s="142"/>
      <c r="R43053" s="142"/>
      <c r="S43053" s="139"/>
    </row>
    <row r="43054" spans="2:19" ht="15.75" customHeight="1" x14ac:dyDescent="0.25">
      <c r="B43054" s="106"/>
      <c r="C43054" s="106"/>
      <c r="D43054" s="139"/>
      <c r="P43054" s="142"/>
      <c r="Q43054" s="142"/>
      <c r="R43054" s="142"/>
      <c r="S43054" s="139"/>
    </row>
    <row r="43055" spans="2:19" ht="15.75" customHeight="1" x14ac:dyDescent="0.25">
      <c r="B43055" s="106"/>
      <c r="C43055" s="106"/>
      <c r="D43055" s="139"/>
      <c r="P43055" s="142"/>
      <c r="Q43055" s="142"/>
      <c r="R43055" s="142"/>
      <c r="S43055" s="139"/>
    </row>
    <row r="43056" spans="2:19" ht="15.75" customHeight="1" x14ac:dyDescent="0.25">
      <c r="B43056" s="106"/>
      <c r="C43056" s="106"/>
      <c r="D43056" s="139"/>
      <c r="P43056" s="142"/>
      <c r="Q43056" s="142"/>
      <c r="R43056" s="142"/>
      <c r="S43056" s="139"/>
    </row>
    <row r="43057" spans="2:19" ht="15.75" customHeight="1" x14ac:dyDescent="0.25">
      <c r="B43057" s="106"/>
      <c r="C43057" s="106"/>
      <c r="D43057" s="139"/>
      <c r="P43057" s="142"/>
      <c r="Q43057" s="142"/>
      <c r="R43057" s="142"/>
      <c r="S43057" s="139"/>
    </row>
    <row r="43058" spans="2:19" ht="15.75" customHeight="1" x14ac:dyDescent="0.25">
      <c r="B43058" s="106"/>
      <c r="C43058" s="106"/>
      <c r="D43058" s="139"/>
      <c r="P43058" s="142"/>
      <c r="Q43058" s="142"/>
      <c r="R43058" s="142"/>
      <c r="S43058" s="139"/>
    </row>
    <row r="43059" spans="2:19" ht="15.75" customHeight="1" x14ac:dyDescent="0.25">
      <c r="B43059" s="106"/>
      <c r="C43059" s="106"/>
      <c r="D43059" s="139"/>
      <c r="P43059" s="142"/>
      <c r="Q43059" s="142"/>
      <c r="R43059" s="142"/>
      <c r="S43059" s="139"/>
    </row>
    <row r="43060" spans="2:19" ht="15.75" customHeight="1" x14ac:dyDescent="0.25">
      <c r="B43060" s="106"/>
      <c r="C43060" s="106"/>
      <c r="D43060" s="139"/>
      <c r="P43060" s="142"/>
      <c r="Q43060" s="142"/>
      <c r="R43060" s="142"/>
      <c r="S43060" s="139"/>
    </row>
    <row r="43061" spans="2:19" ht="15.75" customHeight="1" x14ac:dyDescent="0.25">
      <c r="B43061" s="106"/>
      <c r="C43061" s="106"/>
      <c r="D43061" s="139"/>
      <c r="P43061" s="142"/>
      <c r="Q43061" s="142"/>
      <c r="R43061" s="142"/>
      <c r="S43061" s="139"/>
    </row>
    <row r="43062" spans="2:19" ht="15.75" customHeight="1" x14ac:dyDescent="0.25">
      <c r="B43062" s="106"/>
      <c r="C43062" s="106"/>
      <c r="D43062" s="139"/>
      <c r="P43062" s="142"/>
      <c r="Q43062" s="142"/>
      <c r="R43062" s="142"/>
      <c r="S43062" s="139"/>
    </row>
    <row r="43063" spans="2:19" ht="15.75" customHeight="1" x14ac:dyDescent="0.25">
      <c r="B43063" s="106"/>
      <c r="C43063" s="106"/>
      <c r="D43063" s="139"/>
      <c r="P43063" s="142"/>
      <c r="Q43063" s="142"/>
      <c r="R43063" s="142"/>
      <c r="S43063" s="139"/>
    </row>
    <row r="43064" spans="2:19" ht="15.75" customHeight="1" x14ac:dyDescent="0.25">
      <c r="B43064" s="106"/>
      <c r="C43064" s="106"/>
      <c r="D43064" s="139"/>
      <c r="P43064" s="142"/>
      <c r="Q43064" s="142"/>
      <c r="R43064" s="142"/>
      <c r="S43064" s="139"/>
    </row>
    <row r="43065" spans="2:19" ht="15.75" customHeight="1" x14ac:dyDescent="0.25">
      <c r="B43065" s="106"/>
      <c r="C43065" s="106"/>
      <c r="D43065" s="139"/>
      <c r="P43065" s="142"/>
      <c r="Q43065" s="142"/>
      <c r="R43065" s="142"/>
      <c r="S43065" s="139"/>
    </row>
    <row r="43066" spans="2:19" ht="15.75" customHeight="1" x14ac:dyDescent="0.25">
      <c r="B43066" s="106"/>
      <c r="C43066" s="106"/>
      <c r="D43066" s="139"/>
      <c r="P43066" s="142"/>
      <c r="Q43066" s="142"/>
      <c r="R43066" s="142"/>
      <c r="S43066" s="139"/>
    </row>
    <row r="43067" spans="2:19" ht="15.75" customHeight="1" x14ac:dyDescent="0.25">
      <c r="B43067" s="106"/>
      <c r="C43067" s="106"/>
      <c r="D43067" s="139"/>
      <c r="P43067" s="142"/>
      <c r="Q43067" s="142"/>
      <c r="R43067" s="142"/>
      <c r="S43067" s="139"/>
    </row>
    <row r="43068" spans="2:19" ht="15.75" customHeight="1" x14ac:dyDescent="0.25">
      <c r="B43068" s="106"/>
      <c r="C43068" s="106"/>
      <c r="D43068" s="139"/>
      <c r="P43068" s="142"/>
      <c r="Q43068" s="142"/>
      <c r="R43068" s="142"/>
      <c r="S43068" s="139"/>
    </row>
    <row r="43069" spans="2:19" ht="15.75" customHeight="1" x14ac:dyDescent="0.25">
      <c r="B43069" s="106"/>
      <c r="C43069" s="106"/>
      <c r="D43069" s="139"/>
      <c r="P43069" s="142"/>
      <c r="Q43069" s="142"/>
      <c r="R43069" s="142"/>
      <c r="S43069" s="139"/>
    </row>
    <row r="43070" spans="2:19" ht="15.75" customHeight="1" x14ac:dyDescent="0.25">
      <c r="B43070" s="106"/>
      <c r="C43070" s="106"/>
      <c r="D43070" s="139"/>
      <c r="P43070" s="142"/>
      <c r="Q43070" s="142"/>
      <c r="R43070" s="142"/>
      <c r="S43070" s="139"/>
    </row>
    <row r="43071" spans="2:19" ht="15.75" customHeight="1" x14ac:dyDescent="0.25">
      <c r="B43071" s="106"/>
      <c r="C43071" s="106"/>
      <c r="D43071" s="139"/>
      <c r="P43071" s="142"/>
      <c r="Q43071" s="142"/>
      <c r="R43071" s="142"/>
      <c r="S43071" s="139"/>
    </row>
    <row r="43072" spans="2:19" ht="15.75" customHeight="1" x14ac:dyDescent="0.25">
      <c r="B43072" s="106"/>
      <c r="C43072" s="106"/>
      <c r="D43072" s="139"/>
      <c r="P43072" s="142"/>
      <c r="Q43072" s="142"/>
      <c r="R43072" s="142"/>
      <c r="S43072" s="139"/>
    </row>
    <row r="43073" spans="2:19" ht="15.75" customHeight="1" x14ac:dyDescent="0.25">
      <c r="B43073" s="106"/>
      <c r="C43073" s="106"/>
      <c r="D43073" s="139"/>
      <c r="P43073" s="142"/>
      <c r="Q43073" s="142"/>
      <c r="R43073" s="142"/>
      <c r="S43073" s="139"/>
    </row>
    <row r="43074" spans="2:19" ht="15.75" customHeight="1" x14ac:dyDescent="0.25">
      <c r="B43074" s="106"/>
      <c r="C43074" s="106"/>
      <c r="D43074" s="139"/>
      <c r="P43074" s="142"/>
      <c r="Q43074" s="142"/>
      <c r="R43074" s="142"/>
      <c r="S43074" s="139"/>
    </row>
    <row r="43075" spans="2:19" ht="15.75" customHeight="1" x14ac:dyDescent="0.25">
      <c r="B43075" s="106"/>
      <c r="C43075" s="106"/>
      <c r="D43075" s="139"/>
      <c r="P43075" s="142"/>
      <c r="Q43075" s="142"/>
      <c r="R43075" s="142"/>
      <c r="S43075" s="139"/>
    </row>
    <row r="43076" spans="2:19" ht="15.75" customHeight="1" x14ac:dyDescent="0.25">
      <c r="B43076" s="106"/>
      <c r="C43076" s="106"/>
      <c r="D43076" s="139"/>
      <c r="P43076" s="142"/>
      <c r="Q43076" s="142"/>
      <c r="R43076" s="142"/>
      <c r="S43076" s="139"/>
    </row>
    <row r="43077" spans="2:19" ht="15.75" customHeight="1" x14ac:dyDescent="0.25">
      <c r="B43077" s="106"/>
      <c r="C43077" s="106"/>
      <c r="D43077" s="139"/>
      <c r="P43077" s="142"/>
      <c r="Q43077" s="142"/>
      <c r="R43077" s="142"/>
      <c r="S43077" s="139"/>
    </row>
    <row r="43078" spans="2:19" ht="15.75" customHeight="1" x14ac:dyDescent="0.25">
      <c r="B43078" s="106"/>
      <c r="C43078" s="106"/>
      <c r="D43078" s="139"/>
      <c r="P43078" s="142"/>
      <c r="Q43078" s="142"/>
      <c r="R43078" s="142"/>
      <c r="S43078" s="139"/>
    </row>
    <row r="43079" spans="2:19" ht="15.75" customHeight="1" x14ac:dyDescent="0.25">
      <c r="B43079" s="106"/>
      <c r="C43079" s="106"/>
      <c r="D43079" s="139"/>
      <c r="P43079" s="142"/>
      <c r="Q43079" s="142"/>
      <c r="R43079" s="142"/>
      <c r="S43079" s="139"/>
    </row>
    <row r="43080" spans="2:19" ht="15.75" customHeight="1" x14ac:dyDescent="0.25">
      <c r="B43080" s="106"/>
      <c r="C43080" s="106"/>
      <c r="D43080" s="139"/>
      <c r="P43080" s="142"/>
      <c r="Q43080" s="142"/>
      <c r="R43080" s="142"/>
      <c r="S43080" s="139"/>
    </row>
    <row r="43081" spans="2:19" ht="15.75" customHeight="1" x14ac:dyDescent="0.25">
      <c r="B43081" s="106"/>
      <c r="C43081" s="106"/>
      <c r="D43081" s="139"/>
      <c r="P43081" s="142"/>
      <c r="Q43081" s="142"/>
      <c r="R43081" s="142"/>
      <c r="S43081" s="139"/>
    </row>
    <row r="43082" spans="2:19" ht="15.75" customHeight="1" x14ac:dyDescent="0.25">
      <c r="B43082" s="106"/>
      <c r="C43082" s="106"/>
      <c r="D43082" s="139"/>
      <c r="P43082" s="142"/>
      <c r="Q43082" s="142"/>
      <c r="R43082" s="142"/>
      <c r="S43082" s="139"/>
    </row>
    <row r="43083" spans="2:19" ht="15.75" customHeight="1" x14ac:dyDescent="0.25">
      <c r="B43083" s="106"/>
      <c r="C43083" s="106"/>
      <c r="D43083" s="139"/>
      <c r="P43083" s="142"/>
      <c r="Q43083" s="142"/>
      <c r="R43083" s="142"/>
      <c r="S43083" s="139"/>
    </row>
    <row r="43084" spans="2:19" ht="15.75" customHeight="1" x14ac:dyDescent="0.25">
      <c r="B43084" s="106"/>
      <c r="C43084" s="106"/>
      <c r="D43084" s="139"/>
      <c r="P43084" s="142"/>
      <c r="Q43084" s="142"/>
      <c r="R43084" s="142"/>
      <c r="S43084" s="139"/>
    </row>
    <row r="43085" spans="2:19" ht="15.75" customHeight="1" x14ac:dyDescent="0.25">
      <c r="B43085" s="106"/>
      <c r="C43085" s="106"/>
      <c r="D43085" s="139"/>
      <c r="P43085" s="142"/>
      <c r="Q43085" s="142"/>
      <c r="R43085" s="142"/>
      <c r="S43085" s="139"/>
    </row>
    <row r="43086" spans="2:19" ht="15.75" customHeight="1" x14ac:dyDescent="0.25">
      <c r="B43086" s="106"/>
      <c r="C43086" s="106"/>
      <c r="D43086" s="139"/>
      <c r="P43086" s="142"/>
      <c r="Q43086" s="142"/>
      <c r="R43086" s="142"/>
      <c r="S43086" s="139"/>
    </row>
    <row r="43087" spans="2:19" ht="15.75" customHeight="1" x14ac:dyDescent="0.25">
      <c r="B43087" s="106"/>
      <c r="C43087" s="106"/>
      <c r="D43087" s="139"/>
      <c r="P43087" s="142"/>
      <c r="Q43087" s="142"/>
      <c r="R43087" s="142"/>
      <c r="S43087" s="139"/>
    </row>
    <row r="43088" spans="2:19" ht="15.75" customHeight="1" x14ac:dyDescent="0.25">
      <c r="B43088" s="106"/>
      <c r="C43088" s="106"/>
      <c r="D43088" s="139"/>
      <c r="P43088" s="142"/>
      <c r="Q43088" s="142"/>
      <c r="R43088" s="142"/>
      <c r="S43088" s="139"/>
    </row>
    <row r="43089" spans="2:19" ht="15.75" customHeight="1" x14ac:dyDescent="0.25">
      <c r="B43089" s="106"/>
      <c r="C43089" s="106"/>
      <c r="D43089" s="139"/>
      <c r="P43089" s="142"/>
      <c r="Q43089" s="142"/>
      <c r="R43089" s="142"/>
      <c r="S43089" s="139"/>
    </row>
    <row r="43090" spans="2:19" ht="15.75" customHeight="1" x14ac:dyDescent="0.25">
      <c r="B43090" s="106"/>
      <c r="C43090" s="106"/>
      <c r="D43090" s="139"/>
      <c r="P43090" s="142"/>
      <c r="Q43090" s="142"/>
      <c r="R43090" s="142"/>
      <c r="S43090" s="139"/>
    </row>
    <row r="43091" spans="2:19" ht="15.75" customHeight="1" x14ac:dyDescent="0.25">
      <c r="B43091" s="106"/>
      <c r="C43091" s="106"/>
      <c r="D43091" s="139"/>
      <c r="P43091" s="142"/>
      <c r="Q43091" s="142"/>
      <c r="R43091" s="142"/>
      <c r="S43091" s="139"/>
    </row>
    <row r="43092" spans="2:19" ht="15.75" customHeight="1" x14ac:dyDescent="0.25">
      <c r="B43092" s="106"/>
      <c r="C43092" s="106"/>
      <c r="D43092" s="139"/>
      <c r="P43092" s="142"/>
      <c r="Q43092" s="142"/>
      <c r="R43092" s="142"/>
      <c r="S43092" s="139"/>
    </row>
    <row r="43093" spans="2:19" ht="15.75" customHeight="1" x14ac:dyDescent="0.25">
      <c r="B43093" s="106"/>
      <c r="C43093" s="106"/>
      <c r="D43093" s="139"/>
      <c r="P43093" s="142"/>
      <c r="Q43093" s="142"/>
      <c r="R43093" s="142"/>
      <c r="S43093" s="139"/>
    </row>
    <row r="43094" spans="2:19" ht="15.75" customHeight="1" x14ac:dyDescent="0.25">
      <c r="B43094" s="106"/>
      <c r="C43094" s="106"/>
      <c r="D43094" s="139"/>
      <c r="P43094" s="142"/>
      <c r="Q43094" s="142"/>
      <c r="R43094" s="142"/>
      <c r="S43094" s="139"/>
    </row>
    <row r="43095" spans="2:19" ht="15.75" customHeight="1" x14ac:dyDescent="0.25">
      <c r="B43095" s="106"/>
      <c r="C43095" s="106"/>
      <c r="D43095" s="139"/>
      <c r="P43095" s="142"/>
      <c r="Q43095" s="142"/>
      <c r="R43095" s="142"/>
      <c r="S43095" s="139"/>
    </row>
    <row r="43096" spans="2:19" ht="15.75" customHeight="1" x14ac:dyDescent="0.25">
      <c r="B43096" s="106"/>
      <c r="C43096" s="106"/>
      <c r="D43096" s="139"/>
      <c r="P43096" s="142"/>
      <c r="Q43096" s="142"/>
      <c r="R43096" s="142"/>
      <c r="S43096" s="139"/>
    </row>
    <row r="43097" spans="2:19" ht="15.75" customHeight="1" x14ac:dyDescent="0.25">
      <c r="B43097" s="106"/>
      <c r="C43097" s="106"/>
      <c r="D43097" s="139"/>
      <c r="P43097" s="142"/>
      <c r="Q43097" s="142"/>
      <c r="R43097" s="142"/>
      <c r="S43097" s="139"/>
    </row>
    <row r="43098" spans="2:19" ht="15.75" customHeight="1" x14ac:dyDescent="0.25">
      <c r="B43098" s="106"/>
      <c r="C43098" s="106"/>
      <c r="D43098" s="139"/>
      <c r="P43098" s="142"/>
      <c r="Q43098" s="142"/>
      <c r="R43098" s="142"/>
      <c r="S43098" s="139"/>
    </row>
    <row r="43099" spans="2:19" ht="15.75" customHeight="1" x14ac:dyDescent="0.25">
      <c r="B43099" s="106"/>
      <c r="C43099" s="106"/>
      <c r="D43099" s="139"/>
      <c r="P43099" s="142"/>
      <c r="Q43099" s="142"/>
      <c r="R43099" s="142"/>
      <c r="S43099" s="139"/>
    </row>
    <row r="43100" spans="2:19" ht="15.75" customHeight="1" x14ac:dyDescent="0.25">
      <c r="B43100" s="106"/>
      <c r="C43100" s="106"/>
      <c r="D43100" s="139"/>
      <c r="P43100" s="142"/>
      <c r="Q43100" s="142"/>
      <c r="R43100" s="142"/>
      <c r="S43100" s="139"/>
    </row>
    <row r="43101" spans="2:19" ht="15.75" customHeight="1" x14ac:dyDescent="0.25">
      <c r="B43101" s="106"/>
      <c r="C43101" s="106"/>
      <c r="D43101" s="139"/>
      <c r="P43101" s="142"/>
      <c r="Q43101" s="142"/>
      <c r="R43101" s="142"/>
      <c r="S43101" s="139"/>
    </row>
    <row r="43102" spans="2:19" ht="15.75" customHeight="1" x14ac:dyDescent="0.25">
      <c r="B43102" s="106"/>
      <c r="C43102" s="106"/>
      <c r="D43102" s="139"/>
      <c r="P43102" s="142"/>
      <c r="Q43102" s="142"/>
      <c r="R43102" s="142"/>
      <c r="S43102" s="139"/>
    </row>
    <row r="43103" spans="2:19" ht="15.75" customHeight="1" x14ac:dyDescent="0.25">
      <c r="B43103" s="106"/>
      <c r="C43103" s="106"/>
      <c r="D43103" s="139"/>
      <c r="P43103" s="142"/>
      <c r="Q43103" s="142"/>
      <c r="R43103" s="142"/>
      <c r="S43103" s="139"/>
    </row>
    <row r="43104" spans="2:19" ht="15.75" customHeight="1" x14ac:dyDescent="0.25">
      <c r="B43104" s="106"/>
      <c r="C43104" s="106"/>
      <c r="D43104" s="139"/>
      <c r="P43104" s="142"/>
      <c r="Q43104" s="142"/>
      <c r="R43104" s="142"/>
      <c r="S43104" s="139"/>
    </row>
    <row r="43105" spans="2:19" ht="15.75" customHeight="1" x14ac:dyDescent="0.25">
      <c r="B43105" s="106"/>
      <c r="C43105" s="106"/>
      <c r="D43105" s="139"/>
      <c r="P43105" s="142"/>
      <c r="Q43105" s="142"/>
      <c r="R43105" s="142"/>
      <c r="S43105" s="139"/>
    </row>
    <row r="43106" spans="2:19" ht="15.75" customHeight="1" x14ac:dyDescent="0.25">
      <c r="B43106" s="106"/>
      <c r="C43106" s="106"/>
      <c r="D43106" s="139"/>
      <c r="P43106" s="142"/>
      <c r="Q43106" s="142"/>
      <c r="R43106" s="142"/>
      <c r="S43106" s="139"/>
    </row>
    <row r="43107" spans="2:19" ht="15.75" customHeight="1" x14ac:dyDescent="0.25">
      <c r="B43107" s="106"/>
      <c r="C43107" s="106"/>
      <c r="D43107" s="139"/>
      <c r="P43107" s="142"/>
      <c r="Q43107" s="142"/>
      <c r="R43107" s="142"/>
      <c r="S43107" s="139"/>
    </row>
    <row r="43108" spans="2:19" ht="15.75" customHeight="1" x14ac:dyDescent="0.25">
      <c r="B43108" s="106"/>
      <c r="C43108" s="106"/>
      <c r="D43108" s="139"/>
      <c r="P43108" s="142"/>
      <c r="Q43108" s="142"/>
      <c r="R43108" s="142"/>
      <c r="S43108" s="139"/>
    </row>
    <row r="43109" spans="2:19" ht="15.75" customHeight="1" x14ac:dyDescent="0.25">
      <c r="B43109" s="106"/>
      <c r="C43109" s="106"/>
      <c r="D43109" s="139"/>
      <c r="P43109" s="142"/>
      <c r="Q43109" s="142"/>
      <c r="R43109" s="142"/>
      <c r="S43109" s="139"/>
    </row>
    <row r="43110" spans="2:19" ht="15.75" customHeight="1" x14ac:dyDescent="0.25">
      <c r="B43110" s="106"/>
      <c r="C43110" s="106"/>
      <c r="D43110" s="139"/>
      <c r="P43110" s="142"/>
      <c r="Q43110" s="142"/>
      <c r="R43110" s="142"/>
      <c r="S43110" s="139"/>
    </row>
    <row r="43111" spans="2:19" ht="15.75" customHeight="1" x14ac:dyDescent="0.25">
      <c r="B43111" s="106"/>
      <c r="C43111" s="106"/>
      <c r="D43111" s="139"/>
      <c r="P43111" s="142"/>
      <c r="Q43111" s="142"/>
      <c r="R43111" s="142"/>
      <c r="S43111" s="139"/>
    </row>
    <row r="43112" spans="2:19" ht="15.75" customHeight="1" x14ac:dyDescent="0.25">
      <c r="B43112" s="106"/>
      <c r="C43112" s="106"/>
      <c r="D43112" s="139"/>
      <c r="P43112" s="142"/>
      <c r="Q43112" s="142"/>
      <c r="R43112" s="142"/>
      <c r="S43112" s="139"/>
    </row>
    <row r="43113" spans="2:19" ht="15.75" customHeight="1" x14ac:dyDescent="0.25">
      <c r="B43113" s="106"/>
      <c r="C43113" s="106"/>
      <c r="D43113" s="139"/>
      <c r="P43113" s="142"/>
      <c r="Q43113" s="142"/>
      <c r="R43113" s="142"/>
      <c r="S43113" s="139"/>
    </row>
    <row r="43114" spans="2:19" ht="15.75" customHeight="1" x14ac:dyDescent="0.25">
      <c r="B43114" s="106"/>
      <c r="C43114" s="106"/>
      <c r="D43114" s="139"/>
      <c r="P43114" s="142"/>
      <c r="Q43114" s="142"/>
      <c r="R43114" s="142"/>
      <c r="S43114" s="139"/>
    </row>
    <row r="43115" spans="2:19" ht="15.75" customHeight="1" x14ac:dyDescent="0.25">
      <c r="B43115" s="106"/>
      <c r="C43115" s="106"/>
      <c r="D43115" s="139"/>
      <c r="P43115" s="142"/>
      <c r="Q43115" s="142"/>
      <c r="R43115" s="142"/>
      <c r="S43115" s="139"/>
    </row>
    <row r="43116" spans="2:19" ht="15.75" customHeight="1" x14ac:dyDescent="0.25">
      <c r="B43116" s="106"/>
      <c r="C43116" s="106"/>
      <c r="D43116" s="139"/>
      <c r="P43116" s="142"/>
      <c r="Q43116" s="142"/>
      <c r="R43116" s="142"/>
      <c r="S43116" s="139"/>
    </row>
    <row r="43117" spans="2:19" ht="15.75" customHeight="1" x14ac:dyDescent="0.25">
      <c r="B43117" s="106"/>
      <c r="C43117" s="106"/>
      <c r="D43117" s="139"/>
      <c r="P43117" s="142"/>
      <c r="Q43117" s="142"/>
      <c r="R43117" s="142"/>
      <c r="S43117" s="139"/>
    </row>
    <row r="43118" spans="2:19" ht="15.75" customHeight="1" x14ac:dyDescent="0.25">
      <c r="B43118" s="106"/>
      <c r="C43118" s="106"/>
      <c r="D43118" s="139"/>
      <c r="P43118" s="142"/>
      <c r="Q43118" s="142"/>
      <c r="R43118" s="142"/>
      <c r="S43118" s="139"/>
    </row>
    <row r="43119" spans="2:19" ht="15.75" customHeight="1" x14ac:dyDescent="0.25">
      <c r="B43119" s="106"/>
      <c r="C43119" s="106"/>
      <c r="D43119" s="139"/>
      <c r="P43119" s="142"/>
      <c r="Q43119" s="142"/>
      <c r="R43119" s="142"/>
      <c r="S43119" s="139"/>
    </row>
    <row r="43120" spans="2:19" ht="15.75" customHeight="1" x14ac:dyDescent="0.25">
      <c r="B43120" s="106"/>
      <c r="C43120" s="106"/>
      <c r="D43120" s="139"/>
      <c r="P43120" s="142"/>
      <c r="Q43120" s="142"/>
      <c r="R43120" s="142"/>
      <c r="S43120" s="139"/>
    </row>
    <row r="43121" spans="2:19" ht="15.75" customHeight="1" x14ac:dyDescent="0.25">
      <c r="B43121" s="106"/>
      <c r="C43121" s="106"/>
      <c r="D43121" s="139"/>
      <c r="P43121" s="142"/>
      <c r="Q43121" s="142"/>
      <c r="R43121" s="142"/>
      <c r="S43121" s="139"/>
    </row>
    <row r="43122" spans="2:19" ht="15.75" customHeight="1" x14ac:dyDescent="0.25">
      <c r="B43122" s="106"/>
      <c r="C43122" s="106"/>
      <c r="D43122" s="139"/>
      <c r="P43122" s="142"/>
      <c r="Q43122" s="142"/>
      <c r="R43122" s="142"/>
      <c r="S43122" s="139"/>
    </row>
    <row r="43123" spans="2:19" ht="15.75" customHeight="1" x14ac:dyDescent="0.25">
      <c r="B43123" s="106"/>
      <c r="C43123" s="106"/>
      <c r="D43123" s="139"/>
      <c r="P43123" s="142"/>
      <c r="Q43123" s="142"/>
      <c r="R43123" s="142"/>
      <c r="S43123" s="139"/>
    </row>
    <row r="43124" spans="2:19" ht="15.75" customHeight="1" x14ac:dyDescent="0.25">
      <c r="B43124" s="106"/>
      <c r="C43124" s="106"/>
      <c r="D43124" s="139"/>
      <c r="P43124" s="142"/>
      <c r="Q43124" s="142"/>
      <c r="R43124" s="142"/>
      <c r="S43124" s="139"/>
    </row>
    <row r="43125" spans="2:19" ht="15.75" customHeight="1" x14ac:dyDescent="0.25">
      <c r="B43125" s="106"/>
      <c r="C43125" s="106"/>
      <c r="D43125" s="139"/>
      <c r="P43125" s="142"/>
      <c r="Q43125" s="142"/>
      <c r="R43125" s="142"/>
      <c r="S43125" s="139"/>
    </row>
    <row r="43126" spans="2:19" ht="15.75" customHeight="1" x14ac:dyDescent="0.25">
      <c r="B43126" s="106"/>
      <c r="C43126" s="106"/>
      <c r="D43126" s="139"/>
      <c r="P43126" s="142"/>
      <c r="Q43126" s="142"/>
      <c r="R43126" s="142"/>
      <c r="S43126" s="139"/>
    </row>
    <row r="43127" spans="2:19" ht="15.75" customHeight="1" x14ac:dyDescent="0.25">
      <c r="B43127" s="106"/>
      <c r="C43127" s="106"/>
      <c r="D43127" s="139"/>
      <c r="P43127" s="142"/>
      <c r="Q43127" s="142"/>
      <c r="R43127" s="142"/>
      <c r="S43127" s="139"/>
    </row>
    <row r="43128" spans="2:19" ht="15.75" customHeight="1" x14ac:dyDescent="0.25">
      <c r="B43128" s="106"/>
      <c r="C43128" s="106"/>
      <c r="D43128" s="139"/>
      <c r="P43128" s="142"/>
      <c r="Q43128" s="142"/>
      <c r="R43128" s="142"/>
      <c r="S43128" s="139"/>
    </row>
    <row r="43129" spans="2:19" ht="15.75" customHeight="1" x14ac:dyDescent="0.25">
      <c r="B43129" s="106"/>
      <c r="C43129" s="106"/>
      <c r="D43129" s="139"/>
      <c r="P43129" s="142"/>
      <c r="Q43129" s="142"/>
      <c r="R43129" s="142"/>
      <c r="S43129" s="139"/>
    </row>
    <row r="43130" spans="2:19" ht="15.75" customHeight="1" x14ac:dyDescent="0.25">
      <c r="B43130" s="106"/>
      <c r="C43130" s="106"/>
      <c r="D43130" s="139"/>
      <c r="P43130" s="142"/>
      <c r="Q43130" s="142"/>
      <c r="R43130" s="142"/>
      <c r="S43130" s="139"/>
    </row>
    <row r="43131" spans="2:19" ht="15.75" customHeight="1" x14ac:dyDescent="0.25">
      <c r="B43131" s="106"/>
      <c r="C43131" s="106"/>
      <c r="D43131" s="139"/>
      <c r="P43131" s="142"/>
      <c r="Q43131" s="142"/>
      <c r="R43131" s="142"/>
      <c r="S43131" s="139"/>
    </row>
    <row r="43132" spans="2:19" ht="15.75" customHeight="1" x14ac:dyDescent="0.25">
      <c r="B43132" s="106"/>
      <c r="C43132" s="106"/>
      <c r="D43132" s="139"/>
      <c r="P43132" s="142"/>
      <c r="Q43132" s="142"/>
      <c r="R43132" s="142"/>
      <c r="S43132" s="139"/>
    </row>
    <row r="43133" spans="2:19" ht="15.75" customHeight="1" x14ac:dyDescent="0.25">
      <c r="B43133" s="106"/>
      <c r="C43133" s="106"/>
      <c r="D43133" s="139"/>
      <c r="P43133" s="142"/>
      <c r="Q43133" s="142"/>
      <c r="R43133" s="142"/>
      <c r="S43133" s="139"/>
    </row>
    <row r="43134" spans="2:19" ht="15.75" customHeight="1" x14ac:dyDescent="0.25">
      <c r="B43134" s="106"/>
      <c r="C43134" s="106"/>
      <c r="D43134" s="139"/>
      <c r="P43134" s="142"/>
      <c r="Q43134" s="142"/>
      <c r="R43134" s="142"/>
      <c r="S43134" s="139"/>
    </row>
    <row r="43135" spans="2:19" ht="15.75" customHeight="1" x14ac:dyDescent="0.25">
      <c r="B43135" s="106"/>
      <c r="C43135" s="106"/>
      <c r="D43135" s="139"/>
      <c r="P43135" s="142"/>
      <c r="Q43135" s="142"/>
      <c r="R43135" s="142"/>
      <c r="S43135" s="139"/>
    </row>
    <row r="43136" spans="2:19" ht="15.75" customHeight="1" x14ac:dyDescent="0.25">
      <c r="B43136" s="106"/>
      <c r="C43136" s="106"/>
      <c r="D43136" s="139"/>
      <c r="P43136" s="142"/>
      <c r="Q43136" s="142"/>
      <c r="R43136" s="142"/>
      <c r="S43136" s="139"/>
    </row>
    <row r="43137" spans="2:19" ht="15.75" customHeight="1" x14ac:dyDescent="0.25">
      <c r="B43137" s="106"/>
      <c r="C43137" s="106"/>
      <c r="D43137" s="139"/>
      <c r="P43137" s="142"/>
      <c r="Q43137" s="142"/>
      <c r="R43137" s="142"/>
      <c r="S43137" s="139"/>
    </row>
    <row r="43138" spans="2:19" ht="15.75" customHeight="1" x14ac:dyDescent="0.25">
      <c r="B43138" s="106"/>
      <c r="C43138" s="106"/>
      <c r="D43138" s="139"/>
      <c r="P43138" s="142"/>
      <c r="Q43138" s="142"/>
      <c r="R43138" s="142"/>
      <c r="S43138" s="139"/>
    </row>
    <row r="43139" spans="2:19" ht="15.75" customHeight="1" x14ac:dyDescent="0.25">
      <c r="B43139" s="106"/>
      <c r="C43139" s="106"/>
      <c r="D43139" s="139"/>
      <c r="P43139" s="142"/>
      <c r="Q43139" s="142"/>
      <c r="R43139" s="142"/>
      <c r="S43139" s="139"/>
    </row>
    <row r="43140" spans="2:19" ht="15.75" customHeight="1" x14ac:dyDescent="0.25">
      <c r="B43140" s="106"/>
      <c r="C43140" s="106"/>
      <c r="D43140" s="139"/>
      <c r="P43140" s="142"/>
      <c r="Q43140" s="142"/>
      <c r="R43140" s="142"/>
      <c r="S43140" s="139"/>
    </row>
    <row r="43141" spans="2:19" ht="15.75" customHeight="1" x14ac:dyDescent="0.25">
      <c r="B43141" s="106"/>
      <c r="C43141" s="106"/>
      <c r="D43141" s="139"/>
      <c r="P43141" s="142"/>
      <c r="Q43141" s="142"/>
      <c r="R43141" s="142"/>
      <c r="S43141" s="139"/>
    </row>
    <row r="43142" spans="2:19" ht="15.75" customHeight="1" x14ac:dyDescent="0.25">
      <c r="B43142" s="106"/>
      <c r="C43142" s="106"/>
      <c r="D43142" s="139"/>
      <c r="P43142" s="142"/>
      <c r="Q43142" s="142"/>
      <c r="R43142" s="142"/>
      <c r="S43142" s="139"/>
    </row>
    <row r="43143" spans="2:19" ht="15.75" customHeight="1" x14ac:dyDescent="0.25">
      <c r="B43143" s="106"/>
      <c r="C43143" s="106"/>
      <c r="D43143" s="139"/>
      <c r="P43143" s="142"/>
      <c r="Q43143" s="142"/>
      <c r="R43143" s="142"/>
      <c r="S43143" s="139"/>
    </row>
    <row r="43144" spans="2:19" ht="15.75" customHeight="1" x14ac:dyDescent="0.25">
      <c r="B43144" s="106"/>
      <c r="C43144" s="106"/>
      <c r="D43144" s="139"/>
      <c r="P43144" s="142"/>
      <c r="Q43144" s="142"/>
      <c r="R43144" s="142"/>
      <c r="S43144" s="139"/>
    </row>
    <row r="43145" spans="2:19" ht="15.75" customHeight="1" x14ac:dyDescent="0.25">
      <c r="B43145" s="106"/>
      <c r="C43145" s="106"/>
      <c r="D43145" s="139"/>
      <c r="P43145" s="142"/>
      <c r="Q43145" s="142"/>
      <c r="R43145" s="142"/>
      <c r="S43145" s="139"/>
    </row>
    <row r="43146" spans="2:19" ht="15.75" customHeight="1" x14ac:dyDescent="0.25">
      <c r="B43146" s="106"/>
      <c r="C43146" s="106"/>
      <c r="D43146" s="139"/>
      <c r="P43146" s="142"/>
      <c r="Q43146" s="142"/>
      <c r="R43146" s="142"/>
      <c r="S43146" s="139"/>
    </row>
    <row r="43147" spans="2:19" ht="15.75" customHeight="1" x14ac:dyDescent="0.25">
      <c r="B43147" s="106"/>
      <c r="C43147" s="106"/>
      <c r="D43147" s="139"/>
      <c r="P43147" s="142"/>
      <c r="Q43147" s="142"/>
      <c r="R43147" s="142"/>
      <c r="S43147" s="139"/>
    </row>
    <row r="43148" spans="2:19" ht="15.75" customHeight="1" x14ac:dyDescent="0.25">
      <c r="B43148" s="106"/>
      <c r="C43148" s="106"/>
      <c r="D43148" s="139"/>
      <c r="P43148" s="142"/>
      <c r="Q43148" s="142"/>
      <c r="R43148" s="142"/>
      <c r="S43148" s="139"/>
    </row>
    <row r="43149" spans="2:19" ht="15.75" customHeight="1" x14ac:dyDescent="0.25">
      <c r="B43149" s="106"/>
      <c r="C43149" s="106"/>
      <c r="D43149" s="139"/>
      <c r="P43149" s="142"/>
      <c r="Q43149" s="142"/>
      <c r="R43149" s="142"/>
      <c r="S43149" s="139"/>
    </row>
    <row r="43150" spans="2:19" ht="15.75" customHeight="1" x14ac:dyDescent="0.25">
      <c r="B43150" s="106"/>
      <c r="C43150" s="106"/>
      <c r="D43150" s="139"/>
      <c r="P43150" s="142"/>
      <c r="Q43150" s="142"/>
      <c r="R43150" s="142"/>
      <c r="S43150" s="139"/>
    </row>
    <row r="43151" spans="2:19" ht="15.75" customHeight="1" x14ac:dyDescent="0.25">
      <c r="B43151" s="106"/>
      <c r="C43151" s="106"/>
      <c r="D43151" s="139"/>
      <c r="P43151" s="142"/>
      <c r="Q43151" s="142"/>
      <c r="R43151" s="142"/>
      <c r="S43151" s="139"/>
    </row>
    <row r="43152" spans="2:19" ht="15.75" customHeight="1" x14ac:dyDescent="0.25">
      <c r="B43152" s="106"/>
      <c r="C43152" s="106"/>
      <c r="D43152" s="139"/>
      <c r="P43152" s="142"/>
      <c r="Q43152" s="142"/>
      <c r="R43152" s="142"/>
      <c r="S43152" s="139"/>
    </row>
    <row r="43153" spans="2:19" ht="15.75" customHeight="1" x14ac:dyDescent="0.25">
      <c r="B43153" s="106"/>
      <c r="C43153" s="106"/>
      <c r="D43153" s="139"/>
      <c r="P43153" s="142"/>
      <c r="Q43153" s="142"/>
      <c r="R43153" s="142"/>
      <c r="S43153" s="139"/>
    </row>
    <row r="43154" spans="2:19" ht="15.75" customHeight="1" x14ac:dyDescent="0.25">
      <c r="B43154" s="106"/>
      <c r="C43154" s="106"/>
      <c r="D43154" s="139"/>
      <c r="P43154" s="142"/>
      <c r="Q43154" s="142"/>
      <c r="R43154" s="142"/>
      <c r="S43154" s="139"/>
    </row>
    <row r="43155" spans="2:19" ht="15.75" customHeight="1" x14ac:dyDescent="0.25">
      <c r="B43155" s="106"/>
      <c r="C43155" s="106"/>
      <c r="D43155" s="139"/>
      <c r="P43155" s="142"/>
      <c r="Q43155" s="142"/>
      <c r="R43155" s="142"/>
      <c r="S43155" s="139"/>
    </row>
    <row r="43156" spans="2:19" ht="15.75" customHeight="1" x14ac:dyDescent="0.25">
      <c r="B43156" s="106"/>
      <c r="C43156" s="106"/>
      <c r="D43156" s="139"/>
      <c r="P43156" s="142"/>
      <c r="Q43156" s="142"/>
      <c r="R43156" s="142"/>
      <c r="S43156" s="139"/>
    </row>
    <row r="43157" spans="2:19" ht="15.75" customHeight="1" x14ac:dyDescent="0.25">
      <c r="B43157" s="106"/>
      <c r="C43157" s="106"/>
      <c r="D43157" s="139"/>
      <c r="P43157" s="142"/>
      <c r="Q43157" s="142"/>
      <c r="R43157" s="142"/>
      <c r="S43157" s="139"/>
    </row>
    <row r="43158" spans="2:19" ht="15.75" customHeight="1" x14ac:dyDescent="0.25">
      <c r="B43158" s="106"/>
      <c r="C43158" s="106"/>
      <c r="D43158" s="139"/>
      <c r="P43158" s="142"/>
      <c r="Q43158" s="142"/>
      <c r="R43158" s="142"/>
      <c r="S43158" s="139"/>
    </row>
    <row r="43159" spans="2:19" ht="15.75" customHeight="1" x14ac:dyDescent="0.25">
      <c r="B43159" s="106"/>
      <c r="C43159" s="106"/>
      <c r="D43159" s="139"/>
      <c r="P43159" s="142"/>
      <c r="Q43159" s="142"/>
      <c r="R43159" s="142"/>
      <c r="S43159" s="139"/>
    </row>
    <row r="43160" spans="2:19" ht="15.75" customHeight="1" x14ac:dyDescent="0.25">
      <c r="B43160" s="106"/>
      <c r="C43160" s="106"/>
      <c r="D43160" s="139"/>
      <c r="P43160" s="142"/>
      <c r="Q43160" s="142"/>
      <c r="R43160" s="142"/>
      <c r="S43160" s="139"/>
    </row>
    <row r="43161" spans="2:19" ht="15.75" customHeight="1" x14ac:dyDescent="0.25">
      <c r="B43161" s="106"/>
      <c r="C43161" s="106"/>
      <c r="D43161" s="139"/>
      <c r="P43161" s="142"/>
      <c r="Q43161" s="142"/>
      <c r="R43161" s="142"/>
      <c r="S43161" s="139"/>
    </row>
    <row r="43162" spans="2:19" ht="15.75" customHeight="1" x14ac:dyDescent="0.25">
      <c r="B43162" s="106"/>
      <c r="C43162" s="106"/>
      <c r="D43162" s="139"/>
      <c r="P43162" s="142"/>
      <c r="Q43162" s="142"/>
      <c r="R43162" s="142"/>
      <c r="S43162" s="139"/>
    </row>
    <row r="43163" spans="2:19" ht="15.75" customHeight="1" x14ac:dyDescent="0.25">
      <c r="B43163" s="106"/>
      <c r="C43163" s="106"/>
      <c r="D43163" s="139"/>
      <c r="P43163" s="142"/>
      <c r="Q43163" s="142"/>
      <c r="R43163" s="142"/>
      <c r="S43163" s="139"/>
    </row>
    <row r="43164" spans="2:19" ht="15.75" customHeight="1" x14ac:dyDescent="0.25">
      <c r="B43164" s="106"/>
      <c r="C43164" s="106"/>
      <c r="D43164" s="139"/>
      <c r="P43164" s="142"/>
      <c r="Q43164" s="142"/>
      <c r="R43164" s="142"/>
      <c r="S43164" s="139"/>
    </row>
    <row r="43165" spans="2:19" ht="15.75" customHeight="1" x14ac:dyDescent="0.25">
      <c r="B43165" s="106"/>
      <c r="C43165" s="106"/>
      <c r="D43165" s="139"/>
      <c r="P43165" s="142"/>
      <c r="Q43165" s="142"/>
      <c r="R43165" s="142"/>
      <c r="S43165" s="139"/>
    </row>
    <row r="43166" spans="2:19" ht="15.75" customHeight="1" x14ac:dyDescent="0.25">
      <c r="B43166" s="106"/>
      <c r="C43166" s="106"/>
      <c r="D43166" s="139"/>
      <c r="P43166" s="142"/>
      <c r="Q43166" s="142"/>
      <c r="R43166" s="142"/>
      <c r="S43166" s="139"/>
    </row>
    <row r="43167" spans="2:19" ht="15.75" customHeight="1" x14ac:dyDescent="0.25">
      <c r="B43167" s="106"/>
      <c r="C43167" s="106"/>
      <c r="D43167" s="139"/>
      <c r="P43167" s="142"/>
      <c r="Q43167" s="142"/>
      <c r="R43167" s="142"/>
      <c r="S43167" s="139"/>
    </row>
    <row r="43168" spans="2:19" ht="15.75" customHeight="1" x14ac:dyDescent="0.25">
      <c r="B43168" s="106"/>
      <c r="C43168" s="106"/>
      <c r="D43168" s="139"/>
      <c r="P43168" s="142"/>
      <c r="Q43168" s="142"/>
      <c r="R43168" s="142"/>
      <c r="S43168" s="139"/>
    </row>
    <row r="43169" spans="2:19" ht="15.75" customHeight="1" x14ac:dyDescent="0.25">
      <c r="B43169" s="106"/>
      <c r="C43169" s="106"/>
      <c r="D43169" s="139"/>
      <c r="P43169" s="142"/>
      <c r="Q43169" s="142"/>
      <c r="R43169" s="142"/>
      <c r="S43169" s="139"/>
    </row>
    <row r="43170" spans="2:19" ht="15.75" customHeight="1" x14ac:dyDescent="0.25">
      <c r="B43170" s="106"/>
      <c r="C43170" s="106"/>
      <c r="D43170" s="139"/>
      <c r="P43170" s="142"/>
      <c r="Q43170" s="142"/>
      <c r="R43170" s="142"/>
      <c r="S43170" s="139"/>
    </row>
    <row r="43171" spans="2:19" ht="15.75" customHeight="1" x14ac:dyDescent="0.25">
      <c r="B43171" s="106"/>
      <c r="C43171" s="106"/>
      <c r="D43171" s="139"/>
      <c r="P43171" s="142"/>
      <c r="Q43171" s="142"/>
      <c r="R43171" s="142"/>
      <c r="S43171" s="139"/>
    </row>
    <row r="43172" spans="2:19" ht="15.75" customHeight="1" x14ac:dyDescent="0.25">
      <c r="B43172" s="106"/>
      <c r="C43172" s="106"/>
      <c r="D43172" s="139"/>
      <c r="P43172" s="142"/>
      <c r="Q43172" s="142"/>
      <c r="R43172" s="142"/>
      <c r="S43172" s="139"/>
    </row>
    <row r="43173" spans="2:19" ht="15.75" customHeight="1" x14ac:dyDescent="0.25">
      <c r="B43173" s="106"/>
      <c r="C43173" s="106"/>
      <c r="D43173" s="139"/>
      <c r="P43173" s="142"/>
      <c r="Q43173" s="142"/>
      <c r="R43173" s="142"/>
      <c r="S43173" s="139"/>
    </row>
    <row r="43174" spans="2:19" ht="15.75" customHeight="1" x14ac:dyDescent="0.25">
      <c r="B43174" s="106"/>
      <c r="C43174" s="106"/>
      <c r="D43174" s="139"/>
      <c r="P43174" s="142"/>
      <c r="Q43174" s="142"/>
      <c r="R43174" s="142"/>
      <c r="S43174" s="139"/>
    </row>
    <row r="43175" spans="2:19" ht="15.75" customHeight="1" x14ac:dyDescent="0.25">
      <c r="B43175" s="106"/>
      <c r="C43175" s="106"/>
      <c r="D43175" s="139"/>
      <c r="P43175" s="142"/>
      <c r="Q43175" s="142"/>
      <c r="R43175" s="142"/>
      <c r="S43175" s="139"/>
    </row>
    <row r="43176" spans="2:19" ht="15.75" customHeight="1" x14ac:dyDescent="0.25">
      <c r="B43176" s="106"/>
      <c r="C43176" s="106"/>
      <c r="D43176" s="139"/>
      <c r="P43176" s="142"/>
      <c r="Q43176" s="142"/>
      <c r="R43176" s="142"/>
      <c r="S43176" s="139"/>
    </row>
    <row r="43177" spans="2:19" ht="15.75" customHeight="1" x14ac:dyDescent="0.25">
      <c r="B43177" s="106"/>
      <c r="C43177" s="106"/>
      <c r="D43177" s="139"/>
      <c r="P43177" s="142"/>
      <c r="Q43177" s="142"/>
      <c r="R43177" s="142"/>
      <c r="S43177" s="139"/>
    </row>
    <row r="43178" spans="2:19" ht="15.75" customHeight="1" x14ac:dyDescent="0.25">
      <c r="B43178" s="106"/>
      <c r="C43178" s="106"/>
      <c r="D43178" s="139"/>
      <c r="P43178" s="142"/>
      <c r="Q43178" s="142"/>
      <c r="R43178" s="142"/>
      <c r="S43178" s="139"/>
    </row>
    <row r="43179" spans="2:19" ht="15.75" customHeight="1" x14ac:dyDescent="0.25">
      <c r="B43179" s="106"/>
      <c r="C43179" s="106"/>
      <c r="D43179" s="139"/>
      <c r="P43179" s="142"/>
      <c r="Q43179" s="142"/>
      <c r="R43179" s="142"/>
      <c r="S43179" s="139"/>
    </row>
    <row r="43180" spans="2:19" ht="15.75" customHeight="1" x14ac:dyDescent="0.25">
      <c r="B43180" s="106"/>
      <c r="C43180" s="106"/>
      <c r="D43180" s="139"/>
      <c r="P43180" s="142"/>
      <c r="Q43180" s="142"/>
      <c r="R43180" s="142"/>
      <c r="S43180" s="139"/>
    </row>
    <row r="43181" spans="2:19" ht="15.75" customHeight="1" x14ac:dyDescent="0.25">
      <c r="B43181" s="106"/>
      <c r="C43181" s="106"/>
      <c r="D43181" s="139"/>
      <c r="P43181" s="142"/>
      <c r="Q43181" s="142"/>
      <c r="R43181" s="142"/>
      <c r="S43181" s="139"/>
    </row>
    <row r="43182" spans="2:19" ht="15.75" customHeight="1" x14ac:dyDescent="0.25">
      <c r="B43182" s="106"/>
      <c r="C43182" s="106"/>
      <c r="D43182" s="139"/>
      <c r="P43182" s="142"/>
      <c r="Q43182" s="142"/>
      <c r="R43182" s="142"/>
      <c r="S43182" s="139"/>
    </row>
    <row r="43183" spans="2:19" ht="15.75" customHeight="1" x14ac:dyDescent="0.25">
      <c r="B43183" s="106"/>
      <c r="C43183" s="106"/>
      <c r="D43183" s="139"/>
      <c r="P43183" s="142"/>
      <c r="Q43183" s="142"/>
      <c r="R43183" s="142"/>
      <c r="S43183" s="139"/>
    </row>
    <row r="43184" spans="2:19" ht="15.75" customHeight="1" x14ac:dyDescent="0.25">
      <c r="B43184" s="106"/>
      <c r="C43184" s="106"/>
      <c r="D43184" s="139"/>
      <c r="P43184" s="142"/>
      <c r="Q43184" s="142"/>
      <c r="R43184" s="142"/>
      <c r="S43184" s="139"/>
    </row>
    <row r="43185" spans="2:19" ht="15.75" customHeight="1" x14ac:dyDescent="0.25">
      <c r="B43185" s="106"/>
      <c r="C43185" s="106"/>
      <c r="D43185" s="139"/>
      <c r="P43185" s="142"/>
      <c r="Q43185" s="142"/>
      <c r="R43185" s="142"/>
      <c r="S43185" s="139"/>
    </row>
    <row r="43186" spans="2:19" ht="15.75" customHeight="1" x14ac:dyDescent="0.25">
      <c r="B43186" s="106"/>
      <c r="C43186" s="106"/>
      <c r="D43186" s="139"/>
      <c r="P43186" s="142"/>
      <c r="Q43186" s="142"/>
      <c r="R43186" s="142"/>
      <c r="S43186" s="139"/>
    </row>
    <row r="43187" spans="2:19" ht="15.75" customHeight="1" x14ac:dyDescent="0.25">
      <c r="B43187" s="106"/>
      <c r="C43187" s="106"/>
      <c r="D43187" s="139"/>
      <c r="P43187" s="142"/>
      <c r="Q43187" s="142"/>
      <c r="R43187" s="142"/>
      <c r="S43187" s="139"/>
    </row>
    <row r="43188" spans="2:19" ht="15.75" customHeight="1" x14ac:dyDescent="0.25">
      <c r="B43188" s="106"/>
      <c r="C43188" s="106"/>
      <c r="D43188" s="139"/>
      <c r="P43188" s="142"/>
      <c r="Q43188" s="142"/>
      <c r="R43188" s="142"/>
      <c r="S43188" s="139"/>
    </row>
    <row r="43189" spans="2:19" ht="15.75" customHeight="1" x14ac:dyDescent="0.25">
      <c r="B43189" s="106"/>
      <c r="C43189" s="106"/>
      <c r="D43189" s="139"/>
      <c r="P43189" s="142"/>
      <c r="Q43189" s="142"/>
      <c r="R43189" s="142"/>
      <c r="S43189" s="139"/>
    </row>
    <row r="43190" spans="2:19" ht="15.75" customHeight="1" x14ac:dyDescent="0.25">
      <c r="B43190" s="106"/>
      <c r="C43190" s="106"/>
      <c r="D43190" s="139"/>
      <c r="P43190" s="142"/>
      <c r="Q43190" s="142"/>
      <c r="R43190" s="142"/>
      <c r="S43190" s="139"/>
    </row>
    <row r="43191" spans="2:19" ht="15.75" customHeight="1" x14ac:dyDescent="0.25">
      <c r="B43191" s="106"/>
      <c r="C43191" s="106"/>
      <c r="D43191" s="139"/>
      <c r="P43191" s="142"/>
      <c r="Q43191" s="142"/>
      <c r="R43191" s="142"/>
      <c r="S43191" s="139"/>
    </row>
    <row r="43192" spans="2:19" ht="15.75" customHeight="1" x14ac:dyDescent="0.25">
      <c r="B43192" s="106"/>
      <c r="C43192" s="106"/>
      <c r="D43192" s="139"/>
      <c r="P43192" s="142"/>
      <c r="Q43192" s="142"/>
      <c r="R43192" s="142"/>
      <c r="S43192" s="139"/>
    </row>
    <row r="43193" spans="2:19" ht="15.75" customHeight="1" x14ac:dyDescent="0.25">
      <c r="B43193" s="106"/>
      <c r="C43193" s="106"/>
      <c r="D43193" s="139"/>
      <c r="P43193" s="142"/>
      <c r="Q43193" s="142"/>
      <c r="R43193" s="142"/>
      <c r="S43193" s="139"/>
    </row>
    <row r="43194" spans="2:19" ht="15.75" customHeight="1" x14ac:dyDescent="0.25">
      <c r="B43194" s="106"/>
      <c r="C43194" s="106"/>
      <c r="D43194" s="139"/>
      <c r="P43194" s="142"/>
      <c r="Q43194" s="142"/>
      <c r="R43194" s="142"/>
      <c r="S43194" s="139"/>
    </row>
    <row r="43195" spans="2:19" ht="15.75" customHeight="1" x14ac:dyDescent="0.25">
      <c r="B43195" s="106"/>
      <c r="C43195" s="106"/>
      <c r="D43195" s="139"/>
      <c r="P43195" s="142"/>
      <c r="Q43195" s="142"/>
      <c r="R43195" s="142"/>
      <c r="S43195" s="139"/>
    </row>
    <row r="43196" spans="2:19" ht="15.75" customHeight="1" x14ac:dyDescent="0.25">
      <c r="B43196" s="106"/>
      <c r="C43196" s="106"/>
      <c r="D43196" s="139"/>
      <c r="P43196" s="142"/>
      <c r="Q43196" s="142"/>
      <c r="R43196" s="142"/>
      <c r="S43196" s="139"/>
    </row>
    <row r="43197" spans="2:19" ht="15.75" customHeight="1" x14ac:dyDescent="0.25">
      <c r="B43197" s="106"/>
      <c r="C43197" s="106"/>
      <c r="D43197" s="139"/>
      <c r="P43197" s="142"/>
      <c r="Q43197" s="142"/>
      <c r="R43197" s="142"/>
      <c r="S43197" s="139"/>
    </row>
    <row r="43198" spans="2:19" ht="15.75" customHeight="1" x14ac:dyDescent="0.25">
      <c r="B43198" s="106"/>
      <c r="C43198" s="106"/>
      <c r="D43198" s="139"/>
      <c r="P43198" s="142"/>
      <c r="Q43198" s="142"/>
      <c r="R43198" s="142"/>
      <c r="S43198" s="139"/>
    </row>
    <row r="43199" spans="2:19" ht="15.75" customHeight="1" x14ac:dyDescent="0.25">
      <c r="B43199" s="106"/>
      <c r="C43199" s="106"/>
      <c r="D43199" s="139"/>
      <c r="P43199" s="142"/>
      <c r="Q43199" s="142"/>
      <c r="R43199" s="142"/>
      <c r="S43199" s="139"/>
    </row>
    <row r="43200" spans="2:19" ht="15.75" customHeight="1" x14ac:dyDescent="0.25">
      <c r="B43200" s="106"/>
      <c r="C43200" s="106"/>
      <c r="D43200" s="139"/>
      <c r="P43200" s="142"/>
      <c r="Q43200" s="142"/>
      <c r="R43200" s="142"/>
      <c r="S43200" s="139"/>
    </row>
    <row r="43201" spans="2:19" ht="15.75" customHeight="1" x14ac:dyDescent="0.25">
      <c r="B43201" s="106"/>
      <c r="C43201" s="106"/>
      <c r="D43201" s="139"/>
      <c r="P43201" s="142"/>
      <c r="Q43201" s="142"/>
      <c r="R43201" s="142"/>
      <c r="S43201" s="139"/>
    </row>
    <row r="43202" spans="2:19" ht="15.75" customHeight="1" x14ac:dyDescent="0.25">
      <c r="B43202" s="106"/>
      <c r="C43202" s="106"/>
      <c r="D43202" s="139"/>
      <c r="P43202" s="142"/>
      <c r="Q43202" s="142"/>
      <c r="R43202" s="142"/>
      <c r="S43202" s="139"/>
    </row>
    <row r="43203" spans="2:19" ht="15.75" customHeight="1" x14ac:dyDescent="0.25">
      <c r="B43203" s="106"/>
      <c r="C43203" s="106"/>
      <c r="D43203" s="139"/>
      <c r="P43203" s="142"/>
      <c r="Q43203" s="142"/>
      <c r="R43203" s="142"/>
      <c r="S43203" s="139"/>
    </row>
    <row r="43204" spans="2:19" ht="15.75" customHeight="1" x14ac:dyDescent="0.25">
      <c r="B43204" s="106"/>
      <c r="C43204" s="106"/>
      <c r="D43204" s="139"/>
      <c r="P43204" s="142"/>
      <c r="Q43204" s="142"/>
      <c r="R43204" s="142"/>
      <c r="S43204" s="139"/>
    </row>
    <row r="43205" spans="2:19" ht="15.75" customHeight="1" x14ac:dyDescent="0.25">
      <c r="B43205" s="106"/>
      <c r="C43205" s="106"/>
      <c r="D43205" s="139"/>
      <c r="P43205" s="142"/>
      <c r="Q43205" s="142"/>
      <c r="R43205" s="142"/>
      <c r="S43205" s="139"/>
    </row>
    <row r="43206" spans="2:19" ht="15.75" customHeight="1" x14ac:dyDescent="0.25">
      <c r="B43206" s="106"/>
      <c r="C43206" s="106"/>
      <c r="D43206" s="139"/>
      <c r="P43206" s="142"/>
      <c r="Q43206" s="142"/>
      <c r="R43206" s="142"/>
      <c r="S43206" s="139"/>
    </row>
    <row r="43207" spans="2:19" ht="15.75" customHeight="1" x14ac:dyDescent="0.25">
      <c r="B43207" s="106"/>
      <c r="C43207" s="106"/>
      <c r="D43207" s="139"/>
      <c r="P43207" s="142"/>
      <c r="Q43207" s="142"/>
      <c r="R43207" s="142"/>
      <c r="S43207" s="139"/>
    </row>
    <row r="43208" spans="2:19" ht="15.75" customHeight="1" x14ac:dyDescent="0.25">
      <c r="B43208" s="106"/>
      <c r="C43208" s="106"/>
      <c r="D43208" s="139"/>
      <c r="P43208" s="142"/>
      <c r="Q43208" s="142"/>
      <c r="R43208" s="142"/>
      <c r="S43208" s="139"/>
    </row>
    <row r="43209" spans="2:19" ht="15.75" customHeight="1" x14ac:dyDescent="0.25">
      <c r="B43209" s="106"/>
      <c r="C43209" s="106"/>
      <c r="D43209" s="139"/>
      <c r="P43209" s="142"/>
      <c r="Q43209" s="142"/>
      <c r="R43209" s="142"/>
      <c r="S43209" s="139"/>
    </row>
    <row r="43210" spans="2:19" ht="15.75" customHeight="1" x14ac:dyDescent="0.25">
      <c r="B43210" s="106"/>
      <c r="C43210" s="106"/>
      <c r="D43210" s="139"/>
      <c r="P43210" s="142"/>
      <c r="Q43210" s="142"/>
      <c r="R43210" s="142"/>
      <c r="S43210" s="139"/>
    </row>
    <row r="43211" spans="2:19" ht="15.75" customHeight="1" x14ac:dyDescent="0.25">
      <c r="B43211" s="106"/>
      <c r="C43211" s="106"/>
      <c r="D43211" s="139"/>
      <c r="P43211" s="142"/>
      <c r="Q43211" s="142"/>
      <c r="R43211" s="142"/>
      <c r="S43211" s="139"/>
    </row>
    <row r="43212" spans="2:19" ht="15.75" customHeight="1" x14ac:dyDescent="0.25">
      <c r="B43212" s="106"/>
      <c r="C43212" s="106"/>
      <c r="D43212" s="139"/>
      <c r="P43212" s="142"/>
      <c r="Q43212" s="142"/>
      <c r="R43212" s="142"/>
      <c r="S43212" s="139"/>
    </row>
    <row r="43213" spans="2:19" ht="15.75" customHeight="1" x14ac:dyDescent="0.25">
      <c r="B43213" s="106"/>
      <c r="C43213" s="106"/>
      <c r="D43213" s="139"/>
      <c r="P43213" s="142"/>
      <c r="Q43213" s="142"/>
      <c r="R43213" s="142"/>
      <c r="S43213" s="139"/>
    </row>
    <row r="43214" spans="2:19" ht="15.75" customHeight="1" x14ac:dyDescent="0.25">
      <c r="B43214" s="106"/>
      <c r="C43214" s="106"/>
      <c r="D43214" s="139"/>
      <c r="P43214" s="142"/>
      <c r="Q43214" s="142"/>
      <c r="R43214" s="142"/>
      <c r="S43214" s="139"/>
    </row>
    <row r="43215" spans="2:19" ht="15.75" customHeight="1" x14ac:dyDescent="0.25">
      <c r="B43215" s="106"/>
      <c r="C43215" s="106"/>
      <c r="D43215" s="139"/>
      <c r="P43215" s="142"/>
      <c r="Q43215" s="142"/>
      <c r="R43215" s="142"/>
      <c r="S43215" s="139"/>
    </row>
    <row r="43216" spans="2:19" ht="15.75" customHeight="1" x14ac:dyDescent="0.25">
      <c r="B43216" s="106"/>
      <c r="C43216" s="106"/>
      <c r="D43216" s="139"/>
      <c r="P43216" s="142"/>
      <c r="Q43216" s="142"/>
      <c r="R43216" s="142"/>
      <c r="S43216" s="139"/>
    </row>
    <row r="43217" spans="2:19" ht="15.75" customHeight="1" x14ac:dyDescent="0.25">
      <c r="B43217" s="106"/>
      <c r="C43217" s="106"/>
      <c r="D43217" s="139"/>
      <c r="P43217" s="142"/>
      <c r="Q43217" s="142"/>
      <c r="R43217" s="142"/>
      <c r="S43217" s="139"/>
    </row>
    <row r="43218" spans="2:19" ht="15.75" customHeight="1" x14ac:dyDescent="0.25">
      <c r="B43218" s="106"/>
      <c r="C43218" s="106"/>
      <c r="D43218" s="139"/>
      <c r="P43218" s="142"/>
      <c r="Q43218" s="142"/>
      <c r="R43218" s="142"/>
      <c r="S43218" s="139"/>
    </row>
    <row r="43219" spans="2:19" ht="15.75" customHeight="1" x14ac:dyDescent="0.25">
      <c r="B43219" s="106"/>
      <c r="C43219" s="106"/>
      <c r="D43219" s="139"/>
      <c r="P43219" s="142"/>
      <c r="Q43219" s="142"/>
      <c r="R43219" s="142"/>
      <c r="S43219" s="139"/>
    </row>
    <row r="43220" spans="2:19" ht="15.75" customHeight="1" x14ac:dyDescent="0.25">
      <c r="B43220" s="106"/>
      <c r="C43220" s="106"/>
      <c r="D43220" s="139"/>
      <c r="P43220" s="142"/>
      <c r="Q43220" s="142"/>
      <c r="R43220" s="142"/>
      <c r="S43220" s="139"/>
    </row>
    <row r="43221" spans="2:19" ht="15.75" customHeight="1" x14ac:dyDescent="0.25">
      <c r="B43221" s="106"/>
      <c r="C43221" s="106"/>
      <c r="D43221" s="139"/>
      <c r="P43221" s="142"/>
      <c r="Q43221" s="142"/>
      <c r="R43221" s="142"/>
      <c r="S43221" s="139"/>
    </row>
    <row r="43222" spans="2:19" ht="15.75" customHeight="1" x14ac:dyDescent="0.25">
      <c r="B43222" s="106"/>
      <c r="C43222" s="106"/>
      <c r="D43222" s="139"/>
      <c r="P43222" s="142"/>
      <c r="Q43222" s="142"/>
      <c r="R43222" s="142"/>
      <c r="S43222" s="139"/>
    </row>
    <row r="43223" spans="2:19" ht="15.75" customHeight="1" x14ac:dyDescent="0.25">
      <c r="B43223" s="106"/>
      <c r="C43223" s="106"/>
      <c r="D43223" s="139"/>
      <c r="P43223" s="142"/>
      <c r="Q43223" s="142"/>
      <c r="R43223" s="142"/>
      <c r="S43223" s="139"/>
    </row>
    <row r="43224" spans="2:19" ht="15.75" customHeight="1" x14ac:dyDescent="0.25">
      <c r="B43224" s="106"/>
      <c r="C43224" s="106"/>
      <c r="D43224" s="139"/>
      <c r="P43224" s="142"/>
      <c r="Q43224" s="142"/>
      <c r="R43224" s="142"/>
      <c r="S43224" s="139"/>
    </row>
    <row r="43225" spans="2:19" ht="15.75" customHeight="1" x14ac:dyDescent="0.25">
      <c r="B43225" s="106"/>
      <c r="C43225" s="106"/>
      <c r="D43225" s="139"/>
      <c r="P43225" s="142"/>
      <c r="Q43225" s="142"/>
      <c r="R43225" s="142"/>
      <c r="S43225" s="139"/>
    </row>
    <row r="43226" spans="2:19" ht="15.75" customHeight="1" x14ac:dyDescent="0.25">
      <c r="B43226" s="106"/>
      <c r="C43226" s="106"/>
      <c r="D43226" s="139"/>
      <c r="P43226" s="142"/>
      <c r="Q43226" s="142"/>
      <c r="R43226" s="142"/>
      <c r="S43226" s="139"/>
    </row>
    <row r="43227" spans="2:19" ht="15.75" customHeight="1" x14ac:dyDescent="0.25">
      <c r="B43227" s="106"/>
      <c r="C43227" s="106"/>
      <c r="D43227" s="139"/>
      <c r="P43227" s="142"/>
      <c r="Q43227" s="142"/>
      <c r="R43227" s="142"/>
      <c r="S43227" s="139"/>
    </row>
    <row r="43228" spans="2:19" ht="15.75" customHeight="1" x14ac:dyDescent="0.25">
      <c r="B43228" s="106"/>
      <c r="C43228" s="106"/>
      <c r="D43228" s="139"/>
      <c r="P43228" s="142"/>
      <c r="Q43228" s="142"/>
      <c r="R43228" s="142"/>
      <c r="S43228" s="139"/>
    </row>
    <row r="43229" spans="2:19" ht="15.75" customHeight="1" x14ac:dyDescent="0.25">
      <c r="B43229" s="106"/>
      <c r="C43229" s="106"/>
      <c r="D43229" s="139"/>
      <c r="P43229" s="142"/>
      <c r="Q43229" s="142"/>
      <c r="R43229" s="142"/>
      <c r="S43229" s="139"/>
    </row>
    <row r="43230" spans="2:19" ht="15.75" customHeight="1" x14ac:dyDescent="0.25">
      <c r="B43230" s="106"/>
      <c r="C43230" s="106"/>
      <c r="D43230" s="139"/>
      <c r="P43230" s="142"/>
      <c r="Q43230" s="142"/>
      <c r="R43230" s="142"/>
      <c r="S43230" s="139"/>
    </row>
    <row r="43231" spans="2:19" ht="15.75" customHeight="1" x14ac:dyDescent="0.25">
      <c r="B43231" s="106"/>
      <c r="C43231" s="106"/>
      <c r="D43231" s="139"/>
      <c r="P43231" s="142"/>
      <c r="Q43231" s="142"/>
      <c r="R43231" s="142"/>
      <c r="S43231" s="139"/>
    </row>
    <row r="43232" spans="2:19" ht="15.75" customHeight="1" x14ac:dyDescent="0.25">
      <c r="B43232" s="106"/>
      <c r="C43232" s="106"/>
      <c r="D43232" s="139"/>
      <c r="P43232" s="142"/>
      <c r="Q43232" s="142"/>
      <c r="R43232" s="142"/>
      <c r="S43232" s="139"/>
    </row>
    <row r="43233" spans="2:19" ht="15.75" customHeight="1" x14ac:dyDescent="0.25">
      <c r="B43233" s="106"/>
      <c r="C43233" s="106"/>
      <c r="D43233" s="139"/>
      <c r="P43233" s="142"/>
      <c r="Q43233" s="142"/>
      <c r="R43233" s="142"/>
      <c r="S43233" s="139"/>
    </row>
    <row r="43234" spans="2:19" ht="15.75" customHeight="1" x14ac:dyDescent="0.25">
      <c r="B43234" s="106"/>
      <c r="C43234" s="106"/>
      <c r="D43234" s="139"/>
      <c r="P43234" s="142"/>
      <c r="Q43234" s="142"/>
      <c r="R43234" s="142"/>
      <c r="S43234" s="139"/>
    </row>
    <row r="43235" spans="2:19" ht="15.75" customHeight="1" x14ac:dyDescent="0.25">
      <c r="B43235" s="106"/>
      <c r="C43235" s="106"/>
      <c r="D43235" s="139"/>
      <c r="P43235" s="142"/>
      <c r="Q43235" s="142"/>
      <c r="R43235" s="142"/>
      <c r="S43235" s="139"/>
    </row>
    <row r="43236" spans="2:19" ht="15.75" customHeight="1" x14ac:dyDescent="0.25">
      <c r="B43236" s="106"/>
      <c r="C43236" s="106"/>
      <c r="D43236" s="139"/>
      <c r="P43236" s="142"/>
      <c r="Q43236" s="142"/>
      <c r="R43236" s="142"/>
      <c r="S43236" s="139"/>
    </row>
    <row r="43237" spans="2:19" ht="15.75" customHeight="1" x14ac:dyDescent="0.25">
      <c r="B43237" s="106"/>
      <c r="C43237" s="106"/>
      <c r="D43237" s="139"/>
      <c r="P43237" s="142"/>
      <c r="Q43237" s="142"/>
      <c r="R43237" s="142"/>
      <c r="S43237" s="139"/>
    </row>
    <row r="43238" spans="2:19" ht="15.75" customHeight="1" x14ac:dyDescent="0.25">
      <c r="B43238" s="106"/>
      <c r="C43238" s="106"/>
      <c r="D43238" s="139"/>
      <c r="P43238" s="142"/>
      <c r="Q43238" s="142"/>
      <c r="R43238" s="142"/>
      <c r="S43238" s="139"/>
    </row>
    <row r="43239" spans="2:19" ht="15.75" customHeight="1" x14ac:dyDescent="0.25">
      <c r="B43239" s="106"/>
      <c r="C43239" s="106"/>
      <c r="D43239" s="139"/>
      <c r="P43239" s="142"/>
      <c r="Q43239" s="142"/>
      <c r="R43239" s="142"/>
      <c r="S43239" s="139"/>
    </row>
    <row r="43240" spans="2:19" ht="15.75" customHeight="1" x14ac:dyDescent="0.25">
      <c r="B43240" s="106"/>
      <c r="C43240" s="106"/>
      <c r="D43240" s="139"/>
      <c r="P43240" s="142"/>
      <c r="Q43240" s="142"/>
      <c r="R43240" s="142"/>
      <c r="S43240" s="139"/>
    </row>
    <row r="43241" spans="2:19" ht="15.75" customHeight="1" x14ac:dyDescent="0.25">
      <c r="B43241" s="106"/>
      <c r="C43241" s="106"/>
      <c r="D43241" s="139"/>
      <c r="P43241" s="142"/>
      <c r="Q43241" s="142"/>
      <c r="R43241" s="142"/>
      <c r="S43241" s="139"/>
    </row>
    <row r="43242" spans="2:19" ht="15.75" customHeight="1" x14ac:dyDescent="0.25">
      <c r="B43242" s="106"/>
      <c r="C43242" s="106"/>
      <c r="D43242" s="139"/>
      <c r="P43242" s="142"/>
      <c r="Q43242" s="142"/>
      <c r="R43242" s="142"/>
      <c r="S43242" s="139"/>
    </row>
    <row r="43243" spans="2:19" ht="15.75" customHeight="1" x14ac:dyDescent="0.25">
      <c r="B43243" s="106"/>
      <c r="C43243" s="106"/>
      <c r="D43243" s="139"/>
      <c r="P43243" s="142"/>
      <c r="Q43243" s="142"/>
      <c r="R43243" s="142"/>
      <c r="S43243" s="139"/>
    </row>
    <row r="43244" spans="2:19" ht="15.75" customHeight="1" x14ac:dyDescent="0.25">
      <c r="B43244" s="106"/>
      <c r="C43244" s="106"/>
      <c r="D43244" s="139"/>
      <c r="P43244" s="142"/>
      <c r="Q43244" s="142"/>
      <c r="R43244" s="142"/>
      <c r="S43244" s="139"/>
    </row>
    <row r="43245" spans="2:19" ht="15.75" customHeight="1" x14ac:dyDescent="0.25">
      <c r="B43245" s="106"/>
      <c r="C43245" s="106"/>
      <c r="D43245" s="139"/>
      <c r="P43245" s="142"/>
      <c r="Q43245" s="142"/>
      <c r="R43245" s="142"/>
      <c r="S43245" s="139"/>
    </row>
    <row r="43246" spans="2:19" ht="15.75" customHeight="1" x14ac:dyDescent="0.25">
      <c r="B43246" s="106"/>
      <c r="C43246" s="106"/>
      <c r="D43246" s="139"/>
      <c r="P43246" s="142"/>
      <c r="Q43246" s="142"/>
      <c r="R43246" s="142"/>
      <c r="S43246" s="139"/>
    </row>
    <row r="43247" spans="2:19" ht="15.75" customHeight="1" x14ac:dyDescent="0.25">
      <c r="B43247" s="106"/>
      <c r="C43247" s="106"/>
      <c r="D43247" s="139"/>
      <c r="P43247" s="142"/>
      <c r="Q43247" s="142"/>
      <c r="R43247" s="142"/>
      <c r="S43247" s="139"/>
    </row>
    <row r="43248" spans="2:19" ht="15.75" customHeight="1" x14ac:dyDescent="0.25">
      <c r="B43248" s="106"/>
      <c r="C43248" s="106"/>
      <c r="D43248" s="139"/>
      <c r="P43248" s="142"/>
      <c r="Q43248" s="142"/>
      <c r="R43248" s="142"/>
      <c r="S43248" s="139"/>
    </row>
    <row r="43249" spans="2:19" ht="15.75" customHeight="1" x14ac:dyDescent="0.25">
      <c r="B43249" s="106"/>
      <c r="C43249" s="106"/>
      <c r="D43249" s="139"/>
      <c r="P43249" s="142"/>
      <c r="Q43249" s="142"/>
      <c r="R43249" s="142"/>
      <c r="S43249" s="139"/>
    </row>
    <row r="43250" spans="2:19" ht="15.75" customHeight="1" x14ac:dyDescent="0.25">
      <c r="B43250" s="106"/>
      <c r="C43250" s="106"/>
      <c r="D43250" s="139"/>
      <c r="P43250" s="142"/>
      <c r="Q43250" s="142"/>
      <c r="R43250" s="142"/>
      <c r="S43250" s="139"/>
    </row>
    <row r="43251" spans="2:19" ht="15.75" customHeight="1" x14ac:dyDescent="0.25">
      <c r="B43251" s="106"/>
      <c r="C43251" s="106"/>
      <c r="D43251" s="139"/>
      <c r="P43251" s="142"/>
      <c r="Q43251" s="142"/>
      <c r="R43251" s="142"/>
      <c r="S43251" s="139"/>
    </row>
    <row r="43252" spans="2:19" ht="15.75" customHeight="1" x14ac:dyDescent="0.25">
      <c r="B43252" s="106"/>
      <c r="C43252" s="106"/>
      <c r="D43252" s="139"/>
      <c r="P43252" s="142"/>
      <c r="Q43252" s="142"/>
      <c r="R43252" s="142"/>
      <c r="S43252" s="139"/>
    </row>
    <row r="43253" spans="2:19" ht="15.75" customHeight="1" x14ac:dyDescent="0.25">
      <c r="B43253" s="106"/>
      <c r="C43253" s="106"/>
      <c r="D43253" s="139"/>
      <c r="P43253" s="142"/>
      <c r="Q43253" s="142"/>
      <c r="R43253" s="142"/>
      <c r="S43253" s="139"/>
    </row>
    <row r="43254" spans="2:19" ht="15.75" customHeight="1" x14ac:dyDescent="0.25">
      <c r="B43254" s="106"/>
      <c r="C43254" s="106"/>
      <c r="D43254" s="139"/>
      <c r="P43254" s="142"/>
      <c r="Q43254" s="142"/>
      <c r="R43254" s="142"/>
      <c r="S43254" s="139"/>
    </row>
    <row r="43255" spans="2:19" ht="15.75" customHeight="1" x14ac:dyDescent="0.25">
      <c r="B43255" s="106"/>
      <c r="C43255" s="106"/>
      <c r="D43255" s="139"/>
      <c r="P43255" s="142"/>
      <c r="Q43255" s="142"/>
      <c r="R43255" s="142"/>
      <c r="S43255" s="139"/>
    </row>
    <row r="43256" spans="2:19" ht="15.75" customHeight="1" x14ac:dyDescent="0.25">
      <c r="B43256" s="106"/>
      <c r="C43256" s="106"/>
      <c r="D43256" s="139"/>
      <c r="P43256" s="142"/>
      <c r="Q43256" s="142"/>
      <c r="R43256" s="142"/>
      <c r="S43256" s="139"/>
    </row>
    <row r="43257" spans="2:19" ht="15.75" customHeight="1" x14ac:dyDescent="0.25">
      <c r="B43257" s="106"/>
      <c r="C43257" s="106"/>
      <c r="D43257" s="139"/>
      <c r="P43257" s="142"/>
      <c r="Q43257" s="142"/>
      <c r="R43257" s="142"/>
      <c r="S43257" s="139"/>
    </row>
    <row r="43258" spans="2:19" ht="15.75" customHeight="1" x14ac:dyDescent="0.25">
      <c r="B43258" s="106"/>
      <c r="C43258" s="106"/>
      <c r="D43258" s="139"/>
      <c r="P43258" s="142"/>
      <c r="Q43258" s="142"/>
      <c r="R43258" s="142"/>
      <c r="S43258" s="139"/>
    </row>
    <row r="43259" spans="2:19" ht="15.75" customHeight="1" x14ac:dyDescent="0.25">
      <c r="B43259" s="106"/>
      <c r="C43259" s="106"/>
      <c r="D43259" s="139"/>
      <c r="P43259" s="142"/>
      <c r="Q43259" s="142"/>
      <c r="R43259" s="142"/>
      <c r="S43259" s="139"/>
    </row>
    <row r="43260" spans="2:19" ht="15.75" customHeight="1" x14ac:dyDescent="0.25">
      <c r="B43260" s="106"/>
      <c r="C43260" s="106"/>
      <c r="D43260" s="139"/>
      <c r="P43260" s="142"/>
      <c r="Q43260" s="142"/>
      <c r="R43260" s="142"/>
      <c r="S43260" s="139"/>
    </row>
    <row r="43261" spans="2:19" ht="15.75" customHeight="1" x14ac:dyDescent="0.25">
      <c r="B43261" s="106"/>
      <c r="C43261" s="106"/>
      <c r="D43261" s="139"/>
      <c r="P43261" s="142"/>
      <c r="Q43261" s="142"/>
      <c r="R43261" s="142"/>
      <c r="S43261" s="139"/>
    </row>
    <row r="43262" spans="2:19" ht="15.75" customHeight="1" x14ac:dyDescent="0.25">
      <c r="B43262" s="106"/>
      <c r="C43262" s="106"/>
      <c r="D43262" s="139"/>
      <c r="P43262" s="142"/>
      <c r="Q43262" s="142"/>
      <c r="R43262" s="142"/>
      <c r="S43262" s="139"/>
    </row>
    <row r="43263" spans="2:19" ht="15.75" customHeight="1" x14ac:dyDescent="0.25">
      <c r="B43263" s="106"/>
      <c r="C43263" s="106"/>
      <c r="D43263" s="139"/>
      <c r="P43263" s="142"/>
      <c r="Q43263" s="142"/>
      <c r="R43263" s="142"/>
      <c r="S43263" s="139"/>
    </row>
    <row r="43264" spans="2:19" ht="15.75" customHeight="1" x14ac:dyDescent="0.25">
      <c r="B43264" s="106"/>
      <c r="C43264" s="106"/>
      <c r="D43264" s="139"/>
      <c r="P43264" s="142"/>
      <c r="Q43264" s="142"/>
      <c r="R43264" s="142"/>
      <c r="S43264" s="139"/>
    </row>
    <row r="43265" spans="2:19" ht="15.75" customHeight="1" x14ac:dyDescent="0.25">
      <c r="B43265" s="106"/>
      <c r="C43265" s="106"/>
      <c r="D43265" s="139"/>
      <c r="P43265" s="142"/>
      <c r="Q43265" s="142"/>
      <c r="R43265" s="142"/>
      <c r="S43265" s="139"/>
    </row>
    <row r="43266" spans="2:19" ht="15.75" customHeight="1" x14ac:dyDescent="0.25">
      <c r="B43266" s="106"/>
      <c r="C43266" s="106"/>
      <c r="D43266" s="139"/>
      <c r="P43266" s="142"/>
      <c r="Q43266" s="142"/>
      <c r="R43266" s="142"/>
      <c r="S43266" s="139"/>
    </row>
    <row r="43267" spans="2:19" ht="15.75" customHeight="1" x14ac:dyDescent="0.25">
      <c r="B43267" s="106"/>
      <c r="C43267" s="106"/>
      <c r="D43267" s="139"/>
      <c r="P43267" s="142"/>
      <c r="Q43267" s="142"/>
      <c r="R43267" s="142"/>
      <c r="S43267" s="139"/>
    </row>
    <row r="43268" spans="2:19" ht="15.75" customHeight="1" x14ac:dyDescent="0.25">
      <c r="B43268" s="106"/>
      <c r="C43268" s="106"/>
      <c r="D43268" s="139"/>
      <c r="P43268" s="142"/>
      <c r="Q43268" s="142"/>
      <c r="R43268" s="142"/>
      <c r="S43268" s="139"/>
    </row>
    <row r="43269" spans="2:19" ht="15.75" customHeight="1" x14ac:dyDescent="0.25">
      <c r="B43269" s="106"/>
      <c r="C43269" s="106"/>
      <c r="D43269" s="139"/>
      <c r="P43269" s="142"/>
      <c r="Q43269" s="142"/>
      <c r="R43269" s="142"/>
      <c r="S43269" s="139"/>
    </row>
    <row r="43270" spans="2:19" ht="15.75" customHeight="1" x14ac:dyDescent="0.25">
      <c r="B43270" s="106"/>
      <c r="C43270" s="106"/>
      <c r="D43270" s="139"/>
      <c r="P43270" s="142"/>
      <c r="Q43270" s="142"/>
      <c r="R43270" s="142"/>
      <c r="S43270" s="139"/>
    </row>
    <row r="43271" spans="2:19" ht="15.75" customHeight="1" x14ac:dyDescent="0.25">
      <c r="B43271" s="106"/>
      <c r="C43271" s="106"/>
      <c r="D43271" s="139"/>
      <c r="P43271" s="142"/>
      <c r="Q43271" s="142"/>
      <c r="R43271" s="142"/>
      <c r="S43271" s="139"/>
    </row>
    <row r="43272" spans="2:19" ht="15.75" customHeight="1" x14ac:dyDescent="0.25">
      <c r="B43272" s="106"/>
      <c r="C43272" s="106"/>
      <c r="D43272" s="139"/>
      <c r="P43272" s="142"/>
      <c r="Q43272" s="142"/>
      <c r="R43272" s="142"/>
      <c r="S43272" s="139"/>
    </row>
    <row r="43273" spans="2:19" ht="15.75" customHeight="1" x14ac:dyDescent="0.25">
      <c r="B43273" s="106"/>
      <c r="C43273" s="106"/>
      <c r="D43273" s="139"/>
      <c r="P43273" s="142"/>
      <c r="Q43273" s="142"/>
      <c r="R43273" s="142"/>
      <c r="S43273" s="139"/>
    </row>
    <row r="43274" spans="2:19" ht="15.75" customHeight="1" x14ac:dyDescent="0.25">
      <c r="B43274" s="106"/>
      <c r="C43274" s="106"/>
      <c r="D43274" s="139"/>
      <c r="P43274" s="142"/>
      <c r="Q43274" s="142"/>
      <c r="R43274" s="142"/>
      <c r="S43274" s="139"/>
    </row>
    <row r="43275" spans="2:19" ht="15.75" customHeight="1" x14ac:dyDescent="0.25">
      <c r="B43275" s="106"/>
      <c r="C43275" s="106"/>
      <c r="D43275" s="139"/>
      <c r="P43275" s="142"/>
      <c r="Q43275" s="142"/>
      <c r="R43275" s="142"/>
      <c r="S43275" s="139"/>
    </row>
    <row r="43276" spans="2:19" ht="15.75" customHeight="1" x14ac:dyDescent="0.25">
      <c r="B43276" s="106"/>
      <c r="C43276" s="106"/>
      <c r="D43276" s="139"/>
      <c r="P43276" s="142"/>
      <c r="Q43276" s="142"/>
      <c r="R43276" s="142"/>
      <c r="S43276" s="139"/>
    </row>
    <row r="43277" spans="2:19" ht="15.75" customHeight="1" x14ac:dyDescent="0.25">
      <c r="B43277" s="106"/>
      <c r="C43277" s="106"/>
      <c r="D43277" s="139"/>
      <c r="P43277" s="142"/>
      <c r="Q43277" s="142"/>
      <c r="R43277" s="142"/>
      <c r="S43277" s="139"/>
    </row>
    <row r="43278" spans="2:19" ht="15.75" customHeight="1" x14ac:dyDescent="0.25">
      <c r="B43278" s="106"/>
      <c r="C43278" s="106"/>
      <c r="D43278" s="139"/>
      <c r="P43278" s="142"/>
      <c r="Q43278" s="142"/>
      <c r="R43278" s="142"/>
      <c r="S43278" s="139"/>
    </row>
    <row r="43279" spans="2:19" ht="15.75" customHeight="1" x14ac:dyDescent="0.25">
      <c r="B43279" s="106"/>
      <c r="C43279" s="106"/>
      <c r="D43279" s="139"/>
      <c r="P43279" s="142"/>
      <c r="Q43279" s="142"/>
      <c r="R43279" s="142"/>
      <c r="S43279" s="139"/>
    </row>
    <row r="43280" spans="2:19" ht="15.75" customHeight="1" x14ac:dyDescent="0.25">
      <c r="B43280" s="106"/>
      <c r="C43280" s="106"/>
      <c r="D43280" s="139"/>
      <c r="P43280" s="142"/>
      <c r="Q43280" s="142"/>
      <c r="R43280" s="142"/>
      <c r="S43280" s="139"/>
    </row>
    <row r="43281" spans="2:19" ht="15.75" customHeight="1" x14ac:dyDescent="0.25">
      <c r="B43281" s="106"/>
      <c r="C43281" s="106"/>
      <c r="D43281" s="139"/>
      <c r="P43281" s="142"/>
      <c r="Q43281" s="142"/>
      <c r="R43281" s="142"/>
      <c r="S43281" s="139"/>
    </row>
    <row r="43282" spans="2:19" ht="15.75" customHeight="1" x14ac:dyDescent="0.25">
      <c r="B43282" s="106"/>
      <c r="C43282" s="106"/>
      <c r="D43282" s="139"/>
      <c r="P43282" s="142"/>
      <c r="Q43282" s="142"/>
      <c r="R43282" s="142"/>
      <c r="S43282" s="139"/>
    </row>
    <row r="43283" spans="2:19" ht="15.75" customHeight="1" x14ac:dyDescent="0.25">
      <c r="B43283" s="106"/>
      <c r="C43283" s="106"/>
      <c r="D43283" s="139"/>
      <c r="P43283" s="142"/>
      <c r="Q43283" s="142"/>
      <c r="R43283" s="142"/>
      <c r="S43283" s="139"/>
    </row>
    <row r="43284" spans="2:19" ht="15.75" customHeight="1" x14ac:dyDescent="0.25">
      <c r="B43284" s="106"/>
      <c r="C43284" s="106"/>
      <c r="D43284" s="139"/>
      <c r="P43284" s="142"/>
      <c r="Q43284" s="142"/>
      <c r="R43284" s="142"/>
      <c r="S43284" s="139"/>
    </row>
    <row r="43285" spans="2:19" ht="15.75" customHeight="1" x14ac:dyDescent="0.25">
      <c r="B43285" s="106"/>
      <c r="C43285" s="106"/>
      <c r="D43285" s="139"/>
      <c r="P43285" s="142"/>
      <c r="Q43285" s="142"/>
      <c r="R43285" s="142"/>
      <c r="S43285" s="139"/>
    </row>
    <row r="43286" spans="2:19" ht="15.75" customHeight="1" x14ac:dyDescent="0.25">
      <c r="B43286" s="106"/>
      <c r="C43286" s="106"/>
      <c r="D43286" s="139"/>
      <c r="P43286" s="142"/>
      <c r="Q43286" s="142"/>
      <c r="R43286" s="142"/>
      <c r="S43286" s="139"/>
    </row>
    <row r="43287" spans="2:19" ht="15.75" customHeight="1" x14ac:dyDescent="0.25">
      <c r="B43287" s="106"/>
      <c r="C43287" s="106"/>
      <c r="D43287" s="139"/>
      <c r="P43287" s="142"/>
      <c r="Q43287" s="142"/>
      <c r="R43287" s="142"/>
      <c r="S43287" s="139"/>
    </row>
    <row r="43288" spans="2:19" ht="15.75" customHeight="1" x14ac:dyDescent="0.25">
      <c r="B43288" s="106"/>
      <c r="C43288" s="106"/>
      <c r="D43288" s="139"/>
      <c r="P43288" s="142"/>
      <c r="Q43288" s="142"/>
      <c r="R43288" s="142"/>
      <c r="S43288" s="139"/>
    </row>
    <row r="43289" spans="2:19" ht="15.75" customHeight="1" x14ac:dyDescent="0.25">
      <c r="B43289" s="106"/>
      <c r="C43289" s="106"/>
      <c r="D43289" s="139"/>
      <c r="P43289" s="142"/>
      <c r="Q43289" s="142"/>
      <c r="R43289" s="142"/>
      <c r="S43289" s="139"/>
    </row>
    <row r="43290" spans="2:19" ht="15.75" customHeight="1" x14ac:dyDescent="0.25">
      <c r="B43290" s="106"/>
      <c r="C43290" s="106"/>
      <c r="D43290" s="139"/>
      <c r="P43290" s="142"/>
      <c r="Q43290" s="142"/>
      <c r="R43290" s="142"/>
      <c r="S43290" s="139"/>
    </row>
    <row r="43291" spans="2:19" ht="15.75" customHeight="1" x14ac:dyDescent="0.25">
      <c r="B43291" s="106"/>
      <c r="C43291" s="106"/>
      <c r="D43291" s="139"/>
      <c r="P43291" s="142"/>
      <c r="Q43291" s="142"/>
      <c r="R43291" s="142"/>
      <c r="S43291" s="139"/>
    </row>
    <row r="43292" spans="2:19" ht="15.75" customHeight="1" x14ac:dyDescent="0.25">
      <c r="B43292" s="106"/>
      <c r="C43292" s="106"/>
      <c r="D43292" s="139"/>
      <c r="P43292" s="142"/>
      <c r="Q43292" s="142"/>
      <c r="R43292" s="142"/>
      <c r="S43292" s="139"/>
    </row>
    <row r="43293" spans="2:19" ht="15.75" customHeight="1" x14ac:dyDescent="0.25">
      <c r="B43293" s="106"/>
      <c r="C43293" s="106"/>
      <c r="D43293" s="139"/>
      <c r="P43293" s="142"/>
      <c r="Q43293" s="142"/>
      <c r="R43293" s="142"/>
      <c r="S43293" s="139"/>
    </row>
    <row r="43294" spans="2:19" ht="15.75" customHeight="1" x14ac:dyDescent="0.25">
      <c r="B43294" s="106"/>
      <c r="C43294" s="106"/>
      <c r="D43294" s="139"/>
      <c r="P43294" s="142"/>
      <c r="Q43294" s="142"/>
      <c r="R43294" s="142"/>
      <c r="S43294" s="139"/>
    </row>
    <row r="43295" spans="2:19" ht="15.75" customHeight="1" x14ac:dyDescent="0.25">
      <c r="B43295" s="106"/>
      <c r="C43295" s="106"/>
      <c r="D43295" s="139"/>
      <c r="P43295" s="142"/>
      <c r="Q43295" s="142"/>
      <c r="R43295" s="142"/>
      <c r="S43295" s="139"/>
    </row>
    <row r="43296" spans="2:19" ht="15.75" customHeight="1" x14ac:dyDescent="0.25">
      <c r="B43296" s="106"/>
      <c r="C43296" s="106"/>
      <c r="D43296" s="139"/>
      <c r="P43296" s="142"/>
      <c r="Q43296" s="142"/>
      <c r="R43296" s="142"/>
      <c r="S43296" s="139"/>
    </row>
    <row r="43297" spans="2:19" ht="15.75" customHeight="1" x14ac:dyDescent="0.25">
      <c r="B43297" s="106"/>
      <c r="C43297" s="106"/>
      <c r="D43297" s="139"/>
      <c r="P43297" s="142"/>
      <c r="Q43297" s="142"/>
      <c r="R43297" s="142"/>
      <c r="S43297" s="139"/>
    </row>
    <row r="43298" spans="2:19" ht="15.75" customHeight="1" x14ac:dyDescent="0.25">
      <c r="B43298" s="106"/>
      <c r="C43298" s="106"/>
      <c r="D43298" s="139"/>
      <c r="P43298" s="142"/>
      <c r="Q43298" s="142"/>
      <c r="R43298" s="142"/>
      <c r="S43298" s="139"/>
    </row>
    <row r="43299" spans="2:19" ht="15.75" customHeight="1" x14ac:dyDescent="0.25">
      <c r="B43299" s="106"/>
      <c r="C43299" s="106"/>
      <c r="D43299" s="139"/>
      <c r="P43299" s="142"/>
      <c r="Q43299" s="142"/>
      <c r="R43299" s="142"/>
      <c r="S43299" s="139"/>
    </row>
    <row r="43300" spans="2:19" ht="15.75" customHeight="1" x14ac:dyDescent="0.25">
      <c r="B43300" s="106"/>
      <c r="C43300" s="106"/>
      <c r="D43300" s="139"/>
      <c r="P43300" s="142"/>
      <c r="Q43300" s="142"/>
      <c r="R43300" s="142"/>
      <c r="S43300" s="139"/>
    </row>
    <row r="43301" spans="2:19" ht="15.75" customHeight="1" x14ac:dyDescent="0.25">
      <c r="B43301" s="106"/>
      <c r="C43301" s="106"/>
      <c r="D43301" s="139"/>
      <c r="P43301" s="142"/>
      <c r="Q43301" s="142"/>
      <c r="R43301" s="142"/>
      <c r="S43301" s="139"/>
    </row>
    <row r="43302" spans="2:19" ht="15.75" customHeight="1" x14ac:dyDescent="0.25">
      <c r="B43302" s="106"/>
      <c r="C43302" s="106"/>
      <c r="D43302" s="139"/>
      <c r="P43302" s="142"/>
      <c r="Q43302" s="142"/>
      <c r="R43302" s="142"/>
      <c r="S43302" s="139"/>
    </row>
    <row r="43303" spans="2:19" ht="15.75" customHeight="1" x14ac:dyDescent="0.25">
      <c r="B43303" s="106"/>
      <c r="C43303" s="106"/>
      <c r="D43303" s="139"/>
      <c r="P43303" s="142"/>
      <c r="Q43303" s="142"/>
      <c r="R43303" s="142"/>
      <c r="S43303" s="139"/>
    </row>
    <row r="43304" spans="2:19" ht="15.75" customHeight="1" x14ac:dyDescent="0.25">
      <c r="B43304" s="106"/>
      <c r="C43304" s="106"/>
      <c r="D43304" s="139"/>
      <c r="P43304" s="142"/>
      <c r="Q43304" s="142"/>
      <c r="R43304" s="142"/>
      <c r="S43304" s="139"/>
    </row>
    <row r="43305" spans="2:19" ht="15.75" customHeight="1" x14ac:dyDescent="0.25">
      <c r="B43305" s="106"/>
      <c r="C43305" s="106"/>
      <c r="D43305" s="139"/>
      <c r="P43305" s="142"/>
      <c r="Q43305" s="142"/>
      <c r="R43305" s="142"/>
      <c r="S43305" s="139"/>
    </row>
    <row r="43306" spans="2:19" ht="15.75" customHeight="1" x14ac:dyDescent="0.25">
      <c r="B43306" s="106"/>
      <c r="C43306" s="106"/>
      <c r="D43306" s="139"/>
      <c r="P43306" s="142"/>
      <c r="Q43306" s="142"/>
      <c r="R43306" s="142"/>
      <c r="S43306" s="139"/>
    </row>
    <row r="43307" spans="2:19" ht="15.75" customHeight="1" x14ac:dyDescent="0.25">
      <c r="B43307" s="106"/>
      <c r="C43307" s="106"/>
      <c r="D43307" s="139"/>
      <c r="P43307" s="142"/>
      <c r="Q43307" s="142"/>
      <c r="R43307" s="142"/>
      <c r="S43307" s="139"/>
    </row>
    <row r="43308" spans="2:19" ht="15.75" customHeight="1" x14ac:dyDescent="0.25">
      <c r="B43308" s="106"/>
      <c r="C43308" s="106"/>
      <c r="D43308" s="139"/>
      <c r="P43308" s="142"/>
      <c r="Q43308" s="142"/>
      <c r="R43308" s="142"/>
      <c r="S43308" s="139"/>
    </row>
    <row r="43309" spans="2:19" ht="15.75" customHeight="1" x14ac:dyDescent="0.25">
      <c r="B43309" s="106"/>
      <c r="C43309" s="106"/>
      <c r="D43309" s="139"/>
      <c r="P43309" s="142"/>
      <c r="Q43309" s="142"/>
      <c r="R43309" s="142"/>
      <c r="S43309" s="139"/>
    </row>
    <row r="43310" spans="2:19" ht="15.75" customHeight="1" x14ac:dyDescent="0.25">
      <c r="B43310" s="106"/>
      <c r="C43310" s="106"/>
      <c r="D43310" s="139"/>
      <c r="P43310" s="142"/>
      <c r="Q43310" s="142"/>
      <c r="R43310" s="142"/>
      <c r="S43310" s="139"/>
    </row>
    <row r="43311" spans="2:19" ht="15.75" customHeight="1" x14ac:dyDescent="0.25">
      <c r="B43311" s="106"/>
      <c r="C43311" s="106"/>
      <c r="D43311" s="139"/>
      <c r="P43311" s="142"/>
      <c r="Q43311" s="142"/>
      <c r="R43311" s="142"/>
      <c r="S43311" s="139"/>
    </row>
    <row r="43312" spans="2:19" ht="15.75" customHeight="1" x14ac:dyDescent="0.25">
      <c r="B43312" s="106"/>
      <c r="C43312" s="106"/>
      <c r="D43312" s="139"/>
      <c r="P43312" s="142"/>
      <c r="Q43312" s="142"/>
      <c r="R43312" s="142"/>
      <c r="S43312" s="139"/>
    </row>
    <row r="43313" spans="2:19" ht="15.75" customHeight="1" x14ac:dyDescent="0.25">
      <c r="B43313" s="106"/>
      <c r="C43313" s="106"/>
      <c r="D43313" s="139"/>
      <c r="P43313" s="142"/>
      <c r="Q43313" s="142"/>
      <c r="R43313" s="142"/>
      <c r="S43313" s="139"/>
    </row>
    <row r="43314" spans="2:19" ht="15.75" customHeight="1" x14ac:dyDescent="0.25">
      <c r="B43314" s="106"/>
      <c r="C43314" s="106"/>
      <c r="D43314" s="139"/>
      <c r="P43314" s="142"/>
      <c r="Q43314" s="142"/>
      <c r="R43314" s="142"/>
      <c r="S43314" s="139"/>
    </row>
    <row r="43315" spans="2:19" ht="15.75" customHeight="1" x14ac:dyDescent="0.25">
      <c r="B43315" s="106"/>
      <c r="C43315" s="106"/>
      <c r="D43315" s="139"/>
      <c r="P43315" s="142"/>
      <c r="Q43315" s="142"/>
      <c r="R43315" s="142"/>
      <c r="S43315" s="139"/>
    </row>
    <row r="43316" spans="2:19" ht="15.75" customHeight="1" x14ac:dyDescent="0.25">
      <c r="B43316" s="106"/>
      <c r="C43316" s="106"/>
      <c r="D43316" s="139"/>
      <c r="P43316" s="142"/>
      <c r="Q43316" s="142"/>
      <c r="R43316" s="142"/>
      <c r="S43316" s="139"/>
    </row>
    <row r="43317" spans="2:19" ht="15.75" customHeight="1" x14ac:dyDescent="0.25">
      <c r="B43317" s="106"/>
      <c r="C43317" s="106"/>
      <c r="D43317" s="139"/>
      <c r="P43317" s="142"/>
      <c r="Q43317" s="142"/>
      <c r="R43317" s="142"/>
      <c r="S43317" s="139"/>
    </row>
    <row r="43318" spans="2:19" ht="15.75" customHeight="1" x14ac:dyDescent="0.25">
      <c r="B43318" s="106"/>
      <c r="C43318" s="106"/>
      <c r="D43318" s="139"/>
      <c r="P43318" s="142"/>
      <c r="Q43318" s="142"/>
      <c r="R43318" s="142"/>
      <c r="S43318" s="139"/>
    </row>
    <row r="43319" spans="2:19" ht="15.75" customHeight="1" x14ac:dyDescent="0.25">
      <c r="B43319" s="106"/>
      <c r="C43319" s="106"/>
      <c r="D43319" s="139"/>
      <c r="P43319" s="142"/>
      <c r="Q43319" s="142"/>
      <c r="R43319" s="142"/>
      <c r="S43319" s="139"/>
    </row>
    <row r="43320" spans="2:19" ht="15.75" customHeight="1" x14ac:dyDescent="0.25">
      <c r="B43320" s="106"/>
      <c r="C43320" s="106"/>
      <c r="D43320" s="139"/>
      <c r="P43320" s="142"/>
      <c r="Q43320" s="142"/>
      <c r="R43320" s="142"/>
      <c r="S43320" s="139"/>
    </row>
    <row r="43321" spans="2:19" ht="15.75" customHeight="1" x14ac:dyDescent="0.25">
      <c r="B43321" s="106"/>
      <c r="C43321" s="106"/>
      <c r="D43321" s="139"/>
      <c r="P43321" s="142"/>
      <c r="Q43321" s="142"/>
      <c r="R43321" s="142"/>
      <c r="S43321" s="139"/>
    </row>
    <row r="43322" spans="2:19" ht="15.75" customHeight="1" x14ac:dyDescent="0.25">
      <c r="B43322" s="106"/>
      <c r="C43322" s="106"/>
      <c r="D43322" s="139"/>
      <c r="P43322" s="142"/>
      <c r="Q43322" s="142"/>
      <c r="R43322" s="142"/>
      <c r="S43322" s="139"/>
    </row>
    <row r="43323" spans="2:19" ht="15.75" customHeight="1" x14ac:dyDescent="0.25">
      <c r="B43323" s="106"/>
      <c r="C43323" s="106"/>
      <c r="D43323" s="139"/>
      <c r="P43323" s="142"/>
      <c r="Q43323" s="142"/>
      <c r="R43323" s="142"/>
      <c r="S43323" s="139"/>
    </row>
    <row r="43324" spans="2:19" ht="15.75" customHeight="1" x14ac:dyDescent="0.25">
      <c r="B43324" s="106"/>
      <c r="C43324" s="106"/>
      <c r="D43324" s="139"/>
      <c r="P43324" s="142"/>
      <c r="Q43324" s="142"/>
      <c r="R43324" s="142"/>
      <c r="S43324" s="139"/>
    </row>
    <row r="43325" spans="2:19" ht="15.75" customHeight="1" x14ac:dyDescent="0.25">
      <c r="B43325" s="106"/>
      <c r="C43325" s="106"/>
      <c r="D43325" s="139"/>
      <c r="P43325" s="142"/>
      <c r="Q43325" s="142"/>
      <c r="R43325" s="142"/>
      <c r="S43325" s="139"/>
    </row>
    <row r="43326" spans="2:19" ht="15.75" customHeight="1" x14ac:dyDescent="0.25">
      <c r="B43326" s="106"/>
      <c r="C43326" s="106"/>
      <c r="D43326" s="139"/>
      <c r="P43326" s="142"/>
      <c r="Q43326" s="142"/>
      <c r="R43326" s="142"/>
      <c r="S43326" s="139"/>
    </row>
    <row r="43327" spans="2:19" ht="15.75" customHeight="1" x14ac:dyDescent="0.25">
      <c r="B43327" s="106"/>
      <c r="C43327" s="106"/>
      <c r="D43327" s="139"/>
      <c r="P43327" s="142"/>
      <c r="Q43327" s="142"/>
      <c r="R43327" s="142"/>
      <c r="S43327" s="139"/>
    </row>
    <row r="43328" spans="2:19" ht="15.75" customHeight="1" x14ac:dyDescent="0.25">
      <c r="B43328" s="106"/>
      <c r="C43328" s="106"/>
      <c r="D43328" s="139"/>
      <c r="P43328" s="142"/>
      <c r="Q43328" s="142"/>
      <c r="R43328" s="142"/>
      <c r="S43328" s="139"/>
    </row>
    <row r="43329" spans="2:19" ht="15.75" customHeight="1" x14ac:dyDescent="0.25">
      <c r="B43329" s="106"/>
      <c r="C43329" s="106"/>
      <c r="D43329" s="139"/>
      <c r="P43329" s="142"/>
      <c r="Q43329" s="142"/>
      <c r="R43329" s="142"/>
      <c r="S43329" s="139"/>
    </row>
    <row r="43330" spans="2:19" ht="15.75" customHeight="1" x14ac:dyDescent="0.25">
      <c r="B43330" s="106"/>
      <c r="C43330" s="106"/>
      <c r="D43330" s="139"/>
      <c r="P43330" s="142"/>
      <c r="Q43330" s="142"/>
      <c r="R43330" s="142"/>
      <c r="S43330" s="139"/>
    </row>
    <row r="43331" spans="2:19" ht="15.75" customHeight="1" x14ac:dyDescent="0.25">
      <c r="B43331" s="106"/>
      <c r="C43331" s="106"/>
      <c r="D43331" s="139"/>
      <c r="P43331" s="142"/>
      <c r="Q43331" s="142"/>
      <c r="R43331" s="142"/>
      <c r="S43331" s="139"/>
    </row>
    <row r="43332" spans="2:19" ht="15.75" customHeight="1" x14ac:dyDescent="0.25">
      <c r="B43332" s="106"/>
      <c r="C43332" s="106"/>
      <c r="D43332" s="139"/>
      <c r="P43332" s="142"/>
      <c r="Q43332" s="142"/>
      <c r="R43332" s="142"/>
      <c r="S43332" s="139"/>
    </row>
    <row r="43333" spans="2:19" ht="15.75" customHeight="1" x14ac:dyDescent="0.25">
      <c r="B43333" s="106"/>
      <c r="C43333" s="106"/>
      <c r="D43333" s="139"/>
      <c r="P43333" s="142"/>
      <c r="Q43333" s="142"/>
      <c r="R43333" s="142"/>
      <c r="S43333" s="139"/>
    </row>
    <row r="43334" spans="2:19" ht="15.75" customHeight="1" x14ac:dyDescent="0.25">
      <c r="B43334" s="106"/>
      <c r="C43334" s="106"/>
      <c r="D43334" s="139"/>
      <c r="P43334" s="142"/>
      <c r="Q43334" s="142"/>
      <c r="R43334" s="142"/>
      <c r="S43334" s="139"/>
    </row>
    <row r="43335" spans="2:19" ht="15.75" customHeight="1" x14ac:dyDescent="0.25">
      <c r="B43335" s="106"/>
      <c r="C43335" s="106"/>
      <c r="D43335" s="139"/>
      <c r="P43335" s="142"/>
      <c r="Q43335" s="142"/>
      <c r="R43335" s="142"/>
      <c r="S43335" s="139"/>
    </row>
    <row r="43336" spans="2:19" ht="15.75" customHeight="1" x14ac:dyDescent="0.25">
      <c r="B43336" s="106"/>
      <c r="C43336" s="106"/>
      <c r="D43336" s="139"/>
      <c r="P43336" s="142"/>
      <c r="Q43336" s="142"/>
      <c r="R43336" s="142"/>
      <c r="S43336" s="139"/>
    </row>
    <row r="43337" spans="2:19" ht="15.75" customHeight="1" x14ac:dyDescent="0.25">
      <c r="B43337" s="106"/>
      <c r="C43337" s="106"/>
      <c r="D43337" s="139"/>
      <c r="P43337" s="142"/>
      <c r="Q43337" s="142"/>
      <c r="R43337" s="142"/>
      <c r="S43337" s="139"/>
    </row>
    <row r="43338" spans="2:19" ht="15.75" customHeight="1" x14ac:dyDescent="0.25">
      <c r="B43338" s="106"/>
      <c r="C43338" s="106"/>
      <c r="D43338" s="139"/>
      <c r="P43338" s="142"/>
      <c r="Q43338" s="142"/>
      <c r="R43338" s="142"/>
      <c r="S43338" s="139"/>
    </row>
    <row r="43339" spans="2:19" ht="15.75" customHeight="1" x14ac:dyDescent="0.25">
      <c r="B43339" s="106"/>
      <c r="C43339" s="106"/>
      <c r="D43339" s="139"/>
      <c r="P43339" s="142"/>
      <c r="Q43339" s="142"/>
      <c r="R43339" s="142"/>
      <c r="S43339" s="139"/>
    </row>
    <row r="43340" spans="2:19" ht="15.75" customHeight="1" x14ac:dyDescent="0.25">
      <c r="B43340" s="106"/>
      <c r="C43340" s="106"/>
      <c r="D43340" s="139"/>
      <c r="P43340" s="142"/>
      <c r="Q43340" s="142"/>
      <c r="R43340" s="142"/>
      <c r="S43340" s="139"/>
    </row>
    <row r="43341" spans="2:19" ht="15.75" customHeight="1" x14ac:dyDescent="0.25">
      <c r="B43341" s="106"/>
      <c r="C43341" s="106"/>
      <c r="D43341" s="139"/>
      <c r="P43341" s="142"/>
      <c r="Q43341" s="142"/>
      <c r="R43341" s="142"/>
      <c r="S43341" s="139"/>
    </row>
    <row r="43342" spans="2:19" ht="15.75" customHeight="1" x14ac:dyDescent="0.25">
      <c r="B43342" s="106"/>
      <c r="C43342" s="106"/>
      <c r="D43342" s="139"/>
      <c r="P43342" s="142"/>
      <c r="Q43342" s="142"/>
      <c r="R43342" s="142"/>
      <c r="S43342" s="139"/>
    </row>
    <row r="43343" spans="2:19" ht="15.75" customHeight="1" x14ac:dyDescent="0.25">
      <c r="B43343" s="106"/>
      <c r="C43343" s="106"/>
      <c r="D43343" s="139"/>
      <c r="P43343" s="142"/>
      <c r="Q43343" s="142"/>
      <c r="R43343" s="142"/>
      <c r="S43343" s="139"/>
    </row>
    <row r="43344" spans="2:19" ht="15.75" customHeight="1" x14ac:dyDescent="0.25">
      <c r="B43344" s="106"/>
      <c r="C43344" s="106"/>
      <c r="D43344" s="139"/>
      <c r="P43344" s="142"/>
      <c r="Q43344" s="142"/>
      <c r="R43344" s="142"/>
      <c r="S43344" s="139"/>
    </row>
    <row r="43345" spans="2:19" ht="15.75" customHeight="1" x14ac:dyDescent="0.25">
      <c r="B43345" s="106"/>
      <c r="C43345" s="106"/>
      <c r="D43345" s="139"/>
      <c r="P43345" s="142"/>
      <c r="Q43345" s="142"/>
      <c r="R43345" s="142"/>
      <c r="S43345" s="139"/>
    </row>
    <row r="43346" spans="2:19" ht="15.75" customHeight="1" x14ac:dyDescent="0.25">
      <c r="B43346" s="106"/>
      <c r="C43346" s="106"/>
      <c r="D43346" s="139"/>
      <c r="P43346" s="142"/>
      <c r="Q43346" s="142"/>
      <c r="R43346" s="142"/>
      <c r="S43346" s="139"/>
    </row>
    <row r="43347" spans="2:19" ht="15.75" customHeight="1" x14ac:dyDescent="0.25">
      <c r="B43347" s="106"/>
      <c r="C43347" s="106"/>
      <c r="D43347" s="139"/>
      <c r="P43347" s="142"/>
      <c r="Q43347" s="142"/>
      <c r="R43347" s="142"/>
      <c r="S43347" s="139"/>
    </row>
    <row r="43348" spans="2:19" ht="15.75" customHeight="1" x14ac:dyDescent="0.25">
      <c r="B43348" s="106"/>
      <c r="C43348" s="106"/>
      <c r="D43348" s="139"/>
      <c r="P43348" s="142"/>
      <c r="Q43348" s="142"/>
      <c r="R43348" s="142"/>
      <c r="S43348" s="139"/>
    </row>
    <row r="43349" spans="2:19" ht="15.75" customHeight="1" x14ac:dyDescent="0.25">
      <c r="B43349" s="106"/>
      <c r="C43349" s="106"/>
      <c r="D43349" s="139"/>
      <c r="P43349" s="142"/>
      <c r="Q43349" s="142"/>
      <c r="R43349" s="142"/>
      <c r="S43349" s="139"/>
    </row>
    <row r="43350" spans="2:19" ht="15.75" customHeight="1" x14ac:dyDescent="0.25">
      <c r="B43350" s="106"/>
      <c r="C43350" s="106"/>
      <c r="D43350" s="139"/>
      <c r="P43350" s="142"/>
      <c r="Q43350" s="142"/>
      <c r="R43350" s="142"/>
      <c r="S43350" s="139"/>
    </row>
    <row r="43351" spans="2:19" ht="15.75" customHeight="1" x14ac:dyDescent="0.25">
      <c r="B43351" s="106"/>
      <c r="C43351" s="106"/>
      <c r="D43351" s="139"/>
      <c r="P43351" s="142"/>
      <c r="Q43351" s="142"/>
      <c r="R43351" s="142"/>
      <c r="S43351" s="139"/>
    </row>
    <row r="43352" spans="2:19" ht="15.75" customHeight="1" x14ac:dyDescent="0.25">
      <c r="B43352" s="106"/>
      <c r="C43352" s="106"/>
      <c r="D43352" s="139"/>
      <c r="P43352" s="142"/>
      <c r="Q43352" s="142"/>
      <c r="R43352" s="142"/>
      <c r="S43352" s="139"/>
    </row>
    <row r="43353" spans="2:19" ht="15.75" customHeight="1" x14ac:dyDescent="0.25">
      <c r="B43353" s="106"/>
      <c r="C43353" s="106"/>
      <c r="D43353" s="139"/>
      <c r="P43353" s="142"/>
      <c r="Q43353" s="142"/>
      <c r="R43353" s="142"/>
      <c r="S43353" s="139"/>
    </row>
    <row r="43354" spans="2:19" ht="15.75" customHeight="1" x14ac:dyDescent="0.25">
      <c r="B43354" s="106"/>
      <c r="C43354" s="106"/>
      <c r="D43354" s="139"/>
      <c r="P43354" s="142"/>
      <c r="Q43354" s="142"/>
      <c r="R43354" s="142"/>
      <c r="S43354" s="139"/>
    </row>
    <row r="43355" spans="2:19" ht="15.75" customHeight="1" x14ac:dyDescent="0.25">
      <c r="B43355" s="106"/>
      <c r="C43355" s="106"/>
      <c r="D43355" s="139"/>
      <c r="P43355" s="142"/>
      <c r="Q43355" s="142"/>
      <c r="R43355" s="142"/>
      <c r="S43355" s="139"/>
    </row>
    <row r="43356" spans="2:19" ht="15.75" customHeight="1" x14ac:dyDescent="0.25">
      <c r="B43356" s="106"/>
      <c r="C43356" s="106"/>
      <c r="D43356" s="139"/>
      <c r="P43356" s="142"/>
      <c r="Q43356" s="142"/>
      <c r="R43356" s="142"/>
      <c r="S43356" s="139"/>
    </row>
    <row r="43357" spans="2:19" ht="15.75" customHeight="1" x14ac:dyDescent="0.25">
      <c r="B43357" s="106"/>
      <c r="C43357" s="106"/>
      <c r="D43357" s="139"/>
      <c r="P43357" s="142"/>
      <c r="Q43357" s="142"/>
      <c r="R43357" s="142"/>
      <c r="S43357" s="139"/>
    </row>
    <row r="43358" spans="2:19" ht="15.75" customHeight="1" x14ac:dyDescent="0.25">
      <c r="B43358" s="106"/>
      <c r="C43358" s="106"/>
      <c r="D43358" s="139"/>
      <c r="P43358" s="142"/>
      <c r="Q43358" s="142"/>
      <c r="R43358" s="142"/>
      <c r="S43358" s="139"/>
    </row>
    <row r="43359" spans="2:19" ht="15.75" customHeight="1" x14ac:dyDescent="0.25">
      <c r="B43359" s="106"/>
      <c r="C43359" s="106"/>
      <c r="D43359" s="139"/>
      <c r="P43359" s="142"/>
      <c r="Q43359" s="142"/>
      <c r="R43359" s="142"/>
      <c r="S43359" s="139"/>
    </row>
    <row r="43360" spans="2:19" ht="15.75" customHeight="1" x14ac:dyDescent="0.25">
      <c r="B43360" s="106"/>
      <c r="C43360" s="106"/>
      <c r="D43360" s="139"/>
      <c r="P43360" s="142"/>
      <c r="Q43360" s="142"/>
      <c r="R43360" s="142"/>
      <c r="S43360" s="139"/>
    </row>
    <row r="43361" spans="2:19" ht="15.75" customHeight="1" x14ac:dyDescent="0.25">
      <c r="B43361" s="106"/>
      <c r="C43361" s="106"/>
      <c r="D43361" s="139"/>
      <c r="P43361" s="142"/>
      <c r="Q43361" s="142"/>
      <c r="R43361" s="142"/>
      <c r="S43361" s="139"/>
    </row>
    <row r="43362" spans="2:19" ht="15.75" customHeight="1" x14ac:dyDescent="0.25">
      <c r="B43362" s="106"/>
      <c r="C43362" s="106"/>
      <c r="D43362" s="139"/>
      <c r="P43362" s="142"/>
      <c r="Q43362" s="142"/>
      <c r="R43362" s="142"/>
      <c r="S43362" s="139"/>
    </row>
    <row r="43363" spans="2:19" ht="15.75" customHeight="1" x14ac:dyDescent="0.25">
      <c r="B43363" s="106"/>
      <c r="C43363" s="106"/>
      <c r="D43363" s="139"/>
      <c r="P43363" s="142"/>
      <c r="Q43363" s="142"/>
      <c r="R43363" s="142"/>
      <c r="S43363" s="139"/>
    </row>
    <row r="43364" spans="2:19" ht="15.75" customHeight="1" x14ac:dyDescent="0.25">
      <c r="B43364" s="106"/>
      <c r="C43364" s="106"/>
      <c r="D43364" s="139"/>
      <c r="P43364" s="142"/>
      <c r="Q43364" s="142"/>
      <c r="R43364" s="142"/>
      <c r="S43364" s="139"/>
    </row>
    <row r="43365" spans="2:19" ht="15.75" customHeight="1" x14ac:dyDescent="0.25">
      <c r="B43365" s="106"/>
      <c r="C43365" s="106"/>
      <c r="D43365" s="139"/>
      <c r="P43365" s="142"/>
      <c r="Q43365" s="142"/>
      <c r="R43365" s="142"/>
      <c r="S43365" s="139"/>
    </row>
    <row r="43366" spans="2:19" ht="15.75" customHeight="1" x14ac:dyDescent="0.25">
      <c r="B43366" s="106"/>
      <c r="C43366" s="106"/>
      <c r="D43366" s="139"/>
      <c r="P43366" s="142"/>
      <c r="Q43366" s="142"/>
      <c r="R43366" s="142"/>
      <c r="S43366" s="139"/>
    </row>
    <row r="43367" spans="2:19" ht="15.75" customHeight="1" x14ac:dyDescent="0.25">
      <c r="B43367" s="106"/>
      <c r="C43367" s="106"/>
      <c r="D43367" s="139"/>
      <c r="P43367" s="142"/>
      <c r="Q43367" s="142"/>
      <c r="R43367" s="142"/>
      <c r="S43367" s="139"/>
    </row>
    <row r="43368" spans="2:19" ht="15.75" customHeight="1" x14ac:dyDescent="0.25">
      <c r="B43368" s="106"/>
      <c r="C43368" s="106"/>
      <c r="D43368" s="139"/>
      <c r="P43368" s="142"/>
      <c r="Q43368" s="142"/>
      <c r="R43368" s="142"/>
      <c r="S43368" s="139"/>
    </row>
    <row r="43369" spans="2:19" ht="15.75" customHeight="1" x14ac:dyDescent="0.25">
      <c r="B43369" s="106"/>
      <c r="C43369" s="106"/>
      <c r="D43369" s="139"/>
      <c r="P43369" s="142"/>
      <c r="Q43369" s="142"/>
      <c r="R43369" s="142"/>
      <c r="S43369" s="139"/>
    </row>
    <row r="43370" spans="2:19" ht="15.75" customHeight="1" x14ac:dyDescent="0.25">
      <c r="B43370" s="106"/>
      <c r="C43370" s="106"/>
      <c r="D43370" s="139"/>
      <c r="P43370" s="142"/>
      <c r="Q43370" s="142"/>
      <c r="R43370" s="142"/>
      <c r="S43370" s="139"/>
    </row>
    <row r="43371" spans="2:19" ht="15.75" customHeight="1" x14ac:dyDescent="0.25">
      <c r="B43371" s="106"/>
      <c r="C43371" s="106"/>
      <c r="D43371" s="139"/>
      <c r="P43371" s="142"/>
      <c r="Q43371" s="142"/>
      <c r="R43371" s="142"/>
      <c r="S43371" s="139"/>
    </row>
    <row r="43372" spans="2:19" ht="15.75" customHeight="1" x14ac:dyDescent="0.25">
      <c r="B43372" s="106"/>
      <c r="C43372" s="106"/>
      <c r="D43372" s="139"/>
      <c r="P43372" s="142"/>
      <c r="Q43372" s="142"/>
      <c r="R43372" s="142"/>
      <c r="S43372" s="139"/>
    </row>
    <row r="43373" spans="2:19" ht="15.75" customHeight="1" x14ac:dyDescent="0.25">
      <c r="B43373" s="106"/>
      <c r="C43373" s="106"/>
      <c r="D43373" s="139"/>
      <c r="P43373" s="142"/>
      <c r="Q43373" s="142"/>
      <c r="R43373" s="142"/>
      <c r="S43373" s="139"/>
    </row>
    <row r="43374" spans="2:19" ht="15.75" customHeight="1" x14ac:dyDescent="0.25">
      <c r="B43374" s="106"/>
      <c r="C43374" s="106"/>
      <c r="D43374" s="139"/>
      <c r="P43374" s="142"/>
      <c r="Q43374" s="142"/>
      <c r="R43374" s="142"/>
      <c r="S43374" s="139"/>
    </row>
    <row r="43375" spans="2:19" ht="15.75" customHeight="1" x14ac:dyDescent="0.25">
      <c r="B43375" s="106"/>
      <c r="C43375" s="106"/>
      <c r="D43375" s="139"/>
      <c r="P43375" s="142"/>
      <c r="Q43375" s="142"/>
      <c r="R43375" s="142"/>
      <c r="S43375" s="139"/>
    </row>
    <row r="43376" spans="2:19" ht="15.75" customHeight="1" x14ac:dyDescent="0.25">
      <c r="B43376" s="106"/>
      <c r="C43376" s="106"/>
      <c r="D43376" s="139"/>
      <c r="P43376" s="142"/>
      <c r="Q43376" s="142"/>
      <c r="R43376" s="142"/>
      <c r="S43376" s="139"/>
    </row>
    <row r="43377" spans="2:19" ht="15.75" customHeight="1" x14ac:dyDescent="0.25">
      <c r="B43377" s="106"/>
      <c r="C43377" s="106"/>
      <c r="D43377" s="139"/>
      <c r="P43377" s="142"/>
      <c r="Q43377" s="142"/>
      <c r="R43377" s="142"/>
      <c r="S43377" s="139"/>
    </row>
    <row r="43378" spans="2:19" ht="15.75" customHeight="1" x14ac:dyDescent="0.25">
      <c r="B43378" s="106"/>
      <c r="C43378" s="106"/>
      <c r="D43378" s="139"/>
      <c r="P43378" s="142"/>
      <c r="Q43378" s="142"/>
      <c r="R43378" s="142"/>
      <c r="S43378" s="139"/>
    </row>
    <row r="43379" spans="2:19" ht="15.75" customHeight="1" x14ac:dyDescent="0.25">
      <c r="B43379" s="106"/>
      <c r="C43379" s="106"/>
      <c r="D43379" s="139"/>
      <c r="P43379" s="142"/>
      <c r="Q43379" s="142"/>
      <c r="R43379" s="142"/>
      <c r="S43379" s="139"/>
    </row>
    <row r="43380" spans="2:19" ht="15.75" customHeight="1" x14ac:dyDescent="0.25">
      <c r="B43380" s="106"/>
      <c r="C43380" s="106"/>
      <c r="D43380" s="139"/>
      <c r="P43380" s="142"/>
      <c r="Q43380" s="142"/>
      <c r="R43380" s="142"/>
      <c r="S43380" s="139"/>
    </row>
    <row r="43381" spans="2:19" ht="15.75" customHeight="1" x14ac:dyDescent="0.25">
      <c r="B43381" s="106"/>
      <c r="C43381" s="106"/>
      <c r="D43381" s="139"/>
      <c r="P43381" s="142"/>
      <c r="Q43381" s="142"/>
      <c r="R43381" s="142"/>
      <c r="S43381" s="139"/>
    </row>
    <row r="43382" spans="2:19" ht="15.75" customHeight="1" x14ac:dyDescent="0.25">
      <c r="B43382" s="106"/>
      <c r="C43382" s="106"/>
      <c r="D43382" s="139"/>
      <c r="P43382" s="142"/>
      <c r="Q43382" s="142"/>
      <c r="R43382" s="142"/>
      <c r="S43382" s="139"/>
    </row>
    <row r="43383" spans="2:19" ht="15.75" customHeight="1" x14ac:dyDescent="0.25">
      <c r="B43383" s="106"/>
      <c r="C43383" s="106"/>
      <c r="D43383" s="139"/>
      <c r="P43383" s="142"/>
      <c r="Q43383" s="142"/>
      <c r="R43383" s="142"/>
      <c r="S43383" s="139"/>
    </row>
    <row r="43384" spans="2:19" ht="15.75" customHeight="1" x14ac:dyDescent="0.25">
      <c r="B43384" s="106"/>
      <c r="C43384" s="106"/>
      <c r="D43384" s="139"/>
      <c r="P43384" s="142"/>
      <c r="Q43384" s="142"/>
      <c r="R43384" s="142"/>
      <c r="S43384" s="139"/>
    </row>
    <row r="43385" spans="2:19" ht="15.75" customHeight="1" x14ac:dyDescent="0.25">
      <c r="B43385" s="106"/>
      <c r="C43385" s="106"/>
      <c r="D43385" s="139"/>
      <c r="P43385" s="142"/>
      <c r="Q43385" s="142"/>
      <c r="R43385" s="142"/>
      <c r="S43385" s="139"/>
    </row>
    <row r="43386" spans="2:19" ht="15.75" customHeight="1" x14ac:dyDescent="0.25">
      <c r="B43386" s="106"/>
      <c r="C43386" s="106"/>
      <c r="D43386" s="139"/>
      <c r="P43386" s="142"/>
      <c r="Q43386" s="142"/>
      <c r="R43386" s="142"/>
      <c r="S43386" s="139"/>
    </row>
    <row r="43387" spans="2:19" ht="15.75" customHeight="1" x14ac:dyDescent="0.25">
      <c r="B43387" s="106"/>
      <c r="C43387" s="106"/>
      <c r="D43387" s="139"/>
      <c r="P43387" s="142"/>
      <c r="Q43387" s="142"/>
      <c r="R43387" s="142"/>
      <c r="S43387" s="139"/>
    </row>
    <row r="43388" spans="2:19" ht="15.75" customHeight="1" x14ac:dyDescent="0.25">
      <c r="B43388" s="106"/>
      <c r="C43388" s="106"/>
      <c r="D43388" s="139"/>
      <c r="P43388" s="142"/>
      <c r="Q43388" s="142"/>
      <c r="R43388" s="142"/>
      <c r="S43388" s="139"/>
    </row>
    <row r="43389" spans="2:19" ht="15.75" customHeight="1" x14ac:dyDescent="0.25">
      <c r="B43389" s="106"/>
      <c r="C43389" s="106"/>
      <c r="D43389" s="139"/>
      <c r="P43389" s="142"/>
      <c r="Q43389" s="142"/>
      <c r="R43389" s="142"/>
      <c r="S43389" s="139"/>
    </row>
    <row r="43390" spans="2:19" ht="15.75" customHeight="1" x14ac:dyDescent="0.25">
      <c r="B43390" s="106"/>
      <c r="C43390" s="106"/>
      <c r="D43390" s="139"/>
      <c r="P43390" s="142"/>
      <c r="Q43390" s="142"/>
      <c r="R43390" s="142"/>
      <c r="S43390" s="139"/>
    </row>
    <row r="43391" spans="2:19" ht="15.75" customHeight="1" x14ac:dyDescent="0.25">
      <c r="B43391" s="106"/>
      <c r="C43391" s="106"/>
      <c r="D43391" s="139"/>
      <c r="P43391" s="142"/>
      <c r="Q43391" s="142"/>
      <c r="R43391" s="142"/>
      <c r="S43391" s="139"/>
    </row>
    <row r="43392" spans="2:19" ht="15.75" customHeight="1" x14ac:dyDescent="0.25">
      <c r="B43392" s="106"/>
      <c r="C43392" s="106"/>
      <c r="D43392" s="139"/>
      <c r="P43392" s="142"/>
      <c r="Q43392" s="142"/>
      <c r="R43392" s="142"/>
      <c r="S43392" s="139"/>
    </row>
    <row r="43393" spans="2:19" ht="15.75" customHeight="1" x14ac:dyDescent="0.25">
      <c r="B43393" s="106"/>
      <c r="C43393" s="106"/>
      <c r="D43393" s="139"/>
      <c r="P43393" s="142"/>
      <c r="Q43393" s="142"/>
      <c r="R43393" s="142"/>
      <c r="S43393" s="139"/>
    </row>
    <row r="43394" spans="2:19" ht="15.75" customHeight="1" x14ac:dyDescent="0.25">
      <c r="B43394" s="106"/>
      <c r="C43394" s="106"/>
      <c r="D43394" s="139"/>
      <c r="P43394" s="142"/>
      <c r="Q43394" s="142"/>
      <c r="R43394" s="142"/>
      <c r="S43394" s="139"/>
    </row>
    <row r="43395" spans="2:19" ht="15.75" customHeight="1" x14ac:dyDescent="0.25">
      <c r="B43395" s="106"/>
      <c r="C43395" s="106"/>
      <c r="D43395" s="139"/>
      <c r="P43395" s="142"/>
      <c r="Q43395" s="142"/>
      <c r="R43395" s="142"/>
      <c r="S43395" s="139"/>
    </row>
    <row r="43396" spans="2:19" ht="15.75" customHeight="1" x14ac:dyDescent="0.25">
      <c r="B43396" s="106"/>
      <c r="C43396" s="106"/>
      <c r="D43396" s="139"/>
      <c r="P43396" s="142"/>
      <c r="Q43396" s="142"/>
      <c r="R43396" s="142"/>
      <c r="S43396" s="139"/>
    </row>
    <row r="43397" spans="2:19" ht="15.75" customHeight="1" x14ac:dyDescent="0.25">
      <c r="B43397" s="106"/>
      <c r="C43397" s="106"/>
      <c r="D43397" s="139"/>
      <c r="P43397" s="142"/>
      <c r="Q43397" s="142"/>
      <c r="R43397" s="142"/>
      <c r="S43397" s="139"/>
    </row>
    <row r="43398" spans="2:19" ht="15.75" customHeight="1" x14ac:dyDescent="0.25">
      <c r="B43398" s="106"/>
      <c r="C43398" s="106"/>
      <c r="D43398" s="139"/>
      <c r="P43398" s="142"/>
      <c r="Q43398" s="142"/>
      <c r="R43398" s="142"/>
      <c r="S43398" s="139"/>
    </row>
    <row r="43399" spans="2:19" ht="15.75" customHeight="1" x14ac:dyDescent="0.25">
      <c r="B43399" s="106"/>
      <c r="C43399" s="106"/>
      <c r="D43399" s="139"/>
      <c r="P43399" s="142"/>
      <c r="Q43399" s="142"/>
      <c r="R43399" s="142"/>
      <c r="S43399" s="139"/>
    </row>
    <row r="43400" spans="2:19" ht="15.75" customHeight="1" x14ac:dyDescent="0.25">
      <c r="B43400" s="106"/>
      <c r="C43400" s="106"/>
      <c r="D43400" s="139"/>
      <c r="P43400" s="142"/>
      <c r="Q43400" s="142"/>
      <c r="R43400" s="142"/>
      <c r="S43400" s="139"/>
    </row>
    <row r="43401" spans="2:19" ht="15.75" customHeight="1" x14ac:dyDescent="0.25">
      <c r="B43401" s="106"/>
      <c r="C43401" s="106"/>
      <c r="D43401" s="139"/>
      <c r="P43401" s="142"/>
      <c r="Q43401" s="142"/>
      <c r="R43401" s="142"/>
      <c r="S43401" s="139"/>
    </row>
    <row r="43402" spans="2:19" ht="15.75" customHeight="1" x14ac:dyDescent="0.25">
      <c r="B43402" s="106"/>
      <c r="C43402" s="106"/>
      <c r="D43402" s="139"/>
      <c r="P43402" s="142"/>
      <c r="Q43402" s="142"/>
      <c r="R43402" s="142"/>
      <c r="S43402" s="139"/>
    </row>
    <row r="43403" spans="2:19" ht="15.75" customHeight="1" x14ac:dyDescent="0.25">
      <c r="B43403" s="106"/>
      <c r="C43403" s="106"/>
      <c r="D43403" s="139"/>
      <c r="P43403" s="142"/>
      <c r="Q43403" s="142"/>
      <c r="R43403" s="142"/>
      <c r="S43403" s="139"/>
    </row>
    <row r="43404" spans="2:19" ht="15.75" customHeight="1" x14ac:dyDescent="0.25">
      <c r="B43404" s="106"/>
      <c r="C43404" s="106"/>
      <c r="D43404" s="139"/>
      <c r="P43404" s="142"/>
      <c r="Q43404" s="142"/>
      <c r="R43404" s="142"/>
      <c r="S43404" s="139"/>
    </row>
    <row r="43405" spans="2:19" ht="15.75" customHeight="1" x14ac:dyDescent="0.25">
      <c r="B43405" s="106"/>
      <c r="C43405" s="106"/>
      <c r="D43405" s="139"/>
      <c r="P43405" s="142"/>
      <c r="Q43405" s="142"/>
      <c r="R43405" s="142"/>
      <c r="S43405" s="139"/>
    </row>
    <row r="43406" spans="2:19" ht="15.75" customHeight="1" x14ac:dyDescent="0.25">
      <c r="B43406" s="106"/>
      <c r="C43406" s="106"/>
      <c r="D43406" s="139"/>
      <c r="P43406" s="142"/>
      <c r="Q43406" s="142"/>
      <c r="R43406" s="142"/>
      <c r="S43406" s="139"/>
    </row>
    <row r="43407" spans="2:19" ht="15.75" customHeight="1" x14ac:dyDescent="0.25">
      <c r="B43407" s="106"/>
      <c r="C43407" s="106"/>
      <c r="D43407" s="139"/>
      <c r="P43407" s="142"/>
      <c r="Q43407" s="142"/>
      <c r="R43407" s="142"/>
      <c r="S43407" s="139"/>
    </row>
    <row r="43408" spans="2:19" ht="15.75" customHeight="1" x14ac:dyDescent="0.25">
      <c r="B43408" s="106"/>
      <c r="C43408" s="106"/>
      <c r="D43408" s="139"/>
      <c r="P43408" s="142"/>
      <c r="Q43408" s="142"/>
      <c r="R43408" s="142"/>
      <c r="S43408" s="139"/>
    </row>
    <row r="43409" spans="2:19" ht="15.75" customHeight="1" x14ac:dyDescent="0.25">
      <c r="B43409" s="106"/>
      <c r="C43409" s="106"/>
      <c r="D43409" s="139"/>
      <c r="P43409" s="142"/>
      <c r="Q43409" s="142"/>
      <c r="R43409" s="142"/>
      <c r="S43409" s="139"/>
    </row>
    <row r="43410" spans="2:19" ht="15.75" customHeight="1" x14ac:dyDescent="0.25">
      <c r="B43410" s="106"/>
      <c r="C43410" s="106"/>
      <c r="D43410" s="139"/>
      <c r="P43410" s="142"/>
      <c r="Q43410" s="142"/>
      <c r="R43410" s="142"/>
      <c r="S43410" s="139"/>
    </row>
    <row r="43411" spans="2:19" ht="15.75" customHeight="1" x14ac:dyDescent="0.25">
      <c r="B43411" s="106"/>
      <c r="C43411" s="106"/>
      <c r="D43411" s="139"/>
      <c r="P43411" s="142"/>
      <c r="Q43411" s="142"/>
      <c r="R43411" s="142"/>
      <c r="S43411" s="139"/>
    </row>
    <row r="43412" spans="2:19" ht="15.75" customHeight="1" x14ac:dyDescent="0.25">
      <c r="B43412" s="106"/>
      <c r="C43412" s="106"/>
      <c r="D43412" s="139"/>
      <c r="P43412" s="142"/>
      <c r="Q43412" s="142"/>
      <c r="R43412" s="142"/>
      <c r="S43412" s="139"/>
    </row>
    <row r="43413" spans="2:19" ht="15.75" customHeight="1" x14ac:dyDescent="0.25">
      <c r="B43413" s="106"/>
      <c r="C43413" s="106"/>
      <c r="D43413" s="139"/>
      <c r="P43413" s="142"/>
      <c r="Q43413" s="142"/>
      <c r="R43413" s="142"/>
      <c r="S43413" s="139"/>
    </row>
    <row r="43414" spans="2:19" ht="15.75" customHeight="1" x14ac:dyDescent="0.25">
      <c r="B43414" s="106"/>
      <c r="C43414" s="106"/>
      <c r="D43414" s="139"/>
      <c r="P43414" s="142"/>
      <c r="Q43414" s="142"/>
      <c r="R43414" s="142"/>
      <c r="S43414" s="139"/>
    </row>
    <row r="43415" spans="2:19" ht="15.75" customHeight="1" x14ac:dyDescent="0.25">
      <c r="B43415" s="106"/>
      <c r="C43415" s="106"/>
      <c r="D43415" s="139"/>
      <c r="P43415" s="142"/>
      <c r="Q43415" s="142"/>
      <c r="R43415" s="142"/>
      <c r="S43415" s="139"/>
    </row>
    <row r="43416" spans="2:19" ht="15.75" customHeight="1" x14ac:dyDescent="0.25">
      <c r="B43416" s="106"/>
      <c r="C43416" s="106"/>
      <c r="D43416" s="139"/>
      <c r="P43416" s="142"/>
      <c r="Q43416" s="142"/>
      <c r="R43416" s="142"/>
      <c r="S43416" s="139"/>
    </row>
    <row r="43417" spans="2:19" ht="15.75" customHeight="1" x14ac:dyDescent="0.25">
      <c r="B43417" s="106"/>
      <c r="C43417" s="106"/>
      <c r="D43417" s="139"/>
      <c r="P43417" s="142"/>
      <c r="Q43417" s="142"/>
      <c r="R43417" s="142"/>
      <c r="S43417" s="139"/>
    </row>
    <row r="43418" spans="2:19" ht="15.75" customHeight="1" x14ac:dyDescent="0.25">
      <c r="B43418" s="106"/>
      <c r="C43418" s="106"/>
      <c r="D43418" s="139"/>
      <c r="P43418" s="142"/>
      <c r="Q43418" s="142"/>
      <c r="R43418" s="142"/>
      <c r="S43418" s="139"/>
    </row>
    <row r="43419" spans="2:19" ht="15.75" customHeight="1" x14ac:dyDescent="0.25">
      <c r="B43419" s="106"/>
      <c r="C43419" s="106"/>
      <c r="D43419" s="139"/>
      <c r="P43419" s="142"/>
      <c r="Q43419" s="142"/>
      <c r="R43419" s="142"/>
      <c r="S43419" s="139"/>
    </row>
    <row r="43420" spans="2:19" ht="15.75" customHeight="1" x14ac:dyDescent="0.25">
      <c r="B43420" s="106"/>
      <c r="C43420" s="106"/>
      <c r="D43420" s="139"/>
      <c r="P43420" s="142"/>
      <c r="Q43420" s="142"/>
      <c r="R43420" s="142"/>
      <c r="S43420" s="139"/>
    </row>
    <row r="43421" spans="2:19" ht="15.75" customHeight="1" x14ac:dyDescent="0.25">
      <c r="B43421" s="106"/>
      <c r="C43421" s="106"/>
      <c r="D43421" s="139"/>
      <c r="P43421" s="142"/>
      <c r="Q43421" s="142"/>
      <c r="R43421" s="142"/>
      <c r="S43421" s="139"/>
    </row>
    <row r="43422" spans="2:19" ht="15.75" customHeight="1" x14ac:dyDescent="0.25">
      <c r="B43422" s="106"/>
      <c r="C43422" s="106"/>
      <c r="D43422" s="139"/>
      <c r="P43422" s="142"/>
      <c r="Q43422" s="142"/>
      <c r="R43422" s="142"/>
      <c r="S43422" s="139"/>
    </row>
    <row r="43423" spans="2:19" ht="15.75" customHeight="1" x14ac:dyDescent="0.25">
      <c r="B43423" s="106"/>
      <c r="C43423" s="106"/>
      <c r="D43423" s="139"/>
      <c r="P43423" s="142"/>
      <c r="Q43423" s="142"/>
      <c r="R43423" s="142"/>
      <c r="S43423" s="139"/>
    </row>
    <row r="43424" spans="2:19" ht="15.75" customHeight="1" x14ac:dyDescent="0.25">
      <c r="B43424" s="106"/>
      <c r="C43424" s="106"/>
      <c r="D43424" s="139"/>
      <c r="P43424" s="142"/>
      <c r="Q43424" s="142"/>
      <c r="R43424" s="142"/>
      <c r="S43424" s="139"/>
    </row>
    <row r="43425" spans="2:19" ht="15.75" customHeight="1" x14ac:dyDescent="0.25">
      <c r="B43425" s="106"/>
      <c r="C43425" s="106"/>
      <c r="D43425" s="139"/>
      <c r="P43425" s="142"/>
      <c r="Q43425" s="142"/>
      <c r="R43425" s="142"/>
      <c r="S43425" s="139"/>
    </row>
    <row r="43426" spans="2:19" ht="15.75" customHeight="1" x14ac:dyDescent="0.25">
      <c r="B43426" s="106"/>
      <c r="C43426" s="106"/>
      <c r="D43426" s="139"/>
      <c r="P43426" s="142"/>
      <c r="Q43426" s="142"/>
      <c r="R43426" s="142"/>
      <c r="S43426" s="139"/>
    </row>
    <row r="43427" spans="2:19" ht="15.75" customHeight="1" x14ac:dyDescent="0.25">
      <c r="B43427" s="106"/>
      <c r="C43427" s="106"/>
      <c r="D43427" s="139"/>
      <c r="P43427" s="142"/>
      <c r="Q43427" s="142"/>
      <c r="R43427" s="142"/>
      <c r="S43427" s="139"/>
    </row>
    <row r="43428" spans="2:19" ht="15.75" customHeight="1" x14ac:dyDescent="0.25">
      <c r="B43428" s="106"/>
      <c r="C43428" s="106"/>
      <c r="D43428" s="139"/>
      <c r="P43428" s="142"/>
      <c r="Q43428" s="142"/>
      <c r="R43428" s="142"/>
      <c r="S43428" s="139"/>
    </row>
    <row r="43429" spans="2:19" ht="15.75" customHeight="1" x14ac:dyDescent="0.25">
      <c r="B43429" s="106"/>
      <c r="C43429" s="106"/>
      <c r="D43429" s="139"/>
      <c r="P43429" s="142"/>
      <c r="Q43429" s="142"/>
      <c r="R43429" s="142"/>
      <c r="S43429" s="139"/>
    </row>
    <row r="43430" spans="2:19" ht="15.75" customHeight="1" x14ac:dyDescent="0.25">
      <c r="B43430" s="106"/>
      <c r="C43430" s="106"/>
      <c r="D43430" s="139"/>
      <c r="P43430" s="142"/>
      <c r="Q43430" s="142"/>
      <c r="R43430" s="142"/>
      <c r="S43430" s="139"/>
    </row>
    <row r="43431" spans="2:19" ht="15.75" customHeight="1" x14ac:dyDescent="0.25">
      <c r="B43431" s="106"/>
      <c r="C43431" s="106"/>
      <c r="D43431" s="139"/>
      <c r="P43431" s="142"/>
      <c r="Q43431" s="142"/>
      <c r="R43431" s="142"/>
      <c r="S43431" s="139"/>
    </row>
    <row r="43432" spans="2:19" ht="15.75" customHeight="1" x14ac:dyDescent="0.25">
      <c r="B43432" s="106"/>
      <c r="C43432" s="106"/>
      <c r="D43432" s="139"/>
      <c r="P43432" s="142"/>
      <c r="Q43432" s="142"/>
      <c r="R43432" s="142"/>
      <c r="S43432" s="139"/>
    </row>
    <row r="43433" spans="2:19" ht="15.75" customHeight="1" x14ac:dyDescent="0.25">
      <c r="B43433" s="106"/>
      <c r="C43433" s="106"/>
      <c r="D43433" s="139"/>
      <c r="P43433" s="142"/>
      <c r="Q43433" s="142"/>
      <c r="R43433" s="142"/>
      <c r="S43433" s="139"/>
    </row>
    <row r="43434" spans="2:19" ht="15.75" customHeight="1" x14ac:dyDescent="0.25">
      <c r="B43434" s="106"/>
      <c r="C43434" s="106"/>
      <c r="D43434" s="139"/>
      <c r="P43434" s="142"/>
      <c r="Q43434" s="142"/>
      <c r="R43434" s="142"/>
      <c r="S43434" s="139"/>
    </row>
    <row r="43435" spans="2:19" ht="15.75" customHeight="1" x14ac:dyDescent="0.25">
      <c r="B43435" s="106"/>
      <c r="C43435" s="106"/>
      <c r="D43435" s="139"/>
      <c r="P43435" s="142"/>
      <c r="Q43435" s="142"/>
      <c r="R43435" s="142"/>
      <c r="S43435" s="139"/>
    </row>
    <row r="43436" spans="2:19" ht="15.75" customHeight="1" x14ac:dyDescent="0.25">
      <c r="B43436" s="106"/>
      <c r="C43436" s="106"/>
      <c r="D43436" s="139"/>
      <c r="P43436" s="142"/>
      <c r="Q43436" s="142"/>
      <c r="R43436" s="142"/>
      <c r="S43436" s="139"/>
    </row>
    <row r="43437" spans="2:19" ht="15.75" customHeight="1" x14ac:dyDescent="0.25">
      <c r="B43437" s="106"/>
      <c r="C43437" s="106"/>
      <c r="D43437" s="139"/>
      <c r="P43437" s="142"/>
      <c r="Q43437" s="142"/>
      <c r="R43437" s="142"/>
      <c r="S43437" s="139"/>
    </row>
    <row r="43438" spans="2:19" ht="15.75" customHeight="1" x14ac:dyDescent="0.25">
      <c r="B43438" s="106"/>
      <c r="C43438" s="106"/>
      <c r="D43438" s="139"/>
      <c r="P43438" s="142"/>
      <c r="Q43438" s="142"/>
      <c r="R43438" s="142"/>
      <c r="S43438" s="139"/>
    </row>
    <row r="43439" spans="2:19" ht="15.75" customHeight="1" x14ac:dyDescent="0.25">
      <c r="B43439" s="106"/>
      <c r="C43439" s="106"/>
      <c r="D43439" s="139"/>
      <c r="P43439" s="142"/>
      <c r="Q43439" s="142"/>
      <c r="R43439" s="142"/>
      <c r="S43439" s="139"/>
    </row>
    <row r="43440" spans="2:19" ht="15.75" customHeight="1" x14ac:dyDescent="0.25">
      <c r="B43440" s="106"/>
      <c r="C43440" s="106"/>
      <c r="D43440" s="139"/>
      <c r="P43440" s="142"/>
      <c r="Q43440" s="142"/>
      <c r="R43440" s="142"/>
      <c r="S43440" s="139"/>
    </row>
    <row r="43441" spans="2:19" ht="15.75" customHeight="1" x14ac:dyDescent="0.25">
      <c r="B43441" s="106"/>
      <c r="C43441" s="106"/>
      <c r="D43441" s="139"/>
      <c r="P43441" s="142"/>
      <c r="Q43441" s="142"/>
      <c r="R43441" s="142"/>
      <c r="S43441" s="139"/>
    </row>
    <row r="43442" spans="2:19" ht="15.75" customHeight="1" x14ac:dyDescent="0.25">
      <c r="B43442" s="106"/>
      <c r="C43442" s="106"/>
      <c r="D43442" s="139"/>
      <c r="P43442" s="142"/>
      <c r="Q43442" s="142"/>
      <c r="R43442" s="142"/>
      <c r="S43442" s="139"/>
    </row>
    <row r="43443" spans="2:19" ht="15.75" customHeight="1" x14ac:dyDescent="0.25">
      <c r="B43443" s="106"/>
      <c r="C43443" s="106"/>
      <c r="D43443" s="139"/>
      <c r="P43443" s="142"/>
      <c r="Q43443" s="142"/>
      <c r="R43443" s="142"/>
      <c r="S43443" s="139"/>
    </row>
    <row r="43444" spans="2:19" ht="15.75" customHeight="1" x14ac:dyDescent="0.25">
      <c r="B43444" s="106"/>
      <c r="C43444" s="106"/>
      <c r="D43444" s="139"/>
      <c r="P43444" s="142"/>
      <c r="Q43444" s="142"/>
      <c r="R43444" s="142"/>
      <c r="S43444" s="139"/>
    </row>
    <row r="43445" spans="2:19" ht="15.75" customHeight="1" x14ac:dyDescent="0.25">
      <c r="B43445" s="106"/>
      <c r="C43445" s="106"/>
      <c r="D43445" s="139"/>
      <c r="P43445" s="142"/>
      <c r="Q43445" s="142"/>
      <c r="R43445" s="142"/>
      <c r="S43445" s="139"/>
    </row>
    <row r="43446" spans="2:19" ht="15.75" customHeight="1" x14ac:dyDescent="0.25">
      <c r="B43446" s="106"/>
      <c r="C43446" s="106"/>
      <c r="D43446" s="139"/>
      <c r="P43446" s="142"/>
      <c r="Q43446" s="142"/>
      <c r="R43446" s="142"/>
      <c r="S43446" s="139"/>
    </row>
    <row r="43447" spans="2:19" ht="15.75" customHeight="1" x14ac:dyDescent="0.25">
      <c r="B43447" s="106"/>
      <c r="C43447" s="106"/>
      <c r="D43447" s="139"/>
      <c r="P43447" s="142"/>
      <c r="Q43447" s="142"/>
      <c r="R43447" s="142"/>
      <c r="S43447" s="139"/>
    </row>
    <row r="43448" spans="2:19" ht="15.75" customHeight="1" x14ac:dyDescent="0.25">
      <c r="B43448" s="106"/>
      <c r="C43448" s="106"/>
      <c r="D43448" s="139"/>
      <c r="P43448" s="142"/>
      <c r="Q43448" s="142"/>
      <c r="R43448" s="142"/>
      <c r="S43448" s="139"/>
    </row>
    <row r="43449" spans="2:19" ht="15.75" customHeight="1" x14ac:dyDescent="0.25">
      <c r="B43449" s="106"/>
      <c r="C43449" s="106"/>
      <c r="D43449" s="139"/>
      <c r="P43449" s="142"/>
      <c r="Q43449" s="142"/>
      <c r="R43449" s="142"/>
      <c r="S43449" s="139"/>
    </row>
    <row r="43450" spans="2:19" ht="15.75" customHeight="1" x14ac:dyDescent="0.25">
      <c r="B43450" s="106"/>
      <c r="C43450" s="106"/>
      <c r="D43450" s="139"/>
      <c r="P43450" s="142"/>
      <c r="Q43450" s="142"/>
      <c r="R43450" s="142"/>
      <c r="S43450" s="139"/>
    </row>
    <row r="43451" spans="2:19" ht="15.75" customHeight="1" x14ac:dyDescent="0.25">
      <c r="B43451" s="106"/>
      <c r="C43451" s="106"/>
      <c r="D43451" s="139"/>
      <c r="P43451" s="142"/>
      <c r="Q43451" s="142"/>
      <c r="R43451" s="142"/>
      <c r="S43451" s="139"/>
    </row>
    <row r="43452" spans="2:19" ht="15.75" customHeight="1" x14ac:dyDescent="0.25">
      <c r="B43452" s="106"/>
      <c r="C43452" s="106"/>
      <c r="D43452" s="139"/>
      <c r="P43452" s="142"/>
      <c r="Q43452" s="142"/>
      <c r="R43452" s="142"/>
      <c r="S43452" s="139"/>
    </row>
    <row r="43453" spans="2:19" ht="15.75" customHeight="1" x14ac:dyDescent="0.25">
      <c r="B43453" s="106"/>
      <c r="C43453" s="106"/>
      <c r="D43453" s="139"/>
      <c r="P43453" s="142"/>
      <c r="Q43453" s="142"/>
      <c r="R43453" s="142"/>
      <c r="S43453" s="139"/>
    </row>
    <row r="43454" spans="2:19" ht="15.75" customHeight="1" x14ac:dyDescent="0.25">
      <c r="B43454" s="106"/>
      <c r="C43454" s="106"/>
      <c r="D43454" s="139"/>
      <c r="P43454" s="142"/>
      <c r="Q43454" s="142"/>
      <c r="R43454" s="142"/>
      <c r="S43454" s="139"/>
    </row>
    <row r="43455" spans="2:19" ht="15.75" customHeight="1" x14ac:dyDescent="0.25">
      <c r="B43455" s="106"/>
      <c r="C43455" s="106"/>
      <c r="D43455" s="139"/>
      <c r="P43455" s="142"/>
      <c r="Q43455" s="142"/>
      <c r="R43455" s="142"/>
      <c r="S43455" s="139"/>
    </row>
    <row r="43456" spans="2:19" ht="15.75" customHeight="1" x14ac:dyDescent="0.25">
      <c r="B43456" s="106"/>
      <c r="C43456" s="106"/>
      <c r="D43456" s="139"/>
      <c r="P43456" s="142"/>
      <c r="Q43456" s="142"/>
      <c r="R43456" s="142"/>
      <c r="S43456" s="139"/>
    </row>
    <row r="43457" spans="2:19" ht="15.75" customHeight="1" x14ac:dyDescent="0.25">
      <c r="B43457" s="106"/>
      <c r="C43457" s="106"/>
      <c r="D43457" s="139"/>
      <c r="P43457" s="142"/>
      <c r="Q43457" s="142"/>
      <c r="R43457" s="142"/>
      <c r="S43457" s="139"/>
    </row>
    <row r="43458" spans="2:19" ht="15.75" customHeight="1" x14ac:dyDescent="0.25">
      <c r="B43458" s="106"/>
      <c r="C43458" s="106"/>
      <c r="D43458" s="139"/>
      <c r="P43458" s="142"/>
      <c r="Q43458" s="142"/>
      <c r="R43458" s="142"/>
      <c r="S43458" s="139"/>
    </row>
    <row r="43459" spans="2:19" ht="15.75" customHeight="1" x14ac:dyDescent="0.25">
      <c r="B43459" s="106"/>
      <c r="C43459" s="106"/>
      <c r="D43459" s="139"/>
      <c r="P43459" s="142"/>
      <c r="Q43459" s="142"/>
      <c r="R43459" s="142"/>
      <c r="S43459" s="139"/>
    </row>
    <row r="43460" spans="2:19" ht="15.75" customHeight="1" x14ac:dyDescent="0.25">
      <c r="B43460" s="106"/>
      <c r="C43460" s="106"/>
      <c r="D43460" s="139"/>
      <c r="P43460" s="142"/>
      <c r="Q43460" s="142"/>
      <c r="R43460" s="142"/>
      <c r="S43460" s="139"/>
    </row>
    <row r="43461" spans="2:19" ht="15.75" customHeight="1" x14ac:dyDescent="0.25">
      <c r="B43461" s="106"/>
      <c r="C43461" s="106"/>
      <c r="D43461" s="139"/>
      <c r="P43461" s="142"/>
      <c r="Q43461" s="142"/>
      <c r="R43461" s="142"/>
      <c r="S43461" s="139"/>
    </row>
    <row r="43462" spans="2:19" ht="15.75" customHeight="1" x14ac:dyDescent="0.25">
      <c r="B43462" s="106"/>
      <c r="C43462" s="106"/>
      <c r="D43462" s="139"/>
      <c r="P43462" s="142"/>
      <c r="Q43462" s="142"/>
      <c r="R43462" s="142"/>
      <c r="S43462" s="139"/>
    </row>
    <row r="43463" spans="2:19" ht="15.75" customHeight="1" x14ac:dyDescent="0.25">
      <c r="B43463" s="106"/>
      <c r="C43463" s="106"/>
      <c r="D43463" s="139"/>
      <c r="P43463" s="142"/>
      <c r="Q43463" s="142"/>
      <c r="R43463" s="142"/>
      <c r="S43463" s="139"/>
    </row>
    <row r="43464" spans="2:19" ht="15.75" customHeight="1" x14ac:dyDescent="0.25">
      <c r="B43464" s="106"/>
      <c r="C43464" s="106"/>
      <c r="D43464" s="139"/>
      <c r="P43464" s="142"/>
      <c r="Q43464" s="142"/>
      <c r="R43464" s="142"/>
      <c r="S43464" s="139"/>
    </row>
    <row r="43465" spans="2:19" ht="15.75" customHeight="1" x14ac:dyDescent="0.25">
      <c r="B43465" s="106"/>
      <c r="C43465" s="106"/>
      <c r="D43465" s="139"/>
      <c r="P43465" s="142"/>
      <c r="Q43465" s="142"/>
      <c r="R43465" s="142"/>
      <c r="S43465" s="139"/>
    </row>
    <row r="43466" spans="2:19" ht="15.75" customHeight="1" x14ac:dyDescent="0.25">
      <c r="B43466" s="106"/>
      <c r="C43466" s="106"/>
      <c r="D43466" s="139"/>
      <c r="P43466" s="142"/>
      <c r="Q43466" s="142"/>
      <c r="R43466" s="142"/>
      <c r="S43466" s="139"/>
    </row>
    <row r="43467" spans="2:19" ht="15.75" customHeight="1" x14ac:dyDescent="0.25">
      <c r="B43467" s="106"/>
      <c r="C43467" s="106"/>
      <c r="D43467" s="139"/>
      <c r="P43467" s="142"/>
      <c r="Q43467" s="142"/>
      <c r="R43467" s="142"/>
      <c r="S43467" s="139"/>
    </row>
    <row r="43468" spans="2:19" ht="15.75" customHeight="1" x14ac:dyDescent="0.25">
      <c r="B43468" s="106"/>
      <c r="C43468" s="106"/>
      <c r="D43468" s="139"/>
      <c r="P43468" s="142"/>
      <c r="Q43468" s="142"/>
      <c r="R43468" s="142"/>
      <c r="S43468" s="139"/>
    </row>
    <row r="43469" spans="2:19" ht="15.75" customHeight="1" x14ac:dyDescent="0.25">
      <c r="B43469" s="106"/>
      <c r="C43469" s="106"/>
      <c r="D43469" s="139"/>
      <c r="P43469" s="142"/>
      <c r="Q43469" s="142"/>
      <c r="R43469" s="142"/>
      <c r="S43469" s="139"/>
    </row>
    <row r="43470" spans="2:19" ht="15.75" customHeight="1" x14ac:dyDescent="0.25">
      <c r="B43470" s="106"/>
      <c r="C43470" s="106"/>
      <c r="D43470" s="139"/>
      <c r="P43470" s="142"/>
      <c r="Q43470" s="142"/>
      <c r="R43470" s="142"/>
      <c r="S43470" s="139"/>
    </row>
    <row r="43471" spans="2:19" ht="15.75" customHeight="1" x14ac:dyDescent="0.25">
      <c r="B43471" s="106"/>
      <c r="C43471" s="106"/>
      <c r="D43471" s="139"/>
      <c r="P43471" s="142"/>
      <c r="Q43471" s="142"/>
      <c r="R43471" s="142"/>
      <c r="S43471" s="139"/>
    </row>
    <row r="43472" spans="2:19" ht="15.75" customHeight="1" x14ac:dyDescent="0.25">
      <c r="B43472" s="106"/>
      <c r="C43472" s="106"/>
      <c r="D43472" s="139"/>
      <c r="P43472" s="142"/>
      <c r="Q43472" s="142"/>
      <c r="R43472" s="142"/>
      <c r="S43472" s="139"/>
    </row>
    <row r="43473" spans="2:19" ht="15.75" customHeight="1" x14ac:dyDescent="0.25">
      <c r="B43473" s="106"/>
      <c r="C43473" s="106"/>
      <c r="D43473" s="139"/>
      <c r="P43473" s="142"/>
      <c r="Q43473" s="142"/>
      <c r="R43473" s="142"/>
      <c r="S43473" s="139"/>
    </row>
    <row r="43474" spans="2:19" ht="15.75" customHeight="1" x14ac:dyDescent="0.25">
      <c r="B43474" s="106"/>
      <c r="C43474" s="106"/>
      <c r="D43474" s="139"/>
      <c r="P43474" s="142"/>
      <c r="Q43474" s="142"/>
      <c r="R43474" s="142"/>
      <c r="S43474" s="139"/>
    </row>
    <row r="43475" spans="2:19" ht="15.75" customHeight="1" x14ac:dyDescent="0.25">
      <c r="B43475" s="106"/>
      <c r="C43475" s="106"/>
      <c r="D43475" s="139"/>
      <c r="P43475" s="142"/>
      <c r="Q43475" s="142"/>
      <c r="R43475" s="142"/>
      <c r="S43475" s="139"/>
    </row>
    <row r="43476" spans="2:19" ht="15.75" customHeight="1" x14ac:dyDescent="0.25">
      <c r="B43476" s="106"/>
      <c r="C43476" s="106"/>
      <c r="D43476" s="139"/>
      <c r="P43476" s="142"/>
      <c r="Q43476" s="142"/>
      <c r="R43476" s="142"/>
      <c r="S43476" s="139"/>
    </row>
    <row r="43477" spans="2:19" ht="15.75" customHeight="1" x14ac:dyDescent="0.25">
      <c r="B43477" s="106"/>
      <c r="C43477" s="106"/>
      <c r="D43477" s="139"/>
      <c r="P43477" s="142"/>
      <c r="Q43477" s="142"/>
      <c r="R43477" s="142"/>
      <c r="S43477" s="139"/>
    </row>
    <row r="43478" spans="2:19" ht="15.75" customHeight="1" x14ac:dyDescent="0.25">
      <c r="B43478" s="106"/>
      <c r="C43478" s="106"/>
      <c r="D43478" s="139"/>
      <c r="P43478" s="142"/>
      <c r="Q43478" s="142"/>
      <c r="R43478" s="142"/>
      <c r="S43478" s="139"/>
    </row>
    <row r="43479" spans="2:19" ht="15.75" customHeight="1" x14ac:dyDescent="0.25">
      <c r="B43479" s="106"/>
      <c r="C43479" s="106"/>
      <c r="D43479" s="139"/>
      <c r="P43479" s="142"/>
      <c r="Q43479" s="142"/>
      <c r="R43479" s="142"/>
      <c r="S43479" s="139"/>
    </row>
    <row r="43480" spans="2:19" ht="15.75" customHeight="1" x14ac:dyDescent="0.25">
      <c r="B43480" s="106"/>
      <c r="C43480" s="106"/>
      <c r="D43480" s="139"/>
      <c r="P43480" s="142"/>
      <c r="Q43480" s="142"/>
      <c r="R43480" s="142"/>
      <c r="S43480" s="139"/>
    </row>
    <row r="43481" spans="2:19" ht="15.75" customHeight="1" x14ac:dyDescent="0.25">
      <c r="B43481" s="106"/>
      <c r="C43481" s="106"/>
      <c r="D43481" s="139"/>
      <c r="P43481" s="142"/>
      <c r="Q43481" s="142"/>
      <c r="R43481" s="142"/>
      <c r="S43481" s="139"/>
    </row>
    <row r="43482" spans="2:19" ht="15.75" customHeight="1" x14ac:dyDescent="0.25">
      <c r="B43482" s="106"/>
      <c r="C43482" s="106"/>
      <c r="D43482" s="139"/>
      <c r="P43482" s="142"/>
      <c r="Q43482" s="142"/>
      <c r="R43482" s="142"/>
      <c r="S43482" s="139"/>
    </row>
    <row r="43483" spans="2:19" ht="15.75" customHeight="1" x14ac:dyDescent="0.25">
      <c r="B43483" s="106"/>
      <c r="C43483" s="106"/>
      <c r="D43483" s="139"/>
      <c r="P43483" s="142"/>
      <c r="Q43483" s="142"/>
      <c r="R43483" s="142"/>
      <c r="S43483" s="139"/>
    </row>
    <row r="43484" spans="2:19" ht="15.75" customHeight="1" x14ac:dyDescent="0.25">
      <c r="B43484" s="106"/>
      <c r="C43484" s="106"/>
      <c r="D43484" s="139"/>
      <c r="P43484" s="142"/>
      <c r="Q43484" s="142"/>
      <c r="R43484" s="142"/>
      <c r="S43484" s="139"/>
    </row>
    <row r="43485" spans="2:19" ht="15.75" customHeight="1" x14ac:dyDescent="0.25">
      <c r="B43485" s="106"/>
      <c r="C43485" s="106"/>
      <c r="D43485" s="139"/>
      <c r="P43485" s="142"/>
      <c r="Q43485" s="142"/>
      <c r="R43485" s="142"/>
      <c r="S43485" s="139"/>
    </row>
    <row r="43486" spans="2:19" ht="15.75" customHeight="1" x14ac:dyDescent="0.25">
      <c r="B43486" s="106"/>
      <c r="C43486" s="106"/>
      <c r="D43486" s="139"/>
      <c r="P43486" s="142"/>
      <c r="Q43486" s="142"/>
      <c r="R43486" s="142"/>
      <c r="S43486" s="139"/>
    </row>
    <row r="43487" spans="2:19" ht="15.75" customHeight="1" x14ac:dyDescent="0.25">
      <c r="B43487" s="106"/>
      <c r="C43487" s="106"/>
      <c r="D43487" s="139"/>
      <c r="P43487" s="142"/>
      <c r="Q43487" s="142"/>
      <c r="R43487" s="142"/>
      <c r="S43487" s="139"/>
    </row>
    <row r="43488" spans="2:19" ht="15.75" customHeight="1" x14ac:dyDescent="0.25">
      <c r="B43488" s="106"/>
      <c r="C43488" s="106"/>
      <c r="D43488" s="139"/>
      <c r="P43488" s="142"/>
      <c r="Q43488" s="142"/>
      <c r="R43488" s="142"/>
      <c r="S43488" s="139"/>
    </row>
    <row r="43489" spans="2:19" ht="15.75" customHeight="1" x14ac:dyDescent="0.25">
      <c r="B43489" s="106"/>
      <c r="C43489" s="106"/>
      <c r="D43489" s="139"/>
      <c r="P43489" s="142"/>
      <c r="Q43489" s="142"/>
      <c r="R43489" s="142"/>
      <c r="S43489" s="139"/>
    </row>
    <row r="43490" spans="2:19" ht="15.75" customHeight="1" x14ac:dyDescent="0.25">
      <c r="B43490" s="106"/>
      <c r="C43490" s="106"/>
      <c r="D43490" s="139"/>
      <c r="P43490" s="142"/>
      <c r="Q43490" s="142"/>
      <c r="R43490" s="142"/>
      <c r="S43490" s="139"/>
    </row>
    <row r="43491" spans="2:19" ht="15.75" customHeight="1" x14ac:dyDescent="0.25">
      <c r="B43491" s="106"/>
      <c r="C43491" s="106"/>
      <c r="D43491" s="139"/>
      <c r="P43491" s="142"/>
      <c r="Q43491" s="142"/>
      <c r="R43491" s="142"/>
      <c r="S43491" s="139"/>
    </row>
    <row r="43492" spans="2:19" ht="15.75" customHeight="1" x14ac:dyDescent="0.25">
      <c r="B43492" s="106"/>
      <c r="C43492" s="106"/>
      <c r="D43492" s="139"/>
      <c r="P43492" s="142"/>
      <c r="Q43492" s="142"/>
      <c r="R43492" s="142"/>
      <c r="S43492" s="139"/>
    </row>
    <row r="43493" spans="2:19" ht="15.75" customHeight="1" x14ac:dyDescent="0.25">
      <c r="B43493" s="106"/>
      <c r="C43493" s="106"/>
      <c r="D43493" s="139"/>
      <c r="P43493" s="142"/>
      <c r="Q43493" s="142"/>
      <c r="R43493" s="142"/>
      <c r="S43493" s="139"/>
    </row>
    <row r="43494" spans="2:19" ht="15.75" customHeight="1" x14ac:dyDescent="0.25">
      <c r="B43494" s="106"/>
      <c r="C43494" s="106"/>
      <c r="D43494" s="139"/>
      <c r="P43494" s="142"/>
      <c r="Q43494" s="142"/>
      <c r="R43494" s="142"/>
      <c r="S43494" s="139"/>
    </row>
    <row r="43495" spans="2:19" ht="15.75" customHeight="1" x14ac:dyDescent="0.25">
      <c r="B43495" s="106"/>
      <c r="C43495" s="106"/>
      <c r="D43495" s="139"/>
      <c r="P43495" s="142"/>
      <c r="Q43495" s="142"/>
      <c r="R43495" s="142"/>
      <c r="S43495" s="139"/>
    </row>
    <row r="43496" spans="2:19" ht="15.75" customHeight="1" x14ac:dyDescent="0.25">
      <c r="B43496" s="106"/>
      <c r="C43496" s="106"/>
      <c r="D43496" s="139"/>
      <c r="P43496" s="142"/>
      <c r="Q43496" s="142"/>
      <c r="R43496" s="142"/>
      <c r="S43496" s="139"/>
    </row>
    <row r="43497" spans="2:19" ht="15.75" customHeight="1" x14ac:dyDescent="0.25">
      <c r="B43497" s="106"/>
      <c r="C43497" s="106"/>
      <c r="D43497" s="139"/>
      <c r="P43497" s="142"/>
      <c r="Q43497" s="142"/>
      <c r="R43497" s="142"/>
      <c r="S43497" s="139"/>
    </row>
    <row r="43498" spans="2:19" ht="15.75" customHeight="1" x14ac:dyDescent="0.25">
      <c r="B43498" s="106"/>
      <c r="C43498" s="106"/>
      <c r="D43498" s="139"/>
      <c r="P43498" s="142"/>
      <c r="Q43498" s="142"/>
      <c r="R43498" s="142"/>
      <c r="S43498" s="139"/>
    </row>
    <row r="43499" spans="2:19" ht="15.75" customHeight="1" x14ac:dyDescent="0.25">
      <c r="B43499" s="106"/>
      <c r="C43499" s="106"/>
      <c r="D43499" s="139"/>
      <c r="P43499" s="142"/>
      <c r="Q43499" s="142"/>
      <c r="R43499" s="142"/>
      <c r="S43499" s="139"/>
    </row>
    <row r="43500" spans="2:19" ht="15.75" customHeight="1" x14ac:dyDescent="0.25">
      <c r="B43500" s="106"/>
      <c r="C43500" s="106"/>
      <c r="D43500" s="139"/>
      <c r="P43500" s="142"/>
      <c r="Q43500" s="142"/>
      <c r="R43500" s="142"/>
      <c r="S43500" s="139"/>
    </row>
    <row r="43501" spans="2:19" ht="15.75" customHeight="1" x14ac:dyDescent="0.25">
      <c r="B43501" s="106"/>
      <c r="C43501" s="106"/>
      <c r="D43501" s="139"/>
      <c r="P43501" s="142"/>
      <c r="Q43501" s="142"/>
      <c r="R43501" s="142"/>
      <c r="S43501" s="139"/>
    </row>
    <row r="43502" spans="2:19" ht="15.75" customHeight="1" x14ac:dyDescent="0.25">
      <c r="B43502" s="106"/>
      <c r="C43502" s="106"/>
      <c r="D43502" s="139"/>
      <c r="P43502" s="142"/>
      <c r="Q43502" s="142"/>
      <c r="R43502" s="142"/>
      <c r="S43502" s="139"/>
    </row>
    <row r="43503" spans="2:19" ht="15.75" customHeight="1" x14ac:dyDescent="0.25">
      <c r="B43503" s="106"/>
      <c r="C43503" s="106"/>
      <c r="D43503" s="139"/>
      <c r="P43503" s="142"/>
      <c r="Q43503" s="142"/>
      <c r="R43503" s="142"/>
      <c r="S43503" s="139"/>
    </row>
    <row r="43504" spans="2:19" ht="15.75" customHeight="1" x14ac:dyDescent="0.25">
      <c r="B43504" s="106"/>
      <c r="C43504" s="106"/>
      <c r="D43504" s="139"/>
      <c r="P43504" s="142"/>
      <c r="Q43504" s="142"/>
      <c r="R43504" s="142"/>
      <c r="S43504" s="139"/>
    </row>
    <row r="43505" spans="2:19" ht="15.75" customHeight="1" x14ac:dyDescent="0.25">
      <c r="B43505" s="106"/>
      <c r="C43505" s="106"/>
      <c r="D43505" s="139"/>
      <c r="P43505" s="142"/>
      <c r="Q43505" s="142"/>
      <c r="R43505" s="142"/>
      <c r="S43505" s="139"/>
    </row>
    <row r="43506" spans="2:19" ht="15.75" customHeight="1" x14ac:dyDescent="0.25">
      <c r="B43506" s="106"/>
      <c r="C43506" s="106"/>
      <c r="D43506" s="139"/>
      <c r="P43506" s="142"/>
      <c r="Q43506" s="142"/>
      <c r="R43506" s="142"/>
      <c r="S43506" s="139"/>
    </row>
    <row r="43507" spans="2:19" ht="15.75" customHeight="1" x14ac:dyDescent="0.25">
      <c r="B43507" s="106"/>
      <c r="C43507" s="106"/>
      <c r="D43507" s="139"/>
      <c r="P43507" s="142"/>
      <c r="Q43507" s="142"/>
      <c r="R43507" s="142"/>
      <c r="S43507" s="139"/>
    </row>
    <row r="43508" spans="2:19" ht="15.75" customHeight="1" x14ac:dyDescent="0.25">
      <c r="B43508" s="106"/>
      <c r="C43508" s="106"/>
      <c r="D43508" s="139"/>
      <c r="P43508" s="142"/>
      <c r="Q43508" s="142"/>
      <c r="R43508" s="142"/>
      <c r="S43508" s="139"/>
    </row>
    <row r="43509" spans="2:19" ht="15.75" customHeight="1" x14ac:dyDescent="0.25">
      <c r="B43509" s="106"/>
      <c r="C43509" s="106"/>
      <c r="D43509" s="139"/>
      <c r="P43509" s="142"/>
      <c r="Q43509" s="142"/>
      <c r="R43509" s="142"/>
      <c r="S43509" s="139"/>
    </row>
    <row r="43510" spans="2:19" ht="15.75" customHeight="1" x14ac:dyDescent="0.25">
      <c r="B43510" s="106"/>
      <c r="C43510" s="106"/>
      <c r="D43510" s="139"/>
      <c r="P43510" s="142"/>
      <c r="Q43510" s="142"/>
      <c r="R43510" s="142"/>
      <c r="S43510" s="139"/>
    </row>
    <row r="43511" spans="2:19" ht="15.75" customHeight="1" x14ac:dyDescent="0.25">
      <c r="B43511" s="106"/>
      <c r="C43511" s="106"/>
      <c r="D43511" s="139"/>
      <c r="P43511" s="142"/>
      <c r="Q43511" s="142"/>
      <c r="R43511" s="142"/>
      <c r="S43511" s="139"/>
    </row>
    <row r="43512" spans="2:19" ht="15.75" customHeight="1" x14ac:dyDescent="0.25">
      <c r="B43512" s="106"/>
      <c r="C43512" s="106"/>
      <c r="D43512" s="139"/>
      <c r="P43512" s="142"/>
      <c r="Q43512" s="142"/>
      <c r="R43512" s="142"/>
      <c r="S43512" s="139"/>
    </row>
    <row r="43513" spans="2:19" ht="15.75" customHeight="1" x14ac:dyDescent="0.25">
      <c r="B43513" s="106"/>
      <c r="C43513" s="106"/>
      <c r="D43513" s="139"/>
      <c r="P43513" s="142"/>
      <c r="Q43513" s="142"/>
      <c r="R43513" s="142"/>
      <c r="S43513" s="139"/>
    </row>
    <row r="43514" spans="2:19" ht="15.75" customHeight="1" x14ac:dyDescent="0.25">
      <c r="B43514" s="106"/>
      <c r="C43514" s="106"/>
      <c r="D43514" s="139"/>
      <c r="P43514" s="142"/>
      <c r="Q43514" s="142"/>
      <c r="R43514" s="142"/>
      <c r="S43514" s="139"/>
    </row>
    <row r="43515" spans="2:19" ht="15.75" customHeight="1" x14ac:dyDescent="0.25">
      <c r="B43515" s="106"/>
      <c r="C43515" s="106"/>
      <c r="D43515" s="139"/>
      <c r="P43515" s="142"/>
      <c r="Q43515" s="142"/>
      <c r="R43515" s="142"/>
      <c r="S43515" s="139"/>
    </row>
    <row r="43516" spans="2:19" ht="15.75" customHeight="1" x14ac:dyDescent="0.25">
      <c r="B43516" s="106"/>
      <c r="C43516" s="106"/>
      <c r="D43516" s="139"/>
      <c r="P43516" s="142"/>
      <c r="Q43516" s="142"/>
      <c r="R43516" s="142"/>
      <c r="S43516" s="139"/>
    </row>
    <row r="43517" spans="2:19" ht="15.75" customHeight="1" x14ac:dyDescent="0.25">
      <c r="B43517" s="106"/>
      <c r="C43517" s="106"/>
      <c r="D43517" s="139"/>
      <c r="P43517" s="142"/>
      <c r="Q43517" s="142"/>
      <c r="R43517" s="142"/>
      <c r="S43517" s="139"/>
    </row>
    <row r="43518" spans="2:19" ht="15.75" customHeight="1" x14ac:dyDescent="0.25">
      <c r="B43518" s="106"/>
      <c r="C43518" s="106"/>
      <c r="D43518" s="139"/>
      <c r="P43518" s="142"/>
      <c r="Q43518" s="142"/>
      <c r="R43518" s="142"/>
      <c r="S43518" s="139"/>
    </row>
    <row r="43519" spans="2:19" ht="15.75" customHeight="1" x14ac:dyDescent="0.25">
      <c r="B43519" s="106"/>
      <c r="C43519" s="106"/>
      <c r="D43519" s="139"/>
      <c r="P43519" s="142"/>
      <c r="Q43519" s="142"/>
      <c r="R43519" s="142"/>
      <c r="S43519" s="139"/>
    </row>
    <row r="43520" spans="2:19" ht="15.75" customHeight="1" x14ac:dyDescent="0.25">
      <c r="B43520" s="106"/>
      <c r="C43520" s="106"/>
      <c r="D43520" s="139"/>
      <c r="P43520" s="142"/>
      <c r="Q43520" s="142"/>
      <c r="R43520" s="142"/>
      <c r="S43520" s="139"/>
    </row>
    <row r="43521" spans="2:19" ht="15.75" customHeight="1" x14ac:dyDescent="0.25">
      <c r="B43521" s="106"/>
      <c r="C43521" s="106"/>
      <c r="D43521" s="139"/>
      <c r="P43521" s="142"/>
      <c r="Q43521" s="142"/>
      <c r="R43521" s="142"/>
      <c r="S43521" s="139"/>
    </row>
    <row r="43522" spans="2:19" ht="15.75" customHeight="1" x14ac:dyDescent="0.25">
      <c r="B43522" s="106"/>
      <c r="C43522" s="106"/>
      <c r="D43522" s="139"/>
      <c r="P43522" s="142"/>
      <c r="Q43522" s="142"/>
      <c r="R43522" s="142"/>
      <c r="S43522" s="139"/>
    </row>
    <row r="43523" spans="2:19" ht="15.75" customHeight="1" x14ac:dyDescent="0.25">
      <c r="B43523" s="106"/>
      <c r="C43523" s="106"/>
      <c r="D43523" s="139"/>
      <c r="P43523" s="142"/>
      <c r="Q43523" s="142"/>
      <c r="R43523" s="142"/>
      <c r="S43523" s="139"/>
    </row>
    <row r="43524" spans="2:19" ht="15.75" customHeight="1" x14ac:dyDescent="0.25">
      <c r="B43524" s="106"/>
      <c r="C43524" s="106"/>
      <c r="D43524" s="139"/>
      <c r="P43524" s="142"/>
      <c r="Q43524" s="142"/>
      <c r="R43524" s="142"/>
      <c r="S43524" s="139"/>
    </row>
    <row r="43525" spans="2:19" ht="15.75" customHeight="1" x14ac:dyDescent="0.25">
      <c r="B43525" s="106"/>
      <c r="C43525" s="106"/>
      <c r="D43525" s="139"/>
      <c r="P43525" s="142"/>
      <c r="Q43525" s="142"/>
      <c r="R43525" s="142"/>
      <c r="S43525" s="139"/>
    </row>
    <row r="43526" spans="2:19" ht="15.75" customHeight="1" x14ac:dyDescent="0.25">
      <c r="B43526" s="106"/>
      <c r="C43526" s="106"/>
      <c r="D43526" s="139"/>
      <c r="P43526" s="142"/>
      <c r="Q43526" s="142"/>
      <c r="R43526" s="142"/>
      <c r="S43526" s="139"/>
    </row>
    <row r="43527" spans="2:19" ht="15.75" customHeight="1" x14ac:dyDescent="0.25">
      <c r="B43527" s="106"/>
      <c r="C43527" s="106"/>
      <c r="D43527" s="139"/>
      <c r="P43527" s="142"/>
      <c r="Q43527" s="142"/>
      <c r="R43527" s="142"/>
      <c r="S43527" s="139"/>
    </row>
    <row r="43528" spans="2:19" ht="15.75" customHeight="1" x14ac:dyDescent="0.25">
      <c r="B43528" s="106"/>
      <c r="C43528" s="106"/>
      <c r="D43528" s="139"/>
      <c r="P43528" s="142"/>
      <c r="Q43528" s="142"/>
      <c r="R43528" s="142"/>
      <c r="S43528" s="139"/>
    </row>
    <row r="43529" spans="2:19" ht="15.75" customHeight="1" x14ac:dyDescent="0.25">
      <c r="B43529" s="106"/>
      <c r="C43529" s="106"/>
      <c r="D43529" s="139"/>
      <c r="P43529" s="142"/>
      <c r="Q43529" s="142"/>
      <c r="R43529" s="142"/>
      <c r="S43529" s="139"/>
    </row>
    <row r="43530" spans="2:19" ht="15.75" customHeight="1" x14ac:dyDescent="0.25">
      <c r="B43530" s="106"/>
      <c r="C43530" s="106"/>
      <c r="D43530" s="139"/>
      <c r="P43530" s="142"/>
      <c r="Q43530" s="142"/>
      <c r="R43530" s="142"/>
      <c r="S43530" s="139"/>
    </row>
    <row r="43531" spans="2:19" ht="15.75" customHeight="1" x14ac:dyDescent="0.25">
      <c r="B43531" s="106"/>
      <c r="C43531" s="106"/>
      <c r="D43531" s="139"/>
      <c r="P43531" s="142"/>
      <c r="Q43531" s="142"/>
      <c r="R43531" s="142"/>
      <c r="S43531" s="139"/>
    </row>
    <row r="43532" spans="2:19" ht="15.75" customHeight="1" x14ac:dyDescent="0.25">
      <c r="B43532" s="106"/>
      <c r="C43532" s="106"/>
      <c r="D43532" s="139"/>
      <c r="P43532" s="142"/>
      <c r="Q43532" s="142"/>
      <c r="R43532" s="142"/>
      <c r="S43532" s="139"/>
    </row>
    <row r="43533" spans="2:19" ht="15.75" customHeight="1" x14ac:dyDescent="0.25">
      <c r="B43533" s="106"/>
      <c r="C43533" s="106"/>
      <c r="D43533" s="139"/>
      <c r="P43533" s="142"/>
      <c r="Q43533" s="142"/>
      <c r="R43533" s="142"/>
      <c r="S43533" s="139"/>
    </row>
    <row r="43534" spans="2:19" ht="15.75" customHeight="1" x14ac:dyDescent="0.25">
      <c r="B43534" s="106"/>
      <c r="C43534" s="106"/>
      <c r="D43534" s="139"/>
      <c r="P43534" s="142"/>
      <c r="Q43534" s="142"/>
      <c r="R43534" s="142"/>
      <c r="S43534" s="139"/>
    </row>
    <row r="43535" spans="2:19" ht="15.75" customHeight="1" x14ac:dyDescent="0.25">
      <c r="B43535" s="106"/>
      <c r="C43535" s="106"/>
      <c r="D43535" s="139"/>
      <c r="P43535" s="142"/>
      <c r="Q43535" s="142"/>
      <c r="R43535" s="142"/>
      <c r="S43535" s="139"/>
    </row>
    <row r="43536" spans="2:19" ht="15.75" customHeight="1" x14ac:dyDescent="0.25">
      <c r="B43536" s="106"/>
      <c r="C43536" s="106"/>
      <c r="D43536" s="139"/>
      <c r="P43536" s="142"/>
      <c r="Q43536" s="142"/>
      <c r="R43536" s="142"/>
      <c r="S43536" s="139"/>
    </row>
    <row r="43537" spans="2:19" ht="15.75" customHeight="1" x14ac:dyDescent="0.25">
      <c r="B43537" s="106"/>
      <c r="C43537" s="106"/>
      <c r="D43537" s="139"/>
      <c r="P43537" s="142"/>
      <c r="Q43537" s="142"/>
      <c r="R43537" s="142"/>
      <c r="S43537" s="139"/>
    </row>
    <row r="43538" spans="2:19" ht="15.75" customHeight="1" x14ac:dyDescent="0.25">
      <c r="B43538" s="106"/>
      <c r="C43538" s="106"/>
      <c r="D43538" s="139"/>
      <c r="P43538" s="142"/>
      <c r="Q43538" s="142"/>
      <c r="R43538" s="142"/>
      <c r="S43538" s="139"/>
    </row>
    <row r="43539" spans="2:19" ht="15.75" customHeight="1" x14ac:dyDescent="0.25">
      <c r="B43539" s="106"/>
      <c r="C43539" s="106"/>
      <c r="D43539" s="139"/>
      <c r="P43539" s="142"/>
      <c r="Q43539" s="142"/>
      <c r="R43539" s="142"/>
      <c r="S43539" s="139"/>
    </row>
    <row r="43540" spans="2:19" ht="15.75" customHeight="1" x14ac:dyDescent="0.25">
      <c r="B43540" s="106"/>
      <c r="C43540" s="106"/>
      <c r="D43540" s="139"/>
      <c r="P43540" s="142"/>
      <c r="Q43540" s="142"/>
      <c r="R43540" s="142"/>
      <c r="S43540" s="139"/>
    </row>
    <row r="43541" spans="2:19" ht="15.75" customHeight="1" x14ac:dyDescent="0.25">
      <c r="B43541" s="106"/>
      <c r="C43541" s="106"/>
      <c r="D43541" s="139"/>
      <c r="P43541" s="142"/>
      <c r="Q43541" s="142"/>
      <c r="R43541" s="142"/>
      <c r="S43541" s="139"/>
    </row>
    <row r="43542" spans="2:19" ht="15.75" customHeight="1" x14ac:dyDescent="0.25">
      <c r="B43542" s="106"/>
      <c r="C43542" s="106"/>
      <c r="D43542" s="139"/>
      <c r="P43542" s="142"/>
      <c r="Q43542" s="142"/>
      <c r="R43542" s="142"/>
      <c r="S43542" s="139"/>
    </row>
    <row r="43543" spans="2:19" ht="15.75" customHeight="1" x14ac:dyDescent="0.25">
      <c r="B43543" s="106"/>
      <c r="C43543" s="106"/>
      <c r="D43543" s="139"/>
      <c r="P43543" s="142"/>
      <c r="Q43543" s="142"/>
      <c r="R43543" s="142"/>
      <c r="S43543" s="139"/>
    </row>
    <row r="43544" spans="2:19" ht="15.75" customHeight="1" x14ac:dyDescent="0.25">
      <c r="B43544" s="106"/>
      <c r="C43544" s="106"/>
      <c r="D43544" s="139"/>
      <c r="P43544" s="142"/>
      <c r="Q43544" s="142"/>
      <c r="R43544" s="142"/>
      <c r="S43544" s="139"/>
    </row>
    <row r="43545" spans="2:19" ht="15.75" customHeight="1" x14ac:dyDescent="0.25">
      <c r="B43545" s="106"/>
      <c r="C43545" s="106"/>
      <c r="D43545" s="139"/>
      <c r="P43545" s="142"/>
      <c r="Q43545" s="142"/>
      <c r="R43545" s="142"/>
      <c r="S43545" s="139"/>
    </row>
    <row r="43546" spans="2:19" ht="15.75" customHeight="1" x14ac:dyDescent="0.25">
      <c r="B43546" s="106"/>
      <c r="C43546" s="106"/>
      <c r="D43546" s="139"/>
      <c r="P43546" s="142"/>
      <c r="Q43546" s="142"/>
      <c r="R43546" s="142"/>
      <c r="S43546" s="139"/>
    </row>
    <row r="43547" spans="2:19" ht="15.75" customHeight="1" x14ac:dyDescent="0.25">
      <c r="B43547" s="106"/>
      <c r="C43547" s="106"/>
      <c r="D43547" s="139"/>
      <c r="P43547" s="142"/>
      <c r="Q43547" s="142"/>
      <c r="R43547" s="142"/>
      <c r="S43547" s="139"/>
    </row>
    <row r="43548" spans="2:19" ht="15.75" customHeight="1" x14ac:dyDescent="0.25">
      <c r="B43548" s="106"/>
      <c r="C43548" s="106"/>
      <c r="D43548" s="139"/>
      <c r="P43548" s="142"/>
      <c r="Q43548" s="142"/>
      <c r="R43548" s="142"/>
      <c r="S43548" s="139"/>
    </row>
    <row r="43549" spans="2:19" ht="15.75" customHeight="1" x14ac:dyDescent="0.25">
      <c r="B43549" s="106"/>
      <c r="C43549" s="106"/>
      <c r="D43549" s="139"/>
      <c r="P43549" s="142"/>
      <c r="Q43549" s="142"/>
      <c r="R43549" s="142"/>
      <c r="S43549" s="139"/>
    </row>
    <row r="43550" spans="2:19" ht="15.75" customHeight="1" x14ac:dyDescent="0.25">
      <c r="B43550" s="106"/>
      <c r="C43550" s="106"/>
      <c r="D43550" s="139"/>
      <c r="P43550" s="142"/>
      <c r="Q43550" s="142"/>
      <c r="R43550" s="142"/>
      <c r="S43550" s="139"/>
    </row>
    <row r="43551" spans="2:19" ht="15.75" customHeight="1" x14ac:dyDescent="0.25">
      <c r="B43551" s="106"/>
      <c r="C43551" s="106"/>
      <c r="D43551" s="139"/>
      <c r="P43551" s="142"/>
      <c r="Q43551" s="142"/>
      <c r="R43551" s="142"/>
      <c r="S43551" s="139"/>
    </row>
    <row r="43552" spans="2:19" ht="15.75" customHeight="1" x14ac:dyDescent="0.25">
      <c r="B43552" s="106"/>
      <c r="C43552" s="106"/>
      <c r="D43552" s="139"/>
      <c r="P43552" s="142"/>
      <c r="Q43552" s="142"/>
      <c r="R43552" s="142"/>
      <c r="S43552" s="139"/>
    </row>
    <row r="43553" spans="2:19" ht="15.75" customHeight="1" x14ac:dyDescent="0.25">
      <c r="B43553" s="106"/>
      <c r="C43553" s="106"/>
      <c r="D43553" s="139"/>
      <c r="P43553" s="142"/>
      <c r="Q43553" s="142"/>
      <c r="R43553" s="142"/>
      <c r="S43553" s="139"/>
    </row>
    <row r="43554" spans="2:19" ht="15.75" customHeight="1" x14ac:dyDescent="0.25">
      <c r="B43554" s="106"/>
      <c r="C43554" s="106"/>
      <c r="D43554" s="139"/>
      <c r="P43554" s="142"/>
      <c r="Q43554" s="142"/>
      <c r="R43554" s="142"/>
      <c r="S43554" s="139"/>
    </row>
    <row r="43555" spans="2:19" ht="15.75" customHeight="1" x14ac:dyDescent="0.25">
      <c r="B43555" s="106"/>
      <c r="C43555" s="106"/>
      <c r="D43555" s="139"/>
      <c r="P43555" s="142"/>
      <c r="Q43555" s="142"/>
      <c r="R43555" s="142"/>
      <c r="S43555" s="139"/>
    </row>
    <row r="43556" spans="2:19" ht="15.75" customHeight="1" x14ac:dyDescent="0.25">
      <c r="B43556" s="106"/>
      <c r="C43556" s="106"/>
      <c r="D43556" s="139"/>
      <c r="P43556" s="142"/>
      <c r="Q43556" s="142"/>
      <c r="R43556" s="142"/>
      <c r="S43556" s="139"/>
    </row>
    <row r="43557" spans="2:19" ht="15.75" customHeight="1" x14ac:dyDescent="0.25">
      <c r="B43557" s="106"/>
      <c r="C43557" s="106"/>
      <c r="D43557" s="139"/>
      <c r="P43557" s="142"/>
      <c r="Q43557" s="142"/>
      <c r="R43557" s="142"/>
      <c r="S43557" s="139"/>
    </row>
    <row r="43558" spans="2:19" ht="15.75" customHeight="1" x14ac:dyDescent="0.25">
      <c r="B43558" s="106"/>
      <c r="C43558" s="106"/>
      <c r="D43558" s="139"/>
      <c r="P43558" s="142"/>
      <c r="Q43558" s="142"/>
      <c r="R43558" s="142"/>
      <c r="S43558" s="139"/>
    </row>
    <row r="43559" spans="2:19" ht="15.75" customHeight="1" x14ac:dyDescent="0.25">
      <c r="B43559" s="106"/>
      <c r="C43559" s="106"/>
      <c r="D43559" s="139"/>
      <c r="P43559" s="142"/>
      <c r="Q43559" s="142"/>
      <c r="R43559" s="142"/>
      <c r="S43559" s="139"/>
    </row>
    <row r="43560" spans="2:19" ht="15.75" customHeight="1" x14ac:dyDescent="0.25">
      <c r="B43560" s="106"/>
      <c r="C43560" s="106"/>
      <c r="D43560" s="139"/>
      <c r="P43560" s="142"/>
      <c r="Q43560" s="142"/>
      <c r="R43560" s="142"/>
      <c r="S43560" s="139"/>
    </row>
    <row r="43561" spans="2:19" ht="15.75" customHeight="1" x14ac:dyDescent="0.25">
      <c r="B43561" s="106"/>
      <c r="C43561" s="106"/>
      <c r="D43561" s="139"/>
      <c r="P43561" s="142"/>
      <c r="Q43561" s="142"/>
      <c r="R43561" s="142"/>
      <c r="S43561" s="139"/>
    </row>
    <row r="43562" spans="2:19" ht="15.75" customHeight="1" x14ac:dyDescent="0.25">
      <c r="B43562" s="106"/>
      <c r="C43562" s="106"/>
      <c r="D43562" s="139"/>
      <c r="P43562" s="142"/>
      <c r="Q43562" s="142"/>
      <c r="R43562" s="142"/>
      <c r="S43562" s="139"/>
    </row>
    <row r="43563" spans="2:19" ht="15.75" customHeight="1" x14ac:dyDescent="0.25">
      <c r="B43563" s="106"/>
      <c r="C43563" s="106"/>
      <c r="D43563" s="139"/>
      <c r="P43563" s="142"/>
      <c r="Q43563" s="142"/>
      <c r="R43563" s="142"/>
      <c r="S43563" s="139"/>
    </row>
    <row r="43564" spans="2:19" ht="15.75" customHeight="1" x14ac:dyDescent="0.25">
      <c r="B43564" s="106"/>
      <c r="C43564" s="106"/>
      <c r="D43564" s="139"/>
      <c r="P43564" s="142"/>
      <c r="Q43564" s="142"/>
      <c r="R43564" s="142"/>
      <c r="S43564" s="139"/>
    </row>
    <row r="43565" spans="2:19" ht="15.75" customHeight="1" x14ac:dyDescent="0.25">
      <c r="B43565" s="106"/>
      <c r="C43565" s="106"/>
      <c r="D43565" s="139"/>
      <c r="P43565" s="142"/>
      <c r="Q43565" s="142"/>
      <c r="R43565" s="142"/>
      <c r="S43565" s="139"/>
    </row>
    <row r="43566" spans="2:19" ht="15.75" customHeight="1" x14ac:dyDescent="0.25">
      <c r="B43566" s="106"/>
      <c r="C43566" s="106"/>
      <c r="D43566" s="139"/>
      <c r="P43566" s="142"/>
      <c r="Q43566" s="142"/>
      <c r="R43566" s="142"/>
      <c r="S43566" s="139"/>
    </row>
    <row r="43567" spans="2:19" ht="15.75" customHeight="1" x14ac:dyDescent="0.25">
      <c r="B43567" s="106"/>
      <c r="C43567" s="106"/>
      <c r="D43567" s="139"/>
      <c r="P43567" s="142"/>
      <c r="Q43567" s="142"/>
      <c r="R43567" s="142"/>
      <c r="S43567" s="139"/>
    </row>
    <row r="43568" spans="2:19" ht="15.75" customHeight="1" x14ac:dyDescent="0.25">
      <c r="B43568" s="106"/>
      <c r="C43568" s="106"/>
      <c r="D43568" s="139"/>
      <c r="P43568" s="142"/>
      <c r="Q43568" s="142"/>
      <c r="R43568" s="142"/>
      <c r="S43568" s="139"/>
    </row>
    <row r="43569" spans="2:19" ht="15.75" customHeight="1" x14ac:dyDescent="0.25">
      <c r="B43569" s="106"/>
      <c r="C43569" s="106"/>
      <c r="D43569" s="139"/>
      <c r="P43569" s="142"/>
      <c r="Q43569" s="142"/>
      <c r="R43569" s="142"/>
      <c r="S43569" s="139"/>
    </row>
    <row r="43570" spans="2:19" ht="15.75" customHeight="1" x14ac:dyDescent="0.25">
      <c r="B43570" s="106"/>
      <c r="C43570" s="106"/>
      <c r="D43570" s="139"/>
      <c r="P43570" s="142"/>
      <c r="Q43570" s="142"/>
      <c r="R43570" s="142"/>
      <c r="S43570" s="139"/>
    </row>
    <row r="43571" spans="2:19" ht="15.75" customHeight="1" x14ac:dyDescent="0.25">
      <c r="B43571" s="106"/>
      <c r="C43571" s="106"/>
      <c r="D43571" s="139"/>
      <c r="P43571" s="142"/>
      <c r="Q43571" s="142"/>
      <c r="R43571" s="142"/>
      <c r="S43571" s="139"/>
    </row>
    <row r="43572" spans="2:19" ht="15.75" customHeight="1" x14ac:dyDescent="0.25">
      <c r="B43572" s="106"/>
      <c r="C43572" s="106"/>
      <c r="D43572" s="139"/>
      <c r="P43572" s="142"/>
      <c r="Q43572" s="142"/>
      <c r="R43572" s="142"/>
      <c r="S43572" s="139"/>
    </row>
    <row r="43573" spans="2:19" ht="15.75" customHeight="1" x14ac:dyDescent="0.25">
      <c r="B43573" s="106"/>
      <c r="C43573" s="106"/>
      <c r="D43573" s="139"/>
      <c r="P43573" s="142"/>
      <c r="Q43573" s="142"/>
      <c r="R43573" s="142"/>
      <c r="S43573" s="139"/>
    </row>
    <row r="43574" spans="2:19" ht="15.75" customHeight="1" x14ac:dyDescent="0.25">
      <c r="B43574" s="106"/>
      <c r="C43574" s="106"/>
      <c r="D43574" s="139"/>
      <c r="P43574" s="142"/>
      <c r="Q43574" s="142"/>
      <c r="R43574" s="142"/>
      <c r="S43574" s="139"/>
    </row>
    <row r="43575" spans="2:19" ht="15.75" customHeight="1" x14ac:dyDescent="0.25">
      <c r="B43575" s="106"/>
      <c r="C43575" s="106"/>
      <c r="D43575" s="139"/>
      <c r="P43575" s="142"/>
      <c r="Q43575" s="142"/>
      <c r="R43575" s="142"/>
      <c r="S43575" s="139"/>
    </row>
    <row r="43576" spans="2:19" ht="15.75" customHeight="1" x14ac:dyDescent="0.25">
      <c r="B43576" s="106"/>
      <c r="C43576" s="106"/>
      <c r="D43576" s="139"/>
      <c r="P43576" s="142"/>
      <c r="Q43576" s="142"/>
      <c r="R43576" s="142"/>
      <c r="S43576" s="139"/>
    </row>
    <row r="43577" spans="2:19" ht="15.75" customHeight="1" x14ac:dyDescent="0.25">
      <c r="B43577" s="106"/>
      <c r="C43577" s="106"/>
      <c r="D43577" s="139"/>
      <c r="P43577" s="142"/>
      <c r="Q43577" s="142"/>
      <c r="R43577" s="142"/>
      <c r="S43577" s="139"/>
    </row>
    <row r="43578" spans="2:19" ht="15.75" customHeight="1" x14ac:dyDescent="0.25">
      <c r="B43578" s="106"/>
      <c r="C43578" s="106"/>
      <c r="D43578" s="139"/>
      <c r="P43578" s="142"/>
      <c r="Q43578" s="142"/>
      <c r="R43578" s="142"/>
      <c r="S43578" s="139"/>
    </row>
    <row r="43579" spans="2:19" ht="15.75" customHeight="1" x14ac:dyDescent="0.25">
      <c r="B43579" s="106"/>
      <c r="C43579" s="106"/>
      <c r="D43579" s="139"/>
      <c r="P43579" s="142"/>
      <c r="Q43579" s="142"/>
      <c r="R43579" s="142"/>
      <c r="S43579" s="139"/>
    </row>
    <row r="43580" spans="2:19" ht="15.75" customHeight="1" x14ac:dyDescent="0.25">
      <c r="B43580" s="106"/>
      <c r="C43580" s="106"/>
      <c r="D43580" s="139"/>
      <c r="P43580" s="142"/>
      <c r="Q43580" s="142"/>
      <c r="R43580" s="142"/>
      <c r="S43580" s="139"/>
    </row>
    <row r="43581" spans="2:19" ht="15.75" customHeight="1" x14ac:dyDescent="0.25">
      <c r="B43581" s="106"/>
      <c r="C43581" s="106"/>
      <c r="D43581" s="139"/>
      <c r="P43581" s="142"/>
      <c r="Q43581" s="142"/>
      <c r="R43581" s="142"/>
      <c r="S43581" s="139"/>
    </row>
    <row r="43582" spans="2:19" ht="15.75" customHeight="1" x14ac:dyDescent="0.25">
      <c r="B43582" s="106"/>
      <c r="C43582" s="106"/>
      <c r="D43582" s="139"/>
      <c r="P43582" s="142"/>
      <c r="Q43582" s="142"/>
      <c r="R43582" s="142"/>
      <c r="S43582" s="139"/>
    </row>
    <row r="43583" spans="2:19" ht="15.75" customHeight="1" x14ac:dyDescent="0.25">
      <c r="B43583" s="106"/>
      <c r="C43583" s="106"/>
      <c r="D43583" s="139"/>
      <c r="P43583" s="142"/>
      <c r="Q43583" s="142"/>
      <c r="R43583" s="142"/>
      <c r="S43583" s="139"/>
    </row>
    <row r="43584" spans="2:19" ht="15.75" customHeight="1" x14ac:dyDescent="0.25">
      <c r="B43584" s="106"/>
      <c r="C43584" s="106"/>
      <c r="D43584" s="139"/>
      <c r="P43584" s="142"/>
      <c r="Q43584" s="142"/>
      <c r="R43584" s="142"/>
      <c r="S43584" s="139"/>
    </row>
    <row r="43585" spans="2:19" ht="15.75" customHeight="1" x14ac:dyDescent="0.25">
      <c r="B43585" s="106"/>
      <c r="C43585" s="106"/>
      <c r="D43585" s="139"/>
      <c r="P43585" s="142"/>
      <c r="Q43585" s="142"/>
      <c r="R43585" s="142"/>
      <c r="S43585" s="139"/>
    </row>
    <row r="43586" spans="2:19" ht="15.75" customHeight="1" x14ac:dyDescent="0.25">
      <c r="B43586" s="106"/>
      <c r="C43586" s="106"/>
      <c r="D43586" s="139"/>
      <c r="P43586" s="142"/>
      <c r="Q43586" s="142"/>
      <c r="R43586" s="142"/>
      <c r="S43586" s="139"/>
    </row>
    <row r="43587" spans="2:19" ht="15.75" customHeight="1" x14ac:dyDescent="0.25">
      <c r="B43587" s="106"/>
      <c r="C43587" s="106"/>
      <c r="D43587" s="139"/>
      <c r="P43587" s="142"/>
      <c r="Q43587" s="142"/>
      <c r="R43587" s="142"/>
      <c r="S43587" s="139"/>
    </row>
    <row r="43588" spans="2:19" ht="15.75" customHeight="1" x14ac:dyDescent="0.25">
      <c r="B43588" s="106"/>
      <c r="C43588" s="106"/>
      <c r="D43588" s="139"/>
      <c r="P43588" s="142"/>
      <c r="Q43588" s="142"/>
      <c r="R43588" s="142"/>
      <c r="S43588" s="139"/>
    </row>
    <row r="43589" spans="2:19" ht="15.75" customHeight="1" x14ac:dyDescent="0.25">
      <c r="B43589" s="106"/>
      <c r="C43589" s="106"/>
      <c r="D43589" s="139"/>
      <c r="P43589" s="142"/>
      <c r="Q43589" s="142"/>
      <c r="R43589" s="142"/>
      <c r="S43589" s="139"/>
    </row>
    <row r="43590" spans="2:19" ht="15.75" customHeight="1" x14ac:dyDescent="0.25">
      <c r="B43590" s="106"/>
      <c r="C43590" s="106"/>
      <c r="D43590" s="139"/>
      <c r="P43590" s="142"/>
      <c r="Q43590" s="142"/>
      <c r="R43590" s="142"/>
      <c r="S43590" s="139"/>
    </row>
    <row r="43591" spans="2:19" ht="15.75" customHeight="1" x14ac:dyDescent="0.25">
      <c r="B43591" s="106"/>
      <c r="C43591" s="106"/>
      <c r="D43591" s="139"/>
      <c r="P43591" s="142"/>
      <c r="Q43591" s="142"/>
      <c r="R43591" s="142"/>
      <c r="S43591" s="139"/>
    </row>
    <row r="43592" spans="2:19" ht="15.75" customHeight="1" x14ac:dyDescent="0.25">
      <c r="B43592" s="106"/>
      <c r="C43592" s="106"/>
      <c r="D43592" s="139"/>
      <c r="P43592" s="142"/>
      <c r="Q43592" s="142"/>
      <c r="R43592" s="142"/>
      <c r="S43592" s="139"/>
    </row>
    <row r="43593" spans="2:19" ht="15.75" customHeight="1" x14ac:dyDescent="0.25">
      <c r="B43593" s="106"/>
      <c r="C43593" s="106"/>
      <c r="D43593" s="139"/>
      <c r="P43593" s="142"/>
      <c r="Q43593" s="142"/>
      <c r="R43593" s="142"/>
      <c r="S43593" s="139"/>
    </row>
    <row r="43594" spans="2:19" ht="15.75" customHeight="1" x14ac:dyDescent="0.25">
      <c r="B43594" s="106"/>
      <c r="C43594" s="106"/>
      <c r="D43594" s="139"/>
      <c r="P43594" s="142"/>
      <c r="Q43594" s="142"/>
      <c r="R43594" s="142"/>
      <c r="S43594" s="139"/>
    </row>
    <row r="43595" spans="2:19" ht="15.75" customHeight="1" x14ac:dyDescent="0.25">
      <c r="B43595" s="106"/>
      <c r="C43595" s="106"/>
      <c r="D43595" s="139"/>
      <c r="P43595" s="142"/>
      <c r="Q43595" s="142"/>
      <c r="R43595" s="142"/>
      <c r="S43595" s="139"/>
    </row>
    <row r="43596" spans="2:19" ht="15.75" customHeight="1" x14ac:dyDescent="0.25">
      <c r="B43596" s="106"/>
      <c r="C43596" s="106"/>
      <c r="D43596" s="139"/>
      <c r="P43596" s="142"/>
      <c r="Q43596" s="142"/>
      <c r="R43596" s="142"/>
      <c r="S43596" s="139"/>
    </row>
    <row r="43597" spans="2:19" ht="15.75" customHeight="1" x14ac:dyDescent="0.25">
      <c r="B43597" s="106"/>
      <c r="C43597" s="106"/>
      <c r="D43597" s="139"/>
      <c r="P43597" s="142"/>
      <c r="Q43597" s="142"/>
      <c r="R43597" s="142"/>
      <c r="S43597" s="139"/>
    </row>
    <row r="43598" spans="2:19" ht="15.75" customHeight="1" x14ac:dyDescent="0.25">
      <c r="B43598" s="106"/>
      <c r="C43598" s="106"/>
      <c r="D43598" s="139"/>
      <c r="P43598" s="142"/>
      <c r="Q43598" s="142"/>
      <c r="R43598" s="142"/>
      <c r="S43598" s="139"/>
    </row>
    <row r="43599" spans="2:19" ht="15.75" customHeight="1" x14ac:dyDescent="0.25">
      <c r="B43599" s="106"/>
      <c r="C43599" s="106"/>
      <c r="D43599" s="139"/>
      <c r="P43599" s="142"/>
      <c r="Q43599" s="142"/>
      <c r="R43599" s="142"/>
      <c r="S43599" s="139"/>
    </row>
    <row r="43600" spans="2:19" ht="15.75" customHeight="1" x14ac:dyDescent="0.25">
      <c r="B43600" s="106"/>
      <c r="C43600" s="106"/>
      <c r="D43600" s="139"/>
      <c r="P43600" s="142"/>
      <c r="Q43600" s="142"/>
      <c r="R43600" s="142"/>
      <c r="S43600" s="139"/>
    </row>
    <row r="43601" spans="2:19" ht="15.75" customHeight="1" x14ac:dyDescent="0.25">
      <c r="B43601" s="106"/>
      <c r="C43601" s="106"/>
      <c r="D43601" s="139"/>
      <c r="P43601" s="142"/>
      <c r="Q43601" s="142"/>
      <c r="R43601" s="142"/>
      <c r="S43601" s="139"/>
    </row>
    <row r="43602" spans="2:19" ht="15.75" customHeight="1" x14ac:dyDescent="0.25">
      <c r="B43602" s="106"/>
      <c r="C43602" s="106"/>
      <c r="D43602" s="139"/>
      <c r="P43602" s="142"/>
      <c r="Q43602" s="142"/>
      <c r="R43602" s="142"/>
      <c r="S43602" s="139"/>
    </row>
    <row r="43603" spans="2:19" ht="15.75" customHeight="1" x14ac:dyDescent="0.25">
      <c r="B43603" s="106"/>
      <c r="C43603" s="106"/>
      <c r="D43603" s="139"/>
      <c r="P43603" s="142"/>
      <c r="Q43603" s="142"/>
      <c r="R43603" s="142"/>
      <c r="S43603" s="139"/>
    </row>
    <row r="43604" spans="2:19" ht="15.75" customHeight="1" x14ac:dyDescent="0.25">
      <c r="B43604" s="106"/>
      <c r="C43604" s="106"/>
      <c r="D43604" s="139"/>
      <c r="P43604" s="142"/>
      <c r="Q43604" s="142"/>
      <c r="R43604" s="142"/>
      <c r="S43604" s="139"/>
    </row>
    <row r="43605" spans="2:19" ht="15.75" customHeight="1" x14ac:dyDescent="0.25">
      <c r="B43605" s="106"/>
      <c r="C43605" s="106"/>
      <c r="D43605" s="139"/>
      <c r="P43605" s="142"/>
      <c r="Q43605" s="142"/>
      <c r="R43605" s="142"/>
      <c r="S43605" s="139"/>
    </row>
    <row r="43606" spans="2:19" ht="15.75" customHeight="1" x14ac:dyDescent="0.25">
      <c r="B43606" s="106"/>
      <c r="C43606" s="106"/>
      <c r="D43606" s="139"/>
      <c r="P43606" s="142"/>
      <c r="Q43606" s="142"/>
      <c r="R43606" s="142"/>
      <c r="S43606" s="139"/>
    </row>
    <row r="43607" spans="2:19" ht="15.75" customHeight="1" x14ac:dyDescent="0.25">
      <c r="B43607" s="106"/>
      <c r="C43607" s="106"/>
      <c r="D43607" s="139"/>
      <c r="P43607" s="142"/>
      <c r="Q43607" s="142"/>
      <c r="R43607" s="142"/>
      <c r="S43607" s="139"/>
    </row>
    <row r="43608" spans="2:19" ht="15.75" customHeight="1" x14ac:dyDescent="0.25">
      <c r="B43608" s="106"/>
      <c r="C43608" s="106"/>
      <c r="D43608" s="139"/>
      <c r="P43608" s="142"/>
      <c r="Q43608" s="142"/>
      <c r="R43608" s="142"/>
      <c r="S43608" s="139"/>
    </row>
    <row r="43609" spans="2:19" ht="15.75" customHeight="1" x14ac:dyDescent="0.25">
      <c r="B43609" s="106"/>
      <c r="C43609" s="106"/>
      <c r="D43609" s="139"/>
      <c r="P43609" s="142"/>
      <c r="Q43609" s="142"/>
      <c r="R43609" s="142"/>
      <c r="S43609" s="139"/>
    </row>
    <row r="43610" spans="2:19" ht="15.75" customHeight="1" x14ac:dyDescent="0.25">
      <c r="B43610" s="106"/>
      <c r="C43610" s="106"/>
      <c r="D43610" s="139"/>
      <c r="P43610" s="142"/>
      <c r="Q43610" s="142"/>
      <c r="R43610" s="142"/>
      <c r="S43610" s="139"/>
    </row>
    <row r="43611" spans="2:19" ht="15.75" customHeight="1" x14ac:dyDescent="0.25">
      <c r="B43611" s="106"/>
      <c r="C43611" s="106"/>
      <c r="D43611" s="139"/>
      <c r="P43611" s="142"/>
      <c r="Q43611" s="142"/>
      <c r="R43611" s="142"/>
      <c r="S43611" s="139"/>
    </row>
    <row r="43612" spans="2:19" ht="15.75" customHeight="1" x14ac:dyDescent="0.25">
      <c r="B43612" s="106"/>
      <c r="C43612" s="106"/>
      <c r="D43612" s="139"/>
      <c r="P43612" s="142"/>
      <c r="Q43612" s="142"/>
      <c r="R43612" s="142"/>
      <c r="S43612" s="139"/>
    </row>
    <row r="43613" spans="2:19" ht="15.75" customHeight="1" x14ac:dyDescent="0.25">
      <c r="B43613" s="106"/>
      <c r="C43613" s="106"/>
      <c r="D43613" s="139"/>
      <c r="P43613" s="142"/>
      <c r="Q43613" s="142"/>
      <c r="R43613" s="142"/>
      <c r="S43613" s="139"/>
    </row>
    <row r="43614" spans="2:19" ht="15.75" customHeight="1" x14ac:dyDescent="0.25">
      <c r="B43614" s="106"/>
      <c r="C43614" s="106"/>
      <c r="D43614" s="139"/>
      <c r="P43614" s="142"/>
      <c r="Q43614" s="142"/>
      <c r="R43614" s="142"/>
      <c r="S43614" s="139"/>
    </row>
    <row r="43615" spans="2:19" ht="15.75" customHeight="1" x14ac:dyDescent="0.25">
      <c r="B43615" s="106"/>
      <c r="C43615" s="106"/>
      <c r="D43615" s="139"/>
      <c r="P43615" s="142"/>
      <c r="Q43615" s="142"/>
      <c r="R43615" s="142"/>
      <c r="S43615" s="139"/>
    </row>
    <row r="43616" spans="2:19" ht="15.75" customHeight="1" x14ac:dyDescent="0.25">
      <c r="B43616" s="106"/>
      <c r="C43616" s="106"/>
      <c r="D43616" s="139"/>
      <c r="P43616" s="142"/>
      <c r="Q43616" s="142"/>
      <c r="R43616" s="142"/>
      <c r="S43616" s="139"/>
    </row>
    <row r="43617" spans="2:19" ht="15.75" customHeight="1" x14ac:dyDescent="0.25">
      <c r="B43617" s="106"/>
      <c r="C43617" s="106"/>
      <c r="D43617" s="139"/>
      <c r="P43617" s="142"/>
      <c r="Q43617" s="142"/>
      <c r="R43617" s="142"/>
      <c r="S43617" s="139"/>
    </row>
    <row r="43618" spans="2:19" ht="15.75" customHeight="1" x14ac:dyDescent="0.25">
      <c r="B43618" s="106"/>
      <c r="C43618" s="106"/>
      <c r="D43618" s="139"/>
      <c r="P43618" s="142"/>
      <c r="Q43618" s="142"/>
      <c r="R43618" s="142"/>
      <c r="S43618" s="139"/>
    </row>
    <row r="43619" spans="2:19" ht="15.75" customHeight="1" x14ac:dyDescent="0.25">
      <c r="B43619" s="106"/>
      <c r="C43619" s="106"/>
      <c r="D43619" s="139"/>
      <c r="P43619" s="142"/>
      <c r="Q43619" s="142"/>
      <c r="R43619" s="142"/>
      <c r="S43619" s="139"/>
    </row>
    <row r="43620" spans="2:19" ht="15.75" customHeight="1" x14ac:dyDescent="0.25">
      <c r="B43620" s="106"/>
      <c r="C43620" s="106"/>
      <c r="D43620" s="139"/>
      <c r="P43620" s="142"/>
      <c r="Q43620" s="142"/>
      <c r="R43620" s="142"/>
      <c r="S43620" s="139"/>
    </row>
    <row r="43621" spans="2:19" ht="15.75" customHeight="1" x14ac:dyDescent="0.25">
      <c r="B43621" s="106"/>
      <c r="C43621" s="106"/>
      <c r="D43621" s="139"/>
      <c r="P43621" s="142"/>
      <c r="Q43621" s="142"/>
      <c r="R43621" s="142"/>
      <c r="S43621" s="139"/>
    </row>
    <row r="43622" spans="2:19" ht="15.75" customHeight="1" x14ac:dyDescent="0.25">
      <c r="B43622" s="106"/>
      <c r="C43622" s="106"/>
      <c r="D43622" s="139"/>
      <c r="P43622" s="142"/>
      <c r="Q43622" s="142"/>
      <c r="R43622" s="142"/>
      <c r="S43622" s="139"/>
    </row>
    <row r="43623" spans="2:19" ht="15.75" customHeight="1" x14ac:dyDescent="0.25">
      <c r="B43623" s="106"/>
      <c r="C43623" s="106"/>
      <c r="D43623" s="139"/>
      <c r="P43623" s="142"/>
      <c r="Q43623" s="142"/>
      <c r="R43623" s="142"/>
      <c r="S43623" s="139"/>
    </row>
    <row r="43624" spans="2:19" ht="15.75" customHeight="1" x14ac:dyDescent="0.25">
      <c r="B43624" s="106"/>
      <c r="C43624" s="106"/>
      <c r="D43624" s="139"/>
      <c r="P43624" s="142"/>
      <c r="Q43624" s="142"/>
      <c r="R43624" s="142"/>
      <c r="S43624" s="139"/>
    </row>
    <row r="43625" spans="2:19" ht="15.75" customHeight="1" x14ac:dyDescent="0.25">
      <c r="B43625" s="106"/>
      <c r="C43625" s="106"/>
      <c r="D43625" s="139"/>
      <c r="P43625" s="142"/>
      <c r="Q43625" s="142"/>
      <c r="R43625" s="142"/>
      <c r="S43625" s="139"/>
    </row>
    <row r="43626" spans="2:19" ht="15.75" customHeight="1" x14ac:dyDescent="0.25">
      <c r="B43626" s="106"/>
      <c r="C43626" s="106"/>
      <c r="D43626" s="139"/>
      <c r="P43626" s="142"/>
      <c r="Q43626" s="142"/>
      <c r="R43626" s="142"/>
      <c r="S43626" s="139"/>
    </row>
    <row r="43627" spans="2:19" ht="15.75" customHeight="1" x14ac:dyDescent="0.25">
      <c r="B43627" s="106"/>
      <c r="C43627" s="106"/>
      <c r="D43627" s="139"/>
      <c r="P43627" s="142"/>
      <c r="Q43627" s="142"/>
      <c r="R43627" s="142"/>
      <c r="S43627" s="139"/>
    </row>
    <row r="43628" spans="2:19" ht="15.75" customHeight="1" x14ac:dyDescent="0.25">
      <c r="B43628" s="106"/>
      <c r="C43628" s="106"/>
      <c r="D43628" s="139"/>
      <c r="P43628" s="142"/>
      <c r="Q43628" s="142"/>
      <c r="R43628" s="142"/>
      <c r="S43628" s="139"/>
    </row>
    <row r="43629" spans="2:19" ht="15.75" customHeight="1" x14ac:dyDescent="0.25">
      <c r="B43629" s="106"/>
      <c r="C43629" s="106"/>
      <c r="D43629" s="139"/>
      <c r="P43629" s="142"/>
      <c r="Q43629" s="142"/>
      <c r="R43629" s="142"/>
      <c r="S43629" s="139"/>
    </row>
    <row r="43630" spans="2:19" ht="15.75" customHeight="1" x14ac:dyDescent="0.25">
      <c r="B43630" s="106"/>
      <c r="C43630" s="106"/>
      <c r="D43630" s="139"/>
      <c r="P43630" s="142"/>
      <c r="Q43630" s="142"/>
      <c r="R43630" s="142"/>
      <c r="S43630" s="139"/>
    </row>
    <row r="43631" spans="2:19" ht="15.75" customHeight="1" x14ac:dyDescent="0.25">
      <c r="B43631" s="106"/>
      <c r="C43631" s="106"/>
      <c r="D43631" s="139"/>
      <c r="P43631" s="142"/>
      <c r="Q43631" s="142"/>
      <c r="R43631" s="142"/>
      <c r="S43631" s="139"/>
    </row>
    <row r="43632" spans="2:19" ht="15.75" customHeight="1" x14ac:dyDescent="0.25">
      <c r="B43632" s="106"/>
      <c r="C43632" s="106"/>
      <c r="D43632" s="139"/>
      <c r="P43632" s="142"/>
      <c r="Q43632" s="142"/>
      <c r="R43632" s="142"/>
      <c r="S43632" s="139"/>
    </row>
    <row r="43633" spans="2:19" ht="15.75" customHeight="1" x14ac:dyDescent="0.25">
      <c r="B43633" s="106"/>
      <c r="C43633" s="106"/>
      <c r="D43633" s="139"/>
      <c r="P43633" s="142"/>
      <c r="Q43633" s="142"/>
      <c r="R43633" s="142"/>
      <c r="S43633" s="139"/>
    </row>
    <row r="43634" spans="2:19" ht="15.75" customHeight="1" x14ac:dyDescent="0.25">
      <c r="B43634" s="106"/>
      <c r="C43634" s="106"/>
      <c r="D43634" s="139"/>
      <c r="P43634" s="142"/>
      <c r="Q43634" s="142"/>
      <c r="R43634" s="142"/>
      <c r="S43634" s="139"/>
    </row>
    <row r="43635" spans="2:19" ht="15.75" customHeight="1" x14ac:dyDescent="0.25">
      <c r="B43635" s="106"/>
      <c r="C43635" s="106"/>
      <c r="D43635" s="139"/>
      <c r="P43635" s="142"/>
      <c r="Q43635" s="142"/>
      <c r="R43635" s="142"/>
      <c r="S43635" s="139"/>
    </row>
    <row r="43636" spans="2:19" ht="15.75" customHeight="1" x14ac:dyDescent="0.25">
      <c r="B43636" s="106"/>
      <c r="C43636" s="106"/>
      <c r="D43636" s="139"/>
      <c r="P43636" s="142"/>
      <c r="Q43636" s="142"/>
      <c r="R43636" s="142"/>
      <c r="S43636" s="139"/>
    </row>
    <row r="43637" spans="2:19" ht="15.75" customHeight="1" x14ac:dyDescent="0.25">
      <c r="B43637" s="106"/>
      <c r="C43637" s="106"/>
      <c r="D43637" s="139"/>
      <c r="P43637" s="142"/>
      <c r="Q43637" s="142"/>
      <c r="R43637" s="142"/>
      <c r="S43637" s="139"/>
    </row>
    <row r="43638" spans="2:19" ht="15.75" customHeight="1" x14ac:dyDescent="0.25">
      <c r="B43638" s="106"/>
      <c r="C43638" s="106"/>
      <c r="D43638" s="139"/>
      <c r="P43638" s="142"/>
      <c r="Q43638" s="142"/>
      <c r="R43638" s="142"/>
      <c r="S43638" s="139"/>
    </row>
    <row r="43639" spans="2:19" ht="15.75" customHeight="1" x14ac:dyDescent="0.25">
      <c r="B43639" s="106"/>
      <c r="C43639" s="106"/>
      <c r="D43639" s="139"/>
      <c r="P43639" s="142"/>
      <c r="Q43639" s="142"/>
      <c r="R43639" s="142"/>
      <c r="S43639" s="139"/>
    </row>
    <row r="43640" spans="2:19" ht="15.75" customHeight="1" x14ac:dyDescent="0.25">
      <c r="B43640" s="106"/>
      <c r="C43640" s="106"/>
      <c r="D43640" s="139"/>
      <c r="P43640" s="142"/>
      <c r="Q43640" s="142"/>
      <c r="R43640" s="142"/>
      <c r="S43640" s="139"/>
    </row>
    <row r="43641" spans="2:19" ht="15.75" customHeight="1" x14ac:dyDescent="0.25">
      <c r="B43641" s="106"/>
      <c r="C43641" s="106"/>
      <c r="D43641" s="139"/>
      <c r="P43641" s="142"/>
      <c r="Q43641" s="142"/>
      <c r="R43641" s="142"/>
      <c r="S43641" s="139"/>
    </row>
    <row r="43642" spans="2:19" ht="15.75" customHeight="1" x14ac:dyDescent="0.25">
      <c r="B43642" s="106"/>
      <c r="C43642" s="106"/>
      <c r="D43642" s="139"/>
      <c r="P43642" s="142"/>
      <c r="Q43642" s="142"/>
      <c r="R43642" s="142"/>
      <c r="S43642" s="139"/>
    </row>
    <row r="43643" spans="2:19" ht="15.75" customHeight="1" x14ac:dyDescent="0.25">
      <c r="B43643" s="106"/>
      <c r="C43643" s="106"/>
      <c r="D43643" s="139"/>
      <c r="P43643" s="142"/>
      <c r="Q43643" s="142"/>
      <c r="R43643" s="142"/>
      <c r="S43643" s="139"/>
    </row>
    <row r="43644" spans="2:19" ht="15.75" customHeight="1" x14ac:dyDescent="0.25">
      <c r="B43644" s="106"/>
      <c r="C43644" s="106"/>
      <c r="D43644" s="139"/>
      <c r="P43644" s="142"/>
      <c r="Q43644" s="142"/>
      <c r="R43644" s="142"/>
      <c r="S43644" s="139"/>
    </row>
    <row r="43645" spans="2:19" ht="15.75" customHeight="1" x14ac:dyDescent="0.25">
      <c r="B43645" s="106"/>
      <c r="C43645" s="106"/>
      <c r="D43645" s="139"/>
      <c r="P43645" s="142"/>
      <c r="Q43645" s="142"/>
      <c r="R43645" s="142"/>
      <c r="S43645" s="139"/>
    </row>
    <row r="43646" spans="2:19" ht="15.75" customHeight="1" x14ac:dyDescent="0.25">
      <c r="B43646" s="106"/>
      <c r="C43646" s="106"/>
      <c r="D43646" s="139"/>
      <c r="P43646" s="142"/>
      <c r="Q43646" s="142"/>
      <c r="R43646" s="142"/>
      <c r="S43646" s="139"/>
    </row>
    <row r="43647" spans="2:19" ht="15.75" customHeight="1" x14ac:dyDescent="0.25">
      <c r="B43647" s="106"/>
      <c r="C43647" s="106"/>
      <c r="D43647" s="139"/>
      <c r="P43647" s="142"/>
      <c r="Q43647" s="142"/>
      <c r="R43647" s="142"/>
      <c r="S43647" s="139"/>
    </row>
    <row r="43648" spans="2:19" ht="15.75" customHeight="1" x14ac:dyDescent="0.25">
      <c r="B43648" s="106"/>
      <c r="C43648" s="106"/>
      <c r="D43648" s="139"/>
      <c r="P43648" s="142"/>
      <c r="Q43648" s="142"/>
      <c r="R43648" s="142"/>
      <c r="S43648" s="139"/>
    </row>
    <row r="43649" spans="2:19" ht="15.75" customHeight="1" x14ac:dyDescent="0.25">
      <c r="B43649" s="106"/>
      <c r="C43649" s="106"/>
      <c r="D43649" s="139"/>
      <c r="P43649" s="142"/>
      <c r="Q43649" s="142"/>
      <c r="R43649" s="142"/>
      <c r="S43649" s="139"/>
    </row>
    <row r="43650" spans="2:19" ht="15.75" customHeight="1" x14ac:dyDescent="0.25">
      <c r="B43650" s="106"/>
      <c r="C43650" s="106"/>
      <c r="D43650" s="139"/>
      <c r="P43650" s="142"/>
      <c r="Q43650" s="142"/>
      <c r="R43650" s="142"/>
      <c r="S43650" s="139"/>
    </row>
    <row r="43651" spans="2:19" ht="15.75" customHeight="1" x14ac:dyDescent="0.25">
      <c r="B43651" s="106"/>
      <c r="C43651" s="106"/>
      <c r="D43651" s="139"/>
      <c r="P43651" s="142"/>
      <c r="Q43651" s="142"/>
      <c r="R43651" s="142"/>
      <c r="S43651" s="139"/>
    </row>
    <row r="43652" spans="2:19" ht="15.75" customHeight="1" x14ac:dyDescent="0.25">
      <c r="B43652" s="106"/>
      <c r="C43652" s="106"/>
      <c r="D43652" s="139"/>
      <c r="P43652" s="142"/>
      <c r="Q43652" s="142"/>
      <c r="R43652" s="142"/>
      <c r="S43652" s="139"/>
    </row>
    <row r="43653" spans="2:19" ht="15.75" customHeight="1" x14ac:dyDescent="0.25">
      <c r="B43653" s="106"/>
      <c r="C43653" s="106"/>
      <c r="D43653" s="139"/>
      <c r="P43653" s="142"/>
      <c r="Q43653" s="142"/>
      <c r="R43653" s="142"/>
      <c r="S43653" s="139"/>
    </row>
    <row r="43654" spans="2:19" ht="15.75" customHeight="1" x14ac:dyDescent="0.25">
      <c r="B43654" s="106"/>
      <c r="C43654" s="106"/>
      <c r="D43654" s="139"/>
      <c r="P43654" s="142"/>
      <c r="Q43654" s="142"/>
      <c r="R43654" s="142"/>
      <c r="S43654" s="139"/>
    </row>
    <row r="43655" spans="2:19" ht="15.75" customHeight="1" x14ac:dyDescent="0.25">
      <c r="B43655" s="106"/>
      <c r="C43655" s="106"/>
      <c r="D43655" s="139"/>
      <c r="P43655" s="142"/>
      <c r="Q43655" s="142"/>
      <c r="R43655" s="142"/>
      <c r="S43655" s="139"/>
    </row>
    <row r="43656" spans="2:19" ht="15.75" customHeight="1" x14ac:dyDescent="0.25">
      <c r="B43656" s="106"/>
      <c r="C43656" s="106"/>
      <c r="D43656" s="139"/>
      <c r="P43656" s="142"/>
      <c r="Q43656" s="142"/>
      <c r="R43656" s="142"/>
      <c r="S43656" s="139"/>
    </row>
    <row r="43657" spans="2:19" ht="15.75" customHeight="1" x14ac:dyDescent="0.25">
      <c r="B43657" s="106"/>
      <c r="C43657" s="106"/>
      <c r="D43657" s="139"/>
      <c r="P43657" s="142"/>
      <c r="Q43657" s="142"/>
      <c r="R43657" s="142"/>
      <c r="S43657" s="139"/>
    </row>
    <row r="43658" spans="2:19" ht="15.75" customHeight="1" x14ac:dyDescent="0.25">
      <c r="B43658" s="106"/>
      <c r="C43658" s="106"/>
      <c r="D43658" s="139"/>
      <c r="P43658" s="142"/>
      <c r="Q43658" s="142"/>
      <c r="R43658" s="142"/>
      <c r="S43658" s="139"/>
    </row>
    <row r="43659" spans="2:19" ht="15.75" customHeight="1" x14ac:dyDescent="0.25">
      <c r="B43659" s="106"/>
      <c r="C43659" s="106"/>
      <c r="D43659" s="139"/>
      <c r="P43659" s="142"/>
      <c r="Q43659" s="142"/>
      <c r="R43659" s="142"/>
      <c r="S43659" s="139"/>
    </row>
    <row r="43660" spans="2:19" ht="15.75" customHeight="1" x14ac:dyDescent="0.25">
      <c r="B43660" s="106"/>
      <c r="C43660" s="106"/>
      <c r="D43660" s="139"/>
      <c r="P43660" s="142"/>
      <c r="Q43660" s="142"/>
      <c r="R43660" s="142"/>
      <c r="S43660" s="139"/>
    </row>
    <row r="43661" spans="2:19" ht="15.75" customHeight="1" x14ac:dyDescent="0.25">
      <c r="B43661" s="106"/>
      <c r="C43661" s="106"/>
      <c r="D43661" s="139"/>
      <c r="P43661" s="142"/>
      <c r="Q43661" s="142"/>
      <c r="R43661" s="142"/>
      <c r="S43661" s="139"/>
    </row>
    <row r="43662" spans="2:19" ht="15.75" customHeight="1" x14ac:dyDescent="0.25">
      <c r="B43662" s="106"/>
      <c r="C43662" s="106"/>
      <c r="D43662" s="139"/>
      <c r="P43662" s="142"/>
      <c r="Q43662" s="142"/>
      <c r="R43662" s="142"/>
      <c r="S43662" s="139"/>
    </row>
    <row r="43663" spans="2:19" ht="15.75" customHeight="1" x14ac:dyDescent="0.25">
      <c r="B43663" s="106"/>
      <c r="C43663" s="106"/>
      <c r="D43663" s="139"/>
      <c r="P43663" s="142"/>
      <c r="Q43663" s="142"/>
      <c r="R43663" s="142"/>
      <c r="S43663" s="139"/>
    </row>
    <row r="43664" spans="2:19" ht="15.75" customHeight="1" x14ac:dyDescent="0.25">
      <c r="B43664" s="106"/>
      <c r="C43664" s="106"/>
      <c r="D43664" s="139"/>
      <c r="P43664" s="142"/>
      <c r="Q43664" s="142"/>
      <c r="R43664" s="142"/>
      <c r="S43664" s="139"/>
    </row>
    <row r="43665" spans="2:19" ht="15.75" customHeight="1" x14ac:dyDescent="0.25">
      <c r="B43665" s="106"/>
      <c r="C43665" s="106"/>
      <c r="D43665" s="139"/>
      <c r="P43665" s="142"/>
      <c r="Q43665" s="142"/>
      <c r="R43665" s="142"/>
      <c r="S43665" s="139"/>
    </row>
    <row r="43666" spans="2:19" ht="15.75" customHeight="1" x14ac:dyDescent="0.25">
      <c r="B43666" s="106"/>
      <c r="C43666" s="106"/>
      <c r="D43666" s="139"/>
      <c r="P43666" s="142"/>
      <c r="Q43666" s="142"/>
      <c r="R43666" s="142"/>
      <c r="S43666" s="139"/>
    </row>
    <row r="43667" spans="2:19" ht="15.75" customHeight="1" x14ac:dyDescent="0.25">
      <c r="B43667" s="106"/>
      <c r="C43667" s="106"/>
      <c r="D43667" s="139"/>
      <c r="P43667" s="142"/>
      <c r="Q43667" s="142"/>
      <c r="R43667" s="142"/>
      <c r="S43667" s="139"/>
    </row>
    <row r="43668" spans="2:19" ht="15.75" customHeight="1" x14ac:dyDescent="0.25">
      <c r="B43668" s="106"/>
      <c r="C43668" s="106"/>
      <c r="D43668" s="139"/>
      <c r="P43668" s="142"/>
      <c r="Q43668" s="142"/>
      <c r="R43668" s="142"/>
      <c r="S43668" s="139"/>
    </row>
    <row r="43669" spans="2:19" ht="15.75" customHeight="1" x14ac:dyDescent="0.25">
      <c r="B43669" s="106"/>
      <c r="C43669" s="106"/>
      <c r="D43669" s="139"/>
      <c r="P43669" s="142"/>
      <c r="Q43669" s="142"/>
      <c r="R43669" s="142"/>
      <c r="S43669" s="139"/>
    </row>
    <row r="43670" spans="2:19" ht="15.75" customHeight="1" x14ac:dyDescent="0.25">
      <c r="B43670" s="106"/>
      <c r="C43670" s="106"/>
      <c r="D43670" s="139"/>
      <c r="P43670" s="142"/>
      <c r="Q43670" s="142"/>
      <c r="R43670" s="142"/>
      <c r="S43670" s="139"/>
    </row>
    <row r="43671" spans="2:19" ht="15.75" customHeight="1" x14ac:dyDescent="0.25">
      <c r="B43671" s="106"/>
      <c r="C43671" s="106"/>
      <c r="D43671" s="139"/>
      <c r="P43671" s="142"/>
      <c r="Q43671" s="142"/>
      <c r="R43671" s="142"/>
      <c r="S43671" s="139"/>
    </row>
    <row r="43672" spans="2:19" ht="15.75" customHeight="1" x14ac:dyDescent="0.25">
      <c r="B43672" s="106"/>
      <c r="C43672" s="106"/>
      <c r="D43672" s="139"/>
      <c r="P43672" s="142"/>
      <c r="Q43672" s="142"/>
      <c r="R43672" s="142"/>
      <c r="S43672" s="139"/>
    </row>
    <row r="43673" spans="2:19" ht="15.75" customHeight="1" x14ac:dyDescent="0.25">
      <c r="B43673" s="106"/>
      <c r="C43673" s="106"/>
      <c r="D43673" s="139"/>
      <c r="P43673" s="142"/>
      <c r="Q43673" s="142"/>
      <c r="R43673" s="142"/>
      <c r="S43673" s="139"/>
    </row>
    <row r="43674" spans="2:19" ht="15.75" customHeight="1" x14ac:dyDescent="0.25">
      <c r="B43674" s="106"/>
      <c r="C43674" s="106"/>
      <c r="D43674" s="139"/>
      <c r="P43674" s="142"/>
      <c r="Q43674" s="142"/>
      <c r="R43674" s="142"/>
      <c r="S43674" s="139"/>
    </row>
    <row r="43675" spans="2:19" ht="15.75" customHeight="1" x14ac:dyDescent="0.25">
      <c r="B43675" s="106"/>
      <c r="C43675" s="106"/>
      <c r="D43675" s="139"/>
      <c r="P43675" s="142"/>
      <c r="Q43675" s="142"/>
      <c r="R43675" s="142"/>
      <c r="S43675" s="139"/>
    </row>
    <row r="43676" spans="2:19" ht="15.75" customHeight="1" x14ac:dyDescent="0.25">
      <c r="B43676" s="106"/>
      <c r="C43676" s="106"/>
      <c r="D43676" s="139"/>
      <c r="P43676" s="142"/>
      <c r="Q43676" s="142"/>
      <c r="R43676" s="142"/>
      <c r="S43676" s="139"/>
    </row>
    <row r="43677" spans="2:19" ht="15.75" customHeight="1" x14ac:dyDescent="0.25">
      <c r="B43677" s="106"/>
      <c r="C43677" s="106"/>
      <c r="D43677" s="139"/>
      <c r="P43677" s="142"/>
      <c r="Q43677" s="142"/>
      <c r="R43677" s="142"/>
      <c r="S43677" s="139"/>
    </row>
    <row r="43678" spans="2:19" ht="15.75" customHeight="1" x14ac:dyDescent="0.25">
      <c r="B43678" s="106"/>
      <c r="C43678" s="106"/>
      <c r="D43678" s="139"/>
      <c r="P43678" s="142"/>
      <c r="Q43678" s="142"/>
      <c r="R43678" s="142"/>
      <c r="S43678" s="139"/>
    </row>
    <row r="43679" spans="2:19" ht="15.75" customHeight="1" x14ac:dyDescent="0.25">
      <c r="B43679" s="106"/>
      <c r="C43679" s="106"/>
      <c r="D43679" s="139"/>
      <c r="P43679" s="142"/>
      <c r="Q43679" s="142"/>
      <c r="R43679" s="142"/>
      <c r="S43679" s="139"/>
    </row>
    <row r="43680" spans="2:19" ht="15.75" customHeight="1" x14ac:dyDescent="0.25">
      <c r="B43680" s="106"/>
      <c r="C43680" s="106"/>
      <c r="D43680" s="139"/>
      <c r="P43680" s="142"/>
      <c r="Q43680" s="142"/>
      <c r="R43680" s="142"/>
      <c r="S43680" s="139"/>
    </row>
    <row r="43681" spans="2:19" ht="15.75" customHeight="1" x14ac:dyDescent="0.25">
      <c r="B43681" s="106"/>
      <c r="C43681" s="106"/>
      <c r="D43681" s="139"/>
      <c r="P43681" s="142"/>
      <c r="Q43681" s="142"/>
      <c r="R43681" s="142"/>
      <c r="S43681" s="139"/>
    </row>
    <row r="43682" spans="2:19" ht="15.75" customHeight="1" x14ac:dyDescent="0.25">
      <c r="B43682" s="106"/>
      <c r="C43682" s="106"/>
      <c r="D43682" s="139"/>
      <c r="P43682" s="142"/>
      <c r="Q43682" s="142"/>
      <c r="R43682" s="142"/>
      <c r="S43682" s="139"/>
    </row>
    <row r="43683" spans="2:19" ht="15.75" customHeight="1" x14ac:dyDescent="0.25">
      <c r="B43683" s="106"/>
      <c r="C43683" s="106"/>
      <c r="D43683" s="139"/>
      <c r="P43683" s="142"/>
      <c r="Q43683" s="142"/>
      <c r="R43683" s="142"/>
      <c r="S43683" s="139"/>
    </row>
    <row r="43684" spans="2:19" ht="15.75" customHeight="1" x14ac:dyDescent="0.25">
      <c r="B43684" s="106"/>
      <c r="C43684" s="106"/>
      <c r="D43684" s="139"/>
      <c r="P43684" s="142"/>
      <c r="Q43684" s="142"/>
      <c r="R43684" s="142"/>
      <c r="S43684" s="139"/>
    </row>
    <row r="43685" spans="2:19" ht="15.75" customHeight="1" x14ac:dyDescent="0.25">
      <c r="B43685" s="106"/>
      <c r="C43685" s="106"/>
      <c r="D43685" s="139"/>
      <c r="P43685" s="142"/>
      <c r="Q43685" s="142"/>
      <c r="R43685" s="142"/>
      <c r="S43685" s="139"/>
    </row>
    <row r="43686" spans="2:19" ht="15.75" customHeight="1" x14ac:dyDescent="0.25">
      <c r="B43686" s="106"/>
      <c r="C43686" s="106"/>
      <c r="D43686" s="139"/>
      <c r="P43686" s="142"/>
      <c r="Q43686" s="142"/>
      <c r="R43686" s="142"/>
      <c r="S43686" s="139"/>
    </row>
    <row r="43687" spans="2:19" ht="15.75" customHeight="1" x14ac:dyDescent="0.25">
      <c r="B43687" s="106"/>
      <c r="C43687" s="106"/>
      <c r="D43687" s="139"/>
      <c r="P43687" s="142"/>
      <c r="Q43687" s="142"/>
      <c r="R43687" s="142"/>
      <c r="S43687" s="139"/>
    </row>
    <row r="43688" spans="2:19" ht="15.75" customHeight="1" x14ac:dyDescent="0.25">
      <c r="B43688" s="106"/>
      <c r="C43688" s="106"/>
      <c r="D43688" s="139"/>
      <c r="P43688" s="142"/>
      <c r="Q43688" s="142"/>
      <c r="R43688" s="142"/>
      <c r="S43688" s="139"/>
    </row>
    <row r="43689" spans="2:19" ht="15.75" customHeight="1" x14ac:dyDescent="0.25">
      <c r="B43689" s="106"/>
      <c r="C43689" s="106"/>
      <c r="D43689" s="139"/>
      <c r="P43689" s="142"/>
      <c r="Q43689" s="142"/>
      <c r="R43689" s="142"/>
      <c r="S43689" s="139"/>
    </row>
    <row r="43690" spans="2:19" ht="15.75" customHeight="1" x14ac:dyDescent="0.25">
      <c r="B43690" s="106"/>
      <c r="C43690" s="106"/>
      <c r="D43690" s="139"/>
      <c r="P43690" s="142"/>
      <c r="Q43690" s="142"/>
      <c r="R43690" s="142"/>
      <c r="S43690" s="139"/>
    </row>
    <row r="43691" spans="2:19" ht="15.75" customHeight="1" x14ac:dyDescent="0.25">
      <c r="B43691" s="106"/>
      <c r="C43691" s="106"/>
      <c r="D43691" s="139"/>
      <c r="P43691" s="142"/>
      <c r="Q43691" s="142"/>
      <c r="R43691" s="142"/>
      <c r="S43691" s="139"/>
    </row>
    <row r="43692" spans="2:19" ht="15.75" customHeight="1" x14ac:dyDescent="0.25">
      <c r="B43692" s="106"/>
      <c r="C43692" s="106"/>
      <c r="D43692" s="139"/>
      <c r="P43692" s="142"/>
      <c r="Q43692" s="142"/>
      <c r="R43692" s="142"/>
      <c r="S43692" s="139"/>
    </row>
    <row r="43693" spans="2:19" ht="15.75" customHeight="1" x14ac:dyDescent="0.25">
      <c r="B43693" s="106"/>
      <c r="C43693" s="106"/>
      <c r="D43693" s="139"/>
      <c r="P43693" s="142"/>
      <c r="Q43693" s="142"/>
      <c r="R43693" s="142"/>
      <c r="S43693" s="139"/>
    </row>
    <row r="43694" spans="2:19" ht="15.75" customHeight="1" x14ac:dyDescent="0.25">
      <c r="B43694" s="106"/>
      <c r="C43694" s="106"/>
      <c r="D43694" s="139"/>
      <c r="P43694" s="142"/>
      <c r="Q43694" s="142"/>
      <c r="R43694" s="142"/>
      <c r="S43694" s="139"/>
    </row>
    <row r="43695" spans="2:19" ht="15.75" customHeight="1" x14ac:dyDescent="0.25">
      <c r="B43695" s="106"/>
      <c r="C43695" s="106"/>
      <c r="D43695" s="139"/>
      <c r="P43695" s="142"/>
      <c r="Q43695" s="142"/>
      <c r="R43695" s="142"/>
      <c r="S43695" s="139"/>
    </row>
    <row r="43696" spans="2:19" ht="15.75" customHeight="1" x14ac:dyDescent="0.25">
      <c r="B43696" s="106"/>
      <c r="C43696" s="106"/>
      <c r="D43696" s="139"/>
      <c r="P43696" s="142"/>
      <c r="Q43696" s="142"/>
      <c r="R43696" s="142"/>
      <c r="S43696" s="139"/>
    </row>
    <row r="43697" spans="2:19" ht="15.75" customHeight="1" x14ac:dyDescent="0.25">
      <c r="B43697" s="106"/>
      <c r="C43697" s="106"/>
      <c r="D43697" s="139"/>
      <c r="P43697" s="142"/>
      <c r="Q43697" s="142"/>
      <c r="R43697" s="142"/>
      <c r="S43697" s="139"/>
    </row>
    <row r="43698" spans="2:19" ht="15.75" customHeight="1" x14ac:dyDescent="0.25">
      <c r="B43698" s="106"/>
      <c r="C43698" s="106"/>
      <c r="D43698" s="139"/>
      <c r="P43698" s="142"/>
      <c r="Q43698" s="142"/>
      <c r="R43698" s="142"/>
      <c r="S43698" s="139"/>
    </row>
    <row r="43699" spans="2:19" ht="15.75" customHeight="1" x14ac:dyDescent="0.25">
      <c r="B43699" s="106"/>
      <c r="C43699" s="106"/>
      <c r="D43699" s="139"/>
      <c r="P43699" s="142"/>
      <c r="Q43699" s="142"/>
      <c r="R43699" s="142"/>
      <c r="S43699" s="139"/>
    </row>
    <row r="43700" spans="2:19" ht="15.75" customHeight="1" x14ac:dyDescent="0.25">
      <c r="B43700" s="106"/>
      <c r="C43700" s="106"/>
      <c r="D43700" s="139"/>
      <c r="P43700" s="142"/>
      <c r="Q43700" s="142"/>
      <c r="R43700" s="142"/>
      <c r="S43700" s="139"/>
    </row>
    <row r="43701" spans="2:19" ht="15.75" customHeight="1" x14ac:dyDescent="0.25">
      <c r="B43701" s="106"/>
      <c r="C43701" s="106"/>
      <c r="D43701" s="139"/>
      <c r="P43701" s="142"/>
      <c r="Q43701" s="142"/>
      <c r="R43701" s="142"/>
      <c r="S43701" s="139"/>
    </row>
    <row r="43702" spans="2:19" ht="15.75" customHeight="1" x14ac:dyDescent="0.25">
      <c r="B43702" s="106"/>
      <c r="C43702" s="106"/>
      <c r="D43702" s="139"/>
      <c r="P43702" s="142"/>
      <c r="Q43702" s="142"/>
      <c r="R43702" s="142"/>
      <c r="S43702" s="139"/>
    </row>
    <row r="43703" spans="2:19" ht="15.75" customHeight="1" x14ac:dyDescent="0.25">
      <c r="B43703" s="106"/>
      <c r="C43703" s="106"/>
      <c r="D43703" s="139"/>
      <c r="P43703" s="142"/>
      <c r="Q43703" s="142"/>
      <c r="R43703" s="142"/>
      <c r="S43703" s="139"/>
    </row>
    <row r="43704" spans="2:19" ht="15.75" customHeight="1" x14ac:dyDescent="0.25">
      <c r="B43704" s="106"/>
      <c r="C43704" s="106"/>
      <c r="D43704" s="139"/>
      <c r="P43704" s="142"/>
      <c r="Q43704" s="142"/>
      <c r="R43704" s="142"/>
      <c r="S43704" s="139"/>
    </row>
    <row r="43705" spans="2:19" ht="15.75" customHeight="1" x14ac:dyDescent="0.25">
      <c r="B43705" s="106"/>
      <c r="C43705" s="106"/>
      <c r="D43705" s="139"/>
      <c r="P43705" s="142"/>
      <c r="Q43705" s="142"/>
      <c r="R43705" s="142"/>
      <c r="S43705" s="139"/>
    </row>
    <row r="43706" spans="2:19" ht="15.75" customHeight="1" x14ac:dyDescent="0.25">
      <c r="B43706" s="106"/>
      <c r="C43706" s="106"/>
      <c r="D43706" s="139"/>
      <c r="P43706" s="142"/>
      <c r="Q43706" s="142"/>
      <c r="R43706" s="142"/>
      <c r="S43706" s="139"/>
    </row>
    <row r="43707" spans="2:19" ht="15.75" customHeight="1" x14ac:dyDescent="0.25">
      <c r="B43707" s="106"/>
      <c r="C43707" s="106"/>
      <c r="D43707" s="139"/>
      <c r="P43707" s="142"/>
      <c r="Q43707" s="142"/>
      <c r="R43707" s="142"/>
      <c r="S43707" s="139"/>
    </row>
    <row r="43708" spans="2:19" ht="15.75" customHeight="1" x14ac:dyDescent="0.25">
      <c r="B43708" s="106"/>
      <c r="C43708" s="106"/>
      <c r="D43708" s="139"/>
      <c r="P43708" s="142"/>
      <c r="Q43708" s="142"/>
      <c r="R43708" s="142"/>
      <c r="S43708" s="139"/>
    </row>
    <row r="43709" spans="2:19" ht="15.75" customHeight="1" x14ac:dyDescent="0.25">
      <c r="B43709" s="106"/>
      <c r="C43709" s="106"/>
      <c r="D43709" s="139"/>
      <c r="P43709" s="142"/>
      <c r="Q43709" s="142"/>
      <c r="R43709" s="142"/>
      <c r="S43709" s="139"/>
    </row>
    <row r="43710" spans="2:19" ht="15.75" customHeight="1" x14ac:dyDescent="0.25">
      <c r="B43710" s="106"/>
      <c r="C43710" s="106"/>
      <c r="D43710" s="139"/>
      <c r="P43710" s="142"/>
      <c r="Q43710" s="142"/>
      <c r="R43710" s="142"/>
      <c r="S43710" s="139"/>
    </row>
    <row r="43711" spans="2:19" ht="15.75" customHeight="1" x14ac:dyDescent="0.25">
      <c r="B43711" s="106"/>
      <c r="C43711" s="106"/>
      <c r="D43711" s="139"/>
      <c r="P43711" s="142"/>
      <c r="Q43711" s="142"/>
      <c r="R43711" s="142"/>
      <c r="S43711" s="139"/>
    </row>
    <row r="43712" spans="2:19" ht="15.75" customHeight="1" x14ac:dyDescent="0.25">
      <c r="B43712" s="106"/>
      <c r="C43712" s="106"/>
      <c r="D43712" s="139"/>
      <c r="P43712" s="142"/>
      <c r="Q43712" s="142"/>
      <c r="R43712" s="142"/>
      <c r="S43712" s="139"/>
    </row>
    <row r="43713" spans="2:19" ht="15.75" customHeight="1" x14ac:dyDescent="0.25">
      <c r="B43713" s="106"/>
      <c r="C43713" s="106"/>
      <c r="D43713" s="139"/>
      <c r="P43713" s="142"/>
      <c r="Q43713" s="142"/>
      <c r="R43713" s="142"/>
      <c r="S43713" s="139"/>
    </row>
    <row r="43714" spans="2:19" ht="15.75" customHeight="1" x14ac:dyDescent="0.25">
      <c r="B43714" s="106"/>
      <c r="C43714" s="106"/>
      <c r="D43714" s="139"/>
      <c r="P43714" s="142"/>
      <c r="Q43714" s="142"/>
      <c r="R43714" s="142"/>
      <c r="S43714" s="139"/>
    </row>
    <row r="43715" spans="2:19" ht="15.75" customHeight="1" x14ac:dyDescent="0.25">
      <c r="B43715" s="106"/>
      <c r="C43715" s="106"/>
      <c r="D43715" s="139"/>
      <c r="P43715" s="142"/>
      <c r="Q43715" s="142"/>
      <c r="R43715" s="142"/>
      <c r="S43715" s="139"/>
    </row>
    <row r="43716" spans="2:19" ht="15.75" customHeight="1" x14ac:dyDescent="0.25">
      <c r="B43716" s="106"/>
      <c r="C43716" s="106"/>
      <c r="D43716" s="139"/>
      <c r="P43716" s="142"/>
      <c r="Q43716" s="142"/>
      <c r="R43716" s="142"/>
      <c r="S43716" s="139"/>
    </row>
    <row r="43717" spans="2:19" ht="15.75" customHeight="1" x14ac:dyDescent="0.25">
      <c r="B43717" s="106"/>
      <c r="C43717" s="106"/>
      <c r="D43717" s="139"/>
      <c r="P43717" s="142"/>
      <c r="Q43717" s="142"/>
      <c r="R43717" s="142"/>
      <c r="S43717" s="139"/>
    </row>
    <row r="43718" spans="2:19" ht="15.75" customHeight="1" x14ac:dyDescent="0.25">
      <c r="B43718" s="106"/>
      <c r="C43718" s="106"/>
      <c r="D43718" s="139"/>
      <c r="P43718" s="142"/>
      <c r="Q43718" s="142"/>
      <c r="R43718" s="142"/>
      <c r="S43718" s="139"/>
    </row>
    <row r="43719" spans="2:19" ht="15.75" customHeight="1" x14ac:dyDescent="0.25">
      <c r="B43719" s="106"/>
      <c r="C43719" s="106"/>
      <c r="D43719" s="139"/>
      <c r="P43719" s="142"/>
      <c r="Q43719" s="142"/>
      <c r="R43719" s="142"/>
      <c r="S43719" s="139"/>
    </row>
    <row r="43720" spans="2:19" ht="15.75" customHeight="1" x14ac:dyDescent="0.25">
      <c r="B43720" s="106"/>
      <c r="C43720" s="106"/>
      <c r="D43720" s="139"/>
      <c r="P43720" s="142"/>
      <c r="Q43720" s="142"/>
      <c r="R43720" s="142"/>
      <c r="S43720" s="139"/>
    </row>
    <row r="43721" spans="2:19" ht="15.75" customHeight="1" x14ac:dyDescent="0.25">
      <c r="B43721" s="106"/>
      <c r="C43721" s="106"/>
      <c r="D43721" s="139"/>
      <c r="P43721" s="142"/>
      <c r="Q43721" s="142"/>
      <c r="R43721" s="142"/>
      <c r="S43721" s="139"/>
    </row>
    <row r="43722" spans="2:19" ht="15.75" customHeight="1" x14ac:dyDescent="0.25">
      <c r="B43722" s="106"/>
      <c r="C43722" s="106"/>
      <c r="D43722" s="139"/>
      <c r="P43722" s="142"/>
      <c r="Q43722" s="142"/>
      <c r="R43722" s="142"/>
      <c r="S43722" s="139"/>
    </row>
    <row r="43723" spans="2:19" ht="15.75" customHeight="1" x14ac:dyDescent="0.25">
      <c r="B43723" s="106"/>
      <c r="C43723" s="106"/>
      <c r="D43723" s="139"/>
      <c r="P43723" s="142"/>
      <c r="Q43723" s="142"/>
      <c r="R43723" s="142"/>
      <c r="S43723" s="139"/>
    </row>
    <row r="43724" spans="2:19" ht="15.75" customHeight="1" x14ac:dyDescent="0.25">
      <c r="B43724" s="106"/>
      <c r="C43724" s="106"/>
      <c r="D43724" s="139"/>
      <c r="P43724" s="142"/>
      <c r="Q43724" s="142"/>
      <c r="R43724" s="142"/>
      <c r="S43724" s="139"/>
    </row>
    <row r="43725" spans="2:19" ht="15.75" customHeight="1" x14ac:dyDescent="0.25">
      <c r="B43725" s="106"/>
      <c r="C43725" s="106"/>
      <c r="D43725" s="139"/>
      <c r="P43725" s="142"/>
      <c r="Q43725" s="142"/>
      <c r="R43725" s="142"/>
      <c r="S43725" s="139"/>
    </row>
    <row r="43726" spans="2:19" ht="15.75" customHeight="1" x14ac:dyDescent="0.25">
      <c r="B43726" s="106"/>
      <c r="C43726" s="106"/>
      <c r="D43726" s="139"/>
      <c r="P43726" s="142"/>
      <c r="Q43726" s="142"/>
      <c r="R43726" s="142"/>
      <c r="S43726" s="139"/>
    </row>
    <row r="43727" spans="2:19" ht="15.75" customHeight="1" x14ac:dyDescent="0.25">
      <c r="B43727" s="106"/>
      <c r="C43727" s="106"/>
      <c r="D43727" s="139"/>
      <c r="P43727" s="142"/>
      <c r="Q43727" s="142"/>
      <c r="R43727" s="142"/>
      <c r="S43727" s="139"/>
    </row>
    <row r="43728" spans="2:19" ht="15.75" customHeight="1" x14ac:dyDescent="0.25">
      <c r="B43728" s="106"/>
      <c r="C43728" s="106"/>
      <c r="D43728" s="139"/>
      <c r="P43728" s="142"/>
      <c r="Q43728" s="142"/>
      <c r="R43728" s="142"/>
      <c r="S43728" s="139"/>
    </row>
    <row r="43729" spans="2:19" ht="15.75" customHeight="1" x14ac:dyDescent="0.25">
      <c r="B43729" s="106"/>
      <c r="C43729" s="106"/>
      <c r="D43729" s="139"/>
      <c r="P43729" s="142"/>
      <c r="Q43729" s="142"/>
      <c r="R43729" s="142"/>
      <c r="S43729" s="139"/>
    </row>
    <row r="43730" spans="2:19" ht="15.75" customHeight="1" x14ac:dyDescent="0.25">
      <c r="B43730" s="106"/>
      <c r="C43730" s="106"/>
      <c r="D43730" s="139"/>
      <c r="P43730" s="142"/>
      <c r="Q43730" s="142"/>
      <c r="R43730" s="142"/>
      <c r="S43730" s="139"/>
    </row>
    <row r="43731" spans="2:19" ht="15.75" customHeight="1" x14ac:dyDescent="0.25">
      <c r="B43731" s="106"/>
      <c r="C43731" s="106"/>
      <c r="D43731" s="139"/>
      <c r="P43731" s="142"/>
      <c r="Q43731" s="142"/>
      <c r="R43731" s="142"/>
      <c r="S43731" s="139"/>
    </row>
    <row r="43732" spans="2:19" ht="15.75" customHeight="1" x14ac:dyDescent="0.25">
      <c r="B43732" s="106"/>
      <c r="C43732" s="106"/>
      <c r="D43732" s="139"/>
      <c r="P43732" s="142"/>
      <c r="Q43732" s="142"/>
      <c r="R43732" s="142"/>
      <c r="S43732" s="139"/>
    </row>
    <row r="43733" spans="2:19" ht="15.75" customHeight="1" x14ac:dyDescent="0.25">
      <c r="B43733" s="106"/>
      <c r="C43733" s="106"/>
      <c r="D43733" s="139"/>
      <c r="P43733" s="142"/>
      <c r="Q43733" s="142"/>
      <c r="R43733" s="142"/>
      <c r="S43733" s="139"/>
    </row>
    <row r="43734" spans="2:19" ht="15.75" customHeight="1" x14ac:dyDescent="0.25">
      <c r="B43734" s="106"/>
      <c r="C43734" s="106"/>
      <c r="D43734" s="139"/>
      <c r="P43734" s="142"/>
      <c r="Q43734" s="142"/>
      <c r="R43734" s="142"/>
      <c r="S43734" s="139"/>
    </row>
    <row r="43735" spans="2:19" ht="15.75" customHeight="1" x14ac:dyDescent="0.25">
      <c r="B43735" s="106"/>
      <c r="C43735" s="106"/>
      <c r="D43735" s="139"/>
      <c r="P43735" s="142"/>
      <c r="Q43735" s="142"/>
      <c r="R43735" s="142"/>
      <c r="S43735" s="139"/>
    </row>
    <row r="43736" spans="2:19" ht="15.75" customHeight="1" x14ac:dyDescent="0.25">
      <c r="B43736" s="106"/>
      <c r="C43736" s="106"/>
      <c r="D43736" s="139"/>
      <c r="P43736" s="142"/>
      <c r="Q43736" s="142"/>
      <c r="R43736" s="142"/>
      <c r="S43736" s="139"/>
    </row>
    <row r="43737" spans="2:19" ht="15.75" customHeight="1" x14ac:dyDescent="0.25">
      <c r="B43737" s="106"/>
      <c r="C43737" s="106"/>
      <c r="D43737" s="139"/>
      <c r="P43737" s="142"/>
      <c r="Q43737" s="142"/>
      <c r="R43737" s="142"/>
      <c r="S43737" s="139"/>
    </row>
    <row r="43738" spans="2:19" ht="15.75" customHeight="1" x14ac:dyDescent="0.25">
      <c r="B43738" s="106"/>
      <c r="C43738" s="106"/>
      <c r="D43738" s="139"/>
      <c r="P43738" s="142"/>
      <c r="Q43738" s="142"/>
      <c r="R43738" s="142"/>
      <c r="S43738" s="139"/>
    </row>
    <row r="43739" spans="2:19" ht="15.75" customHeight="1" x14ac:dyDescent="0.25">
      <c r="B43739" s="106"/>
      <c r="C43739" s="106"/>
      <c r="D43739" s="139"/>
      <c r="P43739" s="142"/>
      <c r="Q43739" s="142"/>
      <c r="R43739" s="142"/>
      <c r="S43739" s="139"/>
    </row>
    <row r="43740" spans="2:19" ht="15.75" customHeight="1" x14ac:dyDescent="0.25">
      <c r="B43740" s="106"/>
      <c r="C43740" s="106"/>
      <c r="D43740" s="139"/>
      <c r="P43740" s="142"/>
      <c r="Q43740" s="142"/>
      <c r="R43740" s="142"/>
      <c r="S43740" s="139"/>
    </row>
    <row r="43741" spans="2:19" ht="15.75" customHeight="1" x14ac:dyDescent="0.25">
      <c r="B43741" s="106"/>
      <c r="C43741" s="106"/>
      <c r="D43741" s="139"/>
      <c r="P43741" s="142"/>
      <c r="Q43741" s="142"/>
      <c r="R43741" s="142"/>
      <c r="S43741" s="139"/>
    </row>
    <row r="43742" spans="2:19" ht="15.75" customHeight="1" x14ac:dyDescent="0.25">
      <c r="B43742" s="106"/>
      <c r="C43742" s="106"/>
      <c r="D43742" s="139"/>
      <c r="P43742" s="142"/>
      <c r="Q43742" s="142"/>
      <c r="R43742" s="142"/>
      <c r="S43742" s="139"/>
    </row>
    <row r="43743" spans="2:19" ht="15.75" customHeight="1" x14ac:dyDescent="0.25">
      <c r="B43743" s="106"/>
      <c r="C43743" s="106"/>
      <c r="D43743" s="139"/>
      <c r="P43743" s="142"/>
      <c r="Q43743" s="142"/>
      <c r="R43743" s="142"/>
      <c r="S43743" s="139"/>
    </row>
    <row r="43744" spans="2:19" ht="15.75" customHeight="1" x14ac:dyDescent="0.25">
      <c r="B43744" s="106"/>
      <c r="C43744" s="106"/>
      <c r="D43744" s="139"/>
      <c r="P43744" s="142"/>
      <c r="Q43744" s="142"/>
      <c r="R43744" s="142"/>
      <c r="S43744" s="139"/>
    </row>
    <row r="43745" spans="2:19" ht="15.75" customHeight="1" x14ac:dyDescent="0.25">
      <c r="B43745" s="106"/>
      <c r="C43745" s="106"/>
      <c r="D43745" s="139"/>
      <c r="P43745" s="142"/>
      <c r="Q43745" s="142"/>
      <c r="R43745" s="142"/>
      <c r="S43745" s="139"/>
    </row>
    <row r="43746" spans="2:19" ht="15.75" customHeight="1" x14ac:dyDescent="0.25">
      <c r="B43746" s="106"/>
      <c r="C43746" s="106"/>
      <c r="D43746" s="139"/>
      <c r="P43746" s="142"/>
      <c r="Q43746" s="142"/>
      <c r="R43746" s="142"/>
      <c r="S43746" s="139"/>
    </row>
    <row r="43747" spans="2:19" ht="15.75" customHeight="1" x14ac:dyDescent="0.25">
      <c r="B43747" s="106"/>
      <c r="C43747" s="106"/>
      <c r="D43747" s="139"/>
      <c r="P43747" s="142"/>
      <c r="Q43747" s="142"/>
      <c r="R43747" s="142"/>
      <c r="S43747" s="139"/>
    </row>
    <row r="43748" spans="2:19" ht="15.75" customHeight="1" x14ac:dyDescent="0.25">
      <c r="B43748" s="106"/>
      <c r="C43748" s="106"/>
      <c r="D43748" s="139"/>
      <c r="P43748" s="142"/>
      <c r="Q43748" s="142"/>
      <c r="R43748" s="142"/>
      <c r="S43748" s="139"/>
    </row>
    <row r="43749" spans="2:19" ht="15.75" customHeight="1" x14ac:dyDescent="0.25">
      <c r="B43749" s="106"/>
      <c r="C43749" s="106"/>
      <c r="D43749" s="139"/>
      <c r="P43749" s="142"/>
      <c r="Q43749" s="142"/>
      <c r="R43749" s="142"/>
      <c r="S43749" s="139"/>
    </row>
    <row r="43750" spans="2:19" ht="15.75" customHeight="1" x14ac:dyDescent="0.25">
      <c r="B43750" s="106"/>
      <c r="C43750" s="106"/>
      <c r="D43750" s="139"/>
      <c r="P43750" s="142"/>
      <c r="Q43750" s="142"/>
      <c r="R43750" s="142"/>
      <c r="S43750" s="139"/>
    </row>
    <row r="43751" spans="2:19" ht="15.75" customHeight="1" x14ac:dyDescent="0.25">
      <c r="B43751" s="106"/>
      <c r="C43751" s="106"/>
      <c r="D43751" s="139"/>
      <c r="P43751" s="142"/>
      <c r="Q43751" s="142"/>
      <c r="R43751" s="142"/>
      <c r="S43751" s="139"/>
    </row>
    <row r="43752" spans="2:19" ht="15.75" customHeight="1" x14ac:dyDescent="0.25">
      <c r="B43752" s="106"/>
      <c r="C43752" s="106"/>
      <c r="D43752" s="139"/>
      <c r="P43752" s="142"/>
      <c r="Q43752" s="142"/>
      <c r="R43752" s="142"/>
      <c r="S43752" s="139"/>
    </row>
    <row r="43753" spans="2:19" ht="15.75" customHeight="1" x14ac:dyDescent="0.25">
      <c r="B43753" s="106"/>
      <c r="C43753" s="106"/>
      <c r="D43753" s="139"/>
      <c r="P43753" s="142"/>
      <c r="Q43753" s="142"/>
      <c r="R43753" s="142"/>
      <c r="S43753" s="139"/>
    </row>
    <row r="43754" spans="2:19" ht="15.75" customHeight="1" x14ac:dyDescent="0.25">
      <c r="B43754" s="106"/>
      <c r="C43754" s="106"/>
      <c r="D43754" s="139"/>
      <c r="P43754" s="142"/>
      <c r="Q43754" s="142"/>
      <c r="R43754" s="142"/>
      <c r="S43754" s="139"/>
    </row>
    <row r="43755" spans="2:19" ht="15.75" customHeight="1" x14ac:dyDescent="0.25">
      <c r="B43755" s="106"/>
      <c r="C43755" s="106"/>
      <c r="D43755" s="139"/>
      <c r="P43755" s="142"/>
      <c r="Q43755" s="142"/>
      <c r="R43755" s="142"/>
      <c r="S43755" s="139"/>
    </row>
    <row r="43756" spans="2:19" ht="15.75" customHeight="1" x14ac:dyDescent="0.25">
      <c r="B43756" s="106"/>
      <c r="C43756" s="106"/>
      <c r="D43756" s="139"/>
      <c r="P43756" s="142"/>
      <c r="Q43756" s="142"/>
      <c r="R43756" s="142"/>
      <c r="S43756" s="139"/>
    </row>
    <row r="43757" spans="2:19" ht="15.75" customHeight="1" x14ac:dyDescent="0.25">
      <c r="B43757" s="106"/>
      <c r="C43757" s="106"/>
      <c r="D43757" s="139"/>
      <c r="P43757" s="142"/>
      <c r="Q43757" s="142"/>
      <c r="R43757" s="142"/>
      <c r="S43757" s="139"/>
    </row>
    <row r="43758" spans="2:19" ht="15.75" customHeight="1" x14ac:dyDescent="0.25">
      <c r="B43758" s="106"/>
      <c r="C43758" s="106"/>
      <c r="D43758" s="139"/>
      <c r="P43758" s="142"/>
      <c r="Q43758" s="142"/>
      <c r="R43758" s="142"/>
      <c r="S43758" s="139"/>
    </row>
    <row r="43759" spans="2:19" ht="15.75" customHeight="1" x14ac:dyDescent="0.25">
      <c r="B43759" s="106"/>
      <c r="C43759" s="106"/>
      <c r="D43759" s="139"/>
      <c r="P43759" s="142"/>
      <c r="Q43759" s="142"/>
      <c r="R43759" s="142"/>
      <c r="S43759" s="139"/>
    </row>
    <row r="43760" spans="2:19" ht="15.75" customHeight="1" x14ac:dyDescent="0.25">
      <c r="B43760" s="106"/>
      <c r="C43760" s="106"/>
      <c r="D43760" s="139"/>
      <c r="P43760" s="142"/>
      <c r="Q43760" s="142"/>
      <c r="R43760" s="142"/>
      <c r="S43760" s="139"/>
    </row>
    <row r="43761" spans="2:19" ht="15.75" customHeight="1" x14ac:dyDescent="0.25">
      <c r="B43761" s="106"/>
      <c r="C43761" s="106"/>
      <c r="D43761" s="139"/>
      <c r="P43761" s="142"/>
      <c r="Q43761" s="142"/>
      <c r="R43761" s="142"/>
      <c r="S43761" s="139"/>
    </row>
    <row r="43762" spans="2:19" ht="15.75" customHeight="1" x14ac:dyDescent="0.25">
      <c r="B43762" s="106"/>
      <c r="C43762" s="106"/>
      <c r="D43762" s="139"/>
      <c r="P43762" s="142"/>
      <c r="Q43762" s="142"/>
      <c r="R43762" s="142"/>
      <c r="S43762" s="139"/>
    </row>
    <row r="43763" spans="2:19" ht="15.75" customHeight="1" x14ac:dyDescent="0.25">
      <c r="B43763" s="106"/>
      <c r="C43763" s="106"/>
      <c r="D43763" s="139"/>
      <c r="P43763" s="142"/>
      <c r="Q43763" s="142"/>
      <c r="R43763" s="142"/>
      <c r="S43763" s="139"/>
    </row>
    <row r="43764" spans="2:19" ht="15.75" customHeight="1" x14ac:dyDescent="0.25">
      <c r="B43764" s="106"/>
      <c r="C43764" s="106"/>
      <c r="D43764" s="139"/>
      <c r="P43764" s="142"/>
      <c r="Q43764" s="142"/>
      <c r="R43764" s="142"/>
      <c r="S43764" s="139"/>
    </row>
    <row r="43765" spans="2:19" ht="15.75" customHeight="1" x14ac:dyDescent="0.25">
      <c r="B43765" s="106"/>
      <c r="C43765" s="106"/>
      <c r="D43765" s="139"/>
      <c r="P43765" s="142"/>
      <c r="Q43765" s="142"/>
      <c r="R43765" s="142"/>
      <c r="S43765" s="139"/>
    </row>
    <row r="43766" spans="2:19" ht="15.75" customHeight="1" x14ac:dyDescent="0.25">
      <c r="B43766" s="106"/>
      <c r="C43766" s="106"/>
      <c r="D43766" s="139"/>
      <c r="P43766" s="142"/>
      <c r="Q43766" s="142"/>
      <c r="R43766" s="142"/>
      <c r="S43766" s="139"/>
    </row>
    <row r="43767" spans="2:19" ht="15.75" customHeight="1" x14ac:dyDescent="0.25">
      <c r="B43767" s="106"/>
      <c r="C43767" s="106"/>
      <c r="D43767" s="139"/>
      <c r="P43767" s="142"/>
      <c r="Q43767" s="142"/>
      <c r="R43767" s="142"/>
      <c r="S43767" s="139"/>
    </row>
    <row r="43768" spans="2:19" ht="15.75" customHeight="1" x14ac:dyDescent="0.25">
      <c r="B43768" s="106"/>
      <c r="C43768" s="106"/>
      <c r="D43768" s="139"/>
      <c r="P43768" s="142"/>
      <c r="Q43768" s="142"/>
      <c r="R43768" s="142"/>
      <c r="S43768" s="139"/>
    </row>
    <row r="43769" spans="2:19" ht="15.75" customHeight="1" x14ac:dyDescent="0.25">
      <c r="B43769" s="106"/>
      <c r="C43769" s="106"/>
      <c r="D43769" s="139"/>
      <c r="P43769" s="142"/>
      <c r="Q43769" s="142"/>
      <c r="R43769" s="142"/>
      <c r="S43769" s="139"/>
    </row>
    <row r="43770" spans="2:19" ht="15.75" customHeight="1" x14ac:dyDescent="0.25">
      <c r="B43770" s="106"/>
      <c r="C43770" s="106"/>
      <c r="D43770" s="139"/>
      <c r="P43770" s="142"/>
      <c r="Q43770" s="142"/>
      <c r="R43770" s="142"/>
      <c r="S43770" s="139"/>
    </row>
    <row r="43771" spans="2:19" ht="15.75" customHeight="1" x14ac:dyDescent="0.25">
      <c r="B43771" s="106"/>
      <c r="C43771" s="106"/>
      <c r="D43771" s="139"/>
      <c r="P43771" s="142"/>
      <c r="Q43771" s="142"/>
      <c r="R43771" s="142"/>
      <c r="S43771" s="139"/>
    </row>
    <row r="43772" spans="2:19" ht="15.75" customHeight="1" x14ac:dyDescent="0.25">
      <c r="B43772" s="106"/>
      <c r="C43772" s="106"/>
      <c r="D43772" s="139"/>
      <c r="P43772" s="142"/>
      <c r="Q43772" s="142"/>
      <c r="R43772" s="142"/>
      <c r="S43772" s="139"/>
    </row>
    <row r="43773" spans="2:19" ht="15.75" customHeight="1" x14ac:dyDescent="0.25">
      <c r="B43773" s="106"/>
      <c r="C43773" s="106"/>
      <c r="D43773" s="139"/>
      <c r="P43773" s="142"/>
      <c r="Q43773" s="142"/>
      <c r="R43773" s="142"/>
      <c r="S43773" s="139"/>
    </row>
    <row r="43774" spans="2:19" ht="15.75" customHeight="1" x14ac:dyDescent="0.25">
      <c r="B43774" s="106"/>
      <c r="C43774" s="106"/>
      <c r="D43774" s="139"/>
      <c r="P43774" s="142"/>
      <c r="Q43774" s="142"/>
      <c r="R43774" s="142"/>
      <c r="S43774" s="139"/>
    </row>
    <row r="43775" spans="2:19" ht="15.75" customHeight="1" x14ac:dyDescent="0.25">
      <c r="B43775" s="106"/>
      <c r="C43775" s="106"/>
      <c r="D43775" s="139"/>
      <c r="P43775" s="142"/>
      <c r="Q43775" s="142"/>
      <c r="R43775" s="142"/>
      <c r="S43775" s="139"/>
    </row>
    <row r="43776" spans="2:19" ht="15.75" customHeight="1" x14ac:dyDescent="0.25">
      <c r="B43776" s="106"/>
      <c r="C43776" s="106"/>
      <c r="D43776" s="139"/>
      <c r="P43776" s="142"/>
      <c r="Q43776" s="142"/>
      <c r="R43776" s="142"/>
      <c r="S43776" s="139"/>
    </row>
    <row r="43777" spans="2:19" ht="15.75" customHeight="1" x14ac:dyDescent="0.25">
      <c r="B43777" s="106"/>
      <c r="C43777" s="106"/>
      <c r="D43777" s="139"/>
      <c r="P43777" s="142"/>
      <c r="Q43777" s="142"/>
      <c r="R43777" s="142"/>
      <c r="S43777" s="139"/>
    </row>
    <row r="43778" spans="2:19" ht="15.75" customHeight="1" x14ac:dyDescent="0.25">
      <c r="B43778" s="106"/>
      <c r="C43778" s="106"/>
      <c r="D43778" s="139"/>
      <c r="P43778" s="142"/>
      <c r="Q43778" s="142"/>
      <c r="R43778" s="142"/>
      <c r="S43778" s="139"/>
    </row>
    <row r="43779" spans="2:19" ht="15.75" customHeight="1" x14ac:dyDescent="0.25">
      <c r="B43779" s="106"/>
      <c r="C43779" s="106"/>
      <c r="D43779" s="139"/>
      <c r="P43779" s="142"/>
      <c r="Q43779" s="142"/>
      <c r="R43779" s="142"/>
      <c r="S43779" s="139"/>
    </row>
    <row r="43780" spans="2:19" ht="15.75" customHeight="1" x14ac:dyDescent="0.25">
      <c r="B43780" s="106"/>
      <c r="C43780" s="106"/>
      <c r="D43780" s="139"/>
      <c r="P43780" s="142"/>
      <c r="Q43780" s="142"/>
      <c r="R43780" s="142"/>
      <c r="S43780" s="139"/>
    </row>
    <row r="43781" spans="2:19" ht="15.75" customHeight="1" x14ac:dyDescent="0.25">
      <c r="B43781" s="106"/>
      <c r="C43781" s="106"/>
      <c r="D43781" s="139"/>
      <c r="P43781" s="142"/>
      <c r="Q43781" s="142"/>
      <c r="R43781" s="142"/>
      <c r="S43781" s="139"/>
    </row>
    <row r="43782" spans="2:19" ht="15.75" customHeight="1" x14ac:dyDescent="0.25">
      <c r="B43782" s="106"/>
      <c r="C43782" s="106"/>
      <c r="D43782" s="139"/>
      <c r="P43782" s="142"/>
      <c r="Q43782" s="142"/>
      <c r="R43782" s="142"/>
      <c r="S43782" s="139"/>
    </row>
    <row r="43783" spans="2:19" ht="15.75" customHeight="1" x14ac:dyDescent="0.25">
      <c r="B43783" s="106"/>
      <c r="C43783" s="106"/>
      <c r="D43783" s="139"/>
      <c r="P43783" s="142"/>
      <c r="Q43783" s="142"/>
      <c r="R43783" s="142"/>
      <c r="S43783" s="139"/>
    </row>
    <row r="43784" spans="2:19" ht="15.75" customHeight="1" x14ac:dyDescent="0.25">
      <c r="B43784" s="106"/>
      <c r="C43784" s="106"/>
      <c r="D43784" s="139"/>
      <c r="P43784" s="142"/>
      <c r="Q43784" s="142"/>
      <c r="R43784" s="142"/>
      <c r="S43784" s="139"/>
    </row>
    <row r="43785" spans="2:19" ht="15.75" customHeight="1" x14ac:dyDescent="0.25">
      <c r="B43785" s="106"/>
      <c r="C43785" s="106"/>
      <c r="D43785" s="139"/>
      <c r="P43785" s="142"/>
      <c r="Q43785" s="142"/>
      <c r="R43785" s="142"/>
      <c r="S43785" s="139"/>
    </row>
    <row r="43786" spans="2:19" ht="15.75" customHeight="1" x14ac:dyDescent="0.25">
      <c r="B43786" s="106"/>
      <c r="C43786" s="106"/>
      <c r="D43786" s="139"/>
      <c r="P43786" s="142"/>
      <c r="Q43786" s="142"/>
      <c r="R43786" s="142"/>
      <c r="S43786" s="139"/>
    </row>
    <row r="43787" spans="2:19" ht="15.75" customHeight="1" x14ac:dyDescent="0.25">
      <c r="B43787" s="106"/>
      <c r="C43787" s="106"/>
      <c r="D43787" s="139"/>
      <c r="P43787" s="142"/>
      <c r="Q43787" s="142"/>
      <c r="R43787" s="142"/>
      <c r="S43787" s="139"/>
    </row>
    <row r="43788" spans="2:19" ht="15.75" customHeight="1" x14ac:dyDescent="0.25">
      <c r="B43788" s="106"/>
      <c r="C43788" s="106"/>
      <c r="D43788" s="139"/>
      <c r="P43788" s="142"/>
      <c r="Q43788" s="142"/>
      <c r="R43788" s="142"/>
      <c r="S43788" s="139"/>
    </row>
    <row r="43789" spans="2:19" ht="15.75" customHeight="1" x14ac:dyDescent="0.25">
      <c r="B43789" s="106"/>
      <c r="C43789" s="106"/>
      <c r="D43789" s="139"/>
      <c r="P43789" s="142"/>
      <c r="Q43789" s="142"/>
      <c r="R43789" s="142"/>
      <c r="S43789" s="139"/>
    </row>
    <row r="43790" spans="2:19" ht="15.75" customHeight="1" x14ac:dyDescent="0.25">
      <c r="B43790" s="106"/>
      <c r="C43790" s="106"/>
      <c r="D43790" s="139"/>
      <c r="P43790" s="142"/>
      <c r="Q43790" s="142"/>
      <c r="R43790" s="142"/>
      <c r="S43790" s="139"/>
    </row>
    <row r="43791" spans="2:19" ht="15.75" customHeight="1" x14ac:dyDescent="0.25">
      <c r="B43791" s="106"/>
      <c r="C43791" s="106"/>
      <c r="D43791" s="139"/>
      <c r="P43791" s="142"/>
      <c r="Q43791" s="142"/>
      <c r="R43791" s="142"/>
      <c r="S43791" s="139"/>
    </row>
    <row r="43792" spans="2:19" ht="15.75" customHeight="1" x14ac:dyDescent="0.25">
      <c r="B43792" s="106"/>
      <c r="C43792" s="106"/>
      <c r="D43792" s="139"/>
      <c r="P43792" s="142"/>
      <c r="Q43792" s="142"/>
      <c r="R43792" s="142"/>
      <c r="S43792" s="139"/>
    </row>
    <row r="43793" spans="2:19" ht="15.75" customHeight="1" x14ac:dyDescent="0.25">
      <c r="B43793" s="106"/>
      <c r="C43793" s="106"/>
      <c r="D43793" s="139"/>
      <c r="P43793" s="142"/>
      <c r="Q43793" s="142"/>
      <c r="R43793" s="142"/>
      <c r="S43793" s="139"/>
    </row>
    <row r="43794" spans="2:19" ht="15.75" customHeight="1" x14ac:dyDescent="0.25">
      <c r="B43794" s="106"/>
      <c r="C43794" s="106"/>
      <c r="D43794" s="139"/>
      <c r="P43794" s="142"/>
      <c r="Q43794" s="142"/>
      <c r="R43794" s="142"/>
      <c r="S43794" s="139"/>
    </row>
    <row r="43795" spans="2:19" ht="15.75" customHeight="1" x14ac:dyDescent="0.25">
      <c r="B43795" s="106"/>
      <c r="C43795" s="106"/>
      <c r="D43795" s="139"/>
      <c r="P43795" s="142"/>
      <c r="Q43795" s="142"/>
      <c r="R43795" s="142"/>
      <c r="S43795" s="139"/>
    </row>
    <row r="43796" spans="2:19" ht="15.75" customHeight="1" x14ac:dyDescent="0.25">
      <c r="B43796" s="106"/>
      <c r="C43796" s="106"/>
      <c r="D43796" s="139"/>
      <c r="P43796" s="142"/>
      <c r="Q43796" s="142"/>
      <c r="R43796" s="142"/>
      <c r="S43796" s="139"/>
    </row>
    <row r="43797" spans="2:19" ht="15.75" customHeight="1" x14ac:dyDescent="0.25">
      <c r="B43797" s="106"/>
      <c r="C43797" s="106"/>
      <c r="D43797" s="139"/>
      <c r="P43797" s="142"/>
      <c r="Q43797" s="142"/>
      <c r="R43797" s="142"/>
      <c r="S43797" s="139"/>
    </row>
    <row r="43798" spans="2:19" ht="15.75" customHeight="1" x14ac:dyDescent="0.25">
      <c r="B43798" s="106"/>
      <c r="C43798" s="106"/>
      <c r="D43798" s="139"/>
      <c r="P43798" s="142"/>
      <c r="Q43798" s="142"/>
      <c r="R43798" s="142"/>
      <c r="S43798" s="139"/>
    </row>
    <row r="43799" spans="2:19" ht="15.75" customHeight="1" x14ac:dyDescent="0.25">
      <c r="B43799" s="106"/>
      <c r="C43799" s="106"/>
      <c r="D43799" s="139"/>
      <c r="P43799" s="142"/>
      <c r="Q43799" s="142"/>
      <c r="R43799" s="142"/>
      <c r="S43799" s="139"/>
    </row>
    <row r="43800" spans="2:19" ht="15.75" customHeight="1" x14ac:dyDescent="0.25">
      <c r="B43800" s="106"/>
      <c r="C43800" s="106"/>
      <c r="D43800" s="139"/>
      <c r="P43800" s="142"/>
      <c r="Q43800" s="142"/>
      <c r="R43800" s="142"/>
      <c r="S43800" s="139"/>
    </row>
    <row r="43801" spans="2:19" ht="15.75" customHeight="1" x14ac:dyDescent="0.25">
      <c r="B43801" s="106"/>
      <c r="C43801" s="106"/>
      <c r="D43801" s="139"/>
      <c r="P43801" s="142"/>
      <c r="Q43801" s="142"/>
      <c r="R43801" s="142"/>
      <c r="S43801" s="139"/>
    </row>
    <row r="43802" spans="2:19" ht="15.75" customHeight="1" x14ac:dyDescent="0.25">
      <c r="B43802" s="106"/>
      <c r="C43802" s="106"/>
      <c r="D43802" s="139"/>
      <c r="P43802" s="142"/>
      <c r="Q43802" s="142"/>
      <c r="R43802" s="142"/>
      <c r="S43802" s="139"/>
    </row>
    <row r="43803" spans="2:19" ht="15.75" customHeight="1" x14ac:dyDescent="0.25">
      <c r="B43803" s="106"/>
      <c r="C43803" s="106"/>
      <c r="D43803" s="139"/>
      <c r="P43803" s="142"/>
      <c r="Q43803" s="142"/>
      <c r="R43803" s="142"/>
      <c r="S43803" s="139"/>
    </row>
    <row r="43804" spans="2:19" ht="15.75" customHeight="1" x14ac:dyDescent="0.25">
      <c r="B43804" s="106"/>
      <c r="C43804" s="106"/>
      <c r="D43804" s="139"/>
      <c r="P43804" s="142"/>
      <c r="Q43804" s="142"/>
      <c r="R43804" s="142"/>
      <c r="S43804" s="139"/>
    </row>
    <row r="43805" spans="2:19" ht="15.75" customHeight="1" x14ac:dyDescent="0.25">
      <c r="B43805" s="106"/>
      <c r="C43805" s="106"/>
      <c r="D43805" s="139"/>
      <c r="P43805" s="142"/>
      <c r="Q43805" s="142"/>
      <c r="R43805" s="142"/>
      <c r="S43805" s="139"/>
    </row>
    <row r="43806" spans="2:19" ht="15.75" customHeight="1" x14ac:dyDescent="0.25">
      <c r="B43806" s="106"/>
      <c r="C43806" s="106"/>
      <c r="D43806" s="139"/>
      <c r="P43806" s="142"/>
      <c r="Q43806" s="142"/>
      <c r="R43806" s="142"/>
      <c r="S43806" s="139"/>
    </row>
    <row r="43807" spans="2:19" ht="15.75" customHeight="1" x14ac:dyDescent="0.25">
      <c r="B43807" s="106"/>
      <c r="C43807" s="106"/>
      <c r="D43807" s="139"/>
      <c r="P43807" s="142"/>
      <c r="Q43807" s="142"/>
      <c r="R43807" s="142"/>
      <c r="S43807" s="139"/>
    </row>
    <row r="43808" spans="2:19" ht="15.75" customHeight="1" x14ac:dyDescent="0.25">
      <c r="B43808" s="106"/>
      <c r="C43808" s="106"/>
      <c r="D43808" s="139"/>
      <c r="P43808" s="142"/>
      <c r="Q43808" s="142"/>
      <c r="R43808" s="142"/>
      <c r="S43808" s="139"/>
    </row>
    <row r="43809" spans="2:19" ht="15.75" customHeight="1" x14ac:dyDescent="0.25">
      <c r="B43809" s="106"/>
      <c r="C43809" s="106"/>
      <c r="D43809" s="139"/>
      <c r="P43809" s="142"/>
      <c r="Q43809" s="142"/>
      <c r="R43809" s="142"/>
      <c r="S43809" s="139"/>
    </row>
    <row r="43810" spans="2:19" ht="15.75" customHeight="1" x14ac:dyDescent="0.25">
      <c r="B43810" s="106"/>
      <c r="C43810" s="106"/>
      <c r="D43810" s="139"/>
      <c r="P43810" s="142"/>
      <c r="Q43810" s="142"/>
      <c r="R43810" s="142"/>
      <c r="S43810" s="139"/>
    </row>
    <row r="43811" spans="2:19" ht="15.75" customHeight="1" x14ac:dyDescent="0.25">
      <c r="B43811" s="106"/>
      <c r="C43811" s="106"/>
      <c r="D43811" s="139"/>
      <c r="P43811" s="142"/>
      <c r="Q43811" s="142"/>
      <c r="R43811" s="142"/>
      <c r="S43811" s="139"/>
    </row>
    <row r="43812" spans="2:19" ht="15.75" customHeight="1" x14ac:dyDescent="0.25">
      <c r="B43812" s="106"/>
      <c r="C43812" s="106"/>
      <c r="D43812" s="139"/>
      <c r="P43812" s="142"/>
      <c r="Q43812" s="142"/>
      <c r="R43812" s="142"/>
      <c r="S43812" s="139"/>
    </row>
    <row r="43813" spans="2:19" ht="15.75" customHeight="1" x14ac:dyDescent="0.25">
      <c r="B43813" s="106"/>
      <c r="C43813" s="106"/>
      <c r="D43813" s="139"/>
      <c r="P43813" s="142"/>
      <c r="Q43813" s="142"/>
      <c r="R43813" s="142"/>
      <c r="S43813" s="139"/>
    </row>
    <row r="43814" spans="2:19" ht="15.75" customHeight="1" x14ac:dyDescent="0.25">
      <c r="B43814" s="106"/>
      <c r="C43814" s="106"/>
      <c r="D43814" s="139"/>
      <c r="P43814" s="142"/>
      <c r="Q43814" s="142"/>
      <c r="R43814" s="142"/>
      <c r="S43814" s="139"/>
    </row>
    <row r="43815" spans="2:19" ht="15.75" customHeight="1" x14ac:dyDescent="0.25">
      <c r="B43815" s="106"/>
      <c r="C43815" s="106"/>
      <c r="D43815" s="139"/>
      <c r="P43815" s="142"/>
      <c r="Q43815" s="142"/>
      <c r="R43815" s="142"/>
      <c r="S43815" s="139"/>
    </row>
    <row r="43816" spans="2:19" ht="15.75" customHeight="1" x14ac:dyDescent="0.25">
      <c r="B43816" s="106"/>
      <c r="C43816" s="106"/>
      <c r="D43816" s="139"/>
      <c r="P43816" s="142"/>
      <c r="Q43816" s="142"/>
      <c r="R43816" s="142"/>
      <c r="S43816" s="139"/>
    </row>
    <row r="43817" spans="2:19" ht="15.75" customHeight="1" x14ac:dyDescent="0.25">
      <c r="B43817" s="106"/>
      <c r="C43817" s="106"/>
      <c r="D43817" s="139"/>
      <c r="P43817" s="142"/>
      <c r="Q43817" s="142"/>
      <c r="R43817" s="142"/>
      <c r="S43817" s="139"/>
    </row>
    <row r="43818" spans="2:19" ht="15.75" customHeight="1" x14ac:dyDescent="0.25">
      <c r="B43818" s="106"/>
      <c r="C43818" s="106"/>
      <c r="D43818" s="139"/>
      <c r="P43818" s="142"/>
      <c r="Q43818" s="142"/>
      <c r="R43818" s="142"/>
      <c r="S43818" s="139"/>
    </row>
    <row r="43819" spans="2:19" ht="15.75" customHeight="1" x14ac:dyDescent="0.25">
      <c r="B43819" s="106"/>
      <c r="C43819" s="106"/>
      <c r="D43819" s="139"/>
      <c r="P43819" s="142"/>
      <c r="Q43819" s="142"/>
      <c r="R43819" s="142"/>
      <c r="S43819" s="139"/>
    </row>
    <row r="43820" spans="2:19" ht="15.75" customHeight="1" x14ac:dyDescent="0.25">
      <c r="B43820" s="106"/>
      <c r="C43820" s="106"/>
      <c r="D43820" s="139"/>
      <c r="P43820" s="142"/>
      <c r="Q43820" s="142"/>
      <c r="R43820" s="142"/>
      <c r="S43820" s="139"/>
    </row>
    <row r="43821" spans="2:19" ht="15.75" customHeight="1" x14ac:dyDescent="0.25">
      <c r="B43821" s="106"/>
      <c r="C43821" s="106"/>
      <c r="D43821" s="139"/>
      <c r="P43821" s="142"/>
      <c r="Q43821" s="142"/>
      <c r="R43821" s="142"/>
      <c r="S43821" s="139"/>
    </row>
    <row r="43822" spans="2:19" ht="15.75" customHeight="1" x14ac:dyDescent="0.25">
      <c r="B43822" s="106"/>
      <c r="C43822" s="106"/>
      <c r="D43822" s="139"/>
      <c r="P43822" s="142"/>
      <c r="Q43822" s="142"/>
      <c r="R43822" s="142"/>
      <c r="S43822" s="139"/>
    </row>
    <row r="43823" spans="2:19" ht="15.75" customHeight="1" x14ac:dyDescent="0.25">
      <c r="B43823" s="106"/>
      <c r="C43823" s="106"/>
      <c r="D43823" s="139"/>
      <c r="P43823" s="142"/>
      <c r="Q43823" s="142"/>
      <c r="R43823" s="142"/>
      <c r="S43823" s="139"/>
    </row>
    <row r="43824" spans="2:19" ht="15.75" customHeight="1" x14ac:dyDescent="0.25">
      <c r="B43824" s="106"/>
      <c r="C43824" s="106"/>
      <c r="D43824" s="139"/>
      <c r="P43824" s="142"/>
      <c r="Q43824" s="142"/>
      <c r="R43824" s="142"/>
      <c r="S43824" s="139"/>
    </row>
    <row r="43825" spans="2:19" ht="15.75" customHeight="1" x14ac:dyDescent="0.25">
      <c r="B43825" s="106"/>
      <c r="C43825" s="106"/>
      <c r="D43825" s="139"/>
      <c r="P43825" s="142"/>
      <c r="Q43825" s="142"/>
      <c r="R43825" s="142"/>
      <c r="S43825" s="139"/>
    </row>
    <row r="43826" spans="2:19" ht="15.75" customHeight="1" x14ac:dyDescent="0.25">
      <c r="B43826" s="106"/>
      <c r="C43826" s="106"/>
      <c r="D43826" s="139"/>
      <c r="P43826" s="142"/>
      <c r="Q43826" s="142"/>
      <c r="R43826" s="142"/>
      <c r="S43826" s="139"/>
    </row>
    <row r="43827" spans="2:19" ht="15.75" customHeight="1" x14ac:dyDescent="0.25">
      <c r="B43827" s="106"/>
      <c r="C43827" s="106"/>
      <c r="D43827" s="139"/>
      <c r="P43827" s="142"/>
      <c r="Q43827" s="142"/>
      <c r="R43827" s="142"/>
      <c r="S43827" s="139"/>
    </row>
    <row r="43828" spans="2:19" ht="15.75" customHeight="1" x14ac:dyDescent="0.25">
      <c r="B43828" s="106"/>
      <c r="C43828" s="106"/>
      <c r="D43828" s="139"/>
      <c r="P43828" s="142"/>
      <c r="Q43828" s="142"/>
      <c r="R43828" s="142"/>
      <c r="S43828" s="139"/>
    </row>
    <row r="43829" spans="2:19" ht="15.75" customHeight="1" x14ac:dyDescent="0.25">
      <c r="B43829" s="106"/>
      <c r="C43829" s="106"/>
      <c r="D43829" s="139"/>
      <c r="P43829" s="142"/>
      <c r="Q43829" s="142"/>
      <c r="R43829" s="142"/>
      <c r="S43829" s="139"/>
    </row>
    <row r="43830" spans="2:19" ht="15.75" customHeight="1" x14ac:dyDescent="0.25">
      <c r="B43830" s="106"/>
      <c r="C43830" s="106"/>
      <c r="D43830" s="139"/>
      <c r="P43830" s="142"/>
      <c r="Q43830" s="142"/>
      <c r="R43830" s="142"/>
      <c r="S43830" s="139"/>
    </row>
    <row r="43831" spans="2:19" ht="15.75" customHeight="1" x14ac:dyDescent="0.25">
      <c r="B43831" s="106"/>
      <c r="C43831" s="106"/>
      <c r="D43831" s="139"/>
      <c r="P43831" s="142"/>
      <c r="Q43831" s="142"/>
      <c r="R43831" s="142"/>
      <c r="S43831" s="139"/>
    </row>
    <row r="43832" spans="2:19" ht="15.75" customHeight="1" x14ac:dyDescent="0.25">
      <c r="B43832" s="106"/>
      <c r="C43832" s="106"/>
      <c r="D43832" s="139"/>
      <c r="P43832" s="142"/>
      <c r="Q43832" s="142"/>
      <c r="R43832" s="142"/>
      <c r="S43832" s="139"/>
    </row>
    <row r="43833" spans="2:19" ht="15.75" customHeight="1" x14ac:dyDescent="0.25">
      <c r="B43833" s="106"/>
      <c r="C43833" s="106"/>
      <c r="D43833" s="139"/>
      <c r="P43833" s="142"/>
      <c r="Q43833" s="142"/>
      <c r="R43833" s="142"/>
      <c r="S43833" s="139"/>
    </row>
    <row r="43834" spans="2:19" ht="15.75" customHeight="1" x14ac:dyDescent="0.25">
      <c r="B43834" s="106"/>
      <c r="C43834" s="106"/>
      <c r="D43834" s="139"/>
      <c r="P43834" s="142"/>
      <c r="Q43834" s="142"/>
      <c r="R43834" s="142"/>
      <c r="S43834" s="139"/>
    </row>
    <row r="43835" spans="2:19" ht="15.75" customHeight="1" x14ac:dyDescent="0.25">
      <c r="B43835" s="106"/>
      <c r="C43835" s="106"/>
      <c r="D43835" s="139"/>
      <c r="P43835" s="142"/>
      <c r="Q43835" s="142"/>
      <c r="R43835" s="142"/>
      <c r="S43835" s="139"/>
    </row>
    <row r="43836" spans="2:19" ht="15.75" customHeight="1" x14ac:dyDescent="0.25">
      <c r="B43836" s="106"/>
      <c r="C43836" s="106"/>
      <c r="D43836" s="139"/>
      <c r="P43836" s="142"/>
      <c r="Q43836" s="142"/>
      <c r="R43836" s="142"/>
      <c r="S43836" s="139"/>
    </row>
    <row r="43837" spans="2:19" ht="15.75" customHeight="1" x14ac:dyDescent="0.25">
      <c r="B43837" s="106"/>
      <c r="C43837" s="106"/>
      <c r="D43837" s="139"/>
      <c r="P43837" s="142"/>
      <c r="Q43837" s="142"/>
      <c r="R43837" s="142"/>
      <c r="S43837" s="139"/>
    </row>
    <row r="43838" spans="2:19" ht="15.75" customHeight="1" x14ac:dyDescent="0.25">
      <c r="B43838" s="106"/>
      <c r="C43838" s="106"/>
      <c r="D43838" s="139"/>
      <c r="P43838" s="142"/>
      <c r="Q43838" s="142"/>
      <c r="R43838" s="142"/>
      <c r="S43838" s="139"/>
    </row>
    <row r="43839" spans="2:19" ht="15.75" customHeight="1" x14ac:dyDescent="0.25">
      <c r="B43839" s="106"/>
      <c r="C43839" s="106"/>
      <c r="D43839" s="139"/>
      <c r="P43839" s="142"/>
      <c r="Q43839" s="142"/>
      <c r="R43839" s="142"/>
      <c r="S43839" s="139"/>
    </row>
    <row r="43840" spans="2:19" ht="15.75" customHeight="1" x14ac:dyDescent="0.25">
      <c r="B43840" s="106"/>
      <c r="C43840" s="106"/>
      <c r="D43840" s="139"/>
      <c r="P43840" s="142"/>
      <c r="Q43840" s="142"/>
      <c r="R43840" s="142"/>
      <c r="S43840" s="139"/>
    </row>
    <row r="43841" spans="2:19" ht="15.75" customHeight="1" x14ac:dyDescent="0.25">
      <c r="B43841" s="106"/>
      <c r="C43841" s="106"/>
      <c r="D43841" s="139"/>
      <c r="P43841" s="142"/>
      <c r="Q43841" s="142"/>
      <c r="R43841" s="142"/>
      <c r="S43841" s="139"/>
    </row>
    <row r="43842" spans="2:19" ht="15.75" customHeight="1" x14ac:dyDescent="0.25">
      <c r="B43842" s="106"/>
      <c r="C43842" s="106"/>
      <c r="D43842" s="139"/>
      <c r="P43842" s="142"/>
      <c r="Q43842" s="142"/>
      <c r="R43842" s="142"/>
      <c r="S43842" s="139"/>
    </row>
    <row r="43843" spans="2:19" ht="15.75" customHeight="1" x14ac:dyDescent="0.25">
      <c r="B43843" s="106"/>
      <c r="C43843" s="106"/>
      <c r="D43843" s="139"/>
      <c r="P43843" s="142"/>
      <c r="Q43843" s="142"/>
      <c r="R43843" s="142"/>
      <c r="S43843" s="139"/>
    </row>
    <row r="43844" spans="2:19" ht="15.75" customHeight="1" x14ac:dyDescent="0.25">
      <c r="B43844" s="106"/>
      <c r="C43844" s="106"/>
      <c r="D43844" s="139"/>
      <c r="P43844" s="142"/>
      <c r="Q43844" s="142"/>
      <c r="R43844" s="142"/>
      <c r="S43844" s="139"/>
    </row>
    <row r="43845" spans="2:19" ht="15.75" customHeight="1" x14ac:dyDescent="0.25">
      <c r="B43845" s="106"/>
      <c r="C43845" s="106"/>
      <c r="D43845" s="139"/>
      <c r="P43845" s="142"/>
      <c r="Q43845" s="142"/>
      <c r="R43845" s="142"/>
      <c r="S43845" s="139"/>
    </row>
    <row r="43846" spans="2:19" ht="15.75" customHeight="1" x14ac:dyDescent="0.25">
      <c r="B43846" s="106"/>
      <c r="C43846" s="106"/>
      <c r="D43846" s="139"/>
      <c r="P43846" s="142"/>
      <c r="Q43846" s="142"/>
      <c r="R43846" s="142"/>
      <c r="S43846" s="139"/>
    </row>
    <row r="43847" spans="2:19" ht="15.75" customHeight="1" x14ac:dyDescent="0.25">
      <c r="B43847" s="106"/>
      <c r="C43847" s="106"/>
      <c r="D43847" s="139"/>
      <c r="P43847" s="142"/>
      <c r="Q43847" s="142"/>
      <c r="R43847" s="142"/>
      <c r="S43847" s="139"/>
    </row>
    <row r="43848" spans="2:19" ht="15.75" customHeight="1" x14ac:dyDescent="0.25">
      <c r="B43848" s="106"/>
      <c r="C43848" s="106"/>
      <c r="D43848" s="139"/>
      <c r="P43848" s="142"/>
      <c r="Q43848" s="142"/>
      <c r="R43848" s="142"/>
      <c r="S43848" s="139"/>
    </row>
    <row r="43849" spans="2:19" ht="15.75" customHeight="1" x14ac:dyDescent="0.25">
      <c r="B43849" s="106"/>
      <c r="C43849" s="106"/>
      <c r="D43849" s="139"/>
      <c r="P43849" s="142"/>
      <c r="Q43849" s="142"/>
      <c r="R43849" s="142"/>
      <c r="S43849" s="139"/>
    </row>
    <row r="43850" spans="2:19" ht="15.75" customHeight="1" x14ac:dyDescent="0.25">
      <c r="B43850" s="106"/>
      <c r="C43850" s="106"/>
      <c r="D43850" s="139"/>
      <c r="P43850" s="142"/>
      <c r="Q43850" s="142"/>
      <c r="R43850" s="142"/>
      <c r="S43850" s="139"/>
    </row>
    <row r="43851" spans="2:19" ht="15.75" customHeight="1" x14ac:dyDescent="0.25">
      <c r="B43851" s="106"/>
      <c r="C43851" s="106"/>
      <c r="D43851" s="139"/>
      <c r="P43851" s="142"/>
      <c r="Q43851" s="142"/>
      <c r="R43851" s="142"/>
      <c r="S43851" s="139"/>
    </row>
    <row r="43852" spans="2:19" ht="15.75" customHeight="1" x14ac:dyDescent="0.25">
      <c r="B43852" s="106"/>
      <c r="C43852" s="106"/>
      <c r="D43852" s="139"/>
      <c r="P43852" s="142"/>
      <c r="Q43852" s="142"/>
      <c r="R43852" s="142"/>
      <c r="S43852" s="139"/>
    </row>
    <row r="43853" spans="2:19" ht="15.75" customHeight="1" x14ac:dyDescent="0.25">
      <c r="B43853" s="106"/>
      <c r="C43853" s="106"/>
      <c r="D43853" s="139"/>
      <c r="P43853" s="142"/>
      <c r="Q43853" s="142"/>
      <c r="R43853" s="142"/>
      <c r="S43853" s="139"/>
    </row>
    <row r="43854" spans="2:19" ht="15.75" customHeight="1" x14ac:dyDescent="0.25">
      <c r="B43854" s="106"/>
      <c r="C43854" s="106"/>
      <c r="D43854" s="139"/>
      <c r="P43854" s="142"/>
      <c r="Q43854" s="142"/>
      <c r="R43854" s="142"/>
      <c r="S43854" s="139"/>
    </row>
    <row r="43855" spans="2:19" ht="15.75" customHeight="1" x14ac:dyDescent="0.25">
      <c r="B43855" s="106"/>
      <c r="C43855" s="106"/>
      <c r="D43855" s="139"/>
      <c r="P43855" s="142"/>
      <c r="Q43855" s="142"/>
      <c r="R43855" s="142"/>
      <c r="S43855" s="139"/>
    </row>
    <row r="43856" spans="2:19" ht="15.75" customHeight="1" x14ac:dyDescent="0.25">
      <c r="B43856" s="106"/>
      <c r="C43856" s="106"/>
      <c r="D43856" s="139"/>
      <c r="P43856" s="142"/>
      <c r="Q43856" s="142"/>
      <c r="R43856" s="142"/>
      <c r="S43856" s="139"/>
    </row>
    <row r="43857" spans="2:19" ht="15.75" customHeight="1" x14ac:dyDescent="0.25">
      <c r="B43857" s="106"/>
      <c r="C43857" s="106"/>
      <c r="D43857" s="139"/>
      <c r="P43857" s="142"/>
      <c r="Q43857" s="142"/>
      <c r="R43857" s="142"/>
      <c r="S43857" s="139"/>
    </row>
    <row r="43858" spans="2:19" ht="15.75" customHeight="1" x14ac:dyDescent="0.25">
      <c r="B43858" s="106"/>
      <c r="C43858" s="106"/>
      <c r="D43858" s="139"/>
      <c r="P43858" s="142"/>
      <c r="Q43858" s="142"/>
      <c r="R43858" s="142"/>
      <c r="S43858" s="139"/>
    </row>
    <row r="43859" spans="2:19" ht="15.75" customHeight="1" x14ac:dyDescent="0.25">
      <c r="B43859" s="106"/>
      <c r="C43859" s="106"/>
      <c r="D43859" s="139"/>
      <c r="P43859" s="142"/>
      <c r="Q43859" s="142"/>
      <c r="R43859" s="142"/>
      <c r="S43859" s="139"/>
    </row>
    <row r="43860" spans="2:19" ht="15.75" customHeight="1" x14ac:dyDescent="0.25">
      <c r="B43860" s="106"/>
      <c r="C43860" s="106"/>
      <c r="D43860" s="139"/>
      <c r="P43860" s="142"/>
      <c r="Q43860" s="142"/>
      <c r="R43860" s="142"/>
      <c r="S43860" s="139"/>
    </row>
    <row r="43861" spans="2:19" ht="15.75" customHeight="1" x14ac:dyDescent="0.25">
      <c r="B43861" s="106"/>
      <c r="C43861" s="106"/>
      <c r="D43861" s="139"/>
      <c r="P43861" s="142"/>
      <c r="Q43861" s="142"/>
      <c r="R43861" s="142"/>
      <c r="S43861" s="139"/>
    </row>
    <row r="43862" spans="2:19" ht="15.75" customHeight="1" x14ac:dyDescent="0.25">
      <c r="B43862" s="106"/>
      <c r="C43862" s="106"/>
      <c r="D43862" s="139"/>
      <c r="P43862" s="142"/>
      <c r="Q43862" s="142"/>
      <c r="R43862" s="142"/>
      <c r="S43862" s="139"/>
    </row>
    <row r="43863" spans="2:19" ht="15.75" customHeight="1" x14ac:dyDescent="0.25">
      <c r="B43863" s="106"/>
      <c r="C43863" s="106"/>
      <c r="D43863" s="139"/>
      <c r="P43863" s="142"/>
      <c r="Q43863" s="142"/>
      <c r="R43863" s="142"/>
      <c r="S43863" s="139"/>
    </row>
    <row r="43864" spans="2:19" ht="15.75" customHeight="1" x14ac:dyDescent="0.25">
      <c r="B43864" s="106"/>
      <c r="C43864" s="106"/>
      <c r="D43864" s="139"/>
      <c r="P43864" s="142"/>
      <c r="Q43864" s="142"/>
      <c r="R43864" s="142"/>
      <c r="S43864" s="139"/>
    </row>
    <row r="43865" spans="2:19" ht="15.75" customHeight="1" x14ac:dyDescent="0.25">
      <c r="B43865" s="106"/>
      <c r="C43865" s="106"/>
      <c r="D43865" s="139"/>
      <c r="P43865" s="142"/>
      <c r="Q43865" s="142"/>
      <c r="R43865" s="142"/>
      <c r="S43865" s="139"/>
    </row>
    <row r="43866" spans="2:19" ht="15.75" customHeight="1" x14ac:dyDescent="0.25">
      <c r="B43866" s="106"/>
      <c r="C43866" s="106"/>
      <c r="D43866" s="139"/>
      <c r="P43866" s="142"/>
      <c r="Q43866" s="142"/>
      <c r="R43866" s="142"/>
      <c r="S43866" s="139"/>
    </row>
    <row r="43867" spans="2:19" ht="15.75" customHeight="1" x14ac:dyDescent="0.25">
      <c r="B43867" s="106"/>
      <c r="C43867" s="106"/>
      <c r="D43867" s="139"/>
      <c r="P43867" s="142"/>
      <c r="Q43867" s="142"/>
      <c r="R43867" s="142"/>
      <c r="S43867" s="139"/>
    </row>
    <row r="43868" spans="2:19" ht="15.75" customHeight="1" x14ac:dyDescent="0.25">
      <c r="B43868" s="106"/>
      <c r="C43868" s="106"/>
      <c r="D43868" s="139"/>
      <c r="P43868" s="142"/>
      <c r="Q43868" s="142"/>
      <c r="R43868" s="142"/>
      <c r="S43868" s="139"/>
    </row>
    <row r="43869" spans="2:19" ht="15.75" customHeight="1" x14ac:dyDescent="0.25">
      <c r="B43869" s="106"/>
      <c r="C43869" s="106"/>
      <c r="D43869" s="139"/>
      <c r="P43869" s="142"/>
      <c r="Q43869" s="142"/>
      <c r="R43869" s="142"/>
      <c r="S43869" s="139"/>
    </row>
    <row r="43870" spans="2:19" ht="15.75" customHeight="1" x14ac:dyDescent="0.25">
      <c r="B43870" s="106"/>
      <c r="C43870" s="106"/>
      <c r="D43870" s="139"/>
      <c r="P43870" s="142"/>
      <c r="Q43870" s="142"/>
      <c r="R43870" s="142"/>
      <c r="S43870" s="139"/>
    </row>
    <row r="43871" spans="2:19" ht="15.75" customHeight="1" x14ac:dyDescent="0.25">
      <c r="B43871" s="106"/>
      <c r="C43871" s="106"/>
      <c r="D43871" s="139"/>
      <c r="P43871" s="142"/>
      <c r="Q43871" s="142"/>
      <c r="R43871" s="142"/>
      <c r="S43871" s="139"/>
    </row>
    <row r="43872" spans="2:19" ht="15.75" customHeight="1" x14ac:dyDescent="0.25">
      <c r="B43872" s="106"/>
      <c r="C43872" s="106"/>
      <c r="D43872" s="139"/>
      <c r="P43872" s="142"/>
      <c r="Q43872" s="142"/>
      <c r="R43872" s="142"/>
      <c r="S43872" s="139"/>
    </row>
    <row r="43873" spans="2:19" ht="15.75" customHeight="1" x14ac:dyDescent="0.25">
      <c r="B43873" s="106"/>
      <c r="C43873" s="106"/>
      <c r="D43873" s="139"/>
      <c r="P43873" s="142"/>
      <c r="Q43873" s="142"/>
      <c r="R43873" s="142"/>
      <c r="S43873" s="139"/>
    </row>
    <row r="43874" spans="2:19" ht="15.75" customHeight="1" x14ac:dyDescent="0.25">
      <c r="B43874" s="106"/>
      <c r="C43874" s="106"/>
      <c r="D43874" s="139"/>
      <c r="P43874" s="142"/>
      <c r="Q43874" s="142"/>
      <c r="R43874" s="142"/>
      <c r="S43874" s="139"/>
    </row>
    <row r="43875" spans="2:19" ht="15.75" customHeight="1" x14ac:dyDescent="0.25">
      <c r="B43875" s="106"/>
      <c r="C43875" s="106"/>
      <c r="D43875" s="139"/>
      <c r="P43875" s="142"/>
      <c r="Q43875" s="142"/>
      <c r="R43875" s="142"/>
      <c r="S43875" s="139"/>
    </row>
    <row r="43876" spans="2:19" ht="15.75" customHeight="1" x14ac:dyDescent="0.25">
      <c r="B43876" s="106"/>
      <c r="C43876" s="106"/>
      <c r="D43876" s="139"/>
      <c r="P43876" s="142"/>
      <c r="Q43876" s="142"/>
      <c r="R43876" s="142"/>
      <c r="S43876" s="139"/>
    </row>
    <row r="43877" spans="2:19" ht="15.75" customHeight="1" x14ac:dyDescent="0.25">
      <c r="B43877" s="106"/>
      <c r="C43877" s="106"/>
      <c r="D43877" s="139"/>
      <c r="P43877" s="142"/>
      <c r="Q43877" s="142"/>
      <c r="R43877" s="142"/>
      <c r="S43877" s="139"/>
    </row>
    <row r="43878" spans="2:19" ht="15.75" customHeight="1" x14ac:dyDescent="0.25">
      <c r="B43878" s="106"/>
      <c r="C43878" s="106"/>
      <c r="D43878" s="139"/>
      <c r="P43878" s="142"/>
      <c r="Q43878" s="142"/>
      <c r="R43878" s="142"/>
      <c r="S43878" s="139"/>
    </row>
    <row r="43879" spans="2:19" ht="15.75" customHeight="1" x14ac:dyDescent="0.25">
      <c r="B43879" s="106"/>
      <c r="C43879" s="106"/>
      <c r="D43879" s="139"/>
      <c r="P43879" s="142"/>
      <c r="Q43879" s="142"/>
      <c r="R43879" s="142"/>
      <c r="S43879" s="139"/>
    </row>
    <row r="43880" spans="2:19" ht="15.75" customHeight="1" x14ac:dyDescent="0.25">
      <c r="B43880" s="106"/>
      <c r="C43880" s="106"/>
      <c r="D43880" s="139"/>
      <c r="P43880" s="142"/>
      <c r="Q43880" s="142"/>
      <c r="R43880" s="142"/>
      <c r="S43880" s="139"/>
    </row>
    <row r="43881" spans="2:19" ht="15.75" customHeight="1" x14ac:dyDescent="0.25">
      <c r="B43881" s="106"/>
      <c r="C43881" s="106"/>
      <c r="D43881" s="139"/>
      <c r="P43881" s="142"/>
      <c r="Q43881" s="142"/>
      <c r="R43881" s="142"/>
      <c r="S43881" s="139"/>
    </row>
    <row r="43882" spans="2:19" ht="15.75" customHeight="1" x14ac:dyDescent="0.25">
      <c r="B43882" s="106"/>
      <c r="C43882" s="106"/>
      <c r="D43882" s="139"/>
      <c r="P43882" s="142"/>
      <c r="Q43882" s="142"/>
      <c r="R43882" s="142"/>
      <c r="S43882" s="139"/>
    </row>
    <row r="43883" spans="2:19" ht="15.75" customHeight="1" x14ac:dyDescent="0.25">
      <c r="B43883" s="106"/>
      <c r="C43883" s="106"/>
      <c r="D43883" s="139"/>
      <c r="P43883" s="142"/>
      <c r="Q43883" s="142"/>
      <c r="R43883" s="142"/>
      <c r="S43883" s="139"/>
    </row>
    <row r="43884" spans="2:19" ht="15.75" customHeight="1" x14ac:dyDescent="0.25">
      <c r="B43884" s="106"/>
      <c r="C43884" s="106"/>
      <c r="D43884" s="139"/>
      <c r="P43884" s="142"/>
      <c r="Q43884" s="142"/>
      <c r="R43884" s="142"/>
      <c r="S43884" s="139"/>
    </row>
    <row r="43885" spans="2:19" ht="15.75" customHeight="1" x14ac:dyDescent="0.25">
      <c r="B43885" s="106"/>
      <c r="C43885" s="106"/>
      <c r="D43885" s="139"/>
      <c r="P43885" s="142"/>
      <c r="Q43885" s="142"/>
      <c r="R43885" s="142"/>
      <c r="S43885" s="139"/>
    </row>
    <row r="43886" spans="2:19" ht="15.75" customHeight="1" x14ac:dyDescent="0.25">
      <c r="B43886" s="106"/>
      <c r="C43886" s="106"/>
      <c r="D43886" s="139"/>
      <c r="P43886" s="142"/>
      <c r="Q43886" s="142"/>
      <c r="R43886" s="142"/>
      <c r="S43886" s="139"/>
    </row>
    <row r="43887" spans="2:19" ht="15.75" customHeight="1" x14ac:dyDescent="0.25">
      <c r="B43887" s="106"/>
      <c r="C43887" s="106"/>
      <c r="D43887" s="139"/>
      <c r="P43887" s="142"/>
      <c r="Q43887" s="142"/>
      <c r="R43887" s="142"/>
      <c r="S43887" s="139"/>
    </row>
    <row r="43888" spans="2:19" ht="15.75" customHeight="1" x14ac:dyDescent="0.25">
      <c r="B43888" s="106"/>
      <c r="C43888" s="106"/>
      <c r="D43888" s="139"/>
      <c r="P43888" s="142"/>
      <c r="Q43888" s="142"/>
      <c r="R43888" s="142"/>
      <c r="S43888" s="139"/>
    </row>
    <row r="43889" spans="2:19" ht="15.75" customHeight="1" x14ac:dyDescent="0.25">
      <c r="B43889" s="106"/>
      <c r="C43889" s="106"/>
      <c r="D43889" s="139"/>
      <c r="P43889" s="142"/>
      <c r="Q43889" s="142"/>
      <c r="R43889" s="142"/>
      <c r="S43889" s="139"/>
    </row>
    <row r="43890" spans="2:19" ht="15.75" customHeight="1" x14ac:dyDescent="0.25">
      <c r="B43890" s="106"/>
      <c r="C43890" s="106"/>
      <c r="D43890" s="139"/>
      <c r="P43890" s="142"/>
      <c r="Q43890" s="142"/>
      <c r="R43890" s="142"/>
      <c r="S43890" s="139"/>
    </row>
    <row r="43891" spans="2:19" ht="15.75" customHeight="1" x14ac:dyDescent="0.25">
      <c r="B43891" s="106"/>
      <c r="C43891" s="106"/>
      <c r="D43891" s="139"/>
      <c r="P43891" s="142"/>
      <c r="Q43891" s="142"/>
      <c r="R43891" s="142"/>
      <c r="S43891" s="139"/>
    </row>
    <row r="43892" spans="2:19" ht="15.75" customHeight="1" x14ac:dyDescent="0.25">
      <c r="B43892" s="106"/>
      <c r="C43892" s="106"/>
      <c r="D43892" s="139"/>
      <c r="P43892" s="142"/>
      <c r="Q43892" s="142"/>
      <c r="R43892" s="142"/>
      <c r="S43892" s="139"/>
    </row>
    <row r="43893" spans="2:19" ht="15.75" customHeight="1" x14ac:dyDescent="0.25">
      <c r="B43893" s="106"/>
      <c r="C43893" s="106"/>
      <c r="D43893" s="139"/>
      <c r="P43893" s="142"/>
      <c r="Q43893" s="142"/>
      <c r="R43893" s="142"/>
      <c r="S43893" s="139"/>
    </row>
    <row r="43894" spans="2:19" ht="15.75" customHeight="1" x14ac:dyDescent="0.25">
      <c r="B43894" s="106"/>
      <c r="C43894" s="106"/>
      <c r="D43894" s="139"/>
      <c r="P43894" s="142"/>
      <c r="Q43894" s="142"/>
      <c r="R43894" s="142"/>
      <c r="S43894" s="139"/>
    </row>
    <row r="43895" spans="2:19" ht="15.75" customHeight="1" x14ac:dyDescent="0.25">
      <c r="B43895" s="106"/>
      <c r="C43895" s="106"/>
      <c r="D43895" s="139"/>
      <c r="P43895" s="142"/>
      <c r="Q43895" s="142"/>
      <c r="R43895" s="142"/>
      <c r="S43895" s="139"/>
    </row>
    <row r="43896" spans="2:19" ht="15.75" customHeight="1" x14ac:dyDescent="0.25">
      <c r="B43896" s="106"/>
      <c r="C43896" s="106"/>
      <c r="D43896" s="139"/>
      <c r="P43896" s="142"/>
      <c r="Q43896" s="142"/>
      <c r="R43896" s="142"/>
      <c r="S43896" s="139"/>
    </row>
    <row r="43897" spans="2:19" ht="15.75" customHeight="1" x14ac:dyDescent="0.25">
      <c r="B43897" s="106"/>
      <c r="C43897" s="106"/>
      <c r="D43897" s="139"/>
      <c r="P43897" s="142"/>
      <c r="Q43897" s="142"/>
      <c r="R43897" s="142"/>
      <c r="S43897" s="139"/>
    </row>
    <row r="43898" spans="2:19" ht="15.75" customHeight="1" x14ac:dyDescent="0.25">
      <c r="B43898" s="106"/>
      <c r="C43898" s="106"/>
      <c r="D43898" s="139"/>
      <c r="P43898" s="142"/>
      <c r="Q43898" s="142"/>
      <c r="R43898" s="142"/>
      <c r="S43898" s="139"/>
    </row>
    <row r="43899" spans="2:19" ht="15.75" customHeight="1" x14ac:dyDescent="0.25">
      <c r="B43899" s="106"/>
      <c r="C43899" s="106"/>
      <c r="D43899" s="139"/>
      <c r="P43899" s="142"/>
      <c r="Q43899" s="142"/>
      <c r="R43899" s="142"/>
      <c r="S43899" s="139"/>
    </row>
    <row r="43900" spans="2:19" ht="15.75" customHeight="1" x14ac:dyDescent="0.25">
      <c r="B43900" s="106"/>
      <c r="C43900" s="106"/>
      <c r="D43900" s="139"/>
      <c r="P43900" s="142"/>
      <c r="Q43900" s="142"/>
      <c r="R43900" s="142"/>
      <c r="S43900" s="139"/>
    </row>
    <row r="43901" spans="2:19" ht="15.75" customHeight="1" x14ac:dyDescent="0.25">
      <c r="B43901" s="106"/>
      <c r="C43901" s="106"/>
      <c r="D43901" s="139"/>
      <c r="P43901" s="142"/>
      <c r="Q43901" s="142"/>
      <c r="R43901" s="142"/>
      <c r="S43901" s="139"/>
    </row>
    <row r="43902" spans="2:19" ht="15.75" customHeight="1" x14ac:dyDescent="0.25">
      <c r="B43902" s="106"/>
      <c r="C43902" s="106"/>
      <c r="D43902" s="139"/>
      <c r="P43902" s="142"/>
      <c r="Q43902" s="142"/>
      <c r="R43902" s="142"/>
      <c r="S43902" s="139"/>
    </row>
    <row r="43903" spans="2:19" ht="15.75" customHeight="1" x14ac:dyDescent="0.25">
      <c r="B43903" s="106"/>
      <c r="C43903" s="106"/>
      <c r="D43903" s="139"/>
      <c r="P43903" s="142"/>
      <c r="Q43903" s="142"/>
      <c r="R43903" s="142"/>
      <c r="S43903" s="139"/>
    </row>
    <row r="43904" spans="2:19" ht="15.75" customHeight="1" x14ac:dyDescent="0.25">
      <c r="B43904" s="106"/>
      <c r="C43904" s="106"/>
      <c r="D43904" s="139"/>
      <c r="P43904" s="142"/>
      <c r="Q43904" s="142"/>
      <c r="R43904" s="142"/>
      <c r="S43904" s="139"/>
    </row>
    <row r="43905" spans="2:19" ht="15.75" customHeight="1" x14ac:dyDescent="0.25">
      <c r="B43905" s="106"/>
      <c r="C43905" s="106"/>
      <c r="D43905" s="139"/>
      <c r="P43905" s="142"/>
      <c r="Q43905" s="142"/>
      <c r="R43905" s="142"/>
      <c r="S43905" s="139"/>
    </row>
    <row r="43906" spans="2:19" ht="15.75" customHeight="1" x14ac:dyDescent="0.25">
      <c r="B43906" s="106"/>
      <c r="C43906" s="106"/>
      <c r="D43906" s="139"/>
      <c r="P43906" s="142"/>
      <c r="Q43906" s="142"/>
      <c r="R43906" s="142"/>
      <c r="S43906" s="139"/>
    </row>
    <row r="43907" spans="2:19" ht="15.75" customHeight="1" x14ac:dyDescent="0.25">
      <c r="B43907" s="106"/>
      <c r="C43907" s="106"/>
      <c r="D43907" s="139"/>
      <c r="P43907" s="142"/>
      <c r="Q43907" s="142"/>
      <c r="R43907" s="142"/>
      <c r="S43907" s="139"/>
    </row>
    <row r="43908" spans="2:19" ht="15.75" customHeight="1" x14ac:dyDescent="0.25">
      <c r="B43908" s="106"/>
      <c r="C43908" s="106"/>
      <c r="D43908" s="139"/>
      <c r="P43908" s="142"/>
      <c r="Q43908" s="142"/>
      <c r="R43908" s="142"/>
      <c r="S43908" s="139"/>
    </row>
    <row r="43909" spans="2:19" ht="15.75" customHeight="1" x14ac:dyDescent="0.25">
      <c r="B43909" s="106"/>
      <c r="C43909" s="106"/>
      <c r="D43909" s="139"/>
      <c r="P43909" s="142"/>
      <c r="Q43909" s="142"/>
      <c r="R43909" s="142"/>
      <c r="S43909" s="139"/>
    </row>
    <row r="43910" spans="2:19" ht="15.75" customHeight="1" x14ac:dyDescent="0.25">
      <c r="B43910" s="106"/>
      <c r="C43910" s="106"/>
      <c r="D43910" s="139"/>
      <c r="P43910" s="142"/>
      <c r="Q43910" s="142"/>
      <c r="R43910" s="142"/>
      <c r="S43910" s="139"/>
    </row>
    <row r="43911" spans="2:19" ht="15.75" customHeight="1" x14ac:dyDescent="0.25">
      <c r="B43911" s="106"/>
      <c r="C43911" s="106"/>
      <c r="D43911" s="139"/>
      <c r="P43911" s="142"/>
      <c r="Q43911" s="142"/>
      <c r="R43911" s="142"/>
      <c r="S43911" s="139"/>
    </row>
    <row r="43912" spans="2:19" ht="15.75" customHeight="1" x14ac:dyDescent="0.25">
      <c r="B43912" s="106"/>
      <c r="C43912" s="106"/>
      <c r="D43912" s="139"/>
      <c r="P43912" s="142"/>
      <c r="Q43912" s="142"/>
      <c r="R43912" s="142"/>
      <c r="S43912" s="139"/>
    </row>
    <row r="43913" spans="2:19" ht="15.75" customHeight="1" x14ac:dyDescent="0.25">
      <c r="B43913" s="106"/>
      <c r="C43913" s="106"/>
      <c r="D43913" s="139"/>
      <c r="P43913" s="142"/>
      <c r="Q43913" s="142"/>
      <c r="R43913" s="142"/>
      <c r="S43913" s="139"/>
    </row>
    <row r="43914" spans="2:19" ht="15.75" customHeight="1" x14ac:dyDescent="0.25">
      <c r="B43914" s="106"/>
      <c r="C43914" s="106"/>
      <c r="D43914" s="139"/>
      <c r="P43914" s="142"/>
      <c r="Q43914" s="142"/>
      <c r="R43914" s="142"/>
      <c r="S43914" s="139"/>
    </row>
    <row r="43915" spans="2:19" ht="15.75" customHeight="1" x14ac:dyDescent="0.25">
      <c r="B43915" s="106"/>
      <c r="C43915" s="106"/>
      <c r="D43915" s="139"/>
      <c r="P43915" s="142"/>
      <c r="Q43915" s="142"/>
      <c r="R43915" s="142"/>
      <c r="S43915" s="139"/>
    </row>
    <row r="43916" spans="2:19" ht="15.75" customHeight="1" x14ac:dyDescent="0.25">
      <c r="B43916" s="106"/>
      <c r="C43916" s="106"/>
      <c r="D43916" s="139"/>
      <c r="P43916" s="142"/>
      <c r="Q43916" s="142"/>
      <c r="R43916" s="142"/>
      <c r="S43916" s="139"/>
    </row>
    <row r="43917" spans="2:19" ht="15.75" customHeight="1" x14ac:dyDescent="0.25">
      <c r="B43917" s="106"/>
      <c r="C43917" s="106"/>
      <c r="D43917" s="139"/>
      <c r="P43917" s="142"/>
      <c r="Q43917" s="142"/>
      <c r="R43917" s="142"/>
      <c r="S43917" s="139"/>
    </row>
    <row r="43918" spans="2:19" ht="15.75" customHeight="1" x14ac:dyDescent="0.25">
      <c r="B43918" s="106"/>
      <c r="C43918" s="106"/>
      <c r="D43918" s="139"/>
      <c r="P43918" s="142"/>
      <c r="Q43918" s="142"/>
      <c r="R43918" s="142"/>
      <c r="S43918" s="139"/>
    </row>
    <row r="43919" spans="2:19" ht="15.75" customHeight="1" x14ac:dyDescent="0.25">
      <c r="B43919" s="106"/>
      <c r="C43919" s="106"/>
      <c r="D43919" s="139"/>
      <c r="P43919" s="142"/>
      <c r="Q43919" s="142"/>
      <c r="R43919" s="142"/>
      <c r="S43919" s="139"/>
    </row>
    <row r="43920" spans="2:19" ht="15.75" customHeight="1" x14ac:dyDescent="0.25">
      <c r="B43920" s="106"/>
      <c r="C43920" s="106"/>
      <c r="D43920" s="139"/>
      <c r="P43920" s="142"/>
      <c r="Q43920" s="142"/>
      <c r="R43920" s="142"/>
      <c r="S43920" s="139"/>
    </row>
    <row r="43921" spans="2:19" ht="15.75" customHeight="1" x14ac:dyDescent="0.25">
      <c r="B43921" s="106"/>
      <c r="C43921" s="106"/>
      <c r="D43921" s="139"/>
      <c r="P43921" s="142"/>
      <c r="Q43921" s="142"/>
      <c r="R43921" s="142"/>
      <c r="S43921" s="139"/>
    </row>
    <row r="43922" spans="2:19" ht="15.75" customHeight="1" x14ac:dyDescent="0.25">
      <c r="B43922" s="106"/>
      <c r="C43922" s="106"/>
      <c r="D43922" s="139"/>
      <c r="P43922" s="142"/>
      <c r="Q43922" s="142"/>
      <c r="R43922" s="142"/>
      <c r="S43922" s="139"/>
    </row>
    <row r="43923" spans="2:19" ht="15.75" customHeight="1" x14ac:dyDescent="0.25">
      <c r="B43923" s="106"/>
      <c r="C43923" s="106"/>
      <c r="D43923" s="139"/>
      <c r="P43923" s="142"/>
      <c r="Q43923" s="142"/>
      <c r="R43923" s="142"/>
      <c r="S43923" s="139"/>
    </row>
    <row r="43924" spans="2:19" ht="15.75" customHeight="1" x14ac:dyDescent="0.25">
      <c r="B43924" s="106"/>
      <c r="C43924" s="106"/>
      <c r="D43924" s="139"/>
      <c r="P43924" s="142"/>
      <c r="Q43924" s="142"/>
      <c r="R43924" s="142"/>
      <c r="S43924" s="139"/>
    </row>
    <row r="43925" spans="2:19" ht="15.75" customHeight="1" x14ac:dyDescent="0.25">
      <c r="B43925" s="106"/>
      <c r="C43925" s="106"/>
      <c r="D43925" s="139"/>
      <c r="P43925" s="142"/>
      <c r="Q43925" s="142"/>
      <c r="R43925" s="142"/>
      <c r="S43925" s="139"/>
    </row>
    <row r="43926" spans="2:19" ht="15.75" customHeight="1" x14ac:dyDescent="0.25">
      <c r="B43926" s="106"/>
      <c r="C43926" s="106"/>
      <c r="D43926" s="139"/>
      <c r="P43926" s="142"/>
      <c r="Q43926" s="142"/>
      <c r="R43926" s="142"/>
      <c r="S43926" s="139"/>
    </row>
    <row r="43927" spans="2:19" ht="15.75" customHeight="1" x14ac:dyDescent="0.25">
      <c r="B43927" s="106"/>
      <c r="C43927" s="106"/>
      <c r="D43927" s="139"/>
      <c r="P43927" s="142"/>
      <c r="Q43927" s="142"/>
      <c r="R43927" s="142"/>
      <c r="S43927" s="139"/>
    </row>
    <row r="43928" spans="2:19" ht="15.75" customHeight="1" x14ac:dyDescent="0.25">
      <c r="B43928" s="106"/>
      <c r="C43928" s="106"/>
      <c r="D43928" s="139"/>
      <c r="P43928" s="142"/>
      <c r="Q43928" s="142"/>
      <c r="R43928" s="142"/>
      <c r="S43928" s="139"/>
    </row>
    <row r="43929" spans="2:19" ht="15.75" customHeight="1" x14ac:dyDescent="0.25">
      <c r="B43929" s="106"/>
      <c r="C43929" s="106"/>
      <c r="D43929" s="139"/>
      <c r="P43929" s="142"/>
      <c r="Q43929" s="142"/>
      <c r="R43929" s="142"/>
      <c r="S43929" s="139"/>
    </row>
    <row r="43930" spans="2:19" ht="15.75" customHeight="1" x14ac:dyDescent="0.25">
      <c r="B43930" s="106"/>
      <c r="C43930" s="106"/>
      <c r="D43930" s="139"/>
      <c r="P43930" s="142"/>
      <c r="Q43930" s="142"/>
      <c r="R43930" s="142"/>
      <c r="S43930" s="139"/>
    </row>
    <row r="43931" spans="2:19" ht="15.75" customHeight="1" x14ac:dyDescent="0.25">
      <c r="B43931" s="106"/>
      <c r="C43931" s="106"/>
      <c r="D43931" s="139"/>
      <c r="P43931" s="142"/>
      <c r="Q43931" s="142"/>
      <c r="R43931" s="142"/>
      <c r="S43931" s="139"/>
    </row>
    <row r="43932" spans="2:19" ht="15.75" customHeight="1" x14ac:dyDescent="0.25">
      <c r="B43932" s="106"/>
      <c r="C43932" s="106"/>
      <c r="D43932" s="139"/>
      <c r="P43932" s="142"/>
      <c r="Q43932" s="142"/>
      <c r="R43932" s="142"/>
      <c r="S43932" s="139"/>
    </row>
    <row r="43933" spans="2:19" ht="15.75" customHeight="1" x14ac:dyDescent="0.25">
      <c r="B43933" s="106"/>
      <c r="C43933" s="106"/>
      <c r="D43933" s="139"/>
      <c r="P43933" s="142"/>
      <c r="Q43933" s="142"/>
      <c r="R43933" s="142"/>
      <c r="S43933" s="139"/>
    </row>
    <row r="43934" spans="2:19" ht="15.75" customHeight="1" x14ac:dyDescent="0.25">
      <c r="B43934" s="106"/>
      <c r="C43934" s="106"/>
      <c r="D43934" s="139"/>
      <c r="P43934" s="142"/>
      <c r="Q43934" s="142"/>
      <c r="R43934" s="142"/>
      <c r="S43934" s="139"/>
    </row>
    <row r="43935" spans="2:19" ht="15.75" customHeight="1" x14ac:dyDescent="0.25">
      <c r="B43935" s="106"/>
      <c r="C43935" s="106"/>
      <c r="D43935" s="139"/>
      <c r="P43935" s="142"/>
      <c r="Q43935" s="142"/>
      <c r="R43935" s="142"/>
      <c r="S43935" s="139"/>
    </row>
    <row r="43936" spans="2:19" ht="15.75" customHeight="1" x14ac:dyDescent="0.25">
      <c r="B43936" s="106"/>
      <c r="C43936" s="106"/>
      <c r="D43936" s="139"/>
      <c r="P43936" s="142"/>
      <c r="Q43936" s="142"/>
      <c r="R43936" s="142"/>
      <c r="S43936" s="139"/>
    </row>
    <row r="43937" spans="2:19" ht="15.75" customHeight="1" x14ac:dyDescent="0.25">
      <c r="B43937" s="106"/>
      <c r="C43937" s="106"/>
      <c r="D43937" s="139"/>
      <c r="P43937" s="142"/>
      <c r="Q43937" s="142"/>
      <c r="R43937" s="142"/>
      <c r="S43937" s="139"/>
    </row>
    <row r="43938" spans="2:19" ht="15.75" customHeight="1" x14ac:dyDescent="0.25">
      <c r="B43938" s="106"/>
      <c r="C43938" s="106"/>
      <c r="D43938" s="139"/>
      <c r="P43938" s="142"/>
      <c r="Q43938" s="142"/>
      <c r="R43938" s="142"/>
      <c r="S43938" s="139"/>
    </row>
    <row r="43939" spans="2:19" ht="15.75" customHeight="1" x14ac:dyDescent="0.25">
      <c r="B43939" s="106"/>
      <c r="C43939" s="106"/>
      <c r="D43939" s="139"/>
      <c r="P43939" s="142"/>
      <c r="Q43939" s="142"/>
      <c r="R43939" s="142"/>
      <c r="S43939" s="139"/>
    </row>
    <row r="43940" spans="2:19" ht="15.75" customHeight="1" x14ac:dyDescent="0.25">
      <c r="B43940" s="106"/>
      <c r="C43940" s="106"/>
      <c r="D43940" s="139"/>
      <c r="P43940" s="142"/>
      <c r="Q43940" s="142"/>
      <c r="R43940" s="142"/>
      <c r="S43940" s="139"/>
    </row>
    <row r="43941" spans="2:19" ht="15.75" customHeight="1" x14ac:dyDescent="0.25">
      <c r="B43941" s="106"/>
      <c r="C43941" s="106"/>
      <c r="D43941" s="139"/>
      <c r="P43941" s="142"/>
      <c r="Q43941" s="142"/>
      <c r="R43941" s="142"/>
      <c r="S43941" s="139"/>
    </row>
    <row r="43942" spans="2:19" ht="15.75" customHeight="1" x14ac:dyDescent="0.25">
      <c r="B43942" s="106"/>
      <c r="C43942" s="106"/>
      <c r="D43942" s="139"/>
      <c r="P43942" s="142"/>
      <c r="Q43942" s="142"/>
      <c r="R43942" s="142"/>
      <c r="S43942" s="139"/>
    </row>
    <row r="43943" spans="2:19" ht="15.75" customHeight="1" x14ac:dyDescent="0.25">
      <c r="B43943" s="106"/>
      <c r="C43943" s="106"/>
      <c r="D43943" s="139"/>
      <c r="P43943" s="142"/>
      <c r="Q43943" s="142"/>
      <c r="R43943" s="142"/>
      <c r="S43943" s="139"/>
    </row>
    <row r="43944" spans="2:19" ht="15.75" customHeight="1" x14ac:dyDescent="0.25">
      <c r="B43944" s="106"/>
      <c r="C43944" s="106"/>
      <c r="D43944" s="139"/>
      <c r="P43944" s="142"/>
      <c r="Q43944" s="142"/>
      <c r="R43944" s="142"/>
      <c r="S43944" s="139"/>
    </row>
    <row r="43945" spans="2:19" ht="15.75" customHeight="1" x14ac:dyDescent="0.25">
      <c r="B43945" s="106"/>
      <c r="C43945" s="106"/>
      <c r="D43945" s="139"/>
      <c r="P43945" s="142"/>
      <c r="Q43945" s="142"/>
      <c r="R43945" s="142"/>
      <c r="S43945" s="139"/>
    </row>
    <row r="43946" spans="2:19" ht="15.75" customHeight="1" x14ac:dyDescent="0.25">
      <c r="B43946" s="106"/>
      <c r="C43946" s="106"/>
      <c r="D43946" s="139"/>
      <c r="P43946" s="142"/>
      <c r="Q43946" s="142"/>
      <c r="R43946" s="142"/>
      <c r="S43946" s="139"/>
    </row>
    <row r="43947" spans="2:19" ht="15.75" customHeight="1" x14ac:dyDescent="0.25">
      <c r="B43947" s="106"/>
      <c r="C43947" s="106"/>
      <c r="D43947" s="139"/>
      <c r="P43947" s="142"/>
      <c r="Q43947" s="142"/>
      <c r="R43947" s="142"/>
      <c r="S43947" s="139"/>
    </row>
    <row r="43948" spans="2:19" ht="15.75" customHeight="1" x14ac:dyDescent="0.25">
      <c r="B43948" s="106"/>
      <c r="C43948" s="106"/>
      <c r="D43948" s="139"/>
      <c r="P43948" s="142"/>
      <c r="Q43948" s="142"/>
      <c r="R43948" s="142"/>
      <c r="S43948" s="139"/>
    </row>
    <row r="43949" spans="2:19" ht="15.75" customHeight="1" x14ac:dyDescent="0.25">
      <c r="B43949" s="106"/>
      <c r="C43949" s="106"/>
      <c r="D43949" s="139"/>
      <c r="P43949" s="142"/>
      <c r="Q43949" s="142"/>
      <c r="R43949" s="142"/>
      <c r="S43949" s="139"/>
    </row>
    <row r="43950" spans="2:19" ht="15.75" customHeight="1" x14ac:dyDescent="0.25">
      <c r="B43950" s="106"/>
      <c r="C43950" s="106"/>
      <c r="D43950" s="139"/>
      <c r="P43950" s="142"/>
      <c r="Q43950" s="142"/>
      <c r="R43950" s="142"/>
      <c r="S43950" s="139"/>
    </row>
    <row r="43951" spans="2:19" ht="15.75" customHeight="1" x14ac:dyDescent="0.25">
      <c r="B43951" s="106"/>
      <c r="C43951" s="106"/>
      <c r="D43951" s="139"/>
      <c r="P43951" s="142"/>
      <c r="Q43951" s="142"/>
      <c r="R43951" s="142"/>
      <c r="S43951" s="139"/>
    </row>
    <row r="43952" spans="2:19" ht="15.75" customHeight="1" x14ac:dyDescent="0.25">
      <c r="B43952" s="106"/>
      <c r="C43952" s="106"/>
      <c r="D43952" s="139"/>
      <c r="P43952" s="142"/>
      <c r="Q43952" s="142"/>
      <c r="R43952" s="142"/>
      <c r="S43952" s="139"/>
    </row>
    <row r="43953" spans="2:19" ht="15.75" customHeight="1" x14ac:dyDescent="0.25">
      <c r="B43953" s="106"/>
      <c r="C43953" s="106"/>
      <c r="D43953" s="139"/>
      <c r="P43953" s="142"/>
      <c r="Q43953" s="142"/>
      <c r="R43953" s="142"/>
      <c r="S43953" s="139"/>
    </row>
    <row r="43954" spans="2:19" ht="15.75" customHeight="1" x14ac:dyDescent="0.25">
      <c r="B43954" s="106"/>
      <c r="C43954" s="106"/>
      <c r="D43954" s="139"/>
      <c r="P43954" s="142"/>
      <c r="Q43954" s="142"/>
      <c r="R43954" s="142"/>
      <c r="S43954" s="139"/>
    </row>
    <row r="43955" spans="2:19" ht="15.75" customHeight="1" x14ac:dyDescent="0.25">
      <c r="B43955" s="106"/>
      <c r="C43955" s="106"/>
      <c r="D43955" s="139"/>
      <c r="P43955" s="142"/>
      <c r="Q43955" s="142"/>
      <c r="R43955" s="142"/>
      <c r="S43955" s="139"/>
    </row>
    <row r="43956" spans="2:19" ht="15.75" customHeight="1" x14ac:dyDescent="0.25">
      <c r="B43956" s="106"/>
      <c r="C43956" s="106"/>
      <c r="D43956" s="139"/>
      <c r="P43956" s="142"/>
      <c r="Q43956" s="142"/>
      <c r="R43956" s="142"/>
      <c r="S43956" s="139"/>
    </row>
    <row r="43957" spans="2:19" ht="15.75" customHeight="1" x14ac:dyDescent="0.25">
      <c r="B43957" s="106"/>
      <c r="C43957" s="106"/>
      <c r="D43957" s="139"/>
      <c r="P43957" s="142"/>
      <c r="Q43957" s="142"/>
      <c r="R43957" s="142"/>
      <c r="S43957" s="139"/>
    </row>
    <row r="43958" spans="2:19" ht="15.75" customHeight="1" x14ac:dyDescent="0.25">
      <c r="B43958" s="106"/>
      <c r="C43958" s="106"/>
      <c r="D43958" s="139"/>
      <c r="P43958" s="142"/>
      <c r="Q43958" s="142"/>
      <c r="R43958" s="142"/>
      <c r="S43958" s="139"/>
    </row>
    <row r="43959" spans="2:19" ht="15.75" customHeight="1" x14ac:dyDescent="0.25">
      <c r="B43959" s="106"/>
      <c r="C43959" s="106"/>
      <c r="D43959" s="139"/>
      <c r="P43959" s="142"/>
      <c r="Q43959" s="142"/>
      <c r="R43959" s="142"/>
      <c r="S43959" s="139"/>
    </row>
    <row r="43960" spans="2:19" ht="15.75" customHeight="1" x14ac:dyDescent="0.25">
      <c r="B43960" s="106"/>
      <c r="C43960" s="106"/>
      <c r="D43960" s="139"/>
      <c r="P43960" s="142"/>
      <c r="Q43960" s="142"/>
      <c r="R43960" s="142"/>
      <c r="S43960" s="139"/>
    </row>
    <row r="43961" spans="2:19" ht="15.75" customHeight="1" x14ac:dyDescent="0.25">
      <c r="B43961" s="106"/>
      <c r="C43961" s="106"/>
      <c r="D43961" s="139"/>
      <c r="P43961" s="142"/>
      <c r="Q43961" s="142"/>
      <c r="R43961" s="142"/>
      <c r="S43961" s="139"/>
    </row>
    <row r="43962" spans="2:19" ht="15.75" customHeight="1" x14ac:dyDescent="0.25">
      <c r="B43962" s="106"/>
      <c r="C43962" s="106"/>
      <c r="D43962" s="139"/>
      <c r="P43962" s="142"/>
      <c r="Q43962" s="142"/>
      <c r="R43962" s="142"/>
      <c r="S43962" s="139"/>
    </row>
    <row r="43963" spans="2:19" ht="15.75" customHeight="1" x14ac:dyDescent="0.25">
      <c r="B43963" s="106"/>
      <c r="C43963" s="106"/>
      <c r="D43963" s="139"/>
      <c r="P43963" s="142"/>
      <c r="Q43963" s="142"/>
      <c r="R43963" s="142"/>
      <c r="S43963" s="139"/>
    </row>
    <row r="43964" spans="2:19" ht="15.75" customHeight="1" x14ac:dyDescent="0.25">
      <c r="B43964" s="106"/>
      <c r="C43964" s="106"/>
      <c r="D43964" s="139"/>
      <c r="P43964" s="142"/>
      <c r="Q43964" s="142"/>
      <c r="R43964" s="142"/>
      <c r="S43964" s="139"/>
    </row>
    <row r="43965" spans="2:19" ht="15.75" customHeight="1" x14ac:dyDescent="0.25">
      <c r="B43965" s="106"/>
      <c r="C43965" s="106"/>
      <c r="D43965" s="139"/>
      <c r="P43965" s="142"/>
      <c r="Q43965" s="142"/>
      <c r="R43965" s="142"/>
      <c r="S43965" s="139"/>
    </row>
    <row r="43966" spans="2:19" ht="15.75" customHeight="1" x14ac:dyDescent="0.25">
      <c r="B43966" s="106"/>
      <c r="C43966" s="106"/>
      <c r="D43966" s="139"/>
      <c r="P43966" s="142"/>
      <c r="Q43966" s="142"/>
      <c r="R43966" s="142"/>
      <c r="S43966" s="139"/>
    </row>
    <row r="43967" spans="2:19" ht="15.75" customHeight="1" x14ac:dyDescent="0.25">
      <c r="B43967" s="106"/>
      <c r="C43967" s="106"/>
      <c r="D43967" s="139"/>
      <c r="P43967" s="142"/>
      <c r="Q43967" s="142"/>
      <c r="R43967" s="142"/>
      <c r="S43967" s="139"/>
    </row>
    <row r="43968" spans="2:19" ht="15.75" customHeight="1" x14ac:dyDescent="0.25">
      <c r="B43968" s="106"/>
      <c r="C43968" s="106"/>
      <c r="D43968" s="139"/>
      <c r="P43968" s="142"/>
      <c r="Q43968" s="142"/>
      <c r="R43968" s="142"/>
      <c r="S43968" s="139"/>
    </row>
    <row r="43969" spans="2:19" ht="15.75" customHeight="1" x14ac:dyDescent="0.25">
      <c r="B43969" s="106"/>
      <c r="C43969" s="106"/>
      <c r="D43969" s="139"/>
      <c r="P43969" s="142"/>
      <c r="Q43969" s="142"/>
      <c r="R43969" s="142"/>
      <c r="S43969" s="139"/>
    </row>
    <row r="43970" spans="2:19" ht="15.75" customHeight="1" x14ac:dyDescent="0.25">
      <c r="B43970" s="106"/>
      <c r="C43970" s="106"/>
      <c r="D43970" s="139"/>
      <c r="P43970" s="142"/>
      <c r="Q43970" s="142"/>
      <c r="R43970" s="142"/>
      <c r="S43970" s="139"/>
    </row>
    <row r="43971" spans="2:19" ht="15.75" customHeight="1" x14ac:dyDescent="0.25">
      <c r="B43971" s="106"/>
      <c r="C43971" s="106"/>
      <c r="D43971" s="139"/>
      <c r="P43971" s="142"/>
      <c r="Q43971" s="142"/>
      <c r="R43971" s="142"/>
      <c r="S43971" s="139"/>
    </row>
    <row r="43972" spans="2:19" ht="15.75" customHeight="1" x14ac:dyDescent="0.25">
      <c r="B43972" s="106"/>
      <c r="C43972" s="106"/>
      <c r="D43972" s="139"/>
      <c r="P43972" s="142"/>
      <c r="Q43972" s="142"/>
      <c r="R43972" s="142"/>
      <c r="S43972" s="139"/>
    </row>
    <row r="43973" spans="2:19" ht="15.75" customHeight="1" x14ac:dyDescent="0.25">
      <c r="B43973" s="106"/>
      <c r="C43973" s="106"/>
      <c r="D43973" s="139"/>
      <c r="P43973" s="142"/>
      <c r="Q43973" s="142"/>
      <c r="R43973" s="142"/>
      <c r="S43973" s="139"/>
    </row>
    <row r="43974" spans="2:19" ht="15.75" customHeight="1" x14ac:dyDescent="0.25">
      <c r="B43974" s="106"/>
      <c r="C43974" s="106"/>
      <c r="D43974" s="139"/>
      <c r="P43974" s="142"/>
      <c r="Q43974" s="142"/>
      <c r="R43974" s="142"/>
      <c r="S43974" s="139"/>
    </row>
    <row r="43975" spans="2:19" ht="15.75" customHeight="1" x14ac:dyDescent="0.25">
      <c r="B43975" s="106"/>
      <c r="C43975" s="106"/>
      <c r="D43975" s="139"/>
      <c r="P43975" s="142"/>
      <c r="Q43975" s="142"/>
      <c r="R43975" s="142"/>
      <c r="S43975" s="139"/>
    </row>
    <row r="43976" spans="2:19" ht="15.75" customHeight="1" x14ac:dyDescent="0.25">
      <c r="B43976" s="106"/>
      <c r="C43976" s="106"/>
      <c r="D43976" s="139"/>
      <c r="P43976" s="142"/>
      <c r="Q43976" s="142"/>
      <c r="R43976" s="142"/>
      <c r="S43976" s="139"/>
    </row>
    <row r="43977" spans="2:19" ht="15.75" customHeight="1" x14ac:dyDescent="0.25">
      <c r="B43977" s="106"/>
      <c r="C43977" s="106"/>
      <c r="D43977" s="139"/>
      <c r="P43977" s="142"/>
      <c r="Q43977" s="142"/>
      <c r="R43977" s="142"/>
      <c r="S43977" s="139"/>
    </row>
    <row r="43978" spans="2:19" ht="15.75" customHeight="1" x14ac:dyDescent="0.25">
      <c r="B43978" s="106"/>
      <c r="C43978" s="106"/>
      <c r="D43978" s="139"/>
      <c r="P43978" s="142"/>
      <c r="Q43978" s="142"/>
      <c r="R43978" s="142"/>
      <c r="S43978" s="139"/>
    </row>
    <row r="43979" spans="2:19" ht="15.75" customHeight="1" x14ac:dyDescent="0.25">
      <c r="B43979" s="106"/>
      <c r="C43979" s="106"/>
      <c r="D43979" s="139"/>
      <c r="P43979" s="142"/>
      <c r="Q43979" s="142"/>
      <c r="R43979" s="142"/>
      <c r="S43979" s="139"/>
    </row>
    <row r="43980" spans="2:19" ht="15.75" customHeight="1" x14ac:dyDescent="0.25">
      <c r="B43980" s="106"/>
      <c r="C43980" s="106"/>
      <c r="D43980" s="139"/>
      <c r="P43980" s="142"/>
      <c r="Q43980" s="142"/>
      <c r="R43980" s="142"/>
      <c r="S43980" s="139"/>
    </row>
    <row r="43981" spans="2:19" ht="15.75" customHeight="1" x14ac:dyDescent="0.25">
      <c r="B43981" s="106"/>
      <c r="C43981" s="106"/>
      <c r="D43981" s="139"/>
      <c r="P43981" s="142"/>
      <c r="Q43981" s="142"/>
      <c r="R43981" s="142"/>
      <c r="S43981" s="139"/>
    </row>
    <row r="43982" spans="2:19" ht="15.75" customHeight="1" x14ac:dyDescent="0.25">
      <c r="B43982" s="106"/>
      <c r="C43982" s="106"/>
      <c r="D43982" s="139"/>
      <c r="P43982" s="142"/>
      <c r="Q43982" s="142"/>
      <c r="R43982" s="142"/>
      <c r="S43982" s="139"/>
    </row>
    <row r="43983" spans="2:19" ht="15.75" customHeight="1" x14ac:dyDescent="0.25">
      <c r="B43983" s="106"/>
      <c r="C43983" s="106"/>
      <c r="D43983" s="139"/>
      <c r="P43983" s="142"/>
      <c r="Q43983" s="142"/>
      <c r="R43983" s="142"/>
      <c r="S43983" s="139"/>
    </row>
    <row r="43984" spans="2:19" ht="15.75" customHeight="1" x14ac:dyDescent="0.25">
      <c r="B43984" s="106"/>
      <c r="C43984" s="106"/>
      <c r="D43984" s="139"/>
      <c r="P43984" s="142"/>
      <c r="Q43984" s="142"/>
      <c r="R43984" s="142"/>
      <c r="S43984" s="139"/>
    </row>
    <row r="43985" spans="2:19" ht="15.75" customHeight="1" x14ac:dyDescent="0.25">
      <c r="B43985" s="106"/>
      <c r="C43985" s="106"/>
      <c r="D43985" s="139"/>
      <c r="P43985" s="142"/>
      <c r="Q43985" s="142"/>
      <c r="R43985" s="142"/>
      <c r="S43985" s="139"/>
    </row>
    <row r="43986" spans="2:19" ht="15.75" customHeight="1" x14ac:dyDescent="0.25">
      <c r="B43986" s="106"/>
      <c r="C43986" s="106"/>
      <c r="D43986" s="139"/>
      <c r="P43986" s="142"/>
      <c r="Q43986" s="142"/>
      <c r="R43986" s="142"/>
      <c r="S43986" s="139"/>
    </row>
    <row r="43987" spans="2:19" ht="15.75" customHeight="1" x14ac:dyDescent="0.25">
      <c r="B43987" s="106"/>
      <c r="C43987" s="106"/>
      <c r="D43987" s="139"/>
      <c r="P43987" s="142"/>
      <c r="Q43987" s="142"/>
      <c r="R43987" s="142"/>
      <c r="S43987" s="139"/>
    </row>
    <row r="43988" spans="2:19" ht="15.75" customHeight="1" x14ac:dyDescent="0.25">
      <c r="B43988" s="106"/>
      <c r="C43988" s="106"/>
      <c r="D43988" s="139"/>
      <c r="P43988" s="142"/>
      <c r="Q43988" s="142"/>
      <c r="R43988" s="142"/>
      <c r="S43988" s="139"/>
    </row>
    <row r="43989" spans="2:19" ht="15.75" customHeight="1" x14ac:dyDescent="0.25">
      <c r="B43989" s="106"/>
      <c r="C43989" s="106"/>
      <c r="D43989" s="139"/>
      <c r="P43989" s="142"/>
      <c r="Q43989" s="142"/>
      <c r="R43989" s="142"/>
      <c r="S43989" s="139"/>
    </row>
    <row r="43990" spans="2:19" ht="15.75" customHeight="1" x14ac:dyDescent="0.25">
      <c r="B43990" s="106"/>
      <c r="C43990" s="106"/>
      <c r="D43990" s="139"/>
      <c r="P43990" s="142"/>
      <c r="Q43990" s="142"/>
      <c r="R43990" s="142"/>
      <c r="S43990" s="139"/>
    </row>
    <row r="43991" spans="2:19" ht="15.75" customHeight="1" x14ac:dyDescent="0.25">
      <c r="B43991" s="106"/>
      <c r="C43991" s="106"/>
      <c r="D43991" s="139"/>
      <c r="P43991" s="142"/>
      <c r="Q43991" s="142"/>
      <c r="R43991" s="142"/>
      <c r="S43991" s="139"/>
    </row>
    <row r="43992" spans="2:19" ht="15.75" customHeight="1" x14ac:dyDescent="0.25">
      <c r="B43992" s="106"/>
      <c r="C43992" s="106"/>
      <c r="D43992" s="139"/>
      <c r="P43992" s="142"/>
      <c r="Q43992" s="142"/>
      <c r="R43992" s="142"/>
      <c r="S43992" s="139"/>
    </row>
    <row r="43993" spans="2:19" ht="15.75" customHeight="1" x14ac:dyDescent="0.25">
      <c r="B43993" s="106"/>
      <c r="C43993" s="106"/>
      <c r="D43993" s="139"/>
      <c r="P43993" s="142"/>
      <c r="Q43993" s="142"/>
      <c r="R43993" s="142"/>
      <c r="S43993" s="139"/>
    </row>
    <row r="43994" spans="2:19" ht="15.75" customHeight="1" x14ac:dyDescent="0.25">
      <c r="B43994" s="106"/>
      <c r="C43994" s="106"/>
      <c r="D43994" s="139"/>
      <c r="P43994" s="142"/>
      <c r="Q43994" s="142"/>
      <c r="R43994" s="142"/>
      <c r="S43994" s="139"/>
    </row>
    <row r="43995" spans="2:19" ht="15.75" customHeight="1" x14ac:dyDescent="0.25">
      <c r="B43995" s="106"/>
      <c r="C43995" s="106"/>
      <c r="D43995" s="139"/>
      <c r="P43995" s="142"/>
      <c r="Q43995" s="142"/>
      <c r="R43995" s="142"/>
      <c r="S43995" s="139"/>
    </row>
    <row r="43996" spans="2:19" ht="15.75" customHeight="1" x14ac:dyDescent="0.25">
      <c r="B43996" s="106"/>
      <c r="C43996" s="106"/>
      <c r="D43996" s="139"/>
      <c r="P43996" s="142"/>
      <c r="Q43996" s="142"/>
      <c r="R43996" s="142"/>
      <c r="S43996" s="139"/>
    </row>
    <row r="43997" spans="2:19" ht="15.75" customHeight="1" x14ac:dyDescent="0.25">
      <c r="B43997" s="106"/>
      <c r="C43997" s="106"/>
      <c r="D43997" s="139"/>
      <c r="P43997" s="142"/>
      <c r="Q43997" s="142"/>
      <c r="R43997" s="142"/>
      <c r="S43997" s="139"/>
    </row>
    <row r="43998" spans="2:19" ht="15.75" customHeight="1" x14ac:dyDescent="0.25">
      <c r="B43998" s="106"/>
      <c r="C43998" s="106"/>
      <c r="D43998" s="139"/>
      <c r="P43998" s="142"/>
      <c r="Q43998" s="142"/>
      <c r="R43998" s="142"/>
      <c r="S43998" s="139"/>
    </row>
    <row r="43999" spans="2:19" ht="15.75" customHeight="1" x14ac:dyDescent="0.25">
      <c r="B43999" s="106"/>
      <c r="C43999" s="106"/>
      <c r="D43999" s="139"/>
      <c r="P43999" s="142"/>
      <c r="Q43999" s="142"/>
      <c r="R43999" s="142"/>
      <c r="S43999" s="139"/>
    </row>
    <row r="44000" spans="2:19" ht="15.75" customHeight="1" x14ac:dyDescent="0.25">
      <c r="B44000" s="106"/>
      <c r="C44000" s="106"/>
      <c r="D44000" s="139"/>
      <c r="P44000" s="142"/>
      <c r="Q44000" s="142"/>
      <c r="R44000" s="142"/>
      <c r="S44000" s="139"/>
    </row>
    <row r="44001" spans="2:19" ht="15.75" customHeight="1" x14ac:dyDescent="0.25">
      <c r="B44001" s="106"/>
      <c r="C44001" s="106"/>
      <c r="D44001" s="139"/>
      <c r="P44001" s="142"/>
      <c r="Q44001" s="142"/>
      <c r="R44001" s="142"/>
      <c r="S44001" s="139"/>
    </row>
    <row r="44002" spans="2:19" ht="15.75" customHeight="1" x14ac:dyDescent="0.25">
      <c r="B44002" s="106"/>
      <c r="C44002" s="106"/>
      <c r="D44002" s="139"/>
      <c r="P44002" s="142"/>
      <c r="Q44002" s="142"/>
      <c r="R44002" s="142"/>
      <c r="S44002" s="139"/>
    </row>
    <row r="44003" spans="2:19" ht="15.75" customHeight="1" x14ac:dyDescent="0.25">
      <c r="B44003" s="106"/>
      <c r="C44003" s="106"/>
      <c r="D44003" s="139"/>
      <c r="P44003" s="142"/>
      <c r="Q44003" s="142"/>
      <c r="R44003" s="142"/>
      <c r="S44003" s="139"/>
    </row>
    <row r="44004" spans="2:19" ht="15.75" customHeight="1" x14ac:dyDescent="0.25">
      <c r="B44004" s="106"/>
      <c r="C44004" s="106"/>
      <c r="D44004" s="139"/>
      <c r="P44004" s="142"/>
      <c r="Q44004" s="142"/>
      <c r="R44004" s="142"/>
      <c r="S44004" s="139"/>
    </row>
    <row r="44005" spans="2:19" ht="15.75" customHeight="1" x14ac:dyDescent="0.25">
      <c r="B44005" s="106"/>
      <c r="C44005" s="106"/>
      <c r="D44005" s="139"/>
      <c r="P44005" s="142"/>
      <c r="Q44005" s="142"/>
      <c r="R44005" s="142"/>
      <c r="S44005" s="139"/>
    </row>
    <row r="44006" spans="2:19" ht="15.75" customHeight="1" x14ac:dyDescent="0.25">
      <c r="B44006" s="106"/>
      <c r="C44006" s="106"/>
      <c r="D44006" s="139"/>
      <c r="P44006" s="142"/>
      <c r="Q44006" s="142"/>
      <c r="R44006" s="142"/>
      <c r="S44006" s="139"/>
    </row>
    <row r="44007" spans="2:19" ht="15.75" customHeight="1" x14ac:dyDescent="0.25">
      <c r="B44007" s="106"/>
      <c r="C44007" s="106"/>
      <c r="D44007" s="139"/>
      <c r="P44007" s="142"/>
      <c r="Q44007" s="142"/>
      <c r="R44007" s="142"/>
      <c r="S44007" s="139"/>
    </row>
    <row r="44008" spans="2:19" ht="15.75" customHeight="1" x14ac:dyDescent="0.25">
      <c r="B44008" s="106"/>
      <c r="C44008" s="106"/>
      <c r="D44008" s="139"/>
      <c r="P44008" s="142"/>
      <c r="Q44008" s="142"/>
      <c r="R44008" s="142"/>
      <c r="S44008" s="139"/>
    </row>
    <row r="44009" spans="2:19" ht="15.75" customHeight="1" x14ac:dyDescent="0.25">
      <c r="B44009" s="106"/>
      <c r="C44009" s="106"/>
      <c r="D44009" s="139"/>
      <c r="P44009" s="142"/>
      <c r="Q44009" s="142"/>
      <c r="R44009" s="142"/>
      <c r="S44009" s="139"/>
    </row>
    <row r="44010" spans="2:19" ht="15.75" customHeight="1" x14ac:dyDescent="0.25">
      <c r="B44010" s="106"/>
      <c r="C44010" s="106"/>
      <c r="D44010" s="139"/>
      <c r="P44010" s="142"/>
      <c r="Q44010" s="142"/>
      <c r="R44010" s="142"/>
      <c r="S44010" s="139"/>
    </row>
    <row r="44011" spans="2:19" ht="15.75" customHeight="1" x14ac:dyDescent="0.25">
      <c r="B44011" s="106"/>
      <c r="C44011" s="106"/>
      <c r="D44011" s="139"/>
      <c r="P44011" s="142"/>
      <c r="Q44011" s="142"/>
      <c r="R44011" s="142"/>
      <c r="S44011" s="139"/>
    </row>
    <row r="44012" spans="2:19" ht="15.75" customHeight="1" x14ac:dyDescent="0.25">
      <c r="B44012" s="106"/>
      <c r="C44012" s="106"/>
      <c r="D44012" s="139"/>
      <c r="P44012" s="142"/>
      <c r="Q44012" s="142"/>
      <c r="R44012" s="142"/>
      <c r="S44012" s="139"/>
    </row>
    <row r="44013" spans="2:19" ht="15.75" customHeight="1" x14ac:dyDescent="0.25">
      <c r="B44013" s="106"/>
      <c r="C44013" s="106"/>
      <c r="D44013" s="139"/>
      <c r="P44013" s="142"/>
      <c r="Q44013" s="142"/>
      <c r="R44013" s="142"/>
      <c r="S44013" s="139"/>
    </row>
    <row r="44014" spans="2:19" ht="15.75" customHeight="1" x14ac:dyDescent="0.25">
      <c r="B44014" s="106"/>
      <c r="C44014" s="106"/>
      <c r="D44014" s="139"/>
      <c r="P44014" s="142"/>
      <c r="Q44014" s="142"/>
      <c r="R44014" s="142"/>
      <c r="S44014" s="139"/>
    </row>
    <row r="44015" spans="2:19" ht="15.75" customHeight="1" x14ac:dyDescent="0.25">
      <c r="B44015" s="106"/>
      <c r="C44015" s="106"/>
      <c r="D44015" s="139"/>
      <c r="P44015" s="142"/>
      <c r="Q44015" s="142"/>
      <c r="R44015" s="142"/>
      <c r="S44015" s="139"/>
    </row>
    <row r="44016" spans="2:19" ht="15.75" customHeight="1" x14ac:dyDescent="0.25">
      <c r="B44016" s="106"/>
      <c r="C44016" s="106"/>
      <c r="D44016" s="139"/>
      <c r="P44016" s="142"/>
      <c r="Q44016" s="142"/>
      <c r="R44016" s="142"/>
      <c r="S44016" s="139"/>
    </row>
    <row r="44017" spans="2:19" ht="15.75" customHeight="1" x14ac:dyDescent="0.25">
      <c r="B44017" s="106"/>
      <c r="C44017" s="106"/>
      <c r="D44017" s="139"/>
      <c r="P44017" s="142"/>
      <c r="Q44017" s="142"/>
      <c r="R44017" s="142"/>
      <c r="S44017" s="139"/>
    </row>
    <row r="44018" spans="2:19" ht="15.75" customHeight="1" x14ac:dyDescent="0.25">
      <c r="B44018" s="106"/>
      <c r="C44018" s="106"/>
      <c r="D44018" s="139"/>
      <c r="P44018" s="142"/>
      <c r="Q44018" s="142"/>
      <c r="R44018" s="142"/>
      <c r="S44018" s="139"/>
    </row>
    <row r="44019" spans="2:19" ht="15.75" customHeight="1" x14ac:dyDescent="0.25">
      <c r="B44019" s="106"/>
      <c r="C44019" s="106"/>
      <c r="D44019" s="139"/>
      <c r="P44019" s="142"/>
      <c r="Q44019" s="142"/>
      <c r="R44019" s="142"/>
      <c r="S44019" s="139"/>
    </row>
    <row r="44020" spans="2:19" ht="15.75" customHeight="1" x14ac:dyDescent="0.25">
      <c r="B44020" s="106"/>
      <c r="C44020" s="106"/>
      <c r="D44020" s="139"/>
      <c r="P44020" s="142"/>
      <c r="Q44020" s="142"/>
      <c r="R44020" s="142"/>
      <c r="S44020" s="139"/>
    </row>
    <row r="44021" spans="2:19" ht="15.75" customHeight="1" x14ac:dyDescent="0.25">
      <c r="B44021" s="106"/>
      <c r="C44021" s="106"/>
      <c r="D44021" s="139"/>
      <c r="P44021" s="142"/>
      <c r="Q44021" s="142"/>
      <c r="R44021" s="142"/>
      <c r="S44021" s="139"/>
    </row>
    <row r="44022" spans="2:19" ht="15.75" customHeight="1" x14ac:dyDescent="0.25">
      <c r="B44022" s="106"/>
      <c r="C44022" s="106"/>
      <c r="D44022" s="139"/>
      <c r="P44022" s="142"/>
      <c r="Q44022" s="142"/>
      <c r="R44022" s="142"/>
      <c r="S44022" s="139"/>
    </row>
    <row r="44023" spans="2:19" ht="15.75" customHeight="1" x14ac:dyDescent="0.25">
      <c r="B44023" s="106"/>
      <c r="C44023" s="106"/>
      <c r="D44023" s="139"/>
      <c r="P44023" s="142"/>
      <c r="Q44023" s="142"/>
      <c r="R44023" s="142"/>
      <c r="S44023" s="139"/>
    </row>
    <row r="44024" spans="2:19" ht="15.75" customHeight="1" x14ac:dyDescent="0.25">
      <c r="B44024" s="106"/>
      <c r="C44024" s="106"/>
      <c r="D44024" s="139"/>
      <c r="P44024" s="142"/>
      <c r="Q44024" s="142"/>
      <c r="R44024" s="142"/>
      <c r="S44024" s="139"/>
    </row>
    <row r="44025" spans="2:19" ht="15.75" customHeight="1" x14ac:dyDescent="0.25">
      <c r="B44025" s="106"/>
      <c r="C44025" s="106"/>
      <c r="D44025" s="139"/>
      <c r="P44025" s="142"/>
      <c r="Q44025" s="142"/>
      <c r="R44025" s="142"/>
      <c r="S44025" s="139"/>
    </row>
    <row r="44026" spans="2:19" ht="15.75" customHeight="1" x14ac:dyDescent="0.25">
      <c r="B44026" s="106"/>
      <c r="C44026" s="106"/>
      <c r="D44026" s="139"/>
      <c r="P44026" s="142"/>
      <c r="Q44026" s="142"/>
      <c r="R44026" s="142"/>
      <c r="S44026" s="139"/>
    </row>
    <row r="44027" spans="2:19" ht="15.75" customHeight="1" x14ac:dyDescent="0.25">
      <c r="B44027" s="106"/>
      <c r="C44027" s="106"/>
      <c r="D44027" s="139"/>
      <c r="P44027" s="142"/>
      <c r="Q44027" s="142"/>
      <c r="R44027" s="142"/>
      <c r="S44027" s="139"/>
    </row>
    <row r="44028" spans="2:19" ht="15.75" customHeight="1" x14ac:dyDescent="0.25">
      <c r="B44028" s="106"/>
      <c r="C44028" s="106"/>
      <c r="D44028" s="139"/>
      <c r="P44028" s="142"/>
      <c r="Q44028" s="142"/>
      <c r="R44028" s="142"/>
      <c r="S44028" s="139"/>
    </row>
    <row r="44029" spans="2:19" ht="15.75" customHeight="1" x14ac:dyDescent="0.25">
      <c r="B44029" s="106"/>
      <c r="C44029" s="106"/>
      <c r="D44029" s="139"/>
      <c r="P44029" s="142"/>
      <c r="Q44029" s="142"/>
      <c r="R44029" s="142"/>
      <c r="S44029" s="139"/>
    </row>
    <row r="44030" spans="2:19" ht="15.75" customHeight="1" x14ac:dyDescent="0.25">
      <c r="B44030" s="106"/>
      <c r="C44030" s="106"/>
      <c r="D44030" s="139"/>
      <c r="P44030" s="142"/>
      <c r="Q44030" s="142"/>
      <c r="R44030" s="142"/>
      <c r="S44030" s="139"/>
    </row>
    <row r="44031" spans="2:19" ht="15.75" customHeight="1" x14ac:dyDescent="0.25">
      <c r="B44031" s="106"/>
      <c r="C44031" s="106"/>
      <c r="D44031" s="139"/>
      <c r="P44031" s="142"/>
      <c r="Q44031" s="142"/>
      <c r="R44031" s="142"/>
      <c r="S44031" s="139"/>
    </row>
    <row r="44032" spans="2:19" ht="15.75" customHeight="1" x14ac:dyDescent="0.25">
      <c r="B44032" s="106"/>
      <c r="C44032" s="106"/>
      <c r="D44032" s="139"/>
      <c r="P44032" s="142"/>
      <c r="Q44032" s="142"/>
      <c r="R44032" s="142"/>
      <c r="S44032" s="139"/>
    </row>
    <row r="44033" spans="2:19" ht="15.75" customHeight="1" x14ac:dyDescent="0.25">
      <c r="B44033" s="106"/>
      <c r="C44033" s="106"/>
      <c r="D44033" s="139"/>
      <c r="P44033" s="142"/>
      <c r="Q44033" s="142"/>
      <c r="R44033" s="142"/>
      <c r="S44033" s="139"/>
    </row>
    <row r="44034" spans="2:19" ht="15.75" customHeight="1" x14ac:dyDescent="0.25">
      <c r="B44034" s="106"/>
      <c r="C44034" s="106"/>
      <c r="D44034" s="139"/>
      <c r="P44034" s="142"/>
      <c r="Q44034" s="142"/>
      <c r="R44034" s="142"/>
      <c r="S44034" s="139"/>
    </row>
    <row r="44035" spans="2:19" ht="15.75" customHeight="1" x14ac:dyDescent="0.25">
      <c r="B44035" s="106"/>
      <c r="C44035" s="106"/>
      <c r="D44035" s="139"/>
      <c r="P44035" s="142"/>
      <c r="Q44035" s="142"/>
      <c r="R44035" s="142"/>
      <c r="S44035" s="139"/>
    </row>
    <row r="44036" spans="2:19" ht="15.75" customHeight="1" x14ac:dyDescent="0.25">
      <c r="B44036" s="106"/>
      <c r="C44036" s="106"/>
      <c r="D44036" s="139"/>
      <c r="P44036" s="142"/>
      <c r="Q44036" s="142"/>
      <c r="R44036" s="142"/>
      <c r="S44036" s="139"/>
    </row>
    <row r="44037" spans="2:19" ht="15.75" customHeight="1" x14ac:dyDescent="0.25">
      <c r="B44037" s="106"/>
      <c r="C44037" s="106"/>
      <c r="D44037" s="139"/>
      <c r="P44037" s="142"/>
      <c r="Q44037" s="142"/>
      <c r="R44037" s="142"/>
      <c r="S44037" s="139"/>
    </row>
    <row r="44038" spans="2:19" ht="15.75" customHeight="1" x14ac:dyDescent="0.25">
      <c r="B44038" s="106"/>
      <c r="C44038" s="106"/>
      <c r="D44038" s="139"/>
      <c r="P44038" s="142"/>
      <c r="Q44038" s="142"/>
      <c r="R44038" s="142"/>
      <c r="S44038" s="139"/>
    </row>
    <row r="44039" spans="2:19" ht="15.75" customHeight="1" x14ac:dyDescent="0.25">
      <c r="B44039" s="106"/>
      <c r="C44039" s="106"/>
      <c r="D44039" s="139"/>
      <c r="P44039" s="142"/>
      <c r="Q44039" s="142"/>
      <c r="R44039" s="142"/>
      <c r="S44039" s="139"/>
    </row>
    <row r="44040" spans="2:19" ht="15.75" customHeight="1" x14ac:dyDescent="0.25">
      <c r="B44040" s="106"/>
      <c r="C44040" s="106"/>
      <c r="D44040" s="139"/>
      <c r="P44040" s="142"/>
      <c r="Q44040" s="142"/>
      <c r="R44040" s="142"/>
      <c r="S44040" s="139"/>
    </row>
    <row r="44041" spans="2:19" ht="15.75" customHeight="1" x14ac:dyDescent="0.25">
      <c r="B44041" s="106"/>
      <c r="C44041" s="106"/>
      <c r="D44041" s="139"/>
      <c r="P44041" s="142"/>
      <c r="Q44041" s="142"/>
      <c r="R44041" s="142"/>
      <c r="S44041" s="139"/>
    </row>
    <row r="44042" spans="2:19" ht="15.75" customHeight="1" x14ac:dyDescent="0.25">
      <c r="B44042" s="106"/>
      <c r="C44042" s="106"/>
      <c r="D44042" s="139"/>
      <c r="P44042" s="142"/>
      <c r="Q44042" s="142"/>
      <c r="R44042" s="142"/>
      <c r="S44042" s="139"/>
    </row>
    <row r="44043" spans="2:19" ht="15.75" customHeight="1" x14ac:dyDescent="0.25">
      <c r="B44043" s="106"/>
      <c r="C44043" s="106"/>
      <c r="D44043" s="139"/>
      <c r="P44043" s="142"/>
      <c r="Q44043" s="142"/>
      <c r="R44043" s="142"/>
      <c r="S44043" s="139"/>
    </row>
    <row r="44044" spans="2:19" ht="15.75" customHeight="1" x14ac:dyDescent="0.25">
      <c r="B44044" s="106"/>
      <c r="C44044" s="106"/>
      <c r="D44044" s="139"/>
      <c r="P44044" s="142"/>
      <c r="Q44044" s="142"/>
      <c r="R44044" s="142"/>
      <c r="S44044" s="139"/>
    </row>
    <row r="44045" spans="2:19" ht="15.75" customHeight="1" x14ac:dyDescent="0.25">
      <c r="B44045" s="106"/>
      <c r="C44045" s="106"/>
      <c r="D44045" s="139"/>
      <c r="P44045" s="142"/>
      <c r="Q44045" s="142"/>
      <c r="R44045" s="142"/>
      <c r="S44045" s="139"/>
    </row>
    <row r="44046" spans="2:19" ht="15.75" customHeight="1" x14ac:dyDescent="0.25">
      <c r="B44046" s="106"/>
      <c r="C44046" s="106"/>
      <c r="D44046" s="139"/>
      <c r="P44046" s="142"/>
      <c r="Q44046" s="142"/>
      <c r="R44046" s="142"/>
      <c r="S44046" s="139"/>
    </row>
    <row r="44047" spans="2:19" ht="15.75" customHeight="1" x14ac:dyDescent="0.25">
      <c r="B44047" s="106"/>
      <c r="C44047" s="106"/>
      <c r="D44047" s="139"/>
      <c r="P44047" s="142"/>
      <c r="Q44047" s="142"/>
      <c r="R44047" s="142"/>
      <c r="S44047" s="139"/>
    </row>
    <row r="44048" spans="2:19" ht="15.75" customHeight="1" x14ac:dyDescent="0.25">
      <c r="B44048" s="106"/>
      <c r="C44048" s="106"/>
      <c r="D44048" s="139"/>
      <c r="P44048" s="142"/>
      <c r="Q44048" s="142"/>
      <c r="R44048" s="142"/>
      <c r="S44048" s="139"/>
    </row>
    <row r="44049" spans="2:19" ht="15.75" customHeight="1" x14ac:dyDescent="0.25">
      <c r="B44049" s="106"/>
      <c r="C44049" s="106"/>
      <c r="D44049" s="139"/>
      <c r="P44049" s="142"/>
      <c r="Q44049" s="142"/>
      <c r="R44049" s="142"/>
      <c r="S44049" s="139"/>
    </row>
    <row r="44050" spans="2:19" ht="15.75" customHeight="1" x14ac:dyDescent="0.25">
      <c r="B44050" s="106"/>
      <c r="C44050" s="106"/>
      <c r="D44050" s="139"/>
      <c r="P44050" s="142"/>
      <c r="Q44050" s="142"/>
      <c r="R44050" s="142"/>
      <c r="S44050" s="139"/>
    </row>
    <row r="44051" spans="2:19" ht="15.75" customHeight="1" x14ac:dyDescent="0.25">
      <c r="B44051" s="106"/>
      <c r="C44051" s="106"/>
      <c r="D44051" s="139"/>
      <c r="P44051" s="142"/>
      <c r="Q44051" s="142"/>
      <c r="R44051" s="142"/>
      <c r="S44051" s="139"/>
    </row>
    <row r="44052" spans="2:19" ht="15.75" customHeight="1" x14ac:dyDescent="0.25">
      <c r="B44052" s="106"/>
      <c r="C44052" s="106"/>
      <c r="D44052" s="139"/>
      <c r="P44052" s="142"/>
      <c r="Q44052" s="142"/>
      <c r="R44052" s="142"/>
      <c r="S44052" s="139"/>
    </row>
    <row r="44053" spans="2:19" ht="15.75" customHeight="1" x14ac:dyDescent="0.25">
      <c r="B44053" s="106"/>
      <c r="C44053" s="106"/>
      <c r="D44053" s="139"/>
      <c r="P44053" s="142"/>
      <c r="Q44053" s="142"/>
      <c r="R44053" s="142"/>
      <c r="S44053" s="139"/>
    </row>
    <row r="44054" spans="2:19" ht="15.75" customHeight="1" x14ac:dyDescent="0.25">
      <c r="B44054" s="106"/>
      <c r="C44054" s="106"/>
      <c r="D44054" s="139"/>
      <c r="P44054" s="142"/>
      <c r="Q44054" s="142"/>
      <c r="R44054" s="142"/>
      <c r="S44054" s="139"/>
    </row>
    <row r="44055" spans="2:19" ht="15.75" customHeight="1" x14ac:dyDescent="0.25">
      <c r="B44055" s="106"/>
      <c r="C44055" s="106"/>
      <c r="D44055" s="139"/>
      <c r="P44055" s="142"/>
      <c r="Q44055" s="142"/>
      <c r="R44055" s="142"/>
      <c r="S44055" s="139"/>
    </row>
    <row r="44056" spans="2:19" ht="15.75" customHeight="1" x14ac:dyDescent="0.25">
      <c r="B44056" s="106"/>
      <c r="C44056" s="106"/>
      <c r="D44056" s="139"/>
      <c r="P44056" s="142"/>
      <c r="Q44056" s="142"/>
      <c r="R44056" s="142"/>
      <c r="S44056" s="139"/>
    </row>
    <row r="44057" spans="2:19" ht="15.75" customHeight="1" x14ac:dyDescent="0.25">
      <c r="B44057" s="106"/>
      <c r="C44057" s="106"/>
      <c r="D44057" s="139"/>
      <c r="P44057" s="142"/>
      <c r="Q44057" s="142"/>
      <c r="R44057" s="142"/>
      <c r="S44057" s="139"/>
    </row>
    <row r="44058" spans="2:19" ht="15.75" customHeight="1" x14ac:dyDescent="0.25">
      <c r="B44058" s="106"/>
      <c r="C44058" s="106"/>
      <c r="D44058" s="139"/>
      <c r="P44058" s="142"/>
      <c r="Q44058" s="142"/>
      <c r="R44058" s="142"/>
      <c r="S44058" s="139"/>
    </row>
    <row r="44059" spans="2:19" ht="15.75" customHeight="1" x14ac:dyDescent="0.25">
      <c r="B44059" s="106"/>
      <c r="C44059" s="106"/>
      <c r="D44059" s="139"/>
      <c r="P44059" s="142"/>
      <c r="Q44059" s="142"/>
      <c r="R44059" s="142"/>
      <c r="S44059" s="139"/>
    </row>
    <row r="44060" spans="2:19" ht="15.75" customHeight="1" x14ac:dyDescent="0.25">
      <c r="B44060" s="106"/>
      <c r="C44060" s="106"/>
      <c r="D44060" s="139"/>
      <c r="P44060" s="142"/>
      <c r="Q44060" s="142"/>
      <c r="R44060" s="142"/>
      <c r="S44060" s="139"/>
    </row>
    <row r="44061" spans="2:19" ht="15.75" customHeight="1" x14ac:dyDescent="0.25">
      <c r="B44061" s="106"/>
      <c r="C44061" s="106"/>
      <c r="D44061" s="139"/>
      <c r="P44061" s="142"/>
      <c r="Q44061" s="142"/>
      <c r="R44061" s="142"/>
      <c r="S44061" s="139"/>
    </row>
    <row r="44062" spans="2:19" ht="15.75" customHeight="1" x14ac:dyDescent="0.25">
      <c r="B44062" s="106"/>
      <c r="C44062" s="106"/>
      <c r="D44062" s="139"/>
      <c r="P44062" s="142"/>
      <c r="Q44062" s="142"/>
      <c r="R44062" s="142"/>
      <c r="S44062" s="139"/>
    </row>
    <row r="44063" spans="2:19" ht="15.75" customHeight="1" x14ac:dyDescent="0.25">
      <c r="B44063" s="106"/>
      <c r="C44063" s="106"/>
      <c r="D44063" s="139"/>
      <c r="P44063" s="142"/>
      <c r="Q44063" s="142"/>
      <c r="R44063" s="142"/>
      <c r="S44063" s="139"/>
    </row>
    <row r="44064" spans="2:19" ht="15.75" customHeight="1" x14ac:dyDescent="0.25">
      <c r="B44064" s="106"/>
      <c r="C44064" s="106"/>
      <c r="D44064" s="139"/>
      <c r="P44064" s="142"/>
      <c r="Q44064" s="142"/>
      <c r="R44064" s="142"/>
      <c r="S44064" s="139"/>
    </row>
    <row r="44065" spans="2:19" ht="15.75" customHeight="1" x14ac:dyDescent="0.25">
      <c r="B44065" s="106"/>
      <c r="C44065" s="106"/>
      <c r="D44065" s="139"/>
      <c r="P44065" s="142"/>
      <c r="Q44065" s="142"/>
      <c r="R44065" s="142"/>
      <c r="S44065" s="139"/>
    </row>
    <row r="44066" spans="2:19" ht="15.75" customHeight="1" x14ac:dyDescent="0.25">
      <c r="B44066" s="106"/>
      <c r="C44066" s="106"/>
      <c r="D44066" s="139"/>
      <c r="P44066" s="142"/>
      <c r="Q44066" s="142"/>
      <c r="R44066" s="142"/>
      <c r="S44066" s="139"/>
    </row>
    <row r="44067" spans="2:19" ht="15.75" customHeight="1" x14ac:dyDescent="0.25">
      <c r="B44067" s="106"/>
      <c r="C44067" s="106"/>
      <c r="D44067" s="139"/>
      <c r="P44067" s="142"/>
      <c r="Q44067" s="142"/>
      <c r="R44067" s="142"/>
      <c r="S44067" s="139"/>
    </row>
    <row r="44068" spans="2:19" ht="15.75" customHeight="1" x14ac:dyDescent="0.25">
      <c r="B44068" s="106"/>
      <c r="C44068" s="106"/>
      <c r="D44068" s="139"/>
      <c r="P44068" s="142"/>
      <c r="Q44068" s="142"/>
      <c r="R44068" s="142"/>
      <c r="S44068" s="139"/>
    </row>
    <row r="44069" spans="2:19" ht="15.75" customHeight="1" x14ac:dyDescent="0.25">
      <c r="B44069" s="106"/>
      <c r="C44069" s="106"/>
      <c r="D44069" s="139"/>
      <c r="P44069" s="142"/>
      <c r="Q44069" s="142"/>
      <c r="R44069" s="142"/>
      <c r="S44069" s="139"/>
    </row>
    <row r="44070" spans="2:19" ht="15.75" customHeight="1" x14ac:dyDescent="0.25">
      <c r="B44070" s="106"/>
      <c r="C44070" s="106"/>
      <c r="D44070" s="139"/>
      <c r="P44070" s="142"/>
      <c r="Q44070" s="142"/>
      <c r="R44070" s="142"/>
      <c r="S44070" s="139"/>
    </row>
    <row r="44071" spans="2:19" ht="15.75" customHeight="1" x14ac:dyDescent="0.25">
      <c r="B44071" s="106"/>
      <c r="C44071" s="106"/>
      <c r="D44071" s="139"/>
      <c r="P44071" s="142"/>
      <c r="Q44071" s="142"/>
      <c r="R44071" s="142"/>
      <c r="S44071" s="139"/>
    </row>
    <row r="44072" spans="2:19" ht="15.75" customHeight="1" x14ac:dyDescent="0.25">
      <c r="B44072" s="106"/>
      <c r="C44072" s="106"/>
      <c r="D44072" s="139"/>
      <c r="P44072" s="142"/>
      <c r="Q44072" s="142"/>
      <c r="R44072" s="142"/>
      <c r="S44072" s="139"/>
    </row>
    <row r="44073" spans="2:19" ht="15.75" customHeight="1" x14ac:dyDescent="0.25">
      <c r="B44073" s="106"/>
      <c r="C44073" s="106"/>
      <c r="D44073" s="139"/>
      <c r="P44073" s="142"/>
      <c r="Q44073" s="142"/>
      <c r="R44073" s="142"/>
      <c r="S44073" s="139"/>
    </row>
    <row r="44074" spans="2:19" ht="15.75" customHeight="1" x14ac:dyDescent="0.25">
      <c r="B44074" s="106"/>
      <c r="C44074" s="106"/>
      <c r="D44074" s="139"/>
      <c r="P44074" s="142"/>
      <c r="Q44074" s="142"/>
      <c r="R44074" s="142"/>
      <c r="S44074" s="139"/>
    </row>
    <row r="44075" spans="2:19" ht="15.75" customHeight="1" x14ac:dyDescent="0.25">
      <c r="B44075" s="106"/>
      <c r="C44075" s="106"/>
      <c r="D44075" s="139"/>
      <c r="P44075" s="142"/>
      <c r="Q44075" s="142"/>
      <c r="R44075" s="142"/>
      <c r="S44075" s="139"/>
    </row>
    <row r="44076" spans="2:19" ht="15.75" customHeight="1" x14ac:dyDescent="0.25">
      <c r="B44076" s="106"/>
      <c r="C44076" s="106"/>
      <c r="D44076" s="139"/>
      <c r="P44076" s="142"/>
      <c r="Q44076" s="142"/>
      <c r="R44076" s="142"/>
      <c r="S44076" s="139"/>
    </row>
    <row r="44077" spans="2:19" ht="15.75" customHeight="1" x14ac:dyDescent="0.25">
      <c r="B44077" s="106"/>
      <c r="C44077" s="106"/>
      <c r="D44077" s="139"/>
      <c r="P44077" s="142"/>
      <c r="Q44077" s="142"/>
      <c r="R44077" s="142"/>
      <c r="S44077" s="139"/>
    </row>
    <row r="44078" spans="2:19" ht="15.75" customHeight="1" x14ac:dyDescent="0.25">
      <c r="B44078" s="106"/>
      <c r="C44078" s="106"/>
      <c r="D44078" s="139"/>
      <c r="P44078" s="142"/>
      <c r="Q44078" s="142"/>
      <c r="R44078" s="142"/>
      <c r="S44078" s="139"/>
    </row>
    <row r="44079" spans="2:19" ht="15.75" customHeight="1" x14ac:dyDescent="0.25">
      <c r="B44079" s="106"/>
      <c r="C44079" s="106"/>
      <c r="D44079" s="139"/>
      <c r="P44079" s="142"/>
      <c r="Q44079" s="142"/>
      <c r="R44079" s="142"/>
      <c r="S44079" s="139"/>
    </row>
    <row r="44080" spans="2:19" ht="15.75" customHeight="1" x14ac:dyDescent="0.25">
      <c r="B44080" s="106"/>
      <c r="C44080" s="106"/>
      <c r="D44080" s="139"/>
      <c r="P44080" s="142"/>
      <c r="Q44080" s="142"/>
      <c r="R44080" s="142"/>
      <c r="S44080" s="139"/>
    </row>
    <row r="44081" spans="2:19" ht="15.75" customHeight="1" x14ac:dyDescent="0.25">
      <c r="B44081" s="106"/>
      <c r="C44081" s="106"/>
      <c r="D44081" s="139"/>
      <c r="P44081" s="142"/>
      <c r="Q44081" s="142"/>
      <c r="R44081" s="142"/>
      <c r="S44081" s="139"/>
    </row>
    <row r="44082" spans="2:19" ht="15.75" customHeight="1" x14ac:dyDescent="0.25">
      <c r="B44082" s="106"/>
      <c r="C44082" s="106"/>
      <c r="D44082" s="139"/>
      <c r="P44082" s="142"/>
      <c r="Q44082" s="142"/>
      <c r="R44082" s="142"/>
      <c r="S44082" s="139"/>
    </row>
    <row r="44083" spans="2:19" ht="15.75" customHeight="1" x14ac:dyDescent="0.25">
      <c r="B44083" s="106"/>
      <c r="C44083" s="106"/>
      <c r="D44083" s="139"/>
      <c r="P44083" s="142"/>
      <c r="Q44083" s="142"/>
      <c r="R44083" s="142"/>
      <c r="S44083" s="139"/>
    </row>
    <row r="44084" spans="2:19" ht="15.75" customHeight="1" x14ac:dyDescent="0.25">
      <c r="B44084" s="106"/>
      <c r="C44084" s="106"/>
      <c r="D44084" s="139"/>
      <c r="P44084" s="142"/>
      <c r="Q44084" s="142"/>
      <c r="R44084" s="142"/>
      <c r="S44084" s="139"/>
    </row>
    <row r="44085" spans="2:19" ht="15.75" customHeight="1" x14ac:dyDescent="0.25">
      <c r="B44085" s="106"/>
      <c r="C44085" s="106"/>
      <c r="D44085" s="139"/>
      <c r="P44085" s="142"/>
      <c r="Q44085" s="142"/>
      <c r="R44085" s="142"/>
      <c r="S44085" s="139"/>
    </row>
    <row r="44086" spans="2:19" ht="15.75" customHeight="1" x14ac:dyDescent="0.25">
      <c r="B44086" s="106"/>
      <c r="C44086" s="106"/>
      <c r="D44086" s="139"/>
      <c r="P44086" s="142"/>
      <c r="Q44086" s="142"/>
      <c r="R44086" s="142"/>
      <c r="S44086" s="139"/>
    </row>
    <row r="44087" spans="2:19" ht="15.75" customHeight="1" x14ac:dyDescent="0.25">
      <c r="B44087" s="106"/>
      <c r="C44087" s="106"/>
      <c r="D44087" s="139"/>
      <c r="P44087" s="142"/>
      <c r="Q44087" s="142"/>
      <c r="R44087" s="142"/>
      <c r="S44087" s="139"/>
    </row>
    <row r="44088" spans="2:19" ht="15.75" customHeight="1" x14ac:dyDescent="0.25">
      <c r="B44088" s="106"/>
      <c r="C44088" s="106"/>
      <c r="D44088" s="139"/>
      <c r="P44088" s="142"/>
      <c r="Q44088" s="142"/>
      <c r="R44088" s="142"/>
      <c r="S44088" s="139"/>
    </row>
    <row r="44089" spans="2:19" ht="15.75" customHeight="1" x14ac:dyDescent="0.25">
      <c r="B44089" s="106"/>
      <c r="C44089" s="106"/>
      <c r="D44089" s="139"/>
      <c r="P44089" s="142"/>
      <c r="Q44089" s="142"/>
      <c r="R44089" s="142"/>
      <c r="S44089" s="139"/>
    </row>
    <row r="44090" spans="2:19" ht="15.75" customHeight="1" x14ac:dyDescent="0.25">
      <c r="B44090" s="106"/>
      <c r="C44090" s="106"/>
      <c r="D44090" s="139"/>
      <c r="P44090" s="142"/>
      <c r="Q44090" s="142"/>
      <c r="R44090" s="142"/>
      <c r="S44090" s="139"/>
    </row>
    <row r="44091" spans="2:19" ht="15.75" customHeight="1" x14ac:dyDescent="0.25">
      <c r="B44091" s="106"/>
      <c r="C44091" s="106"/>
      <c r="D44091" s="139"/>
      <c r="P44091" s="142"/>
      <c r="Q44091" s="142"/>
      <c r="R44091" s="142"/>
      <c r="S44091" s="139"/>
    </row>
    <row r="44092" spans="2:19" ht="15.75" customHeight="1" x14ac:dyDescent="0.25">
      <c r="B44092" s="106"/>
      <c r="C44092" s="106"/>
      <c r="D44092" s="139"/>
      <c r="P44092" s="142"/>
      <c r="Q44092" s="142"/>
      <c r="R44092" s="142"/>
      <c r="S44092" s="139"/>
    </row>
    <row r="44093" spans="2:19" ht="15.75" customHeight="1" x14ac:dyDescent="0.25">
      <c r="B44093" s="106"/>
      <c r="C44093" s="106"/>
      <c r="D44093" s="139"/>
      <c r="P44093" s="142"/>
      <c r="Q44093" s="142"/>
      <c r="R44093" s="142"/>
      <c r="S44093" s="139"/>
    </row>
    <row r="44094" spans="2:19" ht="15.75" customHeight="1" x14ac:dyDescent="0.25">
      <c r="B44094" s="106"/>
      <c r="C44094" s="106"/>
      <c r="D44094" s="139"/>
      <c r="P44094" s="142"/>
      <c r="Q44094" s="142"/>
      <c r="R44094" s="142"/>
      <c r="S44094" s="139"/>
    </row>
    <row r="44095" spans="2:19" ht="15.75" customHeight="1" x14ac:dyDescent="0.25">
      <c r="B44095" s="106"/>
      <c r="C44095" s="106"/>
      <c r="D44095" s="139"/>
      <c r="P44095" s="142"/>
      <c r="Q44095" s="142"/>
      <c r="R44095" s="142"/>
      <c r="S44095" s="139"/>
    </row>
    <row r="44096" spans="2:19" ht="15.75" customHeight="1" x14ac:dyDescent="0.25">
      <c r="B44096" s="106"/>
      <c r="C44096" s="106"/>
      <c r="D44096" s="139"/>
      <c r="P44096" s="142"/>
      <c r="Q44096" s="142"/>
      <c r="R44096" s="142"/>
      <c r="S44096" s="139"/>
    </row>
    <row r="44097" spans="2:19" ht="15.75" customHeight="1" x14ac:dyDescent="0.25">
      <c r="B44097" s="106"/>
      <c r="C44097" s="106"/>
      <c r="D44097" s="139"/>
      <c r="P44097" s="142"/>
      <c r="Q44097" s="142"/>
      <c r="R44097" s="142"/>
      <c r="S44097" s="139"/>
    </row>
    <row r="44098" spans="2:19" ht="15.75" customHeight="1" x14ac:dyDescent="0.25">
      <c r="B44098" s="106"/>
      <c r="C44098" s="106"/>
      <c r="D44098" s="139"/>
      <c r="P44098" s="142"/>
      <c r="Q44098" s="142"/>
      <c r="R44098" s="142"/>
      <c r="S44098" s="139"/>
    </row>
    <row r="44099" spans="2:19" ht="15.75" customHeight="1" x14ac:dyDescent="0.25">
      <c r="B44099" s="106"/>
      <c r="C44099" s="106"/>
      <c r="D44099" s="139"/>
      <c r="P44099" s="142"/>
      <c r="Q44099" s="142"/>
      <c r="R44099" s="142"/>
      <c r="S44099" s="139"/>
    </row>
    <row r="44100" spans="2:19" ht="15.75" customHeight="1" x14ac:dyDescent="0.25">
      <c r="B44100" s="106"/>
      <c r="C44100" s="106"/>
      <c r="D44100" s="139"/>
      <c r="P44100" s="142"/>
      <c r="Q44100" s="142"/>
      <c r="R44100" s="142"/>
      <c r="S44100" s="139"/>
    </row>
    <row r="44101" spans="2:19" ht="15.75" customHeight="1" x14ac:dyDescent="0.25">
      <c r="B44101" s="106"/>
      <c r="C44101" s="106"/>
      <c r="D44101" s="139"/>
      <c r="P44101" s="142"/>
      <c r="Q44101" s="142"/>
      <c r="R44101" s="142"/>
      <c r="S44101" s="139"/>
    </row>
    <row r="44102" spans="2:19" ht="15.75" customHeight="1" x14ac:dyDescent="0.25">
      <c r="B44102" s="106"/>
      <c r="C44102" s="106"/>
      <c r="D44102" s="139"/>
      <c r="P44102" s="142"/>
      <c r="Q44102" s="142"/>
      <c r="R44102" s="142"/>
      <c r="S44102" s="139"/>
    </row>
    <row r="44103" spans="2:19" ht="15.75" customHeight="1" x14ac:dyDescent="0.25">
      <c r="B44103" s="106"/>
      <c r="C44103" s="106"/>
      <c r="D44103" s="139"/>
      <c r="P44103" s="142"/>
      <c r="Q44103" s="142"/>
      <c r="R44103" s="142"/>
      <c r="S44103" s="139"/>
    </row>
    <row r="44104" spans="2:19" ht="15.75" customHeight="1" x14ac:dyDescent="0.25">
      <c r="B44104" s="106"/>
      <c r="C44104" s="106"/>
      <c r="D44104" s="139"/>
      <c r="P44104" s="142"/>
      <c r="Q44104" s="142"/>
      <c r="R44104" s="142"/>
      <c r="S44104" s="139"/>
    </row>
    <row r="44105" spans="2:19" ht="15.75" customHeight="1" x14ac:dyDescent="0.25">
      <c r="B44105" s="106"/>
      <c r="C44105" s="106"/>
      <c r="D44105" s="139"/>
      <c r="P44105" s="142"/>
      <c r="Q44105" s="142"/>
      <c r="R44105" s="142"/>
      <c r="S44105" s="139"/>
    </row>
    <row r="44106" spans="2:19" ht="15.75" customHeight="1" x14ac:dyDescent="0.25">
      <c r="B44106" s="106"/>
      <c r="C44106" s="106"/>
      <c r="D44106" s="139"/>
      <c r="P44106" s="142"/>
      <c r="Q44106" s="142"/>
      <c r="R44106" s="142"/>
      <c r="S44106" s="139"/>
    </row>
    <row r="44107" spans="2:19" ht="15.75" customHeight="1" x14ac:dyDescent="0.25">
      <c r="B44107" s="106"/>
      <c r="C44107" s="106"/>
      <c r="D44107" s="139"/>
      <c r="P44107" s="142"/>
      <c r="Q44107" s="142"/>
      <c r="R44107" s="142"/>
      <c r="S44107" s="139"/>
    </row>
    <row r="44108" spans="2:19" ht="15.75" customHeight="1" x14ac:dyDescent="0.25">
      <c r="B44108" s="106"/>
      <c r="C44108" s="106"/>
      <c r="D44108" s="139"/>
      <c r="P44108" s="142"/>
      <c r="Q44108" s="142"/>
      <c r="R44108" s="142"/>
      <c r="S44108" s="139"/>
    </row>
    <row r="44109" spans="2:19" ht="15.75" customHeight="1" x14ac:dyDescent="0.25">
      <c r="B44109" s="106"/>
      <c r="C44109" s="106"/>
      <c r="D44109" s="139"/>
      <c r="P44109" s="142"/>
      <c r="Q44109" s="142"/>
      <c r="R44109" s="142"/>
      <c r="S44109" s="139"/>
    </row>
    <row r="44110" spans="2:19" ht="15.75" customHeight="1" x14ac:dyDescent="0.25">
      <c r="B44110" s="106"/>
      <c r="C44110" s="106"/>
      <c r="D44110" s="139"/>
      <c r="P44110" s="142"/>
      <c r="Q44110" s="142"/>
      <c r="R44110" s="142"/>
      <c r="S44110" s="139"/>
    </row>
    <row r="44111" spans="2:19" ht="15.75" customHeight="1" x14ac:dyDescent="0.25">
      <c r="B44111" s="106"/>
      <c r="C44111" s="106"/>
      <c r="D44111" s="139"/>
      <c r="P44111" s="142"/>
      <c r="Q44111" s="142"/>
      <c r="R44111" s="142"/>
      <c r="S44111" s="139"/>
    </row>
    <row r="44112" spans="2:19" ht="15.75" customHeight="1" x14ac:dyDescent="0.25">
      <c r="B44112" s="106"/>
      <c r="C44112" s="106"/>
      <c r="D44112" s="139"/>
      <c r="P44112" s="142"/>
      <c r="Q44112" s="142"/>
      <c r="R44112" s="142"/>
      <c r="S44112" s="139"/>
    </row>
    <row r="44113" spans="2:19" ht="15.75" customHeight="1" x14ac:dyDescent="0.25">
      <c r="B44113" s="106"/>
      <c r="C44113" s="106"/>
      <c r="D44113" s="139"/>
      <c r="P44113" s="142"/>
      <c r="Q44113" s="142"/>
      <c r="R44113" s="142"/>
      <c r="S44113" s="139"/>
    </row>
    <row r="44114" spans="2:19" ht="15.75" customHeight="1" x14ac:dyDescent="0.25">
      <c r="B44114" s="106"/>
      <c r="C44114" s="106"/>
      <c r="D44114" s="139"/>
      <c r="P44114" s="142"/>
      <c r="Q44114" s="142"/>
      <c r="R44114" s="142"/>
      <c r="S44114" s="139"/>
    </row>
    <row r="44115" spans="2:19" ht="15.75" customHeight="1" x14ac:dyDescent="0.25">
      <c r="B44115" s="106"/>
      <c r="C44115" s="106"/>
      <c r="D44115" s="139"/>
      <c r="P44115" s="142"/>
      <c r="Q44115" s="142"/>
      <c r="R44115" s="142"/>
      <c r="S44115" s="139"/>
    </row>
    <row r="44116" spans="2:19" ht="15.75" customHeight="1" x14ac:dyDescent="0.25">
      <c r="B44116" s="106"/>
      <c r="C44116" s="106"/>
      <c r="D44116" s="139"/>
      <c r="P44116" s="142"/>
      <c r="Q44116" s="142"/>
      <c r="R44116" s="142"/>
      <c r="S44116" s="139"/>
    </row>
    <row r="44117" spans="2:19" ht="15.75" customHeight="1" x14ac:dyDescent="0.25">
      <c r="B44117" s="106"/>
      <c r="C44117" s="106"/>
      <c r="D44117" s="139"/>
      <c r="P44117" s="142"/>
      <c r="Q44117" s="142"/>
      <c r="R44117" s="142"/>
      <c r="S44117" s="139"/>
    </row>
    <row r="44118" spans="2:19" ht="15.75" customHeight="1" x14ac:dyDescent="0.25">
      <c r="B44118" s="106"/>
      <c r="C44118" s="106"/>
      <c r="D44118" s="139"/>
      <c r="P44118" s="142"/>
      <c r="Q44118" s="142"/>
      <c r="R44118" s="142"/>
      <c r="S44118" s="139"/>
    </row>
    <row r="44119" spans="2:19" ht="15.75" customHeight="1" x14ac:dyDescent="0.25">
      <c r="B44119" s="106"/>
      <c r="C44119" s="106"/>
      <c r="D44119" s="139"/>
      <c r="P44119" s="142"/>
      <c r="Q44119" s="142"/>
      <c r="R44119" s="142"/>
      <c r="S44119" s="139"/>
    </row>
    <row r="44120" spans="2:19" ht="15.75" customHeight="1" x14ac:dyDescent="0.25">
      <c r="B44120" s="106"/>
      <c r="C44120" s="106"/>
      <c r="D44120" s="139"/>
      <c r="P44120" s="142"/>
      <c r="Q44120" s="142"/>
      <c r="R44120" s="142"/>
      <c r="S44120" s="139"/>
    </row>
    <row r="44121" spans="2:19" ht="15.75" customHeight="1" x14ac:dyDescent="0.25">
      <c r="B44121" s="106"/>
      <c r="C44121" s="106"/>
      <c r="D44121" s="139"/>
      <c r="P44121" s="142"/>
      <c r="Q44121" s="142"/>
      <c r="R44121" s="142"/>
      <c r="S44121" s="139"/>
    </row>
    <row r="44122" spans="2:19" ht="15.75" customHeight="1" x14ac:dyDescent="0.25">
      <c r="B44122" s="106"/>
      <c r="C44122" s="106"/>
      <c r="D44122" s="139"/>
      <c r="P44122" s="142"/>
      <c r="Q44122" s="142"/>
      <c r="R44122" s="142"/>
      <c r="S44122" s="139"/>
    </row>
    <row r="44123" spans="2:19" ht="15.75" customHeight="1" x14ac:dyDescent="0.25">
      <c r="B44123" s="106"/>
      <c r="C44123" s="106"/>
      <c r="D44123" s="139"/>
      <c r="P44123" s="142"/>
      <c r="Q44123" s="142"/>
      <c r="R44123" s="142"/>
      <c r="S44123" s="139"/>
    </row>
    <row r="44124" spans="2:19" ht="15.75" customHeight="1" x14ac:dyDescent="0.25">
      <c r="B44124" s="106"/>
      <c r="C44124" s="106"/>
      <c r="D44124" s="139"/>
      <c r="P44124" s="142"/>
      <c r="Q44124" s="142"/>
      <c r="R44124" s="142"/>
      <c r="S44124" s="139"/>
    </row>
    <row r="44125" spans="2:19" ht="15.75" customHeight="1" x14ac:dyDescent="0.25">
      <c r="B44125" s="106"/>
      <c r="C44125" s="106"/>
      <c r="D44125" s="139"/>
      <c r="P44125" s="142"/>
      <c r="Q44125" s="142"/>
      <c r="R44125" s="142"/>
      <c r="S44125" s="139"/>
    </row>
    <row r="44126" spans="2:19" ht="15.75" customHeight="1" x14ac:dyDescent="0.25">
      <c r="B44126" s="106"/>
      <c r="C44126" s="106"/>
      <c r="D44126" s="139"/>
      <c r="P44126" s="142"/>
      <c r="Q44126" s="142"/>
      <c r="R44126" s="142"/>
      <c r="S44126" s="139"/>
    </row>
    <row r="44127" spans="2:19" ht="15.75" customHeight="1" x14ac:dyDescent="0.25">
      <c r="B44127" s="106"/>
      <c r="C44127" s="106"/>
      <c r="D44127" s="139"/>
      <c r="P44127" s="142"/>
      <c r="Q44127" s="142"/>
      <c r="R44127" s="142"/>
      <c r="S44127" s="139"/>
    </row>
    <row r="44128" spans="2:19" ht="15.75" customHeight="1" x14ac:dyDescent="0.25">
      <c r="B44128" s="106"/>
      <c r="C44128" s="106"/>
      <c r="D44128" s="139"/>
      <c r="P44128" s="142"/>
      <c r="Q44128" s="142"/>
      <c r="R44128" s="142"/>
      <c r="S44128" s="139"/>
    </row>
    <row r="44129" spans="2:19" ht="15.75" customHeight="1" x14ac:dyDescent="0.25">
      <c r="B44129" s="106"/>
      <c r="C44129" s="106"/>
      <c r="D44129" s="139"/>
      <c r="P44129" s="142"/>
      <c r="Q44129" s="142"/>
      <c r="R44129" s="142"/>
      <c r="S44129" s="139"/>
    </row>
    <row r="44130" spans="2:19" ht="15.75" customHeight="1" x14ac:dyDescent="0.25">
      <c r="B44130" s="106"/>
      <c r="C44130" s="106"/>
      <c r="D44130" s="139"/>
      <c r="P44130" s="142"/>
      <c r="Q44130" s="142"/>
      <c r="R44130" s="142"/>
      <c r="S44130" s="139"/>
    </row>
    <row r="44131" spans="2:19" ht="15.75" customHeight="1" x14ac:dyDescent="0.25">
      <c r="B44131" s="106"/>
      <c r="C44131" s="106"/>
      <c r="D44131" s="139"/>
      <c r="P44131" s="142"/>
      <c r="Q44131" s="142"/>
      <c r="R44131" s="142"/>
      <c r="S44131" s="139"/>
    </row>
    <row r="44132" spans="2:19" ht="15.75" customHeight="1" x14ac:dyDescent="0.25">
      <c r="B44132" s="106"/>
      <c r="C44132" s="106"/>
      <c r="D44132" s="139"/>
      <c r="P44132" s="142"/>
      <c r="Q44132" s="142"/>
      <c r="R44132" s="142"/>
      <c r="S44132" s="139"/>
    </row>
    <row r="44133" spans="2:19" ht="15.75" customHeight="1" x14ac:dyDescent="0.25">
      <c r="B44133" s="106"/>
      <c r="C44133" s="106"/>
      <c r="D44133" s="139"/>
      <c r="P44133" s="142"/>
      <c r="Q44133" s="142"/>
      <c r="R44133" s="142"/>
      <c r="S44133" s="139"/>
    </row>
    <row r="44134" spans="2:19" ht="15.75" customHeight="1" x14ac:dyDescent="0.25">
      <c r="B44134" s="106"/>
      <c r="C44134" s="106"/>
      <c r="D44134" s="139"/>
      <c r="P44134" s="142"/>
      <c r="Q44134" s="142"/>
      <c r="R44134" s="142"/>
      <c r="S44134" s="139"/>
    </row>
    <row r="44135" spans="2:19" ht="15.75" customHeight="1" x14ac:dyDescent="0.25">
      <c r="B44135" s="106"/>
      <c r="C44135" s="106"/>
      <c r="D44135" s="139"/>
      <c r="P44135" s="142"/>
      <c r="Q44135" s="142"/>
      <c r="R44135" s="142"/>
      <c r="S44135" s="139"/>
    </row>
    <row r="44136" spans="2:19" ht="15.75" customHeight="1" x14ac:dyDescent="0.25">
      <c r="B44136" s="106"/>
      <c r="C44136" s="106"/>
      <c r="D44136" s="139"/>
      <c r="P44136" s="142"/>
      <c r="Q44136" s="142"/>
      <c r="R44136" s="142"/>
      <c r="S44136" s="139"/>
    </row>
    <row r="44137" spans="2:19" ht="15.75" customHeight="1" x14ac:dyDescent="0.25">
      <c r="B44137" s="106"/>
      <c r="C44137" s="106"/>
      <c r="D44137" s="139"/>
      <c r="P44137" s="142"/>
      <c r="Q44137" s="142"/>
      <c r="R44137" s="142"/>
      <c r="S44137" s="139"/>
    </row>
    <row r="44138" spans="2:19" ht="15.75" customHeight="1" x14ac:dyDescent="0.25">
      <c r="B44138" s="106"/>
      <c r="C44138" s="106"/>
      <c r="D44138" s="139"/>
      <c r="P44138" s="142"/>
      <c r="Q44138" s="142"/>
      <c r="R44138" s="142"/>
      <c r="S44138" s="139"/>
    </row>
    <row r="44139" spans="2:19" ht="15.75" customHeight="1" x14ac:dyDescent="0.25">
      <c r="B44139" s="106"/>
      <c r="C44139" s="106"/>
      <c r="D44139" s="139"/>
      <c r="P44139" s="142"/>
      <c r="Q44139" s="142"/>
      <c r="R44139" s="142"/>
      <c r="S44139" s="139"/>
    </row>
    <row r="44140" spans="2:19" ht="15.75" customHeight="1" x14ac:dyDescent="0.25">
      <c r="B44140" s="106"/>
      <c r="C44140" s="106"/>
      <c r="D44140" s="139"/>
      <c r="P44140" s="142"/>
      <c r="Q44140" s="142"/>
      <c r="R44140" s="142"/>
      <c r="S44140" s="139"/>
    </row>
    <row r="44141" spans="2:19" ht="15.75" customHeight="1" x14ac:dyDescent="0.25">
      <c r="B44141" s="106"/>
      <c r="C44141" s="106"/>
      <c r="D44141" s="139"/>
      <c r="P44141" s="142"/>
      <c r="Q44141" s="142"/>
      <c r="R44141" s="142"/>
      <c r="S44141" s="139"/>
    </row>
    <row r="44142" spans="2:19" ht="15.75" customHeight="1" x14ac:dyDescent="0.25">
      <c r="B44142" s="106"/>
      <c r="C44142" s="106"/>
      <c r="D44142" s="139"/>
      <c r="P44142" s="142"/>
      <c r="Q44142" s="142"/>
      <c r="R44142" s="142"/>
      <c r="S44142" s="139"/>
    </row>
    <row r="44143" spans="2:19" ht="15.75" customHeight="1" x14ac:dyDescent="0.25">
      <c r="B44143" s="106"/>
      <c r="C44143" s="106"/>
      <c r="D44143" s="139"/>
      <c r="P44143" s="142"/>
      <c r="Q44143" s="142"/>
      <c r="R44143" s="142"/>
      <c r="S44143" s="139"/>
    </row>
    <row r="44144" spans="2:19" ht="15.75" customHeight="1" x14ac:dyDescent="0.25">
      <c r="B44144" s="106"/>
      <c r="C44144" s="106"/>
      <c r="D44144" s="139"/>
      <c r="P44144" s="142"/>
      <c r="Q44144" s="142"/>
      <c r="R44144" s="142"/>
      <c r="S44144" s="139"/>
    </row>
    <row r="44145" spans="2:19" ht="15.75" customHeight="1" x14ac:dyDescent="0.25">
      <c r="B44145" s="106"/>
      <c r="C44145" s="106"/>
      <c r="D44145" s="139"/>
      <c r="P44145" s="142"/>
      <c r="Q44145" s="142"/>
      <c r="R44145" s="142"/>
      <c r="S44145" s="139"/>
    </row>
    <row r="44146" spans="2:19" ht="15.75" customHeight="1" x14ac:dyDescent="0.25">
      <c r="B44146" s="106"/>
      <c r="C44146" s="106"/>
      <c r="D44146" s="139"/>
      <c r="P44146" s="142"/>
      <c r="Q44146" s="142"/>
      <c r="R44146" s="142"/>
      <c r="S44146" s="139"/>
    </row>
    <row r="44147" spans="2:19" ht="15.75" customHeight="1" x14ac:dyDescent="0.25">
      <c r="B44147" s="106"/>
      <c r="C44147" s="106"/>
      <c r="D44147" s="139"/>
      <c r="P44147" s="142"/>
      <c r="Q44147" s="142"/>
      <c r="R44147" s="142"/>
      <c r="S44147" s="139"/>
    </row>
    <row r="44148" spans="2:19" ht="15.75" customHeight="1" x14ac:dyDescent="0.25">
      <c r="B44148" s="106"/>
      <c r="C44148" s="106"/>
      <c r="D44148" s="139"/>
      <c r="P44148" s="142"/>
      <c r="Q44148" s="142"/>
      <c r="R44148" s="142"/>
      <c r="S44148" s="139"/>
    </row>
    <row r="44149" spans="2:19" ht="15.75" customHeight="1" x14ac:dyDescent="0.25">
      <c r="B44149" s="106"/>
      <c r="C44149" s="106"/>
      <c r="D44149" s="139"/>
      <c r="P44149" s="142"/>
      <c r="Q44149" s="142"/>
      <c r="R44149" s="142"/>
      <c r="S44149" s="139"/>
    </row>
    <row r="44150" spans="2:19" ht="15.75" customHeight="1" x14ac:dyDescent="0.25">
      <c r="B44150" s="106"/>
      <c r="C44150" s="106"/>
      <c r="D44150" s="139"/>
      <c r="P44150" s="142"/>
      <c r="Q44150" s="142"/>
      <c r="R44150" s="142"/>
      <c r="S44150" s="139"/>
    </row>
    <row r="44151" spans="2:19" ht="15.75" customHeight="1" x14ac:dyDescent="0.25">
      <c r="B44151" s="106"/>
      <c r="C44151" s="106"/>
      <c r="D44151" s="139"/>
      <c r="P44151" s="142"/>
      <c r="Q44151" s="142"/>
      <c r="R44151" s="142"/>
      <c r="S44151" s="139"/>
    </row>
    <row r="44152" spans="2:19" ht="15.75" customHeight="1" x14ac:dyDescent="0.25">
      <c r="B44152" s="106"/>
      <c r="C44152" s="106"/>
      <c r="D44152" s="139"/>
      <c r="P44152" s="142"/>
      <c r="Q44152" s="142"/>
      <c r="R44152" s="142"/>
      <c r="S44152" s="139"/>
    </row>
    <row r="44153" spans="2:19" ht="15.75" customHeight="1" x14ac:dyDescent="0.25">
      <c r="B44153" s="106"/>
      <c r="C44153" s="106"/>
      <c r="D44153" s="139"/>
      <c r="P44153" s="142"/>
      <c r="Q44153" s="142"/>
      <c r="R44153" s="142"/>
      <c r="S44153" s="139"/>
    </row>
    <row r="44154" spans="2:19" ht="15.75" customHeight="1" x14ac:dyDescent="0.25">
      <c r="B44154" s="106"/>
      <c r="C44154" s="106"/>
      <c r="D44154" s="139"/>
      <c r="P44154" s="142"/>
      <c r="Q44154" s="142"/>
      <c r="R44154" s="142"/>
      <c r="S44154" s="139"/>
    </row>
    <row r="44155" spans="2:19" ht="15.75" customHeight="1" x14ac:dyDescent="0.25">
      <c r="B44155" s="106"/>
      <c r="C44155" s="106"/>
      <c r="D44155" s="139"/>
      <c r="P44155" s="142"/>
      <c r="Q44155" s="142"/>
      <c r="R44155" s="142"/>
      <c r="S44155" s="139"/>
    </row>
    <row r="44156" spans="2:19" ht="15.75" customHeight="1" x14ac:dyDescent="0.25">
      <c r="B44156" s="106"/>
      <c r="C44156" s="106"/>
      <c r="D44156" s="139"/>
      <c r="P44156" s="142"/>
      <c r="Q44156" s="142"/>
      <c r="R44156" s="142"/>
      <c r="S44156" s="139"/>
    </row>
    <row r="44157" spans="2:19" ht="15.75" customHeight="1" x14ac:dyDescent="0.25">
      <c r="B44157" s="106"/>
      <c r="C44157" s="106"/>
      <c r="D44157" s="139"/>
      <c r="P44157" s="142"/>
      <c r="Q44157" s="142"/>
      <c r="R44157" s="142"/>
      <c r="S44157" s="139"/>
    </row>
    <row r="44158" spans="2:19" ht="15.75" customHeight="1" x14ac:dyDescent="0.25">
      <c r="B44158" s="106"/>
      <c r="C44158" s="106"/>
      <c r="D44158" s="139"/>
      <c r="P44158" s="142"/>
      <c r="Q44158" s="142"/>
      <c r="R44158" s="142"/>
      <c r="S44158" s="139"/>
    </row>
    <row r="44159" spans="2:19" ht="15.75" customHeight="1" x14ac:dyDescent="0.25">
      <c r="B44159" s="106"/>
      <c r="C44159" s="106"/>
      <c r="D44159" s="139"/>
      <c r="P44159" s="142"/>
      <c r="Q44159" s="142"/>
      <c r="R44159" s="142"/>
      <c r="S44159" s="139"/>
    </row>
    <row r="44160" spans="2:19" ht="15.75" customHeight="1" x14ac:dyDescent="0.25">
      <c r="B44160" s="106"/>
      <c r="C44160" s="106"/>
      <c r="D44160" s="139"/>
      <c r="P44160" s="142"/>
      <c r="Q44160" s="142"/>
      <c r="R44160" s="142"/>
      <c r="S44160" s="139"/>
    </row>
    <row r="44161" spans="2:19" ht="15.75" customHeight="1" x14ac:dyDescent="0.25">
      <c r="B44161" s="106"/>
      <c r="C44161" s="106"/>
      <c r="D44161" s="139"/>
      <c r="P44161" s="142"/>
      <c r="Q44161" s="142"/>
      <c r="R44161" s="142"/>
      <c r="S44161" s="139"/>
    </row>
    <row r="44162" spans="2:19" ht="15.75" customHeight="1" x14ac:dyDescent="0.25">
      <c r="B44162" s="106"/>
      <c r="C44162" s="106"/>
      <c r="D44162" s="139"/>
      <c r="P44162" s="142"/>
      <c r="Q44162" s="142"/>
      <c r="R44162" s="142"/>
      <c r="S44162" s="139"/>
    </row>
    <row r="44163" spans="2:19" ht="15.75" customHeight="1" x14ac:dyDescent="0.25">
      <c r="B44163" s="106"/>
      <c r="C44163" s="106"/>
      <c r="D44163" s="139"/>
      <c r="P44163" s="142"/>
      <c r="Q44163" s="142"/>
      <c r="R44163" s="142"/>
      <c r="S44163" s="139"/>
    </row>
    <row r="44164" spans="2:19" ht="15.75" customHeight="1" x14ac:dyDescent="0.25">
      <c r="B44164" s="106"/>
      <c r="C44164" s="106"/>
      <c r="D44164" s="139"/>
      <c r="P44164" s="142"/>
      <c r="Q44164" s="142"/>
      <c r="R44164" s="142"/>
      <c r="S44164" s="139"/>
    </row>
    <row r="44165" spans="2:19" ht="15.75" customHeight="1" x14ac:dyDescent="0.25">
      <c r="B44165" s="106"/>
      <c r="C44165" s="106"/>
      <c r="D44165" s="139"/>
      <c r="P44165" s="142"/>
      <c r="Q44165" s="142"/>
      <c r="R44165" s="142"/>
      <c r="S44165" s="139"/>
    </row>
    <row r="44166" spans="2:19" ht="15.75" customHeight="1" x14ac:dyDescent="0.25">
      <c r="B44166" s="106"/>
      <c r="C44166" s="106"/>
      <c r="D44166" s="139"/>
      <c r="P44166" s="142"/>
      <c r="Q44166" s="142"/>
      <c r="R44166" s="142"/>
      <c r="S44166" s="139"/>
    </row>
    <row r="44167" spans="2:19" ht="15.75" customHeight="1" x14ac:dyDescent="0.25">
      <c r="B44167" s="106"/>
      <c r="C44167" s="106"/>
      <c r="D44167" s="139"/>
      <c r="P44167" s="142"/>
      <c r="Q44167" s="142"/>
      <c r="R44167" s="142"/>
      <c r="S44167" s="139"/>
    </row>
    <row r="44168" spans="2:19" ht="15.75" customHeight="1" x14ac:dyDescent="0.25">
      <c r="B44168" s="106"/>
      <c r="C44168" s="106"/>
      <c r="D44168" s="139"/>
      <c r="P44168" s="142"/>
      <c r="Q44168" s="142"/>
      <c r="R44168" s="142"/>
      <c r="S44168" s="139"/>
    </row>
    <row r="44169" spans="2:19" ht="15.75" customHeight="1" x14ac:dyDescent="0.25">
      <c r="B44169" s="106"/>
      <c r="C44169" s="106"/>
      <c r="D44169" s="139"/>
      <c r="P44169" s="142"/>
      <c r="Q44169" s="142"/>
      <c r="R44169" s="142"/>
      <c r="S44169" s="139"/>
    </row>
    <row r="44170" spans="2:19" ht="15.75" customHeight="1" x14ac:dyDescent="0.25">
      <c r="B44170" s="106"/>
      <c r="C44170" s="106"/>
      <c r="D44170" s="139"/>
      <c r="P44170" s="142"/>
      <c r="Q44170" s="142"/>
      <c r="R44170" s="142"/>
      <c r="S44170" s="139"/>
    </row>
    <row r="44171" spans="2:19" ht="15.75" customHeight="1" x14ac:dyDescent="0.25">
      <c r="B44171" s="106"/>
      <c r="C44171" s="106"/>
      <c r="D44171" s="139"/>
      <c r="P44171" s="142"/>
      <c r="Q44171" s="142"/>
      <c r="R44171" s="142"/>
      <c r="S44171" s="139"/>
    </row>
    <row r="44172" spans="2:19" ht="15.75" customHeight="1" x14ac:dyDescent="0.25">
      <c r="B44172" s="106"/>
      <c r="C44172" s="106"/>
      <c r="D44172" s="139"/>
      <c r="P44172" s="142"/>
      <c r="Q44172" s="142"/>
      <c r="R44172" s="142"/>
      <c r="S44172" s="139"/>
    </row>
    <row r="44173" spans="2:19" ht="15.75" customHeight="1" x14ac:dyDescent="0.25">
      <c r="B44173" s="106"/>
      <c r="C44173" s="106"/>
      <c r="D44173" s="139"/>
      <c r="P44173" s="142"/>
      <c r="Q44173" s="142"/>
      <c r="R44173" s="142"/>
      <c r="S44173" s="139"/>
    </row>
    <row r="44174" spans="2:19" ht="15.75" customHeight="1" x14ac:dyDescent="0.25">
      <c r="B44174" s="106"/>
      <c r="C44174" s="106"/>
      <c r="D44174" s="139"/>
      <c r="P44174" s="142"/>
      <c r="Q44174" s="142"/>
      <c r="R44174" s="142"/>
      <c r="S44174" s="139"/>
    </row>
    <row r="44175" spans="2:19" ht="15.75" customHeight="1" x14ac:dyDescent="0.25">
      <c r="B44175" s="106"/>
      <c r="C44175" s="106"/>
      <c r="D44175" s="139"/>
      <c r="P44175" s="142"/>
      <c r="Q44175" s="142"/>
      <c r="R44175" s="142"/>
      <c r="S44175" s="139"/>
    </row>
    <row r="44176" spans="2:19" ht="15.75" customHeight="1" x14ac:dyDescent="0.25">
      <c r="B44176" s="106"/>
      <c r="C44176" s="106"/>
      <c r="D44176" s="139"/>
      <c r="P44176" s="142"/>
      <c r="Q44176" s="142"/>
      <c r="R44176" s="142"/>
      <c r="S44176" s="139"/>
    </row>
    <row r="44177" spans="2:19" ht="15.75" customHeight="1" x14ac:dyDescent="0.25">
      <c r="B44177" s="106"/>
      <c r="C44177" s="106"/>
      <c r="D44177" s="139"/>
      <c r="P44177" s="142"/>
      <c r="Q44177" s="142"/>
      <c r="R44177" s="142"/>
      <c r="S44177" s="139"/>
    </row>
    <row r="44178" spans="2:19" ht="15.75" customHeight="1" x14ac:dyDescent="0.25">
      <c r="B44178" s="106"/>
      <c r="C44178" s="106"/>
      <c r="D44178" s="139"/>
      <c r="P44178" s="142"/>
      <c r="Q44178" s="142"/>
      <c r="R44178" s="142"/>
      <c r="S44178" s="139"/>
    </row>
    <row r="44179" spans="2:19" ht="15.75" customHeight="1" x14ac:dyDescent="0.25">
      <c r="B44179" s="106"/>
      <c r="C44179" s="106"/>
      <c r="D44179" s="139"/>
      <c r="P44179" s="142"/>
      <c r="Q44179" s="142"/>
      <c r="R44179" s="142"/>
      <c r="S44179" s="139"/>
    </row>
    <row r="44180" spans="2:19" ht="15.75" customHeight="1" x14ac:dyDescent="0.25">
      <c r="B44180" s="106"/>
      <c r="C44180" s="106"/>
      <c r="D44180" s="139"/>
      <c r="P44180" s="142"/>
      <c r="Q44180" s="142"/>
      <c r="R44180" s="142"/>
      <c r="S44180" s="139"/>
    </row>
    <row r="44181" spans="2:19" ht="15.75" customHeight="1" x14ac:dyDescent="0.25">
      <c r="B44181" s="106"/>
      <c r="C44181" s="106"/>
      <c r="D44181" s="139"/>
      <c r="P44181" s="142"/>
      <c r="Q44181" s="142"/>
      <c r="R44181" s="142"/>
      <c r="S44181" s="139"/>
    </row>
    <row r="44182" spans="2:19" ht="15.75" customHeight="1" x14ac:dyDescent="0.25">
      <c r="B44182" s="106"/>
      <c r="C44182" s="106"/>
      <c r="D44182" s="139"/>
      <c r="P44182" s="142"/>
      <c r="Q44182" s="142"/>
      <c r="R44182" s="142"/>
      <c r="S44182" s="139"/>
    </row>
    <row r="44183" spans="2:19" ht="15.75" customHeight="1" x14ac:dyDescent="0.25">
      <c r="B44183" s="106"/>
      <c r="C44183" s="106"/>
      <c r="D44183" s="139"/>
      <c r="P44183" s="142"/>
      <c r="Q44183" s="142"/>
      <c r="R44183" s="142"/>
      <c r="S44183" s="139"/>
    </row>
    <row r="44184" spans="2:19" ht="15.75" customHeight="1" x14ac:dyDescent="0.25">
      <c r="B44184" s="106"/>
      <c r="C44184" s="106"/>
      <c r="D44184" s="139"/>
      <c r="P44184" s="142"/>
      <c r="Q44184" s="142"/>
      <c r="R44184" s="142"/>
      <c r="S44184" s="139"/>
    </row>
    <row r="44185" spans="2:19" ht="15.75" customHeight="1" x14ac:dyDescent="0.25">
      <c r="B44185" s="106"/>
      <c r="C44185" s="106"/>
      <c r="D44185" s="139"/>
      <c r="P44185" s="142"/>
      <c r="Q44185" s="142"/>
      <c r="R44185" s="142"/>
      <c r="S44185" s="139"/>
    </row>
    <row r="44186" spans="2:19" ht="15.75" customHeight="1" x14ac:dyDescent="0.25">
      <c r="B44186" s="106"/>
      <c r="C44186" s="106"/>
      <c r="D44186" s="139"/>
      <c r="P44186" s="142"/>
      <c r="Q44186" s="142"/>
      <c r="R44186" s="142"/>
      <c r="S44186" s="139"/>
    </row>
    <row r="44187" spans="2:19" ht="15.75" customHeight="1" x14ac:dyDescent="0.25">
      <c r="B44187" s="106"/>
      <c r="C44187" s="106"/>
      <c r="D44187" s="139"/>
      <c r="P44187" s="142"/>
      <c r="Q44187" s="142"/>
      <c r="R44187" s="142"/>
      <c r="S44187" s="139"/>
    </row>
    <row r="44188" spans="2:19" ht="15.75" customHeight="1" x14ac:dyDescent="0.25">
      <c r="B44188" s="106"/>
      <c r="C44188" s="106"/>
      <c r="D44188" s="139"/>
      <c r="P44188" s="142"/>
      <c r="Q44188" s="142"/>
      <c r="R44188" s="142"/>
      <c r="S44188" s="139"/>
    </row>
    <row r="44189" spans="2:19" ht="15.75" customHeight="1" x14ac:dyDescent="0.25">
      <c r="B44189" s="106"/>
      <c r="C44189" s="106"/>
      <c r="D44189" s="139"/>
      <c r="P44189" s="142"/>
      <c r="Q44189" s="142"/>
      <c r="R44189" s="142"/>
      <c r="S44189" s="139"/>
    </row>
    <row r="44190" spans="2:19" ht="15.75" customHeight="1" x14ac:dyDescent="0.25">
      <c r="B44190" s="106"/>
      <c r="C44190" s="106"/>
      <c r="D44190" s="139"/>
      <c r="P44190" s="142"/>
      <c r="Q44190" s="142"/>
      <c r="R44190" s="142"/>
      <c r="S44190" s="139"/>
    </row>
    <row r="44191" spans="2:19" ht="15.75" customHeight="1" x14ac:dyDescent="0.25">
      <c r="B44191" s="106"/>
      <c r="C44191" s="106"/>
      <c r="D44191" s="139"/>
      <c r="P44191" s="142"/>
      <c r="Q44191" s="142"/>
      <c r="R44191" s="142"/>
      <c r="S44191" s="139"/>
    </row>
    <row r="44192" spans="2:19" ht="15.75" customHeight="1" x14ac:dyDescent="0.25">
      <c r="B44192" s="106"/>
      <c r="C44192" s="106"/>
      <c r="D44192" s="139"/>
      <c r="P44192" s="142"/>
      <c r="Q44192" s="142"/>
      <c r="R44192" s="142"/>
      <c r="S44192" s="139"/>
    </row>
    <row r="44193" spans="2:19" ht="15.75" customHeight="1" x14ac:dyDescent="0.25">
      <c r="B44193" s="106"/>
      <c r="C44193" s="106"/>
      <c r="D44193" s="139"/>
      <c r="P44193" s="142"/>
      <c r="Q44193" s="142"/>
      <c r="R44193" s="142"/>
      <c r="S44193" s="139"/>
    </row>
    <row r="44194" spans="2:19" ht="15.75" customHeight="1" x14ac:dyDescent="0.25">
      <c r="B44194" s="106"/>
      <c r="C44194" s="106"/>
      <c r="D44194" s="139"/>
      <c r="P44194" s="142"/>
      <c r="Q44194" s="142"/>
      <c r="R44194" s="142"/>
      <c r="S44194" s="139"/>
    </row>
    <row r="44195" spans="2:19" ht="15.75" customHeight="1" x14ac:dyDescent="0.25">
      <c r="B44195" s="106"/>
      <c r="C44195" s="106"/>
      <c r="D44195" s="139"/>
      <c r="P44195" s="142"/>
      <c r="Q44195" s="142"/>
      <c r="R44195" s="142"/>
      <c r="S44195" s="139"/>
    </row>
    <row r="44196" spans="2:19" ht="15.75" customHeight="1" x14ac:dyDescent="0.25">
      <c r="B44196" s="106"/>
      <c r="C44196" s="106"/>
      <c r="D44196" s="139"/>
      <c r="P44196" s="142"/>
      <c r="Q44196" s="142"/>
      <c r="R44196" s="142"/>
      <c r="S44196" s="139"/>
    </row>
    <row r="44197" spans="2:19" ht="15.75" customHeight="1" x14ac:dyDescent="0.25">
      <c r="B44197" s="106"/>
      <c r="C44197" s="106"/>
      <c r="D44197" s="139"/>
      <c r="P44197" s="142"/>
      <c r="Q44197" s="142"/>
      <c r="R44197" s="142"/>
      <c r="S44197" s="139"/>
    </row>
    <row r="44198" spans="2:19" ht="15.75" customHeight="1" x14ac:dyDescent="0.25">
      <c r="B44198" s="106"/>
      <c r="C44198" s="106"/>
      <c r="D44198" s="139"/>
      <c r="P44198" s="142"/>
      <c r="Q44198" s="142"/>
      <c r="R44198" s="142"/>
      <c r="S44198" s="139"/>
    </row>
    <row r="44199" spans="2:19" ht="15.75" customHeight="1" x14ac:dyDescent="0.25">
      <c r="B44199" s="106"/>
      <c r="C44199" s="106"/>
      <c r="D44199" s="139"/>
      <c r="P44199" s="142"/>
      <c r="Q44199" s="142"/>
      <c r="R44199" s="142"/>
      <c r="S44199" s="139"/>
    </row>
    <row r="44200" spans="2:19" ht="15.75" customHeight="1" x14ac:dyDescent="0.25">
      <c r="B44200" s="106"/>
      <c r="C44200" s="106"/>
      <c r="D44200" s="139"/>
      <c r="P44200" s="142"/>
      <c r="Q44200" s="142"/>
      <c r="R44200" s="142"/>
      <c r="S44200" s="139"/>
    </row>
    <row r="44201" spans="2:19" ht="15.75" customHeight="1" x14ac:dyDescent="0.25">
      <c r="B44201" s="106"/>
      <c r="C44201" s="106"/>
      <c r="D44201" s="139"/>
      <c r="P44201" s="142"/>
      <c r="Q44201" s="142"/>
      <c r="R44201" s="142"/>
      <c r="S44201" s="139"/>
    </row>
    <row r="44202" spans="2:19" ht="15.75" customHeight="1" x14ac:dyDescent="0.25">
      <c r="B44202" s="106"/>
      <c r="C44202" s="106"/>
      <c r="D44202" s="139"/>
      <c r="P44202" s="142"/>
      <c r="Q44202" s="142"/>
      <c r="R44202" s="142"/>
      <c r="S44202" s="139"/>
    </row>
    <row r="44203" spans="2:19" ht="15.75" customHeight="1" x14ac:dyDescent="0.25">
      <c r="B44203" s="106"/>
      <c r="C44203" s="106"/>
      <c r="D44203" s="139"/>
      <c r="P44203" s="142"/>
      <c r="Q44203" s="142"/>
      <c r="R44203" s="142"/>
      <c r="S44203" s="139"/>
    </row>
    <row r="44204" spans="2:19" ht="15.75" customHeight="1" x14ac:dyDescent="0.25">
      <c r="B44204" s="106"/>
      <c r="C44204" s="106"/>
      <c r="D44204" s="139"/>
      <c r="P44204" s="142"/>
      <c r="Q44204" s="142"/>
      <c r="R44204" s="142"/>
      <c r="S44204" s="139"/>
    </row>
    <row r="44205" spans="2:19" ht="15.75" customHeight="1" x14ac:dyDescent="0.25">
      <c r="B44205" s="106"/>
      <c r="C44205" s="106"/>
      <c r="D44205" s="139"/>
      <c r="P44205" s="142"/>
      <c r="Q44205" s="142"/>
      <c r="R44205" s="142"/>
      <c r="S44205" s="139"/>
    </row>
    <row r="44206" spans="2:19" ht="15.75" customHeight="1" x14ac:dyDescent="0.25">
      <c r="B44206" s="106"/>
      <c r="C44206" s="106"/>
      <c r="D44206" s="139"/>
      <c r="P44206" s="142"/>
      <c r="Q44206" s="142"/>
      <c r="R44206" s="142"/>
      <c r="S44206" s="139"/>
    </row>
    <row r="44207" spans="2:19" ht="15.75" customHeight="1" x14ac:dyDescent="0.25">
      <c r="B44207" s="106"/>
      <c r="C44207" s="106"/>
      <c r="D44207" s="139"/>
      <c r="P44207" s="142"/>
      <c r="Q44207" s="142"/>
      <c r="R44207" s="142"/>
      <c r="S44207" s="139"/>
    </row>
    <row r="44208" spans="2:19" ht="15.75" customHeight="1" x14ac:dyDescent="0.25">
      <c r="B44208" s="106"/>
      <c r="C44208" s="106"/>
      <c r="D44208" s="139"/>
      <c r="P44208" s="142"/>
      <c r="Q44208" s="142"/>
      <c r="R44208" s="142"/>
      <c r="S44208" s="139"/>
    </row>
    <row r="44209" spans="2:19" ht="15.75" customHeight="1" x14ac:dyDescent="0.25">
      <c r="B44209" s="106"/>
      <c r="C44209" s="106"/>
      <c r="D44209" s="139"/>
      <c r="P44209" s="142"/>
      <c r="Q44209" s="142"/>
      <c r="R44209" s="142"/>
      <c r="S44209" s="139"/>
    </row>
    <row r="44210" spans="2:19" ht="15.75" customHeight="1" x14ac:dyDescent="0.25">
      <c r="B44210" s="106"/>
      <c r="C44210" s="106"/>
      <c r="D44210" s="139"/>
      <c r="P44210" s="142"/>
      <c r="Q44210" s="142"/>
      <c r="R44210" s="142"/>
      <c r="S44210" s="139"/>
    </row>
    <row r="44211" spans="2:19" ht="15.75" customHeight="1" x14ac:dyDescent="0.25">
      <c r="B44211" s="106"/>
      <c r="C44211" s="106"/>
      <c r="D44211" s="139"/>
      <c r="P44211" s="142"/>
      <c r="Q44211" s="142"/>
      <c r="R44211" s="142"/>
      <c r="S44211" s="139"/>
    </row>
    <row r="44212" spans="2:19" ht="15.75" customHeight="1" x14ac:dyDescent="0.25">
      <c r="B44212" s="106"/>
      <c r="C44212" s="106"/>
      <c r="D44212" s="139"/>
      <c r="P44212" s="142"/>
      <c r="Q44212" s="142"/>
      <c r="R44212" s="142"/>
      <c r="S44212" s="139"/>
    </row>
    <row r="44213" spans="2:19" ht="15.75" customHeight="1" x14ac:dyDescent="0.25">
      <c r="B44213" s="106"/>
      <c r="C44213" s="106"/>
      <c r="D44213" s="139"/>
      <c r="P44213" s="142"/>
      <c r="Q44213" s="142"/>
      <c r="R44213" s="142"/>
      <c r="S44213" s="139"/>
    </row>
    <row r="44214" spans="2:19" ht="15.75" customHeight="1" x14ac:dyDescent="0.25">
      <c r="B44214" s="106"/>
      <c r="C44214" s="106"/>
      <c r="D44214" s="139"/>
      <c r="P44214" s="142"/>
      <c r="Q44214" s="142"/>
      <c r="R44214" s="142"/>
      <c r="S44214" s="139"/>
    </row>
    <row r="44215" spans="2:19" ht="15.75" customHeight="1" x14ac:dyDescent="0.25">
      <c r="B44215" s="106"/>
      <c r="C44215" s="106"/>
      <c r="D44215" s="139"/>
      <c r="P44215" s="142"/>
      <c r="Q44215" s="142"/>
      <c r="R44215" s="142"/>
      <c r="S44215" s="139"/>
    </row>
    <row r="44216" spans="2:19" ht="15.75" customHeight="1" x14ac:dyDescent="0.25">
      <c r="B44216" s="106"/>
      <c r="C44216" s="106"/>
      <c r="D44216" s="139"/>
      <c r="P44216" s="142"/>
      <c r="Q44216" s="142"/>
      <c r="R44216" s="142"/>
      <c r="S44216" s="139"/>
    </row>
    <row r="44217" spans="2:19" ht="15.75" customHeight="1" x14ac:dyDescent="0.25">
      <c r="B44217" s="106"/>
      <c r="C44217" s="106"/>
      <c r="D44217" s="139"/>
      <c r="P44217" s="142"/>
      <c r="Q44217" s="142"/>
      <c r="R44217" s="142"/>
      <c r="S44217" s="139"/>
    </row>
    <row r="44218" spans="2:19" ht="15.75" customHeight="1" x14ac:dyDescent="0.25">
      <c r="B44218" s="106"/>
      <c r="C44218" s="106"/>
      <c r="D44218" s="139"/>
      <c r="P44218" s="142"/>
      <c r="Q44218" s="142"/>
      <c r="R44218" s="142"/>
      <c r="S44218" s="139"/>
    </row>
    <row r="44219" spans="2:19" ht="15.75" customHeight="1" x14ac:dyDescent="0.25">
      <c r="B44219" s="106"/>
      <c r="C44219" s="106"/>
      <c r="D44219" s="139"/>
      <c r="P44219" s="142"/>
      <c r="Q44219" s="142"/>
      <c r="R44219" s="142"/>
      <c r="S44219" s="139"/>
    </row>
    <row r="44220" spans="2:19" ht="15.75" customHeight="1" x14ac:dyDescent="0.25">
      <c r="B44220" s="106"/>
      <c r="C44220" s="106"/>
      <c r="D44220" s="139"/>
      <c r="P44220" s="142"/>
      <c r="Q44220" s="142"/>
      <c r="R44220" s="142"/>
      <c r="S44220" s="139"/>
    </row>
    <row r="44221" spans="2:19" ht="15.75" customHeight="1" x14ac:dyDescent="0.25">
      <c r="B44221" s="106"/>
      <c r="C44221" s="106"/>
      <c r="D44221" s="139"/>
      <c r="P44221" s="142"/>
      <c r="Q44221" s="142"/>
      <c r="R44221" s="142"/>
      <c r="S44221" s="139"/>
    </row>
    <row r="44222" spans="2:19" ht="15.75" customHeight="1" x14ac:dyDescent="0.25">
      <c r="B44222" s="106"/>
      <c r="C44222" s="106"/>
      <c r="D44222" s="139"/>
      <c r="P44222" s="142"/>
      <c r="Q44222" s="142"/>
      <c r="R44222" s="142"/>
      <c r="S44222" s="139"/>
    </row>
    <row r="44223" spans="2:19" ht="15.75" customHeight="1" x14ac:dyDescent="0.25">
      <c r="B44223" s="106"/>
      <c r="C44223" s="106"/>
      <c r="D44223" s="139"/>
      <c r="P44223" s="142"/>
      <c r="Q44223" s="142"/>
      <c r="R44223" s="142"/>
      <c r="S44223" s="139"/>
    </row>
    <row r="44224" spans="2:19" ht="15.75" customHeight="1" x14ac:dyDescent="0.25">
      <c r="B44224" s="106"/>
      <c r="C44224" s="106"/>
      <c r="D44224" s="139"/>
      <c r="P44224" s="142"/>
      <c r="Q44224" s="142"/>
      <c r="R44224" s="142"/>
      <c r="S44224" s="139"/>
    </row>
    <row r="44225" spans="2:19" ht="15.75" customHeight="1" x14ac:dyDescent="0.25">
      <c r="B44225" s="106"/>
      <c r="C44225" s="106"/>
      <c r="D44225" s="139"/>
      <c r="P44225" s="142"/>
      <c r="Q44225" s="142"/>
      <c r="R44225" s="142"/>
      <c r="S44225" s="139"/>
    </row>
    <row r="44226" spans="2:19" ht="15.75" customHeight="1" x14ac:dyDescent="0.25">
      <c r="B44226" s="106"/>
      <c r="C44226" s="106"/>
      <c r="D44226" s="139"/>
      <c r="P44226" s="142"/>
      <c r="Q44226" s="142"/>
      <c r="R44226" s="142"/>
      <c r="S44226" s="139"/>
    </row>
    <row r="44227" spans="2:19" ht="15.75" customHeight="1" x14ac:dyDescent="0.25">
      <c r="B44227" s="106"/>
      <c r="C44227" s="106"/>
      <c r="D44227" s="139"/>
      <c r="P44227" s="142"/>
      <c r="Q44227" s="142"/>
      <c r="R44227" s="142"/>
      <c r="S44227" s="139"/>
    </row>
    <row r="44228" spans="2:19" ht="15.75" customHeight="1" x14ac:dyDescent="0.25">
      <c r="B44228" s="106"/>
      <c r="C44228" s="106"/>
      <c r="D44228" s="139"/>
      <c r="P44228" s="142"/>
      <c r="Q44228" s="142"/>
      <c r="R44228" s="142"/>
      <c r="S44228" s="139"/>
    </row>
    <row r="44229" spans="2:19" ht="15.75" customHeight="1" x14ac:dyDescent="0.25">
      <c r="B44229" s="106"/>
      <c r="C44229" s="106"/>
      <c r="D44229" s="139"/>
      <c r="P44229" s="142"/>
      <c r="Q44229" s="142"/>
      <c r="R44229" s="142"/>
      <c r="S44229" s="139"/>
    </row>
    <row r="44230" spans="2:19" ht="15.75" customHeight="1" x14ac:dyDescent="0.25">
      <c r="B44230" s="106"/>
      <c r="C44230" s="106"/>
      <c r="D44230" s="139"/>
      <c r="P44230" s="142"/>
      <c r="Q44230" s="142"/>
      <c r="R44230" s="142"/>
      <c r="S44230" s="139"/>
    </row>
    <row r="44231" spans="2:19" ht="15.75" customHeight="1" x14ac:dyDescent="0.25">
      <c r="B44231" s="106"/>
      <c r="C44231" s="106"/>
      <c r="D44231" s="139"/>
      <c r="P44231" s="142"/>
      <c r="Q44231" s="142"/>
      <c r="R44231" s="142"/>
      <c r="S44231" s="139"/>
    </row>
    <row r="44232" spans="2:19" ht="15.75" customHeight="1" x14ac:dyDescent="0.25">
      <c r="B44232" s="106"/>
      <c r="C44232" s="106"/>
      <c r="D44232" s="139"/>
      <c r="P44232" s="142"/>
      <c r="Q44232" s="142"/>
      <c r="R44232" s="142"/>
      <c r="S44232" s="139"/>
    </row>
    <row r="44233" spans="2:19" ht="15.75" customHeight="1" x14ac:dyDescent="0.25">
      <c r="B44233" s="106"/>
      <c r="C44233" s="106"/>
      <c r="D44233" s="139"/>
      <c r="P44233" s="142"/>
      <c r="Q44233" s="142"/>
      <c r="R44233" s="142"/>
      <c r="S44233" s="139"/>
    </row>
    <row r="44234" spans="2:19" ht="15.75" customHeight="1" x14ac:dyDescent="0.25">
      <c r="B44234" s="106"/>
      <c r="C44234" s="106"/>
      <c r="D44234" s="139"/>
      <c r="P44234" s="142"/>
      <c r="Q44234" s="142"/>
      <c r="R44234" s="142"/>
      <c r="S44234" s="139"/>
    </row>
    <row r="44235" spans="2:19" ht="15.75" customHeight="1" x14ac:dyDescent="0.25">
      <c r="B44235" s="106"/>
      <c r="C44235" s="106"/>
      <c r="D44235" s="139"/>
      <c r="P44235" s="142"/>
      <c r="Q44235" s="142"/>
      <c r="R44235" s="142"/>
      <c r="S44235" s="139"/>
    </row>
    <row r="44236" spans="2:19" ht="15.75" customHeight="1" x14ac:dyDescent="0.25">
      <c r="B44236" s="106"/>
      <c r="C44236" s="106"/>
      <c r="D44236" s="139"/>
      <c r="P44236" s="142"/>
      <c r="Q44236" s="142"/>
      <c r="R44236" s="142"/>
      <c r="S44236" s="139"/>
    </row>
    <row r="44237" spans="2:19" ht="15.75" customHeight="1" x14ac:dyDescent="0.25">
      <c r="B44237" s="106"/>
      <c r="C44237" s="106"/>
      <c r="D44237" s="139"/>
      <c r="P44237" s="142"/>
      <c r="Q44237" s="142"/>
      <c r="R44237" s="142"/>
      <c r="S44237" s="139"/>
    </row>
    <row r="44238" spans="2:19" ht="15.75" customHeight="1" x14ac:dyDescent="0.25">
      <c r="B44238" s="106"/>
      <c r="C44238" s="106"/>
      <c r="D44238" s="139"/>
      <c r="P44238" s="142"/>
      <c r="Q44238" s="142"/>
      <c r="R44238" s="142"/>
      <c r="S44238" s="139"/>
    </row>
    <row r="44239" spans="2:19" ht="15.75" customHeight="1" x14ac:dyDescent="0.25">
      <c r="B44239" s="106"/>
      <c r="C44239" s="106"/>
      <c r="D44239" s="139"/>
      <c r="P44239" s="142"/>
      <c r="Q44239" s="142"/>
      <c r="R44239" s="142"/>
      <c r="S44239" s="139"/>
    </row>
    <row r="44240" spans="2:19" ht="15.75" customHeight="1" x14ac:dyDescent="0.25">
      <c r="B44240" s="106"/>
      <c r="C44240" s="106"/>
      <c r="D44240" s="139"/>
      <c r="P44240" s="142"/>
      <c r="Q44240" s="142"/>
      <c r="R44240" s="142"/>
      <c r="S44240" s="139"/>
    </row>
    <row r="44241" spans="2:19" ht="15.75" customHeight="1" x14ac:dyDescent="0.25">
      <c r="B44241" s="106"/>
      <c r="C44241" s="106"/>
      <c r="D44241" s="139"/>
      <c r="P44241" s="142"/>
      <c r="Q44241" s="142"/>
      <c r="R44241" s="142"/>
      <c r="S44241" s="139"/>
    </row>
    <row r="44242" spans="2:19" ht="15.75" customHeight="1" x14ac:dyDescent="0.25">
      <c r="B44242" s="106"/>
      <c r="C44242" s="106"/>
      <c r="D44242" s="139"/>
      <c r="P44242" s="142"/>
      <c r="Q44242" s="142"/>
      <c r="R44242" s="142"/>
      <c r="S44242" s="139"/>
    </row>
    <row r="44243" spans="2:19" ht="15.75" customHeight="1" x14ac:dyDescent="0.25">
      <c r="B44243" s="106"/>
      <c r="C44243" s="106"/>
      <c r="D44243" s="139"/>
      <c r="P44243" s="142"/>
      <c r="Q44243" s="142"/>
      <c r="R44243" s="142"/>
      <c r="S44243" s="139"/>
    </row>
    <row r="44244" spans="2:19" ht="15.75" customHeight="1" x14ac:dyDescent="0.25">
      <c r="B44244" s="106"/>
      <c r="C44244" s="106"/>
      <c r="D44244" s="139"/>
      <c r="P44244" s="142"/>
      <c r="Q44244" s="142"/>
      <c r="R44244" s="142"/>
      <c r="S44244" s="139"/>
    </row>
    <row r="44245" spans="2:19" ht="15.75" customHeight="1" x14ac:dyDescent="0.25">
      <c r="B44245" s="106"/>
      <c r="C44245" s="106"/>
      <c r="D44245" s="139"/>
      <c r="P44245" s="142"/>
      <c r="Q44245" s="142"/>
      <c r="R44245" s="142"/>
      <c r="S44245" s="139"/>
    </row>
    <row r="44246" spans="2:19" ht="15.75" customHeight="1" x14ac:dyDescent="0.25">
      <c r="B44246" s="106"/>
      <c r="C44246" s="106"/>
      <c r="D44246" s="139"/>
      <c r="P44246" s="142"/>
      <c r="Q44246" s="142"/>
      <c r="R44246" s="142"/>
      <c r="S44246" s="139"/>
    </row>
    <row r="44247" spans="2:19" ht="15.75" customHeight="1" x14ac:dyDescent="0.25">
      <c r="B44247" s="106"/>
      <c r="C44247" s="106"/>
      <c r="D44247" s="139"/>
      <c r="P44247" s="142"/>
      <c r="Q44247" s="142"/>
      <c r="R44247" s="142"/>
      <c r="S44247" s="139"/>
    </row>
    <row r="44248" spans="2:19" ht="15.75" customHeight="1" x14ac:dyDescent="0.25">
      <c r="B44248" s="106"/>
      <c r="C44248" s="106"/>
      <c r="D44248" s="139"/>
      <c r="P44248" s="142"/>
      <c r="Q44248" s="142"/>
      <c r="R44248" s="142"/>
      <c r="S44248" s="139"/>
    </row>
    <row r="44249" spans="2:19" ht="15.75" customHeight="1" x14ac:dyDescent="0.25">
      <c r="B44249" s="106"/>
      <c r="C44249" s="106"/>
      <c r="D44249" s="139"/>
      <c r="P44249" s="142"/>
      <c r="Q44249" s="142"/>
      <c r="R44249" s="142"/>
      <c r="S44249" s="139"/>
    </row>
    <row r="44250" spans="2:19" ht="15.75" customHeight="1" x14ac:dyDescent="0.25">
      <c r="B44250" s="106"/>
      <c r="C44250" s="106"/>
      <c r="D44250" s="139"/>
      <c r="P44250" s="142"/>
      <c r="Q44250" s="142"/>
      <c r="R44250" s="142"/>
      <c r="S44250" s="139"/>
    </row>
    <row r="44251" spans="2:19" ht="15.75" customHeight="1" x14ac:dyDescent="0.25">
      <c r="B44251" s="106"/>
      <c r="C44251" s="106"/>
      <c r="D44251" s="139"/>
      <c r="P44251" s="142"/>
      <c r="Q44251" s="142"/>
      <c r="R44251" s="142"/>
      <c r="S44251" s="139"/>
    </row>
    <row r="44252" spans="2:19" ht="15.75" customHeight="1" x14ac:dyDescent="0.25">
      <c r="B44252" s="106"/>
      <c r="C44252" s="106"/>
      <c r="D44252" s="139"/>
      <c r="P44252" s="142"/>
      <c r="Q44252" s="142"/>
      <c r="R44252" s="142"/>
      <c r="S44252" s="139"/>
    </row>
    <row r="44253" spans="2:19" ht="15.75" customHeight="1" x14ac:dyDescent="0.25">
      <c r="B44253" s="106"/>
      <c r="C44253" s="106"/>
      <c r="D44253" s="139"/>
      <c r="P44253" s="142"/>
      <c r="Q44253" s="142"/>
      <c r="R44253" s="142"/>
      <c r="S44253" s="139"/>
    </row>
    <row r="44254" spans="2:19" ht="15.75" customHeight="1" x14ac:dyDescent="0.25">
      <c r="B44254" s="106"/>
      <c r="C44254" s="106"/>
      <c r="D44254" s="139"/>
      <c r="P44254" s="142"/>
      <c r="Q44254" s="142"/>
      <c r="R44254" s="142"/>
      <c r="S44254" s="139"/>
    </row>
    <row r="44255" spans="2:19" ht="15.75" customHeight="1" x14ac:dyDescent="0.25">
      <c r="B44255" s="106"/>
      <c r="C44255" s="106"/>
      <c r="D44255" s="139"/>
      <c r="P44255" s="142"/>
      <c r="Q44255" s="142"/>
      <c r="R44255" s="142"/>
      <c r="S44255" s="139"/>
    </row>
    <row r="44256" spans="2:19" ht="15.75" customHeight="1" x14ac:dyDescent="0.25">
      <c r="B44256" s="106"/>
      <c r="C44256" s="106"/>
      <c r="D44256" s="139"/>
      <c r="P44256" s="142"/>
      <c r="Q44256" s="142"/>
      <c r="R44256" s="142"/>
      <c r="S44256" s="139"/>
    </row>
    <row r="44257" spans="2:19" ht="15.75" customHeight="1" x14ac:dyDescent="0.25">
      <c r="B44257" s="106"/>
      <c r="C44257" s="106"/>
      <c r="D44257" s="139"/>
      <c r="P44257" s="142"/>
      <c r="Q44257" s="142"/>
      <c r="R44257" s="142"/>
      <c r="S44257" s="139"/>
    </row>
    <row r="44258" spans="2:19" ht="15.75" customHeight="1" x14ac:dyDescent="0.25">
      <c r="B44258" s="106"/>
      <c r="C44258" s="106"/>
      <c r="D44258" s="139"/>
      <c r="P44258" s="142"/>
      <c r="Q44258" s="142"/>
      <c r="R44258" s="142"/>
      <c r="S44258" s="139"/>
    </row>
    <row r="44259" spans="2:19" ht="15.75" customHeight="1" x14ac:dyDescent="0.25">
      <c r="B44259" s="106"/>
      <c r="C44259" s="106"/>
      <c r="D44259" s="139"/>
      <c r="P44259" s="142"/>
      <c r="Q44259" s="142"/>
      <c r="R44259" s="142"/>
      <c r="S44259" s="139"/>
    </row>
    <row r="44260" spans="2:19" ht="15.75" customHeight="1" x14ac:dyDescent="0.25">
      <c r="B44260" s="106"/>
      <c r="C44260" s="106"/>
      <c r="D44260" s="139"/>
      <c r="P44260" s="142"/>
      <c r="Q44260" s="142"/>
      <c r="R44260" s="142"/>
      <c r="S44260" s="139"/>
    </row>
    <row r="44261" spans="2:19" ht="15.75" customHeight="1" x14ac:dyDescent="0.25">
      <c r="B44261" s="106"/>
      <c r="C44261" s="106"/>
      <c r="D44261" s="139"/>
      <c r="P44261" s="142"/>
      <c r="Q44261" s="142"/>
      <c r="R44261" s="142"/>
      <c r="S44261" s="139"/>
    </row>
    <row r="44262" spans="2:19" ht="15.75" customHeight="1" x14ac:dyDescent="0.25">
      <c r="B44262" s="106"/>
      <c r="C44262" s="106"/>
      <c r="D44262" s="139"/>
      <c r="P44262" s="142"/>
      <c r="Q44262" s="142"/>
      <c r="R44262" s="142"/>
      <c r="S44262" s="139"/>
    </row>
    <row r="44263" spans="2:19" ht="15.75" customHeight="1" x14ac:dyDescent="0.25">
      <c r="B44263" s="106"/>
      <c r="C44263" s="106"/>
      <c r="D44263" s="139"/>
      <c r="P44263" s="142"/>
      <c r="Q44263" s="142"/>
      <c r="R44263" s="142"/>
      <c r="S44263" s="139"/>
    </row>
    <row r="44264" spans="2:19" ht="15.75" customHeight="1" x14ac:dyDescent="0.25">
      <c r="B44264" s="106"/>
      <c r="C44264" s="106"/>
      <c r="D44264" s="139"/>
      <c r="P44264" s="142"/>
      <c r="Q44264" s="142"/>
      <c r="R44264" s="142"/>
      <c r="S44264" s="139"/>
    </row>
    <row r="44265" spans="2:19" ht="15.75" customHeight="1" x14ac:dyDescent="0.25">
      <c r="B44265" s="106"/>
      <c r="C44265" s="106"/>
      <c r="D44265" s="139"/>
      <c r="P44265" s="142"/>
      <c r="Q44265" s="142"/>
      <c r="R44265" s="142"/>
      <c r="S44265" s="139"/>
    </row>
    <row r="44266" spans="2:19" ht="15.75" customHeight="1" x14ac:dyDescent="0.25">
      <c r="B44266" s="106"/>
      <c r="C44266" s="106"/>
      <c r="D44266" s="139"/>
      <c r="P44266" s="142"/>
      <c r="Q44266" s="142"/>
      <c r="R44266" s="142"/>
      <c r="S44266" s="139"/>
    </row>
    <row r="44267" spans="2:19" ht="15.75" customHeight="1" x14ac:dyDescent="0.25">
      <c r="B44267" s="106"/>
      <c r="C44267" s="106"/>
      <c r="D44267" s="139"/>
      <c r="P44267" s="142"/>
      <c r="Q44267" s="142"/>
      <c r="R44267" s="142"/>
      <c r="S44267" s="139"/>
    </row>
    <row r="44268" spans="2:19" ht="15.75" customHeight="1" x14ac:dyDescent="0.25">
      <c r="B44268" s="106"/>
      <c r="C44268" s="106"/>
      <c r="D44268" s="139"/>
      <c r="P44268" s="142"/>
      <c r="Q44268" s="142"/>
      <c r="R44268" s="142"/>
      <c r="S44268" s="139"/>
    </row>
    <row r="44269" spans="2:19" ht="15.75" customHeight="1" x14ac:dyDescent="0.25">
      <c r="B44269" s="106"/>
      <c r="C44269" s="106"/>
      <c r="D44269" s="139"/>
      <c r="P44269" s="142"/>
      <c r="Q44269" s="142"/>
      <c r="R44269" s="142"/>
      <c r="S44269" s="139"/>
    </row>
    <row r="44270" spans="2:19" ht="15.75" customHeight="1" x14ac:dyDescent="0.25">
      <c r="B44270" s="106"/>
      <c r="C44270" s="106"/>
      <c r="D44270" s="139"/>
      <c r="P44270" s="142"/>
      <c r="Q44270" s="142"/>
      <c r="R44270" s="142"/>
      <c r="S44270" s="139"/>
    </row>
    <row r="44271" spans="2:19" ht="15.75" customHeight="1" x14ac:dyDescent="0.25">
      <c r="B44271" s="106"/>
      <c r="C44271" s="106"/>
      <c r="D44271" s="139"/>
      <c r="P44271" s="142"/>
      <c r="Q44271" s="142"/>
      <c r="R44271" s="142"/>
      <c r="S44271" s="139"/>
    </row>
    <row r="44272" spans="2:19" ht="15.75" customHeight="1" x14ac:dyDescent="0.25">
      <c r="B44272" s="106"/>
      <c r="C44272" s="106"/>
      <c r="D44272" s="139"/>
      <c r="P44272" s="142"/>
      <c r="Q44272" s="142"/>
      <c r="R44272" s="142"/>
      <c r="S44272" s="139"/>
    </row>
    <row r="44273" spans="2:19" ht="15.75" customHeight="1" x14ac:dyDescent="0.25">
      <c r="B44273" s="106"/>
      <c r="C44273" s="106"/>
      <c r="D44273" s="139"/>
      <c r="P44273" s="142"/>
      <c r="Q44273" s="142"/>
      <c r="R44273" s="142"/>
      <c r="S44273" s="139"/>
    </row>
    <row r="44274" spans="2:19" ht="15.75" customHeight="1" x14ac:dyDescent="0.25">
      <c r="B44274" s="106"/>
      <c r="C44274" s="106"/>
      <c r="D44274" s="139"/>
      <c r="P44274" s="142"/>
      <c r="Q44274" s="142"/>
      <c r="R44274" s="142"/>
      <c r="S44274" s="139"/>
    </row>
    <row r="44275" spans="2:19" ht="15.75" customHeight="1" x14ac:dyDescent="0.25">
      <c r="B44275" s="106"/>
      <c r="C44275" s="106"/>
      <c r="D44275" s="139"/>
      <c r="P44275" s="142"/>
      <c r="Q44275" s="142"/>
      <c r="R44275" s="142"/>
      <c r="S44275" s="139"/>
    </row>
    <row r="44276" spans="2:19" ht="15.75" customHeight="1" x14ac:dyDescent="0.25">
      <c r="B44276" s="106"/>
      <c r="C44276" s="106"/>
      <c r="D44276" s="139"/>
      <c r="P44276" s="142"/>
      <c r="Q44276" s="142"/>
      <c r="R44276" s="142"/>
      <c r="S44276" s="139"/>
    </row>
    <row r="44277" spans="2:19" ht="15.75" customHeight="1" x14ac:dyDescent="0.25">
      <c r="B44277" s="106"/>
      <c r="C44277" s="106"/>
      <c r="D44277" s="139"/>
      <c r="P44277" s="142"/>
      <c r="Q44277" s="142"/>
      <c r="R44277" s="142"/>
      <c r="S44277" s="139"/>
    </row>
    <row r="44278" spans="2:19" ht="15.75" customHeight="1" x14ac:dyDescent="0.25">
      <c r="B44278" s="106"/>
      <c r="C44278" s="106"/>
      <c r="D44278" s="139"/>
      <c r="P44278" s="142"/>
      <c r="Q44278" s="142"/>
      <c r="R44278" s="142"/>
      <c r="S44278" s="139"/>
    </row>
    <row r="44279" spans="2:19" ht="15.75" customHeight="1" x14ac:dyDescent="0.25">
      <c r="B44279" s="106"/>
      <c r="C44279" s="106"/>
      <c r="D44279" s="139"/>
      <c r="P44279" s="142"/>
      <c r="Q44279" s="142"/>
      <c r="R44279" s="142"/>
      <c r="S44279" s="139"/>
    </row>
    <row r="44280" spans="2:19" ht="15.75" customHeight="1" x14ac:dyDescent="0.25">
      <c r="B44280" s="106"/>
      <c r="C44280" s="106"/>
      <c r="D44280" s="139"/>
      <c r="P44280" s="142"/>
      <c r="Q44280" s="142"/>
      <c r="R44280" s="142"/>
      <c r="S44280" s="139"/>
    </row>
    <row r="44281" spans="2:19" ht="15.75" customHeight="1" x14ac:dyDescent="0.25">
      <c r="B44281" s="106"/>
      <c r="C44281" s="106"/>
      <c r="D44281" s="139"/>
      <c r="P44281" s="142"/>
      <c r="Q44281" s="142"/>
      <c r="R44281" s="142"/>
      <c r="S44281" s="139"/>
    </row>
    <row r="44282" spans="2:19" ht="15.75" customHeight="1" x14ac:dyDescent="0.25">
      <c r="B44282" s="106"/>
      <c r="C44282" s="106"/>
      <c r="D44282" s="139"/>
      <c r="P44282" s="142"/>
      <c r="Q44282" s="142"/>
      <c r="R44282" s="142"/>
      <c r="S44282" s="139"/>
    </row>
    <row r="44283" spans="2:19" ht="15.75" customHeight="1" x14ac:dyDescent="0.25">
      <c r="B44283" s="106"/>
      <c r="C44283" s="106"/>
      <c r="D44283" s="139"/>
      <c r="P44283" s="142"/>
      <c r="Q44283" s="142"/>
      <c r="R44283" s="142"/>
      <c r="S44283" s="139"/>
    </row>
    <row r="44284" spans="2:19" ht="15.75" customHeight="1" x14ac:dyDescent="0.25">
      <c r="B44284" s="106"/>
      <c r="C44284" s="106"/>
      <c r="D44284" s="139"/>
      <c r="P44284" s="142"/>
      <c r="Q44284" s="142"/>
      <c r="R44284" s="142"/>
      <c r="S44284" s="139"/>
    </row>
    <row r="44285" spans="2:19" ht="15.75" customHeight="1" x14ac:dyDescent="0.25">
      <c r="B44285" s="106"/>
      <c r="C44285" s="106"/>
      <c r="D44285" s="139"/>
      <c r="P44285" s="142"/>
      <c r="Q44285" s="142"/>
      <c r="R44285" s="142"/>
      <c r="S44285" s="139"/>
    </row>
    <row r="44286" spans="2:19" ht="15.75" customHeight="1" x14ac:dyDescent="0.25">
      <c r="B44286" s="106"/>
      <c r="C44286" s="106"/>
      <c r="D44286" s="139"/>
      <c r="P44286" s="142"/>
      <c r="Q44286" s="142"/>
      <c r="R44286" s="142"/>
      <c r="S44286" s="139"/>
    </row>
    <row r="44287" spans="2:19" ht="15.75" customHeight="1" x14ac:dyDescent="0.25">
      <c r="B44287" s="106"/>
      <c r="C44287" s="106"/>
      <c r="D44287" s="139"/>
      <c r="P44287" s="142"/>
      <c r="Q44287" s="142"/>
      <c r="R44287" s="142"/>
      <c r="S44287" s="139"/>
    </row>
    <row r="44288" spans="2:19" ht="15.75" customHeight="1" x14ac:dyDescent="0.25">
      <c r="B44288" s="106"/>
      <c r="C44288" s="106"/>
      <c r="D44288" s="139"/>
      <c r="P44288" s="142"/>
      <c r="Q44288" s="142"/>
      <c r="R44288" s="142"/>
      <c r="S44288" s="139"/>
    </row>
    <row r="44289" spans="2:19" ht="15.75" customHeight="1" x14ac:dyDescent="0.25">
      <c r="B44289" s="106"/>
      <c r="C44289" s="106"/>
      <c r="D44289" s="139"/>
      <c r="P44289" s="142"/>
      <c r="Q44289" s="142"/>
      <c r="R44289" s="142"/>
      <c r="S44289" s="139"/>
    </row>
    <row r="44290" spans="2:19" ht="15.75" customHeight="1" x14ac:dyDescent="0.25">
      <c r="B44290" s="106"/>
      <c r="C44290" s="106"/>
      <c r="D44290" s="139"/>
      <c r="P44290" s="142"/>
      <c r="Q44290" s="142"/>
      <c r="R44290" s="142"/>
      <c r="S44290" s="139"/>
    </row>
    <row r="44291" spans="2:19" ht="15.75" customHeight="1" x14ac:dyDescent="0.25">
      <c r="B44291" s="106"/>
      <c r="C44291" s="106"/>
      <c r="D44291" s="139"/>
      <c r="P44291" s="142"/>
      <c r="Q44291" s="142"/>
      <c r="R44291" s="142"/>
      <c r="S44291" s="139"/>
    </row>
    <row r="44292" spans="2:19" ht="15.75" customHeight="1" x14ac:dyDescent="0.25">
      <c r="B44292" s="106"/>
      <c r="C44292" s="106"/>
      <c r="D44292" s="139"/>
      <c r="P44292" s="142"/>
      <c r="Q44292" s="142"/>
      <c r="R44292" s="142"/>
      <c r="S44292" s="139"/>
    </row>
    <row r="44293" spans="2:19" ht="15.75" customHeight="1" x14ac:dyDescent="0.25">
      <c r="B44293" s="106"/>
      <c r="C44293" s="106"/>
      <c r="D44293" s="139"/>
      <c r="P44293" s="142"/>
      <c r="Q44293" s="142"/>
      <c r="R44293" s="142"/>
      <c r="S44293" s="139"/>
    </row>
    <row r="44294" spans="2:19" ht="15.75" customHeight="1" x14ac:dyDescent="0.25">
      <c r="B44294" s="106"/>
      <c r="C44294" s="106"/>
      <c r="D44294" s="139"/>
      <c r="P44294" s="142"/>
      <c r="Q44294" s="142"/>
      <c r="R44294" s="142"/>
      <c r="S44294" s="139"/>
    </row>
    <row r="44295" spans="2:19" ht="15.75" customHeight="1" x14ac:dyDescent="0.25">
      <c r="B44295" s="106"/>
      <c r="C44295" s="106"/>
      <c r="D44295" s="139"/>
      <c r="P44295" s="142"/>
      <c r="Q44295" s="142"/>
      <c r="R44295" s="142"/>
      <c r="S44295" s="139"/>
    </row>
    <row r="44296" spans="2:19" ht="15.75" customHeight="1" x14ac:dyDescent="0.25">
      <c r="B44296" s="106"/>
      <c r="C44296" s="106"/>
      <c r="D44296" s="139"/>
      <c r="P44296" s="142"/>
      <c r="Q44296" s="142"/>
      <c r="R44296" s="142"/>
      <c r="S44296" s="139"/>
    </row>
    <row r="44297" spans="2:19" ht="15.75" customHeight="1" x14ac:dyDescent="0.25">
      <c r="B44297" s="106"/>
      <c r="C44297" s="106"/>
      <c r="D44297" s="139"/>
      <c r="P44297" s="142"/>
      <c r="Q44297" s="142"/>
      <c r="R44297" s="142"/>
      <c r="S44297" s="139"/>
    </row>
    <row r="44298" spans="2:19" ht="15.75" customHeight="1" x14ac:dyDescent="0.25">
      <c r="B44298" s="106"/>
      <c r="C44298" s="106"/>
      <c r="D44298" s="139"/>
      <c r="P44298" s="142"/>
      <c r="Q44298" s="142"/>
      <c r="R44298" s="142"/>
      <c r="S44298" s="139"/>
    </row>
    <row r="44299" spans="2:19" ht="15.75" customHeight="1" x14ac:dyDescent="0.25">
      <c r="B44299" s="106"/>
      <c r="C44299" s="106"/>
      <c r="D44299" s="139"/>
      <c r="P44299" s="142"/>
      <c r="Q44299" s="142"/>
      <c r="R44299" s="142"/>
      <c r="S44299" s="139"/>
    </row>
    <row r="44300" spans="2:19" ht="15.75" customHeight="1" x14ac:dyDescent="0.25">
      <c r="B44300" s="106"/>
      <c r="C44300" s="106"/>
      <c r="D44300" s="139"/>
      <c r="P44300" s="142"/>
      <c r="Q44300" s="142"/>
      <c r="R44300" s="142"/>
      <c r="S44300" s="139"/>
    </row>
    <row r="44301" spans="2:19" ht="15.75" customHeight="1" x14ac:dyDescent="0.25">
      <c r="B44301" s="106"/>
      <c r="C44301" s="106"/>
      <c r="D44301" s="139"/>
      <c r="P44301" s="142"/>
      <c r="Q44301" s="142"/>
      <c r="R44301" s="142"/>
      <c r="S44301" s="139"/>
    </row>
    <row r="44302" spans="2:19" ht="15.75" customHeight="1" x14ac:dyDescent="0.25">
      <c r="B44302" s="106"/>
      <c r="C44302" s="106"/>
      <c r="D44302" s="139"/>
      <c r="P44302" s="142"/>
      <c r="Q44302" s="142"/>
      <c r="R44302" s="142"/>
      <c r="S44302" s="139"/>
    </row>
    <row r="44303" spans="2:19" ht="15.75" customHeight="1" x14ac:dyDescent="0.25">
      <c r="B44303" s="106"/>
      <c r="C44303" s="106"/>
      <c r="D44303" s="139"/>
      <c r="P44303" s="142"/>
      <c r="Q44303" s="142"/>
      <c r="R44303" s="142"/>
      <c r="S44303" s="139"/>
    </row>
    <row r="44304" spans="2:19" ht="15.75" customHeight="1" x14ac:dyDescent="0.25">
      <c r="B44304" s="106"/>
      <c r="C44304" s="106"/>
      <c r="D44304" s="139"/>
      <c r="P44304" s="142"/>
      <c r="Q44304" s="142"/>
      <c r="R44304" s="142"/>
      <c r="S44304" s="139"/>
    </row>
    <row r="44305" spans="2:19" ht="15.75" customHeight="1" x14ac:dyDescent="0.25">
      <c r="B44305" s="106"/>
      <c r="C44305" s="106"/>
      <c r="D44305" s="139"/>
      <c r="P44305" s="142"/>
      <c r="Q44305" s="142"/>
      <c r="R44305" s="142"/>
      <c r="S44305" s="139"/>
    </row>
    <row r="44306" spans="2:19" ht="15.75" customHeight="1" x14ac:dyDescent="0.25">
      <c r="B44306" s="106"/>
      <c r="C44306" s="106"/>
      <c r="D44306" s="139"/>
      <c r="P44306" s="142"/>
      <c r="Q44306" s="142"/>
      <c r="R44306" s="142"/>
      <c r="S44306" s="139"/>
    </row>
    <row r="44307" spans="2:19" ht="15.75" customHeight="1" x14ac:dyDescent="0.25">
      <c r="B44307" s="106"/>
      <c r="C44307" s="106"/>
      <c r="D44307" s="139"/>
      <c r="P44307" s="142"/>
      <c r="Q44307" s="142"/>
      <c r="R44307" s="142"/>
      <c r="S44307" s="139"/>
    </row>
    <row r="44308" spans="2:19" ht="15.75" customHeight="1" x14ac:dyDescent="0.25">
      <c r="B44308" s="106"/>
      <c r="C44308" s="106"/>
      <c r="D44308" s="139"/>
      <c r="P44308" s="142"/>
      <c r="Q44308" s="142"/>
      <c r="R44308" s="142"/>
      <c r="S44308" s="139"/>
    </row>
    <row r="44309" spans="2:19" ht="15.75" customHeight="1" x14ac:dyDescent="0.25">
      <c r="B44309" s="106"/>
      <c r="C44309" s="106"/>
      <c r="D44309" s="139"/>
      <c r="P44309" s="142"/>
      <c r="Q44309" s="142"/>
      <c r="R44309" s="142"/>
      <c r="S44309" s="139"/>
    </row>
    <row r="44310" spans="2:19" ht="15.75" customHeight="1" x14ac:dyDescent="0.25">
      <c r="B44310" s="106"/>
      <c r="C44310" s="106"/>
      <c r="D44310" s="139"/>
      <c r="P44310" s="142"/>
      <c r="Q44310" s="142"/>
      <c r="R44310" s="142"/>
      <c r="S44310" s="139"/>
    </row>
    <row r="44311" spans="2:19" ht="15.75" customHeight="1" x14ac:dyDescent="0.25">
      <c r="B44311" s="106"/>
      <c r="C44311" s="106"/>
      <c r="D44311" s="139"/>
      <c r="P44311" s="142"/>
      <c r="Q44311" s="142"/>
      <c r="R44311" s="142"/>
      <c r="S44311" s="139"/>
    </row>
    <row r="44312" spans="2:19" ht="15.75" customHeight="1" x14ac:dyDescent="0.25">
      <c r="B44312" s="106"/>
      <c r="C44312" s="106"/>
      <c r="D44312" s="139"/>
      <c r="P44312" s="142"/>
      <c r="Q44312" s="142"/>
      <c r="R44312" s="142"/>
      <c r="S44312" s="139"/>
    </row>
    <row r="44313" spans="2:19" ht="15.75" customHeight="1" x14ac:dyDescent="0.25">
      <c r="B44313" s="106"/>
      <c r="C44313" s="106"/>
      <c r="D44313" s="139"/>
      <c r="P44313" s="142"/>
      <c r="Q44313" s="142"/>
      <c r="R44313" s="142"/>
      <c r="S44313" s="139"/>
    </row>
    <row r="44314" spans="2:19" ht="15.75" customHeight="1" x14ac:dyDescent="0.25">
      <c r="B44314" s="106"/>
      <c r="C44314" s="106"/>
      <c r="D44314" s="139"/>
      <c r="P44314" s="142"/>
      <c r="Q44314" s="142"/>
      <c r="R44314" s="142"/>
      <c r="S44314" s="139"/>
    </row>
    <row r="44315" spans="2:19" ht="15.75" customHeight="1" x14ac:dyDescent="0.25">
      <c r="B44315" s="106"/>
      <c r="C44315" s="106"/>
      <c r="D44315" s="139"/>
      <c r="P44315" s="142"/>
      <c r="Q44315" s="142"/>
      <c r="R44315" s="142"/>
      <c r="S44315" s="139"/>
    </row>
    <row r="44316" spans="2:19" ht="15.75" customHeight="1" x14ac:dyDescent="0.25">
      <c r="B44316" s="106"/>
      <c r="C44316" s="106"/>
      <c r="D44316" s="139"/>
      <c r="P44316" s="142"/>
      <c r="Q44316" s="142"/>
      <c r="R44316" s="142"/>
      <c r="S44316" s="139"/>
    </row>
    <row r="44317" spans="2:19" ht="15.75" customHeight="1" x14ac:dyDescent="0.25">
      <c r="B44317" s="106"/>
      <c r="C44317" s="106"/>
      <c r="D44317" s="139"/>
      <c r="P44317" s="142"/>
      <c r="Q44317" s="142"/>
      <c r="R44317" s="142"/>
      <c r="S44317" s="139"/>
    </row>
    <row r="44318" spans="2:19" ht="15.75" customHeight="1" x14ac:dyDescent="0.25">
      <c r="B44318" s="106"/>
      <c r="C44318" s="106"/>
      <c r="D44318" s="139"/>
      <c r="P44318" s="142"/>
      <c r="Q44318" s="142"/>
      <c r="R44318" s="142"/>
      <c r="S44318" s="139"/>
    </row>
    <row r="44319" spans="2:19" ht="15.75" customHeight="1" x14ac:dyDescent="0.25">
      <c r="B44319" s="106"/>
      <c r="C44319" s="106"/>
      <c r="D44319" s="139"/>
      <c r="P44319" s="142"/>
      <c r="Q44319" s="142"/>
      <c r="R44319" s="142"/>
      <c r="S44319" s="139"/>
    </row>
    <row r="44320" spans="2:19" ht="15.75" customHeight="1" x14ac:dyDescent="0.25">
      <c r="B44320" s="106"/>
      <c r="C44320" s="106"/>
      <c r="D44320" s="139"/>
      <c r="P44320" s="142"/>
      <c r="Q44320" s="142"/>
      <c r="R44320" s="142"/>
      <c r="S44320" s="139"/>
    </row>
    <row r="44321" spans="2:19" ht="15.75" customHeight="1" x14ac:dyDescent="0.25">
      <c r="B44321" s="106"/>
      <c r="C44321" s="106"/>
      <c r="D44321" s="139"/>
      <c r="P44321" s="142"/>
      <c r="Q44321" s="142"/>
      <c r="R44321" s="142"/>
      <c r="S44321" s="139"/>
    </row>
    <row r="44322" spans="2:19" ht="15.75" customHeight="1" x14ac:dyDescent="0.25">
      <c r="B44322" s="106"/>
      <c r="C44322" s="106"/>
      <c r="D44322" s="139"/>
      <c r="P44322" s="142"/>
      <c r="Q44322" s="142"/>
      <c r="R44322" s="142"/>
      <c r="S44322" s="139"/>
    </row>
    <row r="44323" spans="2:19" ht="15.75" customHeight="1" x14ac:dyDescent="0.25">
      <c r="B44323" s="106"/>
      <c r="C44323" s="106"/>
      <c r="D44323" s="139"/>
      <c r="P44323" s="142"/>
      <c r="Q44323" s="142"/>
      <c r="R44323" s="142"/>
      <c r="S44323" s="139"/>
    </row>
    <row r="44324" spans="2:19" ht="15.75" customHeight="1" x14ac:dyDescent="0.25">
      <c r="B44324" s="106"/>
      <c r="C44324" s="106"/>
      <c r="D44324" s="139"/>
      <c r="P44324" s="142"/>
      <c r="Q44324" s="142"/>
      <c r="R44324" s="142"/>
      <c r="S44324" s="139"/>
    </row>
    <row r="44325" spans="2:19" ht="15.75" customHeight="1" x14ac:dyDescent="0.25">
      <c r="B44325" s="106"/>
      <c r="C44325" s="106"/>
      <c r="D44325" s="139"/>
      <c r="P44325" s="142"/>
      <c r="Q44325" s="142"/>
      <c r="R44325" s="142"/>
      <c r="S44325" s="139"/>
    </row>
    <row r="44326" spans="2:19" ht="15.75" customHeight="1" x14ac:dyDescent="0.25">
      <c r="B44326" s="106"/>
      <c r="C44326" s="106"/>
      <c r="D44326" s="139"/>
      <c r="P44326" s="142"/>
      <c r="Q44326" s="142"/>
      <c r="R44326" s="142"/>
      <c r="S44326" s="139"/>
    </row>
    <row r="44327" spans="2:19" ht="15.75" customHeight="1" x14ac:dyDescent="0.25">
      <c r="B44327" s="106"/>
      <c r="C44327" s="106"/>
      <c r="D44327" s="139"/>
      <c r="P44327" s="142"/>
      <c r="Q44327" s="142"/>
      <c r="R44327" s="142"/>
      <c r="S44327" s="139"/>
    </row>
    <row r="44328" spans="2:19" ht="15.75" customHeight="1" x14ac:dyDescent="0.25">
      <c r="B44328" s="106"/>
      <c r="C44328" s="106"/>
      <c r="D44328" s="139"/>
      <c r="P44328" s="142"/>
      <c r="Q44328" s="142"/>
      <c r="R44328" s="142"/>
      <c r="S44328" s="139"/>
    </row>
    <row r="44329" spans="2:19" ht="15.75" customHeight="1" x14ac:dyDescent="0.25">
      <c r="B44329" s="106"/>
      <c r="C44329" s="106"/>
      <c r="D44329" s="139"/>
      <c r="P44329" s="142"/>
      <c r="Q44329" s="142"/>
      <c r="R44329" s="142"/>
      <c r="S44329" s="139"/>
    </row>
    <row r="44330" spans="2:19" ht="15.75" customHeight="1" x14ac:dyDescent="0.25">
      <c r="B44330" s="106"/>
      <c r="C44330" s="106"/>
      <c r="D44330" s="139"/>
      <c r="P44330" s="142"/>
      <c r="Q44330" s="142"/>
      <c r="R44330" s="142"/>
      <c r="S44330" s="139"/>
    </row>
    <row r="44331" spans="2:19" ht="15.75" customHeight="1" x14ac:dyDescent="0.25">
      <c r="B44331" s="106"/>
      <c r="C44331" s="106"/>
      <c r="D44331" s="139"/>
      <c r="P44331" s="142"/>
      <c r="Q44331" s="142"/>
      <c r="R44331" s="142"/>
      <c r="S44331" s="139"/>
    </row>
    <row r="44332" spans="2:19" ht="15.75" customHeight="1" x14ac:dyDescent="0.25">
      <c r="B44332" s="106"/>
      <c r="C44332" s="106"/>
      <c r="D44332" s="139"/>
      <c r="P44332" s="142"/>
      <c r="Q44332" s="142"/>
      <c r="R44332" s="142"/>
      <c r="S44332" s="139"/>
    </row>
    <row r="44333" spans="2:19" ht="15.75" customHeight="1" x14ac:dyDescent="0.25">
      <c r="B44333" s="106"/>
      <c r="C44333" s="106"/>
      <c r="D44333" s="139"/>
      <c r="P44333" s="142"/>
      <c r="Q44333" s="142"/>
      <c r="R44333" s="142"/>
      <c r="S44333" s="139"/>
    </row>
    <row r="44334" spans="2:19" ht="15.75" customHeight="1" x14ac:dyDescent="0.25">
      <c r="B44334" s="106"/>
      <c r="C44334" s="106"/>
      <c r="D44334" s="139"/>
      <c r="P44334" s="142"/>
      <c r="Q44334" s="142"/>
      <c r="R44334" s="142"/>
      <c r="S44334" s="139"/>
    </row>
    <row r="44335" spans="2:19" ht="15.75" customHeight="1" x14ac:dyDescent="0.25">
      <c r="B44335" s="106"/>
      <c r="C44335" s="106"/>
      <c r="D44335" s="139"/>
      <c r="P44335" s="142"/>
      <c r="Q44335" s="142"/>
      <c r="R44335" s="142"/>
      <c r="S44335" s="139"/>
    </row>
    <row r="44336" spans="2:19" ht="15.75" customHeight="1" x14ac:dyDescent="0.25">
      <c r="B44336" s="106"/>
      <c r="C44336" s="106"/>
      <c r="D44336" s="139"/>
      <c r="P44336" s="142"/>
      <c r="Q44336" s="142"/>
      <c r="R44336" s="142"/>
      <c r="S44336" s="139"/>
    </row>
    <row r="44337" spans="2:19" ht="15.75" customHeight="1" x14ac:dyDescent="0.25">
      <c r="B44337" s="106"/>
      <c r="C44337" s="106"/>
      <c r="D44337" s="139"/>
      <c r="P44337" s="142"/>
      <c r="Q44337" s="142"/>
      <c r="R44337" s="142"/>
      <c r="S44337" s="139"/>
    </row>
    <row r="44338" spans="2:19" ht="15.75" customHeight="1" x14ac:dyDescent="0.25">
      <c r="B44338" s="106"/>
      <c r="C44338" s="106"/>
      <c r="D44338" s="139"/>
      <c r="P44338" s="142"/>
      <c r="Q44338" s="142"/>
      <c r="R44338" s="142"/>
      <c r="S44338" s="139"/>
    </row>
    <row r="44339" spans="2:19" ht="15.75" customHeight="1" x14ac:dyDescent="0.25">
      <c r="B44339" s="106"/>
      <c r="C44339" s="106"/>
      <c r="D44339" s="139"/>
      <c r="P44339" s="142"/>
      <c r="Q44339" s="142"/>
      <c r="R44339" s="142"/>
      <c r="S44339" s="139"/>
    </row>
    <row r="44340" spans="2:19" ht="15.75" customHeight="1" x14ac:dyDescent="0.25">
      <c r="B44340" s="106"/>
      <c r="C44340" s="106"/>
      <c r="D44340" s="139"/>
      <c r="P44340" s="142"/>
      <c r="Q44340" s="142"/>
      <c r="R44340" s="142"/>
      <c r="S44340" s="139"/>
    </row>
    <row r="44341" spans="2:19" ht="15.75" customHeight="1" x14ac:dyDescent="0.25">
      <c r="B44341" s="106"/>
      <c r="C44341" s="106"/>
      <c r="D44341" s="139"/>
      <c r="P44341" s="142"/>
      <c r="Q44341" s="142"/>
      <c r="R44341" s="142"/>
      <c r="S44341" s="139"/>
    </row>
    <row r="44342" spans="2:19" ht="15.75" customHeight="1" x14ac:dyDescent="0.25">
      <c r="B44342" s="106"/>
      <c r="C44342" s="106"/>
      <c r="D44342" s="139"/>
      <c r="P44342" s="142"/>
      <c r="Q44342" s="142"/>
      <c r="R44342" s="142"/>
      <c r="S44342" s="139"/>
    </row>
    <row r="44343" spans="2:19" ht="15.75" customHeight="1" x14ac:dyDescent="0.25">
      <c r="B44343" s="106"/>
      <c r="C44343" s="106"/>
      <c r="D44343" s="139"/>
      <c r="P44343" s="142"/>
      <c r="Q44343" s="142"/>
      <c r="R44343" s="142"/>
      <c r="S44343" s="139"/>
    </row>
    <row r="44344" spans="2:19" ht="15.75" customHeight="1" x14ac:dyDescent="0.25">
      <c r="B44344" s="106"/>
      <c r="C44344" s="106"/>
      <c r="D44344" s="139"/>
      <c r="P44344" s="142"/>
      <c r="Q44344" s="142"/>
      <c r="R44344" s="142"/>
      <c r="S44344" s="139"/>
    </row>
    <row r="44345" spans="2:19" ht="15.75" customHeight="1" x14ac:dyDescent="0.25">
      <c r="B44345" s="106"/>
      <c r="C44345" s="106"/>
      <c r="D44345" s="139"/>
      <c r="P44345" s="142"/>
      <c r="Q44345" s="142"/>
      <c r="R44345" s="142"/>
      <c r="S44345" s="139"/>
    </row>
    <row r="44346" spans="2:19" ht="15.75" customHeight="1" x14ac:dyDescent="0.25">
      <c r="B44346" s="106"/>
      <c r="C44346" s="106"/>
      <c r="D44346" s="139"/>
      <c r="P44346" s="142"/>
      <c r="Q44346" s="142"/>
      <c r="R44346" s="142"/>
      <c r="S44346" s="139"/>
    </row>
    <row r="44347" spans="2:19" ht="15.75" customHeight="1" x14ac:dyDescent="0.25">
      <c r="B44347" s="106"/>
      <c r="C44347" s="106"/>
      <c r="D44347" s="139"/>
      <c r="P44347" s="142"/>
      <c r="Q44347" s="142"/>
      <c r="R44347" s="142"/>
      <c r="S44347" s="139"/>
    </row>
    <row r="44348" spans="2:19" ht="15.75" customHeight="1" x14ac:dyDescent="0.25">
      <c r="B44348" s="106"/>
      <c r="C44348" s="106"/>
      <c r="D44348" s="139"/>
      <c r="P44348" s="142"/>
      <c r="Q44348" s="142"/>
      <c r="R44348" s="142"/>
      <c r="S44348" s="139"/>
    </row>
    <row r="44349" spans="2:19" ht="15.75" customHeight="1" x14ac:dyDescent="0.25">
      <c r="B44349" s="106"/>
      <c r="C44349" s="106"/>
      <c r="D44349" s="139"/>
      <c r="P44349" s="142"/>
      <c r="Q44349" s="142"/>
      <c r="R44349" s="142"/>
      <c r="S44349" s="139"/>
    </row>
    <row r="44350" spans="2:19" ht="15.75" customHeight="1" x14ac:dyDescent="0.25">
      <c r="B44350" s="106"/>
      <c r="C44350" s="106"/>
      <c r="D44350" s="139"/>
      <c r="P44350" s="142"/>
      <c r="Q44350" s="142"/>
      <c r="R44350" s="142"/>
      <c r="S44350" s="139"/>
    </row>
    <row r="44351" spans="2:19" ht="15.75" customHeight="1" x14ac:dyDescent="0.25">
      <c r="B44351" s="106"/>
      <c r="C44351" s="106"/>
      <c r="D44351" s="139"/>
      <c r="P44351" s="142"/>
      <c r="Q44351" s="142"/>
      <c r="R44351" s="142"/>
      <c r="S44351" s="139"/>
    </row>
    <row r="44352" spans="2:19" ht="15.75" customHeight="1" x14ac:dyDescent="0.25">
      <c r="B44352" s="106"/>
      <c r="C44352" s="106"/>
      <c r="D44352" s="139"/>
      <c r="P44352" s="142"/>
      <c r="Q44352" s="142"/>
      <c r="R44352" s="142"/>
      <c r="S44352" s="139"/>
    </row>
    <row r="44353" spans="2:19" ht="15.75" customHeight="1" x14ac:dyDescent="0.25">
      <c r="B44353" s="106"/>
      <c r="C44353" s="106"/>
      <c r="D44353" s="139"/>
      <c r="P44353" s="142"/>
      <c r="Q44353" s="142"/>
      <c r="R44353" s="142"/>
      <c r="S44353" s="139"/>
    </row>
    <row r="44354" spans="2:19" ht="15.75" customHeight="1" x14ac:dyDescent="0.25">
      <c r="B44354" s="106"/>
      <c r="C44354" s="106"/>
      <c r="D44354" s="139"/>
      <c r="P44354" s="142"/>
      <c r="Q44354" s="142"/>
      <c r="R44354" s="142"/>
      <c r="S44354" s="139"/>
    </row>
    <row r="44355" spans="2:19" ht="15.75" customHeight="1" x14ac:dyDescent="0.25">
      <c r="B44355" s="106"/>
      <c r="C44355" s="106"/>
      <c r="D44355" s="139"/>
      <c r="P44355" s="142"/>
      <c r="Q44355" s="142"/>
      <c r="R44355" s="142"/>
      <c r="S44355" s="139"/>
    </row>
    <row r="44356" spans="2:19" ht="15.75" customHeight="1" x14ac:dyDescent="0.25">
      <c r="B44356" s="106"/>
      <c r="C44356" s="106"/>
      <c r="D44356" s="139"/>
      <c r="P44356" s="142"/>
      <c r="Q44356" s="142"/>
      <c r="R44356" s="142"/>
      <c r="S44356" s="139"/>
    </row>
    <row r="44357" spans="2:19" ht="15.75" customHeight="1" x14ac:dyDescent="0.25">
      <c r="B44357" s="106"/>
      <c r="C44357" s="106"/>
      <c r="D44357" s="139"/>
      <c r="P44357" s="142"/>
      <c r="Q44357" s="142"/>
      <c r="R44357" s="142"/>
      <c r="S44357" s="139"/>
    </row>
    <row r="44358" spans="2:19" ht="15.75" customHeight="1" x14ac:dyDescent="0.25">
      <c r="B44358" s="106"/>
      <c r="C44358" s="106"/>
      <c r="D44358" s="139"/>
      <c r="P44358" s="142"/>
      <c r="Q44358" s="142"/>
      <c r="R44358" s="142"/>
      <c r="S44358" s="139"/>
    </row>
    <row r="44359" spans="2:19" ht="15.75" customHeight="1" x14ac:dyDescent="0.25">
      <c r="B44359" s="106"/>
      <c r="C44359" s="106"/>
      <c r="D44359" s="139"/>
      <c r="P44359" s="142"/>
      <c r="Q44359" s="142"/>
      <c r="R44359" s="142"/>
      <c r="S44359" s="139"/>
    </row>
    <row r="44360" spans="2:19" ht="15.75" customHeight="1" x14ac:dyDescent="0.25">
      <c r="B44360" s="106"/>
      <c r="C44360" s="106"/>
      <c r="D44360" s="139"/>
      <c r="P44360" s="142"/>
      <c r="Q44360" s="142"/>
      <c r="R44360" s="142"/>
      <c r="S44360" s="139"/>
    </row>
    <row r="44361" spans="2:19" ht="15.75" customHeight="1" x14ac:dyDescent="0.25">
      <c r="B44361" s="106"/>
      <c r="C44361" s="106"/>
      <c r="D44361" s="139"/>
      <c r="P44361" s="142"/>
      <c r="Q44361" s="142"/>
      <c r="R44361" s="142"/>
      <c r="S44361" s="139"/>
    </row>
    <row r="44362" spans="2:19" ht="15.75" customHeight="1" x14ac:dyDescent="0.25">
      <c r="B44362" s="106"/>
      <c r="C44362" s="106"/>
      <c r="D44362" s="139"/>
      <c r="P44362" s="142"/>
      <c r="Q44362" s="142"/>
      <c r="R44362" s="142"/>
      <c r="S44362" s="139"/>
    </row>
    <row r="44363" spans="2:19" ht="15.75" customHeight="1" x14ac:dyDescent="0.25">
      <c r="B44363" s="106"/>
      <c r="C44363" s="106"/>
      <c r="D44363" s="139"/>
      <c r="P44363" s="142"/>
      <c r="Q44363" s="142"/>
      <c r="R44363" s="142"/>
      <c r="S44363" s="139"/>
    </row>
    <row r="44364" spans="2:19" ht="15.75" customHeight="1" x14ac:dyDescent="0.25">
      <c r="B44364" s="106"/>
      <c r="C44364" s="106"/>
      <c r="D44364" s="139"/>
      <c r="P44364" s="142"/>
      <c r="Q44364" s="142"/>
      <c r="R44364" s="142"/>
      <c r="S44364" s="139"/>
    </row>
    <row r="44365" spans="2:19" ht="15.75" customHeight="1" x14ac:dyDescent="0.25">
      <c r="B44365" s="106"/>
      <c r="C44365" s="106"/>
      <c r="D44365" s="139"/>
      <c r="P44365" s="142"/>
      <c r="Q44365" s="142"/>
      <c r="R44365" s="142"/>
      <c r="S44365" s="139"/>
    </row>
    <row r="44366" spans="2:19" ht="15.75" customHeight="1" x14ac:dyDescent="0.25">
      <c r="B44366" s="106"/>
      <c r="C44366" s="106"/>
      <c r="D44366" s="139"/>
      <c r="P44366" s="142"/>
      <c r="Q44366" s="142"/>
      <c r="R44366" s="142"/>
      <c r="S44366" s="139"/>
    </row>
    <row r="44367" spans="2:19" ht="15.75" customHeight="1" x14ac:dyDescent="0.25">
      <c r="B44367" s="106"/>
      <c r="C44367" s="106"/>
      <c r="D44367" s="139"/>
      <c r="P44367" s="142"/>
      <c r="Q44367" s="142"/>
      <c r="R44367" s="142"/>
      <c r="S44367" s="139"/>
    </row>
    <row r="44368" spans="2:19" ht="15.75" customHeight="1" x14ac:dyDescent="0.25">
      <c r="B44368" s="106"/>
      <c r="C44368" s="106"/>
      <c r="D44368" s="139"/>
      <c r="P44368" s="142"/>
      <c r="Q44368" s="142"/>
      <c r="R44368" s="142"/>
      <c r="S44368" s="139"/>
    </row>
    <row r="44369" spans="2:19" ht="15.75" customHeight="1" x14ac:dyDescent="0.25">
      <c r="B44369" s="106"/>
      <c r="C44369" s="106"/>
      <c r="D44369" s="139"/>
      <c r="P44369" s="142"/>
      <c r="Q44369" s="142"/>
      <c r="R44369" s="142"/>
      <c r="S44369" s="139"/>
    </row>
    <row r="44370" spans="2:19" ht="15.75" customHeight="1" x14ac:dyDescent="0.25">
      <c r="B44370" s="106"/>
      <c r="C44370" s="106"/>
      <c r="D44370" s="139"/>
      <c r="P44370" s="142"/>
      <c r="Q44370" s="142"/>
      <c r="R44370" s="142"/>
      <c r="S44370" s="139"/>
    </row>
    <row r="44371" spans="2:19" ht="15.75" customHeight="1" x14ac:dyDescent="0.25">
      <c r="B44371" s="106"/>
      <c r="C44371" s="106"/>
      <c r="D44371" s="139"/>
      <c r="P44371" s="142"/>
      <c r="Q44371" s="142"/>
      <c r="R44371" s="142"/>
      <c r="S44371" s="139"/>
    </row>
    <row r="44372" spans="2:19" ht="15.75" customHeight="1" x14ac:dyDescent="0.25">
      <c r="B44372" s="106"/>
      <c r="C44372" s="106"/>
      <c r="D44372" s="139"/>
      <c r="P44372" s="142"/>
      <c r="Q44372" s="142"/>
      <c r="R44372" s="142"/>
      <c r="S44372" s="139"/>
    </row>
    <row r="44373" spans="2:19" ht="15.75" customHeight="1" x14ac:dyDescent="0.25">
      <c r="B44373" s="106"/>
      <c r="C44373" s="106"/>
      <c r="D44373" s="139"/>
      <c r="P44373" s="142"/>
      <c r="Q44373" s="142"/>
      <c r="R44373" s="142"/>
      <c r="S44373" s="139"/>
    </row>
    <row r="44374" spans="2:19" ht="15.75" customHeight="1" x14ac:dyDescent="0.25">
      <c r="B44374" s="106"/>
      <c r="C44374" s="106"/>
      <c r="D44374" s="139"/>
      <c r="P44374" s="142"/>
      <c r="Q44374" s="142"/>
      <c r="R44374" s="142"/>
      <c r="S44374" s="139"/>
    </row>
    <row r="44375" spans="2:19" ht="15.75" customHeight="1" x14ac:dyDescent="0.25">
      <c r="B44375" s="106"/>
      <c r="C44375" s="106"/>
      <c r="D44375" s="139"/>
      <c r="P44375" s="142"/>
      <c r="Q44375" s="142"/>
      <c r="R44375" s="142"/>
      <c r="S44375" s="139"/>
    </row>
    <row r="44376" spans="2:19" ht="15.75" customHeight="1" x14ac:dyDescent="0.25">
      <c r="B44376" s="106"/>
      <c r="C44376" s="106"/>
      <c r="D44376" s="139"/>
      <c r="P44376" s="142"/>
      <c r="Q44376" s="142"/>
      <c r="R44376" s="142"/>
      <c r="S44376" s="139"/>
    </row>
    <row r="44377" spans="2:19" ht="15.75" customHeight="1" x14ac:dyDescent="0.25">
      <c r="B44377" s="106"/>
      <c r="C44377" s="106"/>
      <c r="D44377" s="139"/>
      <c r="P44377" s="142"/>
      <c r="Q44377" s="142"/>
      <c r="R44377" s="142"/>
      <c r="S44377" s="139"/>
    </row>
    <row r="44378" spans="2:19" ht="15.75" customHeight="1" x14ac:dyDescent="0.25">
      <c r="B44378" s="106"/>
      <c r="C44378" s="106"/>
      <c r="D44378" s="139"/>
      <c r="P44378" s="142"/>
      <c r="Q44378" s="142"/>
      <c r="R44378" s="142"/>
      <c r="S44378" s="139"/>
    </row>
    <row r="44379" spans="2:19" ht="15.75" customHeight="1" x14ac:dyDescent="0.25">
      <c r="B44379" s="106"/>
      <c r="C44379" s="106"/>
      <c r="D44379" s="139"/>
      <c r="P44379" s="142"/>
      <c r="Q44379" s="142"/>
      <c r="R44379" s="142"/>
      <c r="S44379" s="139"/>
    </row>
    <row r="44380" spans="2:19" ht="15.75" customHeight="1" x14ac:dyDescent="0.25">
      <c r="B44380" s="106"/>
      <c r="C44380" s="106"/>
      <c r="D44380" s="139"/>
      <c r="P44380" s="142"/>
      <c r="Q44380" s="142"/>
      <c r="R44380" s="142"/>
      <c r="S44380" s="139"/>
    </row>
    <row r="44381" spans="2:19" ht="15.75" customHeight="1" x14ac:dyDescent="0.25">
      <c r="B44381" s="106"/>
      <c r="C44381" s="106"/>
      <c r="D44381" s="139"/>
      <c r="P44381" s="142"/>
      <c r="Q44381" s="142"/>
      <c r="R44381" s="142"/>
      <c r="S44381" s="139"/>
    </row>
    <row r="44382" spans="2:19" ht="15.75" customHeight="1" x14ac:dyDescent="0.25">
      <c r="B44382" s="106"/>
      <c r="C44382" s="106"/>
      <c r="D44382" s="139"/>
      <c r="P44382" s="142"/>
      <c r="Q44382" s="142"/>
      <c r="R44382" s="142"/>
      <c r="S44382" s="139"/>
    </row>
    <row r="44383" spans="2:19" ht="15.75" customHeight="1" x14ac:dyDescent="0.25">
      <c r="B44383" s="106"/>
      <c r="C44383" s="106"/>
      <c r="D44383" s="139"/>
      <c r="P44383" s="142"/>
      <c r="Q44383" s="142"/>
      <c r="R44383" s="142"/>
      <c r="S44383" s="139"/>
    </row>
    <row r="44384" spans="2:19" ht="15.75" customHeight="1" x14ac:dyDescent="0.25">
      <c r="B44384" s="106"/>
      <c r="C44384" s="106"/>
      <c r="D44384" s="139"/>
      <c r="P44384" s="142"/>
      <c r="Q44384" s="142"/>
      <c r="R44384" s="142"/>
      <c r="S44384" s="139"/>
    </row>
    <row r="44385" spans="2:19" ht="15.75" customHeight="1" x14ac:dyDescent="0.25">
      <c r="B44385" s="106"/>
      <c r="C44385" s="106"/>
      <c r="D44385" s="139"/>
      <c r="P44385" s="142"/>
      <c r="Q44385" s="142"/>
      <c r="R44385" s="142"/>
      <c r="S44385" s="139"/>
    </row>
    <row r="44386" spans="2:19" ht="15.75" customHeight="1" x14ac:dyDescent="0.25">
      <c r="B44386" s="106"/>
      <c r="C44386" s="106"/>
      <c r="D44386" s="139"/>
      <c r="P44386" s="142"/>
      <c r="Q44386" s="142"/>
      <c r="R44386" s="142"/>
      <c r="S44386" s="139"/>
    </row>
    <row r="44387" spans="2:19" ht="15.75" customHeight="1" x14ac:dyDescent="0.25">
      <c r="B44387" s="106"/>
      <c r="C44387" s="106"/>
      <c r="D44387" s="139"/>
      <c r="P44387" s="142"/>
      <c r="Q44387" s="142"/>
      <c r="R44387" s="142"/>
      <c r="S44387" s="139"/>
    </row>
    <row r="44388" spans="2:19" ht="15.75" customHeight="1" x14ac:dyDescent="0.25">
      <c r="B44388" s="106"/>
      <c r="C44388" s="106"/>
      <c r="D44388" s="139"/>
      <c r="P44388" s="142"/>
      <c r="Q44388" s="142"/>
      <c r="R44388" s="142"/>
      <c r="S44388" s="139"/>
    </row>
    <row r="44389" spans="2:19" ht="15.75" customHeight="1" x14ac:dyDescent="0.25">
      <c r="B44389" s="106"/>
      <c r="C44389" s="106"/>
      <c r="D44389" s="139"/>
      <c r="P44389" s="142"/>
      <c r="Q44389" s="142"/>
      <c r="R44389" s="142"/>
      <c r="S44389" s="139"/>
    </row>
    <row r="44390" spans="2:19" ht="15.75" customHeight="1" x14ac:dyDescent="0.25">
      <c r="B44390" s="106"/>
      <c r="C44390" s="106"/>
      <c r="D44390" s="139"/>
      <c r="P44390" s="142"/>
      <c r="Q44390" s="142"/>
      <c r="R44390" s="142"/>
      <c r="S44390" s="139"/>
    </row>
    <row r="44391" spans="2:19" ht="15.75" customHeight="1" x14ac:dyDescent="0.25">
      <c r="B44391" s="106"/>
      <c r="C44391" s="106"/>
      <c r="D44391" s="139"/>
      <c r="P44391" s="142"/>
      <c r="Q44391" s="142"/>
      <c r="R44391" s="142"/>
      <c r="S44391" s="139"/>
    </row>
    <row r="44392" spans="2:19" ht="15.75" customHeight="1" x14ac:dyDescent="0.25">
      <c r="B44392" s="106"/>
      <c r="C44392" s="106"/>
      <c r="D44392" s="139"/>
      <c r="P44392" s="142"/>
      <c r="Q44392" s="142"/>
      <c r="R44392" s="142"/>
      <c r="S44392" s="139"/>
    </row>
    <row r="44393" spans="2:19" ht="15.75" customHeight="1" x14ac:dyDescent="0.25">
      <c r="B44393" s="106"/>
      <c r="C44393" s="106"/>
      <c r="D44393" s="139"/>
      <c r="P44393" s="142"/>
      <c r="Q44393" s="142"/>
      <c r="R44393" s="142"/>
      <c r="S44393" s="139"/>
    </row>
    <row r="44394" spans="2:19" ht="15.75" customHeight="1" x14ac:dyDescent="0.25">
      <c r="B44394" s="106"/>
      <c r="C44394" s="106"/>
      <c r="D44394" s="139"/>
      <c r="P44394" s="142"/>
      <c r="Q44394" s="142"/>
      <c r="R44394" s="142"/>
      <c r="S44394" s="139"/>
    </row>
    <row r="44395" spans="2:19" ht="15.75" customHeight="1" x14ac:dyDescent="0.25">
      <c r="B44395" s="106"/>
      <c r="C44395" s="106"/>
      <c r="D44395" s="139"/>
      <c r="P44395" s="142"/>
      <c r="Q44395" s="142"/>
      <c r="R44395" s="142"/>
      <c r="S44395" s="139"/>
    </row>
    <row r="44396" spans="2:19" ht="15.75" customHeight="1" x14ac:dyDescent="0.25">
      <c r="B44396" s="106"/>
      <c r="C44396" s="106"/>
      <c r="D44396" s="139"/>
      <c r="P44396" s="142"/>
      <c r="Q44396" s="142"/>
      <c r="R44396" s="142"/>
      <c r="S44396" s="139"/>
    </row>
    <row r="44397" spans="2:19" ht="15.75" customHeight="1" x14ac:dyDescent="0.25">
      <c r="B44397" s="106"/>
      <c r="C44397" s="106"/>
      <c r="D44397" s="139"/>
      <c r="P44397" s="142"/>
      <c r="Q44397" s="142"/>
      <c r="R44397" s="142"/>
      <c r="S44397" s="139"/>
    </row>
    <row r="44398" spans="2:19" ht="15.75" customHeight="1" x14ac:dyDescent="0.25">
      <c r="B44398" s="106"/>
      <c r="C44398" s="106"/>
      <c r="D44398" s="139"/>
      <c r="P44398" s="142"/>
      <c r="Q44398" s="142"/>
      <c r="R44398" s="142"/>
      <c r="S44398" s="139"/>
    </row>
    <row r="44399" spans="2:19" ht="15.75" customHeight="1" x14ac:dyDescent="0.25">
      <c r="B44399" s="106"/>
      <c r="C44399" s="106"/>
      <c r="D44399" s="139"/>
      <c r="P44399" s="142"/>
      <c r="Q44399" s="142"/>
      <c r="R44399" s="142"/>
      <c r="S44399" s="139"/>
    </row>
    <row r="44400" spans="2:19" ht="15.75" customHeight="1" x14ac:dyDescent="0.25">
      <c r="B44400" s="106"/>
      <c r="C44400" s="106"/>
      <c r="D44400" s="139"/>
      <c r="P44400" s="142"/>
      <c r="Q44400" s="142"/>
      <c r="R44400" s="142"/>
      <c r="S44400" s="139"/>
    </row>
    <row r="44401" spans="2:19" ht="15.75" customHeight="1" x14ac:dyDescent="0.25">
      <c r="B44401" s="106"/>
      <c r="C44401" s="106"/>
      <c r="D44401" s="139"/>
      <c r="P44401" s="142"/>
      <c r="Q44401" s="142"/>
      <c r="R44401" s="142"/>
      <c r="S44401" s="139"/>
    </row>
    <row r="44402" spans="2:19" ht="15.75" customHeight="1" x14ac:dyDescent="0.25">
      <c r="B44402" s="106"/>
      <c r="C44402" s="106"/>
      <c r="D44402" s="139"/>
      <c r="P44402" s="142"/>
      <c r="Q44402" s="142"/>
      <c r="R44402" s="142"/>
      <c r="S44402" s="139"/>
    </row>
    <row r="44403" spans="2:19" ht="15.75" customHeight="1" x14ac:dyDescent="0.25">
      <c r="B44403" s="106"/>
      <c r="C44403" s="106"/>
      <c r="D44403" s="139"/>
      <c r="P44403" s="142"/>
      <c r="Q44403" s="142"/>
      <c r="R44403" s="142"/>
      <c r="S44403" s="139"/>
    </row>
    <row r="44404" spans="2:19" ht="15.75" customHeight="1" x14ac:dyDescent="0.25">
      <c r="B44404" s="106"/>
      <c r="C44404" s="106"/>
      <c r="D44404" s="139"/>
      <c r="P44404" s="142"/>
      <c r="Q44404" s="142"/>
      <c r="R44404" s="142"/>
      <c r="S44404" s="139"/>
    </row>
    <row r="44405" spans="2:19" ht="15.75" customHeight="1" x14ac:dyDescent="0.25">
      <c r="B44405" s="106"/>
      <c r="C44405" s="106"/>
      <c r="D44405" s="139"/>
      <c r="P44405" s="142"/>
      <c r="Q44405" s="142"/>
      <c r="R44405" s="142"/>
      <c r="S44405" s="139"/>
    </row>
    <row r="44406" spans="2:19" ht="15.75" customHeight="1" x14ac:dyDescent="0.25">
      <c r="B44406" s="106"/>
      <c r="C44406" s="106"/>
      <c r="D44406" s="139"/>
      <c r="P44406" s="142"/>
      <c r="Q44406" s="142"/>
      <c r="R44406" s="142"/>
      <c r="S44406" s="139"/>
    </row>
    <row r="44407" spans="2:19" ht="15.75" customHeight="1" x14ac:dyDescent="0.25">
      <c r="B44407" s="106"/>
      <c r="C44407" s="106"/>
      <c r="D44407" s="139"/>
      <c r="P44407" s="142"/>
      <c r="Q44407" s="142"/>
      <c r="R44407" s="142"/>
      <c r="S44407" s="139"/>
    </row>
    <row r="44408" spans="2:19" ht="15.75" customHeight="1" x14ac:dyDescent="0.25">
      <c r="B44408" s="106"/>
      <c r="C44408" s="106"/>
      <c r="D44408" s="139"/>
      <c r="P44408" s="142"/>
      <c r="Q44408" s="142"/>
      <c r="R44408" s="142"/>
      <c r="S44408" s="139"/>
    </row>
    <row r="44409" spans="2:19" ht="15.75" customHeight="1" x14ac:dyDescent="0.25">
      <c r="B44409" s="106"/>
      <c r="C44409" s="106"/>
      <c r="D44409" s="139"/>
      <c r="P44409" s="142"/>
      <c r="Q44409" s="142"/>
      <c r="R44409" s="142"/>
      <c r="S44409" s="139"/>
    </row>
    <row r="44410" spans="2:19" ht="15.75" customHeight="1" x14ac:dyDescent="0.25">
      <c r="B44410" s="106"/>
      <c r="C44410" s="106"/>
      <c r="D44410" s="139"/>
      <c r="P44410" s="142"/>
      <c r="Q44410" s="142"/>
      <c r="R44410" s="142"/>
      <c r="S44410" s="139"/>
    </row>
    <row r="44411" spans="2:19" ht="15.75" customHeight="1" x14ac:dyDescent="0.25">
      <c r="B44411" s="106"/>
      <c r="C44411" s="106"/>
      <c r="D44411" s="139"/>
      <c r="P44411" s="142"/>
      <c r="Q44411" s="142"/>
      <c r="R44411" s="142"/>
      <c r="S44411" s="139"/>
    </row>
    <row r="44412" spans="2:19" ht="15.75" customHeight="1" x14ac:dyDescent="0.25">
      <c r="B44412" s="106"/>
      <c r="C44412" s="106"/>
      <c r="D44412" s="139"/>
      <c r="P44412" s="142"/>
      <c r="Q44412" s="142"/>
      <c r="R44412" s="142"/>
      <c r="S44412" s="139"/>
    </row>
    <row r="44413" spans="2:19" ht="15.75" customHeight="1" x14ac:dyDescent="0.25">
      <c r="B44413" s="106"/>
      <c r="C44413" s="106"/>
      <c r="D44413" s="139"/>
      <c r="P44413" s="142"/>
      <c r="Q44413" s="142"/>
      <c r="R44413" s="142"/>
      <c r="S44413" s="139"/>
    </row>
    <row r="44414" spans="2:19" ht="15.75" customHeight="1" x14ac:dyDescent="0.25">
      <c r="B44414" s="106"/>
      <c r="C44414" s="106"/>
      <c r="D44414" s="139"/>
      <c r="P44414" s="142"/>
      <c r="Q44414" s="142"/>
      <c r="R44414" s="142"/>
      <c r="S44414" s="139"/>
    </row>
    <row r="44415" spans="2:19" ht="15.75" customHeight="1" x14ac:dyDescent="0.25">
      <c r="B44415" s="106"/>
      <c r="C44415" s="106"/>
      <c r="D44415" s="139"/>
      <c r="P44415" s="142"/>
      <c r="Q44415" s="142"/>
      <c r="R44415" s="142"/>
      <c r="S44415" s="139"/>
    </row>
    <row r="44416" spans="2:19" ht="15.75" customHeight="1" x14ac:dyDescent="0.25">
      <c r="B44416" s="106"/>
      <c r="C44416" s="106"/>
      <c r="D44416" s="139"/>
      <c r="P44416" s="142"/>
      <c r="Q44416" s="142"/>
      <c r="R44416" s="142"/>
      <c r="S44416" s="139"/>
    </row>
    <row r="44417" spans="2:19" ht="15.75" customHeight="1" x14ac:dyDescent="0.25">
      <c r="B44417" s="106"/>
      <c r="C44417" s="106"/>
      <c r="D44417" s="139"/>
      <c r="P44417" s="142"/>
      <c r="Q44417" s="142"/>
      <c r="R44417" s="142"/>
      <c r="S44417" s="139"/>
    </row>
    <row r="44418" spans="2:19" ht="15.75" customHeight="1" x14ac:dyDescent="0.25">
      <c r="B44418" s="106"/>
      <c r="C44418" s="106"/>
      <c r="D44418" s="139"/>
      <c r="P44418" s="142"/>
      <c r="Q44418" s="142"/>
      <c r="R44418" s="142"/>
      <c r="S44418" s="139"/>
    </row>
    <row r="44419" spans="2:19" ht="15.75" customHeight="1" x14ac:dyDescent="0.25">
      <c r="B44419" s="106"/>
      <c r="C44419" s="106"/>
      <c r="D44419" s="139"/>
      <c r="P44419" s="142"/>
      <c r="Q44419" s="142"/>
      <c r="R44419" s="142"/>
      <c r="S44419" s="139"/>
    </row>
    <row r="44420" spans="2:19" ht="15.75" customHeight="1" x14ac:dyDescent="0.25">
      <c r="B44420" s="106"/>
      <c r="C44420" s="106"/>
      <c r="D44420" s="139"/>
      <c r="P44420" s="142"/>
      <c r="Q44420" s="142"/>
      <c r="R44420" s="142"/>
      <c r="S44420" s="139"/>
    </row>
    <row r="44421" spans="2:19" ht="15.75" customHeight="1" x14ac:dyDescent="0.25">
      <c r="B44421" s="106"/>
      <c r="C44421" s="106"/>
      <c r="D44421" s="139"/>
      <c r="P44421" s="142"/>
      <c r="Q44421" s="142"/>
      <c r="R44421" s="142"/>
      <c r="S44421" s="139"/>
    </row>
    <row r="44422" spans="2:19" ht="15.75" customHeight="1" x14ac:dyDescent="0.25">
      <c r="B44422" s="106"/>
      <c r="C44422" s="106"/>
      <c r="D44422" s="139"/>
      <c r="P44422" s="142"/>
      <c r="Q44422" s="142"/>
      <c r="R44422" s="142"/>
      <c r="S44422" s="139"/>
    </row>
    <row r="44423" spans="2:19" ht="15.75" customHeight="1" x14ac:dyDescent="0.25">
      <c r="B44423" s="106"/>
      <c r="C44423" s="106"/>
      <c r="D44423" s="139"/>
      <c r="P44423" s="142"/>
      <c r="Q44423" s="142"/>
      <c r="R44423" s="142"/>
      <c r="S44423" s="139"/>
    </row>
    <row r="44424" spans="2:19" ht="15.75" customHeight="1" x14ac:dyDescent="0.25">
      <c r="B44424" s="106"/>
      <c r="C44424" s="106"/>
      <c r="D44424" s="139"/>
      <c r="P44424" s="142"/>
      <c r="Q44424" s="142"/>
      <c r="R44424" s="142"/>
      <c r="S44424" s="139"/>
    </row>
    <row r="44425" spans="2:19" ht="15.75" customHeight="1" x14ac:dyDescent="0.25">
      <c r="B44425" s="106"/>
      <c r="C44425" s="106"/>
      <c r="D44425" s="139"/>
      <c r="P44425" s="142"/>
      <c r="Q44425" s="142"/>
      <c r="R44425" s="142"/>
      <c r="S44425" s="139"/>
    </row>
    <row r="44426" spans="2:19" ht="15.75" customHeight="1" x14ac:dyDescent="0.25">
      <c r="B44426" s="106"/>
      <c r="C44426" s="106"/>
      <c r="D44426" s="139"/>
      <c r="P44426" s="142"/>
      <c r="Q44426" s="142"/>
      <c r="R44426" s="142"/>
      <c r="S44426" s="139"/>
    </row>
    <row r="44427" spans="2:19" ht="15.75" customHeight="1" x14ac:dyDescent="0.25">
      <c r="B44427" s="106"/>
      <c r="C44427" s="106"/>
      <c r="D44427" s="139"/>
      <c r="P44427" s="142"/>
      <c r="Q44427" s="142"/>
      <c r="R44427" s="142"/>
      <c r="S44427" s="139"/>
    </row>
    <row r="44428" spans="2:19" ht="15.75" customHeight="1" x14ac:dyDescent="0.25">
      <c r="B44428" s="106"/>
      <c r="C44428" s="106"/>
      <c r="D44428" s="139"/>
      <c r="P44428" s="142"/>
      <c r="Q44428" s="142"/>
      <c r="R44428" s="142"/>
      <c r="S44428" s="139"/>
    </row>
    <row r="44429" spans="2:19" ht="15.75" customHeight="1" x14ac:dyDescent="0.25">
      <c r="B44429" s="106"/>
      <c r="C44429" s="106"/>
      <c r="D44429" s="139"/>
      <c r="P44429" s="142"/>
      <c r="Q44429" s="142"/>
      <c r="R44429" s="142"/>
      <c r="S44429" s="139"/>
    </row>
    <row r="44430" spans="2:19" ht="15.75" customHeight="1" x14ac:dyDescent="0.25">
      <c r="B44430" s="106"/>
      <c r="C44430" s="106"/>
      <c r="D44430" s="139"/>
      <c r="P44430" s="142"/>
      <c r="Q44430" s="142"/>
      <c r="R44430" s="142"/>
      <c r="S44430" s="139"/>
    </row>
    <row r="44431" spans="2:19" ht="15.75" customHeight="1" x14ac:dyDescent="0.25">
      <c r="B44431" s="106"/>
      <c r="C44431" s="106"/>
      <c r="D44431" s="139"/>
      <c r="P44431" s="142"/>
      <c r="Q44431" s="142"/>
      <c r="R44431" s="142"/>
      <c r="S44431" s="139"/>
    </row>
    <row r="44432" spans="2:19" ht="15.75" customHeight="1" x14ac:dyDescent="0.25">
      <c r="B44432" s="106"/>
      <c r="C44432" s="106"/>
      <c r="D44432" s="139"/>
      <c r="P44432" s="142"/>
      <c r="Q44432" s="142"/>
      <c r="R44432" s="142"/>
      <c r="S44432" s="139"/>
    </row>
    <row r="44433" spans="2:19" ht="15.75" customHeight="1" x14ac:dyDescent="0.25">
      <c r="B44433" s="106"/>
      <c r="C44433" s="106"/>
      <c r="D44433" s="139"/>
      <c r="P44433" s="142"/>
      <c r="Q44433" s="142"/>
      <c r="R44433" s="142"/>
      <c r="S44433" s="139"/>
    </row>
    <row r="44434" spans="2:19" ht="15.75" customHeight="1" x14ac:dyDescent="0.25">
      <c r="B44434" s="106"/>
      <c r="C44434" s="106"/>
      <c r="D44434" s="139"/>
      <c r="P44434" s="142"/>
      <c r="Q44434" s="142"/>
      <c r="R44434" s="142"/>
      <c r="S44434" s="139"/>
    </row>
    <row r="44435" spans="2:19" ht="15.75" customHeight="1" x14ac:dyDescent="0.25">
      <c r="B44435" s="106"/>
      <c r="C44435" s="106"/>
      <c r="D44435" s="139"/>
      <c r="P44435" s="142"/>
      <c r="Q44435" s="142"/>
      <c r="R44435" s="142"/>
      <c r="S44435" s="139"/>
    </row>
    <row r="44436" spans="2:19" ht="15.75" customHeight="1" x14ac:dyDescent="0.25">
      <c r="B44436" s="106"/>
      <c r="C44436" s="106"/>
      <c r="D44436" s="139"/>
      <c r="P44436" s="142"/>
      <c r="Q44436" s="142"/>
      <c r="R44436" s="142"/>
      <c r="S44436" s="139"/>
    </row>
    <row r="44437" spans="2:19" ht="15.75" customHeight="1" x14ac:dyDescent="0.25">
      <c r="B44437" s="106"/>
      <c r="C44437" s="106"/>
      <c r="D44437" s="139"/>
      <c r="P44437" s="142"/>
      <c r="Q44437" s="142"/>
      <c r="R44437" s="142"/>
      <c r="S44437" s="139"/>
    </row>
    <row r="44438" spans="2:19" ht="15.75" customHeight="1" x14ac:dyDescent="0.25">
      <c r="B44438" s="106"/>
      <c r="C44438" s="106"/>
      <c r="D44438" s="139"/>
      <c r="P44438" s="142"/>
      <c r="Q44438" s="142"/>
      <c r="R44438" s="142"/>
      <c r="S44438" s="139"/>
    </row>
    <row r="44439" spans="2:19" ht="15.75" customHeight="1" x14ac:dyDescent="0.25">
      <c r="B44439" s="106"/>
      <c r="C44439" s="106"/>
      <c r="D44439" s="139"/>
      <c r="P44439" s="142"/>
      <c r="Q44439" s="142"/>
      <c r="R44439" s="142"/>
      <c r="S44439" s="139"/>
    </row>
    <row r="44440" spans="2:19" ht="15.75" customHeight="1" x14ac:dyDescent="0.25">
      <c r="B44440" s="106"/>
      <c r="C44440" s="106"/>
      <c r="D44440" s="139"/>
      <c r="P44440" s="142"/>
      <c r="Q44440" s="142"/>
      <c r="R44440" s="142"/>
      <c r="S44440" s="139"/>
    </row>
    <row r="44441" spans="2:19" ht="15.75" customHeight="1" x14ac:dyDescent="0.25">
      <c r="B44441" s="106"/>
      <c r="C44441" s="106"/>
      <c r="D44441" s="139"/>
      <c r="P44441" s="142"/>
      <c r="Q44441" s="142"/>
      <c r="R44441" s="142"/>
      <c r="S44441" s="139"/>
    </row>
    <row r="44442" spans="2:19" ht="15.75" customHeight="1" x14ac:dyDescent="0.25">
      <c r="B44442" s="106"/>
      <c r="C44442" s="106"/>
      <c r="D44442" s="139"/>
      <c r="P44442" s="142"/>
      <c r="Q44442" s="142"/>
      <c r="R44442" s="142"/>
      <c r="S44442" s="139"/>
    </row>
    <row r="44443" spans="2:19" ht="15.75" customHeight="1" x14ac:dyDescent="0.25">
      <c r="B44443" s="106"/>
      <c r="C44443" s="106"/>
      <c r="D44443" s="139"/>
      <c r="P44443" s="142"/>
      <c r="Q44443" s="142"/>
      <c r="R44443" s="142"/>
      <c r="S44443" s="139"/>
    </row>
    <row r="44444" spans="2:19" ht="15.75" customHeight="1" x14ac:dyDescent="0.25">
      <c r="B44444" s="106"/>
      <c r="C44444" s="106"/>
      <c r="D44444" s="139"/>
      <c r="P44444" s="142"/>
      <c r="Q44444" s="142"/>
      <c r="R44444" s="142"/>
      <c r="S44444" s="139"/>
    </row>
    <row r="44445" spans="2:19" ht="15.75" customHeight="1" x14ac:dyDescent="0.25">
      <c r="B44445" s="106"/>
      <c r="C44445" s="106"/>
      <c r="D44445" s="139"/>
      <c r="P44445" s="142"/>
      <c r="Q44445" s="142"/>
      <c r="R44445" s="142"/>
      <c r="S44445" s="139"/>
    </row>
    <row r="44446" spans="2:19" ht="15.75" customHeight="1" x14ac:dyDescent="0.25">
      <c r="B44446" s="106"/>
      <c r="C44446" s="106"/>
      <c r="D44446" s="139"/>
      <c r="P44446" s="142"/>
      <c r="Q44446" s="142"/>
      <c r="R44446" s="142"/>
      <c r="S44446" s="139"/>
    </row>
    <row r="44447" spans="2:19" ht="15.75" customHeight="1" x14ac:dyDescent="0.25">
      <c r="B44447" s="106"/>
      <c r="C44447" s="106"/>
      <c r="D44447" s="139"/>
      <c r="P44447" s="142"/>
      <c r="Q44447" s="142"/>
      <c r="R44447" s="142"/>
      <c r="S44447" s="139"/>
    </row>
    <row r="44448" spans="2:19" ht="15.75" customHeight="1" x14ac:dyDescent="0.25">
      <c r="B44448" s="106"/>
      <c r="C44448" s="106"/>
      <c r="D44448" s="139"/>
      <c r="P44448" s="142"/>
      <c r="Q44448" s="142"/>
      <c r="R44448" s="142"/>
      <c r="S44448" s="139"/>
    </row>
    <row r="44449" spans="2:19" ht="15.75" customHeight="1" x14ac:dyDescent="0.25">
      <c r="B44449" s="106"/>
      <c r="C44449" s="106"/>
      <c r="D44449" s="139"/>
      <c r="P44449" s="142"/>
      <c r="Q44449" s="142"/>
      <c r="R44449" s="142"/>
      <c r="S44449" s="139"/>
    </row>
    <row r="44450" spans="2:19" ht="15.75" customHeight="1" x14ac:dyDescent="0.25">
      <c r="B44450" s="106"/>
      <c r="C44450" s="106"/>
      <c r="D44450" s="139"/>
      <c r="P44450" s="142"/>
      <c r="Q44450" s="142"/>
      <c r="R44450" s="142"/>
      <c r="S44450" s="139"/>
    </row>
    <row r="44451" spans="2:19" ht="15.75" customHeight="1" x14ac:dyDescent="0.25">
      <c r="B44451" s="106"/>
      <c r="C44451" s="106"/>
      <c r="D44451" s="139"/>
      <c r="P44451" s="142"/>
      <c r="Q44451" s="142"/>
      <c r="R44451" s="142"/>
      <c r="S44451" s="139"/>
    </row>
    <row r="44452" spans="2:19" ht="15.75" customHeight="1" x14ac:dyDescent="0.25">
      <c r="B44452" s="106"/>
      <c r="C44452" s="106"/>
      <c r="D44452" s="139"/>
      <c r="P44452" s="142"/>
      <c r="Q44452" s="142"/>
      <c r="R44452" s="142"/>
      <c r="S44452" s="139"/>
    </row>
    <row r="44453" spans="2:19" ht="15.75" customHeight="1" x14ac:dyDescent="0.25">
      <c r="B44453" s="106"/>
      <c r="C44453" s="106"/>
      <c r="D44453" s="139"/>
      <c r="P44453" s="142"/>
      <c r="Q44453" s="142"/>
      <c r="R44453" s="142"/>
      <c r="S44453" s="139"/>
    </row>
    <row r="44454" spans="2:19" ht="15.75" customHeight="1" x14ac:dyDescent="0.25">
      <c r="B44454" s="106"/>
      <c r="C44454" s="106"/>
      <c r="D44454" s="139"/>
      <c r="P44454" s="142"/>
      <c r="Q44454" s="142"/>
      <c r="R44454" s="142"/>
      <c r="S44454" s="139"/>
    </row>
    <row r="44455" spans="2:19" ht="15.75" customHeight="1" x14ac:dyDescent="0.25">
      <c r="B44455" s="106"/>
      <c r="C44455" s="106"/>
      <c r="D44455" s="139"/>
      <c r="P44455" s="142"/>
      <c r="Q44455" s="142"/>
      <c r="R44455" s="142"/>
      <c r="S44455" s="139"/>
    </row>
    <row r="44456" spans="2:19" ht="15.75" customHeight="1" x14ac:dyDescent="0.25">
      <c r="B44456" s="106"/>
      <c r="C44456" s="106"/>
      <c r="D44456" s="139"/>
      <c r="P44456" s="142"/>
      <c r="Q44456" s="142"/>
      <c r="R44456" s="142"/>
      <c r="S44456" s="139"/>
    </row>
    <row r="44457" spans="2:19" ht="15.75" customHeight="1" x14ac:dyDescent="0.25">
      <c r="B44457" s="106"/>
      <c r="C44457" s="106"/>
      <c r="D44457" s="139"/>
      <c r="P44457" s="142"/>
      <c r="Q44457" s="142"/>
      <c r="R44457" s="142"/>
      <c r="S44457" s="139"/>
    </row>
    <row r="44458" spans="2:19" ht="15.75" customHeight="1" x14ac:dyDescent="0.25">
      <c r="B44458" s="106"/>
      <c r="C44458" s="106"/>
      <c r="D44458" s="139"/>
      <c r="P44458" s="142"/>
      <c r="Q44458" s="142"/>
      <c r="R44458" s="142"/>
      <c r="S44458" s="139"/>
    </row>
    <row r="44459" spans="2:19" ht="15.75" customHeight="1" x14ac:dyDescent="0.25">
      <c r="B44459" s="106"/>
      <c r="C44459" s="106"/>
      <c r="D44459" s="139"/>
      <c r="P44459" s="142"/>
      <c r="Q44459" s="142"/>
      <c r="R44459" s="142"/>
      <c r="S44459" s="139"/>
    </row>
    <row r="44460" spans="2:19" ht="15.75" customHeight="1" x14ac:dyDescent="0.25">
      <c r="B44460" s="106"/>
      <c r="C44460" s="106"/>
      <c r="D44460" s="139"/>
      <c r="P44460" s="142"/>
      <c r="Q44460" s="142"/>
      <c r="R44460" s="142"/>
      <c r="S44460" s="139"/>
    </row>
    <row r="44461" spans="2:19" ht="15.75" customHeight="1" x14ac:dyDescent="0.25">
      <c r="B44461" s="106"/>
      <c r="C44461" s="106"/>
      <c r="D44461" s="139"/>
      <c r="P44461" s="142"/>
      <c r="Q44461" s="142"/>
      <c r="R44461" s="142"/>
      <c r="S44461" s="139"/>
    </row>
    <row r="44462" spans="2:19" ht="15.75" customHeight="1" x14ac:dyDescent="0.25">
      <c r="B44462" s="106"/>
      <c r="C44462" s="106"/>
      <c r="D44462" s="139"/>
      <c r="P44462" s="142"/>
      <c r="Q44462" s="142"/>
      <c r="R44462" s="142"/>
      <c r="S44462" s="139"/>
    </row>
    <row r="44463" spans="2:19" ht="15.75" customHeight="1" x14ac:dyDescent="0.25">
      <c r="B44463" s="106"/>
      <c r="C44463" s="106"/>
      <c r="D44463" s="139"/>
      <c r="P44463" s="142"/>
      <c r="Q44463" s="142"/>
      <c r="R44463" s="142"/>
      <c r="S44463" s="139"/>
    </row>
    <row r="44464" spans="2:19" ht="15.75" customHeight="1" x14ac:dyDescent="0.25">
      <c r="B44464" s="106"/>
      <c r="C44464" s="106"/>
      <c r="D44464" s="139"/>
      <c r="P44464" s="142"/>
      <c r="Q44464" s="142"/>
      <c r="R44464" s="142"/>
      <c r="S44464" s="139"/>
    </row>
    <row r="44465" spans="2:19" ht="15.75" customHeight="1" x14ac:dyDescent="0.25">
      <c r="B44465" s="106"/>
      <c r="C44465" s="106"/>
      <c r="D44465" s="139"/>
      <c r="P44465" s="142"/>
      <c r="Q44465" s="142"/>
      <c r="R44465" s="142"/>
      <c r="S44465" s="139"/>
    </row>
    <row r="44466" spans="2:19" ht="15.75" customHeight="1" x14ac:dyDescent="0.25">
      <c r="B44466" s="106"/>
      <c r="C44466" s="106"/>
      <c r="D44466" s="139"/>
      <c r="P44466" s="142"/>
      <c r="Q44466" s="142"/>
      <c r="R44466" s="142"/>
      <c r="S44466" s="139"/>
    </row>
    <row r="44467" spans="2:19" ht="15.75" customHeight="1" x14ac:dyDescent="0.25">
      <c r="B44467" s="106"/>
      <c r="C44467" s="106"/>
      <c r="D44467" s="139"/>
      <c r="P44467" s="142"/>
      <c r="Q44467" s="142"/>
      <c r="R44467" s="142"/>
      <c r="S44467" s="139"/>
    </row>
    <row r="44468" spans="2:19" ht="15.75" customHeight="1" x14ac:dyDescent="0.25">
      <c r="B44468" s="106"/>
      <c r="C44468" s="106"/>
      <c r="D44468" s="139"/>
      <c r="P44468" s="142"/>
      <c r="Q44468" s="142"/>
      <c r="R44468" s="142"/>
      <c r="S44468" s="139"/>
    </row>
    <row r="44469" spans="2:19" ht="15.75" customHeight="1" x14ac:dyDescent="0.25">
      <c r="B44469" s="106"/>
      <c r="C44469" s="106"/>
      <c r="D44469" s="139"/>
      <c r="P44469" s="142"/>
      <c r="Q44469" s="142"/>
      <c r="R44469" s="142"/>
      <c r="S44469" s="139"/>
    </row>
    <row r="44470" spans="2:19" ht="15.75" customHeight="1" x14ac:dyDescent="0.25">
      <c r="B44470" s="106"/>
      <c r="C44470" s="106"/>
      <c r="D44470" s="139"/>
      <c r="P44470" s="142"/>
      <c r="Q44470" s="142"/>
      <c r="R44470" s="142"/>
      <c r="S44470" s="139"/>
    </row>
    <row r="44471" spans="2:19" ht="15.75" customHeight="1" x14ac:dyDescent="0.25">
      <c r="B44471" s="106"/>
      <c r="C44471" s="106"/>
      <c r="D44471" s="139"/>
      <c r="P44471" s="142"/>
      <c r="Q44471" s="142"/>
      <c r="R44471" s="142"/>
      <c r="S44471" s="139"/>
    </row>
    <row r="44472" spans="2:19" ht="15.75" customHeight="1" x14ac:dyDescent="0.25">
      <c r="B44472" s="106"/>
      <c r="C44472" s="106"/>
      <c r="D44472" s="139"/>
      <c r="P44472" s="142"/>
      <c r="Q44472" s="142"/>
      <c r="R44472" s="142"/>
      <c r="S44472" s="139"/>
    </row>
    <row r="44473" spans="2:19" ht="15.75" customHeight="1" x14ac:dyDescent="0.25">
      <c r="B44473" s="106"/>
      <c r="C44473" s="106"/>
      <c r="D44473" s="139"/>
      <c r="P44473" s="142"/>
      <c r="Q44473" s="142"/>
      <c r="R44473" s="142"/>
      <c r="S44473" s="139"/>
    </row>
    <row r="44474" spans="2:19" ht="15.75" customHeight="1" x14ac:dyDescent="0.25">
      <c r="B44474" s="106"/>
      <c r="C44474" s="106"/>
      <c r="D44474" s="139"/>
      <c r="P44474" s="142"/>
      <c r="Q44474" s="142"/>
      <c r="R44474" s="142"/>
      <c r="S44474" s="139"/>
    </row>
    <row r="44475" spans="2:19" ht="15.75" customHeight="1" x14ac:dyDescent="0.25">
      <c r="B44475" s="106"/>
      <c r="C44475" s="106"/>
      <c r="D44475" s="139"/>
      <c r="P44475" s="142"/>
      <c r="Q44475" s="142"/>
      <c r="R44475" s="142"/>
      <c r="S44475" s="139"/>
    </row>
    <row r="44476" spans="2:19" ht="15.75" customHeight="1" x14ac:dyDescent="0.25">
      <c r="B44476" s="106"/>
      <c r="C44476" s="106"/>
      <c r="D44476" s="139"/>
      <c r="P44476" s="142"/>
      <c r="Q44476" s="142"/>
      <c r="R44476" s="142"/>
      <c r="S44476" s="139"/>
    </row>
    <row r="44477" spans="2:19" ht="15.75" customHeight="1" x14ac:dyDescent="0.25">
      <c r="B44477" s="106"/>
      <c r="C44477" s="106"/>
      <c r="D44477" s="139"/>
      <c r="P44477" s="142"/>
      <c r="Q44477" s="142"/>
      <c r="R44477" s="142"/>
      <c r="S44477" s="139"/>
    </row>
    <row r="44478" spans="2:19" ht="15.75" customHeight="1" x14ac:dyDescent="0.25">
      <c r="B44478" s="106"/>
      <c r="C44478" s="106"/>
      <c r="D44478" s="139"/>
      <c r="P44478" s="142"/>
      <c r="Q44478" s="142"/>
      <c r="R44478" s="142"/>
      <c r="S44478" s="139"/>
    </row>
    <row r="44479" spans="2:19" ht="15.75" customHeight="1" x14ac:dyDescent="0.25">
      <c r="B44479" s="106"/>
      <c r="C44479" s="106"/>
      <c r="D44479" s="139"/>
      <c r="P44479" s="142"/>
      <c r="Q44479" s="142"/>
      <c r="R44479" s="142"/>
      <c r="S44479" s="139"/>
    </row>
    <row r="44480" spans="2:19" ht="15.75" customHeight="1" x14ac:dyDescent="0.25">
      <c r="B44480" s="106"/>
      <c r="C44480" s="106"/>
      <c r="D44480" s="139"/>
      <c r="P44480" s="142"/>
      <c r="Q44480" s="142"/>
      <c r="R44480" s="142"/>
      <c r="S44480" s="139"/>
    </row>
    <row r="44481" spans="2:19" ht="15.75" customHeight="1" x14ac:dyDescent="0.25">
      <c r="B44481" s="106"/>
      <c r="C44481" s="106"/>
      <c r="D44481" s="139"/>
      <c r="P44481" s="142"/>
      <c r="Q44481" s="142"/>
      <c r="R44481" s="142"/>
      <c r="S44481" s="139"/>
    </row>
    <row r="44482" spans="2:19" ht="15.75" customHeight="1" x14ac:dyDescent="0.25">
      <c r="B44482" s="106"/>
      <c r="C44482" s="106"/>
      <c r="D44482" s="139"/>
      <c r="P44482" s="142"/>
      <c r="Q44482" s="142"/>
      <c r="R44482" s="142"/>
      <c r="S44482" s="139"/>
    </row>
    <row r="44483" spans="2:19" ht="15.75" customHeight="1" x14ac:dyDescent="0.25">
      <c r="B44483" s="106"/>
      <c r="C44483" s="106"/>
      <c r="D44483" s="139"/>
      <c r="P44483" s="142"/>
      <c r="Q44483" s="142"/>
      <c r="R44483" s="142"/>
      <c r="S44483" s="139"/>
    </row>
    <row r="44484" spans="2:19" ht="15.75" customHeight="1" x14ac:dyDescent="0.25">
      <c r="B44484" s="106"/>
      <c r="C44484" s="106"/>
      <c r="D44484" s="139"/>
      <c r="P44484" s="142"/>
      <c r="Q44484" s="142"/>
      <c r="R44484" s="142"/>
      <c r="S44484" s="139"/>
    </row>
    <row r="44485" spans="2:19" ht="15.75" customHeight="1" x14ac:dyDescent="0.25">
      <c r="B44485" s="106"/>
      <c r="C44485" s="106"/>
      <c r="D44485" s="139"/>
      <c r="P44485" s="142"/>
      <c r="Q44485" s="142"/>
      <c r="R44485" s="142"/>
      <c r="S44485" s="139"/>
    </row>
    <row r="44486" spans="2:19" ht="15.75" customHeight="1" x14ac:dyDescent="0.25">
      <c r="B44486" s="106"/>
      <c r="C44486" s="106"/>
      <c r="D44486" s="139"/>
      <c r="P44486" s="142"/>
      <c r="Q44486" s="142"/>
      <c r="R44486" s="142"/>
      <c r="S44486" s="139"/>
    </row>
    <row r="44487" spans="2:19" ht="15.75" customHeight="1" x14ac:dyDescent="0.25">
      <c r="B44487" s="106"/>
      <c r="C44487" s="106"/>
      <c r="D44487" s="139"/>
      <c r="P44487" s="142"/>
      <c r="Q44487" s="142"/>
      <c r="R44487" s="142"/>
      <c r="S44487" s="139"/>
    </row>
    <row r="44488" spans="2:19" ht="15.75" customHeight="1" x14ac:dyDescent="0.25">
      <c r="B44488" s="106"/>
      <c r="C44488" s="106"/>
      <c r="D44488" s="139"/>
      <c r="P44488" s="142"/>
      <c r="Q44488" s="142"/>
      <c r="R44488" s="142"/>
      <c r="S44488" s="139"/>
    </row>
    <row r="44489" spans="2:19" ht="15.75" customHeight="1" x14ac:dyDescent="0.25">
      <c r="B44489" s="106"/>
      <c r="C44489" s="106"/>
      <c r="D44489" s="139"/>
      <c r="P44489" s="142"/>
      <c r="Q44489" s="142"/>
      <c r="R44489" s="142"/>
      <c r="S44489" s="139"/>
    </row>
    <row r="44490" spans="2:19" ht="15.75" customHeight="1" x14ac:dyDescent="0.25">
      <c r="B44490" s="106"/>
      <c r="C44490" s="106"/>
      <c r="D44490" s="139"/>
      <c r="P44490" s="142"/>
      <c r="Q44490" s="142"/>
      <c r="R44490" s="142"/>
      <c r="S44490" s="139"/>
    </row>
    <row r="44491" spans="2:19" ht="15.75" customHeight="1" x14ac:dyDescent="0.25">
      <c r="B44491" s="106"/>
      <c r="C44491" s="106"/>
      <c r="D44491" s="139"/>
      <c r="P44491" s="142"/>
      <c r="Q44491" s="142"/>
      <c r="R44491" s="142"/>
      <c r="S44491" s="139"/>
    </row>
    <row r="44492" spans="2:19" ht="15.75" customHeight="1" x14ac:dyDescent="0.25">
      <c r="B44492" s="106"/>
      <c r="C44492" s="106"/>
      <c r="D44492" s="139"/>
      <c r="P44492" s="142"/>
      <c r="Q44492" s="142"/>
      <c r="R44492" s="142"/>
      <c r="S44492" s="139"/>
    </row>
    <row r="44493" spans="2:19" ht="15.75" customHeight="1" x14ac:dyDescent="0.25">
      <c r="B44493" s="106"/>
      <c r="C44493" s="106"/>
      <c r="D44493" s="139"/>
      <c r="P44493" s="142"/>
      <c r="Q44493" s="142"/>
      <c r="R44493" s="142"/>
      <c r="S44493" s="139"/>
    </row>
    <row r="44494" spans="2:19" ht="15.75" customHeight="1" x14ac:dyDescent="0.25">
      <c r="B44494" s="106"/>
      <c r="C44494" s="106"/>
      <c r="D44494" s="139"/>
      <c r="P44494" s="142"/>
      <c r="Q44494" s="142"/>
      <c r="R44494" s="142"/>
      <c r="S44494" s="139"/>
    </row>
    <row r="44495" spans="2:19" ht="15.75" customHeight="1" x14ac:dyDescent="0.25">
      <c r="B44495" s="106"/>
      <c r="C44495" s="106"/>
      <c r="D44495" s="139"/>
      <c r="P44495" s="142"/>
      <c r="Q44495" s="142"/>
      <c r="R44495" s="142"/>
      <c r="S44495" s="139"/>
    </row>
    <row r="44496" spans="2:19" ht="15.75" customHeight="1" x14ac:dyDescent="0.25">
      <c r="B44496" s="106"/>
      <c r="C44496" s="106"/>
      <c r="D44496" s="139"/>
      <c r="P44496" s="142"/>
      <c r="Q44496" s="142"/>
      <c r="R44496" s="142"/>
      <c r="S44496" s="139"/>
    </row>
    <row r="44497" spans="2:19" ht="15.75" customHeight="1" x14ac:dyDescent="0.25">
      <c r="B44497" s="106"/>
      <c r="C44497" s="106"/>
      <c r="D44497" s="139"/>
      <c r="P44497" s="142"/>
      <c r="Q44497" s="142"/>
      <c r="R44497" s="142"/>
      <c r="S44497" s="139"/>
    </row>
    <row r="44498" spans="2:19" ht="15.75" customHeight="1" x14ac:dyDescent="0.25">
      <c r="B44498" s="106"/>
      <c r="C44498" s="106"/>
      <c r="D44498" s="139"/>
      <c r="P44498" s="142"/>
      <c r="Q44498" s="142"/>
      <c r="R44498" s="142"/>
      <c r="S44498" s="139"/>
    </row>
    <row r="44499" spans="2:19" ht="15.75" customHeight="1" x14ac:dyDescent="0.25">
      <c r="B44499" s="106"/>
      <c r="C44499" s="106"/>
      <c r="D44499" s="139"/>
      <c r="P44499" s="142"/>
      <c r="Q44499" s="142"/>
      <c r="R44499" s="142"/>
      <c r="S44499" s="139"/>
    </row>
    <row r="44500" spans="2:19" ht="15.75" customHeight="1" x14ac:dyDescent="0.25">
      <c r="B44500" s="106"/>
      <c r="C44500" s="106"/>
      <c r="D44500" s="139"/>
      <c r="P44500" s="142"/>
      <c r="Q44500" s="142"/>
      <c r="R44500" s="142"/>
      <c r="S44500" s="139"/>
    </row>
    <row r="44501" spans="2:19" ht="15.75" customHeight="1" x14ac:dyDescent="0.25">
      <c r="B44501" s="106"/>
      <c r="C44501" s="106"/>
      <c r="D44501" s="139"/>
      <c r="P44501" s="142"/>
      <c r="Q44501" s="142"/>
      <c r="R44501" s="142"/>
      <c r="S44501" s="139"/>
    </row>
    <row r="44502" spans="2:19" ht="15.75" customHeight="1" x14ac:dyDescent="0.25">
      <c r="B44502" s="106"/>
      <c r="C44502" s="106"/>
      <c r="D44502" s="139"/>
      <c r="P44502" s="142"/>
      <c r="Q44502" s="142"/>
      <c r="R44502" s="142"/>
      <c r="S44502" s="139"/>
    </row>
    <row r="44503" spans="2:19" ht="15.75" customHeight="1" x14ac:dyDescent="0.25">
      <c r="B44503" s="106"/>
      <c r="C44503" s="106"/>
      <c r="D44503" s="139"/>
      <c r="P44503" s="142"/>
      <c r="Q44503" s="142"/>
      <c r="R44503" s="142"/>
      <c r="S44503" s="139"/>
    </row>
    <row r="44504" spans="2:19" ht="15.75" customHeight="1" x14ac:dyDescent="0.25">
      <c r="B44504" s="106"/>
      <c r="C44504" s="106"/>
      <c r="D44504" s="139"/>
      <c r="P44504" s="142"/>
      <c r="Q44504" s="142"/>
      <c r="R44504" s="142"/>
      <c r="S44504" s="139"/>
    </row>
    <row r="44505" spans="2:19" ht="15.75" customHeight="1" x14ac:dyDescent="0.25">
      <c r="B44505" s="106"/>
      <c r="C44505" s="106"/>
      <c r="D44505" s="139"/>
      <c r="P44505" s="142"/>
      <c r="Q44505" s="142"/>
      <c r="R44505" s="142"/>
      <c r="S44505" s="139"/>
    </row>
    <row r="44506" spans="2:19" ht="15.75" customHeight="1" x14ac:dyDescent="0.25">
      <c r="B44506" s="106"/>
      <c r="C44506" s="106"/>
      <c r="D44506" s="139"/>
      <c r="P44506" s="142"/>
      <c r="Q44506" s="142"/>
      <c r="R44506" s="142"/>
      <c r="S44506" s="139"/>
    </row>
    <row r="44507" spans="2:19" ht="15.75" customHeight="1" x14ac:dyDescent="0.25">
      <c r="B44507" s="106"/>
      <c r="C44507" s="106"/>
      <c r="D44507" s="139"/>
      <c r="P44507" s="142"/>
      <c r="Q44507" s="142"/>
      <c r="R44507" s="142"/>
      <c r="S44507" s="139"/>
    </row>
    <row r="44508" spans="2:19" ht="15.75" customHeight="1" x14ac:dyDescent="0.25">
      <c r="B44508" s="106"/>
      <c r="C44508" s="106"/>
      <c r="D44508" s="139"/>
      <c r="P44508" s="142"/>
      <c r="Q44508" s="142"/>
      <c r="R44508" s="142"/>
      <c r="S44508" s="139"/>
    </row>
    <row r="44509" spans="2:19" ht="15.75" customHeight="1" x14ac:dyDescent="0.25">
      <c r="B44509" s="106"/>
      <c r="C44509" s="106"/>
      <c r="D44509" s="139"/>
      <c r="P44509" s="142"/>
      <c r="Q44509" s="142"/>
      <c r="R44509" s="142"/>
      <c r="S44509" s="139"/>
    </row>
    <row r="44510" spans="2:19" ht="15.75" customHeight="1" x14ac:dyDescent="0.25">
      <c r="B44510" s="106"/>
      <c r="C44510" s="106"/>
      <c r="D44510" s="139"/>
      <c r="P44510" s="142"/>
      <c r="Q44510" s="142"/>
      <c r="R44510" s="142"/>
      <c r="S44510" s="139"/>
    </row>
    <row r="44511" spans="2:19" ht="15.75" customHeight="1" x14ac:dyDescent="0.25">
      <c r="B44511" s="106"/>
      <c r="C44511" s="106"/>
      <c r="D44511" s="139"/>
      <c r="P44511" s="142"/>
      <c r="Q44511" s="142"/>
      <c r="R44511" s="142"/>
      <c r="S44511" s="139"/>
    </row>
    <row r="44512" spans="2:19" ht="15.75" customHeight="1" x14ac:dyDescent="0.25">
      <c r="B44512" s="106"/>
      <c r="C44512" s="106"/>
      <c r="D44512" s="139"/>
      <c r="P44512" s="142"/>
      <c r="Q44512" s="142"/>
      <c r="R44512" s="142"/>
      <c r="S44512" s="139"/>
    </row>
    <row r="44513" spans="2:19" ht="15.75" customHeight="1" x14ac:dyDescent="0.25">
      <c r="B44513" s="106"/>
      <c r="C44513" s="106"/>
      <c r="D44513" s="139"/>
      <c r="P44513" s="142"/>
      <c r="Q44513" s="142"/>
      <c r="R44513" s="142"/>
      <c r="S44513" s="139"/>
    </row>
    <row r="44514" spans="2:19" ht="15.75" customHeight="1" x14ac:dyDescent="0.25">
      <c r="B44514" s="106"/>
      <c r="C44514" s="106"/>
      <c r="D44514" s="139"/>
      <c r="P44514" s="142"/>
      <c r="Q44514" s="142"/>
      <c r="R44514" s="142"/>
      <c r="S44514" s="139"/>
    </row>
    <row r="44515" spans="2:19" ht="15.75" customHeight="1" x14ac:dyDescent="0.25">
      <c r="B44515" s="106"/>
      <c r="C44515" s="106"/>
      <c r="D44515" s="139"/>
      <c r="P44515" s="142"/>
      <c r="Q44515" s="142"/>
      <c r="R44515" s="142"/>
      <c r="S44515" s="139"/>
    </row>
    <row r="44516" spans="2:19" ht="15.75" customHeight="1" x14ac:dyDescent="0.25">
      <c r="B44516" s="106"/>
      <c r="C44516" s="106"/>
      <c r="D44516" s="139"/>
      <c r="P44516" s="142"/>
      <c r="Q44516" s="142"/>
      <c r="R44516" s="142"/>
      <c r="S44516" s="139"/>
    </row>
    <row r="44517" spans="2:19" ht="15.75" customHeight="1" x14ac:dyDescent="0.25">
      <c r="B44517" s="106"/>
      <c r="C44517" s="106"/>
      <c r="D44517" s="139"/>
      <c r="P44517" s="142"/>
      <c r="Q44517" s="142"/>
      <c r="R44517" s="142"/>
      <c r="S44517" s="139"/>
    </row>
    <row r="44518" spans="2:19" ht="15.75" customHeight="1" x14ac:dyDescent="0.25">
      <c r="B44518" s="106"/>
      <c r="C44518" s="106"/>
      <c r="D44518" s="139"/>
      <c r="P44518" s="142"/>
      <c r="Q44518" s="142"/>
      <c r="R44518" s="142"/>
      <c r="S44518" s="139"/>
    </row>
    <row r="44519" spans="2:19" ht="15.75" customHeight="1" x14ac:dyDescent="0.25">
      <c r="B44519" s="106"/>
      <c r="C44519" s="106"/>
      <c r="D44519" s="139"/>
      <c r="P44519" s="142"/>
      <c r="Q44519" s="142"/>
      <c r="R44519" s="142"/>
      <c r="S44519" s="139"/>
    </row>
    <row r="44520" spans="2:19" ht="15.75" customHeight="1" x14ac:dyDescent="0.25">
      <c r="B44520" s="106"/>
      <c r="C44520" s="106"/>
      <c r="D44520" s="139"/>
      <c r="P44520" s="142"/>
      <c r="Q44520" s="142"/>
      <c r="R44520" s="142"/>
      <c r="S44520" s="139"/>
    </row>
    <row r="44521" spans="2:19" ht="15.75" customHeight="1" x14ac:dyDescent="0.25">
      <c r="B44521" s="106"/>
      <c r="C44521" s="106"/>
      <c r="D44521" s="139"/>
      <c r="P44521" s="142"/>
      <c r="Q44521" s="142"/>
      <c r="R44521" s="142"/>
      <c r="S44521" s="139"/>
    </row>
    <row r="44522" spans="2:19" ht="15.75" customHeight="1" x14ac:dyDescent="0.25">
      <c r="B44522" s="106"/>
      <c r="C44522" s="106"/>
      <c r="D44522" s="139"/>
      <c r="P44522" s="142"/>
      <c r="Q44522" s="142"/>
      <c r="R44522" s="142"/>
      <c r="S44522" s="139"/>
    </row>
    <row r="44523" spans="2:19" ht="15.75" customHeight="1" x14ac:dyDescent="0.25">
      <c r="B44523" s="106"/>
      <c r="C44523" s="106"/>
      <c r="D44523" s="139"/>
      <c r="P44523" s="142"/>
      <c r="Q44523" s="142"/>
      <c r="R44523" s="142"/>
      <c r="S44523" s="139"/>
    </row>
    <row r="44524" spans="2:19" ht="15.75" customHeight="1" x14ac:dyDescent="0.25">
      <c r="B44524" s="106"/>
      <c r="C44524" s="106"/>
      <c r="D44524" s="139"/>
      <c r="P44524" s="142"/>
      <c r="Q44524" s="142"/>
      <c r="R44524" s="142"/>
      <c r="S44524" s="139"/>
    </row>
    <row r="44525" spans="2:19" ht="15.75" customHeight="1" x14ac:dyDescent="0.25">
      <c r="B44525" s="106"/>
      <c r="C44525" s="106"/>
      <c r="D44525" s="139"/>
      <c r="P44525" s="142"/>
      <c r="Q44525" s="142"/>
      <c r="R44525" s="142"/>
      <c r="S44525" s="139"/>
    </row>
    <row r="44526" spans="2:19" ht="15.75" customHeight="1" x14ac:dyDescent="0.25">
      <c r="B44526" s="106"/>
      <c r="C44526" s="106"/>
      <c r="D44526" s="139"/>
      <c r="P44526" s="142"/>
      <c r="Q44526" s="142"/>
      <c r="R44526" s="142"/>
      <c r="S44526" s="139"/>
    </row>
    <row r="44527" spans="2:19" ht="15.75" customHeight="1" x14ac:dyDescent="0.25">
      <c r="B44527" s="106"/>
      <c r="C44527" s="106"/>
      <c r="D44527" s="139"/>
      <c r="P44527" s="142"/>
      <c r="Q44527" s="142"/>
      <c r="R44527" s="142"/>
      <c r="S44527" s="139"/>
    </row>
    <row r="44528" spans="2:19" ht="15.75" customHeight="1" x14ac:dyDescent="0.25">
      <c r="B44528" s="106"/>
      <c r="C44528" s="106"/>
      <c r="D44528" s="139"/>
      <c r="P44528" s="142"/>
      <c r="Q44528" s="142"/>
      <c r="R44528" s="142"/>
      <c r="S44528" s="139"/>
    </row>
    <row r="44529" spans="2:19" ht="15.75" customHeight="1" x14ac:dyDescent="0.25">
      <c r="B44529" s="106"/>
      <c r="C44529" s="106"/>
      <c r="D44529" s="139"/>
      <c r="P44529" s="142"/>
      <c r="Q44529" s="142"/>
      <c r="R44529" s="142"/>
      <c r="S44529" s="139"/>
    </row>
    <row r="44530" spans="2:19" ht="15.75" customHeight="1" x14ac:dyDescent="0.25">
      <c r="B44530" s="106"/>
      <c r="C44530" s="106"/>
      <c r="D44530" s="139"/>
      <c r="P44530" s="142"/>
      <c r="Q44530" s="142"/>
      <c r="R44530" s="142"/>
      <c r="S44530" s="139"/>
    </row>
    <row r="44531" spans="2:19" ht="15.75" customHeight="1" x14ac:dyDescent="0.25">
      <c r="B44531" s="106"/>
      <c r="C44531" s="106"/>
      <c r="D44531" s="139"/>
      <c r="P44531" s="142"/>
      <c r="Q44531" s="142"/>
      <c r="R44531" s="142"/>
      <c r="S44531" s="139"/>
    </row>
    <row r="44532" spans="2:19" ht="15.75" customHeight="1" x14ac:dyDescent="0.25">
      <c r="B44532" s="106"/>
      <c r="C44532" s="106"/>
      <c r="D44532" s="139"/>
      <c r="P44532" s="142"/>
      <c r="Q44532" s="142"/>
      <c r="R44532" s="142"/>
      <c r="S44532" s="139"/>
    </row>
    <row r="44533" spans="2:19" ht="15.75" customHeight="1" x14ac:dyDescent="0.25">
      <c r="B44533" s="106"/>
      <c r="C44533" s="106"/>
      <c r="D44533" s="139"/>
      <c r="P44533" s="142"/>
      <c r="Q44533" s="142"/>
      <c r="R44533" s="142"/>
      <c r="S44533" s="139"/>
    </row>
    <row r="44534" spans="2:19" ht="15.75" customHeight="1" x14ac:dyDescent="0.25">
      <c r="B44534" s="106"/>
      <c r="C44534" s="106"/>
      <c r="D44534" s="139"/>
      <c r="P44534" s="142"/>
      <c r="Q44534" s="142"/>
      <c r="R44534" s="142"/>
      <c r="S44534" s="139"/>
    </row>
    <row r="44535" spans="2:19" ht="15.75" customHeight="1" x14ac:dyDescent="0.25">
      <c r="B44535" s="106"/>
      <c r="C44535" s="106"/>
      <c r="D44535" s="139"/>
      <c r="P44535" s="142"/>
      <c r="Q44535" s="142"/>
      <c r="R44535" s="142"/>
      <c r="S44535" s="139"/>
    </row>
    <row r="44536" spans="2:19" ht="15.75" customHeight="1" x14ac:dyDescent="0.25">
      <c r="B44536" s="106"/>
      <c r="C44536" s="106"/>
      <c r="D44536" s="139"/>
      <c r="P44536" s="142"/>
      <c r="Q44536" s="142"/>
      <c r="R44536" s="142"/>
      <c r="S44536" s="139"/>
    </row>
    <row r="44537" spans="2:19" ht="15.75" customHeight="1" x14ac:dyDescent="0.25">
      <c r="B44537" s="106"/>
      <c r="C44537" s="106"/>
      <c r="D44537" s="139"/>
      <c r="P44537" s="142"/>
      <c r="Q44537" s="142"/>
      <c r="R44537" s="142"/>
      <c r="S44537" s="139"/>
    </row>
    <row r="44538" spans="2:19" ht="15.75" customHeight="1" x14ac:dyDescent="0.25">
      <c r="B44538" s="106"/>
      <c r="C44538" s="106"/>
      <c r="D44538" s="139"/>
      <c r="P44538" s="142"/>
      <c r="Q44538" s="142"/>
      <c r="R44538" s="142"/>
      <c r="S44538" s="139"/>
    </row>
    <row r="44539" spans="2:19" ht="15.75" customHeight="1" x14ac:dyDescent="0.25">
      <c r="B44539" s="106"/>
      <c r="C44539" s="106"/>
      <c r="D44539" s="139"/>
      <c r="P44539" s="142"/>
      <c r="Q44539" s="142"/>
      <c r="R44539" s="142"/>
      <c r="S44539" s="139"/>
    </row>
    <row r="44540" spans="2:19" ht="15.75" customHeight="1" x14ac:dyDescent="0.25">
      <c r="B44540" s="106"/>
      <c r="C44540" s="106"/>
      <c r="D44540" s="139"/>
      <c r="P44540" s="142"/>
      <c r="Q44540" s="142"/>
      <c r="R44540" s="142"/>
      <c r="S44540" s="139"/>
    </row>
    <row r="44541" spans="2:19" ht="15.75" customHeight="1" x14ac:dyDescent="0.25">
      <c r="B44541" s="106"/>
      <c r="C44541" s="106"/>
      <c r="D44541" s="139"/>
      <c r="P44541" s="142"/>
      <c r="Q44541" s="142"/>
      <c r="R44541" s="142"/>
      <c r="S44541" s="139"/>
    </row>
    <row r="44542" spans="2:19" ht="15.75" customHeight="1" x14ac:dyDescent="0.25">
      <c r="B44542" s="106"/>
      <c r="C44542" s="106"/>
      <c r="D44542" s="139"/>
      <c r="P44542" s="142"/>
      <c r="Q44542" s="142"/>
      <c r="R44542" s="142"/>
      <c r="S44542" s="139"/>
    </row>
    <row r="44543" spans="2:19" ht="15.75" customHeight="1" x14ac:dyDescent="0.25">
      <c r="B44543" s="106"/>
      <c r="C44543" s="106"/>
      <c r="D44543" s="139"/>
      <c r="P44543" s="142"/>
      <c r="Q44543" s="142"/>
      <c r="R44543" s="142"/>
      <c r="S44543" s="139"/>
    </row>
    <row r="44544" spans="2:19" ht="15.75" customHeight="1" x14ac:dyDescent="0.25">
      <c r="B44544" s="106"/>
      <c r="C44544" s="106"/>
      <c r="D44544" s="139"/>
      <c r="P44544" s="142"/>
      <c r="Q44544" s="142"/>
      <c r="R44544" s="142"/>
      <c r="S44544" s="139"/>
    </row>
    <row r="44545" spans="2:19" ht="15.75" customHeight="1" x14ac:dyDescent="0.25">
      <c r="B44545" s="106"/>
      <c r="C44545" s="106"/>
      <c r="D44545" s="139"/>
      <c r="P44545" s="142"/>
      <c r="Q44545" s="142"/>
      <c r="R44545" s="142"/>
      <c r="S44545" s="139"/>
    </row>
    <row r="44546" spans="2:19" ht="15.75" customHeight="1" x14ac:dyDescent="0.25">
      <c r="B44546" s="106"/>
      <c r="C44546" s="106"/>
      <c r="D44546" s="139"/>
      <c r="P44546" s="142"/>
      <c r="Q44546" s="142"/>
      <c r="R44546" s="142"/>
      <c r="S44546" s="139"/>
    </row>
    <row r="44547" spans="2:19" ht="15.75" customHeight="1" x14ac:dyDescent="0.25">
      <c r="B44547" s="106"/>
      <c r="C44547" s="106"/>
      <c r="D44547" s="139"/>
      <c r="P44547" s="142"/>
      <c r="Q44547" s="142"/>
      <c r="R44547" s="142"/>
      <c r="S44547" s="139"/>
    </row>
    <row r="44548" spans="2:19" ht="15.75" customHeight="1" x14ac:dyDescent="0.25">
      <c r="B44548" s="106"/>
      <c r="C44548" s="106"/>
      <c r="D44548" s="139"/>
      <c r="P44548" s="142"/>
      <c r="Q44548" s="142"/>
      <c r="R44548" s="142"/>
      <c r="S44548" s="139"/>
    </row>
    <row r="44549" spans="2:19" ht="15.75" customHeight="1" x14ac:dyDescent="0.25">
      <c r="B44549" s="106"/>
      <c r="C44549" s="106"/>
      <c r="D44549" s="139"/>
      <c r="P44549" s="142"/>
      <c r="Q44549" s="142"/>
      <c r="R44549" s="142"/>
      <c r="S44549" s="139"/>
    </row>
    <row r="44550" spans="2:19" ht="15.75" customHeight="1" x14ac:dyDescent="0.25">
      <c r="B44550" s="106"/>
      <c r="C44550" s="106"/>
      <c r="D44550" s="139"/>
      <c r="P44550" s="142"/>
      <c r="Q44550" s="142"/>
      <c r="R44550" s="142"/>
      <c r="S44550" s="139"/>
    </row>
    <row r="44551" spans="2:19" ht="15.75" customHeight="1" x14ac:dyDescent="0.25">
      <c r="B44551" s="106"/>
      <c r="C44551" s="106"/>
      <c r="D44551" s="139"/>
      <c r="P44551" s="142"/>
      <c r="Q44551" s="142"/>
      <c r="R44551" s="142"/>
      <c r="S44551" s="139"/>
    </row>
    <row r="44552" spans="2:19" ht="15.75" customHeight="1" x14ac:dyDescent="0.25">
      <c r="B44552" s="106"/>
      <c r="C44552" s="106"/>
      <c r="D44552" s="139"/>
      <c r="P44552" s="142"/>
      <c r="Q44552" s="142"/>
      <c r="R44552" s="142"/>
      <c r="S44552" s="139"/>
    </row>
    <row r="44553" spans="2:19" ht="15.75" customHeight="1" x14ac:dyDescent="0.25">
      <c r="B44553" s="106"/>
      <c r="C44553" s="106"/>
      <c r="D44553" s="139"/>
      <c r="P44553" s="142"/>
      <c r="Q44553" s="142"/>
      <c r="R44553" s="142"/>
      <c r="S44553" s="139"/>
    </row>
    <row r="44554" spans="2:19" ht="15.75" customHeight="1" x14ac:dyDescent="0.25">
      <c r="B44554" s="106"/>
      <c r="C44554" s="106"/>
      <c r="D44554" s="139"/>
      <c r="P44554" s="142"/>
      <c r="Q44554" s="142"/>
      <c r="R44554" s="142"/>
      <c r="S44554" s="139"/>
    </row>
    <row r="44555" spans="2:19" ht="15.75" customHeight="1" x14ac:dyDescent="0.25">
      <c r="B44555" s="106"/>
      <c r="C44555" s="106"/>
      <c r="D44555" s="139"/>
      <c r="P44555" s="142"/>
      <c r="Q44555" s="142"/>
      <c r="R44555" s="142"/>
      <c r="S44555" s="139"/>
    </row>
    <row r="44556" spans="2:19" ht="15.75" customHeight="1" x14ac:dyDescent="0.25">
      <c r="B44556" s="106"/>
      <c r="C44556" s="106"/>
      <c r="D44556" s="139"/>
      <c r="P44556" s="142"/>
      <c r="Q44556" s="142"/>
      <c r="R44556" s="142"/>
      <c r="S44556" s="139"/>
    </row>
    <row r="44557" spans="2:19" ht="15.75" customHeight="1" x14ac:dyDescent="0.25">
      <c r="B44557" s="106"/>
      <c r="C44557" s="106"/>
      <c r="D44557" s="139"/>
      <c r="P44557" s="142"/>
      <c r="Q44557" s="142"/>
      <c r="R44557" s="142"/>
      <c r="S44557" s="139"/>
    </row>
    <row r="44558" spans="2:19" ht="15.75" customHeight="1" x14ac:dyDescent="0.25">
      <c r="B44558" s="106"/>
      <c r="C44558" s="106"/>
      <c r="D44558" s="139"/>
      <c r="P44558" s="142"/>
      <c r="Q44558" s="142"/>
      <c r="R44558" s="142"/>
      <c r="S44558" s="139"/>
    </row>
    <row r="44559" spans="2:19" ht="15.75" customHeight="1" x14ac:dyDescent="0.25">
      <c r="B44559" s="106"/>
      <c r="C44559" s="106"/>
      <c r="D44559" s="139"/>
      <c r="P44559" s="142"/>
      <c r="Q44559" s="142"/>
      <c r="R44559" s="142"/>
      <c r="S44559" s="139"/>
    </row>
    <row r="44560" spans="2:19" ht="15.75" customHeight="1" x14ac:dyDescent="0.25">
      <c r="B44560" s="106"/>
      <c r="C44560" s="106"/>
      <c r="D44560" s="139"/>
      <c r="P44560" s="142"/>
      <c r="Q44560" s="142"/>
      <c r="R44560" s="142"/>
      <c r="S44560" s="139"/>
    </row>
    <row r="44561" spans="2:19" ht="15.75" customHeight="1" x14ac:dyDescent="0.25">
      <c r="B44561" s="106"/>
      <c r="C44561" s="106"/>
      <c r="D44561" s="139"/>
      <c r="P44561" s="142"/>
      <c r="Q44561" s="142"/>
      <c r="R44561" s="142"/>
      <c r="S44561" s="139"/>
    </row>
    <row r="44562" spans="2:19" ht="15.75" customHeight="1" x14ac:dyDescent="0.25">
      <c r="B44562" s="106"/>
      <c r="C44562" s="106"/>
      <c r="D44562" s="139"/>
      <c r="P44562" s="142"/>
      <c r="Q44562" s="142"/>
      <c r="R44562" s="142"/>
      <c r="S44562" s="139"/>
    </row>
    <row r="44563" spans="2:19" ht="15.75" customHeight="1" x14ac:dyDescent="0.25">
      <c r="B44563" s="106"/>
      <c r="C44563" s="106"/>
      <c r="D44563" s="139"/>
      <c r="P44563" s="142"/>
      <c r="Q44563" s="142"/>
      <c r="R44563" s="142"/>
      <c r="S44563" s="139"/>
    </row>
    <row r="44564" spans="2:19" ht="15.75" customHeight="1" x14ac:dyDescent="0.25">
      <c r="B44564" s="106"/>
      <c r="C44564" s="106"/>
      <c r="D44564" s="139"/>
      <c r="P44564" s="142"/>
      <c r="Q44564" s="142"/>
      <c r="R44564" s="142"/>
      <c r="S44564" s="139"/>
    </row>
    <row r="44565" spans="2:19" ht="15.75" customHeight="1" x14ac:dyDescent="0.25">
      <c r="B44565" s="106"/>
      <c r="C44565" s="106"/>
      <c r="D44565" s="139"/>
      <c r="P44565" s="142"/>
      <c r="Q44565" s="142"/>
      <c r="R44565" s="142"/>
      <c r="S44565" s="139"/>
    </row>
    <row r="44566" spans="2:19" ht="15.75" customHeight="1" x14ac:dyDescent="0.25">
      <c r="B44566" s="106"/>
      <c r="C44566" s="106"/>
      <c r="D44566" s="139"/>
      <c r="P44566" s="142"/>
      <c r="Q44566" s="142"/>
      <c r="R44566" s="142"/>
      <c r="S44566" s="139"/>
    </row>
    <row r="44567" spans="2:19" ht="15.75" customHeight="1" x14ac:dyDescent="0.25">
      <c r="B44567" s="106"/>
      <c r="C44567" s="106"/>
      <c r="D44567" s="139"/>
      <c r="P44567" s="142"/>
      <c r="Q44567" s="142"/>
      <c r="R44567" s="142"/>
      <c r="S44567" s="139"/>
    </row>
    <row r="44568" spans="2:19" ht="15.75" customHeight="1" x14ac:dyDescent="0.25">
      <c r="B44568" s="106"/>
      <c r="C44568" s="106"/>
      <c r="D44568" s="139"/>
      <c r="P44568" s="142"/>
      <c r="Q44568" s="142"/>
      <c r="R44568" s="142"/>
      <c r="S44568" s="139"/>
    </row>
    <row r="44569" spans="2:19" ht="15.75" customHeight="1" x14ac:dyDescent="0.25">
      <c r="B44569" s="106"/>
      <c r="C44569" s="106"/>
      <c r="D44569" s="139"/>
      <c r="P44569" s="142"/>
      <c r="Q44569" s="142"/>
      <c r="R44569" s="142"/>
      <c r="S44569" s="139"/>
    </row>
    <row r="44570" spans="2:19" ht="15.75" customHeight="1" x14ac:dyDescent="0.25">
      <c r="B44570" s="106"/>
      <c r="C44570" s="106"/>
      <c r="D44570" s="139"/>
      <c r="P44570" s="142"/>
      <c r="Q44570" s="142"/>
      <c r="R44570" s="142"/>
      <c r="S44570" s="139"/>
    </row>
    <row r="44571" spans="2:19" ht="15.75" customHeight="1" x14ac:dyDescent="0.25">
      <c r="B44571" s="106"/>
      <c r="C44571" s="106"/>
      <c r="D44571" s="139"/>
      <c r="P44571" s="142"/>
      <c r="Q44571" s="142"/>
      <c r="R44571" s="142"/>
      <c r="S44571" s="139"/>
    </row>
    <row r="44572" spans="2:19" ht="15.75" customHeight="1" x14ac:dyDescent="0.25">
      <c r="B44572" s="106"/>
      <c r="C44572" s="106"/>
      <c r="D44572" s="139"/>
      <c r="P44572" s="142"/>
      <c r="Q44572" s="142"/>
      <c r="R44572" s="142"/>
      <c r="S44572" s="139"/>
    </row>
    <row r="44573" spans="2:19" ht="15.75" customHeight="1" x14ac:dyDescent="0.25">
      <c r="B44573" s="106"/>
      <c r="C44573" s="106"/>
      <c r="D44573" s="139"/>
      <c r="P44573" s="142"/>
      <c r="Q44573" s="142"/>
      <c r="R44573" s="142"/>
      <c r="S44573" s="139"/>
    </row>
    <row r="44574" spans="2:19" ht="15.75" customHeight="1" x14ac:dyDescent="0.25">
      <c r="B44574" s="106"/>
      <c r="C44574" s="106"/>
      <c r="D44574" s="139"/>
      <c r="P44574" s="142"/>
      <c r="Q44574" s="142"/>
      <c r="R44574" s="142"/>
      <c r="S44574" s="139"/>
    </row>
    <row r="44575" spans="2:19" ht="15.75" customHeight="1" x14ac:dyDescent="0.25">
      <c r="B44575" s="106"/>
      <c r="C44575" s="106"/>
      <c r="D44575" s="139"/>
      <c r="P44575" s="142"/>
      <c r="Q44575" s="142"/>
      <c r="R44575" s="142"/>
      <c r="S44575" s="139"/>
    </row>
    <row r="44576" spans="2:19" ht="15.75" customHeight="1" x14ac:dyDescent="0.25">
      <c r="B44576" s="106"/>
      <c r="C44576" s="106"/>
      <c r="D44576" s="139"/>
      <c r="P44576" s="142"/>
      <c r="Q44576" s="142"/>
      <c r="R44576" s="142"/>
      <c r="S44576" s="139"/>
    </row>
    <row r="44577" spans="2:19" ht="15.75" customHeight="1" x14ac:dyDescent="0.25">
      <c r="B44577" s="106"/>
      <c r="C44577" s="106"/>
      <c r="D44577" s="139"/>
      <c r="P44577" s="142"/>
      <c r="Q44577" s="142"/>
      <c r="R44577" s="142"/>
      <c r="S44577" s="139"/>
    </row>
    <row r="44578" spans="2:19" ht="15.75" customHeight="1" x14ac:dyDescent="0.25">
      <c r="B44578" s="106"/>
      <c r="C44578" s="106"/>
      <c r="D44578" s="139"/>
      <c r="P44578" s="142"/>
      <c r="Q44578" s="142"/>
      <c r="R44578" s="142"/>
      <c r="S44578" s="139"/>
    </row>
    <row r="44579" spans="2:19" ht="15.75" customHeight="1" x14ac:dyDescent="0.25">
      <c r="B44579" s="106"/>
      <c r="C44579" s="106"/>
      <c r="D44579" s="139"/>
      <c r="P44579" s="142"/>
      <c r="Q44579" s="142"/>
      <c r="R44579" s="142"/>
      <c r="S44579" s="139"/>
    </row>
    <row r="44580" spans="2:19" ht="15.75" customHeight="1" x14ac:dyDescent="0.25">
      <c r="B44580" s="106"/>
      <c r="C44580" s="106"/>
      <c r="D44580" s="139"/>
      <c r="P44580" s="142"/>
      <c r="Q44580" s="142"/>
      <c r="R44580" s="142"/>
      <c r="S44580" s="139"/>
    </row>
    <row r="44581" spans="2:19" ht="15.75" customHeight="1" x14ac:dyDescent="0.25">
      <c r="B44581" s="106"/>
      <c r="C44581" s="106"/>
      <c r="D44581" s="139"/>
      <c r="P44581" s="142"/>
      <c r="Q44581" s="142"/>
      <c r="R44581" s="142"/>
      <c r="S44581" s="139"/>
    </row>
    <row r="44582" spans="2:19" ht="15.75" customHeight="1" x14ac:dyDescent="0.25">
      <c r="B44582" s="106"/>
      <c r="C44582" s="106"/>
      <c r="D44582" s="139"/>
      <c r="P44582" s="142"/>
      <c r="Q44582" s="142"/>
      <c r="R44582" s="142"/>
      <c r="S44582" s="139"/>
    </row>
    <row r="44583" spans="2:19" ht="15.75" customHeight="1" x14ac:dyDescent="0.25">
      <c r="B44583" s="106"/>
      <c r="C44583" s="106"/>
      <c r="D44583" s="139"/>
      <c r="P44583" s="142"/>
      <c r="Q44583" s="142"/>
      <c r="R44583" s="142"/>
      <c r="S44583" s="139"/>
    </row>
    <row r="44584" spans="2:19" ht="15.75" customHeight="1" x14ac:dyDescent="0.25">
      <c r="B44584" s="106"/>
      <c r="C44584" s="106"/>
      <c r="D44584" s="139"/>
      <c r="P44584" s="142"/>
      <c r="Q44584" s="142"/>
      <c r="R44584" s="142"/>
      <c r="S44584" s="139"/>
    </row>
    <row r="44585" spans="2:19" ht="15.75" customHeight="1" x14ac:dyDescent="0.25">
      <c r="B44585" s="106"/>
      <c r="C44585" s="106"/>
      <c r="D44585" s="139"/>
      <c r="P44585" s="142"/>
      <c r="Q44585" s="142"/>
      <c r="R44585" s="142"/>
      <c r="S44585" s="139"/>
    </row>
    <row r="44586" spans="2:19" ht="15.75" customHeight="1" x14ac:dyDescent="0.25">
      <c r="B44586" s="106"/>
      <c r="C44586" s="106"/>
      <c r="D44586" s="139"/>
      <c r="P44586" s="142"/>
      <c r="Q44586" s="142"/>
      <c r="R44586" s="142"/>
      <c r="S44586" s="139"/>
    </row>
    <row r="44587" spans="2:19" ht="15.75" customHeight="1" x14ac:dyDescent="0.25">
      <c r="B44587" s="106"/>
      <c r="C44587" s="106"/>
      <c r="D44587" s="139"/>
      <c r="P44587" s="142"/>
      <c r="Q44587" s="142"/>
      <c r="R44587" s="142"/>
      <c r="S44587" s="139"/>
    </row>
    <row r="44588" spans="2:19" ht="15.75" customHeight="1" x14ac:dyDescent="0.25">
      <c r="B44588" s="106"/>
      <c r="C44588" s="106"/>
      <c r="D44588" s="139"/>
      <c r="P44588" s="142"/>
      <c r="Q44588" s="142"/>
      <c r="R44588" s="142"/>
      <c r="S44588" s="139"/>
    </row>
    <row r="44589" spans="2:19" ht="15.75" customHeight="1" x14ac:dyDescent="0.25">
      <c r="B44589" s="106"/>
      <c r="C44589" s="106"/>
      <c r="D44589" s="139"/>
      <c r="P44589" s="142"/>
      <c r="Q44589" s="142"/>
      <c r="R44589" s="142"/>
      <c r="S44589" s="139"/>
    </row>
    <row r="44590" spans="2:19" ht="15.75" customHeight="1" x14ac:dyDescent="0.25">
      <c r="B44590" s="106"/>
      <c r="C44590" s="106"/>
      <c r="D44590" s="139"/>
      <c r="P44590" s="142"/>
      <c r="Q44590" s="142"/>
      <c r="R44590" s="142"/>
      <c r="S44590" s="139"/>
    </row>
    <row r="44591" spans="2:19" ht="15.75" customHeight="1" x14ac:dyDescent="0.25">
      <c r="B44591" s="106"/>
      <c r="C44591" s="106"/>
      <c r="D44591" s="139"/>
      <c r="P44591" s="142"/>
      <c r="Q44591" s="142"/>
      <c r="R44591" s="142"/>
      <c r="S44591" s="139"/>
    </row>
    <row r="44592" spans="2:19" ht="15.75" customHeight="1" x14ac:dyDescent="0.25">
      <c r="B44592" s="106"/>
      <c r="C44592" s="106"/>
      <c r="D44592" s="139"/>
      <c r="P44592" s="142"/>
      <c r="Q44592" s="142"/>
      <c r="R44592" s="142"/>
      <c r="S44592" s="139"/>
    </row>
    <row r="44593" spans="2:19" ht="15.75" customHeight="1" x14ac:dyDescent="0.25">
      <c r="B44593" s="106"/>
      <c r="C44593" s="106"/>
      <c r="D44593" s="139"/>
      <c r="P44593" s="142"/>
      <c r="Q44593" s="142"/>
      <c r="R44593" s="142"/>
      <c r="S44593" s="139"/>
    </row>
    <row r="44594" spans="2:19" ht="15.75" customHeight="1" x14ac:dyDescent="0.25">
      <c r="B44594" s="106"/>
      <c r="C44594" s="106"/>
      <c r="D44594" s="139"/>
      <c r="P44594" s="142"/>
      <c r="Q44594" s="142"/>
      <c r="R44594" s="142"/>
      <c r="S44594" s="139"/>
    </row>
    <row r="44595" spans="2:19" ht="15.75" customHeight="1" x14ac:dyDescent="0.25">
      <c r="B44595" s="106"/>
      <c r="C44595" s="106"/>
      <c r="D44595" s="139"/>
      <c r="P44595" s="142"/>
      <c r="Q44595" s="142"/>
      <c r="R44595" s="142"/>
      <c r="S44595" s="139"/>
    </row>
    <row r="44596" spans="2:19" ht="15.75" customHeight="1" x14ac:dyDescent="0.25">
      <c r="B44596" s="106"/>
      <c r="C44596" s="106"/>
      <c r="D44596" s="139"/>
      <c r="P44596" s="142"/>
      <c r="Q44596" s="142"/>
      <c r="R44596" s="142"/>
      <c r="S44596" s="139"/>
    </row>
    <row r="44597" spans="2:19" ht="15.75" customHeight="1" x14ac:dyDescent="0.25">
      <c r="B44597" s="106"/>
      <c r="C44597" s="106"/>
      <c r="D44597" s="139"/>
      <c r="P44597" s="142"/>
      <c r="Q44597" s="142"/>
      <c r="R44597" s="142"/>
      <c r="S44597" s="139"/>
    </row>
    <row r="44598" spans="2:19" ht="15.75" customHeight="1" x14ac:dyDescent="0.25">
      <c r="B44598" s="106"/>
      <c r="C44598" s="106"/>
      <c r="D44598" s="139"/>
      <c r="P44598" s="142"/>
      <c r="Q44598" s="142"/>
      <c r="R44598" s="142"/>
      <c r="S44598" s="139"/>
    </row>
    <row r="44599" spans="2:19" ht="15.75" customHeight="1" x14ac:dyDescent="0.25">
      <c r="B44599" s="106"/>
      <c r="C44599" s="106"/>
      <c r="D44599" s="139"/>
      <c r="P44599" s="142"/>
      <c r="Q44599" s="142"/>
      <c r="R44599" s="142"/>
      <c r="S44599" s="139"/>
    </row>
    <row r="44600" spans="2:19" ht="15.75" customHeight="1" x14ac:dyDescent="0.25">
      <c r="B44600" s="106"/>
      <c r="C44600" s="106"/>
      <c r="D44600" s="139"/>
      <c r="P44600" s="142"/>
      <c r="Q44600" s="142"/>
      <c r="R44600" s="142"/>
      <c r="S44600" s="139"/>
    </row>
    <row r="44601" spans="2:19" ht="15.75" customHeight="1" x14ac:dyDescent="0.25">
      <c r="B44601" s="106"/>
      <c r="C44601" s="106"/>
      <c r="D44601" s="139"/>
      <c r="P44601" s="142"/>
      <c r="Q44601" s="142"/>
      <c r="R44601" s="142"/>
      <c r="S44601" s="139"/>
    </row>
    <row r="44602" spans="2:19" ht="15.75" customHeight="1" x14ac:dyDescent="0.25">
      <c r="B44602" s="106"/>
      <c r="C44602" s="106"/>
      <c r="D44602" s="139"/>
      <c r="P44602" s="142"/>
      <c r="Q44602" s="142"/>
      <c r="R44602" s="142"/>
      <c r="S44602" s="139"/>
    </row>
    <row r="44603" spans="2:19" ht="15.75" customHeight="1" x14ac:dyDescent="0.25">
      <c r="B44603" s="106"/>
      <c r="C44603" s="106"/>
      <c r="D44603" s="139"/>
      <c r="P44603" s="142"/>
      <c r="Q44603" s="142"/>
      <c r="R44603" s="142"/>
      <c r="S44603" s="139"/>
    </row>
    <row r="44604" spans="2:19" ht="15.75" customHeight="1" x14ac:dyDescent="0.25">
      <c r="B44604" s="106"/>
      <c r="C44604" s="106"/>
      <c r="D44604" s="139"/>
      <c r="P44604" s="142"/>
      <c r="Q44604" s="142"/>
      <c r="R44604" s="142"/>
      <c r="S44604" s="139"/>
    </row>
    <row r="44605" spans="2:19" ht="15.75" customHeight="1" x14ac:dyDescent="0.25">
      <c r="B44605" s="106"/>
      <c r="C44605" s="106"/>
      <c r="D44605" s="139"/>
      <c r="P44605" s="142"/>
      <c r="Q44605" s="142"/>
      <c r="R44605" s="142"/>
      <c r="S44605" s="139"/>
    </row>
    <row r="44606" spans="2:19" ht="15.75" customHeight="1" x14ac:dyDescent="0.25">
      <c r="B44606" s="106"/>
      <c r="C44606" s="106"/>
      <c r="D44606" s="139"/>
      <c r="P44606" s="142"/>
      <c r="Q44606" s="142"/>
      <c r="R44606" s="142"/>
      <c r="S44606" s="139"/>
    </row>
    <row r="44607" spans="2:19" ht="15.75" customHeight="1" x14ac:dyDescent="0.25">
      <c r="B44607" s="106"/>
      <c r="C44607" s="106"/>
      <c r="D44607" s="139"/>
      <c r="P44607" s="142"/>
      <c r="Q44607" s="142"/>
      <c r="R44607" s="142"/>
      <c r="S44607" s="139"/>
    </row>
    <row r="44608" spans="2:19" ht="15.75" customHeight="1" x14ac:dyDescent="0.25">
      <c r="B44608" s="106"/>
      <c r="C44608" s="106"/>
      <c r="D44608" s="139"/>
      <c r="P44608" s="142"/>
      <c r="Q44608" s="142"/>
      <c r="R44608" s="142"/>
      <c r="S44608" s="139"/>
    </row>
    <row r="44609" spans="2:19" ht="15.75" customHeight="1" x14ac:dyDescent="0.25">
      <c r="B44609" s="106"/>
      <c r="C44609" s="106"/>
      <c r="D44609" s="139"/>
      <c r="P44609" s="142"/>
      <c r="Q44609" s="142"/>
      <c r="R44609" s="142"/>
      <c r="S44609" s="139"/>
    </row>
    <row r="44610" spans="2:19" ht="15.75" customHeight="1" x14ac:dyDescent="0.25">
      <c r="B44610" s="106"/>
      <c r="C44610" s="106"/>
      <c r="D44610" s="139"/>
      <c r="P44610" s="142"/>
      <c r="Q44610" s="142"/>
      <c r="R44610" s="142"/>
      <c r="S44610" s="139"/>
    </row>
    <row r="44611" spans="2:19" ht="15.75" customHeight="1" x14ac:dyDescent="0.25">
      <c r="B44611" s="106"/>
      <c r="C44611" s="106"/>
      <c r="D44611" s="139"/>
      <c r="P44611" s="142"/>
      <c r="Q44611" s="142"/>
      <c r="R44611" s="142"/>
      <c r="S44611" s="139"/>
    </row>
    <row r="44612" spans="2:19" ht="15.75" customHeight="1" x14ac:dyDescent="0.25">
      <c r="B44612" s="106"/>
      <c r="C44612" s="106"/>
      <c r="D44612" s="139"/>
      <c r="P44612" s="142"/>
      <c r="Q44612" s="142"/>
      <c r="R44612" s="142"/>
      <c r="S44612" s="139"/>
    </row>
    <row r="44613" spans="2:19" ht="15.75" customHeight="1" x14ac:dyDescent="0.25">
      <c r="B44613" s="106"/>
      <c r="C44613" s="106"/>
      <c r="D44613" s="139"/>
      <c r="P44613" s="142"/>
      <c r="Q44613" s="142"/>
      <c r="R44613" s="142"/>
      <c r="S44613" s="139"/>
    </row>
    <row r="44614" spans="2:19" ht="15.75" customHeight="1" x14ac:dyDescent="0.25">
      <c r="B44614" s="106"/>
      <c r="C44614" s="106"/>
      <c r="D44614" s="139"/>
      <c r="P44614" s="142"/>
      <c r="Q44614" s="142"/>
      <c r="R44614" s="142"/>
      <c r="S44614" s="139"/>
    </row>
    <row r="44615" spans="2:19" ht="15.75" customHeight="1" x14ac:dyDescent="0.25">
      <c r="B44615" s="106"/>
      <c r="C44615" s="106"/>
      <c r="D44615" s="139"/>
      <c r="P44615" s="142"/>
      <c r="Q44615" s="142"/>
      <c r="R44615" s="142"/>
      <c r="S44615" s="139"/>
    </row>
    <row r="44616" spans="2:19" ht="15.75" customHeight="1" x14ac:dyDescent="0.25">
      <c r="B44616" s="106"/>
      <c r="C44616" s="106"/>
      <c r="D44616" s="139"/>
      <c r="P44616" s="142"/>
      <c r="Q44616" s="142"/>
      <c r="R44616" s="142"/>
      <c r="S44616" s="139"/>
    </row>
    <row r="44617" spans="2:19" ht="15.75" customHeight="1" x14ac:dyDescent="0.25">
      <c r="B44617" s="106"/>
      <c r="C44617" s="106"/>
      <c r="D44617" s="139"/>
      <c r="P44617" s="142"/>
      <c r="Q44617" s="142"/>
      <c r="R44617" s="142"/>
      <c r="S44617" s="139"/>
    </row>
    <row r="44618" spans="2:19" ht="15.75" customHeight="1" x14ac:dyDescent="0.25">
      <c r="B44618" s="106"/>
      <c r="C44618" s="106"/>
      <c r="D44618" s="139"/>
      <c r="P44618" s="142"/>
      <c r="Q44618" s="142"/>
      <c r="R44618" s="142"/>
      <c r="S44618" s="139"/>
    </row>
    <row r="44619" spans="2:19" ht="15.75" customHeight="1" x14ac:dyDescent="0.25">
      <c r="B44619" s="106"/>
      <c r="C44619" s="106"/>
      <c r="D44619" s="139"/>
      <c r="P44619" s="142"/>
      <c r="Q44619" s="142"/>
      <c r="R44619" s="142"/>
      <c r="S44619" s="139"/>
    </row>
    <row r="44620" spans="2:19" ht="15.75" customHeight="1" x14ac:dyDescent="0.25">
      <c r="B44620" s="106"/>
      <c r="C44620" s="106"/>
      <c r="D44620" s="139"/>
      <c r="P44620" s="142"/>
      <c r="Q44620" s="142"/>
      <c r="R44620" s="142"/>
      <c r="S44620" s="139"/>
    </row>
    <row r="44621" spans="2:19" ht="15.75" customHeight="1" x14ac:dyDescent="0.25">
      <c r="B44621" s="106"/>
      <c r="C44621" s="106"/>
      <c r="D44621" s="139"/>
      <c r="P44621" s="142"/>
      <c r="Q44621" s="142"/>
      <c r="R44621" s="142"/>
      <c r="S44621" s="139"/>
    </row>
    <row r="44622" spans="2:19" ht="15.75" customHeight="1" x14ac:dyDescent="0.25">
      <c r="B44622" s="106"/>
      <c r="C44622" s="106"/>
      <c r="D44622" s="139"/>
      <c r="P44622" s="142"/>
      <c r="Q44622" s="142"/>
      <c r="R44622" s="142"/>
      <c r="S44622" s="139"/>
    </row>
    <row r="44623" spans="2:19" ht="15.75" customHeight="1" x14ac:dyDescent="0.25">
      <c r="B44623" s="106"/>
      <c r="C44623" s="106"/>
      <c r="D44623" s="139"/>
      <c r="P44623" s="142"/>
      <c r="Q44623" s="142"/>
      <c r="R44623" s="142"/>
      <c r="S44623" s="139"/>
    </row>
    <row r="44624" spans="2:19" ht="15.75" customHeight="1" x14ac:dyDescent="0.25">
      <c r="B44624" s="106"/>
      <c r="C44624" s="106"/>
      <c r="D44624" s="139"/>
      <c r="P44624" s="142"/>
      <c r="Q44624" s="142"/>
      <c r="R44624" s="142"/>
      <c r="S44624" s="139"/>
    </row>
    <row r="44625" spans="2:19" ht="15.75" customHeight="1" x14ac:dyDescent="0.25">
      <c r="B44625" s="106"/>
      <c r="C44625" s="106"/>
      <c r="D44625" s="139"/>
      <c r="P44625" s="142"/>
      <c r="Q44625" s="142"/>
      <c r="R44625" s="142"/>
      <c r="S44625" s="139"/>
    </row>
    <row r="44626" spans="2:19" ht="15.75" customHeight="1" x14ac:dyDescent="0.25">
      <c r="B44626" s="106"/>
      <c r="C44626" s="106"/>
      <c r="D44626" s="139"/>
      <c r="P44626" s="142"/>
      <c r="Q44626" s="142"/>
      <c r="R44626" s="142"/>
      <c r="S44626" s="139"/>
    </row>
    <row r="44627" spans="2:19" ht="15.75" customHeight="1" x14ac:dyDescent="0.25">
      <c r="B44627" s="106"/>
      <c r="C44627" s="106"/>
      <c r="D44627" s="139"/>
      <c r="P44627" s="142"/>
      <c r="Q44627" s="142"/>
      <c r="R44627" s="142"/>
      <c r="S44627" s="139"/>
    </row>
    <row r="44628" spans="2:19" ht="15.75" customHeight="1" x14ac:dyDescent="0.25">
      <c r="B44628" s="106"/>
      <c r="C44628" s="106"/>
      <c r="D44628" s="139"/>
      <c r="P44628" s="142"/>
      <c r="Q44628" s="142"/>
      <c r="R44628" s="142"/>
      <c r="S44628" s="139"/>
    </row>
    <row r="44629" spans="2:19" ht="15.75" customHeight="1" x14ac:dyDescent="0.25">
      <c r="B44629" s="106"/>
      <c r="C44629" s="106"/>
      <c r="D44629" s="139"/>
      <c r="P44629" s="142"/>
      <c r="Q44629" s="142"/>
      <c r="R44629" s="142"/>
      <c r="S44629" s="139"/>
    </row>
    <row r="44630" spans="2:19" ht="15.75" customHeight="1" x14ac:dyDescent="0.25">
      <c r="B44630" s="106"/>
      <c r="C44630" s="106"/>
      <c r="D44630" s="139"/>
      <c r="P44630" s="142"/>
      <c r="Q44630" s="142"/>
      <c r="R44630" s="142"/>
      <c r="S44630" s="139"/>
    </row>
    <row r="44631" spans="2:19" ht="15.75" customHeight="1" x14ac:dyDescent="0.25">
      <c r="B44631" s="106"/>
      <c r="C44631" s="106"/>
      <c r="D44631" s="139"/>
      <c r="P44631" s="142"/>
      <c r="Q44631" s="142"/>
      <c r="R44631" s="142"/>
      <c r="S44631" s="139"/>
    </row>
    <row r="44632" spans="2:19" ht="15.75" customHeight="1" x14ac:dyDescent="0.25">
      <c r="B44632" s="106"/>
      <c r="C44632" s="106"/>
      <c r="D44632" s="139"/>
      <c r="P44632" s="142"/>
      <c r="Q44632" s="142"/>
      <c r="R44632" s="142"/>
      <c r="S44632" s="139"/>
    </row>
    <row r="44633" spans="2:19" ht="15.75" customHeight="1" x14ac:dyDescent="0.25">
      <c r="B44633" s="106"/>
      <c r="C44633" s="106"/>
      <c r="D44633" s="139"/>
      <c r="P44633" s="142"/>
      <c r="Q44633" s="142"/>
      <c r="R44633" s="142"/>
      <c r="S44633" s="139"/>
    </row>
    <row r="44634" spans="2:19" ht="15.75" customHeight="1" x14ac:dyDescent="0.25">
      <c r="B44634" s="106"/>
      <c r="C44634" s="106"/>
      <c r="D44634" s="139"/>
      <c r="P44634" s="142"/>
      <c r="Q44634" s="142"/>
      <c r="R44634" s="142"/>
      <c r="S44634" s="139"/>
    </row>
    <row r="44635" spans="2:19" ht="15.75" customHeight="1" x14ac:dyDescent="0.25">
      <c r="B44635" s="106"/>
      <c r="C44635" s="106"/>
      <c r="D44635" s="139"/>
      <c r="P44635" s="142"/>
      <c r="Q44635" s="142"/>
      <c r="R44635" s="142"/>
      <c r="S44635" s="139"/>
    </row>
    <row r="44636" spans="2:19" ht="15.75" customHeight="1" x14ac:dyDescent="0.25">
      <c r="B44636" s="106"/>
      <c r="C44636" s="106"/>
      <c r="D44636" s="139"/>
      <c r="P44636" s="142"/>
      <c r="Q44636" s="142"/>
      <c r="R44636" s="142"/>
      <c r="S44636" s="139"/>
    </row>
    <row r="44637" spans="2:19" ht="15.75" customHeight="1" x14ac:dyDescent="0.25">
      <c r="B44637" s="106"/>
      <c r="C44637" s="106"/>
      <c r="D44637" s="139"/>
      <c r="P44637" s="142"/>
      <c r="Q44637" s="142"/>
      <c r="R44637" s="142"/>
      <c r="S44637" s="139"/>
    </row>
    <row r="44638" spans="2:19" ht="15.75" customHeight="1" x14ac:dyDescent="0.25">
      <c r="B44638" s="106"/>
      <c r="C44638" s="106"/>
      <c r="D44638" s="139"/>
      <c r="P44638" s="142"/>
      <c r="Q44638" s="142"/>
      <c r="R44638" s="142"/>
      <c r="S44638" s="139"/>
    </row>
    <row r="44639" spans="2:19" ht="15.75" customHeight="1" x14ac:dyDescent="0.25">
      <c r="B44639" s="106"/>
      <c r="C44639" s="106"/>
      <c r="D44639" s="139"/>
      <c r="P44639" s="142"/>
      <c r="Q44639" s="142"/>
      <c r="R44639" s="142"/>
      <c r="S44639" s="139"/>
    </row>
    <row r="44640" spans="2:19" ht="15.75" customHeight="1" x14ac:dyDescent="0.25">
      <c r="B44640" s="106"/>
      <c r="C44640" s="106"/>
      <c r="D44640" s="139"/>
      <c r="P44640" s="142"/>
      <c r="Q44640" s="142"/>
      <c r="R44640" s="142"/>
      <c r="S44640" s="139"/>
    </row>
    <row r="44641" spans="2:19" ht="15.75" customHeight="1" x14ac:dyDescent="0.25">
      <c r="B44641" s="106"/>
      <c r="C44641" s="106"/>
      <c r="D44641" s="139"/>
      <c r="P44641" s="142"/>
      <c r="Q44641" s="142"/>
      <c r="R44641" s="142"/>
      <c r="S44641" s="139"/>
    </row>
    <row r="44642" spans="2:19" ht="15.75" customHeight="1" x14ac:dyDescent="0.25">
      <c r="B44642" s="106"/>
      <c r="C44642" s="106"/>
      <c r="D44642" s="139"/>
      <c r="P44642" s="142"/>
      <c r="Q44642" s="142"/>
      <c r="R44642" s="142"/>
      <c r="S44642" s="139"/>
    </row>
    <row r="44643" spans="2:19" ht="15.75" customHeight="1" x14ac:dyDescent="0.25">
      <c r="B44643" s="106"/>
      <c r="C44643" s="106"/>
      <c r="D44643" s="139"/>
      <c r="P44643" s="142"/>
      <c r="Q44643" s="142"/>
      <c r="R44643" s="142"/>
      <c r="S44643" s="139"/>
    </row>
    <row r="44644" spans="2:19" ht="15.75" customHeight="1" x14ac:dyDescent="0.25">
      <c r="B44644" s="106"/>
      <c r="C44644" s="106"/>
      <c r="D44644" s="139"/>
      <c r="P44644" s="142"/>
      <c r="Q44644" s="142"/>
      <c r="R44644" s="142"/>
      <c r="S44644" s="139"/>
    </row>
    <row r="44645" spans="2:19" ht="15.75" customHeight="1" x14ac:dyDescent="0.25">
      <c r="B44645" s="106"/>
      <c r="C44645" s="106"/>
      <c r="D44645" s="139"/>
      <c r="P44645" s="142"/>
      <c r="Q44645" s="142"/>
      <c r="R44645" s="142"/>
      <c r="S44645" s="139"/>
    </row>
    <row r="44646" spans="2:19" ht="15.75" customHeight="1" x14ac:dyDescent="0.25">
      <c r="B44646" s="106"/>
      <c r="C44646" s="106"/>
      <c r="D44646" s="139"/>
      <c r="P44646" s="142"/>
      <c r="Q44646" s="142"/>
      <c r="R44646" s="142"/>
      <c r="S44646" s="139"/>
    </row>
    <row r="44647" spans="2:19" ht="15.75" customHeight="1" x14ac:dyDescent="0.25">
      <c r="B44647" s="106"/>
      <c r="C44647" s="106"/>
      <c r="D44647" s="139"/>
      <c r="P44647" s="142"/>
      <c r="Q44647" s="142"/>
      <c r="R44647" s="142"/>
      <c r="S44647" s="139"/>
    </row>
    <row r="44648" spans="2:19" ht="15.75" customHeight="1" x14ac:dyDescent="0.25">
      <c r="B44648" s="106"/>
      <c r="C44648" s="106"/>
      <c r="D44648" s="139"/>
      <c r="P44648" s="142"/>
      <c r="Q44648" s="142"/>
      <c r="R44648" s="142"/>
      <c r="S44648" s="139"/>
    </row>
    <row r="44649" spans="2:19" ht="15.75" customHeight="1" x14ac:dyDescent="0.25">
      <c r="B44649" s="106"/>
      <c r="C44649" s="106"/>
      <c r="D44649" s="139"/>
      <c r="P44649" s="142"/>
      <c r="Q44649" s="142"/>
      <c r="R44649" s="142"/>
      <c r="S44649" s="139"/>
    </row>
    <row r="44650" spans="2:19" ht="15.75" customHeight="1" x14ac:dyDescent="0.25">
      <c r="B44650" s="106"/>
      <c r="C44650" s="106"/>
      <c r="D44650" s="139"/>
      <c r="P44650" s="142"/>
      <c r="Q44650" s="142"/>
      <c r="R44650" s="142"/>
      <c r="S44650" s="139"/>
    </row>
    <row r="44651" spans="2:19" ht="15.75" customHeight="1" x14ac:dyDescent="0.25">
      <c r="B44651" s="106"/>
      <c r="C44651" s="106"/>
      <c r="D44651" s="139"/>
      <c r="P44651" s="142"/>
      <c r="Q44651" s="142"/>
      <c r="R44651" s="142"/>
      <c r="S44651" s="139"/>
    </row>
    <row r="44652" spans="2:19" ht="15.75" customHeight="1" x14ac:dyDescent="0.25">
      <c r="B44652" s="106"/>
      <c r="C44652" s="106"/>
      <c r="D44652" s="139"/>
      <c r="P44652" s="142"/>
      <c r="Q44652" s="142"/>
      <c r="R44652" s="142"/>
      <c r="S44652" s="139"/>
    </row>
    <row r="44653" spans="2:19" ht="15.75" customHeight="1" x14ac:dyDescent="0.25">
      <c r="B44653" s="106"/>
      <c r="C44653" s="106"/>
      <c r="D44653" s="139"/>
      <c r="P44653" s="142"/>
      <c r="Q44653" s="142"/>
      <c r="R44653" s="142"/>
      <c r="S44653" s="139"/>
    </row>
    <row r="44654" spans="2:19" ht="15.75" customHeight="1" x14ac:dyDescent="0.25">
      <c r="B44654" s="106"/>
      <c r="C44654" s="106"/>
      <c r="D44654" s="139"/>
      <c r="P44654" s="142"/>
      <c r="Q44654" s="142"/>
      <c r="R44654" s="142"/>
      <c r="S44654" s="139"/>
    </row>
    <row r="44655" spans="2:19" ht="15.75" customHeight="1" x14ac:dyDescent="0.25">
      <c r="B44655" s="106"/>
      <c r="C44655" s="106"/>
      <c r="D44655" s="139"/>
      <c r="P44655" s="142"/>
      <c r="Q44655" s="142"/>
      <c r="R44655" s="142"/>
      <c r="S44655" s="139"/>
    </row>
    <row r="44656" spans="2:19" ht="15.75" customHeight="1" x14ac:dyDescent="0.25">
      <c r="B44656" s="106"/>
      <c r="C44656" s="106"/>
      <c r="D44656" s="139"/>
      <c r="P44656" s="142"/>
      <c r="Q44656" s="142"/>
      <c r="R44656" s="142"/>
      <c r="S44656" s="139"/>
    </row>
    <row r="44657" spans="2:19" ht="15.75" customHeight="1" x14ac:dyDescent="0.25">
      <c r="B44657" s="106"/>
      <c r="C44657" s="106"/>
      <c r="D44657" s="139"/>
      <c r="P44657" s="142"/>
      <c r="Q44657" s="142"/>
      <c r="R44657" s="142"/>
      <c r="S44657" s="139"/>
    </row>
    <row r="44658" spans="2:19" ht="15.75" customHeight="1" x14ac:dyDescent="0.25">
      <c r="B44658" s="106"/>
      <c r="C44658" s="106"/>
      <c r="D44658" s="139"/>
      <c r="P44658" s="142"/>
      <c r="Q44658" s="142"/>
      <c r="R44658" s="142"/>
      <c r="S44658" s="139"/>
    </row>
    <row r="44659" spans="2:19" ht="15.75" customHeight="1" x14ac:dyDescent="0.25">
      <c r="B44659" s="106"/>
      <c r="C44659" s="106"/>
      <c r="D44659" s="139"/>
      <c r="P44659" s="142"/>
      <c r="Q44659" s="142"/>
      <c r="R44659" s="142"/>
      <c r="S44659" s="139"/>
    </row>
    <row r="44660" spans="2:19" ht="15.75" customHeight="1" x14ac:dyDescent="0.25">
      <c r="B44660" s="106"/>
      <c r="C44660" s="106"/>
      <c r="D44660" s="139"/>
      <c r="P44660" s="142"/>
      <c r="Q44660" s="142"/>
      <c r="R44660" s="142"/>
      <c r="S44660" s="139"/>
    </row>
    <row r="44661" spans="2:19" ht="15.75" customHeight="1" x14ac:dyDescent="0.25">
      <c r="B44661" s="106"/>
      <c r="C44661" s="106"/>
      <c r="D44661" s="139"/>
      <c r="P44661" s="142"/>
      <c r="Q44661" s="142"/>
      <c r="R44661" s="142"/>
      <c r="S44661" s="139"/>
    </row>
    <row r="44662" spans="2:19" ht="15.75" customHeight="1" x14ac:dyDescent="0.25">
      <c r="B44662" s="106"/>
      <c r="C44662" s="106"/>
      <c r="D44662" s="139"/>
      <c r="P44662" s="142"/>
      <c r="Q44662" s="142"/>
      <c r="R44662" s="142"/>
      <c r="S44662" s="139"/>
    </row>
    <row r="44663" spans="2:19" ht="15.75" customHeight="1" x14ac:dyDescent="0.25">
      <c r="B44663" s="106"/>
      <c r="C44663" s="106"/>
      <c r="D44663" s="139"/>
      <c r="P44663" s="142"/>
      <c r="Q44663" s="142"/>
      <c r="R44663" s="142"/>
      <c r="S44663" s="139"/>
    </row>
    <row r="44664" spans="2:19" ht="15.75" customHeight="1" x14ac:dyDescent="0.25">
      <c r="B44664" s="106"/>
      <c r="C44664" s="106"/>
      <c r="D44664" s="139"/>
      <c r="P44664" s="142"/>
      <c r="Q44664" s="142"/>
      <c r="R44664" s="142"/>
      <c r="S44664" s="139"/>
    </row>
    <row r="44665" spans="2:19" ht="15.75" customHeight="1" x14ac:dyDescent="0.25">
      <c r="B44665" s="106"/>
      <c r="C44665" s="106"/>
      <c r="D44665" s="139"/>
      <c r="P44665" s="142"/>
      <c r="Q44665" s="142"/>
      <c r="R44665" s="142"/>
      <c r="S44665" s="139"/>
    </row>
    <row r="44666" spans="2:19" ht="15.75" customHeight="1" x14ac:dyDescent="0.25">
      <c r="B44666" s="106"/>
      <c r="C44666" s="106"/>
      <c r="D44666" s="139"/>
      <c r="P44666" s="142"/>
      <c r="Q44666" s="142"/>
      <c r="R44666" s="142"/>
      <c r="S44666" s="139"/>
    </row>
    <row r="44667" spans="2:19" ht="15.75" customHeight="1" x14ac:dyDescent="0.25">
      <c r="B44667" s="106"/>
      <c r="C44667" s="106"/>
      <c r="D44667" s="139"/>
      <c r="P44667" s="142"/>
      <c r="Q44667" s="142"/>
      <c r="R44667" s="142"/>
      <c r="S44667" s="139"/>
    </row>
    <row r="44668" spans="2:19" ht="15.75" customHeight="1" x14ac:dyDescent="0.25">
      <c r="B44668" s="106"/>
      <c r="C44668" s="106"/>
      <c r="D44668" s="139"/>
      <c r="P44668" s="142"/>
      <c r="Q44668" s="142"/>
      <c r="R44668" s="142"/>
      <c r="S44668" s="139"/>
    </row>
    <row r="44669" spans="2:19" ht="15.75" customHeight="1" x14ac:dyDescent="0.25">
      <c r="B44669" s="106"/>
      <c r="C44669" s="106"/>
      <c r="D44669" s="139"/>
      <c r="P44669" s="142"/>
      <c r="Q44669" s="142"/>
      <c r="R44669" s="142"/>
      <c r="S44669" s="139"/>
    </row>
    <row r="44670" spans="2:19" ht="15.75" customHeight="1" x14ac:dyDescent="0.25">
      <c r="B44670" s="106"/>
      <c r="C44670" s="106"/>
      <c r="D44670" s="139"/>
      <c r="P44670" s="142"/>
      <c r="Q44670" s="142"/>
      <c r="R44670" s="142"/>
      <c r="S44670" s="139"/>
    </row>
    <row r="44671" spans="2:19" ht="15.75" customHeight="1" x14ac:dyDescent="0.25">
      <c r="B44671" s="106"/>
      <c r="C44671" s="106"/>
      <c r="D44671" s="139"/>
      <c r="P44671" s="142"/>
      <c r="Q44671" s="142"/>
      <c r="R44671" s="142"/>
      <c r="S44671" s="139"/>
    </row>
    <row r="44672" spans="2:19" ht="15.75" customHeight="1" x14ac:dyDescent="0.25">
      <c r="B44672" s="106"/>
      <c r="C44672" s="106"/>
      <c r="D44672" s="139"/>
      <c r="P44672" s="142"/>
      <c r="Q44672" s="142"/>
      <c r="R44672" s="142"/>
      <c r="S44672" s="139"/>
    </row>
    <row r="44673" spans="2:19" ht="15.75" customHeight="1" x14ac:dyDescent="0.25">
      <c r="B44673" s="106"/>
      <c r="C44673" s="106"/>
      <c r="D44673" s="139"/>
      <c r="P44673" s="142"/>
      <c r="Q44673" s="142"/>
      <c r="R44673" s="142"/>
      <c r="S44673" s="139"/>
    </row>
    <row r="44674" spans="2:19" ht="15.75" customHeight="1" x14ac:dyDescent="0.25">
      <c r="B44674" s="106"/>
      <c r="C44674" s="106"/>
      <c r="D44674" s="139"/>
      <c r="P44674" s="142"/>
      <c r="Q44674" s="142"/>
      <c r="R44674" s="142"/>
      <c r="S44674" s="139"/>
    </row>
    <row r="44675" spans="2:19" ht="15.75" customHeight="1" x14ac:dyDescent="0.25">
      <c r="B44675" s="106"/>
      <c r="C44675" s="106"/>
      <c r="D44675" s="139"/>
      <c r="P44675" s="142"/>
      <c r="Q44675" s="142"/>
      <c r="R44675" s="142"/>
      <c r="S44675" s="139"/>
    </row>
    <row r="44676" spans="2:19" ht="15.75" customHeight="1" x14ac:dyDescent="0.25">
      <c r="B44676" s="106"/>
      <c r="C44676" s="106"/>
      <c r="D44676" s="139"/>
      <c r="P44676" s="142"/>
      <c r="Q44676" s="142"/>
      <c r="R44676" s="142"/>
      <c r="S44676" s="139"/>
    </row>
    <row r="44677" spans="2:19" ht="15.75" customHeight="1" x14ac:dyDescent="0.25">
      <c r="B44677" s="106"/>
      <c r="C44677" s="106"/>
      <c r="D44677" s="139"/>
      <c r="P44677" s="142"/>
      <c r="Q44677" s="142"/>
      <c r="R44677" s="142"/>
      <c r="S44677" s="139"/>
    </row>
    <row r="44678" spans="2:19" ht="15.75" customHeight="1" x14ac:dyDescent="0.25">
      <c r="B44678" s="106"/>
      <c r="C44678" s="106"/>
      <c r="D44678" s="139"/>
      <c r="P44678" s="142"/>
      <c r="Q44678" s="142"/>
      <c r="R44678" s="142"/>
      <c r="S44678" s="139"/>
    </row>
    <row r="44679" spans="2:19" ht="15.75" customHeight="1" x14ac:dyDescent="0.25">
      <c r="B44679" s="106"/>
      <c r="C44679" s="106"/>
      <c r="D44679" s="139"/>
      <c r="P44679" s="142"/>
      <c r="Q44679" s="142"/>
      <c r="R44679" s="142"/>
      <c r="S44679" s="139"/>
    </row>
    <row r="44680" spans="2:19" ht="15.75" customHeight="1" x14ac:dyDescent="0.25">
      <c r="B44680" s="106"/>
      <c r="C44680" s="106"/>
      <c r="D44680" s="139"/>
      <c r="P44680" s="142"/>
      <c r="Q44680" s="142"/>
      <c r="R44680" s="142"/>
      <c r="S44680" s="139"/>
    </row>
    <row r="44681" spans="2:19" ht="15.75" customHeight="1" x14ac:dyDescent="0.25">
      <c r="B44681" s="106"/>
      <c r="C44681" s="106"/>
      <c r="D44681" s="139"/>
      <c r="P44681" s="142"/>
      <c r="Q44681" s="142"/>
      <c r="R44681" s="142"/>
      <c r="S44681" s="139"/>
    </row>
    <row r="44682" spans="2:19" ht="15.75" customHeight="1" x14ac:dyDescent="0.25">
      <c r="B44682" s="106"/>
      <c r="C44682" s="106"/>
      <c r="D44682" s="139"/>
      <c r="P44682" s="142"/>
      <c r="Q44682" s="142"/>
      <c r="R44682" s="142"/>
      <c r="S44682" s="139"/>
    </row>
    <row r="44683" spans="2:19" ht="15.75" customHeight="1" x14ac:dyDescent="0.25">
      <c r="B44683" s="106"/>
      <c r="C44683" s="106"/>
      <c r="D44683" s="139"/>
      <c r="P44683" s="142"/>
      <c r="Q44683" s="142"/>
      <c r="R44683" s="142"/>
      <c r="S44683" s="139"/>
    </row>
    <row r="44684" spans="2:19" ht="15.75" customHeight="1" x14ac:dyDescent="0.25">
      <c r="B44684" s="106"/>
      <c r="C44684" s="106"/>
      <c r="D44684" s="139"/>
      <c r="P44684" s="142"/>
      <c r="Q44684" s="142"/>
      <c r="R44684" s="142"/>
      <c r="S44684" s="139"/>
    </row>
    <row r="44685" spans="2:19" ht="15.75" customHeight="1" x14ac:dyDescent="0.25">
      <c r="B44685" s="106"/>
      <c r="C44685" s="106"/>
      <c r="D44685" s="139"/>
      <c r="P44685" s="142"/>
      <c r="Q44685" s="142"/>
      <c r="R44685" s="142"/>
      <c r="S44685" s="139"/>
    </row>
    <row r="44686" spans="2:19" ht="15.75" customHeight="1" x14ac:dyDescent="0.25">
      <c r="B44686" s="106"/>
      <c r="C44686" s="106"/>
      <c r="D44686" s="139"/>
      <c r="P44686" s="142"/>
      <c r="Q44686" s="142"/>
      <c r="R44686" s="142"/>
      <c r="S44686" s="139"/>
    </row>
    <row r="44687" spans="2:19" ht="15.75" customHeight="1" x14ac:dyDescent="0.25">
      <c r="B44687" s="106"/>
      <c r="C44687" s="106"/>
      <c r="D44687" s="139"/>
      <c r="P44687" s="142"/>
      <c r="Q44687" s="142"/>
      <c r="R44687" s="142"/>
      <c r="S44687" s="139"/>
    </row>
    <row r="44688" spans="2:19" ht="15.75" customHeight="1" x14ac:dyDescent="0.25">
      <c r="B44688" s="106"/>
      <c r="C44688" s="106"/>
      <c r="D44688" s="139"/>
      <c r="P44688" s="142"/>
      <c r="Q44688" s="142"/>
      <c r="R44688" s="142"/>
      <c r="S44688" s="139"/>
    </row>
    <row r="44689" spans="2:19" ht="15.75" customHeight="1" x14ac:dyDescent="0.25">
      <c r="B44689" s="106"/>
      <c r="C44689" s="106"/>
      <c r="D44689" s="139"/>
      <c r="P44689" s="142"/>
      <c r="Q44689" s="142"/>
      <c r="R44689" s="142"/>
      <c r="S44689" s="139"/>
    </row>
    <row r="44690" spans="2:19" ht="15.75" customHeight="1" x14ac:dyDescent="0.25">
      <c r="B44690" s="106"/>
      <c r="C44690" s="106"/>
      <c r="D44690" s="139"/>
      <c r="P44690" s="142"/>
      <c r="Q44690" s="142"/>
      <c r="R44690" s="142"/>
      <c r="S44690" s="139"/>
    </row>
    <row r="44691" spans="2:19" ht="15.75" customHeight="1" x14ac:dyDescent="0.25">
      <c r="B44691" s="106"/>
      <c r="C44691" s="106"/>
      <c r="D44691" s="139"/>
      <c r="P44691" s="142"/>
      <c r="Q44691" s="142"/>
      <c r="R44691" s="142"/>
      <c r="S44691" s="139"/>
    </row>
    <row r="44692" spans="2:19" ht="15.75" customHeight="1" x14ac:dyDescent="0.25">
      <c r="B44692" s="106"/>
      <c r="C44692" s="106"/>
      <c r="D44692" s="139"/>
      <c r="P44692" s="142"/>
      <c r="Q44692" s="142"/>
      <c r="R44692" s="142"/>
      <c r="S44692" s="139"/>
    </row>
    <row r="44693" spans="2:19" ht="15.75" customHeight="1" x14ac:dyDescent="0.25">
      <c r="B44693" s="106"/>
      <c r="C44693" s="106"/>
      <c r="D44693" s="139"/>
      <c r="P44693" s="142"/>
      <c r="Q44693" s="142"/>
      <c r="R44693" s="142"/>
      <c r="S44693" s="139"/>
    </row>
    <row r="44694" spans="2:19" ht="15.75" customHeight="1" x14ac:dyDescent="0.25">
      <c r="B44694" s="106"/>
      <c r="C44694" s="106"/>
      <c r="D44694" s="139"/>
      <c r="P44694" s="142"/>
      <c r="Q44694" s="142"/>
      <c r="R44694" s="142"/>
      <c r="S44694" s="139"/>
    </row>
    <row r="44695" spans="2:19" ht="15.75" customHeight="1" x14ac:dyDescent="0.25">
      <c r="B44695" s="106"/>
      <c r="C44695" s="106"/>
      <c r="D44695" s="139"/>
      <c r="P44695" s="142"/>
      <c r="Q44695" s="142"/>
      <c r="R44695" s="142"/>
      <c r="S44695" s="139"/>
    </row>
    <row r="44696" spans="2:19" ht="15.75" customHeight="1" x14ac:dyDescent="0.25">
      <c r="B44696" s="106"/>
      <c r="C44696" s="106"/>
      <c r="D44696" s="139"/>
      <c r="P44696" s="142"/>
      <c r="Q44696" s="142"/>
      <c r="R44696" s="142"/>
      <c r="S44696" s="139"/>
    </row>
    <row r="44697" spans="2:19" ht="15.75" customHeight="1" x14ac:dyDescent="0.25">
      <c r="B44697" s="106"/>
      <c r="C44697" s="106"/>
      <c r="D44697" s="139"/>
      <c r="P44697" s="142"/>
      <c r="Q44697" s="142"/>
      <c r="R44697" s="142"/>
      <c r="S44697" s="139"/>
    </row>
    <row r="44698" spans="2:19" ht="15.75" customHeight="1" x14ac:dyDescent="0.25">
      <c r="B44698" s="106"/>
      <c r="C44698" s="106"/>
      <c r="D44698" s="139"/>
      <c r="P44698" s="142"/>
      <c r="Q44698" s="142"/>
      <c r="R44698" s="142"/>
      <c r="S44698" s="139"/>
    </row>
    <row r="44699" spans="2:19" ht="15.75" customHeight="1" x14ac:dyDescent="0.25">
      <c r="B44699" s="106"/>
      <c r="C44699" s="106"/>
      <c r="D44699" s="139"/>
      <c r="P44699" s="142"/>
      <c r="Q44699" s="142"/>
      <c r="R44699" s="142"/>
      <c r="S44699" s="139"/>
    </row>
    <row r="44700" spans="2:19" ht="15.75" customHeight="1" x14ac:dyDescent="0.25">
      <c r="B44700" s="106"/>
      <c r="C44700" s="106"/>
      <c r="D44700" s="139"/>
      <c r="P44700" s="142"/>
      <c r="Q44700" s="142"/>
      <c r="R44700" s="142"/>
      <c r="S44700" s="139"/>
    </row>
    <row r="44701" spans="2:19" ht="15.75" customHeight="1" x14ac:dyDescent="0.25">
      <c r="B44701" s="106"/>
      <c r="C44701" s="106"/>
      <c r="D44701" s="139"/>
      <c r="P44701" s="142"/>
      <c r="Q44701" s="142"/>
      <c r="R44701" s="142"/>
      <c r="S44701" s="139"/>
    </row>
    <row r="44702" spans="2:19" ht="15.75" customHeight="1" x14ac:dyDescent="0.25">
      <c r="B44702" s="106"/>
      <c r="C44702" s="106"/>
      <c r="D44702" s="139"/>
      <c r="P44702" s="142"/>
      <c r="Q44702" s="142"/>
      <c r="R44702" s="142"/>
      <c r="S44702" s="139"/>
    </row>
    <row r="44703" spans="2:19" ht="15.75" customHeight="1" x14ac:dyDescent="0.25">
      <c r="B44703" s="106"/>
      <c r="C44703" s="106"/>
      <c r="D44703" s="139"/>
      <c r="P44703" s="142"/>
      <c r="Q44703" s="142"/>
      <c r="R44703" s="142"/>
      <c r="S44703" s="139"/>
    </row>
    <row r="44704" spans="2:19" ht="15.75" customHeight="1" x14ac:dyDescent="0.25">
      <c r="B44704" s="106"/>
      <c r="C44704" s="106"/>
      <c r="D44704" s="139"/>
      <c r="P44704" s="142"/>
      <c r="Q44704" s="142"/>
      <c r="R44704" s="142"/>
      <c r="S44704" s="139"/>
    </row>
    <row r="44705" spans="2:19" ht="15.75" customHeight="1" x14ac:dyDescent="0.25">
      <c r="B44705" s="106"/>
      <c r="C44705" s="106"/>
      <c r="D44705" s="139"/>
      <c r="P44705" s="142"/>
      <c r="Q44705" s="142"/>
      <c r="R44705" s="142"/>
      <c r="S44705" s="139"/>
    </row>
    <row r="44706" spans="2:19" ht="15.75" customHeight="1" x14ac:dyDescent="0.25">
      <c r="B44706" s="106"/>
      <c r="C44706" s="106"/>
      <c r="D44706" s="139"/>
      <c r="P44706" s="142"/>
      <c r="Q44706" s="142"/>
      <c r="R44706" s="142"/>
      <c r="S44706" s="139"/>
    </row>
    <row r="44707" spans="2:19" ht="15.75" customHeight="1" x14ac:dyDescent="0.25">
      <c r="B44707" s="106"/>
      <c r="C44707" s="106"/>
      <c r="D44707" s="139"/>
      <c r="P44707" s="142"/>
      <c r="Q44707" s="142"/>
      <c r="R44707" s="142"/>
      <c r="S44707" s="139"/>
    </row>
    <row r="44708" spans="2:19" ht="15.75" customHeight="1" x14ac:dyDescent="0.25">
      <c r="B44708" s="106"/>
      <c r="C44708" s="106"/>
      <c r="D44708" s="139"/>
      <c r="P44708" s="142"/>
      <c r="Q44708" s="142"/>
      <c r="R44708" s="142"/>
      <c r="S44708" s="139"/>
    </row>
    <row r="44709" spans="2:19" ht="15.75" customHeight="1" x14ac:dyDescent="0.25">
      <c r="B44709" s="106"/>
      <c r="C44709" s="106"/>
      <c r="D44709" s="139"/>
      <c r="P44709" s="142"/>
      <c r="Q44709" s="142"/>
      <c r="R44709" s="142"/>
      <c r="S44709" s="139"/>
    </row>
    <row r="44710" spans="2:19" ht="15.75" customHeight="1" x14ac:dyDescent="0.25">
      <c r="B44710" s="106"/>
      <c r="C44710" s="106"/>
      <c r="D44710" s="139"/>
      <c r="P44710" s="142"/>
      <c r="Q44710" s="142"/>
      <c r="R44710" s="142"/>
      <c r="S44710" s="139"/>
    </row>
    <row r="44711" spans="2:19" ht="15.75" customHeight="1" x14ac:dyDescent="0.25">
      <c r="B44711" s="106"/>
      <c r="C44711" s="106"/>
      <c r="D44711" s="139"/>
      <c r="P44711" s="142"/>
      <c r="Q44711" s="142"/>
      <c r="R44711" s="142"/>
      <c r="S44711" s="139"/>
    </row>
    <row r="44712" spans="2:19" ht="15.75" customHeight="1" x14ac:dyDescent="0.25">
      <c r="B44712" s="106"/>
      <c r="C44712" s="106"/>
      <c r="D44712" s="139"/>
      <c r="P44712" s="142"/>
      <c r="Q44712" s="142"/>
      <c r="R44712" s="142"/>
      <c r="S44712" s="139"/>
    </row>
    <row r="44713" spans="2:19" ht="15.75" customHeight="1" x14ac:dyDescent="0.25">
      <c r="B44713" s="106"/>
      <c r="C44713" s="106"/>
      <c r="D44713" s="139"/>
      <c r="P44713" s="142"/>
      <c r="Q44713" s="142"/>
      <c r="R44713" s="142"/>
      <c r="S44713" s="139"/>
    </row>
    <row r="44714" spans="2:19" ht="15.75" customHeight="1" x14ac:dyDescent="0.25">
      <c r="B44714" s="106"/>
      <c r="C44714" s="106"/>
      <c r="D44714" s="139"/>
      <c r="P44714" s="142"/>
      <c r="Q44714" s="142"/>
      <c r="R44714" s="142"/>
      <c r="S44714" s="139"/>
    </row>
    <row r="44715" spans="2:19" ht="15.75" customHeight="1" x14ac:dyDescent="0.25">
      <c r="B44715" s="106"/>
      <c r="C44715" s="106"/>
      <c r="D44715" s="139"/>
      <c r="P44715" s="142"/>
      <c r="Q44715" s="142"/>
      <c r="R44715" s="142"/>
      <c r="S44715" s="139"/>
    </row>
    <row r="44716" spans="2:19" ht="15.75" customHeight="1" x14ac:dyDescent="0.25">
      <c r="B44716" s="106"/>
      <c r="C44716" s="106"/>
      <c r="D44716" s="139"/>
      <c r="P44716" s="142"/>
      <c r="Q44716" s="142"/>
      <c r="R44716" s="142"/>
      <c r="S44716" s="139"/>
    </row>
    <row r="44717" spans="2:19" ht="15.75" customHeight="1" x14ac:dyDescent="0.25">
      <c r="B44717" s="106"/>
      <c r="C44717" s="106"/>
      <c r="D44717" s="139"/>
      <c r="P44717" s="142"/>
      <c r="Q44717" s="142"/>
      <c r="R44717" s="142"/>
      <c r="S44717" s="139"/>
    </row>
    <row r="44718" spans="2:19" ht="15.75" customHeight="1" x14ac:dyDescent="0.25">
      <c r="B44718" s="106"/>
      <c r="C44718" s="106"/>
      <c r="D44718" s="139"/>
      <c r="P44718" s="142"/>
      <c r="Q44718" s="142"/>
      <c r="R44718" s="142"/>
      <c r="S44718" s="139"/>
    </row>
    <row r="44719" spans="2:19" ht="15.75" customHeight="1" x14ac:dyDescent="0.25">
      <c r="B44719" s="106"/>
      <c r="C44719" s="106"/>
      <c r="D44719" s="139"/>
      <c r="P44719" s="142"/>
      <c r="Q44719" s="142"/>
      <c r="R44719" s="142"/>
      <c r="S44719" s="139"/>
    </row>
    <row r="44720" spans="2:19" ht="15.75" customHeight="1" x14ac:dyDescent="0.25">
      <c r="B44720" s="106"/>
      <c r="C44720" s="106"/>
      <c r="D44720" s="139"/>
      <c r="P44720" s="142"/>
      <c r="Q44720" s="142"/>
      <c r="R44720" s="142"/>
      <c r="S44720" s="139"/>
    </row>
    <row r="44721" spans="2:19" ht="15.75" customHeight="1" x14ac:dyDescent="0.25">
      <c r="B44721" s="106"/>
      <c r="C44721" s="106"/>
      <c r="D44721" s="139"/>
      <c r="P44721" s="142"/>
      <c r="Q44721" s="142"/>
      <c r="R44721" s="142"/>
      <c r="S44721" s="139"/>
    </row>
    <row r="44722" spans="2:19" ht="15.75" customHeight="1" x14ac:dyDescent="0.25">
      <c r="B44722" s="106"/>
      <c r="C44722" s="106"/>
      <c r="D44722" s="139"/>
      <c r="P44722" s="142"/>
      <c r="Q44722" s="142"/>
      <c r="R44722" s="142"/>
      <c r="S44722" s="139"/>
    </row>
    <row r="44723" spans="2:19" ht="15.75" customHeight="1" x14ac:dyDescent="0.25">
      <c r="B44723" s="106"/>
      <c r="C44723" s="106"/>
      <c r="D44723" s="139"/>
      <c r="P44723" s="142"/>
      <c r="Q44723" s="142"/>
      <c r="R44723" s="142"/>
      <c r="S44723" s="139"/>
    </row>
    <row r="44724" spans="2:19" ht="15.75" customHeight="1" x14ac:dyDescent="0.25">
      <c r="B44724" s="106"/>
      <c r="C44724" s="106"/>
      <c r="D44724" s="139"/>
      <c r="P44724" s="142"/>
      <c r="Q44724" s="142"/>
      <c r="R44724" s="142"/>
      <c r="S44724" s="139"/>
    </row>
    <row r="44725" spans="2:19" ht="15.75" customHeight="1" x14ac:dyDescent="0.25">
      <c r="B44725" s="106"/>
      <c r="C44725" s="106"/>
      <c r="D44725" s="139"/>
      <c r="P44725" s="142"/>
      <c r="Q44725" s="142"/>
      <c r="R44725" s="142"/>
      <c r="S44725" s="139"/>
    </row>
    <row r="44726" spans="2:19" ht="15.75" customHeight="1" x14ac:dyDescent="0.25">
      <c r="B44726" s="106"/>
      <c r="C44726" s="106"/>
      <c r="D44726" s="139"/>
      <c r="P44726" s="142"/>
      <c r="Q44726" s="142"/>
      <c r="R44726" s="142"/>
      <c r="S44726" s="139"/>
    </row>
    <row r="44727" spans="2:19" ht="15.75" customHeight="1" x14ac:dyDescent="0.25">
      <c r="B44727" s="106"/>
      <c r="C44727" s="106"/>
      <c r="D44727" s="139"/>
      <c r="P44727" s="142"/>
      <c r="Q44727" s="142"/>
      <c r="R44727" s="142"/>
      <c r="S44727" s="139"/>
    </row>
    <row r="44728" spans="2:19" ht="15.75" customHeight="1" x14ac:dyDescent="0.25">
      <c r="B44728" s="106"/>
      <c r="C44728" s="106"/>
      <c r="D44728" s="139"/>
      <c r="P44728" s="142"/>
      <c r="Q44728" s="142"/>
      <c r="R44728" s="142"/>
      <c r="S44728" s="139"/>
    </row>
    <row r="44729" spans="2:19" ht="15.75" customHeight="1" x14ac:dyDescent="0.25">
      <c r="B44729" s="106"/>
      <c r="C44729" s="106"/>
      <c r="D44729" s="139"/>
      <c r="P44729" s="142"/>
      <c r="Q44729" s="142"/>
      <c r="R44729" s="142"/>
      <c r="S44729" s="139"/>
    </row>
    <row r="44730" spans="2:19" ht="15.75" customHeight="1" x14ac:dyDescent="0.25">
      <c r="B44730" s="106"/>
      <c r="C44730" s="106"/>
      <c r="D44730" s="139"/>
      <c r="P44730" s="142"/>
      <c r="Q44730" s="142"/>
      <c r="R44730" s="142"/>
      <c r="S44730" s="139"/>
    </row>
    <row r="44731" spans="2:19" ht="15.75" customHeight="1" x14ac:dyDescent="0.25">
      <c r="B44731" s="106"/>
      <c r="C44731" s="106"/>
      <c r="D44731" s="139"/>
      <c r="P44731" s="142"/>
      <c r="Q44731" s="142"/>
      <c r="R44731" s="142"/>
      <c r="S44731" s="139"/>
    </row>
    <row r="44732" spans="2:19" ht="15.75" customHeight="1" x14ac:dyDescent="0.25">
      <c r="B44732" s="106"/>
      <c r="C44732" s="106"/>
      <c r="D44732" s="139"/>
      <c r="P44732" s="142"/>
      <c r="Q44732" s="142"/>
      <c r="R44732" s="142"/>
      <c r="S44732" s="139"/>
    </row>
    <row r="44733" spans="2:19" ht="15.75" customHeight="1" x14ac:dyDescent="0.25">
      <c r="B44733" s="106"/>
      <c r="C44733" s="106"/>
      <c r="D44733" s="139"/>
      <c r="P44733" s="142"/>
      <c r="Q44733" s="142"/>
      <c r="R44733" s="142"/>
      <c r="S44733" s="139"/>
    </row>
    <row r="44734" spans="2:19" ht="15.75" customHeight="1" x14ac:dyDescent="0.25">
      <c r="B44734" s="106"/>
      <c r="C44734" s="106"/>
      <c r="D44734" s="139"/>
      <c r="P44734" s="142"/>
      <c r="Q44734" s="142"/>
      <c r="R44734" s="142"/>
      <c r="S44734" s="139"/>
    </row>
    <row r="44735" spans="2:19" ht="15.75" customHeight="1" x14ac:dyDescent="0.25">
      <c r="B44735" s="106"/>
      <c r="C44735" s="106"/>
      <c r="D44735" s="139"/>
      <c r="P44735" s="142"/>
      <c r="Q44735" s="142"/>
      <c r="R44735" s="142"/>
      <c r="S44735" s="139"/>
    </row>
    <row r="44736" spans="2:19" ht="15.75" customHeight="1" x14ac:dyDescent="0.25">
      <c r="B44736" s="106"/>
      <c r="C44736" s="106"/>
      <c r="D44736" s="139"/>
      <c r="P44736" s="142"/>
      <c r="Q44736" s="142"/>
      <c r="R44736" s="142"/>
      <c r="S44736" s="139"/>
    </row>
    <row r="44737" spans="2:19" ht="15.75" customHeight="1" x14ac:dyDescent="0.25">
      <c r="B44737" s="106"/>
      <c r="C44737" s="106"/>
      <c r="D44737" s="139"/>
      <c r="P44737" s="142"/>
      <c r="Q44737" s="142"/>
      <c r="R44737" s="142"/>
      <c r="S44737" s="139"/>
    </row>
    <row r="44738" spans="2:19" ht="15.75" customHeight="1" x14ac:dyDescent="0.25">
      <c r="B44738" s="106"/>
      <c r="C44738" s="106"/>
      <c r="D44738" s="139"/>
      <c r="P44738" s="142"/>
      <c r="Q44738" s="142"/>
      <c r="R44738" s="142"/>
      <c r="S44738" s="139"/>
    </row>
    <row r="44739" spans="2:19" ht="15.75" customHeight="1" x14ac:dyDescent="0.25">
      <c r="B44739" s="106"/>
      <c r="C44739" s="106"/>
      <c r="D44739" s="139"/>
      <c r="P44739" s="142"/>
      <c r="Q44739" s="142"/>
      <c r="R44739" s="142"/>
      <c r="S44739" s="139"/>
    </row>
    <row r="44740" spans="2:19" ht="15.75" customHeight="1" x14ac:dyDescent="0.25">
      <c r="B44740" s="106"/>
      <c r="C44740" s="106"/>
      <c r="D44740" s="139"/>
      <c r="P44740" s="142"/>
      <c r="Q44740" s="142"/>
      <c r="R44740" s="142"/>
      <c r="S44740" s="139"/>
    </row>
    <row r="44741" spans="2:19" ht="15.75" customHeight="1" x14ac:dyDescent="0.25">
      <c r="B44741" s="106"/>
      <c r="C44741" s="106"/>
      <c r="D44741" s="139"/>
      <c r="P44741" s="142"/>
      <c r="Q44741" s="142"/>
      <c r="R44741" s="142"/>
      <c r="S44741" s="139"/>
    </row>
    <row r="44742" spans="2:19" ht="15.75" customHeight="1" x14ac:dyDescent="0.25">
      <c r="B44742" s="106"/>
      <c r="C44742" s="106"/>
      <c r="D44742" s="139"/>
      <c r="P44742" s="142"/>
      <c r="Q44742" s="142"/>
      <c r="R44742" s="142"/>
      <c r="S44742" s="139"/>
    </row>
    <row r="44743" spans="2:19" ht="15.75" customHeight="1" x14ac:dyDescent="0.25">
      <c r="B44743" s="106"/>
      <c r="C44743" s="106"/>
      <c r="D44743" s="139"/>
      <c r="P44743" s="142"/>
      <c r="Q44743" s="142"/>
      <c r="R44743" s="142"/>
      <c r="S44743" s="139"/>
    </row>
    <row r="44744" spans="2:19" ht="15.75" customHeight="1" x14ac:dyDescent="0.25">
      <c r="B44744" s="106"/>
      <c r="C44744" s="106"/>
      <c r="D44744" s="139"/>
      <c r="P44744" s="142"/>
      <c r="Q44744" s="142"/>
      <c r="R44744" s="142"/>
      <c r="S44744" s="139"/>
    </row>
    <row r="44745" spans="2:19" ht="15.75" customHeight="1" x14ac:dyDescent="0.25">
      <c r="B44745" s="106"/>
      <c r="C44745" s="106"/>
      <c r="D44745" s="139"/>
      <c r="P44745" s="142"/>
      <c r="Q44745" s="142"/>
      <c r="R44745" s="142"/>
      <c r="S44745" s="139"/>
    </row>
    <row r="44746" spans="2:19" ht="15.75" customHeight="1" x14ac:dyDescent="0.25">
      <c r="B44746" s="106"/>
      <c r="C44746" s="106"/>
      <c r="D44746" s="139"/>
      <c r="P44746" s="142"/>
      <c r="Q44746" s="142"/>
      <c r="R44746" s="142"/>
      <c r="S44746" s="139"/>
    </row>
    <row r="44747" spans="2:19" ht="15.75" customHeight="1" x14ac:dyDescent="0.25">
      <c r="B44747" s="106"/>
      <c r="C44747" s="106"/>
      <c r="D44747" s="139"/>
      <c r="P44747" s="142"/>
      <c r="Q44747" s="142"/>
      <c r="R44747" s="142"/>
      <c r="S44747" s="139"/>
    </row>
    <row r="44748" spans="2:19" ht="15.75" customHeight="1" x14ac:dyDescent="0.25">
      <c r="B44748" s="106"/>
      <c r="C44748" s="106"/>
      <c r="D44748" s="139"/>
      <c r="P44748" s="142"/>
      <c r="Q44748" s="142"/>
      <c r="R44748" s="142"/>
      <c r="S44748" s="139"/>
    </row>
    <row r="44749" spans="2:19" ht="15.75" customHeight="1" x14ac:dyDescent="0.25">
      <c r="B44749" s="106"/>
      <c r="C44749" s="106"/>
      <c r="D44749" s="139"/>
      <c r="P44749" s="142"/>
      <c r="Q44749" s="142"/>
      <c r="R44749" s="142"/>
      <c r="S44749" s="139"/>
    </row>
    <row r="44750" spans="2:19" ht="15.75" customHeight="1" x14ac:dyDescent="0.25">
      <c r="B44750" s="106"/>
      <c r="C44750" s="106"/>
      <c r="D44750" s="139"/>
      <c r="P44750" s="142"/>
      <c r="Q44750" s="142"/>
      <c r="R44750" s="142"/>
      <c r="S44750" s="139"/>
    </row>
    <row r="44751" spans="2:19" ht="15.75" customHeight="1" x14ac:dyDescent="0.25">
      <c r="B44751" s="106"/>
      <c r="C44751" s="106"/>
      <c r="D44751" s="139"/>
      <c r="P44751" s="142"/>
      <c r="Q44751" s="142"/>
      <c r="R44751" s="142"/>
      <c r="S44751" s="139"/>
    </row>
    <row r="44752" spans="2:19" ht="15.75" customHeight="1" x14ac:dyDescent="0.25">
      <c r="B44752" s="106"/>
      <c r="C44752" s="106"/>
      <c r="D44752" s="139"/>
      <c r="P44752" s="142"/>
      <c r="Q44752" s="142"/>
      <c r="R44752" s="142"/>
      <c r="S44752" s="139"/>
    </row>
    <row r="44753" spans="2:19" ht="15.75" customHeight="1" x14ac:dyDescent="0.25">
      <c r="B44753" s="106"/>
      <c r="C44753" s="106"/>
      <c r="D44753" s="139"/>
      <c r="P44753" s="142"/>
      <c r="Q44753" s="142"/>
      <c r="R44753" s="142"/>
      <c r="S44753" s="139"/>
    </row>
    <row r="44754" spans="2:19" ht="15.75" customHeight="1" x14ac:dyDescent="0.25">
      <c r="B44754" s="106"/>
      <c r="C44754" s="106"/>
      <c r="D44754" s="139"/>
      <c r="P44754" s="142"/>
      <c r="Q44754" s="142"/>
      <c r="R44754" s="142"/>
      <c r="S44754" s="139"/>
    </row>
    <row r="44755" spans="2:19" ht="15.75" customHeight="1" x14ac:dyDescent="0.25">
      <c r="B44755" s="106"/>
      <c r="C44755" s="106"/>
      <c r="D44755" s="139"/>
      <c r="P44755" s="142"/>
      <c r="Q44755" s="142"/>
      <c r="R44755" s="142"/>
      <c r="S44755" s="139"/>
    </row>
    <row r="44756" spans="2:19" ht="15.75" customHeight="1" x14ac:dyDescent="0.25">
      <c r="B44756" s="106"/>
      <c r="C44756" s="106"/>
      <c r="D44756" s="139"/>
      <c r="P44756" s="142"/>
      <c r="Q44756" s="142"/>
      <c r="R44756" s="142"/>
      <c r="S44756" s="139"/>
    </row>
    <row r="44757" spans="2:19" ht="15.75" customHeight="1" x14ac:dyDescent="0.25">
      <c r="B44757" s="106"/>
      <c r="C44757" s="106"/>
      <c r="D44757" s="139"/>
      <c r="P44757" s="142"/>
      <c r="Q44757" s="142"/>
      <c r="R44757" s="142"/>
      <c r="S44757" s="139"/>
    </row>
    <row r="44758" spans="2:19" ht="15.75" customHeight="1" x14ac:dyDescent="0.25">
      <c r="B44758" s="106"/>
      <c r="C44758" s="106"/>
      <c r="D44758" s="139"/>
      <c r="P44758" s="142"/>
      <c r="Q44758" s="142"/>
      <c r="R44758" s="142"/>
      <c r="S44758" s="139"/>
    </row>
    <row r="44759" spans="2:19" ht="15.75" customHeight="1" x14ac:dyDescent="0.25">
      <c r="B44759" s="106"/>
      <c r="C44759" s="106"/>
      <c r="D44759" s="139"/>
      <c r="P44759" s="142"/>
      <c r="Q44759" s="142"/>
      <c r="R44759" s="142"/>
      <c r="S44759" s="139"/>
    </row>
    <row r="44760" spans="2:19" ht="15.75" customHeight="1" x14ac:dyDescent="0.25">
      <c r="B44760" s="106"/>
      <c r="C44760" s="106"/>
      <c r="D44760" s="139"/>
      <c r="P44760" s="142"/>
      <c r="Q44760" s="142"/>
      <c r="R44760" s="142"/>
      <c r="S44760" s="139"/>
    </row>
    <row r="44761" spans="2:19" ht="15.75" customHeight="1" x14ac:dyDescent="0.25">
      <c r="B44761" s="106"/>
      <c r="C44761" s="106"/>
      <c r="D44761" s="139"/>
      <c r="P44761" s="142"/>
      <c r="Q44761" s="142"/>
      <c r="R44761" s="142"/>
      <c r="S44761" s="139"/>
    </row>
    <row r="44762" spans="2:19" ht="15.75" customHeight="1" x14ac:dyDescent="0.25">
      <c r="B44762" s="106"/>
      <c r="C44762" s="106"/>
      <c r="D44762" s="139"/>
      <c r="P44762" s="142"/>
      <c r="Q44762" s="142"/>
      <c r="R44762" s="142"/>
      <c r="S44762" s="139"/>
    </row>
    <row r="44763" spans="2:19" ht="15.75" customHeight="1" x14ac:dyDescent="0.25">
      <c r="B44763" s="106"/>
      <c r="C44763" s="106"/>
      <c r="D44763" s="139"/>
      <c r="P44763" s="142"/>
      <c r="Q44763" s="142"/>
      <c r="R44763" s="142"/>
      <c r="S44763" s="139"/>
    </row>
    <row r="44764" spans="2:19" ht="15.75" customHeight="1" x14ac:dyDescent="0.25">
      <c r="B44764" s="106"/>
      <c r="C44764" s="106"/>
      <c r="D44764" s="139"/>
      <c r="P44764" s="142"/>
      <c r="Q44764" s="142"/>
      <c r="R44764" s="142"/>
      <c r="S44764" s="139"/>
    </row>
    <row r="44765" spans="2:19" ht="15.75" customHeight="1" x14ac:dyDescent="0.25">
      <c r="B44765" s="106"/>
      <c r="C44765" s="106"/>
      <c r="D44765" s="139"/>
      <c r="P44765" s="142"/>
      <c r="Q44765" s="142"/>
      <c r="R44765" s="142"/>
      <c r="S44765" s="139"/>
    </row>
    <row r="44766" spans="2:19" ht="15.75" customHeight="1" x14ac:dyDescent="0.25">
      <c r="B44766" s="106"/>
      <c r="C44766" s="106"/>
      <c r="D44766" s="139"/>
      <c r="P44766" s="142"/>
      <c r="Q44766" s="142"/>
      <c r="R44766" s="142"/>
      <c r="S44766" s="139"/>
    </row>
    <row r="44767" spans="2:19" ht="15.75" customHeight="1" x14ac:dyDescent="0.25">
      <c r="B44767" s="106"/>
      <c r="C44767" s="106"/>
      <c r="D44767" s="139"/>
      <c r="P44767" s="142"/>
      <c r="Q44767" s="142"/>
      <c r="R44767" s="142"/>
      <c r="S44767" s="139"/>
    </row>
    <row r="44768" spans="2:19" ht="15.75" customHeight="1" x14ac:dyDescent="0.25">
      <c r="B44768" s="106"/>
      <c r="C44768" s="106"/>
      <c r="D44768" s="139"/>
      <c r="P44768" s="142"/>
      <c r="Q44768" s="142"/>
      <c r="R44768" s="142"/>
      <c r="S44768" s="139"/>
    </row>
    <row r="44769" spans="2:19" ht="15.75" customHeight="1" x14ac:dyDescent="0.25">
      <c r="B44769" s="106"/>
      <c r="C44769" s="106"/>
      <c r="D44769" s="139"/>
      <c r="P44769" s="142"/>
      <c r="Q44769" s="142"/>
      <c r="R44769" s="142"/>
      <c r="S44769" s="139"/>
    </row>
    <row r="44770" spans="2:19" ht="15.75" customHeight="1" x14ac:dyDescent="0.25">
      <c r="B44770" s="106"/>
      <c r="C44770" s="106"/>
      <c r="D44770" s="139"/>
      <c r="P44770" s="142"/>
      <c r="Q44770" s="142"/>
      <c r="R44770" s="142"/>
      <c r="S44770" s="139"/>
    </row>
    <row r="44771" spans="2:19" ht="15.75" customHeight="1" x14ac:dyDescent="0.25">
      <c r="B44771" s="106"/>
      <c r="C44771" s="106"/>
      <c r="D44771" s="139"/>
      <c r="P44771" s="142"/>
      <c r="Q44771" s="142"/>
      <c r="R44771" s="142"/>
      <c r="S44771" s="139"/>
    </row>
    <row r="44772" spans="2:19" ht="15.75" customHeight="1" x14ac:dyDescent="0.25">
      <c r="B44772" s="106"/>
      <c r="C44772" s="106"/>
      <c r="D44772" s="139"/>
      <c r="P44772" s="142"/>
      <c r="Q44772" s="142"/>
      <c r="R44772" s="142"/>
      <c r="S44772" s="139"/>
    </row>
    <row r="44773" spans="2:19" ht="15.75" customHeight="1" x14ac:dyDescent="0.25">
      <c r="B44773" s="106"/>
      <c r="C44773" s="106"/>
      <c r="D44773" s="139"/>
      <c r="P44773" s="142"/>
      <c r="Q44773" s="142"/>
      <c r="R44773" s="142"/>
      <c r="S44773" s="139"/>
    </row>
    <row r="44774" spans="2:19" ht="15.75" customHeight="1" x14ac:dyDescent="0.25">
      <c r="B44774" s="106"/>
      <c r="C44774" s="106"/>
      <c r="D44774" s="139"/>
      <c r="P44774" s="142"/>
      <c r="Q44774" s="142"/>
      <c r="R44774" s="142"/>
      <c r="S44774" s="139"/>
    </row>
    <row r="44775" spans="2:19" ht="15.75" customHeight="1" x14ac:dyDescent="0.25">
      <c r="B44775" s="106"/>
      <c r="C44775" s="106"/>
      <c r="D44775" s="139"/>
      <c r="P44775" s="142"/>
      <c r="Q44775" s="142"/>
      <c r="R44775" s="142"/>
      <c r="S44775" s="139"/>
    </row>
    <row r="44776" spans="2:19" ht="15.75" customHeight="1" x14ac:dyDescent="0.25">
      <c r="B44776" s="106"/>
      <c r="C44776" s="106"/>
      <c r="D44776" s="139"/>
      <c r="P44776" s="142"/>
      <c r="Q44776" s="142"/>
      <c r="R44776" s="142"/>
      <c r="S44776" s="139"/>
    </row>
    <row r="44777" spans="2:19" ht="15.75" customHeight="1" x14ac:dyDescent="0.25">
      <c r="B44777" s="106"/>
      <c r="C44777" s="106"/>
      <c r="D44777" s="139"/>
      <c r="P44777" s="142"/>
      <c r="Q44777" s="142"/>
      <c r="R44777" s="142"/>
      <c r="S44777" s="139"/>
    </row>
    <row r="44778" spans="2:19" ht="15.75" customHeight="1" x14ac:dyDescent="0.25">
      <c r="B44778" s="106"/>
      <c r="C44778" s="106"/>
      <c r="D44778" s="139"/>
      <c r="P44778" s="142"/>
      <c r="Q44778" s="142"/>
      <c r="R44778" s="142"/>
      <c r="S44778" s="139"/>
    </row>
    <row r="44779" spans="2:19" ht="15.75" customHeight="1" x14ac:dyDescent="0.25">
      <c r="B44779" s="106"/>
      <c r="C44779" s="106"/>
      <c r="D44779" s="139"/>
      <c r="P44779" s="142"/>
      <c r="Q44779" s="142"/>
      <c r="R44779" s="142"/>
      <c r="S44779" s="139"/>
    </row>
    <row r="44780" spans="2:19" ht="15.75" customHeight="1" x14ac:dyDescent="0.25">
      <c r="B44780" s="106"/>
      <c r="C44780" s="106"/>
      <c r="D44780" s="139"/>
      <c r="P44780" s="142"/>
      <c r="Q44780" s="142"/>
      <c r="R44780" s="142"/>
      <c r="S44780" s="139"/>
    </row>
    <row r="44781" spans="2:19" ht="15.75" customHeight="1" x14ac:dyDescent="0.25">
      <c r="B44781" s="106"/>
      <c r="C44781" s="106"/>
      <c r="D44781" s="139"/>
      <c r="P44781" s="142"/>
      <c r="Q44781" s="142"/>
      <c r="R44781" s="142"/>
      <c r="S44781" s="139"/>
    </row>
    <row r="44782" spans="2:19" ht="15.75" customHeight="1" x14ac:dyDescent="0.25">
      <c r="B44782" s="106"/>
      <c r="C44782" s="106"/>
      <c r="D44782" s="139"/>
      <c r="P44782" s="142"/>
      <c r="Q44782" s="142"/>
      <c r="R44782" s="142"/>
      <c r="S44782" s="139"/>
    </row>
    <row r="44783" spans="2:19" ht="15.75" customHeight="1" x14ac:dyDescent="0.25">
      <c r="B44783" s="106"/>
      <c r="C44783" s="106"/>
      <c r="D44783" s="139"/>
      <c r="P44783" s="142"/>
      <c r="Q44783" s="142"/>
      <c r="R44783" s="142"/>
      <c r="S44783" s="139"/>
    </row>
    <row r="44784" spans="2:19" ht="15.75" customHeight="1" x14ac:dyDescent="0.25">
      <c r="B44784" s="106"/>
      <c r="C44784" s="106"/>
      <c r="D44784" s="139"/>
      <c r="P44784" s="142"/>
      <c r="Q44784" s="142"/>
      <c r="R44784" s="142"/>
      <c r="S44784" s="139"/>
    </row>
    <row r="44785" spans="2:19" ht="15.75" customHeight="1" x14ac:dyDescent="0.25">
      <c r="B44785" s="106"/>
      <c r="C44785" s="106"/>
      <c r="D44785" s="139"/>
      <c r="P44785" s="142"/>
      <c r="Q44785" s="142"/>
      <c r="R44785" s="142"/>
      <c r="S44785" s="139"/>
    </row>
    <row r="44786" spans="2:19" ht="15.75" customHeight="1" x14ac:dyDescent="0.25">
      <c r="B44786" s="106"/>
      <c r="C44786" s="106"/>
      <c r="D44786" s="139"/>
      <c r="P44786" s="142"/>
      <c r="Q44786" s="142"/>
      <c r="R44786" s="142"/>
      <c r="S44786" s="139"/>
    </row>
    <row r="44787" spans="2:19" ht="15.75" customHeight="1" x14ac:dyDescent="0.25">
      <c r="B44787" s="106"/>
      <c r="C44787" s="106"/>
      <c r="D44787" s="139"/>
      <c r="P44787" s="142"/>
      <c r="Q44787" s="142"/>
      <c r="R44787" s="142"/>
      <c r="S44787" s="139"/>
    </row>
    <row r="44788" spans="2:19" ht="15.75" customHeight="1" x14ac:dyDescent="0.25">
      <c r="B44788" s="106"/>
      <c r="C44788" s="106"/>
      <c r="D44788" s="139"/>
      <c r="P44788" s="142"/>
      <c r="Q44788" s="142"/>
      <c r="R44788" s="142"/>
      <c r="S44788" s="139"/>
    </row>
    <row r="44789" spans="2:19" ht="15.75" customHeight="1" x14ac:dyDescent="0.25">
      <c r="B44789" s="106"/>
      <c r="C44789" s="106"/>
      <c r="D44789" s="139"/>
      <c r="P44789" s="142"/>
      <c r="Q44789" s="142"/>
      <c r="R44789" s="142"/>
      <c r="S44789" s="139"/>
    </row>
    <row r="44790" spans="2:19" ht="15.75" customHeight="1" x14ac:dyDescent="0.25">
      <c r="B44790" s="106"/>
      <c r="C44790" s="106"/>
      <c r="D44790" s="139"/>
      <c r="P44790" s="142"/>
      <c r="Q44790" s="142"/>
      <c r="R44790" s="142"/>
      <c r="S44790" s="139"/>
    </row>
    <row r="44791" spans="2:19" ht="15.75" customHeight="1" x14ac:dyDescent="0.25">
      <c r="B44791" s="106"/>
      <c r="C44791" s="106"/>
      <c r="D44791" s="139"/>
      <c r="P44791" s="142"/>
      <c r="Q44791" s="142"/>
      <c r="R44791" s="142"/>
      <c r="S44791" s="139"/>
    </row>
    <row r="44792" spans="2:19" ht="15.75" customHeight="1" x14ac:dyDescent="0.25">
      <c r="B44792" s="106"/>
      <c r="C44792" s="106"/>
      <c r="D44792" s="139"/>
      <c r="P44792" s="142"/>
      <c r="Q44792" s="142"/>
      <c r="R44792" s="142"/>
      <c r="S44792" s="139"/>
    </row>
    <row r="44793" spans="2:19" ht="15.75" customHeight="1" x14ac:dyDescent="0.25">
      <c r="B44793" s="106"/>
      <c r="C44793" s="106"/>
      <c r="D44793" s="139"/>
      <c r="P44793" s="142"/>
      <c r="Q44793" s="142"/>
      <c r="R44793" s="142"/>
      <c r="S44793" s="139"/>
    </row>
    <row r="44794" spans="2:19" ht="15.75" customHeight="1" x14ac:dyDescent="0.25">
      <c r="B44794" s="106"/>
      <c r="C44794" s="106"/>
      <c r="D44794" s="139"/>
      <c r="P44794" s="142"/>
      <c r="Q44794" s="142"/>
      <c r="R44794" s="142"/>
      <c r="S44794" s="139"/>
    </row>
    <row r="44795" spans="2:19" ht="15.75" customHeight="1" x14ac:dyDescent="0.25">
      <c r="B44795" s="106"/>
      <c r="C44795" s="106"/>
      <c r="D44795" s="139"/>
      <c r="P44795" s="142"/>
      <c r="Q44795" s="142"/>
      <c r="R44795" s="142"/>
      <c r="S44795" s="139"/>
    </row>
    <row r="44796" spans="2:19" ht="15.75" customHeight="1" x14ac:dyDescent="0.25">
      <c r="B44796" s="106"/>
      <c r="C44796" s="106"/>
      <c r="D44796" s="139"/>
      <c r="P44796" s="142"/>
      <c r="Q44796" s="142"/>
      <c r="R44796" s="142"/>
      <c r="S44796" s="139"/>
    </row>
    <row r="44797" spans="2:19" ht="15.75" customHeight="1" x14ac:dyDescent="0.25">
      <c r="B44797" s="106"/>
      <c r="C44797" s="106"/>
      <c r="D44797" s="139"/>
      <c r="P44797" s="142"/>
      <c r="Q44797" s="142"/>
      <c r="R44797" s="142"/>
      <c r="S44797" s="139"/>
    </row>
    <row r="44798" spans="2:19" ht="15.75" customHeight="1" x14ac:dyDescent="0.25">
      <c r="B44798" s="106"/>
      <c r="C44798" s="106"/>
      <c r="D44798" s="139"/>
      <c r="P44798" s="142"/>
      <c r="Q44798" s="142"/>
      <c r="R44798" s="142"/>
      <c r="S44798" s="139"/>
    </row>
    <row r="44799" spans="2:19" ht="15.75" customHeight="1" x14ac:dyDescent="0.25">
      <c r="B44799" s="106"/>
      <c r="C44799" s="106"/>
      <c r="D44799" s="139"/>
      <c r="P44799" s="142"/>
      <c r="Q44799" s="142"/>
      <c r="R44799" s="142"/>
      <c r="S44799" s="139"/>
    </row>
    <row r="44800" spans="2:19" ht="15.75" customHeight="1" x14ac:dyDescent="0.25">
      <c r="B44800" s="106"/>
      <c r="C44800" s="106"/>
      <c r="D44800" s="139"/>
      <c r="P44800" s="142"/>
      <c r="Q44800" s="142"/>
      <c r="R44800" s="142"/>
      <c r="S44800" s="139"/>
    </row>
    <row r="44801" spans="2:19" ht="15.75" customHeight="1" x14ac:dyDescent="0.25">
      <c r="B44801" s="106"/>
      <c r="C44801" s="106"/>
      <c r="D44801" s="139"/>
      <c r="P44801" s="142"/>
      <c r="Q44801" s="142"/>
      <c r="R44801" s="142"/>
      <c r="S44801" s="139"/>
    </row>
    <row r="44802" spans="2:19" ht="15.75" customHeight="1" x14ac:dyDescent="0.25">
      <c r="B44802" s="106"/>
      <c r="C44802" s="106"/>
      <c r="D44802" s="139"/>
      <c r="P44802" s="142"/>
      <c r="Q44802" s="142"/>
      <c r="R44802" s="142"/>
      <c r="S44802" s="139"/>
    </row>
    <row r="44803" spans="2:19" ht="15.75" customHeight="1" x14ac:dyDescent="0.25">
      <c r="B44803" s="106"/>
      <c r="C44803" s="106"/>
      <c r="D44803" s="139"/>
      <c r="P44803" s="142"/>
      <c r="Q44803" s="142"/>
      <c r="R44803" s="142"/>
      <c r="S44803" s="139"/>
    </row>
    <row r="44804" spans="2:19" ht="15.75" customHeight="1" x14ac:dyDescent="0.25">
      <c r="B44804" s="106"/>
      <c r="C44804" s="106"/>
      <c r="D44804" s="139"/>
      <c r="P44804" s="142"/>
      <c r="Q44804" s="142"/>
      <c r="R44804" s="142"/>
      <c r="S44804" s="139"/>
    </row>
    <row r="44805" spans="2:19" ht="15.75" customHeight="1" x14ac:dyDescent="0.25">
      <c r="B44805" s="106"/>
      <c r="C44805" s="106"/>
      <c r="D44805" s="139"/>
      <c r="P44805" s="142"/>
      <c r="Q44805" s="142"/>
      <c r="R44805" s="142"/>
      <c r="S44805" s="139"/>
    </row>
    <row r="44806" spans="2:19" ht="15.75" customHeight="1" x14ac:dyDescent="0.25">
      <c r="B44806" s="106"/>
      <c r="C44806" s="106"/>
      <c r="D44806" s="139"/>
      <c r="P44806" s="142"/>
      <c r="Q44806" s="142"/>
      <c r="R44806" s="142"/>
      <c r="S44806" s="139"/>
    </row>
    <row r="44807" spans="2:19" ht="15.75" customHeight="1" x14ac:dyDescent="0.25">
      <c r="B44807" s="106"/>
      <c r="C44807" s="106"/>
      <c r="D44807" s="139"/>
      <c r="P44807" s="142"/>
      <c r="Q44807" s="142"/>
      <c r="R44807" s="142"/>
      <c r="S44807" s="139"/>
    </row>
    <row r="44808" spans="2:19" ht="15.75" customHeight="1" x14ac:dyDescent="0.25">
      <c r="B44808" s="106"/>
      <c r="C44808" s="106"/>
      <c r="D44808" s="139"/>
      <c r="P44808" s="142"/>
      <c r="Q44808" s="142"/>
      <c r="R44808" s="142"/>
      <c r="S44808" s="139"/>
    </row>
    <row r="44809" spans="2:19" ht="15.75" customHeight="1" x14ac:dyDescent="0.25">
      <c r="B44809" s="106"/>
      <c r="C44809" s="106"/>
      <c r="D44809" s="139"/>
      <c r="P44809" s="142"/>
      <c r="Q44809" s="142"/>
      <c r="R44809" s="142"/>
      <c r="S44809" s="139"/>
    </row>
    <row r="44810" spans="2:19" ht="15.75" customHeight="1" x14ac:dyDescent="0.25">
      <c r="B44810" s="106"/>
      <c r="C44810" s="106"/>
      <c r="D44810" s="139"/>
      <c r="P44810" s="142"/>
      <c r="Q44810" s="142"/>
      <c r="R44810" s="142"/>
      <c r="S44810" s="139"/>
    </row>
    <row r="44811" spans="2:19" ht="15.75" customHeight="1" x14ac:dyDescent="0.25">
      <c r="B44811" s="106"/>
      <c r="C44811" s="106"/>
      <c r="D44811" s="139"/>
      <c r="P44811" s="142"/>
      <c r="Q44811" s="142"/>
      <c r="R44811" s="142"/>
      <c r="S44811" s="139"/>
    </row>
    <row r="44812" spans="2:19" ht="15.75" customHeight="1" x14ac:dyDescent="0.25">
      <c r="B44812" s="106"/>
      <c r="C44812" s="106"/>
      <c r="D44812" s="139"/>
      <c r="P44812" s="142"/>
      <c r="Q44812" s="142"/>
      <c r="R44812" s="142"/>
      <c r="S44812" s="139"/>
    </row>
    <row r="44813" spans="2:19" ht="15.75" customHeight="1" x14ac:dyDescent="0.25">
      <c r="B44813" s="106"/>
      <c r="C44813" s="106"/>
      <c r="D44813" s="139"/>
      <c r="P44813" s="142"/>
      <c r="Q44813" s="142"/>
      <c r="R44813" s="142"/>
      <c r="S44813" s="139"/>
    </row>
    <row r="44814" spans="2:19" ht="15.75" customHeight="1" x14ac:dyDescent="0.25">
      <c r="B44814" s="106"/>
      <c r="C44814" s="106"/>
      <c r="D44814" s="139"/>
      <c r="P44814" s="142"/>
      <c r="Q44814" s="142"/>
      <c r="R44814" s="142"/>
      <c r="S44814" s="139"/>
    </row>
    <row r="44815" spans="2:19" ht="15.75" customHeight="1" x14ac:dyDescent="0.25">
      <c r="B44815" s="106"/>
      <c r="C44815" s="106"/>
      <c r="D44815" s="139"/>
      <c r="P44815" s="142"/>
      <c r="Q44815" s="142"/>
      <c r="R44815" s="142"/>
      <c r="S44815" s="139"/>
    </row>
    <row r="44816" spans="2:19" ht="15.75" customHeight="1" x14ac:dyDescent="0.25">
      <c r="B44816" s="106"/>
      <c r="C44816" s="106"/>
      <c r="D44816" s="139"/>
      <c r="P44816" s="142"/>
      <c r="Q44816" s="142"/>
      <c r="R44816" s="142"/>
      <c r="S44816" s="139"/>
    </row>
    <row r="44817" spans="2:19" ht="15.75" customHeight="1" x14ac:dyDescent="0.25">
      <c r="B44817" s="106"/>
      <c r="C44817" s="106"/>
      <c r="D44817" s="139"/>
      <c r="P44817" s="142"/>
      <c r="Q44817" s="142"/>
      <c r="R44817" s="142"/>
      <c r="S44817" s="139"/>
    </row>
    <row r="44818" spans="2:19" ht="15.75" customHeight="1" x14ac:dyDescent="0.25">
      <c r="B44818" s="106"/>
      <c r="C44818" s="106"/>
      <c r="D44818" s="139"/>
      <c r="P44818" s="142"/>
      <c r="Q44818" s="142"/>
      <c r="R44818" s="142"/>
      <c r="S44818" s="139"/>
    </row>
    <row r="44819" spans="2:19" ht="15.75" customHeight="1" x14ac:dyDescent="0.25">
      <c r="B44819" s="106"/>
      <c r="C44819" s="106"/>
      <c r="D44819" s="139"/>
      <c r="P44819" s="142"/>
      <c r="Q44819" s="142"/>
      <c r="R44819" s="142"/>
      <c r="S44819" s="139"/>
    </row>
    <row r="44820" spans="2:19" ht="15.75" customHeight="1" x14ac:dyDescent="0.25">
      <c r="B44820" s="106"/>
      <c r="C44820" s="106"/>
      <c r="D44820" s="139"/>
      <c r="P44820" s="142"/>
      <c r="Q44820" s="142"/>
      <c r="R44820" s="142"/>
      <c r="S44820" s="139"/>
    </row>
    <row r="44821" spans="2:19" ht="15.75" customHeight="1" x14ac:dyDescent="0.25">
      <c r="B44821" s="106"/>
      <c r="C44821" s="106"/>
      <c r="D44821" s="139"/>
      <c r="P44821" s="142"/>
      <c r="Q44821" s="142"/>
      <c r="R44821" s="142"/>
      <c r="S44821" s="139"/>
    </row>
    <row r="44822" spans="2:19" ht="15.75" customHeight="1" x14ac:dyDescent="0.25">
      <c r="B44822" s="106"/>
      <c r="C44822" s="106"/>
      <c r="D44822" s="139"/>
      <c r="P44822" s="142"/>
      <c r="Q44822" s="142"/>
      <c r="R44822" s="142"/>
      <c r="S44822" s="139"/>
    </row>
    <row r="44823" spans="2:19" ht="15.75" customHeight="1" x14ac:dyDescent="0.25">
      <c r="B44823" s="106"/>
      <c r="C44823" s="106"/>
      <c r="D44823" s="139"/>
      <c r="P44823" s="142"/>
      <c r="Q44823" s="142"/>
      <c r="R44823" s="142"/>
      <c r="S44823" s="139"/>
    </row>
    <row r="44824" spans="2:19" ht="15.75" customHeight="1" x14ac:dyDescent="0.25">
      <c r="B44824" s="106"/>
      <c r="C44824" s="106"/>
      <c r="D44824" s="139"/>
      <c r="P44824" s="142"/>
      <c r="Q44824" s="142"/>
      <c r="R44824" s="142"/>
      <c r="S44824" s="139"/>
    </row>
    <row r="44825" spans="2:19" ht="15.75" customHeight="1" x14ac:dyDescent="0.25">
      <c r="B44825" s="106"/>
      <c r="C44825" s="106"/>
      <c r="D44825" s="139"/>
      <c r="P44825" s="142"/>
      <c r="Q44825" s="142"/>
      <c r="R44825" s="142"/>
      <c r="S44825" s="139"/>
    </row>
    <row r="44826" spans="2:19" ht="15.75" customHeight="1" x14ac:dyDescent="0.25">
      <c r="B44826" s="106"/>
      <c r="C44826" s="106"/>
      <c r="D44826" s="139"/>
      <c r="P44826" s="142"/>
      <c r="Q44826" s="142"/>
      <c r="R44826" s="142"/>
      <c r="S44826" s="139"/>
    </row>
    <row r="44827" spans="2:19" ht="15.75" customHeight="1" x14ac:dyDescent="0.25">
      <c r="B44827" s="106"/>
      <c r="C44827" s="106"/>
      <c r="D44827" s="139"/>
      <c r="P44827" s="142"/>
      <c r="Q44827" s="142"/>
      <c r="R44827" s="142"/>
      <c r="S44827" s="139"/>
    </row>
    <row r="44828" spans="2:19" ht="15.75" customHeight="1" x14ac:dyDescent="0.25">
      <c r="B44828" s="106"/>
      <c r="C44828" s="106"/>
      <c r="D44828" s="139"/>
      <c r="P44828" s="142"/>
      <c r="Q44828" s="142"/>
      <c r="R44828" s="142"/>
      <c r="S44828" s="139"/>
    </row>
    <row r="44829" spans="2:19" ht="15.75" customHeight="1" x14ac:dyDescent="0.25">
      <c r="B44829" s="106"/>
      <c r="C44829" s="106"/>
      <c r="D44829" s="139"/>
      <c r="P44829" s="142"/>
      <c r="Q44829" s="142"/>
      <c r="R44829" s="142"/>
      <c r="S44829" s="139"/>
    </row>
    <row r="44830" spans="2:19" ht="15.75" customHeight="1" x14ac:dyDescent="0.25">
      <c r="B44830" s="106"/>
      <c r="C44830" s="106"/>
      <c r="D44830" s="139"/>
      <c r="P44830" s="142"/>
      <c r="Q44830" s="142"/>
      <c r="R44830" s="142"/>
      <c r="S44830" s="139"/>
    </row>
    <row r="44831" spans="2:19" ht="15.75" customHeight="1" x14ac:dyDescent="0.25">
      <c r="B44831" s="106"/>
      <c r="C44831" s="106"/>
      <c r="D44831" s="139"/>
      <c r="P44831" s="142"/>
      <c r="Q44831" s="142"/>
      <c r="R44831" s="142"/>
      <c r="S44831" s="139"/>
    </row>
    <row r="44832" spans="2:19" ht="15.75" customHeight="1" x14ac:dyDescent="0.25">
      <c r="B44832" s="106"/>
      <c r="C44832" s="106"/>
      <c r="D44832" s="139"/>
      <c r="P44832" s="142"/>
      <c r="Q44832" s="142"/>
      <c r="R44832" s="142"/>
      <c r="S44832" s="139"/>
    </row>
    <row r="44833" spans="2:19" ht="15.75" customHeight="1" x14ac:dyDescent="0.25">
      <c r="B44833" s="106"/>
      <c r="C44833" s="106"/>
      <c r="D44833" s="139"/>
      <c r="P44833" s="142"/>
      <c r="Q44833" s="142"/>
      <c r="R44833" s="142"/>
      <c r="S44833" s="139"/>
    </row>
    <row r="44834" spans="2:19" ht="15.75" customHeight="1" x14ac:dyDescent="0.25">
      <c r="B44834" s="106"/>
      <c r="C44834" s="106"/>
      <c r="D44834" s="139"/>
      <c r="P44834" s="142"/>
      <c r="Q44834" s="142"/>
      <c r="R44834" s="142"/>
      <c r="S44834" s="139"/>
    </row>
    <row r="44835" spans="2:19" ht="15.75" customHeight="1" x14ac:dyDescent="0.25">
      <c r="B44835" s="106"/>
      <c r="C44835" s="106"/>
      <c r="D44835" s="139"/>
      <c r="P44835" s="142"/>
      <c r="Q44835" s="142"/>
      <c r="R44835" s="142"/>
      <c r="S44835" s="139"/>
    </row>
    <row r="44836" spans="2:19" ht="15.75" customHeight="1" x14ac:dyDescent="0.25">
      <c r="B44836" s="106"/>
      <c r="C44836" s="106"/>
      <c r="D44836" s="139"/>
      <c r="P44836" s="142"/>
      <c r="Q44836" s="142"/>
      <c r="R44836" s="142"/>
      <c r="S44836" s="139"/>
    </row>
    <row r="44837" spans="2:19" ht="15.75" customHeight="1" x14ac:dyDescent="0.25">
      <c r="B44837" s="106"/>
      <c r="C44837" s="106"/>
      <c r="D44837" s="139"/>
      <c r="P44837" s="142"/>
      <c r="Q44837" s="142"/>
      <c r="R44837" s="142"/>
      <c r="S44837" s="139"/>
    </row>
    <row r="44838" spans="2:19" ht="15.75" customHeight="1" x14ac:dyDescent="0.25">
      <c r="B44838" s="106"/>
      <c r="C44838" s="106"/>
      <c r="D44838" s="139"/>
      <c r="P44838" s="142"/>
      <c r="Q44838" s="142"/>
      <c r="R44838" s="142"/>
      <c r="S44838" s="139"/>
    </row>
    <row r="44839" spans="2:19" ht="15.75" customHeight="1" x14ac:dyDescent="0.25">
      <c r="B44839" s="106"/>
      <c r="C44839" s="106"/>
      <c r="D44839" s="139"/>
      <c r="P44839" s="142"/>
      <c r="Q44839" s="142"/>
      <c r="R44839" s="142"/>
      <c r="S44839" s="139"/>
    </row>
    <row r="44840" spans="2:19" ht="15.75" customHeight="1" x14ac:dyDescent="0.25">
      <c r="B44840" s="106"/>
      <c r="C44840" s="106"/>
      <c r="D44840" s="139"/>
      <c r="P44840" s="142"/>
      <c r="Q44840" s="142"/>
      <c r="R44840" s="142"/>
      <c r="S44840" s="139"/>
    </row>
    <row r="44841" spans="2:19" ht="15.75" customHeight="1" x14ac:dyDescent="0.25">
      <c r="B44841" s="106"/>
      <c r="C44841" s="106"/>
      <c r="D44841" s="139"/>
      <c r="P44841" s="142"/>
      <c r="Q44841" s="142"/>
      <c r="R44841" s="142"/>
      <c r="S44841" s="139"/>
    </row>
    <row r="44842" spans="2:19" ht="15.75" customHeight="1" x14ac:dyDescent="0.25">
      <c r="B44842" s="106"/>
      <c r="C44842" s="106"/>
      <c r="D44842" s="139"/>
      <c r="P44842" s="142"/>
      <c r="Q44842" s="142"/>
      <c r="R44842" s="142"/>
      <c r="S44842" s="139"/>
    </row>
    <row r="44843" spans="2:19" ht="15.75" customHeight="1" x14ac:dyDescent="0.25">
      <c r="B44843" s="106"/>
      <c r="C44843" s="106"/>
      <c r="D44843" s="139"/>
      <c r="P44843" s="142"/>
      <c r="Q44843" s="142"/>
      <c r="R44843" s="142"/>
      <c r="S44843" s="139"/>
    </row>
    <row r="44844" spans="2:19" ht="15.75" customHeight="1" x14ac:dyDescent="0.25">
      <c r="B44844" s="106"/>
      <c r="C44844" s="106"/>
      <c r="D44844" s="139"/>
      <c r="P44844" s="142"/>
      <c r="Q44844" s="142"/>
      <c r="R44844" s="142"/>
      <c r="S44844" s="139"/>
    </row>
    <row r="44845" spans="2:19" ht="15.75" customHeight="1" x14ac:dyDescent="0.25">
      <c r="B44845" s="106"/>
      <c r="C44845" s="106"/>
      <c r="D44845" s="139"/>
      <c r="P44845" s="142"/>
      <c r="Q44845" s="142"/>
      <c r="R44845" s="142"/>
      <c r="S44845" s="139"/>
    </row>
    <row r="44846" spans="2:19" ht="15.75" customHeight="1" x14ac:dyDescent="0.25">
      <c r="B44846" s="106"/>
      <c r="C44846" s="106"/>
      <c r="D44846" s="139"/>
      <c r="P44846" s="142"/>
      <c r="Q44846" s="142"/>
      <c r="R44846" s="142"/>
      <c r="S44846" s="139"/>
    </row>
    <row r="44847" spans="2:19" ht="15.75" customHeight="1" x14ac:dyDescent="0.25">
      <c r="B44847" s="106"/>
      <c r="C44847" s="106"/>
      <c r="D44847" s="139"/>
      <c r="P44847" s="142"/>
      <c r="Q44847" s="142"/>
      <c r="R44847" s="142"/>
      <c r="S44847" s="139"/>
    </row>
    <row r="44848" spans="2:19" ht="15.75" customHeight="1" x14ac:dyDescent="0.25">
      <c r="B44848" s="106"/>
      <c r="C44848" s="106"/>
      <c r="D44848" s="139"/>
      <c r="P44848" s="142"/>
      <c r="Q44848" s="142"/>
      <c r="R44848" s="142"/>
      <c r="S44848" s="139"/>
    </row>
    <row r="44849" spans="2:19" ht="15.75" customHeight="1" x14ac:dyDescent="0.25">
      <c r="B44849" s="106"/>
      <c r="C44849" s="106"/>
      <c r="D44849" s="139"/>
      <c r="P44849" s="142"/>
      <c r="Q44849" s="142"/>
      <c r="R44849" s="142"/>
      <c r="S44849" s="139"/>
    </row>
    <row r="44850" spans="2:19" ht="15.75" customHeight="1" x14ac:dyDescent="0.25">
      <c r="B44850" s="106"/>
      <c r="C44850" s="106"/>
      <c r="D44850" s="139"/>
      <c r="P44850" s="142"/>
      <c r="Q44850" s="142"/>
      <c r="R44850" s="142"/>
      <c r="S44850" s="139"/>
    </row>
    <row r="44851" spans="2:19" ht="15.75" customHeight="1" x14ac:dyDescent="0.25">
      <c r="B44851" s="106"/>
      <c r="C44851" s="106"/>
      <c r="D44851" s="139"/>
      <c r="P44851" s="142"/>
      <c r="Q44851" s="142"/>
      <c r="R44851" s="142"/>
      <c r="S44851" s="139"/>
    </row>
    <row r="44852" spans="2:19" ht="15.75" customHeight="1" x14ac:dyDescent="0.25">
      <c r="B44852" s="106"/>
      <c r="C44852" s="106"/>
      <c r="D44852" s="139"/>
      <c r="P44852" s="142"/>
      <c r="Q44852" s="142"/>
      <c r="R44852" s="142"/>
      <c r="S44852" s="139"/>
    </row>
    <row r="44853" spans="2:19" ht="15.75" customHeight="1" x14ac:dyDescent="0.25">
      <c r="B44853" s="106"/>
      <c r="C44853" s="106"/>
      <c r="D44853" s="139"/>
      <c r="P44853" s="142"/>
      <c r="Q44853" s="142"/>
      <c r="R44853" s="142"/>
      <c r="S44853" s="139"/>
    </row>
    <row r="44854" spans="2:19" ht="15.75" customHeight="1" x14ac:dyDescent="0.25">
      <c r="B44854" s="106"/>
      <c r="C44854" s="106"/>
      <c r="D44854" s="139"/>
      <c r="P44854" s="142"/>
      <c r="Q44854" s="142"/>
      <c r="R44854" s="142"/>
      <c r="S44854" s="139"/>
    </row>
    <row r="44855" spans="2:19" ht="15.75" customHeight="1" x14ac:dyDescent="0.25">
      <c r="B44855" s="106"/>
      <c r="C44855" s="106"/>
      <c r="D44855" s="139"/>
      <c r="P44855" s="142"/>
      <c r="Q44855" s="142"/>
      <c r="R44855" s="142"/>
      <c r="S44855" s="139"/>
    </row>
    <row r="44856" spans="2:19" ht="15.75" customHeight="1" x14ac:dyDescent="0.25">
      <c r="B44856" s="106"/>
      <c r="C44856" s="106"/>
      <c r="D44856" s="139"/>
      <c r="P44856" s="142"/>
      <c r="Q44856" s="142"/>
      <c r="R44856" s="142"/>
      <c r="S44856" s="139"/>
    </row>
    <row r="44857" spans="2:19" ht="15.75" customHeight="1" x14ac:dyDescent="0.25">
      <c r="B44857" s="106"/>
      <c r="C44857" s="106"/>
      <c r="D44857" s="139"/>
      <c r="P44857" s="142"/>
      <c r="Q44857" s="142"/>
      <c r="R44857" s="142"/>
      <c r="S44857" s="139"/>
    </row>
    <row r="44858" spans="2:19" ht="15.75" customHeight="1" x14ac:dyDescent="0.25">
      <c r="B44858" s="106"/>
      <c r="C44858" s="106"/>
      <c r="D44858" s="139"/>
      <c r="P44858" s="142"/>
      <c r="Q44858" s="142"/>
      <c r="R44858" s="142"/>
      <c r="S44858" s="139"/>
    </row>
    <row r="44859" spans="2:19" ht="15.75" customHeight="1" x14ac:dyDescent="0.25">
      <c r="B44859" s="106"/>
      <c r="C44859" s="106"/>
      <c r="D44859" s="139"/>
      <c r="P44859" s="142"/>
      <c r="Q44859" s="142"/>
      <c r="R44859" s="142"/>
      <c r="S44859" s="139"/>
    </row>
    <row r="44860" spans="2:19" ht="15.75" customHeight="1" x14ac:dyDescent="0.25">
      <c r="B44860" s="106"/>
      <c r="C44860" s="106"/>
      <c r="D44860" s="139"/>
      <c r="P44860" s="142"/>
      <c r="Q44860" s="142"/>
      <c r="R44860" s="142"/>
      <c r="S44860" s="139"/>
    </row>
    <row r="44861" spans="2:19" ht="15.75" customHeight="1" x14ac:dyDescent="0.25">
      <c r="B44861" s="106"/>
      <c r="C44861" s="106"/>
      <c r="D44861" s="139"/>
      <c r="P44861" s="142"/>
      <c r="Q44861" s="142"/>
      <c r="R44861" s="142"/>
      <c r="S44861" s="139"/>
    </row>
    <row r="44862" spans="2:19" ht="15.75" customHeight="1" x14ac:dyDescent="0.25">
      <c r="B44862" s="106"/>
      <c r="C44862" s="106"/>
      <c r="D44862" s="139"/>
      <c r="P44862" s="142"/>
      <c r="Q44862" s="142"/>
      <c r="R44862" s="142"/>
      <c r="S44862" s="139"/>
    </row>
    <row r="44863" spans="2:19" ht="15.75" customHeight="1" x14ac:dyDescent="0.25">
      <c r="B44863" s="106"/>
      <c r="C44863" s="106"/>
      <c r="D44863" s="139"/>
      <c r="P44863" s="142"/>
      <c r="Q44863" s="142"/>
      <c r="R44863" s="142"/>
      <c r="S44863" s="139"/>
    </row>
    <row r="44864" spans="2:19" ht="15.75" customHeight="1" x14ac:dyDescent="0.25">
      <c r="B44864" s="106"/>
      <c r="C44864" s="106"/>
      <c r="D44864" s="139"/>
      <c r="P44864" s="142"/>
      <c r="Q44864" s="142"/>
      <c r="R44864" s="142"/>
      <c r="S44864" s="139"/>
    </row>
    <row r="44865" spans="2:19" ht="15.75" customHeight="1" x14ac:dyDescent="0.25">
      <c r="B44865" s="106"/>
      <c r="C44865" s="106"/>
      <c r="D44865" s="139"/>
      <c r="P44865" s="142"/>
      <c r="Q44865" s="142"/>
      <c r="R44865" s="142"/>
      <c r="S44865" s="139"/>
    </row>
    <row r="44866" spans="2:19" ht="15.75" customHeight="1" x14ac:dyDescent="0.25">
      <c r="B44866" s="106"/>
      <c r="C44866" s="106"/>
      <c r="D44866" s="139"/>
      <c r="P44866" s="142"/>
      <c r="Q44866" s="142"/>
      <c r="R44866" s="142"/>
      <c r="S44866" s="139"/>
    </row>
    <row r="44867" spans="2:19" ht="15.75" customHeight="1" x14ac:dyDescent="0.25">
      <c r="B44867" s="106"/>
      <c r="C44867" s="106"/>
      <c r="D44867" s="139"/>
      <c r="P44867" s="142"/>
      <c r="Q44867" s="142"/>
      <c r="R44867" s="142"/>
      <c r="S44867" s="139"/>
    </row>
    <row r="44868" spans="2:19" ht="15.75" customHeight="1" x14ac:dyDescent="0.25">
      <c r="B44868" s="106"/>
      <c r="C44868" s="106"/>
      <c r="D44868" s="139"/>
      <c r="P44868" s="142"/>
      <c r="Q44868" s="142"/>
      <c r="R44868" s="142"/>
      <c r="S44868" s="139"/>
    </row>
    <row r="44869" spans="2:19" ht="15.75" customHeight="1" x14ac:dyDescent="0.25">
      <c r="B44869" s="106"/>
      <c r="C44869" s="106"/>
      <c r="D44869" s="139"/>
      <c r="P44869" s="142"/>
      <c r="Q44869" s="142"/>
      <c r="R44869" s="142"/>
      <c r="S44869" s="139"/>
    </row>
    <row r="44870" spans="2:19" ht="15.75" customHeight="1" x14ac:dyDescent="0.25">
      <c r="B44870" s="106"/>
      <c r="C44870" s="106"/>
      <c r="D44870" s="139"/>
      <c r="P44870" s="142"/>
      <c r="Q44870" s="142"/>
      <c r="R44870" s="142"/>
      <c r="S44870" s="139"/>
    </row>
    <row r="44871" spans="2:19" ht="15.75" customHeight="1" x14ac:dyDescent="0.25">
      <c r="B44871" s="106"/>
      <c r="C44871" s="106"/>
      <c r="D44871" s="139"/>
      <c r="P44871" s="142"/>
      <c r="Q44871" s="142"/>
      <c r="R44871" s="142"/>
      <c r="S44871" s="139"/>
    </row>
    <row r="44872" spans="2:19" ht="15.75" customHeight="1" x14ac:dyDescent="0.25">
      <c r="B44872" s="106"/>
      <c r="C44872" s="106"/>
      <c r="D44872" s="139"/>
      <c r="P44872" s="142"/>
      <c r="Q44872" s="142"/>
      <c r="R44872" s="142"/>
      <c r="S44872" s="139"/>
    </row>
    <row r="44873" spans="2:19" ht="15.75" customHeight="1" x14ac:dyDescent="0.25">
      <c r="B44873" s="106"/>
      <c r="C44873" s="106"/>
      <c r="D44873" s="139"/>
      <c r="P44873" s="142"/>
      <c r="Q44873" s="142"/>
      <c r="R44873" s="142"/>
      <c r="S44873" s="139"/>
    </row>
    <row r="44874" spans="2:19" ht="15.75" customHeight="1" x14ac:dyDescent="0.25">
      <c r="B44874" s="106"/>
      <c r="C44874" s="106"/>
      <c r="D44874" s="139"/>
      <c r="P44874" s="142"/>
      <c r="Q44874" s="142"/>
      <c r="R44874" s="142"/>
      <c r="S44874" s="139"/>
    </row>
    <row r="44875" spans="2:19" ht="15.75" customHeight="1" x14ac:dyDescent="0.25">
      <c r="B44875" s="106"/>
      <c r="C44875" s="106"/>
      <c r="D44875" s="139"/>
      <c r="P44875" s="142"/>
      <c r="Q44875" s="142"/>
      <c r="R44875" s="142"/>
      <c r="S44875" s="139"/>
    </row>
    <row r="44876" spans="2:19" ht="15.75" customHeight="1" x14ac:dyDescent="0.25">
      <c r="B44876" s="106"/>
      <c r="C44876" s="106"/>
      <c r="D44876" s="139"/>
      <c r="P44876" s="142"/>
      <c r="Q44876" s="142"/>
      <c r="R44876" s="142"/>
      <c r="S44876" s="139"/>
    </row>
    <row r="44877" spans="2:19" ht="15.75" customHeight="1" x14ac:dyDescent="0.25">
      <c r="B44877" s="106"/>
      <c r="C44877" s="106"/>
      <c r="D44877" s="139"/>
      <c r="P44877" s="142"/>
      <c r="Q44877" s="142"/>
      <c r="R44877" s="142"/>
      <c r="S44877" s="139"/>
    </row>
    <row r="44878" spans="2:19" ht="15.75" customHeight="1" x14ac:dyDescent="0.25">
      <c r="B44878" s="106"/>
      <c r="C44878" s="106"/>
      <c r="D44878" s="139"/>
      <c r="P44878" s="142"/>
      <c r="Q44878" s="142"/>
      <c r="R44878" s="142"/>
      <c r="S44878" s="139"/>
    </row>
    <row r="44879" spans="2:19" ht="15.75" customHeight="1" x14ac:dyDescent="0.25">
      <c r="B44879" s="106"/>
      <c r="C44879" s="106"/>
      <c r="D44879" s="139"/>
      <c r="P44879" s="142"/>
      <c r="Q44879" s="142"/>
      <c r="R44879" s="142"/>
      <c r="S44879" s="139"/>
    </row>
    <row r="44880" spans="2:19" ht="15.75" customHeight="1" x14ac:dyDescent="0.25">
      <c r="B44880" s="106"/>
      <c r="C44880" s="106"/>
      <c r="D44880" s="139"/>
      <c r="P44880" s="142"/>
      <c r="Q44880" s="142"/>
      <c r="R44880" s="142"/>
      <c r="S44880" s="139"/>
    </row>
    <row r="44881" spans="2:19" ht="15.75" customHeight="1" x14ac:dyDescent="0.25">
      <c r="B44881" s="106"/>
      <c r="C44881" s="106"/>
      <c r="D44881" s="139"/>
      <c r="P44881" s="142"/>
      <c r="Q44881" s="142"/>
      <c r="R44881" s="142"/>
      <c r="S44881" s="139"/>
    </row>
    <row r="44882" spans="2:19" ht="15.75" customHeight="1" x14ac:dyDescent="0.25">
      <c r="B44882" s="106"/>
      <c r="C44882" s="106"/>
      <c r="D44882" s="139"/>
      <c r="P44882" s="142"/>
      <c r="Q44882" s="142"/>
      <c r="R44882" s="142"/>
      <c r="S44882" s="139"/>
    </row>
    <row r="44883" spans="2:19" ht="15.75" customHeight="1" x14ac:dyDescent="0.25">
      <c r="B44883" s="106"/>
      <c r="C44883" s="106"/>
      <c r="D44883" s="139"/>
      <c r="P44883" s="142"/>
      <c r="Q44883" s="142"/>
      <c r="R44883" s="142"/>
      <c r="S44883" s="139"/>
    </row>
    <row r="44884" spans="2:19" ht="15.75" customHeight="1" x14ac:dyDescent="0.25">
      <c r="B44884" s="106"/>
      <c r="C44884" s="106"/>
      <c r="D44884" s="139"/>
      <c r="P44884" s="142"/>
      <c r="Q44884" s="142"/>
      <c r="R44884" s="142"/>
      <c r="S44884" s="139"/>
    </row>
    <row r="44885" spans="2:19" ht="15.75" customHeight="1" x14ac:dyDescent="0.25">
      <c r="B44885" s="106"/>
      <c r="C44885" s="106"/>
      <c r="D44885" s="139"/>
      <c r="P44885" s="142"/>
      <c r="Q44885" s="142"/>
      <c r="R44885" s="142"/>
      <c r="S44885" s="139"/>
    </row>
    <row r="44886" spans="2:19" ht="15.75" customHeight="1" x14ac:dyDescent="0.25">
      <c r="B44886" s="106"/>
      <c r="C44886" s="106"/>
      <c r="D44886" s="139"/>
      <c r="P44886" s="142"/>
      <c r="Q44886" s="142"/>
      <c r="R44886" s="142"/>
      <c r="S44886" s="139"/>
    </row>
    <row r="44887" spans="2:19" ht="15.75" customHeight="1" x14ac:dyDescent="0.25">
      <c r="B44887" s="106"/>
      <c r="C44887" s="106"/>
      <c r="D44887" s="139"/>
      <c r="P44887" s="142"/>
      <c r="Q44887" s="142"/>
      <c r="R44887" s="142"/>
      <c r="S44887" s="139"/>
    </row>
    <row r="44888" spans="2:19" ht="15.75" customHeight="1" x14ac:dyDescent="0.25">
      <c r="B44888" s="106"/>
      <c r="C44888" s="106"/>
      <c r="D44888" s="139"/>
      <c r="P44888" s="142"/>
      <c r="Q44888" s="142"/>
      <c r="R44888" s="142"/>
      <c r="S44888" s="139"/>
    </row>
    <row r="44889" spans="2:19" ht="15.75" customHeight="1" x14ac:dyDescent="0.25">
      <c r="B44889" s="106"/>
      <c r="C44889" s="106"/>
      <c r="D44889" s="139"/>
      <c r="P44889" s="142"/>
      <c r="Q44889" s="142"/>
      <c r="R44889" s="142"/>
      <c r="S44889" s="139"/>
    </row>
    <row r="44890" spans="2:19" ht="15.75" customHeight="1" x14ac:dyDescent="0.25">
      <c r="B44890" s="106"/>
      <c r="C44890" s="106"/>
      <c r="D44890" s="139"/>
      <c r="P44890" s="142"/>
      <c r="Q44890" s="142"/>
      <c r="R44890" s="142"/>
      <c r="S44890" s="139"/>
    </row>
    <row r="44891" spans="2:19" ht="15.75" customHeight="1" x14ac:dyDescent="0.25">
      <c r="B44891" s="106"/>
      <c r="C44891" s="106"/>
      <c r="D44891" s="139"/>
      <c r="P44891" s="142"/>
      <c r="Q44891" s="142"/>
      <c r="R44891" s="142"/>
      <c r="S44891" s="139"/>
    </row>
    <row r="44892" spans="2:19" ht="15.75" customHeight="1" x14ac:dyDescent="0.25">
      <c r="B44892" s="106"/>
      <c r="C44892" s="106"/>
      <c r="D44892" s="139"/>
      <c r="P44892" s="142"/>
      <c r="Q44892" s="142"/>
      <c r="R44892" s="142"/>
      <c r="S44892" s="139"/>
    </row>
    <row r="44893" spans="2:19" ht="15.75" customHeight="1" x14ac:dyDescent="0.25">
      <c r="B44893" s="106"/>
      <c r="C44893" s="106"/>
      <c r="D44893" s="139"/>
      <c r="P44893" s="142"/>
      <c r="Q44893" s="142"/>
      <c r="R44893" s="142"/>
      <c r="S44893" s="139"/>
    </row>
    <row r="44894" spans="2:19" ht="15.75" customHeight="1" x14ac:dyDescent="0.25">
      <c r="B44894" s="106"/>
      <c r="C44894" s="106"/>
      <c r="D44894" s="139"/>
      <c r="P44894" s="142"/>
      <c r="Q44894" s="142"/>
      <c r="R44894" s="142"/>
      <c r="S44894" s="139"/>
    </row>
    <row r="44895" spans="2:19" ht="15.75" customHeight="1" x14ac:dyDescent="0.25">
      <c r="B44895" s="106"/>
      <c r="C44895" s="106"/>
      <c r="D44895" s="139"/>
      <c r="P44895" s="142"/>
      <c r="Q44895" s="142"/>
      <c r="R44895" s="142"/>
      <c r="S44895" s="139"/>
    </row>
    <row r="44896" spans="2:19" ht="15.75" customHeight="1" x14ac:dyDescent="0.25">
      <c r="B44896" s="106"/>
      <c r="C44896" s="106"/>
      <c r="D44896" s="139"/>
      <c r="P44896" s="142"/>
      <c r="Q44896" s="142"/>
      <c r="R44896" s="142"/>
      <c r="S44896" s="139"/>
    </row>
    <row r="44897" spans="2:19" ht="15.75" customHeight="1" x14ac:dyDescent="0.25">
      <c r="B44897" s="106"/>
      <c r="C44897" s="106"/>
      <c r="D44897" s="139"/>
      <c r="P44897" s="142"/>
      <c r="Q44897" s="142"/>
      <c r="R44897" s="142"/>
      <c r="S44897" s="139"/>
    </row>
    <row r="44898" spans="2:19" ht="15.75" customHeight="1" x14ac:dyDescent="0.25">
      <c r="B44898" s="106"/>
      <c r="C44898" s="106"/>
      <c r="D44898" s="139"/>
      <c r="P44898" s="142"/>
      <c r="Q44898" s="142"/>
      <c r="R44898" s="142"/>
      <c r="S44898" s="139"/>
    </row>
    <row r="44899" spans="2:19" ht="15.75" customHeight="1" x14ac:dyDescent="0.25">
      <c r="B44899" s="106"/>
      <c r="C44899" s="106"/>
      <c r="D44899" s="139"/>
      <c r="P44899" s="142"/>
      <c r="Q44899" s="142"/>
      <c r="R44899" s="142"/>
      <c r="S44899" s="139"/>
    </row>
    <row r="44900" spans="2:19" ht="15.75" customHeight="1" x14ac:dyDescent="0.25">
      <c r="B44900" s="106"/>
      <c r="C44900" s="106"/>
      <c r="D44900" s="139"/>
      <c r="P44900" s="142"/>
      <c r="Q44900" s="142"/>
      <c r="R44900" s="142"/>
      <c r="S44900" s="139"/>
    </row>
    <row r="44901" spans="2:19" ht="15.75" customHeight="1" x14ac:dyDescent="0.25">
      <c r="B44901" s="106"/>
      <c r="C44901" s="106"/>
      <c r="D44901" s="139"/>
      <c r="P44901" s="142"/>
      <c r="Q44901" s="142"/>
      <c r="R44901" s="142"/>
      <c r="S44901" s="139"/>
    </row>
    <row r="44902" spans="2:19" ht="15.75" customHeight="1" x14ac:dyDescent="0.25">
      <c r="B44902" s="106"/>
      <c r="C44902" s="106"/>
      <c r="D44902" s="139"/>
      <c r="P44902" s="142"/>
      <c r="Q44902" s="142"/>
      <c r="R44902" s="142"/>
      <c r="S44902" s="139"/>
    </row>
    <row r="44903" spans="2:19" ht="15.75" customHeight="1" x14ac:dyDescent="0.25">
      <c r="B44903" s="106"/>
      <c r="C44903" s="106"/>
      <c r="D44903" s="139"/>
      <c r="P44903" s="142"/>
      <c r="Q44903" s="142"/>
      <c r="R44903" s="142"/>
      <c r="S44903" s="139"/>
    </row>
    <row r="44904" spans="2:19" ht="15.75" customHeight="1" x14ac:dyDescent="0.25">
      <c r="B44904" s="106"/>
      <c r="C44904" s="106"/>
      <c r="D44904" s="139"/>
      <c r="P44904" s="142"/>
      <c r="Q44904" s="142"/>
      <c r="R44904" s="142"/>
      <c r="S44904" s="139"/>
    </row>
    <row r="44905" spans="2:19" ht="15.75" customHeight="1" x14ac:dyDescent="0.25">
      <c r="B44905" s="106"/>
      <c r="C44905" s="106"/>
      <c r="D44905" s="139"/>
      <c r="P44905" s="142"/>
      <c r="Q44905" s="142"/>
      <c r="R44905" s="142"/>
      <c r="S44905" s="139"/>
    </row>
    <row r="44906" spans="2:19" ht="15.75" customHeight="1" x14ac:dyDescent="0.25">
      <c r="B44906" s="106"/>
      <c r="C44906" s="106"/>
      <c r="D44906" s="139"/>
      <c r="P44906" s="142"/>
      <c r="Q44906" s="142"/>
      <c r="R44906" s="142"/>
      <c r="S44906" s="139"/>
    </row>
    <row r="44907" spans="2:19" ht="15.75" customHeight="1" x14ac:dyDescent="0.25">
      <c r="B44907" s="106"/>
      <c r="C44907" s="106"/>
      <c r="D44907" s="139"/>
      <c r="P44907" s="142"/>
      <c r="Q44907" s="142"/>
      <c r="R44907" s="142"/>
      <c r="S44907" s="139"/>
    </row>
    <row r="44908" spans="2:19" ht="15.75" customHeight="1" x14ac:dyDescent="0.25">
      <c r="B44908" s="106"/>
      <c r="C44908" s="106"/>
      <c r="D44908" s="139"/>
      <c r="P44908" s="142"/>
      <c r="Q44908" s="142"/>
      <c r="R44908" s="142"/>
      <c r="S44908" s="139"/>
    </row>
    <row r="44909" spans="2:19" ht="15.75" customHeight="1" x14ac:dyDescent="0.25">
      <c r="B44909" s="106"/>
      <c r="C44909" s="106"/>
      <c r="D44909" s="139"/>
      <c r="P44909" s="142"/>
      <c r="Q44909" s="142"/>
      <c r="R44909" s="142"/>
      <c r="S44909" s="139"/>
    </row>
    <row r="44910" spans="2:19" ht="15.75" customHeight="1" x14ac:dyDescent="0.25">
      <c r="B44910" s="106"/>
      <c r="C44910" s="106"/>
      <c r="D44910" s="139"/>
      <c r="P44910" s="142"/>
      <c r="Q44910" s="142"/>
      <c r="R44910" s="142"/>
      <c r="S44910" s="139"/>
    </row>
    <row r="44911" spans="2:19" ht="15.75" customHeight="1" x14ac:dyDescent="0.25">
      <c r="B44911" s="106"/>
      <c r="C44911" s="106"/>
      <c r="D44911" s="139"/>
      <c r="P44911" s="142"/>
      <c r="Q44911" s="142"/>
      <c r="R44911" s="142"/>
      <c r="S44911" s="139"/>
    </row>
    <row r="44912" spans="2:19" ht="15.75" customHeight="1" x14ac:dyDescent="0.25">
      <c r="B44912" s="106"/>
      <c r="C44912" s="106"/>
      <c r="D44912" s="139"/>
      <c r="P44912" s="142"/>
      <c r="Q44912" s="142"/>
      <c r="R44912" s="142"/>
      <c r="S44912" s="139"/>
    </row>
    <row r="44913" spans="2:19" ht="15.75" customHeight="1" x14ac:dyDescent="0.25">
      <c r="B44913" s="106"/>
      <c r="C44913" s="106"/>
      <c r="D44913" s="139"/>
      <c r="P44913" s="142"/>
      <c r="Q44913" s="142"/>
      <c r="R44913" s="142"/>
      <c r="S44913" s="139"/>
    </row>
    <row r="44914" spans="2:19" ht="15.75" customHeight="1" x14ac:dyDescent="0.25">
      <c r="B44914" s="106"/>
      <c r="C44914" s="106"/>
      <c r="D44914" s="139"/>
      <c r="P44914" s="142"/>
      <c r="Q44914" s="142"/>
      <c r="R44914" s="142"/>
      <c r="S44914" s="139"/>
    </row>
    <row r="44915" spans="2:19" ht="15.75" customHeight="1" x14ac:dyDescent="0.25">
      <c r="B44915" s="106"/>
      <c r="C44915" s="106"/>
      <c r="D44915" s="139"/>
      <c r="P44915" s="142"/>
      <c r="Q44915" s="142"/>
      <c r="R44915" s="142"/>
      <c r="S44915" s="139"/>
    </row>
    <row r="44916" spans="2:19" ht="15.75" customHeight="1" x14ac:dyDescent="0.25">
      <c r="B44916" s="106"/>
      <c r="C44916" s="106"/>
      <c r="D44916" s="139"/>
      <c r="P44916" s="142"/>
      <c r="Q44916" s="142"/>
      <c r="R44916" s="142"/>
      <c r="S44916" s="139"/>
    </row>
    <row r="44917" spans="2:19" ht="15.75" customHeight="1" x14ac:dyDescent="0.25">
      <c r="B44917" s="106"/>
      <c r="C44917" s="106"/>
      <c r="D44917" s="139"/>
      <c r="P44917" s="142"/>
      <c r="Q44917" s="142"/>
      <c r="R44917" s="142"/>
      <c r="S44917" s="139"/>
    </row>
    <row r="44918" spans="2:19" ht="15.75" customHeight="1" x14ac:dyDescent="0.25">
      <c r="B44918" s="106"/>
      <c r="C44918" s="106"/>
      <c r="D44918" s="139"/>
      <c r="P44918" s="142"/>
      <c r="Q44918" s="142"/>
      <c r="R44918" s="142"/>
      <c r="S44918" s="139"/>
    </row>
    <row r="44919" spans="2:19" ht="15.75" customHeight="1" x14ac:dyDescent="0.25">
      <c r="B44919" s="106"/>
      <c r="C44919" s="106"/>
      <c r="D44919" s="139"/>
      <c r="P44919" s="142"/>
      <c r="Q44919" s="142"/>
      <c r="R44919" s="142"/>
      <c r="S44919" s="139"/>
    </row>
    <row r="44920" spans="2:19" ht="15.75" customHeight="1" x14ac:dyDescent="0.25">
      <c r="B44920" s="106"/>
      <c r="C44920" s="106"/>
      <c r="D44920" s="139"/>
      <c r="P44920" s="142"/>
      <c r="Q44920" s="142"/>
      <c r="R44920" s="142"/>
      <c r="S44920" s="139"/>
    </row>
    <row r="44921" spans="2:19" ht="15.75" customHeight="1" x14ac:dyDescent="0.25">
      <c r="B44921" s="106"/>
      <c r="C44921" s="106"/>
      <c r="D44921" s="139"/>
      <c r="P44921" s="142"/>
      <c r="Q44921" s="142"/>
      <c r="R44921" s="142"/>
      <c r="S44921" s="139"/>
    </row>
    <row r="44922" spans="2:19" ht="15.75" customHeight="1" x14ac:dyDescent="0.25">
      <c r="B44922" s="106"/>
      <c r="C44922" s="106"/>
      <c r="D44922" s="139"/>
      <c r="P44922" s="142"/>
      <c r="Q44922" s="142"/>
      <c r="R44922" s="142"/>
      <c r="S44922" s="139"/>
    </row>
    <row r="44923" spans="2:19" ht="15.75" customHeight="1" x14ac:dyDescent="0.25">
      <c r="B44923" s="106"/>
      <c r="C44923" s="106"/>
      <c r="D44923" s="139"/>
      <c r="P44923" s="142"/>
      <c r="Q44923" s="142"/>
      <c r="R44923" s="142"/>
      <c r="S44923" s="139"/>
    </row>
    <row r="44924" spans="2:19" ht="15.75" customHeight="1" x14ac:dyDescent="0.25">
      <c r="B44924" s="106"/>
      <c r="C44924" s="106"/>
      <c r="D44924" s="139"/>
      <c r="P44924" s="142"/>
      <c r="Q44924" s="142"/>
      <c r="R44924" s="142"/>
      <c r="S44924" s="139"/>
    </row>
    <row r="44925" spans="2:19" ht="15.75" customHeight="1" x14ac:dyDescent="0.25">
      <c r="B44925" s="106"/>
      <c r="C44925" s="106"/>
      <c r="D44925" s="139"/>
      <c r="P44925" s="142"/>
      <c r="Q44925" s="142"/>
      <c r="R44925" s="142"/>
      <c r="S44925" s="139"/>
    </row>
    <row r="44926" spans="2:19" ht="15.75" customHeight="1" x14ac:dyDescent="0.25">
      <c r="B44926" s="106"/>
      <c r="C44926" s="106"/>
      <c r="D44926" s="139"/>
      <c r="P44926" s="142"/>
      <c r="Q44926" s="142"/>
      <c r="R44926" s="142"/>
      <c r="S44926" s="139"/>
    </row>
    <row r="44927" spans="2:19" ht="15.75" customHeight="1" x14ac:dyDescent="0.25">
      <c r="B44927" s="106"/>
      <c r="C44927" s="106"/>
      <c r="D44927" s="139"/>
      <c r="P44927" s="142"/>
      <c r="Q44927" s="142"/>
      <c r="R44927" s="142"/>
      <c r="S44927" s="139"/>
    </row>
    <row r="44928" spans="2:19" ht="15.75" customHeight="1" x14ac:dyDescent="0.25">
      <c r="B44928" s="106"/>
      <c r="C44928" s="106"/>
      <c r="D44928" s="139"/>
      <c r="P44928" s="142"/>
      <c r="Q44928" s="142"/>
      <c r="R44928" s="142"/>
      <c r="S44928" s="139"/>
    </row>
    <row r="44929" spans="2:19" ht="15.75" customHeight="1" x14ac:dyDescent="0.25">
      <c r="B44929" s="106"/>
      <c r="C44929" s="106"/>
      <c r="D44929" s="139"/>
      <c r="P44929" s="142"/>
      <c r="Q44929" s="142"/>
      <c r="R44929" s="142"/>
      <c r="S44929" s="139"/>
    </row>
    <row r="44930" spans="2:19" ht="15.75" customHeight="1" x14ac:dyDescent="0.25">
      <c r="B44930" s="106"/>
      <c r="C44930" s="106"/>
      <c r="D44930" s="139"/>
      <c r="P44930" s="142"/>
      <c r="Q44930" s="142"/>
      <c r="R44930" s="142"/>
      <c r="S44930" s="139"/>
    </row>
    <row r="44931" spans="2:19" ht="15.75" customHeight="1" x14ac:dyDescent="0.25">
      <c r="B44931" s="106"/>
      <c r="C44931" s="106"/>
      <c r="D44931" s="139"/>
      <c r="P44931" s="142"/>
      <c r="Q44931" s="142"/>
      <c r="R44931" s="142"/>
      <c r="S44931" s="139"/>
    </row>
    <row r="44932" spans="2:19" ht="15.75" customHeight="1" x14ac:dyDescent="0.25">
      <c r="B44932" s="106"/>
      <c r="C44932" s="106"/>
      <c r="D44932" s="139"/>
      <c r="P44932" s="142"/>
      <c r="Q44932" s="142"/>
      <c r="R44932" s="142"/>
      <c r="S44932" s="139"/>
    </row>
    <row r="44933" spans="2:19" ht="15.75" customHeight="1" x14ac:dyDescent="0.25">
      <c r="B44933" s="106"/>
      <c r="C44933" s="106"/>
      <c r="D44933" s="139"/>
      <c r="P44933" s="142"/>
      <c r="Q44933" s="142"/>
      <c r="R44933" s="142"/>
      <c r="S44933" s="139"/>
    </row>
    <row r="44934" spans="2:19" ht="15.75" customHeight="1" x14ac:dyDescent="0.25">
      <c r="B44934" s="106"/>
      <c r="C44934" s="106"/>
      <c r="D44934" s="139"/>
      <c r="P44934" s="142"/>
      <c r="Q44934" s="142"/>
      <c r="R44934" s="142"/>
      <c r="S44934" s="139"/>
    </row>
    <row r="44935" spans="2:19" ht="15.75" customHeight="1" x14ac:dyDescent="0.25">
      <c r="B44935" s="106"/>
      <c r="C44935" s="106"/>
      <c r="D44935" s="139"/>
      <c r="P44935" s="142"/>
      <c r="Q44935" s="142"/>
      <c r="R44935" s="142"/>
      <c r="S44935" s="139"/>
    </row>
    <row r="44936" spans="2:19" ht="15.75" customHeight="1" x14ac:dyDescent="0.25">
      <c r="B44936" s="106"/>
      <c r="C44936" s="106"/>
      <c r="D44936" s="139"/>
      <c r="P44936" s="142"/>
      <c r="Q44936" s="142"/>
      <c r="R44936" s="142"/>
      <c r="S44936" s="139"/>
    </row>
    <row r="44937" spans="2:19" ht="15.75" customHeight="1" x14ac:dyDescent="0.25">
      <c r="B44937" s="106"/>
      <c r="C44937" s="106"/>
      <c r="D44937" s="139"/>
      <c r="P44937" s="142"/>
      <c r="Q44937" s="142"/>
      <c r="R44937" s="142"/>
      <c r="S44937" s="139"/>
    </row>
    <row r="44938" spans="2:19" ht="15.75" customHeight="1" x14ac:dyDescent="0.25">
      <c r="B44938" s="106"/>
      <c r="C44938" s="106"/>
      <c r="D44938" s="139"/>
      <c r="P44938" s="142"/>
      <c r="Q44938" s="142"/>
      <c r="R44938" s="142"/>
      <c r="S44938" s="139"/>
    </row>
    <row r="44939" spans="2:19" ht="15.75" customHeight="1" x14ac:dyDescent="0.25">
      <c r="B44939" s="106"/>
      <c r="C44939" s="106"/>
      <c r="D44939" s="139"/>
      <c r="P44939" s="142"/>
      <c r="Q44939" s="142"/>
      <c r="R44939" s="142"/>
      <c r="S44939" s="139"/>
    </row>
    <row r="44940" spans="2:19" ht="15.75" customHeight="1" x14ac:dyDescent="0.25">
      <c r="B44940" s="106"/>
      <c r="C44940" s="106"/>
      <c r="D44940" s="139"/>
      <c r="P44940" s="142"/>
      <c r="Q44940" s="142"/>
      <c r="R44940" s="142"/>
      <c r="S44940" s="139"/>
    </row>
    <row r="44941" spans="2:19" ht="15.75" customHeight="1" x14ac:dyDescent="0.25">
      <c r="B44941" s="106"/>
      <c r="C44941" s="106"/>
      <c r="D44941" s="139"/>
      <c r="P44941" s="142"/>
      <c r="Q44941" s="142"/>
      <c r="R44941" s="142"/>
      <c r="S44941" s="139"/>
    </row>
    <row r="44942" spans="2:19" ht="15.75" customHeight="1" x14ac:dyDescent="0.25">
      <c r="B44942" s="106"/>
      <c r="C44942" s="106"/>
      <c r="D44942" s="139"/>
      <c r="P44942" s="142"/>
      <c r="Q44942" s="142"/>
      <c r="R44942" s="142"/>
      <c r="S44942" s="139"/>
    </row>
    <row r="44943" spans="2:19" ht="15.75" customHeight="1" x14ac:dyDescent="0.25">
      <c r="B44943" s="106"/>
      <c r="C44943" s="106"/>
      <c r="D44943" s="139"/>
      <c r="P44943" s="142"/>
      <c r="Q44943" s="142"/>
      <c r="R44943" s="142"/>
      <c r="S44943" s="139"/>
    </row>
    <row r="44944" spans="2:19" ht="15.75" customHeight="1" x14ac:dyDescent="0.25">
      <c r="B44944" s="106"/>
      <c r="C44944" s="106"/>
      <c r="D44944" s="139"/>
      <c r="P44944" s="142"/>
      <c r="Q44944" s="142"/>
      <c r="R44944" s="142"/>
      <c r="S44944" s="139"/>
    </row>
    <row r="44945" spans="2:19" ht="15.75" customHeight="1" x14ac:dyDescent="0.25">
      <c r="B44945" s="106"/>
      <c r="C44945" s="106"/>
      <c r="D44945" s="139"/>
      <c r="P44945" s="142"/>
      <c r="Q44945" s="142"/>
      <c r="R44945" s="142"/>
      <c r="S44945" s="139"/>
    </row>
    <row r="44946" spans="2:19" ht="15.75" customHeight="1" x14ac:dyDescent="0.25">
      <c r="B44946" s="106"/>
      <c r="C44946" s="106"/>
      <c r="D44946" s="139"/>
      <c r="P44946" s="142"/>
      <c r="Q44946" s="142"/>
      <c r="R44946" s="142"/>
      <c r="S44946" s="139"/>
    </row>
    <row r="44947" spans="2:19" ht="15.75" customHeight="1" x14ac:dyDescent="0.25">
      <c r="B44947" s="106"/>
      <c r="C44947" s="106"/>
      <c r="D44947" s="139"/>
      <c r="P44947" s="142"/>
      <c r="Q44947" s="142"/>
      <c r="R44947" s="142"/>
      <c r="S44947" s="139"/>
    </row>
    <row r="44948" spans="2:19" ht="15.75" customHeight="1" x14ac:dyDescent="0.25">
      <c r="B44948" s="106"/>
      <c r="C44948" s="106"/>
      <c r="D44948" s="139"/>
      <c r="P44948" s="142"/>
      <c r="Q44948" s="142"/>
      <c r="R44948" s="142"/>
      <c r="S44948" s="139"/>
    </row>
    <row r="44949" spans="2:19" ht="15.75" customHeight="1" x14ac:dyDescent="0.25">
      <c r="B44949" s="106"/>
      <c r="C44949" s="106"/>
      <c r="D44949" s="139"/>
      <c r="P44949" s="142"/>
      <c r="Q44949" s="142"/>
      <c r="R44949" s="142"/>
      <c r="S44949" s="139"/>
    </row>
    <row r="44950" spans="2:19" ht="15.75" customHeight="1" x14ac:dyDescent="0.25">
      <c r="B44950" s="106"/>
      <c r="C44950" s="106"/>
      <c r="D44950" s="139"/>
      <c r="P44950" s="142"/>
      <c r="Q44950" s="142"/>
      <c r="R44950" s="142"/>
      <c r="S44950" s="139"/>
    </row>
    <row r="44951" spans="2:19" ht="15.75" customHeight="1" x14ac:dyDescent="0.25">
      <c r="B44951" s="106"/>
      <c r="C44951" s="106"/>
      <c r="D44951" s="139"/>
      <c r="P44951" s="142"/>
      <c r="Q44951" s="142"/>
      <c r="R44951" s="142"/>
      <c r="S44951" s="139"/>
    </row>
    <row r="44952" spans="2:19" ht="15.75" customHeight="1" x14ac:dyDescent="0.25">
      <c r="B44952" s="106"/>
      <c r="C44952" s="106"/>
      <c r="D44952" s="139"/>
      <c r="P44952" s="142"/>
      <c r="Q44952" s="142"/>
      <c r="R44952" s="142"/>
      <c r="S44952" s="139"/>
    </row>
    <row r="44953" spans="2:19" ht="15.75" customHeight="1" x14ac:dyDescent="0.25">
      <c r="B44953" s="106"/>
      <c r="C44953" s="106"/>
      <c r="D44953" s="139"/>
      <c r="P44953" s="142"/>
      <c r="Q44953" s="142"/>
      <c r="R44953" s="142"/>
      <c r="S44953" s="139"/>
    </row>
    <row r="44954" spans="2:19" ht="15.75" customHeight="1" x14ac:dyDescent="0.25">
      <c r="B44954" s="106"/>
      <c r="C44954" s="106"/>
      <c r="D44954" s="139"/>
      <c r="P44954" s="142"/>
      <c r="Q44954" s="142"/>
      <c r="R44954" s="142"/>
      <c r="S44954" s="139"/>
    </row>
    <row r="44955" spans="2:19" ht="15.75" customHeight="1" x14ac:dyDescent="0.25">
      <c r="B44955" s="106"/>
      <c r="C44955" s="106"/>
      <c r="D44955" s="139"/>
      <c r="P44955" s="142"/>
      <c r="Q44955" s="142"/>
      <c r="R44955" s="142"/>
      <c r="S44955" s="139"/>
    </row>
    <row r="44956" spans="2:19" ht="15.75" customHeight="1" x14ac:dyDescent="0.25">
      <c r="B44956" s="106"/>
      <c r="C44956" s="106"/>
      <c r="D44956" s="139"/>
      <c r="P44956" s="142"/>
      <c r="Q44956" s="142"/>
      <c r="R44956" s="142"/>
      <c r="S44956" s="139"/>
    </row>
    <row r="44957" spans="2:19" ht="15.75" customHeight="1" x14ac:dyDescent="0.25">
      <c r="B44957" s="106"/>
      <c r="C44957" s="106"/>
      <c r="D44957" s="139"/>
      <c r="P44957" s="142"/>
      <c r="Q44957" s="142"/>
      <c r="R44957" s="142"/>
      <c r="S44957" s="139"/>
    </row>
    <row r="44958" spans="2:19" ht="15.75" customHeight="1" x14ac:dyDescent="0.25">
      <c r="B44958" s="106"/>
      <c r="C44958" s="106"/>
      <c r="D44958" s="139"/>
      <c r="P44958" s="142"/>
      <c r="Q44958" s="142"/>
      <c r="R44958" s="142"/>
      <c r="S44958" s="139"/>
    </row>
    <row r="44959" spans="2:19" ht="15.75" customHeight="1" x14ac:dyDescent="0.25">
      <c r="B44959" s="106"/>
      <c r="C44959" s="106"/>
      <c r="D44959" s="139"/>
      <c r="P44959" s="142"/>
      <c r="Q44959" s="142"/>
      <c r="R44959" s="142"/>
      <c r="S44959" s="139"/>
    </row>
    <row r="44960" spans="2:19" ht="15.75" customHeight="1" x14ac:dyDescent="0.25">
      <c r="B44960" s="106"/>
      <c r="C44960" s="106"/>
      <c r="D44960" s="139"/>
      <c r="P44960" s="142"/>
      <c r="Q44960" s="142"/>
      <c r="R44960" s="142"/>
      <c r="S44960" s="139"/>
    </row>
    <row r="44961" spans="2:19" ht="15.75" customHeight="1" x14ac:dyDescent="0.25">
      <c r="B44961" s="106"/>
      <c r="C44961" s="106"/>
      <c r="D44961" s="139"/>
      <c r="P44961" s="142"/>
      <c r="Q44961" s="142"/>
      <c r="R44961" s="142"/>
      <c r="S44961" s="139"/>
    </row>
    <row r="44962" spans="2:19" ht="15.75" customHeight="1" x14ac:dyDescent="0.25">
      <c r="B44962" s="106"/>
      <c r="C44962" s="106"/>
      <c r="D44962" s="139"/>
      <c r="P44962" s="142"/>
      <c r="Q44962" s="142"/>
      <c r="R44962" s="142"/>
      <c r="S44962" s="139"/>
    </row>
    <row r="44963" spans="2:19" ht="15.75" customHeight="1" x14ac:dyDescent="0.25">
      <c r="B44963" s="106"/>
      <c r="C44963" s="106"/>
      <c r="D44963" s="139"/>
      <c r="P44963" s="142"/>
      <c r="Q44963" s="142"/>
      <c r="R44963" s="142"/>
      <c r="S44963" s="139"/>
    </row>
    <row r="44964" spans="2:19" ht="15.75" customHeight="1" x14ac:dyDescent="0.25">
      <c r="B44964" s="106"/>
      <c r="C44964" s="106"/>
      <c r="D44964" s="139"/>
      <c r="P44964" s="142"/>
      <c r="Q44964" s="142"/>
      <c r="R44964" s="142"/>
      <c r="S44964" s="139"/>
    </row>
    <row r="44965" spans="2:19" ht="15.75" customHeight="1" x14ac:dyDescent="0.25">
      <c r="B44965" s="106"/>
      <c r="C44965" s="106"/>
      <c r="D44965" s="139"/>
      <c r="P44965" s="142"/>
      <c r="Q44965" s="142"/>
      <c r="R44965" s="142"/>
      <c r="S44965" s="139"/>
    </row>
    <row r="44966" spans="2:19" ht="15.75" customHeight="1" x14ac:dyDescent="0.25">
      <c r="B44966" s="106"/>
      <c r="C44966" s="106"/>
      <c r="D44966" s="139"/>
      <c r="P44966" s="142"/>
      <c r="Q44966" s="142"/>
      <c r="R44966" s="142"/>
      <c r="S44966" s="139"/>
    </row>
    <row r="44967" spans="2:19" ht="15.75" customHeight="1" x14ac:dyDescent="0.25">
      <c r="B44967" s="106"/>
      <c r="C44967" s="106"/>
      <c r="D44967" s="139"/>
      <c r="P44967" s="142"/>
      <c r="Q44967" s="142"/>
      <c r="R44967" s="142"/>
      <c r="S44967" s="139"/>
    </row>
    <row r="44968" spans="2:19" ht="15.75" customHeight="1" x14ac:dyDescent="0.25">
      <c r="B44968" s="106"/>
      <c r="C44968" s="106"/>
      <c r="D44968" s="139"/>
      <c r="P44968" s="142"/>
      <c r="Q44968" s="142"/>
      <c r="R44968" s="142"/>
      <c r="S44968" s="139"/>
    </row>
    <row r="44969" spans="2:19" ht="15.75" customHeight="1" x14ac:dyDescent="0.25">
      <c r="B44969" s="106"/>
      <c r="C44969" s="106"/>
      <c r="D44969" s="139"/>
      <c r="P44969" s="142"/>
      <c r="Q44969" s="142"/>
      <c r="R44969" s="142"/>
      <c r="S44969" s="139"/>
    </row>
    <row r="44970" spans="2:19" ht="15.75" customHeight="1" x14ac:dyDescent="0.25">
      <c r="B44970" s="106"/>
      <c r="C44970" s="106"/>
      <c r="D44970" s="139"/>
      <c r="P44970" s="142"/>
      <c r="Q44970" s="142"/>
      <c r="R44970" s="142"/>
      <c r="S44970" s="139"/>
    </row>
    <row r="44971" spans="2:19" ht="15.75" customHeight="1" x14ac:dyDescent="0.25">
      <c r="B44971" s="106"/>
      <c r="C44971" s="106"/>
      <c r="D44971" s="139"/>
      <c r="P44971" s="142"/>
      <c r="Q44971" s="142"/>
      <c r="R44971" s="142"/>
      <c r="S44971" s="139"/>
    </row>
    <row r="44972" spans="2:19" ht="15.75" customHeight="1" x14ac:dyDescent="0.25">
      <c r="B44972" s="106"/>
      <c r="C44972" s="106"/>
      <c r="D44972" s="139"/>
      <c r="P44972" s="142"/>
      <c r="Q44972" s="142"/>
      <c r="R44972" s="142"/>
      <c r="S44972" s="139"/>
    </row>
    <row r="44973" spans="2:19" ht="15.75" customHeight="1" x14ac:dyDescent="0.25">
      <c r="B44973" s="106"/>
      <c r="C44973" s="106"/>
      <c r="D44973" s="139"/>
      <c r="P44973" s="142"/>
      <c r="Q44973" s="142"/>
      <c r="R44973" s="142"/>
      <c r="S44973" s="139"/>
    </row>
    <row r="44974" spans="2:19" ht="15.75" customHeight="1" x14ac:dyDescent="0.25">
      <c r="B44974" s="106"/>
      <c r="C44974" s="106"/>
      <c r="D44974" s="139"/>
      <c r="P44974" s="142"/>
      <c r="Q44974" s="142"/>
      <c r="R44974" s="142"/>
      <c r="S44974" s="139"/>
    </row>
    <row r="44975" spans="2:19" ht="15.75" customHeight="1" x14ac:dyDescent="0.25">
      <c r="B44975" s="106"/>
      <c r="C44975" s="106"/>
      <c r="D44975" s="139"/>
      <c r="P44975" s="142"/>
      <c r="Q44975" s="142"/>
      <c r="R44975" s="142"/>
      <c r="S44975" s="139"/>
    </row>
    <row r="44976" spans="2:19" ht="15.75" customHeight="1" x14ac:dyDescent="0.25">
      <c r="B44976" s="106"/>
      <c r="C44976" s="106"/>
      <c r="D44976" s="139"/>
      <c r="P44976" s="142"/>
      <c r="Q44976" s="142"/>
      <c r="R44976" s="142"/>
      <c r="S44976" s="139"/>
    </row>
    <row r="44977" spans="2:19" ht="15.75" customHeight="1" x14ac:dyDescent="0.25">
      <c r="B44977" s="106"/>
      <c r="C44977" s="106"/>
      <c r="D44977" s="139"/>
      <c r="P44977" s="142"/>
      <c r="Q44977" s="142"/>
      <c r="R44977" s="142"/>
      <c r="S44977" s="139"/>
    </row>
    <row r="44978" spans="2:19" ht="15.75" customHeight="1" x14ac:dyDescent="0.25">
      <c r="B44978" s="106"/>
      <c r="C44978" s="106"/>
      <c r="D44978" s="139"/>
      <c r="P44978" s="142"/>
      <c r="Q44978" s="142"/>
      <c r="R44978" s="142"/>
      <c r="S44978" s="139"/>
    </row>
    <row r="44979" spans="2:19" ht="15.75" customHeight="1" x14ac:dyDescent="0.25">
      <c r="B44979" s="106"/>
      <c r="C44979" s="106"/>
      <c r="D44979" s="139"/>
      <c r="P44979" s="142"/>
      <c r="Q44979" s="142"/>
      <c r="R44979" s="142"/>
      <c r="S44979" s="139"/>
    </row>
    <row r="44980" spans="2:19" ht="15.75" customHeight="1" x14ac:dyDescent="0.25">
      <c r="B44980" s="106"/>
      <c r="C44980" s="106"/>
      <c r="D44980" s="139"/>
      <c r="P44980" s="142"/>
      <c r="Q44980" s="142"/>
      <c r="R44980" s="142"/>
      <c r="S44980" s="139"/>
    </row>
    <row r="44981" spans="2:19" ht="15.75" customHeight="1" x14ac:dyDescent="0.25">
      <c r="B44981" s="106"/>
      <c r="C44981" s="106"/>
      <c r="D44981" s="139"/>
      <c r="P44981" s="142"/>
      <c r="Q44981" s="142"/>
      <c r="R44981" s="142"/>
      <c r="S44981" s="139"/>
    </row>
    <row r="44982" spans="2:19" ht="15.75" customHeight="1" x14ac:dyDescent="0.25">
      <c r="B44982" s="106"/>
      <c r="C44982" s="106"/>
      <c r="D44982" s="139"/>
      <c r="P44982" s="142"/>
      <c r="Q44982" s="142"/>
      <c r="R44982" s="142"/>
      <c r="S44982" s="139"/>
    </row>
    <row r="44983" spans="2:19" ht="15.75" customHeight="1" x14ac:dyDescent="0.25">
      <c r="B44983" s="106"/>
      <c r="C44983" s="106"/>
      <c r="D44983" s="139"/>
      <c r="P44983" s="142"/>
      <c r="Q44983" s="142"/>
      <c r="R44983" s="142"/>
      <c r="S44983" s="139"/>
    </row>
    <row r="44984" spans="2:19" ht="15.75" customHeight="1" x14ac:dyDescent="0.25">
      <c r="B44984" s="106"/>
      <c r="C44984" s="106"/>
      <c r="D44984" s="139"/>
      <c r="P44984" s="142"/>
      <c r="Q44984" s="142"/>
      <c r="R44984" s="142"/>
      <c r="S44984" s="139"/>
    </row>
    <row r="44985" spans="2:19" ht="15.75" customHeight="1" x14ac:dyDescent="0.25">
      <c r="B44985" s="106"/>
      <c r="C44985" s="106"/>
      <c r="D44985" s="139"/>
      <c r="P44985" s="142"/>
      <c r="Q44985" s="142"/>
      <c r="R44985" s="142"/>
      <c r="S44985" s="139"/>
    </row>
    <row r="44986" spans="2:19" ht="15.75" customHeight="1" x14ac:dyDescent="0.25">
      <c r="B44986" s="106"/>
      <c r="C44986" s="106"/>
      <c r="D44986" s="139"/>
      <c r="P44986" s="142"/>
      <c r="Q44986" s="142"/>
      <c r="R44986" s="142"/>
      <c r="S44986" s="139"/>
    </row>
    <row r="44987" spans="2:19" ht="15.75" customHeight="1" x14ac:dyDescent="0.25">
      <c r="B44987" s="106"/>
      <c r="C44987" s="106"/>
      <c r="D44987" s="139"/>
      <c r="P44987" s="142"/>
      <c r="Q44987" s="142"/>
      <c r="R44987" s="142"/>
      <c r="S44987" s="139"/>
    </row>
    <row r="44988" spans="2:19" ht="15.75" customHeight="1" x14ac:dyDescent="0.25">
      <c r="B44988" s="106"/>
      <c r="C44988" s="106"/>
      <c r="D44988" s="139"/>
      <c r="P44988" s="142"/>
      <c r="Q44988" s="142"/>
      <c r="R44988" s="142"/>
      <c r="S44988" s="139"/>
    </row>
    <row r="44989" spans="2:19" ht="15.75" customHeight="1" x14ac:dyDescent="0.25">
      <c r="B44989" s="106"/>
      <c r="C44989" s="106"/>
      <c r="D44989" s="139"/>
      <c r="P44989" s="142"/>
      <c r="Q44989" s="142"/>
      <c r="R44989" s="142"/>
      <c r="S44989" s="139"/>
    </row>
    <row r="44990" spans="2:19" ht="15.75" customHeight="1" x14ac:dyDescent="0.25">
      <c r="B44990" s="106"/>
      <c r="C44990" s="106"/>
      <c r="D44990" s="139"/>
      <c r="P44990" s="142"/>
      <c r="Q44990" s="142"/>
      <c r="R44990" s="142"/>
      <c r="S44990" s="139"/>
    </row>
    <row r="44991" spans="2:19" ht="15.75" customHeight="1" x14ac:dyDescent="0.25">
      <c r="B44991" s="106"/>
      <c r="C44991" s="106"/>
      <c r="D44991" s="139"/>
      <c r="P44991" s="142"/>
      <c r="Q44991" s="142"/>
      <c r="R44991" s="142"/>
      <c r="S44991" s="139"/>
    </row>
    <row r="44992" spans="2:19" ht="15.75" customHeight="1" x14ac:dyDescent="0.25">
      <c r="B44992" s="106"/>
      <c r="C44992" s="106"/>
      <c r="D44992" s="139"/>
      <c r="P44992" s="142"/>
      <c r="Q44992" s="142"/>
      <c r="R44992" s="142"/>
      <c r="S44992" s="139"/>
    </row>
    <row r="44993" spans="2:19" ht="15.75" customHeight="1" x14ac:dyDescent="0.25">
      <c r="B44993" s="106"/>
      <c r="C44993" s="106"/>
      <c r="D44993" s="139"/>
      <c r="P44993" s="142"/>
      <c r="Q44993" s="142"/>
      <c r="R44993" s="142"/>
      <c r="S44993" s="139"/>
    </row>
    <row r="44994" spans="2:19" ht="15.75" customHeight="1" x14ac:dyDescent="0.25">
      <c r="B44994" s="106"/>
      <c r="C44994" s="106"/>
      <c r="D44994" s="139"/>
      <c r="P44994" s="142"/>
      <c r="Q44994" s="142"/>
      <c r="R44994" s="142"/>
      <c r="S44994" s="139"/>
    </row>
    <row r="44995" spans="2:19" ht="15.75" customHeight="1" x14ac:dyDescent="0.25">
      <c r="B44995" s="106"/>
      <c r="C44995" s="106"/>
      <c r="D44995" s="139"/>
      <c r="P44995" s="142"/>
      <c r="Q44995" s="142"/>
      <c r="R44995" s="142"/>
      <c r="S44995" s="139"/>
    </row>
    <row r="44996" spans="2:19" ht="15.75" customHeight="1" x14ac:dyDescent="0.25">
      <c r="B44996" s="106"/>
      <c r="C44996" s="106"/>
      <c r="D44996" s="139"/>
      <c r="P44996" s="142"/>
      <c r="Q44996" s="142"/>
      <c r="R44996" s="142"/>
      <c r="S44996" s="139"/>
    </row>
    <row r="44997" spans="2:19" ht="15.75" customHeight="1" x14ac:dyDescent="0.25">
      <c r="B44997" s="106"/>
      <c r="C44997" s="106"/>
      <c r="D44997" s="139"/>
      <c r="P44997" s="142"/>
      <c r="Q44997" s="142"/>
      <c r="R44997" s="142"/>
      <c r="S44997" s="139"/>
    </row>
    <row r="44998" spans="2:19" ht="15.75" customHeight="1" x14ac:dyDescent="0.25">
      <c r="B44998" s="106"/>
      <c r="C44998" s="106"/>
      <c r="D44998" s="139"/>
      <c r="P44998" s="142"/>
      <c r="Q44998" s="142"/>
      <c r="R44998" s="142"/>
      <c r="S44998" s="139"/>
    </row>
    <row r="44999" spans="2:19" ht="15.75" customHeight="1" x14ac:dyDescent="0.25">
      <c r="B44999" s="106"/>
      <c r="C44999" s="106"/>
      <c r="D44999" s="139"/>
      <c r="P44999" s="142"/>
      <c r="Q44999" s="142"/>
      <c r="R44999" s="142"/>
      <c r="S44999" s="139"/>
    </row>
    <row r="45000" spans="2:19" ht="15.75" customHeight="1" x14ac:dyDescent="0.25">
      <c r="B45000" s="106"/>
      <c r="C45000" s="106"/>
      <c r="D45000" s="139"/>
      <c r="P45000" s="142"/>
      <c r="Q45000" s="142"/>
      <c r="R45000" s="142"/>
      <c r="S45000" s="139"/>
    </row>
    <row r="45001" spans="2:19" ht="15.75" customHeight="1" x14ac:dyDescent="0.25">
      <c r="B45001" s="106"/>
      <c r="C45001" s="106"/>
      <c r="D45001" s="139"/>
      <c r="P45001" s="142"/>
      <c r="Q45001" s="142"/>
      <c r="R45001" s="142"/>
      <c r="S45001" s="139"/>
    </row>
    <row r="45002" spans="2:19" ht="15.75" customHeight="1" x14ac:dyDescent="0.25">
      <c r="B45002" s="106"/>
      <c r="C45002" s="106"/>
      <c r="D45002" s="139"/>
      <c r="P45002" s="142"/>
      <c r="Q45002" s="142"/>
      <c r="R45002" s="142"/>
      <c r="S45002" s="139"/>
    </row>
    <row r="45003" spans="2:19" ht="15.75" customHeight="1" x14ac:dyDescent="0.25">
      <c r="B45003" s="106"/>
      <c r="C45003" s="106"/>
      <c r="D45003" s="139"/>
      <c r="P45003" s="142"/>
      <c r="Q45003" s="142"/>
      <c r="R45003" s="142"/>
      <c r="S45003" s="139"/>
    </row>
    <row r="45004" spans="2:19" ht="15.75" customHeight="1" x14ac:dyDescent="0.25">
      <c r="B45004" s="106"/>
      <c r="C45004" s="106"/>
      <c r="D45004" s="139"/>
      <c r="P45004" s="142"/>
      <c r="Q45004" s="142"/>
      <c r="R45004" s="142"/>
      <c r="S45004" s="139"/>
    </row>
    <row r="45005" spans="2:19" ht="15.75" customHeight="1" x14ac:dyDescent="0.25">
      <c r="B45005" s="106"/>
      <c r="C45005" s="106"/>
      <c r="D45005" s="139"/>
      <c r="P45005" s="142"/>
      <c r="Q45005" s="142"/>
      <c r="R45005" s="142"/>
      <c r="S45005" s="139"/>
    </row>
    <row r="45006" spans="2:19" ht="15.75" customHeight="1" x14ac:dyDescent="0.25">
      <c r="B45006" s="106"/>
      <c r="C45006" s="106"/>
      <c r="D45006" s="139"/>
      <c r="P45006" s="142"/>
      <c r="Q45006" s="142"/>
      <c r="R45006" s="142"/>
      <c r="S45006" s="139"/>
    </row>
    <row r="45007" spans="2:19" ht="15.75" customHeight="1" x14ac:dyDescent="0.25">
      <c r="B45007" s="106"/>
      <c r="C45007" s="106"/>
      <c r="D45007" s="139"/>
      <c r="P45007" s="142"/>
      <c r="Q45007" s="142"/>
      <c r="R45007" s="142"/>
      <c r="S45007" s="139"/>
    </row>
    <row r="45008" spans="2:19" ht="15.75" customHeight="1" x14ac:dyDescent="0.25">
      <c r="B45008" s="106"/>
      <c r="C45008" s="106"/>
      <c r="D45008" s="139"/>
      <c r="P45008" s="142"/>
      <c r="Q45008" s="142"/>
      <c r="R45008" s="142"/>
      <c r="S45008" s="139"/>
    </row>
    <row r="45009" spans="2:19" ht="15.75" customHeight="1" x14ac:dyDescent="0.25">
      <c r="B45009" s="106"/>
      <c r="C45009" s="106"/>
      <c r="D45009" s="139"/>
      <c r="P45009" s="142"/>
      <c r="Q45009" s="142"/>
      <c r="R45009" s="142"/>
      <c r="S45009" s="139"/>
    </row>
    <row r="45010" spans="2:19" ht="15.75" customHeight="1" x14ac:dyDescent="0.25">
      <c r="B45010" s="106"/>
      <c r="C45010" s="106"/>
      <c r="D45010" s="139"/>
      <c r="P45010" s="142"/>
      <c r="Q45010" s="142"/>
      <c r="R45010" s="142"/>
      <c r="S45010" s="139"/>
    </row>
    <row r="45011" spans="2:19" ht="15.75" customHeight="1" x14ac:dyDescent="0.25">
      <c r="B45011" s="106"/>
      <c r="C45011" s="106"/>
      <c r="D45011" s="139"/>
      <c r="P45011" s="142"/>
      <c r="Q45011" s="142"/>
      <c r="R45011" s="142"/>
      <c r="S45011" s="139"/>
    </row>
    <row r="45012" spans="2:19" ht="15.75" customHeight="1" x14ac:dyDescent="0.25">
      <c r="B45012" s="106"/>
      <c r="C45012" s="106"/>
      <c r="D45012" s="139"/>
      <c r="P45012" s="142"/>
      <c r="Q45012" s="142"/>
      <c r="R45012" s="142"/>
      <c r="S45012" s="139"/>
    </row>
    <row r="45013" spans="2:19" ht="15.75" customHeight="1" x14ac:dyDescent="0.25">
      <c r="B45013" s="106"/>
      <c r="C45013" s="106"/>
      <c r="D45013" s="139"/>
      <c r="P45013" s="142"/>
      <c r="Q45013" s="142"/>
      <c r="R45013" s="142"/>
      <c r="S45013" s="139"/>
    </row>
    <row r="45014" spans="2:19" ht="15.75" customHeight="1" x14ac:dyDescent="0.25">
      <c r="B45014" s="106"/>
      <c r="C45014" s="106"/>
      <c r="D45014" s="139"/>
      <c r="P45014" s="142"/>
      <c r="Q45014" s="142"/>
      <c r="R45014" s="142"/>
      <c r="S45014" s="139"/>
    </row>
    <row r="45015" spans="2:19" ht="15.75" customHeight="1" x14ac:dyDescent="0.25">
      <c r="B45015" s="106"/>
      <c r="C45015" s="106"/>
      <c r="D45015" s="139"/>
      <c r="P45015" s="142"/>
      <c r="Q45015" s="142"/>
      <c r="R45015" s="142"/>
      <c r="S45015" s="139"/>
    </row>
    <row r="45016" spans="2:19" ht="15.75" customHeight="1" x14ac:dyDescent="0.25">
      <c r="B45016" s="106"/>
      <c r="C45016" s="106"/>
      <c r="D45016" s="139"/>
      <c r="P45016" s="142"/>
      <c r="Q45016" s="142"/>
      <c r="R45016" s="142"/>
      <c r="S45016" s="139"/>
    </row>
    <row r="45017" spans="2:19" ht="15.75" customHeight="1" x14ac:dyDescent="0.25">
      <c r="B45017" s="106"/>
      <c r="C45017" s="106"/>
      <c r="D45017" s="139"/>
      <c r="P45017" s="142"/>
      <c r="Q45017" s="142"/>
      <c r="R45017" s="142"/>
      <c r="S45017" s="139"/>
    </row>
    <row r="45018" spans="2:19" ht="15.75" customHeight="1" x14ac:dyDescent="0.25">
      <c r="B45018" s="106"/>
      <c r="C45018" s="106"/>
      <c r="D45018" s="139"/>
      <c r="P45018" s="142"/>
      <c r="Q45018" s="142"/>
      <c r="R45018" s="142"/>
      <c r="S45018" s="139"/>
    </row>
    <row r="45019" spans="2:19" ht="15.75" customHeight="1" x14ac:dyDescent="0.25">
      <c r="B45019" s="106"/>
      <c r="C45019" s="106"/>
      <c r="D45019" s="139"/>
      <c r="P45019" s="142"/>
      <c r="Q45019" s="142"/>
      <c r="R45019" s="142"/>
      <c r="S45019" s="139"/>
    </row>
    <row r="45020" spans="2:19" ht="15.75" customHeight="1" x14ac:dyDescent="0.25">
      <c r="B45020" s="106"/>
      <c r="C45020" s="106"/>
      <c r="D45020" s="139"/>
      <c r="P45020" s="142"/>
      <c r="Q45020" s="142"/>
      <c r="R45020" s="142"/>
      <c r="S45020" s="139"/>
    </row>
    <row r="45021" spans="2:19" ht="15.75" customHeight="1" x14ac:dyDescent="0.25">
      <c r="B45021" s="106"/>
      <c r="C45021" s="106"/>
      <c r="D45021" s="139"/>
      <c r="P45021" s="142"/>
      <c r="Q45021" s="142"/>
      <c r="R45021" s="142"/>
      <c r="S45021" s="139"/>
    </row>
    <row r="45022" spans="2:19" ht="15.75" customHeight="1" x14ac:dyDescent="0.25">
      <c r="B45022" s="106"/>
      <c r="C45022" s="106"/>
      <c r="D45022" s="139"/>
      <c r="P45022" s="142"/>
      <c r="Q45022" s="142"/>
      <c r="R45022" s="142"/>
      <c r="S45022" s="139"/>
    </row>
    <row r="45023" spans="2:19" ht="15.75" customHeight="1" x14ac:dyDescent="0.25">
      <c r="B45023" s="106"/>
      <c r="C45023" s="106"/>
      <c r="D45023" s="139"/>
      <c r="P45023" s="142"/>
      <c r="Q45023" s="142"/>
      <c r="R45023" s="142"/>
      <c r="S45023" s="139"/>
    </row>
    <row r="45024" spans="2:19" ht="15.75" customHeight="1" x14ac:dyDescent="0.25">
      <c r="B45024" s="106"/>
      <c r="C45024" s="106"/>
      <c r="D45024" s="139"/>
      <c r="P45024" s="142"/>
      <c r="Q45024" s="142"/>
      <c r="R45024" s="142"/>
      <c r="S45024" s="139"/>
    </row>
    <row r="45025" spans="2:19" ht="15.75" customHeight="1" x14ac:dyDescent="0.25">
      <c r="B45025" s="106"/>
      <c r="C45025" s="106"/>
      <c r="D45025" s="139"/>
      <c r="P45025" s="142"/>
      <c r="Q45025" s="142"/>
      <c r="R45025" s="142"/>
      <c r="S45025" s="139"/>
    </row>
    <row r="45026" spans="2:19" ht="15.75" customHeight="1" x14ac:dyDescent="0.25">
      <c r="B45026" s="106"/>
      <c r="C45026" s="106"/>
      <c r="D45026" s="139"/>
      <c r="P45026" s="142"/>
      <c r="Q45026" s="142"/>
      <c r="R45026" s="142"/>
      <c r="S45026" s="139"/>
    </row>
    <row r="45027" spans="2:19" ht="15.75" customHeight="1" x14ac:dyDescent="0.25">
      <c r="B45027" s="106"/>
      <c r="C45027" s="106"/>
      <c r="D45027" s="139"/>
      <c r="P45027" s="142"/>
      <c r="Q45027" s="142"/>
      <c r="R45027" s="142"/>
      <c r="S45027" s="139"/>
    </row>
    <row r="45028" spans="2:19" ht="15.75" customHeight="1" x14ac:dyDescent="0.25">
      <c r="B45028" s="106"/>
      <c r="C45028" s="106"/>
      <c r="D45028" s="139"/>
      <c r="P45028" s="142"/>
      <c r="Q45028" s="142"/>
      <c r="R45028" s="142"/>
      <c r="S45028" s="139"/>
    </row>
    <row r="45029" spans="2:19" ht="15.75" customHeight="1" x14ac:dyDescent="0.25">
      <c r="B45029" s="106"/>
      <c r="C45029" s="106"/>
      <c r="D45029" s="139"/>
      <c r="P45029" s="142"/>
      <c r="Q45029" s="142"/>
      <c r="R45029" s="142"/>
      <c r="S45029" s="139"/>
    </row>
    <row r="45030" spans="2:19" ht="15.75" customHeight="1" x14ac:dyDescent="0.25">
      <c r="B45030" s="106"/>
      <c r="C45030" s="106"/>
      <c r="D45030" s="139"/>
      <c r="P45030" s="142"/>
      <c r="Q45030" s="142"/>
      <c r="R45030" s="142"/>
      <c r="S45030" s="139"/>
    </row>
    <row r="45031" spans="2:19" ht="15.75" customHeight="1" x14ac:dyDescent="0.25">
      <c r="B45031" s="106"/>
      <c r="C45031" s="106"/>
      <c r="D45031" s="139"/>
      <c r="P45031" s="142"/>
      <c r="Q45031" s="142"/>
      <c r="R45031" s="142"/>
      <c r="S45031" s="139"/>
    </row>
    <row r="45032" spans="2:19" ht="15.75" customHeight="1" x14ac:dyDescent="0.25">
      <c r="B45032" s="106"/>
      <c r="C45032" s="106"/>
      <c r="D45032" s="139"/>
      <c r="P45032" s="142"/>
      <c r="Q45032" s="142"/>
      <c r="R45032" s="142"/>
      <c r="S45032" s="139"/>
    </row>
    <row r="45033" spans="2:19" ht="15.75" customHeight="1" x14ac:dyDescent="0.25">
      <c r="B45033" s="106"/>
      <c r="C45033" s="106"/>
      <c r="D45033" s="139"/>
      <c r="P45033" s="142"/>
      <c r="Q45033" s="142"/>
      <c r="R45033" s="142"/>
      <c r="S45033" s="139"/>
    </row>
    <row r="45034" spans="2:19" ht="15.75" customHeight="1" x14ac:dyDescent="0.25">
      <c r="B45034" s="106"/>
      <c r="C45034" s="106"/>
      <c r="D45034" s="139"/>
      <c r="P45034" s="142"/>
      <c r="Q45034" s="142"/>
      <c r="R45034" s="142"/>
      <c r="S45034" s="139"/>
    </row>
    <row r="45035" spans="2:19" ht="15.75" customHeight="1" x14ac:dyDescent="0.25">
      <c r="B45035" s="106"/>
      <c r="C45035" s="106"/>
      <c r="D45035" s="139"/>
      <c r="P45035" s="142"/>
      <c r="Q45035" s="142"/>
      <c r="R45035" s="142"/>
      <c r="S45035" s="139"/>
    </row>
    <row r="45036" spans="2:19" ht="15.75" customHeight="1" x14ac:dyDescent="0.25">
      <c r="B45036" s="106"/>
      <c r="C45036" s="106"/>
      <c r="D45036" s="139"/>
      <c r="P45036" s="142"/>
      <c r="Q45036" s="142"/>
      <c r="R45036" s="142"/>
      <c r="S45036" s="139"/>
    </row>
    <row r="45037" spans="2:19" ht="15.75" customHeight="1" x14ac:dyDescent="0.25">
      <c r="B45037" s="106"/>
      <c r="C45037" s="106"/>
      <c r="D45037" s="139"/>
      <c r="P45037" s="142"/>
      <c r="Q45037" s="142"/>
      <c r="R45037" s="142"/>
      <c r="S45037" s="139"/>
    </row>
    <row r="45038" spans="2:19" ht="15.75" customHeight="1" x14ac:dyDescent="0.25">
      <c r="B45038" s="106"/>
      <c r="C45038" s="106"/>
      <c r="D45038" s="139"/>
      <c r="P45038" s="142"/>
      <c r="Q45038" s="142"/>
      <c r="R45038" s="142"/>
      <c r="S45038" s="139"/>
    </row>
    <row r="45039" spans="2:19" ht="15.75" customHeight="1" x14ac:dyDescent="0.25">
      <c r="B45039" s="106"/>
      <c r="C45039" s="106"/>
      <c r="D45039" s="139"/>
      <c r="P45039" s="142"/>
      <c r="Q45039" s="142"/>
      <c r="R45039" s="142"/>
      <c r="S45039" s="139"/>
    </row>
    <row r="45040" spans="2:19" ht="15.75" customHeight="1" x14ac:dyDescent="0.25">
      <c r="B45040" s="106"/>
      <c r="C45040" s="106"/>
      <c r="D45040" s="139"/>
      <c r="P45040" s="142"/>
      <c r="Q45040" s="142"/>
      <c r="R45040" s="142"/>
      <c r="S45040" s="139"/>
    </row>
    <row r="45041" spans="2:19" ht="15.75" customHeight="1" x14ac:dyDescent="0.25">
      <c r="B45041" s="106"/>
      <c r="C45041" s="106"/>
      <c r="D45041" s="139"/>
      <c r="P45041" s="142"/>
      <c r="Q45041" s="142"/>
      <c r="R45041" s="142"/>
      <c r="S45041" s="139"/>
    </row>
    <row r="45042" spans="2:19" ht="15.75" customHeight="1" x14ac:dyDescent="0.25">
      <c r="B45042" s="106"/>
      <c r="C45042" s="106"/>
      <c r="D45042" s="139"/>
      <c r="P45042" s="142"/>
      <c r="Q45042" s="142"/>
      <c r="R45042" s="142"/>
      <c r="S45042" s="139"/>
    </row>
    <row r="45043" spans="2:19" ht="15.75" customHeight="1" x14ac:dyDescent="0.25">
      <c r="B45043" s="106"/>
      <c r="C45043" s="106"/>
      <c r="D45043" s="139"/>
      <c r="P45043" s="142"/>
      <c r="Q45043" s="142"/>
      <c r="R45043" s="142"/>
      <c r="S45043" s="139"/>
    </row>
    <row r="45044" spans="2:19" ht="15.75" customHeight="1" x14ac:dyDescent="0.25">
      <c r="B45044" s="106"/>
      <c r="C45044" s="106"/>
      <c r="D45044" s="139"/>
      <c r="P45044" s="142"/>
      <c r="Q45044" s="142"/>
      <c r="R45044" s="142"/>
      <c r="S45044" s="139"/>
    </row>
    <row r="45045" spans="2:19" ht="15.75" customHeight="1" x14ac:dyDescent="0.25">
      <c r="B45045" s="106"/>
      <c r="C45045" s="106"/>
      <c r="D45045" s="139"/>
      <c r="P45045" s="142"/>
      <c r="Q45045" s="142"/>
      <c r="R45045" s="142"/>
      <c r="S45045" s="139"/>
    </row>
    <row r="45046" spans="2:19" ht="15.75" customHeight="1" x14ac:dyDescent="0.25">
      <c r="B45046" s="106"/>
      <c r="C45046" s="106"/>
      <c r="D45046" s="139"/>
      <c r="P45046" s="142"/>
      <c r="Q45046" s="142"/>
      <c r="R45046" s="142"/>
      <c r="S45046" s="139"/>
    </row>
    <row r="45047" spans="2:19" ht="15.75" customHeight="1" x14ac:dyDescent="0.25">
      <c r="B45047" s="106"/>
      <c r="C45047" s="106"/>
      <c r="D45047" s="139"/>
      <c r="P45047" s="142"/>
      <c r="Q45047" s="142"/>
      <c r="R45047" s="142"/>
      <c r="S45047" s="139"/>
    </row>
    <row r="45048" spans="2:19" ht="15.75" customHeight="1" x14ac:dyDescent="0.25">
      <c r="B45048" s="106"/>
      <c r="C45048" s="106"/>
      <c r="D45048" s="139"/>
      <c r="P45048" s="142"/>
      <c r="Q45048" s="142"/>
      <c r="R45048" s="142"/>
      <c r="S45048" s="139"/>
    </row>
    <row r="45049" spans="2:19" ht="15.75" customHeight="1" x14ac:dyDescent="0.25">
      <c r="B45049" s="106"/>
      <c r="C45049" s="106"/>
      <c r="D45049" s="139"/>
      <c r="P45049" s="142"/>
      <c r="Q45049" s="142"/>
      <c r="R45049" s="142"/>
      <c r="S45049" s="139"/>
    </row>
    <row r="45050" spans="2:19" ht="15.75" customHeight="1" x14ac:dyDescent="0.25">
      <c r="B45050" s="106"/>
      <c r="C45050" s="106"/>
      <c r="D45050" s="139"/>
      <c r="P45050" s="142"/>
      <c r="Q45050" s="142"/>
      <c r="R45050" s="142"/>
      <c r="S45050" s="139"/>
    </row>
    <row r="45051" spans="2:19" ht="15.75" customHeight="1" x14ac:dyDescent="0.25">
      <c r="B45051" s="106"/>
      <c r="C45051" s="106"/>
      <c r="D45051" s="139"/>
      <c r="P45051" s="142"/>
      <c r="Q45051" s="142"/>
      <c r="R45051" s="142"/>
      <c r="S45051" s="139"/>
    </row>
    <row r="45052" spans="2:19" ht="15.75" customHeight="1" x14ac:dyDescent="0.25">
      <c r="B45052" s="106"/>
      <c r="C45052" s="106"/>
      <c r="D45052" s="139"/>
      <c r="P45052" s="142"/>
      <c r="Q45052" s="142"/>
      <c r="R45052" s="142"/>
      <c r="S45052" s="139"/>
    </row>
    <row r="45053" spans="2:19" ht="15.75" customHeight="1" x14ac:dyDescent="0.25">
      <c r="B45053" s="106"/>
      <c r="C45053" s="106"/>
      <c r="D45053" s="139"/>
      <c r="P45053" s="142"/>
      <c r="Q45053" s="142"/>
      <c r="R45053" s="142"/>
      <c r="S45053" s="139"/>
    </row>
    <row r="45054" spans="2:19" ht="15.75" customHeight="1" x14ac:dyDescent="0.25">
      <c r="B45054" s="106"/>
      <c r="C45054" s="106"/>
      <c r="D45054" s="139"/>
      <c r="P45054" s="142"/>
      <c r="Q45054" s="142"/>
      <c r="R45054" s="142"/>
      <c r="S45054" s="139"/>
    </row>
    <row r="45055" spans="2:19" ht="15.75" customHeight="1" x14ac:dyDescent="0.25">
      <c r="B45055" s="106"/>
      <c r="C45055" s="106"/>
      <c r="D45055" s="139"/>
      <c r="P45055" s="142"/>
      <c r="Q45055" s="142"/>
      <c r="R45055" s="142"/>
      <c r="S45055" s="139"/>
    </row>
    <row r="45056" spans="2:19" ht="15.75" customHeight="1" x14ac:dyDescent="0.25">
      <c r="B45056" s="106"/>
      <c r="C45056" s="106"/>
      <c r="D45056" s="139"/>
      <c r="P45056" s="142"/>
      <c r="Q45056" s="142"/>
      <c r="R45056" s="142"/>
      <c r="S45056" s="139"/>
    </row>
    <row r="45057" spans="2:19" ht="15.75" customHeight="1" x14ac:dyDescent="0.25">
      <c r="B45057" s="106"/>
      <c r="C45057" s="106"/>
      <c r="D45057" s="139"/>
      <c r="P45057" s="142"/>
      <c r="Q45057" s="142"/>
      <c r="R45057" s="142"/>
      <c r="S45057" s="139"/>
    </row>
    <row r="45058" spans="2:19" ht="15.75" customHeight="1" x14ac:dyDescent="0.25">
      <c r="B45058" s="106"/>
      <c r="C45058" s="106"/>
      <c r="D45058" s="139"/>
      <c r="P45058" s="142"/>
      <c r="Q45058" s="142"/>
      <c r="R45058" s="142"/>
      <c r="S45058" s="139"/>
    </row>
    <row r="45059" spans="2:19" ht="15.75" customHeight="1" x14ac:dyDescent="0.25">
      <c r="B45059" s="106"/>
      <c r="C45059" s="106"/>
      <c r="D45059" s="139"/>
      <c r="P45059" s="142"/>
      <c r="Q45059" s="142"/>
      <c r="R45059" s="142"/>
      <c r="S45059" s="139"/>
    </row>
    <row r="45060" spans="2:19" ht="15.75" customHeight="1" x14ac:dyDescent="0.25">
      <c r="B45060" s="106"/>
      <c r="C45060" s="106"/>
      <c r="D45060" s="139"/>
      <c r="P45060" s="142"/>
      <c r="Q45060" s="142"/>
      <c r="R45060" s="142"/>
      <c r="S45060" s="139"/>
    </row>
    <row r="45061" spans="2:19" ht="15.75" customHeight="1" x14ac:dyDescent="0.25">
      <c r="B45061" s="106"/>
      <c r="C45061" s="106"/>
      <c r="D45061" s="139"/>
      <c r="P45061" s="142"/>
      <c r="Q45061" s="142"/>
      <c r="R45061" s="142"/>
      <c r="S45061" s="139"/>
    </row>
    <row r="45062" spans="2:19" ht="15.75" customHeight="1" x14ac:dyDescent="0.25">
      <c r="B45062" s="106"/>
      <c r="C45062" s="106"/>
      <c r="D45062" s="139"/>
      <c r="P45062" s="142"/>
      <c r="Q45062" s="142"/>
      <c r="R45062" s="142"/>
      <c r="S45062" s="139"/>
    </row>
    <row r="45063" spans="2:19" ht="15.75" customHeight="1" x14ac:dyDescent="0.25">
      <c r="B45063" s="106"/>
      <c r="C45063" s="106"/>
      <c r="D45063" s="139"/>
      <c r="P45063" s="142"/>
      <c r="Q45063" s="142"/>
      <c r="R45063" s="142"/>
      <c r="S45063" s="139"/>
    </row>
    <row r="45064" spans="2:19" ht="15.75" customHeight="1" x14ac:dyDescent="0.25">
      <c r="B45064" s="106"/>
      <c r="C45064" s="106"/>
      <c r="D45064" s="139"/>
      <c r="P45064" s="142"/>
      <c r="Q45064" s="142"/>
      <c r="R45064" s="142"/>
      <c r="S45064" s="139"/>
    </row>
    <row r="45065" spans="2:19" ht="15.75" customHeight="1" x14ac:dyDescent="0.25">
      <c r="B45065" s="106"/>
      <c r="C45065" s="106"/>
      <c r="D45065" s="139"/>
      <c r="P45065" s="142"/>
      <c r="Q45065" s="142"/>
      <c r="R45065" s="142"/>
      <c r="S45065" s="139"/>
    </row>
    <row r="45066" spans="2:19" ht="15.75" customHeight="1" x14ac:dyDescent="0.25">
      <c r="B45066" s="106"/>
      <c r="C45066" s="106"/>
      <c r="D45066" s="139"/>
      <c r="P45066" s="142"/>
      <c r="Q45066" s="142"/>
      <c r="R45066" s="142"/>
      <c r="S45066" s="139"/>
    </row>
    <row r="45067" spans="2:19" ht="15.75" customHeight="1" x14ac:dyDescent="0.25">
      <c r="B45067" s="106"/>
      <c r="C45067" s="106"/>
      <c r="D45067" s="139"/>
      <c r="P45067" s="142"/>
      <c r="Q45067" s="142"/>
      <c r="R45067" s="142"/>
      <c r="S45067" s="139"/>
    </row>
    <row r="45068" spans="2:19" ht="15.75" customHeight="1" x14ac:dyDescent="0.25">
      <c r="B45068" s="106"/>
      <c r="C45068" s="106"/>
      <c r="D45068" s="139"/>
      <c r="P45068" s="142"/>
      <c r="Q45068" s="142"/>
      <c r="R45068" s="142"/>
      <c r="S45068" s="139"/>
    </row>
    <row r="45069" spans="2:19" ht="15.75" customHeight="1" x14ac:dyDescent="0.25">
      <c r="B45069" s="106"/>
      <c r="C45069" s="106"/>
      <c r="D45069" s="139"/>
      <c r="P45069" s="142"/>
      <c r="Q45069" s="142"/>
      <c r="R45069" s="142"/>
      <c r="S45069" s="139"/>
    </row>
    <row r="45070" spans="2:19" ht="15.75" customHeight="1" x14ac:dyDescent="0.25">
      <c r="B45070" s="106"/>
      <c r="C45070" s="106"/>
      <c r="D45070" s="139"/>
      <c r="P45070" s="142"/>
      <c r="Q45070" s="142"/>
      <c r="R45070" s="142"/>
      <c r="S45070" s="139"/>
    </row>
    <row r="45071" spans="2:19" ht="15.75" customHeight="1" x14ac:dyDescent="0.25">
      <c r="B45071" s="106"/>
      <c r="C45071" s="106"/>
      <c r="D45071" s="139"/>
      <c r="P45071" s="142"/>
      <c r="Q45071" s="142"/>
      <c r="R45071" s="142"/>
      <c r="S45071" s="139"/>
    </row>
    <row r="45072" spans="2:19" ht="15.75" customHeight="1" x14ac:dyDescent="0.25">
      <c r="B45072" s="106"/>
      <c r="C45072" s="106"/>
      <c r="D45072" s="139"/>
      <c r="P45072" s="142"/>
      <c r="Q45072" s="142"/>
      <c r="R45072" s="142"/>
      <c r="S45072" s="139"/>
    </row>
    <row r="45073" spans="2:19" ht="15.75" customHeight="1" x14ac:dyDescent="0.25">
      <c r="B45073" s="106"/>
      <c r="C45073" s="106"/>
      <c r="D45073" s="139"/>
      <c r="P45073" s="142"/>
      <c r="Q45073" s="142"/>
      <c r="R45073" s="142"/>
      <c r="S45073" s="139"/>
    </row>
    <row r="45074" spans="2:19" ht="15.75" customHeight="1" x14ac:dyDescent="0.25">
      <c r="B45074" s="106"/>
      <c r="C45074" s="106"/>
      <c r="D45074" s="139"/>
      <c r="P45074" s="142"/>
      <c r="Q45074" s="142"/>
      <c r="R45074" s="142"/>
      <c r="S45074" s="139"/>
    </row>
    <row r="45075" spans="2:19" ht="15.75" customHeight="1" x14ac:dyDescent="0.25">
      <c r="B45075" s="106"/>
      <c r="C45075" s="106"/>
      <c r="D45075" s="139"/>
      <c r="P45075" s="142"/>
      <c r="Q45075" s="142"/>
      <c r="R45075" s="142"/>
      <c r="S45075" s="139"/>
    </row>
    <row r="45076" spans="2:19" ht="15.75" customHeight="1" x14ac:dyDescent="0.25">
      <c r="B45076" s="106"/>
      <c r="C45076" s="106"/>
      <c r="D45076" s="139"/>
      <c r="P45076" s="142"/>
      <c r="Q45076" s="142"/>
      <c r="R45076" s="142"/>
      <c r="S45076" s="139"/>
    </row>
    <row r="45077" spans="2:19" ht="15.75" customHeight="1" x14ac:dyDescent="0.25">
      <c r="B45077" s="106"/>
      <c r="C45077" s="106"/>
      <c r="D45077" s="139"/>
      <c r="P45077" s="142"/>
      <c r="Q45077" s="142"/>
      <c r="R45077" s="142"/>
      <c r="S45077" s="139"/>
    </row>
    <row r="45078" spans="2:19" ht="15.75" customHeight="1" x14ac:dyDescent="0.25">
      <c r="B45078" s="106"/>
      <c r="C45078" s="106"/>
      <c r="D45078" s="139"/>
      <c r="P45078" s="142"/>
      <c r="Q45078" s="142"/>
      <c r="R45078" s="142"/>
      <c r="S45078" s="139"/>
    </row>
    <row r="45079" spans="2:19" ht="15.75" customHeight="1" x14ac:dyDescent="0.25">
      <c r="B45079" s="106"/>
      <c r="C45079" s="106"/>
      <c r="D45079" s="139"/>
      <c r="P45079" s="142"/>
      <c r="Q45079" s="142"/>
      <c r="R45079" s="142"/>
      <c r="S45079" s="139"/>
    </row>
    <row r="45080" spans="2:19" ht="15.75" customHeight="1" x14ac:dyDescent="0.25">
      <c r="B45080" s="106"/>
      <c r="C45080" s="106"/>
      <c r="D45080" s="139"/>
      <c r="P45080" s="142"/>
      <c r="Q45080" s="142"/>
      <c r="R45080" s="142"/>
      <c r="S45080" s="139"/>
    </row>
    <row r="45081" spans="2:19" ht="15.75" customHeight="1" x14ac:dyDescent="0.25">
      <c r="B45081" s="106"/>
      <c r="C45081" s="106"/>
      <c r="D45081" s="139"/>
      <c r="P45081" s="142"/>
      <c r="Q45081" s="142"/>
      <c r="R45081" s="142"/>
      <c r="S45081" s="139"/>
    </row>
    <row r="45082" spans="2:19" ht="15.75" customHeight="1" x14ac:dyDescent="0.25">
      <c r="B45082" s="106"/>
      <c r="C45082" s="106"/>
      <c r="D45082" s="139"/>
      <c r="P45082" s="142"/>
      <c r="Q45082" s="142"/>
      <c r="R45082" s="142"/>
      <c r="S45082" s="139"/>
    </row>
    <row r="45083" spans="2:19" ht="15.75" customHeight="1" x14ac:dyDescent="0.25">
      <c r="B45083" s="106"/>
      <c r="C45083" s="106"/>
      <c r="D45083" s="139"/>
      <c r="P45083" s="142"/>
      <c r="Q45083" s="142"/>
      <c r="R45083" s="142"/>
      <c r="S45083" s="139"/>
    </row>
    <row r="45084" spans="2:19" ht="15.75" customHeight="1" x14ac:dyDescent="0.25">
      <c r="B45084" s="106"/>
      <c r="C45084" s="106"/>
      <c r="D45084" s="139"/>
      <c r="P45084" s="142"/>
      <c r="Q45084" s="142"/>
      <c r="R45084" s="142"/>
      <c r="S45084" s="139"/>
    </row>
    <row r="45085" spans="2:19" ht="15.75" customHeight="1" x14ac:dyDescent="0.25">
      <c r="B45085" s="106"/>
      <c r="C45085" s="106"/>
      <c r="D45085" s="139"/>
      <c r="P45085" s="142"/>
      <c r="Q45085" s="142"/>
      <c r="R45085" s="142"/>
      <c r="S45085" s="139"/>
    </row>
    <row r="45086" spans="2:19" ht="15.75" customHeight="1" x14ac:dyDescent="0.25">
      <c r="B45086" s="106"/>
      <c r="C45086" s="106"/>
      <c r="D45086" s="139"/>
      <c r="P45086" s="142"/>
      <c r="Q45086" s="142"/>
      <c r="R45086" s="142"/>
      <c r="S45086" s="139"/>
    </row>
    <row r="45087" spans="2:19" ht="15.75" customHeight="1" x14ac:dyDescent="0.25">
      <c r="B45087" s="106"/>
      <c r="C45087" s="106"/>
      <c r="D45087" s="139"/>
      <c r="P45087" s="142"/>
      <c r="Q45087" s="142"/>
      <c r="R45087" s="142"/>
      <c r="S45087" s="139"/>
    </row>
    <row r="45088" spans="2:19" ht="15.75" customHeight="1" x14ac:dyDescent="0.25">
      <c r="B45088" s="106"/>
      <c r="C45088" s="106"/>
      <c r="D45088" s="139"/>
      <c r="P45088" s="142"/>
      <c r="Q45088" s="142"/>
      <c r="R45088" s="142"/>
      <c r="S45088" s="139"/>
    </row>
    <row r="45089" spans="2:19" ht="15.75" customHeight="1" x14ac:dyDescent="0.25">
      <c r="B45089" s="106"/>
      <c r="C45089" s="106"/>
      <c r="D45089" s="139"/>
      <c r="P45089" s="142"/>
      <c r="Q45089" s="142"/>
      <c r="R45089" s="142"/>
      <c r="S45089" s="139"/>
    </row>
    <row r="45090" spans="2:19" ht="15.75" customHeight="1" x14ac:dyDescent="0.25">
      <c r="B45090" s="106"/>
      <c r="C45090" s="106"/>
      <c r="D45090" s="139"/>
      <c r="P45090" s="142"/>
      <c r="Q45090" s="142"/>
      <c r="R45090" s="142"/>
      <c r="S45090" s="139"/>
    </row>
    <row r="45091" spans="2:19" ht="15.75" customHeight="1" x14ac:dyDescent="0.25">
      <c r="B45091" s="106"/>
      <c r="C45091" s="106"/>
      <c r="D45091" s="139"/>
      <c r="P45091" s="142"/>
      <c r="Q45091" s="142"/>
      <c r="R45091" s="142"/>
      <c r="S45091" s="139"/>
    </row>
    <row r="45092" spans="2:19" ht="15.75" customHeight="1" x14ac:dyDescent="0.25">
      <c r="B45092" s="106"/>
      <c r="C45092" s="106"/>
      <c r="D45092" s="139"/>
      <c r="P45092" s="142"/>
      <c r="Q45092" s="142"/>
      <c r="R45092" s="142"/>
      <c r="S45092" s="139"/>
    </row>
    <row r="45093" spans="2:19" ht="15.75" customHeight="1" x14ac:dyDescent="0.25">
      <c r="B45093" s="106"/>
      <c r="C45093" s="106"/>
      <c r="D45093" s="139"/>
      <c r="P45093" s="142"/>
      <c r="Q45093" s="142"/>
      <c r="R45093" s="142"/>
      <c r="S45093" s="139"/>
    </row>
    <row r="45094" spans="2:19" ht="15.75" customHeight="1" x14ac:dyDescent="0.25">
      <c r="B45094" s="106"/>
      <c r="C45094" s="106"/>
      <c r="D45094" s="139"/>
      <c r="P45094" s="142"/>
      <c r="Q45094" s="142"/>
      <c r="R45094" s="142"/>
      <c r="S45094" s="139"/>
    </row>
    <row r="45095" spans="2:19" ht="15.75" customHeight="1" x14ac:dyDescent="0.25">
      <c r="B45095" s="106"/>
      <c r="C45095" s="106"/>
      <c r="D45095" s="139"/>
      <c r="P45095" s="142"/>
      <c r="Q45095" s="142"/>
      <c r="R45095" s="142"/>
      <c r="S45095" s="139"/>
    </row>
    <row r="45096" spans="2:19" ht="15.75" customHeight="1" x14ac:dyDescent="0.25">
      <c r="B45096" s="106"/>
      <c r="C45096" s="106"/>
      <c r="D45096" s="139"/>
      <c r="P45096" s="142"/>
      <c r="Q45096" s="142"/>
      <c r="R45096" s="142"/>
      <c r="S45096" s="139"/>
    </row>
    <row r="45097" spans="2:19" ht="15.75" customHeight="1" x14ac:dyDescent="0.25">
      <c r="B45097" s="106"/>
      <c r="C45097" s="106"/>
      <c r="D45097" s="139"/>
      <c r="P45097" s="142"/>
      <c r="Q45097" s="142"/>
      <c r="R45097" s="142"/>
      <c r="S45097" s="139"/>
    </row>
    <row r="45098" spans="2:19" ht="15.75" customHeight="1" x14ac:dyDescent="0.25">
      <c r="B45098" s="106"/>
      <c r="C45098" s="106"/>
      <c r="D45098" s="139"/>
      <c r="P45098" s="142"/>
      <c r="Q45098" s="142"/>
      <c r="R45098" s="142"/>
      <c r="S45098" s="139"/>
    </row>
    <row r="45099" spans="2:19" ht="15.75" customHeight="1" x14ac:dyDescent="0.25">
      <c r="B45099" s="106"/>
      <c r="C45099" s="106"/>
      <c r="D45099" s="139"/>
      <c r="P45099" s="142"/>
      <c r="Q45099" s="142"/>
      <c r="R45099" s="142"/>
      <c r="S45099" s="139"/>
    </row>
    <row r="45100" spans="2:19" ht="15.75" customHeight="1" x14ac:dyDescent="0.25">
      <c r="B45100" s="106"/>
      <c r="C45100" s="106"/>
      <c r="D45100" s="139"/>
      <c r="P45100" s="142"/>
      <c r="Q45100" s="142"/>
      <c r="R45100" s="142"/>
      <c r="S45100" s="139"/>
    </row>
    <row r="45101" spans="2:19" ht="15.75" customHeight="1" x14ac:dyDescent="0.25">
      <c r="B45101" s="106"/>
      <c r="C45101" s="106"/>
      <c r="D45101" s="139"/>
      <c r="P45101" s="142"/>
      <c r="Q45101" s="142"/>
      <c r="R45101" s="142"/>
      <c r="S45101" s="139"/>
    </row>
    <row r="45102" spans="2:19" ht="15.75" customHeight="1" x14ac:dyDescent="0.25">
      <c r="B45102" s="106"/>
      <c r="C45102" s="106"/>
      <c r="D45102" s="139"/>
      <c r="P45102" s="142"/>
      <c r="Q45102" s="142"/>
      <c r="R45102" s="142"/>
      <c r="S45102" s="139"/>
    </row>
    <row r="45103" spans="2:19" ht="15.75" customHeight="1" x14ac:dyDescent="0.25">
      <c r="B45103" s="106"/>
      <c r="C45103" s="106"/>
      <c r="D45103" s="139"/>
      <c r="P45103" s="142"/>
      <c r="Q45103" s="142"/>
      <c r="R45103" s="142"/>
      <c r="S45103" s="139"/>
    </row>
    <row r="45104" spans="2:19" ht="15.75" customHeight="1" x14ac:dyDescent="0.25">
      <c r="B45104" s="106"/>
      <c r="C45104" s="106"/>
      <c r="D45104" s="139"/>
      <c r="P45104" s="142"/>
      <c r="Q45104" s="142"/>
      <c r="R45104" s="142"/>
      <c r="S45104" s="139"/>
    </row>
    <row r="45105" spans="2:19" ht="15.75" customHeight="1" x14ac:dyDescent="0.25">
      <c r="B45105" s="106"/>
      <c r="C45105" s="106"/>
      <c r="D45105" s="139"/>
      <c r="P45105" s="142"/>
      <c r="Q45105" s="142"/>
      <c r="R45105" s="142"/>
      <c r="S45105" s="139"/>
    </row>
    <row r="45106" spans="2:19" ht="15.75" customHeight="1" x14ac:dyDescent="0.25">
      <c r="B45106" s="106"/>
      <c r="C45106" s="106"/>
      <c r="D45106" s="139"/>
      <c r="P45106" s="142"/>
      <c r="Q45106" s="142"/>
      <c r="R45106" s="142"/>
      <c r="S45106" s="139"/>
    </row>
    <row r="45107" spans="2:19" ht="15.75" customHeight="1" x14ac:dyDescent="0.25">
      <c r="B45107" s="106"/>
      <c r="C45107" s="106"/>
      <c r="D45107" s="139"/>
      <c r="P45107" s="142"/>
      <c r="Q45107" s="142"/>
      <c r="R45107" s="142"/>
      <c r="S45107" s="139"/>
    </row>
    <row r="45108" spans="2:19" ht="15.75" customHeight="1" x14ac:dyDescent="0.25">
      <c r="B45108" s="106"/>
      <c r="C45108" s="106"/>
      <c r="D45108" s="139"/>
      <c r="P45108" s="142"/>
      <c r="Q45108" s="142"/>
      <c r="R45108" s="142"/>
      <c r="S45108" s="139"/>
    </row>
    <row r="45109" spans="2:19" ht="15.75" customHeight="1" x14ac:dyDescent="0.25">
      <c r="B45109" s="106"/>
      <c r="C45109" s="106"/>
      <c r="D45109" s="139"/>
      <c r="P45109" s="142"/>
      <c r="Q45109" s="142"/>
      <c r="R45109" s="142"/>
      <c r="S45109" s="139"/>
    </row>
    <row r="45110" spans="2:19" ht="15.75" customHeight="1" x14ac:dyDescent="0.25">
      <c r="B45110" s="106"/>
      <c r="C45110" s="106"/>
      <c r="D45110" s="139"/>
      <c r="P45110" s="142"/>
      <c r="Q45110" s="142"/>
      <c r="R45110" s="142"/>
      <c r="S45110" s="139"/>
    </row>
    <row r="45111" spans="2:19" ht="15.75" customHeight="1" x14ac:dyDescent="0.25">
      <c r="B45111" s="106"/>
      <c r="C45111" s="106"/>
      <c r="D45111" s="139"/>
      <c r="P45111" s="142"/>
      <c r="Q45111" s="142"/>
      <c r="R45111" s="142"/>
      <c r="S45111" s="139"/>
    </row>
    <row r="45112" spans="2:19" ht="15.75" customHeight="1" x14ac:dyDescent="0.25">
      <c r="B45112" s="106"/>
      <c r="C45112" s="106"/>
      <c r="D45112" s="139"/>
      <c r="P45112" s="142"/>
      <c r="Q45112" s="142"/>
      <c r="R45112" s="142"/>
      <c r="S45112" s="139"/>
    </row>
    <row r="45113" spans="2:19" ht="15.75" customHeight="1" x14ac:dyDescent="0.25">
      <c r="B45113" s="106"/>
      <c r="C45113" s="106"/>
      <c r="D45113" s="139"/>
      <c r="P45113" s="142"/>
      <c r="Q45113" s="142"/>
      <c r="R45113" s="142"/>
      <c r="S45113" s="139"/>
    </row>
    <row r="45114" spans="2:19" ht="15.75" customHeight="1" x14ac:dyDescent="0.25">
      <c r="B45114" s="106"/>
      <c r="C45114" s="106"/>
      <c r="D45114" s="139"/>
      <c r="P45114" s="142"/>
      <c r="Q45114" s="142"/>
      <c r="R45114" s="142"/>
      <c r="S45114" s="139"/>
    </row>
    <row r="45115" spans="2:19" ht="15.75" customHeight="1" x14ac:dyDescent="0.25">
      <c r="B45115" s="106"/>
      <c r="C45115" s="106"/>
      <c r="D45115" s="139"/>
      <c r="P45115" s="142"/>
      <c r="Q45115" s="142"/>
      <c r="R45115" s="142"/>
      <c r="S45115" s="139"/>
    </row>
    <row r="45116" spans="2:19" ht="15.75" customHeight="1" x14ac:dyDescent="0.25">
      <c r="B45116" s="106"/>
      <c r="C45116" s="106"/>
      <c r="D45116" s="139"/>
      <c r="P45116" s="142"/>
      <c r="Q45116" s="142"/>
      <c r="R45116" s="142"/>
      <c r="S45116" s="139"/>
    </row>
    <row r="45117" spans="2:19" ht="15.75" customHeight="1" x14ac:dyDescent="0.25">
      <c r="B45117" s="106"/>
      <c r="C45117" s="106"/>
      <c r="D45117" s="139"/>
      <c r="P45117" s="142"/>
      <c r="Q45117" s="142"/>
      <c r="R45117" s="142"/>
      <c r="S45117" s="139"/>
    </row>
    <row r="45118" spans="2:19" ht="15.75" customHeight="1" x14ac:dyDescent="0.25">
      <c r="B45118" s="106"/>
      <c r="C45118" s="106"/>
      <c r="D45118" s="139"/>
      <c r="P45118" s="142"/>
      <c r="Q45118" s="142"/>
      <c r="R45118" s="142"/>
      <c r="S45118" s="139"/>
    </row>
    <row r="45119" spans="2:19" ht="15.75" customHeight="1" x14ac:dyDescent="0.25">
      <c r="B45119" s="106"/>
      <c r="C45119" s="106"/>
      <c r="D45119" s="139"/>
      <c r="P45119" s="142"/>
      <c r="Q45119" s="142"/>
      <c r="R45119" s="142"/>
      <c r="S45119" s="139"/>
    </row>
    <row r="45120" spans="2:19" ht="15.75" customHeight="1" x14ac:dyDescent="0.25">
      <c r="B45120" s="106"/>
      <c r="C45120" s="106"/>
      <c r="D45120" s="139"/>
      <c r="P45120" s="142"/>
      <c r="Q45120" s="142"/>
      <c r="R45120" s="142"/>
      <c r="S45120" s="139"/>
    </row>
    <row r="45121" spans="2:19" ht="15.75" customHeight="1" x14ac:dyDescent="0.25">
      <c r="B45121" s="106"/>
      <c r="C45121" s="106"/>
      <c r="D45121" s="139"/>
      <c r="P45121" s="142"/>
      <c r="Q45121" s="142"/>
      <c r="R45121" s="142"/>
      <c r="S45121" s="139"/>
    </row>
    <row r="45122" spans="2:19" ht="15.75" customHeight="1" x14ac:dyDescent="0.25">
      <c r="B45122" s="106"/>
      <c r="C45122" s="106"/>
      <c r="D45122" s="139"/>
      <c r="P45122" s="142"/>
      <c r="Q45122" s="142"/>
      <c r="R45122" s="142"/>
      <c r="S45122" s="139"/>
    </row>
    <row r="45123" spans="2:19" ht="15.75" customHeight="1" x14ac:dyDescent="0.25">
      <c r="B45123" s="106"/>
      <c r="C45123" s="106"/>
      <c r="D45123" s="139"/>
      <c r="P45123" s="142"/>
      <c r="Q45123" s="142"/>
      <c r="R45123" s="142"/>
      <c r="S45123" s="139"/>
    </row>
    <row r="45124" spans="2:19" ht="15.75" customHeight="1" x14ac:dyDescent="0.25">
      <c r="B45124" s="106"/>
      <c r="C45124" s="106"/>
      <c r="D45124" s="139"/>
      <c r="P45124" s="142"/>
      <c r="Q45124" s="142"/>
      <c r="R45124" s="142"/>
      <c r="S45124" s="139"/>
    </row>
    <row r="45125" spans="2:19" ht="15.75" customHeight="1" x14ac:dyDescent="0.25">
      <c r="B45125" s="106"/>
      <c r="C45125" s="106"/>
      <c r="D45125" s="139"/>
      <c r="P45125" s="142"/>
      <c r="Q45125" s="142"/>
      <c r="R45125" s="142"/>
      <c r="S45125" s="139"/>
    </row>
    <row r="45126" spans="2:19" ht="15.75" customHeight="1" x14ac:dyDescent="0.25">
      <c r="B45126" s="106"/>
      <c r="C45126" s="106"/>
      <c r="D45126" s="139"/>
      <c r="P45126" s="142"/>
      <c r="Q45126" s="142"/>
      <c r="R45126" s="142"/>
      <c r="S45126" s="139"/>
    </row>
    <row r="45127" spans="2:19" ht="15.75" customHeight="1" x14ac:dyDescent="0.25">
      <c r="B45127" s="106"/>
      <c r="C45127" s="106"/>
      <c r="D45127" s="139"/>
      <c r="P45127" s="142"/>
      <c r="Q45127" s="142"/>
      <c r="R45127" s="142"/>
      <c r="S45127" s="139"/>
    </row>
    <row r="45128" spans="2:19" ht="15.75" customHeight="1" x14ac:dyDescent="0.25">
      <c r="B45128" s="106"/>
      <c r="C45128" s="106"/>
      <c r="D45128" s="139"/>
      <c r="P45128" s="142"/>
      <c r="Q45128" s="142"/>
      <c r="R45128" s="142"/>
      <c r="S45128" s="139"/>
    </row>
    <row r="45129" spans="2:19" ht="15.75" customHeight="1" x14ac:dyDescent="0.25">
      <c r="B45129" s="106"/>
      <c r="C45129" s="106"/>
      <c r="D45129" s="139"/>
      <c r="P45129" s="142"/>
      <c r="Q45129" s="142"/>
      <c r="R45129" s="142"/>
      <c r="S45129" s="139"/>
    </row>
    <row r="45130" spans="2:19" ht="15.75" customHeight="1" x14ac:dyDescent="0.25">
      <c r="B45130" s="106"/>
      <c r="C45130" s="106"/>
      <c r="D45130" s="139"/>
      <c r="P45130" s="142"/>
      <c r="Q45130" s="142"/>
      <c r="R45130" s="142"/>
      <c r="S45130" s="139"/>
    </row>
    <row r="45131" spans="2:19" ht="15.75" customHeight="1" x14ac:dyDescent="0.25">
      <c r="B45131" s="106"/>
      <c r="C45131" s="106"/>
      <c r="D45131" s="139"/>
      <c r="P45131" s="142"/>
      <c r="Q45131" s="142"/>
      <c r="R45131" s="142"/>
      <c r="S45131" s="139"/>
    </row>
    <row r="45132" spans="2:19" ht="15.75" customHeight="1" x14ac:dyDescent="0.25">
      <c r="B45132" s="106"/>
      <c r="C45132" s="106"/>
      <c r="D45132" s="139"/>
      <c r="P45132" s="142"/>
      <c r="Q45132" s="142"/>
      <c r="R45132" s="142"/>
      <c r="S45132" s="139"/>
    </row>
    <row r="45133" spans="2:19" ht="15.75" customHeight="1" x14ac:dyDescent="0.25">
      <c r="B45133" s="106"/>
      <c r="C45133" s="106"/>
      <c r="D45133" s="139"/>
      <c r="P45133" s="142"/>
      <c r="Q45133" s="142"/>
      <c r="R45133" s="142"/>
      <c r="S45133" s="139"/>
    </row>
    <row r="45134" spans="2:19" ht="15.75" customHeight="1" x14ac:dyDescent="0.25">
      <c r="B45134" s="106"/>
      <c r="C45134" s="106"/>
      <c r="D45134" s="139"/>
      <c r="P45134" s="142"/>
      <c r="Q45134" s="142"/>
      <c r="R45134" s="142"/>
      <c r="S45134" s="139"/>
    </row>
    <row r="45135" spans="2:19" ht="15.75" customHeight="1" x14ac:dyDescent="0.25">
      <c r="B45135" s="106"/>
      <c r="C45135" s="106"/>
      <c r="D45135" s="139"/>
      <c r="P45135" s="142"/>
      <c r="Q45135" s="142"/>
      <c r="R45135" s="142"/>
      <c r="S45135" s="139"/>
    </row>
    <row r="45136" spans="2:19" ht="15.75" customHeight="1" x14ac:dyDescent="0.25">
      <c r="B45136" s="106"/>
      <c r="C45136" s="106"/>
      <c r="D45136" s="139"/>
      <c r="P45136" s="142"/>
      <c r="Q45136" s="142"/>
      <c r="R45136" s="142"/>
      <c r="S45136" s="139"/>
    </row>
    <row r="45137" spans="2:19" ht="15.75" customHeight="1" x14ac:dyDescent="0.25">
      <c r="B45137" s="106"/>
      <c r="C45137" s="106"/>
      <c r="D45137" s="139"/>
      <c r="P45137" s="142"/>
      <c r="Q45137" s="142"/>
      <c r="R45137" s="142"/>
      <c r="S45137" s="139"/>
    </row>
    <row r="45138" spans="2:19" ht="15.75" customHeight="1" x14ac:dyDescent="0.25">
      <c r="B45138" s="106"/>
      <c r="C45138" s="106"/>
      <c r="D45138" s="139"/>
      <c r="P45138" s="142"/>
      <c r="Q45138" s="142"/>
      <c r="R45138" s="142"/>
      <c r="S45138" s="139"/>
    </row>
    <row r="45139" spans="2:19" ht="15.75" customHeight="1" x14ac:dyDescent="0.25">
      <c r="B45139" s="106"/>
      <c r="C45139" s="106"/>
      <c r="D45139" s="139"/>
      <c r="P45139" s="142"/>
      <c r="Q45139" s="142"/>
      <c r="R45139" s="142"/>
      <c r="S45139" s="139"/>
    </row>
    <row r="45140" spans="2:19" ht="15.75" customHeight="1" x14ac:dyDescent="0.25">
      <c r="B45140" s="106"/>
      <c r="C45140" s="106"/>
      <c r="D45140" s="139"/>
      <c r="P45140" s="142"/>
      <c r="Q45140" s="142"/>
      <c r="R45140" s="142"/>
      <c r="S45140" s="139"/>
    </row>
    <row r="45141" spans="2:19" ht="15.75" customHeight="1" x14ac:dyDescent="0.25">
      <c r="B45141" s="106"/>
      <c r="C45141" s="106"/>
      <c r="D45141" s="139"/>
      <c r="P45141" s="142"/>
      <c r="Q45141" s="142"/>
      <c r="R45141" s="142"/>
      <c r="S45141" s="139"/>
    </row>
    <row r="45142" spans="2:19" ht="15.75" customHeight="1" x14ac:dyDescent="0.25">
      <c r="B45142" s="106"/>
      <c r="C45142" s="106"/>
      <c r="D45142" s="139"/>
      <c r="P45142" s="142"/>
      <c r="Q45142" s="142"/>
      <c r="R45142" s="142"/>
      <c r="S45142" s="139"/>
    </row>
    <row r="45143" spans="2:19" ht="15.75" customHeight="1" x14ac:dyDescent="0.25">
      <c r="B45143" s="106"/>
      <c r="C45143" s="106"/>
      <c r="D45143" s="139"/>
      <c r="P45143" s="142"/>
      <c r="Q45143" s="142"/>
      <c r="R45143" s="142"/>
      <c r="S45143" s="139"/>
    </row>
    <row r="45144" spans="2:19" ht="15.75" customHeight="1" x14ac:dyDescent="0.25">
      <c r="B45144" s="106"/>
      <c r="C45144" s="106"/>
      <c r="D45144" s="139"/>
      <c r="P45144" s="142"/>
      <c r="Q45144" s="142"/>
      <c r="R45144" s="142"/>
      <c r="S45144" s="139"/>
    </row>
    <row r="45145" spans="2:19" ht="15.75" customHeight="1" x14ac:dyDescent="0.25">
      <c r="B45145" s="106"/>
      <c r="C45145" s="106"/>
      <c r="D45145" s="139"/>
      <c r="P45145" s="142"/>
      <c r="Q45145" s="142"/>
      <c r="R45145" s="142"/>
      <c r="S45145" s="139"/>
    </row>
    <row r="45146" spans="2:19" ht="15.75" customHeight="1" x14ac:dyDescent="0.25">
      <c r="B45146" s="106"/>
      <c r="C45146" s="106"/>
      <c r="D45146" s="139"/>
      <c r="P45146" s="142"/>
      <c r="Q45146" s="142"/>
      <c r="R45146" s="142"/>
      <c r="S45146" s="139"/>
    </row>
    <row r="45147" spans="2:19" ht="15.75" customHeight="1" x14ac:dyDescent="0.25">
      <c r="B45147" s="106"/>
      <c r="C45147" s="106"/>
      <c r="D45147" s="139"/>
      <c r="P45147" s="142"/>
      <c r="Q45147" s="142"/>
      <c r="R45147" s="142"/>
      <c r="S45147" s="139"/>
    </row>
    <row r="45148" spans="2:19" ht="15.75" customHeight="1" x14ac:dyDescent="0.25">
      <c r="B45148" s="106"/>
      <c r="C45148" s="106"/>
      <c r="D45148" s="139"/>
      <c r="P45148" s="142"/>
      <c r="Q45148" s="142"/>
      <c r="R45148" s="142"/>
      <c r="S45148" s="139"/>
    </row>
    <row r="45149" spans="2:19" ht="15.75" customHeight="1" x14ac:dyDescent="0.25">
      <c r="B45149" s="106"/>
      <c r="C45149" s="106"/>
      <c r="D45149" s="139"/>
      <c r="P45149" s="142"/>
      <c r="Q45149" s="142"/>
      <c r="R45149" s="142"/>
      <c r="S45149" s="139"/>
    </row>
    <row r="45150" spans="2:19" ht="15.75" customHeight="1" x14ac:dyDescent="0.25">
      <c r="B45150" s="106"/>
      <c r="C45150" s="106"/>
      <c r="D45150" s="139"/>
      <c r="P45150" s="142"/>
      <c r="Q45150" s="142"/>
      <c r="R45150" s="142"/>
      <c r="S45150" s="139"/>
    </row>
    <row r="45151" spans="2:19" ht="15.75" customHeight="1" x14ac:dyDescent="0.25">
      <c r="B45151" s="106"/>
      <c r="C45151" s="106"/>
      <c r="D45151" s="139"/>
      <c r="P45151" s="142"/>
      <c r="Q45151" s="142"/>
      <c r="R45151" s="142"/>
      <c r="S45151" s="139"/>
    </row>
    <row r="45152" spans="2:19" ht="15.75" customHeight="1" x14ac:dyDescent="0.25">
      <c r="B45152" s="106"/>
      <c r="C45152" s="106"/>
      <c r="D45152" s="139"/>
      <c r="P45152" s="142"/>
      <c r="Q45152" s="142"/>
      <c r="R45152" s="142"/>
      <c r="S45152" s="139"/>
    </row>
    <row r="45153" spans="2:19" ht="15.75" customHeight="1" x14ac:dyDescent="0.25">
      <c r="B45153" s="106"/>
      <c r="C45153" s="106"/>
      <c r="D45153" s="139"/>
      <c r="P45153" s="142"/>
      <c r="Q45153" s="142"/>
      <c r="R45153" s="142"/>
      <c r="S45153" s="139"/>
    </row>
    <row r="45154" spans="2:19" ht="15.75" customHeight="1" x14ac:dyDescent="0.25">
      <c r="B45154" s="106"/>
      <c r="C45154" s="106"/>
      <c r="D45154" s="139"/>
      <c r="P45154" s="142"/>
      <c r="Q45154" s="142"/>
      <c r="R45154" s="142"/>
      <c r="S45154" s="139"/>
    </row>
    <row r="45155" spans="2:19" ht="15.75" customHeight="1" x14ac:dyDescent="0.25">
      <c r="B45155" s="106"/>
      <c r="C45155" s="106"/>
      <c r="D45155" s="139"/>
      <c r="P45155" s="142"/>
      <c r="Q45155" s="142"/>
      <c r="R45155" s="142"/>
      <c r="S45155" s="139"/>
    </row>
    <row r="45156" spans="2:19" ht="15.75" customHeight="1" x14ac:dyDescent="0.25">
      <c r="B45156" s="106"/>
      <c r="C45156" s="106"/>
      <c r="D45156" s="139"/>
      <c r="P45156" s="142"/>
      <c r="Q45156" s="142"/>
      <c r="R45156" s="142"/>
      <c r="S45156" s="139"/>
    </row>
    <row r="45157" spans="2:19" ht="15.75" customHeight="1" x14ac:dyDescent="0.25">
      <c r="B45157" s="106"/>
      <c r="C45157" s="106"/>
      <c r="D45157" s="139"/>
      <c r="P45157" s="142"/>
      <c r="Q45157" s="142"/>
      <c r="R45157" s="142"/>
      <c r="S45157" s="139"/>
    </row>
    <row r="45158" spans="2:19" ht="15.75" customHeight="1" x14ac:dyDescent="0.25">
      <c r="B45158" s="106"/>
      <c r="C45158" s="106"/>
      <c r="D45158" s="139"/>
      <c r="P45158" s="142"/>
      <c r="Q45158" s="142"/>
      <c r="R45158" s="142"/>
      <c r="S45158" s="139"/>
    </row>
    <row r="45159" spans="2:19" ht="15.75" customHeight="1" x14ac:dyDescent="0.25">
      <c r="B45159" s="106"/>
      <c r="C45159" s="106"/>
      <c r="D45159" s="139"/>
      <c r="P45159" s="142"/>
      <c r="Q45159" s="142"/>
      <c r="R45159" s="142"/>
      <c r="S45159" s="139"/>
    </row>
    <row r="45160" spans="2:19" ht="15.75" customHeight="1" x14ac:dyDescent="0.25">
      <c r="B45160" s="106"/>
      <c r="C45160" s="106"/>
      <c r="D45160" s="139"/>
      <c r="P45160" s="142"/>
      <c r="Q45160" s="142"/>
      <c r="R45160" s="142"/>
      <c r="S45160" s="139"/>
    </row>
    <row r="45161" spans="2:19" ht="15.75" customHeight="1" x14ac:dyDescent="0.25">
      <c r="B45161" s="106"/>
      <c r="C45161" s="106"/>
      <c r="D45161" s="139"/>
      <c r="P45161" s="142"/>
      <c r="Q45161" s="142"/>
      <c r="R45161" s="142"/>
      <c r="S45161" s="139"/>
    </row>
    <row r="45162" spans="2:19" ht="15.75" customHeight="1" x14ac:dyDescent="0.25">
      <c r="B45162" s="106"/>
      <c r="C45162" s="106"/>
      <c r="D45162" s="139"/>
      <c r="P45162" s="142"/>
      <c r="Q45162" s="142"/>
      <c r="R45162" s="142"/>
      <c r="S45162" s="139"/>
    </row>
    <row r="45163" spans="2:19" ht="15.75" customHeight="1" x14ac:dyDescent="0.25">
      <c r="B45163" s="106"/>
      <c r="C45163" s="106"/>
      <c r="D45163" s="139"/>
      <c r="P45163" s="142"/>
      <c r="Q45163" s="142"/>
      <c r="R45163" s="142"/>
      <c r="S45163" s="139"/>
    </row>
    <row r="45164" spans="2:19" ht="15.75" customHeight="1" x14ac:dyDescent="0.25">
      <c r="B45164" s="106"/>
      <c r="C45164" s="106"/>
      <c r="D45164" s="139"/>
      <c r="P45164" s="142"/>
      <c r="Q45164" s="142"/>
      <c r="R45164" s="142"/>
      <c r="S45164" s="139"/>
    </row>
    <row r="45165" spans="2:19" ht="15.75" customHeight="1" x14ac:dyDescent="0.25">
      <c r="B45165" s="106"/>
      <c r="C45165" s="106"/>
      <c r="D45165" s="139"/>
      <c r="P45165" s="142"/>
      <c r="Q45165" s="142"/>
      <c r="R45165" s="142"/>
      <c r="S45165" s="139"/>
    </row>
    <row r="45166" spans="2:19" ht="15.75" customHeight="1" x14ac:dyDescent="0.25">
      <c r="B45166" s="106"/>
      <c r="C45166" s="106"/>
      <c r="D45166" s="139"/>
      <c r="P45166" s="142"/>
      <c r="Q45166" s="142"/>
      <c r="R45166" s="142"/>
      <c r="S45166" s="139"/>
    </row>
    <row r="45167" spans="2:19" ht="15.75" customHeight="1" x14ac:dyDescent="0.25">
      <c r="B45167" s="106"/>
      <c r="C45167" s="106"/>
      <c r="D45167" s="139"/>
      <c r="P45167" s="142"/>
      <c r="Q45167" s="142"/>
      <c r="R45167" s="142"/>
      <c r="S45167" s="139"/>
    </row>
    <row r="45168" spans="2:19" ht="15.75" customHeight="1" x14ac:dyDescent="0.25">
      <c r="B45168" s="106"/>
      <c r="C45168" s="106"/>
      <c r="D45168" s="139"/>
      <c r="P45168" s="142"/>
      <c r="Q45168" s="142"/>
      <c r="R45168" s="142"/>
      <c r="S45168" s="139"/>
    </row>
    <row r="45169" spans="2:19" ht="15.75" customHeight="1" x14ac:dyDescent="0.25">
      <c r="B45169" s="106"/>
      <c r="C45169" s="106"/>
      <c r="D45169" s="139"/>
      <c r="P45169" s="142"/>
      <c r="Q45169" s="142"/>
      <c r="R45169" s="142"/>
      <c r="S45169" s="139"/>
    </row>
    <row r="45170" spans="2:19" ht="15.75" customHeight="1" x14ac:dyDescent="0.25">
      <c r="B45170" s="106"/>
      <c r="C45170" s="106"/>
      <c r="D45170" s="139"/>
      <c r="P45170" s="142"/>
      <c r="Q45170" s="142"/>
      <c r="R45170" s="142"/>
      <c r="S45170" s="139"/>
    </row>
    <row r="45171" spans="2:19" ht="15.75" customHeight="1" x14ac:dyDescent="0.25">
      <c r="B45171" s="106"/>
      <c r="C45171" s="106"/>
      <c r="D45171" s="139"/>
      <c r="P45171" s="142"/>
      <c r="Q45171" s="142"/>
      <c r="R45171" s="142"/>
      <c r="S45171" s="139"/>
    </row>
    <row r="45172" spans="2:19" ht="15.75" customHeight="1" x14ac:dyDescent="0.25">
      <c r="B45172" s="106"/>
      <c r="C45172" s="106"/>
      <c r="D45172" s="139"/>
      <c r="P45172" s="142"/>
      <c r="Q45172" s="142"/>
      <c r="R45172" s="142"/>
      <c r="S45172" s="139"/>
    </row>
    <row r="45173" spans="2:19" ht="15.75" customHeight="1" x14ac:dyDescent="0.25">
      <c r="B45173" s="106"/>
      <c r="C45173" s="106"/>
      <c r="D45173" s="139"/>
      <c r="P45173" s="142"/>
      <c r="Q45173" s="142"/>
      <c r="R45173" s="142"/>
      <c r="S45173" s="139"/>
    </row>
    <row r="45174" spans="2:19" ht="15.75" customHeight="1" x14ac:dyDescent="0.25">
      <c r="B45174" s="106"/>
      <c r="C45174" s="106"/>
      <c r="D45174" s="139"/>
      <c r="P45174" s="142"/>
      <c r="Q45174" s="142"/>
      <c r="R45174" s="142"/>
      <c r="S45174" s="139"/>
    </row>
    <row r="45175" spans="2:19" ht="15.75" customHeight="1" x14ac:dyDescent="0.25">
      <c r="B45175" s="106"/>
      <c r="C45175" s="106"/>
      <c r="D45175" s="139"/>
      <c r="P45175" s="142"/>
      <c r="Q45175" s="142"/>
      <c r="R45175" s="142"/>
      <c r="S45175" s="139"/>
    </row>
    <row r="45176" spans="2:19" ht="15.75" customHeight="1" x14ac:dyDescent="0.25">
      <c r="B45176" s="106"/>
      <c r="C45176" s="106"/>
      <c r="D45176" s="139"/>
      <c r="P45176" s="142"/>
      <c r="Q45176" s="142"/>
      <c r="R45176" s="142"/>
      <c r="S45176" s="139"/>
    </row>
    <row r="45177" spans="2:19" ht="15.75" customHeight="1" x14ac:dyDescent="0.25">
      <c r="B45177" s="106"/>
      <c r="C45177" s="106"/>
      <c r="D45177" s="139"/>
      <c r="P45177" s="142"/>
      <c r="Q45177" s="142"/>
      <c r="R45177" s="142"/>
      <c r="S45177" s="139"/>
    </row>
    <row r="45178" spans="2:19" ht="15.75" customHeight="1" x14ac:dyDescent="0.25">
      <c r="B45178" s="106"/>
      <c r="C45178" s="106"/>
      <c r="D45178" s="139"/>
      <c r="P45178" s="142"/>
      <c r="Q45178" s="142"/>
      <c r="R45178" s="142"/>
      <c r="S45178" s="139"/>
    </row>
    <row r="45179" spans="2:19" ht="15.75" customHeight="1" x14ac:dyDescent="0.25">
      <c r="B45179" s="106"/>
      <c r="C45179" s="106"/>
      <c r="D45179" s="139"/>
      <c r="P45179" s="142"/>
      <c r="Q45179" s="142"/>
      <c r="R45179" s="142"/>
      <c r="S45179" s="139"/>
    </row>
    <row r="45180" spans="2:19" ht="15.75" customHeight="1" x14ac:dyDescent="0.25">
      <c r="B45180" s="106"/>
      <c r="C45180" s="106"/>
      <c r="D45180" s="139"/>
      <c r="P45180" s="142"/>
      <c r="Q45180" s="142"/>
      <c r="R45180" s="142"/>
      <c r="S45180" s="139"/>
    </row>
    <row r="45181" spans="2:19" ht="15.75" customHeight="1" x14ac:dyDescent="0.25">
      <c r="B45181" s="106"/>
      <c r="C45181" s="106"/>
      <c r="D45181" s="139"/>
      <c r="P45181" s="142"/>
      <c r="Q45181" s="142"/>
      <c r="R45181" s="142"/>
      <c r="S45181" s="139"/>
    </row>
    <row r="45182" spans="2:19" ht="15.75" customHeight="1" x14ac:dyDescent="0.25">
      <c r="B45182" s="106"/>
      <c r="C45182" s="106"/>
      <c r="D45182" s="139"/>
      <c r="P45182" s="142"/>
      <c r="Q45182" s="142"/>
      <c r="R45182" s="142"/>
      <c r="S45182" s="139"/>
    </row>
    <row r="45183" spans="2:19" ht="15.75" customHeight="1" x14ac:dyDescent="0.25">
      <c r="B45183" s="106"/>
      <c r="C45183" s="106"/>
      <c r="D45183" s="139"/>
      <c r="P45183" s="142"/>
      <c r="Q45183" s="142"/>
      <c r="R45183" s="142"/>
      <c r="S45183" s="139"/>
    </row>
    <row r="45184" spans="2:19" ht="15.75" customHeight="1" x14ac:dyDescent="0.25">
      <c r="B45184" s="106"/>
      <c r="C45184" s="106"/>
      <c r="D45184" s="139"/>
      <c r="P45184" s="142"/>
      <c r="Q45184" s="142"/>
      <c r="R45184" s="142"/>
      <c r="S45184" s="139"/>
    </row>
    <row r="45185" spans="2:19" ht="15.75" customHeight="1" x14ac:dyDescent="0.25">
      <c r="B45185" s="106"/>
      <c r="C45185" s="106"/>
      <c r="D45185" s="139"/>
      <c r="P45185" s="142"/>
      <c r="Q45185" s="142"/>
      <c r="R45185" s="142"/>
      <c r="S45185" s="139"/>
    </row>
    <row r="45186" spans="2:19" ht="15.75" customHeight="1" x14ac:dyDescent="0.25">
      <c r="B45186" s="106"/>
      <c r="C45186" s="106"/>
      <c r="D45186" s="139"/>
      <c r="P45186" s="142"/>
      <c r="Q45186" s="142"/>
      <c r="R45186" s="142"/>
      <c r="S45186" s="139"/>
    </row>
    <row r="45187" spans="2:19" ht="15.75" customHeight="1" x14ac:dyDescent="0.25">
      <c r="B45187" s="106"/>
      <c r="C45187" s="106"/>
      <c r="D45187" s="139"/>
      <c r="P45187" s="142"/>
      <c r="Q45187" s="142"/>
      <c r="R45187" s="142"/>
      <c r="S45187" s="139"/>
    </row>
    <row r="45188" spans="2:19" ht="15.75" customHeight="1" x14ac:dyDescent="0.25">
      <c r="B45188" s="106"/>
      <c r="C45188" s="106"/>
      <c r="D45188" s="139"/>
      <c r="P45188" s="142"/>
      <c r="Q45188" s="142"/>
      <c r="R45188" s="142"/>
      <c r="S45188" s="139"/>
    </row>
    <row r="45189" spans="2:19" ht="15.75" customHeight="1" x14ac:dyDescent="0.25">
      <c r="B45189" s="106"/>
      <c r="C45189" s="106"/>
      <c r="D45189" s="139"/>
      <c r="P45189" s="142"/>
      <c r="Q45189" s="142"/>
      <c r="R45189" s="142"/>
      <c r="S45189" s="139"/>
    </row>
    <row r="45190" spans="2:19" ht="15.75" customHeight="1" x14ac:dyDescent="0.25">
      <c r="B45190" s="106"/>
      <c r="C45190" s="106"/>
      <c r="D45190" s="139"/>
      <c r="P45190" s="142"/>
      <c r="Q45190" s="142"/>
      <c r="R45190" s="142"/>
      <c r="S45190" s="139"/>
    </row>
    <row r="45191" spans="2:19" ht="15.75" customHeight="1" x14ac:dyDescent="0.25">
      <c r="B45191" s="106"/>
      <c r="C45191" s="106"/>
      <c r="D45191" s="139"/>
      <c r="P45191" s="142"/>
      <c r="Q45191" s="142"/>
      <c r="R45191" s="142"/>
      <c r="S45191" s="139"/>
    </row>
    <row r="45192" spans="2:19" ht="15.75" customHeight="1" x14ac:dyDescent="0.25">
      <c r="B45192" s="106"/>
      <c r="C45192" s="106"/>
      <c r="D45192" s="139"/>
      <c r="P45192" s="142"/>
      <c r="Q45192" s="142"/>
      <c r="R45192" s="142"/>
      <c r="S45192" s="139"/>
    </row>
    <row r="45193" spans="2:19" ht="15.75" customHeight="1" x14ac:dyDescent="0.25">
      <c r="B45193" s="106"/>
      <c r="C45193" s="106"/>
      <c r="D45193" s="139"/>
      <c r="P45193" s="142"/>
      <c r="Q45193" s="142"/>
      <c r="R45193" s="142"/>
      <c r="S45193" s="139"/>
    </row>
    <row r="45194" spans="2:19" ht="15.75" customHeight="1" x14ac:dyDescent="0.25">
      <c r="B45194" s="106"/>
      <c r="C45194" s="106"/>
      <c r="D45194" s="139"/>
      <c r="P45194" s="142"/>
      <c r="Q45194" s="142"/>
      <c r="R45194" s="142"/>
      <c r="S45194" s="139"/>
    </row>
    <row r="45195" spans="2:19" ht="15.75" customHeight="1" x14ac:dyDescent="0.25">
      <c r="B45195" s="106"/>
      <c r="C45195" s="106"/>
      <c r="D45195" s="139"/>
      <c r="P45195" s="142"/>
      <c r="Q45195" s="142"/>
      <c r="R45195" s="142"/>
      <c r="S45195" s="139"/>
    </row>
    <row r="45196" spans="2:19" ht="15.75" customHeight="1" x14ac:dyDescent="0.25">
      <c r="B45196" s="106"/>
      <c r="C45196" s="106"/>
      <c r="D45196" s="139"/>
      <c r="P45196" s="142"/>
      <c r="Q45196" s="142"/>
      <c r="R45196" s="142"/>
      <c r="S45196" s="139"/>
    </row>
    <row r="45197" spans="2:19" ht="15.75" customHeight="1" x14ac:dyDescent="0.25">
      <c r="B45197" s="106"/>
      <c r="C45197" s="106"/>
      <c r="D45197" s="139"/>
      <c r="P45197" s="142"/>
      <c r="Q45197" s="142"/>
      <c r="R45197" s="142"/>
      <c r="S45197" s="139"/>
    </row>
    <row r="45198" spans="2:19" ht="15.75" customHeight="1" x14ac:dyDescent="0.25">
      <c r="B45198" s="106"/>
      <c r="C45198" s="106"/>
      <c r="D45198" s="139"/>
      <c r="P45198" s="142"/>
      <c r="Q45198" s="142"/>
      <c r="R45198" s="142"/>
      <c r="S45198" s="139"/>
    </row>
    <row r="45199" spans="2:19" ht="15.75" customHeight="1" x14ac:dyDescent="0.25">
      <c r="B45199" s="106"/>
      <c r="C45199" s="106"/>
      <c r="D45199" s="139"/>
      <c r="P45199" s="142"/>
      <c r="Q45199" s="142"/>
      <c r="R45199" s="142"/>
      <c r="S45199" s="139"/>
    </row>
    <row r="45200" spans="2:19" ht="15.75" customHeight="1" x14ac:dyDescent="0.25">
      <c r="B45200" s="106"/>
      <c r="C45200" s="106"/>
      <c r="D45200" s="139"/>
      <c r="P45200" s="142"/>
      <c r="Q45200" s="142"/>
      <c r="R45200" s="142"/>
      <c r="S45200" s="139"/>
    </row>
    <row r="45201" spans="2:19" ht="15.75" customHeight="1" x14ac:dyDescent="0.25">
      <c r="B45201" s="106"/>
      <c r="C45201" s="106"/>
      <c r="D45201" s="139"/>
      <c r="P45201" s="142"/>
      <c r="Q45201" s="142"/>
      <c r="R45201" s="142"/>
      <c r="S45201" s="139"/>
    </row>
    <row r="45202" spans="2:19" ht="15.75" customHeight="1" x14ac:dyDescent="0.25">
      <c r="B45202" s="106"/>
      <c r="C45202" s="106"/>
      <c r="D45202" s="139"/>
      <c r="P45202" s="142"/>
      <c r="Q45202" s="142"/>
      <c r="R45202" s="142"/>
      <c r="S45202" s="139"/>
    </row>
    <row r="45203" spans="2:19" ht="15.75" customHeight="1" x14ac:dyDescent="0.25">
      <c r="B45203" s="106"/>
      <c r="C45203" s="106"/>
      <c r="D45203" s="139"/>
      <c r="P45203" s="142"/>
      <c r="Q45203" s="142"/>
      <c r="R45203" s="142"/>
      <c r="S45203" s="139"/>
    </row>
    <row r="45204" spans="2:19" ht="15.75" customHeight="1" x14ac:dyDescent="0.25">
      <c r="B45204" s="106"/>
      <c r="C45204" s="106"/>
      <c r="D45204" s="139"/>
      <c r="P45204" s="142"/>
      <c r="Q45204" s="142"/>
      <c r="R45204" s="142"/>
      <c r="S45204" s="139"/>
    </row>
    <row r="45205" spans="2:19" ht="15.75" customHeight="1" x14ac:dyDescent="0.25">
      <c r="B45205" s="106"/>
      <c r="C45205" s="106"/>
      <c r="D45205" s="139"/>
      <c r="P45205" s="142"/>
      <c r="Q45205" s="142"/>
      <c r="R45205" s="142"/>
      <c r="S45205" s="139"/>
    </row>
    <row r="45206" spans="2:19" ht="15.75" customHeight="1" x14ac:dyDescent="0.25">
      <c r="B45206" s="106"/>
      <c r="C45206" s="106"/>
      <c r="D45206" s="139"/>
      <c r="P45206" s="142"/>
      <c r="Q45206" s="142"/>
      <c r="R45206" s="142"/>
      <c r="S45206" s="139"/>
    </row>
    <row r="45207" spans="2:19" ht="15.75" customHeight="1" x14ac:dyDescent="0.25">
      <c r="B45207" s="106"/>
      <c r="C45207" s="106"/>
      <c r="D45207" s="139"/>
      <c r="P45207" s="142"/>
      <c r="Q45207" s="142"/>
      <c r="R45207" s="142"/>
      <c r="S45207" s="139"/>
    </row>
    <row r="45208" spans="2:19" ht="15.75" customHeight="1" x14ac:dyDescent="0.25">
      <c r="B45208" s="106"/>
      <c r="C45208" s="106"/>
      <c r="D45208" s="139"/>
      <c r="P45208" s="142"/>
      <c r="Q45208" s="142"/>
      <c r="R45208" s="142"/>
      <c r="S45208" s="139"/>
    </row>
    <row r="45209" spans="2:19" ht="15.75" customHeight="1" x14ac:dyDescent="0.25">
      <c r="B45209" s="106"/>
      <c r="C45209" s="106"/>
      <c r="D45209" s="139"/>
      <c r="P45209" s="142"/>
      <c r="Q45209" s="142"/>
      <c r="R45209" s="142"/>
      <c r="S45209" s="139"/>
    </row>
    <row r="45210" spans="2:19" ht="15.75" customHeight="1" x14ac:dyDescent="0.25">
      <c r="B45210" s="106"/>
      <c r="C45210" s="106"/>
      <c r="D45210" s="139"/>
      <c r="P45210" s="142"/>
      <c r="Q45210" s="142"/>
      <c r="R45210" s="142"/>
      <c r="S45210" s="139"/>
    </row>
    <row r="45211" spans="2:19" ht="15.75" customHeight="1" x14ac:dyDescent="0.25">
      <c r="B45211" s="106"/>
      <c r="C45211" s="106"/>
      <c r="D45211" s="139"/>
      <c r="P45211" s="142"/>
      <c r="Q45211" s="142"/>
      <c r="R45211" s="142"/>
      <c r="S45211" s="139"/>
    </row>
    <row r="45212" spans="2:19" ht="15.75" customHeight="1" x14ac:dyDescent="0.25">
      <c r="B45212" s="106"/>
      <c r="C45212" s="106"/>
      <c r="D45212" s="139"/>
      <c r="P45212" s="142"/>
      <c r="Q45212" s="142"/>
      <c r="R45212" s="142"/>
      <c r="S45212" s="139"/>
    </row>
    <row r="45213" spans="2:19" ht="15.75" customHeight="1" x14ac:dyDescent="0.25">
      <c r="B45213" s="106"/>
      <c r="C45213" s="106"/>
      <c r="D45213" s="139"/>
      <c r="P45213" s="142"/>
      <c r="Q45213" s="142"/>
      <c r="R45213" s="142"/>
      <c r="S45213" s="139"/>
    </row>
    <row r="45214" spans="2:19" ht="15.75" customHeight="1" x14ac:dyDescent="0.25">
      <c r="B45214" s="106"/>
      <c r="C45214" s="106"/>
      <c r="D45214" s="139"/>
      <c r="P45214" s="142"/>
      <c r="Q45214" s="142"/>
      <c r="R45214" s="142"/>
      <c r="S45214" s="139"/>
    </row>
    <row r="45215" spans="2:19" ht="15.75" customHeight="1" x14ac:dyDescent="0.25">
      <c r="B45215" s="106"/>
      <c r="C45215" s="106"/>
      <c r="D45215" s="139"/>
      <c r="P45215" s="142"/>
      <c r="Q45215" s="142"/>
      <c r="R45215" s="142"/>
      <c r="S45215" s="139"/>
    </row>
    <row r="45216" spans="2:19" ht="15.75" customHeight="1" x14ac:dyDescent="0.25">
      <c r="B45216" s="106"/>
      <c r="C45216" s="106"/>
      <c r="D45216" s="139"/>
      <c r="P45216" s="142"/>
      <c r="Q45216" s="142"/>
      <c r="R45216" s="142"/>
      <c r="S45216" s="139"/>
    </row>
    <row r="45217" spans="2:19" ht="15.75" customHeight="1" x14ac:dyDescent="0.25">
      <c r="B45217" s="106"/>
      <c r="C45217" s="106"/>
      <c r="D45217" s="139"/>
      <c r="P45217" s="142"/>
      <c r="Q45217" s="142"/>
      <c r="R45217" s="142"/>
      <c r="S45217" s="139"/>
    </row>
    <row r="45218" spans="2:19" ht="15.75" customHeight="1" x14ac:dyDescent="0.25">
      <c r="B45218" s="106"/>
      <c r="C45218" s="106"/>
      <c r="D45218" s="139"/>
      <c r="P45218" s="142"/>
      <c r="Q45218" s="142"/>
      <c r="R45218" s="142"/>
      <c r="S45218" s="139"/>
    </row>
    <row r="45219" spans="2:19" ht="15.75" customHeight="1" x14ac:dyDescent="0.25">
      <c r="B45219" s="106"/>
      <c r="C45219" s="106"/>
      <c r="D45219" s="139"/>
      <c r="P45219" s="142"/>
      <c r="Q45219" s="142"/>
      <c r="R45219" s="142"/>
      <c r="S45219" s="139"/>
    </row>
    <row r="45220" spans="2:19" ht="15.75" customHeight="1" x14ac:dyDescent="0.25">
      <c r="B45220" s="106"/>
      <c r="C45220" s="106"/>
      <c r="D45220" s="139"/>
      <c r="P45220" s="142"/>
      <c r="Q45220" s="142"/>
      <c r="R45220" s="142"/>
      <c r="S45220" s="139"/>
    </row>
    <row r="45221" spans="2:19" ht="15.75" customHeight="1" x14ac:dyDescent="0.25">
      <c r="B45221" s="106"/>
      <c r="C45221" s="106"/>
      <c r="D45221" s="139"/>
      <c r="P45221" s="142"/>
      <c r="Q45221" s="142"/>
      <c r="R45221" s="142"/>
      <c r="S45221" s="139"/>
    </row>
    <row r="45222" spans="2:19" ht="15.75" customHeight="1" x14ac:dyDescent="0.25">
      <c r="B45222" s="106"/>
      <c r="C45222" s="106"/>
      <c r="D45222" s="139"/>
      <c r="P45222" s="142"/>
      <c r="Q45222" s="142"/>
      <c r="R45222" s="142"/>
      <c r="S45222" s="139"/>
    </row>
    <row r="45223" spans="2:19" ht="15.75" customHeight="1" x14ac:dyDescent="0.25">
      <c r="B45223" s="106"/>
      <c r="C45223" s="106"/>
      <c r="D45223" s="139"/>
      <c r="P45223" s="142"/>
      <c r="Q45223" s="142"/>
      <c r="R45223" s="142"/>
      <c r="S45223" s="139"/>
    </row>
    <row r="45224" spans="2:19" ht="15.75" customHeight="1" x14ac:dyDescent="0.25">
      <c r="B45224" s="106"/>
      <c r="C45224" s="106"/>
      <c r="D45224" s="139"/>
      <c r="P45224" s="142"/>
      <c r="Q45224" s="142"/>
      <c r="R45224" s="142"/>
      <c r="S45224" s="139"/>
    </row>
    <row r="45225" spans="2:19" ht="15.75" customHeight="1" x14ac:dyDescent="0.25">
      <c r="B45225" s="106"/>
      <c r="C45225" s="106"/>
      <c r="D45225" s="139"/>
      <c r="P45225" s="142"/>
      <c r="Q45225" s="142"/>
      <c r="R45225" s="142"/>
      <c r="S45225" s="139"/>
    </row>
    <row r="45226" spans="2:19" ht="15.75" customHeight="1" x14ac:dyDescent="0.25">
      <c r="B45226" s="106"/>
      <c r="C45226" s="106"/>
      <c r="D45226" s="139"/>
      <c r="P45226" s="142"/>
      <c r="Q45226" s="142"/>
      <c r="R45226" s="142"/>
      <c r="S45226" s="139"/>
    </row>
    <row r="45227" spans="2:19" ht="15.75" customHeight="1" x14ac:dyDescent="0.25">
      <c r="B45227" s="106"/>
      <c r="C45227" s="106"/>
      <c r="D45227" s="139"/>
      <c r="P45227" s="142"/>
      <c r="Q45227" s="142"/>
      <c r="R45227" s="142"/>
      <c r="S45227" s="139"/>
    </row>
    <row r="45228" spans="2:19" ht="15.75" customHeight="1" x14ac:dyDescent="0.25">
      <c r="B45228" s="106"/>
      <c r="C45228" s="106"/>
      <c r="D45228" s="139"/>
      <c r="P45228" s="142"/>
      <c r="Q45228" s="142"/>
      <c r="R45228" s="142"/>
      <c r="S45228" s="139"/>
    </row>
    <row r="45229" spans="2:19" ht="15.75" customHeight="1" x14ac:dyDescent="0.25">
      <c r="B45229" s="106"/>
      <c r="C45229" s="106"/>
      <c r="D45229" s="139"/>
      <c r="P45229" s="142"/>
      <c r="Q45229" s="142"/>
      <c r="R45229" s="142"/>
      <c r="S45229" s="139"/>
    </row>
    <row r="45230" spans="2:19" ht="15.75" customHeight="1" x14ac:dyDescent="0.25">
      <c r="B45230" s="106"/>
      <c r="C45230" s="106"/>
      <c r="D45230" s="139"/>
      <c r="P45230" s="142"/>
      <c r="Q45230" s="142"/>
      <c r="R45230" s="142"/>
      <c r="S45230" s="139"/>
    </row>
    <row r="45231" spans="2:19" ht="15.75" customHeight="1" x14ac:dyDescent="0.25">
      <c r="B45231" s="106"/>
      <c r="C45231" s="106"/>
      <c r="D45231" s="139"/>
      <c r="P45231" s="142"/>
      <c r="Q45231" s="142"/>
      <c r="R45231" s="142"/>
      <c r="S45231" s="139"/>
    </row>
    <row r="45232" spans="2:19" ht="15.75" customHeight="1" x14ac:dyDescent="0.25">
      <c r="B45232" s="106"/>
      <c r="C45232" s="106"/>
      <c r="D45232" s="139"/>
      <c r="P45232" s="142"/>
      <c r="Q45232" s="142"/>
      <c r="R45232" s="142"/>
      <c r="S45232" s="139"/>
    </row>
    <row r="45233" spans="2:19" ht="15.75" customHeight="1" x14ac:dyDescent="0.25">
      <c r="B45233" s="106"/>
      <c r="C45233" s="106"/>
      <c r="D45233" s="139"/>
      <c r="P45233" s="142"/>
      <c r="Q45233" s="142"/>
      <c r="R45233" s="142"/>
      <c r="S45233" s="139"/>
    </row>
    <row r="45234" spans="2:19" ht="15.75" customHeight="1" x14ac:dyDescent="0.25">
      <c r="B45234" s="106"/>
      <c r="C45234" s="106"/>
      <c r="D45234" s="139"/>
      <c r="P45234" s="142"/>
      <c r="Q45234" s="142"/>
      <c r="R45234" s="142"/>
      <c r="S45234" s="139"/>
    </row>
    <row r="45235" spans="2:19" ht="15.75" customHeight="1" x14ac:dyDescent="0.25">
      <c r="B45235" s="106"/>
      <c r="C45235" s="106"/>
      <c r="D45235" s="139"/>
      <c r="P45235" s="142"/>
      <c r="Q45235" s="142"/>
      <c r="R45235" s="142"/>
      <c r="S45235" s="139"/>
    </row>
    <row r="45236" spans="2:19" ht="15.75" customHeight="1" x14ac:dyDescent="0.25">
      <c r="B45236" s="106"/>
      <c r="C45236" s="106"/>
      <c r="D45236" s="139"/>
      <c r="P45236" s="142"/>
      <c r="Q45236" s="142"/>
      <c r="R45236" s="142"/>
      <c r="S45236" s="139"/>
    </row>
    <row r="45237" spans="2:19" ht="15.75" customHeight="1" x14ac:dyDescent="0.25">
      <c r="B45237" s="106"/>
      <c r="C45237" s="106"/>
      <c r="D45237" s="139"/>
      <c r="P45237" s="142"/>
      <c r="Q45237" s="142"/>
      <c r="R45237" s="142"/>
      <c r="S45237" s="139"/>
    </row>
    <row r="45238" spans="2:19" ht="15.75" customHeight="1" x14ac:dyDescent="0.25">
      <c r="B45238" s="106"/>
      <c r="C45238" s="106"/>
      <c r="D45238" s="139"/>
      <c r="P45238" s="142"/>
      <c r="Q45238" s="142"/>
      <c r="R45238" s="142"/>
      <c r="S45238" s="139"/>
    </row>
    <row r="45239" spans="2:19" ht="15.75" customHeight="1" x14ac:dyDescent="0.25">
      <c r="B45239" s="106"/>
      <c r="C45239" s="106"/>
      <c r="D45239" s="139"/>
      <c r="P45239" s="142"/>
      <c r="Q45239" s="142"/>
      <c r="R45239" s="142"/>
      <c r="S45239" s="139"/>
    </row>
    <row r="45240" spans="2:19" ht="15.75" customHeight="1" x14ac:dyDescent="0.25">
      <c r="B45240" s="106"/>
      <c r="C45240" s="106"/>
      <c r="D45240" s="139"/>
      <c r="P45240" s="142"/>
      <c r="Q45240" s="142"/>
      <c r="R45240" s="142"/>
      <c r="S45240" s="139"/>
    </row>
    <row r="45241" spans="2:19" ht="15.75" customHeight="1" x14ac:dyDescent="0.25">
      <c r="B45241" s="106"/>
      <c r="C45241" s="106"/>
      <c r="D45241" s="139"/>
      <c r="P45241" s="142"/>
      <c r="Q45241" s="142"/>
      <c r="R45241" s="142"/>
      <c r="S45241" s="139"/>
    </row>
    <row r="45242" spans="2:19" ht="15.75" customHeight="1" x14ac:dyDescent="0.25">
      <c r="B45242" s="106"/>
      <c r="C45242" s="106"/>
      <c r="D45242" s="139"/>
      <c r="P45242" s="142"/>
      <c r="Q45242" s="142"/>
      <c r="R45242" s="142"/>
      <c r="S45242" s="139"/>
    </row>
    <row r="45243" spans="2:19" ht="15.75" customHeight="1" x14ac:dyDescent="0.25">
      <c r="B45243" s="106"/>
      <c r="C45243" s="106"/>
      <c r="D45243" s="139"/>
      <c r="P45243" s="142"/>
      <c r="Q45243" s="142"/>
      <c r="R45243" s="142"/>
      <c r="S45243" s="139"/>
    </row>
    <row r="45244" spans="2:19" ht="15.75" customHeight="1" x14ac:dyDescent="0.25">
      <c r="B45244" s="106"/>
      <c r="C45244" s="106"/>
      <c r="D45244" s="139"/>
      <c r="P45244" s="142"/>
      <c r="Q45244" s="142"/>
      <c r="R45244" s="142"/>
      <c r="S45244" s="139"/>
    </row>
    <row r="45245" spans="2:19" ht="15.75" customHeight="1" x14ac:dyDescent="0.25">
      <c r="B45245" s="106"/>
      <c r="C45245" s="106"/>
      <c r="D45245" s="139"/>
      <c r="P45245" s="142"/>
      <c r="Q45245" s="142"/>
      <c r="R45245" s="142"/>
      <c r="S45245" s="139"/>
    </row>
    <row r="45246" spans="2:19" ht="15.75" customHeight="1" x14ac:dyDescent="0.25">
      <c r="B45246" s="106"/>
      <c r="C45246" s="106"/>
      <c r="D45246" s="139"/>
      <c r="P45246" s="142"/>
      <c r="Q45246" s="142"/>
      <c r="R45246" s="142"/>
      <c r="S45246" s="139"/>
    </row>
    <row r="45247" spans="2:19" ht="15.75" customHeight="1" x14ac:dyDescent="0.25">
      <c r="B45247" s="106"/>
      <c r="C45247" s="106"/>
      <c r="D45247" s="139"/>
      <c r="P45247" s="142"/>
      <c r="Q45247" s="142"/>
      <c r="R45247" s="142"/>
      <c r="S45247" s="139"/>
    </row>
    <row r="45248" spans="2:19" ht="15.75" customHeight="1" x14ac:dyDescent="0.25">
      <c r="B45248" s="106"/>
      <c r="C45248" s="106"/>
      <c r="D45248" s="139"/>
      <c r="P45248" s="142"/>
      <c r="Q45248" s="142"/>
      <c r="R45248" s="142"/>
      <c r="S45248" s="139"/>
    </row>
    <row r="45249" spans="2:19" ht="15.75" customHeight="1" x14ac:dyDescent="0.25">
      <c r="B45249" s="106"/>
      <c r="C45249" s="106"/>
      <c r="D45249" s="139"/>
      <c r="P45249" s="142"/>
      <c r="Q45249" s="142"/>
      <c r="R45249" s="142"/>
      <c r="S45249" s="139"/>
    </row>
    <row r="45250" spans="2:19" ht="15.75" customHeight="1" x14ac:dyDescent="0.25">
      <c r="B45250" s="106"/>
      <c r="C45250" s="106"/>
      <c r="D45250" s="139"/>
      <c r="P45250" s="142"/>
      <c r="Q45250" s="142"/>
      <c r="R45250" s="142"/>
      <c r="S45250" s="139"/>
    </row>
    <row r="45251" spans="2:19" ht="15.75" customHeight="1" x14ac:dyDescent="0.25">
      <c r="B45251" s="106"/>
      <c r="C45251" s="106"/>
      <c r="D45251" s="139"/>
      <c r="P45251" s="142"/>
      <c r="Q45251" s="142"/>
      <c r="R45251" s="142"/>
      <c r="S45251" s="139"/>
    </row>
    <row r="45252" spans="2:19" ht="15.75" customHeight="1" x14ac:dyDescent="0.25">
      <c r="B45252" s="106"/>
      <c r="C45252" s="106"/>
      <c r="D45252" s="139"/>
      <c r="P45252" s="142"/>
      <c r="Q45252" s="142"/>
      <c r="R45252" s="142"/>
      <c r="S45252" s="139"/>
    </row>
    <row r="45253" spans="2:19" ht="15.75" customHeight="1" x14ac:dyDescent="0.25">
      <c r="B45253" s="106"/>
      <c r="C45253" s="106"/>
      <c r="D45253" s="139"/>
      <c r="P45253" s="142"/>
      <c r="Q45253" s="142"/>
      <c r="R45253" s="142"/>
      <c r="S45253" s="139"/>
    </row>
    <row r="45254" spans="2:19" ht="15.75" customHeight="1" x14ac:dyDescent="0.25">
      <c r="B45254" s="106"/>
      <c r="C45254" s="106"/>
      <c r="D45254" s="139"/>
      <c r="P45254" s="142"/>
      <c r="Q45254" s="142"/>
      <c r="R45254" s="142"/>
      <c r="S45254" s="139"/>
    </row>
    <row r="45255" spans="2:19" ht="15.75" customHeight="1" x14ac:dyDescent="0.25">
      <c r="B45255" s="106"/>
      <c r="C45255" s="106"/>
      <c r="D45255" s="139"/>
      <c r="P45255" s="142"/>
      <c r="Q45255" s="142"/>
      <c r="R45255" s="142"/>
      <c r="S45255" s="139"/>
    </row>
    <row r="45256" spans="2:19" ht="15.75" customHeight="1" x14ac:dyDescent="0.25">
      <c r="B45256" s="106"/>
      <c r="C45256" s="106"/>
      <c r="D45256" s="139"/>
      <c r="P45256" s="142"/>
      <c r="Q45256" s="142"/>
      <c r="R45256" s="142"/>
      <c r="S45256" s="139"/>
    </row>
    <row r="45257" spans="2:19" ht="15.75" customHeight="1" x14ac:dyDescent="0.25">
      <c r="B45257" s="106"/>
      <c r="C45257" s="106"/>
      <c r="D45257" s="139"/>
      <c r="P45257" s="142"/>
      <c r="Q45257" s="142"/>
      <c r="R45257" s="142"/>
      <c r="S45257" s="139"/>
    </row>
    <row r="45258" spans="2:19" ht="15.75" customHeight="1" x14ac:dyDescent="0.25">
      <c r="B45258" s="106"/>
      <c r="C45258" s="106"/>
      <c r="D45258" s="139"/>
      <c r="P45258" s="142"/>
      <c r="Q45258" s="142"/>
      <c r="R45258" s="142"/>
      <c r="S45258" s="139"/>
    </row>
    <row r="45259" spans="2:19" ht="15.75" customHeight="1" x14ac:dyDescent="0.25">
      <c r="B45259" s="106"/>
      <c r="C45259" s="106"/>
      <c r="D45259" s="139"/>
      <c r="P45259" s="142"/>
      <c r="Q45259" s="142"/>
      <c r="R45259" s="142"/>
      <c r="S45259" s="139"/>
    </row>
    <row r="45260" spans="2:19" ht="15.75" customHeight="1" x14ac:dyDescent="0.25">
      <c r="B45260" s="106"/>
      <c r="C45260" s="106"/>
      <c r="D45260" s="139"/>
      <c r="P45260" s="142"/>
      <c r="Q45260" s="142"/>
      <c r="R45260" s="142"/>
      <c r="S45260" s="139"/>
    </row>
    <row r="45261" spans="2:19" ht="15.75" customHeight="1" x14ac:dyDescent="0.25">
      <c r="B45261" s="106"/>
      <c r="C45261" s="106"/>
      <c r="D45261" s="139"/>
      <c r="P45261" s="142"/>
      <c r="Q45261" s="142"/>
      <c r="R45261" s="142"/>
      <c r="S45261" s="139"/>
    </row>
    <row r="45262" spans="2:19" ht="15.75" customHeight="1" x14ac:dyDescent="0.25">
      <c r="B45262" s="106"/>
      <c r="C45262" s="106"/>
      <c r="D45262" s="139"/>
      <c r="P45262" s="142"/>
      <c r="Q45262" s="142"/>
      <c r="R45262" s="142"/>
      <c r="S45262" s="139"/>
    </row>
    <row r="45263" spans="2:19" ht="15.75" customHeight="1" x14ac:dyDescent="0.25">
      <c r="B45263" s="106"/>
      <c r="C45263" s="106"/>
      <c r="D45263" s="139"/>
      <c r="P45263" s="142"/>
      <c r="Q45263" s="142"/>
      <c r="R45263" s="142"/>
      <c r="S45263" s="139"/>
    </row>
    <row r="45264" spans="2:19" ht="15.75" customHeight="1" x14ac:dyDescent="0.25">
      <c r="B45264" s="106"/>
      <c r="C45264" s="106"/>
      <c r="D45264" s="139"/>
      <c r="P45264" s="142"/>
      <c r="Q45264" s="142"/>
      <c r="R45264" s="142"/>
      <c r="S45264" s="139"/>
    </row>
    <row r="45265" spans="2:19" ht="15.75" customHeight="1" x14ac:dyDescent="0.25">
      <c r="B45265" s="106"/>
      <c r="C45265" s="106"/>
      <c r="D45265" s="139"/>
      <c r="P45265" s="142"/>
      <c r="Q45265" s="142"/>
      <c r="R45265" s="142"/>
      <c r="S45265" s="139"/>
    </row>
    <row r="45266" spans="2:19" ht="15.75" customHeight="1" x14ac:dyDescent="0.25">
      <c r="B45266" s="106"/>
      <c r="C45266" s="106"/>
      <c r="D45266" s="139"/>
      <c r="P45266" s="142"/>
      <c r="Q45266" s="142"/>
      <c r="R45266" s="142"/>
      <c r="S45266" s="139"/>
    </row>
    <row r="45267" spans="2:19" ht="15.75" customHeight="1" x14ac:dyDescent="0.25">
      <c r="B45267" s="106"/>
      <c r="C45267" s="106"/>
      <c r="D45267" s="139"/>
      <c r="P45267" s="142"/>
      <c r="Q45267" s="142"/>
      <c r="R45267" s="142"/>
      <c r="S45267" s="139"/>
    </row>
    <row r="45268" spans="2:19" ht="15.75" customHeight="1" x14ac:dyDescent="0.25">
      <c r="B45268" s="106"/>
      <c r="C45268" s="106"/>
      <c r="D45268" s="139"/>
      <c r="P45268" s="142"/>
      <c r="Q45268" s="142"/>
      <c r="R45268" s="142"/>
      <c r="S45268" s="139"/>
    </row>
    <row r="45269" spans="2:19" ht="15.75" customHeight="1" x14ac:dyDescent="0.25">
      <c r="B45269" s="106"/>
      <c r="C45269" s="106"/>
      <c r="D45269" s="139"/>
      <c r="P45269" s="142"/>
      <c r="Q45269" s="142"/>
      <c r="R45269" s="142"/>
      <c r="S45269" s="139"/>
    </row>
    <row r="45270" spans="2:19" ht="15.75" customHeight="1" x14ac:dyDescent="0.25">
      <c r="B45270" s="106"/>
      <c r="C45270" s="106"/>
      <c r="D45270" s="139"/>
      <c r="P45270" s="142"/>
      <c r="Q45270" s="142"/>
      <c r="R45270" s="142"/>
      <c r="S45270" s="139"/>
    </row>
    <row r="45271" spans="2:19" ht="15.75" customHeight="1" x14ac:dyDescent="0.25">
      <c r="B45271" s="106"/>
      <c r="C45271" s="106"/>
      <c r="D45271" s="139"/>
      <c r="P45271" s="142"/>
      <c r="Q45271" s="142"/>
      <c r="R45271" s="142"/>
      <c r="S45271" s="139"/>
    </row>
    <row r="45272" spans="2:19" ht="15.75" customHeight="1" x14ac:dyDescent="0.25">
      <c r="B45272" s="106"/>
      <c r="C45272" s="106"/>
      <c r="D45272" s="139"/>
      <c r="P45272" s="142"/>
      <c r="Q45272" s="142"/>
      <c r="R45272" s="142"/>
      <c r="S45272" s="139"/>
    </row>
    <row r="45273" spans="2:19" ht="15.75" customHeight="1" x14ac:dyDescent="0.25">
      <c r="B45273" s="106"/>
      <c r="C45273" s="106"/>
      <c r="D45273" s="139"/>
      <c r="P45273" s="142"/>
      <c r="Q45273" s="142"/>
      <c r="R45273" s="142"/>
      <c r="S45273" s="139"/>
    </row>
    <row r="45274" spans="2:19" ht="15.75" customHeight="1" x14ac:dyDescent="0.25">
      <c r="B45274" s="106"/>
      <c r="C45274" s="106"/>
      <c r="D45274" s="139"/>
      <c r="P45274" s="142"/>
      <c r="Q45274" s="142"/>
      <c r="R45274" s="142"/>
      <c r="S45274" s="139"/>
    </row>
    <row r="45275" spans="2:19" ht="15.75" customHeight="1" x14ac:dyDescent="0.25">
      <c r="B45275" s="106"/>
      <c r="C45275" s="106"/>
      <c r="D45275" s="139"/>
      <c r="P45275" s="142"/>
      <c r="Q45275" s="142"/>
      <c r="R45275" s="142"/>
      <c r="S45275" s="139"/>
    </row>
    <row r="45276" spans="2:19" ht="15.75" customHeight="1" x14ac:dyDescent="0.25">
      <c r="B45276" s="106"/>
      <c r="C45276" s="106"/>
      <c r="D45276" s="139"/>
      <c r="P45276" s="142"/>
      <c r="Q45276" s="142"/>
      <c r="R45276" s="142"/>
      <c r="S45276" s="139"/>
    </row>
    <row r="45277" spans="2:19" ht="15.75" customHeight="1" x14ac:dyDescent="0.25">
      <c r="B45277" s="106"/>
      <c r="C45277" s="106"/>
      <c r="D45277" s="139"/>
      <c r="P45277" s="142"/>
      <c r="Q45277" s="142"/>
      <c r="R45277" s="142"/>
      <c r="S45277" s="139"/>
    </row>
    <row r="45278" spans="2:19" ht="15.75" customHeight="1" x14ac:dyDescent="0.25">
      <c r="B45278" s="106"/>
      <c r="C45278" s="106"/>
      <c r="D45278" s="139"/>
      <c r="P45278" s="142"/>
      <c r="Q45278" s="142"/>
      <c r="R45278" s="142"/>
      <c r="S45278" s="139"/>
    </row>
    <row r="45279" spans="2:19" ht="15.75" customHeight="1" x14ac:dyDescent="0.25">
      <c r="B45279" s="106"/>
      <c r="C45279" s="106"/>
      <c r="D45279" s="139"/>
      <c r="P45279" s="142"/>
      <c r="Q45279" s="142"/>
      <c r="R45279" s="142"/>
      <c r="S45279" s="139"/>
    </row>
    <row r="45280" spans="2:19" ht="15.75" customHeight="1" x14ac:dyDescent="0.25">
      <c r="B45280" s="106"/>
      <c r="C45280" s="106"/>
      <c r="D45280" s="139"/>
      <c r="P45280" s="142"/>
      <c r="Q45280" s="142"/>
      <c r="R45280" s="142"/>
      <c r="S45280" s="139"/>
    </row>
    <row r="45281" spans="2:19" ht="15.75" customHeight="1" x14ac:dyDescent="0.25">
      <c r="B45281" s="106"/>
      <c r="C45281" s="106"/>
      <c r="D45281" s="139"/>
      <c r="P45281" s="142"/>
      <c r="Q45281" s="142"/>
      <c r="R45281" s="142"/>
      <c r="S45281" s="139"/>
    </row>
    <row r="45282" spans="2:19" ht="15.75" customHeight="1" x14ac:dyDescent="0.25">
      <c r="B45282" s="106"/>
      <c r="C45282" s="106"/>
      <c r="D45282" s="139"/>
      <c r="P45282" s="142"/>
      <c r="Q45282" s="142"/>
      <c r="R45282" s="142"/>
      <c r="S45282" s="139"/>
    </row>
    <row r="45283" spans="2:19" ht="15.75" customHeight="1" x14ac:dyDescent="0.25">
      <c r="B45283" s="106"/>
      <c r="C45283" s="106"/>
      <c r="D45283" s="139"/>
      <c r="P45283" s="142"/>
      <c r="Q45283" s="142"/>
      <c r="R45283" s="142"/>
      <c r="S45283" s="139"/>
    </row>
    <row r="45284" spans="2:19" ht="15.75" customHeight="1" x14ac:dyDescent="0.25">
      <c r="B45284" s="106"/>
      <c r="C45284" s="106"/>
      <c r="D45284" s="139"/>
      <c r="P45284" s="142"/>
      <c r="Q45284" s="142"/>
      <c r="R45284" s="142"/>
      <c r="S45284" s="139"/>
    </row>
    <row r="45285" spans="2:19" ht="15.75" customHeight="1" x14ac:dyDescent="0.25">
      <c r="B45285" s="106"/>
      <c r="C45285" s="106"/>
      <c r="D45285" s="139"/>
      <c r="P45285" s="142"/>
      <c r="Q45285" s="142"/>
      <c r="R45285" s="142"/>
      <c r="S45285" s="139"/>
    </row>
    <row r="45286" spans="2:19" ht="15.75" customHeight="1" x14ac:dyDescent="0.25">
      <c r="B45286" s="106"/>
      <c r="C45286" s="106"/>
      <c r="D45286" s="139"/>
      <c r="P45286" s="142"/>
      <c r="Q45286" s="142"/>
      <c r="R45286" s="142"/>
      <c r="S45286" s="139"/>
    </row>
    <row r="45287" spans="2:19" ht="15.75" customHeight="1" x14ac:dyDescent="0.25">
      <c r="B45287" s="106"/>
      <c r="C45287" s="106"/>
      <c r="D45287" s="139"/>
      <c r="P45287" s="142"/>
      <c r="Q45287" s="142"/>
      <c r="R45287" s="142"/>
      <c r="S45287" s="139"/>
    </row>
    <row r="45288" spans="2:19" ht="15.75" customHeight="1" x14ac:dyDescent="0.25">
      <c r="B45288" s="106"/>
      <c r="C45288" s="106"/>
      <c r="D45288" s="139"/>
      <c r="P45288" s="142"/>
      <c r="Q45288" s="142"/>
      <c r="R45288" s="142"/>
      <c r="S45288" s="139"/>
    </row>
    <row r="45289" spans="2:19" ht="15.75" customHeight="1" x14ac:dyDescent="0.25">
      <c r="B45289" s="106"/>
      <c r="C45289" s="106"/>
      <c r="D45289" s="139"/>
      <c r="P45289" s="142"/>
      <c r="Q45289" s="142"/>
      <c r="R45289" s="142"/>
      <c r="S45289" s="139"/>
    </row>
    <row r="45290" spans="2:19" ht="15.75" customHeight="1" x14ac:dyDescent="0.25">
      <c r="B45290" s="106"/>
      <c r="C45290" s="106"/>
      <c r="D45290" s="139"/>
      <c r="P45290" s="142"/>
      <c r="Q45290" s="142"/>
      <c r="R45290" s="142"/>
      <c r="S45290" s="139"/>
    </row>
    <row r="45291" spans="2:19" ht="15.75" customHeight="1" x14ac:dyDescent="0.25">
      <c r="B45291" s="106"/>
      <c r="C45291" s="106"/>
      <c r="D45291" s="139"/>
      <c r="P45291" s="142"/>
      <c r="Q45291" s="142"/>
      <c r="R45291" s="142"/>
      <c r="S45291" s="139"/>
    </row>
    <row r="45292" spans="2:19" ht="15.75" customHeight="1" x14ac:dyDescent="0.25">
      <c r="B45292" s="106"/>
      <c r="C45292" s="106"/>
      <c r="D45292" s="139"/>
      <c r="P45292" s="142"/>
      <c r="Q45292" s="142"/>
      <c r="R45292" s="142"/>
      <c r="S45292" s="139"/>
    </row>
    <row r="45293" spans="2:19" ht="15.75" customHeight="1" x14ac:dyDescent="0.25">
      <c r="B45293" s="106"/>
      <c r="C45293" s="106"/>
      <c r="D45293" s="139"/>
      <c r="P45293" s="142"/>
      <c r="Q45293" s="142"/>
      <c r="R45293" s="142"/>
      <c r="S45293" s="139"/>
    </row>
    <row r="45294" spans="2:19" ht="15.75" customHeight="1" x14ac:dyDescent="0.25">
      <c r="B45294" s="106"/>
      <c r="C45294" s="106"/>
      <c r="D45294" s="139"/>
      <c r="P45294" s="142"/>
      <c r="Q45294" s="142"/>
      <c r="R45294" s="142"/>
      <c r="S45294" s="139"/>
    </row>
    <row r="45295" spans="2:19" ht="15.75" customHeight="1" x14ac:dyDescent="0.25">
      <c r="B45295" s="106"/>
      <c r="C45295" s="106"/>
      <c r="D45295" s="139"/>
      <c r="P45295" s="142"/>
      <c r="Q45295" s="142"/>
      <c r="R45295" s="142"/>
      <c r="S45295" s="139"/>
    </row>
    <row r="45296" spans="2:19" ht="15.75" customHeight="1" x14ac:dyDescent="0.25">
      <c r="B45296" s="106"/>
      <c r="C45296" s="106"/>
      <c r="D45296" s="139"/>
      <c r="P45296" s="142"/>
      <c r="Q45296" s="142"/>
      <c r="R45296" s="142"/>
      <c r="S45296" s="139"/>
    </row>
    <row r="45297" spans="2:19" ht="15.75" customHeight="1" x14ac:dyDescent="0.25">
      <c r="B45297" s="106"/>
      <c r="C45297" s="106"/>
      <c r="D45297" s="139"/>
      <c r="P45297" s="142"/>
      <c r="Q45297" s="142"/>
      <c r="R45297" s="142"/>
      <c r="S45297" s="139"/>
    </row>
    <row r="45298" spans="2:19" ht="15.75" customHeight="1" x14ac:dyDescent="0.25">
      <c r="B45298" s="106"/>
      <c r="C45298" s="106"/>
      <c r="D45298" s="139"/>
      <c r="P45298" s="142"/>
      <c r="Q45298" s="142"/>
      <c r="R45298" s="142"/>
      <c r="S45298" s="139"/>
    </row>
    <row r="45299" spans="2:19" ht="15.75" customHeight="1" x14ac:dyDescent="0.25">
      <c r="B45299" s="106"/>
      <c r="C45299" s="106"/>
      <c r="D45299" s="139"/>
      <c r="P45299" s="142"/>
      <c r="Q45299" s="142"/>
      <c r="R45299" s="142"/>
      <c r="S45299" s="139"/>
    </row>
    <row r="45300" spans="2:19" ht="15.75" customHeight="1" x14ac:dyDescent="0.25">
      <c r="B45300" s="106"/>
      <c r="C45300" s="106"/>
      <c r="D45300" s="139"/>
      <c r="P45300" s="142"/>
      <c r="Q45300" s="142"/>
      <c r="R45300" s="142"/>
      <c r="S45300" s="139"/>
    </row>
    <row r="45301" spans="2:19" ht="15.75" customHeight="1" x14ac:dyDescent="0.25">
      <c r="B45301" s="106"/>
      <c r="C45301" s="106"/>
      <c r="D45301" s="139"/>
      <c r="P45301" s="142"/>
      <c r="Q45301" s="142"/>
      <c r="R45301" s="142"/>
      <c r="S45301" s="139"/>
    </row>
    <row r="45302" spans="2:19" ht="15.75" customHeight="1" x14ac:dyDescent="0.25">
      <c r="B45302" s="106"/>
      <c r="C45302" s="106"/>
      <c r="D45302" s="139"/>
      <c r="P45302" s="142"/>
      <c r="Q45302" s="142"/>
      <c r="R45302" s="142"/>
      <c r="S45302" s="139"/>
    </row>
    <row r="45303" spans="2:19" ht="15.75" customHeight="1" x14ac:dyDescent="0.25">
      <c r="B45303" s="106"/>
      <c r="C45303" s="106"/>
      <c r="D45303" s="139"/>
      <c r="P45303" s="142"/>
      <c r="Q45303" s="142"/>
      <c r="R45303" s="142"/>
      <c r="S45303" s="139"/>
    </row>
    <row r="45304" spans="2:19" ht="15.75" customHeight="1" x14ac:dyDescent="0.25">
      <c r="B45304" s="106"/>
      <c r="C45304" s="106"/>
      <c r="D45304" s="139"/>
      <c r="P45304" s="142"/>
      <c r="Q45304" s="142"/>
      <c r="R45304" s="142"/>
      <c r="S45304" s="139"/>
    </row>
    <row r="45305" spans="2:19" ht="15.75" customHeight="1" x14ac:dyDescent="0.25">
      <c r="B45305" s="106"/>
      <c r="C45305" s="106"/>
      <c r="D45305" s="139"/>
      <c r="P45305" s="142"/>
      <c r="Q45305" s="142"/>
      <c r="R45305" s="142"/>
      <c r="S45305" s="139"/>
    </row>
    <row r="45306" spans="2:19" ht="15.75" customHeight="1" x14ac:dyDescent="0.25">
      <c r="B45306" s="106"/>
      <c r="C45306" s="106"/>
      <c r="D45306" s="139"/>
      <c r="P45306" s="142"/>
      <c r="Q45306" s="142"/>
      <c r="R45306" s="142"/>
      <c r="S45306" s="139"/>
    </row>
    <row r="45307" spans="2:19" ht="15.75" customHeight="1" x14ac:dyDescent="0.25">
      <c r="B45307" s="106"/>
      <c r="C45307" s="106"/>
      <c r="D45307" s="139"/>
      <c r="P45307" s="142"/>
      <c r="Q45307" s="142"/>
      <c r="R45307" s="142"/>
      <c r="S45307" s="139"/>
    </row>
    <row r="45308" spans="2:19" ht="15.75" customHeight="1" x14ac:dyDescent="0.25">
      <c r="B45308" s="106"/>
      <c r="C45308" s="106"/>
      <c r="D45308" s="139"/>
      <c r="P45308" s="142"/>
      <c r="Q45308" s="142"/>
      <c r="R45308" s="142"/>
      <c r="S45308" s="139"/>
    </row>
    <row r="45309" spans="2:19" ht="15.75" customHeight="1" x14ac:dyDescent="0.25">
      <c r="B45309" s="106"/>
      <c r="C45309" s="106"/>
      <c r="D45309" s="139"/>
      <c r="P45309" s="142"/>
      <c r="Q45309" s="142"/>
      <c r="R45309" s="142"/>
      <c r="S45309" s="139"/>
    </row>
    <row r="45310" spans="2:19" ht="15.75" customHeight="1" x14ac:dyDescent="0.25">
      <c r="B45310" s="106"/>
      <c r="C45310" s="106"/>
      <c r="D45310" s="139"/>
      <c r="P45310" s="142"/>
      <c r="Q45310" s="142"/>
      <c r="R45310" s="142"/>
      <c r="S45310" s="139"/>
    </row>
    <row r="45311" spans="2:19" ht="15.75" customHeight="1" x14ac:dyDescent="0.25">
      <c r="B45311" s="106"/>
      <c r="C45311" s="106"/>
      <c r="D45311" s="139"/>
      <c r="P45311" s="142"/>
      <c r="Q45311" s="142"/>
      <c r="R45311" s="142"/>
      <c r="S45311" s="139"/>
    </row>
    <row r="45312" spans="2:19" ht="15.75" customHeight="1" x14ac:dyDescent="0.25">
      <c r="B45312" s="106"/>
      <c r="C45312" s="106"/>
      <c r="D45312" s="139"/>
      <c r="P45312" s="142"/>
      <c r="Q45312" s="142"/>
      <c r="R45312" s="142"/>
      <c r="S45312" s="139"/>
    </row>
    <row r="45313" spans="2:19" ht="15.75" customHeight="1" x14ac:dyDescent="0.25">
      <c r="B45313" s="106"/>
      <c r="C45313" s="106"/>
      <c r="D45313" s="139"/>
      <c r="P45313" s="142"/>
      <c r="Q45313" s="142"/>
      <c r="R45313" s="142"/>
      <c r="S45313" s="139"/>
    </row>
    <row r="45314" spans="2:19" ht="15.75" customHeight="1" x14ac:dyDescent="0.25">
      <c r="B45314" s="106"/>
      <c r="C45314" s="106"/>
      <c r="D45314" s="139"/>
      <c r="P45314" s="142"/>
      <c r="Q45314" s="142"/>
      <c r="R45314" s="142"/>
      <c r="S45314" s="139"/>
    </row>
    <row r="45315" spans="2:19" ht="15.75" customHeight="1" x14ac:dyDescent="0.25">
      <c r="B45315" s="106"/>
      <c r="C45315" s="106"/>
      <c r="D45315" s="139"/>
      <c r="P45315" s="142"/>
      <c r="Q45315" s="142"/>
      <c r="R45315" s="142"/>
      <c r="S45315" s="139"/>
    </row>
    <row r="45316" spans="2:19" ht="15.75" customHeight="1" x14ac:dyDescent="0.25">
      <c r="B45316" s="106"/>
      <c r="C45316" s="106"/>
      <c r="D45316" s="139"/>
      <c r="P45316" s="142"/>
      <c r="Q45316" s="142"/>
      <c r="R45316" s="142"/>
      <c r="S45316" s="139"/>
    </row>
    <row r="45317" spans="2:19" ht="15.75" customHeight="1" x14ac:dyDescent="0.25">
      <c r="B45317" s="106"/>
      <c r="C45317" s="106"/>
      <c r="D45317" s="139"/>
      <c r="P45317" s="142"/>
      <c r="Q45317" s="142"/>
      <c r="R45317" s="142"/>
      <c r="S45317" s="139"/>
    </row>
    <row r="45318" spans="2:19" ht="15.75" customHeight="1" x14ac:dyDescent="0.25">
      <c r="B45318" s="106"/>
      <c r="C45318" s="106"/>
      <c r="D45318" s="139"/>
      <c r="P45318" s="142"/>
      <c r="Q45318" s="142"/>
      <c r="R45318" s="142"/>
      <c r="S45318" s="139"/>
    </row>
    <row r="45319" spans="2:19" ht="15.75" customHeight="1" x14ac:dyDescent="0.25">
      <c r="B45319" s="106"/>
      <c r="C45319" s="106"/>
      <c r="D45319" s="139"/>
      <c r="P45319" s="142"/>
      <c r="Q45319" s="142"/>
      <c r="R45319" s="142"/>
      <c r="S45319" s="139"/>
    </row>
    <row r="45320" spans="2:19" ht="15.75" customHeight="1" x14ac:dyDescent="0.25">
      <c r="B45320" s="106"/>
      <c r="C45320" s="106"/>
      <c r="D45320" s="139"/>
      <c r="P45320" s="142"/>
      <c r="Q45320" s="142"/>
      <c r="R45320" s="142"/>
      <c r="S45320" s="139"/>
    </row>
    <row r="45321" spans="2:19" ht="15.75" customHeight="1" x14ac:dyDescent="0.25">
      <c r="B45321" s="106"/>
      <c r="C45321" s="106"/>
      <c r="D45321" s="139"/>
      <c r="P45321" s="142"/>
      <c r="Q45321" s="142"/>
      <c r="R45321" s="142"/>
      <c r="S45321" s="139"/>
    </row>
    <row r="45322" spans="2:19" ht="15.75" customHeight="1" x14ac:dyDescent="0.25">
      <c r="B45322" s="106"/>
      <c r="C45322" s="106"/>
      <c r="D45322" s="139"/>
      <c r="P45322" s="142"/>
      <c r="Q45322" s="142"/>
      <c r="R45322" s="142"/>
      <c r="S45322" s="139"/>
    </row>
    <row r="45323" spans="2:19" ht="15.75" customHeight="1" x14ac:dyDescent="0.25">
      <c r="B45323" s="106"/>
      <c r="C45323" s="106"/>
      <c r="D45323" s="139"/>
      <c r="P45323" s="142"/>
      <c r="Q45323" s="142"/>
      <c r="R45323" s="142"/>
      <c r="S45323" s="139"/>
    </row>
    <row r="45324" spans="2:19" ht="15.75" customHeight="1" x14ac:dyDescent="0.25">
      <c r="B45324" s="106"/>
      <c r="C45324" s="106"/>
      <c r="D45324" s="139"/>
      <c r="P45324" s="142"/>
      <c r="Q45324" s="142"/>
      <c r="R45324" s="142"/>
      <c r="S45324" s="139"/>
    </row>
    <row r="45325" spans="2:19" ht="15.75" customHeight="1" x14ac:dyDescent="0.25">
      <c r="B45325" s="106"/>
      <c r="C45325" s="106"/>
      <c r="D45325" s="139"/>
      <c r="P45325" s="142"/>
      <c r="Q45325" s="142"/>
      <c r="R45325" s="142"/>
      <c r="S45325" s="139"/>
    </row>
    <row r="45326" spans="2:19" ht="15.75" customHeight="1" x14ac:dyDescent="0.25">
      <c r="B45326" s="106"/>
      <c r="C45326" s="106"/>
      <c r="D45326" s="139"/>
      <c r="P45326" s="142"/>
      <c r="Q45326" s="142"/>
      <c r="R45326" s="142"/>
      <c r="S45326" s="139"/>
    </row>
    <row r="45327" spans="2:19" ht="15.75" customHeight="1" x14ac:dyDescent="0.25">
      <c r="B45327" s="106"/>
      <c r="C45327" s="106"/>
      <c r="D45327" s="139"/>
      <c r="P45327" s="142"/>
      <c r="Q45327" s="142"/>
      <c r="R45327" s="142"/>
      <c r="S45327" s="139"/>
    </row>
    <row r="45328" spans="2:19" ht="15.75" customHeight="1" x14ac:dyDescent="0.25">
      <c r="B45328" s="106"/>
      <c r="C45328" s="106"/>
      <c r="D45328" s="139"/>
      <c r="P45328" s="142"/>
      <c r="Q45328" s="142"/>
      <c r="R45328" s="142"/>
      <c r="S45328" s="139"/>
    </row>
    <row r="45329" spans="2:19" ht="15.75" customHeight="1" x14ac:dyDescent="0.25">
      <c r="B45329" s="106"/>
      <c r="C45329" s="106"/>
      <c r="D45329" s="139"/>
      <c r="P45329" s="142"/>
      <c r="Q45329" s="142"/>
      <c r="R45329" s="142"/>
      <c r="S45329" s="139"/>
    </row>
    <row r="45330" spans="2:19" ht="15.75" customHeight="1" x14ac:dyDescent="0.25">
      <c r="B45330" s="106"/>
      <c r="C45330" s="106"/>
      <c r="D45330" s="139"/>
      <c r="P45330" s="142"/>
      <c r="Q45330" s="142"/>
      <c r="R45330" s="142"/>
      <c r="S45330" s="139"/>
    </row>
    <row r="45331" spans="2:19" ht="15.75" customHeight="1" x14ac:dyDescent="0.25">
      <c r="B45331" s="106"/>
      <c r="C45331" s="106"/>
      <c r="D45331" s="139"/>
      <c r="P45331" s="142"/>
      <c r="Q45331" s="142"/>
      <c r="R45331" s="142"/>
      <c r="S45331" s="139"/>
    </row>
    <row r="45332" spans="2:19" ht="15.75" customHeight="1" x14ac:dyDescent="0.25">
      <c r="B45332" s="106"/>
      <c r="C45332" s="106"/>
      <c r="D45332" s="139"/>
      <c r="P45332" s="142"/>
      <c r="Q45332" s="142"/>
      <c r="R45332" s="142"/>
      <c r="S45332" s="139"/>
    </row>
    <row r="45333" spans="2:19" ht="15.75" customHeight="1" x14ac:dyDescent="0.25">
      <c r="B45333" s="106"/>
      <c r="C45333" s="106"/>
      <c r="D45333" s="139"/>
      <c r="P45333" s="142"/>
      <c r="Q45333" s="142"/>
      <c r="R45333" s="142"/>
      <c r="S45333" s="139"/>
    </row>
    <row r="45334" spans="2:19" ht="15.75" customHeight="1" x14ac:dyDescent="0.25">
      <c r="B45334" s="106"/>
      <c r="C45334" s="106"/>
      <c r="D45334" s="139"/>
      <c r="P45334" s="142"/>
      <c r="Q45334" s="142"/>
      <c r="R45334" s="142"/>
      <c r="S45334" s="139"/>
    </row>
    <row r="45335" spans="2:19" ht="15.75" customHeight="1" x14ac:dyDescent="0.25">
      <c r="B45335" s="106"/>
      <c r="C45335" s="106"/>
      <c r="D45335" s="139"/>
      <c r="P45335" s="142"/>
      <c r="Q45335" s="142"/>
      <c r="R45335" s="142"/>
      <c r="S45335" s="139"/>
    </row>
    <row r="45336" spans="2:19" ht="15.75" customHeight="1" x14ac:dyDescent="0.25">
      <c r="B45336" s="106"/>
      <c r="C45336" s="106"/>
      <c r="D45336" s="139"/>
      <c r="P45336" s="142"/>
      <c r="Q45336" s="142"/>
      <c r="R45336" s="142"/>
      <c r="S45336" s="139"/>
    </row>
    <row r="45337" spans="2:19" ht="15.75" customHeight="1" x14ac:dyDescent="0.25">
      <c r="B45337" s="106"/>
      <c r="C45337" s="106"/>
      <c r="D45337" s="139"/>
      <c r="P45337" s="142"/>
      <c r="Q45337" s="142"/>
      <c r="R45337" s="142"/>
      <c r="S45337" s="139"/>
    </row>
    <row r="45338" spans="2:19" ht="15.75" customHeight="1" x14ac:dyDescent="0.25">
      <c r="B45338" s="106"/>
      <c r="C45338" s="106"/>
      <c r="D45338" s="139"/>
      <c r="P45338" s="142"/>
      <c r="Q45338" s="142"/>
      <c r="R45338" s="142"/>
      <c r="S45338" s="139"/>
    </row>
    <row r="45339" spans="2:19" ht="15.75" customHeight="1" x14ac:dyDescent="0.25">
      <c r="B45339" s="106"/>
      <c r="C45339" s="106"/>
      <c r="D45339" s="139"/>
      <c r="P45339" s="142"/>
      <c r="Q45339" s="142"/>
      <c r="R45339" s="142"/>
      <c r="S45339" s="139"/>
    </row>
    <row r="45340" spans="2:19" ht="15.75" customHeight="1" x14ac:dyDescent="0.25">
      <c r="B45340" s="106"/>
      <c r="C45340" s="106"/>
      <c r="D45340" s="139"/>
      <c r="P45340" s="142"/>
      <c r="Q45340" s="142"/>
      <c r="R45340" s="142"/>
      <c r="S45340" s="139"/>
    </row>
    <row r="45341" spans="2:19" ht="15.75" customHeight="1" x14ac:dyDescent="0.25">
      <c r="B45341" s="106"/>
      <c r="C45341" s="106"/>
      <c r="D45341" s="139"/>
      <c r="P45341" s="142"/>
      <c r="Q45341" s="142"/>
      <c r="R45341" s="142"/>
      <c r="S45341" s="139"/>
    </row>
    <row r="45342" spans="2:19" ht="15.75" customHeight="1" x14ac:dyDescent="0.25">
      <c r="B45342" s="106"/>
      <c r="C45342" s="106"/>
      <c r="D45342" s="139"/>
      <c r="P45342" s="142"/>
      <c r="Q45342" s="142"/>
      <c r="R45342" s="142"/>
      <c r="S45342" s="139"/>
    </row>
    <row r="45343" spans="2:19" ht="15.75" customHeight="1" x14ac:dyDescent="0.25">
      <c r="B45343" s="106"/>
      <c r="C45343" s="106"/>
      <c r="D45343" s="139"/>
      <c r="P45343" s="142"/>
      <c r="Q45343" s="142"/>
      <c r="R45343" s="142"/>
      <c r="S45343" s="139"/>
    </row>
    <row r="45344" spans="2:19" ht="15.75" customHeight="1" x14ac:dyDescent="0.25">
      <c r="B45344" s="106"/>
      <c r="C45344" s="106"/>
      <c r="D45344" s="139"/>
      <c r="P45344" s="142"/>
      <c r="Q45344" s="142"/>
      <c r="R45344" s="142"/>
      <c r="S45344" s="139"/>
    </row>
    <row r="45345" spans="2:19" ht="15.75" customHeight="1" x14ac:dyDescent="0.25">
      <c r="B45345" s="106"/>
      <c r="C45345" s="106"/>
      <c r="D45345" s="139"/>
      <c r="P45345" s="142"/>
      <c r="Q45345" s="142"/>
      <c r="R45345" s="142"/>
      <c r="S45345" s="139"/>
    </row>
    <row r="45346" spans="2:19" ht="15.75" customHeight="1" x14ac:dyDescent="0.25">
      <c r="B45346" s="106"/>
      <c r="C45346" s="106"/>
      <c r="D45346" s="139"/>
      <c r="P45346" s="142"/>
      <c r="Q45346" s="142"/>
      <c r="R45346" s="142"/>
      <c r="S45346" s="139"/>
    </row>
    <row r="45347" spans="2:19" ht="15.75" customHeight="1" x14ac:dyDescent="0.25">
      <c r="B45347" s="106"/>
      <c r="C45347" s="106"/>
      <c r="D45347" s="139"/>
      <c r="P45347" s="142"/>
      <c r="Q45347" s="142"/>
      <c r="R45347" s="142"/>
      <c r="S45347" s="139"/>
    </row>
    <row r="45348" spans="2:19" ht="15.75" customHeight="1" x14ac:dyDescent="0.25">
      <c r="B45348" s="106"/>
      <c r="C45348" s="106"/>
      <c r="D45348" s="139"/>
      <c r="P45348" s="142"/>
      <c r="Q45348" s="142"/>
      <c r="R45348" s="142"/>
      <c r="S45348" s="139"/>
    </row>
    <row r="45349" spans="2:19" ht="15.75" customHeight="1" x14ac:dyDescent="0.25">
      <c r="B45349" s="106"/>
      <c r="C45349" s="106"/>
      <c r="D45349" s="139"/>
      <c r="P45349" s="142"/>
      <c r="Q45349" s="142"/>
      <c r="R45349" s="142"/>
      <c r="S45349" s="139"/>
    </row>
    <row r="45350" spans="2:19" ht="15.75" customHeight="1" x14ac:dyDescent="0.25">
      <c r="B45350" s="106"/>
      <c r="C45350" s="106"/>
      <c r="D45350" s="139"/>
      <c r="P45350" s="142"/>
      <c r="Q45350" s="142"/>
      <c r="R45350" s="142"/>
      <c r="S45350" s="139"/>
    </row>
    <row r="45351" spans="2:19" ht="15.75" customHeight="1" x14ac:dyDescent="0.25">
      <c r="B45351" s="106"/>
      <c r="C45351" s="106"/>
      <c r="D45351" s="139"/>
      <c r="P45351" s="142"/>
      <c r="Q45351" s="142"/>
      <c r="R45351" s="142"/>
      <c r="S45351" s="139"/>
    </row>
    <row r="45352" spans="2:19" ht="15.75" customHeight="1" x14ac:dyDescent="0.25">
      <c r="B45352" s="106"/>
      <c r="C45352" s="106"/>
      <c r="D45352" s="139"/>
      <c r="P45352" s="142"/>
      <c r="Q45352" s="142"/>
      <c r="R45352" s="142"/>
      <c r="S45352" s="139"/>
    </row>
    <row r="45353" spans="2:19" ht="15.75" customHeight="1" x14ac:dyDescent="0.25">
      <c r="B45353" s="106"/>
      <c r="C45353" s="106"/>
      <c r="D45353" s="139"/>
      <c r="P45353" s="142"/>
      <c r="Q45353" s="142"/>
      <c r="R45353" s="142"/>
      <c r="S45353" s="139"/>
    </row>
    <row r="45354" spans="2:19" ht="15.75" customHeight="1" x14ac:dyDescent="0.25">
      <c r="B45354" s="106"/>
      <c r="C45354" s="106"/>
      <c r="D45354" s="139"/>
      <c r="P45354" s="142"/>
      <c r="Q45354" s="142"/>
      <c r="R45354" s="142"/>
      <c r="S45354" s="139"/>
    </row>
    <row r="45355" spans="2:19" ht="15.75" customHeight="1" x14ac:dyDescent="0.25">
      <c r="B45355" s="106"/>
      <c r="C45355" s="106"/>
      <c r="D45355" s="139"/>
      <c r="P45355" s="142"/>
      <c r="Q45355" s="142"/>
      <c r="R45355" s="142"/>
      <c r="S45355" s="139"/>
    </row>
    <row r="45356" spans="2:19" ht="15.75" customHeight="1" x14ac:dyDescent="0.25">
      <c r="B45356" s="106"/>
      <c r="C45356" s="106"/>
      <c r="D45356" s="139"/>
      <c r="P45356" s="142"/>
      <c r="Q45356" s="142"/>
      <c r="R45356" s="142"/>
      <c r="S45356" s="139"/>
    </row>
    <row r="45357" spans="2:19" ht="15.75" customHeight="1" x14ac:dyDescent="0.25">
      <c r="B45357" s="106"/>
      <c r="C45357" s="106"/>
      <c r="D45357" s="139"/>
      <c r="P45357" s="142"/>
      <c r="Q45357" s="142"/>
      <c r="R45357" s="142"/>
      <c r="S45357" s="139"/>
    </row>
    <row r="45358" spans="2:19" ht="15.75" customHeight="1" x14ac:dyDescent="0.25">
      <c r="B45358" s="106"/>
      <c r="C45358" s="106"/>
      <c r="D45358" s="139"/>
      <c r="P45358" s="142"/>
      <c r="Q45358" s="142"/>
      <c r="R45358" s="142"/>
      <c r="S45358" s="139"/>
    </row>
    <row r="45359" spans="2:19" ht="15.75" customHeight="1" x14ac:dyDescent="0.25">
      <c r="B45359" s="106"/>
      <c r="C45359" s="106"/>
      <c r="D45359" s="139"/>
      <c r="P45359" s="142"/>
      <c r="Q45359" s="142"/>
      <c r="R45359" s="142"/>
      <c r="S45359" s="139"/>
    </row>
    <row r="45360" spans="2:19" ht="15.75" customHeight="1" x14ac:dyDescent="0.25">
      <c r="B45360" s="106"/>
      <c r="C45360" s="106"/>
      <c r="D45360" s="139"/>
      <c r="P45360" s="142"/>
      <c r="Q45360" s="142"/>
      <c r="R45360" s="142"/>
      <c r="S45360" s="139"/>
    </row>
    <row r="45361" spans="2:19" ht="15.75" customHeight="1" x14ac:dyDescent="0.25">
      <c r="B45361" s="106"/>
      <c r="C45361" s="106"/>
      <c r="D45361" s="139"/>
      <c r="P45361" s="142"/>
      <c r="Q45361" s="142"/>
      <c r="R45361" s="142"/>
      <c r="S45361" s="139"/>
    </row>
    <row r="45362" spans="2:19" ht="15.75" customHeight="1" x14ac:dyDescent="0.25">
      <c r="B45362" s="106"/>
      <c r="C45362" s="106"/>
      <c r="D45362" s="139"/>
      <c r="P45362" s="142"/>
      <c r="Q45362" s="142"/>
      <c r="R45362" s="142"/>
      <c r="S45362" s="139"/>
    </row>
    <row r="45363" spans="2:19" ht="15.75" customHeight="1" x14ac:dyDescent="0.25">
      <c r="B45363" s="106"/>
      <c r="C45363" s="106"/>
      <c r="D45363" s="139"/>
      <c r="P45363" s="142"/>
      <c r="Q45363" s="142"/>
      <c r="R45363" s="142"/>
      <c r="S45363" s="139"/>
    </row>
    <row r="45364" spans="2:19" ht="15.75" customHeight="1" x14ac:dyDescent="0.25">
      <c r="B45364" s="106"/>
      <c r="C45364" s="106"/>
      <c r="D45364" s="139"/>
      <c r="P45364" s="142"/>
      <c r="Q45364" s="142"/>
      <c r="R45364" s="142"/>
      <c r="S45364" s="139"/>
    </row>
    <row r="45365" spans="2:19" ht="15.75" customHeight="1" x14ac:dyDescent="0.25">
      <c r="B45365" s="106"/>
      <c r="C45365" s="106"/>
      <c r="D45365" s="139"/>
      <c r="P45365" s="142"/>
      <c r="Q45365" s="142"/>
      <c r="R45365" s="142"/>
      <c r="S45365" s="139"/>
    </row>
    <row r="45366" spans="2:19" ht="15.75" customHeight="1" x14ac:dyDescent="0.25">
      <c r="B45366" s="106"/>
      <c r="C45366" s="106"/>
      <c r="D45366" s="139"/>
      <c r="P45366" s="142"/>
      <c r="Q45366" s="142"/>
      <c r="R45366" s="142"/>
      <c r="S45366" s="139"/>
    </row>
    <row r="45367" spans="2:19" ht="15.75" customHeight="1" x14ac:dyDescent="0.25">
      <c r="B45367" s="106"/>
      <c r="C45367" s="106"/>
      <c r="D45367" s="139"/>
      <c r="P45367" s="142"/>
      <c r="Q45367" s="142"/>
      <c r="R45367" s="142"/>
      <c r="S45367" s="139"/>
    </row>
    <row r="45368" spans="2:19" ht="15.75" customHeight="1" x14ac:dyDescent="0.25">
      <c r="B45368" s="106"/>
      <c r="C45368" s="106"/>
      <c r="D45368" s="139"/>
      <c r="P45368" s="142"/>
      <c r="Q45368" s="142"/>
      <c r="R45368" s="142"/>
      <c r="S45368" s="139"/>
    </row>
    <row r="45369" spans="2:19" ht="15.75" customHeight="1" x14ac:dyDescent="0.25">
      <c r="B45369" s="106"/>
      <c r="C45369" s="106"/>
      <c r="D45369" s="139"/>
      <c r="P45369" s="142"/>
      <c r="Q45369" s="142"/>
      <c r="R45369" s="142"/>
      <c r="S45369" s="139"/>
    </row>
    <row r="45370" spans="2:19" ht="15.75" customHeight="1" x14ac:dyDescent="0.25">
      <c r="B45370" s="106"/>
      <c r="C45370" s="106"/>
      <c r="D45370" s="139"/>
      <c r="P45370" s="142"/>
      <c r="Q45370" s="142"/>
      <c r="R45370" s="142"/>
      <c r="S45370" s="139"/>
    </row>
    <row r="45371" spans="2:19" ht="15.75" customHeight="1" x14ac:dyDescent="0.25">
      <c r="B45371" s="106"/>
      <c r="C45371" s="106"/>
      <c r="D45371" s="139"/>
      <c r="P45371" s="142"/>
      <c r="Q45371" s="142"/>
      <c r="R45371" s="142"/>
      <c r="S45371" s="139"/>
    </row>
    <row r="45372" spans="2:19" ht="15.75" customHeight="1" x14ac:dyDescent="0.25">
      <c r="B45372" s="106"/>
      <c r="C45372" s="106"/>
      <c r="D45372" s="139"/>
      <c r="P45372" s="142"/>
      <c r="Q45372" s="142"/>
      <c r="R45372" s="142"/>
      <c r="S45372" s="139"/>
    </row>
    <row r="45373" spans="2:19" ht="15.75" customHeight="1" x14ac:dyDescent="0.25">
      <c r="B45373" s="106"/>
      <c r="C45373" s="106"/>
      <c r="D45373" s="139"/>
      <c r="P45373" s="142"/>
      <c r="Q45373" s="142"/>
      <c r="R45373" s="142"/>
      <c r="S45373" s="139"/>
    </row>
    <row r="45374" spans="2:19" ht="15.75" customHeight="1" x14ac:dyDescent="0.25">
      <c r="B45374" s="106"/>
      <c r="C45374" s="106"/>
      <c r="D45374" s="139"/>
      <c r="P45374" s="142"/>
      <c r="Q45374" s="142"/>
      <c r="R45374" s="142"/>
      <c r="S45374" s="139"/>
    </row>
    <row r="45375" spans="2:19" ht="15.75" customHeight="1" x14ac:dyDescent="0.25">
      <c r="B45375" s="106"/>
      <c r="C45375" s="106"/>
      <c r="D45375" s="139"/>
      <c r="P45375" s="142"/>
      <c r="Q45375" s="142"/>
      <c r="R45375" s="142"/>
      <c r="S45375" s="139"/>
    </row>
    <row r="45376" spans="2:19" ht="15.75" customHeight="1" x14ac:dyDescent="0.25">
      <c r="B45376" s="106"/>
      <c r="C45376" s="106"/>
      <c r="D45376" s="139"/>
      <c r="P45376" s="142"/>
      <c r="Q45376" s="142"/>
      <c r="R45376" s="142"/>
      <c r="S45376" s="139"/>
    </row>
    <row r="45377" spans="2:19" ht="15.75" customHeight="1" x14ac:dyDescent="0.25">
      <c r="B45377" s="106"/>
      <c r="C45377" s="106"/>
      <c r="D45377" s="139"/>
      <c r="P45377" s="142"/>
      <c r="Q45377" s="142"/>
      <c r="R45377" s="142"/>
      <c r="S45377" s="139"/>
    </row>
    <row r="45378" spans="2:19" ht="15.75" customHeight="1" x14ac:dyDescent="0.25">
      <c r="B45378" s="106"/>
      <c r="C45378" s="106"/>
      <c r="D45378" s="139"/>
      <c r="P45378" s="142"/>
      <c r="Q45378" s="142"/>
      <c r="R45378" s="142"/>
      <c r="S45378" s="139"/>
    </row>
    <row r="45379" spans="2:19" ht="15.75" customHeight="1" x14ac:dyDescent="0.25">
      <c r="B45379" s="106"/>
      <c r="C45379" s="106"/>
      <c r="D45379" s="139"/>
      <c r="P45379" s="142"/>
      <c r="Q45379" s="142"/>
      <c r="R45379" s="142"/>
      <c r="S45379" s="139"/>
    </row>
    <row r="45380" spans="2:19" ht="15.75" customHeight="1" x14ac:dyDescent="0.25">
      <c r="B45380" s="106"/>
      <c r="C45380" s="106"/>
      <c r="D45380" s="139"/>
      <c r="P45380" s="142"/>
      <c r="Q45380" s="142"/>
      <c r="R45380" s="142"/>
      <c r="S45380" s="139"/>
    </row>
    <row r="45381" spans="2:19" ht="15.75" customHeight="1" x14ac:dyDescent="0.25">
      <c r="B45381" s="106"/>
      <c r="C45381" s="106"/>
      <c r="D45381" s="139"/>
      <c r="P45381" s="142"/>
      <c r="Q45381" s="142"/>
      <c r="R45381" s="142"/>
      <c r="S45381" s="139"/>
    </row>
    <row r="45382" spans="2:19" ht="15.75" customHeight="1" x14ac:dyDescent="0.25">
      <c r="B45382" s="106"/>
      <c r="C45382" s="106"/>
      <c r="D45382" s="139"/>
      <c r="P45382" s="142"/>
      <c r="Q45382" s="142"/>
      <c r="R45382" s="142"/>
      <c r="S45382" s="139"/>
    </row>
    <row r="45383" spans="2:19" ht="15.75" customHeight="1" x14ac:dyDescent="0.25">
      <c r="B45383" s="106"/>
      <c r="C45383" s="106"/>
      <c r="D45383" s="139"/>
      <c r="P45383" s="142"/>
      <c r="Q45383" s="142"/>
      <c r="R45383" s="142"/>
      <c r="S45383" s="139"/>
    </row>
    <row r="45384" spans="2:19" ht="15.75" customHeight="1" x14ac:dyDescent="0.25">
      <c r="B45384" s="106"/>
      <c r="C45384" s="106"/>
      <c r="D45384" s="139"/>
      <c r="P45384" s="142"/>
      <c r="Q45384" s="142"/>
      <c r="R45384" s="142"/>
      <c r="S45384" s="139"/>
    </row>
    <row r="45385" spans="2:19" ht="15.75" customHeight="1" x14ac:dyDescent="0.25">
      <c r="B45385" s="106"/>
      <c r="C45385" s="106"/>
      <c r="D45385" s="139"/>
      <c r="P45385" s="142"/>
      <c r="Q45385" s="142"/>
      <c r="R45385" s="142"/>
      <c r="S45385" s="139"/>
    </row>
    <row r="45386" spans="2:19" ht="15.75" customHeight="1" x14ac:dyDescent="0.25">
      <c r="B45386" s="106"/>
      <c r="C45386" s="106"/>
      <c r="D45386" s="139"/>
      <c r="P45386" s="142"/>
      <c r="Q45386" s="142"/>
      <c r="R45386" s="142"/>
      <c r="S45386" s="139"/>
    </row>
    <row r="45387" spans="2:19" ht="15.75" customHeight="1" x14ac:dyDescent="0.25">
      <c r="B45387" s="106"/>
      <c r="C45387" s="106"/>
      <c r="D45387" s="139"/>
      <c r="P45387" s="142"/>
      <c r="Q45387" s="142"/>
      <c r="R45387" s="142"/>
      <c r="S45387" s="139"/>
    </row>
    <row r="45388" spans="2:19" ht="15.75" customHeight="1" x14ac:dyDescent="0.25">
      <c r="B45388" s="106"/>
      <c r="C45388" s="106"/>
      <c r="D45388" s="139"/>
      <c r="P45388" s="142"/>
      <c r="Q45388" s="142"/>
      <c r="R45388" s="142"/>
      <c r="S45388" s="139"/>
    </row>
    <row r="45389" spans="2:19" ht="15.75" customHeight="1" x14ac:dyDescent="0.25">
      <c r="B45389" s="106"/>
      <c r="C45389" s="106"/>
      <c r="D45389" s="139"/>
      <c r="P45389" s="142"/>
      <c r="Q45389" s="142"/>
      <c r="R45389" s="142"/>
      <c r="S45389" s="139"/>
    </row>
    <row r="45390" spans="2:19" ht="15.75" customHeight="1" x14ac:dyDescent="0.25">
      <c r="B45390" s="106"/>
      <c r="C45390" s="106"/>
      <c r="D45390" s="139"/>
      <c r="P45390" s="142"/>
      <c r="Q45390" s="142"/>
      <c r="R45390" s="142"/>
      <c r="S45390" s="139"/>
    </row>
    <row r="45391" spans="2:19" ht="15.75" customHeight="1" x14ac:dyDescent="0.25">
      <c r="B45391" s="106"/>
      <c r="C45391" s="106"/>
      <c r="D45391" s="139"/>
      <c r="P45391" s="142"/>
      <c r="Q45391" s="142"/>
      <c r="R45391" s="142"/>
      <c r="S45391" s="139"/>
    </row>
    <row r="45392" spans="2:19" ht="15.75" customHeight="1" x14ac:dyDescent="0.25">
      <c r="B45392" s="106"/>
      <c r="C45392" s="106"/>
      <c r="D45392" s="139"/>
      <c r="P45392" s="142"/>
      <c r="Q45392" s="142"/>
      <c r="R45392" s="142"/>
      <c r="S45392" s="139"/>
    </row>
    <row r="45393" spans="2:19" ht="15.75" customHeight="1" x14ac:dyDescent="0.25">
      <c r="B45393" s="106"/>
      <c r="C45393" s="106"/>
      <c r="D45393" s="139"/>
      <c r="P45393" s="142"/>
      <c r="Q45393" s="142"/>
      <c r="R45393" s="142"/>
      <c r="S45393" s="139"/>
    </row>
    <row r="45394" spans="2:19" ht="15.75" customHeight="1" x14ac:dyDescent="0.25">
      <c r="B45394" s="106"/>
      <c r="C45394" s="106"/>
      <c r="D45394" s="139"/>
      <c r="P45394" s="142"/>
      <c r="Q45394" s="142"/>
      <c r="R45394" s="142"/>
      <c r="S45394" s="139"/>
    </row>
    <row r="45395" spans="2:19" ht="15.75" customHeight="1" x14ac:dyDescent="0.25">
      <c r="B45395" s="106"/>
      <c r="C45395" s="106"/>
      <c r="D45395" s="139"/>
      <c r="P45395" s="142"/>
      <c r="Q45395" s="142"/>
      <c r="R45395" s="142"/>
      <c r="S45395" s="139"/>
    </row>
    <row r="45396" spans="2:19" ht="15.75" customHeight="1" x14ac:dyDescent="0.25">
      <c r="B45396" s="106"/>
      <c r="C45396" s="106"/>
      <c r="D45396" s="139"/>
      <c r="P45396" s="142"/>
      <c r="Q45396" s="142"/>
      <c r="R45396" s="142"/>
      <c r="S45396" s="139"/>
    </row>
    <row r="45397" spans="2:19" ht="15.75" customHeight="1" x14ac:dyDescent="0.25">
      <c r="B45397" s="106"/>
      <c r="C45397" s="106"/>
      <c r="D45397" s="139"/>
      <c r="P45397" s="142"/>
      <c r="Q45397" s="142"/>
      <c r="R45397" s="142"/>
      <c r="S45397" s="139"/>
    </row>
    <row r="45398" spans="2:19" ht="15.75" customHeight="1" x14ac:dyDescent="0.25">
      <c r="B45398" s="106"/>
      <c r="C45398" s="106"/>
      <c r="D45398" s="139"/>
      <c r="P45398" s="142"/>
      <c r="Q45398" s="142"/>
      <c r="R45398" s="142"/>
      <c r="S45398" s="139"/>
    </row>
    <row r="45399" spans="2:19" ht="15.75" customHeight="1" x14ac:dyDescent="0.25">
      <c r="B45399" s="106"/>
      <c r="C45399" s="106"/>
      <c r="D45399" s="139"/>
      <c r="P45399" s="142"/>
      <c r="Q45399" s="142"/>
      <c r="R45399" s="142"/>
      <c r="S45399" s="139"/>
    </row>
    <row r="45400" spans="2:19" ht="15.75" customHeight="1" x14ac:dyDescent="0.25">
      <c r="B45400" s="106"/>
      <c r="C45400" s="106"/>
      <c r="D45400" s="139"/>
      <c r="P45400" s="142"/>
      <c r="Q45400" s="142"/>
      <c r="R45400" s="142"/>
      <c r="S45400" s="139"/>
    </row>
    <row r="45401" spans="2:19" ht="15.75" customHeight="1" x14ac:dyDescent="0.25">
      <c r="B45401" s="106"/>
      <c r="C45401" s="106"/>
      <c r="D45401" s="139"/>
      <c r="P45401" s="142"/>
      <c r="Q45401" s="142"/>
      <c r="R45401" s="142"/>
      <c r="S45401" s="139"/>
    </row>
    <row r="45402" spans="2:19" ht="15.75" customHeight="1" x14ac:dyDescent="0.25">
      <c r="B45402" s="106"/>
      <c r="C45402" s="106"/>
      <c r="D45402" s="139"/>
      <c r="P45402" s="142"/>
      <c r="Q45402" s="142"/>
      <c r="R45402" s="142"/>
      <c r="S45402" s="139"/>
    </row>
    <row r="45403" spans="2:19" ht="15.75" customHeight="1" x14ac:dyDescent="0.25">
      <c r="B45403" s="106"/>
      <c r="C45403" s="106"/>
      <c r="D45403" s="139"/>
      <c r="P45403" s="142"/>
      <c r="Q45403" s="142"/>
      <c r="R45403" s="142"/>
      <c r="S45403" s="139"/>
    </row>
    <row r="45404" spans="2:19" ht="15.75" customHeight="1" x14ac:dyDescent="0.25">
      <c r="B45404" s="106"/>
      <c r="C45404" s="106"/>
      <c r="D45404" s="139"/>
      <c r="P45404" s="142"/>
      <c r="Q45404" s="142"/>
      <c r="R45404" s="142"/>
      <c r="S45404" s="139"/>
    </row>
    <row r="45405" spans="2:19" ht="15.75" customHeight="1" x14ac:dyDescent="0.25">
      <c r="B45405" s="106"/>
      <c r="C45405" s="106"/>
      <c r="D45405" s="139"/>
      <c r="P45405" s="142"/>
      <c r="Q45405" s="142"/>
      <c r="R45405" s="142"/>
      <c r="S45405" s="139"/>
    </row>
    <row r="45406" spans="2:19" ht="15.75" customHeight="1" x14ac:dyDescent="0.25">
      <c r="B45406" s="106"/>
      <c r="C45406" s="106"/>
      <c r="D45406" s="139"/>
      <c r="P45406" s="142"/>
      <c r="Q45406" s="142"/>
      <c r="R45406" s="142"/>
      <c r="S45406" s="139"/>
    </row>
    <row r="45407" spans="2:19" ht="15.75" customHeight="1" x14ac:dyDescent="0.25">
      <c r="B45407" s="106"/>
      <c r="C45407" s="106"/>
      <c r="D45407" s="139"/>
      <c r="P45407" s="142"/>
      <c r="Q45407" s="142"/>
      <c r="R45407" s="142"/>
      <c r="S45407" s="139"/>
    </row>
    <row r="45408" spans="2:19" ht="15.75" customHeight="1" x14ac:dyDescent="0.25">
      <c r="B45408" s="106"/>
      <c r="C45408" s="106"/>
      <c r="D45408" s="139"/>
      <c r="P45408" s="142"/>
      <c r="Q45408" s="142"/>
      <c r="R45408" s="142"/>
      <c r="S45408" s="139"/>
    </row>
    <row r="45409" spans="2:19" ht="15.75" customHeight="1" x14ac:dyDescent="0.25">
      <c r="B45409" s="106"/>
      <c r="C45409" s="106"/>
      <c r="D45409" s="139"/>
      <c r="P45409" s="142"/>
      <c r="Q45409" s="142"/>
      <c r="R45409" s="142"/>
      <c r="S45409" s="139"/>
    </row>
    <row r="45410" spans="2:19" ht="15.75" customHeight="1" x14ac:dyDescent="0.25">
      <c r="B45410" s="106"/>
      <c r="C45410" s="106"/>
      <c r="D45410" s="139"/>
      <c r="P45410" s="142"/>
      <c r="Q45410" s="142"/>
      <c r="R45410" s="142"/>
      <c r="S45410" s="139"/>
    </row>
    <row r="45411" spans="2:19" ht="15.75" customHeight="1" x14ac:dyDescent="0.25">
      <c r="B45411" s="106"/>
      <c r="C45411" s="106"/>
      <c r="D45411" s="139"/>
      <c r="P45411" s="142"/>
      <c r="Q45411" s="142"/>
      <c r="R45411" s="142"/>
      <c r="S45411" s="139"/>
    </row>
    <row r="45412" spans="2:19" ht="15.75" customHeight="1" x14ac:dyDescent="0.25">
      <c r="B45412" s="106"/>
      <c r="C45412" s="106"/>
      <c r="D45412" s="139"/>
      <c r="P45412" s="142"/>
      <c r="Q45412" s="142"/>
      <c r="R45412" s="142"/>
      <c r="S45412" s="139"/>
    </row>
    <row r="45413" spans="2:19" ht="15.75" customHeight="1" x14ac:dyDescent="0.25">
      <c r="B45413" s="106"/>
      <c r="C45413" s="106"/>
      <c r="D45413" s="139"/>
      <c r="P45413" s="142"/>
      <c r="Q45413" s="142"/>
      <c r="R45413" s="142"/>
      <c r="S45413" s="139"/>
    </row>
    <row r="45414" spans="2:19" ht="15.75" customHeight="1" x14ac:dyDescent="0.25">
      <c r="B45414" s="106"/>
      <c r="C45414" s="106"/>
      <c r="D45414" s="139"/>
      <c r="P45414" s="142"/>
      <c r="Q45414" s="142"/>
      <c r="R45414" s="142"/>
      <c r="S45414" s="139"/>
    </row>
    <row r="45415" spans="2:19" ht="15.75" customHeight="1" x14ac:dyDescent="0.25">
      <c r="B45415" s="106"/>
      <c r="C45415" s="106"/>
      <c r="D45415" s="139"/>
      <c r="P45415" s="142"/>
      <c r="Q45415" s="142"/>
      <c r="R45415" s="142"/>
      <c r="S45415" s="139"/>
    </row>
    <row r="45416" spans="2:19" ht="15.75" customHeight="1" x14ac:dyDescent="0.25">
      <c r="B45416" s="106"/>
      <c r="C45416" s="106"/>
      <c r="D45416" s="139"/>
      <c r="P45416" s="142"/>
      <c r="Q45416" s="142"/>
      <c r="R45416" s="142"/>
      <c r="S45416" s="139"/>
    </row>
    <row r="45417" spans="2:19" ht="15.75" customHeight="1" x14ac:dyDescent="0.25">
      <c r="B45417" s="106"/>
      <c r="C45417" s="106"/>
      <c r="D45417" s="139"/>
      <c r="P45417" s="142"/>
      <c r="Q45417" s="142"/>
      <c r="R45417" s="142"/>
      <c r="S45417" s="139"/>
    </row>
    <row r="45418" spans="2:19" ht="15.75" customHeight="1" x14ac:dyDescent="0.25">
      <c r="B45418" s="106"/>
      <c r="C45418" s="106"/>
      <c r="D45418" s="139"/>
      <c r="P45418" s="142"/>
      <c r="Q45418" s="142"/>
      <c r="R45418" s="142"/>
      <c r="S45418" s="139"/>
    </row>
    <row r="45419" spans="2:19" ht="15.75" customHeight="1" x14ac:dyDescent="0.25">
      <c r="B45419" s="106"/>
      <c r="C45419" s="106"/>
      <c r="D45419" s="139"/>
      <c r="P45419" s="142"/>
      <c r="Q45419" s="142"/>
      <c r="R45419" s="142"/>
      <c r="S45419" s="139"/>
    </row>
    <row r="45420" spans="2:19" ht="15.75" customHeight="1" x14ac:dyDescent="0.25">
      <c r="B45420" s="106"/>
      <c r="C45420" s="106"/>
      <c r="D45420" s="139"/>
      <c r="P45420" s="142"/>
      <c r="Q45420" s="142"/>
      <c r="R45420" s="142"/>
      <c r="S45420" s="139"/>
    </row>
    <row r="45421" spans="2:19" ht="15.75" customHeight="1" x14ac:dyDescent="0.25">
      <c r="B45421" s="106"/>
      <c r="C45421" s="106"/>
      <c r="D45421" s="139"/>
      <c r="P45421" s="142"/>
      <c r="Q45421" s="142"/>
      <c r="R45421" s="142"/>
      <c r="S45421" s="139"/>
    </row>
    <row r="45422" spans="2:19" ht="15.75" customHeight="1" x14ac:dyDescent="0.25">
      <c r="B45422" s="106"/>
      <c r="C45422" s="106"/>
      <c r="D45422" s="139"/>
      <c r="P45422" s="142"/>
      <c r="Q45422" s="142"/>
      <c r="R45422" s="142"/>
      <c r="S45422" s="139"/>
    </row>
    <row r="45423" spans="2:19" ht="15.75" customHeight="1" x14ac:dyDescent="0.25">
      <c r="B45423" s="106"/>
      <c r="C45423" s="106"/>
      <c r="D45423" s="139"/>
      <c r="P45423" s="142"/>
      <c r="Q45423" s="142"/>
      <c r="R45423" s="142"/>
      <c r="S45423" s="139"/>
    </row>
    <row r="45424" spans="2:19" ht="15.75" customHeight="1" x14ac:dyDescent="0.25">
      <c r="B45424" s="106"/>
      <c r="C45424" s="106"/>
      <c r="D45424" s="139"/>
      <c r="P45424" s="142"/>
      <c r="Q45424" s="142"/>
      <c r="R45424" s="142"/>
      <c r="S45424" s="139"/>
    </row>
    <row r="45425" spans="2:19" ht="15.75" customHeight="1" x14ac:dyDescent="0.25">
      <c r="B45425" s="106"/>
      <c r="C45425" s="106"/>
      <c r="D45425" s="139"/>
      <c r="P45425" s="142"/>
      <c r="Q45425" s="142"/>
      <c r="R45425" s="142"/>
      <c r="S45425" s="139"/>
    </row>
    <row r="45426" spans="2:19" ht="15.75" customHeight="1" x14ac:dyDescent="0.25">
      <c r="B45426" s="106"/>
      <c r="C45426" s="106"/>
      <c r="D45426" s="139"/>
      <c r="P45426" s="142"/>
      <c r="Q45426" s="142"/>
      <c r="R45426" s="142"/>
      <c r="S45426" s="139"/>
    </row>
    <row r="45427" spans="2:19" ht="15.75" customHeight="1" x14ac:dyDescent="0.25">
      <c r="B45427" s="106"/>
      <c r="C45427" s="106"/>
      <c r="D45427" s="139"/>
      <c r="P45427" s="142"/>
      <c r="Q45427" s="142"/>
      <c r="R45427" s="142"/>
      <c r="S45427" s="139"/>
    </row>
    <row r="45428" spans="2:19" ht="15.75" customHeight="1" x14ac:dyDescent="0.25">
      <c r="B45428" s="106"/>
      <c r="C45428" s="106"/>
      <c r="D45428" s="139"/>
      <c r="P45428" s="142"/>
      <c r="Q45428" s="142"/>
      <c r="R45428" s="142"/>
      <c r="S45428" s="139"/>
    </row>
    <row r="45429" spans="2:19" ht="15.75" customHeight="1" x14ac:dyDescent="0.25">
      <c r="B45429" s="106"/>
      <c r="C45429" s="106"/>
      <c r="D45429" s="139"/>
      <c r="P45429" s="142"/>
      <c r="Q45429" s="142"/>
      <c r="R45429" s="142"/>
      <c r="S45429" s="139"/>
    </row>
    <row r="45430" spans="2:19" ht="15.75" customHeight="1" x14ac:dyDescent="0.25">
      <c r="B45430" s="106"/>
      <c r="C45430" s="106"/>
      <c r="D45430" s="139"/>
      <c r="P45430" s="142"/>
      <c r="Q45430" s="142"/>
      <c r="R45430" s="142"/>
      <c r="S45430" s="139"/>
    </row>
    <row r="45431" spans="2:19" ht="15.75" customHeight="1" x14ac:dyDescent="0.25">
      <c r="B45431" s="106"/>
      <c r="C45431" s="106"/>
      <c r="D45431" s="139"/>
      <c r="P45431" s="142"/>
      <c r="Q45431" s="142"/>
      <c r="R45431" s="142"/>
      <c r="S45431" s="139"/>
    </row>
    <row r="45432" spans="2:19" ht="15.75" customHeight="1" x14ac:dyDescent="0.25">
      <c r="B45432" s="106"/>
      <c r="C45432" s="106"/>
      <c r="D45432" s="139"/>
      <c r="P45432" s="142"/>
      <c r="Q45432" s="142"/>
      <c r="R45432" s="142"/>
      <c r="S45432" s="139"/>
    </row>
    <row r="45433" spans="2:19" ht="15.75" customHeight="1" x14ac:dyDescent="0.25">
      <c r="B45433" s="106"/>
      <c r="C45433" s="106"/>
      <c r="D45433" s="139"/>
      <c r="P45433" s="142"/>
      <c r="Q45433" s="142"/>
      <c r="R45433" s="142"/>
      <c r="S45433" s="139"/>
    </row>
    <row r="45434" spans="2:19" ht="15.75" customHeight="1" x14ac:dyDescent="0.25">
      <c r="B45434" s="106"/>
      <c r="C45434" s="106"/>
      <c r="D45434" s="139"/>
      <c r="P45434" s="142"/>
      <c r="Q45434" s="142"/>
      <c r="R45434" s="142"/>
      <c r="S45434" s="139"/>
    </row>
    <row r="45435" spans="2:19" ht="15.75" customHeight="1" x14ac:dyDescent="0.25">
      <c r="B45435" s="106"/>
      <c r="C45435" s="106"/>
      <c r="D45435" s="139"/>
      <c r="P45435" s="142"/>
      <c r="Q45435" s="142"/>
      <c r="R45435" s="142"/>
      <c r="S45435" s="139"/>
    </row>
    <row r="45436" spans="2:19" ht="15.75" customHeight="1" x14ac:dyDescent="0.25">
      <c r="B45436" s="106"/>
      <c r="C45436" s="106"/>
      <c r="D45436" s="139"/>
      <c r="P45436" s="142"/>
      <c r="Q45436" s="142"/>
      <c r="R45436" s="142"/>
      <c r="S45436" s="139"/>
    </row>
    <row r="45437" spans="2:19" ht="15.75" customHeight="1" x14ac:dyDescent="0.25">
      <c r="B45437" s="106"/>
      <c r="C45437" s="106"/>
      <c r="D45437" s="139"/>
      <c r="P45437" s="142"/>
      <c r="Q45437" s="142"/>
      <c r="R45437" s="142"/>
      <c r="S45437" s="139"/>
    </row>
    <row r="45438" spans="2:19" ht="15.75" customHeight="1" x14ac:dyDescent="0.25">
      <c r="B45438" s="106"/>
      <c r="C45438" s="106"/>
      <c r="D45438" s="139"/>
      <c r="P45438" s="142"/>
      <c r="Q45438" s="142"/>
      <c r="R45438" s="142"/>
      <c r="S45438" s="139"/>
    </row>
    <row r="45439" spans="2:19" ht="15.75" customHeight="1" x14ac:dyDescent="0.25">
      <c r="B45439" s="106"/>
      <c r="C45439" s="106"/>
      <c r="D45439" s="139"/>
      <c r="P45439" s="142"/>
      <c r="Q45439" s="142"/>
      <c r="R45439" s="142"/>
      <c r="S45439" s="139"/>
    </row>
    <row r="45440" spans="2:19" ht="15.75" customHeight="1" x14ac:dyDescent="0.25">
      <c r="B45440" s="106"/>
      <c r="C45440" s="106"/>
      <c r="D45440" s="139"/>
      <c r="P45440" s="142"/>
      <c r="Q45440" s="142"/>
      <c r="R45440" s="142"/>
      <c r="S45440" s="139"/>
    </row>
    <row r="45441" spans="2:19" ht="15.75" customHeight="1" x14ac:dyDescent="0.25">
      <c r="B45441" s="106"/>
      <c r="C45441" s="106"/>
      <c r="D45441" s="139"/>
      <c r="P45441" s="142"/>
      <c r="Q45441" s="142"/>
      <c r="R45441" s="142"/>
      <c r="S45441" s="139"/>
    </row>
    <row r="45442" spans="2:19" ht="15.75" customHeight="1" x14ac:dyDescent="0.25">
      <c r="B45442" s="106"/>
      <c r="C45442" s="106"/>
      <c r="D45442" s="139"/>
      <c r="P45442" s="142"/>
      <c r="Q45442" s="142"/>
      <c r="R45442" s="142"/>
      <c r="S45442" s="139"/>
    </row>
    <row r="45443" spans="2:19" ht="15.75" customHeight="1" x14ac:dyDescent="0.25">
      <c r="B45443" s="106"/>
      <c r="C45443" s="106"/>
      <c r="D45443" s="139"/>
      <c r="P45443" s="142"/>
      <c r="Q45443" s="142"/>
      <c r="R45443" s="142"/>
      <c r="S45443" s="139"/>
    </row>
    <row r="45444" spans="2:19" ht="15.75" customHeight="1" x14ac:dyDescent="0.25">
      <c r="B45444" s="106"/>
      <c r="C45444" s="106"/>
      <c r="D45444" s="139"/>
      <c r="P45444" s="142"/>
      <c r="Q45444" s="142"/>
      <c r="R45444" s="142"/>
      <c r="S45444" s="139"/>
    </row>
    <row r="45445" spans="2:19" ht="15.75" customHeight="1" x14ac:dyDescent="0.25">
      <c r="B45445" s="106"/>
      <c r="C45445" s="106"/>
      <c r="D45445" s="139"/>
      <c r="P45445" s="142"/>
      <c r="Q45445" s="142"/>
      <c r="R45445" s="142"/>
      <c r="S45445" s="139"/>
    </row>
    <row r="45446" spans="2:19" ht="15.75" customHeight="1" x14ac:dyDescent="0.25">
      <c r="B45446" s="106"/>
      <c r="C45446" s="106"/>
      <c r="D45446" s="139"/>
      <c r="P45446" s="142"/>
      <c r="Q45446" s="142"/>
      <c r="R45446" s="142"/>
      <c r="S45446" s="139"/>
    </row>
    <row r="45447" spans="2:19" ht="15.75" customHeight="1" x14ac:dyDescent="0.25">
      <c r="B45447" s="106"/>
      <c r="C45447" s="106"/>
      <c r="D45447" s="139"/>
      <c r="P45447" s="142"/>
      <c r="Q45447" s="142"/>
      <c r="R45447" s="142"/>
      <c r="S45447" s="139"/>
    </row>
    <row r="45448" spans="2:19" ht="15.75" customHeight="1" x14ac:dyDescent="0.25">
      <c r="B45448" s="106"/>
      <c r="C45448" s="106"/>
      <c r="D45448" s="139"/>
      <c r="P45448" s="142"/>
      <c r="Q45448" s="142"/>
      <c r="R45448" s="142"/>
      <c r="S45448" s="139"/>
    </row>
    <row r="45449" spans="2:19" ht="15.75" customHeight="1" x14ac:dyDescent="0.25">
      <c r="B45449" s="106"/>
      <c r="C45449" s="106"/>
      <c r="D45449" s="139"/>
      <c r="P45449" s="142"/>
      <c r="Q45449" s="142"/>
      <c r="R45449" s="142"/>
      <c r="S45449" s="139"/>
    </row>
    <row r="45450" spans="2:19" ht="15.75" customHeight="1" x14ac:dyDescent="0.25">
      <c r="B45450" s="106"/>
      <c r="C45450" s="106"/>
      <c r="D45450" s="139"/>
      <c r="P45450" s="142"/>
      <c r="Q45450" s="142"/>
      <c r="R45450" s="142"/>
      <c r="S45450" s="139"/>
    </row>
    <row r="45451" spans="2:19" ht="15.75" customHeight="1" x14ac:dyDescent="0.25">
      <c r="B45451" s="106"/>
      <c r="C45451" s="106"/>
      <c r="D45451" s="139"/>
      <c r="P45451" s="142"/>
      <c r="Q45451" s="142"/>
      <c r="R45451" s="142"/>
      <c r="S45451" s="139"/>
    </row>
    <row r="45452" spans="2:19" ht="15.75" customHeight="1" x14ac:dyDescent="0.25">
      <c r="B45452" s="106"/>
      <c r="C45452" s="106"/>
      <c r="D45452" s="139"/>
      <c r="P45452" s="142"/>
      <c r="Q45452" s="142"/>
      <c r="R45452" s="142"/>
      <c r="S45452" s="139"/>
    </row>
    <row r="45453" spans="2:19" ht="15.75" customHeight="1" x14ac:dyDescent="0.25">
      <c r="B45453" s="106"/>
      <c r="C45453" s="106"/>
      <c r="D45453" s="139"/>
      <c r="P45453" s="142"/>
      <c r="Q45453" s="142"/>
      <c r="R45453" s="142"/>
      <c r="S45453" s="139"/>
    </row>
    <row r="45454" spans="2:19" ht="15.75" customHeight="1" x14ac:dyDescent="0.25">
      <c r="B45454" s="106"/>
      <c r="C45454" s="106"/>
      <c r="D45454" s="139"/>
      <c r="P45454" s="142"/>
      <c r="Q45454" s="142"/>
      <c r="R45454" s="142"/>
      <c r="S45454" s="139"/>
    </row>
    <row r="45455" spans="2:19" ht="15.75" customHeight="1" x14ac:dyDescent="0.25">
      <c r="B45455" s="106"/>
      <c r="C45455" s="106"/>
      <c r="D45455" s="139"/>
      <c r="P45455" s="142"/>
      <c r="Q45455" s="142"/>
      <c r="R45455" s="142"/>
      <c r="S45455" s="139"/>
    </row>
    <row r="45456" spans="2:19" ht="15.75" customHeight="1" x14ac:dyDescent="0.25">
      <c r="B45456" s="106"/>
      <c r="C45456" s="106"/>
      <c r="D45456" s="139"/>
      <c r="P45456" s="142"/>
      <c r="Q45456" s="142"/>
      <c r="R45456" s="142"/>
      <c r="S45456" s="139"/>
    </row>
    <row r="45457" spans="2:19" ht="15.75" customHeight="1" x14ac:dyDescent="0.25">
      <c r="B45457" s="106"/>
      <c r="C45457" s="106"/>
      <c r="D45457" s="139"/>
      <c r="P45457" s="142"/>
      <c r="Q45457" s="142"/>
      <c r="R45457" s="142"/>
      <c r="S45457" s="139"/>
    </row>
    <row r="45458" spans="2:19" ht="15.75" customHeight="1" x14ac:dyDescent="0.25">
      <c r="B45458" s="106"/>
      <c r="C45458" s="106"/>
      <c r="D45458" s="139"/>
      <c r="P45458" s="142"/>
      <c r="Q45458" s="142"/>
      <c r="R45458" s="142"/>
      <c r="S45458" s="139"/>
    </row>
    <row r="45459" spans="2:19" ht="15.75" customHeight="1" x14ac:dyDescent="0.25">
      <c r="B45459" s="106"/>
      <c r="C45459" s="106"/>
      <c r="D45459" s="139"/>
      <c r="P45459" s="142"/>
      <c r="Q45459" s="142"/>
      <c r="R45459" s="142"/>
      <c r="S45459" s="139"/>
    </row>
    <row r="45460" spans="2:19" ht="15.75" customHeight="1" x14ac:dyDescent="0.25">
      <c r="B45460" s="106"/>
      <c r="C45460" s="106"/>
      <c r="D45460" s="139"/>
      <c r="P45460" s="142"/>
      <c r="Q45460" s="142"/>
      <c r="R45460" s="142"/>
      <c r="S45460" s="139"/>
    </row>
    <row r="45461" spans="2:19" ht="15.75" customHeight="1" x14ac:dyDescent="0.25">
      <c r="B45461" s="106"/>
      <c r="C45461" s="106"/>
      <c r="D45461" s="139"/>
      <c r="P45461" s="142"/>
      <c r="Q45461" s="142"/>
      <c r="R45461" s="142"/>
      <c r="S45461" s="139"/>
    </row>
    <row r="45462" spans="2:19" ht="15.75" customHeight="1" x14ac:dyDescent="0.25">
      <c r="B45462" s="106"/>
      <c r="C45462" s="106"/>
      <c r="D45462" s="139"/>
      <c r="P45462" s="142"/>
      <c r="Q45462" s="142"/>
      <c r="R45462" s="142"/>
      <c r="S45462" s="139"/>
    </row>
    <row r="45463" spans="2:19" ht="15.75" customHeight="1" x14ac:dyDescent="0.25">
      <c r="B45463" s="106"/>
      <c r="C45463" s="106"/>
      <c r="D45463" s="139"/>
      <c r="P45463" s="142"/>
      <c r="Q45463" s="142"/>
      <c r="R45463" s="142"/>
      <c r="S45463" s="139"/>
    </row>
    <row r="45464" spans="2:19" ht="15.75" customHeight="1" x14ac:dyDescent="0.25">
      <c r="B45464" s="106"/>
      <c r="C45464" s="106"/>
      <c r="D45464" s="139"/>
      <c r="P45464" s="142"/>
      <c r="Q45464" s="142"/>
      <c r="R45464" s="142"/>
      <c r="S45464" s="139"/>
    </row>
    <row r="45465" spans="2:19" ht="15.75" customHeight="1" x14ac:dyDescent="0.25">
      <c r="B45465" s="106"/>
      <c r="C45465" s="106"/>
      <c r="D45465" s="139"/>
      <c r="P45465" s="142"/>
      <c r="Q45465" s="142"/>
      <c r="R45465" s="142"/>
      <c r="S45465" s="139"/>
    </row>
    <row r="45466" spans="2:19" ht="15.75" customHeight="1" x14ac:dyDescent="0.25">
      <c r="B45466" s="106"/>
      <c r="C45466" s="106"/>
      <c r="D45466" s="139"/>
      <c r="P45466" s="142"/>
      <c r="Q45466" s="142"/>
      <c r="R45466" s="142"/>
      <c r="S45466" s="139"/>
    </row>
    <row r="45467" spans="2:19" ht="15.75" customHeight="1" x14ac:dyDescent="0.25">
      <c r="B45467" s="106"/>
      <c r="C45467" s="106"/>
      <c r="D45467" s="139"/>
      <c r="P45467" s="142"/>
      <c r="Q45467" s="142"/>
      <c r="R45467" s="142"/>
      <c r="S45467" s="139"/>
    </row>
    <row r="45468" spans="2:19" ht="15.75" customHeight="1" x14ac:dyDescent="0.25">
      <c r="B45468" s="106"/>
      <c r="C45468" s="106"/>
      <c r="D45468" s="139"/>
      <c r="P45468" s="142"/>
      <c r="Q45468" s="142"/>
      <c r="R45468" s="142"/>
      <c r="S45468" s="139"/>
    </row>
    <row r="45469" spans="2:19" ht="15.75" customHeight="1" x14ac:dyDescent="0.25">
      <c r="B45469" s="106"/>
      <c r="C45469" s="106"/>
      <c r="D45469" s="139"/>
      <c r="P45469" s="142"/>
      <c r="Q45469" s="142"/>
      <c r="R45469" s="142"/>
      <c r="S45469" s="139"/>
    </row>
    <row r="45470" spans="2:19" ht="15.75" customHeight="1" x14ac:dyDescent="0.25">
      <c r="B45470" s="106"/>
      <c r="C45470" s="106"/>
      <c r="D45470" s="139"/>
      <c r="P45470" s="142"/>
      <c r="Q45470" s="142"/>
      <c r="R45470" s="142"/>
      <c r="S45470" s="139"/>
    </row>
    <row r="45471" spans="2:19" ht="15.75" customHeight="1" x14ac:dyDescent="0.25">
      <c r="B45471" s="106"/>
      <c r="C45471" s="106"/>
      <c r="D45471" s="139"/>
      <c r="P45471" s="142"/>
      <c r="Q45471" s="142"/>
      <c r="R45471" s="142"/>
      <c r="S45471" s="139"/>
    </row>
    <row r="45472" spans="2:19" ht="15.75" customHeight="1" x14ac:dyDescent="0.25">
      <c r="B45472" s="106"/>
      <c r="C45472" s="106"/>
      <c r="D45472" s="139"/>
      <c r="P45472" s="142"/>
      <c r="Q45472" s="142"/>
      <c r="R45472" s="142"/>
      <c r="S45472" s="139"/>
    </row>
    <row r="45473" spans="2:19" ht="15.75" customHeight="1" x14ac:dyDescent="0.25">
      <c r="B45473" s="106"/>
      <c r="C45473" s="106"/>
      <c r="D45473" s="139"/>
      <c r="P45473" s="142"/>
      <c r="Q45473" s="142"/>
      <c r="R45473" s="142"/>
      <c r="S45473" s="139"/>
    </row>
    <row r="45474" spans="2:19" ht="15.75" customHeight="1" x14ac:dyDescent="0.25">
      <c r="B45474" s="106"/>
      <c r="C45474" s="106"/>
      <c r="D45474" s="139"/>
      <c r="P45474" s="142"/>
      <c r="Q45474" s="142"/>
      <c r="R45474" s="142"/>
      <c r="S45474" s="139"/>
    </row>
    <row r="45475" spans="2:19" ht="15.75" customHeight="1" x14ac:dyDescent="0.25">
      <c r="B45475" s="106"/>
      <c r="C45475" s="106"/>
      <c r="D45475" s="139"/>
      <c r="P45475" s="142"/>
      <c r="Q45475" s="142"/>
      <c r="R45475" s="142"/>
      <c r="S45475" s="139"/>
    </row>
    <row r="45476" spans="2:19" ht="15.75" customHeight="1" x14ac:dyDescent="0.25">
      <c r="B45476" s="106"/>
      <c r="C45476" s="106"/>
      <c r="D45476" s="139"/>
      <c r="P45476" s="142"/>
      <c r="Q45476" s="142"/>
      <c r="R45476" s="142"/>
      <c r="S45476" s="139"/>
    </row>
    <row r="45477" spans="2:19" ht="15.75" customHeight="1" x14ac:dyDescent="0.25">
      <c r="B45477" s="106"/>
      <c r="C45477" s="106"/>
      <c r="D45477" s="139"/>
      <c r="P45477" s="142"/>
      <c r="Q45477" s="142"/>
      <c r="R45477" s="142"/>
      <c r="S45477" s="139"/>
    </row>
    <row r="45478" spans="2:19" ht="15.75" customHeight="1" x14ac:dyDescent="0.25">
      <c r="B45478" s="106"/>
      <c r="C45478" s="106"/>
      <c r="D45478" s="139"/>
      <c r="P45478" s="142"/>
      <c r="Q45478" s="142"/>
      <c r="R45478" s="142"/>
      <c r="S45478" s="139"/>
    </row>
    <row r="45479" spans="2:19" ht="15.75" customHeight="1" x14ac:dyDescent="0.25">
      <c r="B45479" s="106"/>
      <c r="C45479" s="106"/>
      <c r="D45479" s="139"/>
      <c r="P45479" s="142"/>
      <c r="Q45479" s="142"/>
      <c r="R45479" s="142"/>
      <c r="S45479" s="139"/>
    </row>
    <row r="45480" spans="2:19" ht="15.75" customHeight="1" x14ac:dyDescent="0.25">
      <c r="B45480" s="106"/>
      <c r="C45480" s="106"/>
      <c r="D45480" s="139"/>
      <c r="P45480" s="142"/>
      <c r="Q45480" s="142"/>
      <c r="R45480" s="142"/>
      <c r="S45480" s="139"/>
    </row>
    <row r="45481" spans="2:19" ht="15.75" customHeight="1" x14ac:dyDescent="0.25">
      <c r="B45481" s="106"/>
      <c r="C45481" s="106"/>
      <c r="D45481" s="139"/>
      <c r="P45481" s="142"/>
      <c r="Q45481" s="142"/>
      <c r="R45481" s="142"/>
      <c r="S45481" s="139"/>
    </row>
    <row r="45482" spans="2:19" ht="15.75" customHeight="1" x14ac:dyDescent="0.25">
      <c r="B45482" s="106"/>
      <c r="C45482" s="106"/>
      <c r="D45482" s="139"/>
      <c r="P45482" s="142"/>
      <c r="Q45482" s="142"/>
      <c r="R45482" s="142"/>
      <c r="S45482" s="139"/>
    </row>
    <row r="45483" spans="2:19" ht="15.75" customHeight="1" x14ac:dyDescent="0.25">
      <c r="B45483" s="106"/>
      <c r="C45483" s="106"/>
      <c r="D45483" s="139"/>
      <c r="P45483" s="142"/>
      <c r="Q45483" s="142"/>
      <c r="R45483" s="142"/>
      <c r="S45483" s="139"/>
    </row>
    <row r="45484" spans="2:19" ht="15.75" customHeight="1" x14ac:dyDescent="0.25">
      <c r="B45484" s="106"/>
      <c r="C45484" s="106"/>
      <c r="D45484" s="139"/>
      <c r="P45484" s="142"/>
      <c r="Q45484" s="142"/>
      <c r="R45484" s="142"/>
      <c r="S45484" s="139"/>
    </row>
    <row r="45485" spans="2:19" ht="15.75" customHeight="1" x14ac:dyDescent="0.25">
      <c r="B45485" s="106"/>
      <c r="C45485" s="106"/>
      <c r="D45485" s="139"/>
      <c r="P45485" s="142"/>
      <c r="Q45485" s="142"/>
      <c r="R45485" s="142"/>
      <c r="S45485" s="139"/>
    </row>
    <row r="45486" spans="2:19" ht="15.75" customHeight="1" x14ac:dyDescent="0.25">
      <c r="B45486" s="106"/>
      <c r="C45486" s="106"/>
      <c r="D45486" s="139"/>
      <c r="P45486" s="142"/>
      <c r="Q45486" s="142"/>
      <c r="R45486" s="142"/>
      <c r="S45486" s="139"/>
    </row>
    <row r="45487" spans="2:19" ht="15.75" customHeight="1" x14ac:dyDescent="0.25">
      <c r="B45487" s="106"/>
      <c r="C45487" s="106"/>
      <c r="D45487" s="139"/>
      <c r="P45487" s="142"/>
      <c r="Q45487" s="142"/>
      <c r="R45487" s="142"/>
      <c r="S45487" s="139"/>
    </row>
    <row r="45488" spans="2:19" ht="15.75" customHeight="1" x14ac:dyDescent="0.25">
      <c r="B45488" s="106"/>
      <c r="C45488" s="106"/>
      <c r="D45488" s="139"/>
      <c r="P45488" s="142"/>
      <c r="Q45488" s="142"/>
      <c r="R45488" s="142"/>
      <c r="S45488" s="139"/>
    </row>
    <row r="45489" spans="2:19" ht="15.75" customHeight="1" x14ac:dyDescent="0.25">
      <c r="B45489" s="106"/>
      <c r="C45489" s="106"/>
      <c r="D45489" s="139"/>
      <c r="P45489" s="142"/>
      <c r="Q45489" s="142"/>
      <c r="R45489" s="142"/>
      <c r="S45489" s="139"/>
    </row>
    <row r="45490" spans="2:19" ht="15.75" customHeight="1" x14ac:dyDescent="0.25">
      <c r="B45490" s="106"/>
      <c r="C45490" s="106"/>
      <c r="D45490" s="139"/>
      <c r="P45490" s="142"/>
      <c r="Q45490" s="142"/>
      <c r="R45490" s="142"/>
      <c r="S45490" s="139"/>
    </row>
    <row r="45491" spans="2:19" ht="15.75" customHeight="1" x14ac:dyDescent="0.25">
      <c r="B45491" s="106"/>
      <c r="C45491" s="106"/>
      <c r="D45491" s="139"/>
      <c r="P45491" s="142"/>
      <c r="Q45491" s="142"/>
      <c r="R45491" s="142"/>
      <c r="S45491" s="139"/>
    </row>
    <row r="45492" spans="2:19" ht="15.75" customHeight="1" x14ac:dyDescent="0.25">
      <c r="B45492" s="106"/>
      <c r="C45492" s="106"/>
      <c r="D45492" s="139"/>
      <c r="P45492" s="142"/>
      <c r="Q45492" s="142"/>
      <c r="R45492" s="142"/>
      <c r="S45492" s="139"/>
    </row>
    <row r="45493" spans="2:19" ht="15.75" customHeight="1" x14ac:dyDescent="0.25">
      <c r="B45493" s="106"/>
      <c r="C45493" s="106"/>
      <c r="D45493" s="139"/>
      <c r="P45493" s="142"/>
      <c r="Q45493" s="142"/>
      <c r="R45493" s="142"/>
      <c r="S45493" s="139"/>
    </row>
    <row r="45494" spans="2:19" ht="15.75" customHeight="1" x14ac:dyDescent="0.25">
      <c r="B45494" s="106"/>
      <c r="C45494" s="106"/>
      <c r="D45494" s="139"/>
      <c r="P45494" s="142"/>
      <c r="Q45494" s="142"/>
      <c r="R45494" s="142"/>
      <c r="S45494" s="139"/>
    </row>
    <row r="45495" spans="2:19" ht="15.75" customHeight="1" x14ac:dyDescent="0.25">
      <c r="B45495" s="106"/>
      <c r="C45495" s="106"/>
      <c r="D45495" s="139"/>
      <c r="P45495" s="142"/>
      <c r="Q45495" s="142"/>
      <c r="R45495" s="142"/>
      <c r="S45495" s="139"/>
    </row>
    <row r="45496" spans="2:19" ht="15.75" customHeight="1" x14ac:dyDescent="0.25">
      <c r="B45496" s="106"/>
      <c r="C45496" s="106"/>
      <c r="D45496" s="139"/>
      <c r="P45496" s="142"/>
      <c r="Q45496" s="142"/>
      <c r="R45496" s="142"/>
      <c r="S45496" s="139"/>
    </row>
    <row r="45497" spans="2:19" ht="15.75" customHeight="1" x14ac:dyDescent="0.25">
      <c r="B45497" s="106"/>
      <c r="C45497" s="106"/>
      <c r="D45497" s="139"/>
      <c r="P45497" s="142"/>
      <c r="Q45497" s="142"/>
      <c r="R45497" s="142"/>
      <c r="S45497" s="139"/>
    </row>
    <row r="45498" spans="2:19" ht="15.75" customHeight="1" x14ac:dyDescent="0.25">
      <c r="B45498" s="106"/>
      <c r="C45498" s="106"/>
      <c r="D45498" s="139"/>
      <c r="P45498" s="142"/>
      <c r="Q45498" s="142"/>
      <c r="R45498" s="142"/>
      <c r="S45498" s="139"/>
    </row>
    <row r="45499" spans="2:19" ht="15.75" customHeight="1" x14ac:dyDescent="0.25">
      <c r="B45499" s="106"/>
      <c r="C45499" s="106"/>
      <c r="D45499" s="139"/>
      <c r="P45499" s="142"/>
      <c r="Q45499" s="142"/>
      <c r="R45499" s="142"/>
      <c r="S45499" s="139"/>
    </row>
    <row r="45500" spans="2:19" ht="15.75" customHeight="1" x14ac:dyDescent="0.25">
      <c r="B45500" s="106"/>
      <c r="C45500" s="106"/>
      <c r="D45500" s="139"/>
      <c r="P45500" s="142"/>
      <c r="Q45500" s="142"/>
      <c r="R45500" s="142"/>
      <c r="S45500" s="139"/>
    </row>
    <row r="45501" spans="2:19" ht="15.75" customHeight="1" x14ac:dyDescent="0.25">
      <c r="B45501" s="106"/>
      <c r="C45501" s="106"/>
      <c r="D45501" s="139"/>
      <c r="P45501" s="142"/>
      <c r="Q45501" s="142"/>
      <c r="R45501" s="142"/>
      <c r="S45501" s="139"/>
    </row>
    <row r="45502" spans="2:19" ht="15.75" customHeight="1" x14ac:dyDescent="0.25">
      <c r="B45502" s="106"/>
      <c r="C45502" s="106"/>
      <c r="D45502" s="139"/>
      <c r="P45502" s="142"/>
      <c r="Q45502" s="142"/>
      <c r="R45502" s="142"/>
      <c r="S45502" s="139"/>
    </row>
    <row r="45503" spans="2:19" ht="15.75" customHeight="1" x14ac:dyDescent="0.25">
      <c r="B45503" s="106"/>
      <c r="C45503" s="106"/>
      <c r="D45503" s="139"/>
      <c r="P45503" s="142"/>
      <c r="Q45503" s="142"/>
      <c r="R45503" s="142"/>
      <c r="S45503" s="139"/>
    </row>
    <row r="45504" spans="2:19" ht="15.75" customHeight="1" x14ac:dyDescent="0.25">
      <c r="B45504" s="106"/>
      <c r="C45504" s="106"/>
      <c r="D45504" s="139"/>
      <c r="P45504" s="142"/>
      <c r="Q45504" s="142"/>
      <c r="R45504" s="142"/>
      <c r="S45504" s="139"/>
    </row>
    <row r="45505" spans="2:19" ht="15.75" customHeight="1" x14ac:dyDescent="0.25">
      <c r="B45505" s="106"/>
      <c r="C45505" s="106"/>
      <c r="D45505" s="139"/>
      <c r="P45505" s="142"/>
      <c r="Q45505" s="142"/>
      <c r="R45505" s="142"/>
      <c r="S45505" s="139"/>
    </row>
    <row r="45506" spans="2:19" ht="15.75" customHeight="1" x14ac:dyDescent="0.25">
      <c r="B45506" s="106"/>
      <c r="C45506" s="106"/>
      <c r="D45506" s="139"/>
      <c r="P45506" s="142"/>
      <c r="Q45506" s="142"/>
      <c r="R45506" s="142"/>
      <c r="S45506" s="139"/>
    </row>
    <row r="45507" spans="2:19" ht="15.75" customHeight="1" x14ac:dyDescent="0.25">
      <c r="B45507" s="106"/>
      <c r="C45507" s="106"/>
      <c r="D45507" s="139"/>
      <c r="P45507" s="142"/>
      <c r="Q45507" s="142"/>
      <c r="R45507" s="142"/>
      <c r="S45507" s="139"/>
    </row>
    <row r="45508" spans="2:19" ht="15.75" customHeight="1" x14ac:dyDescent="0.25">
      <c r="B45508" s="106"/>
      <c r="C45508" s="106"/>
      <c r="D45508" s="139"/>
      <c r="P45508" s="142"/>
      <c r="Q45508" s="142"/>
      <c r="R45508" s="142"/>
      <c r="S45508" s="139"/>
    </row>
    <row r="45509" spans="2:19" ht="15.75" customHeight="1" x14ac:dyDescent="0.25">
      <c r="B45509" s="106"/>
      <c r="C45509" s="106"/>
      <c r="D45509" s="139"/>
      <c r="P45509" s="142"/>
      <c r="Q45509" s="142"/>
      <c r="R45509" s="142"/>
      <c r="S45509" s="139"/>
    </row>
    <row r="45510" spans="2:19" ht="15.75" customHeight="1" x14ac:dyDescent="0.25">
      <c r="B45510" s="106"/>
      <c r="C45510" s="106"/>
      <c r="D45510" s="139"/>
      <c r="P45510" s="142"/>
      <c r="Q45510" s="142"/>
      <c r="R45510" s="142"/>
      <c r="S45510" s="139"/>
    </row>
    <row r="45511" spans="2:19" ht="15.75" customHeight="1" x14ac:dyDescent="0.25">
      <c r="B45511" s="106"/>
      <c r="C45511" s="106"/>
      <c r="D45511" s="139"/>
      <c r="P45511" s="142"/>
      <c r="Q45511" s="142"/>
      <c r="R45511" s="142"/>
      <c r="S45511" s="139"/>
    </row>
    <row r="45512" spans="2:19" ht="15.75" customHeight="1" x14ac:dyDescent="0.25">
      <c r="B45512" s="106"/>
      <c r="C45512" s="106"/>
      <c r="D45512" s="139"/>
      <c r="P45512" s="142"/>
      <c r="Q45512" s="142"/>
      <c r="R45512" s="142"/>
      <c r="S45512" s="139"/>
    </row>
    <row r="45513" spans="2:19" ht="15.75" customHeight="1" x14ac:dyDescent="0.25">
      <c r="B45513" s="106"/>
      <c r="C45513" s="106"/>
      <c r="D45513" s="139"/>
      <c r="P45513" s="142"/>
      <c r="Q45513" s="142"/>
      <c r="R45513" s="142"/>
      <c r="S45513" s="139"/>
    </row>
    <row r="45514" spans="2:19" ht="15.75" customHeight="1" x14ac:dyDescent="0.25">
      <c r="B45514" s="106"/>
      <c r="C45514" s="106"/>
      <c r="D45514" s="139"/>
      <c r="P45514" s="142"/>
      <c r="Q45514" s="142"/>
      <c r="R45514" s="142"/>
      <c r="S45514" s="139"/>
    </row>
    <row r="45515" spans="2:19" ht="15.75" customHeight="1" x14ac:dyDescent="0.25">
      <c r="B45515" s="106"/>
      <c r="C45515" s="106"/>
      <c r="D45515" s="139"/>
      <c r="P45515" s="142"/>
      <c r="Q45515" s="142"/>
      <c r="R45515" s="142"/>
      <c r="S45515" s="139"/>
    </row>
    <row r="45516" spans="2:19" ht="15.75" customHeight="1" x14ac:dyDescent="0.25">
      <c r="B45516" s="106"/>
      <c r="C45516" s="106"/>
      <c r="D45516" s="139"/>
      <c r="P45516" s="142"/>
      <c r="Q45516" s="142"/>
      <c r="R45516" s="142"/>
      <c r="S45516" s="139"/>
    </row>
    <row r="45517" spans="2:19" ht="15.75" customHeight="1" x14ac:dyDescent="0.25">
      <c r="B45517" s="106"/>
      <c r="C45517" s="106"/>
      <c r="D45517" s="139"/>
      <c r="P45517" s="142"/>
      <c r="Q45517" s="142"/>
      <c r="R45517" s="142"/>
      <c r="S45517" s="139"/>
    </row>
    <row r="45518" spans="2:19" ht="15.75" customHeight="1" x14ac:dyDescent="0.25">
      <c r="B45518" s="106"/>
      <c r="C45518" s="106"/>
      <c r="D45518" s="139"/>
      <c r="P45518" s="142"/>
      <c r="Q45518" s="142"/>
      <c r="R45518" s="142"/>
      <c r="S45518" s="139"/>
    </row>
    <row r="45519" spans="2:19" ht="15.75" customHeight="1" x14ac:dyDescent="0.25">
      <c r="B45519" s="106"/>
      <c r="C45519" s="106"/>
      <c r="D45519" s="139"/>
      <c r="P45519" s="142"/>
      <c r="Q45519" s="142"/>
      <c r="R45519" s="142"/>
      <c r="S45519" s="139"/>
    </row>
    <row r="45520" spans="2:19" ht="15.75" customHeight="1" x14ac:dyDescent="0.25">
      <c r="B45520" s="106"/>
      <c r="C45520" s="106"/>
      <c r="D45520" s="139"/>
      <c r="P45520" s="142"/>
      <c r="Q45520" s="142"/>
      <c r="R45520" s="142"/>
      <c r="S45520" s="139"/>
    </row>
    <row r="45521" spans="2:19" ht="15.75" customHeight="1" x14ac:dyDescent="0.25">
      <c r="B45521" s="106"/>
      <c r="C45521" s="106"/>
      <c r="D45521" s="139"/>
      <c r="P45521" s="142"/>
      <c r="Q45521" s="142"/>
      <c r="R45521" s="142"/>
      <c r="S45521" s="139"/>
    </row>
    <row r="45522" spans="2:19" ht="15.75" customHeight="1" x14ac:dyDescent="0.25">
      <c r="B45522" s="106"/>
      <c r="C45522" s="106"/>
      <c r="D45522" s="139"/>
      <c r="P45522" s="142"/>
      <c r="Q45522" s="142"/>
      <c r="R45522" s="142"/>
      <c r="S45522" s="139"/>
    </row>
    <row r="45523" spans="2:19" ht="15.75" customHeight="1" x14ac:dyDescent="0.25">
      <c r="B45523" s="106"/>
      <c r="C45523" s="106"/>
      <c r="D45523" s="139"/>
      <c r="P45523" s="142"/>
      <c r="Q45523" s="142"/>
      <c r="R45523" s="142"/>
      <c r="S45523" s="139"/>
    </row>
    <row r="45524" spans="2:19" ht="15.75" customHeight="1" x14ac:dyDescent="0.25">
      <c r="B45524" s="106"/>
      <c r="C45524" s="106"/>
      <c r="D45524" s="139"/>
      <c r="P45524" s="142"/>
      <c r="Q45524" s="142"/>
      <c r="R45524" s="142"/>
      <c r="S45524" s="139"/>
    </row>
    <row r="45525" spans="2:19" ht="15.75" customHeight="1" x14ac:dyDescent="0.25">
      <c r="B45525" s="106"/>
      <c r="C45525" s="106"/>
      <c r="D45525" s="139"/>
      <c r="P45525" s="142"/>
      <c r="Q45525" s="142"/>
      <c r="R45525" s="142"/>
      <c r="S45525" s="139"/>
    </row>
    <row r="45526" spans="2:19" ht="15.75" customHeight="1" x14ac:dyDescent="0.25">
      <c r="B45526" s="106"/>
      <c r="C45526" s="106"/>
      <c r="D45526" s="139"/>
      <c r="P45526" s="142"/>
      <c r="Q45526" s="142"/>
      <c r="R45526" s="142"/>
      <c r="S45526" s="139"/>
    </row>
    <row r="45527" spans="2:19" ht="15.75" customHeight="1" x14ac:dyDescent="0.25">
      <c r="B45527" s="106"/>
      <c r="C45527" s="106"/>
      <c r="D45527" s="139"/>
      <c r="P45527" s="142"/>
      <c r="Q45527" s="142"/>
      <c r="R45527" s="142"/>
      <c r="S45527" s="139"/>
    </row>
    <row r="45528" spans="2:19" ht="15.75" customHeight="1" x14ac:dyDescent="0.25">
      <c r="B45528" s="106"/>
      <c r="C45528" s="106"/>
      <c r="D45528" s="139"/>
      <c r="P45528" s="142"/>
      <c r="Q45528" s="142"/>
      <c r="R45528" s="142"/>
      <c r="S45528" s="139"/>
    </row>
    <row r="45529" spans="2:19" ht="15.75" customHeight="1" x14ac:dyDescent="0.25">
      <c r="B45529" s="106"/>
      <c r="C45529" s="106"/>
      <c r="D45529" s="139"/>
      <c r="P45529" s="142"/>
      <c r="Q45529" s="142"/>
      <c r="R45529" s="142"/>
      <c r="S45529" s="139"/>
    </row>
    <row r="45530" spans="2:19" ht="15.75" customHeight="1" x14ac:dyDescent="0.25">
      <c r="B45530" s="106"/>
      <c r="C45530" s="106"/>
      <c r="D45530" s="139"/>
      <c r="P45530" s="142"/>
      <c r="Q45530" s="142"/>
      <c r="R45530" s="142"/>
      <c r="S45530" s="139"/>
    </row>
    <row r="45531" spans="2:19" ht="15.75" customHeight="1" x14ac:dyDescent="0.25">
      <c r="B45531" s="106"/>
      <c r="C45531" s="106"/>
      <c r="D45531" s="139"/>
      <c r="P45531" s="142"/>
      <c r="Q45531" s="142"/>
      <c r="R45531" s="142"/>
      <c r="S45531" s="139"/>
    </row>
    <row r="45532" spans="2:19" ht="15.75" customHeight="1" x14ac:dyDescent="0.25">
      <c r="B45532" s="106"/>
      <c r="C45532" s="106"/>
      <c r="D45532" s="139"/>
      <c r="P45532" s="142"/>
      <c r="Q45532" s="142"/>
      <c r="R45532" s="142"/>
      <c r="S45532" s="139"/>
    </row>
    <row r="45533" spans="2:19" ht="15.75" customHeight="1" x14ac:dyDescent="0.25">
      <c r="B45533" s="106"/>
      <c r="C45533" s="106"/>
      <c r="D45533" s="139"/>
      <c r="P45533" s="142"/>
      <c r="Q45533" s="142"/>
      <c r="R45533" s="142"/>
      <c r="S45533" s="139"/>
    </row>
    <row r="45534" spans="2:19" ht="15.75" customHeight="1" x14ac:dyDescent="0.25">
      <c r="B45534" s="106"/>
      <c r="C45534" s="106"/>
      <c r="D45534" s="139"/>
      <c r="P45534" s="142"/>
      <c r="Q45534" s="142"/>
      <c r="R45534" s="142"/>
      <c r="S45534" s="139"/>
    </row>
    <row r="45535" spans="2:19" ht="15.75" customHeight="1" x14ac:dyDescent="0.25">
      <c r="B45535" s="106"/>
      <c r="C45535" s="106"/>
      <c r="D45535" s="139"/>
      <c r="P45535" s="142"/>
      <c r="Q45535" s="142"/>
      <c r="R45535" s="142"/>
      <c r="S45535" s="139"/>
    </row>
    <row r="45536" spans="2:19" ht="15.75" customHeight="1" x14ac:dyDescent="0.25">
      <c r="B45536" s="106"/>
      <c r="C45536" s="106"/>
      <c r="D45536" s="139"/>
      <c r="P45536" s="142"/>
      <c r="Q45536" s="142"/>
      <c r="R45536" s="142"/>
      <c r="S45536" s="139"/>
    </row>
    <row r="45537" spans="2:19" ht="15.75" customHeight="1" x14ac:dyDescent="0.25">
      <c r="B45537" s="106"/>
      <c r="C45537" s="106"/>
      <c r="D45537" s="139"/>
      <c r="P45537" s="142"/>
      <c r="Q45537" s="142"/>
      <c r="R45537" s="142"/>
      <c r="S45537" s="139"/>
    </row>
    <row r="45538" spans="2:19" ht="15.75" customHeight="1" x14ac:dyDescent="0.25">
      <c r="B45538" s="106"/>
      <c r="C45538" s="106"/>
      <c r="D45538" s="139"/>
      <c r="P45538" s="142"/>
      <c r="Q45538" s="142"/>
      <c r="R45538" s="142"/>
      <c r="S45538" s="139"/>
    </row>
    <row r="45539" spans="2:19" ht="15.75" customHeight="1" x14ac:dyDescent="0.25">
      <c r="B45539" s="106"/>
      <c r="C45539" s="106"/>
      <c r="D45539" s="139"/>
      <c r="P45539" s="142"/>
      <c r="Q45539" s="142"/>
      <c r="R45539" s="142"/>
      <c r="S45539" s="139"/>
    </row>
    <row r="45540" spans="2:19" ht="15.75" customHeight="1" x14ac:dyDescent="0.25">
      <c r="B45540" s="106"/>
      <c r="C45540" s="106"/>
      <c r="D45540" s="139"/>
      <c r="P45540" s="142"/>
      <c r="Q45540" s="142"/>
      <c r="R45540" s="142"/>
      <c r="S45540" s="139"/>
    </row>
    <row r="45541" spans="2:19" ht="15.75" customHeight="1" x14ac:dyDescent="0.25">
      <c r="B45541" s="106"/>
      <c r="C45541" s="106"/>
      <c r="D45541" s="139"/>
      <c r="P45541" s="142"/>
      <c r="Q45541" s="142"/>
      <c r="R45541" s="142"/>
      <c r="S45541" s="139"/>
    </row>
    <row r="45542" spans="2:19" ht="15.75" customHeight="1" x14ac:dyDescent="0.25">
      <c r="B45542" s="106"/>
      <c r="C45542" s="106"/>
      <c r="D45542" s="139"/>
      <c r="P45542" s="142"/>
      <c r="Q45542" s="142"/>
      <c r="R45542" s="142"/>
      <c r="S45542" s="139"/>
    </row>
    <row r="45543" spans="2:19" ht="15.75" customHeight="1" x14ac:dyDescent="0.25">
      <c r="B45543" s="106"/>
      <c r="C45543" s="106"/>
      <c r="D45543" s="139"/>
      <c r="P45543" s="142"/>
      <c r="Q45543" s="142"/>
      <c r="R45543" s="142"/>
      <c r="S45543" s="139"/>
    </row>
    <row r="45544" spans="2:19" ht="15.75" customHeight="1" x14ac:dyDescent="0.25">
      <c r="B45544" s="106"/>
      <c r="C45544" s="106"/>
      <c r="D45544" s="139"/>
      <c r="P45544" s="142"/>
      <c r="Q45544" s="142"/>
      <c r="R45544" s="142"/>
      <c r="S45544" s="139"/>
    </row>
    <row r="45545" spans="2:19" ht="15.75" customHeight="1" x14ac:dyDescent="0.25">
      <c r="B45545" s="106"/>
      <c r="C45545" s="106"/>
      <c r="D45545" s="139"/>
      <c r="P45545" s="142"/>
      <c r="Q45545" s="142"/>
      <c r="R45545" s="142"/>
      <c r="S45545" s="139"/>
    </row>
    <row r="45546" spans="2:19" ht="15.75" customHeight="1" x14ac:dyDescent="0.25">
      <c r="B45546" s="106"/>
      <c r="C45546" s="106"/>
      <c r="D45546" s="139"/>
      <c r="P45546" s="142"/>
      <c r="Q45546" s="142"/>
      <c r="R45546" s="142"/>
      <c r="S45546" s="139"/>
    </row>
    <row r="45547" spans="2:19" ht="15.75" customHeight="1" x14ac:dyDescent="0.25">
      <c r="B45547" s="106"/>
      <c r="C45547" s="106"/>
      <c r="D45547" s="139"/>
      <c r="P45547" s="142"/>
      <c r="Q45547" s="142"/>
      <c r="R45547" s="142"/>
      <c r="S45547" s="139"/>
    </row>
    <row r="45548" spans="2:19" ht="15.75" customHeight="1" x14ac:dyDescent="0.25">
      <c r="B45548" s="106"/>
      <c r="C45548" s="106"/>
      <c r="D45548" s="139"/>
      <c r="P45548" s="142"/>
      <c r="Q45548" s="142"/>
      <c r="R45548" s="142"/>
      <c r="S45548" s="139"/>
    </row>
    <row r="45549" spans="2:19" ht="15.75" customHeight="1" x14ac:dyDescent="0.25">
      <c r="B45549" s="106"/>
      <c r="C45549" s="106"/>
      <c r="D45549" s="139"/>
      <c r="P45549" s="142"/>
      <c r="Q45549" s="142"/>
      <c r="R45549" s="142"/>
      <c r="S45549" s="139"/>
    </row>
    <row r="45550" spans="2:19" ht="15.75" customHeight="1" x14ac:dyDescent="0.25">
      <c r="B45550" s="106"/>
      <c r="C45550" s="106"/>
      <c r="D45550" s="139"/>
      <c r="P45550" s="142"/>
      <c r="Q45550" s="142"/>
      <c r="R45550" s="142"/>
      <c r="S45550" s="139"/>
    </row>
    <row r="45551" spans="2:19" ht="15.75" customHeight="1" x14ac:dyDescent="0.25">
      <c r="B45551" s="106"/>
      <c r="C45551" s="106"/>
      <c r="D45551" s="139"/>
      <c r="P45551" s="142"/>
      <c r="Q45551" s="142"/>
      <c r="R45551" s="142"/>
      <c r="S45551" s="139"/>
    </row>
    <row r="45552" spans="2:19" ht="15.75" customHeight="1" x14ac:dyDescent="0.25">
      <c r="B45552" s="106"/>
      <c r="C45552" s="106"/>
      <c r="D45552" s="139"/>
      <c r="P45552" s="142"/>
      <c r="Q45552" s="142"/>
      <c r="R45552" s="142"/>
      <c r="S45552" s="139"/>
    </row>
    <row r="45553" spans="2:19" ht="15.75" customHeight="1" x14ac:dyDescent="0.25">
      <c r="B45553" s="106"/>
      <c r="C45553" s="106"/>
      <c r="D45553" s="139"/>
      <c r="P45553" s="142"/>
      <c r="Q45553" s="142"/>
      <c r="R45553" s="142"/>
      <c r="S45553" s="139"/>
    </row>
    <row r="45554" spans="2:19" ht="15.75" customHeight="1" x14ac:dyDescent="0.25">
      <c r="B45554" s="106"/>
      <c r="C45554" s="106"/>
      <c r="D45554" s="139"/>
      <c r="P45554" s="142"/>
      <c r="Q45554" s="142"/>
      <c r="R45554" s="142"/>
      <c r="S45554" s="139"/>
    </row>
    <row r="45555" spans="2:19" ht="15.75" customHeight="1" x14ac:dyDescent="0.25">
      <c r="B45555" s="106"/>
      <c r="C45555" s="106"/>
      <c r="D45555" s="139"/>
      <c r="P45555" s="142"/>
      <c r="Q45555" s="142"/>
      <c r="R45555" s="142"/>
      <c r="S45555" s="139"/>
    </row>
    <row r="45556" spans="2:19" ht="15.75" customHeight="1" x14ac:dyDescent="0.25">
      <c r="B45556" s="106"/>
      <c r="C45556" s="106"/>
      <c r="D45556" s="139"/>
      <c r="P45556" s="142"/>
      <c r="Q45556" s="142"/>
      <c r="R45556" s="142"/>
      <c r="S45556" s="139"/>
    </row>
    <row r="45557" spans="2:19" ht="15.75" customHeight="1" x14ac:dyDescent="0.25">
      <c r="B45557" s="106"/>
      <c r="C45557" s="106"/>
      <c r="D45557" s="139"/>
      <c r="P45557" s="142"/>
      <c r="Q45557" s="142"/>
      <c r="R45557" s="142"/>
      <c r="S45557" s="139"/>
    </row>
    <row r="45558" spans="2:19" ht="15.75" customHeight="1" x14ac:dyDescent="0.25">
      <c r="B45558" s="106"/>
      <c r="C45558" s="106"/>
      <c r="D45558" s="139"/>
      <c r="P45558" s="142"/>
      <c r="Q45558" s="142"/>
      <c r="R45558" s="142"/>
      <c r="S45558" s="139"/>
    </row>
    <row r="45559" spans="2:19" ht="15.75" customHeight="1" x14ac:dyDescent="0.25">
      <c r="B45559" s="106"/>
      <c r="C45559" s="106"/>
      <c r="D45559" s="139"/>
      <c r="P45559" s="142"/>
      <c r="Q45559" s="142"/>
      <c r="R45559" s="142"/>
      <c r="S45559" s="139"/>
    </row>
    <row r="45560" spans="2:19" ht="15.75" customHeight="1" x14ac:dyDescent="0.25">
      <c r="B45560" s="106"/>
      <c r="C45560" s="106"/>
      <c r="D45560" s="139"/>
      <c r="P45560" s="142"/>
      <c r="Q45560" s="142"/>
      <c r="R45560" s="142"/>
      <c r="S45560" s="139"/>
    </row>
    <row r="45561" spans="2:19" ht="15.75" customHeight="1" x14ac:dyDescent="0.25">
      <c r="B45561" s="106"/>
      <c r="C45561" s="106"/>
      <c r="D45561" s="139"/>
      <c r="P45561" s="142"/>
      <c r="Q45561" s="142"/>
      <c r="R45561" s="142"/>
      <c r="S45561" s="139"/>
    </row>
    <row r="45562" spans="2:19" ht="15.75" customHeight="1" x14ac:dyDescent="0.25">
      <c r="B45562" s="106"/>
      <c r="C45562" s="106"/>
      <c r="D45562" s="139"/>
      <c r="P45562" s="142"/>
      <c r="Q45562" s="142"/>
      <c r="R45562" s="142"/>
      <c r="S45562" s="139"/>
    </row>
    <row r="45563" spans="2:19" ht="15.75" customHeight="1" x14ac:dyDescent="0.25">
      <c r="B45563" s="106"/>
      <c r="C45563" s="106"/>
      <c r="D45563" s="139"/>
      <c r="P45563" s="142"/>
      <c r="Q45563" s="142"/>
      <c r="R45563" s="142"/>
      <c r="S45563" s="139"/>
    </row>
    <row r="45564" spans="2:19" ht="15.75" customHeight="1" x14ac:dyDescent="0.25">
      <c r="B45564" s="106"/>
      <c r="C45564" s="106"/>
      <c r="D45564" s="139"/>
      <c r="P45564" s="142"/>
      <c r="Q45564" s="142"/>
      <c r="R45564" s="142"/>
      <c r="S45564" s="139"/>
    </row>
    <row r="45565" spans="2:19" ht="15.75" customHeight="1" x14ac:dyDescent="0.25">
      <c r="B45565" s="106"/>
      <c r="C45565" s="106"/>
      <c r="D45565" s="139"/>
      <c r="P45565" s="142"/>
      <c r="Q45565" s="142"/>
      <c r="R45565" s="142"/>
      <c r="S45565" s="139"/>
    </row>
    <row r="45566" spans="2:19" ht="15.75" customHeight="1" x14ac:dyDescent="0.25">
      <c r="B45566" s="106"/>
      <c r="C45566" s="106"/>
      <c r="D45566" s="139"/>
      <c r="P45566" s="142"/>
      <c r="Q45566" s="142"/>
      <c r="R45566" s="142"/>
      <c r="S45566" s="139"/>
    </row>
    <row r="45567" spans="2:19" ht="15.75" customHeight="1" x14ac:dyDescent="0.25">
      <c r="B45567" s="106"/>
      <c r="C45567" s="106"/>
      <c r="D45567" s="139"/>
      <c r="P45567" s="142"/>
      <c r="Q45567" s="142"/>
      <c r="R45567" s="142"/>
      <c r="S45567" s="139"/>
    </row>
    <row r="45568" spans="2:19" ht="15.75" customHeight="1" x14ac:dyDescent="0.25">
      <c r="B45568" s="106"/>
      <c r="C45568" s="106"/>
      <c r="D45568" s="139"/>
      <c r="P45568" s="142"/>
      <c r="Q45568" s="142"/>
      <c r="R45568" s="142"/>
      <c r="S45568" s="139"/>
    </row>
    <row r="45569" spans="2:19" ht="15.75" customHeight="1" x14ac:dyDescent="0.25">
      <c r="B45569" s="106"/>
      <c r="C45569" s="106"/>
      <c r="D45569" s="139"/>
      <c r="P45569" s="142"/>
      <c r="Q45569" s="142"/>
      <c r="R45569" s="142"/>
      <c r="S45569" s="139"/>
    </row>
    <row r="45570" spans="2:19" ht="15.75" customHeight="1" x14ac:dyDescent="0.25">
      <c r="B45570" s="106"/>
      <c r="C45570" s="106"/>
      <c r="D45570" s="139"/>
      <c r="P45570" s="142"/>
      <c r="Q45570" s="142"/>
      <c r="R45570" s="142"/>
      <c r="S45570" s="139"/>
    </row>
    <row r="45571" spans="2:19" ht="15.75" customHeight="1" x14ac:dyDescent="0.25">
      <c r="B45571" s="106"/>
      <c r="C45571" s="106"/>
      <c r="D45571" s="139"/>
      <c r="P45571" s="142"/>
      <c r="Q45571" s="142"/>
      <c r="R45571" s="142"/>
      <c r="S45571" s="139"/>
    </row>
    <row r="45572" spans="2:19" ht="15.75" customHeight="1" x14ac:dyDescent="0.25">
      <c r="B45572" s="106"/>
      <c r="C45572" s="106"/>
      <c r="D45572" s="139"/>
      <c r="P45572" s="142"/>
      <c r="Q45572" s="142"/>
      <c r="R45572" s="142"/>
      <c r="S45572" s="139"/>
    </row>
    <row r="45573" spans="2:19" ht="15.75" customHeight="1" x14ac:dyDescent="0.25">
      <c r="B45573" s="106"/>
      <c r="C45573" s="106"/>
      <c r="D45573" s="139"/>
      <c r="P45573" s="142"/>
      <c r="Q45573" s="142"/>
      <c r="R45573" s="142"/>
      <c r="S45573" s="139"/>
    </row>
    <row r="45574" spans="2:19" ht="15.75" customHeight="1" x14ac:dyDescent="0.25">
      <c r="B45574" s="106"/>
      <c r="C45574" s="106"/>
      <c r="D45574" s="139"/>
      <c r="P45574" s="142"/>
      <c r="Q45574" s="142"/>
      <c r="R45574" s="142"/>
      <c r="S45574" s="139"/>
    </row>
    <row r="45575" spans="2:19" ht="15.75" customHeight="1" x14ac:dyDescent="0.25">
      <c r="B45575" s="106"/>
      <c r="C45575" s="106"/>
      <c r="D45575" s="139"/>
      <c r="P45575" s="142"/>
      <c r="Q45575" s="142"/>
      <c r="R45575" s="142"/>
      <c r="S45575" s="139"/>
    </row>
    <row r="45576" spans="2:19" ht="15.75" customHeight="1" x14ac:dyDescent="0.25">
      <c r="B45576" s="106"/>
      <c r="C45576" s="106"/>
      <c r="D45576" s="139"/>
      <c r="P45576" s="142"/>
      <c r="Q45576" s="142"/>
      <c r="R45576" s="142"/>
      <c r="S45576" s="139"/>
    </row>
    <row r="45577" spans="2:19" ht="15.75" customHeight="1" x14ac:dyDescent="0.25">
      <c r="B45577" s="106"/>
      <c r="C45577" s="106"/>
      <c r="D45577" s="139"/>
      <c r="P45577" s="142"/>
      <c r="Q45577" s="142"/>
      <c r="R45577" s="142"/>
      <c r="S45577" s="139"/>
    </row>
    <row r="45578" spans="2:19" ht="15.75" customHeight="1" x14ac:dyDescent="0.25">
      <c r="B45578" s="106"/>
      <c r="C45578" s="106"/>
      <c r="D45578" s="139"/>
      <c r="P45578" s="142"/>
      <c r="Q45578" s="142"/>
      <c r="R45578" s="142"/>
      <c r="S45578" s="139"/>
    </row>
    <row r="45579" spans="2:19" ht="15.75" customHeight="1" x14ac:dyDescent="0.25">
      <c r="B45579" s="106"/>
      <c r="C45579" s="106"/>
      <c r="D45579" s="139"/>
      <c r="P45579" s="142"/>
      <c r="Q45579" s="142"/>
      <c r="R45579" s="142"/>
      <c r="S45579" s="139"/>
    </row>
    <row r="45580" spans="2:19" ht="15.75" customHeight="1" x14ac:dyDescent="0.25">
      <c r="B45580" s="106"/>
      <c r="C45580" s="106"/>
      <c r="D45580" s="139"/>
      <c r="P45580" s="142"/>
      <c r="Q45580" s="142"/>
      <c r="R45580" s="142"/>
      <c r="S45580" s="139"/>
    </row>
    <row r="45581" spans="2:19" ht="15.75" customHeight="1" x14ac:dyDescent="0.25">
      <c r="B45581" s="106"/>
      <c r="C45581" s="106"/>
      <c r="D45581" s="139"/>
      <c r="P45581" s="142"/>
      <c r="Q45581" s="142"/>
      <c r="R45581" s="142"/>
      <c r="S45581" s="139"/>
    </row>
    <row r="45582" spans="2:19" ht="15.75" customHeight="1" x14ac:dyDescent="0.25">
      <c r="B45582" s="106"/>
      <c r="C45582" s="106"/>
      <c r="D45582" s="139"/>
      <c r="P45582" s="142"/>
      <c r="Q45582" s="142"/>
      <c r="R45582" s="142"/>
      <c r="S45582" s="139"/>
    </row>
    <row r="45583" spans="2:19" ht="15.75" customHeight="1" x14ac:dyDescent="0.25">
      <c r="B45583" s="106"/>
      <c r="C45583" s="106"/>
      <c r="D45583" s="139"/>
      <c r="P45583" s="142"/>
      <c r="Q45583" s="142"/>
      <c r="R45583" s="142"/>
      <c r="S45583" s="139"/>
    </row>
    <row r="45584" spans="2:19" ht="15.75" customHeight="1" x14ac:dyDescent="0.25">
      <c r="B45584" s="106"/>
      <c r="C45584" s="106"/>
      <c r="D45584" s="139"/>
      <c r="P45584" s="142"/>
      <c r="Q45584" s="142"/>
      <c r="R45584" s="142"/>
      <c r="S45584" s="139"/>
    </row>
    <row r="45585" spans="2:19" ht="15.75" customHeight="1" x14ac:dyDescent="0.25">
      <c r="B45585" s="106"/>
      <c r="C45585" s="106"/>
      <c r="D45585" s="139"/>
      <c r="P45585" s="142"/>
      <c r="Q45585" s="142"/>
      <c r="R45585" s="142"/>
      <c r="S45585" s="139"/>
    </row>
    <row r="45586" spans="2:19" ht="15.75" customHeight="1" x14ac:dyDescent="0.25">
      <c r="B45586" s="106"/>
      <c r="C45586" s="106"/>
      <c r="D45586" s="139"/>
      <c r="P45586" s="142"/>
      <c r="Q45586" s="142"/>
      <c r="R45586" s="142"/>
      <c r="S45586" s="139"/>
    </row>
    <row r="45587" spans="2:19" ht="15.75" customHeight="1" x14ac:dyDescent="0.25">
      <c r="B45587" s="106"/>
      <c r="C45587" s="106"/>
      <c r="D45587" s="139"/>
      <c r="P45587" s="142"/>
      <c r="Q45587" s="142"/>
      <c r="R45587" s="142"/>
      <c r="S45587" s="139"/>
    </row>
    <row r="45588" spans="2:19" ht="15.75" customHeight="1" x14ac:dyDescent="0.25">
      <c r="B45588" s="106"/>
      <c r="C45588" s="106"/>
      <c r="D45588" s="139"/>
      <c r="P45588" s="142"/>
      <c r="Q45588" s="142"/>
      <c r="R45588" s="142"/>
      <c r="S45588" s="139"/>
    </row>
    <row r="45589" spans="2:19" ht="15.75" customHeight="1" x14ac:dyDescent="0.25">
      <c r="B45589" s="106"/>
      <c r="C45589" s="106"/>
      <c r="D45589" s="139"/>
      <c r="P45589" s="142"/>
      <c r="Q45589" s="142"/>
      <c r="R45589" s="142"/>
      <c r="S45589" s="139"/>
    </row>
    <row r="45590" spans="2:19" ht="15.75" customHeight="1" x14ac:dyDescent="0.25">
      <c r="B45590" s="106"/>
      <c r="C45590" s="106"/>
      <c r="D45590" s="139"/>
      <c r="P45590" s="142"/>
      <c r="Q45590" s="142"/>
      <c r="R45590" s="142"/>
      <c r="S45590" s="139"/>
    </row>
    <row r="45591" spans="2:19" ht="15.75" customHeight="1" x14ac:dyDescent="0.25">
      <c r="B45591" s="106"/>
      <c r="C45591" s="106"/>
      <c r="D45591" s="139"/>
      <c r="P45591" s="142"/>
      <c r="Q45591" s="142"/>
      <c r="R45591" s="142"/>
      <c r="S45591" s="139"/>
    </row>
    <row r="45592" spans="2:19" ht="15.75" customHeight="1" x14ac:dyDescent="0.25">
      <c r="B45592" s="106"/>
      <c r="C45592" s="106"/>
      <c r="D45592" s="139"/>
      <c r="P45592" s="142"/>
      <c r="Q45592" s="142"/>
      <c r="R45592" s="142"/>
      <c r="S45592" s="139"/>
    </row>
    <row r="45593" spans="2:19" ht="15.75" customHeight="1" x14ac:dyDescent="0.25">
      <c r="B45593" s="106"/>
      <c r="C45593" s="106"/>
      <c r="D45593" s="139"/>
      <c r="P45593" s="142"/>
      <c r="Q45593" s="142"/>
      <c r="R45593" s="142"/>
      <c r="S45593" s="139"/>
    </row>
    <row r="45594" spans="2:19" ht="15.75" customHeight="1" x14ac:dyDescent="0.25">
      <c r="B45594" s="106"/>
      <c r="C45594" s="106"/>
      <c r="D45594" s="139"/>
      <c r="P45594" s="142"/>
      <c r="Q45594" s="142"/>
      <c r="R45594" s="142"/>
      <c r="S45594" s="139"/>
    </row>
    <row r="45595" spans="2:19" ht="15.75" customHeight="1" x14ac:dyDescent="0.25">
      <c r="B45595" s="106"/>
      <c r="C45595" s="106"/>
      <c r="D45595" s="139"/>
      <c r="P45595" s="142"/>
      <c r="Q45595" s="142"/>
      <c r="R45595" s="142"/>
      <c r="S45595" s="139"/>
    </row>
    <row r="45596" spans="2:19" ht="15.75" customHeight="1" x14ac:dyDescent="0.25">
      <c r="B45596" s="106"/>
      <c r="C45596" s="106"/>
      <c r="D45596" s="139"/>
      <c r="P45596" s="142"/>
      <c r="Q45596" s="142"/>
      <c r="R45596" s="142"/>
      <c r="S45596" s="139"/>
    </row>
    <row r="45597" spans="2:19" ht="15.75" customHeight="1" x14ac:dyDescent="0.25">
      <c r="B45597" s="106"/>
      <c r="C45597" s="106"/>
      <c r="D45597" s="139"/>
      <c r="P45597" s="142"/>
      <c r="Q45597" s="142"/>
      <c r="R45597" s="142"/>
      <c r="S45597" s="139"/>
    </row>
    <row r="45598" spans="2:19" ht="15.75" customHeight="1" x14ac:dyDescent="0.25">
      <c r="B45598" s="106"/>
      <c r="C45598" s="106"/>
      <c r="D45598" s="139"/>
      <c r="P45598" s="142"/>
      <c r="Q45598" s="142"/>
      <c r="R45598" s="142"/>
      <c r="S45598" s="139"/>
    </row>
    <row r="45599" spans="2:19" ht="15.75" customHeight="1" x14ac:dyDescent="0.25">
      <c r="B45599" s="106"/>
      <c r="C45599" s="106"/>
      <c r="D45599" s="139"/>
      <c r="P45599" s="142"/>
      <c r="Q45599" s="142"/>
      <c r="R45599" s="142"/>
      <c r="S45599" s="139"/>
    </row>
    <row r="45600" spans="2:19" ht="15.75" customHeight="1" x14ac:dyDescent="0.25">
      <c r="B45600" s="106"/>
      <c r="C45600" s="106"/>
      <c r="D45600" s="139"/>
      <c r="P45600" s="142"/>
      <c r="Q45600" s="142"/>
      <c r="R45600" s="142"/>
      <c r="S45600" s="139"/>
    </row>
    <row r="45601" spans="2:19" ht="15.75" customHeight="1" x14ac:dyDescent="0.25">
      <c r="B45601" s="106"/>
      <c r="C45601" s="106"/>
      <c r="D45601" s="139"/>
      <c r="P45601" s="142"/>
      <c r="Q45601" s="142"/>
      <c r="R45601" s="142"/>
      <c r="S45601" s="139"/>
    </row>
    <row r="45602" spans="2:19" ht="15.75" customHeight="1" x14ac:dyDescent="0.25">
      <c r="B45602" s="106"/>
      <c r="C45602" s="106"/>
      <c r="D45602" s="139"/>
      <c r="P45602" s="142"/>
      <c r="Q45602" s="142"/>
      <c r="R45602" s="142"/>
      <c r="S45602" s="139"/>
    </row>
    <row r="45603" spans="2:19" ht="15.75" customHeight="1" x14ac:dyDescent="0.25">
      <c r="B45603" s="106"/>
      <c r="C45603" s="106"/>
      <c r="D45603" s="139"/>
      <c r="P45603" s="142"/>
      <c r="Q45603" s="142"/>
      <c r="R45603" s="142"/>
      <c r="S45603" s="139"/>
    </row>
    <row r="45604" spans="2:19" ht="15.75" customHeight="1" x14ac:dyDescent="0.25">
      <c r="B45604" s="106"/>
      <c r="C45604" s="106"/>
      <c r="D45604" s="139"/>
      <c r="P45604" s="142"/>
      <c r="Q45604" s="142"/>
      <c r="R45604" s="142"/>
      <c r="S45604" s="139"/>
    </row>
    <row r="45605" spans="2:19" ht="15.75" customHeight="1" x14ac:dyDescent="0.25">
      <c r="B45605" s="106"/>
      <c r="C45605" s="106"/>
      <c r="D45605" s="139"/>
      <c r="P45605" s="142"/>
      <c r="Q45605" s="142"/>
      <c r="R45605" s="142"/>
      <c r="S45605" s="139"/>
    </row>
    <row r="45606" spans="2:19" ht="15.75" customHeight="1" x14ac:dyDescent="0.25">
      <c r="B45606" s="106"/>
      <c r="C45606" s="106"/>
      <c r="D45606" s="139"/>
      <c r="P45606" s="142"/>
      <c r="Q45606" s="142"/>
      <c r="R45606" s="142"/>
      <c r="S45606" s="139"/>
    </row>
    <row r="45607" spans="2:19" ht="15.75" customHeight="1" x14ac:dyDescent="0.25">
      <c r="B45607" s="106"/>
      <c r="C45607" s="106"/>
      <c r="D45607" s="139"/>
      <c r="P45607" s="142"/>
      <c r="Q45607" s="142"/>
      <c r="R45607" s="142"/>
      <c r="S45607" s="139"/>
    </row>
    <row r="45608" spans="2:19" ht="15.75" customHeight="1" x14ac:dyDescent="0.25">
      <c r="B45608" s="106"/>
      <c r="C45608" s="106"/>
      <c r="D45608" s="139"/>
      <c r="P45608" s="142"/>
      <c r="Q45608" s="142"/>
      <c r="R45608" s="142"/>
      <c r="S45608" s="139"/>
    </row>
    <row r="45609" spans="2:19" ht="15.75" customHeight="1" x14ac:dyDescent="0.25">
      <c r="B45609" s="106"/>
      <c r="C45609" s="106"/>
      <c r="D45609" s="139"/>
      <c r="P45609" s="142"/>
      <c r="Q45609" s="142"/>
      <c r="R45609" s="142"/>
      <c r="S45609" s="139"/>
    </row>
    <row r="45610" spans="2:19" ht="15.75" customHeight="1" x14ac:dyDescent="0.25">
      <c r="B45610" s="106"/>
      <c r="C45610" s="106"/>
      <c r="D45610" s="139"/>
      <c r="P45610" s="142"/>
      <c r="Q45610" s="142"/>
      <c r="R45610" s="142"/>
      <c r="S45610" s="139"/>
    </row>
    <row r="45611" spans="2:19" ht="15.75" customHeight="1" x14ac:dyDescent="0.25">
      <c r="B45611" s="106"/>
      <c r="C45611" s="106"/>
      <c r="D45611" s="139"/>
      <c r="P45611" s="142"/>
      <c r="Q45611" s="142"/>
      <c r="R45611" s="142"/>
      <c r="S45611" s="139"/>
    </row>
    <row r="45612" spans="2:19" ht="15.75" customHeight="1" x14ac:dyDescent="0.25">
      <c r="B45612" s="106"/>
      <c r="C45612" s="106"/>
      <c r="D45612" s="139"/>
      <c r="P45612" s="142"/>
      <c r="Q45612" s="142"/>
      <c r="R45612" s="142"/>
      <c r="S45612" s="139"/>
    </row>
    <row r="45613" spans="2:19" ht="15.75" customHeight="1" x14ac:dyDescent="0.25">
      <c r="B45613" s="106"/>
      <c r="C45613" s="106"/>
      <c r="D45613" s="139"/>
      <c r="P45613" s="142"/>
      <c r="Q45613" s="142"/>
      <c r="R45613" s="142"/>
      <c r="S45613" s="139"/>
    </row>
    <row r="45614" spans="2:19" ht="15.75" customHeight="1" x14ac:dyDescent="0.25">
      <c r="B45614" s="106"/>
      <c r="C45614" s="106"/>
      <c r="D45614" s="139"/>
      <c r="P45614" s="142"/>
      <c r="Q45614" s="142"/>
      <c r="R45614" s="142"/>
      <c r="S45614" s="139"/>
    </row>
    <row r="45615" spans="2:19" ht="15.75" customHeight="1" x14ac:dyDescent="0.25">
      <c r="B45615" s="106"/>
      <c r="C45615" s="106"/>
      <c r="D45615" s="139"/>
      <c r="P45615" s="142"/>
      <c r="Q45615" s="142"/>
      <c r="R45615" s="142"/>
      <c r="S45615" s="139"/>
    </row>
    <row r="45616" spans="2:19" ht="15.75" customHeight="1" x14ac:dyDescent="0.25">
      <c r="B45616" s="106"/>
      <c r="C45616" s="106"/>
      <c r="D45616" s="139"/>
      <c r="P45616" s="142"/>
      <c r="Q45616" s="142"/>
      <c r="R45616" s="142"/>
      <c r="S45616" s="139"/>
    </row>
    <row r="45617" spans="2:19" ht="15.75" customHeight="1" x14ac:dyDescent="0.25">
      <c r="B45617" s="106"/>
      <c r="C45617" s="106"/>
      <c r="D45617" s="139"/>
      <c r="P45617" s="142"/>
      <c r="Q45617" s="142"/>
      <c r="R45617" s="142"/>
      <c r="S45617" s="139"/>
    </row>
    <row r="45618" spans="2:19" ht="15.75" customHeight="1" x14ac:dyDescent="0.25">
      <c r="B45618" s="106"/>
      <c r="C45618" s="106"/>
      <c r="D45618" s="139"/>
      <c r="P45618" s="142"/>
      <c r="Q45618" s="142"/>
      <c r="R45618" s="142"/>
      <c r="S45618" s="139"/>
    </row>
    <row r="45619" spans="2:19" ht="15.75" customHeight="1" x14ac:dyDescent="0.25">
      <c r="B45619" s="106"/>
      <c r="C45619" s="106"/>
      <c r="D45619" s="139"/>
      <c r="P45619" s="142"/>
      <c r="Q45619" s="142"/>
      <c r="R45619" s="142"/>
      <c r="S45619" s="139"/>
    </row>
    <row r="45620" spans="2:19" ht="15.75" customHeight="1" x14ac:dyDescent="0.25">
      <c r="B45620" s="106"/>
      <c r="C45620" s="106"/>
      <c r="D45620" s="139"/>
      <c r="P45620" s="142"/>
      <c r="Q45620" s="142"/>
      <c r="R45620" s="142"/>
      <c r="S45620" s="139"/>
    </row>
    <row r="45621" spans="2:19" ht="15.75" customHeight="1" x14ac:dyDescent="0.25">
      <c r="B45621" s="106"/>
      <c r="C45621" s="106"/>
      <c r="D45621" s="139"/>
      <c r="P45621" s="142"/>
      <c r="Q45621" s="142"/>
      <c r="R45621" s="142"/>
      <c r="S45621" s="139"/>
    </row>
    <row r="45622" spans="2:19" ht="15.75" customHeight="1" x14ac:dyDescent="0.25">
      <c r="B45622" s="106"/>
      <c r="C45622" s="106"/>
      <c r="D45622" s="139"/>
      <c r="P45622" s="142"/>
      <c r="Q45622" s="142"/>
      <c r="R45622" s="142"/>
      <c r="S45622" s="139"/>
    </row>
    <row r="45623" spans="2:19" ht="15.75" customHeight="1" x14ac:dyDescent="0.25">
      <c r="B45623" s="106"/>
      <c r="C45623" s="106"/>
      <c r="D45623" s="139"/>
      <c r="P45623" s="142"/>
      <c r="Q45623" s="142"/>
      <c r="R45623" s="142"/>
      <c r="S45623" s="139"/>
    </row>
    <row r="45624" spans="2:19" ht="15.75" customHeight="1" x14ac:dyDescent="0.25">
      <c r="B45624" s="106"/>
      <c r="C45624" s="106"/>
      <c r="D45624" s="139"/>
      <c r="P45624" s="142"/>
      <c r="Q45624" s="142"/>
      <c r="R45624" s="142"/>
      <c r="S45624" s="139"/>
    </row>
    <row r="45625" spans="2:19" ht="15.75" customHeight="1" x14ac:dyDescent="0.25">
      <c r="B45625" s="106"/>
      <c r="C45625" s="106"/>
      <c r="D45625" s="139"/>
      <c r="P45625" s="142"/>
      <c r="Q45625" s="142"/>
      <c r="R45625" s="142"/>
      <c r="S45625" s="139"/>
    </row>
    <row r="45626" spans="2:19" ht="15.75" customHeight="1" x14ac:dyDescent="0.25">
      <c r="B45626" s="106"/>
      <c r="C45626" s="106"/>
      <c r="D45626" s="139"/>
      <c r="P45626" s="142"/>
      <c r="Q45626" s="142"/>
      <c r="R45626" s="142"/>
      <c r="S45626" s="139"/>
    </row>
    <row r="45627" spans="2:19" ht="15.75" customHeight="1" x14ac:dyDescent="0.25">
      <c r="B45627" s="106"/>
      <c r="C45627" s="106"/>
      <c r="D45627" s="139"/>
      <c r="P45627" s="142"/>
      <c r="Q45627" s="142"/>
      <c r="R45627" s="142"/>
      <c r="S45627" s="139"/>
    </row>
    <row r="45628" spans="2:19" ht="15.75" customHeight="1" x14ac:dyDescent="0.25">
      <c r="B45628" s="106"/>
      <c r="C45628" s="106"/>
      <c r="D45628" s="139"/>
      <c r="P45628" s="142"/>
      <c r="Q45628" s="142"/>
      <c r="R45628" s="142"/>
      <c r="S45628" s="139"/>
    </row>
    <row r="45629" spans="2:19" ht="15.75" customHeight="1" x14ac:dyDescent="0.25">
      <c r="B45629" s="106"/>
      <c r="C45629" s="106"/>
      <c r="D45629" s="139"/>
      <c r="P45629" s="142"/>
      <c r="Q45629" s="142"/>
      <c r="R45629" s="142"/>
      <c r="S45629" s="139"/>
    </row>
    <row r="45630" spans="2:19" ht="15.75" customHeight="1" x14ac:dyDescent="0.25">
      <c r="B45630" s="106"/>
      <c r="C45630" s="106"/>
      <c r="D45630" s="139"/>
      <c r="P45630" s="142"/>
      <c r="Q45630" s="142"/>
      <c r="R45630" s="142"/>
      <c r="S45630" s="139"/>
    </row>
    <row r="45631" spans="2:19" ht="15.75" customHeight="1" x14ac:dyDescent="0.25">
      <c r="B45631" s="106"/>
      <c r="C45631" s="106"/>
      <c r="D45631" s="139"/>
      <c r="P45631" s="142"/>
      <c r="Q45631" s="142"/>
      <c r="R45631" s="142"/>
      <c r="S45631" s="139"/>
    </row>
    <row r="45632" spans="2:19" ht="15.75" customHeight="1" x14ac:dyDescent="0.25">
      <c r="B45632" s="106"/>
      <c r="C45632" s="106"/>
      <c r="D45632" s="139"/>
      <c r="P45632" s="142"/>
      <c r="Q45632" s="142"/>
      <c r="R45632" s="142"/>
      <c r="S45632" s="139"/>
    </row>
    <row r="45633" spans="2:19" ht="15.75" customHeight="1" x14ac:dyDescent="0.25">
      <c r="B45633" s="106"/>
      <c r="C45633" s="106"/>
      <c r="D45633" s="139"/>
      <c r="P45633" s="142"/>
      <c r="Q45633" s="142"/>
      <c r="R45633" s="142"/>
      <c r="S45633" s="139"/>
    </row>
    <row r="45634" spans="2:19" ht="15.75" customHeight="1" x14ac:dyDescent="0.25">
      <c r="B45634" s="106"/>
      <c r="C45634" s="106"/>
      <c r="D45634" s="139"/>
      <c r="P45634" s="142"/>
      <c r="Q45634" s="142"/>
      <c r="R45634" s="142"/>
      <c r="S45634" s="139"/>
    </row>
    <row r="45635" spans="2:19" ht="15.75" customHeight="1" x14ac:dyDescent="0.25">
      <c r="B45635" s="106"/>
      <c r="C45635" s="106"/>
      <c r="D45635" s="139"/>
      <c r="P45635" s="142"/>
      <c r="Q45635" s="142"/>
      <c r="R45635" s="142"/>
      <c r="S45635" s="139"/>
    </row>
    <row r="45636" spans="2:19" ht="15.75" customHeight="1" x14ac:dyDescent="0.25">
      <c r="B45636" s="106"/>
      <c r="C45636" s="106"/>
      <c r="D45636" s="139"/>
      <c r="P45636" s="142"/>
      <c r="Q45636" s="142"/>
      <c r="R45636" s="142"/>
      <c r="S45636" s="139"/>
    </row>
    <row r="45637" spans="2:19" ht="15.75" customHeight="1" x14ac:dyDescent="0.25">
      <c r="B45637" s="106"/>
      <c r="C45637" s="106"/>
      <c r="D45637" s="139"/>
      <c r="P45637" s="142"/>
      <c r="Q45637" s="142"/>
      <c r="R45637" s="142"/>
      <c r="S45637" s="139"/>
    </row>
    <row r="45638" spans="2:19" ht="15.75" customHeight="1" x14ac:dyDescent="0.25">
      <c r="B45638" s="106"/>
      <c r="C45638" s="106"/>
      <c r="D45638" s="139"/>
      <c r="P45638" s="142"/>
      <c r="Q45638" s="142"/>
      <c r="R45638" s="142"/>
      <c r="S45638" s="139"/>
    </row>
    <row r="45639" spans="2:19" ht="15.75" customHeight="1" x14ac:dyDescent="0.25">
      <c r="B45639" s="106"/>
      <c r="C45639" s="106"/>
      <c r="D45639" s="139"/>
      <c r="P45639" s="142"/>
      <c r="Q45639" s="142"/>
      <c r="R45639" s="142"/>
      <c r="S45639" s="139"/>
    </row>
    <row r="45640" spans="2:19" ht="15.75" customHeight="1" x14ac:dyDescent="0.25">
      <c r="B45640" s="106"/>
      <c r="C45640" s="106"/>
      <c r="D45640" s="139"/>
      <c r="P45640" s="142"/>
      <c r="Q45640" s="142"/>
      <c r="R45640" s="142"/>
      <c r="S45640" s="139"/>
    </row>
    <row r="45641" spans="2:19" ht="15.75" customHeight="1" x14ac:dyDescent="0.25">
      <c r="B45641" s="106"/>
      <c r="C45641" s="106"/>
      <c r="D45641" s="139"/>
      <c r="P45641" s="142"/>
      <c r="Q45641" s="142"/>
      <c r="R45641" s="142"/>
      <c r="S45641" s="139"/>
    </row>
    <row r="45642" spans="2:19" ht="15.75" customHeight="1" x14ac:dyDescent="0.25">
      <c r="B45642" s="106"/>
      <c r="C45642" s="106"/>
      <c r="D45642" s="139"/>
      <c r="P45642" s="142"/>
      <c r="Q45642" s="142"/>
      <c r="R45642" s="142"/>
      <c r="S45642" s="139"/>
    </row>
    <row r="45643" spans="2:19" ht="15.75" customHeight="1" x14ac:dyDescent="0.25">
      <c r="B45643" s="106"/>
      <c r="C45643" s="106"/>
      <c r="D45643" s="139"/>
      <c r="P45643" s="142"/>
      <c r="Q45643" s="142"/>
      <c r="R45643" s="142"/>
      <c r="S45643" s="139"/>
    </row>
    <row r="45644" spans="2:19" ht="15.75" customHeight="1" x14ac:dyDescent="0.25">
      <c r="B45644" s="106"/>
      <c r="C45644" s="106"/>
      <c r="D45644" s="139"/>
      <c r="P45644" s="142"/>
      <c r="Q45644" s="142"/>
      <c r="R45644" s="142"/>
      <c r="S45644" s="139"/>
    </row>
    <row r="45645" spans="2:19" ht="15.75" customHeight="1" x14ac:dyDescent="0.25">
      <c r="B45645" s="106"/>
      <c r="C45645" s="106"/>
      <c r="D45645" s="139"/>
      <c r="P45645" s="142"/>
      <c r="Q45645" s="142"/>
      <c r="R45645" s="142"/>
      <c r="S45645" s="139"/>
    </row>
    <row r="45646" spans="2:19" ht="15.75" customHeight="1" x14ac:dyDescent="0.25">
      <c r="B45646" s="106"/>
      <c r="C45646" s="106"/>
      <c r="D45646" s="139"/>
      <c r="P45646" s="142"/>
      <c r="Q45646" s="142"/>
      <c r="R45646" s="142"/>
      <c r="S45646" s="139"/>
    </row>
    <row r="45647" spans="2:19" ht="15.75" customHeight="1" x14ac:dyDescent="0.25">
      <c r="B45647" s="106"/>
      <c r="C45647" s="106"/>
      <c r="D45647" s="139"/>
      <c r="P45647" s="142"/>
      <c r="Q45647" s="142"/>
      <c r="R45647" s="142"/>
      <c r="S45647" s="139"/>
    </row>
    <row r="45648" spans="2:19" ht="15.75" customHeight="1" x14ac:dyDescent="0.25">
      <c r="B45648" s="106"/>
      <c r="C45648" s="106"/>
      <c r="D45648" s="139"/>
      <c r="P45648" s="142"/>
      <c r="Q45648" s="142"/>
      <c r="R45648" s="142"/>
      <c r="S45648" s="139"/>
    </row>
    <row r="45649" spans="2:19" ht="15.75" customHeight="1" x14ac:dyDescent="0.25">
      <c r="B45649" s="106"/>
      <c r="C45649" s="106"/>
      <c r="D45649" s="139"/>
      <c r="P45649" s="142"/>
      <c r="Q45649" s="142"/>
      <c r="R45649" s="142"/>
      <c r="S45649" s="139"/>
    </row>
    <row r="45650" spans="2:19" ht="15.75" customHeight="1" x14ac:dyDescent="0.25">
      <c r="B45650" s="106"/>
      <c r="C45650" s="106"/>
      <c r="D45650" s="139"/>
      <c r="P45650" s="142"/>
      <c r="Q45650" s="142"/>
      <c r="R45650" s="142"/>
      <c r="S45650" s="139"/>
    </row>
    <row r="45651" spans="2:19" ht="15.75" customHeight="1" x14ac:dyDescent="0.25">
      <c r="B45651" s="106"/>
      <c r="C45651" s="106"/>
      <c r="D45651" s="139"/>
      <c r="P45651" s="142"/>
      <c r="Q45651" s="142"/>
      <c r="R45651" s="142"/>
      <c r="S45651" s="139"/>
    </row>
    <row r="45652" spans="2:19" ht="15.75" customHeight="1" x14ac:dyDescent="0.25">
      <c r="B45652" s="106"/>
      <c r="C45652" s="106"/>
      <c r="D45652" s="139"/>
      <c r="P45652" s="142"/>
      <c r="Q45652" s="142"/>
      <c r="R45652" s="142"/>
      <c r="S45652" s="139"/>
    </row>
    <row r="45653" spans="2:19" ht="15.75" customHeight="1" x14ac:dyDescent="0.25">
      <c r="B45653" s="106"/>
      <c r="C45653" s="106"/>
      <c r="D45653" s="139"/>
      <c r="P45653" s="142"/>
      <c r="Q45653" s="142"/>
      <c r="R45653" s="142"/>
      <c r="S45653" s="139"/>
    </row>
    <row r="45654" spans="2:19" ht="15.75" customHeight="1" x14ac:dyDescent="0.25">
      <c r="B45654" s="106"/>
      <c r="C45654" s="106"/>
      <c r="D45654" s="139"/>
      <c r="P45654" s="142"/>
      <c r="Q45654" s="142"/>
      <c r="R45654" s="142"/>
      <c r="S45654" s="139"/>
    </row>
    <row r="45655" spans="2:19" ht="15.75" customHeight="1" x14ac:dyDescent="0.25">
      <c r="B45655" s="106"/>
      <c r="C45655" s="106"/>
      <c r="D45655" s="139"/>
      <c r="P45655" s="142"/>
      <c r="Q45655" s="142"/>
      <c r="R45655" s="142"/>
      <c r="S45655" s="139"/>
    </row>
    <row r="45656" spans="2:19" ht="15.75" customHeight="1" x14ac:dyDescent="0.25">
      <c r="B45656" s="106"/>
      <c r="C45656" s="106"/>
      <c r="D45656" s="139"/>
      <c r="P45656" s="142"/>
      <c r="Q45656" s="142"/>
      <c r="R45656" s="142"/>
      <c r="S45656" s="139"/>
    </row>
    <row r="45657" spans="2:19" ht="15.75" customHeight="1" x14ac:dyDescent="0.25">
      <c r="B45657" s="106"/>
      <c r="C45657" s="106"/>
      <c r="D45657" s="139"/>
      <c r="P45657" s="142"/>
      <c r="Q45657" s="142"/>
      <c r="R45657" s="142"/>
      <c r="S45657" s="139"/>
    </row>
    <row r="45658" spans="2:19" ht="15.75" customHeight="1" x14ac:dyDescent="0.25">
      <c r="B45658" s="106"/>
      <c r="C45658" s="106"/>
      <c r="D45658" s="139"/>
      <c r="P45658" s="142"/>
      <c r="Q45658" s="142"/>
      <c r="R45658" s="142"/>
      <c r="S45658" s="139"/>
    </row>
    <row r="45659" spans="2:19" ht="15.75" customHeight="1" x14ac:dyDescent="0.25">
      <c r="B45659" s="106"/>
      <c r="C45659" s="106"/>
      <c r="D45659" s="139"/>
      <c r="P45659" s="142"/>
      <c r="Q45659" s="142"/>
      <c r="R45659" s="142"/>
      <c r="S45659" s="139"/>
    </row>
    <row r="45660" spans="2:19" ht="15.75" customHeight="1" x14ac:dyDescent="0.25">
      <c r="B45660" s="106"/>
      <c r="C45660" s="106"/>
      <c r="D45660" s="139"/>
      <c r="P45660" s="142"/>
      <c r="Q45660" s="142"/>
      <c r="R45660" s="142"/>
      <c r="S45660" s="139"/>
    </row>
    <row r="45661" spans="2:19" ht="15.75" customHeight="1" x14ac:dyDescent="0.25">
      <c r="B45661" s="106"/>
      <c r="C45661" s="106"/>
      <c r="D45661" s="139"/>
      <c r="P45661" s="142"/>
      <c r="Q45661" s="142"/>
      <c r="R45661" s="142"/>
      <c r="S45661" s="139"/>
    </row>
    <row r="45662" spans="2:19" ht="15.75" customHeight="1" x14ac:dyDescent="0.25">
      <c r="B45662" s="106"/>
      <c r="C45662" s="106"/>
      <c r="D45662" s="139"/>
      <c r="P45662" s="142"/>
      <c r="Q45662" s="142"/>
      <c r="R45662" s="142"/>
      <c r="S45662" s="139"/>
    </row>
    <row r="45663" spans="2:19" ht="15.75" customHeight="1" x14ac:dyDescent="0.25">
      <c r="B45663" s="106"/>
      <c r="C45663" s="106"/>
      <c r="D45663" s="139"/>
      <c r="P45663" s="142"/>
      <c r="Q45663" s="142"/>
      <c r="R45663" s="142"/>
      <c r="S45663" s="139"/>
    </row>
    <row r="45664" spans="2:19" ht="15.75" customHeight="1" x14ac:dyDescent="0.25">
      <c r="B45664" s="106"/>
      <c r="C45664" s="106"/>
      <c r="D45664" s="139"/>
      <c r="P45664" s="142"/>
      <c r="Q45664" s="142"/>
      <c r="R45664" s="142"/>
      <c r="S45664" s="139"/>
    </row>
    <row r="45665" spans="2:19" ht="15.75" customHeight="1" x14ac:dyDescent="0.25">
      <c r="B45665" s="106"/>
      <c r="C45665" s="106"/>
      <c r="D45665" s="139"/>
      <c r="P45665" s="142"/>
      <c r="Q45665" s="142"/>
      <c r="R45665" s="142"/>
      <c r="S45665" s="139"/>
    </row>
    <row r="45666" spans="2:19" ht="15.75" customHeight="1" x14ac:dyDescent="0.25">
      <c r="B45666" s="106"/>
      <c r="C45666" s="106"/>
      <c r="D45666" s="139"/>
      <c r="P45666" s="142"/>
      <c r="Q45666" s="142"/>
      <c r="R45666" s="142"/>
      <c r="S45666" s="139"/>
    </row>
    <row r="45667" spans="2:19" ht="15.75" customHeight="1" x14ac:dyDescent="0.25">
      <c r="B45667" s="106"/>
      <c r="C45667" s="106"/>
      <c r="D45667" s="139"/>
      <c r="P45667" s="142"/>
      <c r="Q45667" s="142"/>
      <c r="R45667" s="142"/>
      <c r="S45667" s="139"/>
    </row>
    <row r="45668" spans="2:19" ht="15.75" customHeight="1" x14ac:dyDescent="0.25">
      <c r="B45668" s="106"/>
      <c r="C45668" s="106"/>
      <c r="D45668" s="139"/>
      <c r="P45668" s="142"/>
      <c r="Q45668" s="142"/>
      <c r="R45668" s="142"/>
      <c r="S45668" s="139"/>
    </row>
    <row r="45669" spans="2:19" ht="15.75" customHeight="1" x14ac:dyDescent="0.25">
      <c r="B45669" s="106"/>
      <c r="C45669" s="106"/>
      <c r="D45669" s="139"/>
      <c r="P45669" s="142"/>
      <c r="Q45669" s="142"/>
      <c r="R45669" s="142"/>
      <c r="S45669" s="139"/>
    </row>
    <row r="45670" spans="2:19" ht="15.75" customHeight="1" x14ac:dyDescent="0.25">
      <c r="B45670" s="106"/>
      <c r="C45670" s="106"/>
      <c r="D45670" s="139"/>
      <c r="P45670" s="142"/>
      <c r="Q45670" s="142"/>
      <c r="R45670" s="142"/>
      <c r="S45670" s="139"/>
    </row>
    <row r="45671" spans="2:19" ht="15.75" customHeight="1" x14ac:dyDescent="0.25">
      <c r="B45671" s="106"/>
      <c r="C45671" s="106"/>
      <c r="D45671" s="139"/>
      <c r="P45671" s="142"/>
      <c r="Q45671" s="142"/>
      <c r="R45671" s="142"/>
      <c r="S45671" s="139"/>
    </row>
    <row r="45672" spans="2:19" ht="15.75" customHeight="1" x14ac:dyDescent="0.25">
      <c r="B45672" s="106"/>
      <c r="C45672" s="106"/>
      <c r="D45672" s="139"/>
      <c r="P45672" s="142"/>
      <c r="Q45672" s="142"/>
      <c r="R45672" s="142"/>
      <c r="S45672" s="139"/>
    </row>
    <row r="45673" spans="2:19" ht="15.75" customHeight="1" x14ac:dyDescent="0.25">
      <c r="B45673" s="106"/>
      <c r="C45673" s="106"/>
      <c r="D45673" s="139"/>
      <c r="P45673" s="142"/>
      <c r="Q45673" s="142"/>
      <c r="R45673" s="142"/>
      <c r="S45673" s="139"/>
    </row>
    <row r="45674" spans="2:19" ht="15.75" customHeight="1" x14ac:dyDescent="0.25">
      <c r="B45674" s="106"/>
      <c r="C45674" s="106"/>
      <c r="D45674" s="139"/>
      <c r="P45674" s="142"/>
      <c r="Q45674" s="142"/>
      <c r="R45674" s="142"/>
      <c r="S45674" s="139"/>
    </row>
    <row r="45675" spans="2:19" ht="15.75" customHeight="1" x14ac:dyDescent="0.25">
      <c r="B45675" s="106"/>
      <c r="C45675" s="106"/>
      <c r="D45675" s="139"/>
      <c r="P45675" s="142"/>
      <c r="Q45675" s="142"/>
      <c r="R45675" s="142"/>
      <c r="S45675" s="139"/>
    </row>
    <row r="45676" spans="2:19" ht="15.75" customHeight="1" x14ac:dyDescent="0.25">
      <c r="B45676" s="106"/>
      <c r="C45676" s="106"/>
      <c r="D45676" s="139"/>
      <c r="P45676" s="142"/>
      <c r="Q45676" s="142"/>
      <c r="R45676" s="142"/>
      <c r="S45676" s="139"/>
    </row>
    <row r="45677" spans="2:19" ht="15.75" customHeight="1" x14ac:dyDescent="0.25">
      <c r="B45677" s="106"/>
      <c r="C45677" s="106"/>
      <c r="D45677" s="139"/>
      <c r="P45677" s="142"/>
      <c r="Q45677" s="142"/>
      <c r="R45677" s="142"/>
      <c r="S45677" s="139"/>
    </row>
    <row r="45678" spans="2:19" ht="15.75" customHeight="1" x14ac:dyDescent="0.25">
      <c r="B45678" s="106"/>
      <c r="C45678" s="106"/>
      <c r="D45678" s="139"/>
      <c r="P45678" s="142"/>
      <c r="Q45678" s="142"/>
      <c r="R45678" s="142"/>
      <c r="S45678" s="139"/>
    </row>
    <row r="45679" spans="2:19" ht="15.75" customHeight="1" x14ac:dyDescent="0.25">
      <c r="B45679" s="106"/>
      <c r="C45679" s="106"/>
      <c r="D45679" s="139"/>
      <c r="P45679" s="142"/>
      <c r="Q45679" s="142"/>
      <c r="R45679" s="142"/>
      <c r="S45679" s="139"/>
    </row>
    <row r="45680" spans="2:19" ht="15.75" customHeight="1" x14ac:dyDescent="0.25">
      <c r="B45680" s="106"/>
      <c r="C45680" s="106"/>
      <c r="D45680" s="139"/>
      <c r="P45680" s="142"/>
      <c r="Q45680" s="142"/>
      <c r="R45680" s="142"/>
      <c r="S45680" s="139"/>
    </row>
    <row r="45681" spans="2:19" ht="15.75" customHeight="1" x14ac:dyDescent="0.25">
      <c r="B45681" s="106"/>
      <c r="C45681" s="106"/>
      <c r="D45681" s="139"/>
      <c r="P45681" s="142"/>
      <c r="Q45681" s="142"/>
      <c r="R45681" s="142"/>
      <c r="S45681" s="139"/>
    </row>
    <row r="45682" spans="2:19" ht="15.75" customHeight="1" x14ac:dyDescent="0.25">
      <c r="B45682" s="106"/>
      <c r="C45682" s="106"/>
      <c r="D45682" s="139"/>
      <c r="P45682" s="142"/>
      <c r="Q45682" s="142"/>
      <c r="R45682" s="142"/>
      <c r="S45682" s="139"/>
    </row>
    <row r="45683" spans="2:19" ht="15.75" customHeight="1" x14ac:dyDescent="0.25">
      <c r="B45683" s="106"/>
      <c r="C45683" s="106"/>
      <c r="D45683" s="139"/>
      <c r="P45683" s="142"/>
      <c r="Q45683" s="142"/>
      <c r="R45683" s="142"/>
      <c r="S45683" s="139"/>
    </row>
    <row r="45684" spans="2:19" ht="15.75" customHeight="1" x14ac:dyDescent="0.25">
      <c r="B45684" s="106"/>
      <c r="C45684" s="106"/>
      <c r="D45684" s="139"/>
      <c r="P45684" s="142"/>
      <c r="Q45684" s="142"/>
      <c r="R45684" s="142"/>
      <c r="S45684" s="139"/>
    </row>
    <row r="45685" spans="2:19" ht="15.75" customHeight="1" x14ac:dyDescent="0.25">
      <c r="B45685" s="106"/>
      <c r="C45685" s="106"/>
      <c r="D45685" s="139"/>
      <c r="P45685" s="142"/>
      <c r="Q45685" s="142"/>
      <c r="R45685" s="142"/>
      <c r="S45685" s="139"/>
    </row>
    <row r="45686" spans="2:19" ht="15.75" customHeight="1" x14ac:dyDescent="0.25">
      <c r="B45686" s="106"/>
      <c r="C45686" s="106"/>
      <c r="D45686" s="139"/>
      <c r="P45686" s="142"/>
      <c r="Q45686" s="142"/>
      <c r="R45686" s="142"/>
      <c r="S45686" s="139"/>
    </row>
    <row r="45687" spans="2:19" ht="15.75" customHeight="1" x14ac:dyDescent="0.25">
      <c r="B45687" s="106"/>
      <c r="C45687" s="106"/>
      <c r="D45687" s="139"/>
      <c r="P45687" s="142"/>
      <c r="Q45687" s="142"/>
      <c r="R45687" s="142"/>
      <c r="S45687" s="139"/>
    </row>
    <row r="45688" spans="2:19" ht="15.75" customHeight="1" x14ac:dyDescent="0.25">
      <c r="B45688" s="106"/>
      <c r="C45688" s="106"/>
      <c r="D45688" s="139"/>
      <c r="P45688" s="142"/>
      <c r="Q45688" s="142"/>
      <c r="R45688" s="142"/>
      <c r="S45688" s="139"/>
    </row>
    <row r="45689" spans="2:19" ht="15.75" customHeight="1" x14ac:dyDescent="0.25">
      <c r="B45689" s="106"/>
      <c r="C45689" s="106"/>
      <c r="D45689" s="139"/>
      <c r="P45689" s="142"/>
      <c r="Q45689" s="142"/>
      <c r="R45689" s="142"/>
      <c r="S45689" s="139"/>
    </row>
    <row r="45690" spans="2:19" ht="15.75" customHeight="1" x14ac:dyDescent="0.25">
      <c r="B45690" s="106"/>
      <c r="C45690" s="106"/>
      <c r="D45690" s="139"/>
      <c r="P45690" s="142"/>
      <c r="Q45690" s="142"/>
      <c r="R45690" s="142"/>
      <c r="S45690" s="139"/>
    </row>
    <row r="45691" spans="2:19" ht="15.75" customHeight="1" x14ac:dyDescent="0.25">
      <c r="B45691" s="106"/>
      <c r="C45691" s="106"/>
      <c r="D45691" s="139"/>
      <c r="P45691" s="142"/>
      <c r="Q45691" s="142"/>
      <c r="R45691" s="142"/>
      <c r="S45691" s="139"/>
    </row>
    <row r="45692" spans="2:19" ht="15.75" customHeight="1" x14ac:dyDescent="0.25">
      <c r="B45692" s="106"/>
      <c r="C45692" s="106"/>
      <c r="D45692" s="139"/>
      <c r="P45692" s="142"/>
      <c r="Q45692" s="142"/>
      <c r="R45692" s="142"/>
      <c r="S45692" s="139"/>
    </row>
    <row r="45693" spans="2:19" ht="15.75" customHeight="1" x14ac:dyDescent="0.25">
      <c r="B45693" s="106"/>
      <c r="C45693" s="106"/>
      <c r="D45693" s="139"/>
      <c r="P45693" s="142"/>
      <c r="Q45693" s="142"/>
      <c r="R45693" s="142"/>
      <c r="S45693" s="139"/>
    </row>
    <row r="45694" spans="2:19" ht="15.75" customHeight="1" x14ac:dyDescent="0.25">
      <c r="B45694" s="106"/>
      <c r="C45694" s="106"/>
      <c r="D45694" s="139"/>
      <c r="P45694" s="142"/>
      <c r="Q45694" s="142"/>
      <c r="R45694" s="142"/>
      <c r="S45694" s="139"/>
    </row>
    <row r="45695" spans="2:19" ht="15.75" customHeight="1" x14ac:dyDescent="0.25">
      <c r="B45695" s="106"/>
      <c r="C45695" s="106"/>
      <c r="D45695" s="139"/>
      <c r="P45695" s="142"/>
      <c r="Q45695" s="142"/>
      <c r="R45695" s="142"/>
      <c r="S45695" s="139"/>
    </row>
    <row r="45696" spans="2:19" ht="15.75" customHeight="1" x14ac:dyDescent="0.25">
      <c r="B45696" s="106"/>
      <c r="C45696" s="106"/>
      <c r="D45696" s="139"/>
      <c r="P45696" s="142"/>
      <c r="Q45696" s="142"/>
      <c r="R45696" s="142"/>
      <c r="S45696" s="139"/>
    </row>
    <row r="45697" spans="2:19" ht="15.75" customHeight="1" x14ac:dyDescent="0.25">
      <c r="B45697" s="106"/>
      <c r="C45697" s="106"/>
      <c r="D45697" s="139"/>
      <c r="P45697" s="142"/>
      <c r="Q45697" s="142"/>
      <c r="R45697" s="142"/>
      <c r="S45697" s="139"/>
    </row>
    <row r="45698" spans="2:19" ht="15.75" customHeight="1" x14ac:dyDescent="0.25">
      <c r="B45698" s="106"/>
      <c r="C45698" s="106"/>
      <c r="D45698" s="139"/>
      <c r="P45698" s="142"/>
      <c r="Q45698" s="142"/>
      <c r="R45698" s="142"/>
      <c r="S45698" s="139"/>
    </row>
    <row r="45699" spans="2:19" ht="15.75" customHeight="1" x14ac:dyDescent="0.25">
      <c r="B45699" s="106"/>
      <c r="C45699" s="106"/>
      <c r="D45699" s="139"/>
      <c r="P45699" s="142"/>
      <c r="Q45699" s="142"/>
      <c r="R45699" s="142"/>
      <c r="S45699" s="139"/>
    </row>
    <row r="45700" spans="2:19" ht="15.75" customHeight="1" x14ac:dyDescent="0.25">
      <c r="B45700" s="106"/>
      <c r="C45700" s="106"/>
      <c r="D45700" s="139"/>
      <c r="P45700" s="142"/>
      <c r="Q45700" s="142"/>
      <c r="R45700" s="142"/>
      <c r="S45700" s="139"/>
    </row>
    <row r="45701" spans="2:19" ht="15.75" customHeight="1" x14ac:dyDescent="0.25">
      <c r="B45701" s="106"/>
      <c r="C45701" s="106"/>
      <c r="D45701" s="139"/>
      <c r="P45701" s="142"/>
      <c r="Q45701" s="142"/>
      <c r="R45701" s="142"/>
      <c r="S45701" s="139"/>
    </row>
    <row r="45702" spans="2:19" ht="15.75" customHeight="1" x14ac:dyDescent="0.25">
      <c r="B45702" s="106"/>
      <c r="C45702" s="106"/>
      <c r="D45702" s="139"/>
      <c r="P45702" s="142"/>
      <c r="Q45702" s="142"/>
      <c r="R45702" s="142"/>
      <c r="S45702" s="139"/>
    </row>
    <row r="45703" spans="2:19" ht="15.75" customHeight="1" x14ac:dyDescent="0.25">
      <c r="B45703" s="106"/>
      <c r="C45703" s="106"/>
      <c r="D45703" s="139"/>
      <c r="P45703" s="142"/>
      <c r="Q45703" s="142"/>
      <c r="R45703" s="142"/>
      <c r="S45703" s="139"/>
    </row>
    <row r="45704" spans="2:19" ht="15.75" customHeight="1" x14ac:dyDescent="0.25">
      <c r="B45704" s="106"/>
      <c r="C45704" s="106"/>
      <c r="D45704" s="139"/>
      <c r="P45704" s="142"/>
      <c r="Q45704" s="142"/>
      <c r="R45704" s="142"/>
      <c r="S45704" s="139"/>
    </row>
    <row r="45705" spans="2:19" ht="15.75" customHeight="1" x14ac:dyDescent="0.25">
      <c r="B45705" s="106"/>
      <c r="C45705" s="106"/>
      <c r="D45705" s="139"/>
      <c r="P45705" s="142"/>
      <c r="Q45705" s="142"/>
      <c r="R45705" s="142"/>
      <c r="S45705" s="139"/>
    </row>
    <row r="45706" spans="2:19" ht="15.75" customHeight="1" x14ac:dyDescent="0.25">
      <c r="B45706" s="106"/>
      <c r="C45706" s="106"/>
      <c r="D45706" s="139"/>
      <c r="P45706" s="142"/>
      <c r="Q45706" s="142"/>
      <c r="R45706" s="142"/>
      <c r="S45706" s="139"/>
    </row>
    <row r="45707" spans="2:19" ht="15.75" customHeight="1" x14ac:dyDescent="0.25">
      <c r="B45707" s="106"/>
      <c r="C45707" s="106"/>
      <c r="D45707" s="139"/>
      <c r="P45707" s="142"/>
      <c r="Q45707" s="142"/>
      <c r="R45707" s="142"/>
      <c r="S45707" s="139"/>
    </row>
    <row r="45708" spans="2:19" ht="15.75" customHeight="1" x14ac:dyDescent="0.25">
      <c r="B45708" s="106"/>
      <c r="C45708" s="106"/>
      <c r="D45708" s="139"/>
      <c r="P45708" s="142"/>
      <c r="Q45708" s="142"/>
      <c r="R45708" s="142"/>
      <c r="S45708" s="139"/>
    </row>
    <row r="45709" spans="2:19" ht="15.75" customHeight="1" x14ac:dyDescent="0.25">
      <c r="B45709" s="106"/>
      <c r="C45709" s="106"/>
      <c r="D45709" s="139"/>
      <c r="P45709" s="142"/>
      <c r="Q45709" s="142"/>
      <c r="R45709" s="142"/>
      <c r="S45709" s="139"/>
    </row>
    <row r="45710" spans="2:19" ht="15.75" customHeight="1" x14ac:dyDescent="0.25">
      <c r="B45710" s="106"/>
      <c r="C45710" s="106"/>
      <c r="D45710" s="139"/>
      <c r="P45710" s="142"/>
      <c r="Q45710" s="142"/>
      <c r="R45710" s="142"/>
      <c r="S45710" s="139"/>
    </row>
    <row r="45711" spans="2:19" ht="15.75" customHeight="1" x14ac:dyDescent="0.25">
      <c r="B45711" s="106"/>
      <c r="C45711" s="106"/>
      <c r="D45711" s="139"/>
      <c r="P45711" s="142"/>
      <c r="Q45711" s="142"/>
      <c r="R45711" s="142"/>
      <c r="S45711" s="139"/>
    </row>
    <row r="45712" spans="2:19" ht="15.75" customHeight="1" x14ac:dyDescent="0.25">
      <c r="B45712" s="106"/>
      <c r="C45712" s="106"/>
      <c r="D45712" s="139"/>
      <c r="P45712" s="142"/>
      <c r="Q45712" s="142"/>
      <c r="R45712" s="142"/>
      <c r="S45712" s="139"/>
    </row>
    <row r="45713" spans="2:19" ht="15.75" customHeight="1" x14ac:dyDescent="0.25">
      <c r="B45713" s="106"/>
      <c r="C45713" s="106"/>
      <c r="D45713" s="139"/>
      <c r="P45713" s="142"/>
      <c r="Q45713" s="142"/>
      <c r="R45713" s="142"/>
      <c r="S45713" s="139"/>
    </row>
    <row r="45714" spans="2:19" ht="15.75" customHeight="1" x14ac:dyDescent="0.25">
      <c r="B45714" s="106"/>
      <c r="C45714" s="106"/>
      <c r="D45714" s="139"/>
      <c r="P45714" s="142"/>
      <c r="Q45714" s="142"/>
      <c r="R45714" s="142"/>
      <c r="S45714" s="139"/>
    </row>
    <row r="45715" spans="2:19" ht="15.75" customHeight="1" x14ac:dyDescent="0.25">
      <c r="B45715" s="106"/>
      <c r="C45715" s="106"/>
      <c r="D45715" s="139"/>
      <c r="P45715" s="142"/>
      <c r="Q45715" s="142"/>
      <c r="R45715" s="142"/>
      <c r="S45715" s="139"/>
    </row>
    <row r="45716" spans="2:19" ht="15.75" customHeight="1" x14ac:dyDescent="0.25">
      <c r="B45716" s="106"/>
      <c r="C45716" s="106"/>
      <c r="D45716" s="139"/>
      <c r="P45716" s="142"/>
      <c r="Q45716" s="142"/>
      <c r="R45716" s="142"/>
      <c r="S45716" s="139"/>
    </row>
    <row r="45717" spans="2:19" ht="15.75" customHeight="1" x14ac:dyDescent="0.25">
      <c r="B45717" s="106"/>
      <c r="C45717" s="106"/>
      <c r="D45717" s="139"/>
      <c r="P45717" s="142"/>
      <c r="Q45717" s="142"/>
      <c r="R45717" s="142"/>
      <c r="S45717" s="139"/>
    </row>
    <row r="45718" spans="2:19" ht="15.75" customHeight="1" x14ac:dyDescent="0.25">
      <c r="B45718" s="106"/>
      <c r="C45718" s="106"/>
      <c r="D45718" s="139"/>
      <c r="P45718" s="142"/>
      <c r="Q45718" s="142"/>
      <c r="R45718" s="142"/>
      <c r="S45718" s="139"/>
    </row>
    <row r="45719" spans="2:19" ht="15.75" customHeight="1" x14ac:dyDescent="0.25">
      <c r="B45719" s="106"/>
      <c r="C45719" s="106"/>
      <c r="D45719" s="139"/>
      <c r="P45719" s="142"/>
      <c r="Q45719" s="142"/>
      <c r="R45719" s="142"/>
      <c r="S45719" s="139"/>
    </row>
    <row r="45720" spans="2:19" ht="15.75" customHeight="1" x14ac:dyDescent="0.25">
      <c r="B45720" s="106"/>
      <c r="C45720" s="106"/>
      <c r="D45720" s="139"/>
      <c r="P45720" s="142"/>
      <c r="Q45720" s="142"/>
      <c r="R45720" s="142"/>
      <c r="S45720" s="139"/>
    </row>
    <row r="45721" spans="2:19" ht="15.75" customHeight="1" x14ac:dyDescent="0.25">
      <c r="B45721" s="106"/>
      <c r="C45721" s="106"/>
      <c r="D45721" s="139"/>
      <c r="P45721" s="142"/>
      <c r="Q45721" s="142"/>
      <c r="R45721" s="142"/>
      <c r="S45721" s="139"/>
    </row>
    <row r="45722" spans="2:19" ht="15.75" customHeight="1" x14ac:dyDescent="0.25">
      <c r="B45722" s="106"/>
      <c r="C45722" s="106"/>
      <c r="D45722" s="139"/>
      <c r="P45722" s="142"/>
      <c r="Q45722" s="142"/>
      <c r="R45722" s="142"/>
      <c r="S45722" s="139"/>
    </row>
    <row r="45723" spans="2:19" ht="15.75" customHeight="1" x14ac:dyDescent="0.25">
      <c r="B45723" s="106"/>
      <c r="C45723" s="106"/>
      <c r="D45723" s="139"/>
      <c r="P45723" s="142"/>
      <c r="Q45723" s="142"/>
      <c r="R45723" s="142"/>
      <c r="S45723" s="139"/>
    </row>
    <row r="45724" spans="2:19" ht="15.75" customHeight="1" x14ac:dyDescent="0.25">
      <c r="B45724" s="106"/>
      <c r="C45724" s="106"/>
      <c r="D45724" s="139"/>
      <c r="P45724" s="142"/>
      <c r="Q45724" s="142"/>
      <c r="R45724" s="142"/>
      <c r="S45724" s="139"/>
    </row>
    <row r="45725" spans="2:19" ht="15.75" customHeight="1" x14ac:dyDescent="0.25">
      <c r="B45725" s="106"/>
      <c r="C45725" s="106"/>
      <c r="D45725" s="139"/>
      <c r="P45725" s="142"/>
      <c r="Q45725" s="142"/>
      <c r="R45725" s="142"/>
      <c r="S45725" s="139"/>
    </row>
    <row r="45726" spans="2:19" ht="15.75" customHeight="1" x14ac:dyDescent="0.25">
      <c r="B45726" s="106"/>
      <c r="C45726" s="106"/>
      <c r="D45726" s="139"/>
      <c r="P45726" s="142"/>
      <c r="Q45726" s="142"/>
      <c r="R45726" s="142"/>
      <c r="S45726" s="139"/>
    </row>
    <row r="45727" spans="2:19" ht="15.75" customHeight="1" x14ac:dyDescent="0.25">
      <c r="B45727" s="106"/>
      <c r="C45727" s="106"/>
      <c r="D45727" s="139"/>
      <c r="P45727" s="142"/>
      <c r="Q45727" s="142"/>
      <c r="R45727" s="142"/>
      <c r="S45727" s="139"/>
    </row>
    <row r="45728" spans="2:19" ht="15.75" customHeight="1" x14ac:dyDescent="0.25">
      <c r="B45728" s="106"/>
      <c r="C45728" s="106"/>
      <c r="D45728" s="139"/>
      <c r="P45728" s="142"/>
      <c r="Q45728" s="142"/>
      <c r="R45728" s="142"/>
      <c r="S45728" s="139"/>
    </row>
    <row r="45729" spans="2:19" ht="15.75" customHeight="1" x14ac:dyDescent="0.25">
      <c r="B45729" s="106"/>
      <c r="C45729" s="106"/>
      <c r="D45729" s="139"/>
      <c r="P45729" s="142"/>
      <c r="Q45729" s="142"/>
      <c r="R45729" s="142"/>
      <c r="S45729" s="139"/>
    </row>
    <row r="45730" spans="2:19" ht="15.75" customHeight="1" x14ac:dyDescent="0.25">
      <c r="B45730" s="106"/>
      <c r="C45730" s="106"/>
      <c r="D45730" s="139"/>
      <c r="P45730" s="142"/>
      <c r="Q45730" s="142"/>
      <c r="R45730" s="142"/>
      <c r="S45730" s="139"/>
    </row>
    <row r="45731" spans="2:19" ht="15.75" customHeight="1" x14ac:dyDescent="0.25">
      <c r="B45731" s="106"/>
      <c r="C45731" s="106"/>
      <c r="D45731" s="139"/>
      <c r="P45731" s="142"/>
      <c r="Q45731" s="142"/>
      <c r="R45731" s="142"/>
      <c r="S45731" s="139"/>
    </row>
    <row r="45732" spans="2:19" ht="15.75" customHeight="1" x14ac:dyDescent="0.25">
      <c r="B45732" s="106"/>
      <c r="C45732" s="106"/>
      <c r="D45732" s="139"/>
      <c r="P45732" s="142"/>
      <c r="Q45732" s="142"/>
      <c r="R45732" s="142"/>
      <c r="S45732" s="139"/>
    </row>
    <row r="45733" spans="2:19" ht="15.75" customHeight="1" x14ac:dyDescent="0.25">
      <c r="B45733" s="106"/>
      <c r="C45733" s="106"/>
      <c r="D45733" s="139"/>
      <c r="P45733" s="142"/>
      <c r="Q45733" s="142"/>
      <c r="R45733" s="142"/>
      <c r="S45733" s="139"/>
    </row>
    <row r="45734" spans="2:19" ht="15.75" customHeight="1" x14ac:dyDescent="0.25">
      <c r="B45734" s="106"/>
      <c r="C45734" s="106"/>
      <c r="D45734" s="139"/>
      <c r="P45734" s="142"/>
      <c r="Q45734" s="142"/>
      <c r="R45734" s="142"/>
      <c r="S45734" s="139"/>
    </row>
    <row r="45735" spans="2:19" ht="15.75" customHeight="1" x14ac:dyDescent="0.25">
      <c r="B45735" s="106"/>
      <c r="C45735" s="106"/>
      <c r="D45735" s="139"/>
      <c r="P45735" s="142"/>
      <c r="Q45735" s="142"/>
      <c r="R45735" s="142"/>
      <c r="S45735" s="139"/>
    </row>
    <row r="45736" spans="2:19" ht="15.75" customHeight="1" x14ac:dyDescent="0.25">
      <c r="B45736" s="106"/>
      <c r="C45736" s="106"/>
      <c r="D45736" s="139"/>
      <c r="P45736" s="142"/>
      <c r="Q45736" s="142"/>
      <c r="R45736" s="142"/>
      <c r="S45736" s="139"/>
    </row>
    <row r="45737" spans="2:19" ht="15.75" customHeight="1" x14ac:dyDescent="0.25">
      <c r="B45737" s="106"/>
      <c r="C45737" s="106"/>
      <c r="D45737" s="139"/>
      <c r="P45737" s="142"/>
      <c r="Q45737" s="142"/>
      <c r="R45737" s="142"/>
      <c r="S45737" s="139"/>
    </row>
    <row r="45738" spans="2:19" ht="15.75" customHeight="1" x14ac:dyDescent="0.25">
      <c r="B45738" s="106"/>
      <c r="C45738" s="106"/>
      <c r="D45738" s="139"/>
      <c r="P45738" s="142"/>
      <c r="Q45738" s="142"/>
      <c r="R45738" s="142"/>
      <c r="S45738" s="139"/>
    </row>
    <row r="45739" spans="2:19" ht="15.75" customHeight="1" x14ac:dyDescent="0.25">
      <c r="B45739" s="106"/>
      <c r="C45739" s="106"/>
      <c r="D45739" s="139"/>
      <c r="P45739" s="142"/>
      <c r="Q45739" s="142"/>
      <c r="R45739" s="142"/>
      <c r="S45739" s="139"/>
    </row>
    <row r="45740" spans="2:19" ht="15.75" customHeight="1" x14ac:dyDescent="0.25">
      <c r="B45740" s="106"/>
      <c r="C45740" s="106"/>
      <c r="D45740" s="139"/>
      <c r="P45740" s="142"/>
      <c r="Q45740" s="142"/>
      <c r="R45740" s="142"/>
      <c r="S45740" s="139"/>
    </row>
    <row r="45741" spans="2:19" ht="15.75" customHeight="1" x14ac:dyDescent="0.25">
      <c r="B45741" s="106"/>
      <c r="C45741" s="106"/>
      <c r="D45741" s="139"/>
      <c r="P45741" s="142"/>
      <c r="Q45741" s="142"/>
      <c r="R45741" s="142"/>
      <c r="S45741" s="139"/>
    </row>
    <row r="45742" spans="2:19" ht="15.75" customHeight="1" x14ac:dyDescent="0.25">
      <c r="B45742" s="106"/>
      <c r="C45742" s="106"/>
      <c r="D45742" s="139"/>
      <c r="P45742" s="142"/>
      <c r="Q45742" s="142"/>
      <c r="R45742" s="142"/>
      <c r="S45742" s="139"/>
    </row>
    <row r="45743" spans="2:19" ht="15.75" customHeight="1" x14ac:dyDescent="0.25">
      <c r="B45743" s="106"/>
      <c r="C45743" s="106"/>
      <c r="D45743" s="139"/>
      <c r="P45743" s="142"/>
      <c r="Q45743" s="142"/>
      <c r="R45743" s="142"/>
      <c r="S45743" s="139"/>
    </row>
    <row r="45744" spans="2:19" ht="15.75" customHeight="1" x14ac:dyDescent="0.25">
      <c r="B45744" s="106"/>
      <c r="C45744" s="106"/>
      <c r="D45744" s="139"/>
      <c r="P45744" s="142"/>
      <c r="Q45744" s="142"/>
      <c r="R45744" s="142"/>
      <c r="S45744" s="139"/>
    </row>
    <row r="45745" spans="2:19" ht="15.75" customHeight="1" x14ac:dyDescent="0.25">
      <c r="B45745" s="106"/>
      <c r="C45745" s="106"/>
      <c r="D45745" s="139"/>
      <c r="P45745" s="142"/>
      <c r="Q45745" s="142"/>
      <c r="R45745" s="142"/>
      <c r="S45745" s="139"/>
    </row>
    <row r="45746" spans="2:19" ht="15.75" customHeight="1" x14ac:dyDescent="0.25">
      <c r="B45746" s="106"/>
      <c r="C45746" s="106"/>
      <c r="D45746" s="139"/>
      <c r="P45746" s="142"/>
      <c r="Q45746" s="142"/>
      <c r="R45746" s="142"/>
      <c r="S45746" s="139"/>
    </row>
    <row r="45747" spans="2:19" ht="15.75" customHeight="1" x14ac:dyDescent="0.25">
      <c r="B45747" s="106"/>
      <c r="C45747" s="106"/>
      <c r="D45747" s="139"/>
      <c r="P45747" s="142"/>
      <c r="Q45747" s="142"/>
      <c r="R45747" s="142"/>
      <c r="S45747" s="139"/>
    </row>
    <row r="45748" spans="2:19" ht="15.75" customHeight="1" x14ac:dyDescent="0.25">
      <c r="B45748" s="106"/>
      <c r="C45748" s="106"/>
      <c r="D45748" s="139"/>
      <c r="P45748" s="142"/>
      <c r="Q45748" s="142"/>
      <c r="R45748" s="142"/>
      <c r="S45748" s="139"/>
    </row>
    <row r="45749" spans="2:19" ht="15.75" customHeight="1" x14ac:dyDescent="0.25">
      <c r="B45749" s="106"/>
      <c r="C45749" s="106"/>
      <c r="D45749" s="139"/>
      <c r="P45749" s="142"/>
      <c r="Q45749" s="142"/>
      <c r="R45749" s="142"/>
      <c r="S45749" s="139"/>
    </row>
    <row r="45750" spans="2:19" ht="15.75" customHeight="1" x14ac:dyDescent="0.25">
      <c r="B45750" s="106"/>
      <c r="C45750" s="106"/>
      <c r="D45750" s="139"/>
      <c r="P45750" s="142"/>
      <c r="Q45750" s="142"/>
      <c r="R45750" s="142"/>
      <c r="S45750" s="139"/>
    </row>
    <row r="45751" spans="2:19" ht="15.75" customHeight="1" x14ac:dyDescent="0.25">
      <c r="B45751" s="106"/>
      <c r="C45751" s="106"/>
      <c r="D45751" s="139"/>
      <c r="P45751" s="142"/>
      <c r="Q45751" s="142"/>
      <c r="R45751" s="142"/>
      <c r="S45751" s="139"/>
    </row>
    <row r="45752" spans="2:19" ht="15.75" customHeight="1" x14ac:dyDescent="0.25">
      <c r="B45752" s="106"/>
      <c r="C45752" s="106"/>
      <c r="D45752" s="139"/>
      <c r="P45752" s="142"/>
      <c r="Q45752" s="142"/>
      <c r="R45752" s="142"/>
      <c r="S45752" s="139"/>
    </row>
    <row r="45753" spans="2:19" ht="15.75" customHeight="1" x14ac:dyDescent="0.25">
      <c r="B45753" s="106"/>
      <c r="C45753" s="106"/>
      <c r="D45753" s="139"/>
      <c r="P45753" s="142"/>
      <c r="Q45753" s="142"/>
      <c r="R45753" s="142"/>
      <c r="S45753" s="139"/>
    </row>
    <row r="45754" spans="2:19" ht="15.75" customHeight="1" x14ac:dyDescent="0.25">
      <c r="B45754" s="106"/>
      <c r="C45754" s="106"/>
      <c r="D45754" s="139"/>
      <c r="P45754" s="142"/>
      <c r="Q45754" s="142"/>
      <c r="R45754" s="142"/>
      <c r="S45754" s="139"/>
    </row>
    <row r="45755" spans="2:19" ht="15.75" customHeight="1" x14ac:dyDescent="0.25">
      <c r="B45755" s="106"/>
      <c r="C45755" s="106"/>
      <c r="D45755" s="139"/>
      <c r="P45755" s="142"/>
      <c r="Q45755" s="142"/>
      <c r="R45755" s="142"/>
      <c r="S45755" s="139"/>
    </row>
    <row r="45756" spans="2:19" ht="15.75" customHeight="1" x14ac:dyDescent="0.25">
      <c r="B45756" s="106"/>
      <c r="C45756" s="106"/>
      <c r="D45756" s="139"/>
      <c r="P45756" s="142"/>
      <c r="Q45756" s="142"/>
      <c r="R45756" s="142"/>
      <c r="S45756" s="139"/>
    </row>
    <row r="45757" spans="2:19" ht="15.75" customHeight="1" x14ac:dyDescent="0.25">
      <c r="B45757" s="106"/>
      <c r="C45757" s="106"/>
      <c r="D45757" s="139"/>
      <c r="P45757" s="142"/>
      <c r="Q45757" s="142"/>
      <c r="R45757" s="142"/>
      <c r="S45757" s="139"/>
    </row>
    <row r="45758" spans="2:19" ht="15.75" customHeight="1" x14ac:dyDescent="0.25">
      <c r="B45758" s="106"/>
      <c r="C45758" s="106"/>
      <c r="D45758" s="139"/>
      <c r="P45758" s="142"/>
      <c r="Q45758" s="142"/>
      <c r="R45758" s="142"/>
      <c r="S45758" s="139"/>
    </row>
    <row r="45759" spans="2:19" ht="15.75" customHeight="1" x14ac:dyDescent="0.25">
      <c r="B45759" s="106"/>
      <c r="C45759" s="106"/>
      <c r="D45759" s="139"/>
      <c r="P45759" s="142"/>
      <c r="Q45759" s="142"/>
      <c r="R45759" s="142"/>
      <c r="S45759" s="139"/>
    </row>
    <row r="45760" spans="2:19" ht="15.75" customHeight="1" x14ac:dyDescent="0.25">
      <c r="B45760" s="106"/>
      <c r="C45760" s="106"/>
      <c r="D45760" s="139"/>
      <c r="P45760" s="142"/>
      <c r="Q45760" s="142"/>
      <c r="R45760" s="142"/>
      <c r="S45760" s="139"/>
    </row>
    <row r="45761" spans="2:19" ht="15.75" customHeight="1" x14ac:dyDescent="0.25">
      <c r="B45761" s="106"/>
      <c r="C45761" s="106"/>
      <c r="D45761" s="139"/>
      <c r="P45761" s="142"/>
      <c r="Q45761" s="142"/>
      <c r="R45761" s="142"/>
      <c r="S45761" s="139"/>
    </row>
    <row r="45762" spans="2:19" ht="15.75" customHeight="1" x14ac:dyDescent="0.25">
      <c r="B45762" s="106"/>
      <c r="C45762" s="106"/>
      <c r="D45762" s="139"/>
      <c r="P45762" s="142"/>
      <c r="Q45762" s="142"/>
      <c r="R45762" s="142"/>
      <c r="S45762" s="139"/>
    </row>
    <row r="45763" spans="2:19" ht="15.75" customHeight="1" x14ac:dyDescent="0.25">
      <c r="B45763" s="106"/>
      <c r="C45763" s="106"/>
      <c r="D45763" s="139"/>
      <c r="P45763" s="142"/>
      <c r="Q45763" s="142"/>
      <c r="R45763" s="142"/>
      <c r="S45763" s="139"/>
    </row>
    <row r="45764" spans="2:19" ht="15.75" customHeight="1" x14ac:dyDescent="0.25">
      <c r="B45764" s="106"/>
      <c r="C45764" s="106"/>
      <c r="D45764" s="139"/>
      <c r="P45764" s="142"/>
      <c r="Q45764" s="142"/>
      <c r="R45764" s="142"/>
      <c r="S45764" s="139"/>
    </row>
    <row r="45765" spans="2:19" ht="15.75" customHeight="1" x14ac:dyDescent="0.25">
      <c r="B45765" s="106"/>
      <c r="C45765" s="106"/>
      <c r="D45765" s="139"/>
      <c r="P45765" s="142"/>
      <c r="Q45765" s="142"/>
      <c r="R45765" s="142"/>
      <c r="S45765" s="139"/>
    </row>
    <row r="45766" spans="2:19" ht="15.75" customHeight="1" x14ac:dyDescent="0.25">
      <c r="B45766" s="106"/>
      <c r="C45766" s="106"/>
      <c r="D45766" s="139"/>
      <c r="P45766" s="142"/>
      <c r="Q45766" s="142"/>
      <c r="R45766" s="142"/>
      <c r="S45766" s="139"/>
    </row>
    <row r="45767" spans="2:19" ht="15.75" customHeight="1" x14ac:dyDescent="0.25">
      <c r="B45767" s="106"/>
      <c r="C45767" s="106"/>
      <c r="D45767" s="139"/>
      <c r="P45767" s="142"/>
      <c r="Q45767" s="142"/>
      <c r="R45767" s="142"/>
      <c r="S45767" s="139"/>
    </row>
    <row r="45768" spans="2:19" ht="15.75" customHeight="1" x14ac:dyDescent="0.25">
      <c r="B45768" s="106"/>
      <c r="C45768" s="106"/>
      <c r="D45768" s="139"/>
      <c r="P45768" s="142"/>
      <c r="Q45768" s="142"/>
      <c r="R45768" s="142"/>
      <c r="S45768" s="139"/>
    </row>
    <row r="45769" spans="2:19" ht="15.75" customHeight="1" x14ac:dyDescent="0.25">
      <c r="B45769" s="106"/>
      <c r="C45769" s="106"/>
      <c r="D45769" s="139"/>
      <c r="P45769" s="142"/>
      <c r="Q45769" s="142"/>
      <c r="R45769" s="142"/>
      <c r="S45769" s="139"/>
    </row>
    <row r="45770" spans="2:19" ht="15.75" customHeight="1" x14ac:dyDescent="0.25">
      <c r="B45770" s="106"/>
      <c r="C45770" s="106"/>
      <c r="D45770" s="139"/>
      <c r="P45770" s="142"/>
      <c r="Q45770" s="142"/>
      <c r="R45770" s="142"/>
      <c r="S45770" s="139"/>
    </row>
    <row r="45771" spans="2:19" ht="15.75" customHeight="1" x14ac:dyDescent="0.25">
      <c r="B45771" s="106"/>
      <c r="C45771" s="106"/>
      <c r="D45771" s="139"/>
      <c r="P45771" s="142"/>
      <c r="Q45771" s="142"/>
      <c r="R45771" s="142"/>
      <c r="S45771" s="139"/>
    </row>
    <row r="45772" spans="2:19" ht="15.75" customHeight="1" x14ac:dyDescent="0.25">
      <c r="B45772" s="106"/>
      <c r="C45772" s="106"/>
      <c r="D45772" s="139"/>
      <c r="P45772" s="142"/>
      <c r="Q45772" s="142"/>
      <c r="R45772" s="142"/>
      <c r="S45772" s="139"/>
    </row>
    <row r="45773" spans="2:19" ht="15.75" customHeight="1" x14ac:dyDescent="0.25">
      <c r="B45773" s="106"/>
      <c r="C45773" s="106"/>
      <c r="D45773" s="139"/>
      <c r="P45773" s="142"/>
      <c r="Q45773" s="142"/>
      <c r="R45773" s="142"/>
      <c r="S45773" s="139"/>
    </row>
    <row r="45774" spans="2:19" ht="15.75" customHeight="1" x14ac:dyDescent="0.25">
      <c r="B45774" s="106"/>
      <c r="C45774" s="106"/>
      <c r="D45774" s="139"/>
      <c r="P45774" s="142"/>
      <c r="Q45774" s="142"/>
      <c r="R45774" s="142"/>
      <c r="S45774" s="139"/>
    </row>
    <row r="45775" spans="2:19" ht="15.75" customHeight="1" x14ac:dyDescent="0.25">
      <c r="B45775" s="106"/>
      <c r="C45775" s="106"/>
      <c r="D45775" s="139"/>
      <c r="P45775" s="142"/>
      <c r="Q45775" s="142"/>
      <c r="R45775" s="142"/>
      <c r="S45775" s="139"/>
    </row>
    <row r="45776" spans="2:19" ht="15.75" customHeight="1" x14ac:dyDescent="0.25">
      <c r="B45776" s="106"/>
      <c r="C45776" s="106"/>
      <c r="D45776" s="139"/>
      <c r="P45776" s="142"/>
      <c r="Q45776" s="142"/>
      <c r="R45776" s="142"/>
      <c r="S45776" s="139"/>
    </row>
    <row r="45777" spans="2:19" ht="15.75" customHeight="1" x14ac:dyDescent="0.25">
      <c r="B45777" s="106"/>
      <c r="C45777" s="106"/>
      <c r="D45777" s="139"/>
      <c r="P45777" s="142"/>
      <c r="Q45777" s="142"/>
      <c r="R45777" s="142"/>
      <c r="S45777" s="139"/>
    </row>
    <row r="45778" spans="2:19" ht="15.75" customHeight="1" x14ac:dyDescent="0.25">
      <c r="B45778" s="106"/>
      <c r="C45778" s="106"/>
      <c r="D45778" s="139"/>
      <c r="P45778" s="142"/>
      <c r="Q45778" s="142"/>
      <c r="R45778" s="142"/>
      <c r="S45778" s="139"/>
    </row>
    <row r="45779" spans="2:19" ht="15.75" customHeight="1" x14ac:dyDescent="0.25">
      <c r="B45779" s="106"/>
      <c r="C45779" s="106"/>
      <c r="D45779" s="139"/>
      <c r="P45779" s="142"/>
      <c r="Q45779" s="142"/>
      <c r="R45779" s="142"/>
      <c r="S45779" s="139"/>
    </row>
    <row r="45780" spans="2:19" ht="15.75" customHeight="1" x14ac:dyDescent="0.25">
      <c r="B45780" s="106"/>
      <c r="C45780" s="106"/>
      <c r="D45780" s="139"/>
      <c r="P45780" s="142"/>
      <c r="Q45780" s="142"/>
      <c r="R45780" s="142"/>
      <c r="S45780" s="139"/>
    </row>
    <row r="45781" spans="2:19" ht="15.75" customHeight="1" x14ac:dyDescent="0.25">
      <c r="B45781" s="106"/>
      <c r="C45781" s="106"/>
      <c r="D45781" s="139"/>
      <c r="P45781" s="142"/>
      <c r="Q45781" s="142"/>
      <c r="R45781" s="142"/>
      <c r="S45781" s="139"/>
    </row>
    <row r="45782" spans="2:19" ht="15.75" customHeight="1" x14ac:dyDescent="0.25">
      <c r="B45782" s="106"/>
      <c r="C45782" s="106"/>
      <c r="D45782" s="139"/>
      <c r="P45782" s="142"/>
      <c r="Q45782" s="142"/>
      <c r="R45782" s="142"/>
      <c r="S45782" s="139"/>
    </row>
    <row r="45783" spans="2:19" ht="15.75" customHeight="1" x14ac:dyDescent="0.25">
      <c r="B45783" s="106"/>
      <c r="C45783" s="106"/>
      <c r="D45783" s="139"/>
      <c r="P45783" s="142"/>
      <c r="Q45783" s="142"/>
      <c r="R45783" s="142"/>
      <c r="S45783" s="139"/>
    </row>
    <row r="45784" spans="2:19" ht="15.75" customHeight="1" x14ac:dyDescent="0.25">
      <c r="B45784" s="106"/>
      <c r="C45784" s="106"/>
      <c r="D45784" s="139"/>
      <c r="P45784" s="142"/>
      <c r="Q45784" s="142"/>
      <c r="R45784" s="142"/>
      <c r="S45784" s="139"/>
    </row>
    <row r="45785" spans="2:19" ht="15.75" customHeight="1" x14ac:dyDescent="0.25">
      <c r="B45785" s="106"/>
      <c r="C45785" s="106"/>
      <c r="D45785" s="139"/>
      <c r="P45785" s="142"/>
      <c r="Q45785" s="142"/>
      <c r="R45785" s="142"/>
      <c r="S45785" s="139"/>
    </row>
    <row r="45786" spans="2:19" ht="15.75" customHeight="1" x14ac:dyDescent="0.25">
      <c r="B45786" s="106"/>
      <c r="C45786" s="106"/>
      <c r="D45786" s="139"/>
      <c r="P45786" s="142"/>
      <c r="Q45786" s="142"/>
      <c r="R45786" s="142"/>
      <c r="S45786" s="139"/>
    </row>
    <row r="45787" spans="2:19" ht="15.75" customHeight="1" x14ac:dyDescent="0.25">
      <c r="B45787" s="106"/>
      <c r="C45787" s="106"/>
      <c r="D45787" s="139"/>
      <c r="P45787" s="142"/>
      <c r="Q45787" s="142"/>
      <c r="R45787" s="142"/>
      <c r="S45787" s="139"/>
    </row>
    <row r="45788" spans="2:19" ht="15.75" customHeight="1" x14ac:dyDescent="0.25">
      <c r="B45788" s="106"/>
      <c r="C45788" s="106"/>
      <c r="D45788" s="139"/>
      <c r="P45788" s="142"/>
      <c r="Q45788" s="142"/>
      <c r="R45788" s="142"/>
      <c r="S45788" s="139"/>
    </row>
    <row r="45789" spans="2:19" ht="15.75" customHeight="1" x14ac:dyDescent="0.25">
      <c r="B45789" s="106"/>
      <c r="C45789" s="106"/>
      <c r="D45789" s="139"/>
      <c r="P45789" s="142"/>
      <c r="Q45789" s="142"/>
      <c r="R45789" s="142"/>
      <c r="S45789" s="139"/>
    </row>
    <row r="45790" spans="2:19" ht="15.75" customHeight="1" x14ac:dyDescent="0.25">
      <c r="B45790" s="106"/>
      <c r="C45790" s="106"/>
      <c r="D45790" s="139"/>
      <c r="P45790" s="142"/>
      <c r="Q45790" s="142"/>
      <c r="R45790" s="142"/>
      <c r="S45790" s="139"/>
    </row>
    <row r="45791" spans="2:19" ht="15.75" customHeight="1" x14ac:dyDescent="0.25">
      <c r="B45791" s="106"/>
      <c r="C45791" s="106"/>
      <c r="D45791" s="139"/>
      <c r="P45791" s="142"/>
      <c r="Q45791" s="142"/>
      <c r="R45791" s="142"/>
      <c r="S45791" s="139"/>
    </row>
    <row r="45792" spans="2:19" ht="15.75" customHeight="1" x14ac:dyDescent="0.25">
      <c r="B45792" s="106"/>
      <c r="C45792" s="106"/>
      <c r="D45792" s="139"/>
      <c r="P45792" s="142"/>
      <c r="Q45792" s="142"/>
      <c r="R45792" s="142"/>
      <c r="S45792" s="139"/>
    </row>
    <row r="45793" spans="2:19" ht="15.75" customHeight="1" x14ac:dyDescent="0.25">
      <c r="B45793" s="106"/>
      <c r="C45793" s="106"/>
      <c r="D45793" s="139"/>
      <c r="P45793" s="142"/>
      <c r="Q45793" s="142"/>
      <c r="R45793" s="142"/>
      <c r="S45793" s="139"/>
    </row>
    <row r="45794" spans="2:19" ht="15.75" customHeight="1" x14ac:dyDescent="0.25">
      <c r="B45794" s="106"/>
      <c r="C45794" s="106"/>
      <c r="D45794" s="139"/>
      <c r="P45794" s="142"/>
      <c r="Q45794" s="142"/>
      <c r="R45794" s="142"/>
      <c r="S45794" s="139"/>
    </row>
    <row r="45795" spans="2:19" ht="15.75" customHeight="1" x14ac:dyDescent="0.25">
      <c r="B45795" s="106"/>
      <c r="C45795" s="106"/>
      <c r="D45795" s="139"/>
      <c r="P45795" s="142"/>
      <c r="Q45795" s="142"/>
      <c r="R45795" s="142"/>
      <c r="S45795" s="139"/>
    </row>
    <row r="45796" spans="2:19" ht="15.75" customHeight="1" x14ac:dyDescent="0.25">
      <c r="B45796" s="106"/>
      <c r="C45796" s="106"/>
      <c r="D45796" s="139"/>
      <c r="P45796" s="142"/>
      <c r="Q45796" s="142"/>
      <c r="R45796" s="142"/>
      <c r="S45796" s="139"/>
    </row>
    <row r="45797" spans="2:19" ht="15.75" customHeight="1" x14ac:dyDescent="0.25">
      <c r="B45797" s="106"/>
      <c r="C45797" s="106"/>
      <c r="D45797" s="139"/>
      <c r="P45797" s="142"/>
      <c r="Q45797" s="142"/>
      <c r="R45797" s="142"/>
      <c r="S45797" s="139"/>
    </row>
    <row r="45798" spans="2:19" ht="15.75" customHeight="1" x14ac:dyDescent="0.25">
      <c r="B45798" s="106"/>
      <c r="C45798" s="106"/>
      <c r="D45798" s="139"/>
      <c r="P45798" s="142"/>
      <c r="Q45798" s="142"/>
      <c r="R45798" s="142"/>
      <c r="S45798" s="139"/>
    </row>
    <row r="45799" spans="2:19" ht="15.75" customHeight="1" x14ac:dyDescent="0.25">
      <c r="B45799" s="106"/>
      <c r="C45799" s="106"/>
      <c r="D45799" s="139"/>
      <c r="P45799" s="142"/>
      <c r="Q45799" s="142"/>
      <c r="R45799" s="142"/>
      <c r="S45799" s="139"/>
    </row>
    <row r="45800" spans="2:19" ht="15.75" customHeight="1" x14ac:dyDescent="0.25">
      <c r="B45800" s="106"/>
      <c r="C45800" s="106"/>
      <c r="D45800" s="139"/>
      <c r="P45800" s="142"/>
      <c r="Q45800" s="142"/>
      <c r="R45800" s="142"/>
      <c r="S45800" s="139"/>
    </row>
    <row r="45801" spans="2:19" ht="15.75" customHeight="1" x14ac:dyDescent="0.25">
      <c r="B45801" s="106"/>
      <c r="C45801" s="106"/>
      <c r="D45801" s="139"/>
      <c r="P45801" s="142"/>
      <c r="Q45801" s="142"/>
      <c r="R45801" s="142"/>
      <c r="S45801" s="139"/>
    </row>
    <row r="45802" spans="2:19" ht="15.75" customHeight="1" x14ac:dyDescent="0.25">
      <c r="B45802" s="106"/>
      <c r="C45802" s="106"/>
      <c r="D45802" s="139"/>
      <c r="P45802" s="142"/>
      <c r="Q45802" s="142"/>
      <c r="R45802" s="142"/>
      <c r="S45802" s="139"/>
    </row>
    <row r="45803" spans="2:19" ht="15.75" customHeight="1" x14ac:dyDescent="0.25">
      <c r="B45803" s="106"/>
      <c r="C45803" s="106"/>
      <c r="D45803" s="139"/>
      <c r="P45803" s="142"/>
      <c r="Q45803" s="142"/>
      <c r="R45803" s="142"/>
      <c r="S45803" s="139"/>
    </row>
    <row r="45804" spans="2:19" ht="15.75" customHeight="1" x14ac:dyDescent="0.25">
      <c r="B45804" s="106"/>
      <c r="C45804" s="106"/>
      <c r="D45804" s="139"/>
      <c r="P45804" s="142"/>
      <c r="Q45804" s="142"/>
      <c r="R45804" s="142"/>
      <c r="S45804" s="139"/>
    </row>
    <row r="45805" spans="2:19" ht="15.75" customHeight="1" x14ac:dyDescent="0.25">
      <c r="B45805" s="106"/>
      <c r="C45805" s="106"/>
      <c r="D45805" s="139"/>
      <c r="P45805" s="142"/>
      <c r="Q45805" s="142"/>
      <c r="R45805" s="142"/>
      <c r="S45805" s="139"/>
    </row>
    <row r="45806" spans="2:19" ht="15.75" customHeight="1" x14ac:dyDescent="0.25">
      <c r="B45806" s="106"/>
      <c r="C45806" s="106"/>
      <c r="D45806" s="139"/>
      <c r="P45806" s="142"/>
      <c r="Q45806" s="142"/>
      <c r="R45806" s="142"/>
      <c r="S45806" s="139"/>
    </row>
    <row r="45807" spans="2:19" ht="15.75" customHeight="1" x14ac:dyDescent="0.25">
      <c r="B45807" s="106"/>
      <c r="C45807" s="106"/>
      <c r="D45807" s="139"/>
      <c r="P45807" s="142"/>
      <c r="Q45807" s="142"/>
      <c r="R45807" s="142"/>
      <c r="S45807" s="139"/>
    </row>
    <row r="45808" spans="2:19" ht="15.75" customHeight="1" x14ac:dyDescent="0.25">
      <c r="B45808" s="106"/>
      <c r="C45808" s="106"/>
      <c r="D45808" s="139"/>
      <c r="P45808" s="142"/>
      <c r="Q45808" s="142"/>
      <c r="R45808" s="142"/>
      <c r="S45808" s="139"/>
    </row>
    <row r="45809" spans="2:19" ht="15.75" customHeight="1" x14ac:dyDescent="0.25">
      <c r="B45809" s="106"/>
      <c r="C45809" s="106"/>
      <c r="D45809" s="139"/>
      <c r="P45809" s="142"/>
      <c r="Q45809" s="142"/>
      <c r="R45809" s="142"/>
      <c r="S45809" s="139"/>
    </row>
    <row r="45810" spans="2:19" ht="15.75" customHeight="1" x14ac:dyDescent="0.25">
      <c r="B45810" s="106"/>
      <c r="C45810" s="106"/>
      <c r="D45810" s="139"/>
      <c r="P45810" s="142"/>
      <c r="Q45810" s="142"/>
      <c r="R45810" s="142"/>
      <c r="S45810" s="139"/>
    </row>
    <row r="45811" spans="2:19" ht="15.75" customHeight="1" x14ac:dyDescent="0.25">
      <c r="B45811" s="106"/>
      <c r="C45811" s="106"/>
      <c r="D45811" s="139"/>
      <c r="P45811" s="142"/>
      <c r="Q45811" s="142"/>
      <c r="R45811" s="142"/>
      <c r="S45811" s="139"/>
    </row>
    <row r="45812" spans="2:19" ht="15.75" customHeight="1" x14ac:dyDescent="0.25">
      <c r="B45812" s="106"/>
      <c r="C45812" s="106"/>
      <c r="D45812" s="139"/>
      <c r="P45812" s="142"/>
      <c r="Q45812" s="142"/>
      <c r="R45812" s="142"/>
      <c r="S45812" s="139"/>
    </row>
    <row r="45813" spans="2:19" ht="15.75" customHeight="1" x14ac:dyDescent="0.25">
      <c r="B45813" s="106"/>
      <c r="C45813" s="106"/>
      <c r="D45813" s="139"/>
      <c r="P45813" s="142"/>
      <c r="Q45813" s="142"/>
      <c r="R45813" s="142"/>
      <c r="S45813" s="139"/>
    </row>
    <row r="45814" spans="2:19" ht="15.75" customHeight="1" x14ac:dyDescent="0.25">
      <c r="B45814" s="106"/>
      <c r="C45814" s="106"/>
      <c r="D45814" s="139"/>
      <c r="P45814" s="142"/>
      <c r="Q45814" s="142"/>
      <c r="R45814" s="142"/>
      <c r="S45814" s="139"/>
    </row>
    <row r="45815" spans="2:19" ht="15.75" customHeight="1" x14ac:dyDescent="0.25">
      <c r="B45815" s="106"/>
      <c r="C45815" s="106"/>
      <c r="D45815" s="139"/>
      <c r="P45815" s="142"/>
      <c r="Q45815" s="142"/>
      <c r="R45815" s="142"/>
      <c r="S45815" s="139"/>
    </row>
    <row r="45816" spans="2:19" ht="15.75" customHeight="1" x14ac:dyDescent="0.25">
      <c r="B45816" s="106"/>
      <c r="C45816" s="106"/>
      <c r="D45816" s="139"/>
      <c r="P45816" s="142"/>
      <c r="Q45816" s="142"/>
      <c r="R45816" s="142"/>
      <c r="S45816" s="139"/>
    </row>
    <row r="45817" spans="2:19" ht="15.75" customHeight="1" x14ac:dyDescent="0.25">
      <c r="B45817" s="106"/>
      <c r="C45817" s="106"/>
      <c r="D45817" s="139"/>
      <c r="P45817" s="142"/>
      <c r="Q45817" s="142"/>
      <c r="R45817" s="142"/>
      <c r="S45817" s="139"/>
    </row>
    <row r="45818" spans="2:19" ht="15.75" customHeight="1" x14ac:dyDescent="0.25">
      <c r="B45818" s="106"/>
      <c r="C45818" s="106"/>
      <c r="D45818" s="139"/>
      <c r="P45818" s="142"/>
      <c r="Q45818" s="142"/>
      <c r="R45818" s="142"/>
      <c r="S45818" s="139"/>
    </row>
    <row r="45819" spans="2:19" ht="15.75" customHeight="1" x14ac:dyDescent="0.25">
      <c r="B45819" s="106"/>
      <c r="C45819" s="106"/>
      <c r="D45819" s="139"/>
      <c r="P45819" s="142"/>
      <c r="Q45819" s="142"/>
      <c r="R45819" s="142"/>
      <c r="S45819" s="139"/>
    </row>
    <row r="45820" spans="2:19" ht="15.75" customHeight="1" x14ac:dyDescent="0.25">
      <c r="B45820" s="106"/>
      <c r="C45820" s="106"/>
      <c r="D45820" s="139"/>
      <c r="P45820" s="142"/>
      <c r="Q45820" s="142"/>
      <c r="R45820" s="142"/>
      <c r="S45820" s="139"/>
    </row>
    <row r="45821" spans="2:19" ht="15.75" customHeight="1" x14ac:dyDescent="0.25">
      <c r="B45821" s="106"/>
      <c r="C45821" s="106"/>
      <c r="D45821" s="139"/>
      <c r="P45821" s="142"/>
      <c r="Q45821" s="142"/>
      <c r="R45821" s="142"/>
      <c r="S45821" s="139"/>
    </row>
    <row r="45822" spans="2:19" ht="15.75" customHeight="1" x14ac:dyDescent="0.25">
      <c r="B45822" s="106"/>
      <c r="C45822" s="106"/>
      <c r="D45822" s="139"/>
      <c r="P45822" s="142"/>
      <c r="Q45822" s="142"/>
      <c r="R45822" s="142"/>
      <c r="S45822" s="139"/>
    </row>
    <row r="45823" spans="2:19" ht="15.75" customHeight="1" x14ac:dyDescent="0.25">
      <c r="B45823" s="106"/>
      <c r="C45823" s="106"/>
      <c r="D45823" s="139"/>
      <c r="P45823" s="142"/>
      <c r="Q45823" s="142"/>
      <c r="R45823" s="142"/>
      <c r="S45823" s="139"/>
    </row>
    <row r="45824" spans="2:19" ht="15.75" customHeight="1" x14ac:dyDescent="0.25">
      <c r="B45824" s="106"/>
      <c r="C45824" s="106"/>
      <c r="D45824" s="139"/>
      <c r="P45824" s="142"/>
      <c r="Q45824" s="142"/>
      <c r="R45824" s="142"/>
      <c r="S45824" s="139"/>
    </row>
    <row r="45825" spans="2:19" ht="15.75" customHeight="1" x14ac:dyDescent="0.25">
      <c r="B45825" s="106"/>
      <c r="C45825" s="106"/>
      <c r="D45825" s="139"/>
      <c r="P45825" s="142"/>
      <c r="Q45825" s="142"/>
      <c r="R45825" s="142"/>
      <c r="S45825" s="139"/>
    </row>
    <row r="45826" spans="2:19" ht="15.75" customHeight="1" x14ac:dyDescent="0.25">
      <c r="B45826" s="106"/>
      <c r="C45826" s="106"/>
      <c r="D45826" s="139"/>
      <c r="P45826" s="142"/>
      <c r="Q45826" s="142"/>
      <c r="R45826" s="142"/>
      <c r="S45826" s="139"/>
    </row>
    <row r="45827" spans="2:19" ht="15.75" customHeight="1" x14ac:dyDescent="0.25">
      <c r="B45827" s="106"/>
      <c r="C45827" s="106"/>
      <c r="D45827" s="139"/>
      <c r="P45827" s="142"/>
      <c r="Q45827" s="142"/>
      <c r="R45827" s="142"/>
      <c r="S45827" s="139"/>
    </row>
    <row r="45828" spans="2:19" ht="15.75" customHeight="1" x14ac:dyDescent="0.25">
      <c r="B45828" s="106"/>
      <c r="C45828" s="106"/>
      <c r="D45828" s="139"/>
      <c r="P45828" s="142"/>
      <c r="Q45828" s="142"/>
      <c r="R45828" s="142"/>
      <c r="S45828" s="139"/>
    </row>
    <row r="45829" spans="2:19" ht="15.75" customHeight="1" x14ac:dyDescent="0.25">
      <c r="B45829" s="106"/>
      <c r="C45829" s="106"/>
      <c r="D45829" s="139"/>
      <c r="P45829" s="142"/>
      <c r="Q45829" s="142"/>
      <c r="R45829" s="142"/>
      <c r="S45829" s="139"/>
    </row>
    <row r="45830" spans="2:19" ht="15.75" customHeight="1" x14ac:dyDescent="0.25">
      <c r="B45830" s="106"/>
      <c r="C45830" s="106"/>
      <c r="D45830" s="139"/>
      <c r="P45830" s="142"/>
      <c r="Q45830" s="142"/>
      <c r="R45830" s="142"/>
      <c r="S45830" s="139"/>
    </row>
    <row r="45831" spans="2:19" ht="15.75" customHeight="1" x14ac:dyDescent="0.25">
      <c r="B45831" s="106"/>
      <c r="C45831" s="106"/>
      <c r="D45831" s="139"/>
      <c r="P45831" s="142"/>
      <c r="Q45831" s="142"/>
      <c r="R45831" s="142"/>
      <c r="S45831" s="139"/>
    </row>
    <row r="45832" spans="2:19" ht="15.75" customHeight="1" x14ac:dyDescent="0.25">
      <c r="B45832" s="106"/>
      <c r="C45832" s="106"/>
      <c r="D45832" s="139"/>
      <c r="P45832" s="142"/>
      <c r="Q45832" s="142"/>
      <c r="R45832" s="142"/>
      <c r="S45832" s="139"/>
    </row>
    <row r="45833" spans="2:19" ht="15.75" customHeight="1" x14ac:dyDescent="0.25">
      <c r="B45833" s="106"/>
      <c r="C45833" s="106"/>
      <c r="D45833" s="139"/>
      <c r="P45833" s="142"/>
      <c r="Q45833" s="142"/>
      <c r="R45833" s="142"/>
      <c r="S45833" s="139"/>
    </row>
    <row r="45834" spans="2:19" ht="15.75" customHeight="1" x14ac:dyDescent="0.25">
      <c r="B45834" s="106"/>
      <c r="C45834" s="106"/>
      <c r="D45834" s="139"/>
      <c r="P45834" s="142"/>
      <c r="Q45834" s="142"/>
      <c r="R45834" s="142"/>
      <c r="S45834" s="139"/>
    </row>
    <row r="45835" spans="2:19" ht="15.75" customHeight="1" x14ac:dyDescent="0.25">
      <c r="B45835" s="106"/>
      <c r="C45835" s="106"/>
      <c r="D45835" s="139"/>
      <c r="P45835" s="142"/>
      <c r="Q45835" s="142"/>
      <c r="R45835" s="142"/>
      <c r="S45835" s="139"/>
    </row>
    <row r="45836" spans="2:19" ht="15.75" customHeight="1" x14ac:dyDescent="0.25">
      <c r="B45836" s="106"/>
      <c r="C45836" s="106"/>
      <c r="D45836" s="139"/>
      <c r="P45836" s="142"/>
      <c r="Q45836" s="142"/>
      <c r="R45836" s="142"/>
      <c r="S45836" s="139"/>
    </row>
    <row r="45837" spans="2:19" ht="15.75" customHeight="1" x14ac:dyDescent="0.25">
      <c r="B45837" s="106"/>
      <c r="C45837" s="106"/>
      <c r="D45837" s="139"/>
      <c r="P45837" s="142"/>
      <c r="Q45837" s="142"/>
      <c r="R45837" s="142"/>
      <c r="S45837" s="139"/>
    </row>
    <row r="45838" spans="2:19" ht="15.75" customHeight="1" x14ac:dyDescent="0.25">
      <c r="B45838" s="106"/>
      <c r="C45838" s="106"/>
      <c r="D45838" s="139"/>
      <c r="P45838" s="142"/>
      <c r="Q45838" s="142"/>
      <c r="R45838" s="142"/>
      <c r="S45838" s="139"/>
    </row>
    <row r="45839" spans="2:19" ht="15.75" customHeight="1" x14ac:dyDescent="0.25">
      <c r="B45839" s="106"/>
      <c r="C45839" s="106"/>
      <c r="D45839" s="139"/>
      <c r="P45839" s="142"/>
      <c r="Q45839" s="142"/>
      <c r="R45839" s="142"/>
      <c r="S45839" s="139"/>
    </row>
    <row r="45840" spans="2:19" ht="15.75" customHeight="1" x14ac:dyDescent="0.25">
      <c r="B45840" s="106"/>
      <c r="C45840" s="106"/>
      <c r="D45840" s="139"/>
      <c r="P45840" s="142"/>
      <c r="Q45840" s="142"/>
      <c r="R45840" s="142"/>
      <c r="S45840" s="139"/>
    </row>
    <row r="45841" spans="2:19" ht="15.75" customHeight="1" x14ac:dyDescent="0.25">
      <c r="B45841" s="106"/>
      <c r="C45841" s="106"/>
      <c r="D45841" s="139"/>
      <c r="P45841" s="142"/>
      <c r="Q45841" s="142"/>
      <c r="R45841" s="142"/>
      <c r="S45841" s="139"/>
    </row>
    <row r="45842" spans="2:19" ht="15.75" customHeight="1" x14ac:dyDescent="0.25">
      <c r="B45842" s="106"/>
      <c r="C45842" s="106"/>
      <c r="D45842" s="139"/>
      <c r="P45842" s="142"/>
      <c r="Q45842" s="142"/>
      <c r="R45842" s="142"/>
      <c r="S45842" s="139"/>
    </row>
    <row r="45843" spans="2:19" ht="15.75" customHeight="1" x14ac:dyDescent="0.25">
      <c r="B45843" s="106"/>
      <c r="C45843" s="106"/>
      <c r="D45843" s="139"/>
      <c r="P45843" s="142"/>
      <c r="Q45843" s="142"/>
      <c r="R45843" s="142"/>
      <c r="S45843" s="139"/>
    </row>
    <row r="45844" spans="2:19" ht="15.75" customHeight="1" x14ac:dyDescent="0.25">
      <c r="B45844" s="106"/>
      <c r="C45844" s="106"/>
      <c r="D45844" s="139"/>
      <c r="P45844" s="142"/>
      <c r="Q45844" s="142"/>
      <c r="R45844" s="142"/>
      <c r="S45844" s="139"/>
    </row>
    <row r="45845" spans="2:19" ht="15.75" customHeight="1" x14ac:dyDescent="0.25">
      <c r="B45845" s="106"/>
      <c r="C45845" s="106"/>
      <c r="D45845" s="139"/>
      <c r="P45845" s="142"/>
      <c r="Q45845" s="142"/>
      <c r="R45845" s="142"/>
      <c r="S45845" s="139"/>
    </row>
    <row r="45846" spans="2:19" ht="15.75" customHeight="1" x14ac:dyDescent="0.25">
      <c r="B45846" s="106"/>
      <c r="C45846" s="106"/>
      <c r="D45846" s="139"/>
      <c r="P45846" s="142"/>
      <c r="Q45846" s="142"/>
      <c r="R45846" s="142"/>
      <c r="S45846" s="139"/>
    </row>
    <row r="45847" spans="2:19" ht="15.75" customHeight="1" x14ac:dyDescent="0.25">
      <c r="B45847" s="106"/>
      <c r="C45847" s="106"/>
      <c r="D45847" s="139"/>
      <c r="P45847" s="142"/>
      <c r="Q45847" s="142"/>
      <c r="R45847" s="142"/>
      <c r="S45847" s="139"/>
    </row>
    <row r="45848" spans="2:19" ht="15.75" customHeight="1" x14ac:dyDescent="0.25">
      <c r="B45848" s="106"/>
      <c r="C45848" s="106"/>
      <c r="D45848" s="139"/>
      <c r="P45848" s="142"/>
      <c r="Q45848" s="142"/>
      <c r="R45848" s="142"/>
      <c r="S45848" s="139"/>
    </row>
    <row r="45849" spans="2:19" ht="15.75" customHeight="1" x14ac:dyDescent="0.25">
      <c r="B45849" s="106"/>
      <c r="C45849" s="106"/>
      <c r="D45849" s="139"/>
      <c r="P45849" s="142"/>
      <c r="Q45849" s="142"/>
      <c r="R45849" s="142"/>
      <c r="S45849" s="139"/>
    </row>
    <row r="45850" spans="2:19" ht="15.75" customHeight="1" x14ac:dyDescent="0.25">
      <c r="B45850" s="106"/>
      <c r="C45850" s="106"/>
      <c r="D45850" s="139"/>
      <c r="P45850" s="142"/>
      <c r="Q45850" s="142"/>
      <c r="R45850" s="142"/>
      <c r="S45850" s="139"/>
    </row>
    <row r="45851" spans="2:19" ht="15.75" customHeight="1" x14ac:dyDescent="0.25">
      <c r="B45851" s="106"/>
      <c r="C45851" s="106"/>
      <c r="D45851" s="139"/>
      <c r="P45851" s="142"/>
      <c r="Q45851" s="142"/>
      <c r="R45851" s="142"/>
      <c r="S45851" s="139"/>
    </row>
    <row r="45852" spans="2:19" ht="15.75" customHeight="1" x14ac:dyDescent="0.25">
      <c r="B45852" s="106"/>
      <c r="C45852" s="106"/>
      <c r="D45852" s="139"/>
      <c r="P45852" s="142"/>
      <c r="Q45852" s="142"/>
      <c r="R45852" s="142"/>
      <c r="S45852" s="139"/>
    </row>
    <row r="45853" spans="2:19" ht="15.75" customHeight="1" x14ac:dyDescent="0.25">
      <c r="B45853" s="106"/>
      <c r="C45853" s="106"/>
      <c r="D45853" s="139"/>
      <c r="P45853" s="142"/>
      <c r="Q45853" s="142"/>
      <c r="R45853" s="142"/>
      <c r="S45853" s="139"/>
    </row>
    <row r="45854" spans="2:19" ht="15.75" customHeight="1" x14ac:dyDescent="0.25">
      <c r="B45854" s="106"/>
      <c r="C45854" s="106"/>
      <c r="D45854" s="139"/>
      <c r="P45854" s="142"/>
      <c r="Q45854" s="142"/>
      <c r="R45854" s="142"/>
      <c r="S45854" s="139"/>
    </row>
    <row r="45855" spans="2:19" ht="15.75" customHeight="1" x14ac:dyDescent="0.25">
      <c r="B45855" s="106"/>
      <c r="C45855" s="106"/>
      <c r="D45855" s="139"/>
      <c r="P45855" s="142"/>
      <c r="Q45855" s="142"/>
      <c r="R45855" s="142"/>
      <c r="S45855" s="139"/>
    </row>
    <row r="45856" spans="2:19" ht="15.75" customHeight="1" x14ac:dyDescent="0.25">
      <c r="B45856" s="106"/>
      <c r="C45856" s="106"/>
      <c r="D45856" s="139"/>
      <c r="P45856" s="142"/>
      <c r="Q45856" s="142"/>
      <c r="R45856" s="142"/>
      <c r="S45856" s="139"/>
    </row>
    <row r="45857" spans="2:19" ht="15.75" customHeight="1" x14ac:dyDescent="0.25">
      <c r="B45857" s="106"/>
      <c r="C45857" s="106"/>
      <c r="D45857" s="139"/>
      <c r="P45857" s="142"/>
      <c r="Q45857" s="142"/>
      <c r="R45857" s="142"/>
      <c r="S45857" s="139"/>
    </row>
    <row r="45858" spans="2:19" ht="15.75" customHeight="1" x14ac:dyDescent="0.25">
      <c r="B45858" s="106"/>
      <c r="C45858" s="106"/>
      <c r="D45858" s="139"/>
      <c r="P45858" s="142"/>
      <c r="Q45858" s="142"/>
      <c r="R45858" s="142"/>
      <c r="S45858" s="139"/>
    </row>
    <row r="45859" spans="2:19" ht="15.75" customHeight="1" x14ac:dyDescent="0.25">
      <c r="B45859" s="106"/>
      <c r="C45859" s="106"/>
      <c r="D45859" s="139"/>
      <c r="P45859" s="142"/>
      <c r="Q45859" s="142"/>
      <c r="R45859" s="142"/>
      <c r="S45859" s="139"/>
    </row>
    <row r="45860" spans="2:19" ht="15.75" customHeight="1" x14ac:dyDescent="0.25">
      <c r="B45860" s="106"/>
      <c r="C45860" s="106"/>
      <c r="D45860" s="139"/>
      <c r="P45860" s="142"/>
      <c r="Q45860" s="142"/>
      <c r="R45860" s="142"/>
      <c r="S45860" s="139"/>
    </row>
    <row r="45861" spans="2:19" ht="15.75" customHeight="1" x14ac:dyDescent="0.25">
      <c r="B45861" s="106"/>
      <c r="C45861" s="106"/>
      <c r="D45861" s="139"/>
      <c r="P45861" s="142"/>
      <c r="Q45861" s="142"/>
      <c r="R45861" s="142"/>
      <c r="S45861" s="139"/>
    </row>
    <row r="45862" spans="2:19" ht="15.75" customHeight="1" x14ac:dyDescent="0.25">
      <c r="B45862" s="106"/>
      <c r="C45862" s="106"/>
      <c r="D45862" s="139"/>
      <c r="P45862" s="142"/>
      <c r="Q45862" s="142"/>
      <c r="R45862" s="142"/>
      <c r="S45862" s="139"/>
    </row>
    <row r="45863" spans="2:19" ht="15.75" customHeight="1" x14ac:dyDescent="0.25">
      <c r="B45863" s="106"/>
      <c r="C45863" s="106"/>
      <c r="D45863" s="139"/>
      <c r="P45863" s="142"/>
      <c r="Q45863" s="142"/>
      <c r="R45863" s="142"/>
      <c r="S45863" s="139"/>
    </row>
    <row r="45864" spans="2:19" ht="15.75" customHeight="1" x14ac:dyDescent="0.25">
      <c r="B45864" s="106"/>
      <c r="C45864" s="106"/>
      <c r="D45864" s="139"/>
      <c r="P45864" s="142"/>
      <c r="Q45864" s="142"/>
      <c r="R45864" s="142"/>
      <c r="S45864" s="139"/>
    </row>
    <row r="45865" spans="2:19" ht="15.75" customHeight="1" x14ac:dyDescent="0.25">
      <c r="B45865" s="106"/>
      <c r="C45865" s="106"/>
      <c r="D45865" s="139"/>
      <c r="P45865" s="142"/>
      <c r="Q45865" s="142"/>
      <c r="R45865" s="142"/>
      <c r="S45865" s="139"/>
    </row>
    <row r="45866" spans="2:19" ht="15.75" customHeight="1" x14ac:dyDescent="0.25">
      <c r="B45866" s="106"/>
      <c r="C45866" s="106"/>
      <c r="D45866" s="139"/>
      <c r="P45866" s="142"/>
      <c r="Q45866" s="142"/>
      <c r="R45866" s="142"/>
      <c r="S45866" s="139"/>
    </row>
    <row r="45867" spans="2:19" ht="15.75" customHeight="1" x14ac:dyDescent="0.25">
      <c r="B45867" s="106"/>
      <c r="C45867" s="106"/>
      <c r="D45867" s="139"/>
      <c r="P45867" s="142"/>
      <c r="Q45867" s="142"/>
      <c r="R45867" s="142"/>
      <c r="S45867" s="139"/>
    </row>
    <row r="45868" spans="2:19" ht="15.75" customHeight="1" x14ac:dyDescent="0.25">
      <c r="B45868" s="106"/>
      <c r="C45868" s="106"/>
      <c r="D45868" s="139"/>
      <c r="P45868" s="142"/>
      <c r="Q45868" s="142"/>
      <c r="R45868" s="142"/>
      <c r="S45868" s="139"/>
    </row>
    <row r="45869" spans="2:19" ht="15.75" customHeight="1" x14ac:dyDescent="0.25">
      <c r="B45869" s="106"/>
      <c r="C45869" s="106"/>
      <c r="D45869" s="139"/>
      <c r="P45869" s="142"/>
      <c r="Q45869" s="142"/>
      <c r="R45869" s="142"/>
      <c r="S45869" s="139"/>
    </row>
    <row r="45870" spans="2:19" ht="15.75" customHeight="1" x14ac:dyDescent="0.25">
      <c r="B45870" s="106"/>
      <c r="C45870" s="106"/>
      <c r="D45870" s="139"/>
      <c r="P45870" s="142"/>
      <c r="Q45870" s="142"/>
      <c r="R45870" s="142"/>
      <c r="S45870" s="139"/>
    </row>
    <row r="45871" spans="2:19" ht="15.75" customHeight="1" x14ac:dyDescent="0.25">
      <c r="B45871" s="106"/>
      <c r="C45871" s="106"/>
      <c r="D45871" s="139"/>
      <c r="P45871" s="142"/>
      <c r="Q45871" s="142"/>
      <c r="R45871" s="142"/>
      <c r="S45871" s="139"/>
    </row>
    <row r="45872" spans="2:19" ht="15.75" customHeight="1" x14ac:dyDescent="0.25">
      <c r="B45872" s="106"/>
      <c r="C45872" s="106"/>
      <c r="D45872" s="139"/>
      <c r="P45872" s="142"/>
      <c r="Q45872" s="142"/>
      <c r="R45872" s="142"/>
      <c r="S45872" s="139"/>
    </row>
    <row r="45873" spans="2:19" ht="15.75" customHeight="1" x14ac:dyDescent="0.25">
      <c r="B45873" s="106"/>
      <c r="C45873" s="106"/>
      <c r="D45873" s="139"/>
      <c r="P45873" s="142"/>
      <c r="Q45873" s="142"/>
      <c r="R45873" s="142"/>
      <c r="S45873" s="139"/>
    </row>
    <row r="45874" spans="2:19" ht="15.75" customHeight="1" x14ac:dyDescent="0.25">
      <c r="B45874" s="106"/>
      <c r="C45874" s="106"/>
      <c r="D45874" s="139"/>
      <c r="P45874" s="142"/>
      <c r="Q45874" s="142"/>
      <c r="R45874" s="142"/>
      <c r="S45874" s="139"/>
    </row>
    <row r="45875" spans="2:19" ht="15.75" customHeight="1" x14ac:dyDescent="0.25">
      <c r="B45875" s="106"/>
      <c r="C45875" s="106"/>
      <c r="D45875" s="139"/>
      <c r="P45875" s="142"/>
      <c r="Q45875" s="142"/>
      <c r="R45875" s="142"/>
      <c r="S45875" s="139"/>
    </row>
    <row r="45876" spans="2:19" ht="15.75" customHeight="1" x14ac:dyDescent="0.25">
      <c r="B45876" s="106"/>
      <c r="C45876" s="106"/>
      <c r="D45876" s="139"/>
      <c r="P45876" s="142"/>
      <c r="Q45876" s="142"/>
      <c r="R45876" s="142"/>
      <c r="S45876" s="139"/>
    </row>
    <row r="45877" spans="2:19" ht="15.75" customHeight="1" x14ac:dyDescent="0.25">
      <c r="B45877" s="106"/>
      <c r="C45877" s="106"/>
      <c r="D45877" s="139"/>
      <c r="P45877" s="142"/>
      <c r="Q45877" s="142"/>
      <c r="R45877" s="142"/>
      <c r="S45877" s="139"/>
    </row>
    <row r="45878" spans="2:19" ht="15.75" customHeight="1" x14ac:dyDescent="0.25">
      <c r="B45878" s="106"/>
      <c r="C45878" s="106"/>
      <c r="D45878" s="139"/>
      <c r="P45878" s="142"/>
      <c r="Q45878" s="142"/>
      <c r="R45878" s="142"/>
      <c r="S45878" s="139"/>
    </row>
    <row r="45879" spans="2:19" ht="15.75" customHeight="1" x14ac:dyDescent="0.25">
      <c r="B45879" s="106"/>
      <c r="C45879" s="106"/>
      <c r="D45879" s="139"/>
      <c r="P45879" s="142"/>
      <c r="Q45879" s="142"/>
      <c r="R45879" s="142"/>
      <c r="S45879" s="139"/>
    </row>
    <row r="45880" spans="2:19" ht="15.75" customHeight="1" x14ac:dyDescent="0.25">
      <c r="B45880" s="106"/>
      <c r="C45880" s="106"/>
      <c r="D45880" s="139"/>
      <c r="P45880" s="142"/>
      <c r="Q45880" s="142"/>
      <c r="R45880" s="142"/>
      <c r="S45880" s="139"/>
    </row>
    <row r="45881" spans="2:19" ht="15.75" customHeight="1" x14ac:dyDescent="0.25">
      <c r="B45881" s="106"/>
      <c r="C45881" s="106"/>
      <c r="D45881" s="139"/>
      <c r="P45881" s="142"/>
      <c r="Q45881" s="142"/>
      <c r="R45881" s="142"/>
      <c r="S45881" s="139"/>
    </row>
    <row r="45882" spans="2:19" ht="15.75" customHeight="1" x14ac:dyDescent="0.25">
      <c r="B45882" s="106"/>
      <c r="C45882" s="106"/>
      <c r="D45882" s="139"/>
      <c r="P45882" s="142"/>
      <c r="Q45882" s="142"/>
      <c r="R45882" s="142"/>
      <c r="S45882" s="139"/>
    </row>
    <row r="45883" spans="2:19" ht="15.75" customHeight="1" x14ac:dyDescent="0.25">
      <c r="B45883" s="106"/>
      <c r="C45883" s="106"/>
      <c r="D45883" s="139"/>
      <c r="P45883" s="142"/>
      <c r="Q45883" s="142"/>
      <c r="R45883" s="142"/>
      <c r="S45883" s="139"/>
    </row>
    <row r="45884" spans="2:19" ht="15.75" customHeight="1" x14ac:dyDescent="0.25">
      <c r="B45884" s="106"/>
      <c r="C45884" s="106"/>
      <c r="D45884" s="139"/>
      <c r="P45884" s="142"/>
      <c r="Q45884" s="142"/>
      <c r="R45884" s="142"/>
      <c r="S45884" s="139"/>
    </row>
    <row r="45885" spans="2:19" ht="15.75" customHeight="1" x14ac:dyDescent="0.25">
      <c r="B45885" s="106"/>
      <c r="C45885" s="106"/>
      <c r="D45885" s="139"/>
      <c r="P45885" s="142"/>
      <c r="Q45885" s="142"/>
      <c r="R45885" s="142"/>
      <c r="S45885" s="139"/>
    </row>
    <row r="45886" spans="2:19" ht="15.75" customHeight="1" x14ac:dyDescent="0.25">
      <c r="B45886" s="106"/>
      <c r="C45886" s="106"/>
      <c r="D45886" s="139"/>
      <c r="P45886" s="142"/>
      <c r="Q45886" s="142"/>
      <c r="R45886" s="142"/>
      <c r="S45886" s="139"/>
    </row>
    <row r="45887" spans="2:19" ht="15.75" customHeight="1" x14ac:dyDescent="0.25">
      <c r="B45887" s="106"/>
      <c r="C45887" s="106"/>
      <c r="D45887" s="139"/>
      <c r="P45887" s="142"/>
      <c r="Q45887" s="142"/>
      <c r="R45887" s="142"/>
      <c r="S45887" s="139"/>
    </row>
    <row r="45888" spans="2:19" ht="15.75" customHeight="1" x14ac:dyDescent="0.25">
      <c r="B45888" s="106"/>
      <c r="C45888" s="106"/>
      <c r="D45888" s="139"/>
      <c r="P45888" s="142"/>
      <c r="Q45888" s="142"/>
      <c r="R45888" s="142"/>
      <c r="S45888" s="139"/>
    </row>
    <row r="45889" spans="2:19" ht="15.75" customHeight="1" x14ac:dyDescent="0.25">
      <c r="B45889" s="106"/>
      <c r="C45889" s="106"/>
      <c r="D45889" s="139"/>
      <c r="P45889" s="142"/>
      <c r="Q45889" s="142"/>
      <c r="R45889" s="142"/>
      <c r="S45889" s="139"/>
    </row>
    <row r="45890" spans="2:19" ht="15.75" customHeight="1" x14ac:dyDescent="0.25">
      <c r="B45890" s="106"/>
      <c r="C45890" s="106"/>
      <c r="D45890" s="139"/>
      <c r="P45890" s="142"/>
      <c r="Q45890" s="142"/>
      <c r="R45890" s="142"/>
      <c r="S45890" s="139"/>
    </row>
    <row r="45891" spans="2:19" ht="15.75" customHeight="1" x14ac:dyDescent="0.25">
      <c r="B45891" s="106"/>
      <c r="C45891" s="106"/>
      <c r="D45891" s="139"/>
      <c r="P45891" s="142"/>
      <c r="Q45891" s="142"/>
      <c r="R45891" s="142"/>
      <c r="S45891" s="139"/>
    </row>
    <row r="45892" spans="2:19" ht="15.75" customHeight="1" x14ac:dyDescent="0.25">
      <c r="B45892" s="106"/>
      <c r="C45892" s="106"/>
      <c r="D45892" s="139"/>
      <c r="P45892" s="142"/>
      <c r="Q45892" s="142"/>
      <c r="R45892" s="142"/>
      <c r="S45892" s="139"/>
    </row>
    <row r="45893" spans="2:19" ht="15.75" customHeight="1" x14ac:dyDescent="0.25">
      <c r="B45893" s="106"/>
      <c r="C45893" s="106"/>
      <c r="D45893" s="139"/>
      <c r="P45893" s="142"/>
      <c r="Q45893" s="142"/>
      <c r="R45893" s="142"/>
      <c r="S45893" s="139"/>
    </row>
    <row r="45894" spans="2:19" ht="15.75" customHeight="1" x14ac:dyDescent="0.25">
      <c r="B45894" s="106"/>
      <c r="C45894" s="106"/>
      <c r="D45894" s="139"/>
      <c r="P45894" s="142"/>
      <c r="Q45894" s="142"/>
      <c r="R45894" s="142"/>
      <c r="S45894" s="139"/>
    </row>
    <row r="45895" spans="2:19" ht="15.75" customHeight="1" x14ac:dyDescent="0.25">
      <c r="B45895" s="106"/>
      <c r="C45895" s="106"/>
      <c r="D45895" s="139"/>
      <c r="P45895" s="142"/>
      <c r="Q45895" s="142"/>
      <c r="R45895" s="142"/>
      <c r="S45895" s="139"/>
    </row>
    <row r="45896" spans="2:19" ht="15.75" customHeight="1" x14ac:dyDescent="0.25">
      <c r="B45896" s="106"/>
      <c r="C45896" s="106"/>
      <c r="D45896" s="139"/>
      <c r="P45896" s="142"/>
      <c r="Q45896" s="142"/>
      <c r="R45896" s="142"/>
      <c r="S45896" s="139"/>
    </row>
    <row r="45897" spans="2:19" ht="15.75" customHeight="1" x14ac:dyDescent="0.25">
      <c r="B45897" s="106"/>
      <c r="C45897" s="106"/>
      <c r="D45897" s="139"/>
      <c r="P45897" s="142"/>
      <c r="Q45897" s="142"/>
      <c r="R45897" s="142"/>
      <c r="S45897" s="139"/>
    </row>
    <row r="45898" spans="2:19" ht="15.75" customHeight="1" x14ac:dyDescent="0.25">
      <c r="B45898" s="106"/>
      <c r="C45898" s="106"/>
      <c r="D45898" s="139"/>
      <c r="P45898" s="142"/>
      <c r="Q45898" s="142"/>
      <c r="R45898" s="142"/>
      <c r="S45898" s="139"/>
    </row>
    <row r="45899" spans="2:19" ht="15.75" customHeight="1" x14ac:dyDescent="0.25">
      <c r="B45899" s="106"/>
      <c r="C45899" s="106"/>
      <c r="D45899" s="139"/>
      <c r="P45899" s="142"/>
      <c r="Q45899" s="142"/>
      <c r="R45899" s="142"/>
      <c r="S45899" s="139"/>
    </row>
    <row r="45900" spans="2:19" ht="15.75" customHeight="1" x14ac:dyDescent="0.25">
      <c r="B45900" s="106"/>
      <c r="C45900" s="106"/>
      <c r="D45900" s="139"/>
      <c r="P45900" s="142"/>
      <c r="Q45900" s="142"/>
      <c r="R45900" s="142"/>
      <c r="S45900" s="139"/>
    </row>
    <row r="45901" spans="2:19" ht="15.75" customHeight="1" x14ac:dyDescent="0.25">
      <c r="B45901" s="106"/>
      <c r="C45901" s="106"/>
      <c r="D45901" s="139"/>
      <c r="P45901" s="142"/>
      <c r="Q45901" s="142"/>
      <c r="R45901" s="142"/>
      <c r="S45901" s="139"/>
    </row>
    <row r="45902" spans="2:19" ht="15.75" customHeight="1" x14ac:dyDescent="0.25">
      <c r="B45902" s="106"/>
      <c r="C45902" s="106"/>
      <c r="D45902" s="139"/>
      <c r="P45902" s="142"/>
      <c r="Q45902" s="142"/>
      <c r="R45902" s="142"/>
      <c r="S45902" s="139"/>
    </row>
    <row r="45903" spans="2:19" ht="15.75" customHeight="1" x14ac:dyDescent="0.25">
      <c r="B45903" s="106"/>
      <c r="C45903" s="106"/>
      <c r="D45903" s="139"/>
      <c r="P45903" s="142"/>
      <c r="Q45903" s="142"/>
      <c r="R45903" s="142"/>
      <c r="S45903" s="139"/>
    </row>
    <row r="45904" spans="2:19" ht="15.75" customHeight="1" x14ac:dyDescent="0.25">
      <c r="B45904" s="106"/>
      <c r="C45904" s="106"/>
      <c r="D45904" s="139"/>
      <c r="P45904" s="142"/>
      <c r="Q45904" s="142"/>
      <c r="R45904" s="142"/>
      <c r="S45904" s="139"/>
    </row>
    <row r="45905" spans="2:19" ht="15.75" customHeight="1" x14ac:dyDescent="0.25">
      <c r="B45905" s="106"/>
      <c r="C45905" s="106"/>
      <c r="D45905" s="139"/>
      <c r="P45905" s="142"/>
      <c r="Q45905" s="142"/>
      <c r="R45905" s="142"/>
      <c r="S45905" s="139"/>
    </row>
    <row r="45906" spans="2:19" ht="15.75" customHeight="1" x14ac:dyDescent="0.25">
      <c r="B45906" s="106"/>
      <c r="C45906" s="106"/>
      <c r="D45906" s="139"/>
      <c r="P45906" s="142"/>
      <c r="Q45906" s="142"/>
      <c r="R45906" s="142"/>
      <c r="S45906" s="139"/>
    </row>
    <row r="45907" spans="2:19" ht="15.75" customHeight="1" x14ac:dyDescent="0.25">
      <c r="B45907" s="106"/>
      <c r="C45907" s="106"/>
      <c r="D45907" s="139"/>
      <c r="P45907" s="142"/>
      <c r="Q45907" s="142"/>
      <c r="R45907" s="142"/>
      <c r="S45907" s="139"/>
    </row>
    <row r="45908" spans="2:19" ht="15.75" customHeight="1" x14ac:dyDescent="0.25">
      <c r="B45908" s="106"/>
      <c r="C45908" s="106"/>
      <c r="D45908" s="139"/>
      <c r="P45908" s="142"/>
      <c r="Q45908" s="142"/>
      <c r="R45908" s="142"/>
      <c r="S45908" s="139"/>
    </row>
    <row r="45909" spans="2:19" ht="15.75" customHeight="1" x14ac:dyDescent="0.25">
      <c r="B45909" s="106"/>
      <c r="C45909" s="106"/>
      <c r="D45909" s="139"/>
      <c r="P45909" s="142"/>
      <c r="Q45909" s="142"/>
      <c r="R45909" s="142"/>
      <c r="S45909" s="139"/>
    </row>
    <row r="45910" spans="2:19" ht="15.75" customHeight="1" x14ac:dyDescent="0.25">
      <c r="B45910" s="106"/>
      <c r="C45910" s="106"/>
      <c r="D45910" s="139"/>
      <c r="P45910" s="142"/>
      <c r="Q45910" s="142"/>
      <c r="R45910" s="142"/>
      <c r="S45910" s="139"/>
    </row>
    <row r="45911" spans="2:19" ht="15.75" customHeight="1" x14ac:dyDescent="0.25">
      <c r="B45911" s="106"/>
      <c r="C45911" s="106"/>
      <c r="D45911" s="139"/>
      <c r="P45911" s="142"/>
      <c r="Q45911" s="142"/>
      <c r="R45911" s="142"/>
      <c r="S45911" s="139"/>
    </row>
    <row r="45912" spans="2:19" ht="15.75" customHeight="1" x14ac:dyDescent="0.25">
      <c r="B45912" s="106"/>
      <c r="C45912" s="106"/>
      <c r="D45912" s="139"/>
      <c r="P45912" s="142"/>
      <c r="Q45912" s="142"/>
      <c r="R45912" s="142"/>
      <c r="S45912" s="139"/>
    </row>
    <row r="45913" spans="2:19" ht="15.75" customHeight="1" x14ac:dyDescent="0.25">
      <c r="B45913" s="106"/>
      <c r="C45913" s="106"/>
      <c r="D45913" s="139"/>
      <c r="P45913" s="142"/>
      <c r="Q45913" s="142"/>
      <c r="R45913" s="142"/>
      <c r="S45913" s="139"/>
    </row>
    <row r="45914" spans="2:19" ht="15.75" customHeight="1" x14ac:dyDescent="0.25">
      <c r="B45914" s="106"/>
      <c r="C45914" s="106"/>
      <c r="D45914" s="139"/>
      <c r="P45914" s="142"/>
      <c r="Q45914" s="142"/>
      <c r="R45914" s="142"/>
      <c r="S45914" s="139"/>
    </row>
    <row r="45915" spans="2:19" ht="15.75" customHeight="1" x14ac:dyDescent="0.25">
      <c r="B45915" s="106"/>
      <c r="C45915" s="106"/>
      <c r="D45915" s="139"/>
      <c r="P45915" s="142"/>
      <c r="Q45915" s="142"/>
      <c r="R45915" s="142"/>
      <c r="S45915" s="139"/>
    </row>
    <row r="45916" spans="2:19" ht="15.75" customHeight="1" x14ac:dyDescent="0.25">
      <c r="B45916" s="106"/>
      <c r="C45916" s="106"/>
      <c r="D45916" s="139"/>
      <c r="P45916" s="142"/>
      <c r="Q45916" s="142"/>
      <c r="R45916" s="142"/>
      <c r="S45916" s="139"/>
    </row>
    <row r="45917" spans="2:19" ht="15.75" customHeight="1" x14ac:dyDescent="0.25">
      <c r="B45917" s="106"/>
      <c r="C45917" s="106"/>
      <c r="D45917" s="139"/>
      <c r="P45917" s="142"/>
      <c r="Q45917" s="142"/>
      <c r="R45917" s="142"/>
      <c r="S45917" s="139"/>
    </row>
    <row r="45918" spans="2:19" ht="15.75" customHeight="1" x14ac:dyDescent="0.25">
      <c r="B45918" s="106"/>
      <c r="C45918" s="106"/>
      <c r="D45918" s="139"/>
      <c r="P45918" s="142"/>
      <c r="Q45918" s="142"/>
      <c r="R45918" s="142"/>
      <c r="S45918" s="139"/>
    </row>
    <row r="45919" spans="2:19" ht="15.75" customHeight="1" x14ac:dyDescent="0.25">
      <c r="B45919" s="106"/>
      <c r="C45919" s="106"/>
      <c r="D45919" s="139"/>
      <c r="P45919" s="142"/>
      <c r="Q45919" s="142"/>
      <c r="R45919" s="142"/>
      <c r="S45919" s="139"/>
    </row>
    <row r="45920" spans="2:19" ht="15.75" customHeight="1" x14ac:dyDescent="0.25">
      <c r="B45920" s="106"/>
      <c r="C45920" s="106"/>
      <c r="D45920" s="139"/>
      <c r="P45920" s="142"/>
      <c r="Q45920" s="142"/>
      <c r="R45920" s="142"/>
      <c r="S45920" s="139"/>
    </row>
    <row r="45921" spans="2:19" ht="15.75" customHeight="1" x14ac:dyDescent="0.25">
      <c r="B45921" s="106"/>
      <c r="C45921" s="106"/>
      <c r="D45921" s="139"/>
      <c r="P45921" s="142"/>
      <c r="Q45921" s="142"/>
      <c r="R45921" s="142"/>
      <c r="S45921" s="139"/>
    </row>
    <row r="45922" spans="2:19" ht="15.75" customHeight="1" x14ac:dyDescent="0.25">
      <c r="B45922" s="106"/>
      <c r="C45922" s="106"/>
      <c r="D45922" s="139"/>
      <c r="P45922" s="142"/>
      <c r="Q45922" s="142"/>
      <c r="R45922" s="142"/>
      <c r="S45922" s="139"/>
    </row>
    <row r="45923" spans="2:19" ht="15.75" customHeight="1" x14ac:dyDescent="0.25">
      <c r="B45923" s="106"/>
      <c r="C45923" s="106"/>
      <c r="D45923" s="139"/>
      <c r="P45923" s="142"/>
      <c r="Q45923" s="142"/>
      <c r="R45923" s="142"/>
      <c r="S45923" s="139"/>
    </row>
    <row r="45924" spans="2:19" ht="15.75" customHeight="1" x14ac:dyDescent="0.25">
      <c r="B45924" s="106"/>
      <c r="C45924" s="106"/>
      <c r="D45924" s="139"/>
      <c r="P45924" s="142"/>
      <c r="Q45924" s="142"/>
      <c r="R45924" s="142"/>
      <c r="S45924" s="139"/>
    </row>
    <row r="45925" spans="2:19" ht="15.75" customHeight="1" x14ac:dyDescent="0.25">
      <c r="B45925" s="106"/>
      <c r="C45925" s="106"/>
      <c r="D45925" s="139"/>
      <c r="P45925" s="142"/>
      <c r="Q45925" s="142"/>
      <c r="R45925" s="142"/>
      <c r="S45925" s="139"/>
    </row>
    <row r="45926" spans="2:19" ht="15.75" customHeight="1" x14ac:dyDescent="0.25">
      <c r="B45926" s="106"/>
      <c r="C45926" s="106"/>
      <c r="D45926" s="139"/>
      <c r="P45926" s="142"/>
      <c r="Q45926" s="142"/>
      <c r="R45926" s="142"/>
      <c r="S45926" s="139"/>
    </row>
    <row r="45927" spans="2:19" ht="15.75" customHeight="1" x14ac:dyDescent="0.25">
      <c r="B45927" s="106"/>
      <c r="C45927" s="106"/>
      <c r="D45927" s="139"/>
      <c r="P45927" s="142"/>
      <c r="Q45927" s="142"/>
      <c r="R45927" s="142"/>
      <c r="S45927" s="139"/>
    </row>
    <row r="45928" spans="2:19" ht="15.75" customHeight="1" x14ac:dyDescent="0.25">
      <c r="B45928" s="106"/>
      <c r="C45928" s="106"/>
      <c r="D45928" s="139"/>
      <c r="P45928" s="142"/>
      <c r="Q45928" s="142"/>
      <c r="R45928" s="142"/>
      <c r="S45928" s="139"/>
    </row>
    <row r="45929" spans="2:19" ht="15.75" customHeight="1" x14ac:dyDescent="0.25">
      <c r="B45929" s="106"/>
      <c r="C45929" s="106"/>
      <c r="D45929" s="139"/>
      <c r="P45929" s="142"/>
      <c r="Q45929" s="142"/>
      <c r="R45929" s="142"/>
      <c r="S45929" s="139"/>
    </row>
    <row r="45930" spans="2:19" ht="15.75" customHeight="1" x14ac:dyDescent="0.25">
      <c r="B45930" s="106"/>
      <c r="C45930" s="106"/>
      <c r="D45930" s="139"/>
      <c r="P45930" s="142"/>
      <c r="Q45930" s="142"/>
      <c r="R45930" s="142"/>
      <c r="S45930" s="139"/>
    </row>
    <row r="45931" spans="2:19" ht="15.75" customHeight="1" x14ac:dyDescent="0.25">
      <c r="B45931" s="106"/>
      <c r="C45931" s="106"/>
      <c r="D45931" s="139"/>
      <c r="P45931" s="142"/>
      <c r="Q45931" s="142"/>
      <c r="R45931" s="142"/>
      <c r="S45931" s="139"/>
    </row>
    <row r="45932" spans="2:19" ht="15.75" customHeight="1" x14ac:dyDescent="0.25">
      <c r="B45932" s="106"/>
      <c r="C45932" s="106"/>
      <c r="D45932" s="139"/>
      <c r="P45932" s="142"/>
      <c r="Q45932" s="142"/>
      <c r="R45932" s="142"/>
      <c r="S45932" s="139"/>
    </row>
    <row r="45933" spans="2:19" ht="15.75" customHeight="1" x14ac:dyDescent="0.25">
      <c r="B45933" s="106"/>
      <c r="C45933" s="106"/>
      <c r="D45933" s="139"/>
      <c r="P45933" s="142"/>
      <c r="Q45933" s="142"/>
      <c r="R45933" s="142"/>
      <c r="S45933" s="139"/>
    </row>
    <row r="45934" spans="2:19" ht="15.75" customHeight="1" x14ac:dyDescent="0.25">
      <c r="B45934" s="106"/>
      <c r="C45934" s="106"/>
      <c r="D45934" s="139"/>
      <c r="P45934" s="142"/>
      <c r="Q45934" s="142"/>
      <c r="R45934" s="142"/>
      <c r="S45934" s="139"/>
    </row>
    <row r="45935" spans="2:19" ht="15.75" customHeight="1" x14ac:dyDescent="0.25">
      <c r="B45935" s="106"/>
      <c r="C45935" s="106"/>
      <c r="D45935" s="139"/>
      <c r="P45935" s="142"/>
      <c r="Q45935" s="142"/>
      <c r="R45935" s="142"/>
      <c r="S45935" s="139"/>
    </row>
    <row r="45936" spans="2:19" ht="15.75" customHeight="1" x14ac:dyDescent="0.25">
      <c r="B45936" s="106"/>
      <c r="C45936" s="106"/>
      <c r="D45936" s="139"/>
      <c r="P45936" s="142"/>
      <c r="Q45936" s="142"/>
      <c r="R45936" s="142"/>
      <c r="S45936" s="139"/>
    </row>
    <row r="45937" spans="2:19" ht="15.75" customHeight="1" x14ac:dyDescent="0.25">
      <c r="B45937" s="106"/>
      <c r="C45937" s="106"/>
      <c r="D45937" s="139"/>
      <c r="P45937" s="142"/>
      <c r="Q45937" s="142"/>
      <c r="R45937" s="142"/>
      <c r="S45937" s="139"/>
    </row>
    <row r="45938" spans="2:19" ht="15.75" customHeight="1" x14ac:dyDescent="0.25">
      <c r="B45938" s="106"/>
      <c r="C45938" s="106"/>
      <c r="D45938" s="139"/>
      <c r="P45938" s="142"/>
      <c r="Q45938" s="142"/>
      <c r="R45938" s="142"/>
      <c r="S45938" s="139"/>
    </row>
    <row r="45939" spans="2:19" ht="15.75" customHeight="1" x14ac:dyDescent="0.25">
      <c r="B45939" s="106"/>
      <c r="C45939" s="106"/>
      <c r="D45939" s="139"/>
      <c r="P45939" s="142"/>
      <c r="Q45939" s="142"/>
      <c r="R45939" s="142"/>
      <c r="S45939" s="139"/>
    </row>
    <row r="45940" spans="2:19" ht="15.75" customHeight="1" x14ac:dyDescent="0.25">
      <c r="B45940" s="106"/>
      <c r="C45940" s="106"/>
      <c r="D45940" s="139"/>
      <c r="P45940" s="142"/>
      <c r="Q45940" s="142"/>
      <c r="R45940" s="142"/>
      <c r="S45940" s="139"/>
    </row>
    <row r="45941" spans="2:19" ht="15.75" customHeight="1" x14ac:dyDescent="0.25">
      <c r="B45941" s="106"/>
      <c r="C45941" s="106"/>
      <c r="D45941" s="139"/>
      <c r="P45941" s="142"/>
      <c r="Q45941" s="142"/>
      <c r="R45941" s="142"/>
      <c r="S45941" s="139"/>
    </row>
    <row r="45942" spans="2:19" ht="15.75" customHeight="1" x14ac:dyDescent="0.25">
      <c r="B45942" s="106"/>
      <c r="C45942" s="106"/>
      <c r="D45942" s="139"/>
      <c r="P45942" s="142"/>
      <c r="Q45942" s="142"/>
      <c r="R45942" s="142"/>
      <c r="S45942" s="139"/>
    </row>
    <row r="45943" spans="2:19" ht="15.75" customHeight="1" x14ac:dyDescent="0.25">
      <c r="B45943" s="106"/>
      <c r="C45943" s="106"/>
      <c r="D45943" s="139"/>
      <c r="P45943" s="142"/>
      <c r="Q45943" s="142"/>
      <c r="R45943" s="142"/>
      <c r="S45943" s="139"/>
    </row>
    <row r="45944" spans="2:19" ht="15.75" customHeight="1" x14ac:dyDescent="0.25">
      <c r="B45944" s="106"/>
      <c r="C45944" s="106"/>
      <c r="D45944" s="139"/>
      <c r="P45944" s="142"/>
      <c r="Q45944" s="142"/>
      <c r="R45944" s="142"/>
      <c r="S45944" s="139"/>
    </row>
    <row r="45945" spans="2:19" ht="15.75" customHeight="1" x14ac:dyDescent="0.25">
      <c r="B45945" s="106"/>
      <c r="C45945" s="106"/>
      <c r="D45945" s="139"/>
      <c r="P45945" s="142"/>
      <c r="Q45945" s="142"/>
      <c r="R45945" s="142"/>
      <c r="S45945" s="139"/>
    </row>
    <row r="45946" spans="2:19" ht="15.75" customHeight="1" x14ac:dyDescent="0.25">
      <c r="B45946" s="106"/>
      <c r="C45946" s="106"/>
      <c r="D45946" s="139"/>
      <c r="P45946" s="142"/>
      <c r="Q45946" s="142"/>
      <c r="R45946" s="142"/>
      <c r="S45946" s="139"/>
    </row>
    <row r="45947" spans="2:19" ht="15.75" customHeight="1" x14ac:dyDescent="0.25">
      <c r="B45947" s="106"/>
      <c r="C45947" s="106"/>
      <c r="D45947" s="139"/>
      <c r="P45947" s="142"/>
      <c r="Q45947" s="142"/>
      <c r="R45947" s="142"/>
      <c r="S45947" s="139"/>
    </row>
    <row r="45948" spans="2:19" ht="15.75" customHeight="1" x14ac:dyDescent="0.25">
      <c r="B45948" s="106"/>
      <c r="C45948" s="106"/>
      <c r="D45948" s="139"/>
      <c r="P45948" s="142"/>
      <c r="Q45948" s="142"/>
      <c r="R45948" s="142"/>
      <c r="S45948" s="139"/>
    </row>
    <row r="45949" spans="2:19" ht="15.75" customHeight="1" x14ac:dyDescent="0.25">
      <c r="B45949" s="106"/>
      <c r="C45949" s="106"/>
      <c r="D45949" s="139"/>
      <c r="P45949" s="142"/>
      <c r="Q45949" s="142"/>
      <c r="R45949" s="142"/>
      <c r="S45949" s="139"/>
    </row>
    <row r="45950" spans="2:19" ht="15.75" customHeight="1" x14ac:dyDescent="0.25">
      <c r="B45950" s="106"/>
      <c r="C45950" s="106"/>
      <c r="D45950" s="139"/>
      <c r="P45950" s="142"/>
      <c r="Q45950" s="142"/>
      <c r="R45950" s="142"/>
      <c r="S45950" s="139"/>
    </row>
    <row r="45951" spans="2:19" ht="15.75" customHeight="1" x14ac:dyDescent="0.25">
      <c r="B45951" s="106"/>
      <c r="C45951" s="106"/>
      <c r="D45951" s="139"/>
      <c r="P45951" s="142"/>
      <c r="Q45951" s="142"/>
      <c r="R45951" s="142"/>
      <c r="S45951" s="139"/>
    </row>
    <row r="45952" spans="2:19" ht="15.75" customHeight="1" x14ac:dyDescent="0.25">
      <c r="B45952" s="106"/>
      <c r="C45952" s="106"/>
      <c r="D45952" s="139"/>
      <c r="P45952" s="142"/>
      <c r="Q45952" s="142"/>
      <c r="R45952" s="142"/>
      <c r="S45952" s="139"/>
    </row>
    <row r="45953" spans="2:19" ht="15.75" customHeight="1" x14ac:dyDescent="0.25">
      <c r="B45953" s="106"/>
      <c r="C45953" s="106"/>
      <c r="D45953" s="139"/>
      <c r="P45953" s="142"/>
      <c r="Q45953" s="142"/>
      <c r="R45953" s="142"/>
      <c r="S45953" s="139"/>
    </row>
    <row r="45954" spans="2:19" ht="15.75" customHeight="1" x14ac:dyDescent="0.25">
      <c r="B45954" s="106"/>
      <c r="C45954" s="106"/>
      <c r="D45954" s="139"/>
      <c r="P45954" s="142"/>
      <c r="Q45954" s="142"/>
      <c r="R45954" s="142"/>
      <c r="S45954" s="139"/>
    </row>
    <row r="45955" spans="2:19" ht="15.75" customHeight="1" x14ac:dyDescent="0.25">
      <c r="B45955" s="106"/>
      <c r="C45955" s="106"/>
      <c r="D45955" s="139"/>
      <c r="P45955" s="142"/>
      <c r="Q45955" s="142"/>
      <c r="R45955" s="142"/>
      <c r="S45955" s="139"/>
    </row>
    <row r="45956" spans="2:19" ht="15.75" customHeight="1" x14ac:dyDescent="0.25">
      <c r="B45956" s="106"/>
      <c r="C45956" s="106"/>
      <c r="D45956" s="139"/>
      <c r="P45956" s="142"/>
      <c r="Q45956" s="142"/>
      <c r="R45956" s="142"/>
      <c r="S45956" s="139"/>
    </row>
    <row r="45957" spans="2:19" ht="15.75" customHeight="1" x14ac:dyDescent="0.25">
      <c r="B45957" s="106"/>
      <c r="C45957" s="106"/>
      <c r="D45957" s="139"/>
      <c r="P45957" s="142"/>
      <c r="Q45957" s="142"/>
      <c r="R45957" s="142"/>
      <c r="S45957" s="139"/>
    </row>
    <row r="45958" spans="2:19" ht="15.75" customHeight="1" x14ac:dyDescent="0.25">
      <c r="B45958" s="106"/>
      <c r="C45958" s="106"/>
      <c r="D45958" s="139"/>
      <c r="P45958" s="142"/>
      <c r="Q45958" s="142"/>
      <c r="R45958" s="142"/>
      <c r="S45958" s="139"/>
    </row>
    <row r="45959" spans="2:19" ht="15.75" customHeight="1" x14ac:dyDescent="0.25">
      <c r="B45959" s="106"/>
      <c r="C45959" s="106"/>
      <c r="D45959" s="139"/>
      <c r="P45959" s="142"/>
      <c r="Q45959" s="142"/>
      <c r="R45959" s="142"/>
      <c r="S45959" s="139"/>
    </row>
    <row r="45960" spans="2:19" ht="15.75" customHeight="1" x14ac:dyDescent="0.25">
      <c r="B45960" s="106"/>
      <c r="C45960" s="106"/>
      <c r="D45960" s="139"/>
      <c r="P45960" s="142"/>
      <c r="Q45960" s="142"/>
      <c r="R45960" s="142"/>
      <c r="S45960" s="139"/>
    </row>
    <row r="45961" spans="2:19" ht="15.75" customHeight="1" x14ac:dyDescent="0.25">
      <c r="B45961" s="106"/>
      <c r="C45961" s="106"/>
      <c r="D45961" s="139"/>
      <c r="P45961" s="142"/>
      <c r="Q45961" s="142"/>
      <c r="R45961" s="142"/>
      <c r="S45961" s="139"/>
    </row>
    <row r="45962" spans="2:19" ht="15.75" customHeight="1" x14ac:dyDescent="0.25">
      <c r="B45962" s="106"/>
      <c r="C45962" s="106"/>
      <c r="D45962" s="139"/>
      <c r="P45962" s="142"/>
      <c r="Q45962" s="142"/>
      <c r="R45962" s="142"/>
      <c r="S45962" s="139"/>
    </row>
    <row r="45963" spans="2:19" ht="15.75" customHeight="1" x14ac:dyDescent="0.25">
      <c r="B45963" s="106"/>
      <c r="C45963" s="106"/>
      <c r="D45963" s="139"/>
      <c r="P45963" s="142"/>
      <c r="Q45963" s="142"/>
      <c r="R45963" s="142"/>
      <c r="S45963" s="139"/>
    </row>
    <row r="45964" spans="2:19" ht="15.75" customHeight="1" x14ac:dyDescent="0.25">
      <c r="B45964" s="106"/>
      <c r="C45964" s="106"/>
      <c r="D45964" s="139"/>
      <c r="P45964" s="142"/>
      <c r="Q45964" s="142"/>
      <c r="R45964" s="142"/>
      <c r="S45964" s="139"/>
    </row>
    <row r="45965" spans="2:19" ht="15.75" customHeight="1" x14ac:dyDescent="0.25">
      <c r="B45965" s="106"/>
      <c r="C45965" s="106"/>
      <c r="D45965" s="139"/>
      <c r="P45965" s="142"/>
      <c r="Q45965" s="142"/>
      <c r="R45965" s="142"/>
      <c r="S45965" s="139"/>
    </row>
    <row r="45966" spans="2:19" ht="15.75" customHeight="1" x14ac:dyDescent="0.25">
      <c r="B45966" s="106"/>
      <c r="C45966" s="106"/>
      <c r="D45966" s="139"/>
      <c r="P45966" s="142"/>
      <c r="Q45966" s="142"/>
      <c r="R45966" s="142"/>
      <c r="S45966" s="139"/>
    </row>
    <row r="45967" spans="2:19" ht="15.75" customHeight="1" x14ac:dyDescent="0.25">
      <c r="B45967" s="106"/>
      <c r="C45967" s="106"/>
      <c r="D45967" s="139"/>
      <c r="P45967" s="142"/>
      <c r="Q45967" s="142"/>
      <c r="R45967" s="142"/>
      <c r="S45967" s="139"/>
    </row>
    <row r="45968" spans="2:19" ht="15.75" customHeight="1" x14ac:dyDescent="0.25">
      <c r="B45968" s="106"/>
      <c r="C45968" s="106"/>
      <c r="D45968" s="139"/>
      <c r="P45968" s="142"/>
      <c r="Q45968" s="142"/>
      <c r="R45968" s="142"/>
      <c r="S45968" s="139"/>
    </row>
    <row r="45969" spans="2:19" ht="15.75" customHeight="1" x14ac:dyDescent="0.25">
      <c r="B45969" s="106"/>
      <c r="C45969" s="106"/>
      <c r="D45969" s="139"/>
      <c r="P45969" s="142"/>
      <c r="Q45969" s="142"/>
      <c r="R45969" s="142"/>
      <c r="S45969" s="139"/>
    </row>
    <row r="45970" spans="2:19" ht="15.75" customHeight="1" x14ac:dyDescent="0.25">
      <c r="B45970" s="106"/>
      <c r="C45970" s="106"/>
      <c r="D45970" s="139"/>
      <c r="P45970" s="142"/>
      <c r="Q45970" s="142"/>
      <c r="R45970" s="142"/>
      <c r="S45970" s="139"/>
    </row>
    <row r="45971" spans="2:19" ht="15.75" customHeight="1" x14ac:dyDescent="0.25">
      <c r="B45971" s="106"/>
      <c r="C45971" s="106"/>
      <c r="D45971" s="139"/>
      <c r="P45971" s="142"/>
      <c r="Q45971" s="142"/>
      <c r="R45971" s="142"/>
      <c r="S45971" s="139"/>
    </row>
    <row r="45972" spans="2:19" ht="15.75" customHeight="1" x14ac:dyDescent="0.25">
      <c r="B45972" s="106"/>
      <c r="C45972" s="106"/>
      <c r="D45972" s="139"/>
      <c r="P45972" s="142"/>
      <c r="Q45972" s="142"/>
      <c r="R45972" s="142"/>
      <c r="S45972" s="139"/>
    </row>
    <row r="45973" spans="2:19" ht="15.75" customHeight="1" x14ac:dyDescent="0.25">
      <c r="B45973" s="106"/>
      <c r="C45973" s="106"/>
      <c r="D45973" s="139"/>
      <c r="P45973" s="142"/>
      <c r="Q45973" s="142"/>
      <c r="R45973" s="142"/>
      <c r="S45973" s="139"/>
    </row>
    <row r="45974" spans="2:19" ht="15.75" customHeight="1" x14ac:dyDescent="0.25">
      <c r="B45974" s="106"/>
      <c r="C45974" s="106"/>
      <c r="D45974" s="139"/>
      <c r="P45974" s="142"/>
      <c r="Q45974" s="142"/>
      <c r="R45974" s="142"/>
      <c r="S45974" s="139"/>
    </row>
    <row r="45975" spans="2:19" ht="15.75" customHeight="1" x14ac:dyDescent="0.25">
      <c r="B45975" s="106"/>
      <c r="C45975" s="106"/>
      <c r="D45975" s="139"/>
      <c r="P45975" s="142"/>
      <c r="Q45975" s="142"/>
      <c r="R45975" s="142"/>
      <c r="S45975" s="139"/>
    </row>
    <row r="45976" spans="2:19" ht="15.75" customHeight="1" x14ac:dyDescent="0.25">
      <c r="B45976" s="106"/>
      <c r="C45976" s="106"/>
      <c r="D45976" s="139"/>
      <c r="P45976" s="142"/>
      <c r="Q45976" s="142"/>
      <c r="R45976" s="142"/>
      <c r="S45976" s="139"/>
    </row>
    <row r="45977" spans="2:19" ht="15.75" customHeight="1" x14ac:dyDescent="0.25">
      <c r="B45977" s="106"/>
      <c r="C45977" s="106"/>
      <c r="D45977" s="139"/>
      <c r="P45977" s="142"/>
      <c r="Q45977" s="142"/>
      <c r="R45977" s="142"/>
      <c r="S45977" s="139"/>
    </row>
    <row r="45978" spans="2:19" ht="15.75" customHeight="1" x14ac:dyDescent="0.25">
      <c r="B45978" s="106"/>
      <c r="C45978" s="106"/>
      <c r="D45978" s="139"/>
      <c r="P45978" s="142"/>
      <c r="Q45978" s="142"/>
      <c r="R45978" s="142"/>
      <c r="S45978" s="139"/>
    </row>
    <row r="45979" spans="2:19" ht="15.75" customHeight="1" x14ac:dyDescent="0.25">
      <c r="B45979" s="106"/>
      <c r="C45979" s="106"/>
      <c r="D45979" s="139"/>
      <c r="P45979" s="142"/>
      <c r="Q45979" s="142"/>
      <c r="R45979" s="142"/>
      <c r="S45979" s="139"/>
    </row>
    <row r="45980" spans="2:19" ht="15.75" customHeight="1" x14ac:dyDescent="0.25">
      <c r="B45980" s="106"/>
      <c r="C45980" s="106"/>
      <c r="D45980" s="139"/>
      <c r="P45980" s="142"/>
      <c r="Q45980" s="142"/>
      <c r="R45980" s="142"/>
      <c r="S45980" s="139"/>
    </row>
    <row r="45981" spans="2:19" ht="15.75" customHeight="1" x14ac:dyDescent="0.25">
      <c r="B45981" s="106"/>
      <c r="C45981" s="106"/>
      <c r="D45981" s="139"/>
      <c r="P45981" s="142"/>
      <c r="Q45981" s="142"/>
      <c r="R45981" s="142"/>
      <c r="S45981" s="139"/>
    </row>
    <row r="45982" spans="2:19" ht="15.75" customHeight="1" x14ac:dyDescent="0.25">
      <c r="B45982" s="106"/>
      <c r="C45982" s="106"/>
      <c r="D45982" s="139"/>
      <c r="P45982" s="142"/>
      <c r="Q45982" s="142"/>
      <c r="R45982" s="142"/>
      <c r="S45982" s="139"/>
    </row>
    <row r="45983" spans="2:19" ht="15.75" customHeight="1" x14ac:dyDescent="0.25">
      <c r="B45983" s="106"/>
      <c r="C45983" s="106"/>
      <c r="D45983" s="139"/>
      <c r="P45983" s="142"/>
      <c r="Q45983" s="142"/>
      <c r="R45983" s="142"/>
      <c r="S45983" s="139"/>
    </row>
    <row r="45984" spans="2:19" ht="15.75" customHeight="1" x14ac:dyDescent="0.25">
      <c r="B45984" s="106"/>
      <c r="C45984" s="106"/>
      <c r="D45984" s="139"/>
      <c r="P45984" s="142"/>
      <c r="Q45984" s="142"/>
      <c r="R45984" s="142"/>
      <c r="S45984" s="139"/>
    </row>
    <row r="45985" spans="2:19" ht="15.75" customHeight="1" x14ac:dyDescent="0.25">
      <c r="B45985" s="106"/>
      <c r="C45985" s="106"/>
      <c r="D45985" s="139"/>
      <c r="P45985" s="142"/>
      <c r="Q45985" s="142"/>
      <c r="R45985" s="142"/>
      <c r="S45985" s="139"/>
    </row>
    <row r="45986" spans="2:19" ht="15.75" customHeight="1" x14ac:dyDescent="0.25">
      <c r="B45986" s="106"/>
      <c r="C45986" s="106"/>
      <c r="D45986" s="139"/>
      <c r="P45986" s="142"/>
      <c r="Q45986" s="142"/>
      <c r="R45986" s="142"/>
      <c r="S45986" s="139"/>
    </row>
    <row r="45987" spans="2:19" ht="15.75" customHeight="1" x14ac:dyDescent="0.25">
      <c r="B45987" s="106"/>
      <c r="C45987" s="106"/>
      <c r="D45987" s="139"/>
      <c r="P45987" s="142"/>
      <c r="Q45987" s="142"/>
      <c r="R45987" s="142"/>
      <c r="S45987" s="139"/>
    </row>
    <row r="45988" spans="2:19" ht="15.75" customHeight="1" x14ac:dyDescent="0.25">
      <c r="B45988" s="106"/>
      <c r="C45988" s="106"/>
      <c r="D45988" s="139"/>
      <c r="P45988" s="142"/>
      <c r="Q45988" s="142"/>
      <c r="R45988" s="142"/>
      <c r="S45988" s="139"/>
    </row>
    <row r="45989" spans="2:19" ht="15.75" customHeight="1" x14ac:dyDescent="0.25">
      <c r="B45989" s="106"/>
      <c r="C45989" s="106"/>
      <c r="D45989" s="139"/>
      <c r="P45989" s="142"/>
      <c r="Q45989" s="142"/>
      <c r="R45989" s="142"/>
      <c r="S45989" s="139"/>
    </row>
    <row r="45990" spans="2:19" ht="15.75" customHeight="1" x14ac:dyDescent="0.25">
      <c r="B45990" s="106"/>
      <c r="C45990" s="106"/>
      <c r="D45990" s="139"/>
      <c r="P45990" s="142"/>
      <c r="Q45990" s="142"/>
      <c r="R45990" s="142"/>
      <c r="S45990" s="139"/>
    </row>
    <row r="45991" spans="2:19" ht="15.75" customHeight="1" x14ac:dyDescent="0.25">
      <c r="B45991" s="106"/>
      <c r="C45991" s="106"/>
      <c r="D45991" s="139"/>
      <c r="P45991" s="142"/>
      <c r="Q45991" s="142"/>
      <c r="R45991" s="142"/>
      <c r="S45991" s="139"/>
    </row>
    <row r="45992" spans="2:19" ht="15.75" customHeight="1" x14ac:dyDescent="0.25">
      <c r="B45992" s="106"/>
      <c r="C45992" s="106"/>
      <c r="D45992" s="139"/>
      <c r="P45992" s="142"/>
      <c r="Q45992" s="142"/>
      <c r="R45992" s="142"/>
      <c r="S45992" s="139"/>
    </row>
    <row r="45993" spans="2:19" ht="15.75" customHeight="1" x14ac:dyDescent="0.25">
      <c r="B45993" s="106"/>
      <c r="C45993" s="106"/>
      <c r="D45993" s="139"/>
      <c r="P45993" s="142"/>
      <c r="Q45993" s="142"/>
      <c r="R45993" s="142"/>
      <c r="S45993" s="139"/>
    </row>
    <row r="45994" spans="2:19" ht="15.75" customHeight="1" x14ac:dyDescent="0.25">
      <c r="B45994" s="106"/>
      <c r="C45994" s="106"/>
      <c r="D45994" s="139"/>
      <c r="P45994" s="142"/>
      <c r="Q45994" s="142"/>
      <c r="R45994" s="142"/>
      <c r="S45994" s="139"/>
    </row>
    <row r="45995" spans="2:19" ht="15.75" customHeight="1" x14ac:dyDescent="0.25">
      <c r="B45995" s="106"/>
      <c r="C45995" s="106"/>
      <c r="D45995" s="139"/>
      <c r="P45995" s="142"/>
      <c r="Q45995" s="142"/>
      <c r="R45995" s="142"/>
      <c r="S45995" s="139"/>
    </row>
    <row r="45996" spans="2:19" ht="15.75" customHeight="1" x14ac:dyDescent="0.25">
      <c r="B45996" s="106"/>
      <c r="C45996" s="106"/>
      <c r="D45996" s="139"/>
      <c r="P45996" s="142"/>
      <c r="Q45996" s="142"/>
      <c r="R45996" s="142"/>
      <c r="S45996" s="139"/>
    </row>
    <row r="45997" spans="2:19" ht="15.75" customHeight="1" x14ac:dyDescent="0.25">
      <c r="B45997" s="106"/>
      <c r="C45997" s="106"/>
      <c r="D45997" s="139"/>
      <c r="P45997" s="142"/>
      <c r="Q45997" s="142"/>
      <c r="R45997" s="142"/>
      <c r="S45997" s="139"/>
    </row>
    <row r="45998" spans="2:19" ht="15.75" customHeight="1" x14ac:dyDescent="0.25">
      <c r="B45998" s="106"/>
      <c r="C45998" s="106"/>
      <c r="D45998" s="139"/>
      <c r="P45998" s="142"/>
      <c r="Q45998" s="142"/>
      <c r="R45998" s="142"/>
      <c r="S45998" s="139"/>
    </row>
    <row r="45999" spans="2:19" ht="15.75" customHeight="1" x14ac:dyDescent="0.25">
      <c r="B45999" s="106"/>
      <c r="C45999" s="106"/>
      <c r="D45999" s="139"/>
      <c r="P45999" s="142"/>
      <c r="Q45999" s="142"/>
      <c r="R45999" s="142"/>
      <c r="S45999" s="139"/>
    </row>
    <row r="46000" spans="2:19" ht="15.75" customHeight="1" x14ac:dyDescent="0.25">
      <c r="B46000" s="106"/>
      <c r="C46000" s="106"/>
      <c r="D46000" s="139"/>
      <c r="P46000" s="142"/>
      <c r="Q46000" s="142"/>
      <c r="R46000" s="142"/>
      <c r="S46000" s="139"/>
    </row>
    <row r="46001" spans="2:19" ht="15.75" customHeight="1" x14ac:dyDescent="0.25">
      <c r="B46001" s="106"/>
      <c r="C46001" s="106"/>
      <c r="D46001" s="139"/>
      <c r="P46001" s="142"/>
      <c r="Q46001" s="142"/>
      <c r="R46001" s="142"/>
      <c r="S46001" s="139"/>
    </row>
    <row r="46002" spans="2:19" ht="15.75" customHeight="1" x14ac:dyDescent="0.25">
      <c r="B46002" s="106"/>
      <c r="C46002" s="106"/>
      <c r="D46002" s="139"/>
      <c r="P46002" s="142"/>
      <c r="Q46002" s="142"/>
      <c r="R46002" s="142"/>
      <c r="S46002" s="139"/>
    </row>
    <row r="46003" spans="2:19" ht="15.75" customHeight="1" x14ac:dyDescent="0.25">
      <c r="B46003" s="106"/>
      <c r="C46003" s="106"/>
      <c r="D46003" s="139"/>
      <c r="P46003" s="142"/>
      <c r="Q46003" s="142"/>
      <c r="R46003" s="142"/>
      <c r="S46003" s="139"/>
    </row>
    <row r="46004" spans="2:19" ht="15.75" customHeight="1" x14ac:dyDescent="0.25">
      <c r="B46004" s="106"/>
      <c r="C46004" s="106"/>
      <c r="D46004" s="139"/>
      <c r="P46004" s="142"/>
      <c r="Q46004" s="142"/>
      <c r="R46004" s="142"/>
      <c r="S46004" s="139"/>
    </row>
    <row r="46005" spans="2:19" ht="15.75" customHeight="1" x14ac:dyDescent="0.25">
      <c r="B46005" s="106"/>
      <c r="C46005" s="106"/>
      <c r="D46005" s="139"/>
      <c r="P46005" s="142"/>
      <c r="Q46005" s="142"/>
      <c r="R46005" s="142"/>
      <c r="S46005" s="139"/>
    </row>
    <row r="46006" spans="2:19" ht="15.75" customHeight="1" x14ac:dyDescent="0.25">
      <c r="B46006" s="106"/>
      <c r="C46006" s="106"/>
      <c r="D46006" s="139"/>
      <c r="P46006" s="142"/>
      <c r="Q46006" s="142"/>
      <c r="R46006" s="142"/>
      <c r="S46006" s="139"/>
    </row>
    <row r="46007" spans="2:19" ht="15.75" customHeight="1" x14ac:dyDescent="0.25">
      <c r="B46007" s="106"/>
      <c r="C46007" s="106"/>
      <c r="D46007" s="139"/>
      <c r="P46007" s="142"/>
      <c r="Q46007" s="142"/>
      <c r="R46007" s="142"/>
      <c r="S46007" s="139"/>
    </row>
    <row r="46008" spans="2:19" ht="15.75" customHeight="1" x14ac:dyDescent="0.25">
      <c r="B46008" s="106"/>
      <c r="C46008" s="106"/>
      <c r="D46008" s="139"/>
      <c r="P46008" s="142"/>
      <c r="Q46008" s="142"/>
      <c r="R46008" s="142"/>
      <c r="S46008" s="139"/>
    </row>
    <row r="46009" spans="2:19" ht="15.75" customHeight="1" x14ac:dyDescent="0.25">
      <c r="B46009" s="106"/>
      <c r="C46009" s="106"/>
      <c r="D46009" s="139"/>
      <c r="P46009" s="142"/>
      <c r="Q46009" s="142"/>
      <c r="R46009" s="142"/>
      <c r="S46009" s="139"/>
    </row>
    <row r="46010" spans="2:19" ht="15.75" customHeight="1" x14ac:dyDescent="0.25">
      <c r="B46010" s="106"/>
      <c r="C46010" s="106"/>
      <c r="D46010" s="139"/>
      <c r="P46010" s="142"/>
      <c r="Q46010" s="142"/>
      <c r="R46010" s="142"/>
      <c r="S46010" s="139"/>
    </row>
    <row r="46011" spans="2:19" ht="15.75" customHeight="1" x14ac:dyDescent="0.25">
      <c r="B46011" s="106"/>
      <c r="C46011" s="106"/>
      <c r="D46011" s="139"/>
      <c r="P46011" s="142"/>
      <c r="Q46011" s="142"/>
      <c r="R46011" s="142"/>
      <c r="S46011" s="139"/>
    </row>
    <row r="46012" spans="2:19" ht="15.75" customHeight="1" x14ac:dyDescent="0.25">
      <c r="B46012" s="106"/>
      <c r="C46012" s="106"/>
      <c r="D46012" s="139"/>
      <c r="P46012" s="142"/>
      <c r="Q46012" s="142"/>
      <c r="R46012" s="142"/>
      <c r="S46012" s="139"/>
    </row>
    <row r="46013" spans="2:19" ht="15.75" customHeight="1" x14ac:dyDescent="0.25">
      <c r="B46013" s="106"/>
      <c r="C46013" s="106"/>
      <c r="D46013" s="139"/>
      <c r="P46013" s="142"/>
      <c r="Q46013" s="142"/>
      <c r="R46013" s="142"/>
      <c r="S46013" s="139"/>
    </row>
    <row r="46014" spans="2:19" ht="15.75" customHeight="1" x14ac:dyDescent="0.25">
      <c r="B46014" s="106"/>
      <c r="C46014" s="106"/>
      <c r="D46014" s="139"/>
      <c r="P46014" s="142"/>
      <c r="Q46014" s="142"/>
      <c r="R46014" s="142"/>
      <c r="S46014" s="139"/>
    </row>
    <row r="46015" spans="2:19" ht="15.75" customHeight="1" x14ac:dyDescent="0.25">
      <c r="B46015" s="106"/>
      <c r="C46015" s="106"/>
      <c r="D46015" s="139"/>
      <c r="P46015" s="142"/>
      <c r="Q46015" s="142"/>
      <c r="R46015" s="142"/>
      <c r="S46015" s="139"/>
    </row>
    <row r="46016" spans="2:19" ht="15.75" customHeight="1" x14ac:dyDescent="0.25">
      <c r="B46016" s="106"/>
      <c r="C46016" s="106"/>
      <c r="D46016" s="139"/>
      <c r="P46016" s="142"/>
      <c r="Q46016" s="142"/>
      <c r="R46016" s="142"/>
      <c r="S46016" s="139"/>
    </row>
    <row r="46017" spans="2:19" ht="15.75" customHeight="1" x14ac:dyDescent="0.25">
      <c r="B46017" s="106"/>
      <c r="C46017" s="106"/>
      <c r="D46017" s="139"/>
      <c r="P46017" s="142"/>
      <c r="Q46017" s="142"/>
      <c r="R46017" s="142"/>
      <c r="S46017" s="139"/>
    </row>
    <row r="46018" spans="2:19" ht="15.75" customHeight="1" x14ac:dyDescent="0.25">
      <c r="B46018" s="106"/>
      <c r="C46018" s="106"/>
      <c r="D46018" s="139"/>
      <c r="P46018" s="142"/>
      <c r="Q46018" s="142"/>
      <c r="R46018" s="142"/>
      <c r="S46018" s="139"/>
    </row>
    <row r="46019" spans="2:19" ht="15.75" customHeight="1" x14ac:dyDescent="0.25">
      <c r="B46019" s="106"/>
      <c r="C46019" s="106"/>
      <c r="D46019" s="139"/>
      <c r="P46019" s="142"/>
      <c r="Q46019" s="142"/>
      <c r="R46019" s="142"/>
      <c r="S46019" s="139"/>
    </row>
    <row r="46020" spans="2:19" ht="15.75" customHeight="1" x14ac:dyDescent="0.25">
      <c r="B46020" s="106"/>
      <c r="C46020" s="106"/>
      <c r="D46020" s="139"/>
      <c r="P46020" s="142"/>
      <c r="Q46020" s="142"/>
      <c r="R46020" s="142"/>
      <c r="S46020" s="139"/>
    </row>
    <row r="46021" spans="2:19" ht="15.75" customHeight="1" x14ac:dyDescent="0.25">
      <c r="B46021" s="106"/>
      <c r="C46021" s="106"/>
      <c r="D46021" s="139"/>
      <c r="P46021" s="142"/>
      <c r="Q46021" s="142"/>
      <c r="R46021" s="142"/>
      <c r="S46021" s="139"/>
    </row>
    <row r="46022" spans="2:19" ht="15.75" customHeight="1" x14ac:dyDescent="0.25">
      <c r="B46022" s="106"/>
      <c r="C46022" s="106"/>
      <c r="D46022" s="139"/>
      <c r="P46022" s="142"/>
      <c r="Q46022" s="142"/>
      <c r="R46022" s="142"/>
      <c r="S46022" s="139"/>
    </row>
    <row r="46023" spans="2:19" ht="15.75" customHeight="1" x14ac:dyDescent="0.25">
      <c r="B46023" s="106"/>
      <c r="C46023" s="106"/>
      <c r="D46023" s="139"/>
      <c r="P46023" s="142"/>
      <c r="Q46023" s="142"/>
      <c r="R46023" s="142"/>
      <c r="S46023" s="139"/>
    </row>
    <row r="46024" spans="2:19" ht="15.75" customHeight="1" x14ac:dyDescent="0.25">
      <c r="B46024" s="106"/>
      <c r="C46024" s="106"/>
      <c r="D46024" s="139"/>
      <c r="P46024" s="142"/>
      <c r="Q46024" s="142"/>
      <c r="R46024" s="142"/>
      <c r="S46024" s="139"/>
    </row>
    <row r="46025" spans="2:19" ht="15.75" customHeight="1" x14ac:dyDescent="0.25">
      <c r="B46025" s="106"/>
      <c r="C46025" s="106"/>
      <c r="D46025" s="139"/>
      <c r="P46025" s="142"/>
      <c r="Q46025" s="142"/>
      <c r="R46025" s="142"/>
      <c r="S46025" s="139"/>
    </row>
    <row r="46026" spans="2:19" ht="15.75" customHeight="1" x14ac:dyDescent="0.25">
      <c r="B46026" s="106"/>
      <c r="C46026" s="106"/>
      <c r="D46026" s="139"/>
      <c r="P46026" s="142"/>
      <c r="Q46026" s="142"/>
      <c r="R46026" s="142"/>
      <c r="S46026" s="139"/>
    </row>
    <row r="46027" spans="2:19" ht="15.75" customHeight="1" x14ac:dyDescent="0.25">
      <c r="B46027" s="106"/>
      <c r="C46027" s="106"/>
      <c r="D46027" s="139"/>
      <c r="P46027" s="142"/>
      <c r="Q46027" s="142"/>
      <c r="R46027" s="142"/>
      <c r="S46027" s="139"/>
    </row>
    <row r="46028" spans="2:19" ht="15.75" customHeight="1" x14ac:dyDescent="0.25">
      <c r="B46028" s="106"/>
      <c r="C46028" s="106"/>
      <c r="D46028" s="139"/>
      <c r="P46028" s="142"/>
      <c r="Q46028" s="142"/>
      <c r="R46028" s="142"/>
      <c r="S46028" s="139"/>
    </row>
    <row r="46029" spans="2:19" ht="15.75" customHeight="1" x14ac:dyDescent="0.25">
      <c r="B46029" s="106"/>
      <c r="C46029" s="106"/>
      <c r="D46029" s="139"/>
      <c r="P46029" s="142"/>
      <c r="Q46029" s="142"/>
      <c r="R46029" s="142"/>
      <c r="S46029" s="139"/>
    </row>
    <row r="46030" spans="2:19" ht="15.75" customHeight="1" x14ac:dyDescent="0.25">
      <c r="B46030" s="106"/>
      <c r="C46030" s="106"/>
      <c r="D46030" s="139"/>
      <c r="P46030" s="142"/>
      <c r="Q46030" s="142"/>
      <c r="R46030" s="142"/>
      <c r="S46030" s="139"/>
    </row>
    <row r="46031" spans="2:19" ht="15.75" customHeight="1" x14ac:dyDescent="0.25">
      <c r="B46031" s="106"/>
      <c r="C46031" s="106"/>
      <c r="D46031" s="139"/>
      <c r="P46031" s="142"/>
      <c r="Q46031" s="142"/>
      <c r="R46031" s="142"/>
      <c r="S46031" s="139"/>
    </row>
    <row r="46032" spans="2:19" ht="15.75" customHeight="1" x14ac:dyDescent="0.25">
      <c r="B46032" s="106"/>
      <c r="C46032" s="106"/>
      <c r="D46032" s="139"/>
      <c r="P46032" s="142"/>
      <c r="Q46032" s="142"/>
      <c r="R46032" s="142"/>
      <c r="S46032" s="139"/>
    </row>
    <row r="46033" spans="2:19" ht="15.75" customHeight="1" x14ac:dyDescent="0.25">
      <c r="B46033" s="106"/>
      <c r="C46033" s="106"/>
      <c r="D46033" s="139"/>
      <c r="P46033" s="142"/>
      <c r="Q46033" s="142"/>
      <c r="R46033" s="142"/>
      <c r="S46033" s="139"/>
    </row>
    <row r="46034" spans="2:19" ht="15.75" customHeight="1" x14ac:dyDescent="0.25">
      <c r="B46034" s="106"/>
      <c r="C46034" s="106"/>
      <c r="D46034" s="139"/>
      <c r="P46034" s="142"/>
      <c r="Q46034" s="142"/>
      <c r="R46034" s="142"/>
      <c r="S46034" s="139"/>
    </row>
    <row r="46035" spans="2:19" ht="15.75" customHeight="1" x14ac:dyDescent="0.25">
      <c r="B46035" s="106"/>
      <c r="C46035" s="106"/>
      <c r="D46035" s="139"/>
      <c r="P46035" s="142"/>
      <c r="Q46035" s="142"/>
      <c r="R46035" s="142"/>
      <c r="S46035" s="139"/>
    </row>
    <row r="46036" spans="2:19" ht="15.75" customHeight="1" x14ac:dyDescent="0.25">
      <c r="B46036" s="106"/>
      <c r="C46036" s="106"/>
      <c r="D46036" s="139"/>
      <c r="P46036" s="142"/>
      <c r="Q46036" s="142"/>
      <c r="R46036" s="142"/>
      <c r="S46036" s="139"/>
    </row>
    <row r="46037" spans="2:19" ht="15.75" customHeight="1" x14ac:dyDescent="0.25">
      <c r="B46037" s="106"/>
      <c r="C46037" s="106"/>
      <c r="D46037" s="139"/>
      <c r="P46037" s="142"/>
      <c r="Q46037" s="142"/>
      <c r="R46037" s="142"/>
      <c r="S46037" s="139"/>
    </row>
    <row r="46038" spans="2:19" ht="15.75" customHeight="1" x14ac:dyDescent="0.25">
      <c r="B46038" s="106"/>
      <c r="C46038" s="106"/>
      <c r="D46038" s="139"/>
      <c r="P46038" s="142"/>
      <c r="Q46038" s="142"/>
      <c r="R46038" s="142"/>
      <c r="S46038" s="139"/>
    </row>
    <row r="46039" spans="2:19" ht="15.75" customHeight="1" x14ac:dyDescent="0.25">
      <c r="B46039" s="106"/>
      <c r="C46039" s="106"/>
      <c r="D46039" s="139"/>
      <c r="P46039" s="142"/>
      <c r="Q46039" s="142"/>
      <c r="R46039" s="142"/>
      <c r="S46039" s="139"/>
    </row>
    <row r="46040" spans="2:19" ht="15.75" customHeight="1" x14ac:dyDescent="0.25">
      <c r="B46040" s="106"/>
      <c r="C46040" s="106"/>
      <c r="D46040" s="139"/>
      <c r="P46040" s="142"/>
      <c r="Q46040" s="142"/>
      <c r="R46040" s="142"/>
      <c r="S46040" s="139"/>
    </row>
    <row r="46041" spans="2:19" ht="15.75" customHeight="1" x14ac:dyDescent="0.25">
      <c r="B46041" s="106"/>
      <c r="C46041" s="106"/>
      <c r="D46041" s="139"/>
      <c r="P46041" s="142"/>
      <c r="Q46041" s="142"/>
      <c r="R46041" s="142"/>
      <c r="S46041" s="139"/>
    </row>
    <row r="46042" spans="2:19" ht="15.75" customHeight="1" x14ac:dyDescent="0.25">
      <c r="B46042" s="106"/>
      <c r="C46042" s="106"/>
      <c r="D46042" s="139"/>
      <c r="P46042" s="142"/>
      <c r="Q46042" s="142"/>
      <c r="R46042" s="142"/>
      <c r="S46042" s="139"/>
    </row>
    <row r="46043" spans="2:19" ht="15.75" customHeight="1" x14ac:dyDescent="0.25">
      <c r="B46043" s="106"/>
      <c r="C46043" s="106"/>
      <c r="D46043" s="139"/>
      <c r="P46043" s="142"/>
      <c r="Q46043" s="142"/>
      <c r="R46043" s="142"/>
      <c r="S46043" s="139"/>
    </row>
    <row r="46044" spans="2:19" ht="15.75" customHeight="1" x14ac:dyDescent="0.25">
      <c r="B46044" s="106"/>
      <c r="C46044" s="106"/>
      <c r="D46044" s="139"/>
      <c r="P46044" s="142"/>
      <c r="Q46044" s="142"/>
      <c r="R46044" s="142"/>
      <c r="S46044" s="139"/>
    </row>
    <row r="46045" spans="2:19" ht="15.75" customHeight="1" x14ac:dyDescent="0.25">
      <c r="B46045" s="106"/>
      <c r="C46045" s="106"/>
      <c r="D46045" s="139"/>
      <c r="P46045" s="142"/>
      <c r="Q46045" s="142"/>
      <c r="R46045" s="142"/>
      <c r="S46045" s="139"/>
    </row>
    <row r="46046" spans="2:19" ht="15.75" customHeight="1" x14ac:dyDescent="0.25">
      <c r="B46046" s="106"/>
      <c r="C46046" s="106"/>
      <c r="D46046" s="139"/>
      <c r="P46046" s="142"/>
      <c r="Q46046" s="142"/>
      <c r="R46046" s="142"/>
      <c r="S46046" s="139"/>
    </row>
    <row r="46047" spans="2:19" ht="15.75" customHeight="1" x14ac:dyDescent="0.25">
      <c r="B46047" s="106"/>
      <c r="C46047" s="106"/>
      <c r="D46047" s="139"/>
      <c r="P46047" s="142"/>
      <c r="Q46047" s="142"/>
      <c r="R46047" s="142"/>
      <c r="S46047" s="139"/>
    </row>
    <row r="46048" spans="2:19" ht="15.75" customHeight="1" x14ac:dyDescent="0.25">
      <c r="B46048" s="106"/>
      <c r="C46048" s="106"/>
      <c r="D46048" s="139"/>
      <c r="P46048" s="142"/>
      <c r="Q46048" s="142"/>
      <c r="R46048" s="142"/>
      <c r="S46048" s="139"/>
    </row>
    <row r="46049" spans="2:19" ht="15.75" customHeight="1" x14ac:dyDescent="0.25">
      <c r="B46049" s="106"/>
      <c r="C46049" s="106"/>
      <c r="D46049" s="139"/>
      <c r="P46049" s="142"/>
      <c r="Q46049" s="142"/>
      <c r="R46049" s="142"/>
      <c r="S46049" s="139"/>
    </row>
    <row r="46050" spans="2:19" ht="15.75" customHeight="1" x14ac:dyDescent="0.25">
      <c r="B46050" s="106"/>
      <c r="C46050" s="106"/>
      <c r="D46050" s="139"/>
      <c r="P46050" s="142"/>
      <c r="Q46050" s="142"/>
      <c r="R46050" s="142"/>
      <c r="S46050" s="139"/>
    </row>
    <row r="46051" spans="2:19" ht="15.75" customHeight="1" x14ac:dyDescent="0.25">
      <c r="B46051" s="106"/>
      <c r="C46051" s="106"/>
      <c r="D46051" s="139"/>
      <c r="P46051" s="142"/>
      <c r="Q46051" s="142"/>
      <c r="R46051" s="142"/>
      <c r="S46051" s="139"/>
    </row>
    <row r="46052" spans="2:19" ht="15.75" customHeight="1" x14ac:dyDescent="0.25">
      <c r="B46052" s="106"/>
      <c r="C46052" s="106"/>
      <c r="D46052" s="139"/>
      <c r="P46052" s="142"/>
      <c r="Q46052" s="142"/>
      <c r="R46052" s="142"/>
      <c r="S46052" s="139"/>
    </row>
    <row r="46053" spans="2:19" ht="15.75" customHeight="1" x14ac:dyDescent="0.25">
      <c r="B46053" s="106"/>
      <c r="C46053" s="106"/>
      <c r="D46053" s="139"/>
      <c r="P46053" s="142"/>
      <c r="Q46053" s="142"/>
      <c r="R46053" s="142"/>
      <c r="S46053" s="139"/>
    </row>
    <row r="46054" spans="2:19" ht="15.75" customHeight="1" x14ac:dyDescent="0.25">
      <c r="B46054" s="106"/>
      <c r="C46054" s="106"/>
      <c r="D46054" s="139"/>
      <c r="P46054" s="142"/>
      <c r="Q46054" s="142"/>
      <c r="R46054" s="142"/>
      <c r="S46054" s="139"/>
    </row>
    <row r="46055" spans="2:19" ht="15.75" customHeight="1" x14ac:dyDescent="0.25">
      <c r="B46055" s="106"/>
      <c r="C46055" s="106"/>
      <c r="D46055" s="139"/>
      <c r="P46055" s="142"/>
      <c r="Q46055" s="142"/>
      <c r="R46055" s="142"/>
      <c r="S46055" s="139"/>
    </row>
    <row r="46056" spans="2:19" ht="15.75" customHeight="1" x14ac:dyDescent="0.25">
      <c r="B46056" s="106"/>
      <c r="C46056" s="106"/>
      <c r="D46056" s="139"/>
      <c r="P46056" s="142"/>
      <c r="Q46056" s="142"/>
      <c r="R46056" s="142"/>
      <c r="S46056" s="139"/>
    </row>
    <row r="46057" spans="2:19" ht="15.75" customHeight="1" x14ac:dyDescent="0.25">
      <c r="B46057" s="106"/>
      <c r="C46057" s="106"/>
      <c r="D46057" s="139"/>
      <c r="P46057" s="142"/>
      <c r="Q46057" s="142"/>
      <c r="R46057" s="142"/>
      <c r="S46057" s="139"/>
    </row>
    <row r="46058" spans="2:19" ht="15.75" customHeight="1" x14ac:dyDescent="0.25">
      <c r="B46058" s="106"/>
      <c r="C46058" s="106"/>
      <c r="D46058" s="139"/>
      <c r="P46058" s="142"/>
      <c r="Q46058" s="142"/>
      <c r="R46058" s="142"/>
      <c r="S46058" s="139"/>
    </row>
    <row r="46059" spans="2:19" ht="15.75" customHeight="1" x14ac:dyDescent="0.25">
      <c r="B46059" s="106"/>
      <c r="C46059" s="106"/>
      <c r="D46059" s="139"/>
      <c r="P46059" s="142"/>
      <c r="Q46059" s="142"/>
      <c r="R46059" s="142"/>
      <c r="S46059" s="139"/>
    </row>
    <row r="46060" spans="2:19" ht="15.75" customHeight="1" x14ac:dyDescent="0.25">
      <c r="B46060" s="106"/>
      <c r="C46060" s="106"/>
      <c r="D46060" s="139"/>
      <c r="P46060" s="142"/>
      <c r="Q46060" s="142"/>
      <c r="R46060" s="142"/>
      <c r="S46060" s="139"/>
    </row>
    <row r="46061" spans="2:19" ht="15.75" customHeight="1" x14ac:dyDescent="0.25">
      <c r="B46061" s="106"/>
      <c r="C46061" s="106"/>
      <c r="D46061" s="139"/>
      <c r="P46061" s="142"/>
      <c r="Q46061" s="142"/>
      <c r="R46061" s="142"/>
      <c r="S46061" s="139"/>
    </row>
    <row r="46062" spans="2:19" ht="15.75" customHeight="1" x14ac:dyDescent="0.25">
      <c r="B46062" s="106"/>
      <c r="C46062" s="106"/>
      <c r="D46062" s="139"/>
      <c r="P46062" s="142"/>
      <c r="Q46062" s="142"/>
      <c r="R46062" s="142"/>
      <c r="S46062" s="139"/>
    </row>
    <row r="46063" spans="2:19" ht="15.75" customHeight="1" x14ac:dyDescent="0.25">
      <c r="B46063" s="106"/>
      <c r="C46063" s="106"/>
      <c r="D46063" s="139"/>
      <c r="P46063" s="142"/>
      <c r="Q46063" s="142"/>
      <c r="R46063" s="142"/>
      <c r="S46063" s="139"/>
    </row>
    <row r="46064" spans="2:19" ht="15.75" customHeight="1" x14ac:dyDescent="0.25">
      <c r="B46064" s="106"/>
      <c r="C46064" s="106"/>
      <c r="D46064" s="139"/>
      <c r="P46064" s="142"/>
      <c r="Q46064" s="142"/>
      <c r="R46064" s="142"/>
      <c r="S46064" s="139"/>
    </row>
    <row r="46065" spans="2:19" ht="15.75" customHeight="1" x14ac:dyDescent="0.25">
      <c r="B46065" s="106"/>
      <c r="C46065" s="106"/>
      <c r="D46065" s="139"/>
      <c r="P46065" s="142"/>
      <c r="Q46065" s="142"/>
      <c r="R46065" s="142"/>
      <c r="S46065" s="139"/>
    </row>
    <row r="46066" spans="2:19" ht="15.75" customHeight="1" x14ac:dyDescent="0.25">
      <c r="B46066" s="106"/>
      <c r="C46066" s="106"/>
      <c r="D46066" s="139"/>
      <c r="P46066" s="142"/>
      <c r="Q46066" s="142"/>
      <c r="R46066" s="142"/>
      <c r="S46066" s="139"/>
    </row>
    <row r="46067" spans="2:19" ht="15.75" customHeight="1" x14ac:dyDescent="0.25">
      <c r="B46067" s="106"/>
      <c r="C46067" s="106"/>
      <c r="D46067" s="139"/>
      <c r="P46067" s="142"/>
      <c r="Q46067" s="142"/>
      <c r="R46067" s="142"/>
      <c r="S46067" s="139"/>
    </row>
    <row r="46068" spans="2:19" ht="15.75" customHeight="1" x14ac:dyDescent="0.25">
      <c r="B46068" s="106"/>
      <c r="C46068" s="106"/>
      <c r="D46068" s="139"/>
      <c r="P46068" s="142"/>
      <c r="Q46068" s="142"/>
      <c r="R46068" s="142"/>
      <c r="S46068" s="139"/>
    </row>
    <row r="46069" spans="2:19" ht="15.75" customHeight="1" x14ac:dyDescent="0.25">
      <c r="B46069" s="106"/>
      <c r="C46069" s="106"/>
      <c r="D46069" s="139"/>
      <c r="P46069" s="142"/>
      <c r="Q46069" s="142"/>
      <c r="R46069" s="142"/>
      <c r="S46069" s="139"/>
    </row>
    <row r="46070" spans="2:19" ht="15.75" customHeight="1" x14ac:dyDescent="0.25">
      <c r="B46070" s="106"/>
      <c r="C46070" s="106"/>
      <c r="D46070" s="139"/>
      <c r="P46070" s="142"/>
      <c r="Q46070" s="142"/>
      <c r="R46070" s="142"/>
      <c r="S46070" s="139"/>
    </row>
    <row r="46071" spans="2:19" ht="15.75" customHeight="1" x14ac:dyDescent="0.25">
      <c r="B46071" s="106"/>
      <c r="C46071" s="106"/>
      <c r="D46071" s="139"/>
      <c r="P46071" s="142"/>
      <c r="Q46071" s="142"/>
      <c r="R46071" s="142"/>
      <c r="S46071" s="139"/>
    </row>
    <row r="46072" spans="2:19" ht="15.75" customHeight="1" x14ac:dyDescent="0.25">
      <c r="B46072" s="106"/>
      <c r="C46072" s="106"/>
      <c r="D46072" s="139"/>
      <c r="P46072" s="142"/>
      <c r="Q46072" s="142"/>
      <c r="R46072" s="142"/>
      <c r="S46072" s="139"/>
    </row>
    <row r="46073" spans="2:19" ht="15.75" customHeight="1" x14ac:dyDescent="0.25">
      <c r="B46073" s="106"/>
      <c r="C46073" s="106"/>
      <c r="D46073" s="139"/>
      <c r="P46073" s="142"/>
      <c r="Q46073" s="142"/>
      <c r="R46073" s="142"/>
      <c r="S46073" s="139"/>
    </row>
    <row r="46074" spans="2:19" ht="15.75" customHeight="1" x14ac:dyDescent="0.25">
      <c r="B46074" s="106"/>
      <c r="C46074" s="106"/>
      <c r="D46074" s="139"/>
      <c r="P46074" s="142"/>
      <c r="Q46074" s="142"/>
      <c r="R46074" s="142"/>
      <c r="S46074" s="139"/>
    </row>
    <row r="46075" spans="2:19" ht="15.75" customHeight="1" x14ac:dyDescent="0.25">
      <c r="B46075" s="106"/>
      <c r="C46075" s="106"/>
      <c r="D46075" s="139"/>
      <c r="P46075" s="142"/>
      <c r="Q46075" s="142"/>
      <c r="R46075" s="142"/>
      <c r="S46075" s="139"/>
    </row>
    <row r="46076" spans="2:19" ht="15.75" customHeight="1" x14ac:dyDescent="0.25">
      <c r="B46076" s="106"/>
      <c r="C46076" s="106"/>
      <c r="D46076" s="139"/>
      <c r="P46076" s="142"/>
      <c r="Q46076" s="142"/>
      <c r="R46076" s="142"/>
      <c r="S46076" s="139"/>
    </row>
    <row r="46077" spans="2:19" ht="15.75" customHeight="1" x14ac:dyDescent="0.25">
      <c r="B46077" s="106"/>
      <c r="C46077" s="106"/>
      <c r="D46077" s="139"/>
      <c r="P46077" s="142"/>
      <c r="Q46077" s="142"/>
      <c r="R46077" s="142"/>
      <c r="S46077" s="139"/>
    </row>
    <row r="46078" spans="2:19" ht="15.75" customHeight="1" x14ac:dyDescent="0.25">
      <c r="B46078" s="106"/>
      <c r="C46078" s="106"/>
      <c r="D46078" s="139"/>
      <c r="P46078" s="142"/>
      <c r="Q46078" s="142"/>
      <c r="R46078" s="142"/>
      <c r="S46078" s="139"/>
    </row>
    <row r="46079" spans="2:19" ht="15.75" customHeight="1" x14ac:dyDescent="0.25">
      <c r="B46079" s="106"/>
      <c r="C46079" s="106"/>
      <c r="D46079" s="139"/>
      <c r="P46079" s="142"/>
      <c r="Q46079" s="142"/>
      <c r="R46079" s="142"/>
      <c r="S46079" s="139"/>
    </row>
    <row r="46080" spans="2:19" ht="15.75" customHeight="1" x14ac:dyDescent="0.25">
      <c r="B46080" s="106"/>
      <c r="C46080" s="106"/>
      <c r="D46080" s="139"/>
      <c r="P46080" s="142"/>
      <c r="Q46080" s="142"/>
      <c r="R46080" s="142"/>
      <c r="S46080" s="139"/>
    </row>
    <row r="46081" spans="2:19" ht="15.75" customHeight="1" x14ac:dyDescent="0.25">
      <c r="B46081" s="106"/>
      <c r="C46081" s="106"/>
      <c r="D46081" s="139"/>
      <c r="P46081" s="142"/>
      <c r="Q46081" s="142"/>
      <c r="R46081" s="142"/>
      <c r="S46081" s="139"/>
    </row>
    <row r="46082" spans="2:19" ht="15.75" customHeight="1" x14ac:dyDescent="0.25">
      <c r="B46082" s="106"/>
      <c r="C46082" s="106"/>
      <c r="D46082" s="139"/>
      <c r="P46082" s="142"/>
      <c r="Q46082" s="142"/>
      <c r="R46082" s="142"/>
      <c r="S46082" s="139"/>
    </row>
    <row r="46083" spans="2:19" ht="15.75" customHeight="1" x14ac:dyDescent="0.25">
      <c r="B46083" s="106"/>
      <c r="C46083" s="106"/>
      <c r="D46083" s="139"/>
      <c r="P46083" s="142"/>
      <c r="Q46083" s="142"/>
      <c r="R46083" s="142"/>
      <c r="S46083" s="139"/>
    </row>
    <row r="46084" spans="2:19" ht="15.75" customHeight="1" x14ac:dyDescent="0.25">
      <c r="B46084" s="106"/>
      <c r="C46084" s="106"/>
      <c r="D46084" s="139"/>
      <c r="P46084" s="142"/>
      <c r="Q46084" s="142"/>
      <c r="R46084" s="142"/>
      <c r="S46084" s="139"/>
    </row>
    <row r="46085" spans="2:19" ht="15.75" customHeight="1" x14ac:dyDescent="0.25">
      <c r="B46085" s="106"/>
      <c r="C46085" s="106"/>
      <c r="D46085" s="139"/>
      <c r="P46085" s="142"/>
      <c r="Q46085" s="142"/>
      <c r="R46085" s="142"/>
      <c r="S46085" s="139"/>
    </row>
    <row r="46086" spans="2:19" ht="15.75" customHeight="1" x14ac:dyDescent="0.25">
      <c r="B46086" s="106"/>
      <c r="C46086" s="106"/>
      <c r="D46086" s="139"/>
      <c r="P46086" s="142"/>
      <c r="Q46086" s="142"/>
      <c r="R46086" s="142"/>
      <c r="S46086" s="139"/>
    </row>
    <row r="46087" spans="2:19" ht="15.75" customHeight="1" x14ac:dyDescent="0.25">
      <c r="B46087" s="106"/>
      <c r="C46087" s="106"/>
      <c r="D46087" s="139"/>
      <c r="P46087" s="142"/>
      <c r="Q46087" s="142"/>
      <c r="R46087" s="142"/>
      <c r="S46087" s="139"/>
    </row>
    <row r="46088" spans="2:19" ht="15.75" customHeight="1" x14ac:dyDescent="0.25">
      <c r="B46088" s="106"/>
      <c r="C46088" s="106"/>
      <c r="D46088" s="139"/>
      <c r="P46088" s="142"/>
      <c r="Q46088" s="142"/>
      <c r="R46088" s="142"/>
      <c r="S46088" s="139"/>
    </row>
    <row r="46089" spans="2:19" ht="15.75" customHeight="1" x14ac:dyDescent="0.25">
      <c r="B46089" s="106"/>
      <c r="C46089" s="106"/>
      <c r="D46089" s="139"/>
      <c r="P46089" s="142"/>
      <c r="Q46089" s="142"/>
      <c r="R46089" s="142"/>
      <c r="S46089" s="139"/>
    </row>
    <row r="46090" spans="2:19" ht="15.75" customHeight="1" x14ac:dyDescent="0.25">
      <c r="B46090" s="106"/>
      <c r="C46090" s="106"/>
      <c r="D46090" s="139"/>
      <c r="P46090" s="142"/>
      <c r="Q46090" s="142"/>
      <c r="R46090" s="142"/>
      <c r="S46090" s="139"/>
    </row>
    <row r="46091" spans="2:19" ht="15.75" customHeight="1" x14ac:dyDescent="0.25">
      <c r="B46091" s="106"/>
      <c r="C46091" s="106"/>
      <c r="D46091" s="139"/>
      <c r="P46091" s="142"/>
      <c r="Q46091" s="142"/>
      <c r="R46091" s="142"/>
      <c r="S46091" s="139"/>
    </row>
    <row r="46092" spans="2:19" ht="15.75" customHeight="1" x14ac:dyDescent="0.25">
      <c r="B46092" s="106"/>
      <c r="C46092" s="106"/>
      <c r="D46092" s="139"/>
      <c r="P46092" s="142"/>
      <c r="Q46092" s="142"/>
      <c r="R46092" s="142"/>
      <c r="S46092" s="139"/>
    </row>
    <row r="46093" spans="2:19" ht="15.75" customHeight="1" x14ac:dyDescent="0.25">
      <c r="B46093" s="106"/>
      <c r="C46093" s="106"/>
      <c r="D46093" s="139"/>
      <c r="P46093" s="142"/>
      <c r="Q46093" s="142"/>
      <c r="R46093" s="142"/>
      <c r="S46093" s="139"/>
    </row>
    <row r="46094" spans="2:19" ht="15.75" customHeight="1" x14ac:dyDescent="0.25">
      <c r="B46094" s="106"/>
      <c r="C46094" s="106"/>
      <c r="D46094" s="139"/>
      <c r="P46094" s="142"/>
      <c r="Q46094" s="142"/>
      <c r="R46094" s="142"/>
      <c r="S46094" s="139"/>
    </row>
    <row r="46095" spans="2:19" ht="15.75" customHeight="1" x14ac:dyDescent="0.25">
      <c r="B46095" s="106"/>
      <c r="C46095" s="106"/>
      <c r="D46095" s="139"/>
      <c r="P46095" s="142"/>
      <c r="Q46095" s="142"/>
      <c r="R46095" s="142"/>
      <c r="S46095" s="139"/>
    </row>
    <row r="46096" spans="2:19" ht="15.75" customHeight="1" x14ac:dyDescent="0.25">
      <c r="B46096" s="106"/>
      <c r="C46096" s="106"/>
      <c r="D46096" s="139"/>
      <c r="P46096" s="142"/>
      <c r="Q46096" s="142"/>
      <c r="R46096" s="142"/>
      <c r="S46096" s="139"/>
    </row>
    <row r="46097" spans="2:19" ht="15.75" customHeight="1" x14ac:dyDescent="0.25">
      <c r="B46097" s="106"/>
      <c r="C46097" s="106"/>
      <c r="D46097" s="139"/>
      <c r="P46097" s="142"/>
      <c r="Q46097" s="142"/>
      <c r="R46097" s="142"/>
      <c r="S46097" s="139"/>
    </row>
    <row r="46098" spans="2:19" ht="15.75" customHeight="1" x14ac:dyDescent="0.25">
      <c r="B46098" s="106"/>
      <c r="C46098" s="106"/>
      <c r="D46098" s="139"/>
      <c r="P46098" s="142"/>
      <c r="Q46098" s="142"/>
      <c r="R46098" s="142"/>
      <c r="S46098" s="139"/>
    </row>
    <row r="46099" spans="2:19" ht="15.75" customHeight="1" x14ac:dyDescent="0.25">
      <c r="B46099" s="106"/>
      <c r="C46099" s="106"/>
      <c r="D46099" s="139"/>
      <c r="P46099" s="142"/>
      <c r="Q46099" s="142"/>
      <c r="R46099" s="142"/>
      <c r="S46099" s="139"/>
    </row>
    <row r="46100" spans="2:19" ht="15.75" customHeight="1" x14ac:dyDescent="0.25">
      <c r="B46100" s="106"/>
      <c r="C46100" s="106"/>
      <c r="D46100" s="139"/>
      <c r="P46100" s="142"/>
      <c r="Q46100" s="142"/>
      <c r="R46100" s="142"/>
      <c r="S46100" s="139"/>
    </row>
    <row r="46101" spans="2:19" ht="15.75" customHeight="1" x14ac:dyDescent="0.25">
      <c r="B46101" s="106"/>
      <c r="C46101" s="106"/>
      <c r="D46101" s="139"/>
      <c r="P46101" s="142"/>
      <c r="Q46101" s="142"/>
      <c r="R46101" s="142"/>
      <c r="S46101" s="139"/>
    </row>
    <row r="46102" spans="2:19" ht="15.75" customHeight="1" x14ac:dyDescent="0.25">
      <c r="B46102" s="106"/>
      <c r="C46102" s="106"/>
      <c r="D46102" s="139"/>
      <c r="P46102" s="142"/>
      <c r="Q46102" s="142"/>
      <c r="R46102" s="142"/>
      <c r="S46102" s="139"/>
    </row>
    <row r="46103" spans="2:19" ht="15.75" customHeight="1" x14ac:dyDescent="0.25">
      <c r="B46103" s="106"/>
      <c r="C46103" s="106"/>
      <c r="D46103" s="139"/>
      <c r="P46103" s="142"/>
      <c r="Q46103" s="142"/>
      <c r="R46103" s="142"/>
      <c r="S46103" s="139"/>
    </row>
    <row r="46104" spans="2:19" ht="15.75" customHeight="1" x14ac:dyDescent="0.25">
      <c r="B46104" s="106"/>
      <c r="C46104" s="106"/>
      <c r="D46104" s="139"/>
      <c r="P46104" s="142"/>
      <c r="Q46104" s="142"/>
      <c r="R46104" s="142"/>
      <c r="S46104" s="139"/>
    </row>
    <row r="46105" spans="2:19" ht="15.75" customHeight="1" x14ac:dyDescent="0.25">
      <c r="B46105" s="106"/>
      <c r="C46105" s="106"/>
      <c r="D46105" s="139"/>
      <c r="P46105" s="142"/>
      <c r="Q46105" s="142"/>
      <c r="R46105" s="142"/>
      <c r="S46105" s="139"/>
    </row>
    <row r="46106" spans="2:19" ht="15.75" customHeight="1" x14ac:dyDescent="0.25">
      <c r="B46106" s="106"/>
      <c r="C46106" s="106"/>
      <c r="D46106" s="139"/>
      <c r="P46106" s="142"/>
      <c r="Q46106" s="142"/>
      <c r="R46106" s="142"/>
      <c r="S46106" s="139"/>
    </row>
    <row r="46107" spans="2:19" ht="15.75" customHeight="1" x14ac:dyDescent="0.25">
      <c r="B46107" s="106"/>
      <c r="C46107" s="106"/>
      <c r="D46107" s="139"/>
      <c r="P46107" s="142"/>
      <c r="Q46107" s="142"/>
      <c r="R46107" s="142"/>
      <c r="S46107" s="139"/>
    </row>
    <row r="46108" spans="2:19" ht="15.75" customHeight="1" x14ac:dyDescent="0.25">
      <c r="B46108" s="106"/>
      <c r="C46108" s="106"/>
      <c r="D46108" s="139"/>
      <c r="P46108" s="142"/>
      <c r="Q46108" s="142"/>
      <c r="R46108" s="142"/>
      <c r="S46108" s="139"/>
    </row>
    <row r="46109" spans="2:19" ht="15.75" customHeight="1" x14ac:dyDescent="0.25">
      <c r="B46109" s="106"/>
      <c r="C46109" s="106"/>
      <c r="D46109" s="139"/>
      <c r="P46109" s="142"/>
      <c r="Q46109" s="142"/>
      <c r="R46109" s="142"/>
      <c r="S46109" s="139"/>
    </row>
    <row r="46110" spans="2:19" ht="15.75" customHeight="1" x14ac:dyDescent="0.25">
      <c r="B46110" s="106"/>
      <c r="C46110" s="106"/>
      <c r="D46110" s="139"/>
      <c r="P46110" s="142"/>
      <c r="Q46110" s="142"/>
      <c r="R46110" s="142"/>
      <c r="S46110" s="139"/>
    </row>
    <row r="46111" spans="2:19" ht="15.75" customHeight="1" x14ac:dyDescent="0.25">
      <c r="B46111" s="106"/>
      <c r="C46111" s="106"/>
      <c r="D46111" s="139"/>
      <c r="P46111" s="142"/>
      <c r="Q46111" s="142"/>
      <c r="R46111" s="142"/>
      <c r="S46111" s="139"/>
    </row>
    <row r="46112" spans="2:19" ht="15.75" customHeight="1" x14ac:dyDescent="0.25">
      <c r="B46112" s="106"/>
      <c r="C46112" s="106"/>
      <c r="D46112" s="139"/>
      <c r="P46112" s="142"/>
      <c r="Q46112" s="142"/>
      <c r="R46112" s="142"/>
      <c r="S46112" s="139"/>
    </row>
    <row r="46113" spans="2:19" ht="15.75" customHeight="1" x14ac:dyDescent="0.25">
      <c r="B46113" s="106"/>
      <c r="C46113" s="106"/>
      <c r="D46113" s="139"/>
      <c r="P46113" s="142"/>
      <c r="Q46113" s="142"/>
      <c r="R46113" s="142"/>
      <c r="S46113" s="139"/>
    </row>
    <row r="46114" spans="2:19" ht="15.75" customHeight="1" x14ac:dyDescent="0.25">
      <c r="B46114" s="106"/>
      <c r="C46114" s="106"/>
      <c r="D46114" s="139"/>
      <c r="P46114" s="142"/>
      <c r="Q46114" s="142"/>
      <c r="R46114" s="142"/>
      <c r="S46114" s="139"/>
    </row>
    <row r="46115" spans="2:19" ht="15.75" customHeight="1" x14ac:dyDescent="0.25">
      <c r="B46115" s="106"/>
      <c r="C46115" s="106"/>
      <c r="D46115" s="139"/>
      <c r="P46115" s="142"/>
      <c r="Q46115" s="142"/>
      <c r="R46115" s="142"/>
      <c r="S46115" s="139"/>
    </row>
    <row r="46116" spans="2:19" ht="15.75" customHeight="1" x14ac:dyDescent="0.25">
      <c r="B46116" s="106"/>
      <c r="C46116" s="106"/>
      <c r="D46116" s="139"/>
      <c r="P46116" s="142"/>
      <c r="Q46116" s="142"/>
      <c r="R46116" s="142"/>
      <c r="S46116" s="139"/>
    </row>
    <row r="46117" spans="2:19" ht="15.75" customHeight="1" x14ac:dyDescent="0.25">
      <c r="B46117" s="106"/>
      <c r="C46117" s="106"/>
      <c r="D46117" s="139"/>
      <c r="P46117" s="142"/>
      <c r="Q46117" s="142"/>
      <c r="R46117" s="142"/>
      <c r="S46117" s="139"/>
    </row>
    <row r="46118" spans="2:19" ht="15.75" customHeight="1" x14ac:dyDescent="0.25">
      <c r="B46118" s="106"/>
      <c r="C46118" s="106"/>
      <c r="D46118" s="139"/>
      <c r="P46118" s="142"/>
      <c r="Q46118" s="142"/>
      <c r="R46118" s="142"/>
      <c r="S46118" s="139"/>
    </row>
    <row r="46119" spans="2:19" ht="15.75" customHeight="1" x14ac:dyDescent="0.25">
      <c r="B46119" s="106"/>
      <c r="C46119" s="106"/>
      <c r="D46119" s="139"/>
      <c r="P46119" s="142"/>
      <c r="Q46119" s="142"/>
      <c r="R46119" s="142"/>
      <c r="S46119" s="139"/>
    </row>
    <row r="46120" spans="2:19" ht="15.75" customHeight="1" x14ac:dyDescent="0.25">
      <c r="B46120" s="106"/>
      <c r="C46120" s="106"/>
      <c r="D46120" s="139"/>
      <c r="P46120" s="142"/>
      <c r="Q46120" s="142"/>
      <c r="R46120" s="142"/>
      <c r="S46120" s="139"/>
    </row>
    <row r="46121" spans="2:19" ht="15.75" customHeight="1" x14ac:dyDescent="0.25">
      <c r="B46121" s="106"/>
      <c r="C46121" s="106"/>
      <c r="D46121" s="139"/>
      <c r="P46121" s="142"/>
      <c r="Q46121" s="142"/>
      <c r="R46121" s="142"/>
      <c r="S46121" s="139"/>
    </row>
    <row r="46122" spans="2:19" ht="15.75" customHeight="1" x14ac:dyDescent="0.25">
      <c r="B46122" s="106"/>
      <c r="C46122" s="106"/>
      <c r="D46122" s="139"/>
      <c r="P46122" s="142"/>
      <c r="Q46122" s="142"/>
      <c r="R46122" s="142"/>
      <c r="S46122" s="139"/>
    </row>
    <row r="46123" spans="2:19" ht="15.75" customHeight="1" x14ac:dyDescent="0.25">
      <c r="B46123" s="106"/>
      <c r="C46123" s="106"/>
      <c r="D46123" s="139"/>
      <c r="P46123" s="142"/>
      <c r="Q46123" s="142"/>
      <c r="R46123" s="142"/>
      <c r="S46123" s="139"/>
    </row>
    <row r="46124" spans="2:19" ht="15.75" customHeight="1" x14ac:dyDescent="0.25">
      <c r="B46124" s="106"/>
      <c r="C46124" s="106"/>
      <c r="D46124" s="139"/>
      <c r="P46124" s="142"/>
      <c r="Q46124" s="142"/>
      <c r="R46124" s="142"/>
      <c r="S46124" s="139"/>
    </row>
    <row r="46125" spans="2:19" ht="15.75" customHeight="1" x14ac:dyDescent="0.25">
      <c r="B46125" s="106"/>
      <c r="C46125" s="106"/>
      <c r="D46125" s="139"/>
      <c r="P46125" s="142"/>
      <c r="Q46125" s="142"/>
      <c r="R46125" s="142"/>
      <c r="S46125" s="139"/>
    </row>
    <row r="46126" spans="2:19" ht="15.75" customHeight="1" x14ac:dyDescent="0.25">
      <c r="B46126" s="106"/>
      <c r="C46126" s="106"/>
      <c r="D46126" s="139"/>
      <c r="P46126" s="142"/>
      <c r="Q46126" s="142"/>
      <c r="R46126" s="142"/>
      <c r="S46126" s="139"/>
    </row>
    <row r="46127" spans="2:19" ht="15.75" customHeight="1" x14ac:dyDescent="0.25">
      <c r="B46127" s="106"/>
      <c r="C46127" s="106"/>
      <c r="D46127" s="139"/>
      <c r="P46127" s="142"/>
      <c r="Q46127" s="142"/>
      <c r="R46127" s="142"/>
      <c r="S46127" s="139"/>
    </row>
    <row r="46128" spans="2:19" ht="15.75" customHeight="1" x14ac:dyDescent="0.25">
      <c r="B46128" s="106"/>
      <c r="C46128" s="106"/>
      <c r="D46128" s="139"/>
      <c r="P46128" s="142"/>
      <c r="Q46128" s="142"/>
      <c r="R46128" s="142"/>
      <c r="S46128" s="139"/>
    </row>
    <row r="46129" spans="2:19" ht="15.75" customHeight="1" x14ac:dyDescent="0.25">
      <c r="B46129" s="106"/>
      <c r="C46129" s="106"/>
      <c r="D46129" s="139"/>
      <c r="P46129" s="142"/>
      <c r="Q46129" s="142"/>
      <c r="R46129" s="142"/>
      <c r="S46129" s="139"/>
    </row>
    <row r="46130" spans="2:19" ht="15.75" customHeight="1" x14ac:dyDescent="0.25">
      <c r="B46130" s="106"/>
      <c r="C46130" s="106"/>
      <c r="D46130" s="139"/>
      <c r="P46130" s="142"/>
      <c r="Q46130" s="142"/>
      <c r="R46130" s="142"/>
      <c r="S46130" s="139"/>
    </row>
    <row r="46131" spans="2:19" ht="15.75" customHeight="1" x14ac:dyDescent="0.25">
      <c r="B46131" s="106"/>
      <c r="C46131" s="106"/>
      <c r="D46131" s="139"/>
      <c r="P46131" s="142"/>
      <c r="Q46131" s="142"/>
      <c r="R46131" s="142"/>
      <c r="S46131" s="139"/>
    </row>
    <row r="46132" spans="2:19" ht="15.75" customHeight="1" x14ac:dyDescent="0.25">
      <c r="B46132" s="106"/>
      <c r="C46132" s="106"/>
      <c r="D46132" s="139"/>
      <c r="P46132" s="142"/>
      <c r="Q46132" s="142"/>
      <c r="R46132" s="142"/>
      <c r="S46132" s="139"/>
    </row>
    <row r="46133" spans="2:19" ht="15.75" customHeight="1" x14ac:dyDescent="0.25">
      <c r="B46133" s="106"/>
      <c r="C46133" s="106"/>
      <c r="D46133" s="139"/>
      <c r="P46133" s="142"/>
      <c r="Q46133" s="142"/>
      <c r="R46133" s="142"/>
      <c r="S46133" s="139"/>
    </row>
    <row r="46134" spans="2:19" ht="15.75" customHeight="1" x14ac:dyDescent="0.25">
      <c r="B46134" s="106"/>
      <c r="C46134" s="106"/>
      <c r="D46134" s="139"/>
      <c r="P46134" s="142"/>
      <c r="Q46134" s="142"/>
      <c r="R46134" s="142"/>
      <c r="S46134" s="139"/>
    </row>
    <row r="46135" spans="2:19" ht="15.75" customHeight="1" x14ac:dyDescent="0.25">
      <c r="B46135" s="106"/>
      <c r="C46135" s="106"/>
      <c r="D46135" s="139"/>
      <c r="P46135" s="142"/>
      <c r="Q46135" s="142"/>
      <c r="R46135" s="142"/>
      <c r="S46135" s="139"/>
    </row>
    <row r="46136" spans="2:19" ht="15.75" customHeight="1" x14ac:dyDescent="0.25">
      <c r="B46136" s="106"/>
      <c r="C46136" s="106"/>
      <c r="D46136" s="139"/>
      <c r="P46136" s="142"/>
      <c r="Q46136" s="142"/>
      <c r="R46136" s="142"/>
      <c r="S46136" s="139"/>
    </row>
    <row r="46137" spans="2:19" ht="15.75" customHeight="1" x14ac:dyDescent="0.25">
      <c r="B46137" s="106"/>
      <c r="C46137" s="106"/>
      <c r="D46137" s="139"/>
      <c r="P46137" s="142"/>
      <c r="Q46137" s="142"/>
      <c r="R46137" s="142"/>
      <c r="S46137" s="139"/>
    </row>
    <row r="46138" spans="2:19" ht="15.75" customHeight="1" x14ac:dyDescent="0.25">
      <c r="B46138" s="106"/>
      <c r="C46138" s="106"/>
      <c r="D46138" s="139"/>
      <c r="P46138" s="142"/>
      <c r="Q46138" s="142"/>
      <c r="R46138" s="142"/>
      <c r="S46138" s="139"/>
    </row>
    <row r="46139" spans="2:19" ht="15.75" customHeight="1" x14ac:dyDescent="0.25">
      <c r="B46139" s="106"/>
      <c r="C46139" s="106"/>
      <c r="D46139" s="139"/>
      <c r="P46139" s="142"/>
      <c r="Q46139" s="142"/>
      <c r="R46139" s="142"/>
      <c r="S46139" s="139"/>
    </row>
    <row r="46140" spans="2:19" ht="15.75" customHeight="1" x14ac:dyDescent="0.25">
      <c r="B46140" s="106"/>
      <c r="C46140" s="106"/>
      <c r="D46140" s="139"/>
      <c r="P46140" s="142"/>
      <c r="Q46140" s="142"/>
      <c r="R46140" s="142"/>
      <c r="S46140" s="139"/>
    </row>
    <row r="46141" spans="2:19" ht="15.75" customHeight="1" x14ac:dyDescent="0.25">
      <c r="B46141" s="106"/>
      <c r="C46141" s="106"/>
      <c r="D46141" s="139"/>
      <c r="P46141" s="142"/>
      <c r="Q46141" s="142"/>
      <c r="R46141" s="142"/>
      <c r="S46141" s="139"/>
    </row>
    <row r="46142" spans="2:19" ht="15.75" customHeight="1" x14ac:dyDescent="0.25">
      <c r="B46142" s="106"/>
      <c r="C46142" s="106"/>
      <c r="D46142" s="139"/>
      <c r="P46142" s="142"/>
      <c r="Q46142" s="142"/>
      <c r="R46142" s="142"/>
      <c r="S46142" s="139"/>
    </row>
    <row r="46143" spans="2:19" ht="15.75" customHeight="1" x14ac:dyDescent="0.25">
      <c r="B46143" s="106"/>
      <c r="C46143" s="106"/>
      <c r="D46143" s="139"/>
      <c r="P46143" s="142"/>
      <c r="Q46143" s="142"/>
      <c r="R46143" s="142"/>
      <c r="S46143" s="139"/>
    </row>
    <row r="46144" spans="2:19" ht="15.75" customHeight="1" x14ac:dyDescent="0.25">
      <c r="B46144" s="106"/>
      <c r="C46144" s="106"/>
      <c r="D46144" s="139"/>
      <c r="P46144" s="142"/>
      <c r="Q46144" s="142"/>
      <c r="R46144" s="142"/>
      <c r="S46144" s="139"/>
    </row>
    <row r="46145" spans="2:19" ht="15.75" customHeight="1" x14ac:dyDescent="0.25">
      <c r="B46145" s="106"/>
      <c r="C46145" s="106"/>
      <c r="D46145" s="139"/>
      <c r="P46145" s="142"/>
      <c r="Q46145" s="142"/>
      <c r="R46145" s="142"/>
      <c r="S46145" s="139"/>
    </row>
    <row r="46146" spans="2:19" ht="15.75" customHeight="1" x14ac:dyDescent="0.25">
      <c r="B46146" s="106"/>
      <c r="C46146" s="106"/>
      <c r="D46146" s="139"/>
      <c r="P46146" s="142"/>
      <c r="Q46146" s="142"/>
      <c r="R46146" s="142"/>
      <c r="S46146" s="139"/>
    </row>
    <row r="46147" spans="2:19" ht="15.75" customHeight="1" x14ac:dyDescent="0.25">
      <c r="B46147" s="106"/>
      <c r="C46147" s="106"/>
      <c r="D46147" s="139"/>
      <c r="P46147" s="142"/>
      <c r="Q46147" s="142"/>
      <c r="R46147" s="142"/>
      <c r="S46147" s="139"/>
    </row>
    <row r="46148" spans="2:19" ht="15.75" customHeight="1" x14ac:dyDescent="0.25">
      <c r="B46148" s="106"/>
      <c r="C46148" s="106"/>
      <c r="D46148" s="139"/>
      <c r="P46148" s="142"/>
      <c r="Q46148" s="142"/>
      <c r="R46148" s="142"/>
      <c r="S46148" s="139"/>
    </row>
    <row r="46149" spans="2:19" ht="15.75" customHeight="1" x14ac:dyDescent="0.25">
      <c r="B46149" s="106"/>
      <c r="C46149" s="106"/>
      <c r="D46149" s="139"/>
      <c r="P46149" s="142"/>
      <c r="Q46149" s="142"/>
      <c r="R46149" s="142"/>
      <c r="S46149" s="139"/>
    </row>
    <row r="46150" spans="2:19" ht="15.75" customHeight="1" x14ac:dyDescent="0.25">
      <c r="B46150" s="106"/>
      <c r="C46150" s="106"/>
      <c r="D46150" s="139"/>
      <c r="P46150" s="142"/>
      <c r="Q46150" s="142"/>
      <c r="R46150" s="142"/>
      <c r="S46150" s="139"/>
    </row>
    <row r="46151" spans="2:19" ht="15.75" customHeight="1" x14ac:dyDescent="0.25">
      <c r="B46151" s="106"/>
      <c r="C46151" s="106"/>
      <c r="D46151" s="139"/>
      <c r="P46151" s="142"/>
      <c r="Q46151" s="142"/>
      <c r="R46151" s="142"/>
      <c r="S46151" s="139"/>
    </row>
    <row r="46152" spans="2:19" ht="15.75" customHeight="1" x14ac:dyDescent="0.25">
      <c r="B46152" s="106"/>
      <c r="C46152" s="106"/>
      <c r="D46152" s="139"/>
      <c r="P46152" s="142"/>
      <c r="Q46152" s="142"/>
      <c r="R46152" s="142"/>
      <c r="S46152" s="139"/>
    </row>
    <row r="46153" spans="2:19" ht="15.75" customHeight="1" x14ac:dyDescent="0.25">
      <c r="B46153" s="106"/>
      <c r="C46153" s="106"/>
      <c r="D46153" s="139"/>
      <c r="P46153" s="142"/>
      <c r="Q46153" s="142"/>
      <c r="R46153" s="142"/>
      <c r="S46153" s="139"/>
    </row>
    <row r="46154" spans="2:19" ht="15.75" customHeight="1" x14ac:dyDescent="0.25">
      <c r="B46154" s="106"/>
      <c r="C46154" s="106"/>
      <c r="D46154" s="139"/>
      <c r="P46154" s="142"/>
      <c r="Q46154" s="142"/>
      <c r="R46154" s="142"/>
      <c r="S46154" s="139"/>
    </row>
    <row r="46155" spans="2:19" ht="15.75" customHeight="1" x14ac:dyDescent="0.25">
      <c r="B46155" s="106"/>
      <c r="C46155" s="106"/>
      <c r="D46155" s="139"/>
      <c r="P46155" s="142"/>
      <c r="Q46155" s="142"/>
      <c r="R46155" s="142"/>
      <c r="S46155" s="139"/>
    </row>
    <row r="46156" spans="2:19" ht="15.75" customHeight="1" x14ac:dyDescent="0.25">
      <c r="B46156" s="106"/>
      <c r="C46156" s="106"/>
      <c r="D46156" s="139"/>
      <c r="P46156" s="142"/>
      <c r="Q46156" s="142"/>
      <c r="R46156" s="142"/>
      <c r="S46156" s="139"/>
    </row>
    <row r="46157" spans="2:19" ht="15.75" customHeight="1" x14ac:dyDescent="0.25">
      <c r="B46157" s="106"/>
      <c r="C46157" s="106"/>
      <c r="D46157" s="139"/>
      <c r="P46157" s="142"/>
      <c r="Q46157" s="142"/>
      <c r="R46157" s="142"/>
      <c r="S46157" s="139"/>
    </row>
    <row r="46158" spans="2:19" ht="15.75" customHeight="1" x14ac:dyDescent="0.25">
      <c r="B46158" s="106"/>
      <c r="C46158" s="106"/>
      <c r="D46158" s="139"/>
      <c r="P46158" s="142"/>
      <c r="Q46158" s="142"/>
      <c r="R46158" s="142"/>
      <c r="S46158" s="139"/>
    </row>
    <row r="46159" spans="2:19" ht="15.75" customHeight="1" x14ac:dyDescent="0.25">
      <c r="B46159" s="106"/>
      <c r="C46159" s="106"/>
      <c r="D46159" s="139"/>
      <c r="P46159" s="142"/>
      <c r="Q46159" s="142"/>
      <c r="R46159" s="142"/>
      <c r="S46159" s="139"/>
    </row>
    <row r="46160" spans="2:19" ht="15.75" customHeight="1" x14ac:dyDescent="0.25">
      <c r="B46160" s="106"/>
      <c r="C46160" s="106"/>
      <c r="D46160" s="139"/>
      <c r="P46160" s="142"/>
      <c r="Q46160" s="142"/>
      <c r="R46160" s="142"/>
      <c r="S46160" s="139"/>
    </row>
    <row r="46161" spans="2:19" ht="15.75" customHeight="1" x14ac:dyDescent="0.25">
      <c r="B46161" s="106"/>
      <c r="C46161" s="106"/>
      <c r="D46161" s="139"/>
      <c r="P46161" s="142"/>
      <c r="Q46161" s="142"/>
      <c r="R46161" s="142"/>
      <c r="S46161" s="139"/>
    </row>
    <row r="46162" spans="2:19" ht="15.75" customHeight="1" x14ac:dyDescent="0.25">
      <c r="B46162" s="106"/>
      <c r="C46162" s="106"/>
      <c r="D46162" s="139"/>
      <c r="P46162" s="142"/>
      <c r="Q46162" s="142"/>
      <c r="R46162" s="142"/>
      <c r="S46162" s="139"/>
    </row>
    <row r="46163" spans="2:19" ht="15.75" customHeight="1" x14ac:dyDescent="0.25">
      <c r="B46163" s="106"/>
      <c r="C46163" s="106"/>
      <c r="D46163" s="139"/>
      <c r="P46163" s="142"/>
      <c r="Q46163" s="142"/>
      <c r="R46163" s="142"/>
      <c r="S46163" s="139"/>
    </row>
    <row r="46164" spans="2:19" ht="15.75" customHeight="1" x14ac:dyDescent="0.25">
      <c r="B46164" s="106"/>
      <c r="C46164" s="106"/>
      <c r="D46164" s="139"/>
      <c r="P46164" s="142"/>
      <c r="Q46164" s="142"/>
      <c r="R46164" s="142"/>
      <c r="S46164" s="139"/>
    </row>
    <row r="46165" spans="2:19" ht="15.75" customHeight="1" x14ac:dyDescent="0.25">
      <c r="B46165" s="106"/>
      <c r="C46165" s="106"/>
      <c r="D46165" s="139"/>
      <c r="P46165" s="142"/>
      <c r="Q46165" s="142"/>
      <c r="R46165" s="142"/>
      <c r="S46165" s="139"/>
    </row>
    <row r="46166" spans="2:19" ht="15.75" customHeight="1" x14ac:dyDescent="0.25">
      <c r="B46166" s="106"/>
      <c r="C46166" s="106"/>
      <c r="D46166" s="139"/>
      <c r="P46166" s="142"/>
      <c r="Q46166" s="142"/>
      <c r="R46166" s="142"/>
      <c r="S46166" s="139"/>
    </row>
    <row r="46167" spans="2:19" ht="15.75" customHeight="1" x14ac:dyDescent="0.25">
      <c r="B46167" s="106"/>
      <c r="C46167" s="106"/>
      <c r="D46167" s="139"/>
      <c r="P46167" s="142"/>
      <c r="Q46167" s="142"/>
      <c r="R46167" s="142"/>
      <c r="S46167" s="139"/>
    </row>
    <row r="46168" spans="2:19" ht="15.75" customHeight="1" x14ac:dyDescent="0.25">
      <c r="B46168" s="106"/>
      <c r="C46168" s="106"/>
      <c r="D46168" s="139"/>
      <c r="P46168" s="142"/>
      <c r="Q46168" s="142"/>
      <c r="R46168" s="142"/>
      <c r="S46168" s="139"/>
    </row>
    <row r="46169" spans="2:19" ht="15.75" customHeight="1" x14ac:dyDescent="0.25">
      <c r="B46169" s="106"/>
      <c r="C46169" s="106"/>
      <c r="D46169" s="139"/>
      <c r="P46169" s="142"/>
      <c r="Q46169" s="142"/>
      <c r="R46169" s="142"/>
      <c r="S46169" s="139"/>
    </row>
    <row r="46170" spans="2:19" ht="15.75" customHeight="1" x14ac:dyDescent="0.25">
      <c r="B46170" s="106"/>
      <c r="C46170" s="106"/>
      <c r="D46170" s="139"/>
      <c r="P46170" s="142"/>
      <c r="Q46170" s="142"/>
      <c r="R46170" s="142"/>
      <c r="S46170" s="139"/>
    </row>
    <row r="46171" spans="2:19" ht="15.75" customHeight="1" x14ac:dyDescent="0.25">
      <c r="B46171" s="106"/>
      <c r="C46171" s="106"/>
      <c r="D46171" s="139"/>
      <c r="P46171" s="142"/>
      <c r="Q46171" s="142"/>
      <c r="R46171" s="142"/>
      <c r="S46171" s="139"/>
    </row>
    <row r="46172" spans="2:19" ht="15.75" customHeight="1" x14ac:dyDescent="0.25">
      <c r="B46172" s="106"/>
      <c r="C46172" s="106"/>
      <c r="D46172" s="139"/>
      <c r="P46172" s="142"/>
      <c r="Q46172" s="142"/>
      <c r="R46172" s="142"/>
      <c r="S46172" s="139"/>
    </row>
    <row r="46173" spans="2:19" ht="15.75" customHeight="1" x14ac:dyDescent="0.25">
      <c r="B46173" s="106"/>
      <c r="C46173" s="106"/>
      <c r="D46173" s="139"/>
      <c r="P46173" s="142"/>
      <c r="Q46173" s="142"/>
      <c r="R46173" s="142"/>
      <c r="S46173" s="139"/>
    </row>
    <row r="46174" spans="2:19" ht="15.75" customHeight="1" x14ac:dyDescent="0.25">
      <c r="B46174" s="106"/>
      <c r="C46174" s="106"/>
      <c r="D46174" s="139"/>
      <c r="P46174" s="142"/>
      <c r="Q46174" s="142"/>
      <c r="R46174" s="142"/>
      <c r="S46174" s="139"/>
    </row>
    <row r="46175" spans="2:19" ht="15.75" customHeight="1" x14ac:dyDescent="0.25">
      <c r="B46175" s="106"/>
      <c r="C46175" s="106"/>
      <c r="D46175" s="139"/>
      <c r="P46175" s="142"/>
      <c r="Q46175" s="142"/>
      <c r="R46175" s="142"/>
      <c r="S46175" s="139"/>
    </row>
    <row r="46176" spans="2:19" ht="15.75" customHeight="1" x14ac:dyDescent="0.25">
      <c r="B46176" s="106"/>
      <c r="C46176" s="106"/>
      <c r="D46176" s="139"/>
      <c r="P46176" s="142"/>
      <c r="Q46176" s="142"/>
      <c r="R46176" s="142"/>
      <c r="S46176" s="139"/>
    </row>
    <row r="46177" spans="2:19" ht="15.75" customHeight="1" x14ac:dyDescent="0.25">
      <c r="B46177" s="106"/>
      <c r="C46177" s="106"/>
      <c r="D46177" s="139"/>
      <c r="P46177" s="142"/>
      <c r="Q46177" s="142"/>
      <c r="R46177" s="142"/>
      <c r="S46177" s="139"/>
    </row>
    <row r="46178" spans="2:19" ht="15.75" customHeight="1" x14ac:dyDescent="0.25">
      <c r="B46178" s="106"/>
      <c r="C46178" s="106"/>
      <c r="D46178" s="139"/>
      <c r="P46178" s="142"/>
      <c r="Q46178" s="142"/>
      <c r="R46178" s="142"/>
      <c r="S46178" s="139"/>
    </row>
    <row r="46179" spans="2:19" ht="15.75" customHeight="1" x14ac:dyDescent="0.25">
      <c r="B46179" s="106"/>
      <c r="C46179" s="106"/>
      <c r="D46179" s="139"/>
      <c r="P46179" s="142"/>
      <c r="Q46179" s="142"/>
      <c r="R46179" s="142"/>
      <c r="S46179" s="139"/>
    </row>
    <row r="46180" spans="2:19" ht="15.75" customHeight="1" x14ac:dyDescent="0.25">
      <c r="B46180" s="106"/>
      <c r="C46180" s="106"/>
      <c r="D46180" s="139"/>
      <c r="P46180" s="142"/>
      <c r="Q46180" s="142"/>
      <c r="R46180" s="142"/>
      <c r="S46180" s="139"/>
    </row>
    <row r="46181" spans="2:19" ht="15.75" customHeight="1" x14ac:dyDescent="0.25">
      <c r="B46181" s="106"/>
      <c r="C46181" s="106"/>
      <c r="D46181" s="139"/>
      <c r="P46181" s="142"/>
      <c r="Q46181" s="142"/>
      <c r="R46181" s="142"/>
      <c r="S46181" s="139"/>
    </row>
    <row r="46182" spans="2:19" ht="15.75" customHeight="1" x14ac:dyDescent="0.25">
      <c r="B46182" s="106"/>
      <c r="C46182" s="106"/>
      <c r="D46182" s="139"/>
      <c r="P46182" s="142"/>
      <c r="Q46182" s="142"/>
      <c r="R46182" s="142"/>
      <c r="S46182" s="139"/>
    </row>
    <row r="46183" spans="2:19" ht="15.75" customHeight="1" x14ac:dyDescent="0.25">
      <c r="B46183" s="106"/>
      <c r="C46183" s="106"/>
      <c r="D46183" s="139"/>
      <c r="P46183" s="142"/>
      <c r="Q46183" s="142"/>
      <c r="R46183" s="142"/>
      <c r="S46183" s="139"/>
    </row>
    <row r="46184" spans="2:19" ht="15.75" customHeight="1" x14ac:dyDescent="0.25">
      <c r="B46184" s="106"/>
      <c r="C46184" s="106"/>
      <c r="D46184" s="139"/>
      <c r="P46184" s="142"/>
      <c r="Q46184" s="142"/>
      <c r="R46184" s="142"/>
      <c r="S46184" s="139"/>
    </row>
    <row r="46185" spans="2:19" ht="15.75" customHeight="1" x14ac:dyDescent="0.25">
      <c r="B46185" s="106"/>
      <c r="C46185" s="106"/>
      <c r="D46185" s="139"/>
      <c r="P46185" s="142"/>
      <c r="Q46185" s="142"/>
      <c r="R46185" s="142"/>
      <c r="S46185" s="139"/>
    </row>
    <row r="46186" spans="2:19" ht="15.75" customHeight="1" x14ac:dyDescent="0.25">
      <c r="B46186" s="106"/>
      <c r="C46186" s="106"/>
      <c r="D46186" s="139"/>
      <c r="P46186" s="142"/>
      <c r="Q46186" s="142"/>
      <c r="R46186" s="142"/>
      <c r="S46186" s="139"/>
    </row>
    <row r="46187" spans="2:19" ht="15.75" customHeight="1" x14ac:dyDescent="0.25">
      <c r="B46187" s="106"/>
      <c r="C46187" s="106"/>
      <c r="D46187" s="139"/>
      <c r="P46187" s="142"/>
      <c r="Q46187" s="142"/>
      <c r="R46187" s="142"/>
      <c r="S46187" s="139"/>
    </row>
    <row r="46188" spans="2:19" ht="15.75" customHeight="1" x14ac:dyDescent="0.25">
      <c r="B46188" s="106"/>
      <c r="C46188" s="106"/>
      <c r="D46188" s="139"/>
      <c r="P46188" s="142"/>
      <c r="Q46188" s="142"/>
      <c r="R46188" s="142"/>
      <c r="S46188" s="139"/>
    </row>
    <row r="46189" spans="2:19" ht="15.75" customHeight="1" x14ac:dyDescent="0.25">
      <c r="B46189" s="106"/>
      <c r="C46189" s="106"/>
      <c r="D46189" s="139"/>
      <c r="P46189" s="142"/>
      <c r="Q46189" s="142"/>
      <c r="R46189" s="142"/>
      <c r="S46189" s="139"/>
    </row>
    <row r="46190" spans="2:19" ht="15.75" customHeight="1" x14ac:dyDescent="0.25">
      <c r="B46190" s="106"/>
      <c r="C46190" s="106"/>
      <c r="D46190" s="139"/>
      <c r="P46190" s="142"/>
      <c r="Q46190" s="142"/>
      <c r="R46190" s="142"/>
      <c r="S46190" s="139"/>
    </row>
    <row r="46191" spans="2:19" ht="15.75" customHeight="1" x14ac:dyDescent="0.25">
      <c r="B46191" s="106"/>
      <c r="C46191" s="106"/>
      <c r="D46191" s="139"/>
      <c r="P46191" s="142"/>
      <c r="Q46191" s="142"/>
      <c r="R46191" s="142"/>
      <c r="S46191" s="139"/>
    </row>
    <row r="46192" spans="2:19" ht="15.75" customHeight="1" x14ac:dyDescent="0.25">
      <c r="B46192" s="106"/>
      <c r="C46192" s="106"/>
      <c r="D46192" s="139"/>
      <c r="P46192" s="142"/>
      <c r="Q46192" s="142"/>
      <c r="R46192" s="142"/>
      <c r="S46192" s="139"/>
    </row>
    <row r="46193" spans="2:19" ht="15.75" customHeight="1" x14ac:dyDescent="0.25">
      <c r="B46193" s="106"/>
      <c r="C46193" s="106"/>
      <c r="D46193" s="139"/>
      <c r="P46193" s="142"/>
      <c r="Q46193" s="142"/>
      <c r="R46193" s="142"/>
      <c r="S46193" s="139"/>
    </row>
    <row r="46194" spans="2:19" ht="15.75" customHeight="1" x14ac:dyDescent="0.25">
      <c r="B46194" s="106"/>
      <c r="C46194" s="106"/>
      <c r="D46194" s="139"/>
      <c r="P46194" s="142"/>
      <c r="Q46194" s="142"/>
      <c r="R46194" s="142"/>
      <c r="S46194" s="139"/>
    </row>
    <row r="46195" spans="2:19" ht="15.75" customHeight="1" x14ac:dyDescent="0.25">
      <c r="B46195" s="106"/>
      <c r="C46195" s="106"/>
      <c r="D46195" s="139"/>
      <c r="P46195" s="142"/>
      <c r="Q46195" s="142"/>
      <c r="R46195" s="142"/>
      <c r="S46195" s="139"/>
    </row>
    <row r="46196" spans="2:19" ht="15.75" customHeight="1" x14ac:dyDescent="0.25">
      <c r="B46196" s="106"/>
      <c r="C46196" s="106"/>
      <c r="D46196" s="139"/>
      <c r="P46196" s="142"/>
      <c r="Q46196" s="142"/>
      <c r="R46196" s="142"/>
      <c r="S46196" s="139"/>
    </row>
    <row r="46197" spans="2:19" ht="15.75" customHeight="1" x14ac:dyDescent="0.25">
      <c r="B46197" s="106"/>
      <c r="C46197" s="106"/>
      <c r="D46197" s="139"/>
      <c r="P46197" s="142"/>
      <c r="Q46197" s="142"/>
      <c r="R46197" s="142"/>
      <c r="S46197" s="139"/>
    </row>
    <row r="46198" spans="2:19" ht="15.75" customHeight="1" x14ac:dyDescent="0.25">
      <c r="B46198" s="106"/>
      <c r="C46198" s="106"/>
      <c r="D46198" s="139"/>
      <c r="P46198" s="142"/>
      <c r="Q46198" s="142"/>
      <c r="R46198" s="142"/>
      <c r="S46198" s="139"/>
    </row>
    <row r="46199" spans="2:19" ht="15.75" customHeight="1" x14ac:dyDescent="0.25">
      <c r="B46199" s="106"/>
      <c r="C46199" s="106"/>
      <c r="D46199" s="139"/>
      <c r="P46199" s="142"/>
      <c r="Q46199" s="142"/>
      <c r="R46199" s="142"/>
      <c r="S46199" s="139"/>
    </row>
    <row r="46200" spans="2:19" ht="15.75" customHeight="1" x14ac:dyDescent="0.25">
      <c r="B46200" s="106"/>
      <c r="C46200" s="106"/>
      <c r="D46200" s="139"/>
      <c r="P46200" s="142"/>
      <c r="Q46200" s="142"/>
      <c r="R46200" s="142"/>
      <c r="S46200" s="139"/>
    </row>
    <row r="46201" spans="2:19" ht="15.75" customHeight="1" x14ac:dyDescent="0.25">
      <c r="B46201" s="106"/>
      <c r="C46201" s="106"/>
      <c r="D46201" s="139"/>
      <c r="P46201" s="142"/>
      <c r="Q46201" s="142"/>
      <c r="R46201" s="142"/>
      <c r="S46201" s="139"/>
    </row>
    <row r="46202" spans="2:19" ht="15.75" customHeight="1" x14ac:dyDescent="0.25">
      <c r="B46202" s="106"/>
      <c r="C46202" s="106"/>
      <c r="D46202" s="139"/>
      <c r="P46202" s="142"/>
      <c r="Q46202" s="142"/>
      <c r="R46202" s="142"/>
      <c r="S46202" s="139"/>
    </row>
    <row r="46203" spans="2:19" ht="15.75" customHeight="1" x14ac:dyDescent="0.25">
      <c r="B46203" s="106"/>
      <c r="C46203" s="106"/>
      <c r="D46203" s="139"/>
      <c r="P46203" s="142"/>
      <c r="Q46203" s="142"/>
      <c r="R46203" s="142"/>
      <c r="S46203" s="139"/>
    </row>
    <row r="46204" spans="2:19" ht="15.75" customHeight="1" x14ac:dyDescent="0.25">
      <c r="B46204" s="106"/>
      <c r="C46204" s="106"/>
      <c r="D46204" s="139"/>
      <c r="P46204" s="142"/>
      <c r="Q46204" s="142"/>
      <c r="R46204" s="142"/>
      <c r="S46204" s="139"/>
    </row>
    <row r="46205" spans="2:19" ht="15.75" customHeight="1" x14ac:dyDescent="0.25">
      <c r="B46205" s="106"/>
      <c r="C46205" s="106"/>
      <c r="D46205" s="139"/>
      <c r="P46205" s="142"/>
      <c r="Q46205" s="142"/>
      <c r="R46205" s="142"/>
      <c r="S46205" s="139"/>
    </row>
    <row r="46206" spans="2:19" ht="15.75" customHeight="1" x14ac:dyDescent="0.25">
      <c r="B46206" s="106"/>
      <c r="C46206" s="106"/>
      <c r="D46206" s="139"/>
      <c r="P46206" s="142"/>
      <c r="Q46206" s="142"/>
      <c r="R46206" s="142"/>
      <c r="S46206" s="139"/>
    </row>
    <row r="46207" spans="2:19" ht="15.75" customHeight="1" x14ac:dyDescent="0.25">
      <c r="B46207" s="106"/>
      <c r="C46207" s="106"/>
      <c r="D46207" s="139"/>
      <c r="P46207" s="142"/>
      <c r="Q46207" s="142"/>
      <c r="R46207" s="142"/>
      <c r="S46207" s="139"/>
    </row>
    <row r="46208" spans="2:19" ht="15.75" customHeight="1" x14ac:dyDescent="0.25">
      <c r="B46208" s="106"/>
      <c r="C46208" s="106"/>
      <c r="D46208" s="139"/>
      <c r="P46208" s="142"/>
      <c r="Q46208" s="142"/>
      <c r="R46208" s="142"/>
      <c r="S46208" s="139"/>
    </row>
    <row r="46209" spans="2:19" ht="15.75" customHeight="1" x14ac:dyDescent="0.25">
      <c r="B46209" s="106"/>
      <c r="C46209" s="106"/>
      <c r="D46209" s="139"/>
      <c r="P46209" s="142"/>
      <c r="Q46209" s="142"/>
      <c r="R46209" s="142"/>
      <c r="S46209" s="139"/>
    </row>
    <row r="46210" spans="2:19" ht="15.75" customHeight="1" x14ac:dyDescent="0.25">
      <c r="B46210" s="106"/>
      <c r="C46210" s="106"/>
      <c r="D46210" s="139"/>
      <c r="P46210" s="142"/>
      <c r="Q46210" s="142"/>
      <c r="R46210" s="142"/>
      <c r="S46210" s="139"/>
    </row>
    <row r="46211" spans="2:19" ht="15.75" customHeight="1" x14ac:dyDescent="0.25">
      <c r="B46211" s="106"/>
      <c r="C46211" s="106"/>
      <c r="D46211" s="139"/>
      <c r="P46211" s="142"/>
      <c r="Q46211" s="142"/>
      <c r="R46211" s="142"/>
      <c r="S46211" s="139"/>
    </row>
    <row r="46212" spans="2:19" ht="15.75" customHeight="1" x14ac:dyDescent="0.25">
      <c r="B46212" s="106"/>
      <c r="C46212" s="106"/>
      <c r="D46212" s="139"/>
      <c r="P46212" s="142"/>
      <c r="Q46212" s="142"/>
      <c r="R46212" s="142"/>
      <c r="S46212" s="139"/>
    </row>
    <row r="46213" spans="2:19" ht="15.75" customHeight="1" x14ac:dyDescent="0.25">
      <c r="B46213" s="106"/>
      <c r="C46213" s="106"/>
      <c r="D46213" s="139"/>
      <c r="P46213" s="142"/>
      <c r="Q46213" s="142"/>
      <c r="R46213" s="142"/>
      <c r="S46213" s="139"/>
    </row>
    <row r="46214" spans="2:19" ht="15.75" customHeight="1" x14ac:dyDescent="0.25">
      <c r="B46214" s="106"/>
      <c r="C46214" s="106"/>
      <c r="D46214" s="139"/>
      <c r="P46214" s="142"/>
      <c r="Q46214" s="142"/>
      <c r="R46214" s="142"/>
      <c r="S46214" s="139"/>
    </row>
    <row r="46215" spans="2:19" ht="15.75" customHeight="1" x14ac:dyDescent="0.25">
      <c r="B46215" s="106"/>
      <c r="C46215" s="106"/>
      <c r="D46215" s="139"/>
      <c r="P46215" s="142"/>
      <c r="Q46215" s="142"/>
      <c r="R46215" s="142"/>
      <c r="S46215" s="139"/>
    </row>
    <row r="46216" spans="2:19" ht="15.75" customHeight="1" x14ac:dyDescent="0.25">
      <c r="B46216" s="106"/>
      <c r="C46216" s="106"/>
      <c r="D46216" s="139"/>
      <c r="P46216" s="142"/>
      <c r="Q46216" s="142"/>
      <c r="R46216" s="142"/>
      <c r="S46216" s="139"/>
    </row>
    <row r="46217" spans="2:19" ht="15.75" customHeight="1" x14ac:dyDescent="0.25">
      <c r="B46217" s="106"/>
      <c r="C46217" s="106"/>
      <c r="D46217" s="139"/>
      <c r="P46217" s="142"/>
      <c r="Q46217" s="142"/>
      <c r="R46217" s="142"/>
      <c r="S46217" s="139"/>
    </row>
    <row r="46218" spans="2:19" ht="15.75" customHeight="1" x14ac:dyDescent="0.25">
      <c r="B46218" s="106"/>
      <c r="C46218" s="106"/>
      <c r="D46218" s="139"/>
      <c r="P46218" s="142"/>
      <c r="Q46218" s="142"/>
      <c r="R46218" s="142"/>
      <c r="S46218" s="139"/>
    </row>
    <row r="46219" spans="2:19" ht="15.75" customHeight="1" x14ac:dyDescent="0.25">
      <c r="B46219" s="106"/>
      <c r="C46219" s="106"/>
      <c r="D46219" s="139"/>
      <c r="P46219" s="142"/>
      <c r="Q46219" s="142"/>
      <c r="R46219" s="142"/>
      <c r="S46219" s="139"/>
    </row>
    <row r="46220" spans="2:19" ht="15.75" customHeight="1" x14ac:dyDescent="0.25">
      <c r="B46220" s="106"/>
      <c r="C46220" s="106"/>
      <c r="D46220" s="139"/>
      <c r="P46220" s="142"/>
      <c r="Q46220" s="142"/>
      <c r="R46220" s="142"/>
      <c r="S46220" s="139"/>
    </row>
    <row r="46221" spans="2:19" ht="15.75" customHeight="1" x14ac:dyDescent="0.25">
      <c r="B46221" s="106"/>
      <c r="C46221" s="106"/>
      <c r="D46221" s="139"/>
      <c r="P46221" s="142"/>
      <c r="Q46221" s="142"/>
      <c r="R46221" s="142"/>
      <c r="S46221" s="139"/>
    </row>
    <row r="46222" spans="2:19" ht="15.75" customHeight="1" x14ac:dyDescent="0.25">
      <c r="B46222" s="106"/>
      <c r="C46222" s="106"/>
      <c r="D46222" s="139"/>
      <c r="P46222" s="142"/>
      <c r="Q46222" s="142"/>
      <c r="R46222" s="142"/>
      <c r="S46222" s="139"/>
    </row>
    <row r="46223" spans="2:19" ht="15.75" customHeight="1" x14ac:dyDescent="0.25">
      <c r="B46223" s="106"/>
      <c r="C46223" s="106"/>
      <c r="D46223" s="139"/>
      <c r="P46223" s="142"/>
      <c r="Q46223" s="142"/>
      <c r="R46223" s="142"/>
      <c r="S46223" s="139"/>
    </row>
    <row r="46224" spans="2:19" ht="15.75" customHeight="1" x14ac:dyDescent="0.25">
      <c r="B46224" s="106"/>
      <c r="C46224" s="106"/>
      <c r="D46224" s="139"/>
      <c r="P46224" s="142"/>
      <c r="Q46224" s="142"/>
      <c r="R46224" s="142"/>
      <c r="S46224" s="139"/>
    </row>
    <row r="46225" spans="2:19" ht="15.75" customHeight="1" x14ac:dyDescent="0.25">
      <c r="B46225" s="106"/>
      <c r="C46225" s="106"/>
      <c r="D46225" s="139"/>
      <c r="P46225" s="142"/>
      <c r="Q46225" s="142"/>
      <c r="R46225" s="142"/>
      <c r="S46225" s="139"/>
    </row>
    <row r="46226" spans="2:19" ht="15.75" customHeight="1" x14ac:dyDescent="0.25">
      <c r="B46226" s="106"/>
      <c r="C46226" s="106"/>
      <c r="D46226" s="139"/>
      <c r="P46226" s="142"/>
      <c r="Q46226" s="142"/>
      <c r="R46226" s="142"/>
      <c r="S46226" s="139"/>
    </row>
    <row r="46227" spans="2:19" ht="15.75" customHeight="1" x14ac:dyDescent="0.25">
      <c r="B46227" s="106"/>
      <c r="C46227" s="106"/>
      <c r="D46227" s="139"/>
      <c r="P46227" s="142"/>
      <c r="Q46227" s="142"/>
      <c r="R46227" s="142"/>
      <c r="S46227" s="139"/>
    </row>
    <row r="46228" spans="2:19" ht="15.75" customHeight="1" x14ac:dyDescent="0.25">
      <c r="B46228" s="106"/>
      <c r="C46228" s="106"/>
      <c r="D46228" s="139"/>
      <c r="P46228" s="142"/>
      <c r="Q46228" s="142"/>
      <c r="R46228" s="142"/>
      <c r="S46228" s="139"/>
    </row>
    <row r="46229" spans="2:19" ht="15.75" customHeight="1" x14ac:dyDescent="0.25">
      <c r="B46229" s="106"/>
      <c r="C46229" s="106"/>
      <c r="D46229" s="139"/>
      <c r="P46229" s="142"/>
      <c r="Q46229" s="142"/>
      <c r="R46229" s="142"/>
      <c r="S46229" s="139"/>
    </row>
    <row r="46230" spans="2:19" ht="15.75" customHeight="1" x14ac:dyDescent="0.25">
      <c r="B46230" s="106"/>
      <c r="C46230" s="106"/>
      <c r="D46230" s="139"/>
      <c r="P46230" s="142"/>
      <c r="Q46230" s="142"/>
      <c r="R46230" s="142"/>
      <c r="S46230" s="139"/>
    </row>
    <row r="46231" spans="2:19" ht="15.75" customHeight="1" x14ac:dyDescent="0.25">
      <c r="B46231" s="106"/>
      <c r="C46231" s="106"/>
      <c r="D46231" s="139"/>
      <c r="P46231" s="142"/>
      <c r="Q46231" s="142"/>
      <c r="R46231" s="142"/>
      <c r="S46231" s="139"/>
    </row>
    <row r="46232" spans="2:19" ht="15.75" customHeight="1" x14ac:dyDescent="0.25">
      <c r="B46232" s="106"/>
      <c r="C46232" s="106"/>
      <c r="D46232" s="139"/>
      <c r="P46232" s="142"/>
      <c r="Q46232" s="142"/>
      <c r="R46232" s="142"/>
      <c r="S46232" s="139"/>
    </row>
    <row r="46233" spans="2:19" ht="15.75" customHeight="1" x14ac:dyDescent="0.25">
      <c r="B46233" s="106"/>
      <c r="C46233" s="106"/>
      <c r="D46233" s="139"/>
      <c r="P46233" s="142"/>
      <c r="Q46233" s="142"/>
      <c r="R46233" s="142"/>
      <c r="S46233" s="139"/>
    </row>
    <row r="46234" spans="2:19" ht="15.75" customHeight="1" x14ac:dyDescent="0.25">
      <c r="B46234" s="106"/>
      <c r="C46234" s="106"/>
      <c r="D46234" s="139"/>
      <c r="P46234" s="142"/>
      <c r="Q46234" s="142"/>
      <c r="R46234" s="142"/>
      <c r="S46234" s="139"/>
    </row>
    <row r="46235" spans="2:19" ht="15.75" customHeight="1" x14ac:dyDescent="0.25">
      <c r="B46235" s="106"/>
      <c r="C46235" s="106"/>
      <c r="D46235" s="139"/>
      <c r="P46235" s="142"/>
      <c r="Q46235" s="142"/>
      <c r="R46235" s="142"/>
      <c r="S46235" s="139"/>
    </row>
    <row r="46236" spans="2:19" ht="15.75" customHeight="1" x14ac:dyDescent="0.25">
      <c r="B46236" s="106"/>
      <c r="C46236" s="106"/>
      <c r="D46236" s="139"/>
      <c r="P46236" s="142"/>
      <c r="Q46236" s="142"/>
      <c r="R46236" s="142"/>
      <c r="S46236" s="139"/>
    </row>
    <row r="46237" spans="2:19" ht="15.75" customHeight="1" x14ac:dyDescent="0.25">
      <c r="B46237" s="106"/>
      <c r="C46237" s="106"/>
      <c r="D46237" s="139"/>
      <c r="P46237" s="142"/>
      <c r="Q46237" s="142"/>
      <c r="R46237" s="142"/>
      <c r="S46237" s="139"/>
    </row>
    <row r="46238" spans="2:19" ht="15.75" customHeight="1" x14ac:dyDescent="0.25">
      <c r="B46238" s="106"/>
      <c r="C46238" s="106"/>
      <c r="D46238" s="139"/>
      <c r="P46238" s="142"/>
      <c r="Q46238" s="142"/>
      <c r="R46238" s="142"/>
      <c r="S46238" s="139"/>
    </row>
    <row r="46239" spans="2:19" ht="15.75" customHeight="1" x14ac:dyDescent="0.25">
      <c r="B46239" s="106"/>
      <c r="C46239" s="106"/>
      <c r="D46239" s="139"/>
      <c r="P46239" s="142"/>
      <c r="Q46239" s="142"/>
      <c r="R46239" s="142"/>
      <c r="S46239" s="139"/>
    </row>
    <row r="46240" spans="2:19" ht="15.75" customHeight="1" x14ac:dyDescent="0.25">
      <c r="B46240" s="106"/>
      <c r="C46240" s="106"/>
      <c r="D46240" s="139"/>
      <c r="P46240" s="142"/>
      <c r="Q46240" s="142"/>
      <c r="R46240" s="142"/>
      <c r="S46240" s="139"/>
    </row>
    <row r="46241" spans="2:19" ht="15.75" customHeight="1" x14ac:dyDescent="0.25">
      <c r="B46241" s="106"/>
      <c r="C46241" s="106"/>
      <c r="D46241" s="139"/>
      <c r="P46241" s="142"/>
      <c r="Q46241" s="142"/>
      <c r="R46241" s="142"/>
      <c r="S46241" s="139"/>
    </row>
    <row r="46242" spans="2:19" ht="15.75" customHeight="1" x14ac:dyDescent="0.25">
      <c r="B46242" s="106"/>
      <c r="C46242" s="106"/>
      <c r="D46242" s="139"/>
      <c r="P46242" s="142"/>
      <c r="Q46242" s="142"/>
      <c r="R46242" s="142"/>
      <c r="S46242" s="139"/>
    </row>
    <row r="46243" spans="2:19" ht="15.75" customHeight="1" x14ac:dyDescent="0.25">
      <c r="B46243" s="106"/>
      <c r="C46243" s="106"/>
      <c r="D46243" s="139"/>
      <c r="P46243" s="142"/>
      <c r="Q46243" s="142"/>
      <c r="R46243" s="142"/>
      <c r="S46243" s="139"/>
    </row>
    <row r="46244" spans="2:19" ht="15.75" customHeight="1" x14ac:dyDescent="0.25">
      <c r="B46244" s="106"/>
      <c r="C46244" s="106"/>
      <c r="D46244" s="139"/>
      <c r="P46244" s="142"/>
      <c r="Q46244" s="142"/>
      <c r="R46244" s="142"/>
      <c r="S46244" s="139"/>
    </row>
    <row r="46245" spans="2:19" ht="15.75" customHeight="1" x14ac:dyDescent="0.25">
      <c r="B46245" s="106"/>
      <c r="C46245" s="106"/>
      <c r="D46245" s="139"/>
      <c r="P46245" s="142"/>
      <c r="Q46245" s="142"/>
      <c r="R46245" s="142"/>
      <c r="S46245" s="139"/>
    </row>
    <row r="46246" spans="2:19" ht="15.75" customHeight="1" x14ac:dyDescent="0.25">
      <c r="B46246" s="106"/>
      <c r="C46246" s="106"/>
      <c r="D46246" s="139"/>
      <c r="P46246" s="142"/>
      <c r="Q46246" s="142"/>
      <c r="R46246" s="142"/>
      <c r="S46246" s="139"/>
    </row>
    <row r="46247" spans="2:19" ht="15.75" customHeight="1" x14ac:dyDescent="0.25">
      <c r="B46247" s="106"/>
      <c r="C46247" s="106"/>
      <c r="D46247" s="139"/>
      <c r="P46247" s="142"/>
      <c r="Q46247" s="142"/>
      <c r="R46247" s="142"/>
      <c r="S46247" s="139"/>
    </row>
    <row r="46248" spans="2:19" ht="15.75" customHeight="1" x14ac:dyDescent="0.25">
      <c r="B46248" s="106"/>
      <c r="C46248" s="106"/>
      <c r="D46248" s="139"/>
      <c r="P46248" s="142"/>
      <c r="Q46248" s="142"/>
      <c r="R46248" s="142"/>
      <c r="S46248" s="139"/>
    </row>
    <row r="46249" spans="2:19" ht="15.75" customHeight="1" x14ac:dyDescent="0.25">
      <c r="B46249" s="106"/>
      <c r="C46249" s="106"/>
      <c r="D46249" s="139"/>
      <c r="P46249" s="142"/>
      <c r="Q46249" s="142"/>
      <c r="R46249" s="142"/>
      <c r="S46249" s="139"/>
    </row>
    <row r="46250" spans="2:19" ht="15.75" customHeight="1" x14ac:dyDescent="0.25">
      <c r="B46250" s="106"/>
      <c r="C46250" s="106"/>
      <c r="D46250" s="139"/>
      <c r="P46250" s="142"/>
      <c r="Q46250" s="142"/>
      <c r="R46250" s="142"/>
      <c r="S46250" s="139"/>
    </row>
    <row r="46251" spans="2:19" ht="15.75" customHeight="1" x14ac:dyDescent="0.25">
      <c r="B46251" s="106"/>
      <c r="C46251" s="106"/>
      <c r="D46251" s="139"/>
      <c r="P46251" s="142"/>
      <c r="Q46251" s="142"/>
      <c r="R46251" s="142"/>
      <c r="S46251" s="139"/>
    </row>
    <row r="46252" spans="2:19" ht="15.75" customHeight="1" x14ac:dyDescent="0.25">
      <c r="B46252" s="106"/>
      <c r="C46252" s="106"/>
      <c r="D46252" s="139"/>
      <c r="P46252" s="142"/>
      <c r="Q46252" s="142"/>
      <c r="R46252" s="142"/>
      <c r="S46252" s="139"/>
    </row>
    <row r="46253" spans="2:19" ht="15.75" customHeight="1" x14ac:dyDescent="0.25">
      <c r="B46253" s="106"/>
      <c r="C46253" s="106"/>
      <c r="D46253" s="139"/>
      <c r="P46253" s="142"/>
      <c r="Q46253" s="142"/>
      <c r="R46253" s="142"/>
      <c r="S46253" s="139"/>
    </row>
    <row r="46254" spans="2:19" ht="15.75" customHeight="1" x14ac:dyDescent="0.25">
      <c r="B46254" s="106"/>
      <c r="C46254" s="106"/>
      <c r="D46254" s="139"/>
      <c r="P46254" s="142"/>
      <c r="Q46254" s="142"/>
      <c r="R46254" s="142"/>
      <c r="S46254" s="139"/>
    </row>
    <row r="46255" spans="2:19" ht="15.75" customHeight="1" x14ac:dyDescent="0.25">
      <c r="B46255" s="106"/>
      <c r="C46255" s="106"/>
      <c r="D46255" s="139"/>
      <c r="P46255" s="142"/>
      <c r="Q46255" s="142"/>
      <c r="R46255" s="142"/>
      <c r="S46255" s="139"/>
    </row>
    <row r="46256" spans="2:19" ht="15.75" customHeight="1" x14ac:dyDescent="0.25">
      <c r="B46256" s="106"/>
      <c r="C46256" s="106"/>
      <c r="D46256" s="139"/>
      <c r="P46256" s="142"/>
      <c r="Q46256" s="142"/>
      <c r="R46256" s="142"/>
      <c r="S46256" s="139"/>
    </row>
    <row r="46257" spans="2:19" ht="15.75" customHeight="1" x14ac:dyDescent="0.25">
      <c r="B46257" s="106"/>
      <c r="C46257" s="106"/>
      <c r="D46257" s="139"/>
      <c r="P46257" s="142"/>
      <c r="Q46257" s="142"/>
      <c r="R46257" s="142"/>
      <c r="S46257" s="139"/>
    </row>
    <row r="46258" spans="2:19" ht="15.75" customHeight="1" x14ac:dyDescent="0.25">
      <c r="B46258" s="106"/>
      <c r="C46258" s="106"/>
      <c r="D46258" s="139"/>
      <c r="P46258" s="142"/>
      <c r="Q46258" s="142"/>
      <c r="R46258" s="142"/>
      <c r="S46258" s="139"/>
    </row>
    <row r="46259" spans="2:19" ht="15.75" customHeight="1" x14ac:dyDescent="0.25">
      <c r="B46259" s="106"/>
      <c r="C46259" s="106"/>
      <c r="D46259" s="139"/>
      <c r="P46259" s="142"/>
      <c r="Q46259" s="142"/>
      <c r="R46259" s="142"/>
      <c r="S46259" s="139"/>
    </row>
    <row r="46260" spans="2:19" ht="15.75" customHeight="1" x14ac:dyDescent="0.25">
      <c r="B46260" s="106"/>
      <c r="C46260" s="106"/>
      <c r="D46260" s="139"/>
      <c r="P46260" s="142"/>
      <c r="Q46260" s="142"/>
      <c r="R46260" s="142"/>
      <c r="S46260" s="139"/>
    </row>
    <row r="46261" spans="2:19" ht="15.75" customHeight="1" x14ac:dyDescent="0.25">
      <c r="B46261" s="106"/>
      <c r="C46261" s="106"/>
      <c r="D46261" s="139"/>
      <c r="P46261" s="142"/>
      <c r="Q46261" s="142"/>
      <c r="R46261" s="142"/>
      <c r="S46261" s="139"/>
    </row>
    <row r="46262" spans="2:19" ht="15.75" customHeight="1" x14ac:dyDescent="0.25">
      <c r="B46262" s="106"/>
      <c r="C46262" s="106"/>
      <c r="D46262" s="139"/>
      <c r="P46262" s="142"/>
      <c r="Q46262" s="142"/>
      <c r="R46262" s="142"/>
      <c r="S46262" s="139"/>
    </row>
    <row r="46263" spans="2:19" ht="15.75" customHeight="1" x14ac:dyDescent="0.25">
      <c r="B46263" s="106"/>
      <c r="C46263" s="106"/>
      <c r="D46263" s="139"/>
      <c r="P46263" s="142"/>
      <c r="Q46263" s="142"/>
      <c r="R46263" s="142"/>
      <c r="S46263" s="139"/>
    </row>
    <row r="46264" spans="2:19" ht="15.75" customHeight="1" x14ac:dyDescent="0.25">
      <c r="B46264" s="106"/>
      <c r="C46264" s="106"/>
      <c r="D46264" s="139"/>
      <c r="P46264" s="142"/>
      <c r="Q46264" s="142"/>
      <c r="R46264" s="142"/>
      <c r="S46264" s="139"/>
    </row>
    <row r="46265" spans="2:19" ht="15.75" customHeight="1" x14ac:dyDescent="0.25">
      <c r="B46265" s="106"/>
      <c r="C46265" s="106"/>
      <c r="D46265" s="139"/>
      <c r="P46265" s="142"/>
      <c r="Q46265" s="142"/>
      <c r="R46265" s="142"/>
      <c r="S46265" s="139"/>
    </row>
    <row r="46266" spans="2:19" ht="15.75" customHeight="1" x14ac:dyDescent="0.25">
      <c r="B46266" s="106"/>
      <c r="C46266" s="106"/>
      <c r="D46266" s="139"/>
      <c r="P46266" s="142"/>
      <c r="Q46266" s="142"/>
      <c r="R46266" s="142"/>
      <c r="S46266" s="139"/>
    </row>
    <row r="46267" spans="2:19" ht="15.75" customHeight="1" x14ac:dyDescent="0.25">
      <c r="B46267" s="106"/>
      <c r="C46267" s="106"/>
      <c r="D46267" s="139"/>
      <c r="P46267" s="142"/>
      <c r="Q46267" s="142"/>
      <c r="R46267" s="142"/>
      <c r="S46267" s="139"/>
    </row>
    <row r="46268" spans="2:19" ht="15.75" customHeight="1" x14ac:dyDescent="0.25">
      <c r="B46268" s="106"/>
      <c r="C46268" s="106"/>
      <c r="D46268" s="139"/>
      <c r="P46268" s="142"/>
      <c r="Q46268" s="142"/>
      <c r="R46268" s="142"/>
      <c r="S46268" s="139"/>
    </row>
    <row r="46269" spans="2:19" ht="15.75" customHeight="1" x14ac:dyDescent="0.25">
      <c r="B46269" s="106"/>
      <c r="C46269" s="106"/>
      <c r="D46269" s="139"/>
      <c r="P46269" s="142"/>
      <c r="Q46269" s="142"/>
      <c r="R46269" s="142"/>
      <c r="S46269" s="139"/>
    </row>
    <row r="46270" spans="2:19" ht="15.75" customHeight="1" x14ac:dyDescent="0.25">
      <c r="B46270" s="106"/>
      <c r="C46270" s="106"/>
      <c r="D46270" s="139"/>
      <c r="P46270" s="142"/>
      <c r="Q46270" s="142"/>
      <c r="R46270" s="142"/>
      <c r="S46270" s="139"/>
    </row>
    <row r="46271" spans="2:19" ht="15.75" customHeight="1" x14ac:dyDescent="0.25">
      <c r="B46271" s="106"/>
      <c r="C46271" s="106"/>
      <c r="D46271" s="139"/>
      <c r="P46271" s="142"/>
      <c r="Q46271" s="142"/>
      <c r="R46271" s="142"/>
      <c r="S46271" s="139"/>
    </row>
    <row r="46272" spans="2:19" ht="15.75" customHeight="1" x14ac:dyDescent="0.25">
      <c r="B46272" s="106"/>
      <c r="C46272" s="106"/>
      <c r="D46272" s="139"/>
      <c r="P46272" s="142"/>
      <c r="Q46272" s="142"/>
      <c r="R46272" s="142"/>
      <c r="S46272" s="139"/>
    </row>
    <row r="46273" spans="2:19" ht="15.75" customHeight="1" x14ac:dyDescent="0.25">
      <c r="B46273" s="106"/>
      <c r="C46273" s="106"/>
      <c r="D46273" s="139"/>
      <c r="P46273" s="142"/>
      <c r="Q46273" s="142"/>
      <c r="R46273" s="142"/>
      <c r="S46273" s="139"/>
    </row>
    <row r="46274" spans="2:19" ht="15.75" customHeight="1" x14ac:dyDescent="0.25">
      <c r="B46274" s="106"/>
      <c r="C46274" s="106"/>
      <c r="D46274" s="139"/>
      <c r="P46274" s="142"/>
      <c r="Q46274" s="142"/>
      <c r="R46274" s="142"/>
      <c r="S46274" s="139"/>
    </row>
    <row r="46275" spans="2:19" ht="15.75" customHeight="1" x14ac:dyDescent="0.25">
      <c r="B46275" s="106"/>
      <c r="C46275" s="106"/>
      <c r="D46275" s="139"/>
      <c r="P46275" s="142"/>
      <c r="Q46275" s="142"/>
      <c r="R46275" s="142"/>
      <c r="S46275" s="139"/>
    </row>
    <row r="46276" spans="2:19" ht="15.75" customHeight="1" x14ac:dyDescent="0.25">
      <c r="B46276" s="106"/>
      <c r="C46276" s="106"/>
      <c r="D46276" s="139"/>
      <c r="P46276" s="142"/>
      <c r="Q46276" s="142"/>
      <c r="R46276" s="142"/>
      <c r="S46276" s="139"/>
    </row>
    <row r="46277" spans="2:19" ht="15.75" customHeight="1" x14ac:dyDescent="0.25">
      <c r="B46277" s="106"/>
      <c r="C46277" s="106"/>
      <c r="D46277" s="139"/>
      <c r="P46277" s="142"/>
      <c r="Q46277" s="142"/>
      <c r="R46277" s="142"/>
      <c r="S46277" s="139"/>
    </row>
    <row r="46278" spans="2:19" ht="15.75" customHeight="1" x14ac:dyDescent="0.25">
      <c r="B46278" s="106"/>
      <c r="C46278" s="106"/>
      <c r="D46278" s="139"/>
      <c r="P46278" s="142"/>
      <c r="Q46278" s="142"/>
      <c r="R46278" s="142"/>
      <c r="S46278" s="139"/>
    </row>
    <row r="46279" spans="2:19" ht="15.75" customHeight="1" x14ac:dyDescent="0.25">
      <c r="B46279" s="106"/>
      <c r="C46279" s="106"/>
      <c r="D46279" s="139"/>
      <c r="P46279" s="142"/>
      <c r="Q46279" s="142"/>
      <c r="R46279" s="142"/>
      <c r="S46279" s="139"/>
    </row>
    <row r="46280" spans="2:19" ht="15.75" customHeight="1" x14ac:dyDescent="0.25">
      <c r="B46280" s="106"/>
      <c r="C46280" s="106"/>
      <c r="D46280" s="139"/>
      <c r="P46280" s="142"/>
      <c r="Q46280" s="142"/>
      <c r="R46280" s="142"/>
      <c r="S46280" s="139"/>
    </row>
    <row r="46281" spans="2:19" ht="15.75" customHeight="1" x14ac:dyDescent="0.25">
      <c r="B46281" s="106"/>
      <c r="C46281" s="106"/>
      <c r="D46281" s="139"/>
      <c r="P46281" s="142"/>
      <c r="Q46281" s="142"/>
      <c r="R46281" s="142"/>
      <c r="S46281" s="139"/>
    </row>
    <row r="46282" spans="2:19" ht="15.75" customHeight="1" x14ac:dyDescent="0.25">
      <c r="B46282" s="106"/>
      <c r="C46282" s="106"/>
      <c r="D46282" s="139"/>
      <c r="P46282" s="142"/>
      <c r="Q46282" s="142"/>
      <c r="R46282" s="142"/>
      <c r="S46282" s="139"/>
    </row>
    <row r="46283" spans="2:19" ht="15.75" customHeight="1" x14ac:dyDescent="0.25">
      <c r="B46283" s="106"/>
      <c r="C46283" s="106"/>
      <c r="D46283" s="139"/>
      <c r="P46283" s="142"/>
      <c r="Q46283" s="142"/>
      <c r="R46283" s="142"/>
      <c r="S46283" s="139"/>
    </row>
    <row r="46284" spans="2:19" ht="15.75" customHeight="1" x14ac:dyDescent="0.25">
      <c r="B46284" s="106"/>
      <c r="C46284" s="106"/>
      <c r="D46284" s="139"/>
      <c r="P46284" s="142"/>
      <c r="Q46284" s="142"/>
      <c r="R46284" s="142"/>
      <c r="S46284" s="139"/>
    </row>
    <row r="46285" spans="2:19" ht="15.75" customHeight="1" x14ac:dyDescent="0.25">
      <c r="B46285" s="106"/>
      <c r="C46285" s="106"/>
      <c r="D46285" s="139"/>
      <c r="P46285" s="142"/>
      <c r="Q46285" s="142"/>
      <c r="R46285" s="142"/>
      <c r="S46285" s="139"/>
    </row>
    <row r="46286" spans="2:19" ht="15.75" customHeight="1" x14ac:dyDescent="0.25">
      <c r="B46286" s="106"/>
      <c r="C46286" s="106"/>
      <c r="D46286" s="139"/>
      <c r="P46286" s="142"/>
      <c r="Q46286" s="142"/>
      <c r="R46286" s="142"/>
      <c r="S46286" s="139"/>
    </row>
    <row r="46287" spans="2:19" ht="15.75" customHeight="1" x14ac:dyDescent="0.25">
      <c r="B46287" s="106"/>
      <c r="C46287" s="106"/>
      <c r="D46287" s="139"/>
      <c r="P46287" s="142"/>
      <c r="Q46287" s="142"/>
      <c r="R46287" s="142"/>
      <c r="S46287" s="139"/>
    </row>
    <row r="46288" spans="2:19" ht="15.75" customHeight="1" x14ac:dyDescent="0.25">
      <c r="B46288" s="106"/>
      <c r="C46288" s="106"/>
      <c r="D46288" s="139"/>
      <c r="P46288" s="142"/>
      <c r="Q46288" s="142"/>
      <c r="R46288" s="142"/>
      <c r="S46288" s="139"/>
    </row>
    <row r="46289" spans="2:19" ht="15.75" customHeight="1" x14ac:dyDescent="0.25">
      <c r="B46289" s="106"/>
      <c r="C46289" s="106"/>
      <c r="D46289" s="139"/>
      <c r="P46289" s="142"/>
      <c r="Q46289" s="142"/>
      <c r="R46289" s="142"/>
      <c r="S46289" s="139"/>
    </row>
    <row r="46290" spans="2:19" ht="15.75" customHeight="1" x14ac:dyDescent="0.25">
      <c r="B46290" s="106"/>
      <c r="C46290" s="106"/>
      <c r="D46290" s="139"/>
      <c r="P46290" s="142"/>
      <c r="Q46290" s="142"/>
      <c r="R46290" s="142"/>
      <c r="S46290" s="139"/>
    </row>
    <row r="46291" spans="2:19" ht="15.75" customHeight="1" x14ac:dyDescent="0.25">
      <c r="B46291" s="106"/>
      <c r="C46291" s="106"/>
      <c r="D46291" s="139"/>
      <c r="P46291" s="142"/>
      <c r="Q46291" s="142"/>
      <c r="R46291" s="142"/>
      <c r="S46291" s="139"/>
    </row>
    <row r="46292" spans="2:19" ht="15.75" customHeight="1" x14ac:dyDescent="0.25">
      <c r="B46292" s="106"/>
      <c r="C46292" s="106"/>
      <c r="D46292" s="139"/>
      <c r="P46292" s="142"/>
      <c r="Q46292" s="142"/>
      <c r="R46292" s="142"/>
      <c r="S46292" s="139"/>
    </row>
    <row r="46293" spans="2:19" ht="15.75" customHeight="1" x14ac:dyDescent="0.25">
      <c r="B46293" s="106"/>
      <c r="C46293" s="106"/>
      <c r="D46293" s="139"/>
      <c r="P46293" s="142"/>
      <c r="Q46293" s="142"/>
      <c r="R46293" s="142"/>
      <c r="S46293" s="139"/>
    </row>
    <row r="46294" spans="2:19" ht="15.75" customHeight="1" x14ac:dyDescent="0.25">
      <c r="B46294" s="106"/>
      <c r="C46294" s="106"/>
      <c r="D46294" s="139"/>
      <c r="P46294" s="142"/>
      <c r="Q46294" s="142"/>
      <c r="R46294" s="142"/>
      <c r="S46294" s="139"/>
    </row>
    <row r="46295" spans="2:19" ht="15.75" customHeight="1" x14ac:dyDescent="0.25">
      <c r="B46295" s="106"/>
      <c r="C46295" s="106"/>
      <c r="D46295" s="139"/>
      <c r="P46295" s="142"/>
      <c r="Q46295" s="142"/>
      <c r="R46295" s="142"/>
      <c r="S46295" s="139"/>
    </row>
    <row r="46296" spans="2:19" ht="15.75" customHeight="1" x14ac:dyDescent="0.25">
      <c r="B46296" s="106"/>
      <c r="C46296" s="106"/>
      <c r="D46296" s="139"/>
      <c r="P46296" s="142"/>
      <c r="Q46296" s="142"/>
      <c r="R46296" s="142"/>
      <c r="S46296" s="139"/>
    </row>
    <row r="46297" spans="2:19" ht="15.75" customHeight="1" x14ac:dyDescent="0.25">
      <c r="B46297" s="106"/>
      <c r="C46297" s="106"/>
      <c r="D46297" s="139"/>
      <c r="P46297" s="142"/>
      <c r="Q46297" s="142"/>
      <c r="R46297" s="142"/>
      <c r="S46297" s="139"/>
    </row>
    <row r="46298" spans="2:19" ht="15.75" customHeight="1" x14ac:dyDescent="0.25">
      <c r="B46298" s="106"/>
      <c r="C46298" s="106"/>
      <c r="D46298" s="139"/>
      <c r="P46298" s="142"/>
      <c r="Q46298" s="142"/>
      <c r="R46298" s="142"/>
      <c r="S46298" s="139"/>
    </row>
    <row r="46299" spans="2:19" ht="15.75" customHeight="1" x14ac:dyDescent="0.25">
      <c r="B46299" s="106"/>
      <c r="C46299" s="106"/>
      <c r="D46299" s="139"/>
      <c r="P46299" s="142"/>
      <c r="Q46299" s="142"/>
      <c r="R46299" s="142"/>
      <c r="S46299" s="139"/>
    </row>
    <row r="46300" spans="2:19" ht="15.75" customHeight="1" x14ac:dyDescent="0.25">
      <c r="B46300" s="106"/>
      <c r="C46300" s="106"/>
      <c r="D46300" s="139"/>
      <c r="P46300" s="142"/>
      <c r="Q46300" s="142"/>
      <c r="R46300" s="142"/>
      <c r="S46300" s="139"/>
    </row>
    <row r="46301" spans="2:19" ht="15.75" customHeight="1" x14ac:dyDescent="0.25">
      <c r="B46301" s="106"/>
      <c r="C46301" s="106"/>
      <c r="D46301" s="139"/>
      <c r="P46301" s="142"/>
      <c r="Q46301" s="142"/>
      <c r="R46301" s="142"/>
      <c r="S46301" s="139"/>
    </row>
    <row r="46302" spans="2:19" ht="15.75" customHeight="1" x14ac:dyDescent="0.25">
      <c r="B46302" s="106"/>
      <c r="C46302" s="106"/>
      <c r="D46302" s="139"/>
      <c r="P46302" s="142"/>
      <c r="Q46302" s="142"/>
      <c r="R46302" s="142"/>
      <c r="S46302" s="139"/>
    </row>
    <row r="46303" spans="2:19" ht="15.75" customHeight="1" x14ac:dyDescent="0.25">
      <c r="B46303" s="106"/>
      <c r="C46303" s="106"/>
      <c r="D46303" s="139"/>
      <c r="P46303" s="142"/>
      <c r="Q46303" s="142"/>
      <c r="R46303" s="142"/>
      <c r="S46303" s="139"/>
    </row>
    <row r="46304" spans="2:19" ht="15.75" customHeight="1" x14ac:dyDescent="0.25">
      <c r="B46304" s="106"/>
      <c r="C46304" s="106"/>
      <c r="D46304" s="139"/>
      <c r="P46304" s="142"/>
      <c r="Q46304" s="142"/>
      <c r="R46304" s="142"/>
      <c r="S46304" s="139"/>
    </row>
    <row r="46305" spans="2:19" ht="15.75" customHeight="1" x14ac:dyDescent="0.25">
      <c r="B46305" s="106"/>
      <c r="C46305" s="106"/>
      <c r="D46305" s="139"/>
      <c r="P46305" s="142"/>
      <c r="Q46305" s="142"/>
      <c r="R46305" s="142"/>
      <c r="S46305" s="139"/>
    </row>
    <row r="46306" spans="2:19" ht="15.75" customHeight="1" x14ac:dyDescent="0.25">
      <c r="B46306" s="106"/>
      <c r="C46306" s="106"/>
      <c r="D46306" s="139"/>
      <c r="P46306" s="142"/>
      <c r="Q46306" s="142"/>
      <c r="R46306" s="142"/>
      <c r="S46306" s="139"/>
    </row>
    <row r="46307" spans="2:19" ht="15.75" customHeight="1" x14ac:dyDescent="0.25">
      <c r="B46307" s="106"/>
      <c r="C46307" s="106"/>
      <c r="D46307" s="139"/>
      <c r="P46307" s="142"/>
      <c r="Q46307" s="142"/>
      <c r="R46307" s="142"/>
      <c r="S46307" s="139"/>
    </row>
    <row r="46308" spans="2:19" ht="15.75" customHeight="1" x14ac:dyDescent="0.25">
      <c r="B46308" s="106"/>
      <c r="C46308" s="106"/>
      <c r="D46308" s="139"/>
      <c r="P46308" s="142"/>
      <c r="Q46308" s="142"/>
      <c r="R46308" s="142"/>
      <c r="S46308" s="139"/>
    </row>
    <row r="46309" spans="2:19" ht="15.75" customHeight="1" x14ac:dyDescent="0.25">
      <c r="B46309" s="106"/>
      <c r="C46309" s="106"/>
      <c r="D46309" s="139"/>
      <c r="P46309" s="142"/>
      <c r="Q46309" s="142"/>
      <c r="R46309" s="142"/>
      <c r="S46309" s="139"/>
    </row>
    <row r="46310" spans="2:19" ht="15.75" customHeight="1" x14ac:dyDescent="0.25">
      <c r="B46310" s="106"/>
      <c r="C46310" s="106"/>
      <c r="D46310" s="139"/>
      <c r="P46310" s="142"/>
      <c r="Q46310" s="142"/>
      <c r="R46310" s="142"/>
      <c r="S46310" s="139"/>
    </row>
    <row r="46311" spans="2:19" ht="15.75" customHeight="1" x14ac:dyDescent="0.25">
      <c r="B46311" s="106"/>
      <c r="C46311" s="106"/>
      <c r="D46311" s="139"/>
      <c r="P46311" s="142"/>
      <c r="Q46311" s="142"/>
      <c r="R46311" s="142"/>
      <c r="S46311" s="139"/>
    </row>
    <row r="46312" spans="2:19" ht="15.75" customHeight="1" x14ac:dyDescent="0.25">
      <c r="B46312" s="106"/>
      <c r="C46312" s="106"/>
      <c r="D46312" s="139"/>
      <c r="P46312" s="142"/>
      <c r="Q46312" s="142"/>
      <c r="R46312" s="142"/>
      <c r="S46312" s="139"/>
    </row>
    <row r="46313" spans="2:19" ht="15.75" customHeight="1" x14ac:dyDescent="0.25">
      <c r="B46313" s="106"/>
      <c r="C46313" s="106"/>
      <c r="D46313" s="139"/>
      <c r="P46313" s="142"/>
      <c r="Q46313" s="142"/>
      <c r="R46313" s="142"/>
      <c r="S46313" s="139"/>
    </row>
    <row r="46314" spans="2:19" ht="15.75" customHeight="1" x14ac:dyDescent="0.25">
      <c r="B46314" s="106"/>
      <c r="C46314" s="106"/>
      <c r="D46314" s="139"/>
      <c r="P46314" s="142"/>
      <c r="Q46314" s="142"/>
      <c r="R46314" s="142"/>
      <c r="S46314" s="139"/>
    </row>
    <row r="46315" spans="2:19" ht="15.75" customHeight="1" x14ac:dyDescent="0.25">
      <c r="B46315" s="106"/>
      <c r="C46315" s="106"/>
      <c r="D46315" s="139"/>
      <c r="P46315" s="142"/>
      <c r="Q46315" s="142"/>
      <c r="R46315" s="142"/>
      <c r="S46315" s="139"/>
    </row>
    <row r="46316" spans="2:19" ht="15.75" customHeight="1" x14ac:dyDescent="0.25">
      <c r="B46316" s="106"/>
      <c r="C46316" s="106"/>
      <c r="D46316" s="139"/>
      <c r="P46316" s="142"/>
      <c r="Q46316" s="142"/>
      <c r="R46316" s="142"/>
      <c r="S46316" s="139"/>
    </row>
    <row r="46317" spans="2:19" ht="15.75" customHeight="1" x14ac:dyDescent="0.25">
      <c r="B46317" s="106"/>
      <c r="C46317" s="106"/>
      <c r="D46317" s="139"/>
      <c r="P46317" s="142"/>
      <c r="Q46317" s="142"/>
      <c r="R46317" s="142"/>
      <c r="S46317" s="139"/>
    </row>
    <row r="46318" spans="2:19" ht="15.75" customHeight="1" x14ac:dyDescent="0.25">
      <c r="B46318" s="106"/>
      <c r="C46318" s="106"/>
      <c r="D46318" s="139"/>
      <c r="P46318" s="142"/>
      <c r="Q46318" s="142"/>
      <c r="R46318" s="142"/>
      <c r="S46318" s="139"/>
    </row>
    <row r="46319" spans="2:19" ht="15.75" customHeight="1" x14ac:dyDescent="0.25">
      <c r="B46319" s="106"/>
      <c r="C46319" s="106"/>
      <c r="D46319" s="139"/>
      <c r="P46319" s="142"/>
      <c r="Q46319" s="142"/>
      <c r="R46319" s="142"/>
      <c r="S46319" s="139"/>
    </row>
    <row r="46320" spans="2:19" ht="15.75" customHeight="1" x14ac:dyDescent="0.25">
      <c r="B46320" s="106"/>
      <c r="C46320" s="106"/>
      <c r="D46320" s="139"/>
      <c r="P46320" s="142"/>
      <c r="Q46320" s="142"/>
      <c r="R46320" s="142"/>
      <c r="S46320" s="139"/>
    </row>
    <row r="46321" spans="2:19" ht="15.75" customHeight="1" x14ac:dyDescent="0.25">
      <c r="B46321" s="106"/>
      <c r="C46321" s="106"/>
      <c r="D46321" s="139"/>
      <c r="P46321" s="142"/>
      <c r="Q46321" s="142"/>
      <c r="R46321" s="142"/>
      <c r="S46321" s="139"/>
    </row>
    <row r="46322" spans="2:19" ht="15.75" customHeight="1" x14ac:dyDescent="0.25">
      <c r="B46322" s="106"/>
      <c r="C46322" s="106"/>
      <c r="D46322" s="139"/>
      <c r="P46322" s="142"/>
      <c r="Q46322" s="142"/>
      <c r="R46322" s="142"/>
      <c r="S46322" s="139"/>
    </row>
    <row r="46323" spans="2:19" ht="15.75" customHeight="1" x14ac:dyDescent="0.25">
      <c r="B46323" s="106"/>
      <c r="C46323" s="106"/>
      <c r="D46323" s="139"/>
      <c r="P46323" s="142"/>
      <c r="Q46323" s="142"/>
      <c r="R46323" s="142"/>
      <c r="S46323" s="139"/>
    </row>
    <row r="46324" spans="2:19" ht="15.75" customHeight="1" x14ac:dyDescent="0.25">
      <c r="B46324" s="106"/>
      <c r="C46324" s="106"/>
      <c r="D46324" s="139"/>
      <c r="P46324" s="142"/>
      <c r="Q46324" s="142"/>
      <c r="R46324" s="142"/>
      <c r="S46324" s="139"/>
    </row>
    <row r="46325" spans="2:19" ht="15.75" customHeight="1" x14ac:dyDescent="0.25">
      <c r="B46325" s="106"/>
      <c r="C46325" s="106"/>
      <c r="D46325" s="139"/>
      <c r="P46325" s="142"/>
      <c r="Q46325" s="142"/>
      <c r="R46325" s="142"/>
      <c r="S46325" s="139"/>
    </row>
    <row r="46326" spans="2:19" ht="15.75" customHeight="1" x14ac:dyDescent="0.25">
      <c r="B46326" s="106"/>
      <c r="C46326" s="106"/>
      <c r="D46326" s="139"/>
      <c r="P46326" s="142"/>
      <c r="Q46326" s="142"/>
      <c r="R46326" s="142"/>
      <c r="S46326" s="139"/>
    </row>
    <row r="46327" spans="2:19" ht="15.75" customHeight="1" x14ac:dyDescent="0.25">
      <c r="B46327" s="106"/>
      <c r="C46327" s="106"/>
      <c r="D46327" s="139"/>
      <c r="P46327" s="142"/>
      <c r="Q46327" s="142"/>
      <c r="R46327" s="142"/>
      <c r="S46327" s="139"/>
    </row>
    <row r="46328" spans="2:19" ht="15.75" customHeight="1" x14ac:dyDescent="0.25">
      <c r="B46328" s="106"/>
      <c r="C46328" s="106"/>
      <c r="D46328" s="139"/>
      <c r="P46328" s="142"/>
      <c r="Q46328" s="142"/>
      <c r="R46328" s="142"/>
      <c r="S46328" s="139"/>
    </row>
    <row r="46329" spans="2:19" ht="15.75" customHeight="1" x14ac:dyDescent="0.25">
      <c r="B46329" s="106"/>
      <c r="C46329" s="106"/>
      <c r="D46329" s="139"/>
      <c r="P46329" s="142"/>
      <c r="Q46329" s="142"/>
      <c r="R46329" s="142"/>
      <c r="S46329" s="139"/>
    </row>
    <row r="46330" spans="2:19" ht="15.75" customHeight="1" x14ac:dyDescent="0.25">
      <c r="B46330" s="106"/>
      <c r="C46330" s="106"/>
      <c r="D46330" s="139"/>
      <c r="P46330" s="142"/>
      <c r="Q46330" s="142"/>
      <c r="R46330" s="142"/>
      <c r="S46330" s="139"/>
    </row>
    <row r="46331" spans="2:19" ht="15.75" customHeight="1" x14ac:dyDescent="0.25">
      <c r="B46331" s="106"/>
      <c r="C46331" s="106"/>
      <c r="D46331" s="139"/>
      <c r="P46331" s="142"/>
      <c r="Q46331" s="142"/>
      <c r="R46331" s="142"/>
      <c r="S46331" s="139"/>
    </row>
    <row r="46332" spans="2:19" ht="15.75" customHeight="1" x14ac:dyDescent="0.25">
      <c r="B46332" s="106"/>
      <c r="C46332" s="106"/>
      <c r="D46332" s="139"/>
      <c r="P46332" s="142"/>
      <c r="Q46332" s="142"/>
      <c r="R46332" s="142"/>
      <c r="S46332" s="139"/>
    </row>
    <row r="46333" spans="2:19" ht="15.75" customHeight="1" x14ac:dyDescent="0.25">
      <c r="B46333" s="106"/>
      <c r="C46333" s="106"/>
      <c r="D46333" s="139"/>
      <c r="P46333" s="142"/>
      <c r="Q46333" s="142"/>
      <c r="R46333" s="142"/>
      <c r="S46333" s="139"/>
    </row>
    <row r="46334" spans="2:19" ht="15.75" customHeight="1" x14ac:dyDescent="0.25">
      <c r="B46334" s="106"/>
      <c r="C46334" s="106"/>
      <c r="D46334" s="139"/>
      <c r="P46334" s="142"/>
      <c r="Q46334" s="142"/>
      <c r="R46334" s="142"/>
      <c r="S46334" s="139"/>
    </row>
    <row r="46335" spans="2:19" ht="15.75" customHeight="1" x14ac:dyDescent="0.25">
      <c r="B46335" s="106"/>
      <c r="C46335" s="106"/>
      <c r="D46335" s="139"/>
      <c r="P46335" s="142"/>
      <c r="Q46335" s="142"/>
      <c r="R46335" s="142"/>
      <c r="S46335" s="139"/>
    </row>
    <row r="46336" spans="2:19" ht="15.75" customHeight="1" x14ac:dyDescent="0.25">
      <c r="B46336" s="106"/>
      <c r="C46336" s="106"/>
      <c r="D46336" s="139"/>
      <c r="P46336" s="142"/>
      <c r="Q46336" s="142"/>
      <c r="R46336" s="142"/>
      <c r="S46336" s="139"/>
    </row>
    <row r="46337" spans="2:19" ht="15.75" customHeight="1" x14ac:dyDescent="0.25">
      <c r="B46337" s="106"/>
      <c r="C46337" s="106"/>
      <c r="D46337" s="139"/>
      <c r="P46337" s="142"/>
      <c r="Q46337" s="142"/>
      <c r="R46337" s="142"/>
      <c r="S46337" s="139"/>
    </row>
    <row r="46338" spans="2:19" ht="15.75" customHeight="1" x14ac:dyDescent="0.25">
      <c r="B46338" s="106"/>
      <c r="C46338" s="106"/>
      <c r="D46338" s="139"/>
      <c r="P46338" s="142"/>
      <c r="Q46338" s="142"/>
      <c r="R46338" s="142"/>
      <c r="S46338" s="139"/>
    </row>
    <row r="46339" spans="2:19" ht="15.75" customHeight="1" x14ac:dyDescent="0.25">
      <c r="B46339" s="106"/>
      <c r="C46339" s="106"/>
      <c r="D46339" s="139"/>
      <c r="P46339" s="142"/>
      <c r="Q46339" s="142"/>
      <c r="R46339" s="142"/>
      <c r="S46339" s="139"/>
    </row>
    <row r="46340" spans="2:19" ht="15.75" customHeight="1" x14ac:dyDescent="0.25">
      <c r="B46340" s="106"/>
      <c r="C46340" s="106"/>
      <c r="D46340" s="139"/>
      <c r="P46340" s="142"/>
      <c r="Q46340" s="142"/>
      <c r="R46340" s="142"/>
      <c r="S46340" s="139"/>
    </row>
    <row r="46341" spans="2:19" ht="15.75" customHeight="1" x14ac:dyDescent="0.25">
      <c r="B46341" s="106"/>
      <c r="C46341" s="106"/>
      <c r="D46341" s="139"/>
      <c r="P46341" s="142"/>
      <c r="Q46341" s="142"/>
      <c r="R46341" s="142"/>
      <c r="S46341" s="139"/>
    </row>
    <row r="46342" spans="2:19" ht="15.75" customHeight="1" x14ac:dyDescent="0.25">
      <c r="B46342" s="106"/>
      <c r="C46342" s="106"/>
      <c r="D46342" s="139"/>
      <c r="P46342" s="142"/>
      <c r="Q46342" s="142"/>
      <c r="R46342" s="142"/>
      <c r="S46342" s="139"/>
    </row>
    <row r="46343" spans="2:19" ht="15.75" customHeight="1" x14ac:dyDescent="0.25">
      <c r="B46343" s="106"/>
      <c r="C46343" s="106"/>
      <c r="D46343" s="139"/>
      <c r="P46343" s="142"/>
      <c r="Q46343" s="142"/>
      <c r="R46343" s="142"/>
      <c r="S46343" s="139"/>
    </row>
    <row r="46344" spans="2:19" ht="15.75" customHeight="1" x14ac:dyDescent="0.25">
      <c r="B46344" s="106"/>
      <c r="C46344" s="106"/>
      <c r="D46344" s="139"/>
      <c r="P46344" s="142"/>
      <c r="Q46344" s="142"/>
      <c r="R46344" s="142"/>
      <c r="S46344" s="139"/>
    </row>
    <row r="46345" spans="2:19" ht="15.75" customHeight="1" x14ac:dyDescent="0.25">
      <c r="B46345" s="106"/>
      <c r="C46345" s="106"/>
      <c r="D46345" s="139"/>
      <c r="P46345" s="142"/>
      <c r="Q46345" s="142"/>
      <c r="R46345" s="142"/>
      <c r="S46345" s="139"/>
    </row>
    <row r="46346" spans="2:19" ht="15.75" customHeight="1" x14ac:dyDescent="0.25">
      <c r="B46346" s="106"/>
      <c r="C46346" s="106"/>
      <c r="D46346" s="139"/>
      <c r="P46346" s="142"/>
      <c r="Q46346" s="142"/>
      <c r="R46346" s="142"/>
      <c r="S46346" s="139"/>
    </row>
    <row r="46347" spans="2:19" ht="15.75" customHeight="1" x14ac:dyDescent="0.25">
      <c r="B46347" s="106"/>
      <c r="C46347" s="106"/>
      <c r="D46347" s="139"/>
      <c r="P46347" s="142"/>
      <c r="Q46347" s="142"/>
      <c r="R46347" s="142"/>
      <c r="S46347" s="139"/>
    </row>
    <row r="46348" spans="2:19" ht="15.75" customHeight="1" x14ac:dyDescent="0.25">
      <c r="B46348" s="106"/>
      <c r="C46348" s="106"/>
      <c r="D46348" s="139"/>
      <c r="P46348" s="142"/>
      <c r="Q46348" s="142"/>
      <c r="R46348" s="142"/>
      <c r="S46348" s="139"/>
    </row>
    <row r="46349" spans="2:19" ht="15.75" customHeight="1" x14ac:dyDescent="0.25">
      <c r="B46349" s="106"/>
      <c r="C46349" s="106"/>
      <c r="D46349" s="139"/>
      <c r="P46349" s="142"/>
      <c r="Q46349" s="142"/>
      <c r="R46349" s="142"/>
      <c r="S46349" s="139"/>
    </row>
    <row r="46350" spans="2:19" ht="15.75" customHeight="1" x14ac:dyDescent="0.25">
      <c r="B46350" s="106"/>
      <c r="C46350" s="106"/>
      <c r="D46350" s="139"/>
      <c r="P46350" s="142"/>
      <c r="Q46350" s="142"/>
      <c r="R46350" s="142"/>
      <c r="S46350" s="139"/>
    </row>
    <row r="46351" spans="2:19" ht="15.75" customHeight="1" x14ac:dyDescent="0.25">
      <c r="B46351" s="106"/>
      <c r="C46351" s="106"/>
      <c r="D46351" s="139"/>
      <c r="P46351" s="142"/>
      <c r="Q46351" s="142"/>
      <c r="R46351" s="142"/>
      <c r="S46351" s="139"/>
    </row>
    <row r="46352" spans="2:19" ht="15.75" customHeight="1" x14ac:dyDescent="0.25">
      <c r="B46352" s="106"/>
      <c r="C46352" s="106"/>
      <c r="D46352" s="139"/>
      <c r="P46352" s="142"/>
      <c r="Q46352" s="142"/>
      <c r="R46352" s="142"/>
      <c r="S46352" s="139"/>
    </row>
    <row r="46353" spans="2:19" ht="15.75" customHeight="1" x14ac:dyDescent="0.25">
      <c r="B46353" s="106"/>
      <c r="C46353" s="106"/>
      <c r="D46353" s="139"/>
      <c r="P46353" s="142"/>
      <c r="Q46353" s="142"/>
      <c r="R46353" s="142"/>
      <c r="S46353" s="139"/>
    </row>
    <row r="46354" spans="2:19" ht="15.75" customHeight="1" x14ac:dyDescent="0.25">
      <c r="B46354" s="106"/>
      <c r="C46354" s="106"/>
      <c r="D46354" s="139"/>
      <c r="P46354" s="142"/>
      <c r="Q46354" s="142"/>
      <c r="R46354" s="142"/>
      <c r="S46354" s="139"/>
    </row>
    <row r="46355" spans="2:19" ht="15.75" customHeight="1" x14ac:dyDescent="0.25">
      <c r="B46355" s="106"/>
      <c r="C46355" s="106"/>
      <c r="D46355" s="139"/>
      <c r="P46355" s="142"/>
      <c r="Q46355" s="142"/>
      <c r="R46355" s="142"/>
      <c r="S46355" s="139"/>
    </row>
    <row r="46356" spans="2:19" ht="15.75" customHeight="1" x14ac:dyDescent="0.25">
      <c r="B46356" s="106"/>
      <c r="C46356" s="106"/>
      <c r="D46356" s="139"/>
      <c r="P46356" s="142"/>
      <c r="Q46356" s="142"/>
      <c r="R46356" s="142"/>
      <c r="S46356" s="139"/>
    </row>
    <row r="46357" spans="2:19" ht="15.75" customHeight="1" x14ac:dyDescent="0.25">
      <c r="B46357" s="106"/>
      <c r="C46357" s="106"/>
      <c r="D46357" s="139"/>
      <c r="P46357" s="142"/>
      <c r="Q46357" s="142"/>
      <c r="R46357" s="142"/>
      <c r="S46357" s="139"/>
    </row>
    <row r="46358" spans="2:19" ht="15.75" customHeight="1" x14ac:dyDescent="0.25">
      <c r="B46358" s="106"/>
      <c r="C46358" s="106"/>
      <c r="D46358" s="139"/>
      <c r="P46358" s="142"/>
      <c r="Q46358" s="142"/>
      <c r="R46358" s="142"/>
      <c r="S46358" s="139"/>
    </row>
    <row r="46359" spans="2:19" ht="15.75" customHeight="1" x14ac:dyDescent="0.25">
      <c r="B46359" s="106"/>
      <c r="C46359" s="106"/>
      <c r="D46359" s="139"/>
      <c r="P46359" s="142"/>
      <c r="Q46359" s="142"/>
      <c r="R46359" s="142"/>
      <c r="S46359" s="139"/>
    </row>
    <row r="46360" spans="2:19" ht="15.75" customHeight="1" x14ac:dyDescent="0.25">
      <c r="B46360" s="106"/>
      <c r="C46360" s="106"/>
      <c r="D46360" s="139"/>
      <c r="P46360" s="142"/>
      <c r="Q46360" s="142"/>
      <c r="R46360" s="142"/>
      <c r="S46360" s="139"/>
    </row>
    <row r="46361" spans="2:19" ht="15.75" customHeight="1" x14ac:dyDescent="0.25">
      <c r="B46361" s="106"/>
      <c r="C46361" s="106"/>
      <c r="D46361" s="139"/>
      <c r="P46361" s="142"/>
      <c r="Q46361" s="142"/>
      <c r="R46361" s="142"/>
      <c r="S46361" s="139"/>
    </row>
    <row r="46362" spans="2:19" ht="15.75" customHeight="1" x14ac:dyDescent="0.25">
      <c r="B46362" s="106"/>
      <c r="C46362" s="106"/>
      <c r="D46362" s="139"/>
      <c r="P46362" s="142"/>
      <c r="Q46362" s="142"/>
      <c r="R46362" s="142"/>
      <c r="S46362" s="139"/>
    </row>
    <row r="46363" spans="2:19" ht="15.75" customHeight="1" x14ac:dyDescent="0.25">
      <c r="B46363" s="106"/>
      <c r="C46363" s="106"/>
      <c r="D46363" s="139"/>
      <c r="P46363" s="142"/>
      <c r="Q46363" s="142"/>
      <c r="R46363" s="142"/>
      <c r="S46363" s="139"/>
    </row>
    <row r="46364" spans="2:19" ht="15.75" customHeight="1" x14ac:dyDescent="0.25">
      <c r="B46364" s="106"/>
      <c r="C46364" s="106"/>
      <c r="D46364" s="139"/>
      <c r="P46364" s="142"/>
      <c r="Q46364" s="142"/>
      <c r="R46364" s="142"/>
      <c r="S46364" s="139"/>
    </row>
    <row r="46365" spans="2:19" ht="15.75" customHeight="1" x14ac:dyDescent="0.25">
      <c r="B46365" s="106"/>
      <c r="C46365" s="106"/>
      <c r="D46365" s="139"/>
      <c r="P46365" s="142"/>
      <c r="Q46365" s="142"/>
      <c r="R46365" s="142"/>
      <c r="S46365" s="139"/>
    </row>
    <row r="46366" spans="2:19" ht="15.75" customHeight="1" x14ac:dyDescent="0.25">
      <c r="B46366" s="106"/>
      <c r="C46366" s="106"/>
      <c r="D46366" s="139"/>
      <c r="P46366" s="142"/>
      <c r="Q46366" s="142"/>
      <c r="R46366" s="142"/>
      <c r="S46366" s="139"/>
    </row>
    <row r="46367" spans="2:19" ht="15.75" customHeight="1" x14ac:dyDescent="0.25">
      <c r="B46367" s="106"/>
      <c r="C46367" s="106"/>
      <c r="D46367" s="139"/>
      <c r="P46367" s="142"/>
      <c r="Q46367" s="142"/>
      <c r="R46367" s="142"/>
      <c r="S46367" s="139"/>
    </row>
    <row r="46368" spans="2:19" ht="15.75" customHeight="1" x14ac:dyDescent="0.25">
      <c r="B46368" s="106"/>
      <c r="C46368" s="106"/>
      <c r="D46368" s="139"/>
      <c r="P46368" s="142"/>
      <c r="Q46368" s="142"/>
      <c r="R46368" s="142"/>
      <c r="S46368" s="139"/>
    </row>
    <row r="46369" spans="2:19" ht="15.75" customHeight="1" x14ac:dyDescent="0.25">
      <c r="B46369" s="106"/>
      <c r="C46369" s="106"/>
      <c r="D46369" s="139"/>
      <c r="P46369" s="142"/>
      <c r="Q46369" s="142"/>
      <c r="R46369" s="142"/>
      <c r="S46369" s="139"/>
    </row>
    <row r="46370" spans="2:19" ht="15.75" customHeight="1" x14ac:dyDescent="0.25">
      <c r="B46370" s="106"/>
      <c r="C46370" s="106"/>
      <c r="D46370" s="139"/>
      <c r="P46370" s="142"/>
      <c r="Q46370" s="142"/>
      <c r="R46370" s="142"/>
      <c r="S46370" s="139"/>
    </row>
    <row r="46371" spans="2:19" ht="15.75" customHeight="1" x14ac:dyDescent="0.25">
      <c r="B46371" s="106"/>
      <c r="C46371" s="106"/>
      <c r="D46371" s="139"/>
      <c r="P46371" s="142"/>
      <c r="Q46371" s="142"/>
      <c r="R46371" s="142"/>
      <c r="S46371" s="139"/>
    </row>
    <row r="46372" spans="2:19" ht="15.75" customHeight="1" x14ac:dyDescent="0.25">
      <c r="B46372" s="106"/>
      <c r="C46372" s="106"/>
      <c r="D46372" s="139"/>
      <c r="P46372" s="142"/>
      <c r="Q46372" s="142"/>
      <c r="R46372" s="142"/>
      <c r="S46372" s="139"/>
    </row>
    <row r="46373" spans="2:19" ht="15.75" customHeight="1" x14ac:dyDescent="0.25">
      <c r="B46373" s="106"/>
      <c r="C46373" s="106"/>
      <c r="D46373" s="139"/>
      <c r="P46373" s="142"/>
      <c r="Q46373" s="142"/>
      <c r="R46373" s="142"/>
      <c r="S46373" s="139"/>
    </row>
    <row r="46374" spans="2:19" ht="15.75" customHeight="1" x14ac:dyDescent="0.25">
      <c r="B46374" s="106"/>
      <c r="C46374" s="106"/>
      <c r="D46374" s="139"/>
      <c r="P46374" s="142"/>
      <c r="Q46374" s="142"/>
      <c r="R46374" s="142"/>
      <c r="S46374" s="139"/>
    </row>
    <row r="46375" spans="2:19" ht="15.75" customHeight="1" x14ac:dyDescent="0.25">
      <c r="B46375" s="106"/>
      <c r="C46375" s="106"/>
      <c r="D46375" s="139"/>
      <c r="P46375" s="142"/>
      <c r="Q46375" s="142"/>
      <c r="R46375" s="142"/>
      <c r="S46375" s="139"/>
    </row>
    <row r="46376" spans="2:19" ht="15.75" customHeight="1" x14ac:dyDescent="0.25">
      <c r="B46376" s="106"/>
      <c r="C46376" s="106"/>
      <c r="D46376" s="139"/>
      <c r="P46376" s="142"/>
      <c r="Q46376" s="142"/>
      <c r="R46376" s="142"/>
      <c r="S46376" s="139"/>
    </row>
    <row r="46377" spans="2:19" ht="15.75" customHeight="1" x14ac:dyDescent="0.25">
      <c r="B46377" s="106"/>
      <c r="C46377" s="106"/>
      <c r="D46377" s="139"/>
      <c r="P46377" s="142"/>
      <c r="Q46377" s="142"/>
      <c r="R46377" s="142"/>
      <c r="S46377" s="139"/>
    </row>
    <row r="46378" spans="2:19" ht="15.75" customHeight="1" x14ac:dyDescent="0.25">
      <c r="B46378" s="106"/>
      <c r="C46378" s="106"/>
      <c r="D46378" s="139"/>
      <c r="P46378" s="142"/>
      <c r="Q46378" s="142"/>
      <c r="R46378" s="142"/>
      <c r="S46378" s="139"/>
    </row>
    <row r="46379" spans="2:19" ht="15.75" customHeight="1" x14ac:dyDescent="0.25">
      <c r="B46379" s="106"/>
      <c r="C46379" s="106"/>
      <c r="D46379" s="139"/>
      <c r="P46379" s="142"/>
      <c r="Q46379" s="142"/>
      <c r="R46379" s="142"/>
      <c r="S46379" s="139"/>
    </row>
    <row r="46380" spans="2:19" ht="15.75" customHeight="1" x14ac:dyDescent="0.25">
      <c r="B46380" s="106"/>
      <c r="C46380" s="106"/>
      <c r="D46380" s="139"/>
      <c r="P46380" s="142"/>
      <c r="Q46380" s="142"/>
      <c r="R46380" s="142"/>
      <c r="S46380" s="139"/>
    </row>
    <row r="46381" spans="2:19" ht="15.75" customHeight="1" x14ac:dyDescent="0.25">
      <c r="B46381" s="106"/>
      <c r="C46381" s="106"/>
      <c r="D46381" s="139"/>
      <c r="P46381" s="142"/>
      <c r="Q46381" s="142"/>
      <c r="R46381" s="142"/>
      <c r="S46381" s="139"/>
    </row>
    <row r="46382" spans="2:19" ht="15.75" customHeight="1" x14ac:dyDescent="0.25">
      <c r="B46382" s="106"/>
      <c r="C46382" s="106"/>
      <c r="D46382" s="139"/>
      <c r="P46382" s="142"/>
      <c r="Q46382" s="142"/>
      <c r="R46382" s="142"/>
      <c r="S46382" s="139"/>
    </row>
    <row r="46383" spans="2:19" ht="15.75" customHeight="1" x14ac:dyDescent="0.25">
      <c r="B46383" s="106"/>
      <c r="C46383" s="106"/>
      <c r="D46383" s="139"/>
      <c r="P46383" s="142"/>
      <c r="Q46383" s="142"/>
      <c r="R46383" s="142"/>
      <c r="S46383" s="139"/>
    </row>
    <row r="46384" spans="2:19" ht="15.75" customHeight="1" x14ac:dyDescent="0.25">
      <c r="B46384" s="106"/>
      <c r="C46384" s="106"/>
      <c r="D46384" s="139"/>
      <c r="P46384" s="142"/>
      <c r="Q46384" s="142"/>
      <c r="R46384" s="142"/>
      <c r="S46384" s="139"/>
    </row>
    <row r="46385" spans="2:19" ht="15.75" customHeight="1" x14ac:dyDescent="0.25">
      <c r="B46385" s="106"/>
      <c r="C46385" s="106"/>
      <c r="D46385" s="139"/>
      <c r="P46385" s="142"/>
      <c r="Q46385" s="142"/>
      <c r="R46385" s="142"/>
      <c r="S46385" s="139"/>
    </row>
    <row r="46386" spans="2:19" ht="15.75" customHeight="1" x14ac:dyDescent="0.25">
      <c r="B46386" s="106"/>
      <c r="C46386" s="106"/>
      <c r="D46386" s="139"/>
      <c r="P46386" s="142"/>
      <c r="Q46386" s="142"/>
      <c r="R46386" s="142"/>
      <c r="S46386" s="139"/>
    </row>
    <row r="46387" spans="2:19" ht="15.75" customHeight="1" x14ac:dyDescent="0.25">
      <c r="B46387" s="106"/>
      <c r="C46387" s="106"/>
      <c r="D46387" s="139"/>
      <c r="P46387" s="142"/>
      <c r="Q46387" s="142"/>
      <c r="R46387" s="142"/>
      <c r="S46387" s="139"/>
    </row>
    <row r="46388" spans="2:19" ht="15.75" customHeight="1" x14ac:dyDescent="0.25">
      <c r="B46388" s="106"/>
      <c r="C46388" s="106"/>
      <c r="D46388" s="139"/>
      <c r="P46388" s="142"/>
      <c r="Q46388" s="142"/>
      <c r="R46388" s="142"/>
      <c r="S46388" s="139"/>
    </row>
    <row r="46389" spans="2:19" ht="15.75" customHeight="1" x14ac:dyDescent="0.25">
      <c r="B46389" s="106"/>
      <c r="C46389" s="106"/>
      <c r="D46389" s="139"/>
      <c r="P46389" s="142"/>
      <c r="Q46389" s="142"/>
      <c r="R46389" s="142"/>
      <c r="S46389" s="139"/>
    </row>
    <row r="46390" spans="2:19" ht="15.75" customHeight="1" x14ac:dyDescent="0.25">
      <c r="B46390" s="106"/>
      <c r="C46390" s="106"/>
      <c r="D46390" s="139"/>
      <c r="P46390" s="142"/>
      <c r="Q46390" s="142"/>
      <c r="R46390" s="142"/>
      <c r="S46390" s="139"/>
    </row>
    <row r="46391" spans="2:19" ht="15.75" customHeight="1" x14ac:dyDescent="0.25">
      <c r="B46391" s="106"/>
      <c r="C46391" s="106"/>
      <c r="D46391" s="139"/>
      <c r="P46391" s="142"/>
      <c r="Q46391" s="142"/>
      <c r="R46391" s="142"/>
      <c r="S46391" s="139"/>
    </row>
    <row r="46392" spans="2:19" ht="15.75" customHeight="1" x14ac:dyDescent="0.25">
      <c r="B46392" s="106"/>
      <c r="C46392" s="106"/>
      <c r="D46392" s="139"/>
      <c r="P46392" s="142"/>
      <c r="Q46392" s="142"/>
      <c r="R46392" s="142"/>
      <c r="S46392" s="139"/>
    </row>
    <row r="46393" spans="2:19" ht="15.75" customHeight="1" x14ac:dyDescent="0.25">
      <c r="B46393" s="106"/>
      <c r="C46393" s="106"/>
      <c r="D46393" s="139"/>
      <c r="P46393" s="142"/>
      <c r="Q46393" s="142"/>
      <c r="R46393" s="142"/>
      <c r="S46393" s="139"/>
    </row>
    <row r="46394" spans="2:19" ht="15.75" customHeight="1" x14ac:dyDescent="0.25">
      <c r="B46394" s="106"/>
      <c r="C46394" s="106"/>
      <c r="D46394" s="139"/>
      <c r="P46394" s="142"/>
      <c r="Q46394" s="142"/>
      <c r="R46394" s="142"/>
      <c r="S46394" s="139"/>
    </row>
    <row r="46395" spans="2:19" ht="15.75" customHeight="1" x14ac:dyDescent="0.25">
      <c r="B46395" s="106"/>
      <c r="C46395" s="106"/>
      <c r="D46395" s="139"/>
      <c r="P46395" s="142"/>
      <c r="Q46395" s="142"/>
      <c r="R46395" s="142"/>
      <c r="S46395" s="139"/>
    </row>
    <row r="46396" spans="2:19" ht="15.75" customHeight="1" x14ac:dyDescent="0.25">
      <c r="B46396" s="106"/>
      <c r="C46396" s="106"/>
      <c r="D46396" s="139"/>
      <c r="P46396" s="142"/>
      <c r="Q46396" s="142"/>
      <c r="R46396" s="142"/>
      <c r="S46396" s="139"/>
    </row>
    <row r="46397" spans="2:19" ht="15.75" customHeight="1" x14ac:dyDescent="0.25">
      <c r="B46397" s="106"/>
      <c r="C46397" s="106"/>
      <c r="D46397" s="139"/>
      <c r="P46397" s="142"/>
      <c r="Q46397" s="142"/>
      <c r="R46397" s="142"/>
      <c r="S46397" s="139"/>
    </row>
    <row r="46398" spans="2:19" ht="15.75" customHeight="1" x14ac:dyDescent="0.25">
      <c r="B46398" s="106"/>
      <c r="C46398" s="106"/>
      <c r="D46398" s="139"/>
      <c r="P46398" s="142"/>
      <c r="Q46398" s="142"/>
      <c r="R46398" s="142"/>
      <c r="S46398" s="139"/>
    </row>
    <row r="46399" spans="2:19" ht="15.75" customHeight="1" x14ac:dyDescent="0.25">
      <c r="B46399" s="106"/>
      <c r="C46399" s="106"/>
      <c r="D46399" s="139"/>
      <c r="P46399" s="142"/>
      <c r="Q46399" s="142"/>
      <c r="R46399" s="142"/>
      <c r="S46399" s="139"/>
    </row>
    <row r="46400" spans="2:19" ht="15.75" customHeight="1" x14ac:dyDescent="0.25">
      <c r="B46400" s="106"/>
      <c r="C46400" s="106"/>
      <c r="D46400" s="139"/>
      <c r="P46400" s="142"/>
      <c r="Q46400" s="142"/>
      <c r="R46400" s="142"/>
      <c r="S46400" s="139"/>
    </row>
    <row r="46401" spans="2:19" ht="15.75" customHeight="1" x14ac:dyDescent="0.25">
      <c r="B46401" s="106"/>
      <c r="C46401" s="106"/>
      <c r="D46401" s="139"/>
      <c r="P46401" s="142"/>
      <c r="Q46401" s="142"/>
      <c r="R46401" s="142"/>
      <c r="S46401" s="139"/>
    </row>
    <row r="46402" spans="2:19" ht="15.75" customHeight="1" x14ac:dyDescent="0.25">
      <c r="B46402" s="106"/>
      <c r="C46402" s="106"/>
      <c r="D46402" s="139"/>
      <c r="P46402" s="142"/>
      <c r="Q46402" s="142"/>
      <c r="R46402" s="142"/>
      <c r="S46402" s="139"/>
    </row>
    <row r="46403" spans="2:19" ht="15.75" customHeight="1" x14ac:dyDescent="0.25">
      <c r="B46403" s="106"/>
      <c r="C46403" s="106"/>
      <c r="D46403" s="139"/>
      <c r="P46403" s="142"/>
      <c r="Q46403" s="142"/>
      <c r="R46403" s="142"/>
      <c r="S46403" s="139"/>
    </row>
    <row r="46404" spans="2:19" ht="15.75" customHeight="1" x14ac:dyDescent="0.25">
      <c r="B46404" s="106"/>
      <c r="C46404" s="106"/>
      <c r="D46404" s="139"/>
      <c r="P46404" s="142"/>
      <c r="Q46404" s="142"/>
      <c r="R46404" s="142"/>
      <c r="S46404" s="139"/>
    </row>
    <row r="46405" spans="2:19" ht="15.75" customHeight="1" x14ac:dyDescent="0.25">
      <c r="B46405" s="106"/>
      <c r="C46405" s="106"/>
      <c r="D46405" s="139"/>
      <c r="P46405" s="142"/>
      <c r="Q46405" s="142"/>
      <c r="R46405" s="142"/>
      <c r="S46405" s="139"/>
    </row>
    <row r="46406" spans="2:19" ht="15.75" customHeight="1" x14ac:dyDescent="0.25">
      <c r="B46406" s="106"/>
      <c r="C46406" s="106"/>
      <c r="D46406" s="139"/>
      <c r="P46406" s="142"/>
      <c r="Q46406" s="142"/>
      <c r="R46406" s="142"/>
      <c r="S46406" s="139"/>
    </row>
    <row r="46407" spans="2:19" ht="15.75" customHeight="1" x14ac:dyDescent="0.25">
      <c r="B46407" s="106"/>
      <c r="C46407" s="106"/>
      <c r="D46407" s="139"/>
      <c r="P46407" s="142"/>
      <c r="Q46407" s="142"/>
      <c r="R46407" s="142"/>
      <c r="S46407" s="139"/>
    </row>
    <row r="46408" spans="2:19" ht="15.75" customHeight="1" x14ac:dyDescent="0.25">
      <c r="B46408" s="106"/>
      <c r="C46408" s="106"/>
      <c r="D46408" s="139"/>
      <c r="P46408" s="142"/>
      <c r="Q46408" s="142"/>
      <c r="R46408" s="142"/>
      <c r="S46408" s="139"/>
    </row>
    <row r="46409" spans="2:19" ht="15.75" customHeight="1" x14ac:dyDescent="0.25">
      <c r="B46409" s="106"/>
      <c r="C46409" s="106"/>
      <c r="D46409" s="139"/>
      <c r="P46409" s="142"/>
      <c r="Q46409" s="142"/>
      <c r="R46409" s="142"/>
      <c r="S46409" s="139"/>
    </row>
    <row r="46410" spans="2:19" ht="15.75" customHeight="1" x14ac:dyDescent="0.25">
      <c r="B46410" s="106"/>
      <c r="C46410" s="106"/>
      <c r="D46410" s="139"/>
      <c r="P46410" s="142"/>
      <c r="Q46410" s="142"/>
      <c r="R46410" s="142"/>
      <c r="S46410" s="139"/>
    </row>
    <row r="46411" spans="2:19" ht="15.75" customHeight="1" x14ac:dyDescent="0.25">
      <c r="B46411" s="106"/>
      <c r="C46411" s="106"/>
      <c r="D46411" s="139"/>
      <c r="P46411" s="142"/>
      <c r="Q46411" s="142"/>
      <c r="R46411" s="142"/>
      <c r="S46411" s="139"/>
    </row>
    <row r="46412" spans="2:19" ht="15.75" customHeight="1" x14ac:dyDescent="0.25">
      <c r="B46412" s="106"/>
      <c r="C46412" s="106"/>
      <c r="D46412" s="139"/>
      <c r="P46412" s="142"/>
      <c r="Q46412" s="142"/>
      <c r="R46412" s="142"/>
      <c r="S46412" s="139"/>
    </row>
    <row r="46413" spans="2:19" ht="15.75" customHeight="1" x14ac:dyDescent="0.25">
      <c r="B46413" s="106"/>
      <c r="C46413" s="106"/>
      <c r="D46413" s="139"/>
      <c r="P46413" s="142"/>
      <c r="Q46413" s="142"/>
      <c r="R46413" s="142"/>
      <c r="S46413" s="139"/>
    </row>
    <row r="46414" spans="2:19" ht="15.75" customHeight="1" x14ac:dyDescent="0.25">
      <c r="B46414" s="106"/>
      <c r="C46414" s="106"/>
      <c r="D46414" s="139"/>
      <c r="P46414" s="142"/>
      <c r="Q46414" s="142"/>
      <c r="R46414" s="142"/>
      <c r="S46414" s="139"/>
    </row>
    <row r="46415" spans="2:19" ht="15.75" customHeight="1" x14ac:dyDescent="0.25">
      <c r="B46415" s="106"/>
      <c r="C46415" s="106"/>
      <c r="D46415" s="139"/>
      <c r="P46415" s="142"/>
      <c r="Q46415" s="142"/>
      <c r="R46415" s="142"/>
      <c r="S46415" s="139"/>
    </row>
    <row r="46416" spans="2:19" ht="15.75" customHeight="1" x14ac:dyDescent="0.25">
      <c r="B46416" s="106"/>
      <c r="C46416" s="106"/>
      <c r="D46416" s="139"/>
      <c r="P46416" s="142"/>
      <c r="Q46416" s="142"/>
      <c r="R46416" s="142"/>
      <c r="S46416" s="139"/>
    </row>
    <row r="46417" spans="2:19" ht="15.75" customHeight="1" x14ac:dyDescent="0.25">
      <c r="B46417" s="106"/>
      <c r="C46417" s="106"/>
      <c r="D46417" s="139"/>
      <c r="P46417" s="142"/>
      <c r="Q46417" s="142"/>
      <c r="R46417" s="142"/>
      <c r="S46417" s="139"/>
    </row>
    <row r="46418" spans="2:19" ht="15.75" customHeight="1" x14ac:dyDescent="0.25">
      <c r="B46418" s="106"/>
      <c r="C46418" s="106"/>
      <c r="D46418" s="139"/>
      <c r="P46418" s="142"/>
      <c r="Q46418" s="142"/>
      <c r="R46418" s="142"/>
      <c r="S46418" s="139"/>
    </row>
    <row r="46419" spans="2:19" ht="15.75" customHeight="1" x14ac:dyDescent="0.25">
      <c r="B46419" s="106"/>
      <c r="C46419" s="106"/>
      <c r="D46419" s="139"/>
      <c r="P46419" s="142"/>
      <c r="Q46419" s="142"/>
      <c r="R46419" s="142"/>
      <c r="S46419" s="139"/>
    </row>
    <row r="46420" spans="2:19" ht="15.75" customHeight="1" x14ac:dyDescent="0.25">
      <c r="B46420" s="106"/>
      <c r="C46420" s="106"/>
      <c r="D46420" s="139"/>
      <c r="P46420" s="142"/>
      <c r="Q46420" s="142"/>
      <c r="R46420" s="142"/>
      <c r="S46420" s="139"/>
    </row>
    <row r="46421" spans="2:19" ht="15.75" customHeight="1" x14ac:dyDescent="0.25">
      <c r="B46421" s="106"/>
      <c r="C46421" s="106"/>
      <c r="D46421" s="139"/>
      <c r="P46421" s="142"/>
      <c r="Q46421" s="142"/>
      <c r="R46421" s="142"/>
      <c r="S46421" s="139"/>
    </row>
    <row r="46422" spans="2:19" ht="15.75" customHeight="1" x14ac:dyDescent="0.25">
      <c r="B46422" s="106"/>
      <c r="C46422" s="106"/>
      <c r="D46422" s="139"/>
      <c r="P46422" s="142"/>
      <c r="Q46422" s="142"/>
      <c r="R46422" s="142"/>
      <c r="S46422" s="139"/>
    </row>
    <row r="46423" spans="2:19" ht="15.75" customHeight="1" x14ac:dyDescent="0.25">
      <c r="B46423" s="106"/>
      <c r="C46423" s="106"/>
      <c r="D46423" s="139"/>
      <c r="P46423" s="142"/>
      <c r="Q46423" s="142"/>
      <c r="R46423" s="142"/>
      <c r="S46423" s="139"/>
    </row>
    <row r="46424" spans="2:19" ht="15.75" customHeight="1" x14ac:dyDescent="0.25">
      <c r="B46424" s="106"/>
      <c r="C46424" s="106"/>
      <c r="D46424" s="139"/>
      <c r="P46424" s="142"/>
      <c r="Q46424" s="142"/>
      <c r="R46424" s="142"/>
      <c r="S46424" s="139"/>
    </row>
    <row r="46425" spans="2:19" ht="15.75" customHeight="1" x14ac:dyDescent="0.25">
      <c r="B46425" s="106"/>
      <c r="C46425" s="106"/>
      <c r="D46425" s="139"/>
      <c r="P46425" s="142"/>
      <c r="Q46425" s="142"/>
      <c r="R46425" s="142"/>
      <c r="S46425" s="139"/>
    </row>
    <row r="46426" spans="2:19" ht="15.75" customHeight="1" x14ac:dyDescent="0.25">
      <c r="B46426" s="106"/>
      <c r="C46426" s="106"/>
      <c r="D46426" s="139"/>
      <c r="P46426" s="142"/>
      <c r="Q46426" s="142"/>
      <c r="R46426" s="142"/>
      <c r="S46426" s="139"/>
    </row>
    <row r="46427" spans="2:19" ht="15.75" customHeight="1" x14ac:dyDescent="0.25">
      <c r="B46427" s="106"/>
      <c r="C46427" s="106"/>
      <c r="D46427" s="139"/>
      <c r="P46427" s="142"/>
      <c r="Q46427" s="142"/>
      <c r="R46427" s="142"/>
      <c r="S46427" s="139"/>
    </row>
    <row r="46428" spans="2:19" ht="15.75" customHeight="1" x14ac:dyDescent="0.25">
      <c r="B46428" s="106"/>
      <c r="C46428" s="106"/>
      <c r="D46428" s="139"/>
      <c r="P46428" s="142"/>
      <c r="Q46428" s="142"/>
      <c r="R46428" s="142"/>
      <c r="S46428" s="139"/>
    </row>
    <row r="46429" spans="2:19" ht="15.75" customHeight="1" x14ac:dyDescent="0.25">
      <c r="B46429" s="106"/>
      <c r="C46429" s="106"/>
      <c r="D46429" s="139"/>
      <c r="P46429" s="142"/>
      <c r="Q46429" s="142"/>
      <c r="R46429" s="142"/>
      <c r="S46429" s="139"/>
    </row>
    <row r="46430" spans="2:19" ht="15.75" customHeight="1" x14ac:dyDescent="0.25">
      <c r="B46430" s="106"/>
      <c r="C46430" s="106"/>
      <c r="D46430" s="139"/>
      <c r="P46430" s="142"/>
      <c r="Q46430" s="142"/>
      <c r="R46430" s="142"/>
      <c r="S46430" s="139"/>
    </row>
    <row r="46431" spans="2:19" ht="15.75" customHeight="1" x14ac:dyDescent="0.25">
      <c r="B46431" s="106"/>
      <c r="C46431" s="106"/>
      <c r="D46431" s="139"/>
      <c r="P46431" s="142"/>
      <c r="Q46431" s="142"/>
      <c r="R46431" s="142"/>
      <c r="S46431" s="139"/>
    </row>
    <row r="46432" spans="2:19" ht="15.75" customHeight="1" x14ac:dyDescent="0.25">
      <c r="B46432" s="106"/>
      <c r="C46432" s="106"/>
      <c r="D46432" s="139"/>
      <c r="P46432" s="142"/>
      <c r="Q46432" s="142"/>
      <c r="R46432" s="142"/>
      <c r="S46432" s="139"/>
    </row>
    <row r="46433" spans="2:19" ht="15.75" customHeight="1" x14ac:dyDescent="0.25">
      <c r="B46433" s="106"/>
      <c r="C46433" s="106"/>
      <c r="D46433" s="139"/>
      <c r="P46433" s="142"/>
      <c r="Q46433" s="142"/>
      <c r="R46433" s="142"/>
      <c r="S46433" s="139"/>
    </row>
    <row r="46434" spans="2:19" ht="15.75" customHeight="1" x14ac:dyDescent="0.25">
      <c r="B46434" s="106"/>
      <c r="C46434" s="106"/>
      <c r="D46434" s="139"/>
      <c r="P46434" s="142"/>
      <c r="Q46434" s="142"/>
      <c r="R46434" s="142"/>
      <c r="S46434" s="139"/>
    </row>
    <row r="46435" spans="2:19" ht="15.75" customHeight="1" x14ac:dyDescent="0.25">
      <c r="B46435" s="106"/>
      <c r="C46435" s="106"/>
      <c r="D46435" s="139"/>
      <c r="P46435" s="142"/>
      <c r="Q46435" s="142"/>
      <c r="R46435" s="142"/>
      <c r="S46435" s="139"/>
    </row>
    <row r="46436" spans="2:19" ht="15.75" customHeight="1" x14ac:dyDescent="0.25">
      <c r="B46436" s="106"/>
      <c r="C46436" s="106"/>
      <c r="D46436" s="139"/>
      <c r="P46436" s="142"/>
      <c r="Q46436" s="142"/>
      <c r="R46436" s="142"/>
      <c r="S46436" s="139"/>
    </row>
    <row r="46437" spans="2:19" ht="15.75" customHeight="1" x14ac:dyDescent="0.25">
      <c r="B46437" s="106"/>
      <c r="C46437" s="106"/>
      <c r="D46437" s="139"/>
      <c r="P46437" s="142"/>
      <c r="Q46437" s="142"/>
      <c r="R46437" s="142"/>
      <c r="S46437" s="139"/>
    </row>
    <row r="46438" spans="2:19" ht="15.75" customHeight="1" x14ac:dyDescent="0.25">
      <c r="B46438" s="106"/>
      <c r="C46438" s="106"/>
      <c r="D46438" s="139"/>
      <c r="P46438" s="142"/>
      <c r="Q46438" s="142"/>
      <c r="R46438" s="142"/>
      <c r="S46438" s="139"/>
    </row>
    <row r="46439" spans="2:19" ht="15.75" customHeight="1" x14ac:dyDescent="0.25">
      <c r="B46439" s="106"/>
      <c r="C46439" s="106"/>
      <c r="D46439" s="139"/>
      <c r="P46439" s="142"/>
      <c r="Q46439" s="142"/>
      <c r="R46439" s="142"/>
      <c r="S46439" s="139"/>
    </row>
    <row r="46440" spans="2:19" ht="15.75" customHeight="1" x14ac:dyDescent="0.25">
      <c r="B46440" s="106"/>
      <c r="C46440" s="106"/>
      <c r="D46440" s="139"/>
      <c r="P46440" s="142"/>
      <c r="Q46440" s="142"/>
      <c r="R46440" s="142"/>
      <c r="S46440" s="139"/>
    </row>
    <row r="46441" spans="2:19" ht="15.75" customHeight="1" x14ac:dyDescent="0.25">
      <c r="B46441" s="106"/>
      <c r="C46441" s="106"/>
      <c r="D46441" s="139"/>
      <c r="P46441" s="142"/>
      <c r="Q46441" s="142"/>
      <c r="R46441" s="142"/>
      <c r="S46441" s="139"/>
    </row>
    <row r="46442" spans="2:19" ht="15.75" customHeight="1" x14ac:dyDescent="0.25">
      <c r="B46442" s="106"/>
      <c r="C46442" s="106"/>
      <c r="D46442" s="139"/>
      <c r="P46442" s="142"/>
      <c r="Q46442" s="142"/>
      <c r="R46442" s="142"/>
      <c r="S46442" s="139"/>
    </row>
    <row r="46443" spans="2:19" ht="15.75" customHeight="1" x14ac:dyDescent="0.25">
      <c r="B46443" s="106"/>
      <c r="C46443" s="106"/>
      <c r="D46443" s="139"/>
      <c r="P46443" s="142"/>
      <c r="Q46443" s="142"/>
      <c r="R46443" s="142"/>
      <c r="S46443" s="139"/>
    </row>
    <row r="46444" spans="2:19" ht="15.75" customHeight="1" x14ac:dyDescent="0.25">
      <c r="B46444" s="106"/>
      <c r="C46444" s="106"/>
      <c r="D46444" s="139"/>
      <c r="P46444" s="142"/>
      <c r="Q46444" s="142"/>
      <c r="R46444" s="142"/>
      <c r="S46444" s="139"/>
    </row>
    <row r="46445" spans="2:19" ht="15.75" customHeight="1" x14ac:dyDescent="0.25">
      <c r="B46445" s="106"/>
      <c r="C46445" s="106"/>
      <c r="D46445" s="139"/>
      <c r="P46445" s="142"/>
      <c r="Q46445" s="142"/>
      <c r="R46445" s="142"/>
      <c r="S46445" s="139"/>
    </row>
    <row r="46446" spans="2:19" ht="15.75" customHeight="1" x14ac:dyDescent="0.25">
      <c r="B46446" s="106"/>
      <c r="C46446" s="106"/>
      <c r="D46446" s="139"/>
      <c r="P46446" s="142"/>
      <c r="Q46446" s="142"/>
      <c r="R46446" s="142"/>
      <c r="S46446" s="139"/>
    </row>
    <row r="46447" spans="2:19" ht="15.75" customHeight="1" x14ac:dyDescent="0.25">
      <c r="B46447" s="106"/>
      <c r="C46447" s="106"/>
      <c r="D46447" s="139"/>
      <c r="P46447" s="142"/>
      <c r="Q46447" s="142"/>
      <c r="R46447" s="142"/>
      <c r="S46447" s="139"/>
    </row>
    <row r="46448" spans="2:19" ht="15.75" customHeight="1" x14ac:dyDescent="0.25">
      <c r="B46448" s="106"/>
      <c r="C46448" s="106"/>
      <c r="D46448" s="139"/>
      <c r="P46448" s="142"/>
      <c r="Q46448" s="142"/>
      <c r="R46448" s="142"/>
      <c r="S46448" s="139"/>
    </row>
    <row r="46449" spans="2:19" ht="15.75" customHeight="1" x14ac:dyDescent="0.25">
      <c r="B46449" s="106"/>
      <c r="C46449" s="106"/>
      <c r="D46449" s="139"/>
      <c r="P46449" s="142"/>
      <c r="Q46449" s="142"/>
      <c r="R46449" s="142"/>
      <c r="S46449" s="139"/>
    </row>
    <row r="46450" spans="2:19" ht="15.75" customHeight="1" x14ac:dyDescent="0.25">
      <c r="B46450" s="106"/>
      <c r="C46450" s="106"/>
      <c r="D46450" s="139"/>
      <c r="P46450" s="142"/>
      <c r="Q46450" s="142"/>
      <c r="R46450" s="142"/>
      <c r="S46450" s="139"/>
    </row>
    <row r="46451" spans="2:19" ht="15.75" customHeight="1" x14ac:dyDescent="0.25">
      <c r="B46451" s="106"/>
      <c r="C46451" s="106"/>
      <c r="D46451" s="139"/>
      <c r="P46451" s="142"/>
      <c r="Q46451" s="142"/>
      <c r="R46451" s="142"/>
      <c r="S46451" s="139"/>
    </row>
    <row r="46452" spans="2:19" ht="15.75" customHeight="1" x14ac:dyDescent="0.25">
      <c r="B46452" s="106"/>
      <c r="C46452" s="106"/>
      <c r="D46452" s="139"/>
      <c r="P46452" s="142"/>
      <c r="Q46452" s="142"/>
      <c r="R46452" s="142"/>
      <c r="S46452" s="139"/>
    </row>
    <row r="46453" spans="2:19" ht="15.75" customHeight="1" x14ac:dyDescent="0.25">
      <c r="B46453" s="106"/>
      <c r="C46453" s="106"/>
      <c r="D46453" s="139"/>
      <c r="P46453" s="142"/>
      <c r="Q46453" s="142"/>
      <c r="R46453" s="142"/>
      <c r="S46453" s="139"/>
    </row>
    <row r="46454" spans="2:19" ht="15.75" customHeight="1" x14ac:dyDescent="0.25">
      <c r="B46454" s="106"/>
      <c r="C46454" s="106"/>
      <c r="D46454" s="139"/>
      <c r="P46454" s="142"/>
      <c r="Q46454" s="142"/>
      <c r="R46454" s="142"/>
      <c r="S46454" s="139"/>
    </row>
    <row r="46455" spans="2:19" ht="15.75" customHeight="1" x14ac:dyDescent="0.25">
      <c r="B46455" s="106"/>
      <c r="C46455" s="106"/>
      <c r="D46455" s="139"/>
      <c r="P46455" s="142"/>
      <c r="Q46455" s="142"/>
      <c r="R46455" s="142"/>
      <c r="S46455" s="139"/>
    </row>
    <row r="46456" spans="2:19" ht="15.75" customHeight="1" x14ac:dyDescent="0.25">
      <c r="B46456" s="106"/>
      <c r="C46456" s="106"/>
      <c r="D46456" s="139"/>
      <c r="P46456" s="142"/>
      <c r="Q46456" s="142"/>
      <c r="R46456" s="142"/>
      <c r="S46456" s="139"/>
    </row>
    <row r="46457" spans="2:19" ht="15.75" customHeight="1" x14ac:dyDescent="0.25">
      <c r="B46457" s="106"/>
      <c r="C46457" s="106"/>
      <c r="D46457" s="139"/>
      <c r="P46457" s="142"/>
      <c r="Q46457" s="142"/>
      <c r="R46457" s="142"/>
      <c r="S46457" s="139"/>
    </row>
    <row r="46458" spans="2:19" ht="15.75" customHeight="1" x14ac:dyDescent="0.25">
      <c r="B46458" s="106"/>
      <c r="C46458" s="106"/>
      <c r="D46458" s="139"/>
      <c r="P46458" s="142"/>
      <c r="Q46458" s="142"/>
      <c r="R46458" s="142"/>
      <c r="S46458" s="139"/>
    </row>
    <row r="46459" spans="2:19" ht="15.75" customHeight="1" x14ac:dyDescent="0.25">
      <c r="B46459" s="106"/>
      <c r="C46459" s="106"/>
      <c r="D46459" s="139"/>
      <c r="P46459" s="142"/>
      <c r="Q46459" s="142"/>
      <c r="R46459" s="142"/>
      <c r="S46459" s="139"/>
    </row>
    <row r="46460" spans="2:19" ht="15.75" customHeight="1" x14ac:dyDescent="0.25">
      <c r="B46460" s="106"/>
      <c r="C46460" s="106"/>
      <c r="D46460" s="139"/>
      <c r="P46460" s="142"/>
      <c r="Q46460" s="142"/>
      <c r="R46460" s="142"/>
      <c r="S46460" s="139"/>
    </row>
    <row r="46461" spans="2:19" ht="15.75" customHeight="1" x14ac:dyDescent="0.25">
      <c r="B46461" s="106"/>
      <c r="C46461" s="106"/>
      <c r="D46461" s="139"/>
      <c r="P46461" s="142"/>
      <c r="Q46461" s="142"/>
      <c r="R46461" s="142"/>
      <c r="S46461" s="139"/>
    </row>
    <row r="46462" spans="2:19" ht="15.75" customHeight="1" x14ac:dyDescent="0.25">
      <c r="B46462" s="106"/>
      <c r="C46462" s="106"/>
      <c r="D46462" s="139"/>
      <c r="P46462" s="142"/>
      <c r="Q46462" s="142"/>
      <c r="R46462" s="142"/>
      <c r="S46462" s="139"/>
    </row>
    <row r="46463" spans="2:19" ht="15.75" customHeight="1" x14ac:dyDescent="0.25">
      <c r="B46463" s="106"/>
      <c r="C46463" s="106"/>
      <c r="D46463" s="139"/>
      <c r="P46463" s="142"/>
      <c r="Q46463" s="142"/>
      <c r="R46463" s="142"/>
      <c r="S46463" s="139"/>
    </row>
    <row r="46464" spans="2:19" ht="15.75" customHeight="1" x14ac:dyDescent="0.25">
      <c r="B46464" s="106"/>
      <c r="C46464" s="106"/>
      <c r="D46464" s="139"/>
      <c r="P46464" s="142"/>
      <c r="Q46464" s="142"/>
      <c r="R46464" s="142"/>
      <c r="S46464" s="139"/>
    </row>
    <row r="46465" spans="2:19" ht="15.75" customHeight="1" x14ac:dyDescent="0.25">
      <c r="B46465" s="106"/>
      <c r="C46465" s="106"/>
      <c r="D46465" s="139"/>
      <c r="P46465" s="142"/>
      <c r="Q46465" s="142"/>
      <c r="R46465" s="142"/>
      <c r="S46465" s="139"/>
    </row>
    <row r="46466" spans="2:19" ht="15.75" customHeight="1" x14ac:dyDescent="0.25">
      <c r="B46466" s="106"/>
      <c r="C46466" s="106"/>
      <c r="D46466" s="139"/>
      <c r="P46466" s="142"/>
      <c r="Q46466" s="142"/>
      <c r="R46466" s="142"/>
      <c r="S46466" s="139"/>
    </row>
    <row r="46467" spans="2:19" ht="15.75" customHeight="1" x14ac:dyDescent="0.25">
      <c r="B46467" s="106"/>
      <c r="C46467" s="106"/>
      <c r="D46467" s="139"/>
      <c r="P46467" s="142"/>
      <c r="Q46467" s="142"/>
      <c r="R46467" s="142"/>
      <c r="S46467" s="139"/>
    </row>
    <row r="46468" spans="2:19" ht="15.75" customHeight="1" x14ac:dyDescent="0.25">
      <c r="B46468" s="106"/>
      <c r="C46468" s="106"/>
      <c r="D46468" s="139"/>
      <c r="P46468" s="142"/>
      <c r="Q46468" s="142"/>
      <c r="R46468" s="142"/>
      <c r="S46468" s="139"/>
    </row>
    <row r="46469" spans="2:19" ht="15.75" customHeight="1" x14ac:dyDescent="0.25">
      <c r="B46469" s="106"/>
      <c r="C46469" s="106"/>
      <c r="D46469" s="139"/>
      <c r="P46469" s="142"/>
      <c r="Q46469" s="142"/>
      <c r="R46469" s="142"/>
      <c r="S46469" s="139"/>
    </row>
    <row r="46470" spans="2:19" ht="15.75" customHeight="1" x14ac:dyDescent="0.25">
      <c r="B46470" s="106"/>
      <c r="C46470" s="106"/>
      <c r="D46470" s="139"/>
      <c r="P46470" s="142"/>
      <c r="Q46470" s="142"/>
      <c r="R46470" s="142"/>
      <c r="S46470" s="139"/>
    </row>
    <row r="46471" spans="2:19" ht="15.75" customHeight="1" x14ac:dyDescent="0.25">
      <c r="B46471" s="106"/>
      <c r="C46471" s="106"/>
      <c r="D46471" s="139"/>
      <c r="P46471" s="142"/>
      <c r="Q46471" s="142"/>
      <c r="R46471" s="142"/>
      <c r="S46471" s="139"/>
    </row>
    <row r="46472" spans="2:19" ht="15.75" customHeight="1" x14ac:dyDescent="0.25">
      <c r="B46472" s="106"/>
      <c r="C46472" s="106"/>
      <c r="D46472" s="139"/>
      <c r="P46472" s="142"/>
      <c r="Q46472" s="142"/>
      <c r="R46472" s="142"/>
      <c r="S46472" s="139"/>
    </row>
    <row r="46473" spans="2:19" ht="15.75" customHeight="1" x14ac:dyDescent="0.25">
      <c r="B46473" s="106"/>
      <c r="C46473" s="106"/>
      <c r="D46473" s="139"/>
      <c r="P46473" s="142"/>
      <c r="Q46473" s="142"/>
      <c r="R46473" s="142"/>
      <c r="S46473" s="139"/>
    </row>
    <row r="46474" spans="2:19" ht="15.75" customHeight="1" x14ac:dyDescent="0.25">
      <c r="B46474" s="106"/>
      <c r="C46474" s="106"/>
      <c r="D46474" s="139"/>
      <c r="P46474" s="142"/>
      <c r="Q46474" s="142"/>
      <c r="R46474" s="142"/>
      <c r="S46474" s="139"/>
    </row>
    <row r="46475" spans="2:19" ht="15.75" customHeight="1" x14ac:dyDescent="0.25">
      <c r="B46475" s="106"/>
      <c r="C46475" s="106"/>
      <c r="D46475" s="139"/>
      <c r="P46475" s="142"/>
      <c r="Q46475" s="142"/>
      <c r="R46475" s="142"/>
      <c r="S46475" s="139"/>
    </row>
    <row r="46476" spans="2:19" ht="15.75" customHeight="1" x14ac:dyDescent="0.25">
      <c r="B46476" s="106"/>
      <c r="C46476" s="106"/>
      <c r="D46476" s="139"/>
      <c r="P46476" s="142"/>
      <c r="Q46476" s="142"/>
      <c r="R46476" s="142"/>
      <c r="S46476" s="139"/>
    </row>
    <row r="46477" spans="2:19" ht="15.75" customHeight="1" x14ac:dyDescent="0.25">
      <c r="B46477" s="106"/>
      <c r="C46477" s="106"/>
      <c r="D46477" s="139"/>
      <c r="P46477" s="142"/>
      <c r="Q46477" s="142"/>
      <c r="R46477" s="142"/>
      <c r="S46477" s="139"/>
    </row>
    <row r="46478" spans="2:19" ht="15.75" customHeight="1" x14ac:dyDescent="0.25">
      <c r="B46478" s="106"/>
      <c r="C46478" s="106"/>
      <c r="D46478" s="139"/>
      <c r="P46478" s="142"/>
      <c r="Q46478" s="142"/>
      <c r="R46478" s="142"/>
      <c r="S46478" s="139"/>
    </row>
    <row r="46479" spans="2:19" ht="15.75" customHeight="1" x14ac:dyDescent="0.25">
      <c r="B46479" s="106"/>
      <c r="C46479" s="106"/>
      <c r="D46479" s="139"/>
      <c r="P46479" s="142"/>
      <c r="Q46479" s="142"/>
      <c r="R46479" s="142"/>
      <c r="S46479" s="139"/>
    </row>
    <row r="46480" spans="2:19" ht="15.75" customHeight="1" x14ac:dyDescent="0.25">
      <c r="B46480" s="106"/>
      <c r="C46480" s="106"/>
      <c r="D46480" s="139"/>
      <c r="P46480" s="142"/>
      <c r="Q46480" s="142"/>
      <c r="R46480" s="142"/>
      <c r="S46480" s="139"/>
    </row>
    <row r="46481" spans="2:19" ht="15.75" customHeight="1" x14ac:dyDescent="0.25">
      <c r="B46481" s="106"/>
      <c r="C46481" s="106"/>
      <c r="D46481" s="139"/>
      <c r="P46481" s="142"/>
      <c r="Q46481" s="142"/>
      <c r="R46481" s="142"/>
      <c r="S46481" s="139"/>
    </row>
    <row r="46482" spans="2:19" ht="15.75" customHeight="1" x14ac:dyDescent="0.25">
      <c r="B46482" s="106"/>
      <c r="C46482" s="106"/>
      <c r="D46482" s="139"/>
      <c r="P46482" s="142"/>
      <c r="Q46482" s="142"/>
      <c r="R46482" s="142"/>
      <c r="S46482" s="139"/>
    </row>
    <row r="46483" spans="2:19" ht="15.75" customHeight="1" x14ac:dyDescent="0.25">
      <c r="B46483" s="106"/>
      <c r="C46483" s="106"/>
      <c r="D46483" s="139"/>
      <c r="P46483" s="142"/>
      <c r="Q46483" s="142"/>
      <c r="R46483" s="142"/>
      <c r="S46483" s="139"/>
    </row>
    <row r="46484" spans="2:19" ht="15.75" customHeight="1" x14ac:dyDescent="0.25">
      <c r="B46484" s="106"/>
      <c r="C46484" s="106"/>
      <c r="D46484" s="139"/>
      <c r="P46484" s="142"/>
      <c r="Q46484" s="142"/>
      <c r="R46484" s="142"/>
      <c r="S46484" s="139"/>
    </row>
    <row r="46485" spans="2:19" ht="15.75" customHeight="1" x14ac:dyDescent="0.25">
      <c r="B46485" s="106"/>
      <c r="C46485" s="106"/>
      <c r="D46485" s="139"/>
      <c r="P46485" s="142"/>
      <c r="Q46485" s="142"/>
      <c r="R46485" s="142"/>
      <c r="S46485" s="139"/>
    </row>
    <row r="46486" spans="2:19" ht="15.75" customHeight="1" x14ac:dyDescent="0.25">
      <c r="B46486" s="106"/>
      <c r="C46486" s="106"/>
      <c r="D46486" s="139"/>
      <c r="P46486" s="142"/>
      <c r="Q46486" s="142"/>
      <c r="R46486" s="142"/>
      <c r="S46486" s="139"/>
    </row>
    <row r="46487" spans="2:19" ht="15.75" customHeight="1" x14ac:dyDescent="0.25">
      <c r="B46487" s="106"/>
      <c r="C46487" s="106"/>
      <c r="D46487" s="139"/>
      <c r="P46487" s="142"/>
      <c r="Q46487" s="142"/>
      <c r="R46487" s="142"/>
      <c r="S46487" s="139"/>
    </row>
    <row r="46488" spans="2:19" ht="15.75" customHeight="1" x14ac:dyDescent="0.25">
      <c r="B46488" s="106"/>
      <c r="C46488" s="106"/>
      <c r="D46488" s="139"/>
      <c r="P46488" s="142"/>
      <c r="Q46488" s="142"/>
      <c r="R46488" s="142"/>
      <c r="S46488" s="139"/>
    </row>
    <row r="46489" spans="2:19" ht="15.75" customHeight="1" x14ac:dyDescent="0.25">
      <c r="B46489" s="106"/>
      <c r="C46489" s="106"/>
      <c r="D46489" s="139"/>
      <c r="P46489" s="142"/>
      <c r="Q46489" s="142"/>
      <c r="R46489" s="142"/>
      <c r="S46489" s="139"/>
    </row>
    <row r="46490" spans="2:19" ht="15.75" customHeight="1" x14ac:dyDescent="0.25">
      <c r="B46490" s="106"/>
      <c r="C46490" s="106"/>
      <c r="D46490" s="139"/>
      <c r="P46490" s="142"/>
      <c r="Q46490" s="142"/>
      <c r="R46490" s="142"/>
      <c r="S46490" s="139"/>
    </row>
    <row r="46491" spans="2:19" ht="15.75" customHeight="1" x14ac:dyDescent="0.25">
      <c r="B46491" s="106"/>
      <c r="C46491" s="106"/>
      <c r="D46491" s="139"/>
      <c r="P46491" s="142"/>
      <c r="Q46491" s="142"/>
      <c r="R46491" s="142"/>
      <c r="S46491" s="139"/>
    </row>
    <row r="46492" spans="2:19" ht="15.75" customHeight="1" x14ac:dyDescent="0.25">
      <c r="B46492" s="106"/>
      <c r="C46492" s="106"/>
      <c r="D46492" s="139"/>
      <c r="P46492" s="142"/>
      <c r="Q46492" s="142"/>
      <c r="R46492" s="142"/>
      <c r="S46492" s="139"/>
    </row>
    <row r="46493" spans="2:19" ht="15.75" customHeight="1" x14ac:dyDescent="0.25">
      <c r="B46493" s="106"/>
      <c r="C46493" s="106"/>
      <c r="D46493" s="139"/>
      <c r="P46493" s="142"/>
      <c r="Q46493" s="142"/>
      <c r="R46493" s="142"/>
      <c r="S46493" s="139"/>
    </row>
    <row r="46494" spans="2:19" ht="15.75" customHeight="1" x14ac:dyDescent="0.25">
      <c r="B46494" s="106"/>
      <c r="C46494" s="106"/>
      <c r="D46494" s="139"/>
      <c r="P46494" s="142"/>
      <c r="Q46494" s="142"/>
      <c r="R46494" s="142"/>
      <c r="S46494" s="139"/>
    </row>
    <row r="46495" spans="2:19" ht="15.75" customHeight="1" x14ac:dyDescent="0.25">
      <c r="B46495" s="106"/>
      <c r="C46495" s="106"/>
      <c r="D46495" s="139"/>
      <c r="P46495" s="142"/>
      <c r="Q46495" s="142"/>
      <c r="R46495" s="142"/>
      <c r="S46495" s="139"/>
    </row>
    <row r="46496" spans="2:19" ht="15.75" customHeight="1" x14ac:dyDescent="0.25">
      <c r="B46496" s="106"/>
      <c r="C46496" s="106"/>
      <c r="D46496" s="139"/>
      <c r="P46496" s="142"/>
      <c r="Q46496" s="142"/>
      <c r="R46496" s="142"/>
      <c r="S46496" s="139"/>
    </row>
    <row r="46497" spans="2:19" ht="15.75" customHeight="1" x14ac:dyDescent="0.25">
      <c r="B46497" s="106"/>
      <c r="C46497" s="106"/>
      <c r="D46497" s="139"/>
      <c r="P46497" s="142"/>
      <c r="Q46497" s="142"/>
      <c r="R46497" s="142"/>
      <c r="S46497" s="139"/>
    </row>
    <row r="46498" spans="2:19" ht="15.75" customHeight="1" x14ac:dyDescent="0.25">
      <c r="B46498" s="106"/>
      <c r="C46498" s="106"/>
      <c r="D46498" s="139"/>
      <c r="P46498" s="142"/>
      <c r="Q46498" s="142"/>
      <c r="R46498" s="142"/>
      <c r="S46498" s="139"/>
    </row>
    <row r="46499" spans="2:19" ht="15.75" customHeight="1" x14ac:dyDescent="0.25">
      <c r="B46499" s="106"/>
      <c r="C46499" s="106"/>
      <c r="D46499" s="139"/>
      <c r="P46499" s="142"/>
      <c r="Q46499" s="142"/>
      <c r="R46499" s="142"/>
      <c r="S46499" s="139"/>
    </row>
    <row r="46500" spans="2:19" ht="15.75" customHeight="1" x14ac:dyDescent="0.25">
      <c r="B46500" s="106"/>
      <c r="C46500" s="106"/>
      <c r="D46500" s="139"/>
      <c r="P46500" s="142"/>
      <c r="Q46500" s="142"/>
      <c r="R46500" s="142"/>
      <c r="S46500" s="139"/>
    </row>
    <row r="46501" spans="2:19" ht="15.75" customHeight="1" x14ac:dyDescent="0.25">
      <c r="B46501" s="106"/>
      <c r="C46501" s="106"/>
      <c r="D46501" s="139"/>
      <c r="P46501" s="142"/>
      <c r="Q46501" s="142"/>
      <c r="R46501" s="142"/>
      <c r="S46501" s="139"/>
    </row>
    <row r="46502" spans="2:19" ht="15.75" customHeight="1" x14ac:dyDescent="0.25">
      <c r="B46502" s="106"/>
      <c r="C46502" s="106"/>
      <c r="D46502" s="139"/>
      <c r="P46502" s="142"/>
      <c r="Q46502" s="142"/>
      <c r="R46502" s="142"/>
      <c r="S46502" s="139"/>
    </row>
    <row r="46503" spans="2:19" ht="15.75" customHeight="1" x14ac:dyDescent="0.25">
      <c r="B46503" s="106"/>
      <c r="C46503" s="106"/>
      <c r="D46503" s="139"/>
      <c r="P46503" s="142"/>
      <c r="Q46503" s="142"/>
      <c r="R46503" s="142"/>
      <c r="S46503" s="139"/>
    </row>
    <row r="46504" spans="2:19" ht="15.75" customHeight="1" x14ac:dyDescent="0.25">
      <c r="B46504" s="106"/>
      <c r="C46504" s="106"/>
      <c r="D46504" s="139"/>
      <c r="P46504" s="142"/>
      <c r="Q46504" s="142"/>
      <c r="R46504" s="142"/>
      <c r="S46504" s="139"/>
    </row>
    <row r="46505" spans="2:19" ht="15.75" customHeight="1" x14ac:dyDescent="0.25">
      <c r="B46505" s="106"/>
      <c r="C46505" s="106"/>
      <c r="D46505" s="139"/>
      <c r="P46505" s="142"/>
      <c r="Q46505" s="142"/>
      <c r="R46505" s="142"/>
      <c r="S46505" s="139"/>
    </row>
    <row r="46506" spans="2:19" ht="15.75" customHeight="1" x14ac:dyDescent="0.25">
      <c r="B46506" s="106"/>
      <c r="C46506" s="106"/>
      <c r="D46506" s="139"/>
      <c r="P46506" s="142"/>
      <c r="Q46506" s="142"/>
      <c r="R46506" s="142"/>
      <c r="S46506" s="139"/>
    </row>
    <row r="46507" spans="2:19" ht="15.75" customHeight="1" x14ac:dyDescent="0.25">
      <c r="B46507" s="106"/>
      <c r="C46507" s="106"/>
      <c r="D46507" s="139"/>
      <c r="P46507" s="142"/>
      <c r="Q46507" s="142"/>
      <c r="R46507" s="142"/>
      <c r="S46507" s="139"/>
    </row>
    <row r="46508" spans="2:19" ht="15.75" customHeight="1" x14ac:dyDescent="0.25">
      <c r="B46508" s="106"/>
      <c r="C46508" s="106"/>
      <c r="D46508" s="139"/>
      <c r="P46508" s="142"/>
      <c r="Q46508" s="142"/>
      <c r="R46508" s="142"/>
      <c r="S46508" s="139"/>
    </row>
    <row r="46509" spans="2:19" ht="15.75" customHeight="1" x14ac:dyDescent="0.25">
      <c r="B46509" s="106"/>
      <c r="C46509" s="106"/>
      <c r="D46509" s="139"/>
      <c r="P46509" s="142"/>
      <c r="Q46509" s="142"/>
      <c r="R46509" s="142"/>
      <c r="S46509" s="139"/>
    </row>
    <row r="46510" spans="2:19" ht="15.75" customHeight="1" x14ac:dyDescent="0.25">
      <c r="B46510" s="106"/>
      <c r="C46510" s="106"/>
      <c r="D46510" s="139"/>
      <c r="P46510" s="142"/>
      <c r="Q46510" s="142"/>
      <c r="R46510" s="142"/>
      <c r="S46510" s="139"/>
    </row>
    <row r="46511" spans="2:19" ht="15.75" customHeight="1" x14ac:dyDescent="0.25">
      <c r="B46511" s="106"/>
      <c r="C46511" s="106"/>
      <c r="D46511" s="139"/>
      <c r="P46511" s="142"/>
      <c r="Q46511" s="142"/>
      <c r="R46511" s="142"/>
      <c r="S46511" s="139"/>
    </row>
    <row r="46512" spans="2:19" ht="15.75" customHeight="1" x14ac:dyDescent="0.25">
      <c r="B46512" s="106"/>
      <c r="C46512" s="106"/>
      <c r="D46512" s="139"/>
      <c r="P46512" s="142"/>
      <c r="Q46512" s="142"/>
      <c r="R46512" s="142"/>
      <c r="S46512" s="139"/>
    </row>
    <row r="46513" spans="2:19" ht="15.75" customHeight="1" x14ac:dyDescent="0.25">
      <c r="B46513" s="106"/>
      <c r="C46513" s="106"/>
      <c r="D46513" s="139"/>
      <c r="P46513" s="142"/>
      <c r="Q46513" s="142"/>
      <c r="R46513" s="142"/>
      <c r="S46513" s="139"/>
    </row>
    <row r="46514" spans="2:19" ht="15.75" customHeight="1" x14ac:dyDescent="0.25">
      <c r="B46514" s="106"/>
      <c r="C46514" s="106"/>
      <c r="D46514" s="139"/>
      <c r="P46514" s="142"/>
      <c r="Q46514" s="142"/>
      <c r="R46514" s="142"/>
      <c r="S46514" s="139"/>
    </row>
    <row r="46515" spans="2:19" ht="15.75" customHeight="1" x14ac:dyDescent="0.25">
      <c r="B46515" s="106"/>
      <c r="C46515" s="106"/>
      <c r="D46515" s="139"/>
      <c r="P46515" s="142"/>
      <c r="Q46515" s="142"/>
      <c r="R46515" s="142"/>
      <c r="S46515" s="139"/>
    </row>
    <row r="46516" spans="2:19" ht="15.75" customHeight="1" x14ac:dyDescent="0.25">
      <c r="B46516" s="106"/>
      <c r="C46516" s="106"/>
      <c r="D46516" s="139"/>
      <c r="P46516" s="142"/>
      <c r="Q46516" s="142"/>
      <c r="R46516" s="142"/>
      <c r="S46516" s="139"/>
    </row>
    <row r="46517" spans="2:19" ht="15.75" customHeight="1" x14ac:dyDescent="0.25">
      <c r="B46517" s="106"/>
      <c r="C46517" s="106"/>
      <c r="D46517" s="139"/>
      <c r="P46517" s="142"/>
      <c r="Q46517" s="142"/>
      <c r="R46517" s="142"/>
      <c r="S46517" s="139"/>
    </row>
    <row r="46518" spans="2:19" ht="15.75" customHeight="1" x14ac:dyDescent="0.25">
      <c r="B46518" s="106"/>
      <c r="C46518" s="106"/>
      <c r="D46518" s="139"/>
      <c r="P46518" s="142"/>
      <c r="Q46518" s="142"/>
      <c r="R46518" s="142"/>
      <c r="S46518" s="139"/>
    </row>
    <row r="46519" spans="2:19" ht="15.75" customHeight="1" x14ac:dyDescent="0.25">
      <c r="B46519" s="106"/>
      <c r="C46519" s="106"/>
      <c r="D46519" s="139"/>
      <c r="P46519" s="142"/>
      <c r="Q46519" s="142"/>
      <c r="R46519" s="142"/>
      <c r="S46519" s="139"/>
    </row>
    <row r="46520" spans="2:19" ht="15.75" customHeight="1" x14ac:dyDescent="0.25">
      <c r="B46520" s="106"/>
      <c r="C46520" s="106"/>
      <c r="D46520" s="139"/>
      <c r="P46520" s="142"/>
      <c r="Q46520" s="142"/>
      <c r="R46520" s="142"/>
      <c r="S46520" s="139"/>
    </row>
    <row r="46521" spans="2:19" ht="15.75" customHeight="1" x14ac:dyDescent="0.25">
      <c r="B46521" s="106"/>
      <c r="C46521" s="106"/>
      <c r="D46521" s="139"/>
      <c r="P46521" s="142"/>
      <c r="Q46521" s="142"/>
      <c r="R46521" s="142"/>
      <c r="S46521" s="139"/>
    </row>
    <row r="46522" spans="2:19" ht="15.75" customHeight="1" x14ac:dyDescent="0.25">
      <c r="B46522" s="106"/>
      <c r="C46522" s="106"/>
      <c r="D46522" s="139"/>
      <c r="P46522" s="142"/>
      <c r="Q46522" s="142"/>
      <c r="R46522" s="142"/>
      <c r="S46522" s="139"/>
    </row>
    <row r="46523" spans="2:19" ht="15.75" customHeight="1" x14ac:dyDescent="0.25">
      <c r="B46523" s="106"/>
      <c r="C46523" s="106"/>
      <c r="D46523" s="139"/>
      <c r="P46523" s="142"/>
      <c r="Q46523" s="142"/>
      <c r="R46523" s="142"/>
      <c r="S46523" s="139"/>
    </row>
    <row r="46524" spans="2:19" ht="15.75" customHeight="1" x14ac:dyDescent="0.25">
      <c r="B46524" s="106"/>
      <c r="C46524" s="106"/>
      <c r="D46524" s="139"/>
      <c r="P46524" s="142"/>
      <c r="Q46524" s="142"/>
      <c r="R46524" s="142"/>
      <c r="S46524" s="139"/>
    </row>
    <row r="46525" spans="2:19" ht="15.75" customHeight="1" x14ac:dyDescent="0.25">
      <c r="B46525" s="106"/>
      <c r="C46525" s="106"/>
      <c r="D46525" s="139"/>
      <c r="P46525" s="142"/>
      <c r="Q46525" s="142"/>
      <c r="R46525" s="142"/>
      <c r="S46525" s="139"/>
    </row>
    <row r="46526" spans="2:19" ht="15.75" customHeight="1" x14ac:dyDescent="0.25">
      <c r="B46526" s="106"/>
      <c r="C46526" s="106"/>
      <c r="D46526" s="139"/>
      <c r="P46526" s="142"/>
      <c r="Q46526" s="142"/>
      <c r="R46526" s="142"/>
      <c r="S46526" s="139"/>
    </row>
    <row r="46527" spans="2:19" ht="15.75" customHeight="1" x14ac:dyDescent="0.25">
      <c r="B46527" s="106"/>
      <c r="C46527" s="106"/>
      <c r="D46527" s="139"/>
      <c r="P46527" s="142"/>
      <c r="Q46527" s="142"/>
      <c r="R46527" s="142"/>
      <c r="S46527" s="139"/>
    </row>
    <row r="46528" spans="2:19" ht="15.75" customHeight="1" x14ac:dyDescent="0.25">
      <c r="B46528" s="106"/>
      <c r="C46528" s="106"/>
      <c r="D46528" s="139"/>
      <c r="P46528" s="142"/>
      <c r="Q46528" s="142"/>
      <c r="R46528" s="142"/>
      <c r="S46528" s="139"/>
    </row>
    <row r="46529" spans="2:19" ht="15.75" customHeight="1" x14ac:dyDescent="0.25">
      <c r="B46529" s="106"/>
      <c r="C46529" s="106"/>
      <c r="D46529" s="139"/>
      <c r="P46529" s="142"/>
      <c r="Q46529" s="142"/>
      <c r="R46529" s="142"/>
      <c r="S46529" s="139"/>
    </row>
    <row r="46530" spans="2:19" ht="15.75" customHeight="1" x14ac:dyDescent="0.25">
      <c r="B46530" s="106"/>
      <c r="C46530" s="106"/>
      <c r="D46530" s="139"/>
      <c r="P46530" s="142"/>
      <c r="Q46530" s="142"/>
      <c r="R46530" s="142"/>
      <c r="S46530" s="139"/>
    </row>
    <row r="46531" spans="2:19" ht="15.75" customHeight="1" x14ac:dyDescent="0.25">
      <c r="B46531" s="106"/>
      <c r="C46531" s="106"/>
      <c r="D46531" s="139"/>
      <c r="P46531" s="142"/>
      <c r="Q46531" s="142"/>
      <c r="R46531" s="142"/>
      <c r="S46531" s="139"/>
    </row>
    <row r="46532" spans="2:19" ht="15.75" customHeight="1" x14ac:dyDescent="0.25">
      <c r="B46532" s="106"/>
      <c r="C46532" s="106"/>
      <c r="D46532" s="139"/>
      <c r="P46532" s="142"/>
      <c r="Q46532" s="142"/>
      <c r="R46532" s="142"/>
      <c r="S46532" s="139"/>
    </row>
    <row r="46533" spans="2:19" ht="15.75" customHeight="1" x14ac:dyDescent="0.25">
      <c r="B46533" s="106"/>
      <c r="C46533" s="106"/>
      <c r="D46533" s="139"/>
      <c r="P46533" s="142"/>
      <c r="Q46533" s="142"/>
      <c r="R46533" s="142"/>
      <c r="S46533" s="139"/>
    </row>
    <row r="46534" spans="2:19" ht="15.75" customHeight="1" x14ac:dyDescent="0.25">
      <c r="B46534" s="106"/>
      <c r="C46534" s="106"/>
      <c r="D46534" s="139"/>
      <c r="P46534" s="142"/>
      <c r="Q46534" s="142"/>
      <c r="R46534" s="142"/>
      <c r="S46534" s="139"/>
    </row>
    <row r="46535" spans="2:19" ht="15.75" customHeight="1" x14ac:dyDescent="0.25">
      <c r="B46535" s="106"/>
      <c r="C46535" s="106"/>
      <c r="D46535" s="139"/>
      <c r="P46535" s="142"/>
      <c r="Q46535" s="142"/>
      <c r="R46535" s="142"/>
      <c r="S46535" s="139"/>
    </row>
    <row r="46536" spans="2:19" ht="15.75" customHeight="1" x14ac:dyDescent="0.25">
      <c r="B46536" s="106"/>
      <c r="C46536" s="106"/>
      <c r="D46536" s="139"/>
      <c r="P46536" s="142"/>
      <c r="Q46536" s="142"/>
      <c r="R46536" s="142"/>
      <c r="S46536" s="139"/>
    </row>
    <row r="46537" spans="2:19" ht="15.75" customHeight="1" x14ac:dyDescent="0.25">
      <c r="B46537" s="106"/>
      <c r="C46537" s="106"/>
      <c r="D46537" s="139"/>
      <c r="P46537" s="142"/>
      <c r="Q46537" s="142"/>
      <c r="R46537" s="142"/>
      <c r="S46537" s="139"/>
    </row>
    <row r="46538" spans="2:19" ht="15.75" customHeight="1" x14ac:dyDescent="0.25">
      <c r="B46538" s="106"/>
      <c r="C46538" s="106"/>
      <c r="D46538" s="139"/>
      <c r="P46538" s="142"/>
      <c r="Q46538" s="142"/>
      <c r="R46538" s="142"/>
      <c r="S46538" s="139"/>
    </row>
    <row r="46539" spans="2:19" ht="15.75" customHeight="1" x14ac:dyDescent="0.25">
      <c r="B46539" s="106"/>
      <c r="C46539" s="106"/>
      <c r="D46539" s="139"/>
      <c r="P46539" s="142"/>
      <c r="Q46539" s="142"/>
      <c r="R46539" s="142"/>
      <c r="S46539" s="139"/>
    </row>
    <row r="46540" spans="2:19" ht="15.75" customHeight="1" x14ac:dyDescent="0.25">
      <c r="B46540" s="106"/>
      <c r="C46540" s="106"/>
      <c r="D46540" s="139"/>
      <c r="P46540" s="142"/>
      <c r="Q46540" s="142"/>
      <c r="R46540" s="142"/>
      <c r="S46540" s="139"/>
    </row>
    <row r="46541" spans="2:19" ht="15.75" customHeight="1" x14ac:dyDescent="0.25">
      <c r="B46541" s="106"/>
      <c r="C46541" s="106"/>
      <c r="D46541" s="139"/>
      <c r="P46541" s="142"/>
      <c r="Q46541" s="142"/>
      <c r="R46541" s="142"/>
      <c r="S46541" s="139"/>
    </row>
    <row r="46542" spans="2:19" ht="15.75" customHeight="1" x14ac:dyDescent="0.25">
      <c r="B46542" s="106"/>
      <c r="C46542" s="106"/>
      <c r="D46542" s="139"/>
      <c r="P46542" s="142"/>
      <c r="Q46542" s="142"/>
      <c r="R46542" s="142"/>
      <c r="S46542" s="139"/>
    </row>
    <row r="46543" spans="2:19" ht="15.75" customHeight="1" x14ac:dyDescent="0.25">
      <c r="B46543" s="106"/>
      <c r="C46543" s="106"/>
      <c r="D46543" s="139"/>
      <c r="P46543" s="142"/>
      <c r="Q46543" s="142"/>
      <c r="R46543" s="142"/>
      <c r="S46543" s="139"/>
    </row>
    <row r="46544" spans="2:19" ht="15.75" customHeight="1" x14ac:dyDescent="0.25">
      <c r="B46544" s="106"/>
      <c r="C46544" s="106"/>
      <c r="D46544" s="139"/>
      <c r="P46544" s="142"/>
      <c r="Q46544" s="142"/>
      <c r="R46544" s="142"/>
      <c r="S46544" s="139"/>
    </row>
    <row r="46545" spans="2:19" ht="15.75" customHeight="1" x14ac:dyDescent="0.25">
      <c r="B46545" s="106"/>
      <c r="C46545" s="106"/>
      <c r="D46545" s="139"/>
      <c r="P46545" s="142"/>
      <c r="Q46545" s="142"/>
      <c r="R46545" s="142"/>
      <c r="S46545" s="139"/>
    </row>
    <row r="46546" spans="2:19" ht="15.75" customHeight="1" x14ac:dyDescent="0.25">
      <c r="B46546" s="106"/>
      <c r="C46546" s="106"/>
      <c r="D46546" s="139"/>
      <c r="P46546" s="142"/>
      <c r="Q46546" s="142"/>
      <c r="R46546" s="142"/>
      <c r="S46546" s="139"/>
    </row>
    <row r="46547" spans="2:19" ht="15.75" customHeight="1" x14ac:dyDescent="0.25">
      <c r="B46547" s="106"/>
      <c r="C46547" s="106"/>
      <c r="D46547" s="139"/>
      <c r="P46547" s="142"/>
      <c r="Q46547" s="142"/>
      <c r="R46547" s="142"/>
      <c r="S46547" s="139"/>
    </row>
    <row r="46548" spans="2:19" ht="15.75" customHeight="1" x14ac:dyDescent="0.25">
      <c r="B46548" s="106"/>
      <c r="C46548" s="106"/>
      <c r="D46548" s="139"/>
      <c r="P46548" s="142"/>
      <c r="Q46548" s="142"/>
      <c r="R46548" s="142"/>
      <c r="S46548" s="139"/>
    </row>
    <row r="46549" spans="2:19" ht="15.75" customHeight="1" x14ac:dyDescent="0.25">
      <c r="B46549" s="106"/>
      <c r="C46549" s="106"/>
      <c r="D46549" s="139"/>
      <c r="P46549" s="142"/>
      <c r="Q46549" s="142"/>
      <c r="R46549" s="142"/>
      <c r="S46549" s="139"/>
    </row>
    <row r="46550" spans="2:19" ht="15.75" customHeight="1" x14ac:dyDescent="0.25">
      <c r="B46550" s="106"/>
      <c r="C46550" s="106"/>
      <c r="D46550" s="139"/>
      <c r="P46550" s="142"/>
      <c r="Q46550" s="142"/>
      <c r="R46550" s="142"/>
      <c r="S46550" s="139"/>
    </row>
    <row r="46551" spans="2:19" ht="15.75" customHeight="1" x14ac:dyDescent="0.25">
      <c r="B46551" s="106"/>
      <c r="C46551" s="106"/>
      <c r="D46551" s="139"/>
      <c r="P46551" s="142"/>
      <c r="Q46551" s="142"/>
      <c r="R46551" s="142"/>
      <c r="S46551" s="139"/>
    </row>
    <row r="46552" spans="2:19" ht="15.75" customHeight="1" x14ac:dyDescent="0.25">
      <c r="B46552" s="106"/>
      <c r="C46552" s="106"/>
      <c r="D46552" s="139"/>
      <c r="P46552" s="142"/>
      <c r="Q46552" s="142"/>
      <c r="R46552" s="142"/>
      <c r="S46552" s="139"/>
    </row>
    <row r="46553" spans="2:19" ht="15.75" customHeight="1" x14ac:dyDescent="0.25">
      <c r="B46553" s="106"/>
      <c r="C46553" s="106"/>
      <c r="D46553" s="139"/>
      <c r="P46553" s="142"/>
      <c r="Q46553" s="142"/>
      <c r="R46553" s="142"/>
      <c r="S46553" s="139"/>
    </row>
    <row r="46554" spans="2:19" ht="15.75" customHeight="1" x14ac:dyDescent="0.25">
      <c r="B46554" s="106"/>
      <c r="C46554" s="106"/>
      <c r="D46554" s="139"/>
      <c r="P46554" s="142"/>
      <c r="Q46554" s="142"/>
      <c r="R46554" s="142"/>
      <c r="S46554" s="139"/>
    </row>
    <row r="46555" spans="2:19" ht="15.75" customHeight="1" x14ac:dyDescent="0.25">
      <c r="B46555" s="106"/>
      <c r="C46555" s="106"/>
      <c r="D46555" s="139"/>
      <c r="P46555" s="142"/>
      <c r="Q46555" s="142"/>
      <c r="R46555" s="142"/>
      <c r="S46555" s="139"/>
    </row>
    <row r="46556" spans="2:19" ht="15.75" customHeight="1" x14ac:dyDescent="0.25">
      <c r="B46556" s="106"/>
      <c r="C46556" s="106"/>
      <c r="D46556" s="139"/>
      <c r="P46556" s="142"/>
      <c r="Q46556" s="142"/>
      <c r="R46556" s="142"/>
      <c r="S46556" s="139"/>
    </row>
    <row r="46557" spans="2:19" ht="15.75" customHeight="1" x14ac:dyDescent="0.25">
      <c r="B46557" s="106"/>
      <c r="C46557" s="106"/>
      <c r="D46557" s="139"/>
      <c r="P46557" s="142"/>
      <c r="Q46557" s="142"/>
      <c r="R46557" s="142"/>
      <c r="S46557" s="139"/>
    </row>
    <row r="46558" spans="2:19" ht="15.75" customHeight="1" x14ac:dyDescent="0.25">
      <c r="B46558" s="106"/>
      <c r="C46558" s="106"/>
      <c r="D46558" s="139"/>
      <c r="P46558" s="142"/>
      <c r="Q46558" s="142"/>
      <c r="R46558" s="142"/>
      <c r="S46558" s="139"/>
    </row>
    <row r="46559" spans="2:19" ht="15.75" customHeight="1" x14ac:dyDescent="0.25">
      <c r="B46559" s="106"/>
      <c r="C46559" s="106"/>
      <c r="D46559" s="139"/>
      <c r="P46559" s="142"/>
      <c r="Q46559" s="142"/>
      <c r="R46559" s="142"/>
      <c r="S46559" s="139"/>
    </row>
    <row r="46560" spans="2:19" ht="15.75" customHeight="1" x14ac:dyDescent="0.25">
      <c r="B46560" s="106"/>
      <c r="C46560" s="106"/>
      <c r="D46560" s="139"/>
      <c r="P46560" s="142"/>
      <c r="Q46560" s="142"/>
      <c r="R46560" s="142"/>
      <c r="S46560" s="139"/>
    </row>
    <row r="46561" spans="2:19" ht="15.75" customHeight="1" x14ac:dyDescent="0.25">
      <c r="B46561" s="106"/>
      <c r="C46561" s="106"/>
      <c r="D46561" s="139"/>
      <c r="P46561" s="142"/>
      <c r="Q46561" s="142"/>
      <c r="R46561" s="142"/>
      <c r="S46561" s="139"/>
    </row>
    <row r="46562" spans="2:19" ht="15.75" customHeight="1" x14ac:dyDescent="0.25">
      <c r="B46562" s="106"/>
      <c r="C46562" s="106"/>
      <c r="D46562" s="139"/>
      <c r="P46562" s="142"/>
      <c r="Q46562" s="142"/>
      <c r="R46562" s="142"/>
      <c r="S46562" s="139"/>
    </row>
    <row r="46563" spans="2:19" ht="15.75" customHeight="1" x14ac:dyDescent="0.25">
      <c r="B46563" s="106"/>
      <c r="C46563" s="106"/>
      <c r="D46563" s="139"/>
      <c r="P46563" s="142"/>
      <c r="Q46563" s="142"/>
      <c r="R46563" s="142"/>
      <c r="S46563" s="139"/>
    </row>
    <row r="46564" spans="2:19" ht="15.75" customHeight="1" x14ac:dyDescent="0.25">
      <c r="B46564" s="106"/>
      <c r="C46564" s="106"/>
      <c r="D46564" s="139"/>
      <c r="P46564" s="142"/>
      <c r="Q46564" s="142"/>
      <c r="R46564" s="142"/>
      <c r="S46564" s="139"/>
    </row>
    <row r="46565" spans="2:19" ht="15.75" customHeight="1" x14ac:dyDescent="0.25">
      <c r="B46565" s="106"/>
      <c r="C46565" s="106"/>
      <c r="D46565" s="139"/>
      <c r="P46565" s="142"/>
      <c r="Q46565" s="142"/>
      <c r="R46565" s="142"/>
      <c r="S46565" s="139"/>
    </row>
    <row r="46566" spans="2:19" ht="15.75" customHeight="1" x14ac:dyDescent="0.25">
      <c r="B46566" s="106"/>
      <c r="C46566" s="106"/>
      <c r="D46566" s="139"/>
      <c r="P46566" s="142"/>
      <c r="Q46566" s="142"/>
      <c r="R46566" s="142"/>
      <c r="S46566" s="139"/>
    </row>
    <row r="46567" spans="2:19" ht="15.75" customHeight="1" x14ac:dyDescent="0.25">
      <c r="B46567" s="106"/>
      <c r="C46567" s="106"/>
      <c r="D46567" s="139"/>
      <c r="P46567" s="142"/>
      <c r="Q46567" s="142"/>
      <c r="R46567" s="142"/>
      <c r="S46567" s="139"/>
    </row>
    <row r="46568" spans="2:19" ht="15.75" customHeight="1" x14ac:dyDescent="0.25">
      <c r="B46568" s="106"/>
      <c r="C46568" s="106"/>
      <c r="D46568" s="139"/>
      <c r="P46568" s="142"/>
      <c r="Q46568" s="142"/>
      <c r="R46568" s="142"/>
      <c r="S46568" s="139"/>
    </row>
    <row r="46569" spans="2:19" ht="15.75" customHeight="1" x14ac:dyDescent="0.25">
      <c r="B46569" s="106"/>
      <c r="C46569" s="106"/>
      <c r="D46569" s="139"/>
      <c r="P46569" s="142"/>
      <c r="Q46569" s="142"/>
      <c r="R46569" s="142"/>
      <c r="S46569" s="139"/>
    </row>
    <row r="46570" spans="2:19" ht="15.75" customHeight="1" x14ac:dyDescent="0.25">
      <c r="B46570" s="106"/>
      <c r="C46570" s="106"/>
      <c r="D46570" s="139"/>
      <c r="P46570" s="142"/>
      <c r="Q46570" s="142"/>
      <c r="R46570" s="142"/>
      <c r="S46570" s="139"/>
    </row>
    <row r="46571" spans="2:19" ht="15.75" customHeight="1" x14ac:dyDescent="0.25">
      <c r="B46571" s="106"/>
      <c r="C46571" s="106"/>
      <c r="D46571" s="139"/>
      <c r="P46571" s="142"/>
      <c r="Q46571" s="142"/>
      <c r="R46571" s="142"/>
      <c r="S46571" s="139"/>
    </row>
    <row r="46572" spans="2:19" ht="15.75" customHeight="1" x14ac:dyDescent="0.25">
      <c r="B46572" s="106"/>
      <c r="C46572" s="106"/>
      <c r="D46572" s="139"/>
      <c r="P46572" s="142"/>
      <c r="Q46572" s="142"/>
      <c r="R46572" s="142"/>
      <c r="S46572" s="139"/>
    </row>
    <row r="46573" spans="2:19" ht="15.75" customHeight="1" x14ac:dyDescent="0.25">
      <c r="B46573" s="106"/>
      <c r="C46573" s="106"/>
      <c r="D46573" s="139"/>
      <c r="P46573" s="142"/>
      <c r="Q46573" s="142"/>
      <c r="R46573" s="142"/>
      <c r="S46573" s="139"/>
    </row>
    <row r="46574" spans="2:19" ht="15.75" customHeight="1" x14ac:dyDescent="0.25">
      <c r="B46574" s="106"/>
      <c r="C46574" s="106"/>
      <c r="D46574" s="139"/>
      <c r="P46574" s="142"/>
      <c r="Q46574" s="142"/>
      <c r="R46574" s="142"/>
      <c r="S46574" s="139"/>
    </row>
    <row r="46575" spans="2:19" ht="15.75" customHeight="1" x14ac:dyDescent="0.25">
      <c r="B46575" s="106"/>
      <c r="C46575" s="106"/>
      <c r="D46575" s="139"/>
      <c r="P46575" s="142"/>
      <c r="Q46575" s="142"/>
      <c r="R46575" s="142"/>
      <c r="S46575" s="139"/>
    </row>
    <row r="46576" spans="2:19" ht="15.75" customHeight="1" x14ac:dyDescent="0.25">
      <c r="B46576" s="106"/>
      <c r="C46576" s="106"/>
      <c r="D46576" s="139"/>
      <c r="P46576" s="142"/>
      <c r="Q46576" s="142"/>
      <c r="R46576" s="142"/>
      <c r="S46576" s="139"/>
    </row>
    <row r="46577" spans="2:19" ht="15.75" customHeight="1" x14ac:dyDescent="0.25">
      <c r="B46577" s="106"/>
      <c r="C46577" s="106"/>
      <c r="D46577" s="139"/>
      <c r="P46577" s="142"/>
      <c r="Q46577" s="142"/>
      <c r="R46577" s="142"/>
      <c r="S46577" s="139"/>
    </row>
    <row r="46578" spans="2:19" ht="15.75" customHeight="1" x14ac:dyDescent="0.25">
      <c r="B46578" s="106"/>
      <c r="C46578" s="106"/>
      <c r="D46578" s="139"/>
      <c r="P46578" s="142"/>
      <c r="Q46578" s="142"/>
      <c r="R46578" s="142"/>
      <c r="S46578" s="139"/>
    </row>
    <row r="46579" spans="2:19" ht="15.75" customHeight="1" x14ac:dyDescent="0.25">
      <c r="B46579" s="106"/>
      <c r="C46579" s="106"/>
      <c r="D46579" s="139"/>
      <c r="P46579" s="142"/>
      <c r="Q46579" s="142"/>
      <c r="R46579" s="142"/>
      <c r="S46579" s="139"/>
    </row>
    <row r="46580" spans="2:19" ht="15.75" customHeight="1" x14ac:dyDescent="0.25">
      <c r="B46580" s="106"/>
      <c r="C46580" s="106"/>
      <c r="D46580" s="139"/>
      <c r="P46580" s="142"/>
      <c r="Q46580" s="142"/>
      <c r="R46580" s="142"/>
      <c r="S46580" s="139"/>
    </row>
    <row r="46581" spans="2:19" ht="15.75" customHeight="1" x14ac:dyDescent="0.25">
      <c r="B46581" s="106"/>
      <c r="C46581" s="106"/>
      <c r="D46581" s="139"/>
      <c r="P46581" s="142"/>
      <c r="Q46581" s="142"/>
      <c r="R46581" s="142"/>
      <c r="S46581" s="139"/>
    </row>
    <row r="46582" spans="2:19" ht="15.75" customHeight="1" x14ac:dyDescent="0.25">
      <c r="B46582" s="106"/>
      <c r="C46582" s="106"/>
      <c r="D46582" s="139"/>
      <c r="P46582" s="142"/>
      <c r="Q46582" s="142"/>
      <c r="R46582" s="142"/>
      <c r="S46582" s="139"/>
    </row>
    <row r="46583" spans="2:19" ht="15.75" customHeight="1" x14ac:dyDescent="0.25">
      <c r="B46583" s="106"/>
      <c r="C46583" s="106"/>
      <c r="D46583" s="139"/>
      <c r="P46583" s="142"/>
      <c r="Q46583" s="142"/>
      <c r="R46583" s="142"/>
      <c r="S46583" s="139"/>
    </row>
    <row r="46584" spans="2:19" ht="15.75" customHeight="1" x14ac:dyDescent="0.25">
      <c r="B46584" s="106"/>
      <c r="C46584" s="106"/>
      <c r="D46584" s="139"/>
      <c r="P46584" s="142"/>
      <c r="Q46584" s="142"/>
      <c r="R46584" s="142"/>
      <c r="S46584" s="139"/>
    </row>
    <row r="46585" spans="2:19" ht="15.75" customHeight="1" x14ac:dyDescent="0.25">
      <c r="B46585" s="106"/>
      <c r="C46585" s="106"/>
      <c r="D46585" s="139"/>
      <c r="P46585" s="142"/>
      <c r="Q46585" s="142"/>
      <c r="R46585" s="142"/>
      <c r="S46585" s="139"/>
    </row>
    <row r="46586" spans="2:19" ht="15.75" customHeight="1" x14ac:dyDescent="0.25">
      <c r="B46586" s="106"/>
      <c r="C46586" s="106"/>
      <c r="D46586" s="139"/>
      <c r="P46586" s="142"/>
      <c r="Q46586" s="142"/>
      <c r="R46586" s="142"/>
      <c r="S46586" s="139"/>
    </row>
    <row r="46587" spans="2:19" ht="15.75" customHeight="1" x14ac:dyDescent="0.25">
      <c r="B46587" s="106"/>
      <c r="C46587" s="106"/>
      <c r="D46587" s="139"/>
      <c r="P46587" s="142"/>
      <c r="Q46587" s="142"/>
      <c r="R46587" s="142"/>
      <c r="S46587" s="139"/>
    </row>
    <row r="46588" spans="2:19" ht="15.75" customHeight="1" x14ac:dyDescent="0.25">
      <c r="B46588" s="106"/>
      <c r="C46588" s="106"/>
      <c r="D46588" s="139"/>
      <c r="P46588" s="142"/>
      <c r="Q46588" s="142"/>
      <c r="R46588" s="142"/>
      <c r="S46588" s="139"/>
    </row>
    <row r="46589" spans="2:19" ht="15.75" customHeight="1" x14ac:dyDescent="0.25">
      <c r="B46589" s="106"/>
      <c r="C46589" s="106"/>
      <c r="D46589" s="139"/>
      <c r="P46589" s="142"/>
      <c r="Q46589" s="142"/>
      <c r="R46589" s="142"/>
      <c r="S46589" s="139"/>
    </row>
    <row r="46590" spans="2:19" ht="15.75" customHeight="1" x14ac:dyDescent="0.25">
      <c r="B46590" s="106"/>
      <c r="C46590" s="106"/>
      <c r="D46590" s="139"/>
      <c r="P46590" s="142"/>
      <c r="Q46590" s="142"/>
      <c r="R46590" s="142"/>
      <c r="S46590" s="139"/>
    </row>
    <row r="46591" spans="2:19" ht="15.75" customHeight="1" x14ac:dyDescent="0.25">
      <c r="B46591" s="106"/>
      <c r="C46591" s="106"/>
      <c r="D46591" s="139"/>
      <c r="P46591" s="142"/>
      <c r="Q46591" s="142"/>
      <c r="R46591" s="142"/>
      <c r="S46591" s="139"/>
    </row>
    <row r="46592" spans="2:19" ht="15.75" customHeight="1" x14ac:dyDescent="0.25">
      <c r="B46592" s="106"/>
      <c r="C46592" s="106"/>
      <c r="D46592" s="139"/>
      <c r="P46592" s="142"/>
      <c r="Q46592" s="142"/>
      <c r="R46592" s="142"/>
      <c r="S46592" s="139"/>
    </row>
    <row r="46593" spans="2:19" ht="15.75" customHeight="1" x14ac:dyDescent="0.25">
      <c r="B46593" s="106"/>
      <c r="C46593" s="106"/>
      <c r="D46593" s="139"/>
      <c r="P46593" s="142"/>
      <c r="Q46593" s="142"/>
      <c r="R46593" s="142"/>
      <c r="S46593" s="139"/>
    </row>
    <row r="46594" spans="2:19" ht="15.75" customHeight="1" x14ac:dyDescent="0.25">
      <c r="B46594" s="106"/>
      <c r="C46594" s="106"/>
      <c r="D46594" s="139"/>
      <c r="P46594" s="142"/>
      <c r="Q46594" s="142"/>
      <c r="R46594" s="142"/>
      <c r="S46594" s="139"/>
    </row>
    <row r="46595" spans="2:19" ht="15.75" customHeight="1" x14ac:dyDescent="0.25">
      <c r="B46595" s="106"/>
      <c r="C46595" s="106"/>
      <c r="D46595" s="139"/>
      <c r="P46595" s="142"/>
      <c r="Q46595" s="142"/>
      <c r="R46595" s="142"/>
      <c r="S46595" s="139"/>
    </row>
    <row r="46596" spans="2:19" ht="15.75" customHeight="1" x14ac:dyDescent="0.25">
      <c r="B46596" s="106"/>
      <c r="C46596" s="106"/>
      <c r="D46596" s="139"/>
      <c r="P46596" s="142"/>
      <c r="Q46596" s="142"/>
      <c r="R46596" s="142"/>
      <c r="S46596" s="139"/>
    </row>
    <row r="46597" spans="2:19" ht="15.75" customHeight="1" x14ac:dyDescent="0.25">
      <c r="B46597" s="106"/>
      <c r="C46597" s="106"/>
      <c r="D46597" s="139"/>
      <c r="P46597" s="142"/>
      <c r="Q46597" s="142"/>
      <c r="R46597" s="142"/>
      <c r="S46597" s="139"/>
    </row>
    <row r="46598" spans="2:19" ht="15.75" customHeight="1" x14ac:dyDescent="0.25">
      <c r="B46598" s="106"/>
      <c r="C46598" s="106"/>
      <c r="D46598" s="139"/>
      <c r="P46598" s="142"/>
      <c r="Q46598" s="142"/>
      <c r="R46598" s="142"/>
      <c r="S46598" s="139"/>
    </row>
    <row r="46599" spans="2:19" ht="15.75" customHeight="1" x14ac:dyDescent="0.25">
      <c r="B46599" s="106"/>
      <c r="C46599" s="106"/>
      <c r="D46599" s="139"/>
      <c r="P46599" s="142"/>
      <c r="Q46599" s="142"/>
      <c r="R46599" s="142"/>
      <c r="S46599" s="139"/>
    </row>
    <row r="46600" spans="2:19" ht="15.75" customHeight="1" x14ac:dyDescent="0.25">
      <c r="B46600" s="106"/>
      <c r="C46600" s="106"/>
      <c r="D46600" s="139"/>
      <c r="P46600" s="142"/>
      <c r="Q46600" s="142"/>
      <c r="R46600" s="142"/>
      <c r="S46600" s="139"/>
    </row>
    <row r="46601" spans="2:19" ht="15.75" customHeight="1" x14ac:dyDescent="0.25">
      <c r="B46601" s="106"/>
      <c r="C46601" s="106"/>
      <c r="D46601" s="139"/>
      <c r="P46601" s="142"/>
      <c r="Q46601" s="142"/>
      <c r="R46601" s="142"/>
      <c r="S46601" s="139"/>
    </row>
    <row r="46602" spans="2:19" ht="15.75" customHeight="1" x14ac:dyDescent="0.25">
      <c r="B46602" s="106"/>
      <c r="C46602" s="106"/>
      <c r="D46602" s="139"/>
      <c r="P46602" s="142"/>
      <c r="Q46602" s="142"/>
      <c r="R46602" s="142"/>
      <c r="S46602" s="139"/>
    </row>
    <row r="46603" spans="2:19" ht="15.75" customHeight="1" x14ac:dyDescent="0.25">
      <c r="B46603" s="106"/>
      <c r="C46603" s="106"/>
      <c r="D46603" s="139"/>
      <c r="P46603" s="142"/>
      <c r="Q46603" s="142"/>
      <c r="R46603" s="142"/>
      <c r="S46603" s="139"/>
    </row>
    <row r="46604" spans="2:19" ht="15.75" customHeight="1" x14ac:dyDescent="0.25">
      <c r="B46604" s="106"/>
      <c r="C46604" s="106"/>
      <c r="D46604" s="139"/>
      <c r="P46604" s="142"/>
      <c r="Q46604" s="142"/>
      <c r="R46604" s="142"/>
      <c r="S46604" s="139"/>
    </row>
    <row r="46605" spans="2:19" ht="15.75" customHeight="1" x14ac:dyDescent="0.25">
      <c r="B46605" s="106"/>
      <c r="C46605" s="106"/>
      <c r="D46605" s="139"/>
      <c r="P46605" s="142"/>
      <c r="Q46605" s="142"/>
      <c r="R46605" s="142"/>
      <c r="S46605" s="139"/>
    </row>
    <row r="46606" spans="2:19" ht="15.75" customHeight="1" x14ac:dyDescent="0.25">
      <c r="B46606" s="106"/>
      <c r="C46606" s="106"/>
      <c r="D46606" s="139"/>
      <c r="P46606" s="142"/>
      <c r="Q46606" s="142"/>
      <c r="R46606" s="142"/>
      <c r="S46606" s="139"/>
    </row>
    <row r="46607" spans="2:19" ht="15.75" customHeight="1" x14ac:dyDescent="0.25">
      <c r="B46607" s="106"/>
      <c r="C46607" s="106"/>
      <c r="D46607" s="139"/>
      <c r="P46607" s="142"/>
      <c r="Q46607" s="142"/>
      <c r="R46607" s="142"/>
      <c r="S46607" s="139"/>
    </row>
    <row r="46608" spans="2:19" ht="15.75" customHeight="1" x14ac:dyDescent="0.25">
      <c r="B46608" s="106"/>
      <c r="C46608" s="106"/>
      <c r="D46608" s="139"/>
      <c r="P46608" s="142"/>
      <c r="Q46608" s="142"/>
      <c r="R46608" s="142"/>
      <c r="S46608" s="139"/>
    </row>
    <row r="46609" spans="2:19" ht="15.75" customHeight="1" x14ac:dyDescent="0.25">
      <c r="B46609" s="106"/>
      <c r="C46609" s="106"/>
      <c r="D46609" s="139"/>
      <c r="P46609" s="142"/>
      <c r="Q46609" s="142"/>
      <c r="R46609" s="142"/>
      <c r="S46609" s="139"/>
    </row>
    <row r="46610" spans="2:19" ht="15.75" customHeight="1" x14ac:dyDescent="0.25">
      <c r="B46610" s="106"/>
      <c r="C46610" s="106"/>
      <c r="D46610" s="139"/>
      <c r="P46610" s="142"/>
      <c r="Q46610" s="142"/>
      <c r="R46610" s="142"/>
      <c r="S46610" s="139"/>
    </row>
    <row r="46611" spans="2:19" ht="15.75" customHeight="1" x14ac:dyDescent="0.25">
      <c r="B46611" s="106"/>
      <c r="C46611" s="106"/>
      <c r="D46611" s="139"/>
      <c r="P46611" s="142"/>
      <c r="Q46611" s="142"/>
      <c r="R46611" s="142"/>
      <c r="S46611" s="139"/>
    </row>
    <row r="46612" spans="2:19" ht="15.75" customHeight="1" x14ac:dyDescent="0.25">
      <c r="B46612" s="106"/>
      <c r="C46612" s="106"/>
      <c r="D46612" s="139"/>
      <c r="P46612" s="142"/>
      <c r="Q46612" s="142"/>
      <c r="R46612" s="142"/>
      <c r="S46612" s="139"/>
    </row>
    <row r="46613" spans="2:19" ht="15.75" customHeight="1" x14ac:dyDescent="0.25">
      <c r="B46613" s="106"/>
      <c r="C46613" s="106"/>
      <c r="D46613" s="139"/>
      <c r="P46613" s="142"/>
      <c r="Q46613" s="142"/>
      <c r="R46613" s="142"/>
      <c r="S46613" s="139"/>
    </row>
    <row r="46614" spans="2:19" ht="15.75" customHeight="1" x14ac:dyDescent="0.25">
      <c r="B46614" s="106"/>
      <c r="C46614" s="106"/>
      <c r="D46614" s="139"/>
      <c r="P46614" s="142"/>
      <c r="Q46614" s="142"/>
      <c r="R46614" s="142"/>
      <c r="S46614" s="139"/>
    </row>
    <row r="46615" spans="2:19" ht="15.75" customHeight="1" x14ac:dyDescent="0.25">
      <c r="B46615" s="106"/>
      <c r="C46615" s="106"/>
      <c r="D46615" s="139"/>
      <c r="P46615" s="142"/>
      <c r="Q46615" s="142"/>
      <c r="R46615" s="142"/>
      <c r="S46615" s="139"/>
    </row>
    <row r="46616" spans="2:19" ht="15.75" customHeight="1" x14ac:dyDescent="0.25">
      <c r="B46616" s="106"/>
      <c r="C46616" s="106"/>
      <c r="D46616" s="139"/>
      <c r="P46616" s="142"/>
      <c r="Q46616" s="142"/>
      <c r="R46616" s="142"/>
      <c r="S46616" s="139"/>
    </row>
    <row r="46617" spans="2:19" ht="15.75" customHeight="1" x14ac:dyDescent="0.25">
      <c r="B46617" s="106"/>
      <c r="C46617" s="106"/>
      <c r="D46617" s="139"/>
      <c r="P46617" s="142"/>
      <c r="Q46617" s="142"/>
      <c r="R46617" s="142"/>
      <c r="S46617" s="139"/>
    </row>
    <row r="46618" spans="2:19" ht="15.75" customHeight="1" x14ac:dyDescent="0.25">
      <c r="B46618" s="106"/>
      <c r="C46618" s="106"/>
      <c r="D46618" s="139"/>
      <c r="P46618" s="142"/>
      <c r="Q46618" s="142"/>
      <c r="R46618" s="142"/>
      <c r="S46618" s="139"/>
    </row>
    <row r="46619" spans="2:19" ht="15.75" customHeight="1" x14ac:dyDescent="0.25">
      <c r="B46619" s="106"/>
      <c r="C46619" s="106"/>
      <c r="D46619" s="139"/>
      <c r="P46619" s="142"/>
      <c r="Q46619" s="142"/>
      <c r="R46619" s="142"/>
      <c r="S46619" s="139"/>
    </row>
    <row r="46620" spans="2:19" ht="15.75" customHeight="1" x14ac:dyDescent="0.25">
      <c r="B46620" s="106"/>
      <c r="C46620" s="106"/>
      <c r="D46620" s="139"/>
      <c r="P46620" s="142"/>
      <c r="Q46620" s="142"/>
      <c r="R46620" s="142"/>
      <c r="S46620" s="139"/>
    </row>
    <row r="46621" spans="2:19" ht="15.75" customHeight="1" x14ac:dyDescent="0.25">
      <c r="B46621" s="106"/>
      <c r="C46621" s="106"/>
      <c r="D46621" s="139"/>
      <c r="P46621" s="142"/>
      <c r="Q46621" s="142"/>
      <c r="R46621" s="142"/>
      <c r="S46621" s="139"/>
    </row>
    <row r="46622" spans="2:19" ht="15.75" customHeight="1" x14ac:dyDescent="0.25">
      <c r="B46622" s="106"/>
      <c r="C46622" s="106"/>
      <c r="D46622" s="139"/>
      <c r="P46622" s="142"/>
      <c r="Q46622" s="142"/>
      <c r="R46622" s="142"/>
      <c r="S46622" s="139"/>
    </row>
    <row r="46623" spans="2:19" ht="15.75" customHeight="1" x14ac:dyDescent="0.25">
      <c r="B46623" s="106"/>
      <c r="C46623" s="106"/>
      <c r="D46623" s="139"/>
      <c r="P46623" s="142"/>
      <c r="Q46623" s="142"/>
      <c r="R46623" s="142"/>
      <c r="S46623" s="139"/>
    </row>
    <row r="46624" spans="2:19" ht="15.75" customHeight="1" x14ac:dyDescent="0.25">
      <c r="B46624" s="106"/>
      <c r="C46624" s="106"/>
      <c r="D46624" s="139"/>
      <c r="P46624" s="142"/>
      <c r="Q46624" s="142"/>
      <c r="R46624" s="142"/>
      <c r="S46624" s="139"/>
    </row>
    <row r="46625" spans="2:19" ht="15.75" customHeight="1" x14ac:dyDescent="0.25">
      <c r="B46625" s="106"/>
      <c r="C46625" s="106"/>
      <c r="D46625" s="139"/>
      <c r="P46625" s="142"/>
      <c r="Q46625" s="142"/>
      <c r="R46625" s="142"/>
      <c r="S46625" s="139"/>
    </row>
    <row r="46626" spans="2:19" ht="15.75" customHeight="1" x14ac:dyDescent="0.25">
      <c r="B46626" s="106"/>
      <c r="C46626" s="106"/>
      <c r="D46626" s="139"/>
      <c r="P46626" s="142"/>
      <c r="Q46626" s="142"/>
      <c r="R46626" s="142"/>
      <c r="S46626" s="139"/>
    </row>
    <row r="46627" spans="2:19" ht="15.75" customHeight="1" x14ac:dyDescent="0.25">
      <c r="B46627" s="106"/>
      <c r="C46627" s="106"/>
      <c r="D46627" s="139"/>
      <c r="P46627" s="142"/>
      <c r="Q46627" s="142"/>
      <c r="R46627" s="142"/>
      <c r="S46627" s="139"/>
    </row>
    <row r="46628" spans="2:19" ht="15.75" customHeight="1" x14ac:dyDescent="0.25">
      <c r="B46628" s="106"/>
      <c r="C46628" s="106"/>
      <c r="D46628" s="139"/>
      <c r="P46628" s="142"/>
      <c r="Q46628" s="142"/>
      <c r="R46628" s="142"/>
      <c r="S46628" s="139"/>
    </row>
    <row r="46629" spans="2:19" ht="15.75" customHeight="1" x14ac:dyDescent="0.25">
      <c r="B46629" s="106"/>
      <c r="C46629" s="106"/>
      <c r="D46629" s="139"/>
      <c r="P46629" s="142"/>
      <c r="Q46629" s="142"/>
      <c r="R46629" s="142"/>
      <c r="S46629" s="139"/>
    </row>
    <row r="46630" spans="2:19" ht="15.75" customHeight="1" x14ac:dyDescent="0.25">
      <c r="B46630" s="106"/>
      <c r="C46630" s="106"/>
      <c r="D46630" s="139"/>
      <c r="P46630" s="142"/>
      <c r="Q46630" s="142"/>
      <c r="R46630" s="142"/>
      <c r="S46630" s="139"/>
    </row>
    <row r="46631" spans="2:19" ht="15.75" customHeight="1" x14ac:dyDescent="0.25">
      <c r="B46631" s="106"/>
      <c r="C46631" s="106"/>
      <c r="D46631" s="139"/>
      <c r="P46631" s="142"/>
      <c r="Q46631" s="142"/>
      <c r="R46631" s="142"/>
      <c r="S46631" s="139"/>
    </row>
    <row r="46632" spans="2:19" ht="15.75" customHeight="1" x14ac:dyDescent="0.25">
      <c r="B46632" s="106"/>
      <c r="C46632" s="106"/>
      <c r="D46632" s="139"/>
      <c r="P46632" s="142"/>
      <c r="Q46632" s="142"/>
      <c r="R46632" s="142"/>
      <c r="S46632" s="139"/>
    </row>
    <row r="46633" spans="2:19" ht="15.75" customHeight="1" x14ac:dyDescent="0.25">
      <c r="B46633" s="106"/>
      <c r="C46633" s="106"/>
      <c r="D46633" s="139"/>
      <c r="P46633" s="142"/>
      <c r="Q46633" s="142"/>
      <c r="R46633" s="142"/>
      <c r="S46633" s="139"/>
    </row>
    <row r="46634" spans="2:19" ht="15.75" customHeight="1" x14ac:dyDescent="0.25">
      <c r="B46634" s="106"/>
      <c r="C46634" s="106"/>
      <c r="D46634" s="139"/>
      <c r="P46634" s="142"/>
      <c r="Q46634" s="142"/>
      <c r="R46634" s="142"/>
      <c r="S46634" s="139"/>
    </row>
    <row r="46635" spans="2:19" ht="15.75" customHeight="1" x14ac:dyDescent="0.25">
      <c r="B46635" s="106"/>
      <c r="C46635" s="106"/>
      <c r="D46635" s="139"/>
      <c r="P46635" s="142"/>
      <c r="Q46635" s="142"/>
      <c r="R46635" s="142"/>
      <c r="S46635" s="139"/>
    </row>
    <row r="46636" spans="2:19" ht="15.75" customHeight="1" x14ac:dyDescent="0.25">
      <c r="B46636" s="106"/>
      <c r="C46636" s="106"/>
      <c r="D46636" s="139"/>
      <c r="P46636" s="142"/>
      <c r="Q46636" s="142"/>
      <c r="R46636" s="142"/>
      <c r="S46636" s="139"/>
    </row>
    <row r="46637" spans="2:19" ht="15.75" customHeight="1" x14ac:dyDescent="0.25">
      <c r="B46637" s="106"/>
      <c r="C46637" s="106"/>
      <c r="D46637" s="139"/>
      <c r="P46637" s="142"/>
      <c r="Q46637" s="142"/>
      <c r="R46637" s="142"/>
      <c r="S46637" s="139"/>
    </row>
    <row r="46638" spans="2:19" ht="15.75" customHeight="1" x14ac:dyDescent="0.25">
      <c r="B46638" s="106"/>
      <c r="C46638" s="106"/>
      <c r="D46638" s="139"/>
      <c r="P46638" s="142"/>
      <c r="Q46638" s="142"/>
      <c r="R46638" s="142"/>
      <c r="S46638" s="139"/>
    </row>
    <row r="46639" spans="2:19" ht="15.75" customHeight="1" x14ac:dyDescent="0.25">
      <c r="B46639" s="106"/>
      <c r="C46639" s="106"/>
      <c r="D46639" s="139"/>
      <c r="P46639" s="142"/>
      <c r="Q46639" s="142"/>
      <c r="R46639" s="142"/>
      <c r="S46639" s="139"/>
    </row>
    <row r="46640" spans="2:19" ht="15.75" customHeight="1" x14ac:dyDescent="0.25">
      <c r="B46640" s="106"/>
      <c r="C46640" s="106"/>
      <c r="D46640" s="139"/>
      <c r="P46640" s="142"/>
      <c r="Q46640" s="142"/>
      <c r="R46640" s="142"/>
      <c r="S46640" s="139"/>
    </row>
    <row r="46641" spans="2:19" ht="15.75" customHeight="1" x14ac:dyDescent="0.25">
      <c r="B46641" s="106"/>
      <c r="C46641" s="106"/>
      <c r="D46641" s="139"/>
      <c r="P46641" s="142"/>
      <c r="Q46641" s="142"/>
      <c r="R46641" s="142"/>
      <c r="S46641" s="139"/>
    </row>
    <row r="46642" spans="2:19" ht="15.75" customHeight="1" x14ac:dyDescent="0.25">
      <c r="B46642" s="106"/>
      <c r="C46642" s="106"/>
      <c r="D46642" s="139"/>
      <c r="P46642" s="142"/>
      <c r="Q46642" s="142"/>
      <c r="R46642" s="142"/>
      <c r="S46642" s="139"/>
    </row>
    <row r="46643" spans="2:19" ht="15.75" customHeight="1" x14ac:dyDescent="0.25">
      <c r="B46643" s="106"/>
      <c r="C46643" s="106"/>
      <c r="D46643" s="139"/>
      <c r="P46643" s="142"/>
      <c r="Q46643" s="142"/>
      <c r="R46643" s="142"/>
      <c r="S46643" s="139"/>
    </row>
    <row r="46644" spans="2:19" ht="15.75" customHeight="1" x14ac:dyDescent="0.25">
      <c r="B46644" s="106"/>
      <c r="C46644" s="106"/>
      <c r="D46644" s="139"/>
      <c r="P46644" s="142"/>
      <c r="Q46644" s="142"/>
      <c r="R46644" s="142"/>
      <c r="S46644" s="139"/>
    </row>
    <row r="46645" spans="2:19" ht="15.75" customHeight="1" x14ac:dyDescent="0.25">
      <c r="B46645" s="106"/>
      <c r="C46645" s="106"/>
      <c r="D46645" s="139"/>
      <c r="P46645" s="142"/>
      <c r="Q46645" s="142"/>
      <c r="R46645" s="142"/>
      <c r="S46645" s="139"/>
    </row>
    <row r="46646" spans="2:19" ht="15.75" customHeight="1" x14ac:dyDescent="0.25">
      <c r="B46646" s="106"/>
      <c r="C46646" s="106"/>
      <c r="D46646" s="139"/>
      <c r="P46646" s="142"/>
      <c r="Q46646" s="142"/>
      <c r="R46646" s="142"/>
      <c r="S46646" s="139"/>
    </row>
    <row r="46647" spans="2:19" ht="15.75" customHeight="1" x14ac:dyDescent="0.25">
      <c r="B46647" s="106"/>
      <c r="C46647" s="106"/>
      <c r="D46647" s="139"/>
      <c r="P46647" s="142"/>
      <c r="Q46647" s="142"/>
      <c r="R46647" s="142"/>
      <c r="S46647" s="139"/>
    </row>
    <row r="46648" spans="2:19" ht="15.75" customHeight="1" x14ac:dyDescent="0.25">
      <c r="B46648" s="106"/>
      <c r="C46648" s="106"/>
      <c r="D46648" s="139"/>
      <c r="P46648" s="142"/>
      <c r="Q46648" s="142"/>
      <c r="R46648" s="142"/>
      <c r="S46648" s="139"/>
    </row>
    <row r="46649" spans="2:19" ht="15.75" customHeight="1" x14ac:dyDescent="0.25">
      <c r="B46649" s="106"/>
      <c r="C46649" s="106"/>
      <c r="D46649" s="139"/>
      <c r="P46649" s="142"/>
      <c r="Q46649" s="142"/>
      <c r="R46649" s="142"/>
      <c r="S46649" s="139"/>
    </row>
    <row r="46650" spans="2:19" ht="15.75" customHeight="1" x14ac:dyDescent="0.25">
      <c r="B46650" s="106"/>
      <c r="C46650" s="106"/>
      <c r="D46650" s="139"/>
      <c r="P46650" s="142"/>
      <c r="Q46650" s="142"/>
      <c r="R46650" s="142"/>
      <c r="S46650" s="139"/>
    </row>
    <row r="46651" spans="2:19" ht="15.75" customHeight="1" x14ac:dyDescent="0.25">
      <c r="B46651" s="106"/>
      <c r="C46651" s="106"/>
      <c r="D46651" s="139"/>
      <c r="P46651" s="142"/>
      <c r="Q46651" s="142"/>
      <c r="R46651" s="142"/>
      <c r="S46651" s="139"/>
    </row>
    <row r="46652" spans="2:19" ht="15.75" customHeight="1" x14ac:dyDescent="0.25">
      <c r="B46652" s="106"/>
      <c r="C46652" s="106"/>
      <c r="D46652" s="139"/>
      <c r="P46652" s="142"/>
      <c r="Q46652" s="142"/>
      <c r="R46652" s="142"/>
      <c r="S46652" s="139"/>
    </row>
    <row r="46653" spans="2:19" ht="15.75" customHeight="1" x14ac:dyDescent="0.25">
      <c r="B46653" s="106"/>
      <c r="C46653" s="106"/>
      <c r="D46653" s="139"/>
      <c r="P46653" s="142"/>
      <c r="Q46653" s="142"/>
      <c r="R46653" s="142"/>
      <c r="S46653" s="139"/>
    </row>
    <row r="46654" spans="2:19" ht="15.75" customHeight="1" x14ac:dyDescent="0.25">
      <c r="B46654" s="106"/>
      <c r="C46654" s="106"/>
      <c r="D46654" s="139"/>
      <c r="P46654" s="142"/>
      <c r="Q46654" s="142"/>
      <c r="R46654" s="142"/>
      <c r="S46654" s="139"/>
    </row>
    <row r="46655" spans="2:19" ht="15.75" customHeight="1" x14ac:dyDescent="0.25">
      <c r="B46655" s="106"/>
      <c r="C46655" s="106"/>
      <c r="D46655" s="139"/>
      <c r="P46655" s="142"/>
      <c r="Q46655" s="142"/>
      <c r="R46655" s="142"/>
      <c r="S46655" s="139"/>
    </row>
    <row r="46656" spans="2:19" ht="15.75" customHeight="1" x14ac:dyDescent="0.25">
      <c r="B46656" s="106"/>
      <c r="C46656" s="106"/>
      <c r="D46656" s="139"/>
      <c r="P46656" s="142"/>
      <c r="Q46656" s="142"/>
      <c r="R46656" s="142"/>
      <c r="S46656" s="139"/>
    </row>
    <row r="46657" spans="2:19" ht="15.75" customHeight="1" x14ac:dyDescent="0.25">
      <c r="B46657" s="106"/>
      <c r="C46657" s="106"/>
      <c r="D46657" s="139"/>
      <c r="P46657" s="142"/>
      <c r="Q46657" s="142"/>
      <c r="R46657" s="142"/>
      <c r="S46657" s="139"/>
    </row>
    <row r="46658" spans="2:19" ht="15.75" customHeight="1" x14ac:dyDescent="0.25">
      <c r="B46658" s="106"/>
      <c r="C46658" s="106"/>
      <c r="D46658" s="139"/>
      <c r="P46658" s="142"/>
      <c r="Q46658" s="142"/>
      <c r="R46658" s="142"/>
      <c r="S46658" s="139"/>
    </row>
    <row r="46659" spans="2:19" ht="15.75" customHeight="1" x14ac:dyDescent="0.25">
      <c r="B46659" s="106"/>
      <c r="C46659" s="106"/>
      <c r="D46659" s="139"/>
      <c r="P46659" s="142"/>
      <c r="Q46659" s="142"/>
      <c r="R46659" s="142"/>
      <c r="S46659" s="139"/>
    </row>
    <row r="46660" spans="2:19" ht="15.75" customHeight="1" x14ac:dyDescent="0.25">
      <c r="B46660" s="106"/>
      <c r="C46660" s="106"/>
      <c r="D46660" s="139"/>
      <c r="P46660" s="142"/>
      <c r="Q46660" s="142"/>
      <c r="R46660" s="142"/>
      <c r="S46660" s="139"/>
    </row>
    <row r="46661" spans="2:19" ht="15.75" customHeight="1" x14ac:dyDescent="0.25">
      <c r="B46661" s="106"/>
      <c r="C46661" s="106"/>
      <c r="D46661" s="139"/>
      <c r="P46661" s="142"/>
      <c r="Q46661" s="142"/>
      <c r="R46661" s="142"/>
      <c r="S46661" s="139"/>
    </row>
    <row r="46662" spans="2:19" ht="15.75" customHeight="1" x14ac:dyDescent="0.25">
      <c r="B46662" s="106"/>
      <c r="C46662" s="106"/>
      <c r="D46662" s="139"/>
      <c r="P46662" s="142"/>
      <c r="Q46662" s="142"/>
      <c r="R46662" s="142"/>
      <c r="S46662" s="139"/>
    </row>
    <row r="46663" spans="2:19" ht="15.75" customHeight="1" x14ac:dyDescent="0.25">
      <c r="B46663" s="106"/>
      <c r="C46663" s="106"/>
      <c r="D46663" s="139"/>
      <c r="P46663" s="142"/>
      <c r="Q46663" s="142"/>
      <c r="R46663" s="142"/>
      <c r="S46663" s="139"/>
    </row>
    <row r="46664" spans="2:19" ht="15.75" customHeight="1" x14ac:dyDescent="0.25">
      <c r="B46664" s="106"/>
      <c r="C46664" s="106"/>
      <c r="D46664" s="139"/>
      <c r="P46664" s="142"/>
      <c r="Q46664" s="142"/>
      <c r="R46664" s="142"/>
      <c r="S46664" s="139"/>
    </row>
    <row r="46665" spans="2:19" ht="15.75" customHeight="1" x14ac:dyDescent="0.25">
      <c r="B46665" s="106"/>
      <c r="C46665" s="106"/>
      <c r="D46665" s="139"/>
      <c r="P46665" s="142"/>
      <c r="Q46665" s="142"/>
      <c r="R46665" s="142"/>
      <c r="S46665" s="139"/>
    </row>
    <row r="46666" spans="2:19" ht="15.75" customHeight="1" x14ac:dyDescent="0.25">
      <c r="B46666" s="106"/>
      <c r="C46666" s="106"/>
      <c r="D46666" s="139"/>
      <c r="P46666" s="142"/>
      <c r="Q46666" s="142"/>
      <c r="R46666" s="142"/>
      <c r="S46666" s="139"/>
    </row>
    <row r="46667" spans="2:19" ht="15.75" customHeight="1" x14ac:dyDescent="0.25">
      <c r="B46667" s="106"/>
      <c r="C46667" s="106"/>
      <c r="D46667" s="139"/>
      <c r="P46667" s="142"/>
      <c r="Q46667" s="142"/>
      <c r="R46667" s="142"/>
      <c r="S46667" s="139"/>
    </row>
    <row r="46668" spans="2:19" ht="15.75" customHeight="1" x14ac:dyDescent="0.25">
      <c r="B46668" s="106"/>
      <c r="C46668" s="106"/>
      <c r="D46668" s="139"/>
      <c r="P46668" s="142"/>
      <c r="Q46668" s="142"/>
      <c r="R46668" s="142"/>
      <c r="S46668" s="139"/>
    </row>
    <row r="46669" spans="2:19" ht="15.75" customHeight="1" x14ac:dyDescent="0.25">
      <c r="B46669" s="106"/>
      <c r="C46669" s="106"/>
      <c r="D46669" s="139"/>
      <c r="P46669" s="142"/>
      <c r="Q46669" s="142"/>
      <c r="R46669" s="142"/>
      <c r="S46669" s="139"/>
    </row>
    <row r="46670" spans="2:19" ht="15.75" customHeight="1" x14ac:dyDescent="0.25">
      <c r="B46670" s="106"/>
      <c r="C46670" s="106"/>
      <c r="D46670" s="139"/>
      <c r="P46670" s="142"/>
      <c r="Q46670" s="142"/>
      <c r="R46670" s="142"/>
      <c r="S46670" s="139"/>
    </row>
    <row r="46671" spans="2:19" ht="15.75" customHeight="1" x14ac:dyDescent="0.25">
      <c r="B46671" s="106"/>
      <c r="C46671" s="106"/>
      <c r="D46671" s="139"/>
      <c r="P46671" s="142"/>
      <c r="Q46671" s="142"/>
      <c r="R46671" s="142"/>
      <c r="S46671" s="139"/>
    </row>
    <row r="46672" spans="2:19" ht="15.75" customHeight="1" x14ac:dyDescent="0.25">
      <c r="B46672" s="106"/>
      <c r="C46672" s="106"/>
      <c r="D46672" s="139"/>
      <c r="P46672" s="142"/>
      <c r="Q46672" s="142"/>
      <c r="R46672" s="142"/>
      <c r="S46672" s="139"/>
    </row>
    <row r="46673" spans="2:19" ht="15.75" customHeight="1" x14ac:dyDescent="0.25">
      <c r="B46673" s="106"/>
      <c r="C46673" s="106"/>
      <c r="D46673" s="139"/>
      <c r="P46673" s="142"/>
      <c r="Q46673" s="142"/>
      <c r="R46673" s="142"/>
      <c r="S46673" s="139"/>
    </row>
    <row r="46674" spans="2:19" ht="15.75" customHeight="1" x14ac:dyDescent="0.25">
      <c r="B46674" s="106"/>
      <c r="C46674" s="106"/>
      <c r="D46674" s="139"/>
      <c r="P46674" s="142"/>
      <c r="Q46674" s="142"/>
      <c r="R46674" s="142"/>
      <c r="S46674" s="139"/>
    </row>
    <row r="46675" spans="2:19" ht="15.75" customHeight="1" x14ac:dyDescent="0.25">
      <c r="B46675" s="106"/>
      <c r="C46675" s="106"/>
      <c r="D46675" s="139"/>
      <c r="P46675" s="142"/>
      <c r="Q46675" s="142"/>
      <c r="R46675" s="142"/>
      <c r="S46675" s="139"/>
    </row>
    <row r="46676" spans="2:19" ht="15.75" customHeight="1" x14ac:dyDescent="0.25">
      <c r="B46676" s="106"/>
      <c r="C46676" s="106"/>
      <c r="D46676" s="139"/>
      <c r="P46676" s="142"/>
      <c r="Q46676" s="142"/>
      <c r="R46676" s="142"/>
      <c r="S46676" s="139"/>
    </row>
    <row r="46677" spans="2:19" ht="15.75" customHeight="1" x14ac:dyDescent="0.25">
      <c r="B46677" s="106"/>
      <c r="C46677" s="106"/>
      <c r="D46677" s="139"/>
      <c r="P46677" s="142"/>
      <c r="Q46677" s="142"/>
      <c r="R46677" s="142"/>
      <c r="S46677" s="139"/>
    </row>
    <row r="46678" spans="2:19" ht="15.75" customHeight="1" x14ac:dyDescent="0.25">
      <c r="B46678" s="106"/>
      <c r="C46678" s="106"/>
      <c r="D46678" s="139"/>
      <c r="P46678" s="142"/>
      <c r="Q46678" s="142"/>
      <c r="R46678" s="142"/>
      <c r="S46678" s="139"/>
    </row>
    <row r="46679" spans="2:19" ht="15.75" customHeight="1" x14ac:dyDescent="0.25">
      <c r="B46679" s="106"/>
      <c r="C46679" s="106"/>
      <c r="D46679" s="139"/>
      <c r="P46679" s="142"/>
      <c r="Q46679" s="142"/>
      <c r="R46679" s="142"/>
      <c r="S46679" s="139"/>
    </row>
    <row r="46680" spans="2:19" ht="15.75" customHeight="1" x14ac:dyDescent="0.25">
      <c r="B46680" s="106"/>
      <c r="C46680" s="106"/>
      <c r="D46680" s="139"/>
      <c r="P46680" s="142"/>
      <c r="Q46680" s="142"/>
      <c r="R46680" s="142"/>
      <c r="S46680" s="139"/>
    </row>
    <row r="46681" spans="2:19" ht="15.75" customHeight="1" x14ac:dyDescent="0.25">
      <c r="B46681" s="106"/>
      <c r="C46681" s="106"/>
      <c r="D46681" s="139"/>
      <c r="P46681" s="142"/>
      <c r="Q46681" s="142"/>
      <c r="R46681" s="142"/>
      <c r="S46681" s="139"/>
    </row>
    <row r="46682" spans="2:19" ht="15.75" customHeight="1" x14ac:dyDescent="0.25">
      <c r="B46682" s="106"/>
      <c r="C46682" s="106"/>
      <c r="D46682" s="139"/>
      <c r="P46682" s="142"/>
      <c r="Q46682" s="142"/>
      <c r="R46682" s="142"/>
      <c r="S46682" s="139"/>
    </row>
    <row r="46683" spans="2:19" ht="15.75" customHeight="1" x14ac:dyDescent="0.25">
      <c r="B46683" s="106"/>
      <c r="C46683" s="106"/>
      <c r="D46683" s="139"/>
      <c r="P46683" s="142"/>
      <c r="Q46683" s="142"/>
      <c r="R46683" s="142"/>
      <c r="S46683" s="139"/>
    </row>
    <row r="46684" spans="2:19" ht="15.75" customHeight="1" x14ac:dyDescent="0.25">
      <c r="B46684" s="106"/>
      <c r="C46684" s="106"/>
      <c r="D46684" s="139"/>
      <c r="P46684" s="142"/>
      <c r="Q46684" s="142"/>
      <c r="R46684" s="142"/>
      <c r="S46684" s="139"/>
    </row>
    <row r="46685" spans="2:19" ht="15.75" customHeight="1" x14ac:dyDescent="0.25">
      <c r="B46685" s="106"/>
      <c r="C46685" s="106"/>
      <c r="D46685" s="139"/>
      <c r="P46685" s="142"/>
      <c r="Q46685" s="142"/>
      <c r="R46685" s="142"/>
      <c r="S46685" s="139"/>
    </row>
    <row r="46686" spans="2:19" ht="15.75" customHeight="1" x14ac:dyDescent="0.25">
      <c r="B46686" s="106"/>
      <c r="C46686" s="106"/>
      <c r="D46686" s="139"/>
      <c r="P46686" s="142"/>
      <c r="Q46686" s="142"/>
      <c r="R46686" s="142"/>
      <c r="S46686" s="139"/>
    </row>
    <row r="46687" spans="2:19" ht="15.75" customHeight="1" x14ac:dyDescent="0.25">
      <c r="B46687" s="106"/>
      <c r="C46687" s="106"/>
      <c r="D46687" s="139"/>
      <c r="P46687" s="142"/>
      <c r="Q46687" s="142"/>
      <c r="R46687" s="142"/>
      <c r="S46687" s="139"/>
    </row>
    <row r="46688" spans="2:19" ht="15.75" customHeight="1" x14ac:dyDescent="0.25">
      <c r="B46688" s="106"/>
      <c r="C46688" s="106"/>
      <c r="D46688" s="139"/>
      <c r="P46688" s="142"/>
      <c r="Q46688" s="142"/>
      <c r="R46688" s="142"/>
      <c r="S46688" s="139"/>
    </row>
    <row r="46689" spans="2:19" ht="15.75" customHeight="1" x14ac:dyDescent="0.25">
      <c r="B46689" s="106"/>
      <c r="C46689" s="106"/>
      <c r="D46689" s="139"/>
      <c r="P46689" s="142"/>
      <c r="Q46689" s="142"/>
      <c r="R46689" s="142"/>
      <c r="S46689" s="139"/>
    </row>
    <row r="46690" spans="2:19" ht="15.75" customHeight="1" x14ac:dyDescent="0.25">
      <c r="B46690" s="106"/>
      <c r="C46690" s="106"/>
      <c r="D46690" s="139"/>
      <c r="P46690" s="142"/>
      <c r="Q46690" s="142"/>
      <c r="R46690" s="142"/>
      <c r="S46690" s="139"/>
    </row>
    <row r="46691" spans="2:19" ht="15.75" customHeight="1" x14ac:dyDescent="0.25">
      <c r="B46691" s="106"/>
      <c r="C46691" s="106"/>
      <c r="D46691" s="139"/>
      <c r="P46691" s="142"/>
      <c r="Q46691" s="142"/>
      <c r="R46691" s="142"/>
      <c r="S46691" s="139"/>
    </row>
    <row r="46692" spans="2:19" ht="15.75" customHeight="1" x14ac:dyDescent="0.25">
      <c r="B46692" s="106"/>
      <c r="C46692" s="106"/>
      <c r="D46692" s="139"/>
      <c r="P46692" s="142"/>
      <c r="Q46692" s="142"/>
      <c r="R46692" s="142"/>
      <c r="S46692" s="139"/>
    </row>
    <row r="46693" spans="2:19" ht="15.75" customHeight="1" x14ac:dyDescent="0.25">
      <c r="B46693" s="106"/>
      <c r="C46693" s="106"/>
      <c r="D46693" s="139"/>
      <c r="P46693" s="142"/>
      <c r="Q46693" s="142"/>
      <c r="R46693" s="142"/>
      <c r="S46693" s="139"/>
    </row>
    <row r="46694" spans="2:19" ht="15.75" customHeight="1" x14ac:dyDescent="0.25">
      <c r="B46694" s="106"/>
      <c r="C46694" s="106"/>
      <c r="D46694" s="139"/>
      <c r="P46694" s="142"/>
      <c r="Q46694" s="142"/>
      <c r="R46694" s="142"/>
      <c r="S46694" s="139"/>
    </row>
    <row r="46695" spans="2:19" ht="15.75" customHeight="1" x14ac:dyDescent="0.25">
      <c r="B46695" s="106"/>
      <c r="C46695" s="106"/>
      <c r="D46695" s="139"/>
      <c r="P46695" s="142"/>
      <c r="Q46695" s="142"/>
      <c r="R46695" s="142"/>
      <c r="S46695" s="139"/>
    </row>
    <row r="46696" spans="2:19" ht="15.75" customHeight="1" x14ac:dyDescent="0.25">
      <c r="B46696" s="106"/>
      <c r="C46696" s="106"/>
      <c r="D46696" s="139"/>
      <c r="P46696" s="142"/>
      <c r="Q46696" s="142"/>
      <c r="R46696" s="142"/>
      <c r="S46696" s="139"/>
    </row>
    <row r="46697" spans="2:19" ht="15.75" customHeight="1" x14ac:dyDescent="0.25">
      <c r="B46697" s="106"/>
      <c r="C46697" s="106"/>
      <c r="D46697" s="139"/>
      <c r="P46697" s="142"/>
      <c r="Q46697" s="142"/>
      <c r="R46697" s="142"/>
      <c r="S46697" s="139"/>
    </row>
    <row r="46698" spans="2:19" ht="15.75" customHeight="1" x14ac:dyDescent="0.25">
      <c r="B46698" s="106"/>
      <c r="C46698" s="106"/>
      <c r="D46698" s="139"/>
      <c r="P46698" s="142"/>
      <c r="Q46698" s="142"/>
      <c r="R46698" s="142"/>
      <c r="S46698" s="139"/>
    </row>
    <row r="46699" spans="2:19" ht="15.75" customHeight="1" x14ac:dyDescent="0.25">
      <c r="B46699" s="106"/>
      <c r="C46699" s="106"/>
      <c r="D46699" s="139"/>
      <c r="P46699" s="142"/>
      <c r="Q46699" s="142"/>
      <c r="R46699" s="142"/>
      <c r="S46699" s="139"/>
    </row>
    <row r="46700" spans="2:19" ht="15.75" customHeight="1" x14ac:dyDescent="0.25">
      <c r="B46700" s="106"/>
      <c r="C46700" s="106"/>
      <c r="D46700" s="139"/>
      <c r="P46700" s="142"/>
      <c r="Q46700" s="142"/>
      <c r="R46700" s="142"/>
      <c r="S46700" s="139"/>
    </row>
    <row r="46701" spans="2:19" ht="15.75" customHeight="1" x14ac:dyDescent="0.25">
      <c r="B46701" s="106"/>
      <c r="C46701" s="106"/>
      <c r="D46701" s="139"/>
      <c r="P46701" s="142"/>
      <c r="Q46701" s="142"/>
      <c r="R46701" s="142"/>
      <c r="S46701" s="139"/>
    </row>
    <row r="46702" spans="2:19" ht="15.75" customHeight="1" x14ac:dyDescent="0.25">
      <c r="B46702" s="106"/>
      <c r="C46702" s="106"/>
      <c r="D46702" s="139"/>
      <c r="P46702" s="142"/>
      <c r="Q46702" s="142"/>
      <c r="R46702" s="142"/>
      <c r="S46702" s="139"/>
    </row>
    <row r="46703" spans="2:19" ht="15.75" customHeight="1" x14ac:dyDescent="0.25">
      <c r="B46703" s="106"/>
      <c r="C46703" s="106"/>
      <c r="D46703" s="139"/>
      <c r="P46703" s="142"/>
      <c r="Q46703" s="142"/>
      <c r="R46703" s="142"/>
      <c r="S46703" s="139"/>
    </row>
    <row r="46704" spans="2:19" ht="15.75" customHeight="1" x14ac:dyDescent="0.25">
      <c r="B46704" s="106"/>
      <c r="C46704" s="106"/>
      <c r="D46704" s="139"/>
      <c r="P46704" s="142"/>
      <c r="Q46704" s="142"/>
      <c r="R46704" s="142"/>
      <c r="S46704" s="139"/>
    </row>
    <row r="46705" spans="2:19" ht="15.75" customHeight="1" x14ac:dyDescent="0.25">
      <c r="B46705" s="106"/>
      <c r="C46705" s="106"/>
      <c r="D46705" s="139"/>
      <c r="P46705" s="142"/>
      <c r="Q46705" s="142"/>
      <c r="R46705" s="142"/>
      <c r="S46705" s="139"/>
    </row>
    <row r="46706" spans="2:19" ht="15.75" customHeight="1" x14ac:dyDescent="0.25">
      <c r="B46706" s="106"/>
      <c r="C46706" s="106"/>
      <c r="D46706" s="139"/>
      <c r="P46706" s="142"/>
      <c r="Q46706" s="142"/>
      <c r="R46706" s="142"/>
      <c r="S46706" s="139"/>
    </row>
    <row r="46707" spans="2:19" ht="15.75" customHeight="1" x14ac:dyDescent="0.25">
      <c r="B46707" s="106"/>
      <c r="C46707" s="106"/>
      <c r="D46707" s="139"/>
      <c r="P46707" s="142"/>
      <c r="Q46707" s="142"/>
      <c r="R46707" s="142"/>
      <c r="S46707" s="139"/>
    </row>
    <row r="46708" spans="2:19" ht="15.75" customHeight="1" x14ac:dyDescent="0.25">
      <c r="B46708" s="106"/>
      <c r="C46708" s="106"/>
      <c r="D46708" s="139"/>
      <c r="P46708" s="142"/>
      <c r="Q46708" s="142"/>
      <c r="R46708" s="142"/>
      <c r="S46708" s="139"/>
    </row>
    <row r="46709" spans="2:19" ht="15.75" customHeight="1" x14ac:dyDescent="0.25">
      <c r="B46709" s="106"/>
      <c r="C46709" s="106"/>
      <c r="D46709" s="139"/>
      <c r="P46709" s="142"/>
      <c r="Q46709" s="142"/>
      <c r="R46709" s="142"/>
      <c r="S46709" s="139"/>
    </row>
    <row r="46710" spans="2:19" ht="15.75" customHeight="1" x14ac:dyDescent="0.25">
      <c r="B46710" s="106"/>
      <c r="C46710" s="106"/>
      <c r="D46710" s="139"/>
      <c r="P46710" s="142"/>
      <c r="Q46710" s="142"/>
      <c r="R46710" s="142"/>
      <c r="S46710" s="139"/>
    </row>
    <row r="46711" spans="2:19" ht="15.75" customHeight="1" x14ac:dyDescent="0.25">
      <c r="B46711" s="106"/>
      <c r="C46711" s="106"/>
      <c r="D46711" s="139"/>
      <c r="P46711" s="142"/>
      <c r="Q46711" s="142"/>
      <c r="R46711" s="142"/>
      <c r="S46711" s="139"/>
    </row>
    <row r="46712" spans="2:19" ht="15.75" customHeight="1" x14ac:dyDescent="0.25">
      <c r="B46712" s="106"/>
      <c r="C46712" s="106"/>
      <c r="D46712" s="139"/>
      <c r="P46712" s="142"/>
      <c r="Q46712" s="142"/>
      <c r="R46712" s="142"/>
      <c r="S46712" s="139"/>
    </row>
    <row r="46713" spans="2:19" ht="15.75" customHeight="1" x14ac:dyDescent="0.25">
      <c r="B46713" s="106"/>
      <c r="C46713" s="106"/>
      <c r="D46713" s="139"/>
      <c r="P46713" s="142"/>
      <c r="Q46713" s="142"/>
      <c r="R46713" s="142"/>
      <c r="S46713" s="139"/>
    </row>
    <row r="46714" spans="2:19" ht="15.75" customHeight="1" x14ac:dyDescent="0.25">
      <c r="B46714" s="106"/>
      <c r="C46714" s="106"/>
      <c r="D46714" s="139"/>
      <c r="P46714" s="142"/>
      <c r="Q46714" s="142"/>
      <c r="R46714" s="142"/>
      <c r="S46714" s="139"/>
    </row>
    <row r="46715" spans="2:19" ht="15.75" customHeight="1" x14ac:dyDescent="0.25">
      <c r="B46715" s="106"/>
      <c r="C46715" s="106"/>
      <c r="D46715" s="139"/>
      <c r="P46715" s="142"/>
      <c r="Q46715" s="142"/>
      <c r="R46715" s="142"/>
      <c r="S46715" s="139"/>
    </row>
    <row r="46716" spans="2:19" ht="15.75" customHeight="1" x14ac:dyDescent="0.25">
      <c r="B46716" s="106"/>
      <c r="C46716" s="106"/>
      <c r="D46716" s="139"/>
      <c r="P46716" s="142"/>
      <c r="Q46716" s="142"/>
      <c r="R46716" s="142"/>
      <c r="S46716" s="139"/>
    </row>
    <row r="46717" spans="2:19" ht="15.75" customHeight="1" x14ac:dyDescent="0.25">
      <c r="B46717" s="106"/>
      <c r="C46717" s="106"/>
      <c r="D46717" s="139"/>
      <c r="P46717" s="142"/>
      <c r="Q46717" s="142"/>
      <c r="R46717" s="142"/>
      <c r="S46717" s="139"/>
    </row>
    <row r="46718" spans="2:19" ht="15.75" customHeight="1" x14ac:dyDescent="0.25">
      <c r="B46718" s="106"/>
      <c r="C46718" s="106"/>
      <c r="D46718" s="139"/>
      <c r="P46718" s="142"/>
      <c r="Q46718" s="142"/>
      <c r="R46718" s="142"/>
      <c r="S46718" s="139"/>
    </row>
    <row r="46719" spans="2:19" ht="15.75" customHeight="1" x14ac:dyDescent="0.25">
      <c r="B46719" s="106"/>
      <c r="C46719" s="106"/>
      <c r="D46719" s="139"/>
      <c r="P46719" s="142"/>
      <c r="Q46719" s="142"/>
      <c r="R46719" s="142"/>
      <c r="S46719" s="139"/>
    </row>
    <row r="46720" spans="2:19" ht="15.75" customHeight="1" x14ac:dyDescent="0.25">
      <c r="B46720" s="106"/>
      <c r="C46720" s="106"/>
      <c r="D46720" s="139"/>
      <c r="P46720" s="142"/>
      <c r="Q46720" s="142"/>
      <c r="R46720" s="142"/>
      <c r="S46720" s="139"/>
    </row>
    <row r="46721" spans="2:19" ht="15.75" customHeight="1" x14ac:dyDescent="0.25">
      <c r="B46721" s="106"/>
      <c r="C46721" s="106"/>
      <c r="D46721" s="139"/>
      <c r="P46721" s="142"/>
      <c r="Q46721" s="142"/>
      <c r="R46721" s="142"/>
      <c r="S46721" s="139"/>
    </row>
    <row r="46722" spans="2:19" ht="15.75" customHeight="1" x14ac:dyDescent="0.25">
      <c r="B46722" s="106"/>
      <c r="C46722" s="106"/>
      <c r="D46722" s="139"/>
      <c r="P46722" s="142"/>
      <c r="Q46722" s="142"/>
      <c r="R46722" s="142"/>
      <c r="S46722" s="139"/>
    </row>
    <row r="46723" spans="2:19" ht="15.75" customHeight="1" x14ac:dyDescent="0.25">
      <c r="B46723" s="106"/>
      <c r="C46723" s="106"/>
      <c r="D46723" s="139"/>
      <c r="P46723" s="142"/>
      <c r="Q46723" s="142"/>
      <c r="R46723" s="142"/>
      <c r="S46723" s="139"/>
    </row>
    <row r="46724" spans="2:19" ht="15.75" customHeight="1" x14ac:dyDescent="0.25">
      <c r="B46724" s="106"/>
      <c r="C46724" s="106"/>
      <c r="D46724" s="139"/>
      <c r="P46724" s="142"/>
      <c r="Q46724" s="142"/>
      <c r="R46724" s="142"/>
      <c r="S46724" s="139"/>
    </row>
    <row r="46725" spans="2:19" ht="15.75" customHeight="1" x14ac:dyDescent="0.25">
      <c r="B46725" s="106"/>
      <c r="C46725" s="106"/>
      <c r="D46725" s="139"/>
      <c r="P46725" s="142"/>
      <c r="Q46725" s="142"/>
      <c r="R46725" s="142"/>
      <c r="S46725" s="139"/>
    </row>
    <row r="46726" spans="2:19" ht="15.75" customHeight="1" x14ac:dyDescent="0.25">
      <c r="B46726" s="106"/>
      <c r="C46726" s="106"/>
      <c r="D46726" s="139"/>
      <c r="P46726" s="142"/>
      <c r="Q46726" s="142"/>
      <c r="R46726" s="142"/>
      <c r="S46726" s="139"/>
    </row>
    <row r="46727" spans="2:19" ht="15.75" customHeight="1" x14ac:dyDescent="0.25">
      <c r="B46727" s="106"/>
      <c r="C46727" s="106"/>
      <c r="D46727" s="139"/>
      <c r="P46727" s="142"/>
      <c r="Q46727" s="142"/>
      <c r="R46727" s="142"/>
      <c r="S46727" s="139"/>
    </row>
    <row r="46728" spans="2:19" ht="15.75" customHeight="1" x14ac:dyDescent="0.25">
      <c r="B46728" s="106"/>
      <c r="C46728" s="106"/>
      <c r="D46728" s="139"/>
      <c r="P46728" s="142"/>
      <c r="Q46728" s="142"/>
      <c r="R46728" s="142"/>
      <c r="S46728" s="139"/>
    </row>
    <row r="46729" spans="2:19" ht="15.75" customHeight="1" x14ac:dyDescent="0.25">
      <c r="B46729" s="106"/>
      <c r="C46729" s="106"/>
      <c r="D46729" s="139"/>
      <c r="P46729" s="142"/>
      <c r="Q46729" s="142"/>
      <c r="R46729" s="142"/>
      <c r="S46729" s="139"/>
    </row>
    <row r="46730" spans="2:19" ht="15.75" customHeight="1" x14ac:dyDescent="0.25">
      <c r="B46730" s="106"/>
      <c r="C46730" s="106"/>
      <c r="D46730" s="139"/>
      <c r="P46730" s="142"/>
      <c r="Q46730" s="142"/>
      <c r="R46730" s="142"/>
      <c r="S46730" s="139"/>
    </row>
    <row r="46731" spans="2:19" ht="15.75" customHeight="1" x14ac:dyDescent="0.25">
      <c r="B46731" s="106"/>
      <c r="C46731" s="106"/>
      <c r="D46731" s="139"/>
      <c r="P46731" s="142"/>
      <c r="Q46731" s="142"/>
      <c r="R46731" s="142"/>
      <c r="S46731" s="139"/>
    </row>
    <row r="46732" spans="2:19" ht="15.75" customHeight="1" x14ac:dyDescent="0.25">
      <c r="B46732" s="106"/>
      <c r="C46732" s="106"/>
      <c r="D46732" s="139"/>
      <c r="P46732" s="142"/>
      <c r="Q46732" s="142"/>
      <c r="R46732" s="142"/>
      <c r="S46732" s="139"/>
    </row>
    <row r="46733" spans="2:19" ht="15.75" customHeight="1" x14ac:dyDescent="0.25">
      <c r="B46733" s="106"/>
      <c r="C46733" s="106"/>
      <c r="D46733" s="139"/>
      <c r="P46733" s="142"/>
      <c r="Q46733" s="142"/>
      <c r="R46733" s="142"/>
      <c r="S46733" s="139"/>
    </row>
    <row r="46734" spans="2:19" ht="15.75" customHeight="1" x14ac:dyDescent="0.25">
      <c r="B46734" s="106"/>
      <c r="C46734" s="106"/>
      <c r="D46734" s="139"/>
      <c r="P46734" s="142"/>
      <c r="Q46734" s="142"/>
      <c r="R46734" s="142"/>
      <c r="S46734" s="139"/>
    </row>
    <row r="46735" spans="2:19" ht="15.75" customHeight="1" x14ac:dyDescent="0.25">
      <c r="B46735" s="106"/>
      <c r="C46735" s="106"/>
      <c r="D46735" s="139"/>
      <c r="P46735" s="142"/>
      <c r="Q46735" s="142"/>
      <c r="R46735" s="142"/>
      <c r="S46735" s="139"/>
    </row>
    <row r="46736" spans="2:19" ht="15.75" customHeight="1" x14ac:dyDescent="0.25">
      <c r="B46736" s="106"/>
      <c r="C46736" s="106"/>
      <c r="D46736" s="139"/>
      <c r="P46736" s="142"/>
      <c r="Q46736" s="142"/>
      <c r="R46736" s="142"/>
      <c r="S46736" s="139"/>
    </row>
    <row r="46737" spans="2:19" ht="15.75" customHeight="1" x14ac:dyDescent="0.25">
      <c r="B46737" s="106"/>
      <c r="C46737" s="106"/>
      <c r="D46737" s="139"/>
      <c r="P46737" s="142"/>
      <c r="Q46737" s="142"/>
      <c r="R46737" s="142"/>
      <c r="S46737" s="139"/>
    </row>
    <row r="46738" spans="2:19" ht="15.75" customHeight="1" x14ac:dyDescent="0.25">
      <c r="B46738" s="106"/>
      <c r="C46738" s="106"/>
      <c r="D46738" s="139"/>
      <c r="P46738" s="142"/>
      <c r="Q46738" s="142"/>
      <c r="R46738" s="142"/>
      <c r="S46738" s="139"/>
    </row>
    <row r="46739" spans="2:19" ht="15.75" customHeight="1" x14ac:dyDescent="0.25">
      <c r="B46739" s="106"/>
      <c r="C46739" s="106"/>
      <c r="D46739" s="139"/>
      <c r="P46739" s="142"/>
      <c r="Q46739" s="142"/>
      <c r="R46739" s="142"/>
      <c r="S46739" s="139"/>
    </row>
    <row r="46740" spans="2:19" ht="15.75" customHeight="1" x14ac:dyDescent="0.25">
      <c r="B46740" s="106"/>
      <c r="C46740" s="106"/>
      <c r="D46740" s="139"/>
      <c r="P46740" s="142"/>
      <c r="Q46740" s="142"/>
      <c r="R46740" s="142"/>
      <c r="S46740" s="139"/>
    </row>
    <row r="46741" spans="2:19" ht="15.75" customHeight="1" x14ac:dyDescent="0.25">
      <c r="B46741" s="106"/>
      <c r="C46741" s="106"/>
      <c r="D46741" s="139"/>
      <c r="P46741" s="142"/>
      <c r="Q46741" s="142"/>
      <c r="R46741" s="142"/>
      <c r="S46741" s="139"/>
    </row>
    <row r="46742" spans="2:19" ht="15.75" customHeight="1" x14ac:dyDescent="0.25">
      <c r="B46742" s="106"/>
      <c r="C46742" s="106"/>
      <c r="D46742" s="139"/>
      <c r="P46742" s="142"/>
      <c r="Q46742" s="142"/>
      <c r="R46742" s="142"/>
      <c r="S46742" s="139"/>
    </row>
    <row r="46743" spans="2:19" ht="15.75" customHeight="1" x14ac:dyDescent="0.25">
      <c r="B46743" s="106"/>
      <c r="C46743" s="106"/>
      <c r="D46743" s="139"/>
      <c r="P46743" s="142"/>
      <c r="Q46743" s="142"/>
      <c r="R46743" s="142"/>
      <c r="S46743" s="139"/>
    </row>
    <row r="46744" spans="2:19" ht="15.75" customHeight="1" x14ac:dyDescent="0.25">
      <c r="B46744" s="106"/>
      <c r="C46744" s="106"/>
      <c r="D46744" s="139"/>
      <c r="P46744" s="142"/>
      <c r="Q46744" s="142"/>
      <c r="R46744" s="142"/>
      <c r="S46744" s="139"/>
    </row>
    <row r="46745" spans="2:19" ht="15.75" customHeight="1" x14ac:dyDescent="0.25">
      <c r="B46745" s="106"/>
      <c r="C46745" s="106"/>
      <c r="D46745" s="139"/>
      <c r="P46745" s="142"/>
      <c r="Q46745" s="142"/>
      <c r="R46745" s="142"/>
      <c r="S46745" s="139"/>
    </row>
    <row r="46746" spans="2:19" ht="15.75" customHeight="1" x14ac:dyDescent="0.25">
      <c r="B46746" s="106"/>
      <c r="C46746" s="106"/>
      <c r="D46746" s="139"/>
      <c r="P46746" s="142"/>
      <c r="Q46746" s="142"/>
      <c r="R46746" s="142"/>
      <c r="S46746" s="139"/>
    </row>
    <row r="46747" spans="2:19" ht="15.75" customHeight="1" x14ac:dyDescent="0.25">
      <c r="B46747" s="106"/>
      <c r="C46747" s="106"/>
      <c r="D46747" s="139"/>
      <c r="P46747" s="142"/>
      <c r="Q46747" s="142"/>
      <c r="R46747" s="142"/>
      <c r="S46747" s="139"/>
    </row>
    <row r="46748" spans="2:19" ht="15.75" customHeight="1" x14ac:dyDescent="0.25">
      <c r="B46748" s="106"/>
      <c r="C46748" s="106"/>
      <c r="D46748" s="139"/>
      <c r="P46748" s="142"/>
      <c r="Q46748" s="142"/>
      <c r="R46748" s="142"/>
      <c r="S46748" s="139"/>
    </row>
    <row r="46749" spans="2:19" ht="15.75" customHeight="1" x14ac:dyDescent="0.25">
      <c r="B46749" s="106"/>
      <c r="C46749" s="106"/>
      <c r="D46749" s="139"/>
      <c r="P46749" s="142"/>
      <c r="Q46749" s="142"/>
      <c r="R46749" s="142"/>
      <c r="S46749" s="139"/>
    </row>
    <row r="46750" spans="2:19" ht="15.75" customHeight="1" x14ac:dyDescent="0.25">
      <c r="B46750" s="106"/>
      <c r="C46750" s="106"/>
      <c r="D46750" s="139"/>
      <c r="P46750" s="142"/>
      <c r="Q46750" s="142"/>
      <c r="R46750" s="142"/>
      <c r="S46750" s="139"/>
    </row>
    <row r="46751" spans="2:19" ht="15.75" customHeight="1" x14ac:dyDescent="0.25">
      <c r="B46751" s="106"/>
      <c r="C46751" s="106"/>
      <c r="D46751" s="139"/>
      <c r="P46751" s="142"/>
      <c r="Q46751" s="142"/>
      <c r="R46751" s="142"/>
      <c r="S46751" s="139"/>
    </row>
    <row r="46752" spans="2:19" ht="15.75" customHeight="1" x14ac:dyDescent="0.25">
      <c r="B46752" s="106"/>
      <c r="C46752" s="106"/>
      <c r="D46752" s="139"/>
      <c r="P46752" s="142"/>
      <c r="Q46752" s="142"/>
      <c r="R46752" s="142"/>
      <c r="S46752" s="139"/>
    </row>
    <row r="46753" spans="2:19" ht="15.75" customHeight="1" x14ac:dyDescent="0.25">
      <c r="B46753" s="106"/>
      <c r="C46753" s="106"/>
      <c r="D46753" s="139"/>
      <c r="P46753" s="142"/>
      <c r="Q46753" s="142"/>
      <c r="R46753" s="142"/>
      <c r="S46753" s="139"/>
    </row>
    <row r="46754" spans="2:19" ht="15.75" customHeight="1" x14ac:dyDescent="0.25">
      <c r="B46754" s="106"/>
      <c r="C46754" s="106"/>
      <c r="D46754" s="139"/>
      <c r="P46754" s="142"/>
      <c r="Q46754" s="142"/>
      <c r="R46754" s="142"/>
      <c r="S46754" s="139"/>
    </row>
    <row r="46755" spans="2:19" ht="15.75" customHeight="1" x14ac:dyDescent="0.25">
      <c r="B46755" s="106"/>
      <c r="C46755" s="106"/>
      <c r="D46755" s="139"/>
      <c r="P46755" s="142"/>
      <c r="Q46755" s="142"/>
      <c r="R46755" s="142"/>
      <c r="S46755" s="139"/>
    </row>
    <row r="46756" spans="2:19" ht="15.75" customHeight="1" x14ac:dyDescent="0.25">
      <c r="B46756" s="106"/>
      <c r="C46756" s="106"/>
      <c r="D46756" s="139"/>
      <c r="P46756" s="142"/>
      <c r="Q46756" s="142"/>
      <c r="R46756" s="142"/>
      <c r="S46756" s="139"/>
    </row>
    <row r="46757" spans="2:19" ht="15.75" customHeight="1" x14ac:dyDescent="0.25">
      <c r="B46757" s="106"/>
      <c r="C46757" s="106"/>
      <c r="D46757" s="139"/>
      <c r="P46757" s="142"/>
      <c r="Q46757" s="142"/>
      <c r="R46757" s="142"/>
      <c r="S46757" s="139"/>
    </row>
    <row r="46758" spans="2:19" ht="15.75" customHeight="1" x14ac:dyDescent="0.25">
      <c r="B46758" s="106"/>
      <c r="C46758" s="106"/>
      <c r="D46758" s="139"/>
      <c r="P46758" s="142"/>
      <c r="Q46758" s="142"/>
      <c r="R46758" s="142"/>
      <c r="S46758" s="139"/>
    </row>
    <row r="46759" spans="2:19" ht="15.75" customHeight="1" x14ac:dyDescent="0.25">
      <c r="B46759" s="106"/>
      <c r="C46759" s="106"/>
      <c r="D46759" s="139"/>
      <c r="P46759" s="142"/>
      <c r="Q46759" s="142"/>
      <c r="R46759" s="142"/>
      <c r="S46759" s="139"/>
    </row>
    <row r="46760" spans="2:19" ht="15.75" customHeight="1" x14ac:dyDescent="0.25">
      <c r="B46760" s="106"/>
      <c r="C46760" s="106"/>
      <c r="D46760" s="139"/>
      <c r="P46760" s="142"/>
      <c r="Q46760" s="142"/>
      <c r="R46760" s="142"/>
      <c r="S46760" s="139"/>
    </row>
    <row r="46761" spans="2:19" ht="15.75" customHeight="1" x14ac:dyDescent="0.25">
      <c r="B46761" s="106"/>
      <c r="C46761" s="106"/>
      <c r="D46761" s="139"/>
      <c r="P46761" s="142"/>
      <c r="Q46761" s="142"/>
      <c r="R46761" s="142"/>
      <c r="S46761" s="139"/>
    </row>
    <row r="46762" spans="2:19" ht="15.75" customHeight="1" x14ac:dyDescent="0.25">
      <c r="B46762" s="106"/>
      <c r="C46762" s="106"/>
      <c r="D46762" s="139"/>
      <c r="P46762" s="142"/>
      <c r="Q46762" s="142"/>
      <c r="R46762" s="142"/>
      <c r="S46762" s="139"/>
    </row>
    <row r="46763" spans="2:19" ht="15.75" customHeight="1" x14ac:dyDescent="0.25">
      <c r="B46763" s="106"/>
      <c r="C46763" s="106"/>
      <c r="D46763" s="139"/>
      <c r="P46763" s="142"/>
      <c r="Q46763" s="142"/>
      <c r="R46763" s="142"/>
      <c r="S46763" s="139"/>
    </row>
    <row r="46764" spans="2:19" ht="15.75" customHeight="1" x14ac:dyDescent="0.25">
      <c r="B46764" s="106"/>
      <c r="C46764" s="106"/>
      <c r="D46764" s="139"/>
      <c r="P46764" s="142"/>
      <c r="Q46764" s="142"/>
      <c r="R46764" s="142"/>
      <c r="S46764" s="139"/>
    </row>
    <row r="46765" spans="2:19" ht="15.75" customHeight="1" x14ac:dyDescent="0.25">
      <c r="B46765" s="106"/>
      <c r="C46765" s="106"/>
      <c r="D46765" s="139"/>
      <c r="P46765" s="142"/>
      <c r="Q46765" s="142"/>
      <c r="R46765" s="142"/>
      <c r="S46765" s="139"/>
    </row>
    <row r="46766" spans="2:19" ht="15.75" customHeight="1" x14ac:dyDescent="0.25">
      <c r="B46766" s="106"/>
      <c r="C46766" s="106"/>
      <c r="D46766" s="139"/>
      <c r="P46766" s="142"/>
      <c r="Q46766" s="142"/>
      <c r="R46766" s="142"/>
      <c r="S46766" s="139"/>
    </row>
    <row r="46767" spans="2:19" ht="15.75" customHeight="1" x14ac:dyDescent="0.25">
      <c r="B46767" s="106"/>
      <c r="C46767" s="106"/>
      <c r="D46767" s="139"/>
      <c r="P46767" s="142"/>
      <c r="Q46767" s="142"/>
      <c r="R46767" s="142"/>
      <c r="S46767" s="139"/>
    </row>
    <row r="46768" spans="2:19" ht="15.75" customHeight="1" x14ac:dyDescent="0.25">
      <c r="B46768" s="106"/>
      <c r="C46768" s="106"/>
      <c r="D46768" s="139"/>
      <c r="P46768" s="142"/>
      <c r="Q46768" s="142"/>
      <c r="R46768" s="142"/>
      <c r="S46768" s="139"/>
    </row>
    <row r="46769" spans="2:19" ht="15.75" customHeight="1" x14ac:dyDescent="0.25">
      <c r="B46769" s="106"/>
      <c r="C46769" s="106"/>
      <c r="D46769" s="139"/>
      <c r="P46769" s="142"/>
      <c r="Q46769" s="142"/>
      <c r="R46769" s="142"/>
      <c r="S46769" s="139"/>
    </row>
    <row r="46770" spans="2:19" ht="15.75" customHeight="1" x14ac:dyDescent="0.25">
      <c r="B46770" s="106"/>
      <c r="C46770" s="106"/>
      <c r="D46770" s="139"/>
      <c r="P46770" s="142"/>
      <c r="Q46770" s="142"/>
      <c r="R46770" s="142"/>
      <c r="S46770" s="139"/>
    </row>
    <row r="46771" spans="2:19" ht="15.75" customHeight="1" x14ac:dyDescent="0.25">
      <c r="B46771" s="106"/>
      <c r="C46771" s="106"/>
      <c r="D46771" s="139"/>
      <c r="P46771" s="142"/>
      <c r="Q46771" s="142"/>
      <c r="R46771" s="142"/>
      <c r="S46771" s="139"/>
    </row>
    <row r="46772" spans="2:19" ht="15.75" customHeight="1" x14ac:dyDescent="0.25">
      <c r="B46772" s="106"/>
      <c r="C46772" s="106"/>
      <c r="D46772" s="139"/>
      <c r="P46772" s="142"/>
      <c r="Q46772" s="142"/>
      <c r="R46772" s="142"/>
      <c r="S46772" s="139"/>
    </row>
    <row r="46773" spans="2:19" ht="15.75" customHeight="1" x14ac:dyDescent="0.25">
      <c r="B46773" s="106"/>
      <c r="C46773" s="106"/>
      <c r="D46773" s="139"/>
      <c r="P46773" s="142"/>
      <c r="Q46773" s="142"/>
      <c r="R46773" s="142"/>
      <c r="S46773" s="139"/>
    </row>
    <row r="46774" spans="2:19" ht="15.75" customHeight="1" x14ac:dyDescent="0.25">
      <c r="B46774" s="106"/>
      <c r="C46774" s="106"/>
      <c r="D46774" s="139"/>
      <c r="P46774" s="142"/>
      <c r="Q46774" s="142"/>
      <c r="R46774" s="142"/>
      <c r="S46774" s="139"/>
    </row>
    <row r="46775" spans="2:19" ht="15.75" customHeight="1" x14ac:dyDescent="0.25">
      <c r="B46775" s="106"/>
      <c r="C46775" s="106"/>
      <c r="D46775" s="139"/>
      <c r="P46775" s="142"/>
      <c r="Q46775" s="142"/>
      <c r="R46775" s="142"/>
      <c r="S46775" s="139"/>
    </row>
    <row r="46776" spans="2:19" ht="15.75" customHeight="1" x14ac:dyDescent="0.25">
      <c r="B46776" s="106"/>
      <c r="C46776" s="106"/>
      <c r="D46776" s="139"/>
      <c r="P46776" s="142"/>
      <c r="Q46776" s="142"/>
      <c r="R46776" s="142"/>
      <c r="S46776" s="139"/>
    </row>
    <row r="46777" spans="2:19" ht="15.75" customHeight="1" x14ac:dyDescent="0.25">
      <c r="B46777" s="106"/>
      <c r="C46777" s="106"/>
      <c r="D46777" s="139"/>
      <c r="P46777" s="142"/>
      <c r="Q46777" s="142"/>
      <c r="R46777" s="142"/>
      <c r="S46777" s="139"/>
    </row>
    <row r="46778" spans="2:19" ht="15.75" customHeight="1" x14ac:dyDescent="0.25">
      <c r="B46778" s="106"/>
      <c r="C46778" s="106"/>
      <c r="D46778" s="139"/>
      <c r="P46778" s="142"/>
      <c r="Q46778" s="142"/>
      <c r="R46778" s="142"/>
      <c r="S46778" s="139"/>
    </row>
    <row r="46779" spans="2:19" ht="15.75" customHeight="1" x14ac:dyDescent="0.25">
      <c r="B46779" s="106"/>
      <c r="C46779" s="106"/>
      <c r="D46779" s="139"/>
      <c r="P46779" s="142"/>
      <c r="Q46779" s="142"/>
      <c r="R46779" s="142"/>
      <c r="S46779" s="139"/>
    </row>
    <row r="46780" spans="2:19" ht="15.75" customHeight="1" x14ac:dyDescent="0.25">
      <c r="B46780" s="106"/>
      <c r="C46780" s="106"/>
      <c r="D46780" s="139"/>
      <c r="P46780" s="142"/>
      <c r="Q46780" s="142"/>
      <c r="R46780" s="142"/>
      <c r="S46780" s="139"/>
    </row>
    <row r="46781" spans="2:19" ht="15.75" customHeight="1" x14ac:dyDescent="0.25">
      <c r="B46781" s="106"/>
      <c r="C46781" s="106"/>
      <c r="D46781" s="139"/>
      <c r="P46781" s="142"/>
      <c r="Q46781" s="142"/>
      <c r="R46781" s="142"/>
      <c r="S46781" s="139"/>
    </row>
    <row r="46782" spans="2:19" ht="15.75" customHeight="1" x14ac:dyDescent="0.25">
      <c r="B46782" s="106"/>
      <c r="C46782" s="106"/>
      <c r="D46782" s="139"/>
      <c r="P46782" s="142"/>
      <c r="Q46782" s="142"/>
      <c r="R46782" s="142"/>
      <c r="S46782" s="139"/>
    </row>
    <row r="46783" spans="2:19" ht="15.75" customHeight="1" x14ac:dyDescent="0.25">
      <c r="B46783" s="106"/>
      <c r="C46783" s="106"/>
      <c r="D46783" s="139"/>
      <c r="P46783" s="142"/>
      <c r="Q46783" s="142"/>
      <c r="R46783" s="142"/>
      <c r="S46783" s="139"/>
    </row>
    <row r="46784" spans="2:19" ht="15.75" customHeight="1" x14ac:dyDescent="0.25">
      <c r="B46784" s="106"/>
      <c r="C46784" s="106"/>
      <c r="D46784" s="139"/>
      <c r="P46784" s="142"/>
      <c r="Q46784" s="142"/>
      <c r="R46784" s="142"/>
      <c r="S46784" s="139"/>
    </row>
    <row r="46785" spans="2:19" ht="15.75" customHeight="1" x14ac:dyDescent="0.25">
      <c r="B46785" s="106"/>
      <c r="C46785" s="106"/>
      <c r="D46785" s="139"/>
      <c r="P46785" s="142"/>
      <c r="Q46785" s="142"/>
      <c r="R46785" s="142"/>
      <c r="S46785" s="139"/>
    </row>
    <row r="46786" spans="2:19" ht="15.75" customHeight="1" x14ac:dyDescent="0.25">
      <c r="B46786" s="106"/>
      <c r="C46786" s="106"/>
      <c r="D46786" s="139"/>
      <c r="P46786" s="142"/>
      <c r="Q46786" s="142"/>
      <c r="R46786" s="142"/>
      <c r="S46786" s="139"/>
    </row>
    <row r="46787" spans="2:19" ht="15.75" customHeight="1" x14ac:dyDescent="0.25">
      <c r="B46787" s="106"/>
      <c r="C46787" s="106"/>
      <c r="D46787" s="139"/>
      <c r="P46787" s="142"/>
      <c r="Q46787" s="142"/>
      <c r="R46787" s="142"/>
      <c r="S46787" s="139"/>
    </row>
    <row r="46788" spans="2:19" ht="15.75" customHeight="1" x14ac:dyDescent="0.25">
      <c r="B46788" s="106"/>
      <c r="C46788" s="106"/>
      <c r="D46788" s="139"/>
      <c r="P46788" s="142"/>
      <c r="Q46788" s="142"/>
      <c r="R46788" s="142"/>
      <c r="S46788" s="139"/>
    </row>
    <row r="46789" spans="2:19" ht="15.75" customHeight="1" x14ac:dyDescent="0.25">
      <c r="B46789" s="106"/>
      <c r="C46789" s="106"/>
      <c r="D46789" s="139"/>
      <c r="P46789" s="142"/>
      <c r="Q46789" s="142"/>
      <c r="R46789" s="142"/>
      <c r="S46789" s="139"/>
    </row>
    <row r="46790" spans="2:19" ht="15.75" customHeight="1" x14ac:dyDescent="0.25">
      <c r="B46790" s="106"/>
      <c r="C46790" s="106"/>
      <c r="D46790" s="139"/>
      <c r="P46790" s="142"/>
      <c r="Q46790" s="142"/>
      <c r="R46790" s="142"/>
      <c r="S46790" s="139"/>
    </row>
    <row r="46791" spans="2:19" ht="15.75" customHeight="1" x14ac:dyDescent="0.25">
      <c r="B46791" s="106"/>
      <c r="C46791" s="106"/>
      <c r="D46791" s="139"/>
      <c r="P46791" s="142"/>
      <c r="Q46791" s="142"/>
      <c r="R46791" s="142"/>
      <c r="S46791" s="139"/>
    </row>
    <row r="46792" spans="2:19" ht="15.75" customHeight="1" x14ac:dyDescent="0.25">
      <c r="B46792" s="106"/>
      <c r="C46792" s="106"/>
      <c r="D46792" s="139"/>
      <c r="P46792" s="142"/>
      <c r="Q46792" s="142"/>
      <c r="R46792" s="142"/>
      <c r="S46792" s="139"/>
    </row>
    <row r="46793" spans="2:19" ht="15.75" customHeight="1" x14ac:dyDescent="0.25">
      <c r="B46793" s="106"/>
      <c r="C46793" s="106"/>
      <c r="D46793" s="139"/>
      <c r="P46793" s="142"/>
      <c r="Q46793" s="142"/>
      <c r="R46793" s="142"/>
      <c r="S46793" s="139"/>
    </row>
    <row r="46794" spans="2:19" ht="15.75" customHeight="1" x14ac:dyDescent="0.25">
      <c r="B46794" s="106"/>
      <c r="C46794" s="106"/>
      <c r="D46794" s="139"/>
      <c r="P46794" s="142"/>
      <c r="Q46794" s="142"/>
      <c r="R46794" s="142"/>
      <c r="S46794" s="139"/>
    </row>
    <row r="46795" spans="2:19" ht="15.75" customHeight="1" x14ac:dyDescent="0.25">
      <c r="B46795" s="106"/>
      <c r="C46795" s="106"/>
      <c r="D46795" s="139"/>
      <c r="P46795" s="142"/>
      <c r="Q46795" s="142"/>
      <c r="R46795" s="142"/>
      <c r="S46795" s="139"/>
    </row>
    <row r="46796" spans="2:19" ht="15.75" customHeight="1" x14ac:dyDescent="0.25">
      <c r="B46796" s="106"/>
      <c r="C46796" s="106"/>
      <c r="D46796" s="139"/>
      <c r="P46796" s="142"/>
      <c r="Q46796" s="142"/>
      <c r="R46796" s="142"/>
      <c r="S46796" s="139"/>
    </row>
    <row r="46797" spans="2:19" ht="15.75" customHeight="1" x14ac:dyDescent="0.25">
      <c r="B46797" s="106"/>
      <c r="C46797" s="106"/>
      <c r="D46797" s="139"/>
      <c r="P46797" s="142"/>
      <c r="Q46797" s="142"/>
      <c r="R46797" s="142"/>
      <c r="S46797" s="139"/>
    </row>
    <row r="46798" spans="2:19" ht="15.75" customHeight="1" x14ac:dyDescent="0.25">
      <c r="B46798" s="106"/>
      <c r="C46798" s="106"/>
      <c r="D46798" s="139"/>
      <c r="P46798" s="142"/>
      <c r="Q46798" s="142"/>
      <c r="R46798" s="142"/>
      <c r="S46798" s="139"/>
    </row>
    <row r="46799" spans="2:19" ht="15.75" customHeight="1" x14ac:dyDescent="0.25">
      <c r="B46799" s="106"/>
      <c r="C46799" s="106"/>
      <c r="D46799" s="139"/>
      <c r="P46799" s="142"/>
      <c r="Q46799" s="142"/>
      <c r="R46799" s="142"/>
      <c r="S46799" s="139"/>
    </row>
    <row r="46800" spans="2:19" ht="15.75" customHeight="1" x14ac:dyDescent="0.25">
      <c r="B46800" s="106"/>
      <c r="C46800" s="106"/>
      <c r="D46800" s="139"/>
      <c r="P46800" s="142"/>
      <c r="Q46800" s="142"/>
      <c r="R46800" s="142"/>
      <c r="S46800" s="139"/>
    </row>
    <row r="46801" spans="2:19" ht="15.75" customHeight="1" x14ac:dyDescent="0.25">
      <c r="B46801" s="106"/>
      <c r="C46801" s="106"/>
      <c r="D46801" s="139"/>
      <c r="P46801" s="142"/>
      <c r="Q46801" s="142"/>
      <c r="R46801" s="142"/>
      <c r="S46801" s="139"/>
    </row>
    <row r="46802" spans="2:19" ht="15.75" customHeight="1" x14ac:dyDescent="0.25">
      <c r="B46802" s="106"/>
      <c r="C46802" s="106"/>
      <c r="D46802" s="139"/>
      <c r="P46802" s="142"/>
      <c r="Q46802" s="142"/>
      <c r="R46802" s="142"/>
      <c r="S46802" s="139"/>
    </row>
    <row r="46803" spans="2:19" ht="15.75" customHeight="1" x14ac:dyDescent="0.25">
      <c r="B46803" s="106"/>
      <c r="C46803" s="106"/>
      <c r="D46803" s="139"/>
      <c r="P46803" s="142"/>
      <c r="Q46803" s="142"/>
      <c r="R46803" s="142"/>
      <c r="S46803" s="139"/>
    </row>
    <row r="46804" spans="2:19" ht="15.75" customHeight="1" x14ac:dyDescent="0.25">
      <c r="B46804" s="106"/>
      <c r="C46804" s="106"/>
      <c r="D46804" s="139"/>
      <c r="P46804" s="142"/>
      <c r="Q46804" s="142"/>
      <c r="R46804" s="142"/>
      <c r="S46804" s="139"/>
    </row>
    <row r="46805" spans="2:19" ht="15.75" customHeight="1" x14ac:dyDescent="0.25">
      <c r="B46805" s="106"/>
      <c r="C46805" s="106"/>
      <c r="D46805" s="139"/>
      <c r="P46805" s="142"/>
      <c r="Q46805" s="142"/>
      <c r="R46805" s="142"/>
      <c r="S46805" s="139"/>
    </row>
    <row r="46806" spans="2:19" ht="15.75" customHeight="1" x14ac:dyDescent="0.25">
      <c r="B46806" s="106"/>
      <c r="C46806" s="106"/>
      <c r="D46806" s="139"/>
      <c r="P46806" s="142"/>
      <c r="Q46806" s="142"/>
      <c r="R46806" s="142"/>
      <c r="S46806" s="139"/>
    </row>
    <row r="46807" spans="2:19" ht="15.75" customHeight="1" x14ac:dyDescent="0.25">
      <c r="B46807" s="106"/>
      <c r="C46807" s="106"/>
      <c r="D46807" s="139"/>
      <c r="P46807" s="142"/>
      <c r="Q46807" s="142"/>
      <c r="R46807" s="142"/>
      <c r="S46807" s="139"/>
    </row>
    <row r="46808" spans="2:19" ht="15.75" customHeight="1" x14ac:dyDescent="0.25">
      <c r="B46808" s="106"/>
      <c r="C46808" s="106"/>
      <c r="D46808" s="139"/>
      <c r="P46808" s="142"/>
      <c r="Q46808" s="142"/>
      <c r="R46808" s="142"/>
      <c r="S46808" s="139"/>
    </row>
    <row r="46809" spans="2:19" ht="15.75" customHeight="1" x14ac:dyDescent="0.25">
      <c r="B46809" s="106"/>
      <c r="C46809" s="106"/>
      <c r="D46809" s="139"/>
      <c r="P46809" s="142"/>
      <c r="Q46809" s="142"/>
      <c r="R46809" s="142"/>
      <c r="S46809" s="139"/>
    </row>
    <row r="46810" spans="2:19" ht="15.75" customHeight="1" x14ac:dyDescent="0.25">
      <c r="B46810" s="106"/>
      <c r="C46810" s="106"/>
      <c r="D46810" s="139"/>
      <c r="P46810" s="142"/>
      <c r="Q46810" s="142"/>
      <c r="R46810" s="142"/>
      <c r="S46810" s="139"/>
    </row>
    <row r="46811" spans="2:19" ht="15.75" customHeight="1" x14ac:dyDescent="0.25">
      <c r="B46811" s="106"/>
      <c r="C46811" s="106"/>
      <c r="D46811" s="139"/>
      <c r="P46811" s="142"/>
      <c r="Q46811" s="142"/>
      <c r="R46811" s="142"/>
      <c r="S46811" s="139"/>
    </row>
    <row r="46812" spans="2:19" ht="15.75" customHeight="1" x14ac:dyDescent="0.25">
      <c r="B46812" s="106"/>
      <c r="C46812" s="106"/>
      <c r="D46812" s="139"/>
      <c r="P46812" s="142"/>
      <c r="Q46812" s="142"/>
      <c r="R46812" s="142"/>
      <c r="S46812" s="139"/>
    </row>
    <row r="46813" spans="2:19" ht="15.75" customHeight="1" x14ac:dyDescent="0.25">
      <c r="B46813" s="106"/>
      <c r="C46813" s="106"/>
      <c r="D46813" s="139"/>
      <c r="P46813" s="142"/>
      <c r="Q46813" s="142"/>
      <c r="R46813" s="142"/>
      <c r="S46813" s="139"/>
    </row>
    <row r="46814" spans="2:19" ht="15.75" customHeight="1" x14ac:dyDescent="0.25">
      <c r="B46814" s="106"/>
      <c r="C46814" s="106"/>
      <c r="D46814" s="139"/>
      <c r="P46814" s="142"/>
      <c r="Q46814" s="142"/>
      <c r="R46814" s="142"/>
      <c r="S46814" s="139"/>
    </row>
    <row r="46815" spans="2:19" ht="15.75" customHeight="1" x14ac:dyDescent="0.25">
      <c r="B46815" s="106"/>
      <c r="C46815" s="106"/>
      <c r="D46815" s="139"/>
      <c r="P46815" s="142"/>
      <c r="Q46815" s="142"/>
      <c r="R46815" s="142"/>
      <c r="S46815" s="139"/>
    </row>
    <row r="46816" spans="2:19" ht="15.75" customHeight="1" x14ac:dyDescent="0.25">
      <c r="B46816" s="106"/>
      <c r="C46816" s="106"/>
      <c r="D46816" s="139"/>
      <c r="P46816" s="142"/>
      <c r="Q46816" s="142"/>
      <c r="R46816" s="142"/>
      <c r="S46816" s="139"/>
    </row>
    <row r="46817" spans="2:19" ht="15.75" customHeight="1" x14ac:dyDescent="0.25">
      <c r="B46817" s="106"/>
      <c r="C46817" s="106"/>
      <c r="D46817" s="139"/>
      <c r="P46817" s="142"/>
      <c r="Q46817" s="142"/>
      <c r="R46817" s="142"/>
      <c r="S46817" s="139"/>
    </row>
    <row r="46818" spans="2:19" ht="15.75" customHeight="1" x14ac:dyDescent="0.25">
      <c r="B46818" s="106"/>
      <c r="C46818" s="106"/>
      <c r="D46818" s="139"/>
      <c r="P46818" s="142"/>
      <c r="Q46818" s="142"/>
      <c r="R46818" s="142"/>
      <c r="S46818" s="139"/>
    </row>
    <row r="46819" spans="2:19" ht="15.75" customHeight="1" x14ac:dyDescent="0.25">
      <c r="B46819" s="106"/>
      <c r="C46819" s="106"/>
      <c r="D46819" s="139"/>
      <c r="P46819" s="142"/>
      <c r="Q46819" s="142"/>
      <c r="R46819" s="142"/>
      <c r="S46819" s="139"/>
    </row>
    <row r="46820" spans="2:19" ht="15.75" customHeight="1" x14ac:dyDescent="0.25">
      <c r="B46820" s="106"/>
      <c r="C46820" s="106"/>
      <c r="D46820" s="139"/>
      <c r="P46820" s="142"/>
      <c r="Q46820" s="142"/>
      <c r="R46820" s="142"/>
      <c r="S46820" s="139"/>
    </row>
    <row r="46821" spans="2:19" ht="15.75" customHeight="1" x14ac:dyDescent="0.25">
      <c r="B46821" s="106"/>
      <c r="C46821" s="106"/>
      <c r="D46821" s="139"/>
      <c r="P46821" s="142"/>
      <c r="Q46821" s="142"/>
      <c r="R46821" s="142"/>
      <c r="S46821" s="139"/>
    </row>
    <row r="46822" spans="2:19" ht="15.75" customHeight="1" x14ac:dyDescent="0.25">
      <c r="B46822" s="106"/>
      <c r="C46822" s="106"/>
      <c r="D46822" s="139"/>
      <c r="P46822" s="142"/>
      <c r="Q46822" s="142"/>
      <c r="R46822" s="142"/>
      <c r="S46822" s="139"/>
    </row>
    <row r="46823" spans="2:19" ht="15.75" customHeight="1" x14ac:dyDescent="0.25">
      <c r="B46823" s="106"/>
      <c r="C46823" s="106"/>
      <c r="D46823" s="139"/>
      <c r="P46823" s="142"/>
      <c r="Q46823" s="142"/>
      <c r="R46823" s="142"/>
      <c r="S46823" s="139"/>
    </row>
    <row r="46824" spans="2:19" ht="15.75" customHeight="1" x14ac:dyDescent="0.25">
      <c r="B46824" s="106"/>
      <c r="C46824" s="106"/>
      <c r="D46824" s="139"/>
      <c r="P46824" s="142"/>
      <c r="Q46824" s="142"/>
      <c r="R46824" s="142"/>
      <c r="S46824" s="139"/>
    </row>
    <row r="46825" spans="2:19" ht="15.75" customHeight="1" x14ac:dyDescent="0.25">
      <c r="B46825" s="106"/>
      <c r="C46825" s="106"/>
      <c r="D46825" s="139"/>
      <c r="P46825" s="142"/>
      <c r="Q46825" s="142"/>
      <c r="R46825" s="142"/>
      <c r="S46825" s="139"/>
    </row>
    <row r="46826" spans="2:19" ht="15.75" customHeight="1" x14ac:dyDescent="0.25">
      <c r="B46826" s="106"/>
      <c r="C46826" s="106"/>
      <c r="D46826" s="139"/>
      <c r="P46826" s="142"/>
      <c r="Q46826" s="142"/>
      <c r="R46826" s="142"/>
      <c r="S46826" s="139"/>
    </row>
    <row r="46827" spans="2:19" ht="15.75" customHeight="1" x14ac:dyDescent="0.25">
      <c r="B46827" s="106"/>
      <c r="C46827" s="106"/>
      <c r="D46827" s="139"/>
      <c r="P46827" s="142"/>
      <c r="Q46827" s="142"/>
      <c r="R46827" s="142"/>
      <c r="S46827" s="139"/>
    </row>
    <row r="46828" spans="2:19" ht="15.75" customHeight="1" x14ac:dyDescent="0.25">
      <c r="B46828" s="106"/>
      <c r="C46828" s="106"/>
      <c r="D46828" s="139"/>
      <c r="P46828" s="142"/>
      <c r="Q46828" s="142"/>
      <c r="R46828" s="142"/>
      <c r="S46828" s="139"/>
    </row>
    <row r="46829" spans="2:19" ht="15.75" customHeight="1" x14ac:dyDescent="0.25">
      <c r="B46829" s="106"/>
      <c r="C46829" s="106"/>
      <c r="D46829" s="139"/>
      <c r="P46829" s="142"/>
      <c r="Q46829" s="142"/>
      <c r="R46829" s="142"/>
      <c r="S46829" s="139"/>
    </row>
    <row r="46830" spans="2:19" ht="15.75" customHeight="1" x14ac:dyDescent="0.25">
      <c r="B46830" s="106"/>
      <c r="C46830" s="106"/>
      <c r="D46830" s="139"/>
      <c r="P46830" s="142"/>
      <c r="Q46830" s="142"/>
      <c r="R46830" s="142"/>
      <c r="S46830" s="139"/>
    </row>
    <row r="46831" spans="2:19" ht="15.75" customHeight="1" x14ac:dyDescent="0.25">
      <c r="B46831" s="106"/>
      <c r="C46831" s="106"/>
      <c r="D46831" s="139"/>
      <c r="P46831" s="142"/>
      <c r="Q46831" s="142"/>
      <c r="R46831" s="142"/>
      <c r="S46831" s="139"/>
    </row>
    <row r="46832" spans="2:19" ht="15.75" customHeight="1" x14ac:dyDescent="0.25">
      <c r="B46832" s="106"/>
      <c r="C46832" s="106"/>
      <c r="D46832" s="139"/>
      <c r="P46832" s="142"/>
      <c r="Q46832" s="142"/>
      <c r="R46832" s="142"/>
      <c r="S46832" s="139"/>
    </row>
    <row r="46833" spans="2:19" ht="15.75" customHeight="1" x14ac:dyDescent="0.25">
      <c r="B46833" s="106"/>
      <c r="C46833" s="106"/>
      <c r="D46833" s="139"/>
      <c r="P46833" s="142"/>
      <c r="Q46833" s="142"/>
      <c r="R46833" s="142"/>
      <c r="S46833" s="139"/>
    </row>
    <row r="46834" spans="2:19" ht="15.75" customHeight="1" x14ac:dyDescent="0.25">
      <c r="B46834" s="106"/>
      <c r="C46834" s="106"/>
      <c r="D46834" s="139"/>
      <c r="P46834" s="142"/>
      <c r="Q46834" s="142"/>
      <c r="R46834" s="142"/>
      <c r="S46834" s="139"/>
    </row>
    <row r="46835" spans="2:19" ht="15.75" customHeight="1" x14ac:dyDescent="0.25">
      <c r="B46835" s="106"/>
      <c r="C46835" s="106"/>
      <c r="D46835" s="139"/>
      <c r="P46835" s="142"/>
      <c r="Q46835" s="142"/>
      <c r="R46835" s="142"/>
      <c r="S46835" s="139"/>
    </row>
    <row r="46836" spans="2:19" ht="15.75" customHeight="1" x14ac:dyDescent="0.25">
      <c r="B46836" s="106"/>
      <c r="C46836" s="106"/>
      <c r="D46836" s="139"/>
      <c r="P46836" s="142"/>
      <c r="Q46836" s="142"/>
      <c r="R46836" s="142"/>
      <c r="S46836" s="139"/>
    </row>
    <row r="46837" spans="2:19" ht="15.75" customHeight="1" x14ac:dyDescent="0.25">
      <c r="B46837" s="106"/>
      <c r="C46837" s="106"/>
      <c r="D46837" s="139"/>
      <c r="P46837" s="142"/>
      <c r="Q46837" s="142"/>
      <c r="R46837" s="142"/>
      <c r="S46837" s="139"/>
    </row>
    <row r="46838" spans="2:19" ht="15.75" customHeight="1" x14ac:dyDescent="0.25">
      <c r="B46838" s="106"/>
      <c r="C46838" s="106"/>
      <c r="D46838" s="139"/>
      <c r="P46838" s="142"/>
      <c r="Q46838" s="142"/>
      <c r="R46838" s="142"/>
      <c r="S46838" s="139"/>
    </row>
    <row r="46839" spans="2:19" ht="15.75" customHeight="1" x14ac:dyDescent="0.25">
      <c r="B46839" s="106"/>
      <c r="C46839" s="106"/>
      <c r="D46839" s="139"/>
      <c r="P46839" s="142"/>
      <c r="Q46839" s="142"/>
      <c r="R46839" s="142"/>
      <c r="S46839" s="139"/>
    </row>
    <row r="46840" spans="2:19" ht="15.75" customHeight="1" x14ac:dyDescent="0.25">
      <c r="B46840" s="106"/>
      <c r="C46840" s="106"/>
      <c r="D46840" s="139"/>
      <c r="P46840" s="142"/>
      <c r="Q46840" s="142"/>
      <c r="R46840" s="142"/>
      <c r="S46840" s="139"/>
    </row>
    <row r="46841" spans="2:19" ht="15.75" customHeight="1" x14ac:dyDescent="0.25">
      <c r="B46841" s="106"/>
      <c r="C46841" s="106"/>
      <c r="D46841" s="139"/>
      <c r="P46841" s="142"/>
      <c r="Q46841" s="142"/>
      <c r="R46841" s="142"/>
      <c r="S46841" s="139"/>
    </row>
    <row r="46842" spans="2:19" ht="15.75" customHeight="1" x14ac:dyDescent="0.25">
      <c r="B46842" s="106"/>
      <c r="C46842" s="106"/>
      <c r="D46842" s="139"/>
      <c r="P46842" s="142"/>
      <c r="Q46842" s="142"/>
      <c r="R46842" s="142"/>
      <c r="S46842" s="139"/>
    </row>
    <row r="46843" spans="2:19" ht="15.75" customHeight="1" x14ac:dyDescent="0.25">
      <c r="B46843" s="106"/>
      <c r="C46843" s="106"/>
      <c r="D46843" s="139"/>
      <c r="P46843" s="142"/>
      <c r="Q46843" s="142"/>
      <c r="R46843" s="142"/>
      <c r="S46843" s="139"/>
    </row>
    <row r="46844" spans="2:19" ht="15.75" customHeight="1" x14ac:dyDescent="0.25">
      <c r="B46844" s="106"/>
      <c r="C46844" s="106"/>
      <c r="D46844" s="139"/>
      <c r="P46844" s="142"/>
      <c r="Q46844" s="142"/>
      <c r="R46844" s="142"/>
      <c r="S46844" s="139"/>
    </row>
    <row r="46845" spans="2:19" ht="15.75" customHeight="1" x14ac:dyDescent="0.25">
      <c r="B46845" s="106"/>
      <c r="C46845" s="106"/>
      <c r="D46845" s="139"/>
      <c r="P46845" s="142"/>
      <c r="Q46845" s="142"/>
      <c r="R46845" s="142"/>
      <c r="S46845" s="139"/>
    </row>
    <row r="46846" spans="2:19" ht="15.75" customHeight="1" x14ac:dyDescent="0.25">
      <c r="B46846" s="106"/>
      <c r="C46846" s="106"/>
      <c r="D46846" s="139"/>
      <c r="P46846" s="142"/>
      <c r="Q46846" s="142"/>
      <c r="R46846" s="142"/>
      <c r="S46846" s="139"/>
    </row>
    <row r="46847" spans="2:19" ht="15.75" customHeight="1" x14ac:dyDescent="0.25">
      <c r="B46847" s="106"/>
      <c r="C46847" s="106"/>
      <c r="D46847" s="139"/>
      <c r="P46847" s="142"/>
      <c r="Q46847" s="142"/>
      <c r="R46847" s="142"/>
      <c r="S46847" s="139"/>
    </row>
    <row r="46848" spans="2:19" ht="15.75" customHeight="1" x14ac:dyDescent="0.25">
      <c r="B46848" s="106"/>
      <c r="C46848" s="106"/>
      <c r="D46848" s="139"/>
      <c r="P46848" s="142"/>
      <c r="Q46848" s="142"/>
      <c r="R46848" s="142"/>
      <c r="S46848" s="139"/>
    </row>
    <row r="46849" spans="2:19" ht="15.75" customHeight="1" x14ac:dyDescent="0.25">
      <c r="B46849" s="106"/>
      <c r="C46849" s="106"/>
      <c r="D46849" s="139"/>
      <c r="P46849" s="142"/>
      <c r="Q46849" s="142"/>
      <c r="R46849" s="142"/>
      <c r="S46849" s="139"/>
    </row>
    <row r="46850" spans="2:19" ht="15.75" customHeight="1" x14ac:dyDescent="0.25">
      <c r="B46850" s="106"/>
      <c r="C46850" s="106"/>
      <c r="D46850" s="139"/>
      <c r="P46850" s="142"/>
      <c r="Q46850" s="142"/>
      <c r="R46850" s="142"/>
      <c r="S46850" s="139"/>
    </row>
    <row r="46851" spans="2:19" ht="15.75" customHeight="1" x14ac:dyDescent="0.25">
      <c r="B46851" s="106"/>
      <c r="C46851" s="106"/>
      <c r="D46851" s="139"/>
      <c r="P46851" s="142"/>
      <c r="Q46851" s="142"/>
      <c r="R46851" s="142"/>
      <c r="S46851" s="139"/>
    </row>
    <row r="46852" spans="2:19" ht="15.75" customHeight="1" x14ac:dyDescent="0.25">
      <c r="B46852" s="106"/>
      <c r="C46852" s="106"/>
      <c r="D46852" s="139"/>
      <c r="P46852" s="142"/>
      <c r="Q46852" s="142"/>
      <c r="R46852" s="142"/>
      <c r="S46852" s="139"/>
    </row>
    <row r="46853" spans="2:19" ht="15.75" customHeight="1" x14ac:dyDescent="0.25">
      <c r="B46853" s="106"/>
      <c r="C46853" s="106"/>
      <c r="D46853" s="139"/>
      <c r="P46853" s="142"/>
      <c r="Q46853" s="142"/>
      <c r="R46853" s="142"/>
      <c r="S46853" s="139"/>
    </row>
    <row r="46854" spans="2:19" ht="15.75" customHeight="1" x14ac:dyDescent="0.25">
      <c r="B46854" s="106"/>
      <c r="C46854" s="106"/>
      <c r="D46854" s="139"/>
      <c r="P46854" s="142"/>
      <c r="Q46854" s="142"/>
      <c r="R46854" s="142"/>
      <c r="S46854" s="139"/>
    </row>
    <row r="46855" spans="2:19" ht="15.75" customHeight="1" x14ac:dyDescent="0.25">
      <c r="B46855" s="106"/>
      <c r="C46855" s="106"/>
      <c r="D46855" s="139"/>
      <c r="P46855" s="142"/>
      <c r="Q46855" s="142"/>
      <c r="R46855" s="142"/>
      <c r="S46855" s="139"/>
    </row>
    <row r="46856" spans="2:19" ht="15.75" customHeight="1" x14ac:dyDescent="0.25">
      <c r="B46856" s="106"/>
      <c r="C46856" s="106"/>
      <c r="D46856" s="139"/>
      <c r="P46856" s="142"/>
      <c r="Q46856" s="142"/>
      <c r="R46856" s="142"/>
      <c r="S46856" s="139"/>
    </row>
    <row r="46857" spans="2:19" ht="15.75" customHeight="1" x14ac:dyDescent="0.25">
      <c r="B46857" s="106"/>
      <c r="C46857" s="106"/>
      <c r="D46857" s="139"/>
      <c r="P46857" s="142"/>
      <c r="Q46857" s="142"/>
      <c r="R46857" s="142"/>
      <c r="S46857" s="139"/>
    </row>
    <row r="46858" spans="2:19" ht="15.75" customHeight="1" x14ac:dyDescent="0.25">
      <c r="B46858" s="106"/>
      <c r="C46858" s="106"/>
      <c r="D46858" s="139"/>
      <c r="P46858" s="142"/>
      <c r="Q46858" s="142"/>
      <c r="R46858" s="142"/>
      <c r="S46858" s="139"/>
    </row>
    <row r="46859" spans="2:19" ht="15.75" customHeight="1" x14ac:dyDescent="0.25">
      <c r="B46859" s="106"/>
      <c r="C46859" s="106"/>
      <c r="D46859" s="139"/>
      <c r="P46859" s="142"/>
      <c r="Q46859" s="142"/>
      <c r="R46859" s="142"/>
      <c r="S46859" s="139"/>
    </row>
    <row r="46860" spans="2:19" ht="15.75" customHeight="1" x14ac:dyDescent="0.25">
      <c r="B46860" s="106"/>
      <c r="C46860" s="106"/>
      <c r="D46860" s="139"/>
      <c r="P46860" s="142"/>
      <c r="Q46860" s="142"/>
      <c r="R46860" s="142"/>
      <c r="S46860" s="139"/>
    </row>
    <row r="46861" spans="2:19" ht="15.75" customHeight="1" x14ac:dyDescent="0.25">
      <c r="B46861" s="106"/>
      <c r="C46861" s="106"/>
      <c r="D46861" s="139"/>
      <c r="P46861" s="142"/>
      <c r="Q46861" s="142"/>
      <c r="R46861" s="142"/>
      <c r="S46861" s="139"/>
    </row>
    <row r="46862" spans="2:19" ht="15.75" customHeight="1" x14ac:dyDescent="0.25">
      <c r="B46862" s="106"/>
      <c r="C46862" s="106"/>
      <c r="D46862" s="139"/>
      <c r="P46862" s="142"/>
      <c r="Q46862" s="142"/>
      <c r="R46862" s="142"/>
      <c r="S46862" s="139"/>
    </row>
    <row r="46863" spans="2:19" ht="15.75" customHeight="1" x14ac:dyDescent="0.25">
      <c r="B46863" s="106"/>
      <c r="C46863" s="106"/>
      <c r="D46863" s="139"/>
      <c r="P46863" s="142"/>
      <c r="Q46863" s="142"/>
      <c r="R46863" s="142"/>
      <c r="S46863" s="139"/>
    </row>
    <row r="46864" spans="2:19" ht="15.75" customHeight="1" x14ac:dyDescent="0.25">
      <c r="B46864" s="106"/>
      <c r="C46864" s="106"/>
      <c r="D46864" s="139"/>
      <c r="P46864" s="142"/>
      <c r="Q46864" s="142"/>
      <c r="R46864" s="142"/>
      <c r="S46864" s="139"/>
    </row>
    <row r="46865" spans="2:19" ht="15.75" customHeight="1" x14ac:dyDescent="0.25">
      <c r="B46865" s="106"/>
      <c r="C46865" s="106"/>
      <c r="D46865" s="139"/>
      <c r="P46865" s="142"/>
      <c r="Q46865" s="142"/>
      <c r="R46865" s="142"/>
      <c r="S46865" s="139"/>
    </row>
    <row r="46866" spans="2:19" ht="15.75" customHeight="1" x14ac:dyDescent="0.25">
      <c r="B46866" s="106"/>
      <c r="C46866" s="106"/>
      <c r="D46866" s="139"/>
      <c r="P46866" s="142"/>
      <c r="Q46866" s="142"/>
      <c r="R46866" s="142"/>
      <c r="S46866" s="139"/>
    </row>
    <row r="46867" spans="2:19" ht="15.75" customHeight="1" x14ac:dyDescent="0.25">
      <c r="B46867" s="106"/>
      <c r="C46867" s="106"/>
      <c r="D46867" s="139"/>
      <c r="P46867" s="142"/>
      <c r="Q46867" s="142"/>
      <c r="R46867" s="142"/>
      <c r="S46867" s="139"/>
    </row>
    <row r="46868" spans="2:19" ht="15.75" customHeight="1" x14ac:dyDescent="0.25">
      <c r="B46868" s="106"/>
      <c r="C46868" s="106"/>
      <c r="D46868" s="139"/>
      <c r="P46868" s="142"/>
      <c r="Q46868" s="142"/>
      <c r="R46868" s="142"/>
      <c r="S46868" s="139"/>
    </row>
    <row r="46869" spans="2:19" ht="15.75" customHeight="1" x14ac:dyDescent="0.25">
      <c r="B46869" s="106"/>
      <c r="C46869" s="106"/>
      <c r="D46869" s="139"/>
      <c r="P46869" s="142"/>
      <c r="Q46869" s="142"/>
      <c r="R46869" s="142"/>
      <c r="S46869" s="139"/>
    </row>
    <row r="46870" spans="2:19" ht="15.75" customHeight="1" x14ac:dyDescent="0.25">
      <c r="B46870" s="106"/>
      <c r="C46870" s="106"/>
      <c r="D46870" s="139"/>
      <c r="P46870" s="142"/>
      <c r="Q46870" s="142"/>
      <c r="R46870" s="142"/>
      <c r="S46870" s="139"/>
    </row>
    <row r="46871" spans="2:19" ht="15.75" customHeight="1" x14ac:dyDescent="0.25">
      <c r="B46871" s="106"/>
      <c r="C46871" s="106"/>
      <c r="D46871" s="139"/>
      <c r="P46871" s="142"/>
      <c r="Q46871" s="142"/>
      <c r="R46871" s="142"/>
      <c r="S46871" s="139"/>
    </row>
    <row r="46872" spans="2:19" ht="15.75" customHeight="1" x14ac:dyDescent="0.25">
      <c r="B46872" s="106"/>
      <c r="C46872" s="106"/>
      <c r="D46872" s="139"/>
      <c r="P46872" s="142"/>
      <c r="Q46872" s="142"/>
      <c r="R46872" s="142"/>
      <c r="S46872" s="139"/>
    </row>
    <row r="46873" spans="2:19" ht="15.75" customHeight="1" x14ac:dyDescent="0.25">
      <c r="B46873" s="106"/>
      <c r="C46873" s="106"/>
      <c r="D46873" s="139"/>
      <c r="P46873" s="142"/>
      <c r="Q46873" s="142"/>
      <c r="R46873" s="142"/>
      <c r="S46873" s="139"/>
    </row>
    <row r="46874" spans="2:19" ht="15.75" customHeight="1" x14ac:dyDescent="0.25">
      <c r="B46874" s="106"/>
      <c r="C46874" s="106"/>
      <c r="D46874" s="139"/>
      <c r="P46874" s="142"/>
      <c r="Q46874" s="142"/>
      <c r="R46874" s="142"/>
      <c r="S46874" s="139"/>
    </row>
    <row r="46875" spans="2:19" ht="15.75" customHeight="1" x14ac:dyDescent="0.25">
      <c r="B46875" s="106"/>
      <c r="C46875" s="106"/>
      <c r="D46875" s="139"/>
      <c r="P46875" s="142"/>
      <c r="Q46875" s="142"/>
      <c r="R46875" s="142"/>
      <c r="S46875" s="139"/>
    </row>
    <row r="46876" spans="2:19" ht="15.75" customHeight="1" x14ac:dyDescent="0.25">
      <c r="B46876" s="106"/>
      <c r="C46876" s="106"/>
      <c r="D46876" s="139"/>
      <c r="P46876" s="142"/>
      <c r="Q46876" s="142"/>
      <c r="R46876" s="142"/>
      <c r="S46876" s="139"/>
    </row>
    <row r="46877" spans="2:19" ht="15.75" customHeight="1" x14ac:dyDescent="0.25">
      <c r="B46877" s="106"/>
      <c r="C46877" s="106"/>
      <c r="D46877" s="139"/>
      <c r="P46877" s="142"/>
      <c r="Q46877" s="142"/>
      <c r="R46877" s="142"/>
      <c r="S46877" s="139"/>
    </row>
    <row r="46878" spans="2:19" ht="15.75" customHeight="1" x14ac:dyDescent="0.25">
      <c r="B46878" s="106"/>
      <c r="C46878" s="106"/>
      <c r="D46878" s="139"/>
      <c r="P46878" s="142"/>
      <c r="Q46878" s="142"/>
      <c r="R46878" s="142"/>
      <c r="S46878" s="139"/>
    </row>
    <row r="46879" spans="2:19" ht="15.75" customHeight="1" x14ac:dyDescent="0.25">
      <c r="B46879" s="106"/>
      <c r="C46879" s="106"/>
      <c r="D46879" s="139"/>
      <c r="P46879" s="142"/>
      <c r="Q46879" s="142"/>
      <c r="R46879" s="142"/>
      <c r="S46879" s="139"/>
    </row>
    <row r="46880" spans="2:19" ht="15.75" customHeight="1" x14ac:dyDescent="0.25">
      <c r="B46880" s="106"/>
      <c r="C46880" s="106"/>
      <c r="D46880" s="139"/>
      <c r="P46880" s="142"/>
      <c r="Q46880" s="142"/>
      <c r="R46880" s="142"/>
      <c r="S46880" s="139"/>
    </row>
    <row r="46881" spans="2:19" ht="15.75" customHeight="1" x14ac:dyDescent="0.25">
      <c r="B46881" s="106"/>
      <c r="C46881" s="106"/>
      <c r="D46881" s="139"/>
      <c r="P46881" s="142"/>
      <c r="Q46881" s="142"/>
      <c r="R46881" s="142"/>
      <c r="S46881" s="139"/>
    </row>
    <row r="46882" spans="2:19" ht="15.75" customHeight="1" x14ac:dyDescent="0.25">
      <c r="B46882" s="106"/>
      <c r="C46882" s="106"/>
      <c r="D46882" s="139"/>
      <c r="P46882" s="142"/>
      <c r="Q46882" s="142"/>
      <c r="R46882" s="142"/>
      <c r="S46882" s="139"/>
    </row>
    <row r="46883" spans="2:19" ht="15.75" customHeight="1" x14ac:dyDescent="0.25">
      <c r="B46883" s="106"/>
      <c r="C46883" s="106"/>
      <c r="D46883" s="139"/>
      <c r="P46883" s="142"/>
      <c r="Q46883" s="142"/>
      <c r="R46883" s="142"/>
      <c r="S46883" s="139"/>
    </row>
    <row r="46884" spans="2:19" ht="15.75" customHeight="1" x14ac:dyDescent="0.25">
      <c r="B46884" s="106"/>
      <c r="C46884" s="106"/>
      <c r="D46884" s="139"/>
      <c r="P46884" s="142"/>
      <c r="Q46884" s="142"/>
      <c r="R46884" s="142"/>
      <c r="S46884" s="139"/>
    </row>
    <row r="46885" spans="2:19" ht="15.75" customHeight="1" x14ac:dyDescent="0.25">
      <c r="B46885" s="106"/>
      <c r="C46885" s="106"/>
      <c r="D46885" s="139"/>
      <c r="P46885" s="142"/>
      <c r="Q46885" s="142"/>
      <c r="R46885" s="142"/>
      <c r="S46885" s="139"/>
    </row>
    <row r="46886" spans="2:19" ht="15.75" customHeight="1" x14ac:dyDescent="0.25">
      <c r="B46886" s="106"/>
      <c r="C46886" s="106"/>
      <c r="D46886" s="139"/>
      <c r="P46886" s="142"/>
      <c r="Q46886" s="142"/>
      <c r="R46886" s="142"/>
      <c r="S46886" s="139"/>
    </row>
    <row r="46887" spans="2:19" ht="15.75" customHeight="1" x14ac:dyDescent="0.25">
      <c r="B46887" s="106"/>
      <c r="C46887" s="106"/>
      <c r="D46887" s="139"/>
      <c r="P46887" s="142"/>
      <c r="Q46887" s="142"/>
      <c r="R46887" s="142"/>
      <c r="S46887" s="139"/>
    </row>
    <row r="46888" spans="2:19" ht="15.75" customHeight="1" x14ac:dyDescent="0.25">
      <c r="B46888" s="106"/>
      <c r="C46888" s="106"/>
      <c r="D46888" s="139"/>
      <c r="P46888" s="142"/>
      <c r="Q46888" s="142"/>
      <c r="R46888" s="142"/>
      <c r="S46888" s="139"/>
    </row>
    <row r="46889" spans="2:19" ht="15.75" customHeight="1" x14ac:dyDescent="0.25">
      <c r="B46889" s="106"/>
      <c r="C46889" s="106"/>
      <c r="D46889" s="139"/>
      <c r="P46889" s="142"/>
      <c r="Q46889" s="142"/>
      <c r="R46889" s="142"/>
      <c r="S46889" s="139"/>
    </row>
    <row r="46890" spans="2:19" ht="15.75" customHeight="1" x14ac:dyDescent="0.25">
      <c r="B46890" s="106"/>
      <c r="C46890" s="106"/>
      <c r="D46890" s="139"/>
      <c r="P46890" s="142"/>
      <c r="Q46890" s="142"/>
      <c r="R46890" s="142"/>
      <c r="S46890" s="139"/>
    </row>
    <row r="46891" spans="2:19" ht="15.75" customHeight="1" x14ac:dyDescent="0.25">
      <c r="B46891" s="106"/>
      <c r="C46891" s="106"/>
      <c r="D46891" s="139"/>
      <c r="P46891" s="142"/>
      <c r="Q46891" s="142"/>
      <c r="R46891" s="142"/>
      <c r="S46891" s="139"/>
    </row>
    <row r="46892" spans="2:19" ht="15.75" customHeight="1" x14ac:dyDescent="0.25">
      <c r="B46892" s="106"/>
      <c r="C46892" s="106"/>
      <c r="D46892" s="139"/>
      <c r="P46892" s="142"/>
      <c r="Q46892" s="142"/>
      <c r="R46892" s="142"/>
      <c r="S46892" s="139"/>
    </row>
    <row r="46893" spans="2:19" ht="15.75" customHeight="1" x14ac:dyDescent="0.25">
      <c r="B46893" s="106"/>
      <c r="C46893" s="106"/>
      <c r="D46893" s="139"/>
      <c r="P46893" s="142"/>
      <c r="Q46893" s="142"/>
      <c r="R46893" s="142"/>
      <c r="S46893" s="139"/>
    </row>
    <row r="46894" spans="2:19" ht="15.75" customHeight="1" x14ac:dyDescent="0.25">
      <c r="B46894" s="106"/>
      <c r="C46894" s="106"/>
      <c r="D46894" s="139"/>
      <c r="P46894" s="142"/>
      <c r="Q46894" s="142"/>
      <c r="R46894" s="142"/>
      <c r="S46894" s="139"/>
    </row>
    <row r="46895" spans="2:19" ht="15.75" customHeight="1" x14ac:dyDescent="0.25">
      <c r="B46895" s="106"/>
      <c r="C46895" s="106"/>
      <c r="D46895" s="139"/>
      <c r="P46895" s="142"/>
      <c r="Q46895" s="142"/>
      <c r="R46895" s="142"/>
      <c r="S46895" s="139"/>
    </row>
    <row r="46896" spans="2:19" ht="15.75" customHeight="1" x14ac:dyDescent="0.25">
      <c r="B46896" s="106"/>
      <c r="C46896" s="106"/>
      <c r="D46896" s="139"/>
      <c r="P46896" s="142"/>
      <c r="Q46896" s="142"/>
      <c r="R46896" s="142"/>
      <c r="S46896" s="139"/>
    </row>
    <row r="46897" spans="2:19" ht="15.75" customHeight="1" x14ac:dyDescent="0.25">
      <c r="B46897" s="106"/>
      <c r="C46897" s="106"/>
      <c r="D46897" s="139"/>
      <c r="P46897" s="142"/>
      <c r="Q46897" s="142"/>
      <c r="R46897" s="142"/>
      <c r="S46897" s="139"/>
    </row>
    <row r="46898" spans="2:19" ht="15.75" customHeight="1" x14ac:dyDescent="0.25">
      <c r="B46898" s="106"/>
      <c r="C46898" s="106"/>
      <c r="D46898" s="139"/>
      <c r="P46898" s="142"/>
      <c r="Q46898" s="142"/>
      <c r="R46898" s="142"/>
      <c r="S46898" s="139"/>
    </row>
    <row r="46899" spans="2:19" ht="15.75" customHeight="1" x14ac:dyDescent="0.25">
      <c r="B46899" s="106"/>
      <c r="C46899" s="106"/>
      <c r="D46899" s="139"/>
      <c r="P46899" s="142"/>
      <c r="Q46899" s="142"/>
      <c r="R46899" s="142"/>
      <c r="S46899" s="139"/>
    </row>
    <row r="46900" spans="2:19" ht="15.75" customHeight="1" x14ac:dyDescent="0.25">
      <c r="B46900" s="106"/>
      <c r="C46900" s="106"/>
      <c r="D46900" s="139"/>
      <c r="P46900" s="142"/>
      <c r="Q46900" s="142"/>
      <c r="R46900" s="142"/>
      <c r="S46900" s="139"/>
    </row>
    <row r="46901" spans="2:19" ht="15.75" customHeight="1" x14ac:dyDescent="0.25">
      <c r="B46901" s="106"/>
      <c r="C46901" s="106"/>
      <c r="D46901" s="139"/>
      <c r="P46901" s="142"/>
      <c r="Q46901" s="142"/>
      <c r="R46901" s="142"/>
      <c r="S46901" s="139"/>
    </row>
    <row r="46902" spans="2:19" ht="15.75" customHeight="1" x14ac:dyDescent="0.25">
      <c r="B46902" s="106"/>
      <c r="C46902" s="106"/>
      <c r="D46902" s="139"/>
      <c r="P46902" s="142"/>
      <c r="Q46902" s="142"/>
      <c r="R46902" s="142"/>
      <c r="S46902" s="139"/>
    </row>
    <row r="46903" spans="2:19" ht="15.75" customHeight="1" x14ac:dyDescent="0.25">
      <c r="B46903" s="106"/>
      <c r="C46903" s="106"/>
      <c r="D46903" s="139"/>
      <c r="P46903" s="142"/>
      <c r="Q46903" s="142"/>
      <c r="R46903" s="142"/>
      <c r="S46903" s="139"/>
    </row>
    <row r="46904" spans="2:19" ht="15.75" customHeight="1" x14ac:dyDescent="0.25">
      <c r="B46904" s="106"/>
      <c r="C46904" s="106"/>
      <c r="D46904" s="139"/>
      <c r="P46904" s="142"/>
      <c r="Q46904" s="142"/>
      <c r="R46904" s="142"/>
      <c r="S46904" s="139"/>
    </row>
    <row r="46905" spans="2:19" ht="15.75" customHeight="1" x14ac:dyDescent="0.25">
      <c r="B46905" s="106"/>
      <c r="C46905" s="106"/>
      <c r="D46905" s="139"/>
      <c r="P46905" s="142"/>
      <c r="Q46905" s="142"/>
      <c r="R46905" s="142"/>
      <c r="S46905" s="139"/>
    </row>
    <row r="46906" spans="2:19" ht="15.75" customHeight="1" x14ac:dyDescent="0.25">
      <c r="B46906" s="106"/>
      <c r="C46906" s="106"/>
      <c r="D46906" s="139"/>
      <c r="P46906" s="142"/>
      <c r="Q46906" s="142"/>
      <c r="R46906" s="142"/>
      <c r="S46906" s="139"/>
    </row>
    <row r="46907" spans="2:19" ht="15.75" customHeight="1" x14ac:dyDescent="0.25">
      <c r="B46907" s="106"/>
      <c r="C46907" s="106"/>
      <c r="D46907" s="139"/>
      <c r="P46907" s="142"/>
      <c r="Q46907" s="142"/>
      <c r="R46907" s="142"/>
      <c r="S46907" s="139"/>
    </row>
    <row r="46908" spans="2:19" ht="15.75" customHeight="1" x14ac:dyDescent="0.25">
      <c r="B46908" s="106"/>
      <c r="C46908" s="106"/>
      <c r="D46908" s="139"/>
      <c r="P46908" s="142"/>
      <c r="Q46908" s="142"/>
      <c r="R46908" s="142"/>
      <c r="S46908" s="139"/>
    </row>
    <row r="46909" spans="2:19" ht="15.75" customHeight="1" x14ac:dyDescent="0.25">
      <c r="B46909" s="106"/>
      <c r="C46909" s="106"/>
      <c r="D46909" s="139"/>
      <c r="P46909" s="142"/>
      <c r="Q46909" s="142"/>
      <c r="R46909" s="142"/>
      <c r="S46909" s="139"/>
    </row>
    <row r="46910" spans="2:19" ht="15.75" customHeight="1" x14ac:dyDescent="0.25">
      <c r="B46910" s="106"/>
      <c r="C46910" s="106"/>
      <c r="D46910" s="139"/>
      <c r="P46910" s="142"/>
      <c r="Q46910" s="142"/>
      <c r="R46910" s="142"/>
      <c r="S46910" s="139"/>
    </row>
    <row r="46911" spans="2:19" ht="15.75" customHeight="1" x14ac:dyDescent="0.25">
      <c r="B46911" s="106"/>
      <c r="C46911" s="106"/>
      <c r="D46911" s="139"/>
      <c r="P46911" s="142"/>
      <c r="Q46911" s="142"/>
      <c r="R46911" s="142"/>
      <c r="S46911" s="139"/>
    </row>
    <row r="46912" spans="2:19" ht="15.75" customHeight="1" x14ac:dyDescent="0.25">
      <c r="B46912" s="106"/>
      <c r="C46912" s="106"/>
      <c r="D46912" s="139"/>
      <c r="P46912" s="142"/>
      <c r="Q46912" s="142"/>
      <c r="R46912" s="142"/>
      <c r="S46912" s="139"/>
    </row>
    <row r="46913" spans="2:19" ht="15.75" customHeight="1" x14ac:dyDescent="0.25">
      <c r="B46913" s="106"/>
      <c r="C46913" s="106"/>
      <c r="D46913" s="139"/>
      <c r="P46913" s="142"/>
      <c r="Q46913" s="142"/>
      <c r="R46913" s="142"/>
      <c r="S46913" s="139"/>
    </row>
    <row r="46914" spans="2:19" ht="15.75" customHeight="1" x14ac:dyDescent="0.25">
      <c r="B46914" s="106"/>
      <c r="C46914" s="106"/>
      <c r="D46914" s="139"/>
      <c r="P46914" s="142"/>
      <c r="Q46914" s="142"/>
      <c r="R46914" s="142"/>
      <c r="S46914" s="139"/>
    </row>
    <row r="46915" spans="2:19" ht="15.75" customHeight="1" x14ac:dyDescent="0.25">
      <c r="B46915" s="106"/>
      <c r="C46915" s="106"/>
      <c r="D46915" s="139"/>
      <c r="P46915" s="142"/>
      <c r="Q46915" s="142"/>
      <c r="R46915" s="142"/>
      <c r="S46915" s="139"/>
    </row>
    <row r="46916" spans="2:19" ht="15.75" customHeight="1" x14ac:dyDescent="0.25">
      <c r="B46916" s="106"/>
      <c r="C46916" s="106"/>
      <c r="D46916" s="139"/>
      <c r="P46916" s="142"/>
      <c r="Q46916" s="142"/>
      <c r="R46916" s="142"/>
      <c r="S46916" s="139"/>
    </row>
    <row r="46917" spans="2:19" ht="15.75" customHeight="1" x14ac:dyDescent="0.25">
      <c r="B46917" s="106"/>
      <c r="C46917" s="106"/>
      <c r="D46917" s="139"/>
      <c r="P46917" s="142"/>
      <c r="Q46917" s="142"/>
      <c r="R46917" s="142"/>
      <c r="S46917" s="139"/>
    </row>
    <row r="46918" spans="2:19" ht="15.75" customHeight="1" x14ac:dyDescent="0.25">
      <c r="B46918" s="106"/>
      <c r="C46918" s="106"/>
      <c r="D46918" s="139"/>
      <c r="P46918" s="142"/>
      <c r="Q46918" s="142"/>
      <c r="R46918" s="142"/>
      <c r="S46918" s="139"/>
    </row>
    <row r="46919" spans="2:19" ht="15.75" customHeight="1" x14ac:dyDescent="0.25">
      <c r="B46919" s="106"/>
      <c r="C46919" s="106"/>
      <c r="D46919" s="139"/>
      <c r="P46919" s="142"/>
      <c r="Q46919" s="142"/>
      <c r="R46919" s="142"/>
      <c r="S46919" s="139"/>
    </row>
    <row r="46920" spans="2:19" ht="15.75" customHeight="1" x14ac:dyDescent="0.25">
      <c r="B46920" s="106"/>
      <c r="C46920" s="106"/>
      <c r="D46920" s="139"/>
      <c r="P46920" s="142"/>
      <c r="Q46920" s="142"/>
      <c r="R46920" s="142"/>
      <c r="S46920" s="139"/>
    </row>
    <row r="46921" spans="2:19" ht="15.75" customHeight="1" x14ac:dyDescent="0.25">
      <c r="B46921" s="106"/>
      <c r="C46921" s="106"/>
      <c r="D46921" s="139"/>
      <c r="P46921" s="142"/>
      <c r="Q46921" s="142"/>
      <c r="R46921" s="142"/>
      <c r="S46921" s="139"/>
    </row>
    <row r="46922" spans="2:19" ht="15.75" customHeight="1" x14ac:dyDescent="0.25">
      <c r="B46922" s="106"/>
      <c r="C46922" s="106"/>
      <c r="D46922" s="139"/>
      <c r="P46922" s="142"/>
      <c r="Q46922" s="142"/>
      <c r="R46922" s="142"/>
      <c r="S46922" s="139"/>
    </row>
    <row r="46923" spans="2:19" ht="15.75" customHeight="1" x14ac:dyDescent="0.25">
      <c r="B46923" s="106"/>
      <c r="C46923" s="106"/>
      <c r="D46923" s="139"/>
      <c r="P46923" s="142"/>
      <c r="Q46923" s="142"/>
      <c r="R46923" s="142"/>
      <c r="S46923" s="139"/>
    </row>
    <row r="46924" spans="2:19" ht="15.75" customHeight="1" x14ac:dyDescent="0.25">
      <c r="B46924" s="106"/>
      <c r="C46924" s="106"/>
      <c r="D46924" s="139"/>
      <c r="P46924" s="142"/>
      <c r="Q46924" s="142"/>
      <c r="R46924" s="142"/>
      <c r="S46924" s="139"/>
    </row>
    <row r="46925" spans="2:19" ht="15.75" customHeight="1" x14ac:dyDescent="0.25">
      <c r="B46925" s="106"/>
      <c r="C46925" s="106"/>
      <c r="D46925" s="139"/>
      <c r="P46925" s="142"/>
      <c r="Q46925" s="142"/>
      <c r="R46925" s="142"/>
      <c r="S46925" s="139"/>
    </row>
    <row r="46926" spans="2:19" ht="15.75" customHeight="1" x14ac:dyDescent="0.25">
      <c r="B46926" s="106"/>
      <c r="C46926" s="106"/>
      <c r="D46926" s="139"/>
      <c r="P46926" s="142"/>
      <c r="Q46926" s="142"/>
      <c r="R46926" s="142"/>
      <c r="S46926" s="139"/>
    </row>
    <row r="46927" spans="2:19" ht="15.75" customHeight="1" x14ac:dyDescent="0.25">
      <c r="B46927" s="106"/>
      <c r="C46927" s="106"/>
      <c r="D46927" s="139"/>
      <c r="P46927" s="142"/>
      <c r="Q46927" s="142"/>
      <c r="R46927" s="142"/>
      <c r="S46927" s="139"/>
    </row>
    <row r="46928" spans="2:19" ht="15.75" customHeight="1" x14ac:dyDescent="0.25">
      <c r="B46928" s="106"/>
      <c r="C46928" s="106"/>
      <c r="D46928" s="139"/>
      <c r="P46928" s="142"/>
      <c r="Q46928" s="142"/>
      <c r="R46928" s="142"/>
      <c r="S46928" s="139"/>
    </row>
    <row r="46929" spans="2:19" ht="15.75" customHeight="1" x14ac:dyDescent="0.25">
      <c r="B46929" s="106"/>
      <c r="C46929" s="106"/>
      <c r="D46929" s="139"/>
      <c r="P46929" s="142"/>
      <c r="Q46929" s="142"/>
      <c r="R46929" s="142"/>
      <c r="S46929" s="139"/>
    </row>
    <row r="46930" spans="2:19" ht="15.75" customHeight="1" x14ac:dyDescent="0.25">
      <c r="B46930" s="106"/>
      <c r="C46930" s="106"/>
      <c r="D46930" s="139"/>
      <c r="P46930" s="142"/>
      <c r="Q46930" s="142"/>
      <c r="R46930" s="142"/>
      <c r="S46930" s="139"/>
    </row>
    <row r="46931" spans="2:19" ht="15.75" customHeight="1" x14ac:dyDescent="0.25">
      <c r="B46931" s="106"/>
      <c r="C46931" s="106"/>
      <c r="D46931" s="139"/>
      <c r="P46931" s="142"/>
      <c r="Q46931" s="142"/>
      <c r="R46931" s="142"/>
      <c r="S46931" s="139"/>
    </row>
    <row r="46932" spans="2:19" ht="15.75" customHeight="1" x14ac:dyDescent="0.25">
      <c r="B46932" s="106"/>
      <c r="C46932" s="106"/>
      <c r="D46932" s="139"/>
      <c r="P46932" s="142"/>
      <c r="Q46932" s="142"/>
      <c r="R46932" s="142"/>
      <c r="S46932" s="139"/>
    </row>
    <row r="46933" spans="2:19" ht="15.75" customHeight="1" x14ac:dyDescent="0.25">
      <c r="B46933" s="106"/>
      <c r="C46933" s="106"/>
      <c r="D46933" s="139"/>
      <c r="P46933" s="142"/>
      <c r="Q46933" s="142"/>
      <c r="R46933" s="142"/>
      <c r="S46933" s="139"/>
    </row>
    <row r="46934" spans="2:19" ht="15.75" customHeight="1" x14ac:dyDescent="0.25">
      <c r="B46934" s="106"/>
      <c r="C46934" s="106"/>
      <c r="D46934" s="139"/>
      <c r="P46934" s="142"/>
      <c r="Q46934" s="142"/>
      <c r="R46934" s="142"/>
      <c r="S46934" s="139"/>
    </row>
    <row r="46935" spans="2:19" ht="15.75" customHeight="1" x14ac:dyDescent="0.25">
      <c r="B46935" s="106"/>
      <c r="C46935" s="106"/>
      <c r="D46935" s="139"/>
      <c r="P46935" s="142"/>
      <c r="Q46935" s="142"/>
      <c r="R46935" s="142"/>
      <c r="S46935" s="139"/>
    </row>
    <row r="46936" spans="2:19" ht="15.75" customHeight="1" x14ac:dyDescent="0.25">
      <c r="B46936" s="106"/>
      <c r="C46936" s="106"/>
      <c r="D46936" s="139"/>
      <c r="P46936" s="142"/>
      <c r="Q46936" s="142"/>
      <c r="R46936" s="142"/>
      <c r="S46936" s="139"/>
    </row>
    <row r="46937" spans="2:19" ht="15.75" customHeight="1" x14ac:dyDescent="0.25">
      <c r="B46937" s="106"/>
      <c r="C46937" s="106"/>
      <c r="D46937" s="139"/>
      <c r="P46937" s="142"/>
      <c r="Q46937" s="142"/>
      <c r="R46937" s="142"/>
      <c r="S46937" s="139"/>
    </row>
    <row r="46938" spans="2:19" ht="15.75" customHeight="1" x14ac:dyDescent="0.25">
      <c r="B46938" s="106"/>
      <c r="C46938" s="106"/>
      <c r="D46938" s="139"/>
      <c r="P46938" s="142"/>
      <c r="Q46938" s="142"/>
      <c r="R46938" s="142"/>
      <c r="S46938" s="139"/>
    </row>
    <row r="46939" spans="2:19" ht="15.75" customHeight="1" x14ac:dyDescent="0.25">
      <c r="B46939" s="106"/>
      <c r="C46939" s="106"/>
      <c r="D46939" s="139"/>
      <c r="P46939" s="142"/>
      <c r="Q46939" s="142"/>
      <c r="R46939" s="142"/>
      <c r="S46939" s="139"/>
    </row>
    <row r="46940" spans="2:19" ht="15.75" customHeight="1" x14ac:dyDescent="0.25">
      <c r="B46940" s="106"/>
      <c r="C46940" s="106"/>
      <c r="D46940" s="139"/>
      <c r="P46940" s="142"/>
      <c r="Q46940" s="142"/>
      <c r="R46940" s="142"/>
      <c r="S46940" s="139"/>
    </row>
    <row r="46941" spans="2:19" ht="15.75" customHeight="1" x14ac:dyDescent="0.25">
      <c r="B46941" s="106"/>
      <c r="C46941" s="106"/>
      <c r="D46941" s="139"/>
      <c r="P46941" s="142"/>
      <c r="Q46941" s="142"/>
      <c r="R46941" s="142"/>
      <c r="S46941" s="139"/>
    </row>
    <row r="46942" spans="2:19" ht="15.75" customHeight="1" x14ac:dyDescent="0.25">
      <c r="B46942" s="106"/>
      <c r="C46942" s="106"/>
      <c r="D46942" s="139"/>
      <c r="P46942" s="142"/>
      <c r="Q46942" s="142"/>
      <c r="R46942" s="142"/>
      <c r="S46942" s="139"/>
    </row>
    <row r="46943" spans="2:19" ht="15.75" customHeight="1" x14ac:dyDescent="0.25">
      <c r="B46943" s="106"/>
      <c r="C46943" s="106"/>
      <c r="D46943" s="139"/>
      <c r="P46943" s="142"/>
      <c r="Q46943" s="142"/>
      <c r="R46943" s="142"/>
      <c r="S46943" s="139"/>
    </row>
    <row r="46944" spans="2:19" ht="15.75" customHeight="1" x14ac:dyDescent="0.25">
      <c r="B46944" s="106"/>
      <c r="C46944" s="106"/>
      <c r="D46944" s="139"/>
      <c r="P46944" s="142"/>
      <c r="Q46944" s="142"/>
      <c r="R46944" s="142"/>
      <c r="S46944" s="139"/>
    </row>
    <row r="46945" spans="2:19" ht="15.75" customHeight="1" x14ac:dyDescent="0.25">
      <c r="B46945" s="106"/>
      <c r="C46945" s="106"/>
      <c r="D46945" s="139"/>
      <c r="P46945" s="142"/>
      <c r="Q46945" s="142"/>
      <c r="R46945" s="142"/>
      <c r="S46945" s="139"/>
    </row>
    <row r="46946" spans="2:19" ht="15.75" customHeight="1" x14ac:dyDescent="0.25">
      <c r="B46946" s="106"/>
      <c r="C46946" s="106"/>
      <c r="D46946" s="139"/>
      <c r="P46946" s="142"/>
      <c r="Q46946" s="142"/>
      <c r="R46946" s="142"/>
      <c r="S46946" s="139"/>
    </row>
    <row r="46947" spans="2:19" ht="15.75" customHeight="1" x14ac:dyDescent="0.25">
      <c r="B46947" s="106"/>
      <c r="C46947" s="106"/>
      <c r="D46947" s="139"/>
      <c r="P46947" s="142"/>
      <c r="Q46947" s="142"/>
      <c r="R46947" s="142"/>
      <c r="S46947" s="139"/>
    </row>
    <row r="46948" spans="2:19" ht="15.75" customHeight="1" x14ac:dyDescent="0.25">
      <c r="B46948" s="106"/>
      <c r="C46948" s="106"/>
      <c r="D46948" s="139"/>
      <c r="P46948" s="142"/>
      <c r="Q46948" s="142"/>
      <c r="R46948" s="142"/>
      <c r="S46948" s="139"/>
    </row>
    <row r="46949" spans="2:19" ht="15.75" customHeight="1" x14ac:dyDescent="0.25">
      <c r="B46949" s="106"/>
      <c r="C46949" s="106"/>
      <c r="D46949" s="139"/>
      <c r="P46949" s="142"/>
      <c r="Q46949" s="142"/>
      <c r="R46949" s="142"/>
      <c r="S46949" s="139"/>
    </row>
    <row r="46950" spans="2:19" ht="15.75" customHeight="1" x14ac:dyDescent="0.25">
      <c r="B46950" s="106"/>
      <c r="C46950" s="106"/>
      <c r="D46950" s="139"/>
      <c r="P46950" s="142"/>
      <c r="Q46950" s="142"/>
      <c r="R46950" s="142"/>
      <c r="S46950" s="139"/>
    </row>
    <row r="46951" spans="2:19" ht="15.75" customHeight="1" x14ac:dyDescent="0.25">
      <c r="B46951" s="106"/>
      <c r="C46951" s="106"/>
      <c r="D46951" s="139"/>
      <c r="P46951" s="142"/>
      <c r="Q46951" s="142"/>
      <c r="R46951" s="142"/>
      <c r="S46951" s="139"/>
    </row>
    <row r="46952" spans="2:19" ht="15.75" customHeight="1" x14ac:dyDescent="0.25">
      <c r="B46952" s="106"/>
      <c r="C46952" s="106"/>
      <c r="D46952" s="139"/>
      <c r="P46952" s="142"/>
      <c r="Q46952" s="142"/>
      <c r="R46952" s="142"/>
      <c r="S46952" s="139"/>
    </row>
    <row r="46953" spans="2:19" ht="15.75" customHeight="1" x14ac:dyDescent="0.25">
      <c r="B46953" s="106"/>
      <c r="C46953" s="106"/>
      <c r="D46953" s="139"/>
      <c r="P46953" s="142"/>
      <c r="Q46953" s="142"/>
      <c r="R46953" s="142"/>
      <c r="S46953" s="139"/>
    </row>
    <row r="46954" spans="2:19" ht="15.75" customHeight="1" x14ac:dyDescent="0.25">
      <c r="B46954" s="106"/>
      <c r="C46954" s="106"/>
      <c r="D46954" s="139"/>
      <c r="P46954" s="142"/>
      <c r="Q46954" s="142"/>
      <c r="R46954" s="142"/>
      <c r="S46954" s="139"/>
    </row>
    <row r="46955" spans="2:19" ht="15.75" customHeight="1" x14ac:dyDescent="0.25">
      <c r="B46955" s="106"/>
      <c r="C46955" s="106"/>
      <c r="D46955" s="139"/>
      <c r="P46955" s="142"/>
      <c r="Q46955" s="142"/>
      <c r="R46955" s="142"/>
      <c r="S46955" s="139"/>
    </row>
    <row r="46956" spans="2:19" ht="15.75" customHeight="1" x14ac:dyDescent="0.25">
      <c r="B46956" s="106"/>
      <c r="C46956" s="106"/>
      <c r="D46956" s="139"/>
      <c r="P46956" s="142"/>
      <c r="Q46956" s="142"/>
      <c r="R46956" s="142"/>
      <c r="S46956" s="139"/>
    </row>
    <row r="46957" spans="2:19" ht="15.75" customHeight="1" x14ac:dyDescent="0.25">
      <c r="B46957" s="106"/>
      <c r="C46957" s="106"/>
      <c r="D46957" s="139"/>
      <c r="P46957" s="142"/>
      <c r="Q46957" s="142"/>
      <c r="R46957" s="142"/>
      <c r="S46957" s="139"/>
    </row>
    <row r="46958" spans="2:19" ht="15.75" customHeight="1" x14ac:dyDescent="0.25">
      <c r="B46958" s="106"/>
      <c r="C46958" s="106"/>
      <c r="D46958" s="139"/>
      <c r="P46958" s="142"/>
      <c r="Q46958" s="142"/>
      <c r="R46958" s="142"/>
      <c r="S46958" s="139"/>
    </row>
    <row r="46959" spans="2:19" ht="15.75" customHeight="1" x14ac:dyDescent="0.25">
      <c r="B46959" s="106"/>
      <c r="C46959" s="106"/>
      <c r="D46959" s="139"/>
      <c r="P46959" s="142"/>
      <c r="Q46959" s="142"/>
      <c r="R46959" s="142"/>
      <c r="S46959" s="139"/>
    </row>
    <row r="46960" spans="2:19" ht="15.75" customHeight="1" x14ac:dyDescent="0.25">
      <c r="B46960" s="106"/>
      <c r="C46960" s="106"/>
      <c r="D46960" s="139"/>
      <c r="P46960" s="142"/>
      <c r="Q46960" s="142"/>
      <c r="R46960" s="142"/>
      <c r="S46960" s="139"/>
    </row>
    <row r="46961" spans="2:19" ht="15.75" customHeight="1" x14ac:dyDescent="0.25">
      <c r="B46961" s="106"/>
      <c r="C46961" s="106"/>
      <c r="D46961" s="139"/>
      <c r="P46961" s="142"/>
      <c r="Q46961" s="142"/>
      <c r="R46961" s="142"/>
      <c r="S46961" s="139"/>
    </row>
    <row r="46962" spans="2:19" ht="15.75" customHeight="1" x14ac:dyDescent="0.25">
      <c r="B46962" s="106"/>
      <c r="C46962" s="106"/>
      <c r="D46962" s="139"/>
      <c r="P46962" s="142"/>
      <c r="Q46962" s="142"/>
      <c r="R46962" s="142"/>
      <c r="S46962" s="139"/>
    </row>
    <row r="46963" spans="2:19" ht="15.75" customHeight="1" x14ac:dyDescent="0.25">
      <c r="B46963" s="106"/>
      <c r="C46963" s="106"/>
      <c r="D46963" s="139"/>
      <c r="P46963" s="142"/>
      <c r="Q46963" s="142"/>
      <c r="R46963" s="142"/>
      <c r="S46963" s="139"/>
    </row>
    <row r="46964" spans="2:19" ht="15.75" customHeight="1" x14ac:dyDescent="0.25">
      <c r="B46964" s="106"/>
      <c r="C46964" s="106"/>
      <c r="D46964" s="139"/>
      <c r="P46964" s="142"/>
      <c r="Q46964" s="142"/>
      <c r="R46964" s="142"/>
      <c r="S46964" s="139"/>
    </row>
    <row r="46965" spans="2:19" ht="15.75" customHeight="1" x14ac:dyDescent="0.25">
      <c r="B46965" s="106"/>
      <c r="C46965" s="106"/>
      <c r="D46965" s="139"/>
      <c r="P46965" s="142"/>
      <c r="Q46965" s="142"/>
      <c r="R46965" s="142"/>
      <c r="S46965" s="139"/>
    </row>
    <row r="46966" spans="2:19" ht="15.75" customHeight="1" x14ac:dyDescent="0.25">
      <c r="B46966" s="106"/>
      <c r="C46966" s="106"/>
      <c r="D46966" s="139"/>
      <c r="P46966" s="142"/>
      <c r="Q46966" s="142"/>
      <c r="R46966" s="142"/>
      <c r="S46966" s="139"/>
    </row>
    <row r="46967" spans="2:19" ht="15.75" customHeight="1" x14ac:dyDescent="0.25">
      <c r="B46967" s="106"/>
      <c r="C46967" s="106"/>
      <c r="D46967" s="139"/>
      <c r="P46967" s="142"/>
      <c r="Q46967" s="142"/>
      <c r="R46967" s="142"/>
      <c r="S46967" s="139"/>
    </row>
    <row r="46968" spans="2:19" ht="15.75" customHeight="1" x14ac:dyDescent="0.25">
      <c r="B46968" s="106"/>
      <c r="C46968" s="106"/>
      <c r="D46968" s="139"/>
      <c r="P46968" s="142"/>
      <c r="Q46968" s="142"/>
      <c r="R46968" s="142"/>
      <c r="S46968" s="139"/>
    </row>
    <row r="46969" spans="2:19" ht="15.75" customHeight="1" x14ac:dyDescent="0.25">
      <c r="B46969" s="106"/>
      <c r="C46969" s="106"/>
      <c r="D46969" s="139"/>
      <c r="P46969" s="142"/>
      <c r="Q46969" s="142"/>
      <c r="R46969" s="142"/>
      <c r="S46969" s="139"/>
    </row>
    <row r="46970" spans="2:19" ht="15.75" customHeight="1" x14ac:dyDescent="0.25">
      <c r="B46970" s="106"/>
      <c r="C46970" s="106"/>
      <c r="D46970" s="139"/>
      <c r="P46970" s="142"/>
      <c r="Q46970" s="142"/>
      <c r="R46970" s="142"/>
      <c r="S46970" s="139"/>
    </row>
    <row r="46971" spans="2:19" ht="15.75" customHeight="1" x14ac:dyDescent="0.25">
      <c r="B46971" s="106"/>
      <c r="C46971" s="106"/>
      <c r="D46971" s="139"/>
      <c r="P46971" s="142"/>
      <c r="Q46971" s="142"/>
      <c r="R46971" s="142"/>
      <c r="S46971" s="139"/>
    </row>
    <row r="46972" spans="2:19" ht="15.75" customHeight="1" x14ac:dyDescent="0.25">
      <c r="B46972" s="106"/>
      <c r="C46972" s="106"/>
      <c r="D46972" s="139"/>
      <c r="P46972" s="142"/>
      <c r="Q46972" s="142"/>
      <c r="R46972" s="142"/>
      <c r="S46972" s="139"/>
    </row>
    <row r="46973" spans="2:19" ht="15.75" customHeight="1" x14ac:dyDescent="0.25">
      <c r="B46973" s="106"/>
      <c r="C46973" s="106"/>
      <c r="D46973" s="139"/>
      <c r="P46973" s="142"/>
      <c r="Q46973" s="142"/>
      <c r="R46973" s="142"/>
      <c r="S46973" s="139"/>
    </row>
    <row r="46974" spans="2:19" ht="15.75" customHeight="1" x14ac:dyDescent="0.25">
      <c r="B46974" s="106"/>
      <c r="C46974" s="106"/>
      <c r="D46974" s="139"/>
      <c r="P46974" s="142"/>
      <c r="Q46974" s="142"/>
      <c r="R46974" s="142"/>
      <c r="S46974" s="139"/>
    </row>
    <row r="46975" spans="2:19" ht="15.75" customHeight="1" x14ac:dyDescent="0.25">
      <c r="B46975" s="106"/>
      <c r="C46975" s="106"/>
      <c r="D46975" s="139"/>
      <c r="P46975" s="142"/>
      <c r="Q46975" s="142"/>
      <c r="R46975" s="142"/>
      <c r="S46975" s="139"/>
    </row>
    <row r="46976" spans="2:19" ht="15.75" customHeight="1" x14ac:dyDescent="0.25">
      <c r="B46976" s="106"/>
      <c r="C46976" s="106"/>
      <c r="D46976" s="139"/>
      <c r="P46976" s="142"/>
      <c r="Q46976" s="142"/>
      <c r="R46976" s="142"/>
      <c r="S46976" s="139"/>
    </row>
    <row r="46977" spans="2:19" ht="15.75" customHeight="1" x14ac:dyDescent="0.25">
      <c r="B46977" s="106"/>
      <c r="C46977" s="106"/>
      <c r="D46977" s="139"/>
      <c r="P46977" s="142"/>
      <c r="Q46977" s="142"/>
      <c r="R46977" s="142"/>
      <c r="S46977" s="139"/>
    </row>
    <row r="46978" spans="2:19" ht="15.75" customHeight="1" x14ac:dyDescent="0.25">
      <c r="B46978" s="106"/>
      <c r="C46978" s="106"/>
      <c r="D46978" s="139"/>
      <c r="P46978" s="142"/>
      <c r="Q46978" s="142"/>
      <c r="R46978" s="142"/>
      <c r="S46978" s="139"/>
    </row>
    <row r="46979" spans="2:19" ht="15.75" customHeight="1" x14ac:dyDescent="0.25">
      <c r="B46979" s="106"/>
      <c r="C46979" s="106"/>
      <c r="D46979" s="139"/>
      <c r="P46979" s="142"/>
      <c r="Q46979" s="142"/>
      <c r="R46979" s="142"/>
      <c r="S46979" s="139"/>
    </row>
    <row r="46980" spans="2:19" ht="15.75" customHeight="1" x14ac:dyDescent="0.25">
      <c r="B46980" s="106"/>
      <c r="C46980" s="106"/>
      <c r="D46980" s="139"/>
      <c r="P46980" s="142"/>
      <c r="Q46980" s="142"/>
      <c r="R46980" s="142"/>
      <c r="S46980" s="139"/>
    </row>
    <row r="46981" spans="2:19" ht="15.75" customHeight="1" x14ac:dyDescent="0.25">
      <c r="B46981" s="106"/>
      <c r="C46981" s="106"/>
      <c r="D46981" s="139"/>
      <c r="P46981" s="142"/>
      <c r="Q46981" s="142"/>
      <c r="R46981" s="142"/>
      <c r="S46981" s="139"/>
    </row>
    <row r="46982" spans="2:19" ht="15.75" customHeight="1" x14ac:dyDescent="0.25">
      <c r="B46982" s="106"/>
      <c r="C46982" s="106"/>
      <c r="D46982" s="139"/>
      <c r="P46982" s="142"/>
      <c r="Q46982" s="142"/>
      <c r="R46982" s="142"/>
      <c r="S46982" s="139"/>
    </row>
    <row r="46983" spans="2:19" ht="15.75" customHeight="1" x14ac:dyDescent="0.25">
      <c r="B46983" s="106"/>
      <c r="C46983" s="106"/>
      <c r="D46983" s="139"/>
      <c r="P46983" s="142"/>
      <c r="Q46983" s="142"/>
      <c r="R46983" s="142"/>
      <c r="S46983" s="139"/>
    </row>
    <row r="46984" spans="2:19" ht="15.75" customHeight="1" x14ac:dyDescent="0.25">
      <c r="B46984" s="106"/>
      <c r="C46984" s="106"/>
      <c r="D46984" s="139"/>
      <c r="P46984" s="142"/>
      <c r="Q46984" s="142"/>
      <c r="R46984" s="142"/>
      <c r="S46984" s="139"/>
    </row>
    <row r="46985" spans="2:19" ht="15.75" customHeight="1" x14ac:dyDescent="0.25">
      <c r="B46985" s="106"/>
      <c r="C46985" s="106"/>
      <c r="D46985" s="139"/>
      <c r="P46985" s="142"/>
      <c r="Q46985" s="142"/>
      <c r="R46985" s="142"/>
      <c r="S46985" s="139"/>
    </row>
    <row r="46986" spans="2:19" ht="15.75" customHeight="1" x14ac:dyDescent="0.25">
      <c r="B46986" s="106"/>
      <c r="C46986" s="106"/>
      <c r="D46986" s="139"/>
      <c r="P46986" s="142"/>
      <c r="Q46986" s="142"/>
      <c r="R46986" s="142"/>
      <c r="S46986" s="139"/>
    </row>
    <row r="46987" spans="2:19" ht="15.75" customHeight="1" x14ac:dyDescent="0.25">
      <c r="B46987" s="106"/>
      <c r="C46987" s="106"/>
      <c r="D46987" s="139"/>
      <c r="P46987" s="142"/>
      <c r="Q46987" s="142"/>
      <c r="R46987" s="142"/>
      <c r="S46987" s="139"/>
    </row>
    <row r="46988" spans="2:19" ht="15.75" customHeight="1" x14ac:dyDescent="0.25">
      <c r="B46988" s="106"/>
      <c r="C46988" s="106"/>
      <c r="D46988" s="139"/>
      <c r="P46988" s="142"/>
      <c r="Q46988" s="142"/>
      <c r="R46988" s="142"/>
      <c r="S46988" s="139"/>
    </row>
    <row r="46989" spans="2:19" ht="15.75" customHeight="1" x14ac:dyDescent="0.25">
      <c r="B46989" s="106"/>
      <c r="C46989" s="106"/>
      <c r="D46989" s="139"/>
      <c r="P46989" s="142"/>
      <c r="Q46989" s="142"/>
      <c r="R46989" s="142"/>
      <c r="S46989" s="139"/>
    </row>
    <row r="46990" spans="2:19" ht="15.75" customHeight="1" x14ac:dyDescent="0.25">
      <c r="B46990" s="106"/>
      <c r="C46990" s="106"/>
      <c r="D46990" s="139"/>
      <c r="P46990" s="142"/>
      <c r="Q46990" s="142"/>
      <c r="R46990" s="142"/>
      <c r="S46990" s="139"/>
    </row>
    <row r="46991" spans="2:19" ht="15.75" customHeight="1" x14ac:dyDescent="0.25">
      <c r="B46991" s="106"/>
      <c r="C46991" s="106"/>
      <c r="D46991" s="139"/>
      <c r="P46991" s="142"/>
      <c r="Q46991" s="142"/>
      <c r="R46991" s="142"/>
      <c r="S46991" s="139"/>
    </row>
    <row r="46992" spans="2:19" ht="15.75" customHeight="1" x14ac:dyDescent="0.25">
      <c r="B46992" s="106"/>
      <c r="C46992" s="106"/>
      <c r="D46992" s="139"/>
      <c r="P46992" s="142"/>
      <c r="Q46992" s="142"/>
      <c r="R46992" s="142"/>
      <c r="S46992" s="139"/>
    </row>
    <row r="46993" spans="2:19" ht="15.75" customHeight="1" x14ac:dyDescent="0.25">
      <c r="B46993" s="106"/>
      <c r="C46993" s="106"/>
      <c r="D46993" s="139"/>
      <c r="P46993" s="142"/>
      <c r="Q46993" s="142"/>
      <c r="R46993" s="142"/>
      <c r="S46993" s="139"/>
    </row>
    <row r="46994" spans="2:19" ht="15.75" customHeight="1" x14ac:dyDescent="0.25">
      <c r="B46994" s="106"/>
      <c r="C46994" s="106"/>
      <c r="D46994" s="139"/>
      <c r="P46994" s="142"/>
      <c r="Q46994" s="142"/>
      <c r="R46994" s="142"/>
      <c r="S46994" s="139"/>
    </row>
    <row r="46995" spans="2:19" ht="15.75" customHeight="1" x14ac:dyDescent="0.25">
      <c r="B46995" s="106"/>
      <c r="C46995" s="106"/>
      <c r="D46995" s="139"/>
      <c r="P46995" s="142"/>
      <c r="Q46995" s="142"/>
      <c r="R46995" s="142"/>
      <c r="S46995" s="139"/>
    </row>
    <row r="46996" spans="2:19" ht="15.75" customHeight="1" x14ac:dyDescent="0.25">
      <c r="B46996" s="106"/>
      <c r="C46996" s="106"/>
      <c r="D46996" s="139"/>
      <c r="P46996" s="142"/>
      <c r="Q46996" s="142"/>
      <c r="R46996" s="142"/>
      <c r="S46996" s="139"/>
    </row>
    <row r="46997" spans="2:19" ht="15.75" customHeight="1" x14ac:dyDescent="0.25">
      <c r="B46997" s="106"/>
      <c r="C46997" s="106"/>
      <c r="D46997" s="139"/>
      <c r="P46997" s="142"/>
      <c r="Q46997" s="142"/>
      <c r="R46997" s="142"/>
      <c r="S46997" s="139"/>
    </row>
    <row r="46998" spans="2:19" ht="15.75" customHeight="1" x14ac:dyDescent="0.25">
      <c r="B46998" s="106"/>
      <c r="C46998" s="106"/>
      <c r="D46998" s="139"/>
      <c r="P46998" s="142"/>
      <c r="Q46998" s="142"/>
      <c r="R46998" s="142"/>
      <c r="S46998" s="139"/>
    </row>
    <row r="46999" spans="2:19" ht="15.75" customHeight="1" x14ac:dyDescent="0.25">
      <c r="B46999" s="106"/>
      <c r="C46999" s="106"/>
      <c r="D46999" s="139"/>
      <c r="P46999" s="142"/>
      <c r="Q46999" s="142"/>
      <c r="R46999" s="142"/>
      <c r="S46999" s="139"/>
    </row>
    <row r="47000" spans="2:19" ht="15.75" customHeight="1" x14ac:dyDescent="0.25">
      <c r="B47000" s="106"/>
      <c r="C47000" s="106"/>
      <c r="D47000" s="139"/>
      <c r="P47000" s="142"/>
      <c r="Q47000" s="142"/>
      <c r="R47000" s="142"/>
      <c r="S47000" s="139"/>
    </row>
    <row r="47001" spans="2:19" ht="15.75" customHeight="1" x14ac:dyDescent="0.25">
      <c r="B47001" s="106"/>
      <c r="C47001" s="106"/>
      <c r="D47001" s="139"/>
      <c r="P47001" s="142"/>
      <c r="Q47001" s="142"/>
      <c r="R47001" s="142"/>
      <c r="S47001" s="139"/>
    </row>
    <row r="47002" spans="2:19" ht="15.75" customHeight="1" x14ac:dyDescent="0.25">
      <c r="B47002" s="106"/>
      <c r="C47002" s="106"/>
      <c r="D47002" s="139"/>
      <c r="P47002" s="142"/>
      <c r="Q47002" s="142"/>
      <c r="R47002" s="142"/>
      <c r="S47002" s="139"/>
    </row>
    <row r="47003" spans="2:19" ht="15.75" customHeight="1" x14ac:dyDescent="0.25">
      <c r="B47003" s="106"/>
      <c r="C47003" s="106"/>
      <c r="D47003" s="139"/>
      <c r="P47003" s="142"/>
      <c r="Q47003" s="142"/>
      <c r="R47003" s="142"/>
      <c r="S47003" s="139"/>
    </row>
    <row r="47004" spans="2:19" ht="15.75" customHeight="1" x14ac:dyDescent="0.25">
      <c r="B47004" s="106"/>
      <c r="C47004" s="106"/>
      <c r="D47004" s="139"/>
      <c r="P47004" s="142"/>
      <c r="Q47004" s="142"/>
      <c r="R47004" s="142"/>
      <c r="S47004" s="139"/>
    </row>
    <row r="47005" spans="2:19" ht="15.75" customHeight="1" x14ac:dyDescent="0.25">
      <c r="B47005" s="106"/>
      <c r="C47005" s="106"/>
      <c r="D47005" s="139"/>
      <c r="P47005" s="142"/>
      <c r="Q47005" s="142"/>
      <c r="R47005" s="142"/>
      <c r="S47005" s="139"/>
    </row>
    <row r="47006" spans="2:19" ht="15.75" customHeight="1" x14ac:dyDescent="0.25">
      <c r="B47006" s="106"/>
      <c r="C47006" s="106"/>
      <c r="D47006" s="139"/>
      <c r="P47006" s="142"/>
      <c r="Q47006" s="142"/>
      <c r="R47006" s="142"/>
      <c r="S47006" s="139"/>
    </row>
    <row r="47007" spans="2:19" ht="15.75" customHeight="1" x14ac:dyDescent="0.25">
      <c r="B47007" s="106"/>
      <c r="C47007" s="106"/>
      <c r="D47007" s="139"/>
      <c r="P47007" s="142"/>
      <c r="Q47007" s="142"/>
      <c r="R47007" s="142"/>
      <c r="S47007" s="139"/>
    </row>
    <row r="47008" spans="2:19" ht="15.75" customHeight="1" x14ac:dyDescent="0.25">
      <c r="B47008" s="106"/>
      <c r="C47008" s="106"/>
      <c r="D47008" s="139"/>
      <c r="P47008" s="142"/>
      <c r="Q47008" s="142"/>
      <c r="R47008" s="142"/>
      <c r="S47008" s="139"/>
    </row>
    <row r="47009" spans="2:19" ht="15.75" customHeight="1" x14ac:dyDescent="0.25">
      <c r="B47009" s="106"/>
      <c r="C47009" s="106"/>
      <c r="D47009" s="139"/>
      <c r="P47009" s="142"/>
      <c r="Q47009" s="142"/>
      <c r="R47009" s="142"/>
      <c r="S47009" s="139"/>
    </row>
    <row r="47010" spans="2:19" ht="15.75" customHeight="1" x14ac:dyDescent="0.25">
      <c r="B47010" s="106"/>
      <c r="C47010" s="106"/>
      <c r="D47010" s="139"/>
      <c r="P47010" s="142"/>
      <c r="Q47010" s="142"/>
      <c r="R47010" s="142"/>
      <c r="S47010" s="139"/>
    </row>
    <row r="47011" spans="2:19" ht="15.75" customHeight="1" x14ac:dyDescent="0.25">
      <c r="B47011" s="106"/>
      <c r="C47011" s="106"/>
      <c r="D47011" s="139"/>
      <c r="P47011" s="142"/>
      <c r="Q47011" s="142"/>
      <c r="R47011" s="142"/>
      <c r="S47011" s="139"/>
    </row>
    <row r="47012" spans="2:19" ht="15.75" customHeight="1" x14ac:dyDescent="0.25">
      <c r="B47012" s="106"/>
      <c r="C47012" s="106"/>
      <c r="D47012" s="139"/>
      <c r="P47012" s="142"/>
      <c r="Q47012" s="142"/>
      <c r="R47012" s="142"/>
      <c r="S47012" s="139"/>
    </row>
    <row r="47013" spans="2:19" ht="15.75" customHeight="1" x14ac:dyDescent="0.25">
      <c r="B47013" s="106"/>
      <c r="C47013" s="106"/>
      <c r="D47013" s="139"/>
      <c r="P47013" s="142"/>
      <c r="Q47013" s="142"/>
      <c r="R47013" s="142"/>
      <c r="S47013" s="139"/>
    </row>
    <row r="47014" spans="2:19" ht="15.75" customHeight="1" x14ac:dyDescent="0.25">
      <c r="B47014" s="106"/>
      <c r="C47014" s="106"/>
      <c r="D47014" s="139"/>
      <c r="P47014" s="142"/>
      <c r="Q47014" s="142"/>
      <c r="R47014" s="142"/>
      <c r="S47014" s="139"/>
    </row>
    <row r="47015" spans="2:19" ht="15.75" customHeight="1" x14ac:dyDescent="0.25">
      <c r="B47015" s="106"/>
      <c r="C47015" s="106"/>
      <c r="D47015" s="139"/>
      <c r="P47015" s="142"/>
      <c r="Q47015" s="142"/>
      <c r="R47015" s="142"/>
      <c r="S47015" s="139"/>
    </row>
    <row r="47016" spans="2:19" ht="15.75" customHeight="1" x14ac:dyDescent="0.25">
      <c r="B47016" s="106"/>
      <c r="C47016" s="106"/>
      <c r="D47016" s="139"/>
      <c r="P47016" s="142"/>
      <c r="Q47016" s="142"/>
      <c r="R47016" s="142"/>
      <c r="S47016" s="139"/>
    </row>
    <row r="47017" spans="2:19" ht="15.75" customHeight="1" x14ac:dyDescent="0.25">
      <c r="B47017" s="106"/>
      <c r="C47017" s="106"/>
      <c r="D47017" s="139"/>
      <c r="P47017" s="142"/>
      <c r="Q47017" s="142"/>
      <c r="R47017" s="142"/>
      <c r="S47017" s="139"/>
    </row>
    <row r="47018" spans="2:19" ht="15.75" customHeight="1" x14ac:dyDescent="0.25">
      <c r="B47018" s="106"/>
      <c r="C47018" s="106"/>
      <c r="D47018" s="139"/>
      <c r="P47018" s="142"/>
      <c r="Q47018" s="142"/>
      <c r="R47018" s="142"/>
      <c r="S47018" s="139"/>
    </row>
    <row r="47019" spans="2:19" ht="15.75" customHeight="1" x14ac:dyDescent="0.25">
      <c r="B47019" s="106"/>
      <c r="C47019" s="106"/>
      <c r="D47019" s="139"/>
      <c r="P47019" s="142"/>
      <c r="Q47019" s="142"/>
      <c r="R47019" s="142"/>
      <c r="S47019" s="139"/>
    </row>
    <row r="47020" spans="2:19" ht="15.75" customHeight="1" x14ac:dyDescent="0.25">
      <c r="B47020" s="106"/>
      <c r="C47020" s="106"/>
      <c r="D47020" s="139"/>
      <c r="P47020" s="142"/>
      <c r="Q47020" s="142"/>
      <c r="R47020" s="142"/>
      <c r="S47020" s="139"/>
    </row>
    <row r="47021" spans="2:19" ht="15.75" customHeight="1" x14ac:dyDescent="0.25">
      <c r="B47021" s="106"/>
      <c r="C47021" s="106"/>
      <c r="D47021" s="139"/>
      <c r="P47021" s="142"/>
      <c r="Q47021" s="142"/>
      <c r="R47021" s="142"/>
      <c r="S47021" s="139"/>
    </row>
    <row r="47022" spans="2:19" ht="15.75" customHeight="1" x14ac:dyDescent="0.25">
      <c r="B47022" s="106"/>
      <c r="C47022" s="106"/>
      <c r="D47022" s="139"/>
      <c r="P47022" s="142"/>
      <c r="Q47022" s="142"/>
      <c r="R47022" s="142"/>
      <c r="S47022" s="139"/>
    </row>
    <row r="47023" spans="2:19" ht="15.75" customHeight="1" x14ac:dyDescent="0.25">
      <c r="B47023" s="106"/>
      <c r="C47023" s="106"/>
      <c r="D47023" s="139"/>
      <c r="P47023" s="142"/>
      <c r="Q47023" s="142"/>
      <c r="R47023" s="142"/>
      <c r="S47023" s="139"/>
    </row>
    <row r="47024" spans="2:19" ht="15.75" customHeight="1" x14ac:dyDescent="0.25">
      <c r="B47024" s="106"/>
      <c r="C47024" s="106"/>
      <c r="D47024" s="139"/>
      <c r="P47024" s="142"/>
      <c r="Q47024" s="142"/>
      <c r="R47024" s="142"/>
      <c r="S47024" s="139"/>
    </row>
    <row r="47025" spans="2:19" ht="15.75" customHeight="1" x14ac:dyDescent="0.25">
      <c r="B47025" s="106"/>
      <c r="C47025" s="106"/>
      <c r="D47025" s="139"/>
      <c r="P47025" s="142"/>
      <c r="Q47025" s="142"/>
      <c r="R47025" s="142"/>
      <c r="S47025" s="139"/>
    </row>
    <row r="47026" spans="2:19" ht="15.75" customHeight="1" x14ac:dyDescent="0.25">
      <c r="B47026" s="106"/>
      <c r="C47026" s="106"/>
      <c r="D47026" s="139"/>
      <c r="P47026" s="142"/>
      <c r="Q47026" s="142"/>
      <c r="R47026" s="142"/>
      <c r="S47026" s="139"/>
    </row>
    <row r="47027" spans="2:19" ht="15.75" customHeight="1" x14ac:dyDescent="0.25">
      <c r="B47027" s="106"/>
      <c r="C47027" s="106"/>
      <c r="D47027" s="139"/>
      <c r="P47027" s="142"/>
      <c r="Q47027" s="142"/>
      <c r="R47027" s="142"/>
      <c r="S47027" s="139"/>
    </row>
    <row r="47028" spans="2:19" ht="15.75" customHeight="1" x14ac:dyDescent="0.25">
      <c r="B47028" s="106"/>
      <c r="C47028" s="106"/>
      <c r="D47028" s="139"/>
      <c r="P47028" s="142"/>
      <c r="Q47028" s="142"/>
      <c r="R47028" s="142"/>
      <c r="S47028" s="139"/>
    </row>
    <row r="47029" spans="2:19" ht="15.75" customHeight="1" x14ac:dyDescent="0.25">
      <c r="B47029" s="106"/>
      <c r="C47029" s="106"/>
      <c r="D47029" s="139"/>
      <c r="P47029" s="142"/>
      <c r="Q47029" s="142"/>
      <c r="R47029" s="142"/>
      <c r="S47029" s="139"/>
    </row>
    <row r="47030" spans="2:19" ht="15.75" customHeight="1" x14ac:dyDescent="0.25">
      <c r="B47030" s="106"/>
      <c r="C47030" s="106"/>
      <c r="D47030" s="139"/>
      <c r="P47030" s="142"/>
      <c r="Q47030" s="142"/>
      <c r="R47030" s="142"/>
      <c r="S47030" s="139"/>
    </row>
    <row r="47031" spans="2:19" ht="15.75" customHeight="1" x14ac:dyDescent="0.25">
      <c r="B47031" s="106"/>
      <c r="C47031" s="106"/>
      <c r="D47031" s="139"/>
      <c r="P47031" s="142"/>
      <c r="Q47031" s="142"/>
      <c r="R47031" s="142"/>
      <c r="S47031" s="139"/>
    </row>
    <row r="47032" spans="2:19" ht="15.75" customHeight="1" x14ac:dyDescent="0.25">
      <c r="B47032" s="106"/>
      <c r="C47032" s="106"/>
      <c r="D47032" s="139"/>
      <c r="P47032" s="142"/>
      <c r="Q47032" s="142"/>
      <c r="R47032" s="142"/>
      <c r="S47032" s="139"/>
    </row>
    <row r="47033" spans="2:19" ht="15.75" customHeight="1" x14ac:dyDescent="0.25">
      <c r="B47033" s="106"/>
      <c r="C47033" s="106"/>
      <c r="D47033" s="139"/>
      <c r="P47033" s="142"/>
      <c r="Q47033" s="142"/>
      <c r="R47033" s="142"/>
      <c r="S47033" s="139"/>
    </row>
    <row r="47034" spans="2:19" ht="15.75" customHeight="1" x14ac:dyDescent="0.25">
      <c r="B47034" s="106"/>
      <c r="C47034" s="106"/>
      <c r="D47034" s="139"/>
      <c r="P47034" s="142"/>
      <c r="Q47034" s="142"/>
      <c r="R47034" s="142"/>
      <c r="S47034" s="139"/>
    </row>
    <row r="47035" spans="2:19" ht="15.75" customHeight="1" x14ac:dyDescent="0.25">
      <c r="B47035" s="106"/>
      <c r="C47035" s="106"/>
      <c r="D47035" s="139"/>
      <c r="P47035" s="142"/>
      <c r="Q47035" s="142"/>
      <c r="R47035" s="142"/>
      <c r="S47035" s="139"/>
    </row>
    <row r="47036" spans="2:19" ht="15.75" customHeight="1" x14ac:dyDescent="0.25">
      <c r="B47036" s="106"/>
      <c r="C47036" s="106"/>
      <c r="D47036" s="139"/>
      <c r="P47036" s="142"/>
      <c r="Q47036" s="142"/>
      <c r="R47036" s="142"/>
      <c r="S47036" s="139"/>
    </row>
    <row r="47037" spans="2:19" ht="15.75" customHeight="1" x14ac:dyDescent="0.25">
      <c r="B47037" s="106"/>
      <c r="C47037" s="106"/>
      <c r="D47037" s="139"/>
      <c r="P47037" s="142"/>
      <c r="Q47037" s="142"/>
      <c r="R47037" s="142"/>
      <c r="S47037" s="139"/>
    </row>
    <row r="47038" spans="2:19" ht="15.75" customHeight="1" x14ac:dyDescent="0.25">
      <c r="B47038" s="106"/>
      <c r="C47038" s="106"/>
      <c r="D47038" s="139"/>
      <c r="P47038" s="142"/>
      <c r="Q47038" s="142"/>
      <c r="R47038" s="142"/>
      <c r="S47038" s="139"/>
    </row>
    <row r="47039" spans="2:19" ht="15.75" customHeight="1" x14ac:dyDescent="0.25">
      <c r="B47039" s="106"/>
      <c r="C47039" s="106"/>
      <c r="D47039" s="139"/>
      <c r="P47039" s="142"/>
      <c r="Q47039" s="142"/>
      <c r="R47039" s="142"/>
      <c r="S47039" s="139"/>
    </row>
    <row r="47040" spans="2:19" ht="15.75" customHeight="1" x14ac:dyDescent="0.25">
      <c r="B47040" s="106"/>
      <c r="C47040" s="106"/>
      <c r="D47040" s="139"/>
      <c r="P47040" s="142"/>
      <c r="Q47040" s="142"/>
      <c r="R47040" s="142"/>
      <c r="S47040" s="139"/>
    </row>
    <row r="47041" spans="2:19" ht="15.75" customHeight="1" x14ac:dyDescent="0.25">
      <c r="B47041" s="106"/>
      <c r="C47041" s="106"/>
      <c r="D47041" s="139"/>
      <c r="P47041" s="142"/>
      <c r="Q47041" s="142"/>
      <c r="R47041" s="142"/>
      <c r="S47041" s="139"/>
    </row>
    <row r="47042" spans="2:19" ht="15.75" customHeight="1" x14ac:dyDescent="0.25">
      <c r="B47042" s="106"/>
      <c r="C47042" s="106"/>
      <c r="D47042" s="139"/>
      <c r="P47042" s="142"/>
      <c r="Q47042" s="142"/>
      <c r="R47042" s="142"/>
      <c r="S47042" s="139"/>
    </row>
    <row r="47043" spans="2:19" ht="15.75" customHeight="1" x14ac:dyDescent="0.25">
      <c r="B47043" s="106"/>
      <c r="C47043" s="106"/>
      <c r="D47043" s="139"/>
      <c r="P47043" s="142"/>
      <c r="Q47043" s="142"/>
      <c r="R47043" s="142"/>
      <c r="S47043" s="139"/>
    </row>
    <row r="47044" spans="2:19" ht="15.75" customHeight="1" x14ac:dyDescent="0.25">
      <c r="B47044" s="106"/>
      <c r="C47044" s="106"/>
      <c r="D47044" s="139"/>
      <c r="P47044" s="142"/>
      <c r="Q47044" s="142"/>
      <c r="R47044" s="142"/>
      <c r="S47044" s="139"/>
    </row>
    <row r="47045" spans="2:19" ht="15.75" customHeight="1" x14ac:dyDescent="0.25">
      <c r="B47045" s="106"/>
      <c r="C47045" s="106"/>
      <c r="D47045" s="139"/>
      <c r="P47045" s="142"/>
      <c r="Q47045" s="142"/>
      <c r="R47045" s="142"/>
      <c r="S47045" s="139"/>
    </row>
    <row r="47046" spans="2:19" ht="15.75" customHeight="1" x14ac:dyDescent="0.25">
      <c r="B47046" s="106"/>
      <c r="C47046" s="106"/>
      <c r="D47046" s="139"/>
      <c r="P47046" s="142"/>
      <c r="Q47046" s="142"/>
      <c r="R47046" s="142"/>
      <c r="S47046" s="139"/>
    </row>
    <row r="47047" spans="2:19" ht="15.75" customHeight="1" x14ac:dyDescent="0.25">
      <c r="B47047" s="106"/>
      <c r="C47047" s="106"/>
      <c r="D47047" s="139"/>
      <c r="P47047" s="142"/>
      <c r="Q47047" s="142"/>
      <c r="R47047" s="142"/>
      <c r="S47047" s="139"/>
    </row>
    <row r="47048" spans="2:19" ht="15.75" customHeight="1" x14ac:dyDescent="0.25">
      <c r="B47048" s="106"/>
      <c r="C47048" s="106"/>
      <c r="D47048" s="139"/>
      <c r="P47048" s="142"/>
      <c r="Q47048" s="142"/>
      <c r="R47048" s="142"/>
      <c r="S47048" s="139"/>
    </row>
    <row r="47049" spans="2:19" ht="15.75" customHeight="1" x14ac:dyDescent="0.25">
      <c r="B47049" s="106"/>
      <c r="C47049" s="106"/>
      <c r="D47049" s="139"/>
      <c r="P47049" s="142"/>
      <c r="Q47049" s="142"/>
      <c r="R47049" s="142"/>
      <c r="S47049" s="139"/>
    </row>
    <row r="47050" spans="2:19" ht="15.75" customHeight="1" x14ac:dyDescent="0.25">
      <c r="B47050" s="106"/>
      <c r="C47050" s="106"/>
      <c r="D47050" s="139"/>
      <c r="P47050" s="142"/>
      <c r="Q47050" s="142"/>
      <c r="R47050" s="142"/>
      <c r="S47050" s="139"/>
    </row>
    <row r="47051" spans="2:19" ht="15.75" customHeight="1" x14ac:dyDescent="0.25">
      <c r="B47051" s="106"/>
      <c r="C47051" s="106"/>
      <c r="D47051" s="139"/>
      <c r="P47051" s="142"/>
      <c r="Q47051" s="142"/>
      <c r="R47051" s="142"/>
      <c r="S47051" s="139"/>
    </row>
    <row r="47052" spans="2:19" ht="15.75" customHeight="1" x14ac:dyDescent="0.25">
      <c r="B47052" s="106"/>
      <c r="C47052" s="106"/>
      <c r="D47052" s="139"/>
      <c r="P47052" s="142"/>
      <c r="Q47052" s="142"/>
      <c r="R47052" s="142"/>
      <c r="S47052" s="139"/>
    </row>
    <row r="47053" spans="2:19" ht="15.75" customHeight="1" x14ac:dyDescent="0.25">
      <c r="B47053" s="106"/>
      <c r="C47053" s="106"/>
      <c r="D47053" s="139"/>
      <c r="P47053" s="142"/>
      <c r="Q47053" s="142"/>
      <c r="R47053" s="142"/>
      <c r="S47053" s="139"/>
    </row>
    <row r="47054" spans="2:19" ht="15.75" customHeight="1" x14ac:dyDescent="0.25">
      <c r="B47054" s="106"/>
      <c r="C47054" s="106"/>
      <c r="D47054" s="139"/>
      <c r="P47054" s="142"/>
      <c r="Q47054" s="142"/>
      <c r="R47054" s="142"/>
      <c r="S47054" s="139"/>
    </row>
    <row r="47055" spans="2:19" ht="15.75" customHeight="1" x14ac:dyDescent="0.25">
      <c r="B47055" s="106"/>
      <c r="C47055" s="106"/>
      <c r="D47055" s="139"/>
      <c r="P47055" s="142"/>
      <c r="Q47055" s="142"/>
      <c r="R47055" s="142"/>
      <c r="S47055" s="139"/>
    </row>
    <row r="47056" spans="2:19" ht="15.75" customHeight="1" x14ac:dyDescent="0.25">
      <c r="B47056" s="106"/>
      <c r="C47056" s="106"/>
      <c r="D47056" s="139"/>
      <c r="P47056" s="142"/>
      <c r="Q47056" s="142"/>
      <c r="R47056" s="142"/>
      <c r="S47056" s="139"/>
    </row>
    <row r="47057" spans="2:19" ht="15.75" customHeight="1" x14ac:dyDescent="0.25">
      <c r="B47057" s="106"/>
      <c r="C47057" s="106"/>
      <c r="D47057" s="139"/>
      <c r="P47057" s="142"/>
      <c r="Q47057" s="142"/>
      <c r="R47057" s="142"/>
      <c r="S47057" s="139"/>
    </row>
    <row r="47058" spans="2:19" ht="15.75" customHeight="1" x14ac:dyDescent="0.25">
      <c r="B47058" s="106"/>
      <c r="C47058" s="106"/>
      <c r="D47058" s="139"/>
      <c r="P47058" s="142"/>
      <c r="Q47058" s="142"/>
      <c r="R47058" s="142"/>
      <c r="S47058" s="139"/>
    </row>
    <row r="47059" spans="2:19" ht="15.75" customHeight="1" x14ac:dyDescent="0.25">
      <c r="B47059" s="106"/>
      <c r="C47059" s="106"/>
      <c r="D47059" s="139"/>
      <c r="P47059" s="142"/>
      <c r="Q47059" s="142"/>
      <c r="R47059" s="142"/>
      <c r="S47059" s="139"/>
    </row>
    <row r="47060" spans="2:19" ht="15.75" customHeight="1" x14ac:dyDescent="0.25">
      <c r="B47060" s="106"/>
      <c r="C47060" s="106"/>
      <c r="D47060" s="139"/>
      <c r="P47060" s="142"/>
      <c r="Q47060" s="142"/>
      <c r="R47060" s="142"/>
      <c r="S47060" s="139"/>
    </row>
    <row r="47061" spans="2:19" ht="15.75" customHeight="1" x14ac:dyDescent="0.25">
      <c r="B47061" s="106"/>
      <c r="C47061" s="106"/>
      <c r="D47061" s="139"/>
      <c r="P47061" s="142"/>
      <c r="Q47061" s="142"/>
      <c r="R47061" s="142"/>
      <c r="S47061" s="139"/>
    </row>
    <row r="47062" spans="2:19" ht="15.75" customHeight="1" x14ac:dyDescent="0.25">
      <c r="B47062" s="106"/>
      <c r="C47062" s="106"/>
      <c r="D47062" s="139"/>
      <c r="P47062" s="142"/>
      <c r="Q47062" s="142"/>
      <c r="R47062" s="142"/>
      <c r="S47062" s="139"/>
    </row>
    <row r="47063" spans="2:19" ht="15.75" customHeight="1" x14ac:dyDescent="0.25">
      <c r="B47063" s="106"/>
      <c r="C47063" s="106"/>
      <c r="D47063" s="139"/>
      <c r="P47063" s="142"/>
      <c r="Q47063" s="142"/>
      <c r="R47063" s="142"/>
      <c r="S47063" s="139"/>
    </row>
    <row r="47064" spans="2:19" ht="15.75" customHeight="1" x14ac:dyDescent="0.25">
      <c r="B47064" s="106"/>
      <c r="C47064" s="106"/>
      <c r="D47064" s="139"/>
      <c r="P47064" s="142"/>
      <c r="Q47064" s="142"/>
      <c r="R47064" s="142"/>
      <c r="S47064" s="139"/>
    </row>
    <row r="47065" spans="2:19" ht="15.75" customHeight="1" x14ac:dyDescent="0.25">
      <c r="B47065" s="106"/>
      <c r="C47065" s="106"/>
      <c r="D47065" s="139"/>
      <c r="P47065" s="142"/>
      <c r="Q47065" s="142"/>
      <c r="R47065" s="142"/>
      <c r="S47065" s="139"/>
    </row>
    <row r="47066" spans="2:19" ht="15.75" customHeight="1" x14ac:dyDescent="0.25">
      <c r="B47066" s="106"/>
      <c r="C47066" s="106"/>
      <c r="D47066" s="139"/>
      <c r="P47066" s="142"/>
      <c r="Q47066" s="142"/>
      <c r="R47066" s="142"/>
      <c r="S47066" s="139"/>
    </row>
    <row r="47067" spans="2:19" ht="15.75" customHeight="1" x14ac:dyDescent="0.25">
      <c r="B47067" s="106"/>
      <c r="C47067" s="106"/>
      <c r="D47067" s="139"/>
      <c r="P47067" s="142"/>
      <c r="Q47067" s="142"/>
      <c r="R47067" s="142"/>
      <c r="S47067" s="139"/>
    </row>
    <row r="47068" spans="2:19" ht="15.75" customHeight="1" x14ac:dyDescent="0.25">
      <c r="B47068" s="106"/>
      <c r="C47068" s="106"/>
      <c r="D47068" s="139"/>
      <c r="P47068" s="142"/>
      <c r="Q47068" s="142"/>
      <c r="R47068" s="142"/>
      <c r="S47068" s="139"/>
    </row>
    <row r="47069" spans="2:19" ht="15.75" customHeight="1" x14ac:dyDescent="0.25">
      <c r="B47069" s="106"/>
      <c r="C47069" s="106"/>
      <c r="D47069" s="139"/>
      <c r="P47069" s="142"/>
      <c r="Q47069" s="142"/>
      <c r="R47069" s="142"/>
      <c r="S47069" s="139"/>
    </row>
    <row r="47070" spans="2:19" ht="15.75" customHeight="1" x14ac:dyDescent="0.25">
      <c r="B47070" s="106"/>
      <c r="C47070" s="106"/>
      <c r="D47070" s="139"/>
      <c r="P47070" s="142"/>
      <c r="Q47070" s="142"/>
      <c r="R47070" s="142"/>
      <c r="S47070" s="139"/>
    </row>
    <row r="47071" spans="2:19" ht="15.75" customHeight="1" x14ac:dyDescent="0.25">
      <c r="B47071" s="106"/>
      <c r="C47071" s="106"/>
      <c r="D47071" s="139"/>
      <c r="P47071" s="142"/>
      <c r="Q47071" s="142"/>
      <c r="R47071" s="142"/>
      <c r="S47071" s="139"/>
    </row>
    <row r="47072" spans="2:19" ht="15.75" customHeight="1" x14ac:dyDescent="0.25">
      <c r="B47072" s="106"/>
      <c r="C47072" s="106"/>
      <c r="D47072" s="139"/>
      <c r="P47072" s="142"/>
      <c r="Q47072" s="142"/>
      <c r="R47072" s="142"/>
      <c r="S47072" s="139"/>
    </row>
    <row r="47073" spans="2:19" ht="15.75" customHeight="1" x14ac:dyDescent="0.25">
      <c r="B47073" s="106"/>
      <c r="C47073" s="106"/>
      <c r="D47073" s="139"/>
      <c r="P47073" s="142"/>
      <c r="Q47073" s="142"/>
      <c r="R47073" s="142"/>
      <c r="S47073" s="139"/>
    </row>
    <row r="47074" spans="2:19" ht="15.75" customHeight="1" x14ac:dyDescent="0.25">
      <c r="B47074" s="106"/>
      <c r="C47074" s="106"/>
      <c r="D47074" s="139"/>
      <c r="P47074" s="142"/>
      <c r="Q47074" s="142"/>
      <c r="R47074" s="142"/>
      <c r="S47074" s="139"/>
    </row>
    <row r="47075" spans="2:19" ht="15.75" customHeight="1" x14ac:dyDescent="0.25">
      <c r="B47075" s="106"/>
      <c r="C47075" s="106"/>
      <c r="D47075" s="139"/>
      <c r="P47075" s="142"/>
      <c r="Q47075" s="142"/>
      <c r="R47075" s="142"/>
      <c r="S47075" s="139"/>
    </row>
    <row r="47076" spans="2:19" ht="15.75" customHeight="1" x14ac:dyDescent="0.25">
      <c r="B47076" s="106"/>
      <c r="C47076" s="106"/>
      <c r="D47076" s="139"/>
      <c r="P47076" s="142"/>
      <c r="Q47076" s="142"/>
      <c r="R47076" s="142"/>
      <c r="S47076" s="139"/>
    </row>
    <row r="47077" spans="2:19" ht="15.75" customHeight="1" x14ac:dyDescent="0.25">
      <c r="B47077" s="106"/>
      <c r="C47077" s="106"/>
      <c r="D47077" s="139"/>
      <c r="P47077" s="142"/>
      <c r="Q47077" s="142"/>
      <c r="R47077" s="142"/>
      <c r="S47077" s="139"/>
    </row>
    <row r="47078" spans="2:19" ht="15.75" customHeight="1" x14ac:dyDescent="0.25">
      <c r="B47078" s="106"/>
      <c r="C47078" s="106"/>
      <c r="D47078" s="139"/>
      <c r="P47078" s="142"/>
      <c r="Q47078" s="142"/>
      <c r="R47078" s="142"/>
      <c r="S47078" s="139"/>
    </row>
    <row r="47079" spans="2:19" ht="15.75" customHeight="1" x14ac:dyDescent="0.25">
      <c r="B47079" s="106"/>
      <c r="C47079" s="106"/>
      <c r="D47079" s="139"/>
      <c r="P47079" s="142"/>
      <c r="Q47079" s="142"/>
      <c r="R47079" s="142"/>
      <c r="S47079" s="139"/>
    </row>
    <row r="47080" spans="2:19" ht="15.75" customHeight="1" x14ac:dyDescent="0.25">
      <c r="B47080" s="106"/>
      <c r="C47080" s="106"/>
      <c r="D47080" s="139"/>
      <c r="P47080" s="142"/>
      <c r="Q47080" s="142"/>
      <c r="R47080" s="142"/>
      <c r="S47080" s="139"/>
    </row>
    <row r="47081" spans="2:19" ht="15.75" customHeight="1" x14ac:dyDescent="0.25">
      <c r="B47081" s="106"/>
      <c r="C47081" s="106"/>
      <c r="D47081" s="139"/>
      <c r="P47081" s="142"/>
      <c r="Q47081" s="142"/>
      <c r="R47081" s="142"/>
      <c r="S47081" s="139"/>
    </row>
    <row r="47082" spans="2:19" ht="15.75" customHeight="1" x14ac:dyDescent="0.25">
      <c r="B47082" s="106"/>
      <c r="C47082" s="106"/>
      <c r="D47082" s="139"/>
      <c r="P47082" s="142"/>
      <c r="Q47082" s="142"/>
      <c r="R47082" s="142"/>
      <c r="S47082" s="139"/>
    </row>
    <row r="47083" spans="2:19" ht="15.75" customHeight="1" x14ac:dyDescent="0.25">
      <c r="B47083" s="106"/>
      <c r="C47083" s="106"/>
      <c r="D47083" s="139"/>
      <c r="P47083" s="142"/>
      <c r="Q47083" s="142"/>
      <c r="R47083" s="142"/>
      <c r="S47083" s="139"/>
    </row>
    <row r="47084" spans="2:19" ht="15.75" customHeight="1" x14ac:dyDescent="0.25">
      <c r="B47084" s="106"/>
      <c r="C47084" s="106"/>
      <c r="D47084" s="139"/>
      <c r="P47084" s="142"/>
      <c r="Q47084" s="142"/>
      <c r="R47084" s="142"/>
      <c r="S47084" s="139"/>
    </row>
    <row r="47085" spans="2:19" ht="15.75" customHeight="1" x14ac:dyDescent="0.25">
      <c r="B47085" s="106"/>
      <c r="C47085" s="106"/>
      <c r="D47085" s="139"/>
      <c r="P47085" s="142"/>
      <c r="Q47085" s="142"/>
      <c r="R47085" s="142"/>
      <c r="S47085" s="139"/>
    </row>
    <row r="47086" spans="2:19" ht="15.75" customHeight="1" x14ac:dyDescent="0.25">
      <c r="B47086" s="106"/>
      <c r="C47086" s="106"/>
      <c r="D47086" s="139"/>
      <c r="P47086" s="142"/>
      <c r="Q47086" s="142"/>
      <c r="R47086" s="142"/>
      <c r="S47086" s="139"/>
    </row>
    <row r="47087" spans="2:19" ht="15.75" customHeight="1" x14ac:dyDescent="0.25">
      <c r="B47087" s="106"/>
      <c r="C47087" s="106"/>
      <c r="D47087" s="139"/>
      <c r="P47087" s="142"/>
      <c r="Q47087" s="142"/>
      <c r="R47087" s="142"/>
      <c r="S47087" s="139"/>
    </row>
    <row r="47088" spans="2:19" ht="15.75" customHeight="1" x14ac:dyDescent="0.25">
      <c r="B47088" s="106"/>
      <c r="C47088" s="106"/>
      <c r="D47088" s="139"/>
      <c r="P47088" s="142"/>
      <c r="Q47088" s="142"/>
      <c r="R47088" s="142"/>
      <c r="S47088" s="139"/>
    </row>
    <row r="47089" spans="2:19" ht="15.75" customHeight="1" x14ac:dyDescent="0.25">
      <c r="B47089" s="106"/>
      <c r="C47089" s="106"/>
      <c r="D47089" s="139"/>
      <c r="P47089" s="142"/>
      <c r="Q47089" s="142"/>
      <c r="R47089" s="142"/>
      <c r="S47089" s="139"/>
    </row>
    <row r="47090" spans="2:19" ht="15.75" customHeight="1" x14ac:dyDescent="0.25">
      <c r="B47090" s="106"/>
      <c r="C47090" s="106"/>
      <c r="D47090" s="139"/>
      <c r="P47090" s="142"/>
      <c r="Q47090" s="142"/>
      <c r="R47090" s="142"/>
      <c r="S47090" s="139"/>
    </row>
    <row r="47091" spans="2:19" ht="15.75" customHeight="1" x14ac:dyDescent="0.25">
      <c r="B47091" s="106"/>
      <c r="C47091" s="106"/>
      <c r="D47091" s="139"/>
      <c r="P47091" s="142"/>
      <c r="Q47091" s="142"/>
      <c r="R47091" s="142"/>
      <c r="S47091" s="139"/>
    </row>
    <row r="47092" spans="2:19" ht="15.75" customHeight="1" x14ac:dyDescent="0.25">
      <c r="B47092" s="106"/>
      <c r="C47092" s="106"/>
      <c r="D47092" s="139"/>
      <c r="P47092" s="142"/>
      <c r="Q47092" s="142"/>
      <c r="R47092" s="142"/>
      <c r="S47092" s="139"/>
    </row>
    <row r="47093" spans="2:19" ht="15.75" customHeight="1" x14ac:dyDescent="0.25">
      <c r="B47093" s="106"/>
      <c r="C47093" s="106"/>
      <c r="D47093" s="139"/>
      <c r="P47093" s="142"/>
      <c r="Q47093" s="142"/>
      <c r="R47093" s="142"/>
      <c r="S47093" s="139"/>
    </row>
    <row r="47094" spans="2:19" ht="15.75" customHeight="1" x14ac:dyDescent="0.25">
      <c r="B47094" s="106"/>
      <c r="C47094" s="106"/>
      <c r="D47094" s="139"/>
      <c r="P47094" s="142"/>
      <c r="Q47094" s="142"/>
      <c r="R47094" s="142"/>
      <c r="S47094" s="139"/>
    </row>
    <row r="47095" spans="2:19" ht="15.75" customHeight="1" x14ac:dyDescent="0.25">
      <c r="B47095" s="106"/>
      <c r="C47095" s="106"/>
      <c r="D47095" s="139"/>
      <c r="P47095" s="142"/>
      <c r="Q47095" s="142"/>
      <c r="R47095" s="142"/>
      <c r="S47095" s="139"/>
    </row>
    <row r="47096" spans="2:19" ht="15.75" customHeight="1" x14ac:dyDescent="0.25">
      <c r="B47096" s="106"/>
      <c r="C47096" s="106"/>
      <c r="D47096" s="139"/>
      <c r="P47096" s="142"/>
      <c r="Q47096" s="142"/>
      <c r="R47096" s="142"/>
      <c r="S47096" s="139"/>
    </row>
    <row r="47097" spans="2:19" ht="15.75" customHeight="1" x14ac:dyDescent="0.25">
      <c r="B47097" s="106"/>
      <c r="C47097" s="106"/>
      <c r="D47097" s="139"/>
      <c r="P47097" s="142"/>
      <c r="Q47097" s="142"/>
      <c r="R47097" s="142"/>
      <c r="S47097" s="139"/>
    </row>
    <row r="47098" spans="2:19" ht="15.75" customHeight="1" x14ac:dyDescent="0.25">
      <c r="B47098" s="106"/>
      <c r="C47098" s="106"/>
      <c r="D47098" s="139"/>
      <c r="P47098" s="142"/>
      <c r="Q47098" s="142"/>
      <c r="R47098" s="142"/>
      <c r="S47098" s="139"/>
    </row>
    <row r="47099" spans="2:19" ht="15.75" customHeight="1" x14ac:dyDescent="0.25">
      <c r="B47099" s="106"/>
      <c r="C47099" s="106"/>
      <c r="D47099" s="139"/>
      <c r="P47099" s="142"/>
      <c r="Q47099" s="142"/>
      <c r="R47099" s="142"/>
      <c r="S47099" s="139"/>
    </row>
    <row r="47100" spans="2:19" ht="15.75" customHeight="1" x14ac:dyDescent="0.25">
      <c r="B47100" s="106"/>
      <c r="C47100" s="106"/>
      <c r="D47100" s="139"/>
      <c r="P47100" s="142"/>
      <c r="Q47100" s="142"/>
      <c r="R47100" s="142"/>
      <c r="S47100" s="139"/>
    </row>
    <row r="47101" spans="2:19" ht="15.75" customHeight="1" x14ac:dyDescent="0.25">
      <c r="B47101" s="106"/>
      <c r="C47101" s="106"/>
      <c r="D47101" s="139"/>
      <c r="P47101" s="142"/>
      <c r="Q47101" s="142"/>
      <c r="R47101" s="142"/>
      <c r="S47101" s="139"/>
    </row>
    <row r="47102" spans="2:19" ht="15.75" customHeight="1" x14ac:dyDescent="0.25">
      <c r="B47102" s="106"/>
      <c r="C47102" s="106"/>
      <c r="D47102" s="139"/>
      <c r="P47102" s="142"/>
      <c r="Q47102" s="142"/>
      <c r="R47102" s="142"/>
      <c r="S47102" s="139"/>
    </row>
    <row r="47103" spans="2:19" ht="15.75" customHeight="1" x14ac:dyDescent="0.25">
      <c r="B47103" s="106"/>
      <c r="C47103" s="106"/>
      <c r="D47103" s="139"/>
      <c r="P47103" s="142"/>
      <c r="Q47103" s="142"/>
      <c r="R47103" s="142"/>
      <c r="S47103" s="139"/>
    </row>
    <row r="47104" spans="2:19" ht="15.75" customHeight="1" x14ac:dyDescent="0.25">
      <c r="B47104" s="106"/>
      <c r="C47104" s="106"/>
      <c r="D47104" s="139"/>
      <c r="P47104" s="142"/>
      <c r="Q47104" s="142"/>
      <c r="R47104" s="142"/>
      <c r="S47104" s="139"/>
    </row>
    <row r="47105" spans="2:19" ht="15.75" customHeight="1" x14ac:dyDescent="0.25">
      <c r="B47105" s="106"/>
      <c r="C47105" s="106"/>
      <c r="D47105" s="139"/>
      <c r="P47105" s="142"/>
      <c r="Q47105" s="142"/>
      <c r="R47105" s="142"/>
      <c r="S47105" s="139"/>
    </row>
    <row r="47106" spans="2:19" ht="15.75" customHeight="1" x14ac:dyDescent="0.25">
      <c r="B47106" s="106"/>
      <c r="C47106" s="106"/>
      <c r="D47106" s="139"/>
      <c r="P47106" s="142"/>
      <c r="Q47106" s="142"/>
      <c r="R47106" s="142"/>
      <c r="S47106" s="139"/>
    </row>
    <row r="47107" spans="2:19" ht="15.75" customHeight="1" x14ac:dyDescent="0.25">
      <c r="B47107" s="106"/>
      <c r="C47107" s="106"/>
      <c r="D47107" s="139"/>
      <c r="P47107" s="142"/>
      <c r="Q47107" s="142"/>
      <c r="R47107" s="142"/>
      <c r="S47107" s="139"/>
    </row>
    <row r="47108" spans="2:19" ht="15.75" customHeight="1" x14ac:dyDescent="0.25">
      <c r="B47108" s="106"/>
      <c r="C47108" s="106"/>
      <c r="D47108" s="139"/>
      <c r="P47108" s="142"/>
      <c r="Q47108" s="142"/>
      <c r="R47108" s="142"/>
      <c r="S47108" s="139"/>
    </row>
    <row r="47109" spans="2:19" ht="15.75" customHeight="1" x14ac:dyDescent="0.25">
      <c r="B47109" s="106"/>
      <c r="C47109" s="106"/>
      <c r="D47109" s="139"/>
      <c r="P47109" s="142"/>
      <c r="Q47109" s="142"/>
      <c r="R47109" s="142"/>
      <c r="S47109" s="139"/>
    </row>
    <row r="47110" spans="2:19" ht="15.75" customHeight="1" x14ac:dyDescent="0.25">
      <c r="B47110" s="106"/>
      <c r="C47110" s="106"/>
      <c r="D47110" s="139"/>
      <c r="P47110" s="142"/>
      <c r="Q47110" s="142"/>
      <c r="R47110" s="142"/>
      <c r="S47110" s="139"/>
    </row>
    <row r="47111" spans="2:19" ht="15.75" customHeight="1" x14ac:dyDescent="0.25">
      <c r="B47111" s="106"/>
      <c r="C47111" s="106"/>
      <c r="D47111" s="139"/>
      <c r="P47111" s="142"/>
      <c r="Q47111" s="142"/>
      <c r="R47111" s="142"/>
      <c r="S47111" s="139"/>
    </row>
    <row r="47112" spans="2:19" ht="15.75" customHeight="1" x14ac:dyDescent="0.25">
      <c r="B47112" s="106"/>
      <c r="C47112" s="106"/>
      <c r="D47112" s="139"/>
      <c r="P47112" s="142"/>
      <c r="Q47112" s="142"/>
      <c r="R47112" s="142"/>
      <c r="S47112" s="139"/>
    </row>
    <row r="47113" spans="2:19" ht="15.75" customHeight="1" x14ac:dyDescent="0.25">
      <c r="B47113" s="106"/>
      <c r="C47113" s="106"/>
      <c r="D47113" s="139"/>
      <c r="P47113" s="142"/>
      <c r="Q47113" s="142"/>
      <c r="R47113" s="142"/>
      <c r="S47113" s="139"/>
    </row>
    <row r="47114" spans="2:19" ht="15.75" customHeight="1" x14ac:dyDescent="0.25">
      <c r="B47114" s="106"/>
      <c r="C47114" s="106"/>
      <c r="D47114" s="139"/>
      <c r="P47114" s="142"/>
      <c r="Q47114" s="142"/>
      <c r="R47114" s="142"/>
      <c r="S47114" s="139"/>
    </row>
    <row r="47115" spans="2:19" ht="15.75" customHeight="1" x14ac:dyDescent="0.25">
      <c r="B47115" s="106"/>
      <c r="C47115" s="106"/>
      <c r="D47115" s="139"/>
      <c r="P47115" s="142"/>
      <c r="Q47115" s="142"/>
      <c r="R47115" s="142"/>
      <c r="S47115" s="139"/>
    </row>
    <row r="47116" spans="2:19" ht="15.75" customHeight="1" x14ac:dyDescent="0.25">
      <c r="B47116" s="106"/>
      <c r="C47116" s="106"/>
      <c r="D47116" s="139"/>
      <c r="P47116" s="142"/>
      <c r="Q47116" s="142"/>
      <c r="R47116" s="142"/>
      <c r="S47116" s="139"/>
    </row>
    <row r="47117" spans="2:19" ht="15.75" customHeight="1" x14ac:dyDescent="0.25">
      <c r="B47117" s="106"/>
      <c r="C47117" s="106"/>
      <c r="D47117" s="139"/>
      <c r="P47117" s="142"/>
      <c r="Q47117" s="142"/>
      <c r="R47117" s="142"/>
      <c r="S47117" s="139"/>
    </row>
    <row r="47118" spans="2:19" ht="15.75" customHeight="1" x14ac:dyDescent="0.25">
      <c r="B47118" s="106"/>
      <c r="C47118" s="106"/>
      <c r="D47118" s="139"/>
      <c r="P47118" s="142"/>
      <c r="Q47118" s="142"/>
      <c r="R47118" s="142"/>
      <c r="S47118" s="139"/>
    </row>
    <row r="47119" spans="2:19" ht="15.75" customHeight="1" x14ac:dyDescent="0.25">
      <c r="B47119" s="106"/>
      <c r="C47119" s="106"/>
      <c r="D47119" s="139"/>
      <c r="P47119" s="142"/>
      <c r="Q47119" s="142"/>
      <c r="R47119" s="142"/>
      <c r="S47119" s="139"/>
    </row>
    <row r="47120" spans="2:19" ht="15.75" customHeight="1" x14ac:dyDescent="0.25">
      <c r="B47120" s="106"/>
      <c r="C47120" s="106"/>
      <c r="D47120" s="139"/>
      <c r="P47120" s="142"/>
      <c r="Q47120" s="142"/>
      <c r="R47120" s="142"/>
      <c r="S47120" s="139"/>
    </row>
    <row r="47121" spans="2:19" ht="15.75" customHeight="1" x14ac:dyDescent="0.25">
      <c r="B47121" s="106"/>
      <c r="C47121" s="106"/>
      <c r="D47121" s="139"/>
      <c r="P47121" s="142"/>
      <c r="Q47121" s="142"/>
      <c r="R47121" s="142"/>
      <c r="S47121" s="139"/>
    </row>
    <row r="47122" spans="2:19" ht="15.75" customHeight="1" x14ac:dyDescent="0.25">
      <c r="B47122" s="106"/>
      <c r="C47122" s="106"/>
      <c r="D47122" s="139"/>
      <c r="P47122" s="142"/>
      <c r="Q47122" s="142"/>
      <c r="R47122" s="142"/>
      <c r="S47122" s="139"/>
    </row>
    <row r="47123" spans="2:19" ht="15.75" customHeight="1" x14ac:dyDescent="0.25">
      <c r="B47123" s="106"/>
      <c r="C47123" s="106"/>
      <c r="D47123" s="139"/>
      <c r="P47123" s="142"/>
      <c r="Q47123" s="142"/>
      <c r="R47123" s="142"/>
      <c r="S47123" s="139"/>
    </row>
    <row r="47124" spans="2:19" ht="15.75" customHeight="1" x14ac:dyDescent="0.25">
      <c r="B47124" s="106"/>
      <c r="C47124" s="106"/>
      <c r="D47124" s="139"/>
      <c r="P47124" s="142"/>
      <c r="Q47124" s="142"/>
      <c r="R47124" s="142"/>
      <c r="S47124" s="139"/>
    </row>
    <row r="47125" spans="2:19" ht="15.75" customHeight="1" x14ac:dyDescent="0.25">
      <c r="B47125" s="106"/>
      <c r="C47125" s="106"/>
      <c r="D47125" s="139"/>
      <c r="P47125" s="142"/>
      <c r="Q47125" s="142"/>
      <c r="R47125" s="142"/>
      <c r="S47125" s="139"/>
    </row>
    <row r="47126" spans="2:19" ht="15.75" customHeight="1" x14ac:dyDescent="0.25">
      <c r="B47126" s="106"/>
      <c r="C47126" s="106"/>
      <c r="D47126" s="139"/>
      <c r="P47126" s="142"/>
      <c r="Q47126" s="142"/>
      <c r="R47126" s="142"/>
      <c r="S47126" s="139"/>
    </row>
    <row r="47127" spans="2:19" ht="15.75" customHeight="1" x14ac:dyDescent="0.25">
      <c r="B47127" s="106"/>
      <c r="C47127" s="106"/>
      <c r="D47127" s="139"/>
      <c r="P47127" s="142"/>
      <c r="Q47127" s="142"/>
      <c r="R47127" s="142"/>
      <c r="S47127" s="139"/>
    </row>
    <row r="47128" spans="2:19" ht="15.75" customHeight="1" x14ac:dyDescent="0.25">
      <c r="B47128" s="106"/>
      <c r="C47128" s="106"/>
      <c r="D47128" s="139"/>
      <c r="P47128" s="142"/>
      <c r="Q47128" s="142"/>
      <c r="R47128" s="142"/>
      <c r="S47128" s="139"/>
    </row>
    <row r="47129" spans="2:19" ht="15.75" customHeight="1" x14ac:dyDescent="0.25">
      <c r="B47129" s="106"/>
      <c r="C47129" s="106"/>
      <c r="D47129" s="139"/>
      <c r="P47129" s="142"/>
      <c r="Q47129" s="142"/>
      <c r="R47129" s="142"/>
      <c r="S47129" s="139"/>
    </row>
    <row r="47130" spans="2:19" ht="15.75" customHeight="1" x14ac:dyDescent="0.25">
      <c r="B47130" s="106"/>
      <c r="C47130" s="106"/>
      <c r="D47130" s="139"/>
      <c r="P47130" s="142"/>
      <c r="Q47130" s="142"/>
      <c r="R47130" s="142"/>
      <c r="S47130" s="139"/>
    </row>
    <row r="47131" spans="2:19" ht="15.75" customHeight="1" x14ac:dyDescent="0.25">
      <c r="B47131" s="106"/>
      <c r="C47131" s="106"/>
      <c r="D47131" s="139"/>
      <c r="P47131" s="142"/>
      <c r="Q47131" s="142"/>
      <c r="R47131" s="142"/>
      <c r="S47131" s="139"/>
    </row>
    <row r="47132" spans="2:19" ht="15.75" customHeight="1" x14ac:dyDescent="0.25">
      <c r="B47132" s="106"/>
      <c r="C47132" s="106"/>
      <c r="D47132" s="139"/>
      <c r="P47132" s="142"/>
      <c r="Q47132" s="142"/>
      <c r="R47132" s="142"/>
      <c r="S47132" s="139"/>
    </row>
    <row r="47133" spans="2:19" ht="15.75" customHeight="1" x14ac:dyDescent="0.25">
      <c r="B47133" s="106"/>
      <c r="C47133" s="106"/>
      <c r="D47133" s="139"/>
      <c r="P47133" s="142"/>
      <c r="Q47133" s="142"/>
      <c r="R47133" s="142"/>
      <c r="S47133" s="139"/>
    </row>
    <row r="47134" spans="2:19" ht="15.75" customHeight="1" x14ac:dyDescent="0.25">
      <c r="B47134" s="106"/>
      <c r="C47134" s="106"/>
      <c r="D47134" s="139"/>
      <c r="P47134" s="142"/>
      <c r="Q47134" s="142"/>
      <c r="R47134" s="142"/>
      <c r="S47134" s="139"/>
    </row>
    <row r="47135" spans="2:19" ht="15.75" customHeight="1" x14ac:dyDescent="0.25">
      <c r="B47135" s="106"/>
      <c r="C47135" s="106"/>
      <c r="D47135" s="139"/>
      <c r="P47135" s="142"/>
      <c r="Q47135" s="142"/>
      <c r="R47135" s="142"/>
      <c r="S47135" s="139"/>
    </row>
    <row r="47136" spans="2:19" ht="15.75" customHeight="1" x14ac:dyDescent="0.25">
      <c r="B47136" s="106"/>
      <c r="C47136" s="106"/>
      <c r="D47136" s="139"/>
      <c r="P47136" s="142"/>
      <c r="Q47136" s="142"/>
      <c r="R47136" s="142"/>
      <c r="S47136" s="139"/>
    </row>
    <row r="47137" spans="2:19" ht="15.75" customHeight="1" x14ac:dyDescent="0.25">
      <c r="B47137" s="106"/>
      <c r="C47137" s="106"/>
      <c r="D47137" s="139"/>
      <c r="P47137" s="142"/>
      <c r="Q47137" s="142"/>
      <c r="R47137" s="142"/>
      <c r="S47137" s="139"/>
    </row>
    <row r="47138" spans="2:19" ht="15.75" customHeight="1" x14ac:dyDescent="0.25">
      <c r="B47138" s="106"/>
      <c r="C47138" s="106"/>
      <c r="D47138" s="139"/>
      <c r="P47138" s="142"/>
      <c r="Q47138" s="142"/>
      <c r="R47138" s="142"/>
      <c r="S47138" s="139"/>
    </row>
    <row r="47139" spans="2:19" ht="15.75" customHeight="1" x14ac:dyDescent="0.25">
      <c r="B47139" s="106"/>
      <c r="C47139" s="106"/>
      <c r="D47139" s="139"/>
      <c r="P47139" s="142"/>
      <c r="Q47139" s="142"/>
      <c r="R47139" s="142"/>
      <c r="S47139" s="139"/>
    </row>
    <row r="47140" spans="2:19" ht="15.75" customHeight="1" x14ac:dyDescent="0.25">
      <c r="B47140" s="106"/>
      <c r="C47140" s="106"/>
      <c r="D47140" s="139"/>
      <c r="P47140" s="142"/>
      <c r="Q47140" s="142"/>
      <c r="R47140" s="142"/>
      <c r="S47140" s="139"/>
    </row>
    <row r="47141" spans="2:19" ht="15.75" customHeight="1" x14ac:dyDescent="0.25">
      <c r="B47141" s="106"/>
      <c r="C47141" s="106"/>
      <c r="D47141" s="139"/>
      <c r="P47141" s="142"/>
      <c r="Q47141" s="142"/>
      <c r="R47141" s="142"/>
      <c r="S47141" s="139"/>
    </row>
    <row r="47142" spans="2:19" ht="15.75" customHeight="1" x14ac:dyDescent="0.25">
      <c r="B47142" s="106"/>
      <c r="C47142" s="106"/>
      <c r="D47142" s="139"/>
      <c r="P47142" s="142"/>
      <c r="Q47142" s="142"/>
      <c r="R47142" s="142"/>
      <c r="S47142" s="139"/>
    </row>
    <row r="47143" spans="2:19" ht="15.75" customHeight="1" x14ac:dyDescent="0.25">
      <c r="B47143" s="106"/>
      <c r="C47143" s="106"/>
      <c r="D47143" s="139"/>
      <c r="P47143" s="142"/>
      <c r="Q47143" s="142"/>
      <c r="R47143" s="142"/>
      <c r="S47143" s="139"/>
    </row>
    <row r="47144" spans="2:19" ht="15.75" customHeight="1" x14ac:dyDescent="0.25">
      <c r="B47144" s="106"/>
      <c r="C47144" s="106"/>
      <c r="D47144" s="139"/>
      <c r="P47144" s="142"/>
      <c r="Q47144" s="142"/>
      <c r="R47144" s="142"/>
      <c r="S47144" s="139"/>
    </row>
    <row r="47145" spans="2:19" ht="15.75" customHeight="1" x14ac:dyDescent="0.25">
      <c r="B47145" s="106"/>
      <c r="C47145" s="106"/>
      <c r="D47145" s="139"/>
      <c r="P47145" s="142"/>
      <c r="Q47145" s="142"/>
      <c r="R47145" s="142"/>
      <c r="S47145" s="139"/>
    </row>
    <row r="47146" spans="2:19" ht="15.75" customHeight="1" x14ac:dyDescent="0.25">
      <c r="B47146" s="106"/>
      <c r="C47146" s="106"/>
      <c r="D47146" s="139"/>
      <c r="P47146" s="142"/>
      <c r="Q47146" s="142"/>
      <c r="R47146" s="142"/>
      <c r="S47146" s="139"/>
    </row>
    <row r="47147" spans="2:19" ht="15.75" customHeight="1" x14ac:dyDescent="0.25">
      <c r="B47147" s="106"/>
      <c r="C47147" s="106"/>
      <c r="D47147" s="139"/>
      <c r="P47147" s="142"/>
      <c r="Q47147" s="142"/>
      <c r="R47147" s="142"/>
      <c r="S47147" s="139"/>
    </row>
    <row r="47148" spans="2:19" ht="15.75" customHeight="1" x14ac:dyDescent="0.25">
      <c r="B47148" s="106"/>
      <c r="C47148" s="106"/>
      <c r="D47148" s="139"/>
      <c r="P47148" s="142"/>
      <c r="Q47148" s="142"/>
      <c r="R47148" s="142"/>
      <c r="S47148" s="139"/>
    </row>
    <row r="47149" spans="2:19" ht="15.75" customHeight="1" x14ac:dyDescent="0.25">
      <c r="B47149" s="106"/>
      <c r="C47149" s="106"/>
      <c r="D47149" s="139"/>
      <c r="P47149" s="142"/>
      <c r="Q47149" s="142"/>
      <c r="R47149" s="142"/>
      <c r="S47149" s="139"/>
    </row>
    <row r="47150" spans="2:19" ht="15.75" customHeight="1" x14ac:dyDescent="0.25">
      <c r="B47150" s="106"/>
      <c r="C47150" s="106"/>
      <c r="D47150" s="139"/>
      <c r="P47150" s="142"/>
      <c r="Q47150" s="142"/>
      <c r="R47150" s="142"/>
      <c r="S47150" s="139"/>
    </row>
    <row r="47151" spans="2:19" ht="15.75" customHeight="1" x14ac:dyDescent="0.25">
      <c r="B47151" s="106"/>
      <c r="C47151" s="106"/>
      <c r="D47151" s="139"/>
      <c r="P47151" s="142"/>
      <c r="Q47151" s="142"/>
      <c r="R47151" s="142"/>
      <c r="S47151" s="139"/>
    </row>
    <row r="47152" spans="2:19" ht="15.75" customHeight="1" x14ac:dyDescent="0.25">
      <c r="B47152" s="106"/>
      <c r="C47152" s="106"/>
      <c r="D47152" s="139"/>
      <c r="P47152" s="142"/>
      <c r="Q47152" s="142"/>
      <c r="R47152" s="142"/>
      <c r="S47152" s="139"/>
    </row>
    <row r="47153" spans="2:19" ht="15.75" customHeight="1" x14ac:dyDescent="0.25">
      <c r="B47153" s="106"/>
      <c r="C47153" s="106"/>
      <c r="D47153" s="139"/>
      <c r="P47153" s="142"/>
      <c r="Q47153" s="142"/>
      <c r="R47153" s="142"/>
      <c r="S47153" s="139"/>
    </row>
    <row r="47154" spans="2:19" ht="15.75" customHeight="1" x14ac:dyDescent="0.25">
      <c r="B47154" s="106"/>
      <c r="C47154" s="106"/>
      <c r="D47154" s="139"/>
      <c r="P47154" s="142"/>
      <c r="Q47154" s="142"/>
      <c r="R47154" s="142"/>
      <c r="S47154" s="139"/>
    </row>
    <row r="47155" spans="2:19" ht="15.75" customHeight="1" x14ac:dyDescent="0.25">
      <c r="B47155" s="106"/>
      <c r="C47155" s="106"/>
      <c r="D47155" s="139"/>
      <c r="P47155" s="142"/>
      <c r="Q47155" s="142"/>
      <c r="R47155" s="142"/>
      <c r="S47155" s="139"/>
    </row>
    <row r="47156" spans="2:19" ht="15.75" customHeight="1" x14ac:dyDescent="0.25">
      <c r="B47156" s="106"/>
      <c r="C47156" s="106"/>
      <c r="D47156" s="139"/>
      <c r="P47156" s="142"/>
      <c r="Q47156" s="142"/>
      <c r="R47156" s="142"/>
      <c r="S47156" s="139"/>
    </row>
    <row r="47157" spans="2:19" ht="15.75" customHeight="1" x14ac:dyDescent="0.25">
      <c r="B47157" s="106"/>
      <c r="C47157" s="106"/>
      <c r="D47157" s="139"/>
      <c r="P47157" s="142"/>
      <c r="Q47157" s="142"/>
      <c r="R47157" s="142"/>
      <c r="S47157" s="139"/>
    </row>
    <row r="47158" spans="2:19" ht="15.75" customHeight="1" x14ac:dyDescent="0.25">
      <c r="B47158" s="106"/>
      <c r="C47158" s="106"/>
      <c r="D47158" s="139"/>
      <c r="P47158" s="142"/>
      <c r="Q47158" s="142"/>
      <c r="R47158" s="142"/>
      <c r="S47158" s="139"/>
    </row>
    <row r="47159" spans="2:19" ht="15.75" customHeight="1" x14ac:dyDescent="0.25">
      <c r="B47159" s="106"/>
      <c r="C47159" s="106"/>
      <c r="D47159" s="139"/>
      <c r="P47159" s="142"/>
      <c r="Q47159" s="142"/>
      <c r="R47159" s="142"/>
      <c r="S47159" s="139"/>
    </row>
    <row r="47160" spans="2:19" ht="15.75" customHeight="1" x14ac:dyDescent="0.25">
      <c r="B47160" s="106"/>
      <c r="C47160" s="106"/>
      <c r="D47160" s="139"/>
      <c r="P47160" s="142"/>
      <c r="Q47160" s="142"/>
      <c r="R47160" s="142"/>
      <c r="S47160" s="139"/>
    </row>
    <row r="47161" spans="2:19" ht="15.75" customHeight="1" x14ac:dyDescent="0.25">
      <c r="B47161" s="106"/>
      <c r="C47161" s="106"/>
      <c r="D47161" s="139"/>
      <c r="P47161" s="142"/>
      <c r="Q47161" s="142"/>
      <c r="R47161" s="142"/>
      <c r="S47161" s="139"/>
    </row>
    <row r="47162" spans="2:19" ht="15.75" customHeight="1" x14ac:dyDescent="0.25">
      <c r="B47162" s="106"/>
      <c r="C47162" s="106"/>
      <c r="D47162" s="139"/>
      <c r="P47162" s="142"/>
      <c r="Q47162" s="142"/>
      <c r="R47162" s="142"/>
      <c r="S47162" s="139"/>
    </row>
    <row r="47163" spans="2:19" ht="15.75" customHeight="1" x14ac:dyDescent="0.25">
      <c r="B47163" s="106"/>
      <c r="C47163" s="106"/>
      <c r="D47163" s="139"/>
      <c r="P47163" s="142"/>
      <c r="Q47163" s="142"/>
      <c r="R47163" s="142"/>
      <c r="S47163" s="139"/>
    </row>
    <row r="47164" spans="2:19" ht="15.75" customHeight="1" x14ac:dyDescent="0.25">
      <c r="B47164" s="106"/>
      <c r="C47164" s="106"/>
      <c r="D47164" s="139"/>
      <c r="P47164" s="142"/>
      <c r="Q47164" s="142"/>
      <c r="R47164" s="142"/>
      <c r="S47164" s="139"/>
    </row>
    <row r="47165" spans="2:19" ht="15.75" customHeight="1" x14ac:dyDescent="0.25">
      <c r="B47165" s="106"/>
      <c r="C47165" s="106"/>
      <c r="D47165" s="139"/>
      <c r="P47165" s="142"/>
      <c r="Q47165" s="142"/>
      <c r="R47165" s="142"/>
      <c r="S47165" s="139"/>
    </row>
    <row r="47166" spans="2:19" ht="15.75" customHeight="1" x14ac:dyDescent="0.25">
      <c r="B47166" s="106"/>
      <c r="C47166" s="106"/>
      <c r="D47166" s="139"/>
      <c r="P47166" s="142"/>
      <c r="Q47166" s="142"/>
      <c r="R47166" s="142"/>
      <c r="S47166" s="139"/>
    </row>
    <row r="47167" spans="2:19" ht="15.75" customHeight="1" x14ac:dyDescent="0.25">
      <c r="B47167" s="106"/>
      <c r="C47167" s="106"/>
      <c r="D47167" s="139"/>
      <c r="P47167" s="142"/>
      <c r="Q47167" s="142"/>
      <c r="R47167" s="142"/>
      <c r="S47167" s="139"/>
    </row>
    <row r="47168" spans="2:19" ht="15.75" customHeight="1" x14ac:dyDescent="0.25">
      <c r="B47168" s="106"/>
      <c r="C47168" s="106"/>
      <c r="D47168" s="139"/>
      <c r="P47168" s="142"/>
      <c r="Q47168" s="142"/>
      <c r="R47168" s="142"/>
      <c r="S47168" s="139"/>
    </row>
    <row r="47169" spans="2:19" ht="15.75" customHeight="1" x14ac:dyDescent="0.25">
      <c r="B47169" s="106"/>
      <c r="C47169" s="106"/>
      <c r="D47169" s="139"/>
      <c r="P47169" s="142"/>
      <c r="Q47169" s="142"/>
      <c r="R47169" s="142"/>
      <c r="S47169" s="139"/>
    </row>
    <row r="47170" spans="2:19" ht="15.75" customHeight="1" x14ac:dyDescent="0.25">
      <c r="B47170" s="106"/>
      <c r="C47170" s="106"/>
      <c r="D47170" s="139"/>
      <c r="P47170" s="142"/>
      <c r="Q47170" s="142"/>
      <c r="R47170" s="142"/>
      <c r="S47170" s="139"/>
    </row>
    <row r="47171" spans="2:19" ht="15.75" customHeight="1" x14ac:dyDescent="0.25">
      <c r="B47171" s="106"/>
      <c r="C47171" s="106"/>
      <c r="D47171" s="139"/>
      <c r="P47171" s="142"/>
      <c r="Q47171" s="142"/>
      <c r="R47171" s="142"/>
      <c r="S47171" s="139"/>
    </row>
    <row r="47172" spans="2:19" ht="15.75" customHeight="1" x14ac:dyDescent="0.25">
      <c r="B47172" s="106"/>
      <c r="C47172" s="106"/>
      <c r="D47172" s="139"/>
      <c r="P47172" s="142"/>
      <c r="Q47172" s="142"/>
      <c r="R47172" s="142"/>
      <c r="S47172" s="139"/>
    </row>
    <row r="47173" spans="2:19" ht="15.75" customHeight="1" x14ac:dyDescent="0.25">
      <c r="B47173" s="106"/>
      <c r="C47173" s="106"/>
      <c r="D47173" s="139"/>
      <c r="P47173" s="142"/>
      <c r="Q47173" s="142"/>
      <c r="R47173" s="142"/>
      <c r="S47173" s="139"/>
    </row>
    <row r="47174" spans="2:19" ht="15.75" customHeight="1" x14ac:dyDescent="0.25">
      <c r="B47174" s="106"/>
      <c r="C47174" s="106"/>
      <c r="D47174" s="139"/>
      <c r="P47174" s="142"/>
      <c r="Q47174" s="142"/>
      <c r="R47174" s="142"/>
      <c r="S47174" s="139"/>
    </row>
    <row r="47175" spans="2:19" ht="15.75" customHeight="1" x14ac:dyDescent="0.25">
      <c r="B47175" s="106"/>
      <c r="C47175" s="106"/>
      <c r="D47175" s="139"/>
      <c r="P47175" s="142"/>
      <c r="Q47175" s="142"/>
      <c r="R47175" s="142"/>
      <c r="S47175" s="139"/>
    </row>
    <row r="47176" spans="2:19" ht="15.75" customHeight="1" x14ac:dyDescent="0.25">
      <c r="B47176" s="106"/>
      <c r="C47176" s="106"/>
      <c r="D47176" s="139"/>
      <c r="P47176" s="142"/>
      <c r="Q47176" s="142"/>
      <c r="R47176" s="142"/>
      <c r="S47176" s="139"/>
    </row>
    <row r="47177" spans="2:19" ht="15.75" customHeight="1" x14ac:dyDescent="0.25">
      <c r="B47177" s="106"/>
      <c r="C47177" s="106"/>
      <c r="D47177" s="139"/>
      <c r="P47177" s="142"/>
      <c r="Q47177" s="142"/>
      <c r="R47177" s="142"/>
      <c r="S47177" s="139"/>
    </row>
    <row r="47178" spans="2:19" ht="15.75" customHeight="1" x14ac:dyDescent="0.25">
      <c r="B47178" s="106"/>
      <c r="C47178" s="106"/>
      <c r="D47178" s="139"/>
      <c r="P47178" s="142"/>
      <c r="Q47178" s="142"/>
      <c r="R47178" s="142"/>
      <c r="S47178" s="139"/>
    </row>
    <row r="47179" spans="2:19" ht="15.75" customHeight="1" x14ac:dyDescent="0.25">
      <c r="B47179" s="106"/>
      <c r="C47179" s="106"/>
      <c r="D47179" s="139"/>
      <c r="P47179" s="142"/>
      <c r="Q47179" s="142"/>
      <c r="R47179" s="142"/>
      <c r="S47179" s="139"/>
    </row>
    <row r="47180" spans="2:19" ht="15.75" customHeight="1" x14ac:dyDescent="0.25">
      <c r="B47180" s="106"/>
      <c r="C47180" s="106"/>
      <c r="D47180" s="139"/>
      <c r="P47180" s="142"/>
      <c r="Q47180" s="142"/>
      <c r="R47180" s="142"/>
      <c r="S47180" s="139"/>
    </row>
    <row r="47181" spans="2:19" ht="15.75" customHeight="1" x14ac:dyDescent="0.25">
      <c r="B47181" s="106"/>
      <c r="C47181" s="106"/>
      <c r="D47181" s="139"/>
      <c r="P47181" s="142"/>
      <c r="Q47181" s="142"/>
      <c r="R47181" s="142"/>
      <c r="S47181" s="139"/>
    </row>
    <row r="47182" spans="2:19" ht="15.75" customHeight="1" x14ac:dyDescent="0.25">
      <c r="B47182" s="106"/>
      <c r="C47182" s="106"/>
      <c r="D47182" s="139"/>
      <c r="P47182" s="142"/>
      <c r="Q47182" s="142"/>
      <c r="R47182" s="142"/>
      <c r="S47182" s="139"/>
    </row>
    <row r="47183" spans="2:19" ht="15.75" customHeight="1" x14ac:dyDescent="0.25">
      <c r="B47183" s="106"/>
      <c r="C47183" s="106"/>
      <c r="D47183" s="139"/>
      <c r="P47183" s="142"/>
      <c r="Q47183" s="142"/>
      <c r="R47183" s="142"/>
      <c r="S47183" s="139"/>
    </row>
    <row r="47184" spans="2:19" ht="15.75" customHeight="1" x14ac:dyDescent="0.25">
      <c r="B47184" s="106"/>
      <c r="C47184" s="106"/>
      <c r="D47184" s="139"/>
      <c r="P47184" s="142"/>
      <c r="Q47184" s="142"/>
      <c r="R47184" s="142"/>
      <c r="S47184" s="139"/>
    </row>
    <row r="47185" spans="2:19" ht="15.75" customHeight="1" x14ac:dyDescent="0.25">
      <c r="B47185" s="106"/>
      <c r="C47185" s="106"/>
      <c r="D47185" s="139"/>
      <c r="P47185" s="142"/>
      <c r="Q47185" s="142"/>
      <c r="R47185" s="142"/>
      <c r="S47185" s="139"/>
    </row>
    <row r="47186" spans="2:19" ht="15.75" customHeight="1" x14ac:dyDescent="0.25">
      <c r="B47186" s="106"/>
      <c r="C47186" s="106"/>
      <c r="D47186" s="139"/>
      <c r="P47186" s="142"/>
      <c r="Q47186" s="142"/>
      <c r="R47186" s="142"/>
      <c r="S47186" s="139"/>
    </row>
    <row r="47187" spans="2:19" ht="15.75" customHeight="1" x14ac:dyDescent="0.25">
      <c r="B47187" s="106"/>
      <c r="C47187" s="106"/>
      <c r="D47187" s="139"/>
      <c r="P47187" s="142"/>
      <c r="Q47187" s="142"/>
      <c r="R47187" s="142"/>
      <c r="S47187" s="139"/>
    </row>
    <row r="47188" spans="2:19" ht="15.75" customHeight="1" x14ac:dyDescent="0.25">
      <c r="B47188" s="106"/>
      <c r="C47188" s="106"/>
      <c r="D47188" s="139"/>
      <c r="P47188" s="142"/>
      <c r="Q47188" s="142"/>
      <c r="R47188" s="142"/>
      <c r="S47188" s="139"/>
    </row>
    <row r="47189" spans="2:19" ht="15.75" customHeight="1" x14ac:dyDescent="0.25">
      <c r="B47189" s="106"/>
      <c r="C47189" s="106"/>
      <c r="D47189" s="139"/>
      <c r="P47189" s="142"/>
      <c r="Q47189" s="142"/>
      <c r="R47189" s="142"/>
      <c r="S47189" s="139"/>
    </row>
    <row r="47190" spans="2:19" ht="15.75" customHeight="1" x14ac:dyDescent="0.25">
      <c r="B47190" s="106"/>
      <c r="C47190" s="106"/>
      <c r="D47190" s="139"/>
      <c r="P47190" s="142"/>
      <c r="Q47190" s="142"/>
      <c r="R47190" s="142"/>
      <c r="S47190" s="139"/>
    </row>
    <row r="47191" spans="2:19" ht="15.75" customHeight="1" x14ac:dyDescent="0.25">
      <c r="B47191" s="106"/>
      <c r="C47191" s="106"/>
      <c r="D47191" s="139"/>
      <c r="P47191" s="142"/>
      <c r="Q47191" s="142"/>
      <c r="R47191" s="142"/>
      <c r="S47191" s="139"/>
    </row>
    <row r="47192" spans="2:19" ht="15.75" customHeight="1" x14ac:dyDescent="0.25">
      <c r="B47192" s="106"/>
      <c r="C47192" s="106"/>
      <c r="D47192" s="139"/>
      <c r="P47192" s="142"/>
      <c r="Q47192" s="142"/>
      <c r="R47192" s="142"/>
      <c r="S47192" s="139"/>
    </row>
    <row r="47193" spans="2:19" ht="15.75" customHeight="1" x14ac:dyDescent="0.25">
      <c r="B47193" s="106"/>
      <c r="C47193" s="106"/>
      <c r="D47193" s="139"/>
      <c r="P47193" s="142"/>
      <c r="Q47193" s="142"/>
      <c r="R47193" s="142"/>
      <c r="S47193" s="139"/>
    </row>
    <row r="47194" spans="2:19" ht="15.75" customHeight="1" x14ac:dyDescent="0.25">
      <c r="B47194" s="106"/>
      <c r="C47194" s="106"/>
      <c r="D47194" s="139"/>
      <c r="P47194" s="142"/>
      <c r="Q47194" s="142"/>
      <c r="R47194" s="142"/>
      <c r="S47194" s="139"/>
    </row>
    <row r="47195" spans="2:19" ht="15.75" customHeight="1" x14ac:dyDescent="0.25">
      <c r="B47195" s="106"/>
      <c r="C47195" s="106"/>
      <c r="D47195" s="139"/>
      <c r="P47195" s="142"/>
      <c r="Q47195" s="142"/>
      <c r="R47195" s="142"/>
      <c r="S47195" s="139"/>
    </row>
    <row r="47196" spans="2:19" ht="15.75" customHeight="1" x14ac:dyDescent="0.25">
      <c r="B47196" s="106"/>
      <c r="C47196" s="106"/>
      <c r="D47196" s="139"/>
      <c r="P47196" s="142"/>
      <c r="Q47196" s="142"/>
      <c r="R47196" s="142"/>
      <c r="S47196" s="139"/>
    </row>
    <row r="47197" spans="2:19" ht="15.75" customHeight="1" x14ac:dyDescent="0.25">
      <c r="B47197" s="106"/>
      <c r="C47197" s="106"/>
      <c r="D47197" s="139"/>
      <c r="P47197" s="142"/>
      <c r="Q47197" s="142"/>
      <c r="R47197" s="142"/>
      <c r="S47197" s="139"/>
    </row>
    <row r="47198" spans="2:19" ht="15.75" customHeight="1" x14ac:dyDescent="0.25">
      <c r="B47198" s="106"/>
      <c r="C47198" s="106"/>
      <c r="D47198" s="139"/>
      <c r="P47198" s="142"/>
      <c r="Q47198" s="142"/>
      <c r="R47198" s="142"/>
      <c r="S47198" s="139"/>
    </row>
    <row r="47199" spans="2:19" ht="15.75" customHeight="1" x14ac:dyDescent="0.25">
      <c r="B47199" s="106"/>
      <c r="C47199" s="106"/>
      <c r="D47199" s="139"/>
      <c r="P47199" s="142"/>
      <c r="Q47199" s="142"/>
      <c r="R47199" s="142"/>
      <c r="S47199" s="139"/>
    </row>
    <row r="47200" spans="2:19" ht="15.75" customHeight="1" x14ac:dyDescent="0.25">
      <c r="B47200" s="106"/>
      <c r="C47200" s="106"/>
      <c r="D47200" s="139"/>
      <c r="P47200" s="142"/>
      <c r="Q47200" s="142"/>
      <c r="R47200" s="142"/>
      <c r="S47200" s="139"/>
    </row>
    <row r="47201" spans="2:19" ht="15.75" customHeight="1" x14ac:dyDescent="0.25">
      <c r="B47201" s="106"/>
      <c r="C47201" s="106"/>
      <c r="D47201" s="139"/>
      <c r="P47201" s="142"/>
      <c r="Q47201" s="142"/>
      <c r="R47201" s="142"/>
      <c r="S47201" s="139"/>
    </row>
    <row r="47202" spans="2:19" ht="15.75" customHeight="1" x14ac:dyDescent="0.25">
      <c r="B47202" s="106"/>
      <c r="C47202" s="106"/>
      <c r="D47202" s="139"/>
      <c r="P47202" s="142"/>
      <c r="Q47202" s="142"/>
      <c r="R47202" s="142"/>
      <c r="S47202" s="139"/>
    </row>
    <row r="47203" spans="2:19" ht="15.75" customHeight="1" x14ac:dyDescent="0.25">
      <c r="B47203" s="106"/>
      <c r="C47203" s="106"/>
      <c r="D47203" s="139"/>
      <c r="P47203" s="142"/>
      <c r="Q47203" s="142"/>
      <c r="R47203" s="142"/>
      <c r="S47203" s="139"/>
    </row>
    <row r="47204" spans="2:19" ht="15.75" customHeight="1" x14ac:dyDescent="0.25">
      <c r="B47204" s="106"/>
      <c r="C47204" s="106"/>
      <c r="D47204" s="139"/>
      <c r="P47204" s="142"/>
      <c r="Q47204" s="142"/>
      <c r="R47204" s="142"/>
      <c r="S47204" s="139"/>
    </row>
    <row r="47205" spans="2:19" ht="15.75" customHeight="1" x14ac:dyDescent="0.25">
      <c r="B47205" s="106"/>
      <c r="C47205" s="106"/>
      <c r="D47205" s="139"/>
      <c r="P47205" s="142"/>
      <c r="Q47205" s="142"/>
      <c r="R47205" s="142"/>
      <c r="S47205" s="139"/>
    </row>
    <row r="47206" spans="2:19" ht="15.75" customHeight="1" x14ac:dyDescent="0.25">
      <c r="B47206" s="106"/>
      <c r="C47206" s="106"/>
      <c r="D47206" s="139"/>
      <c r="P47206" s="142"/>
      <c r="Q47206" s="142"/>
      <c r="R47206" s="142"/>
      <c r="S47206" s="139"/>
    </row>
    <row r="47207" spans="2:19" ht="15.75" customHeight="1" x14ac:dyDescent="0.25">
      <c r="B47207" s="106"/>
      <c r="C47207" s="106"/>
      <c r="D47207" s="139"/>
      <c r="P47207" s="142"/>
      <c r="Q47207" s="142"/>
      <c r="R47207" s="142"/>
      <c r="S47207" s="139"/>
    </row>
    <row r="47208" spans="2:19" ht="15.75" customHeight="1" x14ac:dyDescent="0.25">
      <c r="B47208" s="106"/>
      <c r="C47208" s="106"/>
      <c r="D47208" s="139"/>
      <c r="P47208" s="142"/>
      <c r="Q47208" s="142"/>
      <c r="R47208" s="142"/>
      <c r="S47208" s="139"/>
    </row>
    <row r="47209" spans="2:19" ht="15.75" customHeight="1" x14ac:dyDescent="0.25">
      <c r="B47209" s="106"/>
      <c r="C47209" s="106"/>
      <c r="D47209" s="139"/>
      <c r="P47209" s="142"/>
      <c r="Q47209" s="142"/>
      <c r="R47209" s="142"/>
      <c r="S47209" s="139"/>
    </row>
    <row r="47210" spans="2:19" ht="15.75" customHeight="1" x14ac:dyDescent="0.25">
      <c r="B47210" s="106"/>
      <c r="C47210" s="106"/>
      <c r="D47210" s="139"/>
      <c r="P47210" s="142"/>
      <c r="Q47210" s="142"/>
      <c r="R47210" s="142"/>
      <c r="S47210" s="139"/>
    </row>
    <row r="47211" spans="2:19" ht="15.75" customHeight="1" x14ac:dyDescent="0.25">
      <c r="B47211" s="106"/>
      <c r="C47211" s="106"/>
      <c r="D47211" s="139"/>
      <c r="P47211" s="142"/>
      <c r="Q47211" s="142"/>
      <c r="R47211" s="142"/>
      <c r="S47211" s="139"/>
    </row>
    <row r="47212" spans="2:19" ht="15.75" customHeight="1" x14ac:dyDescent="0.25">
      <c r="B47212" s="106"/>
      <c r="C47212" s="106"/>
      <c r="D47212" s="139"/>
      <c r="P47212" s="142"/>
      <c r="Q47212" s="142"/>
      <c r="R47212" s="142"/>
      <c r="S47212" s="139"/>
    </row>
    <row r="47213" spans="2:19" ht="15.75" customHeight="1" x14ac:dyDescent="0.25">
      <c r="B47213" s="106"/>
      <c r="C47213" s="106"/>
      <c r="D47213" s="139"/>
      <c r="P47213" s="142"/>
      <c r="Q47213" s="142"/>
      <c r="R47213" s="142"/>
      <c r="S47213" s="139"/>
    </row>
    <row r="47214" spans="2:19" ht="15.75" customHeight="1" x14ac:dyDescent="0.25">
      <c r="B47214" s="106"/>
      <c r="C47214" s="106"/>
      <c r="D47214" s="139"/>
      <c r="P47214" s="142"/>
      <c r="Q47214" s="142"/>
      <c r="R47214" s="142"/>
      <c r="S47214" s="139"/>
    </row>
    <row r="47215" spans="2:19" ht="15.75" customHeight="1" x14ac:dyDescent="0.25">
      <c r="B47215" s="106"/>
      <c r="C47215" s="106"/>
      <c r="D47215" s="139"/>
      <c r="P47215" s="142"/>
      <c r="Q47215" s="142"/>
      <c r="R47215" s="142"/>
      <c r="S47215" s="139"/>
    </row>
    <row r="47216" spans="2:19" ht="15.75" customHeight="1" x14ac:dyDescent="0.25">
      <c r="B47216" s="106"/>
      <c r="C47216" s="106"/>
      <c r="D47216" s="139"/>
      <c r="P47216" s="142"/>
      <c r="Q47216" s="142"/>
      <c r="R47216" s="142"/>
      <c r="S47216" s="139"/>
    </row>
    <row r="47217" spans="2:19" ht="15.75" customHeight="1" x14ac:dyDescent="0.25">
      <c r="B47217" s="106"/>
      <c r="C47217" s="106"/>
      <c r="D47217" s="139"/>
      <c r="P47217" s="142"/>
      <c r="Q47217" s="142"/>
      <c r="R47217" s="142"/>
      <c r="S47217" s="139"/>
    </row>
    <row r="47218" spans="2:19" ht="15.75" customHeight="1" x14ac:dyDescent="0.25">
      <c r="B47218" s="106"/>
      <c r="C47218" s="106"/>
      <c r="D47218" s="139"/>
      <c r="P47218" s="142"/>
      <c r="Q47218" s="142"/>
      <c r="R47218" s="142"/>
      <c r="S47218" s="139"/>
    </row>
    <row r="47219" spans="2:19" ht="15.75" customHeight="1" x14ac:dyDescent="0.25">
      <c r="B47219" s="106"/>
      <c r="C47219" s="106"/>
      <c r="D47219" s="139"/>
      <c r="P47219" s="142"/>
      <c r="Q47219" s="142"/>
      <c r="R47219" s="142"/>
      <c r="S47219" s="139"/>
    </row>
    <row r="47220" spans="2:19" ht="15.75" customHeight="1" x14ac:dyDescent="0.25">
      <c r="B47220" s="106"/>
      <c r="C47220" s="106"/>
      <c r="D47220" s="139"/>
      <c r="P47220" s="142"/>
      <c r="Q47220" s="142"/>
      <c r="R47220" s="142"/>
      <c r="S47220" s="139"/>
    </row>
    <row r="47221" spans="2:19" ht="15.75" customHeight="1" x14ac:dyDescent="0.25">
      <c r="B47221" s="106"/>
      <c r="C47221" s="106"/>
      <c r="D47221" s="139"/>
      <c r="P47221" s="142"/>
      <c r="Q47221" s="142"/>
      <c r="R47221" s="142"/>
      <c r="S47221" s="139"/>
    </row>
    <row r="47222" spans="2:19" ht="15.75" customHeight="1" x14ac:dyDescent="0.25">
      <c r="B47222" s="106"/>
      <c r="C47222" s="106"/>
      <c r="D47222" s="139"/>
      <c r="P47222" s="142"/>
      <c r="Q47222" s="142"/>
      <c r="R47222" s="142"/>
      <c r="S47222" s="139"/>
    </row>
    <row r="47223" spans="2:19" ht="15.75" customHeight="1" x14ac:dyDescent="0.25">
      <c r="B47223" s="106"/>
      <c r="C47223" s="106"/>
      <c r="D47223" s="139"/>
      <c r="P47223" s="142"/>
      <c r="Q47223" s="142"/>
      <c r="R47223" s="142"/>
      <c r="S47223" s="139"/>
    </row>
    <row r="47224" spans="2:19" ht="15.75" customHeight="1" x14ac:dyDescent="0.25">
      <c r="B47224" s="106"/>
      <c r="C47224" s="106"/>
      <c r="D47224" s="139"/>
      <c r="P47224" s="142"/>
      <c r="Q47224" s="142"/>
      <c r="R47224" s="142"/>
      <c r="S47224" s="139"/>
    </row>
    <row r="47225" spans="2:19" ht="15.75" customHeight="1" x14ac:dyDescent="0.25">
      <c r="B47225" s="106"/>
      <c r="C47225" s="106"/>
      <c r="D47225" s="139"/>
      <c r="P47225" s="142"/>
      <c r="Q47225" s="142"/>
      <c r="R47225" s="142"/>
      <c r="S47225" s="139"/>
    </row>
    <row r="47226" spans="2:19" ht="15.75" customHeight="1" x14ac:dyDescent="0.25">
      <c r="B47226" s="106"/>
      <c r="C47226" s="106"/>
      <c r="D47226" s="139"/>
      <c r="P47226" s="142"/>
      <c r="Q47226" s="142"/>
      <c r="R47226" s="142"/>
      <c r="S47226" s="139"/>
    </row>
    <row r="47227" spans="2:19" ht="15.75" customHeight="1" x14ac:dyDescent="0.25">
      <c r="B47227" s="106"/>
      <c r="C47227" s="106"/>
      <c r="D47227" s="139"/>
      <c r="P47227" s="142"/>
      <c r="Q47227" s="142"/>
      <c r="R47227" s="142"/>
      <c r="S47227" s="139"/>
    </row>
    <row r="47228" spans="2:19" ht="15.75" customHeight="1" x14ac:dyDescent="0.25">
      <c r="B47228" s="106"/>
      <c r="C47228" s="106"/>
      <c r="D47228" s="139"/>
      <c r="P47228" s="142"/>
      <c r="Q47228" s="142"/>
      <c r="R47228" s="142"/>
      <c r="S47228" s="139"/>
    </row>
    <row r="47229" spans="2:19" ht="15.75" customHeight="1" x14ac:dyDescent="0.25">
      <c r="B47229" s="106"/>
      <c r="C47229" s="106"/>
      <c r="D47229" s="139"/>
      <c r="P47229" s="142"/>
      <c r="Q47229" s="142"/>
      <c r="R47229" s="142"/>
      <c r="S47229" s="139"/>
    </row>
    <row r="47230" spans="2:19" ht="15.75" customHeight="1" x14ac:dyDescent="0.25">
      <c r="B47230" s="106"/>
      <c r="C47230" s="106"/>
      <c r="D47230" s="139"/>
      <c r="P47230" s="142"/>
      <c r="Q47230" s="142"/>
      <c r="R47230" s="142"/>
      <c r="S47230" s="139"/>
    </row>
    <row r="47231" spans="2:19" ht="15.75" customHeight="1" x14ac:dyDescent="0.25">
      <c r="B47231" s="106"/>
      <c r="C47231" s="106"/>
      <c r="D47231" s="139"/>
      <c r="P47231" s="142"/>
      <c r="Q47231" s="142"/>
      <c r="R47231" s="142"/>
      <c r="S47231" s="139"/>
    </row>
    <row r="47232" spans="2:19" ht="15.75" customHeight="1" x14ac:dyDescent="0.25">
      <c r="B47232" s="106"/>
      <c r="C47232" s="106"/>
      <c r="D47232" s="139"/>
      <c r="P47232" s="142"/>
      <c r="Q47232" s="142"/>
      <c r="R47232" s="142"/>
      <c r="S47232" s="139"/>
    </row>
    <row r="47233" spans="2:19" ht="15.75" customHeight="1" x14ac:dyDescent="0.25">
      <c r="B47233" s="106"/>
      <c r="C47233" s="106"/>
      <c r="D47233" s="139"/>
      <c r="P47233" s="142"/>
      <c r="Q47233" s="142"/>
      <c r="R47233" s="142"/>
      <c r="S47233" s="139"/>
    </row>
    <row r="47234" spans="2:19" ht="15.75" customHeight="1" x14ac:dyDescent="0.25">
      <c r="B47234" s="106"/>
      <c r="C47234" s="106"/>
      <c r="D47234" s="139"/>
      <c r="P47234" s="142"/>
      <c r="Q47234" s="142"/>
      <c r="R47234" s="142"/>
      <c r="S47234" s="139"/>
    </row>
    <row r="47235" spans="2:19" ht="15.75" customHeight="1" x14ac:dyDescent="0.25">
      <c r="B47235" s="106"/>
      <c r="C47235" s="106"/>
      <c r="D47235" s="139"/>
      <c r="P47235" s="142"/>
      <c r="Q47235" s="142"/>
      <c r="R47235" s="142"/>
      <c r="S47235" s="139"/>
    </row>
    <row r="47236" spans="2:19" ht="15.75" customHeight="1" x14ac:dyDescent="0.25">
      <c r="B47236" s="106"/>
      <c r="C47236" s="106"/>
      <c r="D47236" s="139"/>
      <c r="P47236" s="142"/>
      <c r="Q47236" s="142"/>
      <c r="R47236" s="142"/>
      <c r="S47236" s="139"/>
    </row>
    <row r="47237" spans="2:19" ht="15.75" customHeight="1" x14ac:dyDescent="0.25">
      <c r="B47237" s="106"/>
      <c r="C47237" s="106"/>
      <c r="D47237" s="139"/>
      <c r="P47237" s="142"/>
      <c r="Q47237" s="142"/>
      <c r="R47237" s="142"/>
      <c r="S47237" s="139"/>
    </row>
    <row r="47238" spans="2:19" ht="15.75" customHeight="1" x14ac:dyDescent="0.25">
      <c r="B47238" s="106"/>
      <c r="C47238" s="106"/>
      <c r="D47238" s="139"/>
      <c r="P47238" s="142"/>
      <c r="Q47238" s="142"/>
      <c r="R47238" s="142"/>
      <c r="S47238" s="139"/>
    </row>
    <row r="47239" spans="2:19" ht="15.75" customHeight="1" x14ac:dyDescent="0.25">
      <c r="B47239" s="106"/>
      <c r="C47239" s="106"/>
      <c r="D47239" s="139"/>
      <c r="P47239" s="142"/>
      <c r="Q47239" s="142"/>
      <c r="R47239" s="142"/>
      <c r="S47239" s="139"/>
    </row>
    <row r="47240" spans="2:19" ht="15.75" customHeight="1" x14ac:dyDescent="0.25">
      <c r="B47240" s="106"/>
      <c r="C47240" s="106"/>
      <c r="D47240" s="139"/>
      <c r="P47240" s="142"/>
      <c r="Q47240" s="142"/>
      <c r="R47240" s="142"/>
      <c r="S47240" s="139"/>
    </row>
    <row r="47241" spans="2:19" ht="15.75" customHeight="1" x14ac:dyDescent="0.25">
      <c r="B47241" s="106"/>
      <c r="C47241" s="106"/>
      <c r="D47241" s="139"/>
      <c r="P47241" s="142"/>
      <c r="Q47241" s="142"/>
      <c r="R47241" s="142"/>
      <c r="S47241" s="139"/>
    </row>
    <row r="47242" spans="2:19" ht="15.75" customHeight="1" x14ac:dyDescent="0.25">
      <c r="B47242" s="106"/>
      <c r="C47242" s="106"/>
      <c r="D47242" s="139"/>
      <c r="P47242" s="142"/>
      <c r="Q47242" s="142"/>
      <c r="R47242" s="142"/>
      <c r="S47242" s="139"/>
    </row>
    <row r="47243" spans="2:19" ht="15.75" customHeight="1" x14ac:dyDescent="0.25">
      <c r="B47243" s="106"/>
      <c r="C47243" s="106"/>
      <c r="D47243" s="139"/>
      <c r="P47243" s="142"/>
      <c r="Q47243" s="142"/>
      <c r="R47243" s="142"/>
      <c r="S47243" s="139"/>
    </row>
    <row r="47244" spans="2:19" ht="15.75" customHeight="1" x14ac:dyDescent="0.25">
      <c r="B47244" s="106"/>
      <c r="C47244" s="106"/>
      <c r="D47244" s="139"/>
      <c r="P47244" s="142"/>
      <c r="Q47244" s="142"/>
      <c r="R47244" s="142"/>
      <c r="S47244" s="139"/>
    </row>
    <row r="47245" spans="2:19" ht="15.75" customHeight="1" x14ac:dyDescent="0.25">
      <c r="B47245" s="106"/>
      <c r="C47245" s="106"/>
      <c r="D47245" s="139"/>
      <c r="P47245" s="142"/>
      <c r="Q47245" s="142"/>
      <c r="R47245" s="142"/>
      <c r="S47245" s="139"/>
    </row>
    <row r="47246" spans="2:19" ht="15.75" customHeight="1" x14ac:dyDescent="0.25">
      <c r="B47246" s="106"/>
      <c r="C47246" s="106"/>
      <c r="D47246" s="139"/>
      <c r="P47246" s="142"/>
      <c r="Q47246" s="142"/>
      <c r="R47246" s="142"/>
      <c r="S47246" s="139"/>
    </row>
    <row r="47247" spans="2:19" ht="15.75" customHeight="1" x14ac:dyDescent="0.25">
      <c r="B47247" s="106"/>
      <c r="C47247" s="106"/>
      <c r="D47247" s="139"/>
      <c r="P47247" s="142"/>
      <c r="Q47247" s="142"/>
      <c r="R47247" s="142"/>
      <c r="S47247" s="139"/>
    </row>
    <row r="47248" spans="2:19" ht="15.75" customHeight="1" x14ac:dyDescent="0.25">
      <c r="B47248" s="106"/>
      <c r="C47248" s="106"/>
      <c r="D47248" s="139"/>
      <c r="P47248" s="142"/>
      <c r="Q47248" s="142"/>
      <c r="R47248" s="142"/>
      <c r="S47248" s="139"/>
    </row>
    <row r="47249" spans="2:19" ht="15.75" customHeight="1" x14ac:dyDescent="0.25">
      <c r="B47249" s="106"/>
      <c r="C47249" s="106"/>
      <c r="D47249" s="139"/>
      <c r="P47249" s="142"/>
      <c r="Q47249" s="142"/>
      <c r="R47249" s="142"/>
      <c r="S47249" s="139"/>
    </row>
    <row r="47250" spans="2:19" ht="15.75" customHeight="1" x14ac:dyDescent="0.25">
      <c r="B47250" s="106"/>
      <c r="C47250" s="106"/>
      <c r="D47250" s="139"/>
      <c r="P47250" s="142"/>
      <c r="Q47250" s="142"/>
      <c r="R47250" s="142"/>
      <c r="S47250" s="139"/>
    </row>
    <row r="47251" spans="2:19" ht="15.75" customHeight="1" x14ac:dyDescent="0.25">
      <c r="B47251" s="106"/>
      <c r="C47251" s="106"/>
      <c r="D47251" s="139"/>
      <c r="P47251" s="142"/>
      <c r="Q47251" s="142"/>
      <c r="R47251" s="142"/>
      <c r="S47251" s="139"/>
    </row>
    <row r="47252" spans="2:19" ht="15.75" customHeight="1" x14ac:dyDescent="0.25">
      <c r="B47252" s="106"/>
      <c r="C47252" s="106"/>
      <c r="D47252" s="139"/>
      <c r="P47252" s="142"/>
      <c r="Q47252" s="142"/>
      <c r="R47252" s="142"/>
      <c r="S47252" s="139"/>
    </row>
    <row r="47253" spans="2:19" ht="15.75" customHeight="1" x14ac:dyDescent="0.25">
      <c r="B47253" s="106"/>
      <c r="C47253" s="106"/>
      <c r="D47253" s="139"/>
      <c r="P47253" s="142"/>
      <c r="Q47253" s="142"/>
      <c r="R47253" s="142"/>
      <c r="S47253" s="139"/>
    </row>
    <row r="47254" spans="2:19" ht="15.75" customHeight="1" x14ac:dyDescent="0.25">
      <c r="B47254" s="106"/>
      <c r="C47254" s="106"/>
      <c r="D47254" s="139"/>
      <c r="P47254" s="142"/>
      <c r="Q47254" s="142"/>
      <c r="R47254" s="142"/>
      <c r="S47254" s="139"/>
    </row>
    <row r="47255" spans="2:19" ht="15.75" customHeight="1" x14ac:dyDescent="0.25">
      <c r="B47255" s="106"/>
      <c r="C47255" s="106"/>
      <c r="D47255" s="139"/>
      <c r="P47255" s="142"/>
      <c r="Q47255" s="142"/>
      <c r="R47255" s="142"/>
      <c r="S47255" s="139"/>
    </row>
    <row r="47256" spans="2:19" ht="15.75" customHeight="1" x14ac:dyDescent="0.25">
      <c r="B47256" s="106"/>
      <c r="C47256" s="106"/>
      <c r="D47256" s="139"/>
      <c r="P47256" s="142"/>
      <c r="Q47256" s="142"/>
      <c r="R47256" s="142"/>
      <c r="S47256" s="139"/>
    </row>
    <row r="47257" spans="2:19" ht="15.75" customHeight="1" x14ac:dyDescent="0.25">
      <c r="B47257" s="106"/>
      <c r="C47257" s="106"/>
      <c r="D47257" s="139"/>
      <c r="P47257" s="142"/>
      <c r="Q47257" s="142"/>
      <c r="R47257" s="142"/>
      <c r="S47257" s="139"/>
    </row>
    <row r="47258" spans="2:19" ht="15.75" customHeight="1" x14ac:dyDescent="0.25">
      <c r="B47258" s="106"/>
      <c r="C47258" s="106"/>
      <c r="D47258" s="139"/>
      <c r="P47258" s="142"/>
      <c r="Q47258" s="142"/>
      <c r="R47258" s="142"/>
      <c r="S47258" s="139"/>
    </row>
    <row r="47259" spans="2:19" ht="15.75" customHeight="1" x14ac:dyDescent="0.25">
      <c r="B47259" s="106"/>
      <c r="C47259" s="106"/>
      <c r="D47259" s="139"/>
      <c r="P47259" s="142"/>
      <c r="Q47259" s="142"/>
      <c r="R47259" s="142"/>
      <c r="S47259" s="139"/>
    </row>
    <row r="47260" spans="2:19" ht="15.75" customHeight="1" x14ac:dyDescent="0.25">
      <c r="B47260" s="106"/>
      <c r="C47260" s="106"/>
      <c r="D47260" s="139"/>
      <c r="P47260" s="142"/>
      <c r="Q47260" s="142"/>
      <c r="R47260" s="142"/>
      <c r="S47260" s="139"/>
    </row>
    <row r="47261" spans="2:19" ht="15.75" customHeight="1" x14ac:dyDescent="0.25">
      <c r="B47261" s="106"/>
      <c r="C47261" s="106"/>
      <c r="D47261" s="139"/>
      <c r="P47261" s="142"/>
      <c r="Q47261" s="142"/>
      <c r="R47261" s="142"/>
      <c r="S47261" s="139"/>
    </row>
    <row r="47262" spans="2:19" ht="15.75" customHeight="1" x14ac:dyDescent="0.25">
      <c r="B47262" s="106"/>
      <c r="C47262" s="106"/>
      <c r="D47262" s="139"/>
      <c r="P47262" s="142"/>
      <c r="Q47262" s="142"/>
      <c r="R47262" s="142"/>
      <c r="S47262" s="139"/>
    </row>
    <row r="47263" spans="2:19" ht="15.75" customHeight="1" x14ac:dyDescent="0.25">
      <c r="B47263" s="106"/>
      <c r="C47263" s="106"/>
      <c r="D47263" s="139"/>
      <c r="P47263" s="142"/>
      <c r="Q47263" s="142"/>
      <c r="R47263" s="142"/>
      <c r="S47263" s="139"/>
    </row>
    <row r="47264" spans="2:19" ht="15.75" customHeight="1" x14ac:dyDescent="0.25">
      <c r="B47264" s="106"/>
      <c r="C47264" s="106"/>
      <c r="D47264" s="139"/>
      <c r="P47264" s="142"/>
      <c r="Q47264" s="142"/>
      <c r="R47264" s="142"/>
      <c r="S47264" s="139"/>
    </row>
    <row r="47265" spans="2:19" ht="15.75" customHeight="1" x14ac:dyDescent="0.25">
      <c r="B47265" s="106"/>
      <c r="C47265" s="106"/>
      <c r="D47265" s="139"/>
      <c r="P47265" s="142"/>
      <c r="Q47265" s="142"/>
      <c r="R47265" s="142"/>
      <c r="S47265" s="139"/>
    </row>
    <row r="47266" spans="2:19" ht="15.75" customHeight="1" x14ac:dyDescent="0.25">
      <c r="B47266" s="106"/>
      <c r="C47266" s="106"/>
      <c r="D47266" s="139"/>
      <c r="P47266" s="142"/>
      <c r="Q47266" s="142"/>
      <c r="R47266" s="142"/>
      <c r="S47266" s="139"/>
    </row>
    <row r="47267" spans="2:19" ht="15.75" customHeight="1" x14ac:dyDescent="0.25">
      <c r="B47267" s="106"/>
      <c r="C47267" s="106"/>
      <c r="D47267" s="139"/>
      <c r="P47267" s="142"/>
      <c r="Q47267" s="142"/>
      <c r="R47267" s="142"/>
      <c r="S47267" s="139"/>
    </row>
    <row r="47268" spans="2:19" ht="15.75" customHeight="1" x14ac:dyDescent="0.25">
      <c r="B47268" s="106"/>
      <c r="C47268" s="106"/>
      <c r="D47268" s="139"/>
      <c r="P47268" s="142"/>
      <c r="Q47268" s="142"/>
      <c r="R47268" s="142"/>
      <c r="S47268" s="139"/>
    </row>
    <row r="47269" spans="2:19" ht="15.75" customHeight="1" x14ac:dyDescent="0.25">
      <c r="B47269" s="106"/>
      <c r="C47269" s="106"/>
      <c r="D47269" s="139"/>
      <c r="P47269" s="142"/>
      <c r="Q47269" s="142"/>
      <c r="R47269" s="142"/>
      <c r="S47269" s="139"/>
    </row>
    <row r="47270" spans="2:19" ht="15.75" customHeight="1" x14ac:dyDescent="0.25">
      <c r="B47270" s="106"/>
      <c r="C47270" s="106"/>
      <c r="D47270" s="139"/>
      <c r="P47270" s="142"/>
      <c r="Q47270" s="142"/>
      <c r="R47270" s="142"/>
      <c r="S47270" s="139"/>
    </row>
    <row r="47271" spans="2:19" ht="15.75" customHeight="1" x14ac:dyDescent="0.25">
      <c r="B47271" s="106"/>
      <c r="C47271" s="106"/>
      <c r="D47271" s="139"/>
      <c r="P47271" s="142"/>
      <c r="Q47271" s="142"/>
      <c r="R47271" s="142"/>
      <c r="S47271" s="139"/>
    </row>
    <row r="47272" spans="2:19" ht="15.75" customHeight="1" x14ac:dyDescent="0.25">
      <c r="B47272" s="106"/>
      <c r="C47272" s="106"/>
      <c r="D47272" s="139"/>
      <c r="P47272" s="142"/>
      <c r="Q47272" s="142"/>
      <c r="R47272" s="142"/>
      <c r="S47272" s="139"/>
    </row>
    <row r="47273" spans="2:19" ht="15.75" customHeight="1" x14ac:dyDescent="0.25">
      <c r="B47273" s="106"/>
      <c r="C47273" s="106"/>
      <c r="D47273" s="139"/>
      <c r="P47273" s="142"/>
      <c r="Q47273" s="142"/>
      <c r="R47273" s="142"/>
      <c r="S47273" s="139"/>
    </row>
    <row r="47274" spans="2:19" ht="15.75" customHeight="1" x14ac:dyDescent="0.25">
      <c r="B47274" s="106"/>
      <c r="C47274" s="106"/>
      <c r="D47274" s="139"/>
      <c r="P47274" s="142"/>
      <c r="Q47274" s="142"/>
      <c r="R47274" s="142"/>
      <c r="S47274" s="139"/>
    </row>
    <row r="47275" spans="2:19" ht="15.75" customHeight="1" x14ac:dyDescent="0.25">
      <c r="B47275" s="106"/>
      <c r="C47275" s="106"/>
      <c r="D47275" s="139"/>
      <c r="P47275" s="142"/>
      <c r="Q47275" s="142"/>
      <c r="R47275" s="142"/>
      <c r="S47275" s="139"/>
    </row>
    <row r="47276" spans="2:19" ht="15.75" customHeight="1" x14ac:dyDescent="0.25">
      <c r="B47276" s="106"/>
      <c r="C47276" s="106"/>
      <c r="D47276" s="139"/>
      <c r="P47276" s="142"/>
      <c r="Q47276" s="142"/>
      <c r="R47276" s="142"/>
      <c r="S47276" s="139"/>
    </row>
    <row r="47277" spans="2:19" ht="15.75" customHeight="1" x14ac:dyDescent="0.25">
      <c r="B47277" s="106"/>
      <c r="C47277" s="106"/>
      <c r="D47277" s="139"/>
      <c r="P47277" s="142"/>
      <c r="Q47277" s="142"/>
      <c r="R47277" s="142"/>
      <c r="S47277" s="139"/>
    </row>
    <row r="47278" spans="2:19" ht="15.75" customHeight="1" x14ac:dyDescent="0.25">
      <c r="B47278" s="106"/>
      <c r="C47278" s="106"/>
      <c r="D47278" s="139"/>
      <c r="P47278" s="142"/>
      <c r="Q47278" s="142"/>
      <c r="R47278" s="142"/>
      <c r="S47278" s="139"/>
    </row>
    <row r="47279" spans="2:19" ht="15.75" customHeight="1" x14ac:dyDescent="0.25">
      <c r="B47279" s="106"/>
      <c r="C47279" s="106"/>
      <c r="D47279" s="139"/>
      <c r="P47279" s="142"/>
      <c r="Q47279" s="142"/>
      <c r="R47279" s="142"/>
      <c r="S47279" s="139"/>
    </row>
    <row r="47280" spans="2:19" ht="15.75" customHeight="1" x14ac:dyDescent="0.25">
      <c r="B47280" s="106"/>
      <c r="C47280" s="106"/>
      <c r="D47280" s="139"/>
      <c r="P47280" s="142"/>
      <c r="Q47280" s="142"/>
      <c r="R47280" s="142"/>
      <c r="S47280" s="139"/>
    </row>
    <row r="47281" spans="2:19" ht="15.75" customHeight="1" x14ac:dyDescent="0.25">
      <c r="B47281" s="106"/>
      <c r="C47281" s="106"/>
      <c r="D47281" s="139"/>
      <c r="P47281" s="142"/>
      <c r="Q47281" s="142"/>
      <c r="R47281" s="142"/>
      <c r="S47281" s="139"/>
    </row>
    <row r="47282" spans="2:19" ht="15.75" customHeight="1" x14ac:dyDescent="0.25">
      <c r="B47282" s="106"/>
      <c r="C47282" s="106"/>
      <c r="D47282" s="139"/>
      <c r="P47282" s="142"/>
      <c r="Q47282" s="142"/>
      <c r="R47282" s="142"/>
      <c r="S47282" s="139"/>
    </row>
    <row r="47283" spans="2:19" ht="15.75" customHeight="1" x14ac:dyDescent="0.25">
      <c r="B47283" s="106"/>
      <c r="C47283" s="106"/>
      <c r="D47283" s="139"/>
      <c r="P47283" s="142"/>
      <c r="Q47283" s="142"/>
      <c r="R47283" s="142"/>
      <c r="S47283" s="139"/>
    </row>
    <row r="47284" spans="2:19" ht="15.75" customHeight="1" x14ac:dyDescent="0.25">
      <c r="B47284" s="106"/>
      <c r="C47284" s="106"/>
      <c r="D47284" s="139"/>
      <c r="P47284" s="142"/>
      <c r="Q47284" s="142"/>
      <c r="R47284" s="142"/>
      <c r="S47284" s="139"/>
    </row>
    <row r="47285" spans="2:19" ht="15.75" customHeight="1" x14ac:dyDescent="0.25">
      <c r="B47285" s="106"/>
      <c r="C47285" s="106"/>
      <c r="D47285" s="139"/>
      <c r="P47285" s="142"/>
      <c r="Q47285" s="142"/>
      <c r="R47285" s="142"/>
      <c r="S47285" s="139"/>
    </row>
    <row r="47286" spans="2:19" ht="15.75" customHeight="1" x14ac:dyDescent="0.25">
      <c r="B47286" s="106"/>
      <c r="C47286" s="106"/>
      <c r="D47286" s="139"/>
      <c r="P47286" s="142"/>
      <c r="Q47286" s="142"/>
      <c r="R47286" s="142"/>
      <c r="S47286" s="139"/>
    </row>
    <row r="47287" spans="2:19" ht="15.75" customHeight="1" x14ac:dyDescent="0.25">
      <c r="B47287" s="106"/>
      <c r="C47287" s="106"/>
      <c r="D47287" s="139"/>
      <c r="P47287" s="142"/>
      <c r="Q47287" s="142"/>
      <c r="R47287" s="142"/>
      <c r="S47287" s="139"/>
    </row>
    <row r="47288" spans="2:19" ht="15.75" customHeight="1" x14ac:dyDescent="0.25">
      <c r="B47288" s="106"/>
      <c r="C47288" s="106"/>
      <c r="D47288" s="139"/>
      <c r="P47288" s="142"/>
      <c r="Q47288" s="142"/>
      <c r="R47288" s="142"/>
      <c r="S47288" s="139"/>
    </row>
    <row r="47289" spans="2:19" ht="15.75" customHeight="1" x14ac:dyDescent="0.25">
      <c r="B47289" s="106"/>
      <c r="C47289" s="106"/>
      <c r="D47289" s="139"/>
      <c r="P47289" s="142"/>
      <c r="Q47289" s="142"/>
      <c r="R47289" s="142"/>
      <c r="S47289" s="139"/>
    </row>
    <row r="47290" spans="2:19" ht="15.75" customHeight="1" x14ac:dyDescent="0.25">
      <c r="B47290" s="106"/>
      <c r="C47290" s="106"/>
      <c r="D47290" s="139"/>
      <c r="P47290" s="142"/>
      <c r="Q47290" s="142"/>
      <c r="R47290" s="142"/>
      <c r="S47290" s="139"/>
    </row>
    <row r="47291" spans="2:19" ht="15.75" customHeight="1" x14ac:dyDescent="0.25">
      <c r="B47291" s="106"/>
      <c r="C47291" s="106"/>
      <c r="D47291" s="139"/>
      <c r="P47291" s="142"/>
      <c r="Q47291" s="142"/>
      <c r="R47291" s="142"/>
      <c r="S47291" s="139"/>
    </row>
    <row r="47292" spans="2:19" ht="15.75" customHeight="1" x14ac:dyDescent="0.25">
      <c r="B47292" s="106"/>
      <c r="C47292" s="106"/>
      <c r="D47292" s="139"/>
      <c r="P47292" s="142"/>
      <c r="Q47292" s="142"/>
      <c r="R47292" s="142"/>
      <c r="S47292" s="139"/>
    </row>
    <row r="47293" spans="2:19" ht="15.75" customHeight="1" x14ac:dyDescent="0.25">
      <c r="B47293" s="106"/>
      <c r="C47293" s="106"/>
      <c r="D47293" s="139"/>
      <c r="P47293" s="142"/>
      <c r="Q47293" s="142"/>
      <c r="R47293" s="142"/>
      <c r="S47293" s="139"/>
    </row>
    <row r="47294" spans="2:19" ht="15.75" customHeight="1" x14ac:dyDescent="0.25">
      <c r="B47294" s="106"/>
      <c r="C47294" s="106"/>
      <c r="D47294" s="139"/>
      <c r="P47294" s="142"/>
      <c r="Q47294" s="142"/>
      <c r="R47294" s="142"/>
      <c r="S47294" s="139"/>
    </row>
    <row r="47295" spans="2:19" ht="15.75" customHeight="1" x14ac:dyDescent="0.25">
      <c r="B47295" s="106"/>
      <c r="C47295" s="106"/>
      <c r="D47295" s="139"/>
      <c r="P47295" s="142"/>
      <c r="Q47295" s="142"/>
      <c r="R47295" s="142"/>
      <c r="S47295" s="139"/>
    </row>
    <row r="47296" spans="2:19" ht="15.75" customHeight="1" x14ac:dyDescent="0.25">
      <c r="B47296" s="106"/>
      <c r="C47296" s="106"/>
      <c r="D47296" s="139"/>
      <c r="P47296" s="142"/>
      <c r="Q47296" s="142"/>
      <c r="R47296" s="142"/>
      <c r="S47296" s="139"/>
    </row>
    <row r="47297" spans="2:19" ht="15.75" customHeight="1" x14ac:dyDescent="0.25">
      <c r="B47297" s="106"/>
      <c r="C47297" s="106"/>
      <c r="D47297" s="139"/>
      <c r="P47297" s="142"/>
      <c r="Q47297" s="142"/>
      <c r="R47297" s="142"/>
      <c r="S47297" s="139"/>
    </row>
    <row r="47298" spans="2:19" ht="15.75" customHeight="1" x14ac:dyDescent="0.25">
      <c r="B47298" s="106"/>
      <c r="C47298" s="106"/>
      <c r="D47298" s="139"/>
      <c r="P47298" s="142"/>
      <c r="Q47298" s="142"/>
      <c r="R47298" s="142"/>
      <c r="S47298" s="139"/>
    </row>
    <row r="47299" spans="2:19" ht="15.75" customHeight="1" x14ac:dyDescent="0.25">
      <c r="B47299" s="106"/>
      <c r="C47299" s="106"/>
      <c r="D47299" s="139"/>
      <c r="P47299" s="142"/>
      <c r="Q47299" s="142"/>
      <c r="R47299" s="142"/>
      <c r="S47299" s="139"/>
    </row>
    <row r="47300" spans="2:19" ht="15.75" customHeight="1" x14ac:dyDescent="0.25">
      <c r="B47300" s="106"/>
      <c r="C47300" s="106"/>
      <c r="D47300" s="139"/>
      <c r="P47300" s="142"/>
      <c r="Q47300" s="142"/>
      <c r="R47300" s="142"/>
      <c r="S47300" s="139"/>
    </row>
    <row r="47301" spans="2:19" ht="15.75" customHeight="1" x14ac:dyDescent="0.25">
      <c r="B47301" s="106"/>
      <c r="C47301" s="106"/>
      <c r="D47301" s="139"/>
      <c r="P47301" s="142"/>
      <c r="Q47301" s="142"/>
      <c r="R47301" s="142"/>
      <c r="S47301" s="139"/>
    </row>
    <row r="47302" spans="2:19" ht="15.75" customHeight="1" x14ac:dyDescent="0.25">
      <c r="B47302" s="106"/>
      <c r="C47302" s="106"/>
      <c r="D47302" s="139"/>
      <c r="P47302" s="142"/>
      <c r="Q47302" s="142"/>
      <c r="R47302" s="142"/>
      <c r="S47302" s="139"/>
    </row>
    <row r="47303" spans="2:19" ht="15.75" customHeight="1" x14ac:dyDescent="0.25">
      <c r="B47303" s="106"/>
      <c r="C47303" s="106"/>
      <c r="D47303" s="139"/>
      <c r="P47303" s="142"/>
      <c r="Q47303" s="142"/>
      <c r="R47303" s="142"/>
      <c r="S47303" s="139"/>
    </row>
    <row r="47304" spans="2:19" ht="15.75" customHeight="1" x14ac:dyDescent="0.25">
      <c r="B47304" s="106"/>
      <c r="C47304" s="106"/>
      <c r="D47304" s="139"/>
      <c r="P47304" s="142"/>
      <c r="Q47304" s="142"/>
      <c r="R47304" s="142"/>
      <c r="S47304" s="139"/>
    </row>
    <row r="47305" spans="2:19" ht="15.75" customHeight="1" x14ac:dyDescent="0.25">
      <c r="B47305" s="106"/>
      <c r="C47305" s="106"/>
      <c r="D47305" s="139"/>
      <c r="P47305" s="142"/>
      <c r="Q47305" s="142"/>
      <c r="R47305" s="142"/>
      <c r="S47305" s="139"/>
    </row>
    <row r="47306" spans="2:19" ht="15.75" customHeight="1" x14ac:dyDescent="0.25">
      <c r="B47306" s="106"/>
      <c r="C47306" s="106"/>
      <c r="D47306" s="139"/>
      <c r="P47306" s="142"/>
      <c r="Q47306" s="142"/>
      <c r="R47306" s="142"/>
      <c r="S47306" s="139"/>
    </row>
    <row r="47307" spans="2:19" ht="15.75" customHeight="1" x14ac:dyDescent="0.25">
      <c r="B47307" s="106"/>
      <c r="C47307" s="106"/>
      <c r="D47307" s="139"/>
      <c r="P47307" s="142"/>
      <c r="Q47307" s="142"/>
      <c r="R47307" s="142"/>
      <c r="S47307" s="139"/>
    </row>
    <row r="47308" spans="2:19" ht="15.75" customHeight="1" x14ac:dyDescent="0.25">
      <c r="B47308" s="106"/>
      <c r="C47308" s="106"/>
      <c r="D47308" s="139"/>
      <c r="P47308" s="142"/>
      <c r="Q47308" s="142"/>
      <c r="R47308" s="142"/>
      <c r="S47308" s="139"/>
    </row>
    <row r="47309" spans="2:19" ht="15.75" customHeight="1" x14ac:dyDescent="0.25">
      <c r="B47309" s="106"/>
      <c r="C47309" s="106"/>
      <c r="D47309" s="139"/>
      <c r="P47309" s="142"/>
      <c r="Q47309" s="142"/>
      <c r="R47309" s="142"/>
      <c r="S47309" s="139"/>
    </row>
    <row r="47310" spans="2:19" ht="15.75" customHeight="1" x14ac:dyDescent="0.25">
      <c r="B47310" s="106"/>
      <c r="C47310" s="106"/>
      <c r="D47310" s="139"/>
      <c r="P47310" s="142"/>
      <c r="Q47310" s="142"/>
      <c r="R47310" s="142"/>
      <c r="S47310" s="139"/>
    </row>
    <row r="47311" spans="2:19" ht="15.75" customHeight="1" x14ac:dyDescent="0.25">
      <c r="B47311" s="106"/>
      <c r="C47311" s="106"/>
      <c r="D47311" s="139"/>
      <c r="P47311" s="142"/>
      <c r="Q47311" s="142"/>
      <c r="R47311" s="142"/>
      <c r="S47311" s="139"/>
    </row>
    <row r="47312" spans="2:19" ht="15.75" customHeight="1" x14ac:dyDescent="0.25">
      <c r="B47312" s="106"/>
      <c r="C47312" s="106"/>
      <c r="D47312" s="139"/>
      <c r="P47312" s="142"/>
      <c r="Q47312" s="142"/>
      <c r="R47312" s="142"/>
      <c r="S47312" s="139"/>
    </row>
    <row r="47313" spans="2:19" ht="15.75" customHeight="1" x14ac:dyDescent="0.25">
      <c r="B47313" s="106"/>
      <c r="C47313" s="106"/>
      <c r="D47313" s="139"/>
      <c r="P47313" s="142"/>
      <c r="Q47313" s="142"/>
      <c r="R47313" s="142"/>
      <c r="S47313" s="139"/>
    </row>
    <row r="47314" spans="2:19" ht="15.75" customHeight="1" x14ac:dyDescent="0.25">
      <c r="B47314" s="106"/>
      <c r="C47314" s="106"/>
      <c r="D47314" s="139"/>
      <c r="P47314" s="142"/>
      <c r="Q47314" s="142"/>
      <c r="R47314" s="142"/>
      <c r="S47314" s="139"/>
    </row>
    <row r="47315" spans="2:19" ht="15.75" customHeight="1" x14ac:dyDescent="0.25">
      <c r="B47315" s="106"/>
      <c r="C47315" s="106"/>
      <c r="D47315" s="139"/>
      <c r="P47315" s="142"/>
      <c r="Q47315" s="142"/>
      <c r="R47315" s="142"/>
      <c r="S47315" s="139"/>
    </row>
    <row r="47316" spans="2:19" ht="15.75" customHeight="1" x14ac:dyDescent="0.25">
      <c r="B47316" s="106"/>
      <c r="C47316" s="106"/>
      <c r="D47316" s="139"/>
      <c r="P47316" s="142"/>
      <c r="Q47316" s="142"/>
      <c r="R47316" s="142"/>
      <c r="S47316" s="139"/>
    </row>
    <row r="47317" spans="2:19" ht="15.75" customHeight="1" x14ac:dyDescent="0.25">
      <c r="B47317" s="106"/>
      <c r="C47317" s="106"/>
      <c r="D47317" s="139"/>
      <c r="P47317" s="142"/>
      <c r="Q47317" s="142"/>
      <c r="R47317" s="142"/>
      <c r="S47317" s="139"/>
    </row>
    <row r="47318" spans="2:19" ht="15.75" customHeight="1" x14ac:dyDescent="0.25">
      <c r="B47318" s="106"/>
      <c r="C47318" s="106"/>
      <c r="D47318" s="139"/>
      <c r="P47318" s="142"/>
      <c r="Q47318" s="142"/>
      <c r="R47318" s="142"/>
      <c r="S47318" s="139"/>
    </row>
    <row r="47319" spans="2:19" ht="15.75" customHeight="1" x14ac:dyDescent="0.25">
      <c r="B47319" s="106"/>
      <c r="C47319" s="106"/>
      <c r="D47319" s="139"/>
      <c r="P47319" s="142"/>
      <c r="Q47319" s="142"/>
      <c r="R47319" s="142"/>
      <c r="S47319" s="139"/>
    </row>
    <row r="47320" spans="2:19" ht="15.75" customHeight="1" x14ac:dyDescent="0.25">
      <c r="B47320" s="106"/>
      <c r="C47320" s="106"/>
      <c r="D47320" s="139"/>
      <c r="P47320" s="142"/>
      <c r="Q47320" s="142"/>
      <c r="R47320" s="142"/>
      <c r="S47320" s="139"/>
    </row>
    <row r="47321" spans="2:19" ht="15.75" customHeight="1" x14ac:dyDescent="0.25">
      <c r="B47321" s="106"/>
      <c r="C47321" s="106"/>
      <c r="D47321" s="139"/>
      <c r="P47321" s="142"/>
      <c r="Q47321" s="142"/>
      <c r="R47321" s="142"/>
      <c r="S47321" s="139"/>
    </row>
    <row r="47322" spans="2:19" ht="15.75" customHeight="1" x14ac:dyDescent="0.25">
      <c r="B47322" s="106"/>
      <c r="C47322" s="106"/>
      <c r="D47322" s="139"/>
      <c r="P47322" s="142"/>
      <c r="Q47322" s="142"/>
      <c r="R47322" s="142"/>
      <c r="S47322" s="139"/>
    </row>
    <row r="47323" spans="2:19" ht="15.75" customHeight="1" x14ac:dyDescent="0.25">
      <c r="B47323" s="106"/>
      <c r="C47323" s="106"/>
      <c r="D47323" s="139"/>
      <c r="P47323" s="142"/>
      <c r="Q47323" s="142"/>
      <c r="R47323" s="142"/>
      <c r="S47323" s="139"/>
    </row>
    <row r="47324" spans="2:19" ht="15.75" customHeight="1" x14ac:dyDescent="0.25">
      <c r="B47324" s="106"/>
      <c r="C47324" s="106"/>
      <c r="D47324" s="139"/>
      <c r="P47324" s="142"/>
      <c r="Q47324" s="142"/>
      <c r="R47324" s="142"/>
      <c r="S47324" s="139"/>
    </row>
    <row r="47325" spans="2:19" ht="15.75" customHeight="1" x14ac:dyDescent="0.25">
      <c r="B47325" s="106"/>
      <c r="C47325" s="106"/>
      <c r="D47325" s="139"/>
      <c r="P47325" s="142"/>
      <c r="Q47325" s="142"/>
      <c r="R47325" s="142"/>
      <c r="S47325" s="139"/>
    </row>
    <row r="47326" spans="2:19" ht="15.75" customHeight="1" x14ac:dyDescent="0.25">
      <c r="B47326" s="106"/>
      <c r="C47326" s="106"/>
      <c r="D47326" s="139"/>
      <c r="P47326" s="142"/>
      <c r="Q47326" s="142"/>
      <c r="R47326" s="142"/>
      <c r="S47326" s="139"/>
    </row>
    <row r="47327" spans="2:19" ht="15.75" customHeight="1" x14ac:dyDescent="0.25">
      <c r="B47327" s="106"/>
      <c r="C47327" s="106"/>
      <c r="D47327" s="139"/>
      <c r="P47327" s="142"/>
      <c r="Q47327" s="142"/>
      <c r="R47327" s="142"/>
      <c r="S47327" s="139"/>
    </row>
    <row r="47328" spans="2:19" ht="15.75" customHeight="1" x14ac:dyDescent="0.25">
      <c r="B47328" s="106"/>
      <c r="C47328" s="106"/>
      <c r="D47328" s="139"/>
      <c r="P47328" s="142"/>
      <c r="Q47328" s="142"/>
      <c r="R47328" s="142"/>
      <c r="S47328" s="139"/>
    </row>
    <row r="47329" spans="2:19" ht="15.75" customHeight="1" x14ac:dyDescent="0.25">
      <c r="B47329" s="106"/>
      <c r="C47329" s="106"/>
      <c r="D47329" s="139"/>
      <c r="P47329" s="142"/>
      <c r="Q47329" s="142"/>
      <c r="R47329" s="142"/>
      <c r="S47329" s="139"/>
    </row>
    <row r="47330" spans="2:19" ht="15.75" customHeight="1" x14ac:dyDescent="0.25">
      <c r="B47330" s="106"/>
      <c r="C47330" s="106"/>
      <c r="D47330" s="139"/>
      <c r="P47330" s="142"/>
      <c r="Q47330" s="142"/>
      <c r="R47330" s="142"/>
      <c r="S47330" s="139"/>
    </row>
    <row r="47331" spans="2:19" ht="15.75" customHeight="1" x14ac:dyDescent="0.25">
      <c r="B47331" s="106"/>
      <c r="C47331" s="106"/>
      <c r="D47331" s="139"/>
      <c r="P47331" s="142"/>
      <c r="Q47331" s="142"/>
      <c r="R47331" s="142"/>
      <c r="S47331" s="139"/>
    </row>
    <row r="47332" spans="2:19" ht="15.75" customHeight="1" x14ac:dyDescent="0.25">
      <c r="B47332" s="106"/>
      <c r="C47332" s="106"/>
      <c r="D47332" s="139"/>
      <c r="P47332" s="142"/>
      <c r="Q47332" s="142"/>
      <c r="R47332" s="142"/>
      <c r="S47332" s="139"/>
    </row>
    <row r="47333" spans="2:19" ht="15.75" customHeight="1" x14ac:dyDescent="0.25">
      <c r="B47333" s="106"/>
      <c r="C47333" s="106"/>
      <c r="D47333" s="139"/>
      <c r="P47333" s="142"/>
      <c r="Q47333" s="142"/>
      <c r="R47333" s="142"/>
      <c r="S47333" s="139"/>
    </row>
    <row r="47334" spans="2:19" ht="15.75" customHeight="1" x14ac:dyDescent="0.25">
      <c r="B47334" s="106"/>
      <c r="C47334" s="106"/>
      <c r="D47334" s="139"/>
      <c r="P47334" s="142"/>
      <c r="Q47334" s="142"/>
      <c r="R47334" s="142"/>
      <c r="S47334" s="139"/>
    </row>
    <row r="47335" spans="2:19" ht="15.75" customHeight="1" x14ac:dyDescent="0.25">
      <c r="B47335" s="106"/>
      <c r="C47335" s="106"/>
      <c r="D47335" s="139"/>
      <c r="P47335" s="142"/>
      <c r="Q47335" s="142"/>
      <c r="R47335" s="142"/>
      <c r="S47335" s="139"/>
    </row>
    <row r="47336" spans="2:19" ht="15.75" customHeight="1" x14ac:dyDescent="0.25">
      <c r="B47336" s="106"/>
      <c r="C47336" s="106"/>
      <c r="D47336" s="139"/>
      <c r="P47336" s="142"/>
      <c r="Q47336" s="142"/>
      <c r="R47336" s="142"/>
      <c r="S47336" s="139"/>
    </row>
    <row r="47337" spans="2:19" ht="15.75" customHeight="1" x14ac:dyDescent="0.25">
      <c r="B47337" s="106"/>
      <c r="C47337" s="106"/>
      <c r="D47337" s="139"/>
      <c r="P47337" s="142"/>
      <c r="Q47337" s="142"/>
      <c r="R47337" s="142"/>
      <c r="S47337" s="139"/>
    </row>
    <row r="47338" spans="2:19" ht="15.75" customHeight="1" x14ac:dyDescent="0.25">
      <c r="B47338" s="106"/>
      <c r="C47338" s="106"/>
      <c r="D47338" s="139"/>
      <c r="P47338" s="142"/>
      <c r="Q47338" s="142"/>
      <c r="R47338" s="142"/>
      <c r="S47338" s="139"/>
    </row>
    <row r="47339" spans="2:19" ht="15.75" customHeight="1" x14ac:dyDescent="0.25">
      <c r="B47339" s="106"/>
      <c r="C47339" s="106"/>
      <c r="D47339" s="139"/>
      <c r="P47339" s="142"/>
      <c r="Q47339" s="142"/>
      <c r="R47339" s="142"/>
      <c r="S47339" s="139"/>
    </row>
    <row r="47340" spans="2:19" ht="15.75" customHeight="1" x14ac:dyDescent="0.25">
      <c r="B47340" s="106"/>
      <c r="C47340" s="106"/>
      <c r="D47340" s="139"/>
      <c r="P47340" s="142"/>
      <c r="Q47340" s="142"/>
      <c r="R47340" s="142"/>
      <c r="S47340" s="139"/>
    </row>
    <row r="47341" spans="2:19" ht="15.75" customHeight="1" x14ac:dyDescent="0.25">
      <c r="B47341" s="106"/>
      <c r="C47341" s="106"/>
      <c r="D47341" s="139"/>
      <c r="P47341" s="142"/>
      <c r="Q47341" s="142"/>
      <c r="R47341" s="142"/>
      <c r="S47341" s="139"/>
    </row>
    <row r="47342" spans="2:19" ht="15.75" customHeight="1" x14ac:dyDescent="0.25">
      <c r="B47342" s="106"/>
      <c r="C47342" s="106"/>
      <c r="D47342" s="139"/>
      <c r="P47342" s="142"/>
      <c r="Q47342" s="142"/>
      <c r="R47342" s="142"/>
      <c r="S47342" s="139"/>
    </row>
    <row r="47343" spans="2:19" ht="15.75" customHeight="1" x14ac:dyDescent="0.25">
      <c r="B47343" s="106"/>
      <c r="C47343" s="106"/>
      <c r="D47343" s="139"/>
      <c r="P47343" s="142"/>
      <c r="Q47343" s="142"/>
      <c r="R47343" s="142"/>
      <c r="S47343" s="139"/>
    </row>
    <row r="47344" spans="2:19" ht="15.75" customHeight="1" x14ac:dyDescent="0.25">
      <c r="B47344" s="106"/>
      <c r="C47344" s="106"/>
      <c r="D47344" s="139"/>
      <c r="P47344" s="142"/>
      <c r="Q47344" s="142"/>
      <c r="R47344" s="142"/>
      <c r="S47344" s="139"/>
    </row>
    <row r="47345" spans="2:19" ht="15.75" customHeight="1" x14ac:dyDescent="0.25">
      <c r="B47345" s="106"/>
      <c r="C47345" s="106"/>
      <c r="D47345" s="139"/>
      <c r="P47345" s="142"/>
      <c r="Q47345" s="142"/>
      <c r="R47345" s="142"/>
      <c r="S47345" s="139"/>
    </row>
    <row r="47346" spans="2:19" ht="15.75" customHeight="1" x14ac:dyDescent="0.25">
      <c r="B47346" s="106"/>
      <c r="C47346" s="106"/>
      <c r="D47346" s="139"/>
      <c r="P47346" s="142"/>
      <c r="Q47346" s="142"/>
      <c r="R47346" s="142"/>
      <c r="S47346" s="139"/>
    </row>
    <row r="47347" spans="2:19" ht="15.75" customHeight="1" x14ac:dyDescent="0.25">
      <c r="B47347" s="106"/>
      <c r="C47347" s="106"/>
      <c r="D47347" s="139"/>
      <c r="P47347" s="142"/>
      <c r="Q47347" s="142"/>
      <c r="R47347" s="142"/>
      <c r="S47347" s="139"/>
    </row>
    <row r="47348" spans="2:19" ht="15.75" customHeight="1" x14ac:dyDescent="0.25">
      <c r="B47348" s="106"/>
      <c r="C47348" s="106"/>
      <c r="D47348" s="139"/>
      <c r="P47348" s="142"/>
      <c r="Q47348" s="142"/>
      <c r="R47348" s="142"/>
      <c r="S47348" s="139"/>
    </row>
    <row r="47349" spans="2:19" ht="15.75" customHeight="1" x14ac:dyDescent="0.25">
      <c r="B47349" s="106"/>
      <c r="C47349" s="106"/>
      <c r="D47349" s="139"/>
      <c r="P47349" s="142"/>
      <c r="Q47349" s="142"/>
      <c r="R47349" s="142"/>
      <c r="S47349" s="139"/>
    </row>
    <row r="47350" spans="2:19" ht="15.75" customHeight="1" x14ac:dyDescent="0.25">
      <c r="B47350" s="106"/>
      <c r="C47350" s="106"/>
      <c r="D47350" s="139"/>
      <c r="P47350" s="142"/>
      <c r="Q47350" s="142"/>
      <c r="R47350" s="142"/>
      <c r="S47350" s="139"/>
    </row>
    <row r="47351" spans="2:19" ht="15.75" customHeight="1" x14ac:dyDescent="0.25">
      <c r="B47351" s="106"/>
      <c r="C47351" s="106"/>
      <c r="D47351" s="139"/>
      <c r="P47351" s="142"/>
      <c r="Q47351" s="142"/>
      <c r="R47351" s="142"/>
      <c r="S47351" s="139"/>
    </row>
    <row r="47352" spans="2:19" ht="15.75" customHeight="1" x14ac:dyDescent="0.25">
      <c r="B47352" s="106"/>
      <c r="C47352" s="106"/>
      <c r="D47352" s="139"/>
      <c r="P47352" s="142"/>
      <c r="Q47352" s="142"/>
      <c r="R47352" s="142"/>
      <c r="S47352" s="139"/>
    </row>
    <row r="47353" spans="2:19" ht="15.75" customHeight="1" x14ac:dyDescent="0.25">
      <c r="B47353" s="106"/>
      <c r="C47353" s="106"/>
      <c r="D47353" s="139"/>
      <c r="P47353" s="142"/>
      <c r="Q47353" s="142"/>
      <c r="R47353" s="142"/>
      <c r="S47353" s="139"/>
    </row>
    <row r="47354" spans="2:19" ht="15.75" customHeight="1" x14ac:dyDescent="0.25">
      <c r="B47354" s="106"/>
      <c r="C47354" s="106"/>
      <c r="D47354" s="139"/>
      <c r="P47354" s="142"/>
      <c r="Q47354" s="142"/>
      <c r="R47354" s="142"/>
      <c r="S47354" s="139"/>
    </row>
    <row r="47355" spans="2:19" ht="15.75" customHeight="1" x14ac:dyDescent="0.25">
      <c r="B47355" s="106"/>
      <c r="C47355" s="106"/>
      <c r="D47355" s="139"/>
      <c r="P47355" s="142"/>
      <c r="Q47355" s="142"/>
      <c r="R47355" s="142"/>
      <c r="S47355" s="139"/>
    </row>
    <row r="47356" spans="2:19" ht="15.75" customHeight="1" x14ac:dyDescent="0.25">
      <c r="B47356" s="106"/>
      <c r="C47356" s="106"/>
      <c r="D47356" s="139"/>
      <c r="P47356" s="142"/>
      <c r="Q47356" s="142"/>
      <c r="R47356" s="142"/>
      <c r="S47356" s="139"/>
    </row>
    <row r="47357" spans="2:19" ht="15.75" customHeight="1" x14ac:dyDescent="0.25">
      <c r="B47357" s="106"/>
      <c r="C47357" s="106"/>
      <c r="D47357" s="139"/>
      <c r="P47357" s="142"/>
      <c r="Q47357" s="142"/>
      <c r="R47357" s="142"/>
      <c r="S47357" s="139"/>
    </row>
    <row r="47358" spans="2:19" ht="15.75" customHeight="1" x14ac:dyDescent="0.25">
      <c r="B47358" s="106"/>
      <c r="C47358" s="106"/>
      <c r="D47358" s="139"/>
      <c r="P47358" s="142"/>
      <c r="Q47358" s="142"/>
      <c r="R47358" s="142"/>
      <c r="S47358" s="139"/>
    </row>
    <row r="47359" spans="2:19" ht="15.75" customHeight="1" x14ac:dyDescent="0.25">
      <c r="B47359" s="106"/>
      <c r="C47359" s="106"/>
      <c r="D47359" s="139"/>
      <c r="P47359" s="142"/>
      <c r="Q47359" s="142"/>
      <c r="R47359" s="142"/>
      <c r="S47359" s="139"/>
    </row>
    <row r="47360" spans="2:19" ht="15.75" customHeight="1" x14ac:dyDescent="0.25">
      <c r="B47360" s="106"/>
      <c r="C47360" s="106"/>
      <c r="D47360" s="139"/>
      <c r="P47360" s="142"/>
      <c r="Q47360" s="142"/>
      <c r="R47360" s="142"/>
      <c r="S47360" s="139"/>
    </row>
    <row r="47361" spans="2:19" ht="15.75" customHeight="1" x14ac:dyDescent="0.25">
      <c r="B47361" s="106"/>
      <c r="C47361" s="106"/>
      <c r="D47361" s="139"/>
      <c r="P47361" s="142"/>
      <c r="Q47361" s="142"/>
      <c r="R47361" s="142"/>
      <c r="S47361" s="139"/>
    </row>
    <row r="47362" spans="2:19" ht="15.75" customHeight="1" x14ac:dyDescent="0.25">
      <c r="B47362" s="106"/>
      <c r="C47362" s="106"/>
      <c r="D47362" s="139"/>
      <c r="P47362" s="142"/>
      <c r="Q47362" s="142"/>
      <c r="R47362" s="142"/>
      <c r="S47362" s="139"/>
    </row>
    <row r="47363" spans="2:19" ht="15.75" customHeight="1" x14ac:dyDescent="0.25">
      <c r="B47363" s="106"/>
      <c r="C47363" s="106"/>
      <c r="D47363" s="139"/>
      <c r="P47363" s="142"/>
      <c r="Q47363" s="142"/>
      <c r="R47363" s="142"/>
      <c r="S47363" s="139"/>
    </row>
    <row r="47364" spans="2:19" ht="15.75" customHeight="1" x14ac:dyDescent="0.25">
      <c r="B47364" s="106"/>
      <c r="C47364" s="106"/>
      <c r="D47364" s="139"/>
      <c r="P47364" s="142"/>
      <c r="Q47364" s="142"/>
      <c r="R47364" s="142"/>
      <c r="S47364" s="139"/>
    </row>
    <row r="47365" spans="2:19" ht="15.75" customHeight="1" x14ac:dyDescent="0.25">
      <c r="B47365" s="106"/>
      <c r="C47365" s="106"/>
      <c r="D47365" s="139"/>
      <c r="P47365" s="142"/>
      <c r="Q47365" s="142"/>
      <c r="R47365" s="142"/>
      <c r="S47365" s="139"/>
    </row>
    <row r="47366" spans="2:19" ht="15.75" customHeight="1" x14ac:dyDescent="0.25">
      <c r="B47366" s="106"/>
      <c r="C47366" s="106"/>
      <c r="D47366" s="139"/>
      <c r="P47366" s="142"/>
      <c r="Q47366" s="142"/>
      <c r="R47366" s="142"/>
      <c r="S47366" s="139"/>
    </row>
    <row r="47367" spans="2:19" ht="15.75" customHeight="1" x14ac:dyDescent="0.25">
      <c r="B47367" s="106"/>
      <c r="C47367" s="106"/>
      <c r="D47367" s="139"/>
      <c r="P47367" s="142"/>
      <c r="Q47367" s="142"/>
      <c r="R47367" s="142"/>
      <c r="S47367" s="139"/>
    </row>
    <row r="47368" spans="2:19" ht="15.75" customHeight="1" x14ac:dyDescent="0.25">
      <c r="B47368" s="106"/>
      <c r="C47368" s="106"/>
      <c r="D47368" s="139"/>
      <c r="P47368" s="142"/>
      <c r="Q47368" s="142"/>
      <c r="R47368" s="142"/>
      <c r="S47368" s="139"/>
    </row>
    <row r="47369" spans="2:19" ht="15.75" customHeight="1" x14ac:dyDescent="0.25">
      <c r="B47369" s="106"/>
      <c r="C47369" s="106"/>
      <c r="D47369" s="139"/>
      <c r="P47369" s="142"/>
      <c r="Q47369" s="142"/>
      <c r="R47369" s="142"/>
      <c r="S47369" s="139"/>
    </row>
    <row r="47370" spans="2:19" ht="15.75" customHeight="1" x14ac:dyDescent="0.25">
      <c r="B47370" s="106"/>
      <c r="C47370" s="106"/>
      <c r="D47370" s="139"/>
      <c r="P47370" s="142"/>
      <c r="Q47370" s="142"/>
      <c r="R47370" s="142"/>
      <c r="S47370" s="139"/>
    </row>
    <row r="47371" spans="2:19" ht="15.75" customHeight="1" x14ac:dyDescent="0.25">
      <c r="B47371" s="106"/>
      <c r="C47371" s="106"/>
      <c r="D47371" s="139"/>
      <c r="P47371" s="142"/>
      <c r="Q47371" s="142"/>
      <c r="R47371" s="142"/>
      <c r="S47371" s="139"/>
    </row>
    <row r="47372" spans="2:19" ht="15.75" customHeight="1" x14ac:dyDescent="0.25">
      <c r="B47372" s="106"/>
      <c r="C47372" s="106"/>
      <c r="D47372" s="139"/>
      <c r="P47372" s="142"/>
      <c r="Q47372" s="142"/>
      <c r="R47372" s="142"/>
      <c r="S47372" s="139"/>
    </row>
    <row r="47373" spans="2:19" ht="15.75" customHeight="1" x14ac:dyDescent="0.25">
      <c r="B47373" s="106"/>
      <c r="C47373" s="106"/>
      <c r="D47373" s="139"/>
      <c r="P47373" s="142"/>
      <c r="Q47373" s="142"/>
      <c r="R47373" s="142"/>
      <c r="S47373" s="139"/>
    </row>
    <row r="47374" spans="2:19" ht="15.75" customHeight="1" x14ac:dyDescent="0.25">
      <c r="B47374" s="106"/>
      <c r="C47374" s="106"/>
      <c r="D47374" s="139"/>
      <c r="P47374" s="142"/>
      <c r="Q47374" s="142"/>
      <c r="R47374" s="142"/>
      <c r="S47374" s="139"/>
    </row>
    <row r="47375" spans="2:19" ht="15.75" customHeight="1" x14ac:dyDescent="0.25">
      <c r="B47375" s="106"/>
      <c r="C47375" s="106"/>
      <c r="D47375" s="139"/>
      <c r="P47375" s="142"/>
      <c r="Q47375" s="142"/>
      <c r="R47375" s="142"/>
      <c r="S47375" s="139"/>
    </row>
    <row r="47376" spans="2:19" ht="15.75" customHeight="1" x14ac:dyDescent="0.25">
      <c r="B47376" s="106"/>
      <c r="C47376" s="106"/>
      <c r="D47376" s="139"/>
      <c r="P47376" s="142"/>
      <c r="Q47376" s="142"/>
      <c r="R47376" s="142"/>
      <c r="S47376" s="139"/>
    </row>
    <row r="47377" spans="2:19" ht="15.75" customHeight="1" x14ac:dyDescent="0.25">
      <c r="B47377" s="106"/>
      <c r="C47377" s="106"/>
      <c r="D47377" s="139"/>
      <c r="P47377" s="142"/>
      <c r="Q47377" s="142"/>
      <c r="R47377" s="142"/>
      <c r="S47377" s="139"/>
    </row>
    <row r="47378" spans="2:19" ht="15.75" customHeight="1" x14ac:dyDescent="0.25">
      <c r="B47378" s="106"/>
      <c r="C47378" s="106"/>
      <c r="D47378" s="139"/>
      <c r="P47378" s="142"/>
      <c r="Q47378" s="142"/>
      <c r="R47378" s="142"/>
      <c r="S47378" s="139"/>
    </row>
    <row r="47379" spans="2:19" ht="15.75" customHeight="1" x14ac:dyDescent="0.25">
      <c r="B47379" s="106"/>
      <c r="C47379" s="106"/>
      <c r="D47379" s="139"/>
      <c r="P47379" s="142"/>
      <c r="Q47379" s="142"/>
      <c r="R47379" s="142"/>
      <c r="S47379" s="139"/>
    </row>
    <row r="47380" spans="2:19" ht="15.75" customHeight="1" x14ac:dyDescent="0.25">
      <c r="B47380" s="106"/>
      <c r="C47380" s="106"/>
      <c r="D47380" s="139"/>
      <c r="P47380" s="142"/>
      <c r="Q47380" s="142"/>
      <c r="R47380" s="142"/>
      <c r="S47380" s="139"/>
    </row>
    <row r="47381" spans="2:19" ht="15.75" customHeight="1" x14ac:dyDescent="0.25">
      <c r="B47381" s="106"/>
      <c r="C47381" s="106"/>
      <c r="D47381" s="139"/>
      <c r="P47381" s="142"/>
      <c r="Q47381" s="142"/>
      <c r="R47381" s="142"/>
      <c r="S47381" s="139"/>
    </row>
    <row r="47382" spans="2:19" ht="15.75" customHeight="1" x14ac:dyDescent="0.25">
      <c r="B47382" s="106"/>
      <c r="C47382" s="106"/>
      <c r="D47382" s="139"/>
      <c r="P47382" s="142"/>
      <c r="Q47382" s="142"/>
      <c r="R47382" s="142"/>
      <c r="S47382" s="139"/>
    </row>
    <row r="47383" spans="2:19" ht="15.75" customHeight="1" x14ac:dyDescent="0.25">
      <c r="B47383" s="106"/>
      <c r="C47383" s="106"/>
      <c r="D47383" s="139"/>
      <c r="P47383" s="142"/>
      <c r="Q47383" s="142"/>
      <c r="R47383" s="142"/>
      <c r="S47383" s="139"/>
    </row>
    <row r="47384" spans="2:19" ht="15.75" customHeight="1" x14ac:dyDescent="0.25">
      <c r="B47384" s="106"/>
      <c r="C47384" s="106"/>
      <c r="D47384" s="139"/>
      <c r="P47384" s="142"/>
      <c r="Q47384" s="142"/>
      <c r="R47384" s="142"/>
      <c r="S47384" s="139"/>
    </row>
    <row r="47385" spans="2:19" ht="15.75" customHeight="1" x14ac:dyDescent="0.25">
      <c r="B47385" s="106"/>
      <c r="C47385" s="106"/>
      <c r="D47385" s="139"/>
      <c r="P47385" s="142"/>
      <c r="Q47385" s="142"/>
      <c r="R47385" s="142"/>
      <c r="S47385" s="139"/>
    </row>
    <row r="47386" spans="2:19" ht="15.75" customHeight="1" x14ac:dyDescent="0.25">
      <c r="B47386" s="106"/>
      <c r="C47386" s="106"/>
      <c r="D47386" s="139"/>
      <c r="P47386" s="142"/>
      <c r="Q47386" s="142"/>
      <c r="R47386" s="142"/>
      <c r="S47386" s="139"/>
    </row>
    <row r="47387" spans="2:19" ht="15.75" customHeight="1" x14ac:dyDescent="0.25">
      <c r="B47387" s="106"/>
      <c r="C47387" s="106"/>
      <c r="D47387" s="139"/>
      <c r="P47387" s="142"/>
      <c r="Q47387" s="142"/>
      <c r="R47387" s="142"/>
      <c r="S47387" s="139"/>
    </row>
    <row r="47388" spans="2:19" ht="15.75" customHeight="1" x14ac:dyDescent="0.25">
      <c r="B47388" s="106"/>
      <c r="C47388" s="106"/>
      <c r="D47388" s="139"/>
      <c r="P47388" s="142"/>
      <c r="Q47388" s="142"/>
      <c r="R47388" s="142"/>
      <c r="S47388" s="139"/>
    </row>
    <row r="47389" spans="2:19" ht="15.75" customHeight="1" x14ac:dyDescent="0.25">
      <c r="B47389" s="106"/>
      <c r="C47389" s="106"/>
      <c r="D47389" s="139"/>
      <c r="P47389" s="142"/>
      <c r="Q47389" s="142"/>
      <c r="R47389" s="142"/>
      <c r="S47389" s="139"/>
    </row>
    <row r="47390" spans="2:19" ht="15.75" customHeight="1" x14ac:dyDescent="0.25">
      <c r="B47390" s="106"/>
      <c r="C47390" s="106"/>
      <c r="D47390" s="139"/>
      <c r="P47390" s="142"/>
      <c r="Q47390" s="142"/>
      <c r="R47390" s="142"/>
      <c r="S47390" s="139"/>
    </row>
    <row r="47391" spans="2:19" ht="15.75" customHeight="1" x14ac:dyDescent="0.25">
      <c r="B47391" s="106"/>
      <c r="C47391" s="106"/>
      <c r="D47391" s="139"/>
      <c r="P47391" s="142"/>
      <c r="Q47391" s="142"/>
      <c r="R47391" s="142"/>
      <c r="S47391" s="139"/>
    </row>
    <row r="47392" spans="2:19" ht="15.75" customHeight="1" x14ac:dyDescent="0.25">
      <c r="B47392" s="106"/>
      <c r="C47392" s="106"/>
      <c r="D47392" s="139"/>
      <c r="P47392" s="142"/>
      <c r="Q47392" s="142"/>
      <c r="R47392" s="142"/>
      <c r="S47392" s="139"/>
    </row>
    <row r="47393" spans="2:19" ht="15.75" customHeight="1" x14ac:dyDescent="0.25">
      <c r="B47393" s="106"/>
      <c r="C47393" s="106"/>
      <c r="D47393" s="139"/>
      <c r="P47393" s="142"/>
      <c r="Q47393" s="142"/>
      <c r="R47393" s="142"/>
      <c r="S47393" s="139"/>
    </row>
    <row r="47394" spans="2:19" ht="15.75" customHeight="1" x14ac:dyDescent="0.25">
      <c r="B47394" s="106"/>
      <c r="C47394" s="106"/>
      <c r="D47394" s="139"/>
      <c r="P47394" s="142"/>
      <c r="Q47394" s="142"/>
      <c r="R47394" s="142"/>
      <c r="S47394" s="139"/>
    </row>
    <row r="47395" spans="2:19" ht="15.75" customHeight="1" x14ac:dyDescent="0.25">
      <c r="B47395" s="106"/>
      <c r="C47395" s="106"/>
      <c r="D47395" s="139"/>
      <c r="P47395" s="142"/>
      <c r="Q47395" s="142"/>
      <c r="R47395" s="142"/>
      <c r="S47395" s="139"/>
    </row>
    <row r="47396" spans="2:19" ht="15.75" customHeight="1" x14ac:dyDescent="0.25">
      <c r="B47396" s="106"/>
      <c r="C47396" s="106"/>
      <c r="D47396" s="139"/>
      <c r="P47396" s="142"/>
      <c r="Q47396" s="142"/>
      <c r="R47396" s="142"/>
      <c r="S47396" s="139"/>
    </row>
    <row r="47397" spans="2:19" ht="15.75" customHeight="1" x14ac:dyDescent="0.25">
      <c r="B47397" s="106"/>
      <c r="C47397" s="106"/>
      <c r="D47397" s="139"/>
      <c r="P47397" s="142"/>
      <c r="Q47397" s="142"/>
      <c r="R47397" s="142"/>
      <c r="S47397" s="139"/>
    </row>
    <row r="47398" spans="2:19" ht="15.75" customHeight="1" x14ac:dyDescent="0.25">
      <c r="B47398" s="106"/>
      <c r="C47398" s="106"/>
      <c r="D47398" s="139"/>
      <c r="P47398" s="142"/>
      <c r="Q47398" s="142"/>
      <c r="R47398" s="142"/>
      <c r="S47398" s="139"/>
    </row>
    <row r="47399" spans="2:19" ht="15.75" customHeight="1" x14ac:dyDescent="0.25">
      <c r="B47399" s="106"/>
      <c r="C47399" s="106"/>
      <c r="D47399" s="139"/>
      <c r="P47399" s="142"/>
      <c r="Q47399" s="142"/>
      <c r="R47399" s="142"/>
      <c r="S47399" s="139"/>
    </row>
    <row r="47400" spans="2:19" ht="15.75" customHeight="1" x14ac:dyDescent="0.25">
      <c r="B47400" s="106"/>
      <c r="C47400" s="106"/>
      <c r="D47400" s="139"/>
      <c r="P47400" s="142"/>
      <c r="Q47400" s="142"/>
      <c r="R47400" s="142"/>
      <c r="S47400" s="139"/>
    </row>
    <row r="47401" spans="2:19" ht="15.75" customHeight="1" x14ac:dyDescent="0.25">
      <c r="B47401" s="106"/>
      <c r="C47401" s="106"/>
      <c r="D47401" s="139"/>
      <c r="P47401" s="142"/>
      <c r="Q47401" s="142"/>
      <c r="R47401" s="142"/>
      <c r="S47401" s="139"/>
    </row>
    <row r="47402" spans="2:19" ht="15.75" customHeight="1" x14ac:dyDescent="0.25">
      <c r="B47402" s="106"/>
      <c r="C47402" s="106"/>
      <c r="D47402" s="139"/>
      <c r="P47402" s="142"/>
      <c r="Q47402" s="142"/>
      <c r="R47402" s="142"/>
      <c r="S47402" s="139"/>
    </row>
    <row r="47403" spans="2:19" ht="15.75" customHeight="1" x14ac:dyDescent="0.25">
      <c r="B47403" s="106"/>
      <c r="C47403" s="106"/>
      <c r="D47403" s="139"/>
      <c r="P47403" s="142"/>
      <c r="Q47403" s="142"/>
      <c r="R47403" s="142"/>
      <c r="S47403" s="139"/>
    </row>
    <row r="47404" spans="2:19" ht="15.75" customHeight="1" x14ac:dyDescent="0.25">
      <c r="B47404" s="106"/>
      <c r="C47404" s="106"/>
      <c r="D47404" s="139"/>
      <c r="P47404" s="142"/>
      <c r="Q47404" s="142"/>
      <c r="R47404" s="142"/>
      <c r="S47404" s="139"/>
    </row>
    <row r="47405" spans="2:19" ht="15.75" customHeight="1" x14ac:dyDescent="0.25">
      <c r="B47405" s="106"/>
      <c r="C47405" s="106"/>
      <c r="D47405" s="139"/>
      <c r="P47405" s="142"/>
      <c r="Q47405" s="142"/>
      <c r="R47405" s="142"/>
      <c r="S47405" s="139"/>
    </row>
    <row r="47406" spans="2:19" ht="15.75" customHeight="1" x14ac:dyDescent="0.25">
      <c r="B47406" s="106"/>
      <c r="C47406" s="106"/>
      <c r="D47406" s="139"/>
      <c r="P47406" s="142"/>
      <c r="Q47406" s="142"/>
      <c r="R47406" s="142"/>
      <c r="S47406" s="139"/>
    </row>
    <row r="47407" spans="2:19" ht="15.75" customHeight="1" x14ac:dyDescent="0.25">
      <c r="B47407" s="106"/>
      <c r="C47407" s="106"/>
      <c r="D47407" s="139"/>
      <c r="P47407" s="142"/>
      <c r="Q47407" s="142"/>
      <c r="R47407" s="142"/>
      <c r="S47407" s="139"/>
    </row>
    <row r="47408" spans="2:19" ht="15.75" customHeight="1" x14ac:dyDescent="0.25">
      <c r="B47408" s="106"/>
      <c r="C47408" s="106"/>
      <c r="D47408" s="139"/>
      <c r="P47408" s="142"/>
      <c r="Q47408" s="142"/>
      <c r="R47408" s="142"/>
      <c r="S47408" s="139"/>
    </row>
    <row r="47409" spans="2:19" ht="15.75" customHeight="1" x14ac:dyDescent="0.25">
      <c r="B47409" s="106"/>
      <c r="C47409" s="106"/>
      <c r="D47409" s="139"/>
      <c r="P47409" s="142"/>
      <c r="Q47409" s="142"/>
      <c r="R47409" s="142"/>
      <c r="S47409" s="139"/>
    </row>
    <row r="47410" spans="2:19" ht="15.75" customHeight="1" x14ac:dyDescent="0.25">
      <c r="B47410" s="106"/>
      <c r="C47410" s="106"/>
      <c r="D47410" s="139"/>
      <c r="P47410" s="142"/>
      <c r="Q47410" s="142"/>
      <c r="R47410" s="142"/>
      <c r="S47410" s="139"/>
    </row>
    <row r="47411" spans="2:19" ht="15.75" customHeight="1" x14ac:dyDescent="0.25">
      <c r="B47411" s="106"/>
      <c r="C47411" s="106"/>
      <c r="D47411" s="139"/>
      <c r="P47411" s="142"/>
      <c r="Q47411" s="142"/>
      <c r="R47411" s="142"/>
      <c r="S47411" s="139"/>
    </row>
    <row r="47412" spans="2:19" ht="15.75" customHeight="1" x14ac:dyDescent="0.25">
      <c r="B47412" s="106"/>
      <c r="C47412" s="106"/>
      <c r="D47412" s="139"/>
      <c r="P47412" s="142"/>
      <c r="Q47412" s="142"/>
      <c r="R47412" s="142"/>
      <c r="S47412" s="139"/>
    </row>
    <row r="47413" spans="2:19" ht="15.75" customHeight="1" x14ac:dyDescent="0.25">
      <c r="B47413" s="106"/>
      <c r="C47413" s="106"/>
      <c r="D47413" s="139"/>
      <c r="P47413" s="142"/>
      <c r="Q47413" s="142"/>
      <c r="R47413" s="142"/>
      <c r="S47413" s="139"/>
    </row>
    <row r="47414" spans="2:19" ht="15.75" customHeight="1" x14ac:dyDescent="0.25">
      <c r="B47414" s="106"/>
      <c r="C47414" s="106"/>
      <c r="D47414" s="139"/>
      <c r="P47414" s="142"/>
      <c r="Q47414" s="142"/>
      <c r="R47414" s="142"/>
      <c r="S47414" s="139"/>
    </row>
    <row r="47415" spans="2:19" ht="15.75" customHeight="1" x14ac:dyDescent="0.25">
      <c r="B47415" s="106"/>
      <c r="C47415" s="106"/>
      <c r="D47415" s="139"/>
      <c r="P47415" s="142"/>
      <c r="Q47415" s="142"/>
      <c r="R47415" s="142"/>
      <c r="S47415" s="139"/>
    </row>
    <row r="47416" spans="2:19" ht="15.75" customHeight="1" x14ac:dyDescent="0.25">
      <c r="B47416" s="106"/>
      <c r="C47416" s="106"/>
      <c r="D47416" s="139"/>
      <c r="P47416" s="142"/>
      <c r="Q47416" s="142"/>
      <c r="R47416" s="142"/>
      <c r="S47416" s="139"/>
    </row>
    <row r="47417" spans="2:19" ht="15.75" customHeight="1" x14ac:dyDescent="0.25">
      <c r="B47417" s="106"/>
      <c r="C47417" s="106"/>
      <c r="D47417" s="139"/>
      <c r="P47417" s="142"/>
      <c r="Q47417" s="142"/>
      <c r="R47417" s="142"/>
      <c r="S47417" s="139"/>
    </row>
    <row r="47418" spans="2:19" ht="15.75" customHeight="1" x14ac:dyDescent="0.25">
      <c r="B47418" s="106"/>
      <c r="C47418" s="106"/>
      <c r="D47418" s="139"/>
      <c r="P47418" s="142"/>
      <c r="Q47418" s="142"/>
      <c r="R47418" s="142"/>
      <c r="S47418" s="139"/>
    </row>
    <row r="47419" spans="2:19" ht="15.75" customHeight="1" x14ac:dyDescent="0.25">
      <c r="B47419" s="106"/>
      <c r="C47419" s="106"/>
      <c r="D47419" s="139"/>
      <c r="P47419" s="142"/>
      <c r="Q47419" s="142"/>
      <c r="R47419" s="142"/>
      <c r="S47419" s="139"/>
    </row>
    <row r="47420" spans="2:19" ht="15.75" customHeight="1" x14ac:dyDescent="0.25">
      <c r="B47420" s="106"/>
      <c r="C47420" s="106"/>
      <c r="D47420" s="139"/>
      <c r="P47420" s="142"/>
      <c r="Q47420" s="142"/>
      <c r="R47420" s="142"/>
      <c r="S47420" s="139"/>
    </row>
    <row r="47421" spans="2:19" ht="15.75" customHeight="1" x14ac:dyDescent="0.25">
      <c r="B47421" s="106"/>
      <c r="C47421" s="106"/>
      <c r="D47421" s="139"/>
      <c r="P47421" s="142"/>
      <c r="Q47421" s="142"/>
      <c r="R47421" s="142"/>
      <c r="S47421" s="139"/>
    </row>
    <row r="47422" spans="2:19" ht="15.75" customHeight="1" x14ac:dyDescent="0.25">
      <c r="B47422" s="106"/>
      <c r="C47422" s="106"/>
      <c r="D47422" s="139"/>
      <c r="P47422" s="142"/>
      <c r="Q47422" s="142"/>
      <c r="R47422" s="142"/>
      <c r="S47422" s="139"/>
    </row>
    <row r="47423" spans="2:19" ht="15.75" customHeight="1" x14ac:dyDescent="0.25">
      <c r="B47423" s="106"/>
      <c r="C47423" s="106"/>
      <c r="D47423" s="139"/>
      <c r="P47423" s="142"/>
      <c r="Q47423" s="142"/>
      <c r="R47423" s="142"/>
      <c r="S47423" s="139"/>
    </row>
    <row r="47424" spans="2:19" ht="15.75" customHeight="1" x14ac:dyDescent="0.25">
      <c r="B47424" s="106"/>
      <c r="C47424" s="106"/>
      <c r="D47424" s="139"/>
      <c r="P47424" s="142"/>
      <c r="Q47424" s="142"/>
      <c r="R47424" s="142"/>
      <c r="S47424" s="139"/>
    </row>
    <row r="47425" spans="2:19" ht="15.75" customHeight="1" x14ac:dyDescent="0.25">
      <c r="B47425" s="106"/>
      <c r="C47425" s="106"/>
      <c r="D47425" s="139"/>
      <c r="P47425" s="142"/>
      <c r="Q47425" s="142"/>
      <c r="R47425" s="142"/>
      <c r="S47425" s="139"/>
    </row>
    <row r="47426" spans="2:19" ht="15.75" customHeight="1" x14ac:dyDescent="0.25">
      <c r="B47426" s="106"/>
      <c r="C47426" s="106"/>
      <c r="D47426" s="139"/>
      <c r="P47426" s="142"/>
      <c r="Q47426" s="142"/>
      <c r="R47426" s="142"/>
      <c r="S47426" s="139"/>
    </row>
    <row r="47427" spans="2:19" ht="15.75" customHeight="1" x14ac:dyDescent="0.25">
      <c r="B47427" s="106"/>
      <c r="C47427" s="106"/>
      <c r="D47427" s="139"/>
      <c r="P47427" s="142"/>
      <c r="Q47427" s="142"/>
      <c r="R47427" s="142"/>
      <c r="S47427" s="139"/>
    </row>
    <row r="47428" spans="2:19" ht="15.75" customHeight="1" x14ac:dyDescent="0.25">
      <c r="B47428" s="106"/>
      <c r="C47428" s="106"/>
      <c r="D47428" s="139"/>
      <c r="P47428" s="142"/>
      <c r="Q47428" s="142"/>
      <c r="R47428" s="142"/>
      <c r="S47428" s="139"/>
    </row>
    <row r="47429" spans="2:19" ht="15.75" customHeight="1" x14ac:dyDescent="0.25">
      <c r="B47429" s="106"/>
      <c r="C47429" s="106"/>
      <c r="D47429" s="139"/>
      <c r="P47429" s="142"/>
      <c r="Q47429" s="142"/>
      <c r="R47429" s="142"/>
      <c r="S47429" s="139"/>
    </row>
    <row r="47430" spans="2:19" ht="15.75" customHeight="1" x14ac:dyDescent="0.25">
      <c r="B47430" s="106"/>
      <c r="C47430" s="106"/>
      <c r="D47430" s="139"/>
      <c r="P47430" s="142"/>
      <c r="Q47430" s="142"/>
      <c r="R47430" s="142"/>
      <c r="S47430" s="139"/>
    </row>
    <row r="47431" spans="2:19" ht="15.75" customHeight="1" x14ac:dyDescent="0.25">
      <c r="B47431" s="106"/>
      <c r="C47431" s="106"/>
      <c r="D47431" s="139"/>
      <c r="P47431" s="142"/>
      <c r="Q47431" s="142"/>
      <c r="R47431" s="142"/>
      <c r="S47431" s="139"/>
    </row>
    <row r="47432" spans="2:19" ht="15.75" customHeight="1" x14ac:dyDescent="0.25">
      <c r="B47432" s="106"/>
      <c r="C47432" s="106"/>
      <c r="D47432" s="139"/>
      <c r="P47432" s="142"/>
      <c r="Q47432" s="142"/>
      <c r="R47432" s="142"/>
      <c r="S47432" s="139"/>
    </row>
    <row r="47433" spans="2:19" ht="15.75" customHeight="1" x14ac:dyDescent="0.25">
      <c r="B47433" s="106"/>
      <c r="C47433" s="106"/>
      <c r="D47433" s="139"/>
      <c r="P47433" s="142"/>
      <c r="Q47433" s="142"/>
      <c r="R47433" s="142"/>
      <c r="S47433" s="139"/>
    </row>
    <row r="47434" spans="2:19" ht="15.75" customHeight="1" x14ac:dyDescent="0.25">
      <c r="B47434" s="106"/>
      <c r="C47434" s="106"/>
      <c r="D47434" s="139"/>
      <c r="P47434" s="142"/>
      <c r="Q47434" s="142"/>
      <c r="R47434" s="142"/>
      <c r="S47434" s="139"/>
    </row>
    <row r="47435" spans="2:19" ht="15.75" customHeight="1" x14ac:dyDescent="0.25">
      <c r="B47435" s="106"/>
      <c r="C47435" s="106"/>
      <c r="D47435" s="139"/>
      <c r="P47435" s="142"/>
      <c r="Q47435" s="142"/>
      <c r="R47435" s="142"/>
      <c r="S47435" s="139"/>
    </row>
    <row r="47436" spans="2:19" ht="15.75" customHeight="1" x14ac:dyDescent="0.25">
      <c r="B47436" s="106"/>
      <c r="C47436" s="106"/>
      <c r="D47436" s="139"/>
      <c r="P47436" s="142"/>
      <c r="Q47436" s="142"/>
      <c r="R47436" s="142"/>
      <c r="S47436" s="139"/>
    </row>
    <row r="47437" spans="2:19" ht="15.75" customHeight="1" x14ac:dyDescent="0.25">
      <c r="B47437" s="106"/>
      <c r="C47437" s="106"/>
      <c r="D47437" s="139"/>
      <c r="P47437" s="142"/>
      <c r="Q47437" s="142"/>
      <c r="R47437" s="142"/>
      <c r="S47437" s="139"/>
    </row>
    <row r="47438" spans="2:19" ht="15.75" customHeight="1" x14ac:dyDescent="0.25">
      <c r="B47438" s="106"/>
      <c r="C47438" s="106"/>
      <c r="D47438" s="139"/>
      <c r="P47438" s="142"/>
      <c r="Q47438" s="142"/>
      <c r="R47438" s="142"/>
      <c r="S47438" s="139"/>
    </row>
    <row r="47439" spans="2:19" ht="15.75" customHeight="1" x14ac:dyDescent="0.25">
      <c r="B47439" s="106"/>
      <c r="C47439" s="106"/>
      <c r="D47439" s="139"/>
      <c r="P47439" s="142"/>
      <c r="Q47439" s="142"/>
      <c r="R47439" s="142"/>
      <c r="S47439" s="139"/>
    </row>
    <row r="47440" spans="2:19" ht="15.75" customHeight="1" x14ac:dyDescent="0.25">
      <c r="B47440" s="106"/>
      <c r="C47440" s="106"/>
      <c r="D47440" s="139"/>
      <c r="P47440" s="142"/>
      <c r="Q47440" s="142"/>
      <c r="R47440" s="142"/>
      <c r="S47440" s="139"/>
    </row>
    <row r="47441" spans="2:19" ht="15.75" customHeight="1" x14ac:dyDescent="0.25">
      <c r="B47441" s="106"/>
      <c r="C47441" s="106"/>
      <c r="D47441" s="139"/>
      <c r="P47441" s="142"/>
      <c r="Q47441" s="142"/>
      <c r="R47441" s="142"/>
      <c r="S47441" s="139"/>
    </row>
    <row r="47442" spans="2:19" ht="15.75" customHeight="1" x14ac:dyDescent="0.25">
      <c r="B47442" s="106"/>
      <c r="C47442" s="106"/>
      <c r="D47442" s="139"/>
      <c r="P47442" s="142"/>
      <c r="Q47442" s="142"/>
      <c r="R47442" s="142"/>
      <c r="S47442" s="139"/>
    </row>
    <row r="47443" spans="2:19" ht="15.75" customHeight="1" x14ac:dyDescent="0.25">
      <c r="B47443" s="106"/>
      <c r="C47443" s="106"/>
      <c r="D47443" s="139"/>
      <c r="P47443" s="142"/>
      <c r="Q47443" s="142"/>
      <c r="R47443" s="142"/>
      <c r="S47443" s="139"/>
    </row>
    <row r="47444" spans="2:19" ht="15.75" customHeight="1" x14ac:dyDescent="0.25">
      <c r="B47444" s="106"/>
      <c r="C47444" s="106"/>
      <c r="D47444" s="139"/>
      <c r="P47444" s="142"/>
      <c r="Q47444" s="142"/>
      <c r="R47444" s="142"/>
      <c r="S47444" s="139"/>
    </row>
    <row r="47445" spans="2:19" ht="15.75" customHeight="1" x14ac:dyDescent="0.25">
      <c r="B47445" s="106"/>
      <c r="C47445" s="106"/>
      <c r="D47445" s="139"/>
      <c r="P47445" s="142"/>
      <c r="Q47445" s="142"/>
      <c r="R47445" s="142"/>
      <c r="S47445" s="139"/>
    </row>
    <row r="47446" spans="2:19" ht="15.75" customHeight="1" x14ac:dyDescent="0.25">
      <c r="B47446" s="106"/>
      <c r="C47446" s="106"/>
      <c r="D47446" s="139"/>
      <c r="P47446" s="142"/>
      <c r="Q47446" s="142"/>
      <c r="R47446" s="142"/>
      <c r="S47446" s="139"/>
    </row>
    <row r="47447" spans="2:19" ht="15.75" customHeight="1" x14ac:dyDescent="0.25">
      <c r="B47447" s="106"/>
      <c r="C47447" s="106"/>
      <c r="D47447" s="139"/>
      <c r="P47447" s="142"/>
      <c r="Q47447" s="142"/>
      <c r="R47447" s="142"/>
      <c r="S47447" s="139"/>
    </row>
    <row r="47448" spans="2:19" ht="15.75" customHeight="1" x14ac:dyDescent="0.25">
      <c r="B47448" s="106"/>
      <c r="C47448" s="106"/>
      <c r="D47448" s="139"/>
      <c r="P47448" s="142"/>
      <c r="Q47448" s="142"/>
      <c r="R47448" s="142"/>
      <c r="S47448" s="139"/>
    </row>
    <row r="47449" spans="2:19" ht="15.75" customHeight="1" x14ac:dyDescent="0.25">
      <c r="B47449" s="106"/>
      <c r="C47449" s="106"/>
      <c r="D47449" s="139"/>
      <c r="P47449" s="142"/>
      <c r="Q47449" s="142"/>
      <c r="R47449" s="142"/>
      <c r="S47449" s="139"/>
    </row>
    <row r="47450" spans="2:19" ht="15.75" customHeight="1" x14ac:dyDescent="0.25">
      <c r="B47450" s="106"/>
      <c r="C47450" s="106"/>
      <c r="D47450" s="139"/>
      <c r="P47450" s="142"/>
      <c r="Q47450" s="142"/>
      <c r="R47450" s="142"/>
      <c r="S47450" s="139"/>
    </row>
    <row r="47451" spans="2:19" ht="15.75" customHeight="1" x14ac:dyDescent="0.25">
      <c r="B47451" s="106"/>
      <c r="C47451" s="106"/>
      <c r="D47451" s="139"/>
      <c r="P47451" s="142"/>
      <c r="Q47451" s="142"/>
      <c r="R47451" s="142"/>
      <c r="S47451" s="139"/>
    </row>
    <row r="47452" spans="2:19" ht="15.75" customHeight="1" x14ac:dyDescent="0.25">
      <c r="B47452" s="106"/>
      <c r="C47452" s="106"/>
      <c r="D47452" s="139"/>
      <c r="P47452" s="142"/>
      <c r="Q47452" s="142"/>
      <c r="R47452" s="142"/>
      <c r="S47452" s="139"/>
    </row>
    <row r="47453" spans="2:19" ht="15.75" customHeight="1" x14ac:dyDescent="0.25">
      <c r="B47453" s="106"/>
      <c r="C47453" s="106"/>
      <c r="D47453" s="139"/>
      <c r="P47453" s="142"/>
      <c r="Q47453" s="142"/>
      <c r="R47453" s="142"/>
      <c r="S47453" s="139"/>
    </row>
    <row r="47454" spans="2:19" ht="15.75" customHeight="1" x14ac:dyDescent="0.25">
      <c r="B47454" s="106"/>
      <c r="C47454" s="106"/>
      <c r="D47454" s="139"/>
      <c r="P47454" s="142"/>
      <c r="Q47454" s="142"/>
      <c r="R47454" s="142"/>
      <c r="S47454" s="139"/>
    </row>
    <row r="47455" spans="2:19" ht="15.75" customHeight="1" x14ac:dyDescent="0.25">
      <c r="B47455" s="106"/>
      <c r="C47455" s="106"/>
      <c r="D47455" s="139"/>
      <c r="P47455" s="142"/>
      <c r="Q47455" s="142"/>
      <c r="R47455" s="142"/>
      <c r="S47455" s="139"/>
    </row>
    <row r="47456" spans="2:19" ht="15.75" customHeight="1" x14ac:dyDescent="0.25">
      <c r="B47456" s="106"/>
      <c r="C47456" s="106"/>
      <c r="D47456" s="139"/>
      <c r="P47456" s="142"/>
      <c r="Q47456" s="142"/>
      <c r="R47456" s="142"/>
      <c r="S47456" s="139"/>
    </row>
    <row r="47457" spans="2:19" ht="15.75" customHeight="1" x14ac:dyDescent="0.25">
      <c r="B47457" s="106"/>
      <c r="C47457" s="106"/>
      <c r="D47457" s="139"/>
      <c r="P47457" s="142"/>
      <c r="Q47457" s="142"/>
      <c r="R47457" s="142"/>
      <c r="S47457" s="139"/>
    </row>
    <row r="47458" spans="2:19" ht="15.75" customHeight="1" x14ac:dyDescent="0.25">
      <c r="B47458" s="106"/>
      <c r="C47458" s="106"/>
      <c r="D47458" s="139"/>
      <c r="P47458" s="142"/>
      <c r="Q47458" s="142"/>
      <c r="R47458" s="142"/>
      <c r="S47458" s="139"/>
    </row>
    <row r="47459" spans="2:19" ht="15.75" customHeight="1" x14ac:dyDescent="0.25">
      <c r="B47459" s="106"/>
      <c r="C47459" s="106"/>
      <c r="D47459" s="139"/>
      <c r="P47459" s="142"/>
      <c r="Q47459" s="142"/>
      <c r="R47459" s="142"/>
      <c r="S47459" s="139"/>
    </row>
    <row r="47460" spans="2:19" ht="15.75" customHeight="1" x14ac:dyDescent="0.25">
      <c r="B47460" s="106"/>
      <c r="C47460" s="106"/>
      <c r="D47460" s="139"/>
      <c r="P47460" s="142"/>
      <c r="Q47460" s="142"/>
      <c r="R47460" s="142"/>
      <c r="S47460" s="139"/>
    </row>
    <row r="47461" spans="2:19" ht="15.75" customHeight="1" x14ac:dyDescent="0.25">
      <c r="B47461" s="106"/>
      <c r="C47461" s="106"/>
      <c r="D47461" s="139"/>
      <c r="P47461" s="142"/>
      <c r="Q47461" s="142"/>
      <c r="R47461" s="142"/>
      <c r="S47461" s="139"/>
    </row>
    <row r="47462" spans="2:19" ht="15.75" customHeight="1" x14ac:dyDescent="0.25">
      <c r="B47462" s="106"/>
      <c r="C47462" s="106"/>
      <c r="D47462" s="139"/>
      <c r="P47462" s="142"/>
      <c r="Q47462" s="142"/>
      <c r="R47462" s="142"/>
      <c r="S47462" s="139"/>
    </row>
    <row r="47463" spans="2:19" ht="15.75" customHeight="1" x14ac:dyDescent="0.25">
      <c r="B47463" s="106"/>
      <c r="C47463" s="106"/>
      <c r="D47463" s="139"/>
      <c r="P47463" s="142"/>
      <c r="Q47463" s="142"/>
      <c r="R47463" s="142"/>
      <c r="S47463" s="139"/>
    </row>
    <row r="47464" spans="2:19" ht="15.75" customHeight="1" x14ac:dyDescent="0.25">
      <c r="B47464" s="106"/>
      <c r="C47464" s="106"/>
      <c r="D47464" s="139"/>
      <c r="P47464" s="142"/>
      <c r="Q47464" s="142"/>
      <c r="R47464" s="142"/>
      <c r="S47464" s="139"/>
    </row>
    <row r="47465" spans="2:19" ht="15.75" customHeight="1" x14ac:dyDescent="0.25">
      <c r="B47465" s="106"/>
      <c r="C47465" s="106"/>
      <c r="D47465" s="139"/>
      <c r="P47465" s="142"/>
      <c r="Q47465" s="142"/>
      <c r="R47465" s="142"/>
      <c r="S47465" s="139"/>
    </row>
    <row r="47466" spans="2:19" ht="15.75" customHeight="1" x14ac:dyDescent="0.25">
      <c r="B47466" s="106"/>
      <c r="C47466" s="106"/>
      <c r="D47466" s="139"/>
      <c r="P47466" s="142"/>
      <c r="Q47466" s="142"/>
      <c r="R47466" s="142"/>
      <c r="S47466" s="139"/>
    </row>
    <row r="47467" spans="2:19" ht="15.75" customHeight="1" x14ac:dyDescent="0.25">
      <c r="B47467" s="106"/>
      <c r="C47467" s="106"/>
      <c r="D47467" s="139"/>
      <c r="P47467" s="142"/>
      <c r="Q47467" s="142"/>
      <c r="R47467" s="142"/>
      <c r="S47467" s="139"/>
    </row>
    <row r="47468" spans="2:19" ht="15.75" customHeight="1" x14ac:dyDescent="0.25">
      <c r="B47468" s="106"/>
      <c r="C47468" s="106"/>
      <c r="D47468" s="139"/>
      <c r="P47468" s="142"/>
      <c r="Q47468" s="142"/>
      <c r="R47468" s="142"/>
      <c r="S47468" s="139"/>
    </row>
    <row r="47469" spans="2:19" ht="15.75" customHeight="1" x14ac:dyDescent="0.25">
      <c r="B47469" s="106"/>
      <c r="C47469" s="106"/>
      <c r="D47469" s="139"/>
      <c r="P47469" s="142"/>
      <c r="Q47469" s="142"/>
      <c r="R47469" s="142"/>
      <c r="S47469" s="139"/>
    </row>
    <row r="47470" spans="2:19" ht="15.75" customHeight="1" x14ac:dyDescent="0.25">
      <c r="B47470" s="106"/>
      <c r="C47470" s="106"/>
      <c r="D47470" s="139"/>
      <c r="P47470" s="142"/>
      <c r="Q47470" s="142"/>
      <c r="R47470" s="142"/>
      <c r="S47470" s="139"/>
    </row>
    <row r="47471" spans="2:19" ht="15.75" customHeight="1" x14ac:dyDescent="0.25">
      <c r="B47471" s="106"/>
      <c r="C47471" s="106"/>
      <c r="D47471" s="139"/>
      <c r="P47471" s="142"/>
      <c r="Q47471" s="142"/>
      <c r="R47471" s="142"/>
      <c r="S47471" s="139"/>
    </row>
    <row r="47472" spans="2:19" ht="15.75" customHeight="1" x14ac:dyDescent="0.25">
      <c r="B47472" s="106"/>
      <c r="C47472" s="106"/>
      <c r="D47472" s="139"/>
      <c r="P47472" s="142"/>
      <c r="Q47472" s="142"/>
      <c r="R47472" s="142"/>
      <c r="S47472" s="139"/>
    </row>
    <row r="47473" spans="2:19" ht="15.75" customHeight="1" x14ac:dyDescent="0.25">
      <c r="B47473" s="106"/>
      <c r="C47473" s="106"/>
      <c r="D47473" s="139"/>
      <c r="P47473" s="142"/>
      <c r="Q47473" s="142"/>
      <c r="R47473" s="142"/>
      <c r="S47473" s="139"/>
    </row>
    <row r="47474" spans="2:19" ht="15.75" customHeight="1" x14ac:dyDescent="0.25">
      <c r="B47474" s="106"/>
      <c r="C47474" s="106"/>
      <c r="D47474" s="139"/>
      <c r="P47474" s="142"/>
      <c r="Q47474" s="142"/>
      <c r="R47474" s="142"/>
      <c r="S47474" s="139"/>
    </row>
    <row r="47475" spans="2:19" ht="15.75" customHeight="1" x14ac:dyDescent="0.25">
      <c r="B47475" s="106"/>
      <c r="C47475" s="106"/>
      <c r="D47475" s="139"/>
      <c r="P47475" s="142"/>
      <c r="Q47475" s="142"/>
      <c r="R47475" s="142"/>
      <c r="S47475" s="139"/>
    </row>
    <row r="47476" spans="2:19" ht="15.75" customHeight="1" x14ac:dyDescent="0.25">
      <c r="B47476" s="106"/>
      <c r="C47476" s="106"/>
      <c r="D47476" s="139"/>
      <c r="P47476" s="142"/>
      <c r="Q47476" s="142"/>
      <c r="R47476" s="142"/>
      <c r="S47476" s="139"/>
    </row>
    <row r="47477" spans="2:19" ht="15.75" customHeight="1" x14ac:dyDescent="0.25">
      <c r="B47477" s="106"/>
      <c r="C47477" s="106"/>
      <c r="D47477" s="139"/>
      <c r="P47477" s="142"/>
      <c r="Q47477" s="142"/>
      <c r="R47477" s="142"/>
      <c r="S47477" s="139"/>
    </row>
    <row r="47478" spans="2:19" ht="15.75" customHeight="1" x14ac:dyDescent="0.25">
      <c r="B47478" s="106"/>
      <c r="C47478" s="106"/>
      <c r="D47478" s="139"/>
      <c r="P47478" s="142"/>
      <c r="Q47478" s="142"/>
      <c r="R47478" s="142"/>
      <c r="S47478" s="139"/>
    </row>
    <row r="47479" spans="2:19" ht="15.75" customHeight="1" x14ac:dyDescent="0.25">
      <c r="B47479" s="106"/>
      <c r="C47479" s="106"/>
      <c r="D47479" s="139"/>
      <c r="P47479" s="142"/>
      <c r="Q47479" s="142"/>
      <c r="R47479" s="142"/>
      <c r="S47479" s="139"/>
    </row>
    <row r="47480" spans="2:19" ht="15.75" customHeight="1" x14ac:dyDescent="0.25">
      <c r="B47480" s="106"/>
      <c r="C47480" s="106"/>
      <c r="D47480" s="139"/>
      <c r="P47480" s="142"/>
      <c r="Q47480" s="142"/>
      <c r="R47480" s="142"/>
      <c r="S47480" s="139"/>
    </row>
    <row r="47481" spans="2:19" ht="15.75" customHeight="1" x14ac:dyDescent="0.25">
      <c r="B47481" s="106"/>
      <c r="C47481" s="106"/>
      <c r="D47481" s="139"/>
      <c r="P47481" s="142"/>
      <c r="Q47481" s="142"/>
      <c r="R47481" s="142"/>
      <c r="S47481" s="139"/>
    </row>
    <row r="47482" spans="2:19" ht="15.75" customHeight="1" x14ac:dyDescent="0.25">
      <c r="B47482" s="106"/>
      <c r="C47482" s="106"/>
      <c r="D47482" s="139"/>
      <c r="P47482" s="142"/>
      <c r="Q47482" s="142"/>
      <c r="R47482" s="142"/>
      <c r="S47482" s="139"/>
    </row>
    <row r="47483" spans="2:19" ht="15.75" customHeight="1" x14ac:dyDescent="0.25">
      <c r="B47483" s="106"/>
      <c r="C47483" s="106"/>
      <c r="D47483" s="139"/>
      <c r="P47483" s="142"/>
      <c r="Q47483" s="142"/>
      <c r="R47483" s="142"/>
      <c r="S47483" s="139"/>
    </row>
    <row r="47484" spans="2:19" ht="15.75" customHeight="1" x14ac:dyDescent="0.25">
      <c r="B47484" s="106"/>
      <c r="C47484" s="106"/>
      <c r="D47484" s="139"/>
      <c r="P47484" s="142"/>
      <c r="Q47484" s="142"/>
      <c r="R47484" s="142"/>
      <c r="S47484" s="139"/>
    </row>
    <row r="47485" spans="2:19" ht="15.75" customHeight="1" x14ac:dyDescent="0.25">
      <c r="B47485" s="106"/>
      <c r="C47485" s="106"/>
      <c r="D47485" s="139"/>
      <c r="P47485" s="142"/>
      <c r="Q47485" s="142"/>
      <c r="R47485" s="142"/>
      <c r="S47485" s="139"/>
    </row>
    <row r="47486" spans="2:19" ht="15.75" customHeight="1" x14ac:dyDescent="0.25">
      <c r="B47486" s="106"/>
      <c r="C47486" s="106"/>
      <c r="D47486" s="139"/>
      <c r="P47486" s="142"/>
      <c r="Q47486" s="142"/>
      <c r="R47486" s="142"/>
      <c r="S47486" s="139"/>
    </row>
    <row r="47487" spans="2:19" ht="15.75" customHeight="1" x14ac:dyDescent="0.25">
      <c r="B47487" s="106"/>
      <c r="C47487" s="106"/>
      <c r="D47487" s="139"/>
      <c r="P47487" s="142"/>
      <c r="Q47487" s="142"/>
      <c r="R47487" s="142"/>
      <c r="S47487" s="139"/>
    </row>
    <row r="47488" spans="2:19" ht="15.75" customHeight="1" x14ac:dyDescent="0.25">
      <c r="B47488" s="106"/>
      <c r="C47488" s="106"/>
      <c r="D47488" s="139"/>
      <c r="P47488" s="142"/>
      <c r="Q47488" s="142"/>
      <c r="R47488" s="142"/>
      <c r="S47488" s="139"/>
    </row>
    <row r="47489" spans="2:19" ht="15.75" customHeight="1" x14ac:dyDescent="0.25">
      <c r="B47489" s="106"/>
      <c r="C47489" s="106"/>
      <c r="D47489" s="139"/>
      <c r="P47489" s="142"/>
      <c r="Q47489" s="142"/>
      <c r="R47489" s="142"/>
      <c r="S47489" s="139"/>
    </row>
    <row r="47490" spans="2:19" ht="15.75" customHeight="1" x14ac:dyDescent="0.25">
      <c r="B47490" s="106"/>
      <c r="C47490" s="106"/>
      <c r="D47490" s="139"/>
      <c r="P47490" s="142"/>
      <c r="Q47490" s="142"/>
      <c r="R47490" s="142"/>
      <c r="S47490" s="139"/>
    </row>
    <row r="47491" spans="2:19" ht="15.75" customHeight="1" x14ac:dyDescent="0.25">
      <c r="B47491" s="106"/>
      <c r="C47491" s="106"/>
      <c r="D47491" s="139"/>
      <c r="P47491" s="142"/>
      <c r="Q47491" s="142"/>
      <c r="R47491" s="142"/>
      <c r="S47491" s="139"/>
    </row>
    <row r="47492" spans="2:19" ht="15.75" customHeight="1" x14ac:dyDescent="0.25">
      <c r="B47492" s="106"/>
      <c r="C47492" s="106"/>
      <c r="D47492" s="139"/>
      <c r="P47492" s="142"/>
      <c r="Q47492" s="142"/>
      <c r="R47492" s="142"/>
      <c r="S47492" s="139"/>
    </row>
    <row r="47493" spans="2:19" ht="15.75" customHeight="1" x14ac:dyDescent="0.25">
      <c r="B47493" s="106"/>
      <c r="C47493" s="106"/>
      <c r="D47493" s="139"/>
      <c r="P47493" s="142"/>
      <c r="Q47493" s="142"/>
      <c r="R47493" s="142"/>
      <c r="S47493" s="139"/>
    </row>
    <row r="47494" spans="2:19" ht="15.75" customHeight="1" x14ac:dyDescent="0.25">
      <c r="B47494" s="106"/>
      <c r="C47494" s="106"/>
      <c r="D47494" s="139"/>
      <c r="P47494" s="142"/>
      <c r="Q47494" s="142"/>
      <c r="R47494" s="142"/>
      <c r="S47494" s="139"/>
    </row>
    <row r="47495" spans="2:19" ht="15.75" customHeight="1" x14ac:dyDescent="0.25">
      <c r="B47495" s="106"/>
      <c r="C47495" s="106"/>
      <c r="D47495" s="139"/>
      <c r="P47495" s="142"/>
      <c r="Q47495" s="142"/>
      <c r="R47495" s="142"/>
      <c r="S47495" s="139"/>
    </row>
    <row r="47496" spans="2:19" ht="15.75" customHeight="1" x14ac:dyDescent="0.25">
      <c r="B47496" s="106"/>
      <c r="C47496" s="106"/>
      <c r="D47496" s="139"/>
      <c r="P47496" s="142"/>
      <c r="Q47496" s="142"/>
      <c r="R47496" s="142"/>
      <c r="S47496" s="139"/>
    </row>
    <row r="47497" spans="2:19" ht="15.75" customHeight="1" x14ac:dyDescent="0.25">
      <c r="B47497" s="106"/>
      <c r="C47497" s="106"/>
      <c r="D47497" s="139"/>
      <c r="P47497" s="142"/>
      <c r="Q47497" s="142"/>
      <c r="R47497" s="142"/>
      <c r="S47497" s="139"/>
    </row>
    <row r="47498" spans="2:19" ht="15.75" customHeight="1" x14ac:dyDescent="0.25">
      <c r="B47498" s="106"/>
      <c r="C47498" s="106"/>
      <c r="D47498" s="139"/>
      <c r="P47498" s="142"/>
      <c r="Q47498" s="142"/>
      <c r="R47498" s="142"/>
      <c r="S47498" s="139"/>
    </row>
    <row r="47499" spans="2:19" ht="15.75" customHeight="1" x14ac:dyDescent="0.25">
      <c r="B47499" s="106"/>
      <c r="C47499" s="106"/>
      <c r="D47499" s="139"/>
      <c r="P47499" s="142"/>
      <c r="Q47499" s="142"/>
      <c r="R47499" s="142"/>
      <c r="S47499" s="139"/>
    </row>
    <row r="47500" spans="2:19" ht="15.75" customHeight="1" x14ac:dyDescent="0.25">
      <c r="B47500" s="106"/>
      <c r="C47500" s="106"/>
      <c r="D47500" s="139"/>
      <c r="P47500" s="142"/>
      <c r="Q47500" s="142"/>
      <c r="R47500" s="142"/>
      <c r="S47500" s="139"/>
    </row>
    <row r="47501" spans="2:19" ht="15.75" customHeight="1" x14ac:dyDescent="0.25">
      <c r="B47501" s="106"/>
      <c r="C47501" s="106"/>
      <c r="D47501" s="139"/>
      <c r="P47501" s="142"/>
      <c r="Q47501" s="142"/>
      <c r="R47501" s="142"/>
      <c r="S47501" s="139"/>
    </row>
    <row r="47502" spans="2:19" ht="15.75" customHeight="1" x14ac:dyDescent="0.25">
      <c r="B47502" s="106"/>
      <c r="C47502" s="106"/>
      <c r="D47502" s="139"/>
      <c r="P47502" s="142"/>
      <c r="Q47502" s="142"/>
      <c r="R47502" s="142"/>
      <c r="S47502" s="139"/>
    </row>
    <row r="47503" spans="2:19" ht="15.75" customHeight="1" x14ac:dyDescent="0.25">
      <c r="B47503" s="106"/>
      <c r="C47503" s="106"/>
      <c r="D47503" s="139"/>
      <c r="P47503" s="142"/>
      <c r="Q47503" s="142"/>
      <c r="R47503" s="142"/>
      <c r="S47503" s="139"/>
    </row>
    <row r="47504" spans="2:19" ht="15.75" customHeight="1" x14ac:dyDescent="0.25">
      <c r="B47504" s="106"/>
      <c r="C47504" s="106"/>
      <c r="D47504" s="139"/>
      <c r="P47504" s="142"/>
      <c r="Q47504" s="142"/>
      <c r="R47504" s="142"/>
      <c r="S47504" s="139"/>
    </row>
    <row r="47505" spans="2:19" ht="15.75" customHeight="1" x14ac:dyDescent="0.25">
      <c r="B47505" s="106"/>
      <c r="C47505" s="106"/>
      <c r="D47505" s="139"/>
      <c r="P47505" s="142"/>
      <c r="Q47505" s="142"/>
      <c r="R47505" s="142"/>
      <c r="S47505" s="139"/>
    </row>
    <row r="47506" spans="2:19" ht="15.75" customHeight="1" x14ac:dyDescent="0.25">
      <c r="B47506" s="106"/>
      <c r="C47506" s="106"/>
      <c r="D47506" s="139"/>
      <c r="P47506" s="142"/>
      <c r="Q47506" s="142"/>
      <c r="R47506" s="142"/>
      <c r="S47506" s="139"/>
    </row>
    <row r="47507" spans="2:19" ht="15.75" customHeight="1" x14ac:dyDescent="0.25">
      <c r="B47507" s="106"/>
      <c r="C47507" s="106"/>
      <c r="D47507" s="139"/>
      <c r="P47507" s="142"/>
      <c r="Q47507" s="142"/>
      <c r="R47507" s="142"/>
      <c r="S47507" s="139"/>
    </row>
    <row r="47508" spans="2:19" ht="15.75" customHeight="1" x14ac:dyDescent="0.25">
      <c r="B47508" s="106"/>
      <c r="C47508" s="106"/>
      <c r="D47508" s="139"/>
      <c r="P47508" s="142"/>
      <c r="Q47508" s="142"/>
      <c r="R47508" s="142"/>
      <c r="S47508" s="139"/>
    </row>
    <row r="47509" spans="2:19" ht="15.75" customHeight="1" x14ac:dyDescent="0.25">
      <c r="B47509" s="106"/>
      <c r="C47509" s="106"/>
      <c r="D47509" s="139"/>
      <c r="P47509" s="142"/>
      <c r="Q47509" s="142"/>
      <c r="R47509" s="142"/>
      <c r="S47509" s="139"/>
    </row>
    <row r="47510" spans="2:19" ht="15.75" customHeight="1" x14ac:dyDescent="0.25">
      <c r="B47510" s="106"/>
      <c r="C47510" s="106"/>
      <c r="D47510" s="139"/>
      <c r="P47510" s="142"/>
      <c r="Q47510" s="142"/>
      <c r="R47510" s="142"/>
      <c r="S47510" s="139"/>
    </row>
    <row r="47511" spans="2:19" ht="15.75" customHeight="1" x14ac:dyDescent="0.25">
      <c r="B47511" s="106"/>
      <c r="C47511" s="106"/>
      <c r="D47511" s="139"/>
      <c r="P47511" s="142"/>
      <c r="Q47511" s="142"/>
      <c r="R47511" s="142"/>
      <c r="S47511" s="139"/>
    </row>
    <row r="47512" spans="2:19" ht="15.75" customHeight="1" x14ac:dyDescent="0.25">
      <c r="B47512" s="106"/>
      <c r="C47512" s="106"/>
      <c r="D47512" s="139"/>
      <c r="P47512" s="142"/>
      <c r="Q47512" s="142"/>
      <c r="R47512" s="142"/>
      <c r="S47512" s="139"/>
    </row>
    <row r="47513" spans="2:19" ht="15.75" customHeight="1" x14ac:dyDescent="0.25">
      <c r="B47513" s="106"/>
      <c r="C47513" s="106"/>
      <c r="D47513" s="139"/>
      <c r="P47513" s="142"/>
      <c r="Q47513" s="142"/>
      <c r="R47513" s="142"/>
      <c r="S47513" s="139"/>
    </row>
    <row r="47514" spans="2:19" ht="15.75" customHeight="1" x14ac:dyDescent="0.25">
      <c r="B47514" s="106"/>
      <c r="C47514" s="106"/>
      <c r="D47514" s="139"/>
      <c r="P47514" s="142"/>
      <c r="Q47514" s="142"/>
      <c r="R47514" s="142"/>
      <c r="S47514" s="139"/>
    </row>
    <row r="47515" spans="2:19" ht="15.75" customHeight="1" x14ac:dyDescent="0.25">
      <c r="B47515" s="106"/>
      <c r="C47515" s="106"/>
      <c r="D47515" s="139"/>
      <c r="P47515" s="142"/>
      <c r="Q47515" s="142"/>
      <c r="R47515" s="142"/>
      <c r="S47515" s="139"/>
    </row>
    <row r="47516" spans="2:19" ht="15.75" customHeight="1" x14ac:dyDescent="0.25">
      <c r="B47516" s="106"/>
      <c r="C47516" s="106"/>
      <c r="D47516" s="139"/>
      <c r="P47516" s="142"/>
      <c r="Q47516" s="142"/>
      <c r="R47516" s="142"/>
      <c r="S47516" s="139"/>
    </row>
    <row r="47517" spans="2:19" ht="15.75" customHeight="1" x14ac:dyDescent="0.25">
      <c r="B47517" s="106"/>
      <c r="C47517" s="106"/>
      <c r="D47517" s="139"/>
      <c r="P47517" s="142"/>
      <c r="Q47517" s="142"/>
      <c r="R47517" s="142"/>
      <c r="S47517" s="139"/>
    </row>
    <row r="47518" spans="2:19" ht="15.75" customHeight="1" x14ac:dyDescent="0.25">
      <c r="B47518" s="106"/>
      <c r="C47518" s="106"/>
      <c r="D47518" s="139"/>
      <c r="P47518" s="142"/>
      <c r="Q47518" s="142"/>
      <c r="R47518" s="142"/>
      <c r="S47518" s="139"/>
    </row>
    <row r="47519" spans="2:19" ht="15.75" customHeight="1" x14ac:dyDescent="0.25">
      <c r="B47519" s="106"/>
      <c r="C47519" s="106"/>
      <c r="D47519" s="139"/>
      <c r="P47519" s="142"/>
      <c r="Q47519" s="142"/>
      <c r="R47519" s="142"/>
      <c r="S47519" s="139"/>
    </row>
    <row r="47520" spans="2:19" ht="15.75" customHeight="1" x14ac:dyDescent="0.25">
      <c r="B47520" s="106"/>
      <c r="C47520" s="106"/>
      <c r="D47520" s="139"/>
      <c r="P47520" s="142"/>
      <c r="Q47520" s="142"/>
      <c r="R47520" s="142"/>
      <c r="S47520" s="139"/>
    </row>
    <row r="47521" spans="2:19" ht="15.75" customHeight="1" x14ac:dyDescent="0.25">
      <c r="B47521" s="106"/>
      <c r="C47521" s="106"/>
      <c r="D47521" s="139"/>
      <c r="P47521" s="142"/>
      <c r="Q47521" s="142"/>
      <c r="R47521" s="142"/>
      <c r="S47521" s="139"/>
    </row>
    <row r="47522" spans="2:19" ht="15.75" customHeight="1" x14ac:dyDescent="0.25">
      <c r="B47522" s="106"/>
      <c r="C47522" s="106"/>
      <c r="D47522" s="139"/>
      <c r="P47522" s="142"/>
      <c r="Q47522" s="142"/>
      <c r="R47522" s="142"/>
      <c r="S47522" s="139"/>
    </row>
    <row r="47523" spans="2:19" ht="15.75" customHeight="1" x14ac:dyDescent="0.25">
      <c r="B47523" s="106"/>
      <c r="C47523" s="106"/>
      <c r="D47523" s="139"/>
      <c r="P47523" s="142"/>
      <c r="Q47523" s="142"/>
      <c r="R47523" s="142"/>
      <c r="S47523" s="139"/>
    </row>
    <row r="47524" spans="2:19" ht="15.75" customHeight="1" x14ac:dyDescent="0.25">
      <c r="B47524" s="106"/>
      <c r="C47524" s="106"/>
      <c r="D47524" s="139"/>
      <c r="P47524" s="142"/>
      <c r="Q47524" s="142"/>
      <c r="R47524" s="142"/>
      <c r="S47524" s="139"/>
    </row>
    <row r="47525" spans="2:19" ht="15.75" customHeight="1" x14ac:dyDescent="0.25">
      <c r="B47525" s="106"/>
      <c r="C47525" s="106"/>
      <c r="D47525" s="139"/>
      <c r="P47525" s="142"/>
      <c r="Q47525" s="142"/>
      <c r="R47525" s="142"/>
      <c r="S47525" s="139"/>
    </row>
    <row r="47526" spans="2:19" ht="15.75" customHeight="1" x14ac:dyDescent="0.25">
      <c r="B47526" s="106"/>
      <c r="C47526" s="106"/>
      <c r="D47526" s="139"/>
      <c r="P47526" s="142"/>
      <c r="Q47526" s="142"/>
      <c r="R47526" s="142"/>
      <c r="S47526" s="139"/>
    </row>
    <row r="47527" spans="2:19" ht="15.75" customHeight="1" x14ac:dyDescent="0.25">
      <c r="B47527" s="106"/>
      <c r="C47527" s="106"/>
      <c r="D47527" s="139"/>
      <c r="P47527" s="142"/>
      <c r="Q47527" s="142"/>
      <c r="R47527" s="142"/>
      <c r="S47527" s="139"/>
    </row>
    <row r="47528" spans="2:19" ht="15.75" customHeight="1" x14ac:dyDescent="0.25">
      <c r="B47528" s="106"/>
      <c r="C47528" s="106"/>
      <c r="D47528" s="139"/>
      <c r="P47528" s="142"/>
      <c r="Q47528" s="142"/>
      <c r="R47528" s="142"/>
      <c r="S47528" s="139"/>
    </row>
    <row r="47529" spans="2:19" ht="15.75" customHeight="1" x14ac:dyDescent="0.25">
      <c r="B47529" s="106"/>
      <c r="C47529" s="106"/>
      <c r="D47529" s="139"/>
      <c r="P47529" s="142"/>
      <c r="Q47529" s="142"/>
      <c r="R47529" s="142"/>
      <c r="S47529" s="139"/>
    </row>
    <row r="47530" spans="2:19" ht="15.75" customHeight="1" x14ac:dyDescent="0.25">
      <c r="B47530" s="106"/>
      <c r="C47530" s="106"/>
      <c r="D47530" s="139"/>
      <c r="P47530" s="142"/>
      <c r="Q47530" s="142"/>
      <c r="R47530" s="142"/>
      <c r="S47530" s="139"/>
    </row>
    <row r="47531" spans="2:19" ht="15.75" customHeight="1" x14ac:dyDescent="0.25">
      <c r="B47531" s="106"/>
      <c r="C47531" s="106"/>
      <c r="D47531" s="139"/>
      <c r="P47531" s="142"/>
      <c r="Q47531" s="142"/>
      <c r="R47531" s="142"/>
      <c r="S47531" s="139"/>
    </row>
    <row r="47532" spans="2:19" ht="15.75" customHeight="1" x14ac:dyDescent="0.25">
      <c r="B47532" s="106"/>
      <c r="C47532" s="106"/>
      <c r="D47532" s="139"/>
      <c r="P47532" s="142"/>
      <c r="Q47532" s="142"/>
      <c r="R47532" s="142"/>
      <c r="S47532" s="139"/>
    </row>
    <row r="47533" spans="2:19" ht="15.75" customHeight="1" x14ac:dyDescent="0.25">
      <c r="B47533" s="106"/>
      <c r="C47533" s="106"/>
      <c r="D47533" s="139"/>
      <c r="P47533" s="142"/>
      <c r="Q47533" s="142"/>
      <c r="R47533" s="142"/>
      <c r="S47533" s="139"/>
    </row>
    <row r="47534" spans="2:19" ht="15.75" customHeight="1" x14ac:dyDescent="0.25">
      <c r="B47534" s="106"/>
      <c r="C47534" s="106"/>
      <c r="D47534" s="139"/>
      <c r="P47534" s="142"/>
      <c r="Q47534" s="142"/>
      <c r="R47534" s="142"/>
      <c r="S47534" s="139"/>
    </row>
    <row r="47535" spans="2:19" ht="15.75" customHeight="1" x14ac:dyDescent="0.25">
      <c r="B47535" s="106"/>
      <c r="C47535" s="106"/>
      <c r="D47535" s="139"/>
      <c r="P47535" s="142"/>
      <c r="Q47535" s="142"/>
      <c r="R47535" s="142"/>
      <c r="S47535" s="139"/>
    </row>
    <row r="47536" spans="2:19" ht="15.75" customHeight="1" x14ac:dyDescent="0.25">
      <c r="B47536" s="106"/>
      <c r="C47536" s="106"/>
      <c r="D47536" s="139"/>
      <c r="P47536" s="142"/>
      <c r="Q47536" s="142"/>
      <c r="R47536" s="142"/>
      <c r="S47536" s="139"/>
    </row>
    <row r="47537" spans="2:19" ht="15.75" customHeight="1" x14ac:dyDescent="0.25">
      <c r="B47537" s="106"/>
      <c r="C47537" s="106"/>
      <c r="D47537" s="139"/>
      <c r="P47537" s="142"/>
      <c r="Q47537" s="142"/>
      <c r="R47537" s="142"/>
      <c r="S47537" s="139"/>
    </row>
    <row r="47538" spans="2:19" ht="15.75" customHeight="1" x14ac:dyDescent="0.25">
      <c r="B47538" s="106"/>
      <c r="C47538" s="106"/>
      <c r="D47538" s="139"/>
      <c r="P47538" s="142"/>
      <c r="Q47538" s="142"/>
      <c r="R47538" s="142"/>
      <c r="S47538" s="139"/>
    </row>
    <row r="47539" spans="2:19" ht="15.75" customHeight="1" x14ac:dyDescent="0.25">
      <c r="B47539" s="106"/>
      <c r="C47539" s="106"/>
      <c r="D47539" s="139"/>
      <c r="P47539" s="142"/>
      <c r="Q47539" s="142"/>
      <c r="R47539" s="142"/>
      <c r="S47539" s="139"/>
    </row>
    <row r="47540" spans="2:19" ht="15.75" customHeight="1" x14ac:dyDescent="0.25">
      <c r="B47540" s="106"/>
      <c r="C47540" s="106"/>
      <c r="D47540" s="139"/>
      <c r="P47540" s="142"/>
      <c r="Q47540" s="142"/>
      <c r="R47540" s="142"/>
      <c r="S47540" s="139"/>
    </row>
    <row r="47541" spans="2:19" ht="15.75" customHeight="1" x14ac:dyDescent="0.25">
      <c r="B47541" s="106"/>
      <c r="C47541" s="106"/>
      <c r="D47541" s="139"/>
      <c r="P47541" s="142"/>
      <c r="Q47541" s="142"/>
      <c r="R47541" s="142"/>
      <c r="S47541" s="139"/>
    </row>
    <row r="47542" spans="2:19" ht="15.75" customHeight="1" x14ac:dyDescent="0.25">
      <c r="B47542" s="106"/>
      <c r="C47542" s="106"/>
      <c r="D47542" s="139"/>
      <c r="P47542" s="142"/>
      <c r="Q47542" s="142"/>
      <c r="R47542" s="142"/>
      <c r="S47542" s="139"/>
    </row>
    <row r="47543" spans="2:19" ht="15.75" customHeight="1" x14ac:dyDescent="0.25">
      <c r="B47543" s="106"/>
      <c r="C47543" s="106"/>
      <c r="D47543" s="139"/>
      <c r="P47543" s="142"/>
      <c r="Q47543" s="142"/>
      <c r="R47543" s="142"/>
      <c r="S47543" s="139"/>
    </row>
    <row r="47544" spans="2:19" ht="15.75" customHeight="1" x14ac:dyDescent="0.25">
      <c r="B47544" s="106"/>
      <c r="C47544" s="106"/>
      <c r="D47544" s="139"/>
      <c r="P47544" s="142"/>
      <c r="Q47544" s="142"/>
      <c r="R47544" s="142"/>
      <c r="S47544" s="139"/>
    </row>
    <row r="47545" spans="2:19" ht="15.75" customHeight="1" x14ac:dyDescent="0.25">
      <c r="B47545" s="106"/>
      <c r="C47545" s="106"/>
      <c r="D47545" s="139"/>
      <c r="P47545" s="142"/>
      <c r="Q47545" s="142"/>
      <c r="R47545" s="142"/>
      <c r="S47545" s="139"/>
    </row>
    <row r="47546" spans="2:19" ht="15.75" customHeight="1" x14ac:dyDescent="0.25">
      <c r="B47546" s="106"/>
      <c r="C47546" s="106"/>
      <c r="D47546" s="139"/>
      <c r="P47546" s="142"/>
      <c r="Q47546" s="142"/>
      <c r="R47546" s="142"/>
      <c r="S47546" s="139"/>
    </row>
    <row r="47547" spans="2:19" ht="15.75" customHeight="1" x14ac:dyDescent="0.25">
      <c r="B47547" s="106"/>
      <c r="C47547" s="106"/>
      <c r="D47547" s="139"/>
      <c r="P47547" s="142"/>
      <c r="Q47547" s="142"/>
      <c r="R47547" s="142"/>
      <c r="S47547" s="139"/>
    </row>
    <row r="47548" spans="2:19" ht="15.75" customHeight="1" x14ac:dyDescent="0.25">
      <c r="B47548" s="106"/>
      <c r="C47548" s="106"/>
      <c r="D47548" s="139"/>
      <c r="P47548" s="142"/>
      <c r="Q47548" s="142"/>
      <c r="R47548" s="142"/>
      <c r="S47548" s="139"/>
    </row>
    <row r="47549" spans="2:19" ht="15.75" customHeight="1" x14ac:dyDescent="0.25">
      <c r="B47549" s="106"/>
      <c r="C47549" s="106"/>
      <c r="D47549" s="139"/>
      <c r="P47549" s="142"/>
      <c r="Q47549" s="142"/>
      <c r="R47549" s="142"/>
      <c r="S47549" s="139"/>
    </row>
    <row r="47550" spans="2:19" ht="15.75" customHeight="1" x14ac:dyDescent="0.25">
      <c r="B47550" s="106"/>
      <c r="C47550" s="106"/>
      <c r="D47550" s="139"/>
      <c r="P47550" s="142"/>
      <c r="Q47550" s="142"/>
      <c r="R47550" s="142"/>
      <c r="S47550" s="139"/>
    </row>
    <row r="47551" spans="2:19" ht="15.75" customHeight="1" x14ac:dyDescent="0.25">
      <c r="B47551" s="106"/>
      <c r="C47551" s="106"/>
      <c r="D47551" s="139"/>
      <c r="P47551" s="142"/>
      <c r="Q47551" s="142"/>
      <c r="R47551" s="142"/>
      <c r="S47551" s="139"/>
    </row>
    <row r="47552" spans="2:19" ht="15.75" customHeight="1" x14ac:dyDescent="0.25">
      <c r="B47552" s="106"/>
      <c r="C47552" s="106"/>
      <c r="D47552" s="139"/>
      <c r="P47552" s="142"/>
      <c r="Q47552" s="142"/>
      <c r="R47552" s="142"/>
      <c r="S47552" s="139"/>
    </row>
    <row r="47553" spans="2:19" ht="15.75" customHeight="1" x14ac:dyDescent="0.25">
      <c r="B47553" s="106"/>
      <c r="C47553" s="106"/>
      <c r="D47553" s="139"/>
      <c r="P47553" s="142"/>
      <c r="Q47553" s="142"/>
      <c r="R47553" s="142"/>
      <c r="S47553" s="139"/>
    </row>
    <row r="47554" spans="2:19" ht="15.75" customHeight="1" x14ac:dyDescent="0.25">
      <c r="B47554" s="106"/>
      <c r="C47554" s="106"/>
      <c r="D47554" s="139"/>
      <c r="P47554" s="142"/>
      <c r="Q47554" s="142"/>
      <c r="R47554" s="142"/>
      <c r="S47554" s="139"/>
    </row>
    <row r="47555" spans="2:19" ht="15.75" customHeight="1" x14ac:dyDescent="0.25">
      <c r="B47555" s="106"/>
      <c r="C47555" s="106"/>
      <c r="D47555" s="139"/>
      <c r="P47555" s="142"/>
      <c r="Q47555" s="142"/>
      <c r="R47555" s="142"/>
      <c r="S47555" s="139"/>
    </row>
    <row r="47556" spans="2:19" ht="15.75" customHeight="1" x14ac:dyDescent="0.25">
      <c r="B47556" s="106"/>
      <c r="C47556" s="106"/>
      <c r="D47556" s="139"/>
      <c r="P47556" s="142"/>
      <c r="Q47556" s="142"/>
      <c r="R47556" s="142"/>
      <c r="S47556" s="139"/>
    </row>
    <row r="47557" spans="2:19" ht="15.75" customHeight="1" x14ac:dyDescent="0.25">
      <c r="B47557" s="106"/>
      <c r="C47557" s="106"/>
      <c r="D47557" s="139"/>
      <c r="P47557" s="142"/>
      <c r="Q47557" s="142"/>
      <c r="R47557" s="142"/>
      <c r="S47557" s="139"/>
    </row>
    <row r="47558" spans="2:19" ht="15.75" customHeight="1" x14ac:dyDescent="0.25">
      <c r="B47558" s="106"/>
      <c r="C47558" s="106"/>
      <c r="D47558" s="139"/>
      <c r="P47558" s="142"/>
      <c r="Q47558" s="142"/>
      <c r="R47558" s="142"/>
      <c r="S47558" s="139"/>
    </row>
    <row r="47559" spans="2:19" ht="15.75" customHeight="1" x14ac:dyDescent="0.25">
      <c r="B47559" s="106"/>
      <c r="C47559" s="106"/>
      <c r="D47559" s="139"/>
      <c r="P47559" s="142"/>
      <c r="Q47559" s="142"/>
      <c r="R47559" s="142"/>
      <c r="S47559" s="139"/>
    </row>
    <row r="47560" spans="2:19" ht="15.75" customHeight="1" x14ac:dyDescent="0.25">
      <c r="B47560" s="106"/>
      <c r="C47560" s="106"/>
      <c r="D47560" s="139"/>
      <c r="P47560" s="142"/>
      <c r="Q47560" s="142"/>
      <c r="R47560" s="142"/>
      <c r="S47560" s="139"/>
    </row>
    <row r="47561" spans="2:19" ht="15.75" customHeight="1" x14ac:dyDescent="0.25">
      <c r="B47561" s="106"/>
      <c r="C47561" s="106"/>
      <c r="D47561" s="139"/>
      <c r="P47561" s="142"/>
      <c r="Q47561" s="142"/>
      <c r="R47561" s="142"/>
      <c r="S47561" s="139"/>
    </row>
    <row r="47562" spans="2:19" ht="15.75" customHeight="1" x14ac:dyDescent="0.25">
      <c r="B47562" s="106"/>
      <c r="C47562" s="106"/>
      <c r="D47562" s="139"/>
      <c r="P47562" s="142"/>
      <c r="Q47562" s="142"/>
      <c r="R47562" s="142"/>
      <c r="S47562" s="139"/>
    </row>
    <row r="47563" spans="2:19" ht="15.75" customHeight="1" x14ac:dyDescent="0.25">
      <c r="B47563" s="106"/>
      <c r="C47563" s="106"/>
      <c r="D47563" s="139"/>
      <c r="P47563" s="142"/>
      <c r="Q47563" s="142"/>
      <c r="R47563" s="142"/>
      <c r="S47563" s="139"/>
    </row>
    <row r="47564" spans="2:19" ht="15.75" customHeight="1" x14ac:dyDescent="0.25">
      <c r="B47564" s="106"/>
      <c r="C47564" s="106"/>
      <c r="D47564" s="139"/>
      <c r="P47564" s="142"/>
      <c r="Q47564" s="142"/>
      <c r="R47564" s="142"/>
      <c r="S47564" s="139"/>
    </row>
    <row r="47565" spans="2:19" ht="15.75" customHeight="1" x14ac:dyDescent="0.25">
      <c r="B47565" s="106"/>
      <c r="C47565" s="106"/>
      <c r="D47565" s="139"/>
      <c r="P47565" s="142"/>
      <c r="Q47565" s="142"/>
      <c r="R47565" s="142"/>
      <c r="S47565" s="139"/>
    </row>
    <row r="47566" spans="2:19" ht="15.75" customHeight="1" x14ac:dyDescent="0.25">
      <c r="B47566" s="106"/>
      <c r="C47566" s="106"/>
      <c r="D47566" s="139"/>
      <c r="P47566" s="142"/>
      <c r="Q47566" s="142"/>
      <c r="R47566" s="142"/>
      <c r="S47566" s="139"/>
    </row>
    <row r="47567" spans="2:19" ht="15.75" customHeight="1" x14ac:dyDescent="0.25">
      <c r="B47567" s="106"/>
      <c r="C47567" s="106"/>
      <c r="D47567" s="139"/>
      <c r="P47567" s="142"/>
      <c r="Q47567" s="142"/>
      <c r="R47567" s="142"/>
      <c r="S47567" s="139"/>
    </row>
    <row r="47568" spans="2:19" ht="15.75" customHeight="1" x14ac:dyDescent="0.25">
      <c r="B47568" s="106"/>
      <c r="C47568" s="106"/>
      <c r="D47568" s="139"/>
      <c r="P47568" s="142"/>
      <c r="Q47568" s="142"/>
      <c r="R47568" s="142"/>
      <c r="S47568" s="139"/>
    </row>
    <row r="47569" spans="2:19" ht="15.75" customHeight="1" x14ac:dyDescent="0.25">
      <c r="B47569" s="106"/>
      <c r="C47569" s="106"/>
      <c r="D47569" s="139"/>
      <c r="P47569" s="142"/>
      <c r="Q47569" s="142"/>
      <c r="R47569" s="142"/>
      <c r="S47569" s="139"/>
    </row>
    <row r="47570" spans="2:19" ht="15.75" customHeight="1" x14ac:dyDescent="0.25">
      <c r="B47570" s="106"/>
      <c r="C47570" s="106"/>
      <c r="D47570" s="139"/>
      <c r="P47570" s="142"/>
      <c r="Q47570" s="142"/>
      <c r="R47570" s="142"/>
      <c r="S47570" s="139"/>
    </row>
    <row r="47571" spans="2:19" ht="15.75" customHeight="1" x14ac:dyDescent="0.25">
      <c r="B47571" s="106"/>
      <c r="C47571" s="106"/>
      <c r="D47571" s="139"/>
      <c r="P47571" s="142"/>
      <c r="Q47571" s="142"/>
      <c r="R47571" s="142"/>
      <c r="S47571" s="139"/>
    </row>
    <row r="47572" spans="2:19" ht="15.75" customHeight="1" x14ac:dyDescent="0.25">
      <c r="B47572" s="106"/>
      <c r="C47572" s="106"/>
      <c r="D47572" s="139"/>
      <c r="P47572" s="142"/>
      <c r="Q47572" s="142"/>
      <c r="R47572" s="142"/>
      <c r="S47572" s="139"/>
    </row>
    <row r="47573" spans="2:19" ht="15.75" customHeight="1" x14ac:dyDescent="0.25">
      <c r="B47573" s="106"/>
      <c r="C47573" s="106"/>
      <c r="D47573" s="139"/>
      <c r="P47573" s="142"/>
      <c r="Q47573" s="142"/>
      <c r="R47573" s="142"/>
      <c r="S47573" s="139"/>
    </row>
    <row r="47574" spans="2:19" ht="15.75" customHeight="1" x14ac:dyDescent="0.25">
      <c r="B47574" s="106"/>
      <c r="C47574" s="106"/>
      <c r="D47574" s="139"/>
      <c r="P47574" s="142"/>
      <c r="Q47574" s="142"/>
      <c r="R47574" s="142"/>
      <c r="S47574" s="139"/>
    </row>
    <row r="47575" spans="2:19" ht="15.75" customHeight="1" x14ac:dyDescent="0.25">
      <c r="B47575" s="106"/>
      <c r="C47575" s="106"/>
      <c r="D47575" s="139"/>
      <c r="P47575" s="142"/>
      <c r="Q47575" s="142"/>
      <c r="R47575" s="142"/>
      <c r="S47575" s="139"/>
    </row>
    <row r="47576" spans="2:19" ht="15.75" customHeight="1" x14ac:dyDescent="0.25">
      <c r="B47576" s="106"/>
      <c r="C47576" s="106"/>
      <c r="D47576" s="139"/>
      <c r="P47576" s="142"/>
      <c r="Q47576" s="142"/>
      <c r="R47576" s="142"/>
      <c r="S47576" s="139"/>
    </row>
    <row r="47577" spans="2:19" ht="15.75" customHeight="1" x14ac:dyDescent="0.25">
      <c r="B47577" s="106"/>
      <c r="C47577" s="106"/>
      <c r="D47577" s="139"/>
      <c r="P47577" s="142"/>
      <c r="Q47577" s="142"/>
      <c r="R47577" s="142"/>
      <c r="S47577" s="139"/>
    </row>
    <row r="47578" spans="2:19" ht="15.75" customHeight="1" x14ac:dyDescent="0.25">
      <c r="B47578" s="106"/>
      <c r="C47578" s="106"/>
      <c r="D47578" s="139"/>
      <c r="P47578" s="142"/>
      <c r="Q47578" s="142"/>
      <c r="R47578" s="142"/>
      <c r="S47578" s="139"/>
    </row>
    <row r="47579" spans="2:19" ht="15.75" customHeight="1" x14ac:dyDescent="0.25">
      <c r="B47579" s="106"/>
      <c r="C47579" s="106"/>
      <c r="D47579" s="139"/>
      <c r="P47579" s="142"/>
      <c r="Q47579" s="142"/>
      <c r="R47579" s="142"/>
      <c r="S47579" s="139"/>
    </row>
    <row r="47580" spans="2:19" ht="15.75" customHeight="1" x14ac:dyDescent="0.25">
      <c r="B47580" s="106"/>
      <c r="C47580" s="106"/>
      <c r="D47580" s="139"/>
      <c r="P47580" s="142"/>
      <c r="Q47580" s="142"/>
      <c r="R47580" s="142"/>
      <c r="S47580" s="139"/>
    </row>
    <row r="47581" spans="2:19" ht="15.75" customHeight="1" x14ac:dyDescent="0.25">
      <c r="B47581" s="106"/>
      <c r="C47581" s="106"/>
      <c r="D47581" s="139"/>
      <c r="P47581" s="142"/>
      <c r="Q47581" s="142"/>
      <c r="R47581" s="142"/>
      <c r="S47581" s="139"/>
    </row>
    <row r="47582" spans="2:19" ht="15.75" customHeight="1" x14ac:dyDescent="0.25">
      <c r="B47582" s="106"/>
      <c r="C47582" s="106"/>
      <c r="D47582" s="139"/>
      <c r="P47582" s="142"/>
      <c r="Q47582" s="142"/>
      <c r="R47582" s="142"/>
      <c r="S47582" s="139"/>
    </row>
    <row r="47583" spans="2:19" ht="15.75" customHeight="1" x14ac:dyDescent="0.25">
      <c r="B47583" s="106"/>
      <c r="C47583" s="106"/>
      <c r="D47583" s="139"/>
      <c r="P47583" s="142"/>
      <c r="Q47583" s="142"/>
      <c r="R47583" s="142"/>
      <c r="S47583" s="139"/>
    </row>
    <row r="47584" spans="2:19" ht="15.75" customHeight="1" x14ac:dyDescent="0.25">
      <c r="B47584" s="106"/>
      <c r="C47584" s="106"/>
      <c r="D47584" s="139"/>
      <c r="P47584" s="142"/>
      <c r="Q47584" s="142"/>
      <c r="R47584" s="142"/>
      <c r="S47584" s="139"/>
    </row>
    <row r="47585" spans="2:19" ht="15.75" customHeight="1" x14ac:dyDescent="0.25">
      <c r="B47585" s="106"/>
      <c r="C47585" s="106"/>
      <c r="D47585" s="139"/>
      <c r="P47585" s="142"/>
      <c r="Q47585" s="142"/>
      <c r="R47585" s="142"/>
      <c r="S47585" s="139"/>
    </row>
    <row r="47586" spans="2:19" ht="15.75" customHeight="1" x14ac:dyDescent="0.25">
      <c r="B47586" s="106"/>
      <c r="C47586" s="106"/>
      <c r="D47586" s="139"/>
      <c r="P47586" s="142"/>
      <c r="Q47586" s="142"/>
      <c r="R47586" s="142"/>
      <c r="S47586" s="139"/>
    </row>
    <row r="47587" spans="2:19" ht="15.75" customHeight="1" x14ac:dyDescent="0.25">
      <c r="B47587" s="106"/>
      <c r="C47587" s="106"/>
      <c r="D47587" s="139"/>
      <c r="P47587" s="142"/>
      <c r="Q47587" s="142"/>
      <c r="R47587" s="142"/>
      <c r="S47587" s="139"/>
    </row>
    <row r="47588" spans="2:19" ht="15.75" customHeight="1" x14ac:dyDescent="0.25">
      <c r="B47588" s="106"/>
      <c r="C47588" s="106"/>
      <c r="D47588" s="139"/>
      <c r="P47588" s="142"/>
      <c r="Q47588" s="142"/>
      <c r="R47588" s="142"/>
      <c r="S47588" s="139"/>
    </row>
    <row r="47589" spans="2:19" ht="15.75" customHeight="1" x14ac:dyDescent="0.25">
      <c r="B47589" s="106"/>
      <c r="C47589" s="106"/>
      <c r="D47589" s="139"/>
      <c r="P47589" s="142"/>
      <c r="Q47589" s="142"/>
      <c r="R47589" s="142"/>
      <c r="S47589" s="139"/>
    </row>
    <row r="47590" spans="2:19" ht="15.75" customHeight="1" x14ac:dyDescent="0.25">
      <c r="B47590" s="106"/>
      <c r="C47590" s="106"/>
      <c r="D47590" s="139"/>
      <c r="P47590" s="142"/>
      <c r="Q47590" s="142"/>
      <c r="R47590" s="142"/>
      <c r="S47590" s="139"/>
    </row>
    <row r="47591" spans="2:19" ht="15.75" customHeight="1" x14ac:dyDescent="0.25">
      <c r="B47591" s="106"/>
      <c r="C47591" s="106"/>
      <c r="D47591" s="139"/>
      <c r="P47591" s="142"/>
      <c r="Q47591" s="142"/>
      <c r="R47591" s="142"/>
      <c r="S47591" s="139"/>
    </row>
    <row r="47592" spans="2:19" ht="15.75" customHeight="1" x14ac:dyDescent="0.25">
      <c r="B47592" s="106"/>
      <c r="C47592" s="106"/>
      <c r="D47592" s="139"/>
      <c r="P47592" s="142"/>
      <c r="Q47592" s="142"/>
      <c r="R47592" s="142"/>
      <c r="S47592" s="139"/>
    </row>
    <row r="47593" spans="2:19" ht="15.75" customHeight="1" x14ac:dyDescent="0.25">
      <c r="B47593" s="106"/>
      <c r="C47593" s="106"/>
      <c r="D47593" s="139"/>
      <c r="P47593" s="142"/>
      <c r="Q47593" s="142"/>
      <c r="R47593" s="142"/>
      <c r="S47593" s="139"/>
    </row>
    <row r="47594" spans="2:19" ht="15.75" customHeight="1" x14ac:dyDescent="0.25">
      <c r="B47594" s="106"/>
      <c r="C47594" s="106"/>
      <c r="D47594" s="139"/>
      <c r="P47594" s="142"/>
      <c r="Q47594" s="142"/>
      <c r="R47594" s="142"/>
      <c r="S47594" s="139"/>
    </row>
    <row r="47595" spans="2:19" ht="15.75" customHeight="1" x14ac:dyDescent="0.25">
      <c r="B47595" s="106"/>
      <c r="C47595" s="106"/>
      <c r="D47595" s="139"/>
      <c r="P47595" s="142"/>
      <c r="Q47595" s="142"/>
      <c r="R47595" s="142"/>
      <c r="S47595" s="139"/>
    </row>
    <row r="47596" spans="2:19" ht="15.75" customHeight="1" x14ac:dyDescent="0.25">
      <c r="B47596" s="106"/>
      <c r="C47596" s="106"/>
      <c r="D47596" s="139"/>
      <c r="P47596" s="142"/>
      <c r="Q47596" s="142"/>
      <c r="R47596" s="142"/>
      <c r="S47596" s="139"/>
    </row>
    <row r="47597" spans="2:19" ht="15.75" customHeight="1" x14ac:dyDescent="0.25">
      <c r="B47597" s="106"/>
      <c r="C47597" s="106"/>
      <c r="D47597" s="139"/>
      <c r="P47597" s="142"/>
      <c r="Q47597" s="142"/>
      <c r="R47597" s="142"/>
      <c r="S47597" s="139"/>
    </row>
    <row r="47598" spans="2:19" ht="15.75" customHeight="1" x14ac:dyDescent="0.25">
      <c r="B47598" s="106"/>
      <c r="C47598" s="106"/>
      <c r="D47598" s="139"/>
      <c r="P47598" s="142"/>
      <c r="Q47598" s="142"/>
      <c r="R47598" s="142"/>
      <c r="S47598" s="139"/>
    </row>
    <row r="47599" spans="2:19" ht="15.75" customHeight="1" x14ac:dyDescent="0.25">
      <c r="B47599" s="106"/>
      <c r="C47599" s="106"/>
      <c r="D47599" s="139"/>
      <c r="P47599" s="142"/>
      <c r="Q47599" s="142"/>
      <c r="R47599" s="142"/>
      <c r="S47599" s="139"/>
    </row>
    <row r="47600" spans="2:19" ht="15.75" customHeight="1" x14ac:dyDescent="0.25">
      <c r="B47600" s="106"/>
      <c r="C47600" s="106"/>
      <c r="D47600" s="139"/>
      <c r="P47600" s="142"/>
      <c r="Q47600" s="142"/>
      <c r="R47600" s="142"/>
      <c r="S47600" s="139"/>
    </row>
    <row r="47601" spans="2:19" ht="15.75" customHeight="1" x14ac:dyDescent="0.25">
      <c r="B47601" s="106"/>
      <c r="C47601" s="106"/>
      <c r="D47601" s="139"/>
      <c r="P47601" s="142"/>
      <c r="Q47601" s="142"/>
      <c r="R47601" s="142"/>
      <c r="S47601" s="139"/>
    </row>
    <row r="47602" spans="2:19" ht="15.75" customHeight="1" x14ac:dyDescent="0.25">
      <c r="B47602" s="106"/>
      <c r="C47602" s="106"/>
      <c r="D47602" s="139"/>
      <c r="P47602" s="142"/>
      <c r="Q47602" s="142"/>
      <c r="R47602" s="142"/>
      <c r="S47602" s="139"/>
    </row>
    <row r="47603" spans="2:19" ht="15.75" customHeight="1" x14ac:dyDescent="0.25">
      <c r="B47603" s="106"/>
      <c r="C47603" s="106"/>
      <c r="D47603" s="139"/>
      <c r="P47603" s="142"/>
      <c r="Q47603" s="142"/>
      <c r="R47603" s="142"/>
      <c r="S47603" s="139"/>
    </row>
    <row r="47604" spans="2:19" ht="15.75" customHeight="1" x14ac:dyDescent="0.25">
      <c r="B47604" s="106"/>
      <c r="C47604" s="106"/>
      <c r="D47604" s="139"/>
      <c r="P47604" s="142"/>
      <c r="Q47604" s="142"/>
      <c r="R47604" s="142"/>
      <c r="S47604" s="139"/>
    </row>
    <row r="47605" spans="2:19" ht="15.75" customHeight="1" x14ac:dyDescent="0.25">
      <c r="B47605" s="106"/>
      <c r="C47605" s="106"/>
      <c r="D47605" s="139"/>
      <c r="P47605" s="142"/>
      <c r="Q47605" s="142"/>
      <c r="R47605" s="142"/>
      <c r="S47605" s="139"/>
    </row>
    <row r="47606" spans="2:19" ht="15.75" customHeight="1" x14ac:dyDescent="0.25">
      <c r="B47606" s="106"/>
      <c r="C47606" s="106"/>
      <c r="D47606" s="139"/>
      <c r="P47606" s="142"/>
      <c r="Q47606" s="142"/>
      <c r="R47606" s="142"/>
      <c r="S47606" s="139"/>
    </row>
    <row r="47607" spans="2:19" ht="15.75" customHeight="1" x14ac:dyDescent="0.25">
      <c r="B47607" s="106"/>
      <c r="C47607" s="106"/>
      <c r="D47607" s="139"/>
      <c r="P47607" s="142"/>
      <c r="Q47607" s="142"/>
      <c r="R47607" s="142"/>
      <c r="S47607" s="139"/>
    </row>
    <row r="47608" spans="2:19" ht="15.75" customHeight="1" x14ac:dyDescent="0.25">
      <c r="B47608" s="106"/>
      <c r="C47608" s="106"/>
      <c r="D47608" s="139"/>
      <c r="P47608" s="142"/>
      <c r="Q47608" s="142"/>
      <c r="R47608" s="142"/>
      <c r="S47608" s="139"/>
    </row>
    <row r="47609" spans="2:19" ht="15.75" customHeight="1" x14ac:dyDescent="0.25">
      <c r="B47609" s="106"/>
      <c r="C47609" s="106"/>
      <c r="D47609" s="139"/>
      <c r="P47609" s="142"/>
      <c r="Q47609" s="142"/>
      <c r="R47609" s="142"/>
      <c r="S47609" s="139"/>
    </row>
    <row r="47610" spans="2:19" ht="15.75" customHeight="1" x14ac:dyDescent="0.25">
      <c r="B47610" s="106"/>
      <c r="C47610" s="106"/>
      <c r="D47610" s="139"/>
      <c r="P47610" s="142"/>
      <c r="Q47610" s="142"/>
      <c r="R47610" s="142"/>
      <c r="S47610" s="139"/>
    </row>
    <row r="47611" spans="2:19" ht="15.75" customHeight="1" x14ac:dyDescent="0.25">
      <c r="B47611" s="106"/>
      <c r="C47611" s="106"/>
      <c r="D47611" s="139"/>
      <c r="P47611" s="142"/>
      <c r="Q47611" s="142"/>
      <c r="R47611" s="142"/>
      <c r="S47611" s="139"/>
    </row>
    <row r="47612" spans="2:19" ht="15.75" customHeight="1" x14ac:dyDescent="0.25">
      <c r="B47612" s="106"/>
      <c r="C47612" s="106"/>
      <c r="D47612" s="139"/>
      <c r="P47612" s="142"/>
      <c r="Q47612" s="142"/>
      <c r="R47612" s="142"/>
      <c r="S47612" s="139"/>
    </row>
    <row r="47613" spans="2:19" ht="15.75" customHeight="1" x14ac:dyDescent="0.25">
      <c r="B47613" s="106"/>
      <c r="C47613" s="106"/>
      <c r="D47613" s="139"/>
      <c r="P47613" s="142"/>
      <c r="Q47613" s="142"/>
      <c r="R47613" s="142"/>
      <c r="S47613" s="139"/>
    </row>
    <row r="47614" spans="2:19" ht="15.75" customHeight="1" x14ac:dyDescent="0.25">
      <c r="B47614" s="106"/>
      <c r="C47614" s="106"/>
      <c r="D47614" s="139"/>
      <c r="P47614" s="142"/>
      <c r="Q47614" s="142"/>
      <c r="R47614" s="142"/>
      <c r="S47614" s="139"/>
    </row>
    <row r="47615" spans="2:19" ht="15.75" customHeight="1" x14ac:dyDescent="0.25">
      <c r="B47615" s="106"/>
      <c r="C47615" s="106"/>
      <c r="D47615" s="139"/>
      <c r="P47615" s="142"/>
      <c r="Q47615" s="142"/>
      <c r="R47615" s="142"/>
      <c r="S47615" s="139"/>
    </row>
    <row r="47616" spans="2:19" ht="15.75" customHeight="1" x14ac:dyDescent="0.25">
      <c r="B47616" s="106"/>
      <c r="C47616" s="106"/>
      <c r="D47616" s="139"/>
      <c r="P47616" s="142"/>
      <c r="Q47616" s="142"/>
      <c r="R47616" s="142"/>
      <c r="S47616" s="139"/>
    </row>
    <row r="47617" spans="2:19" ht="15.75" customHeight="1" x14ac:dyDescent="0.25">
      <c r="B47617" s="106"/>
      <c r="C47617" s="106"/>
      <c r="D47617" s="139"/>
      <c r="P47617" s="142"/>
      <c r="Q47617" s="142"/>
      <c r="R47617" s="142"/>
      <c r="S47617" s="139"/>
    </row>
    <row r="47618" spans="2:19" ht="15.75" customHeight="1" x14ac:dyDescent="0.25">
      <c r="B47618" s="106"/>
      <c r="C47618" s="106"/>
      <c r="D47618" s="139"/>
      <c r="P47618" s="142"/>
      <c r="Q47618" s="142"/>
      <c r="R47618" s="142"/>
      <c r="S47618" s="139"/>
    </row>
    <row r="47619" spans="2:19" ht="15.75" customHeight="1" x14ac:dyDescent="0.25">
      <c r="B47619" s="106"/>
      <c r="C47619" s="106"/>
      <c r="D47619" s="139"/>
      <c r="P47619" s="142"/>
      <c r="Q47619" s="142"/>
      <c r="R47619" s="142"/>
      <c r="S47619" s="139"/>
    </row>
    <row r="47620" spans="2:19" ht="15.75" customHeight="1" x14ac:dyDescent="0.25">
      <c r="B47620" s="106"/>
      <c r="C47620" s="106"/>
      <c r="D47620" s="139"/>
      <c r="P47620" s="142"/>
      <c r="Q47620" s="142"/>
      <c r="R47620" s="142"/>
      <c r="S47620" s="139"/>
    </row>
    <row r="47621" spans="2:19" ht="15.75" customHeight="1" x14ac:dyDescent="0.25">
      <c r="B47621" s="106"/>
      <c r="C47621" s="106"/>
      <c r="D47621" s="139"/>
      <c r="P47621" s="142"/>
      <c r="Q47621" s="142"/>
      <c r="R47621" s="142"/>
      <c r="S47621" s="139"/>
    </row>
    <row r="47622" spans="2:19" ht="15.75" customHeight="1" x14ac:dyDescent="0.25">
      <c r="B47622" s="106"/>
      <c r="C47622" s="106"/>
      <c r="D47622" s="139"/>
      <c r="P47622" s="142"/>
      <c r="Q47622" s="142"/>
      <c r="R47622" s="142"/>
      <c r="S47622" s="139"/>
    </row>
    <row r="47623" spans="2:19" ht="15.75" customHeight="1" x14ac:dyDescent="0.25">
      <c r="B47623" s="106"/>
      <c r="C47623" s="106"/>
      <c r="D47623" s="139"/>
      <c r="P47623" s="142"/>
      <c r="Q47623" s="142"/>
      <c r="R47623" s="142"/>
      <c r="S47623" s="139"/>
    </row>
    <row r="47624" spans="2:19" ht="15.75" customHeight="1" x14ac:dyDescent="0.25">
      <c r="B47624" s="106"/>
      <c r="C47624" s="106"/>
      <c r="D47624" s="139"/>
      <c r="P47624" s="142"/>
      <c r="Q47624" s="142"/>
      <c r="R47624" s="142"/>
      <c r="S47624" s="139"/>
    </row>
    <row r="47625" spans="2:19" ht="15.75" customHeight="1" x14ac:dyDescent="0.25">
      <c r="B47625" s="106"/>
      <c r="C47625" s="106"/>
      <c r="D47625" s="139"/>
      <c r="P47625" s="142"/>
      <c r="Q47625" s="142"/>
      <c r="R47625" s="142"/>
      <c r="S47625" s="139"/>
    </row>
    <row r="47626" spans="2:19" ht="15.75" customHeight="1" x14ac:dyDescent="0.25">
      <c r="B47626" s="106"/>
      <c r="C47626" s="106"/>
      <c r="D47626" s="139"/>
      <c r="P47626" s="142"/>
      <c r="Q47626" s="142"/>
      <c r="R47626" s="142"/>
      <c r="S47626" s="139"/>
    </row>
    <row r="47627" spans="2:19" ht="15.75" customHeight="1" x14ac:dyDescent="0.25">
      <c r="B47627" s="106"/>
      <c r="C47627" s="106"/>
      <c r="D47627" s="139"/>
      <c r="P47627" s="142"/>
      <c r="Q47627" s="142"/>
      <c r="R47627" s="142"/>
      <c r="S47627" s="139"/>
    </row>
    <row r="47628" spans="2:19" ht="15.75" customHeight="1" x14ac:dyDescent="0.25">
      <c r="B47628" s="106"/>
      <c r="C47628" s="106"/>
      <c r="D47628" s="139"/>
      <c r="P47628" s="142"/>
      <c r="Q47628" s="142"/>
      <c r="R47628" s="142"/>
      <c r="S47628" s="139"/>
    </row>
    <row r="47629" spans="2:19" ht="15.75" customHeight="1" x14ac:dyDescent="0.25">
      <c r="B47629" s="106"/>
      <c r="C47629" s="106"/>
      <c r="D47629" s="139"/>
      <c r="P47629" s="142"/>
      <c r="Q47629" s="142"/>
      <c r="R47629" s="142"/>
      <c r="S47629" s="139"/>
    </row>
    <row r="47630" spans="2:19" ht="15.75" customHeight="1" x14ac:dyDescent="0.25">
      <c r="B47630" s="106"/>
      <c r="C47630" s="106"/>
      <c r="D47630" s="139"/>
      <c r="P47630" s="142"/>
      <c r="Q47630" s="142"/>
      <c r="R47630" s="142"/>
      <c r="S47630" s="139"/>
    </row>
    <row r="47631" spans="2:19" ht="15.75" customHeight="1" x14ac:dyDescent="0.25">
      <c r="B47631" s="106"/>
      <c r="C47631" s="106"/>
      <c r="D47631" s="139"/>
      <c r="P47631" s="142"/>
      <c r="Q47631" s="142"/>
      <c r="R47631" s="142"/>
      <c r="S47631" s="139"/>
    </row>
    <row r="47632" spans="2:19" ht="15.75" customHeight="1" x14ac:dyDescent="0.25">
      <c r="B47632" s="106"/>
      <c r="C47632" s="106"/>
      <c r="D47632" s="139"/>
      <c r="P47632" s="142"/>
      <c r="Q47632" s="142"/>
      <c r="R47632" s="142"/>
      <c r="S47632" s="139"/>
    </row>
    <row r="47633" spans="2:19" ht="15.75" customHeight="1" x14ac:dyDescent="0.25">
      <c r="B47633" s="106"/>
      <c r="C47633" s="106"/>
      <c r="D47633" s="139"/>
      <c r="P47633" s="142"/>
      <c r="Q47633" s="142"/>
      <c r="R47633" s="142"/>
      <c r="S47633" s="139"/>
    </row>
    <row r="47634" spans="2:19" ht="15.75" customHeight="1" x14ac:dyDescent="0.25">
      <c r="B47634" s="106"/>
      <c r="C47634" s="106"/>
      <c r="D47634" s="139"/>
      <c r="P47634" s="142"/>
      <c r="Q47634" s="142"/>
      <c r="R47634" s="142"/>
      <c r="S47634" s="139"/>
    </row>
    <row r="47635" spans="2:19" ht="15.75" customHeight="1" x14ac:dyDescent="0.25">
      <c r="B47635" s="106"/>
      <c r="C47635" s="106"/>
      <c r="D47635" s="139"/>
      <c r="P47635" s="142"/>
      <c r="Q47635" s="142"/>
      <c r="R47635" s="142"/>
      <c r="S47635" s="139"/>
    </row>
    <row r="47636" spans="2:19" ht="15.75" customHeight="1" x14ac:dyDescent="0.25">
      <c r="B47636" s="106"/>
      <c r="C47636" s="106"/>
      <c r="D47636" s="139"/>
      <c r="P47636" s="142"/>
      <c r="Q47636" s="142"/>
      <c r="R47636" s="142"/>
      <c r="S47636" s="139"/>
    </row>
    <row r="47637" spans="2:19" ht="15.75" customHeight="1" x14ac:dyDescent="0.25">
      <c r="B47637" s="106"/>
      <c r="C47637" s="106"/>
      <c r="D47637" s="139"/>
      <c r="P47637" s="142"/>
      <c r="Q47637" s="142"/>
      <c r="R47637" s="142"/>
      <c r="S47637" s="139"/>
    </row>
    <row r="47638" spans="2:19" ht="15.75" customHeight="1" x14ac:dyDescent="0.25">
      <c r="B47638" s="106"/>
      <c r="C47638" s="106"/>
      <c r="D47638" s="139"/>
      <c r="P47638" s="142"/>
      <c r="Q47638" s="142"/>
      <c r="R47638" s="142"/>
      <c r="S47638" s="139"/>
    </row>
    <row r="47639" spans="2:19" ht="15.75" customHeight="1" x14ac:dyDescent="0.25">
      <c r="B47639" s="106"/>
      <c r="C47639" s="106"/>
      <c r="D47639" s="139"/>
      <c r="P47639" s="142"/>
      <c r="Q47639" s="142"/>
      <c r="R47639" s="142"/>
      <c r="S47639" s="139"/>
    </row>
    <row r="47640" spans="2:19" ht="15.75" customHeight="1" x14ac:dyDescent="0.25">
      <c r="B47640" s="106"/>
      <c r="C47640" s="106"/>
      <c r="D47640" s="139"/>
      <c r="P47640" s="142"/>
      <c r="Q47640" s="142"/>
      <c r="R47640" s="142"/>
      <c r="S47640" s="139"/>
    </row>
    <row r="47641" spans="2:19" ht="15.75" customHeight="1" x14ac:dyDescent="0.25">
      <c r="B47641" s="106"/>
      <c r="C47641" s="106"/>
      <c r="D47641" s="139"/>
      <c r="P47641" s="142"/>
      <c r="Q47641" s="142"/>
      <c r="R47641" s="142"/>
      <c r="S47641" s="139"/>
    </row>
    <row r="47642" spans="2:19" ht="15.75" customHeight="1" x14ac:dyDescent="0.25">
      <c r="B47642" s="106"/>
      <c r="C47642" s="106"/>
      <c r="D47642" s="139"/>
      <c r="P47642" s="142"/>
      <c r="Q47642" s="142"/>
      <c r="R47642" s="142"/>
      <c r="S47642" s="139"/>
    </row>
    <row r="47643" spans="2:19" ht="15.75" customHeight="1" x14ac:dyDescent="0.25">
      <c r="B47643" s="106"/>
      <c r="C47643" s="106"/>
      <c r="D47643" s="139"/>
      <c r="P47643" s="142"/>
      <c r="Q47643" s="142"/>
      <c r="R47643" s="142"/>
      <c r="S47643" s="139"/>
    </row>
    <row r="47644" spans="2:19" ht="15.75" customHeight="1" x14ac:dyDescent="0.25">
      <c r="B47644" s="106"/>
      <c r="C47644" s="106"/>
      <c r="D47644" s="139"/>
      <c r="P47644" s="142"/>
      <c r="Q47644" s="142"/>
      <c r="R47644" s="142"/>
      <c r="S47644" s="139"/>
    </row>
    <row r="47645" spans="2:19" ht="15.75" customHeight="1" x14ac:dyDescent="0.25">
      <c r="B47645" s="106"/>
      <c r="C47645" s="106"/>
      <c r="D47645" s="139"/>
      <c r="P47645" s="142"/>
      <c r="Q47645" s="142"/>
      <c r="R47645" s="142"/>
      <c r="S47645" s="139"/>
    </row>
    <row r="47646" spans="2:19" ht="15.75" customHeight="1" x14ac:dyDescent="0.25">
      <c r="B47646" s="106"/>
      <c r="C47646" s="106"/>
      <c r="D47646" s="139"/>
      <c r="P47646" s="142"/>
      <c r="Q47646" s="142"/>
      <c r="R47646" s="142"/>
      <c r="S47646" s="139"/>
    </row>
    <row r="47647" spans="2:19" ht="15.75" customHeight="1" x14ac:dyDescent="0.25">
      <c r="B47647" s="106"/>
      <c r="C47647" s="106"/>
      <c r="D47647" s="139"/>
      <c r="P47647" s="142"/>
      <c r="Q47647" s="142"/>
      <c r="R47647" s="142"/>
      <c r="S47647" s="139"/>
    </row>
    <row r="47648" spans="2:19" ht="15.75" customHeight="1" x14ac:dyDescent="0.25">
      <c r="B47648" s="106"/>
      <c r="C47648" s="106"/>
      <c r="D47648" s="139"/>
      <c r="P47648" s="142"/>
      <c r="Q47648" s="142"/>
      <c r="R47648" s="142"/>
      <c r="S47648" s="139"/>
    </row>
    <row r="47649" spans="2:19" ht="15.75" customHeight="1" x14ac:dyDescent="0.25">
      <c r="B47649" s="106"/>
      <c r="C47649" s="106"/>
      <c r="D47649" s="139"/>
      <c r="P47649" s="142"/>
      <c r="Q47649" s="142"/>
      <c r="R47649" s="142"/>
      <c r="S47649" s="139"/>
    </row>
    <row r="47650" spans="2:19" ht="15.75" customHeight="1" x14ac:dyDescent="0.25">
      <c r="B47650" s="106"/>
      <c r="C47650" s="106"/>
      <c r="D47650" s="139"/>
      <c r="P47650" s="142"/>
      <c r="Q47650" s="142"/>
      <c r="R47650" s="142"/>
      <c r="S47650" s="139"/>
    </row>
    <row r="47651" spans="2:19" ht="15.75" customHeight="1" x14ac:dyDescent="0.25">
      <c r="B47651" s="106"/>
      <c r="C47651" s="106"/>
      <c r="D47651" s="139"/>
      <c r="P47651" s="142"/>
      <c r="Q47651" s="142"/>
      <c r="R47651" s="142"/>
      <c r="S47651" s="139"/>
    </row>
    <row r="47652" spans="2:19" ht="15.75" customHeight="1" x14ac:dyDescent="0.25">
      <c r="B47652" s="106"/>
      <c r="C47652" s="106"/>
      <c r="D47652" s="139"/>
      <c r="P47652" s="142"/>
      <c r="Q47652" s="142"/>
      <c r="R47652" s="142"/>
      <c r="S47652" s="139"/>
    </row>
    <row r="47653" spans="2:19" ht="15.75" customHeight="1" x14ac:dyDescent="0.25">
      <c r="B47653" s="106"/>
      <c r="C47653" s="106"/>
      <c r="D47653" s="139"/>
      <c r="P47653" s="142"/>
      <c r="Q47653" s="142"/>
      <c r="R47653" s="142"/>
      <c r="S47653" s="139"/>
    </row>
    <row r="47654" spans="2:19" ht="15.75" customHeight="1" x14ac:dyDescent="0.25">
      <c r="B47654" s="106"/>
      <c r="C47654" s="106"/>
      <c r="D47654" s="139"/>
      <c r="P47654" s="142"/>
      <c r="Q47654" s="142"/>
      <c r="R47654" s="142"/>
      <c r="S47654" s="139"/>
    </row>
    <row r="47655" spans="2:19" ht="15.75" customHeight="1" x14ac:dyDescent="0.25">
      <c r="B47655" s="106"/>
      <c r="C47655" s="106"/>
      <c r="D47655" s="139"/>
      <c r="P47655" s="142"/>
      <c r="Q47655" s="142"/>
      <c r="R47655" s="142"/>
      <c r="S47655" s="139"/>
    </row>
    <row r="47656" spans="2:19" ht="15.75" customHeight="1" x14ac:dyDescent="0.25">
      <c r="B47656" s="106"/>
      <c r="C47656" s="106"/>
      <c r="D47656" s="139"/>
      <c r="P47656" s="142"/>
      <c r="Q47656" s="142"/>
      <c r="R47656" s="142"/>
      <c r="S47656" s="139"/>
    </row>
    <row r="47657" spans="2:19" ht="15.75" customHeight="1" x14ac:dyDescent="0.25">
      <c r="B47657" s="106"/>
      <c r="C47657" s="106"/>
      <c r="D47657" s="139"/>
      <c r="P47657" s="142"/>
      <c r="Q47657" s="142"/>
      <c r="R47657" s="142"/>
      <c r="S47657" s="139"/>
    </row>
    <row r="47658" spans="2:19" ht="15.75" customHeight="1" x14ac:dyDescent="0.25">
      <c r="B47658" s="106"/>
      <c r="C47658" s="106"/>
      <c r="D47658" s="139"/>
      <c r="P47658" s="142"/>
      <c r="Q47658" s="142"/>
      <c r="R47658" s="142"/>
      <c r="S47658" s="139"/>
    </row>
    <row r="47659" spans="2:19" ht="15.75" customHeight="1" x14ac:dyDescent="0.25">
      <c r="B47659" s="106"/>
      <c r="C47659" s="106"/>
      <c r="D47659" s="139"/>
      <c r="P47659" s="142"/>
      <c r="Q47659" s="142"/>
      <c r="R47659" s="142"/>
      <c r="S47659" s="139"/>
    </row>
    <row r="47660" spans="2:19" ht="15.75" customHeight="1" x14ac:dyDescent="0.25">
      <c r="B47660" s="106"/>
      <c r="C47660" s="106"/>
      <c r="D47660" s="139"/>
      <c r="P47660" s="142"/>
      <c r="Q47660" s="142"/>
      <c r="R47660" s="142"/>
      <c r="S47660" s="139"/>
    </row>
    <row r="47661" spans="2:19" ht="15.75" customHeight="1" x14ac:dyDescent="0.25">
      <c r="B47661" s="106"/>
      <c r="C47661" s="106"/>
      <c r="D47661" s="139"/>
      <c r="P47661" s="142"/>
      <c r="Q47661" s="142"/>
      <c r="R47661" s="142"/>
      <c r="S47661" s="139"/>
    </row>
    <row r="47662" spans="2:19" ht="15.75" customHeight="1" x14ac:dyDescent="0.25">
      <c r="B47662" s="106"/>
      <c r="C47662" s="106"/>
      <c r="D47662" s="139"/>
      <c r="P47662" s="142"/>
      <c r="Q47662" s="142"/>
      <c r="R47662" s="142"/>
      <c r="S47662" s="139"/>
    </row>
    <row r="47663" spans="2:19" ht="15.75" customHeight="1" x14ac:dyDescent="0.25">
      <c r="B47663" s="106"/>
      <c r="C47663" s="106"/>
      <c r="D47663" s="139"/>
      <c r="P47663" s="142"/>
      <c r="Q47663" s="142"/>
      <c r="R47663" s="142"/>
      <c r="S47663" s="139"/>
    </row>
    <row r="47664" spans="2:19" ht="15.75" customHeight="1" x14ac:dyDescent="0.25">
      <c r="B47664" s="106"/>
      <c r="C47664" s="106"/>
      <c r="D47664" s="139"/>
      <c r="P47664" s="142"/>
      <c r="Q47664" s="142"/>
      <c r="R47664" s="142"/>
      <c r="S47664" s="139"/>
    </row>
    <row r="47665" spans="2:19" ht="15.75" customHeight="1" x14ac:dyDescent="0.25">
      <c r="B47665" s="106"/>
      <c r="C47665" s="106"/>
      <c r="D47665" s="139"/>
      <c r="P47665" s="142"/>
      <c r="Q47665" s="142"/>
      <c r="R47665" s="142"/>
      <c r="S47665" s="139"/>
    </row>
    <row r="47666" spans="2:19" ht="15.75" customHeight="1" x14ac:dyDescent="0.25">
      <c r="B47666" s="106"/>
      <c r="C47666" s="106"/>
      <c r="D47666" s="139"/>
      <c r="P47666" s="142"/>
      <c r="Q47666" s="142"/>
      <c r="R47666" s="142"/>
      <c r="S47666" s="139"/>
    </row>
    <row r="47667" spans="2:19" ht="15.75" customHeight="1" x14ac:dyDescent="0.25">
      <c r="B47667" s="106"/>
      <c r="C47667" s="106"/>
      <c r="D47667" s="139"/>
      <c r="P47667" s="142"/>
      <c r="Q47667" s="142"/>
      <c r="R47667" s="142"/>
      <c r="S47667" s="139"/>
    </row>
    <row r="47668" spans="2:19" ht="15.75" customHeight="1" x14ac:dyDescent="0.25">
      <c r="B47668" s="106"/>
      <c r="C47668" s="106"/>
      <c r="D47668" s="139"/>
      <c r="P47668" s="142"/>
      <c r="Q47668" s="142"/>
      <c r="R47668" s="142"/>
      <c r="S47668" s="139"/>
    </row>
    <row r="47669" spans="2:19" ht="15.75" customHeight="1" x14ac:dyDescent="0.25">
      <c r="B47669" s="106"/>
      <c r="C47669" s="106"/>
      <c r="D47669" s="139"/>
      <c r="P47669" s="142"/>
      <c r="Q47669" s="142"/>
      <c r="R47669" s="142"/>
      <c r="S47669" s="139"/>
    </row>
    <row r="47670" spans="2:19" ht="15.75" customHeight="1" x14ac:dyDescent="0.25">
      <c r="B47670" s="106"/>
      <c r="C47670" s="106"/>
      <c r="D47670" s="139"/>
      <c r="P47670" s="142"/>
      <c r="Q47670" s="142"/>
      <c r="R47670" s="142"/>
      <c r="S47670" s="139"/>
    </row>
    <row r="47671" spans="2:19" ht="15.75" customHeight="1" x14ac:dyDescent="0.25">
      <c r="B47671" s="106"/>
      <c r="C47671" s="106"/>
      <c r="D47671" s="139"/>
      <c r="P47671" s="142"/>
      <c r="Q47671" s="142"/>
      <c r="R47671" s="142"/>
      <c r="S47671" s="139"/>
    </row>
    <row r="47672" spans="2:19" ht="15.75" customHeight="1" x14ac:dyDescent="0.25">
      <c r="B47672" s="106"/>
      <c r="C47672" s="106"/>
      <c r="D47672" s="139"/>
      <c r="P47672" s="142"/>
      <c r="Q47672" s="142"/>
      <c r="R47672" s="142"/>
      <c r="S47672" s="139"/>
    </row>
    <row r="47673" spans="2:19" ht="15.75" customHeight="1" x14ac:dyDescent="0.25">
      <c r="B47673" s="106"/>
      <c r="C47673" s="106"/>
      <c r="D47673" s="139"/>
      <c r="P47673" s="142"/>
      <c r="Q47673" s="142"/>
      <c r="R47673" s="142"/>
      <c r="S47673" s="139"/>
    </row>
    <row r="47674" spans="2:19" ht="15.75" customHeight="1" x14ac:dyDescent="0.25">
      <c r="B47674" s="106"/>
      <c r="C47674" s="106"/>
      <c r="D47674" s="139"/>
      <c r="P47674" s="142"/>
      <c r="Q47674" s="142"/>
      <c r="R47674" s="142"/>
      <c r="S47674" s="139"/>
    </row>
    <row r="47675" spans="2:19" ht="15.75" customHeight="1" x14ac:dyDescent="0.25">
      <c r="B47675" s="106"/>
      <c r="C47675" s="106"/>
      <c r="D47675" s="139"/>
      <c r="P47675" s="142"/>
      <c r="Q47675" s="142"/>
      <c r="R47675" s="142"/>
      <c r="S47675" s="139"/>
    </row>
    <row r="47676" spans="2:19" ht="15.75" customHeight="1" x14ac:dyDescent="0.25">
      <c r="B47676" s="106"/>
      <c r="C47676" s="106"/>
      <c r="D47676" s="139"/>
      <c r="P47676" s="142"/>
      <c r="Q47676" s="142"/>
      <c r="R47676" s="142"/>
      <c r="S47676" s="139"/>
    </row>
    <row r="47677" spans="2:19" ht="15.75" customHeight="1" x14ac:dyDescent="0.25">
      <c r="B47677" s="106"/>
      <c r="C47677" s="106"/>
      <c r="D47677" s="139"/>
      <c r="P47677" s="142"/>
      <c r="Q47677" s="142"/>
      <c r="R47677" s="142"/>
      <c r="S47677" s="139"/>
    </row>
    <row r="47678" spans="2:19" ht="15.75" customHeight="1" x14ac:dyDescent="0.25">
      <c r="B47678" s="106"/>
      <c r="C47678" s="106"/>
      <c r="D47678" s="139"/>
      <c r="P47678" s="142"/>
      <c r="Q47678" s="142"/>
      <c r="R47678" s="142"/>
      <c r="S47678" s="139"/>
    </row>
    <row r="47679" spans="2:19" ht="15.75" customHeight="1" x14ac:dyDescent="0.25">
      <c r="B47679" s="106"/>
      <c r="C47679" s="106"/>
      <c r="D47679" s="139"/>
      <c r="P47679" s="142"/>
      <c r="Q47679" s="142"/>
      <c r="R47679" s="142"/>
      <c r="S47679" s="139"/>
    </row>
    <row r="47680" spans="2:19" ht="15.75" customHeight="1" x14ac:dyDescent="0.25">
      <c r="B47680" s="106"/>
      <c r="C47680" s="106"/>
      <c r="D47680" s="139"/>
      <c r="P47680" s="142"/>
      <c r="Q47680" s="142"/>
      <c r="R47680" s="142"/>
      <c r="S47680" s="139"/>
    </row>
    <row r="47681" spans="2:19" ht="15.75" customHeight="1" x14ac:dyDescent="0.25">
      <c r="B47681" s="106"/>
      <c r="C47681" s="106"/>
      <c r="D47681" s="139"/>
      <c r="P47681" s="142"/>
      <c r="Q47681" s="142"/>
      <c r="R47681" s="142"/>
      <c r="S47681" s="139"/>
    </row>
    <row r="47682" spans="2:19" ht="15.75" customHeight="1" x14ac:dyDescent="0.25">
      <c r="B47682" s="106"/>
      <c r="C47682" s="106"/>
      <c r="D47682" s="139"/>
      <c r="P47682" s="142"/>
      <c r="Q47682" s="142"/>
      <c r="R47682" s="142"/>
      <c r="S47682" s="139"/>
    </row>
    <row r="47683" spans="2:19" ht="15.75" customHeight="1" x14ac:dyDescent="0.25">
      <c r="B47683" s="106"/>
      <c r="C47683" s="106"/>
      <c r="D47683" s="139"/>
      <c r="P47683" s="142"/>
      <c r="Q47683" s="142"/>
      <c r="R47683" s="142"/>
      <c r="S47683" s="139"/>
    </row>
    <row r="47684" spans="2:19" ht="15.75" customHeight="1" x14ac:dyDescent="0.25">
      <c r="B47684" s="106"/>
      <c r="C47684" s="106"/>
      <c r="D47684" s="139"/>
      <c r="P47684" s="142"/>
      <c r="Q47684" s="142"/>
      <c r="R47684" s="142"/>
      <c r="S47684" s="139"/>
    </row>
    <row r="47685" spans="2:19" ht="15.75" customHeight="1" x14ac:dyDescent="0.25">
      <c r="B47685" s="106"/>
      <c r="C47685" s="106"/>
      <c r="D47685" s="139"/>
      <c r="P47685" s="142"/>
      <c r="Q47685" s="142"/>
      <c r="R47685" s="142"/>
      <c r="S47685" s="139"/>
    </row>
    <row r="47686" spans="2:19" ht="15.75" customHeight="1" x14ac:dyDescent="0.25">
      <c r="B47686" s="106"/>
      <c r="C47686" s="106"/>
      <c r="D47686" s="139"/>
      <c r="P47686" s="142"/>
      <c r="Q47686" s="142"/>
      <c r="R47686" s="142"/>
      <c r="S47686" s="139"/>
    </row>
    <row r="47687" spans="2:19" ht="15.75" customHeight="1" x14ac:dyDescent="0.25">
      <c r="B47687" s="106"/>
      <c r="C47687" s="106"/>
      <c r="D47687" s="139"/>
      <c r="P47687" s="142"/>
      <c r="Q47687" s="142"/>
      <c r="R47687" s="142"/>
      <c r="S47687" s="139"/>
    </row>
    <row r="47688" spans="2:19" ht="15.75" customHeight="1" x14ac:dyDescent="0.25">
      <c r="B47688" s="106"/>
      <c r="C47688" s="106"/>
      <c r="D47688" s="139"/>
      <c r="P47688" s="142"/>
      <c r="Q47688" s="142"/>
      <c r="R47688" s="142"/>
      <c r="S47688" s="139"/>
    </row>
    <row r="47689" spans="2:19" ht="15.75" customHeight="1" x14ac:dyDescent="0.25">
      <c r="B47689" s="106"/>
      <c r="C47689" s="106"/>
      <c r="D47689" s="139"/>
      <c r="P47689" s="142"/>
      <c r="Q47689" s="142"/>
      <c r="R47689" s="142"/>
      <c r="S47689" s="139"/>
    </row>
    <row r="47690" spans="2:19" ht="15.75" customHeight="1" x14ac:dyDescent="0.25">
      <c r="B47690" s="106"/>
      <c r="C47690" s="106"/>
      <c r="D47690" s="139"/>
      <c r="P47690" s="142"/>
      <c r="Q47690" s="142"/>
      <c r="R47690" s="142"/>
      <c r="S47690" s="139"/>
    </row>
    <row r="47691" spans="2:19" ht="15.75" customHeight="1" x14ac:dyDescent="0.25">
      <c r="B47691" s="106"/>
      <c r="C47691" s="106"/>
      <c r="D47691" s="139"/>
      <c r="P47691" s="142"/>
      <c r="Q47691" s="142"/>
      <c r="R47691" s="142"/>
      <c r="S47691" s="139"/>
    </row>
    <row r="47692" spans="2:19" ht="15.75" customHeight="1" x14ac:dyDescent="0.25">
      <c r="B47692" s="106"/>
      <c r="C47692" s="106"/>
      <c r="D47692" s="139"/>
      <c r="P47692" s="142"/>
      <c r="Q47692" s="142"/>
      <c r="R47692" s="142"/>
      <c r="S47692" s="139"/>
    </row>
    <row r="47693" spans="2:19" ht="15.75" customHeight="1" x14ac:dyDescent="0.25">
      <c r="B47693" s="106"/>
      <c r="C47693" s="106"/>
      <c r="D47693" s="139"/>
      <c r="P47693" s="142"/>
      <c r="Q47693" s="142"/>
      <c r="R47693" s="142"/>
      <c r="S47693" s="139"/>
    </row>
    <row r="47694" spans="2:19" ht="15.75" customHeight="1" x14ac:dyDescent="0.25">
      <c r="B47694" s="106"/>
      <c r="C47694" s="106"/>
      <c r="D47694" s="139"/>
      <c r="P47694" s="142"/>
      <c r="Q47694" s="142"/>
      <c r="R47694" s="142"/>
      <c r="S47694" s="139"/>
    </row>
    <row r="47695" spans="2:19" ht="15.75" customHeight="1" x14ac:dyDescent="0.25">
      <c r="B47695" s="106"/>
      <c r="C47695" s="106"/>
      <c r="D47695" s="139"/>
      <c r="P47695" s="142"/>
      <c r="Q47695" s="142"/>
      <c r="R47695" s="142"/>
      <c r="S47695" s="139"/>
    </row>
    <row r="47696" spans="2:19" ht="15.75" customHeight="1" x14ac:dyDescent="0.25">
      <c r="B47696" s="106"/>
      <c r="C47696" s="106"/>
      <c r="D47696" s="139"/>
      <c r="P47696" s="142"/>
      <c r="Q47696" s="142"/>
      <c r="R47696" s="142"/>
      <c r="S47696" s="139"/>
    </row>
    <row r="47697" spans="2:19" ht="15.75" customHeight="1" x14ac:dyDescent="0.25">
      <c r="B47697" s="106"/>
      <c r="C47697" s="106"/>
      <c r="D47697" s="139"/>
      <c r="P47697" s="142"/>
      <c r="Q47697" s="142"/>
      <c r="R47697" s="142"/>
      <c r="S47697" s="139"/>
    </row>
    <row r="47698" spans="2:19" ht="15.75" customHeight="1" x14ac:dyDescent="0.25">
      <c r="B47698" s="106"/>
      <c r="C47698" s="106"/>
      <c r="D47698" s="139"/>
      <c r="P47698" s="142"/>
      <c r="Q47698" s="142"/>
      <c r="R47698" s="142"/>
      <c r="S47698" s="139"/>
    </row>
    <row r="47699" spans="2:19" ht="15.75" customHeight="1" x14ac:dyDescent="0.25">
      <c r="B47699" s="106"/>
      <c r="C47699" s="106"/>
      <c r="D47699" s="139"/>
      <c r="P47699" s="142"/>
      <c r="Q47699" s="142"/>
      <c r="R47699" s="142"/>
      <c r="S47699" s="139"/>
    </row>
    <row r="47700" spans="2:19" ht="15.75" customHeight="1" x14ac:dyDescent="0.25">
      <c r="B47700" s="106"/>
      <c r="C47700" s="106"/>
      <c r="D47700" s="139"/>
      <c r="P47700" s="142"/>
      <c r="Q47700" s="142"/>
      <c r="R47700" s="142"/>
      <c r="S47700" s="139"/>
    </row>
    <row r="47701" spans="2:19" ht="15.75" customHeight="1" x14ac:dyDescent="0.25">
      <c r="B47701" s="106"/>
      <c r="C47701" s="106"/>
      <c r="D47701" s="139"/>
      <c r="P47701" s="142"/>
      <c r="Q47701" s="142"/>
      <c r="R47701" s="142"/>
      <c r="S47701" s="139"/>
    </row>
    <row r="47702" spans="2:19" ht="15.75" customHeight="1" x14ac:dyDescent="0.25">
      <c r="B47702" s="106"/>
      <c r="C47702" s="106"/>
      <c r="D47702" s="139"/>
      <c r="P47702" s="142"/>
      <c r="Q47702" s="142"/>
      <c r="R47702" s="142"/>
      <c r="S47702" s="139"/>
    </row>
    <row r="47703" spans="2:19" ht="15.75" customHeight="1" x14ac:dyDescent="0.25">
      <c r="B47703" s="106"/>
      <c r="C47703" s="106"/>
      <c r="D47703" s="139"/>
      <c r="P47703" s="142"/>
      <c r="Q47703" s="142"/>
      <c r="R47703" s="142"/>
      <c r="S47703" s="139"/>
    </row>
    <row r="47704" spans="2:19" ht="15.75" customHeight="1" x14ac:dyDescent="0.25">
      <c r="B47704" s="106"/>
      <c r="C47704" s="106"/>
      <c r="D47704" s="139"/>
      <c r="P47704" s="142"/>
      <c r="Q47704" s="142"/>
      <c r="R47704" s="142"/>
      <c r="S47704" s="139"/>
    </row>
    <row r="47705" spans="2:19" ht="15.75" customHeight="1" x14ac:dyDescent="0.25">
      <c r="B47705" s="106"/>
      <c r="C47705" s="106"/>
      <c r="D47705" s="139"/>
      <c r="P47705" s="142"/>
      <c r="Q47705" s="142"/>
      <c r="R47705" s="142"/>
      <c r="S47705" s="139"/>
    </row>
    <row r="47706" spans="2:19" ht="15.75" customHeight="1" x14ac:dyDescent="0.25">
      <c r="B47706" s="106"/>
      <c r="C47706" s="106"/>
      <c r="D47706" s="139"/>
      <c r="P47706" s="142"/>
      <c r="Q47706" s="142"/>
      <c r="R47706" s="142"/>
      <c r="S47706" s="139"/>
    </row>
    <row r="47707" spans="2:19" ht="15.75" customHeight="1" x14ac:dyDescent="0.25">
      <c r="B47707" s="106"/>
      <c r="C47707" s="106"/>
      <c r="D47707" s="139"/>
      <c r="P47707" s="142"/>
      <c r="Q47707" s="142"/>
      <c r="R47707" s="142"/>
      <c r="S47707" s="139"/>
    </row>
    <row r="47708" spans="2:19" ht="15.75" customHeight="1" x14ac:dyDescent="0.25">
      <c r="B47708" s="106"/>
      <c r="C47708" s="106"/>
      <c r="D47708" s="139"/>
      <c r="P47708" s="142"/>
      <c r="Q47708" s="142"/>
      <c r="R47708" s="142"/>
      <c r="S47708" s="139"/>
    </row>
    <row r="47709" spans="2:19" ht="15.75" customHeight="1" x14ac:dyDescent="0.25">
      <c r="B47709" s="106"/>
      <c r="C47709" s="106"/>
      <c r="D47709" s="139"/>
      <c r="P47709" s="142"/>
      <c r="Q47709" s="142"/>
      <c r="R47709" s="142"/>
      <c r="S47709" s="139"/>
    </row>
    <row r="47710" spans="2:19" ht="15.75" customHeight="1" x14ac:dyDescent="0.25">
      <c r="B47710" s="106"/>
      <c r="C47710" s="106"/>
      <c r="D47710" s="139"/>
      <c r="P47710" s="142"/>
      <c r="Q47710" s="142"/>
      <c r="R47710" s="142"/>
      <c r="S47710" s="139"/>
    </row>
    <row r="47711" spans="2:19" ht="15.75" customHeight="1" x14ac:dyDescent="0.25">
      <c r="B47711" s="106"/>
      <c r="C47711" s="106"/>
      <c r="D47711" s="139"/>
      <c r="P47711" s="142"/>
      <c r="Q47711" s="142"/>
      <c r="R47711" s="142"/>
      <c r="S47711" s="139"/>
    </row>
    <row r="47712" spans="2:19" ht="15.75" customHeight="1" x14ac:dyDescent="0.25">
      <c r="B47712" s="106"/>
      <c r="C47712" s="106"/>
      <c r="D47712" s="139"/>
      <c r="P47712" s="142"/>
      <c r="Q47712" s="142"/>
      <c r="R47712" s="142"/>
      <c r="S47712" s="139"/>
    </row>
    <row r="47713" spans="2:19" ht="15.75" customHeight="1" x14ac:dyDescent="0.25">
      <c r="B47713" s="106"/>
      <c r="C47713" s="106"/>
      <c r="D47713" s="139"/>
      <c r="P47713" s="142"/>
      <c r="Q47713" s="142"/>
      <c r="R47713" s="142"/>
      <c r="S47713" s="139"/>
    </row>
    <row r="47714" spans="2:19" ht="15.75" customHeight="1" x14ac:dyDescent="0.25">
      <c r="B47714" s="106"/>
      <c r="C47714" s="106"/>
      <c r="D47714" s="139"/>
      <c r="P47714" s="142"/>
      <c r="Q47714" s="142"/>
      <c r="R47714" s="142"/>
      <c r="S47714" s="139"/>
    </row>
    <row r="47715" spans="2:19" ht="15.75" customHeight="1" x14ac:dyDescent="0.25">
      <c r="B47715" s="106"/>
      <c r="C47715" s="106"/>
      <c r="D47715" s="139"/>
      <c r="P47715" s="142"/>
      <c r="Q47715" s="142"/>
      <c r="R47715" s="142"/>
      <c r="S47715" s="139"/>
    </row>
    <row r="47716" spans="2:19" ht="15.75" customHeight="1" x14ac:dyDescent="0.25">
      <c r="B47716" s="106"/>
      <c r="C47716" s="106"/>
      <c r="D47716" s="139"/>
      <c r="P47716" s="142"/>
      <c r="Q47716" s="142"/>
      <c r="R47716" s="142"/>
      <c r="S47716" s="139"/>
    </row>
    <row r="47717" spans="2:19" ht="15.75" customHeight="1" x14ac:dyDescent="0.25">
      <c r="B47717" s="106"/>
      <c r="C47717" s="106"/>
      <c r="D47717" s="139"/>
      <c r="P47717" s="142"/>
      <c r="Q47717" s="142"/>
      <c r="R47717" s="142"/>
      <c r="S47717" s="139"/>
    </row>
    <row r="47718" spans="2:19" ht="15.75" customHeight="1" x14ac:dyDescent="0.25">
      <c r="B47718" s="106"/>
      <c r="C47718" s="106"/>
      <c r="D47718" s="139"/>
      <c r="P47718" s="142"/>
      <c r="Q47718" s="142"/>
      <c r="R47718" s="142"/>
      <c r="S47718" s="139"/>
    </row>
    <row r="47719" spans="2:19" ht="15.75" customHeight="1" x14ac:dyDescent="0.25">
      <c r="B47719" s="106"/>
      <c r="C47719" s="106"/>
      <c r="D47719" s="139"/>
      <c r="P47719" s="142"/>
      <c r="Q47719" s="142"/>
      <c r="R47719" s="142"/>
      <c r="S47719" s="139"/>
    </row>
    <row r="47720" spans="2:19" ht="15.75" customHeight="1" x14ac:dyDescent="0.25">
      <c r="B47720" s="106"/>
      <c r="C47720" s="106"/>
      <c r="D47720" s="139"/>
      <c r="P47720" s="142"/>
      <c r="Q47720" s="142"/>
      <c r="R47720" s="142"/>
      <c r="S47720" s="139"/>
    </row>
    <row r="47721" spans="2:19" ht="15.75" customHeight="1" x14ac:dyDescent="0.25">
      <c r="B47721" s="106"/>
      <c r="C47721" s="106"/>
      <c r="D47721" s="139"/>
      <c r="P47721" s="142"/>
      <c r="Q47721" s="142"/>
      <c r="R47721" s="142"/>
      <c r="S47721" s="139"/>
    </row>
    <row r="47722" spans="2:19" ht="15.75" customHeight="1" x14ac:dyDescent="0.25">
      <c r="B47722" s="106"/>
      <c r="C47722" s="106"/>
      <c r="D47722" s="139"/>
      <c r="P47722" s="142"/>
      <c r="Q47722" s="142"/>
      <c r="R47722" s="142"/>
      <c r="S47722" s="139"/>
    </row>
    <row r="47723" spans="2:19" ht="15.75" customHeight="1" x14ac:dyDescent="0.25">
      <c r="B47723" s="106"/>
      <c r="C47723" s="106"/>
      <c r="D47723" s="139"/>
      <c r="P47723" s="142"/>
      <c r="Q47723" s="142"/>
      <c r="R47723" s="142"/>
      <c r="S47723" s="139"/>
    </row>
    <row r="47724" spans="2:19" ht="15.75" customHeight="1" x14ac:dyDescent="0.25">
      <c r="B47724" s="106"/>
      <c r="C47724" s="106"/>
      <c r="D47724" s="139"/>
      <c r="P47724" s="142"/>
      <c r="Q47724" s="142"/>
      <c r="R47724" s="142"/>
      <c r="S47724" s="139"/>
    </row>
    <row r="47725" spans="2:19" ht="15.75" customHeight="1" x14ac:dyDescent="0.25">
      <c r="B47725" s="106"/>
      <c r="C47725" s="106"/>
      <c r="D47725" s="139"/>
      <c r="P47725" s="142"/>
      <c r="Q47725" s="142"/>
      <c r="R47725" s="142"/>
      <c r="S47725" s="139"/>
    </row>
    <row r="47726" spans="2:19" ht="15.75" customHeight="1" x14ac:dyDescent="0.25">
      <c r="B47726" s="106"/>
      <c r="C47726" s="106"/>
      <c r="D47726" s="139"/>
      <c r="P47726" s="142"/>
      <c r="Q47726" s="142"/>
      <c r="R47726" s="142"/>
      <c r="S47726" s="139"/>
    </row>
    <row r="47727" spans="2:19" ht="15.75" customHeight="1" x14ac:dyDescent="0.25">
      <c r="B47727" s="106"/>
      <c r="C47727" s="106"/>
      <c r="D47727" s="139"/>
      <c r="P47727" s="142"/>
      <c r="Q47727" s="142"/>
      <c r="R47727" s="142"/>
      <c r="S47727" s="139"/>
    </row>
    <row r="47728" spans="2:19" ht="15.75" customHeight="1" x14ac:dyDescent="0.25">
      <c r="B47728" s="106"/>
      <c r="C47728" s="106"/>
      <c r="D47728" s="139"/>
      <c r="P47728" s="142"/>
      <c r="Q47728" s="142"/>
      <c r="R47728" s="142"/>
      <c r="S47728" s="139"/>
    </row>
    <row r="47729" spans="2:19" ht="15.75" customHeight="1" x14ac:dyDescent="0.25">
      <c r="B47729" s="106"/>
      <c r="C47729" s="106"/>
      <c r="D47729" s="139"/>
      <c r="P47729" s="142"/>
      <c r="Q47729" s="142"/>
      <c r="R47729" s="142"/>
      <c r="S47729" s="139"/>
    </row>
    <row r="47730" spans="2:19" ht="15.75" customHeight="1" x14ac:dyDescent="0.25">
      <c r="B47730" s="106"/>
      <c r="C47730" s="106"/>
      <c r="D47730" s="139"/>
      <c r="P47730" s="142"/>
      <c r="Q47730" s="142"/>
      <c r="R47730" s="142"/>
      <c r="S47730" s="139"/>
    </row>
    <row r="47731" spans="2:19" ht="15.75" customHeight="1" x14ac:dyDescent="0.25">
      <c r="B47731" s="106"/>
      <c r="C47731" s="106"/>
      <c r="D47731" s="139"/>
      <c r="P47731" s="142"/>
      <c r="Q47731" s="142"/>
      <c r="R47731" s="142"/>
      <c r="S47731" s="139"/>
    </row>
    <row r="47732" spans="2:19" ht="15.75" customHeight="1" x14ac:dyDescent="0.25">
      <c r="B47732" s="106"/>
      <c r="C47732" s="106"/>
      <c r="D47732" s="139"/>
      <c r="P47732" s="142"/>
      <c r="Q47732" s="142"/>
      <c r="R47732" s="142"/>
      <c r="S47732" s="139"/>
    </row>
    <row r="47733" spans="2:19" ht="15.75" customHeight="1" x14ac:dyDescent="0.25">
      <c r="B47733" s="106"/>
      <c r="C47733" s="106"/>
      <c r="D47733" s="139"/>
      <c r="P47733" s="142"/>
      <c r="Q47733" s="142"/>
      <c r="R47733" s="142"/>
      <c r="S47733" s="139"/>
    </row>
    <row r="47734" spans="2:19" ht="15.75" customHeight="1" x14ac:dyDescent="0.25">
      <c r="B47734" s="106"/>
      <c r="C47734" s="106"/>
      <c r="D47734" s="139"/>
      <c r="P47734" s="142"/>
      <c r="Q47734" s="142"/>
      <c r="R47734" s="142"/>
      <c r="S47734" s="139"/>
    </row>
    <row r="47735" spans="2:19" ht="15.75" customHeight="1" x14ac:dyDescent="0.25">
      <c r="B47735" s="106"/>
      <c r="C47735" s="106"/>
      <c r="D47735" s="139"/>
      <c r="P47735" s="142"/>
      <c r="Q47735" s="142"/>
      <c r="R47735" s="142"/>
      <c r="S47735" s="139"/>
    </row>
    <row r="47736" spans="2:19" ht="15.75" customHeight="1" x14ac:dyDescent="0.25">
      <c r="B47736" s="106"/>
      <c r="C47736" s="106"/>
      <c r="D47736" s="139"/>
      <c r="P47736" s="142"/>
      <c r="Q47736" s="142"/>
      <c r="R47736" s="142"/>
      <c r="S47736" s="139"/>
    </row>
    <row r="47737" spans="2:19" ht="15.75" customHeight="1" x14ac:dyDescent="0.25">
      <c r="B47737" s="106"/>
      <c r="C47737" s="106"/>
      <c r="D47737" s="139"/>
      <c r="P47737" s="142"/>
      <c r="Q47737" s="142"/>
      <c r="R47737" s="142"/>
      <c r="S47737" s="139"/>
    </row>
    <row r="47738" spans="2:19" ht="15.75" customHeight="1" x14ac:dyDescent="0.25">
      <c r="B47738" s="106"/>
      <c r="C47738" s="106"/>
      <c r="D47738" s="139"/>
      <c r="P47738" s="142"/>
      <c r="Q47738" s="142"/>
      <c r="R47738" s="142"/>
      <c r="S47738" s="139"/>
    </row>
    <row r="47739" spans="2:19" ht="15.75" customHeight="1" x14ac:dyDescent="0.25">
      <c r="B47739" s="106"/>
      <c r="C47739" s="106"/>
      <c r="D47739" s="139"/>
      <c r="P47739" s="142"/>
      <c r="Q47739" s="142"/>
      <c r="R47739" s="142"/>
      <c r="S47739" s="139"/>
    </row>
    <row r="47740" spans="2:19" ht="15.75" customHeight="1" x14ac:dyDescent="0.25">
      <c r="B47740" s="106"/>
      <c r="C47740" s="106"/>
      <c r="D47740" s="139"/>
      <c r="P47740" s="142"/>
      <c r="Q47740" s="142"/>
      <c r="R47740" s="142"/>
      <c r="S47740" s="139"/>
    </row>
    <row r="47741" spans="2:19" ht="15.75" customHeight="1" x14ac:dyDescent="0.25">
      <c r="B47741" s="106"/>
      <c r="C47741" s="106"/>
      <c r="D47741" s="139"/>
      <c r="P47741" s="142"/>
      <c r="Q47741" s="142"/>
      <c r="R47741" s="142"/>
      <c r="S47741" s="139"/>
    </row>
    <row r="47742" spans="2:19" ht="15.75" customHeight="1" x14ac:dyDescent="0.25">
      <c r="B47742" s="106"/>
      <c r="C47742" s="106"/>
      <c r="D47742" s="139"/>
      <c r="P47742" s="142"/>
      <c r="Q47742" s="142"/>
      <c r="R47742" s="142"/>
      <c r="S47742" s="139"/>
    </row>
    <row r="47743" spans="2:19" ht="15.75" customHeight="1" x14ac:dyDescent="0.25">
      <c r="B47743" s="106"/>
      <c r="C47743" s="106"/>
      <c r="D47743" s="139"/>
      <c r="P47743" s="142"/>
      <c r="Q47743" s="142"/>
      <c r="R47743" s="142"/>
      <c r="S47743" s="139"/>
    </row>
    <row r="47744" spans="2:19" ht="15.75" customHeight="1" x14ac:dyDescent="0.25">
      <c r="B47744" s="106"/>
      <c r="C47744" s="106"/>
      <c r="D47744" s="139"/>
      <c r="P47744" s="142"/>
      <c r="Q47744" s="142"/>
      <c r="R47744" s="142"/>
      <c r="S47744" s="139"/>
    </row>
    <row r="47745" spans="2:19" ht="15.75" customHeight="1" x14ac:dyDescent="0.25">
      <c r="B47745" s="106"/>
      <c r="C47745" s="106"/>
      <c r="D47745" s="139"/>
      <c r="P47745" s="142"/>
      <c r="Q47745" s="142"/>
      <c r="R47745" s="142"/>
      <c r="S47745" s="139"/>
    </row>
    <row r="47746" spans="2:19" ht="15.75" customHeight="1" x14ac:dyDescent="0.25">
      <c r="B47746" s="106"/>
      <c r="C47746" s="106"/>
      <c r="D47746" s="139"/>
      <c r="P47746" s="142"/>
      <c r="Q47746" s="142"/>
      <c r="R47746" s="142"/>
      <c r="S47746" s="139"/>
    </row>
    <row r="47747" spans="2:19" ht="15.75" customHeight="1" x14ac:dyDescent="0.25">
      <c r="B47747" s="106"/>
      <c r="C47747" s="106"/>
      <c r="D47747" s="139"/>
      <c r="P47747" s="142"/>
      <c r="Q47747" s="142"/>
      <c r="R47747" s="142"/>
      <c r="S47747" s="139"/>
    </row>
    <row r="47748" spans="2:19" ht="15.75" customHeight="1" x14ac:dyDescent="0.25">
      <c r="B47748" s="106"/>
      <c r="C47748" s="106"/>
      <c r="D47748" s="139"/>
      <c r="P47748" s="142"/>
      <c r="Q47748" s="142"/>
      <c r="R47748" s="142"/>
      <c r="S47748" s="139"/>
    </row>
    <row r="47749" spans="2:19" ht="15.75" customHeight="1" x14ac:dyDescent="0.25">
      <c r="B47749" s="106"/>
      <c r="C47749" s="106"/>
      <c r="D47749" s="139"/>
      <c r="P47749" s="142"/>
      <c r="Q47749" s="142"/>
      <c r="R47749" s="142"/>
      <c r="S47749" s="139"/>
    </row>
    <row r="47750" spans="2:19" ht="15.75" customHeight="1" x14ac:dyDescent="0.25">
      <c r="B47750" s="106"/>
      <c r="C47750" s="106"/>
      <c r="D47750" s="139"/>
      <c r="P47750" s="142"/>
      <c r="Q47750" s="142"/>
      <c r="R47750" s="142"/>
      <c r="S47750" s="139"/>
    </row>
    <row r="47751" spans="2:19" ht="15.75" customHeight="1" x14ac:dyDescent="0.25">
      <c r="B47751" s="106"/>
      <c r="C47751" s="106"/>
      <c r="D47751" s="139"/>
      <c r="P47751" s="142"/>
      <c r="Q47751" s="142"/>
      <c r="R47751" s="142"/>
      <c r="S47751" s="139"/>
    </row>
    <row r="47752" spans="2:19" ht="15.75" customHeight="1" x14ac:dyDescent="0.25">
      <c r="B47752" s="106"/>
      <c r="C47752" s="106"/>
      <c r="D47752" s="139"/>
      <c r="P47752" s="142"/>
      <c r="Q47752" s="142"/>
      <c r="R47752" s="142"/>
      <c r="S47752" s="139"/>
    </row>
    <row r="47753" spans="2:19" ht="15.75" customHeight="1" x14ac:dyDescent="0.25">
      <c r="B47753" s="106"/>
      <c r="C47753" s="106"/>
      <c r="D47753" s="139"/>
      <c r="P47753" s="142"/>
      <c r="Q47753" s="142"/>
      <c r="R47753" s="142"/>
      <c r="S47753" s="139"/>
    </row>
    <row r="47754" spans="2:19" ht="15.75" customHeight="1" x14ac:dyDescent="0.25">
      <c r="B47754" s="106"/>
      <c r="C47754" s="106"/>
      <c r="D47754" s="139"/>
      <c r="P47754" s="142"/>
      <c r="Q47754" s="142"/>
      <c r="R47754" s="142"/>
      <c r="S47754" s="139"/>
    </row>
    <row r="47755" spans="2:19" ht="15.75" customHeight="1" x14ac:dyDescent="0.25">
      <c r="B47755" s="106"/>
      <c r="C47755" s="106"/>
      <c r="D47755" s="139"/>
      <c r="P47755" s="142"/>
      <c r="Q47755" s="142"/>
      <c r="R47755" s="142"/>
      <c r="S47755" s="139"/>
    </row>
    <row r="47756" spans="2:19" ht="15.75" customHeight="1" x14ac:dyDescent="0.25">
      <c r="B47756" s="106"/>
      <c r="C47756" s="106"/>
      <c r="D47756" s="139"/>
      <c r="P47756" s="142"/>
      <c r="Q47756" s="142"/>
      <c r="R47756" s="142"/>
      <c r="S47756" s="139"/>
    </row>
    <row r="47757" spans="2:19" ht="15.75" customHeight="1" x14ac:dyDescent="0.25">
      <c r="B47757" s="106"/>
      <c r="C47757" s="106"/>
      <c r="D47757" s="139"/>
      <c r="P47757" s="142"/>
      <c r="Q47757" s="142"/>
      <c r="R47757" s="142"/>
      <c r="S47757" s="139"/>
    </row>
    <row r="47758" spans="2:19" ht="15.75" customHeight="1" x14ac:dyDescent="0.25">
      <c r="B47758" s="106"/>
      <c r="C47758" s="106"/>
      <c r="D47758" s="139"/>
      <c r="P47758" s="142"/>
      <c r="Q47758" s="142"/>
      <c r="R47758" s="142"/>
      <c r="S47758" s="139"/>
    </row>
    <row r="47759" spans="2:19" ht="15.75" customHeight="1" x14ac:dyDescent="0.25">
      <c r="B47759" s="106"/>
      <c r="C47759" s="106"/>
      <c r="D47759" s="139"/>
      <c r="P47759" s="142"/>
      <c r="Q47759" s="142"/>
      <c r="R47759" s="142"/>
      <c r="S47759" s="139"/>
    </row>
    <row r="47760" spans="2:19" ht="15.75" customHeight="1" x14ac:dyDescent="0.25">
      <c r="B47760" s="106"/>
      <c r="C47760" s="106"/>
      <c r="D47760" s="139"/>
      <c r="P47760" s="142"/>
      <c r="Q47760" s="142"/>
      <c r="R47760" s="142"/>
      <c r="S47760" s="139"/>
    </row>
    <row r="47761" spans="2:19" ht="15.75" customHeight="1" x14ac:dyDescent="0.25">
      <c r="B47761" s="106"/>
      <c r="C47761" s="106"/>
      <c r="D47761" s="139"/>
      <c r="P47761" s="142"/>
      <c r="Q47761" s="142"/>
      <c r="R47761" s="142"/>
      <c r="S47761" s="139"/>
    </row>
    <row r="47762" spans="2:19" ht="15.75" customHeight="1" x14ac:dyDescent="0.25">
      <c r="B47762" s="106"/>
      <c r="C47762" s="106"/>
      <c r="D47762" s="139"/>
      <c r="P47762" s="142"/>
      <c r="Q47762" s="142"/>
      <c r="R47762" s="142"/>
      <c r="S47762" s="139"/>
    </row>
    <row r="47763" spans="2:19" ht="15.75" customHeight="1" x14ac:dyDescent="0.25">
      <c r="B47763" s="106"/>
      <c r="C47763" s="106"/>
      <c r="D47763" s="139"/>
      <c r="P47763" s="142"/>
      <c r="Q47763" s="142"/>
      <c r="R47763" s="142"/>
      <c r="S47763" s="139"/>
    </row>
    <row r="47764" spans="2:19" ht="15.75" customHeight="1" x14ac:dyDescent="0.25">
      <c r="B47764" s="106"/>
      <c r="C47764" s="106"/>
      <c r="D47764" s="139"/>
      <c r="P47764" s="142"/>
      <c r="Q47764" s="142"/>
      <c r="R47764" s="142"/>
      <c r="S47764" s="139"/>
    </row>
    <row r="47765" spans="2:19" ht="15.75" customHeight="1" x14ac:dyDescent="0.25">
      <c r="B47765" s="106"/>
      <c r="C47765" s="106"/>
      <c r="D47765" s="139"/>
      <c r="P47765" s="142"/>
      <c r="Q47765" s="142"/>
      <c r="R47765" s="142"/>
      <c r="S47765" s="139"/>
    </row>
    <row r="47766" spans="2:19" ht="15.75" customHeight="1" x14ac:dyDescent="0.25">
      <c r="B47766" s="106"/>
      <c r="C47766" s="106"/>
      <c r="D47766" s="139"/>
      <c r="P47766" s="142"/>
      <c r="Q47766" s="142"/>
      <c r="R47766" s="142"/>
      <c r="S47766" s="139"/>
    </row>
    <row r="47767" spans="2:19" ht="15.75" customHeight="1" x14ac:dyDescent="0.25">
      <c r="B47767" s="106"/>
      <c r="C47767" s="106"/>
      <c r="D47767" s="139"/>
      <c r="P47767" s="142"/>
      <c r="Q47767" s="142"/>
      <c r="R47767" s="142"/>
      <c r="S47767" s="139"/>
    </row>
    <row r="47768" spans="2:19" ht="15.75" customHeight="1" x14ac:dyDescent="0.25">
      <c r="B47768" s="106"/>
      <c r="C47768" s="106"/>
      <c r="D47768" s="139"/>
      <c r="P47768" s="142"/>
      <c r="Q47768" s="142"/>
      <c r="R47768" s="142"/>
      <c r="S47768" s="139"/>
    </row>
    <row r="47769" spans="2:19" ht="15.75" customHeight="1" x14ac:dyDescent="0.25">
      <c r="B47769" s="106"/>
      <c r="C47769" s="106"/>
      <c r="D47769" s="139"/>
      <c r="P47769" s="142"/>
      <c r="Q47769" s="142"/>
      <c r="R47769" s="142"/>
      <c r="S47769" s="139"/>
    </row>
    <row r="47770" spans="2:19" ht="15.75" customHeight="1" x14ac:dyDescent="0.25">
      <c r="B47770" s="106"/>
      <c r="C47770" s="106"/>
      <c r="D47770" s="139"/>
      <c r="P47770" s="142"/>
      <c r="Q47770" s="142"/>
      <c r="R47770" s="142"/>
      <c r="S47770" s="139"/>
    </row>
    <row r="47771" spans="2:19" ht="15.75" customHeight="1" x14ac:dyDescent="0.25">
      <c r="B47771" s="106"/>
      <c r="C47771" s="106"/>
      <c r="D47771" s="139"/>
      <c r="P47771" s="142"/>
      <c r="Q47771" s="142"/>
      <c r="R47771" s="142"/>
      <c r="S47771" s="139"/>
    </row>
    <row r="47772" spans="2:19" ht="15.75" customHeight="1" x14ac:dyDescent="0.25">
      <c r="B47772" s="106"/>
      <c r="C47772" s="106"/>
      <c r="D47772" s="139"/>
      <c r="P47772" s="142"/>
      <c r="Q47772" s="142"/>
      <c r="R47772" s="142"/>
      <c r="S47772" s="139"/>
    </row>
    <row r="47773" spans="2:19" ht="15.75" customHeight="1" x14ac:dyDescent="0.25">
      <c r="B47773" s="106"/>
      <c r="C47773" s="106"/>
      <c r="D47773" s="139"/>
      <c r="P47773" s="142"/>
      <c r="Q47773" s="142"/>
      <c r="R47773" s="142"/>
      <c r="S47773" s="139"/>
    </row>
    <row r="47774" spans="2:19" ht="15.75" customHeight="1" x14ac:dyDescent="0.25">
      <c r="B47774" s="106"/>
      <c r="C47774" s="106"/>
      <c r="D47774" s="139"/>
      <c r="P47774" s="142"/>
      <c r="Q47774" s="142"/>
      <c r="R47774" s="142"/>
      <c r="S47774" s="139"/>
    </row>
    <row r="47775" spans="2:19" ht="15.75" customHeight="1" x14ac:dyDescent="0.25">
      <c r="B47775" s="106"/>
      <c r="C47775" s="106"/>
      <c r="D47775" s="139"/>
      <c r="P47775" s="142"/>
      <c r="Q47775" s="142"/>
      <c r="R47775" s="142"/>
      <c r="S47775" s="139"/>
    </row>
    <row r="47776" spans="2:19" ht="15.75" customHeight="1" x14ac:dyDescent="0.25">
      <c r="B47776" s="106"/>
      <c r="C47776" s="106"/>
      <c r="D47776" s="139"/>
      <c r="P47776" s="142"/>
      <c r="Q47776" s="142"/>
      <c r="R47776" s="142"/>
      <c r="S47776" s="139"/>
    </row>
    <row r="47777" spans="2:19" ht="15.75" customHeight="1" x14ac:dyDescent="0.25">
      <c r="B47777" s="106"/>
      <c r="C47777" s="106"/>
      <c r="D47777" s="139"/>
      <c r="P47777" s="142"/>
      <c r="Q47777" s="142"/>
      <c r="R47777" s="142"/>
      <c r="S47777" s="139"/>
    </row>
    <row r="47778" spans="2:19" ht="15.75" customHeight="1" x14ac:dyDescent="0.25">
      <c r="B47778" s="106"/>
      <c r="C47778" s="106"/>
      <c r="D47778" s="139"/>
      <c r="P47778" s="142"/>
      <c r="Q47778" s="142"/>
      <c r="R47778" s="142"/>
      <c r="S47778" s="139"/>
    </row>
    <row r="47779" spans="2:19" ht="15.75" customHeight="1" x14ac:dyDescent="0.25">
      <c r="B47779" s="106"/>
      <c r="C47779" s="106"/>
      <c r="D47779" s="139"/>
      <c r="P47779" s="142"/>
      <c r="Q47779" s="142"/>
      <c r="R47779" s="142"/>
      <c r="S47779" s="139"/>
    </row>
    <row r="47780" spans="2:19" ht="15.75" customHeight="1" x14ac:dyDescent="0.25">
      <c r="B47780" s="106"/>
      <c r="C47780" s="106"/>
      <c r="D47780" s="139"/>
      <c r="P47780" s="142"/>
      <c r="Q47780" s="142"/>
      <c r="R47780" s="142"/>
      <c r="S47780" s="139"/>
    </row>
    <row r="47781" spans="2:19" ht="15.75" customHeight="1" x14ac:dyDescent="0.25">
      <c r="B47781" s="106"/>
      <c r="C47781" s="106"/>
      <c r="D47781" s="139"/>
      <c r="P47781" s="142"/>
      <c r="Q47781" s="142"/>
      <c r="R47781" s="142"/>
      <c r="S47781" s="139"/>
    </row>
    <row r="47782" spans="2:19" ht="15.75" customHeight="1" x14ac:dyDescent="0.25">
      <c r="B47782" s="106"/>
      <c r="C47782" s="106"/>
      <c r="D47782" s="139"/>
      <c r="P47782" s="142"/>
      <c r="Q47782" s="142"/>
      <c r="R47782" s="142"/>
      <c r="S47782" s="139"/>
    </row>
    <row r="47783" spans="2:19" ht="15.75" customHeight="1" x14ac:dyDescent="0.25">
      <c r="B47783" s="106"/>
      <c r="C47783" s="106"/>
      <c r="D47783" s="139"/>
      <c r="P47783" s="142"/>
      <c r="Q47783" s="142"/>
      <c r="R47783" s="142"/>
      <c r="S47783" s="139"/>
    </row>
    <row r="47784" spans="2:19" ht="15.75" customHeight="1" x14ac:dyDescent="0.25">
      <c r="B47784" s="106"/>
      <c r="C47784" s="106"/>
      <c r="D47784" s="139"/>
      <c r="P47784" s="142"/>
      <c r="Q47784" s="142"/>
      <c r="R47784" s="142"/>
      <c r="S47784" s="139"/>
    </row>
    <row r="47785" spans="2:19" ht="15.75" customHeight="1" x14ac:dyDescent="0.25">
      <c r="B47785" s="106"/>
      <c r="C47785" s="106"/>
      <c r="D47785" s="139"/>
      <c r="P47785" s="142"/>
      <c r="Q47785" s="142"/>
      <c r="R47785" s="142"/>
      <c r="S47785" s="139"/>
    </row>
    <row r="47786" spans="2:19" ht="15.75" customHeight="1" x14ac:dyDescent="0.25">
      <c r="B47786" s="106"/>
      <c r="C47786" s="106"/>
      <c r="D47786" s="139"/>
      <c r="P47786" s="142"/>
      <c r="Q47786" s="142"/>
      <c r="R47786" s="142"/>
      <c r="S47786" s="139"/>
    </row>
    <row r="47787" spans="2:19" ht="15.75" customHeight="1" x14ac:dyDescent="0.25">
      <c r="B47787" s="106"/>
      <c r="C47787" s="106"/>
      <c r="D47787" s="139"/>
      <c r="P47787" s="142"/>
      <c r="Q47787" s="142"/>
      <c r="R47787" s="142"/>
      <c r="S47787" s="139"/>
    </row>
    <row r="47788" spans="2:19" ht="15.75" customHeight="1" x14ac:dyDescent="0.25">
      <c r="B47788" s="106"/>
      <c r="C47788" s="106"/>
      <c r="D47788" s="139"/>
      <c r="P47788" s="142"/>
      <c r="Q47788" s="142"/>
      <c r="R47788" s="142"/>
      <c r="S47788" s="139"/>
    </row>
    <row r="47789" spans="2:19" ht="15.75" customHeight="1" x14ac:dyDescent="0.25">
      <c r="B47789" s="106"/>
      <c r="C47789" s="106"/>
      <c r="D47789" s="139"/>
      <c r="P47789" s="142"/>
      <c r="Q47789" s="142"/>
      <c r="R47789" s="142"/>
      <c r="S47789" s="139"/>
    </row>
    <row r="47790" spans="2:19" ht="15.75" customHeight="1" x14ac:dyDescent="0.25">
      <c r="B47790" s="106"/>
      <c r="C47790" s="106"/>
      <c r="D47790" s="139"/>
      <c r="P47790" s="142"/>
      <c r="Q47790" s="142"/>
      <c r="R47790" s="142"/>
      <c r="S47790" s="139"/>
    </row>
    <row r="47791" spans="2:19" ht="15.75" customHeight="1" x14ac:dyDescent="0.25">
      <c r="B47791" s="106"/>
      <c r="C47791" s="106"/>
      <c r="D47791" s="139"/>
      <c r="P47791" s="142"/>
      <c r="Q47791" s="142"/>
      <c r="R47791" s="142"/>
      <c r="S47791" s="139"/>
    </row>
    <row r="47792" spans="2:19" ht="15.75" customHeight="1" x14ac:dyDescent="0.25">
      <c r="B47792" s="106"/>
      <c r="C47792" s="106"/>
      <c r="D47792" s="139"/>
      <c r="P47792" s="142"/>
      <c r="Q47792" s="142"/>
      <c r="R47792" s="142"/>
      <c r="S47792" s="139"/>
    </row>
    <row r="47793" spans="2:19" ht="15.75" customHeight="1" x14ac:dyDescent="0.25">
      <c r="B47793" s="106"/>
      <c r="C47793" s="106"/>
      <c r="D47793" s="139"/>
      <c r="P47793" s="142"/>
      <c r="Q47793" s="142"/>
      <c r="R47793" s="142"/>
      <c r="S47793" s="139"/>
    </row>
    <row r="47794" spans="2:19" ht="15.75" customHeight="1" x14ac:dyDescent="0.25">
      <c r="B47794" s="106"/>
      <c r="C47794" s="106"/>
      <c r="D47794" s="139"/>
      <c r="P47794" s="142"/>
      <c r="Q47794" s="142"/>
      <c r="R47794" s="142"/>
      <c r="S47794" s="139"/>
    </row>
    <row r="47795" spans="2:19" ht="15.75" customHeight="1" x14ac:dyDescent="0.25">
      <c r="B47795" s="106"/>
      <c r="C47795" s="106"/>
      <c r="D47795" s="139"/>
      <c r="P47795" s="142"/>
      <c r="Q47795" s="142"/>
      <c r="R47795" s="142"/>
      <c r="S47795" s="139"/>
    </row>
    <row r="47796" spans="2:19" ht="15.75" customHeight="1" x14ac:dyDescent="0.25">
      <c r="B47796" s="106"/>
      <c r="C47796" s="106"/>
      <c r="D47796" s="139"/>
      <c r="P47796" s="142"/>
      <c r="Q47796" s="142"/>
      <c r="R47796" s="142"/>
      <c r="S47796" s="139"/>
    </row>
    <row r="47797" spans="2:19" ht="15.75" customHeight="1" x14ac:dyDescent="0.25">
      <c r="B47797" s="106"/>
      <c r="C47797" s="106"/>
      <c r="D47797" s="139"/>
      <c r="P47797" s="142"/>
      <c r="Q47797" s="142"/>
      <c r="R47797" s="142"/>
      <c r="S47797" s="139"/>
    </row>
    <row r="47798" spans="2:19" ht="15.75" customHeight="1" x14ac:dyDescent="0.25">
      <c r="B47798" s="106"/>
      <c r="C47798" s="106"/>
      <c r="D47798" s="139"/>
      <c r="P47798" s="142"/>
      <c r="Q47798" s="142"/>
      <c r="R47798" s="142"/>
      <c r="S47798" s="139"/>
    </row>
    <row r="47799" spans="2:19" ht="15.75" customHeight="1" x14ac:dyDescent="0.25">
      <c r="B47799" s="106"/>
      <c r="C47799" s="106"/>
      <c r="D47799" s="139"/>
      <c r="P47799" s="142"/>
      <c r="Q47799" s="142"/>
      <c r="R47799" s="142"/>
      <c r="S47799" s="139"/>
    </row>
    <row r="47800" spans="2:19" ht="15.75" customHeight="1" x14ac:dyDescent="0.25">
      <c r="B47800" s="106"/>
      <c r="C47800" s="106"/>
      <c r="D47800" s="139"/>
      <c r="P47800" s="142"/>
      <c r="Q47800" s="142"/>
      <c r="R47800" s="142"/>
      <c r="S47800" s="139"/>
    </row>
    <row r="47801" spans="2:19" ht="15.75" customHeight="1" x14ac:dyDescent="0.25">
      <c r="B47801" s="106"/>
      <c r="C47801" s="106"/>
      <c r="D47801" s="139"/>
      <c r="P47801" s="142"/>
      <c r="Q47801" s="142"/>
      <c r="R47801" s="142"/>
      <c r="S47801" s="139"/>
    </row>
    <row r="47802" spans="2:19" ht="15.75" customHeight="1" x14ac:dyDescent="0.25">
      <c r="B47802" s="106"/>
      <c r="C47802" s="106"/>
      <c r="D47802" s="139"/>
      <c r="P47802" s="142"/>
      <c r="Q47802" s="142"/>
      <c r="R47802" s="142"/>
      <c r="S47802" s="139"/>
    </row>
    <row r="47803" spans="2:19" ht="15.75" customHeight="1" x14ac:dyDescent="0.25">
      <c r="B47803" s="106"/>
      <c r="C47803" s="106"/>
      <c r="D47803" s="139"/>
      <c r="P47803" s="142"/>
      <c r="Q47803" s="142"/>
      <c r="R47803" s="142"/>
      <c r="S47803" s="139"/>
    </row>
    <row r="47804" spans="2:19" ht="15.75" customHeight="1" x14ac:dyDescent="0.25">
      <c r="B47804" s="106"/>
      <c r="C47804" s="106"/>
      <c r="D47804" s="139"/>
      <c r="P47804" s="142"/>
      <c r="Q47804" s="142"/>
      <c r="R47804" s="142"/>
      <c r="S47804" s="139"/>
    </row>
    <row r="47805" spans="2:19" ht="15.75" customHeight="1" x14ac:dyDescent="0.25">
      <c r="B47805" s="106"/>
      <c r="C47805" s="106"/>
      <c r="D47805" s="139"/>
      <c r="P47805" s="142"/>
      <c r="Q47805" s="142"/>
      <c r="R47805" s="142"/>
      <c r="S47805" s="139"/>
    </row>
    <row r="47806" spans="2:19" ht="15.75" customHeight="1" x14ac:dyDescent="0.25">
      <c r="B47806" s="106"/>
      <c r="C47806" s="106"/>
      <c r="D47806" s="139"/>
      <c r="P47806" s="142"/>
      <c r="Q47806" s="142"/>
      <c r="R47806" s="142"/>
      <c r="S47806" s="139"/>
    </row>
    <row r="47807" spans="2:19" ht="15.75" customHeight="1" x14ac:dyDescent="0.25">
      <c r="B47807" s="106"/>
      <c r="C47807" s="106"/>
      <c r="D47807" s="139"/>
      <c r="P47807" s="142"/>
      <c r="Q47807" s="142"/>
      <c r="R47807" s="142"/>
      <c r="S47807" s="139"/>
    </row>
    <row r="47808" spans="2:19" ht="15.75" customHeight="1" x14ac:dyDescent="0.25">
      <c r="B47808" s="106"/>
      <c r="C47808" s="106"/>
      <c r="D47808" s="139"/>
      <c r="P47808" s="142"/>
      <c r="Q47808" s="142"/>
      <c r="R47808" s="142"/>
      <c r="S47808" s="139"/>
    </row>
    <row r="47809" spans="2:19" ht="15.75" customHeight="1" x14ac:dyDescent="0.25">
      <c r="B47809" s="106"/>
      <c r="C47809" s="106"/>
      <c r="D47809" s="139"/>
      <c r="P47809" s="142"/>
      <c r="Q47809" s="142"/>
      <c r="R47809" s="142"/>
      <c r="S47809" s="139"/>
    </row>
    <row r="47810" spans="2:19" ht="15.75" customHeight="1" x14ac:dyDescent="0.25">
      <c r="B47810" s="106"/>
      <c r="C47810" s="106"/>
      <c r="D47810" s="139"/>
      <c r="P47810" s="142"/>
      <c r="Q47810" s="142"/>
      <c r="R47810" s="142"/>
      <c r="S47810" s="139"/>
    </row>
    <row r="47811" spans="2:19" ht="15.75" customHeight="1" x14ac:dyDescent="0.25">
      <c r="B47811" s="106"/>
      <c r="C47811" s="106"/>
      <c r="D47811" s="139"/>
      <c r="P47811" s="142"/>
      <c r="Q47811" s="142"/>
      <c r="R47811" s="142"/>
      <c r="S47811" s="139"/>
    </row>
    <row r="47812" spans="2:19" ht="15.75" customHeight="1" x14ac:dyDescent="0.25">
      <c r="B47812" s="106"/>
      <c r="C47812" s="106"/>
      <c r="D47812" s="139"/>
      <c r="P47812" s="142"/>
      <c r="Q47812" s="142"/>
      <c r="R47812" s="142"/>
      <c r="S47812" s="139"/>
    </row>
    <row r="47813" spans="2:19" ht="15.75" customHeight="1" x14ac:dyDescent="0.25">
      <c r="B47813" s="106"/>
      <c r="C47813" s="106"/>
      <c r="D47813" s="139"/>
      <c r="P47813" s="142"/>
      <c r="Q47813" s="142"/>
      <c r="R47813" s="142"/>
      <c r="S47813" s="139"/>
    </row>
    <row r="47814" spans="2:19" ht="15.75" customHeight="1" x14ac:dyDescent="0.25">
      <c r="B47814" s="106"/>
      <c r="C47814" s="106"/>
      <c r="D47814" s="139"/>
      <c r="P47814" s="142"/>
      <c r="Q47814" s="142"/>
      <c r="R47814" s="142"/>
      <c r="S47814" s="139"/>
    </row>
    <row r="47815" spans="2:19" ht="15.75" customHeight="1" x14ac:dyDescent="0.25">
      <c r="B47815" s="106"/>
      <c r="C47815" s="106"/>
      <c r="D47815" s="139"/>
      <c r="P47815" s="142"/>
      <c r="Q47815" s="142"/>
      <c r="R47815" s="142"/>
      <c r="S47815" s="139"/>
    </row>
    <row r="47816" spans="2:19" ht="15.75" customHeight="1" x14ac:dyDescent="0.25">
      <c r="B47816" s="106"/>
      <c r="C47816" s="106"/>
      <c r="D47816" s="139"/>
      <c r="P47816" s="142"/>
      <c r="Q47816" s="142"/>
      <c r="R47816" s="142"/>
      <c r="S47816" s="139"/>
    </row>
    <row r="47817" spans="2:19" ht="15.75" customHeight="1" x14ac:dyDescent="0.25">
      <c r="B47817" s="106"/>
      <c r="C47817" s="106"/>
      <c r="D47817" s="139"/>
      <c r="P47817" s="142"/>
      <c r="Q47817" s="142"/>
      <c r="R47817" s="142"/>
      <c r="S47817" s="139"/>
    </row>
    <row r="47818" spans="2:19" ht="15.75" customHeight="1" x14ac:dyDescent="0.25">
      <c r="B47818" s="106"/>
      <c r="C47818" s="106"/>
      <c r="D47818" s="139"/>
      <c r="P47818" s="142"/>
      <c r="Q47818" s="142"/>
      <c r="R47818" s="142"/>
      <c r="S47818" s="139"/>
    </row>
    <row r="47819" spans="2:19" ht="15.75" customHeight="1" x14ac:dyDescent="0.25">
      <c r="B47819" s="106"/>
      <c r="C47819" s="106"/>
      <c r="D47819" s="139"/>
      <c r="P47819" s="142"/>
      <c r="Q47819" s="142"/>
      <c r="R47819" s="142"/>
      <c r="S47819" s="139"/>
    </row>
    <row r="47820" spans="2:19" ht="15.75" customHeight="1" x14ac:dyDescent="0.25">
      <c r="B47820" s="106"/>
      <c r="C47820" s="106"/>
      <c r="D47820" s="139"/>
      <c r="P47820" s="142"/>
      <c r="Q47820" s="142"/>
      <c r="R47820" s="142"/>
      <c r="S47820" s="139"/>
    </row>
    <row r="47821" spans="2:19" ht="15.75" customHeight="1" x14ac:dyDescent="0.25">
      <c r="B47821" s="106"/>
      <c r="C47821" s="106"/>
      <c r="D47821" s="139"/>
      <c r="P47821" s="142"/>
      <c r="Q47821" s="142"/>
      <c r="R47821" s="142"/>
      <c r="S47821" s="139"/>
    </row>
    <row r="47822" spans="2:19" ht="15.75" customHeight="1" x14ac:dyDescent="0.25">
      <c r="B47822" s="106"/>
      <c r="C47822" s="106"/>
      <c r="D47822" s="139"/>
      <c r="P47822" s="142"/>
      <c r="Q47822" s="142"/>
      <c r="R47822" s="142"/>
      <c r="S47822" s="139"/>
    </row>
    <row r="47823" spans="2:19" ht="15.75" customHeight="1" x14ac:dyDescent="0.25">
      <c r="B47823" s="106"/>
      <c r="C47823" s="106"/>
      <c r="D47823" s="139"/>
      <c r="P47823" s="142"/>
      <c r="Q47823" s="142"/>
      <c r="R47823" s="142"/>
      <c r="S47823" s="139"/>
    </row>
    <row r="47824" spans="2:19" ht="15.75" customHeight="1" x14ac:dyDescent="0.25">
      <c r="B47824" s="106"/>
      <c r="C47824" s="106"/>
      <c r="D47824" s="139"/>
      <c r="P47824" s="142"/>
      <c r="Q47824" s="142"/>
      <c r="R47824" s="142"/>
      <c r="S47824" s="139"/>
    </row>
    <row r="47825" spans="2:19" ht="15.75" customHeight="1" x14ac:dyDescent="0.25">
      <c r="B47825" s="106"/>
      <c r="C47825" s="106"/>
      <c r="D47825" s="139"/>
      <c r="P47825" s="142"/>
      <c r="Q47825" s="142"/>
      <c r="R47825" s="142"/>
      <c r="S47825" s="139"/>
    </row>
    <row r="47826" spans="2:19" ht="15.75" customHeight="1" x14ac:dyDescent="0.25">
      <c r="B47826" s="106"/>
      <c r="C47826" s="106"/>
      <c r="D47826" s="139"/>
      <c r="P47826" s="142"/>
      <c r="Q47826" s="142"/>
      <c r="R47826" s="142"/>
      <c r="S47826" s="139"/>
    </row>
    <row r="47827" spans="2:19" ht="15.75" customHeight="1" x14ac:dyDescent="0.25">
      <c r="B47827" s="106"/>
      <c r="C47827" s="106"/>
      <c r="D47827" s="139"/>
      <c r="P47827" s="142"/>
      <c r="Q47827" s="142"/>
      <c r="R47827" s="142"/>
      <c r="S47827" s="139"/>
    </row>
    <row r="47828" spans="2:19" ht="15.75" customHeight="1" x14ac:dyDescent="0.25">
      <c r="B47828" s="106"/>
      <c r="C47828" s="106"/>
      <c r="D47828" s="139"/>
      <c r="P47828" s="142"/>
      <c r="Q47828" s="142"/>
      <c r="R47828" s="142"/>
      <c r="S47828" s="139"/>
    </row>
    <row r="47829" spans="2:19" ht="15.75" customHeight="1" x14ac:dyDescent="0.25">
      <c r="B47829" s="106"/>
      <c r="C47829" s="106"/>
      <c r="D47829" s="139"/>
      <c r="P47829" s="142"/>
      <c r="Q47829" s="142"/>
      <c r="R47829" s="142"/>
      <c r="S47829" s="139"/>
    </row>
    <row r="47830" spans="2:19" ht="15.75" customHeight="1" x14ac:dyDescent="0.25">
      <c r="B47830" s="106"/>
      <c r="C47830" s="106"/>
      <c r="D47830" s="139"/>
      <c r="P47830" s="142"/>
      <c r="Q47830" s="142"/>
      <c r="R47830" s="142"/>
      <c r="S47830" s="139"/>
    </row>
    <row r="47831" spans="2:19" ht="15.75" customHeight="1" x14ac:dyDescent="0.25">
      <c r="B47831" s="106"/>
      <c r="C47831" s="106"/>
      <c r="D47831" s="139"/>
      <c r="P47831" s="142"/>
      <c r="Q47831" s="142"/>
      <c r="R47831" s="142"/>
      <c r="S47831" s="139"/>
    </row>
    <row r="47832" spans="2:19" ht="15.75" customHeight="1" x14ac:dyDescent="0.25">
      <c r="B47832" s="106"/>
      <c r="C47832" s="106"/>
      <c r="D47832" s="139"/>
      <c r="P47832" s="142"/>
      <c r="Q47832" s="142"/>
      <c r="R47832" s="142"/>
      <c r="S47832" s="139"/>
    </row>
    <row r="47833" spans="2:19" ht="15.75" customHeight="1" x14ac:dyDescent="0.25">
      <c r="B47833" s="106"/>
      <c r="C47833" s="106"/>
      <c r="D47833" s="139"/>
      <c r="P47833" s="142"/>
      <c r="Q47833" s="142"/>
      <c r="R47833" s="142"/>
      <c r="S47833" s="139"/>
    </row>
    <row r="47834" spans="2:19" ht="15.75" customHeight="1" x14ac:dyDescent="0.25">
      <c r="B47834" s="106"/>
      <c r="C47834" s="106"/>
      <c r="D47834" s="139"/>
      <c r="P47834" s="142"/>
      <c r="Q47834" s="142"/>
      <c r="R47834" s="142"/>
      <c r="S47834" s="139"/>
    </row>
    <row r="47835" spans="2:19" ht="15.75" customHeight="1" x14ac:dyDescent="0.25">
      <c r="B47835" s="106"/>
      <c r="C47835" s="106"/>
      <c r="D47835" s="139"/>
      <c r="P47835" s="142"/>
      <c r="Q47835" s="142"/>
      <c r="R47835" s="142"/>
      <c r="S47835" s="139"/>
    </row>
    <row r="47836" spans="2:19" ht="15.75" customHeight="1" x14ac:dyDescent="0.25">
      <c r="B47836" s="106"/>
      <c r="C47836" s="106"/>
      <c r="D47836" s="139"/>
      <c r="P47836" s="142"/>
      <c r="Q47836" s="142"/>
      <c r="R47836" s="142"/>
      <c r="S47836" s="139"/>
    </row>
    <row r="47837" spans="2:19" ht="15.75" customHeight="1" x14ac:dyDescent="0.25">
      <c r="B47837" s="106"/>
      <c r="C47837" s="106"/>
      <c r="D47837" s="139"/>
      <c r="P47837" s="142"/>
      <c r="Q47837" s="142"/>
      <c r="R47837" s="142"/>
      <c r="S47837" s="139"/>
    </row>
    <row r="47838" spans="2:19" ht="15.75" customHeight="1" x14ac:dyDescent="0.25">
      <c r="B47838" s="106"/>
      <c r="C47838" s="106"/>
      <c r="D47838" s="139"/>
      <c r="P47838" s="142"/>
      <c r="Q47838" s="142"/>
      <c r="R47838" s="142"/>
      <c r="S47838" s="139"/>
    </row>
    <row r="47839" spans="2:19" ht="15.75" customHeight="1" x14ac:dyDescent="0.25">
      <c r="B47839" s="106"/>
      <c r="C47839" s="106"/>
      <c r="D47839" s="139"/>
      <c r="P47839" s="142"/>
      <c r="Q47839" s="142"/>
      <c r="R47839" s="142"/>
      <c r="S47839" s="139"/>
    </row>
    <row r="47840" spans="2:19" ht="15.75" customHeight="1" x14ac:dyDescent="0.25">
      <c r="B47840" s="106"/>
      <c r="C47840" s="106"/>
      <c r="D47840" s="139"/>
      <c r="P47840" s="142"/>
      <c r="Q47840" s="142"/>
      <c r="R47840" s="142"/>
      <c r="S47840" s="139"/>
    </row>
    <row r="47841" spans="2:19" ht="15.75" customHeight="1" x14ac:dyDescent="0.25">
      <c r="B47841" s="106"/>
      <c r="C47841" s="106"/>
      <c r="D47841" s="139"/>
      <c r="P47841" s="142"/>
      <c r="Q47841" s="142"/>
      <c r="R47841" s="142"/>
      <c r="S47841" s="139"/>
    </row>
    <row r="47842" spans="2:19" ht="15.75" customHeight="1" x14ac:dyDescent="0.25">
      <c r="B47842" s="106"/>
      <c r="C47842" s="106"/>
      <c r="D47842" s="139"/>
      <c r="P47842" s="142"/>
      <c r="Q47842" s="142"/>
      <c r="R47842" s="142"/>
      <c r="S47842" s="139"/>
    </row>
    <row r="47843" spans="2:19" ht="15.75" customHeight="1" x14ac:dyDescent="0.25">
      <c r="B47843" s="106"/>
      <c r="C47843" s="106"/>
      <c r="D47843" s="139"/>
      <c r="P47843" s="142"/>
      <c r="Q47843" s="142"/>
      <c r="R47843" s="142"/>
      <c r="S47843" s="139"/>
    </row>
    <row r="47844" spans="2:19" ht="15.75" customHeight="1" x14ac:dyDescent="0.25">
      <c r="B47844" s="106"/>
      <c r="C47844" s="106"/>
      <c r="D47844" s="139"/>
      <c r="P47844" s="142"/>
      <c r="Q47844" s="142"/>
      <c r="R47844" s="142"/>
      <c r="S47844" s="139"/>
    </row>
    <row r="47845" spans="2:19" ht="15.75" customHeight="1" x14ac:dyDescent="0.25">
      <c r="B47845" s="106"/>
      <c r="C47845" s="106"/>
      <c r="D47845" s="139"/>
      <c r="P47845" s="142"/>
      <c r="Q47845" s="142"/>
      <c r="R47845" s="142"/>
      <c r="S47845" s="139"/>
    </row>
    <row r="47846" spans="2:19" ht="15.75" customHeight="1" x14ac:dyDescent="0.25">
      <c r="B47846" s="106"/>
      <c r="C47846" s="106"/>
      <c r="D47846" s="139"/>
      <c r="P47846" s="142"/>
      <c r="Q47846" s="142"/>
      <c r="R47846" s="142"/>
      <c r="S47846" s="139"/>
    </row>
    <row r="47847" spans="2:19" ht="15.75" customHeight="1" x14ac:dyDescent="0.25">
      <c r="B47847" s="106"/>
      <c r="C47847" s="106"/>
      <c r="D47847" s="139"/>
      <c r="P47847" s="142"/>
      <c r="Q47847" s="142"/>
      <c r="R47847" s="142"/>
      <c r="S47847" s="139"/>
    </row>
    <row r="47848" spans="2:19" ht="15.75" customHeight="1" x14ac:dyDescent="0.25">
      <c r="B47848" s="106"/>
      <c r="C47848" s="106"/>
      <c r="D47848" s="139"/>
      <c r="P47848" s="142"/>
      <c r="Q47848" s="142"/>
      <c r="R47848" s="142"/>
      <c r="S47848" s="139"/>
    </row>
    <row r="47849" spans="2:19" ht="15.75" customHeight="1" x14ac:dyDescent="0.25">
      <c r="B47849" s="106"/>
      <c r="C47849" s="106"/>
      <c r="D47849" s="139"/>
      <c r="P47849" s="142"/>
      <c r="Q47849" s="142"/>
      <c r="R47849" s="142"/>
      <c r="S47849" s="139"/>
    </row>
    <row r="47850" spans="2:19" ht="15.75" customHeight="1" x14ac:dyDescent="0.25">
      <c r="B47850" s="106"/>
      <c r="C47850" s="106"/>
      <c r="D47850" s="139"/>
      <c r="P47850" s="142"/>
      <c r="Q47850" s="142"/>
      <c r="R47850" s="142"/>
      <c r="S47850" s="139"/>
    </row>
    <row r="47851" spans="2:19" ht="15.75" customHeight="1" x14ac:dyDescent="0.25">
      <c r="B47851" s="106"/>
      <c r="C47851" s="106"/>
      <c r="D47851" s="139"/>
      <c r="P47851" s="142"/>
      <c r="Q47851" s="142"/>
      <c r="R47851" s="142"/>
      <c r="S47851" s="139"/>
    </row>
    <row r="47852" spans="2:19" ht="15.75" customHeight="1" x14ac:dyDescent="0.25">
      <c r="B47852" s="106"/>
      <c r="C47852" s="106"/>
      <c r="D47852" s="139"/>
      <c r="P47852" s="142"/>
      <c r="Q47852" s="142"/>
      <c r="R47852" s="142"/>
      <c r="S47852" s="139"/>
    </row>
    <row r="47853" spans="2:19" ht="15.75" customHeight="1" x14ac:dyDescent="0.25">
      <c r="B47853" s="106"/>
      <c r="C47853" s="106"/>
      <c r="D47853" s="139"/>
      <c r="P47853" s="142"/>
      <c r="Q47853" s="142"/>
      <c r="R47853" s="142"/>
      <c r="S47853" s="139"/>
    </row>
    <row r="47854" spans="2:19" ht="15.75" customHeight="1" x14ac:dyDescent="0.25">
      <c r="B47854" s="106"/>
      <c r="C47854" s="106"/>
      <c r="D47854" s="139"/>
      <c r="P47854" s="142"/>
      <c r="Q47854" s="142"/>
      <c r="R47854" s="142"/>
      <c r="S47854" s="139"/>
    </row>
    <row r="47855" spans="2:19" ht="15.75" customHeight="1" x14ac:dyDescent="0.25">
      <c r="B47855" s="106"/>
      <c r="C47855" s="106"/>
      <c r="D47855" s="139"/>
      <c r="P47855" s="142"/>
      <c r="Q47855" s="142"/>
      <c r="R47855" s="142"/>
      <c r="S47855" s="139"/>
    </row>
    <row r="47856" spans="2:19" ht="15.75" customHeight="1" x14ac:dyDescent="0.25">
      <c r="B47856" s="106"/>
      <c r="C47856" s="106"/>
      <c r="D47856" s="139"/>
      <c r="P47856" s="142"/>
      <c r="Q47856" s="142"/>
      <c r="R47856" s="142"/>
      <c r="S47856" s="139"/>
    </row>
    <row r="47857" spans="2:19" ht="15.75" customHeight="1" x14ac:dyDescent="0.25">
      <c r="B47857" s="106"/>
      <c r="C47857" s="106"/>
      <c r="D47857" s="139"/>
      <c r="P47857" s="142"/>
      <c r="Q47857" s="142"/>
      <c r="R47857" s="142"/>
      <c r="S47857" s="139"/>
    </row>
    <row r="47858" spans="2:19" ht="15.75" customHeight="1" x14ac:dyDescent="0.25">
      <c r="B47858" s="106"/>
      <c r="C47858" s="106"/>
      <c r="D47858" s="139"/>
      <c r="P47858" s="142"/>
      <c r="Q47858" s="142"/>
      <c r="R47858" s="142"/>
      <c r="S47858" s="139"/>
    </row>
    <row r="47859" spans="2:19" ht="15.75" customHeight="1" x14ac:dyDescent="0.25">
      <c r="B47859" s="106"/>
      <c r="C47859" s="106"/>
      <c r="D47859" s="139"/>
      <c r="P47859" s="142"/>
      <c r="Q47859" s="142"/>
      <c r="R47859" s="142"/>
      <c r="S47859" s="139"/>
    </row>
    <row r="47860" spans="2:19" ht="15.75" customHeight="1" x14ac:dyDescent="0.25">
      <c r="B47860" s="106"/>
      <c r="C47860" s="106"/>
      <c r="D47860" s="139"/>
      <c r="P47860" s="142"/>
      <c r="Q47860" s="142"/>
      <c r="R47860" s="142"/>
      <c r="S47860" s="139"/>
    </row>
    <row r="47861" spans="2:19" ht="15.75" customHeight="1" x14ac:dyDescent="0.25">
      <c r="B47861" s="106"/>
      <c r="C47861" s="106"/>
      <c r="D47861" s="139"/>
      <c r="P47861" s="142"/>
      <c r="Q47861" s="142"/>
      <c r="R47861" s="142"/>
      <c r="S47861" s="139"/>
    </row>
    <row r="47862" spans="2:19" ht="15.75" customHeight="1" x14ac:dyDescent="0.25">
      <c r="B47862" s="106"/>
      <c r="C47862" s="106"/>
      <c r="D47862" s="139"/>
      <c r="P47862" s="142"/>
      <c r="Q47862" s="142"/>
      <c r="R47862" s="142"/>
      <c r="S47862" s="139"/>
    </row>
    <row r="47863" spans="2:19" ht="15.75" customHeight="1" x14ac:dyDescent="0.25">
      <c r="B47863" s="106"/>
      <c r="C47863" s="106"/>
      <c r="D47863" s="139"/>
      <c r="P47863" s="142"/>
      <c r="Q47863" s="142"/>
      <c r="R47863" s="142"/>
      <c r="S47863" s="139"/>
    </row>
    <row r="47864" spans="2:19" ht="15.75" customHeight="1" x14ac:dyDescent="0.25">
      <c r="B47864" s="106"/>
      <c r="C47864" s="106"/>
      <c r="D47864" s="139"/>
      <c r="P47864" s="142"/>
      <c r="Q47864" s="142"/>
      <c r="R47864" s="142"/>
      <c r="S47864" s="139"/>
    </row>
    <row r="47865" spans="2:19" ht="15.75" customHeight="1" x14ac:dyDescent="0.25">
      <c r="B47865" s="106"/>
      <c r="C47865" s="106"/>
      <c r="D47865" s="139"/>
      <c r="P47865" s="142"/>
      <c r="Q47865" s="142"/>
      <c r="R47865" s="142"/>
      <c r="S47865" s="139"/>
    </row>
    <row r="47866" spans="2:19" ht="15.75" customHeight="1" x14ac:dyDescent="0.25">
      <c r="B47866" s="106"/>
      <c r="C47866" s="106"/>
      <c r="D47866" s="139"/>
      <c r="P47866" s="142"/>
      <c r="Q47866" s="142"/>
      <c r="R47866" s="142"/>
      <c r="S47866" s="139"/>
    </row>
    <row r="47867" spans="2:19" ht="15.75" customHeight="1" x14ac:dyDescent="0.25">
      <c r="B47867" s="106"/>
      <c r="C47867" s="106"/>
      <c r="D47867" s="139"/>
      <c r="P47867" s="142"/>
      <c r="Q47867" s="142"/>
      <c r="R47867" s="142"/>
      <c r="S47867" s="139"/>
    </row>
    <row r="47868" spans="2:19" ht="15.75" customHeight="1" x14ac:dyDescent="0.25">
      <c r="B47868" s="106"/>
      <c r="C47868" s="106"/>
      <c r="D47868" s="139"/>
      <c r="P47868" s="142"/>
      <c r="Q47868" s="142"/>
      <c r="R47868" s="142"/>
      <c r="S47868" s="139"/>
    </row>
    <row r="47869" spans="2:19" ht="15.75" customHeight="1" x14ac:dyDescent="0.25">
      <c r="B47869" s="106"/>
      <c r="C47869" s="106"/>
      <c r="D47869" s="139"/>
      <c r="P47869" s="142"/>
      <c r="Q47869" s="142"/>
      <c r="R47869" s="142"/>
      <c r="S47869" s="139"/>
    </row>
    <row r="47870" spans="2:19" ht="15.75" customHeight="1" x14ac:dyDescent="0.25">
      <c r="B47870" s="106"/>
      <c r="C47870" s="106"/>
      <c r="D47870" s="139"/>
      <c r="P47870" s="142"/>
      <c r="Q47870" s="142"/>
      <c r="R47870" s="142"/>
      <c r="S47870" s="139"/>
    </row>
    <row r="47871" spans="2:19" ht="15.75" customHeight="1" x14ac:dyDescent="0.25">
      <c r="B47871" s="106"/>
      <c r="C47871" s="106"/>
      <c r="D47871" s="139"/>
      <c r="P47871" s="142"/>
      <c r="Q47871" s="142"/>
      <c r="R47871" s="142"/>
      <c r="S47871" s="139"/>
    </row>
    <row r="47872" spans="2:19" ht="15.75" customHeight="1" x14ac:dyDescent="0.25">
      <c r="B47872" s="106"/>
      <c r="C47872" s="106"/>
      <c r="D47872" s="139"/>
      <c r="P47872" s="142"/>
      <c r="Q47872" s="142"/>
      <c r="R47872" s="142"/>
      <c r="S47872" s="139"/>
    </row>
    <row r="47873" spans="2:19" ht="15.75" customHeight="1" x14ac:dyDescent="0.25">
      <c r="B47873" s="106"/>
      <c r="C47873" s="106"/>
      <c r="D47873" s="139"/>
      <c r="P47873" s="142"/>
      <c r="Q47873" s="142"/>
      <c r="R47873" s="142"/>
      <c r="S47873" s="139"/>
    </row>
    <row r="47874" spans="2:19" ht="15.75" customHeight="1" x14ac:dyDescent="0.25">
      <c r="B47874" s="106"/>
      <c r="C47874" s="106"/>
      <c r="D47874" s="139"/>
      <c r="P47874" s="142"/>
      <c r="Q47874" s="142"/>
      <c r="R47874" s="142"/>
      <c r="S47874" s="139"/>
    </row>
    <row r="47875" spans="2:19" ht="15.75" customHeight="1" x14ac:dyDescent="0.25">
      <c r="B47875" s="106"/>
      <c r="C47875" s="106"/>
      <c r="D47875" s="139"/>
      <c r="P47875" s="142"/>
      <c r="Q47875" s="142"/>
      <c r="R47875" s="142"/>
      <c r="S47875" s="139"/>
    </row>
    <row r="47876" spans="2:19" ht="15.75" customHeight="1" x14ac:dyDescent="0.25">
      <c r="B47876" s="106"/>
      <c r="C47876" s="106"/>
      <c r="D47876" s="139"/>
      <c r="P47876" s="142"/>
      <c r="Q47876" s="142"/>
      <c r="R47876" s="142"/>
      <c r="S47876" s="139"/>
    </row>
    <row r="47877" spans="2:19" ht="15.75" customHeight="1" x14ac:dyDescent="0.25">
      <c r="B47877" s="106"/>
      <c r="C47877" s="106"/>
      <c r="D47877" s="139"/>
      <c r="P47877" s="142"/>
      <c r="Q47877" s="142"/>
      <c r="R47877" s="142"/>
      <c r="S47877" s="139"/>
    </row>
    <row r="47878" spans="2:19" ht="15.75" customHeight="1" x14ac:dyDescent="0.25">
      <c r="B47878" s="106"/>
      <c r="C47878" s="106"/>
      <c r="D47878" s="139"/>
      <c r="P47878" s="142"/>
      <c r="Q47878" s="142"/>
      <c r="R47878" s="142"/>
      <c r="S47878" s="139"/>
    </row>
    <row r="47879" spans="2:19" ht="15.75" customHeight="1" x14ac:dyDescent="0.25">
      <c r="B47879" s="106"/>
      <c r="C47879" s="106"/>
      <c r="D47879" s="139"/>
      <c r="P47879" s="142"/>
      <c r="Q47879" s="142"/>
      <c r="R47879" s="142"/>
      <c r="S47879" s="139"/>
    </row>
    <row r="47880" spans="2:19" ht="15.75" customHeight="1" x14ac:dyDescent="0.25">
      <c r="B47880" s="106"/>
      <c r="C47880" s="106"/>
      <c r="D47880" s="139"/>
      <c r="P47880" s="142"/>
      <c r="Q47880" s="142"/>
      <c r="R47880" s="142"/>
      <c r="S47880" s="139"/>
    </row>
    <row r="47881" spans="2:19" ht="15.75" customHeight="1" x14ac:dyDescent="0.25">
      <c r="B47881" s="106"/>
      <c r="C47881" s="106"/>
      <c r="D47881" s="139"/>
      <c r="P47881" s="142"/>
      <c r="Q47881" s="142"/>
      <c r="R47881" s="142"/>
      <c r="S47881" s="139"/>
    </row>
    <row r="47882" spans="2:19" ht="15.75" customHeight="1" x14ac:dyDescent="0.25">
      <c r="B47882" s="106"/>
      <c r="C47882" s="106"/>
      <c r="D47882" s="139"/>
      <c r="P47882" s="142"/>
      <c r="Q47882" s="142"/>
      <c r="R47882" s="142"/>
      <c r="S47882" s="139"/>
    </row>
    <row r="47883" spans="2:19" ht="15.75" customHeight="1" x14ac:dyDescent="0.25">
      <c r="B47883" s="106"/>
      <c r="C47883" s="106"/>
      <c r="D47883" s="139"/>
      <c r="P47883" s="142"/>
      <c r="Q47883" s="142"/>
      <c r="R47883" s="142"/>
      <c r="S47883" s="139"/>
    </row>
    <row r="47884" spans="2:19" ht="15.75" customHeight="1" x14ac:dyDescent="0.25">
      <c r="B47884" s="106"/>
      <c r="C47884" s="106"/>
      <c r="D47884" s="139"/>
      <c r="P47884" s="142"/>
      <c r="Q47884" s="142"/>
      <c r="R47884" s="142"/>
      <c r="S47884" s="139"/>
    </row>
    <row r="47885" spans="2:19" ht="15.75" customHeight="1" x14ac:dyDescent="0.25">
      <c r="B47885" s="106"/>
      <c r="C47885" s="106"/>
      <c r="D47885" s="139"/>
      <c r="P47885" s="142"/>
      <c r="Q47885" s="142"/>
      <c r="R47885" s="142"/>
      <c r="S47885" s="139"/>
    </row>
    <row r="47886" spans="2:19" ht="15.75" customHeight="1" x14ac:dyDescent="0.25">
      <c r="B47886" s="106"/>
      <c r="C47886" s="106"/>
      <c r="D47886" s="139"/>
      <c r="P47886" s="142"/>
      <c r="Q47886" s="142"/>
      <c r="R47886" s="142"/>
      <c r="S47886" s="139"/>
    </row>
    <row r="47887" spans="2:19" ht="15.75" customHeight="1" x14ac:dyDescent="0.25">
      <c r="B47887" s="106"/>
      <c r="C47887" s="106"/>
      <c r="D47887" s="139"/>
      <c r="P47887" s="142"/>
      <c r="Q47887" s="142"/>
      <c r="R47887" s="142"/>
      <c r="S47887" s="139"/>
    </row>
    <row r="47888" spans="2:19" ht="15.75" customHeight="1" x14ac:dyDescent="0.25">
      <c r="B47888" s="106"/>
      <c r="C47888" s="106"/>
      <c r="D47888" s="139"/>
      <c r="P47888" s="142"/>
      <c r="Q47888" s="142"/>
      <c r="R47888" s="142"/>
      <c r="S47888" s="139"/>
    </row>
    <row r="47889" spans="2:19" ht="15.75" customHeight="1" x14ac:dyDescent="0.25">
      <c r="B47889" s="106"/>
      <c r="C47889" s="106"/>
      <c r="D47889" s="139"/>
      <c r="P47889" s="142"/>
      <c r="Q47889" s="142"/>
      <c r="R47889" s="142"/>
      <c r="S47889" s="139"/>
    </row>
    <row r="47890" spans="2:19" ht="15.75" customHeight="1" x14ac:dyDescent="0.25">
      <c r="B47890" s="106"/>
      <c r="C47890" s="106"/>
      <c r="D47890" s="139"/>
      <c r="P47890" s="142"/>
      <c r="Q47890" s="142"/>
      <c r="R47890" s="142"/>
      <c r="S47890" s="139"/>
    </row>
    <row r="47891" spans="2:19" ht="15.75" customHeight="1" x14ac:dyDescent="0.25">
      <c r="B47891" s="106"/>
      <c r="C47891" s="106"/>
      <c r="D47891" s="139"/>
      <c r="P47891" s="142"/>
      <c r="Q47891" s="142"/>
      <c r="R47891" s="142"/>
      <c r="S47891" s="139"/>
    </row>
    <row r="47892" spans="2:19" ht="15.75" customHeight="1" x14ac:dyDescent="0.25">
      <c r="B47892" s="106"/>
      <c r="C47892" s="106"/>
      <c r="D47892" s="139"/>
      <c r="P47892" s="142"/>
      <c r="Q47892" s="142"/>
      <c r="R47892" s="142"/>
      <c r="S47892" s="139"/>
    </row>
    <row r="47893" spans="2:19" ht="15.75" customHeight="1" x14ac:dyDescent="0.25">
      <c r="B47893" s="106"/>
      <c r="C47893" s="106"/>
      <c r="D47893" s="139"/>
      <c r="P47893" s="142"/>
      <c r="Q47893" s="142"/>
      <c r="R47893" s="142"/>
      <c r="S47893" s="139"/>
    </row>
    <row r="47894" spans="2:19" ht="15.75" customHeight="1" x14ac:dyDescent="0.25">
      <c r="B47894" s="106"/>
      <c r="C47894" s="106"/>
      <c r="D47894" s="139"/>
      <c r="P47894" s="142"/>
      <c r="Q47894" s="142"/>
      <c r="R47894" s="142"/>
      <c r="S47894" s="139"/>
    </row>
    <row r="47895" spans="2:19" ht="15.75" customHeight="1" x14ac:dyDescent="0.25">
      <c r="B47895" s="106"/>
      <c r="C47895" s="106"/>
      <c r="D47895" s="139"/>
      <c r="P47895" s="142"/>
      <c r="Q47895" s="142"/>
      <c r="R47895" s="142"/>
      <c r="S47895" s="139"/>
    </row>
    <row r="47896" spans="2:19" ht="15.75" customHeight="1" x14ac:dyDescent="0.25">
      <c r="B47896" s="106"/>
      <c r="C47896" s="106"/>
      <c r="D47896" s="139"/>
      <c r="P47896" s="142"/>
      <c r="Q47896" s="142"/>
      <c r="R47896" s="142"/>
      <c r="S47896" s="139"/>
    </row>
    <row r="47897" spans="2:19" ht="15.75" customHeight="1" x14ac:dyDescent="0.25">
      <c r="B47897" s="106"/>
      <c r="C47897" s="106"/>
      <c r="D47897" s="139"/>
      <c r="P47897" s="142"/>
      <c r="Q47897" s="142"/>
      <c r="R47897" s="142"/>
      <c r="S47897" s="139"/>
    </row>
    <row r="47898" spans="2:19" ht="15.75" customHeight="1" x14ac:dyDescent="0.25">
      <c r="B47898" s="106"/>
      <c r="C47898" s="106"/>
      <c r="D47898" s="139"/>
      <c r="P47898" s="142"/>
      <c r="Q47898" s="142"/>
      <c r="R47898" s="142"/>
      <c r="S47898" s="139"/>
    </row>
    <row r="47899" spans="2:19" ht="15.75" customHeight="1" x14ac:dyDescent="0.25">
      <c r="B47899" s="106"/>
      <c r="C47899" s="106"/>
      <c r="D47899" s="139"/>
      <c r="P47899" s="142"/>
      <c r="Q47899" s="142"/>
      <c r="R47899" s="142"/>
      <c r="S47899" s="139"/>
    </row>
    <row r="47900" spans="2:19" ht="15.75" customHeight="1" x14ac:dyDescent="0.25">
      <c r="B47900" s="106"/>
      <c r="C47900" s="106"/>
      <c r="D47900" s="139"/>
      <c r="P47900" s="142"/>
      <c r="Q47900" s="142"/>
      <c r="R47900" s="142"/>
      <c r="S47900" s="139"/>
    </row>
    <row r="47901" spans="2:19" ht="15.75" customHeight="1" x14ac:dyDescent="0.25">
      <c r="B47901" s="106"/>
      <c r="C47901" s="106"/>
      <c r="D47901" s="139"/>
      <c r="P47901" s="142"/>
      <c r="Q47901" s="142"/>
      <c r="R47901" s="142"/>
      <c r="S47901" s="139"/>
    </row>
    <row r="47902" spans="2:19" ht="15.75" customHeight="1" x14ac:dyDescent="0.25">
      <c r="B47902" s="106"/>
      <c r="C47902" s="106"/>
      <c r="D47902" s="139"/>
      <c r="P47902" s="142"/>
      <c r="Q47902" s="142"/>
      <c r="R47902" s="142"/>
      <c r="S47902" s="139"/>
    </row>
    <row r="47903" spans="2:19" ht="15.75" customHeight="1" x14ac:dyDescent="0.25">
      <c r="B47903" s="106"/>
      <c r="C47903" s="106"/>
      <c r="D47903" s="139"/>
      <c r="P47903" s="142"/>
      <c r="Q47903" s="142"/>
      <c r="R47903" s="142"/>
      <c r="S47903" s="139"/>
    </row>
    <row r="47904" spans="2:19" ht="15.75" customHeight="1" x14ac:dyDescent="0.25">
      <c r="B47904" s="106"/>
      <c r="C47904" s="106"/>
      <c r="D47904" s="139"/>
      <c r="P47904" s="142"/>
      <c r="Q47904" s="142"/>
      <c r="R47904" s="142"/>
      <c r="S47904" s="139"/>
    </row>
    <row r="47905" spans="2:19" ht="15.75" customHeight="1" x14ac:dyDescent="0.25">
      <c r="B47905" s="106"/>
      <c r="C47905" s="106"/>
      <c r="D47905" s="139"/>
      <c r="P47905" s="142"/>
      <c r="Q47905" s="142"/>
      <c r="R47905" s="142"/>
      <c r="S47905" s="139"/>
    </row>
    <row r="47906" spans="2:19" ht="15.75" customHeight="1" x14ac:dyDescent="0.25">
      <c r="B47906" s="106"/>
      <c r="C47906" s="106"/>
      <c r="D47906" s="139"/>
      <c r="P47906" s="142"/>
      <c r="Q47906" s="142"/>
      <c r="R47906" s="142"/>
      <c r="S47906" s="139"/>
    </row>
    <row r="47907" spans="2:19" ht="15.75" customHeight="1" x14ac:dyDescent="0.25">
      <c r="B47907" s="106"/>
      <c r="C47907" s="106"/>
      <c r="D47907" s="139"/>
      <c r="P47907" s="142"/>
      <c r="Q47907" s="142"/>
      <c r="R47907" s="142"/>
      <c r="S47907" s="139"/>
    </row>
    <row r="47908" spans="2:19" ht="15.75" customHeight="1" x14ac:dyDescent="0.25">
      <c r="B47908" s="106"/>
      <c r="C47908" s="106"/>
      <c r="D47908" s="139"/>
      <c r="P47908" s="142"/>
      <c r="Q47908" s="142"/>
      <c r="R47908" s="142"/>
      <c r="S47908" s="139"/>
    </row>
    <row r="47909" spans="2:19" ht="15.75" customHeight="1" x14ac:dyDescent="0.25">
      <c r="B47909" s="106"/>
      <c r="C47909" s="106"/>
      <c r="D47909" s="139"/>
      <c r="P47909" s="142"/>
      <c r="Q47909" s="142"/>
      <c r="R47909" s="142"/>
      <c r="S47909" s="139"/>
    </row>
    <row r="47910" spans="2:19" ht="15.75" customHeight="1" x14ac:dyDescent="0.25">
      <c r="B47910" s="106"/>
      <c r="C47910" s="106"/>
      <c r="D47910" s="139"/>
      <c r="P47910" s="142"/>
      <c r="Q47910" s="142"/>
      <c r="R47910" s="142"/>
      <c r="S47910" s="139"/>
    </row>
    <row r="47911" spans="2:19" ht="15.75" customHeight="1" x14ac:dyDescent="0.25">
      <c r="B47911" s="106"/>
      <c r="C47911" s="106"/>
      <c r="D47911" s="139"/>
      <c r="P47911" s="142"/>
      <c r="Q47911" s="142"/>
      <c r="R47911" s="142"/>
      <c r="S47911" s="139"/>
    </row>
    <row r="47912" spans="2:19" ht="15.75" customHeight="1" x14ac:dyDescent="0.25">
      <c r="B47912" s="106"/>
      <c r="C47912" s="106"/>
      <c r="D47912" s="139"/>
      <c r="P47912" s="142"/>
      <c r="Q47912" s="142"/>
      <c r="R47912" s="142"/>
      <c r="S47912" s="139"/>
    </row>
    <row r="47913" spans="2:19" ht="15.75" customHeight="1" x14ac:dyDescent="0.25">
      <c r="B47913" s="106"/>
      <c r="C47913" s="106"/>
      <c r="D47913" s="139"/>
      <c r="P47913" s="142"/>
      <c r="Q47913" s="142"/>
      <c r="R47913" s="142"/>
      <c r="S47913" s="139"/>
    </row>
    <row r="47914" spans="2:19" ht="15.75" customHeight="1" x14ac:dyDescent="0.25">
      <c r="B47914" s="106"/>
      <c r="C47914" s="106"/>
      <c r="D47914" s="139"/>
      <c r="P47914" s="142"/>
      <c r="Q47914" s="142"/>
      <c r="R47914" s="142"/>
      <c r="S47914" s="139"/>
    </row>
    <row r="47915" spans="2:19" ht="15.75" customHeight="1" x14ac:dyDescent="0.25">
      <c r="B47915" s="106"/>
      <c r="C47915" s="106"/>
      <c r="D47915" s="139"/>
      <c r="P47915" s="142"/>
      <c r="Q47915" s="142"/>
      <c r="R47915" s="142"/>
      <c r="S47915" s="139"/>
    </row>
    <row r="47916" spans="2:19" ht="15.75" customHeight="1" x14ac:dyDescent="0.25">
      <c r="B47916" s="106"/>
      <c r="C47916" s="106"/>
      <c r="D47916" s="139"/>
      <c r="P47916" s="142"/>
      <c r="Q47916" s="142"/>
      <c r="R47916" s="142"/>
      <c r="S47916" s="139"/>
    </row>
    <row r="47917" spans="2:19" ht="15.75" customHeight="1" x14ac:dyDescent="0.25">
      <c r="B47917" s="106"/>
      <c r="C47917" s="106"/>
      <c r="D47917" s="139"/>
      <c r="P47917" s="142"/>
      <c r="Q47917" s="142"/>
      <c r="R47917" s="142"/>
      <c r="S47917" s="139"/>
    </row>
    <row r="47918" spans="2:19" ht="15.75" customHeight="1" x14ac:dyDescent="0.25">
      <c r="B47918" s="106"/>
      <c r="C47918" s="106"/>
      <c r="D47918" s="139"/>
      <c r="P47918" s="142"/>
      <c r="Q47918" s="142"/>
      <c r="R47918" s="142"/>
      <c r="S47918" s="139"/>
    </row>
    <row r="47919" spans="2:19" ht="15.75" customHeight="1" x14ac:dyDescent="0.25">
      <c r="B47919" s="106"/>
      <c r="C47919" s="106"/>
      <c r="D47919" s="139"/>
      <c r="P47919" s="142"/>
      <c r="Q47919" s="142"/>
      <c r="R47919" s="142"/>
      <c r="S47919" s="139"/>
    </row>
    <row r="47920" spans="2:19" ht="15.75" customHeight="1" x14ac:dyDescent="0.25">
      <c r="B47920" s="106"/>
      <c r="C47920" s="106"/>
      <c r="D47920" s="139"/>
      <c r="P47920" s="142"/>
      <c r="Q47920" s="142"/>
      <c r="R47920" s="142"/>
      <c r="S47920" s="139"/>
    </row>
    <row r="47921" spans="2:19" ht="15.75" customHeight="1" x14ac:dyDescent="0.25">
      <c r="B47921" s="106"/>
      <c r="C47921" s="106"/>
      <c r="D47921" s="139"/>
      <c r="P47921" s="142"/>
      <c r="Q47921" s="142"/>
      <c r="R47921" s="142"/>
      <c r="S47921" s="139"/>
    </row>
    <row r="47922" spans="2:19" ht="15.75" customHeight="1" x14ac:dyDescent="0.25">
      <c r="B47922" s="106"/>
      <c r="C47922" s="106"/>
      <c r="D47922" s="139"/>
      <c r="P47922" s="142"/>
      <c r="Q47922" s="142"/>
      <c r="R47922" s="142"/>
      <c r="S47922" s="139"/>
    </row>
    <row r="47923" spans="2:19" ht="15.75" customHeight="1" x14ac:dyDescent="0.25">
      <c r="B47923" s="106"/>
      <c r="C47923" s="106"/>
      <c r="D47923" s="139"/>
      <c r="P47923" s="142"/>
      <c r="Q47923" s="142"/>
      <c r="R47923" s="142"/>
      <c r="S47923" s="139"/>
    </row>
    <row r="47924" spans="2:19" ht="15.75" customHeight="1" x14ac:dyDescent="0.25">
      <c r="B47924" s="106"/>
      <c r="C47924" s="106"/>
      <c r="D47924" s="139"/>
      <c r="P47924" s="142"/>
      <c r="Q47924" s="142"/>
      <c r="R47924" s="142"/>
      <c r="S47924" s="139"/>
    </row>
    <row r="47925" spans="2:19" ht="15.75" customHeight="1" x14ac:dyDescent="0.25">
      <c r="B47925" s="106"/>
      <c r="C47925" s="106"/>
      <c r="D47925" s="139"/>
      <c r="P47925" s="142"/>
      <c r="Q47925" s="142"/>
      <c r="R47925" s="142"/>
      <c r="S47925" s="139"/>
    </row>
    <row r="47926" spans="2:19" ht="15.75" customHeight="1" x14ac:dyDescent="0.25">
      <c r="B47926" s="106"/>
      <c r="C47926" s="106"/>
      <c r="D47926" s="139"/>
      <c r="P47926" s="142"/>
      <c r="Q47926" s="142"/>
      <c r="R47926" s="142"/>
      <c r="S47926" s="139"/>
    </row>
    <row r="47927" spans="2:19" ht="15.75" customHeight="1" x14ac:dyDescent="0.25">
      <c r="B47927" s="106"/>
      <c r="C47927" s="106"/>
      <c r="D47927" s="139"/>
      <c r="P47927" s="142"/>
      <c r="Q47927" s="142"/>
      <c r="R47927" s="142"/>
      <c r="S47927" s="139"/>
    </row>
    <row r="47928" spans="2:19" ht="15.75" customHeight="1" x14ac:dyDescent="0.25">
      <c r="B47928" s="106"/>
      <c r="C47928" s="106"/>
      <c r="D47928" s="139"/>
      <c r="P47928" s="142"/>
      <c r="Q47928" s="142"/>
      <c r="R47928" s="142"/>
      <c r="S47928" s="139"/>
    </row>
    <row r="47929" spans="2:19" ht="15.75" customHeight="1" x14ac:dyDescent="0.25">
      <c r="B47929" s="106"/>
      <c r="C47929" s="106"/>
      <c r="D47929" s="139"/>
      <c r="P47929" s="142"/>
      <c r="Q47929" s="142"/>
      <c r="R47929" s="142"/>
      <c r="S47929" s="139"/>
    </row>
    <row r="47930" spans="2:19" ht="15.75" customHeight="1" x14ac:dyDescent="0.25">
      <c r="B47930" s="106"/>
      <c r="C47930" s="106"/>
      <c r="D47930" s="139"/>
      <c r="P47930" s="142"/>
      <c r="Q47930" s="142"/>
      <c r="R47930" s="142"/>
      <c r="S47930" s="139"/>
    </row>
    <row r="47931" spans="2:19" ht="15.75" customHeight="1" x14ac:dyDescent="0.25">
      <c r="B47931" s="106"/>
      <c r="C47931" s="106"/>
      <c r="D47931" s="139"/>
      <c r="P47931" s="142"/>
      <c r="Q47931" s="142"/>
      <c r="R47931" s="142"/>
      <c r="S47931" s="139"/>
    </row>
    <row r="47932" spans="2:19" ht="15.75" customHeight="1" x14ac:dyDescent="0.25">
      <c r="B47932" s="106"/>
      <c r="C47932" s="106"/>
      <c r="D47932" s="139"/>
      <c r="P47932" s="142"/>
      <c r="Q47932" s="142"/>
      <c r="R47932" s="142"/>
      <c r="S47932" s="139"/>
    </row>
    <row r="47933" spans="2:19" ht="15.75" customHeight="1" x14ac:dyDescent="0.25">
      <c r="B47933" s="106"/>
      <c r="C47933" s="106"/>
      <c r="D47933" s="139"/>
      <c r="P47933" s="142"/>
      <c r="Q47933" s="142"/>
      <c r="R47933" s="142"/>
      <c r="S47933" s="139"/>
    </row>
    <row r="47934" spans="2:19" ht="15.75" customHeight="1" x14ac:dyDescent="0.25">
      <c r="B47934" s="106"/>
      <c r="C47934" s="106"/>
      <c r="D47934" s="139"/>
      <c r="P47934" s="142"/>
      <c r="Q47934" s="142"/>
      <c r="R47934" s="142"/>
      <c r="S47934" s="139"/>
    </row>
    <row r="47935" spans="2:19" ht="15.75" customHeight="1" x14ac:dyDescent="0.25">
      <c r="B47935" s="106"/>
      <c r="C47935" s="106"/>
      <c r="D47935" s="139"/>
      <c r="P47935" s="142"/>
      <c r="Q47935" s="142"/>
      <c r="R47935" s="142"/>
      <c r="S47935" s="139"/>
    </row>
    <row r="47936" spans="2:19" ht="15.75" customHeight="1" x14ac:dyDescent="0.25">
      <c r="B47936" s="106"/>
      <c r="C47936" s="106"/>
      <c r="D47936" s="139"/>
      <c r="P47936" s="142"/>
      <c r="Q47936" s="142"/>
      <c r="R47936" s="142"/>
      <c r="S47936" s="139"/>
    </row>
    <row r="47937" spans="2:19" ht="15.75" customHeight="1" x14ac:dyDescent="0.25">
      <c r="B47937" s="106"/>
      <c r="C47937" s="106"/>
      <c r="D47937" s="139"/>
      <c r="P47937" s="142"/>
      <c r="Q47937" s="142"/>
      <c r="R47937" s="142"/>
      <c r="S47937" s="139"/>
    </row>
    <row r="47938" spans="2:19" ht="15.75" customHeight="1" x14ac:dyDescent="0.25">
      <c r="B47938" s="106"/>
      <c r="C47938" s="106"/>
      <c r="D47938" s="139"/>
      <c r="P47938" s="142"/>
      <c r="Q47938" s="142"/>
      <c r="R47938" s="142"/>
      <c r="S47938" s="139"/>
    </row>
    <row r="47939" spans="2:19" ht="15.75" customHeight="1" x14ac:dyDescent="0.25">
      <c r="B47939" s="106"/>
      <c r="C47939" s="106"/>
      <c r="D47939" s="139"/>
      <c r="P47939" s="142"/>
      <c r="Q47939" s="142"/>
      <c r="R47939" s="142"/>
      <c r="S47939" s="139"/>
    </row>
    <row r="47940" spans="2:19" ht="15.75" customHeight="1" x14ac:dyDescent="0.25">
      <c r="B47940" s="106"/>
      <c r="C47940" s="106"/>
      <c r="D47940" s="139"/>
      <c r="P47940" s="142"/>
      <c r="Q47940" s="142"/>
      <c r="R47940" s="142"/>
      <c r="S47940" s="139"/>
    </row>
    <row r="47941" spans="2:19" ht="15.75" customHeight="1" x14ac:dyDescent="0.25">
      <c r="B47941" s="106"/>
      <c r="C47941" s="106"/>
      <c r="D47941" s="139"/>
      <c r="P47941" s="142"/>
      <c r="Q47941" s="142"/>
      <c r="R47941" s="142"/>
      <c r="S47941" s="139"/>
    </row>
    <row r="47942" spans="2:19" ht="15.75" customHeight="1" x14ac:dyDescent="0.25">
      <c r="B47942" s="106"/>
      <c r="C47942" s="106"/>
      <c r="D47942" s="139"/>
      <c r="P47942" s="142"/>
      <c r="Q47942" s="142"/>
      <c r="R47942" s="142"/>
      <c r="S47942" s="139"/>
    </row>
    <row r="47943" spans="2:19" ht="15.75" customHeight="1" x14ac:dyDescent="0.25">
      <c r="B47943" s="106"/>
      <c r="C47943" s="106"/>
      <c r="D47943" s="139"/>
      <c r="P47943" s="142"/>
      <c r="Q47943" s="142"/>
      <c r="R47943" s="142"/>
      <c r="S47943" s="139"/>
    </row>
    <row r="47944" spans="2:19" ht="15.75" customHeight="1" x14ac:dyDescent="0.25">
      <c r="B47944" s="106"/>
      <c r="C47944" s="106"/>
      <c r="D47944" s="139"/>
      <c r="P47944" s="142"/>
      <c r="Q47944" s="142"/>
      <c r="R47944" s="142"/>
      <c r="S47944" s="139"/>
    </row>
    <row r="47945" spans="2:19" ht="15.75" customHeight="1" x14ac:dyDescent="0.25">
      <c r="B47945" s="106"/>
      <c r="C47945" s="106"/>
      <c r="D47945" s="139"/>
      <c r="P47945" s="142"/>
      <c r="Q47945" s="142"/>
      <c r="R47945" s="142"/>
      <c r="S47945" s="139"/>
    </row>
    <row r="47946" spans="2:19" ht="15.75" customHeight="1" x14ac:dyDescent="0.25">
      <c r="B47946" s="106"/>
      <c r="C47946" s="106"/>
      <c r="D47946" s="139"/>
      <c r="P47946" s="142"/>
      <c r="Q47946" s="142"/>
      <c r="R47946" s="142"/>
      <c r="S47946" s="139"/>
    </row>
    <row r="47947" spans="2:19" ht="15.75" customHeight="1" x14ac:dyDescent="0.25">
      <c r="B47947" s="106"/>
      <c r="C47947" s="106"/>
      <c r="D47947" s="139"/>
      <c r="P47947" s="142"/>
      <c r="Q47947" s="142"/>
      <c r="R47947" s="142"/>
      <c r="S47947" s="139"/>
    </row>
    <row r="47948" spans="2:19" ht="15.75" customHeight="1" x14ac:dyDescent="0.25">
      <c r="B47948" s="106"/>
      <c r="C47948" s="106"/>
      <c r="D47948" s="139"/>
      <c r="P47948" s="142"/>
      <c r="Q47948" s="142"/>
      <c r="R47948" s="142"/>
      <c r="S47948" s="139"/>
    </row>
    <row r="47949" spans="2:19" ht="15.75" customHeight="1" x14ac:dyDescent="0.25">
      <c r="B47949" s="106"/>
      <c r="C47949" s="106"/>
      <c r="D47949" s="139"/>
      <c r="P47949" s="142"/>
      <c r="Q47949" s="142"/>
      <c r="R47949" s="142"/>
      <c r="S47949" s="139"/>
    </row>
    <row r="47950" spans="2:19" ht="15.75" customHeight="1" x14ac:dyDescent="0.25">
      <c r="B47950" s="106"/>
      <c r="C47950" s="106"/>
      <c r="D47950" s="139"/>
      <c r="P47950" s="142"/>
      <c r="Q47950" s="142"/>
      <c r="R47950" s="142"/>
      <c r="S47950" s="139"/>
    </row>
    <row r="47951" spans="2:19" ht="15.75" customHeight="1" x14ac:dyDescent="0.25">
      <c r="B47951" s="106"/>
      <c r="C47951" s="106"/>
      <c r="D47951" s="139"/>
      <c r="P47951" s="142"/>
      <c r="Q47951" s="142"/>
      <c r="R47951" s="142"/>
      <c r="S47951" s="139"/>
    </row>
    <row r="47952" spans="2:19" ht="15.75" customHeight="1" x14ac:dyDescent="0.25">
      <c r="B47952" s="106"/>
      <c r="C47952" s="106"/>
      <c r="D47952" s="139"/>
      <c r="P47952" s="142"/>
      <c r="Q47952" s="142"/>
      <c r="R47952" s="142"/>
      <c r="S47952" s="139"/>
    </row>
    <row r="47953" spans="2:19" ht="15.75" customHeight="1" x14ac:dyDescent="0.25">
      <c r="B47953" s="106"/>
      <c r="C47953" s="106"/>
      <c r="D47953" s="139"/>
      <c r="P47953" s="142"/>
      <c r="Q47953" s="142"/>
      <c r="R47953" s="142"/>
      <c r="S47953" s="139"/>
    </row>
    <row r="47954" spans="2:19" ht="15.75" customHeight="1" x14ac:dyDescent="0.25">
      <c r="B47954" s="106"/>
      <c r="C47954" s="106"/>
      <c r="D47954" s="139"/>
      <c r="P47954" s="142"/>
      <c r="Q47954" s="142"/>
      <c r="R47954" s="142"/>
      <c r="S47954" s="139"/>
    </row>
    <row r="47955" spans="2:19" ht="15.75" customHeight="1" x14ac:dyDescent="0.25">
      <c r="B47955" s="106"/>
      <c r="C47955" s="106"/>
      <c r="D47955" s="139"/>
      <c r="P47955" s="142"/>
      <c r="Q47955" s="142"/>
      <c r="R47955" s="142"/>
      <c r="S47955" s="139"/>
    </row>
    <row r="47956" spans="2:19" ht="15.75" customHeight="1" x14ac:dyDescent="0.25">
      <c r="B47956" s="106"/>
      <c r="C47956" s="106"/>
      <c r="D47956" s="139"/>
      <c r="P47956" s="142"/>
      <c r="Q47956" s="142"/>
      <c r="R47956" s="142"/>
      <c r="S47956" s="139"/>
    </row>
    <row r="47957" spans="2:19" ht="15.75" customHeight="1" x14ac:dyDescent="0.25">
      <c r="B47957" s="106"/>
      <c r="C47957" s="106"/>
      <c r="D47957" s="139"/>
      <c r="P47957" s="142"/>
      <c r="Q47957" s="142"/>
      <c r="R47957" s="142"/>
      <c r="S47957" s="139"/>
    </row>
    <row r="47958" spans="2:19" ht="15.75" customHeight="1" x14ac:dyDescent="0.25">
      <c r="B47958" s="106"/>
      <c r="C47958" s="106"/>
      <c r="D47958" s="139"/>
      <c r="P47958" s="142"/>
      <c r="Q47958" s="142"/>
      <c r="R47958" s="142"/>
      <c r="S47958" s="139"/>
    </row>
    <row r="47959" spans="2:19" ht="15.75" customHeight="1" x14ac:dyDescent="0.25">
      <c r="B47959" s="106"/>
      <c r="C47959" s="106"/>
      <c r="D47959" s="139"/>
      <c r="P47959" s="142"/>
      <c r="Q47959" s="142"/>
      <c r="R47959" s="142"/>
      <c r="S47959" s="139"/>
    </row>
    <row r="47960" spans="2:19" ht="15.75" customHeight="1" x14ac:dyDescent="0.25">
      <c r="B47960" s="106"/>
      <c r="C47960" s="106"/>
      <c r="D47960" s="139"/>
      <c r="P47960" s="142"/>
      <c r="Q47960" s="142"/>
      <c r="R47960" s="142"/>
      <c r="S47960" s="139"/>
    </row>
    <row r="47961" spans="2:19" ht="15.75" customHeight="1" x14ac:dyDescent="0.25">
      <c r="B47961" s="106"/>
      <c r="C47961" s="106"/>
      <c r="D47961" s="139"/>
      <c r="P47961" s="142"/>
      <c r="Q47961" s="142"/>
      <c r="R47961" s="142"/>
      <c r="S47961" s="139"/>
    </row>
    <row r="47962" spans="2:19" ht="15.75" customHeight="1" x14ac:dyDescent="0.25">
      <c r="B47962" s="106"/>
      <c r="C47962" s="106"/>
      <c r="D47962" s="139"/>
      <c r="P47962" s="142"/>
      <c r="Q47962" s="142"/>
      <c r="R47962" s="142"/>
      <c r="S47962" s="139"/>
    </row>
    <row r="47963" spans="2:19" ht="15.75" customHeight="1" x14ac:dyDescent="0.25">
      <c r="B47963" s="106"/>
      <c r="C47963" s="106"/>
      <c r="D47963" s="139"/>
      <c r="P47963" s="142"/>
      <c r="Q47963" s="142"/>
      <c r="R47963" s="142"/>
      <c r="S47963" s="139"/>
    </row>
    <row r="47964" spans="2:19" ht="15.75" customHeight="1" x14ac:dyDescent="0.25">
      <c r="B47964" s="106"/>
      <c r="C47964" s="106"/>
      <c r="D47964" s="139"/>
      <c r="P47964" s="142"/>
      <c r="Q47964" s="142"/>
      <c r="R47964" s="142"/>
      <c r="S47964" s="139"/>
    </row>
    <row r="47965" spans="2:19" ht="15.75" customHeight="1" x14ac:dyDescent="0.25">
      <c r="B47965" s="106"/>
      <c r="C47965" s="106"/>
      <c r="D47965" s="139"/>
      <c r="P47965" s="142"/>
      <c r="Q47965" s="142"/>
      <c r="R47965" s="142"/>
      <c r="S47965" s="139"/>
    </row>
    <row r="47966" spans="2:19" ht="15.75" customHeight="1" x14ac:dyDescent="0.25">
      <c r="B47966" s="106"/>
      <c r="C47966" s="106"/>
      <c r="D47966" s="139"/>
      <c r="P47966" s="142"/>
      <c r="Q47966" s="142"/>
      <c r="R47966" s="142"/>
      <c r="S47966" s="139"/>
    </row>
    <row r="47967" spans="2:19" ht="15.75" customHeight="1" x14ac:dyDescent="0.25">
      <c r="B47967" s="106"/>
      <c r="C47967" s="106"/>
      <c r="D47967" s="139"/>
      <c r="P47967" s="142"/>
      <c r="Q47967" s="142"/>
      <c r="R47967" s="142"/>
      <c r="S47967" s="139"/>
    </row>
    <row r="47968" spans="2:19" ht="15.75" customHeight="1" x14ac:dyDescent="0.25">
      <c r="B47968" s="106"/>
      <c r="C47968" s="106"/>
      <c r="D47968" s="139"/>
      <c r="P47968" s="142"/>
      <c r="Q47968" s="142"/>
      <c r="R47968" s="142"/>
      <c r="S47968" s="139"/>
    </row>
    <row r="47969" spans="2:19" ht="15.75" customHeight="1" x14ac:dyDescent="0.25">
      <c r="B47969" s="106"/>
      <c r="C47969" s="106"/>
      <c r="D47969" s="139"/>
      <c r="P47969" s="142"/>
      <c r="Q47969" s="142"/>
      <c r="R47969" s="142"/>
      <c r="S47969" s="139"/>
    </row>
    <row r="47970" spans="2:19" ht="15.75" customHeight="1" x14ac:dyDescent="0.25">
      <c r="B47970" s="106"/>
      <c r="C47970" s="106"/>
      <c r="D47970" s="139"/>
      <c r="P47970" s="142"/>
      <c r="Q47970" s="142"/>
      <c r="R47970" s="142"/>
      <c r="S47970" s="139"/>
    </row>
    <row r="47971" spans="2:19" ht="15.75" customHeight="1" x14ac:dyDescent="0.25">
      <c r="B47971" s="106"/>
      <c r="C47971" s="106"/>
      <c r="D47971" s="139"/>
      <c r="P47971" s="142"/>
      <c r="Q47971" s="142"/>
      <c r="R47971" s="142"/>
      <c r="S47971" s="139"/>
    </row>
    <row r="47972" spans="2:19" ht="15.75" customHeight="1" x14ac:dyDescent="0.25">
      <c r="B47972" s="106"/>
      <c r="C47972" s="106"/>
      <c r="D47972" s="139"/>
      <c r="P47972" s="142"/>
      <c r="Q47972" s="142"/>
      <c r="R47972" s="142"/>
      <c r="S47972" s="139"/>
    </row>
    <row r="47973" spans="2:19" ht="15.75" customHeight="1" x14ac:dyDescent="0.25">
      <c r="B47973" s="106"/>
      <c r="C47973" s="106"/>
      <c r="D47973" s="139"/>
      <c r="P47973" s="142"/>
      <c r="Q47973" s="142"/>
      <c r="R47973" s="142"/>
      <c r="S47973" s="139"/>
    </row>
    <row r="47974" spans="2:19" ht="15.75" customHeight="1" x14ac:dyDescent="0.25">
      <c r="B47974" s="106"/>
      <c r="C47974" s="106"/>
      <c r="D47974" s="139"/>
      <c r="P47974" s="142"/>
      <c r="Q47974" s="142"/>
      <c r="R47974" s="142"/>
      <c r="S47974" s="139"/>
    </row>
    <row r="47975" spans="2:19" ht="15.75" customHeight="1" x14ac:dyDescent="0.25">
      <c r="B47975" s="106"/>
      <c r="C47975" s="106"/>
      <c r="D47975" s="139"/>
      <c r="P47975" s="142"/>
      <c r="Q47975" s="142"/>
      <c r="R47975" s="142"/>
      <c r="S47975" s="139"/>
    </row>
    <row r="47976" spans="2:19" ht="15.75" customHeight="1" x14ac:dyDescent="0.25">
      <c r="B47976" s="106"/>
      <c r="C47976" s="106"/>
      <c r="D47976" s="139"/>
      <c r="P47976" s="142"/>
      <c r="Q47976" s="142"/>
      <c r="R47976" s="142"/>
      <c r="S47976" s="139"/>
    </row>
    <row r="47977" spans="2:19" ht="15.75" customHeight="1" x14ac:dyDescent="0.25">
      <c r="B47977" s="106"/>
      <c r="C47977" s="106"/>
      <c r="D47977" s="139"/>
      <c r="P47977" s="142"/>
      <c r="Q47977" s="142"/>
      <c r="R47977" s="142"/>
      <c r="S47977" s="139"/>
    </row>
    <row r="47978" spans="2:19" ht="15.75" customHeight="1" x14ac:dyDescent="0.25">
      <c r="B47978" s="106"/>
      <c r="C47978" s="106"/>
      <c r="D47978" s="139"/>
      <c r="P47978" s="142"/>
      <c r="Q47978" s="142"/>
      <c r="R47978" s="142"/>
      <c r="S47978" s="139"/>
    </row>
    <row r="47979" spans="2:19" ht="15.75" customHeight="1" x14ac:dyDescent="0.25">
      <c r="B47979" s="106"/>
      <c r="C47979" s="106"/>
      <c r="D47979" s="139"/>
      <c r="P47979" s="142"/>
      <c r="Q47979" s="142"/>
      <c r="R47979" s="142"/>
      <c r="S47979" s="139"/>
    </row>
    <row r="47980" spans="2:19" ht="15.75" customHeight="1" x14ac:dyDescent="0.25">
      <c r="B47980" s="106"/>
      <c r="C47980" s="106"/>
      <c r="D47980" s="139"/>
      <c r="P47980" s="142"/>
      <c r="Q47980" s="142"/>
      <c r="R47980" s="142"/>
      <c r="S47980" s="139"/>
    </row>
    <row r="47981" spans="2:19" ht="15.75" customHeight="1" x14ac:dyDescent="0.25">
      <c r="B47981" s="106"/>
      <c r="C47981" s="106"/>
      <c r="D47981" s="139"/>
      <c r="P47981" s="142"/>
      <c r="Q47981" s="142"/>
      <c r="R47981" s="142"/>
      <c r="S47981" s="139"/>
    </row>
    <row r="47982" spans="2:19" ht="15.75" customHeight="1" x14ac:dyDescent="0.25">
      <c r="B47982" s="106"/>
      <c r="C47982" s="106"/>
      <c r="D47982" s="139"/>
      <c r="P47982" s="142"/>
      <c r="Q47982" s="142"/>
      <c r="R47982" s="142"/>
      <c r="S47982" s="139"/>
    </row>
    <row r="47983" spans="2:19" ht="15.75" customHeight="1" x14ac:dyDescent="0.25">
      <c r="B47983" s="106"/>
      <c r="C47983" s="106"/>
      <c r="D47983" s="139"/>
      <c r="P47983" s="142"/>
      <c r="Q47983" s="142"/>
      <c r="R47983" s="142"/>
      <c r="S47983" s="139"/>
    </row>
    <row r="47984" spans="2:19" ht="15.75" customHeight="1" x14ac:dyDescent="0.25">
      <c r="B47984" s="106"/>
      <c r="C47984" s="106"/>
      <c r="D47984" s="139"/>
      <c r="P47984" s="142"/>
      <c r="Q47984" s="142"/>
      <c r="R47984" s="142"/>
      <c r="S47984" s="139"/>
    </row>
    <row r="47985" spans="2:19" ht="15.75" customHeight="1" x14ac:dyDescent="0.25">
      <c r="B47985" s="106"/>
      <c r="C47985" s="106"/>
      <c r="D47985" s="139"/>
      <c r="P47985" s="142"/>
      <c r="Q47985" s="142"/>
      <c r="R47985" s="142"/>
      <c r="S47985" s="139"/>
    </row>
    <row r="47986" spans="2:19" ht="15.75" customHeight="1" x14ac:dyDescent="0.25">
      <c r="B47986" s="106"/>
      <c r="C47986" s="106"/>
      <c r="D47986" s="139"/>
      <c r="P47986" s="142"/>
      <c r="Q47986" s="142"/>
      <c r="R47986" s="142"/>
      <c r="S47986" s="139"/>
    </row>
    <row r="47987" spans="2:19" ht="15.75" customHeight="1" x14ac:dyDescent="0.25">
      <c r="B47987" s="106"/>
      <c r="C47987" s="106"/>
      <c r="D47987" s="139"/>
      <c r="P47987" s="142"/>
      <c r="Q47987" s="142"/>
      <c r="R47987" s="142"/>
      <c r="S47987" s="139"/>
    </row>
    <row r="47988" spans="2:19" ht="15.75" customHeight="1" x14ac:dyDescent="0.25">
      <c r="B47988" s="106"/>
      <c r="C47988" s="106"/>
      <c r="D47988" s="139"/>
      <c r="P47988" s="142"/>
      <c r="Q47988" s="142"/>
      <c r="R47988" s="142"/>
      <c r="S47988" s="139"/>
    </row>
    <row r="47989" spans="2:19" ht="15.75" customHeight="1" x14ac:dyDescent="0.25">
      <c r="B47989" s="106"/>
      <c r="C47989" s="106"/>
      <c r="D47989" s="139"/>
      <c r="P47989" s="142"/>
      <c r="Q47989" s="142"/>
      <c r="R47989" s="142"/>
      <c r="S47989" s="139"/>
    </row>
    <row r="47990" spans="2:19" ht="15.75" customHeight="1" x14ac:dyDescent="0.25">
      <c r="B47990" s="106"/>
      <c r="C47990" s="106"/>
      <c r="D47990" s="139"/>
      <c r="P47990" s="142"/>
      <c r="Q47990" s="142"/>
      <c r="R47990" s="142"/>
      <c r="S47990" s="139"/>
    </row>
    <row r="47991" spans="2:19" ht="15.75" customHeight="1" x14ac:dyDescent="0.25">
      <c r="B47991" s="106"/>
      <c r="C47991" s="106"/>
      <c r="D47991" s="139"/>
      <c r="P47991" s="142"/>
      <c r="Q47991" s="142"/>
      <c r="R47991" s="142"/>
      <c r="S47991" s="139"/>
    </row>
    <row r="47992" spans="2:19" ht="15.75" customHeight="1" x14ac:dyDescent="0.25">
      <c r="B47992" s="106"/>
      <c r="C47992" s="106"/>
      <c r="D47992" s="139"/>
      <c r="P47992" s="142"/>
      <c r="Q47992" s="142"/>
      <c r="R47992" s="142"/>
      <c r="S47992" s="139"/>
    </row>
    <row r="47993" spans="2:19" ht="15.75" customHeight="1" x14ac:dyDescent="0.25">
      <c r="B47993" s="106"/>
      <c r="C47993" s="106"/>
      <c r="D47993" s="139"/>
      <c r="P47993" s="142"/>
      <c r="Q47993" s="142"/>
      <c r="R47993" s="142"/>
      <c r="S47993" s="139"/>
    </row>
    <row r="47994" spans="2:19" ht="15.75" customHeight="1" x14ac:dyDescent="0.25">
      <c r="B47994" s="106"/>
      <c r="C47994" s="106"/>
      <c r="D47994" s="139"/>
      <c r="P47994" s="142"/>
      <c r="Q47994" s="142"/>
      <c r="R47994" s="142"/>
      <c r="S47994" s="139"/>
    </row>
    <row r="47995" spans="2:19" ht="15.75" customHeight="1" x14ac:dyDescent="0.25">
      <c r="B47995" s="106"/>
      <c r="C47995" s="106"/>
      <c r="D47995" s="139"/>
      <c r="P47995" s="142"/>
      <c r="Q47995" s="142"/>
      <c r="R47995" s="142"/>
      <c r="S47995" s="139"/>
    </row>
    <row r="47996" spans="2:19" ht="15.75" customHeight="1" x14ac:dyDescent="0.25">
      <c r="B47996" s="106"/>
      <c r="C47996" s="106"/>
      <c r="D47996" s="139"/>
      <c r="P47996" s="142"/>
      <c r="Q47996" s="142"/>
      <c r="R47996" s="142"/>
      <c r="S47996" s="139"/>
    </row>
    <row r="47997" spans="2:19" ht="15.75" customHeight="1" x14ac:dyDescent="0.25">
      <c r="B47997" s="106"/>
      <c r="C47997" s="106"/>
      <c r="D47997" s="139"/>
      <c r="P47997" s="142"/>
      <c r="Q47997" s="142"/>
      <c r="R47997" s="142"/>
      <c r="S47997" s="139"/>
    </row>
    <row r="47998" spans="2:19" ht="15.75" customHeight="1" x14ac:dyDescent="0.25">
      <c r="B47998" s="106"/>
      <c r="C47998" s="106"/>
      <c r="D47998" s="139"/>
      <c r="P47998" s="142"/>
      <c r="Q47998" s="142"/>
      <c r="R47998" s="142"/>
      <c r="S47998" s="139"/>
    </row>
    <row r="47999" spans="2:19" ht="15.75" customHeight="1" x14ac:dyDescent="0.25">
      <c r="B47999" s="106"/>
      <c r="C47999" s="106"/>
      <c r="D47999" s="139"/>
      <c r="P47999" s="142"/>
      <c r="Q47999" s="142"/>
      <c r="R47999" s="142"/>
      <c r="S47999" s="139"/>
    </row>
    <row r="48000" spans="2:19" ht="15.75" customHeight="1" x14ac:dyDescent="0.25">
      <c r="B48000" s="106"/>
      <c r="C48000" s="106"/>
      <c r="D48000" s="139"/>
      <c r="P48000" s="142"/>
      <c r="Q48000" s="142"/>
      <c r="R48000" s="142"/>
      <c r="S48000" s="139"/>
    </row>
    <row r="48001" spans="2:19" ht="15.75" customHeight="1" x14ac:dyDescent="0.25">
      <c r="B48001" s="106"/>
      <c r="C48001" s="106"/>
      <c r="D48001" s="139"/>
      <c r="P48001" s="142"/>
      <c r="Q48001" s="142"/>
      <c r="R48001" s="142"/>
      <c r="S48001" s="139"/>
    </row>
    <row r="48002" spans="2:19" ht="15.75" customHeight="1" x14ac:dyDescent="0.25">
      <c r="B48002" s="106"/>
      <c r="C48002" s="106"/>
      <c r="D48002" s="139"/>
      <c r="P48002" s="142"/>
      <c r="Q48002" s="142"/>
      <c r="R48002" s="142"/>
      <c r="S48002" s="139"/>
    </row>
    <row r="48003" spans="2:19" ht="15.75" customHeight="1" x14ac:dyDescent="0.25">
      <c r="B48003" s="106"/>
      <c r="C48003" s="106"/>
      <c r="D48003" s="139"/>
      <c r="P48003" s="142"/>
      <c r="Q48003" s="142"/>
      <c r="R48003" s="142"/>
      <c r="S48003" s="139"/>
    </row>
    <row r="48004" spans="2:19" ht="15.75" customHeight="1" x14ac:dyDescent="0.25">
      <c r="B48004" s="106"/>
      <c r="C48004" s="106"/>
      <c r="D48004" s="139"/>
      <c r="P48004" s="142"/>
      <c r="Q48004" s="142"/>
      <c r="R48004" s="142"/>
      <c r="S48004" s="139"/>
    </row>
    <row r="48005" spans="2:19" ht="15.75" customHeight="1" x14ac:dyDescent="0.25">
      <c r="B48005" s="106"/>
      <c r="C48005" s="106"/>
      <c r="D48005" s="139"/>
      <c r="P48005" s="142"/>
      <c r="Q48005" s="142"/>
      <c r="R48005" s="142"/>
      <c r="S48005" s="139"/>
    </row>
    <row r="48006" spans="2:19" ht="15.75" customHeight="1" x14ac:dyDescent="0.25">
      <c r="B48006" s="106"/>
      <c r="C48006" s="106"/>
      <c r="D48006" s="139"/>
      <c r="P48006" s="142"/>
      <c r="Q48006" s="142"/>
      <c r="R48006" s="142"/>
      <c r="S48006" s="139"/>
    </row>
    <row r="48007" spans="2:19" ht="15.75" customHeight="1" x14ac:dyDescent="0.25">
      <c r="B48007" s="106"/>
      <c r="C48007" s="106"/>
      <c r="D48007" s="139"/>
      <c r="P48007" s="142"/>
      <c r="Q48007" s="142"/>
      <c r="R48007" s="142"/>
      <c r="S48007" s="139"/>
    </row>
    <row r="48008" spans="2:19" ht="15.75" customHeight="1" x14ac:dyDescent="0.25">
      <c r="B48008" s="106"/>
      <c r="C48008" s="106"/>
      <c r="D48008" s="139"/>
      <c r="P48008" s="142"/>
      <c r="Q48008" s="142"/>
      <c r="R48008" s="142"/>
      <c r="S48008" s="139"/>
    </row>
    <row r="48009" spans="2:19" ht="15.75" customHeight="1" x14ac:dyDescent="0.25">
      <c r="B48009" s="106"/>
      <c r="C48009" s="106"/>
      <c r="D48009" s="139"/>
      <c r="P48009" s="142"/>
      <c r="Q48009" s="142"/>
      <c r="R48009" s="142"/>
      <c r="S48009" s="139"/>
    </row>
    <row r="48010" spans="2:19" ht="15.75" customHeight="1" x14ac:dyDescent="0.25">
      <c r="B48010" s="106"/>
      <c r="C48010" s="106"/>
      <c r="D48010" s="139"/>
      <c r="P48010" s="142"/>
      <c r="Q48010" s="142"/>
      <c r="R48010" s="142"/>
      <c r="S48010" s="139"/>
    </row>
    <row r="48011" spans="2:19" ht="15.75" customHeight="1" x14ac:dyDescent="0.25">
      <c r="B48011" s="106"/>
      <c r="C48011" s="106"/>
      <c r="D48011" s="139"/>
      <c r="P48011" s="142"/>
      <c r="Q48011" s="142"/>
      <c r="R48011" s="142"/>
      <c r="S48011" s="139"/>
    </row>
    <row r="48012" spans="2:19" ht="15.75" customHeight="1" x14ac:dyDescent="0.25">
      <c r="B48012" s="106"/>
      <c r="C48012" s="106"/>
      <c r="D48012" s="139"/>
      <c r="P48012" s="142"/>
      <c r="Q48012" s="142"/>
      <c r="R48012" s="142"/>
      <c r="S48012" s="139"/>
    </row>
    <row r="48013" spans="2:19" ht="15.75" customHeight="1" x14ac:dyDescent="0.25">
      <c r="B48013" s="106"/>
      <c r="C48013" s="106"/>
      <c r="D48013" s="139"/>
      <c r="P48013" s="142"/>
      <c r="Q48013" s="142"/>
      <c r="R48013" s="142"/>
      <c r="S48013" s="139"/>
    </row>
    <row r="48014" spans="2:19" ht="15.75" customHeight="1" x14ac:dyDescent="0.25">
      <c r="B48014" s="106"/>
      <c r="C48014" s="106"/>
      <c r="D48014" s="139"/>
      <c r="P48014" s="142"/>
      <c r="Q48014" s="142"/>
      <c r="R48014" s="142"/>
      <c r="S48014" s="139"/>
    </row>
    <row r="48015" spans="2:19" ht="15.75" customHeight="1" x14ac:dyDescent="0.25">
      <c r="B48015" s="106"/>
      <c r="C48015" s="106"/>
      <c r="D48015" s="139"/>
      <c r="P48015" s="142"/>
      <c r="Q48015" s="142"/>
      <c r="R48015" s="142"/>
      <c r="S48015" s="139"/>
    </row>
    <row r="48016" spans="2:19" ht="15.75" customHeight="1" x14ac:dyDescent="0.25">
      <c r="B48016" s="106"/>
      <c r="C48016" s="106"/>
      <c r="D48016" s="139"/>
      <c r="P48016" s="142"/>
      <c r="Q48016" s="142"/>
      <c r="R48016" s="142"/>
      <c r="S48016" s="139"/>
    </row>
    <row r="48017" spans="2:19" ht="15.75" customHeight="1" x14ac:dyDescent="0.25">
      <c r="B48017" s="106"/>
      <c r="C48017" s="106"/>
      <c r="D48017" s="139"/>
      <c r="P48017" s="142"/>
      <c r="Q48017" s="142"/>
      <c r="R48017" s="142"/>
      <c r="S48017" s="139"/>
    </row>
    <row r="48018" spans="2:19" ht="15.75" customHeight="1" x14ac:dyDescent="0.25">
      <c r="B48018" s="106"/>
      <c r="C48018" s="106"/>
      <c r="D48018" s="139"/>
      <c r="P48018" s="142"/>
      <c r="Q48018" s="142"/>
      <c r="R48018" s="142"/>
      <c r="S48018" s="139"/>
    </row>
    <row r="48019" spans="2:19" ht="15.75" customHeight="1" x14ac:dyDescent="0.25">
      <c r="B48019" s="106"/>
      <c r="C48019" s="106"/>
      <c r="D48019" s="139"/>
      <c r="P48019" s="142"/>
      <c r="Q48019" s="142"/>
      <c r="R48019" s="142"/>
      <c r="S48019" s="139"/>
    </row>
    <row r="48020" spans="2:19" ht="15.75" customHeight="1" x14ac:dyDescent="0.25">
      <c r="B48020" s="106"/>
      <c r="C48020" s="106"/>
      <c r="D48020" s="139"/>
      <c r="P48020" s="142"/>
      <c r="Q48020" s="142"/>
      <c r="R48020" s="142"/>
      <c r="S48020" s="139"/>
    </row>
    <row r="48021" spans="2:19" ht="15.75" customHeight="1" x14ac:dyDescent="0.25">
      <c r="B48021" s="106"/>
      <c r="C48021" s="106"/>
      <c r="D48021" s="139"/>
      <c r="P48021" s="142"/>
      <c r="Q48021" s="142"/>
      <c r="R48021" s="142"/>
      <c r="S48021" s="139"/>
    </row>
    <row r="48022" spans="2:19" ht="15.75" customHeight="1" x14ac:dyDescent="0.25">
      <c r="B48022" s="106"/>
      <c r="C48022" s="106"/>
      <c r="D48022" s="139"/>
      <c r="P48022" s="142"/>
      <c r="Q48022" s="142"/>
      <c r="R48022" s="142"/>
      <c r="S48022" s="139"/>
    </row>
    <row r="48023" spans="2:19" ht="15.75" customHeight="1" x14ac:dyDescent="0.25">
      <c r="B48023" s="106"/>
      <c r="C48023" s="106"/>
      <c r="D48023" s="139"/>
      <c r="P48023" s="142"/>
      <c r="Q48023" s="142"/>
      <c r="R48023" s="142"/>
      <c r="S48023" s="139"/>
    </row>
    <row r="48024" spans="2:19" ht="15.75" customHeight="1" x14ac:dyDescent="0.25">
      <c r="B48024" s="106"/>
      <c r="C48024" s="106"/>
      <c r="D48024" s="139"/>
      <c r="P48024" s="142"/>
      <c r="Q48024" s="142"/>
      <c r="R48024" s="142"/>
      <c r="S48024" s="139"/>
    </row>
    <row r="48025" spans="2:19" ht="15.75" customHeight="1" x14ac:dyDescent="0.25">
      <c r="B48025" s="106"/>
      <c r="C48025" s="106"/>
      <c r="D48025" s="139"/>
      <c r="P48025" s="142"/>
      <c r="Q48025" s="142"/>
      <c r="R48025" s="142"/>
      <c r="S48025" s="139"/>
    </row>
    <row r="48026" spans="2:19" ht="15.75" customHeight="1" x14ac:dyDescent="0.25">
      <c r="B48026" s="106"/>
      <c r="C48026" s="106"/>
      <c r="D48026" s="139"/>
      <c r="P48026" s="142"/>
      <c r="Q48026" s="142"/>
      <c r="R48026" s="142"/>
      <c r="S48026" s="139"/>
    </row>
    <row r="48027" spans="2:19" ht="15.75" customHeight="1" x14ac:dyDescent="0.25">
      <c r="B48027" s="106"/>
      <c r="C48027" s="106"/>
      <c r="D48027" s="139"/>
      <c r="P48027" s="142"/>
      <c r="Q48027" s="142"/>
      <c r="R48027" s="142"/>
      <c r="S48027" s="139"/>
    </row>
    <row r="48028" spans="2:19" ht="15.75" customHeight="1" x14ac:dyDescent="0.25">
      <c r="B48028" s="106"/>
      <c r="C48028" s="106"/>
      <c r="D48028" s="139"/>
      <c r="P48028" s="142"/>
      <c r="Q48028" s="142"/>
      <c r="R48028" s="142"/>
      <c r="S48028" s="139"/>
    </row>
    <row r="48029" spans="2:19" ht="15.75" customHeight="1" x14ac:dyDescent="0.25">
      <c r="B48029" s="106"/>
      <c r="C48029" s="106"/>
      <c r="D48029" s="139"/>
      <c r="P48029" s="142"/>
      <c r="Q48029" s="142"/>
      <c r="R48029" s="142"/>
      <c r="S48029" s="139"/>
    </row>
    <row r="48030" spans="2:19" ht="15.75" customHeight="1" x14ac:dyDescent="0.25">
      <c r="B48030" s="106"/>
      <c r="C48030" s="106"/>
      <c r="D48030" s="139"/>
      <c r="P48030" s="142"/>
      <c r="Q48030" s="142"/>
      <c r="R48030" s="142"/>
      <c r="S48030" s="139"/>
    </row>
    <row r="48031" spans="2:19" ht="15.75" customHeight="1" x14ac:dyDescent="0.25">
      <c r="B48031" s="106"/>
      <c r="C48031" s="106"/>
      <c r="D48031" s="139"/>
      <c r="P48031" s="142"/>
      <c r="Q48031" s="142"/>
      <c r="R48031" s="142"/>
      <c r="S48031" s="139"/>
    </row>
    <row r="48032" spans="2:19" ht="15.75" customHeight="1" x14ac:dyDescent="0.25">
      <c r="B48032" s="106"/>
      <c r="C48032" s="106"/>
      <c r="D48032" s="139"/>
      <c r="P48032" s="142"/>
      <c r="Q48032" s="142"/>
      <c r="R48032" s="142"/>
      <c r="S48032" s="139"/>
    </row>
    <row r="48033" spans="2:19" ht="15.75" customHeight="1" x14ac:dyDescent="0.25">
      <c r="B48033" s="106"/>
      <c r="C48033" s="106"/>
      <c r="D48033" s="139"/>
      <c r="P48033" s="142"/>
      <c r="Q48033" s="142"/>
      <c r="R48033" s="142"/>
      <c r="S48033" s="139"/>
    </row>
    <row r="48034" spans="2:19" ht="15.75" customHeight="1" x14ac:dyDescent="0.25">
      <c r="B48034" s="106"/>
      <c r="C48034" s="106"/>
      <c r="D48034" s="139"/>
      <c r="P48034" s="142"/>
      <c r="Q48034" s="142"/>
      <c r="R48034" s="142"/>
      <c r="S48034" s="139"/>
    </row>
    <row r="48035" spans="2:19" ht="15.75" customHeight="1" x14ac:dyDescent="0.25">
      <c r="B48035" s="106"/>
      <c r="C48035" s="106"/>
      <c r="D48035" s="139"/>
      <c r="P48035" s="142"/>
      <c r="Q48035" s="142"/>
      <c r="R48035" s="142"/>
      <c r="S48035" s="139"/>
    </row>
    <row r="48036" spans="2:19" ht="15.75" customHeight="1" x14ac:dyDescent="0.25">
      <c r="B48036" s="106"/>
      <c r="C48036" s="106"/>
      <c r="D48036" s="139"/>
      <c r="P48036" s="142"/>
      <c r="Q48036" s="142"/>
      <c r="R48036" s="142"/>
      <c r="S48036" s="139"/>
    </row>
    <row r="48037" spans="2:19" ht="15.75" customHeight="1" x14ac:dyDescent="0.25">
      <c r="B48037" s="106"/>
      <c r="C48037" s="106"/>
      <c r="D48037" s="139"/>
      <c r="P48037" s="142"/>
      <c r="Q48037" s="142"/>
      <c r="R48037" s="142"/>
      <c r="S48037" s="139"/>
    </row>
    <row r="48038" spans="2:19" ht="15.75" customHeight="1" x14ac:dyDescent="0.25">
      <c r="B48038" s="106"/>
      <c r="C48038" s="106"/>
      <c r="D48038" s="139"/>
      <c r="P48038" s="142"/>
      <c r="Q48038" s="142"/>
      <c r="R48038" s="142"/>
      <c r="S48038" s="139"/>
    </row>
    <row r="48039" spans="2:19" ht="15.75" customHeight="1" x14ac:dyDescent="0.25">
      <c r="B48039" s="106"/>
      <c r="C48039" s="106"/>
      <c r="D48039" s="139"/>
      <c r="P48039" s="142"/>
      <c r="Q48039" s="142"/>
      <c r="R48039" s="142"/>
      <c r="S48039" s="139"/>
    </row>
    <row r="48040" spans="2:19" ht="15.75" customHeight="1" x14ac:dyDescent="0.25">
      <c r="B48040" s="106"/>
      <c r="C48040" s="106"/>
      <c r="D48040" s="139"/>
      <c r="P48040" s="142"/>
      <c r="Q48040" s="142"/>
      <c r="R48040" s="142"/>
      <c r="S48040" s="139"/>
    </row>
    <row r="48041" spans="2:19" ht="15.75" customHeight="1" x14ac:dyDescent="0.25">
      <c r="B48041" s="106"/>
      <c r="C48041" s="106"/>
      <c r="D48041" s="139"/>
      <c r="P48041" s="142"/>
      <c r="Q48041" s="142"/>
      <c r="R48041" s="142"/>
      <c r="S48041" s="139"/>
    </row>
    <row r="48042" spans="2:19" ht="15.75" customHeight="1" x14ac:dyDescent="0.25">
      <c r="B48042" s="106"/>
      <c r="C48042" s="106"/>
      <c r="D48042" s="139"/>
      <c r="P48042" s="142"/>
      <c r="Q48042" s="142"/>
      <c r="R48042" s="142"/>
      <c r="S48042" s="139"/>
    </row>
    <row r="48043" spans="2:19" ht="15.75" customHeight="1" x14ac:dyDescent="0.25">
      <c r="B48043" s="106"/>
      <c r="C48043" s="106"/>
      <c r="D48043" s="139"/>
      <c r="P48043" s="142"/>
      <c r="Q48043" s="142"/>
      <c r="R48043" s="142"/>
      <c r="S48043" s="139"/>
    </row>
    <row r="48044" spans="2:19" ht="15.75" customHeight="1" x14ac:dyDescent="0.25">
      <c r="B48044" s="106"/>
      <c r="C48044" s="106"/>
      <c r="D48044" s="139"/>
      <c r="P48044" s="142"/>
      <c r="Q48044" s="142"/>
      <c r="R48044" s="142"/>
      <c r="S48044" s="139"/>
    </row>
    <row r="48045" spans="2:19" ht="15.75" customHeight="1" x14ac:dyDescent="0.25">
      <c r="B48045" s="106"/>
      <c r="C48045" s="106"/>
      <c r="D48045" s="139"/>
      <c r="P48045" s="142"/>
      <c r="Q48045" s="142"/>
      <c r="R48045" s="142"/>
      <c r="S48045" s="139"/>
    </row>
    <row r="48046" spans="2:19" ht="15.75" customHeight="1" x14ac:dyDescent="0.25">
      <c r="B48046" s="106"/>
      <c r="C48046" s="106"/>
      <c r="D48046" s="139"/>
      <c r="P48046" s="142"/>
      <c r="Q48046" s="142"/>
      <c r="R48046" s="142"/>
      <c r="S48046" s="139"/>
    </row>
    <row r="48047" spans="2:19" ht="15.75" customHeight="1" x14ac:dyDescent="0.25">
      <c r="B48047" s="106"/>
      <c r="C48047" s="106"/>
      <c r="D48047" s="139"/>
      <c r="P48047" s="142"/>
      <c r="Q48047" s="142"/>
      <c r="R48047" s="142"/>
      <c r="S48047" s="139"/>
    </row>
    <row r="48048" spans="2:19" ht="15.75" customHeight="1" x14ac:dyDescent="0.25">
      <c r="B48048" s="106"/>
      <c r="C48048" s="106"/>
      <c r="D48048" s="139"/>
      <c r="P48048" s="142"/>
      <c r="Q48048" s="142"/>
      <c r="R48048" s="142"/>
      <c r="S48048" s="139"/>
    </row>
    <row r="48049" spans="2:19" ht="15.75" customHeight="1" x14ac:dyDescent="0.25">
      <c r="B48049" s="106"/>
      <c r="C48049" s="106"/>
      <c r="D48049" s="139"/>
      <c r="P48049" s="142"/>
      <c r="Q48049" s="142"/>
      <c r="R48049" s="142"/>
      <c r="S48049" s="139"/>
    </row>
    <row r="48050" spans="2:19" ht="15.75" customHeight="1" x14ac:dyDescent="0.25">
      <c r="B48050" s="106"/>
      <c r="C48050" s="106"/>
      <c r="D48050" s="139"/>
      <c r="P48050" s="142"/>
      <c r="Q48050" s="142"/>
      <c r="R48050" s="142"/>
      <c r="S48050" s="139"/>
    </row>
    <row r="48051" spans="2:19" ht="15.75" customHeight="1" x14ac:dyDescent="0.25">
      <c r="B48051" s="106"/>
      <c r="C48051" s="106"/>
      <c r="D48051" s="139"/>
      <c r="P48051" s="142"/>
      <c r="Q48051" s="142"/>
      <c r="R48051" s="142"/>
      <c r="S48051" s="139"/>
    </row>
    <row r="48052" spans="2:19" ht="15.75" customHeight="1" x14ac:dyDescent="0.25">
      <c r="B48052" s="106"/>
      <c r="C48052" s="106"/>
      <c r="D48052" s="139"/>
      <c r="P48052" s="142"/>
      <c r="Q48052" s="142"/>
      <c r="R48052" s="142"/>
      <c r="S48052" s="139"/>
    </row>
    <row r="48053" spans="2:19" ht="15.75" customHeight="1" x14ac:dyDescent="0.25">
      <c r="B48053" s="106"/>
      <c r="C48053" s="106"/>
      <c r="D48053" s="139"/>
      <c r="P48053" s="142"/>
      <c r="Q48053" s="142"/>
      <c r="R48053" s="142"/>
      <c r="S48053" s="139"/>
    </row>
    <row r="48054" spans="2:19" ht="15.75" customHeight="1" x14ac:dyDescent="0.25">
      <c r="B48054" s="106"/>
      <c r="C48054" s="106"/>
      <c r="D48054" s="139"/>
      <c r="P48054" s="142"/>
      <c r="Q48054" s="142"/>
      <c r="R48054" s="142"/>
      <c r="S48054" s="139"/>
    </row>
    <row r="48055" spans="2:19" ht="15.75" customHeight="1" x14ac:dyDescent="0.25">
      <c r="B48055" s="106"/>
      <c r="C48055" s="106"/>
      <c r="D48055" s="139"/>
      <c r="P48055" s="142"/>
      <c r="Q48055" s="142"/>
      <c r="R48055" s="142"/>
      <c r="S48055" s="139"/>
    </row>
    <row r="48056" spans="2:19" ht="15.75" customHeight="1" x14ac:dyDescent="0.25">
      <c r="B48056" s="106"/>
      <c r="C48056" s="106"/>
      <c r="D48056" s="139"/>
      <c r="P48056" s="142"/>
      <c r="Q48056" s="142"/>
      <c r="R48056" s="142"/>
      <c r="S48056" s="139"/>
    </row>
    <row r="48057" spans="2:19" ht="15.75" customHeight="1" x14ac:dyDescent="0.25">
      <c r="B48057" s="106"/>
      <c r="C48057" s="106"/>
      <c r="D48057" s="139"/>
      <c r="P48057" s="142"/>
      <c r="Q48057" s="142"/>
      <c r="R48057" s="142"/>
      <c r="S48057" s="139"/>
    </row>
    <row r="48058" spans="2:19" ht="15.75" customHeight="1" x14ac:dyDescent="0.25">
      <c r="B48058" s="106"/>
      <c r="C48058" s="106"/>
      <c r="D48058" s="139"/>
      <c r="P48058" s="142"/>
      <c r="Q48058" s="142"/>
      <c r="R48058" s="142"/>
      <c r="S48058" s="139"/>
    </row>
    <row r="48059" spans="2:19" ht="15.75" customHeight="1" x14ac:dyDescent="0.25">
      <c r="B48059" s="106"/>
      <c r="C48059" s="106"/>
      <c r="D48059" s="139"/>
      <c r="P48059" s="142"/>
      <c r="Q48059" s="142"/>
      <c r="R48059" s="142"/>
      <c r="S48059" s="139"/>
    </row>
    <row r="48060" spans="2:19" ht="15.75" customHeight="1" x14ac:dyDescent="0.25">
      <c r="B48060" s="106"/>
      <c r="C48060" s="106"/>
      <c r="D48060" s="139"/>
      <c r="P48060" s="142"/>
      <c r="Q48060" s="142"/>
      <c r="R48060" s="142"/>
      <c r="S48060" s="139"/>
    </row>
    <row r="48061" spans="2:19" ht="15.75" customHeight="1" x14ac:dyDescent="0.25">
      <c r="B48061" s="106"/>
      <c r="C48061" s="106"/>
      <c r="D48061" s="139"/>
      <c r="P48061" s="142"/>
      <c r="Q48061" s="142"/>
      <c r="R48061" s="142"/>
      <c r="S48061" s="139"/>
    </row>
    <row r="48062" spans="2:19" ht="15.75" customHeight="1" x14ac:dyDescent="0.25">
      <c r="B48062" s="106"/>
      <c r="C48062" s="106"/>
      <c r="D48062" s="139"/>
      <c r="P48062" s="142"/>
      <c r="Q48062" s="142"/>
      <c r="R48062" s="142"/>
      <c r="S48062" s="139"/>
    </row>
    <row r="48063" spans="2:19" ht="15.75" customHeight="1" x14ac:dyDescent="0.25">
      <c r="B48063" s="106"/>
      <c r="C48063" s="106"/>
      <c r="D48063" s="139"/>
      <c r="P48063" s="142"/>
      <c r="Q48063" s="142"/>
      <c r="R48063" s="142"/>
      <c r="S48063" s="139"/>
    </row>
    <row r="48064" spans="2:19" ht="15.75" customHeight="1" x14ac:dyDescent="0.25">
      <c r="B48064" s="106"/>
      <c r="C48064" s="106"/>
      <c r="D48064" s="139"/>
      <c r="P48064" s="142"/>
      <c r="Q48064" s="142"/>
      <c r="R48064" s="142"/>
      <c r="S48064" s="139"/>
    </row>
    <row r="48065" spans="2:19" ht="15.75" customHeight="1" x14ac:dyDescent="0.25">
      <c r="B48065" s="106"/>
      <c r="C48065" s="106"/>
      <c r="D48065" s="139"/>
      <c r="P48065" s="142"/>
      <c r="Q48065" s="142"/>
      <c r="R48065" s="142"/>
      <c r="S48065" s="139"/>
    </row>
    <row r="48066" spans="2:19" ht="15.75" customHeight="1" x14ac:dyDescent="0.25">
      <c r="B48066" s="106"/>
      <c r="C48066" s="106"/>
      <c r="D48066" s="139"/>
      <c r="P48066" s="142"/>
      <c r="Q48066" s="142"/>
      <c r="R48066" s="142"/>
      <c r="S48066" s="139"/>
    </row>
    <row r="48067" spans="2:19" ht="15.75" customHeight="1" x14ac:dyDescent="0.25">
      <c r="B48067" s="106"/>
      <c r="C48067" s="106"/>
      <c r="D48067" s="139"/>
      <c r="P48067" s="142"/>
      <c r="Q48067" s="142"/>
      <c r="R48067" s="142"/>
      <c r="S48067" s="139"/>
    </row>
    <row r="48068" spans="2:19" ht="15.75" customHeight="1" x14ac:dyDescent="0.25">
      <c r="B48068" s="106"/>
      <c r="C48068" s="106"/>
      <c r="D48068" s="139"/>
      <c r="P48068" s="142"/>
      <c r="Q48068" s="142"/>
      <c r="R48068" s="142"/>
      <c r="S48068" s="139"/>
    </row>
    <row r="48069" spans="2:19" ht="15.75" customHeight="1" x14ac:dyDescent="0.25">
      <c r="B48069" s="106"/>
      <c r="C48069" s="106"/>
      <c r="D48069" s="139"/>
      <c r="P48069" s="142"/>
      <c r="Q48069" s="142"/>
      <c r="R48069" s="142"/>
      <c r="S48069" s="139"/>
    </row>
    <row r="48070" spans="2:19" ht="15.75" customHeight="1" x14ac:dyDescent="0.25">
      <c r="B48070" s="106"/>
      <c r="C48070" s="106"/>
      <c r="D48070" s="139"/>
      <c r="P48070" s="142"/>
      <c r="Q48070" s="142"/>
      <c r="R48070" s="142"/>
      <c r="S48070" s="139"/>
    </row>
    <row r="48071" spans="2:19" ht="15.75" customHeight="1" x14ac:dyDescent="0.25">
      <c r="B48071" s="106"/>
      <c r="C48071" s="106"/>
      <c r="D48071" s="139"/>
      <c r="P48071" s="142"/>
      <c r="Q48071" s="142"/>
      <c r="R48071" s="142"/>
      <c r="S48071" s="139"/>
    </row>
    <row r="48072" spans="2:19" ht="15.75" customHeight="1" x14ac:dyDescent="0.25">
      <c r="B48072" s="106"/>
      <c r="C48072" s="106"/>
      <c r="D48072" s="139"/>
      <c r="P48072" s="142"/>
      <c r="Q48072" s="142"/>
      <c r="R48072" s="142"/>
      <c r="S48072" s="139"/>
    </row>
    <row r="48073" spans="2:19" ht="15.75" customHeight="1" x14ac:dyDescent="0.25">
      <c r="B48073" s="106"/>
      <c r="C48073" s="106"/>
      <c r="D48073" s="139"/>
      <c r="P48073" s="142"/>
      <c r="Q48073" s="142"/>
      <c r="R48073" s="142"/>
      <c r="S48073" s="139"/>
    </row>
    <row r="48074" spans="2:19" ht="15.75" customHeight="1" x14ac:dyDescent="0.25">
      <c r="B48074" s="106"/>
      <c r="C48074" s="106"/>
      <c r="D48074" s="139"/>
      <c r="P48074" s="142"/>
      <c r="Q48074" s="142"/>
      <c r="R48074" s="142"/>
      <c r="S48074" s="139"/>
    </row>
    <row r="48075" spans="2:19" ht="15.75" customHeight="1" x14ac:dyDescent="0.25">
      <c r="B48075" s="106"/>
      <c r="C48075" s="106"/>
      <c r="D48075" s="139"/>
      <c r="P48075" s="142"/>
      <c r="Q48075" s="142"/>
      <c r="R48075" s="142"/>
      <c r="S48075" s="139"/>
    </row>
    <row r="48076" spans="2:19" ht="15.75" customHeight="1" x14ac:dyDescent="0.25">
      <c r="B48076" s="106"/>
      <c r="C48076" s="106"/>
      <c r="D48076" s="139"/>
      <c r="P48076" s="142"/>
      <c r="Q48076" s="142"/>
      <c r="R48076" s="142"/>
      <c r="S48076" s="139"/>
    </row>
    <row r="48077" spans="2:19" ht="15.75" customHeight="1" x14ac:dyDescent="0.25">
      <c r="B48077" s="106"/>
      <c r="C48077" s="106"/>
      <c r="D48077" s="139"/>
      <c r="P48077" s="142"/>
      <c r="Q48077" s="142"/>
      <c r="R48077" s="142"/>
      <c r="S48077" s="139"/>
    </row>
    <row r="48078" spans="2:19" ht="15.75" customHeight="1" x14ac:dyDescent="0.25">
      <c r="B48078" s="106"/>
      <c r="C48078" s="106"/>
      <c r="D48078" s="139"/>
      <c r="P48078" s="142"/>
      <c r="Q48078" s="142"/>
      <c r="R48078" s="142"/>
      <c r="S48078" s="139"/>
    </row>
    <row r="48079" spans="2:19" ht="15.75" customHeight="1" x14ac:dyDescent="0.25">
      <c r="B48079" s="106"/>
      <c r="C48079" s="106"/>
      <c r="D48079" s="139"/>
      <c r="P48079" s="142"/>
      <c r="Q48079" s="142"/>
      <c r="R48079" s="142"/>
      <c r="S48079" s="139"/>
    </row>
    <row r="48080" spans="2:19" ht="15.75" customHeight="1" x14ac:dyDescent="0.25">
      <c r="B48080" s="106"/>
      <c r="C48080" s="106"/>
      <c r="D48080" s="139"/>
      <c r="P48080" s="142"/>
      <c r="Q48080" s="142"/>
      <c r="R48080" s="142"/>
      <c r="S48080" s="139"/>
    </row>
    <row r="48081" spans="2:19" ht="15.75" customHeight="1" x14ac:dyDescent="0.25">
      <c r="B48081" s="106"/>
      <c r="C48081" s="106"/>
      <c r="D48081" s="139"/>
      <c r="P48081" s="142"/>
      <c r="Q48081" s="142"/>
      <c r="R48081" s="142"/>
      <c r="S48081" s="139"/>
    </row>
    <row r="48082" spans="2:19" ht="15.75" customHeight="1" x14ac:dyDescent="0.25">
      <c r="B48082" s="106"/>
      <c r="C48082" s="106"/>
      <c r="D48082" s="139"/>
      <c r="P48082" s="142"/>
      <c r="Q48082" s="142"/>
      <c r="R48082" s="142"/>
      <c r="S48082" s="139"/>
    </row>
    <row r="48083" spans="2:19" ht="15.75" customHeight="1" x14ac:dyDescent="0.25">
      <c r="B48083" s="106"/>
      <c r="C48083" s="106"/>
      <c r="D48083" s="139"/>
      <c r="P48083" s="142"/>
      <c r="Q48083" s="142"/>
      <c r="R48083" s="142"/>
      <c r="S48083" s="139"/>
    </row>
    <row r="48084" spans="2:19" ht="15.75" customHeight="1" x14ac:dyDescent="0.25">
      <c r="B48084" s="106"/>
      <c r="C48084" s="106"/>
      <c r="D48084" s="139"/>
      <c r="P48084" s="142"/>
      <c r="Q48084" s="142"/>
      <c r="R48084" s="142"/>
      <c r="S48084" s="139"/>
    </row>
    <row r="48085" spans="2:19" ht="15.75" customHeight="1" x14ac:dyDescent="0.25">
      <c r="B48085" s="106"/>
      <c r="C48085" s="106"/>
      <c r="D48085" s="139"/>
      <c r="P48085" s="142"/>
      <c r="Q48085" s="142"/>
      <c r="R48085" s="142"/>
      <c r="S48085" s="139"/>
    </row>
    <row r="48086" spans="2:19" ht="15.75" customHeight="1" x14ac:dyDescent="0.25">
      <c r="B48086" s="106"/>
      <c r="C48086" s="106"/>
      <c r="D48086" s="139"/>
      <c r="P48086" s="142"/>
      <c r="Q48086" s="142"/>
      <c r="R48086" s="142"/>
      <c r="S48086" s="139"/>
    </row>
    <row r="48087" spans="2:19" ht="15.75" customHeight="1" x14ac:dyDescent="0.25">
      <c r="B48087" s="106"/>
      <c r="C48087" s="106"/>
      <c r="D48087" s="139"/>
      <c r="P48087" s="142"/>
      <c r="Q48087" s="142"/>
      <c r="R48087" s="142"/>
      <c r="S48087" s="139"/>
    </row>
    <row r="48088" spans="2:19" ht="15.75" customHeight="1" x14ac:dyDescent="0.25">
      <c r="B48088" s="106"/>
      <c r="C48088" s="106"/>
      <c r="D48088" s="139"/>
      <c r="P48088" s="142"/>
      <c r="Q48088" s="142"/>
      <c r="R48088" s="142"/>
      <c r="S48088" s="139"/>
    </row>
    <row r="48089" spans="2:19" ht="15.75" customHeight="1" x14ac:dyDescent="0.25">
      <c r="B48089" s="106"/>
      <c r="C48089" s="106"/>
      <c r="D48089" s="139"/>
      <c r="P48089" s="142"/>
      <c r="Q48089" s="142"/>
      <c r="R48089" s="142"/>
      <c r="S48089" s="139"/>
    </row>
    <row r="48090" spans="2:19" ht="15.75" customHeight="1" x14ac:dyDescent="0.25">
      <c r="B48090" s="106"/>
      <c r="C48090" s="106"/>
      <c r="D48090" s="139"/>
      <c r="P48090" s="142"/>
      <c r="Q48090" s="142"/>
      <c r="R48090" s="142"/>
      <c r="S48090" s="139"/>
    </row>
    <row r="48091" spans="2:19" ht="15.75" customHeight="1" x14ac:dyDescent="0.25">
      <c r="B48091" s="106"/>
      <c r="C48091" s="106"/>
      <c r="D48091" s="139"/>
      <c r="P48091" s="142"/>
      <c r="Q48091" s="142"/>
      <c r="R48091" s="142"/>
      <c r="S48091" s="139"/>
    </row>
    <row r="48092" spans="2:19" ht="15.75" customHeight="1" x14ac:dyDescent="0.25">
      <c r="B48092" s="106"/>
      <c r="C48092" s="106"/>
      <c r="D48092" s="139"/>
      <c r="P48092" s="142"/>
      <c r="Q48092" s="142"/>
      <c r="R48092" s="142"/>
      <c r="S48092" s="139"/>
    </row>
    <row r="48093" spans="2:19" ht="15.75" customHeight="1" x14ac:dyDescent="0.25">
      <c r="B48093" s="106"/>
      <c r="C48093" s="106"/>
      <c r="D48093" s="139"/>
      <c r="P48093" s="142"/>
      <c r="Q48093" s="142"/>
      <c r="R48093" s="142"/>
      <c r="S48093" s="139"/>
    </row>
    <row r="48094" spans="2:19" ht="15.75" customHeight="1" x14ac:dyDescent="0.25">
      <c r="B48094" s="106"/>
      <c r="C48094" s="106"/>
      <c r="D48094" s="139"/>
      <c r="P48094" s="142"/>
      <c r="Q48094" s="142"/>
      <c r="R48094" s="142"/>
      <c r="S48094" s="139"/>
    </row>
    <row r="48095" spans="2:19" ht="15.75" customHeight="1" x14ac:dyDescent="0.25">
      <c r="B48095" s="106"/>
      <c r="C48095" s="106"/>
      <c r="D48095" s="139"/>
      <c r="P48095" s="142"/>
      <c r="Q48095" s="142"/>
      <c r="R48095" s="142"/>
      <c r="S48095" s="139"/>
    </row>
    <row r="48096" spans="2:19" ht="15.75" customHeight="1" x14ac:dyDescent="0.25">
      <c r="B48096" s="106"/>
      <c r="C48096" s="106"/>
      <c r="D48096" s="139"/>
      <c r="P48096" s="142"/>
      <c r="Q48096" s="142"/>
      <c r="R48096" s="142"/>
      <c r="S48096" s="139"/>
    </row>
    <row r="48097" spans="2:19" ht="15.75" customHeight="1" x14ac:dyDescent="0.25">
      <c r="B48097" s="106"/>
      <c r="C48097" s="106"/>
      <c r="D48097" s="139"/>
      <c r="P48097" s="142"/>
      <c r="Q48097" s="142"/>
      <c r="R48097" s="142"/>
      <c r="S48097" s="139"/>
    </row>
    <row r="48098" spans="2:19" ht="15.75" customHeight="1" x14ac:dyDescent="0.25">
      <c r="B48098" s="106"/>
      <c r="C48098" s="106"/>
      <c r="D48098" s="139"/>
      <c r="P48098" s="142"/>
      <c r="Q48098" s="142"/>
      <c r="R48098" s="142"/>
      <c r="S48098" s="139"/>
    </row>
    <row r="48099" spans="2:19" ht="15.75" customHeight="1" x14ac:dyDescent="0.25">
      <c r="B48099" s="106"/>
      <c r="C48099" s="106"/>
      <c r="D48099" s="139"/>
      <c r="P48099" s="142"/>
      <c r="Q48099" s="142"/>
      <c r="R48099" s="142"/>
      <c r="S48099" s="139"/>
    </row>
    <row r="48100" spans="2:19" ht="15.75" customHeight="1" x14ac:dyDescent="0.25">
      <c r="B48100" s="106"/>
      <c r="C48100" s="106"/>
      <c r="D48100" s="139"/>
      <c r="P48100" s="142"/>
      <c r="Q48100" s="142"/>
      <c r="R48100" s="142"/>
      <c r="S48100" s="139"/>
    </row>
    <row r="48101" spans="2:19" ht="15.75" customHeight="1" x14ac:dyDescent="0.25">
      <c r="B48101" s="106"/>
      <c r="C48101" s="106"/>
      <c r="D48101" s="139"/>
      <c r="P48101" s="142"/>
      <c r="Q48101" s="142"/>
      <c r="R48101" s="142"/>
      <c r="S48101" s="139"/>
    </row>
    <row r="48102" spans="2:19" ht="15.75" customHeight="1" x14ac:dyDescent="0.25">
      <c r="B48102" s="106"/>
      <c r="C48102" s="106"/>
      <c r="D48102" s="139"/>
      <c r="P48102" s="142"/>
      <c r="Q48102" s="142"/>
      <c r="R48102" s="142"/>
      <c r="S48102" s="139"/>
    </row>
    <row r="48103" spans="2:19" ht="15.75" customHeight="1" x14ac:dyDescent="0.25">
      <c r="B48103" s="106"/>
      <c r="C48103" s="106"/>
      <c r="D48103" s="139"/>
      <c r="P48103" s="142"/>
      <c r="Q48103" s="142"/>
      <c r="R48103" s="142"/>
      <c r="S48103" s="139"/>
    </row>
    <row r="48104" spans="2:19" ht="15.75" customHeight="1" x14ac:dyDescent="0.25">
      <c r="B48104" s="106"/>
      <c r="C48104" s="106"/>
      <c r="D48104" s="139"/>
      <c r="P48104" s="142"/>
      <c r="Q48104" s="142"/>
      <c r="R48104" s="142"/>
      <c r="S48104" s="139"/>
    </row>
    <row r="48105" spans="2:19" ht="15.75" customHeight="1" x14ac:dyDescent="0.25">
      <c r="B48105" s="106"/>
      <c r="C48105" s="106"/>
      <c r="D48105" s="139"/>
      <c r="P48105" s="142"/>
      <c r="Q48105" s="142"/>
      <c r="R48105" s="142"/>
      <c r="S48105" s="139"/>
    </row>
    <row r="48106" spans="2:19" ht="15.75" customHeight="1" x14ac:dyDescent="0.25">
      <c r="B48106" s="106"/>
      <c r="C48106" s="106"/>
      <c r="D48106" s="139"/>
      <c r="P48106" s="142"/>
      <c r="Q48106" s="142"/>
      <c r="R48106" s="142"/>
      <c r="S48106" s="139"/>
    </row>
    <row r="48107" spans="2:19" ht="15.75" customHeight="1" x14ac:dyDescent="0.25">
      <c r="B48107" s="106"/>
      <c r="C48107" s="106"/>
      <c r="D48107" s="139"/>
      <c r="P48107" s="142"/>
      <c r="Q48107" s="142"/>
      <c r="R48107" s="142"/>
      <c r="S48107" s="139"/>
    </row>
    <row r="48108" spans="2:19" ht="15.75" customHeight="1" x14ac:dyDescent="0.25">
      <c r="B48108" s="106"/>
      <c r="C48108" s="106"/>
      <c r="D48108" s="139"/>
      <c r="P48108" s="142"/>
      <c r="Q48108" s="142"/>
      <c r="R48108" s="142"/>
      <c r="S48108" s="139"/>
    </row>
    <row r="48109" spans="2:19" ht="15.75" customHeight="1" x14ac:dyDescent="0.25">
      <c r="B48109" s="106"/>
      <c r="C48109" s="106"/>
      <c r="D48109" s="139"/>
      <c r="P48109" s="142"/>
      <c r="Q48109" s="142"/>
      <c r="R48109" s="142"/>
      <c r="S48109" s="139"/>
    </row>
    <row r="48110" spans="2:19" ht="15.75" customHeight="1" x14ac:dyDescent="0.25">
      <c r="B48110" s="106"/>
      <c r="C48110" s="106"/>
      <c r="D48110" s="139"/>
      <c r="P48110" s="142"/>
      <c r="Q48110" s="142"/>
      <c r="R48110" s="142"/>
      <c r="S48110" s="139"/>
    </row>
    <row r="48111" spans="2:19" ht="15.75" customHeight="1" x14ac:dyDescent="0.25">
      <c r="B48111" s="106"/>
      <c r="C48111" s="106"/>
      <c r="D48111" s="139"/>
      <c r="P48111" s="142"/>
      <c r="Q48111" s="142"/>
      <c r="R48111" s="142"/>
      <c r="S48111" s="139"/>
    </row>
    <row r="48112" spans="2:19" ht="15.75" customHeight="1" x14ac:dyDescent="0.25">
      <c r="B48112" s="106"/>
      <c r="C48112" s="106"/>
      <c r="D48112" s="139"/>
      <c r="P48112" s="142"/>
      <c r="Q48112" s="142"/>
      <c r="R48112" s="142"/>
      <c r="S48112" s="139"/>
    </row>
    <row r="48113" spans="2:19" ht="15.75" customHeight="1" x14ac:dyDescent="0.25">
      <c r="B48113" s="106"/>
      <c r="C48113" s="106"/>
      <c r="D48113" s="139"/>
      <c r="P48113" s="142"/>
      <c r="Q48113" s="142"/>
      <c r="R48113" s="142"/>
      <c r="S48113" s="139"/>
    </row>
    <row r="48114" spans="2:19" ht="15.75" customHeight="1" x14ac:dyDescent="0.25">
      <c r="B48114" s="106"/>
      <c r="C48114" s="106"/>
      <c r="D48114" s="139"/>
      <c r="P48114" s="142"/>
      <c r="Q48114" s="142"/>
      <c r="R48114" s="142"/>
      <c r="S48114" s="139"/>
    </row>
    <row r="48115" spans="2:19" ht="15.75" customHeight="1" x14ac:dyDescent="0.25">
      <c r="B48115" s="106"/>
      <c r="C48115" s="106"/>
      <c r="D48115" s="139"/>
      <c r="P48115" s="142"/>
      <c r="Q48115" s="142"/>
      <c r="R48115" s="142"/>
      <c r="S48115" s="139"/>
    </row>
    <row r="48116" spans="2:19" ht="15.75" customHeight="1" x14ac:dyDescent="0.25">
      <c r="B48116" s="106"/>
      <c r="C48116" s="106"/>
      <c r="D48116" s="139"/>
      <c r="P48116" s="142"/>
      <c r="Q48116" s="142"/>
      <c r="R48116" s="142"/>
      <c r="S48116" s="139"/>
    </row>
    <row r="48117" spans="2:19" ht="15.75" customHeight="1" x14ac:dyDescent="0.25">
      <c r="B48117" s="106"/>
      <c r="C48117" s="106"/>
      <c r="D48117" s="139"/>
      <c r="P48117" s="142"/>
      <c r="Q48117" s="142"/>
      <c r="R48117" s="142"/>
      <c r="S48117" s="139"/>
    </row>
    <row r="48118" spans="2:19" ht="15.75" customHeight="1" x14ac:dyDescent="0.25">
      <c r="B48118" s="106"/>
      <c r="C48118" s="106"/>
      <c r="D48118" s="139"/>
      <c r="P48118" s="142"/>
      <c r="Q48118" s="142"/>
      <c r="R48118" s="142"/>
      <c r="S48118" s="139"/>
    </row>
    <row r="48119" spans="2:19" ht="15.75" customHeight="1" x14ac:dyDescent="0.25">
      <c r="B48119" s="106"/>
      <c r="C48119" s="106"/>
      <c r="D48119" s="139"/>
      <c r="P48119" s="142"/>
      <c r="Q48119" s="142"/>
      <c r="R48119" s="142"/>
      <c r="S48119" s="139"/>
    </row>
    <row r="48120" spans="2:19" ht="15.75" customHeight="1" x14ac:dyDescent="0.25">
      <c r="B48120" s="106"/>
      <c r="C48120" s="106"/>
      <c r="D48120" s="139"/>
      <c r="P48120" s="142"/>
      <c r="Q48120" s="142"/>
      <c r="R48120" s="142"/>
      <c r="S48120" s="139"/>
    </row>
    <row r="48121" spans="2:19" ht="15.75" customHeight="1" x14ac:dyDescent="0.25">
      <c r="B48121" s="106"/>
      <c r="C48121" s="106"/>
      <c r="D48121" s="139"/>
      <c r="P48121" s="142"/>
      <c r="Q48121" s="142"/>
      <c r="R48121" s="142"/>
      <c r="S48121" s="139"/>
    </row>
    <row r="48122" spans="2:19" ht="15.75" customHeight="1" x14ac:dyDescent="0.25">
      <c r="B48122" s="106"/>
      <c r="C48122" s="106"/>
      <c r="D48122" s="139"/>
      <c r="P48122" s="142"/>
      <c r="Q48122" s="142"/>
      <c r="R48122" s="142"/>
      <c r="S48122" s="139"/>
    </row>
    <row r="48123" spans="2:19" ht="15.75" customHeight="1" x14ac:dyDescent="0.25">
      <c r="B48123" s="106"/>
      <c r="C48123" s="106"/>
      <c r="D48123" s="139"/>
      <c r="P48123" s="142"/>
      <c r="Q48123" s="142"/>
      <c r="R48123" s="142"/>
      <c r="S48123" s="139"/>
    </row>
    <row r="48124" spans="2:19" ht="15.75" customHeight="1" x14ac:dyDescent="0.25">
      <c r="B48124" s="106"/>
      <c r="C48124" s="106"/>
      <c r="D48124" s="139"/>
      <c r="P48124" s="142"/>
      <c r="Q48124" s="142"/>
      <c r="R48124" s="142"/>
      <c r="S48124" s="139"/>
    </row>
    <row r="48125" spans="2:19" ht="15.75" customHeight="1" x14ac:dyDescent="0.25">
      <c r="B48125" s="106"/>
      <c r="C48125" s="106"/>
      <c r="D48125" s="139"/>
      <c r="P48125" s="142"/>
      <c r="Q48125" s="142"/>
      <c r="R48125" s="142"/>
      <c r="S48125" s="139"/>
    </row>
    <row r="48126" spans="2:19" ht="15.75" customHeight="1" x14ac:dyDescent="0.25">
      <c r="B48126" s="106"/>
      <c r="C48126" s="106"/>
      <c r="D48126" s="139"/>
      <c r="P48126" s="142"/>
      <c r="Q48126" s="142"/>
      <c r="R48126" s="142"/>
      <c r="S48126" s="139"/>
    </row>
    <row r="48127" spans="2:19" ht="15.75" customHeight="1" x14ac:dyDescent="0.25">
      <c r="B48127" s="106"/>
      <c r="C48127" s="106"/>
      <c r="D48127" s="139"/>
      <c r="P48127" s="142"/>
      <c r="Q48127" s="142"/>
      <c r="R48127" s="142"/>
      <c r="S48127" s="139"/>
    </row>
    <row r="48128" spans="2:19" ht="15.75" customHeight="1" x14ac:dyDescent="0.25">
      <c r="B48128" s="106"/>
      <c r="C48128" s="106"/>
      <c r="D48128" s="139"/>
      <c r="P48128" s="142"/>
      <c r="Q48128" s="142"/>
      <c r="R48128" s="142"/>
      <c r="S48128" s="139"/>
    </row>
    <row r="48129" spans="2:19" ht="15.75" customHeight="1" x14ac:dyDescent="0.25">
      <c r="B48129" s="106"/>
      <c r="C48129" s="106"/>
      <c r="D48129" s="139"/>
      <c r="P48129" s="142"/>
      <c r="Q48129" s="142"/>
      <c r="R48129" s="142"/>
      <c r="S48129" s="139"/>
    </row>
    <row r="48130" spans="2:19" ht="15.75" customHeight="1" x14ac:dyDescent="0.25">
      <c r="B48130" s="106"/>
      <c r="C48130" s="106"/>
      <c r="D48130" s="139"/>
      <c r="P48130" s="142"/>
      <c r="Q48130" s="142"/>
      <c r="R48130" s="142"/>
      <c r="S48130" s="139"/>
    </row>
    <row r="48131" spans="2:19" ht="15.75" customHeight="1" x14ac:dyDescent="0.25">
      <c r="B48131" s="106"/>
      <c r="C48131" s="106"/>
      <c r="D48131" s="139"/>
      <c r="P48131" s="142"/>
      <c r="Q48131" s="142"/>
      <c r="R48131" s="142"/>
      <c r="S48131" s="139"/>
    </row>
    <row r="48132" spans="2:19" ht="15.75" customHeight="1" x14ac:dyDescent="0.25">
      <c r="B48132" s="106"/>
      <c r="C48132" s="106"/>
      <c r="D48132" s="139"/>
      <c r="P48132" s="142"/>
      <c r="Q48132" s="142"/>
      <c r="R48132" s="142"/>
      <c r="S48132" s="139"/>
    </row>
    <row r="48133" spans="2:19" ht="15.75" customHeight="1" x14ac:dyDescent="0.25">
      <c r="B48133" s="106"/>
      <c r="C48133" s="106"/>
      <c r="D48133" s="139"/>
      <c r="P48133" s="142"/>
      <c r="Q48133" s="142"/>
      <c r="R48133" s="142"/>
      <c r="S48133" s="139"/>
    </row>
    <row r="48134" spans="2:19" ht="15.75" customHeight="1" x14ac:dyDescent="0.25">
      <c r="B48134" s="106"/>
      <c r="C48134" s="106"/>
      <c r="D48134" s="139"/>
      <c r="P48134" s="142"/>
      <c r="Q48134" s="142"/>
      <c r="R48134" s="142"/>
      <c r="S48134" s="139"/>
    </row>
    <row r="48135" spans="2:19" ht="15.75" customHeight="1" x14ac:dyDescent="0.25">
      <c r="B48135" s="106"/>
      <c r="C48135" s="106"/>
      <c r="D48135" s="139"/>
      <c r="P48135" s="142"/>
      <c r="Q48135" s="142"/>
      <c r="R48135" s="142"/>
      <c r="S48135" s="139"/>
    </row>
    <row r="48136" spans="2:19" ht="15.75" customHeight="1" x14ac:dyDescent="0.25">
      <c r="B48136" s="106"/>
      <c r="C48136" s="106"/>
      <c r="D48136" s="139"/>
      <c r="P48136" s="142"/>
      <c r="Q48136" s="142"/>
      <c r="R48136" s="142"/>
      <c r="S48136" s="139"/>
    </row>
    <row r="48137" spans="2:19" ht="15.75" customHeight="1" x14ac:dyDescent="0.25">
      <c r="B48137" s="106"/>
      <c r="C48137" s="106"/>
      <c r="D48137" s="139"/>
      <c r="P48137" s="142"/>
      <c r="Q48137" s="142"/>
      <c r="R48137" s="142"/>
      <c r="S48137" s="139"/>
    </row>
    <row r="48138" spans="2:19" ht="15.75" customHeight="1" x14ac:dyDescent="0.25">
      <c r="B48138" s="106"/>
      <c r="C48138" s="106"/>
      <c r="D48138" s="139"/>
      <c r="P48138" s="142"/>
      <c r="Q48138" s="142"/>
      <c r="R48138" s="142"/>
      <c r="S48138" s="139"/>
    </row>
    <row r="48139" spans="2:19" ht="15.75" customHeight="1" x14ac:dyDescent="0.25">
      <c r="B48139" s="106"/>
      <c r="C48139" s="106"/>
      <c r="D48139" s="139"/>
      <c r="P48139" s="142"/>
      <c r="Q48139" s="142"/>
      <c r="R48139" s="142"/>
      <c r="S48139" s="139"/>
    </row>
    <row r="48140" spans="2:19" ht="15.75" customHeight="1" x14ac:dyDescent="0.25">
      <c r="B48140" s="106"/>
      <c r="C48140" s="106"/>
      <c r="D48140" s="139"/>
      <c r="P48140" s="142"/>
      <c r="Q48140" s="142"/>
      <c r="R48140" s="142"/>
      <c r="S48140" s="139"/>
    </row>
    <row r="48141" spans="2:19" ht="15.75" customHeight="1" x14ac:dyDescent="0.25">
      <c r="B48141" s="106"/>
      <c r="C48141" s="106"/>
      <c r="D48141" s="139"/>
      <c r="P48141" s="142"/>
      <c r="Q48141" s="142"/>
      <c r="R48141" s="142"/>
      <c r="S48141" s="139"/>
    </row>
    <row r="48142" spans="2:19" ht="15.75" customHeight="1" x14ac:dyDescent="0.25">
      <c r="B48142" s="106"/>
      <c r="C48142" s="106"/>
      <c r="D48142" s="139"/>
      <c r="P48142" s="142"/>
      <c r="Q48142" s="142"/>
      <c r="R48142" s="142"/>
      <c r="S48142" s="139"/>
    </row>
    <row r="48143" spans="2:19" ht="15.75" customHeight="1" x14ac:dyDescent="0.25">
      <c r="B48143" s="106"/>
      <c r="C48143" s="106"/>
      <c r="D48143" s="139"/>
      <c r="P48143" s="142"/>
      <c r="Q48143" s="142"/>
      <c r="R48143" s="142"/>
      <c r="S48143" s="139"/>
    </row>
    <row r="48144" spans="2:19" ht="15.75" customHeight="1" x14ac:dyDescent="0.25">
      <c r="B48144" s="106"/>
      <c r="C48144" s="106"/>
      <c r="D48144" s="139"/>
      <c r="P48144" s="142"/>
      <c r="Q48144" s="142"/>
      <c r="R48144" s="142"/>
      <c r="S48144" s="139"/>
    </row>
    <row r="48145" spans="2:19" ht="15.75" customHeight="1" x14ac:dyDescent="0.25">
      <c r="B48145" s="106"/>
      <c r="C48145" s="106"/>
      <c r="D48145" s="139"/>
      <c r="P48145" s="142"/>
      <c r="Q48145" s="142"/>
      <c r="R48145" s="142"/>
      <c r="S48145" s="139"/>
    </row>
    <row r="48146" spans="2:19" ht="15.75" customHeight="1" x14ac:dyDescent="0.25">
      <c r="B48146" s="106"/>
      <c r="C48146" s="106"/>
      <c r="D48146" s="139"/>
      <c r="P48146" s="142"/>
      <c r="Q48146" s="142"/>
      <c r="R48146" s="142"/>
      <c r="S48146" s="139"/>
    </row>
    <row r="48147" spans="2:19" ht="15.75" customHeight="1" x14ac:dyDescent="0.25">
      <c r="B48147" s="106"/>
      <c r="C48147" s="106"/>
      <c r="D48147" s="139"/>
      <c r="P48147" s="142"/>
      <c r="Q48147" s="142"/>
      <c r="R48147" s="142"/>
      <c r="S48147" s="139"/>
    </row>
    <row r="48148" spans="2:19" ht="15.75" customHeight="1" x14ac:dyDescent="0.25">
      <c r="B48148" s="106"/>
      <c r="C48148" s="106"/>
      <c r="D48148" s="139"/>
      <c r="P48148" s="142"/>
      <c r="Q48148" s="142"/>
      <c r="R48148" s="142"/>
      <c r="S48148" s="139"/>
    </row>
    <row r="48149" spans="2:19" ht="15.75" customHeight="1" x14ac:dyDescent="0.25">
      <c r="B48149" s="106"/>
      <c r="C48149" s="106"/>
      <c r="D48149" s="139"/>
      <c r="P48149" s="142"/>
      <c r="Q48149" s="142"/>
      <c r="R48149" s="142"/>
      <c r="S48149" s="139"/>
    </row>
    <row r="48150" spans="2:19" ht="15.75" customHeight="1" x14ac:dyDescent="0.25">
      <c r="B48150" s="106"/>
      <c r="C48150" s="106"/>
      <c r="D48150" s="139"/>
      <c r="P48150" s="142"/>
      <c r="Q48150" s="142"/>
      <c r="R48150" s="142"/>
      <c r="S48150" s="139"/>
    </row>
    <row r="48151" spans="2:19" ht="15.75" customHeight="1" x14ac:dyDescent="0.25">
      <c r="B48151" s="106"/>
      <c r="C48151" s="106"/>
      <c r="D48151" s="139"/>
      <c r="P48151" s="142"/>
      <c r="Q48151" s="142"/>
      <c r="R48151" s="142"/>
      <c r="S48151" s="139"/>
    </row>
    <row r="48152" spans="2:19" ht="15.75" customHeight="1" x14ac:dyDescent="0.25">
      <c r="B48152" s="106"/>
      <c r="C48152" s="106"/>
      <c r="D48152" s="139"/>
      <c r="P48152" s="142"/>
      <c r="Q48152" s="142"/>
      <c r="R48152" s="142"/>
      <c r="S48152" s="139"/>
    </row>
    <row r="48153" spans="2:19" ht="15.75" customHeight="1" x14ac:dyDescent="0.25">
      <c r="B48153" s="106"/>
      <c r="C48153" s="106"/>
      <c r="D48153" s="139"/>
      <c r="P48153" s="142"/>
      <c r="Q48153" s="142"/>
      <c r="R48153" s="142"/>
      <c r="S48153" s="139"/>
    </row>
    <row r="48154" spans="2:19" ht="15.75" customHeight="1" x14ac:dyDescent="0.25">
      <c r="B48154" s="106"/>
      <c r="C48154" s="106"/>
      <c r="D48154" s="139"/>
      <c r="P48154" s="142"/>
      <c r="Q48154" s="142"/>
      <c r="R48154" s="142"/>
      <c r="S48154" s="139"/>
    </row>
    <row r="48155" spans="2:19" ht="15.75" customHeight="1" x14ac:dyDescent="0.25">
      <c r="B48155" s="106"/>
      <c r="C48155" s="106"/>
      <c r="D48155" s="139"/>
      <c r="P48155" s="142"/>
      <c r="Q48155" s="142"/>
      <c r="R48155" s="142"/>
      <c r="S48155" s="139"/>
    </row>
    <row r="48156" spans="2:19" ht="15.75" customHeight="1" x14ac:dyDescent="0.25">
      <c r="B48156" s="106"/>
      <c r="C48156" s="106"/>
      <c r="D48156" s="139"/>
      <c r="P48156" s="142"/>
      <c r="Q48156" s="142"/>
      <c r="R48156" s="142"/>
      <c r="S48156" s="139"/>
    </row>
    <row r="48157" spans="2:19" ht="15.75" customHeight="1" x14ac:dyDescent="0.25">
      <c r="B48157" s="106"/>
      <c r="C48157" s="106"/>
      <c r="D48157" s="139"/>
      <c r="P48157" s="142"/>
      <c r="Q48157" s="142"/>
      <c r="R48157" s="142"/>
      <c r="S48157" s="139"/>
    </row>
    <row r="48158" spans="2:19" ht="15.75" customHeight="1" x14ac:dyDescent="0.25">
      <c r="B48158" s="106"/>
      <c r="C48158" s="106"/>
      <c r="D48158" s="139"/>
      <c r="P48158" s="142"/>
      <c r="Q48158" s="142"/>
      <c r="R48158" s="142"/>
      <c r="S48158" s="139"/>
    </row>
    <row r="48159" spans="2:19" ht="15.75" customHeight="1" x14ac:dyDescent="0.25">
      <c r="B48159" s="106"/>
      <c r="C48159" s="106"/>
      <c r="D48159" s="139"/>
      <c r="P48159" s="142"/>
      <c r="Q48159" s="142"/>
      <c r="R48159" s="142"/>
      <c r="S48159" s="139"/>
    </row>
    <row r="48160" spans="2:19" ht="15.75" customHeight="1" x14ac:dyDescent="0.25">
      <c r="B48160" s="106"/>
      <c r="C48160" s="106"/>
      <c r="D48160" s="139"/>
      <c r="P48160" s="142"/>
      <c r="Q48160" s="142"/>
      <c r="R48160" s="142"/>
      <c r="S48160" s="139"/>
    </row>
    <row r="48161" spans="2:19" ht="15.75" customHeight="1" x14ac:dyDescent="0.25">
      <c r="B48161" s="106"/>
      <c r="C48161" s="106"/>
      <c r="D48161" s="139"/>
      <c r="P48161" s="142"/>
      <c r="Q48161" s="142"/>
      <c r="R48161" s="142"/>
      <c r="S48161" s="139"/>
    </row>
    <row r="48162" spans="2:19" ht="15.75" customHeight="1" x14ac:dyDescent="0.25">
      <c r="B48162" s="106"/>
      <c r="C48162" s="106"/>
      <c r="D48162" s="139"/>
      <c r="P48162" s="142"/>
      <c r="Q48162" s="142"/>
      <c r="R48162" s="142"/>
      <c r="S48162" s="139"/>
    </row>
    <row r="48163" spans="2:19" ht="15.75" customHeight="1" x14ac:dyDescent="0.25">
      <c r="B48163" s="106"/>
      <c r="C48163" s="106"/>
      <c r="D48163" s="139"/>
      <c r="P48163" s="142"/>
      <c r="Q48163" s="142"/>
      <c r="R48163" s="142"/>
      <c r="S48163" s="139"/>
    </row>
    <row r="48164" spans="2:19" ht="15.75" customHeight="1" x14ac:dyDescent="0.25">
      <c r="B48164" s="106"/>
      <c r="C48164" s="106"/>
      <c r="D48164" s="139"/>
      <c r="P48164" s="142"/>
      <c r="Q48164" s="142"/>
      <c r="R48164" s="142"/>
      <c r="S48164" s="139"/>
    </row>
    <row r="48165" spans="2:19" ht="15.75" customHeight="1" x14ac:dyDescent="0.25">
      <c r="B48165" s="106"/>
      <c r="C48165" s="106"/>
      <c r="D48165" s="139"/>
      <c r="P48165" s="142"/>
      <c r="Q48165" s="142"/>
      <c r="R48165" s="142"/>
      <c r="S48165" s="139"/>
    </row>
    <row r="48166" spans="2:19" ht="15.75" customHeight="1" x14ac:dyDescent="0.25">
      <c r="B48166" s="106"/>
      <c r="C48166" s="106"/>
      <c r="D48166" s="139"/>
      <c r="P48166" s="142"/>
      <c r="Q48166" s="142"/>
      <c r="R48166" s="142"/>
      <c r="S48166" s="139"/>
    </row>
    <row r="48167" spans="2:19" ht="15.75" customHeight="1" x14ac:dyDescent="0.25">
      <c r="B48167" s="106"/>
      <c r="C48167" s="106"/>
      <c r="D48167" s="139"/>
      <c r="P48167" s="142"/>
      <c r="Q48167" s="142"/>
      <c r="R48167" s="142"/>
      <c r="S48167" s="139"/>
    </row>
    <row r="48168" spans="2:19" ht="15.75" customHeight="1" x14ac:dyDescent="0.25">
      <c r="B48168" s="106"/>
      <c r="C48168" s="106"/>
      <c r="D48168" s="139"/>
      <c r="P48168" s="142"/>
      <c r="Q48168" s="142"/>
      <c r="R48168" s="142"/>
      <c r="S48168" s="139"/>
    </row>
    <row r="48169" spans="2:19" ht="15.75" customHeight="1" x14ac:dyDescent="0.25">
      <c r="B48169" s="106"/>
      <c r="C48169" s="106"/>
      <c r="D48169" s="139"/>
      <c r="P48169" s="142"/>
      <c r="Q48169" s="142"/>
      <c r="R48169" s="142"/>
      <c r="S48169" s="139"/>
    </row>
    <row r="48170" spans="2:19" ht="15.75" customHeight="1" x14ac:dyDescent="0.25">
      <c r="B48170" s="106"/>
      <c r="C48170" s="106"/>
      <c r="D48170" s="139"/>
      <c r="P48170" s="142"/>
      <c r="Q48170" s="142"/>
      <c r="R48170" s="142"/>
      <c r="S48170" s="139"/>
    </row>
    <row r="48171" spans="2:19" ht="15.75" customHeight="1" x14ac:dyDescent="0.25">
      <c r="B48171" s="106"/>
      <c r="C48171" s="106"/>
      <c r="D48171" s="139"/>
      <c r="P48171" s="142"/>
      <c r="Q48171" s="142"/>
      <c r="R48171" s="142"/>
      <c r="S48171" s="139"/>
    </row>
    <row r="48172" spans="2:19" ht="15.75" customHeight="1" x14ac:dyDescent="0.25">
      <c r="B48172" s="106"/>
      <c r="C48172" s="106"/>
      <c r="D48172" s="139"/>
      <c r="P48172" s="142"/>
      <c r="Q48172" s="142"/>
      <c r="R48172" s="142"/>
      <c r="S48172" s="139"/>
    </row>
    <row r="48173" spans="2:19" ht="15.75" customHeight="1" x14ac:dyDescent="0.25">
      <c r="B48173" s="106"/>
      <c r="C48173" s="106"/>
      <c r="D48173" s="139"/>
      <c r="P48173" s="142"/>
      <c r="Q48173" s="142"/>
      <c r="R48173" s="142"/>
      <c r="S48173" s="139"/>
    </row>
    <row r="48174" spans="2:19" ht="15.75" customHeight="1" x14ac:dyDescent="0.25">
      <c r="B48174" s="106"/>
      <c r="C48174" s="106"/>
      <c r="D48174" s="139"/>
      <c r="P48174" s="142"/>
      <c r="Q48174" s="142"/>
      <c r="R48174" s="142"/>
      <c r="S48174" s="139"/>
    </row>
    <row r="48175" spans="2:19" ht="15.75" customHeight="1" x14ac:dyDescent="0.25">
      <c r="B48175" s="106"/>
      <c r="C48175" s="106"/>
      <c r="D48175" s="139"/>
      <c r="P48175" s="142"/>
      <c r="Q48175" s="142"/>
      <c r="R48175" s="142"/>
      <c r="S48175" s="139"/>
    </row>
    <row r="48176" spans="2:19" ht="15.75" customHeight="1" x14ac:dyDescent="0.25">
      <c r="B48176" s="106"/>
      <c r="C48176" s="106"/>
      <c r="D48176" s="139"/>
      <c r="P48176" s="142"/>
      <c r="Q48176" s="142"/>
      <c r="R48176" s="142"/>
      <c r="S48176" s="139"/>
    </row>
    <row r="48177" spans="2:19" ht="15.75" customHeight="1" x14ac:dyDescent="0.25">
      <c r="B48177" s="106"/>
      <c r="C48177" s="106"/>
      <c r="D48177" s="139"/>
      <c r="P48177" s="142"/>
      <c r="Q48177" s="142"/>
      <c r="R48177" s="142"/>
      <c r="S48177" s="139"/>
    </row>
    <row r="48178" spans="2:19" ht="15.75" customHeight="1" x14ac:dyDescent="0.25">
      <c r="B48178" s="106"/>
      <c r="C48178" s="106"/>
      <c r="D48178" s="139"/>
      <c r="P48178" s="142"/>
      <c r="Q48178" s="142"/>
      <c r="R48178" s="142"/>
      <c r="S48178" s="139"/>
    </row>
    <row r="48179" spans="2:19" ht="15.75" customHeight="1" x14ac:dyDescent="0.25">
      <c r="B48179" s="106"/>
      <c r="C48179" s="106"/>
      <c r="D48179" s="139"/>
      <c r="P48179" s="142"/>
      <c r="Q48179" s="142"/>
      <c r="R48179" s="142"/>
      <c r="S48179" s="139"/>
    </row>
    <row r="48180" spans="2:19" ht="15.75" customHeight="1" x14ac:dyDescent="0.25">
      <c r="B48180" s="106"/>
      <c r="C48180" s="106"/>
      <c r="D48180" s="139"/>
      <c r="P48180" s="142"/>
      <c r="Q48180" s="142"/>
      <c r="R48180" s="142"/>
      <c r="S48180" s="139"/>
    </row>
    <row r="48181" spans="2:19" ht="15.75" customHeight="1" x14ac:dyDescent="0.25">
      <c r="B48181" s="106"/>
      <c r="C48181" s="106"/>
      <c r="D48181" s="139"/>
      <c r="P48181" s="142"/>
      <c r="Q48181" s="142"/>
      <c r="R48181" s="142"/>
      <c r="S48181" s="139"/>
    </row>
    <row r="48182" spans="2:19" ht="15.75" customHeight="1" x14ac:dyDescent="0.25">
      <c r="B48182" s="106"/>
      <c r="C48182" s="106"/>
      <c r="D48182" s="139"/>
      <c r="P48182" s="142"/>
      <c r="Q48182" s="142"/>
      <c r="R48182" s="142"/>
      <c r="S48182" s="139"/>
    </row>
    <row r="48183" spans="2:19" ht="15.75" customHeight="1" x14ac:dyDescent="0.25">
      <c r="B48183" s="106"/>
      <c r="C48183" s="106"/>
      <c r="D48183" s="139"/>
      <c r="P48183" s="142"/>
      <c r="Q48183" s="142"/>
      <c r="R48183" s="142"/>
      <c r="S48183" s="139"/>
    </row>
    <row r="48184" spans="2:19" ht="15.75" customHeight="1" x14ac:dyDescent="0.25">
      <c r="B48184" s="106"/>
      <c r="C48184" s="106"/>
      <c r="D48184" s="139"/>
      <c r="P48184" s="142"/>
      <c r="Q48184" s="142"/>
      <c r="R48184" s="142"/>
      <c r="S48184" s="139"/>
    </row>
    <row r="48185" spans="2:19" ht="15.75" customHeight="1" x14ac:dyDescent="0.25">
      <c r="B48185" s="106"/>
      <c r="C48185" s="106"/>
      <c r="D48185" s="139"/>
      <c r="P48185" s="142"/>
      <c r="Q48185" s="142"/>
      <c r="R48185" s="142"/>
      <c r="S48185" s="139"/>
    </row>
    <row r="48186" spans="2:19" ht="15.75" customHeight="1" x14ac:dyDescent="0.25">
      <c r="B48186" s="106"/>
      <c r="C48186" s="106"/>
      <c r="D48186" s="139"/>
      <c r="P48186" s="142"/>
      <c r="Q48186" s="142"/>
      <c r="R48186" s="142"/>
      <c r="S48186" s="139"/>
    </row>
    <row r="48187" spans="2:19" ht="15.75" customHeight="1" x14ac:dyDescent="0.25">
      <c r="B48187" s="106"/>
      <c r="C48187" s="106"/>
      <c r="D48187" s="139"/>
      <c r="P48187" s="142"/>
      <c r="Q48187" s="142"/>
      <c r="R48187" s="142"/>
      <c r="S48187" s="139"/>
    </row>
    <row r="48188" spans="2:19" ht="15.75" customHeight="1" x14ac:dyDescent="0.25">
      <c r="B48188" s="106"/>
      <c r="C48188" s="106"/>
      <c r="D48188" s="139"/>
      <c r="P48188" s="142"/>
      <c r="Q48188" s="142"/>
      <c r="R48188" s="142"/>
      <c r="S48188" s="139"/>
    </row>
    <row r="48189" spans="2:19" ht="15.75" customHeight="1" x14ac:dyDescent="0.25">
      <c r="B48189" s="106"/>
      <c r="C48189" s="106"/>
      <c r="D48189" s="139"/>
      <c r="P48189" s="142"/>
      <c r="Q48189" s="142"/>
      <c r="R48189" s="142"/>
      <c r="S48189" s="139"/>
    </row>
    <row r="48190" spans="2:19" ht="15.75" customHeight="1" x14ac:dyDescent="0.25">
      <c r="B48190" s="106"/>
      <c r="C48190" s="106"/>
      <c r="D48190" s="139"/>
      <c r="P48190" s="142"/>
      <c r="Q48190" s="142"/>
      <c r="R48190" s="142"/>
      <c r="S48190" s="139"/>
    </row>
    <row r="48191" spans="2:19" ht="15.75" customHeight="1" x14ac:dyDescent="0.25">
      <c r="B48191" s="106"/>
      <c r="C48191" s="106"/>
      <c r="D48191" s="139"/>
      <c r="P48191" s="142"/>
      <c r="Q48191" s="142"/>
      <c r="R48191" s="142"/>
      <c r="S48191" s="139"/>
    </row>
    <row r="48192" spans="2:19" ht="15.75" customHeight="1" x14ac:dyDescent="0.25">
      <c r="B48192" s="106"/>
      <c r="C48192" s="106"/>
      <c r="D48192" s="139"/>
      <c r="P48192" s="142"/>
      <c r="Q48192" s="142"/>
      <c r="R48192" s="142"/>
      <c r="S48192" s="139"/>
    </row>
    <row r="48193" spans="2:19" ht="15.75" customHeight="1" x14ac:dyDescent="0.25">
      <c r="B48193" s="106"/>
      <c r="C48193" s="106"/>
      <c r="D48193" s="139"/>
      <c r="P48193" s="142"/>
      <c r="Q48193" s="142"/>
      <c r="R48193" s="142"/>
      <c r="S48193" s="139"/>
    </row>
    <row r="48194" spans="2:19" ht="15.75" customHeight="1" x14ac:dyDescent="0.25">
      <c r="B48194" s="106"/>
      <c r="C48194" s="106"/>
      <c r="D48194" s="139"/>
      <c r="P48194" s="142"/>
      <c r="Q48194" s="142"/>
      <c r="R48194" s="142"/>
      <c r="S48194" s="139"/>
    </row>
    <row r="48195" spans="2:19" ht="15.75" customHeight="1" x14ac:dyDescent="0.25">
      <c r="B48195" s="106"/>
      <c r="C48195" s="106"/>
      <c r="D48195" s="139"/>
      <c r="P48195" s="142"/>
      <c r="Q48195" s="142"/>
      <c r="R48195" s="142"/>
      <c r="S48195" s="139"/>
    </row>
    <row r="48196" spans="2:19" ht="15.75" customHeight="1" x14ac:dyDescent="0.25">
      <c r="B48196" s="106"/>
      <c r="C48196" s="106"/>
      <c r="D48196" s="139"/>
      <c r="P48196" s="142"/>
      <c r="Q48196" s="142"/>
      <c r="R48196" s="142"/>
      <c r="S48196" s="139"/>
    </row>
    <row r="48197" spans="2:19" ht="15.75" customHeight="1" x14ac:dyDescent="0.25">
      <c r="B48197" s="106"/>
      <c r="C48197" s="106"/>
      <c r="D48197" s="139"/>
      <c r="P48197" s="142"/>
      <c r="Q48197" s="142"/>
      <c r="R48197" s="142"/>
      <c r="S48197" s="139"/>
    </row>
    <row r="48198" spans="2:19" ht="15.75" customHeight="1" x14ac:dyDescent="0.25">
      <c r="B48198" s="106"/>
      <c r="C48198" s="106"/>
      <c r="D48198" s="139"/>
      <c r="P48198" s="142"/>
      <c r="Q48198" s="142"/>
      <c r="R48198" s="142"/>
      <c r="S48198" s="139"/>
    </row>
    <row r="48199" spans="2:19" ht="15.75" customHeight="1" x14ac:dyDescent="0.25">
      <c r="B48199" s="106"/>
      <c r="C48199" s="106"/>
      <c r="D48199" s="139"/>
      <c r="P48199" s="142"/>
      <c r="Q48199" s="142"/>
      <c r="R48199" s="142"/>
      <c r="S48199" s="139"/>
    </row>
    <row r="48200" spans="2:19" ht="15.75" customHeight="1" x14ac:dyDescent="0.25">
      <c r="B48200" s="106"/>
      <c r="C48200" s="106"/>
      <c r="D48200" s="139"/>
      <c r="P48200" s="142"/>
      <c r="Q48200" s="142"/>
      <c r="R48200" s="142"/>
      <c r="S48200" s="139"/>
    </row>
    <row r="48201" spans="2:19" ht="15.75" customHeight="1" x14ac:dyDescent="0.25">
      <c r="B48201" s="106"/>
      <c r="C48201" s="106"/>
      <c r="D48201" s="139"/>
      <c r="P48201" s="142"/>
      <c r="Q48201" s="142"/>
      <c r="R48201" s="142"/>
      <c r="S48201" s="139"/>
    </row>
    <row r="48202" spans="2:19" ht="15.75" customHeight="1" x14ac:dyDescent="0.25">
      <c r="B48202" s="106"/>
      <c r="C48202" s="106"/>
      <c r="D48202" s="139"/>
      <c r="P48202" s="142"/>
      <c r="Q48202" s="142"/>
      <c r="R48202" s="142"/>
      <c r="S48202" s="139"/>
    </row>
    <row r="48203" spans="2:19" ht="15.75" customHeight="1" x14ac:dyDescent="0.25">
      <c r="B48203" s="106"/>
      <c r="C48203" s="106"/>
      <c r="D48203" s="139"/>
      <c r="P48203" s="142"/>
      <c r="Q48203" s="142"/>
      <c r="R48203" s="142"/>
      <c r="S48203" s="139"/>
    </row>
    <row r="48204" spans="2:19" ht="15.75" customHeight="1" x14ac:dyDescent="0.25">
      <c r="B48204" s="106"/>
      <c r="C48204" s="106"/>
      <c r="D48204" s="139"/>
      <c r="P48204" s="142"/>
      <c r="Q48204" s="142"/>
      <c r="R48204" s="142"/>
      <c r="S48204" s="139"/>
    </row>
    <row r="48205" spans="2:19" ht="15.75" customHeight="1" x14ac:dyDescent="0.25">
      <c r="B48205" s="106"/>
      <c r="C48205" s="106"/>
      <c r="D48205" s="139"/>
      <c r="P48205" s="142"/>
      <c r="Q48205" s="142"/>
      <c r="R48205" s="142"/>
      <c r="S48205" s="139"/>
    </row>
    <row r="48206" spans="2:19" ht="15.75" customHeight="1" x14ac:dyDescent="0.25">
      <c r="B48206" s="106"/>
      <c r="C48206" s="106"/>
      <c r="D48206" s="139"/>
      <c r="P48206" s="142"/>
      <c r="Q48206" s="142"/>
      <c r="R48206" s="142"/>
      <c r="S48206" s="139"/>
    </row>
    <row r="48207" spans="2:19" ht="15.75" customHeight="1" x14ac:dyDescent="0.25">
      <c r="B48207" s="106"/>
      <c r="C48207" s="106"/>
      <c r="D48207" s="139"/>
      <c r="P48207" s="142"/>
      <c r="Q48207" s="142"/>
      <c r="R48207" s="142"/>
      <c r="S48207" s="139"/>
    </row>
    <row r="48208" spans="2:19" ht="15.75" customHeight="1" x14ac:dyDescent="0.25">
      <c r="B48208" s="106"/>
      <c r="C48208" s="106"/>
      <c r="D48208" s="139"/>
      <c r="P48208" s="142"/>
      <c r="Q48208" s="142"/>
      <c r="R48208" s="142"/>
      <c r="S48208" s="139"/>
    </row>
    <row r="48209" spans="2:19" ht="15.75" customHeight="1" x14ac:dyDescent="0.25">
      <c r="B48209" s="106"/>
      <c r="C48209" s="106"/>
      <c r="D48209" s="139"/>
      <c r="P48209" s="142"/>
      <c r="Q48209" s="142"/>
      <c r="R48209" s="142"/>
      <c r="S48209" s="139"/>
    </row>
    <row r="48210" spans="2:19" ht="15.75" customHeight="1" x14ac:dyDescent="0.25">
      <c r="B48210" s="106"/>
      <c r="C48210" s="106"/>
      <c r="D48210" s="139"/>
      <c r="P48210" s="142"/>
      <c r="Q48210" s="142"/>
      <c r="R48210" s="142"/>
      <c r="S48210" s="139"/>
    </row>
    <row r="48211" spans="2:19" ht="15.75" customHeight="1" x14ac:dyDescent="0.25">
      <c r="B48211" s="106"/>
      <c r="C48211" s="106"/>
      <c r="D48211" s="139"/>
      <c r="P48211" s="142"/>
      <c r="Q48211" s="142"/>
      <c r="R48211" s="142"/>
      <c r="S48211" s="139"/>
    </row>
    <row r="48212" spans="2:19" ht="15.75" customHeight="1" x14ac:dyDescent="0.25">
      <c r="B48212" s="106"/>
      <c r="C48212" s="106"/>
      <c r="D48212" s="139"/>
      <c r="P48212" s="142"/>
      <c r="Q48212" s="142"/>
      <c r="R48212" s="142"/>
      <c r="S48212" s="139"/>
    </row>
    <row r="48213" spans="2:19" ht="15.75" customHeight="1" x14ac:dyDescent="0.25">
      <c r="B48213" s="106"/>
      <c r="C48213" s="106"/>
      <c r="D48213" s="139"/>
      <c r="P48213" s="142"/>
      <c r="Q48213" s="142"/>
      <c r="R48213" s="142"/>
      <c r="S48213" s="139"/>
    </row>
    <row r="48214" spans="2:19" ht="15.75" customHeight="1" x14ac:dyDescent="0.25">
      <c r="B48214" s="106"/>
      <c r="C48214" s="106"/>
      <c r="D48214" s="139"/>
      <c r="P48214" s="142"/>
      <c r="Q48214" s="142"/>
      <c r="R48214" s="142"/>
      <c r="S48214" s="139"/>
    </row>
    <row r="48215" spans="2:19" ht="15.75" customHeight="1" x14ac:dyDescent="0.25">
      <c r="B48215" s="106"/>
      <c r="C48215" s="106"/>
      <c r="D48215" s="139"/>
      <c r="P48215" s="142"/>
      <c r="Q48215" s="142"/>
      <c r="R48215" s="142"/>
      <c r="S48215" s="139"/>
    </row>
    <row r="48216" spans="2:19" ht="15.75" customHeight="1" x14ac:dyDescent="0.25">
      <c r="B48216" s="106"/>
      <c r="C48216" s="106"/>
      <c r="D48216" s="139"/>
      <c r="P48216" s="142"/>
      <c r="Q48216" s="142"/>
      <c r="R48216" s="142"/>
      <c r="S48216" s="139"/>
    </row>
    <row r="48217" spans="2:19" ht="15.75" customHeight="1" x14ac:dyDescent="0.25">
      <c r="B48217" s="106"/>
      <c r="C48217" s="106"/>
      <c r="D48217" s="139"/>
      <c r="P48217" s="142"/>
      <c r="Q48217" s="142"/>
      <c r="R48217" s="142"/>
      <c r="S48217" s="139"/>
    </row>
    <row r="48218" spans="2:19" ht="15.75" customHeight="1" x14ac:dyDescent="0.25">
      <c r="B48218" s="106"/>
      <c r="C48218" s="106"/>
      <c r="D48218" s="139"/>
      <c r="P48218" s="142"/>
      <c r="Q48218" s="142"/>
      <c r="R48218" s="142"/>
      <c r="S48218" s="139"/>
    </row>
    <row r="48219" spans="2:19" ht="15.75" customHeight="1" x14ac:dyDescent="0.25">
      <c r="B48219" s="106"/>
      <c r="C48219" s="106"/>
      <c r="D48219" s="139"/>
      <c r="P48219" s="142"/>
      <c r="Q48219" s="142"/>
      <c r="R48219" s="142"/>
      <c r="S48219" s="139"/>
    </row>
    <row r="48220" spans="2:19" ht="15.75" customHeight="1" x14ac:dyDescent="0.25">
      <c r="B48220" s="106"/>
      <c r="C48220" s="106"/>
      <c r="D48220" s="139"/>
      <c r="P48220" s="142"/>
      <c r="Q48220" s="142"/>
      <c r="R48220" s="142"/>
      <c r="S48220" s="139"/>
    </row>
    <row r="48221" spans="2:19" ht="15.75" customHeight="1" x14ac:dyDescent="0.25">
      <c r="B48221" s="106"/>
      <c r="C48221" s="106"/>
      <c r="D48221" s="139"/>
      <c r="P48221" s="142"/>
      <c r="Q48221" s="142"/>
      <c r="R48221" s="142"/>
      <c r="S48221" s="139"/>
    </row>
    <row r="48222" spans="2:19" ht="15.75" customHeight="1" x14ac:dyDescent="0.25">
      <c r="B48222" s="106"/>
      <c r="C48222" s="106"/>
      <c r="D48222" s="139"/>
      <c r="P48222" s="142"/>
      <c r="Q48222" s="142"/>
      <c r="R48222" s="142"/>
      <c r="S48222" s="139"/>
    </row>
    <row r="48223" spans="2:19" ht="15.75" customHeight="1" x14ac:dyDescent="0.25">
      <c r="B48223" s="106"/>
      <c r="C48223" s="106"/>
      <c r="D48223" s="139"/>
      <c r="P48223" s="142"/>
      <c r="Q48223" s="142"/>
      <c r="R48223" s="142"/>
      <c r="S48223" s="139"/>
    </row>
    <row r="48224" spans="2:19" ht="15.75" customHeight="1" x14ac:dyDescent="0.25">
      <c r="B48224" s="106"/>
      <c r="C48224" s="106"/>
      <c r="D48224" s="139"/>
      <c r="P48224" s="142"/>
      <c r="Q48224" s="142"/>
      <c r="R48224" s="142"/>
      <c r="S48224" s="139"/>
    </row>
    <row r="48225" spans="2:19" ht="15.75" customHeight="1" x14ac:dyDescent="0.25">
      <c r="B48225" s="106"/>
      <c r="C48225" s="106"/>
      <c r="D48225" s="139"/>
      <c r="P48225" s="142"/>
      <c r="Q48225" s="142"/>
      <c r="R48225" s="142"/>
      <c r="S48225" s="139"/>
    </row>
    <row r="48226" spans="2:19" ht="15.75" customHeight="1" x14ac:dyDescent="0.25">
      <c r="B48226" s="106"/>
      <c r="C48226" s="106"/>
      <c r="D48226" s="139"/>
      <c r="P48226" s="142"/>
      <c r="Q48226" s="142"/>
      <c r="R48226" s="142"/>
      <c r="S48226" s="139"/>
    </row>
    <row r="48227" spans="2:19" ht="15.75" customHeight="1" x14ac:dyDescent="0.25">
      <c r="B48227" s="106"/>
      <c r="C48227" s="106"/>
      <c r="D48227" s="139"/>
      <c r="P48227" s="142"/>
      <c r="Q48227" s="142"/>
      <c r="R48227" s="142"/>
      <c r="S48227" s="139"/>
    </row>
    <row r="48228" spans="2:19" ht="15.75" customHeight="1" x14ac:dyDescent="0.25">
      <c r="B48228" s="106"/>
      <c r="C48228" s="106"/>
      <c r="D48228" s="139"/>
      <c r="P48228" s="142"/>
      <c r="Q48228" s="142"/>
      <c r="R48228" s="142"/>
      <c r="S48228" s="139"/>
    </row>
    <row r="48229" spans="2:19" ht="15.75" customHeight="1" x14ac:dyDescent="0.25">
      <c r="B48229" s="106"/>
      <c r="C48229" s="106"/>
      <c r="D48229" s="139"/>
      <c r="P48229" s="142"/>
      <c r="Q48229" s="142"/>
      <c r="R48229" s="142"/>
      <c r="S48229" s="139"/>
    </row>
    <row r="48230" spans="2:19" ht="15.75" customHeight="1" x14ac:dyDescent="0.25">
      <c r="B48230" s="106"/>
      <c r="C48230" s="106"/>
      <c r="D48230" s="139"/>
      <c r="P48230" s="142"/>
      <c r="Q48230" s="142"/>
      <c r="R48230" s="142"/>
      <c r="S48230" s="139"/>
    </row>
    <row r="48231" spans="2:19" ht="15.75" customHeight="1" x14ac:dyDescent="0.25">
      <c r="B48231" s="106"/>
      <c r="C48231" s="106"/>
      <c r="D48231" s="139"/>
      <c r="P48231" s="142"/>
      <c r="Q48231" s="142"/>
      <c r="R48231" s="142"/>
      <c r="S48231" s="139"/>
    </row>
    <row r="48232" spans="2:19" ht="15.75" customHeight="1" x14ac:dyDescent="0.25">
      <c r="B48232" s="106"/>
      <c r="C48232" s="106"/>
      <c r="D48232" s="139"/>
      <c r="P48232" s="142"/>
      <c r="Q48232" s="142"/>
      <c r="R48232" s="142"/>
      <c r="S48232" s="139"/>
    </row>
    <row r="48233" spans="2:19" ht="15.75" customHeight="1" x14ac:dyDescent="0.25">
      <c r="B48233" s="106"/>
      <c r="C48233" s="106"/>
      <c r="D48233" s="139"/>
      <c r="P48233" s="142"/>
      <c r="Q48233" s="142"/>
      <c r="R48233" s="142"/>
      <c r="S48233" s="139"/>
    </row>
    <row r="48234" spans="2:19" ht="15.75" customHeight="1" x14ac:dyDescent="0.25">
      <c r="B48234" s="106"/>
      <c r="C48234" s="106"/>
      <c r="D48234" s="139"/>
      <c r="P48234" s="142"/>
      <c r="Q48234" s="142"/>
      <c r="R48234" s="142"/>
      <c r="S48234" s="139"/>
    </row>
    <row r="48235" spans="2:19" ht="15.75" customHeight="1" x14ac:dyDescent="0.25">
      <c r="B48235" s="106"/>
      <c r="C48235" s="106"/>
      <c r="D48235" s="139"/>
      <c r="P48235" s="142"/>
      <c r="Q48235" s="142"/>
      <c r="R48235" s="142"/>
      <c r="S48235" s="139"/>
    </row>
    <row r="48236" spans="2:19" ht="15.75" customHeight="1" x14ac:dyDescent="0.25">
      <c r="B48236" s="106"/>
      <c r="C48236" s="106"/>
      <c r="D48236" s="139"/>
      <c r="P48236" s="142"/>
      <c r="Q48236" s="142"/>
      <c r="R48236" s="142"/>
      <c r="S48236" s="139"/>
    </row>
    <row r="48237" spans="2:19" ht="15.75" customHeight="1" x14ac:dyDescent="0.25">
      <c r="B48237" s="106"/>
      <c r="C48237" s="106"/>
      <c r="D48237" s="139"/>
      <c r="P48237" s="142"/>
      <c r="Q48237" s="142"/>
      <c r="R48237" s="142"/>
      <c r="S48237" s="139"/>
    </row>
    <row r="48238" spans="2:19" ht="15.75" customHeight="1" x14ac:dyDescent="0.25">
      <c r="B48238" s="106"/>
      <c r="C48238" s="106"/>
      <c r="D48238" s="139"/>
      <c r="P48238" s="142"/>
      <c r="Q48238" s="142"/>
      <c r="R48238" s="142"/>
      <c r="S48238" s="139"/>
    </row>
    <row r="48239" spans="2:19" ht="15.75" customHeight="1" x14ac:dyDescent="0.25">
      <c r="B48239" s="106"/>
      <c r="C48239" s="106"/>
      <c r="D48239" s="139"/>
      <c r="P48239" s="142"/>
      <c r="Q48239" s="142"/>
      <c r="R48239" s="142"/>
      <c r="S48239" s="139"/>
    </row>
    <row r="48240" spans="2:19" ht="15.75" customHeight="1" x14ac:dyDescent="0.25">
      <c r="B48240" s="106"/>
      <c r="C48240" s="106"/>
      <c r="D48240" s="139"/>
      <c r="P48240" s="142"/>
      <c r="Q48240" s="142"/>
      <c r="R48240" s="142"/>
      <c r="S48240" s="139"/>
    </row>
    <row r="48241" spans="2:19" ht="15.75" customHeight="1" x14ac:dyDescent="0.25">
      <c r="B48241" s="106"/>
      <c r="C48241" s="106"/>
      <c r="D48241" s="139"/>
      <c r="P48241" s="142"/>
      <c r="Q48241" s="142"/>
      <c r="R48241" s="142"/>
      <c r="S48241" s="139"/>
    </row>
    <row r="48242" spans="2:19" ht="15.75" customHeight="1" x14ac:dyDescent="0.25">
      <c r="B48242" s="106"/>
      <c r="C48242" s="106"/>
      <c r="D48242" s="139"/>
      <c r="P48242" s="142"/>
      <c r="Q48242" s="142"/>
      <c r="R48242" s="142"/>
      <c r="S48242" s="139"/>
    </row>
    <row r="48243" spans="2:19" ht="15.75" customHeight="1" x14ac:dyDescent="0.25">
      <c r="B48243" s="106"/>
      <c r="C48243" s="106"/>
      <c r="D48243" s="139"/>
      <c r="P48243" s="142"/>
      <c r="Q48243" s="142"/>
      <c r="R48243" s="142"/>
      <c r="S48243" s="139"/>
    </row>
    <row r="48244" spans="2:19" ht="15.75" customHeight="1" x14ac:dyDescent="0.25">
      <c r="B48244" s="106"/>
      <c r="C48244" s="106"/>
      <c r="D48244" s="139"/>
      <c r="P48244" s="142"/>
      <c r="Q48244" s="142"/>
      <c r="R48244" s="142"/>
      <c r="S48244" s="139"/>
    </row>
    <row r="48245" spans="2:19" ht="15.75" customHeight="1" x14ac:dyDescent="0.25">
      <c r="B48245" s="106"/>
      <c r="C48245" s="106"/>
      <c r="D48245" s="139"/>
      <c r="P48245" s="142"/>
      <c r="Q48245" s="142"/>
      <c r="R48245" s="142"/>
      <c r="S48245" s="139"/>
    </row>
    <row r="48246" spans="2:19" ht="15.75" customHeight="1" x14ac:dyDescent="0.25">
      <c r="B48246" s="106"/>
      <c r="C48246" s="106"/>
      <c r="D48246" s="139"/>
      <c r="P48246" s="142"/>
      <c r="Q48246" s="142"/>
      <c r="R48246" s="142"/>
      <c r="S48246" s="139"/>
    </row>
    <row r="48247" spans="2:19" ht="15.75" customHeight="1" x14ac:dyDescent="0.25">
      <c r="B48247" s="106"/>
      <c r="C48247" s="106"/>
      <c r="D48247" s="139"/>
      <c r="P48247" s="142"/>
      <c r="Q48247" s="142"/>
      <c r="R48247" s="142"/>
      <c r="S48247" s="139"/>
    </row>
    <row r="48248" spans="2:19" ht="15.75" customHeight="1" x14ac:dyDescent="0.25">
      <c r="B48248" s="106"/>
      <c r="C48248" s="106"/>
      <c r="D48248" s="139"/>
      <c r="P48248" s="142"/>
      <c r="Q48248" s="142"/>
      <c r="R48248" s="142"/>
      <c r="S48248" s="139"/>
    </row>
    <row r="48249" spans="2:19" ht="15.75" customHeight="1" x14ac:dyDescent="0.25">
      <c r="B48249" s="106"/>
      <c r="C48249" s="106"/>
      <c r="D48249" s="139"/>
      <c r="P48249" s="142"/>
      <c r="Q48249" s="142"/>
      <c r="R48249" s="142"/>
      <c r="S48249" s="139"/>
    </row>
    <row r="48250" spans="2:19" ht="15.75" customHeight="1" x14ac:dyDescent="0.25">
      <c r="B48250" s="106"/>
      <c r="C48250" s="106"/>
      <c r="D48250" s="139"/>
      <c r="P48250" s="142"/>
      <c r="Q48250" s="142"/>
      <c r="R48250" s="142"/>
      <c r="S48250" s="139"/>
    </row>
    <row r="48251" spans="2:19" ht="15.75" customHeight="1" x14ac:dyDescent="0.25">
      <c r="B48251" s="106"/>
      <c r="C48251" s="106"/>
      <c r="D48251" s="139"/>
      <c r="P48251" s="142"/>
      <c r="Q48251" s="142"/>
      <c r="R48251" s="142"/>
      <c r="S48251" s="139"/>
    </row>
    <row r="48252" spans="2:19" ht="15.75" customHeight="1" x14ac:dyDescent="0.25">
      <c r="B48252" s="106"/>
      <c r="C48252" s="106"/>
      <c r="D48252" s="139"/>
      <c r="P48252" s="142"/>
      <c r="Q48252" s="142"/>
      <c r="R48252" s="142"/>
      <c r="S48252" s="139"/>
    </row>
    <row r="48253" spans="2:19" ht="15.75" customHeight="1" x14ac:dyDescent="0.25">
      <c r="B48253" s="106"/>
      <c r="C48253" s="106"/>
      <c r="D48253" s="139"/>
      <c r="P48253" s="142"/>
      <c r="Q48253" s="142"/>
      <c r="R48253" s="142"/>
      <c r="S48253" s="139"/>
    </row>
    <row r="48254" spans="2:19" ht="15.75" customHeight="1" x14ac:dyDescent="0.25">
      <c r="B48254" s="106"/>
      <c r="C48254" s="106"/>
      <c r="D48254" s="139"/>
      <c r="P48254" s="142"/>
      <c r="Q48254" s="142"/>
      <c r="R48254" s="142"/>
      <c r="S48254" s="139"/>
    </row>
    <row r="48255" spans="2:19" ht="15.75" customHeight="1" x14ac:dyDescent="0.25">
      <c r="B48255" s="106"/>
      <c r="C48255" s="106"/>
      <c r="D48255" s="139"/>
      <c r="P48255" s="142"/>
      <c r="Q48255" s="142"/>
      <c r="R48255" s="142"/>
      <c r="S48255" s="139"/>
    </row>
    <row r="48256" spans="2:19" ht="15.75" customHeight="1" x14ac:dyDescent="0.25">
      <c r="B48256" s="106"/>
      <c r="C48256" s="106"/>
      <c r="D48256" s="139"/>
      <c r="P48256" s="142"/>
      <c r="Q48256" s="142"/>
      <c r="R48256" s="142"/>
      <c r="S48256" s="139"/>
    </row>
    <row r="48257" spans="2:19" ht="15.75" customHeight="1" x14ac:dyDescent="0.25">
      <c r="B48257" s="106"/>
      <c r="C48257" s="106"/>
      <c r="D48257" s="139"/>
      <c r="P48257" s="142"/>
      <c r="Q48257" s="142"/>
      <c r="R48257" s="142"/>
      <c r="S48257" s="139"/>
    </row>
    <row r="48258" spans="2:19" ht="15.75" customHeight="1" x14ac:dyDescent="0.25">
      <c r="B48258" s="106"/>
      <c r="C48258" s="106"/>
      <c r="D48258" s="139"/>
      <c r="P48258" s="142"/>
      <c r="Q48258" s="142"/>
      <c r="R48258" s="142"/>
      <c r="S48258" s="139"/>
    </row>
    <row r="48259" spans="2:19" ht="15.75" customHeight="1" x14ac:dyDescent="0.25">
      <c r="B48259" s="106"/>
      <c r="C48259" s="106"/>
      <c r="D48259" s="139"/>
      <c r="P48259" s="142"/>
      <c r="Q48259" s="142"/>
      <c r="R48259" s="142"/>
      <c r="S48259" s="139"/>
    </row>
    <row r="48260" spans="2:19" ht="15.75" customHeight="1" x14ac:dyDescent="0.25">
      <c r="B48260" s="106"/>
      <c r="C48260" s="106"/>
      <c r="D48260" s="139"/>
      <c r="P48260" s="142"/>
      <c r="Q48260" s="142"/>
      <c r="R48260" s="142"/>
      <c r="S48260" s="139"/>
    </row>
    <row r="48261" spans="2:19" ht="15.75" customHeight="1" x14ac:dyDescent="0.25">
      <c r="B48261" s="106"/>
      <c r="C48261" s="106"/>
      <c r="D48261" s="139"/>
      <c r="P48261" s="142"/>
      <c r="Q48261" s="142"/>
      <c r="R48261" s="142"/>
      <c r="S48261" s="139"/>
    </row>
    <row r="48262" spans="2:19" ht="15.75" customHeight="1" x14ac:dyDescent="0.25">
      <c r="B48262" s="106"/>
      <c r="C48262" s="106"/>
      <c r="D48262" s="139"/>
      <c r="P48262" s="142"/>
      <c r="Q48262" s="142"/>
      <c r="R48262" s="142"/>
      <c r="S48262" s="139"/>
    </row>
    <row r="48263" spans="2:19" ht="15.75" customHeight="1" x14ac:dyDescent="0.25">
      <c r="B48263" s="106"/>
      <c r="C48263" s="106"/>
      <c r="D48263" s="139"/>
      <c r="P48263" s="142"/>
      <c r="Q48263" s="142"/>
      <c r="R48263" s="142"/>
      <c r="S48263" s="139"/>
    </row>
    <row r="48264" spans="2:19" ht="15.75" customHeight="1" x14ac:dyDescent="0.25">
      <c r="B48264" s="106"/>
      <c r="C48264" s="106"/>
      <c r="D48264" s="139"/>
      <c r="P48264" s="142"/>
      <c r="Q48264" s="142"/>
      <c r="R48264" s="142"/>
      <c r="S48264" s="139"/>
    </row>
    <row r="48265" spans="2:19" ht="15.75" customHeight="1" x14ac:dyDescent="0.25">
      <c r="B48265" s="106"/>
      <c r="C48265" s="106"/>
      <c r="D48265" s="139"/>
      <c r="P48265" s="142"/>
      <c r="Q48265" s="142"/>
      <c r="R48265" s="142"/>
      <c r="S48265" s="139"/>
    </row>
    <row r="48266" spans="2:19" ht="15.75" customHeight="1" x14ac:dyDescent="0.25">
      <c r="B48266" s="106"/>
      <c r="C48266" s="106"/>
      <c r="D48266" s="139"/>
      <c r="P48266" s="142"/>
      <c r="Q48266" s="142"/>
      <c r="R48266" s="142"/>
      <c r="S48266" s="139"/>
    </row>
    <row r="48267" spans="2:19" ht="15.75" customHeight="1" x14ac:dyDescent="0.25">
      <c r="B48267" s="106"/>
      <c r="C48267" s="106"/>
      <c r="D48267" s="139"/>
      <c r="P48267" s="142"/>
      <c r="Q48267" s="142"/>
      <c r="R48267" s="142"/>
      <c r="S48267" s="139"/>
    </row>
    <row r="48268" spans="2:19" ht="15.75" customHeight="1" x14ac:dyDescent="0.25">
      <c r="B48268" s="106"/>
      <c r="C48268" s="106"/>
      <c r="D48268" s="139"/>
      <c r="P48268" s="142"/>
      <c r="Q48268" s="142"/>
      <c r="R48268" s="142"/>
      <c r="S48268" s="139"/>
    </row>
    <row r="48269" spans="2:19" ht="15.75" customHeight="1" x14ac:dyDescent="0.25">
      <c r="B48269" s="106"/>
      <c r="C48269" s="106"/>
      <c r="D48269" s="139"/>
      <c r="P48269" s="142"/>
      <c r="Q48269" s="142"/>
      <c r="R48269" s="142"/>
      <c r="S48269" s="139"/>
    </row>
    <row r="48270" spans="2:19" ht="15.75" customHeight="1" x14ac:dyDescent="0.25">
      <c r="B48270" s="106"/>
      <c r="C48270" s="106"/>
      <c r="D48270" s="139"/>
      <c r="P48270" s="142"/>
      <c r="Q48270" s="142"/>
      <c r="R48270" s="142"/>
      <c r="S48270" s="139"/>
    </row>
    <row r="48271" spans="2:19" ht="15.75" customHeight="1" x14ac:dyDescent="0.25">
      <c r="B48271" s="106"/>
      <c r="C48271" s="106"/>
      <c r="D48271" s="139"/>
      <c r="P48271" s="142"/>
      <c r="Q48271" s="142"/>
      <c r="R48271" s="142"/>
      <c r="S48271" s="139"/>
    </row>
    <row r="48272" spans="2:19" ht="15.75" customHeight="1" x14ac:dyDescent="0.25">
      <c r="B48272" s="106"/>
      <c r="C48272" s="106"/>
      <c r="D48272" s="139"/>
      <c r="P48272" s="142"/>
      <c r="Q48272" s="142"/>
      <c r="R48272" s="142"/>
      <c r="S48272" s="139"/>
    </row>
    <row r="48273" spans="2:19" ht="15.75" customHeight="1" x14ac:dyDescent="0.25">
      <c r="B48273" s="106"/>
      <c r="C48273" s="106"/>
      <c r="D48273" s="139"/>
      <c r="P48273" s="142"/>
      <c r="Q48273" s="142"/>
      <c r="R48273" s="142"/>
      <c r="S48273" s="139"/>
    </row>
    <row r="48274" spans="2:19" ht="15.75" customHeight="1" x14ac:dyDescent="0.25">
      <c r="B48274" s="106"/>
      <c r="C48274" s="106"/>
      <c r="D48274" s="139"/>
      <c r="P48274" s="142"/>
      <c r="Q48274" s="142"/>
      <c r="R48274" s="142"/>
      <c r="S48274" s="139"/>
    </row>
    <row r="48275" spans="2:19" ht="15.75" customHeight="1" x14ac:dyDescent="0.25">
      <c r="B48275" s="106"/>
      <c r="C48275" s="106"/>
      <c r="D48275" s="139"/>
      <c r="P48275" s="142"/>
      <c r="Q48275" s="142"/>
      <c r="R48275" s="142"/>
      <c r="S48275" s="139"/>
    </row>
    <row r="48276" spans="2:19" ht="15.75" customHeight="1" x14ac:dyDescent="0.25">
      <c r="B48276" s="106"/>
      <c r="C48276" s="106"/>
      <c r="D48276" s="139"/>
      <c r="P48276" s="142"/>
      <c r="Q48276" s="142"/>
      <c r="R48276" s="142"/>
      <c r="S48276" s="139"/>
    </row>
    <row r="48277" spans="2:19" ht="15.75" customHeight="1" x14ac:dyDescent="0.25">
      <c r="B48277" s="106"/>
      <c r="C48277" s="106"/>
      <c r="D48277" s="139"/>
      <c r="P48277" s="142"/>
      <c r="Q48277" s="142"/>
      <c r="R48277" s="142"/>
      <c r="S48277" s="139"/>
    </row>
    <row r="48278" spans="2:19" ht="15.75" customHeight="1" x14ac:dyDescent="0.25">
      <c r="B48278" s="106"/>
      <c r="C48278" s="106"/>
      <c r="D48278" s="139"/>
      <c r="P48278" s="142"/>
      <c r="Q48278" s="142"/>
      <c r="R48278" s="142"/>
      <c r="S48278" s="139"/>
    </row>
    <row r="48279" spans="2:19" ht="15.75" customHeight="1" x14ac:dyDescent="0.25">
      <c r="B48279" s="106"/>
      <c r="C48279" s="106"/>
      <c r="D48279" s="139"/>
      <c r="P48279" s="142"/>
      <c r="Q48279" s="142"/>
      <c r="R48279" s="142"/>
      <c r="S48279" s="139"/>
    </row>
    <row r="48280" spans="2:19" ht="15.75" customHeight="1" x14ac:dyDescent="0.25">
      <c r="B48280" s="106"/>
      <c r="C48280" s="106"/>
      <c r="D48280" s="139"/>
      <c r="P48280" s="142"/>
      <c r="Q48280" s="142"/>
      <c r="R48280" s="142"/>
      <c r="S48280" s="139"/>
    </row>
    <row r="48281" spans="2:19" ht="15.75" customHeight="1" x14ac:dyDescent="0.25">
      <c r="B48281" s="106"/>
      <c r="C48281" s="106"/>
      <c r="D48281" s="139"/>
      <c r="P48281" s="142"/>
      <c r="Q48281" s="142"/>
      <c r="R48281" s="142"/>
      <c r="S48281" s="139"/>
    </row>
    <row r="48282" spans="2:19" ht="15.75" customHeight="1" x14ac:dyDescent="0.25">
      <c r="B48282" s="106"/>
      <c r="C48282" s="106"/>
      <c r="D48282" s="139"/>
      <c r="P48282" s="142"/>
      <c r="Q48282" s="142"/>
      <c r="R48282" s="142"/>
      <c r="S48282" s="139"/>
    </row>
    <row r="48283" spans="2:19" ht="15.75" customHeight="1" x14ac:dyDescent="0.25">
      <c r="B48283" s="106"/>
      <c r="C48283" s="106"/>
      <c r="D48283" s="139"/>
      <c r="P48283" s="142"/>
      <c r="Q48283" s="142"/>
      <c r="R48283" s="142"/>
      <c r="S48283" s="139"/>
    </row>
    <row r="48284" spans="2:19" ht="15.75" customHeight="1" x14ac:dyDescent="0.25">
      <c r="B48284" s="106"/>
      <c r="C48284" s="106"/>
      <c r="D48284" s="139"/>
      <c r="P48284" s="142"/>
      <c r="Q48284" s="142"/>
      <c r="R48284" s="142"/>
      <c r="S48284" s="139"/>
    </row>
    <row r="48285" spans="2:19" ht="15.75" customHeight="1" x14ac:dyDescent="0.25">
      <c r="B48285" s="106"/>
      <c r="C48285" s="106"/>
      <c r="D48285" s="139"/>
      <c r="P48285" s="142"/>
      <c r="Q48285" s="142"/>
      <c r="R48285" s="142"/>
      <c r="S48285" s="139"/>
    </row>
    <row r="48286" spans="2:19" ht="15.75" customHeight="1" x14ac:dyDescent="0.25">
      <c r="B48286" s="106"/>
      <c r="C48286" s="106"/>
      <c r="D48286" s="139"/>
      <c r="P48286" s="142"/>
      <c r="Q48286" s="142"/>
      <c r="R48286" s="142"/>
      <c r="S48286" s="139"/>
    </row>
    <row r="48287" spans="2:19" ht="15.75" customHeight="1" x14ac:dyDescent="0.25">
      <c r="B48287" s="106"/>
      <c r="C48287" s="106"/>
      <c r="D48287" s="139"/>
      <c r="P48287" s="142"/>
      <c r="Q48287" s="142"/>
      <c r="R48287" s="142"/>
      <c r="S48287" s="139"/>
    </row>
    <row r="48288" spans="2:19" ht="15.75" customHeight="1" x14ac:dyDescent="0.25">
      <c r="B48288" s="106"/>
      <c r="C48288" s="106"/>
      <c r="D48288" s="139"/>
      <c r="P48288" s="142"/>
      <c r="Q48288" s="142"/>
      <c r="R48288" s="142"/>
      <c r="S48288" s="139"/>
    </row>
    <row r="48289" spans="2:19" ht="15.75" customHeight="1" x14ac:dyDescent="0.25">
      <c r="B48289" s="106"/>
      <c r="C48289" s="106"/>
      <c r="D48289" s="139"/>
      <c r="P48289" s="142"/>
      <c r="Q48289" s="142"/>
      <c r="R48289" s="142"/>
      <c r="S48289" s="139"/>
    </row>
    <row r="48290" spans="2:19" ht="15.75" customHeight="1" x14ac:dyDescent="0.25">
      <c r="B48290" s="106"/>
      <c r="C48290" s="106"/>
      <c r="D48290" s="139"/>
      <c r="P48290" s="142"/>
      <c r="Q48290" s="142"/>
      <c r="R48290" s="142"/>
      <c r="S48290" s="139"/>
    </row>
    <row r="48291" spans="2:19" ht="15.75" customHeight="1" x14ac:dyDescent="0.25">
      <c r="B48291" s="106"/>
      <c r="C48291" s="106"/>
      <c r="D48291" s="139"/>
      <c r="P48291" s="142"/>
      <c r="Q48291" s="142"/>
      <c r="R48291" s="142"/>
      <c r="S48291" s="139"/>
    </row>
    <row r="48292" spans="2:19" ht="15.75" customHeight="1" x14ac:dyDescent="0.25">
      <c r="B48292" s="106"/>
      <c r="C48292" s="106"/>
      <c r="D48292" s="139"/>
      <c r="P48292" s="142"/>
      <c r="Q48292" s="142"/>
      <c r="R48292" s="142"/>
      <c r="S48292" s="139"/>
    </row>
    <row r="48293" spans="2:19" ht="15.75" customHeight="1" x14ac:dyDescent="0.25">
      <c r="B48293" s="106"/>
      <c r="C48293" s="106"/>
      <c r="D48293" s="139"/>
      <c r="P48293" s="142"/>
      <c r="Q48293" s="142"/>
      <c r="R48293" s="142"/>
      <c r="S48293" s="139"/>
    </row>
    <row r="48294" spans="2:19" ht="15.75" customHeight="1" x14ac:dyDescent="0.25">
      <c r="B48294" s="106"/>
      <c r="C48294" s="106"/>
      <c r="D48294" s="139"/>
      <c r="P48294" s="142"/>
      <c r="Q48294" s="142"/>
      <c r="R48294" s="142"/>
      <c r="S48294" s="139"/>
    </row>
    <row r="48295" spans="2:19" ht="15.75" customHeight="1" x14ac:dyDescent="0.25">
      <c r="B48295" s="106"/>
      <c r="C48295" s="106"/>
      <c r="D48295" s="139"/>
      <c r="P48295" s="142"/>
      <c r="Q48295" s="142"/>
      <c r="R48295" s="142"/>
      <c r="S48295" s="139"/>
    </row>
    <row r="48296" spans="2:19" ht="15.75" customHeight="1" x14ac:dyDescent="0.25">
      <c r="B48296" s="106"/>
      <c r="C48296" s="106"/>
      <c r="D48296" s="139"/>
      <c r="P48296" s="142"/>
      <c r="Q48296" s="142"/>
      <c r="R48296" s="142"/>
      <c r="S48296" s="139"/>
    </row>
    <row r="48297" spans="2:19" ht="15.75" customHeight="1" x14ac:dyDescent="0.25">
      <c r="B48297" s="106"/>
      <c r="C48297" s="106"/>
      <c r="D48297" s="139"/>
      <c r="P48297" s="142"/>
      <c r="Q48297" s="142"/>
      <c r="R48297" s="142"/>
      <c r="S48297" s="139"/>
    </row>
    <row r="48298" spans="2:19" ht="15.75" customHeight="1" x14ac:dyDescent="0.25">
      <c r="B48298" s="106"/>
      <c r="C48298" s="106"/>
      <c r="D48298" s="139"/>
      <c r="P48298" s="142"/>
      <c r="Q48298" s="142"/>
      <c r="R48298" s="142"/>
      <c r="S48298" s="139"/>
    </row>
    <row r="48299" spans="2:19" ht="15.75" customHeight="1" x14ac:dyDescent="0.25">
      <c r="B48299" s="106"/>
      <c r="C48299" s="106"/>
      <c r="D48299" s="139"/>
      <c r="P48299" s="142"/>
      <c r="Q48299" s="142"/>
      <c r="R48299" s="142"/>
      <c r="S48299" s="139"/>
    </row>
    <row r="48300" spans="2:19" ht="15.75" customHeight="1" x14ac:dyDescent="0.25">
      <c r="B48300" s="106"/>
      <c r="C48300" s="106"/>
      <c r="D48300" s="139"/>
      <c r="P48300" s="142"/>
      <c r="Q48300" s="142"/>
      <c r="R48300" s="142"/>
      <c r="S48300" s="139"/>
    </row>
    <row r="48301" spans="2:19" ht="15.75" customHeight="1" x14ac:dyDescent="0.25">
      <c r="B48301" s="106"/>
      <c r="C48301" s="106"/>
      <c r="D48301" s="139"/>
      <c r="P48301" s="142"/>
      <c r="Q48301" s="142"/>
      <c r="R48301" s="142"/>
      <c r="S48301" s="139"/>
    </row>
    <row r="48302" spans="2:19" ht="15.75" customHeight="1" x14ac:dyDescent="0.25">
      <c r="B48302" s="106"/>
      <c r="C48302" s="106"/>
      <c r="D48302" s="139"/>
      <c r="P48302" s="142"/>
      <c r="Q48302" s="142"/>
      <c r="R48302" s="142"/>
      <c r="S48302" s="139"/>
    </row>
    <row r="48303" spans="2:19" ht="15.75" customHeight="1" x14ac:dyDescent="0.25">
      <c r="B48303" s="106"/>
      <c r="C48303" s="106"/>
      <c r="D48303" s="139"/>
      <c r="P48303" s="142"/>
      <c r="Q48303" s="142"/>
      <c r="R48303" s="142"/>
      <c r="S48303" s="139"/>
    </row>
    <row r="48304" spans="2:19" ht="15.75" customHeight="1" x14ac:dyDescent="0.25">
      <c r="B48304" s="106"/>
      <c r="C48304" s="106"/>
      <c r="D48304" s="139"/>
      <c r="P48304" s="142"/>
      <c r="Q48304" s="142"/>
      <c r="R48304" s="142"/>
      <c r="S48304" s="139"/>
    </row>
    <row r="48305" spans="2:19" ht="15.75" customHeight="1" x14ac:dyDescent="0.25">
      <c r="B48305" s="106"/>
      <c r="C48305" s="106"/>
      <c r="D48305" s="139"/>
      <c r="P48305" s="142"/>
      <c r="Q48305" s="142"/>
      <c r="R48305" s="142"/>
      <c r="S48305" s="139"/>
    </row>
    <row r="48306" spans="2:19" ht="15.75" customHeight="1" x14ac:dyDescent="0.25">
      <c r="B48306" s="106"/>
      <c r="C48306" s="106"/>
      <c r="D48306" s="139"/>
      <c r="P48306" s="142"/>
      <c r="Q48306" s="142"/>
      <c r="R48306" s="142"/>
      <c r="S48306" s="139"/>
    </row>
    <row r="48307" spans="2:19" ht="15.75" customHeight="1" x14ac:dyDescent="0.25">
      <c r="B48307" s="106"/>
      <c r="C48307" s="106"/>
      <c r="D48307" s="139"/>
      <c r="P48307" s="142"/>
      <c r="Q48307" s="142"/>
      <c r="R48307" s="142"/>
      <c r="S48307" s="139"/>
    </row>
    <row r="48308" spans="2:19" ht="15.75" customHeight="1" x14ac:dyDescent="0.25">
      <c r="B48308" s="106"/>
      <c r="C48308" s="106"/>
      <c r="D48308" s="139"/>
      <c r="P48308" s="142"/>
      <c r="Q48308" s="142"/>
      <c r="R48308" s="142"/>
      <c r="S48308" s="139"/>
    </row>
    <row r="48309" spans="2:19" ht="15.75" customHeight="1" x14ac:dyDescent="0.25">
      <c r="B48309" s="106"/>
      <c r="C48309" s="106"/>
      <c r="D48309" s="139"/>
      <c r="P48309" s="142"/>
      <c r="Q48309" s="142"/>
      <c r="R48309" s="142"/>
      <c r="S48309" s="139"/>
    </row>
    <row r="48310" spans="2:19" ht="15.75" customHeight="1" x14ac:dyDescent="0.25">
      <c r="B48310" s="106"/>
      <c r="C48310" s="106"/>
      <c r="D48310" s="139"/>
      <c r="P48310" s="142"/>
      <c r="Q48310" s="142"/>
      <c r="R48310" s="142"/>
      <c r="S48310" s="139"/>
    </row>
    <row r="48311" spans="2:19" ht="15.75" customHeight="1" x14ac:dyDescent="0.25">
      <c r="B48311" s="106"/>
      <c r="C48311" s="106"/>
      <c r="D48311" s="139"/>
      <c r="P48311" s="142"/>
      <c r="Q48311" s="142"/>
      <c r="R48311" s="142"/>
      <c r="S48311" s="139"/>
    </row>
    <row r="48312" spans="2:19" ht="15.75" customHeight="1" x14ac:dyDescent="0.25">
      <c r="B48312" s="106"/>
      <c r="C48312" s="106"/>
      <c r="D48312" s="139"/>
      <c r="P48312" s="142"/>
      <c r="Q48312" s="142"/>
      <c r="R48312" s="142"/>
      <c r="S48312" s="139"/>
    </row>
    <row r="48313" spans="2:19" ht="15.75" customHeight="1" x14ac:dyDescent="0.25">
      <c r="B48313" s="106"/>
      <c r="C48313" s="106"/>
      <c r="D48313" s="139"/>
      <c r="P48313" s="142"/>
      <c r="Q48313" s="142"/>
      <c r="R48313" s="142"/>
      <c r="S48313" s="139"/>
    </row>
    <row r="48314" spans="2:19" ht="15.75" customHeight="1" x14ac:dyDescent="0.25">
      <c r="B48314" s="106"/>
      <c r="C48314" s="106"/>
      <c r="D48314" s="139"/>
      <c r="P48314" s="142"/>
      <c r="Q48314" s="142"/>
      <c r="R48314" s="142"/>
      <c r="S48314" s="139"/>
    </row>
    <row r="48315" spans="2:19" ht="15.75" customHeight="1" x14ac:dyDescent="0.25">
      <c r="B48315" s="106"/>
      <c r="C48315" s="106"/>
      <c r="D48315" s="139"/>
      <c r="P48315" s="142"/>
      <c r="Q48315" s="142"/>
      <c r="R48315" s="142"/>
      <c r="S48315" s="139"/>
    </row>
    <row r="48316" spans="2:19" ht="15.75" customHeight="1" x14ac:dyDescent="0.25">
      <c r="B48316" s="106"/>
      <c r="C48316" s="106"/>
      <c r="D48316" s="139"/>
      <c r="P48316" s="142"/>
      <c r="Q48316" s="142"/>
      <c r="R48316" s="142"/>
      <c r="S48316" s="139"/>
    </row>
    <row r="48317" spans="2:19" ht="15.75" customHeight="1" x14ac:dyDescent="0.25">
      <c r="B48317" s="106"/>
      <c r="C48317" s="106"/>
      <c r="D48317" s="139"/>
      <c r="P48317" s="142"/>
      <c r="Q48317" s="142"/>
      <c r="R48317" s="142"/>
      <c r="S48317" s="139"/>
    </row>
    <row r="48318" spans="2:19" ht="15.75" customHeight="1" x14ac:dyDescent="0.25">
      <c r="B48318" s="106"/>
      <c r="C48318" s="106"/>
      <c r="D48318" s="139"/>
      <c r="P48318" s="142"/>
      <c r="Q48318" s="142"/>
      <c r="R48318" s="142"/>
      <c r="S48318" s="139"/>
    </row>
    <row r="48319" spans="2:19" ht="15.75" customHeight="1" x14ac:dyDescent="0.25">
      <c r="B48319" s="106"/>
      <c r="C48319" s="106"/>
      <c r="D48319" s="139"/>
      <c r="P48319" s="142"/>
      <c r="Q48319" s="142"/>
      <c r="R48319" s="142"/>
      <c r="S48319" s="139"/>
    </row>
    <row r="48320" spans="2:19" ht="15.75" customHeight="1" x14ac:dyDescent="0.25">
      <c r="B48320" s="106"/>
      <c r="C48320" s="106"/>
      <c r="D48320" s="139"/>
      <c r="P48320" s="142"/>
      <c r="Q48320" s="142"/>
      <c r="R48320" s="142"/>
      <c r="S48320" s="139"/>
    </row>
    <row r="48321" spans="2:19" ht="15.75" customHeight="1" x14ac:dyDescent="0.25">
      <c r="B48321" s="106"/>
      <c r="C48321" s="106"/>
      <c r="D48321" s="139"/>
      <c r="P48321" s="142"/>
      <c r="Q48321" s="142"/>
      <c r="R48321" s="142"/>
      <c r="S48321" s="139"/>
    </row>
    <row r="48322" spans="2:19" ht="15.75" customHeight="1" x14ac:dyDescent="0.25">
      <c r="B48322" s="106"/>
      <c r="C48322" s="106"/>
      <c r="D48322" s="139"/>
      <c r="P48322" s="142"/>
      <c r="Q48322" s="142"/>
      <c r="R48322" s="142"/>
      <c r="S48322" s="139"/>
    </row>
    <row r="48323" spans="2:19" ht="15.75" customHeight="1" x14ac:dyDescent="0.25">
      <c r="B48323" s="106"/>
      <c r="C48323" s="106"/>
      <c r="D48323" s="139"/>
      <c r="P48323" s="142"/>
      <c r="Q48323" s="142"/>
      <c r="R48323" s="142"/>
      <c r="S48323" s="139"/>
    </row>
    <row r="48324" spans="2:19" ht="15.75" customHeight="1" x14ac:dyDescent="0.25">
      <c r="B48324" s="106"/>
      <c r="C48324" s="106"/>
      <c r="D48324" s="139"/>
      <c r="P48324" s="142"/>
      <c r="Q48324" s="142"/>
      <c r="R48324" s="142"/>
      <c r="S48324" s="139"/>
    </row>
    <row r="48325" spans="2:19" ht="15.75" customHeight="1" x14ac:dyDescent="0.25">
      <c r="B48325" s="106"/>
      <c r="C48325" s="106"/>
      <c r="D48325" s="139"/>
      <c r="P48325" s="142"/>
      <c r="Q48325" s="142"/>
      <c r="R48325" s="142"/>
      <c r="S48325" s="139"/>
    </row>
    <row r="48326" spans="2:19" ht="15.75" customHeight="1" x14ac:dyDescent="0.25">
      <c r="B48326" s="106"/>
      <c r="C48326" s="106"/>
      <c r="D48326" s="139"/>
      <c r="P48326" s="142"/>
      <c r="Q48326" s="142"/>
      <c r="R48326" s="142"/>
      <c r="S48326" s="139"/>
    </row>
    <row r="48327" spans="2:19" ht="15.75" customHeight="1" x14ac:dyDescent="0.25">
      <c r="B48327" s="106"/>
      <c r="C48327" s="106"/>
      <c r="D48327" s="139"/>
      <c r="P48327" s="142"/>
      <c r="Q48327" s="142"/>
      <c r="R48327" s="142"/>
      <c r="S48327" s="139"/>
    </row>
    <row r="48328" spans="2:19" ht="15.75" customHeight="1" x14ac:dyDescent="0.25">
      <c r="B48328" s="106"/>
      <c r="C48328" s="106"/>
      <c r="D48328" s="139"/>
      <c r="P48328" s="142"/>
      <c r="Q48328" s="142"/>
      <c r="R48328" s="142"/>
      <c r="S48328" s="139"/>
    </row>
    <row r="48329" spans="2:19" ht="15.75" customHeight="1" x14ac:dyDescent="0.25">
      <c r="B48329" s="106"/>
      <c r="C48329" s="106"/>
      <c r="D48329" s="139"/>
      <c r="P48329" s="142"/>
      <c r="Q48329" s="142"/>
      <c r="R48329" s="142"/>
      <c r="S48329" s="139"/>
    </row>
    <row r="48330" spans="2:19" ht="15.75" customHeight="1" x14ac:dyDescent="0.25">
      <c r="B48330" s="106"/>
      <c r="C48330" s="106"/>
      <c r="D48330" s="139"/>
      <c r="P48330" s="142"/>
      <c r="Q48330" s="142"/>
      <c r="R48330" s="142"/>
      <c r="S48330" s="139"/>
    </row>
    <row r="48331" spans="2:19" ht="15.75" customHeight="1" x14ac:dyDescent="0.25">
      <c r="B48331" s="106"/>
      <c r="C48331" s="106"/>
      <c r="D48331" s="139"/>
      <c r="P48331" s="142"/>
      <c r="Q48331" s="142"/>
      <c r="R48331" s="142"/>
      <c r="S48331" s="139"/>
    </row>
    <row r="48332" spans="2:19" ht="15.75" customHeight="1" x14ac:dyDescent="0.25">
      <c r="B48332" s="106"/>
      <c r="C48332" s="106"/>
      <c r="D48332" s="139"/>
      <c r="P48332" s="142"/>
      <c r="Q48332" s="142"/>
      <c r="R48332" s="142"/>
      <c r="S48332" s="139"/>
    </row>
    <row r="48333" spans="2:19" ht="15.75" customHeight="1" x14ac:dyDescent="0.25">
      <c r="B48333" s="106"/>
      <c r="C48333" s="106"/>
      <c r="D48333" s="139"/>
      <c r="P48333" s="142"/>
      <c r="Q48333" s="142"/>
      <c r="R48333" s="142"/>
      <c r="S48333" s="139"/>
    </row>
    <row r="48334" spans="2:19" ht="15.75" customHeight="1" x14ac:dyDescent="0.25">
      <c r="B48334" s="106"/>
      <c r="C48334" s="106"/>
      <c r="D48334" s="139"/>
      <c r="P48334" s="142"/>
      <c r="Q48334" s="142"/>
      <c r="R48334" s="142"/>
      <c r="S48334" s="139"/>
    </row>
    <row r="48335" spans="2:19" ht="15.75" customHeight="1" x14ac:dyDescent="0.25">
      <c r="B48335" s="106"/>
      <c r="C48335" s="106"/>
      <c r="D48335" s="139"/>
      <c r="P48335" s="142"/>
      <c r="Q48335" s="142"/>
      <c r="R48335" s="142"/>
      <c r="S48335" s="139"/>
    </row>
    <row r="48336" spans="2:19" ht="15.75" customHeight="1" x14ac:dyDescent="0.25">
      <c r="B48336" s="106"/>
      <c r="C48336" s="106"/>
      <c r="D48336" s="139"/>
      <c r="P48336" s="142"/>
      <c r="Q48336" s="142"/>
      <c r="R48336" s="142"/>
      <c r="S48336" s="139"/>
    </row>
    <row r="48337" spans="2:19" ht="15.75" customHeight="1" x14ac:dyDescent="0.25">
      <c r="B48337" s="106"/>
      <c r="C48337" s="106"/>
      <c r="D48337" s="139"/>
      <c r="P48337" s="142"/>
      <c r="Q48337" s="142"/>
      <c r="R48337" s="142"/>
      <c r="S48337" s="139"/>
    </row>
    <row r="48338" spans="2:19" ht="15.75" customHeight="1" x14ac:dyDescent="0.25">
      <c r="B48338" s="106"/>
      <c r="C48338" s="106"/>
      <c r="D48338" s="139"/>
      <c r="P48338" s="142"/>
      <c r="Q48338" s="142"/>
      <c r="R48338" s="142"/>
      <c r="S48338" s="139"/>
    </row>
    <row r="48339" spans="2:19" ht="15.75" customHeight="1" x14ac:dyDescent="0.25">
      <c r="B48339" s="106"/>
      <c r="C48339" s="106"/>
      <c r="D48339" s="139"/>
      <c r="P48339" s="142"/>
      <c r="Q48339" s="142"/>
      <c r="R48339" s="142"/>
      <c r="S48339" s="139"/>
    </row>
    <row r="48340" spans="2:19" ht="15.75" customHeight="1" x14ac:dyDescent="0.25">
      <c r="B48340" s="106"/>
      <c r="C48340" s="106"/>
      <c r="D48340" s="139"/>
      <c r="P48340" s="142"/>
      <c r="Q48340" s="142"/>
      <c r="R48340" s="142"/>
      <c r="S48340" s="139"/>
    </row>
    <row r="48341" spans="2:19" ht="15.75" customHeight="1" x14ac:dyDescent="0.25">
      <c r="B48341" s="106"/>
      <c r="C48341" s="106"/>
      <c r="D48341" s="139"/>
      <c r="P48341" s="142"/>
      <c r="Q48341" s="142"/>
      <c r="R48341" s="142"/>
      <c r="S48341" s="139"/>
    </row>
    <row r="48342" spans="2:19" ht="15.75" customHeight="1" x14ac:dyDescent="0.25">
      <c r="B48342" s="106"/>
      <c r="C48342" s="106"/>
      <c r="D48342" s="139"/>
      <c r="P48342" s="142"/>
      <c r="Q48342" s="142"/>
      <c r="R48342" s="142"/>
      <c r="S48342" s="139"/>
    </row>
    <row r="48343" spans="2:19" ht="15.75" customHeight="1" x14ac:dyDescent="0.25">
      <c r="B48343" s="106"/>
      <c r="C48343" s="106"/>
      <c r="D48343" s="139"/>
      <c r="P48343" s="142"/>
      <c r="Q48343" s="142"/>
      <c r="R48343" s="142"/>
      <c r="S48343" s="139"/>
    </row>
    <row r="48344" spans="2:19" ht="15.75" customHeight="1" x14ac:dyDescent="0.25">
      <c r="B48344" s="106"/>
      <c r="C48344" s="106"/>
      <c r="D48344" s="139"/>
      <c r="P48344" s="142"/>
      <c r="Q48344" s="142"/>
      <c r="R48344" s="142"/>
      <c r="S48344" s="139"/>
    </row>
    <row r="48345" spans="2:19" ht="15.75" customHeight="1" x14ac:dyDescent="0.25">
      <c r="B48345" s="106"/>
      <c r="C48345" s="106"/>
      <c r="D48345" s="139"/>
      <c r="P48345" s="142"/>
      <c r="Q48345" s="142"/>
      <c r="R48345" s="142"/>
      <c r="S48345" s="139"/>
    </row>
    <row r="48346" spans="2:19" ht="15.75" customHeight="1" x14ac:dyDescent="0.25">
      <c r="B48346" s="106"/>
      <c r="C48346" s="106"/>
      <c r="D48346" s="139"/>
      <c r="P48346" s="142"/>
      <c r="Q48346" s="142"/>
      <c r="R48346" s="142"/>
      <c r="S48346" s="139"/>
    </row>
    <row r="48347" spans="2:19" ht="15.75" customHeight="1" x14ac:dyDescent="0.25">
      <c r="B48347" s="106"/>
      <c r="C48347" s="106"/>
      <c r="D48347" s="139"/>
      <c r="P48347" s="142"/>
      <c r="Q48347" s="142"/>
      <c r="R48347" s="142"/>
      <c r="S48347" s="139"/>
    </row>
    <row r="48348" spans="2:19" ht="15.75" customHeight="1" x14ac:dyDescent="0.25">
      <c r="B48348" s="106"/>
      <c r="C48348" s="106"/>
      <c r="D48348" s="139"/>
      <c r="P48348" s="142"/>
      <c r="Q48348" s="142"/>
      <c r="R48348" s="142"/>
      <c r="S48348" s="139"/>
    </row>
    <row r="48349" spans="2:19" ht="15.75" customHeight="1" x14ac:dyDescent="0.25">
      <c r="B48349" s="106"/>
      <c r="C48349" s="106"/>
      <c r="D48349" s="139"/>
      <c r="P48349" s="142"/>
      <c r="Q48349" s="142"/>
      <c r="R48349" s="142"/>
      <c r="S48349" s="139"/>
    </row>
    <row r="48350" spans="2:19" ht="15.75" customHeight="1" x14ac:dyDescent="0.25">
      <c r="B48350" s="106"/>
      <c r="C48350" s="106"/>
      <c r="D48350" s="139"/>
      <c r="P48350" s="142"/>
      <c r="Q48350" s="142"/>
      <c r="R48350" s="142"/>
      <c r="S48350" s="139"/>
    </row>
    <row r="48351" spans="2:19" ht="15.75" customHeight="1" x14ac:dyDescent="0.25">
      <c r="B48351" s="106"/>
      <c r="C48351" s="106"/>
      <c r="D48351" s="139"/>
      <c r="P48351" s="142"/>
      <c r="Q48351" s="142"/>
      <c r="R48351" s="142"/>
      <c r="S48351" s="139"/>
    </row>
    <row r="48352" spans="2:19" ht="15.75" customHeight="1" x14ac:dyDescent="0.25">
      <c r="B48352" s="106"/>
      <c r="C48352" s="106"/>
      <c r="D48352" s="139"/>
      <c r="P48352" s="142"/>
      <c r="Q48352" s="142"/>
      <c r="R48352" s="142"/>
      <c r="S48352" s="139"/>
    </row>
    <row r="48353" spans="2:19" ht="15.75" customHeight="1" x14ac:dyDescent="0.25">
      <c r="B48353" s="106"/>
      <c r="C48353" s="106"/>
      <c r="D48353" s="139"/>
      <c r="P48353" s="142"/>
      <c r="Q48353" s="142"/>
      <c r="R48353" s="142"/>
      <c r="S48353" s="139"/>
    </row>
    <row r="48354" spans="2:19" ht="15.75" customHeight="1" x14ac:dyDescent="0.25">
      <c r="B48354" s="106"/>
      <c r="C48354" s="106"/>
      <c r="D48354" s="139"/>
      <c r="P48354" s="142"/>
      <c r="Q48354" s="142"/>
      <c r="R48354" s="142"/>
      <c r="S48354" s="139"/>
    </row>
    <row r="48355" spans="2:19" ht="15.75" customHeight="1" x14ac:dyDescent="0.25">
      <c r="B48355" s="106"/>
      <c r="C48355" s="106"/>
      <c r="D48355" s="139"/>
      <c r="P48355" s="142"/>
      <c r="Q48355" s="142"/>
      <c r="R48355" s="142"/>
      <c r="S48355" s="139"/>
    </row>
    <row r="48356" spans="2:19" ht="15.75" customHeight="1" x14ac:dyDescent="0.25">
      <c r="B48356" s="106"/>
      <c r="C48356" s="106"/>
      <c r="D48356" s="139"/>
      <c r="P48356" s="142"/>
      <c r="Q48356" s="142"/>
      <c r="R48356" s="142"/>
      <c r="S48356" s="139"/>
    </row>
    <row r="48357" spans="2:19" ht="15.75" customHeight="1" x14ac:dyDescent="0.25">
      <c r="B48357" s="106"/>
      <c r="C48357" s="106"/>
      <c r="D48357" s="139"/>
      <c r="P48357" s="142"/>
      <c r="Q48357" s="142"/>
      <c r="R48357" s="142"/>
      <c r="S48357" s="139"/>
    </row>
    <row r="48358" spans="2:19" ht="15.75" customHeight="1" x14ac:dyDescent="0.25">
      <c r="B48358" s="106"/>
      <c r="C48358" s="106"/>
      <c r="D48358" s="139"/>
      <c r="P48358" s="142"/>
      <c r="Q48358" s="142"/>
      <c r="R48358" s="142"/>
      <c r="S48358" s="139"/>
    </row>
    <row r="48359" spans="2:19" ht="15.75" customHeight="1" x14ac:dyDescent="0.25">
      <c r="B48359" s="106"/>
      <c r="C48359" s="106"/>
      <c r="D48359" s="139"/>
      <c r="P48359" s="142"/>
      <c r="Q48359" s="142"/>
      <c r="R48359" s="142"/>
      <c r="S48359" s="139"/>
    </row>
    <row r="48360" spans="2:19" ht="15.75" customHeight="1" x14ac:dyDescent="0.25">
      <c r="B48360" s="106"/>
      <c r="C48360" s="106"/>
      <c r="D48360" s="139"/>
      <c r="P48360" s="142"/>
      <c r="Q48360" s="142"/>
      <c r="R48360" s="142"/>
      <c r="S48360" s="139"/>
    </row>
    <row r="48361" spans="2:19" ht="15.75" customHeight="1" x14ac:dyDescent="0.25">
      <c r="B48361" s="106"/>
      <c r="C48361" s="106"/>
      <c r="D48361" s="139"/>
      <c r="P48361" s="142"/>
      <c r="Q48361" s="142"/>
      <c r="R48361" s="142"/>
      <c r="S48361" s="139"/>
    </row>
    <row r="48362" spans="2:19" ht="15.75" customHeight="1" x14ac:dyDescent="0.25">
      <c r="B48362" s="106"/>
      <c r="C48362" s="106"/>
      <c r="D48362" s="139"/>
      <c r="P48362" s="142"/>
      <c r="Q48362" s="142"/>
      <c r="R48362" s="142"/>
      <c r="S48362" s="139"/>
    </row>
    <row r="48363" spans="2:19" ht="15.75" customHeight="1" x14ac:dyDescent="0.25">
      <c r="B48363" s="106"/>
      <c r="C48363" s="106"/>
      <c r="D48363" s="139"/>
      <c r="P48363" s="142"/>
      <c r="Q48363" s="142"/>
      <c r="R48363" s="142"/>
      <c r="S48363" s="139"/>
    </row>
    <row r="48364" spans="2:19" ht="15.75" customHeight="1" x14ac:dyDescent="0.25">
      <c r="B48364" s="106"/>
      <c r="C48364" s="106"/>
      <c r="D48364" s="139"/>
      <c r="P48364" s="142"/>
      <c r="Q48364" s="142"/>
      <c r="R48364" s="142"/>
      <c r="S48364" s="139"/>
    </row>
    <row r="48365" spans="2:19" ht="15.75" customHeight="1" x14ac:dyDescent="0.25">
      <c r="B48365" s="106"/>
      <c r="C48365" s="106"/>
      <c r="D48365" s="139"/>
      <c r="P48365" s="142"/>
      <c r="Q48365" s="142"/>
      <c r="R48365" s="142"/>
      <c r="S48365" s="139"/>
    </row>
    <row r="48366" spans="2:19" ht="15.75" customHeight="1" x14ac:dyDescent="0.25">
      <c r="B48366" s="106"/>
      <c r="C48366" s="106"/>
      <c r="D48366" s="139"/>
      <c r="P48366" s="142"/>
      <c r="Q48366" s="142"/>
      <c r="R48366" s="142"/>
      <c r="S48366" s="139"/>
    </row>
    <row r="48367" spans="2:19" ht="15.75" customHeight="1" x14ac:dyDescent="0.25">
      <c r="B48367" s="106"/>
      <c r="C48367" s="106"/>
      <c r="D48367" s="139"/>
      <c r="P48367" s="142"/>
      <c r="Q48367" s="142"/>
      <c r="R48367" s="142"/>
      <c r="S48367" s="139"/>
    </row>
    <row r="48368" spans="2:19" ht="15.75" customHeight="1" x14ac:dyDescent="0.25">
      <c r="B48368" s="106"/>
      <c r="C48368" s="106"/>
      <c r="D48368" s="139"/>
      <c r="P48368" s="142"/>
      <c r="Q48368" s="142"/>
      <c r="R48368" s="142"/>
      <c r="S48368" s="139"/>
    </row>
    <row r="48369" spans="2:19" ht="15.75" customHeight="1" x14ac:dyDescent="0.25">
      <c r="B48369" s="106"/>
      <c r="C48369" s="106"/>
      <c r="D48369" s="139"/>
      <c r="P48369" s="142"/>
      <c r="Q48369" s="142"/>
      <c r="R48369" s="142"/>
      <c r="S48369" s="139"/>
    </row>
    <row r="48370" spans="2:19" ht="15.75" customHeight="1" x14ac:dyDescent="0.25">
      <c r="B48370" s="106"/>
      <c r="C48370" s="106"/>
      <c r="D48370" s="139"/>
      <c r="P48370" s="142"/>
      <c r="Q48370" s="142"/>
      <c r="R48370" s="142"/>
      <c r="S48370" s="139"/>
    </row>
    <row r="48371" spans="2:19" ht="15.75" customHeight="1" x14ac:dyDescent="0.25">
      <c r="B48371" s="106"/>
      <c r="C48371" s="106"/>
      <c r="D48371" s="139"/>
      <c r="P48371" s="142"/>
      <c r="Q48371" s="142"/>
      <c r="R48371" s="142"/>
      <c r="S48371" s="139"/>
    </row>
    <row r="48372" spans="2:19" ht="15.75" customHeight="1" x14ac:dyDescent="0.25">
      <c r="B48372" s="106"/>
      <c r="C48372" s="106"/>
      <c r="D48372" s="139"/>
      <c r="P48372" s="142"/>
      <c r="Q48372" s="142"/>
      <c r="R48372" s="142"/>
      <c r="S48372" s="139"/>
    </row>
    <row r="48373" spans="2:19" ht="15.75" customHeight="1" x14ac:dyDescent="0.25">
      <c r="B48373" s="106"/>
      <c r="C48373" s="106"/>
      <c r="D48373" s="139"/>
      <c r="P48373" s="142"/>
      <c r="Q48373" s="142"/>
      <c r="R48373" s="142"/>
      <c r="S48373" s="139"/>
    </row>
    <row r="48374" spans="2:19" ht="15.75" customHeight="1" x14ac:dyDescent="0.25">
      <c r="B48374" s="106"/>
      <c r="C48374" s="106"/>
      <c r="D48374" s="139"/>
      <c r="P48374" s="142"/>
      <c r="Q48374" s="142"/>
      <c r="R48374" s="142"/>
      <c r="S48374" s="139"/>
    </row>
    <row r="48375" spans="2:19" ht="15.75" customHeight="1" x14ac:dyDescent="0.25">
      <c r="B48375" s="106"/>
      <c r="C48375" s="106"/>
      <c r="D48375" s="139"/>
      <c r="P48375" s="142"/>
      <c r="Q48375" s="142"/>
      <c r="R48375" s="142"/>
      <c r="S48375" s="139"/>
    </row>
    <row r="48376" spans="2:19" ht="15.75" customHeight="1" x14ac:dyDescent="0.25">
      <c r="B48376" s="106"/>
      <c r="C48376" s="106"/>
      <c r="D48376" s="139"/>
      <c r="P48376" s="142"/>
      <c r="Q48376" s="142"/>
      <c r="R48376" s="142"/>
      <c r="S48376" s="139"/>
    </row>
    <row r="48377" spans="2:19" ht="15.75" customHeight="1" x14ac:dyDescent="0.25">
      <c r="B48377" s="106"/>
      <c r="C48377" s="106"/>
      <c r="D48377" s="139"/>
      <c r="P48377" s="142"/>
      <c r="Q48377" s="142"/>
      <c r="R48377" s="142"/>
      <c r="S48377" s="139"/>
    </row>
    <row r="48378" spans="2:19" ht="15.75" customHeight="1" x14ac:dyDescent="0.25">
      <c r="B48378" s="106"/>
      <c r="C48378" s="106"/>
      <c r="D48378" s="139"/>
      <c r="P48378" s="142"/>
      <c r="Q48378" s="142"/>
      <c r="R48378" s="142"/>
      <c r="S48378" s="139"/>
    </row>
    <row r="48379" spans="2:19" ht="15.75" customHeight="1" x14ac:dyDescent="0.25">
      <c r="B48379" s="106"/>
      <c r="C48379" s="106"/>
      <c r="D48379" s="139"/>
      <c r="P48379" s="142"/>
      <c r="Q48379" s="142"/>
      <c r="R48379" s="142"/>
      <c r="S48379" s="139"/>
    </row>
    <row r="48380" spans="2:19" ht="15.75" customHeight="1" x14ac:dyDescent="0.25">
      <c r="B48380" s="106"/>
      <c r="C48380" s="106"/>
      <c r="D48380" s="139"/>
      <c r="P48380" s="142"/>
      <c r="Q48380" s="142"/>
      <c r="R48380" s="142"/>
      <c r="S48380" s="139"/>
    </row>
    <row r="48381" spans="2:19" ht="15.75" customHeight="1" x14ac:dyDescent="0.25">
      <c r="B48381" s="106"/>
      <c r="C48381" s="106"/>
      <c r="D48381" s="139"/>
      <c r="P48381" s="142"/>
      <c r="Q48381" s="142"/>
      <c r="R48381" s="142"/>
      <c r="S48381" s="139"/>
    </row>
    <row r="48382" spans="2:19" ht="15.75" customHeight="1" x14ac:dyDescent="0.25">
      <c r="B48382" s="106"/>
      <c r="C48382" s="106"/>
      <c r="D48382" s="139"/>
      <c r="P48382" s="142"/>
      <c r="Q48382" s="142"/>
      <c r="R48382" s="142"/>
      <c r="S48382" s="139"/>
    </row>
    <row r="48383" spans="2:19" ht="15.75" customHeight="1" x14ac:dyDescent="0.25">
      <c r="B48383" s="106"/>
      <c r="C48383" s="106"/>
      <c r="D48383" s="139"/>
      <c r="P48383" s="142"/>
      <c r="Q48383" s="142"/>
      <c r="R48383" s="142"/>
      <c r="S48383" s="139"/>
    </row>
    <row r="48384" spans="2:19" ht="15.75" customHeight="1" x14ac:dyDescent="0.25">
      <c r="B48384" s="106"/>
      <c r="C48384" s="106"/>
      <c r="D48384" s="139"/>
      <c r="P48384" s="142"/>
      <c r="Q48384" s="142"/>
      <c r="R48384" s="142"/>
      <c r="S48384" s="139"/>
    </row>
    <row r="48385" spans="2:19" ht="15.75" customHeight="1" x14ac:dyDescent="0.25">
      <c r="B48385" s="106"/>
      <c r="C48385" s="106"/>
      <c r="D48385" s="139"/>
      <c r="P48385" s="142"/>
      <c r="Q48385" s="142"/>
      <c r="R48385" s="142"/>
      <c r="S48385" s="139"/>
    </row>
    <row r="48386" spans="2:19" ht="15.75" customHeight="1" x14ac:dyDescent="0.25">
      <c r="B48386" s="106"/>
      <c r="C48386" s="106"/>
      <c r="D48386" s="139"/>
      <c r="P48386" s="142"/>
      <c r="Q48386" s="142"/>
      <c r="R48386" s="142"/>
      <c r="S48386" s="139"/>
    </row>
    <row r="48387" spans="2:19" ht="15.75" customHeight="1" x14ac:dyDescent="0.25">
      <c r="B48387" s="106"/>
      <c r="C48387" s="106"/>
      <c r="D48387" s="139"/>
      <c r="P48387" s="142"/>
      <c r="Q48387" s="142"/>
      <c r="R48387" s="142"/>
      <c r="S48387" s="139"/>
    </row>
    <row r="48388" spans="2:19" ht="15.75" customHeight="1" x14ac:dyDescent="0.25">
      <c r="B48388" s="106"/>
      <c r="C48388" s="106"/>
      <c r="D48388" s="139"/>
      <c r="P48388" s="142"/>
      <c r="Q48388" s="142"/>
      <c r="R48388" s="142"/>
      <c r="S48388" s="139"/>
    </row>
    <row r="48389" spans="2:19" ht="15.75" customHeight="1" x14ac:dyDescent="0.25">
      <c r="B48389" s="106"/>
      <c r="C48389" s="106"/>
      <c r="D48389" s="139"/>
      <c r="P48389" s="142"/>
      <c r="Q48389" s="142"/>
      <c r="R48389" s="142"/>
      <c r="S48389" s="139"/>
    </row>
    <row r="48390" spans="2:19" ht="15.75" customHeight="1" x14ac:dyDescent="0.25">
      <c r="B48390" s="106"/>
      <c r="C48390" s="106"/>
      <c r="D48390" s="139"/>
      <c r="P48390" s="142"/>
      <c r="Q48390" s="142"/>
      <c r="R48390" s="142"/>
      <c r="S48390" s="139"/>
    </row>
    <row r="48391" spans="2:19" ht="15.75" customHeight="1" x14ac:dyDescent="0.25">
      <c r="B48391" s="106"/>
      <c r="C48391" s="106"/>
      <c r="D48391" s="139"/>
      <c r="P48391" s="142"/>
      <c r="Q48391" s="142"/>
      <c r="R48391" s="142"/>
      <c r="S48391" s="139"/>
    </row>
    <row r="48392" spans="2:19" ht="15.75" customHeight="1" x14ac:dyDescent="0.25">
      <c r="B48392" s="106"/>
      <c r="C48392" s="106"/>
      <c r="D48392" s="139"/>
      <c r="P48392" s="142"/>
      <c r="Q48392" s="142"/>
      <c r="R48392" s="142"/>
      <c r="S48392" s="139"/>
    </row>
    <row r="48393" spans="2:19" ht="15.75" customHeight="1" x14ac:dyDescent="0.25">
      <c r="B48393" s="106"/>
      <c r="C48393" s="106"/>
      <c r="D48393" s="139"/>
      <c r="P48393" s="142"/>
      <c r="Q48393" s="142"/>
      <c r="R48393" s="142"/>
      <c r="S48393" s="139"/>
    </row>
    <row r="48394" spans="2:19" ht="15.75" customHeight="1" x14ac:dyDescent="0.25">
      <c r="B48394" s="106"/>
      <c r="C48394" s="106"/>
      <c r="D48394" s="139"/>
      <c r="P48394" s="142"/>
      <c r="Q48394" s="142"/>
      <c r="R48394" s="142"/>
      <c r="S48394" s="139"/>
    </row>
    <row r="48395" spans="2:19" ht="15.75" customHeight="1" x14ac:dyDescent="0.25">
      <c r="B48395" s="106"/>
      <c r="C48395" s="106"/>
      <c r="D48395" s="139"/>
      <c r="P48395" s="142"/>
      <c r="Q48395" s="142"/>
      <c r="R48395" s="142"/>
      <c r="S48395" s="139"/>
    </row>
    <row r="48396" spans="2:19" ht="15.75" customHeight="1" x14ac:dyDescent="0.25">
      <c r="B48396" s="106"/>
      <c r="C48396" s="106"/>
      <c r="D48396" s="139"/>
      <c r="P48396" s="142"/>
      <c r="Q48396" s="142"/>
      <c r="R48396" s="142"/>
      <c r="S48396" s="139"/>
    </row>
    <row r="48397" spans="2:19" ht="15.75" customHeight="1" x14ac:dyDescent="0.25">
      <c r="B48397" s="106"/>
      <c r="C48397" s="106"/>
      <c r="D48397" s="139"/>
      <c r="P48397" s="142"/>
      <c r="Q48397" s="142"/>
      <c r="R48397" s="142"/>
      <c r="S48397" s="139"/>
    </row>
    <row r="48398" spans="2:19" ht="15.75" customHeight="1" x14ac:dyDescent="0.25">
      <c r="B48398" s="106"/>
      <c r="C48398" s="106"/>
      <c r="D48398" s="139"/>
      <c r="P48398" s="142"/>
      <c r="Q48398" s="142"/>
      <c r="R48398" s="142"/>
      <c r="S48398" s="139"/>
    </row>
    <row r="48399" spans="2:19" ht="15.75" customHeight="1" x14ac:dyDescent="0.25">
      <c r="B48399" s="106"/>
      <c r="C48399" s="106"/>
      <c r="D48399" s="139"/>
      <c r="P48399" s="142"/>
      <c r="Q48399" s="142"/>
      <c r="R48399" s="142"/>
      <c r="S48399" s="139"/>
    </row>
    <row r="48400" spans="2:19" ht="15.75" customHeight="1" x14ac:dyDescent="0.25">
      <c r="B48400" s="106"/>
      <c r="C48400" s="106"/>
      <c r="D48400" s="139"/>
      <c r="P48400" s="142"/>
      <c r="Q48400" s="142"/>
      <c r="R48400" s="142"/>
      <c r="S48400" s="139"/>
    </row>
    <row r="48401" spans="2:19" ht="15.75" customHeight="1" x14ac:dyDescent="0.25">
      <c r="B48401" s="106"/>
      <c r="C48401" s="106"/>
      <c r="D48401" s="139"/>
      <c r="P48401" s="142"/>
      <c r="Q48401" s="142"/>
      <c r="R48401" s="142"/>
      <c r="S48401" s="139"/>
    </row>
    <row r="48402" spans="2:19" ht="15.75" customHeight="1" x14ac:dyDescent="0.25">
      <c r="B48402" s="106"/>
      <c r="C48402" s="106"/>
      <c r="D48402" s="139"/>
      <c r="P48402" s="142"/>
      <c r="Q48402" s="142"/>
      <c r="R48402" s="142"/>
      <c r="S48402" s="139"/>
    </row>
    <row r="48403" spans="2:19" ht="15.75" customHeight="1" x14ac:dyDescent="0.25">
      <c r="B48403" s="106"/>
      <c r="C48403" s="106"/>
      <c r="D48403" s="139"/>
      <c r="P48403" s="142"/>
      <c r="Q48403" s="142"/>
      <c r="R48403" s="142"/>
      <c r="S48403" s="139"/>
    </row>
    <row r="48404" spans="2:19" ht="15.75" customHeight="1" x14ac:dyDescent="0.25">
      <c r="B48404" s="106"/>
      <c r="C48404" s="106"/>
      <c r="D48404" s="139"/>
      <c r="P48404" s="142"/>
      <c r="Q48404" s="142"/>
      <c r="R48404" s="142"/>
      <c r="S48404" s="139"/>
    </row>
    <row r="48405" spans="2:19" ht="15.75" customHeight="1" x14ac:dyDescent="0.25">
      <c r="B48405" s="106"/>
      <c r="C48405" s="106"/>
      <c r="D48405" s="139"/>
      <c r="P48405" s="142"/>
      <c r="Q48405" s="142"/>
      <c r="R48405" s="142"/>
      <c r="S48405" s="139"/>
    </row>
    <row r="48406" spans="2:19" ht="15.75" customHeight="1" x14ac:dyDescent="0.25">
      <c r="B48406" s="106"/>
      <c r="C48406" s="106"/>
      <c r="D48406" s="139"/>
      <c r="P48406" s="142"/>
      <c r="Q48406" s="142"/>
      <c r="R48406" s="142"/>
      <c r="S48406" s="139"/>
    </row>
    <row r="48407" spans="2:19" ht="15.75" customHeight="1" x14ac:dyDescent="0.25">
      <c r="B48407" s="106"/>
      <c r="C48407" s="106"/>
      <c r="D48407" s="139"/>
      <c r="P48407" s="142"/>
      <c r="Q48407" s="142"/>
      <c r="R48407" s="142"/>
      <c r="S48407" s="139"/>
    </row>
    <row r="48408" spans="2:19" ht="15.75" customHeight="1" x14ac:dyDescent="0.25">
      <c r="B48408" s="106"/>
      <c r="C48408" s="106"/>
      <c r="D48408" s="139"/>
      <c r="P48408" s="142"/>
      <c r="Q48408" s="142"/>
      <c r="R48408" s="142"/>
      <c r="S48408" s="139"/>
    </row>
    <row r="48409" spans="2:19" ht="15.75" customHeight="1" x14ac:dyDescent="0.25">
      <c r="B48409" s="106"/>
      <c r="C48409" s="106"/>
      <c r="D48409" s="139"/>
      <c r="P48409" s="142"/>
      <c r="Q48409" s="142"/>
      <c r="R48409" s="142"/>
      <c r="S48409" s="139"/>
    </row>
    <row r="48410" spans="2:19" ht="15.75" customHeight="1" x14ac:dyDescent="0.25">
      <c r="B48410" s="106"/>
      <c r="C48410" s="106"/>
      <c r="D48410" s="139"/>
      <c r="P48410" s="142"/>
      <c r="Q48410" s="142"/>
      <c r="R48410" s="142"/>
      <c r="S48410" s="139"/>
    </row>
    <row r="48411" spans="2:19" ht="15.75" customHeight="1" x14ac:dyDescent="0.25">
      <c r="B48411" s="106"/>
      <c r="C48411" s="106"/>
      <c r="D48411" s="139"/>
      <c r="P48411" s="142"/>
      <c r="Q48411" s="142"/>
      <c r="R48411" s="142"/>
      <c r="S48411" s="139"/>
    </row>
    <row r="48412" spans="2:19" ht="15.75" customHeight="1" x14ac:dyDescent="0.25">
      <c r="B48412" s="106"/>
      <c r="C48412" s="106"/>
      <c r="D48412" s="139"/>
      <c r="P48412" s="142"/>
      <c r="Q48412" s="142"/>
      <c r="R48412" s="142"/>
      <c r="S48412" s="139"/>
    </row>
    <row r="48413" spans="2:19" ht="15.75" customHeight="1" x14ac:dyDescent="0.25">
      <c r="B48413" s="106"/>
      <c r="C48413" s="106"/>
      <c r="D48413" s="139"/>
      <c r="P48413" s="142"/>
      <c r="Q48413" s="142"/>
      <c r="R48413" s="142"/>
      <c r="S48413" s="139"/>
    </row>
    <row r="48414" spans="2:19" ht="15.75" customHeight="1" x14ac:dyDescent="0.25">
      <c r="B48414" s="106"/>
      <c r="C48414" s="106"/>
      <c r="D48414" s="139"/>
      <c r="P48414" s="142"/>
      <c r="Q48414" s="142"/>
      <c r="R48414" s="142"/>
      <c r="S48414" s="139"/>
    </row>
    <row r="48415" spans="2:19" ht="15.75" customHeight="1" x14ac:dyDescent="0.25">
      <c r="B48415" s="106"/>
      <c r="C48415" s="106"/>
      <c r="D48415" s="139"/>
      <c r="P48415" s="142"/>
      <c r="Q48415" s="142"/>
      <c r="R48415" s="142"/>
      <c r="S48415" s="139"/>
    </row>
    <row r="48416" spans="2:19" ht="15.75" customHeight="1" x14ac:dyDescent="0.25">
      <c r="B48416" s="106"/>
      <c r="C48416" s="106"/>
      <c r="D48416" s="139"/>
      <c r="P48416" s="142"/>
      <c r="Q48416" s="142"/>
      <c r="R48416" s="142"/>
      <c r="S48416" s="139"/>
    </row>
    <row r="48417" spans="2:19" ht="15.75" customHeight="1" x14ac:dyDescent="0.25">
      <c r="B48417" s="106"/>
      <c r="C48417" s="106"/>
      <c r="D48417" s="139"/>
      <c r="P48417" s="142"/>
      <c r="Q48417" s="142"/>
      <c r="R48417" s="142"/>
      <c r="S48417" s="139"/>
    </row>
    <row r="48418" spans="2:19" ht="15.75" customHeight="1" x14ac:dyDescent="0.25">
      <c r="B48418" s="106"/>
      <c r="C48418" s="106"/>
      <c r="D48418" s="139"/>
      <c r="P48418" s="142"/>
      <c r="Q48418" s="142"/>
      <c r="R48418" s="142"/>
      <c r="S48418" s="139"/>
    </row>
    <row r="48419" spans="2:19" ht="15.75" customHeight="1" x14ac:dyDescent="0.25">
      <c r="B48419" s="106"/>
      <c r="C48419" s="106"/>
      <c r="D48419" s="139"/>
      <c r="P48419" s="142"/>
      <c r="Q48419" s="142"/>
      <c r="R48419" s="142"/>
      <c r="S48419" s="139"/>
    </row>
    <row r="48420" spans="2:19" ht="15.75" customHeight="1" x14ac:dyDescent="0.25">
      <c r="B48420" s="106"/>
      <c r="C48420" s="106"/>
      <c r="D48420" s="139"/>
      <c r="P48420" s="142"/>
      <c r="Q48420" s="142"/>
      <c r="R48420" s="142"/>
      <c r="S48420" s="139"/>
    </row>
    <row r="48421" spans="2:19" ht="15.75" customHeight="1" x14ac:dyDescent="0.25">
      <c r="B48421" s="106"/>
      <c r="C48421" s="106"/>
      <c r="D48421" s="139"/>
      <c r="P48421" s="142"/>
      <c r="Q48421" s="142"/>
      <c r="R48421" s="142"/>
      <c r="S48421" s="139"/>
    </row>
    <row r="48422" spans="2:19" ht="15.75" customHeight="1" x14ac:dyDescent="0.25">
      <c r="B48422" s="106"/>
      <c r="C48422" s="106"/>
      <c r="D48422" s="139"/>
      <c r="P48422" s="142"/>
      <c r="Q48422" s="142"/>
      <c r="R48422" s="142"/>
      <c r="S48422" s="139"/>
    </row>
    <row r="48423" spans="2:19" ht="15.75" customHeight="1" x14ac:dyDescent="0.25">
      <c r="B48423" s="106"/>
      <c r="C48423" s="106"/>
      <c r="D48423" s="139"/>
      <c r="P48423" s="142"/>
      <c r="Q48423" s="142"/>
      <c r="R48423" s="142"/>
      <c r="S48423" s="139"/>
    </row>
    <row r="48424" spans="2:19" ht="15.75" customHeight="1" x14ac:dyDescent="0.25">
      <c r="B48424" s="106"/>
      <c r="C48424" s="106"/>
      <c r="D48424" s="139"/>
      <c r="P48424" s="142"/>
      <c r="Q48424" s="142"/>
      <c r="R48424" s="142"/>
      <c r="S48424" s="139"/>
    </row>
    <row r="48425" spans="2:19" ht="15.75" customHeight="1" x14ac:dyDescent="0.25">
      <c r="B48425" s="106"/>
      <c r="C48425" s="106"/>
      <c r="D48425" s="139"/>
      <c r="P48425" s="142"/>
      <c r="Q48425" s="142"/>
      <c r="R48425" s="142"/>
      <c r="S48425" s="139"/>
    </row>
    <row r="48426" spans="2:19" ht="15.75" customHeight="1" x14ac:dyDescent="0.25">
      <c r="B48426" s="106"/>
      <c r="C48426" s="106"/>
      <c r="D48426" s="139"/>
      <c r="P48426" s="142"/>
      <c r="Q48426" s="142"/>
      <c r="R48426" s="142"/>
      <c r="S48426" s="139"/>
    </row>
    <row r="48427" spans="2:19" ht="15.75" customHeight="1" x14ac:dyDescent="0.25">
      <c r="B48427" s="106"/>
      <c r="C48427" s="106"/>
      <c r="D48427" s="139"/>
      <c r="P48427" s="142"/>
      <c r="Q48427" s="142"/>
      <c r="R48427" s="142"/>
      <c r="S48427" s="139"/>
    </row>
    <row r="48428" spans="2:19" ht="15.75" customHeight="1" x14ac:dyDescent="0.25">
      <c r="B48428" s="106"/>
      <c r="C48428" s="106"/>
      <c r="D48428" s="139"/>
      <c r="P48428" s="142"/>
      <c r="Q48428" s="142"/>
      <c r="R48428" s="142"/>
      <c r="S48428" s="139"/>
    </row>
    <row r="48429" spans="2:19" ht="15.75" customHeight="1" x14ac:dyDescent="0.25">
      <c r="B48429" s="106"/>
      <c r="C48429" s="106"/>
      <c r="D48429" s="139"/>
      <c r="P48429" s="142"/>
      <c r="Q48429" s="142"/>
      <c r="R48429" s="142"/>
      <c r="S48429" s="139"/>
    </row>
    <row r="48430" spans="2:19" ht="15.75" customHeight="1" x14ac:dyDescent="0.25">
      <c r="B48430" s="106"/>
      <c r="C48430" s="106"/>
      <c r="D48430" s="139"/>
      <c r="P48430" s="142"/>
      <c r="Q48430" s="142"/>
      <c r="R48430" s="142"/>
      <c r="S48430" s="139"/>
    </row>
    <row r="48431" spans="2:19" ht="15.75" customHeight="1" x14ac:dyDescent="0.25">
      <c r="B48431" s="106"/>
      <c r="C48431" s="106"/>
      <c r="D48431" s="139"/>
      <c r="P48431" s="142"/>
      <c r="Q48431" s="142"/>
      <c r="R48431" s="142"/>
      <c r="S48431" s="139"/>
    </row>
    <row r="48432" spans="2:19" ht="15.75" customHeight="1" x14ac:dyDescent="0.25">
      <c r="B48432" s="106"/>
      <c r="C48432" s="106"/>
      <c r="D48432" s="139"/>
      <c r="P48432" s="142"/>
      <c r="Q48432" s="142"/>
      <c r="R48432" s="142"/>
      <c r="S48432" s="139"/>
    </row>
    <row r="48433" spans="2:19" ht="15.75" customHeight="1" x14ac:dyDescent="0.25">
      <c r="B48433" s="106"/>
      <c r="C48433" s="106"/>
      <c r="D48433" s="139"/>
      <c r="P48433" s="142"/>
      <c r="Q48433" s="142"/>
      <c r="R48433" s="142"/>
      <c r="S48433" s="139"/>
    </row>
    <row r="48434" spans="2:19" ht="15.75" customHeight="1" x14ac:dyDescent="0.25">
      <c r="B48434" s="106"/>
      <c r="C48434" s="106"/>
      <c r="D48434" s="139"/>
      <c r="P48434" s="142"/>
      <c r="Q48434" s="142"/>
      <c r="R48434" s="142"/>
      <c r="S48434" s="139"/>
    </row>
    <row r="48435" spans="2:19" ht="15.75" customHeight="1" x14ac:dyDescent="0.25">
      <c r="B48435" s="106"/>
      <c r="C48435" s="106"/>
      <c r="D48435" s="139"/>
      <c r="P48435" s="142"/>
      <c r="Q48435" s="142"/>
      <c r="R48435" s="142"/>
      <c r="S48435" s="139"/>
    </row>
    <row r="48436" spans="2:19" ht="15.75" customHeight="1" x14ac:dyDescent="0.25">
      <c r="B48436" s="106"/>
      <c r="C48436" s="106"/>
      <c r="D48436" s="139"/>
      <c r="P48436" s="142"/>
      <c r="Q48436" s="142"/>
      <c r="R48436" s="142"/>
      <c r="S48436" s="139"/>
    </row>
    <row r="48437" spans="2:19" ht="15.75" customHeight="1" x14ac:dyDescent="0.25">
      <c r="B48437" s="106"/>
      <c r="C48437" s="106"/>
      <c r="D48437" s="139"/>
      <c r="P48437" s="142"/>
      <c r="Q48437" s="142"/>
      <c r="R48437" s="142"/>
      <c r="S48437" s="139"/>
    </row>
    <row r="48438" spans="2:19" ht="15.75" customHeight="1" x14ac:dyDescent="0.25">
      <c r="B48438" s="106"/>
      <c r="C48438" s="106"/>
      <c r="D48438" s="139"/>
      <c r="P48438" s="142"/>
      <c r="Q48438" s="142"/>
      <c r="R48438" s="142"/>
      <c r="S48438" s="139"/>
    </row>
    <row r="48439" spans="2:19" ht="15.75" customHeight="1" x14ac:dyDescent="0.25">
      <c r="B48439" s="106"/>
      <c r="C48439" s="106"/>
      <c r="D48439" s="139"/>
      <c r="P48439" s="142"/>
      <c r="Q48439" s="142"/>
      <c r="R48439" s="142"/>
      <c r="S48439" s="139"/>
    </row>
    <row r="48440" spans="2:19" ht="15.75" customHeight="1" x14ac:dyDescent="0.25">
      <c r="B48440" s="106"/>
      <c r="C48440" s="106"/>
      <c r="D48440" s="139"/>
      <c r="P48440" s="142"/>
      <c r="Q48440" s="142"/>
      <c r="R48440" s="142"/>
      <c r="S48440" s="139"/>
    </row>
    <row r="48441" spans="2:19" ht="15.75" customHeight="1" x14ac:dyDescent="0.25">
      <c r="B48441" s="106"/>
      <c r="C48441" s="106"/>
      <c r="D48441" s="139"/>
      <c r="P48441" s="142"/>
      <c r="Q48441" s="142"/>
      <c r="R48441" s="142"/>
      <c r="S48441" s="139"/>
    </row>
    <row r="48442" spans="2:19" ht="15.75" customHeight="1" x14ac:dyDescent="0.25">
      <c r="B48442" s="106"/>
      <c r="C48442" s="106"/>
      <c r="D48442" s="139"/>
      <c r="P48442" s="142"/>
      <c r="Q48442" s="142"/>
      <c r="R48442" s="142"/>
      <c r="S48442" s="139"/>
    </row>
    <row r="48443" spans="2:19" ht="15.75" customHeight="1" x14ac:dyDescent="0.25">
      <c r="B48443" s="106"/>
      <c r="C48443" s="106"/>
      <c r="D48443" s="139"/>
      <c r="P48443" s="142"/>
      <c r="Q48443" s="142"/>
      <c r="R48443" s="142"/>
      <c r="S48443" s="139"/>
    </row>
    <row r="48444" spans="2:19" ht="15.75" customHeight="1" x14ac:dyDescent="0.25">
      <c r="B48444" s="106"/>
      <c r="C48444" s="106"/>
      <c r="D48444" s="139"/>
      <c r="P48444" s="142"/>
      <c r="Q48444" s="142"/>
      <c r="R48444" s="142"/>
      <c r="S48444" s="139"/>
    </row>
    <row r="48445" spans="2:19" ht="15.75" customHeight="1" x14ac:dyDescent="0.25">
      <c r="B48445" s="106"/>
      <c r="C48445" s="106"/>
      <c r="D48445" s="139"/>
      <c r="P48445" s="142"/>
      <c r="Q48445" s="142"/>
      <c r="R48445" s="142"/>
      <c r="S48445" s="139"/>
    </row>
    <row r="48446" spans="2:19" ht="15.75" customHeight="1" x14ac:dyDescent="0.25">
      <c r="B48446" s="106"/>
      <c r="C48446" s="106"/>
      <c r="D48446" s="139"/>
      <c r="P48446" s="142"/>
      <c r="Q48446" s="142"/>
      <c r="R48446" s="142"/>
      <c r="S48446" s="139"/>
    </row>
    <row r="48447" spans="2:19" ht="15.75" customHeight="1" x14ac:dyDescent="0.25">
      <c r="B48447" s="106"/>
      <c r="C48447" s="106"/>
      <c r="D48447" s="139"/>
      <c r="P48447" s="142"/>
      <c r="Q48447" s="142"/>
      <c r="R48447" s="142"/>
      <c r="S48447" s="139"/>
    </row>
    <row r="48448" spans="2:19" ht="15.75" customHeight="1" x14ac:dyDescent="0.25">
      <c r="B48448" s="106"/>
      <c r="C48448" s="106"/>
      <c r="D48448" s="139"/>
      <c r="P48448" s="142"/>
      <c r="Q48448" s="142"/>
      <c r="R48448" s="142"/>
      <c r="S48448" s="139"/>
    </row>
    <row r="48449" spans="2:19" ht="15.75" customHeight="1" x14ac:dyDescent="0.25">
      <c r="B48449" s="106"/>
      <c r="C48449" s="106"/>
      <c r="D48449" s="139"/>
      <c r="P48449" s="142"/>
      <c r="Q48449" s="142"/>
      <c r="R48449" s="142"/>
      <c r="S48449" s="139"/>
    </row>
    <row r="48450" spans="2:19" ht="15.75" customHeight="1" x14ac:dyDescent="0.25">
      <c r="B48450" s="106"/>
      <c r="C48450" s="106"/>
      <c r="D48450" s="139"/>
      <c r="P48450" s="142"/>
      <c r="Q48450" s="142"/>
      <c r="R48450" s="142"/>
      <c r="S48450" s="139"/>
    </row>
    <row r="48451" spans="2:19" ht="15.75" customHeight="1" x14ac:dyDescent="0.25">
      <c r="B48451" s="106"/>
      <c r="C48451" s="106"/>
      <c r="D48451" s="139"/>
      <c r="P48451" s="142"/>
      <c r="Q48451" s="142"/>
      <c r="R48451" s="142"/>
      <c r="S48451" s="139"/>
    </row>
    <row r="48452" spans="2:19" ht="15.75" customHeight="1" x14ac:dyDescent="0.25">
      <c r="B48452" s="106"/>
      <c r="C48452" s="106"/>
      <c r="D48452" s="139"/>
      <c r="P48452" s="142"/>
      <c r="Q48452" s="142"/>
      <c r="R48452" s="142"/>
      <c r="S48452" s="139"/>
    </row>
    <row r="48453" spans="2:19" ht="15.75" customHeight="1" x14ac:dyDescent="0.25">
      <c r="B48453" s="106"/>
      <c r="C48453" s="106"/>
      <c r="D48453" s="139"/>
      <c r="P48453" s="142"/>
      <c r="Q48453" s="142"/>
      <c r="R48453" s="142"/>
      <c r="S48453" s="139"/>
    </row>
    <row r="48454" spans="2:19" ht="15.75" customHeight="1" x14ac:dyDescent="0.25">
      <c r="B48454" s="106"/>
      <c r="C48454" s="106"/>
      <c r="D48454" s="139"/>
      <c r="P48454" s="142"/>
      <c r="Q48454" s="142"/>
      <c r="R48454" s="142"/>
      <c r="S48454" s="139"/>
    </row>
    <row r="48455" spans="2:19" ht="15.75" customHeight="1" x14ac:dyDescent="0.25">
      <c r="B48455" s="106"/>
      <c r="C48455" s="106"/>
      <c r="D48455" s="139"/>
      <c r="P48455" s="142"/>
      <c r="Q48455" s="142"/>
      <c r="R48455" s="142"/>
      <c r="S48455" s="139"/>
    </row>
    <row r="48456" spans="2:19" ht="15.75" customHeight="1" x14ac:dyDescent="0.25">
      <c r="B48456" s="106"/>
      <c r="C48456" s="106"/>
      <c r="D48456" s="139"/>
      <c r="P48456" s="142"/>
      <c r="Q48456" s="142"/>
      <c r="R48456" s="142"/>
      <c r="S48456" s="139"/>
    </row>
    <row r="48457" spans="2:19" ht="15.75" customHeight="1" x14ac:dyDescent="0.25">
      <c r="B48457" s="106"/>
      <c r="C48457" s="106"/>
      <c r="D48457" s="139"/>
      <c r="P48457" s="142"/>
      <c r="Q48457" s="142"/>
      <c r="R48457" s="142"/>
      <c r="S48457" s="139"/>
    </row>
    <row r="48458" spans="2:19" ht="15.75" customHeight="1" x14ac:dyDescent="0.25">
      <c r="B48458" s="106"/>
      <c r="C48458" s="106"/>
      <c r="D48458" s="139"/>
      <c r="P48458" s="142"/>
      <c r="Q48458" s="142"/>
      <c r="R48458" s="142"/>
      <c r="S48458" s="139"/>
    </row>
    <row r="48459" spans="2:19" ht="15.75" customHeight="1" x14ac:dyDescent="0.25">
      <c r="B48459" s="106"/>
      <c r="C48459" s="106"/>
      <c r="D48459" s="139"/>
      <c r="P48459" s="142"/>
      <c r="Q48459" s="142"/>
      <c r="R48459" s="142"/>
      <c r="S48459" s="139"/>
    </row>
    <row r="48460" spans="2:19" ht="15.75" customHeight="1" x14ac:dyDescent="0.25">
      <c r="B48460" s="106"/>
      <c r="C48460" s="106"/>
      <c r="D48460" s="139"/>
      <c r="P48460" s="142"/>
      <c r="Q48460" s="142"/>
      <c r="R48460" s="142"/>
      <c r="S48460" s="139"/>
    </row>
    <row r="48461" spans="2:19" ht="15.75" customHeight="1" x14ac:dyDescent="0.25">
      <c r="B48461" s="106"/>
      <c r="C48461" s="106"/>
      <c r="D48461" s="139"/>
      <c r="P48461" s="142"/>
      <c r="Q48461" s="142"/>
      <c r="R48461" s="142"/>
      <c r="S48461" s="139"/>
    </row>
    <row r="48462" spans="2:19" ht="15.75" customHeight="1" x14ac:dyDescent="0.25">
      <c r="B48462" s="106"/>
      <c r="C48462" s="106"/>
      <c r="D48462" s="139"/>
      <c r="P48462" s="142"/>
      <c r="Q48462" s="142"/>
      <c r="R48462" s="142"/>
      <c r="S48462" s="139"/>
    </row>
    <row r="48463" spans="2:19" ht="15.75" customHeight="1" x14ac:dyDescent="0.25">
      <c r="B48463" s="106"/>
      <c r="C48463" s="106"/>
      <c r="D48463" s="139"/>
      <c r="P48463" s="142"/>
      <c r="Q48463" s="142"/>
      <c r="R48463" s="142"/>
      <c r="S48463" s="139"/>
    </row>
    <row r="48464" spans="2:19" ht="15.75" customHeight="1" x14ac:dyDescent="0.25">
      <c r="B48464" s="106"/>
      <c r="C48464" s="106"/>
      <c r="D48464" s="139"/>
      <c r="P48464" s="142"/>
      <c r="Q48464" s="142"/>
      <c r="R48464" s="142"/>
      <c r="S48464" s="139"/>
    </row>
    <row r="48465" spans="2:19" ht="15.75" customHeight="1" x14ac:dyDescent="0.25">
      <c r="B48465" s="106"/>
      <c r="C48465" s="106"/>
      <c r="D48465" s="139"/>
      <c r="P48465" s="142"/>
      <c r="Q48465" s="142"/>
      <c r="R48465" s="142"/>
      <c r="S48465" s="139"/>
    </row>
    <row r="48466" spans="2:19" ht="15.75" customHeight="1" x14ac:dyDescent="0.25">
      <c r="B48466" s="106"/>
      <c r="C48466" s="106"/>
      <c r="D48466" s="139"/>
      <c r="P48466" s="142"/>
      <c r="Q48466" s="142"/>
      <c r="R48466" s="142"/>
      <c r="S48466" s="139"/>
    </row>
    <row r="48467" spans="2:19" ht="15.75" customHeight="1" x14ac:dyDescent="0.25">
      <c r="B48467" s="106"/>
      <c r="C48467" s="106"/>
      <c r="D48467" s="139"/>
      <c r="P48467" s="142"/>
      <c r="Q48467" s="142"/>
      <c r="R48467" s="142"/>
      <c r="S48467" s="139"/>
    </row>
    <row r="48468" spans="2:19" ht="15.75" customHeight="1" x14ac:dyDescent="0.25">
      <c r="B48468" s="106"/>
      <c r="C48468" s="106"/>
      <c r="D48468" s="139"/>
      <c r="P48468" s="142"/>
      <c r="Q48468" s="142"/>
      <c r="R48468" s="142"/>
      <c r="S48468" s="139"/>
    </row>
    <row r="48469" spans="2:19" ht="15.75" customHeight="1" x14ac:dyDescent="0.25">
      <c r="B48469" s="106"/>
      <c r="C48469" s="106"/>
      <c r="D48469" s="139"/>
      <c r="P48469" s="142"/>
      <c r="Q48469" s="142"/>
      <c r="R48469" s="142"/>
      <c r="S48469" s="139"/>
    </row>
    <row r="48470" spans="2:19" ht="15.75" customHeight="1" x14ac:dyDescent="0.25">
      <c r="B48470" s="106"/>
      <c r="C48470" s="106"/>
      <c r="D48470" s="139"/>
      <c r="P48470" s="142"/>
      <c r="Q48470" s="142"/>
      <c r="R48470" s="142"/>
      <c r="S48470" s="139"/>
    </row>
    <row r="48471" spans="2:19" ht="15.75" customHeight="1" x14ac:dyDescent="0.25">
      <c r="B48471" s="106"/>
      <c r="C48471" s="106"/>
      <c r="D48471" s="139"/>
      <c r="P48471" s="142"/>
      <c r="Q48471" s="142"/>
      <c r="R48471" s="142"/>
      <c r="S48471" s="139"/>
    </row>
    <row r="48472" spans="2:19" ht="15.75" customHeight="1" x14ac:dyDescent="0.25">
      <c r="B48472" s="106"/>
      <c r="C48472" s="106"/>
      <c r="D48472" s="139"/>
      <c r="P48472" s="142"/>
      <c r="Q48472" s="142"/>
      <c r="R48472" s="142"/>
      <c r="S48472" s="139"/>
    </row>
    <row r="48473" spans="2:19" ht="15.75" customHeight="1" x14ac:dyDescent="0.25">
      <c r="B48473" s="106"/>
      <c r="C48473" s="106"/>
      <c r="D48473" s="139"/>
      <c r="P48473" s="142"/>
      <c r="Q48473" s="142"/>
      <c r="R48473" s="142"/>
      <c r="S48473" s="139"/>
    </row>
    <row r="48474" spans="2:19" ht="15.75" customHeight="1" x14ac:dyDescent="0.25">
      <c r="B48474" s="106"/>
      <c r="C48474" s="106"/>
      <c r="D48474" s="139"/>
      <c r="P48474" s="142"/>
      <c r="Q48474" s="142"/>
      <c r="R48474" s="142"/>
      <c r="S48474" s="139"/>
    </row>
    <row r="48475" spans="2:19" ht="15.75" customHeight="1" x14ac:dyDescent="0.25">
      <c r="B48475" s="106"/>
      <c r="C48475" s="106"/>
      <c r="D48475" s="139"/>
      <c r="P48475" s="142"/>
      <c r="Q48475" s="142"/>
      <c r="R48475" s="142"/>
      <c r="S48475" s="139"/>
    </row>
    <row r="48476" spans="2:19" ht="15.75" customHeight="1" x14ac:dyDescent="0.25">
      <c r="B48476" s="106"/>
      <c r="C48476" s="106"/>
      <c r="D48476" s="139"/>
      <c r="P48476" s="142"/>
      <c r="Q48476" s="142"/>
      <c r="R48476" s="142"/>
      <c r="S48476" s="139"/>
    </row>
    <row r="48477" spans="2:19" ht="15.75" customHeight="1" x14ac:dyDescent="0.25">
      <c r="B48477" s="106"/>
      <c r="C48477" s="106"/>
      <c r="D48477" s="139"/>
      <c r="P48477" s="142"/>
      <c r="Q48477" s="142"/>
      <c r="R48477" s="142"/>
      <c r="S48477" s="139"/>
    </row>
    <row r="48478" spans="2:19" ht="15.75" customHeight="1" x14ac:dyDescent="0.25">
      <c r="B48478" s="106"/>
      <c r="C48478" s="106"/>
      <c r="D48478" s="139"/>
      <c r="P48478" s="142"/>
      <c r="Q48478" s="142"/>
      <c r="R48478" s="142"/>
      <c r="S48478" s="139"/>
    </row>
    <row r="48479" spans="2:19" ht="15.75" customHeight="1" x14ac:dyDescent="0.25">
      <c r="B48479" s="106"/>
      <c r="C48479" s="106"/>
      <c r="D48479" s="139"/>
      <c r="P48479" s="142"/>
      <c r="Q48479" s="142"/>
      <c r="R48479" s="142"/>
      <c r="S48479" s="139"/>
    </row>
    <row r="48480" spans="2:19" ht="15.75" customHeight="1" x14ac:dyDescent="0.25">
      <c r="B48480" s="106"/>
      <c r="C48480" s="106"/>
      <c r="D48480" s="139"/>
      <c r="P48480" s="142"/>
      <c r="Q48480" s="142"/>
      <c r="R48480" s="142"/>
      <c r="S48480" s="139"/>
    </row>
    <row r="48481" spans="2:19" ht="15.75" customHeight="1" x14ac:dyDescent="0.25">
      <c r="B48481" s="106"/>
      <c r="C48481" s="106"/>
      <c r="D48481" s="139"/>
      <c r="P48481" s="142"/>
      <c r="Q48481" s="142"/>
      <c r="R48481" s="142"/>
      <c r="S48481" s="139"/>
    </row>
    <row r="48482" spans="2:19" ht="15.75" customHeight="1" x14ac:dyDescent="0.25">
      <c r="B48482" s="106"/>
      <c r="C48482" s="106"/>
      <c r="D48482" s="139"/>
      <c r="P48482" s="142"/>
      <c r="Q48482" s="142"/>
      <c r="R48482" s="142"/>
      <c r="S48482" s="139"/>
    </row>
    <row r="48483" spans="2:19" ht="15.75" customHeight="1" x14ac:dyDescent="0.25">
      <c r="B48483" s="106"/>
      <c r="C48483" s="106"/>
      <c r="D48483" s="139"/>
      <c r="P48483" s="142"/>
      <c r="Q48483" s="142"/>
      <c r="R48483" s="142"/>
      <c r="S48483" s="139"/>
    </row>
    <row r="48484" spans="2:19" ht="15.75" customHeight="1" x14ac:dyDescent="0.25">
      <c r="B48484" s="106"/>
      <c r="C48484" s="106"/>
      <c r="D48484" s="139"/>
      <c r="P48484" s="142"/>
      <c r="Q48484" s="142"/>
      <c r="R48484" s="142"/>
      <c r="S48484" s="139"/>
    </row>
    <row r="48485" spans="2:19" ht="15.75" customHeight="1" x14ac:dyDescent="0.25">
      <c r="B48485" s="106"/>
      <c r="C48485" s="106"/>
      <c r="D48485" s="139"/>
      <c r="P48485" s="142"/>
      <c r="Q48485" s="142"/>
      <c r="R48485" s="142"/>
      <c r="S48485" s="139"/>
    </row>
    <row r="48486" spans="2:19" ht="15.75" customHeight="1" x14ac:dyDescent="0.25">
      <c r="B48486" s="106"/>
      <c r="C48486" s="106"/>
      <c r="D48486" s="139"/>
      <c r="P48486" s="142"/>
      <c r="Q48486" s="142"/>
      <c r="R48486" s="142"/>
      <c r="S48486" s="139"/>
    </row>
    <row r="48487" spans="2:19" ht="15.75" customHeight="1" x14ac:dyDescent="0.25">
      <c r="B48487" s="106"/>
      <c r="C48487" s="106"/>
      <c r="D48487" s="139"/>
      <c r="P48487" s="142"/>
      <c r="Q48487" s="142"/>
      <c r="R48487" s="142"/>
      <c r="S48487" s="139"/>
    </row>
    <row r="48488" spans="2:19" ht="15.75" customHeight="1" x14ac:dyDescent="0.25">
      <c r="B48488" s="106"/>
      <c r="C48488" s="106"/>
      <c r="D48488" s="139"/>
      <c r="P48488" s="142"/>
      <c r="Q48488" s="142"/>
      <c r="R48488" s="142"/>
      <c r="S48488" s="139"/>
    </row>
    <row r="48489" spans="2:19" ht="15.75" customHeight="1" x14ac:dyDescent="0.25">
      <c r="B48489" s="106"/>
      <c r="C48489" s="106"/>
      <c r="D48489" s="139"/>
      <c r="P48489" s="142"/>
      <c r="Q48489" s="142"/>
      <c r="R48489" s="142"/>
      <c r="S48489" s="139"/>
    </row>
    <row r="48490" spans="2:19" ht="15.75" customHeight="1" x14ac:dyDescent="0.25">
      <c r="B48490" s="106"/>
      <c r="C48490" s="106"/>
      <c r="D48490" s="139"/>
      <c r="P48490" s="142"/>
      <c r="Q48490" s="142"/>
      <c r="R48490" s="142"/>
      <c r="S48490" s="139"/>
    </row>
    <row r="48491" spans="2:19" ht="15.75" customHeight="1" x14ac:dyDescent="0.25">
      <c r="B48491" s="106"/>
      <c r="C48491" s="106"/>
      <c r="D48491" s="139"/>
      <c r="P48491" s="142"/>
      <c r="Q48491" s="142"/>
      <c r="R48491" s="142"/>
      <c r="S48491" s="139"/>
    </row>
    <row r="48492" spans="2:19" ht="15.75" customHeight="1" x14ac:dyDescent="0.25">
      <c r="B48492" s="106"/>
      <c r="C48492" s="106"/>
      <c r="D48492" s="139"/>
      <c r="P48492" s="142"/>
      <c r="Q48492" s="142"/>
      <c r="R48492" s="142"/>
      <c r="S48492" s="139"/>
    </row>
    <row r="48493" spans="2:19" ht="15.75" customHeight="1" x14ac:dyDescent="0.25">
      <c r="B48493" s="106"/>
      <c r="C48493" s="106"/>
      <c r="D48493" s="139"/>
      <c r="P48493" s="142"/>
      <c r="Q48493" s="142"/>
      <c r="R48493" s="142"/>
      <c r="S48493" s="139"/>
    </row>
    <row r="48494" spans="2:19" ht="15.75" customHeight="1" x14ac:dyDescent="0.25">
      <c r="B48494" s="106"/>
      <c r="C48494" s="106"/>
      <c r="D48494" s="139"/>
      <c r="P48494" s="142"/>
      <c r="Q48494" s="142"/>
      <c r="R48494" s="142"/>
      <c r="S48494" s="139"/>
    </row>
    <row r="48495" spans="2:19" ht="15.75" customHeight="1" x14ac:dyDescent="0.25">
      <c r="B48495" s="106"/>
      <c r="C48495" s="106"/>
      <c r="D48495" s="139"/>
      <c r="P48495" s="142"/>
      <c r="Q48495" s="142"/>
      <c r="R48495" s="142"/>
      <c r="S48495" s="139"/>
    </row>
    <row r="48496" spans="2:19" ht="15.75" customHeight="1" x14ac:dyDescent="0.25">
      <c r="B48496" s="106"/>
      <c r="C48496" s="106"/>
      <c r="D48496" s="139"/>
      <c r="P48496" s="142"/>
      <c r="Q48496" s="142"/>
      <c r="R48496" s="142"/>
      <c r="S48496" s="139"/>
    </row>
    <row r="48497" spans="2:19" ht="15.75" customHeight="1" x14ac:dyDescent="0.25">
      <c r="B48497" s="106"/>
      <c r="C48497" s="106"/>
      <c r="D48497" s="139"/>
      <c r="P48497" s="142"/>
      <c r="Q48497" s="142"/>
      <c r="R48497" s="142"/>
      <c r="S48497" s="139"/>
    </row>
    <row r="48498" spans="2:19" ht="15.75" customHeight="1" x14ac:dyDescent="0.25">
      <c r="B48498" s="106"/>
      <c r="C48498" s="106"/>
      <c r="D48498" s="139"/>
      <c r="P48498" s="142"/>
      <c r="Q48498" s="142"/>
      <c r="R48498" s="142"/>
      <c r="S48498" s="139"/>
    </row>
    <row r="48499" spans="2:19" ht="15.75" customHeight="1" x14ac:dyDescent="0.25">
      <c r="B48499" s="106"/>
      <c r="C48499" s="106"/>
      <c r="D48499" s="139"/>
      <c r="P48499" s="142"/>
      <c r="Q48499" s="142"/>
      <c r="R48499" s="142"/>
      <c r="S48499" s="139"/>
    </row>
    <row r="48500" spans="2:19" ht="15.75" customHeight="1" x14ac:dyDescent="0.25">
      <c r="B48500" s="106"/>
      <c r="C48500" s="106"/>
      <c r="D48500" s="139"/>
      <c r="P48500" s="142"/>
      <c r="Q48500" s="142"/>
      <c r="R48500" s="142"/>
      <c r="S48500" s="139"/>
    </row>
    <row r="48501" spans="2:19" ht="15.75" customHeight="1" x14ac:dyDescent="0.25">
      <c r="B48501" s="106"/>
      <c r="C48501" s="106"/>
      <c r="D48501" s="139"/>
      <c r="P48501" s="142"/>
      <c r="Q48501" s="142"/>
      <c r="R48501" s="142"/>
      <c r="S48501" s="139"/>
    </row>
    <row r="48502" spans="2:19" ht="15.75" customHeight="1" x14ac:dyDescent="0.25">
      <c r="B48502" s="106"/>
      <c r="C48502" s="106"/>
      <c r="D48502" s="139"/>
      <c r="P48502" s="142"/>
      <c r="Q48502" s="142"/>
      <c r="R48502" s="142"/>
      <c r="S48502" s="139"/>
    </row>
    <row r="48503" spans="2:19" ht="15.75" customHeight="1" x14ac:dyDescent="0.25">
      <c r="B48503" s="106"/>
      <c r="C48503" s="106"/>
      <c r="D48503" s="139"/>
      <c r="P48503" s="142"/>
      <c r="Q48503" s="142"/>
      <c r="R48503" s="142"/>
      <c r="S48503" s="139"/>
    </row>
    <row r="48504" spans="2:19" ht="15.75" customHeight="1" x14ac:dyDescent="0.25">
      <c r="B48504" s="106"/>
      <c r="C48504" s="106"/>
      <c r="D48504" s="139"/>
      <c r="P48504" s="142"/>
      <c r="Q48504" s="142"/>
      <c r="R48504" s="142"/>
      <c r="S48504" s="139"/>
    </row>
    <row r="48505" spans="2:19" ht="15.75" customHeight="1" x14ac:dyDescent="0.25">
      <c r="B48505" s="106"/>
      <c r="C48505" s="106"/>
      <c r="D48505" s="139"/>
      <c r="P48505" s="142"/>
      <c r="Q48505" s="142"/>
      <c r="R48505" s="142"/>
      <c r="S48505" s="139"/>
    </row>
    <row r="48506" spans="2:19" ht="15.75" customHeight="1" x14ac:dyDescent="0.25">
      <c r="B48506" s="106"/>
      <c r="C48506" s="106"/>
      <c r="D48506" s="139"/>
      <c r="P48506" s="142"/>
      <c r="Q48506" s="142"/>
      <c r="R48506" s="142"/>
      <c r="S48506" s="139"/>
    </row>
    <row r="48507" spans="2:19" ht="15.75" customHeight="1" x14ac:dyDescent="0.25">
      <c r="B48507" s="106"/>
      <c r="C48507" s="106"/>
      <c r="D48507" s="139"/>
      <c r="P48507" s="142"/>
      <c r="Q48507" s="142"/>
      <c r="R48507" s="142"/>
      <c r="S48507" s="139"/>
    </row>
    <row r="48508" spans="2:19" ht="15.75" customHeight="1" x14ac:dyDescent="0.25">
      <c r="B48508" s="106"/>
      <c r="C48508" s="106"/>
      <c r="D48508" s="139"/>
      <c r="P48508" s="142"/>
      <c r="Q48508" s="142"/>
      <c r="R48508" s="142"/>
      <c r="S48508" s="139"/>
    </row>
    <row r="48509" spans="2:19" ht="15.75" customHeight="1" x14ac:dyDescent="0.25">
      <c r="B48509" s="106"/>
      <c r="C48509" s="106"/>
      <c r="D48509" s="139"/>
      <c r="P48509" s="142"/>
      <c r="Q48509" s="142"/>
      <c r="R48509" s="142"/>
      <c r="S48509" s="139"/>
    </row>
    <row r="48510" spans="2:19" ht="15.75" customHeight="1" x14ac:dyDescent="0.25">
      <c r="B48510" s="106"/>
      <c r="C48510" s="106"/>
      <c r="D48510" s="139"/>
      <c r="P48510" s="142"/>
      <c r="Q48510" s="142"/>
      <c r="R48510" s="142"/>
      <c r="S48510" s="139"/>
    </row>
    <row r="48511" spans="2:19" ht="15.75" customHeight="1" x14ac:dyDescent="0.25">
      <c r="B48511" s="106"/>
      <c r="C48511" s="106"/>
      <c r="D48511" s="139"/>
      <c r="P48511" s="142"/>
      <c r="Q48511" s="142"/>
      <c r="R48511" s="142"/>
      <c r="S48511" s="139"/>
    </row>
    <row r="48512" spans="2:19" ht="15.75" customHeight="1" x14ac:dyDescent="0.25">
      <c r="B48512" s="106"/>
      <c r="C48512" s="106"/>
      <c r="D48512" s="139"/>
      <c r="P48512" s="142"/>
      <c r="Q48512" s="142"/>
      <c r="R48512" s="142"/>
      <c r="S48512" s="139"/>
    </row>
    <row r="48513" spans="2:19" ht="15.75" customHeight="1" x14ac:dyDescent="0.25">
      <c r="B48513" s="106"/>
      <c r="C48513" s="106"/>
      <c r="D48513" s="139"/>
      <c r="P48513" s="142"/>
      <c r="Q48513" s="142"/>
      <c r="R48513" s="142"/>
      <c r="S48513" s="139"/>
    </row>
    <row r="48514" spans="2:19" ht="15.75" customHeight="1" x14ac:dyDescent="0.25">
      <c r="B48514" s="106"/>
      <c r="C48514" s="106"/>
      <c r="D48514" s="139"/>
      <c r="P48514" s="142"/>
      <c r="Q48514" s="142"/>
      <c r="R48514" s="142"/>
      <c r="S48514" s="139"/>
    </row>
    <row r="48515" spans="2:19" ht="15.75" customHeight="1" x14ac:dyDescent="0.25">
      <c r="B48515" s="106"/>
      <c r="C48515" s="106"/>
      <c r="D48515" s="139"/>
      <c r="P48515" s="142"/>
      <c r="Q48515" s="142"/>
      <c r="R48515" s="142"/>
      <c r="S48515" s="139"/>
    </row>
    <row r="48516" spans="2:19" ht="15.75" customHeight="1" x14ac:dyDescent="0.25">
      <c r="B48516" s="106"/>
      <c r="C48516" s="106"/>
      <c r="D48516" s="139"/>
      <c r="P48516" s="142"/>
      <c r="Q48516" s="142"/>
      <c r="R48516" s="142"/>
      <c r="S48516" s="139"/>
    </row>
    <row r="48517" spans="2:19" ht="15.75" customHeight="1" x14ac:dyDescent="0.25">
      <c r="B48517" s="106"/>
      <c r="C48517" s="106"/>
      <c r="D48517" s="139"/>
      <c r="P48517" s="142"/>
      <c r="Q48517" s="142"/>
      <c r="R48517" s="142"/>
      <c r="S48517" s="139"/>
    </row>
    <row r="48518" spans="2:19" ht="15.75" customHeight="1" x14ac:dyDescent="0.25">
      <c r="B48518" s="106"/>
      <c r="C48518" s="106"/>
      <c r="D48518" s="139"/>
      <c r="P48518" s="142"/>
      <c r="Q48518" s="142"/>
      <c r="R48518" s="142"/>
      <c r="S48518" s="139"/>
    </row>
    <row r="48519" spans="2:19" ht="15.75" customHeight="1" x14ac:dyDescent="0.25">
      <c r="B48519" s="106"/>
      <c r="C48519" s="106"/>
      <c r="D48519" s="139"/>
      <c r="P48519" s="142"/>
      <c r="Q48519" s="142"/>
      <c r="R48519" s="142"/>
      <c r="S48519" s="139"/>
    </row>
    <row r="48520" spans="2:19" ht="15.75" customHeight="1" x14ac:dyDescent="0.25">
      <c r="B48520" s="106"/>
      <c r="C48520" s="106"/>
      <c r="D48520" s="139"/>
      <c r="P48520" s="142"/>
      <c r="Q48520" s="142"/>
      <c r="R48520" s="142"/>
      <c r="S48520" s="139"/>
    </row>
    <row r="48521" spans="2:19" ht="15.75" customHeight="1" x14ac:dyDescent="0.25">
      <c r="B48521" s="106"/>
      <c r="C48521" s="106"/>
      <c r="D48521" s="139"/>
      <c r="P48521" s="142"/>
      <c r="Q48521" s="142"/>
      <c r="R48521" s="142"/>
      <c r="S48521" s="139"/>
    </row>
    <row r="48522" spans="2:19" ht="15.75" customHeight="1" x14ac:dyDescent="0.25">
      <c r="B48522" s="106"/>
      <c r="C48522" s="106"/>
      <c r="D48522" s="139"/>
      <c r="P48522" s="142"/>
      <c r="Q48522" s="142"/>
      <c r="R48522" s="142"/>
      <c r="S48522" s="139"/>
    </row>
    <row r="48523" spans="2:19" ht="15.75" customHeight="1" x14ac:dyDescent="0.25">
      <c r="B48523" s="106"/>
      <c r="C48523" s="106"/>
      <c r="D48523" s="139"/>
      <c r="P48523" s="142"/>
      <c r="Q48523" s="142"/>
      <c r="R48523" s="142"/>
      <c r="S48523" s="139"/>
    </row>
    <row r="48524" spans="2:19" ht="15.75" customHeight="1" x14ac:dyDescent="0.25">
      <c r="B48524" s="106"/>
      <c r="C48524" s="106"/>
      <c r="D48524" s="139"/>
      <c r="P48524" s="142"/>
      <c r="Q48524" s="142"/>
      <c r="R48524" s="142"/>
      <c r="S48524" s="139"/>
    </row>
    <row r="48525" spans="2:19" ht="15.75" customHeight="1" x14ac:dyDescent="0.25">
      <c r="B48525" s="106"/>
      <c r="C48525" s="106"/>
      <c r="D48525" s="139"/>
      <c r="P48525" s="142"/>
      <c r="Q48525" s="142"/>
      <c r="R48525" s="142"/>
      <c r="S48525" s="139"/>
    </row>
    <row r="48526" spans="2:19" ht="15.75" customHeight="1" x14ac:dyDescent="0.25">
      <c r="B48526" s="106"/>
      <c r="C48526" s="106"/>
      <c r="D48526" s="139"/>
      <c r="P48526" s="142"/>
      <c r="Q48526" s="142"/>
      <c r="R48526" s="142"/>
      <c r="S48526" s="139"/>
    </row>
    <row r="48527" spans="2:19" ht="15.75" customHeight="1" x14ac:dyDescent="0.25">
      <c r="B48527" s="106"/>
      <c r="C48527" s="106"/>
      <c r="D48527" s="139"/>
      <c r="P48527" s="142"/>
      <c r="Q48527" s="142"/>
      <c r="R48527" s="142"/>
      <c r="S48527" s="139"/>
    </row>
    <row r="48528" spans="2:19" ht="15.75" customHeight="1" x14ac:dyDescent="0.25">
      <c r="B48528" s="106"/>
      <c r="C48528" s="106"/>
      <c r="D48528" s="139"/>
      <c r="P48528" s="142"/>
      <c r="Q48528" s="142"/>
      <c r="R48528" s="142"/>
      <c r="S48528" s="139"/>
    </row>
    <row r="48529" spans="2:19" ht="15.75" customHeight="1" x14ac:dyDescent="0.25">
      <c r="B48529" s="106"/>
      <c r="C48529" s="106"/>
      <c r="D48529" s="139"/>
      <c r="P48529" s="142"/>
      <c r="Q48529" s="142"/>
      <c r="R48529" s="142"/>
      <c r="S48529" s="139"/>
    </row>
    <row r="48530" spans="2:19" ht="15.75" customHeight="1" x14ac:dyDescent="0.25">
      <c r="B48530" s="106"/>
      <c r="C48530" s="106"/>
      <c r="D48530" s="139"/>
      <c r="P48530" s="142"/>
      <c r="Q48530" s="142"/>
      <c r="R48530" s="142"/>
      <c r="S48530" s="139"/>
    </row>
    <row r="48531" spans="2:19" ht="15.75" customHeight="1" x14ac:dyDescent="0.25">
      <c r="B48531" s="106"/>
      <c r="C48531" s="106"/>
      <c r="D48531" s="139"/>
      <c r="P48531" s="142"/>
      <c r="Q48531" s="142"/>
      <c r="R48531" s="142"/>
      <c r="S48531" s="139"/>
    </row>
    <row r="48532" spans="2:19" ht="15.75" customHeight="1" x14ac:dyDescent="0.25">
      <c r="B48532" s="106"/>
      <c r="C48532" s="106"/>
      <c r="D48532" s="139"/>
      <c r="P48532" s="142"/>
      <c r="Q48532" s="142"/>
      <c r="R48532" s="142"/>
      <c r="S48532" s="139"/>
    </row>
    <row r="48533" spans="2:19" ht="15.75" customHeight="1" x14ac:dyDescent="0.25">
      <c r="B48533" s="106"/>
      <c r="C48533" s="106"/>
      <c r="D48533" s="139"/>
      <c r="P48533" s="142"/>
      <c r="Q48533" s="142"/>
      <c r="R48533" s="142"/>
      <c r="S48533" s="139"/>
    </row>
    <row r="48534" spans="2:19" ht="15.75" customHeight="1" x14ac:dyDescent="0.25">
      <c r="B48534" s="106"/>
      <c r="C48534" s="106"/>
      <c r="D48534" s="139"/>
      <c r="P48534" s="142"/>
      <c r="Q48534" s="142"/>
      <c r="R48534" s="142"/>
      <c r="S48534" s="139"/>
    </row>
    <row r="48535" spans="2:19" ht="15.75" customHeight="1" x14ac:dyDescent="0.25">
      <c r="B48535" s="106"/>
      <c r="C48535" s="106"/>
      <c r="D48535" s="139"/>
      <c r="P48535" s="142"/>
      <c r="Q48535" s="142"/>
      <c r="R48535" s="142"/>
      <c r="S48535" s="139"/>
    </row>
    <row r="48536" spans="2:19" ht="15.75" customHeight="1" x14ac:dyDescent="0.25">
      <c r="B48536" s="106"/>
      <c r="C48536" s="106"/>
      <c r="D48536" s="139"/>
      <c r="P48536" s="142"/>
      <c r="Q48536" s="142"/>
      <c r="R48536" s="142"/>
      <c r="S48536" s="139"/>
    </row>
    <row r="48537" spans="2:19" ht="15.75" customHeight="1" x14ac:dyDescent="0.25">
      <c r="B48537" s="106"/>
      <c r="C48537" s="106"/>
      <c r="D48537" s="139"/>
      <c r="P48537" s="142"/>
      <c r="Q48537" s="142"/>
      <c r="R48537" s="142"/>
      <c r="S48537" s="139"/>
    </row>
    <row r="48538" spans="2:19" ht="15.75" customHeight="1" x14ac:dyDescent="0.25">
      <c r="B48538" s="106"/>
      <c r="C48538" s="106"/>
      <c r="D48538" s="139"/>
      <c r="P48538" s="142"/>
      <c r="Q48538" s="142"/>
      <c r="R48538" s="142"/>
      <c r="S48538" s="139"/>
    </row>
    <row r="48539" spans="2:19" ht="15.75" customHeight="1" x14ac:dyDescent="0.25">
      <c r="B48539" s="106"/>
      <c r="C48539" s="106"/>
      <c r="D48539" s="139"/>
      <c r="P48539" s="142"/>
      <c r="Q48539" s="142"/>
      <c r="R48539" s="142"/>
      <c r="S48539" s="139"/>
    </row>
    <row r="48540" spans="2:19" ht="15.75" customHeight="1" x14ac:dyDescent="0.25">
      <c r="B48540" s="106"/>
      <c r="C48540" s="106"/>
      <c r="D48540" s="139"/>
      <c r="P48540" s="142"/>
      <c r="Q48540" s="142"/>
      <c r="R48540" s="142"/>
      <c r="S48540" s="139"/>
    </row>
    <row r="48541" spans="2:19" ht="15.75" customHeight="1" x14ac:dyDescent="0.25">
      <c r="B48541" s="106"/>
      <c r="C48541" s="106"/>
      <c r="D48541" s="139"/>
      <c r="P48541" s="142"/>
      <c r="Q48541" s="142"/>
      <c r="R48541" s="142"/>
      <c r="S48541" s="139"/>
    </row>
    <row r="48542" spans="2:19" ht="15.75" customHeight="1" x14ac:dyDescent="0.25">
      <c r="B48542" s="106"/>
      <c r="C48542" s="106"/>
      <c r="D48542" s="139"/>
      <c r="P48542" s="142"/>
      <c r="Q48542" s="142"/>
      <c r="R48542" s="142"/>
      <c r="S48542" s="139"/>
    </row>
    <row r="48543" spans="2:19" ht="15.75" customHeight="1" x14ac:dyDescent="0.25">
      <c r="B48543" s="106"/>
      <c r="C48543" s="106"/>
      <c r="D48543" s="139"/>
      <c r="P48543" s="142"/>
      <c r="Q48543" s="142"/>
      <c r="R48543" s="142"/>
      <c r="S48543" s="139"/>
    </row>
    <row r="48544" spans="2:19" ht="15.75" customHeight="1" x14ac:dyDescent="0.25">
      <c r="B48544" s="106"/>
      <c r="C48544" s="106"/>
      <c r="D48544" s="139"/>
      <c r="P48544" s="142"/>
      <c r="Q48544" s="142"/>
      <c r="R48544" s="142"/>
      <c r="S48544" s="139"/>
    </row>
    <row r="48545" spans="2:19" ht="15.75" customHeight="1" x14ac:dyDescent="0.25">
      <c r="B48545" s="106"/>
      <c r="C48545" s="106"/>
      <c r="D48545" s="139"/>
      <c r="P48545" s="142"/>
      <c r="Q48545" s="142"/>
      <c r="R48545" s="142"/>
      <c r="S48545" s="139"/>
    </row>
    <row r="48546" spans="2:19" ht="15.75" customHeight="1" x14ac:dyDescent="0.25">
      <c r="B48546" s="106"/>
      <c r="C48546" s="106"/>
      <c r="D48546" s="139"/>
      <c r="P48546" s="142"/>
      <c r="Q48546" s="142"/>
      <c r="R48546" s="142"/>
      <c r="S48546" s="139"/>
    </row>
    <row r="48547" spans="2:19" ht="15.75" customHeight="1" x14ac:dyDescent="0.25">
      <c r="B48547" s="106"/>
      <c r="C48547" s="106"/>
      <c r="D48547" s="139"/>
      <c r="P48547" s="142"/>
      <c r="Q48547" s="142"/>
      <c r="R48547" s="142"/>
      <c r="S48547" s="139"/>
    </row>
    <row r="48548" spans="2:19" ht="15.75" customHeight="1" x14ac:dyDescent="0.25">
      <c r="B48548" s="106"/>
      <c r="C48548" s="106"/>
      <c r="D48548" s="139"/>
      <c r="P48548" s="142"/>
      <c r="Q48548" s="142"/>
      <c r="R48548" s="142"/>
      <c r="S48548" s="139"/>
    </row>
    <row r="48549" spans="2:19" ht="15.75" customHeight="1" x14ac:dyDescent="0.25">
      <c r="B48549" s="106"/>
      <c r="C48549" s="106"/>
      <c r="D48549" s="139"/>
      <c r="P48549" s="142"/>
      <c r="Q48549" s="142"/>
      <c r="R48549" s="142"/>
      <c r="S48549" s="139"/>
    </row>
    <row r="48550" spans="2:19" ht="15.75" customHeight="1" x14ac:dyDescent="0.25">
      <c r="B48550" s="106"/>
      <c r="C48550" s="106"/>
      <c r="D48550" s="139"/>
      <c r="P48550" s="142"/>
      <c r="Q48550" s="142"/>
      <c r="R48550" s="142"/>
      <c r="S48550" s="139"/>
    </row>
    <row r="48551" spans="2:19" ht="15.75" customHeight="1" x14ac:dyDescent="0.25">
      <c r="B48551" s="106"/>
      <c r="C48551" s="106"/>
      <c r="D48551" s="139"/>
      <c r="P48551" s="142"/>
      <c r="Q48551" s="142"/>
      <c r="R48551" s="142"/>
      <c r="S48551" s="139"/>
    </row>
    <row r="48552" spans="2:19" ht="15.75" customHeight="1" x14ac:dyDescent="0.25">
      <c r="B48552" s="106"/>
      <c r="C48552" s="106"/>
      <c r="D48552" s="139"/>
      <c r="P48552" s="142"/>
      <c r="Q48552" s="142"/>
      <c r="R48552" s="142"/>
      <c r="S48552" s="139"/>
    </row>
    <row r="48553" spans="2:19" ht="15.75" customHeight="1" x14ac:dyDescent="0.25">
      <c r="B48553" s="106"/>
      <c r="C48553" s="106"/>
      <c r="D48553" s="139"/>
      <c r="P48553" s="142"/>
      <c r="Q48553" s="142"/>
      <c r="R48553" s="142"/>
      <c r="S48553" s="139"/>
    </row>
    <row r="48554" spans="2:19" ht="15.75" customHeight="1" x14ac:dyDescent="0.25">
      <c r="B48554" s="106"/>
      <c r="C48554" s="106"/>
      <c r="D48554" s="139"/>
      <c r="P48554" s="142"/>
      <c r="Q48554" s="142"/>
      <c r="R48554" s="142"/>
      <c r="S48554" s="139"/>
    </row>
    <row r="48555" spans="2:19" ht="15.75" customHeight="1" x14ac:dyDescent="0.25">
      <c r="B48555" s="106"/>
      <c r="C48555" s="106"/>
      <c r="D48555" s="139"/>
      <c r="P48555" s="142"/>
      <c r="Q48555" s="142"/>
      <c r="R48555" s="142"/>
      <c r="S48555" s="139"/>
    </row>
    <row r="48556" spans="2:19" ht="15.75" customHeight="1" x14ac:dyDescent="0.25">
      <c r="B48556" s="106"/>
      <c r="C48556" s="106"/>
      <c r="D48556" s="139"/>
      <c r="P48556" s="142"/>
      <c r="Q48556" s="142"/>
      <c r="R48556" s="142"/>
      <c r="S48556" s="139"/>
    </row>
    <row r="48557" spans="2:19" ht="15.75" customHeight="1" x14ac:dyDescent="0.25">
      <c r="B48557" s="106"/>
      <c r="C48557" s="106"/>
      <c r="D48557" s="139"/>
      <c r="P48557" s="142"/>
      <c r="Q48557" s="142"/>
      <c r="R48557" s="142"/>
      <c r="S48557" s="139"/>
    </row>
    <row r="48558" spans="2:19" ht="15.75" customHeight="1" x14ac:dyDescent="0.25">
      <c r="B48558" s="106"/>
      <c r="C48558" s="106"/>
      <c r="D48558" s="139"/>
      <c r="P48558" s="142"/>
      <c r="Q48558" s="142"/>
      <c r="R48558" s="142"/>
      <c r="S48558" s="139"/>
    </row>
    <row r="48559" spans="2:19" ht="15.75" customHeight="1" x14ac:dyDescent="0.25">
      <c r="B48559" s="106"/>
      <c r="C48559" s="106"/>
      <c r="D48559" s="139"/>
      <c r="P48559" s="142"/>
      <c r="Q48559" s="142"/>
      <c r="R48559" s="142"/>
      <c r="S48559" s="139"/>
    </row>
    <row r="48560" spans="2:19" ht="15.75" customHeight="1" x14ac:dyDescent="0.25">
      <c r="B48560" s="106"/>
      <c r="C48560" s="106"/>
      <c r="D48560" s="139"/>
      <c r="P48560" s="142"/>
      <c r="Q48560" s="142"/>
      <c r="R48560" s="142"/>
      <c r="S48560" s="139"/>
    </row>
    <row r="48561" spans="2:19" ht="15.75" customHeight="1" x14ac:dyDescent="0.25">
      <c r="B48561" s="106"/>
      <c r="C48561" s="106"/>
      <c r="D48561" s="139"/>
      <c r="P48561" s="142"/>
      <c r="Q48561" s="142"/>
      <c r="R48561" s="142"/>
      <c r="S48561" s="139"/>
    </row>
    <row r="48562" spans="2:19" ht="15.75" customHeight="1" x14ac:dyDescent="0.25">
      <c r="B48562" s="106"/>
      <c r="C48562" s="106"/>
      <c r="D48562" s="139"/>
      <c r="P48562" s="142"/>
      <c r="Q48562" s="142"/>
      <c r="R48562" s="142"/>
      <c r="S48562" s="139"/>
    </row>
    <row r="48563" spans="2:19" ht="15.75" customHeight="1" x14ac:dyDescent="0.25">
      <c r="B48563" s="106"/>
      <c r="C48563" s="106"/>
      <c r="D48563" s="139"/>
      <c r="P48563" s="142"/>
      <c r="Q48563" s="142"/>
      <c r="R48563" s="142"/>
      <c r="S48563" s="139"/>
    </row>
    <row r="48564" spans="2:19" ht="15.75" customHeight="1" x14ac:dyDescent="0.25">
      <c r="B48564" s="106"/>
      <c r="C48564" s="106"/>
      <c r="D48564" s="139"/>
      <c r="P48564" s="142"/>
      <c r="Q48564" s="142"/>
      <c r="R48564" s="142"/>
      <c r="S48564" s="139"/>
    </row>
    <row r="48565" spans="2:19" ht="15.75" customHeight="1" x14ac:dyDescent="0.25">
      <c r="B48565" s="106"/>
      <c r="C48565" s="106"/>
      <c r="D48565" s="139"/>
      <c r="P48565" s="142"/>
      <c r="Q48565" s="142"/>
      <c r="R48565" s="142"/>
      <c r="S48565" s="139"/>
    </row>
    <row r="48566" spans="2:19" ht="15.75" customHeight="1" x14ac:dyDescent="0.25">
      <c r="B48566" s="106"/>
      <c r="C48566" s="106"/>
      <c r="D48566" s="139"/>
      <c r="P48566" s="142"/>
      <c r="Q48566" s="142"/>
      <c r="R48566" s="142"/>
      <c r="S48566" s="139"/>
    </row>
    <row r="48567" spans="2:19" ht="15.75" customHeight="1" x14ac:dyDescent="0.25">
      <c r="B48567" s="106"/>
      <c r="C48567" s="106"/>
      <c r="D48567" s="139"/>
      <c r="P48567" s="142"/>
      <c r="Q48567" s="142"/>
      <c r="R48567" s="142"/>
      <c r="S48567" s="139"/>
    </row>
    <row r="48568" spans="2:19" ht="15.75" customHeight="1" x14ac:dyDescent="0.25">
      <c r="B48568" s="106"/>
      <c r="C48568" s="106"/>
      <c r="D48568" s="139"/>
      <c r="P48568" s="142"/>
      <c r="Q48568" s="142"/>
      <c r="R48568" s="142"/>
      <c r="S48568" s="139"/>
    </row>
    <row r="48569" spans="2:19" ht="15.75" customHeight="1" x14ac:dyDescent="0.25">
      <c r="B48569" s="106"/>
      <c r="C48569" s="106"/>
      <c r="D48569" s="139"/>
      <c r="P48569" s="142"/>
      <c r="Q48569" s="142"/>
      <c r="R48569" s="142"/>
      <c r="S48569" s="139"/>
    </row>
    <row r="48570" spans="2:19" ht="15.75" customHeight="1" x14ac:dyDescent="0.25">
      <c r="B48570" s="106"/>
      <c r="C48570" s="106"/>
      <c r="D48570" s="139"/>
      <c r="P48570" s="142"/>
      <c r="Q48570" s="142"/>
      <c r="R48570" s="142"/>
      <c r="S48570" s="139"/>
    </row>
    <row r="48571" spans="2:19" ht="15.75" customHeight="1" x14ac:dyDescent="0.25">
      <c r="B48571" s="106"/>
      <c r="C48571" s="106"/>
      <c r="D48571" s="139"/>
      <c r="P48571" s="142"/>
      <c r="Q48571" s="142"/>
      <c r="R48571" s="142"/>
      <c r="S48571" s="139"/>
    </row>
    <row r="48572" spans="2:19" ht="15.75" customHeight="1" x14ac:dyDescent="0.25">
      <c r="B48572" s="106"/>
      <c r="C48572" s="106"/>
      <c r="D48572" s="139"/>
      <c r="P48572" s="142"/>
      <c r="Q48572" s="142"/>
      <c r="R48572" s="142"/>
      <c r="S48572" s="139"/>
    </row>
    <row r="48573" spans="2:19" ht="15.75" customHeight="1" x14ac:dyDescent="0.25">
      <c r="B48573" s="106"/>
      <c r="C48573" s="106"/>
      <c r="D48573" s="139"/>
      <c r="P48573" s="142"/>
      <c r="Q48573" s="142"/>
      <c r="R48573" s="142"/>
      <c r="S48573" s="139"/>
    </row>
    <row r="48574" spans="2:19" ht="15.75" customHeight="1" x14ac:dyDescent="0.25">
      <c r="B48574" s="106"/>
      <c r="C48574" s="106"/>
      <c r="D48574" s="139"/>
      <c r="P48574" s="142"/>
      <c r="Q48574" s="142"/>
      <c r="R48574" s="142"/>
      <c r="S48574" s="139"/>
    </row>
    <row r="48575" spans="2:19" ht="15.75" customHeight="1" x14ac:dyDescent="0.25">
      <c r="B48575" s="106"/>
      <c r="C48575" s="106"/>
      <c r="D48575" s="139"/>
      <c r="P48575" s="142"/>
      <c r="Q48575" s="142"/>
      <c r="R48575" s="142"/>
      <c r="S48575" s="139"/>
    </row>
    <row r="48576" spans="2:19" ht="15.75" customHeight="1" x14ac:dyDescent="0.25">
      <c r="B48576" s="106"/>
      <c r="C48576" s="106"/>
      <c r="D48576" s="139"/>
      <c r="P48576" s="142"/>
      <c r="Q48576" s="142"/>
      <c r="R48576" s="142"/>
      <c r="S48576" s="139"/>
    </row>
    <row r="48577" spans="2:19" ht="15.75" customHeight="1" x14ac:dyDescent="0.25">
      <c r="B48577" s="106"/>
      <c r="C48577" s="106"/>
      <c r="D48577" s="139"/>
      <c r="P48577" s="142"/>
      <c r="Q48577" s="142"/>
      <c r="R48577" s="142"/>
      <c r="S48577" s="139"/>
    </row>
    <row r="48578" spans="2:19" ht="15.75" customHeight="1" x14ac:dyDescent="0.25">
      <c r="B48578" s="106"/>
      <c r="C48578" s="106"/>
      <c r="D48578" s="139"/>
      <c r="P48578" s="142"/>
      <c r="Q48578" s="142"/>
      <c r="R48578" s="142"/>
      <c r="S48578" s="139"/>
    </row>
    <row r="48579" spans="2:19" ht="15.75" customHeight="1" x14ac:dyDescent="0.25">
      <c r="B48579" s="106"/>
      <c r="C48579" s="106"/>
      <c r="D48579" s="139"/>
      <c r="P48579" s="142"/>
      <c r="Q48579" s="142"/>
      <c r="R48579" s="142"/>
      <c r="S48579" s="139"/>
    </row>
    <row r="48580" spans="2:19" ht="15.75" customHeight="1" x14ac:dyDescent="0.25">
      <c r="B48580" s="106"/>
      <c r="C48580" s="106"/>
      <c r="D48580" s="139"/>
      <c r="P48580" s="142"/>
      <c r="Q48580" s="142"/>
      <c r="R48580" s="142"/>
      <c r="S48580" s="139"/>
    </row>
    <row r="48581" spans="2:19" ht="15.75" customHeight="1" x14ac:dyDescent="0.25">
      <c r="B48581" s="106"/>
      <c r="C48581" s="106"/>
      <c r="D48581" s="139"/>
      <c r="P48581" s="142"/>
      <c r="Q48581" s="142"/>
      <c r="R48581" s="142"/>
      <c r="S48581" s="139"/>
    </row>
    <row r="48582" spans="2:19" ht="15.75" customHeight="1" x14ac:dyDescent="0.25">
      <c r="B48582" s="106"/>
      <c r="C48582" s="106"/>
      <c r="D48582" s="139"/>
      <c r="P48582" s="142"/>
      <c r="Q48582" s="142"/>
      <c r="R48582" s="142"/>
      <c r="S48582" s="139"/>
    </row>
    <row r="48583" spans="2:19" ht="15.75" customHeight="1" x14ac:dyDescent="0.25">
      <c r="B48583" s="106"/>
      <c r="C48583" s="106"/>
      <c r="D48583" s="139"/>
      <c r="P48583" s="142"/>
      <c r="Q48583" s="142"/>
      <c r="R48583" s="142"/>
      <c r="S48583" s="139"/>
    </row>
    <row r="48584" spans="2:19" ht="15.75" customHeight="1" x14ac:dyDescent="0.25">
      <c r="B48584" s="106"/>
      <c r="C48584" s="106"/>
      <c r="D48584" s="139"/>
      <c r="P48584" s="142"/>
      <c r="Q48584" s="142"/>
      <c r="R48584" s="142"/>
      <c r="S48584" s="139"/>
    </row>
    <row r="48585" spans="2:19" ht="15.75" customHeight="1" x14ac:dyDescent="0.25">
      <c r="B48585" s="106"/>
      <c r="C48585" s="106"/>
      <c r="D48585" s="139"/>
      <c r="P48585" s="142"/>
      <c r="Q48585" s="142"/>
      <c r="R48585" s="142"/>
      <c r="S48585" s="139"/>
    </row>
    <row r="48586" spans="2:19" ht="15.75" customHeight="1" x14ac:dyDescent="0.25">
      <c r="B48586" s="106"/>
      <c r="C48586" s="106"/>
      <c r="D48586" s="139"/>
      <c r="P48586" s="142"/>
      <c r="Q48586" s="142"/>
      <c r="R48586" s="142"/>
      <c r="S48586" s="139"/>
    </row>
    <row r="48587" spans="2:19" ht="15.75" customHeight="1" x14ac:dyDescent="0.25">
      <c r="B48587" s="106"/>
      <c r="C48587" s="106"/>
      <c r="D48587" s="139"/>
      <c r="P48587" s="142"/>
      <c r="Q48587" s="142"/>
      <c r="R48587" s="142"/>
      <c r="S48587" s="139"/>
    </row>
    <row r="48588" spans="2:19" ht="15.75" customHeight="1" x14ac:dyDescent="0.25">
      <c r="B48588" s="106"/>
      <c r="C48588" s="106"/>
      <c r="D48588" s="139"/>
      <c r="P48588" s="142"/>
      <c r="Q48588" s="142"/>
      <c r="R48588" s="142"/>
      <c r="S48588" s="139"/>
    </row>
    <row r="48589" spans="2:19" ht="15.75" customHeight="1" x14ac:dyDescent="0.25">
      <c r="B48589" s="106"/>
      <c r="C48589" s="106"/>
      <c r="D48589" s="139"/>
      <c r="P48589" s="142"/>
      <c r="Q48589" s="142"/>
      <c r="R48589" s="142"/>
      <c r="S48589" s="139"/>
    </row>
    <row r="48590" spans="2:19" ht="15.75" customHeight="1" x14ac:dyDescent="0.25">
      <c r="B48590" s="106"/>
      <c r="C48590" s="106"/>
      <c r="D48590" s="139"/>
      <c r="P48590" s="142"/>
      <c r="Q48590" s="142"/>
      <c r="R48590" s="142"/>
      <c r="S48590" s="139"/>
    </row>
    <row r="48591" spans="2:19" ht="15.75" customHeight="1" x14ac:dyDescent="0.25">
      <c r="B48591" s="106"/>
      <c r="C48591" s="106"/>
      <c r="D48591" s="139"/>
      <c r="P48591" s="142"/>
      <c r="Q48591" s="142"/>
      <c r="R48591" s="142"/>
      <c r="S48591" s="139"/>
    </row>
    <row r="48592" spans="2:19" ht="15.75" customHeight="1" x14ac:dyDescent="0.25">
      <c r="B48592" s="106"/>
      <c r="C48592" s="106"/>
      <c r="D48592" s="139"/>
      <c r="P48592" s="142"/>
      <c r="Q48592" s="142"/>
      <c r="R48592" s="142"/>
      <c r="S48592" s="139"/>
    </row>
    <row r="48593" spans="2:19" ht="15.75" customHeight="1" x14ac:dyDescent="0.25">
      <c r="B48593" s="106"/>
      <c r="C48593" s="106"/>
      <c r="D48593" s="139"/>
      <c r="P48593" s="142"/>
      <c r="Q48593" s="142"/>
      <c r="R48593" s="142"/>
      <c r="S48593" s="139"/>
    </row>
    <row r="48594" spans="2:19" ht="15.75" customHeight="1" x14ac:dyDescent="0.25">
      <c r="B48594" s="106"/>
      <c r="C48594" s="106"/>
      <c r="D48594" s="139"/>
      <c r="P48594" s="142"/>
      <c r="Q48594" s="142"/>
      <c r="R48594" s="142"/>
      <c r="S48594" s="139"/>
    </row>
    <row r="48595" spans="2:19" ht="15.75" customHeight="1" x14ac:dyDescent="0.25">
      <c r="B48595" s="106"/>
      <c r="C48595" s="106"/>
      <c r="D48595" s="139"/>
      <c r="P48595" s="142"/>
      <c r="Q48595" s="142"/>
      <c r="R48595" s="142"/>
      <c r="S48595" s="139"/>
    </row>
    <row r="48596" spans="2:19" ht="15.75" customHeight="1" x14ac:dyDescent="0.25">
      <c r="B48596" s="106"/>
      <c r="C48596" s="106"/>
      <c r="D48596" s="139"/>
      <c r="P48596" s="142"/>
      <c r="Q48596" s="142"/>
      <c r="R48596" s="142"/>
      <c r="S48596" s="139"/>
    </row>
    <row r="48597" spans="2:19" ht="15.75" customHeight="1" x14ac:dyDescent="0.25">
      <c r="B48597" s="106"/>
      <c r="C48597" s="106"/>
      <c r="D48597" s="139"/>
      <c r="P48597" s="142"/>
      <c r="Q48597" s="142"/>
      <c r="R48597" s="142"/>
      <c r="S48597" s="139"/>
    </row>
    <row r="48598" spans="2:19" ht="15.75" customHeight="1" x14ac:dyDescent="0.25">
      <c r="B48598" s="106"/>
      <c r="C48598" s="106"/>
      <c r="D48598" s="139"/>
      <c r="P48598" s="142"/>
      <c r="Q48598" s="142"/>
      <c r="R48598" s="142"/>
      <c r="S48598" s="139"/>
    </row>
    <row r="48599" spans="2:19" ht="15.75" customHeight="1" x14ac:dyDescent="0.25">
      <c r="B48599" s="106"/>
      <c r="C48599" s="106"/>
      <c r="D48599" s="139"/>
      <c r="P48599" s="142"/>
      <c r="Q48599" s="142"/>
      <c r="R48599" s="142"/>
      <c r="S48599" s="139"/>
    </row>
    <row r="48600" spans="2:19" ht="15.75" customHeight="1" x14ac:dyDescent="0.25">
      <c r="B48600" s="106"/>
      <c r="C48600" s="106"/>
      <c r="D48600" s="139"/>
      <c r="P48600" s="142"/>
      <c r="Q48600" s="142"/>
      <c r="R48600" s="142"/>
      <c r="S48600" s="139"/>
    </row>
    <row r="48601" spans="2:19" ht="15.75" customHeight="1" x14ac:dyDescent="0.25">
      <c r="B48601" s="106"/>
      <c r="C48601" s="106"/>
      <c r="D48601" s="139"/>
      <c r="P48601" s="142"/>
      <c r="Q48601" s="142"/>
      <c r="R48601" s="142"/>
      <c r="S48601" s="139"/>
    </row>
    <row r="48602" spans="2:19" ht="15.75" customHeight="1" x14ac:dyDescent="0.25">
      <c r="B48602" s="106"/>
      <c r="C48602" s="106"/>
      <c r="D48602" s="139"/>
      <c r="P48602" s="142"/>
      <c r="Q48602" s="142"/>
      <c r="R48602" s="142"/>
      <c r="S48602" s="139"/>
    </row>
    <row r="48603" spans="2:19" ht="15.75" customHeight="1" x14ac:dyDescent="0.25">
      <c r="B48603" s="106"/>
      <c r="C48603" s="106"/>
      <c r="D48603" s="139"/>
      <c r="P48603" s="142"/>
      <c r="Q48603" s="142"/>
      <c r="R48603" s="142"/>
      <c r="S48603" s="139"/>
    </row>
    <row r="48604" spans="2:19" ht="15.75" customHeight="1" x14ac:dyDescent="0.25">
      <c r="B48604" s="106"/>
      <c r="C48604" s="106"/>
      <c r="D48604" s="139"/>
      <c r="P48604" s="142"/>
      <c r="Q48604" s="142"/>
      <c r="R48604" s="142"/>
      <c r="S48604" s="139"/>
    </row>
    <row r="48605" spans="2:19" ht="15.75" customHeight="1" x14ac:dyDescent="0.25">
      <c r="B48605" s="106"/>
      <c r="C48605" s="106"/>
      <c r="D48605" s="139"/>
      <c r="P48605" s="142"/>
      <c r="Q48605" s="142"/>
      <c r="R48605" s="142"/>
      <c r="S48605" s="139"/>
    </row>
    <row r="48606" spans="2:19" ht="15.75" customHeight="1" x14ac:dyDescent="0.25">
      <c r="B48606" s="106"/>
      <c r="C48606" s="106"/>
      <c r="D48606" s="139"/>
      <c r="P48606" s="142"/>
      <c r="Q48606" s="142"/>
      <c r="R48606" s="142"/>
      <c r="S48606" s="139"/>
    </row>
    <row r="48607" spans="2:19" ht="15.75" customHeight="1" x14ac:dyDescent="0.25">
      <c r="B48607" s="106"/>
      <c r="C48607" s="106"/>
      <c r="D48607" s="139"/>
      <c r="P48607" s="142"/>
      <c r="Q48607" s="142"/>
      <c r="R48607" s="142"/>
      <c r="S48607" s="139"/>
    </row>
    <row r="48608" spans="2:19" ht="15.75" customHeight="1" x14ac:dyDescent="0.25">
      <c r="B48608" s="106"/>
      <c r="C48608" s="106"/>
      <c r="D48608" s="139"/>
      <c r="P48608" s="142"/>
      <c r="Q48608" s="142"/>
      <c r="R48608" s="142"/>
      <c r="S48608" s="139"/>
    </row>
    <row r="48609" spans="2:19" ht="15.75" customHeight="1" x14ac:dyDescent="0.25">
      <c r="B48609" s="106"/>
      <c r="C48609" s="106"/>
      <c r="D48609" s="139"/>
      <c r="P48609" s="142"/>
      <c r="Q48609" s="142"/>
      <c r="R48609" s="142"/>
      <c r="S48609" s="139"/>
    </row>
    <row r="48610" spans="2:19" ht="15.75" customHeight="1" x14ac:dyDescent="0.25">
      <c r="B48610" s="106"/>
      <c r="C48610" s="106"/>
      <c r="D48610" s="139"/>
      <c r="P48610" s="142"/>
      <c r="Q48610" s="142"/>
      <c r="R48610" s="142"/>
      <c r="S48610" s="139"/>
    </row>
    <row r="48611" spans="2:19" ht="15.75" customHeight="1" x14ac:dyDescent="0.25">
      <c r="B48611" s="106"/>
      <c r="C48611" s="106"/>
      <c r="D48611" s="139"/>
      <c r="P48611" s="142"/>
      <c r="Q48611" s="142"/>
      <c r="R48611" s="142"/>
      <c r="S48611" s="139"/>
    </row>
    <row r="48612" spans="2:19" ht="15.75" customHeight="1" x14ac:dyDescent="0.25">
      <c r="B48612" s="106"/>
      <c r="C48612" s="106"/>
      <c r="D48612" s="139"/>
      <c r="P48612" s="142"/>
      <c r="Q48612" s="142"/>
      <c r="R48612" s="142"/>
      <c r="S48612" s="139"/>
    </row>
    <row r="48613" spans="2:19" ht="15.75" customHeight="1" x14ac:dyDescent="0.25">
      <c r="B48613" s="106"/>
      <c r="C48613" s="106"/>
      <c r="D48613" s="139"/>
      <c r="P48613" s="142"/>
      <c r="Q48613" s="142"/>
      <c r="R48613" s="142"/>
      <c r="S48613" s="139"/>
    </row>
    <row r="48614" spans="2:19" ht="15.75" customHeight="1" x14ac:dyDescent="0.25">
      <c r="B48614" s="106"/>
      <c r="C48614" s="106"/>
      <c r="D48614" s="139"/>
      <c r="P48614" s="142"/>
      <c r="Q48614" s="142"/>
      <c r="R48614" s="142"/>
      <c r="S48614" s="139"/>
    </row>
    <row r="48615" spans="2:19" ht="15.75" customHeight="1" x14ac:dyDescent="0.25">
      <c r="B48615" s="106"/>
      <c r="C48615" s="106"/>
      <c r="D48615" s="139"/>
      <c r="P48615" s="142"/>
      <c r="Q48615" s="142"/>
      <c r="R48615" s="142"/>
      <c r="S48615" s="139"/>
    </row>
    <row r="48616" spans="2:19" ht="15.75" customHeight="1" x14ac:dyDescent="0.25">
      <c r="B48616" s="106"/>
      <c r="C48616" s="106"/>
      <c r="D48616" s="139"/>
      <c r="P48616" s="142"/>
      <c r="Q48616" s="142"/>
      <c r="R48616" s="142"/>
      <c r="S48616" s="139"/>
    </row>
    <row r="48617" spans="2:19" ht="15.75" customHeight="1" x14ac:dyDescent="0.25">
      <c r="B48617" s="106"/>
      <c r="C48617" s="106"/>
      <c r="D48617" s="139"/>
      <c r="P48617" s="142"/>
      <c r="Q48617" s="142"/>
      <c r="R48617" s="142"/>
      <c r="S48617" s="139"/>
    </row>
    <row r="48618" spans="2:19" ht="15.75" customHeight="1" x14ac:dyDescent="0.25">
      <c r="B48618" s="106"/>
      <c r="C48618" s="106"/>
      <c r="D48618" s="139"/>
      <c r="P48618" s="142"/>
      <c r="Q48618" s="142"/>
      <c r="R48618" s="142"/>
      <c r="S48618" s="139"/>
    </row>
    <row r="48619" spans="2:19" ht="15.75" customHeight="1" x14ac:dyDescent="0.25">
      <c r="B48619" s="106"/>
      <c r="C48619" s="106"/>
      <c r="D48619" s="139"/>
      <c r="P48619" s="142"/>
      <c r="Q48619" s="142"/>
      <c r="R48619" s="142"/>
      <c r="S48619" s="139"/>
    </row>
    <row r="48620" spans="2:19" ht="15.75" customHeight="1" x14ac:dyDescent="0.25">
      <c r="B48620" s="106"/>
      <c r="C48620" s="106"/>
      <c r="D48620" s="139"/>
      <c r="P48620" s="142"/>
      <c r="Q48620" s="142"/>
      <c r="R48620" s="142"/>
      <c r="S48620" s="139"/>
    </row>
    <row r="48621" spans="2:19" ht="15.75" customHeight="1" x14ac:dyDescent="0.25">
      <c r="B48621" s="106"/>
      <c r="C48621" s="106"/>
      <c r="D48621" s="139"/>
      <c r="P48621" s="142"/>
      <c r="Q48621" s="142"/>
      <c r="R48621" s="142"/>
      <c r="S48621" s="139"/>
    </row>
    <row r="48622" spans="2:19" ht="15.75" customHeight="1" x14ac:dyDescent="0.25">
      <c r="B48622" s="106"/>
      <c r="C48622" s="106"/>
      <c r="D48622" s="139"/>
      <c r="P48622" s="142"/>
      <c r="Q48622" s="142"/>
      <c r="R48622" s="142"/>
      <c r="S48622" s="139"/>
    </row>
    <row r="48623" spans="2:19" ht="15.75" customHeight="1" x14ac:dyDescent="0.25">
      <c r="B48623" s="106"/>
      <c r="C48623" s="106"/>
      <c r="D48623" s="139"/>
      <c r="P48623" s="142"/>
      <c r="Q48623" s="142"/>
      <c r="R48623" s="142"/>
      <c r="S48623" s="139"/>
    </row>
    <row r="48624" spans="2:19" ht="15.75" customHeight="1" x14ac:dyDescent="0.25">
      <c r="B48624" s="106"/>
      <c r="C48624" s="106"/>
      <c r="D48624" s="139"/>
      <c r="P48624" s="142"/>
      <c r="Q48624" s="142"/>
      <c r="R48624" s="142"/>
      <c r="S48624" s="139"/>
    </row>
    <row r="48625" spans="2:19" ht="15.75" customHeight="1" x14ac:dyDescent="0.25">
      <c r="B48625" s="106"/>
      <c r="C48625" s="106"/>
      <c r="D48625" s="139"/>
      <c r="P48625" s="142"/>
      <c r="Q48625" s="142"/>
      <c r="R48625" s="142"/>
      <c r="S48625" s="139"/>
    </row>
    <row r="48626" spans="2:19" ht="15.75" customHeight="1" x14ac:dyDescent="0.25">
      <c r="B48626" s="106"/>
      <c r="C48626" s="106"/>
      <c r="D48626" s="139"/>
      <c r="P48626" s="142"/>
      <c r="Q48626" s="142"/>
      <c r="R48626" s="142"/>
      <c r="S48626" s="139"/>
    </row>
    <row r="48627" spans="2:19" ht="15.75" customHeight="1" x14ac:dyDescent="0.25">
      <c r="B48627" s="106"/>
      <c r="C48627" s="106"/>
      <c r="D48627" s="139"/>
      <c r="P48627" s="142"/>
      <c r="Q48627" s="142"/>
      <c r="R48627" s="142"/>
      <c r="S48627" s="139"/>
    </row>
    <row r="48628" spans="2:19" ht="15.75" customHeight="1" x14ac:dyDescent="0.25">
      <c r="B48628" s="106"/>
      <c r="C48628" s="106"/>
      <c r="D48628" s="139"/>
      <c r="P48628" s="142"/>
      <c r="Q48628" s="142"/>
      <c r="R48628" s="142"/>
      <c r="S48628" s="139"/>
    </row>
    <row r="48629" spans="2:19" ht="15.75" customHeight="1" x14ac:dyDescent="0.25">
      <c r="B48629" s="106"/>
      <c r="C48629" s="106"/>
      <c r="D48629" s="139"/>
      <c r="P48629" s="142"/>
      <c r="Q48629" s="142"/>
      <c r="R48629" s="142"/>
      <c r="S48629" s="139"/>
    </row>
    <row r="48630" spans="2:19" ht="15.75" customHeight="1" x14ac:dyDescent="0.25">
      <c r="B48630" s="106"/>
      <c r="C48630" s="106"/>
      <c r="D48630" s="139"/>
      <c r="P48630" s="142"/>
      <c r="Q48630" s="142"/>
      <c r="R48630" s="142"/>
      <c r="S48630" s="139"/>
    </row>
    <row r="48631" spans="2:19" ht="15.75" customHeight="1" x14ac:dyDescent="0.25">
      <c r="B48631" s="106"/>
      <c r="C48631" s="106"/>
      <c r="D48631" s="139"/>
      <c r="P48631" s="142"/>
      <c r="Q48631" s="142"/>
      <c r="R48631" s="142"/>
      <c r="S48631" s="139"/>
    </row>
    <row r="48632" spans="2:19" ht="15.75" customHeight="1" x14ac:dyDescent="0.25">
      <c r="B48632" s="106"/>
      <c r="C48632" s="106"/>
      <c r="D48632" s="139"/>
      <c r="P48632" s="142"/>
      <c r="Q48632" s="142"/>
      <c r="R48632" s="142"/>
      <c r="S48632" s="139"/>
    </row>
    <row r="48633" spans="2:19" ht="15.75" customHeight="1" x14ac:dyDescent="0.25">
      <c r="B48633" s="106"/>
      <c r="C48633" s="106"/>
      <c r="D48633" s="139"/>
      <c r="P48633" s="142"/>
      <c r="Q48633" s="142"/>
      <c r="R48633" s="142"/>
      <c r="S48633" s="139"/>
    </row>
    <row r="48634" spans="2:19" ht="15.75" customHeight="1" x14ac:dyDescent="0.25">
      <c r="B48634" s="106"/>
      <c r="C48634" s="106"/>
      <c r="D48634" s="139"/>
      <c r="P48634" s="142"/>
      <c r="Q48634" s="142"/>
      <c r="R48634" s="142"/>
      <c r="S48634" s="139"/>
    </row>
    <row r="48635" spans="2:19" ht="15.75" customHeight="1" x14ac:dyDescent="0.25">
      <c r="B48635" s="106"/>
      <c r="C48635" s="106"/>
      <c r="D48635" s="139"/>
      <c r="P48635" s="142"/>
      <c r="Q48635" s="142"/>
      <c r="R48635" s="142"/>
      <c r="S48635" s="139"/>
    </row>
    <row r="48636" spans="2:19" ht="15.75" customHeight="1" x14ac:dyDescent="0.25">
      <c r="B48636" s="106"/>
      <c r="C48636" s="106"/>
      <c r="D48636" s="139"/>
      <c r="P48636" s="142"/>
      <c r="Q48636" s="142"/>
      <c r="R48636" s="142"/>
      <c r="S48636" s="139"/>
    </row>
    <row r="48637" spans="2:19" ht="15.75" customHeight="1" x14ac:dyDescent="0.25">
      <c r="B48637" s="106"/>
      <c r="C48637" s="106"/>
      <c r="D48637" s="139"/>
      <c r="P48637" s="142"/>
      <c r="Q48637" s="142"/>
      <c r="R48637" s="142"/>
      <c r="S48637" s="139"/>
    </row>
    <row r="48638" spans="2:19" ht="15.75" customHeight="1" x14ac:dyDescent="0.25">
      <c r="B48638" s="106"/>
      <c r="C48638" s="106"/>
      <c r="D48638" s="139"/>
      <c r="P48638" s="142"/>
      <c r="Q48638" s="142"/>
      <c r="R48638" s="142"/>
      <c r="S48638" s="139"/>
    </row>
    <row r="48639" spans="2:19" ht="15.75" customHeight="1" x14ac:dyDescent="0.25">
      <c r="B48639" s="106"/>
      <c r="C48639" s="106"/>
      <c r="D48639" s="139"/>
      <c r="P48639" s="142"/>
      <c r="Q48639" s="142"/>
      <c r="R48639" s="142"/>
      <c r="S48639" s="139"/>
    </row>
    <row r="48640" spans="2:19" ht="15.75" customHeight="1" x14ac:dyDescent="0.25">
      <c r="B48640" s="106"/>
      <c r="C48640" s="106"/>
      <c r="D48640" s="139"/>
      <c r="P48640" s="142"/>
      <c r="Q48640" s="142"/>
      <c r="R48640" s="142"/>
      <c r="S48640" s="139"/>
    </row>
    <row r="48641" spans="2:19" ht="15.75" customHeight="1" x14ac:dyDescent="0.25">
      <c r="B48641" s="106"/>
      <c r="C48641" s="106"/>
      <c r="D48641" s="139"/>
      <c r="P48641" s="142"/>
      <c r="Q48641" s="142"/>
      <c r="R48641" s="142"/>
      <c r="S48641" s="139"/>
    </row>
    <row r="48642" spans="2:19" ht="15.75" customHeight="1" x14ac:dyDescent="0.25">
      <c r="B48642" s="106"/>
      <c r="C48642" s="106"/>
      <c r="D48642" s="139"/>
      <c r="P48642" s="142"/>
      <c r="Q48642" s="142"/>
      <c r="R48642" s="142"/>
      <c r="S48642" s="139"/>
    </row>
    <row r="48643" spans="2:19" ht="15.75" customHeight="1" x14ac:dyDescent="0.25">
      <c r="B48643" s="106"/>
      <c r="C48643" s="106"/>
      <c r="D48643" s="139"/>
      <c r="P48643" s="142"/>
      <c r="Q48643" s="142"/>
      <c r="R48643" s="142"/>
      <c r="S48643" s="139"/>
    </row>
    <row r="48644" spans="2:19" ht="15.75" customHeight="1" x14ac:dyDescent="0.25">
      <c r="B48644" s="106"/>
      <c r="C48644" s="106"/>
      <c r="D48644" s="139"/>
      <c r="P48644" s="142"/>
      <c r="Q48644" s="142"/>
      <c r="R48644" s="142"/>
      <c r="S48644" s="139"/>
    </row>
    <row r="48645" spans="2:19" ht="15.75" customHeight="1" x14ac:dyDescent="0.25">
      <c r="B48645" s="106"/>
      <c r="C48645" s="106"/>
      <c r="D48645" s="139"/>
      <c r="P48645" s="142"/>
      <c r="Q48645" s="142"/>
      <c r="R48645" s="142"/>
      <c r="S48645" s="139"/>
    </row>
    <row r="48646" spans="2:19" ht="15.75" customHeight="1" x14ac:dyDescent="0.25">
      <c r="B48646" s="106"/>
      <c r="C48646" s="106"/>
      <c r="D48646" s="139"/>
      <c r="P48646" s="142"/>
      <c r="Q48646" s="142"/>
      <c r="R48646" s="142"/>
      <c r="S48646" s="139"/>
    </row>
    <row r="48647" spans="2:19" ht="15.75" customHeight="1" x14ac:dyDescent="0.25">
      <c r="B48647" s="106"/>
      <c r="C48647" s="106"/>
      <c r="D48647" s="139"/>
      <c r="P48647" s="142"/>
      <c r="Q48647" s="142"/>
      <c r="R48647" s="142"/>
      <c r="S48647" s="139"/>
    </row>
    <row r="48648" spans="2:19" ht="15.75" customHeight="1" x14ac:dyDescent="0.25">
      <c r="B48648" s="106"/>
      <c r="C48648" s="106"/>
      <c r="D48648" s="139"/>
      <c r="P48648" s="142"/>
      <c r="Q48648" s="142"/>
      <c r="R48648" s="142"/>
      <c r="S48648" s="139"/>
    </row>
    <row r="48649" spans="2:19" ht="15.75" customHeight="1" x14ac:dyDescent="0.25">
      <c r="B48649" s="106"/>
      <c r="C48649" s="106"/>
      <c r="D48649" s="139"/>
      <c r="P48649" s="142"/>
      <c r="Q48649" s="142"/>
      <c r="R48649" s="142"/>
      <c r="S48649" s="139"/>
    </row>
    <row r="48650" spans="2:19" ht="15.75" customHeight="1" x14ac:dyDescent="0.25">
      <c r="B48650" s="106"/>
      <c r="C48650" s="106"/>
      <c r="D48650" s="139"/>
      <c r="P48650" s="142"/>
      <c r="Q48650" s="142"/>
      <c r="R48650" s="142"/>
      <c r="S48650" s="139"/>
    </row>
    <row r="48651" spans="2:19" ht="15.75" customHeight="1" x14ac:dyDescent="0.25">
      <c r="B48651" s="106"/>
      <c r="C48651" s="106"/>
      <c r="D48651" s="139"/>
      <c r="P48651" s="142"/>
      <c r="Q48651" s="142"/>
      <c r="R48651" s="142"/>
      <c r="S48651" s="139"/>
    </row>
    <row r="48652" spans="2:19" ht="15.75" customHeight="1" x14ac:dyDescent="0.25">
      <c r="B48652" s="106"/>
      <c r="C48652" s="106"/>
      <c r="D48652" s="139"/>
      <c r="P48652" s="142"/>
      <c r="Q48652" s="142"/>
      <c r="R48652" s="142"/>
      <c r="S48652" s="139"/>
    </row>
    <row r="48653" spans="2:19" ht="15.75" customHeight="1" x14ac:dyDescent="0.25">
      <c r="B48653" s="106"/>
      <c r="C48653" s="106"/>
      <c r="D48653" s="139"/>
      <c r="P48653" s="142"/>
      <c r="Q48653" s="142"/>
      <c r="R48653" s="142"/>
      <c r="S48653" s="139"/>
    </row>
    <row r="48654" spans="2:19" ht="15.75" customHeight="1" x14ac:dyDescent="0.25">
      <c r="B48654" s="106"/>
      <c r="C48654" s="106"/>
      <c r="D48654" s="139"/>
      <c r="P48654" s="142"/>
      <c r="Q48654" s="142"/>
      <c r="R48654" s="142"/>
      <c r="S48654" s="139"/>
    </row>
    <row r="48655" spans="2:19" ht="15.75" customHeight="1" x14ac:dyDescent="0.25">
      <c r="B48655" s="106"/>
      <c r="C48655" s="106"/>
      <c r="D48655" s="139"/>
      <c r="P48655" s="142"/>
      <c r="Q48655" s="142"/>
      <c r="R48655" s="142"/>
      <c r="S48655" s="139"/>
    </row>
    <row r="48656" spans="2:19" ht="15.75" customHeight="1" x14ac:dyDescent="0.25">
      <c r="B48656" s="106"/>
      <c r="C48656" s="106"/>
      <c r="D48656" s="139"/>
      <c r="P48656" s="142"/>
      <c r="Q48656" s="142"/>
      <c r="R48656" s="142"/>
      <c r="S48656" s="139"/>
    </row>
    <row r="48657" spans="2:19" ht="15.75" customHeight="1" x14ac:dyDescent="0.25">
      <c r="B48657" s="106"/>
      <c r="C48657" s="106"/>
      <c r="D48657" s="139"/>
      <c r="P48657" s="142"/>
      <c r="Q48657" s="142"/>
      <c r="R48657" s="142"/>
      <c r="S48657" s="139"/>
    </row>
    <row r="48658" spans="2:19" ht="15.75" customHeight="1" x14ac:dyDescent="0.25">
      <c r="B48658" s="106"/>
      <c r="C48658" s="106"/>
      <c r="D48658" s="139"/>
      <c r="P48658" s="142"/>
      <c r="Q48658" s="142"/>
      <c r="R48658" s="142"/>
      <c r="S48658" s="139"/>
    </row>
    <row r="48659" spans="2:19" ht="15.75" customHeight="1" x14ac:dyDescent="0.25">
      <c r="B48659" s="106"/>
      <c r="C48659" s="106"/>
      <c r="D48659" s="139"/>
      <c r="P48659" s="142"/>
      <c r="Q48659" s="142"/>
      <c r="R48659" s="142"/>
      <c r="S48659" s="139"/>
    </row>
    <row r="48660" spans="2:19" ht="15.75" customHeight="1" x14ac:dyDescent="0.25">
      <c r="B48660" s="106"/>
      <c r="C48660" s="106"/>
      <c r="D48660" s="139"/>
      <c r="P48660" s="142"/>
      <c r="Q48660" s="142"/>
      <c r="R48660" s="142"/>
      <c r="S48660" s="139"/>
    </row>
    <row r="48661" spans="2:19" ht="15.75" customHeight="1" x14ac:dyDescent="0.25">
      <c r="B48661" s="106"/>
      <c r="C48661" s="106"/>
      <c r="D48661" s="139"/>
      <c r="P48661" s="142"/>
      <c r="Q48661" s="142"/>
      <c r="R48661" s="142"/>
      <c r="S48661" s="139"/>
    </row>
    <row r="48662" spans="2:19" ht="15.75" customHeight="1" x14ac:dyDescent="0.25">
      <c r="B48662" s="106"/>
      <c r="C48662" s="106"/>
      <c r="D48662" s="139"/>
      <c r="P48662" s="142"/>
      <c r="Q48662" s="142"/>
      <c r="R48662" s="142"/>
      <c r="S48662" s="139"/>
    </row>
    <row r="48663" spans="2:19" ht="15.75" customHeight="1" x14ac:dyDescent="0.25">
      <c r="B48663" s="106"/>
      <c r="C48663" s="106"/>
      <c r="D48663" s="139"/>
      <c r="P48663" s="142"/>
      <c r="Q48663" s="142"/>
      <c r="R48663" s="142"/>
      <c r="S48663" s="139"/>
    </row>
    <row r="48664" spans="2:19" ht="15.75" customHeight="1" x14ac:dyDescent="0.25">
      <c r="B48664" s="106"/>
      <c r="C48664" s="106"/>
      <c r="D48664" s="139"/>
      <c r="P48664" s="142"/>
      <c r="Q48664" s="142"/>
      <c r="R48664" s="142"/>
      <c r="S48664" s="139"/>
    </row>
    <row r="48665" spans="2:19" ht="15.75" customHeight="1" x14ac:dyDescent="0.25">
      <c r="B48665" s="106"/>
      <c r="C48665" s="106"/>
      <c r="D48665" s="139"/>
      <c r="P48665" s="142"/>
      <c r="Q48665" s="142"/>
      <c r="R48665" s="142"/>
      <c r="S48665" s="139"/>
    </row>
    <row r="48666" spans="2:19" ht="15.75" customHeight="1" x14ac:dyDescent="0.25">
      <c r="B48666" s="106"/>
      <c r="C48666" s="106"/>
      <c r="D48666" s="139"/>
      <c r="P48666" s="142"/>
      <c r="Q48666" s="142"/>
      <c r="R48666" s="142"/>
      <c r="S48666" s="139"/>
    </row>
    <row r="48667" spans="2:19" ht="15.75" customHeight="1" x14ac:dyDescent="0.25">
      <c r="B48667" s="106"/>
      <c r="C48667" s="106"/>
      <c r="D48667" s="139"/>
      <c r="P48667" s="142"/>
      <c r="Q48667" s="142"/>
      <c r="R48667" s="142"/>
      <c r="S48667" s="139"/>
    </row>
    <row r="48668" spans="2:19" ht="15.75" customHeight="1" x14ac:dyDescent="0.25">
      <c r="B48668" s="106"/>
      <c r="C48668" s="106"/>
      <c r="D48668" s="139"/>
      <c r="P48668" s="142"/>
      <c r="Q48668" s="142"/>
      <c r="R48668" s="142"/>
      <c r="S48668" s="139"/>
    </row>
    <row r="48669" spans="2:19" ht="15.75" customHeight="1" x14ac:dyDescent="0.25">
      <c r="B48669" s="106"/>
      <c r="C48669" s="106"/>
      <c r="D48669" s="139"/>
      <c r="P48669" s="142"/>
      <c r="Q48669" s="142"/>
      <c r="R48669" s="142"/>
      <c r="S48669" s="139"/>
    </row>
    <row r="48670" spans="2:19" ht="15.75" customHeight="1" x14ac:dyDescent="0.25">
      <c r="B48670" s="106"/>
      <c r="C48670" s="106"/>
      <c r="D48670" s="139"/>
      <c r="P48670" s="142"/>
      <c r="Q48670" s="142"/>
      <c r="R48670" s="142"/>
      <c r="S48670" s="139"/>
    </row>
    <row r="48671" spans="2:19" ht="15.75" customHeight="1" x14ac:dyDescent="0.25">
      <c r="B48671" s="106"/>
      <c r="C48671" s="106"/>
      <c r="D48671" s="139"/>
      <c r="P48671" s="142"/>
      <c r="Q48671" s="142"/>
      <c r="R48671" s="142"/>
      <c r="S48671" s="139"/>
    </row>
    <row r="48672" spans="2:19" ht="15.75" customHeight="1" x14ac:dyDescent="0.25">
      <c r="B48672" s="106"/>
      <c r="C48672" s="106"/>
      <c r="D48672" s="139"/>
      <c r="P48672" s="142"/>
      <c r="Q48672" s="142"/>
      <c r="R48672" s="142"/>
      <c r="S48672" s="139"/>
    </row>
    <row r="48673" spans="2:19" ht="15.75" customHeight="1" x14ac:dyDescent="0.25">
      <c r="B48673" s="106"/>
      <c r="C48673" s="106"/>
      <c r="D48673" s="139"/>
      <c r="P48673" s="142"/>
      <c r="Q48673" s="142"/>
      <c r="R48673" s="142"/>
      <c r="S48673" s="139"/>
    </row>
    <row r="48674" spans="2:19" ht="15.75" customHeight="1" x14ac:dyDescent="0.25">
      <c r="B48674" s="106"/>
      <c r="C48674" s="106"/>
      <c r="D48674" s="139"/>
      <c r="P48674" s="142"/>
      <c r="Q48674" s="142"/>
      <c r="R48674" s="142"/>
      <c r="S48674" s="139"/>
    </row>
    <row r="48675" spans="2:19" ht="15.75" customHeight="1" x14ac:dyDescent="0.25">
      <c r="B48675" s="106"/>
      <c r="C48675" s="106"/>
      <c r="D48675" s="139"/>
      <c r="P48675" s="142"/>
      <c r="Q48675" s="142"/>
      <c r="R48675" s="142"/>
      <c r="S48675" s="139"/>
    </row>
    <row r="48676" spans="2:19" ht="15.75" customHeight="1" x14ac:dyDescent="0.25">
      <c r="B48676" s="106"/>
      <c r="C48676" s="106"/>
      <c r="D48676" s="139"/>
      <c r="P48676" s="142"/>
      <c r="Q48676" s="142"/>
      <c r="R48676" s="142"/>
      <c r="S48676" s="139"/>
    </row>
    <row r="48677" spans="2:19" ht="15.75" customHeight="1" x14ac:dyDescent="0.25">
      <c r="B48677" s="106"/>
      <c r="C48677" s="106"/>
      <c r="D48677" s="139"/>
      <c r="P48677" s="142"/>
      <c r="Q48677" s="142"/>
      <c r="R48677" s="142"/>
      <c r="S48677" s="139"/>
    </row>
    <row r="48678" spans="2:19" ht="15.75" customHeight="1" x14ac:dyDescent="0.25">
      <c r="B48678" s="106"/>
      <c r="C48678" s="106"/>
      <c r="D48678" s="139"/>
      <c r="P48678" s="142"/>
      <c r="Q48678" s="142"/>
      <c r="R48678" s="142"/>
      <c r="S48678" s="139"/>
    </row>
    <row r="48679" spans="2:19" ht="15.75" customHeight="1" x14ac:dyDescent="0.25">
      <c r="B48679" s="106"/>
      <c r="C48679" s="106"/>
      <c r="D48679" s="139"/>
      <c r="P48679" s="142"/>
      <c r="Q48679" s="142"/>
      <c r="R48679" s="142"/>
      <c r="S48679" s="139"/>
    </row>
    <row r="48680" spans="2:19" ht="15.75" customHeight="1" x14ac:dyDescent="0.25">
      <c r="B48680" s="106"/>
      <c r="C48680" s="106"/>
      <c r="D48680" s="139"/>
      <c r="P48680" s="142"/>
      <c r="Q48680" s="142"/>
      <c r="R48680" s="142"/>
      <c r="S48680" s="139"/>
    </row>
    <row r="48681" spans="2:19" ht="15.75" customHeight="1" x14ac:dyDescent="0.25">
      <c r="B48681" s="106"/>
      <c r="C48681" s="106"/>
      <c r="D48681" s="139"/>
      <c r="P48681" s="142"/>
      <c r="Q48681" s="142"/>
      <c r="R48681" s="142"/>
      <c r="S48681" s="139"/>
    </row>
    <row r="48682" spans="2:19" ht="15.75" customHeight="1" x14ac:dyDescent="0.25">
      <c r="B48682" s="106"/>
      <c r="C48682" s="106"/>
      <c r="D48682" s="139"/>
      <c r="P48682" s="142"/>
      <c r="Q48682" s="142"/>
      <c r="R48682" s="142"/>
      <c r="S48682" s="139"/>
    </row>
    <row r="48683" spans="2:19" ht="15.75" customHeight="1" x14ac:dyDescent="0.25">
      <c r="B48683" s="106"/>
      <c r="C48683" s="106"/>
      <c r="D48683" s="139"/>
      <c r="P48683" s="142"/>
      <c r="Q48683" s="142"/>
      <c r="R48683" s="142"/>
      <c r="S48683" s="139"/>
    </row>
    <row r="48684" spans="2:19" ht="15.75" customHeight="1" x14ac:dyDescent="0.25">
      <c r="B48684" s="106"/>
      <c r="C48684" s="106"/>
      <c r="D48684" s="139"/>
      <c r="P48684" s="142"/>
      <c r="Q48684" s="142"/>
      <c r="R48684" s="142"/>
      <c r="S48684" s="139"/>
    </row>
    <row r="48685" spans="2:19" ht="15.75" customHeight="1" x14ac:dyDescent="0.25">
      <c r="B48685" s="106"/>
      <c r="C48685" s="106"/>
      <c r="D48685" s="139"/>
      <c r="P48685" s="142"/>
      <c r="Q48685" s="142"/>
      <c r="R48685" s="142"/>
      <c r="S48685" s="139"/>
    </row>
    <row r="48686" spans="2:19" ht="15.75" customHeight="1" x14ac:dyDescent="0.25">
      <c r="B48686" s="106"/>
      <c r="C48686" s="106"/>
      <c r="D48686" s="139"/>
      <c r="P48686" s="142"/>
      <c r="Q48686" s="142"/>
      <c r="R48686" s="142"/>
      <c r="S48686" s="139"/>
    </row>
    <row r="48687" spans="2:19" ht="15.75" customHeight="1" x14ac:dyDescent="0.25">
      <c r="B48687" s="106"/>
      <c r="C48687" s="106"/>
      <c r="D48687" s="139"/>
      <c r="P48687" s="142"/>
      <c r="Q48687" s="142"/>
      <c r="R48687" s="142"/>
      <c r="S48687" s="139"/>
    </row>
    <row r="48688" spans="2:19" ht="15.75" customHeight="1" x14ac:dyDescent="0.25">
      <c r="B48688" s="106"/>
      <c r="C48688" s="106"/>
      <c r="D48688" s="139"/>
      <c r="P48688" s="142"/>
      <c r="Q48688" s="142"/>
      <c r="R48688" s="142"/>
      <c r="S48688" s="139"/>
    </row>
    <row r="48689" spans="2:19" ht="15.75" customHeight="1" x14ac:dyDescent="0.25">
      <c r="B48689" s="106"/>
      <c r="C48689" s="106"/>
      <c r="D48689" s="139"/>
      <c r="P48689" s="142"/>
      <c r="Q48689" s="142"/>
      <c r="R48689" s="142"/>
      <c r="S48689" s="139"/>
    </row>
    <row r="48690" spans="2:19" ht="15.75" customHeight="1" x14ac:dyDescent="0.25">
      <c r="B48690" s="106"/>
      <c r="C48690" s="106"/>
      <c r="D48690" s="139"/>
      <c r="P48690" s="142"/>
      <c r="Q48690" s="142"/>
      <c r="R48690" s="142"/>
      <c r="S48690" s="139"/>
    </row>
    <row r="48691" spans="2:19" ht="15.75" customHeight="1" x14ac:dyDescent="0.25">
      <c r="B48691" s="106"/>
      <c r="C48691" s="106"/>
      <c r="D48691" s="139"/>
      <c r="P48691" s="142"/>
      <c r="Q48691" s="142"/>
      <c r="R48691" s="142"/>
      <c r="S48691" s="139"/>
    </row>
    <row r="48692" spans="2:19" ht="15.75" customHeight="1" x14ac:dyDescent="0.25">
      <c r="B48692" s="106"/>
      <c r="C48692" s="106"/>
      <c r="D48692" s="139"/>
      <c r="P48692" s="142"/>
      <c r="Q48692" s="142"/>
      <c r="R48692" s="142"/>
      <c r="S48692" s="139"/>
    </row>
    <row r="48693" spans="2:19" ht="15.75" customHeight="1" x14ac:dyDescent="0.25">
      <c r="B48693" s="106"/>
      <c r="C48693" s="106"/>
      <c r="D48693" s="139"/>
      <c r="P48693" s="142"/>
      <c r="Q48693" s="142"/>
      <c r="R48693" s="142"/>
      <c r="S48693" s="139"/>
    </row>
    <row r="48694" spans="2:19" ht="15.75" customHeight="1" x14ac:dyDescent="0.25">
      <c r="B48694" s="106"/>
      <c r="C48694" s="106"/>
      <c r="D48694" s="139"/>
      <c r="P48694" s="142"/>
      <c r="Q48694" s="142"/>
      <c r="R48694" s="142"/>
      <c r="S48694" s="139"/>
    </row>
    <row r="48695" spans="2:19" ht="15.75" customHeight="1" x14ac:dyDescent="0.25">
      <c r="B48695" s="106"/>
      <c r="C48695" s="106"/>
      <c r="D48695" s="139"/>
      <c r="P48695" s="142"/>
      <c r="Q48695" s="142"/>
      <c r="R48695" s="142"/>
      <c r="S48695" s="139"/>
    </row>
    <row r="48696" spans="2:19" ht="15.75" customHeight="1" x14ac:dyDescent="0.25">
      <c r="B48696" s="106"/>
      <c r="C48696" s="106"/>
      <c r="D48696" s="139"/>
      <c r="P48696" s="142"/>
      <c r="Q48696" s="142"/>
      <c r="R48696" s="142"/>
      <c r="S48696" s="139"/>
    </row>
    <row r="48697" spans="2:19" ht="15.75" customHeight="1" x14ac:dyDescent="0.25">
      <c r="B48697" s="106"/>
      <c r="C48697" s="106"/>
      <c r="D48697" s="139"/>
      <c r="P48697" s="142"/>
      <c r="Q48697" s="142"/>
      <c r="R48697" s="142"/>
      <c r="S48697" s="139"/>
    </row>
    <row r="48698" spans="2:19" ht="15.75" customHeight="1" x14ac:dyDescent="0.25">
      <c r="B48698" s="106"/>
      <c r="C48698" s="106"/>
      <c r="D48698" s="139"/>
      <c r="P48698" s="142"/>
      <c r="Q48698" s="142"/>
      <c r="R48698" s="142"/>
      <c r="S48698" s="139"/>
    </row>
    <row r="48699" spans="2:19" ht="15.75" customHeight="1" x14ac:dyDescent="0.25">
      <c r="B48699" s="106"/>
      <c r="C48699" s="106"/>
      <c r="D48699" s="139"/>
      <c r="P48699" s="142"/>
      <c r="Q48699" s="142"/>
      <c r="R48699" s="142"/>
      <c r="S48699" s="139"/>
    </row>
    <row r="48700" spans="2:19" ht="15.75" customHeight="1" x14ac:dyDescent="0.25">
      <c r="B48700" s="106"/>
      <c r="C48700" s="106"/>
      <c r="D48700" s="139"/>
      <c r="P48700" s="142"/>
      <c r="Q48700" s="142"/>
      <c r="R48700" s="142"/>
      <c r="S48700" s="139"/>
    </row>
    <row r="48701" spans="2:19" ht="15.75" customHeight="1" x14ac:dyDescent="0.25">
      <c r="B48701" s="106"/>
      <c r="C48701" s="106"/>
      <c r="D48701" s="139"/>
      <c r="P48701" s="142"/>
      <c r="Q48701" s="142"/>
      <c r="R48701" s="142"/>
      <c r="S48701" s="139"/>
    </row>
    <row r="48702" spans="2:19" ht="15.75" customHeight="1" x14ac:dyDescent="0.25">
      <c r="B48702" s="106"/>
      <c r="C48702" s="106"/>
      <c r="D48702" s="139"/>
      <c r="P48702" s="142"/>
      <c r="Q48702" s="142"/>
      <c r="R48702" s="142"/>
      <c r="S48702" s="139"/>
    </row>
    <row r="48703" spans="2:19" ht="15.75" customHeight="1" x14ac:dyDescent="0.25">
      <c r="B48703" s="106"/>
      <c r="C48703" s="106"/>
      <c r="D48703" s="139"/>
      <c r="P48703" s="142"/>
      <c r="Q48703" s="142"/>
      <c r="R48703" s="142"/>
      <c r="S48703" s="139"/>
    </row>
    <row r="48704" spans="2:19" ht="15.75" customHeight="1" x14ac:dyDescent="0.25">
      <c r="B48704" s="106"/>
      <c r="C48704" s="106"/>
      <c r="D48704" s="139"/>
      <c r="P48704" s="142"/>
      <c r="Q48704" s="142"/>
      <c r="R48704" s="142"/>
      <c r="S48704" s="139"/>
    </row>
    <row r="48705" spans="2:19" ht="15.75" customHeight="1" x14ac:dyDescent="0.25">
      <c r="B48705" s="106"/>
      <c r="C48705" s="106"/>
      <c r="D48705" s="139"/>
      <c r="P48705" s="142"/>
      <c r="Q48705" s="142"/>
      <c r="R48705" s="142"/>
      <c r="S48705" s="139"/>
    </row>
    <row r="48706" spans="2:19" ht="15.75" customHeight="1" x14ac:dyDescent="0.25">
      <c r="B48706" s="106"/>
      <c r="C48706" s="106"/>
      <c r="D48706" s="139"/>
      <c r="P48706" s="142"/>
      <c r="Q48706" s="142"/>
      <c r="R48706" s="142"/>
      <c r="S48706" s="139"/>
    </row>
    <row r="48707" spans="2:19" ht="15.75" customHeight="1" x14ac:dyDescent="0.25">
      <c r="B48707" s="106"/>
      <c r="C48707" s="106"/>
      <c r="D48707" s="139"/>
      <c r="P48707" s="142"/>
      <c r="Q48707" s="142"/>
      <c r="R48707" s="142"/>
      <c r="S48707" s="139"/>
    </row>
    <row r="48708" spans="2:19" ht="15.75" customHeight="1" x14ac:dyDescent="0.25">
      <c r="B48708" s="106"/>
      <c r="C48708" s="106"/>
      <c r="D48708" s="139"/>
      <c r="P48708" s="142"/>
      <c r="Q48708" s="142"/>
      <c r="R48708" s="142"/>
      <c r="S48708" s="139"/>
    </row>
    <row r="48709" spans="2:19" ht="15.75" customHeight="1" x14ac:dyDescent="0.25">
      <c r="B48709" s="106"/>
      <c r="C48709" s="106"/>
      <c r="D48709" s="139"/>
      <c r="P48709" s="142"/>
      <c r="Q48709" s="142"/>
      <c r="R48709" s="142"/>
      <c r="S48709" s="139"/>
    </row>
    <row r="48710" spans="2:19" ht="15.75" customHeight="1" x14ac:dyDescent="0.25">
      <c r="B48710" s="106"/>
      <c r="C48710" s="106"/>
      <c r="D48710" s="139"/>
      <c r="P48710" s="142"/>
      <c r="Q48710" s="142"/>
      <c r="R48710" s="142"/>
      <c r="S48710" s="139"/>
    </row>
    <row r="48711" spans="2:19" ht="15.75" customHeight="1" x14ac:dyDescent="0.25">
      <c r="B48711" s="106"/>
      <c r="C48711" s="106"/>
      <c r="D48711" s="139"/>
      <c r="P48711" s="142"/>
      <c r="Q48711" s="142"/>
      <c r="R48711" s="142"/>
      <c r="S48711" s="139"/>
    </row>
    <row r="48712" spans="2:19" ht="15.75" customHeight="1" x14ac:dyDescent="0.25">
      <c r="B48712" s="106"/>
      <c r="C48712" s="106"/>
      <c r="D48712" s="139"/>
      <c r="P48712" s="142"/>
      <c r="Q48712" s="142"/>
      <c r="R48712" s="142"/>
      <c r="S48712" s="139"/>
    </row>
    <row r="48713" spans="2:19" ht="15.75" customHeight="1" x14ac:dyDescent="0.25">
      <c r="B48713" s="106"/>
      <c r="C48713" s="106"/>
      <c r="D48713" s="139"/>
      <c r="P48713" s="142"/>
      <c r="Q48713" s="142"/>
      <c r="R48713" s="142"/>
      <c r="S48713" s="139"/>
    </row>
    <row r="48714" spans="2:19" ht="15.75" customHeight="1" x14ac:dyDescent="0.25">
      <c r="B48714" s="106"/>
      <c r="C48714" s="106"/>
      <c r="D48714" s="139"/>
      <c r="P48714" s="142"/>
      <c r="Q48714" s="142"/>
      <c r="R48714" s="142"/>
      <c r="S48714" s="139"/>
    </row>
    <row r="48715" spans="2:19" ht="15.75" customHeight="1" x14ac:dyDescent="0.25">
      <c r="B48715" s="106"/>
      <c r="C48715" s="106"/>
      <c r="D48715" s="139"/>
      <c r="P48715" s="142"/>
      <c r="Q48715" s="142"/>
      <c r="R48715" s="142"/>
      <c r="S48715" s="139"/>
    </row>
    <row r="48716" spans="2:19" ht="15.75" customHeight="1" x14ac:dyDescent="0.25">
      <c r="B48716" s="106"/>
      <c r="C48716" s="106"/>
      <c r="D48716" s="139"/>
      <c r="P48716" s="142"/>
      <c r="Q48716" s="142"/>
      <c r="R48716" s="142"/>
      <c r="S48716" s="139"/>
    </row>
    <row r="48717" spans="2:19" ht="15.75" customHeight="1" x14ac:dyDescent="0.25">
      <c r="B48717" s="106"/>
      <c r="C48717" s="106"/>
      <c r="D48717" s="139"/>
      <c r="P48717" s="142"/>
      <c r="Q48717" s="142"/>
      <c r="R48717" s="142"/>
      <c r="S48717" s="139"/>
    </row>
    <row r="48718" spans="2:19" ht="15.75" customHeight="1" x14ac:dyDescent="0.25">
      <c r="B48718" s="106"/>
      <c r="C48718" s="106"/>
      <c r="D48718" s="139"/>
      <c r="P48718" s="142"/>
      <c r="Q48718" s="142"/>
      <c r="R48718" s="142"/>
      <c r="S48718" s="139"/>
    </row>
    <row r="48719" spans="2:19" ht="15.75" customHeight="1" x14ac:dyDescent="0.25">
      <c r="B48719" s="106"/>
      <c r="C48719" s="106"/>
      <c r="D48719" s="139"/>
      <c r="P48719" s="142"/>
      <c r="Q48719" s="142"/>
      <c r="R48719" s="142"/>
      <c r="S48719" s="139"/>
    </row>
    <row r="48720" spans="2:19" ht="15.75" customHeight="1" x14ac:dyDescent="0.25">
      <c r="B48720" s="106"/>
      <c r="C48720" s="106"/>
      <c r="D48720" s="139"/>
      <c r="P48720" s="142"/>
      <c r="Q48720" s="142"/>
      <c r="R48720" s="142"/>
      <c r="S48720" s="139"/>
    </row>
    <row r="48721" spans="2:19" ht="15.75" customHeight="1" x14ac:dyDescent="0.25">
      <c r="B48721" s="106"/>
      <c r="C48721" s="106"/>
      <c r="D48721" s="139"/>
      <c r="P48721" s="142"/>
      <c r="Q48721" s="142"/>
      <c r="R48721" s="142"/>
      <c r="S48721" s="139"/>
    </row>
    <row r="48722" spans="2:19" ht="15.75" customHeight="1" x14ac:dyDescent="0.25">
      <c r="B48722" s="106"/>
      <c r="C48722" s="106"/>
      <c r="D48722" s="139"/>
      <c r="P48722" s="142"/>
      <c r="Q48722" s="142"/>
      <c r="R48722" s="142"/>
      <c r="S48722" s="139"/>
    </row>
    <row r="48723" spans="2:19" ht="15.75" customHeight="1" x14ac:dyDescent="0.25">
      <c r="B48723" s="106"/>
      <c r="C48723" s="106"/>
      <c r="D48723" s="139"/>
      <c r="P48723" s="142"/>
      <c r="Q48723" s="142"/>
      <c r="R48723" s="142"/>
      <c r="S48723" s="139"/>
    </row>
    <row r="48724" spans="2:19" ht="15.75" customHeight="1" x14ac:dyDescent="0.25">
      <c r="B48724" s="106"/>
      <c r="C48724" s="106"/>
      <c r="D48724" s="139"/>
      <c r="P48724" s="142"/>
      <c r="Q48724" s="142"/>
      <c r="R48724" s="142"/>
      <c r="S48724" s="139"/>
    </row>
    <row r="48725" spans="2:19" ht="15.75" customHeight="1" x14ac:dyDescent="0.25">
      <c r="B48725" s="106"/>
      <c r="C48725" s="106"/>
      <c r="D48725" s="139"/>
      <c r="P48725" s="142"/>
      <c r="Q48725" s="142"/>
      <c r="R48725" s="142"/>
      <c r="S48725" s="139"/>
    </row>
    <row r="48726" spans="2:19" ht="15.75" customHeight="1" x14ac:dyDescent="0.25">
      <c r="B48726" s="106"/>
      <c r="C48726" s="106"/>
      <c r="D48726" s="139"/>
      <c r="P48726" s="142"/>
      <c r="Q48726" s="142"/>
      <c r="R48726" s="142"/>
      <c r="S48726" s="139"/>
    </row>
    <row r="48727" spans="2:19" ht="15.75" customHeight="1" x14ac:dyDescent="0.25">
      <c r="B48727" s="106"/>
      <c r="C48727" s="106"/>
      <c r="D48727" s="139"/>
      <c r="P48727" s="142"/>
      <c r="Q48727" s="142"/>
      <c r="R48727" s="142"/>
      <c r="S48727" s="139"/>
    </row>
    <row r="48728" spans="2:19" ht="15.75" customHeight="1" x14ac:dyDescent="0.25">
      <c r="B48728" s="106"/>
      <c r="C48728" s="106"/>
      <c r="D48728" s="139"/>
      <c r="P48728" s="142"/>
      <c r="Q48728" s="142"/>
      <c r="R48728" s="142"/>
      <c r="S48728" s="139"/>
    </row>
    <row r="48729" spans="2:19" ht="15.75" customHeight="1" x14ac:dyDescent="0.25">
      <c r="B48729" s="106"/>
      <c r="C48729" s="106"/>
      <c r="D48729" s="139"/>
      <c r="P48729" s="142"/>
      <c r="Q48729" s="142"/>
      <c r="R48729" s="142"/>
      <c r="S48729" s="139"/>
    </row>
    <row r="48730" spans="2:19" ht="15.75" customHeight="1" x14ac:dyDescent="0.25">
      <c r="B48730" s="106"/>
      <c r="C48730" s="106"/>
      <c r="D48730" s="139"/>
      <c r="P48730" s="142"/>
      <c r="Q48730" s="142"/>
      <c r="R48730" s="142"/>
      <c r="S48730" s="139"/>
    </row>
    <row r="48731" spans="2:19" ht="15.75" customHeight="1" x14ac:dyDescent="0.25">
      <c r="B48731" s="106"/>
      <c r="C48731" s="106"/>
      <c r="D48731" s="139"/>
      <c r="P48731" s="142"/>
      <c r="Q48731" s="142"/>
      <c r="R48731" s="142"/>
      <c r="S48731" s="139"/>
    </row>
    <row r="48732" spans="2:19" ht="15.75" customHeight="1" x14ac:dyDescent="0.25">
      <c r="B48732" s="106"/>
      <c r="C48732" s="106"/>
      <c r="D48732" s="139"/>
      <c r="P48732" s="142"/>
      <c r="Q48732" s="142"/>
      <c r="R48732" s="142"/>
      <c r="S48732" s="139"/>
    </row>
    <row r="48733" spans="2:19" ht="15.75" customHeight="1" x14ac:dyDescent="0.25">
      <c r="B48733" s="106"/>
      <c r="C48733" s="106"/>
      <c r="D48733" s="139"/>
      <c r="P48733" s="142"/>
      <c r="Q48733" s="142"/>
      <c r="R48733" s="142"/>
      <c r="S48733" s="139"/>
    </row>
    <row r="48734" spans="2:19" ht="15.75" customHeight="1" x14ac:dyDescent="0.25">
      <c r="B48734" s="106"/>
      <c r="C48734" s="106"/>
      <c r="D48734" s="139"/>
      <c r="P48734" s="142"/>
      <c r="Q48734" s="142"/>
      <c r="R48734" s="142"/>
      <c r="S48734" s="139"/>
    </row>
    <row r="48735" spans="2:19" ht="15.75" customHeight="1" x14ac:dyDescent="0.25">
      <c r="B48735" s="106"/>
      <c r="C48735" s="106"/>
      <c r="D48735" s="139"/>
      <c r="P48735" s="142"/>
      <c r="Q48735" s="142"/>
      <c r="R48735" s="142"/>
      <c r="S48735" s="139"/>
    </row>
    <row r="48736" spans="2:19" ht="15.75" customHeight="1" x14ac:dyDescent="0.25">
      <c r="B48736" s="106"/>
      <c r="C48736" s="106"/>
      <c r="D48736" s="139"/>
      <c r="P48736" s="142"/>
      <c r="Q48736" s="142"/>
      <c r="R48736" s="142"/>
      <c r="S48736" s="139"/>
    </row>
    <row r="48737" spans="2:19" ht="15.75" customHeight="1" x14ac:dyDescent="0.25">
      <c r="B48737" s="106"/>
      <c r="C48737" s="106"/>
      <c r="D48737" s="139"/>
      <c r="P48737" s="142"/>
      <c r="Q48737" s="142"/>
      <c r="R48737" s="142"/>
      <c r="S48737" s="139"/>
    </row>
    <row r="48738" spans="2:19" ht="15.75" customHeight="1" x14ac:dyDescent="0.25">
      <c r="B48738" s="106"/>
      <c r="C48738" s="106"/>
      <c r="D48738" s="139"/>
      <c r="P48738" s="142"/>
      <c r="Q48738" s="142"/>
      <c r="R48738" s="142"/>
      <c r="S48738" s="139"/>
    </row>
    <row r="48739" spans="2:19" ht="15.75" customHeight="1" x14ac:dyDescent="0.25">
      <c r="B48739" s="106"/>
      <c r="C48739" s="106"/>
      <c r="D48739" s="139"/>
      <c r="P48739" s="142"/>
      <c r="Q48739" s="142"/>
      <c r="R48739" s="142"/>
      <c r="S48739" s="139"/>
    </row>
    <row r="48740" spans="2:19" ht="15.75" customHeight="1" x14ac:dyDescent="0.25">
      <c r="B48740" s="106"/>
      <c r="C48740" s="106"/>
      <c r="D48740" s="139"/>
      <c r="P48740" s="142"/>
      <c r="Q48740" s="142"/>
      <c r="R48740" s="142"/>
      <c r="S48740" s="139"/>
    </row>
    <row r="48741" spans="2:19" ht="15.75" customHeight="1" x14ac:dyDescent="0.25">
      <c r="B48741" s="106"/>
      <c r="C48741" s="106"/>
      <c r="D48741" s="139"/>
      <c r="P48741" s="142"/>
      <c r="Q48741" s="142"/>
      <c r="R48741" s="142"/>
      <c r="S48741" s="139"/>
    </row>
    <row r="48742" spans="2:19" ht="15.75" customHeight="1" x14ac:dyDescent="0.25">
      <c r="B48742" s="106"/>
      <c r="C48742" s="106"/>
      <c r="D48742" s="139"/>
      <c r="P48742" s="142"/>
      <c r="Q48742" s="142"/>
      <c r="R48742" s="142"/>
      <c r="S48742" s="139"/>
    </row>
    <row r="48743" spans="2:19" ht="15.75" customHeight="1" x14ac:dyDescent="0.25">
      <c r="B48743" s="106"/>
      <c r="C48743" s="106"/>
      <c r="D48743" s="139"/>
      <c r="P48743" s="142"/>
      <c r="Q48743" s="142"/>
      <c r="R48743" s="142"/>
      <c r="S48743" s="139"/>
    </row>
    <row r="48744" spans="2:19" ht="15.75" customHeight="1" x14ac:dyDescent="0.25">
      <c r="B48744" s="106"/>
      <c r="C48744" s="106"/>
      <c r="D48744" s="139"/>
      <c r="P48744" s="142"/>
      <c r="Q48744" s="142"/>
      <c r="R48744" s="142"/>
      <c r="S48744" s="139"/>
    </row>
    <row r="48745" spans="2:19" ht="15.75" customHeight="1" x14ac:dyDescent="0.25">
      <c r="B48745" s="106"/>
      <c r="C48745" s="106"/>
      <c r="D48745" s="139"/>
      <c r="P48745" s="142"/>
      <c r="Q48745" s="142"/>
      <c r="R48745" s="142"/>
      <c r="S48745" s="139"/>
    </row>
    <row r="48746" spans="2:19" ht="15.75" customHeight="1" x14ac:dyDescent="0.25">
      <c r="B48746" s="106"/>
      <c r="C48746" s="106"/>
      <c r="D48746" s="139"/>
      <c r="P48746" s="142"/>
      <c r="Q48746" s="142"/>
      <c r="R48746" s="142"/>
      <c r="S48746" s="139"/>
    </row>
    <row r="48747" spans="2:19" ht="15.75" customHeight="1" x14ac:dyDescent="0.25">
      <c r="B48747" s="106"/>
      <c r="C48747" s="106"/>
      <c r="D48747" s="139"/>
      <c r="P48747" s="142"/>
      <c r="Q48747" s="142"/>
      <c r="R48747" s="142"/>
      <c r="S48747" s="139"/>
    </row>
    <row r="48748" spans="2:19" ht="15.75" customHeight="1" x14ac:dyDescent="0.25">
      <c r="B48748" s="106"/>
      <c r="C48748" s="106"/>
      <c r="D48748" s="139"/>
      <c r="P48748" s="142"/>
      <c r="Q48748" s="142"/>
      <c r="R48748" s="142"/>
      <c r="S48748" s="139"/>
    </row>
    <row r="48749" spans="2:19" ht="15.75" customHeight="1" x14ac:dyDescent="0.25">
      <c r="B48749" s="106"/>
      <c r="C48749" s="106"/>
      <c r="D48749" s="139"/>
      <c r="P48749" s="142"/>
      <c r="Q48749" s="142"/>
      <c r="R48749" s="142"/>
      <c r="S48749" s="139"/>
    </row>
    <row r="48750" spans="2:19" ht="15.75" customHeight="1" x14ac:dyDescent="0.25">
      <c r="B48750" s="106"/>
      <c r="C48750" s="106"/>
      <c r="D48750" s="139"/>
      <c r="P48750" s="142"/>
      <c r="Q48750" s="142"/>
      <c r="R48750" s="142"/>
      <c r="S48750" s="139"/>
    </row>
    <row r="48751" spans="2:19" ht="15.75" customHeight="1" x14ac:dyDescent="0.25">
      <c r="B48751" s="106"/>
      <c r="C48751" s="106"/>
      <c r="D48751" s="139"/>
      <c r="P48751" s="142"/>
      <c r="Q48751" s="142"/>
      <c r="R48751" s="142"/>
      <c r="S48751" s="139"/>
    </row>
    <row r="48752" spans="2:19" ht="15.75" customHeight="1" x14ac:dyDescent="0.25">
      <c r="B48752" s="106"/>
      <c r="C48752" s="106"/>
      <c r="D48752" s="139"/>
      <c r="P48752" s="142"/>
      <c r="Q48752" s="142"/>
      <c r="R48752" s="142"/>
      <c r="S48752" s="139"/>
    </row>
    <row r="48753" spans="2:19" ht="15.75" customHeight="1" x14ac:dyDescent="0.25">
      <c r="B48753" s="106"/>
      <c r="C48753" s="106"/>
      <c r="D48753" s="139"/>
      <c r="P48753" s="142"/>
      <c r="Q48753" s="142"/>
      <c r="R48753" s="142"/>
      <c r="S48753" s="139"/>
    </row>
    <row r="48754" spans="2:19" ht="15.75" customHeight="1" x14ac:dyDescent="0.25">
      <c r="B48754" s="106"/>
      <c r="C48754" s="106"/>
      <c r="D48754" s="139"/>
      <c r="P48754" s="142"/>
      <c r="Q48754" s="142"/>
      <c r="R48754" s="142"/>
      <c r="S48754" s="139"/>
    </row>
    <row r="48755" spans="2:19" ht="15.75" customHeight="1" x14ac:dyDescent="0.25">
      <c r="B48755" s="106"/>
      <c r="C48755" s="106"/>
      <c r="D48755" s="139"/>
      <c r="P48755" s="142"/>
      <c r="Q48755" s="142"/>
      <c r="R48755" s="142"/>
      <c r="S48755" s="139"/>
    </row>
    <row r="48756" spans="2:19" ht="15.75" customHeight="1" x14ac:dyDescent="0.25">
      <c r="B48756" s="106"/>
      <c r="C48756" s="106"/>
      <c r="D48756" s="139"/>
      <c r="P48756" s="142"/>
      <c r="Q48756" s="142"/>
      <c r="R48756" s="142"/>
      <c r="S48756" s="139"/>
    </row>
    <row r="48757" spans="2:19" ht="15.75" customHeight="1" x14ac:dyDescent="0.25">
      <c r="B48757" s="106"/>
      <c r="C48757" s="106"/>
      <c r="D48757" s="139"/>
      <c r="P48757" s="142"/>
      <c r="Q48757" s="142"/>
      <c r="R48757" s="142"/>
      <c r="S48757" s="139"/>
    </row>
    <row r="48758" spans="2:19" ht="15.75" customHeight="1" x14ac:dyDescent="0.25">
      <c r="B48758" s="106"/>
      <c r="C48758" s="106"/>
      <c r="D48758" s="139"/>
      <c r="P48758" s="142"/>
      <c r="Q48758" s="142"/>
      <c r="R48758" s="142"/>
      <c r="S48758" s="139"/>
    </row>
    <row r="48759" spans="2:19" ht="15.75" customHeight="1" x14ac:dyDescent="0.25">
      <c r="B48759" s="106"/>
      <c r="C48759" s="106"/>
      <c r="D48759" s="139"/>
      <c r="P48759" s="142"/>
      <c r="Q48759" s="142"/>
      <c r="R48759" s="142"/>
      <c r="S48759" s="139"/>
    </row>
    <row r="48760" spans="2:19" ht="15.75" customHeight="1" x14ac:dyDescent="0.25">
      <c r="B48760" s="106"/>
      <c r="C48760" s="106"/>
      <c r="D48760" s="139"/>
      <c r="P48760" s="142"/>
      <c r="Q48760" s="142"/>
      <c r="R48760" s="142"/>
      <c r="S48760" s="139"/>
    </row>
    <row r="48761" spans="2:19" ht="15.75" customHeight="1" x14ac:dyDescent="0.25">
      <c r="B48761" s="106"/>
      <c r="C48761" s="106"/>
      <c r="D48761" s="139"/>
      <c r="P48761" s="142"/>
      <c r="Q48761" s="142"/>
      <c r="R48761" s="142"/>
      <c r="S48761" s="139"/>
    </row>
    <row r="48762" spans="2:19" ht="15.75" customHeight="1" x14ac:dyDescent="0.25">
      <c r="B48762" s="106"/>
      <c r="C48762" s="106"/>
      <c r="D48762" s="139"/>
      <c r="P48762" s="142"/>
      <c r="Q48762" s="142"/>
      <c r="R48762" s="142"/>
      <c r="S48762" s="139"/>
    </row>
    <row r="48763" spans="2:19" ht="15.75" customHeight="1" x14ac:dyDescent="0.25">
      <c r="B48763" s="106"/>
      <c r="C48763" s="106"/>
      <c r="D48763" s="139"/>
      <c r="P48763" s="142"/>
      <c r="Q48763" s="142"/>
      <c r="R48763" s="142"/>
      <c r="S48763" s="139"/>
    </row>
    <row r="48764" spans="2:19" ht="15.75" customHeight="1" x14ac:dyDescent="0.25">
      <c r="B48764" s="106"/>
      <c r="C48764" s="106"/>
      <c r="D48764" s="139"/>
      <c r="P48764" s="142"/>
      <c r="Q48764" s="142"/>
      <c r="R48764" s="142"/>
      <c r="S48764" s="139"/>
    </row>
    <row r="48765" spans="2:19" ht="15.75" customHeight="1" x14ac:dyDescent="0.25">
      <c r="B48765" s="106"/>
      <c r="C48765" s="106"/>
      <c r="D48765" s="139"/>
      <c r="P48765" s="142"/>
      <c r="Q48765" s="142"/>
      <c r="R48765" s="142"/>
      <c r="S48765" s="139"/>
    </row>
    <row r="48766" spans="2:19" ht="15.75" customHeight="1" x14ac:dyDescent="0.25">
      <c r="B48766" s="106"/>
      <c r="C48766" s="106"/>
      <c r="D48766" s="139"/>
      <c r="P48766" s="142"/>
      <c r="Q48766" s="142"/>
      <c r="R48766" s="142"/>
      <c r="S48766" s="139"/>
    </row>
    <row r="48767" spans="2:19" ht="15.75" customHeight="1" x14ac:dyDescent="0.25">
      <c r="B48767" s="106"/>
      <c r="C48767" s="106"/>
      <c r="D48767" s="139"/>
      <c r="P48767" s="142"/>
      <c r="Q48767" s="142"/>
      <c r="R48767" s="142"/>
      <c r="S48767" s="139"/>
    </row>
    <row r="48768" spans="2:19" ht="15.75" customHeight="1" x14ac:dyDescent="0.25">
      <c r="B48768" s="106"/>
      <c r="C48768" s="106"/>
      <c r="D48768" s="139"/>
      <c r="P48768" s="142"/>
      <c r="Q48768" s="142"/>
      <c r="R48768" s="142"/>
      <c r="S48768" s="139"/>
    </row>
    <row r="48769" spans="2:19" ht="15.75" customHeight="1" x14ac:dyDescent="0.25">
      <c r="B48769" s="106"/>
      <c r="C48769" s="106"/>
      <c r="D48769" s="139"/>
      <c r="P48769" s="142"/>
      <c r="Q48769" s="142"/>
      <c r="R48769" s="142"/>
      <c r="S48769" s="139"/>
    </row>
    <row r="48770" spans="2:19" ht="15.75" customHeight="1" x14ac:dyDescent="0.25">
      <c r="B48770" s="106"/>
      <c r="C48770" s="106"/>
      <c r="D48770" s="139"/>
      <c r="P48770" s="142"/>
      <c r="Q48770" s="142"/>
      <c r="R48770" s="142"/>
      <c r="S48770" s="139"/>
    </row>
    <row r="48771" spans="2:19" ht="15.75" customHeight="1" x14ac:dyDescent="0.25">
      <c r="B48771" s="106"/>
      <c r="C48771" s="106"/>
      <c r="D48771" s="139"/>
      <c r="P48771" s="142"/>
      <c r="Q48771" s="142"/>
      <c r="R48771" s="142"/>
      <c r="S48771" s="139"/>
    </row>
    <row r="48772" spans="2:19" ht="15.75" customHeight="1" x14ac:dyDescent="0.25">
      <c r="B48772" s="106"/>
      <c r="C48772" s="106"/>
      <c r="D48772" s="139"/>
      <c r="P48772" s="142"/>
      <c r="Q48772" s="142"/>
      <c r="R48772" s="142"/>
      <c r="S48772" s="139"/>
    </row>
    <row r="48773" spans="2:19" ht="15.75" customHeight="1" x14ac:dyDescent="0.25">
      <c r="B48773" s="106"/>
      <c r="C48773" s="106"/>
      <c r="D48773" s="139"/>
      <c r="P48773" s="142"/>
      <c r="Q48773" s="142"/>
      <c r="R48773" s="142"/>
      <c r="S48773" s="139"/>
    </row>
    <row r="48774" spans="2:19" ht="15.75" customHeight="1" x14ac:dyDescent="0.25">
      <c r="B48774" s="106"/>
      <c r="C48774" s="106"/>
      <c r="D48774" s="139"/>
      <c r="P48774" s="142"/>
      <c r="Q48774" s="142"/>
      <c r="R48774" s="142"/>
      <c r="S48774" s="139"/>
    </row>
    <row r="48775" spans="2:19" ht="15.75" customHeight="1" x14ac:dyDescent="0.25">
      <c r="B48775" s="106"/>
      <c r="C48775" s="106"/>
      <c r="D48775" s="139"/>
      <c r="P48775" s="142"/>
      <c r="Q48775" s="142"/>
      <c r="R48775" s="142"/>
      <c r="S48775" s="139"/>
    </row>
    <row r="48776" spans="2:19" ht="15.75" customHeight="1" x14ac:dyDescent="0.25">
      <c r="B48776" s="106"/>
      <c r="C48776" s="106"/>
      <c r="D48776" s="139"/>
      <c r="P48776" s="142"/>
      <c r="Q48776" s="142"/>
      <c r="R48776" s="142"/>
      <c r="S48776" s="139"/>
    </row>
    <row r="48777" spans="2:19" ht="15.75" customHeight="1" x14ac:dyDescent="0.25">
      <c r="B48777" s="106"/>
      <c r="C48777" s="106"/>
      <c r="D48777" s="139"/>
      <c r="P48777" s="142"/>
      <c r="Q48777" s="142"/>
      <c r="R48777" s="142"/>
      <c r="S48777" s="139"/>
    </row>
    <row r="48778" spans="2:19" ht="15.75" customHeight="1" x14ac:dyDescent="0.25">
      <c r="B48778" s="106"/>
      <c r="C48778" s="106"/>
      <c r="D48778" s="139"/>
      <c r="P48778" s="142"/>
      <c r="Q48778" s="142"/>
      <c r="R48778" s="142"/>
      <c r="S48778" s="139"/>
    </row>
    <row r="48779" spans="2:19" ht="15.75" customHeight="1" x14ac:dyDescent="0.25">
      <c r="B48779" s="106"/>
      <c r="C48779" s="106"/>
      <c r="D48779" s="139"/>
      <c r="P48779" s="142"/>
      <c r="Q48779" s="142"/>
      <c r="R48779" s="142"/>
      <c r="S48779" s="139"/>
    </row>
    <row r="48780" spans="2:19" ht="15.75" customHeight="1" x14ac:dyDescent="0.25">
      <c r="B48780" s="106"/>
      <c r="C48780" s="106"/>
      <c r="D48780" s="139"/>
      <c r="P48780" s="142"/>
      <c r="Q48780" s="142"/>
      <c r="R48780" s="142"/>
      <c r="S48780" s="139"/>
    </row>
    <row r="48781" spans="2:19" ht="15.75" customHeight="1" x14ac:dyDescent="0.25">
      <c r="B48781" s="106"/>
      <c r="C48781" s="106"/>
      <c r="D48781" s="139"/>
      <c r="P48781" s="142"/>
      <c r="Q48781" s="142"/>
      <c r="R48781" s="142"/>
      <c r="S48781" s="139"/>
    </row>
    <row r="48782" spans="2:19" ht="15.75" customHeight="1" x14ac:dyDescent="0.25">
      <c r="B48782" s="106"/>
      <c r="C48782" s="106"/>
      <c r="D48782" s="139"/>
      <c r="P48782" s="142"/>
      <c r="Q48782" s="142"/>
      <c r="R48782" s="142"/>
      <c r="S48782" s="139"/>
    </row>
    <row r="48783" spans="2:19" ht="15.75" customHeight="1" x14ac:dyDescent="0.25">
      <c r="B48783" s="106"/>
      <c r="C48783" s="106"/>
      <c r="D48783" s="139"/>
      <c r="P48783" s="142"/>
      <c r="Q48783" s="142"/>
      <c r="R48783" s="142"/>
      <c r="S48783" s="139"/>
    </row>
    <row r="48784" spans="2:19" ht="15.75" customHeight="1" x14ac:dyDescent="0.25">
      <c r="B48784" s="106"/>
      <c r="C48784" s="106"/>
      <c r="D48784" s="139"/>
      <c r="P48784" s="142"/>
      <c r="Q48784" s="142"/>
      <c r="R48784" s="142"/>
      <c r="S48784" s="139"/>
    </row>
    <row r="48785" spans="2:19" ht="15.75" customHeight="1" x14ac:dyDescent="0.25">
      <c r="B48785" s="106"/>
      <c r="C48785" s="106"/>
      <c r="D48785" s="139"/>
      <c r="P48785" s="142"/>
      <c r="Q48785" s="142"/>
      <c r="R48785" s="142"/>
      <c r="S48785" s="139"/>
    </row>
    <row r="48786" spans="2:19" ht="15.75" customHeight="1" x14ac:dyDescent="0.25">
      <c r="B48786" s="106"/>
      <c r="C48786" s="106"/>
      <c r="D48786" s="139"/>
      <c r="P48786" s="142"/>
      <c r="Q48786" s="142"/>
      <c r="R48786" s="142"/>
      <c r="S48786" s="139"/>
    </row>
    <row r="48787" spans="2:19" ht="15.75" customHeight="1" x14ac:dyDescent="0.25">
      <c r="B48787" s="106"/>
      <c r="C48787" s="106"/>
      <c r="D48787" s="139"/>
      <c r="P48787" s="142"/>
      <c r="Q48787" s="142"/>
      <c r="R48787" s="142"/>
      <c r="S48787" s="139"/>
    </row>
    <row r="48788" spans="2:19" ht="15.75" customHeight="1" x14ac:dyDescent="0.25">
      <c r="B48788" s="106"/>
      <c r="C48788" s="106"/>
      <c r="D48788" s="139"/>
      <c r="P48788" s="142"/>
      <c r="Q48788" s="142"/>
      <c r="R48788" s="142"/>
      <c r="S48788" s="139"/>
    </row>
    <row r="48789" spans="2:19" ht="15.75" customHeight="1" x14ac:dyDescent="0.25">
      <c r="B48789" s="106"/>
      <c r="C48789" s="106"/>
      <c r="D48789" s="139"/>
      <c r="P48789" s="142"/>
      <c r="Q48789" s="142"/>
      <c r="R48789" s="142"/>
      <c r="S48789" s="139"/>
    </row>
    <row r="48790" spans="2:19" ht="15.75" customHeight="1" x14ac:dyDescent="0.25">
      <c r="B48790" s="106"/>
      <c r="C48790" s="106"/>
      <c r="D48790" s="139"/>
      <c r="P48790" s="142"/>
      <c r="Q48790" s="142"/>
      <c r="R48790" s="142"/>
      <c r="S48790" s="139"/>
    </row>
    <row r="48791" spans="2:19" ht="15.75" customHeight="1" x14ac:dyDescent="0.25">
      <c r="B48791" s="106"/>
      <c r="C48791" s="106"/>
      <c r="D48791" s="139"/>
      <c r="P48791" s="142"/>
      <c r="Q48791" s="142"/>
      <c r="R48791" s="142"/>
      <c r="S48791" s="139"/>
    </row>
    <row r="48792" spans="2:19" ht="15.75" customHeight="1" x14ac:dyDescent="0.25">
      <c r="B48792" s="106"/>
      <c r="C48792" s="106"/>
      <c r="D48792" s="139"/>
      <c r="P48792" s="142"/>
      <c r="Q48792" s="142"/>
      <c r="R48792" s="142"/>
      <c r="S48792" s="139"/>
    </row>
    <row r="48793" spans="2:19" ht="15.75" customHeight="1" x14ac:dyDescent="0.25">
      <c r="B48793" s="106"/>
      <c r="C48793" s="106"/>
      <c r="D48793" s="139"/>
      <c r="P48793" s="142"/>
      <c r="Q48793" s="142"/>
      <c r="R48793" s="142"/>
      <c r="S48793" s="139"/>
    </row>
    <row r="48794" spans="2:19" ht="15.75" customHeight="1" x14ac:dyDescent="0.25">
      <c r="B48794" s="106"/>
      <c r="C48794" s="106"/>
      <c r="D48794" s="139"/>
      <c r="P48794" s="142"/>
      <c r="Q48794" s="142"/>
      <c r="R48794" s="142"/>
      <c r="S48794" s="139"/>
    </row>
    <row r="48795" spans="2:19" ht="15.75" customHeight="1" x14ac:dyDescent="0.25">
      <c r="B48795" s="106"/>
      <c r="C48795" s="106"/>
      <c r="D48795" s="139"/>
      <c r="P48795" s="142"/>
      <c r="Q48795" s="142"/>
      <c r="R48795" s="142"/>
      <c r="S48795" s="139"/>
    </row>
    <row r="48796" spans="2:19" ht="15.75" customHeight="1" x14ac:dyDescent="0.25">
      <c r="B48796" s="106"/>
      <c r="C48796" s="106"/>
      <c r="D48796" s="139"/>
      <c r="P48796" s="142"/>
      <c r="Q48796" s="142"/>
      <c r="R48796" s="142"/>
      <c r="S48796" s="139"/>
    </row>
    <row r="48797" spans="2:19" ht="15.75" customHeight="1" x14ac:dyDescent="0.25">
      <c r="B48797" s="106"/>
      <c r="C48797" s="106"/>
      <c r="D48797" s="139"/>
      <c r="P48797" s="142"/>
      <c r="Q48797" s="142"/>
      <c r="R48797" s="142"/>
      <c r="S48797" s="139"/>
    </row>
    <row r="48798" spans="2:19" ht="15.75" customHeight="1" x14ac:dyDescent="0.25">
      <c r="B48798" s="106"/>
      <c r="C48798" s="106"/>
      <c r="D48798" s="139"/>
      <c r="P48798" s="142"/>
      <c r="Q48798" s="142"/>
      <c r="R48798" s="142"/>
      <c r="S48798" s="139"/>
    </row>
    <row r="48799" spans="2:19" ht="15.75" customHeight="1" x14ac:dyDescent="0.25">
      <c r="B48799" s="106"/>
      <c r="C48799" s="106"/>
      <c r="D48799" s="139"/>
      <c r="P48799" s="142"/>
      <c r="Q48799" s="142"/>
      <c r="R48799" s="142"/>
      <c r="S48799" s="139"/>
    </row>
    <row r="48800" spans="2:19" ht="15.75" customHeight="1" x14ac:dyDescent="0.25">
      <c r="B48800" s="106"/>
      <c r="C48800" s="106"/>
      <c r="D48800" s="139"/>
      <c r="P48800" s="142"/>
      <c r="Q48800" s="142"/>
      <c r="R48800" s="142"/>
      <c r="S48800" s="139"/>
    </row>
    <row r="48801" spans="2:19" ht="15.75" customHeight="1" x14ac:dyDescent="0.25">
      <c r="B48801" s="106"/>
      <c r="C48801" s="106"/>
      <c r="D48801" s="139"/>
      <c r="P48801" s="142"/>
      <c r="Q48801" s="142"/>
      <c r="R48801" s="142"/>
      <c r="S48801" s="139"/>
    </row>
    <row r="48802" spans="2:19" ht="15.75" customHeight="1" x14ac:dyDescent="0.25">
      <c r="B48802" s="106"/>
      <c r="C48802" s="106"/>
      <c r="D48802" s="139"/>
      <c r="P48802" s="142"/>
      <c r="Q48802" s="142"/>
      <c r="R48802" s="142"/>
      <c r="S48802" s="139"/>
    </row>
    <row r="48803" spans="2:19" ht="15.75" customHeight="1" x14ac:dyDescent="0.25">
      <c r="B48803" s="106"/>
      <c r="C48803" s="106"/>
      <c r="D48803" s="139"/>
      <c r="P48803" s="142"/>
      <c r="Q48803" s="142"/>
      <c r="R48803" s="142"/>
      <c r="S48803" s="139"/>
    </row>
    <row r="48804" spans="2:19" ht="15.75" customHeight="1" x14ac:dyDescent="0.25">
      <c r="B48804" s="106"/>
      <c r="C48804" s="106"/>
      <c r="D48804" s="139"/>
      <c r="P48804" s="142"/>
      <c r="Q48804" s="142"/>
      <c r="R48804" s="142"/>
      <c r="S48804" s="139"/>
    </row>
    <row r="48805" spans="2:19" ht="15.75" customHeight="1" x14ac:dyDescent="0.25">
      <c r="B48805" s="106"/>
      <c r="C48805" s="106"/>
      <c r="D48805" s="139"/>
      <c r="P48805" s="142"/>
      <c r="Q48805" s="142"/>
      <c r="R48805" s="142"/>
      <c r="S48805" s="139"/>
    </row>
    <row r="48806" spans="2:19" ht="15.75" customHeight="1" x14ac:dyDescent="0.25">
      <c r="B48806" s="106"/>
      <c r="C48806" s="106"/>
      <c r="D48806" s="139"/>
      <c r="P48806" s="142"/>
      <c r="Q48806" s="142"/>
      <c r="R48806" s="142"/>
      <c r="S48806" s="139"/>
    </row>
    <row r="48807" spans="2:19" ht="15.75" customHeight="1" x14ac:dyDescent="0.25">
      <c r="B48807" s="106"/>
      <c r="C48807" s="106"/>
      <c r="D48807" s="139"/>
      <c r="P48807" s="142"/>
      <c r="Q48807" s="142"/>
      <c r="R48807" s="142"/>
      <c r="S48807" s="139"/>
    </row>
    <row r="48808" spans="2:19" ht="15.75" customHeight="1" x14ac:dyDescent="0.25">
      <c r="B48808" s="106"/>
      <c r="C48808" s="106"/>
      <c r="D48808" s="139"/>
      <c r="P48808" s="142"/>
      <c r="Q48808" s="142"/>
      <c r="R48808" s="142"/>
      <c r="S48808" s="139"/>
    </row>
    <row r="48809" spans="2:19" ht="15.75" customHeight="1" x14ac:dyDescent="0.25">
      <c r="B48809" s="106"/>
      <c r="C48809" s="106"/>
      <c r="D48809" s="139"/>
      <c r="P48809" s="142"/>
      <c r="Q48809" s="142"/>
      <c r="R48809" s="142"/>
      <c r="S48809" s="139"/>
    </row>
    <row r="48810" spans="2:19" ht="15.75" customHeight="1" x14ac:dyDescent="0.25">
      <c r="B48810" s="106"/>
      <c r="C48810" s="106"/>
      <c r="D48810" s="139"/>
      <c r="P48810" s="142"/>
      <c r="Q48810" s="142"/>
      <c r="R48810" s="142"/>
      <c r="S48810" s="139"/>
    </row>
    <row r="48811" spans="2:19" ht="15.75" customHeight="1" x14ac:dyDescent="0.25">
      <c r="B48811" s="106"/>
      <c r="C48811" s="106"/>
      <c r="D48811" s="139"/>
      <c r="P48811" s="142"/>
      <c r="Q48811" s="142"/>
      <c r="R48811" s="142"/>
      <c r="S48811" s="139"/>
    </row>
    <row r="48812" spans="2:19" ht="15.75" customHeight="1" x14ac:dyDescent="0.25">
      <c r="B48812" s="106"/>
      <c r="C48812" s="106"/>
      <c r="D48812" s="139"/>
      <c r="P48812" s="142"/>
      <c r="Q48812" s="142"/>
      <c r="R48812" s="142"/>
      <c r="S48812" s="139"/>
    </row>
    <row r="48813" spans="2:19" ht="15.75" customHeight="1" x14ac:dyDescent="0.25">
      <c r="B48813" s="106"/>
      <c r="C48813" s="106"/>
      <c r="D48813" s="139"/>
      <c r="P48813" s="142"/>
      <c r="Q48813" s="142"/>
      <c r="R48813" s="142"/>
      <c r="S48813" s="139"/>
    </row>
    <row r="48814" spans="2:19" ht="15.75" customHeight="1" x14ac:dyDescent="0.25">
      <c r="B48814" s="106"/>
      <c r="C48814" s="106"/>
      <c r="D48814" s="139"/>
      <c r="P48814" s="142"/>
      <c r="Q48814" s="142"/>
      <c r="R48814" s="142"/>
      <c r="S48814" s="139"/>
    </row>
    <row r="48815" spans="2:19" ht="15.75" customHeight="1" x14ac:dyDescent="0.25">
      <c r="B48815" s="106"/>
      <c r="C48815" s="106"/>
      <c r="D48815" s="139"/>
      <c r="P48815" s="142"/>
      <c r="Q48815" s="142"/>
      <c r="R48815" s="142"/>
      <c r="S48815" s="139"/>
    </row>
    <row r="48816" spans="2:19" ht="15.75" customHeight="1" x14ac:dyDescent="0.25">
      <c r="B48816" s="106"/>
      <c r="C48816" s="106"/>
      <c r="D48816" s="139"/>
      <c r="P48816" s="142"/>
      <c r="Q48816" s="142"/>
      <c r="R48816" s="142"/>
      <c r="S48816" s="139"/>
    </row>
    <row r="48817" spans="2:19" ht="15.75" customHeight="1" x14ac:dyDescent="0.25">
      <c r="B48817" s="106"/>
      <c r="C48817" s="106"/>
      <c r="D48817" s="139"/>
      <c r="P48817" s="142"/>
      <c r="Q48817" s="142"/>
      <c r="R48817" s="142"/>
      <c r="S48817" s="139"/>
    </row>
    <row r="48818" spans="2:19" ht="15.75" customHeight="1" x14ac:dyDescent="0.25">
      <c r="B48818" s="106"/>
      <c r="C48818" s="106"/>
      <c r="D48818" s="139"/>
      <c r="P48818" s="142"/>
      <c r="Q48818" s="142"/>
      <c r="R48818" s="142"/>
      <c r="S48818" s="139"/>
    </row>
    <row r="48819" spans="2:19" ht="15.75" customHeight="1" x14ac:dyDescent="0.25">
      <c r="B48819" s="106"/>
      <c r="C48819" s="106"/>
      <c r="D48819" s="139"/>
      <c r="P48819" s="142"/>
      <c r="Q48819" s="142"/>
      <c r="R48819" s="142"/>
      <c r="S48819" s="139"/>
    </row>
    <row r="48820" spans="2:19" ht="15.75" customHeight="1" x14ac:dyDescent="0.25">
      <c r="B48820" s="106"/>
      <c r="C48820" s="106"/>
      <c r="D48820" s="139"/>
      <c r="P48820" s="142"/>
      <c r="Q48820" s="142"/>
      <c r="R48820" s="142"/>
      <c r="S48820" s="139"/>
    </row>
    <row r="48821" spans="2:19" ht="15.75" customHeight="1" x14ac:dyDescent="0.25">
      <c r="B48821" s="106"/>
      <c r="C48821" s="106"/>
      <c r="D48821" s="139"/>
      <c r="P48821" s="142"/>
      <c r="Q48821" s="142"/>
      <c r="R48821" s="142"/>
      <c r="S48821" s="139"/>
    </row>
    <row r="48822" spans="2:19" ht="15.75" customHeight="1" x14ac:dyDescent="0.25">
      <c r="B48822" s="106"/>
      <c r="C48822" s="106"/>
      <c r="D48822" s="139"/>
      <c r="P48822" s="142"/>
      <c r="Q48822" s="142"/>
      <c r="R48822" s="142"/>
      <c r="S48822" s="139"/>
    </row>
    <row r="48823" spans="2:19" ht="15.75" customHeight="1" x14ac:dyDescent="0.25">
      <c r="B48823" s="106"/>
      <c r="C48823" s="106"/>
      <c r="D48823" s="139"/>
      <c r="P48823" s="142"/>
      <c r="Q48823" s="142"/>
      <c r="R48823" s="142"/>
      <c r="S48823" s="139"/>
    </row>
    <row r="48824" spans="2:19" ht="15.75" customHeight="1" x14ac:dyDescent="0.25">
      <c r="B48824" s="106"/>
      <c r="C48824" s="106"/>
      <c r="D48824" s="139"/>
      <c r="P48824" s="142"/>
      <c r="Q48824" s="142"/>
      <c r="R48824" s="142"/>
      <c r="S48824" s="139"/>
    </row>
    <row r="48825" spans="2:19" ht="15.75" customHeight="1" x14ac:dyDescent="0.25">
      <c r="B48825" s="106"/>
      <c r="C48825" s="106"/>
      <c r="D48825" s="139"/>
      <c r="P48825" s="142"/>
      <c r="Q48825" s="142"/>
      <c r="R48825" s="142"/>
      <c r="S48825" s="139"/>
    </row>
    <row r="48826" spans="2:19" ht="15.75" customHeight="1" x14ac:dyDescent="0.25">
      <c r="B48826" s="106"/>
      <c r="C48826" s="106"/>
      <c r="D48826" s="139"/>
      <c r="P48826" s="142"/>
      <c r="Q48826" s="142"/>
      <c r="R48826" s="142"/>
      <c r="S48826" s="139"/>
    </row>
    <row r="48827" spans="2:19" ht="15.75" customHeight="1" x14ac:dyDescent="0.25">
      <c r="B48827" s="106"/>
      <c r="C48827" s="106"/>
      <c r="D48827" s="139"/>
      <c r="P48827" s="142"/>
      <c r="Q48827" s="142"/>
      <c r="R48827" s="142"/>
      <c r="S48827" s="139"/>
    </row>
    <row r="48828" spans="2:19" ht="15.75" customHeight="1" x14ac:dyDescent="0.25">
      <c r="B48828" s="106"/>
      <c r="C48828" s="106"/>
      <c r="D48828" s="139"/>
      <c r="P48828" s="142"/>
      <c r="Q48828" s="142"/>
      <c r="R48828" s="142"/>
      <c r="S48828" s="139"/>
    </row>
    <row r="48829" spans="2:19" ht="15.75" customHeight="1" x14ac:dyDescent="0.25">
      <c r="B48829" s="106"/>
      <c r="C48829" s="106"/>
      <c r="D48829" s="139"/>
      <c r="P48829" s="142"/>
      <c r="Q48829" s="142"/>
      <c r="R48829" s="142"/>
      <c r="S48829" s="139"/>
    </row>
    <row r="48830" spans="2:19" ht="15.75" customHeight="1" x14ac:dyDescent="0.25">
      <c r="B48830" s="106"/>
      <c r="C48830" s="106"/>
      <c r="D48830" s="139"/>
      <c r="P48830" s="142"/>
      <c r="Q48830" s="142"/>
      <c r="R48830" s="142"/>
      <c r="S48830" s="139"/>
    </row>
    <row r="48831" spans="2:19" ht="15.75" customHeight="1" x14ac:dyDescent="0.25">
      <c r="B48831" s="106"/>
      <c r="C48831" s="106"/>
      <c r="D48831" s="139"/>
      <c r="P48831" s="142"/>
      <c r="Q48831" s="142"/>
      <c r="R48831" s="142"/>
      <c r="S48831" s="139"/>
    </row>
    <row r="48832" spans="2:19" ht="15.75" customHeight="1" x14ac:dyDescent="0.25">
      <c r="B48832" s="106"/>
      <c r="C48832" s="106"/>
      <c r="D48832" s="139"/>
      <c r="P48832" s="142"/>
      <c r="Q48832" s="142"/>
      <c r="R48832" s="142"/>
      <c r="S48832" s="139"/>
    </row>
    <row r="48833" spans="2:19" ht="15.75" customHeight="1" x14ac:dyDescent="0.25">
      <c r="B48833" s="106"/>
      <c r="C48833" s="106"/>
      <c r="D48833" s="139"/>
      <c r="P48833" s="142"/>
      <c r="Q48833" s="142"/>
      <c r="R48833" s="142"/>
      <c r="S48833" s="139"/>
    </row>
    <row r="48834" spans="2:19" ht="15.75" customHeight="1" x14ac:dyDescent="0.25">
      <c r="B48834" s="106"/>
      <c r="C48834" s="106"/>
      <c r="D48834" s="139"/>
      <c r="P48834" s="142"/>
      <c r="Q48834" s="142"/>
      <c r="R48834" s="142"/>
      <c r="S48834" s="139"/>
    </row>
    <row r="48835" spans="2:19" ht="15.75" customHeight="1" x14ac:dyDescent="0.25">
      <c r="B48835" s="106"/>
      <c r="C48835" s="106"/>
      <c r="D48835" s="139"/>
      <c r="P48835" s="142"/>
      <c r="Q48835" s="142"/>
      <c r="R48835" s="142"/>
      <c r="S48835" s="139"/>
    </row>
    <row r="48836" spans="2:19" ht="15.75" customHeight="1" x14ac:dyDescent="0.25">
      <c r="B48836" s="106"/>
      <c r="C48836" s="106"/>
      <c r="D48836" s="139"/>
      <c r="P48836" s="142"/>
      <c r="Q48836" s="142"/>
      <c r="R48836" s="142"/>
      <c r="S48836" s="139"/>
    </row>
    <row r="48837" spans="2:19" ht="15.75" customHeight="1" x14ac:dyDescent="0.25">
      <c r="B48837" s="106"/>
      <c r="C48837" s="106"/>
      <c r="D48837" s="139"/>
      <c r="P48837" s="142"/>
      <c r="Q48837" s="142"/>
      <c r="R48837" s="142"/>
      <c r="S48837" s="139"/>
    </row>
    <row r="48838" spans="2:19" ht="15.75" customHeight="1" x14ac:dyDescent="0.25">
      <c r="B48838" s="106"/>
      <c r="C48838" s="106"/>
      <c r="D48838" s="139"/>
      <c r="P48838" s="142"/>
      <c r="Q48838" s="142"/>
      <c r="R48838" s="142"/>
      <c r="S48838" s="139"/>
    </row>
    <row r="48839" spans="2:19" ht="15.75" customHeight="1" x14ac:dyDescent="0.25">
      <c r="B48839" s="106"/>
      <c r="C48839" s="106"/>
      <c r="D48839" s="139"/>
      <c r="P48839" s="142"/>
      <c r="Q48839" s="142"/>
      <c r="R48839" s="142"/>
      <c r="S48839" s="139"/>
    </row>
    <row r="48840" spans="2:19" ht="15.75" customHeight="1" x14ac:dyDescent="0.25">
      <c r="B48840" s="106"/>
      <c r="C48840" s="106"/>
      <c r="D48840" s="139"/>
      <c r="P48840" s="142"/>
      <c r="Q48840" s="142"/>
      <c r="R48840" s="142"/>
      <c r="S48840" s="139"/>
    </row>
    <row r="48841" spans="2:19" ht="15.75" customHeight="1" x14ac:dyDescent="0.25">
      <c r="B48841" s="106"/>
      <c r="C48841" s="106"/>
      <c r="D48841" s="139"/>
      <c r="P48841" s="142"/>
      <c r="Q48841" s="142"/>
      <c r="R48841" s="142"/>
      <c r="S48841" s="139"/>
    </row>
    <row r="48842" spans="2:19" ht="15.75" customHeight="1" x14ac:dyDescent="0.25">
      <c r="B48842" s="106"/>
      <c r="C48842" s="106"/>
      <c r="D48842" s="139"/>
      <c r="P48842" s="142"/>
      <c r="Q48842" s="142"/>
      <c r="R48842" s="142"/>
      <c r="S48842" s="139"/>
    </row>
    <row r="48843" spans="2:19" ht="15.75" customHeight="1" x14ac:dyDescent="0.25">
      <c r="B48843" s="106"/>
      <c r="C48843" s="106"/>
      <c r="D48843" s="139"/>
      <c r="P48843" s="142"/>
      <c r="Q48843" s="142"/>
      <c r="R48843" s="142"/>
      <c r="S48843" s="139"/>
    </row>
    <row r="48844" spans="2:19" ht="15.75" customHeight="1" x14ac:dyDescent="0.25">
      <c r="B48844" s="106"/>
      <c r="C48844" s="106"/>
      <c r="D48844" s="139"/>
      <c r="P48844" s="142"/>
      <c r="Q48844" s="142"/>
      <c r="R48844" s="142"/>
      <c r="S48844" s="139"/>
    </row>
    <row r="48845" spans="2:19" ht="15.75" customHeight="1" x14ac:dyDescent="0.25">
      <c r="B48845" s="106"/>
      <c r="C48845" s="106"/>
      <c r="D48845" s="139"/>
      <c r="P48845" s="142"/>
      <c r="Q48845" s="142"/>
      <c r="R48845" s="142"/>
      <c r="S48845" s="139"/>
    </row>
    <row r="48846" spans="2:19" ht="15.75" customHeight="1" x14ac:dyDescent="0.25">
      <c r="B48846" s="106"/>
      <c r="C48846" s="106"/>
      <c r="D48846" s="139"/>
      <c r="P48846" s="142"/>
      <c r="Q48846" s="142"/>
      <c r="R48846" s="142"/>
      <c r="S48846" s="139"/>
    </row>
    <row r="48847" spans="2:19" ht="15.75" customHeight="1" x14ac:dyDescent="0.25">
      <c r="B48847" s="106"/>
      <c r="C48847" s="106"/>
      <c r="D48847" s="139"/>
      <c r="P48847" s="142"/>
      <c r="Q48847" s="142"/>
      <c r="R48847" s="142"/>
      <c r="S48847" s="139"/>
    </row>
    <row r="48848" spans="2:19" ht="15.75" customHeight="1" x14ac:dyDescent="0.25">
      <c r="B48848" s="106"/>
      <c r="C48848" s="106"/>
      <c r="D48848" s="139"/>
      <c r="P48848" s="142"/>
      <c r="Q48848" s="142"/>
      <c r="R48848" s="142"/>
      <c r="S48848" s="139"/>
    </row>
    <row r="48849" spans="2:19" ht="15.75" customHeight="1" x14ac:dyDescent="0.25">
      <c r="B48849" s="106"/>
      <c r="C48849" s="106"/>
      <c r="D48849" s="139"/>
      <c r="P48849" s="142"/>
      <c r="Q48849" s="142"/>
      <c r="R48849" s="142"/>
      <c r="S48849" s="139"/>
    </row>
    <row r="48850" spans="2:19" ht="15.75" customHeight="1" x14ac:dyDescent="0.25">
      <c r="B48850" s="106"/>
      <c r="C48850" s="106"/>
      <c r="D48850" s="139"/>
      <c r="P48850" s="142"/>
      <c r="Q48850" s="142"/>
      <c r="R48850" s="142"/>
      <c r="S48850" s="139"/>
    </row>
    <row r="48851" spans="2:19" ht="15.75" customHeight="1" x14ac:dyDescent="0.25">
      <c r="B48851" s="106"/>
      <c r="C48851" s="106"/>
      <c r="D48851" s="139"/>
      <c r="P48851" s="142"/>
      <c r="Q48851" s="142"/>
      <c r="R48851" s="142"/>
      <c r="S48851" s="139"/>
    </row>
    <row r="48852" spans="2:19" ht="15.75" customHeight="1" x14ac:dyDescent="0.25">
      <c r="B48852" s="106"/>
      <c r="C48852" s="106"/>
      <c r="D48852" s="139"/>
      <c r="P48852" s="142"/>
      <c r="Q48852" s="142"/>
      <c r="R48852" s="142"/>
      <c r="S48852" s="139"/>
    </row>
    <row r="48853" spans="2:19" ht="15.75" customHeight="1" x14ac:dyDescent="0.25">
      <c r="B48853" s="106"/>
      <c r="C48853" s="106"/>
      <c r="D48853" s="139"/>
      <c r="P48853" s="142"/>
      <c r="Q48853" s="142"/>
      <c r="R48853" s="142"/>
      <c r="S48853" s="139"/>
    </row>
    <row r="48854" spans="2:19" ht="15.75" customHeight="1" x14ac:dyDescent="0.25">
      <c r="B48854" s="106"/>
      <c r="C48854" s="106"/>
      <c r="D48854" s="139"/>
      <c r="P48854" s="142"/>
      <c r="Q48854" s="142"/>
      <c r="R48854" s="142"/>
      <c r="S48854" s="139"/>
    </row>
    <row r="48855" spans="2:19" ht="15.75" customHeight="1" x14ac:dyDescent="0.25">
      <c r="B48855" s="106"/>
      <c r="C48855" s="106"/>
      <c r="D48855" s="139"/>
      <c r="P48855" s="142"/>
      <c r="Q48855" s="142"/>
      <c r="R48855" s="142"/>
      <c r="S48855" s="139"/>
    </row>
    <row r="48856" spans="2:19" ht="15.75" customHeight="1" x14ac:dyDescent="0.25">
      <c r="B48856" s="106"/>
      <c r="C48856" s="106"/>
      <c r="D48856" s="139"/>
      <c r="P48856" s="142"/>
      <c r="Q48856" s="142"/>
      <c r="R48856" s="142"/>
      <c r="S48856" s="139"/>
    </row>
    <row r="48857" spans="2:19" ht="15.75" customHeight="1" x14ac:dyDescent="0.25">
      <c r="B48857" s="106"/>
      <c r="C48857" s="106"/>
      <c r="D48857" s="139"/>
      <c r="P48857" s="142"/>
      <c r="Q48857" s="142"/>
      <c r="R48857" s="142"/>
      <c r="S48857" s="139"/>
    </row>
    <row r="48858" spans="2:19" ht="15.75" customHeight="1" x14ac:dyDescent="0.25">
      <c r="B48858" s="106"/>
      <c r="C48858" s="106"/>
      <c r="D48858" s="139"/>
      <c r="P48858" s="142"/>
      <c r="Q48858" s="142"/>
      <c r="R48858" s="142"/>
      <c r="S48858" s="139"/>
    </row>
    <row r="48859" spans="2:19" ht="15.75" customHeight="1" x14ac:dyDescent="0.25">
      <c r="B48859" s="106"/>
      <c r="C48859" s="106"/>
      <c r="D48859" s="139"/>
      <c r="P48859" s="142"/>
      <c r="Q48859" s="142"/>
      <c r="R48859" s="142"/>
      <c r="S48859" s="139"/>
    </row>
    <row r="48860" spans="2:19" ht="15.75" customHeight="1" x14ac:dyDescent="0.25">
      <c r="B48860" s="106"/>
      <c r="C48860" s="106"/>
      <c r="D48860" s="139"/>
      <c r="P48860" s="142"/>
      <c r="Q48860" s="142"/>
      <c r="R48860" s="142"/>
      <c r="S48860" s="139"/>
    </row>
    <row r="48861" spans="2:19" ht="15.75" customHeight="1" x14ac:dyDescent="0.25">
      <c r="B48861" s="106"/>
      <c r="C48861" s="106"/>
      <c r="D48861" s="139"/>
      <c r="P48861" s="142"/>
      <c r="Q48861" s="142"/>
      <c r="R48861" s="142"/>
      <c r="S48861" s="139"/>
    </row>
    <row r="48862" spans="2:19" ht="15.75" customHeight="1" x14ac:dyDescent="0.25">
      <c r="B48862" s="106"/>
      <c r="C48862" s="106"/>
      <c r="D48862" s="139"/>
      <c r="P48862" s="142"/>
      <c r="Q48862" s="142"/>
      <c r="R48862" s="142"/>
      <c r="S48862" s="139"/>
    </row>
    <row r="48863" spans="2:19" ht="15.75" customHeight="1" x14ac:dyDescent="0.25">
      <c r="B48863" s="106"/>
      <c r="C48863" s="106"/>
      <c r="D48863" s="139"/>
      <c r="P48863" s="142"/>
      <c r="Q48863" s="142"/>
      <c r="R48863" s="142"/>
      <c r="S48863" s="139"/>
    </row>
    <row r="48864" spans="2:19" ht="15.75" customHeight="1" x14ac:dyDescent="0.25">
      <c r="B48864" s="106"/>
      <c r="C48864" s="106"/>
      <c r="D48864" s="139"/>
      <c r="P48864" s="142"/>
      <c r="Q48864" s="142"/>
      <c r="R48864" s="142"/>
      <c r="S48864" s="139"/>
    </row>
    <row r="48865" spans="2:19" ht="15.75" customHeight="1" x14ac:dyDescent="0.25">
      <c r="B48865" s="106"/>
      <c r="C48865" s="106"/>
      <c r="D48865" s="139"/>
      <c r="P48865" s="142"/>
      <c r="Q48865" s="142"/>
      <c r="R48865" s="142"/>
      <c r="S48865" s="139"/>
    </row>
    <row r="48866" spans="2:19" ht="15.75" customHeight="1" x14ac:dyDescent="0.25">
      <c r="B48866" s="106"/>
      <c r="C48866" s="106"/>
      <c r="D48866" s="139"/>
      <c r="P48866" s="142"/>
      <c r="Q48866" s="142"/>
      <c r="R48866" s="142"/>
      <c r="S48866" s="139"/>
    </row>
    <row r="48867" spans="2:19" ht="15.75" customHeight="1" x14ac:dyDescent="0.25">
      <c r="B48867" s="106"/>
      <c r="C48867" s="106"/>
      <c r="D48867" s="139"/>
      <c r="P48867" s="142"/>
      <c r="Q48867" s="142"/>
      <c r="R48867" s="142"/>
      <c r="S48867" s="139"/>
    </row>
    <row r="48868" spans="2:19" ht="15.75" customHeight="1" x14ac:dyDescent="0.25">
      <c r="B48868" s="106"/>
      <c r="C48868" s="106"/>
      <c r="D48868" s="139"/>
      <c r="P48868" s="142"/>
      <c r="Q48868" s="142"/>
      <c r="R48868" s="142"/>
      <c r="S48868" s="139"/>
    </row>
    <row r="48869" spans="2:19" ht="15.75" customHeight="1" x14ac:dyDescent="0.25">
      <c r="B48869" s="106"/>
      <c r="C48869" s="106"/>
      <c r="D48869" s="139"/>
      <c r="P48869" s="142"/>
      <c r="Q48869" s="142"/>
      <c r="R48869" s="142"/>
      <c r="S48869" s="139"/>
    </row>
    <row r="48870" spans="2:19" ht="15.75" customHeight="1" x14ac:dyDescent="0.25">
      <c r="B48870" s="106"/>
      <c r="C48870" s="106"/>
      <c r="D48870" s="139"/>
      <c r="P48870" s="142"/>
      <c r="Q48870" s="142"/>
      <c r="R48870" s="142"/>
      <c r="S48870" s="139"/>
    </row>
    <row r="48871" spans="2:19" ht="15.75" customHeight="1" x14ac:dyDescent="0.25">
      <c r="B48871" s="106"/>
      <c r="C48871" s="106"/>
      <c r="D48871" s="139"/>
      <c r="P48871" s="142"/>
      <c r="Q48871" s="142"/>
      <c r="R48871" s="142"/>
      <c r="S48871" s="139"/>
    </row>
    <row r="48872" spans="2:19" ht="15.75" customHeight="1" x14ac:dyDescent="0.25">
      <c r="B48872" s="106"/>
      <c r="C48872" s="106"/>
      <c r="D48872" s="139"/>
      <c r="P48872" s="142"/>
      <c r="Q48872" s="142"/>
      <c r="R48872" s="142"/>
      <c r="S48872" s="139"/>
    </row>
    <row r="48873" spans="2:19" ht="15.75" customHeight="1" x14ac:dyDescent="0.25">
      <c r="B48873" s="106"/>
      <c r="C48873" s="106"/>
      <c r="D48873" s="139"/>
      <c r="P48873" s="142"/>
      <c r="Q48873" s="142"/>
      <c r="R48873" s="142"/>
      <c r="S48873" s="139"/>
    </row>
    <row r="48874" spans="2:19" ht="15.75" customHeight="1" x14ac:dyDescent="0.25">
      <c r="B48874" s="106"/>
      <c r="C48874" s="106"/>
      <c r="D48874" s="139"/>
      <c r="P48874" s="142"/>
      <c r="Q48874" s="142"/>
      <c r="R48874" s="142"/>
      <c r="S48874" s="139"/>
    </row>
    <row r="48875" spans="2:19" ht="15.75" customHeight="1" x14ac:dyDescent="0.25">
      <c r="B48875" s="106"/>
      <c r="C48875" s="106"/>
      <c r="D48875" s="139"/>
      <c r="P48875" s="142"/>
      <c r="Q48875" s="142"/>
      <c r="R48875" s="142"/>
      <c r="S48875" s="139"/>
    </row>
    <row r="48876" spans="2:19" ht="15.75" customHeight="1" x14ac:dyDescent="0.25">
      <c r="B48876" s="106"/>
      <c r="C48876" s="106"/>
      <c r="D48876" s="139"/>
      <c r="P48876" s="142"/>
      <c r="Q48876" s="142"/>
      <c r="R48876" s="142"/>
      <c r="S48876" s="139"/>
    </row>
    <row r="48877" spans="2:19" ht="15.75" customHeight="1" x14ac:dyDescent="0.25">
      <c r="B48877" s="106"/>
      <c r="C48877" s="106"/>
      <c r="D48877" s="139"/>
      <c r="P48877" s="142"/>
      <c r="Q48877" s="142"/>
      <c r="R48877" s="142"/>
      <c r="S48877" s="139"/>
    </row>
    <row r="48878" spans="2:19" ht="15.75" customHeight="1" x14ac:dyDescent="0.25">
      <c r="B48878" s="106"/>
      <c r="C48878" s="106"/>
      <c r="D48878" s="139"/>
      <c r="P48878" s="142"/>
      <c r="Q48878" s="142"/>
      <c r="R48878" s="142"/>
      <c r="S48878" s="139"/>
    </row>
    <row r="48879" spans="2:19" ht="15.75" customHeight="1" x14ac:dyDescent="0.25">
      <c r="B48879" s="106"/>
      <c r="C48879" s="106"/>
      <c r="D48879" s="139"/>
      <c r="P48879" s="142"/>
      <c r="Q48879" s="142"/>
      <c r="R48879" s="142"/>
      <c r="S48879" s="139"/>
    </row>
    <row r="48880" spans="2:19" ht="15.75" customHeight="1" x14ac:dyDescent="0.25">
      <c r="B48880" s="106"/>
      <c r="C48880" s="106"/>
      <c r="D48880" s="139"/>
      <c r="P48880" s="142"/>
      <c r="Q48880" s="142"/>
      <c r="R48880" s="142"/>
      <c r="S48880" s="139"/>
    </row>
    <row r="48881" spans="2:19" ht="15.75" customHeight="1" x14ac:dyDescent="0.25">
      <c r="B48881" s="106"/>
      <c r="C48881" s="106"/>
      <c r="D48881" s="139"/>
      <c r="P48881" s="142"/>
      <c r="Q48881" s="142"/>
      <c r="R48881" s="142"/>
      <c r="S48881" s="139"/>
    </row>
    <row r="48882" spans="2:19" ht="15.75" customHeight="1" x14ac:dyDescent="0.25">
      <c r="B48882" s="106"/>
      <c r="C48882" s="106"/>
      <c r="D48882" s="139"/>
      <c r="P48882" s="142"/>
      <c r="Q48882" s="142"/>
      <c r="R48882" s="142"/>
      <c r="S48882" s="139"/>
    </row>
    <row r="48883" spans="2:19" ht="15.75" customHeight="1" x14ac:dyDescent="0.25">
      <c r="B48883" s="106"/>
      <c r="C48883" s="106"/>
      <c r="D48883" s="139"/>
      <c r="P48883" s="142"/>
      <c r="Q48883" s="142"/>
      <c r="R48883" s="142"/>
      <c r="S48883" s="139"/>
    </row>
    <row r="48884" spans="2:19" ht="15.75" customHeight="1" x14ac:dyDescent="0.25">
      <c r="B48884" s="106"/>
      <c r="C48884" s="106"/>
      <c r="D48884" s="139"/>
      <c r="P48884" s="142"/>
      <c r="Q48884" s="142"/>
      <c r="R48884" s="142"/>
      <c r="S48884" s="139"/>
    </row>
    <row r="48885" spans="2:19" ht="15.75" customHeight="1" x14ac:dyDescent="0.25">
      <c r="B48885" s="106"/>
      <c r="C48885" s="106"/>
      <c r="D48885" s="139"/>
      <c r="P48885" s="142"/>
      <c r="Q48885" s="142"/>
      <c r="R48885" s="142"/>
      <c r="S48885" s="139"/>
    </row>
    <row r="48886" spans="2:19" ht="15.75" customHeight="1" x14ac:dyDescent="0.25">
      <c r="B48886" s="106"/>
      <c r="C48886" s="106"/>
      <c r="D48886" s="139"/>
      <c r="P48886" s="142"/>
      <c r="Q48886" s="142"/>
      <c r="R48886" s="142"/>
      <c r="S48886" s="139"/>
    </row>
    <row r="48887" spans="2:19" ht="15.75" customHeight="1" x14ac:dyDescent="0.25">
      <c r="B48887" s="106"/>
      <c r="C48887" s="106"/>
      <c r="D48887" s="139"/>
      <c r="P48887" s="142"/>
      <c r="Q48887" s="142"/>
      <c r="R48887" s="142"/>
      <c r="S48887" s="139"/>
    </row>
    <row r="48888" spans="2:19" ht="15.75" customHeight="1" x14ac:dyDescent="0.25">
      <c r="B48888" s="106"/>
      <c r="C48888" s="106"/>
      <c r="D48888" s="139"/>
      <c r="P48888" s="142"/>
      <c r="Q48888" s="142"/>
      <c r="R48888" s="142"/>
      <c r="S48888" s="139"/>
    </row>
    <row r="48889" spans="2:19" ht="15.75" customHeight="1" x14ac:dyDescent="0.25">
      <c r="B48889" s="106"/>
      <c r="C48889" s="106"/>
      <c r="D48889" s="139"/>
      <c r="P48889" s="142"/>
      <c r="Q48889" s="142"/>
      <c r="R48889" s="142"/>
      <c r="S48889" s="139"/>
    </row>
    <row r="48890" spans="2:19" ht="15.75" customHeight="1" x14ac:dyDescent="0.25">
      <c r="B48890" s="106"/>
      <c r="C48890" s="106"/>
      <c r="D48890" s="139"/>
      <c r="P48890" s="142"/>
      <c r="Q48890" s="142"/>
      <c r="R48890" s="142"/>
      <c r="S48890" s="139"/>
    </row>
    <row r="48891" spans="2:19" ht="15.75" customHeight="1" x14ac:dyDescent="0.25">
      <c r="B48891" s="106"/>
      <c r="C48891" s="106"/>
      <c r="D48891" s="139"/>
      <c r="P48891" s="142"/>
      <c r="Q48891" s="142"/>
      <c r="R48891" s="142"/>
      <c r="S48891" s="139"/>
    </row>
    <row r="48892" spans="2:19" ht="15.75" customHeight="1" x14ac:dyDescent="0.25">
      <c r="B48892" s="106"/>
      <c r="C48892" s="106"/>
      <c r="D48892" s="139"/>
      <c r="P48892" s="142"/>
      <c r="Q48892" s="142"/>
      <c r="R48892" s="142"/>
      <c r="S48892" s="139"/>
    </row>
    <row r="48893" spans="2:19" ht="15.75" customHeight="1" x14ac:dyDescent="0.25">
      <c r="B48893" s="106"/>
      <c r="C48893" s="106"/>
      <c r="D48893" s="139"/>
      <c r="P48893" s="142"/>
      <c r="Q48893" s="142"/>
      <c r="R48893" s="142"/>
      <c r="S48893" s="139"/>
    </row>
    <row r="48894" spans="2:19" ht="15.75" customHeight="1" x14ac:dyDescent="0.25">
      <c r="B48894" s="106"/>
      <c r="C48894" s="106"/>
      <c r="D48894" s="139"/>
      <c r="P48894" s="142"/>
      <c r="Q48894" s="142"/>
      <c r="R48894" s="142"/>
      <c r="S48894" s="139"/>
    </row>
    <row r="48895" spans="2:19" ht="15.75" customHeight="1" x14ac:dyDescent="0.25">
      <c r="B48895" s="106"/>
      <c r="C48895" s="106"/>
      <c r="D48895" s="139"/>
      <c r="P48895" s="142"/>
      <c r="Q48895" s="142"/>
      <c r="R48895" s="142"/>
      <c r="S48895" s="139"/>
    </row>
    <row r="48896" spans="2:19" ht="15.75" customHeight="1" x14ac:dyDescent="0.25">
      <c r="B48896" s="106"/>
      <c r="C48896" s="106"/>
      <c r="D48896" s="139"/>
      <c r="P48896" s="142"/>
      <c r="Q48896" s="142"/>
      <c r="R48896" s="142"/>
      <c r="S48896" s="139"/>
    </row>
    <row r="48897" spans="2:19" ht="15.75" customHeight="1" x14ac:dyDescent="0.25">
      <c r="B48897" s="106"/>
      <c r="C48897" s="106"/>
      <c r="D48897" s="139"/>
      <c r="P48897" s="142"/>
      <c r="Q48897" s="142"/>
      <c r="R48897" s="142"/>
      <c r="S48897" s="139"/>
    </row>
    <row r="48898" spans="2:19" ht="15.75" customHeight="1" x14ac:dyDescent="0.25">
      <c r="B48898" s="106"/>
      <c r="C48898" s="106"/>
      <c r="D48898" s="139"/>
      <c r="P48898" s="142"/>
      <c r="Q48898" s="142"/>
      <c r="R48898" s="142"/>
      <c r="S48898" s="139"/>
    </row>
    <row r="48899" spans="2:19" ht="15.75" customHeight="1" x14ac:dyDescent="0.25">
      <c r="B48899" s="106"/>
      <c r="C48899" s="106"/>
      <c r="D48899" s="139"/>
      <c r="P48899" s="142"/>
      <c r="Q48899" s="142"/>
      <c r="R48899" s="142"/>
      <c r="S48899" s="139"/>
    </row>
    <row r="48900" spans="2:19" ht="15.75" customHeight="1" x14ac:dyDescent="0.25">
      <c r="B48900" s="106"/>
      <c r="C48900" s="106"/>
      <c r="D48900" s="139"/>
      <c r="P48900" s="142"/>
      <c r="Q48900" s="142"/>
      <c r="R48900" s="142"/>
      <c r="S48900" s="139"/>
    </row>
    <row r="48901" spans="2:19" ht="15.75" customHeight="1" x14ac:dyDescent="0.25">
      <c r="B48901" s="106"/>
      <c r="C48901" s="106"/>
      <c r="D48901" s="139"/>
      <c r="P48901" s="142"/>
      <c r="Q48901" s="142"/>
      <c r="R48901" s="142"/>
      <c r="S48901" s="139"/>
    </row>
    <row r="48902" spans="2:19" ht="15.75" customHeight="1" x14ac:dyDescent="0.25">
      <c r="B48902" s="106"/>
      <c r="C48902" s="106"/>
      <c r="D48902" s="139"/>
      <c r="P48902" s="142"/>
      <c r="Q48902" s="142"/>
      <c r="R48902" s="142"/>
      <c r="S48902" s="139"/>
    </row>
    <row r="48903" spans="2:19" ht="15.75" customHeight="1" x14ac:dyDescent="0.25">
      <c r="B48903" s="106"/>
      <c r="C48903" s="106"/>
      <c r="D48903" s="139"/>
      <c r="P48903" s="142"/>
      <c r="Q48903" s="142"/>
      <c r="R48903" s="142"/>
      <c r="S48903" s="139"/>
    </row>
    <row r="48904" spans="2:19" ht="15.75" customHeight="1" x14ac:dyDescent="0.25">
      <c r="B48904" s="106"/>
      <c r="C48904" s="106"/>
      <c r="D48904" s="139"/>
      <c r="P48904" s="142"/>
      <c r="Q48904" s="142"/>
      <c r="R48904" s="142"/>
      <c r="S48904" s="139"/>
    </row>
    <row r="48905" spans="2:19" ht="15.75" customHeight="1" x14ac:dyDescent="0.25">
      <c r="B48905" s="106"/>
      <c r="C48905" s="106"/>
      <c r="D48905" s="139"/>
      <c r="P48905" s="142"/>
      <c r="Q48905" s="142"/>
      <c r="R48905" s="142"/>
      <c r="S48905" s="139"/>
    </row>
    <row r="48906" spans="2:19" ht="15.75" customHeight="1" x14ac:dyDescent="0.25">
      <c r="B48906" s="106"/>
      <c r="C48906" s="106"/>
      <c r="D48906" s="139"/>
      <c r="P48906" s="142"/>
      <c r="Q48906" s="142"/>
      <c r="R48906" s="142"/>
      <c r="S48906" s="139"/>
    </row>
    <row r="48907" spans="2:19" ht="15.75" customHeight="1" x14ac:dyDescent="0.25">
      <c r="B48907" s="106"/>
      <c r="C48907" s="106"/>
      <c r="D48907" s="139"/>
      <c r="P48907" s="142"/>
      <c r="Q48907" s="142"/>
      <c r="R48907" s="142"/>
      <c r="S48907" s="139"/>
    </row>
    <row r="48908" spans="2:19" ht="15.75" customHeight="1" x14ac:dyDescent="0.25">
      <c r="B48908" s="106"/>
      <c r="C48908" s="106"/>
      <c r="D48908" s="139"/>
      <c r="P48908" s="142"/>
      <c r="Q48908" s="142"/>
      <c r="R48908" s="142"/>
      <c r="S48908" s="139"/>
    </row>
    <row r="48909" spans="2:19" ht="15.75" customHeight="1" x14ac:dyDescent="0.25">
      <c r="B48909" s="106"/>
      <c r="C48909" s="106"/>
      <c r="D48909" s="139"/>
      <c r="P48909" s="142"/>
      <c r="Q48909" s="142"/>
      <c r="R48909" s="142"/>
      <c r="S48909" s="139"/>
    </row>
    <row r="48910" spans="2:19" ht="15.75" customHeight="1" x14ac:dyDescent="0.25">
      <c r="B48910" s="106"/>
      <c r="C48910" s="106"/>
      <c r="D48910" s="139"/>
      <c r="P48910" s="142"/>
      <c r="Q48910" s="142"/>
      <c r="R48910" s="142"/>
      <c r="S48910" s="139"/>
    </row>
    <row r="48911" spans="2:19" ht="15.75" customHeight="1" x14ac:dyDescent="0.25">
      <c r="B48911" s="106"/>
      <c r="C48911" s="106"/>
      <c r="D48911" s="139"/>
      <c r="P48911" s="142"/>
      <c r="Q48911" s="142"/>
      <c r="R48911" s="142"/>
      <c r="S48911" s="139"/>
    </row>
    <row r="48912" spans="2:19" ht="15.75" customHeight="1" x14ac:dyDescent="0.25">
      <c r="B48912" s="106"/>
      <c r="C48912" s="106"/>
      <c r="D48912" s="139"/>
      <c r="P48912" s="142"/>
      <c r="Q48912" s="142"/>
      <c r="R48912" s="142"/>
      <c r="S48912" s="139"/>
    </row>
    <row r="48913" spans="2:19" ht="15.75" customHeight="1" x14ac:dyDescent="0.25">
      <c r="B48913" s="106"/>
      <c r="C48913" s="106"/>
      <c r="D48913" s="139"/>
      <c r="P48913" s="142"/>
      <c r="Q48913" s="142"/>
      <c r="R48913" s="142"/>
      <c r="S48913" s="139"/>
    </row>
    <row r="48914" spans="2:19" ht="15.75" customHeight="1" x14ac:dyDescent="0.25">
      <c r="B48914" s="106"/>
      <c r="C48914" s="106"/>
      <c r="D48914" s="139"/>
      <c r="P48914" s="142"/>
      <c r="Q48914" s="142"/>
      <c r="R48914" s="142"/>
      <c r="S48914" s="139"/>
    </row>
    <row r="48915" spans="2:19" ht="15.75" customHeight="1" x14ac:dyDescent="0.25">
      <c r="B48915" s="106"/>
      <c r="C48915" s="106"/>
      <c r="D48915" s="139"/>
      <c r="P48915" s="142"/>
      <c r="Q48915" s="142"/>
      <c r="R48915" s="142"/>
      <c r="S48915" s="139"/>
    </row>
    <row r="48916" spans="2:19" ht="15.75" customHeight="1" x14ac:dyDescent="0.25">
      <c r="B48916" s="106"/>
      <c r="C48916" s="106"/>
      <c r="D48916" s="139"/>
      <c r="P48916" s="142"/>
      <c r="Q48916" s="142"/>
      <c r="R48916" s="142"/>
      <c r="S48916" s="139"/>
    </row>
    <row r="48917" spans="2:19" ht="15.75" customHeight="1" x14ac:dyDescent="0.25">
      <c r="B48917" s="106"/>
      <c r="C48917" s="106"/>
      <c r="D48917" s="139"/>
      <c r="P48917" s="142"/>
      <c r="Q48917" s="142"/>
      <c r="R48917" s="142"/>
      <c r="S48917" s="139"/>
    </row>
    <row r="48918" spans="2:19" ht="15.75" customHeight="1" x14ac:dyDescent="0.25">
      <c r="B48918" s="106"/>
      <c r="C48918" s="106"/>
      <c r="D48918" s="139"/>
      <c r="P48918" s="142"/>
      <c r="Q48918" s="142"/>
      <c r="R48918" s="142"/>
      <c r="S48918" s="139"/>
    </row>
    <row r="48919" spans="2:19" ht="15.75" customHeight="1" x14ac:dyDescent="0.25">
      <c r="B48919" s="106"/>
      <c r="C48919" s="106"/>
      <c r="D48919" s="139"/>
      <c r="P48919" s="142"/>
      <c r="Q48919" s="142"/>
      <c r="R48919" s="142"/>
      <c r="S48919" s="139"/>
    </row>
    <row r="48920" spans="2:19" ht="15.75" customHeight="1" x14ac:dyDescent="0.25">
      <c r="B48920" s="106"/>
      <c r="C48920" s="106"/>
      <c r="D48920" s="139"/>
      <c r="P48920" s="142"/>
      <c r="Q48920" s="142"/>
      <c r="R48920" s="142"/>
      <c r="S48920" s="139"/>
    </row>
    <row r="48921" spans="2:19" ht="15.75" customHeight="1" x14ac:dyDescent="0.25">
      <c r="B48921" s="106"/>
      <c r="C48921" s="106"/>
      <c r="D48921" s="139"/>
      <c r="P48921" s="142"/>
      <c r="Q48921" s="142"/>
      <c r="R48921" s="142"/>
      <c r="S48921" s="139"/>
    </row>
    <row r="48922" spans="2:19" ht="15.75" customHeight="1" x14ac:dyDescent="0.25">
      <c r="B48922" s="106"/>
      <c r="C48922" s="106"/>
      <c r="D48922" s="139"/>
      <c r="P48922" s="142"/>
      <c r="Q48922" s="142"/>
      <c r="R48922" s="142"/>
      <c r="S48922" s="139"/>
    </row>
    <row r="48923" spans="2:19" ht="15.75" customHeight="1" x14ac:dyDescent="0.25">
      <c r="B48923" s="106"/>
      <c r="C48923" s="106"/>
      <c r="D48923" s="139"/>
      <c r="P48923" s="142"/>
      <c r="Q48923" s="142"/>
      <c r="R48923" s="142"/>
      <c r="S48923" s="139"/>
    </row>
    <row r="48924" spans="2:19" ht="15.75" customHeight="1" x14ac:dyDescent="0.25">
      <c r="B48924" s="106"/>
      <c r="C48924" s="106"/>
      <c r="D48924" s="139"/>
      <c r="P48924" s="142"/>
      <c r="Q48924" s="142"/>
      <c r="R48924" s="142"/>
      <c r="S48924" s="139"/>
    </row>
    <row r="48925" spans="2:19" ht="15.75" customHeight="1" x14ac:dyDescent="0.25">
      <c r="B48925" s="106"/>
      <c r="C48925" s="106"/>
      <c r="D48925" s="139"/>
      <c r="P48925" s="142"/>
      <c r="Q48925" s="142"/>
      <c r="R48925" s="142"/>
      <c r="S48925" s="139"/>
    </row>
    <row r="48926" spans="2:19" ht="15.75" customHeight="1" x14ac:dyDescent="0.25">
      <c r="B48926" s="106"/>
      <c r="C48926" s="106"/>
      <c r="D48926" s="139"/>
      <c r="P48926" s="142"/>
      <c r="Q48926" s="142"/>
      <c r="R48926" s="142"/>
      <c r="S48926" s="139"/>
    </row>
    <row r="48927" spans="2:19" ht="15.75" customHeight="1" x14ac:dyDescent="0.25">
      <c r="B48927" s="106"/>
      <c r="C48927" s="106"/>
      <c r="D48927" s="139"/>
      <c r="P48927" s="142"/>
      <c r="Q48927" s="142"/>
      <c r="R48927" s="142"/>
      <c r="S48927" s="139"/>
    </row>
    <row r="48928" spans="2:19" ht="15.75" customHeight="1" x14ac:dyDescent="0.25">
      <c r="B48928" s="106"/>
      <c r="C48928" s="106"/>
      <c r="D48928" s="139"/>
      <c r="P48928" s="142"/>
      <c r="Q48928" s="142"/>
      <c r="R48928" s="142"/>
      <c r="S48928" s="139"/>
    </row>
    <row r="48929" spans="2:19" ht="15.75" customHeight="1" x14ac:dyDescent="0.25">
      <c r="B48929" s="106"/>
      <c r="C48929" s="106"/>
      <c r="D48929" s="139"/>
      <c r="P48929" s="142"/>
      <c r="Q48929" s="142"/>
      <c r="R48929" s="142"/>
      <c r="S48929" s="139"/>
    </row>
    <row r="48930" spans="2:19" ht="15.75" customHeight="1" x14ac:dyDescent="0.25">
      <c r="B48930" s="106"/>
      <c r="C48930" s="106"/>
      <c r="D48930" s="139"/>
      <c r="P48930" s="142"/>
      <c r="Q48930" s="142"/>
      <c r="R48930" s="142"/>
      <c r="S48930" s="139"/>
    </row>
    <row r="48931" spans="2:19" ht="15.75" customHeight="1" x14ac:dyDescent="0.25">
      <c r="B48931" s="106"/>
      <c r="C48931" s="106"/>
      <c r="D48931" s="139"/>
      <c r="P48931" s="142"/>
      <c r="Q48931" s="142"/>
      <c r="R48931" s="142"/>
      <c r="S48931" s="139"/>
    </row>
    <row r="48932" spans="2:19" ht="15.75" customHeight="1" x14ac:dyDescent="0.25">
      <c r="B48932" s="106"/>
      <c r="C48932" s="106"/>
      <c r="D48932" s="139"/>
      <c r="P48932" s="142"/>
      <c r="Q48932" s="142"/>
      <c r="R48932" s="142"/>
      <c r="S48932" s="139"/>
    </row>
    <row r="48933" spans="2:19" ht="15.75" customHeight="1" x14ac:dyDescent="0.25">
      <c r="B48933" s="106"/>
      <c r="C48933" s="106"/>
      <c r="D48933" s="139"/>
      <c r="P48933" s="142"/>
      <c r="Q48933" s="142"/>
      <c r="R48933" s="142"/>
      <c r="S48933" s="139"/>
    </row>
    <row r="48934" spans="2:19" ht="15.75" customHeight="1" x14ac:dyDescent="0.25">
      <c r="B48934" s="106"/>
      <c r="C48934" s="106"/>
      <c r="D48934" s="139"/>
      <c r="P48934" s="142"/>
      <c r="Q48934" s="142"/>
      <c r="R48934" s="142"/>
      <c r="S48934" s="139"/>
    </row>
    <row r="48935" spans="2:19" ht="15.75" customHeight="1" x14ac:dyDescent="0.25">
      <c r="B48935" s="106"/>
      <c r="C48935" s="106"/>
      <c r="D48935" s="139"/>
      <c r="P48935" s="142"/>
      <c r="Q48935" s="142"/>
      <c r="R48935" s="142"/>
      <c r="S48935" s="139"/>
    </row>
    <row r="48936" spans="2:19" ht="15.75" customHeight="1" x14ac:dyDescent="0.25">
      <c r="B48936" s="106"/>
      <c r="C48936" s="106"/>
      <c r="D48936" s="139"/>
      <c r="P48936" s="142"/>
      <c r="Q48936" s="142"/>
      <c r="R48936" s="142"/>
      <c r="S48936" s="139"/>
    </row>
    <row r="48937" spans="2:19" ht="15.75" customHeight="1" x14ac:dyDescent="0.25">
      <c r="B48937" s="106"/>
      <c r="C48937" s="106"/>
      <c r="D48937" s="139"/>
      <c r="P48937" s="142"/>
      <c r="Q48937" s="142"/>
      <c r="R48937" s="142"/>
      <c r="S48937" s="139"/>
    </row>
    <row r="48938" spans="2:19" ht="15.75" customHeight="1" x14ac:dyDescent="0.25">
      <c r="B48938" s="106"/>
      <c r="C48938" s="106"/>
      <c r="D48938" s="139"/>
      <c r="P48938" s="142"/>
      <c r="Q48938" s="142"/>
      <c r="R48938" s="142"/>
      <c r="S48938" s="139"/>
    </row>
    <row r="48939" spans="2:19" ht="15.75" customHeight="1" x14ac:dyDescent="0.25">
      <c r="B48939" s="106"/>
      <c r="C48939" s="106"/>
      <c r="D48939" s="139"/>
      <c r="P48939" s="142"/>
      <c r="Q48939" s="142"/>
      <c r="R48939" s="142"/>
      <c r="S48939" s="139"/>
    </row>
    <row r="48940" spans="2:19" ht="15.75" customHeight="1" x14ac:dyDescent="0.25">
      <c r="B48940" s="106"/>
      <c r="C48940" s="106"/>
      <c r="D48940" s="139"/>
      <c r="P48940" s="142"/>
      <c r="Q48940" s="142"/>
      <c r="R48940" s="142"/>
      <c r="S48940" s="139"/>
    </row>
    <row r="48941" spans="2:19" ht="15.75" customHeight="1" x14ac:dyDescent="0.25">
      <c r="B48941" s="106"/>
      <c r="C48941" s="106"/>
      <c r="D48941" s="139"/>
      <c r="P48941" s="142"/>
      <c r="Q48941" s="142"/>
      <c r="R48941" s="142"/>
      <c r="S48941" s="139"/>
    </row>
    <row r="48942" spans="2:19" ht="15.75" customHeight="1" x14ac:dyDescent="0.25">
      <c r="B48942" s="106"/>
      <c r="C48942" s="106"/>
      <c r="D48942" s="139"/>
      <c r="P48942" s="142"/>
      <c r="Q48942" s="142"/>
      <c r="R48942" s="142"/>
      <c r="S48942" s="139"/>
    </row>
    <row r="48943" spans="2:19" ht="15.75" customHeight="1" x14ac:dyDescent="0.25">
      <c r="B48943" s="106"/>
      <c r="C48943" s="106"/>
      <c r="D48943" s="139"/>
      <c r="P48943" s="142"/>
      <c r="Q48943" s="142"/>
      <c r="R48943" s="142"/>
      <c r="S48943" s="139"/>
    </row>
    <row r="48944" spans="2:19" ht="15.75" customHeight="1" x14ac:dyDescent="0.25">
      <c r="B48944" s="106"/>
      <c r="C48944" s="106"/>
      <c r="D48944" s="139"/>
      <c r="P48944" s="142"/>
      <c r="Q48944" s="142"/>
      <c r="R48944" s="142"/>
      <c r="S48944" s="139"/>
    </row>
    <row r="48945" spans="2:19" ht="15.75" customHeight="1" x14ac:dyDescent="0.25">
      <c r="B48945" s="106"/>
      <c r="C48945" s="106"/>
      <c r="D48945" s="139"/>
      <c r="P48945" s="142"/>
      <c r="Q48945" s="142"/>
      <c r="R48945" s="142"/>
      <c r="S48945" s="139"/>
    </row>
    <row r="48946" spans="2:19" ht="15.75" customHeight="1" x14ac:dyDescent="0.25">
      <c r="B48946" s="106"/>
      <c r="C48946" s="106"/>
      <c r="D48946" s="139"/>
      <c r="P48946" s="142"/>
      <c r="Q48946" s="142"/>
      <c r="R48946" s="142"/>
      <c r="S48946" s="139"/>
    </row>
    <row r="48947" spans="2:19" ht="15.75" customHeight="1" x14ac:dyDescent="0.25">
      <c r="B48947" s="106"/>
      <c r="C48947" s="106"/>
      <c r="D48947" s="139"/>
      <c r="P48947" s="142"/>
      <c r="Q48947" s="142"/>
      <c r="R48947" s="142"/>
      <c r="S48947" s="139"/>
    </row>
    <row r="48948" spans="2:19" ht="15.75" customHeight="1" x14ac:dyDescent="0.25">
      <c r="B48948" s="106"/>
      <c r="C48948" s="106"/>
      <c r="D48948" s="139"/>
      <c r="P48948" s="142"/>
      <c r="Q48948" s="142"/>
      <c r="R48948" s="142"/>
      <c r="S48948" s="139"/>
    </row>
    <row r="48949" spans="2:19" ht="15.75" customHeight="1" x14ac:dyDescent="0.25">
      <c r="B48949" s="106"/>
      <c r="C48949" s="106"/>
      <c r="D48949" s="139"/>
      <c r="P48949" s="142"/>
      <c r="Q48949" s="142"/>
      <c r="R48949" s="142"/>
      <c r="S48949" s="139"/>
    </row>
    <row r="48950" spans="2:19" ht="15.75" customHeight="1" x14ac:dyDescent="0.25">
      <c r="B48950" s="106"/>
      <c r="C48950" s="106"/>
      <c r="D48950" s="139"/>
      <c r="P48950" s="142"/>
      <c r="Q48950" s="142"/>
      <c r="R48950" s="142"/>
      <c r="S48950" s="139"/>
    </row>
    <row r="48951" spans="2:19" ht="15.75" customHeight="1" x14ac:dyDescent="0.25">
      <c r="B48951" s="106"/>
      <c r="C48951" s="106"/>
      <c r="D48951" s="139"/>
      <c r="P48951" s="142"/>
      <c r="Q48951" s="142"/>
      <c r="R48951" s="142"/>
      <c r="S48951" s="139"/>
    </row>
    <row r="48952" spans="2:19" ht="15.75" customHeight="1" x14ac:dyDescent="0.25">
      <c r="B48952" s="106"/>
      <c r="C48952" s="106"/>
      <c r="D48952" s="139"/>
      <c r="P48952" s="142"/>
      <c r="Q48952" s="142"/>
      <c r="R48952" s="142"/>
      <c r="S48952" s="139"/>
    </row>
    <row r="48953" spans="2:19" ht="15.75" customHeight="1" x14ac:dyDescent="0.25">
      <c r="B48953" s="106"/>
      <c r="C48953" s="106"/>
      <c r="D48953" s="139"/>
      <c r="P48953" s="142"/>
      <c r="Q48953" s="142"/>
      <c r="R48953" s="142"/>
      <c r="S48953" s="139"/>
    </row>
    <row r="48954" spans="2:19" ht="15.75" customHeight="1" x14ac:dyDescent="0.25">
      <c r="B48954" s="106"/>
      <c r="C48954" s="106"/>
      <c r="D48954" s="139"/>
      <c r="P48954" s="142"/>
      <c r="Q48954" s="142"/>
      <c r="R48954" s="142"/>
      <c r="S48954" s="139"/>
    </row>
    <row r="48955" spans="2:19" ht="15.75" customHeight="1" x14ac:dyDescent="0.25">
      <c r="B48955" s="106"/>
      <c r="C48955" s="106"/>
      <c r="D48955" s="139"/>
      <c r="P48955" s="142"/>
      <c r="Q48955" s="142"/>
      <c r="R48955" s="142"/>
      <c r="S48955" s="139"/>
    </row>
    <row r="48956" spans="2:19" ht="15.75" customHeight="1" x14ac:dyDescent="0.25">
      <c r="B48956" s="106"/>
      <c r="C48956" s="106"/>
      <c r="D48956" s="139"/>
      <c r="P48956" s="142"/>
      <c r="Q48956" s="142"/>
      <c r="R48956" s="142"/>
      <c r="S48956" s="139"/>
    </row>
    <row r="48957" spans="2:19" ht="15.75" customHeight="1" x14ac:dyDescent="0.25">
      <c r="B48957" s="106"/>
      <c r="C48957" s="106"/>
      <c r="D48957" s="139"/>
      <c r="P48957" s="142"/>
      <c r="Q48957" s="142"/>
      <c r="R48957" s="142"/>
      <c r="S48957" s="139"/>
    </row>
    <row r="48958" spans="2:19" ht="15.75" customHeight="1" x14ac:dyDescent="0.25">
      <c r="B48958" s="106"/>
      <c r="C48958" s="106"/>
      <c r="D48958" s="139"/>
      <c r="P48958" s="142"/>
      <c r="Q48958" s="142"/>
      <c r="R48958" s="142"/>
      <c r="S48958" s="139"/>
    </row>
    <row r="48959" spans="2:19" ht="15.75" customHeight="1" x14ac:dyDescent="0.25">
      <c r="B48959" s="106"/>
      <c r="C48959" s="106"/>
      <c r="D48959" s="139"/>
      <c r="P48959" s="142"/>
      <c r="Q48959" s="142"/>
      <c r="R48959" s="142"/>
      <c r="S48959" s="139"/>
    </row>
    <row r="48960" spans="2:19" ht="15.75" customHeight="1" x14ac:dyDescent="0.25">
      <c r="B48960" s="106"/>
      <c r="C48960" s="106"/>
      <c r="D48960" s="139"/>
      <c r="P48960" s="142"/>
      <c r="Q48960" s="142"/>
      <c r="R48960" s="142"/>
      <c r="S48960" s="139"/>
    </row>
    <row r="48961" spans="2:19" ht="15.75" customHeight="1" x14ac:dyDescent="0.25">
      <c r="B48961" s="106"/>
      <c r="C48961" s="106"/>
      <c r="D48961" s="139"/>
      <c r="P48961" s="142"/>
      <c r="Q48961" s="142"/>
      <c r="R48961" s="142"/>
      <c r="S48961" s="139"/>
    </row>
    <row r="48962" spans="2:19" ht="15.75" customHeight="1" x14ac:dyDescent="0.25">
      <c r="B48962" s="106"/>
      <c r="C48962" s="106"/>
      <c r="D48962" s="139"/>
      <c r="P48962" s="142"/>
      <c r="Q48962" s="142"/>
      <c r="R48962" s="142"/>
      <c r="S48962" s="139"/>
    </row>
    <row r="48963" spans="2:19" ht="15.75" customHeight="1" x14ac:dyDescent="0.25">
      <c r="B48963" s="106"/>
      <c r="C48963" s="106"/>
      <c r="D48963" s="139"/>
      <c r="P48963" s="142"/>
      <c r="Q48963" s="142"/>
      <c r="R48963" s="142"/>
      <c r="S48963" s="139"/>
    </row>
    <row r="48964" spans="2:19" ht="15.75" customHeight="1" x14ac:dyDescent="0.25">
      <c r="B48964" s="106"/>
      <c r="C48964" s="106"/>
      <c r="D48964" s="139"/>
      <c r="P48964" s="142"/>
      <c r="Q48964" s="142"/>
      <c r="R48964" s="142"/>
      <c r="S48964" s="139"/>
    </row>
    <row r="48965" spans="2:19" ht="15.75" customHeight="1" x14ac:dyDescent="0.25">
      <c r="B48965" s="106"/>
      <c r="C48965" s="106"/>
      <c r="D48965" s="139"/>
      <c r="P48965" s="142"/>
      <c r="Q48965" s="142"/>
      <c r="R48965" s="142"/>
      <c r="S48965" s="139"/>
    </row>
    <row r="48966" spans="2:19" ht="15.75" customHeight="1" x14ac:dyDescent="0.25">
      <c r="B48966" s="106"/>
      <c r="C48966" s="106"/>
      <c r="D48966" s="139"/>
      <c r="P48966" s="142"/>
      <c r="Q48966" s="142"/>
      <c r="R48966" s="142"/>
      <c r="S48966" s="139"/>
    </row>
    <row r="48967" spans="2:19" ht="15.75" customHeight="1" x14ac:dyDescent="0.25">
      <c r="B48967" s="106"/>
      <c r="C48967" s="106"/>
      <c r="D48967" s="139"/>
      <c r="P48967" s="142"/>
      <c r="Q48967" s="142"/>
      <c r="R48967" s="142"/>
      <c r="S48967" s="139"/>
    </row>
    <row r="48968" spans="2:19" ht="15.75" customHeight="1" x14ac:dyDescent="0.25">
      <c r="B48968" s="106"/>
      <c r="C48968" s="106"/>
      <c r="D48968" s="139"/>
      <c r="P48968" s="142"/>
      <c r="Q48968" s="142"/>
      <c r="R48968" s="142"/>
      <c r="S48968" s="139"/>
    </row>
    <row r="48969" spans="2:19" ht="15.75" customHeight="1" x14ac:dyDescent="0.25">
      <c r="B48969" s="106"/>
      <c r="C48969" s="106"/>
      <c r="D48969" s="139"/>
      <c r="P48969" s="142"/>
      <c r="Q48969" s="142"/>
      <c r="R48969" s="142"/>
      <c r="S48969" s="139"/>
    </row>
    <row r="48970" spans="2:19" ht="15.75" customHeight="1" x14ac:dyDescent="0.25">
      <c r="B48970" s="106"/>
      <c r="C48970" s="106"/>
      <c r="D48970" s="139"/>
      <c r="P48970" s="142"/>
      <c r="Q48970" s="142"/>
      <c r="R48970" s="142"/>
      <c r="S48970" s="139"/>
    </row>
    <row r="48971" spans="2:19" ht="15.75" customHeight="1" x14ac:dyDescent="0.25">
      <c r="B48971" s="106"/>
      <c r="C48971" s="106"/>
      <c r="D48971" s="139"/>
      <c r="P48971" s="142"/>
      <c r="Q48971" s="142"/>
      <c r="R48971" s="142"/>
      <c r="S48971" s="139"/>
    </row>
    <row r="48972" spans="2:19" ht="15.75" customHeight="1" x14ac:dyDescent="0.25">
      <c r="B48972" s="106"/>
      <c r="C48972" s="106"/>
      <c r="D48972" s="139"/>
      <c r="P48972" s="142"/>
      <c r="Q48972" s="142"/>
      <c r="R48972" s="142"/>
      <c r="S48972" s="139"/>
    </row>
    <row r="48973" spans="2:19" ht="15.75" customHeight="1" x14ac:dyDescent="0.25">
      <c r="B48973" s="106"/>
      <c r="C48973" s="106"/>
      <c r="D48973" s="139"/>
      <c r="P48973" s="142"/>
      <c r="Q48973" s="142"/>
      <c r="R48973" s="142"/>
      <c r="S48973" s="139"/>
    </row>
    <row r="48974" spans="2:19" ht="15.75" customHeight="1" x14ac:dyDescent="0.25">
      <c r="B48974" s="106"/>
      <c r="C48974" s="106"/>
      <c r="D48974" s="139"/>
      <c r="P48974" s="142"/>
      <c r="Q48974" s="142"/>
      <c r="R48974" s="142"/>
      <c r="S48974" s="139"/>
    </row>
    <row r="48975" spans="2:19" ht="15.75" customHeight="1" x14ac:dyDescent="0.25">
      <c r="B48975" s="106"/>
      <c r="C48975" s="106"/>
      <c r="D48975" s="139"/>
      <c r="P48975" s="142"/>
      <c r="Q48975" s="142"/>
      <c r="R48975" s="142"/>
      <c r="S48975" s="139"/>
    </row>
    <row r="48976" spans="2:19" ht="15.75" customHeight="1" x14ac:dyDescent="0.25">
      <c r="B48976" s="106"/>
      <c r="C48976" s="106"/>
      <c r="D48976" s="139"/>
      <c r="P48976" s="142"/>
      <c r="Q48976" s="142"/>
      <c r="R48976" s="142"/>
      <c r="S48976" s="139"/>
    </row>
    <row r="48977" spans="2:19" ht="15.75" customHeight="1" x14ac:dyDescent="0.25">
      <c r="B48977" s="106"/>
      <c r="C48977" s="106"/>
      <c r="D48977" s="139"/>
      <c r="P48977" s="142"/>
      <c r="Q48977" s="142"/>
      <c r="R48977" s="142"/>
      <c r="S48977" s="139"/>
    </row>
    <row r="48978" spans="2:19" ht="15.75" customHeight="1" x14ac:dyDescent="0.25">
      <c r="B48978" s="106"/>
      <c r="C48978" s="106"/>
      <c r="D48978" s="139"/>
      <c r="P48978" s="142"/>
      <c r="Q48978" s="142"/>
      <c r="R48978" s="142"/>
      <c r="S48978" s="139"/>
    </row>
    <row r="48979" spans="2:19" ht="15.75" customHeight="1" x14ac:dyDescent="0.25">
      <c r="B48979" s="106"/>
      <c r="C48979" s="106"/>
      <c r="D48979" s="139"/>
      <c r="P48979" s="142"/>
      <c r="Q48979" s="142"/>
      <c r="R48979" s="142"/>
      <c r="S48979" s="139"/>
    </row>
    <row r="48980" spans="2:19" ht="15.75" customHeight="1" x14ac:dyDescent="0.25">
      <c r="B48980" s="106"/>
      <c r="C48980" s="106"/>
      <c r="D48980" s="139"/>
      <c r="P48980" s="142"/>
      <c r="Q48980" s="142"/>
      <c r="R48980" s="142"/>
      <c r="S48980" s="139"/>
    </row>
    <row r="48981" spans="2:19" ht="15.75" customHeight="1" x14ac:dyDescent="0.25">
      <c r="B48981" s="106"/>
      <c r="C48981" s="106"/>
      <c r="D48981" s="139"/>
      <c r="P48981" s="142"/>
      <c r="Q48981" s="142"/>
      <c r="R48981" s="142"/>
      <c r="S48981" s="139"/>
    </row>
    <row r="48982" spans="2:19" ht="15.75" customHeight="1" x14ac:dyDescent="0.25">
      <c r="B48982" s="106"/>
      <c r="C48982" s="106"/>
      <c r="D48982" s="139"/>
      <c r="P48982" s="142"/>
      <c r="Q48982" s="142"/>
      <c r="R48982" s="142"/>
      <c r="S48982" s="139"/>
    </row>
    <row r="48983" spans="2:19" ht="15.75" customHeight="1" x14ac:dyDescent="0.25">
      <c r="B48983" s="106"/>
      <c r="C48983" s="106"/>
      <c r="D48983" s="139"/>
      <c r="P48983" s="142"/>
      <c r="Q48983" s="142"/>
      <c r="R48983" s="142"/>
      <c r="S48983" s="139"/>
    </row>
    <row r="48984" spans="2:19" ht="15.75" customHeight="1" x14ac:dyDescent="0.25">
      <c r="B48984" s="106"/>
      <c r="C48984" s="106"/>
      <c r="D48984" s="139"/>
      <c r="P48984" s="142"/>
      <c r="Q48984" s="142"/>
      <c r="R48984" s="142"/>
      <c r="S48984" s="139"/>
    </row>
    <row r="48985" spans="2:19" ht="15.75" customHeight="1" x14ac:dyDescent="0.25">
      <c r="B48985" s="106"/>
      <c r="C48985" s="106"/>
      <c r="D48985" s="139"/>
      <c r="P48985" s="142"/>
      <c r="Q48985" s="142"/>
      <c r="R48985" s="142"/>
      <c r="S48985" s="139"/>
    </row>
    <row r="48986" spans="2:19" ht="15.75" customHeight="1" x14ac:dyDescent="0.25">
      <c r="B48986" s="106"/>
      <c r="C48986" s="106"/>
      <c r="D48986" s="139"/>
      <c r="P48986" s="142"/>
      <c r="Q48986" s="142"/>
      <c r="R48986" s="142"/>
      <c r="S48986" s="139"/>
    </row>
    <row r="48987" spans="2:19" ht="15.75" customHeight="1" x14ac:dyDescent="0.25">
      <c r="B48987" s="106"/>
      <c r="C48987" s="106"/>
      <c r="D48987" s="139"/>
      <c r="P48987" s="142"/>
      <c r="Q48987" s="142"/>
      <c r="R48987" s="142"/>
      <c r="S48987" s="139"/>
    </row>
    <row r="48988" spans="2:19" ht="15.75" customHeight="1" x14ac:dyDescent="0.25">
      <c r="B48988" s="106"/>
      <c r="C48988" s="106"/>
      <c r="D48988" s="139"/>
      <c r="P48988" s="142"/>
      <c r="Q48988" s="142"/>
      <c r="R48988" s="142"/>
      <c r="S48988" s="139"/>
    </row>
    <row r="48989" spans="2:19" ht="15.75" customHeight="1" x14ac:dyDescent="0.25">
      <c r="B48989" s="106"/>
      <c r="C48989" s="106"/>
      <c r="D48989" s="139"/>
      <c r="P48989" s="142"/>
      <c r="Q48989" s="142"/>
      <c r="R48989" s="142"/>
      <c r="S48989" s="139"/>
    </row>
    <row r="48990" spans="2:19" ht="15.75" customHeight="1" x14ac:dyDescent="0.25">
      <c r="B48990" s="106"/>
      <c r="C48990" s="106"/>
      <c r="D48990" s="139"/>
      <c r="P48990" s="142"/>
      <c r="Q48990" s="142"/>
      <c r="R48990" s="142"/>
      <c r="S48990" s="139"/>
    </row>
    <row r="48991" spans="2:19" ht="15.75" customHeight="1" x14ac:dyDescent="0.25">
      <c r="B48991" s="106"/>
      <c r="C48991" s="106"/>
      <c r="D48991" s="139"/>
      <c r="P48991" s="142"/>
      <c r="Q48991" s="142"/>
      <c r="R48991" s="142"/>
      <c r="S48991" s="139"/>
    </row>
    <row r="48992" spans="2:19" ht="15.75" customHeight="1" x14ac:dyDescent="0.25">
      <c r="B48992" s="106"/>
      <c r="C48992" s="106"/>
      <c r="D48992" s="139"/>
      <c r="P48992" s="142"/>
      <c r="Q48992" s="142"/>
      <c r="R48992" s="142"/>
      <c r="S48992" s="139"/>
    </row>
    <row r="48993" spans="2:19" ht="15.75" customHeight="1" x14ac:dyDescent="0.25">
      <c r="B48993" s="106"/>
      <c r="C48993" s="106"/>
      <c r="D48993" s="139"/>
      <c r="P48993" s="142"/>
      <c r="Q48993" s="142"/>
      <c r="R48993" s="142"/>
      <c r="S48993" s="139"/>
    </row>
    <row r="48994" spans="2:19" ht="15.75" customHeight="1" x14ac:dyDescent="0.25">
      <c r="B48994" s="106"/>
      <c r="C48994" s="106"/>
      <c r="D48994" s="139"/>
      <c r="P48994" s="142"/>
      <c r="Q48994" s="142"/>
      <c r="R48994" s="142"/>
      <c r="S48994" s="139"/>
    </row>
    <row r="48995" spans="2:19" ht="15.75" customHeight="1" x14ac:dyDescent="0.25">
      <c r="B48995" s="106"/>
      <c r="C48995" s="106"/>
      <c r="D48995" s="139"/>
      <c r="P48995" s="142"/>
      <c r="Q48995" s="142"/>
      <c r="R48995" s="142"/>
      <c r="S48995" s="139"/>
    </row>
    <row r="48996" spans="2:19" ht="15.75" customHeight="1" x14ac:dyDescent="0.25">
      <c r="B48996" s="106"/>
      <c r="C48996" s="106"/>
      <c r="D48996" s="139"/>
      <c r="P48996" s="142"/>
      <c r="Q48996" s="142"/>
      <c r="R48996" s="142"/>
      <c r="S48996" s="139"/>
    </row>
    <row r="48997" spans="2:19" ht="15.75" customHeight="1" x14ac:dyDescent="0.25">
      <c r="B48997" s="106"/>
      <c r="C48997" s="106"/>
      <c r="D48997" s="139"/>
      <c r="P48997" s="142"/>
      <c r="Q48997" s="142"/>
      <c r="R48997" s="142"/>
      <c r="S48997" s="139"/>
    </row>
    <row r="48998" spans="2:19" ht="15.75" customHeight="1" x14ac:dyDescent="0.25">
      <c r="B48998" s="106"/>
      <c r="C48998" s="106"/>
      <c r="D48998" s="139"/>
      <c r="P48998" s="142"/>
      <c r="Q48998" s="142"/>
      <c r="R48998" s="142"/>
      <c r="S48998" s="139"/>
    </row>
    <row r="48999" spans="2:19" ht="15.75" customHeight="1" x14ac:dyDescent="0.25">
      <c r="B48999" s="106"/>
      <c r="C48999" s="106"/>
      <c r="D48999" s="139"/>
      <c r="P48999" s="142"/>
      <c r="Q48999" s="142"/>
      <c r="R48999" s="142"/>
      <c r="S48999" s="139"/>
    </row>
    <row r="49000" spans="2:19" ht="15.75" customHeight="1" x14ac:dyDescent="0.25">
      <c r="B49000" s="106"/>
      <c r="C49000" s="106"/>
      <c r="D49000" s="139"/>
      <c r="P49000" s="142"/>
      <c r="Q49000" s="142"/>
      <c r="R49000" s="142"/>
      <c r="S49000" s="139"/>
    </row>
    <row r="49001" spans="2:19" ht="15.75" customHeight="1" x14ac:dyDescent="0.25">
      <c r="B49001" s="106"/>
      <c r="C49001" s="106"/>
      <c r="D49001" s="139"/>
      <c r="P49001" s="142"/>
      <c r="Q49001" s="142"/>
      <c r="R49001" s="142"/>
      <c r="S49001" s="139"/>
    </row>
    <row r="49002" spans="2:19" ht="15.75" customHeight="1" x14ac:dyDescent="0.25">
      <c r="B49002" s="106"/>
      <c r="C49002" s="106"/>
      <c r="D49002" s="139"/>
      <c r="P49002" s="142"/>
      <c r="Q49002" s="142"/>
      <c r="R49002" s="142"/>
      <c r="S49002" s="139"/>
    </row>
    <row r="49003" spans="2:19" ht="15.75" customHeight="1" x14ac:dyDescent="0.25">
      <c r="B49003" s="106"/>
      <c r="C49003" s="106"/>
      <c r="D49003" s="139"/>
      <c r="P49003" s="142"/>
      <c r="Q49003" s="142"/>
      <c r="R49003" s="142"/>
      <c r="S49003" s="139"/>
    </row>
    <row r="49004" spans="2:19" ht="15.75" customHeight="1" x14ac:dyDescent="0.25">
      <c r="B49004" s="106"/>
      <c r="C49004" s="106"/>
      <c r="D49004" s="139"/>
      <c r="P49004" s="142"/>
      <c r="Q49004" s="142"/>
      <c r="R49004" s="142"/>
      <c r="S49004" s="139"/>
    </row>
    <row r="49005" spans="2:19" ht="15.75" customHeight="1" x14ac:dyDescent="0.25">
      <c r="B49005" s="106"/>
      <c r="C49005" s="106"/>
      <c r="D49005" s="139"/>
      <c r="P49005" s="142"/>
      <c r="Q49005" s="142"/>
      <c r="R49005" s="142"/>
      <c r="S49005" s="139"/>
    </row>
    <row r="49006" spans="2:19" ht="15.75" customHeight="1" x14ac:dyDescent="0.25">
      <c r="B49006" s="106"/>
      <c r="C49006" s="106"/>
      <c r="D49006" s="139"/>
      <c r="P49006" s="142"/>
      <c r="Q49006" s="142"/>
      <c r="R49006" s="142"/>
      <c r="S49006" s="139"/>
    </row>
    <row r="49007" spans="2:19" ht="15.75" customHeight="1" x14ac:dyDescent="0.25">
      <c r="B49007" s="106"/>
      <c r="C49007" s="106"/>
      <c r="D49007" s="139"/>
      <c r="P49007" s="142"/>
      <c r="Q49007" s="142"/>
      <c r="R49007" s="142"/>
      <c r="S49007" s="139"/>
    </row>
    <row r="49008" spans="2:19" ht="15.75" customHeight="1" x14ac:dyDescent="0.25">
      <c r="B49008" s="106"/>
      <c r="C49008" s="106"/>
      <c r="D49008" s="139"/>
      <c r="P49008" s="142"/>
      <c r="Q49008" s="142"/>
      <c r="R49008" s="142"/>
      <c r="S49008" s="139"/>
    </row>
    <row r="49009" spans="2:19" ht="15.75" customHeight="1" x14ac:dyDescent="0.25">
      <c r="B49009" s="106"/>
      <c r="C49009" s="106"/>
      <c r="D49009" s="139"/>
      <c r="P49009" s="142"/>
      <c r="Q49009" s="142"/>
      <c r="R49009" s="142"/>
      <c r="S49009" s="139"/>
    </row>
    <row r="49010" spans="2:19" ht="15.75" customHeight="1" x14ac:dyDescent="0.25">
      <c r="B49010" s="106"/>
      <c r="C49010" s="106"/>
      <c r="D49010" s="139"/>
      <c r="P49010" s="142"/>
      <c r="Q49010" s="142"/>
      <c r="R49010" s="142"/>
      <c r="S49010" s="139"/>
    </row>
    <row r="49011" spans="2:19" ht="15.75" customHeight="1" x14ac:dyDescent="0.25">
      <c r="B49011" s="106"/>
      <c r="C49011" s="106"/>
      <c r="D49011" s="139"/>
      <c r="P49011" s="142"/>
      <c r="Q49011" s="142"/>
      <c r="R49011" s="142"/>
      <c r="S49011" s="139"/>
    </row>
    <row r="49012" spans="2:19" ht="15.75" customHeight="1" x14ac:dyDescent="0.25">
      <c r="B49012" s="106"/>
      <c r="C49012" s="106"/>
      <c r="D49012" s="139"/>
      <c r="P49012" s="142"/>
      <c r="Q49012" s="142"/>
      <c r="R49012" s="142"/>
      <c r="S49012" s="139"/>
    </row>
    <row r="49013" spans="2:19" ht="15.75" customHeight="1" x14ac:dyDescent="0.25">
      <c r="B49013" s="106"/>
      <c r="C49013" s="106"/>
      <c r="D49013" s="139"/>
      <c r="P49013" s="142"/>
      <c r="Q49013" s="142"/>
      <c r="R49013" s="142"/>
      <c r="S49013" s="139"/>
    </row>
    <row r="49014" spans="2:19" ht="15.75" customHeight="1" x14ac:dyDescent="0.25">
      <c r="B49014" s="106"/>
      <c r="C49014" s="106"/>
      <c r="D49014" s="139"/>
      <c r="P49014" s="142"/>
      <c r="Q49014" s="142"/>
      <c r="R49014" s="142"/>
      <c r="S49014" s="139"/>
    </row>
    <row r="49015" spans="2:19" ht="15.75" customHeight="1" x14ac:dyDescent="0.25">
      <c r="B49015" s="106"/>
      <c r="C49015" s="106"/>
      <c r="D49015" s="139"/>
      <c r="P49015" s="142"/>
      <c r="Q49015" s="142"/>
      <c r="R49015" s="142"/>
      <c r="S49015" s="139"/>
    </row>
    <row r="49016" spans="2:19" ht="15.75" customHeight="1" x14ac:dyDescent="0.25">
      <c r="B49016" s="106"/>
      <c r="C49016" s="106"/>
      <c r="D49016" s="139"/>
      <c r="P49016" s="142"/>
      <c r="Q49016" s="142"/>
      <c r="R49016" s="142"/>
      <c r="S49016" s="139"/>
    </row>
    <row r="49017" spans="2:19" ht="15.75" customHeight="1" x14ac:dyDescent="0.25">
      <c r="B49017" s="106"/>
      <c r="C49017" s="106"/>
      <c r="D49017" s="139"/>
      <c r="P49017" s="142"/>
      <c r="Q49017" s="142"/>
      <c r="R49017" s="142"/>
      <c r="S49017" s="139"/>
    </row>
    <row r="49018" spans="2:19" ht="15.75" customHeight="1" x14ac:dyDescent="0.25">
      <c r="B49018" s="106"/>
      <c r="C49018" s="106"/>
      <c r="D49018" s="139"/>
      <c r="P49018" s="142"/>
      <c r="Q49018" s="142"/>
      <c r="R49018" s="142"/>
      <c r="S49018" s="139"/>
    </row>
    <row r="49019" spans="2:19" ht="15.75" customHeight="1" x14ac:dyDescent="0.25">
      <c r="B49019" s="106"/>
      <c r="C49019" s="106"/>
      <c r="D49019" s="139"/>
      <c r="P49019" s="142"/>
      <c r="Q49019" s="142"/>
      <c r="R49019" s="142"/>
      <c r="S49019" s="139"/>
    </row>
    <row r="49020" spans="2:19" ht="15.75" customHeight="1" x14ac:dyDescent="0.25">
      <c r="B49020" s="106"/>
      <c r="C49020" s="106"/>
      <c r="D49020" s="139"/>
      <c r="P49020" s="142"/>
      <c r="Q49020" s="142"/>
      <c r="R49020" s="142"/>
      <c r="S49020" s="139"/>
    </row>
    <row r="49021" spans="2:19" ht="15.75" customHeight="1" x14ac:dyDescent="0.25">
      <c r="B49021" s="106"/>
      <c r="C49021" s="106"/>
      <c r="D49021" s="139"/>
      <c r="P49021" s="142"/>
      <c r="Q49021" s="142"/>
      <c r="R49021" s="142"/>
      <c r="S49021" s="139"/>
    </row>
    <row r="49022" spans="2:19" ht="15.75" customHeight="1" x14ac:dyDescent="0.25">
      <c r="B49022" s="106"/>
      <c r="C49022" s="106"/>
      <c r="D49022" s="139"/>
      <c r="P49022" s="142"/>
      <c r="Q49022" s="142"/>
      <c r="R49022" s="142"/>
      <c r="S49022" s="139"/>
    </row>
    <row r="49023" spans="2:19" ht="15.75" customHeight="1" x14ac:dyDescent="0.25">
      <c r="B49023" s="106"/>
      <c r="C49023" s="106"/>
      <c r="D49023" s="139"/>
      <c r="P49023" s="142"/>
      <c r="Q49023" s="142"/>
      <c r="R49023" s="142"/>
      <c r="S49023" s="139"/>
    </row>
    <row r="49024" spans="2:19" ht="15.75" customHeight="1" x14ac:dyDescent="0.25">
      <c r="B49024" s="106"/>
      <c r="C49024" s="106"/>
      <c r="D49024" s="139"/>
      <c r="P49024" s="142"/>
      <c r="Q49024" s="142"/>
      <c r="R49024" s="142"/>
      <c r="S49024" s="139"/>
    </row>
    <row r="49025" spans="2:19" ht="15.75" customHeight="1" x14ac:dyDescent="0.25">
      <c r="B49025" s="106"/>
      <c r="C49025" s="106"/>
      <c r="D49025" s="139"/>
      <c r="P49025" s="142"/>
      <c r="Q49025" s="142"/>
      <c r="R49025" s="142"/>
      <c r="S49025" s="139"/>
    </row>
    <row r="49026" spans="2:19" ht="15.75" customHeight="1" x14ac:dyDescent="0.25">
      <c r="B49026" s="106"/>
      <c r="C49026" s="106"/>
      <c r="D49026" s="139"/>
      <c r="P49026" s="142"/>
      <c r="Q49026" s="142"/>
      <c r="R49026" s="142"/>
      <c r="S49026" s="139"/>
    </row>
    <row r="49027" spans="2:19" ht="15.75" customHeight="1" x14ac:dyDescent="0.25">
      <c r="B49027" s="106"/>
      <c r="C49027" s="106"/>
      <c r="D49027" s="139"/>
      <c r="P49027" s="142"/>
      <c r="Q49027" s="142"/>
      <c r="R49027" s="142"/>
      <c r="S49027" s="139"/>
    </row>
    <row r="49028" spans="2:19" ht="15.75" customHeight="1" x14ac:dyDescent="0.25">
      <c r="B49028" s="106"/>
      <c r="C49028" s="106"/>
      <c r="D49028" s="139"/>
      <c r="P49028" s="142"/>
      <c r="Q49028" s="142"/>
      <c r="R49028" s="142"/>
      <c r="S49028" s="139"/>
    </row>
    <row r="49029" spans="2:19" ht="15.75" customHeight="1" x14ac:dyDescent="0.25">
      <c r="B49029" s="106"/>
      <c r="C49029" s="106"/>
      <c r="D49029" s="139"/>
      <c r="P49029" s="142"/>
      <c r="Q49029" s="142"/>
      <c r="R49029" s="142"/>
      <c r="S49029" s="139"/>
    </row>
    <row r="49030" spans="2:19" ht="15.75" customHeight="1" x14ac:dyDescent="0.25">
      <c r="B49030" s="106"/>
      <c r="C49030" s="106"/>
      <c r="D49030" s="139"/>
      <c r="P49030" s="142"/>
      <c r="Q49030" s="142"/>
      <c r="R49030" s="142"/>
      <c r="S49030" s="139"/>
    </row>
    <row r="49031" spans="2:19" ht="15.75" customHeight="1" x14ac:dyDescent="0.25">
      <c r="B49031" s="106"/>
      <c r="C49031" s="106"/>
      <c r="D49031" s="139"/>
      <c r="P49031" s="142"/>
      <c r="Q49031" s="142"/>
      <c r="R49031" s="142"/>
      <c r="S49031" s="139"/>
    </row>
    <row r="49032" spans="2:19" ht="15.75" customHeight="1" x14ac:dyDescent="0.25">
      <c r="B49032" s="106"/>
      <c r="C49032" s="106"/>
      <c r="D49032" s="139"/>
      <c r="P49032" s="142"/>
      <c r="Q49032" s="142"/>
      <c r="R49032" s="142"/>
      <c r="S49032" s="139"/>
    </row>
    <row r="49033" spans="2:19" ht="15.75" customHeight="1" x14ac:dyDescent="0.25">
      <c r="B49033" s="106"/>
      <c r="C49033" s="106"/>
      <c r="D49033" s="139"/>
      <c r="P49033" s="142"/>
      <c r="Q49033" s="142"/>
      <c r="R49033" s="142"/>
      <c r="S49033" s="139"/>
    </row>
    <row r="49034" spans="2:19" ht="15.75" customHeight="1" x14ac:dyDescent="0.25">
      <c r="B49034" s="106"/>
      <c r="C49034" s="106"/>
      <c r="D49034" s="139"/>
      <c r="P49034" s="142"/>
      <c r="Q49034" s="142"/>
      <c r="R49034" s="142"/>
      <c r="S49034" s="139"/>
    </row>
    <row r="49035" spans="2:19" ht="15.75" customHeight="1" x14ac:dyDescent="0.25">
      <c r="B49035" s="106"/>
      <c r="C49035" s="106"/>
      <c r="D49035" s="139"/>
      <c r="P49035" s="142"/>
      <c r="Q49035" s="142"/>
      <c r="R49035" s="142"/>
      <c r="S49035" s="139"/>
    </row>
    <row r="49036" spans="2:19" ht="15.75" customHeight="1" x14ac:dyDescent="0.25">
      <c r="B49036" s="106"/>
      <c r="C49036" s="106"/>
      <c r="D49036" s="139"/>
      <c r="P49036" s="142"/>
      <c r="Q49036" s="142"/>
      <c r="R49036" s="142"/>
      <c r="S49036" s="139"/>
    </row>
    <row r="49037" spans="2:19" ht="15.75" customHeight="1" x14ac:dyDescent="0.25">
      <c r="B49037" s="106"/>
      <c r="C49037" s="106"/>
      <c r="D49037" s="139"/>
      <c r="P49037" s="142"/>
      <c r="Q49037" s="142"/>
      <c r="R49037" s="142"/>
      <c r="S49037" s="139"/>
    </row>
    <row r="49038" spans="2:19" ht="15.75" customHeight="1" x14ac:dyDescent="0.25">
      <c r="B49038" s="106"/>
      <c r="C49038" s="106"/>
      <c r="D49038" s="139"/>
      <c r="P49038" s="142"/>
      <c r="Q49038" s="142"/>
      <c r="R49038" s="142"/>
      <c r="S49038" s="139"/>
    </row>
    <row r="49039" spans="2:19" ht="15.75" customHeight="1" x14ac:dyDescent="0.25">
      <c r="B49039" s="106"/>
      <c r="C49039" s="106"/>
      <c r="D49039" s="139"/>
      <c r="P49039" s="142"/>
      <c r="Q49039" s="142"/>
      <c r="R49039" s="142"/>
      <c r="S49039" s="139"/>
    </row>
    <row r="49040" spans="2:19" ht="15.75" customHeight="1" x14ac:dyDescent="0.25">
      <c r="B49040" s="106"/>
      <c r="C49040" s="106"/>
      <c r="D49040" s="139"/>
      <c r="P49040" s="142"/>
      <c r="Q49040" s="142"/>
      <c r="R49040" s="142"/>
      <c r="S49040" s="139"/>
    </row>
    <row r="49041" spans="2:19" ht="15.75" customHeight="1" x14ac:dyDescent="0.25">
      <c r="B49041" s="106"/>
      <c r="C49041" s="106"/>
      <c r="D49041" s="139"/>
      <c r="P49041" s="142"/>
      <c r="Q49041" s="142"/>
      <c r="R49041" s="142"/>
      <c r="S49041" s="139"/>
    </row>
    <row r="49042" spans="2:19" ht="15.75" customHeight="1" x14ac:dyDescent="0.25">
      <c r="B49042" s="106"/>
      <c r="C49042" s="106"/>
      <c r="D49042" s="139"/>
      <c r="P49042" s="142"/>
      <c r="Q49042" s="142"/>
      <c r="R49042" s="142"/>
      <c r="S49042" s="139"/>
    </row>
    <row r="49043" spans="2:19" ht="15.75" customHeight="1" x14ac:dyDescent="0.25">
      <c r="B49043" s="106"/>
      <c r="C49043" s="106"/>
      <c r="D49043" s="139"/>
      <c r="P49043" s="142"/>
      <c r="Q49043" s="142"/>
      <c r="R49043" s="142"/>
      <c r="S49043" s="139"/>
    </row>
    <row r="49044" spans="2:19" ht="15.75" customHeight="1" x14ac:dyDescent="0.25">
      <c r="B49044" s="106"/>
      <c r="C49044" s="106"/>
      <c r="D49044" s="139"/>
      <c r="P49044" s="142"/>
      <c r="Q49044" s="142"/>
      <c r="R49044" s="142"/>
      <c r="S49044" s="139"/>
    </row>
    <row r="49045" spans="2:19" ht="15.75" customHeight="1" x14ac:dyDescent="0.25">
      <c r="B49045" s="106"/>
      <c r="C49045" s="106"/>
      <c r="D49045" s="139"/>
      <c r="P49045" s="142"/>
      <c r="Q49045" s="142"/>
      <c r="R49045" s="142"/>
      <c r="S49045" s="139"/>
    </row>
    <row r="49046" spans="2:19" ht="15.75" customHeight="1" x14ac:dyDescent="0.25">
      <c r="B49046" s="106"/>
      <c r="C49046" s="106"/>
      <c r="D49046" s="139"/>
      <c r="P49046" s="142"/>
      <c r="Q49046" s="142"/>
      <c r="R49046" s="142"/>
      <c r="S49046" s="139"/>
    </row>
    <row r="49047" spans="2:19" ht="15.75" customHeight="1" x14ac:dyDescent="0.25">
      <c r="B49047" s="106"/>
      <c r="C49047" s="106"/>
      <c r="D49047" s="139"/>
      <c r="P49047" s="142"/>
      <c r="Q49047" s="142"/>
      <c r="R49047" s="142"/>
      <c r="S49047" s="139"/>
    </row>
    <row r="49048" spans="2:19" ht="15.75" customHeight="1" x14ac:dyDescent="0.25">
      <c r="B49048" s="106"/>
      <c r="C49048" s="106"/>
      <c r="D49048" s="139"/>
      <c r="P49048" s="142"/>
      <c r="Q49048" s="142"/>
      <c r="R49048" s="142"/>
      <c r="S49048" s="139"/>
    </row>
    <row r="49049" spans="2:19" ht="15.75" customHeight="1" x14ac:dyDescent="0.25">
      <c r="B49049" s="106"/>
      <c r="C49049" s="106"/>
      <c r="D49049" s="139"/>
      <c r="P49049" s="142"/>
      <c r="Q49049" s="142"/>
      <c r="R49049" s="142"/>
      <c r="S49049" s="139"/>
    </row>
    <row r="49050" spans="2:19" ht="15.75" customHeight="1" x14ac:dyDescent="0.25">
      <c r="B49050" s="106"/>
      <c r="C49050" s="106"/>
      <c r="D49050" s="139"/>
      <c r="P49050" s="142"/>
      <c r="Q49050" s="142"/>
      <c r="R49050" s="142"/>
      <c r="S49050" s="139"/>
    </row>
    <row r="49051" spans="2:19" ht="15.75" customHeight="1" x14ac:dyDescent="0.25">
      <c r="B49051" s="106"/>
      <c r="C49051" s="106"/>
      <c r="D49051" s="139"/>
      <c r="P49051" s="142"/>
      <c r="Q49051" s="142"/>
      <c r="R49051" s="142"/>
      <c r="S49051" s="139"/>
    </row>
    <row r="49052" spans="2:19" ht="15.75" customHeight="1" x14ac:dyDescent="0.25">
      <c r="B49052" s="106"/>
      <c r="C49052" s="106"/>
      <c r="D49052" s="139"/>
      <c r="P49052" s="142"/>
      <c r="Q49052" s="142"/>
      <c r="R49052" s="142"/>
      <c r="S49052" s="139"/>
    </row>
    <row r="49053" spans="2:19" ht="15.75" customHeight="1" x14ac:dyDescent="0.25">
      <c r="B49053" s="106"/>
      <c r="C49053" s="106"/>
      <c r="D49053" s="139"/>
      <c r="P49053" s="142"/>
      <c r="Q49053" s="142"/>
      <c r="R49053" s="142"/>
      <c r="S49053" s="139"/>
    </row>
    <row r="49054" spans="2:19" ht="15.75" customHeight="1" x14ac:dyDescent="0.25">
      <c r="B49054" s="106"/>
      <c r="C49054" s="106"/>
      <c r="D49054" s="139"/>
      <c r="P49054" s="142"/>
      <c r="Q49054" s="142"/>
      <c r="R49054" s="142"/>
      <c r="S49054" s="139"/>
    </row>
    <row r="49055" spans="2:19" ht="15.75" customHeight="1" x14ac:dyDescent="0.25">
      <c r="B49055" s="106"/>
      <c r="C49055" s="106"/>
      <c r="D49055" s="139"/>
      <c r="P49055" s="142"/>
      <c r="Q49055" s="142"/>
      <c r="R49055" s="142"/>
      <c r="S49055" s="139"/>
    </row>
    <row r="49056" spans="2:19" ht="15.75" customHeight="1" x14ac:dyDescent="0.25">
      <c r="B49056" s="106"/>
      <c r="C49056" s="106"/>
      <c r="D49056" s="139"/>
      <c r="P49056" s="142"/>
      <c r="Q49056" s="142"/>
      <c r="R49056" s="142"/>
      <c r="S49056" s="139"/>
    </row>
    <row r="49057" spans="2:19" ht="15.75" customHeight="1" x14ac:dyDescent="0.25">
      <c r="B49057" s="106"/>
      <c r="C49057" s="106"/>
      <c r="D49057" s="139"/>
      <c r="P49057" s="142"/>
      <c r="Q49057" s="142"/>
      <c r="R49057" s="142"/>
      <c r="S49057" s="139"/>
    </row>
    <row r="49058" spans="2:19" ht="15.75" customHeight="1" x14ac:dyDescent="0.25">
      <c r="B49058" s="106"/>
      <c r="C49058" s="106"/>
      <c r="D49058" s="139"/>
      <c r="P49058" s="142"/>
      <c r="Q49058" s="142"/>
      <c r="R49058" s="142"/>
      <c r="S49058" s="139"/>
    </row>
    <row r="49059" spans="2:19" ht="15.75" customHeight="1" x14ac:dyDescent="0.25">
      <c r="B49059" s="106"/>
      <c r="C49059" s="106"/>
      <c r="D49059" s="139"/>
      <c r="P49059" s="142"/>
      <c r="Q49059" s="142"/>
      <c r="R49059" s="142"/>
      <c r="S49059" s="139"/>
    </row>
    <row r="49060" spans="2:19" ht="15.75" customHeight="1" x14ac:dyDescent="0.25">
      <c r="B49060" s="106"/>
      <c r="C49060" s="106"/>
      <c r="D49060" s="139"/>
      <c r="P49060" s="142"/>
      <c r="Q49060" s="142"/>
      <c r="R49060" s="142"/>
      <c r="S49060" s="139"/>
    </row>
    <row r="49061" spans="2:19" ht="15.75" customHeight="1" x14ac:dyDescent="0.25">
      <c r="B49061" s="106"/>
      <c r="C49061" s="106"/>
      <c r="D49061" s="139"/>
      <c r="P49061" s="142"/>
      <c r="Q49061" s="142"/>
      <c r="R49061" s="142"/>
      <c r="S49061" s="139"/>
    </row>
    <row r="49062" spans="2:19" ht="15.75" customHeight="1" x14ac:dyDescent="0.25">
      <c r="B49062" s="106"/>
      <c r="C49062" s="106"/>
      <c r="D49062" s="139"/>
      <c r="P49062" s="142"/>
      <c r="Q49062" s="142"/>
      <c r="R49062" s="142"/>
      <c r="S49062" s="139"/>
    </row>
    <row r="49063" spans="2:19" ht="15.75" customHeight="1" x14ac:dyDescent="0.25">
      <c r="B49063" s="106"/>
      <c r="C49063" s="106"/>
      <c r="D49063" s="139"/>
      <c r="P49063" s="142"/>
      <c r="Q49063" s="142"/>
      <c r="R49063" s="142"/>
      <c r="S49063" s="139"/>
    </row>
    <row r="49064" spans="2:19" ht="15.75" customHeight="1" x14ac:dyDescent="0.25">
      <c r="B49064" s="106"/>
      <c r="C49064" s="106"/>
      <c r="D49064" s="139"/>
      <c r="P49064" s="142"/>
      <c r="Q49064" s="142"/>
      <c r="R49064" s="142"/>
      <c r="S49064" s="139"/>
    </row>
    <row r="49065" spans="2:19" ht="15.75" customHeight="1" x14ac:dyDescent="0.25">
      <c r="B49065" s="106"/>
      <c r="C49065" s="106"/>
      <c r="D49065" s="139"/>
      <c r="P49065" s="142"/>
      <c r="Q49065" s="142"/>
      <c r="R49065" s="142"/>
      <c r="S49065" s="139"/>
    </row>
    <row r="49066" spans="2:19" ht="15.75" customHeight="1" x14ac:dyDescent="0.25">
      <c r="B49066" s="106"/>
      <c r="C49066" s="106"/>
      <c r="D49066" s="139"/>
      <c r="P49066" s="142"/>
      <c r="Q49066" s="142"/>
      <c r="R49066" s="142"/>
      <c r="S49066" s="139"/>
    </row>
    <row r="49067" spans="2:19" ht="15.75" customHeight="1" x14ac:dyDescent="0.25">
      <c r="B49067" s="106"/>
      <c r="C49067" s="106"/>
      <c r="D49067" s="139"/>
      <c r="P49067" s="142"/>
      <c r="Q49067" s="142"/>
      <c r="R49067" s="142"/>
      <c r="S49067" s="139"/>
    </row>
    <row r="49068" spans="2:19" ht="15.75" customHeight="1" x14ac:dyDescent="0.25">
      <c r="B49068" s="106"/>
      <c r="C49068" s="106"/>
      <c r="D49068" s="139"/>
      <c r="P49068" s="142"/>
      <c r="Q49068" s="142"/>
      <c r="R49068" s="142"/>
      <c r="S49068" s="139"/>
    </row>
    <row r="49069" spans="2:19" ht="15.75" customHeight="1" x14ac:dyDescent="0.25">
      <c r="B49069" s="106"/>
      <c r="C49069" s="106"/>
      <c r="D49069" s="139"/>
      <c r="P49069" s="142"/>
      <c r="Q49069" s="142"/>
      <c r="R49069" s="142"/>
      <c r="S49069" s="139"/>
    </row>
    <row r="49070" spans="2:19" ht="15.75" customHeight="1" x14ac:dyDescent="0.25">
      <c r="B49070" s="106"/>
      <c r="C49070" s="106"/>
      <c r="D49070" s="139"/>
      <c r="P49070" s="142"/>
      <c r="Q49070" s="142"/>
      <c r="R49070" s="142"/>
      <c r="S49070" s="139"/>
    </row>
    <row r="49071" spans="2:19" ht="15.75" customHeight="1" x14ac:dyDescent="0.25">
      <c r="B49071" s="106"/>
      <c r="C49071" s="106"/>
      <c r="D49071" s="139"/>
      <c r="P49071" s="142"/>
      <c r="Q49071" s="142"/>
      <c r="R49071" s="142"/>
      <c r="S49071" s="139"/>
    </row>
    <row r="49072" spans="2:19" ht="15.75" customHeight="1" x14ac:dyDescent="0.25">
      <c r="B49072" s="106"/>
      <c r="C49072" s="106"/>
      <c r="D49072" s="139"/>
      <c r="P49072" s="142"/>
      <c r="Q49072" s="142"/>
      <c r="R49072" s="142"/>
      <c r="S49072" s="139"/>
    </row>
    <row r="49073" spans="2:19" ht="15.75" customHeight="1" x14ac:dyDescent="0.25">
      <c r="B49073" s="106"/>
      <c r="C49073" s="106"/>
      <c r="D49073" s="139"/>
      <c r="P49073" s="142"/>
      <c r="Q49073" s="142"/>
      <c r="R49073" s="142"/>
      <c r="S49073" s="139"/>
    </row>
    <row r="49074" spans="2:19" ht="15.75" customHeight="1" x14ac:dyDescent="0.25">
      <c r="B49074" s="106"/>
      <c r="C49074" s="106"/>
      <c r="D49074" s="139"/>
      <c r="P49074" s="142"/>
      <c r="Q49074" s="142"/>
      <c r="R49074" s="142"/>
      <c r="S49074" s="139"/>
    </row>
    <row r="49075" spans="2:19" ht="15.75" customHeight="1" x14ac:dyDescent="0.25">
      <c r="B49075" s="106"/>
      <c r="C49075" s="106"/>
      <c r="D49075" s="139"/>
      <c r="P49075" s="142"/>
      <c r="Q49075" s="142"/>
      <c r="R49075" s="142"/>
      <c r="S49075" s="139"/>
    </row>
    <row r="49076" spans="2:19" ht="15.75" customHeight="1" x14ac:dyDescent="0.25">
      <c r="B49076" s="106"/>
      <c r="C49076" s="106"/>
      <c r="D49076" s="139"/>
      <c r="P49076" s="142"/>
      <c r="Q49076" s="142"/>
      <c r="R49076" s="142"/>
      <c r="S49076" s="139"/>
    </row>
    <row r="49077" spans="2:19" ht="15.75" customHeight="1" x14ac:dyDescent="0.25">
      <c r="B49077" s="106"/>
      <c r="C49077" s="106"/>
      <c r="D49077" s="139"/>
      <c r="P49077" s="142"/>
      <c r="Q49077" s="142"/>
      <c r="R49077" s="142"/>
      <c r="S49077" s="139"/>
    </row>
    <row r="49078" spans="2:19" ht="15.75" customHeight="1" x14ac:dyDescent="0.25">
      <c r="B49078" s="106"/>
      <c r="C49078" s="106"/>
      <c r="D49078" s="139"/>
      <c r="P49078" s="142"/>
      <c r="Q49078" s="142"/>
      <c r="R49078" s="142"/>
      <c r="S49078" s="139"/>
    </row>
    <row r="49079" spans="2:19" ht="15.75" customHeight="1" x14ac:dyDescent="0.25">
      <c r="B49079" s="106"/>
      <c r="C49079" s="106"/>
      <c r="D49079" s="139"/>
      <c r="P49079" s="142"/>
      <c r="Q49079" s="142"/>
      <c r="R49079" s="142"/>
      <c r="S49079" s="139"/>
    </row>
    <row r="49080" spans="2:19" ht="15.75" customHeight="1" x14ac:dyDescent="0.25">
      <c r="B49080" s="106"/>
      <c r="C49080" s="106"/>
      <c r="D49080" s="139"/>
      <c r="P49080" s="142"/>
      <c r="Q49080" s="142"/>
      <c r="R49080" s="142"/>
      <c r="S49080" s="139"/>
    </row>
    <row r="49081" spans="2:19" ht="15.75" customHeight="1" x14ac:dyDescent="0.25">
      <c r="B49081" s="106"/>
      <c r="C49081" s="106"/>
      <c r="D49081" s="139"/>
      <c r="P49081" s="142"/>
      <c r="Q49081" s="142"/>
      <c r="R49081" s="142"/>
      <c r="S49081" s="139"/>
    </row>
    <row r="49082" spans="2:19" ht="15.75" customHeight="1" x14ac:dyDescent="0.25">
      <c r="B49082" s="106"/>
      <c r="C49082" s="106"/>
      <c r="D49082" s="139"/>
      <c r="P49082" s="142"/>
      <c r="Q49082" s="142"/>
      <c r="R49082" s="142"/>
      <c r="S49082" s="139"/>
    </row>
    <row r="49083" spans="2:19" ht="15.75" customHeight="1" x14ac:dyDescent="0.25">
      <c r="B49083" s="106"/>
      <c r="C49083" s="106"/>
      <c r="D49083" s="139"/>
      <c r="P49083" s="142"/>
      <c r="Q49083" s="142"/>
      <c r="R49083" s="142"/>
      <c r="S49083" s="139"/>
    </row>
    <row r="49084" spans="2:19" ht="15.75" customHeight="1" x14ac:dyDescent="0.25">
      <c r="B49084" s="106"/>
      <c r="C49084" s="106"/>
      <c r="D49084" s="139"/>
      <c r="P49084" s="142"/>
      <c r="Q49084" s="142"/>
      <c r="R49084" s="142"/>
      <c r="S49084" s="139"/>
    </row>
    <row r="49085" spans="2:19" ht="15.75" customHeight="1" x14ac:dyDescent="0.25">
      <c r="B49085" s="106"/>
      <c r="C49085" s="106"/>
      <c r="D49085" s="139"/>
      <c r="P49085" s="142"/>
      <c r="Q49085" s="142"/>
      <c r="R49085" s="142"/>
      <c r="S49085" s="139"/>
    </row>
    <row r="49086" spans="2:19" ht="15.75" customHeight="1" x14ac:dyDescent="0.25">
      <c r="B49086" s="106"/>
      <c r="C49086" s="106"/>
      <c r="D49086" s="139"/>
      <c r="P49086" s="142"/>
      <c r="Q49086" s="142"/>
      <c r="R49086" s="142"/>
      <c r="S49086" s="139"/>
    </row>
    <row r="49087" spans="2:19" ht="15.75" customHeight="1" x14ac:dyDescent="0.25">
      <c r="B49087" s="106"/>
      <c r="C49087" s="106"/>
      <c r="D49087" s="139"/>
      <c r="P49087" s="142"/>
      <c r="Q49087" s="142"/>
      <c r="R49087" s="142"/>
      <c r="S49087" s="139"/>
    </row>
    <row r="49088" spans="2:19" ht="15.75" customHeight="1" x14ac:dyDescent="0.25">
      <c r="B49088" s="106"/>
      <c r="C49088" s="106"/>
      <c r="D49088" s="139"/>
      <c r="P49088" s="142"/>
      <c r="Q49088" s="142"/>
      <c r="R49088" s="142"/>
      <c r="S49088" s="139"/>
    </row>
    <row r="49089" spans="2:19" ht="15.75" customHeight="1" x14ac:dyDescent="0.25">
      <c r="B49089" s="106"/>
      <c r="C49089" s="106"/>
      <c r="D49089" s="139"/>
      <c r="P49089" s="142"/>
      <c r="Q49089" s="142"/>
      <c r="R49089" s="142"/>
      <c r="S49089" s="139"/>
    </row>
    <row r="49090" spans="2:19" ht="15.75" customHeight="1" x14ac:dyDescent="0.25">
      <c r="B49090" s="106"/>
      <c r="C49090" s="106"/>
      <c r="D49090" s="139"/>
      <c r="P49090" s="142"/>
      <c r="Q49090" s="142"/>
      <c r="R49090" s="142"/>
      <c r="S49090" s="139"/>
    </row>
    <row r="49091" spans="2:19" ht="15.75" customHeight="1" x14ac:dyDescent="0.25">
      <c r="B49091" s="106"/>
      <c r="C49091" s="106"/>
      <c r="D49091" s="139"/>
      <c r="P49091" s="142"/>
      <c r="Q49091" s="142"/>
      <c r="R49091" s="142"/>
      <c r="S49091" s="139"/>
    </row>
    <row r="49092" spans="2:19" ht="15.75" customHeight="1" x14ac:dyDescent="0.25">
      <c r="B49092" s="106"/>
      <c r="C49092" s="106"/>
      <c r="D49092" s="139"/>
      <c r="P49092" s="142"/>
      <c r="Q49092" s="142"/>
      <c r="R49092" s="142"/>
      <c r="S49092" s="139"/>
    </row>
    <row r="49093" spans="2:19" ht="15.75" customHeight="1" x14ac:dyDescent="0.25">
      <c r="B49093" s="106"/>
      <c r="C49093" s="106"/>
      <c r="D49093" s="139"/>
      <c r="P49093" s="142"/>
      <c r="Q49093" s="142"/>
      <c r="R49093" s="142"/>
      <c r="S49093" s="139"/>
    </row>
    <row r="49094" spans="2:19" ht="15.75" customHeight="1" x14ac:dyDescent="0.25">
      <c r="B49094" s="106"/>
      <c r="C49094" s="106"/>
      <c r="D49094" s="139"/>
      <c r="P49094" s="142"/>
      <c r="Q49094" s="142"/>
      <c r="R49094" s="142"/>
      <c r="S49094" s="139"/>
    </row>
    <row r="49095" spans="2:19" ht="15.75" customHeight="1" x14ac:dyDescent="0.25">
      <c r="B49095" s="106"/>
      <c r="C49095" s="106"/>
      <c r="D49095" s="139"/>
      <c r="P49095" s="142"/>
      <c r="Q49095" s="142"/>
      <c r="R49095" s="142"/>
      <c r="S49095" s="139"/>
    </row>
    <row r="49096" spans="2:19" ht="15.75" customHeight="1" x14ac:dyDescent="0.25">
      <c r="B49096" s="106"/>
      <c r="C49096" s="106"/>
      <c r="D49096" s="139"/>
      <c r="P49096" s="142"/>
      <c r="Q49096" s="142"/>
      <c r="R49096" s="142"/>
      <c r="S49096" s="139"/>
    </row>
    <row r="49097" spans="2:19" ht="15.75" customHeight="1" x14ac:dyDescent="0.25">
      <c r="B49097" s="106"/>
      <c r="C49097" s="106"/>
      <c r="D49097" s="139"/>
      <c r="P49097" s="142"/>
      <c r="Q49097" s="142"/>
      <c r="R49097" s="142"/>
      <c r="S49097" s="139"/>
    </row>
    <row r="49098" spans="2:19" ht="15.75" customHeight="1" x14ac:dyDescent="0.25">
      <c r="B49098" s="106"/>
      <c r="C49098" s="106"/>
      <c r="D49098" s="139"/>
      <c r="P49098" s="142"/>
      <c r="Q49098" s="142"/>
      <c r="R49098" s="142"/>
      <c r="S49098" s="139"/>
    </row>
    <row r="49099" spans="2:19" ht="15.75" customHeight="1" x14ac:dyDescent="0.25">
      <c r="B49099" s="106"/>
      <c r="C49099" s="106"/>
      <c r="D49099" s="139"/>
      <c r="P49099" s="142"/>
      <c r="Q49099" s="142"/>
      <c r="R49099" s="142"/>
      <c r="S49099" s="139"/>
    </row>
    <row r="49100" spans="2:19" ht="15.75" customHeight="1" x14ac:dyDescent="0.25">
      <c r="B49100" s="106"/>
      <c r="C49100" s="106"/>
      <c r="D49100" s="139"/>
      <c r="P49100" s="142"/>
      <c r="Q49100" s="142"/>
      <c r="R49100" s="142"/>
      <c r="S49100" s="139"/>
    </row>
    <row r="49101" spans="2:19" ht="15.75" customHeight="1" x14ac:dyDescent="0.25">
      <c r="B49101" s="106"/>
      <c r="C49101" s="106"/>
      <c r="D49101" s="139"/>
      <c r="P49101" s="142"/>
      <c r="Q49101" s="142"/>
      <c r="R49101" s="142"/>
      <c r="S49101" s="139"/>
    </row>
    <row r="49102" spans="2:19" ht="15.75" customHeight="1" x14ac:dyDescent="0.25">
      <c r="B49102" s="106"/>
      <c r="C49102" s="106"/>
      <c r="D49102" s="139"/>
      <c r="P49102" s="142"/>
      <c r="Q49102" s="142"/>
      <c r="R49102" s="142"/>
      <c r="S49102" s="139"/>
    </row>
    <row r="49103" spans="2:19" ht="15.75" customHeight="1" x14ac:dyDescent="0.25">
      <c r="B49103" s="106"/>
      <c r="C49103" s="106"/>
      <c r="D49103" s="139"/>
      <c r="P49103" s="142"/>
      <c r="Q49103" s="142"/>
      <c r="R49103" s="142"/>
      <c r="S49103" s="139"/>
    </row>
    <row r="49104" spans="2:19" ht="15.75" customHeight="1" x14ac:dyDescent="0.25">
      <c r="B49104" s="106"/>
      <c r="C49104" s="106"/>
      <c r="D49104" s="139"/>
      <c r="P49104" s="142"/>
      <c r="Q49104" s="142"/>
      <c r="R49104" s="142"/>
      <c r="S49104" s="139"/>
    </row>
    <row r="49105" spans="2:19" ht="15.75" customHeight="1" x14ac:dyDescent="0.25">
      <c r="B49105" s="106"/>
      <c r="C49105" s="106"/>
      <c r="D49105" s="139"/>
      <c r="P49105" s="142"/>
      <c r="Q49105" s="142"/>
      <c r="R49105" s="142"/>
      <c r="S49105" s="139"/>
    </row>
    <row r="49106" spans="2:19" ht="15.75" customHeight="1" x14ac:dyDescent="0.25">
      <c r="B49106" s="106"/>
      <c r="C49106" s="106"/>
      <c r="D49106" s="139"/>
      <c r="P49106" s="142"/>
      <c r="Q49106" s="142"/>
      <c r="R49106" s="142"/>
      <c r="S49106" s="139"/>
    </row>
    <row r="49107" spans="2:19" ht="15.75" customHeight="1" x14ac:dyDescent="0.25">
      <c r="B49107" s="106"/>
      <c r="C49107" s="106"/>
      <c r="D49107" s="139"/>
      <c r="P49107" s="142"/>
      <c r="Q49107" s="142"/>
      <c r="R49107" s="142"/>
      <c r="S49107" s="139"/>
    </row>
    <row r="49108" spans="2:19" ht="15.75" customHeight="1" x14ac:dyDescent="0.25">
      <c r="B49108" s="106"/>
      <c r="C49108" s="106"/>
      <c r="D49108" s="139"/>
      <c r="P49108" s="142"/>
      <c r="Q49108" s="142"/>
      <c r="R49108" s="142"/>
      <c r="S49108" s="139"/>
    </row>
    <row r="49109" spans="2:19" ht="15.75" customHeight="1" x14ac:dyDescent="0.25">
      <c r="B49109" s="106"/>
      <c r="C49109" s="106"/>
      <c r="D49109" s="139"/>
      <c r="P49109" s="142"/>
      <c r="Q49109" s="142"/>
      <c r="R49109" s="142"/>
      <c r="S49109" s="139"/>
    </row>
    <row r="49110" spans="2:19" ht="15.75" customHeight="1" x14ac:dyDescent="0.25">
      <c r="B49110" s="106"/>
      <c r="C49110" s="106"/>
      <c r="D49110" s="139"/>
      <c r="P49110" s="142"/>
      <c r="Q49110" s="142"/>
      <c r="R49110" s="142"/>
      <c r="S49110" s="139"/>
    </row>
    <row r="49111" spans="2:19" ht="15.75" customHeight="1" x14ac:dyDescent="0.25">
      <c r="B49111" s="106"/>
      <c r="C49111" s="106"/>
      <c r="D49111" s="139"/>
      <c r="P49111" s="142"/>
      <c r="Q49111" s="142"/>
      <c r="R49111" s="142"/>
      <c r="S49111" s="139"/>
    </row>
    <row r="49112" spans="2:19" ht="15.75" customHeight="1" x14ac:dyDescent="0.25">
      <c r="B49112" s="106"/>
      <c r="C49112" s="106"/>
      <c r="D49112" s="139"/>
      <c r="P49112" s="142"/>
      <c r="Q49112" s="142"/>
      <c r="R49112" s="142"/>
      <c r="S49112" s="139"/>
    </row>
    <row r="49113" spans="2:19" ht="15.75" customHeight="1" x14ac:dyDescent="0.25">
      <c r="B49113" s="106"/>
      <c r="C49113" s="106"/>
      <c r="D49113" s="139"/>
      <c r="P49113" s="142"/>
      <c r="Q49113" s="142"/>
      <c r="R49113" s="142"/>
      <c r="S49113" s="139"/>
    </row>
    <row r="49114" spans="2:19" ht="15.75" customHeight="1" x14ac:dyDescent="0.25">
      <c r="B49114" s="106"/>
      <c r="C49114" s="106"/>
      <c r="D49114" s="139"/>
      <c r="P49114" s="142"/>
      <c r="Q49114" s="142"/>
      <c r="R49114" s="142"/>
      <c r="S49114" s="139"/>
    </row>
    <row r="49115" spans="2:19" ht="15.75" customHeight="1" x14ac:dyDescent="0.25">
      <c r="B49115" s="106"/>
      <c r="C49115" s="106"/>
      <c r="D49115" s="139"/>
      <c r="P49115" s="142"/>
      <c r="Q49115" s="142"/>
      <c r="R49115" s="142"/>
      <c r="S49115" s="139"/>
    </row>
    <row r="49116" spans="2:19" ht="15.75" customHeight="1" x14ac:dyDescent="0.25">
      <c r="B49116" s="106"/>
      <c r="C49116" s="106"/>
      <c r="D49116" s="139"/>
      <c r="P49116" s="142"/>
      <c r="Q49116" s="142"/>
      <c r="R49116" s="142"/>
      <c r="S49116" s="139"/>
    </row>
    <row r="49117" spans="2:19" ht="15.75" customHeight="1" x14ac:dyDescent="0.25">
      <c r="B49117" s="106"/>
      <c r="C49117" s="106"/>
      <c r="D49117" s="139"/>
      <c r="P49117" s="142"/>
      <c r="Q49117" s="142"/>
      <c r="R49117" s="142"/>
      <c r="S49117" s="139"/>
    </row>
    <row r="49118" spans="2:19" ht="15.75" customHeight="1" x14ac:dyDescent="0.25">
      <c r="B49118" s="106"/>
      <c r="C49118" s="106"/>
      <c r="D49118" s="139"/>
      <c r="P49118" s="142"/>
      <c r="Q49118" s="142"/>
      <c r="R49118" s="142"/>
      <c r="S49118" s="139"/>
    </row>
    <row r="49119" spans="2:19" ht="15.75" customHeight="1" x14ac:dyDescent="0.25">
      <c r="B49119" s="106"/>
      <c r="C49119" s="106"/>
      <c r="D49119" s="139"/>
      <c r="P49119" s="142"/>
      <c r="Q49119" s="142"/>
      <c r="R49119" s="142"/>
      <c r="S49119" s="139"/>
    </row>
    <row r="49120" spans="2:19" ht="15.75" customHeight="1" x14ac:dyDescent="0.25">
      <c r="B49120" s="106"/>
      <c r="C49120" s="106"/>
      <c r="D49120" s="139"/>
      <c r="P49120" s="142"/>
      <c r="Q49120" s="142"/>
      <c r="R49120" s="142"/>
      <c r="S49120" s="139"/>
    </row>
    <row r="49121" spans="2:19" ht="15.75" customHeight="1" x14ac:dyDescent="0.25">
      <c r="B49121" s="106"/>
      <c r="C49121" s="106"/>
      <c r="D49121" s="139"/>
      <c r="P49121" s="142"/>
      <c r="Q49121" s="142"/>
      <c r="R49121" s="142"/>
      <c r="S49121" s="139"/>
    </row>
    <row r="49122" spans="2:19" ht="15.75" customHeight="1" x14ac:dyDescent="0.25">
      <c r="B49122" s="106"/>
      <c r="C49122" s="106"/>
      <c r="D49122" s="139"/>
      <c r="P49122" s="142"/>
      <c r="Q49122" s="142"/>
      <c r="R49122" s="142"/>
      <c r="S49122" s="139"/>
    </row>
    <row r="49123" spans="2:19" ht="15.75" customHeight="1" x14ac:dyDescent="0.25">
      <c r="B49123" s="106"/>
      <c r="C49123" s="106"/>
      <c r="D49123" s="139"/>
      <c r="P49123" s="142"/>
      <c r="Q49123" s="142"/>
      <c r="R49123" s="142"/>
      <c r="S49123" s="139"/>
    </row>
    <row r="49124" spans="2:19" ht="15.75" customHeight="1" x14ac:dyDescent="0.25">
      <c r="B49124" s="106"/>
      <c r="C49124" s="106"/>
      <c r="D49124" s="139"/>
      <c r="P49124" s="142"/>
      <c r="Q49124" s="142"/>
      <c r="R49124" s="142"/>
      <c r="S49124" s="139"/>
    </row>
    <row r="49125" spans="2:19" ht="15.75" customHeight="1" x14ac:dyDescent="0.25">
      <c r="B49125" s="106"/>
      <c r="C49125" s="106"/>
      <c r="D49125" s="139"/>
      <c r="P49125" s="142"/>
      <c r="Q49125" s="142"/>
      <c r="R49125" s="142"/>
      <c r="S49125" s="139"/>
    </row>
    <row r="49126" spans="2:19" ht="15.75" customHeight="1" x14ac:dyDescent="0.25">
      <c r="B49126" s="106"/>
      <c r="C49126" s="106"/>
      <c r="D49126" s="139"/>
      <c r="P49126" s="142"/>
      <c r="Q49126" s="142"/>
      <c r="R49126" s="142"/>
      <c r="S49126" s="139"/>
    </row>
    <row r="49127" spans="2:19" ht="15.75" customHeight="1" x14ac:dyDescent="0.25">
      <c r="B49127" s="106"/>
      <c r="C49127" s="106"/>
      <c r="D49127" s="139"/>
      <c r="P49127" s="142"/>
      <c r="Q49127" s="142"/>
      <c r="R49127" s="142"/>
      <c r="S49127" s="139"/>
    </row>
    <row r="49128" spans="2:19" ht="15.75" customHeight="1" x14ac:dyDescent="0.25">
      <c r="B49128" s="106"/>
      <c r="C49128" s="106"/>
      <c r="D49128" s="139"/>
      <c r="P49128" s="142"/>
      <c r="Q49128" s="142"/>
      <c r="R49128" s="142"/>
      <c r="S49128" s="139"/>
    </row>
    <row r="49129" spans="2:19" ht="15.75" customHeight="1" x14ac:dyDescent="0.25">
      <c r="B49129" s="106"/>
      <c r="C49129" s="106"/>
      <c r="D49129" s="139"/>
      <c r="P49129" s="142"/>
      <c r="Q49129" s="142"/>
      <c r="R49129" s="142"/>
      <c r="S49129" s="139"/>
    </row>
    <row r="49130" spans="2:19" ht="15.75" customHeight="1" x14ac:dyDescent="0.25">
      <c r="B49130" s="106"/>
      <c r="C49130" s="106"/>
      <c r="D49130" s="139"/>
      <c r="P49130" s="142"/>
      <c r="Q49130" s="142"/>
      <c r="R49130" s="142"/>
      <c r="S49130" s="139"/>
    </row>
    <row r="49131" spans="2:19" ht="15.75" customHeight="1" x14ac:dyDescent="0.25">
      <c r="B49131" s="106"/>
      <c r="C49131" s="106"/>
      <c r="D49131" s="139"/>
      <c r="P49131" s="142"/>
      <c r="Q49131" s="142"/>
      <c r="R49131" s="142"/>
      <c r="S49131" s="139"/>
    </row>
    <row r="49132" spans="2:19" ht="15.75" customHeight="1" x14ac:dyDescent="0.25">
      <c r="B49132" s="106"/>
      <c r="C49132" s="106"/>
      <c r="D49132" s="139"/>
      <c r="P49132" s="142"/>
      <c r="Q49132" s="142"/>
      <c r="R49132" s="142"/>
      <c r="S49132" s="139"/>
    </row>
    <row r="49133" spans="2:19" ht="15.75" customHeight="1" x14ac:dyDescent="0.25">
      <c r="B49133" s="106"/>
      <c r="C49133" s="106"/>
      <c r="D49133" s="139"/>
      <c r="P49133" s="142"/>
      <c r="Q49133" s="142"/>
      <c r="R49133" s="142"/>
      <c r="S49133" s="139"/>
    </row>
    <row r="49134" spans="2:19" ht="15.75" customHeight="1" x14ac:dyDescent="0.25">
      <c r="B49134" s="106"/>
      <c r="C49134" s="106"/>
      <c r="D49134" s="139"/>
      <c r="P49134" s="142"/>
      <c r="Q49134" s="142"/>
      <c r="R49134" s="142"/>
      <c r="S49134" s="139"/>
    </row>
    <row r="49135" spans="2:19" ht="15.75" customHeight="1" x14ac:dyDescent="0.25">
      <c r="B49135" s="106"/>
      <c r="C49135" s="106"/>
      <c r="D49135" s="139"/>
      <c r="P49135" s="142"/>
      <c r="Q49135" s="142"/>
      <c r="R49135" s="142"/>
      <c r="S49135" s="139"/>
    </row>
    <row r="49136" spans="2:19" ht="15.75" customHeight="1" x14ac:dyDescent="0.25">
      <c r="B49136" s="106"/>
      <c r="C49136" s="106"/>
      <c r="D49136" s="139"/>
      <c r="P49136" s="142"/>
      <c r="Q49136" s="142"/>
      <c r="R49136" s="142"/>
      <c r="S49136" s="139"/>
    </row>
    <row r="49137" spans="2:19" ht="15.75" customHeight="1" x14ac:dyDescent="0.25">
      <c r="B49137" s="106"/>
      <c r="C49137" s="106"/>
      <c r="D49137" s="139"/>
      <c r="P49137" s="142"/>
      <c r="Q49137" s="142"/>
      <c r="R49137" s="142"/>
      <c r="S49137" s="139"/>
    </row>
    <row r="49138" spans="2:19" ht="15.75" customHeight="1" x14ac:dyDescent="0.25">
      <c r="B49138" s="106"/>
      <c r="C49138" s="106"/>
      <c r="D49138" s="139"/>
      <c r="P49138" s="142"/>
      <c r="Q49138" s="142"/>
      <c r="R49138" s="142"/>
      <c r="S49138" s="139"/>
    </row>
    <row r="49139" spans="2:19" ht="15.75" customHeight="1" x14ac:dyDescent="0.25">
      <c r="B49139" s="106"/>
      <c r="C49139" s="106"/>
      <c r="D49139" s="139"/>
      <c r="P49139" s="142"/>
      <c r="Q49139" s="142"/>
      <c r="R49139" s="142"/>
      <c r="S49139" s="139"/>
    </row>
    <row r="49140" spans="2:19" ht="15.75" customHeight="1" x14ac:dyDescent="0.25">
      <c r="B49140" s="106"/>
      <c r="C49140" s="106"/>
      <c r="D49140" s="139"/>
      <c r="P49140" s="142"/>
      <c r="Q49140" s="142"/>
      <c r="R49140" s="142"/>
      <c r="S49140" s="139"/>
    </row>
    <row r="49141" spans="2:19" ht="15.75" customHeight="1" x14ac:dyDescent="0.25">
      <c r="B49141" s="106"/>
      <c r="C49141" s="106"/>
      <c r="D49141" s="139"/>
      <c r="P49141" s="142"/>
      <c r="Q49141" s="142"/>
      <c r="R49141" s="142"/>
      <c r="S49141" s="139"/>
    </row>
    <row r="49142" spans="2:19" ht="15.75" customHeight="1" x14ac:dyDescent="0.25">
      <c r="B49142" s="106"/>
      <c r="C49142" s="106"/>
      <c r="D49142" s="139"/>
      <c r="P49142" s="142"/>
      <c r="Q49142" s="142"/>
      <c r="R49142" s="142"/>
      <c r="S49142" s="139"/>
    </row>
    <row r="49143" spans="2:19" ht="15.75" customHeight="1" x14ac:dyDescent="0.25">
      <c r="B49143" s="106"/>
      <c r="C49143" s="106"/>
      <c r="D49143" s="139"/>
      <c r="P49143" s="142"/>
      <c r="Q49143" s="142"/>
      <c r="R49143" s="142"/>
      <c r="S49143" s="139"/>
    </row>
    <row r="49144" spans="2:19" ht="15.75" customHeight="1" x14ac:dyDescent="0.25">
      <c r="B49144" s="106"/>
      <c r="C49144" s="106"/>
      <c r="D49144" s="139"/>
      <c r="P49144" s="142"/>
      <c r="Q49144" s="142"/>
      <c r="R49144" s="142"/>
      <c r="S49144" s="139"/>
    </row>
    <row r="49145" spans="2:19" ht="15.75" customHeight="1" x14ac:dyDescent="0.25">
      <c r="B49145" s="106"/>
      <c r="C49145" s="106"/>
      <c r="D49145" s="139"/>
      <c r="P49145" s="142"/>
      <c r="Q49145" s="142"/>
      <c r="R49145" s="142"/>
      <c r="S49145" s="139"/>
    </row>
    <row r="49146" spans="2:19" ht="15.75" customHeight="1" x14ac:dyDescent="0.25">
      <c r="B49146" s="106"/>
      <c r="C49146" s="106"/>
      <c r="D49146" s="139"/>
      <c r="P49146" s="142"/>
      <c r="Q49146" s="142"/>
      <c r="R49146" s="142"/>
      <c r="S49146" s="139"/>
    </row>
    <row r="49147" spans="2:19" ht="15.75" customHeight="1" x14ac:dyDescent="0.25">
      <c r="B49147" s="106"/>
      <c r="C49147" s="106"/>
      <c r="D49147" s="139"/>
      <c r="P49147" s="142"/>
      <c r="Q49147" s="142"/>
      <c r="R49147" s="142"/>
      <c r="S49147" s="139"/>
    </row>
    <row r="49148" spans="2:19" ht="15.75" customHeight="1" x14ac:dyDescent="0.25">
      <c r="B49148" s="106"/>
      <c r="C49148" s="106"/>
      <c r="D49148" s="139"/>
      <c r="P49148" s="142"/>
      <c r="Q49148" s="142"/>
      <c r="R49148" s="142"/>
      <c r="S49148" s="139"/>
    </row>
    <row r="49149" spans="2:19" ht="15.75" customHeight="1" x14ac:dyDescent="0.25">
      <c r="B49149" s="106"/>
      <c r="C49149" s="106"/>
      <c r="D49149" s="139"/>
      <c r="P49149" s="142"/>
      <c r="Q49149" s="142"/>
      <c r="R49149" s="142"/>
      <c r="S49149" s="139"/>
    </row>
    <row r="49150" spans="2:19" ht="15.75" customHeight="1" x14ac:dyDescent="0.25">
      <c r="B49150" s="106"/>
      <c r="C49150" s="106"/>
      <c r="D49150" s="139"/>
      <c r="P49150" s="142"/>
      <c r="Q49150" s="142"/>
      <c r="R49150" s="142"/>
      <c r="S49150" s="139"/>
    </row>
    <row r="49151" spans="2:19" ht="15.75" customHeight="1" x14ac:dyDescent="0.25">
      <c r="B49151" s="106"/>
      <c r="C49151" s="106"/>
      <c r="D49151" s="139"/>
      <c r="P49151" s="142"/>
      <c r="Q49151" s="142"/>
      <c r="R49151" s="142"/>
      <c r="S49151" s="139"/>
    </row>
    <row r="49152" spans="2:19" ht="15.75" customHeight="1" x14ac:dyDescent="0.25">
      <c r="B49152" s="106"/>
      <c r="C49152" s="106"/>
      <c r="D49152" s="139"/>
      <c r="P49152" s="142"/>
      <c r="Q49152" s="142"/>
      <c r="R49152" s="142"/>
      <c r="S49152" s="139"/>
    </row>
    <row r="49153" spans="2:19" ht="15.75" customHeight="1" x14ac:dyDescent="0.25">
      <c r="B49153" s="106"/>
      <c r="C49153" s="106"/>
      <c r="D49153" s="139"/>
      <c r="P49153" s="142"/>
      <c r="Q49153" s="142"/>
      <c r="R49153" s="142"/>
      <c r="S49153" s="139"/>
    </row>
    <row r="49154" spans="2:19" ht="15.75" customHeight="1" x14ac:dyDescent="0.25">
      <c r="B49154" s="106"/>
      <c r="C49154" s="106"/>
      <c r="D49154" s="139"/>
      <c r="P49154" s="142"/>
      <c r="Q49154" s="142"/>
      <c r="R49154" s="142"/>
      <c r="S49154" s="139"/>
    </row>
    <row r="49155" spans="2:19" ht="15.75" customHeight="1" x14ac:dyDescent="0.25">
      <c r="B49155" s="106"/>
      <c r="C49155" s="106"/>
      <c r="D49155" s="139"/>
      <c r="P49155" s="142"/>
      <c r="Q49155" s="142"/>
      <c r="R49155" s="142"/>
      <c r="S49155" s="139"/>
    </row>
    <row r="49156" spans="2:19" ht="15.75" customHeight="1" x14ac:dyDescent="0.25">
      <c r="B49156" s="106"/>
      <c r="C49156" s="106"/>
      <c r="D49156" s="139"/>
      <c r="P49156" s="142"/>
      <c r="Q49156" s="142"/>
      <c r="R49156" s="142"/>
      <c r="S49156" s="139"/>
    </row>
    <row r="49157" spans="2:19" ht="15.75" customHeight="1" x14ac:dyDescent="0.25">
      <c r="B49157" s="106"/>
      <c r="C49157" s="106"/>
      <c r="D49157" s="139"/>
      <c r="P49157" s="142"/>
      <c r="Q49157" s="142"/>
      <c r="R49157" s="142"/>
      <c r="S49157" s="139"/>
    </row>
    <row r="49158" spans="2:19" ht="15.75" customHeight="1" x14ac:dyDescent="0.25">
      <c r="B49158" s="106"/>
      <c r="C49158" s="106"/>
      <c r="D49158" s="139"/>
      <c r="P49158" s="142"/>
      <c r="Q49158" s="142"/>
      <c r="R49158" s="142"/>
      <c r="S49158" s="139"/>
    </row>
    <row r="49159" spans="2:19" ht="15.75" customHeight="1" x14ac:dyDescent="0.25">
      <c r="B49159" s="106"/>
      <c r="C49159" s="106"/>
      <c r="D49159" s="139"/>
      <c r="P49159" s="142"/>
      <c r="Q49159" s="142"/>
      <c r="R49159" s="142"/>
      <c r="S49159" s="139"/>
    </row>
    <row r="49160" spans="2:19" ht="15.75" customHeight="1" x14ac:dyDescent="0.25">
      <c r="B49160" s="106"/>
      <c r="C49160" s="106"/>
      <c r="D49160" s="139"/>
      <c r="P49160" s="142"/>
      <c r="Q49160" s="142"/>
      <c r="R49160" s="142"/>
      <c r="S49160" s="139"/>
    </row>
    <row r="49161" spans="2:19" ht="15.75" customHeight="1" x14ac:dyDescent="0.25">
      <c r="B49161" s="106"/>
      <c r="C49161" s="106"/>
      <c r="D49161" s="139"/>
      <c r="P49161" s="142"/>
      <c r="Q49161" s="142"/>
      <c r="R49161" s="142"/>
      <c r="S49161" s="139"/>
    </row>
    <row r="49162" spans="2:19" ht="15.75" customHeight="1" x14ac:dyDescent="0.25">
      <c r="B49162" s="106"/>
      <c r="C49162" s="106"/>
      <c r="D49162" s="139"/>
      <c r="P49162" s="142"/>
      <c r="Q49162" s="142"/>
      <c r="R49162" s="142"/>
      <c r="S49162" s="139"/>
    </row>
    <row r="49163" spans="2:19" ht="15.75" customHeight="1" x14ac:dyDescent="0.25">
      <c r="B49163" s="106"/>
      <c r="C49163" s="106"/>
      <c r="D49163" s="139"/>
      <c r="P49163" s="142"/>
      <c r="Q49163" s="142"/>
      <c r="R49163" s="142"/>
      <c r="S49163" s="139"/>
    </row>
    <row r="49164" spans="2:19" ht="15.75" customHeight="1" x14ac:dyDescent="0.25">
      <c r="B49164" s="106"/>
      <c r="C49164" s="106"/>
      <c r="D49164" s="139"/>
      <c r="P49164" s="142"/>
      <c r="Q49164" s="142"/>
      <c r="R49164" s="142"/>
      <c r="S49164" s="139"/>
    </row>
    <row r="49165" spans="2:19" ht="15.75" customHeight="1" x14ac:dyDescent="0.25">
      <c r="B49165" s="106"/>
      <c r="C49165" s="106"/>
      <c r="D49165" s="139"/>
      <c r="P49165" s="142"/>
      <c r="Q49165" s="142"/>
      <c r="R49165" s="142"/>
      <c r="S49165" s="139"/>
    </row>
    <row r="49166" spans="2:19" ht="15.75" customHeight="1" x14ac:dyDescent="0.25">
      <c r="B49166" s="106"/>
      <c r="C49166" s="106"/>
      <c r="D49166" s="139"/>
      <c r="P49166" s="142"/>
      <c r="Q49166" s="142"/>
      <c r="R49166" s="142"/>
      <c r="S49166" s="139"/>
    </row>
    <row r="49167" spans="2:19" ht="15.75" customHeight="1" x14ac:dyDescent="0.25">
      <c r="B49167" s="106"/>
      <c r="C49167" s="106"/>
      <c r="D49167" s="139"/>
      <c r="P49167" s="142"/>
      <c r="Q49167" s="142"/>
      <c r="R49167" s="142"/>
      <c r="S49167" s="139"/>
    </row>
    <row r="49168" spans="2:19" ht="15.75" customHeight="1" x14ac:dyDescent="0.25">
      <c r="B49168" s="106"/>
      <c r="C49168" s="106"/>
      <c r="D49168" s="139"/>
      <c r="P49168" s="142"/>
      <c r="Q49168" s="142"/>
      <c r="R49168" s="142"/>
      <c r="S49168" s="139"/>
    </row>
    <row r="49169" spans="2:19" ht="15.75" customHeight="1" x14ac:dyDescent="0.25">
      <c r="B49169" s="106"/>
      <c r="C49169" s="106"/>
      <c r="D49169" s="139"/>
      <c r="P49169" s="142"/>
      <c r="Q49169" s="142"/>
      <c r="R49169" s="142"/>
      <c r="S49169" s="139"/>
    </row>
    <row r="49170" spans="2:19" ht="15.75" customHeight="1" x14ac:dyDescent="0.25">
      <c r="B49170" s="106"/>
      <c r="C49170" s="106"/>
      <c r="D49170" s="139"/>
      <c r="P49170" s="142"/>
      <c r="Q49170" s="142"/>
      <c r="R49170" s="142"/>
      <c r="S49170" s="139"/>
    </row>
    <row r="49171" spans="2:19" ht="15.75" customHeight="1" x14ac:dyDescent="0.25">
      <c r="B49171" s="106"/>
      <c r="C49171" s="106"/>
      <c r="D49171" s="139"/>
      <c r="P49171" s="142"/>
      <c r="Q49171" s="142"/>
      <c r="R49171" s="142"/>
      <c r="S49171" s="139"/>
    </row>
    <row r="49172" spans="2:19" ht="15.75" customHeight="1" x14ac:dyDescent="0.25">
      <c r="B49172" s="106"/>
      <c r="C49172" s="106"/>
      <c r="D49172" s="139"/>
      <c r="P49172" s="142"/>
      <c r="Q49172" s="142"/>
      <c r="R49172" s="142"/>
      <c r="S49172" s="139"/>
    </row>
    <row r="49173" spans="2:19" ht="15.75" customHeight="1" x14ac:dyDescent="0.25">
      <c r="B49173" s="106"/>
      <c r="C49173" s="106"/>
      <c r="D49173" s="139"/>
      <c r="P49173" s="142"/>
      <c r="Q49173" s="142"/>
      <c r="R49173" s="142"/>
      <c r="S49173" s="139"/>
    </row>
    <row r="49174" spans="2:19" ht="15.75" customHeight="1" x14ac:dyDescent="0.25">
      <c r="B49174" s="106"/>
      <c r="C49174" s="106"/>
      <c r="D49174" s="139"/>
      <c r="P49174" s="142"/>
      <c r="Q49174" s="142"/>
      <c r="R49174" s="142"/>
      <c r="S49174" s="139"/>
    </row>
    <row r="49175" spans="2:19" ht="15.75" customHeight="1" x14ac:dyDescent="0.25">
      <c r="B49175" s="106"/>
      <c r="C49175" s="106"/>
      <c r="D49175" s="139"/>
      <c r="P49175" s="142"/>
      <c r="Q49175" s="142"/>
      <c r="R49175" s="142"/>
      <c r="S49175" s="139"/>
    </row>
    <row r="49176" spans="2:19" ht="15.75" customHeight="1" x14ac:dyDescent="0.25">
      <c r="B49176" s="106"/>
      <c r="C49176" s="106"/>
      <c r="D49176" s="139"/>
      <c r="P49176" s="142"/>
      <c r="Q49176" s="142"/>
      <c r="R49176" s="142"/>
      <c r="S49176" s="139"/>
    </row>
    <row r="49177" spans="2:19" ht="15.75" customHeight="1" x14ac:dyDescent="0.25">
      <c r="B49177" s="106"/>
      <c r="C49177" s="106"/>
      <c r="D49177" s="139"/>
      <c r="P49177" s="142"/>
      <c r="Q49177" s="142"/>
      <c r="R49177" s="142"/>
      <c r="S49177" s="139"/>
    </row>
    <row r="49178" spans="2:19" ht="15.75" customHeight="1" x14ac:dyDescent="0.25">
      <c r="B49178" s="106"/>
      <c r="C49178" s="106"/>
      <c r="D49178" s="139"/>
      <c r="P49178" s="142"/>
      <c r="Q49178" s="142"/>
      <c r="R49178" s="142"/>
      <c r="S49178" s="139"/>
    </row>
    <row r="49179" spans="2:19" ht="15.75" customHeight="1" x14ac:dyDescent="0.25">
      <c r="B49179" s="106"/>
      <c r="C49179" s="106"/>
      <c r="D49179" s="139"/>
      <c r="P49179" s="142"/>
      <c r="Q49179" s="142"/>
      <c r="R49179" s="142"/>
      <c r="S49179" s="139"/>
    </row>
    <row r="49180" spans="2:19" ht="15.75" customHeight="1" x14ac:dyDescent="0.25">
      <c r="B49180" s="106"/>
      <c r="C49180" s="106"/>
      <c r="D49180" s="139"/>
      <c r="P49180" s="142"/>
      <c r="Q49180" s="142"/>
      <c r="R49180" s="142"/>
      <c r="S49180" s="139"/>
    </row>
    <row r="49181" spans="2:19" ht="15.75" customHeight="1" x14ac:dyDescent="0.25">
      <c r="B49181" s="106"/>
      <c r="C49181" s="106"/>
      <c r="D49181" s="139"/>
      <c r="P49181" s="142"/>
      <c r="Q49181" s="142"/>
      <c r="R49181" s="142"/>
      <c r="S49181" s="139"/>
    </row>
    <row r="49182" spans="2:19" ht="15.75" customHeight="1" x14ac:dyDescent="0.25">
      <c r="B49182" s="106"/>
      <c r="C49182" s="106"/>
      <c r="D49182" s="139"/>
      <c r="P49182" s="142"/>
      <c r="Q49182" s="142"/>
      <c r="R49182" s="142"/>
      <c r="S49182" s="139"/>
    </row>
    <row r="49183" spans="2:19" ht="15.75" customHeight="1" x14ac:dyDescent="0.25">
      <c r="B49183" s="106"/>
      <c r="C49183" s="106"/>
      <c r="D49183" s="139"/>
      <c r="P49183" s="142"/>
      <c r="Q49183" s="142"/>
      <c r="R49183" s="142"/>
      <c r="S49183" s="139"/>
    </row>
    <row r="49184" spans="2:19" ht="15.75" customHeight="1" x14ac:dyDescent="0.25">
      <c r="B49184" s="106"/>
      <c r="C49184" s="106"/>
      <c r="D49184" s="139"/>
      <c r="P49184" s="142"/>
      <c r="Q49184" s="142"/>
      <c r="R49184" s="142"/>
      <c r="S49184" s="139"/>
    </row>
    <row r="49185" spans="2:19" ht="15.75" customHeight="1" x14ac:dyDescent="0.25">
      <c r="B49185" s="106"/>
      <c r="C49185" s="106"/>
      <c r="D49185" s="139"/>
      <c r="P49185" s="142"/>
      <c r="Q49185" s="142"/>
      <c r="R49185" s="142"/>
      <c r="S49185" s="139"/>
    </row>
    <row r="49186" spans="2:19" ht="15.75" customHeight="1" x14ac:dyDescent="0.25">
      <c r="B49186" s="106"/>
      <c r="C49186" s="106"/>
      <c r="D49186" s="139"/>
      <c r="P49186" s="142"/>
      <c r="Q49186" s="142"/>
      <c r="R49186" s="142"/>
      <c r="S49186" s="139"/>
    </row>
    <row r="49187" spans="2:19" ht="15.75" customHeight="1" x14ac:dyDescent="0.25">
      <c r="B49187" s="106"/>
      <c r="C49187" s="106"/>
      <c r="D49187" s="139"/>
      <c r="P49187" s="142"/>
      <c r="Q49187" s="142"/>
      <c r="R49187" s="142"/>
      <c r="S49187" s="139"/>
    </row>
    <row r="49188" spans="2:19" ht="15.75" customHeight="1" x14ac:dyDescent="0.25">
      <c r="B49188" s="106"/>
      <c r="C49188" s="106"/>
      <c r="D49188" s="139"/>
      <c r="P49188" s="142"/>
      <c r="Q49188" s="142"/>
      <c r="R49188" s="142"/>
      <c r="S49188" s="139"/>
    </row>
    <row r="49189" spans="2:19" ht="15.75" customHeight="1" x14ac:dyDescent="0.25">
      <c r="B49189" s="106"/>
      <c r="C49189" s="106"/>
      <c r="D49189" s="139"/>
      <c r="P49189" s="142"/>
      <c r="Q49189" s="142"/>
      <c r="R49189" s="142"/>
      <c r="S49189" s="139"/>
    </row>
    <row r="49190" spans="2:19" ht="15.75" customHeight="1" x14ac:dyDescent="0.25">
      <c r="B49190" s="106"/>
      <c r="C49190" s="106"/>
      <c r="D49190" s="139"/>
      <c r="P49190" s="142"/>
      <c r="Q49190" s="142"/>
      <c r="R49190" s="142"/>
      <c r="S49190" s="139"/>
    </row>
    <row r="49191" spans="2:19" ht="15.75" customHeight="1" x14ac:dyDescent="0.25">
      <c r="B49191" s="106"/>
      <c r="C49191" s="106"/>
      <c r="D49191" s="139"/>
      <c r="P49191" s="142"/>
      <c r="Q49191" s="142"/>
      <c r="R49191" s="142"/>
      <c r="S49191" s="139"/>
    </row>
    <row r="49192" spans="2:19" ht="15.75" customHeight="1" x14ac:dyDescent="0.25">
      <c r="B49192" s="106"/>
      <c r="C49192" s="106"/>
      <c r="D49192" s="139"/>
      <c r="P49192" s="142"/>
      <c r="Q49192" s="142"/>
      <c r="R49192" s="142"/>
      <c r="S49192" s="139"/>
    </row>
    <row r="49193" spans="2:19" ht="15.75" customHeight="1" x14ac:dyDescent="0.25">
      <c r="B49193" s="106"/>
      <c r="C49193" s="106"/>
      <c r="D49193" s="139"/>
      <c r="P49193" s="142"/>
      <c r="Q49193" s="142"/>
      <c r="R49193" s="142"/>
      <c r="S49193" s="139"/>
    </row>
    <row r="49194" spans="2:19" ht="15.75" customHeight="1" x14ac:dyDescent="0.25">
      <c r="B49194" s="106"/>
      <c r="C49194" s="106"/>
      <c r="D49194" s="139"/>
      <c r="P49194" s="142"/>
      <c r="Q49194" s="142"/>
      <c r="R49194" s="142"/>
      <c r="S49194" s="139"/>
    </row>
    <row r="49195" spans="2:19" ht="15.75" customHeight="1" x14ac:dyDescent="0.25">
      <c r="B49195" s="106"/>
      <c r="C49195" s="106"/>
      <c r="D49195" s="139"/>
      <c r="P49195" s="142"/>
      <c r="Q49195" s="142"/>
      <c r="R49195" s="142"/>
      <c r="S49195" s="139"/>
    </row>
    <row r="49196" spans="2:19" ht="15.75" customHeight="1" x14ac:dyDescent="0.25">
      <c r="B49196" s="106"/>
      <c r="C49196" s="106"/>
      <c r="D49196" s="139"/>
      <c r="P49196" s="142"/>
      <c r="Q49196" s="142"/>
      <c r="R49196" s="142"/>
      <c r="S49196" s="139"/>
    </row>
    <row r="49197" spans="2:19" ht="15.75" customHeight="1" x14ac:dyDescent="0.25">
      <c r="B49197" s="106"/>
      <c r="C49197" s="106"/>
      <c r="D49197" s="139"/>
      <c r="P49197" s="142"/>
      <c r="Q49197" s="142"/>
      <c r="R49197" s="142"/>
      <c r="S49197" s="139"/>
    </row>
    <row r="49198" spans="2:19" ht="15.75" customHeight="1" x14ac:dyDescent="0.25">
      <c r="B49198" s="106"/>
      <c r="C49198" s="106"/>
      <c r="D49198" s="139"/>
      <c r="P49198" s="142"/>
      <c r="Q49198" s="142"/>
      <c r="R49198" s="142"/>
      <c r="S49198" s="139"/>
    </row>
    <row r="49199" spans="2:19" ht="15.75" customHeight="1" x14ac:dyDescent="0.25">
      <c r="B49199" s="106"/>
      <c r="C49199" s="106"/>
      <c r="D49199" s="139"/>
      <c r="P49199" s="142"/>
      <c r="Q49199" s="142"/>
      <c r="R49199" s="142"/>
      <c r="S49199" s="139"/>
    </row>
    <row r="49200" spans="2:19" ht="15.75" customHeight="1" x14ac:dyDescent="0.25">
      <c r="B49200" s="106"/>
      <c r="C49200" s="106"/>
      <c r="D49200" s="139"/>
      <c r="P49200" s="142"/>
      <c r="Q49200" s="142"/>
      <c r="R49200" s="142"/>
      <c r="S49200" s="139"/>
    </row>
    <row r="49201" spans="2:19" ht="15.75" customHeight="1" x14ac:dyDescent="0.25">
      <c r="B49201" s="106"/>
      <c r="C49201" s="106"/>
      <c r="D49201" s="139"/>
      <c r="P49201" s="142"/>
      <c r="Q49201" s="142"/>
      <c r="R49201" s="142"/>
      <c r="S49201" s="139"/>
    </row>
    <row r="49202" spans="2:19" ht="15.75" customHeight="1" x14ac:dyDescent="0.25">
      <c r="B49202" s="106"/>
      <c r="C49202" s="106"/>
      <c r="D49202" s="139"/>
      <c r="P49202" s="142"/>
      <c r="Q49202" s="142"/>
      <c r="R49202" s="142"/>
      <c r="S49202" s="139"/>
    </row>
    <row r="49203" spans="2:19" ht="15.75" customHeight="1" x14ac:dyDescent="0.25">
      <c r="B49203" s="106"/>
      <c r="C49203" s="106"/>
      <c r="D49203" s="139"/>
      <c r="P49203" s="142"/>
      <c r="Q49203" s="142"/>
      <c r="R49203" s="142"/>
      <c r="S49203" s="139"/>
    </row>
    <row r="49204" spans="2:19" ht="15.75" customHeight="1" x14ac:dyDescent="0.25">
      <c r="B49204" s="106"/>
      <c r="C49204" s="106"/>
      <c r="D49204" s="139"/>
      <c r="P49204" s="142"/>
      <c r="Q49204" s="142"/>
      <c r="R49204" s="142"/>
      <c r="S49204" s="139"/>
    </row>
    <row r="49205" spans="2:19" ht="15.75" customHeight="1" x14ac:dyDescent="0.25">
      <c r="B49205" s="106"/>
      <c r="C49205" s="106"/>
      <c r="D49205" s="139"/>
      <c r="P49205" s="142"/>
      <c r="Q49205" s="142"/>
      <c r="R49205" s="142"/>
      <c r="S49205" s="139"/>
    </row>
    <row r="49206" spans="2:19" ht="15.75" customHeight="1" x14ac:dyDescent="0.25">
      <c r="B49206" s="106"/>
      <c r="C49206" s="106"/>
      <c r="D49206" s="139"/>
      <c r="P49206" s="142"/>
      <c r="Q49206" s="142"/>
      <c r="R49206" s="142"/>
      <c r="S49206" s="139"/>
    </row>
    <row r="49207" spans="2:19" ht="15.75" customHeight="1" x14ac:dyDescent="0.25">
      <c r="B49207" s="106"/>
      <c r="C49207" s="106"/>
      <c r="D49207" s="139"/>
      <c r="P49207" s="142"/>
      <c r="Q49207" s="142"/>
      <c r="R49207" s="142"/>
      <c r="S49207" s="139"/>
    </row>
    <row r="49208" spans="2:19" ht="15.75" customHeight="1" x14ac:dyDescent="0.25">
      <c r="B49208" s="106"/>
      <c r="C49208" s="106"/>
      <c r="D49208" s="139"/>
      <c r="P49208" s="142"/>
      <c r="Q49208" s="142"/>
      <c r="R49208" s="142"/>
      <c r="S49208" s="139"/>
    </row>
    <row r="49209" spans="2:19" ht="15.75" customHeight="1" x14ac:dyDescent="0.25">
      <c r="B49209" s="106"/>
      <c r="C49209" s="106"/>
      <c r="D49209" s="139"/>
      <c r="P49209" s="142"/>
      <c r="Q49209" s="142"/>
      <c r="R49209" s="142"/>
      <c r="S49209" s="139"/>
    </row>
    <row r="49210" spans="2:19" ht="15.75" customHeight="1" x14ac:dyDescent="0.25">
      <c r="B49210" s="106"/>
      <c r="C49210" s="106"/>
      <c r="D49210" s="139"/>
      <c r="P49210" s="142"/>
      <c r="Q49210" s="142"/>
      <c r="R49210" s="142"/>
      <c r="S49210" s="139"/>
    </row>
    <row r="49211" spans="2:19" ht="15.75" customHeight="1" x14ac:dyDescent="0.25">
      <c r="B49211" s="106"/>
      <c r="C49211" s="106"/>
      <c r="D49211" s="139"/>
      <c r="P49211" s="142"/>
      <c r="Q49211" s="142"/>
      <c r="R49211" s="142"/>
      <c r="S49211" s="139"/>
    </row>
    <row r="49212" spans="2:19" ht="15.75" customHeight="1" x14ac:dyDescent="0.25">
      <c r="B49212" s="106"/>
      <c r="C49212" s="106"/>
      <c r="D49212" s="139"/>
      <c r="P49212" s="142"/>
      <c r="Q49212" s="142"/>
      <c r="R49212" s="142"/>
      <c r="S49212" s="139"/>
    </row>
    <row r="49213" spans="2:19" ht="15.75" customHeight="1" x14ac:dyDescent="0.25">
      <c r="B49213" s="106"/>
      <c r="C49213" s="106"/>
      <c r="D49213" s="139"/>
      <c r="P49213" s="142"/>
      <c r="Q49213" s="142"/>
      <c r="R49213" s="142"/>
      <c r="S49213" s="139"/>
    </row>
    <row r="49214" spans="2:19" ht="15.75" customHeight="1" x14ac:dyDescent="0.25">
      <c r="B49214" s="106"/>
      <c r="C49214" s="106"/>
      <c r="D49214" s="139"/>
      <c r="P49214" s="142"/>
      <c r="Q49214" s="142"/>
      <c r="R49214" s="142"/>
      <c r="S49214" s="139"/>
    </row>
    <row r="49215" spans="2:19" ht="15.75" customHeight="1" x14ac:dyDescent="0.25">
      <c r="B49215" s="106"/>
      <c r="C49215" s="106"/>
      <c r="D49215" s="139"/>
      <c r="P49215" s="142"/>
      <c r="Q49215" s="142"/>
      <c r="R49215" s="142"/>
      <c r="S49215" s="139"/>
    </row>
    <row r="49216" spans="2:19" ht="15.75" customHeight="1" x14ac:dyDescent="0.25">
      <c r="B49216" s="106"/>
      <c r="C49216" s="106"/>
      <c r="D49216" s="139"/>
      <c r="P49216" s="142"/>
      <c r="Q49216" s="142"/>
      <c r="R49216" s="142"/>
      <c r="S49216" s="139"/>
    </row>
    <row r="49217" spans="2:19" ht="15.75" customHeight="1" x14ac:dyDescent="0.25">
      <c r="B49217" s="106"/>
      <c r="C49217" s="106"/>
      <c r="D49217" s="139"/>
      <c r="P49217" s="142"/>
      <c r="Q49217" s="142"/>
      <c r="R49217" s="142"/>
      <c r="S49217" s="139"/>
    </row>
    <row r="49218" spans="2:19" ht="15.75" customHeight="1" x14ac:dyDescent="0.25">
      <c r="B49218" s="106"/>
      <c r="C49218" s="106"/>
      <c r="D49218" s="139"/>
      <c r="P49218" s="142"/>
      <c r="Q49218" s="142"/>
      <c r="R49218" s="142"/>
      <c r="S49218" s="139"/>
    </row>
    <row r="49219" spans="2:19" ht="15.75" customHeight="1" x14ac:dyDescent="0.25">
      <c r="B49219" s="106"/>
      <c r="C49219" s="106"/>
      <c r="D49219" s="139"/>
      <c r="P49219" s="142"/>
      <c r="Q49219" s="142"/>
      <c r="R49219" s="142"/>
      <c r="S49219" s="139"/>
    </row>
    <row r="49220" spans="2:19" ht="15.75" customHeight="1" x14ac:dyDescent="0.25">
      <c r="B49220" s="106"/>
      <c r="C49220" s="106"/>
      <c r="D49220" s="139"/>
      <c r="P49220" s="142"/>
      <c r="Q49220" s="142"/>
      <c r="R49220" s="142"/>
      <c r="S49220" s="139"/>
    </row>
    <row r="49221" spans="2:19" ht="15.75" customHeight="1" x14ac:dyDescent="0.25">
      <c r="B49221" s="106"/>
      <c r="C49221" s="106"/>
      <c r="D49221" s="139"/>
      <c r="P49221" s="142"/>
      <c r="Q49221" s="142"/>
      <c r="R49221" s="142"/>
      <c r="S49221" s="139"/>
    </row>
    <row r="49222" spans="2:19" ht="15.75" customHeight="1" x14ac:dyDescent="0.25">
      <c r="B49222" s="106"/>
      <c r="C49222" s="106"/>
      <c r="D49222" s="139"/>
      <c r="P49222" s="142"/>
      <c r="Q49222" s="142"/>
      <c r="R49222" s="142"/>
      <c r="S49222" s="139"/>
    </row>
    <row r="49223" spans="2:19" ht="15.75" customHeight="1" x14ac:dyDescent="0.25">
      <c r="B49223" s="106"/>
      <c r="C49223" s="106"/>
      <c r="D49223" s="139"/>
      <c r="P49223" s="142"/>
      <c r="Q49223" s="142"/>
      <c r="R49223" s="142"/>
      <c r="S49223" s="139"/>
    </row>
    <row r="49224" spans="2:19" ht="15.75" customHeight="1" x14ac:dyDescent="0.25">
      <c r="B49224" s="106"/>
      <c r="C49224" s="106"/>
      <c r="D49224" s="139"/>
      <c r="P49224" s="142"/>
      <c r="Q49224" s="142"/>
      <c r="R49224" s="142"/>
      <c r="S49224" s="139"/>
    </row>
    <row r="49225" spans="2:19" ht="15.75" customHeight="1" x14ac:dyDescent="0.25">
      <c r="B49225" s="106"/>
      <c r="C49225" s="106"/>
      <c r="D49225" s="139"/>
      <c r="P49225" s="142"/>
      <c r="Q49225" s="142"/>
      <c r="R49225" s="142"/>
      <c r="S49225" s="139"/>
    </row>
    <row r="49226" spans="2:19" ht="15.75" customHeight="1" x14ac:dyDescent="0.25">
      <c r="B49226" s="106"/>
      <c r="C49226" s="106"/>
      <c r="D49226" s="139"/>
      <c r="P49226" s="142"/>
      <c r="Q49226" s="142"/>
      <c r="R49226" s="142"/>
      <c r="S49226" s="139"/>
    </row>
    <row r="49227" spans="2:19" ht="15.75" customHeight="1" x14ac:dyDescent="0.25">
      <c r="B49227" s="106"/>
      <c r="C49227" s="106"/>
      <c r="D49227" s="139"/>
      <c r="P49227" s="142"/>
      <c r="Q49227" s="142"/>
      <c r="R49227" s="142"/>
      <c r="S49227" s="139"/>
    </row>
    <row r="49228" spans="2:19" ht="15.75" customHeight="1" x14ac:dyDescent="0.25">
      <c r="B49228" s="106"/>
      <c r="C49228" s="106"/>
      <c r="D49228" s="139"/>
      <c r="P49228" s="142"/>
      <c r="Q49228" s="142"/>
      <c r="R49228" s="142"/>
      <c r="S49228" s="139"/>
    </row>
    <row r="49229" spans="2:19" ht="15.75" customHeight="1" x14ac:dyDescent="0.25">
      <c r="B49229" s="106"/>
      <c r="C49229" s="106"/>
      <c r="D49229" s="139"/>
      <c r="P49229" s="142"/>
      <c r="Q49229" s="142"/>
      <c r="R49229" s="142"/>
      <c r="S49229" s="139"/>
    </row>
    <row r="49230" spans="2:19" ht="15.75" customHeight="1" x14ac:dyDescent="0.25">
      <c r="B49230" s="106"/>
      <c r="C49230" s="106"/>
      <c r="D49230" s="139"/>
      <c r="P49230" s="142"/>
      <c r="Q49230" s="142"/>
      <c r="R49230" s="142"/>
      <c r="S49230" s="139"/>
    </row>
    <row r="49231" spans="2:19" ht="15.75" customHeight="1" x14ac:dyDescent="0.25">
      <c r="B49231" s="106"/>
      <c r="C49231" s="106"/>
      <c r="D49231" s="139"/>
      <c r="P49231" s="142"/>
      <c r="Q49231" s="142"/>
      <c r="R49231" s="142"/>
      <c r="S49231" s="139"/>
    </row>
    <row r="49232" spans="2:19" ht="15.75" customHeight="1" x14ac:dyDescent="0.25">
      <c r="B49232" s="106"/>
      <c r="C49232" s="106"/>
      <c r="D49232" s="139"/>
      <c r="P49232" s="142"/>
      <c r="Q49232" s="142"/>
      <c r="R49232" s="142"/>
      <c r="S49232" s="139"/>
    </row>
    <row r="49233" spans="2:19" ht="15.75" customHeight="1" x14ac:dyDescent="0.25">
      <c r="B49233" s="106"/>
      <c r="C49233" s="106"/>
      <c r="D49233" s="139"/>
      <c r="P49233" s="142"/>
      <c r="Q49233" s="142"/>
      <c r="R49233" s="142"/>
      <c r="S49233" s="139"/>
    </row>
    <row r="49234" spans="2:19" ht="15.75" customHeight="1" x14ac:dyDescent="0.25">
      <c r="B49234" s="106"/>
      <c r="C49234" s="106"/>
      <c r="D49234" s="139"/>
      <c r="P49234" s="142"/>
      <c r="Q49234" s="142"/>
      <c r="R49234" s="142"/>
      <c r="S49234" s="139"/>
    </row>
    <row r="49235" spans="2:19" ht="15.75" customHeight="1" x14ac:dyDescent="0.25">
      <c r="B49235" s="106"/>
      <c r="C49235" s="106"/>
      <c r="D49235" s="139"/>
      <c r="P49235" s="142"/>
      <c r="Q49235" s="142"/>
      <c r="R49235" s="142"/>
      <c r="S49235" s="139"/>
    </row>
    <row r="49236" spans="2:19" ht="15.75" customHeight="1" x14ac:dyDescent="0.25">
      <c r="B49236" s="106"/>
      <c r="C49236" s="106"/>
      <c r="D49236" s="139"/>
      <c r="P49236" s="142"/>
      <c r="Q49236" s="142"/>
      <c r="R49236" s="142"/>
      <c r="S49236" s="139"/>
    </row>
    <row r="49237" spans="2:19" ht="15.75" customHeight="1" x14ac:dyDescent="0.25">
      <c r="B49237" s="106"/>
      <c r="C49237" s="106"/>
      <c r="D49237" s="139"/>
      <c r="P49237" s="142"/>
      <c r="Q49237" s="142"/>
      <c r="R49237" s="142"/>
      <c r="S49237" s="139"/>
    </row>
    <row r="49238" spans="2:19" ht="15.75" customHeight="1" x14ac:dyDescent="0.25">
      <c r="B49238" s="106"/>
      <c r="C49238" s="106"/>
      <c r="D49238" s="139"/>
      <c r="P49238" s="142"/>
      <c r="Q49238" s="142"/>
      <c r="R49238" s="142"/>
      <c r="S49238" s="139"/>
    </row>
    <row r="49239" spans="2:19" ht="15.75" customHeight="1" x14ac:dyDescent="0.25">
      <c r="B49239" s="106"/>
      <c r="C49239" s="106"/>
      <c r="D49239" s="139"/>
      <c r="P49239" s="142"/>
      <c r="Q49239" s="142"/>
      <c r="R49239" s="142"/>
      <c r="S49239" s="139"/>
    </row>
    <row r="49240" spans="2:19" ht="15.75" customHeight="1" x14ac:dyDescent="0.25">
      <c r="B49240" s="106"/>
      <c r="C49240" s="106"/>
      <c r="D49240" s="139"/>
      <c r="P49240" s="142"/>
      <c r="Q49240" s="142"/>
      <c r="R49240" s="142"/>
      <c r="S49240" s="139"/>
    </row>
    <row r="49241" spans="2:19" ht="15.75" customHeight="1" x14ac:dyDescent="0.25">
      <c r="B49241" s="106"/>
      <c r="C49241" s="106"/>
      <c r="D49241" s="139"/>
      <c r="P49241" s="142"/>
      <c r="Q49241" s="142"/>
      <c r="R49241" s="142"/>
      <c r="S49241" s="139"/>
    </row>
    <row r="49242" spans="2:19" ht="15.75" customHeight="1" x14ac:dyDescent="0.25">
      <c r="B49242" s="106"/>
      <c r="C49242" s="106"/>
      <c r="D49242" s="139"/>
      <c r="P49242" s="142"/>
      <c r="Q49242" s="142"/>
      <c r="R49242" s="142"/>
      <c r="S49242" s="139"/>
    </row>
    <row r="49243" spans="2:19" ht="15.75" customHeight="1" x14ac:dyDescent="0.25">
      <c r="B49243" s="106"/>
      <c r="C49243" s="106"/>
      <c r="D49243" s="139"/>
      <c r="P49243" s="142"/>
      <c r="Q49243" s="142"/>
      <c r="R49243" s="142"/>
      <c r="S49243" s="139"/>
    </row>
    <row r="49244" spans="2:19" ht="15.75" customHeight="1" x14ac:dyDescent="0.25">
      <c r="B49244" s="106"/>
      <c r="C49244" s="106"/>
      <c r="D49244" s="139"/>
      <c r="P49244" s="142"/>
      <c r="Q49244" s="142"/>
      <c r="R49244" s="142"/>
      <c r="S49244" s="139"/>
    </row>
    <row r="49245" spans="2:19" ht="15.75" customHeight="1" x14ac:dyDescent="0.25">
      <c r="B49245" s="106"/>
      <c r="C49245" s="106"/>
      <c r="D49245" s="139"/>
      <c r="P49245" s="142"/>
      <c r="Q49245" s="142"/>
      <c r="R49245" s="142"/>
      <c r="S49245" s="139"/>
    </row>
    <row r="49246" spans="2:19" ht="15.75" customHeight="1" x14ac:dyDescent="0.25">
      <c r="B49246" s="106"/>
      <c r="C49246" s="106"/>
      <c r="D49246" s="139"/>
      <c r="P49246" s="142"/>
      <c r="Q49246" s="142"/>
      <c r="R49246" s="142"/>
      <c r="S49246" s="139"/>
    </row>
    <row r="49247" spans="2:19" ht="15.75" customHeight="1" x14ac:dyDescent="0.25">
      <c r="B49247" s="106"/>
      <c r="C49247" s="106"/>
      <c r="D49247" s="139"/>
      <c r="P49247" s="142"/>
      <c r="Q49247" s="142"/>
      <c r="R49247" s="142"/>
      <c r="S49247" s="139"/>
    </row>
    <row r="49248" spans="2:19" ht="15.75" customHeight="1" x14ac:dyDescent="0.25">
      <c r="B49248" s="106"/>
      <c r="C49248" s="106"/>
      <c r="D49248" s="139"/>
      <c r="P49248" s="142"/>
      <c r="Q49248" s="142"/>
      <c r="R49248" s="142"/>
      <c r="S49248" s="139"/>
    </row>
    <row r="49249" spans="2:19" ht="15.75" customHeight="1" x14ac:dyDescent="0.25">
      <c r="B49249" s="106"/>
      <c r="C49249" s="106"/>
      <c r="D49249" s="139"/>
      <c r="P49249" s="142"/>
      <c r="Q49249" s="142"/>
      <c r="R49249" s="142"/>
      <c r="S49249" s="139"/>
    </row>
    <row r="49250" spans="2:19" ht="15.75" customHeight="1" x14ac:dyDescent="0.25">
      <c r="B49250" s="106"/>
      <c r="C49250" s="106"/>
      <c r="D49250" s="139"/>
      <c r="P49250" s="142"/>
      <c r="Q49250" s="142"/>
      <c r="R49250" s="142"/>
      <c r="S49250" s="139"/>
    </row>
    <row r="49251" spans="2:19" ht="15.75" customHeight="1" x14ac:dyDescent="0.25">
      <c r="B49251" s="106"/>
      <c r="C49251" s="106"/>
      <c r="D49251" s="139"/>
      <c r="P49251" s="142"/>
      <c r="Q49251" s="142"/>
      <c r="R49251" s="142"/>
      <c r="S49251" s="139"/>
    </row>
    <row r="49252" spans="2:19" ht="15.75" customHeight="1" x14ac:dyDescent="0.25">
      <c r="B49252" s="106"/>
      <c r="C49252" s="106"/>
      <c r="D49252" s="139"/>
      <c r="P49252" s="142"/>
      <c r="Q49252" s="142"/>
      <c r="R49252" s="142"/>
      <c r="S49252" s="139"/>
    </row>
    <row r="49253" spans="2:19" ht="15.75" customHeight="1" x14ac:dyDescent="0.25">
      <c r="B49253" s="106"/>
      <c r="C49253" s="106"/>
      <c r="D49253" s="139"/>
      <c r="P49253" s="142"/>
      <c r="Q49253" s="142"/>
      <c r="R49253" s="142"/>
      <c r="S49253" s="139"/>
    </row>
    <row r="49254" spans="2:19" ht="15.75" customHeight="1" x14ac:dyDescent="0.25">
      <c r="B49254" s="106"/>
      <c r="C49254" s="106"/>
      <c r="D49254" s="139"/>
      <c r="P49254" s="142"/>
      <c r="Q49254" s="142"/>
      <c r="R49254" s="142"/>
      <c r="S49254" s="139"/>
    </row>
    <row r="49255" spans="2:19" ht="15.75" customHeight="1" x14ac:dyDescent="0.25">
      <c r="B49255" s="106"/>
      <c r="C49255" s="106"/>
      <c r="D49255" s="139"/>
      <c r="P49255" s="142"/>
      <c r="Q49255" s="142"/>
      <c r="R49255" s="142"/>
      <c r="S49255" s="139"/>
    </row>
    <row r="49256" spans="2:19" ht="15.75" customHeight="1" x14ac:dyDescent="0.25">
      <c r="B49256" s="106"/>
      <c r="C49256" s="106"/>
      <c r="D49256" s="139"/>
      <c r="P49256" s="142"/>
      <c r="Q49256" s="142"/>
      <c r="R49256" s="142"/>
      <c r="S49256" s="139"/>
    </row>
    <row r="49257" spans="2:19" ht="15.75" customHeight="1" x14ac:dyDescent="0.25">
      <c r="B49257" s="106"/>
      <c r="C49257" s="106"/>
      <c r="D49257" s="139"/>
      <c r="P49257" s="142"/>
      <c r="Q49257" s="142"/>
      <c r="R49257" s="142"/>
      <c r="S49257" s="139"/>
    </row>
    <row r="49258" spans="2:19" ht="15.75" customHeight="1" x14ac:dyDescent="0.25">
      <c r="B49258" s="106"/>
      <c r="C49258" s="106"/>
      <c r="D49258" s="139"/>
      <c r="P49258" s="142"/>
      <c r="Q49258" s="142"/>
      <c r="R49258" s="142"/>
      <c r="S49258" s="139"/>
    </row>
    <row r="49259" spans="2:19" ht="15.75" customHeight="1" x14ac:dyDescent="0.25">
      <c r="B49259" s="106"/>
      <c r="C49259" s="106"/>
      <c r="D49259" s="139"/>
      <c r="P49259" s="142"/>
      <c r="Q49259" s="142"/>
      <c r="R49259" s="142"/>
      <c r="S49259" s="139"/>
    </row>
    <row r="49260" spans="2:19" ht="15.75" customHeight="1" x14ac:dyDescent="0.25">
      <c r="B49260" s="106"/>
      <c r="C49260" s="106"/>
      <c r="D49260" s="139"/>
      <c r="P49260" s="142"/>
      <c r="Q49260" s="142"/>
      <c r="R49260" s="142"/>
      <c r="S49260" s="139"/>
    </row>
    <row r="49261" spans="2:19" ht="15.75" customHeight="1" x14ac:dyDescent="0.25">
      <c r="B49261" s="106"/>
      <c r="C49261" s="106"/>
      <c r="D49261" s="139"/>
      <c r="P49261" s="142"/>
      <c r="Q49261" s="142"/>
      <c r="R49261" s="142"/>
      <c r="S49261" s="139"/>
    </row>
    <row r="49262" spans="2:19" ht="15.75" customHeight="1" x14ac:dyDescent="0.25">
      <c r="B49262" s="106"/>
      <c r="C49262" s="106"/>
      <c r="D49262" s="139"/>
      <c r="P49262" s="142"/>
      <c r="Q49262" s="142"/>
      <c r="R49262" s="142"/>
      <c r="S49262" s="139"/>
    </row>
    <row r="49263" spans="2:19" ht="15.75" customHeight="1" x14ac:dyDescent="0.25">
      <c r="B49263" s="106"/>
      <c r="C49263" s="106"/>
      <c r="D49263" s="139"/>
      <c r="P49263" s="142"/>
      <c r="Q49263" s="142"/>
      <c r="R49263" s="142"/>
      <c r="S49263" s="139"/>
    </row>
    <row r="49264" spans="2:19" ht="15.75" customHeight="1" x14ac:dyDescent="0.25">
      <c r="B49264" s="106"/>
      <c r="C49264" s="106"/>
      <c r="D49264" s="139"/>
      <c r="P49264" s="142"/>
      <c r="Q49264" s="142"/>
      <c r="R49264" s="142"/>
      <c r="S49264" s="139"/>
    </row>
    <row r="49265" spans="2:19" ht="15.75" customHeight="1" x14ac:dyDescent="0.25">
      <c r="B49265" s="106"/>
      <c r="C49265" s="106"/>
      <c r="D49265" s="139"/>
      <c r="P49265" s="142"/>
      <c r="Q49265" s="142"/>
      <c r="R49265" s="142"/>
      <c r="S49265" s="139"/>
    </row>
    <row r="49266" spans="2:19" ht="15.75" customHeight="1" x14ac:dyDescent="0.25">
      <c r="B49266" s="106"/>
      <c r="C49266" s="106"/>
      <c r="D49266" s="139"/>
      <c r="P49266" s="142"/>
      <c r="Q49266" s="142"/>
      <c r="R49266" s="142"/>
      <c r="S49266" s="139"/>
    </row>
    <row r="49267" spans="2:19" ht="15.75" customHeight="1" x14ac:dyDescent="0.25">
      <c r="B49267" s="106"/>
      <c r="C49267" s="106"/>
      <c r="D49267" s="139"/>
      <c r="P49267" s="142"/>
      <c r="Q49267" s="142"/>
      <c r="R49267" s="142"/>
      <c r="S49267" s="139"/>
    </row>
    <row r="49268" spans="2:19" ht="15.75" customHeight="1" x14ac:dyDescent="0.25">
      <c r="B49268" s="106"/>
      <c r="C49268" s="106"/>
      <c r="D49268" s="139"/>
      <c r="P49268" s="142"/>
      <c r="Q49268" s="142"/>
      <c r="R49268" s="142"/>
      <c r="S49268" s="139"/>
    </row>
    <row r="49269" spans="2:19" ht="15.75" customHeight="1" x14ac:dyDescent="0.25">
      <c r="B49269" s="106"/>
      <c r="C49269" s="106"/>
      <c r="D49269" s="139"/>
      <c r="P49269" s="142"/>
      <c r="Q49269" s="142"/>
      <c r="R49269" s="142"/>
      <c r="S49269" s="139"/>
    </row>
    <row r="49270" spans="2:19" ht="15.75" customHeight="1" x14ac:dyDescent="0.25">
      <c r="B49270" s="106"/>
      <c r="C49270" s="106"/>
      <c r="D49270" s="139"/>
      <c r="P49270" s="142"/>
      <c r="Q49270" s="142"/>
      <c r="R49270" s="142"/>
      <c r="S49270" s="139"/>
    </row>
    <row r="49271" spans="2:19" ht="15.75" customHeight="1" x14ac:dyDescent="0.25">
      <c r="B49271" s="106"/>
      <c r="C49271" s="106"/>
      <c r="D49271" s="139"/>
      <c r="P49271" s="142"/>
      <c r="Q49271" s="142"/>
      <c r="R49271" s="142"/>
      <c r="S49271" s="139"/>
    </row>
    <row r="49272" spans="2:19" ht="15.75" customHeight="1" x14ac:dyDescent="0.25">
      <c r="B49272" s="106"/>
      <c r="C49272" s="106"/>
      <c r="D49272" s="139"/>
      <c r="P49272" s="142"/>
      <c r="Q49272" s="142"/>
      <c r="R49272" s="142"/>
      <c r="S49272" s="139"/>
    </row>
    <row r="49273" spans="2:19" ht="15.75" customHeight="1" x14ac:dyDescent="0.25">
      <c r="B49273" s="106"/>
      <c r="C49273" s="106"/>
      <c r="D49273" s="139"/>
      <c r="P49273" s="142"/>
      <c r="Q49273" s="142"/>
      <c r="R49273" s="142"/>
      <c r="S49273" s="139"/>
    </row>
    <row r="49274" spans="2:19" ht="15.75" customHeight="1" x14ac:dyDescent="0.25">
      <c r="B49274" s="106"/>
      <c r="C49274" s="106"/>
      <c r="D49274" s="139"/>
      <c r="P49274" s="142"/>
      <c r="Q49274" s="142"/>
      <c r="R49274" s="142"/>
      <c r="S49274" s="139"/>
    </row>
    <row r="49275" spans="2:19" ht="15.75" customHeight="1" x14ac:dyDescent="0.25">
      <c r="B49275" s="106"/>
      <c r="C49275" s="106"/>
      <c r="D49275" s="139"/>
      <c r="P49275" s="142"/>
      <c r="Q49275" s="142"/>
      <c r="R49275" s="142"/>
      <c r="S49275" s="139"/>
    </row>
    <row r="49276" spans="2:19" ht="15.75" customHeight="1" x14ac:dyDescent="0.25">
      <c r="B49276" s="106"/>
      <c r="C49276" s="106"/>
      <c r="D49276" s="139"/>
      <c r="P49276" s="142"/>
      <c r="Q49276" s="142"/>
      <c r="R49276" s="142"/>
      <c r="S49276" s="139"/>
    </row>
    <row r="49277" spans="2:19" ht="15.75" customHeight="1" x14ac:dyDescent="0.25">
      <c r="B49277" s="106"/>
      <c r="C49277" s="106"/>
      <c r="D49277" s="139"/>
      <c r="P49277" s="142"/>
      <c r="Q49277" s="142"/>
      <c r="R49277" s="142"/>
      <c r="S49277" s="139"/>
    </row>
    <row r="49278" spans="2:19" ht="15.75" customHeight="1" x14ac:dyDescent="0.25">
      <c r="B49278" s="106"/>
      <c r="C49278" s="106"/>
      <c r="D49278" s="139"/>
      <c r="P49278" s="142"/>
      <c r="Q49278" s="142"/>
      <c r="R49278" s="142"/>
      <c r="S49278" s="139"/>
    </row>
    <row r="49279" spans="2:19" ht="15.75" customHeight="1" x14ac:dyDescent="0.25">
      <c r="B49279" s="106"/>
      <c r="C49279" s="106"/>
      <c r="D49279" s="139"/>
      <c r="P49279" s="142"/>
      <c r="Q49279" s="142"/>
      <c r="R49279" s="142"/>
      <c r="S49279" s="139"/>
    </row>
    <row r="49280" spans="2:19" ht="15.75" customHeight="1" x14ac:dyDescent="0.25">
      <c r="B49280" s="106"/>
      <c r="C49280" s="106"/>
      <c r="D49280" s="139"/>
      <c r="P49280" s="142"/>
      <c r="Q49280" s="142"/>
      <c r="R49280" s="142"/>
      <c r="S49280" s="139"/>
    </row>
    <row r="49281" spans="2:19" ht="15.75" customHeight="1" x14ac:dyDescent="0.25">
      <c r="B49281" s="106"/>
      <c r="C49281" s="106"/>
      <c r="D49281" s="139"/>
      <c r="P49281" s="142"/>
      <c r="Q49281" s="142"/>
      <c r="R49281" s="142"/>
      <c r="S49281" s="139"/>
    </row>
    <row r="49282" spans="2:19" ht="15.75" customHeight="1" x14ac:dyDescent="0.25">
      <c r="B49282" s="106"/>
      <c r="C49282" s="106"/>
      <c r="D49282" s="139"/>
      <c r="P49282" s="142"/>
      <c r="Q49282" s="142"/>
      <c r="R49282" s="142"/>
      <c r="S49282" s="139"/>
    </row>
    <row r="49283" spans="2:19" ht="15.75" customHeight="1" x14ac:dyDescent="0.25">
      <c r="B49283" s="106"/>
      <c r="C49283" s="106"/>
      <c r="D49283" s="139"/>
      <c r="P49283" s="142"/>
      <c r="Q49283" s="142"/>
      <c r="R49283" s="142"/>
      <c r="S49283" s="139"/>
    </row>
    <row r="49284" spans="2:19" ht="15.75" customHeight="1" x14ac:dyDescent="0.25">
      <c r="B49284" s="106"/>
      <c r="C49284" s="106"/>
      <c r="D49284" s="139"/>
      <c r="P49284" s="142"/>
      <c r="Q49284" s="142"/>
      <c r="R49284" s="142"/>
      <c r="S49284" s="139"/>
    </row>
    <row r="49285" spans="2:19" ht="15.75" customHeight="1" x14ac:dyDescent="0.25">
      <c r="B49285" s="106"/>
      <c r="C49285" s="106"/>
      <c r="D49285" s="139"/>
      <c r="P49285" s="142"/>
      <c r="Q49285" s="142"/>
      <c r="R49285" s="142"/>
      <c r="S49285" s="139"/>
    </row>
    <row r="49286" spans="2:19" ht="15.75" customHeight="1" x14ac:dyDescent="0.25">
      <c r="B49286" s="106"/>
      <c r="C49286" s="106"/>
      <c r="D49286" s="139"/>
      <c r="P49286" s="142"/>
      <c r="Q49286" s="142"/>
      <c r="R49286" s="142"/>
      <c r="S49286" s="139"/>
    </row>
    <row r="49287" spans="2:19" ht="15.75" customHeight="1" x14ac:dyDescent="0.25">
      <c r="B49287" s="106"/>
      <c r="C49287" s="106"/>
      <c r="D49287" s="139"/>
      <c r="P49287" s="142"/>
      <c r="Q49287" s="142"/>
      <c r="R49287" s="142"/>
      <c r="S49287" s="139"/>
    </row>
    <row r="49288" spans="2:19" ht="15.75" customHeight="1" x14ac:dyDescent="0.25">
      <c r="B49288" s="106"/>
      <c r="C49288" s="106"/>
      <c r="D49288" s="139"/>
      <c r="P49288" s="142"/>
      <c r="Q49288" s="142"/>
      <c r="R49288" s="142"/>
      <c r="S49288" s="139"/>
    </row>
    <row r="49289" spans="2:19" ht="15.75" customHeight="1" x14ac:dyDescent="0.25">
      <c r="B49289" s="106"/>
      <c r="C49289" s="106"/>
      <c r="D49289" s="139"/>
      <c r="P49289" s="142"/>
      <c r="Q49289" s="142"/>
      <c r="R49289" s="142"/>
      <c r="S49289" s="139"/>
    </row>
    <row r="49290" spans="2:19" ht="15.75" customHeight="1" x14ac:dyDescent="0.25">
      <c r="B49290" s="106"/>
      <c r="C49290" s="106"/>
      <c r="D49290" s="139"/>
      <c r="P49290" s="142"/>
      <c r="Q49290" s="142"/>
      <c r="R49290" s="142"/>
      <c r="S49290" s="139"/>
    </row>
    <row r="49291" spans="2:19" ht="15.75" customHeight="1" x14ac:dyDescent="0.25">
      <c r="B49291" s="106"/>
      <c r="C49291" s="106"/>
      <c r="D49291" s="139"/>
      <c r="P49291" s="142"/>
      <c r="Q49291" s="142"/>
      <c r="R49291" s="142"/>
      <c r="S49291" s="139"/>
    </row>
    <row r="49292" spans="2:19" ht="15.75" customHeight="1" x14ac:dyDescent="0.25">
      <c r="B49292" s="106"/>
      <c r="C49292" s="106"/>
      <c r="D49292" s="139"/>
      <c r="P49292" s="142"/>
      <c r="Q49292" s="142"/>
      <c r="R49292" s="142"/>
      <c r="S49292" s="139"/>
    </row>
    <row r="49293" spans="2:19" ht="15.75" customHeight="1" x14ac:dyDescent="0.25">
      <c r="B49293" s="106"/>
      <c r="C49293" s="106"/>
      <c r="D49293" s="139"/>
      <c r="P49293" s="142"/>
      <c r="Q49293" s="142"/>
      <c r="R49293" s="142"/>
      <c r="S49293" s="139"/>
    </row>
    <row r="49294" spans="2:19" ht="15.75" customHeight="1" x14ac:dyDescent="0.25">
      <c r="B49294" s="106"/>
      <c r="C49294" s="106"/>
      <c r="D49294" s="139"/>
      <c r="P49294" s="142"/>
      <c r="Q49294" s="142"/>
      <c r="R49294" s="142"/>
      <c r="S49294" s="139"/>
    </row>
    <row r="49295" spans="2:19" ht="15.75" customHeight="1" x14ac:dyDescent="0.25">
      <c r="B49295" s="106"/>
      <c r="C49295" s="106"/>
      <c r="D49295" s="139"/>
      <c r="P49295" s="142"/>
      <c r="Q49295" s="142"/>
      <c r="R49295" s="142"/>
      <c r="S49295" s="139"/>
    </row>
    <row r="49296" spans="2:19" ht="15.75" customHeight="1" x14ac:dyDescent="0.25">
      <c r="B49296" s="106"/>
      <c r="C49296" s="106"/>
      <c r="D49296" s="139"/>
      <c r="P49296" s="142"/>
      <c r="Q49296" s="142"/>
      <c r="R49296" s="142"/>
      <c r="S49296" s="139"/>
    </row>
    <row r="49297" spans="2:19" ht="15.75" customHeight="1" x14ac:dyDescent="0.25">
      <c r="B49297" s="106"/>
      <c r="C49297" s="106"/>
      <c r="D49297" s="139"/>
      <c r="P49297" s="142"/>
      <c r="Q49297" s="142"/>
      <c r="R49297" s="142"/>
      <c r="S49297" s="139"/>
    </row>
    <row r="49298" spans="2:19" ht="15.75" customHeight="1" x14ac:dyDescent="0.25">
      <c r="B49298" s="106"/>
      <c r="C49298" s="106"/>
      <c r="D49298" s="139"/>
      <c r="P49298" s="142"/>
      <c r="Q49298" s="142"/>
      <c r="R49298" s="142"/>
      <c r="S49298" s="139"/>
    </row>
    <row r="49299" spans="2:19" ht="15.75" customHeight="1" x14ac:dyDescent="0.25">
      <c r="B49299" s="106"/>
      <c r="C49299" s="106"/>
      <c r="D49299" s="139"/>
      <c r="P49299" s="142"/>
      <c r="Q49299" s="142"/>
      <c r="R49299" s="142"/>
      <c r="S49299" s="139"/>
    </row>
    <row r="49300" spans="2:19" ht="15.75" customHeight="1" x14ac:dyDescent="0.25">
      <c r="B49300" s="106"/>
      <c r="C49300" s="106"/>
      <c r="D49300" s="139"/>
      <c r="P49300" s="142"/>
      <c r="Q49300" s="142"/>
      <c r="R49300" s="142"/>
      <c r="S49300" s="139"/>
    </row>
    <row r="49301" spans="2:19" ht="15.75" customHeight="1" x14ac:dyDescent="0.25">
      <c r="B49301" s="106"/>
      <c r="C49301" s="106"/>
      <c r="D49301" s="139"/>
      <c r="P49301" s="142"/>
      <c r="Q49301" s="142"/>
      <c r="R49301" s="142"/>
      <c r="S49301" s="139"/>
    </row>
    <row r="49302" spans="2:19" ht="15.75" customHeight="1" x14ac:dyDescent="0.25">
      <c r="B49302" s="106"/>
      <c r="C49302" s="106"/>
      <c r="D49302" s="139"/>
      <c r="P49302" s="142"/>
      <c r="Q49302" s="142"/>
      <c r="R49302" s="142"/>
      <c r="S49302" s="139"/>
    </row>
    <row r="49303" spans="2:19" ht="15.75" customHeight="1" x14ac:dyDescent="0.25">
      <c r="B49303" s="106"/>
      <c r="C49303" s="106"/>
      <c r="D49303" s="139"/>
      <c r="P49303" s="142"/>
      <c r="Q49303" s="142"/>
      <c r="R49303" s="142"/>
      <c r="S49303" s="139"/>
    </row>
    <row r="49304" spans="2:19" ht="15.75" customHeight="1" x14ac:dyDescent="0.25">
      <c r="B49304" s="106"/>
      <c r="C49304" s="106"/>
      <c r="D49304" s="139"/>
      <c r="P49304" s="142"/>
      <c r="Q49304" s="142"/>
      <c r="R49304" s="142"/>
      <c r="S49304" s="139"/>
    </row>
    <row r="49305" spans="2:19" ht="15.75" customHeight="1" x14ac:dyDescent="0.25">
      <c r="B49305" s="106"/>
      <c r="C49305" s="106"/>
      <c r="D49305" s="139"/>
      <c r="P49305" s="142"/>
      <c r="Q49305" s="142"/>
      <c r="R49305" s="142"/>
      <c r="S49305" s="139"/>
    </row>
    <row r="49306" spans="2:19" ht="15.75" customHeight="1" x14ac:dyDescent="0.25">
      <c r="B49306" s="106"/>
      <c r="C49306" s="106"/>
      <c r="D49306" s="139"/>
      <c r="P49306" s="142"/>
      <c r="Q49306" s="142"/>
      <c r="R49306" s="142"/>
      <c r="S49306" s="139"/>
    </row>
    <row r="49307" spans="2:19" ht="15.75" customHeight="1" x14ac:dyDescent="0.25">
      <c r="B49307" s="106"/>
      <c r="C49307" s="106"/>
      <c r="D49307" s="139"/>
      <c r="P49307" s="142"/>
      <c r="Q49307" s="142"/>
      <c r="R49307" s="142"/>
      <c r="S49307" s="139"/>
    </row>
    <row r="49308" spans="2:19" ht="15.75" customHeight="1" x14ac:dyDescent="0.25">
      <c r="B49308" s="106"/>
      <c r="C49308" s="106"/>
      <c r="D49308" s="139"/>
      <c r="P49308" s="142"/>
      <c r="Q49308" s="142"/>
      <c r="R49308" s="142"/>
      <c r="S49308" s="139"/>
    </row>
    <row r="49309" spans="2:19" ht="15.75" customHeight="1" x14ac:dyDescent="0.25">
      <c r="B49309" s="106"/>
      <c r="C49309" s="106"/>
      <c r="D49309" s="139"/>
      <c r="P49309" s="142"/>
      <c r="Q49309" s="142"/>
      <c r="R49309" s="142"/>
      <c r="S49309" s="139"/>
    </row>
    <row r="49310" spans="2:19" ht="15.75" customHeight="1" x14ac:dyDescent="0.25">
      <c r="B49310" s="106"/>
      <c r="C49310" s="106"/>
      <c r="D49310" s="139"/>
      <c r="P49310" s="142"/>
      <c r="Q49310" s="142"/>
      <c r="R49310" s="142"/>
      <c r="S49310" s="139"/>
    </row>
    <row r="49311" spans="2:19" ht="15.75" customHeight="1" x14ac:dyDescent="0.25">
      <c r="B49311" s="106"/>
      <c r="C49311" s="106"/>
      <c r="D49311" s="139"/>
      <c r="P49311" s="142"/>
      <c r="Q49311" s="142"/>
      <c r="R49311" s="142"/>
      <c r="S49311" s="139"/>
    </row>
    <row r="49312" spans="2:19" ht="15.75" customHeight="1" x14ac:dyDescent="0.25">
      <c r="B49312" s="106"/>
      <c r="C49312" s="106"/>
      <c r="D49312" s="139"/>
      <c r="P49312" s="142"/>
      <c r="Q49312" s="142"/>
      <c r="R49312" s="142"/>
      <c r="S49312" s="139"/>
    </row>
    <row r="49313" spans="2:19" ht="15.75" customHeight="1" x14ac:dyDescent="0.25">
      <c r="B49313" s="106"/>
      <c r="C49313" s="106"/>
      <c r="D49313" s="139"/>
      <c r="P49313" s="142"/>
      <c r="Q49313" s="142"/>
      <c r="R49313" s="142"/>
      <c r="S49313" s="139"/>
    </row>
    <row r="49314" spans="2:19" ht="15.75" customHeight="1" x14ac:dyDescent="0.25">
      <c r="B49314" s="106"/>
      <c r="C49314" s="106"/>
      <c r="D49314" s="139"/>
      <c r="P49314" s="142"/>
      <c r="Q49314" s="142"/>
      <c r="R49314" s="142"/>
      <c r="S49314" s="139"/>
    </row>
    <row r="49315" spans="2:19" ht="15.75" customHeight="1" x14ac:dyDescent="0.25">
      <c r="B49315" s="106"/>
      <c r="C49315" s="106"/>
      <c r="D49315" s="139"/>
      <c r="P49315" s="142"/>
      <c r="Q49315" s="142"/>
      <c r="R49315" s="142"/>
      <c r="S49315" s="139"/>
    </row>
    <row r="49316" spans="2:19" ht="15.75" customHeight="1" x14ac:dyDescent="0.25">
      <c r="B49316" s="106"/>
      <c r="C49316" s="106"/>
      <c r="D49316" s="139"/>
      <c r="P49316" s="142"/>
      <c r="Q49316" s="142"/>
      <c r="R49316" s="142"/>
      <c r="S49316" s="139"/>
    </row>
    <row r="49317" spans="2:19" ht="15.75" customHeight="1" x14ac:dyDescent="0.25">
      <c r="B49317" s="106"/>
      <c r="C49317" s="106"/>
      <c r="D49317" s="139"/>
      <c r="P49317" s="142"/>
      <c r="Q49317" s="142"/>
      <c r="R49317" s="142"/>
      <c r="S49317" s="139"/>
    </row>
    <row r="49318" spans="2:19" ht="15.75" customHeight="1" x14ac:dyDescent="0.25">
      <c r="B49318" s="106"/>
      <c r="C49318" s="106"/>
      <c r="D49318" s="139"/>
      <c r="P49318" s="142"/>
      <c r="Q49318" s="142"/>
      <c r="R49318" s="142"/>
      <c r="S49318" s="139"/>
    </row>
    <row r="49319" spans="2:19" ht="15.75" customHeight="1" x14ac:dyDescent="0.25">
      <c r="B49319" s="106"/>
      <c r="C49319" s="106"/>
      <c r="D49319" s="139"/>
      <c r="P49319" s="142"/>
      <c r="Q49319" s="142"/>
      <c r="R49319" s="142"/>
      <c r="S49319" s="139"/>
    </row>
    <row r="49320" spans="2:19" ht="15.75" customHeight="1" x14ac:dyDescent="0.25">
      <c r="B49320" s="106"/>
      <c r="C49320" s="106"/>
      <c r="D49320" s="139"/>
      <c r="P49320" s="142"/>
      <c r="Q49320" s="142"/>
      <c r="R49320" s="142"/>
      <c r="S49320" s="139"/>
    </row>
    <row r="49321" spans="2:19" ht="15.75" customHeight="1" x14ac:dyDescent="0.25">
      <c r="B49321" s="106"/>
      <c r="C49321" s="106"/>
      <c r="D49321" s="139"/>
      <c r="P49321" s="142"/>
      <c r="Q49321" s="142"/>
      <c r="R49321" s="142"/>
      <c r="S49321" s="139"/>
    </row>
    <row r="49322" spans="2:19" ht="15.75" customHeight="1" x14ac:dyDescent="0.25">
      <c r="B49322" s="106"/>
      <c r="C49322" s="106"/>
      <c r="D49322" s="139"/>
      <c r="P49322" s="142"/>
      <c r="Q49322" s="142"/>
      <c r="R49322" s="142"/>
      <c r="S49322" s="139"/>
    </row>
    <row r="49323" spans="2:19" ht="15.75" customHeight="1" x14ac:dyDescent="0.25">
      <c r="B49323" s="106"/>
      <c r="C49323" s="106"/>
      <c r="D49323" s="139"/>
      <c r="P49323" s="142"/>
      <c r="Q49323" s="142"/>
      <c r="R49323" s="142"/>
      <c r="S49323" s="139"/>
    </row>
    <row r="49324" spans="2:19" ht="15.75" customHeight="1" x14ac:dyDescent="0.25">
      <c r="B49324" s="106"/>
      <c r="C49324" s="106"/>
      <c r="D49324" s="139"/>
      <c r="P49324" s="142"/>
      <c r="Q49324" s="142"/>
      <c r="R49324" s="142"/>
      <c r="S49324" s="139"/>
    </row>
    <row r="49325" spans="2:19" ht="15.75" customHeight="1" x14ac:dyDescent="0.25">
      <c r="B49325" s="106"/>
      <c r="C49325" s="106"/>
      <c r="D49325" s="139"/>
      <c r="P49325" s="142"/>
      <c r="Q49325" s="142"/>
      <c r="R49325" s="142"/>
      <c r="S49325" s="139"/>
    </row>
    <row r="49326" spans="2:19" ht="15.75" customHeight="1" x14ac:dyDescent="0.25">
      <c r="B49326" s="106"/>
      <c r="C49326" s="106"/>
      <c r="D49326" s="139"/>
      <c r="P49326" s="142"/>
      <c r="Q49326" s="142"/>
      <c r="R49326" s="142"/>
      <c r="S49326" s="139"/>
    </row>
    <row r="49327" spans="2:19" ht="15.75" customHeight="1" x14ac:dyDescent="0.25">
      <c r="B49327" s="106"/>
      <c r="C49327" s="106"/>
      <c r="D49327" s="139"/>
      <c r="P49327" s="142"/>
      <c r="Q49327" s="142"/>
      <c r="R49327" s="142"/>
      <c r="S49327" s="139"/>
    </row>
    <row r="49328" spans="2:19" ht="15.75" customHeight="1" x14ac:dyDescent="0.25">
      <c r="B49328" s="106"/>
      <c r="C49328" s="106"/>
      <c r="D49328" s="139"/>
      <c r="P49328" s="142"/>
      <c r="Q49328" s="142"/>
      <c r="R49328" s="142"/>
      <c r="S49328" s="139"/>
    </row>
    <row r="49329" spans="2:19" ht="15.75" customHeight="1" x14ac:dyDescent="0.25">
      <c r="B49329" s="106"/>
      <c r="C49329" s="106"/>
      <c r="D49329" s="139"/>
      <c r="P49329" s="142"/>
      <c r="Q49329" s="142"/>
      <c r="R49329" s="142"/>
      <c r="S49329" s="139"/>
    </row>
    <row r="49330" spans="2:19" ht="15.75" customHeight="1" x14ac:dyDescent="0.25">
      <c r="B49330" s="106"/>
      <c r="C49330" s="106"/>
      <c r="D49330" s="139"/>
      <c r="P49330" s="142"/>
      <c r="Q49330" s="142"/>
      <c r="R49330" s="142"/>
      <c r="S49330" s="139"/>
    </row>
    <row r="49331" spans="2:19" ht="15.75" customHeight="1" x14ac:dyDescent="0.25">
      <c r="B49331" s="106"/>
      <c r="C49331" s="106"/>
      <c r="D49331" s="139"/>
      <c r="P49331" s="142"/>
      <c r="Q49331" s="142"/>
      <c r="R49331" s="142"/>
      <c r="S49331" s="139"/>
    </row>
    <row r="49332" spans="2:19" ht="15.75" customHeight="1" x14ac:dyDescent="0.25">
      <c r="B49332" s="106"/>
      <c r="C49332" s="106"/>
      <c r="D49332" s="139"/>
      <c r="P49332" s="142"/>
      <c r="Q49332" s="142"/>
      <c r="R49332" s="142"/>
      <c r="S49332" s="139"/>
    </row>
    <row r="49333" spans="2:19" ht="15.75" customHeight="1" x14ac:dyDescent="0.25">
      <c r="B49333" s="106"/>
      <c r="C49333" s="106"/>
      <c r="D49333" s="139"/>
      <c r="P49333" s="142"/>
      <c r="Q49333" s="142"/>
      <c r="R49333" s="142"/>
      <c r="S49333" s="139"/>
    </row>
    <row r="49334" spans="2:19" ht="15.75" customHeight="1" x14ac:dyDescent="0.25">
      <c r="B49334" s="106"/>
      <c r="C49334" s="106"/>
      <c r="D49334" s="139"/>
      <c r="P49334" s="142"/>
      <c r="Q49334" s="142"/>
      <c r="R49334" s="142"/>
      <c r="S49334" s="139"/>
    </row>
    <row r="49335" spans="2:19" ht="15.75" customHeight="1" x14ac:dyDescent="0.25">
      <c r="B49335" s="106"/>
      <c r="C49335" s="106"/>
      <c r="D49335" s="139"/>
      <c r="P49335" s="142"/>
      <c r="Q49335" s="142"/>
      <c r="R49335" s="142"/>
      <c r="S49335" s="139"/>
    </row>
    <row r="49336" spans="2:19" ht="15.75" customHeight="1" x14ac:dyDescent="0.25">
      <c r="B49336" s="106"/>
      <c r="C49336" s="106"/>
      <c r="D49336" s="139"/>
      <c r="P49336" s="142"/>
      <c r="Q49336" s="142"/>
      <c r="R49336" s="142"/>
      <c r="S49336" s="139"/>
    </row>
    <row r="49337" spans="2:19" ht="15.75" customHeight="1" x14ac:dyDescent="0.25">
      <c r="B49337" s="106"/>
      <c r="C49337" s="106"/>
      <c r="D49337" s="139"/>
      <c r="P49337" s="142"/>
      <c r="Q49337" s="142"/>
      <c r="R49337" s="142"/>
      <c r="S49337" s="139"/>
    </row>
    <row r="49338" spans="2:19" ht="15.75" customHeight="1" x14ac:dyDescent="0.25">
      <c r="B49338" s="106"/>
      <c r="C49338" s="106"/>
      <c r="D49338" s="139"/>
      <c r="P49338" s="142"/>
      <c r="Q49338" s="142"/>
      <c r="R49338" s="142"/>
      <c r="S49338" s="139"/>
    </row>
    <row r="49339" spans="2:19" ht="15.75" customHeight="1" x14ac:dyDescent="0.25">
      <c r="B49339" s="106"/>
      <c r="C49339" s="106"/>
      <c r="D49339" s="139"/>
      <c r="P49339" s="142"/>
      <c r="Q49339" s="142"/>
      <c r="R49339" s="142"/>
      <c r="S49339" s="139"/>
    </row>
    <row r="49340" spans="2:19" ht="15.75" customHeight="1" x14ac:dyDescent="0.25">
      <c r="B49340" s="106"/>
      <c r="C49340" s="106"/>
      <c r="D49340" s="139"/>
      <c r="P49340" s="142"/>
      <c r="Q49340" s="142"/>
      <c r="R49340" s="142"/>
      <c r="S49340" s="139"/>
    </row>
    <row r="49341" spans="2:19" ht="15.75" customHeight="1" x14ac:dyDescent="0.25">
      <c r="B49341" s="106"/>
      <c r="C49341" s="106"/>
      <c r="D49341" s="139"/>
      <c r="P49341" s="142"/>
      <c r="Q49341" s="142"/>
      <c r="R49341" s="142"/>
      <c r="S49341" s="139"/>
    </row>
    <row r="49342" spans="2:19" ht="15.75" customHeight="1" x14ac:dyDescent="0.25">
      <c r="B49342" s="106"/>
      <c r="C49342" s="106"/>
      <c r="D49342" s="139"/>
      <c r="P49342" s="142"/>
      <c r="Q49342" s="142"/>
      <c r="R49342" s="142"/>
      <c r="S49342" s="139"/>
    </row>
    <row r="49343" spans="2:19" ht="15.75" customHeight="1" x14ac:dyDescent="0.25">
      <c r="B49343" s="106"/>
      <c r="C49343" s="106"/>
      <c r="D49343" s="139"/>
      <c r="P49343" s="142"/>
      <c r="Q49343" s="142"/>
      <c r="R49343" s="142"/>
      <c r="S49343" s="139"/>
    </row>
    <row r="49344" spans="2:19" ht="15.75" customHeight="1" x14ac:dyDescent="0.25">
      <c r="B49344" s="106"/>
      <c r="C49344" s="106"/>
      <c r="D49344" s="139"/>
      <c r="P49344" s="142"/>
      <c r="Q49344" s="142"/>
      <c r="R49344" s="142"/>
      <c r="S49344" s="139"/>
    </row>
    <row r="49345" spans="2:19" ht="15.75" customHeight="1" x14ac:dyDescent="0.25">
      <c r="B49345" s="106"/>
      <c r="C49345" s="106"/>
      <c r="D49345" s="139"/>
      <c r="P49345" s="142"/>
      <c r="Q49345" s="142"/>
      <c r="R49345" s="142"/>
      <c r="S49345" s="139"/>
    </row>
    <row r="49346" spans="2:19" ht="15.75" customHeight="1" x14ac:dyDescent="0.25">
      <c r="B49346" s="106"/>
      <c r="C49346" s="106"/>
      <c r="D49346" s="139"/>
      <c r="P49346" s="142"/>
      <c r="Q49346" s="142"/>
      <c r="R49346" s="142"/>
      <c r="S49346" s="139"/>
    </row>
    <row r="49347" spans="2:19" ht="15.75" customHeight="1" x14ac:dyDescent="0.25">
      <c r="B49347" s="106"/>
      <c r="C49347" s="106"/>
      <c r="D49347" s="139"/>
      <c r="P49347" s="142"/>
      <c r="Q49347" s="142"/>
      <c r="R49347" s="142"/>
      <c r="S49347" s="139"/>
    </row>
    <row r="49348" spans="2:19" ht="15.75" customHeight="1" x14ac:dyDescent="0.25">
      <c r="B49348" s="106"/>
      <c r="C49348" s="106"/>
      <c r="D49348" s="139"/>
      <c r="P49348" s="142"/>
      <c r="Q49348" s="142"/>
      <c r="R49348" s="142"/>
      <c r="S49348" s="139"/>
    </row>
    <row r="49349" spans="2:19" ht="15.75" customHeight="1" x14ac:dyDescent="0.25">
      <c r="B49349" s="106"/>
      <c r="C49349" s="106"/>
      <c r="D49349" s="139"/>
      <c r="P49349" s="142"/>
      <c r="Q49349" s="142"/>
      <c r="R49349" s="142"/>
      <c r="S49349" s="139"/>
    </row>
    <row r="49350" spans="2:19" ht="15.75" customHeight="1" x14ac:dyDescent="0.25">
      <c r="B49350" s="106"/>
      <c r="C49350" s="106"/>
      <c r="D49350" s="139"/>
      <c r="P49350" s="142"/>
      <c r="Q49350" s="142"/>
      <c r="R49350" s="142"/>
      <c r="S49350" s="139"/>
    </row>
    <row r="49351" spans="2:19" ht="15.75" customHeight="1" x14ac:dyDescent="0.25">
      <c r="B49351" s="106"/>
      <c r="C49351" s="106"/>
      <c r="D49351" s="139"/>
      <c r="P49351" s="142"/>
      <c r="Q49351" s="142"/>
      <c r="R49351" s="142"/>
      <c r="S49351" s="139"/>
    </row>
    <row r="49352" spans="2:19" ht="15.75" customHeight="1" x14ac:dyDescent="0.25">
      <c r="B49352" s="106"/>
      <c r="C49352" s="106"/>
      <c r="D49352" s="139"/>
      <c r="P49352" s="142"/>
      <c r="Q49352" s="142"/>
      <c r="R49352" s="142"/>
      <c r="S49352" s="139"/>
    </row>
    <row r="49353" spans="2:19" ht="15.75" customHeight="1" x14ac:dyDescent="0.25">
      <c r="B49353" s="106"/>
      <c r="C49353" s="106"/>
      <c r="D49353" s="139"/>
      <c r="P49353" s="142"/>
      <c r="Q49353" s="142"/>
      <c r="R49353" s="142"/>
      <c r="S49353" s="139"/>
    </row>
    <row r="49354" spans="2:19" ht="15.75" customHeight="1" x14ac:dyDescent="0.25">
      <c r="B49354" s="106"/>
      <c r="C49354" s="106"/>
      <c r="D49354" s="139"/>
      <c r="P49354" s="142"/>
      <c r="Q49354" s="142"/>
      <c r="R49354" s="142"/>
      <c r="S49354" s="139"/>
    </row>
    <row r="49355" spans="2:19" ht="15.75" customHeight="1" x14ac:dyDescent="0.25">
      <c r="B49355" s="106"/>
      <c r="C49355" s="106"/>
      <c r="D49355" s="139"/>
      <c r="P49355" s="142"/>
      <c r="Q49355" s="142"/>
      <c r="R49355" s="142"/>
      <c r="S49355" s="139"/>
    </row>
    <row r="49356" spans="2:19" ht="15.75" customHeight="1" x14ac:dyDescent="0.25">
      <c r="B49356" s="106"/>
      <c r="C49356" s="106"/>
      <c r="D49356" s="139"/>
      <c r="P49356" s="142"/>
      <c r="Q49356" s="142"/>
      <c r="R49356" s="142"/>
      <c r="S49356" s="139"/>
    </row>
    <row r="49357" spans="2:19" ht="15.75" customHeight="1" x14ac:dyDescent="0.25">
      <c r="B49357" s="106"/>
      <c r="C49357" s="106"/>
      <c r="D49357" s="139"/>
      <c r="P49357" s="142"/>
      <c r="Q49357" s="142"/>
      <c r="R49357" s="142"/>
      <c r="S49357" s="139"/>
    </row>
    <row r="49358" spans="2:19" ht="15.75" customHeight="1" x14ac:dyDescent="0.25">
      <c r="B49358" s="106"/>
      <c r="C49358" s="106"/>
      <c r="D49358" s="139"/>
      <c r="P49358" s="142"/>
      <c r="Q49358" s="142"/>
      <c r="R49358" s="142"/>
      <c r="S49358" s="139"/>
    </row>
    <row r="49359" spans="2:19" ht="15.75" customHeight="1" x14ac:dyDescent="0.25">
      <c r="B49359" s="106"/>
      <c r="C49359" s="106"/>
      <c r="D49359" s="139"/>
      <c r="P49359" s="142"/>
      <c r="Q49359" s="142"/>
      <c r="R49359" s="142"/>
      <c r="S49359" s="139"/>
    </row>
    <row r="49360" spans="2:19" ht="15.75" customHeight="1" x14ac:dyDescent="0.25">
      <c r="B49360" s="106"/>
      <c r="C49360" s="106"/>
      <c r="D49360" s="139"/>
      <c r="P49360" s="142"/>
      <c r="Q49360" s="142"/>
      <c r="R49360" s="142"/>
      <c r="S49360" s="139"/>
    </row>
    <row r="49361" spans="2:19" ht="15.75" customHeight="1" x14ac:dyDescent="0.25">
      <c r="B49361" s="106"/>
      <c r="C49361" s="106"/>
      <c r="D49361" s="139"/>
      <c r="P49361" s="142"/>
      <c r="Q49361" s="142"/>
      <c r="R49361" s="142"/>
      <c r="S49361" s="139"/>
    </row>
    <row r="49362" spans="2:19" ht="15.75" customHeight="1" x14ac:dyDescent="0.25">
      <c r="B49362" s="106"/>
      <c r="C49362" s="106"/>
      <c r="D49362" s="139"/>
      <c r="P49362" s="142"/>
      <c r="Q49362" s="142"/>
      <c r="R49362" s="142"/>
      <c r="S49362" s="139"/>
    </row>
    <row r="49363" spans="2:19" ht="15.75" customHeight="1" x14ac:dyDescent="0.25">
      <c r="B49363" s="106"/>
      <c r="C49363" s="106"/>
      <c r="D49363" s="139"/>
      <c r="P49363" s="142"/>
      <c r="Q49363" s="142"/>
      <c r="R49363" s="142"/>
      <c r="S49363" s="139"/>
    </row>
    <row r="49364" spans="2:19" ht="15.75" customHeight="1" x14ac:dyDescent="0.25">
      <c r="B49364" s="106"/>
      <c r="C49364" s="106"/>
      <c r="D49364" s="139"/>
      <c r="P49364" s="142"/>
      <c r="Q49364" s="142"/>
      <c r="R49364" s="142"/>
      <c r="S49364" s="139"/>
    </row>
    <row r="49365" spans="2:19" ht="15.75" customHeight="1" x14ac:dyDescent="0.25">
      <c r="B49365" s="106"/>
      <c r="C49365" s="106"/>
      <c r="D49365" s="139"/>
      <c r="P49365" s="142"/>
      <c r="Q49365" s="142"/>
      <c r="R49365" s="142"/>
      <c r="S49365" s="139"/>
    </row>
    <row r="49366" spans="2:19" ht="15.75" customHeight="1" x14ac:dyDescent="0.25">
      <c r="B49366" s="106"/>
      <c r="C49366" s="106"/>
      <c r="D49366" s="139"/>
      <c r="P49366" s="142"/>
      <c r="Q49366" s="142"/>
      <c r="R49366" s="142"/>
      <c r="S49366" s="139"/>
    </row>
    <row r="49367" spans="2:19" ht="15.75" customHeight="1" x14ac:dyDescent="0.25">
      <c r="B49367" s="106"/>
      <c r="C49367" s="106"/>
      <c r="D49367" s="139"/>
      <c r="P49367" s="142"/>
      <c r="Q49367" s="142"/>
      <c r="R49367" s="142"/>
      <c r="S49367" s="139"/>
    </row>
    <row r="49368" spans="2:19" ht="15.75" customHeight="1" x14ac:dyDescent="0.25">
      <c r="B49368" s="106"/>
      <c r="C49368" s="106"/>
      <c r="D49368" s="139"/>
      <c r="P49368" s="142"/>
      <c r="Q49368" s="142"/>
      <c r="R49368" s="142"/>
      <c r="S49368" s="139"/>
    </row>
    <row r="49369" spans="2:19" ht="15.75" customHeight="1" x14ac:dyDescent="0.25">
      <c r="B49369" s="106"/>
      <c r="C49369" s="106"/>
      <c r="D49369" s="139"/>
      <c r="P49369" s="142"/>
      <c r="Q49369" s="142"/>
      <c r="R49369" s="142"/>
      <c r="S49369" s="139"/>
    </row>
    <row r="49370" spans="2:19" ht="15.75" customHeight="1" x14ac:dyDescent="0.25">
      <c r="B49370" s="106"/>
      <c r="C49370" s="106"/>
      <c r="D49370" s="139"/>
      <c r="P49370" s="142"/>
      <c r="Q49370" s="142"/>
      <c r="R49370" s="142"/>
      <c r="S49370" s="139"/>
    </row>
    <row r="49371" spans="2:19" ht="15.75" customHeight="1" x14ac:dyDescent="0.25">
      <c r="B49371" s="106"/>
      <c r="C49371" s="106"/>
      <c r="D49371" s="139"/>
      <c r="P49371" s="142"/>
      <c r="Q49371" s="142"/>
      <c r="R49371" s="142"/>
      <c r="S49371" s="139"/>
    </row>
    <row r="49372" spans="2:19" ht="15.75" customHeight="1" x14ac:dyDescent="0.25">
      <c r="B49372" s="106"/>
      <c r="C49372" s="106"/>
      <c r="D49372" s="139"/>
      <c r="P49372" s="142"/>
      <c r="Q49372" s="142"/>
      <c r="R49372" s="142"/>
      <c r="S49372" s="139"/>
    </row>
    <row r="49373" spans="2:19" ht="15.75" customHeight="1" x14ac:dyDescent="0.25">
      <c r="B49373" s="106"/>
      <c r="C49373" s="106"/>
      <c r="D49373" s="139"/>
      <c r="P49373" s="142"/>
      <c r="Q49373" s="142"/>
      <c r="R49373" s="142"/>
      <c r="S49373" s="139"/>
    </row>
    <row r="49374" spans="2:19" ht="15.75" customHeight="1" x14ac:dyDescent="0.25">
      <c r="B49374" s="106"/>
      <c r="C49374" s="106"/>
      <c r="D49374" s="139"/>
      <c r="P49374" s="142"/>
      <c r="Q49374" s="142"/>
      <c r="R49374" s="142"/>
      <c r="S49374" s="139"/>
    </row>
    <row r="49375" spans="2:19" ht="15.75" customHeight="1" x14ac:dyDescent="0.25">
      <c r="B49375" s="106"/>
      <c r="C49375" s="106"/>
      <c r="D49375" s="139"/>
      <c r="P49375" s="142"/>
      <c r="Q49375" s="142"/>
      <c r="R49375" s="142"/>
      <c r="S49375" s="139"/>
    </row>
    <row r="49376" spans="2:19" ht="15.75" customHeight="1" x14ac:dyDescent="0.25">
      <c r="B49376" s="106"/>
      <c r="C49376" s="106"/>
      <c r="D49376" s="139"/>
      <c r="P49376" s="142"/>
      <c r="Q49376" s="142"/>
      <c r="R49376" s="142"/>
      <c r="S49376" s="139"/>
    </row>
    <row r="49377" spans="2:19" ht="15.75" customHeight="1" x14ac:dyDescent="0.25">
      <c r="B49377" s="106"/>
      <c r="C49377" s="106"/>
      <c r="D49377" s="139"/>
      <c r="P49377" s="142"/>
      <c r="Q49377" s="142"/>
      <c r="R49377" s="142"/>
      <c r="S49377" s="139"/>
    </row>
    <row r="49378" spans="2:19" ht="15.75" customHeight="1" x14ac:dyDescent="0.25">
      <c r="B49378" s="106"/>
      <c r="C49378" s="106"/>
      <c r="D49378" s="139"/>
      <c r="P49378" s="142"/>
      <c r="Q49378" s="142"/>
      <c r="R49378" s="142"/>
      <c r="S49378" s="139"/>
    </row>
    <row r="49379" spans="2:19" ht="15.75" customHeight="1" x14ac:dyDescent="0.25">
      <c r="B49379" s="106"/>
      <c r="C49379" s="106"/>
      <c r="D49379" s="139"/>
      <c r="P49379" s="142"/>
      <c r="Q49379" s="142"/>
      <c r="R49379" s="142"/>
      <c r="S49379" s="139"/>
    </row>
    <row r="49380" spans="2:19" ht="15.75" customHeight="1" x14ac:dyDescent="0.25">
      <c r="B49380" s="106"/>
      <c r="C49380" s="106"/>
      <c r="D49380" s="139"/>
      <c r="P49380" s="142"/>
      <c r="Q49380" s="142"/>
      <c r="R49380" s="142"/>
      <c r="S49380" s="139"/>
    </row>
    <row r="49381" spans="2:19" ht="15.75" customHeight="1" x14ac:dyDescent="0.25">
      <c r="B49381" s="106"/>
      <c r="C49381" s="106"/>
      <c r="D49381" s="139"/>
      <c r="P49381" s="142"/>
      <c r="Q49381" s="142"/>
      <c r="R49381" s="142"/>
      <c r="S49381" s="139"/>
    </row>
    <row r="49382" spans="2:19" ht="15.75" customHeight="1" x14ac:dyDescent="0.25">
      <c r="B49382" s="106"/>
      <c r="C49382" s="106"/>
      <c r="D49382" s="139"/>
      <c r="P49382" s="142"/>
      <c r="Q49382" s="142"/>
      <c r="R49382" s="142"/>
      <c r="S49382" s="139"/>
    </row>
    <row r="49383" spans="2:19" ht="15.75" customHeight="1" x14ac:dyDescent="0.25">
      <c r="B49383" s="106"/>
      <c r="C49383" s="106"/>
      <c r="D49383" s="139"/>
      <c r="P49383" s="142"/>
      <c r="Q49383" s="142"/>
      <c r="R49383" s="142"/>
      <c r="S49383" s="139"/>
    </row>
    <row r="49384" spans="2:19" ht="15.75" customHeight="1" x14ac:dyDescent="0.25">
      <c r="B49384" s="106"/>
      <c r="C49384" s="106"/>
      <c r="D49384" s="139"/>
      <c r="P49384" s="142"/>
      <c r="Q49384" s="142"/>
      <c r="R49384" s="142"/>
      <c r="S49384" s="139"/>
    </row>
    <row r="49385" spans="2:19" ht="15.75" customHeight="1" x14ac:dyDescent="0.25">
      <c r="B49385" s="106"/>
      <c r="C49385" s="106"/>
      <c r="D49385" s="139"/>
      <c r="P49385" s="142"/>
      <c r="Q49385" s="142"/>
      <c r="R49385" s="142"/>
      <c r="S49385" s="139"/>
    </row>
    <row r="49386" spans="2:19" ht="15.75" customHeight="1" x14ac:dyDescent="0.25">
      <c r="B49386" s="106"/>
      <c r="C49386" s="106"/>
      <c r="D49386" s="139"/>
      <c r="P49386" s="142"/>
      <c r="Q49386" s="142"/>
      <c r="R49386" s="142"/>
      <c r="S49386" s="139"/>
    </row>
    <row r="49387" spans="2:19" ht="15.75" customHeight="1" x14ac:dyDescent="0.25">
      <c r="B49387" s="106"/>
      <c r="C49387" s="106"/>
      <c r="D49387" s="139"/>
      <c r="P49387" s="142"/>
      <c r="Q49387" s="142"/>
      <c r="R49387" s="142"/>
      <c r="S49387" s="139"/>
    </row>
    <row r="49388" spans="2:19" ht="15.75" customHeight="1" x14ac:dyDescent="0.25">
      <c r="B49388" s="106"/>
      <c r="C49388" s="106"/>
      <c r="D49388" s="139"/>
      <c r="P49388" s="142"/>
      <c r="Q49388" s="142"/>
      <c r="R49388" s="142"/>
      <c r="S49388" s="139"/>
    </row>
    <row r="49389" spans="2:19" ht="15.75" customHeight="1" x14ac:dyDescent="0.25">
      <c r="B49389" s="106"/>
      <c r="C49389" s="106"/>
      <c r="D49389" s="139"/>
      <c r="P49389" s="142"/>
      <c r="Q49389" s="142"/>
      <c r="R49389" s="142"/>
      <c r="S49389" s="139"/>
    </row>
    <row r="49390" spans="2:19" ht="15.75" customHeight="1" x14ac:dyDescent="0.25">
      <c r="B49390" s="106"/>
      <c r="C49390" s="106"/>
      <c r="D49390" s="139"/>
      <c r="P49390" s="142"/>
      <c r="Q49390" s="142"/>
      <c r="R49390" s="142"/>
      <c r="S49390" s="139"/>
    </row>
    <row r="49391" spans="2:19" ht="15.75" customHeight="1" x14ac:dyDescent="0.25">
      <c r="B49391" s="106"/>
      <c r="C49391" s="106"/>
      <c r="D49391" s="139"/>
      <c r="P49391" s="142"/>
      <c r="Q49391" s="142"/>
      <c r="R49391" s="142"/>
      <c r="S49391" s="139"/>
    </row>
    <row r="49392" spans="2:19" ht="15.75" customHeight="1" x14ac:dyDescent="0.25">
      <c r="B49392" s="106"/>
      <c r="C49392" s="106"/>
      <c r="D49392" s="139"/>
      <c r="P49392" s="142"/>
      <c r="Q49392" s="142"/>
      <c r="R49392" s="142"/>
      <c r="S49392" s="139"/>
    </row>
    <row r="49393" spans="2:19" ht="15.75" customHeight="1" x14ac:dyDescent="0.25">
      <c r="B49393" s="106"/>
      <c r="C49393" s="106"/>
      <c r="D49393" s="139"/>
      <c r="P49393" s="142"/>
      <c r="Q49393" s="142"/>
      <c r="R49393" s="142"/>
      <c r="S49393" s="139"/>
    </row>
    <row r="49394" spans="2:19" ht="15.75" customHeight="1" x14ac:dyDescent="0.25">
      <c r="B49394" s="106"/>
      <c r="C49394" s="106"/>
      <c r="D49394" s="139"/>
      <c r="P49394" s="142"/>
      <c r="Q49394" s="142"/>
      <c r="R49394" s="142"/>
      <c r="S49394" s="139"/>
    </row>
    <row r="49395" spans="2:19" ht="15.75" customHeight="1" x14ac:dyDescent="0.25">
      <c r="B49395" s="106"/>
      <c r="C49395" s="106"/>
      <c r="D49395" s="139"/>
      <c r="P49395" s="142"/>
      <c r="Q49395" s="142"/>
      <c r="R49395" s="142"/>
      <c r="S49395" s="139"/>
    </row>
    <row r="49396" spans="2:19" ht="15.75" customHeight="1" x14ac:dyDescent="0.25">
      <c r="B49396" s="106"/>
      <c r="C49396" s="106"/>
      <c r="D49396" s="139"/>
      <c r="P49396" s="142"/>
      <c r="Q49396" s="142"/>
      <c r="R49396" s="142"/>
      <c r="S49396" s="139"/>
    </row>
    <row r="49397" spans="2:19" ht="15.75" customHeight="1" x14ac:dyDescent="0.25">
      <c r="B49397" s="106"/>
      <c r="C49397" s="106"/>
      <c r="D49397" s="139"/>
      <c r="P49397" s="142"/>
      <c r="Q49397" s="142"/>
      <c r="R49397" s="142"/>
      <c r="S49397" s="139"/>
    </row>
    <row r="49398" spans="2:19" ht="15.75" customHeight="1" x14ac:dyDescent="0.25">
      <c r="B49398" s="106"/>
      <c r="C49398" s="106"/>
      <c r="D49398" s="139"/>
      <c r="P49398" s="142"/>
      <c r="Q49398" s="142"/>
      <c r="R49398" s="142"/>
      <c r="S49398" s="139"/>
    </row>
    <row r="49399" spans="2:19" ht="15.75" customHeight="1" x14ac:dyDescent="0.25">
      <c r="B49399" s="106"/>
      <c r="C49399" s="106"/>
      <c r="D49399" s="139"/>
      <c r="P49399" s="142"/>
      <c r="Q49399" s="142"/>
      <c r="R49399" s="142"/>
      <c r="S49399" s="139"/>
    </row>
    <row r="49400" spans="2:19" ht="15.75" customHeight="1" x14ac:dyDescent="0.25">
      <c r="B49400" s="106"/>
      <c r="C49400" s="106"/>
      <c r="D49400" s="139"/>
      <c r="P49400" s="142"/>
      <c r="Q49400" s="142"/>
      <c r="R49400" s="142"/>
      <c r="S49400" s="139"/>
    </row>
    <row r="49401" spans="2:19" ht="15.75" customHeight="1" x14ac:dyDescent="0.25">
      <c r="B49401" s="106"/>
      <c r="C49401" s="106"/>
      <c r="D49401" s="139"/>
      <c r="P49401" s="142"/>
      <c r="Q49401" s="142"/>
      <c r="R49401" s="142"/>
      <c r="S49401" s="139"/>
    </row>
    <row r="49402" spans="2:19" ht="15.75" customHeight="1" x14ac:dyDescent="0.25">
      <c r="B49402" s="106"/>
      <c r="C49402" s="106"/>
      <c r="D49402" s="139"/>
      <c r="P49402" s="142"/>
      <c r="Q49402" s="142"/>
      <c r="R49402" s="142"/>
      <c r="S49402" s="139"/>
    </row>
    <row r="49403" spans="2:19" ht="15.75" customHeight="1" x14ac:dyDescent="0.25">
      <c r="B49403" s="106"/>
      <c r="C49403" s="106"/>
      <c r="D49403" s="139"/>
      <c r="P49403" s="142"/>
      <c r="Q49403" s="142"/>
      <c r="R49403" s="142"/>
      <c r="S49403" s="139"/>
    </row>
    <row r="49404" spans="2:19" ht="15.75" customHeight="1" x14ac:dyDescent="0.25">
      <c r="B49404" s="106"/>
      <c r="C49404" s="106"/>
      <c r="D49404" s="139"/>
      <c r="P49404" s="142"/>
      <c r="Q49404" s="142"/>
      <c r="R49404" s="142"/>
      <c r="S49404" s="139"/>
    </row>
    <row r="49405" spans="2:19" ht="15.75" customHeight="1" x14ac:dyDescent="0.25">
      <c r="B49405" s="106"/>
      <c r="C49405" s="106"/>
      <c r="D49405" s="139"/>
      <c r="P49405" s="142"/>
      <c r="Q49405" s="142"/>
      <c r="R49405" s="142"/>
      <c r="S49405" s="139"/>
    </row>
    <row r="49406" spans="2:19" ht="15.75" customHeight="1" x14ac:dyDescent="0.25">
      <c r="B49406" s="106"/>
      <c r="C49406" s="106"/>
      <c r="D49406" s="139"/>
      <c r="P49406" s="142"/>
      <c r="Q49406" s="142"/>
      <c r="R49406" s="142"/>
      <c r="S49406" s="139"/>
    </row>
    <row r="49407" spans="2:19" ht="15.75" customHeight="1" x14ac:dyDescent="0.25">
      <c r="B49407" s="106"/>
      <c r="C49407" s="106"/>
      <c r="D49407" s="139"/>
      <c r="P49407" s="142"/>
      <c r="Q49407" s="142"/>
      <c r="R49407" s="142"/>
      <c r="S49407" s="139"/>
    </row>
    <row r="49408" spans="2:19" ht="15.75" customHeight="1" x14ac:dyDescent="0.25">
      <c r="B49408" s="106"/>
      <c r="C49408" s="106"/>
      <c r="D49408" s="139"/>
      <c r="P49408" s="142"/>
      <c r="Q49408" s="142"/>
      <c r="R49408" s="142"/>
      <c r="S49408" s="139"/>
    </row>
    <row r="49409" spans="2:19" ht="15.75" customHeight="1" x14ac:dyDescent="0.25">
      <c r="B49409" s="106"/>
      <c r="C49409" s="106"/>
      <c r="D49409" s="139"/>
      <c r="P49409" s="142"/>
      <c r="Q49409" s="142"/>
      <c r="R49409" s="142"/>
      <c r="S49409" s="139"/>
    </row>
    <row r="49410" spans="2:19" ht="15.75" customHeight="1" x14ac:dyDescent="0.25">
      <c r="B49410" s="106"/>
      <c r="C49410" s="106"/>
      <c r="D49410" s="139"/>
      <c r="P49410" s="142"/>
      <c r="Q49410" s="142"/>
      <c r="R49410" s="142"/>
      <c r="S49410" s="139"/>
    </row>
    <row r="49411" spans="2:19" ht="15.75" customHeight="1" x14ac:dyDescent="0.25">
      <c r="B49411" s="106"/>
      <c r="C49411" s="106"/>
      <c r="D49411" s="139"/>
      <c r="P49411" s="142"/>
      <c r="Q49411" s="142"/>
      <c r="R49411" s="142"/>
      <c r="S49411" s="139"/>
    </row>
    <row r="49412" spans="2:19" ht="15.75" customHeight="1" x14ac:dyDescent="0.25">
      <c r="B49412" s="106"/>
      <c r="C49412" s="106"/>
      <c r="D49412" s="139"/>
      <c r="P49412" s="142"/>
      <c r="Q49412" s="142"/>
      <c r="R49412" s="142"/>
      <c r="S49412" s="139"/>
    </row>
    <row r="49413" spans="2:19" ht="15.75" customHeight="1" x14ac:dyDescent="0.25">
      <c r="B49413" s="106"/>
      <c r="C49413" s="106"/>
      <c r="D49413" s="139"/>
      <c r="P49413" s="142"/>
      <c r="Q49413" s="142"/>
      <c r="R49413" s="142"/>
      <c r="S49413" s="139"/>
    </row>
    <row r="49414" spans="2:19" ht="15.75" customHeight="1" x14ac:dyDescent="0.25">
      <c r="B49414" s="106"/>
      <c r="C49414" s="106"/>
      <c r="D49414" s="139"/>
      <c r="P49414" s="142"/>
      <c r="Q49414" s="142"/>
      <c r="R49414" s="142"/>
      <c r="S49414" s="139"/>
    </row>
    <row r="49415" spans="2:19" ht="15.75" customHeight="1" x14ac:dyDescent="0.25">
      <c r="B49415" s="106"/>
      <c r="C49415" s="106"/>
      <c r="D49415" s="139"/>
      <c r="P49415" s="142"/>
      <c r="Q49415" s="142"/>
      <c r="R49415" s="142"/>
      <c r="S49415" s="139"/>
    </row>
    <row r="49416" spans="2:19" ht="15.75" customHeight="1" x14ac:dyDescent="0.25">
      <c r="B49416" s="106"/>
      <c r="C49416" s="106"/>
      <c r="D49416" s="139"/>
      <c r="P49416" s="142"/>
      <c r="Q49416" s="142"/>
      <c r="R49416" s="142"/>
      <c r="S49416" s="139"/>
    </row>
    <row r="49417" spans="2:19" ht="15.75" customHeight="1" x14ac:dyDescent="0.25">
      <c r="B49417" s="106"/>
      <c r="C49417" s="106"/>
      <c r="D49417" s="139"/>
      <c r="P49417" s="142"/>
      <c r="Q49417" s="142"/>
      <c r="R49417" s="142"/>
      <c r="S49417" s="139"/>
    </row>
    <row r="49418" spans="2:19" ht="15.75" customHeight="1" x14ac:dyDescent="0.25">
      <c r="B49418" s="106"/>
      <c r="C49418" s="106"/>
      <c r="D49418" s="139"/>
      <c r="P49418" s="142"/>
      <c r="Q49418" s="142"/>
      <c r="R49418" s="142"/>
      <c r="S49418" s="139"/>
    </row>
    <row r="49419" spans="2:19" ht="15.75" customHeight="1" x14ac:dyDescent="0.25">
      <c r="B49419" s="106"/>
      <c r="C49419" s="106"/>
      <c r="D49419" s="139"/>
      <c r="P49419" s="142"/>
      <c r="Q49419" s="142"/>
      <c r="R49419" s="142"/>
      <c r="S49419" s="139"/>
    </row>
    <row r="49420" spans="2:19" ht="15.75" customHeight="1" x14ac:dyDescent="0.25">
      <c r="B49420" s="106"/>
      <c r="C49420" s="106"/>
      <c r="D49420" s="139"/>
      <c r="P49420" s="142"/>
      <c r="Q49420" s="142"/>
      <c r="R49420" s="142"/>
      <c r="S49420" s="139"/>
    </row>
    <row r="49421" spans="2:19" ht="15.75" customHeight="1" x14ac:dyDescent="0.25">
      <c r="B49421" s="106"/>
      <c r="C49421" s="106"/>
      <c r="D49421" s="139"/>
      <c r="P49421" s="142"/>
      <c r="Q49421" s="142"/>
      <c r="R49421" s="142"/>
      <c r="S49421" s="139"/>
    </row>
    <row r="49422" spans="2:19" ht="15.75" customHeight="1" x14ac:dyDescent="0.25">
      <c r="B49422" s="106"/>
      <c r="C49422" s="106"/>
      <c r="D49422" s="139"/>
      <c r="P49422" s="142"/>
      <c r="Q49422" s="142"/>
      <c r="R49422" s="142"/>
      <c r="S49422" s="139"/>
    </row>
    <row r="49423" spans="2:19" ht="15.75" customHeight="1" x14ac:dyDescent="0.25">
      <c r="B49423" s="106"/>
      <c r="C49423" s="106"/>
      <c r="D49423" s="139"/>
      <c r="P49423" s="142"/>
      <c r="Q49423" s="142"/>
      <c r="R49423" s="142"/>
      <c r="S49423" s="139"/>
    </row>
    <row r="49424" spans="2:19" ht="15.75" customHeight="1" x14ac:dyDescent="0.25">
      <c r="B49424" s="106"/>
      <c r="C49424" s="106"/>
      <c r="D49424" s="139"/>
      <c r="P49424" s="142"/>
      <c r="Q49424" s="142"/>
      <c r="R49424" s="142"/>
      <c r="S49424" s="139"/>
    </row>
    <row r="49425" spans="2:19" ht="15.75" customHeight="1" x14ac:dyDescent="0.25">
      <c r="B49425" s="106"/>
      <c r="C49425" s="106"/>
      <c r="D49425" s="139"/>
      <c r="P49425" s="142"/>
      <c r="Q49425" s="142"/>
      <c r="R49425" s="142"/>
      <c r="S49425" s="139"/>
    </row>
    <row r="49426" spans="2:19" ht="15.75" customHeight="1" x14ac:dyDescent="0.25">
      <c r="B49426" s="106"/>
      <c r="C49426" s="106"/>
      <c r="D49426" s="139"/>
      <c r="P49426" s="142"/>
      <c r="Q49426" s="142"/>
      <c r="R49426" s="142"/>
      <c r="S49426" s="139"/>
    </row>
    <row r="49427" spans="2:19" ht="15.75" customHeight="1" x14ac:dyDescent="0.25">
      <c r="B49427" s="106"/>
      <c r="C49427" s="106"/>
      <c r="D49427" s="139"/>
      <c r="P49427" s="142"/>
      <c r="Q49427" s="142"/>
      <c r="R49427" s="142"/>
      <c r="S49427" s="139"/>
    </row>
    <row r="49428" spans="2:19" ht="15.75" customHeight="1" x14ac:dyDescent="0.25">
      <c r="B49428" s="106"/>
      <c r="C49428" s="106"/>
      <c r="D49428" s="139"/>
      <c r="P49428" s="142"/>
      <c r="Q49428" s="142"/>
      <c r="R49428" s="142"/>
      <c r="S49428" s="139"/>
    </row>
    <row r="49429" spans="2:19" ht="15.75" customHeight="1" x14ac:dyDescent="0.25">
      <c r="B49429" s="106"/>
      <c r="C49429" s="106"/>
      <c r="D49429" s="139"/>
      <c r="P49429" s="142"/>
      <c r="Q49429" s="142"/>
      <c r="R49429" s="142"/>
      <c r="S49429" s="139"/>
    </row>
    <row r="49430" spans="2:19" ht="15.75" customHeight="1" x14ac:dyDescent="0.25">
      <c r="B49430" s="106"/>
      <c r="C49430" s="106"/>
      <c r="D49430" s="139"/>
      <c r="P49430" s="142"/>
      <c r="Q49430" s="142"/>
      <c r="R49430" s="142"/>
      <c r="S49430" s="139"/>
    </row>
    <row r="49431" spans="2:19" ht="15.75" customHeight="1" x14ac:dyDescent="0.25">
      <c r="B49431" s="106"/>
      <c r="C49431" s="106"/>
      <c r="D49431" s="139"/>
      <c r="P49431" s="142"/>
      <c r="Q49431" s="142"/>
      <c r="R49431" s="142"/>
      <c r="S49431" s="139"/>
    </row>
    <row r="49432" spans="2:19" ht="15.75" customHeight="1" x14ac:dyDescent="0.25">
      <c r="B49432" s="106"/>
      <c r="C49432" s="106"/>
      <c r="D49432" s="139"/>
      <c r="P49432" s="142"/>
      <c r="Q49432" s="142"/>
      <c r="R49432" s="142"/>
      <c r="S49432" s="139"/>
    </row>
    <row r="49433" spans="2:19" ht="15.75" customHeight="1" x14ac:dyDescent="0.25">
      <c r="B49433" s="106"/>
      <c r="C49433" s="106"/>
      <c r="D49433" s="139"/>
      <c r="P49433" s="142"/>
      <c r="Q49433" s="142"/>
      <c r="R49433" s="142"/>
      <c r="S49433" s="139"/>
    </row>
    <row r="49434" spans="2:19" ht="15.75" customHeight="1" x14ac:dyDescent="0.25">
      <c r="B49434" s="106"/>
      <c r="C49434" s="106"/>
      <c r="D49434" s="139"/>
      <c r="P49434" s="142"/>
      <c r="Q49434" s="142"/>
      <c r="R49434" s="142"/>
      <c r="S49434" s="139"/>
    </row>
    <row r="49435" spans="2:19" ht="15.75" customHeight="1" x14ac:dyDescent="0.25">
      <c r="B49435" s="106"/>
      <c r="C49435" s="106"/>
      <c r="D49435" s="139"/>
      <c r="P49435" s="142"/>
      <c r="Q49435" s="142"/>
      <c r="R49435" s="142"/>
      <c r="S49435" s="139"/>
    </row>
    <row r="49436" spans="2:19" ht="15.75" customHeight="1" x14ac:dyDescent="0.25">
      <c r="B49436" s="106"/>
      <c r="C49436" s="106"/>
      <c r="D49436" s="139"/>
      <c r="P49436" s="142"/>
      <c r="Q49436" s="142"/>
      <c r="R49436" s="142"/>
      <c r="S49436" s="139"/>
    </row>
    <row r="49437" spans="2:19" ht="15.75" customHeight="1" x14ac:dyDescent="0.25">
      <c r="B49437" s="106"/>
      <c r="C49437" s="106"/>
      <c r="D49437" s="139"/>
      <c r="P49437" s="142"/>
      <c r="Q49437" s="142"/>
      <c r="R49437" s="142"/>
      <c r="S49437" s="139"/>
    </row>
    <row r="49438" spans="2:19" ht="15.75" customHeight="1" x14ac:dyDescent="0.25">
      <c r="B49438" s="106"/>
      <c r="C49438" s="106"/>
      <c r="D49438" s="139"/>
      <c r="P49438" s="142"/>
      <c r="Q49438" s="142"/>
      <c r="R49438" s="142"/>
      <c r="S49438" s="139"/>
    </row>
    <row r="49439" spans="2:19" ht="15.75" customHeight="1" x14ac:dyDescent="0.25">
      <c r="B49439" s="106"/>
      <c r="C49439" s="106"/>
      <c r="D49439" s="139"/>
      <c r="P49439" s="142"/>
      <c r="Q49439" s="142"/>
      <c r="R49439" s="142"/>
      <c r="S49439" s="139"/>
    </row>
    <row r="49440" spans="2:19" ht="15.75" customHeight="1" x14ac:dyDescent="0.25">
      <c r="B49440" s="106"/>
      <c r="C49440" s="106"/>
      <c r="D49440" s="139"/>
      <c r="P49440" s="142"/>
      <c r="Q49440" s="142"/>
      <c r="R49440" s="142"/>
      <c r="S49440" s="139"/>
    </row>
    <row r="49441" spans="2:19" ht="15.75" customHeight="1" x14ac:dyDescent="0.25">
      <c r="B49441" s="106"/>
      <c r="C49441" s="106"/>
      <c r="D49441" s="139"/>
      <c r="P49441" s="142"/>
      <c r="Q49441" s="142"/>
      <c r="R49441" s="142"/>
      <c r="S49441" s="139"/>
    </row>
    <row r="49442" spans="2:19" ht="15.75" customHeight="1" x14ac:dyDescent="0.25">
      <c r="B49442" s="106"/>
      <c r="C49442" s="106"/>
      <c r="D49442" s="139"/>
      <c r="P49442" s="142"/>
      <c r="Q49442" s="142"/>
      <c r="R49442" s="142"/>
      <c r="S49442" s="139"/>
    </row>
    <row r="49443" spans="2:19" ht="15.75" customHeight="1" x14ac:dyDescent="0.25">
      <c r="B49443" s="106"/>
      <c r="C49443" s="106"/>
      <c r="D49443" s="139"/>
      <c r="P49443" s="142"/>
      <c r="Q49443" s="142"/>
      <c r="R49443" s="142"/>
      <c r="S49443" s="139"/>
    </row>
    <row r="49444" spans="2:19" ht="15.75" customHeight="1" x14ac:dyDescent="0.25">
      <c r="B49444" s="106"/>
      <c r="C49444" s="106"/>
      <c r="D49444" s="139"/>
      <c r="P49444" s="142"/>
      <c r="Q49444" s="142"/>
      <c r="R49444" s="142"/>
      <c r="S49444" s="139"/>
    </row>
    <row r="49445" spans="2:19" ht="15.75" customHeight="1" x14ac:dyDescent="0.25">
      <c r="B49445" s="106"/>
      <c r="C49445" s="106"/>
      <c r="D49445" s="139"/>
      <c r="P49445" s="142"/>
      <c r="Q49445" s="142"/>
      <c r="R49445" s="142"/>
      <c r="S49445" s="139"/>
    </row>
    <row r="49446" spans="2:19" ht="15.75" customHeight="1" x14ac:dyDescent="0.25">
      <c r="B49446" s="106"/>
      <c r="C49446" s="106"/>
      <c r="D49446" s="139"/>
      <c r="P49446" s="142"/>
      <c r="Q49446" s="142"/>
      <c r="R49446" s="142"/>
      <c r="S49446" s="139"/>
    </row>
    <row r="49447" spans="2:19" ht="15.75" customHeight="1" x14ac:dyDescent="0.25">
      <c r="B49447" s="106"/>
      <c r="C49447" s="106"/>
      <c r="D49447" s="139"/>
      <c r="P49447" s="142"/>
      <c r="Q49447" s="142"/>
      <c r="R49447" s="142"/>
      <c r="S49447" s="139"/>
    </row>
    <row r="49448" spans="2:19" ht="15.75" customHeight="1" x14ac:dyDescent="0.25">
      <c r="B49448" s="106"/>
      <c r="C49448" s="106"/>
      <c r="D49448" s="139"/>
      <c r="P49448" s="142"/>
      <c r="Q49448" s="142"/>
      <c r="R49448" s="142"/>
      <c r="S49448" s="139"/>
    </row>
    <row r="49449" spans="2:19" ht="15.75" customHeight="1" x14ac:dyDescent="0.25">
      <c r="B49449" s="106"/>
      <c r="C49449" s="106"/>
      <c r="D49449" s="139"/>
      <c r="P49449" s="142"/>
      <c r="Q49449" s="142"/>
      <c r="R49449" s="142"/>
      <c r="S49449" s="139"/>
    </row>
    <row r="49450" spans="2:19" ht="15.75" customHeight="1" x14ac:dyDescent="0.25">
      <c r="B49450" s="106"/>
      <c r="C49450" s="106"/>
      <c r="D49450" s="139"/>
      <c r="P49450" s="142"/>
      <c r="Q49450" s="142"/>
      <c r="R49450" s="142"/>
      <c r="S49450" s="139"/>
    </row>
    <row r="49451" spans="2:19" ht="15.75" customHeight="1" x14ac:dyDescent="0.25">
      <c r="B49451" s="106"/>
      <c r="C49451" s="106"/>
      <c r="D49451" s="139"/>
      <c r="P49451" s="142"/>
      <c r="Q49451" s="142"/>
      <c r="R49451" s="142"/>
      <c r="S49451" s="139"/>
    </row>
    <row r="49452" spans="2:19" ht="15.75" customHeight="1" x14ac:dyDescent="0.25">
      <c r="B49452" s="106"/>
      <c r="C49452" s="106"/>
      <c r="D49452" s="139"/>
      <c r="P49452" s="142"/>
      <c r="Q49452" s="142"/>
      <c r="R49452" s="142"/>
      <c r="S49452" s="139"/>
    </row>
    <row r="49453" spans="2:19" ht="15.75" customHeight="1" x14ac:dyDescent="0.25">
      <c r="B49453" s="106"/>
      <c r="C49453" s="106"/>
      <c r="D49453" s="139"/>
      <c r="P49453" s="142"/>
      <c r="Q49453" s="142"/>
      <c r="R49453" s="142"/>
      <c r="S49453" s="139"/>
    </row>
    <row r="49454" spans="2:19" ht="15.75" customHeight="1" x14ac:dyDescent="0.25">
      <c r="B49454" s="106"/>
      <c r="C49454" s="106"/>
      <c r="D49454" s="139"/>
      <c r="P49454" s="142"/>
      <c r="Q49454" s="142"/>
      <c r="R49454" s="142"/>
      <c r="S49454" s="139"/>
    </row>
    <row r="49455" spans="2:19" ht="15.75" customHeight="1" x14ac:dyDescent="0.25">
      <c r="B49455" s="106"/>
      <c r="C49455" s="106"/>
      <c r="D49455" s="139"/>
      <c r="P49455" s="142"/>
      <c r="Q49455" s="142"/>
      <c r="R49455" s="142"/>
      <c r="S49455" s="139"/>
    </row>
    <row r="49456" spans="2:19" ht="15.75" customHeight="1" x14ac:dyDescent="0.25">
      <c r="B49456" s="106"/>
      <c r="C49456" s="106"/>
      <c r="D49456" s="139"/>
      <c r="P49456" s="142"/>
      <c r="Q49456" s="142"/>
      <c r="R49456" s="142"/>
      <c r="S49456" s="139"/>
    </row>
    <row r="49457" spans="2:19" ht="15.75" customHeight="1" x14ac:dyDescent="0.25">
      <c r="B49457" s="106"/>
      <c r="C49457" s="106"/>
      <c r="D49457" s="139"/>
      <c r="P49457" s="142"/>
      <c r="Q49457" s="142"/>
      <c r="R49457" s="142"/>
      <c r="S49457" s="139"/>
    </row>
    <row r="49458" spans="2:19" ht="15.75" customHeight="1" x14ac:dyDescent="0.25">
      <c r="B49458" s="106"/>
      <c r="C49458" s="106"/>
      <c r="D49458" s="139"/>
      <c r="P49458" s="142"/>
      <c r="Q49458" s="142"/>
      <c r="R49458" s="142"/>
      <c r="S49458" s="139"/>
    </row>
    <row r="49459" spans="2:19" ht="15.75" customHeight="1" x14ac:dyDescent="0.25">
      <c r="B49459" s="106"/>
      <c r="C49459" s="106"/>
      <c r="D49459" s="139"/>
      <c r="P49459" s="142"/>
      <c r="Q49459" s="142"/>
      <c r="R49459" s="142"/>
      <c r="S49459" s="139"/>
    </row>
    <row r="49460" spans="2:19" ht="15.75" customHeight="1" x14ac:dyDescent="0.25">
      <c r="B49460" s="106"/>
      <c r="C49460" s="106"/>
      <c r="D49460" s="139"/>
      <c r="P49460" s="142"/>
      <c r="Q49460" s="142"/>
      <c r="R49460" s="142"/>
      <c r="S49460" s="139"/>
    </row>
    <row r="49461" spans="2:19" ht="15.75" customHeight="1" x14ac:dyDescent="0.25">
      <c r="B49461" s="106"/>
      <c r="C49461" s="106"/>
      <c r="D49461" s="139"/>
      <c r="P49461" s="142"/>
      <c r="Q49461" s="142"/>
      <c r="R49461" s="142"/>
      <c r="S49461" s="139"/>
    </row>
    <row r="49462" spans="2:19" ht="15.75" customHeight="1" x14ac:dyDescent="0.25">
      <c r="B49462" s="106"/>
      <c r="C49462" s="106"/>
      <c r="D49462" s="139"/>
      <c r="P49462" s="142"/>
      <c r="Q49462" s="142"/>
      <c r="R49462" s="142"/>
      <c r="S49462" s="139"/>
    </row>
    <row r="49463" spans="2:19" ht="15.75" customHeight="1" x14ac:dyDescent="0.25">
      <c r="B49463" s="106"/>
      <c r="C49463" s="106"/>
      <c r="D49463" s="139"/>
      <c r="P49463" s="142"/>
      <c r="Q49463" s="142"/>
      <c r="R49463" s="142"/>
      <c r="S49463" s="139"/>
    </row>
    <row r="49464" spans="2:19" ht="15.75" customHeight="1" x14ac:dyDescent="0.25">
      <c r="B49464" s="106"/>
      <c r="C49464" s="106"/>
      <c r="D49464" s="139"/>
      <c r="P49464" s="142"/>
      <c r="Q49464" s="142"/>
      <c r="R49464" s="142"/>
      <c r="S49464" s="139"/>
    </row>
    <row r="49465" spans="2:19" ht="15.75" customHeight="1" x14ac:dyDescent="0.25">
      <c r="B49465" s="106"/>
      <c r="C49465" s="106"/>
      <c r="D49465" s="139"/>
      <c r="P49465" s="142"/>
      <c r="Q49465" s="142"/>
      <c r="R49465" s="142"/>
      <c r="S49465" s="139"/>
    </row>
    <row r="49466" spans="2:19" ht="15.75" customHeight="1" x14ac:dyDescent="0.25">
      <c r="B49466" s="106"/>
      <c r="C49466" s="106"/>
      <c r="D49466" s="139"/>
      <c r="P49466" s="142"/>
      <c r="Q49466" s="142"/>
      <c r="R49466" s="142"/>
      <c r="S49466" s="139"/>
    </row>
    <row r="49467" spans="2:19" ht="15.75" customHeight="1" x14ac:dyDescent="0.25">
      <c r="B49467" s="106"/>
      <c r="C49467" s="106"/>
      <c r="D49467" s="139"/>
      <c r="P49467" s="142"/>
      <c r="Q49467" s="142"/>
      <c r="R49467" s="142"/>
      <c r="S49467" s="139"/>
    </row>
    <row r="49468" spans="2:19" ht="15.75" customHeight="1" x14ac:dyDescent="0.25">
      <c r="B49468" s="106"/>
      <c r="C49468" s="106"/>
      <c r="D49468" s="139"/>
      <c r="P49468" s="142"/>
      <c r="Q49468" s="142"/>
      <c r="R49468" s="142"/>
      <c r="S49468" s="139"/>
    </row>
    <row r="49469" spans="2:19" ht="15.75" customHeight="1" x14ac:dyDescent="0.25">
      <c r="B49469" s="106"/>
      <c r="C49469" s="106"/>
      <c r="D49469" s="139"/>
      <c r="P49469" s="142"/>
      <c r="Q49469" s="142"/>
      <c r="R49469" s="142"/>
      <c r="S49469" s="139"/>
    </row>
    <row r="49470" spans="2:19" ht="15.75" customHeight="1" x14ac:dyDescent="0.25">
      <c r="B49470" s="106"/>
      <c r="C49470" s="106"/>
      <c r="D49470" s="139"/>
      <c r="P49470" s="142"/>
      <c r="Q49470" s="142"/>
      <c r="R49470" s="142"/>
      <c r="S49470" s="139"/>
    </row>
    <row r="49471" spans="2:19" ht="15.75" customHeight="1" x14ac:dyDescent="0.25">
      <c r="B49471" s="106"/>
      <c r="C49471" s="106"/>
      <c r="D49471" s="139"/>
      <c r="P49471" s="142"/>
      <c r="Q49471" s="142"/>
      <c r="R49471" s="142"/>
      <c r="S49471" s="139"/>
    </row>
    <row r="49472" spans="2:19" ht="15.75" customHeight="1" x14ac:dyDescent="0.25">
      <c r="B49472" s="106"/>
      <c r="C49472" s="106"/>
      <c r="D49472" s="139"/>
      <c r="P49472" s="142"/>
      <c r="Q49472" s="142"/>
      <c r="R49472" s="142"/>
      <c r="S49472" s="139"/>
    </row>
    <row r="49473" spans="2:19" ht="15.75" customHeight="1" x14ac:dyDescent="0.25">
      <c r="B49473" s="106"/>
      <c r="C49473" s="106"/>
      <c r="D49473" s="139"/>
      <c r="P49473" s="142"/>
      <c r="Q49473" s="142"/>
      <c r="R49473" s="142"/>
      <c r="S49473" s="139"/>
    </row>
    <row r="49474" spans="2:19" ht="15.75" customHeight="1" x14ac:dyDescent="0.25">
      <c r="B49474" s="106"/>
      <c r="C49474" s="106"/>
      <c r="D49474" s="139"/>
      <c r="P49474" s="142"/>
      <c r="Q49474" s="142"/>
      <c r="R49474" s="142"/>
      <c r="S49474" s="139"/>
    </row>
    <row r="49475" spans="2:19" ht="15.75" customHeight="1" x14ac:dyDescent="0.25">
      <c r="B49475" s="106"/>
      <c r="C49475" s="106"/>
      <c r="D49475" s="139"/>
      <c r="P49475" s="142"/>
      <c r="Q49475" s="142"/>
      <c r="R49475" s="142"/>
      <c r="S49475" s="139"/>
    </row>
    <row r="49476" spans="2:19" ht="15.75" customHeight="1" x14ac:dyDescent="0.25">
      <c r="B49476" s="106"/>
      <c r="C49476" s="106"/>
      <c r="D49476" s="139"/>
      <c r="P49476" s="142"/>
      <c r="Q49476" s="142"/>
      <c r="R49476" s="142"/>
      <c r="S49476" s="139"/>
    </row>
    <row r="49477" spans="2:19" ht="15.75" customHeight="1" x14ac:dyDescent="0.25">
      <c r="B49477" s="106"/>
      <c r="C49477" s="106"/>
      <c r="D49477" s="139"/>
      <c r="P49477" s="142"/>
      <c r="Q49477" s="142"/>
      <c r="R49477" s="142"/>
      <c r="S49477" s="139"/>
    </row>
    <row r="49478" spans="2:19" ht="15.75" customHeight="1" x14ac:dyDescent="0.25">
      <c r="B49478" s="106"/>
      <c r="C49478" s="106"/>
      <c r="D49478" s="139"/>
      <c r="P49478" s="142"/>
      <c r="Q49478" s="142"/>
      <c r="R49478" s="142"/>
      <c r="S49478" s="139"/>
    </row>
    <row r="49479" spans="2:19" ht="15.75" customHeight="1" x14ac:dyDescent="0.25">
      <c r="B49479" s="106"/>
      <c r="C49479" s="106"/>
      <c r="D49479" s="139"/>
      <c r="P49479" s="142"/>
      <c r="Q49479" s="142"/>
      <c r="R49479" s="142"/>
      <c r="S49479" s="139"/>
    </row>
    <row r="49480" spans="2:19" ht="15.75" customHeight="1" x14ac:dyDescent="0.25">
      <c r="B49480" s="106"/>
      <c r="C49480" s="106"/>
      <c r="D49480" s="139"/>
      <c r="P49480" s="142"/>
      <c r="Q49480" s="142"/>
      <c r="R49480" s="142"/>
      <c r="S49480" s="139"/>
    </row>
    <row r="49481" spans="2:19" ht="15.75" customHeight="1" x14ac:dyDescent="0.25">
      <c r="B49481" s="106"/>
      <c r="C49481" s="106"/>
      <c r="D49481" s="139"/>
      <c r="P49481" s="142"/>
      <c r="Q49481" s="142"/>
      <c r="R49481" s="142"/>
      <c r="S49481" s="139"/>
    </row>
    <row r="49482" spans="2:19" ht="15.75" customHeight="1" x14ac:dyDescent="0.25">
      <c r="B49482" s="106"/>
      <c r="C49482" s="106"/>
      <c r="D49482" s="139"/>
      <c r="P49482" s="142"/>
      <c r="Q49482" s="142"/>
      <c r="R49482" s="142"/>
      <c r="S49482" s="139"/>
    </row>
    <row r="49483" spans="2:19" ht="15.75" customHeight="1" x14ac:dyDescent="0.25">
      <c r="B49483" s="106"/>
      <c r="C49483" s="106"/>
      <c r="D49483" s="139"/>
      <c r="P49483" s="142"/>
      <c r="Q49483" s="142"/>
      <c r="R49483" s="142"/>
      <c r="S49483" s="139"/>
    </row>
    <row r="49484" spans="2:19" ht="15.75" customHeight="1" x14ac:dyDescent="0.25">
      <c r="B49484" s="106"/>
      <c r="C49484" s="106"/>
      <c r="D49484" s="139"/>
      <c r="P49484" s="142"/>
      <c r="Q49484" s="142"/>
      <c r="R49484" s="142"/>
      <c r="S49484" s="139"/>
    </row>
    <row r="49485" spans="2:19" ht="15.75" customHeight="1" x14ac:dyDescent="0.25">
      <c r="B49485" s="106"/>
      <c r="C49485" s="106"/>
      <c r="D49485" s="139"/>
      <c r="P49485" s="142"/>
      <c r="Q49485" s="142"/>
      <c r="R49485" s="142"/>
      <c r="S49485" s="139"/>
    </row>
    <row r="49486" spans="2:19" ht="15.75" customHeight="1" x14ac:dyDescent="0.25">
      <c r="B49486" s="106"/>
      <c r="C49486" s="106"/>
      <c r="D49486" s="139"/>
      <c r="P49486" s="142"/>
      <c r="Q49486" s="142"/>
      <c r="R49486" s="142"/>
      <c r="S49486" s="139"/>
    </row>
    <row r="49487" spans="2:19" ht="15.75" customHeight="1" x14ac:dyDescent="0.25">
      <c r="B49487" s="106"/>
      <c r="C49487" s="106"/>
      <c r="D49487" s="139"/>
      <c r="P49487" s="142"/>
      <c r="Q49487" s="142"/>
      <c r="R49487" s="142"/>
      <c r="S49487" s="139"/>
    </row>
    <row r="49488" spans="2:19" ht="15.75" customHeight="1" x14ac:dyDescent="0.25">
      <c r="B49488" s="106"/>
      <c r="C49488" s="106"/>
      <c r="D49488" s="139"/>
      <c r="P49488" s="142"/>
      <c r="Q49488" s="142"/>
      <c r="R49488" s="142"/>
      <c r="S49488" s="139"/>
    </row>
    <row r="49489" spans="2:19" ht="15.75" customHeight="1" x14ac:dyDescent="0.25">
      <c r="B49489" s="106"/>
      <c r="C49489" s="106"/>
      <c r="D49489" s="139"/>
      <c r="P49489" s="142"/>
      <c r="Q49489" s="142"/>
      <c r="R49489" s="142"/>
      <c r="S49489" s="139"/>
    </row>
    <row r="49490" spans="2:19" ht="15.75" customHeight="1" x14ac:dyDescent="0.25">
      <c r="B49490" s="106"/>
      <c r="C49490" s="106"/>
      <c r="D49490" s="139"/>
      <c r="P49490" s="142"/>
      <c r="Q49490" s="142"/>
      <c r="R49490" s="142"/>
      <c r="S49490" s="139"/>
    </row>
    <row r="49491" spans="2:19" ht="15.75" customHeight="1" x14ac:dyDescent="0.25">
      <c r="B49491" s="106"/>
      <c r="C49491" s="106"/>
      <c r="D49491" s="139"/>
      <c r="P49491" s="142"/>
      <c r="Q49491" s="142"/>
      <c r="R49491" s="142"/>
      <c r="S49491" s="139"/>
    </row>
    <row r="49492" spans="2:19" ht="15.75" customHeight="1" x14ac:dyDescent="0.25">
      <c r="B49492" s="106"/>
      <c r="C49492" s="106"/>
      <c r="D49492" s="139"/>
      <c r="P49492" s="142"/>
      <c r="Q49492" s="142"/>
      <c r="R49492" s="142"/>
      <c r="S49492" s="139"/>
    </row>
    <row r="49493" spans="2:19" ht="15.75" customHeight="1" x14ac:dyDescent="0.25">
      <c r="B49493" s="106"/>
      <c r="C49493" s="106"/>
      <c r="D49493" s="139"/>
      <c r="P49493" s="142"/>
      <c r="Q49493" s="142"/>
      <c r="R49493" s="142"/>
      <c r="S49493" s="139"/>
    </row>
    <row r="49494" spans="2:19" ht="15.75" customHeight="1" x14ac:dyDescent="0.25">
      <c r="B49494" s="106"/>
      <c r="C49494" s="106"/>
      <c r="D49494" s="139"/>
      <c r="P49494" s="142"/>
      <c r="Q49494" s="142"/>
      <c r="R49494" s="142"/>
      <c r="S49494" s="139"/>
    </row>
    <row r="49495" spans="2:19" ht="15.75" customHeight="1" x14ac:dyDescent="0.25">
      <c r="B49495" s="106"/>
      <c r="C49495" s="106"/>
      <c r="D49495" s="139"/>
      <c r="P49495" s="142"/>
      <c r="Q49495" s="142"/>
      <c r="R49495" s="142"/>
      <c r="S49495" s="139"/>
    </row>
    <row r="49496" spans="2:19" ht="15.75" customHeight="1" x14ac:dyDescent="0.25">
      <c r="B49496" s="106"/>
      <c r="C49496" s="106"/>
      <c r="D49496" s="139"/>
      <c r="P49496" s="142"/>
      <c r="Q49496" s="142"/>
      <c r="R49496" s="142"/>
      <c r="S49496" s="139"/>
    </row>
    <row r="49497" spans="2:19" ht="15.75" customHeight="1" x14ac:dyDescent="0.25">
      <c r="B49497" s="106"/>
      <c r="C49497" s="106"/>
      <c r="D49497" s="139"/>
      <c r="P49497" s="142"/>
      <c r="Q49497" s="142"/>
      <c r="R49497" s="142"/>
      <c r="S49497" s="139"/>
    </row>
    <row r="49498" spans="2:19" ht="15.75" customHeight="1" x14ac:dyDescent="0.25">
      <c r="B49498" s="106"/>
      <c r="C49498" s="106"/>
      <c r="D49498" s="139"/>
      <c r="P49498" s="142"/>
      <c r="Q49498" s="142"/>
      <c r="R49498" s="142"/>
      <c r="S49498" s="139"/>
    </row>
    <row r="49499" spans="2:19" ht="15.75" customHeight="1" x14ac:dyDescent="0.25">
      <c r="B49499" s="106"/>
      <c r="C49499" s="106"/>
      <c r="D49499" s="139"/>
      <c r="P49499" s="142"/>
      <c r="Q49499" s="142"/>
      <c r="R49499" s="142"/>
      <c r="S49499" s="139"/>
    </row>
    <row r="49500" spans="2:19" ht="15.75" customHeight="1" x14ac:dyDescent="0.25">
      <c r="B49500" s="106"/>
      <c r="C49500" s="106"/>
      <c r="D49500" s="139"/>
      <c r="P49500" s="142"/>
      <c r="Q49500" s="142"/>
      <c r="R49500" s="142"/>
      <c r="S49500" s="139"/>
    </row>
    <row r="49501" spans="2:19" ht="15.75" customHeight="1" x14ac:dyDescent="0.25">
      <c r="B49501" s="106"/>
      <c r="C49501" s="106"/>
      <c r="D49501" s="139"/>
      <c r="P49501" s="142"/>
      <c r="Q49501" s="142"/>
      <c r="R49501" s="142"/>
      <c r="S49501" s="139"/>
    </row>
    <row r="49502" spans="2:19" ht="15.75" customHeight="1" x14ac:dyDescent="0.25">
      <c r="B49502" s="106"/>
      <c r="C49502" s="106"/>
      <c r="D49502" s="139"/>
      <c r="P49502" s="142"/>
      <c r="Q49502" s="142"/>
      <c r="R49502" s="142"/>
      <c r="S49502" s="139"/>
    </row>
    <row r="49503" spans="2:19" ht="15.75" customHeight="1" x14ac:dyDescent="0.25">
      <c r="B49503" s="106"/>
      <c r="C49503" s="106"/>
      <c r="D49503" s="139"/>
      <c r="P49503" s="142"/>
      <c r="Q49503" s="142"/>
      <c r="R49503" s="142"/>
      <c r="S49503" s="139"/>
    </row>
    <row r="49504" spans="2:19" ht="15.75" customHeight="1" x14ac:dyDescent="0.25">
      <c r="B49504" s="106"/>
      <c r="C49504" s="106"/>
      <c r="D49504" s="139"/>
      <c r="P49504" s="142"/>
      <c r="Q49504" s="142"/>
      <c r="R49504" s="142"/>
      <c r="S49504" s="139"/>
    </row>
    <row r="49505" spans="2:19" ht="15.75" customHeight="1" x14ac:dyDescent="0.25">
      <c r="B49505" s="106"/>
      <c r="C49505" s="106"/>
      <c r="D49505" s="139"/>
      <c r="P49505" s="142"/>
      <c r="Q49505" s="142"/>
      <c r="R49505" s="142"/>
      <c r="S49505" s="139"/>
    </row>
    <row r="49506" spans="2:19" ht="15.75" customHeight="1" x14ac:dyDescent="0.25">
      <c r="B49506" s="106"/>
      <c r="C49506" s="106"/>
      <c r="D49506" s="139"/>
      <c r="P49506" s="142"/>
      <c r="Q49506" s="142"/>
      <c r="R49506" s="142"/>
      <c r="S49506" s="139"/>
    </row>
    <row r="49507" spans="2:19" ht="15.75" customHeight="1" x14ac:dyDescent="0.25">
      <c r="B49507" s="106"/>
      <c r="C49507" s="106"/>
      <c r="D49507" s="139"/>
      <c r="P49507" s="142"/>
      <c r="Q49507" s="142"/>
      <c r="R49507" s="142"/>
      <c r="S49507" s="139"/>
    </row>
    <row r="49508" spans="2:19" ht="15.75" customHeight="1" x14ac:dyDescent="0.25">
      <c r="B49508" s="106"/>
      <c r="C49508" s="106"/>
      <c r="D49508" s="139"/>
      <c r="P49508" s="142"/>
      <c r="Q49508" s="142"/>
      <c r="R49508" s="142"/>
      <c r="S49508" s="139"/>
    </row>
    <row r="49509" spans="2:19" ht="15.75" customHeight="1" x14ac:dyDescent="0.25">
      <c r="B49509" s="106"/>
      <c r="C49509" s="106"/>
      <c r="D49509" s="139"/>
      <c r="P49509" s="142"/>
      <c r="Q49509" s="142"/>
      <c r="R49509" s="142"/>
      <c r="S49509" s="139"/>
    </row>
    <row r="49510" spans="2:19" ht="15.75" customHeight="1" x14ac:dyDescent="0.25">
      <c r="B49510" s="106"/>
      <c r="C49510" s="106"/>
      <c r="D49510" s="139"/>
      <c r="P49510" s="142"/>
      <c r="Q49510" s="142"/>
      <c r="R49510" s="142"/>
      <c r="S49510" s="139"/>
    </row>
    <row r="49511" spans="2:19" ht="15.75" customHeight="1" x14ac:dyDescent="0.25">
      <c r="B49511" s="106"/>
      <c r="C49511" s="106"/>
      <c r="D49511" s="139"/>
      <c r="P49511" s="142"/>
      <c r="Q49511" s="142"/>
      <c r="R49511" s="142"/>
      <c r="S49511" s="139"/>
    </row>
    <row r="49512" spans="2:19" ht="15.75" customHeight="1" x14ac:dyDescent="0.25">
      <c r="B49512" s="106"/>
      <c r="C49512" s="106"/>
      <c r="D49512" s="139"/>
      <c r="P49512" s="142"/>
      <c r="Q49512" s="142"/>
      <c r="R49512" s="142"/>
      <c r="S49512" s="139"/>
    </row>
    <row r="49513" spans="2:19" ht="15.75" customHeight="1" x14ac:dyDescent="0.25">
      <c r="B49513" s="106"/>
      <c r="C49513" s="106"/>
      <c r="D49513" s="139"/>
      <c r="P49513" s="142"/>
      <c r="Q49513" s="142"/>
      <c r="R49513" s="142"/>
      <c r="S49513" s="139"/>
    </row>
    <row r="49514" spans="2:19" ht="15.75" customHeight="1" x14ac:dyDescent="0.25">
      <c r="B49514" s="106"/>
      <c r="C49514" s="106"/>
      <c r="D49514" s="139"/>
      <c r="P49514" s="142"/>
      <c r="Q49514" s="142"/>
      <c r="R49514" s="142"/>
      <c r="S49514" s="139"/>
    </row>
    <row r="49515" spans="2:19" ht="15.75" customHeight="1" x14ac:dyDescent="0.25">
      <c r="B49515" s="106"/>
      <c r="C49515" s="106"/>
      <c r="D49515" s="139"/>
      <c r="P49515" s="142"/>
      <c r="Q49515" s="142"/>
      <c r="R49515" s="142"/>
      <c r="S49515" s="139"/>
    </row>
    <row r="49516" spans="2:19" ht="15.75" customHeight="1" x14ac:dyDescent="0.25">
      <c r="B49516" s="106"/>
      <c r="C49516" s="106"/>
      <c r="D49516" s="139"/>
      <c r="P49516" s="142"/>
      <c r="Q49516" s="142"/>
      <c r="R49516" s="142"/>
      <c r="S49516" s="139"/>
    </row>
    <row r="49517" spans="2:19" ht="15.75" customHeight="1" x14ac:dyDescent="0.25">
      <c r="B49517" s="106"/>
      <c r="C49517" s="106"/>
      <c r="D49517" s="139"/>
      <c r="P49517" s="142"/>
      <c r="Q49517" s="142"/>
      <c r="R49517" s="142"/>
      <c r="S49517" s="139"/>
    </row>
    <row r="49518" spans="2:19" ht="15.75" customHeight="1" x14ac:dyDescent="0.25">
      <c r="B49518" s="106"/>
      <c r="C49518" s="106"/>
      <c r="D49518" s="139"/>
      <c r="P49518" s="142"/>
      <c r="Q49518" s="142"/>
      <c r="R49518" s="142"/>
      <c r="S49518" s="139"/>
    </row>
    <row r="49519" spans="2:19" ht="15.75" customHeight="1" x14ac:dyDescent="0.25">
      <c r="B49519" s="106"/>
      <c r="C49519" s="106"/>
      <c r="D49519" s="139"/>
      <c r="P49519" s="142"/>
      <c r="Q49519" s="142"/>
      <c r="R49519" s="142"/>
      <c r="S49519" s="139"/>
    </row>
    <row r="49520" spans="2:19" ht="15.75" customHeight="1" x14ac:dyDescent="0.25">
      <c r="B49520" s="106"/>
      <c r="C49520" s="106"/>
      <c r="D49520" s="139"/>
      <c r="P49520" s="142"/>
      <c r="Q49520" s="142"/>
      <c r="R49520" s="142"/>
      <c r="S49520" s="139"/>
    </row>
    <row r="49521" spans="2:19" ht="15.75" customHeight="1" x14ac:dyDescent="0.25">
      <c r="B49521" s="106"/>
      <c r="C49521" s="106"/>
      <c r="D49521" s="139"/>
      <c r="P49521" s="142"/>
      <c r="Q49521" s="142"/>
      <c r="R49521" s="142"/>
      <c r="S49521" s="139"/>
    </row>
    <row r="49522" spans="2:19" ht="15.75" customHeight="1" x14ac:dyDescent="0.25">
      <c r="B49522" s="106"/>
      <c r="C49522" s="106"/>
      <c r="D49522" s="139"/>
      <c r="P49522" s="142"/>
      <c r="Q49522" s="142"/>
      <c r="R49522" s="142"/>
      <c r="S49522" s="139"/>
    </row>
    <row r="49523" spans="2:19" ht="15.75" customHeight="1" x14ac:dyDescent="0.25">
      <c r="B49523" s="106"/>
      <c r="C49523" s="106"/>
      <c r="D49523" s="139"/>
      <c r="P49523" s="142"/>
      <c r="Q49523" s="142"/>
      <c r="R49523" s="142"/>
      <c r="S49523" s="139"/>
    </row>
    <row r="49524" spans="2:19" ht="15.75" customHeight="1" x14ac:dyDescent="0.25">
      <c r="B49524" s="106"/>
      <c r="C49524" s="106"/>
      <c r="D49524" s="139"/>
      <c r="P49524" s="142"/>
      <c r="Q49524" s="142"/>
      <c r="R49524" s="142"/>
      <c r="S49524" s="139"/>
    </row>
    <row r="49525" spans="2:19" ht="15.75" customHeight="1" x14ac:dyDescent="0.25">
      <c r="B49525" s="106"/>
      <c r="C49525" s="106"/>
      <c r="D49525" s="139"/>
      <c r="P49525" s="142"/>
      <c r="Q49525" s="142"/>
      <c r="R49525" s="142"/>
      <c r="S49525" s="139"/>
    </row>
    <row r="49526" spans="2:19" ht="15.75" customHeight="1" x14ac:dyDescent="0.25">
      <c r="B49526" s="106"/>
      <c r="C49526" s="106"/>
      <c r="D49526" s="139"/>
      <c r="P49526" s="142"/>
      <c r="Q49526" s="142"/>
      <c r="R49526" s="142"/>
      <c r="S49526" s="139"/>
    </row>
    <row r="49527" spans="2:19" ht="15.75" customHeight="1" x14ac:dyDescent="0.25">
      <c r="B49527" s="106"/>
      <c r="C49527" s="106"/>
      <c r="D49527" s="139"/>
      <c r="P49527" s="142"/>
      <c r="Q49527" s="142"/>
      <c r="R49527" s="142"/>
      <c r="S49527" s="139"/>
    </row>
    <row r="49528" spans="2:19" ht="15.75" customHeight="1" x14ac:dyDescent="0.25">
      <c r="B49528" s="106"/>
      <c r="C49528" s="106"/>
      <c r="D49528" s="139"/>
      <c r="P49528" s="142"/>
      <c r="Q49528" s="142"/>
      <c r="R49528" s="142"/>
      <c r="S49528" s="139"/>
    </row>
    <row r="49529" spans="2:19" ht="15.75" customHeight="1" x14ac:dyDescent="0.25">
      <c r="B49529" s="106"/>
      <c r="C49529" s="106"/>
      <c r="D49529" s="139"/>
      <c r="P49529" s="142"/>
      <c r="Q49529" s="142"/>
      <c r="R49529" s="142"/>
      <c r="S49529" s="139"/>
    </row>
    <row r="49530" spans="2:19" ht="15.75" customHeight="1" x14ac:dyDescent="0.25">
      <c r="B49530" s="106"/>
      <c r="C49530" s="106"/>
      <c r="D49530" s="139"/>
      <c r="P49530" s="142"/>
      <c r="Q49530" s="142"/>
      <c r="R49530" s="142"/>
      <c r="S49530" s="139"/>
    </row>
    <row r="49531" spans="2:19" ht="15.75" customHeight="1" x14ac:dyDescent="0.25">
      <c r="B49531" s="106"/>
      <c r="C49531" s="106"/>
      <c r="D49531" s="139"/>
      <c r="P49531" s="142"/>
      <c r="Q49531" s="142"/>
      <c r="R49531" s="142"/>
      <c r="S49531" s="139"/>
    </row>
    <row r="49532" spans="2:19" ht="15.75" customHeight="1" x14ac:dyDescent="0.25">
      <c r="B49532" s="106"/>
      <c r="C49532" s="106"/>
      <c r="D49532" s="139"/>
      <c r="P49532" s="142"/>
      <c r="Q49532" s="142"/>
      <c r="R49532" s="142"/>
      <c r="S49532" s="139"/>
    </row>
    <row r="49533" spans="2:19" ht="15.75" customHeight="1" x14ac:dyDescent="0.25">
      <c r="B49533" s="106"/>
      <c r="C49533" s="106"/>
      <c r="D49533" s="139"/>
      <c r="P49533" s="142"/>
      <c r="Q49533" s="142"/>
      <c r="R49533" s="142"/>
      <c r="S49533" s="139"/>
    </row>
    <row r="49534" spans="2:19" ht="15.75" customHeight="1" x14ac:dyDescent="0.25">
      <c r="B49534" s="106"/>
      <c r="C49534" s="106"/>
      <c r="D49534" s="139"/>
      <c r="P49534" s="142"/>
      <c r="Q49534" s="142"/>
      <c r="R49534" s="142"/>
      <c r="S49534" s="139"/>
    </row>
    <row r="49535" spans="2:19" ht="15.75" customHeight="1" x14ac:dyDescent="0.25">
      <c r="B49535" s="106"/>
      <c r="C49535" s="106"/>
      <c r="D49535" s="139"/>
      <c r="P49535" s="142"/>
      <c r="Q49535" s="142"/>
      <c r="R49535" s="142"/>
      <c r="S49535" s="139"/>
    </row>
    <row r="49536" spans="2:19" ht="15.75" customHeight="1" x14ac:dyDescent="0.25">
      <c r="B49536" s="106"/>
      <c r="C49536" s="106"/>
      <c r="D49536" s="139"/>
      <c r="P49536" s="142"/>
      <c r="Q49536" s="142"/>
      <c r="R49536" s="142"/>
      <c r="S49536" s="139"/>
    </row>
    <row r="49537" spans="2:19" ht="15.75" customHeight="1" x14ac:dyDescent="0.25">
      <c r="B49537" s="106"/>
      <c r="C49537" s="106"/>
      <c r="D49537" s="139"/>
      <c r="P49537" s="142"/>
      <c r="Q49537" s="142"/>
      <c r="R49537" s="142"/>
      <c r="S49537" s="139"/>
    </row>
    <row r="49538" spans="2:19" ht="15.75" customHeight="1" x14ac:dyDescent="0.25">
      <c r="B49538" s="106"/>
      <c r="C49538" s="106"/>
      <c r="D49538" s="139"/>
      <c r="P49538" s="142"/>
      <c r="Q49538" s="142"/>
      <c r="R49538" s="142"/>
      <c r="S49538" s="139"/>
    </row>
    <row r="49539" spans="2:19" ht="15.75" customHeight="1" x14ac:dyDescent="0.25">
      <c r="B49539" s="106"/>
      <c r="C49539" s="106"/>
      <c r="D49539" s="139"/>
      <c r="P49539" s="142"/>
      <c r="Q49539" s="142"/>
      <c r="R49539" s="142"/>
      <c r="S49539" s="139"/>
    </row>
    <row r="49540" spans="2:19" ht="15.75" customHeight="1" x14ac:dyDescent="0.25">
      <c r="B49540" s="106"/>
      <c r="C49540" s="106"/>
      <c r="D49540" s="139"/>
      <c r="P49540" s="142"/>
      <c r="Q49540" s="142"/>
      <c r="R49540" s="142"/>
      <c r="S49540" s="139"/>
    </row>
    <row r="49541" spans="2:19" ht="15.75" customHeight="1" x14ac:dyDescent="0.25">
      <c r="B49541" s="106"/>
      <c r="C49541" s="106"/>
      <c r="D49541" s="139"/>
      <c r="P49541" s="142"/>
      <c r="Q49541" s="142"/>
      <c r="R49541" s="142"/>
      <c r="S49541" s="139"/>
    </row>
    <row r="49542" spans="2:19" ht="15.75" customHeight="1" x14ac:dyDescent="0.25">
      <c r="B49542" s="106"/>
      <c r="C49542" s="106"/>
      <c r="D49542" s="139"/>
      <c r="P49542" s="142"/>
      <c r="Q49542" s="142"/>
      <c r="R49542" s="142"/>
      <c r="S49542" s="139"/>
    </row>
    <row r="49543" spans="2:19" ht="15.75" customHeight="1" x14ac:dyDescent="0.25">
      <c r="B49543" s="106"/>
      <c r="C49543" s="106"/>
      <c r="D49543" s="139"/>
      <c r="P49543" s="142"/>
      <c r="Q49543" s="142"/>
      <c r="R49543" s="142"/>
      <c r="S49543" s="139"/>
    </row>
    <row r="49544" spans="2:19" ht="15.75" customHeight="1" x14ac:dyDescent="0.25">
      <c r="B49544" s="106"/>
      <c r="C49544" s="106"/>
      <c r="D49544" s="139"/>
      <c r="P49544" s="142"/>
      <c r="Q49544" s="142"/>
      <c r="R49544" s="142"/>
      <c r="S49544" s="139"/>
    </row>
    <row r="49545" spans="2:19" ht="15.75" customHeight="1" x14ac:dyDescent="0.25">
      <c r="B49545" s="106"/>
      <c r="C49545" s="106"/>
      <c r="D49545" s="139"/>
      <c r="P49545" s="142"/>
      <c r="Q49545" s="142"/>
      <c r="R49545" s="142"/>
      <c r="S49545" s="139"/>
    </row>
    <row r="49546" spans="2:19" ht="15.75" customHeight="1" x14ac:dyDescent="0.25">
      <c r="B49546" s="106"/>
      <c r="C49546" s="106"/>
      <c r="D49546" s="139"/>
      <c r="P49546" s="142"/>
      <c r="Q49546" s="142"/>
      <c r="R49546" s="142"/>
      <c r="S49546" s="139"/>
    </row>
    <row r="49547" spans="2:19" ht="15.75" customHeight="1" x14ac:dyDescent="0.25">
      <c r="B49547" s="106"/>
      <c r="C49547" s="106"/>
      <c r="D49547" s="139"/>
      <c r="P49547" s="142"/>
      <c r="Q49547" s="142"/>
      <c r="R49547" s="142"/>
      <c r="S49547" s="139"/>
    </row>
    <row r="49548" spans="2:19" ht="15.75" customHeight="1" x14ac:dyDescent="0.25">
      <c r="B49548" s="106"/>
      <c r="C49548" s="106"/>
      <c r="D49548" s="139"/>
      <c r="P49548" s="142"/>
      <c r="Q49548" s="142"/>
      <c r="R49548" s="142"/>
      <c r="S49548" s="139"/>
    </row>
    <row r="49549" spans="2:19" ht="15.75" customHeight="1" x14ac:dyDescent="0.25">
      <c r="B49549" s="106"/>
      <c r="C49549" s="106"/>
      <c r="D49549" s="139"/>
      <c r="P49549" s="142"/>
      <c r="Q49549" s="142"/>
      <c r="R49549" s="142"/>
      <c r="S49549" s="139"/>
    </row>
    <row r="49550" spans="2:19" ht="15.75" customHeight="1" x14ac:dyDescent="0.25">
      <c r="B49550" s="106"/>
      <c r="C49550" s="106"/>
      <c r="D49550" s="139"/>
      <c r="P49550" s="142"/>
      <c r="Q49550" s="142"/>
      <c r="R49550" s="142"/>
      <c r="S49550" s="139"/>
    </row>
    <row r="49551" spans="2:19" ht="15.75" customHeight="1" x14ac:dyDescent="0.25">
      <c r="B49551" s="106"/>
      <c r="C49551" s="106"/>
      <c r="D49551" s="139"/>
      <c r="P49551" s="142"/>
      <c r="Q49551" s="142"/>
      <c r="R49551" s="142"/>
      <c r="S49551" s="139"/>
    </row>
    <row r="49552" spans="2:19" ht="15.75" customHeight="1" x14ac:dyDescent="0.25">
      <c r="B49552" s="106"/>
      <c r="C49552" s="106"/>
      <c r="D49552" s="139"/>
      <c r="P49552" s="142"/>
      <c r="Q49552" s="142"/>
      <c r="R49552" s="142"/>
      <c r="S49552" s="139"/>
    </row>
    <row r="49553" spans="2:19" ht="15.75" customHeight="1" x14ac:dyDescent="0.25">
      <c r="B49553" s="106"/>
      <c r="C49553" s="106"/>
      <c r="D49553" s="139"/>
      <c r="P49553" s="142"/>
      <c r="Q49553" s="142"/>
      <c r="R49553" s="142"/>
      <c r="S49553" s="139"/>
    </row>
    <row r="49554" spans="2:19" ht="15.75" customHeight="1" x14ac:dyDescent="0.25">
      <c r="B49554" s="106"/>
      <c r="C49554" s="106"/>
      <c r="D49554" s="139"/>
      <c r="P49554" s="142"/>
      <c r="Q49554" s="142"/>
      <c r="R49554" s="142"/>
      <c r="S49554" s="139"/>
    </row>
    <row r="49555" spans="2:19" ht="15.75" customHeight="1" x14ac:dyDescent="0.25">
      <c r="B49555" s="106"/>
      <c r="C49555" s="106"/>
      <c r="D49555" s="139"/>
      <c r="P49555" s="142"/>
      <c r="Q49555" s="142"/>
      <c r="R49555" s="142"/>
      <c r="S49555" s="139"/>
    </row>
    <row r="49556" spans="2:19" ht="15.75" customHeight="1" x14ac:dyDescent="0.25">
      <c r="B49556" s="106"/>
      <c r="C49556" s="106"/>
      <c r="D49556" s="139"/>
      <c r="P49556" s="142"/>
      <c r="Q49556" s="142"/>
      <c r="R49556" s="142"/>
      <c r="S49556" s="139"/>
    </row>
    <row r="49557" spans="2:19" ht="15.75" customHeight="1" x14ac:dyDescent="0.25">
      <c r="B49557" s="106"/>
      <c r="C49557" s="106"/>
      <c r="D49557" s="139"/>
      <c r="P49557" s="142"/>
      <c r="Q49557" s="142"/>
      <c r="R49557" s="142"/>
      <c r="S49557" s="139"/>
    </row>
    <row r="49558" spans="2:19" ht="15.75" customHeight="1" x14ac:dyDescent="0.25">
      <c r="B49558" s="106"/>
      <c r="C49558" s="106"/>
      <c r="D49558" s="139"/>
      <c r="P49558" s="142"/>
      <c r="Q49558" s="142"/>
      <c r="R49558" s="142"/>
      <c r="S49558" s="139"/>
    </row>
    <row r="49559" spans="2:19" ht="15.75" customHeight="1" x14ac:dyDescent="0.25">
      <c r="B49559" s="106"/>
      <c r="C49559" s="106"/>
      <c r="D49559" s="139"/>
      <c r="P49559" s="142"/>
      <c r="Q49559" s="142"/>
      <c r="R49559" s="142"/>
      <c r="S49559" s="139"/>
    </row>
    <row r="49560" spans="2:19" ht="15.75" customHeight="1" x14ac:dyDescent="0.25">
      <c r="B49560" s="106"/>
      <c r="C49560" s="106"/>
      <c r="D49560" s="139"/>
      <c r="P49560" s="142"/>
      <c r="Q49560" s="142"/>
      <c r="R49560" s="142"/>
      <c r="S49560" s="139"/>
    </row>
    <row r="49561" spans="2:19" ht="15.75" customHeight="1" x14ac:dyDescent="0.25">
      <c r="B49561" s="106"/>
      <c r="C49561" s="106"/>
      <c r="D49561" s="139"/>
      <c r="P49561" s="142"/>
      <c r="Q49561" s="142"/>
      <c r="R49561" s="142"/>
      <c r="S49561" s="139"/>
    </row>
    <row r="49562" spans="2:19" ht="15.75" customHeight="1" x14ac:dyDescent="0.25">
      <c r="B49562" s="106"/>
      <c r="C49562" s="106"/>
      <c r="D49562" s="139"/>
      <c r="P49562" s="142"/>
      <c r="Q49562" s="142"/>
      <c r="R49562" s="142"/>
      <c r="S49562" s="139"/>
    </row>
    <row r="49563" spans="2:19" ht="15.75" customHeight="1" x14ac:dyDescent="0.25">
      <c r="B49563" s="106"/>
      <c r="C49563" s="106"/>
      <c r="D49563" s="139"/>
      <c r="P49563" s="142"/>
      <c r="Q49563" s="142"/>
      <c r="R49563" s="142"/>
      <c r="S49563" s="139"/>
    </row>
    <row r="49564" spans="2:19" ht="15.75" customHeight="1" x14ac:dyDescent="0.25">
      <c r="B49564" s="106"/>
      <c r="C49564" s="106"/>
      <c r="D49564" s="139"/>
      <c r="P49564" s="142"/>
      <c r="Q49564" s="142"/>
      <c r="R49564" s="142"/>
      <c r="S49564" s="139"/>
    </row>
    <row r="49565" spans="2:19" ht="15.75" customHeight="1" x14ac:dyDescent="0.25">
      <c r="B49565" s="106"/>
      <c r="C49565" s="106"/>
      <c r="D49565" s="139"/>
      <c r="P49565" s="142"/>
      <c r="Q49565" s="142"/>
      <c r="R49565" s="142"/>
      <c r="S49565" s="139"/>
    </row>
    <row r="49566" spans="2:19" ht="15.75" customHeight="1" x14ac:dyDescent="0.25">
      <c r="B49566" s="106"/>
      <c r="C49566" s="106"/>
      <c r="D49566" s="139"/>
      <c r="P49566" s="142"/>
      <c r="Q49566" s="142"/>
      <c r="R49566" s="142"/>
      <c r="S49566" s="139"/>
    </row>
    <row r="49567" spans="2:19" ht="15.75" customHeight="1" x14ac:dyDescent="0.25">
      <c r="B49567" s="106"/>
      <c r="C49567" s="106"/>
      <c r="D49567" s="139"/>
      <c r="P49567" s="142"/>
      <c r="Q49567" s="142"/>
      <c r="R49567" s="142"/>
      <c r="S49567" s="139"/>
    </row>
    <row r="49568" spans="2:19" ht="15.75" customHeight="1" x14ac:dyDescent="0.25">
      <c r="B49568" s="106"/>
      <c r="C49568" s="106"/>
      <c r="D49568" s="139"/>
      <c r="P49568" s="142"/>
      <c r="Q49568" s="142"/>
      <c r="R49568" s="142"/>
      <c r="S49568" s="139"/>
    </row>
    <row r="49569" spans="2:19" ht="15.75" customHeight="1" x14ac:dyDescent="0.25">
      <c r="B49569" s="106"/>
      <c r="C49569" s="106"/>
      <c r="D49569" s="139"/>
      <c r="P49569" s="142"/>
      <c r="Q49569" s="142"/>
      <c r="R49569" s="142"/>
      <c r="S49569" s="139"/>
    </row>
    <row r="49570" spans="2:19" ht="15.75" customHeight="1" x14ac:dyDescent="0.25">
      <c r="B49570" s="106"/>
      <c r="C49570" s="106"/>
      <c r="D49570" s="139"/>
      <c r="P49570" s="142"/>
      <c r="Q49570" s="142"/>
      <c r="R49570" s="142"/>
      <c r="S49570" s="139"/>
    </row>
    <row r="49571" spans="2:19" ht="15.75" customHeight="1" x14ac:dyDescent="0.25">
      <c r="B49571" s="106"/>
      <c r="C49571" s="106"/>
      <c r="D49571" s="139"/>
      <c r="P49571" s="142"/>
      <c r="Q49571" s="142"/>
      <c r="R49571" s="142"/>
      <c r="S49571" s="139"/>
    </row>
    <row r="49572" spans="2:19" ht="15.75" customHeight="1" x14ac:dyDescent="0.25">
      <c r="B49572" s="106"/>
      <c r="C49572" s="106"/>
      <c r="D49572" s="139"/>
      <c r="P49572" s="142"/>
      <c r="Q49572" s="142"/>
      <c r="R49572" s="142"/>
      <c r="S49572" s="139"/>
    </row>
    <row r="49573" spans="2:19" ht="15.75" customHeight="1" x14ac:dyDescent="0.25">
      <c r="B49573" s="106"/>
      <c r="C49573" s="106"/>
      <c r="D49573" s="139"/>
      <c r="P49573" s="142"/>
      <c r="Q49573" s="142"/>
      <c r="R49573" s="142"/>
      <c r="S49573" s="139"/>
    </row>
    <row r="49574" spans="2:19" ht="15.75" customHeight="1" x14ac:dyDescent="0.25">
      <c r="B49574" s="106"/>
      <c r="C49574" s="106"/>
      <c r="D49574" s="139"/>
      <c r="P49574" s="142"/>
      <c r="Q49574" s="142"/>
      <c r="R49574" s="142"/>
      <c r="S49574" s="139"/>
    </row>
    <row r="49575" spans="2:19" ht="15.75" customHeight="1" x14ac:dyDescent="0.25">
      <c r="B49575" s="106"/>
      <c r="C49575" s="106"/>
      <c r="D49575" s="139"/>
      <c r="P49575" s="142"/>
      <c r="Q49575" s="142"/>
      <c r="R49575" s="142"/>
      <c r="S49575" s="139"/>
    </row>
    <row r="49576" spans="2:19" ht="15.75" customHeight="1" x14ac:dyDescent="0.25">
      <c r="B49576" s="106"/>
      <c r="C49576" s="106"/>
      <c r="D49576" s="139"/>
      <c r="P49576" s="142"/>
      <c r="Q49576" s="142"/>
      <c r="R49576" s="142"/>
      <c r="S49576" s="139"/>
    </row>
    <row r="49577" spans="2:19" ht="15.75" customHeight="1" x14ac:dyDescent="0.25">
      <c r="B49577" s="106"/>
      <c r="C49577" s="106"/>
      <c r="D49577" s="139"/>
      <c r="P49577" s="142"/>
      <c r="Q49577" s="142"/>
      <c r="R49577" s="142"/>
      <c r="S49577" s="139"/>
    </row>
    <row r="49578" spans="2:19" ht="15.75" customHeight="1" x14ac:dyDescent="0.25">
      <c r="B49578" s="106"/>
      <c r="C49578" s="106"/>
      <c r="D49578" s="139"/>
      <c r="P49578" s="142"/>
      <c r="Q49578" s="142"/>
      <c r="R49578" s="142"/>
      <c r="S49578" s="139"/>
    </row>
    <row r="49579" spans="2:19" ht="15.75" customHeight="1" x14ac:dyDescent="0.25">
      <c r="B49579" s="106"/>
      <c r="C49579" s="106"/>
      <c r="D49579" s="139"/>
      <c r="P49579" s="142"/>
      <c r="Q49579" s="142"/>
      <c r="R49579" s="142"/>
      <c r="S49579" s="139"/>
    </row>
    <row r="49580" spans="2:19" ht="15.75" customHeight="1" x14ac:dyDescent="0.25">
      <c r="B49580" s="106"/>
      <c r="C49580" s="106"/>
      <c r="D49580" s="139"/>
      <c r="P49580" s="142"/>
      <c r="Q49580" s="142"/>
      <c r="R49580" s="142"/>
      <c r="S49580" s="139"/>
    </row>
    <row r="49581" spans="2:19" ht="15.75" customHeight="1" x14ac:dyDescent="0.25">
      <c r="B49581" s="106"/>
      <c r="C49581" s="106"/>
      <c r="D49581" s="139"/>
      <c r="P49581" s="142"/>
      <c r="Q49581" s="142"/>
      <c r="R49581" s="142"/>
      <c r="S49581" s="139"/>
    </row>
    <row r="49582" spans="2:19" ht="15.75" customHeight="1" x14ac:dyDescent="0.25">
      <c r="B49582" s="106"/>
      <c r="C49582" s="106"/>
      <c r="D49582" s="139"/>
      <c r="P49582" s="142"/>
      <c r="Q49582" s="142"/>
      <c r="R49582" s="142"/>
      <c r="S49582" s="139"/>
    </row>
    <row r="49583" spans="2:19" ht="15.75" customHeight="1" x14ac:dyDescent="0.25">
      <c r="B49583" s="106"/>
      <c r="C49583" s="106"/>
      <c r="D49583" s="139"/>
      <c r="P49583" s="142"/>
      <c r="Q49583" s="142"/>
      <c r="R49583" s="142"/>
      <c r="S49583" s="139"/>
    </row>
    <row r="49584" spans="2:19" ht="15.75" customHeight="1" x14ac:dyDescent="0.25">
      <c r="B49584" s="106"/>
      <c r="C49584" s="106"/>
      <c r="D49584" s="139"/>
      <c r="P49584" s="142"/>
      <c r="Q49584" s="142"/>
      <c r="R49584" s="142"/>
      <c r="S49584" s="139"/>
    </row>
    <row r="49585" spans="2:19" ht="15.75" customHeight="1" x14ac:dyDescent="0.25">
      <c r="B49585" s="106"/>
      <c r="C49585" s="106"/>
      <c r="D49585" s="139"/>
      <c r="P49585" s="142"/>
      <c r="Q49585" s="142"/>
      <c r="R49585" s="142"/>
      <c r="S49585" s="139"/>
    </row>
    <row r="49586" spans="2:19" ht="15.75" customHeight="1" x14ac:dyDescent="0.25">
      <c r="B49586" s="106"/>
      <c r="C49586" s="106"/>
      <c r="D49586" s="139"/>
      <c r="P49586" s="142"/>
      <c r="Q49586" s="142"/>
      <c r="R49586" s="142"/>
      <c r="S49586" s="139"/>
    </row>
    <row r="49587" spans="2:19" ht="15.75" customHeight="1" x14ac:dyDescent="0.25">
      <c r="B49587" s="106"/>
      <c r="C49587" s="106"/>
      <c r="D49587" s="139"/>
      <c r="P49587" s="142"/>
      <c r="Q49587" s="142"/>
      <c r="R49587" s="142"/>
      <c r="S49587" s="139"/>
    </row>
    <row r="49588" spans="2:19" ht="15.75" customHeight="1" x14ac:dyDescent="0.25">
      <c r="B49588" s="106"/>
      <c r="C49588" s="106"/>
      <c r="D49588" s="139"/>
      <c r="P49588" s="142"/>
      <c r="Q49588" s="142"/>
      <c r="R49588" s="142"/>
      <c r="S49588" s="139"/>
    </row>
    <row r="49589" spans="2:19" ht="15.75" customHeight="1" x14ac:dyDescent="0.25">
      <c r="B49589" s="106"/>
      <c r="C49589" s="106"/>
      <c r="D49589" s="139"/>
      <c r="P49589" s="142"/>
      <c r="Q49589" s="142"/>
      <c r="R49589" s="142"/>
      <c r="S49589" s="139"/>
    </row>
    <row r="49590" spans="2:19" ht="15.75" customHeight="1" x14ac:dyDescent="0.25">
      <c r="B49590" s="106"/>
      <c r="C49590" s="106"/>
      <c r="D49590" s="139"/>
      <c r="P49590" s="142"/>
      <c r="Q49590" s="142"/>
      <c r="R49590" s="142"/>
      <c r="S49590" s="139"/>
    </row>
    <row r="49591" spans="2:19" ht="15.75" customHeight="1" x14ac:dyDescent="0.25">
      <c r="B49591" s="106"/>
      <c r="C49591" s="106"/>
      <c r="D49591" s="139"/>
      <c r="P49591" s="142"/>
      <c r="Q49591" s="142"/>
      <c r="R49591" s="142"/>
      <c r="S49591" s="139"/>
    </row>
    <row r="49592" spans="2:19" ht="15.75" customHeight="1" x14ac:dyDescent="0.25">
      <c r="B49592" s="106"/>
      <c r="C49592" s="106"/>
      <c r="D49592" s="139"/>
      <c r="P49592" s="142"/>
      <c r="Q49592" s="142"/>
      <c r="R49592" s="142"/>
      <c r="S49592" s="139"/>
    </row>
    <row r="49593" spans="2:19" ht="15.75" customHeight="1" x14ac:dyDescent="0.25">
      <c r="B49593" s="106"/>
      <c r="C49593" s="106"/>
      <c r="D49593" s="139"/>
      <c r="P49593" s="142"/>
      <c r="Q49593" s="142"/>
      <c r="R49593" s="142"/>
      <c r="S49593" s="139"/>
    </row>
    <row r="49594" spans="2:19" ht="15.75" customHeight="1" x14ac:dyDescent="0.25">
      <c r="B49594" s="106"/>
      <c r="C49594" s="106"/>
      <c r="D49594" s="139"/>
      <c r="P49594" s="142"/>
      <c r="Q49594" s="142"/>
      <c r="R49594" s="142"/>
      <c r="S49594" s="139"/>
    </row>
    <row r="49595" spans="2:19" ht="15.75" customHeight="1" x14ac:dyDescent="0.25">
      <c r="B49595" s="106"/>
      <c r="C49595" s="106"/>
      <c r="D49595" s="139"/>
      <c r="P49595" s="142"/>
      <c r="Q49595" s="142"/>
      <c r="R49595" s="142"/>
      <c r="S49595" s="139"/>
    </row>
    <row r="49596" spans="2:19" ht="15.75" customHeight="1" x14ac:dyDescent="0.25">
      <c r="B49596" s="106"/>
      <c r="C49596" s="106"/>
      <c r="D49596" s="139"/>
      <c r="P49596" s="142"/>
      <c r="Q49596" s="142"/>
      <c r="R49596" s="142"/>
      <c r="S49596" s="139"/>
    </row>
    <row r="49597" spans="2:19" ht="15.75" customHeight="1" x14ac:dyDescent="0.25">
      <c r="B49597" s="106"/>
      <c r="C49597" s="106"/>
      <c r="D49597" s="139"/>
      <c r="P49597" s="142"/>
      <c r="Q49597" s="142"/>
      <c r="R49597" s="142"/>
      <c r="S49597" s="139"/>
    </row>
    <row r="49598" spans="2:19" ht="15.75" customHeight="1" x14ac:dyDescent="0.25">
      <c r="B49598" s="106"/>
      <c r="C49598" s="106"/>
      <c r="D49598" s="139"/>
      <c r="P49598" s="142"/>
      <c r="Q49598" s="142"/>
      <c r="R49598" s="142"/>
      <c r="S49598" s="139"/>
    </row>
    <row r="49599" spans="2:19" ht="15.75" customHeight="1" x14ac:dyDescent="0.25">
      <c r="B49599" s="106"/>
      <c r="C49599" s="106"/>
      <c r="D49599" s="139"/>
      <c r="P49599" s="142"/>
      <c r="Q49599" s="142"/>
      <c r="R49599" s="142"/>
      <c r="S49599" s="139"/>
    </row>
    <row r="49600" spans="2:19" ht="15.75" customHeight="1" x14ac:dyDescent="0.25">
      <c r="B49600" s="106"/>
      <c r="C49600" s="106"/>
      <c r="D49600" s="139"/>
      <c r="P49600" s="142"/>
      <c r="Q49600" s="142"/>
      <c r="R49600" s="142"/>
      <c r="S49600" s="139"/>
    </row>
    <row r="49601" spans="2:19" ht="15.75" customHeight="1" x14ac:dyDescent="0.25">
      <c r="B49601" s="106"/>
      <c r="C49601" s="106"/>
      <c r="D49601" s="139"/>
      <c r="P49601" s="142"/>
      <c r="Q49601" s="142"/>
      <c r="R49601" s="142"/>
      <c r="S49601" s="139"/>
    </row>
    <row r="49602" spans="2:19" ht="15.75" customHeight="1" x14ac:dyDescent="0.25">
      <c r="B49602" s="106"/>
      <c r="C49602" s="106"/>
      <c r="D49602" s="139"/>
      <c r="P49602" s="142"/>
      <c r="Q49602" s="142"/>
      <c r="R49602" s="142"/>
      <c r="S49602" s="139"/>
    </row>
    <row r="49603" spans="2:19" ht="15.75" customHeight="1" x14ac:dyDescent="0.25">
      <c r="B49603" s="106"/>
      <c r="C49603" s="106"/>
      <c r="D49603" s="139"/>
      <c r="P49603" s="142"/>
      <c r="Q49603" s="142"/>
      <c r="R49603" s="142"/>
      <c r="S49603" s="139"/>
    </row>
    <row r="49604" spans="2:19" ht="15.75" customHeight="1" x14ac:dyDescent="0.25">
      <c r="B49604" s="106"/>
      <c r="C49604" s="106"/>
      <c r="D49604" s="139"/>
      <c r="P49604" s="142"/>
      <c r="Q49604" s="142"/>
      <c r="R49604" s="142"/>
      <c r="S49604" s="139"/>
    </row>
    <row r="49605" spans="2:19" ht="15.75" customHeight="1" x14ac:dyDescent="0.25">
      <c r="B49605" s="106"/>
      <c r="C49605" s="106"/>
      <c r="D49605" s="139"/>
      <c r="P49605" s="142"/>
      <c r="Q49605" s="142"/>
      <c r="R49605" s="142"/>
      <c r="S49605" s="139"/>
    </row>
    <row r="49606" spans="2:19" ht="15.75" customHeight="1" x14ac:dyDescent="0.25">
      <c r="B49606" s="106"/>
      <c r="C49606" s="106"/>
      <c r="D49606" s="139"/>
      <c r="P49606" s="142"/>
      <c r="Q49606" s="142"/>
      <c r="R49606" s="142"/>
      <c r="S49606" s="139"/>
    </row>
    <row r="49607" spans="2:19" ht="15.75" customHeight="1" x14ac:dyDescent="0.25">
      <c r="B49607" s="106"/>
      <c r="C49607" s="106"/>
      <c r="D49607" s="139"/>
      <c r="P49607" s="142"/>
      <c r="Q49607" s="142"/>
      <c r="R49607" s="142"/>
      <c r="S49607" s="139"/>
    </row>
    <row r="49608" spans="2:19" ht="15.75" customHeight="1" x14ac:dyDescent="0.25">
      <c r="B49608" s="106"/>
      <c r="C49608" s="106"/>
      <c r="D49608" s="139"/>
      <c r="P49608" s="142"/>
      <c r="Q49608" s="142"/>
      <c r="R49608" s="142"/>
      <c r="S49608" s="139"/>
    </row>
    <row r="49609" spans="2:19" ht="15.75" customHeight="1" x14ac:dyDescent="0.25">
      <c r="B49609" s="106"/>
      <c r="C49609" s="106"/>
      <c r="D49609" s="139"/>
      <c r="P49609" s="142"/>
      <c r="Q49609" s="142"/>
      <c r="R49609" s="142"/>
      <c r="S49609" s="139"/>
    </row>
    <row r="49610" spans="2:19" ht="15.75" customHeight="1" x14ac:dyDescent="0.25">
      <c r="B49610" s="106"/>
      <c r="C49610" s="106"/>
      <c r="D49610" s="139"/>
      <c r="P49610" s="142"/>
      <c r="Q49610" s="142"/>
      <c r="R49610" s="142"/>
      <c r="S49610" s="139"/>
    </row>
    <row r="49611" spans="2:19" ht="15.75" customHeight="1" x14ac:dyDescent="0.25">
      <c r="B49611" s="106"/>
      <c r="C49611" s="106"/>
      <c r="D49611" s="139"/>
      <c r="P49611" s="142"/>
      <c r="Q49611" s="142"/>
      <c r="R49611" s="142"/>
      <c r="S49611" s="139"/>
    </row>
    <row r="49612" spans="2:19" ht="15.75" customHeight="1" x14ac:dyDescent="0.25">
      <c r="B49612" s="106"/>
      <c r="C49612" s="106"/>
      <c r="D49612" s="139"/>
      <c r="P49612" s="142"/>
      <c r="Q49612" s="142"/>
      <c r="R49612" s="142"/>
      <c r="S49612" s="139"/>
    </row>
    <row r="49613" spans="2:19" ht="15.75" customHeight="1" x14ac:dyDescent="0.25">
      <c r="B49613" s="106"/>
      <c r="C49613" s="106"/>
      <c r="D49613" s="139"/>
      <c r="P49613" s="142"/>
      <c r="Q49613" s="142"/>
      <c r="R49613" s="142"/>
      <c r="S49613" s="139"/>
    </row>
    <row r="49614" spans="2:19" ht="15.75" customHeight="1" x14ac:dyDescent="0.25">
      <c r="B49614" s="106"/>
      <c r="C49614" s="106"/>
      <c r="D49614" s="139"/>
      <c r="P49614" s="142"/>
      <c r="Q49614" s="142"/>
      <c r="R49614" s="142"/>
      <c r="S49614" s="139"/>
    </row>
    <row r="49615" spans="2:19" ht="15.75" customHeight="1" x14ac:dyDescent="0.25">
      <c r="B49615" s="106"/>
      <c r="C49615" s="106"/>
      <c r="D49615" s="139"/>
      <c r="P49615" s="142"/>
      <c r="Q49615" s="142"/>
      <c r="R49615" s="142"/>
      <c r="S49615" s="139"/>
    </row>
    <row r="49616" spans="2:19" ht="15.75" customHeight="1" x14ac:dyDescent="0.25">
      <c r="B49616" s="106"/>
      <c r="C49616" s="106"/>
      <c r="D49616" s="139"/>
      <c r="P49616" s="142"/>
      <c r="Q49616" s="142"/>
      <c r="R49616" s="142"/>
      <c r="S49616" s="139"/>
    </row>
    <row r="49617" spans="2:19" ht="15.75" customHeight="1" x14ac:dyDescent="0.25">
      <c r="B49617" s="106"/>
      <c r="C49617" s="106"/>
      <c r="D49617" s="139"/>
      <c r="P49617" s="142"/>
      <c r="Q49617" s="142"/>
      <c r="R49617" s="142"/>
      <c r="S49617" s="139"/>
    </row>
    <row r="49618" spans="2:19" ht="15.75" customHeight="1" x14ac:dyDescent="0.25">
      <c r="B49618" s="106"/>
      <c r="C49618" s="106"/>
      <c r="D49618" s="139"/>
      <c r="P49618" s="142"/>
      <c r="Q49618" s="142"/>
      <c r="R49618" s="142"/>
      <c r="S49618" s="139"/>
    </row>
    <row r="49619" spans="2:19" ht="15.75" customHeight="1" x14ac:dyDescent="0.25">
      <c r="B49619" s="106"/>
      <c r="C49619" s="106"/>
      <c r="D49619" s="139"/>
      <c r="P49619" s="142"/>
      <c r="Q49619" s="142"/>
      <c r="R49619" s="142"/>
      <c r="S49619" s="139"/>
    </row>
    <row r="49620" spans="2:19" ht="15.75" customHeight="1" x14ac:dyDescent="0.25">
      <c r="B49620" s="106"/>
      <c r="C49620" s="106"/>
      <c r="D49620" s="139"/>
      <c r="P49620" s="142"/>
      <c r="Q49620" s="142"/>
      <c r="R49620" s="142"/>
      <c r="S49620" s="139"/>
    </row>
    <row r="49621" spans="2:19" ht="15.75" customHeight="1" x14ac:dyDescent="0.25">
      <c r="B49621" s="106"/>
      <c r="C49621" s="106"/>
      <c r="D49621" s="139"/>
      <c r="P49621" s="142"/>
      <c r="Q49621" s="142"/>
      <c r="R49621" s="142"/>
      <c r="S49621" s="139"/>
    </row>
    <row r="49622" spans="2:19" ht="15.75" customHeight="1" x14ac:dyDescent="0.25">
      <c r="B49622" s="106"/>
      <c r="C49622" s="106"/>
      <c r="D49622" s="139"/>
      <c r="P49622" s="142"/>
      <c r="Q49622" s="142"/>
      <c r="R49622" s="142"/>
      <c r="S49622" s="139"/>
    </row>
    <row r="49623" spans="2:19" ht="15.75" customHeight="1" x14ac:dyDescent="0.25">
      <c r="B49623" s="106"/>
      <c r="C49623" s="106"/>
      <c r="D49623" s="139"/>
      <c r="P49623" s="142"/>
      <c r="Q49623" s="142"/>
      <c r="R49623" s="142"/>
      <c r="S49623" s="139"/>
    </row>
    <row r="49624" spans="2:19" ht="15.75" customHeight="1" x14ac:dyDescent="0.25">
      <c r="B49624" s="106"/>
      <c r="C49624" s="106"/>
      <c r="D49624" s="139"/>
      <c r="P49624" s="142"/>
      <c r="Q49624" s="142"/>
      <c r="R49624" s="142"/>
      <c r="S49624" s="139"/>
    </row>
    <row r="49625" spans="2:19" ht="15.75" customHeight="1" x14ac:dyDescent="0.25">
      <c r="B49625" s="106"/>
      <c r="C49625" s="106"/>
      <c r="D49625" s="139"/>
      <c r="P49625" s="142"/>
      <c r="Q49625" s="142"/>
      <c r="R49625" s="142"/>
      <c r="S49625" s="139"/>
    </row>
    <row r="49626" spans="2:19" ht="15.75" customHeight="1" x14ac:dyDescent="0.25">
      <c r="B49626" s="106"/>
      <c r="C49626" s="106"/>
      <c r="D49626" s="139"/>
      <c r="P49626" s="142"/>
      <c r="Q49626" s="142"/>
      <c r="R49626" s="142"/>
      <c r="S49626" s="139"/>
    </row>
    <row r="49627" spans="2:19" ht="15.75" customHeight="1" x14ac:dyDescent="0.25">
      <c r="B49627" s="106"/>
      <c r="C49627" s="106"/>
      <c r="D49627" s="139"/>
      <c r="P49627" s="142"/>
      <c r="Q49627" s="142"/>
      <c r="R49627" s="142"/>
      <c r="S49627" s="139"/>
    </row>
    <row r="49628" spans="2:19" ht="15.75" customHeight="1" x14ac:dyDescent="0.25">
      <c r="B49628" s="106"/>
      <c r="C49628" s="106"/>
      <c r="D49628" s="139"/>
      <c r="P49628" s="142"/>
      <c r="Q49628" s="142"/>
      <c r="R49628" s="142"/>
      <c r="S49628" s="139"/>
    </row>
    <row r="49629" spans="2:19" ht="15.75" customHeight="1" x14ac:dyDescent="0.25">
      <c r="B49629" s="106"/>
      <c r="C49629" s="106"/>
      <c r="D49629" s="139"/>
      <c r="P49629" s="142"/>
      <c r="Q49629" s="142"/>
      <c r="R49629" s="142"/>
      <c r="S49629" s="139"/>
    </row>
    <row r="49630" spans="2:19" ht="15.75" customHeight="1" x14ac:dyDescent="0.25">
      <c r="B49630" s="106"/>
      <c r="C49630" s="106"/>
      <c r="D49630" s="139"/>
      <c r="P49630" s="142"/>
      <c r="Q49630" s="142"/>
      <c r="R49630" s="142"/>
      <c r="S49630" s="139"/>
    </row>
    <row r="49631" spans="2:19" ht="15.75" customHeight="1" x14ac:dyDescent="0.25">
      <c r="B49631" s="106"/>
      <c r="C49631" s="106"/>
      <c r="D49631" s="139"/>
      <c r="P49631" s="142"/>
      <c r="Q49631" s="142"/>
      <c r="R49631" s="142"/>
      <c r="S49631" s="139"/>
    </row>
    <row r="49632" spans="2:19" ht="15.75" customHeight="1" x14ac:dyDescent="0.25">
      <c r="B49632" s="106"/>
      <c r="C49632" s="106"/>
      <c r="D49632" s="139"/>
      <c r="P49632" s="142"/>
      <c r="Q49632" s="142"/>
      <c r="R49632" s="142"/>
      <c r="S49632" s="139"/>
    </row>
    <row r="49633" spans="2:19" ht="15.75" customHeight="1" x14ac:dyDescent="0.25">
      <c r="B49633" s="106"/>
      <c r="C49633" s="106"/>
      <c r="D49633" s="139"/>
      <c r="P49633" s="142"/>
      <c r="Q49633" s="142"/>
      <c r="R49633" s="142"/>
      <c r="S49633" s="139"/>
    </row>
    <row r="49634" spans="2:19" ht="15.75" customHeight="1" x14ac:dyDescent="0.25">
      <c r="B49634" s="106"/>
      <c r="C49634" s="106"/>
      <c r="D49634" s="139"/>
      <c r="P49634" s="142"/>
      <c r="Q49634" s="142"/>
      <c r="R49634" s="142"/>
      <c r="S49634" s="139"/>
    </row>
    <row r="49635" spans="2:19" ht="15.75" customHeight="1" x14ac:dyDescent="0.25">
      <c r="B49635" s="106"/>
      <c r="C49635" s="106"/>
      <c r="D49635" s="139"/>
      <c r="P49635" s="142"/>
      <c r="Q49635" s="142"/>
      <c r="R49635" s="142"/>
      <c r="S49635" s="139"/>
    </row>
    <row r="49636" spans="2:19" ht="15.75" customHeight="1" x14ac:dyDescent="0.25">
      <c r="B49636" s="106"/>
      <c r="C49636" s="106"/>
      <c r="D49636" s="139"/>
      <c r="P49636" s="142"/>
      <c r="Q49636" s="142"/>
      <c r="R49636" s="142"/>
      <c r="S49636" s="139"/>
    </row>
    <row r="49637" spans="2:19" ht="15.75" customHeight="1" x14ac:dyDescent="0.25">
      <c r="B49637" s="106"/>
      <c r="C49637" s="106"/>
      <c r="D49637" s="139"/>
      <c r="P49637" s="142"/>
      <c r="Q49637" s="142"/>
      <c r="R49637" s="142"/>
      <c r="S49637" s="139"/>
    </row>
    <row r="49638" spans="2:19" ht="15.75" customHeight="1" x14ac:dyDescent="0.25">
      <c r="B49638" s="106"/>
      <c r="C49638" s="106"/>
      <c r="D49638" s="139"/>
      <c r="P49638" s="142"/>
      <c r="Q49638" s="142"/>
      <c r="R49638" s="142"/>
      <c r="S49638" s="139"/>
    </row>
    <row r="49639" spans="2:19" ht="15.75" customHeight="1" x14ac:dyDescent="0.25">
      <c r="B49639" s="106"/>
      <c r="C49639" s="106"/>
      <c r="D49639" s="139"/>
      <c r="P49639" s="142"/>
      <c r="Q49639" s="142"/>
      <c r="R49639" s="142"/>
      <c r="S49639" s="139"/>
    </row>
    <row r="49640" spans="2:19" ht="15.75" customHeight="1" x14ac:dyDescent="0.25">
      <c r="B49640" s="106"/>
      <c r="C49640" s="106"/>
      <c r="D49640" s="139"/>
      <c r="P49640" s="142"/>
      <c r="Q49640" s="142"/>
      <c r="R49640" s="142"/>
      <c r="S49640" s="139"/>
    </row>
    <row r="49641" spans="2:19" ht="15.75" customHeight="1" x14ac:dyDescent="0.25">
      <c r="B49641" s="106"/>
      <c r="C49641" s="106"/>
      <c r="D49641" s="139"/>
      <c r="P49641" s="142"/>
      <c r="Q49641" s="142"/>
      <c r="R49641" s="142"/>
      <c r="S49641" s="139"/>
    </row>
    <row r="49642" spans="2:19" ht="15.75" customHeight="1" x14ac:dyDescent="0.25">
      <c r="B49642" s="106"/>
      <c r="C49642" s="106"/>
      <c r="D49642" s="139"/>
      <c r="P49642" s="142"/>
      <c r="Q49642" s="142"/>
      <c r="R49642" s="142"/>
      <c r="S49642" s="139"/>
    </row>
    <row r="49643" spans="2:19" ht="15.75" customHeight="1" x14ac:dyDescent="0.25">
      <c r="B49643" s="106"/>
      <c r="C49643" s="106"/>
      <c r="D49643" s="139"/>
      <c r="P49643" s="142"/>
      <c r="Q49643" s="142"/>
      <c r="R49643" s="142"/>
      <c r="S49643" s="139"/>
    </row>
    <row r="49644" spans="2:19" ht="15.75" customHeight="1" x14ac:dyDescent="0.25">
      <c r="B49644" s="106"/>
      <c r="C49644" s="106"/>
      <c r="D49644" s="139"/>
      <c r="P49644" s="142"/>
      <c r="Q49644" s="142"/>
      <c r="R49644" s="142"/>
      <c r="S49644" s="139"/>
    </row>
    <row r="49645" spans="2:19" ht="15.75" customHeight="1" x14ac:dyDescent="0.25">
      <c r="B49645" s="106"/>
      <c r="C49645" s="106"/>
      <c r="D49645" s="139"/>
      <c r="P49645" s="142"/>
      <c r="Q49645" s="142"/>
      <c r="R49645" s="142"/>
      <c r="S49645" s="139"/>
    </row>
    <row r="49646" spans="2:19" ht="15.75" customHeight="1" x14ac:dyDescent="0.25">
      <c r="B49646" s="106"/>
      <c r="C49646" s="106"/>
      <c r="D49646" s="139"/>
      <c r="P49646" s="142"/>
      <c r="Q49646" s="142"/>
      <c r="R49646" s="142"/>
      <c r="S49646" s="139"/>
    </row>
    <row r="49647" spans="2:19" ht="15.75" customHeight="1" x14ac:dyDescent="0.25">
      <c r="B49647" s="106"/>
      <c r="C49647" s="106"/>
      <c r="D49647" s="139"/>
      <c r="P49647" s="142"/>
      <c r="Q49647" s="142"/>
      <c r="R49647" s="142"/>
      <c r="S49647" s="139"/>
    </row>
    <row r="49648" spans="2:19" ht="15.75" customHeight="1" x14ac:dyDescent="0.25">
      <c r="B49648" s="106"/>
      <c r="C49648" s="106"/>
      <c r="D49648" s="139"/>
      <c r="P49648" s="142"/>
      <c r="Q49648" s="142"/>
      <c r="R49648" s="142"/>
      <c r="S49648" s="139"/>
    </row>
    <row r="49649" spans="2:19" ht="15.75" customHeight="1" x14ac:dyDescent="0.25">
      <c r="B49649" s="106"/>
      <c r="C49649" s="106"/>
      <c r="D49649" s="139"/>
      <c r="P49649" s="142"/>
      <c r="Q49649" s="142"/>
      <c r="R49649" s="142"/>
      <c r="S49649" s="139"/>
    </row>
    <row r="49650" spans="2:19" ht="15.75" customHeight="1" x14ac:dyDescent="0.25">
      <c r="B49650" s="106"/>
      <c r="C49650" s="106"/>
      <c r="D49650" s="139"/>
      <c r="P49650" s="142"/>
      <c r="Q49650" s="142"/>
      <c r="R49650" s="142"/>
      <c r="S49650" s="139"/>
    </row>
    <row r="49651" spans="2:19" ht="15.75" customHeight="1" x14ac:dyDescent="0.25">
      <c r="B49651" s="106"/>
      <c r="C49651" s="106"/>
      <c r="D49651" s="139"/>
      <c r="P49651" s="142"/>
      <c r="Q49651" s="142"/>
      <c r="R49651" s="142"/>
      <c r="S49651" s="139"/>
    </row>
    <row r="49652" spans="2:19" ht="15.75" customHeight="1" x14ac:dyDescent="0.25">
      <c r="B49652" s="106"/>
      <c r="C49652" s="106"/>
      <c r="D49652" s="139"/>
      <c r="P49652" s="142"/>
      <c r="Q49652" s="142"/>
      <c r="R49652" s="142"/>
      <c r="S49652" s="139"/>
    </row>
    <row r="49653" spans="2:19" ht="15.75" customHeight="1" x14ac:dyDescent="0.25">
      <c r="B49653" s="106"/>
      <c r="C49653" s="106"/>
      <c r="D49653" s="139"/>
      <c r="P49653" s="142"/>
      <c r="Q49653" s="142"/>
      <c r="R49653" s="142"/>
      <c r="S49653" s="139"/>
    </row>
    <row r="49654" spans="2:19" ht="15.75" customHeight="1" x14ac:dyDescent="0.25">
      <c r="B49654" s="106"/>
      <c r="C49654" s="106"/>
      <c r="D49654" s="139"/>
      <c r="P49654" s="142"/>
      <c r="Q49654" s="142"/>
      <c r="R49654" s="142"/>
      <c r="S49654" s="139"/>
    </row>
    <row r="49655" spans="2:19" ht="15.75" customHeight="1" x14ac:dyDescent="0.25">
      <c r="B49655" s="106"/>
      <c r="C49655" s="106"/>
      <c r="D49655" s="139"/>
      <c r="P49655" s="142"/>
      <c r="Q49655" s="142"/>
      <c r="R49655" s="142"/>
      <c r="S49655" s="139"/>
    </row>
    <row r="49656" spans="2:19" ht="15.75" customHeight="1" x14ac:dyDescent="0.25">
      <c r="B49656" s="106"/>
      <c r="C49656" s="106"/>
      <c r="D49656" s="139"/>
      <c r="P49656" s="142"/>
      <c r="Q49656" s="142"/>
      <c r="R49656" s="142"/>
      <c r="S49656" s="139"/>
    </row>
    <row r="49657" spans="2:19" ht="15.75" customHeight="1" x14ac:dyDescent="0.25">
      <c r="B49657" s="106"/>
      <c r="C49657" s="106"/>
      <c r="D49657" s="139"/>
      <c r="P49657" s="142"/>
      <c r="Q49657" s="142"/>
      <c r="R49657" s="142"/>
      <c r="S49657" s="139"/>
    </row>
    <row r="49658" spans="2:19" ht="15.75" customHeight="1" x14ac:dyDescent="0.25">
      <c r="B49658" s="106"/>
      <c r="C49658" s="106"/>
      <c r="D49658" s="139"/>
      <c r="P49658" s="142"/>
      <c r="Q49658" s="142"/>
      <c r="R49658" s="142"/>
      <c r="S49658" s="139"/>
    </row>
    <row r="49659" spans="2:19" ht="15.75" customHeight="1" x14ac:dyDescent="0.25">
      <c r="B49659" s="106"/>
      <c r="C49659" s="106"/>
      <c r="D49659" s="139"/>
      <c r="P49659" s="142"/>
      <c r="Q49659" s="142"/>
      <c r="R49659" s="142"/>
      <c r="S49659" s="139"/>
    </row>
    <row r="49660" spans="2:19" ht="15.75" customHeight="1" x14ac:dyDescent="0.25">
      <c r="B49660" s="106"/>
      <c r="C49660" s="106"/>
      <c r="D49660" s="139"/>
      <c r="P49660" s="142"/>
      <c r="Q49660" s="142"/>
      <c r="R49660" s="142"/>
      <c r="S49660" s="139"/>
    </row>
    <row r="49661" spans="2:19" ht="15.75" customHeight="1" x14ac:dyDescent="0.25">
      <c r="B49661" s="106"/>
      <c r="C49661" s="106"/>
      <c r="D49661" s="139"/>
      <c r="P49661" s="142"/>
      <c r="Q49661" s="142"/>
      <c r="R49661" s="142"/>
      <c r="S49661" s="139"/>
    </row>
    <row r="49662" spans="2:19" ht="15.75" customHeight="1" x14ac:dyDescent="0.25">
      <c r="B49662" s="106"/>
      <c r="C49662" s="106"/>
      <c r="D49662" s="139"/>
      <c r="P49662" s="142"/>
      <c r="Q49662" s="142"/>
      <c r="R49662" s="142"/>
      <c r="S49662" s="139"/>
    </row>
    <row r="49663" spans="2:19" ht="15.75" customHeight="1" x14ac:dyDescent="0.25">
      <c r="B49663" s="106"/>
      <c r="C49663" s="106"/>
      <c r="D49663" s="139"/>
      <c r="P49663" s="142"/>
      <c r="Q49663" s="142"/>
      <c r="R49663" s="142"/>
      <c r="S49663" s="139"/>
    </row>
    <row r="49664" spans="2:19" ht="15.75" customHeight="1" x14ac:dyDescent="0.25">
      <c r="B49664" s="106"/>
      <c r="C49664" s="106"/>
      <c r="D49664" s="139"/>
      <c r="P49664" s="142"/>
      <c r="Q49664" s="142"/>
      <c r="R49664" s="142"/>
      <c r="S49664" s="139"/>
    </row>
    <row r="49665" spans="2:19" ht="15.75" customHeight="1" x14ac:dyDescent="0.25">
      <c r="B49665" s="106"/>
      <c r="C49665" s="106"/>
      <c r="D49665" s="139"/>
      <c r="P49665" s="142"/>
      <c r="Q49665" s="142"/>
      <c r="R49665" s="142"/>
      <c r="S49665" s="139"/>
    </row>
    <row r="49666" spans="2:19" ht="15.75" customHeight="1" x14ac:dyDescent="0.25">
      <c r="B49666" s="106"/>
      <c r="C49666" s="106"/>
      <c r="D49666" s="139"/>
      <c r="P49666" s="142"/>
      <c r="Q49666" s="142"/>
      <c r="R49666" s="142"/>
      <c r="S49666" s="139"/>
    </row>
    <row r="49667" spans="2:19" ht="15.75" customHeight="1" x14ac:dyDescent="0.25">
      <c r="B49667" s="106"/>
      <c r="C49667" s="106"/>
      <c r="D49667" s="139"/>
      <c r="P49667" s="142"/>
      <c r="Q49667" s="142"/>
      <c r="R49667" s="142"/>
      <c r="S49667" s="139"/>
    </row>
    <row r="49668" spans="2:19" ht="15.75" customHeight="1" x14ac:dyDescent="0.25">
      <c r="B49668" s="106"/>
      <c r="C49668" s="106"/>
      <c r="D49668" s="139"/>
      <c r="P49668" s="142"/>
      <c r="Q49668" s="142"/>
      <c r="R49668" s="142"/>
      <c r="S49668" s="139"/>
    </row>
    <row r="49669" spans="2:19" ht="15.75" customHeight="1" x14ac:dyDescent="0.25">
      <c r="B49669" s="106"/>
      <c r="C49669" s="106"/>
      <c r="D49669" s="139"/>
      <c r="P49669" s="142"/>
      <c r="Q49669" s="142"/>
      <c r="R49669" s="142"/>
      <c r="S49669" s="139"/>
    </row>
    <row r="49670" spans="2:19" ht="15.75" customHeight="1" x14ac:dyDescent="0.25">
      <c r="B49670" s="106"/>
      <c r="C49670" s="106"/>
      <c r="D49670" s="139"/>
      <c r="P49670" s="142"/>
      <c r="Q49670" s="142"/>
      <c r="R49670" s="142"/>
      <c r="S49670" s="139"/>
    </row>
    <row r="49671" spans="2:19" ht="15.75" customHeight="1" x14ac:dyDescent="0.25">
      <c r="B49671" s="106"/>
      <c r="C49671" s="106"/>
      <c r="D49671" s="139"/>
      <c r="P49671" s="142"/>
      <c r="Q49671" s="142"/>
      <c r="R49671" s="142"/>
      <c r="S49671" s="139"/>
    </row>
    <row r="49672" spans="2:19" ht="15.75" customHeight="1" x14ac:dyDescent="0.25">
      <c r="B49672" s="106"/>
      <c r="C49672" s="106"/>
      <c r="D49672" s="139"/>
      <c r="P49672" s="142"/>
      <c r="Q49672" s="142"/>
      <c r="R49672" s="142"/>
      <c r="S49672" s="139"/>
    </row>
    <row r="49673" spans="2:19" ht="15.75" customHeight="1" x14ac:dyDescent="0.25">
      <c r="B49673" s="106"/>
      <c r="C49673" s="106"/>
      <c r="D49673" s="139"/>
      <c r="P49673" s="142"/>
      <c r="Q49673" s="142"/>
      <c r="R49673" s="142"/>
      <c r="S49673" s="139"/>
    </row>
    <row r="49674" spans="2:19" ht="15.75" customHeight="1" x14ac:dyDescent="0.25">
      <c r="B49674" s="106"/>
      <c r="C49674" s="106"/>
      <c r="D49674" s="139"/>
      <c r="P49674" s="142"/>
      <c r="Q49674" s="142"/>
      <c r="R49674" s="142"/>
      <c r="S49674" s="139"/>
    </row>
    <row r="49675" spans="2:19" ht="15.75" customHeight="1" x14ac:dyDescent="0.25">
      <c r="B49675" s="106"/>
      <c r="C49675" s="106"/>
      <c r="D49675" s="139"/>
      <c r="P49675" s="142"/>
      <c r="Q49675" s="142"/>
      <c r="R49675" s="142"/>
      <c r="S49675" s="139"/>
    </row>
    <row r="49676" spans="2:19" ht="15.75" customHeight="1" x14ac:dyDescent="0.25">
      <c r="B49676" s="106"/>
      <c r="C49676" s="106"/>
      <c r="D49676" s="139"/>
      <c r="P49676" s="142"/>
      <c r="Q49676" s="142"/>
      <c r="R49676" s="142"/>
      <c r="S49676" s="139"/>
    </row>
    <row r="49677" spans="2:19" ht="15.75" customHeight="1" x14ac:dyDescent="0.25">
      <c r="B49677" s="106"/>
      <c r="C49677" s="106"/>
      <c r="D49677" s="139"/>
      <c r="P49677" s="142"/>
      <c r="Q49677" s="142"/>
      <c r="R49677" s="142"/>
      <c r="S49677" s="139"/>
    </row>
    <row r="49678" spans="2:19" ht="15.75" customHeight="1" x14ac:dyDescent="0.25">
      <c r="B49678" s="106"/>
      <c r="C49678" s="106"/>
      <c r="D49678" s="139"/>
      <c r="P49678" s="142"/>
      <c r="Q49678" s="142"/>
      <c r="R49678" s="142"/>
      <c r="S49678" s="139"/>
    </row>
    <row r="49679" spans="2:19" ht="15.75" customHeight="1" x14ac:dyDescent="0.25">
      <c r="B49679" s="106"/>
      <c r="C49679" s="106"/>
      <c r="D49679" s="139"/>
      <c r="P49679" s="142"/>
      <c r="Q49679" s="142"/>
      <c r="R49679" s="142"/>
      <c r="S49679" s="139"/>
    </row>
    <row r="49680" spans="2:19" ht="15.75" customHeight="1" x14ac:dyDescent="0.25">
      <c r="B49680" s="106"/>
      <c r="C49680" s="106"/>
      <c r="D49680" s="139"/>
      <c r="P49680" s="142"/>
      <c r="Q49680" s="142"/>
      <c r="R49680" s="142"/>
      <c r="S49680" s="139"/>
    </row>
    <row r="49681" spans="2:19" ht="15.75" customHeight="1" x14ac:dyDescent="0.25">
      <c r="B49681" s="106"/>
      <c r="C49681" s="106"/>
      <c r="D49681" s="139"/>
      <c r="P49681" s="142"/>
      <c r="Q49681" s="142"/>
      <c r="R49681" s="142"/>
      <c r="S49681" s="139"/>
    </row>
    <row r="49682" spans="2:19" ht="15.75" customHeight="1" x14ac:dyDescent="0.25">
      <c r="B49682" s="106"/>
      <c r="C49682" s="106"/>
      <c r="D49682" s="139"/>
      <c r="P49682" s="142"/>
      <c r="Q49682" s="142"/>
      <c r="R49682" s="142"/>
      <c r="S49682" s="139"/>
    </row>
    <row r="49683" spans="2:19" ht="15.75" customHeight="1" x14ac:dyDescent="0.25">
      <c r="B49683" s="106"/>
      <c r="C49683" s="106"/>
      <c r="D49683" s="139"/>
      <c r="P49683" s="142"/>
      <c r="Q49683" s="142"/>
      <c r="R49683" s="142"/>
      <c r="S49683" s="139"/>
    </row>
    <row r="49684" spans="2:19" ht="15.75" customHeight="1" x14ac:dyDescent="0.25">
      <c r="B49684" s="106"/>
      <c r="C49684" s="106"/>
      <c r="D49684" s="139"/>
      <c r="P49684" s="142"/>
      <c r="Q49684" s="142"/>
      <c r="R49684" s="142"/>
      <c r="S49684" s="139"/>
    </row>
    <row r="49685" spans="2:19" ht="15.75" customHeight="1" x14ac:dyDescent="0.25">
      <c r="B49685" s="106"/>
      <c r="C49685" s="106"/>
      <c r="D49685" s="139"/>
      <c r="P49685" s="142"/>
      <c r="Q49685" s="142"/>
      <c r="R49685" s="142"/>
      <c r="S49685" s="139"/>
    </row>
    <row r="49686" spans="2:19" ht="15.75" customHeight="1" x14ac:dyDescent="0.25">
      <c r="B49686" s="106"/>
      <c r="C49686" s="106"/>
      <c r="D49686" s="139"/>
      <c r="P49686" s="142"/>
      <c r="Q49686" s="142"/>
      <c r="R49686" s="142"/>
      <c r="S49686" s="139"/>
    </row>
    <row r="49687" spans="2:19" ht="15.75" customHeight="1" x14ac:dyDescent="0.25">
      <c r="B49687" s="106"/>
      <c r="C49687" s="106"/>
      <c r="D49687" s="139"/>
      <c r="P49687" s="142"/>
      <c r="Q49687" s="142"/>
      <c r="R49687" s="142"/>
      <c r="S49687" s="139"/>
    </row>
    <row r="49688" spans="2:19" ht="15.75" customHeight="1" x14ac:dyDescent="0.25">
      <c r="B49688" s="106"/>
      <c r="C49688" s="106"/>
      <c r="D49688" s="139"/>
      <c r="P49688" s="142"/>
      <c r="Q49688" s="142"/>
      <c r="R49688" s="142"/>
      <c r="S49688" s="139"/>
    </row>
    <row r="49689" spans="2:19" ht="15.75" customHeight="1" x14ac:dyDescent="0.25">
      <c r="B49689" s="106"/>
      <c r="C49689" s="106"/>
      <c r="D49689" s="139"/>
      <c r="P49689" s="142"/>
      <c r="Q49689" s="142"/>
      <c r="R49689" s="142"/>
      <c r="S49689" s="139"/>
    </row>
    <row r="49690" spans="2:19" ht="15.75" customHeight="1" x14ac:dyDescent="0.25">
      <c r="B49690" s="106"/>
      <c r="C49690" s="106"/>
      <c r="D49690" s="139"/>
      <c r="P49690" s="142"/>
      <c r="Q49690" s="142"/>
      <c r="R49690" s="142"/>
      <c r="S49690" s="139"/>
    </row>
    <row r="49691" spans="2:19" ht="15.75" customHeight="1" x14ac:dyDescent="0.25">
      <c r="B49691" s="106"/>
      <c r="C49691" s="106"/>
      <c r="D49691" s="139"/>
      <c r="P49691" s="142"/>
      <c r="Q49691" s="142"/>
      <c r="R49691" s="142"/>
      <c r="S49691" s="139"/>
    </row>
    <row r="49692" spans="2:19" ht="15.75" customHeight="1" x14ac:dyDescent="0.25">
      <c r="B49692" s="106"/>
      <c r="C49692" s="106"/>
      <c r="D49692" s="139"/>
      <c r="P49692" s="142"/>
      <c r="Q49692" s="142"/>
      <c r="R49692" s="142"/>
      <c r="S49692" s="139"/>
    </row>
    <row r="49693" spans="2:19" ht="15.75" customHeight="1" x14ac:dyDescent="0.25">
      <c r="B49693" s="106"/>
      <c r="C49693" s="106"/>
      <c r="D49693" s="139"/>
      <c r="P49693" s="142"/>
      <c r="Q49693" s="142"/>
      <c r="R49693" s="142"/>
      <c r="S49693" s="139"/>
    </row>
    <row r="49694" spans="2:19" ht="15.75" customHeight="1" x14ac:dyDescent="0.25">
      <c r="B49694" s="106"/>
      <c r="C49694" s="106"/>
      <c r="D49694" s="139"/>
      <c r="P49694" s="142"/>
      <c r="Q49694" s="142"/>
      <c r="R49694" s="142"/>
      <c r="S49694" s="139"/>
    </row>
    <row r="49695" spans="2:19" ht="15.75" customHeight="1" x14ac:dyDescent="0.25">
      <c r="B49695" s="106"/>
      <c r="C49695" s="106"/>
      <c r="D49695" s="139"/>
      <c r="P49695" s="142"/>
      <c r="Q49695" s="142"/>
      <c r="R49695" s="142"/>
      <c r="S49695" s="139"/>
    </row>
    <row r="49696" spans="2:19" ht="15.75" customHeight="1" x14ac:dyDescent="0.25">
      <c r="B49696" s="106"/>
      <c r="C49696" s="106"/>
      <c r="D49696" s="139"/>
      <c r="P49696" s="142"/>
      <c r="Q49696" s="142"/>
      <c r="R49696" s="142"/>
      <c r="S49696" s="139"/>
    </row>
    <row r="49697" spans="2:19" ht="15.75" customHeight="1" x14ac:dyDescent="0.25">
      <c r="B49697" s="106"/>
      <c r="C49697" s="106"/>
      <c r="D49697" s="139"/>
      <c r="P49697" s="142"/>
      <c r="Q49697" s="142"/>
      <c r="R49697" s="142"/>
      <c r="S49697" s="139"/>
    </row>
    <row r="49698" spans="2:19" ht="15.75" customHeight="1" x14ac:dyDescent="0.25">
      <c r="B49698" s="106"/>
      <c r="C49698" s="106"/>
      <c r="D49698" s="139"/>
      <c r="P49698" s="142"/>
      <c r="Q49698" s="142"/>
      <c r="R49698" s="142"/>
      <c r="S49698" s="139"/>
    </row>
    <row r="49699" spans="2:19" ht="15.75" customHeight="1" x14ac:dyDescent="0.25">
      <c r="B49699" s="106"/>
      <c r="C49699" s="106"/>
      <c r="D49699" s="139"/>
      <c r="P49699" s="142"/>
      <c r="Q49699" s="142"/>
      <c r="R49699" s="142"/>
      <c r="S49699" s="139"/>
    </row>
    <row r="49700" spans="2:19" ht="15.75" customHeight="1" x14ac:dyDescent="0.25">
      <c r="B49700" s="106"/>
      <c r="C49700" s="106"/>
      <c r="D49700" s="139"/>
      <c r="P49700" s="142"/>
      <c r="Q49700" s="142"/>
      <c r="R49700" s="142"/>
      <c r="S49700" s="139"/>
    </row>
    <row r="49701" spans="2:19" ht="15.75" customHeight="1" x14ac:dyDescent="0.25">
      <c r="B49701" s="106"/>
      <c r="C49701" s="106"/>
      <c r="D49701" s="139"/>
      <c r="P49701" s="142"/>
      <c r="Q49701" s="142"/>
      <c r="R49701" s="142"/>
      <c r="S49701" s="139"/>
    </row>
    <row r="49702" spans="2:19" ht="15.75" customHeight="1" x14ac:dyDescent="0.25">
      <c r="B49702" s="106"/>
      <c r="C49702" s="106"/>
      <c r="D49702" s="139"/>
      <c r="P49702" s="142"/>
      <c r="Q49702" s="142"/>
      <c r="R49702" s="142"/>
      <c r="S49702" s="139"/>
    </row>
    <row r="49703" spans="2:19" ht="15.75" customHeight="1" x14ac:dyDescent="0.25">
      <c r="B49703" s="106"/>
      <c r="C49703" s="106"/>
      <c r="D49703" s="139"/>
      <c r="P49703" s="142"/>
      <c r="Q49703" s="142"/>
      <c r="R49703" s="142"/>
      <c r="S49703" s="139"/>
    </row>
    <row r="49704" spans="2:19" ht="15.75" customHeight="1" x14ac:dyDescent="0.25">
      <c r="B49704" s="106"/>
      <c r="C49704" s="106"/>
      <c r="D49704" s="139"/>
      <c r="P49704" s="142"/>
      <c r="Q49704" s="142"/>
      <c r="R49704" s="142"/>
      <c r="S49704" s="139"/>
    </row>
    <row r="49705" spans="2:19" ht="15.75" customHeight="1" x14ac:dyDescent="0.25">
      <c r="B49705" s="106"/>
      <c r="C49705" s="106"/>
      <c r="D49705" s="139"/>
      <c r="P49705" s="142"/>
      <c r="Q49705" s="142"/>
      <c r="R49705" s="142"/>
      <c r="S49705" s="139"/>
    </row>
    <row r="49706" spans="2:19" ht="15.75" customHeight="1" x14ac:dyDescent="0.25">
      <c r="B49706" s="106"/>
      <c r="C49706" s="106"/>
      <c r="D49706" s="139"/>
      <c r="P49706" s="142"/>
      <c r="Q49706" s="142"/>
      <c r="R49706" s="142"/>
      <c r="S49706" s="139"/>
    </row>
    <row r="49707" spans="2:19" ht="15.75" customHeight="1" x14ac:dyDescent="0.25">
      <c r="B49707" s="106"/>
      <c r="C49707" s="106"/>
      <c r="D49707" s="139"/>
      <c r="P49707" s="142"/>
      <c r="Q49707" s="142"/>
      <c r="R49707" s="142"/>
      <c r="S49707" s="139"/>
    </row>
    <row r="49708" spans="2:19" ht="15.75" customHeight="1" x14ac:dyDescent="0.25">
      <c r="B49708" s="106"/>
      <c r="C49708" s="106"/>
      <c r="D49708" s="139"/>
      <c r="P49708" s="142"/>
      <c r="Q49708" s="142"/>
      <c r="R49708" s="142"/>
      <c r="S49708" s="139"/>
    </row>
    <row r="49709" spans="2:19" ht="15.75" customHeight="1" x14ac:dyDescent="0.25">
      <c r="B49709" s="106"/>
      <c r="C49709" s="106"/>
      <c r="D49709" s="139"/>
      <c r="P49709" s="142"/>
      <c r="Q49709" s="142"/>
      <c r="R49709" s="142"/>
      <c r="S49709" s="139"/>
    </row>
    <row r="49710" spans="2:19" ht="15.75" customHeight="1" x14ac:dyDescent="0.25">
      <c r="B49710" s="106"/>
      <c r="C49710" s="106"/>
      <c r="D49710" s="139"/>
      <c r="P49710" s="142"/>
      <c r="Q49710" s="142"/>
      <c r="R49710" s="142"/>
      <c r="S49710" s="139"/>
    </row>
    <row r="49711" spans="2:19" ht="15.75" customHeight="1" x14ac:dyDescent="0.25">
      <c r="B49711" s="106"/>
      <c r="C49711" s="106"/>
      <c r="D49711" s="139"/>
      <c r="P49711" s="142"/>
      <c r="Q49711" s="142"/>
      <c r="R49711" s="142"/>
      <c r="S49711" s="139"/>
    </row>
    <row r="49712" spans="2:19" ht="15.75" customHeight="1" x14ac:dyDescent="0.25">
      <c r="B49712" s="106"/>
      <c r="C49712" s="106"/>
      <c r="D49712" s="139"/>
      <c r="P49712" s="142"/>
      <c r="Q49712" s="142"/>
      <c r="R49712" s="142"/>
      <c r="S49712" s="139"/>
    </row>
    <row r="49713" spans="2:19" ht="15.75" customHeight="1" x14ac:dyDescent="0.25">
      <c r="B49713" s="106"/>
      <c r="C49713" s="106"/>
      <c r="D49713" s="139"/>
      <c r="P49713" s="142"/>
      <c r="Q49713" s="142"/>
      <c r="R49713" s="142"/>
      <c r="S49713" s="139"/>
    </row>
    <row r="49714" spans="2:19" ht="15.75" customHeight="1" x14ac:dyDescent="0.25">
      <c r="B49714" s="106"/>
      <c r="C49714" s="106"/>
      <c r="D49714" s="139"/>
      <c r="P49714" s="142"/>
      <c r="Q49714" s="142"/>
      <c r="R49714" s="142"/>
      <c r="S49714" s="139"/>
    </row>
    <row r="49715" spans="2:19" ht="15.75" customHeight="1" x14ac:dyDescent="0.25">
      <c r="B49715" s="106"/>
      <c r="C49715" s="106"/>
      <c r="D49715" s="139"/>
      <c r="P49715" s="142"/>
      <c r="Q49715" s="142"/>
      <c r="R49715" s="142"/>
      <c r="S49715" s="139"/>
    </row>
    <row r="49716" spans="2:19" ht="15.75" customHeight="1" x14ac:dyDescent="0.25">
      <c r="B49716" s="106"/>
      <c r="C49716" s="106"/>
      <c r="D49716" s="139"/>
      <c r="P49716" s="142"/>
      <c r="Q49716" s="142"/>
      <c r="R49716" s="142"/>
      <c r="S49716" s="139"/>
    </row>
    <row r="49717" spans="2:19" ht="15.75" customHeight="1" x14ac:dyDescent="0.25">
      <c r="B49717" s="106"/>
      <c r="C49717" s="106"/>
      <c r="D49717" s="139"/>
      <c r="P49717" s="142"/>
      <c r="Q49717" s="142"/>
      <c r="R49717" s="142"/>
      <c r="S49717" s="139"/>
    </row>
    <row r="49718" spans="2:19" ht="15.75" customHeight="1" x14ac:dyDescent="0.25">
      <c r="B49718" s="106"/>
      <c r="C49718" s="106"/>
      <c r="D49718" s="139"/>
      <c r="P49718" s="142"/>
      <c r="Q49718" s="142"/>
      <c r="R49718" s="142"/>
      <c r="S49718" s="139"/>
    </row>
    <row r="49719" spans="2:19" ht="15.75" customHeight="1" x14ac:dyDescent="0.25">
      <c r="B49719" s="106"/>
      <c r="C49719" s="106"/>
      <c r="D49719" s="139"/>
      <c r="P49719" s="142"/>
      <c r="Q49719" s="142"/>
      <c r="R49719" s="142"/>
      <c r="S49719" s="139"/>
    </row>
    <row r="49720" spans="2:19" ht="15.75" customHeight="1" x14ac:dyDescent="0.25">
      <c r="B49720" s="106"/>
      <c r="C49720" s="106"/>
      <c r="D49720" s="139"/>
      <c r="P49720" s="142"/>
      <c r="Q49720" s="142"/>
      <c r="R49720" s="142"/>
      <c r="S49720" s="139"/>
    </row>
    <row r="49721" spans="2:19" ht="15.75" customHeight="1" x14ac:dyDescent="0.25">
      <c r="B49721" s="106"/>
      <c r="C49721" s="106"/>
      <c r="D49721" s="139"/>
      <c r="P49721" s="142"/>
      <c r="Q49721" s="142"/>
      <c r="R49721" s="142"/>
      <c r="S49721" s="139"/>
    </row>
    <row r="49722" spans="2:19" ht="15.75" customHeight="1" x14ac:dyDescent="0.25">
      <c r="B49722" s="106"/>
      <c r="C49722" s="106"/>
      <c r="D49722" s="139"/>
      <c r="P49722" s="142"/>
      <c r="Q49722" s="142"/>
      <c r="R49722" s="142"/>
      <c r="S49722" s="139"/>
    </row>
    <row r="49723" spans="2:19" ht="15.75" customHeight="1" x14ac:dyDescent="0.25">
      <c r="B49723" s="106"/>
      <c r="C49723" s="106"/>
      <c r="D49723" s="139"/>
      <c r="P49723" s="142"/>
      <c r="Q49723" s="142"/>
      <c r="R49723" s="142"/>
      <c r="S49723" s="139"/>
    </row>
    <row r="49724" spans="2:19" ht="15.75" customHeight="1" x14ac:dyDescent="0.25">
      <c r="B49724" s="106"/>
      <c r="C49724" s="106"/>
      <c r="D49724" s="139"/>
      <c r="P49724" s="142"/>
      <c r="Q49724" s="142"/>
      <c r="R49724" s="142"/>
      <c r="S49724" s="139"/>
    </row>
    <row r="49725" spans="2:19" ht="15.75" customHeight="1" x14ac:dyDescent="0.25">
      <c r="B49725" s="106"/>
      <c r="C49725" s="106"/>
      <c r="D49725" s="139"/>
      <c r="P49725" s="142"/>
      <c r="Q49725" s="142"/>
      <c r="R49725" s="142"/>
      <c r="S49725" s="139"/>
    </row>
    <row r="49726" spans="2:19" ht="15.75" customHeight="1" x14ac:dyDescent="0.25">
      <c r="B49726" s="106"/>
      <c r="C49726" s="106"/>
      <c r="D49726" s="139"/>
      <c r="P49726" s="142"/>
      <c r="Q49726" s="142"/>
      <c r="R49726" s="142"/>
      <c r="S49726" s="139"/>
    </row>
    <row r="49727" spans="2:19" ht="15.75" customHeight="1" x14ac:dyDescent="0.25">
      <c r="B49727" s="106"/>
      <c r="C49727" s="106"/>
      <c r="D49727" s="139"/>
      <c r="P49727" s="142"/>
      <c r="Q49727" s="142"/>
      <c r="R49727" s="142"/>
      <c r="S49727" s="139"/>
    </row>
    <row r="49728" spans="2:19" ht="15.75" customHeight="1" x14ac:dyDescent="0.25">
      <c r="B49728" s="106"/>
      <c r="C49728" s="106"/>
      <c r="D49728" s="139"/>
      <c r="P49728" s="142"/>
      <c r="Q49728" s="142"/>
      <c r="R49728" s="142"/>
      <c r="S49728" s="139"/>
    </row>
    <row r="49729" spans="2:19" ht="15.75" customHeight="1" x14ac:dyDescent="0.25">
      <c r="B49729" s="106"/>
      <c r="C49729" s="106"/>
      <c r="D49729" s="139"/>
      <c r="P49729" s="142"/>
      <c r="Q49729" s="142"/>
      <c r="R49729" s="142"/>
      <c r="S49729" s="139"/>
    </row>
    <row r="49730" spans="2:19" ht="15.75" customHeight="1" x14ac:dyDescent="0.25">
      <c r="B49730" s="106"/>
      <c r="C49730" s="106"/>
      <c r="D49730" s="139"/>
      <c r="P49730" s="142"/>
      <c r="Q49730" s="142"/>
      <c r="R49730" s="142"/>
      <c r="S49730" s="139"/>
    </row>
    <row r="49731" spans="2:19" ht="15.75" customHeight="1" x14ac:dyDescent="0.25">
      <c r="B49731" s="106"/>
      <c r="C49731" s="106"/>
      <c r="D49731" s="139"/>
      <c r="P49731" s="142"/>
      <c r="Q49731" s="142"/>
      <c r="R49731" s="142"/>
      <c r="S49731" s="139"/>
    </row>
    <row r="49732" spans="2:19" ht="15.75" customHeight="1" x14ac:dyDescent="0.25">
      <c r="B49732" s="106"/>
      <c r="C49732" s="106"/>
      <c r="D49732" s="139"/>
      <c r="P49732" s="142"/>
      <c r="Q49732" s="142"/>
      <c r="R49732" s="142"/>
      <c r="S49732" s="139"/>
    </row>
    <row r="49733" spans="2:19" ht="15.75" customHeight="1" x14ac:dyDescent="0.25">
      <c r="B49733" s="106"/>
      <c r="C49733" s="106"/>
      <c r="D49733" s="139"/>
      <c r="P49733" s="142"/>
      <c r="Q49733" s="142"/>
      <c r="R49733" s="142"/>
      <c r="S49733" s="139"/>
    </row>
    <row r="49734" spans="2:19" ht="15.75" customHeight="1" x14ac:dyDescent="0.25">
      <c r="B49734" s="106"/>
      <c r="C49734" s="106"/>
      <c r="D49734" s="139"/>
      <c r="P49734" s="142"/>
      <c r="Q49734" s="142"/>
      <c r="R49734" s="142"/>
      <c r="S49734" s="139"/>
    </row>
    <row r="49735" spans="2:19" ht="15.75" customHeight="1" x14ac:dyDescent="0.25">
      <c r="B49735" s="106"/>
      <c r="C49735" s="106"/>
      <c r="D49735" s="139"/>
      <c r="P49735" s="142"/>
      <c r="Q49735" s="142"/>
      <c r="R49735" s="142"/>
      <c r="S49735" s="139"/>
    </row>
    <row r="49736" spans="2:19" ht="15.75" customHeight="1" x14ac:dyDescent="0.25">
      <c r="B49736" s="106"/>
      <c r="C49736" s="106"/>
      <c r="D49736" s="139"/>
      <c r="P49736" s="142"/>
      <c r="Q49736" s="142"/>
      <c r="R49736" s="142"/>
      <c r="S49736" s="139"/>
    </row>
    <row r="49737" spans="2:19" ht="15.75" customHeight="1" x14ac:dyDescent="0.25">
      <c r="B49737" s="106"/>
      <c r="C49737" s="106"/>
      <c r="D49737" s="139"/>
      <c r="P49737" s="142"/>
      <c r="Q49737" s="142"/>
      <c r="R49737" s="142"/>
      <c r="S49737" s="139"/>
    </row>
    <row r="49738" spans="2:19" ht="15.75" customHeight="1" x14ac:dyDescent="0.25">
      <c r="B49738" s="106"/>
      <c r="C49738" s="106"/>
      <c r="D49738" s="139"/>
      <c r="P49738" s="142"/>
      <c r="Q49738" s="142"/>
      <c r="R49738" s="142"/>
      <c r="S49738" s="139"/>
    </row>
    <row r="49739" spans="2:19" ht="15.75" customHeight="1" x14ac:dyDescent="0.25">
      <c r="B49739" s="106"/>
      <c r="C49739" s="106"/>
      <c r="D49739" s="139"/>
      <c r="P49739" s="142"/>
      <c r="Q49739" s="142"/>
      <c r="R49739" s="142"/>
      <c r="S49739" s="139"/>
    </row>
    <row r="49740" spans="2:19" ht="15.75" customHeight="1" x14ac:dyDescent="0.25">
      <c r="B49740" s="106"/>
      <c r="C49740" s="106"/>
      <c r="D49740" s="139"/>
      <c r="P49740" s="142"/>
      <c r="Q49740" s="142"/>
      <c r="R49740" s="142"/>
      <c r="S49740" s="139"/>
    </row>
    <row r="49741" spans="2:19" ht="15.75" customHeight="1" x14ac:dyDescent="0.25">
      <c r="B49741" s="106"/>
      <c r="C49741" s="106"/>
      <c r="D49741" s="139"/>
      <c r="P49741" s="142"/>
      <c r="Q49741" s="142"/>
      <c r="R49741" s="142"/>
      <c r="S49741" s="139"/>
    </row>
    <row r="49742" spans="2:19" ht="15.75" customHeight="1" x14ac:dyDescent="0.25">
      <c r="B49742" s="106"/>
      <c r="C49742" s="106"/>
      <c r="D49742" s="139"/>
      <c r="P49742" s="142"/>
      <c r="Q49742" s="142"/>
      <c r="R49742" s="142"/>
      <c r="S49742" s="139"/>
    </row>
    <row r="49743" spans="2:19" ht="15.75" customHeight="1" x14ac:dyDescent="0.25">
      <c r="B49743" s="106"/>
      <c r="C49743" s="106"/>
      <c r="D49743" s="139"/>
      <c r="P49743" s="142"/>
      <c r="Q49743" s="142"/>
      <c r="R49743" s="142"/>
      <c r="S49743" s="139"/>
    </row>
    <row r="49744" spans="2:19" ht="15.75" customHeight="1" x14ac:dyDescent="0.25">
      <c r="B49744" s="106"/>
      <c r="C49744" s="106"/>
      <c r="D49744" s="139"/>
      <c r="P49744" s="142"/>
      <c r="Q49744" s="142"/>
      <c r="R49744" s="142"/>
      <c r="S49744" s="139"/>
    </row>
    <row r="49745" spans="2:19" ht="15.75" customHeight="1" x14ac:dyDescent="0.25">
      <c r="B49745" s="106"/>
      <c r="C49745" s="106"/>
      <c r="D49745" s="139"/>
      <c r="P49745" s="142"/>
      <c r="Q49745" s="142"/>
      <c r="R49745" s="142"/>
      <c r="S49745" s="139"/>
    </row>
    <row r="49746" spans="2:19" ht="15.75" customHeight="1" x14ac:dyDescent="0.25">
      <c r="B49746" s="106"/>
      <c r="C49746" s="106"/>
      <c r="D49746" s="139"/>
      <c r="P49746" s="142"/>
      <c r="Q49746" s="142"/>
      <c r="R49746" s="142"/>
      <c r="S49746" s="139"/>
    </row>
    <row r="49747" spans="2:19" ht="15.75" customHeight="1" x14ac:dyDescent="0.25">
      <c r="B49747" s="106"/>
      <c r="C49747" s="106"/>
      <c r="D49747" s="139"/>
      <c r="P49747" s="142"/>
      <c r="Q49747" s="142"/>
      <c r="R49747" s="142"/>
      <c r="S49747" s="139"/>
    </row>
    <row r="49748" spans="2:19" ht="15.75" customHeight="1" x14ac:dyDescent="0.25">
      <c r="B49748" s="106"/>
      <c r="C49748" s="106"/>
      <c r="D49748" s="139"/>
      <c r="P49748" s="142"/>
      <c r="Q49748" s="142"/>
      <c r="R49748" s="142"/>
      <c r="S49748" s="139"/>
    </row>
    <row r="49749" spans="2:19" ht="15.75" customHeight="1" x14ac:dyDescent="0.25">
      <c r="B49749" s="106"/>
      <c r="C49749" s="106"/>
      <c r="D49749" s="139"/>
      <c r="P49749" s="142"/>
      <c r="Q49749" s="142"/>
      <c r="R49749" s="142"/>
      <c r="S49749" s="139"/>
    </row>
    <row r="49750" spans="2:19" ht="15.75" customHeight="1" x14ac:dyDescent="0.25">
      <c r="B49750" s="106"/>
      <c r="C49750" s="106"/>
      <c r="D49750" s="139"/>
      <c r="P49750" s="142"/>
      <c r="Q49750" s="142"/>
      <c r="R49750" s="142"/>
      <c r="S49750" s="139"/>
    </row>
    <row r="49751" spans="2:19" ht="15.75" customHeight="1" x14ac:dyDescent="0.25">
      <c r="B49751" s="106"/>
      <c r="C49751" s="106"/>
      <c r="D49751" s="139"/>
      <c r="P49751" s="142"/>
      <c r="Q49751" s="142"/>
      <c r="R49751" s="142"/>
      <c r="S49751" s="139"/>
    </row>
    <row r="49752" spans="2:19" ht="15.75" customHeight="1" x14ac:dyDescent="0.25">
      <c r="B49752" s="106"/>
      <c r="C49752" s="106"/>
      <c r="D49752" s="139"/>
      <c r="P49752" s="142"/>
      <c r="Q49752" s="142"/>
      <c r="R49752" s="142"/>
      <c r="S49752" s="139"/>
    </row>
    <row r="49753" spans="2:19" ht="15.75" customHeight="1" x14ac:dyDescent="0.25">
      <c r="B49753" s="106"/>
      <c r="C49753" s="106"/>
      <c r="D49753" s="139"/>
      <c r="P49753" s="142"/>
      <c r="Q49753" s="142"/>
      <c r="R49753" s="142"/>
      <c r="S49753" s="139"/>
    </row>
    <row r="49754" spans="2:19" ht="15.75" customHeight="1" x14ac:dyDescent="0.25">
      <c r="B49754" s="106"/>
      <c r="C49754" s="106"/>
      <c r="D49754" s="139"/>
      <c r="P49754" s="142"/>
      <c r="Q49754" s="142"/>
      <c r="R49754" s="142"/>
      <c r="S49754" s="139"/>
    </row>
    <row r="49755" spans="2:19" ht="15.75" customHeight="1" x14ac:dyDescent="0.25">
      <c r="B49755" s="106"/>
      <c r="C49755" s="106"/>
      <c r="D49755" s="139"/>
      <c r="P49755" s="142"/>
      <c r="Q49755" s="142"/>
      <c r="R49755" s="142"/>
      <c r="S49755" s="139"/>
    </row>
    <row r="49756" spans="2:19" ht="15.75" customHeight="1" x14ac:dyDescent="0.25">
      <c r="B49756" s="106"/>
      <c r="C49756" s="106"/>
      <c r="D49756" s="139"/>
      <c r="P49756" s="142"/>
      <c r="Q49756" s="142"/>
      <c r="R49756" s="142"/>
      <c r="S49756" s="139"/>
    </row>
    <row r="49757" spans="2:19" ht="15.75" customHeight="1" x14ac:dyDescent="0.25">
      <c r="B49757" s="106"/>
      <c r="C49757" s="106"/>
      <c r="D49757" s="139"/>
      <c r="P49757" s="142"/>
      <c r="Q49757" s="142"/>
      <c r="R49757" s="142"/>
      <c r="S49757" s="139"/>
    </row>
    <row r="49758" spans="2:19" ht="15.75" customHeight="1" x14ac:dyDescent="0.25">
      <c r="B49758" s="106"/>
      <c r="C49758" s="106"/>
      <c r="D49758" s="139"/>
      <c r="P49758" s="142"/>
      <c r="Q49758" s="142"/>
      <c r="R49758" s="142"/>
      <c r="S49758" s="139"/>
    </row>
    <row r="49759" spans="2:19" ht="15.75" customHeight="1" x14ac:dyDescent="0.25">
      <c r="B49759" s="106"/>
      <c r="C49759" s="106"/>
      <c r="D49759" s="139"/>
      <c r="P49759" s="142"/>
      <c r="Q49759" s="142"/>
      <c r="R49759" s="142"/>
      <c r="S49759" s="139"/>
    </row>
    <row r="49760" spans="2:19" ht="15.75" customHeight="1" x14ac:dyDescent="0.25">
      <c r="B49760" s="106"/>
      <c r="C49760" s="106"/>
      <c r="D49760" s="139"/>
      <c r="P49760" s="142"/>
      <c r="Q49760" s="142"/>
      <c r="R49760" s="142"/>
      <c r="S49760" s="139"/>
    </row>
    <row r="49761" spans="2:19" ht="15.75" customHeight="1" x14ac:dyDescent="0.25">
      <c r="B49761" s="106"/>
      <c r="C49761" s="106"/>
      <c r="D49761" s="139"/>
      <c r="P49761" s="142"/>
      <c r="Q49761" s="142"/>
      <c r="R49761" s="142"/>
      <c r="S49761" s="139"/>
    </row>
    <row r="49762" spans="2:19" ht="15.75" customHeight="1" x14ac:dyDescent="0.25">
      <c r="B49762" s="106"/>
      <c r="C49762" s="106"/>
      <c r="D49762" s="139"/>
      <c r="P49762" s="142"/>
      <c r="Q49762" s="142"/>
      <c r="R49762" s="142"/>
      <c r="S49762" s="139"/>
    </row>
    <row r="49763" spans="2:19" ht="15.75" customHeight="1" x14ac:dyDescent="0.25">
      <c r="B49763" s="106"/>
      <c r="C49763" s="106"/>
      <c r="D49763" s="139"/>
      <c r="P49763" s="142"/>
      <c r="Q49763" s="142"/>
      <c r="R49763" s="142"/>
      <c r="S49763" s="139"/>
    </row>
    <row r="49764" spans="2:19" ht="15.75" customHeight="1" x14ac:dyDescent="0.25">
      <c r="B49764" s="106"/>
      <c r="C49764" s="106"/>
      <c r="D49764" s="139"/>
      <c r="P49764" s="142"/>
      <c r="Q49764" s="142"/>
      <c r="R49764" s="142"/>
      <c r="S49764" s="139"/>
    </row>
    <row r="49765" spans="2:19" ht="15.75" customHeight="1" x14ac:dyDescent="0.25">
      <c r="B49765" s="106"/>
      <c r="C49765" s="106"/>
      <c r="D49765" s="139"/>
      <c r="P49765" s="142"/>
      <c r="Q49765" s="142"/>
      <c r="R49765" s="142"/>
      <c r="S49765" s="139"/>
    </row>
    <row r="49766" spans="2:19" ht="15.75" customHeight="1" x14ac:dyDescent="0.25">
      <c r="B49766" s="106"/>
      <c r="C49766" s="106"/>
      <c r="D49766" s="139"/>
      <c r="P49766" s="142"/>
      <c r="Q49766" s="142"/>
      <c r="R49766" s="142"/>
      <c r="S49766" s="139"/>
    </row>
    <row r="49767" spans="2:19" ht="15.75" customHeight="1" x14ac:dyDescent="0.25">
      <c r="B49767" s="106"/>
      <c r="C49767" s="106"/>
      <c r="D49767" s="139"/>
      <c r="P49767" s="142"/>
      <c r="Q49767" s="142"/>
      <c r="R49767" s="142"/>
      <c r="S49767" s="139"/>
    </row>
    <row r="49768" spans="2:19" ht="15.75" customHeight="1" x14ac:dyDescent="0.25">
      <c r="B49768" s="106"/>
      <c r="C49768" s="106"/>
      <c r="D49768" s="139"/>
      <c r="P49768" s="142"/>
      <c r="Q49768" s="142"/>
      <c r="R49768" s="142"/>
      <c r="S49768" s="139"/>
    </row>
    <row r="49769" spans="2:19" ht="15.75" customHeight="1" x14ac:dyDescent="0.25">
      <c r="B49769" s="106"/>
      <c r="C49769" s="106"/>
      <c r="D49769" s="139"/>
      <c r="P49769" s="142"/>
      <c r="Q49769" s="142"/>
      <c r="R49769" s="142"/>
      <c r="S49769" s="139"/>
    </row>
    <row r="49770" spans="2:19" ht="15.75" customHeight="1" x14ac:dyDescent="0.25">
      <c r="B49770" s="106"/>
      <c r="C49770" s="106"/>
      <c r="D49770" s="139"/>
      <c r="P49770" s="142"/>
      <c r="Q49770" s="142"/>
      <c r="R49770" s="142"/>
      <c r="S49770" s="139"/>
    </row>
    <row r="49771" spans="2:19" ht="15.75" customHeight="1" x14ac:dyDescent="0.25">
      <c r="B49771" s="106"/>
      <c r="C49771" s="106"/>
      <c r="D49771" s="139"/>
      <c r="P49771" s="142"/>
      <c r="Q49771" s="142"/>
      <c r="R49771" s="142"/>
      <c r="S49771" s="139"/>
    </row>
    <row r="49772" spans="2:19" ht="15.75" customHeight="1" x14ac:dyDescent="0.25">
      <c r="B49772" s="106"/>
      <c r="C49772" s="106"/>
      <c r="D49772" s="139"/>
      <c r="P49772" s="142"/>
      <c r="Q49772" s="142"/>
      <c r="R49772" s="142"/>
      <c r="S49772" s="139"/>
    </row>
    <row r="49773" spans="2:19" ht="15.75" customHeight="1" x14ac:dyDescent="0.25">
      <c r="B49773" s="106"/>
      <c r="C49773" s="106"/>
      <c r="D49773" s="139"/>
      <c r="P49773" s="142"/>
      <c r="Q49773" s="142"/>
      <c r="R49773" s="142"/>
      <c r="S49773" s="139"/>
    </row>
    <row r="49774" spans="2:19" ht="15.75" customHeight="1" x14ac:dyDescent="0.25">
      <c r="B49774" s="106"/>
      <c r="C49774" s="106"/>
      <c r="D49774" s="139"/>
      <c r="P49774" s="142"/>
      <c r="Q49774" s="142"/>
      <c r="R49774" s="142"/>
      <c r="S49774" s="139"/>
    </row>
    <row r="49775" spans="2:19" ht="15.75" customHeight="1" x14ac:dyDescent="0.25">
      <c r="B49775" s="106"/>
      <c r="C49775" s="106"/>
      <c r="D49775" s="139"/>
      <c r="P49775" s="142"/>
      <c r="Q49775" s="142"/>
      <c r="R49775" s="142"/>
      <c r="S49775" s="139"/>
    </row>
    <row r="49776" spans="2:19" ht="15.75" customHeight="1" x14ac:dyDescent="0.25">
      <c r="B49776" s="106"/>
      <c r="C49776" s="106"/>
      <c r="D49776" s="139"/>
      <c r="P49776" s="142"/>
      <c r="Q49776" s="142"/>
      <c r="R49776" s="142"/>
      <c r="S49776" s="139"/>
    </row>
    <row r="49777" spans="2:19" ht="15.75" customHeight="1" x14ac:dyDescent="0.25">
      <c r="B49777" s="106"/>
      <c r="C49777" s="106"/>
      <c r="D49777" s="139"/>
      <c r="P49777" s="142"/>
      <c r="Q49777" s="142"/>
      <c r="R49777" s="142"/>
      <c r="S49777" s="139"/>
    </row>
    <row r="49778" spans="2:19" ht="15.75" customHeight="1" x14ac:dyDescent="0.25">
      <c r="B49778" s="106"/>
      <c r="C49778" s="106"/>
      <c r="D49778" s="139"/>
      <c r="P49778" s="142"/>
      <c r="Q49778" s="142"/>
      <c r="R49778" s="142"/>
      <c r="S49778" s="139"/>
    </row>
    <row r="49779" spans="2:19" ht="15.75" customHeight="1" x14ac:dyDescent="0.25">
      <c r="B49779" s="106"/>
      <c r="C49779" s="106"/>
      <c r="D49779" s="139"/>
      <c r="P49779" s="142"/>
      <c r="Q49779" s="142"/>
      <c r="R49779" s="142"/>
      <c r="S49779" s="139"/>
    </row>
    <row r="49780" spans="2:19" ht="15.75" customHeight="1" x14ac:dyDescent="0.25">
      <c r="B49780" s="106"/>
      <c r="C49780" s="106"/>
      <c r="D49780" s="139"/>
      <c r="P49780" s="142"/>
      <c r="Q49780" s="142"/>
      <c r="R49780" s="142"/>
      <c r="S49780" s="139"/>
    </row>
    <row r="49781" spans="2:19" ht="15.75" customHeight="1" x14ac:dyDescent="0.25">
      <c r="B49781" s="106"/>
      <c r="C49781" s="106"/>
      <c r="D49781" s="139"/>
      <c r="P49781" s="142"/>
      <c r="Q49781" s="142"/>
      <c r="R49781" s="142"/>
      <c r="S49781" s="139"/>
    </row>
    <row r="49782" spans="2:19" ht="15.75" customHeight="1" x14ac:dyDescent="0.25">
      <c r="B49782" s="106"/>
      <c r="C49782" s="106"/>
      <c r="D49782" s="139"/>
      <c r="P49782" s="142"/>
      <c r="Q49782" s="142"/>
      <c r="R49782" s="142"/>
      <c r="S49782" s="139"/>
    </row>
    <row r="49783" spans="2:19" ht="15.75" customHeight="1" x14ac:dyDescent="0.25">
      <c r="B49783" s="106"/>
      <c r="C49783" s="106"/>
      <c r="D49783" s="139"/>
      <c r="P49783" s="142"/>
      <c r="Q49783" s="142"/>
      <c r="R49783" s="142"/>
      <c r="S49783" s="139"/>
    </row>
    <row r="49784" spans="2:19" ht="15.75" customHeight="1" x14ac:dyDescent="0.25">
      <c r="B49784" s="106"/>
      <c r="C49784" s="106"/>
      <c r="D49784" s="139"/>
      <c r="P49784" s="142"/>
      <c r="Q49784" s="142"/>
      <c r="R49784" s="142"/>
      <c r="S49784" s="139"/>
    </row>
    <row r="49785" spans="2:19" ht="15.75" customHeight="1" x14ac:dyDescent="0.25">
      <c r="B49785" s="106"/>
      <c r="C49785" s="106"/>
      <c r="D49785" s="139"/>
      <c r="P49785" s="142"/>
      <c r="Q49785" s="142"/>
      <c r="R49785" s="142"/>
      <c r="S49785" s="139"/>
    </row>
    <row r="49786" spans="2:19" ht="15.75" customHeight="1" x14ac:dyDescent="0.25">
      <c r="B49786" s="106"/>
      <c r="C49786" s="106"/>
      <c r="D49786" s="139"/>
      <c r="P49786" s="142"/>
      <c r="Q49786" s="142"/>
      <c r="R49786" s="142"/>
      <c r="S49786" s="139"/>
    </row>
    <row r="49787" spans="2:19" ht="15.75" customHeight="1" x14ac:dyDescent="0.25">
      <c r="B49787" s="106"/>
      <c r="C49787" s="106"/>
      <c r="D49787" s="139"/>
      <c r="P49787" s="142"/>
      <c r="Q49787" s="142"/>
      <c r="R49787" s="142"/>
      <c r="S49787" s="139"/>
    </row>
    <row r="49788" spans="2:19" ht="15.75" customHeight="1" x14ac:dyDescent="0.25">
      <c r="B49788" s="106"/>
      <c r="C49788" s="106"/>
      <c r="D49788" s="139"/>
      <c r="P49788" s="142"/>
      <c r="Q49788" s="142"/>
      <c r="R49788" s="142"/>
      <c r="S49788" s="139"/>
    </row>
    <row r="49789" spans="2:19" ht="15.75" customHeight="1" x14ac:dyDescent="0.25">
      <c r="B49789" s="106"/>
      <c r="C49789" s="106"/>
      <c r="D49789" s="139"/>
      <c r="P49789" s="142"/>
      <c r="Q49789" s="142"/>
      <c r="R49789" s="142"/>
      <c r="S49789" s="139"/>
    </row>
    <row r="49790" spans="2:19" ht="15.75" customHeight="1" x14ac:dyDescent="0.25">
      <c r="B49790" s="106"/>
      <c r="C49790" s="106"/>
      <c r="D49790" s="139"/>
      <c r="P49790" s="142"/>
      <c r="Q49790" s="142"/>
      <c r="R49790" s="142"/>
      <c r="S49790" s="139"/>
    </row>
    <row r="49791" spans="2:19" ht="15.75" customHeight="1" x14ac:dyDescent="0.25">
      <c r="B49791" s="106"/>
      <c r="C49791" s="106"/>
      <c r="D49791" s="139"/>
      <c r="P49791" s="142"/>
      <c r="Q49791" s="142"/>
      <c r="R49791" s="142"/>
      <c r="S49791" s="139"/>
    </row>
    <row r="49792" spans="2:19" ht="15.75" customHeight="1" x14ac:dyDescent="0.25">
      <c r="B49792" s="106"/>
      <c r="C49792" s="106"/>
      <c r="D49792" s="139"/>
      <c r="P49792" s="142"/>
      <c r="Q49792" s="142"/>
      <c r="R49792" s="142"/>
      <c r="S49792" s="139"/>
    </row>
    <row r="49793" spans="2:19" ht="15.75" customHeight="1" x14ac:dyDescent="0.25">
      <c r="B49793" s="106"/>
      <c r="C49793" s="106"/>
      <c r="D49793" s="139"/>
      <c r="P49793" s="142"/>
      <c r="Q49793" s="142"/>
      <c r="R49793" s="142"/>
      <c r="S49793" s="139"/>
    </row>
    <row r="49794" spans="2:19" ht="15.75" customHeight="1" x14ac:dyDescent="0.25">
      <c r="B49794" s="106"/>
      <c r="C49794" s="106"/>
      <c r="D49794" s="139"/>
      <c r="P49794" s="142"/>
      <c r="Q49794" s="142"/>
      <c r="R49794" s="142"/>
      <c r="S49794" s="139"/>
    </row>
    <row r="49795" spans="2:19" ht="15.75" customHeight="1" x14ac:dyDescent="0.25">
      <c r="B49795" s="106"/>
      <c r="C49795" s="106"/>
      <c r="D49795" s="139"/>
      <c r="P49795" s="142"/>
      <c r="Q49795" s="142"/>
      <c r="R49795" s="142"/>
      <c r="S49795" s="139"/>
    </row>
    <row r="49796" spans="2:19" ht="15.75" customHeight="1" x14ac:dyDescent="0.25">
      <c r="B49796" s="106"/>
      <c r="C49796" s="106"/>
      <c r="D49796" s="139"/>
      <c r="P49796" s="142"/>
      <c r="Q49796" s="142"/>
      <c r="R49796" s="142"/>
      <c r="S49796" s="139"/>
    </row>
    <row r="49797" spans="2:19" ht="15.75" customHeight="1" x14ac:dyDescent="0.25">
      <c r="B49797" s="106"/>
      <c r="C49797" s="106"/>
      <c r="D49797" s="139"/>
      <c r="P49797" s="142"/>
      <c r="Q49797" s="142"/>
      <c r="R49797" s="142"/>
      <c r="S49797" s="139"/>
    </row>
    <row r="49798" spans="2:19" ht="15.75" customHeight="1" x14ac:dyDescent="0.25">
      <c r="B49798" s="106"/>
      <c r="C49798" s="106"/>
      <c r="D49798" s="139"/>
      <c r="P49798" s="142"/>
      <c r="Q49798" s="142"/>
      <c r="R49798" s="142"/>
      <c r="S49798" s="139"/>
    </row>
    <row r="49799" spans="2:19" ht="15.75" customHeight="1" x14ac:dyDescent="0.25">
      <c r="B49799" s="106"/>
      <c r="C49799" s="106"/>
      <c r="D49799" s="139"/>
      <c r="P49799" s="142"/>
      <c r="Q49799" s="142"/>
      <c r="R49799" s="142"/>
      <c r="S49799" s="139"/>
    </row>
    <row r="49800" spans="2:19" ht="15.75" customHeight="1" x14ac:dyDescent="0.25">
      <c r="B49800" s="106"/>
      <c r="C49800" s="106"/>
      <c r="D49800" s="139"/>
      <c r="P49800" s="142"/>
      <c r="Q49800" s="142"/>
      <c r="R49800" s="142"/>
      <c r="S49800" s="139"/>
    </row>
    <row r="49801" spans="2:19" ht="15.75" customHeight="1" x14ac:dyDescent="0.25">
      <c r="B49801" s="106"/>
      <c r="C49801" s="106"/>
      <c r="D49801" s="139"/>
      <c r="P49801" s="142"/>
      <c r="Q49801" s="142"/>
      <c r="R49801" s="142"/>
      <c r="S49801" s="139"/>
    </row>
    <row r="49802" spans="2:19" ht="15.75" customHeight="1" x14ac:dyDescent="0.25">
      <c r="B49802" s="106"/>
      <c r="C49802" s="106"/>
      <c r="D49802" s="139"/>
      <c r="P49802" s="142"/>
      <c r="Q49802" s="142"/>
      <c r="R49802" s="142"/>
      <c r="S49802" s="139"/>
    </row>
    <row r="49803" spans="2:19" ht="15.75" customHeight="1" x14ac:dyDescent="0.25">
      <c r="B49803" s="106"/>
      <c r="C49803" s="106"/>
      <c r="D49803" s="139"/>
      <c r="P49803" s="142"/>
      <c r="Q49803" s="142"/>
      <c r="R49803" s="142"/>
      <c r="S49803" s="139"/>
    </row>
    <row r="49804" spans="2:19" ht="15.75" customHeight="1" x14ac:dyDescent="0.25">
      <c r="B49804" s="106"/>
      <c r="C49804" s="106"/>
      <c r="D49804" s="139"/>
      <c r="P49804" s="142"/>
      <c r="Q49804" s="142"/>
      <c r="R49804" s="142"/>
      <c r="S49804" s="139"/>
    </row>
    <row r="49805" spans="2:19" ht="15.75" customHeight="1" x14ac:dyDescent="0.25">
      <c r="B49805" s="106"/>
      <c r="C49805" s="106"/>
      <c r="D49805" s="139"/>
      <c r="P49805" s="142"/>
      <c r="Q49805" s="142"/>
      <c r="R49805" s="142"/>
      <c r="S49805" s="139"/>
    </row>
    <row r="49806" spans="2:19" ht="15.75" customHeight="1" x14ac:dyDescent="0.25">
      <c r="B49806" s="106"/>
      <c r="C49806" s="106"/>
      <c r="D49806" s="139"/>
      <c r="P49806" s="142"/>
      <c r="Q49806" s="142"/>
      <c r="R49806" s="142"/>
      <c r="S49806" s="139"/>
    </row>
    <row r="49807" spans="2:19" ht="15.75" customHeight="1" x14ac:dyDescent="0.25">
      <c r="B49807" s="106"/>
      <c r="C49807" s="106"/>
      <c r="D49807" s="139"/>
      <c r="P49807" s="142"/>
      <c r="Q49807" s="142"/>
      <c r="R49807" s="142"/>
      <c r="S49807" s="139"/>
    </row>
    <row r="49808" spans="2:19" ht="15.75" customHeight="1" x14ac:dyDescent="0.25">
      <c r="B49808" s="106"/>
      <c r="C49808" s="106"/>
      <c r="D49808" s="139"/>
      <c r="P49808" s="142"/>
      <c r="Q49808" s="142"/>
      <c r="R49808" s="142"/>
      <c r="S49808" s="139"/>
    </row>
    <row r="49809" spans="2:19" ht="15.75" customHeight="1" x14ac:dyDescent="0.25">
      <c r="B49809" s="106"/>
      <c r="C49809" s="106"/>
      <c r="D49809" s="139"/>
      <c r="P49809" s="142"/>
      <c r="Q49809" s="142"/>
      <c r="R49809" s="142"/>
      <c r="S49809" s="139"/>
    </row>
    <row r="49810" spans="2:19" ht="15.75" customHeight="1" x14ac:dyDescent="0.25">
      <c r="B49810" s="106"/>
      <c r="C49810" s="106"/>
      <c r="D49810" s="139"/>
      <c r="P49810" s="142"/>
      <c r="Q49810" s="142"/>
      <c r="R49810" s="142"/>
      <c r="S49810" s="139"/>
    </row>
    <row r="49811" spans="2:19" ht="15.75" customHeight="1" x14ac:dyDescent="0.25">
      <c r="B49811" s="106"/>
      <c r="C49811" s="106"/>
      <c r="D49811" s="139"/>
      <c r="P49811" s="142"/>
      <c r="Q49811" s="142"/>
      <c r="R49811" s="142"/>
      <c r="S49811" s="139"/>
    </row>
    <row r="49812" spans="2:19" ht="15.75" customHeight="1" x14ac:dyDescent="0.25">
      <c r="B49812" s="106"/>
      <c r="C49812" s="106"/>
      <c r="D49812" s="139"/>
      <c r="P49812" s="142"/>
      <c r="Q49812" s="142"/>
      <c r="R49812" s="142"/>
      <c r="S49812" s="139"/>
    </row>
    <row r="49813" spans="2:19" ht="15.75" customHeight="1" x14ac:dyDescent="0.25">
      <c r="B49813" s="106"/>
      <c r="C49813" s="106"/>
      <c r="D49813" s="139"/>
      <c r="P49813" s="142"/>
      <c r="Q49813" s="142"/>
      <c r="R49813" s="142"/>
      <c r="S49813" s="139"/>
    </row>
    <row r="49814" spans="2:19" ht="15.75" customHeight="1" x14ac:dyDescent="0.25">
      <c r="B49814" s="106"/>
      <c r="C49814" s="106"/>
      <c r="D49814" s="139"/>
      <c r="P49814" s="142"/>
      <c r="Q49814" s="142"/>
      <c r="R49814" s="142"/>
      <c r="S49814" s="139"/>
    </row>
    <row r="49815" spans="2:19" ht="15.75" customHeight="1" x14ac:dyDescent="0.25">
      <c r="B49815" s="106"/>
      <c r="C49815" s="106"/>
      <c r="D49815" s="139"/>
      <c r="P49815" s="142"/>
      <c r="Q49815" s="142"/>
      <c r="R49815" s="142"/>
      <c r="S49815" s="139"/>
    </row>
    <row r="49816" spans="2:19" ht="15.75" customHeight="1" x14ac:dyDescent="0.25">
      <c r="B49816" s="106"/>
      <c r="C49816" s="106"/>
      <c r="D49816" s="139"/>
      <c r="P49816" s="142"/>
      <c r="Q49816" s="142"/>
      <c r="R49816" s="142"/>
      <c r="S49816" s="139"/>
    </row>
    <row r="49817" spans="2:19" ht="15.75" customHeight="1" x14ac:dyDescent="0.25">
      <c r="B49817" s="106"/>
      <c r="C49817" s="106"/>
      <c r="D49817" s="139"/>
      <c r="P49817" s="142"/>
      <c r="Q49817" s="142"/>
      <c r="R49817" s="142"/>
      <c r="S49817" s="139"/>
    </row>
    <row r="49818" spans="2:19" ht="15.75" customHeight="1" x14ac:dyDescent="0.25">
      <c r="B49818" s="106"/>
      <c r="C49818" s="106"/>
      <c r="D49818" s="139"/>
      <c r="P49818" s="142"/>
      <c r="Q49818" s="142"/>
      <c r="R49818" s="142"/>
      <c r="S49818" s="139"/>
    </row>
    <row r="49819" spans="2:19" ht="15.75" customHeight="1" x14ac:dyDescent="0.25">
      <c r="B49819" s="106"/>
      <c r="C49819" s="106"/>
      <c r="D49819" s="139"/>
      <c r="P49819" s="142"/>
      <c r="Q49819" s="142"/>
      <c r="R49819" s="142"/>
      <c r="S49819" s="139"/>
    </row>
    <row r="49820" spans="2:19" ht="15.75" customHeight="1" x14ac:dyDescent="0.25">
      <c r="B49820" s="106"/>
      <c r="C49820" s="106"/>
      <c r="D49820" s="139"/>
      <c r="P49820" s="142"/>
      <c r="Q49820" s="142"/>
      <c r="R49820" s="142"/>
      <c r="S49820" s="139"/>
    </row>
    <row r="49821" spans="2:19" ht="15.75" customHeight="1" x14ac:dyDescent="0.25">
      <c r="B49821" s="106"/>
      <c r="C49821" s="106"/>
      <c r="D49821" s="139"/>
      <c r="P49821" s="142"/>
      <c r="Q49821" s="142"/>
      <c r="R49821" s="142"/>
      <c r="S49821" s="139"/>
    </row>
    <row r="49822" spans="2:19" ht="15.75" customHeight="1" x14ac:dyDescent="0.25">
      <c r="B49822" s="106"/>
      <c r="C49822" s="106"/>
      <c r="D49822" s="139"/>
      <c r="P49822" s="142"/>
      <c r="Q49822" s="142"/>
      <c r="R49822" s="142"/>
      <c r="S49822" s="139"/>
    </row>
    <row r="49823" spans="2:19" ht="15.75" customHeight="1" x14ac:dyDescent="0.25">
      <c r="B49823" s="106"/>
      <c r="C49823" s="106"/>
      <c r="D49823" s="139"/>
      <c r="P49823" s="142"/>
      <c r="Q49823" s="142"/>
      <c r="R49823" s="142"/>
      <c r="S49823" s="139"/>
    </row>
    <row r="49824" spans="2:19" ht="15.75" customHeight="1" x14ac:dyDescent="0.25">
      <c r="B49824" s="106"/>
      <c r="C49824" s="106"/>
      <c r="D49824" s="139"/>
      <c r="P49824" s="142"/>
      <c r="Q49824" s="142"/>
      <c r="R49824" s="142"/>
      <c r="S49824" s="139"/>
    </row>
    <row r="49825" spans="2:19" ht="15.75" customHeight="1" x14ac:dyDescent="0.25">
      <c r="B49825" s="106"/>
      <c r="C49825" s="106"/>
      <c r="D49825" s="139"/>
      <c r="P49825" s="142"/>
      <c r="Q49825" s="142"/>
      <c r="R49825" s="142"/>
      <c r="S49825" s="139"/>
    </row>
    <row r="49826" spans="2:19" ht="15.75" customHeight="1" x14ac:dyDescent="0.25">
      <c r="B49826" s="106"/>
      <c r="C49826" s="106"/>
      <c r="D49826" s="139"/>
      <c r="P49826" s="142"/>
      <c r="Q49826" s="142"/>
      <c r="R49826" s="142"/>
      <c r="S49826" s="139"/>
    </row>
    <row r="49827" spans="2:19" ht="15.75" customHeight="1" x14ac:dyDescent="0.25">
      <c r="B49827" s="106"/>
      <c r="C49827" s="106"/>
      <c r="D49827" s="139"/>
      <c r="P49827" s="142"/>
      <c r="Q49827" s="142"/>
      <c r="R49827" s="142"/>
      <c r="S49827" s="139"/>
    </row>
    <row r="49828" spans="2:19" ht="15.75" customHeight="1" x14ac:dyDescent="0.25">
      <c r="B49828" s="106"/>
      <c r="C49828" s="106"/>
      <c r="D49828" s="139"/>
      <c r="P49828" s="142"/>
      <c r="Q49828" s="142"/>
      <c r="R49828" s="142"/>
      <c r="S49828" s="139"/>
    </row>
    <row r="49829" spans="2:19" ht="15.75" customHeight="1" x14ac:dyDescent="0.25">
      <c r="B49829" s="106"/>
      <c r="C49829" s="106"/>
      <c r="D49829" s="139"/>
      <c r="P49829" s="142"/>
      <c r="Q49829" s="142"/>
      <c r="R49829" s="142"/>
      <c r="S49829" s="139"/>
    </row>
    <row r="49830" spans="2:19" ht="15.75" customHeight="1" x14ac:dyDescent="0.25">
      <c r="B49830" s="106"/>
      <c r="C49830" s="106"/>
      <c r="D49830" s="139"/>
      <c r="P49830" s="142"/>
      <c r="Q49830" s="142"/>
      <c r="R49830" s="142"/>
      <c r="S49830" s="139"/>
    </row>
    <row r="49831" spans="2:19" ht="15.75" customHeight="1" x14ac:dyDescent="0.25">
      <c r="B49831" s="106"/>
      <c r="C49831" s="106"/>
      <c r="D49831" s="139"/>
      <c r="P49831" s="142"/>
      <c r="Q49831" s="142"/>
      <c r="R49831" s="142"/>
      <c r="S49831" s="139"/>
    </row>
    <row r="49832" spans="2:19" ht="15.75" customHeight="1" x14ac:dyDescent="0.25">
      <c r="B49832" s="106"/>
      <c r="C49832" s="106"/>
      <c r="D49832" s="139"/>
      <c r="P49832" s="142"/>
      <c r="Q49832" s="142"/>
      <c r="R49832" s="142"/>
      <c r="S49832" s="139"/>
    </row>
    <row r="49833" spans="2:19" ht="15.75" customHeight="1" x14ac:dyDescent="0.25">
      <c r="B49833" s="106"/>
      <c r="C49833" s="106"/>
      <c r="D49833" s="139"/>
      <c r="P49833" s="142"/>
      <c r="Q49833" s="142"/>
      <c r="R49833" s="142"/>
      <c r="S49833" s="139"/>
    </row>
    <row r="49834" spans="2:19" ht="15.75" customHeight="1" x14ac:dyDescent="0.25">
      <c r="B49834" s="106"/>
      <c r="C49834" s="106"/>
      <c r="D49834" s="139"/>
      <c r="P49834" s="142"/>
      <c r="Q49834" s="142"/>
      <c r="R49834" s="142"/>
      <c r="S49834" s="139"/>
    </row>
    <row r="49835" spans="2:19" ht="15.75" customHeight="1" x14ac:dyDescent="0.25">
      <c r="B49835" s="106"/>
      <c r="C49835" s="106"/>
      <c r="D49835" s="139"/>
      <c r="P49835" s="142"/>
      <c r="Q49835" s="142"/>
      <c r="R49835" s="142"/>
      <c r="S49835" s="139"/>
    </row>
    <row r="49836" spans="2:19" ht="15.75" customHeight="1" x14ac:dyDescent="0.25">
      <c r="B49836" s="106"/>
      <c r="C49836" s="106"/>
      <c r="D49836" s="139"/>
      <c r="P49836" s="142"/>
      <c r="Q49836" s="142"/>
      <c r="R49836" s="142"/>
      <c r="S49836" s="139"/>
    </row>
    <row r="49837" spans="2:19" ht="15.75" customHeight="1" x14ac:dyDescent="0.25">
      <c r="B49837" s="106"/>
      <c r="C49837" s="106"/>
      <c r="D49837" s="139"/>
      <c r="P49837" s="142"/>
      <c r="Q49837" s="142"/>
      <c r="R49837" s="142"/>
      <c r="S49837" s="139"/>
    </row>
    <row r="49838" spans="2:19" ht="15.75" customHeight="1" x14ac:dyDescent="0.25">
      <c r="B49838" s="106"/>
      <c r="C49838" s="106"/>
      <c r="D49838" s="139"/>
      <c r="P49838" s="142"/>
      <c r="Q49838" s="142"/>
      <c r="R49838" s="142"/>
      <c r="S49838" s="139"/>
    </row>
    <row r="49839" spans="2:19" ht="15.75" customHeight="1" x14ac:dyDescent="0.25">
      <c r="B49839" s="106"/>
      <c r="C49839" s="106"/>
      <c r="D49839" s="139"/>
      <c r="P49839" s="142"/>
      <c r="Q49839" s="142"/>
      <c r="R49839" s="142"/>
      <c r="S49839" s="139"/>
    </row>
    <row r="49840" spans="2:19" ht="15.75" customHeight="1" x14ac:dyDescent="0.25">
      <c r="B49840" s="106"/>
      <c r="C49840" s="106"/>
      <c r="D49840" s="139"/>
      <c r="P49840" s="142"/>
      <c r="Q49840" s="142"/>
      <c r="R49840" s="142"/>
      <c r="S49840" s="139"/>
    </row>
    <row r="49841" spans="2:19" ht="15.75" customHeight="1" x14ac:dyDescent="0.25">
      <c r="B49841" s="106"/>
      <c r="C49841" s="106"/>
      <c r="D49841" s="139"/>
      <c r="P49841" s="142"/>
      <c r="Q49841" s="142"/>
      <c r="R49841" s="142"/>
      <c r="S49841" s="139"/>
    </row>
    <row r="49842" spans="2:19" ht="15.75" customHeight="1" x14ac:dyDescent="0.25">
      <c r="B49842" s="106"/>
      <c r="C49842" s="106"/>
      <c r="D49842" s="139"/>
      <c r="P49842" s="142"/>
      <c r="Q49842" s="142"/>
      <c r="R49842" s="142"/>
      <c r="S49842" s="139"/>
    </row>
    <row r="49843" spans="2:19" ht="15.75" customHeight="1" x14ac:dyDescent="0.25">
      <c r="B49843" s="106"/>
      <c r="C49843" s="106"/>
      <c r="D49843" s="139"/>
      <c r="P49843" s="142"/>
      <c r="Q49843" s="142"/>
      <c r="R49843" s="142"/>
      <c r="S49843" s="139"/>
    </row>
    <row r="49844" spans="2:19" ht="15.75" customHeight="1" x14ac:dyDescent="0.25">
      <c r="B49844" s="106"/>
      <c r="C49844" s="106"/>
      <c r="D49844" s="139"/>
      <c r="P49844" s="142"/>
      <c r="Q49844" s="142"/>
      <c r="R49844" s="142"/>
      <c r="S49844" s="139"/>
    </row>
    <row r="49845" spans="2:19" ht="15.75" customHeight="1" x14ac:dyDescent="0.25">
      <c r="B49845" s="106"/>
      <c r="C49845" s="106"/>
      <c r="D49845" s="139"/>
      <c r="P49845" s="142"/>
      <c r="Q49845" s="142"/>
      <c r="R49845" s="142"/>
      <c r="S49845" s="139"/>
    </row>
    <row r="49846" spans="2:19" ht="15.75" customHeight="1" x14ac:dyDescent="0.25">
      <c r="B49846" s="106"/>
      <c r="C49846" s="106"/>
      <c r="D49846" s="139"/>
      <c r="P49846" s="142"/>
      <c r="Q49846" s="142"/>
      <c r="R49846" s="142"/>
      <c r="S49846" s="139"/>
    </row>
    <row r="49847" spans="2:19" ht="15.75" customHeight="1" x14ac:dyDescent="0.25">
      <c r="B49847" s="106"/>
      <c r="C49847" s="106"/>
      <c r="D49847" s="139"/>
      <c r="P49847" s="142"/>
      <c r="Q49847" s="142"/>
      <c r="R49847" s="142"/>
      <c r="S49847" s="139"/>
    </row>
    <row r="49848" spans="2:19" ht="15.75" customHeight="1" x14ac:dyDescent="0.25">
      <c r="B49848" s="106"/>
      <c r="C49848" s="106"/>
      <c r="D49848" s="139"/>
      <c r="P49848" s="142"/>
      <c r="Q49848" s="142"/>
      <c r="R49848" s="142"/>
      <c r="S49848" s="139"/>
    </row>
    <row r="49849" spans="2:19" ht="15.75" customHeight="1" x14ac:dyDescent="0.25">
      <c r="B49849" s="106"/>
      <c r="C49849" s="106"/>
      <c r="D49849" s="139"/>
      <c r="P49849" s="142"/>
      <c r="Q49849" s="142"/>
      <c r="R49849" s="142"/>
      <c r="S49849" s="139"/>
    </row>
    <row r="49850" spans="2:19" ht="15.75" customHeight="1" x14ac:dyDescent="0.25">
      <c r="B49850" s="106"/>
      <c r="C49850" s="106"/>
      <c r="D49850" s="139"/>
      <c r="P49850" s="142"/>
      <c r="Q49850" s="142"/>
      <c r="R49850" s="142"/>
      <c r="S49850" s="139"/>
    </row>
    <row r="49851" spans="2:19" ht="15.75" customHeight="1" x14ac:dyDescent="0.25">
      <c r="B49851" s="106"/>
      <c r="C49851" s="106"/>
      <c r="D49851" s="139"/>
      <c r="P49851" s="142"/>
      <c r="Q49851" s="142"/>
      <c r="R49851" s="142"/>
      <c r="S49851" s="139"/>
    </row>
    <row r="49852" spans="2:19" ht="15.75" customHeight="1" x14ac:dyDescent="0.25">
      <c r="B49852" s="106"/>
      <c r="C49852" s="106"/>
      <c r="D49852" s="139"/>
      <c r="P49852" s="142"/>
      <c r="Q49852" s="142"/>
      <c r="R49852" s="142"/>
      <c r="S49852" s="139"/>
    </row>
    <row r="49853" spans="2:19" ht="15.75" customHeight="1" x14ac:dyDescent="0.25">
      <c r="B49853" s="106"/>
      <c r="C49853" s="106"/>
      <c r="D49853" s="139"/>
      <c r="P49853" s="142"/>
      <c r="Q49853" s="142"/>
      <c r="R49853" s="142"/>
      <c r="S49853" s="139"/>
    </row>
    <row r="49854" spans="2:19" ht="15.75" customHeight="1" x14ac:dyDescent="0.25">
      <c r="B49854" s="106"/>
      <c r="C49854" s="106"/>
      <c r="D49854" s="139"/>
      <c r="P49854" s="142"/>
      <c r="Q49854" s="142"/>
      <c r="R49854" s="142"/>
      <c r="S49854" s="139"/>
    </row>
    <row r="49855" spans="2:19" ht="15.75" customHeight="1" x14ac:dyDescent="0.25">
      <c r="B49855" s="106"/>
      <c r="C49855" s="106"/>
      <c r="D49855" s="139"/>
      <c r="P49855" s="142"/>
      <c r="Q49855" s="142"/>
      <c r="R49855" s="142"/>
      <c r="S49855" s="139"/>
    </row>
    <row r="49856" spans="2:19" ht="15.75" customHeight="1" x14ac:dyDescent="0.25">
      <c r="B49856" s="106"/>
      <c r="C49856" s="106"/>
      <c r="D49856" s="139"/>
      <c r="P49856" s="142"/>
      <c r="Q49856" s="142"/>
      <c r="R49856" s="142"/>
      <c r="S49856" s="139"/>
    </row>
    <row r="49857" spans="2:19" ht="15.75" customHeight="1" x14ac:dyDescent="0.25">
      <c r="B49857" s="106"/>
      <c r="C49857" s="106"/>
      <c r="D49857" s="139"/>
      <c r="P49857" s="142"/>
      <c r="Q49857" s="142"/>
      <c r="R49857" s="142"/>
      <c r="S49857" s="139"/>
    </row>
    <row r="49858" spans="2:19" ht="15.75" customHeight="1" x14ac:dyDescent="0.25">
      <c r="B49858" s="106"/>
      <c r="C49858" s="106"/>
      <c r="D49858" s="139"/>
      <c r="P49858" s="142"/>
      <c r="Q49858" s="142"/>
      <c r="R49858" s="142"/>
      <c r="S49858" s="139"/>
    </row>
    <row r="49859" spans="2:19" ht="15.75" customHeight="1" x14ac:dyDescent="0.25">
      <c r="B49859" s="106"/>
      <c r="C49859" s="106"/>
      <c r="D49859" s="139"/>
      <c r="P49859" s="142"/>
      <c r="Q49859" s="142"/>
      <c r="R49859" s="142"/>
      <c r="S49859" s="139"/>
    </row>
    <row r="49860" spans="2:19" ht="15.75" customHeight="1" x14ac:dyDescent="0.25">
      <c r="B49860" s="106"/>
      <c r="C49860" s="106"/>
      <c r="D49860" s="139"/>
      <c r="P49860" s="142"/>
      <c r="Q49860" s="142"/>
      <c r="R49860" s="142"/>
      <c r="S49860" s="139"/>
    </row>
    <row r="49861" spans="2:19" ht="15.75" customHeight="1" x14ac:dyDescent="0.25">
      <c r="B49861" s="106"/>
      <c r="C49861" s="106"/>
      <c r="D49861" s="139"/>
      <c r="P49861" s="142"/>
      <c r="Q49861" s="142"/>
      <c r="R49861" s="142"/>
      <c r="S49861" s="139"/>
    </row>
    <row r="49862" spans="2:19" ht="15.75" customHeight="1" x14ac:dyDescent="0.25">
      <c r="B49862" s="106"/>
      <c r="C49862" s="106"/>
      <c r="D49862" s="139"/>
      <c r="P49862" s="142"/>
      <c r="Q49862" s="142"/>
      <c r="R49862" s="142"/>
      <c r="S49862" s="139"/>
    </row>
    <row r="49863" spans="2:19" ht="15.75" customHeight="1" x14ac:dyDescent="0.25">
      <c r="B49863" s="106"/>
      <c r="C49863" s="106"/>
      <c r="D49863" s="139"/>
      <c r="P49863" s="142"/>
      <c r="Q49863" s="142"/>
      <c r="R49863" s="142"/>
      <c r="S49863" s="139"/>
    </row>
    <row r="49864" spans="2:19" ht="15.75" customHeight="1" x14ac:dyDescent="0.25">
      <c r="B49864" s="106"/>
      <c r="C49864" s="106"/>
      <c r="D49864" s="139"/>
      <c r="P49864" s="142"/>
      <c r="Q49864" s="142"/>
      <c r="R49864" s="142"/>
      <c r="S49864" s="139"/>
    </row>
    <row r="49865" spans="2:19" ht="15.75" customHeight="1" x14ac:dyDescent="0.25">
      <c r="B49865" s="106"/>
      <c r="C49865" s="106"/>
      <c r="D49865" s="139"/>
      <c r="P49865" s="142"/>
      <c r="Q49865" s="142"/>
      <c r="R49865" s="142"/>
      <c r="S49865" s="139"/>
    </row>
    <row r="49866" spans="2:19" ht="15.75" customHeight="1" x14ac:dyDescent="0.25">
      <c r="B49866" s="106"/>
      <c r="C49866" s="106"/>
      <c r="D49866" s="139"/>
      <c r="P49866" s="142"/>
      <c r="Q49866" s="142"/>
      <c r="R49866" s="142"/>
      <c r="S49866" s="139"/>
    </row>
    <row r="49867" spans="2:19" ht="15.75" customHeight="1" x14ac:dyDescent="0.25">
      <c r="B49867" s="106"/>
      <c r="C49867" s="106"/>
      <c r="D49867" s="139"/>
      <c r="P49867" s="142"/>
      <c r="Q49867" s="142"/>
      <c r="R49867" s="142"/>
      <c r="S49867" s="139"/>
    </row>
    <row r="49868" spans="2:19" ht="15.75" customHeight="1" x14ac:dyDescent="0.25">
      <c r="B49868" s="106"/>
      <c r="C49868" s="106"/>
      <c r="D49868" s="139"/>
      <c r="P49868" s="142"/>
      <c r="Q49868" s="142"/>
      <c r="R49868" s="142"/>
      <c r="S49868" s="139"/>
    </row>
    <row r="49869" spans="2:19" ht="15.75" customHeight="1" x14ac:dyDescent="0.25">
      <c r="B49869" s="106"/>
      <c r="C49869" s="106"/>
      <c r="D49869" s="139"/>
      <c r="P49869" s="142"/>
      <c r="Q49869" s="142"/>
      <c r="R49869" s="142"/>
      <c r="S49869" s="139"/>
    </row>
    <row r="49870" spans="2:19" ht="15.75" customHeight="1" x14ac:dyDescent="0.25">
      <c r="B49870" s="106"/>
      <c r="C49870" s="106"/>
      <c r="D49870" s="139"/>
      <c r="P49870" s="142"/>
      <c r="Q49870" s="142"/>
      <c r="R49870" s="142"/>
      <c r="S49870" s="139"/>
    </row>
    <row r="49871" spans="2:19" ht="15.75" customHeight="1" x14ac:dyDescent="0.25">
      <c r="B49871" s="106"/>
      <c r="C49871" s="106"/>
      <c r="D49871" s="139"/>
      <c r="P49871" s="142"/>
      <c r="Q49871" s="142"/>
      <c r="R49871" s="142"/>
      <c r="S49871" s="139"/>
    </row>
    <row r="49872" spans="2:19" ht="15.75" customHeight="1" x14ac:dyDescent="0.25">
      <c r="B49872" s="106"/>
      <c r="C49872" s="106"/>
      <c r="D49872" s="139"/>
      <c r="P49872" s="142"/>
      <c r="Q49872" s="142"/>
      <c r="R49872" s="142"/>
      <c r="S49872" s="139"/>
    </row>
    <row r="49873" spans="2:19" ht="15.75" customHeight="1" x14ac:dyDescent="0.25">
      <c r="B49873" s="106"/>
      <c r="C49873" s="106"/>
      <c r="D49873" s="139"/>
      <c r="P49873" s="142"/>
      <c r="Q49873" s="142"/>
      <c r="R49873" s="142"/>
      <c r="S49873" s="139"/>
    </row>
    <row r="49874" spans="2:19" ht="15.75" customHeight="1" x14ac:dyDescent="0.25">
      <c r="B49874" s="106"/>
      <c r="C49874" s="106"/>
      <c r="D49874" s="139"/>
      <c r="P49874" s="142"/>
      <c r="Q49874" s="142"/>
      <c r="R49874" s="142"/>
      <c r="S49874" s="139"/>
    </row>
    <row r="49875" spans="2:19" ht="15.75" customHeight="1" x14ac:dyDescent="0.25">
      <c r="B49875" s="106"/>
      <c r="C49875" s="106"/>
      <c r="D49875" s="139"/>
      <c r="P49875" s="142"/>
      <c r="Q49875" s="142"/>
      <c r="R49875" s="142"/>
      <c r="S49875" s="139"/>
    </row>
    <row r="49876" spans="2:19" ht="15.75" customHeight="1" x14ac:dyDescent="0.25">
      <c r="B49876" s="106"/>
      <c r="C49876" s="106"/>
      <c r="D49876" s="139"/>
      <c r="P49876" s="142"/>
      <c r="Q49876" s="142"/>
      <c r="R49876" s="142"/>
      <c r="S49876" s="139"/>
    </row>
    <row r="49877" spans="2:19" ht="15.75" customHeight="1" x14ac:dyDescent="0.25">
      <c r="B49877" s="106"/>
      <c r="C49877" s="106"/>
      <c r="D49877" s="139"/>
      <c r="P49877" s="142"/>
      <c r="Q49877" s="142"/>
      <c r="R49877" s="142"/>
      <c r="S49877" s="139"/>
    </row>
    <row r="49878" spans="2:19" ht="15.75" customHeight="1" x14ac:dyDescent="0.25">
      <c r="B49878" s="106"/>
      <c r="C49878" s="106"/>
      <c r="D49878" s="139"/>
      <c r="P49878" s="142"/>
      <c r="Q49878" s="142"/>
      <c r="R49878" s="142"/>
      <c r="S49878" s="139"/>
    </row>
    <row r="49879" spans="2:19" ht="15.75" customHeight="1" x14ac:dyDescent="0.25">
      <c r="B49879" s="106"/>
      <c r="C49879" s="106"/>
      <c r="D49879" s="139"/>
      <c r="P49879" s="142"/>
      <c r="Q49879" s="142"/>
      <c r="R49879" s="142"/>
      <c r="S49879" s="139"/>
    </row>
    <row r="49880" spans="2:19" ht="15.75" customHeight="1" x14ac:dyDescent="0.25">
      <c r="B49880" s="106"/>
      <c r="C49880" s="106"/>
      <c r="D49880" s="139"/>
      <c r="P49880" s="142"/>
      <c r="Q49880" s="142"/>
      <c r="R49880" s="142"/>
      <c r="S49880" s="139"/>
    </row>
    <row r="49881" spans="2:19" ht="15.75" customHeight="1" x14ac:dyDescent="0.25">
      <c r="B49881" s="106"/>
      <c r="C49881" s="106"/>
      <c r="D49881" s="139"/>
      <c r="P49881" s="142"/>
      <c r="Q49881" s="142"/>
      <c r="R49881" s="142"/>
      <c r="S49881" s="139"/>
    </row>
    <row r="49882" spans="2:19" ht="15.75" customHeight="1" x14ac:dyDescent="0.25">
      <c r="B49882" s="106"/>
      <c r="C49882" s="106"/>
      <c r="D49882" s="139"/>
      <c r="P49882" s="142"/>
      <c r="Q49882" s="142"/>
      <c r="R49882" s="142"/>
      <c r="S49882" s="139"/>
    </row>
    <row r="49883" spans="2:19" ht="15.75" customHeight="1" x14ac:dyDescent="0.25">
      <c r="B49883" s="106"/>
      <c r="C49883" s="106"/>
      <c r="D49883" s="139"/>
      <c r="P49883" s="142"/>
      <c r="Q49883" s="142"/>
      <c r="R49883" s="142"/>
      <c r="S49883" s="139"/>
    </row>
    <row r="49884" spans="2:19" ht="15.75" customHeight="1" x14ac:dyDescent="0.25">
      <c r="B49884" s="106"/>
      <c r="C49884" s="106"/>
      <c r="D49884" s="139"/>
      <c r="P49884" s="142"/>
      <c r="Q49884" s="142"/>
      <c r="R49884" s="142"/>
      <c r="S49884" s="139"/>
    </row>
    <row r="49885" spans="2:19" ht="15.75" customHeight="1" x14ac:dyDescent="0.25">
      <c r="B49885" s="106"/>
      <c r="C49885" s="106"/>
      <c r="D49885" s="139"/>
      <c r="P49885" s="142"/>
      <c r="Q49885" s="142"/>
      <c r="R49885" s="142"/>
      <c r="S49885" s="139"/>
    </row>
    <row r="49886" spans="2:19" ht="15.75" customHeight="1" x14ac:dyDescent="0.25">
      <c r="B49886" s="106"/>
      <c r="C49886" s="106"/>
      <c r="D49886" s="139"/>
      <c r="P49886" s="142"/>
      <c r="Q49886" s="142"/>
      <c r="R49886" s="142"/>
      <c r="S49886" s="139"/>
    </row>
    <row r="49887" spans="2:19" ht="15.75" customHeight="1" x14ac:dyDescent="0.25">
      <c r="B49887" s="106"/>
      <c r="C49887" s="106"/>
      <c r="D49887" s="139"/>
      <c r="P49887" s="142"/>
      <c r="Q49887" s="142"/>
      <c r="R49887" s="142"/>
      <c r="S49887" s="139"/>
    </row>
    <row r="49888" spans="2:19" ht="15.75" customHeight="1" x14ac:dyDescent="0.25">
      <c r="B49888" s="106"/>
      <c r="C49888" s="106"/>
      <c r="D49888" s="139"/>
      <c r="P49888" s="142"/>
      <c r="Q49888" s="142"/>
      <c r="R49888" s="142"/>
      <c r="S49888" s="139"/>
    </row>
    <row r="49889" spans="2:19" ht="15.75" customHeight="1" x14ac:dyDescent="0.25">
      <c r="B49889" s="106"/>
      <c r="C49889" s="106"/>
      <c r="D49889" s="139"/>
      <c r="P49889" s="142"/>
      <c r="Q49889" s="142"/>
      <c r="R49889" s="142"/>
      <c r="S49889" s="139"/>
    </row>
    <row r="49890" spans="2:19" ht="15.75" customHeight="1" x14ac:dyDescent="0.25">
      <c r="B49890" s="106"/>
      <c r="C49890" s="106"/>
      <c r="D49890" s="139"/>
      <c r="P49890" s="142"/>
      <c r="Q49890" s="142"/>
      <c r="R49890" s="142"/>
      <c r="S49890" s="139"/>
    </row>
    <row r="49891" spans="2:19" ht="15.75" customHeight="1" x14ac:dyDescent="0.25">
      <c r="B49891" s="106"/>
      <c r="C49891" s="106"/>
      <c r="D49891" s="139"/>
      <c r="P49891" s="142"/>
      <c r="Q49891" s="142"/>
      <c r="R49891" s="142"/>
      <c r="S49891" s="139"/>
    </row>
    <row r="49892" spans="2:19" ht="15.75" customHeight="1" x14ac:dyDescent="0.25">
      <c r="B49892" s="106"/>
      <c r="C49892" s="106"/>
      <c r="D49892" s="139"/>
      <c r="P49892" s="142"/>
      <c r="Q49892" s="142"/>
      <c r="R49892" s="142"/>
      <c r="S49892" s="139"/>
    </row>
    <row r="49893" spans="2:19" ht="15.75" customHeight="1" x14ac:dyDescent="0.25">
      <c r="B49893" s="106"/>
      <c r="C49893" s="106"/>
      <c r="D49893" s="139"/>
      <c r="P49893" s="142"/>
      <c r="Q49893" s="142"/>
      <c r="R49893" s="142"/>
      <c r="S49893" s="139"/>
    </row>
    <row r="49894" spans="2:19" ht="15.75" customHeight="1" x14ac:dyDescent="0.25">
      <c r="B49894" s="106"/>
      <c r="C49894" s="106"/>
      <c r="D49894" s="139"/>
      <c r="P49894" s="142"/>
      <c r="Q49894" s="142"/>
      <c r="R49894" s="142"/>
      <c r="S49894" s="139"/>
    </row>
    <row r="49895" spans="2:19" ht="15.75" customHeight="1" x14ac:dyDescent="0.25">
      <c r="B49895" s="106"/>
      <c r="C49895" s="106"/>
      <c r="D49895" s="139"/>
      <c r="P49895" s="142"/>
      <c r="Q49895" s="142"/>
      <c r="R49895" s="142"/>
      <c r="S49895" s="139"/>
    </row>
    <row r="49896" spans="2:19" ht="15.75" customHeight="1" x14ac:dyDescent="0.25">
      <c r="B49896" s="106"/>
      <c r="C49896" s="106"/>
      <c r="D49896" s="139"/>
      <c r="P49896" s="142"/>
      <c r="Q49896" s="142"/>
      <c r="R49896" s="142"/>
      <c r="S49896" s="139"/>
    </row>
    <row r="49897" spans="2:19" ht="15.75" customHeight="1" x14ac:dyDescent="0.25">
      <c r="B49897" s="106"/>
      <c r="C49897" s="106"/>
      <c r="D49897" s="139"/>
      <c r="P49897" s="142"/>
      <c r="Q49897" s="142"/>
      <c r="R49897" s="142"/>
      <c r="S49897" s="139"/>
    </row>
    <row r="49898" spans="2:19" ht="15.75" customHeight="1" x14ac:dyDescent="0.25">
      <c r="B49898" s="106"/>
      <c r="C49898" s="106"/>
      <c r="D49898" s="139"/>
      <c r="P49898" s="142"/>
      <c r="Q49898" s="142"/>
      <c r="R49898" s="142"/>
      <c r="S49898" s="139"/>
    </row>
    <row r="49899" spans="2:19" ht="15.75" customHeight="1" x14ac:dyDescent="0.25">
      <c r="B49899" s="106"/>
      <c r="C49899" s="106"/>
      <c r="D49899" s="139"/>
      <c r="P49899" s="142"/>
      <c r="Q49899" s="142"/>
      <c r="R49899" s="142"/>
      <c r="S49899" s="139"/>
    </row>
    <row r="49900" spans="2:19" ht="15.75" customHeight="1" x14ac:dyDescent="0.25">
      <c r="B49900" s="106"/>
      <c r="C49900" s="106"/>
      <c r="D49900" s="139"/>
      <c r="P49900" s="142"/>
      <c r="Q49900" s="142"/>
      <c r="R49900" s="142"/>
      <c r="S49900" s="139"/>
    </row>
    <row r="49901" spans="2:19" ht="15.75" customHeight="1" x14ac:dyDescent="0.25">
      <c r="B49901" s="106"/>
      <c r="C49901" s="106"/>
      <c r="D49901" s="139"/>
      <c r="P49901" s="142"/>
      <c r="Q49901" s="142"/>
      <c r="R49901" s="142"/>
      <c r="S49901" s="139"/>
    </row>
    <row r="49902" spans="2:19" ht="15.75" customHeight="1" x14ac:dyDescent="0.25">
      <c r="B49902" s="106"/>
      <c r="C49902" s="106"/>
      <c r="D49902" s="139"/>
      <c r="P49902" s="142"/>
      <c r="Q49902" s="142"/>
      <c r="R49902" s="142"/>
      <c r="S49902" s="139"/>
    </row>
    <row r="49903" spans="2:19" ht="15.75" customHeight="1" x14ac:dyDescent="0.25">
      <c r="B49903" s="106"/>
      <c r="C49903" s="106"/>
      <c r="D49903" s="139"/>
      <c r="P49903" s="142"/>
      <c r="Q49903" s="142"/>
      <c r="R49903" s="142"/>
      <c r="S49903" s="139"/>
    </row>
    <row r="49904" spans="2:19" ht="15.75" customHeight="1" x14ac:dyDescent="0.25">
      <c r="B49904" s="106"/>
      <c r="C49904" s="106"/>
      <c r="D49904" s="139"/>
      <c r="P49904" s="142"/>
      <c r="Q49904" s="142"/>
      <c r="R49904" s="142"/>
      <c r="S49904" s="139"/>
    </row>
    <row r="49905" spans="2:19" ht="15.75" customHeight="1" x14ac:dyDescent="0.25">
      <c r="B49905" s="106"/>
      <c r="C49905" s="106"/>
      <c r="D49905" s="139"/>
      <c r="P49905" s="142"/>
      <c r="Q49905" s="142"/>
      <c r="R49905" s="142"/>
      <c r="S49905" s="139"/>
    </row>
    <row r="49906" spans="2:19" ht="15.75" customHeight="1" x14ac:dyDescent="0.25">
      <c r="B49906" s="106"/>
      <c r="C49906" s="106"/>
      <c r="D49906" s="139"/>
      <c r="P49906" s="142"/>
      <c r="Q49906" s="142"/>
      <c r="R49906" s="142"/>
      <c r="S49906" s="139"/>
    </row>
    <row r="49907" spans="2:19" ht="15.75" customHeight="1" x14ac:dyDescent="0.25">
      <c r="B49907" s="106"/>
      <c r="C49907" s="106"/>
      <c r="D49907" s="139"/>
      <c r="P49907" s="142"/>
      <c r="Q49907" s="142"/>
      <c r="R49907" s="142"/>
      <c r="S49907" s="139"/>
    </row>
    <row r="49908" spans="2:19" ht="15.75" customHeight="1" x14ac:dyDescent="0.25">
      <c r="B49908" s="106"/>
      <c r="C49908" s="106"/>
      <c r="D49908" s="139"/>
      <c r="P49908" s="142"/>
      <c r="Q49908" s="142"/>
      <c r="R49908" s="142"/>
      <c r="S49908" s="139"/>
    </row>
    <row r="49909" spans="2:19" ht="15.75" customHeight="1" x14ac:dyDescent="0.25">
      <c r="B49909" s="106"/>
      <c r="C49909" s="106"/>
      <c r="D49909" s="139"/>
      <c r="P49909" s="142"/>
      <c r="Q49909" s="142"/>
      <c r="R49909" s="142"/>
      <c r="S49909" s="139"/>
    </row>
    <row r="49910" spans="2:19" ht="15.75" customHeight="1" x14ac:dyDescent="0.25">
      <c r="B49910" s="106"/>
      <c r="C49910" s="106"/>
      <c r="D49910" s="139"/>
      <c r="P49910" s="142"/>
      <c r="Q49910" s="142"/>
      <c r="R49910" s="142"/>
      <c r="S49910" s="139"/>
    </row>
    <row r="49911" spans="2:19" ht="15.75" customHeight="1" x14ac:dyDescent="0.25">
      <c r="B49911" s="106"/>
      <c r="C49911" s="106"/>
      <c r="D49911" s="139"/>
      <c r="P49911" s="142"/>
      <c r="Q49911" s="142"/>
      <c r="R49911" s="142"/>
      <c r="S49911" s="139"/>
    </row>
    <row r="49912" spans="2:19" ht="15.75" customHeight="1" x14ac:dyDescent="0.25">
      <c r="B49912" s="106"/>
      <c r="C49912" s="106"/>
      <c r="D49912" s="139"/>
      <c r="P49912" s="142"/>
      <c r="Q49912" s="142"/>
      <c r="R49912" s="142"/>
      <c r="S49912" s="139"/>
    </row>
    <row r="49913" spans="2:19" ht="15.75" customHeight="1" x14ac:dyDescent="0.25">
      <c r="B49913" s="106"/>
      <c r="C49913" s="106"/>
      <c r="D49913" s="139"/>
      <c r="P49913" s="142"/>
      <c r="Q49913" s="142"/>
      <c r="R49913" s="142"/>
      <c r="S49913" s="139"/>
    </row>
    <row r="49914" spans="2:19" ht="15.75" customHeight="1" x14ac:dyDescent="0.25">
      <c r="B49914" s="106"/>
      <c r="C49914" s="106"/>
      <c r="D49914" s="139"/>
      <c r="P49914" s="142"/>
      <c r="Q49914" s="142"/>
      <c r="R49914" s="142"/>
      <c r="S49914" s="139"/>
    </row>
    <row r="49915" spans="2:19" ht="15.75" customHeight="1" x14ac:dyDescent="0.25">
      <c r="B49915" s="106"/>
      <c r="C49915" s="106"/>
      <c r="D49915" s="139"/>
      <c r="P49915" s="142"/>
      <c r="Q49915" s="142"/>
      <c r="R49915" s="142"/>
      <c r="S49915" s="139"/>
    </row>
    <row r="49916" spans="2:19" ht="15.75" customHeight="1" x14ac:dyDescent="0.25">
      <c r="B49916" s="106"/>
      <c r="C49916" s="106"/>
      <c r="D49916" s="139"/>
      <c r="P49916" s="142"/>
      <c r="Q49916" s="142"/>
      <c r="R49916" s="142"/>
      <c r="S49916" s="139"/>
    </row>
    <row r="49917" spans="2:19" ht="15.75" customHeight="1" x14ac:dyDescent="0.25">
      <c r="B49917" s="106"/>
      <c r="C49917" s="106"/>
      <c r="D49917" s="139"/>
      <c r="P49917" s="142"/>
      <c r="Q49917" s="142"/>
      <c r="R49917" s="142"/>
      <c r="S49917" s="139"/>
    </row>
    <row r="49918" spans="2:19" ht="15.75" customHeight="1" x14ac:dyDescent="0.25">
      <c r="B49918" s="106"/>
      <c r="C49918" s="106"/>
      <c r="D49918" s="139"/>
      <c r="P49918" s="142"/>
      <c r="Q49918" s="142"/>
      <c r="R49918" s="142"/>
      <c r="S49918" s="139"/>
    </row>
    <row r="49919" spans="2:19" ht="15.75" customHeight="1" x14ac:dyDescent="0.25">
      <c r="B49919" s="106"/>
      <c r="C49919" s="106"/>
      <c r="D49919" s="139"/>
      <c r="P49919" s="142"/>
      <c r="Q49919" s="142"/>
      <c r="R49919" s="142"/>
      <c r="S49919" s="139"/>
    </row>
    <row r="49920" spans="2:19" ht="15.75" customHeight="1" x14ac:dyDescent="0.25">
      <c r="B49920" s="106"/>
      <c r="C49920" s="106"/>
      <c r="D49920" s="139"/>
      <c r="P49920" s="142"/>
      <c r="Q49920" s="142"/>
      <c r="R49920" s="142"/>
      <c r="S49920" s="139"/>
    </row>
    <row r="49921" spans="2:19" ht="15.75" customHeight="1" x14ac:dyDescent="0.25">
      <c r="B49921" s="106"/>
      <c r="C49921" s="106"/>
      <c r="D49921" s="139"/>
      <c r="P49921" s="142"/>
      <c r="Q49921" s="142"/>
      <c r="R49921" s="142"/>
      <c r="S49921" s="139"/>
    </row>
    <row r="49922" spans="2:19" ht="15.75" customHeight="1" x14ac:dyDescent="0.25">
      <c r="B49922" s="106"/>
      <c r="C49922" s="106"/>
      <c r="D49922" s="139"/>
      <c r="P49922" s="142"/>
      <c r="Q49922" s="142"/>
      <c r="R49922" s="142"/>
      <c r="S49922" s="139"/>
    </row>
    <row r="49923" spans="2:19" ht="15.75" customHeight="1" x14ac:dyDescent="0.25">
      <c r="B49923" s="106"/>
      <c r="C49923" s="106"/>
      <c r="D49923" s="139"/>
      <c r="P49923" s="142"/>
      <c r="Q49923" s="142"/>
      <c r="R49923" s="142"/>
      <c r="S49923" s="139"/>
    </row>
    <row r="49924" spans="2:19" ht="15.75" customHeight="1" x14ac:dyDescent="0.25">
      <c r="B49924" s="106"/>
      <c r="C49924" s="106"/>
      <c r="D49924" s="139"/>
      <c r="P49924" s="142"/>
      <c r="Q49924" s="142"/>
      <c r="R49924" s="142"/>
      <c r="S49924" s="139"/>
    </row>
    <row r="49925" spans="2:19" ht="15.75" customHeight="1" x14ac:dyDescent="0.25">
      <c r="B49925" s="106"/>
      <c r="C49925" s="106"/>
      <c r="D49925" s="139"/>
      <c r="P49925" s="142"/>
      <c r="Q49925" s="142"/>
      <c r="R49925" s="142"/>
      <c r="S49925" s="139"/>
    </row>
    <row r="49926" spans="2:19" ht="15.75" customHeight="1" x14ac:dyDescent="0.25">
      <c r="B49926" s="106"/>
      <c r="C49926" s="106"/>
      <c r="D49926" s="139"/>
      <c r="P49926" s="142"/>
      <c r="Q49926" s="142"/>
      <c r="R49926" s="142"/>
      <c r="S49926" s="139"/>
    </row>
    <row r="49927" spans="2:19" ht="15.75" customHeight="1" x14ac:dyDescent="0.25">
      <c r="B49927" s="106"/>
      <c r="C49927" s="106"/>
      <c r="D49927" s="139"/>
      <c r="P49927" s="142"/>
      <c r="Q49927" s="142"/>
      <c r="R49927" s="142"/>
      <c r="S49927" s="139"/>
    </row>
    <row r="49928" spans="2:19" ht="15.75" customHeight="1" x14ac:dyDescent="0.25">
      <c r="B49928" s="106"/>
      <c r="C49928" s="106"/>
      <c r="D49928" s="139"/>
      <c r="P49928" s="142"/>
      <c r="Q49928" s="142"/>
      <c r="R49928" s="142"/>
      <c r="S49928" s="139"/>
    </row>
    <row r="49929" spans="2:19" ht="15.75" customHeight="1" x14ac:dyDescent="0.25">
      <c r="B49929" s="106"/>
      <c r="C49929" s="106"/>
      <c r="D49929" s="139"/>
      <c r="P49929" s="142"/>
      <c r="Q49929" s="142"/>
      <c r="R49929" s="142"/>
      <c r="S49929" s="139"/>
    </row>
    <row r="49930" spans="2:19" ht="15.75" customHeight="1" x14ac:dyDescent="0.25">
      <c r="B49930" s="106"/>
      <c r="C49930" s="106"/>
      <c r="D49930" s="139"/>
      <c r="P49930" s="142"/>
      <c r="Q49930" s="142"/>
      <c r="R49930" s="142"/>
      <c r="S49930" s="139"/>
    </row>
    <row r="49931" spans="2:19" ht="15.75" customHeight="1" x14ac:dyDescent="0.25">
      <c r="B49931" s="106"/>
      <c r="C49931" s="106"/>
      <c r="D49931" s="139"/>
      <c r="P49931" s="142"/>
      <c r="Q49931" s="142"/>
      <c r="R49931" s="142"/>
      <c r="S49931" s="139"/>
    </row>
    <row r="49932" spans="2:19" ht="15.75" customHeight="1" x14ac:dyDescent="0.25">
      <c r="B49932" s="106"/>
      <c r="C49932" s="106"/>
      <c r="D49932" s="139"/>
      <c r="P49932" s="142"/>
      <c r="Q49932" s="142"/>
      <c r="R49932" s="142"/>
      <c r="S49932" s="139"/>
    </row>
    <row r="49933" spans="2:19" ht="15.75" customHeight="1" x14ac:dyDescent="0.25">
      <c r="B49933" s="106"/>
      <c r="C49933" s="106"/>
      <c r="D49933" s="139"/>
      <c r="P49933" s="142"/>
      <c r="Q49933" s="142"/>
      <c r="R49933" s="142"/>
      <c r="S49933" s="139"/>
    </row>
    <row r="49934" spans="2:19" ht="15.75" customHeight="1" x14ac:dyDescent="0.25">
      <c r="B49934" s="106"/>
      <c r="C49934" s="106"/>
      <c r="D49934" s="139"/>
      <c r="P49934" s="142"/>
      <c r="Q49934" s="142"/>
      <c r="R49934" s="142"/>
      <c r="S49934" s="139"/>
    </row>
    <row r="49935" spans="2:19" ht="15.75" customHeight="1" x14ac:dyDescent="0.25">
      <c r="B49935" s="106"/>
      <c r="C49935" s="106"/>
      <c r="D49935" s="139"/>
      <c r="P49935" s="142"/>
      <c r="Q49935" s="142"/>
      <c r="R49935" s="142"/>
      <c r="S49935" s="139"/>
    </row>
    <row r="49936" spans="2:19" ht="15.75" customHeight="1" x14ac:dyDescent="0.25">
      <c r="B49936" s="106"/>
      <c r="C49936" s="106"/>
      <c r="D49936" s="139"/>
      <c r="P49936" s="142"/>
      <c r="Q49936" s="142"/>
      <c r="R49936" s="142"/>
      <c r="S49936" s="139"/>
    </row>
    <row r="49937" spans="2:19" ht="15.75" customHeight="1" x14ac:dyDescent="0.25">
      <c r="B49937" s="106"/>
      <c r="C49937" s="106"/>
      <c r="D49937" s="139"/>
      <c r="P49937" s="142"/>
      <c r="Q49937" s="142"/>
      <c r="R49937" s="142"/>
      <c r="S49937" s="139"/>
    </row>
    <row r="49938" spans="2:19" ht="15.75" customHeight="1" x14ac:dyDescent="0.25">
      <c r="B49938" s="106"/>
      <c r="C49938" s="106"/>
      <c r="D49938" s="139"/>
      <c r="P49938" s="142"/>
      <c r="Q49938" s="142"/>
      <c r="R49938" s="142"/>
      <c r="S49938" s="139"/>
    </row>
    <row r="49939" spans="2:19" ht="15.75" customHeight="1" x14ac:dyDescent="0.25">
      <c r="B49939" s="106"/>
      <c r="C49939" s="106"/>
      <c r="D49939" s="139"/>
      <c r="P49939" s="142"/>
      <c r="Q49939" s="142"/>
      <c r="R49939" s="142"/>
      <c r="S49939" s="139"/>
    </row>
    <row r="49940" spans="2:19" ht="15.75" customHeight="1" x14ac:dyDescent="0.25">
      <c r="B49940" s="106"/>
      <c r="C49940" s="106"/>
      <c r="D49940" s="139"/>
      <c r="P49940" s="142"/>
      <c r="Q49940" s="142"/>
      <c r="R49940" s="142"/>
      <c r="S49940" s="139"/>
    </row>
    <row r="49941" spans="2:19" ht="15.75" customHeight="1" x14ac:dyDescent="0.25">
      <c r="B49941" s="106"/>
      <c r="C49941" s="106"/>
      <c r="D49941" s="139"/>
      <c r="P49941" s="142"/>
      <c r="Q49941" s="142"/>
      <c r="R49941" s="142"/>
      <c r="S49941" s="139"/>
    </row>
    <row r="49942" spans="2:19" ht="15.75" customHeight="1" x14ac:dyDescent="0.25">
      <c r="B49942" s="106"/>
      <c r="C49942" s="106"/>
      <c r="D49942" s="139"/>
      <c r="P49942" s="142"/>
      <c r="Q49942" s="142"/>
      <c r="R49942" s="142"/>
      <c r="S49942" s="139"/>
    </row>
    <row r="49943" spans="2:19" ht="15.75" customHeight="1" x14ac:dyDescent="0.25">
      <c r="B49943" s="106"/>
      <c r="C49943" s="106"/>
      <c r="D49943" s="139"/>
      <c r="P49943" s="142"/>
      <c r="Q49943" s="142"/>
      <c r="R49943" s="142"/>
      <c r="S49943" s="139"/>
    </row>
    <row r="49944" spans="2:19" ht="15.75" customHeight="1" x14ac:dyDescent="0.25">
      <c r="B49944" s="106"/>
      <c r="C49944" s="106"/>
      <c r="D49944" s="139"/>
      <c r="P49944" s="142"/>
      <c r="Q49944" s="142"/>
      <c r="R49944" s="142"/>
      <c r="S49944" s="139"/>
    </row>
    <row r="49945" spans="2:19" ht="15.75" customHeight="1" x14ac:dyDescent="0.25">
      <c r="B49945" s="106"/>
      <c r="C49945" s="106"/>
      <c r="D49945" s="139"/>
      <c r="P49945" s="142"/>
      <c r="Q49945" s="142"/>
      <c r="R49945" s="142"/>
      <c r="S49945" s="139"/>
    </row>
    <row r="49946" spans="2:19" ht="15.75" customHeight="1" x14ac:dyDescent="0.25">
      <c r="B49946" s="106"/>
      <c r="C49946" s="106"/>
      <c r="D49946" s="139"/>
      <c r="P49946" s="142"/>
      <c r="Q49946" s="142"/>
      <c r="R49946" s="142"/>
      <c r="S49946" s="139"/>
    </row>
    <row r="49947" spans="2:19" ht="15.75" customHeight="1" x14ac:dyDescent="0.25">
      <c r="B49947" s="106"/>
      <c r="C49947" s="106"/>
      <c r="D49947" s="139"/>
      <c r="P49947" s="142"/>
      <c r="Q49947" s="142"/>
      <c r="R49947" s="142"/>
      <c r="S49947" s="139"/>
    </row>
    <row r="49948" spans="2:19" ht="15.75" customHeight="1" x14ac:dyDescent="0.25">
      <c r="B49948" s="106"/>
      <c r="C49948" s="106"/>
      <c r="D49948" s="139"/>
      <c r="P49948" s="142"/>
      <c r="Q49948" s="142"/>
      <c r="R49948" s="142"/>
      <c r="S49948" s="139"/>
    </row>
    <row r="49949" spans="2:19" ht="15.75" customHeight="1" x14ac:dyDescent="0.25">
      <c r="B49949" s="106"/>
      <c r="C49949" s="106"/>
      <c r="D49949" s="139"/>
      <c r="P49949" s="142"/>
      <c r="Q49949" s="142"/>
      <c r="R49949" s="142"/>
      <c r="S49949" s="139"/>
    </row>
    <row r="49950" spans="2:19" ht="15.75" customHeight="1" x14ac:dyDescent="0.25">
      <c r="B49950" s="106"/>
      <c r="C49950" s="106"/>
      <c r="D49950" s="139"/>
      <c r="P49950" s="142"/>
      <c r="Q49950" s="142"/>
      <c r="R49950" s="142"/>
      <c r="S49950" s="139"/>
    </row>
    <row r="49951" spans="2:19" ht="15.75" customHeight="1" x14ac:dyDescent="0.25">
      <c r="B49951" s="106"/>
      <c r="C49951" s="106"/>
      <c r="D49951" s="139"/>
      <c r="P49951" s="142"/>
      <c r="Q49951" s="142"/>
      <c r="R49951" s="142"/>
      <c r="S49951" s="139"/>
    </row>
    <row r="49952" spans="2:19" ht="15.75" customHeight="1" x14ac:dyDescent="0.25">
      <c r="B49952" s="106"/>
      <c r="C49952" s="106"/>
      <c r="D49952" s="139"/>
      <c r="P49952" s="142"/>
      <c r="Q49952" s="142"/>
      <c r="R49952" s="142"/>
      <c r="S49952" s="139"/>
    </row>
    <row r="49953" spans="2:19" ht="15.75" customHeight="1" x14ac:dyDescent="0.25">
      <c r="B49953" s="106"/>
      <c r="C49953" s="106"/>
      <c r="D49953" s="139"/>
      <c r="P49953" s="142"/>
      <c r="Q49953" s="142"/>
      <c r="R49953" s="142"/>
      <c r="S49953" s="139"/>
    </row>
    <row r="49954" spans="2:19" ht="15.75" customHeight="1" x14ac:dyDescent="0.25">
      <c r="B49954" s="106"/>
      <c r="C49954" s="106"/>
      <c r="D49954" s="139"/>
      <c r="P49954" s="142"/>
      <c r="Q49954" s="142"/>
      <c r="R49954" s="142"/>
      <c r="S49954" s="139"/>
    </row>
    <row r="49955" spans="2:19" ht="15.75" customHeight="1" x14ac:dyDescent="0.25">
      <c r="B49955" s="106"/>
      <c r="C49955" s="106"/>
      <c r="D49955" s="139"/>
      <c r="P49955" s="142"/>
      <c r="Q49955" s="142"/>
      <c r="R49955" s="142"/>
      <c r="S49955" s="139"/>
    </row>
    <row r="49956" spans="2:19" ht="15.75" customHeight="1" x14ac:dyDescent="0.25">
      <c r="B49956" s="106"/>
      <c r="C49956" s="106"/>
      <c r="D49956" s="139"/>
      <c r="P49956" s="142"/>
      <c r="Q49956" s="142"/>
      <c r="R49956" s="142"/>
      <c r="S49956" s="139"/>
    </row>
    <row r="49957" spans="2:19" ht="15.75" customHeight="1" x14ac:dyDescent="0.25">
      <c r="B49957" s="106"/>
      <c r="C49957" s="106"/>
      <c r="D49957" s="139"/>
      <c r="P49957" s="142"/>
      <c r="Q49957" s="142"/>
      <c r="R49957" s="142"/>
      <c r="S49957" s="139"/>
    </row>
    <row r="49958" spans="2:19" ht="15.75" customHeight="1" x14ac:dyDescent="0.25">
      <c r="B49958" s="106"/>
      <c r="C49958" s="106"/>
      <c r="D49958" s="139"/>
      <c r="P49958" s="142"/>
      <c r="Q49958" s="142"/>
      <c r="R49958" s="142"/>
      <c r="S49958" s="139"/>
    </row>
    <row r="49959" spans="2:19" ht="15.75" customHeight="1" x14ac:dyDescent="0.25">
      <c r="B49959" s="106"/>
      <c r="C49959" s="106"/>
      <c r="D49959" s="139"/>
      <c r="P49959" s="142"/>
      <c r="Q49959" s="142"/>
      <c r="R49959" s="142"/>
      <c r="S49959" s="139"/>
    </row>
    <row r="49960" spans="2:19" ht="15.75" customHeight="1" x14ac:dyDescent="0.25">
      <c r="B49960" s="106"/>
      <c r="C49960" s="106"/>
      <c r="D49960" s="139"/>
      <c r="P49960" s="142"/>
      <c r="Q49960" s="142"/>
      <c r="R49960" s="142"/>
      <c r="S49960" s="139"/>
    </row>
    <row r="49961" spans="2:19" ht="15.75" customHeight="1" x14ac:dyDescent="0.25">
      <c r="B49961" s="106"/>
      <c r="C49961" s="106"/>
      <c r="D49961" s="139"/>
      <c r="P49961" s="142"/>
      <c r="Q49961" s="142"/>
      <c r="R49961" s="142"/>
      <c r="S49961" s="139"/>
    </row>
    <row r="49962" spans="2:19" ht="15.75" customHeight="1" x14ac:dyDescent="0.25">
      <c r="B49962" s="106"/>
      <c r="C49962" s="106"/>
      <c r="D49962" s="139"/>
      <c r="P49962" s="142"/>
      <c r="Q49962" s="142"/>
      <c r="R49962" s="142"/>
      <c r="S49962" s="139"/>
    </row>
    <row r="49963" spans="2:19" ht="15.75" customHeight="1" x14ac:dyDescent="0.25">
      <c r="B49963" s="106"/>
      <c r="C49963" s="106"/>
      <c r="D49963" s="139"/>
      <c r="P49963" s="142"/>
      <c r="Q49963" s="142"/>
      <c r="R49963" s="142"/>
      <c r="S49963" s="139"/>
    </row>
    <row r="49964" spans="2:19" ht="15.75" customHeight="1" x14ac:dyDescent="0.25">
      <c r="B49964" s="106"/>
      <c r="C49964" s="106"/>
      <c r="D49964" s="139"/>
      <c r="P49964" s="142"/>
      <c r="Q49964" s="142"/>
      <c r="R49964" s="142"/>
      <c r="S49964" s="139"/>
    </row>
    <row r="49965" spans="2:19" ht="15.75" customHeight="1" x14ac:dyDescent="0.25">
      <c r="B49965" s="106"/>
      <c r="C49965" s="106"/>
      <c r="D49965" s="139"/>
      <c r="P49965" s="142"/>
      <c r="Q49965" s="142"/>
      <c r="R49965" s="142"/>
      <c r="S49965" s="139"/>
    </row>
    <row r="49966" spans="2:19" ht="15.75" customHeight="1" x14ac:dyDescent="0.25">
      <c r="B49966" s="106"/>
      <c r="C49966" s="106"/>
      <c r="D49966" s="139"/>
      <c r="P49966" s="142"/>
      <c r="Q49966" s="142"/>
      <c r="R49966" s="142"/>
      <c r="S49966" s="139"/>
    </row>
    <row r="49967" spans="2:19" ht="15.75" customHeight="1" x14ac:dyDescent="0.25">
      <c r="B49967" s="106"/>
      <c r="C49967" s="106"/>
      <c r="D49967" s="139"/>
      <c r="P49967" s="142"/>
      <c r="Q49967" s="142"/>
      <c r="R49967" s="142"/>
      <c r="S49967" s="139"/>
    </row>
    <row r="49968" spans="2:19" ht="15.75" customHeight="1" x14ac:dyDescent="0.25">
      <c r="B49968" s="106"/>
      <c r="C49968" s="106"/>
      <c r="D49968" s="139"/>
      <c r="P49968" s="142"/>
      <c r="Q49968" s="142"/>
      <c r="R49968" s="142"/>
      <c r="S49968" s="139"/>
    </row>
    <row r="49969" spans="2:19" ht="15.75" customHeight="1" x14ac:dyDescent="0.25">
      <c r="B49969" s="106"/>
      <c r="C49969" s="106"/>
      <c r="D49969" s="139"/>
      <c r="P49969" s="142"/>
      <c r="Q49969" s="142"/>
      <c r="R49969" s="142"/>
      <c r="S49969" s="139"/>
    </row>
    <row r="49970" spans="2:19" ht="15.75" customHeight="1" x14ac:dyDescent="0.25">
      <c r="B49970" s="106"/>
      <c r="C49970" s="106"/>
      <c r="D49970" s="139"/>
      <c r="P49970" s="142"/>
      <c r="Q49970" s="142"/>
      <c r="R49970" s="142"/>
      <c r="S49970" s="139"/>
    </row>
    <row r="49971" spans="2:19" ht="15.75" customHeight="1" x14ac:dyDescent="0.25">
      <c r="B49971" s="106"/>
      <c r="C49971" s="106"/>
      <c r="D49971" s="139"/>
      <c r="P49971" s="142"/>
      <c r="Q49971" s="142"/>
      <c r="R49971" s="142"/>
      <c r="S49971" s="139"/>
    </row>
    <row r="49972" spans="2:19" ht="15.75" customHeight="1" x14ac:dyDescent="0.25">
      <c r="B49972" s="106"/>
      <c r="C49972" s="106"/>
      <c r="D49972" s="139"/>
      <c r="P49972" s="142"/>
      <c r="Q49972" s="142"/>
      <c r="R49972" s="142"/>
      <c r="S49972" s="139"/>
    </row>
    <row r="49973" spans="2:19" ht="15.75" customHeight="1" x14ac:dyDescent="0.25">
      <c r="B49973" s="106"/>
      <c r="C49973" s="106"/>
      <c r="D49973" s="139"/>
      <c r="P49973" s="142"/>
      <c r="Q49973" s="142"/>
      <c r="R49973" s="142"/>
      <c r="S49973" s="139"/>
    </row>
    <row r="49974" spans="2:19" ht="15.75" customHeight="1" x14ac:dyDescent="0.25">
      <c r="B49974" s="106"/>
      <c r="C49974" s="106"/>
      <c r="D49974" s="139"/>
      <c r="P49974" s="142"/>
      <c r="Q49974" s="142"/>
      <c r="R49974" s="142"/>
      <c r="S49974" s="139"/>
    </row>
    <row r="49975" spans="2:19" ht="15.75" customHeight="1" x14ac:dyDescent="0.25">
      <c r="B49975" s="106"/>
      <c r="C49975" s="106"/>
      <c r="D49975" s="139"/>
      <c r="P49975" s="142"/>
      <c r="Q49975" s="142"/>
      <c r="R49975" s="142"/>
      <c r="S49975" s="139"/>
    </row>
    <row r="49976" spans="2:19" ht="15.75" customHeight="1" x14ac:dyDescent="0.25">
      <c r="B49976" s="106"/>
      <c r="C49976" s="106"/>
      <c r="D49976" s="139"/>
      <c r="P49976" s="142"/>
      <c r="Q49976" s="142"/>
      <c r="R49976" s="142"/>
      <c r="S49976" s="139"/>
    </row>
    <row r="49977" spans="2:19" ht="15.75" customHeight="1" x14ac:dyDescent="0.25">
      <c r="B49977" s="106"/>
      <c r="C49977" s="106"/>
      <c r="D49977" s="139"/>
      <c r="P49977" s="142"/>
      <c r="Q49977" s="142"/>
      <c r="R49977" s="142"/>
      <c r="S49977" s="139"/>
    </row>
    <row r="49978" spans="2:19" ht="15.75" customHeight="1" x14ac:dyDescent="0.25">
      <c r="B49978" s="106"/>
      <c r="C49978" s="106"/>
      <c r="D49978" s="139"/>
      <c r="P49978" s="142"/>
      <c r="Q49978" s="142"/>
      <c r="R49978" s="142"/>
      <c r="S49978" s="139"/>
    </row>
    <row r="49979" spans="2:19" ht="15.75" customHeight="1" x14ac:dyDescent="0.25">
      <c r="B49979" s="106"/>
      <c r="C49979" s="106"/>
      <c r="D49979" s="139"/>
      <c r="P49979" s="142"/>
      <c r="Q49979" s="142"/>
      <c r="R49979" s="142"/>
      <c r="S49979" s="139"/>
    </row>
    <row r="49980" spans="2:19" ht="15.75" customHeight="1" x14ac:dyDescent="0.25">
      <c r="B49980" s="106"/>
      <c r="C49980" s="106"/>
      <c r="D49980" s="139"/>
      <c r="P49980" s="142"/>
      <c r="Q49980" s="142"/>
      <c r="R49980" s="142"/>
      <c r="S49980" s="139"/>
    </row>
    <row r="49981" spans="2:19" ht="15.75" customHeight="1" x14ac:dyDescent="0.25">
      <c r="B49981" s="106"/>
      <c r="C49981" s="106"/>
      <c r="D49981" s="139"/>
      <c r="P49981" s="142"/>
      <c r="Q49981" s="142"/>
      <c r="R49981" s="142"/>
      <c r="S49981" s="139"/>
    </row>
    <row r="49982" spans="2:19" ht="15.75" customHeight="1" x14ac:dyDescent="0.25">
      <c r="B49982" s="106"/>
      <c r="C49982" s="106"/>
      <c r="D49982" s="139"/>
      <c r="P49982" s="142"/>
      <c r="Q49982" s="142"/>
      <c r="R49982" s="142"/>
      <c r="S49982" s="139"/>
    </row>
    <row r="49983" spans="2:19" ht="15.75" customHeight="1" x14ac:dyDescent="0.25">
      <c r="B49983" s="106"/>
      <c r="C49983" s="106"/>
      <c r="D49983" s="139"/>
      <c r="P49983" s="142"/>
      <c r="Q49983" s="142"/>
      <c r="R49983" s="142"/>
      <c r="S49983" s="139"/>
    </row>
    <row r="49984" spans="2:19" ht="15.75" customHeight="1" x14ac:dyDescent="0.25">
      <c r="B49984" s="106"/>
      <c r="C49984" s="106"/>
      <c r="D49984" s="139"/>
      <c r="P49984" s="142"/>
      <c r="Q49984" s="142"/>
      <c r="R49984" s="142"/>
      <c r="S49984" s="139"/>
    </row>
    <row r="49985" spans="2:19" ht="15.75" customHeight="1" x14ac:dyDescent="0.25">
      <c r="B49985" s="106"/>
      <c r="C49985" s="106"/>
      <c r="D49985" s="139"/>
      <c r="P49985" s="142"/>
      <c r="Q49985" s="142"/>
      <c r="R49985" s="142"/>
      <c r="S49985" s="139"/>
    </row>
    <row r="49986" spans="2:19" ht="15.75" customHeight="1" x14ac:dyDescent="0.25">
      <c r="B49986" s="106"/>
      <c r="C49986" s="106"/>
      <c r="D49986" s="139"/>
      <c r="P49986" s="142"/>
      <c r="Q49986" s="142"/>
      <c r="R49986" s="142"/>
      <c r="S49986" s="139"/>
    </row>
    <row r="49987" spans="2:19" ht="15.75" customHeight="1" x14ac:dyDescent="0.25">
      <c r="B49987" s="106"/>
      <c r="C49987" s="106"/>
      <c r="D49987" s="139"/>
      <c r="P49987" s="142"/>
      <c r="Q49987" s="142"/>
      <c r="R49987" s="142"/>
      <c r="S49987" s="139"/>
    </row>
    <row r="49988" spans="2:19" ht="15.75" customHeight="1" x14ac:dyDescent="0.25">
      <c r="B49988" s="106"/>
      <c r="C49988" s="106"/>
      <c r="D49988" s="139"/>
      <c r="P49988" s="142"/>
      <c r="Q49988" s="142"/>
      <c r="R49988" s="142"/>
      <c r="S49988" s="139"/>
    </row>
    <row r="49989" spans="2:19" ht="15.75" customHeight="1" x14ac:dyDescent="0.25">
      <c r="B49989" s="106"/>
      <c r="C49989" s="106"/>
      <c r="D49989" s="139"/>
      <c r="P49989" s="142"/>
      <c r="Q49989" s="142"/>
      <c r="R49989" s="142"/>
      <c r="S49989" s="139"/>
    </row>
    <row r="49990" spans="2:19" ht="15.75" customHeight="1" x14ac:dyDescent="0.25">
      <c r="B49990" s="106"/>
      <c r="C49990" s="106"/>
      <c r="D49990" s="139"/>
      <c r="P49990" s="142"/>
      <c r="Q49990" s="142"/>
      <c r="R49990" s="142"/>
      <c r="S49990" s="139"/>
    </row>
    <row r="49991" spans="2:19" ht="15.75" customHeight="1" x14ac:dyDescent="0.25">
      <c r="B49991" s="106"/>
      <c r="C49991" s="106"/>
      <c r="D49991" s="139"/>
      <c r="P49991" s="142"/>
      <c r="Q49991" s="142"/>
      <c r="R49991" s="142"/>
      <c r="S49991" s="139"/>
    </row>
    <row r="49992" spans="2:19" ht="15.75" customHeight="1" x14ac:dyDescent="0.25">
      <c r="B49992" s="106"/>
      <c r="C49992" s="106"/>
      <c r="D49992" s="139"/>
      <c r="P49992" s="142"/>
      <c r="Q49992" s="142"/>
      <c r="R49992" s="142"/>
      <c r="S49992" s="139"/>
    </row>
    <row r="49993" spans="2:19" ht="15.75" customHeight="1" x14ac:dyDescent="0.25">
      <c r="B49993" s="106"/>
      <c r="C49993" s="106"/>
      <c r="D49993" s="139"/>
      <c r="P49993" s="142"/>
      <c r="Q49993" s="142"/>
      <c r="R49993" s="142"/>
      <c r="S49993" s="139"/>
    </row>
    <row r="49994" spans="2:19" ht="15.75" customHeight="1" x14ac:dyDescent="0.25">
      <c r="B49994" s="106"/>
      <c r="C49994" s="106"/>
      <c r="D49994" s="139"/>
      <c r="P49994" s="142"/>
      <c r="Q49994" s="142"/>
      <c r="R49994" s="142"/>
      <c r="S49994" s="139"/>
    </row>
    <row r="49995" spans="2:19" ht="15.75" customHeight="1" x14ac:dyDescent="0.25">
      <c r="B49995" s="106"/>
      <c r="C49995" s="106"/>
      <c r="D49995" s="139"/>
      <c r="P49995" s="142"/>
      <c r="Q49995" s="142"/>
      <c r="R49995" s="142"/>
      <c r="S49995" s="139"/>
    </row>
    <row r="49996" spans="2:19" ht="15.75" customHeight="1" x14ac:dyDescent="0.25">
      <c r="B49996" s="106"/>
      <c r="C49996" s="106"/>
      <c r="D49996" s="139"/>
      <c r="P49996" s="142"/>
      <c r="Q49996" s="142"/>
      <c r="R49996" s="142"/>
      <c r="S49996" s="139"/>
    </row>
    <row r="49997" spans="2:19" ht="15.75" customHeight="1" x14ac:dyDescent="0.25">
      <c r="B49997" s="106"/>
      <c r="C49997" s="106"/>
      <c r="D49997" s="139"/>
      <c r="P49997" s="142"/>
      <c r="Q49997" s="142"/>
      <c r="R49997" s="142"/>
      <c r="S49997" s="139"/>
    </row>
    <row r="49998" spans="2:19" ht="15.75" customHeight="1" x14ac:dyDescent="0.25">
      <c r="B49998" s="106"/>
      <c r="C49998" s="106"/>
      <c r="D49998" s="139"/>
      <c r="P49998" s="142"/>
      <c r="Q49998" s="142"/>
      <c r="R49998" s="142"/>
      <c r="S49998" s="139"/>
    </row>
    <row r="49999" spans="2:19" ht="15.75" customHeight="1" x14ac:dyDescent="0.25">
      <c r="B49999" s="106"/>
      <c r="C49999" s="106"/>
      <c r="D49999" s="139"/>
      <c r="P49999" s="142"/>
      <c r="Q49999" s="142"/>
      <c r="R49999" s="142"/>
      <c r="S49999" s="139"/>
    </row>
    <row r="50000" spans="2:19" ht="15.75" customHeight="1" x14ac:dyDescent="0.25">
      <c r="B50000" s="106"/>
      <c r="C50000" s="106"/>
      <c r="D50000" s="139"/>
      <c r="P50000" s="142"/>
      <c r="Q50000" s="142"/>
      <c r="R50000" s="142"/>
      <c r="S50000" s="139"/>
    </row>
    <row r="50001" spans="2:19" ht="15.75" customHeight="1" x14ac:dyDescent="0.25">
      <c r="B50001" s="106"/>
      <c r="C50001" s="106"/>
      <c r="D50001" s="139"/>
      <c r="P50001" s="142"/>
      <c r="Q50001" s="142"/>
      <c r="R50001" s="142"/>
      <c r="S50001" s="139"/>
    </row>
    <row r="50002" spans="2:19" ht="15.75" customHeight="1" x14ac:dyDescent="0.25">
      <c r="B50002" s="106"/>
      <c r="C50002" s="106"/>
      <c r="D50002" s="139"/>
      <c r="P50002" s="142"/>
      <c r="Q50002" s="142"/>
      <c r="R50002" s="142"/>
      <c r="S50002" s="139"/>
    </row>
    <row r="50003" spans="2:19" ht="15.75" customHeight="1" x14ac:dyDescent="0.25">
      <c r="B50003" s="106"/>
      <c r="C50003" s="106"/>
      <c r="D50003" s="139"/>
      <c r="P50003" s="142"/>
      <c r="Q50003" s="142"/>
      <c r="R50003" s="142"/>
      <c r="S50003" s="139"/>
    </row>
    <row r="50004" spans="2:19" ht="15.75" customHeight="1" x14ac:dyDescent="0.25">
      <c r="B50004" s="106"/>
      <c r="C50004" s="106"/>
      <c r="D50004" s="139"/>
      <c r="P50004" s="142"/>
      <c r="Q50004" s="142"/>
      <c r="R50004" s="142"/>
      <c r="S50004" s="139"/>
    </row>
    <row r="50005" spans="2:19" ht="15.75" customHeight="1" x14ac:dyDescent="0.25">
      <c r="B50005" s="106"/>
      <c r="C50005" s="106"/>
      <c r="D50005" s="139"/>
      <c r="P50005" s="142"/>
      <c r="Q50005" s="142"/>
      <c r="R50005" s="142"/>
      <c r="S50005" s="139"/>
    </row>
    <row r="50006" spans="2:19" ht="15.75" customHeight="1" x14ac:dyDescent="0.25">
      <c r="B50006" s="106"/>
      <c r="C50006" s="106"/>
      <c r="D50006" s="139"/>
      <c r="P50006" s="142"/>
      <c r="Q50006" s="142"/>
      <c r="R50006" s="142"/>
      <c r="S50006" s="139"/>
    </row>
    <row r="50007" spans="2:19" ht="15.75" customHeight="1" x14ac:dyDescent="0.25">
      <c r="B50007" s="106"/>
      <c r="C50007" s="106"/>
      <c r="D50007" s="139"/>
      <c r="P50007" s="142"/>
      <c r="Q50007" s="142"/>
      <c r="R50007" s="142"/>
      <c r="S50007" s="139"/>
    </row>
    <row r="50008" spans="2:19" ht="15.75" customHeight="1" x14ac:dyDescent="0.25">
      <c r="B50008" s="106"/>
      <c r="C50008" s="106"/>
      <c r="D50008" s="139"/>
      <c r="P50008" s="142"/>
      <c r="Q50008" s="142"/>
      <c r="R50008" s="142"/>
      <c r="S50008" s="139"/>
    </row>
    <row r="50009" spans="2:19" ht="15.75" customHeight="1" x14ac:dyDescent="0.25">
      <c r="B50009" s="106"/>
      <c r="C50009" s="106"/>
      <c r="D50009" s="139"/>
      <c r="P50009" s="142"/>
      <c r="Q50009" s="142"/>
      <c r="R50009" s="142"/>
      <c r="S50009" s="139"/>
    </row>
    <row r="50010" spans="2:19" ht="15.75" customHeight="1" x14ac:dyDescent="0.25">
      <c r="B50010" s="106"/>
      <c r="C50010" s="106"/>
      <c r="D50010" s="139"/>
      <c r="P50010" s="142"/>
      <c r="Q50010" s="142"/>
      <c r="R50010" s="142"/>
      <c r="S50010" s="139"/>
    </row>
    <row r="50011" spans="2:19" ht="15.75" customHeight="1" x14ac:dyDescent="0.25">
      <c r="B50011" s="106"/>
      <c r="C50011" s="106"/>
      <c r="D50011" s="139"/>
      <c r="P50011" s="142"/>
      <c r="Q50011" s="142"/>
      <c r="R50011" s="142"/>
      <c r="S50011" s="139"/>
    </row>
    <row r="50012" spans="2:19" ht="15.75" customHeight="1" x14ac:dyDescent="0.25">
      <c r="B50012" s="106"/>
      <c r="C50012" s="106"/>
      <c r="D50012" s="139"/>
      <c r="P50012" s="142"/>
      <c r="Q50012" s="142"/>
      <c r="R50012" s="142"/>
      <c r="S50012" s="139"/>
    </row>
    <row r="50013" spans="2:19" ht="15.75" customHeight="1" x14ac:dyDescent="0.25">
      <c r="B50013" s="106"/>
      <c r="C50013" s="106"/>
      <c r="D50013" s="139"/>
      <c r="P50013" s="142"/>
      <c r="Q50013" s="142"/>
      <c r="R50013" s="142"/>
      <c r="S50013" s="139"/>
    </row>
    <row r="50014" spans="2:19" ht="15.75" customHeight="1" x14ac:dyDescent="0.25">
      <c r="B50014" s="106"/>
      <c r="C50014" s="106"/>
      <c r="D50014" s="139"/>
      <c r="P50014" s="142"/>
      <c r="Q50014" s="142"/>
      <c r="R50014" s="142"/>
      <c r="S50014" s="139"/>
    </row>
    <row r="50015" spans="2:19" ht="15.75" customHeight="1" x14ac:dyDescent="0.25">
      <c r="B50015" s="106"/>
      <c r="C50015" s="106"/>
      <c r="D50015" s="139"/>
      <c r="P50015" s="142"/>
      <c r="Q50015" s="142"/>
      <c r="R50015" s="142"/>
      <c r="S50015" s="139"/>
    </row>
    <row r="50016" spans="2:19" ht="15.75" customHeight="1" x14ac:dyDescent="0.25">
      <c r="B50016" s="106"/>
      <c r="C50016" s="106"/>
      <c r="D50016" s="139"/>
      <c r="P50016" s="142"/>
      <c r="Q50016" s="142"/>
      <c r="R50016" s="142"/>
      <c r="S50016" s="139"/>
    </row>
    <row r="50017" spans="2:19" ht="15.75" customHeight="1" x14ac:dyDescent="0.25">
      <c r="B50017" s="106"/>
      <c r="C50017" s="106"/>
      <c r="D50017" s="139"/>
      <c r="P50017" s="142"/>
      <c r="Q50017" s="142"/>
      <c r="R50017" s="142"/>
      <c r="S50017" s="139"/>
    </row>
    <row r="50018" spans="2:19" ht="15.75" customHeight="1" x14ac:dyDescent="0.25">
      <c r="B50018" s="106"/>
      <c r="C50018" s="106"/>
      <c r="D50018" s="139"/>
      <c r="P50018" s="142"/>
      <c r="Q50018" s="142"/>
      <c r="R50018" s="142"/>
      <c r="S50018" s="139"/>
    </row>
    <row r="50019" spans="2:19" ht="15.75" customHeight="1" x14ac:dyDescent="0.25">
      <c r="B50019" s="106"/>
      <c r="C50019" s="106"/>
      <c r="D50019" s="139"/>
      <c r="P50019" s="142"/>
      <c r="Q50019" s="142"/>
      <c r="R50019" s="142"/>
      <c r="S50019" s="139"/>
    </row>
    <row r="50020" spans="2:19" ht="15.75" customHeight="1" x14ac:dyDescent="0.25">
      <c r="B50020" s="106"/>
      <c r="C50020" s="106"/>
      <c r="D50020" s="139"/>
      <c r="P50020" s="142"/>
      <c r="Q50020" s="142"/>
      <c r="R50020" s="142"/>
      <c r="S50020" s="139"/>
    </row>
    <row r="50021" spans="2:19" ht="15.75" customHeight="1" x14ac:dyDescent="0.25">
      <c r="B50021" s="106"/>
      <c r="C50021" s="106"/>
      <c r="D50021" s="139"/>
      <c r="P50021" s="142"/>
      <c r="Q50021" s="142"/>
      <c r="R50021" s="142"/>
      <c r="S50021" s="139"/>
    </row>
    <row r="50022" spans="2:19" ht="15.75" customHeight="1" x14ac:dyDescent="0.25">
      <c r="B50022" s="106"/>
      <c r="C50022" s="106"/>
      <c r="D50022" s="139"/>
      <c r="P50022" s="142"/>
      <c r="Q50022" s="142"/>
      <c r="R50022" s="142"/>
      <c r="S50022" s="139"/>
    </row>
    <row r="50023" spans="2:19" ht="15.75" customHeight="1" x14ac:dyDescent="0.25">
      <c r="B50023" s="106"/>
      <c r="C50023" s="106"/>
      <c r="D50023" s="139"/>
      <c r="P50023" s="142"/>
      <c r="Q50023" s="142"/>
      <c r="R50023" s="142"/>
      <c r="S50023" s="139"/>
    </row>
    <row r="50024" spans="2:19" ht="15.75" customHeight="1" x14ac:dyDescent="0.25">
      <c r="B50024" s="106"/>
      <c r="C50024" s="106"/>
      <c r="D50024" s="139"/>
      <c r="P50024" s="142"/>
      <c r="Q50024" s="142"/>
      <c r="R50024" s="142"/>
      <c r="S50024" s="139"/>
    </row>
    <row r="50025" spans="2:19" ht="15.75" customHeight="1" x14ac:dyDescent="0.25">
      <c r="B50025" s="106"/>
      <c r="C50025" s="106"/>
      <c r="D50025" s="139"/>
      <c r="P50025" s="142"/>
      <c r="Q50025" s="142"/>
      <c r="R50025" s="142"/>
      <c r="S50025" s="139"/>
    </row>
    <row r="50026" spans="2:19" ht="15.75" customHeight="1" x14ac:dyDescent="0.25">
      <c r="B50026" s="106"/>
      <c r="C50026" s="106"/>
      <c r="D50026" s="139"/>
      <c r="P50026" s="142"/>
      <c r="Q50026" s="142"/>
      <c r="R50026" s="142"/>
      <c r="S50026" s="139"/>
    </row>
    <row r="50027" spans="2:19" ht="15.75" customHeight="1" x14ac:dyDescent="0.25">
      <c r="B50027" s="106"/>
      <c r="C50027" s="106"/>
      <c r="D50027" s="139"/>
      <c r="P50027" s="142"/>
      <c r="Q50027" s="142"/>
      <c r="R50027" s="142"/>
      <c r="S50027" s="139"/>
    </row>
    <row r="50028" spans="2:19" ht="15.75" customHeight="1" x14ac:dyDescent="0.25">
      <c r="B50028" s="106"/>
      <c r="C50028" s="106"/>
      <c r="D50028" s="139"/>
      <c r="P50028" s="142"/>
      <c r="Q50028" s="142"/>
      <c r="R50028" s="142"/>
      <c r="S50028" s="139"/>
    </row>
    <row r="50029" spans="2:19" ht="15.75" customHeight="1" x14ac:dyDescent="0.25">
      <c r="B50029" s="106"/>
      <c r="C50029" s="106"/>
      <c r="D50029" s="139"/>
      <c r="P50029" s="142"/>
      <c r="Q50029" s="142"/>
      <c r="R50029" s="142"/>
      <c r="S50029" s="139"/>
    </row>
    <row r="50030" spans="2:19" ht="15.75" customHeight="1" x14ac:dyDescent="0.25">
      <c r="B50030" s="106"/>
      <c r="C50030" s="106"/>
      <c r="D50030" s="139"/>
      <c r="P50030" s="142"/>
      <c r="Q50030" s="142"/>
      <c r="R50030" s="142"/>
      <c r="S50030" s="139"/>
    </row>
    <row r="50031" spans="2:19" ht="15.75" customHeight="1" x14ac:dyDescent="0.25">
      <c r="B50031" s="106"/>
      <c r="C50031" s="106"/>
      <c r="D50031" s="139"/>
      <c r="P50031" s="142"/>
      <c r="Q50031" s="142"/>
      <c r="R50031" s="142"/>
      <c r="S50031" s="139"/>
    </row>
    <row r="50032" spans="2:19" ht="15.75" customHeight="1" x14ac:dyDescent="0.25">
      <c r="B50032" s="106"/>
      <c r="C50032" s="106"/>
      <c r="D50032" s="139"/>
      <c r="P50032" s="142"/>
      <c r="Q50032" s="142"/>
      <c r="R50032" s="142"/>
      <c r="S50032" s="139"/>
    </row>
    <row r="50033" spans="2:19" ht="15.75" customHeight="1" x14ac:dyDescent="0.25">
      <c r="B50033" s="106"/>
      <c r="C50033" s="106"/>
      <c r="D50033" s="139"/>
      <c r="P50033" s="142"/>
      <c r="Q50033" s="142"/>
      <c r="R50033" s="142"/>
      <c r="S50033" s="139"/>
    </row>
    <row r="50034" spans="2:19" ht="15.75" customHeight="1" x14ac:dyDescent="0.25">
      <c r="B50034" s="106"/>
      <c r="C50034" s="106"/>
      <c r="D50034" s="139"/>
      <c r="P50034" s="142"/>
      <c r="Q50034" s="142"/>
      <c r="R50034" s="142"/>
      <c r="S50034" s="139"/>
    </row>
    <row r="50035" spans="2:19" ht="15.75" customHeight="1" x14ac:dyDescent="0.25">
      <c r="B50035" s="106"/>
      <c r="C50035" s="106"/>
      <c r="D50035" s="139"/>
      <c r="P50035" s="142"/>
      <c r="Q50035" s="142"/>
      <c r="R50035" s="142"/>
      <c r="S50035" s="139"/>
    </row>
    <row r="50036" spans="2:19" ht="15.75" customHeight="1" x14ac:dyDescent="0.25">
      <c r="B50036" s="106"/>
      <c r="C50036" s="106"/>
      <c r="D50036" s="139"/>
      <c r="P50036" s="142"/>
      <c r="Q50036" s="142"/>
      <c r="R50036" s="142"/>
      <c r="S50036" s="139"/>
    </row>
    <row r="50037" spans="2:19" ht="15.75" customHeight="1" x14ac:dyDescent="0.25">
      <c r="B50037" s="106"/>
      <c r="C50037" s="106"/>
      <c r="D50037" s="139"/>
      <c r="P50037" s="142"/>
      <c r="Q50037" s="142"/>
      <c r="R50037" s="142"/>
      <c r="S50037" s="139"/>
    </row>
    <row r="50038" spans="2:19" ht="15.75" customHeight="1" x14ac:dyDescent="0.25">
      <c r="B50038" s="106"/>
      <c r="C50038" s="106"/>
      <c r="D50038" s="139"/>
      <c r="P50038" s="142"/>
      <c r="Q50038" s="142"/>
      <c r="R50038" s="142"/>
      <c r="S50038" s="139"/>
    </row>
    <row r="50039" spans="2:19" ht="15.75" customHeight="1" x14ac:dyDescent="0.25">
      <c r="B50039" s="106"/>
      <c r="C50039" s="106"/>
      <c r="D50039" s="139"/>
      <c r="P50039" s="142"/>
      <c r="Q50039" s="142"/>
      <c r="R50039" s="142"/>
      <c r="S50039" s="139"/>
    </row>
    <row r="50040" spans="2:19" ht="15.75" customHeight="1" x14ac:dyDescent="0.25">
      <c r="B50040" s="106"/>
      <c r="C50040" s="106"/>
      <c r="D50040" s="139"/>
      <c r="P50040" s="142"/>
      <c r="Q50040" s="142"/>
      <c r="R50040" s="142"/>
      <c r="S50040" s="139"/>
    </row>
    <row r="50041" spans="2:19" ht="15.75" customHeight="1" x14ac:dyDescent="0.25">
      <c r="B50041" s="106"/>
      <c r="C50041" s="106"/>
      <c r="D50041" s="139"/>
      <c r="P50041" s="142"/>
      <c r="Q50041" s="142"/>
      <c r="R50041" s="142"/>
      <c r="S50041" s="139"/>
    </row>
    <row r="50042" spans="2:19" ht="15.75" customHeight="1" x14ac:dyDescent="0.25">
      <c r="B50042" s="106"/>
      <c r="C50042" s="106"/>
      <c r="D50042" s="139"/>
      <c r="P50042" s="142"/>
      <c r="Q50042" s="142"/>
      <c r="R50042" s="142"/>
      <c r="S50042" s="139"/>
    </row>
    <row r="50043" spans="2:19" ht="15.75" customHeight="1" x14ac:dyDescent="0.25">
      <c r="B50043" s="106"/>
      <c r="C50043" s="106"/>
      <c r="D50043" s="139"/>
      <c r="P50043" s="142"/>
      <c r="Q50043" s="142"/>
      <c r="R50043" s="142"/>
      <c r="S50043" s="139"/>
    </row>
    <row r="50044" spans="2:19" ht="15.75" customHeight="1" x14ac:dyDescent="0.25">
      <c r="B50044" s="106"/>
      <c r="C50044" s="106"/>
      <c r="D50044" s="139"/>
      <c r="P50044" s="142"/>
      <c r="Q50044" s="142"/>
      <c r="R50044" s="142"/>
      <c r="S50044" s="139"/>
    </row>
    <row r="50045" spans="2:19" ht="15.75" customHeight="1" x14ac:dyDescent="0.25">
      <c r="B50045" s="106"/>
      <c r="C50045" s="106"/>
      <c r="D50045" s="139"/>
      <c r="P50045" s="142"/>
      <c r="Q50045" s="142"/>
      <c r="R50045" s="142"/>
      <c r="S50045" s="139"/>
    </row>
    <row r="50046" spans="2:19" ht="15.75" customHeight="1" x14ac:dyDescent="0.25">
      <c r="B50046" s="106"/>
      <c r="C50046" s="106"/>
      <c r="D50046" s="139"/>
      <c r="P50046" s="142"/>
      <c r="Q50046" s="142"/>
      <c r="R50046" s="142"/>
      <c r="S50046" s="139"/>
    </row>
    <row r="50047" spans="2:19" ht="15.75" customHeight="1" x14ac:dyDescent="0.25">
      <c r="B50047" s="106"/>
      <c r="C50047" s="106"/>
      <c r="D50047" s="139"/>
      <c r="P50047" s="142"/>
      <c r="Q50047" s="142"/>
      <c r="R50047" s="142"/>
      <c r="S50047" s="139"/>
    </row>
    <row r="50048" spans="2:19" ht="15.75" customHeight="1" x14ac:dyDescent="0.25">
      <c r="B50048" s="106"/>
      <c r="C50048" s="106"/>
      <c r="D50048" s="139"/>
      <c r="P50048" s="142"/>
      <c r="Q50048" s="142"/>
      <c r="R50048" s="142"/>
      <c r="S50048" s="139"/>
    </row>
    <row r="50049" spans="2:19" ht="15.75" customHeight="1" x14ac:dyDescent="0.25">
      <c r="B50049" s="106"/>
      <c r="C50049" s="106"/>
      <c r="D50049" s="139"/>
      <c r="P50049" s="142"/>
      <c r="Q50049" s="142"/>
      <c r="R50049" s="142"/>
      <c r="S50049" s="139"/>
    </row>
    <row r="50050" spans="2:19" ht="15.75" customHeight="1" x14ac:dyDescent="0.25">
      <c r="B50050" s="106"/>
      <c r="C50050" s="106"/>
      <c r="D50050" s="139"/>
      <c r="P50050" s="142"/>
      <c r="Q50050" s="142"/>
      <c r="R50050" s="142"/>
      <c r="S50050" s="139"/>
    </row>
    <row r="50051" spans="2:19" ht="15.75" customHeight="1" x14ac:dyDescent="0.25">
      <c r="B50051" s="106"/>
      <c r="C50051" s="106"/>
      <c r="D50051" s="139"/>
      <c r="P50051" s="142"/>
      <c r="Q50051" s="142"/>
      <c r="R50051" s="142"/>
      <c r="S50051" s="139"/>
    </row>
    <row r="50052" spans="2:19" ht="15.75" customHeight="1" x14ac:dyDescent="0.25">
      <c r="B50052" s="106"/>
      <c r="C50052" s="106"/>
      <c r="D50052" s="139"/>
      <c r="P50052" s="142"/>
      <c r="Q50052" s="142"/>
      <c r="R50052" s="142"/>
      <c r="S50052" s="139"/>
    </row>
    <row r="50053" spans="2:19" ht="15.75" customHeight="1" x14ac:dyDescent="0.25">
      <c r="B50053" s="106"/>
      <c r="C50053" s="106"/>
      <c r="D50053" s="139"/>
      <c r="P50053" s="142"/>
      <c r="Q50053" s="142"/>
      <c r="R50053" s="142"/>
      <c r="S50053" s="139"/>
    </row>
    <row r="50054" spans="2:19" ht="15.75" customHeight="1" x14ac:dyDescent="0.25">
      <c r="B50054" s="106"/>
      <c r="C50054" s="106"/>
      <c r="D50054" s="139"/>
      <c r="P50054" s="142"/>
      <c r="Q50054" s="142"/>
      <c r="R50054" s="142"/>
      <c r="S50054" s="139"/>
    </row>
    <row r="50055" spans="2:19" ht="15.75" customHeight="1" x14ac:dyDescent="0.25">
      <c r="B50055" s="106"/>
      <c r="C50055" s="106"/>
      <c r="D50055" s="139"/>
      <c r="P50055" s="142"/>
      <c r="Q50055" s="142"/>
      <c r="R50055" s="142"/>
      <c r="S50055" s="139"/>
    </row>
    <row r="50056" spans="2:19" ht="15.75" customHeight="1" x14ac:dyDescent="0.25">
      <c r="B50056" s="106"/>
      <c r="C50056" s="106"/>
      <c r="D50056" s="139"/>
      <c r="P50056" s="142"/>
      <c r="Q50056" s="142"/>
      <c r="R50056" s="142"/>
      <c r="S50056" s="139"/>
    </row>
    <row r="50057" spans="2:19" ht="15.75" customHeight="1" x14ac:dyDescent="0.25">
      <c r="B50057" s="106"/>
      <c r="C50057" s="106"/>
      <c r="D50057" s="139"/>
      <c r="P50057" s="142"/>
      <c r="Q50057" s="142"/>
      <c r="R50057" s="142"/>
      <c r="S50057" s="139"/>
    </row>
    <row r="50058" spans="2:19" ht="15.75" customHeight="1" x14ac:dyDescent="0.25">
      <c r="B50058" s="106"/>
      <c r="C50058" s="106"/>
      <c r="D50058" s="139"/>
      <c r="P50058" s="142"/>
      <c r="Q50058" s="142"/>
      <c r="R50058" s="142"/>
      <c r="S50058" s="139"/>
    </row>
    <row r="50059" spans="2:19" ht="15.75" customHeight="1" x14ac:dyDescent="0.25">
      <c r="B50059" s="106"/>
      <c r="C50059" s="106"/>
      <c r="D50059" s="139"/>
      <c r="P50059" s="142"/>
      <c r="Q50059" s="142"/>
      <c r="R50059" s="142"/>
      <c r="S50059" s="139"/>
    </row>
    <row r="50060" spans="2:19" ht="15.75" customHeight="1" x14ac:dyDescent="0.25">
      <c r="B50060" s="106"/>
      <c r="C50060" s="106"/>
      <c r="D50060" s="139"/>
      <c r="P50060" s="142"/>
      <c r="Q50060" s="142"/>
      <c r="R50060" s="142"/>
      <c r="S50060" s="139"/>
    </row>
    <row r="50061" spans="2:19" ht="15.75" customHeight="1" x14ac:dyDescent="0.25">
      <c r="B50061" s="106"/>
      <c r="C50061" s="106"/>
      <c r="D50061" s="139"/>
      <c r="P50061" s="142"/>
      <c r="Q50061" s="142"/>
      <c r="R50061" s="142"/>
      <c r="S50061" s="139"/>
    </row>
    <row r="50062" spans="2:19" ht="15.75" customHeight="1" x14ac:dyDescent="0.25">
      <c r="B50062" s="106"/>
      <c r="C50062" s="106"/>
      <c r="D50062" s="139"/>
      <c r="P50062" s="142"/>
      <c r="Q50062" s="142"/>
      <c r="R50062" s="142"/>
      <c r="S50062" s="139"/>
    </row>
    <row r="50063" spans="2:19" ht="15.75" customHeight="1" x14ac:dyDescent="0.25">
      <c r="B50063" s="106"/>
      <c r="C50063" s="106"/>
      <c r="D50063" s="139"/>
      <c r="P50063" s="142"/>
      <c r="Q50063" s="142"/>
      <c r="R50063" s="142"/>
      <c r="S50063" s="139"/>
    </row>
    <row r="50064" spans="2:19" ht="15.75" customHeight="1" x14ac:dyDescent="0.25">
      <c r="B50064" s="106"/>
      <c r="C50064" s="106"/>
      <c r="D50064" s="139"/>
      <c r="P50064" s="142"/>
      <c r="Q50064" s="142"/>
      <c r="R50064" s="142"/>
      <c r="S50064" s="139"/>
    </row>
    <row r="50065" spans="2:19" ht="15.75" customHeight="1" x14ac:dyDescent="0.25">
      <c r="B50065" s="106"/>
      <c r="C50065" s="106"/>
      <c r="D50065" s="139"/>
      <c r="P50065" s="142"/>
      <c r="Q50065" s="142"/>
      <c r="R50065" s="142"/>
      <c r="S50065" s="139"/>
    </row>
    <row r="50066" spans="2:19" ht="15.75" customHeight="1" x14ac:dyDescent="0.25">
      <c r="B50066" s="106"/>
      <c r="C50066" s="106"/>
      <c r="D50066" s="139"/>
      <c r="P50066" s="142"/>
      <c r="Q50066" s="142"/>
      <c r="R50066" s="142"/>
      <c r="S50066" s="139"/>
    </row>
    <row r="50067" spans="2:19" ht="15.75" customHeight="1" x14ac:dyDescent="0.25">
      <c r="B50067" s="106"/>
      <c r="C50067" s="106"/>
      <c r="D50067" s="139"/>
      <c r="P50067" s="142"/>
      <c r="Q50067" s="142"/>
      <c r="R50067" s="142"/>
      <c r="S50067" s="139"/>
    </row>
    <row r="50068" spans="2:19" ht="15.75" customHeight="1" x14ac:dyDescent="0.25">
      <c r="B50068" s="106"/>
      <c r="C50068" s="106"/>
      <c r="D50068" s="139"/>
      <c r="P50068" s="142"/>
      <c r="Q50068" s="142"/>
      <c r="R50068" s="142"/>
      <c r="S50068" s="139"/>
    </row>
    <row r="50069" spans="2:19" ht="15.75" customHeight="1" x14ac:dyDescent="0.25">
      <c r="B50069" s="106"/>
      <c r="C50069" s="106"/>
      <c r="D50069" s="139"/>
      <c r="P50069" s="142"/>
      <c r="Q50069" s="142"/>
      <c r="R50069" s="142"/>
      <c r="S50069" s="139"/>
    </row>
    <row r="50070" spans="2:19" ht="15.75" customHeight="1" x14ac:dyDescent="0.25">
      <c r="B50070" s="106"/>
      <c r="C50070" s="106"/>
      <c r="D50070" s="139"/>
      <c r="P50070" s="142"/>
      <c r="Q50070" s="142"/>
      <c r="R50070" s="142"/>
      <c r="S50070" s="139"/>
    </row>
    <row r="50071" spans="2:19" ht="15.75" customHeight="1" x14ac:dyDescent="0.25">
      <c r="B50071" s="106"/>
      <c r="C50071" s="106"/>
      <c r="D50071" s="139"/>
      <c r="P50071" s="142"/>
      <c r="Q50071" s="142"/>
      <c r="R50071" s="142"/>
      <c r="S50071" s="139"/>
    </row>
    <row r="50072" spans="2:19" ht="15.75" customHeight="1" x14ac:dyDescent="0.25">
      <c r="B50072" s="106"/>
      <c r="C50072" s="106"/>
      <c r="D50072" s="139"/>
      <c r="P50072" s="142"/>
      <c r="Q50072" s="142"/>
      <c r="R50072" s="142"/>
      <c r="S50072" s="139"/>
    </row>
    <row r="50073" spans="2:19" ht="15.75" customHeight="1" x14ac:dyDescent="0.25">
      <c r="B50073" s="106"/>
      <c r="C50073" s="106"/>
      <c r="D50073" s="139"/>
      <c r="P50073" s="142"/>
      <c r="Q50073" s="142"/>
      <c r="R50073" s="142"/>
      <c r="S50073" s="139"/>
    </row>
    <row r="50074" spans="2:19" ht="15.75" customHeight="1" x14ac:dyDescent="0.25">
      <c r="B50074" s="106"/>
      <c r="C50074" s="106"/>
      <c r="D50074" s="139"/>
      <c r="P50074" s="142"/>
      <c r="Q50074" s="142"/>
      <c r="R50074" s="142"/>
      <c r="S50074" s="139"/>
    </row>
    <row r="50075" spans="2:19" ht="15.75" customHeight="1" x14ac:dyDescent="0.25">
      <c r="B50075" s="106"/>
      <c r="C50075" s="106"/>
      <c r="D50075" s="139"/>
      <c r="P50075" s="142"/>
      <c r="Q50075" s="142"/>
      <c r="R50075" s="142"/>
      <c r="S50075" s="139"/>
    </row>
    <row r="50076" spans="2:19" ht="15.75" customHeight="1" x14ac:dyDescent="0.25">
      <c r="B50076" s="106"/>
      <c r="C50076" s="106"/>
      <c r="D50076" s="139"/>
      <c r="P50076" s="142"/>
      <c r="Q50076" s="142"/>
      <c r="R50076" s="142"/>
      <c r="S50076" s="139"/>
    </row>
    <row r="50077" spans="2:19" ht="15.75" customHeight="1" x14ac:dyDescent="0.25">
      <c r="B50077" s="106"/>
      <c r="C50077" s="106"/>
      <c r="D50077" s="139"/>
      <c r="P50077" s="142"/>
      <c r="Q50077" s="142"/>
      <c r="R50077" s="142"/>
      <c r="S50077" s="139"/>
    </row>
    <row r="50078" spans="2:19" ht="15.75" customHeight="1" x14ac:dyDescent="0.25">
      <c r="B50078" s="106"/>
      <c r="C50078" s="106"/>
      <c r="D50078" s="139"/>
      <c r="P50078" s="142"/>
      <c r="Q50078" s="142"/>
      <c r="R50078" s="142"/>
      <c r="S50078" s="139"/>
    </row>
    <row r="50079" spans="2:19" ht="15.75" customHeight="1" x14ac:dyDescent="0.25">
      <c r="B50079" s="106"/>
      <c r="C50079" s="106"/>
      <c r="D50079" s="139"/>
      <c r="P50079" s="142"/>
      <c r="Q50079" s="142"/>
      <c r="R50079" s="142"/>
      <c r="S50079" s="139"/>
    </row>
    <row r="50080" spans="2:19" ht="15.75" customHeight="1" x14ac:dyDescent="0.25">
      <c r="B50080" s="106"/>
      <c r="C50080" s="106"/>
      <c r="D50080" s="139"/>
      <c r="P50080" s="142"/>
      <c r="Q50080" s="142"/>
      <c r="R50080" s="142"/>
      <c r="S50080" s="139"/>
    </row>
    <row r="50081" spans="2:19" ht="15.75" customHeight="1" x14ac:dyDescent="0.25">
      <c r="B50081" s="106"/>
      <c r="C50081" s="106"/>
      <c r="D50081" s="139"/>
      <c r="P50081" s="142"/>
      <c r="Q50081" s="142"/>
      <c r="R50081" s="142"/>
      <c r="S50081" s="139"/>
    </row>
    <row r="50082" spans="2:19" ht="15.75" customHeight="1" x14ac:dyDescent="0.25">
      <c r="B50082" s="106"/>
      <c r="C50082" s="106"/>
      <c r="D50082" s="139"/>
      <c r="P50082" s="142"/>
      <c r="Q50082" s="142"/>
      <c r="R50082" s="142"/>
      <c r="S50082" s="139"/>
    </row>
    <row r="50083" spans="2:19" ht="15.75" customHeight="1" x14ac:dyDescent="0.25">
      <c r="B50083" s="106"/>
      <c r="C50083" s="106"/>
      <c r="D50083" s="139"/>
      <c r="P50083" s="142"/>
      <c r="Q50083" s="142"/>
      <c r="R50083" s="142"/>
      <c r="S50083" s="139"/>
    </row>
    <row r="50084" spans="2:19" ht="15.75" customHeight="1" x14ac:dyDescent="0.25">
      <c r="B50084" s="106"/>
      <c r="C50084" s="106"/>
      <c r="D50084" s="139"/>
      <c r="P50084" s="142"/>
      <c r="Q50084" s="142"/>
      <c r="R50084" s="142"/>
      <c r="S50084" s="139"/>
    </row>
    <row r="50085" spans="2:19" ht="15.75" customHeight="1" x14ac:dyDescent="0.25">
      <c r="B50085" s="106"/>
      <c r="C50085" s="106"/>
      <c r="D50085" s="139"/>
      <c r="P50085" s="142"/>
      <c r="Q50085" s="142"/>
      <c r="R50085" s="142"/>
      <c r="S50085" s="139"/>
    </row>
    <row r="50086" spans="2:19" ht="15.75" customHeight="1" x14ac:dyDescent="0.25">
      <c r="B50086" s="106"/>
      <c r="C50086" s="106"/>
      <c r="D50086" s="139"/>
      <c r="P50086" s="142"/>
      <c r="Q50086" s="142"/>
      <c r="R50086" s="142"/>
      <c r="S50086" s="139"/>
    </row>
    <row r="50087" spans="2:19" ht="15.75" customHeight="1" x14ac:dyDescent="0.25">
      <c r="B50087" s="106"/>
      <c r="C50087" s="106"/>
      <c r="D50087" s="139"/>
      <c r="P50087" s="142"/>
      <c r="Q50087" s="142"/>
      <c r="R50087" s="142"/>
      <c r="S50087" s="139"/>
    </row>
    <row r="50088" spans="2:19" ht="15.75" customHeight="1" x14ac:dyDescent="0.25">
      <c r="B50088" s="106"/>
      <c r="C50088" s="106"/>
      <c r="D50088" s="139"/>
      <c r="P50088" s="142"/>
      <c r="Q50088" s="142"/>
      <c r="R50088" s="142"/>
      <c r="S50088" s="139"/>
    </row>
    <row r="50089" spans="2:19" ht="15.75" customHeight="1" x14ac:dyDescent="0.25">
      <c r="B50089" s="106"/>
      <c r="C50089" s="106"/>
      <c r="D50089" s="139"/>
      <c r="P50089" s="142"/>
      <c r="Q50089" s="142"/>
      <c r="R50089" s="142"/>
      <c r="S50089" s="139"/>
    </row>
    <row r="50090" spans="2:19" ht="15.75" customHeight="1" x14ac:dyDescent="0.25">
      <c r="B50090" s="106"/>
      <c r="C50090" s="106"/>
      <c r="D50090" s="139"/>
      <c r="P50090" s="142"/>
      <c r="Q50090" s="142"/>
      <c r="R50090" s="142"/>
      <c r="S50090" s="139"/>
    </row>
    <row r="50091" spans="2:19" ht="15.75" customHeight="1" x14ac:dyDescent="0.25">
      <c r="B50091" s="106"/>
      <c r="C50091" s="106"/>
      <c r="D50091" s="139"/>
      <c r="P50091" s="142"/>
      <c r="Q50091" s="142"/>
      <c r="R50091" s="142"/>
      <c r="S50091" s="139"/>
    </row>
    <row r="50092" spans="2:19" ht="15.75" customHeight="1" x14ac:dyDescent="0.25">
      <c r="B50092" s="106"/>
      <c r="C50092" s="106"/>
      <c r="D50092" s="139"/>
      <c r="P50092" s="142"/>
      <c r="Q50092" s="142"/>
      <c r="R50092" s="142"/>
      <c r="S50092" s="139"/>
    </row>
    <row r="50093" spans="2:19" ht="15.75" customHeight="1" x14ac:dyDescent="0.25">
      <c r="B50093" s="106"/>
      <c r="C50093" s="106"/>
      <c r="D50093" s="139"/>
      <c r="P50093" s="142"/>
      <c r="Q50093" s="142"/>
      <c r="R50093" s="142"/>
      <c r="S50093" s="139"/>
    </row>
    <row r="50094" spans="2:19" ht="15.75" customHeight="1" x14ac:dyDescent="0.25">
      <c r="B50094" s="106"/>
      <c r="C50094" s="106"/>
      <c r="D50094" s="139"/>
      <c r="P50094" s="142"/>
      <c r="Q50094" s="142"/>
      <c r="R50094" s="142"/>
      <c r="S50094" s="139"/>
    </row>
    <row r="50095" spans="2:19" ht="15.75" customHeight="1" x14ac:dyDescent="0.25">
      <c r="B50095" s="106"/>
      <c r="C50095" s="106"/>
      <c r="D50095" s="139"/>
      <c r="P50095" s="142"/>
      <c r="Q50095" s="142"/>
      <c r="R50095" s="142"/>
      <c r="S50095" s="139"/>
    </row>
    <row r="50096" spans="2:19" ht="15.75" customHeight="1" x14ac:dyDescent="0.25">
      <c r="B50096" s="106"/>
      <c r="C50096" s="106"/>
      <c r="D50096" s="139"/>
      <c r="P50096" s="142"/>
      <c r="Q50096" s="142"/>
      <c r="R50096" s="142"/>
      <c r="S50096" s="139"/>
    </row>
    <row r="50097" spans="2:19" ht="15.75" customHeight="1" x14ac:dyDescent="0.25">
      <c r="B50097" s="106"/>
      <c r="C50097" s="106"/>
      <c r="D50097" s="139"/>
      <c r="P50097" s="142"/>
      <c r="Q50097" s="142"/>
      <c r="R50097" s="142"/>
      <c r="S50097" s="139"/>
    </row>
    <row r="50098" spans="2:19" ht="15.75" customHeight="1" x14ac:dyDescent="0.25">
      <c r="B50098" s="106"/>
      <c r="C50098" s="106"/>
      <c r="D50098" s="139"/>
      <c r="P50098" s="142"/>
      <c r="Q50098" s="142"/>
      <c r="R50098" s="142"/>
      <c r="S50098" s="139"/>
    </row>
    <row r="50099" spans="2:19" ht="15.75" customHeight="1" x14ac:dyDescent="0.25">
      <c r="B50099" s="106"/>
      <c r="C50099" s="106"/>
      <c r="D50099" s="139"/>
      <c r="P50099" s="142"/>
      <c r="Q50099" s="142"/>
      <c r="R50099" s="142"/>
      <c r="S50099" s="139"/>
    </row>
    <row r="50100" spans="2:19" ht="15.75" customHeight="1" x14ac:dyDescent="0.25">
      <c r="B50100" s="106"/>
      <c r="C50100" s="106"/>
      <c r="D50100" s="139"/>
      <c r="P50100" s="142"/>
      <c r="Q50100" s="142"/>
      <c r="R50100" s="142"/>
      <c r="S50100" s="139"/>
    </row>
    <row r="50101" spans="2:19" ht="15.75" customHeight="1" x14ac:dyDescent="0.25">
      <c r="B50101" s="106"/>
      <c r="C50101" s="106"/>
      <c r="D50101" s="139"/>
      <c r="P50101" s="142"/>
      <c r="Q50101" s="142"/>
      <c r="R50101" s="142"/>
      <c r="S50101" s="139"/>
    </row>
    <row r="50102" spans="2:19" ht="15.75" customHeight="1" x14ac:dyDescent="0.25">
      <c r="B50102" s="106"/>
      <c r="C50102" s="106"/>
      <c r="D50102" s="139"/>
      <c r="P50102" s="142"/>
      <c r="Q50102" s="142"/>
      <c r="R50102" s="142"/>
      <c r="S50102" s="139"/>
    </row>
    <row r="50103" spans="2:19" ht="15.75" customHeight="1" x14ac:dyDescent="0.25">
      <c r="B50103" s="106"/>
      <c r="C50103" s="106"/>
      <c r="D50103" s="139"/>
      <c r="P50103" s="142"/>
      <c r="Q50103" s="142"/>
      <c r="R50103" s="142"/>
      <c r="S50103" s="139"/>
    </row>
    <row r="50104" spans="2:19" ht="15.75" customHeight="1" x14ac:dyDescent="0.25">
      <c r="B50104" s="106"/>
      <c r="C50104" s="106"/>
      <c r="D50104" s="139"/>
      <c r="P50104" s="142"/>
      <c r="Q50104" s="142"/>
      <c r="R50104" s="142"/>
      <c r="S50104" s="139"/>
    </row>
    <row r="50105" spans="2:19" ht="15.75" customHeight="1" x14ac:dyDescent="0.25">
      <c r="B50105" s="106"/>
      <c r="C50105" s="106"/>
      <c r="D50105" s="139"/>
      <c r="P50105" s="142"/>
      <c r="Q50105" s="142"/>
      <c r="R50105" s="142"/>
      <c r="S50105" s="139"/>
    </row>
    <row r="50106" spans="2:19" ht="15.75" customHeight="1" x14ac:dyDescent="0.25">
      <c r="B50106" s="106"/>
      <c r="C50106" s="106"/>
      <c r="D50106" s="139"/>
      <c r="P50106" s="142"/>
      <c r="Q50106" s="142"/>
      <c r="R50106" s="142"/>
      <c r="S50106" s="139"/>
    </row>
    <row r="50107" spans="2:19" ht="15.75" customHeight="1" x14ac:dyDescent="0.25">
      <c r="B50107" s="106"/>
      <c r="C50107" s="106"/>
      <c r="D50107" s="139"/>
      <c r="P50107" s="142"/>
      <c r="Q50107" s="142"/>
      <c r="R50107" s="142"/>
      <c r="S50107" s="139"/>
    </row>
    <row r="50108" spans="2:19" ht="15.75" customHeight="1" x14ac:dyDescent="0.25">
      <c r="B50108" s="106"/>
      <c r="C50108" s="106"/>
      <c r="D50108" s="139"/>
      <c r="P50108" s="142"/>
      <c r="Q50108" s="142"/>
      <c r="R50108" s="142"/>
      <c r="S50108" s="139"/>
    </row>
    <row r="50109" spans="2:19" ht="15.75" customHeight="1" x14ac:dyDescent="0.25">
      <c r="B50109" s="106"/>
      <c r="C50109" s="106"/>
      <c r="D50109" s="139"/>
      <c r="P50109" s="142"/>
      <c r="Q50109" s="142"/>
      <c r="R50109" s="142"/>
      <c r="S50109" s="139"/>
    </row>
    <row r="50110" spans="2:19" ht="15.75" customHeight="1" x14ac:dyDescent="0.25">
      <c r="B50110" s="106"/>
      <c r="C50110" s="106"/>
      <c r="D50110" s="139"/>
      <c r="P50110" s="142"/>
      <c r="Q50110" s="142"/>
      <c r="R50110" s="142"/>
      <c r="S50110" s="139"/>
    </row>
    <row r="50111" spans="2:19" ht="15.75" customHeight="1" x14ac:dyDescent="0.25">
      <c r="B50111" s="106"/>
      <c r="C50111" s="106"/>
      <c r="D50111" s="139"/>
      <c r="P50111" s="142"/>
      <c r="Q50111" s="142"/>
      <c r="R50111" s="142"/>
      <c r="S50111" s="139"/>
    </row>
    <row r="50112" spans="2:19" ht="15.75" customHeight="1" x14ac:dyDescent="0.25">
      <c r="B50112" s="106"/>
      <c r="C50112" s="106"/>
      <c r="D50112" s="139"/>
      <c r="P50112" s="142"/>
      <c r="Q50112" s="142"/>
      <c r="R50112" s="142"/>
      <c r="S50112" s="139"/>
    </row>
    <row r="50113" spans="2:19" ht="15.75" customHeight="1" x14ac:dyDescent="0.25">
      <c r="B50113" s="106"/>
      <c r="C50113" s="106"/>
      <c r="D50113" s="139"/>
      <c r="P50113" s="142"/>
      <c r="Q50113" s="142"/>
      <c r="R50113" s="142"/>
      <c r="S50113" s="139"/>
    </row>
    <row r="50114" spans="2:19" ht="15.75" customHeight="1" x14ac:dyDescent="0.25">
      <c r="B50114" s="106"/>
      <c r="C50114" s="106"/>
      <c r="D50114" s="139"/>
      <c r="P50114" s="142"/>
      <c r="Q50114" s="142"/>
      <c r="R50114" s="142"/>
      <c r="S50114" s="139"/>
    </row>
    <row r="50115" spans="2:19" ht="15.75" customHeight="1" x14ac:dyDescent="0.25">
      <c r="B50115" s="106"/>
      <c r="C50115" s="106"/>
      <c r="D50115" s="139"/>
      <c r="P50115" s="142"/>
      <c r="Q50115" s="142"/>
      <c r="R50115" s="142"/>
      <c r="S50115" s="139"/>
    </row>
    <row r="50116" spans="2:19" ht="15.75" customHeight="1" x14ac:dyDescent="0.25">
      <c r="B50116" s="106"/>
      <c r="C50116" s="106"/>
      <c r="D50116" s="139"/>
      <c r="P50116" s="142"/>
      <c r="Q50116" s="142"/>
      <c r="R50116" s="142"/>
      <c r="S50116" s="139"/>
    </row>
    <row r="50117" spans="2:19" ht="15.75" customHeight="1" x14ac:dyDescent="0.25">
      <c r="B50117" s="106"/>
      <c r="C50117" s="106"/>
      <c r="D50117" s="139"/>
      <c r="P50117" s="142"/>
      <c r="Q50117" s="142"/>
      <c r="R50117" s="142"/>
      <c r="S50117" s="139"/>
    </row>
    <row r="50118" spans="2:19" ht="15.75" customHeight="1" x14ac:dyDescent="0.25">
      <c r="B50118" s="106"/>
      <c r="C50118" s="106"/>
      <c r="D50118" s="139"/>
      <c r="P50118" s="142"/>
      <c r="Q50118" s="142"/>
      <c r="R50118" s="142"/>
      <c r="S50118" s="139"/>
    </row>
    <row r="50119" spans="2:19" ht="15.75" customHeight="1" x14ac:dyDescent="0.25">
      <c r="B50119" s="106"/>
      <c r="C50119" s="106"/>
      <c r="D50119" s="139"/>
      <c r="P50119" s="142"/>
      <c r="Q50119" s="142"/>
      <c r="R50119" s="142"/>
      <c r="S50119" s="139"/>
    </row>
    <row r="50120" spans="2:19" ht="15.75" customHeight="1" x14ac:dyDescent="0.25">
      <c r="B50120" s="106"/>
      <c r="C50120" s="106"/>
      <c r="D50120" s="139"/>
      <c r="P50120" s="142"/>
      <c r="Q50120" s="142"/>
      <c r="R50120" s="142"/>
      <c r="S50120" s="139"/>
    </row>
    <row r="50121" spans="2:19" ht="15.75" customHeight="1" x14ac:dyDescent="0.25">
      <c r="B50121" s="106"/>
      <c r="C50121" s="106"/>
      <c r="D50121" s="139"/>
      <c r="P50121" s="142"/>
      <c r="Q50121" s="142"/>
      <c r="R50121" s="142"/>
      <c r="S50121" s="139"/>
    </row>
    <row r="50122" spans="2:19" ht="15.75" customHeight="1" x14ac:dyDescent="0.25">
      <c r="B50122" s="106"/>
      <c r="C50122" s="106"/>
      <c r="D50122" s="139"/>
      <c r="P50122" s="142"/>
      <c r="Q50122" s="142"/>
      <c r="R50122" s="142"/>
      <c r="S50122" s="139"/>
    </row>
    <row r="50123" spans="2:19" ht="15.75" customHeight="1" x14ac:dyDescent="0.25">
      <c r="B50123" s="106"/>
      <c r="C50123" s="106"/>
      <c r="D50123" s="139"/>
      <c r="P50123" s="142"/>
      <c r="Q50123" s="142"/>
      <c r="R50123" s="142"/>
      <c r="S50123" s="139"/>
    </row>
    <row r="50124" spans="2:19" ht="15.75" customHeight="1" x14ac:dyDescent="0.25">
      <c r="B50124" s="106"/>
      <c r="C50124" s="106"/>
      <c r="D50124" s="139"/>
      <c r="P50124" s="142"/>
      <c r="Q50124" s="142"/>
      <c r="R50124" s="142"/>
      <c r="S50124" s="139"/>
    </row>
    <row r="50125" spans="2:19" ht="15.75" customHeight="1" x14ac:dyDescent="0.25">
      <c r="B50125" s="106"/>
      <c r="C50125" s="106"/>
      <c r="D50125" s="139"/>
      <c r="P50125" s="142"/>
      <c r="Q50125" s="142"/>
      <c r="R50125" s="142"/>
      <c r="S50125" s="139"/>
    </row>
    <row r="50126" spans="2:19" ht="15.75" customHeight="1" x14ac:dyDescent="0.25">
      <c r="B50126" s="106"/>
      <c r="C50126" s="106"/>
      <c r="D50126" s="139"/>
      <c r="P50126" s="142"/>
      <c r="Q50126" s="142"/>
      <c r="R50126" s="142"/>
      <c r="S50126" s="139"/>
    </row>
    <row r="50127" spans="2:19" ht="15.75" customHeight="1" x14ac:dyDescent="0.25">
      <c r="B50127" s="106"/>
      <c r="C50127" s="106"/>
      <c r="D50127" s="139"/>
      <c r="P50127" s="142"/>
      <c r="Q50127" s="142"/>
      <c r="R50127" s="142"/>
      <c r="S50127" s="139"/>
    </row>
    <row r="50128" spans="2:19" ht="15.75" customHeight="1" x14ac:dyDescent="0.25">
      <c r="B50128" s="106"/>
      <c r="C50128" s="106"/>
      <c r="D50128" s="139"/>
      <c r="P50128" s="142"/>
      <c r="Q50128" s="142"/>
      <c r="R50128" s="142"/>
      <c r="S50128" s="139"/>
    </row>
    <row r="50129" spans="2:19" ht="15.75" customHeight="1" x14ac:dyDescent="0.25">
      <c r="B50129" s="106"/>
      <c r="C50129" s="106"/>
      <c r="D50129" s="139"/>
      <c r="P50129" s="142"/>
      <c r="Q50129" s="142"/>
      <c r="R50129" s="142"/>
      <c r="S50129" s="139"/>
    </row>
    <row r="50130" spans="2:19" ht="15.75" customHeight="1" x14ac:dyDescent="0.25">
      <c r="B50130" s="106"/>
      <c r="C50130" s="106"/>
      <c r="D50130" s="139"/>
      <c r="P50130" s="142"/>
      <c r="Q50130" s="142"/>
      <c r="R50130" s="142"/>
      <c r="S50130" s="139"/>
    </row>
    <row r="50131" spans="2:19" ht="15.75" customHeight="1" x14ac:dyDescent="0.25">
      <c r="B50131" s="106"/>
      <c r="C50131" s="106"/>
      <c r="D50131" s="139"/>
      <c r="P50131" s="142"/>
      <c r="Q50131" s="142"/>
      <c r="R50131" s="142"/>
      <c r="S50131" s="139"/>
    </row>
    <row r="50132" spans="2:19" ht="15.75" customHeight="1" x14ac:dyDescent="0.25">
      <c r="B50132" s="106"/>
      <c r="C50132" s="106"/>
      <c r="D50132" s="139"/>
      <c r="P50132" s="142"/>
      <c r="Q50132" s="142"/>
      <c r="R50132" s="142"/>
      <c r="S50132" s="139"/>
    </row>
    <row r="50133" spans="2:19" ht="15.75" customHeight="1" x14ac:dyDescent="0.25">
      <c r="B50133" s="106"/>
      <c r="C50133" s="106"/>
      <c r="D50133" s="139"/>
      <c r="P50133" s="142"/>
      <c r="Q50133" s="142"/>
      <c r="R50133" s="142"/>
      <c r="S50133" s="139"/>
    </row>
    <row r="50134" spans="2:19" ht="15.75" customHeight="1" x14ac:dyDescent="0.25">
      <c r="B50134" s="106"/>
      <c r="C50134" s="106"/>
      <c r="D50134" s="139"/>
      <c r="P50134" s="142"/>
      <c r="Q50134" s="142"/>
      <c r="R50134" s="142"/>
      <c r="S50134" s="139"/>
    </row>
    <row r="50135" spans="2:19" ht="15.75" customHeight="1" x14ac:dyDescent="0.25">
      <c r="B50135" s="106"/>
      <c r="C50135" s="106"/>
      <c r="D50135" s="139"/>
      <c r="P50135" s="142"/>
      <c r="Q50135" s="142"/>
      <c r="R50135" s="142"/>
      <c r="S50135" s="139"/>
    </row>
    <row r="50136" spans="2:19" ht="15.75" customHeight="1" x14ac:dyDescent="0.25">
      <c r="B50136" s="106"/>
      <c r="C50136" s="106"/>
      <c r="D50136" s="139"/>
      <c r="P50136" s="142"/>
      <c r="Q50136" s="142"/>
      <c r="R50136" s="142"/>
      <c r="S50136" s="139"/>
    </row>
    <row r="50137" spans="2:19" ht="15.75" customHeight="1" x14ac:dyDescent="0.25">
      <c r="B50137" s="106"/>
      <c r="C50137" s="106"/>
      <c r="D50137" s="139"/>
      <c r="P50137" s="142"/>
      <c r="Q50137" s="142"/>
      <c r="R50137" s="142"/>
      <c r="S50137" s="139"/>
    </row>
    <row r="50138" spans="2:19" ht="15.75" customHeight="1" x14ac:dyDescent="0.25">
      <c r="B50138" s="106"/>
      <c r="C50138" s="106"/>
      <c r="D50138" s="139"/>
      <c r="P50138" s="142"/>
      <c r="Q50138" s="142"/>
      <c r="R50138" s="142"/>
      <c r="S50138" s="139"/>
    </row>
    <row r="50139" spans="2:19" ht="15.75" customHeight="1" x14ac:dyDescent="0.25">
      <c r="B50139" s="106"/>
      <c r="C50139" s="106"/>
      <c r="D50139" s="139"/>
      <c r="P50139" s="142"/>
      <c r="Q50139" s="142"/>
      <c r="R50139" s="142"/>
      <c r="S50139" s="139"/>
    </row>
    <row r="50140" spans="2:19" ht="15.75" customHeight="1" x14ac:dyDescent="0.25">
      <c r="B50140" s="106"/>
      <c r="C50140" s="106"/>
      <c r="D50140" s="139"/>
      <c r="P50140" s="142"/>
      <c r="Q50140" s="142"/>
      <c r="R50140" s="142"/>
      <c r="S50140" s="139"/>
    </row>
    <row r="50141" spans="2:19" ht="15.75" customHeight="1" x14ac:dyDescent="0.25">
      <c r="B50141" s="106"/>
      <c r="C50141" s="106"/>
      <c r="D50141" s="139"/>
      <c r="P50141" s="142"/>
      <c r="Q50141" s="142"/>
      <c r="R50141" s="142"/>
      <c r="S50141" s="139"/>
    </row>
    <row r="50142" spans="2:19" ht="15.75" customHeight="1" x14ac:dyDescent="0.25">
      <c r="B50142" s="106"/>
      <c r="C50142" s="106"/>
      <c r="D50142" s="139"/>
      <c r="P50142" s="142"/>
      <c r="Q50142" s="142"/>
      <c r="R50142" s="142"/>
      <c r="S50142" s="139"/>
    </row>
    <row r="50143" spans="2:19" ht="15.75" customHeight="1" x14ac:dyDescent="0.25">
      <c r="B50143" s="106"/>
      <c r="C50143" s="106"/>
      <c r="D50143" s="139"/>
      <c r="P50143" s="142"/>
      <c r="Q50143" s="142"/>
      <c r="R50143" s="142"/>
      <c r="S50143" s="139"/>
    </row>
    <row r="50144" spans="2:19" ht="15.75" customHeight="1" x14ac:dyDescent="0.25">
      <c r="B50144" s="106"/>
      <c r="C50144" s="106"/>
      <c r="D50144" s="139"/>
      <c r="P50144" s="142"/>
      <c r="Q50144" s="142"/>
      <c r="R50144" s="142"/>
      <c r="S50144" s="139"/>
    </row>
    <row r="50145" spans="2:19" ht="15.75" customHeight="1" x14ac:dyDescent="0.25">
      <c r="B50145" s="106"/>
      <c r="C50145" s="106"/>
      <c r="D50145" s="139"/>
      <c r="P50145" s="142"/>
      <c r="Q50145" s="142"/>
      <c r="R50145" s="142"/>
      <c r="S50145" s="139"/>
    </row>
    <row r="50146" spans="2:19" ht="15.75" customHeight="1" x14ac:dyDescent="0.25">
      <c r="B50146" s="106"/>
      <c r="C50146" s="106"/>
      <c r="D50146" s="139"/>
      <c r="P50146" s="142"/>
      <c r="Q50146" s="142"/>
      <c r="R50146" s="142"/>
      <c r="S50146" s="139"/>
    </row>
    <row r="50147" spans="2:19" ht="15.75" customHeight="1" x14ac:dyDescent="0.25">
      <c r="B50147" s="106"/>
      <c r="C50147" s="106"/>
      <c r="D50147" s="139"/>
      <c r="P50147" s="142"/>
      <c r="Q50147" s="142"/>
      <c r="R50147" s="142"/>
      <c r="S50147" s="139"/>
    </row>
    <row r="50148" spans="2:19" ht="15.75" customHeight="1" x14ac:dyDescent="0.25">
      <c r="B50148" s="106"/>
      <c r="C50148" s="106"/>
      <c r="D50148" s="139"/>
      <c r="P50148" s="142"/>
      <c r="Q50148" s="142"/>
      <c r="R50148" s="142"/>
      <c r="S50148" s="139"/>
    </row>
    <row r="50149" spans="2:19" ht="15.75" customHeight="1" x14ac:dyDescent="0.25">
      <c r="B50149" s="106"/>
      <c r="C50149" s="106"/>
      <c r="D50149" s="139"/>
      <c r="P50149" s="142"/>
      <c r="Q50149" s="142"/>
      <c r="R50149" s="142"/>
      <c r="S50149" s="139"/>
    </row>
    <row r="50150" spans="2:19" ht="15.75" customHeight="1" x14ac:dyDescent="0.25">
      <c r="B50150" s="106"/>
      <c r="C50150" s="106"/>
      <c r="D50150" s="139"/>
      <c r="P50150" s="142"/>
      <c r="Q50150" s="142"/>
      <c r="R50150" s="142"/>
      <c r="S50150" s="139"/>
    </row>
    <row r="50151" spans="2:19" ht="15.75" customHeight="1" x14ac:dyDescent="0.25">
      <c r="B50151" s="106"/>
      <c r="C50151" s="106"/>
      <c r="D50151" s="139"/>
      <c r="P50151" s="142"/>
      <c r="Q50151" s="142"/>
      <c r="R50151" s="142"/>
      <c r="S50151" s="139"/>
    </row>
    <row r="50152" spans="2:19" ht="15.75" customHeight="1" x14ac:dyDescent="0.25">
      <c r="B50152" s="106"/>
      <c r="C50152" s="106"/>
      <c r="D50152" s="139"/>
      <c r="P50152" s="142"/>
      <c r="Q50152" s="142"/>
      <c r="R50152" s="142"/>
      <c r="S50152" s="139"/>
    </row>
    <row r="50153" spans="2:19" ht="15.75" customHeight="1" x14ac:dyDescent="0.25">
      <c r="B50153" s="106"/>
      <c r="C50153" s="106"/>
      <c r="D50153" s="139"/>
      <c r="P50153" s="142"/>
      <c r="Q50153" s="142"/>
      <c r="R50153" s="142"/>
      <c r="S50153" s="139"/>
    </row>
    <row r="50154" spans="2:19" ht="15.75" customHeight="1" x14ac:dyDescent="0.25">
      <c r="B50154" s="106"/>
      <c r="C50154" s="106"/>
      <c r="D50154" s="139"/>
      <c r="P50154" s="142"/>
      <c r="Q50154" s="142"/>
      <c r="R50154" s="142"/>
      <c r="S50154" s="139"/>
    </row>
    <row r="50155" spans="2:19" ht="15.75" customHeight="1" x14ac:dyDescent="0.25">
      <c r="B50155" s="106"/>
      <c r="C50155" s="106"/>
      <c r="D50155" s="139"/>
      <c r="P50155" s="142"/>
      <c r="Q50155" s="142"/>
      <c r="R50155" s="142"/>
      <c r="S50155" s="139"/>
    </row>
    <row r="50156" spans="2:19" ht="15.75" customHeight="1" x14ac:dyDescent="0.25">
      <c r="B50156" s="106"/>
      <c r="C50156" s="106"/>
      <c r="D50156" s="139"/>
      <c r="P50156" s="142"/>
      <c r="Q50156" s="142"/>
      <c r="R50156" s="142"/>
      <c r="S50156" s="139"/>
    </row>
    <row r="50157" spans="2:19" ht="15.75" customHeight="1" x14ac:dyDescent="0.25">
      <c r="B50157" s="106"/>
      <c r="C50157" s="106"/>
      <c r="D50157" s="139"/>
      <c r="P50157" s="142"/>
      <c r="Q50157" s="142"/>
      <c r="R50157" s="142"/>
      <c r="S50157" s="139"/>
    </row>
    <row r="50158" spans="2:19" ht="15.75" customHeight="1" x14ac:dyDescent="0.25">
      <c r="B50158" s="106"/>
      <c r="C50158" s="106"/>
      <c r="D50158" s="139"/>
      <c r="P50158" s="142"/>
      <c r="Q50158" s="142"/>
      <c r="R50158" s="142"/>
      <c r="S50158" s="139"/>
    </row>
    <row r="50159" spans="2:19" ht="15.75" customHeight="1" x14ac:dyDescent="0.25">
      <c r="B50159" s="106"/>
      <c r="C50159" s="106"/>
      <c r="D50159" s="139"/>
      <c r="P50159" s="142"/>
      <c r="Q50159" s="142"/>
      <c r="R50159" s="142"/>
      <c r="S50159" s="139"/>
    </row>
    <row r="50160" spans="2:19" ht="15.75" customHeight="1" x14ac:dyDescent="0.25">
      <c r="B50160" s="106"/>
      <c r="C50160" s="106"/>
      <c r="D50160" s="139"/>
      <c r="P50160" s="142"/>
      <c r="Q50160" s="142"/>
      <c r="R50160" s="142"/>
      <c r="S50160" s="139"/>
    </row>
    <row r="50161" spans="2:19" ht="15.75" customHeight="1" x14ac:dyDescent="0.25">
      <c r="B50161" s="106"/>
      <c r="C50161" s="106"/>
      <c r="D50161" s="139"/>
      <c r="P50161" s="142"/>
      <c r="Q50161" s="142"/>
      <c r="R50161" s="142"/>
      <c r="S50161" s="139"/>
    </row>
    <row r="50162" spans="2:19" ht="15.75" customHeight="1" x14ac:dyDescent="0.25">
      <c r="B50162" s="106"/>
      <c r="C50162" s="106"/>
      <c r="D50162" s="139"/>
      <c r="P50162" s="142"/>
      <c r="Q50162" s="142"/>
      <c r="R50162" s="142"/>
      <c r="S50162" s="139"/>
    </row>
    <row r="50163" spans="2:19" ht="15.75" customHeight="1" x14ac:dyDescent="0.25">
      <c r="B50163" s="106"/>
      <c r="C50163" s="106"/>
      <c r="D50163" s="139"/>
      <c r="P50163" s="142"/>
      <c r="Q50163" s="142"/>
      <c r="R50163" s="142"/>
      <c r="S50163" s="139"/>
    </row>
    <row r="50164" spans="2:19" ht="15.75" customHeight="1" x14ac:dyDescent="0.25">
      <c r="B50164" s="106"/>
      <c r="C50164" s="106"/>
      <c r="D50164" s="139"/>
      <c r="P50164" s="142"/>
      <c r="Q50164" s="142"/>
      <c r="R50164" s="142"/>
      <c r="S50164" s="139"/>
    </row>
    <row r="50165" spans="2:19" ht="15.75" customHeight="1" x14ac:dyDescent="0.25">
      <c r="B50165" s="106"/>
      <c r="C50165" s="106"/>
      <c r="D50165" s="139"/>
      <c r="P50165" s="142"/>
      <c r="Q50165" s="142"/>
      <c r="R50165" s="142"/>
      <c r="S50165" s="139"/>
    </row>
    <row r="50166" spans="2:19" ht="15.75" customHeight="1" x14ac:dyDescent="0.25">
      <c r="B50166" s="106"/>
      <c r="C50166" s="106"/>
      <c r="D50166" s="139"/>
      <c r="P50166" s="142"/>
      <c r="Q50166" s="142"/>
      <c r="R50166" s="142"/>
      <c r="S50166" s="139"/>
    </row>
    <row r="50167" spans="2:19" ht="15.75" customHeight="1" x14ac:dyDescent="0.25">
      <c r="B50167" s="106"/>
      <c r="C50167" s="106"/>
      <c r="D50167" s="139"/>
      <c r="P50167" s="142"/>
      <c r="Q50167" s="142"/>
      <c r="R50167" s="142"/>
      <c r="S50167" s="139"/>
    </row>
    <row r="50168" spans="2:19" ht="15.75" customHeight="1" x14ac:dyDescent="0.25">
      <c r="B50168" s="106"/>
      <c r="C50168" s="106"/>
      <c r="D50168" s="139"/>
      <c r="P50168" s="142"/>
      <c r="Q50168" s="142"/>
      <c r="R50168" s="142"/>
      <c r="S50168" s="139"/>
    </row>
    <row r="50169" spans="2:19" ht="15.75" customHeight="1" x14ac:dyDescent="0.25">
      <c r="B50169" s="106"/>
      <c r="C50169" s="106"/>
      <c r="D50169" s="139"/>
      <c r="P50169" s="142"/>
      <c r="Q50169" s="142"/>
      <c r="R50169" s="142"/>
      <c r="S50169" s="139"/>
    </row>
    <row r="50170" spans="2:19" ht="15.75" customHeight="1" x14ac:dyDescent="0.25">
      <c r="B50170" s="106"/>
      <c r="C50170" s="106"/>
      <c r="D50170" s="139"/>
      <c r="P50170" s="142"/>
      <c r="Q50170" s="142"/>
      <c r="R50170" s="142"/>
      <c r="S50170" s="139"/>
    </row>
    <row r="50171" spans="2:19" ht="15.75" customHeight="1" x14ac:dyDescent="0.25">
      <c r="B50171" s="106"/>
      <c r="C50171" s="106"/>
      <c r="D50171" s="139"/>
      <c r="P50171" s="142"/>
      <c r="Q50171" s="142"/>
      <c r="R50171" s="142"/>
      <c r="S50171" s="139"/>
    </row>
    <row r="50172" spans="2:19" ht="15.75" customHeight="1" x14ac:dyDescent="0.25">
      <c r="B50172" s="106"/>
      <c r="C50172" s="106"/>
      <c r="D50172" s="139"/>
      <c r="P50172" s="142"/>
      <c r="Q50172" s="142"/>
      <c r="R50172" s="142"/>
      <c r="S50172" s="139"/>
    </row>
    <row r="50173" spans="2:19" ht="15.75" customHeight="1" x14ac:dyDescent="0.25">
      <c r="B50173" s="106"/>
      <c r="C50173" s="106"/>
      <c r="D50173" s="139"/>
      <c r="P50173" s="142"/>
      <c r="Q50173" s="142"/>
      <c r="R50173" s="142"/>
      <c r="S50173" s="139"/>
    </row>
    <row r="50174" spans="2:19" ht="15.75" customHeight="1" x14ac:dyDescent="0.25">
      <c r="B50174" s="106"/>
      <c r="C50174" s="106"/>
      <c r="D50174" s="139"/>
      <c r="P50174" s="142"/>
      <c r="Q50174" s="142"/>
      <c r="R50174" s="142"/>
      <c r="S50174" s="139"/>
    </row>
    <row r="50175" spans="2:19" ht="15.75" customHeight="1" x14ac:dyDescent="0.25">
      <c r="B50175" s="106"/>
      <c r="C50175" s="106"/>
      <c r="D50175" s="139"/>
      <c r="P50175" s="142"/>
      <c r="Q50175" s="142"/>
      <c r="R50175" s="142"/>
      <c r="S50175" s="139"/>
    </row>
    <row r="50176" spans="2:19" ht="15.75" customHeight="1" x14ac:dyDescent="0.25">
      <c r="B50176" s="106"/>
      <c r="C50176" s="106"/>
      <c r="D50176" s="139"/>
      <c r="P50176" s="142"/>
      <c r="Q50176" s="142"/>
      <c r="R50176" s="142"/>
      <c r="S50176" s="139"/>
    </row>
    <row r="50177" spans="2:19" ht="15.75" customHeight="1" x14ac:dyDescent="0.25">
      <c r="B50177" s="106"/>
      <c r="C50177" s="106"/>
      <c r="D50177" s="139"/>
      <c r="P50177" s="142"/>
      <c r="Q50177" s="142"/>
      <c r="R50177" s="142"/>
      <c r="S50177" s="139"/>
    </row>
    <row r="50178" spans="2:19" ht="15.75" customHeight="1" x14ac:dyDescent="0.25">
      <c r="B50178" s="106"/>
      <c r="C50178" s="106"/>
      <c r="D50178" s="139"/>
      <c r="P50178" s="142"/>
      <c r="Q50178" s="142"/>
      <c r="R50178" s="142"/>
      <c r="S50178" s="139"/>
    </row>
    <row r="50179" spans="2:19" ht="15.75" customHeight="1" x14ac:dyDescent="0.25">
      <c r="B50179" s="106"/>
      <c r="C50179" s="106"/>
      <c r="D50179" s="139"/>
      <c r="P50179" s="142"/>
      <c r="Q50179" s="142"/>
      <c r="R50179" s="142"/>
      <c r="S50179" s="139"/>
    </row>
    <row r="50180" spans="2:19" ht="15.75" customHeight="1" x14ac:dyDescent="0.25">
      <c r="B50180" s="106"/>
      <c r="C50180" s="106"/>
      <c r="D50180" s="139"/>
      <c r="P50180" s="142"/>
      <c r="Q50180" s="142"/>
      <c r="R50180" s="142"/>
      <c r="S50180" s="139"/>
    </row>
    <row r="50181" spans="2:19" ht="15.75" customHeight="1" x14ac:dyDescent="0.25">
      <c r="B50181" s="106"/>
      <c r="C50181" s="106"/>
      <c r="D50181" s="139"/>
      <c r="P50181" s="142"/>
      <c r="Q50181" s="142"/>
      <c r="R50181" s="142"/>
      <c r="S50181" s="139"/>
    </row>
    <row r="50182" spans="2:19" ht="15.75" customHeight="1" x14ac:dyDescent="0.25">
      <c r="B50182" s="106"/>
      <c r="C50182" s="106"/>
      <c r="D50182" s="139"/>
      <c r="P50182" s="142"/>
      <c r="Q50182" s="142"/>
      <c r="R50182" s="142"/>
      <c r="S50182" s="139"/>
    </row>
    <row r="50183" spans="2:19" ht="15.75" customHeight="1" x14ac:dyDescent="0.25">
      <c r="B50183" s="106"/>
      <c r="C50183" s="106"/>
      <c r="D50183" s="139"/>
      <c r="P50183" s="142"/>
      <c r="Q50183" s="142"/>
      <c r="R50183" s="142"/>
      <c r="S50183" s="139"/>
    </row>
    <row r="50184" spans="2:19" ht="15.75" customHeight="1" x14ac:dyDescent="0.25">
      <c r="B50184" s="106"/>
      <c r="C50184" s="106"/>
      <c r="D50184" s="139"/>
      <c r="P50184" s="142"/>
      <c r="Q50184" s="142"/>
      <c r="R50184" s="142"/>
      <c r="S50184" s="139"/>
    </row>
    <row r="50185" spans="2:19" ht="15.75" customHeight="1" x14ac:dyDescent="0.25">
      <c r="B50185" s="106"/>
      <c r="C50185" s="106"/>
      <c r="D50185" s="139"/>
      <c r="P50185" s="142"/>
      <c r="Q50185" s="142"/>
      <c r="R50185" s="142"/>
      <c r="S50185" s="139"/>
    </row>
    <row r="50186" spans="2:19" ht="15.75" customHeight="1" x14ac:dyDescent="0.25">
      <c r="B50186" s="106"/>
      <c r="C50186" s="106"/>
      <c r="D50186" s="139"/>
      <c r="P50186" s="142"/>
      <c r="Q50186" s="142"/>
      <c r="R50186" s="142"/>
      <c r="S50186" s="139"/>
    </row>
    <row r="50187" spans="2:19" ht="15.75" customHeight="1" x14ac:dyDescent="0.25">
      <c r="B50187" s="106"/>
      <c r="C50187" s="106"/>
      <c r="D50187" s="139"/>
      <c r="P50187" s="142"/>
      <c r="Q50187" s="142"/>
      <c r="R50187" s="142"/>
      <c r="S50187" s="139"/>
    </row>
    <row r="50188" spans="2:19" ht="15.75" customHeight="1" x14ac:dyDescent="0.25">
      <c r="B50188" s="106"/>
      <c r="C50188" s="106"/>
      <c r="D50188" s="139"/>
      <c r="P50188" s="142"/>
      <c r="Q50188" s="142"/>
      <c r="R50188" s="142"/>
      <c r="S50188" s="139"/>
    </row>
    <row r="50189" spans="2:19" ht="15.75" customHeight="1" x14ac:dyDescent="0.25">
      <c r="B50189" s="106"/>
      <c r="C50189" s="106"/>
      <c r="D50189" s="139"/>
      <c r="P50189" s="142"/>
      <c r="Q50189" s="142"/>
      <c r="R50189" s="142"/>
      <c r="S50189" s="139"/>
    </row>
    <row r="50190" spans="2:19" ht="15.75" customHeight="1" x14ac:dyDescent="0.25">
      <c r="B50190" s="106"/>
      <c r="C50190" s="106"/>
      <c r="D50190" s="139"/>
      <c r="P50190" s="142"/>
      <c r="Q50190" s="142"/>
      <c r="R50190" s="142"/>
      <c r="S50190" s="139"/>
    </row>
    <row r="50191" spans="2:19" ht="15.75" customHeight="1" x14ac:dyDescent="0.25">
      <c r="B50191" s="106"/>
      <c r="C50191" s="106"/>
      <c r="D50191" s="139"/>
      <c r="P50191" s="142"/>
      <c r="Q50191" s="142"/>
      <c r="R50191" s="142"/>
      <c r="S50191" s="139"/>
    </row>
    <row r="50192" spans="2:19" ht="15.75" customHeight="1" x14ac:dyDescent="0.25">
      <c r="B50192" s="106"/>
      <c r="C50192" s="106"/>
      <c r="D50192" s="139"/>
      <c r="P50192" s="142"/>
      <c r="Q50192" s="142"/>
      <c r="R50192" s="142"/>
      <c r="S50192" s="139"/>
    </row>
    <row r="50193" spans="2:19" ht="15.75" customHeight="1" x14ac:dyDescent="0.25">
      <c r="B50193" s="106"/>
      <c r="C50193" s="106"/>
      <c r="D50193" s="139"/>
      <c r="P50193" s="142"/>
      <c r="Q50193" s="142"/>
      <c r="R50193" s="142"/>
      <c r="S50193" s="139"/>
    </row>
    <row r="50194" spans="2:19" ht="15.75" customHeight="1" x14ac:dyDescent="0.25">
      <c r="B50194" s="106"/>
      <c r="C50194" s="106"/>
      <c r="D50194" s="139"/>
      <c r="P50194" s="142"/>
      <c r="Q50194" s="142"/>
      <c r="R50194" s="142"/>
      <c r="S50194" s="139"/>
    </row>
    <row r="50195" spans="2:19" ht="15.75" customHeight="1" x14ac:dyDescent="0.25">
      <c r="B50195" s="106"/>
      <c r="C50195" s="106"/>
      <c r="D50195" s="139"/>
      <c r="P50195" s="142"/>
      <c r="Q50195" s="142"/>
      <c r="R50195" s="142"/>
      <c r="S50195" s="139"/>
    </row>
    <row r="50196" spans="2:19" ht="15.75" customHeight="1" x14ac:dyDescent="0.25">
      <c r="B50196" s="106"/>
      <c r="C50196" s="106"/>
      <c r="D50196" s="139"/>
      <c r="P50196" s="142"/>
      <c r="Q50196" s="142"/>
      <c r="R50196" s="142"/>
      <c r="S50196" s="139"/>
    </row>
    <row r="50197" spans="2:19" ht="15.75" customHeight="1" x14ac:dyDescent="0.25">
      <c r="B50197" s="106"/>
      <c r="C50197" s="106"/>
      <c r="D50197" s="139"/>
      <c r="P50197" s="142"/>
      <c r="Q50197" s="142"/>
      <c r="R50197" s="142"/>
      <c r="S50197" s="139"/>
    </row>
    <row r="50198" spans="2:19" ht="15.75" customHeight="1" x14ac:dyDescent="0.25">
      <c r="B50198" s="106"/>
      <c r="C50198" s="106"/>
      <c r="D50198" s="139"/>
      <c r="P50198" s="142"/>
      <c r="Q50198" s="142"/>
      <c r="R50198" s="142"/>
      <c r="S50198" s="139"/>
    </row>
    <row r="50199" spans="2:19" ht="15.75" customHeight="1" x14ac:dyDescent="0.25">
      <c r="B50199" s="106"/>
      <c r="C50199" s="106"/>
      <c r="D50199" s="139"/>
      <c r="P50199" s="142"/>
      <c r="Q50199" s="142"/>
      <c r="R50199" s="142"/>
      <c r="S50199" s="139"/>
    </row>
    <row r="50200" spans="2:19" ht="15.75" customHeight="1" x14ac:dyDescent="0.25">
      <c r="B50200" s="106"/>
      <c r="C50200" s="106"/>
      <c r="D50200" s="139"/>
      <c r="P50200" s="142"/>
      <c r="Q50200" s="142"/>
      <c r="R50200" s="142"/>
      <c r="S50200" s="139"/>
    </row>
    <row r="50201" spans="2:19" ht="15.75" customHeight="1" x14ac:dyDescent="0.25">
      <c r="B50201" s="106"/>
      <c r="C50201" s="106"/>
      <c r="D50201" s="139"/>
      <c r="P50201" s="142"/>
      <c r="Q50201" s="142"/>
      <c r="R50201" s="142"/>
      <c r="S50201" s="139"/>
    </row>
    <row r="50202" spans="2:19" ht="15.75" customHeight="1" x14ac:dyDescent="0.25">
      <c r="B50202" s="106"/>
      <c r="C50202" s="106"/>
      <c r="D50202" s="139"/>
      <c r="P50202" s="142"/>
      <c r="Q50202" s="142"/>
      <c r="R50202" s="142"/>
      <c r="S50202" s="139"/>
    </row>
    <row r="50203" spans="2:19" ht="15.75" customHeight="1" x14ac:dyDescent="0.25">
      <c r="B50203" s="106"/>
      <c r="C50203" s="106"/>
      <c r="D50203" s="139"/>
      <c r="P50203" s="142"/>
      <c r="Q50203" s="142"/>
      <c r="R50203" s="142"/>
      <c r="S50203" s="139"/>
    </row>
    <row r="50204" spans="2:19" ht="15.75" customHeight="1" x14ac:dyDescent="0.25">
      <c r="B50204" s="106"/>
      <c r="C50204" s="106"/>
      <c r="D50204" s="139"/>
      <c r="P50204" s="142"/>
      <c r="Q50204" s="142"/>
      <c r="R50204" s="142"/>
      <c r="S50204" s="139"/>
    </row>
    <row r="50205" spans="2:19" ht="15.75" customHeight="1" x14ac:dyDescent="0.25">
      <c r="B50205" s="106"/>
      <c r="C50205" s="106"/>
      <c r="D50205" s="139"/>
      <c r="P50205" s="142"/>
      <c r="Q50205" s="142"/>
      <c r="R50205" s="142"/>
      <c r="S50205" s="139"/>
    </row>
    <row r="50206" spans="2:19" ht="15.75" customHeight="1" x14ac:dyDescent="0.25">
      <c r="B50206" s="106"/>
      <c r="C50206" s="106"/>
      <c r="D50206" s="139"/>
      <c r="P50206" s="142"/>
      <c r="Q50206" s="142"/>
      <c r="R50206" s="142"/>
      <c r="S50206" s="139"/>
    </row>
    <row r="50207" spans="2:19" ht="15.75" customHeight="1" x14ac:dyDescent="0.25">
      <c r="B50207" s="106"/>
      <c r="C50207" s="106"/>
      <c r="D50207" s="139"/>
      <c r="P50207" s="142"/>
      <c r="Q50207" s="142"/>
      <c r="R50207" s="142"/>
      <c r="S50207" s="139"/>
    </row>
    <row r="50208" spans="2:19" ht="15.75" customHeight="1" x14ac:dyDescent="0.25">
      <c r="B50208" s="106"/>
      <c r="C50208" s="106"/>
      <c r="D50208" s="139"/>
      <c r="P50208" s="142"/>
      <c r="Q50208" s="142"/>
      <c r="R50208" s="142"/>
      <c r="S50208" s="139"/>
    </row>
    <row r="50209" spans="2:19" ht="15.75" customHeight="1" x14ac:dyDescent="0.25">
      <c r="B50209" s="106"/>
      <c r="C50209" s="106"/>
      <c r="D50209" s="139"/>
      <c r="P50209" s="142"/>
      <c r="Q50209" s="142"/>
      <c r="R50209" s="142"/>
      <c r="S50209" s="139"/>
    </row>
    <row r="50210" spans="2:19" ht="15.75" customHeight="1" x14ac:dyDescent="0.25">
      <c r="B50210" s="106"/>
      <c r="C50210" s="106"/>
      <c r="D50210" s="139"/>
      <c r="P50210" s="142"/>
      <c r="Q50210" s="142"/>
      <c r="R50210" s="142"/>
      <c r="S50210" s="139"/>
    </row>
    <row r="50211" spans="2:19" ht="15.75" customHeight="1" x14ac:dyDescent="0.25">
      <c r="B50211" s="106"/>
      <c r="C50211" s="106"/>
      <c r="D50211" s="139"/>
      <c r="P50211" s="142"/>
      <c r="Q50211" s="142"/>
      <c r="R50211" s="142"/>
      <c r="S50211" s="139"/>
    </row>
    <row r="50212" spans="2:19" ht="15.75" customHeight="1" x14ac:dyDescent="0.25">
      <c r="B50212" s="106"/>
      <c r="C50212" s="106"/>
      <c r="D50212" s="139"/>
      <c r="P50212" s="142"/>
      <c r="Q50212" s="142"/>
      <c r="R50212" s="142"/>
      <c r="S50212" s="139"/>
    </row>
    <row r="50213" spans="2:19" ht="15.75" customHeight="1" x14ac:dyDescent="0.25">
      <c r="B50213" s="106"/>
      <c r="C50213" s="106"/>
      <c r="D50213" s="139"/>
      <c r="P50213" s="142"/>
      <c r="Q50213" s="142"/>
      <c r="R50213" s="142"/>
      <c r="S50213" s="139"/>
    </row>
    <row r="50214" spans="2:19" ht="15.75" customHeight="1" x14ac:dyDescent="0.25">
      <c r="B50214" s="106"/>
      <c r="C50214" s="106"/>
      <c r="D50214" s="139"/>
      <c r="P50214" s="142"/>
      <c r="Q50214" s="142"/>
      <c r="R50214" s="142"/>
      <c r="S50214" s="139"/>
    </row>
    <row r="50215" spans="2:19" ht="15.75" customHeight="1" x14ac:dyDescent="0.25">
      <c r="B50215" s="106"/>
      <c r="C50215" s="106"/>
      <c r="D50215" s="139"/>
      <c r="P50215" s="142"/>
      <c r="Q50215" s="142"/>
      <c r="R50215" s="142"/>
      <c r="S50215" s="139"/>
    </row>
    <row r="50216" spans="2:19" ht="15.75" customHeight="1" x14ac:dyDescent="0.25">
      <c r="B50216" s="106"/>
      <c r="C50216" s="106"/>
      <c r="D50216" s="139"/>
      <c r="P50216" s="142"/>
      <c r="Q50216" s="142"/>
      <c r="R50216" s="142"/>
      <c r="S50216" s="139"/>
    </row>
    <row r="50217" spans="2:19" ht="15.75" customHeight="1" x14ac:dyDescent="0.25">
      <c r="B50217" s="106"/>
      <c r="C50217" s="106"/>
      <c r="D50217" s="139"/>
      <c r="P50217" s="142"/>
      <c r="Q50217" s="142"/>
      <c r="R50217" s="142"/>
      <c r="S50217" s="139"/>
    </row>
    <row r="50218" spans="2:19" ht="15.75" customHeight="1" x14ac:dyDescent="0.25">
      <c r="B50218" s="106"/>
      <c r="C50218" s="106"/>
      <c r="D50218" s="139"/>
      <c r="P50218" s="142"/>
      <c r="Q50218" s="142"/>
      <c r="R50218" s="142"/>
      <c r="S50218" s="139"/>
    </row>
    <row r="50219" spans="2:19" ht="15.75" customHeight="1" x14ac:dyDescent="0.25">
      <c r="B50219" s="106"/>
      <c r="C50219" s="106"/>
      <c r="D50219" s="139"/>
      <c r="P50219" s="142"/>
      <c r="Q50219" s="142"/>
      <c r="R50219" s="142"/>
      <c r="S50219" s="139"/>
    </row>
    <row r="50220" spans="2:19" ht="15.75" customHeight="1" x14ac:dyDescent="0.25">
      <c r="B50220" s="106"/>
      <c r="C50220" s="106"/>
      <c r="D50220" s="139"/>
      <c r="P50220" s="142"/>
      <c r="Q50220" s="142"/>
      <c r="R50220" s="142"/>
      <c r="S50220" s="139"/>
    </row>
    <row r="50221" spans="2:19" ht="15.75" customHeight="1" x14ac:dyDescent="0.25">
      <c r="B50221" s="106"/>
      <c r="C50221" s="106"/>
      <c r="D50221" s="139"/>
      <c r="P50221" s="142"/>
      <c r="Q50221" s="142"/>
      <c r="R50221" s="142"/>
      <c r="S50221" s="139"/>
    </row>
    <row r="50222" spans="2:19" ht="15.75" customHeight="1" x14ac:dyDescent="0.25">
      <c r="B50222" s="106"/>
      <c r="C50222" s="106"/>
      <c r="D50222" s="139"/>
      <c r="P50222" s="142"/>
      <c r="Q50222" s="142"/>
      <c r="R50222" s="142"/>
      <c r="S50222" s="139"/>
    </row>
    <row r="50223" spans="2:19" ht="15.75" customHeight="1" x14ac:dyDescent="0.25">
      <c r="B50223" s="106"/>
      <c r="C50223" s="106"/>
      <c r="D50223" s="139"/>
      <c r="P50223" s="142"/>
      <c r="Q50223" s="142"/>
      <c r="R50223" s="142"/>
      <c r="S50223" s="139"/>
    </row>
    <row r="50224" spans="2:19" ht="15.75" customHeight="1" x14ac:dyDescent="0.25">
      <c r="B50224" s="106"/>
      <c r="C50224" s="106"/>
      <c r="D50224" s="139"/>
      <c r="P50224" s="142"/>
      <c r="Q50224" s="142"/>
      <c r="R50224" s="142"/>
      <c r="S50224" s="139"/>
    </row>
    <row r="50225" spans="2:19" ht="15.75" customHeight="1" x14ac:dyDescent="0.25">
      <c r="B50225" s="106"/>
      <c r="C50225" s="106"/>
      <c r="D50225" s="139"/>
      <c r="P50225" s="142"/>
      <c r="Q50225" s="142"/>
      <c r="R50225" s="142"/>
      <c r="S50225" s="139"/>
    </row>
    <row r="50226" spans="2:19" ht="15.75" customHeight="1" x14ac:dyDescent="0.25">
      <c r="B50226" s="106"/>
      <c r="C50226" s="106"/>
      <c r="D50226" s="139"/>
      <c r="P50226" s="142"/>
      <c r="Q50226" s="142"/>
      <c r="R50226" s="142"/>
      <c r="S50226" s="139"/>
    </row>
    <row r="50227" spans="2:19" ht="15.75" customHeight="1" x14ac:dyDescent="0.25">
      <c r="B50227" s="106"/>
      <c r="C50227" s="106"/>
      <c r="D50227" s="139"/>
      <c r="P50227" s="142"/>
      <c r="Q50227" s="142"/>
      <c r="R50227" s="142"/>
      <c r="S50227" s="139"/>
    </row>
    <row r="50228" spans="2:19" ht="15.75" customHeight="1" x14ac:dyDescent="0.25">
      <c r="B50228" s="106"/>
      <c r="C50228" s="106"/>
      <c r="D50228" s="139"/>
      <c r="P50228" s="142"/>
      <c r="Q50228" s="142"/>
      <c r="R50228" s="142"/>
      <c r="S50228" s="139"/>
    </row>
    <row r="50229" spans="2:19" ht="15.75" customHeight="1" x14ac:dyDescent="0.25">
      <c r="B50229" s="106"/>
      <c r="C50229" s="106"/>
      <c r="D50229" s="139"/>
      <c r="P50229" s="142"/>
      <c r="Q50229" s="142"/>
      <c r="R50229" s="142"/>
      <c r="S50229" s="139"/>
    </row>
    <row r="50230" spans="2:19" ht="15.75" customHeight="1" x14ac:dyDescent="0.25">
      <c r="B50230" s="106"/>
      <c r="C50230" s="106"/>
      <c r="D50230" s="139"/>
      <c r="P50230" s="142"/>
      <c r="Q50230" s="142"/>
      <c r="R50230" s="142"/>
      <c r="S50230" s="139"/>
    </row>
    <row r="50231" spans="2:19" ht="15.75" customHeight="1" x14ac:dyDescent="0.25">
      <c r="B50231" s="106"/>
      <c r="C50231" s="106"/>
      <c r="D50231" s="139"/>
      <c r="P50231" s="142"/>
      <c r="Q50231" s="142"/>
      <c r="R50231" s="142"/>
      <c r="S50231" s="139"/>
    </row>
    <row r="50232" spans="2:19" ht="15.75" customHeight="1" x14ac:dyDescent="0.25">
      <c r="B50232" s="106"/>
      <c r="C50232" s="106"/>
      <c r="D50232" s="139"/>
      <c r="P50232" s="142"/>
      <c r="Q50232" s="142"/>
      <c r="R50232" s="142"/>
      <c r="S50232" s="139"/>
    </row>
    <row r="50233" spans="2:19" ht="15.75" customHeight="1" x14ac:dyDescent="0.25">
      <c r="B50233" s="106"/>
      <c r="C50233" s="106"/>
      <c r="D50233" s="139"/>
      <c r="P50233" s="142"/>
      <c r="Q50233" s="142"/>
      <c r="R50233" s="142"/>
      <c r="S50233" s="139"/>
    </row>
    <row r="50234" spans="2:19" ht="15.75" customHeight="1" x14ac:dyDescent="0.25">
      <c r="B50234" s="106"/>
      <c r="C50234" s="106"/>
      <c r="D50234" s="139"/>
      <c r="P50234" s="142"/>
      <c r="Q50234" s="142"/>
      <c r="R50234" s="142"/>
      <c r="S50234" s="139"/>
    </row>
    <row r="50235" spans="2:19" ht="15.75" customHeight="1" x14ac:dyDescent="0.25">
      <c r="B50235" s="106"/>
      <c r="C50235" s="106"/>
      <c r="D50235" s="139"/>
      <c r="P50235" s="142"/>
      <c r="Q50235" s="142"/>
      <c r="R50235" s="142"/>
      <c r="S50235" s="139"/>
    </row>
    <row r="50236" spans="2:19" ht="15.75" customHeight="1" x14ac:dyDescent="0.25">
      <c r="B50236" s="106"/>
      <c r="C50236" s="106"/>
      <c r="D50236" s="139"/>
      <c r="P50236" s="142"/>
      <c r="Q50236" s="142"/>
      <c r="R50236" s="142"/>
      <c r="S50236" s="139"/>
    </row>
    <row r="50237" spans="2:19" ht="15.75" customHeight="1" x14ac:dyDescent="0.25">
      <c r="B50237" s="106"/>
      <c r="C50237" s="106"/>
      <c r="D50237" s="139"/>
      <c r="P50237" s="142"/>
      <c r="Q50237" s="142"/>
      <c r="R50237" s="142"/>
      <c r="S50237" s="139"/>
    </row>
    <row r="50238" spans="2:19" ht="15.75" customHeight="1" x14ac:dyDescent="0.25">
      <c r="B50238" s="106"/>
      <c r="C50238" s="106"/>
      <c r="D50238" s="139"/>
      <c r="P50238" s="142"/>
      <c r="Q50238" s="142"/>
      <c r="R50238" s="142"/>
      <c r="S50238" s="139"/>
    </row>
    <row r="50239" spans="2:19" ht="15.75" customHeight="1" x14ac:dyDescent="0.25">
      <c r="B50239" s="106"/>
      <c r="C50239" s="106"/>
      <c r="D50239" s="139"/>
      <c r="P50239" s="142"/>
      <c r="Q50239" s="142"/>
      <c r="R50239" s="142"/>
      <c r="S50239" s="139"/>
    </row>
    <row r="50240" spans="2:19" ht="15.75" customHeight="1" x14ac:dyDescent="0.25">
      <c r="B50240" s="106"/>
      <c r="C50240" s="106"/>
      <c r="D50240" s="139"/>
      <c r="P50240" s="142"/>
      <c r="Q50240" s="142"/>
      <c r="R50240" s="142"/>
      <c r="S50240" s="139"/>
    </row>
    <row r="50241" spans="2:19" ht="15.75" customHeight="1" x14ac:dyDescent="0.25">
      <c r="B50241" s="106"/>
      <c r="C50241" s="106"/>
      <c r="D50241" s="139"/>
      <c r="P50241" s="142"/>
      <c r="Q50241" s="142"/>
      <c r="R50241" s="142"/>
      <c r="S50241" s="139"/>
    </row>
    <row r="50242" spans="2:19" ht="15.75" customHeight="1" x14ac:dyDescent="0.25">
      <c r="B50242" s="106"/>
      <c r="C50242" s="106"/>
      <c r="D50242" s="139"/>
      <c r="P50242" s="142"/>
      <c r="Q50242" s="142"/>
      <c r="R50242" s="142"/>
      <c r="S50242" s="139"/>
    </row>
    <row r="50243" spans="2:19" ht="15.75" customHeight="1" x14ac:dyDescent="0.25">
      <c r="B50243" s="106"/>
      <c r="C50243" s="106"/>
      <c r="D50243" s="139"/>
      <c r="P50243" s="142"/>
      <c r="Q50243" s="142"/>
      <c r="R50243" s="142"/>
      <c r="S50243" s="139"/>
    </row>
    <row r="50244" spans="2:19" ht="15.75" customHeight="1" x14ac:dyDescent="0.25">
      <c r="B50244" s="106"/>
      <c r="C50244" s="106"/>
      <c r="D50244" s="139"/>
      <c r="P50244" s="142"/>
      <c r="Q50244" s="142"/>
      <c r="R50244" s="142"/>
      <c r="S50244" s="139"/>
    </row>
    <row r="50245" spans="2:19" ht="15.75" customHeight="1" x14ac:dyDescent="0.25">
      <c r="B50245" s="106"/>
      <c r="C50245" s="106"/>
      <c r="D50245" s="139"/>
      <c r="P50245" s="142"/>
      <c r="Q50245" s="142"/>
      <c r="R50245" s="142"/>
      <c r="S50245" s="139"/>
    </row>
    <row r="50246" spans="2:19" ht="15.75" customHeight="1" x14ac:dyDescent="0.25">
      <c r="B50246" s="106"/>
      <c r="C50246" s="106"/>
      <c r="D50246" s="139"/>
      <c r="P50246" s="142"/>
      <c r="Q50246" s="142"/>
      <c r="R50246" s="142"/>
      <c r="S50246" s="139"/>
    </row>
    <row r="50247" spans="2:19" ht="15.75" customHeight="1" x14ac:dyDescent="0.25">
      <c r="B50247" s="106"/>
      <c r="C50247" s="106"/>
      <c r="D50247" s="139"/>
      <c r="P50247" s="142"/>
      <c r="Q50247" s="142"/>
      <c r="R50247" s="142"/>
      <c r="S50247" s="139"/>
    </row>
    <row r="50248" spans="2:19" ht="15.75" customHeight="1" x14ac:dyDescent="0.25">
      <c r="B50248" s="106"/>
      <c r="C50248" s="106"/>
      <c r="D50248" s="139"/>
      <c r="P50248" s="142"/>
      <c r="Q50248" s="142"/>
      <c r="R50248" s="142"/>
      <c r="S50248" s="139"/>
    </row>
    <row r="50249" spans="2:19" ht="15.75" customHeight="1" x14ac:dyDescent="0.25">
      <c r="B50249" s="106"/>
      <c r="C50249" s="106"/>
      <c r="D50249" s="139"/>
      <c r="P50249" s="142"/>
      <c r="Q50249" s="142"/>
      <c r="R50249" s="142"/>
      <c r="S50249" s="139"/>
    </row>
    <row r="50250" spans="2:19" ht="15.75" customHeight="1" x14ac:dyDescent="0.25">
      <c r="B50250" s="106"/>
      <c r="C50250" s="106"/>
      <c r="D50250" s="139"/>
      <c r="P50250" s="142"/>
      <c r="Q50250" s="142"/>
      <c r="R50250" s="142"/>
      <c r="S50250" s="139"/>
    </row>
    <row r="50251" spans="2:19" ht="15.75" customHeight="1" x14ac:dyDescent="0.25">
      <c r="B50251" s="106"/>
      <c r="C50251" s="106"/>
      <c r="D50251" s="139"/>
      <c r="P50251" s="142"/>
      <c r="Q50251" s="142"/>
      <c r="R50251" s="142"/>
      <c r="S50251" s="139"/>
    </row>
    <row r="50252" spans="2:19" ht="15.75" customHeight="1" x14ac:dyDescent="0.25">
      <c r="B50252" s="106"/>
      <c r="C50252" s="106"/>
      <c r="D50252" s="139"/>
      <c r="P50252" s="142"/>
      <c r="Q50252" s="142"/>
      <c r="R50252" s="142"/>
      <c r="S50252" s="139"/>
    </row>
    <row r="50253" spans="2:19" ht="15.75" customHeight="1" x14ac:dyDescent="0.25">
      <c r="B50253" s="106"/>
      <c r="C50253" s="106"/>
      <c r="D50253" s="139"/>
      <c r="P50253" s="142"/>
      <c r="Q50253" s="142"/>
      <c r="R50253" s="142"/>
      <c r="S50253" s="139"/>
    </row>
    <row r="50254" spans="2:19" ht="15.75" customHeight="1" x14ac:dyDescent="0.25">
      <c r="B50254" s="106"/>
      <c r="C50254" s="106"/>
      <c r="D50254" s="139"/>
      <c r="P50254" s="142"/>
      <c r="Q50254" s="142"/>
      <c r="R50254" s="142"/>
      <c r="S50254" s="139"/>
    </row>
    <row r="50255" spans="2:19" ht="15.75" customHeight="1" x14ac:dyDescent="0.25">
      <c r="B50255" s="106"/>
      <c r="C50255" s="106"/>
      <c r="D50255" s="139"/>
      <c r="P50255" s="142"/>
      <c r="Q50255" s="142"/>
      <c r="R50255" s="142"/>
      <c r="S50255" s="139"/>
    </row>
    <row r="50256" spans="2:19" ht="15.75" customHeight="1" x14ac:dyDescent="0.25">
      <c r="B50256" s="106"/>
      <c r="C50256" s="106"/>
      <c r="D50256" s="139"/>
      <c r="P50256" s="142"/>
      <c r="Q50256" s="142"/>
      <c r="R50256" s="142"/>
      <c r="S50256" s="139"/>
    </row>
    <row r="50257" spans="2:19" ht="15.75" customHeight="1" x14ac:dyDescent="0.25">
      <c r="B50257" s="106"/>
      <c r="C50257" s="106"/>
      <c r="D50257" s="139"/>
      <c r="P50257" s="142"/>
      <c r="Q50257" s="142"/>
      <c r="R50257" s="142"/>
      <c r="S50257" s="139"/>
    </row>
    <row r="50258" spans="2:19" ht="15.75" customHeight="1" x14ac:dyDescent="0.25">
      <c r="B50258" s="106"/>
      <c r="C50258" s="106"/>
      <c r="D50258" s="139"/>
      <c r="P50258" s="142"/>
      <c r="Q50258" s="142"/>
      <c r="R50258" s="142"/>
      <c r="S50258" s="139"/>
    </row>
    <row r="50259" spans="2:19" ht="15.75" customHeight="1" x14ac:dyDescent="0.25">
      <c r="B50259" s="106"/>
      <c r="C50259" s="106"/>
      <c r="D50259" s="139"/>
      <c r="P50259" s="142"/>
      <c r="Q50259" s="142"/>
      <c r="R50259" s="142"/>
      <c r="S50259" s="139"/>
    </row>
    <row r="50260" spans="2:19" ht="15.75" customHeight="1" x14ac:dyDescent="0.25">
      <c r="B50260" s="106"/>
      <c r="C50260" s="106"/>
      <c r="D50260" s="139"/>
      <c r="P50260" s="142"/>
      <c r="Q50260" s="142"/>
      <c r="R50260" s="142"/>
      <c r="S50260" s="139"/>
    </row>
    <row r="50261" spans="2:19" ht="15.75" customHeight="1" x14ac:dyDescent="0.25">
      <c r="B50261" s="106"/>
      <c r="C50261" s="106"/>
      <c r="D50261" s="139"/>
      <c r="P50261" s="142"/>
      <c r="Q50261" s="142"/>
      <c r="R50261" s="142"/>
      <c r="S50261" s="139"/>
    </row>
    <row r="50262" spans="2:19" ht="15.75" customHeight="1" x14ac:dyDescent="0.25">
      <c r="B50262" s="106"/>
      <c r="C50262" s="106"/>
      <c r="D50262" s="139"/>
      <c r="P50262" s="142"/>
      <c r="Q50262" s="142"/>
      <c r="R50262" s="142"/>
      <c r="S50262" s="139"/>
    </row>
    <row r="50263" spans="2:19" ht="15.75" customHeight="1" x14ac:dyDescent="0.25">
      <c r="B50263" s="106"/>
      <c r="C50263" s="106"/>
      <c r="D50263" s="139"/>
      <c r="P50263" s="142"/>
      <c r="Q50263" s="142"/>
      <c r="R50263" s="142"/>
      <c r="S50263" s="139"/>
    </row>
    <row r="50264" spans="2:19" ht="15.75" customHeight="1" x14ac:dyDescent="0.25">
      <c r="B50264" s="106"/>
      <c r="C50264" s="106"/>
      <c r="D50264" s="139"/>
      <c r="P50264" s="142"/>
      <c r="Q50264" s="142"/>
      <c r="R50264" s="142"/>
      <c r="S50264" s="139"/>
    </row>
    <row r="50265" spans="2:19" ht="15.75" customHeight="1" x14ac:dyDescent="0.25">
      <c r="B50265" s="106"/>
      <c r="C50265" s="106"/>
      <c r="D50265" s="139"/>
      <c r="P50265" s="142"/>
      <c r="Q50265" s="142"/>
      <c r="R50265" s="142"/>
      <c r="S50265" s="139"/>
    </row>
    <row r="50266" spans="2:19" ht="15.75" customHeight="1" x14ac:dyDescent="0.25">
      <c r="B50266" s="106"/>
      <c r="C50266" s="106"/>
      <c r="D50266" s="139"/>
      <c r="P50266" s="142"/>
      <c r="Q50266" s="142"/>
      <c r="R50266" s="142"/>
      <c r="S50266" s="139"/>
    </row>
    <row r="50267" spans="2:19" ht="15.75" customHeight="1" x14ac:dyDescent="0.25">
      <c r="B50267" s="106"/>
      <c r="C50267" s="106"/>
      <c r="D50267" s="139"/>
      <c r="P50267" s="142"/>
      <c r="Q50267" s="142"/>
      <c r="R50267" s="142"/>
      <c r="S50267" s="139"/>
    </row>
    <row r="50268" spans="2:19" ht="15.75" customHeight="1" x14ac:dyDescent="0.25">
      <c r="B50268" s="106"/>
      <c r="C50268" s="106"/>
      <c r="D50268" s="139"/>
      <c r="P50268" s="142"/>
      <c r="Q50268" s="142"/>
      <c r="R50268" s="142"/>
      <c r="S50268" s="139"/>
    </row>
    <row r="50269" spans="2:19" ht="15.75" customHeight="1" x14ac:dyDescent="0.25">
      <c r="B50269" s="106"/>
      <c r="C50269" s="106"/>
      <c r="D50269" s="139"/>
      <c r="P50269" s="142"/>
      <c r="Q50269" s="142"/>
      <c r="R50269" s="142"/>
      <c r="S50269" s="139"/>
    </row>
    <row r="50270" spans="2:19" ht="15.75" customHeight="1" x14ac:dyDescent="0.25">
      <c r="B50270" s="106"/>
      <c r="C50270" s="106"/>
      <c r="D50270" s="139"/>
      <c r="P50270" s="142"/>
      <c r="Q50270" s="142"/>
      <c r="R50270" s="142"/>
      <c r="S50270" s="139"/>
    </row>
    <row r="50271" spans="2:19" ht="15.75" customHeight="1" x14ac:dyDescent="0.25">
      <c r="B50271" s="106"/>
      <c r="C50271" s="106"/>
      <c r="D50271" s="139"/>
      <c r="P50271" s="142"/>
      <c r="Q50271" s="142"/>
      <c r="R50271" s="142"/>
      <c r="S50271" s="139"/>
    </row>
    <row r="50272" spans="2:19" ht="15.75" customHeight="1" x14ac:dyDescent="0.25">
      <c r="B50272" s="106"/>
      <c r="C50272" s="106"/>
      <c r="D50272" s="139"/>
      <c r="P50272" s="142"/>
      <c r="Q50272" s="142"/>
      <c r="R50272" s="142"/>
      <c r="S50272" s="139"/>
    </row>
    <row r="50273" spans="2:19" ht="15.75" customHeight="1" x14ac:dyDescent="0.25">
      <c r="B50273" s="106"/>
      <c r="C50273" s="106"/>
      <c r="D50273" s="139"/>
      <c r="P50273" s="142"/>
      <c r="Q50273" s="142"/>
      <c r="R50273" s="142"/>
      <c r="S50273" s="139"/>
    </row>
    <row r="50274" spans="2:19" ht="15.75" customHeight="1" x14ac:dyDescent="0.25">
      <c r="B50274" s="106"/>
      <c r="C50274" s="106"/>
      <c r="D50274" s="139"/>
      <c r="P50274" s="142"/>
      <c r="Q50274" s="142"/>
      <c r="R50274" s="142"/>
      <c r="S50274" s="139"/>
    </row>
    <row r="50275" spans="2:19" ht="15.75" customHeight="1" x14ac:dyDescent="0.25">
      <c r="B50275" s="106"/>
      <c r="C50275" s="106"/>
      <c r="D50275" s="139"/>
      <c r="P50275" s="142"/>
      <c r="Q50275" s="142"/>
      <c r="R50275" s="142"/>
      <c r="S50275" s="139"/>
    </row>
    <row r="50276" spans="2:19" ht="15.75" customHeight="1" x14ac:dyDescent="0.25">
      <c r="B50276" s="106"/>
      <c r="C50276" s="106"/>
      <c r="D50276" s="139"/>
      <c r="P50276" s="142"/>
      <c r="Q50276" s="142"/>
      <c r="R50276" s="142"/>
      <c r="S50276" s="139"/>
    </row>
    <row r="50277" spans="2:19" ht="15.75" customHeight="1" x14ac:dyDescent="0.25">
      <c r="B50277" s="106"/>
      <c r="C50277" s="106"/>
      <c r="D50277" s="139"/>
      <c r="P50277" s="142"/>
      <c r="Q50277" s="142"/>
      <c r="R50277" s="142"/>
      <c r="S50277" s="139"/>
    </row>
    <row r="50278" spans="2:19" ht="15.75" customHeight="1" x14ac:dyDescent="0.25">
      <c r="B50278" s="106"/>
      <c r="C50278" s="106"/>
      <c r="D50278" s="139"/>
      <c r="P50278" s="142"/>
      <c r="Q50278" s="142"/>
      <c r="R50278" s="142"/>
      <c r="S50278" s="139"/>
    </row>
    <row r="50279" spans="2:19" ht="15.75" customHeight="1" x14ac:dyDescent="0.25">
      <c r="B50279" s="106"/>
      <c r="C50279" s="106"/>
      <c r="D50279" s="139"/>
      <c r="P50279" s="142"/>
      <c r="Q50279" s="142"/>
      <c r="R50279" s="142"/>
      <c r="S50279" s="139"/>
    </row>
    <row r="50280" spans="2:19" ht="15.75" customHeight="1" x14ac:dyDescent="0.25">
      <c r="B50280" s="106"/>
      <c r="C50280" s="106"/>
      <c r="D50280" s="139"/>
      <c r="P50280" s="142"/>
      <c r="Q50280" s="142"/>
      <c r="R50280" s="142"/>
      <c r="S50280" s="139"/>
    </row>
    <row r="50281" spans="2:19" ht="15.75" customHeight="1" x14ac:dyDescent="0.25">
      <c r="B50281" s="106"/>
      <c r="C50281" s="106"/>
      <c r="D50281" s="139"/>
      <c r="P50281" s="142"/>
      <c r="Q50281" s="142"/>
      <c r="R50281" s="142"/>
      <c r="S50281" s="139"/>
    </row>
    <row r="50282" spans="2:19" ht="15.75" customHeight="1" x14ac:dyDescent="0.25">
      <c r="B50282" s="106"/>
      <c r="C50282" s="106"/>
      <c r="D50282" s="139"/>
      <c r="P50282" s="142"/>
      <c r="Q50282" s="142"/>
      <c r="R50282" s="142"/>
      <c r="S50282" s="139"/>
    </row>
    <row r="50283" spans="2:19" ht="15.75" customHeight="1" x14ac:dyDescent="0.25">
      <c r="B50283" s="106"/>
      <c r="C50283" s="106"/>
      <c r="D50283" s="139"/>
      <c r="P50283" s="142"/>
      <c r="Q50283" s="142"/>
      <c r="R50283" s="142"/>
      <c r="S50283" s="139"/>
    </row>
    <row r="50284" spans="2:19" ht="15.75" customHeight="1" x14ac:dyDescent="0.25">
      <c r="B50284" s="106"/>
      <c r="C50284" s="106"/>
      <c r="D50284" s="139"/>
      <c r="P50284" s="142"/>
      <c r="Q50284" s="142"/>
      <c r="R50284" s="142"/>
      <c r="S50284" s="139"/>
    </row>
    <row r="50285" spans="2:19" ht="15.75" customHeight="1" x14ac:dyDescent="0.25">
      <c r="B50285" s="106"/>
      <c r="C50285" s="106"/>
      <c r="D50285" s="139"/>
      <c r="P50285" s="142"/>
      <c r="Q50285" s="142"/>
      <c r="R50285" s="142"/>
      <c r="S50285" s="139"/>
    </row>
    <row r="50286" spans="2:19" ht="15.75" customHeight="1" x14ac:dyDescent="0.25">
      <c r="B50286" s="106"/>
      <c r="C50286" s="106"/>
      <c r="D50286" s="139"/>
      <c r="P50286" s="142"/>
      <c r="Q50286" s="142"/>
      <c r="R50286" s="142"/>
      <c r="S50286" s="139"/>
    </row>
    <row r="50287" spans="2:19" ht="15.75" customHeight="1" x14ac:dyDescent="0.25">
      <c r="B50287" s="106"/>
      <c r="C50287" s="106"/>
      <c r="D50287" s="139"/>
      <c r="P50287" s="142"/>
      <c r="Q50287" s="142"/>
      <c r="R50287" s="142"/>
      <c r="S50287" s="139"/>
    </row>
    <row r="50288" spans="2:19" ht="15.75" customHeight="1" x14ac:dyDescent="0.25">
      <c r="B50288" s="106"/>
      <c r="C50288" s="106"/>
      <c r="D50288" s="139"/>
      <c r="P50288" s="142"/>
      <c r="Q50288" s="142"/>
      <c r="R50288" s="142"/>
      <c r="S50288" s="139"/>
    </row>
    <row r="50289" spans="2:19" ht="15.75" customHeight="1" x14ac:dyDescent="0.25">
      <c r="B50289" s="106"/>
      <c r="C50289" s="106"/>
      <c r="D50289" s="139"/>
      <c r="P50289" s="142"/>
      <c r="Q50289" s="142"/>
      <c r="R50289" s="142"/>
      <c r="S50289" s="139"/>
    </row>
    <row r="50290" spans="2:19" ht="15.75" customHeight="1" x14ac:dyDescent="0.25">
      <c r="B50290" s="106"/>
      <c r="C50290" s="106"/>
      <c r="D50290" s="139"/>
      <c r="P50290" s="142"/>
      <c r="Q50290" s="142"/>
      <c r="R50290" s="142"/>
      <c r="S50290" s="139"/>
    </row>
    <row r="50291" spans="2:19" ht="15.75" customHeight="1" x14ac:dyDescent="0.25">
      <c r="B50291" s="106"/>
      <c r="C50291" s="106"/>
      <c r="D50291" s="139"/>
      <c r="P50291" s="142"/>
      <c r="Q50291" s="142"/>
      <c r="R50291" s="142"/>
      <c r="S50291" s="139"/>
    </row>
    <row r="50292" spans="2:19" ht="15.75" customHeight="1" x14ac:dyDescent="0.25">
      <c r="B50292" s="106"/>
      <c r="C50292" s="106"/>
      <c r="D50292" s="139"/>
      <c r="P50292" s="142"/>
      <c r="Q50292" s="142"/>
      <c r="R50292" s="142"/>
      <c r="S50292" s="139"/>
    </row>
    <row r="50293" spans="2:19" ht="15.75" customHeight="1" x14ac:dyDescent="0.25">
      <c r="B50293" s="106"/>
      <c r="C50293" s="106"/>
      <c r="D50293" s="139"/>
      <c r="P50293" s="142"/>
      <c r="Q50293" s="142"/>
      <c r="R50293" s="142"/>
      <c r="S50293" s="139"/>
    </row>
    <row r="50294" spans="2:19" ht="15.75" customHeight="1" x14ac:dyDescent="0.25">
      <c r="B50294" s="106"/>
      <c r="C50294" s="106"/>
      <c r="D50294" s="139"/>
      <c r="P50294" s="142"/>
      <c r="Q50294" s="142"/>
      <c r="R50294" s="142"/>
      <c r="S50294" s="139"/>
    </row>
    <row r="50295" spans="2:19" ht="15.75" customHeight="1" x14ac:dyDescent="0.25">
      <c r="B50295" s="106"/>
      <c r="C50295" s="106"/>
      <c r="D50295" s="139"/>
      <c r="P50295" s="142"/>
      <c r="Q50295" s="142"/>
      <c r="R50295" s="142"/>
      <c r="S50295" s="139"/>
    </row>
    <row r="50296" spans="2:19" ht="15.75" customHeight="1" x14ac:dyDescent="0.25">
      <c r="B50296" s="106"/>
      <c r="C50296" s="106"/>
      <c r="D50296" s="139"/>
      <c r="P50296" s="142"/>
      <c r="Q50296" s="142"/>
      <c r="R50296" s="142"/>
      <c r="S50296" s="139"/>
    </row>
    <row r="50297" spans="2:19" ht="15.75" customHeight="1" x14ac:dyDescent="0.25">
      <c r="B50297" s="106"/>
      <c r="C50297" s="106"/>
      <c r="D50297" s="139"/>
      <c r="P50297" s="142"/>
      <c r="Q50297" s="142"/>
      <c r="R50297" s="142"/>
      <c r="S50297" s="139"/>
    </row>
    <row r="50298" spans="2:19" ht="15.75" customHeight="1" x14ac:dyDescent="0.25">
      <c r="B50298" s="106"/>
      <c r="C50298" s="106"/>
      <c r="D50298" s="139"/>
      <c r="P50298" s="142"/>
      <c r="Q50298" s="142"/>
      <c r="R50298" s="142"/>
      <c r="S50298" s="139"/>
    </row>
    <row r="50299" spans="2:19" ht="15.75" customHeight="1" x14ac:dyDescent="0.25">
      <c r="B50299" s="106"/>
      <c r="C50299" s="106"/>
      <c r="D50299" s="139"/>
      <c r="P50299" s="142"/>
      <c r="Q50299" s="142"/>
      <c r="R50299" s="142"/>
      <c r="S50299" s="139"/>
    </row>
    <row r="50300" spans="2:19" ht="15.75" customHeight="1" x14ac:dyDescent="0.25">
      <c r="B50300" s="106"/>
      <c r="C50300" s="106"/>
      <c r="D50300" s="139"/>
      <c r="P50300" s="142"/>
      <c r="Q50300" s="142"/>
      <c r="R50300" s="142"/>
      <c r="S50300" s="139"/>
    </row>
    <row r="50301" spans="2:19" ht="15.75" customHeight="1" x14ac:dyDescent="0.25">
      <c r="B50301" s="106"/>
      <c r="C50301" s="106"/>
      <c r="D50301" s="139"/>
      <c r="P50301" s="142"/>
      <c r="Q50301" s="142"/>
      <c r="R50301" s="142"/>
      <c r="S50301" s="139"/>
    </row>
    <row r="50302" spans="2:19" ht="15.75" customHeight="1" x14ac:dyDescent="0.25">
      <c r="B50302" s="106"/>
      <c r="C50302" s="106"/>
      <c r="D50302" s="139"/>
      <c r="P50302" s="142"/>
      <c r="Q50302" s="142"/>
      <c r="R50302" s="142"/>
      <c r="S50302" s="139"/>
    </row>
    <row r="50303" spans="2:19" ht="15.75" customHeight="1" x14ac:dyDescent="0.25">
      <c r="B50303" s="106"/>
      <c r="C50303" s="106"/>
      <c r="D50303" s="139"/>
      <c r="P50303" s="142"/>
      <c r="Q50303" s="142"/>
      <c r="R50303" s="142"/>
      <c r="S50303" s="139"/>
    </row>
    <row r="50304" spans="2:19" ht="15.75" customHeight="1" x14ac:dyDescent="0.25">
      <c r="B50304" s="106"/>
      <c r="C50304" s="106"/>
      <c r="D50304" s="139"/>
      <c r="P50304" s="142"/>
      <c r="Q50304" s="142"/>
      <c r="R50304" s="142"/>
      <c r="S50304" s="139"/>
    </row>
    <row r="50305" spans="2:19" ht="15.75" customHeight="1" x14ac:dyDescent="0.25">
      <c r="B50305" s="106"/>
      <c r="C50305" s="106"/>
      <c r="D50305" s="139"/>
      <c r="P50305" s="142"/>
      <c r="Q50305" s="142"/>
      <c r="R50305" s="142"/>
      <c r="S50305" s="139"/>
    </row>
    <row r="50306" spans="2:19" ht="15.75" customHeight="1" x14ac:dyDescent="0.25">
      <c r="B50306" s="106"/>
      <c r="C50306" s="106"/>
      <c r="D50306" s="139"/>
      <c r="P50306" s="142"/>
      <c r="Q50306" s="142"/>
      <c r="R50306" s="142"/>
      <c r="S50306" s="139"/>
    </row>
    <row r="50307" spans="2:19" ht="15.75" customHeight="1" x14ac:dyDescent="0.25">
      <c r="B50307" s="106"/>
      <c r="C50307" s="106"/>
      <c r="D50307" s="139"/>
      <c r="P50307" s="142"/>
      <c r="Q50307" s="142"/>
      <c r="R50307" s="142"/>
      <c r="S50307" s="139"/>
    </row>
    <row r="50308" spans="2:19" ht="15.75" customHeight="1" x14ac:dyDescent="0.25">
      <c r="B50308" s="106"/>
      <c r="C50308" s="106"/>
      <c r="D50308" s="139"/>
      <c r="P50308" s="142"/>
      <c r="Q50308" s="142"/>
      <c r="R50308" s="142"/>
      <c r="S50308" s="139"/>
    </row>
    <row r="50309" spans="2:19" ht="15.75" customHeight="1" x14ac:dyDescent="0.25">
      <c r="B50309" s="106"/>
      <c r="C50309" s="106"/>
      <c r="D50309" s="139"/>
      <c r="P50309" s="142"/>
      <c r="Q50309" s="142"/>
      <c r="R50309" s="142"/>
      <c r="S50309" s="139"/>
    </row>
    <row r="50310" spans="2:19" ht="15.75" customHeight="1" x14ac:dyDescent="0.25">
      <c r="B50310" s="106"/>
      <c r="C50310" s="106"/>
      <c r="D50310" s="139"/>
      <c r="P50310" s="142"/>
      <c r="Q50310" s="142"/>
      <c r="R50310" s="142"/>
      <c r="S50310" s="139"/>
    </row>
    <row r="50311" spans="2:19" ht="15.75" customHeight="1" x14ac:dyDescent="0.25">
      <c r="B50311" s="106"/>
      <c r="C50311" s="106"/>
      <c r="D50311" s="139"/>
      <c r="P50311" s="142"/>
      <c r="Q50311" s="142"/>
      <c r="R50311" s="142"/>
      <c r="S50311" s="139"/>
    </row>
    <row r="50312" spans="2:19" ht="15.75" customHeight="1" x14ac:dyDescent="0.25">
      <c r="B50312" s="106"/>
      <c r="C50312" s="106"/>
      <c r="D50312" s="139"/>
      <c r="P50312" s="142"/>
      <c r="Q50312" s="142"/>
      <c r="R50312" s="142"/>
      <c r="S50312" s="139"/>
    </row>
    <row r="50313" spans="2:19" ht="15.75" customHeight="1" x14ac:dyDescent="0.25">
      <c r="B50313" s="106"/>
      <c r="C50313" s="106"/>
      <c r="D50313" s="139"/>
      <c r="P50313" s="142"/>
      <c r="Q50313" s="142"/>
      <c r="R50313" s="142"/>
      <c r="S50313" s="139"/>
    </row>
    <row r="50314" spans="2:19" ht="15.75" customHeight="1" x14ac:dyDescent="0.25">
      <c r="B50314" s="106"/>
      <c r="C50314" s="106"/>
      <c r="D50314" s="139"/>
      <c r="P50314" s="142"/>
      <c r="Q50314" s="142"/>
      <c r="R50314" s="142"/>
      <c r="S50314" s="139"/>
    </row>
    <row r="50315" spans="2:19" ht="15.75" customHeight="1" x14ac:dyDescent="0.25">
      <c r="B50315" s="106"/>
      <c r="C50315" s="106"/>
      <c r="D50315" s="139"/>
      <c r="P50315" s="142"/>
      <c r="Q50315" s="142"/>
      <c r="R50315" s="142"/>
      <c r="S50315" s="139"/>
    </row>
    <row r="50316" spans="2:19" ht="15.75" customHeight="1" x14ac:dyDescent="0.25">
      <c r="B50316" s="106"/>
      <c r="C50316" s="106"/>
      <c r="D50316" s="139"/>
      <c r="P50316" s="142"/>
      <c r="Q50316" s="142"/>
      <c r="R50316" s="142"/>
      <c r="S50316" s="139"/>
    </row>
    <row r="50317" spans="2:19" ht="15.75" customHeight="1" x14ac:dyDescent="0.25">
      <c r="B50317" s="106"/>
      <c r="C50317" s="106"/>
      <c r="D50317" s="139"/>
      <c r="P50317" s="142"/>
      <c r="Q50317" s="142"/>
      <c r="R50317" s="142"/>
      <c r="S50317" s="139"/>
    </row>
    <row r="50318" spans="2:19" ht="15.75" customHeight="1" x14ac:dyDescent="0.25">
      <c r="B50318" s="106"/>
      <c r="C50318" s="106"/>
      <c r="D50318" s="139"/>
      <c r="P50318" s="142"/>
      <c r="Q50318" s="142"/>
      <c r="R50318" s="142"/>
      <c r="S50318" s="139"/>
    </row>
    <row r="50319" spans="2:19" ht="15.75" customHeight="1" x14ac:dyDescent="0.25">
      <c r="B50319" s="106"/>
      <c r="C50319" s="106"/>
      <c r="D50319" s="139"/>
      <c r="P50319" s="142"/>
      <c r="Q50319" s="142"/>
      <c r="R50319" s="142"/>
      <c r="S50319" s="139"/>
    </row>
    <row r="50320" spans="2:19" ht="15.75" customHeight="1" x14ac:dyDescent="0.25">
      <c r="B50320" s="106"/>
      <c r="C50320" s="106"/>
      <c r="D50320" s="139"/>
      <c r="P50320" s="142"/>
      <c r="Q50320" s="142"/>
      <c r="R50320" s="142"/>
      <c r="S50320" s="139"/>
    </row>
    <row r="50321" spans="2:19" ht="15.75" customHeight="1" x14ac:dyDescent="0.25">
      <c r="B50321" s="106"/>
      <c r="C50321" s="106"/>
      <c r="D50321" s="139"/>
      <c r="P50321" s="142"/>
      <c r="Q50321" s="142"/>
      <c r="R50321" s="142"/>
      <c r="S50321" s="139"/>
    </row>
    <row r="50322" spans="2:19" ht="15.75" customHeight="1" x14ac:dyDescent="0.25">
      <c r="B50322" s="106"/>
      <c r="C50322" s="106"/>
      <c r="D50322" s="139"/>
      <c r="P50322" s="142"/>
      <c r="Q50322" s="142"/>
      <c r="R50322" s="142"/>
      <c r="S50322" s="139"/>
    </row>
    <row r="50323" spans="2:19" ht="15.75" customHeight="1" x14ac:dyDescent="0.25">
      <c r="B50323" s="106"/>
      <c r="C50323" s="106"/>
      <c r="D50323" s="139"/>
      <c r="P50323" s="142"/>
      <c r="Q50323" s="142"/>
      <c r="R50323" s="142"/>
      <c r="S50323" s="139"/>
    </row>
    <row r="50324" spans="2:19" ht="15.75" customHeight="1" x14ac:dyDescent="0.25">
      <c r="B50324" s="106"/>
      <c r="C50324" s="106"/>
      <c r="D50324" s="139"/>
      <c r="P50324" s="142"/>
      <c r="Q50324" s="142"/>
      <c r="R50324" s="142"/>
      <c r="S50324" s="139"/>
    </row>
    <row r="50325" spans="2:19" ht="15.75" customHeight="1" x14ac:dyDescent="0.25">
      <c r="B50325" s="106"/>
      <c r="C50325" s="106"/>
      <c r="D50325" s="139"/>
      <c r="P50325" s="142"/>
      <c r="Q50325" s="142"/>
      <c r="R50325" s="142"/>
      <c r="S50325" s="139"/>
    </row>
    <row r="50326" spans="2:19" ht="15.75" customHeight="1" x14ac:dyDescent="0.25">
      <c r="B50326" s="106"/>
      <c r="C50326" s="106"/>
      <c r="D50326" s="139"/>
      <c r="P50326" s="142"/>
      <c r="Q50326" s="142"/>
      <c r="R50326" s="142"/>
      <c r="S50326" s="139"/>
    </row>
    <row r="50327" spans="2:19" ht="15.75" customHeight="1" x14ac:dyDescent="0.25">
      <c r="B50327" s="106"/>
      <c r="C50327" s="106"/>
      <c r="D50327" s="139"/>
      <c r="P50327" s="142"/>
      <c r="Q50327" s="142"/>
      <c r="R50327" s="142"/>
      <c r="S50327" s="139"/>
    </row>
    <row r="50328" spans="2:19" ht="15.75" customHeight="1" x14ac:dyDescent="0.25">
      <c r="B50328" s="106"/>
      <c r="C50328" s="106"/>
      <c r="D50328" s="139"/>
      <c r="P50328" s="142"/>
      <c r="Q50328" s="142"/>
      <c r="R50328" s="142"/>
      <c r="S50328" s="139"/>
    </row>
    <row r="50329" spans="2:19" ht="15.75" customHeight="1" x14ac:dyDescent="0.25">
      <c r="B50329" s="106"/>
      <c r="C50329" s="106"/>
      <c r="D50329" s="139"/>
      <c r="P50329" s="142"/>
      <c r="Q50329" s="142"/>
      <c r="R50329" s="142"/>
      <c r="S50329" s="139"/>
    </row>
    <row r="50330" spans="2:19" ht="15.75" customHeight="1" x14ac:dyDescent="0.25">
      <c r="B50330" s="106"/>
      <c r="C50330" s="106"/>
      <c r="D50330" s="139"/>
      <c r="P50330" s="142"/>
      <c r="Q50330" s="142"/>
      <c r="R50330" s="142"/>
      <c r="S50330" s="139"/>
    </row>
    <row r="50331" spans="2:19" ht="15.75" customHeight="1" x14ac:dyDescent="0.25">
      <c r="B50331" s="106"/>
      <c r="C50331" s="106"/>
      <c r="D50331" s="139"/>
      <c r="P50331" s="142"/>
      <c r="Q50331" s="142"/>
      <c r="R50331" s="142"/>
      <c r="S50331" s="139"/>
    </row>
    <row r="50332" spans="2:19" ht="15.75" customHeight="1" x14ac:dyDescent="0.25">
      <c r="B50332" s="106"/>
      <c r="C50332" s="106"/>
      <c r="D50332" s="139"/>
      <c r="P50332" s="142"/>
      <c r="Q50332" s="142"/>
      <c r="R50332" s="142"/>
      <c r="S50332" s="139"/>
    </row>
    <row r="50333" spans="2:19" ht="15.75" customHeight="1" x14ac:dyDescent="0.25">
      <c r="B50333" s="106"/>
      <c r="C50333" s="106"/>
      <c r="D50333" s="139"/>
      <c r="P50333" s="142"/>
      <c r="Q50333" s="142"/>
      <c r="R50333" s="142"/>
      <c r="S50333" s="139"/>
    </row>
    <row r="50334" spans="2:19" ht="15.75" customHeight="1" x14ac:dyDescent="0.25">
      <c r="B50334" s="106"/>
      <c r="C50334" s="106"/>
      <c r="D50334" s="139"/>
      <c r="P50334" s="142"/>
      <c r="Q50334" s="142"/>
      <c r="R50334" s="142"/>
      <c r="S50334" s="139"/>
    </row>
    <row r="50335" spans="2:19" ht="15.75" customHeight="1" x14ac:dyDescent="0.25">
      <c r="B50335" s="106"/>
      <c r="C50335" s="106"/>
      <c r="D50335" s="139"/>
      <c r="P50335" s="142"/>
      <c r="Q50335" s="142"/>
      <c r="R50335" s="142"/>
      <c r="S50335" s="139"/>
    </row>
    <row r="50336" spans="2:19" ht="15.75" customHeight="1" x14ac:dyDescent="0.25">
      <c r="B50336" s="106"/>
      <c r="C50336" s="106"/>
      <c r="D50336" s="139"/>
      <c r="P50336" s="142"/>
      <c r="Q50336" s="142"/>
      <c r="R50336" s="142"/>
      <c r="S50336" s="139"/>
    </row>
    <row r="50337" spans="2:19" ht="15.75" customHeight="1" x14ac:dyDescent="0.25">
      <c r="B50337" s="106"/>
      <c r="C50337" s="106"/>
      <c r="D50337" s="139"/>
      <c r="P50337" s="142"/>
      <c r="Q50337" s="142"/>
      <c r="R50337" s="142"/>
      <c r="S50337" s="139"/>
    </row>
    <row r="50338" spans="2:19" ht="15.75" customHeight="1" x14ac:dyDescent="0.25">
      <c r="B50338" s="106"/>
      <c r="C50338" s="106"/>
      <c r="D50338" s="139"/>
      <c r="P50338" s="142"/>
      <c r="Q50338" s="142"/>
      <c r="R50338" s="142"/>
      <c r="S50338" s="139"/>
    </row>
    <row r="50339" spans="2:19" ht="15.75" customHeight="1" x14ac:dyDescent="0.25">
      <c r="B50339" s="106"/>
      <c r="C50339" s="106"/>
      <c r="D50339" s="139"/>
      <c r="P50339" s="142"/>
      <c r="Q50339" s="142"/>
      <c r="R50339" s="142"/>
      <c r="S50339" s="139"/>
    </row>
    <row r="50340" spans="2:19" ht="15.75" customHeight="1" x14ac:dyDescent="0.25">
      <c r="B50340" s="106"/>
      <c r="C50340" s="106"/>
      <c r="D50340" s="139"/>
      <c r="P50340" s="142"/>
      <c r="Q50340" s="142"/>
      <c r="R50340" s="142"/>
      <c r="S50340" s="139"/>
    </row>
    <row r="50341" spans="2:19" ht="15.75" customHeight="1" x14ac:dyDescent="0.25">
      <c r="B50341" s="106"/>
      <c r="C50341" s="106"/>
      <c r="D50341" s="139"/>
      <c r="P50341" s="142"/>
      <c r="Q50341" s="142"/>
      <c r="R50341" s="142"/>
      <c r="S50341" s="139"/>
    </row>
    <row r="50342" spans="2:19" ht="15.75" customHeight="1" x14ac:dyDescent="0.25">
      <c r="B50342" s="106"/>
      <c r="C50342" s="106"/>
      <c r="D50342" s="139"/>
      <c r="P50342" s="142"/>
      <c r="Q50342" s="142"/>
      <c r="R50342" s="142"/>
      <c r="S50342" s="139"/>
    </row>
    <row r="50343" spans="2:19" ht="15.75" customHeight="1" x14ac:dyDescent="0.25">
      <c r="B50343" s="106"/>
      <c r="C50343" s="106"/>
      <c r="D50343" s="139"/>
      <c r="P50343" s="142"/>
      <c r="Q50343" s="142"/>
      <c r="R50343" s="142"/>
      <c r="S50343" s="139"/>
    </row>
    <row r="50344" spans="2:19" ht="15.75" customHeight="1" x14ac:dyDescent="0.25">
      <c r="B50344" s="106"/>
      <c r="C50344" s="106"/>
      <c r="D50344" s="139"/>
      <c r="P50344" s="142"/>
      <c r="Q50344" s="142"/>
      <c r="R50344" s="142"/>
      <c r="S50344" s="139"/>
    </row>
    <row r="50345" spans="2:19" ht="15.75" customHeight="1" x14ac:dyDescent="0.25">
      <c r="B50345" s="106"/>
      <c r="C50345" s="106"/>
      <c r="D50345" s="139"/>
      <c r="P50345" s="142"/>
      <c r="Q50345" s="142"/>
      <c r="R50345" s="142"/>
      <c r="S50345" s="139"/>
    </row>
    <row r="50346" spans="2:19" ht="15.75" customHeight="1" x14ac:dyDescent="0.25">
      <c r="B50346" s="106"/>
      <c r="C50346" s="106"/>
      <c r="D50346" s="139"/>
      <c r="P50346" s="142"/>
      <c r="Q50346" s="142"/>
      <c r="R50346" s="142"/>
      <c r="S50346" s="139"/>
    </row>
    <row r="50347" spans="2:19" ht="15.75" customHeight="1" x14ac:dyDescent="0.25">
      <c r="B50347" s="106"/>
      <c r="C50347" s="106"/>
      <c r="D50347" s="139"/>
      <c r="P50347" s="142"/>
      <c r="Q50347" s="142"/>
      <c r="R50347" s="142"/>
      <c r="S50347" s="139"/>
    </row>
    <row r="50348" spans="2:19" ht="15.75" customHeight="1" x14ac:dyDescent="0.25">
      <c r="B50348" s="106"/>
      <c r="C50348" s="106"/>
      <c r="D50348" s="139"/>
      <c r="P50348" s="142"/>
      <c r="Q50348" s="142"/>
      <c r="R50348" s="142"/>
      <c r="S50348" s="139"/>
    </row>
    <row r="50349" spans="2:19" ht="15.75" customHeight="1" x14ac:dyDescent="0.25">
      <c r="B50349" s="106"/>
      <c r="C50349" s="106"/>
      <c r="D50349" s="139"/>
      <c r="P50349" s="142"/>
      <c r="Q50349" s="142"/>
      <c r="R50349" s="142"/>
      <c r="S50349" s="139"/>
    </row>
    <row r="50350" spans="2:19" ht="15.75" customHeight="1" x14ac:dyDescent="0.25">
      <c r="B50350" s="106"/>
      <c r="C50350" s="106"/>
      <c r="D50350" s="139"/>
      <c r="P50350" s="142"/>
      <c r="Q50350" s="142"/>
      <c r="R50350" s="142"/>
      <c r="S50350" s="139"/>
    </row>
    <row r="50351" spans="2:19" ht="15.75" customHeight="1" x14ac:dyDescent="0.25">
      <c r="B50351" s="106"/>
      <c r="C50351" s="106"/>
      <c r="D50351" s="139"/>
      <c r="P50351" s="142"/>
      <c r="Q50351" s="142"/>
      <c r="R50351" s="142"/>
      <c r="S50351" s="139"/>
    </row>
    <row r="50352" spans="2:19" ht="15.75" customHeight="1" x14ac:dyDescent="0.25">
      <c r="B50352" s="106"/>
      <c r="C50352" s="106"/>
      <c r="D50352" s="139"/>
      <c r="P50352" s="142"/>
      <c r="Q50352" s="142"/>
      <c r="R50352" s="142"/>
      <c r="S50352" s="139"/>
    </row>
    <row r="50353" spans="2:19" ht="15.75" customHeight="1" x14ac:dyDescent="0.25">
      <c r="B50353" s="106"/>
      <c r="C50353" s="106"/>
      <c r="D50353" s="139"/>
      <c r="P50353" s="142"/>
      <c r="Q50353" s="142"/>
      <c r="R50353" s="142"/>
      <c r="S50353" s="139"/>
    </row>
    <row r="50354" spans="2:19" ht="15.75" customHeight="1" x14ac:dyDescent="0.25">
      <c r="B50354" s="106"/>
      <c r="C50354" s="106"/>
      <c r="D50354" s="139"/>
      <c r="P50354" s="142"/>
      <c r="Q50354" s="142"/>
      <c r="R50354" s="142"/>
      <c r="S50354" s="139"/>
    </row>
    <row r="50355" spans="2:19" ht="15.75" customHeight="1" x14ac:dyDescent="0.25">
      <c r="B50355" s="106"/>
      <c r="C50355" s="106"/>
      <c r="D50355" s="139"/>
      <c r="P50355" s="142"/>
      <c r="Q50355" s="142"/>
      <c r="R50355" s="142"/>
      <c r="S50355" s="139"/>
    </row>
    <row r="50356" spans="2:19" ht="15.75" customHeight="1" x14ac:dyDescent="0.25">
      <c r="B50356" s="106"/>
      <c r="C50356" s="106"/>
      <c r="D50356" s="139"/>
      <c r="P50356" s="142"/>
      <c r="Q50356" s="142"/>
      <c r="R50356" s="142"/>
      <c r="S50356" s="139"/>
    </row>
    <row r="50357" spans="2:19" ht="15.75" customHeight="1" x14ac:dyDescent="0.25">
      <c r="B50357" s="106"/>
      <c r="C50357" s="106"/>
      <c r="D50357" s="139"/>
      <c r="P50357" s="142"/>
      <c r="Q50357" s="142"/>
      <c r="R50357" s="142"/>
      <c r="S50357" s="139"/>
    </row>
    <row r="50358" spans="2:19" ht="15.75" customHeight="1" x14ac:dyDescent="0.25">
      <c r="B50358" s="106"/>
      <c r="C50358" s="106"/>
      <c r="D50358" s="139"/>
      <c r="P50358" s="142"/>
      <c r="Q50358" s="142"/>
      <c r="R50358" s="142"/>
      <c r="S50358" s="139"/>
    </row>
    <row r="50359" spans="2:19" ht="15.75" customHeight="1" x14ac:dyDescent="0.25">
      <c r="B50359" s="106"/>
      <c r="C50359" s="106"/>
      <c r="D50359" s="139"/>
      <c r="P50359" s="142"/>
      <c r="Q50359" s="142"/>
      <c r="R50359" s="142"/>
      <c r="S50359" s="139"/>
    </row>
    <row r="50360" spans="2:19" ht="15.75" customHeight="1" x14ac:dyDescent="0.25">
      <c r="B50360" s="106"/>
      <c r="C50360" s="106"/>
      <c r="D50360" s="139"/>
      <c r="P50360" s="142"/>
      <c r="Q50360" s="142"/>
      <c r="R50360" s="142"/>
      <c r="S50360" s="139"/>
    </row>
    <row r="50361" spans="2:19" ht="15.75" customHeight="1" x14ac:dyDescent="0.25">
      <c r="B50361" s="106"/>
      <c r="C50361" s="106"/>
      <c r="D50361" s="139"/>
      <c r="P50361" s="142"/>
      <c r="Q50361" s="142"/>
      <c r="R50361" s="142"/>
      <c r="S50361" s="139"/>
    </row>
    <row r="50362" spans="2:19" ht="15.75" customHeight="1" x14ac:dyDescent="0.25">
      <c r="B50362" s="106"/>
      <c r="C50362" s="106"/>
      <c r="D50362" s="139"/>
      <c r="P50362" s="142"/>
      <c r="Q50362" s="142"/>
      <c r="R50362" s="142"/>
      <c r="S50362" s="139"/>
    </row>
    <row r="50363" spans="2:19" ht="15.75" customHeight="1" x14ac:dyDescent="0.25">
      <c r="B50363" s="106"/>
      <c r="C50363" s="106"/>
      <c r="D50363" s="139"/>
      <c r="P50363" s="142"/>
      <c r="Q50363" s="142"/>
      <c r="R50363" s="142"/>
      <c r="S50363" s="139"/>
    </row>
    <row r="50364" spans="2:19" ht="15.75" customHeight="1" x14ac:dyDescent="0.25">
      <c r="B50364" s="106"/>
      <c r="C50364" s="106"/>
      <c r="D50364" s="139"/>
      <c r="P50364" s="142"/>
      <c r="Q50364" s="142"/>
      <c r="R50364" s="142"/>
      <c r="S50364" s="139"/>
    </row>
    <row r="50365" spans="2:19" ht="15.75" customHeight="1" x14ac:dyDescent="0.25">
      <c r="B50365" s="106"/>
      <c r="C50365" s="106"/>
      <c r="D50365" s="139"/>
      <c r="P50365" s="142"/>
      <c r="Q50365" s="142"/>
      <c r="R50365" s="142"/>
      <c r="S50365" s="139"/>
    </row>
    <row r="50366" spans="2:19" ht="15.75" customHeight="1" x14ac:dyDescent="0.25">
      <c r="B50366" s="106"/>
      <c r="C50366" s="106"/>
      <c r="D50366" s="139"/>
      <c r="P50366" s="142"/>
      <c r="Q50366" s="142"/>
      <c r="R50366" s="142"/>
      <c r="S50366" s="139"/>
    </row>
    <row r="50367" spans="2:19" ht="15.75" customHeight="1" x14ac:dyDescent="0.25">
      <c r="B50367" s="106"/>
      <c r="C50367" s="106"/>
      <c r="D50367" s="139"/>
      <c r="P50367" s="142"/>
      <c r="Q50367" s="142"/>
      <c r="R50367" s="142"/>
      <c r="S50367" s="139"/>
    </row>
    <row r="50368" spans="2:19" ht="15.75" customHeight="1" x14ac:dyDescent="0.25">
      <c r="B50368" s="106"/>
      <c r="C50368" s="106"/>
      <c r="D50368" s="139"/>
      <c r="P50368" s="142"/>
      <c r="Q50368" s="142"/>
      <c r="R50368" s="142"/>
      <c r="S50368" s="139"/>
    </row>
    <row r="50369" spans="2:19" ht="15.75" customHeight="1" x14ac:dyDescent="0.25">
      <c r="B50369" s="106"/>
      <c r="C50369" s="106"/>
      <c r="D50369" s="139"/>
      <c r="P50369" s="142"/>
      <c r="Q50369" s="142"/>
      <c r="R50369" s="142"/>
      <c r="S50369" s="139"/>
    </row>
    <row r="50370" spans="2:19" ht="15.75" customHeight="1" x14ac:dyDescent="0.25">
      <c r="B50370" s="106"/>
      <c r="C50370" s="106"/>
      <c r="D50370" s="139"/>
      <c r="P50370" s="142"/>
      <c r="Q50370" s="142"/>
      <c r="R50370" s="142"/>
      <c r="S50370" s="139"/>
    </row>
    <row r="50371" spans="2:19" ht="15.75" customHeight="1" x14ac:dyDescent="0.25">
      <c r="B50371" s="106"/>
      <c r="C50371" s="106"/>
      <c r="D50371" s="139"/>
      <c r="P50371" s="142"/>
      <c r="Q50371" s="142"/>
      <c r="R50371" s="142"/>
      <c r="S50371" s="139"/>
    </row>
    <row r="50372" spans="2:19" ht="15.75" customHeight="1" x14ac:dyDescent="0.25">
      <c r="B50372" s="106"/>
      <c r="C50372" s="106"/>
      <c r="D50372" s="139"/>
      <c r="P50372" s="142"/>
      <c r="Q50372" s="142"/>
      <c r="R50372" s="142"/>
      <c r="S50372" s="139"/>
    </row>
    <row r="50373" spans="2:19" ht="15.75" customHeight="1" x14ac:dyDescent="0.25">
      <c r="B50373" s="106"/>
      <c r="C50373" s="106"/>
      <c r="D50373" s="139"/>
      <c r="P50373" s="142"/>
      <c r="Q50373" s="142"/>
      <c r="R50373" s="142"/>
      <c r="S50373" s="139"/>
    </row>
    <row r="50374" spans="2:19" ht="15.75" customHeight="1" x14ac:dyDescent="0.25">
      <c r="B50374" s="106"/>
      <c r="C50374" s="106"/>
      <c r="D50374" s="139"/>
      <c r="P50374" s="142"/>
      <c r="Q50374" s="142"/>
      <c r="R50374" s="142"/>
      <c r="S50374" s="139"/>
    </row>
    <row r="50375" spans="2:19" ht="15.75" customHeight="1" x14ac:dyDescent="0.25">
      <c r="B50375" s="106"/>
      <c r="C50375" s="106"/>
      <c r="D50375" s="139"/>
      <c r="P50375" s="142"/>
      <c r="Q50375" s="142"/>
      <c r="R50375" s="142"/>
      <c r="S50375" s="139"/>
    </row>
    <row r="50376" spans="2:19" ht="15.75" customHeight="1" x14ac:dyDescent="0.25">
      <c r="B50376" s="106"/>
      <c r="C50376" s="106"/>
      <c r="D50376" s="139"/>
      <c r="P50376" s="142"/>
      <c r="Q50376" s="142"/>
      <c r="R50376" s="142"/>
      <c r="S50376" s="139"/>
    </row>
    <row r="50377" spans="2:19" ht="15.75" customHeight="1" x14ac:dyDescent="0.25">
      <c r="B50377" s="106"/>
      <c r="C50377" s="106"/>
      <c r="D50377" s="139"/>
      <c r="P50377" s="142"/>
      <c r="Q50377" s="142"/>
      <c r="R50377" s="142"/>
      <c r="S50377" s="139"/>
    </row>
    <row r="50378" spans="2:19" ht="15.75" customHeight="1" x14ac:dyDescent="0.25">
      <c r="B50378" s="106"/>
      <c r="C50378" s="106"/>
      <c r="D50378" s="139"/>
      <c r="P50378" s="142"/>
      <c r="Q50378" s="142"/>
      <c r="R50378" s="142"/>
      <c r="S50378" s="139"/>
    </row>
    <row r="50379" spans="2:19" ht="15.75" customHeight="1" x14ac:dyDescent="0.25">
      <c r="B50379" s="106"/>
      <c r="C50379" s="106"/>
      <c r="D50379" s="139"/>
      <c r="P50379" s="142"/>
      <c r="Q50379" s="142"/>
      <c r="R50379" s="142"/>
      <c r="S50379" s="139"/>
    </row>
    <row r="50380" spans="2:19" ht="15.75" customHeight="1" x14ac:dyDescent="0.25">
      <c r="B50380" s="106"/>
      <c r="C50380" s="106"/>
      <c r="D50380" s="139"/>
      <c r="P50380" s="142"/>
      <c r="Q50380" s="142"/>
      <c r="R50380" s="142"/>
      <c r="S50380" s="139"/>
    </row>
    <row r="50381" spans="2:19" ht="15.75" customHeight="1" x14ac:dyDescent="0.25">
      <c r="B50381" s="106"/>
      <c r="C50381" s="106"/>
      <c r="D50381" s="139"/>
      <c r="P50381" s="142"/>
      <c r="Q50381" s="142"/>
      <c r="R50381" s="142"/>
      <c r="S50381" s="139"/>
    </row>
    <row r="50382" spans="2:19" ht="15.75" customHeight="1" x14ac:dyDescent="0.25">
      <c r="B50382" s="106"/>
      <c r="C50382" s="106"/>
      <c r="D50382" s="139"/>
      <c r="P50382" s="142"/>
      <c r="Q50382" s="142"/>
      <c r="R50382" s="142"/>
      <c r="S50382" s="139"/>
    </row>
    <row r="50383" spans="2:19" ht="15.75" customHeight="1" x14ac:dyDescent="0.25">
      <c r="B50383" s="106"/>
      <c r="C50383" s="106"/>
      <c r="D50383" s="139"/>
      <c r="P50383" s="142"/>
      <c r="Q50383" s="142"/>
      <c r="R50383" s="142"/>
      <c r="S50383" s="139"/>
    </row>
    <row r="50384" spans="2:19" ht="15.75" customHeight="1" x14ac:dyDescent="0.25">
      <c r="B50384" s="106"/>
      <c r="C50384" s="106"/>
      <c r="D50384" s="139"/>
      <c r="P50384" s="142"/>
      <c r="Q50384" s="142"/>
      <c r="R50384" s="142"/>
      <c r="S50384" s="139"/>
    </row>
    <row r="50385" spans="2:19" ht="15.75" customHeight="1" x14ac:dyDescent="0.25">
      <c r="B50385" s="106"/>
      <c r="C50385" s="106"/>
      <c r="D50385" s="139"/>
      <c r="P50385" s="142"/>
      <c r="Q50385" s="142"/>
      <c r="R50385" s="142"/>
      <c r="S50385" s="139"/>
    </row>
    <row r="50386" spans="2:19" ht="15.75" customHeight="1" x14ac:dyDescent="0.25">
      <c r="B50386" s="106"/>
      <c r="C50386" s="106"/>
      <c r="D50386" s="139"/>
      <c r="P50386" s="142"/>
      <c r="Q50386" s="142"/>
      <c r="R50386" s="142"/>
      <c r="S50386" s="139"/>
    </row>
    <row r="50387" spans="2:19" ht="15.75" customHeight="1" x14ac:dyDescent="0.25">
      <c r="B50387" s="106"/>
      <c r="C50387" s="106"/>
      <c r="D50387" s="139"/>
      <c r="P50387" s="142"/>
      <c r="Q50387" s="142"/>
      <c r="R50387" s="142"/>
      <c r="S50387" s="139"/>
    </row>
    <row r="50388" spans="2:19" ht="15.75" customHeight="1" x14ac:dyDescent="0.25">
      <c r="B50388" s="106"/>
      <c r="C50388" s="106"/>
      <c r="D50388" s="139"/>
      <c r="P50388" s="142"/>
      <c r="Q50388" s="142"/>
      <c r="R50388" s="142"/>
      <c r="S50388" s="139"/>
    </row>
    <row r="50389" spans="2:19" ht="15.75" customHeight="1" x14ac:dyDescent="0.25">
      <c r="B50389" s="106"/>
      <c r="C50389" s="106"/>
      <c r="D50389" s="139"/>
      <c r="P50389" s="142"/>
      <c r="Q50389" s="142"/>
      <c r="R50389" s="142"/>
      <c r="S50389" s="139"/>
    </row>
    <row r="50390" spans="2:19" ht="15.75" customHeight="1" x14ac:dyDescent="0.25">
      <c r="B50390" s="106"/>
      <c r="C50390" s="106"/>
      <c r="D50390" s="139"/>
      <c r="P50390" s="142"/>
      <c r="Q50390" s="142"/>
      <c r="R50390" s="142"/>
      <c r="S50390" s="139"/>
    </row>
    <row r="50391" spans="2:19" ht="15.75" customHeight="1" x14ac:dyDescent="0.25">
      <c r="B50391" s="106"/>
      <c r="C50391" s="106"/>
      <c r="D50391" s="139"/>
      <c r="P50391" s="142"/>
      <c r="Q50391" s="142"/>
      <c r="R50391" s="142"/>
      <c r="S50391" s="139"/>
    </row>
    <row r="50392" spans="2:19" ht="15.75" customHeight="1" x14ac:dyDescent="0.25">
      <c r="B50392" s="106"/>
      <c r="C50392" s="106"/>
      <c r="D50392" s="139"/>
      <c r="P50392" s="142"/>
      <c r="Q50392" s="142"/>
      <c r="R50392" s="142"/>
      <c r="S50392" s="139"/>
    </row>
    <row r="50393" spans="2:19" ht="15.75" customHeight="1" x14ac:dyDescent="0.25">
      <c r="B50393" s="106"/>
      <c r="C50393" s="106"/>
      <c r="D50393" s="139"/>
      <c r="P50393" s="142"/>
      <c r="Q50393" s="142"/>
      <c r="R50393" s="142"/>
      <c r="S50393" s="139"/>
    </row>
    <row r="50394" spans="2:19" ht="15.75" customHeight="1" x14ac:dyDescent="0.25">
      <c r="B50394" s="106"/>
      <c r="C50394" s="106"/>
      <c r="D50394" s="139"/>
      <c r="P50394" s="142"/>
      <c r="Q50394" s="142"/>
      <c r="R50394" s="142"/>
      <c r="S50394" s="139"/>
    </row>
    <row r="50395" spans="2:19" ht="15.75" customHeight="1" x14ac:dyDescent="0.25">
      <c r="B50395" s="106"/>
      <c r="C50395" s="106"/>
      <c r="D50395" s="139"/>
      <c r="P50395" s="142"/>
      <c r="Q50395" s="142"/>
      <c r="R50395" s="142"/>
      <c r="S50395" s="139"/>
    </row>
    <row r="50396" spans="2:19" ht="15.75" customHeight="1" x14ac:dyDescent="0.25">
      <c r="B50396" s="106"/>
      <c r="C50396" s="106"/>
      <c r="D50396" s="139"/>
      <c r="P50396" s="142"/>
      <c r="Q50396" s="142"/>
      <c r="R50396" s="142"/>
      <c r="S50396" s="139"/>
    </row>
    <row r="50397" spans="2:19" ht="15.75" customHeight="1" x14ac:dyDescent="0.25">
      <c r="B50397" s="106"/>
      <c r="C50397" s="106"/>
      <c r="D50397" s="139"/>
      <c r="P50397" s="142"/>
      <c r="Q50397" s="142"/>
      <c r="R50397" s="142"/>
      <c r="S50397" s="139"/>
    </row>
    <row r="50398" spans="2:19" ht="15.75" customHeight="1" x14ac:dyDescent="0.25">
      <c r="B50398" s="106"/>
      <c r="C50398" s="106"/>
      <c r="D50398" s="139"/>
      <c r="P50398" s="142"/>
      <c r="Q50398" s="142"/>
      <c r="R50398" s="142"/>
      <c r="S50398" s="139"/>
    </row>
    <row r="50399" spans="2:19" ht="15.75" customHeight="1" x14ac:dyDescent="0.25">
      <c r="B50399" s="106"/>
      <c r="C50399" s="106"/>
      <c r="D50399" s="139"/>
      <c r="P50399" s="142"/>
      <c r="Q50399" s="142"/>
      <c r="R50399" s="142"/>
      <c r="S50399" s="139"/>
    </row>
    <row r="50400" spans="2:19" ht="15.75" customHeight="1" x14ac:dyDescent="0.25">
      <c r="B50400" s="106"/>
      <c r="C50400" s="106"/>
      <c r="D50400" s="139"/>
      <c r="P50400" s="142"/>
      <c r="Q50400" s="142"/>
      <c r="R50400" s="142"/>
      <c r="S50400" s="139"/>
    </row>
    <row r="50401" spans="2:19" ht="15.75" customHeight="1" x14ac:dyDescent="0.25">
      <c r="B50401" s="106"/>
      <c r="C50401" s="106"/>
      <c r="D50401" s="139"/>
      <c r="P50401" s="142"/>
      <c r="Q50401" s="142"/>
      <c r="R50401" s="142"/>
      <c r="S50401" s="139"/>
    </row>
    <row r="50402" spans="2:19" ht="15.75" customHeight="1" x14ac:dyDescent="0.25">
      <c r="B50402" s="106"/>
      <c r="C50402" s="106"/>
      <c r="D50402" s="139"/>
      <c r="P50402" s="142"/>
      <c r="Q50402" s="142"/>
      <c r="R50402" s="142"/>
      <c r="S50402" s="139"/>
    </row>
    <row r="50403" spans="2:19" ht="15.75" customHeight="1" x14ac:dyDescent="0.25">
      <c r="B50403" s="106"/>
      <c r="C50403" s="106"/>
      <c r="D50403" s="139"/>
      <c r="P50403" s="142"/>
      <c r="Q50403" s="142"/>
      <c r="R50403" s="142"/>
      <c r="S50403" s="139"/>
    </row>
    <row r="50404" spans="2:19" ht="15.75" customHeight="1" x14ac:dyDescent="0.25">
      <c r="B50404" s="106"/>
      <c r="C50404" s="106"/>
      <c r="D50404" s="139"/>
      <c r="P50404" s="142"/>
      <c r="Q50404" s="142"/>
      <c r="R50404" s="142"/>
      <c r="S50404" s="139"/>
    </row>
    <row r="50405" spans="2:19" ht="15.75" customHeight="1" x14ac:dyDescent="0.25">
      <c r="B50405" s="106"/>
      <c r="C50405" s="106"/>
      <c r="D50405" s="139"/>
      <c r="P50405" s="142"/>
      <c r="Q50405" s="142"/>
      <c r="R50405" s="142"/>
      <c r="S50405" s="139"/>
    </row>
    <row r="50406" spans="2:19" ht="15.75" customHeight="1" x14ac:dyDescent="0.25">
      <c r="B50406" s="106"/>
      <c r="C50406" s="106"/>
      <c r="D50406" s="139"/>
      <c r="P50406" s="142"/>
      <c r="Q50406" s="142"/>
      <c r="R50406" s="142"/>
      <c r="S50406" s="139"/>
    </row>
    <row r="50407" spans="2:19" ht="15.75" customHeight="1" x14ac:dyDescent="0.25">
      <c r="B50407" s="106"/>
      <c r="C50407" s="106"/>
      <c r="D50407" s="139"/>
      <c r="P50407" s="142"/>
      <c r="Q50407" s="142"/>
      <c r="R50407" s="142"/>
      <c r="S50407" s="139"/>
    </row>
    <row r="50408" spans="2:19" ht="15.75" customHeight="1" x14ac:dyDescent="0.25">
      <c r="B50408" s="106"/>
      <c r="C50408" s="106"/>
      <c r="D50408" s="139"/>
      <c r="P50408" s="142"/>
      <c r="Q50408" s="142"/>
      <c r="R50408" s="142"/>
      <c r="S50408" s="139"/>
    </row>
    <row r="50409" spans="2:19" ht="15.75" customHeight="1" x14ac:dyDescent="0.25">
      <c r="B50409" s="106"/>
      <c r="C50409" s="106"/>
      <c r="D50409" s="139"/>
      <c r="P50409" s="142"/>
      <c r="Q50409" s="142"/>
      <c r="R50409" s="142"/>
      <c r="S50409" s="139"/>
    </row>
    <row r="50410" spans="2:19" ht="15.75" customHeight="1" x14ac:dyDescent="0.25">
      <c r="B50410" s="106"/>
      <c r="C50410" s="106"/>
      <c r="D50410" s="139"/>
      <c r="P50410" s="142"/>
      <c r="Q50410" s="142"/>
      <c r="R50410" s="142"/>
      <c r="S50410" s="139"/>
    </row>
    <row r="50411" spans="2:19" ht="15.75" customHeight="1" x14ac:dyDescent="0.25">
      <c r="B50411" s="106"/>
      <c r="C50411" s="106"/>
      <c r="D50411" s="139"/>
      <c r="P50411" s="142"/>
      <c r="Q50411" s="142"/>
      <c r="R50411" s="142"/>
      <c r="S50411" s="139"/>
    </row>
    <row r="50412" spans="2:19" ht="15.75" customHeight="1" x14ac:dyDescent="0.25">
      <c r="B50412" s="106"/>
      <c r="C50412" s="106"/>
      <c r="D50412" s="139"/>
      <c r="P50412" s="142"/>
      <c r="Q50412" s="142"/>
      <c r="R50412" s="142"/>
      <c r="S50412" s="139"/>
    </row>
    <row r="50413" spans="2:19" ht="15.75" customHeight="1" x14ac:dyDescent="0.25">
      <c r="B50413" s="106"/>
      <c r="C50413" s="106"/>
      <c r="D50413" s="139"/>
      <c r="P50413" s="142"/>
      <c r="Q50413" s="142"/>
      <c r="R50413" s="142"/>
      <c r="S50413" s="139"/>
    </row>
    <row r="50414" spans="2:19" ht="15.75" customHeight="1" x14ac:dyDescent="0.25">
      <c r="B50414" s="106"/>
      <c r="C50414" s="106"/>
      <c r="D50414" s="139"/>
      <c r="P50414" s="142"/>
      <c r="Q50414" s="142"/>
      <c r="R50414" s="142"/>
      <c r="S50414" s="139"/>
    </row>
    <row r="50415" spans="2:19" ht="15.75" customHeight="1" x14ac:dyDescent="0.25">
      <c r="B50415" s="106"/>
      <c r="C50415" s="106"/>
      <c r="D50415" s="139"/>
      <c r="P50415" s="142"/>
      <c r="Q50415" s="142"/>
      <c r="R50415" s="142"/>
      <c r="S50415" s="139"/>
    </row>
    <row r="50416" spans="2:19" ht="15.75" customHeight="1" x14ac:dyDescent="0.25">
      <c r="B50416" s="106"/>
      <c r="C50416" s="106"/>
      <c r="D50416" s="139"/>
      <c r="P50416" s="142"/>
      <c r="Q50416" s="142"/>
      <c r="R50416" s="142"/>
      <c r="S50416" s="139"/>
    </row>
    <row r="50417" spans="2:19" ht="15.75" customHeight="1" x14ac:dyDescent="0.25">
      <c r="B50417" s="106"/>
      <c r="C50417" s="106"/>
      <c r="D50417" s="139"/>
      <c r="P50417" s="142"/>
      <c r="Q50417" s="142"/>
      <c r="R50417" s="142"/>
      <c r="S50417" s="139"/>
    </row>
    <row r="50418" spans="2:19" ht="15.75" customHeight="1" x14ac:dyDescent="0.25">
      <c r="B50418" s="106"/>
      <c r="C50418" s="106"/>
      <c r="D50418" s="139"/>
      <c r="P50418" s="142"/>
      <c r="Q50418" s="142"/>
      <c r="R50418" s="142"/>
      <c r="S50418" s="139"/>
    </row>
    <row r="50419" spans="2:19" ht="15.75" customHeight="1" x14ac:dyDescent="0.25">
      <c r="B50419" s="106"/>
      <c r="C50419" s="106"/>
      <c r="D50419" s="139"/>
      <c r="P50419" s="142"/>
      <c r="Q50419" s="142"/>
      <c r="R50419" s="142"/>
      <c r="S50419" s="139"/>
    </row>
    <row r="50420" spans="2:19" ht="15.75" customHeight="1" x14ac:dyDescent="0.25">
      <c r="B50420" s="106"/>
      <c r="C50420" s="106"/>
      <c r="D50420" s="139"/>
      <c r="P50420" s="142"/>
      <c r="Q50420" s="142"/>
      <c r="R50420" s="142"/>
      <c r="S50420" s="139"/>
    </row>
    <row r="50421" spans="2:19" ht="15.75" customHeight="1" x14ac:dyDescent="0.25">
      <c r="B50421" s="106"/>
      <c r="C50421" s="106"/>
      <c r="D50421" s="139"/>
      <c r="P50421" s="142"/>
      <c r="Q50421" s="142"/>
      <c r="R50421" s="142"/>
      <c r="S50421" s="139"/>
    </row>
    <row r="50422" spans="2:19" ht="15.75" customHeight="1" x14ac:dyDescent="0.25">
      <c r="B50422" s="106"/>
      <c r="C50422" s="106"/>
      <c r="D50422" s="139"/>
      <c r="P50422" s="142"/>
      <c r="Q50422" s="142"/>
      <c r="R50422" s="142"/>
      <c r="S50422" s="139"/>
    </row>
    <row r="50423" spans="2:19" ht="15.75" customHeight="1" x14ac:dyDescent="0.25">
      <c r="B50423" s="106"/>
      <c r="C50423" s="106"/>
      <c r="D50423" s="139"/>
      <c r="P50423" s="142"/>
      <c r="Q50423" s="142"/>
      <c r="R50423" s="142"/>
      <c r="S50423" s="139"/>
    </row>
    <row r="50424" spans="2:19" ht="15.75" customHeight="1" x14ac:dyDescent="0.25">
      <c r="B50424" s="106"/>
      <c r="C50424" s="106"/>
      <c r="D50424" s="139"/>
      <c r="P50424" s="142"/>
      <c r="Q50424" s="142"/>
      <c r="R50424" s="142"/>
      <c r="S50424" s="139"/>
    </row>
    <row r="50425" spans="2:19" ht="15.75" customHeight="1" x14ac:dyDescent="0.25">
      <c r="B50425" s="106"/>
      <c r="C50425" s="106"/>
      <c r="D50425" s="139"/>
      <c r="P50425" s="142"/>
      <c r="Q50425" s="142"/>
      <c r="R50425" s="142"/>
      <c r="S50425" s="139"/>
    </row>
    <row r="50426" spans="2:19" ht="15.75" customHeight="1" x14ac:dyDescent="0.25">
      <c r="B50426" s="106"/>
      <c r="C50426" s="106"/>
      <c r="D50426" s="139"/>
      <c r="P50426" s="142"/>
      <c r="Q50426" s="142"/>
      <c r="R50426" s="142"/>
      <c r="S50426" s="139"/>
    </row>
    <row r="50427" spans="2:19" ht="15.75" customHeight="1" x14ac:dyDescent="0.25">
      <c r="B50427" s="106"/>
      <c r="C50427" s="106"/>
      <c r="D50427" s="139"/>
      <c r="P50427" s="142"/>
      <c r="Q50427" s="142"/>
      <c r="R50427" s="142"/>
      <c r="S50427" s="139"/>
    </row>
    <row r="50428" spans="2:19" ht="15.75" customHeight="1" x14ac:dyDescent="0.25">
      <c r="B50428" s="106"/>
      <c r="C50428" s="106"/>
      <c r="D50428" s="139"/>
      <c r="P50428" s="142"/>
      <c r="Q50428" s="142"/>
      <c r="R50428" s="142"/>
      <c r="S50428" s="139"/>
    </row>
    <row r="50429" spans="2:19" ht="15.75" customHeight="1" x14ac:dyDescent="0.25">
      <c r="B50429" s="106"/>
      <c r="C50429" s="106"/>
      <c r="D50429" s="139"/>
      <c r="P50429" s="142"/>
      <c r="Q50429" s="142"/>
      <c r="R50429" s="142"/>
      <c r="S50429" s="139"/>
    </row>
    <row r="50430" spans="2:19" ht="15.75" customHeight="1" x14ac:dyDescent="0.25">
      <c r="B50430" s="106"/>
      <c r="C50430" s="106"/>
      <c r="D50430" s="139"/>
      <c r="P50430" s="142"/>
      <c r="Q50430" s="142"/>
      <c r="R50430" s="142"/>
      <c r="S50430" s="139"/>
    </row>
    <row r="50431" spans="2:19" ht="15.75" customHeight="1" x14ac:dyDescent="0.25">
      <c r="B50431" s="106"/>
      <c r="C50431" s="106"/>
      <c r="D50431" s="139"/>
      <c r="P50431" s="142"/>
      <c r="Q50431" s="142"/>
      <c r="R50431" s="142"/>
      <c r="S50431" s="139"/>
    </row>
    <row r="50432" spans="2:19" ht="15.75" customHeight="1" x14ac:dyDescent="0.25">
      <c r="B50432" s="106"/>
      <c r="C50432" s="106"/>
      <c r="D50432" s="139"/>
      <c r="P50432" s="142"/>
      <c r="Q50432" s="142"/>
      <c r="R50432" s="142"/>
      <c r="S50432" s="139"/>
    </row>
    <row r="50433" spans="2:19" ht="15.75" customHeight="1" x14ac:dyDescent="0.25">
      <c r="B50433" s="106"/>
      <c r="C50433" s="106"/>
      <c r="D50433" s="139"/>
      <c r="P50433" s="142"/>
      <c r="Q50433" s="142"/>
      <c r="R50433" s="142"/>
      <c r="S50433" s="139"/>
    </row>
    <row r="50434" spans="2:19" ht="15.75" customHeight="1" x14ac:dyDescent="0.25">
      <c r="B50434" s="106"/>
      <c r="C50434" s="106"/>
      <c r="D50434" s="139"/>
      <c r="P50434" s="142"/>
      <c r="Q50434" s="142"/>
      <c r="R50434" s="142"/>
      <c r="S50434" s="139"/>
    </row>
    <row r="50435" spans="2:19" ht="15.75" customHeight="1" x14ac:dyDescent="0.25">
      <c r="B50435" s="106"/>
      <c r="C50435" s="106"/>
      <c r="D50435" s="139"/>
      <c r="P50435" s="142"/>
      <c r="Q50435" s="142"/>
      <c r="R50435" s="142"/>
      <c r="S50435" s="139"/>
    </row>
    <row r="50436" spans="2:19" ht="15.75" customHeight="1" x14ac:dyDescent="0.25">
      <c r="B50436" s="106"/>
      <c r="C50436" s="106"/>
      <c r="D50436" s="139"/>
      <c r="P50436" s="142"/>
      <c r="Q50436" s="142"/>
      <c r="R50436" s="142"/>
      <c r="S50436" s="139"/>
    </row>
    <row r="50437" spans="2:19" ht="15.75" customHeight="1" x14ac:dyDescent="0.25">
      <c r="B50437" s="106"/>
      <c r="C50437" s="106"/>
      <c r="D50437" s="139"/>
      <c r="P50437" s="142"/>
      <c r="Q50437" s="142"/>
      <c r="R50437" s="142"/>
      <c r="S50437" s="139"/>
    </row>
    <row r="50438" spans="2:19" ht="15.75" customHeight="1" x14ac:dyDescent="0.25">
      <c r="B50438" s="106"/>
      <c r="C50438" s="106"/>
      <c r="D50438" s="139"/>
      <c r="P50438" s="142"/>
      <c r="Q50438" s="142"/>
      <c r="R50438" s="142"/>
      <c r="S50438" s="139"/>
    </row>
    <row r="50439" spans="2:19" ht="15.75" customHeight="1" x14ac:dyDescent="0.25">
      <c r="B50439" s="106"/>
      <c r="C50439" s="106"/>
      <c r="D50439" s="139"/>
      <c r="P50439" s="142"/>
      <c r="Q50439" s="142"/>
      <c r="R50439" s="142"/>
      <c r="S50439" s="139"/>
    </row>
    <row r="50440" spans="2:19" ht="15.75" customHeight="1" x14ac:dyDescent="0.25">
      <c r="B50440" s="106"/>
      <c r="C50440" s="106"/>
      <c r="D50440" s="139"/>
      <c r="P50440" s="142"/>
      <c r="Q50440" s="142"/>
      <c r="R50440" s="142"/>
      <c r="S50440" s="139"/>
    </row>
    <row r="50441" spans="2:19" ht="15.75" customHeight="1" x14ac:dyDescent="0.25">
      <c r="B50441" s="106"/>
      <c r="C50441" s="106"/>
      <c r="D50441" s="139"/>
      <c r="P50441" s="142"/>
      <c r="Q50441" s="142"/>
      <c r="R50441" s="142"/>
      <c r="S50441" s="139"/>
    </row>
    <row r="50442" spans="2:19" ht="15.75" customHeight="1" x14ac:dyDescent="0.25">
      <c r="B50442" s="106"/>
      <c r="C50442" s="106"/>
      <c r="D50442" s="139"/>
      <c r="P50442" s="142"/>
      <c r="Q50442" s="142"/>
      <c r="R50442" s="142"/>
      <c r="S50442" s="139"/>
    </row>
    <row r="50443" spans="2:19" ht="15.75" customHeight="1" x14ac:dyDescent="0.25">
      <c r="B50443" s="106"/>
      <c r="C50443" s="106"/>
      <c r="D50443" s="139"/>
      <c r="P50443" s="142"/>
      <c r="Q50443" s="142"/>
      <c r="R50443" s="142"/>
      <c r="S50443" s="139"/>
    </row>
    <row r="50444" spans="2:19" ht="15.75" customHeight="1" x14ac:dyDescent="0.25">
      <c r="B50444" s="106"/>
      <c r="C50444" s="106"/>
      <c r="D50444" s="139"/>
      <c r="P50444" s="142"/>
      <c r="Q50444" s="142"/>
      <c r="R50444" s="142"/>
      <c r="S50444" s="139"/>
    </row>
    <row r="50445" spans="2:19" ht="15.75" customHeight="1" x14ac:dyDescent="0.25">
      <c r="B50445" s="106"/>
      <c r="C50445" s="106"/>
      <c r="D50445" s="139"/>
      <c r="P50445" s="142"/>
      <c r="Q50445" s="142"/>
      <c r="R50445" s="142"/>
      <c r="S50445" s="139"/>
    </row>
    <row r="50446" spans="2:19" ht="15.75" customHeight="1" x14ac:dyDescent="0.25">
      <c r="B50446" s="106"/>
      <c r="C50446" s="106"/>
      <c r="D50446" s="139"/>
      <c r="P50446" s="142"/>
      <c r="Q50446" s="142"/>
      <c r="R50446" s="142"/>
      <c r="S50446" s="139"/>
    </row>
    <row r="50447" spans="2:19" ht="15.75" customHeight="1" x14ac:dyDescent="0.25">
      <c r="B50447" s="106"/>
      <c r="C50447" s="106"/>
      <c r="D50447" s="139"/>
      <c r="P50447" s="142"/>
      <c r="Q50447" s="142"/>
      <c r="R50447" s="142"/>
      <c r="S50447" s="139"/>
    </row>
    <row r="50448" spans="2:19" ht="15.75" customHeight="1" x14ac:dyDescent="0.25">
      <c r="B50448" s="106"/>
      <c r="C50448" s="106"/>
      <c r="D50448" s="139"/>
      <c r="P50448" s="142"/>
      <c r="Q50448" s="142"/>
      <c r="R50448" s="142"/>
      <c r="S50448" s="139"/>
    </row>
    <row r="50449" spans="2:19" ht="15.75" customHeight="1" x14ac:dyDescent="0.25">
      <c r="B50449" s="106"/>
      <c r="C50449" s="106"/>
      <c r="D50449" s="139"/>
      <c r="P50449" s="142"/>
      <c r="Q50449" s="142"/>
      <c r="R50449" s="142"/>
      <c r="S50449" s="139"/>
    </row>
    <row r="50450" spans="2:19" ht="15.75" customHeight="1" x14ac:dyDescent="0.25">
      <c r="B50450" s="106"/>
      <c r="C50450" s="106"/>
      <c r="D50450" s="139"/>
      <c r="P50450" s="142"/>
      <c r="Q50450" s="142"/>
      <c r="R50450" s="142"/>
      <c r="S50450" s="139"/>
    </row>
    <row r="50451" spans="2:19" ht="15.75" customHeight="1" x14ac:dyDescent="0.25">
      <c r="B50451" s="106"/>
      <c r="C50451" s="106"/>
      <c r="D50451" s="139"/>
      <c r="P50451" s="142"/>
      <c r="Q50451" s="142"/>
      <c r="R50451" s="142"/>
      <c r="S50451" s="139"/>
    </row>
    <row r="50452" spans="2:19" ht="15.75" customHeight="1" x14ac:dyDescent="0.25">
      <c r="B50452" s="106"/>
      <c r="C50452" s="106"/>
      <c r="D50452" s="139"/>
      <c r="P50452" s="142"/>
      <c r="Q50452" s="142"/>
      <c r="R50452" s="142"/>
      <c r="S50452" s="139"/>
    </row>
    <row r="50453" spans="2:19" ht="15.75" customHeight="1" x14ac:dyDescent="0.25">
      <c r="B50453" s="106"/>
      <c r="C50453" s="106"/>
      <c r="D50453" s="139"/>
      <c r="P50453" s="142"/>
      <c r="Q50453" s="142"/>
      <c r="R50453" s="142"/>
      <c r="S50453" s="139"/>
    </row>
    <row r="50454" spans="2:19" ht="15.75" customHeight="1" x14ac:dyDescent="0.25">
      <c r="B50454" s="106"/>
      <c r="C50454" s="106"/>
      <c r="D50454" s="139"/>
      <c r="P50454" s="142"/>
      <c r="Q50454" s="142"/>
      <c r="R50454" s="142"/>
      <c r="S50454" s="139"/>
    </row>
    <row r="50455" spans="2:19" ht="15.75" customHeight="1" x14ac:dyDescent="0.25">
      <c r="B50455" s="106"/>
      <c r="C50455" s="106"/>
      <c r="D50455" s="139"/>
      <c r="P50455" s="142"/>
      <c r="Q50455" s="142"/>
      <c r="R50455" s="142"/>
      <c r="S50455" s="139"/>
    </row>
    <row r="50456" spans="2:19" ht="15.75" customHeight="1" x14ac:dyDescent="0.25">
      <c r="B50456" s="106"/>
      <c r="C50456" s="106"/>
      <c r="D50456" s="139"/>
      <c r="P50456" s="142"/>
      <c r="Q50456" s="142"/>
      <c r="R50456" s="142"/>
      <c r="S50456" s="139"/>
    </row>
    <row r="50457" spans="2:19" ht="15.75" customHeight="1" x14ac:dyDescent="0.25">
      <c r="B50457" s="106"/>
      <c r="C50457" s="106"/>
      <c r="D50457" s="139"/>
      <c r="P50457" s="142"/>
      <c r="Q50457" s="142"/>
      <c r="R50457" s="142"/>
      <c r="S50457" s="139"/>
    </row>
    <row r="50458" spans="2:19" ht="15.75" customHeight="1" x14ac:dyDescent="0.25">
      <c r="B50458" s="106"/>
      <c r="C50458" s="106"/>
      <c r="D50458" s="139"/>
      <c r="P50458" s="142"/>
      <c r="Q50458" s="142"/>
      <c r="R50458" s="142"/>
      <c r="S50458" s="139"/>
    </row>
    <row r="50459" spans="2:19" ht="15.75" customHeight="1" x14ac:dyDescent="0.25">
      <c r="B50459" s="106"/>
      <c r="C50459" s="106"/>
      <c r="D50459" s="139"/>
      <c r="P50459" s="142"/>
      <c r="Q50459" s="142"/>
      <c r="R50459" s="142"/>
      <c r="S50459" s="139"/>
    </row>
    <row r="50460" spans="2:19" ht="15.75" customHeight="1" x14ac:dyDescent="0.25">
      <c r="B50460" s="106"/>
      <c r="C50460" s="106"/>
      <c r="D50460" s="139"/>
      <c r="P50460" s="142"/>
      <c r="Q50460" s="142"/>
      <c r="R50460" s="142"/>
      <c r="S50460" s="139"/>
    </row>
    <row r="50461" spans="2:19" ht="15.75" customHeight="1" x14ac:dyDescent="0.25">
      <c r="B50461" s="106"/>
      <c r="C50461" s="106"/>
      <c r="D50461" s="139"/>
      <c r="P50461" s="142"/>
      <c r="Q50461" s="142"/>
      <c r="R50461" s="142"/>
      <c r="S50461" s="139"/>
    </row>
    <row r="50462" spans="2:19" ht="15.75" customHeight="1" x14ac:dyDescent="0.25">
      <c r="B50462" s="106"/>
      <c r="C50462" s="106"/>
      <c r="D50462" s="139"/>
      <c r="P50462" s="142"/>
      <c r="Q50462" s="142"/>
      <c r="R50462" s="142"/>
      <c r="S50462" s="139"/>
    </row>
    <row r="50463" spans="2:19" ht="15.75" customHeight="1" x14ac:dyDescent="0.25">
      <c r="B50463" s="106"/>
      <c r="C50463" s="106"/>
      <c r="D50463" s="139"/>
      <c r="P50463" s="142"/>
      <c r="Q50463" s="142"/>
      <c r="R50463" s="142"/>
      <c r="S50463" s="139"/>
    </row>
    <row r="50464" spans="2:19" ht="15.75" customHeight="1" x14ac:dyDescent="0.25">
      <c r="B50464" s="106"/>
      <c r="C50464" s="106"/>
      <c r="D50464" s="139"/>
      <c r="P50464" s="142"/>
      <c r="Q50464" s="142"/>
      <c r="R50464" s="142"/>
      <c r="S50464" s="139"/>
    </row>
    <row r="50465" spans="2:19" ht="15.75" customHeight="1" x14ac:dyDescent="0.25">
      <c r="B50465" s="106"/>
      <c r="C50465" s="106"/>
      <c r="D50465" s="139"/>
      <c r="P50465" s="142"/>
      <c r="Q50465" s="142"/>
      <c r="R50465" s="142"/>
      <c r="S50465" s="139"/>
    </row>
    <row r="50466" spans="2:19" ht="15.75" customHeight="1" x14ac:dyDescent="0.25">
      <c r="B50466" s="106"/>
      <c r="C50466" s="106"/>
      <c r="D50466" s="139"/>
      <c r="P50466" s="142"/>
      <c r="Q50466" s="142"/>
      <c r="R50466" s="142"/>
      <c r="S50466" s="139"/>
    </row>
    <row r="50467" spans="2:19" ht="15.75" customHeight="1" x14ac:dyDescent="0.25">
      <c r="B50467" s="106"/>
      <c r="C50467" s="106"/>
      <c r="D50467" s="139"/>
      <c r="P50467" s="142"/>
      <c r="Q50467" s="142"/>
      <c r="R50467" s="142"/>
      <c r="S50467" s="139"/>
    </row>
    <row r="50468" spans="2:19" ht="15.75" customHeight="1" x14ac:dyDescent="0.25">
      <c r="B50468" s="106"/>
      <c r="C50468" s="106"/>
      <c r="D50468" s="139"/>
      <c r="P50468" s="142"/>
      <c r="Q50468" s="142"/>
      <c r="R50468" s="142"/>
      <c r="S50468" s="139"/>
    </row>
    <row r="50469" spans="2:19" ht="15.75" customHeight="1" x14ac:dyDescent="0.25">
      <c r="B50469" s="106"/>
      <c r="C50469" s="106"/>
      <c r="D50469" s="139"/>
      <c r="P50469" s="142"/>
      <c r="Q50469" s="142"/>
      <c r="R50469" s="142"/>
      <c r="S50469" s="139"/>
    </row>
    <row r="50470" spans="2:19" ht="15.75" customHeight="1" x14ac:dyDescent="0.25">
      <c r="B50470" s="106"/>
      <c r="C50470" s="106"/>
      <c r="D50470" s="139"/>
      <c r="P50470" s="142"/>
      <c r="Q50470" s="142"/>
      <c r="R50470" s="142"/>
      <c r="S50470" s="139"/>
    </row>
    <row r="50471" spans="2:19" ht="15.75" customHeight="1" x14ac:dyDescent="0.25">
      <c r="B50471" s="106"/>
      <c r="C50471" s="106"/>
      <c r="D50471" s="139"/>
      <c r="P50471" s="142"/>
      <c r="Q50471" s="142"/>
      <c r="R50471" s="142"/>
      <c r="S50471" s="139"/>
    </row>
    <row r="50472" spans="2:19" ht="15.75" customHeight="1" x14ac:dyDescent="0.25">
      <c r="B50472" s="106"/>
      <c r="C50472" s="106"/>
      <c r="D50472" s="139"/>
      <c r="P50472" s="142"/>
      <c r="Q50472" s="142"/>
      <c r="R50472" s="142"/>
      <c r="S50472" s="139"/>
    </row>
    <row r="50473" spans="2:19" ht="15.75" customHeight="1" x14ac:dyDescent="0.25">
      <c r="B50473" s="106"/>
      <c r="C50473" s="106"/>
      <c r="D50473" s="139"/>
      <c r="P50473" s="142"/>
      <c r="Q50473" s="142"/>
      <c r="R50473" s="142"/>
      <c r="S50473" s="139"/>
    </row>
    <row r="50474" spans="2:19" ht="15.75" customHeight="1" x14ac:dyDescent="0.25">
      <c r="B50474" s="106"/>
      <c r="C50474" s="106"/>
      <c r="D50474" s="139"/>
      <c r="P50474" s="142"/>
      <c r="Q50474" s="142"/>
      <c r="R50474" s="142"/>
      <c r="S50474" s="139"/>
    </row>
    <row r="50475" spans="2:19" ht="15.75" customHeight="1" x14ac:dyDescent="0.25">
      <c r="B50475" s="106"/>
      <c r="C50475" s="106"/>
      <c r="D50475" s="139"/>
      <c r="P50475" s="142"/>
      <c r="Q50475" s="142"/>
      <c r="R50475" s="142"/>
      <c r="S50475" s="139"/>
    </row>
    <row r="50476" spans="2:19" ht="15.75" customHeight="1" x14ac:dyDescent="0.25">
      <c r="B50476" s="106"/>
      <c r="C50476" s="106"/>
      <c r="D50476" s="139"/>
      <c r="P50476" s="142"/>
      <c r="Q50476" s="142"/>
      <c r="R50476" s="142"/>
      <c r="S50476" s="139"/>
    </row>
    <row r="50477" spans="2:19" ht="15.75" customHeight="1" x14ac:dyDescent="0.25">
      <c r="B50477" s="106"/>
      <c r="C50477" s="106"/>
      <c r="D50477" s="139"/>
      <c r="P50477" s="142"/>
      <c r="Q50477" s="142"/>
      <c r="R50477" s="142"/>
      <c r="S50477" s="139"/>
    </row>
    <row r="50478" spans="2:19" ht="15.75" customHeight="1" x14ac:dyDescent="0.25">
      <c r="B50478" s="106"/>
      <c r="C50478" s="106"/>
      <c r="D50478" s="139"/>
      <c r="P50478" s="142"/>
      <c r="Q50478" s="142"/>
      <c r="R50478" s="142"/>
      <c r="S50478" s="139"/>
    </row>
    <row r="50479" spans="2:19" ht="15.75" customHeight="1" x14ac:dyDescent="0.25">
      <c r="B50479" s="106"/>
      <c r="C50479" s="106"/>
      <c r="D50479" s="139"/>
      <c r="P50479" s="142"/>
      <c r="Q50479" s="142"/>
      <c r="R50479" s="142"/>
      <c r="S50479" s="139"/>
    </row>
    <row r="50480" spans="2:19" ht="15.75" customHeight="1" x14ac:dyDescent="0.25">
      <c r="B50480" s="106"/>
      <c r="C50480" s="106"/>
      <c r="D50480" s="139"/>
      <c r="P50480" s="142"/>
      <c r="Q50480" s="142"/>
      <c r="R50480" s="142"/>
      <c r="S50480" s="139"/>
    </row>
    <row r="50481" spans="2:19" ht="15.75" customHeight="1" x14ac:dyDescent="0.25">
      <c r="B50481" s="106"/>
      <c r="C50481" s="106"/>
      <c r="D50481" s="139"/>
      <c r="P50481" s="142"/>
      <c r="Q50481" s="142"/>
      <c r="R50481" s="142"/>
      <c r="S50481" s="139"/>
    </row>
    <row r="50482" spans="2:19" ht="15.75" customHeight="1" x14ac:dyDescent="0.25">
      <c r="B50482" s="106"/>
      <c r="C50482" s="106"/>
      <c r="D50482" s="139"/>
      <c r="P50482" s="142"/>
      <c r="Q50482" s="142"/>
      <c r="R50482" s="142"/>
      <c r="S50482" s="139"/>
    </row>
    <row r="50483" spans="2:19" ht="15.75" customHeight="1" x14ac:dyDescent="0.25">
      <c r="B50483" s="106"/>
      <c r="C50483" s="106"/>
      <c r="D50483" s="139"/>
      <c r="P50483" s="142"/>
      <c r="Q50483" s="142"/>
      <c r="R50483" s="142"/>
      <c r="S50483" s="139"/>
    </row>
    <row r="50484" spans="2:19" ht="15.75" customHeight="1" x14ac:dyDescent="0.25">
      <c r="B50484" s="106"/>
      <c r="C50484" s="106"/>
      <c r="D50484" s="139"/>
      <c r="P50484" s="142"/>
      <c r="Q50484" s="142"/>
      <c r="R50484" s="142"/>
      <c r="S50484" s="139"/>
    </row>
    <row r="50485" spans="2:19" ht="15.75" customHeight="1" x14ac:dyDescent="0.25">
      <c r="B50485" s="106"/>
      <c r="C50485" s="106"/>
      <c r="D50485" s="139"/>
      <c r="P50485" s="142"/>
      <c r="Q50485" s="142"/>
      <c r="R50485" s="142"/>
      <c r="S50485" s="139"/>
    </row>
    <row r="50486" spans="2:19" ht="15.75" customHeight="1" x14ac:dyDescent="0.25">
      <c r="B50486" s="106"/>
      <c r="C50486" s="106"/>
      <c r="D50486" s="139"/>
      <c r="P50486" s="142"/>
      <c r="Q50486" s="142"/>
      <c r="R50486" s="142"/>
      <c r="S50486" s="139"/>
    </row>
    <row r="50487" spans="2:19" ht="15.75" customHeight="1" x14ac:dyDescent="0.25">
      <c r="B50487" s="106"/>
      <c r="C50487" s="106"/>
      <c r="D50487" s="139"/>
      <c r="P50487" s="142"/>
      <c r="Q50487" s="142"/>
      <c r="R50487" s="142"/>
      <c r="S50487" s="139"/>
    </row>
    <row r="50488" spans="2:19" ht="15.75" customHeight="1" x14ac:dyDescent="0.25">
      <c r="B50488" s="106"/>
      <c r="C50488" s="106"/>
      <c r="D50488" s="139"/>
      <c r="P50488" s="142"/>
      <c r="Q50488" s="142"/>
      <c r="R50488" s="142"/>
      <c r="S50488" s="139"/>
    </row>
    <row r="50489" spans="2:19" ht="15.75" customHeight="1" x14ac:dyDescent="0.25">
      <c r="B50489" s="106"/>
      <c r="C50489" s="106"/>
      <c r="D50489" s="139"/>
      <c r="P50489" s="142"/>
      <c r="Q50489" s="142"/>
      <c r="R50489" s="142"/>
      <c r="S50489" s="139"/>
    </row>
    <row r="50490" spans="2:19" ht="15.75" customHeight="1" x14ac:dyDescent="0.25">
      <c r="B50490" s="106"/>
      <c r="C50490" s="106"/>
      <c r="D50490" s="139"/>
      <c r="P50490" s="142"/>
      <c r="Q50490" s="142"/>
      <c r="R50490" s="142"/>
      <c r="S50490" s="139"/>
    </row>
    <row r="50491" spans="2:19" ht="15.75" customHeight="1" x14ac:dyDescent="0.25">
      <c r="B50491" s="106"/>
      <c r="C50491" s="106"/>
      <c r="D50491" s="139"/>
      <c r="P50491" s="142"/>
      <c r="Q50491" s="142"/>
      <c r="R50491" s="142"/>
      <c r="S50491" s="139"/>
    </row>
    <row r="50492" spans="2:19" ht="15.75" customHeight="1" x14ac:dyDescent="0.25">
      <c r="B50492" s="106"/>
      <c r="C50492" s="106"/>
      <c r="D50492" s="139"/>
      <c r="P50492" s="142"/>
      <c r="Q50492" s="142"/>
      <c r="R50492" s="142"/>
      <c r="S50492" s="139"/>
    </row>
    <row r="50493" spans="2:19" ht="15.75" customHeight="1" x14ac:dyDescent="0.25">
      <c r="B50493" s="106"/>
      <c r="C50493" s="106"/>
      <c r="D50493" s="139"/>
      <c r="P50493" s="142"/>
      <c r="Q50493" s="142"/>
      <c r="R50493" s="142"/>
      <c r="S50493" s="139"/>
    </row>
    <row r="50494" spans="2:19" ht="15.75" customHeight="1" x14ac:dyDescent="0.25">
      <c r="B50494" s="106"/>
      <c r="C50494" s="106"/>
      <c r="D50494" s="139"/>
      <c r="P50494" s="142"/>
      <c r="Q50494" s="142"/>
      <c r="R50494" s="142"/>
      <c r="S50494" s="139"/>
    </row>
    <row r="50495" spans="2:19" ht="15.75" customHeight="1" x14ac:dyDescent="0.25">
      <c r="B50495" s="106"/>
      <c r="C50495" s="106"/>
      <c r="D50495" s="139"/>
      <c r="P50495" s="142"/>
      <c r="Q50495" s="142"/>
      <c r="R50495" s="142"/>
      <c r="S50495" s="139"/>
    </row>
    <row r="50496" spans="2:19" ht="15.75" customHeight="1" x14ac:dyDescent="0.25">
      <c r="B50496" s="106"/>
      <c r="C50496" s="106"/>
      <c r="D50496" s="139"/>
      <c r="P50496" s="142"/>
      <c r="Q50496" s="142"/>
      <c r="R50496" s="142"/>
      <c r="S50496" s="139"/>
    </row>
    <row r="50497" spans="2:19" ht="15.75" customHeight="1" x14ac:dyDescent="0.25">
      <c r="B50497" s="106"/>
      <c r="C50497" s="106"/>
      <c r="D50497" s="139"/>
      <c r="P50497" s="142"/>
      <c r="Q50497" s="142"/>
      <c r="R50497" s="142"/>
      <c r="S50497" s="139"/>
    </row>
    <row r="50498" spans="2:19" ht="15.75" customHeight="1" x14ac:dyDescent="0.25">
      <c r="B50498" s="106"/>
      <c r="C50498" s="106"/>
      <c r="D50498" s="139"/>
      <c r="P50498" s="142"/>
      <c r="Q50498" s="142"/>
      <c r="R50498" s="142"/>
      <c r="S50498" s="139"/>
    </row>
    <row r="50499" spans="2:19" ht="15.75" customHeight="1" x14ac:dyDescent="0.25">
      <c r="B50499" s="106"/>
      <c r="C50499" s="106"/>
      <c r="D50499" s="139"/>
      <c r="P50499" s="142"/>
      <c r="Q50499" s="142"/>
      <c r="R50499" s="142"/>
      <c r="S50499" s="139"/>
    </row>
    <row r="50500" spans="2:19" ht="15.75" customHeight="1" x14ac:dyDescent="0.25">
      <c r="B50500" s="106"/>
      <c r="C50500" s="106"/>
      <c r="D50500" s="139"/>
      <c r="P50500" s="142"/>
      <c r="Q50500" s="142"/>
      <c r="R50500" s="142"/>
      <c r="S50500" s="139"/>
    </row>
    <row r="50501" spans="2:19" ht="15.75" customHeight="1" x14ac:dyDescent="0.25">
      <c r="B50501" s="106"/>
      <c r="C50501" s="106"/>
      <c r="D50501" s="139"/>
      <c r="P50501" s="142"/>
      <c r="Q50501" s="142"/>
      <c r="R50501" s="142"/>
      <c r="S50501" s="139"/>
    </row>
    <row r="50502" spans="2:19" ht="15.75" customHeight="1" x14ac:dyDescent="0.25">
      <c r="B50502" s="106"/>
      <c r="C50502" s="106"/>
      <c r="D50502" s="139"/>
      <c r="P50502" s="142"/>
      <c r="Q50502" s="142"/>
      <c r="R50502" s="142"/>
      <c r="S50502" s="139"/>
    </row>
    <row r="50503" spans="2:19" ht="15.75" customHeight="1" x14ac:dyDescent="0.25">
      <c r="B50503" s="106"/>
      <c r="C50503" s="106"/>
      <c r="D50503" s="139"/>
      <c r="P50503" s="142"/>
      <c r="Q50503" s="142"/>
      <c r="R50503" s="142"/>
      <c r="S50503" s="139"/>
    </row>
    <row r="50504" spans="2:19" ht="15.75" customHeight="1" x14ac:dyDescent="0.25">
      <c r="B50504" s="106"/>
      <c r="C50504" s="106"/>
      <c r="D50504" s="139"/>
      <c r="P50504" s="142"/>
      <c r="Q50504" s="142"/>
      <c r="R50504" s="142"/>
      <c r="S50504" s="139"/>
    </row>
    <row r="50505" spans="2:19" ht="15.75" customHeight="1" x14ac:dyDescent="0.25">
      <c r="B50505" s="106"/>
      <c r="C50505" s="106"/>
      <c r="D50505" s="139"/>
      <c r="P50505" s="142"/>
      <c r="Q50505" s="142"/>
      <c r="R50505" s="142"/>
      <c r="S50505" s="139"/>
    </row>
    <row r="50506" spans="2:19" ht="15.75" customHeight="1" x14ac:dyDescent="0.25">
      <c r="B50506" s="106"/>
      <c r="C50506" s="106"/>
      <c r="D50506" s="139"/>
      <c r="P50506" s="142"/>
      <c r="Q50506" s="142"/>
      <c r="R50506" s="142"/>
      <c r="S50506" s="139"/>
    </row>
    <row r="50507" spans="2:19" ht="15.75" customHeight="1" x14ac:dyDescent="0.25">
      <c r="B50507" s="106"/>
      <c r="C50507" s="106"/>
      <c r="D50507" s="139"/>
      <c r="P50507" s="142"/>
      <c r="Q50507" s="142"/>
      <c r="R50507" s="142"/>
      <c r="S50507" s="139"/>
    </row>
    <row r="50508" spans="2:19" ht="15.75" customHeight="1" x14ac:dyDescent="0.25">
      <c r="B50508" s="106"/>
      <c r="C50508" s="106"/>
      <c r="D50508" s="139"/>
      <c r="P50508" s="142"/>
      <c r="Q50508" s="142"/>
      <c r="R50508" s="142"/>
      <c r="S50508" s="139"/>
    </row>
    <row r="50509" spans="2:19" ht="15.75" customHeight="1" x14ac:dyDescent="0.25">
      <c r="B50509" s="106"/>
      <c r="C50509" s="106"/>
      <c r="D50509" s="139"/>
      <c r="P50509" s="142"/>
      <c r="Q50509" s="142"/>
      <c r="R50509" s="142"/>
      <c r="S50509" s="139"/>
    </row>
    <row r="50510" spans="2:19" ht="15.75" customHeight="1" x14ac:dyDescent="0.25">
      <c r="B50510" s="106"/>
      <c r="C50510" s="106"/>
      <c r="D50510" s="139"/>
      <c r="P50510" s="142"/>
      <c r="Q50510" s="142"/>
      <c r="R50510" s="142"/>
      <c r="S50510" s="139"/>
    </row>
    <row r="50511" spans="2:19" ht="15.75" customHeight="1" x14ac:dyDescent="0.25">
      <c r="B50511" s="106"/>
      <c r="C50511" s="106"/>
      <c r="D50511" s="139"/>
      <c r="P50511" s="142"/>
      <c r="Q50511" s="142"/>
      <c r="R50511" s="142"/>
      <c r="S50511" s="139"/>
    </row>
    <row r="50512" spans="2:19" ht="15.75" customHeight="1" x14ac:dyDescent="0.25">
      <c r="B50512" s="106"/>
      <c r="C50512" s="106"/>
      <c r="D50512" s="139"/>
      <c r="P50512" s="142"/>
      <c r="Q50512" s="142"/>
      <c r="R50512" s="142"/>
      <c r="S50512" s="139"/>
    </row>
    <row r="50513" spans="2:19" ht="15.75" customHeight="1" x14ac:dyDescent="0.25">
      <c r="B50513" s="106"/>
      <c r="C50513" s="106"/>
      <c r="D50513" s="139"/>
      <c r="P50513" s="142"/>
      <c r="Q50513" s="142"/>
      <c r="R50513" s="142"/>
      <c r="S50513" s="139"/>
    </row>
    <row r="50514" spans="2:19" ht="15.75" customHeight="1" x14ac:dyDescent="0.25">
      <c r="B50514" s="106"/>
      <c r="C50514" s="106"/>
      <c r="D50514" s="139"/>
      <c r="P50514" s="142"/>
      <c r="Q50514" s="142"/>
      <c r="R50514" s="142"/>
      <c r="S50514" s="139"/>
    </row>
    <row r="50515" spans="2:19" ht="15.75" customHeight="1" x14ac:dyDescent="0.25">
      <c r="B50515" s="106"/>
      <c r="C50515" s="106"/>
      <c r="D50515" s="139"/>
      <c r="P50515" s="142"/>
      <c r="Q50515" s="142"/>
      <c r="R50515" s="142"/>
      <c r="S50515" s="139"/>
    </row>
    <row r="50516" spans="2:19" ht="15.75" customHeight="1" x14ac:dyDescent="0.25">
      <c r="B50516" s="106"/>
      <c r="C50516" s="106"/>
      <c r="D50516" s="139"/>
      <c r="P50516" s="142"/>
      <c r="Q50516" s="142"/>
      <c r="R50516" s="142"/>
      <c r="S50516" s="139"/>
    </row>
    <row r="50517" spans="2:19" ht="15.75" customHeight="1" x14ac:dyDescent="0.25">
      <c r="B50517" s="106"/>
      <c r="C50517" s="106"/>
      <c r="D50517" s="139"/>
      <c r="P50517" s="142"/>
      <c r="Q50517" s="142"/>
      <c r="R50517" s="142"/>
      <c r="S50517" s="139"/>
    </row>
    <row r="50518" spans="2:19" ht="15.75" customHeight="1" x14ac:dyDescent="0.25">
      <c r="B50518" s="106"/>
      <c r="C50518" s="106"/>
      <c r="D50518" s="139"/>
      <c r="P50518" s="142"/>
      <c r="Q50518" s="142"/>
      <c r="R50518" s="142"/>
      <c r="S50518" s="139"/>
    </row>
    <row r="50519" spans="2:19" ht="15.75" customHeight="1" x14ac:dyDescent="0.25">
      <c r="B50519" s="106"/>
      <c r="C50519" s="106"/>
      <c r="D50519" s="139"/>
      <c r="P50519" s="142"/>
      <c r="Q50519" s="142"/>
      <c r="R50519" s="142"/>
      <c r="S50519" s="139"/>
    </row>
    <row r="50520" spans="2:19" ht="15.75" customHeight="1" x14ac:dyDescent="0.25">
      <c r="B50520" s="106"/>
      <c r="C50520" s="106"/>
      <c r="D50520" s="139"/>
      <c r="P50520" s="142"/>
      <c r="Q50520" s="142"/>
      <c r="R50520" s="142"/>
      <c r="S50520" s="139"/>
    </row>
    <row r="50521" spans="2:19" ht="15.75" customHeight="1" x14ac:dyDescent="0.25">
      <c r="B50521" s="106"/>
      <c r="C50521" s="106"/>
      <c r="D50521" s="139"/>
      <c r="P50521" s="142"/>
      <c r="Q50521" s="142"/>
      <c r="R50521" s="142"/>
      <c r="S50521" s="139"/>
    </row>
    <row r="50522" spans="2:19" ht="15.75" customHeight="1" x14ac:dyDescent="0.25">
      <c r="B50522" s="106"/>
      <c r="C50522" s="106"/>
      <c r="D50522" s="139"/>
      <c r="P50522" s="142"/>
      <c r="Q50522" s="142"/>
      <c r="R50522" s="142"/>
      <c r="S50522" s="139"/>
    </row>
    <row r="50523" spans="2:19" ht="15.75" customHeight="1" x14ac:dyDescent="0.25">
      <c r="B50523" s="106"/>
      <c r="C50523" s="106"/>
      <c r="D50523" s="139"/>
      <c r="P50523" s="142"/>
      <c r="Q50523" s="142"/>
      <c r="R50523" s="142"/>
      <c r="S50523" s="139"/>
    </row>
    <row r="50524" spans="2:19" ht="15.75" customHeight="1" x14ac:dyDescent="0.25">
      <c r="B50524" s="106"/>
      <c r="C50524" s="106"/>
      <c r="D50524" s="139"/>
      <c r="P50524" s="142"/>
      <c r="Q50524" s="142"/>
      <c r="R50524" s="142"/>
      <c r="S50524" s="139"/>
    </row>
    <row r="50525" spans="2:19" ht="15.75" customHeight="1" x14ac:dyDescent="0.25">
      <c r="B50525" s="106"/>
      <c r="C50525" s="106"/>
      <c r="D50525" s="139"/>
      <c r="P50525" s="142"/>
      <c r="Q50525" s="142"/>
      <c r="R50525" s="142"/>
      <c r="S50525" s="139"/>
    </row>
    <row r="50526" spans="2:19" ht="15.75" customHeight="1" x14ac:dyDescent="0.25">
      <c r="B50526" s="106"/>
      <c r="C50526" s="106"/>
      <c r="D50526" s="139"/>
      <c r="P50526" s="142"/>
      <c r="Q50526" s="142"/>
      <c r="R50526" s="142"/>
      <c r="S50526" s="139"/>
    </row>
    <row r="50527" spans="2:19" ht="15.75" customHeight="1" x14ac:dyDescent="0.25">
      <c r="B50527" s="106"/>
      <c r="C50527" s="106"/>
      <c r="D50527" s="139"/>
      <c r="P50527" s="142"/>
      <c r="Q50527" s="142"/>
      <c r="R50527" s="142"/>
      <c r="S50527" s="139"/>
    </row>
    <row r="50528" spans="2:19" ht="15.75" customHeight="1" x14ac:dyDescent="0.25">
      <c r="B50528" s="106"/>
      <c r="C50528" s="106"/>
      <c r="D50528" s="139"/>
      <c r="P50528" s="142"/>
      <c r="Q50528" s="142"/>
      <c r="R50528" s="142"/>
      <c r="S50528" s="139"/>
    </row>
    <row r="50529" spans="2:19" ht="15.75" customHeight="1" x14ac:dyDescent="0.25">
      <c r="B50529" s="106"/>
      <c r="C50529" s="106"/>
      <c r="D50529" s="139"/>
      <c r="P50529" s="142"/>
      <c r="Q50529" s="142"/>
      <c r="R50529" s="142"/>
      <c r="S50529" s="139"/>
    </row>
    <row r="50530" spans="2:19" ht="15.75" customHeight="1" x14ac:dyDescent="0.25">
      <c r="B50530" s="106"/>
      <c r="C50530" s="106"/>
      <c r="D50530" s="139"/>
      <c r="P50530" s="142"/>
      <c r="Q50530" s="142"/>
      <c r="R50530" s="142"/>
      <c r="S50530" s="139"/>
    </row>
    <row r="50531" spans="2:19" ht="15.75" customHeight="1" x14ac:dyDescent="0.25">
      <c r="B50531" s="106"/>
      <c r="C50531" s="106"/>
      <c r="D50531" s="139"/>
      <c r="P50531" s="142"/>
      <c r="Q50531" s="142"/>
      <c r="R50531" s="142"/>
      <c r="S50531" s="139"/>
    </row>
    <row r="50532" spans="2:19" ht="15.75" customHeight="1" x14ac:dyDescent="0.25">
      <c r="B50532" s="106"/>
      <c r="C50532" s="106"/>
      <c r="D50532" s="139"/>
      <c r="P50532" s="142"/>
      <c r="Q50532" s="142"/>
      <c r="R50532" s="142"/>
      <c r="S50532" s="139"/>
    </row>
    <row r="50533" spans="2:19" ht="15.75" customHeight="1" x14ac:dyDescent="0.25">
      <c r="B50533" s="106"/>
      <c r="C50533" s="106"/>
      <c r="D50533" s="139"/>
      <c r="P50533" s="142"/>
      <c r="Q50533" s="142"/>
      <c r="R50533" s="142"/>
      <c r="S50533" s="139"/>
    </row>
    <row r="50534" spans="2:19" ht="15.75" customHeight="1" x14ac:dyDescent="0.25">
      <c r="B50534" s="106"/>
      <c r="C50534" s="106"/>
      <c r="D50534" s="139"/>
      <c r="P50534" s="142"/>
      <c r="Q50534" s="142"/>
      <c r="R50534" s="142"/>
      <c r="S50534" s="139"/>
    </row>
    <row r="50535" spans="2:19" ht="15.75" customHeight="1" x14ac:dyDescent="0.25">
      <c r="B50535" s="106"/>
      <c r="C50535" s="106"/>
      <c r="D50535" s="139"/>
      <c r="P50535" s="142"/>
      <c r="Q50535" s="142"/>
      <c r="R50535" s="142"/>
      <c r="S50535" s="139"/>
    </row>
    <row r="50536" spans="2:19" ht="15.75" customHeight="1" x14ac:dyDescent="0.25">
      <c r="B50536" s="106"/>
      <c r="C50536" s="106"/>
      <c r="D50536" s="139"/>
      <c r="P50536" s="142"/>
      <c r="Q50536" s="142"/>
      <c r="R50536" s="142"/>
      <c r="S50536" s="139"/>
    </row>
    <row r="50537" spans="2:19" ht="15.75" customHeight="1" x14ac:dyDescent="0.25">
      <c r="B50537" s="106"/>
      <c r="C50537" s="106"/>
      <c r="D50537" s="139"/>
      <c r="P50537" s="142"/>
      <c r="Q50537" s="142"/>
      <c r="R50537" s="142"/>
      <c r="S50537" s="139"/>
    </row>
    <row r="50538" spans="2:19" ht="15.75" customHeight="1" x14ac:dyDescent="0.25">
      <c r="B50538" s="106"/>
      <c r="C50538" s="106"/>
      <c r="D50538" s="139"/>
      <c r="P50538" s="142"/>
      <c r="Q50538" s="142"/>
      <c r="R50538" s="142"/>
      <c r="S50538" s="139"/>
    </row>
    <row r="50539" spans="2:19" ht="15.75" customHeight="1" x14ac:dyDescent="0.25">
      <c r="B50539" s="106"/>
      <c r="C50539" s="106"/>
      <c r="D50539" s="139"/>
      <c r="P50539" s="142"/>
      <c r="Q50539" s="142"/>
      <c r="R50539" s="142"/>
      <c r="S50539" s="139"/>
    </row>
    <row r="50540" spans="2:19" ht="15.75" customHeight="1" x14ac:dyDescent="0.25">
      <c r="B50540" s="106"/>
      <c r="C50540" s="106"/>
      <c r="D50540" s="139"/>
      <c r="P50540" s="142"/>
      <c r="Q50540" s="142"/>
      <c r="R50540" s="142"/>
      <c r="S50540" s="139"/>
    </row>
    <row r="50541" spans="2:19" ht="15.75" customHeight="1" x14ac:dyDescent="0.25">
      <c r="B50541" s="106"/>
      <c r="C50541" s="106"/>
      <c r="D50541" s="139"/>
      <c r="P50541" s="142"/>
      <c r="Q50541" s="142"/>
      <c r="R50541" s="142"/>
      <c r="S50541" s="139"/>
    </row>
    <row r="50542" spans="2:19" ht="15.75" customHeight="1" x14ac:dyDescent="0.25">
      <c r="B50542" s="106"/>
      <c r="C50542" s="106"/>
      <c r="D50542" s="139"/>
      <c r="P50542" s="142"/>
      <c r="Q50542" s="142"/>
      <c r="R50542" s="142"/>
      <c r="S50542" s="139"/>
    </row>
    <row r="50543" spans="2:19" ht="15.75" customHeight="1" x14ac:dyDescent="0.25">
      <c r="B50543" s="106"/>
      <c r="C50543" s="106"/>
      <c r="D50543" s="139"/>
      <c r="P50543" s="142"/>
      <c r="Q50543" s="142"/>
      <c r="R50543" s="142"/>
      <c r="S50543" s="139"/>
    </row>
    <row r="50544" spans="2:19" ht="15.75" customHeight="1" x14ac:dyDescent="0.25">
      <c r="B50544" s="106"/>
      <c r="C50544" s="106"/>
      <c r="D50544" s="139"/>
      <c r="P50544" s="142"/>
      <c r="Q50544" s="142"/>
      <c r="R50544" s="142"/>
      <c r="S50544" s="139"/>
    </row>
    <row r="50545" spans="2:19" ht="15.75" customHeight="1" x14ac:dyDescent="0.25">
      <c r="B50545" s="106"/>
      <c r="C50545" s="106"/>
      <c r="D50545" s="139"/>
      <c r="P50545" s="142"/>
      <c r="Q50545" s="142"/>
      <c r="R50545" s="142"/>
      <c r="S50545" s="139"/>
    </row>
    <row r="50546" spans="2:19" ht="15.75" customHeight="1" x14ac:dyDescent="0.25">
      <c r="B50546" s="106"/>
      <c r="C50546" s="106"/>
      <c r="D50546" s="139"/>
      <c r="P50546" s="142"/>
      <c r="Q50546" s="142"/>
      <c r="R50546" s="142"/>
      <c r="S50546" s="139"/>
    </row>
    <row r="50547" spans="2:19" ht="15.75" customHeight="1" x14ac:dyDescent="0.25">
      <c r="B50547" s="106"/>
      <c r="C50547" s="106"/>
      <c r="D50547" s="139"/>
      <c r="P50547" s="142"/>
      <c r="Q50547" s="142"/>
      <c r="R50547" s="142"/>
      <c r="S50547" s="139"/>
    </row>
    <row r="50548" spans="2:19" ht="15.75" customHeight="1" x14ac:dyDescent="0.25">
      <c r="B50548" s="106"/>
      <c r="C50548" s="106"/>
      <c r="D50548" s="139"/>
      <c r="P50548" s="142"/>
      <c r="Q50548" s="142"/>
      <c r="R50548" s="142"/>
      <c r="S50548" s="139"/>
    </row>
    <row r="50549" spans="2:19" ht="15.75" customHeight="1" x14ac:dyDescent="0.25">
      <c r="B50549" s="106"/>
      <c r="C50549" s="106"/>
      <c r="D50549" s="139"/>
      <c r="P50549" s="142"/>
      <c r="Q50549" s="142"/>
      <c r="R50549" s="142"/>
      <c r="S50549" s="139"/>
    </row>
    <row r="50550" spans="2:19" ht="15.75" customHeight="1" x14ac:dyDescent="0.25">
      <c r="B50550" s="106"/>
      <c r="C50550" s="106"/>
      <c r="D50550" s="139"/>
      <c r="P50550" s="142"/>
      <c r="Q50550" s="142"/>
      <c r="R50550" s="142"/>
      <c r="S50550" s="139"/>
    </row>
    <row r="50551" spans="2:19" ht="15.75" customHeight="1" x14ac:dyDescent="0.25">
      <c r="B50551" s="106"/>
      <c r="C50551" s="106"/>
      <c r="D50551" s="139"/>
      <c r="P50551" s="142"/>
      <c r="Q50551" s="142"/>
      <c r="R50551" s="142"/>
      <c r="S50551" s="139"/>
    </row>
    <row r="50552" spans="2:19" ht="15.75" customHeight="1" x14ac:dyDescent="0.25">
      <c r="B50552" s="106"/>
      <c r="C50552" s="106"/>
      <c r="D50552" s="139"/>
      <c r="P50552" s="142"/>
      <c r="Q50552" s="142"/>
      <c r="R50552" s="142"/>
      <c r="S50552" s="139"/>
    </row>
    <row r="50553" spans="2:19" ht="15.75" customHeight="1" x14ac:dyDescent="0.25">
      <c r="B50553" s="106"/>
      <c r="C50553" s="106"/>
      <c r="D50553" s="139"/>
      <c r="P50553" s="142"/>
      <c r="Q50553" s="142"/>
      <c r="R50553" s="142"/>
      <c r="S50553" s="139"/>
    </row>
    <row r="50554" spans="2:19" ht="15.75" customHeight="1" x14ac:dyDescent="0.25">
      <c r="B50554" s="106"/>
      <c r="C50554" s="106"/>
      <c r="D50554" s="139"/>
      <c r="P50554" s="142"/>
      <c r="Q50554" s="142"/>
      <c r="R50554" s="142"/>
      <c r="S50554" s="139"/>
    </row>
    <row r="50555" spans="2:19" ht="15.75" customHeight="1" x14ac:dyDescent="0.25">
      <c r="B50555" s="106"/>
      <c r="C50555" s="106"/>
      <c r="D50555" s="139"/>
      <c r="P50555" s="142"/>
      <c r="Q50555" s="142"/>
      <c r="R50555" s="142"/>
      <c r="S50555" s="139"/>
    </row>
    <row r="50556" spans="2:19" ht="15.75" customHeight="1" x14ac:dyDescent="0.25">
      <c r="B50556" s="106"/>
      <c r="C50556" s="106"/>
      <c r="D50556" s="139"/>
      <c r="P50556" s="142"/>
      <c r="Q50556" s="142"/>
      <c r="R50556" s="142"/>
      <c r="S50556" s="139"/>
    </row>
    <row r="50557" spans="2:19" ht="15.75" customHeight="1" x14ac:dyDescent="0.25">
      <c r="B50557" s="106"/>
      <c r="C50557" s="106"/>
      <c r="D50557" s="139"/>
      <c r="P50557" s="142"/>
      <c r="Q50557" s="142"/>
      <c r="R50557" s="142"/>
      <c r="S50557" s="139"/>
    </row>
    <row r="50558" spans="2:19" ht="15.75" customHeight="1" x14ac:dyDescent="0.25">
      <c r="B50558" s="106"/>
      <c r="C50558" s="106"/>
      <c r="D50558" s="139"/>
      <c r="P50558" s="142"/>
      <c r="Q50558" s="142"/>
      <c r="R50558" s="142"/>
      <c r="S50558" s="139"/>
    </row>
    <row r="50559" spans="2:19" ht="15.75" customHeight="1" x14ac:dyDescent="0.25">
      <c r="B50559" s="106"/>
      <c r="C50559" s="106"/>
      <c r="D50559" s="139"/>
      <c r="P50559" s="142"/>
      <c r="Q50559" s="142"/>
      <c r="R50559" s="142"/>
      <c r="S50559" s="139"/>
    </row>
    <row r="50560" spans="2:19" ht="15.75" customHeight="1" x14ac:dyDescent="0.25">
      <c r="B50560" s="106"/>
      <c r="C50560" s="106"/>
      <c r="D50560" s="139"/>
      <c r="P50560" s="142"/>
      <c r="Q50560" s="142"/>
      <c r="R50560" s="142"/>
      <c r="S50560" s="139"/>
    </row>
    <row r="50561" spans="2:19" ht="15.75" customHeight="1" x14ac:dyDescent="0.25">
      <c r="B50561" s="106"/>
      <c r="C50561" s="106"/>
      <c r="D50561" s="139"/>
      <c r="P50561" s="142"/>
      <c r="Q50561" s="142"/>
      <c r="R50561" s="142"/>
      <c r="S50561" s="139"/>
    </row>
    <row r="50562" spans="2:19" ht="15.75" customHeight="1" x14ac:dyDescent="0.25">
      <c r="B50562" s="106"/>
      <c r="C50562" s="106"/>
      <c r="D50562" s="139"/>
      <c r="P50562" s="142"/>
      <c r="Q50562" s="142"/>
      <c r="R50562" s="142"/>
      <c r="S50562" s="139"/>
    </row>
    <row r="50563" spans="2:19" ht="15.75" customHeight="1" x14ac:dyDescent="0.25">
      <c r="B50563" s="106"/>
      <c r="C50563" s="106"/>
      <c r="D50563" s="139"/>
      <c r="P50563" s="142"/>
      <c r="Q50563" s="142"/>
      <c r="R50563" s="142"/>
      <c r="S50563" s="139"/>
    </row>
    <row r="50564" spans="2:19" ht="15.75" customHeight="1" x14ac:dyDescent="0.25">
      <c r="B50564" s="106"/>
      <c r="C50564" s="106"/>
      <c r="D50564" s="139"/>
      <c r="P50564" s="142"/>
      <c r="Q50564" s="142"/>
      <c r="R50564" s="142"/>
      <c r="S50564" s="139"/>
    </row>
    <row r="50565" spans="2:19" ht="15.75" customHeight="1" x14ac:dyDescent="0.25">
      <c r="B50565" s="106"/>
      <c r="C50565" s="106"/>
      <c r="D50565" s="139"/>
      <c r="P50565" s="142"/>
      <c r="Q50565" s="142"/>
      <c r="R50565" s="142"/>
      <c r="S50565" s="139"/>
    </row>
    <row r="50566" spans="2:19" ht="15.75" customHeight="1" x14ac:dyDescent="0.25">
      <c r="B50566" s="106"/>
      <c r="C50566" s="106"/>
      <c r="D50566" s="139"/>
      <c r="P50566" s="142"/>
      <c r="Q50566" s="142"/>
      <c r="R50566" s="142"/>
      <c r="S50566" s="139"/>
    </row>
    <row r="50567" spans="2:19" ht="15.75" customHeight="1" x14ac:dyDescent="0.25">
      <c r="B50567" s="106"/>
      <c r="C50567" s="106"/>
      <c r="D50567" s="139"/>
      <c r="P50567" s="142"/>
      <c r="Q50567" s="142"/>
      <c r="R50567" s="142"/>
      <c r="S50567" s="139"/>
    </row>
    <row r="50568" spans="2:19" ht="15.75" customHeight="1" x14ac:dyDescent="0.25">
      <c r="B50568" s="106"/>
      <c r="C50568" s="106"/>
      <c r="D50568" s="139"/>
      <c r="P50568" s="142"/>
      <c r="Q50568" s="142"/>
      <c r="R50568" s="142"/>
      <c r="S50568" s="139"/>
    </row>
    <row r="50569" spans="2:19" ht="15.75" customHeight="1" x14ac:dyDescent="0.25">
      <c r="B50569" s="106"/>
      <c r="C50569" s="106"/>
      <c r="D50569" s="139"/>
      <c r="P50569" s="142"/>
      <c r="Q50569" s="142"/>
      <c r="R50569" s="142"/>
      <c r="S50569" s="139"/>
    </row>
    <row r="50570" spans="2:19" ht="15.75" customHeight="1" x14ac:dyDescent="0.25">
      <c r="B50570" s="106"/>
      <c r="C50570" s="106"/>
      <c r="D50570" s="139"/>
      <c r="P50570" s="142"/>
      <c r="Q50570" s="142"/>
      <c r="R50570" s="142"/>
      <c r="S50570" s="139"/>
    </row>
    <row r="50571" spans="2:19" ht="15.75" customHeight="1" x14ac:dyDescent="0.25">
      <c r="B50571" s="106"/>
      <c r="C50571" s="106"/>
      <c r="D50571" s="139"/>
      <c r="P50571" s="142"/>
      <c r="Q50571" s="142"/>
      <c r="R50571" s="142"/>
      <c r="S50571" s="139"/>
    </row>
    <row r="50572" spans="2:19" ht="15.75" customHeight="1" x14ac:dyDescent="0.25">
      <c r="B50572" s="106"/>
      <c r="C50572" s="106"/>
      <c r="D50572" s="139"/>
      <c r="P50572" s="142"/>
      <c r="Q50572" s="142"/>
      <c r="R50572" s="142"/>
      <c r="S50572" s="139"/>
    </row>
    <row r="50573" spans="2:19" ht="15.75" customHeight="1" x14ac:dyDescent="0.25">
      <c r="B50573" s="106"/>
      <c r="C50573" s="106"/>
      <c r="D50573" s="139"/>
      <c r="P50573" s="142"/>
      <c r="Q50573" s="142"/>
      <c r="R50573" s="142"/>
      <c r="S50573" s="139"/>
    </row>
    <row r="50574" spans="2:19" ht="15.75" customHeight="1" x14ac:dyDescent="0.25">
      <c r="B50574" s="106"/>
      <c r="C50574" s="106"/>
      <c r="D50574" s="139"/>
      <c r="P50574" s="142"/>
      <c r="Q50574" s="142"/>
      <c r="R50574" s="142"/>
      <c r="S50574" s="139"/>
    </row>
    <row r="50575" spans="2:19" ht="15.75" customHeight="1" x14ac:dyDescent="0.25">
      <c r="B50575" s="106"/>
      <c r="C50575" s="106"/>
      <c r="D50575" s="139"/>
      <c r="P50575" s="142"/>
      <c r="Q50575" s="142"/>
      <c r="R50575" s="142"/>
      <c r="S50575" s="139"/>
    </row>
    <row r="50576" spans="2:19" ht="15.75" customHeight="1" x14ac:dyDescent="0.25">
      <c r="B50576" s="106"/>
      <c r="C50576" s="106"/>
      <c r="D50576" s="139"/>
      <c r="P50576" s="142"/>
      <c r="Q50576" s="142"/>
      <c r="R50576" s="142"/>
      <c r="S50576" s="139"/>
    </row>
    <row r="50577" spans="2:19" ht="15.75" customHeight="1" x14ac:dyDescent="0.25">
      <c r="B50577" s="106"/>
      <c r="C50577" s="106"/>
      <c r="D50577" s="139"/>
      <c r="P50577" s="142"/>
      <c r="Q50577" s="142"/>
      <c r="R50577" s="142"/>
      <c r="S50577" s="139"/>
    </row>
    <row r="50578" spans="2:19" ht="15.75" customHeight="1" x14ac:dyDescent="0.25">
      <c r="B50578" s="106"/>
      <c r="C50578" s="106"/>
      <c r="D50578" s="139"/>
      <c r="P50578" s="142"/>
      <c r="Q50578" s="142"/>
      <c r="R50578" s="142"/>
      <c r="S50578" s="139"/>
    </row>
    <row r="50579" spans="2:19" ht="15.75" customHeight="1" x14ac:dyDescent="0.25">
      <c r="B50579" s="106"/>
      <c r="C50579" s="106"/>
      <c r="D50579" s="139"/>
      <c r="P50579" s="142"/>
      <c r="Q50579" s="142"/>
      <c r="R50579" s="142"/>
      <c r="S50579" s="139"/>
    </row>
    <row r="50580" spans="2:19" ht="15.75" customHeight="1" x14ac:dyDescent="0.25">
      <c r="B50580" s="106"/>
      <c r="C50580" s="106"/>
      <c r="D50580" s="139"/>
      <c r="P50580" s="142"/>
      <c r="Q50580" s="142"/>
      <c r="R50580" s="142"/>
      <c r="S50580" s="139"/>
    </row>
    <row r="50581" spans="2:19" ht="15.75" customHeight="1" x14ac:dyDescent="0.25">
      <c r="B50581" s="106"/>
      <c r="C50581" s="106"/>
      <c r="D50581" s="139"/>
      <c r="P50581" s="142"/>
      <c r="Q50581" s="142"/>
      <c r="R50581" s="142"/>
      <c r="S50581" s="139"/>
    </row>
    <row r="50582" spans="2:19" ht="15.75" customHeight="1" x14ac:dyDescent="0.25">
      <c r="B50582" s="106"/>
      <c r="C50582" s="106"/>
      <c r="D50582" s="139"/>
      <c r="P50582" s="142"/>
      <c r="Q50582" s="142"/>
      <c r="R50582" s="142"/>
      <c r="S50582" s="139"/>
    </row>
    <row r="50583" spans="2:19" ht="15.75" customHeight="1" x14ac:dyDescent="0.25">
      <c r="B50583" s="106"/>
      <c r="C50583" s="106"/>
      <c r="D50583" s="139"/>
      <c r="P50583" s="142"/>
      <c r="Q50583" s="142"/>
      <c r="R50583" s="142"/>
      <c r="S50583" s="139"/>
    </row>
    <row r="50584" spans="2:19" ht="15.75" customHeight="1" x14ac:dyDescent="0.25">
      <c r="B50584" s="106"/>
      <c r="C50584" s="106"/>
      <c r="D50584" s="139"/>
      <c r="P50584" s="142"/>
      <c r="Q50584" s="142"/>
      <c r="R50584" s="142"/>
      <c r="S50584" s="139"/>
    </row>
    <row r="50585" spans="2:19" ht="15.75" customHeight="1" x14ac:dyDescent="0.25">
      <c r="B50585" s="106"/>
      <c r="C50585" s="106"/>
      <c r="D50585" s="139"/>
      <c r="P50585" s="142"/>
      <c r="Q50585" s="142"/>
      <c r="R50585" s="142"/>
      <c r="S50585" s="139"/>
    </row>
    <row r="50586" spans="2:19" ht="15.75" customHeight="1" x14ac:dyDescent="0.25">
      <c r="B50586" s="106"/>
      <c r="C50586" s="106"/>
      <c r="D50586" s="139"/>
      <c r="P50586" s="142"/>
      <c r="Q50586" s="142"/>
      <c r="R50586" s="142"/>
      <c r="S50586" s="139"/>
    </row>
    <row r="50587" spans="2:19" ht="15.75" customHeight="1" x14ac:dyDescent="0.25">
      <c r="B50587" s="106"/>
      <c r="C50587" s="106"/>
      <c r="D50587" s="139"/>
      <c r="P50587" s="142"/>
      <c r="Q50587" s="142"/>
      <c r="R50587" s="142"/>
      <c r="S50587" s="139"/>
    </row>
    <row r="50588" spans="2:19" ht="15.75" customHeight="1" x14ac:dyDescent="0.25">
      <c r="B50588" s="106"/>
      <c r="C50588" s="106"/>
      <c r="D50588" s="139"/>
      <c r="P50588" s="142"/>
      <c r="Q50588" s="142"/>
      <c r="R50588" s="142"/>
      <c r="S50588" s="139"/>
    </row>
    <row r="50589" spans="2:19" ht="15.75" customHeight="1" x14ac:dyDescent="0.25">
      <c r="B50589" s="106"/>
      <c r="C50589" s="106"/>
      <c r="D50589" s="139"/>
      <c r="P50589" s="142"/>
      <c r="Q50589" s="142"/>
      <c r="R50589" s="142"/>
      <c r="S50589" s="139"/>
    </row>
    <row r="50590" spans="2:19" ht="15.75" customHeight="1" x14ac:dyDescent="0.25">
      <c r="B50590" s="106"/>
      <c r="C50590" s="106"/>
      <c r="D50590" s="139"/>
      <c r="P50590" s="142"/>
      <c r="Q50590" s="142"/>
      <c r="R50590" s="142"/>
      <c r="S50590" s="139"/>
    </row>
    <row r="50591" spans="2:19" ht="15.75" customHeight="1" x14ac:dyDescent="0.25">
      <c r="B50591" s="106"/>
      <c r="C50591" s="106"/>
      <c r="D50591" s="139"/>
      <c r="P50591" s="142"/>
      <c r="Q50591" s="142"/>
      <c r="R50591" s="142"/>
      <c r="S50591" s="139"/>
    </row>
    <row r="50592" spans="2:19" ht="15.75" customHeight="1" x14ac:dyDescent="0.25">
      <c r="B50592" s="106"/>
      <c r="C50592" s="106"/>
      <c r="D50592" s="139"/>
      <c r="P50592" s="142"/>
      <c r="Q50592" s="142"/>
      <c r="R50592" s="142"/>
      <c r="S50592" s="139"/>
    </row>
    <row r="50593" spans="2:19" ht="15.75" customHeight="1" x14ac:dyDescent="0.25">
      <c r="B50593" s="106"/>
      <c r="C50593" s="106"/>
      <c r="D50593" s="139"/>
      <c r="P50593" s="142"/>
      <c r="Q50593" s="142"/>
      <c r="R50593" s="142"/>
      <c r="S50593" s="139"/>
    </row>
    <row r="50594" spans="2:19" ht="15.75" customHeight="1" x14ac:dyDescent="0.25">
      <c r="B50594" s="106"/>
      <c r="C50594" s="106"/>
      <c r="D50594" s="139"/>
      <c r="P50594" s="142"/>
      <c r="Q50594" s="142"/>
      <c r="R50594" s="142"/>
      <c r="S50594" s="139"/>
    </row>
    <row r="50595" spans="2:19" ht="15.75" customHeight="1" x14ac:dyDescent="0.25">
      <c r="B50595" s="106"/>
      <c r="C50595" s="106"/>
      <c r="D50595" s="139"/>
      <c r="P50595" s="142"/>
      <c r="Q50595" s="142"/>
      <c r="R50595" s="142"/>
      <c r="S50595" s="139"/>
    </row>
    <row r="50596" spans="2:19" ht="15.75" customHeight="1" x14ac:dyDescent="0.25">
      <c r="B50596" s="106"/>
      <c r="C50596" s="106"/>
      <c r="D50596" s="139"/>
      <c r="P50596" s="142"/>
      <c r="Q50596" s="142"/>
      <c r="R50596" s="142"/>
      <c r="S50596" s="139"/>
    </row>
    <row r="50597" spans="2:19" ht="15.75" customHeight="1" x14ac:dyDescent="0.25">
      <c r="B50597" s="106"/>
      <c r="C50597" s="106"/>
      <c r="D50597" s="139"/>
      <c r="P50597" s="142"/>
      <c r="Q50597" s="142"/>
      <c r="R50597" s="142"/>
      <c r="S50597" s="139"/>
    </row>
    <row r="50598" spans="2:19" ht="15.75" customHeight="1" x14ac:dyDescent="0.25">
      <c r="B50598" s="106"/>
      <c r="C50598" s="106"/>
      <c r="D50598" s="139"/>
      <c r="P50598" s="142"/>
      <c r="Q50598" s="142"/>
      <c r="R50598" s="142"/>
      <c r="S50598" s="139"/>
    </row>
    <row r="50599" spans="2:19" ht="15.75" customHeight="1" x14ac:dyDescent="0.25">
      <c r="B50599" s="106"/>
      <c r="C50599" s="106"/>
      <c r="D50599" s="139"/>
      <c r="P50599" s="142"/>
      <c r="Q50599" s="142"/>
      <c r="R50599" s="142"/>
      <c r="S50599" s="139"/>
    </row>
    <row r="50600" spans="2:19" ht="15.75" customHeight="1" x14ac:dyDescent="0.25">
      <c r="B50600" s="106"/>
      <c r="C50600" s="106"/>
      <c r="D50600" s="139"/>
      <c r="P50600" s="142"/>
      <c r="Q50600" s="142"/>
      <c r="R50600" s="142"/>
      <c r="S50600" s="139"/>
    </row>
    <row r="50601" spans="2:19" ht="15.75" customHeight="1" x14ac:dyDescent="0.25">
      <c r="B50601" s="106"/>
      <c r="C50601" s="106"/>
      <c r="D50601" s="139"/>
      <c r="P50601" s="142"/>
      <c r="Q50601" s="142"/>
      <c r="R50601" s="142"/>
      <c r="S50601" s="139"/>
    </row>
    <row r="50602" spans="2:19" ht="15.75" customHeight="1" x14ac:dyDescent="0.25">
      <c r="B50602" s="106"/>
      <c r="C50602" s="106"/>
      <c r="D50602" s="139"/>
      <c r="P50602" s="142"/>
      <c r="Q50602" s="142"/>
      <c r="R50602" s="142"/>
      <c r="S50602" s="139"/>
    </row>
    <row r="50603" spans="2:19" ht="15.75" customHeight="1" x14ac:dyDescent="0.25">
      <c r="B50603" s="106"/>
      <c r="C50603" s="106"/>
      <c r="D50603" s="139"/>
      <c r="P50603" s="142"/>
      <c r="Q50603" s="142"/>
      <c r="R50603" s="142"/>
      <c r="S50603" s="139"/>
    </row>
    <row r="50604" spans="2:19" ht="15.75" customHeight="1" x14ac:dyDescent="0.25">
      <c r="B50604" s="106"/>
      <c r="C50604" s="106"/>
      <c r="D50604" s="139"/>
      <c r="P50604" s="142"/>
      <c r="Q50604" s="142"/>
      <c r="R50604" s="142"/>
      <c r="S50604" s="139"/>
    </row>
    <row r="50605" spans="2:19" ht="15.75" customHeight="1" x14ac:dyDescent="0.25">
      <c r="B50605" s="106"/>
      <c r="C50605" s="106"/>
      <c r="D50605" s="139"/>
      <c r="P50605" s="142"/>
      <c r="Q50605" s="142"/>
      <c r="R50605" s="142"/>
      <c r="S50605" s="139"/>
    </row>
    <row r="50606" spans="2:19" ht="15.75" customHeight="1" x14ac:dyDescent="0.25">
      <c r="B50606" s="106"/>
      <c r="C50606" s="106"/>
      <c r="D50606" s="139"/>
      <c r="P50606" s="142"/>
      <c r="Q50606" s="142"/>
      <c r="R50606" s="142"/>
      <c r="S50606" s="139"/>
    </row>
    <row r="50607" spans="2:19" ht="15.75" customHeight="1" x14ac:dyDescent="0.25">
      <c r="B50607" s="106"/>
      <c r="C50607" s="106"/>
      <c r="D50607" s="139"/>
      <c r="P50607" s="142"/>
      <c r="Q50607" s="142"/>
      <c r="R50607" s="142"/>
      <c r="S50607" s="139"/>
    </row>
    <row r="50608" spans="2:19" ht="15.75" customHeight="1" x14ac:dyDescent="0.25">
      <c r="B50608" s="106"/>
      <c r="C50608" s="106"/>
      <c r="D50608" s="139"/>
      <c r="P50608" s="142"/>
      <c r="Q50608" s="142"/>
      <c r="R50608" s="142"/>
      <c r="S50608" s="139"/>
    </row>
    <row r="50609" spans="2:19" ht="15.75" customHeight="1" x14ac:dyDescent="0.25">
      <c r="B50609" s="106"/>
      <c r="C50609" s="106"/>
      <c r="D50609" s="139"/>
      <c r="P50609" s="142"/>
      <c r="Q50609" s="142"/>
      <c r="R50609" s="142"/>
      <c r="S50609" s="139"/>
    </row>
    <row r="50610" spans="2:19" ht="15.75" customHeight="1" x14ac:dyDescent="0.25">
      <c r="B50610" s="106"/>
      <c r="C50610" s="106"/>
      <c r="D50610" s="139"/>
      <c r="P50610" s="142"/>
      <c r="Q50610" s="142"/>
      <c r="R50610" s="142"/>
      <c r="S50610" s="139"/>
    </row>
    <row r="50611" spans="2:19" ht="15.75" customHeight="1" x14ac:dyDescent="0.25">
      <c r="B50611" s="106"/>
      <c r="C50611" s="106"/>
      <c r="D50611" s="139"/>
      <c r="P50611" s="142"/>
      <c r="Q50611" s="142"/>
      <c r="R50611" s="142"/>
      <c r="S50611" s="139"/>
    </row>
    <row r="50612" spans="2:19" ht="15.75" customHeight="1" x14ac:dyDescent="0.25">
      <c r="B50612" s="106"/>
      <c r="C50612" s="106"/>
      <c r="D50612" s="139"/>
      <c r="P50612" s="142"/>
      <c r="Q50612" s="142"/>
      <c r="R50612" s="142"/>
      <c r="S50612" s="139"/>
    </row>
    <row r="50613" spans="2:19" ht="15.75" customHeight="1" x14ac:dyDescent="0.25">
      <c r="B50613" s="106"/>
      <c r="C50613" s="106"/>
      <c r="D50613" s="139"/>
      <c r="P50613" s="142"/>
      <c r="Q50613" s="142"/>
      <c r="R50613" s="142"/>
      <c r="S50613" s="139"/>
    </row>
    <row r="50614" spans="2:19" ht="15.75" customHeight="1" x14ac:dyDescent="0.25">
      <c r="B50614" s="106"/>
      <c r="C50614" s="106"/>
      <c r="D50614" s="139"/>
      <c r="P50614" s="142"/>
      <c r="Q50614" s="142"/>
      <c r="R50614" s="142"/>
      <c r="S50614" s="139"/>
    </row>
    <row r="50615" spans="2:19" ht="15.75" customHeight="1" x14ac:dyDescent="0.25">
      <c r="B50615" s="106"/>
      <c r="C50615" s="106"/>
      <c r="D50615" s="139"/>
      <c r="P50615" s="142"/>
      <c r="Q50615" s="142"/>
      <c r="R50615" s="142"/>
      <c r="S50615" s="139"/>
    </row>
    <row r="50616" spans="2:19" ht="15.75" customHeight="1" x14ac:dyDescent="0.25">
      <c r="B50616" s="106"/>
      <c r="C50616" s="106"/>
      <c r="D50616" s="139"/>
      <c r="P50616" s="142"/>
      <c r="Q50616" s="142"/>
      <c r="R50616" s="142"/>
      <c r="S50616" s="139"/>
    </row>
    <row r="50617" spans="2:19" ht="15.75" customHeight="1" x14ac:dyDescent="0.25">
      <c r="B50617" s="106"/>
      <c r="C50617" s="106"/>
      <c r="D50617" s="139"/>
      <c r="P50617" s="142"/>
      <c r="Q50617" s="142"/>
      <c r="R50617" s="142"/>
      <c r="S50617" s="139"/>
    </row>
    <row r="50618" spans="2:19" ht="15.75" customHeight="1" x14ac:dyDescent="0.25">
      <c r="B50618" s="106"/>
      <c r="C50618" s="106"/>
      <c r="D50618" s="139"/>
      <c r="P50618" s="142"/>
      <c r="Q50618" s="142"/>
      <c r="R50618" s="142"/>
      <c r="S50618" s="139"/>
    </row>
    <row r="50619" spans="2:19" ht="15.75" customHeight="1" x14ac:dyDescent="0.25">
      <c r="B50619" s="106"/>
      <c r="C50619" s="106"/>
      <c r="D50619" s="139"/>
      <c r="P50619" s="142"/>
      <c r="Q50619" s="142"/>
      <c r="R50619" s="142"/>
      <c r="S50619" s="139"/>
    </row>
    <row r="50620" spans="2:19" ht="15.75" customHeight="1" x14ac:dyDescent="0.25">
      <c r="B50620" s="106"/>
      <c r="C50620" s="106"/>
      <c r="D50620" s="139"/>
      <c r="P50620" s="142"/>
      <c r="Q50620" s="142"/>
      <c r="R50620" s="142"/>
      <c r="S50620" s="139"/>
    </row>
    <row r="50621" spans="2:19" ht="15.75" customHeight="1" x14ac:dyDescent="0.25">
      <c r="B50621" s="106"/>
      <c r="C50621" s="106"/>
      <c r="D50621" s="139"/>
      <c r="P50621" s="142"/>
      <c r="Q50621" s="142"/>
      <c r="R50621" s="142"/>
      <c r="S50621" s="139"/>
    </row>
    <row r="50622" spans="2:19" ht="15.75" customHeight="1" x14ac:dyDescent="0.25">
      <c r="B50622" s="106"/>
      <c r="C50622" s="106"/>
      <c r="D50622" s="139"/>
      <c r="P50622" s="142"/>
      <c r="Q50622" s="142"/>
      <c r="R50622" s="142"/>
      <c r="S50622" s="139"/>
    </row>
    <row r="50623" spans="2:19" ht="15.75" customHeight="1" x14ac:dyDescent="0.25">
      <c r="B50623" s="106"/>
      <c r="C50623" s="106"/>
      <c r="D50623" s="139"/>
      <c r="P50623" s="142"/>
      <c r="Q50623" s="142"/>
      <c r="R50623" s="142"/>
      <c r="S50623" s="139"/>
    </row>
    <row r="50624" spans="2:19" ht="15.75" customHeight="1" x14ac:dyDescent="0.25">
      <c r="B50624" s="106"/>
      <c r="C50624" s="106"/>
      <c r="D50624" s="139"/>
      <c r="P50624" s="142"/>
      <c r="Q50624" s="142"/>
      <c r="R50624" s="142"/>
      <c r="S50624" s="139"/>
    </row>
    <row r="50625" spans="2:19" ht="15.75" customHeight="1" x14ac:dyDescent="0.25">
      <c r="B50625" s="106"/>
      <c r="C50625" s="106"/>
      <c r="D50625" s="139"/>
      <c r="P50625" s="142"/>
      <c r="Q50625" s="142"/>
      <c r="R50625" s="142"/>
      <c r="S50625" s="139"/>
    </row>
    <row r="50626" spans="2:19" ht="15.75" customHeight="1" x14ac:dyDescent="0.25">
      <c r="B50626" s="106"/>
      <c r="C50626" s="106"/>
      <c r="D50626" s="139"/>
      <c r="P50626" s="142"/>
      <c r="Q50626" s="142"/>
      <c r="R50626" s="142"/>
      <c r="S50626" s="139"/>
    </row>
    <row r="50627" spans="2:19" ht="15.75" customHeight="1" x14ac:dyDescent="0.25">
      <c r="B50627" s="106"/>
      <c r="C50627" s="106"/>
      <c r="D50627" s="139"/>
      <c r="P50627" s="142"/>
      <c r="Q50627" s="142"/>
      <c r="R50627" s="142"/>
      <c r="S50627" s="139"/>
    </row>
    <row r="50628" spans="2:19" ht="15.75" customHeight="1" x14ac:dyDescent="0.25">
      <c r="B50628" s="106"/>
      <c r="C50628" s="106"/>
      <c r="D50628" s="139"/>
      <c r="P50628" s="142"/>
      <c r="Q50628" s="142"/>
      <c r="R50628" s="142"/>
      <c r="S50628" s="139"/>
    </row>
    <row r="50629" spans="2:19" ht="15.75" customHeight="1" x14ac:dyDescent="0.25">
      <c r="B50629" s="106"/>
      <c r="C50629" s="106"/>
      <c r="D50629" s="139"/>
      <c r="P50629" s="142"/>
      <c r="Q50629" s="142"/>
      <c r="R50629" s="142"/>
      <c r="S50629" s="139"/>
    </row>
    <row r="50630" spans="2:19" ht="15.75" customHeight="1" x14ac:dyDescent="0.25">
      <c r="B50630" s="106"/>
      <c r="C50630" s="106"/>
      <c r="D50630" s="139"/>
      <c r="P50630" s="142"/>
      <c r="Q50630" s="142"/>
      <c r="R50630" s="142"/>
      <c r="S50630" s="139"/>
    </row>
    <row r="50631" spans="2:19" ht="15.75" customHeight="1" x14ac:dyDescent="0.25">
      <c r="B50631" s="106"/>
      <c r="C50631" s="106"/>
      <c r="D50631" s="139"/>
      <c r="P50631" s="142"/>
      <c r="Q50631" s="142"/>
      <c r="R50631" s="142"/>
      <c r="S50631" s="139"/>
    </row>
    <row r="50632" spans="2:19" ht="15.75" customHeight="1" x14ac:dyDescent="0.25">
      <c r="B50632" s="106"/>
      <c r="C50632" s="106"/>
      <c r="D50632" s="139"/>
      <c r="P50632" s="142"/>
      <c r="Q50632" s="142"/>
      <c r="R50632" s="142"/>
      <c r="S50632" s="139"/>
    </row>
    <row r="50633" spans="2:19" ht="15.75" customHeight="1" x14ac:dyDescent="0.25">
      <c r="B50633" s="106"/>
      <c r="C50633" s="106"/>
      <c r="D50633" s="139"/>
      <c r="P50633" s="142"/>
      <c r="Q50633" s="142"/>
      <c r="R50633" s="142"/>
      <c r="S50633" s="139"/>
    </row>
    <row r="50634" spans="2:19" ht="15.75" customHeight="1" x14ac:dyDescent="0.25">
      <c r="B50634" s="106"/>
      <c r="C50634" s="106"/>
      <c r="D50634" s="139"/>
      <c r="P50634" s="142"/>
      <c r="Q50634" s="142"/>
      <c r="R50634" s="142"/>
      <c r="S50634" s="139"/>
    </row>
    <row r="50635" spans="2:19" ht="15.75" customHeight="1" x14ac:dyDescent="0.25">
      <c r="B50635" s="106"/>
      <c r="C50635" s="106"/>
      <c r="D50635" s="139"/>
      <c r="P50635" s="142"/>
      <c r="Q50635" s="142"/>
      <c r="R50635" s="142"/>
      <c r="S50635" s="139"/>
    </row>
    <row r="50636" spans="2:19" ht="15.75" customHeight="1" x14ac:dyDescent="0.25">
      <c r="B50636" s="106"/>
      <c r="C50636" s="106"/>
      <c r="D50636" s="139"/>
      <c r="P50636" s="142"/>
      <c r="Q50636" s="142"/>
      <c r="R50636" s="142"/>
      <c r="S50636" s="139"/>
    </row>
    <row r="50637" spans="2:19" ht="15.75" customHeight="1" x14ac:dyDescent="0.25">
      <c r="B50637" s="106"/>
      <c r="C50637" s="106"/>
      <c r="D50637" s="139"/>
      <c r="P50637" s="142"/>
      <c r="Q50637" s="142"/>
      <c r="R50637" s="142"/>
      <c r="S50637" s="139"/>
    </row>
    <row r="50638" spans="2:19" ht="15.75" customHeight="1" x14ac:dyDescent="0.25">
      <c r="B50638" s="106"/>
      <c r="C50638" s="106"/>
      <c r="D50638" s="139"/>
      <c r="P50638" s="142"/>
      <c r="Q50638" s="142"/>
      <c r="R50638" s="142"/>
      <c r="S50638" s="139"/>
    </row>
    <row r="50639" spans="2:19" ht="15.75" customHeight="1" x14ac:dyDescent="0.25">
      <c r="B50639" s="106"/>
      <c r="C50639" s="106"/>
      <c r="D50639" s="139"/>
      <c r="P50639" s="142"/>
      <c r="Q50639" s="142"/>
      <c r="R50639" s="142"/>
      <c r="S50639" s="139"/>
    </row>
    <row r="50640" spans="2:19" ht="15.75" customHeight="1" x14ac:dyDescent="0.25">
      <c r="B50640" s="106"/>
      <c r="C50640" s="106"/>
      <c r="D50640" s="139"/>
      <c r="P50640" s="142"/>
      <c r="Q50640" s="142"/>
      <c r="R50640" s="142"/>
      <c r="S50640" s="139"/>
    </row>
    <row r="50641" spans="2:19" ht="15.75" customHeight="1" x14ac:dyDescent="0.25">
      <c r="B50641" s="106"/>
      <c r="C50641" s="106"/>
      <c r="D50641" s="139"/>
      <c r="P50641" s="142"/>
      <c r="Q50641" s="142"/>
      <c r="R50641" s="142"/>
      <c r="S50641" s="139"/>
    </row>
    <row r="50642" spans="2:19" ht="15.75" customHeight="1" x14ac:dyDescent="0.25">
      <c r="B50642" s="106"/>
      <c r="C50642" s="106"/>
      <c r="D50642" s="139"/>
      <c r="P50642" s="142"/>
      <c r="Q50642" s="142"/>
      <c r="R50642" s="142"/>
      <c r="S50642" s="139"/>
    </row>
    <row r="50643" spans="2:19" ht="15.75" customHeight="1" x14ac:dyDescent="0.25">
      <c r="B50643" s="106"/>
      <c r="C50643" s="106"/>
      <c r="D50643" s="139"/>
      <c r="P50643" s="142"/>
      <c r="Q50643" s="142"/>
      <c r="R50643" s="142"/>
      <c r="S50643" s="139"/>
    </row>
    <row r="50644" spans="2:19" ht="15.75" customHeight="1" x14ac:dyDescent="0.25">
      <c r="B50644" s="106"/>
      <c r="C50644" s="106"/>
      <c r="D50644" s="139"/>
      <c r="P50644" s="142"/>
      <c r="Q50644" s="142"/>
      <c r="R50644" s="142"/>
      <c r="S50644" s="139"/>
    </row>
    <row r="50645" spans="2:19" ht="15.75" customHeight="1" x14ac:dyDescent="0.25">
      <c r="B50645" s="106"/>
      <c r="C50645" s="106"/>
      <c r="D50645" s="139"/>
      <c r="P50645" s="142"/>
      <c r="Q50645" s="142"/>
      <c r="R50645" s="142"/>
      <c r="S50645" s="139"/>
    </row>
    <row r="50646" spans="2:19" ht="15.75" customHeight="1" x14ac:dyDescent="0.25">
      <c r="B50646" s="106"/>
      <c r="C50646" s="106"/>
      <c r="D50646" s="139"/>
      <c r="P50646" s="142"/>
      <c r="Q50646" s="142"/>
      <c r="R50646" s="142"/>
      <c r="S50646" s="139"/>
    </row>
    <row r="50647" spans="2:19" ht="15.75" customHeight="1" x14ac:dyDescent="0.25">
      <c r="B50647" s="106"/>
      <c r="C50647" s="106"/>
      <c r="D50647" s="139"/>
      <c r="P50647" s="142"/>
      <c r="Q50647" s="142"/>
      <c r="R50647" s="142"/>
      <c r="S50647" s="139"/>
    </row>
    <row r="50648" spans="2:19" ht="15.75" customHeight="1" x14ac:dyDescent="0.25">
      <c r="B50648" s="106"/>
      <c r="C50648" s="106"/>
      <c r="D50648" s="139"/>
      <c r="P50648" s="142"/>
      <c r="Q50648" s="142"/>
      <c r="R50648" s="142"/>
      <c r="S50648" s="139"/>
    </row>
    <row r="50649" spans="2:19" ht="15.75" customHeight="1" x14ac:dyDescent="0.25">
      <c r="B50649" s="106"/>
      <c r="C50649" s="106"/>
      <c r="D50649" s="139"/>
      <c r="P50649" s="142"/>
      <c r="Q50649" s="142"/>
      <c r="R50649" s="142"/>
      <c r="S50649" s="139"/>
    </row>
    <row r="50650" spans="2:19" ht="15.75" customHeight="1" x14ac:dyDescent="0.25">
      <c r="B50650" s="106"/>
      <c r="C50650" s="106"/>
      <c r="D50650" s="139"/>
      <c r="P50650" s="142"/>
      <c r="Q50650" s="142"/>
      <c r="R50650" s="142"/>
      <c r="S50650" s="139"/>
    </row>
    <row r="50651" spans="2:19" ht="15.75" customHeight="1" x14ac:dyDescent="0.25">
      <c r="B50651" s="106"/>
      <c r="C50651" s="106"/>
      <c r="D50651" s="139"/>
      <c r="P50651" s="142"/>
      <c r="Q50651" s="142"/>
      <c r="R50651" s="142"/>
      <c r="S50651" s="139"/>
    </row>
    <row r="50652" spans="2:19" ht="15.75" customHeight="1" x14ac:dyDescent="0.25">
      <c r="B50652" s="106"/>
      <c r="C50652" s="106"/>
      <c r="D50652" s="139"/>
      <c r="P50652" s="142"/>
      <c r="Q50652" s="142"/>
      <c r="R50652" s="142"/>
      <c r="S50652" s="139"/>
    </row>
    <row r="50653" spans="2:19" ht="15.75" customHeight="1" x14ac:dyDescent="0.25">
      <c r="B50653" s="106"/>
      <c r="C50653" s="106"/>
      <c r="D50653" s="139"/>
      <c r="P50653" s="142"/>
      <c r="Q50653" s="142"/>
      <c r="R50653" s="142"/>
      <c r="S50653" s="139"/>
    </row>
    <row r="50654" spans="2:19" ht="15.75" customHeight="1" x14ac:dyDescent="0.25">
      <c r="B50654" s="106"/>
      <c r="C50654" s="106"/>
      <c r="D50654" s="139"/>
      <c r="P50654" s="142"/>
      <c r="Q50654" s="142"/>
      <c r="R50654" s="142"/>
      <c r="S50654" s="139"/>
    </row>
    <row r="50655" spans="2:19" ht="15.75" customHeight="1" x14ac:dyDescent="0.25">
      <c r="B50655" s="106"/>
      <c r="C50655" s="106"/>
      <c r="D50655" s="139"/>
      <c r="P50655" s="142"/>
      <c r="Q50655" s="142"/>
      <c r="R50655" s="142"/>
      <c r="S50655" s="139"/>
    </row>
    <row r="50656" spans="2:19" ht="15.75" customHeight="1" x14ac:dyDescent="0.25">
      <c r="B50656" s="106"/>
      <c r="C50656" s="106"/>
      <c r="D50656" s="139"/>
      <c r="P50656" s="142"/>
      <c r="Q50656" s="142"/>
      <c r="R50656" s="142"/>
      <c r="S50656" s="139"/>
    </row>
    <row r="50657" spans="2:19" ht="15.75" customHeight="1" x14ac:dyDescent="0.25">
      <c r="B50657" s="106"/>
      <c r="C50657" s="106"/>
      <c r="D50657" s="139"/>
      <c r="P50657" s="142"/>
      <c r="Q50657" s="142"/>
      <c r="R50657" s="142"/>
      <c r="S50657" s="139"/>
    </row>
    <row r="50658" spans="2:19" ht="15.75" customHeight="1" x14ac:dyDescent="0.25">
      <c r="B50658" s="106"/>
      <c r="C50658" s="106"/>
      <c r="D50658" s="139"/>
      <c r="P50658" s="142"/>
      <c r="Q50658" s="142"/>
      <c r="R50658" s="142"/>
      <c r="S50658" s="139"/>
    </row>
    <row r="50659" spans="2:19" ht="15.75" customHeight="1" x14ac:dyDescent="0.25">
      <c r="B50659" s="106"/>
      <c r="C50659" s="106"/>
      <c r="D50659" s="139"/>
      <c r="P50659" s="142"/>
      <c r="Q50659" s="142"/>
      <c r="R50659" s="142"/>
      <c r="S50659" s="139"/>
    </row>
    <row r="50660" spans="2:19" ht="15.75" customHeight="1" x14ac:dyDescent="0.25">
      <c r="B50660" s="106"/>
      <c r="C50660" s="106"/>
      <c r="D50660" s="139"/>
      <c r="P50660" s="142"/>
      <c r="Q50660" s="142"/>
      <c r="R50660" s="142"/>
      <c r="S50660" s="139"/>
    </row>
    <row r="50661" spans="2:19" ht="15.75" customHeight="1" x14ac:dyDescent="0.25">
      <c r="B50661" s="106"/>
      <c r="C50661" s="106"/>
      <c r="D50661" s="139"/>
      <c r="P50661" s="142"/>
      <c r="Q50661" s="142"/>
      <c r="R50661" s="142"/>
      <c r="S50661" s="139"/>
    </row>
    <row r="50662" spans="2:19" ht="15.75" customHeight="1" x14ac:dyDescent="0.25">
      <c r="B50662" s="106"/>
      <c r="C50662" s="106"/>
      <c r="D50662" s="139"/>
      <c r="P50662" s="142"/>
      <c r="Q50662" s="142"/>
      <c r="R50662" s="142"/>
      <c r="S50662" s="139"/>
    </row>
    <row r="50663" spans="2:19" ht="15.75" customHeight="1" x14ac:dyDescent="0.25">
      <c r="B50663" s="106"/>
      <c r="C50663" s="106"/>
      <c r="D50663" s="139"/>
      <c r="P50663" s="142"/>
      <c r="Q50663" s="142"/>
      <c r="R50663" s="142"/>
      <c r="S50663" s="139"/>
    </row>
    <row r="50664" spans="2:19" ht="15.75" customHeight="1" x14ac:dyDescent="0.25">
      <c r="B50664" s="106"/>
      <c r="C50664" s="106"/>
      <c r="D50664" s="139"/>
      <c r="P50664" s="142"/>
      <c r="Q50664" s="142"/>
      <c r="R50664" s="142"/>
      <c r="S50664" s="139"/>
    </row>
    <row r="50665" spans="2:19" ht="15.75" customHeight="1" x14ac:dyDescent="0.25">
      <c r="B50665" s="106"/>
      <c r="C50665" s="106"/>
      <c r="D50665" s="139"/>
      <c r="P50665" s="142"/>
      <c r="Q50665" s="142"/>
      <c r="R50665" s="142"/>
      <c r="S50665" s="139"/>
    </row>
    <row r="50666" spans="2:19" ht="15.75" customHeight="1" x14ac:dyDescent="0.25">
      <c r="B50666" s="106"/>
      <c r="C50666" s="106"/>
      <c r="D50666" s="139"/>
      <c r="P50666" s="142"/>
      <c r="Q50666" s="142"/>
      <c r="R50666" s="142"/>
      <c r="S50666" s="139"/>
    </row>
    <row r="50667" spans="2:19" ht="15.75" customHeight="1" x14ac:dyDescent="0.25">
      <c r="B50667" s="106"/>
      <c r="C50667" s="106"/>
      <c r="D50667" s="139"/>
      <c r="P50667" s="142"/>
      <c r="Q50667" s="142"/>
      <c r="R50667" s="142"/>
      <c r="S50667" s="139"/>
    </row>
    <row r="50668" spans="2:19" ht="15.75" customHeight="1" x14ac:dyDescent="0.25">
      <c r="B50668" s="106"/>
      <c r="C50668" s="106"/>
      <c r="D50668" s="139"/>
      <c r="P50668" s="142"/>
      <c r="Q50668" s="142"/>
      <c r="R50668" s="142"/>
      <c r="S50668" s="139"/>
    </row>
    <row r="50669" spans="2:19" ht="15.75" customHeight="1" x14ac:dyDescent="0.25">
      <c r="B50669" s="106"/>
      <c r="C50669" s="106"/>
      <c r="D50669" s="139"/>
      <c r="P50669" s="142"/>
      <c r="Q50669" s="142"/>
      <c r="R50669" s="142"/>
      <c r="S50669" s="139"/>
    </row>
    <row r="50670" spans="2:19" ht="15.75" customHeight="1" x14ac:dyDescent="0.25">
      <c r="B50670" s="106"/>
      <c r="C50670" s="106"/>
      <c r="D50670" s="139"/>
      <c r="P50670" s="142"/>
      <c r="Q50670" s="142"/>
      <c r="R50670" s="142"/>
      <c r="S50670" s="139"/>
    </row>
    <row r="50671" spans="2:19" ht="15.75" customHeight="1" x14ac:dyDescent="0.25">
      <c r="B50671" s="106"/>
      <c r="C50671" s="106"/>
      <c r="D50671" s="139"/>
      <c r="P50671" s="142"/>
      <c r="Q50671" s="142"/>
      <c r="R50671" s="142"/>
      <c r="S50671" s="139"/>
    </row>
    <row r="50672" spans="2:19" ht="15.75" customHeight="1" x14ac:dyDescent="0.25">
      <c r="B50672" s="106"/>
      <c r="C50672" s="106"/>
      <c r="D50672" s="139"/>
      <c r="P50672" s="142"/>
      <c r="Q50672" s="142"/>
      <c r="R50672" s="142"/>
      <c r="S50672" s="139"/>
    </row>
    <row r="50673" spans="2:19" ht="15.75" customHeight="1" x14ac:dyDescent="0.25">
      <c r="B50673" s="106"/>
      <c r="C50673" s="106"/>
      <c r="D50673" s="139"/>
      <c r="P50673" s="142"/>
      <c r="Q50673" s="142"/>
      <c r="R50673" s="142"/>
      <c r="S50673" s="139"/>
    </row>
    <row r="50674" spans="2:19" ht="15.75" customHeight="1" x14ac:dyDescent="0.25">
      <c r="B50674" s="106"/>
      <c r="C50674" s="106"/>
      <c r="D50674" s="139"/>
      <c r="P50674" s="142"/>
      <c r="Q50674" s="142"/>
      <c r="R50674" s="142"/>
      <c r="S50674" s="139"/>
    </row>
    <row r="50675" spans="2:19" ht="15.75" customHeight="1" x14ac:dyDescent="0.25">
      <c r="B50675" s="106"/>
      <c r="C50675" s="106"/>
      <c r="D50675" s="139"/>
      <c r="P50675" s="142"/>
      <c r="Q50675" s="142"/>
      <c r="R50675" s="142"/>
      <c r="S50675" s="139"/>
    </row>
    <row r="50676" spans="2:19" ht="15.75" customHeight="1" x14ac:dyDescent="0.25">
      <c r="B50676" s="106"/>
      <c r="C50676" s="106"/>
      <c r="D50676" s="139"/>
      <c r="P50676" s="142"/>
      <c r="Q50676" s="142"/>
      <c r="R50676" s="142"/>
      <c r="S50676" s="139"/>
    </row>
    <row r="50677" spans="2:19" ht="15.75" customHeight="1" x14ac:dyDescent="0.25">
      <c r="B50677" s="106"/>
      <c r="C50677" s="106"/>
      <c r="D50677" s="139"/>
      <c r="P50677" s="142"/>
      <c r="Q50677" s="142"/>
      <c r="R50677" s="142"/>
      <c r="S50677" s="139"/>
    </row>
    <row r="50678" spans="2:19" ht="15.75" customHeight="1" x14ac:dyDescent="0.25">
      <c r="B50678" s="106"/>
      <c r="C50678" s="106"/>
      <c r="D50678" s="139"/>
      <c r="P50678" s="142"/>
      <c r="Q50678" s="142"/>
      <c r="R50678" s="142"/>
      <c r="S50678" s="139"/>
    </row>
    <row r="50679" spans="2:19" ht="15.75" customHeight="1" x14ac:dyDescent="0.25">
      <c r="B50679" s="106"/>
      <c r="C50679" s="106"/>
      <c r="D50679" s="139"/>
      <c r="P50679" s="142"/>
      <c r="Q50679" s="142"/>
      <c r="R50679" s="142"/>
      <c r="S50679" s="139"/>
    </row>
    <row r="50680" spans="2:19" ht="15.75" customHeight="1" x14ac:dyDescent="0.25">
      <c r="B50680" s="106"/>
      <c r="C50680" s="106"/>
      <c r="D50680" s="139"/>
      <c r="P50680" s="142"/>
      <c r="Q50680" s="142"/>
      <c r="R50680" s="142"/>
      <c r="S50680" s="139"/>
    </row>
    <row r="50681" spans="2:19" ht="15.75" customHeight="1" x14ac:dyDescent="0.25">
      <c r="B50681" s="106"/>
      <c r="C50681" s="106"/>
      <c r="D50681" s="139"/>
      <c r="P50681" s="142"/>
      <c r="Q50681" s="142"/>
      <c r="R50681" s="142"/>
      <c r="S50681" s="139"/>
    </row>
    <row r="50682" spans="2:19" ht="15.75" customHeight="1" x14ac:dyDescent="0.25">
      <c r="B50682" s="106"/>
      <c r="C50682" s="106"/>
      <c r="D50682" s="139"/>
      <c r="P50682" s="142"/>
      <c r="Q50682" s="142"/>
      <c r="R50682" s="142"/>
      <c r="S50682" s="139"/>
    </row>
    <row r="50683" spans="2:19" ht="15.75" customHeight="1" x14ac:dyDescent="0.25">
      <c r="B50683" s="106"/>
      <c r="C50683" s="106"/>
      <c r="D50683" s="139"/>
      <c r="P50683" s="142"/>
      <c r="Q50683" s="142"/>
      <c r="R50683" s="142"/>
      <c r="S50683" s="139"/>
    </row>
    <row r="50684" spans="2:19" ht="15.75" customHeight="1" x14ac:dyDescent="0.25">
      <c r="B50684" s="106"/>
      <c r="C50684" s="106"/>
      <c r="D50684" s="139"/>
      <c r="P50684" s="142"/>
      <c r="Q50684" s="142"/>
      <c r="R50684" s="142"/>
      <c r="S50684" s="139"/>
    </row>
    <row r="50685" spans="2:19" ht="15.75" customHeight="1" x14ac:dyDescent="0.25">
      <c r="B50685" s="106"/>
      <c r="C50685" s="106"/>
      <c r="D50685" s="139"/>
      <c r="P50685" s="142"/>
      <c r="Q50685" s="142"/>
      <c r="R50685" s="142"/>
      <c r="S50685" s="139"/>
    </row>
    <row r="50686" spans="2:19" ht="15.75" customHeight="1" x14ac:dyDescent="0.25">
      <c r="B50686" s="106"/>
      <c r="C50686" s="106"/>
      <c r="D50686" s="139"/>
      <c r="P50686" s="142"/>
      <c r="Q50686" s="142"/>
      <c r="R50686" s="142"/>
      <c r="S50686" s="139"/>
    </row>
    <row r="50687" spans="2:19" ht="15.75" customHeight="1" x14ac:dyDescent="0.25">
      <c r="B50687" s="106"/>
      <c r="C50687" s="106"/>
      <c r="D50687" s="139"/>
      <c r="P50687" s="142"/>
      <c r="Q50687" s="142"/>
      <c r="R50687" s="142"/>
      <c r="S50687" s="139"/>
    </row>
    <row r="50688" spans="2:19" ht="15.75" customHeight="1" x14ac:dyDescent="0.25">
      <c r="B50688" s="106"/>
      <c r="C50688" s="106"/>
      <c r="D50688" s="139"/>
      <c r="P50688" s="142"/>
      <c r="Q50688" s="142"/>
      <c r="R50688" s="142"/>
      <c r="S50688" s="139"/>
    </row>
    <row r="50689" spans="2:19" ht="15.75" customHeight="1" x14ac:dyDescent="0.25">
      <c r="B50689" s="106"/>
      <c r="C50689" s="106"/>
      <c r="D50689" s="139"/>
      <c r="P50689" s="142"/>
      <c r="Q50689" s="142"/>
      <c r="R50689" s="142"/>
      <c r="S50689" s="139"/>
    </row>
    <row r="50690" spans="2:19" ht="15.75" customHeight="1" x14ac:dyDescent="0.25">
      <c r="B50690" s="106"/>
      <c r="C50690" s="106"/>
      <c r="D50690" s="139"/>
      <c r="P50690" s="142"/>
      <c r="Q50690" s="142"/>
      <c r="R50690" s="142"/>
      <c r="S50690" s="139"/>
    </row>
    <row r="50691" spans="2:19" ht="15.75" customHeight="1" x14ac:dyDescent="0.25">
      <c r="B50691" s="106"/>
      <c r="C50691" s="106"/>
      <c r="D50691" s="139"/>
      <c r="P50691" s="142"/>
      <c r="Q50691" s="142"/>
      <c r="R50691" s="142"/>
      <c r="S50691" s="139"/>
    </row>
    <row r="50692" spans="2:19" ht="15.75" customHeight="1" x14ac:dyDescent="0.25">
      <c r="B50692" s="106"/>
      <c r="C50692" s="106"/>
      <c r="D50692" s="139"/>
      <c r="P50692" s="142"/>
      <c r="Q50692" s="142"/>
      <c r="R50692" s="142"/>
      <c r="S50692" s="139"/>
    </row>
    <row r="50693" spans="2:19" ht="15.75" customHeight="1" x14ac:dyDescent="0.25">
      <c r="B50693" s="106"/>
      <c r="C50693" s="106"/>
      <c r="D50693" s="139"/>
      <c r="P50693" s="142"/>
      <c r="Q50693" s="142"/>
      <c r="R50693" s="142"/>
      <c r="S50693" s="139"/>
    </row>
    <row r="50694" spans="2:19" ht="15.75" customHeight="1" x14ac:dyDescent="0.25">
      <c r="B50694" s="106"/>
      <c r="C50694" s="106"/>
      <c r="D50694" s="139"/>
      <c r="P50694" s="142"/>
      <c r="Q50694" s="142"/>
      <c r="R50694" s="142"/>
      <c r="S50694" s="139"/>
    </row>
    <row r="50695" spans="2:19" ht="15.75" customHeight="1" x14ac:dyDescent="0.25">
      <c r="B50695" s="106"/>
      <c r="C50695" s="106"/>
      <c r="D50695" s="139"/>
      <c r="P50695" s="142"/>
      <c r="Q50695" s="142"/>
      <c r="R50695" s="142"/>
      <c r="S50695" s="139"/>
    </row>
    <row r="50696" spans="2:19" ht="15.75" customHeight="1" x14ac:dyDescent="0.25">
      <c r="B50696" s="106"/>
      <c r="C50696" s="106"/>
      <c r="D50696" s="139"/>
      <c r="P50696" s="142"/>
      <c r="Q50696" s="142"/>
      <c r="R50696" s="142"/>
      <c r="S50696" s="139"/>
    </row>
    <row r="50697" spans="2:19" ht="15.75" customHeight="1" x14ac:dyDescent="0.25">
      <c r="B50697" s="106"/>
      <c r="C50697" s="106"/>
      <c r="D50697" s="139"/>
      <c r="P50697" s="142"/>
      <c r="Q50697" s="142"/>
      <c r="R50697" s="142"/>
      <c r="S50697" s="139"/>
    </row>
    <row r="50698" spans="2:19" ht="15.75" customHeight="1" x14ac:dyDescent="0.25">
      <c r="B50698" s="106"/>
      <c r="C50698" s="106"/>
      <c r="D50698" s="139"/>
      <c r="P50698" s="142"/>
      <c r="Q50698" s="142"/>
      <c r="R50698" s="142"/>
      <c r="S50698" s="139"/>
    </row>
    <row r="50699" spans="2:19" ht="15.75" customHeight="1" x14ac:dyDescent="0.25">
      <c r="B50699" s="106"/>
      <c r="C50699" s="106"/>
      <c r="D50699" s="139"/>
      <c r="P50699" s="142"/>
      <c r="Q50699" s="142"/>
      <c r="R50699" s="142"/>
      <c r="S50699" s="139"/>
    </row>
    <row r="50700" spans="2:19" ht="15.75" customHeight="1" x14ac:dyDescent="0.25">
      <c r="B50700" s="106"/>
      <c r="C50700" s="106"/>
      <c r="D50700" s="139"/>
      <c r="P50700" s="142"/>
      <c r="Q50700" s="142"/>
      <c r="R50700" s="142"/>
      <c r="S50700" s="139"/>
    </row>
    <row r="50701" spans="2:19" ht="15.75" customHeight="1" x14ac:dyDescent="0.25">
      <c r="B50701" s="106"/>
      <c r="C50701" s="106"/>
      <c r="D50701" s="139"/>
      <c r="P50701" s="142"/>
      <c r="Q50701" s="142"/>
      <c r="R50701" s="142"/>
      <c r="S50701" s="139"/>
    </row>
    <row r="50702" spans="2:19" ht="15.75" customHeight="1" x14ac:dyDescent="0.25">
      <c r="B50702" s="106"/>
      <c r="C50702" s="106"/>
      <c r="D50702" s="139"/>
      <c r="P50702" s="142"/>
      <c r="Q50702" s="142"/>
      <c r="R50702" s="142"/>
      <c r="S50702" s="139"/>
    </row>
    <row r="50703" spans="2:19" ht="15.75" customHeight="1" x14ac:dyDescent="0.25">
      <c r="B50703" s="106"/>
      <c r="C50703" s="106"/>
      <c r="D50703" s="139"/>
      <c r="P50703" s="142"/>
      <c r="Q50703" s="142"/>
      <c r="R50703" s="142"/>
      <c r="S50703" s="139"/>
    </row>
    <row r="50704" spans="2:19" ht="15.75" customHeight="1" x14ac:dyDescent="0.25">
      <c r="B50704" s="106"/>
      <c r="C50704" s="106"/>
      <c r="D50704" s="139"/>
      <c r="P50704" s="142"/>
      <c r="Q50704" s="142"/>
      <c r="R50704" s="142"/>
      <c r="S50704" s="139"/>
    </row>
    <row r="50705" spans="2:19" ht="15.75" customHeight="1" x14ac:dyDescent="0.25">
      <c r="B50705" s="106"/>
      <c r="C50705" s="106"/>
      <c r="D50705" s="139"/>
      <c r="P50705" s="142"/>
      <c r="Q50705" s="142"/>
      <c r="R50705" s="142"/>
      <c r="S50705" s="139"/>
    </row>
    <row r="50706" spans="2:19" ht="15.75" customHeight="1" x14ac:dyDescent="0.25">
      <c r="B50706" s="106"/>
      <c r="C50706" s="106"/>
      <c r="D50706" s="139"/>
      <c r="P50706" s="142"/>
      <c r="Q50706" s="142"/>
      <c r="R50706" s="142"/>
      <c r="S50706" s="139"/>
    </row>
    <row r="50707" spans="2:19" ht="15.75" customHeight="1" x14ac:dyDescent="0.25">
      <c r="B50707" s="106"/>
      <c r="C50707" s="106"/>
      <c r="D50707" s="139"/>
      <c r="P50707" s="142"/>
      <c r="Q50707" s="142"/>
      <c r="R50707" s="142"/>
      <c r="S50707" s="139"/>
    </row>
    <row r="50708" spans="2:19" ht="15.75" customHeight="1" x14ac:dyDescent="0.25">
      <c r="B50708" s="106"/>
      <c r="C50708" s="106"/>
      <c r="D50708" s="139"/>
      <c r="P50708" s="142"/>
      <c r="Q50708" s="142"/>
      <c r="R50708" s="142"/>
      <c r="S50708" s="139"/>
    </row>
    <row r="50709" spans="2:19" ht="15.75" customHeight="1" x14ac:dyDescent="0.25">
      <c r="B50709" s="106"/>
      <c r="C50709" s="106"/>
      <c r="D50709" s="139"/>
      <c r="P50709" s="142"/>
      <c r="Q50709" s="142"/>
      <c r="R50709" s="142"/>
      <c r="S50709" s="139"/>
    </row>
    <row r="50710" spans="2:19" ht="15.75" customHeight="1" x14ac:dyDescent="0.25">
      <c r="B50710" s="106"/>
      <c r="C50710" s="106"/>
      <c r="D50710" s="139"/>
      <c r="P50710" s="142"/>
      <c r="Q50710" s="142"/>
      <c r="R50710" s="142"/>
      <c r="S50710" s="139"/>
    </row>
    <row r="50711" spans="2:19" ht="15.75" customHeight="1" x14ac:dyDescent="0.25">
      <c r="B50711" s="106"/>
      <c r="C50711" s="106"/>
      <c r="D50711" s="139"/>
      <c r="P50711" s="142"/>
      <c r="Q50711" s="142"/>
      <c r="R50711" s="142"/>
      <c r="S50711" s="139"/>
    </row>
    <row r="50712" spans="2:19" ht="15.75" customHeight="1" x14ac:dyDescent="0.25">
      <c r="B50712" s="106"/>
      <c r="C50712" s="106"/>
      <c r="D50712" s="139"/>
      <c r="P50712" s="142"/>
      <c r="Q50712" s="142"/>
      <c r="R50712" s="142"/>
      <c r="S50712" s="139"/>
    </row>
    <row r="50713" spans="2:19" ht="15.75" customHeight="1" x14ac:dyDescent="0.25">
      <c r="B50713" s="106"/>
      <c r="C50713" s="106"/>
      <c r="D50713" s="139"/>
      <c r="P50713" s="142"/>
      <c r="Q50713" s="142"/>
      <c r="R50713" s="142"/>
      <c r="S50713" s="139"/>
    </row>
    <row r="50714" spans="2:19" ht="15.75" customHeight="1" x14ac:dyDescent="0.25">
      <c r="B50714" s="106"/>
      <c r="C50714" s="106"/>
      <c r="D50714" s="139"/>
      <c r="P50714" s="142"/>
      <c r="Q50714" s="142"/>
      <c r="R50714" s="142"/>
      <c r="S50714" s="139"/>
    </row>
    <row r="50715" spans="2:19" ht="15.75" customHeight="1" x14ac:dyDescent="0.25">
      <c r="B50715" s="106"/>
      <c r="C50715" s="106"/>
      <c r="D50715" s="139"/>
      <c r="P50715" s="142"/>
      <c r="Q50715" s="142"/>
      <c r="R50715" s="142"/>
      <c r="S50715" s="139"/>
    </row>
    <row r="50716" spans="2:19" ht="15.75" customHeight="1" x14ac:dyDescent="0.25">
      <c r="B50716" s="106"/>
      <c r="C50716" s="106"/>
      <c r="D50716" s="139"/>
      <c r="P50716" s="142"/>
      <c r="Q50716" s="142"/>
      <c r="R50716" s="142"/>
      <c r="S50716" s="139"/>
    </row>
    <row r="50717" spans="2:19" ht="15.75" customHeight="1" x14ac:dyDescent="0.25">
      <c r="B50717" s="106"/>
      <c r="C50717" s="106"/>
      <c r="D50717" s="139"/>
      <c r="P50717" s="142"/>
      <c r="Q50717" s="142"/>
      <c r="R50717" s="142"/>
      <c r="S50717" s="139"/>
    </row>
    <row r="50718" spans="2:19" ht="15.75" customHeight="1" x14ac:dyDescent="0.25">
      <c r="B50718" s="106"/>
      <c r="C50718" s="106"/>
      <c r="D50718" s="139"/>
      <c r="P50718" s="142"/>
      <c r="Q50718" s="142"/>
      <c r="R50718" s="142"/>
      <c r="S50718" s="139"/>
    </row>
    <row r="50719" spans="2:19" ht="15.75" customHeight="1" x14ac:dyDescent="0.25">
      <c r="B50719" s="106"/>
      <c r="C50719" s="106"/>
      <c r="D50719" s="139"/>
      <c r="P50719" s="142"/>
      <c r="Q50719" s="142"/>
      <c r="R50719" s="142"/>
      <c r="S50719" s="139"/>
    </row>
    <row r="50720" spans="2:19" ht="15.75" customHeight="1" x14ac:dyDescent="0.25">
      <c r="B50720" s="106"/>
      <c r="C50720" s="106"/>
      <c r="D50720" s="139"/>
      <c r="P50720" s="142"/>
      <c r="Q50720" s="142"/>
      <c r="R50720" s="142"/>
      <c r="S50720" s="139"/>
    </row>
    <row r="50721" spans="2:19" ht="15.75" customHeight="1" x14ac:dyDescent="0.25">
      <c r="B50721" s="106"/>
      <c r="C50721" s="106"/>
      <c r="D50721" s="139"/>
      <c r="P50721" s="142"/>
      <c r="Q50721" s="142"/>
      <c r="R50721" s="142"/>
      <c r="S50721" s="139"/>
    </row>
    <row r="50722" spans="2:19" ht="15.75" customHeight="1" x14ac:dyDescent="0.25">
      <c r="B50722" s="106"/>
      <c r="C50722" s="106"/>
      <c r="D50722" s="139"/>
      <c r="P50722" s="142"/>
      <c r="Q50722" s="142"/>
      <c r="R50722" s="142"/>
      <c r="S50722" s="139"/>
    </row>
    <row r="50723" spans="2:19" ht="15.75" customHeight="1" x14ac:dyDescent="0.25">
      <c r="B50723" s="106"/>
      <c r="C50723" s="106"/>
      <c r="D50723" s="139"/>
      <c r="P50723" s="142"/>
      <c r="Q50723" s="142"/>
      <c r="R50723" s="142"/>
      <c r="S50723" s="139"/>
    </row>
    <row r="50724" spans="2:19" ht="15.75" customHeight="1" x14ac:dyDescent="0.25">
      <c r="B50724" s="106"/>
      <c r="C50724" s="106"/>
      <c r="D50724" s="139"/>
      <c r="P50724" s="142"/>
      <c r="Q50724" s="142"/>
      <c r="R50724" s="142"/>
      <c r="S50724" s="139"/>
    </row>
    <row r="50725" spans="2:19" ht="15.75" customHeight="1" x14ac:dyDescent="0.25">
      <c r="B50725" s="106"/>
      <c r="C50725" s="106"/>
      <c r="D50725" s="139"/>
      <c r="P50725" s="142"/>
      <c r="Q50725" s="142"/>
      <c r="R50725" s="142"/>
      <c r="S50725" s="139"/>
    </row>
    <row r="50726" spans="2:19" ht="15.75" customHeight="1" x14ac:dyDescent="0.25">
      <c r="B50726" s="106"/>
      <c r="C50726" s="106"/>
      <c r="D50726" s="139"/>
      <c r="P50726" s="142"/>
      <c r="Q50726" s="142"/>
      <c r="R50726" s="142"/>
      <c r="S50726" s="139"/>
    </row>
    <row r="50727" spans="2:19" ht="15.75" customHeight="1" x14ac:dyDescent="0.25">
      <c r="B50727" s="106"/>
      <c r="C50727" s="106"/>
      <c r="D50727" s="139"/>
      <c r="P50727" s="142"/>
      <c r="Q50727" s="142"/>
      <c r="R50727" s="142"/>
      <c r="S50727" s="139"/>
    </row>
    <row r="50728" spans="2:19" ht="15.75" customHeight="1" x14ac:dyDescent="0.25">
      <c r="B50728" s="106"/>
      <c r="C50728" s="106"/>
      <c r="D50728" s="139"/>
      <c r="P50728" s="142"/>
      <c r="Q50728" s="142"/>
      <c r="R50728" s="142"/>
      <c r="S50728" s="139"/>
    </row>
    <row r="50729" spans="2:19" ht="15.75" customHeight="1" x14ac:dyDescent="0.25">
      <c r="B50729" s="106"/>
      <c r="C50729" s="106"/>
      <c r="D50729" s="139"/>
      <c r="P50729" s="142"/>
      <c r="Q50729" s="142"/>
      <c r="R50729" s="142"/>
      <c r="S50729" s="139"/>
    </row>
    <row r="50730" spans="2:19" ht="15.75" customHeight="1" x14ac:dyDescent="0.25">
      <c r="B50730" s="106"/>
      <c r="C50730" s="106"/>
      <c r="D50730" s="139"/>
      <c r="P50730" s="142"/>
      <c r="Q50730" s="142"/>
      <c r="R50730" s="142"/>
      <c r="S50730" s="139"/>
    </row>
    <row r="50731" spans="2:19" ht="15.75" customHeight="1" x14ac:dyDescent="0.25">
      <c r="B50731" s="106"/>
      <c r="C50731" s="106"/>
      <c r="D50731" s="139"/>
      <c r="P50731" s="142"/>
      <c r="Q50731" s="142"/>
      <c r="R50731" s="142"/>
      <c r="S50731" s="139"/>
    </row>
    <row r="50732" spans="2:19" ht="15.75" customHeight="1" x14ac:dyDescent="0.25">
      <c r="B50732" s="106"/>
      <c r="C50732" s="106"/>
      <c r="D50732" s="139"/>
      <c r="P50732" s="142"/>
      <c r="Q50732" s="142"/>
      <c r="R50732" s="142"/>
      <c r="S50732" s="139"/>
    </row>
    <row r="50733" spans="2:19" ht="15.75" customHeight="1" x14ac:dyDescent="0.25">
      <c r="B50733" s="106"/>
      <c r="C50733" s="106"/>
      <c r="D50733" s="139"/>
      <c r="P50733" s="142"/>
      <c r="Q50733" s="142"/>
      <c r="R50733" s="142"/>
      <c r="S50733" s="139"/>
    </row>
    <row r="50734" spans="2:19" ht="15.75" customHeight="1" x14ac:dyDescent="0.25">
      <c r="B50734" s="106"/>
      <c r="C50734" s="106"/>
      <c r="D50734" s="139"/>
      <c r="P50734" s="142"/>
      <c r="Q50734" s="142"/>
      <c r="R50734" s="142"/>
      <c r="S50734" s="139"/>
    </row>
    <row r="50735" spans="2:19" ht="15.75" customHeight="1" x14ac:dyDescent="0.25">
      <c r="B50735" s="106"/>
      <c r="C50735" s="106"/>
      <c r="D50735" s="139"/>
      <c r="P50735" s="142"/>
      <c r="Q50735" s="142"/>
      <c r="R50735" s="142"/>
      <c r="S50735" s="139"/>
    </row>
    <row r="50736" spans="2:19" ht="15.75" customHeight="1" x14ac:dyDescent="0.25">
      <c r="B50736" s="106"/>
      <c r="C50736" s="106"/>
      <c r="D50736" s="139"/>
      <c r="P50736" s="142"/>
      <c r="Q50736" s="142"/>
      <c r="R50736" s="142"/>
      <c r="S50736" s="139"/>
    </row>
    <row r="50737" spans="2:19" ht="15.75" customHeight="1" x14ac:dyDescent="0.25">
      <c r="B50737" s="106"/>
      <c r="C50737" s="106"/>
      <c r="D50737" s="139"/>
      <c r="P50737" s="142"/>
      <c r="Q50737" s="142"/>
      <c r="R50737" s="142"/>
      <c r="S50737" s="139"/>
    </row>
    <row r="50738" spans="2:19" ht="15.75" customHeight="1" x14ac:dyDescent="0.25">
      <c r="B50738" s="106"/>
      <c r="C50738" s="106"/>
      <c r="D50738" s="139"/>
      <c r="P50738" s="142"/>
      <c r="Q50738" s="142"/>
      <c r="R50738" s="142"/>
      <c r="S50738" s="139"/>
    </row>
    <row r="50739" spans="2:19" ht="15.75" customHeight="1" x14ac:dyDescent="0.25">
      <c r="B50739" s="106"/>
      <c r="C50739" s="106"/>
      <c r="D50739" s="139"/>
      <c r="P50739" s="142"/>
      <c r="Q50739" s="142"/>
      <c r="R50739" s="142"/>
      <c r="S50739" s="139"/>
    </row>
    <row r="50740" spans="2:19" ht="15.75" customHeight="1" x14ac:dyDescent="0.25">
      <c r="B50740" s="106"/>
      <c r="C50740" s="106"/>
      <c r="D50740" s="139"/>
      <c r="P50740" s="142"/>
      <c r="Q50740" s="142"/>
      <c r="R50740" s="142"/>
      <c r="S50740" s="139"/>
    </row>
    <row r="50741" spans="2:19" ht="15.75" customHeight="1" x14ac:dyDescent="0.25">
      <c r="B50741" s="106"/>
      <c r="C50741" s="106"/>
      <c r="D50741" s="139"/>
      <c r="P50741" s="142"/>
      <c r="Q50741" s="142"/>
      <c r="R50741" s="142"/>
      <c r="S50741" s="139"/>
    </row>
    <row r="50742" spans="2:19" ht="15.75" customHeight="1" x14ac:dyDescent="0.25">
      <c r="B50742" s="106"/>
      <c r="C50742" s="106"/>
      <c r="D50742" s="139"/>
      <c r="P50742" s="142"/>
      <c r="Q50742" s="142"/>
      <c r="R50742" s="142"/>
      <c r="S50742" s="139"/>
    </row>
    <row r="50743" spans="2:19" ht="15.75" customHeight="1" x14ac:dyDescent="0.25">
      <c r="B50743" s="106"/>
      <c r="C50743" s="106"/>
      <c r="D50743" s="139"/>
      <c r="P50743" s="142"/>
      <c r="Q50743" s="142"/>
      <c r="R50743" s="142"/>
      <c r="S50743" s="139"/>
    </row>
    <row r="50744" spans="2:19" ht="15.75" customHeight="1" x14ac:dyDescent="0.25">
      <c r="B50744" s="106"/>
      <c r="C50744" s="106"/>
      <c r="D50744" s="139"/>
      <c r="P50744" s="142"/>
      <c r="Q50744" s="142"/>
      <c r="R50744" s="142"/>
      <c r="S50744" s="139"/>
    </row>
    <row r="50745" spans="2:19" ht="15.75" customHeight="1" x14ac:dyDescent="0.25">
      <c r="B50745" s="106"/>
      <c r="C50745" s="106"/>
      <c r="D50745" s="139"/>
      <c r="P50745" s="142"/>
      <c r="Q50745" s="142"/>
      <c r="R50745" s="142"/>
      <c r="S50745" s="139"/>
    </row>
    <row r="50746" spans="2:19" ht="15.75" customHeight="1" x14ac:dyDescent="0.25">
      <c r="B50746" s="106"/>
      <c r="C50746" s="106"/>
      <c r="D50746" s="139"/>
      <c r="P50746" s="142"/>
      <c r="Q50746" s="142"/>
      <c r="R50746" s="142"/>
      <c r="S50746" s="139"/>
    </row>
    <row r="50747" spans="2:19" ht="15.75" customHeight="1" x14ac:dyDescent="0.25">
      <c r="B50747" s="106"/>
      <c r="C50747" s="106"/>
      <c r="D50747" s="139"/>
      <c r="P50747" s="142"/>
      <c r="Q50747" s="142"/>
      <c r="R50747" s="142"/>
      <c r="S50747" s="139"/>
    </row>
    <row r="50748" spans="2:19" ht="15.75" customHeight="1" x14ac:dyDescent="0.25">
      <c r="B50748" s="106"/>
      <c r="C50748" s="106"/>
      <c r="D50748" s="139"/>
      <c r="P50748" s="142"/>
      <c r="Q50748" s="142"/>
      <c r="R50748" s="142"/>
      <c r="S50748" s="139"/>
    </row>
    <row r="50749" spans="2:19" ht="15.75" customHeight="1" x14ac:dyDescent="0.25">
      <c r="B50749" s="106"/>
      <c r="C50749" s="106"/>
      <c r="D50749" s="139"/>
      <c r="P50749" s="142"/>
      <c r="Q50749" s="142"/>
      <c r="R50749" s="142"/>
      <c r="S50749" s="139"/>
    </row>
    <row r="50750" spans="2:19" ht="15.75" customHeight="1" x14ac:dyDescent="0.25">
      <c r="B50750" s="106"/>
      <c r="C50750" s="106"/>
      <c r="D50750" s="139"/>
      <c r="P50750" s="142"/>
      <c r="Q50750" s="142"/>
      <c r="R50750" s="142"/>
      <c r="S50750" s="139"/>
    </row>
    <row r="50751" spans="2:19" ht="15.75" customHeight="1" x14ac:dyDescent="0.25">
      <c r="B50751" s="106"/>
      <c r="C50751" s="106"/>
      <c r="D50751" s="139"/>
      <c r="P50751" s="142"/>
      <c r="Q50751" s="142"/>
      <c r="R50751" s="142"/>
      <c r="S50751" s="139"/>
    </row>
    <row r="50752" spans="2:19" ht="15.75" customHeight="1" x14ac:dyDescent="0.25">
      <c r="B50752" s="106"/>
      <c r="C50752" s="106"/>
      <c r="D50752" s="139"/>
      <c r="P50752" s="142"/>
      <c r="Q50752" s="142"/>
      <c r="R50752" s="142"/>
      <c r="S50752" s="139"/>
    </row>
    <row r="50753" spans="2:19" ht="15.75" customHeight="1" x14ac:dyDescent="0.25">
      <c r="B50753" s="106"/>
      <c r="C50753" s="106"/>
      <c r="D50753" s="139"/>
      <c r="P50753" s="142"/>
      <c r="Q50753" s="142"/>
      <c r="R50753" s="142"/>
      <c r="S50753" s="139"/>
    </row>
    <row r="50754" spans="2:19" ht="15.75" customHeight="1" x14ac:dyDescent="0.25">
      <c r="B50754" s="106"/>
      <c r="C50754" s="106"/>
      <c r="D50754" s="139"/>
      <c r="P50754" s="142"/>
      <c r="Q50754" s="142"/>
      <c r="R50754" s="142"/>
      <c r="S50754" s="139"/>
    </row>
    <row r="50755" spans="2:19" ht="15.75" customHeight="1" x14ac:dyDescent="0.25">
      <c r="B50755" s="106"/>
      <c r="C50755" s="106"/>
      <c r="D50755" s="139"/>
      <c r="P50755" s="142"/>
      <c r="Q50755" s="142"/>
      <c r="R50755" s="142"/>
      <c r="S50755" s="139"/>
    </row>
    <row r="50756" spans="2:19" ht="15.75" customHeight="1" x14ac:dyDescent="0.25">
      <c r="B50756" s="106"/>
      <c r="C50756" s="106"/>
      <c r="D50756" s="139"/>
      <c r="P50756" s="142"/>
      <c r="Q50756" s="142"/>
      <c r="R50756" s="142"/>
      <c r="S50756" s="139"/>
    </row>
    <row r="50757" spans="2:19" ht="15.75" customHeight="1" x14ac:dyDescent="0.25">
      <c r="B50757" s="106"/>
      <c r="C50757" s="106"/>
      <c r="D50757" s="139"/>
      <c r="P50757" s="142"/>
      <c r="Q50757" s="142"/>
      <c r="R50757" s="142"/>
      <c r="S50757" s="139"/>
    </row>
    <row r="50758" spans="2:19" ht="15.75" customHeight="1" x14ac:dyDescent="0.25">
      <c r="B50758" s="106"/>
      <c r="C50758" s="106"/>
      <c r="D50758" s="139"/>
      <c r="P50758" s="142"/>
      <c r="Q50758" s="142"/>
      <c r="R50758" s="142"/>
      <c r="S50758" s="139"/>
    </row>
    <row r="50759" spans="2:19" ht="15.75" customHeight="1" x14ac:dyDescent="0.25">
      <c r="B50759" s="106"/>
      <c r="C50759" s="106"/>
      <c r="D50759" s="139"/>
      <c r="P50759" s="142"/>
      <c r="Q50759" s="142"/>
      <c r="R50759" s="142"/>
      <c r="S50759" s="139"/>
    </row>
    <row r="50760" spans="2:19" ht="15.75" customHeight="1" x14ac:dyDescent="0.25">
      <c r="B50760" s="106"/>
      <c r="C50760" s="106"/>
      <c r="D50760" s="139"/>
      <c r="P50760" s="142"/>
      <c r="Q50760" s="142"/>
      <c r="R50760" s="142"/>
      <c r="S50760" s="139"/>
    </row>
    <row r="50761" spans="2:19" ht="15.75" customHeight="1" x14ac:dyDescent="0.25">
      <c r="B50761" s="106"/>
      <c r="C50761" s="106"/>
      <c r="D50761" s="139"/>
      <c r="P50761" s="142"/>
      <c r="Q50761" s="142"/>
      <c r="R50761" s="142"/>
      <c r="S50761" s="139"/>
    </row>
    <row r="50762" spans="2:19" ht="15.75" customHeight="1" x14ac:dyDescent="0.25">
      <c r="B50762" s="106"/>
      <c r="C50762" s="106"/>
      <c r="D50762" s="139"/>
      <c r="P50762" s="142"/>
      <c r="Q50762" s="142"/>
      <c r="R50762" s="142"/>
      <c r="S50762" s="139"/>
    </row>
    <row r="50763" spans="2:19" ht="15.75" customHeight="1" x14ac:dyDescent="0.25">
      <c r="B50763" s="106"/>
      <c r="C50763" s="106"/>
      <c r="D50763" s="139"/>
      <c r="P50763" s="142"/>
      <c r="Q50763" s="142"/>
      <c r="R50763" s="142"/>
      <c r="S50763" s="139"/>
    </row>
    <row r="50764" spans="2:19" ht="15.75" customHeight="1" x14ac:dyDescent="0.25">
      <c r="B50764" s="106"/>
      <c r="C50764" s="106"/>
      <c r="D50764" s="139"/>
      <c r="P50764" s="142"/>
      <c r="Q50764" s="142"/>
      <c r="R50764" s="142"/>
      <c r="S50764" s="139"/>
    </row>
    <row r="50765" spans="2:19" ht="15.75" customHeight="1" x14ac:dyDescent="0.25">
      <c r="B50765" s="106"/>
      <c r="C50765" s="106"/>
      <c r="D50765" s="139"/>
      <c r="P50765" s="142"/>
      <c r="Q50765" s="142"/>
      <c r="R50765" s="142"/>
      <c r="S50765" s="139"/>
    </row>
    <row r="50766" spans="2:19" ht="15.75" customHeight="1" x14ac:dyDescent="0.25">
      <c r="B50766" s="106"/>
      <c r="C50766" s="106"/>
      <c r="D50766" s="139"/>
      <c r="P50766" s="142"/>
      <c r="Q50766" s="142"/>
      <c r="R50766" s="142"/>
      <c r="S50766" s="139"/>
    </row>
    <row r="50767" spans="2:19" ht="15.75" customHeight="1" x14ac:dyDescent="0.25">
      <c r="B50767" s="106"/>
      <c r="C50767" s="106"/>
      <c r="D50767" s="139"/>
      <c r="P50767" s="142"/>
      <c r="Q50767" s="142"/>
      <c r="R50767" s="142"/>
      <c r="S50767" s="139"/>
    </row>
    <row r="50768" spans="2:19" ht="15.75" customHeight="1" x14ac:dyDescent="0.25">
      <c r="B50768" s="106"/>
      <c r="C50768" s="106"/>
      <c r="D50768" s="139"/>
      <c r="P50768" s="142"/>
      <c r="Q50768" s="142"/>
      <c r="R50768" s="142"/>
      <c r="S50768" s="139"/>
    </row>
    <row r="50769" spans="2:19" ht="15.75" customHeight="1" x14ac:dyDescent="0.25">
      <c r="B50769" s="106"/>
      <c r="C50769" s="106"/>
      <c r="D50769" s="139"/>
      <c r="P50769" s="142"/>
      <c r="Q50769" s="142"/>
      <c r="R50769" s="142"/>
      <c r="S50769" s="139"/>
    </row>
    <row r="50770" spans="2:19" ht="15.75" customHeight="1" x14ac:dyDescent="0.25">
      <c r="B50770" s="106"/>
      <c r="C50770" s="106"/>
      <c r="D50770" s="139"/>
      <c r="P50770" s="142"/>
      <c r="Q50770" s="142"/>
      <c r="R50770" s="142"/>
      <c r="S50770" s="139"/>
    </row>
    <row r="50771" spans="2:19" ht="15.75" customHeight="1" x14ac:dyDescent="0.25">
      <c r="B50771" s="106"/>
      <c r="C50771" s="106"/>
      <c r="D50771" s="139"/>
      <c r="P50771" s="142"/>
      <c r="Q50771" s="142"/>
      <c r="R50771" s="142"/>
      <c r="S50771" s="139"/>
    </row>
    <row r="50772" spans="2:19" ht="15.75" customHeight="1" x14ac:dyDescent="0.25">
      <c r="B50772" s="106"/>
      <c r="C50772" s="106"/>
      <c r="D50772" s="139"/>
      <c r="P50772" s="142"/>
      <c r="Q50772" s="142"/>
      <c r="R50772" s="142"/>
      <c r="S50772" s="139"/>
    </row>
    <row r="50773" spans="2:19" ht="15.75" customHeight="1" x14ac:dyDescent="0.25">
      <c r="B50773" s="106"/>
      <c r="C50773" s="106"/>
      <c r="D50773" s="139"/>
      <c r="P50773" s="142"/>
      <c r="Q50773" s="142"/>
      <c r="R50773" s="142"/>
      <c r="S50773" s="139"/>
    </row>
    <row r="50774" spans="2:19" ht="15.75" customHeight="1" x14ac:dyDescent="0.25">
      <c r="B50774" s="106"/>
      <c r="C50774" s="106"/>
      <c r="D50774" s="139"/>
      <c r="P50774" s="142"/>
      <c r="Q50774" s="142"/>
      <c r="R50774" s="142"/>
      <c r="S50774" s="139"/>
    </row>
    <row r="50775" spans="2:19" ht="15.75" customHeight="1" x14ac:dyDescent="0.25">
      <c r="B50775" s="106"/>
      <c r="C50775" s="106"/>
      <c r="D50775" s="139"/>
      <c r="P50775" s="142"/>
      <c r="Q50775" s="142"/>
      <c r="R50775" s="142"/>
      <c r="S50775" s="139"/>
    </row>
    <row r="50776" spans="2:19" ht="15.75" customHeight="1" x14ac:dyDescent="0.25">
      <c r="B50776" s="106"/>
      <c r="C50776" s="106"/>
      <c r="D50776" s="139"/>
      <c r="P50776" s="142"/>
      <c r="Q50776" s="142"/>
      <c r="R50776" s="142"/>
      <c r="S50776" s="139"/>
    </row>
    <row r="50777" spans="2:19" ht="15.75" customHeight="1" x14ac:dyDescent="0.25">
      <c r="B50777" s="106"/>
      <c r="C50777" s="106"/>
      <c r="D50777" s="139"/>
      <c r="P50777" s="142"/>
      <c r="Q50777" s="142"/>
      <c r="R50777" s="142"/>
      <c r="S50777" s="139"/>
    </row>
    <row r="50778" spans="2:19" ht="15.75" customHeight="1" x14ac:dyDescent="0.25">
      <c r="B50778" s="106"/>
      <c r="C50778" s="106"/>
      <c r="D50778" s="139"/>
      <c r="P50778" s="142"/>
      <c r="Q50778" s="142"/>
      <c r="R50778" s="142"/>
      <c r="S50778" s="139"/>
    </row>
    <row r="50779" spans="2:19" ht="15.75" customHeight="1" x14ac:dyDescent="0.25">
      <c r="B50779" s="106"/>
      <c r="C50779" s="106"/>
      <c r="D50779" s="139"/>
      <c r="P50779" s="142"/>
      <c r="Q50779" s="142"/>
      <c r="R50779" s="142"/>
      <c r="S50779" s="139"/>
    </row>
    <row r="50780" spans="2:19" ht="15.75" customHeight="1" x14ac:dyDescent="0.25">
      <c r="B50780" s="106"/>
      <c r="C50780" s="106"/>
      <c r="D50780" s="139"/>
      <c r="P50780" s="142"/>
      <c r="Q50780" s="142"/>
      <c r="R50780" s="142"/>
      <c r="S50780" s="139"/>
    </row>
    <row r="50781" spans="2:19" ht="15.75" customHeight="1" x14ac:dyDescent="0.25">
      <c r="B50781" s="106"/>
      <c r="C50781" s="106"/>
      <c r="D50781" s="139"/>
      <c r="P50781" s="142"/>
      <c r="Q50781" s="142"/>
      <c r="R50781" s="142"/>
      <c r="S50781" s="139"/>
    </row>
    <row r="50782" spans="2:19" ht="15.75" customHeight="1" x14ac:dyDescent="0.25">
      <c r="B50782" s="106"/>
      <c r="C50782" s="106"/>
      <c r="D50782" s="139"/>
      <c r="P50782" s="142"/>
      <c r="Q50782" s="142"/>
      <c r="R50782" s="142"/>
      <c r="S50782" s="139"/>
    </row>
    <row r="50783" spans="2:19" ht="15.75" customHeight="1" x14ac:dyDescent="0.25">
      <c r="B50783" s="106"/>
      <c r="C50783" s="106"/>
      <c r="D50783" s="139"/>
      <c r="P50783" s="142"/>
      <c r="Q50783" s="142"/>
      <c r="R50783" s="142"/>
      <c r="S50783" s="139"/>
    </row>
    <row r="50784" spans="2:19" ht="15.75" customHeight="1" x14ac:dyDescent="0.25">
      <c r="B50784" s="106"/>
      <c r="C50784" s="106"/>
      <c r="D50784" s="139"/>
      <c r="P50784" s="142"/>
      <c r="Q50784" s="142"/>
      <c r="R50784" s="142"/>
      <c r="S50784" s="139"/>
    </row>
    <row r="50785" spans="2:19" ht="15.75" customHeight="1" x14ac:dyDescent="0.25">
      <c r="B50785" s="106"/>
      <c r="C50785" s="106"/>
      <c r="D50785" s="139"/>
      <c r="P50785" s="142"/>
      <c r="Q50785" s="142"/>
      <c r="R50785" s="142"/>
      <c r="S50785" s="139"/>
    </row>
    <row r="50786" spans="2:19" ht="15.75" customHeight="1" x14ac:dyDescent="0.25">
      <c r="B50786" s="106"/>
      <c r="C50786" s="106"/>
      <c r="D50786" s="139"/>
      <c r="P50786" s="142"/>
      <c r="Q50786" s="142"/>
      <c r="R50786" s="142"/>
      <c r="S50786" s="139"/>
    </row>
    <row r="50787" spans="2:19" ht="15.75" customHeight="1" x14ac:dyDescent="0.25">
      <c r="B50787" s="106"/>
      <c r="C50787" s="106"/>
      <c r="D50787" s="139"/>
      <c r="P50787" s="142"/>
      <c r="Q50787" s="142"/>
      <c r="R50787" s="142"/>
      <c r="S50787" s="139"/>
    </row>
    <row r="50788" spans="2:19" ht="15.75" customHeight="1" x14ac:dyDescent="0.25">
      <c r="B50788" s="106"/>
      <c r="C50788" s="106"/>
      <c r="D50788" s="139"/>
      <c r="P50788" s="142"/>
      <c r="Q50788" s="142"/>
      <c r="R50788" s="142"/>
      <c r="S50788" s="139"/>
    </row>
    <row r="50789" spans="2:19" ht="15.75" customHeight="1" x14ac:dyDescent="0.25">
      <c r="B50789" s="106"/>
      <c r="C50789" s="106"/>
      <c r="D50789" s="139"/>
      <c r="P50789" s="142"/>
      <c r="Q50789" s="142"/>
      <c r="R50789" s="142"/>
      <c r="S50789" s="139"/>
    </row>
    <row r="50790" spans="2:19" ht="15.75" customHeight="1" x14ac:dyDescent="0.25">
      <c r="B50790" s="106"/>
      <c r="C50790" s="106"/>
      <c r="D50790" s="139"/>
      <c r="P50790" s="142"/>
      <c r="Q50790" s="142"/>
      <c r="R50790" s="142"/>
      <c r="S50790" s="139"/>
    </row>
    <row r="50791" spans="2:19" ht="15.75" customHeight="1" x14ac:dyDescent="0.25">
      <c r="B50791" s="106"/>
      <c r="C50791" s="106"/>
      <c r="D50791" s="139"/>
      <c r="P50791" s="142"/>
      <c r="Q50791" s="142"/>
      <c r="R50791" s="142"/>
      <c r="S50791" s="139"/>
    </row>
    <row r="50792" spans="2:19" ht="15.75" customHeight="1" x14ac:dyDescent="0.25">
      <c r="B50792" s="106"/>
      <c r="C50792" s="106"/>
      <c r="D50792" s="139"/>
      <c r="P50792" s="142"/>
      <c r="Q50792" s="142"/>
      <c r="R50792" s="142"/>
      <c r="S50792" s="139"/>
    </row>
    <row r="50793" spans="2:19" ht="15.75" customHeight="1" x14ac:dyDescent="0.25">
      <c r="B50793" s="106"/>
      <c r="C50793" s="106"/>
      <c r="D50793" s="139"/>
      <c r="P50793" s="142"/>
      <c r="Q50793" s="142"/>
      <c r="R50793" s="142"/>
      <c r="S50793" s="139"/>
    </row>
    <row r="50794" spans="2:19" ht="15.75" customHeight="1" x14ac:dyDescent="0.25">
      <c r="B50794" s="106"/>
      <c r="C50794" s="106"/>
      <c r="D50794" s="139"/>
      <c r="P50794" s="142"/>
      <c r="Q50794" s="142"/>
      <c r="R50794" s="142"/>
      <c r="S50794" s="139"/>
    </row>
    <row r="50795" spans="2:19" ht="15.75" customHeight="1" x14ac:dyDescent="0.25">
      <c r="B50795" s="106"/>
      <c r="C50795" s="106"/>
      <c r="D50795" s="139"/>
      <c r="P50795" s="142"/>
      <c r="Q50795" s="142"/>
      <c r="R50795" s="142"/>
      <c r="S50795" s="139"/>
    </row>
    <row r="50796" spans="2:19" ht="15.75" customHeight="1" x14ac:dyDescent="0.25">
      <c r="B50796" s="106"/>
      <c r="C50796" s="106"/>
      <c r="D50796" s="139"/>
      <c r="P50796" s="142"/>
      <c r="Q50796" s="142"/>
      <c r="R50796" s="142"/>
      <c r="S50796" s="139"/>
    </row>
    <row r="50797" spans="2:19" ht="15.75" customHeight="1" x14ac:dyDescent="0.25">
      <c r="B50797" s="106"/>
      <c r="C50797" s="106"/>
      <c r="D50797" s="139"/>
      <c r="P50797" s="142"/>
      <c r="Q50797" s="142"/>
      <c r="R50797" s="142"/>
      <c r="S50797" s="139"/>
    </row>
    <row r="50798" spans="2:19" ht="15.75" customHeight="1" x14ac:dyDescent="0.25">
      <c r="B50798" s="106"/>
      <c r="C50798" s="106"/>
      <c r="D50798" s="139"/>
      <c r="P50798" s="142"/>
      <c r="Q50798" s="142"/>
      <c r="R50798" s="142"/>
      <c r="S50798" s="139"/>
    </row>
    <row r="50799" spans="2:19" ht="15.75" customHeight="1" x14ac:dyDescent="0.25">
      <c r="B50799" s="106"/>
      <c r="C50799" s="106"/>
      <c r="D50799" s="139"/>
      <c r="P50799" s="142"/>
      <c r="Q50799" s="142"/>
      <c r="R50799" s="142"/>
      <c r="S50799" s="139"/>
    </row>
    <row r="50800" spans="2:19" ht="15.75" customHeight="1" x14ac:dyDescent="0.25">
      <c r="B50800" s="106"/>
      <c r="C50800" s="106"/>
      <c r="D50800" s="139"/>
      <c r="P50800" s="142"/>
      <c r="Q50800" s="142"/>
      <c r="R50800" s="142"/>
      <c r="S50800" s="139"/>
    </row>
    <row r="50801" spans="2:19" ht="15.75" customHeight="1" x14ac:dyDescent="0.25">
      <c r="B50801" s="106"/>
      <c r="C50801" s="106"/>
      <c r="D50801" s="139"/>
      <c r="P50801" s="142"/>
      <c r="Q50801" s="142"/>
      <c r="R50801" s="142"/>
      <c r="S50801" s="139"/>
    </row>
    <row r="50802" spans="2:19" ht="15.75" customHeight="1" x14ac:dyDescent="0.25">
      <c r="B50802" s="106"/>
      <c r="C50802" s="106"/>
      <c r="D50802" s="139"/>
      <c r="P50802" s="142"/>
      <c r="Q50802" s="142"/>
      <c r="R50802" s="142"/>
      <c r="S50802" s="139"/>
    </row>
    <row r="50803" spans="2:19" ht="15.75" customHeight="1" x14ac:dyDescent="0.25">
      <c r="B50803" s="106"/>
      <c r="C50803" s="106"/>
      <c r="D50803" s="139"/>
      <c r="P50803" s="142"/>
      <c r="Q50803" s="142"/>
      <c r="R50803" s="142"/>
      <c r="S50803" s="139"/>
    </row>
    <row r="50804" spans="2:19" ht="15.75" customHeight="1" x14ac:dyDescent="0.25">
      <c r="B50804" s="106"/>
      <c r="C50804" s="106"/>
      <c r="D50804" s="139"/>
      <c r="P50804" s="142"/>
      <c r="Q50804" s="142"/>
      <c r="R50804" s="142"/>
      <c r="S50804" s="139"/>
    </row>
    <row r="50805" spans="2:19" ht="15.75" customHeight="1" x14ac:dyDescent="0.25">
      <c r="B50805" s="106"/>
      <c r="C50805" s="106"/>
      <c r="D50805" s="139"/>
      <c r="P50805" s="142"/>
      <c r="Q50805" s="142"/>
      <c r="R50805" s="142"/>
      <c r="S50805" s="139"/>
    </row>
    <row r="50806" spans="2:19" ht="15.75" customHeight="1" x14ac:dyDescent="0.25">
      <c r="B50806" s="106"/>
      <c r="C50806" s="106"/>
      <c r="D50806" s="139"/>
      <c r="P50806" s="142"/>
      <c r="Q50806" s="142"/>
      <c r="R50806" s="142"/>
      <c r="S50806" s="139"/>
    </row>
    <row r="50807" spans="2:19" ht="15.75" customHeight="1" x14ac:dyDescent="0.25">
      <c r="B50807" s="106"/>
      <c r="C50807" s="106"/>
      <c r="D50807" s="139"/>
      <c r="P50807" s="142"/>
      <c r="Q50807" s="142"/>
      <c r="R50807" s="142"/>
      <c r="S50807" s="139"/>
    </row>
    <row r="50808" spans="2:19" ht="15.75" customHeight="1" x14ac:dyDescent="0.25">
      <c r="B50808" s="106"/>
      <c r="C50808" s="106"/>
      <c r="D50808" s="139"/>
      <c r="P50808" s="142"/>
      <c r="Q50808" s="142"/>
      <c r="R50808" s="142"/>
      <c r="S50808" s="139"/>
    </row>
    <row r="50809" spans="2:19" ht="15.75" customHeight="1" x14ac:dyDescent="0.25">
      <c r="B50809" s="106"/>
      <c r="C50809" s="106"/>
      <c r="D50809" s="139"/>
      <c r="P50809" s="142"/>
      <c r="Q50809" s="142"/>
      <c r="R50809" s="142"/>
      <c r="S50809" s="139"/>
    </row>
    <row r="50810" spans="2:19" ht="15.75" customHeight="1" x14ac:dyDescent="0.25">
      <c r="B50810" s="106"/>
      <c r="C50810" s="106"/>
      <c r="D50810" s="139"/>
      <c r="P50810" s="142"/>
      <c r="Q50810" s="142"/>
      <c r="R50810" s="142"/>
      <c r="S50810" s="139"/>
    </row>
    <row r="50811" spans="2:19" ht="15.75" customHeight="1" x14ac:dyDescent="0.25">
      <c r="B50811" s="106"/>
      <c r="C50811" s="106"/>
      <c r="D50811" s="139"/>
      <c r="P50811" s="142"/>
      <c r="Q50811" s="142"/>
      <c r="R50811" s="142"/>
      <c r="S50811" s="139"/>
    </row>
    <row r="50812" spans="2:19" ht="15.75" customHeight="1" x14ac:dyDescent="0.25">
      <c r="B50812" s="106"/>
      <c r="C50812" s="106"/>
      <c r="D50812" s="139"/>
      <c r="P50812" s="142"/>
      <c r="Q50812" s="142"/>
      <c r="R50812" s="142"/>
      <c r="S50812" s="139"/>
    </row>
    <row r="50813" spans="2:19" ht="15.75" customHeight="1" x14ac:dyDescent="0.25">
      <c r="B50813" s="106"/>
      <c r="C50813" s="106"/>
      <c r="D50813" s="139"/>
      <c r="P50813" s="142"/>
      <c r="Q50813" s="142"/>
      <c r="R50813" s="142"/>
      <c r="S50813" s="139"/>
    </row>
    <row r="50814" spans="2:19" ht="15.75" customHeight="1" x14ac:dyDescent="0.25">
      <c r="B50814" s="106"/>
      <c r="C50814" s="106"/>
      <c r="D50814" s="139"/>
      <c r="P50814" s="142"/>
      <c r="Q50814" s="142"/>
      <c r="R50814" s="142"/>
      <c r="S50814" s="139"/>
    </row>
    <row r="50815" spans="2:19" ht="15.75" customHeight="1" x14ac:dyDescent="0.25">
      <c r="B50815" s="106"/>
      <c r="C50815" s="106"/>
      <c r="D50815" s="139"/>
      <c r="P50815" s="142"/>
      <c r="Q50815" s="142"/>
      <c r="R50815" s="142"/>
      <c r="S50815" s="139"/>
    </row>
    <row r="50816" spans="2:19" ht="15.75" customHeight="1" x14ac:dyDescent="0.25">
      <c r="B50816" s="106"/>
      <c r="C50816" s="106"/>
      <c r="D50816" s="139"/>
      <c r="P50816" s="142"/>
      <c r="Q50816" s="142"/>
      <c r="R50816" s="142"/>
      <c r="S50816" s="139"/>
    </row>
    <row r="50817" spans="2:19" ht="15.75" customHeight="1" x14ac:dyDescent="0.25">
      <c r="B50817" s="106"/>
      <c r="C50817" s="106"/>
      <c r="D50817" s="139"/>
      <c r="P50817" s="142"/>
      <c r="Q50817" s="142"/>
      <c r="R50817" s="142"/>
      <c r="S50817" s="139"/>
    </row>
    <row r="50818" spans="2:19" ht="15.75" customHeight="1" x14ac:dyDescent="0.25">
      <c r="B50818" s="106"/>
      <c r="C50818" s="106"/>
      <c r="D50818" s="139"/>
      <c r="P50818" s="142"/>
      <c r="Q50818" s="142"/>
      <c r="R50818" s="142"/>
      <c r="S50818" s="139"/>
    </row>
    <row r="50819" spans="2:19" ht="15.75" customHeight="1" x14ac:dyDescent="0.25">
      <c r="B50819" s="106"/>
      <c r="C50819" s="106"/>
      <c r="D50819" s="139"/>
      <c r="P50819" s="142"/>
      <c r="Q50819" s="142"/>
      <c r="R50819" s="142"/>
      <c r="S50819" s="139"/>
    </row>
    <row r="50820" spans="2:19" ht="15.75" customHeight="1" x14ac:dyDescent="0.25">
      <c r="B50820" s="106"/>
      <c r="C50820" s="106"/>
      <c r="D50820" s="139"/>
      <c r="P50820" s="142"/>
      <c r="Q50820" s="142"/>
      <c r="R50820" s="142"/>
      <c r="S50820" s="139"/>
    </row>
    <row r="50821" spans="2:19" ht="15.75" customHeight="1" x14ac:dyDescent="0.25">
      <c r="B50821" s="106"/>
      <c r="C50821" s="106"/>
      <c r="D50821" s="139"/>
      <c r="P50821" s="142"/>
      <c r="Q50821" s="142"/>
      <c r="R50821" s="142"/>
      <c r="S50821" s="139"/>
    </row>
    <row r="50822" spans="2:19" ht="15.75" customHeight="1" x14ac:dyDescent="0.25">
      <c r="B50822" s="106"/>
      <c r="C50822" s="106"/>
      <c r="D50822" s="139"/>
      <c r="P50822" s="142"/>
      <c r="Q50822" s="142"/>
      <c r="R50822" s="142"/>
      <c r="S50822" s="139"/>
    </row>
    <row r="50823" spans="2:19" ht="15.75" customHeight="1" x14ac:dyDescent="0.25">
      <c r="B50823" s="106"/>
      <c r="C50823" s="106"/>
      <c r="D50823" s="139"/>
      <c r="P50823" s="142"/>
      <c r="Q50823" s="142"/>
      <c r="R50823" s="142"/>
      <c r="S50823" s="139"/>
    </row>
    <row r="50824" spans="2:19" ht="15.75" customHeight="1" x14ac:dyDescent="0.25">
      <c r="B50824" s="106"/>
      <c r="C50824" s="106"/>
      <c r="D50824" s="139"/>
      <c r="P50824" s="142"/>
      <c r="Q50824" s="142"/>
      <c r="R50824" s="142"/>
      <c r="S50824" s="139"/>
    </row>
    <row r="50825" spans="2:19" ht="15.75" customHeight="1" x14ac:dyDescent="0.25">
      <c r="B50825" s="106"/>
      <c r="C50825" s="106"/>
      <c r="D50825" s="139"/>
      <c r="P50825" s="142"/>
      <c r="Q50825" s="142"/>
      <c r="R50825" s="142"/>
      <c r="S50825" s="139"/>
    </row>
    <row r="50826" spans="2:19" ht="15.75" customHeight="1" x14ac:dyDescent="0.25">
      <c r="B50826" s="106"/>
      <c r="C50826" s="106"/>
      <c r="D50826" s="139"/>
      <c r="P50826" s="142"/>
      <c r="Q50826" s="142"/>
      <c r="R50826" s="142"/>
      <c r="S50826" s="139"/>
    </row>
    <row r="50827" spans="2:19" ht="15.75" customHeight="1" x14ac:dyDescent="0.25">
      <c r="B50827" s="106"/>
      <c r="C50827" s="106"/>
      <c r="D50827" s="139"/>
      <c r="P50827" s="142"/>
      <c r="Q50827" s="142"/>
      <c r="R50827" s="142"/>
      <c r="S50827" s="139"/>
    </row>
    <row r="50828" spans="2:19" ht="15.75" customHeight="1" x14ac:dyDescent="0.25">
      <c r="B50828" s="106"/>
      <c r="C50828" s="106"/>
      <c r="D50828" s="139"/>
      <c r="P50828" s="142"/>
      <c r="Q50828" s="142"/>
      <c r="R50828" s="142"/>
      <c r="S50828" s="139"/>
    </row>
    <row r="50829" spans="2:19" ht="15.75" customHeight="1" x14ac:dyDescent="0.25">
      <c r="B50829" s="106"/>
      <c r="C50829" s="106"/>
      <c r="D50829" s="139"/>
      <c r="P50829" s="142"/>
      <c r="Q50829" s="142"/>
      <c r="R50829" s="142"/>
      <c r="S50829" s="139"/>
    </row>
    <row r="50830" spans="2:19" ht="15.75" customHeight="1" x14ac:dyDescent="0.25">
      <c r="B50830" s="106"/>
      <c r="C50830" s="106"/>
      <c r="D50830" s="139"/>
      <c r="P50830" s="142"/>
      <c r="Q50830" s="142"/>
      <c r="R50830" s="142"/>
      <c r="S50830" s="139"/>
    </row>
    <row r="50831" spans="2:19" ht="15.75" customHeight="1" x14ac:dyDescent="0.25">
      <c r="B50831" s="106"/>
      <c r="C50831" s="106"/>
      <c r="D50831" s="139"/>
      <c r="P50831" s="142"/>
      <c r="Q50831" s="142"/>
      <c r="R50831" s="142"/>
      <c r="S50831" s="139"/>
    </row>
    <row r="50832" spans="2:19" ht="15.75" customHeight="1" x14ac:dyDescent="0.25">
      <c r="B50832" s="106"/>
      <c r="C50832" s="106"/>
      <c r="D50832" s="139"/>
      <c r="P50832" s="142"/>
      <c r="Q50832" s="142"/>
      <c r="R50832" s="142"/>
      <c r="S50832" s="139"/>
    </row>
    <row r="50833" spans="2:19" ht="15.75" customHeight="1" x14ac:dyDescent="0.25">
      <c r="B50833" s="106"/>
      <c r="C50833" s="106"/>
      <c r="D50833" s="139"/>
      <c r="P50833" s="142"/>
      <c r="Q50833" s="142"/>
      <c r="R50833" s="142"/>
      <c r="S50833" s="139"/>
    </row>
    <row r="50834" spans="2:19" ht="15.75" customHeight="1" x14ac:dyDescent="0.25">
      <c r="B50834" s="106"/>
      <c r="C50834" s="106"/>
      <c r="D50834" s="139"/>
      <c r="P50834" s="142"/>
      <c r="Q50834" s="142"/>
      <c r="R50834" s="142"/>
      <c r="S50834" s="139"/>
    </row>
    <row r="50835" spans="2:19" ht="15.75" customHeight="1" x14ac:dyDescent="0.25">
      <c r="B50835" s="106"/>
      <c r="C50835" s="106"/>
      <c r="D50835" s="139"/>
      <c r="P50835" s="142"/>
      <c r="Q50835" s="142"/>
      <c r="R50835" s="142"/>
      <c r="S50835" s="139"/>
    </row>
    <row r="50836" spans="2:19" ht="15.75" customHeight="1" x14ac:dyDescent="0.25">
      <c r="B50836" s="106"/>
      <c r="C50836" s="106"/>
      <c r="D50836" s="139"/>
      <c r="P50836" s="142"/>
      <c r="Q50836" s="142"/>
      <c r="R50836" s="142"/>
      <c r="S50836" s="139"/>
    </row>
    <row r="50837" spans="2:19" ht="15.75" customHeight="1" x14ac:dyDescent="0.25">
      <c r="B50837" s="106"/>
      <c r="C50837" s="106"/>
      <c r="D50837" s="139"/>
      <c r="P50837" s="142"/>
      <c r="Q50837" s="142"/>
      <c r="R50837" s="142"/>
      <c r="S50837" s="139"/>
    </row>
    <row r="50838" spans="2:19" ht="15.75" customHeight="1" x14ac:dyDescent="0.25">
      <c r="B50838" s="106"/>
      <c r="C50838" s="106"/>
      <c r="D50838" s="139"/>
      <c r="P50838" s="142"/>
      <c r="Q50838" s="142"/>
      <c r="R50838" s="142"/>
      <c r="S50838" s="139"/>
    </row>
    <row r="50839" spans="2:19" ht="15.75" customHeight="1" x14ac:dyDescent="0.25">
      <c r="B50839" s="106"/>
      <c r="C50839" s="106"/>
      <c r="D50839" s="139"/>
      <c r="P50839" s="142"/>
      <c r="Q50839" s="142"/>
      <c r="R50839" s="142"/>
      <c r="S50839" s="139"/>
    </row>
    <row r="50840" spans="2:19" ht="15.75" customHeight="1" x14ac:dyDescent="0.25">
      <c r="B50840" s="106"/>
      <c r="C50840" s="106"/>
      <c r="D50840" s="139"/>
      <c r="P50840" s="142"/>
      <c r="Q50840" s="142"/>
      <c r="R50840" s="142"/>
      <c r="S50840" s="139"/>
    </row>
    <row r="50841" spans="2:19" ht="15.75" customHeight="1" x14ac:dyDescent="0.25">
      <c r="B50841" s="106"/>
      <c r="C50841" s="106"/>
      <c r="D50841" s="139"/>
      <c r="P50841" s="142"/>
      <c r="Q50841" s="142"/>
      <c r="R50841" s="142"/>
      <c r="S50841" s="139"/>
    </row>
    <row r="50842" spans="2:19" ht="15.75" customHeight="1" x14ac:dyDescent="0.25">
      <c r="B50842" s="106"/>
      <c r="C50842" s="106"/>
      <c r="D50842" s="139"/>
      <c r="P50842" s="142"/>
      <c r="Q50842" s="142"/>
      <c r="R50842" s="142"/>
      <c r="S50842" s="139"/>
    </row>
    <row r="50843" spans="2:19" ht="15.75" customHeight="1" x14ac:dyDescent="0.25">
      <c r="B50843" s="106"/>
      <c r="C50843" s="106"/>
      <c r="D50843" s="139"/>
      <c r="P50843" s="142"/>
      <c r="Q50843" s="142"/>
      <c r="R50843" s="142"/>
      <c r="S50843" s="139"/>
    </row>
    <row r="50844" spans="2:19" ht="15.75" customHeight="1" x14ac:dyDescent="0.25">
      <c r="B50844" s="106"/>
      <c r="C50844" s="106"/>
      <c r="D50844" s="139"/>
      <c r="P50844" s="142"/>
      <c r="Q50844" s="142"/>
      <c r="R50844" s="142"/>
      <c r="S50844" s="139"/>
    </row>
    <row r="50845" spans="2:19" ht="15.75" customHeight="1" x14ac:dyDescent="0.25">
      <c r="B50845" s="106"/>
      <c r="C50845" s="106"/>
      <c r="D50845" s="139"/>
      <c r="P50845" s="142"/>
      <c r="Q50845" s="142"/>
      <c r="R50845" s="142"/>
      <c r="S50845" s="139"/>
    </row>
    <row r="50846" spans="2:19" ht="15.75" customHeight="1" x14ac:dyDescent="0.25">
      <c r="B50846" s="106"/>
      <c r="C50846" s="106"/>
      <c r="D50846" s="139"/>
      <c r="P50846" s="142"/>
      <c r="Q50846" s="142"/>
      <c r="R50846" s="142"/>
      <c r="S50846" s="139"/>
    </row>
    <row r="50847" spans="2:19" ht="15.75" customHeight="1" x14ac:dyDescent="0.25">
      <c r="B50847" s="106"/>
      <c r="C50847" s="106"/>
      <c r="D50847" s="139"/>
      <c r="P50847" s="142"/>
      <c r="Q50847" s="142"/>
      <c r="R50847" s="142"/>
      <c r="S50847" s="139"/>
    </row>
    <row r="50848" spans="2:19" ht="15.75" customHeight="1" x14ac:dyDescent="0.25">
      <c r="B50848" s="106"/>
      <c r="C50848" s="106"/>
      <c r="D50848" s="139"/>
      <c r="P50848" s="142"/>
      <c r="Q50848" s="142"/>
      <c r="R50848" s="142"/>
      <c r="S50848" s="139"/>
    </row>
    <row r="50849" spans="2:19" ht="15.75" customHeight="1" x14ac:dyDescent="0.25">
      <c r="B50849" s="106"/>
      <c r="C50849" s="106"/>
      <c r="D50849" s="139"/>
      <c r="P50849" s="142"/>
      <c r="Q50849" s="142"/>
      <c r="R50849" s="142"/>
      <c r="S50849" s="139"/>
    </row>
    <row r="50850" spans="2:19" ht="15.75" customHeight="1" x14ac:dyDescent="0.25">
      <c r="B50850" s="106"/>
      <c r="C50850" s="106"/>
      <c r="D50850" s="139"/>
      <c r="P50850" s="142"/>
      <c r="Q50850" s="142"/>
      <c r="R50850" s="142"/>
      <c r="S50850" s="139"/>
    </row>
    <row r="50851" spans="2:19" ht="15.75" customHeight="1" x14ac:dyDescent="0.25">
      <c r="B50851" s="106"/>
      <c r="C50851" s="106"/>
      <c r="D50851" s="139"/>
      <c r="P50851" s="142"/>
      <c r="Q50851" s="142"/>
      <c r="R50851" s="142"/>
      <c r="S50851" s="139"/>
    </row>
    <row r="50852" spans="2:19" ht="15.75" customHeight="1" x14ac:dyDescent="0.25">
      <c r="B50852" s="106"/>
      <c r="C50852" s="106"/>
      <c r="D50852" s="139"/>
      <c r="P50852" s="142"/>
      <c r="Q50852" s="142"/>
      <c r="R50852" s="142"/>
      <c r="S50852" s="139"/>
    </row>
    <row r="50853" spans="2:19" ht="15.75" customHeight="1" x14ac:dyDescent="0.25">
      <c r="B50853" s="106"/>
      <c r="C50853" s="106"/>
      <c r="D50853" s="139"/>
      <c r="P50853" s="142"/>
      <c r="Q50853" s="142"/>
      <c r="R50853" s="142"/>
      <c r="S50853" s="139"/>
    </row>
    <row r="50854" spans="2:19" ht="15.75" customHeight="1" x14ac:dyDescent="0.25">
      <c r="B50854" s="106"/>
      <c r="C50854" s="106"/>
      <c r="D50854" s="139"/>
      <c r="P50854" s="142"/>
      <c r="Q50854" s="142"/>
      <c r="R50854" s="142"/>
      <c r="S50854" s="139"/>
    </row>
    <row r="50855" spans="2:19" ht="15.75" customHeight="1" x14ac:dyDescent="0.25">
      <c r="B50855" s="106"/>
      <c r="C50855" s="106"/>
      <c r="D50855" s="139"/>
      <c r="P50855" s="142"/>
      <c r="Q50855" s="142"/>
      <c r="R50855" s="142"/>
      <c r="S50855" s="139"/>
    </row>
    <row r="50856" spans="2:19" ht="15.75" customHeight="1" x14ac:dyDescent="0.25">
      <c r="B50856" s="106"/>
      <c r="C50856" s="106"/>
      <c r="D50856" s="139"/>
      <c r="P50856" s="142"/>
      <c r="Q50856" s="142"/>
      <c r="R50856" s="142"/>
      <c r="S50856" s="139"/>
    </row>
    <row r="50857" spans="2:19" ht="15.75" customHeight="1" x14ac:dyDescent="0.25">
      <c r="B50857" s="106"/>
      <c r="C50857" s="106"/>
      <c r="D50857" s="139"/>
      <c r="P50857" s="142"/>
      <c r="Q50857" s="142"/>
      <c r="R50857" s="142"/>
      <c r="S50857" s="139"/>
    </row>
    <row r="50858" spans="2:19" ht="15.75" customHeight="1" x14ac:dyDescent="0.25">
      <c r="B50858" s="106"/>
      <c r="C50858" s="106"/>
      <c r="D50858" s="139"/>
      <c r="P50858" s="142"/>
      <c r="Q50858" s="142"/>
      <c r="R50858" s="142"/>
      <c r="S50858" s="139"/>
    </row>
    <row r="50859" spans="2:19" ht="15.75" customHeight="1" x14ac:dyDescent="0.25">
      <c r="B50859" s="106"/>
      <c r="C50859" s="106"/>
      <c r="D50859" s="139"/>
      <c r="P50859" s="142"/>
      <c r="Q50859" s="142"/>
      <c r="R50859" s="142"/>
      <c r="S50859" s="139"/>
    </row>
    <row r="50860" spans="2:19" ht="15.75" customHeight="1" x14ac:dyDescent="0.25">
      <c r="B50860" s="106"/>
      <c r="C50860" s="106"/>
      <c r="D50860" s="139"/>
      <c r="P50860" s="142"/>
      <c r="Q50860" s="142"/>
      <c r="R50860" s="142"/>
      <c r="S50860" s="139"/>
    </row>
    <row r="50861" spans="2:19" ht="15.75" customHeight="1" x14ac:dyDescent="0.25">
      <c r="B50861" s="106"/>
      <c r="C50861" s="106"/>
      <c r="D50861" s="139"/>
      <c r="P50861" s="142"/>
      <c r="Q50861" s="142"/>
      <c r="R50861" s="142"/>
      <c r="S50861" s="139"/>
    </row>
    <row r="50862" spans="2:19" ht="15.75" customHeight="1" x14ac:dyDescent="0.25">
      <c r="B50862" s="106"/>
      <c r="C50862" s="106"/>
      <c r="D50862" s="139"/>
      <c r="P50862" s="142"/>
      <c r="Q50862" s="142"/>
      <c r="R50862" s="142"/>
      <c r="S50862" s="139"/>
    </row>
    <row r="50863" spans="2:19" ht="15.75" customHeight="1" x14ac:dyDescent="0.25">
      <c r="B50863" s="106"/>
      <c r="C50863" s="106"/>
      <c r="D50863" s="139"/>
      <c r="P50863" s="142"/>
      <c r="Q50863" s="142"/>
      <c r="R50863" s="142"/>
      <c r="S50863" s="139"/>
    </row>
    <row r="50864" spans="2:19" ht="15.75" customHeight="1" x14ac:dyDescent="0.25">
      <c r="B50864" s="106"/>
      <c r="C50864" s="106"/>
      <c r="D50864" s="139"/>
      <c r="P50864" s="142"/>
      <c r="Q50864" s="142"/>
      <c r="R50864" s="142"/>
      <c r="S50864" s="139"/>
    </row>
    <row r="50865" spans="2:19" ht="15.75" customHeight="1" x14ac:dyDescent="0.25">
      <c r="B50865" s="106"/>
      <c r="C50865" s="106"/>
      <c r="D50865" s="139"/>
      <c r="P50865" s="142"/>
      <c r="Q50865" s="142"/>
      <c r="R50865" s="142"/>
      <c r="S50865" s="139"/>
    </row>
    <row r="50866" spans="2:19" ht="15.75" customHeight="1" x14ac:dyDescent="0.25">
      <c r="B50866" s="106"/>
      <c r="C50866" s="106"/>
      <c r="D50866" s="139"/>
      <c r="P50866" s="142"/>
      <c r="Q50866" s="142"/>
      <c r="R50866" s="142"/>
      <c r="S50866" s="139"/>
    </row>
    <row r="50867" spans="2:19" ht="15.75" customHeight="1" x14ac:dyDescent="0.25">
      <c r="B50867" s="106"/>
      <c r="C50867" s="106"/>
      <c r="D50867" s="139"/>
      <c r="P50867" s="142"/>
      <c r="Q50867" s="142"/>
      <c r="R50867" s="142"/>
      <c r="S50867" s="139"/>
    </row>
    <row r="50868" spans="2:19" ht="15.75" customHeight="1" x14ac:dyDescent="0.25">
      <c r="B50868" s="106"/>
      <c r="C50868" s="106"/>
      <c r="D50868" s="139"/>
      <c r="P50868" s="142"/>
      <c r="Q50868" s="142"/>
      <c r="R50868" s="142"/>
      <c r="S50868" s="139"/>
    </row>
    <row r="50869" spans="2:19" ht="15.75" customHeight="1" x14ac:dyDescent="0.25">
      <c r="B50869" s="106"/>
      <c r="C50869" s="106"/>
      <c r="D50869" s="139"/>
      <c r="P50869" s="142"/>
      <c r="Q50869" s="142"/>
      <c r="R50869" s="142"/>
      <c r="S50869" s="139"/>
    </row>
    <row r="50870" spans="2:19" ht="15.75" customHeight="1" x14ac:dyDescent="0.25">
      <c r="B50870" s="106"/>
      <c r="C50870" s="106"/>
      <c r="D50870" s="139"/>
      <c r="P50870" s="142"/>
      <c r="Q50870" s="142"/>
      <c r="R50870" s="142"/>
      <c r="S50870" s="139"/>
    </row>
    <row r="50871" spans="2:19" ht="15.75" customHeight="1" x14ac:dyDescent="0.25">
      <c r="B50871" s="106"/>
      <c r="C50871" s="106"/>
      <c r="D50871" s="139"/>
      <c r="P50871" s="142"/>
      <c r="Q50871" s="142"/>
      <c r="R50871" s="142"/>
      <c r="S50871" s="139"/>
    </row>
    <row r="50872" spans="2:19" ht="15.75" customHeight="1" x14ac:dyDescent="0.25">
      <c r="B50872" s="106"/>
      <c r="C50872" s="106"/>
      <c r="D50872" s="139"/>
      <c r="P50872" s="142"/>
      <c r="Q50872" s="142"/>
      <c r="R50872" s="142"/>
      <c r="S50872" s="139"/>
    </row>
    <row r="50873" spans="2:19" ht="15.75" customHeight="1" x14ac:dyDescent="0.25">
      <c r="B50873" s="106"/>
      <c r="C50873" s="106"/>
      <c r="D50873" s="139"/>
      <c r="P50873" s="142"/>
      <c r="Q50873" s="142"/>
      <c r="R50873" s="142"/>
      <c r="S50873" s="139"/>
    </row>
    <row r="50874" spans="2:19" ht="15.75" customHeight="1" x14ac:dyDescent="0.25">
      <c r="B50874" s="106"/>
      <c r="C50874" s="106"/>
      <c r="D50874" s="139"/>
      <c r="P50874" s="142"/>
      <c r="Q50874" s="142"/>
      <c r="R50874" s="142"/>
      <c r="S50874" s="139"/>
    </row>
    <row r="50875" spans="2:19" ht="15.75" customHeight="1" x14ac:dyDescent="0.25">
      <c r="B50875" s="106"/>
      <c r="C50875" s="106"/>
      <c r="D50875" s="139"/>
      <c r="P50875" s="142"/>
      <c r="Q50875" s="142"/>
      <c r="R50875" s="142"/>
      <c r="S50875" s="139"/>
    </row>
    <row r="50876" spans="2:19" ht="15.75" customHeight="1" x14ac:dyDescent="0.25">
      <c r="B50876" s="106"/>
      <c r="C50876" s="106"/>
      <c r="D50876" s="139"/>
      <c r="P50876" s="142"/>
      <c r="Q50876" s="142"/>
      <c r="R50876" s="142"/>
      <c r="S50876" s="139"/>
    </row>
    <row r="50877" spans="2:19" ht="15.75" customHeight="1" x14ac:dyDescent="0.25">
      <c r="B50877" s="106"/>
      <c r="C50877" s="106"/>
      <c r="D50877" s="139"/>
      <c r="P50877" s="142"/>
      <c r="Q50877" s="142"/>
      <c r="R50877" s="142"/>
      <c r="S50877" s="139"/>
    </row>
    <row r="50878" spans="2:19" ht="15.75" customHeight="1" x14ac:dyDescent="0.25">
      <c r="B50878" s="106"/>
      <c r="C50878" s="106"/>
      <c r="D50878" s="139"/>
      <c r="P50878" s="142"/>
      <c r="Q50878" s="142"/>
      <c r="R50878" s="142"/>
      <c r="S50878" s="139"/>
    </row>
    <row r="50879" spans="2:19" ht="15.75" customHeight="1" x14ac:dyDescent="0.25">
      <c r="B50879" s="106"/>
      <c r="C50879" s="106"/>
      <c r="D50879" s="139"/>
      <c r="P50879" s="142"/>
      <c r="Q50879" s="142"/>
      <c r="R50879" s="142"/>
      <c r="S50879" s="139"/>
    </row>
    <row r="50880" spans="2:19" ht="15.75" customHeight="1" x14ac:dyDescent="0.25">
      <c r="B50880" s="106"/>
      <c r="C50880" s="106"/>
      <c r="D50880" s="139"/>
      <c r="P50880" s="142"/>
      <c r="Q50880" s="142"/>
      <c r="R50880" s="142"/>
      <c r="S50880" s="139"/>
    </row>
    <row r="50881" spans="2:19" ht="15.75" customHeight="1" x14ac:dyDescent="0.25">
      <c r="B50881" s="106"/>
      <c r="C50881" s="106"/>
      <c r="D50881" s="139"/>
      <c r="P50881" s="142"/>
      <c r="Q50881" s="142"/>
      <c r="R50881" s="142"/>
      <c r="S50881" s="139"/>
    </row>
    <row r="50882" spans="2:19" ht="15.75" customHeight="1" x14ac:dyDescent="0.25">
      <c r="B50882" s="106"/>
      <c r="C50882" s="106"/>
      <c r="D50882" s="139"/>
      <c r="P50882" s="142"/>
      <c r="Q50882" s="142"/>
      <c r="R50882" s="142"/>
      <c r="S50882" s="139"/>
    </row>
    <row r="50883" spans="2:19" ht="15.75" customHeight="1" x14ac:dyDescent="0.25">
      <c r="B50883" s="106"/>
      <c r="C50883" s="106"/>
      <c r="D50883" s="139"/>
      <c r="P50883" s="142"/>
      <c r="Q50883" s="142"/>
      <c r="R50883" s="142"/>
      <c r="S50883" s="139"/>
    </row>
    <row r="50884" spans="2:19" ht="15.75" customHeight="1" x14ac:dyDescent="0.25">
      <c r="B50884" s="106"/>
      <c r="C50884" s="106"/>
      <c r="D50884" s="139"/>
      <c r="P50884" s="142"/>
      <c r="Q50884" s="142"/>
      <c r="R50884" s="142"/>
      <c r="S50884" s="139"/>
    </row>
    <row r="50885" spans="2:19" ht="15.75" customHeight="1" x14ac:dyDescent="0.25">
      <c r="B50885" s="106"/>
      <c r="C50885" s="106"/>
      <c r="D50885" s="139"/>
      <c r="P50885" s="142"/>
      <c r="Q50885" s="142"/>
      <c r="R50885" s="142"/>
      <c r="S50885" s="139"/>
    </row>
    <row r="50886" spans="2:19" ht="15.75" customHeight="1" x14ac:dyDescent="0.25">
      <c r="B50886" s="106"/>
      <c r="C50886" s="106"/>
      <c r="D50886" s="139"/>
      <c r="P50886" s="142"/>
      <c r="Q50886" s="142"/>
      <c r="R50886" s="142"/>
      <c r="S50886" s="139"/>
    </row>
    <row r="50887" spans="2:19" ht="15.75" customHeight="1" x14ac:dyDescent="0.25">
      <c r="B50887" s="106"/>
      <c r="C50887" s="106"/>
      <c r="D50887" s="139"/>
      <c r="P50887" s="142"/>
      <c r="Q50887" s="142"/>
      <c r="R50887" s="142"/>
      <c r="S50887" s="139"/>
    </row>
    <row r="50888" spans="2:19" ht="15.75" customHeight="1" x14ac:dyDescent="0.25">
      <c r="B50888" s="106"/>
      <c r="C50888" s="106"/>
      <c r="D50888" s="139"/>
      <c r="P50888" s="142"/>
      <c r="Q50888" s="142"/>
      <c r="R50888" s="142"/>
      <c r="S50888" s="139"/>
    </row>
    <row r="50889" spans="2:19" ht="15.75" customHeight="1" x14ac:dyDescent="0.25">
      <c r="B50889" s="106"/>
      <c r="C50889" s="106"/>
      <c r="D50889" s="139"/>
      <c r="P50889" s="142"/>
      <c r="Q50889" s="142"/>
      <c r="R50889" s="142"/>
      <c r="S50889" s="139"/>
    </row>
    <row r="50890" spans="2:19" ht="15.75" customHeight="1" x14ac:dyDescent="0.25">
      <c r="B50890" s="106"/>
      <c r="C50890" s="106"/>
      <c r="D50890" s="139"/>
      <c r="P50890" s="142"/>
      <c r="Q50890" s="142"/>
      <c r="R50890" s="142"/>
      <c r="S50890" s="139"/>
    </row>
    <row r="50891" spans="2:19" ht="15.75" customHeight="1" x14ac:dyDescent="0.25">
      <c r="B50891" s="106"/>
      <c r="C50891" s="106"/>
      <c r="D50891" s="139"/>
      <c r="P50891" s="142"/>
      <c r="Q50891" s="142"/>
      <c r="R50891" s="142"/>
      <c r="S50891" s="139"/>
    </row>
    <row r="50892" spans="2:19" ht="15.75" customHeight="1" x14ac:dyDescent="0.25">
      <c r="B50892" s="106"/>
      <c r="C50892" s="106"/>
      <c r="D50892" s="139"/>
      <c r="P50892" s="142"/>
      <c r="Q50892" s="142"/>
      <c r="R50892" s="142"/>
      <c r="S50892" s="139"/>
    </row>
    <row r="50893" spans="2:19" ht="15.75" customHeight="1" x14ac:dyDescent="0.25">
      <c r="B50893" s="106"/>
      <c r="C50893" s="106"/>
      <c r="D50893" s="139"/>
      <c r="P50893" s="142"/>
      <c r="Q50893" s="142"/>
      <c r="R50893" s="142"/>
      <c r="S50893" s="139"/>
    </row>
    <row r="50894" spans="2:19" ht="15.75" customHeight="1" x14ac:dyDescent="0.25">
      <c r="B50894" s="106"/>
      <c r="C50894" s="106"/>
      <c r="D50894" s="139"/>
      <c r="P50894" s="142"/>
      <c r="Q50894" s="142"/>
      <c r="R50894" s="142"/>
      <c r="S50894" s="139"/>
    </row>
    <row r="50895" spans="2:19" ht="15.75" customHeight="1" x14ac:dyDescent="0.25">
      <c r="B50895" s="106"/>
      <c r="C50895" s="106"/>
      <c r="D50895" s="139"/>
      <c r="P50895" s="142"/>
      <c r="Q50895" s="142"/>
      <c r="R50895" s="142"/>
      <c r="S50895" s="139"/>
    </row>
    <row r="50896" spans="2:19" ht="15.75" customHeight="1" x14ac:dyDescent="0.25">
      <c r="B50896" s="106"/>
      <c r="C50896" s="106"/>
      <c r="D50896" s="139"/>
      <c r="P50896" s="142"/>
      <c r="Q50896" s="142"/>
      <c r="R50896" s="142"/>
      <c r="S50896" s="139"/>
    </row>
    <row r="50897" spans="2:19" ht="15.75" customHeight="1" x14ac:dyDescent="0.25">
      <c r="B50897" s="106"/>
      <c r="C50897" s="106"/>
      <c r="D50897" s="139"/>
      <c r="P50897" s="142"/>
      <c r="Q50897" s="142"/>
      <c r="R50897" s="142"/>
      <c r="S50897" s="139"/>
    </row>
    <row r="50898" spans="2:19" ht="15.75" customHeight="1" x14ac:dyDescent="0.25">
      <c r="B50898" s="106"/>
      <c r="C50898" s="106"/>
      <c r="D50898" s="139"/>
      <c r="P50898" s="142"/>
      <c r="Q50898" s="142"/>
      <c r="R50898" s="142"/>
      <c r="S50898" s="139"/>
    </row>
    <row r="50899" spans="2:19" ht="15.75" customHeight="1" x14ac:dyDescent="0.25">
      <c r="B50899" s="106"/>
      <c r="C50899" s="106"/>
      <c r="D50899" s="139"/>
      <c r="P50899" s="142"/>
      <c r="Q50899" s="142"/>
      <c r="R50899" s="142"/>
      <c r="S50899" s="139"/>
    </row>
    <row r="50900" spans="2:19" ht="15.75" customHeight="1" x14ac:dyDescent="0.25">
      <c r="B50900" s="106"/>
      <c r="C50900" s="106"/>
      <c r="D50900" s="139"/>
      <c r="P50900" s="142"/>
      <c r="Q50900" s="142"/>
      <c r="R50900" s="142"/>
      <c r="S50900" s="139"/>
    </row>
    <row r="50901" spans="2:19" ht="15.75" customHeight="1" x14ac:dyDescent="0.25">
      <c r="B50901" s="106"/>
      <c r="C50901" s="106"/>
      <c r="D50901" s="139"/>
      <c r="P50901" s="142"/>
      <c r="Q50901" s="142"/>
      <c r="R50901" s="142"/>
      <c r="S50901" s="139"/>
    </row>
    <row r="50902" spans="2:19" ht="15.75" customHeight="1" x14ac:dyDescent="0.25">
      <c r="B50902" s="106"/>
      <c r="C50902" s="106"/>
      <c r="D50902" s="139"/>
      <c r="P50902" s="142"/>
      <c r="Q50902" s="142"/>
      <c r="R50902" s="142"/>
      <c r="S50902" s="139"/>
    </row>
    <row r="50903" spans="2:19" ht="15.75" customHeight="1" x14ac:dyDescent="0.25">
      <c r="B50903" s="106"/>
      <c r="C50903" s="106"/>
      <c r="D50903" s="139"/>
      <c r="P50903" s="142"/>
      <c r="Q50903" s="142"/>
      <c r="R50903" s="142"/>
      <c r="S50903" s="139"/>
    </row>
    <row r="50904" spans="2:19" ht="15.75" customHeight="1" x14ac:dyDescent="0.25">
      <c r="B50904" s="106"/>
      <c r="C50904" s="106"/>
      <c r="D50904" s="139"/>
      <c r="P50904" s="142"/>
      <c r="Q50904" s="142"/>
      <c r="R50904" s="142"/>
      <c r="S50904" s="139"/>
    </row>
    <row r="50905" spans="2:19" ht="15.75" customHeight="1" x14ac:dyDescent="0.25">
      <c r="B50905" s="106"/>
      <c r="C50905" s="106"/>
      <c r="D50905" s="139"/>
      <c r="P50905" s="142"/>
      <c r="Q50905" s="142"/>
      <c r="R50905" s="142"/>
      <c r="S50905" s="139"/>
    </row>
    <row r="50906" spans="2:19" ht="15.75" customHeight="1" x14ac:dyDescent="0.25">
      <c r="B50906" s="106"/>
      <c r="C50906" s="106"/>
      <c r="D50906" s="139"/>
      <c r="P50906" s="142"/>
      <c r="Q50906" s="142"/>
      <c r="R50906" s="142"/>
      <c r="S50906" s="139"/>
    </row>
    <row r="50907" spans="2:19" ht="15.75" customHeight="1" x14ac:dyDescent="0.25">
      <c r="B50907" s="106"/>
      <c r="C50907" s="106"/>
      <c r="D50907" s="139"/>
      <c r="P50907" s="142"/>
      <c r="Q50907" s="142"/>
      <c r="R50907" s="142"/>
      <c r="S50907" s="139"/>
    </row>
    <row r="50908" spans="2:19" ht="15.75" customHeight="1" x14ac:dyDescent="0.25">
      <c r="B50908" s="106"/>
      <c r="C50908" s="106"/>
      <c r="D50908" s="139"/>
      <c r="P50908" s="142"/>
      <c r="Q50908" s="142"/>
      <c r="R50908" s="142"/>
      <c r="S50908" s="139"/>
    </row>
    <row r="50909" spans="2:19" ht="15.75" customHeight="1" x14ac:dyDescent="0.25">
      <c r="B50909" s="106"/>
      <c r="C50909" s="106"/>
      <c r="D50909" s="139"/>
      <c r="P50909" s="142"/>
      <c r="Q50909" s="142"/>
      <c r="R50909" s="142"/>
      <c r="S50909" s="139"/>
    </row>
    <row r="50910" spans="2:19" ht="15.75" customHeight="1" x14ac:dyDescent="0.25">
      <c r="B50910" s="106"/>
      <c r="C50910" s="106"/>
      <c r="D50910" s="139"/>
      <c r="P50910" s="142"/>
      <c r="Q50910" s="142"/>
      <c r="R50910" s="142"/>
      <c r="S50910" s="139"/>
    </row>
    <row r="50911" spans="2:19" ht="15.75" customHeight="1" x14ac:dyDescent="0.25">
      <c r="B50911" s="106"/>
      <c r="C50911" s="106"/>
      <c r="D50911" s="139"/>
      <c r="P50911" s="142"/>
      <c r="Q50911" s="142"/>
      <c r="R50911" s="142"/>
      <c r="S50911" s="139"/>
    </row>
    <row r="50912" spans="2:19" ht="15.75" customHeight="1" x14ac:dyDescent="0.25">
      <c r="B50912" s="106"/>
      <c r="C50912" s="106"/>
      <c r="D50912" s="139"/>
      <c r="P50912" s="142"/>
      <c r="Q50912" s="142"/>
      <c r="R50912" s="142"/>
      <c r="S50912" s="139"/>
    </row>
    <row r="50913" spans="2:19" ht="15.75" customHeight="1" x14ac:dyDescent="0.25">
      <c r="B50913" s="106"/>
      <c r="C50913" s="106"/>
      <c r="D50913" s="139"/>
      <c r="P50913" s="142"/>
      <c r="Q50913" s="142"/>
      <c r="R50913" s="142"/>
      <c r="S50913" s="139"/>
    </row>
    <row r="50914" spans="2:19" ht="15.75" customHeight="1" x14ac:dyDescent="0.25">
      <c r="B50914" s="106"/>
      <c r="C50914" s="106"/>
      <c r="D50914" s="139"/>
      <c r="P50914" s="142"/>
      <c r="Q50914" s="142"/>
      <c r="R50914" s="142"/>
      <c r="S50914" s="139"/>
    </row>
    <row r="50915" spans="2:19" ht="15.75" customHeight="1" x14ac:dyDescent="0.25">
      <c r="B50915" s="106"/>
      <c r="C50915" s="106"/>
      <c r="D50915" s="139"/>
      <c r="P50915" s="142"/>
      <c r="Q50915" s="142"/>
      <c r="R50915" s="142"/>
      <c r="S50915" s="139"/>
    </row>
    <row r="50916" spans="2:19" ht="15.75" customHeight="1" x14ac:dyDescent="0.25">
      <c r="B50916" s="106"/>
      <c r="C50916" s="106"/>
      <c r="D50916" s="139"/>
      <c r="P50916" s="142"/>
      <c r="Q50916" s="142"/>
      <c r="R50916" s="142"/>
      <c r="S50916" s="139"/>
    </row>
    <row r="50917" spans="2:19" ht="15.75" customHeight="1" x14ac:dyDescent="0.25">
      <c r="B50917" s="106"/>
      <c r="C50917" s="106"/>
      <c r="D50917" s="139"/>
      <c r="P50917" s="142"/>
      <c r="Q50917" s="142"/>
      <c r="R50917" s="142"/>
      <c r="S50917" s="139"/>
    </row>
    <row r="50918" spans="2:19" ht="15.75" customHeight="1" x14ac:dyDescent="0.25">
      <c r="B50918" s="106"/>
      <c r="C50918" s="106"/>
      <c r="D50918" s="139"/>
      <c r="P50918" s="142"/>
      <c r="Q50918" s="142"/>
      <c r="R50918" s="142"/>
      <c r="S50918" s="139"/>
    </row>
    <row r="50919" spans="2:19" ht="15.75" customHeight="1" x14ac:dyDescent="0.25">
      <c r="B50919" s="106"/>
      <c r="C50919" s="106"/>
      <c r="D50919" s="139"/>
      <c r="P50919" s="142"/>
      <c r="Q50919" s="142"/>
      <c r="R50919" s="142"/>
      <c r="S50919" s="139"/>
    </row>
    <row r="50920" spans="2:19" ht="15.75" customHeight="1" x14ac:dyDescent="0.25">
      <c r="B50920" s="106"/>
      <c r="C50920" s="106"/>
      <c r="D50920" s="139"/>
      <c r="P50920" s="142"/>
      <c r="Q50920" s="142"/>
      <c r="R50920" s="142"/>
      <c r="S50920" s="139"/>
    </row>
    <row r="50921" spans="2:19" ht="15.75" customHeight="1" x14ac:dyDescent="0.25">
      <c r="B50921" s="106"/>
      <c r="C50921" s="106"/>
      <c r="D50921" s="139"/>
      <c r="P50921" s="142"/>
      <c r="Q50921" s="142"/>
      <c r="R50921" s="142"/>
      <c r="S50921" s="139"/>
    </row>
    <row r="50922" spans="2:19" ht="15.75" customHeight="1" x14ac:dyDescent="0.25">
      <c r="B50922" s="106"/>
      <c r="C50922" s="106"/>
      <c r="D50922" s="139"/>
      <c r="P50922" s="142"/>
      <c r="Q50922" s="142"/>
      <c r="R50922" s="142"/>
      <c r="S50922" s="139"/>
    </row>
    <row r="50923" spans="2:19" ht="15.75" customHeight="1" x14ac:dyDescent="0.25">
      <c r="B50923" s="106"/>
      <c r="C50923" s="106"/>
      <c r="D50923" s="139"/>
      <c r="P50923" s="142"/>
      <c r="Q50923" s="142"/>
      <c r="R50923" s="142"/>
      <c r="S50923" s="139"/>
    </row>
    <row r="50924" spans="2:19" ht="15.75" customHeight="1" x14ac:dyDescent="0.25">
      <c r="B50924" s="106"/>
      <c r="C50924" s="106"/>
      <c r="D50924" s="139"/>
      <c r="P50924" s="142"/>
      <c r="Q50924" s="142"/>
      <c r="R50924" s="142"/>
      <c r="S50924" s="139"/>
    </row>
    <row r="50925" spans="2:19" ht="15.75" customHeight="1" x14ac:dyDescent="0.25">
      <c r="B50925" s="106"/>
      <c r="C50925" s="106"/>
      <c r="D50925" s="139"/>
      <c r="P50925" s="142"/>
      <c r="Q50925" s="142"/>
      <c r="R50925" s="142"/>
      <c r="S50925" s="139"/>
    </row>
    <row r="50926" spans="2:19" ht="15.75" customHeight="1" x14ac:dyDescent="0.25">
      <c r="B50926" s="106"/>
      <c r="C50926" s="106"/>
      <c r="D50926" s="139"/>
      <c r="P50926" s="142"/>
      <c r="Q50926" s="142"/>
      <c r="R50926" s="142"/>
      <c r="S50926" s="139"/>
    </row>
    <row r="50927" spans="2:19" ht="15.75" customHeight="1" x14ac:dyDescent="0.25">
      <c r="B50927" s="106"/>
      <c r="C50927" s="106"/>
      <c r="D50927" s="139"/>
      <c r="P50927" s="142"/>
      <c r="Q50927" s="142"/>
      <c r="R50927" s="142"/>
      <c r="S50927" s="139"/>
    </row>
    <row r="50928" spans="2:19" ht="15.75" customHeight="1" x14ac:dyDescent="0.25">
      <c r="B50928" s="106"/>
      <c r="C50928" s="106"/>
      <c r="D50928" s="139"/>
      <c r="P50928" s="142"/>
      <c r="Q50928" s="142"/>
      <c r="R50928" s="142"/>
      <c r="S50928" s="139"/>
    </row>
    <row r="50929" spans="2:19" ht="15.75" customHeight="1" x14ac:dyDescent="0.25">
      <c r="B50929" s="106"/>
      <c r="C50929" s="106"/>
      <c r="D50929" s="139"/>
      <c r="P50929" s="142"/>
      <c r="Q50929" s="142"/>
      <c r="R50929" s="142"/>
      <c r="S50929" s="139"/>
    </row>
    <row r="50930" spans="2:19" ht="15.75" customHeight="1" x14ac:dyDescent="0.25">
      <c r="B50930" s="106"/>
      <c r="C50930" s="106"/>
      <c r="D50930" s="139"/>
      <c r="P50930" s="142"/>
      <c r="Q50930" s="142"/>
      <c r="R50930" s="142"/>
      <c r="S50930" s="139"/>
    </row>
    <row r="50931" spans="2:19" ht="15.75" customHeight="1" x14ac:dyDescent="0.25">
      <c r="B50931" s="106"/>
      <c r="C50931" s="106"/>
      <c r="D50931" s="139"/>
      <c r="P50931" s="142"/>
      <c r="Q50931" s="142"/>
      <c r="R50931" s="142"/>
      <c r="S50931" s="139"/>
    </row>
    <row r="50932" spans="2:19" ht="15.75" customHeight="1" x14ac:dyDescent="0.25">
      <c r="B50932" s="106"/>
      <c r="C50932" s="106"/>
      <c r="D50932" s="139"/>
      <c r="P50932" s="142"/>
      <c r="Q50932" s="142"/>
      <c r="R50932" s="142"/>
      <c r="S50932" s="139"/>
    </row>
    <row r="50933" spans="2:19" ht="15.75" customHeight="1" x14ac:dyDescent="0.25">
      <c r="B50933" s="106"/>
      <c r="C50933" s="106"/>
      <c r="D50933" s="139"/>
      <c r="P50933" s="142"/>
      <c r="Q50933" s="142"/>
      <c r="R50933" s="142"/>
      <c r="S50933" s="139"/>
    </row>
    <row r="50934" spans="2:19" ht="15.75" customHeight="1" x14ac:dyDescent="0.25">
      <c r="B50934" s="106"/>
      <c r="C50934" s="106"/>
      <c r="D50934" s="139"/>
      <c r="P50934" s="142"/>
      <c r="Q50934" s="142"/>
      <c r="R50934" s="142"/>
      <c r="S50934" s="139"/>
    </row>
    <row r="50935" spans="2:19" ht="15.75" customHeight="1" x14ac:dyDescent="0.25">
      <c r="B50935" s="106"/>
      <c r="C50935" s="106"/>
      <c r="D50935" s="139"/>
      <c r="P50935" s="142"/>
      <c r="Q50935" s="142"/>
      <c r="R50935" s="142"/>
      <c r="S50935" s="139"/>
    </row>
    <row r="50936" spans="2:19" ht="15.75" customHeight="1" x14ac:dyDescent="0.25">
      <c r="B50936" s="106"/>
      <c r="C50936" s="106"/>
      <c r="D50936" s="139"/>
      <c r="P50936" s="142"/>
      <c r="Q50936" s="142"/>
      <c r="R50936" s="142"/>
      <c r="S50936" s="139"/>
    </row>
    <row r="50937" spans="2:19" ht="15.75" customHeight="1" x14ac:dyDescent="0.25">
      <c r="B50937" s="106"/>
      <c r="C50937" s="106"/>
      <c r="D50937" s="139"/>
      <c r="P50937" s="142"/>
      <c r="Q50937" s="142"/>
      <c r="R50937" s="142"/>
      <c r="S50937" s="139"/>
    </row>
    <row r="50938" spans="2:19" ht="15.75" customHeight="1" x14ac:dyDescent="0.25">
      <c r="B50938" s="106"/>
      <c r="C50938" s="106"/>
      <c r="D50938" s="139"/>
      <c r="P50938" s="142"/>
      <c r="Q50938" s="142"/>
      <c r="R50938" s="142"/>
      <c r="S50938" s="139"/>
    </row>
    <row r="50939" spans="2:19" ht="15.75" customHeight="1" x14ac:dyDescent="0.25">
      <c r="B50939" s="106"/>
      <c r="C50939" s="106"/>
      <c r="D50939" s="139"/>
      <c r="P50939" s="142"/>
      <c r="Q50939" s="142"/>
      <c r="R50939" s="142"/>
      <c r="S50939" s="139"/>
    </row>
    <row r="50940" spans="2:19" ht="15.75" customHeight="1" x14ac:dyDescent="0.25">
      <c r="B50940" s="106"/>
      <c r="C50940" s="106"/>
      <c r="D50940" s="139"/>
      <c r="P50940" s="142"/>
      <c r="Q50940" s="142"/>
      <c r="R50940" s="142"/>
      <c r="S50940" s="139"/>
    </row>
    <row r="50941" spans="2:19" ht="15.75" customHeight="1" x14ac:dyDescent="0.25">
      <c r="B50941" s="106"/>
      <c r="C50941" s="106"/>
      <c r="D50941" s="139"/>
      <c r="P50941" s="142"/>
      <c r="Q50941" s="142"/>
      <c r="R50941" s="142"/>
      <c r="S50941" s="139"/>
    </row>
    <row r="50942" spans="2:19" ht="15.75" customHeight="1" x14ac:dyDescent="0.25">
      <c r="B50942" s="106"/>
      <c r="C50942" s="106"/>
      <c r="D50942" s="139"/>
      <c r="P50942" s="142"/>
      <c r="Q50942" s="142"/>
      <c r="R50942" s="142"/>
      <c r="S50942" s="139"/>
    </row>
    <row r="50943" spans="2:19" ht="15.75" customHeight="1" x14ac:dyDescent="0.25">
      <c r="B50943" s="106"/>
      <c r="C50943" s="106"/>
      <c r="D50943" s="139"/>
      <c r="P50943" s="142"/>
      <c r="Q50943" s="142"/>
      <c r="R50943" s="142"/>
      <c r="S50943" s="139"/>
    </row>
    <row r="50944" spans="2:19" ht="15.75" customHeight="1" x14ac:dyDescent="0.25">
      <c r="B50944" s="106"/>
      <c r="C50944" s="106"/>
      <c r="D50944" s="139"/>
      <c r="P50944" s="142"/>
      <c r="Q50944" s="142"/>
      <c r="R50944" s="142"/>
      <c r="S50944" s="139"/>
    </row>
    <row r="50945" spans="2:19" ht="15.75" customHeight="1" x14ac:dyDescent="0.25">
      <c r="B50945" s="106"/>
      <c r="C50945" s="106"/>
      <c r="D50945" s="139"/>
      <c r="P50945" s="142"/>
      <c r="Q50945" s="142"/>
      <c r="R50945" s="142"/>
      <c r="S50945" s="139"/>
    </row>
    <row r="50946" spans="2:19" ht="15.75" customHeight="1" x14ac:dyDescent="0.25">
      <c r="B50946" s="106"/>
      <c r="C50946" s="106"/>
      <c r="D50946" s="139"/>
      <c r="P50946" s="142"/>
      <c r="Q50946" s="142"/>
      <c r="R50946" s="142"/>
      <c r="S50946" s="139"/>
    </row>
    <row r="50947" spans="2:19" ht="15.75" customHeight="1" x14ac:dyDescent="0.25">
      <c r="B50947" s="106"/>
      <c r="C50947" s="106"/>
      <c r="D50947" s="139"/>
      <c r="P50947" s="142"/>
      <c r="Q50947" s="142"/>
      <c r="R50947" s="142"/>
      <c r="S50947" s="139"/>
    </row>
    <row r="50948" spans="2:19" ht="15.75" customHeight="1" x14ac:dyDescent="0.25">
      <c r="B50948" s="106"/>
      <c r="C50948" s="106"/>
      <c r="D50948" s="139"/>
      <c r="P50948" s="142"/>
      <c r="Q50948" s="142"/>
      <c r="R50948" s="142"/>
      <c r="S50948" s="139"/>
    </row>
    <row r="50949" spans="2:19" ht="15.75" customHeight="1" x14ac:dyDescent="0.25">
      <c r="B50949" s="106"/>
      <c r="C50949" s="106"/>
      <c r="D50949" s="139"/>
      <c r="P50949" s="142"/>
      <c r="Q50949" s="142"/>
      <c r="R50949" s="142"/>
      <c r="S50949" s="139"/>
    </row>
    <row r="50950" spans="2:19" ht="15.75" customHeight="1" x14ac:dyDescent="0.25">
      <c r="B50950" s="106"/>
      <c r="C50950" s="106"/>
      <c r="D50950" s="139"/>
      <c r="P50950" s="142"/>
      <c r="Q50950" s="142"/>
      <c r="R50950" s="142"/>
      <c r="S50950" s="139"/>
    </row>
    <row r="50951" spans="2:19" ht="15.75" customHeight="1" x14ac:dyDescent="0.25">
      <c r="B50951" s="106"/>
      <c r="C50951" s="106"/>
      <c r="D50951" s="139"/>
      <c r="P50951" s="142"/>
      <c r="Q50951" s="142"/>
      <c r="R50951" s="142"/>
      <c r="S50951" s="139"/>
    </row>
    <row r="50952" spans="2:19" ht="15.75" customHeight="1" x14ac:dyDescent="0.25">
      <c r="B50952" s="106"/>
      <c r="C50952" s="106"/>
      <c r="D50952" s="139"/>
      <c r="P50952" s="142"/>
      <c r="Q50952" s="142"/>
      <c r="R50952" s="142"/>
      <c r="S50952" s="139"/>
    </row>
    <row r="50953" spans="2:19" ht="15.75" customHeight="1" x14ac:dyDescent="0.25">
      <c r="B50953" s="106"/>
      <c r="C50953" s="106"/>
      <c r="D50953" s="139"/>
      <c r="P50953" s="142"/>
      <c r="Q50953" s="142"/>
      <c r="R50953" s="142"/>
      <c r="S50953" s="139"/>
    </row>
    <row r="50954" spans="2:19" ht="15.75" customHeight="1" x14ac:dyDescent="0.25">
      <c r="B50954" s="106"/>
      <c r="C50954" s="106"/>
      <c r="D50954" s="139"/>
      <c r="P50954" s="142"/>
      <c r="Q50954" s="142"/>
      <c r="R50954" s="142"/>
      <c r="S50954" s="139"/>
    </row>
    <row r="50955" spans="2:19" ht="15.75" customHeight="1" x14ac:dyDescent="0.25">
      <c r="B50955" s="106"/>
      <c r="C50955" s="106"/>
      <c r="D50955" s="139"/>
      <c r="P50955" s="142"/>
      <c r="Q50955" s="142"/>
      <c r="R50955" s="142"/>
      <c r="S50955" s="139"/>
    </row>
    <row r="50956" spans="2:19" ht="15.75" customHeight="1" x14ac:dyDescent="0.25">
      <c r="B50956" s="106"/>
      <c r="C50956" s="106"/>
      <c r="D50956" s="139"/>
      <c r="P50956" s="142"/>
      <c r="Q50956" s="142"/>
      <c r="R50956" s="142"/>
      <c r="S50956" s="139"/>
    </row>
    <row r="50957" spans="2:19" ht="15.75" customHeight="1" x14ac:dyDescent="0.25">
      <c r="B50957" s="106"/>
      <c r="C50957" s="106"/>
      <c r="D50957" s="139"/>
      <c r="P50957" s="142"/>
      <c r="Q50957" s="142"/>
      <c r="R50957" s="142"/>
      <c r="S50957" s="139"/>
    </row>
    <row r="50958" spans="2:19" ht="15.75" customHeight="1" x14ac:dyDescent="0.25">
      <c r="B50958" s="106"/>
      <c r="C50958" s="106"/>
      <c r="D50958" s="139"/>
      <c r="P50958" s="142"/>
      <c r="Q50958" s="142"/>
      <c r="R50958" s="142"/>
      <c r="S50958" s="139"/>
    </row>
    <row r="50959" spans="2:19" ht="15.75" customHeight="1" x14ac:dyDescent="0.25">
      <c r="B50959" s="106"/>
      <c r="C50959" s="106"/>
      <c r="D50959" s="139"/>
      <c r="P50959" s="142"/>
      <c r="Q50959" s="142"/>
      <c r="R50959" s="142"/>
      <c r="S50959" s="139"/>
    </row>
    <row r="50960" spans="2:19" ht="15.75" customHeight="1" x14ac:dyDescent="0.25">
      <c r="B50960" s="106"/>
      <c r="C50960" s="106"/>
      <c r="D50960" s="139"/>
      <c r="P50960" s="142"/>
      <c r="Q50960" s="142"/>
      <c r="R50960" s="142"/>
      <c r="S50960" s="139"/>
    </row>
    <row r="50961" spans="2:19" ht="15.75" customHeight="1" x14ac:dyDescent="0.25">
      <c r="B50961" s="106"/>
      <c r="C50961" s="106"/>
      <c r="D50961" s="139"/>
      <c r="P50961" s="142"/>
      <c r="Q50961" s="142"/>
      <c r="R50961" s="142"/>
      <c r="S50961" s="139"/>
    </row>
    <row r="50962" spans="2:19" ht="15.75" customHeight="1" x14ac:dyDescent="0.25">
      <c r="B50962" s="106"/>
      <c r="C50962" s="106"/>
      <c r="D50962" s="139"/>
      <c r="P50962" s="142"/>
      <c r="Q50962" s="142"/>
      <c r="R50962" s="142"/>
      <c r="S50962" s="139"/>
    </row>
    <row r="50963" spans="2:19" ht="15.75" customHeight="1" x14ac:dyDescent="0.25">
      <c r="B50963" s="106"/>
      <c r="C50963" s="106"/>
      <c r="D50963" s="139"/>
      <c r="P50963" s="142"/>
      <c r="Q50963" s="142"/>
      <c r="R50963" s="142"/>
      <c r="S50963" s="139"/>
    </row>
    <row r="50964" spans="2:19" ht="15.75" customHeight="1" x14ac:dyDescent="0.25">
      <c r="B50964" s="106"/>
      <c r="C50964" s="106"/>
      <c r="D50964" s="139"/>
      <c r="P50964" s="142"/>
      <c r="Q50964" s="142"/>
      <c r="R50964" s="142"/>
      <c r="S50964" s="139"/>
    </row>
    <row r="50965" spans="2:19" ht="15.75" customHeight="1" x14ac:dyDescent="0.25">
      <c r="B50965" s="106"/>
      <c r="C50965" s="106"/>
      <c r="D50965" s="139"/>
      <c r="P50965" s="142"/>
      <c r="Q50965" s="142"/>
      <c r="R50965" s="142"/>
      <c r="S50965" s="139"/>
    </row>
    <row r="50966" spans="2:19" ht="15.75" customHeight="1" x14ac:dyDescent="0.25">
      <c r="B50966" s="106"/>
      <c r="C50966" s="106"/>
      <c r="D50966" s="139"/>
      <c r="P50966" s="142"/>
      <c r="Q50966" s="142"/>
      <c r="R50966" s="142"/>
      <c r="S50966" s="139"/>
    </row>
    <row r="50967" spans="2:19" ht="15.75" customHeight="1" x14ac:dyDescent="0.25">
      <c r="B50967" s="106"/>
      <c r="C50967" s="106"/>
      <c r="D50967" s="139"/>
      <c r="P50967" s="142"/>
      <c r="Q50967" s="142"/>
      <c r="R50967" s="142"/>
      <c r="S50967" s="139"/>
    </row>
    <row r="50968" spans="2:19" ht="15.75" customHeight="1" x14ac:dyDescent="0.25">
      <c r="B50968" s="106"/>
      <c r="C50968" s="106"/>
      <c r="D50968" s="139"/>
      <c r="P50968" s="142"/>
      <c r="Q50968" s="142"/>
      <c r="R50968" s="142"/>
      <c r="S50968" s="139"/>
    </row>
    <row r="50969" spans="2:19" ht="15.75" customHeight="1" x14ac:dyDescent="0.25">
      <c r="B50969" s="106"/>
      <c r="C50969" s="106"/>
      <c r="D50969" s="139"/>
      <c r="P50969" s="142"/>
      <c r="Q50969" s="142"/>
      <c r="R50969" s="142"/>
      <c r="S50969" s="139"/>
    </row>
    <row r="50970" spans="2:19" ht="15.75" customHeight="1" x14ac:dyDescent="0.25">
      <c r="B50970" s="106"/>
      <c r="C50970" s="106"/>
      <c r="D50970" s="139"/>
      <c r="P50970" s="142"/>
      <c r="Q50970" s="142"/>
      <c r="R50970" s="142"/>
      <c r="S50970" s="139"/>
    </row>
    <row r="50971" spans="2:19" ht="15.75" customHeight="1" x14ac:dyDescent="0.25">
      <c r="B50971" s="106"/>
      <c r="C50971" s="106"/>
      <c r="D50971" s="139"/>
      <c r="P50971" s="142"/>
      <c r="Q50971" s="142"/>
      <c r="R50971" s="142"/>
      <c r="S50971" s="139"/>
    </row>
    <row r="50972" spans="2:19" ht="15.75" customHeight="1" x14ac:dyDescent="0.25">
      <c r="B50972" s="106"/>
      <c r="C50972" s="106"/>
      <c r="D50972" s="139"/>
      <c r="P50972" s="142"/>
      <c r="Q50972" s="142"/>
      <c r="R50972" s="142"/>
      <c r="S50972" s="139"/>
    </row>
    <row r="50973" spans="2:19" ht="15.75" customHeight="1" x14ac:dyDescent="0.25">
      <c r="B50973" s="106"/>
      <c r="C50973" s="106"/>
      <c r="D50973" s="139"/>
      <c r="P50973" s="142"/>
      <c r="Q50973" s="142"/>
      <c r="R50973" s="142"/>
      <c r="S50973" s="139"/>
    </row>
    <row r="50974" spans="2:19" ht="15.75" customHeight="1" x14ac:dyDescent="0.25">
      <c r="B50974" s="106"/>
      <c r="C50974" s="106"/>
      <c r="D50974" s="139"/>
      <c r="P50974" s="142"/>
      <c r="Q50974" s="142"/>
      <c r="R50974" s="142"/>
      <c r="S50974" s="139"/>
    </row>
    <row r="50975" spans="2:19" ht="15.75" customHeight="1" x14ac:dyDescent="0.25">
      <c r="B50975" s="106"/>
      <c r="C50975" s="106"/>
      <c r="D50975" s="139"/>
      <c r="P50975" s="142"/>
      <c r="Q50975" s="142"/>
      <c r="R50975" s="142"/>
      <c r="S50975" s="139"/>
    </row>
    <row r="50976" spans="2:19" ht="15.75" customHeight="1" x14ac:dyDescent="0.25">
      <c r="B50976" s="106"/>
      <c r="C50976" s="106"/>
      <c r="D50976" s="139"/>
      <c r="P50976" s="142"/>
      <c r="Q50976" s="142"/>
      <c r="R50976" s="142"/>
      <c r="S50976" s="139"/>
    </row>
    <row r="50977" spans="2:19" ht="15.75" customHeight="1" x14ac:dyDescent="0.25">
      <c r="B50977" s="106"/>
      <c r="C50977" s="106"/>
      <c r="D50977" s="139"/>
      <c r="P50977" s="142"/>
      <c r="Q50977" s="142"/>
      <c r="R50977" s="142"/>
      <c r="S50977" s="139"/>
    </row>
    <row r="50978" spans="2:19" ht="15.75" customHeight="1" x14ac:dyDescent="0.25">
      <c r="B50978" s="106"/>
      <c r="C50978" s="106"/>
      <c r="D50978" s="139"/>
      <c r="P50978" s="142"/>
      <c r="Q50978" s="142"/>
      <c r="R50978" s="142"/>
      <c r="S50978" s="139"/>
    </row>
    <row r="50979" spans="2:19" ht="15.75" customHeight="1" x14ac:dyDescent="0.25">
      <c r="B50979" s="106"/>
      <c r="C50979" s="106"/>
      <c r="D50979" s="139"/>
      <c r="P50979" s="142"/>
      <c r="Q50979" s="142"/>
      <c r="R50979" s="142"/>
      <c r="S50979" s="139"/>
    </row>
    <row r="50980" spans="2:19" ht="15.75" customHeight="1" x14ac:dyDescent="0.25">
      <c r="B50980" s="106"/>
      <c r="C50980" s="106"/>
      <c r="D50980" s="139"/>
      <c r="P50980" s="142"/>
      <c r="Q50980" s="142"/>
      <c r="R50980" s="142"/>
      <c r="S50980" s="139"/>
    </row>
    <row r="50981" spans="2:19" ht="15.75" customHeight="1" x14ac:dyDescent="0.25">
      <c r="B50981" s="106"/>
      <c r="C50981" s="106"/>
      <c r="D50981" s="139"/>
      <c r="P50981" s="142"/>
      <c r="Q50981" s="142"/>
      <c r="R50981" s="142"/>
      <c r="S50981" s="139"/>
    </row>
    <row r="50982" spans="2:19" ht="15.75" customHeight="1" x14ac:dyDescent="0.25">
      <c r="B50982" s="106"/>
      <c r="C50982" s="106"/>
      <c r="D50982" s="139"/>
      <c r="P50982" s="142"/>
      <c r="Q50982" s="142"/>
      <c r="R50982" s="142"/>
      <c r="S50982" s="139"/>
    </row>
    <row r="50983" spans="2:19" ht="15.75" customHeight="1" x14ac:dyDescent="0.25">
      <c r="B50983" s="106"/>
      <c r="C50983" s="106"/>
      <c r="D50983" s="139"/>
      <c r="P50983" s="142"/>
      <c r="Q50983" s="142"/>
      <c r="R50983" s="142"/>
      <c r="S50983" s="139"/>
    </row>
    <row r="50984" spans="2:19" ht="15.75" customHeight="1" x14ac:dyDescent="0.25">
      <c r="B50984" s="106"/>
      <c r="C50984" s="106"/>
      <c r="D50984" s="139"/>
      <c r="P50984" s="142"/>
      <c r="Q50984" s="142"/>
      <c r="R50984" s="142"/>
      <c r="S50984" s="139"/>
    </row>
    <row r="50985" spans="2:19" ht="15.75" customHeight="1" x14ac:dyDescent="0.25">
      <c r="B50985" s="106"/>
      <c r="C50985" s="106"/>
      <c r="D50985" s="139"/>
      <c r="P50985" s="142"/>
      <c r="Q50985" s="142"/>
      <c r="R50985" s="142"/>
      <c r="S50985" s="139"/>
    </row>
    <row r="50986" spans="2:19" ht="15.75" customHeight="1" x14ac:dyDescent="0.25">
      <c r="B50986" s="106"/>
      <c r="C50986" s="106"/>
      <c r="D50986" s="139"/>
      <c r="P50986" s="142"/>
      <c r="Q50986" s="142"/>
      <c r="R50986" s="142"/>
      <c r="S50986" s="139"/>
    </row>
    <row r="50987" spans="2:19" ht="15.75" customHeight="1" x14ac:dyDescent="0.25">
      <c r="B50987" s="106"/>
      <c r="C50987" s="106"/>
      <c r="D50987" s="139"/>
      <c r="P50987" s="142"/>
      <c r="Q50987" s="142"/>
      <c r="R50987" s="142"/>
      <c r="S50987" s="139"/>
    </row>
    <row r="50988" spans="2:19" ht="15.75" customHeight="1" x14ac:dyDescent="0.25">
      <c r="B50988" s="106"/>
      <c r="C50988" s="106"/>
      <c r="D50988" s="139"/>
      <c r="P50988" s="142"/>
      <c r="Q50988" s="142"/>
      <c r="R50988" s="142"/>
      <c r="S50988" s="139"/>
    </row>
    <row r="50989" spans="2:19" ht="15.75" customHeight="1" x14ac:dyDescent="0.25">
      <c r="B50989" s="106"/>
      <c r="C50989" s="106"/>
      <c r="D50989" s="139"/>
      <c r="P50989" s="142"/>
      <c r="Q50989" s="142"/>
      <c r="R50989" s="142"/>
      <c r="S50989" s="139"/>
    </row>
    <row r="50990" spans="2:19" ht="15.75" customHeight="1" x14ac:dyDescent="0.25">
      <c r="B50990" s="106"/>
      <c r="C50990" s="106"/>
      <c r="D50990" s="139"/>
      <c r="P50990" s="142"/>
      <c r="Q50990" s="142"/>
      <c r="R50990" s="142"/>
      <c r="S50990" s="139"/>
    </row>
    <row r="50991" spans="2:19" ht="15.75" customHeight="1" x14ac:dyDescent="0.25">
      <c r="B50991" s="106"/>
      <c r="C50991" s="106"/>
      <c r="D50991" s="139"/>
      <c r="P50991" s="142"/>
      <c r="Q50991" s="142"/>
      <c r="R50991" s="142"/>
      <c r="S50991" s="139"/>
    </row>
    <row r="50992" spans="2:19" ht="15.75" customHeight="1" x14ac:dyDescent="0.25">
      <c r="B50992" s="106"/>
      <c r="C50992" s="106"/>
      <c r="D50992" s="139"/>
      <c r="P50992" s="142"/>
      <c r="Q50992" s="142"/>
      <c r="R50992" s="142"/>
      <c r="S50992" s="139"/>
    </row>
    <row r="50993" spans="2:19" ht="15.75" customHeight="1" x14ac:dyDescent="0.25">
      <c r="B50993" s="106"/>
      <c r="C50993" s="106"/>
      <c r="D50993" s="139"/>
      <c r="P50993" s="142"/>
      <c r="Q50993" s="142"/>
      <c r="R50993" s="142"/>
      <c r="S50993" s="139"/>
    </row>
    <row r="50994" spans="2:19" ht="15.75" customHeight="1" x14ac:dyDescent="0.25">
      <c r="B50994" s="106"/>
      <c r="C50994" s="106"/>
      <c r="D50994" s="139"/>
      <c r="P50994" s="142"/>
      <c r="Q50994" s="142"/>
      <c r="R50994" s="142"/>
      <c r="S50994" s="139"/>
    </row>
    <row r="50995" spans="2:19" ht="15.75" customHeight="1" x14ac:dyDescent="0.25">
      <c r="B50995" s="106"/>
      <c r="C50995" s="106"/>
      <c r="D50995" s="139"/>
      <c r="P50995" s="142"/>
      <c r="Q50995" s="142"/>
      <c r="R50995" s="142"/>
      <c r="S50995" s="139"/>
    </row>
    <row r="50996" spans="2:19" ht="15.75" customHeight="1" x14ac:dyDescent="0.25">
      <c r="B50996" s="106"/>
      <c r="C50996" s="106"/>
      <c r="D50996" s="139"/>
      <c r="P50996" s="142"/>
      <c r="Q50996" s="142"/>
      <c r="R50996" s="142"/>
      <c r="S50996" s="139"/>
    </row>
    <row r="50997" spans="2:19" ht="15.75" customHeight="1" x14ac:dyDescent="0.25">
      <c r="B50997" s="106"/>
      <c r="C50997" s="106"/>
      <c r="D50997" s="139"/>
      <c r="P50997" s="142"/>
      <c r="Q50997" s="142"/>
      <c r="R50997" s="142"/>
      <c r="S50997" s="139"/>
    </row>
    <row r="50998" spans="2:19" ht="15.75" customHeight="1" x14ac:dyDescent="0.25">
      <c r="B50998" s="106"/>
      <c r="C50998" s="106"/>
      <c r="D50998" s="139"/>
      <c r="P50998" s="142"/>
      <c r="Q50998" s="142"/>
      <c r="R50998" s="142"/>
      <c r="S50998" s="139"/>
    </row>
    <row r="50999" spans="2:19" ht="15.75" customHeight="1" x14ac:dyDescent="0.25">
      <c r="B50999" s="106"/>
      <c r="C50999" s="106"/>
      <c r="D50999" s="139"/>
      <c r="P50999" s="142"/>
      <c r="Q50999" s="142"/>
      <c r="R50999" s="142"/>
      <c r="S50999" s="139"/>
    </row>
    <row r="51000" spans="2:19" ht="15.75" customHeight="1" x14ac:dyDescent="0.25">
      <c r="B51000" s="106"/>
      <c r="C51000" s="106"/>
      <c r="D51000" s="139"/>
      <c r="P51000" s="142"/>
      <c r="Q51000" s="142"/>
      <c r="R51000" s="142"/>
      <c r="S51000" s="139"/>
    </row>
    <row r="51001" spans="2:19" ht="15.75" customHeight="1" x14ac:dyDescent="0.25">
      <c r="B51001" s="106"/>
      <c r="C51001" s="106"/>
      <c r="D51001" s="139"/>
      <c r="P51001" s="142"/>
      <c r="Q51001" s="142"/>
      <c r="R51001" s="142"/>
      <c r="S51001" s="139"/>
    </row>
    <row r="51002" spans="2:19" ht="15.75" customHeight="1" x14ac:dyDescent="0.25">
      <c r="B51002" s="106"/>
      <c r="C51002" s="106"/>
      <c r="D51002" s="139"/>
      <c r="P51002" s="142"/>
      <c r="Q51002" s="142"/>
      <c r="R51002" s="142"/>
      <c r="S51002" s="139"/>
    </row>
    <row r="51003" spans="2:19" ht="15.75" customHeight="1" x14ac:dyDescent="0.25">
      <c r="B51003" s="106"/>
      <c r="C51003" s="106"/>
      <c r="D51003" s="139"/>
      <c r="P51003" s="142"/>
      <c r="Q51003" s="142"/>
      <c r="R51003" s="142"/>
      <c r="S51003" s="139"/>
    </row>
    <row r="51004" spans="2:19" ht="15.75" customHeight="1" x14ac:dyDescent="0.25">
      <c r="B51004" s="106"/>
      <c r="C51004" s="106"/>
      <c r="D51004" s="139"/>
      <c r="P51004" s="142"/>
      <c r="Q51004" s="142"/>
      <c r="R51004" s="142"/>
      <c r="S51004" s="139"/>
    </row>
    <row r="51005" spans="2:19" ht="15.75" customHeight="1" x14ac:dyDescent="0.25">
      <c r="B51005" s="106"/>
      <c r="C51005" s="106"/>
      <c r="D51005" s="139"/>
      <c r="P51005" s="142"/>
      <c r="Q51005" s="142"/>
      <c r="R51005" s="142"/>
      <c r="S51005" s="139"/>
    </row>
    <row r="51006" spans="2:19" ht="15.75" customHeight="1" x14ac:dyDescent="0.25">
      <c r="B51006" s="106"/>
      <c r="C51006" s="106"/>
      <c r="D51006" s="139"/>
      <c r="P51006" s="142"/>
      <c r="Q51006" s="142"/>
      <c r="R51006" s="142"/>
      <c r="S51006" s="139"/>
    </row>
    <row r="51007" spans="2:19" ht="15.75" customHeight="1" x14ac:dyDescent="0.25">
      <c r="B51007" s="106"/>
      <c r="C51007" s="106"/>
      <c r="D51007" s="139"/>
      <c r="P51007" s="142"/>
      <c r="Q51007" s="142"/>
      <c r="R51007" s="142"/>
      <c r="S51007" s="139"/>
    </row>
    <row r="51008" spans="2:19" ht="15.75" customHeight="1" x14ac:dyDescent="0.25">
      <c r="B51008" s="106"/>
      <c r="C51008" s="106"/>
      <c r="D51008" s="139"/>
      <c r="P51008" s="142"/>
      <c r="Q51008" s="142"/>
      <c r="R51008" s="142"/>
      <c r="S51008" s="139"/>
    </row>
    <row r="51009" spans="2:19" ht="15.75" customHeight="1" x14ac:dyDescent="0.25">
      <c r="B51009" s="106"/>
      <c r="C51009" s="106"/>
      <c r="D51009" s="139"/>
      <c r="P51009" s="142"/>
      <c r="Q51009" s="142"/>
      <c r="R51009" s="142"/>
      <c r="S51009" s="139"/>
    </row>
    <row r="51010" spans="2:19" ht="15.75" customHeight="1" x14ac:dyDescent="0.25">
      <c r="B51010" s="106"/>
      <c r="C51010" s="106"/>
      <c r="D51010" s="139"/>
      <c r="P51010" s="142"/>
      <c r="Q51010" s="142"/>
      <c r="R51010" s="142"/>
      <c r="S51010" s="139"/>
    </row>
    <row r="51011" spans="2:19" ht="15.75" customHeight="1" x14ac:dyDescent="0.25">
      <c r="B51011" s="106"/>
      <c r="C51011" s="106"/>
      <c r="D51011" s="139"/>
      <c r="P51011" s="142"/>
      <c r="Q51011" s="142"/>
      <c r="R51011" s="142"/>
      <c r="S51011" s="139"/>
    </row>
    <row r="51012" spans="2:19" ht="15.75" customHeight="1" x14ac:dyDescent="0.25">
      <c r="B51012" s="106"/>
      <c r="C51012" s="106"/>
      <c r="D51012" s="139"/>
      <c r="P51012" s="142"/>
      <c r="Q51012" s="142"/>
      <c r="R51012" s="142"/>
      <c r="S51012" s="139"/>
    </row>
    <row r="51013" spans="2:19" ht="15.75" customHeight="1" x14ac:dyDescent="0.25">
      <c r="B51013" s="106"/>
      <c r="C51013" s="106"/>
      <c r="D51013" s="139"/>
      <c r="P51013" s="142"/>
      <c r="Q51013" s="142"/>
      <c r="R51013" s="142"/>
      <c r="S51013" s="139"/>
    </row>
    <row r="51014" spans="2:19" ht="15.75" customHeight="1" x14ac:dyDescent="0.25">
      <c r="B51014" s="106"/>
      <c r="C51014" s="106"/>
      <c r="D51014" s="139"/>
      <c r="P51014" s="142"/>
      <c r="Q51014" s="142"/>
      <c r="R51014" s="142"/>
      <c r="S51014" s="139"/>
    </row>
    <row r="51015" spans="2:19" ht="15.75" customHeight="1" x14ac:dyDescent="0.25">
      <c r="B51015" s="106"/>
      <c r="C51015" s="106"/>
      <c r="D51015" s="139"/>
      <c r="P51015" s="142"/>
      <c r="Q51015" s="142"/>
      <c r="R51015" s="142"/>
      <c r="S51015" s="139"/>
    </row>
    <row r="51016" spans="2:19" ht="15.75" customHeight="1" x14ac:dyDescent="0.25">
      <c r="B51016" s="106"/>
      <c r="C51016" s="106"/>
      <c r="D51016" s="139"/>
      <c r="P51016" s="142"/>
      <c r="Q51016" s="142"/>
      <c r="R51016" s="142"/>
      <c r="S51016" s="139"/>
    </row>
    <row r="51017" spans="2:19" ht="15.75" customHeight="1" x14ac:dyDescent="0.25">
      <c r="B51017" s="106"/>
      <c r="C51017" s="106"/>
      <c r="D51017" s="139"/>
      <c r="P51017" s="142"/>
      <c r="Q51017" s="142"/>
      <c r="R51017" s="142"/>
      <c r="S51017" s="139"/>
    </row>
    <row r="51018" spans="2:19" ht="15.75" customHeight="1" x14ac:dyDescent="0.25">
      <c r="B51018" s="106"/>
      <c r="C51018" s="106"/>
      <c r="D51018" s="139"/>
      <c r="P51018" s="142"/>
      <c r="Q51018" s="142"/>
      <c r="R51018" s="142"/>
      <c r="S51018" s="139"/>
    </row>
    <row r="51019" spans="2:19" ht="15.75" customHeight="1" x14ac:dyDescent="0.25">
      <c r="B51019" s="106"/>
      <c r="C51019" s="106"/>
      <c r="D51019" s="139"/>
      <c r="P51019" s="142"/>
      <c r="Q51019" s="142"/>
      <c r="R51019" s="142"/>
      <c r="S51019" s="139"/>
    </row>
    <row r="51020" spans="2:19" ht="15.75" customHeight="1" x14ac:dyDescent="0.25">
      <c r="B51020" s="106"/>
      <c r="C51020" s="106"/>
      <c r="D51020" s="139"/>
      <c r="P51020" s="142"/>
      <c r="Q51020" s="142"/>
      <c r="R51020" s="142"/>
      <c r="S51020" s="139"/>
    </row>
    <row r="51021" spans="2:19" ht="15.75" customHeight="1" x14ac:dyDescent="0.25">
      <c r="B51021" s="106"/>
      <c r="C51021" s="106"/>
      <c r="D51021" s="139"/>
      <c r="P51021" s="142"/>
      <c r="Q51021" s="142"/>
      <c r="R51021" s="142"/>
      <c r="S51021" s="139"/>
    </row>
    <row r="51022" spans="2:19" ht="15.75" customHeight="1" x14ac:dyDescent="0.25">
      <c r="B51022" s="106"/>
      <c r="C51022" s="106"/>
      <c r="D51022" s="139"/>
      <c r="P51022" s="142"/>
      <c r="Q51022" s="142"/>
      <c r="R51022" s="142"/>
      <c r="S51022" s="139"/>
    </row>
    <row r="51023" spans="2:19" ht="15.75" customHeight="1" x14ac:dyDescent="0.25">
      <c r="B51023" s="106"/>
      <c r="C51023" s="106"/>
      <c r="D51023" s="139"/>
      <c r="P51023" s="142"/>
      <c r="Q51023" s="142"/>
      <c r="R51023" s="142"/>
      <c r="S51023" s="139"/>
    </row>
    <row r="51024" spans="2:19" ht="15.75" customHeight="1" x14ac:dyDescent="0.25">
      <c r="B51024" s="106"/>
      <c r="C51024" s="106"/>
      <c r="D51024" s="139"/>
      <c r="P51024" s="142"/>
      <c r="Q51024" s="142"/>
      <c r="R51024" s="142"/>
      <c r="S51024" s="139"/>
    </row>
    <row r="51025" spans="2:19" ht="15.75" customHeight="1" x14ac:dyDescent="0.25">
      <c r="B51025" s="106"/>
      <c r="C51025" s="106"/>
      <c r="D51025" s="139"/>
      <c r="P51025" s="142"/>
      <c r="Q51025" s="142"/>
      <c r="R51025" s="142"/>
      <c r="S51025" s="139"/>
    </row>
    <row r="51026" spans="2:19" ht="15.75" customHeight="1" x14ac:dyDescent="0.25">
      <c r="B51026" s="106"/>
      <c r="C51026" s="106"/>
      <c r="D51026" s="139"/>
      <c r="P51026" s="142"/>
      <c r="Q51026" s="142"/>
      <c r="R51026" s="142"/>
      <c r="S51026" s="139"/>
    </row>
    <row r="51027" spans="2:19" ht="15.75" customHeight="1" x14ac:dyDescent="0.25">
      <c r="B51027" s="106"/>
      <c r="C51027" s="106"/>
      <c r="D51027" s="139"/>
      <c r="P51027" s="142"/>
      <c r="Q51027" s="142"/>
      <c r="R51027" s="142"/>
      <c r="S51027" s="139"/>
    </row>
    <row r="51028" spans="2:19" ht="15.75" customHeight="1" x14ac:dyDescent="0.25">
      <c r="B51028" s="106"/>
      <c r="C51028" s="106"/>
      <c r="D51028" s="139"/>
      <c r="P51028" s="142"/>
      <c r="Q51028" s="142"/>
      <c r="R51028" s="142"/>
      <c r="S51028" s="139"/>
    </row>
    <row r="51029" spans="2:19" ht="15.75" customHeight="1" x14ac:dyDescent="0.25">
      <c r="B51029" s="106"/>
      <c r="C51029" s="106"/>
      <c r="D51029" s="139"/>
      <c r="P51029" s="142"/>
      <c r="Q51029" s="142"/>
      <c r="R51029" s="142"/>
      <c r="S51029" s="139"/>
    </row>
    <row r="51030" spans="2:19" ht="15.75" customHeight="1" x14ac:dyDescent="0.25">
      <c r="B51030" s="106"/>
      <c r="C51030" s="106"/>
      <c r="D51030" s="139"/>
      <c r="P51030" s="142"/>
      <c r="Q51030" s="142"/>
      <c r="R51030" s="142"/>
      <c r="S51030" s="139"/>
    </row>
    <row r="51031" spans="2:19" ht="15.75" customHeight="1" x14ac:dyDescent="0.25">
      <c r="B51031" s="106"/>
      <c r="C51031" s="106"/>
      <c r="D51031" s="139"/>
      <c r="P51031" s="142"/>
      <c r="Q51031" s="142"/>
      <c r="R51031" s="142"/>
      <c r="S51031" s="139"/>
    </row>
    <row r="51032" spans="2:19" ht="15.75" customHeight="1" x14ac:dyDescent="0.25">
      <c r="B51032" s="106"/>
      <c r="C51032" s="106"/>
      <c r="D51032" s="139"/>
      <c r="P51032" s="142"/>
      <c r="Q51032" s="142"/>
      <c r="R51032" s="142"/>
      <c r="S51032" s="139"/>
    </row>
    <row r="51033" spans="2:19" ht="15.75" customHeight="1" x14ac:dyDescent="0.25">
      <c r="B51033" s="106"/>
      <c r="C51033" s="106"/>
      <c r="D51033" s="139"/>
      <c r="P51033" s="142"/>
      <c r="Q51033" s="142"/>
      <c r="R51033" s="142"/>
      <c r="S51033" s="139"/>
    </row>
    <row r="51034" spans="2:19" ht="15.75" customHeight="1" x14ac:dyDescent="0.25">
      <c r="B51034" s="106"/>
      <c r="C51034" s="106"/>
      <c r="D51034" s="139"/>
      <c r="P51034" s="142"/>
      <c r="Q51034" s="142"/>
      <c r="R51034" s="142"/>
      <c r="S51034" s="139"/>
    </row>
    <row r="51035" spans="2:19" ht="15.75" customHeight="1" x14ac:dyDescent="0.25">
      <c r="B51035" s="106"/>
      <c r="C51035" s="106"/>
      <c r="D51035" s="139"/>
      <c r="P51035" s="142"/>
      <c r="Q51035" s="142"/>
      <c r="R51035" s="142"/>
      <c r="S51035" s="139"/>
    </row>
    <row r="51036" spans="2:19" ht="15.75" customHeight="1" x14ac:dyDescent="0.25">
      <c r="B51036" s="106"/>
      <c r="C51036" s="106"/>
      <c r="D51036" s="139"/>
      <c r="P51036" s="142"/>
      <c r="Q51036" s="142"/>
      <c r="R51036" s="142"/>
      <c r="S51036" s="139"/>
    </row>
    <row r="51037" spans="2:19" ht="15.75" customHeight="1" x14ac:dyDescent="0.25">
      <c r="B51037" s="106"/>
      <c r="C51037" s="106"/>
      <c r="D51037" s="139"/>
      <c r="P51037" s="142"/>
      <c r="Q51037" s="142"/>
      <c r="R51037" s="142"/>
      <c r="S51037" s="139"/>
    </row>
    <row r="51038" spans="2:19" ht="15.75" customHeight="1" x14ac:dyDescent="0.25">
      <c r="B51038" s="106"/>
      <c r="C51038" s="106"/>
      <c r="D51038" s="139"/>
      <c r="P51038" s="142"/>
      <c r="Q51038" s="142"/>
      <c r="R51038" s="142"/>
      <c r="S51038" s="139"/>
    </row>
    <row r="51039" spans="2:19" ht="15.75" customHeight="1" x14ac:dyDescent="0.25">
      <c r="B51039" s="106"/>
      <c r="C51039" s="106"/>
      <c r="D51039" s="139"/>
      <c r="P51039" s="142"/>
      <c r="Q51039" s="142"/>
      <c r="R51039" s="142"/>
      <c r="S51039" s="139"/>
    </row>
    <row r="51040" spans="2:19" ht="15.75" customHeight="1" x14ac:dyDescent="0.25">
      <c r="B51040" s="106"/>
      <c r="C51040" s="106"/>
      <c r="D51040" s="139"/>
      <c r="P51040" s="142"/>
      <c r="Q51040" s="142"/>
      <c r="R51040" s="142"/>
      <c r="S51040" s="139"/>
    </row>
    <row r="51041" spans="2:19" ht="15.75" customHeight="1" x14ac:dyDescent="0.25">
      <c r="B51041" s="106"/>
      <c r="C51041" s="106"/>
      <c r="D51041" s="139"/>
      <c r="P51041" s="142"/>
      <c r="Q51041" s="142"/>
      <c r="R51041" s="142"/>
      <c r="S51041" s="139"/>
    </row>
    <row r="51042" spans="2:19" ht="15.75" customHeight="1" x14ac:dyDescent="0.25">
      <c r="B51042" s="106"/>
      <c r="C51042" s="106"/>
      <c r="D51042" s="139"/>
      <c r="P51042" s="142"/>
      <c r="Q51042" s="142"/>
      <c r="R51042" s="142"/>
      <c r="S51042" s="139"/>
    </row>
    <row r="51043" spans="2:19" ht="15.75" customHeight="1" x14ac:dyDescent="0.25">
      <c r="B51043" s="106"/>
      <c r="C51043" s="106"/>
      <c r="D51043" s="139"/>
      <c r="P51043" s="142"/>
      <c r="Q51043" s="142"/>
      <c r="R51043" s="142"/>
      <c r="S51043" s="139"/>
    </row>
    <row r="51044" spans="2:19" ht="15.75" customHeight="1" x14ac:dyDescent="0.25">
      <c r="B51044" s="106"/>
      <c r="C51044" s="106"/>
      <c r="D51044" s="139"/>
      <c r="P51044" s="142"/>
      <c r="Q51044" s="142"/>
      <c r="R51044" s="142"/>
      <c r="S51044" s="139"/>
    </row>
    <row r="51045" spans="2:19" ht="15.75" customHeight="1" x14ac:dyDescent="0.25">
      <c r="B51045" s="106"/>
      <c r="C51045" s="106"/>
      <c r="D51045" s="139"/>
      <c r="P51045" s="142"/>
      <c r="Q51045" s="142"/>
      <c r="R51045" s="142"/>
      <c r="S51045" s="139"/>
    </row>
    <row r="51046" spans="2:19" ht="15.75" customHeight="1" x14ac:dyDescent="0.25">
      <c r="B51046" s="106"/>
      <c r="C51046" s="106"/>
      <c r="D51046" s="139"/>
      <c r="P51046" s="142"/>
      <c r="Q51046" s="142"/>
      <c r="R51046" s="142"/>
      <c r="S51046" s="139"/>
    </row>
    <row r="51047" spans="2:19" ht="15.75" customHeight="1" x14ac:dyDescent="0.25">
      <c r="B51047" s="106"/>
      <c r="C51047" s="106"/>
      <c r="D51047" s="139"/>
      <c r="P51047" s="142"/>
      <c r="Q51047" s="142"/>
      <c r="R51047" s="142"/>
      <c r="S51047" s="139"/>
    </row>
    <row r="51048" spans="2:19" ht="15.75" customHeight="1" x14ac:dyDescent="0.25">
      <c r="B51048" s="106"/>
      <c r="C51048" s="106"/>
      <c r="D51048" s="139"/>
      <c r="P51048" s="142"/>
      <c r="Q51048" s="142"/>
      <c r="R51048" s="142"/>
      <c r="S51048" s="139"/>
    </row>
    <row r="51049" spans="2:19" ht="15.75" customHeight="1" x14ac:dyDescent="0.25">
      <c r="B51049" s="106"/>
      <c r="C51049" s="106"/>
      <c r="D51049" s="139"/>
      <c r="P51049" s="142"/>
      <c r="Q51049" s="142"/>
      <c r="R51049" s="142"/>
      <c r="S51049" s="139"/>
    </row>
    <row r="51050" spans="2:19" ht="15.75" customHeight="1" x14ac:dyDescent="0.25">
      <c r="B51050" s="106"/>
      <c r="C51050" s="106"/>
      <c r="D51050" s="139"/>
      <c r="P51050" s="142"/>
      <c r="Q51050" s="142"/>
      <c r="R51050" s="142"/>
      <c r="S51050" s="139"/>
    </row>
    <row r="51051" spans="2:19" ht="15.75" customHeight="1" x14ac:dyDescent="0.25">
      <c r="B51051" s="106"/>
      <c r="C51051" s="106"/>
      <c r="D51051" s="139"/>
      <c r="P51051" s="142"/>
      <c r="Q51051" s="142"/>
      <c r="R51051" s="142"/>
      <c r="S51051" s="139"/>
    </row>
    <row r="51052" spans="2:19" ht="15.75" customHeight="1" x14ac:dyDescent="0.25">
      <c r="B51052" s="106"/>
      <c r="C51052" s="106"/>
      <c r="D51052" s="139"/>
      <c r="P51052" s="142"/>
      <c r="Q51052" s="142"/>
      <c r="R51052" s="142"/>
      <c r="S51052" s="139"/>
    </row>
    <row r="51053" spans="2:19" ht="15.75" customHeight="1" x14ac:dyDescent="0.25">
      <c r="B51053" s="106"/>
      <c r="C51053" s="106"/>
      <c r="D51053" s="139"/>
      <c r="P51053" s="142"/>
      <c r="Q51053" s="142"/>
      <c r="R51053" s="142"/>
      <c r="S51053" s="139"/>
    </row>
    <row r="51054" spans="2:19" ht="15.75" customHeight="1" x14ac:dyDescent="0.25">
      <c r="B51054" s="106"/>
      <c r="C51054" s="106"/>
      <c r="D51054" s="139"/>
      <c r="P51054" s="142"/>
      <c r="Q51054" s="142"/>
      <c r="R51054" s="142"/>
      <c r="S51054" s="139"/>
    </row>
    <row r="51055" spans="2:19" ht="15.75" customHeight="1" x14ac:dyDescent="0.25">
      <c r="B51055" s="106"/>
      <c r="C51055" s="106"/>
      <c r="D51055" s="139"/>
      <c r="P51055" s="142"/>
      <c r="Q51055" s="142"/>
      <c r="R51055" s="142"/>
      <c r="S51055" s="139"/>
    </row>
    <row r="51056" spans="2:19" ht="15.75" customHeight="1" x14ac:dyDescent="0.25">
      <c r="B51056" s="106"/>
      <c r="C51056" s="106"/>
      <c r="D51056" s="139"/>
      <c r="P51056" s="142"/>
      <c r="Q51056" s="142"/>
      <c r="R51056" s="142"/>
      <c r="S51056" s="139"/>
    </row>
    <row r="51057" spans="2:19" ht="15.75" customHeight="1" x14ac:dyDescent="0.25">
      <c r="B51057" s="106"/>
      <c r="C51057" s="106"/>
      <c r="D51057" s="139"/>
      <c r="P51057" s="142"/>
      <c r="Q51057" s="142"/>
      <c r="R51057" s="142"/>
      <c r="S51057" s="139"/>
    </row>
    <row r="51058" spans="2:19" ht="15.75" customHeight="1" x14ac:dyDescent="0.25">
      <c r="B51058" s="106"/>
      <c r="C51058" s="106"/>
      <c r="D51058" s="139"/>
      <c r="P51058" s="142"/>
      <c r="Q51058" s="142"/>
      <c r="R51058" s="142"/>
      <c r="S51058" s="139"/>
    </row>
    <row r="51059" spans="2:19" ht="15.75" customHeight="1" x14ac:dyDescent="0.25">
      <c r="B51059" s="106"/>
      <c r="C51059" s="106"/>
      <c r="D51059" s="139"/>
      <c r="P51059" s="142"/>
      <c r="Q51059" s="142"/>
      <c r="R51059" s="142"/>
      <c r="S51059" s="139"/>
    </row>
    <row r="51060" spans="2:19" ht="15.75" customHeight="1" x14ac:dyDescent="0.25">
      <c r="B51060" s="106"/>
      <c r="C51060" s="106"/>
      <c r="D51060" s="139"/>
      <c r="P51060" s="142"/>
      <c r="Q51060" s="142"/>
      <c r="R51060" s="142"/>
      <c r="S51060" s="139"/>
    </row>
    <row r="51061" spans="2:19" ht="15.75" customHeight="1" x14ac:dyDescent="0.25">
      <c r="B51061" s="106"/>
      <c r="C51061" s="106"/>
      <c r="D51061" s="139"/>
      <c r="P51061" s="142"/>
      <c r="Q51061" s="142"/>
      <c r="R51061" s="142"/>
      <c r="S51061" s="139"/>
    </row>
    <row r="51062" spans="2:19" ht="15.75" customHeight="1" x14ac:dyDescent="0.25">
      <c r="B51062" s="106"/>
      <c r="C51062" s="106"/>
      <c r="D51062" s="139"/>
      <c r="P51062" s="142"/>
      <c r="Q51062" s="142"/>
      <c r="R51062" s="142"/>
      <c r="S51062" s="139"/>
    </row>
    <row r="51063" spans="2:19" ht="15.75" customHeight="1" x14ac:dyDescent="0.25">
      <c r="B51063" s="106"/>
      <c r="C51063" s="106"/>
      <c r="D51063" s="139"/>
      <c r="P51063" s="142"/>
      <c r="Q51063" s="142"/>
      <c r="R51063" s="142"/>
      <c r="S51063" s="139"/>
    </row>
    <row r="51064" spans="2:19" ht="15.75" customHeight="1" x14ac:dyDescent="0.25">
      <c r="B51064" s="106"/>
      <c r="C51064" s="106"/>
      <c r="D51064" s="139"/>
      <c r="P51064" s="142"/>
      <c r="Q51064" s="142"/>
      <c r="R51064" s="142"/>
      <c r="S51064" s="139"/>
    </row>
    <row r="51065" spans="2:19" ht="15.75" customHeight="1" x14ac:dyDescent="0.25">
      <c r="B51065" s="106"/>
      <c r="C51065" s="106"/>
      <c r="D51065" s="139"/>
      <c r="P51065" s="142"/>
      <c r="Q51065" s="142"/>
      <c r="R51065" s="142"/>
      <c r="S51065" s="139"/>
    </row>
    <row r="51066" spans="2:19" ht="15.75" customHeight="1" x14ac:dyDescent="0.25">
      <c r="B51066" s="106"/>
      <c r="C51066" s="106"/>
      <c r="D51066" s="139"/>
      <c r="P51066" s="142"/>
      <c r="Q51066" s="142"/>
      <c r="R51066" s="142"/>
      <c r="S51066" s="139"/>
    </row>
    <row r="51067" spans="2:19" ht="15.75" customHeight="1" x14ac:dyDescent="0.25">
      <c r="B51067" s="106"/>
      <c r="C51067" s="106"/>
      <c r="D51067" s="139"/>
      <c r="P51067" s="142"/>
      <c r="Q51067" s="142"/>
      <c r="R51067" s="142"/>
      <c r="S51067" s="139"/>
    </row>
    <row r="51068" spans="2:19" ht="15.75" customHeight="1" x14ac:dyDescent="0.25">
      <c r="B51068" s="106"/>
      <c r="C51068" s="106"/>
      <c r="D51068" s="139"/>
      <c r="P51068" s="142"/>
      <c r="Q51068" s="142"/>
      <c r="R51068" s="142"/>
      <c r="S51068" s="139"/>
    </row>
    <row r="51069" spans="2:19" ht="15.75" customHeight="1" x14ac:dyDescent="0.25">
      <c r="B51069" s="106"/>
      <c r="C51069" s="106"/>
      <c r="D51069" s="139"/>
      <c r="P51069" s="142"/>
      <c r="Q51069" s="142"/>
      <c r="R51069" s="142"/>
      <c r="S51069" s="139"/>
    </row>
    <row r="51070" spans="2:19" ht="15.75" customHeight="1" x14ac:dyDescent="0.25">
      <c r="B51070" s="106"/>
      <c r="C51070" s="106"/>
      <c r="D51070" s="139"/>
      <c r="P51070" s="142"/>
      <c r="Q51070" s="142"/>
      <c r="R51070" s="142"/>
      <c r="S51070" s="139"/>
    </row>
    <row r="51071" spans="2:19" ht="15.75" customHeight="1" x14ac:dyDescent="0.25">
      <c r="B51071" s="106"/>
      <c r="C51071" s="106"/>
      <c r="D51071" s="139"/>
      <c r="P51071" s="142"/>
      <c r="Q51071" s="142"/>
      <c r="R51071" s="142"/>
      <c r="S51071" s="139"/>
    </row>
    <row r="51072" spans="2:19" ht="15.75" customHeight="1" x14ac:dyDescent="0.25">
      <c r="B51072" s="106"/>
      <c r="C51072" s="106"/>
      <c r="D51072" s="139"/>
      <c r="P51072" s="142"/>
      <c r="Q51072" s="142"/>
      <c r="R51072" s="142"/>
      <c r="S51072" s="139"/>
    </row>
    <row r="51073" spans="2:19" ht="15.75" customHeight="1" x14ac:dyDescent="0.25">
      <c r="B51073" s="106"/>
      <c r="C51073" s="106"/>
      <c r="D51073" s="139"/>
      <c r="P51073" s="142"/>
      <c r="Q51073" s="142"/>
      <c r="R51073" s="142"/>
      <c r="S51073" s="139"/>
    </row>
    <row r="51074" spans="2:19" ht="15.75" customHeight="1" x14ac:dyDescent="0.25">
      <c r="B51074" s="106"/>
      <c r="C51074" s="106"/>
      <c r="D51074" s="139"/>
      <c r="P51074" s="142"/>
      <c r="Q51074" s="142"/>
      <c r="R51074" s="142"/>
      <c r="S51074" s="139"/>
    </row>
    <row r="51075" spans="2:19" ht="15.75" customHeight="1" x14ac:dyDescent="0.25">
      <c r="B51075" s="106"/>
      <c r="C51075" s="106"/>
      <c r="D51075" s="139"/>
      <c r="P51075" s="142"/>
      <c r="Q51075" s="142"/>
      <c r="R51075" s="142"/>
      <c r="S51075" s="139"/>
    </row>
    <row r="51076" spans="2:19" ht="15.75" customHeight="1" x14ac:dyDescent="0.25">
      <c r="B51076" s="106"/>
      <c r="C51076" s="106"/>
      <c r="D51076" s="139"/>
      <c r="P51076" s="142"/>
      <c r="Q51076" s="142"/>
      <c r="R51076" s="142"/>
      <c r="S51076" s="139"/>
    </row>
    <row r="51077" spans="2:19" ht="15.75" customHeight="1" x14ac:dyDescent="0.25">
      <c r="B51077" s="106"/>
      <c r="C51077" s="106"/>
      <c r="D51077" s="139"/>
      <c r="P51077" s="142"/>
      <c r="Q51077" s="142"/>
      <c r="R51077" s="142"/>
      <c r="S51077" s="139"/>
    </row>
    <row r="51078" spans="2:19" ht="15.75" customHeight="1" x14ac:dyDescent="0.25">
      <c r="B51078" s="106"/>
      <c r="C51078" s="106"/>
      <c r="D51078" s="139"/>
      <c r="P51078" s="142"/>
      <c r="Q51078" s="142"/>
      <c r="R51078" s="142"/>
      <c r="S51078" s="139"/>
    </row>
    <row r="51079" spans="2:19" ht="15.75" customHeight="1" x14ac:dyDescent="0.25">
      <c r="B51079" s="106"/>
      <c r="C51079" s="106"/>
      <c r="D51079" s="139"/>
      <c r="P51079" s="142"/>
      <c r="Q51079" s="142"/>
      <c r="R51079" s="142"/>
      <c r="S51079" s="139"/>
    </row>
    <row r="51080" spans="2:19" ht="15.75" customHeight="1" x14ac:dyDescent="0.25">
      <c r="B51080" s="106"/>
      <c r="C51080" s="106"/>
      <c r="D51080" s="139"/>
      <c r="P51080" s="142"/>
      <c r="Q51080" s="142"/>
      <c r="R51080" s="142"/>
      <c r="S51080" s="139"/>
    </row>
    <row r="51081" spans="2:19" ht="15.75" customHeight="1" x14ac:dyDescent="0.25">
      <c r="B51081" s="106"/>
      <c r="C51081" s="106"/>
      <c r="D51081" s="139"/>
      <c r="P51081" s="142"/>
      <c r="Q51081" s="142"/>
      <c r="R51081" s="142"/>
      <c r="S51081" s="139"/>
    </row>
    <row r="51082" spans="2:19" ht="15.75" customHeight="1" x14ac:dyDescent="0.25">
      <c r="B51082" s="106"/>
      <c r="C51082" s="106"/>
      <c r="D51082" s="139"/>
      <c r="P51082" s="142"/>
      <c r="Q51082" s="142"/>
      <c r="R51082" s="142"/>
      <c r="S51082" s="139"/>
    </row>
    <row r="51083" spans="2:19" ht="15.75" customHeight="1" x14ac:dyDescent="0.25">
      <c r="B51083" s="106"/>
      <c r="C51083" s="106"/>
      <c r="D51083" s="139"/>
      <c r="P51083" s="142"/>
      <c r="Q51083" s="142"/>
      <c r="R51083" s="142"/>
      <c r="S51083" s="139"/>
    </row>
    <row r="51084" spans="2:19" ht="15.75" customHeight="1" x14ac:dyDescent="0.25">
      <c r="B51084" s="106"/>
      <c r="C51084" s="106"/>
      <c r="D51084" s="139"/>
      <c r="P51084" s="142"/>
      <c r="Q51084" s="142"/>
      <c r="R51084" s="142"/>
      <c r="S51084" s="139"/>
    </row>
    <row r="51085" spans="2:19" ht="15.75" customHeight="1" x14ac:dyDescent="0.25">
      <c r="B51085" s="106"/>
      <c r="C51085" s="106"/>
      <c r="D51085" s="139"/>
      <c r="P51085" s="142"/>
      <c r="Q51085" s="142"/>
      <c r="R51085" s="142"/>
      <c r="S51085" s="139"/>
    </row>
    <row r="51086" spans="2:19" ht="15.75" customHeight="1" x14ac:dyDescent="0.25">
      <c r="B51086" s="106"/>
      <c r="C51086" s="106"/>
      <c r="D51086" s="139"/>
      <c r="P51086" s="142"/>
      <c r="Q51086" s="142"/>
      <c r="R51086" s="142"/>
      <c r="S51086" s="139"/>
    </row>
    <row r="51087" spans="2:19" ht="15.75" customHeight="1" x14ac:dyDescent="0.25">
      <c r="B51087" s="106"/>
      <c r="C51087" s="106"/>
      <c r="D51087" s="139"/>
      <c r="P51087" s="142"/>
      <c r="Q51087" s="142"/>
      <c r="R51087" s="142"/>
      <c r="S51087" s="139"/>
    </row>
    <row r="51088" spans="2:19" ht="15.75" customHeight="1" x14ac:dyDescent="0.25">
      <c r="B51088" s="106"/>
      <c r="C51088" s="106"/>
      <c r="D51088" s="139"/>
      <c r="P51088" s="142"/>
      <c r="Q51088" s="142"/>
      <c r="R51088" s="142"/>
      <c r="S51088" s="139"/>
    </row>
    <row r="51089" spans="2:19" ht="15.75" customHeight="1" x14ac:dyDescent="0.25">
      <c r="B51089" s="106"/>
      <c r="C51089" s="106"/>
      <c r="D51089" s="139"/>
      <c r="P51089" s="142"/>
      <c r="Q51089" s="142"/>
      <c r="R51089" s="142"/>
      <c r="S51089" s="139"/>
    </row>
    <row r="51090" spans="2:19" ht="15.75" customHeight="1" x14ac:dyDescent="0.25">
      <c r="B51090" s="106"/>
      <c r="C51090" s="106"/>
      <c r="D51090" s="139"/>
      <c r="P51090" s="142"/>
      <c r="Q51090" s="142"/>
      <c r="R51090" s="142"/>
      <c r="S51090" s="139"/>
    </row>
    <row r="51091" spans="2:19" ht="15.75" customHeight="1" x14ac:dyDescent="0.25">
      <c r="B51091" s="106"/>
      <c r="C51091" s="106"/>
      <c r="D51091" s="139"/>
      <c r="P51091" s="142"/>
      <c r="Q51091" s="142"/>
      <c r="R51091" s="142"/>
      <c r="S51091" s="139"/>
    </row>
    <row r="51092" spans="2:19" ht="15.75" customHeight="1" x14ac:dyDescent="0.25">
      <c r="B51092" s="106"/>
      <c r="C51092" s="106"/>
      <c r="D51092" s="139"/>
      <c r="P51092" s="142"/>
      <c r="Q51092" s="142"/>
      <c r="R51092" s="142"/>
      <c r="S51092" s="139"/>
    </row>
    <row r="51093" spans="2:19" ht="15.75" customHeight="1" x14ac:dyDescent="0.25">
      <c r="B51093" s="106"/>
      <c r="C51093" s="106"/>
      <c r="D51093" s="139"/>
      <c r="P51093" s="142"/>
      <c r="Q51093" s="142"/>
      <c r="R51093" s="142"/>
      <c r="S51093" s="139"/>
    </row>
    <row r="51094" spans="2:19" ht="15.75" customHeight="1" x14ac:dyDescent="0.25">
      <c r="B51094" s="106"/>
      <c r="C51094" s="106"/>
      <c r="D51094" s="139"/>
      <c r="P51094" s="142"/>
      <c r="Q51094" s="142"/>
      <c r="R51094" s="142"/>
      <c r="S51094" s="139"/>
    </row>
    <row r="51095" spans="2:19" ht="15.75" customHeight="1" x14ac:dyDescent="0.25">
      <c r="B51095" s="106"/>
      <c r="C51095" s="106"/>
      <c r="D51095" s="139"/>
      <c r="P51095" s="142"/>
      <c r="Q51095" s="142"/>
      <c r="R51095" s="142"/>
      <c r="S51095" s="139"/>
    </row>
    <row r="51096" spans="2:19" ht="15.75" customHeight="1" x14ac:dyDescent="0.25">
      <c r="B51096" s="106"/>
      <c r="C51096" s="106"/>
      <c r="D51096" s="139"/>
      <c r="P51096" s="142"/>
      <c r="Q51096" s="142"/>
      <c r="R51096" s="142"/>
      <c r="S51096" s="139"/>
    </row>
    <row r="51097" spans="2:19" ht="15.75" customHeight="1" x14ac:dyDescent="0.25">
      <c r="B51097" s="106"/>
      <c r="C51097" s="106"/>
      <c r="D51097" s="139"/>
      <c r="P51097" s="142"/>
      <c r="Q51097" s="142"/>
      <c r="R51097" s="142"/>
      <c r="S51097" s="139"/>
    </row>
    <row r="51098" spans="2:19" ht="15.75" customHeight="1" x14ac:dyDescent="0.25">
      <c r="B51098" s="106"/>
      <c r="C51098" s="106"/>
      <c r="D51098" s="139"/>
      <c r="P51098" s="142"/>
      <c r="Q51098" s="142"/>
      <c r="R51098" s="142"/>
      <c r="S51098" s="139"/>
    </row>
    <row r="51099" spans="2:19" ht="15.75" customHeight="1" x14ac:dyDescent="0.25">
      <c r="B51099" s="106"/>
      <c r="C51099" s="106"/>
      <c r="D51099" s="139"/>
      <c r="P51099" s="142"/>
      <c r="Q51099" s="142"/>
      <c r="R51099" s="142"/>
      <c r="S51099" s="139"/>
    </row>
    <row r="51100" spans="2:19" ht="15.75" customHeight="1" x14ac:dyDescent="0.25">
      <c r="B51100" s="106"/>
      <c r="C51100" s="106"/>
      <c r="D51100" s="139"/>
      <c r="P51100" s="142"/>
      <c r="Q51100" s="142"/>
      <c r="R51100" s="142"/>
      <c r="S51100" s="139"/>
    </row>
    <row r="51101" spans="2:19" ht="15.75" customHeight="1" x14ac:dyDescent="0.25">
      <c r="B51101" s="106"/>
      <c r="C51101" s="106"/>
      <c r="D51101" s="139"/>
      <c r="P51101" s="142"/>
      <c r="Q51101" s="142"/>
      <c r="R51101" s="142"/>
      <c r="S51101" s="139"/>
    </row>
    <row r="51102" spans="2:19" ht="15.75" customHeight="1" x14ac:dyDescent="0.25">
      <c r="B51102" s="106"/>
      <c r="C51102" s="106"/>
      <c r="D51102" s="139"/>
      <c r="P51102" s="142"/>
      <c r="Q51102" s="142"/>
      <c r="R51102" s="142"/>
      <c r="S51102" s="139"/>
    </row>
    <row r="51103" spans="2:19" ht="15.75" customHeight="1" x14ac:dyDescent="0.25">
      <c r="B51103" s="106"/>
      <c r="C51103" s="106"/>
      <c r="D51103" s="139"/>
      <c r="P51103" s="142"/>
      <c r="Q51103" s="142"/>
      <c r="R51103" s="142"/>
      <c r="S51103" s="139"/>
    </row>
    <row r="51104" spans="2:19" ht="15.75" customHeight="1" x14ac:dyDescent="0.25">
      <c r="B51104" s="106"/>
      <c r="C51104" s="106"/>
      <c r="D51104" s="139"/>
      <c r="P51104" s="142"/>
      <c r="Q51104" s="142"/>
      <c r="R51104" s="142"/>
      <c r="S51104" s="139"/>
    </row>
    <row r="51105" spans="2:19" ht="15.75" customHeight="1" x14ac:dyDescent="0.25">
      <c r="B51105" s="106"/>
      <c r="C51105" s="106"/>
      <c r="D51105" s="139"/>
      <c r="P51105" s="142"/>
      <c r="Q51105" s="142"/>
      <c r="R51105" s="142"/>
      <c r="S51105" s="139"/>
    </row>
    <row r="51106" spans="2:19" ht="15.75" customHeight="1" x14ac:dyDescent="0.25">
      <c r="B51106" s="106"/>
      <c r="C51106" s="106"/>
      <c r="D51106" s="139"/>
      <c r="P51106" s="142"/>
      <c r="Q51106" s="142"/>
      <c r="R51106" s="142"/>
      <c r="S51106" s="139"/>
    </row>
    <row r="51107" spans="2:19" ht="15.75" customHeight="1" x14ac:dyDescent="0.25">
      <c r="B51107" s="106"/>
      <c r="C51107" s="106"/>
      <c r="D51107" s="139"/>
      <c r="P51107" s="142"/>
      <c r="Q51107" s="142"/>
      <c r="R51107" s="142"/>
      <c r="S51107" s="139"/>
    </row>
    <row r="51108" spans="2:19" ht="15.75" customHeight="1" x14ac:dyDescent="0.25">
      <c r="B51108" s="106"/>
      <c r="C51108" s="106"/>
      <c r="D51108" s="139"/>
      <c r="P51108" s="142"/>
      <c r="Q51108" s="142"/>
      <c r="R51108" s="142"/>
      <c r="S51108" s="139"/>
    </row>
    <row r="51109" spans="2:19" ht="15.75" customHeight="1" x14ac:dyDescent="0.25">
      <c r="B51109" s="106"/>
      <c r="C51109" s="106"/>
      <c r="D51109" s="139"/>
      <c r="P51109" s="142"/>
      <c r="Q51109" s="142"/>
      <c r="R51109" s="142"/>
      <c r="S51109" s="139"/>
    </row>
    <row r="51110" spans="2:19" ht="15.75" customHeight="1" x14ac:dyDescent="0.25">
      <c r="B51110" s="106"/>
      <c r="C51110" s="106"/>
      <c r="D51110" s="139"/>
      <c r="P51110" s="142"/>
      <c r="Q51110" s="142"/>
      <c r="R51110" s="142"/>
      <c r="S51110" s="139"/>
    </row>
    <row r="51111" spans="2:19" ht="15.75" customHeight="1" x14ac:dyDescent="0.25">
      <c r="B51111" s="106"/>
      <c r="C51111" s="106"/>
      <c r="D51111" s="139"/>
      <c r="P51111" s="142"/>
      <c r="Q51111" s="142"/>
      <c r="R51111" s="142"/>
      <c r="S51111" s="139"/>
    </row>
    <row r="51112" spans="2:19" ht="15.75" customHeight="1" x14ac:dyDescent="0.25">
      <c r="B51112" s="106"/>
      <c r="C51112" s="106"/>
      <c r="D51112" s="139"/>
      <c r="P51112" s="142"/>
      <c r="Q51112" s="142"/>
      <c r="R51112" s="142"/>
      <c r="S51112" s="139"/>
    </row>
    <row r="51113" spans="2:19" ht="15.75" customHeight="1" x14ac:dyDescent="0.25">
      <c r="B51113" s="106"/>
      <c r="C51113" s="106"/>
      <c r="D51113" s="139"/>
      <c r="P51113" s="142"/>
      <c r="Q51113" s="142"/>
      <c r="R51113" s="142"/>
      <c r="S51113" s="139"/>
    </row>
    <row r="51114" spans="2:19" ht="15.75" customHeight="1" x14ac:dyDescent="0.25">
      <c r="B51114" s="106"/>
      <c r="C51114" s="106"/>
      <c r="D51114" s="139"/>
      <c r="P51114" s="142"/>
      <c r="Q51114" s="142"/>
      <c r="R51114" s="142"/>
      <c r="S51114" s="139"/>
    </row>
    <row r="51115" spans="2:19" ht="15.75" customHeight="1" x14ac:dyDescent="0.25">
      <c r="B51115" s="106"/>
      <c r="C51115" s="106"/>
      <c r="D51115" s="139"/>
      <c r="P51115" s="142"/>
      <c r="Q51115" s="142"/>
      <c r="R51115" s="142"/>
      <c r="S51115" s="139"/>
    </row>
    <row r="51116" spans="2:19" ht="15.75" customHeight="1" x14ac:dyDescent="0.25">
      <c r="B51116" s="106"/>
      <c r="C51116" s="106"/>
      <c r="D51116" s="139"/>
      <c r="P51116" s="142"/>
      <c r="Q51116" s="142"/>
      <c r="R51116" s="142"/>
      <c r="S51116" s="139"/>
    </row>
    <row r="51117" spans="2:19" ht="15.75" customHeight="1" x14ac:dyDescent="0.25">
      <c r="B51117" s="106"/>
      <c r="C51117" s="106"/>
      <c r="D51117" s="139"/>
      <c r="P51117" s="142"/>
      <c r="Q51117" s="142"/>
      <c r="R51117" s="142"/>
      <c r="S51117" s="139"/>
    </row>
    <row r="51118" spans="2:19" ht="15.75" customHeight="1" x14ac:dyDescent="0.25">
      <c r="B51118" s="106"/>
      <c r="C51118" s="106"/>
      <c r="D51118" s="139"/>
      <c r="P51118" s="142"/>
      <c r="Q51118" s="142"/>
      <c r="R51118" s="142"/>
      <c r="S51118" s="139"/>
    </row>
    <row r="51119" spans="2:19" ht="15.75" customHeight="1" x14ac:dyDescent="0.25">
      <c r="B51119" s="106"/>
      <c r="C51119" s="106"/>
      <c r="D51119" s="139"/>
      <c r="P51119" s="142"/>
      <c r="Q51119" s="142"/>
      <c r="R51119" s="142"/>
      <c r="S51119" s="139"/>
    </row>
    <row r="51120" spans="2:19" ht="15.75" customHeight="1" x14ac:dyDescent="0.25">
      <c r="B51120" s="106"/>
      <c r="C51120" s="106"/>
      <c r="D51120" s="139"/>
      <c r="P51120" s="142"/>
      <c r="Q51120" s="142"/>
      <c r="R51120" s="142"/>
      <c r="S51120" s="139"/>
    </row>
    <row r="51121" spans="2:19" ht="15.75" customHeight="1" x14ac:dyDescent="0.25">
      <c r="B51121" s="106"/>
      <c r="C51121" s="106"/>
      <c r="D51121" s="139"/>
      <c r="P51121" s="142"/>
      <c r="Q51121" s="142"/>
      <c r="R51121" s="142"/>
      <c r="S51121" s="139"/>
    </row>
    <row r="51122" spans="2:19" ht="15.75" customHeight="1" x14ac:dyDescent="0.25">
      <c r="B51122" s="106"/>
      <c r="C51122" s="106"/>
      <c r="D51122" s="139"/>
      <c r="P51122" s="142"/>
      <c r="Q51122" s="142"/>
      <c r="R51122" s="142"/>
      <c r="S51122" s="139"/>
    </row>
    <row r="51123" spans="2:19" ht="15.75" customHeight="1" x14ac:dyDescent="0.25">
      <c r="B51123" s="106"/>
      <c r="C51123" s="106"/>
      <c r="D51123" s="139"/>
      <c r="P51123" s="142"/>
      <c r="Q51123" s="142"/>
      <c r="R51123" s="142"/>
      <c r="S51123" s="139"/>
    </row>
    <row r="51124" spans="2:19" ht="15.75" customHeight="1" x14ac:dyDescent="0.25">
      <c r="B51124" s="106"/>
      <c r="C51124" s="106"/>
      <c r="D51124" s="139"/>
      <c r="P51124" s="142"/>
      <c r="Q51124" s="142"/>
      <c r="R51124" s="142"/>
      <c r="S51124" s="139"/>
    </row>
    <row r="51125" spans="2:19" ht="15.75" customHeight="1" x14ac:dyDescent="0.25">
      <c r="B51125" s="106"/>
      <c r="C51125" s="106"/>
      <c r="D51125" s="139"/>
      <c r="P51125" s="142"/>
      <c r="Q51125" s="142"/>
      <c r="R51125" s="142"/>
      <c r="S51125" s="139"/>
    </row>
    <row r="51126" spans="2:19" ht="15.75" customHeight="1" x14ac:dyDescent="0.25">
      <c r="B51126" s="106"/>
      <c r="C51126" s="106"/>
      <c r="D51126" s="139"/>
      <c r="P51126" s="142"/>
      <c r="Q51126" s="142"/>
      <c r="R51126" s="142"/>
      <c r="S51126" s="139"/>
    </row>
    <row r="51127" spans="2:19" ht="15.75" customHeight="1" x14ac:dyDescent="0.25">
      <c r="B51127" s="106"/>
      <c r="C51127" s="106"/>
      <c r="D51127" s="139"/>
      <c r="P51127" s="142"/>
      <c r="Q51127" s="142"/>
      <c r="R51127" s="142"/>
      <c r="S51127" s="139"/>
    </row>
    <row r="51128" spans="2:19" ht="15.75" customHeight="1" x14ac:dyDescent="0.25">
      <c r="B51128" s="106"/>
      <c r="C51128" s="106"/>
      <c r="D51128" s="139"/>
      <c r="P51128" s="142"/>
      <c r="Q51128" s="142"/>
      <c r="R51128" s="142"/>
      <c r="S51128" s="139"/>
    </row>
    <row r="51129" spans="2:19" ht="15.75" customHeight="1" x14ac:dyDescent="0.25">
      <c r="B51129" s="106"/>
      <c r="C51129" s="106"/>
      <c r="D51129" s="139"/>
      <c r="P51129" s="142"/>
      <c r="Q51129" s="142"/>
      <c r="R51129" s="142"/>
      <c r="S51129" s="139"/>
    </row>
    <row r="51130" spans="2:19" ht="15.75" customHeight="1" x14ac:dyDescent="0.25">
      <c r="B51130" s="106"/>
      <c r="C51130" s="106"/>
      <c r="D51130" s="139"/>
      <c r="P51130" s="142"/>
      <c r="Q51130" s="142"/>
      <c r="R51130" s="142"/>
      <c r="S51130" s="139"/>
    </row>
    <row r="51131" spans="2:19" ht="15.75" customHeight="1" x14ac:dyDescent="0.25">
      <c r="B51131" s="106"/>
      <c r="C51131" s="106"/>
      <c r="D51131" s="139"/>
      <c r="P51131" s="142"/>
      <c r="Q51131" s="142"/>
      <c r="R51131" s="142"/>
      <c r="S51131" s="139"/>
    </row>
    <row r="51132" spans="2:19" ht="15.75" customHeight="1" x14ac:dyDescent="0.25">
      <c r="B51132" s="106"/>
      <c r="C51132" s="106"/>
      <c r="D51132" s="139"/>
      <c r="P51132" s="142"/>
      <c r="Q51132" s="142"/>
      <c r="R51132" s="142"/>
      <c r="S51132" s="139"/>
    </row>
    <row r="51133" spans="2:19" ht="15.75" customHeight="1" x14ac:dyDescent="0.25">
      <c r="B51133" s="106"/>
      <c r="C51133" s="106"/>
      <c r="D51133" s="139"/>
      <c r="P51133" s="142"/>
      <c r="Q51133" s="142"/>
      <c r="R51133" s="142"/>
      <c r="S51133" s="139"/>
    </row>
    <row r="51134" spans="2:19" ht="15.75" customHeight="1" x14ac:dyDescent="0.25">
      <c r="B51134" s="106"/>
      <c r="C51134" s="106"/>
      <c r="D51134" s="139"/>
      <c r="P51134" s="142"/>
      <c r="Q51134" s="142"/>
      <c r="R51134" s="142"/>
      <c r="S51134" s="139"/>
    </row>
    <row r="51135" spans="2:19" ht="15.75" customHeight="1" x14ac:dyDescent="0.25">
      <c r="B51135" s="106"/>
      <c r="C51135" s="106"/>
      <c r="D51135" s="139"/>
      <c r="P51135" s="142"/>
      <c r="Q51135" s="142"/>
      <c r="R51135" s="142"/>
      <c r="S51135" s="139"/>
    </row>
    <row r="51136" spans="2:19" ht="15.75" customHeight="1" x14ac:dyDescent="0.25">
      <c r="B51136" s="106"/>
      <c r="C51136" s="106"/>
      <c r="D51136" s="139"/>
      <c r="P51136" s="142"/>
      <c r="Q51136" s="142"/>
      <c r="R51136" s="142"/>
      <c r="S51136" s="139"/>
    </row>
    <row r="51137" spans="2:19" ht="15.75" customHeight="1" x14ac:dyDescent="0.25">
      <c r="B51137" s="106"/>
      <c r="C51137" s="106"/>
      <c r="D51137" s="139"/>
      <c r="P51137" s="142"/>
      <c r="Q51137" s="142"/>
      <c r="R51137" s="142"/>
      <c r="S51137" s="139"/>
    </row>
    <row r="51138" spans="2:19" ht="15.75" customHeight="1" x14ac:dyDescent="0.25">
      <c r="B51138" s="106"/>
      <c r="C51138" s="106"/>
      <c r="D51138" s="139"/>
      <c r="P51138" s="142"/>
      <c r="Q51138" s="142"/>
      <c r="R51138" s="142"/>
      <c r="S51138" s="139"/>
    </row>
    <row r="51139" spans="2:19" ht="15.75" customHeight="1" x14ac:dyDescent="0.25">
      <c r="B51139" s="106"/>
      <c r="C51139" s="106"/>
      <c r="D51139" s="139"/>
      <c r="P51139" s="142"/>
      <c r="Q51139" s="142"/>
      <c r="R51139" s="142"/>
      <c r="S51139" s="139"/>
    </row>
    <row r="51140" spans="2:19" ht="15.75" customHeight="1" x14ac:dyDescent="0.25">
      <c r="B51140" s="106"/>
      <c r="C51140" s="106"/>
      <c r="D51140" s="139"/>
      <c r="P51140" s="142"/>
      <c r="Q51140" s="142"/>
      <c r="R51140" s="142"/>
      <c r="S51140" s="139"/>
    </row>
    <row r="51141" spans="2:19" ht="15.75" customHeight="1" x14ac:dyDescent="0.25">
      <c r="B51141" s="106"/>
      <c r="C51141" s="106"/>
      <c r="D51141" s="139"/>
      <c r="P51141" s="142"/>
      <c r="Q51141" s="142"/>
      <c r="R51141" s="142"/>
      <c r="S51141" s="139"/>
    </row>
    <row r="51142" spans="2:19" ht="15.75" customHeight="1" x14ac:dyDescent="0.25">
      <c r="B51142" s="106"/>
      <c r="C51142" s="106"/>
      <c r="D51142" s="139"/>
      <c r="P51142" s="142"/>
      <c r="Q51142" s="142"/>
      <c r="R51142" s="142"/>
      <c r="S51142" s="139"/>
    </row>
    <row r="51143" spans="2:19" ht="15.75" customHeight="1" x14ac:dyDescent="0.25">
      <c r="B51143" s="106"/>
      <c r="C51143" s="106"/>
      <c r="D51143" s="139"/>
      <c r="P51143" s="142"/>
      <c r="Q51143" s="142"/>
      <c r="R51143" s="142"/>
      <c r="S51143" s="139"/>
    </row>
    <row r="51144" spans="2:19" ht="15.75" customHeight="1" x14ac:dyDescent="0.25">
      <c r="B51144" s="106"/>
      <c r="C51144" s="106"/>
      <c r="D51144" s="139"/>
      <c r="P51144" s="142"/>
      <c r="Q51144" s="142"/>
      <c r="R51144" s="142"/>
      <c r="S51144" s="139"/>
    </row>
    <row r="51145" spans="2:19" ht="15.75" customHeight="1" x14ac:dyDescent="0.25">
      <c r="B51145" s="106"/>
      <c r="C51145" s="106"/>
      <c r="D51145" s="139"/>
      <c r="P51145" s="142"/>
      <c r="Q51145" s="142"/>
      <c r="R51145" s="142"/>
      <c r="S51145" s="139"/>
    </row>
    <row r="51146" spans="2:19" ht="15.75" customHeight="1" x14ac:dyDescent="0.25">
      <c r="B51146" s="106"/>
      <c r="C51146" s="106"/>
      <c r="D51146" s="139"/>
      <c r="P51146" s="142"/>
      <c r="Q51146" s="142"/>
      <c r="R51146" s="142"/>
      <c r="S51146" s="139"/>
    </row>
    <row r="51147" spans="2:19" ht="15.75" customHeight="1" x14ac:dyDescent="0.25">
      <c r="B51147" s="106"/>
      <c r="C51147" s="106"/>
      <c r="D51147" s="139"/>
      <c r="P51147" s="142"/>
      <c r="Q51147" s="142"/>
      <c r="R51147" s="142"/>
      <c r="S51147" s="139"/>
    </row>
    <row r="51148" spans="2:19" ht="15.75" customHeight="1" x14ac:dyDescent="0.25">
      <c r="B51148" s="106"/>
      <c r="C51148" s="106"/>
      <c r="D51148" s="139"/>
      <c r="P51148" s="142"/>
      <c r="Q51148" s="142"/>
      <c r="R51148" s="142"/>
      <c r="S51148" s="139"/>
    </row>
    <row r="51149" spans="2:19" ht="15.75" customHeight="1" x14ac:dyDescent="0.25">
      <c r="B51149" s="106"/>
      <c r="C51149" s="106"/>
      <c r="D51149" s="139"/>
      <c r="P51149" s="142"/>
      <c r="Q51149" s="142"/>
      <c r="R51149" s="142"/>
      <c r="S51149" s="139"/>
    </row>
    <row r="51150" spans="2:19" ht="15.75" customHeight="1" x14ac:dyDescent="0.25">
      <c r="B51150" s="106"/>
      <c r="C51150" s="106"/>
      <c r="D51150" s="139"/>
      <c r="P51150" s="142"/>
      <c r="Q51150" s="142"/>
      <c r="R51150" s="142"/>
      <c r="S51150" s="139"/>
    </row>
    <row r="51151" spans="2:19" ht="15.75" customHeight="1" x14ac:dyDescent="0.25">
      <c r="B51151" s="106"/>
      <c r="C51151" s="106"/>
      <c r="D51151" s="139"/>
      <c r="P51151" s="142"/>
      <c r="Q51151" s="142"/>
      <c r="R51151" s="142"/>
      <c r="S51151" s="139"/>
    </row>
    <row r="51152" spans="2:19" ht="15.75" customHeight="1" x14ac:dyDescent="0.25">
      <c r="B51152" s="106"/>
      <c r="C51152" s="106"/>
      <c r="D51152" s="139"/>
      <c r="P51152" s="142"/>
      <c r="Q51152" s="142"/>
      <c r="R51152" s="142"/>
      <c r="S51152" s="139"/>
    </row>
    <row r="51153" spans="2:19" ht="15.75" customHeight="1" x14ac:dyDescent="0.25">
      <c r="B51153" s="106"/>
      <c r="C51153" s="106"/>
      <c r="D51153" s="139"/>
      <c r="P51153" s="142"/>
      <c r="Q51153" s="142"/>
      <c r="R51153" s="142"/>
      <c r="S51153" s="139"/>
    </row>
    <row r="51154" spans="2:19" ht="15.75" customHeight="1" x14ac:dyDescent="0.25">
      <c r="B51154" s="106"/>
      <c r="C51154" s="106"/>
      <c r="D51154" s="139"/>
      <c r="P51154" s="142"/>
      <c r="Q51154" s="142"/>
      <c r="R51154" s="142"/>
      <c r="S51154" s="139"/>
    </row>
    <row r="51155" spans="2:19" ht="15.75" customHeight="1" x14ac:dyDescent="0.25">
      <c r="B51155" s="106"/>
      <c r="C51155" s="106"/>
      <c r="D51155" s="139"/>
      <c r="P51155" s="142"/>
      <c r="Q51155" s="142"/>
      <c r="R51155" s="142"/>
      <c r="S51155" s="139"/>
    </row>
    <row r="51156" spans="2:19" ht="15.75" customHeight="1" x14ac:dyDescent="0.25">
      <c r="B51156" s="106"/>
      <c r="C51156" s="106"/>
      <c r="D51156" s="139"/>
      <c r="P51156" s="142"/>
      <c r="Q51156" s="142"/>
      <c r="R51156" s="142"/>
      <c r="S51156" s="139"/>
    </row>
    <row r="51157" spans="2:19" ht="15.75" customHeight="1" x14ac:dyDescent="0.25">
      <c r="B51157" s="106"/>
      <c r="C51157" s="106"/>
      <c r="D51157" s="139"/>
      <c r="P51157" s="142"/>
      <c r="Q51157" s="142"/>
      <c r="R51157" s="142"/>
      <c r="S51157" s="139"/>
    </row>
    <row r="51158" spans="2:19" ht="15.75" customHeight="1" x14ac:dyDescent="0.25">
      <c r="B51158" s="106"/>
      <c r="C51158" s="106"/>
      <c r="D51158" s="139"/>
      <c r="P51158" s="142"/>
      <c r="Q51158" s="142"/>
      <c r="R51158" s="142"/>
      <c r="S51158" s="139"/>
    </row>
    <row r="51159" spans="2:19" ht="15.75" customHeight="1" x14ac:dyDescent="0.25">
      <c r="B51159" s="106"/>
      <c r="C51159" s="106"/>
      <c r="D51159" s="139"/>
      <c r="P51159" s="142"/>
      <c r="Q51159" s="142"/>
      <c r="R51159" s="142"/>
      <c r="S51159" s="139"/>
    </row>
    <row r="51160" spans="2:19" ht="15.75" customHeight="1" x14ac:dyDescent="0.25">
      <c r="B51160" s="106"/>
      <c r="C51160" s="106"/>
      <c r="D51160" s="139"/>
      <c r="P51160" s="142"/>
      <c r="Q51160" s="142"/>
      <c r="R51160" s="142"/>
      <c r="S51160" s="139"/>
    </row>
    <row r="51161" spans="2:19" ht="15.75" customHeight="1" x14ac:dyDescent="0.25">
      <c r="B51161" s="106"/>
      <c r="C51161" s="106"/>
      <c r="D51161" s="139"/>
      <c r="P51161" s="142"/>
      <c r="Q51161" s="142"/>
      <c r="R51161" s="142"/>
      <c r="S51161" s="139"/>
    </row>
    <row r="51162" spans="2:19" ht="15.75" customHeight="1" x14ac:dyDescent="0.25">
      <c r="B51162" s="106"/>
      <c r="C51162" s="106"/>
      <c r="D51162" s="139"/>
      <c r="P51162" s="142"/>
      <c r="Q51162" s="142"/>
      <c r="R51162" s="142"/>
      <c r="S51162" s="139"/>
    </row>
    <row r="51163" spans="2:19" ht="15.75" customHeight="1" x14ac:dyDescent="0.25">
      <c r="B51163" s="106"/>
      <c r="C51163" s="106"/>
      <c r="D51163" s="139"/>
      <c r="P51163" s="142"/>
      <c r="Q51163" s="142"/>
      <c r="R51163" s="142"/>
      <c r="S51163" s="139"/>
    </row>
    <row r="51164" spans="2:19" ht="15.75" customHeight="1" x14ac:dyDescent="0.25">
      <c r="B51164" s="106"/>
      <c r="C51164" s="106"/>
      <c r="D51164" s="139"/>
      <c r="P51164" s="142"/>
      <c r="Q51164" s="142"/>
      <c r="R51164" s="142"/>
      <c r="S51164" s="139"/>
    </row>
    <row r="51165" spans="2:19" ht="15.75" customHeight="1" x14ac:dyDescent="0.25">
      <c r="B51165" s="106"/>
      <c r="C51165" s="106"/>
      <c r="D51165" s="139"/>
      <c r="P51165" s="142"/>
      <c r="Q51165" s="142"/>
      <c r="R51165" s="142"/>
      <c r="S51165" s="139"/>
    </row>
    <row r="51166" spans="2:19" ht="15.75" customHeight="1" x14ac:dyDescent="0.25">
      <c r="B51166" s="106"/>
      <c r="C51166" s="106"/>
      <c r="D51166" s="139"/>
      <c r="P51166" s="142"/>
      <c r="Q51166" s="142"/>
      <c r="R51166" s="142"/>
      <c r="S51166" s="139"/>
    </row>
    <row r="51167" spans="2:19" ht="15.75" customHeight="1" x14ac:dyDescent="0.25">
      <c r="B51167" s="106"/>
      <c r="C51167" s="106"/>
      <c r="D51167" s="139"/>
      <c r="P51167" s="142"/>
      <c r="Q51167" s="142"/>
      <c r="R51167" s="142"/>
      <c r="S51167" s="139"/>
    </row>
    <row r="51168" spans="2:19" ht="15.75" customHeight="1" x14ac:dyDescent="0.25">
      <c r="B51168" s="106"/>
      <c r="C51168" s="106"/>
      <c r="D51168" s="139"/>
      <c r="P51168" s="142"/>
      <c r="Q51168" s="142"/>
      <c r="R51168" s="142"/>
      <c r="S51168" s="139"/>
    </row>
    <row r="51169" spans="2:19" ht="15.75" customHeight="1" x14ac:dyDescent="0.25">
      <c r="B51169" s="106"/>
      <c r="C51169" s="106"/>
      <c r="D51169" s="139"/>
      <c r="P51169" s="142"/>
      <c r="Q51169" s="142"/>
      <c r="R51169" s="142"/>
      <c r="S51169" s="139"/>
    </row>
    <row r="51170" spans="2:19" ht="15.75" customHeight="1" x14ac:dyDescent="0.25">
      <c r="B51170" s="106"/>
      <c r="C51170" s="106"/>
      <c r="D51170" s="139"/>
      <c r="P51170" s="142"/>
      <c r="Q51170" s="142"/>
      <c r="R51170" s="142"/>
      <c r="S51170" s="139"/>
    </row>
    <row r="51171" spans="2:19" ht="15.75" customHeight="1" x14ac:dyDescent="0.25">
      <c r="B51171" s="106"/>
      <c r="C51171" s="106"/>
      <c r="D51171" s="139"/>
      <c r="P51171" s="142"/>
      <c r="Q51171" s="142"/>
      <c r="R51171" s="142"/>
      <c r="S51171" s="139"/>
    </row>
    <row r="51172" spans="2:19" ht="15.75" customHeight="1" x14ac:dyDescent="0.25">
      <c r="B51172" s="106"/>
      <c r="C51172" s="106"/>
      <c r="D51172" s="139"/>
      <c r="P51172" s="142"/>
      <c r="Q51172" s="142"/>
      <c r="R51172" s="142"/>
      <c r="S51172" s="139"/>
    </row>
    <row r="51173" spans="2:19" ht="15.75" customHeight="1" x14ac:dyDescent="0.25">
      <c r="B51173" s="106"/>
      <c r="C51173" s="106"/>
      <c r="D51173" s="139"/>
      <c r="P51173" s="142"/>
      <c r="Q51173" s="142"/>
      <c r="R51173" s="142"/>
      <c r="S51173" s="139"/>
    </row>
    <row r="51174" spans="2:19" ht="15.75" customHeight="1" x14ac:dyDescent="0.25">
      <c r="B51174" s="106"/>
      <c r="C51174" s="106"/>
      <c r="D51174" s="139"/>
      <c r="P51174" s="142"/>
      <c r="Q51174" s="142"/>
      <c r="R51174" s="142"/>
      <c r="S51174" s="139"/>
    </row>
    <row r="51175" spans="2:19" ht="15.75" customHeight="1" x14ac:dyDescent="0.25">
      <c r="B51175" s="106"/>
      <c r="C51175" s="106"/>
      <c r="D51175" s="139"/>
      <c r="P51175" s="142"/>
      <c r="Q51175" s="142"/>
      <c r="R51175" s="142"/>
      <c r="S51175" s="139"/>
    </row>
    <row r="51176" spans="2:19" ht="15.75" customHeight="1" x14ac:dyDescent="0.25">
      <c r="B51176" s="106"/>
      <c r="C51176" s="106"/>
      <c r="D51176" s="139"/>
      <c r="P51176" s="142"/>
      <c r="Q51176" s="142"/>
      <c r="R51176" s="142"/>
      <c r="S51176" s="139"/>
    </row>
    <row r="51177" spans="2:19" ht="15.75" customHeight="1" x14ac:dyDescent="0.25">
      <c r="B51177" s="106"/>
      <c r="C51177" s="106"/>
      <c r="D51177" s="139"/>
      <c r="P51177" s="142"/>
      <c r="Q51177" s="142"/>
      <c r="R51177" s="142"/>
      <c r="S51177" s="139"/>
    </row>
    <row r="51178" spans="2:19" ht="15.75" customHeight="1" x14ac:dyDescent="0.25">
      <c r="B51178" s="106"/>
      <c r="C51178" s="106"/>
      <c r="D51178" s="139"/>
      <c r="P51178" s="142"/>
      <c r="Q51178" s="142"/>
      <c r="R51178" s="142"/>
      <c r="S51178" s="139"/>
    </row>
    <row r="51179" spans="2:19" ht="15.75" customHeight="1" x14ac:dyDescent="0.25">
      <c r="B51179" s="106"/>
      <c r="C51179" s="106"/>
      <c r="D51179" s="139"/>
      <c r="P51179" s="142"/>
      <c r="Q51179" s="142"/>
      <c r="R51179" s="142"/>
      <c r="S51179" s="139"/>
    </row>
    <row r="51180" spans="2:19" ht="15.75" customHeight="1" x14ac:dyDescent="0.25">
      <c r="B51180" s="106"/>
      <c r="C51180" s="106"/>
      <c r="D51180" s="139"/>
      <c r="P51180" s="142"/>
      <c r="Q51180" s="142"/>
      <c r="R51180" s="142"/>
      <c r="S51180" s="139"/>
    </row>
    <row r="51181" spans="2:19" ht="15.75" customHeight="1" x14ac:dyDescent="0.25">
      <c r="B51181" s="106"/>
      <c r="C51181" s="106"/>
      <c r="D51181" s="139"/>
      <c r="P51181" s="142"/>
      <c r="Q51181" s="142"/>
      <c r="R51181" s="142"/>
      <c r="S51181" s="139"/>
    </row>
    <row r="51182" spans="2:19" ht="15.75" customHeight="1" x14ac:dyDescent="0.25">
      <c r="B51182" s="106"/>
      <c r="C51182" s="106"/>
      <c r="D51182" s="139"/>
      <c r="P51182" s="142"/>
      <c r="Q51182" s="142"/>
      <c r="R51182" s="142"/>
      <c r="S51182" s="139"/>
    </row>
    <row r="51183" spans="2:19" ht="15.75" customHeight="1" x14ac:dyDescent="0.25">
      <c r="B51183" s="106"/>
      <c r="C51183" s="106"/>
      <c r="D51183" s="139"/>
      <c r="P51183" s="142"/>
      <c r="Q51183" s="142"/>
      <c r="R51183" s="142"/>
      <c r="S51183" s="139"/>
    </row>
    <row r="51184" spans="2:19" ht="15.75" customHeight="1" x14ac:dyDescent="0.25">
      <c r="B51184" s="106"/>
      <c r="C51184" s="106"/>
      <c r="D51184" s="139"/>
      <c r="P51184" s="142"/>
      <c r="Q51184" s="142"/>
      <c r="R51184" s="142"/>
      <c r="S51184" s="139"/>
    </row>
    <row r="51185" spans="2:19" ht="15.75" customHeight="1" x14ac:dyDescent="0.25">
      <c r="B51185" s="106"/>
      <c r="C51185" s="106"/>
      <c r="D51185" s="139"/>
      <c r="P51185" s="142"/>
      <c r="Q51185" s="142"/>
      <c r="R51185" s="142"/>
      <c r="S51185" s="139"/>
    </row>
    <row r="51186" spans="2:19" ht="15.75" customHeight="1" x14ac:dyDescent="0.25">
      <c r="B51186" s="106"/>
      <c r="C51186" s="106"/>
      <c r="D51186" s="139"/>
      <c r="P51186" s="142"/>
      <c r="Q51186" s="142"/>
      <c r="R51186" s="142"/>
      <c r="S51186" s="139"/>
    </row>
    <row r="51187" spans="2:19" ht="15.75" customHeight="1" x14ac:dyDescent="0.25">
      <c r="B51187" s="106"/>
      <c r="C51187" s="106"/>
      <c r="D51187" s="139"/>
      <c r="P51187" s="142"/>
      <c r="Q51187" s="142"/>
      <c r="R51187" s="142"/>
      <c r="S51187" s="139"/>
    </row>
    <row r="51188" spans="2:19" ht="15.75" customHeight="1" x14ac:dyDescent="0.25">
      <c r="B51188" s="106"/>
      <c r="C51188" s="106"/>
      <c r="D51188" s="139"/>
      <c r="P51188" s="142"/>
      <c r="Q51188" s="142"/>
      <c r="R51188" s="142"/>
      <c r="S51188" s="139"/>
    </row>
    <row r="51189" spans="2:19" ht="15.75" customHeight="1" x14ac:dyDescent="0.25">
      <c r="B51189" s="106"/>
      <c r="C51189" s="106"/>
      <c r="D51189" s="139"/>
      <c r="P51189" s="142"/>
      <c r="Q51189" s="142"/>
      <c r="R51189" s="142"/>
      <c r="S51189" s="139"/>
    </row>
    <row r="51190" spans="2:19" ht="15.75" customHeight="1" x14ac:dyDescent="0.25">
      <c r="B51190" s="106"/>
      <c r="C51190" s="106"/>
      <c r="D51190" s="139"/>
      <c r="P51190" s="142"/>
      <c r="Q51190" s="142"/>
      <c r="R51190" s="142"/>
      <c r="S51190" s="139"/>
    </row>
    <row r="51191" spans="2:19" ht="15.75" customHeight="1" x14ac:dyDescent="0.25">
      <c r="B51191" s="106"/>
      <c r="C51191" s="106"/>
      <c r="D51191" s="139"/>
      <c r="P51191" s="142"/>
      <c r="Q51191" s="142"/>
      <c r="R51191" s="142"/>
      <c r="S51191" s="139"/>
    </row>
    <row r="51192" spans="2:19" ht="15.75" customHeight="1" x14ac:dyDescent="0.25">
      <c r="B51192" s="106"/>
      <c r="C51192" s="106"/>
      <c r="D51192" s="139"/>
      <c r="P51192" s="142"/>
      <c r="Q51192" s="142"/>
      <c r="R51192" s="142"/>
      <c r="S51192" s="139"/>
    </row>
    <row r="51193" spans="2:19" ht="15.75" customHeight="1" x14ac:dyDescent="0.25">
      <c r="B51193" s="106"/>
      <c r="C51193" s="106"/>
      <c r="D51193" s="139"/>
      <c r="P51193" s="142"/>
      <c r="Q51193" s="142"/>
      <c r="R51193" s="142"/>
      <c r="S51193" s="139"/>
    </row>
    <row r="51194" spans="2:19" ht="15.75" customHeight="1" x14ac:dyDescent="0.25">
      <c r="B51194" s="106"/>
      <c r="C51194" s="106"/>
      <c r="D51194" s="139"/>
      <c r="P51194" s="142"/>
      <c r="Q51194" s="142"/>
      <c r="R51194" s="142"/>
      <c r="S51194" s="139"/>
    </row>
    <row r="51195" spans="2:19" ht="15.75" customHeight="1" x14ac:dyDescent="0.25">
      <c r="B51195" s="106"/>
      <c r="C51195" s="106"/>
      <c r="D51195" s="139"/>
      <c r="P51195" s="142"/>
      <c r="Q51195" s="142"/>
      <c r="R51195" s="142"/>
      <c r="S51195" s="139"/>
    </row>
    <row r="51196" spans="2:19" ht="15.75" customHeight="1" x14ac:dyDescent="0.25">
      <c r="B51196" s="106"/>
      <c r="C51196" s="106"/>
      <c r="D51196" s="139"/>
      <c r="P51196" s="142"/>
      <c r="Q51196" s="142"/>
      <c r="R51196" s="142"/>
      <c r="S51196" s="139"/>
    </row>
    <row r="51197" spans="2:19" ht="15.75" customHeight="1" x14ac:dyDescent="0.25">
      <c r="B51197" s="106"/>
      <c r="C51197" s="106"/>
      <c r="D51197" s="139"/>
      <c r="P51197" s="142"/>
      <c r="Q51197" s="142"/>
      <c r="R51197" s="142"/>
      <c r="S51197" s="139"/>
    </row>
    <row r="51198" spans="2:19" ht="15.75" customHeight="1" x14ac:dyDescent="0.25">
      <c r="B51198" s="106"/>
      <c r="C51198" s="106"/>
      <c r="D51198" s="139"/>
      <c r="P51198" s="142"/>
      <c r="Q51198" s="142"/>
      <c r="R51198" s="142"/>
      <c r="S51198" s="139"/>
    </row>
    <row r="51199" spans="2:19" ht="15.75" customHeight="1" x14ac:dyDescent="0.25">
      <c r="B51199" s="106"/>
      <c r="C51199" s="106"/>
      <c r="D51199" s="139"/>
      <c r="P51199" s="142"/>
      <c r="Q51199" s="142"/>
      <c r="R51199" s="142"/>
      <c r="S51199" s="139"/>
    </row>
    <row r="51200" spans="2:19" ht="15.75" customHeight="1" x14ac:dyDescent="0.25">
      <c r="B51200" s="106"/>
      <c r="C51200" s="106"/>
      <c r="D51200" s="139"/>
      <c r="P51200" s="142"/>
      <c r="Q51200" s="142"/>
      <c r="R51200" s="142"/>
      <c r="S51200" s="139"/>
    </row>
    <row r="51201" spans="2:19" ht="15.75" customHeight="1" x14ac:dyDescent="0.25">
      <c r="B51201" s="106"/>
      <c r="C51201" s="106"/>
      <c r="D51201" s="139"/>
      <c r="P51201" s="142"/>
      <c r="Q51201" s="142"/>
      <c r="R51201" s="142"/>
      <c r="S51201" s="139"/>
    </row>
    <row r="51202" spans="2:19" ht="15.75" customHeight="1" x14ac:dyDescent="0.25">
      <c r="B51202" s="106"/>
      <c r="C51202" s="106"/>
      <c r="D51202" s="139"/>
      <c r="P51202" s="142"/>
      <c r="Q51202" s="142"/>
      <c r="R51202" s="142"/>
      <c r="S51202" s="139"/>
    </row>
    <row r="51203" spans="2:19" ht="15.75" customHeight="1" x14ac:dyDescent="0.25">
      <c r="B51203" s="106"/>
      <c r="C51203" s="106"/>
      <c r="D51203" s="139"/>
      <c r="P51203" s="142"/>
      <c r="Q51203" s="142"/>
      <c r="R51203" s="142"/>
      <c r="S51203" s="139"/>
    </row>
    <row r="51204" spans="2:19" ht="15.75" customHeight="1" x14ac:dyDescent="0.25">
      <c r="B51204" s="106"/>
      <c r="C51204" s="106"/>
      <c r="D51204" s="139"/>
      <c r="P51204" s="142"/>
      <c r="Q51204" s="142"/>
      <c r="R51204" s="142"/>
      <c r="S51204" s="139"/>
    </row>
    <row r="51205" spans="2:19" ht="15.75" customHeight="1" x14ac:dyDescent="0.25">
      <c r="B51205" s="106"/>
      <c r="C51205" s="106"/>
      <c r="D51205" s="139"/>
      <c r="P51205" s="142"/>
      <c r="Q51205" s="142"/>
      <c r="R51205" s="142"/>
      <c r="S51205" s="139"/>
    </row>
    <row r="51206" spans="2:19" ht="15.75" customHeight="1" x14ac:dyDescent="0.25">
      <c r="B51206" s="106"/>
      <c r="C51206" s="106"/>
      <c r="D51206" s="139"/>
      <c r="P51206" s="142"/>
      <c r="Q51206" s="142"/>
      <c r="R51206" s="142"/>
      <c r="S51206" s="139"/>
    </row>
    <row r="51207" spans="2:19" ht="15.75" customHeight="1" x14ac:dyDescent="0.25">
      <c r="B51207" s="106"/>
      <c r="C51207" s="106"/>
      <c r="D51207" s="139"/>
      <c r="P51207" s="142"/>
      <c r="Q51207" s="142"/>
      <c r="R51207" s="142"/>
      <c r="S51207" s="139"/>
    </row>
    <row r="51208" spans="2:19" ht="15.75" customHeight="1" x14ac:dyDescent="0.25">
      <c r="B51208" s="106"/>
      <c r="C51208" s="106"/>
      <c r="D51208" s="139"/>
      <c r="P51208" s="142"/>
      <c r="Q51208" s="142"/>
      <c r="R51208" s="142"/>
      <c r="S51208" s="139"/>
    </row>
    <row r="51209" spans="2:19" ht="15.75" customHeight="1" x14ac:dyDescent="0.25">
      <c r="B51209" s="106"/>
      <c r="C51209" s="106"/>
      <c r="D51209" s="139"/>
      <c r="P51209" s="142"/>
      <c r="Q51209" s="142"/>
      <c r="R51209" s="142"/>
      <c r="S51209" s="139"/>
    </row>
    <row r="51210" spans="2:19" ht="15.75" customHeight="1" x14ac:dyDescent="0.25">
      <c r="B51210" s="106"/>
      <c r="C51210" s="106"/>
      <c r="D51210" s="139"/>
      <c r="P51210" s="142"/>
      <c r="Q51210" s="142"/>
      <c r="R51210" s="142"/>
      <c r="S51210" s="139"/>
    </row>
    <row r="51211" spans="2:19" ht="15.75" customHeight="1" x14ac:dyDescent="0.25">
      <c r="B51211" s="106"/>
      <c r="C51211" s="106"/>
      <c r="D51211" s="139"/>
      <c r="P51211" s="142"/>
      <c r="Q51211" s="142"/>
      <c r="R51211" s="142"/>
      <c r="S51211" s="139"/>
    </row>
    <row r="51212" spans="2:19" ht="15.75" customHeight="1" x14ac:dyDescent="0.25">
      <c r="B51212" s="106"/>
      <c r="C51212" s="106"/>
      <c r="D51212" s="139"/>
      <c r="P51212" s="142"/>
      <c r="Q51212" s="142"/>
      <c r="R51212" s="142"/>
      <c r="S51212" s="139"/>
    </row>
    <row r="51213" spans="2:19" ht="15.75" customHeight="1" x14ac:dyDescent="0.25">
      <c r="B51213" s="106"/>
      <c r="C51213" s="106"/>
      <c r="D51213" s="139"/>
      <c r="P51213" s="142"/>
      <c r="Q51213" s="142"/>
      <c r="R51213" s="142"/>
      <c r="S51213" s="139"/>
    </row>
    <row r="51214" spans="2:19" ht="15.75" customHeight="1" x14ac:dyDescent="0.25">
      <c r="B51214" s="106"/>
      <c r="C51214" s="106"/>
      <c r="D51214" s="139"/>
      <c r="P51214" s="142"/>
      <c r="Q51214" s="142"/>
      <c r="R51214" s="142"/>
      <c r="S51214" s="139"/>
    </row>
    <row r="51215" spans="2:19" ht="15.75" customHeight="1" x14ac:dyDescent="0.25">
      <c r="B51215" s="106"/>
      <c r="C51215" s="106"/>
      <c r="D51215" s="139"/>
      <c r="P51215" s="142"/>
      <c r="Q51215" s="142"/>
      <c r="R51215" s="142"/>
      <c r="S51215" s="139"/>
    </row>
    <row r="51216" spans="2:19" ht="15.75" customHeight="1" x14ac:dyDescent="0.25">
      <c r="B51216" s="106"/>
      <c r="C51216" s="106"/>
      <c r="D51216" s="139"/>
      <c r="P51216" s="142"/>
      <c r="Q51216" s="142"/>
      <c r="R51216" s="142"/>
      <c r="S51216" s="139"/>
    </row>
    <row r="51217" spans="2:19" ht="15.75" customHeight="1" x14ac:dyDescent="0.25">
      <c r="B51217" s="106"/>
      <c r="C51217" s="106"/>
      <c r="D51217" s="139"/>
      <c r="P51217" s="142"/>
      <c r="Q51217" s="142"/>
      <c r="R51217" s="142"/>
      <c r="S51217" s="139"/>
    </row>
    <row r="51218" spans="2:19" ht="15.75" customHeight="1" x14ac:dyDescent="0.25">
      <c r="B51218" s="106"/>
      <c r="C51218" s="106"/>
      <c r="D51218" s="139"/>
      <c r="P51218" s="142"/>
      <c r="Q51218" s="142"/>
      <c r="R51218" s="142"/>
      <c r="S51218" s="139"/>
    </row>
    <row r="51219" spans="2:19" ht="15.75" customHeight="1" x14ac:dyDescent="0.25">
      <c r="B51219" s="106"/>
      <c r="C51219" s="106"/>
      <c r="D51219" s="139"/>
      <c r="P51219" s="142"/>
      <c r="Q51219" s="142"/>
      <c r="R51219" s="142"/>
      <c r="S51219" s="139"/>
    </row>
    <row r="51220" spans="2:19" ht="15.75" customHeight="1" x14ac:dyDescent="0.25">
      <c r="B51220" s="106"/>
      <c r="C51220" s="106"/>
      <c r="D51220" s="139"/>
      <c r="P51220" s="142"/>
      <c r="Q51220" s="142"/>
      <c r="R51220" s="142"/>
      <c r="S51220" s="139"/>
    </row>
    <row r="51221" spans="2:19" ht="15.75" customHeight="1" x14ac:dyDescent="0.25">
      <c r="B51221" s="106"/>
      <c r="C51221" s="106"/>
      <c r="D51221" s="139"/>
      <c r="P51221" s="142"/>
      <c r="Q51221" s="142"/>
      <c r="R51221" s="142"/>
      <c r="S51221" s="139"/>
    </row>
    <row r="51222" spans="2:19" ht="15.75" customHeight="1" x14ac:dyDescent="0.25">
      <c r="B51222" s="106"/>
      <c r="C51222" s="106"/>
      <c r="D51222" s="139"/>
      <c r="P51222" s="142"/>
      <c r="Q51222" s="142"/>
      <c r="R51222" s="142"/>
      <c r="S51222" s="139"/>
    </row>
    <row r="51223" spans="2:19" ht="15.75" customHeight="1" x14ac:dyDescent="0.25">
      <c r="B51223" s="106"/>
      <c r="C51223" s="106"/>
      <c r="D51223" s="139"/>
      <c r="P51223" s="142"/>
      <c r="Q51223" s="142"/>
      <c r="R51223" s="142"/>
      <c r="S51223" s="139"/>
    </row>
    <row r="51224" spans="2:19" ht="15.75" customHeight="1" x14ac:dyDescent="0.25">
      <c r="B51224" s="106"/>
      <c r="C51224" s="106"/>
      <c r="D51224" s="139"/>
      <c r="P51224" s="142"/>
      <c r="Q51224" s="142"/>
      <c r="R51224" s="142"/>
      <c r="S51224" s="139"/>
    </row>
    <row r="51225" spans="2:19" ht="15.75" customHeight="1" x14ac:dyDescent="0.25">
      <c r="B51225" s="106"/>
      <c r="C51225" s="106"/>
      <c r="D51225" s="139"/>
      <c r="P51225" s="142"/>
      <c r="Q51225" s="142"/>
      <c r="R51225" s="142"/>
      <c r="S51225" s="139"/>
    </row>
    <row r="51226" spans="2:19" ht="15.75" customHeight="1" x14ac:dyDescent="0.25">
      <c r="B51226" s="106"/>
      <c r="C51226" s="106"/>
      <c r="D51226" s="139"/>
      <c r="P51226" s="142"/>
      <c r="Q51226" s="142"/>
      <c r="R51226" s="142"/>
      <c r="S51226" s="139"/>
    </row>
    <row r="51227" spans="2:19" ht="15.75" customHeight="1" x14ac:dyDescent="0.25">
      <c r="B51227" s="106"/>
      <c r="C51227" s="106"/>
      <c r="D51227" s="139"/>
      <c r="P51227" s="142"/>
      <c r="Q51227" s="142"/>
      <c r="R51227" s="142"/>
      <c r="S51227" s="139"/>
    </row>
    <row r="51228" spans="2:19" ht="15.75" customHeight="1" x14ac:dyDescent="0.25">
      <c r="B51228" s="106"/>
      <c r="C51228" s="106"/>
      <c r="D51228" s="139"/>
      <c r="P51228" s="142"/>
      <c r="Q51228" s="142"/>
      <c r="R51228" s="142"/>
      <c r="S51228" s="139"/>
    </row>
    <row r="51229" spans="2:19" ht="15.75" customHeight="1" x14ac:dyDescent="0.25">
      <c r="B51229" s="106"/>
      <c r="C51229" s="106"/>
      <c r="D51229" s="139"/>
      <c r="P51229" s="142"/>
      <c r="Q51229" s="142"/>
      <c r="R51229" s="142"/>
      <c r="S51229" s="139"/>
    </row>
    <row r="51230" spans="2:19" ht="15.75" customHeight="1" x14ac:dyDescent="0.25">
      <c r="B51230" s="106"/>
      <c r="C51230" s="106"/>
      <c r="D51230" s="139"/>
      <c r="P51230" s="142"/>
      <c r="Q51230" s="142"/>
      <c r="R51230" s="142"/>
      <c r="S51230" s="139"/>
    </row>
    <row r="51231" spans="2:19" ht="15.75" customHeight="1" x14ac:dyDescent="0.25">
      <c r="B51231" s="106"/>
      <c r="C51231" s="106"/>
      <c r="D51231" s="139"/>
      <c r="P51231" s="142"/>
      <c r="Q51231" s="142"/>
      <c r="R51231" s="142"/>
      <c r="S51231" s="139"/>
    </row>
    <row r="51232" spans="2:19" ht="15.75" customHeight="1" x14ac:dyDescent="0.25">
      <c r="B51232" s="106"/>
      <c r="C51232" s="106"/>
      <c r="D51232" s="139"/>
      <c r="P51232" s="142"/>
      <c r="Q51232" s="142"/>
      <c r="R51232" s="142"/>
      <c r="S51232" s="139"/>
    </row>
    <row r="51233" spans="2:19" ht="15.75" customHeight="1" x14ac:dyDescent="0.25">
      <c r="B51233" s="106"/>
      <c r="C51233" s="106"/>
      <c r="D51233" s="139"/>
      <c r="P51233" s="142"/>
      <c r="Q51233" s="142"/>
      <c r="R51233" s="142"/>
      <c r="S51233" s="139"/>
    </row>
    <row r="51234" spans="2:19" ht="15.75" customHeight="1" x14ac:dyDescent="0.25">
      <c r="B51234" s="106"/>
      <c r="C51234" s="106"/>
      <c r="D51234" s="139"/>
      <c r="P51234" s="142"/>
      <c r="Q51234" s="142"/>
      <c r="R51234" s="142"/>
      <c r="S51234" s="139"/>
    </row>
    <row r="51235" spans="2:19" ht="15.75" customHeight="1" x14ac:dyDescent="0.25">
      <c r="B51235" s="106"/>
      <c r="C51235" s="106"/>
      <c r="D51235" s="139"/>
      <c r="P51235" s="142"/>
      <c r="Q51235" s="142"/>
      <c r="R51235" s="142"/>
      <c r="S51235" s="139"/>
    </row>
    <row r="51236" spans="2:19" ht="15.75" customHeight="1" x14ac:dyDescent="0.25">
      <c r="B51236" s="106"/>
      <c r="C51236" s="106"/>
      <c r="D51236" s="139"/>
      <c r="P51236" s="142"/>
      <c r="Q51236" s="142"/>
      <c r="R51236" s="142"/>
      <c r="S51236" s="139"/>
    </row>
    <row r="51237" spans="2:19" ht="15.75" customHeight="1" x14ac:dyDescent="0.25">
      <c r="B51237" s="106"/>
      <c r="C51237" s="106"/>
      <c r="D51237" s="139"/>
      <c r="P51237" s="142"/>
      <c r="Q51237" s="142"/>
      <c r="R51237" s="142"/>
      <c r="S51237" s="139"/>
    </row>
    <row r="51238" spans="2:19" ht="15.75" customHeight="1" x14ac:dyDescent="0.25">
      <c r="B51238" s="106"/>
      <c r="C51238" s="106"/>
      <c r="D51238" s="139"/>
      <c r="P51238" s="142"/>
      <c r="Q51238" s="142"/>
      <c r="R51238" s="142"/>
      <c r="S51238" s="139"/>
    </row>
    <row r="51239" spans="2:19" ht="15.75" customHeight="1" x14ac:dyDescent="0.25">
      <c r="B51239" s="106"/>
      <c r="C51239" s="106"/>
      <c r="D51239" s="139"/>
      <c r="P51239" s="142"/>
      <c r="Q51239" s="142"/>
      <c r="R51239" s="142"/>
      <c r="S51239" s="139"/>
    </row>
    <row r="51240" spans="2:19" ht="15.75" customHeight="1" x14ac:dyDescent="0.25">
      <c r="B51240" s="106"/>
      <c r="C51240" s="106"/>
      <c r="D51240" s="139"/>
      <c r="P51240" s="142"/>
      <c r="Q51240" s="142"/>
      <c r="R51240" s="142"/>
      <c r="S51240" s="139"/>
    </row>
    <row r="51241" spans="2:19" ht="15.75" customHeight="1" x14ac:dyDescent="0.25">
      <c r="B51241" s="106"/>
      <c r="C51241" s="106"/>
      <c r="D51241" s="139"/>
      <c r="P51241" s="142"/>
      <c r="Q51241" s="142"/>
      <c r="R51241" s="142"/>
      <c r="S51241" s="139"/>
    </row>
    <row r="51242" spans="2:19" ht="15.75" customHeight="1" x14ac:dyDescent="0.25">
      <c r="B51242" s="106"/>
      <c r="C51242" s="106"/>
      <c r="D51242" s="139"/>
      <c r="P51242" s="142"/>
      <c r="Q51242" s="142"/>
      <c r="R51242" s="142"/>
      <c r="S51242" s="139"/>
    </row>
    <row r="51243" spans="2:19" ht="15.75" customHeight="1" x14ac:dyDescent="0.25">
      <c r="B51243" s="106"/>
      <c r="C51243" s="106"/>
      <c r="D51243" s="139"/>
      <c r="P51243" s="142"/>
      <c r="Q51243" s="142"/>
      <c r="R51243" s="142"/>
      <c r="S51243" s="139"/>
    </row>
    <row r="51244" spans="2:19" ht="15.75" customHeight="1" x14ac:dyDescent="0.25">
      <c r="B51244" s="106"/>
      <c r="C51244" s="106"/>
      <c r="D51244" s="139"/>
      <c r="P51244" s="142"/>
      <c r="Q51244" s="142"/>
      <c r="R51244" s="142"/>
      <c r="S51244" s="139"/>
    </row>
    <row r="51245" spans="2:19" ht="15.75" customHeight="1" x14ac:dyDescent="0.25">
      <c r="B51245" s="106"/>
      <c r="C51245" s="106"/>
      <c r="D51245" s="139"/>
      <c r="P51245" s="142"/>
      <c r="Q51245" s="142"/>
      <c r="R51245" s="142"/>
      <c r="S51245" s="139"/>
    </row>
    <row r="51246" spans="2:19" ht="15.75" customHeight="1" x14ac:dyDescent="0.25">
      <c r="B51246" s="106"/>
      <c r="C51246" s="106"/>
      <c r="D51246" s="139"/>
      <c r="P51246" s="142"/>
      <c r="Q51246" s="142"/>
      <c r="R51246" s="142"/>
      <c r="S51246" s="139"/>
    </row>
    <row r="51247" spans="2:19" ht="15.75" customHeight="1" x14ac:dyDescent="0.25">
      <c r="B51247" s="106"/>
      <c r="C51247" s="106"/>
      <c r="D51247" s="139"/>
      <c r="P51247" s="142"/>
      <c r="Q51247" s="142"/>
      <c r="R51247" s="142"/>
      <c r="S51247" s="139"/>
    </row>
    <row r="51248" spans="2:19" ht="15.75" customHeight="1" x14ac:dyDescent="0.25">
      <c r="B51248" s="106"/>
      <c r="C51248" s="106"/>
      <c r="D51248" s="139"/>
      <c r="P51248" s="142"/>
      <c r="Q51248" s="142"/>
      <c r="R51248" s="142"/>
      <c r="S51248" s="139"/>
    </row>
    <row r="51249" spans="2:19" ht="15.75" customHeight="1" x14ac:dyDescent="0.25">
      <c r="B51249" s="106"/>
      <c r="C51249" s="106"/>
      <c r="D51249" s="139"/>
      <c r="P51249" s="142"/>
      <c r="Q51249" s="142"/>
      <c r="R51249" s="142"/>
      <c r="S51249" s="139"/>
    </row>
    <row r="51250" spans="2:19" ht="15.75" customHeight="1" x14ac:dyDescent="0.25">
      <c r="B51250" s="106"/>
      <c r="C51250" s="106"/>
      <c r="D51250" s="139"/>
      <c r="P51250" s="142"/>
      <c r="Q51250" s="142"/>
      <c r="R51250" s="142"/>
      <c r="S51250" s="139"/>
    </row>
    <row r="51251" spans="2:19" ht="15.75" customHeight="1" x14ac:dyDescent="0.25">
      <c r="B51251" s="106"/>
      <c r="C51251" s="106"/>
      <c r="D51251" s="139"/>
      <c r="P51251" s="142"/>
      <c r="Q51251" s="142"/>
      <c r="R51251" s="142"/>
      <c r="S51251" s="139"/>
    </row>
    <row r="51252" spans="2:19" ht="15.75" customHeight="1" x14ac:dyDescent="0.25">
      <c r="B51252" s="106"/>
      <c r="C51252" s="106"/>
      <c r="D51252" s="139"/>
      <c r="P51252" s="142"/>
      <c r="Q51252" s="142"/>
      <c r="R51252" s="142"/>
      <c r="S51252" s="139"/>
    </row>
    <row r="51253" spans="2:19" ht="15.75" customHeight="1" x14ac:dyDescent="0.25">
      <c r="B51253" s="106"/>
      <c r="C51253" s="106"/>
      <c r="D51253" s="139"/>
      <c r="P51253" s="142"/>
      <c r="Q51253" s="142"/>
      <c r="R51253" s="142"/>
      <c r="S51253" s="139"/>
    </row>
    <row r="51254" spans="2:19" ht="15.75" customHeight="1" x14ac:dyDescent="0.25">
      <c r="B51254" s="106"/>
      <c r="C51254" s="106"/>
      <c r="D51254" s="139"/>
      <c r="P51254" s="142"/>
      <c r="Q51254" s="142"/>
      <c r="R51254" s="142"/>
      <c r="S51254" s="139"/>
    </row>
    <row r="51255" spans="2:19" ht="15.75" customHeight="1" x14ac:dyDescent="0.25">
      <c r="B51255" s="106"/>
      <c r="C51255" s="106"/>
      <c r="D51255" s="139"/>
      <c r="P51255" s="142"/>
      <c r="Q51255" s="142"/>
      <c r="R51255" s="142"/>
      <c r="S51255" s="139"/>
    </row>
    <row r="51256" spans="2:19" ht="15.75" customHeight="1" x14ac:dyDescent="0.25">
      <c r="B51256" s="106"/>
      <c r="C51256" s="106"/>
      <c r="D51256" s="139"/>
      <c r="P51256" s="142"/>
      <c r="Q51256" s="142"/>
      <c r="R51256" s="142"/>
      <c r="S51256" s="139"/>
    </row>
    <row r="51257" spans="2:19" ht="15.75" customHeight="1" x14ac:dyDescent="0.25">
      <c r="B51257" s="106"/>
      <c r="C51257" s="106"/>
      <c r="D51257" s="139"/>
      <c r="P51257" s="142"/>
      <c r="Q51257" s="142"/>
      <c r="R51257" s="142"/>
      <c r="S51257" s="139"/>
    </row>
    <row r="51258" spans="2:19" ht="15.75" customHeight="1" x14ac:dyDescent="0.25">
      <c r="B51258" s="106"/>
      <c r="C51258" s="106"/>
      <c r="D51258" s="139"/>
      <c r="P51258" s="142"/>
      <c r="Q51258" s="142"/>
      <c r="R51258" s="142"/>
      <c r="S51258" s="139"/>
    </row>
    <row r="51259" spans="2:19" ht="15.75" customHeight="1" x14ac:dyDescent="0.25">
      <c r="B51259" s="106"/>
      <c r="C51259" s="106"/>
      <c r="D51259" s="139"/>
      <c r="P51259" s="142"/>
      <c r="Q51259" s="142"/>
      <c r="R51259" s="142"/>
      <c r="S51259" s="139"/>
    </row>
    <row r="51260" spans="2:19" ht="15.75" customHeight="1" x14ac:dyDescent="0.25">
      <c r="B51260" s="106"/>
      <c r="C51260" s="106"/>
      <c r="D51260" s="139"/>
      <c r="P51260" s="142"/>
      <c r="Q51260" s="142"/>
      <c r="R51260" s="142"/>
      <c r="S51260" s="139"/>
    </row>
    <row r="51261" spans="2:19" ht="15.75" customHeight="1" x14ac:dyDescent="0.25">
      <c r="B51261" s="106"/>
      <c r="C51261" s="106"/>
      <c r="D51261" s="139"/>
      <c r="P51261" s="142"/>
      <c r="Q51261" s="142"/>
      <c r="R51261" s="142"/>
      <c r="S51261" s="139"/>
    </row>
    <row r="51262" spans="2:19" ht="15.75" customHeight="1" x14ac:dyDescent="0.25">
      <c r="B51262" s="106"/>
      <c r="C51262" s="106"/>
      <c r="D51262" s="139"/>
      <c r="P51262" s="142"/>
      <c r="Q51262" s="142"/>
      <c r="R51262" s="142"/>
      <c r="S51262" s="139"/>
    </row>
    <row r="51263" spans="2:19" ht="15.75" customHeight="1" x14ac:dyDescent="0.25">
      <c r="B51263" s="106"/>
      <c r="C51263" s="106"/>
      <c r="D51263" s="139"/>
      <c r="P51263" s="142"/>
      <c r="Q51263" s="142"/>
      <c r="R51263" s="142"/>
      <c r="S51263" s="139"/>
    </row>
    <row r="51264" spans="2:19" ht="15.75" customHeight="1" x14ac:dyDescent="0.25">
      <c r="B51264" s="106"/>
      <c r="C51264" s="106"/>
      <c r="D51264" s="139"/>
      <c r="P51264" s="142"/>
      <c r="Q51264" s="142"/>
      <c r="R51264" s="142"/>
      <c r="S51264" s="139"/>
    </row>
    <row r="51265" spans="2:19" ht="15.75" customHeight="1" x14ac:dyDescent="0.25">
      <c r="B51265" s="106"/>
      <c r="C51265" s="106"/>
      <c r="D51265" s="139"/>
      <c r="P51265" s="142"/>
      <c r="Q51265" s="142"/>
      <c r="R51265" s="142"/>
      <c r="S51265" s="139"/>
    </row>
    <row r="51266" spans="2:19" ht="15.75" customHeight="1" x14ac:dyDescent="0.25">
      <c r="B51266" s="106"/>
      <c r="C51266" s="106"/>
      <c r="D51266" s="139"/>
      <c r="P51266" s="142"/>
      <c r="Q51266" s="142"/>
      <c r="R51266" s="142"/>
      <c r="S51266" s="139"/>
    </row>
    <row r="51267" spans="2:19" ht="15.75" customHeight="1" x14ac:dyDescent="0.25">
      <c r="B51267" s="106"/>
      <c r="C51267" s="106"/>
      <c r="D51267" s="139"/>
      <c r="P51267" s="142"/>
      <c r="Q51267" s="142"/>
      <c r="R51267" s="142"/>
      <c r="S51267" s="139"/>
    </row>
    <row r="51268" spans="2:19" ht="15.75" customHeight="1" x14ac:dyDescent="0.25">
      <c r="B51268" s="106"/>
      <c r="C51268" s="106"/>
      <c r="D51268" s="139"/>
      <c r="P51268" s="142"/>
      <c r="Q51268" s="142"/>
      <c r="R51268" s="142"/>
      <c r="S51268" s="139"/>
    </row>
    <row r="51269" spans="2:19" ht="15.75" customHeight="1" x14ac:dyDescent="0.25">
      <c r="B51269" s="106"/>
      <c r="C51269" s="106"/>
      <c r="D51269" s="139"/>
      <c r="P51269" s="142"/>
      <c r="Q51269" s="142"/>
      <c r="R51269" s="142"/>
      <c r="S51269" s="139"/>
    </row>
    <row r="51270" spans="2:19" ht="15.75" customHeight="1" x14ac:dyDescent="0.25">
      <c r="B51270" s="106"/>
      <c r="C51270" s="106"/>
      <c r="D51270" s="139"/>
      <c r="P51270" s="142"/>
      <c r="Q51270" s="142"/>
      <c r="R51270" s="142"/>
      <c r="S51270" s="139"/>
    </row>
    <row r="51271" spans="2:19" ht="15.75" customHeight="1" x14ac:dyDescent="0.25">
      <c r="B51271" s="106"/>
      <c r="C51271" s="106"/>
      <c r="D51271" s="139"/>
      <c r="P51271" s="142"/>
      <c r="Q51271" s="142"/>
      <c r="R51271" s="142"/>
      <c r="S51271" s="139"/>
    </row>
    <row r="51272" spans="2:19" ht="15.75" customHeight="1" x14ac:dyDescent="0.25">
      <c r="B51272" s="106"/>
      <c r="C51272" s="106"/>
      <c r="D51272" s="139"/>
      <c r="P51272" s="142"/>
      <c r="Q51272" s="142"/>
      <c r="R51272" s="142"/>
      <c r="S51272" s="139"/>
    </row>
    <row r="51273" spans="2:19" ht="15.75" customHeight="1" x14ac:dyDescent="0.25">
      <c r="B51273" s="106"/>
      <c r="C51273" s="106"/>
      <c r="D51273" s="139"/>
      <c r="P51273" s="142"/>
      <c r="Q51273" s="142"/>
      <c r="R51273" s="142"/>
      <c r="S51273" s="139"/>
    </row>
    <row r="51274" spans="2:19" ht="15.75" customHeight="1" x14ac:dyDescent="0.25">
      <c r="B51274" s="106"/>
      <c r="C51274" s="106"/>
      <c r="D51274" s="139"/>
      <c r="P51274" s="142"/>
      <c r="Q51274" s="142"/>
      <c r="R51274" s="142"/>
      <c r="S51274" s="139"/>
    </row>
    <row r="51275" spans="2:19" ht="15.75" customHeight="1" x14ac:dyDescent="0.25">
      <c r="B51275" s="106"/>
      <c r="C51275" s="106"/>
      <c r="D51275" s="139"/>
      <c r="P51275" s="142"/>
      <c r="Q51275" s="142"/>
      <c r="R51275" s="142"/>
      <c r="S51275" s="139"/>
    </row>
    <row r="51276" spans="2:19" ht="15.75" customHeight="1" x14ac:dyDescent="0.25">
      <c r="B51276" s="106"/>
      <c r="C51276" s="106"/>
      <c r="D51276" s="139"/>
      <c r="P51276" s="142"/>
      <c r="Q51276" s="142"/>
      <c r="R51276" s="142"/>
      <c r="S51276" s="139"/>
    </row>
    <row r="51277" spans="2:19" ht="15.75" customHeight="1" x14ac:dyDescent="0.25">
      <c r="B51277" s="106"/>
      <c r="C51277" s="106"/>
      <c r="D51277" s="139"/>
      <c r="P51277" s="142"/>
      <c r="Q51277" s="142"/>
      <c r="R51277" s="142"/>
      <c r="S51277" s="139"/>
    </row>
    <row r="51278" spans="2:19" ht="15.75" customHeight="1" x14ac:dyDescent="0.25">
      <c r="B51278" s="106"/>
      <c r="C51278" s="106"/>
      <c r="D51278" s="139"/>
      <c r="P51278" s="142"/>
      <c r="Q51278" s="142"/>
      <c r="R51278" s="142"/>
      <c r="S51278" s="139"/>
    </row>
    <row r="51279" spans="2:19" ht="15.75" customHeight="1" x14ac:dyDescent="0.25">
      <c r="B51279" s="106"/>
      <c r="C51279" s="106"/>
      <c r="D51279" s="139"/>
      <c r="P51279" s="142"/>
      <c r="Q51279" s="142"/>
      <c r="R51279" s="142"/>
      <c r="S51279" s="139"/>
    </row>
    <row r="51280" spans="2:19" ht="15.75" customHeight="1" x14ac:dyDescent="0.25">
      <c r="B51280" s="106"/>
      <c r="C51280" s="106"/>
      <c r="D51280" s="139"/>
      <c r="P51280" s="142"/>
      <c r="Q51280" s="142"/>
      <c r="R51280" s="142"/>
      <c r="S51280" s="139"/>
    </row>
    <row r="51281" spans="2:19" ht="15.75" customHeight="1" x14ac:dyDescent="0.25">
      <c r="B51281" s="106"/>
      <c r="C51281" s="106"/>
      <c r="D51281" s="139"/>
      <c r="P51281" s="142"/>
      <c r="Q51281" s="142"/>
      <c r="R51281" s="142"/>
      <c r="S51281" s="139"/>
    </row>
    <row r="51282" spans="2:19" ht="15.75" customHeight="1" x14ac:dyDescent="0.25">
      <c r="B51282" s="106"/>
      <c r="C51282" s="106"/>
      <c r="D51282" s="139"/>
      <c r="P51282" s="142"/>
      <c r="Q51282" s="142"/>
      <c r="R51282" s="142"/>
      <c r="S51282" s="139"/>
    </row>
    <row r="51283" spans="2:19" ht="15.75" customHeight="1" x14ac:dyDescent="0.25">
      <c r="B51283" s="106"/>
      <c r="C51283" s="106"/>
      <c r="D51283" s="139"/>
      <c r="P51283" s="142"/>
      <c r="Q51283" s="142"/>
      <c r="R51283" s="142"/>
      <c r="S51283" s="139"/>
    </row>
    <row r="51284" spans="2:19" ht="15.75" customHeight="1" x14ac:dyDescent="0.25">
      <c r="B51284" s="106"/>
      <c r="C51284" s="106"/>
      <c r="D51284" s="139"/>
      <c r="P51284" s="142"/>
      <c r="Q51284" s="142"/>
      <c r="R51284" s="142"/>
      <c r="S51284" s="139"/>
    </row>
    <row r="51285" spans="2:19" ht="15.75" customHeight="1" x14ac:dyDescent="0.25">
      <c r="B51285" s="106"/>
      <c r="C51285" s="106"/>
      <c r="D51285" s="139"/>
      <c r="P51285" s="142"/>
      <c r="Q51285" s="142"/>
      <c r="R51285" s="142"/>
      <c r="S51285" s="139"/>
    </row>
    <row r="51286" spans="2:19" ht="15.75" customHeight="1" x14ac:dyDescent="0.25">
      <c r="B51286" s="106"/>
      <c r="C51286" s="106"/>
      <c r="D51286" s="139"/>
      <c r="P51286" s="142"/>
      <c r="Q51286" s="142"/>
      <c r="R51286" s="142"/>
      <c r="S51286" s="139"/>
    </row>
    <row r="51287" spans="2:19" ht="15.75" customHeight="1" x14ac:dyDescent="0.25">
      <c r="B51287" s="106"/>
      <c r="C51287" s="106"/>
      <c r="D51287" s="139"/>
      <c r="P51287" s="142"/>
      <c r="Q51287" s="142"/>
      <c r="R51287" s="142"/>
      <c r="S51287" s="139"/>
    </row>
    <row r="51288" spans="2:19" ht="15.75" customHeight="1" x14ac:dyDescent="0.25">
      <c r="B51288" s="106"/>
      <c r="C51288" s="106"/>
      <c r="D51288" s="139"/>
      <c r="P51288" s="142"/>
      <c r="Q51288" s="142"/>
      <c r="R51288" s="142"/>
      <c r="S51288" s="139"/>
    </row>
    <row r="51289" spans="2:19" ht="15.75" customHeight="1" x14ac:dyDescent="0.25">
      <c r="B51289" s="106"/>
      <c r="C51289" s="106"/>
      <c r="D51289" s="139"/>
      <c r="P51289" s="142"/>
      <c r="Q51289" s="142"/>
      <c r="R51289" s="142"/>
      <c r="S51289" s="139"/>
    </row>
    <row r="51290" spans="2:19" ht="15.75" customHeight="1" x14ac:dyDescent="0.25">
      <c r="B51290" s="106"/>
      <c r="C51290" s="106"/>
      <c r="D51290" s="139"/>
      <c r="P51290" s="142"/>
      <c r="Q51290" s="142"/>
      <c r="R51290" s="142"/>
      <c r="S51290" s="139"/>
    </row>
    <row r="51291" spans="2:19" ht="15.75" customHeight="1" x14ac:dyDescent="0.25">
      <c r="B51291" s="106"/>
      <c r="C51291" s="106"/>
      <c r="D51291" s="139"/>
      <c r="P51291" s="142"/>
      <c r="Q51291" s="142"/>
      <c r="R51291" s="142"/>
      <c r="S51291" s="139"/>
    </row>
    <row r="51292" spans="2:19" ht="15.75" customHeight="1" x14ac:dyDescent="0.25">
      <c r="B51292" s="106"/>
      <c r="C51292" s="106"/>
      <c r="D51292" s="139"/>
      <c r="P51292" s="142"/>
      <c r="Q51292" s="142"/>
      <c r="R51292" s="142"/>
      <c r="S51292" s="139"/>
    </row>
    <row r="51293" spans="2:19" ht="15.75" customHeight="1" x14ac:dyDescent="0.25">
      <c r="B51293" s="106"/>
      <c r="C51293" s="106"/>
      <c r="D51293" s="139"/>
      <c r="P51293" s="142"/>
      <c r="Q51293" s="142"/>
      <c r="R51293" s="142"/>
      <c r="S51293" s="139"/>
    </row>
    <row r="51294" spans="2:19" ht="15.75" customHeight="1" x14ac:dyDescent="0.25">
      <c r="B51294" s="106"/>
      <c r="C51294" s="106"/>
      <c r="D51294" s="139"/>
      <c r="P51294" s="142"/>
      <c r="Q51294" s="142"/>
      <c r="R51294" s="142"/>
      <c r="S51294" s="139"/>
    </row>
    <row r="51295" spans="2:19" ht="15.75" customHeight="1" x14ac:dyDescent="0.25">
      <c r="B51295" s="106"/>
      <c r="C51295" s="106"/>
      <c r="D51295" s="139"/>
      <c r="P51295" s="142"/>
      <c r="Q51295" s="142"/>
      <c r="R51295" s="142"/>
      <c r="S51295" s="139"/>
    </row>
    <row r="51296" spans="2:19" ht="15.75" customHeight="1" x14ac:dyDescent="0.25">
      <c r="B51296" s="106"/>
      <c r="C51296" s="106"/>
      <c r="D51296" s="139"/>
      <c r="P51296" s="142"/>
      <c r="Q51296" s="142"/>
      <c r="R51296" s="142"/>
      <c r="S51296" s="139"/>
    </row>
    <row r="51297" spans="2:19" ht="15.75" customHeight="1" x14ac:dyDescent="0.25">
      <c r="B51297" s="106"/>
      <c r="C51297" s="106"/>
      <c r="D51297" s="139"/>
      <c r="P51297" s="142"/>
      <c r="Q51297" s="142"/>
      <c r="R51297" s="142"/>
      <c r="S51297" s="139"/>
    </row>
    <row r="51298" spans="2:19" ht="15.75" customHeight="1" x14ac:dyDescent="0.25">
      <c r="B51298" s="106"/>
      <c r="C51298" s="106"/>
      <c r="D51298" s="139"/>
      <c r="P51298" s="142"/>
      <c r="Q51298" s="142"/>
      <c r="R51298" s="142"/>
      <c r="S51298" s="139"/>
    </row>
    <row r="51299" spans="2:19" ht="15.75" customHeight="1" x14ac:dyDescent="0.25">
      <c r="B51299" s="106"/>
      <c r="C51299" s="106"/>
      <c r="D51299" s="139"/>
      <c r="P51299" s="142"/>
      <c r="Q51299" s="142"/>
      <c r="R51299" s="142"/>
      <c r="S51299" s="139"/>
    </row>
    <row r="51300" spans="2:19" ht="15.75" customHeight="1" x14ac:dyDescent="0.25">
      <c r="B51300" s="106"/>
      <c r="C51300" s="106"/>
      <c r="D51300" s="139"/>
      <c r="P51300" s="142"/>
      <c r="Q51300" s="142"/>
      <c r="R51300" s="142"/>
      <c r="S51300" s="139"/>
    </row>
    <row r="51301" spans="2:19" ht="15.75" customHeight="1" x14ac:dyDescent="0.25">
      <c r="B51301" s="106"/>
      <c r="C51301" s="106"/>
      <c r="D51301" s="139"/>
      <c r="P51301" s="142"/>
      <c r="Q51301" s="142"/>
      <c r="R51301" s="142"/>
      <c r="S51301" s="139"/>
    </row>
    <row r="51302" spans="2:19" ht="15.75" customHeight="1" x14ac:dyDescent="0.25">
      <c r="B51302" s="106"/>
      <c r="C51302" s="106"/>
      <c r="D51302" s="139"/>
      <c r="P51302" s="142"/>
      <c r="Q51302" s="142"/>
      <c r="R51302" s="142"/>
      <c r="S51302" s="139"/>
    </row>
    <row r="51303" spans="2:19" ht="15.75" customHeight="1" x14ac:dyDescent="0.25">
      <c r="B51303" s="106"/>
      <c r="C51303" s="106"/>
      <c r="D51303" s="139"/>
      <c r="P51303" s="142"/>
      <c r="Q51303" s="142"/>
      <c r="R51303" s="142"/>
      <c r="S51303" s="139"/>
    </row>
    <row r="51304" spans="2:19" ht="15.75" customHeight="1" x14ac:dyDescent="0.25">
      <c r="B51304" s="106"/>
      <c r="C51304" s="106"/>
      <c r="D51304" s="139"/>
      <c r="P51304" s="142"/>
      <c r="Q51304" s="142"/>
      <c r="R51304" s="142"/>
      <c r="S51304" s="139"/>
    </row>
    <row r="51305" spans="2:19" ht="15.75" customHeight="1" x14ac:dyDescent="0.25">
      <c r="B51305" s="106"/>
      <c r="C51305" s="106"/>
      <c r="D51305" s="139"/>
      <c r="P51305" s="142"/>
      <c r="Q51305" s="142"/>
      <c r="R51305" s="142"/>
      <c r="S51305" s="139"/>
    </row>
    <row r="51306" spans="2:19" ht="15.75" customHeight="1" x14ac:dyDescent="0.25">
      <c r="B51306" s="106"/>
      <c r="C51306" s="106"/>
      <c r="D51306" s="139"/>
      <c r="P51306" s="142"/>
      <c r="Q51306" s="142"/>
      <c r="R51306" s="142"/>
      <c r="S51306" s="139"/>
    </row>
    <row r="51307" spans="2:19" ht="15.75" customHeight="1" x14ac:dyDescent="0.25">
      <c r="B51307" s="106"/>
      <c r="C51307" s="106"/>
      <c r="D51307" s="139"/>
      <c r="P51307" s="142"/>
      <c r="Q51307" s="142"/>
      <c r="R51307" s="142"/>
      <c r="S51307" s="139"/>
    </row>
    <row r="51308" spans="2:19" ht="15.75" customHeight="1" x14ac:dyDescent="0.25">
      <c r="B51308" s="106"/>
      <c r="C51308" s="106"/>
      <c r="D51308" s="139"/>
      <c r="P51308" s="142"/>
      <c r="Q51308" s="142"/>
      <c r="R51308" s="142"/>
      <c r="S51308" s="139"/>
    </row>
    <row r="51309" spans="2:19" ht="15.75" customHeight="1" x14ac:dyDescent="0.25">
      <c r="B51309" s="106"/>
      <c r="C51309" s="106"/>
      <c r="D51309" s="139"/>
      <c r="P51309" s="142"/>
      <c r="Q51309" s="142"/>
      <c r="R51309" s="142"/>
      <c r="S51309" s="139"/>
    </row>
    <row r="51310" spans="2:19" ht="15.75" customHeight="1" x14ac:dyDescent="0.25">
      <c r="B51310" s="106"/>
      <c r="C51310" s="106"/>
      <c r="D51310" s="139"/>
      <c r="P51310" s="142"/>
      <c r="Q51310" s="142"/>
      <c r="R51310" s="142"/>
      <c r="S51310" s="139"/>
    </row>
    <row r="51311" spans="2:19" ht="15.75" customHeight="1" x14ac:dyDescent="0.25">
      <c r="B51311" s="106"/>
      <c r="C51311" s="106"/>
      <c r="D51311" s="139"/>
      <c r="P51311" s="142"/>
      <c r="Q51311" s="142"/>
      <c r="R51311" s="142"/>
      <c r="S51311" s="139"/>
    </row>
    <row r="51312" spans="2:19" ht="15.75" customHeight="1" x14ac:dyDescent="0.25">
      <c r="B51312" s="106"/>
      <c r="C51312" s="106"/>
      <c r="D51312" s="139"/>
      <c r="P51312" s="142"/>
      <c r="Q51312" s="142"/>
      <c r="R51312" s="142"/>
      <c r="S51312" s="139"/>
    </row>
    <row r="51313" spans="2:19" ht="15.75" customHeight="1" x14ac:dyDescent="0.25">
      <c r="B51313" s="106"/>
      <c r="C51313" s="106"/>
      <c r="D51313" s="139"/>
      <c r="P51313" s="142"/>
      <c r="Q51313" s="142"/>
      <c r="R51313" s="142"/>
      <c r="S51313" s="139"/>
    </row>
    <row r="51314" spans="2:19" ht="15.75" customHeight="1" x14ac:dyDescent="0.25">
      <c r="B51314" s="106"/>
      <c r="C51314" s="106"/>
      <c r="D51314" s="139"/>
      <c r="P51314" s="142"/>
      <c r="Q51314" s="142"/>
      <c r="R51314" s="142"/>
      <c r="S51314" s="139"/>
    </row>
    <row r="51315" spans="2:19" ht="15.75" customHeight="1" x14ac:dyDescent="0.25">
      <c r="B51315" s="106"/>
      <c r="C51315" s="106"/>
      <c r="D51315" s="139"/>
      <c r="P51315" s="142"/>
      <c r="Q51315" s="142"/>
      <c r="R51315" s="142"/>
      <c r="S51315" s="139"/>
    </row>
    <row r="51316" spans="2:19" ht="15.75" customHeight="1" x14ac:dyDescent="0.25">
      <c r="B51316" s="106"/>
      <c r="C51316" s="106"/>
      <c r="D51316" s="139"/>
      <c r="P51316" s="142"/>
      <c r="Q51316" s="142"/>
      <c r="R51316" s="142"/>
      <c r="S51316" s="139"/>
    </row>
    <row r="51317" spans="2:19" ht="15.75" customHeight="1" x14ac:dyDescent="0.25">
      <c r="B51317" s="106"/>
      <c r="C51317" s="106"/>
      <c r="D51317" s="139"/>
      <c r="P51317" s="142"/>
      <c r="Q51317" s="142"/>
      <c r="R51317" s="142"/>
      <c r="S51317" s="139"/>
    </row>
    <row r="51318" spans="2:19" ht="15.75" customHeight="1" x14ac:dyDescent="0.25">
      <c r="B51318" s="106"/>
      <c r="C51318" s="106"/>
      <c r="D51318" s="139"/>
      <c r="P51318" s="142"/>
      <c r="Q51318" s="142"/>
      <c r="R51318" s="142"/>
      <c r="S51318" s="139"/>
    </row>
    <row r="51319" spans="2:19" ht="15.75" customHeight="1" x14ac:dyDescent="0.25">
      <c r="B51319" s="106"/>
      <c r="C51319" s="106"/>
      <c r="D51319" s="139"/>
      <c r="P51319" s="142"/>
      <c r="Q51319" s="142"/>
      <c r="R51319" s="142"/>
      <c r="S51319" s="139"/>
    </row>
    <row r="51320" spans="2:19" ht="15.75" customHeight="1" x14ac:dyDescent="0.25">
      <c r="B51320" s="106"/>
      <c r="C51320" s="106"/>
      <c r="D51320" s="139"/>
      <c r="P51320" s="142"/>
      <c r="Q51320" s="142"/>
      <c r="R51320" s="142"/>
      <c r="S51320" s="139"/>
    </row>
    <row r="51321" spans="2:19" ht="15.75" customHeight="1" x14ac:dyDescent="0.25">
      <c r="B51321" s="106"/>
      <c r="C51321" s="106"/>
      <c r="D51321" s="139"/>
      <c r="P51321" s="142"/>
      <c r="Q51321" s="142"/>
      <c r="R51321" s="142"/>
      <c r="S51321" s="139"/>
    </row>
    <row r="51322" spans="2:19" ht="15.75" customHeight="1" x14ac:dyDescent="0.25">
      <c r="B51322" s="106"/>
      <c r="C51322" s="106"/>
      <c r="D51322" s="139"/>
      <c r="P51322" s="142"/>
      <c r="Q51322" s="142"/>
      <c r="R51322" s="142"/>
      <c r="S51322" s="139"/>
    </row>
    <row r="51323" spans="2:19" ht="15.75" customHeight="1" x14ac:dyDescent="0.25">
      <c r="B51323" s="106"/>
      <c r="C51323" s="106"/>
      <c r="D51323" s="139"/>
      <c r="P51323" s="142"/>
      <c r="Q51323" s="142"/>
      <c r="R51323" s="142"/>
      <c r="S51323" s="139"/>
    </row>
    <row r="51324" spans="2:19" ht="15.75" customHeight="1" x14ac:dyDescent="0.25">
      <c r="B51324" s="106"/>
      <c r="C51324" s="106"/>
      <c r="D51324" s="139"/>
      <c r="P51324" s="142"/>
      <c r="Q51324" s="142"/>
      <c r="R51324" s="142"/>
      <c r="S51324" s="139"/>
    </row>
    <row r="51325" spans="2:19" ht="15.75" customHeight="1" x14ac:dyDescent="0.25">
      <c r="B51325" s="106"/>
      <c r="C51325" s="106"/>
      <c r="D51325" s="139"/>
      <c r="P51325" s="142"/>
      <c r="Q51325" s="142"/>
      <c r="R51325" s="142"/>
      <c r="S51325" s="139"/>
    </row>
    <row r="51326" spans="2:19" ht="15.75" customHeight="1" x14ac:dyDescent="0.25">
      <c r="B51326" s="106"/>
      <c r="C51326" s="106"/>
      <c r="D51326" s="139"/>
      <c r="P51326" s="142"/>
      <c r="Q51326" s="142"/>
      <c r="R51326" s="142"/>
      <c r="S51326" s="139"/>
    </row>
    <row r="51327" spans="2:19" ht="15.75" customHeight="1" x14ac:dyDescent="0.25">
      <c r="B51327" s="106"/>
      <c r="C51327" s="106"/>
      <c r="D51327" s="139"/>
      <c r="P51327" s="142"/>
      <c r="Q51327" s="142"/>
      <c r="R51327" s="142"/>
      <c r="S51327" s="139"/>
    </row>
    <row r="51328" spans="2:19" ht="15.75" customHeight="1" x14ac:dyDescent="0.25">
      <c r="B51328" s="106"/>
      <c r="C51328" s="106"/>
      <c r="D51328" s="139"/>
      <c r="P51328" s="142"/>
      <c r="Q51328" s="142"/>
      <c r="R51328" s="142"/>
      <c r="S51328" s="139"/>
    </row>
    <row r="51329" spans="2:19" ht="15.75" customHeight="1" x14ac:dyDescent="0.25">
      <c r="B51329" s="106"/>
      <c r="C51329" s="106"/>
      <c r="D51329" s="139"/>
      <c r="P51329" s="142"/>
      <c r="Q51329" s="142"/>
      <c r="R51329" s="142"/>
      <c r="S51329" s="139"/>
    </row>
    <row r="51330" spans="2:19" ht="15.75" customHeight="1" x14ac:dyDescent="0.25">
      <c r="B51330" s="106"/>
      <c r="C51330" s="106"/>
      <c r="D51330" s="139"/>
      <c r="P51330" s="142"/>
      <c r="Q51330" s="142"/>
      <c r="R51330" s="142"/>
      <c r="S51330" s="139"/>
    </row>
    <row r="51331" spans="2:19" ht="15.75" customHeight="1" x14ac:dyDescent="0.25">
      <c r="B51331" s="106"/>
      <c r="C51331" s="106"/>
      <c r="D51331" s="139"/>
      <c r="P51331" s="142"/>
      <c r="Q51331" s="142"/>
      <c r="R51331" s="142"/>
      <c r="S51331" s="139"/>
    </row>
    <row r="51332" spans="2:19" ht="15.75" customHeight="1" x14ac:dyDescent="0.25">
      <c r="B51332" s="106"/>
      <c r="C51332" s="106"/>
      <c r="D51332" s="139"/>
      <c r="P51332" s="142"/>
      <c r="Q51332" s="142"/>
      <c r="R51332" s="142"/>
      <c r="S51332" s="139"/>
    </row>
    <row r="51333" spans="2:19" ht="15.75" customHeight="1" x14ac:dyDescent="0.25">
      <c r="B51333" s="106"/>
      <c r="C51333" s="106"/>
      <c r="D51333" s="139"/>
      <c r="P51333" s="142"/>
      <c r="Q51333" s="142"/>
      <c r="R51333" s="142"/>
      <c r="S51333" s="139"/>
    </row>
    <row r="51334" spans="2:19" ht="15.75" customHeight="1" x14ac:dyDescent="0.25">
      <c r="B51334" s="106"/>
      <c r="C51334" s="106"/>
      <c r="D51334" s="139"/>
      <c r="P51334" s="142"/>
      <c r="Q51334" s="142"/>
      <c r="R51334" s="142"/>
      <c r="S51334" s="139"/>
    </row>
    <row r="51335" spans="2:19" ht="15.75" customHeight="1" x14ac:dyDescent="0.25">
      <c r="B51335" s="106"/>
      <c r="C51335" s="106"/>
      <c r="D51335" s="139"/>
      <c r="P51335" s="142"/>
      <c r="Q51335" s="142"/>
      <c r="R51335" s="142"/>
      <c r="S51335" s="139"/>
    </row>
    <row r="51336" spans="2:19" ht="15.75" customHeight="1" x14ac:dyDescent="0.25">
      <c r="B51336" s="106"/>
      <c r="C51336" s="106"/>
      <c r="D51336" s="139"/>
      <c r="P51336" s="142"/>
      <c r="Q51336" s="142"/>
      <c r="R51336" s="142"/>
      <c r="S51336" s="139"/>
    </row>
    <row r="51337" spans="2:19" ht="15.75" customHeight="1" x14ac:dyDescent="0.25">
      <c r="B51337" s="106"/>
      <c r="C51337" s="106"/>
      <c r="D51337" s="139"/>
      <c r="P51337" s="142"/>
      <c r="Q51337" s="142"/>
      <c r="R51337" s="142"/>
      <c r="S51337" s="139"/>
    </row>
    <row r="51338" spans="2:19" ht="15.75" customHeight="1" x14ac:dyDescent="0.25">
      <c r="B51338" s="106"/>
      <c r="C51338" s="106"/>
      <c r="D51338" s="139"/>
      <c r="P51338" s="142"/>
      <c r="Q51338" s="142"/>
      <c r="R51338" s="142"/>
      <c r="S51338" s="139"/>
    </row>
    <row r="51339" spans="2:19" ht="15.75" customHeight="1" x14ac:dyDescent="0.25">
      <c r="B51339" s="106"/>
      <c r="C51339" s="106"/>
      <c r="D51339" s="139"/>
      <c r="P51339" s="142"/>
      <c r="Q51339" s="142"/>
      <c r="R51339" s="142"/>
      <c r="S51339" s="139"/>
    </row>
    <row r="51340" spans="2:19" ht="15.75" customHeight="1" x14ac:dyDescent="0.25">
      <c r="B51340" s="106"/>
      <c r="C51340" s="106"/>
      <c r="D51340" s="139"/>
      <c r="P51340" s="142"/>
      <c r="Q51340" s="142"/>
      <c r="R51340" s="142"/>
      <c r="S51340" s="139"/>
    </row>
    <row r="51341" spans="2:19" ht="15.75" customHeight="1" x14ac:dyDescent="0.25">
      <c r="B51341" s="106"/>
      <c r="C51341" s="106"/>
      <c r="D51341" s="139"/>
      <c r="P51341" s="142"/>
      <c r="Q51341" s="142"/>
      <c r="R51341" s="142"/>
      <c r="S51341" s="139"/>
    </row>
    <row r="51342" spans="2:19" ht="15.75" customHeight="1" x14ac:dyDescent="0.25">
      <c r="B51342" s="106"/>
      <c r="C51342" s="106"/>
      <c r="D51342" s="139"/>
      <c r="P51342" s="142"/>
      <c r="Q51342" s="142"/>
      <c r="R51342" s="142"/>
      <c r="S51342" s="139"/>
    </row>
    <row r="51343" spans="2:19" ht="15.75" customHeight="1" x14ac:dyDescent="0.25">
      <c r="B51343" s="106"/>
      <c r="C51343" s="106"/>
      <c r="D51343" s="139"/>
      <c r="P51343" s="142"/>
      <c r="Q51343" s="142"/>
      <c r="R51343" s="142"/>
      <c r="S51343" s="139"/>
    </row>
    <row r="51344" spans="2:19" ht="15.75" customHeight="1" x14ac:dyDescent="0.25">
      <c r="B51344" s="106"/>
      <c r="C51344" s="106"/>
      <c r="D51344" s="139"/>
      <c r="P51344" s="142"/>
      <c r="Q51344" s="142"/>
      <c r="R51344" s="142"/>
      <c r="S51344" s="139"/>
    </row>
    <row r="51345" spans="2:19" ht="15.75" customHeight="1" x14ac:dyDescent="0.25">
      <c r="B51345" s="106"/>
      <c r="C51345" s="106"/>
      <c r="D51345" s="139"/>
      <c r="P51345" s="142"/>
      <c r="Q51345" s="142"/>
      <c r="R51345" s="142"/>
      <c r="S51345" s="139"/>
    </row>
    <row r="51346" spans="2:19" ht="15.75" customHeight="1" x14ac:dyDescent="0.25">
      <c r="B51346" s="106"/>
      <c r="C51346" s="106"/>
      <c r="D51346" s="139"/>
      <c r="P51346" s="142"/>
      <c r="Q51346" s="142"/>
      <c r="R51346" s="142"/>
      <c r="S51346" s="139"/>
    </row>
    <row r="51347" spans="2:19" ht="15.75" customHeight="1" x14ac:dyDescent="0.25">
      <c r="B51347" s="106"/>
      <c r="C51347" s="106"/>
      <c r="D51347" s="139"/>
      <c r="P51347" s="142"/>
      <c r="Q51347" s="142"/>
      <c r="R51347" s="142"/>
      <c r="S51347" s="139"/>
    </row>
    <row r="51348" spans="2:19" ht="15.75" customHeight="1" x14ac:dyDescent="0.25">
      <c r="B51348" s="106"/>
      <c r="C51348" s="106"/>
      <c r="D51348" s="139"/>
      <c r="P51348" s="142"/>
      <c r="Q51348" s="142"/>
      <c r="R51348" s="142"/>
      <c r="S51348" s="139"/>
    </row>
    <row r="51349" spans="2:19" ht="15.75" customHeight="1" x14ac:dyDescent="0.25">
      <c r="B51349" s="106"/>
      <c r="C51349" s="106"/>
      <c r="D51349" s="139"/>
      <c r="P51349" s="142"/>
      <c r="Q51349" s="142"/>
      <c r="R51349" s="142"/>
      <c r="S51349" s="139"/>
    </row>
    <row r="51350" spans="2:19" ht="15.75" customHeight="1" x14ac:dyDescent="0.25">
      <c r="B51350" s="106"/>
      <c r="C51350" s="106"/>
      <c r="D51350" s="139"/>
      <c r="P51350" s="142"/>
      <c r="Q51350" s="142"/>
      <c r="R51350" s="142"/>
      <c r="S51350" s="139"/>
    </row>
    <row r="51351" spans="2:19" ht="15.75" customHeight="1" x14ac:dyDescent="0.25">
      <c r="B51351" s="106"/>
      <c r="C51351" s="106"/>
      <c r="D51351" s="139"/>
      <c r="P51351" s="142"/>
      <c r="Q51351" s="142"/>
      <c r="R51351" s="142"/>
      <c r="S51351" s="139"/>
    </row>
    <row r="51352" spans="2:19" ht="15.75" customHeight="1" x14ac:dyDescent="0.25">
      <c r="B51352" s="106"/>
      <c r="C51352" s="106"/>
      <c r="D51352" s="139"/>
      <c r="P51352" s="142"/>
      <c r="Q51352" s="142"/>
      <c r="R51352" s="142"/>
      <c r="S51352" s="139"/>
    </row>
    <row r="51353" spans="2:19" ht="15.75" customHeight="1" x14ac:dyDescent="0.25">
      <c r="B51353" s="106"/>
      <c r="C51353" s="106"/>
      <c r="D51353" s="139"/>
      <c r="P51353" s="142"/>
      <c r="Q51353" s="142"/>
      <c r="R51353" s="142"/>
      <c r="S51353" s="139"/>
    </row>
    <row r="51354" spans="2:19" ht="15.75" customHeight="1" x14ac:dyDescent="0.25">
      <c r="B51354" s="106"/>
      <c r="C51354" s="106"/>
      <c r="D51354" s="139"/>
      <c r="P51354" s="142"/>
      <c r="Q51354" s="142"/>
      <c r="R51354" s="142"/>
      <c r="S51354" s="139"/>
    </row>
    <row r="51355" spans="2:19" ht="15.75" customHeight="1" x14ac:dyDescent="0.25">
      <c r="B51355" s="106"/>
      <c r="C51355" s="106"/>
      <c r="D51355" s="139"/>
      <c r="P51355" s="142"/>
      <c r="Q51355" s="142"/>
      <c r="R51355" s="142"/>
      <c r="S51355" s="139"/>
    </row>
    <row r="51356" spans="2:19" ht="15.75" customHeight="1" x14ac:dyDescent="0.25">
      <c r="B51356" s="106"/>
      <c r="C51356" s="106"/>
      <c r="D51356" s="139"/>
      <c r="P51356" s="142"/>
      <c r="Q51356" s="142"/>
      <c r="R51356" s="142"/>
      <c r="S51356" s="139"/>
    </row>
    <row r="51357" spans="2:19" ht="15.75" customHeight="1" x14ac:dyDescent="0.25">
      <c r="B51357" s="106"/>
      <c r="C51357" s="106"/>
      <c r="D51357" s="139"/>
      <c r="P51357" s="142"/>
      <c r="Q51357" s="142"/>
      <c r="R51357" s="142"/>
      <c r="S51357" s="139"/>
    </row>
    <row r="51358" spans="2:19" ht="15.75" customHeight="1" x14ac:dyDescent="0.25">
      <c r="B51358" s="106"/>
      <c r="C51358" s="106"/>
      <c r="D51358" s="139"/>
      <c r="P51358" s="142"/>
      <c r="Q51358" s="142"/>
      <c r="R51358" s="142"/>
      <c r="S51358" s="139"/>
    </row>
    <row r="51359" spans="2:19" ht="15.75" customHeight="1" x14ac:dyDescent="0.25">
      <c r="B51359" s="106"/>
      <c r="C51359" s="106"/>
      <c r="D51359" s="139"/>
      <c r="P51359" s="142"/>
      <c r="Q51359" s="142"/>
      <c r="R51359" s="142"/>
      <c r="S51359" s="139"/>
    </row>
    <row r="51360" spans="2:19" ht="15.75" customHeight="1" x14ac:dyDescent="0.25">
      <c r="B51360" s="106"/>
      <c r="C51360" s="106"/>
      <c r="D51360" s="139"/>
      <c r="P51360" s="142"/>
      <c r="Q51360" s="142"/>
      <c r="R51360" s="142"/>
      <c r="S51360" s="139"/>
    </row>
    <row r="51361" spans="2:19" ht="15.75" customHeight="1" x14ac:dyDescent="0.25">
      <c r="B51361" s="106"/>
      <c r="C51361" s="106"/>
      <c r="D51361" s="139"/>
      <c r="P51361" s="142"/>
      <c r="Q51361" s="142"/>
      <c r="R51361" s="142"/>
      <c r="S51361" s="139"/>
    </row>
    <row r="51362" spans="2:19" ht="15.75" customHeight="1" x14ac:dyDescent="0.25">
      <c r="B51362" s="106"/>
      <c r="C51362" s="106"/>
      <c r="D51362" s="139"/>
      <c r="P51362" s="142"/>
      <c r="Q51362" s="142"/>
      <c r="R51362" s="142"/>
      <c r="S51362" s="139"/>
    </row>
    <row r="51363" spans="2:19" ht="15.75" customHeight="1" x14ac:dyDescent="0.25">
      <c r="B51363" s="106"/>
      <c r="C51363" s="106"/>
      <c r="D51363" s="139"/>
      <c r="P51363" s="142"/>
      <c r="Q51363" s="142"/>
      <c r="R51363" s="142"/>
      <c r="S51363" s="139"/>
    </row>
    <row r="51364" spans="2:19" ht="15.75" customHeight="1" x14ac:dyDescent="0.25">
      <c r="B51364" s="106"/>
      <c r="C51364" s="106"/>
      <c r="D51364" s="139"/>
      <c r="P51364" s="142"/>
      <c r="Q51364" s="142"/>
      <c r="R51364" s="142"/>
      <c r="S51364" s="139"/>
    </row>
    <row r="51365" spans="2:19" ht="15.75" customHeight="1" x14ac:dyDescent="0.25">
      <c r="B51365" s="106"/>
      <c r="C51365" s="106"/>
      <c r="D51365" s="139"/>
      <c r="P51365" s="142"/>
      <c r="Q51365" s="142"/>
      <c r="R51365" s="142"/>
      <c r="S51365" s="139"/>
    </row>
    <row r="51366" spans="2:19" ht="15.75" customHeight="1" x14ac:dyDescent="0.25">
      <c r="B51366" s="106"/>
      <c r="C51366" s="106"/>
      <c r="D51366" s="139"/>
      <c r="P51366" s="142"/>
      <c r="Q51366" s="142"/>
      <c r="R51366" s="142"/>
      <c r="S51366" s="139"/>
    </row>
    <row r="51367" spans="2:19" ht="15.75" customHeight="1" x14ac:dyDescent="0.25">
      <c r="B51367" s="106"/>
      <c r="C51367" s="106"/>
      <c r="D51367" s="139"/>
      <c r="P51367" s="142"/>
      <c r="Q51367" s="142"/>
      <c r="R51367" s="142"/>
      <c r="S51367" s="139"/>
    </row>
    <row r="51368" spans="2:19" ht="15.75" customHeight="1" x14ac:dyDescent="0.25">
      <c r="B51368" s="106"/>
      <c r="C51368" s="106"/>
      <c r="D51368" s="139"/>
      <c r="P51368" s="142"/>
      <c r="Q51368" s="142"/>
      <c r="R51368" s="142"/>
      <c r="S51368" s="139"/>
    </row>
    <row r="51369" spans="2:19" ht="15.75" customHeight="1" x14ac:dyDescent="0.25">
      <c r="B51369" s="106"/>
      <c r="C51369" s="106"/>
      <c r="D51369" s="139"/>
      <c r="P51369" s="142"/>
      <c r="Q51369" s="142"/>
      <c r="R51369" s="142"/>
      <c r="S51369" s="139"/>
    </row>
    <row r="51370" spans="2:19" ht="15.75" customHeight="1" x14ac:dyDescent="0.25">
      <c r="B51370" s="106"/>
      <c r="C51370" s="106"/>
      <c r="D51370" s="139"/>
      <c r="P51370" s="142"/>
      <c r="Q51370" s="142"/>
      <c r="R51370" s="142"/>
      <c r="S51370" s="139"/>
    </row>
    <row r="51371" spans="2:19" ht="15.75" customHeight="1" x14ac:dyDescent="0.25">
      <c r="B51371" s="106"/>
      <c r="C51371" s="106"/>
      <c r="D51371" s="139"/>
      <c r="P51371" s="142"/>
      <c r="Q51371" s="142"/>
      <c r="R51371" s="142"/>
      <c r="S51371" s="139"/>
    </row>
    <row r="51372" spans="2:19" ht="15.75" customHeight="1" x14ac:dyDescent="0.25">
      <c r="B51372" s="106"/>
      <c r="C51372" s="106"/>
      <c r="D51372" s="139"/>
      <c r="P51372" s="142"/>
      <c r="Q51372" s="142"/>
      <c r="R51372" s="142"/>
      <c r="S51372" s="139"/>
    </row>
    <row r="51373" spans="2:19" ht="15.75" customHeight="1" x14ac:dyDescent="0.25">
      <c r="B51373" s="106"/>
      <c r="C51373" s="106"/>
      <c r="D51373" s="139"/>
      <c r="P51373" s="142"/>
      <c r="Q51373" s="142"/>
      <c r="R51373" s="142"/>
      <c r="S51373" s="139"/>
    </row>
    <row r="51374" spans="2:19" ht="15.75" customHeight="1" x14ac:dyDescent="0.25">
      <c r="B51374" s="106"/>
      <c r="C51374" s="106"/>
      <c r="D51374" s="139"/>
      <c r="P51374" s="142"/>
      <c r="Q51374" s="142"/>
      <c r="R51374" s="142"/>
      <c r="S51374" s="139"/>
    </row>
    <row r="51375" spans="2:19" ht="15.75" customHeight="1" x14ac:dyDescent="0.25">
      <c r="B51375" s="106"/>
      <c r="C51375" s="106"/>
      <c r="D51375" s="139"/>
      <c r="P51375" s="142"/>
      <c r="Q51375" s="142"/>
      <c r="R51375" s="142"/>
      <c r="S51375" s="139"/>
    </row>
    <row r="51376" spans="2:19" ht="15.75" customHeight="1" x14ac:dyDescent="0.25">
      <c r="B51376" s="106"/>
      <c r="C51376" s="106"/>
      <c r="D51376" s="139"/>
      <c r="P51376" s="142"/>
      <c r="Q51376" s="142"/>
      <c r="R51376" s="142"/>
      <c r="S51376" s="139"/>
    </row>
    <row r="51377" spans="2:19" ht="15.75" customHeight="1" x14ac:dyDescent="0.25">
      <c r="B51377" s="106"/>
      <c r="C51377" s="106"/>
      <c r="D51377" s="139"/>
      <c r="P51377" s="142"/>
      <c r="Q51377" s="142"/>
      <c r="R51377" s="142"/>
      <c r="S51377" s="139"/>
    </row>
    <row r="51378" spans="2:19" ht="15.75" customHeight="1" x14ac:dyDescent="0.25">
      <c r="B51378" s="106"/>
      <c r="C51378" s="106"/>
      <c r="D51378" s="139"/>
      <c r="P51378" s="142"/>
      <c r="Q51378" s="142"/>
      <c r="R51378" s="142"/>
      <c r="S51378" s="139"/>
    </row>
    <row r="51379" spans="2:19" ht="15.75" customHeight="1" x14ac:dyDescent="0.25">
      <c r="B51379" s="106"/>
      <c r="C51379" s="106"/>
      <c r="D51379" s="139"/>
      <c r="P51379" s="142"/>
      <c r="Q51379" s="142"/>
      <c r="R51379" s="142"/>
      <c r="S51379" s="139"/>
    </row>
    <row r="51380" spans="2:19" ht="15.75" customHeight="1" x14ac:dyDescent="0.25">
      <c r="B51380" s="106"/>
      <c r="C51380" s="106"/>
      <c r="D51380" s="139"/>
      <c r="P51380" s="142"/>
      <c r="Q51380" s="142"/>
      <c r="R51380" s="142"/>
      <c r="S51380" s="139"/>
    </row>
    <row r="51381" spans="2:19" ht="15.75" customHeight="1" x14ac:dyDescent="0.25">
      <c r="B51381" s="106"/>
      <c r="C51381" s="106"/>
      <c r="D51381" s="139"/>
      <c r="P51381" s="142"/>
      <c r="Q51381" s="142"/>
      <c r="R51381" s="142"/>
      <c r="S51381" s="139"/>
    </row>
    <row r="51382" spans="2:19" ht="15.75" customHeight="1" x14ac:dyDescent="0.25">
      <c r="B51382" s="106"/>
      <c r="C51382" s="106"/>
      <c r="D51382" s="139"/>
      <c r="P51382" s="142"/>
      <c r="Q51382" s="142"/>
      <c r="R51382" s="142"/>
      <c r="S51382" s="139"/>
    </row>
    <row r="51383" spans="2:19" ht="15.75" customHeight="1" x14ac:dyDescent="0.25">
      <c r="B51383" s="106"/>
      <c r="C51383" s="106"/>
      <c r="D51383" s="139"/>
      <c r="P51383" s="142"/>
      <c r="Q51383" s="142"/>
      <c r="R51383" s="142"/>
      <c r="S51383" s="139"/>
    </row>
    <row r="51384" spans="2:19" ht="15.75" customHeight="1" x14ac:dyDescent="0.25">
      <c r="B51384" s="106"/>
      <c r="C51384" s="106"/>
      <c r="D51384" s="139"/>
      <c r="P51384" s="142"/>
      <c r="Q51384" s="142"/>
      <c r="R51384" s="142"/>
      <c r="S51384" s="139"/>
    </row>
    <row r="51385" spans="2:19" ht="15.75" customHeight="1" x14ac:dyDescent="0.25">
      <c r="B51385" s="106"/>
      <c r="C51385" s="106"/>
      <c r="D51385" s="139"/>
      <c r="P51385" s="142"/>
      <c r="Q51385" s="142"/>
      <c r="R51385" s="142"/>
      <c r="S51385" s="139"/>
    </row>
    <row r="51386" spans="2:19" ht="15.75" customHeight="1" x14ac:dyDescent="0.25">
      <c r="B51386" s="106"/>
      <c r="C51386" s="106"/>
      <c r="D51386" s="139"/>
      <c r="P51386" s="142"/>
      <c r="Q51386" s="142"/>
      <c r="R51386" s="142"/>
      <c r="S51386" s="139"/>
    </row>
    <row r="51387" spans="2:19" ht="15.75" customHeight="1" x14ac:dyDescent="0.25">
      <c r="B51387" s="106"/>
      <c r="C51387" s="106"/>
      <c r="D51387" s="139"/>
      <c r="P51387" s="142"/>
      <c r="Q51387" s="142"/>
      <c r="R51387" s="142"/>
      <c r="S51387" s="139"/>
    </row>
    <row r="51388" spans="2:19" ht="15.75" customHeight="1" x14ac:dyDescent="0.25">
      <c r="B51388" s="106"/>
      <c r="C51388" s="106"/>
      <c r="D51388" s="139"/>
      <c r="P51388" s="142"/>
      <c r="Q51388" s="142"/>
      <c r="R51388" s="142"/>
      <c r="S51388" s="139"/>
    </row>
    <row r="51389" spans="2:19" ht="15.75" customHeight="1" x14ac:dyDescent="0.25">
      <c r="B51389" s="106"/>
      <c r="C51389" s="106"/>
      <c r="D51389" s="139"/>
      <c r="P51389" s="142"/>
      <c r="Q51389" s="142"/>
      <c r="R51389" s="142"/>
      <c r="S51389" s="139"/>
    </row>
    <row r="51390" spans="2:19" ht="15.75" customHeight="1" x14ac:dyDescent="0.25">
      <c r="B51390" s="106"/>
      <c r="C51390" s="106"/>
      <c r="D51390" s="139"/>
      <c r="P51390" s="142"/>
      <c r="Q51390" s="142"/>
      <c r="R51390" s="142"/>
      <c r="S51390" s="139"/>
    </row>
    <row r="51391" spans="2:19" ht="15.75" customHeight="1" x14ac:dyDescent="0.25">
      <c r="B51391" s="106"/>
      <c r="C51391" s="106"/>
      <c r="D51391" s="139"/>
      <c r="P51391" s="142"/>
      <c r="Q51391" s="142"/>
      <c r="R51391" s="142"/>
      <c r="S51391" s="139"/>
    </row>
    <row r="51392" spans="2:19" ht="15.75" customHeight="1" x14ac:dyDescent="0.25">
      <c r="B51392" s="106"/>
      <c r="C51392" s="106"/>
      <c r="D51392" s="139"/>
      <c r="P51392" s="142"/>
      <c r="Q51392" s="142"/>
      <c r="R51392" s="142"/>
      <c r="S51392" s="139"/>
    </row>
    <row r="51393" spans="2:19" ht="15.75" customHeight="1" x14ac:dyDescent="0.25">
      <c r="B51393" s="106"/>
      <c r="C51393" s="106"/>
      <c r="D51393" s="139"/>
      <c r="P51393" s="142"/>
      <c r="Q51393" s="142"/>
      <c r="R51393" s="142"/>
      <c r="S51393" s="139"/>
    </row>
    <row r="51394" spans="2:19" ht="15.75" customHeight="1" x14ac:dyDescent="0.25">
      <c r="B51394" s="106"/>
      <c r="C51394" s="106"/>
      <c r="D51394" s="139"/>
      <c r="P51394" s="142"/>
      <c r="Q51394" s="142"/>
      <c r="R51394" s="142"/>
      <c r="S51394" s="139"/>
    </row>
    <row r="51395" spans="2:19" ht="15.75" customHeight="1" x14ac:dyDescent="0.25">
      <c r="B51395" s="106"/>
      <c r="C51395" s="106"/>
      <c r="D51395" s="139"/>
      <c r="P51395" s="142"/>
      <c r="Q51395" s="142"/>
      <c r="R51395" s="142"/>
      <c r="S51395" s="139"/>
    </row>
    <row r="51396" spans="2:19" ht="15.75" customHeight="1" x14ac:dyDescent="0.25">
      <c r="B51396" s="106"/>
      <c r="C51396" s="106"/>
      <c r="D51396" s="139"/>
      <c r="P51396" s="142"/>
      <c r="Q51396" s="142"/>
      <c r="R51396" s="142"/>
      <c r="S51396" s="139"/>
    </row>
    <row r="51397" spans="2:19" ht="15.75" customHeight="1" x14ac:dyDescent="0.25">
      <c r="B51397" s="106"/>
      <c r="C51397" s="106"/>
      <c r="D51397" s="139"/>
      <c r="P51397" s="142"/>
      <c r="Q51397" s="142"/>
      <c r="R51397" s="142"/>
      <c r="S51397" s="139"/>
    </row>
    <row r="51398" spans="2:19" ht="15.75" customHeight="1" x14ac:dyDescent="0.25">
      <c r="B51398" s="106"/>
      <c r="C51398" s="106"/>
      <c r="D51398" s="139"/>
      <c r="P51398" s="142"/>
      <c r="Q51398" s="142"/>
      <c r="R51398" s="142"/>
      <c r="S51398" s="139"/>
    </row>
    <row r="51399" spans="2:19" ht="15.75" customHeight="1" x14ac:dyDescent="0.25">
      <c r="B51399" s="106"/>
      <c r="C51399" s="106"/>
      <c r="D51399" s="139"/>
      <c r="P51399" s="142"/>
      <c r="Q51399" s="142"/>
      <c r="R51399" s="142"/>
      <c r="S51399" s="139"/>
    </row>
    <row r="51400" spans="2:19" ht="15.75" customHeight="1" x14ac:dyDescent="0.25">
      <c r="B51400" s="106"/>
      <c r="C51400" s="106"/>
      <c r="D51400" s="139"/>
      <c r="P51400" s="142"/>
      <c r="Q51400" s="142"/>
      <c r="R51400" s="142"/>
      <c r="S51400" s="139"/>
    </row>
    <row r="51401" spans="2:19" ht="15.75" customHeight="1" x14ac:dyDescent="0.25">
      <c r="B51401" s="106"/>
      <c r="C51401" s="106"/>
      <c r="D51401" s="139"/>
      <c r="P51401" s="142"/>
      <c r="Q51401" s="142"/>
      <c r="R51401" s="142"/>
      <c r="S51401" s="139"/>
    </row>
    <row r="51402" spans="2:19" ht="15.75" customHeight="1" x14ac:dyDescent="0.25">
      <c r="B51402" s="106"/>
      <c r="C51402" s="106"/>
      <c r="D51402" s="139"/>
      <c r="P51402" s="142"/>
      <c r="Q51402" s="142"/>
      <c r="R51402" s="142"/>
      <c r="S51402" s="139"/>
    </row>
    <row r="51403" spans="2:19" ht="15.75" customHeight="1" x14ac:dyDescent="0.25">
      <c r="B51403" s="106"/>
      <c r="C51403" s="106"/>
      <c r="D51403" s="139"/>
      <c r="P51403" s="142"/>
      <c r="Q51403" s="142"/>
      <c r="R51403" s="142"/>
      <c r="S51403" s="139"/>
    </row>
    <row r="51404" spans="2:19" ht="15.75" customHeight="1" x14ac:dyDescent="0.25">
      <c r="B51404" s="106"/>
      <c r="C51404" s="106"/>
      <c r="D51404" s="139"/>
      <c r="P51404" s="142"/>
      <c r="Q51404" s="142"/>
      <c r="R51404" s="142"/>
      <c r="S51404" s="139"/>
    </row>
    <row r="51405" spans="2:19" ht="15.75" customHeight="1" x14ac:dyDescent="0.25">
      <c r="B51405" s="106"/>
      <c r="C51405" s="106"/>
      <c r="D51405" s="139"/>
      <c r="P51405" s="142"/>
      <c r="Q51405" s="142"/>
      <c r="R51405" s="142"/>
      <c r="S51405" s="139"/>
    </row>
    <row r="51406" spans="2:19" ht="15.75" customHeight="1" x14ac:dyDescent="0.25">
      <c r="B51406" s="106"/>
      <c r="C51406" s="106"/>
      <c r="D51406" s="139"/>
      <c r="P51406" s="142"/>
      <c r="Q51406" s="142"/>
      <c r="R51406" s="142"/>
      <c r="S51406" s="139"/>
    </row>
    <row r="51407" spans="2:19" ht="15.75" customHeight="1" x14ac:dyDescent="0.25">
      <c r="B51407" s="106"/>
      <c r="C51407" s="106"/>
      <c r="D51407" s="139"/>
      <c r="P51407" s="142"/>
      <c r="Q51407" s="142"/>
      <c r="R51407" s="142"/>
      <c r="S51407" s="139"/>
    </row>
    <row r="51408" spans="2:19" ht="15.75" customHeight="1" x14ac:dyDescent="0.25">
      <c r="B51408" s="106"/>
      <c r="C51408" s="106"/>
      <c r="D51408" s="139"/>
      <c r="P51408" s="142"/>
      <c r="Q51408" s="142"/>
      <c r="R51408" s="142"/>
      <c r="S51408" s="139"/>
    </row>
    <row r="51409" spans="2:19" ht="15.75" customHeight="1" x14ac:dyDescent="0.25">
      <c r="B51409" s="106"/>
      <c r="C51409" s="106"/>
      <c r="D51409" s="139"/>
      <c r="P51409" s="142"/>
      <c r="Q51409" s="142"/>
      <c r="R51409" s="142"/>
      <c r="S51409" s="139"/>
    </row>
    <row r="51410" spans="2:19" ht="15.75" customHeight="1" x14ac:dyDescent="0.25">
      <c r="B51410" s="106"/>
      <c r="C51410" s="106"/>
      <c r="D51410" s="139"/>
      <c r="P51410" s="142"/>
      <c r="Q51410" s="142"/>
      <c r="R51410" s="142"/>
      <c r="S51410" s="139"/>
    </row>
    <row r="51411" spans="2:19" ht="15.75" customHeight="1" x14ac:dyDescent="0.25">
      <c r="B51411" s="106"/>
      <c r="C51411" s="106"/>
      <c r="D51411" s="139"/>
      <c r="P51411" s="142"/>
      <c r="Q51411" s="142"/>
      <c r="R51411" s="142"/>
      <c r="S51411" s="139"/>
    </row>
    <row r="51412" spans="2:19" ht="15.75" customHeight="1" x14ac:dyDescent="0.25">
      <c r="B51412" s="106"/>
      <c r="C51412" s="106"/>
      <c r="D51412" s="139"/>
      <c r="P51412" s="142"/>
      <c r="Q51412" s="142"/>
      <c r="R51412" s="142"/>
      <c r="S51412" s="139"/>
    </row>
    <row r="51413" spans="2:19" ht="15.75" customHeight="1" x14ac:dyDescent="0.25">
      <c r="B51413" s="106"/>
      <c r="C51413" s="106"/>
      <c r="D51413" s="139"/>
      <c r="P51413" s="142"/>
      <c r="Q51413" s="142"/>
      <c r="R51413" s="142"/>
      <c r="S51413" s="139"/>
    </row>
    <row r="51414" spans="2:19" ht="15.75" customHeight="1" x14ac:dyDescent="0.25">
      <c r="B51414" s="106"/>
      <c r="C51414" s="106"/>
      <c r="D51414" s="139"/>
      <c r="P51414" s="142"/>
      <c r="Q51414" s="142"/>
      <c r="R51414" s="142"/>
      <c r="S51414" s="139"/>
    </row>
    <row r="51415" spans="2:19" ht="15.75" customHeight="1" x14ac:dyDescent="0.25">
      <c r="B51415" s="106"/>
      <c r="C51415" s="106"/>
      <c r="D51415" s="139"/>
      <c r="P51415" s="142"/>
      <c r="Q51415" s="142"/>
      <c r="R51415" s="142"/>
      <c r="S51415" s="139"/>
    </row>
    <row r="51416" spans="2:19" ht="15.75" customHeight="1" x14ac:dyDescent="0.25">
      <c r="B51416" s="106"/>
      <c r="C51416" s="106"/>
      <c r="D51416" s="139"/>
      <c r="P51416" s="142"/>
      <c r="Q51416" s="142"/>
      <c r="R51416" s="142"/>
      <c r="S51416" s="139"/>
    </row>
    <row r="51417" spans="2:19" ht="15.75" customHeight="1" x14ac:dyDescent="0.25">
      <c r="B51417" s="106"/>
      <c r="C51417" s="106"/>
      <c r="D51417" s="139"/>
      <c r="P51417" s="142"/>
      <c r="Q51417" s="142"/>
      <c r="R51417" s="142"/>
      <c r="S51417" s="139"/>
    </row>
    <row r="51418" spans="2:19" ht="15.75" customHeight="1" x14ac:dyDescent="0.25">
      <c r="B51418" s="106"/>
      <c r="C51418" s="106"/>
      <c r="D51418" s="139"/>
      <c r="P51418" s="142"/>
      <c r="Q51418" s="142"/>
      <c r="R51418" s="142"/>
      <c r="S51418" s="139"/>
    </row>
    <row r="51419" spans="2:19" ht="15.75" customHeight="1" x14ac:dyDescent="0.25">
      <c r="B51419" s="106"/>
      <c r="C51419" s="106"/>
      <c r="D51419" s="139"/>
      <c r="P51419" s="142"/>
      <c r="Q51419" s="142"/>
      <c r="R51419" s="142"/>
      <c r="S51419" s="139"/>
    </row>
    <row r="51420" spans="2:19" ht="15.75" customHeight="1" x14ac:dyDescent="0.25">
      <c r="B51420" s="106"/>
      <c r="C51420" s="106"/>
      <c r="D51420" s="139"/>
      <c r="P51420" s="142"/>
      <c r="Q51420" s="142"/>
      <c r="R51420" s="142"/>
      <c r="S51420" s="139"/>
    </row>
    <row r="51421" spans="2:19" ht="15.75" customHeight="1" x14ac:dyDescent="0.25">
      <c r="B51421" s="106"/>
      <c r="C51421" s="106"/>
      <c r="D51421" s="139"/>
      <c r="P51421" s="142"/>
      <c r="Q51421" s="142"/>
      <c r="R51421" s="142"/>
      <c r="S51421" s="139"/>
    </row>
    <row r="51422" spans="2:19" ht="15.75" customHeight="1" x14ac:dyDescent="0.25">
      <c r="B51422" s="106"/>
      <c r="C51422" s="106"/>
      <c r="D51422" s="139"/>
      <c r="P51422" s="142"/>
      <c r="Q51422" s="142"/>
      <c r="R51422" s="142"/>
      <c r="S51422" s="139"/>
    </row>
    <row r="51423" spans="2:19" ht="15.75" customHeight="1" x14ac:dyDescent="0.25">
      <c r="B51423" s="106"/>
      <c r="C51423" s="106"/>
      <c r="D51423" s="139"/>
      <c r="P51423" s="142"/>
      <c r="Q51423" s="142"/>
      <c r="R51423" s="142"/>
      <c r="S51423" s="139"/>
    </row>
    <row r="51424" spans="2:19" ht="15.75" customHeight="1" x14ac:dyDescent="0.25">
      <c r="B51424" s="106"/>
      <c r="C51424" s="106"/>
      <c r="D51424" s="139"/>
      <c r="P51424" s="142"/>
      <c r="Q51424" s="142"/>
      <c r="R51424" s="142"/>
      <c r="S51424" s="139"/>
    </row>
    <row r="51425" spans="2:19" ht="15.75" customHeight="1" x14ac:dyDescent="0.25">
      <c r="B51425" s="106"/>
      <c r="C51425" s="106"/>
      <c r="D51425" s="139"/>
      <c r="P51425" s="142"/>
      <c r="Q51425" s="142"/>
      <c r="R51425" s="142"/>
      <c r="S51425" s="139"/>
    </row>
    <row r="51426" spans="2:19" ht="15.75" customHeight="1" x14ac:dyDescent="0.25">
      <c r="B51426" s="106"/>
      <c r="C51426" s="106"/>
      <c r="D51426" s="139"/>
      <c r="P51426" s="142"/>
      <c r="Q51426" s="142"/>
      <c r="R51426" s="142"/>
      <c r="S51426" s="139"/>
    </row>
    <row r="51427" spans="2:19" ht="15.75" customHeight="1" x14ac:dyDescent="0.25">
      <c r="B51427" s="106"/>
      <c r="C51427" s="106"/>
      <c r="D51427" s="139"/>
      <c r="P51427" s="142"/>
      <c r="Q51427" s="142"/>
      <c r="R51427" s="142"/>
      <c r="S51427" s="139"/>
    </row>
    <row r="51428" spans="2:19" ht="15.75" customHeight="1" x14ac:dyDescent="0.25">
      <c r="B51428" s="106"/>
      <c r="C51428" s="106"/>
      <c r="D51428" s="139"/>
      <c r="P51428" s="142"/>
      <c r="Q51428" s="142"/>
      <c r="R51428" s="142"/>
      <c r="S51428" s="139"/>
    </row>
    <row r="51429" spans="2:19" ht="15.75" customHeight="1" x14ac:dyDescent="0.25">
      <c r="B51429" s="106"/>
      <c r="C51429" s="106"/>
      <c r="D51429" s="139"/>
      <c r="P51429" s="142"/>
      <c r="Q51429" s="142"/>
      <c r="R51429" s="142"/>
      <c r="S51429" s="139"/>
    </row>
    <row r="51430" spans="2:19" ht="15.75" customHeight="1" x14ac:dyDescent="0.25">
      <c r="B51430" s="106"/>
      <c r="C51430" s="106"/>
      <c r="D51430" s="139"/>
      <c r="P51430" s="142"/>
      <c r="Q51430" s="142"/>
      <c r="R51430" s="142"/>
      <c r="S51430" s="139"/>
    </row>
    <row r="51431" spans="2:19" ht="15.75" customHeight="1" x14ac:dyDescent="0.25">
      <c r="B51431" s="106"/>
      <c r="C51431" s="106"/>
      <c r="D51431" s="139"/>
      <c r="P51431" s="142"/>
      <c r="Q51431" s="142"/>
      <c r="R51431" s="142"/>
      <c r="S51431" s="139"/>
    </row>
    <row r="51432" spans="2:19" ht="15.75" customHeight="1" x14ac:dyDescent="0.25">
      <c r="B51432" s="106"/>
      <c r="C51432" s="106"/>
      <c r="D51432" s="139"/>
      <c r="P51432" s="142"/>
      <c r="Q51432" s="142"/>
      <c r="R51432" s="142"/>
      <c r="S51432" s="139"/>
    </row>
    <row r="51433" spans="2:19" ht="15.75" customHeight="1" x14ac:dyDescent="0.25">
      <c r="B51433" s="106"/>
      <c r="C51433" s="106"/>
      <c r="D51433" s="139"/>
      <c r="P51433" s="142"/>
      <c r="Q51433" s="142"/>
      <c r="R51433" s="142"/>
      <c r="S51433" s="139"/>
    </row>
    <row r="51434" spans="2:19" ht="15.75" customHeight="1" x14ac:dyDescent="0.25">
      <c r="B51434" s="106"/>
      <c r="C51434" s="106"/>
      <c r="D51434" s="139"/>
      <c r="P51434" s="142"/>
      <c r="Q51434" s="142"/>
      <c r="R51434" s="142"/>
      <c r="S51434" s="139"/>
    </row>
    <row r="51435" spans="2:19" ht="15.75" customHeight="1" x14ac:dyDescent="0.25">
      <c r="B51435" s="106"/>
      <c r="C51435" s="106"/>
      <c r="D51435" s="139"/>
      <c r="P51435" s="142"/>
      <c r="Q51435" s="142"/>
      <c r="R51435" s="142"/>
      <c r="S51435" s="139"/>
    </row>
    <row r="51436" spans="2:19" ht="15.75" customHeight="1" x14ac:dyDescent="0.25">
      <c r="B51436" s="106"/>
      <c r="C51436" s="106"/>
      <c r="D51436" s="139"/>
      <c r="P51436" s="142"/>
      <c r="Q51436" s="142"/>
      <c r="R51436" s="142"/>
      <c r="S51436" s="139"/>
    </row>
    <row r="51437" spans="2:19" ht="15.75" customHeight="1" x14ac:dyDescent="0.25">
      <c r="B51437" s="106"/>
      <c r="C51437" s="106"/>
      <c r="D51437" s="139"/>
      <c r="P51437" s="142"/>
      <c r="Q51437" s="142"/>
      <c r="R51437" s="142"/>
      <c r="S51437" s="139"/>
    </row>
    <row r="51438" spans="2:19" ht="15.75" customHeight="1" x14ac:dyDescent="0.25">
      <c r="B51438" s="106"/>
      <c r="C51438" s="106"/>
      <c r="D51438" s="139"/>
      <c r="P51438" s="142"/>
      <c r="Q51438" s="142"/>
      <c r="R51438" s="142"/>
      <c r="S51438" s="139"/>
    </row>
    <row r="51439" spans="2:19" ht="15.75" customHeight="1" x14ac:dyDescent="0.25">
      <c r="B51439" s="106"/>
      <c r="C51439" s="106"/>
      <c r="D51439" s="139"/>
      <c r="P51439" s="142"/>
      <c r="Q51439" s="142"/>
      <c r="R51439" s="142"/>
      <c r="S51439" s="139"/>
    </row>
    <row r="51440" spans="2:19" ht="15.75" customHeight="1" x14ac:dyDescent="0.25">
      <c r="B51440" s="106"/>
      <c r="C51440" s="106"/>
      <c r="D51440" s="139"/>
      <c r="P51440" s="142"/>
      <c r="Q51440" s="142"/>
      <c r="R51440" s="142"/>
      <c r="S51440" s="139"/>
    </row>
    <row r="51441" spans="2:19" ht="15.75" customHeight="1" x14ac:dyDescent="0.25">
      <c r="B51441" s="106"/>
      <c r="C51441" s="106"/>
      <c r="D51441" s="139"/>
      <c r="P51441" s="142"/>
      <c r="Q51441" s="142"/>
      <c r="R51441" s="142"/>
      <c r="S51441" s="139"/>
    </row>
    <row r="51442" spans="2:19" ht="15.75" customHeight="1" x14ac:dyDescent="0.25">
      <c r="B51442" s="106"/>
      <c r="C51442" s="106"/>
      <c r="D51442" s="139"/>
      <c r="P51442" s="142"/>
      <c r="Q51442" s="142"/>
      <c r="R51442" s="142"/>
      <c r="S51442" s="139"/>
    </row>
    <row r="51443" spans="2:19" ht="15.75" customHeight="1" x14ac:dyDescent="0.25">
      <c r="B51443" s="106"/>
      <c r="C51443" s="106"/>
      <c r="D51443" s="139"/>
      <c r="P51443" s="142"/>
      <c r="Q51443" s="142"/>
      <c r="R51443" s="142"/>
      <c r="S51443" s="139"/>
    </row>
    <row r="51444" spans="2:19" ht="15.75" customHeight="1" x14ac:dyDescent="0.25">
      <c r="B51444" s="106"/>
      <c r="C51444" s="106"/>
      <c r="D51444" s="139"/>
      <c r="P51444" s="142"/>
      <c r="Q51444" s="142"/>
      <c r="R51444" s="142"/>
      <c r="S51444" s="139"/>
    </row>
    <row r="51445" spans="2:19" ht="15.75" customHeight="1" x14ac:dyDescent="0.25">
      <c r="B51445" s="106"/>
      <c r="C51445" s="106"/>
      <c r="D51445" s="139"/>
      <c r="P51445" s="142"/>
      <c r="Q51445" s="142"/>
      <c r="R51445" s="142"/>
      <c r="S51445" s="139"/>
    </row>
    <row r="51446" spans="2:19" ht="15.75" customHeight="1" x14ac:dyDescent="0.25">
      <c r="B51446" s="106"/>
      <c r="C51446" s="106"/>
      <c r="D51446" s="139"/>
      <c r="P51446" s="142"/>
      <c r="Q51446" s="142"/>
      <c r="R51446" s="142"/>
      <c r="S51446" s="139"/>
    </row>
    <row r="51447" spans="2:19" ht="15.75" customHeight="1" x14ac:dyDescent="0.25">
      <c r="B51447" s="106"/>
      <c r="C51447" s="106"/>
      <c r="D51447" s="139"/>
      <c r="P51447" s="142"/>
      <c r="Q51447" s="142"/>
      <c r="R51447" s="142"/>
      <c r="S51447" s="139"/>
    </row>
    <row r="51448" spans="2:19" ht="15.75" customHeight="1" x14ac:dyDescent="0.25">
      <c r="B51448" s="106"/>
      <c r="C51448" s="106"/>
      <c r="D51448" s="139"/>
      <c r="P51448" s="142"/>
      <c r="Q51448" s="142"/>
      <c r="R51448" s="142"/>
      <c r="S51448" s="139"/>
    </row>
    <row r="51449" spans="2:19" ht="15.75" customHeight="1" x14ac:dyDescent="0.25">
      <c r="B51449" s="106"/>
      <c r="C51449" s="106"/>
      <c r="D51449" s="139"/>
      <c r="P51449" s="142"/>
      <c r="Q51449" s="142"/>
      <c r="R51449" s="142"/>
      <c r="S51449" s="139"/>
    </row>
    <row r="51450" spans="2:19" ht="15.75" customHeight="1" x14ac:dyDescent="0.25">
      <c r="B51450" s="106"/>
      <c r="C51450" s="106"/>
      <c r="D51450" s="139"/>
      <c r="P51450" s="142"/>
      <c r="Q51450" s="142"/>
      <c r="R51450" s="142"/>
      <c r="S51450" s="139"/>
    </row>
    <row r="51451" spans="2:19" ht="15.75" customHeight="1" x14ac:dyDescent="0.25">
      <c r="B51451" s="106"/>
      <c r="C51451" s="106"/>
      <c r="D51451" s="139"/>
      <c r="P51451" s="142"/>
      <c r="Q51451" s="142"/>
      <c r="R51451" s="142"/>
      <c r="S51451" s="139"/>
    </row>
    <row r="51452" spans="2:19" ht="15.75" customHeight="1" x14ac:dyDescent="0.25">
      <c r="B51452" s="106"/>
      <c r="C51452" s="106"/>
      <c r="D51452" s="139"/>
      <c r="P51452" s="142"/>
      <c r="Q51452" s="142"/>
      <c r="R51452" s="142"/>
      <c r="S51452" s="139"/>
    </row>
    <row r="51453" spans="2:19" ht="15.75" customHeight="1" x14ac:dyDescent="0.25">
      <c r="B51453" s="106"/>
      <c r="C51453" s="106"/>
      <c r="D51453" s="139"/>
      <c r="P51453" s="142"/>
      <c r="Q51453" s="142"/>
      <c r="R51453" s="142"/>
      <c r="S51453" s="139"/>
    </row>
    <row r="51454" spans="2:19" ht="15.75" customHeight="1" x14ac:dyDescent="0.25">
      <c r="B51454" s="106"/>
      <c r="C51454" s="106"/>
      <c r="D51454" s="139"/>
      <c r="P51454" s="142"/>
      <c r="Q51454" s="142"/>
      <c r="R51454" s="142"/>
      <c r="S51454" s="139"/>
    </row>
    <row r="51455" spans="2:19" ht="15.75" customHeight="1" x14ac:dyDescent="0.25">
      <c r="B51455" s="106"/>
      <c r="C51455" s="106"/>
      <c r="D51455" s="139"/>
      <c r="P51455" s="142"/>
      <c r="Q51455" s="142"/>
      <c r="R51455" s="142"/>
      <c r="S51455" s="139"/>
    </row>
    <row r="51456" spans="2:19" ht="15.75" customHeight="1" x14ac:dyDescent="0.25">
      <c r="B51456" s="106"/>
      <c r="C51456" s="106"/>
      <c r="D51456" s="139"/>
      <c r="P51456" s="142"/>
      <c r="Q51456" s="142"/>
      <c r="R51456" s="142"/>
      <c r="S51456" s="139"/>
    </row>
    <row r="51457" spans="2:19" ht="15.75" customHeight="1" x14ac:dyDescent="0.25">
      <c r="B51457" s="106"/>
      <c r="C51457" s="106"/>
      <c r="D51457" s="139"/>
      <c r="P51457" s="142"/>
      <c r="Q51457" s="142"/>
      <c r="R51457" s="142"/>
      <c r="S51457" s="139"/>
    </row>
    <row r="51458" spans="2:19" ht="15.75" customHeight="1" x14ac:dyDescent="0.25">
      <c r="B51458" s="106"/>
      <c r="C51458" s="106"/>
      <c r="D51458" s="139"/>
      <c r="P51458" s="142"/>
      <c r="Q51458" s="142"/>
      <c r="R51458" s="142"/>
      <c r="S51458" s="139"/>
    </row>
    <row r="51459" spans="2:19" ht="15.75" customHeight="1" x14ac:dyDescent="0.25">
      <c r="B51459" s="106"/>
      <c r="C51459" s="106"/>
      <c r="D51459" s="139"/>
      <c r="P51459" s="142"/>
      <c r="Q51459" s="142"/>
      <c r="R51459" s="142"/>
      <c r="S51459" s="139"/>
    </row>
    <row r="51460" spans="2:19" ht="15.75" customHeight="1" x14ac:dyDescent="0.25">
      <c r="B51460" s="106"/>
      <c r="C51460" s="106"/>
      <c r="D51460" s="139"/>
      <c r="P51460" s="142"/>
      <c r="Q51460" s="142"/>
      <c r="R51460" s="142"/>
      <c r="S51460" s="139"/>
    </row>
    <row r="51461" spans="2:19" ht="15.75" customHeight="1" x14ac:dyDescent="0.25">
      <c r="B51461" s="106"/>
      <c r="C51461" s="106"/>
      <c r="D51461" s="139"/>
      <c r="P51461" s="142"/>
      <c r="Q51461" s="142"/>
      <c r="R51461" s="142"/>
      <c r="S51461" s="139"/>
    </row>
    <row r="51462" spans="2:19" ht="15.75" customHeight="1" x14ac:dyDescent="0.25">
      <c r="B51462" s="106"/>
      <c r="C51462" s="106"/>
      <c r="D51462" s="139"/>
      <c r="P51462" s="142"/>
      <c r="Q51462" s="142"/>
      <c r="R51462" s="142"/>
      <c r="S51462" s="139"/>
    </row>
    <row r="51463" spans="2:19" ht="15.75" customHeight="1" x14ac:dyDescent="0.25">
      <c r="B51463" s="106"/>
      <c r="C51463" s="106"/>
      <c r="D51463" s="139"/>
      <c r="P51463" s="142"/>
      <c r="Q51463" s="142"/>
      <c r="R51463" s="142"/>
      <c r="S51463" s="139"/>
    </row>
    <row r="51464" spans="2:19" ht="15.75" customHeight="1" x14ac:dyDescent="0.25">
      <c r="B51464" s="106"/>
      <c r="C51464" s="106"/>
      <c r="D51464" s="139"/>
      <c r="P51464" s="142"/>
      <c r="Q51464" s="142"/>
      <c r="R51464" s="142"/>
      <c r="S51464" s="139"/>
    </row>
    <row r="51465" spans="2:19" ht="15.75" customHeight="1" x14ac:dyDescent="0.25">
      <c r="B51465" s="106"/>
      <c r="C51465" s="106"/>
      <c r="D51465" s="139"/>
      <c r="P51465" s="142"/>
      <c r="Q51465" s="142"/>
      <c r="R51465" s="142"/>
      <c r="S51465" s="139"/>
    </row>
    <row r="51466" spans="2:19" ht="15.75" customHeight="1" x14ac:dyDescent="0.25">
      <c r="B51466" s="106"/>
      <c r="C51466" s="106"/>
      <c r="D51466" s="139"/>
      <c r="P51466" s="142"/>
      <c r="Q51466" s="142"/>
      <c r="R51466" s="142"/>
      <c r="S51466" s="139"/>
    </row>
    <row r="51467" spans="2:19" ht="15.75" customHeight="1" x14ac:dyDescent="0.25">
      <c r="B51467" s="106"/>
      <c r="C51467" s="106"/>
      <c r="D51467" s="139"/>
      <c r="P51467" s="142"/>
      <c r="Q51467" s="142"/>
      <c r="R51467" s="142"/>
      <c r="S51467" s="139"/>
    </row>
    <row r="51468" spans="2:19" ht="15.75" customHeight="1" x14ac:dyDescent="0.25">
      <c r="B51468" s="106"/>
      <c r="C51468" s="106"/>
      <c r="D51468" s="139"/>
      <c r="P51468" s="142"/>
      <c r="Q51468" s="142"/>
      <c r="R51468" s="142"/>
      <c r="S51468" s="139"/>
    </row>
    <row r="51469" spans="2:19" ht="15.75" customHeight="1" x14ac:dyDescent="0.25">
      <c r="B51469" s="106"/>
      <c r="C51469" s="106"/>
      <c r="D51469" s="139"/>
      <c r="P51469" s="142"/>
      <c r="Q51469" s="142"/>
      <c r="R51469" s="142"/>
      <c r="S51469" s="139"/>
    </row>
    <row r="51470" spans="2:19" ht="15.75" customHeight="1" x14ac:dyDescent="0.25">
      <c r="B51470" s="106"/>
      <c r="C51470" s="106"/>
      <c r="D51470" s="139"/>
      <c r="P51470" s="142"/>
      <c r="Q51470" s="142"/>
      <c r="R51470" s="142"/>
      <c r="S51470" s="139"/>
    </row>
    <row r="51471" spans="2:19" ht="15.75" customHeight="1" x14ac:dyDescent="0.25">
      <c r="B51471" s="106"/>
      <c r="C51471" s="106"/>
      <c r="D51471" s="139"/>
      <c r="P51471" s="142"/>
      <c r="Q51471" s="142"/>
      <c r="R51471" s="142"/>
      <c r="S51471" s="139"/>
    </row>
    <row r="51472" spans="2:19" ht="15.75" customHeight="1" x14ac:dyDescent="0.25">
      <c r="B51472" s="106"/>
      <c r="C51472" s="106"/>
      <c r="D51472" s="139"/>
      <c r="P51472" s="142"/>
      <c r="Q51472" s="142"/>
      <c r="R51472" s="142"/>
      <c r="S51472" s="139"/>
    </row>
    <row r="51473" spans="2:19" ht="15.75" customHeight="1" x14ac:dyDescent="0.25">
      <c r="B51473" s="106"/>
      <c r="C51473" s="106"/>
      <c r="D51473" s="139"/>
      <c r="P51473" s="142"/>
      <c r="Q51473" s="142"/>
      <c r="R51473" s="142"/>
      <c r="S51473" s="139"/>
    </row>
    <row r="51474" spans="2:19" ht="15.75" customHeight="1" x14ac:dyDescent="0.25">
      <c r="B51474" s="106"/>
      <c r="C51474" s="106"/>
      <c r="D51474" s="139"/>
      <c r="P51474" s="142"/>
      <c r="Q51474" s="142"/>
      <c r="R51474" s="142"/>
      <c r="S51474" s="139"/>
    </row>
    <row r="51475" spans="2:19" ht="15.75" customHeight="1" x14ac:dyDescent="0.25">
      <c r="B51475" s="106"/>
      <c r="C51475" s="106"/>
      <c r="D51475" s="139"/>
      <c r="P51475" s="142"/>
      <c r="Q51475" s="142"/>
      <c r="R51475" s="142"/>
      <c r="S51475" s="139"/>
    </row>
    <row r="51476" spans="2:19" ht="15.75" customHeight="1" x14ac:dyDescent="0.25">
      <c r="B51476" s="106"/>
      <c r="C51476" s="106"/>
      <c r="D51476" s="139"/>
      <c r="P51476" s="142"/>
      <c r="Q51476" s="142"/>
      <c r="R51476" s="142"/>
      <c r="S51476" s="139"/>
    </row>
    <row r="51477" spans="2:19" ht="15.75" customHeight="1" x14ac:dyDescent="0.25">
      <c r="B51477" s="106"/>
      <c r="C51477" s="106"/>
      <c r="D51477" s="139"/>
      <c r="P51477" s="142"/>
      <c r="Q51477" s="142"/>
      <c r="R51477" s="142"/>
      <c r="S51477" s="139"/>
    </row>
    <row r="51478" spans="2:19" ht="15.75" customHeight="1" x14ac:dyDescent="0.25">
      <c r="B51478" s="106"/>
      <c r="C51478" s="106"/>
      <c r="D51478" s="139"/>
      <c r="P51478" s="142"/>
      <c r="Q51478" s="142"/>
      <c r="R51478" s="142"/>
      <c r="S51478" s="139"/>
    </row>
    <row r="51479" spans="2:19" ht="15.75" customHeight="1" x14ac:dyDescent="0.25">
      <c r="B51479" s="106"/>
      <c r="C51479" s="106"/>
      <c r="D51479" s="139"/>
      <c r="P51479" s="142"/>
      <c r="Q51479" s="142"/>
      <c r="R51479" s="142"/>
      <c r="S51479" s="139"/>
    </row>
    <row r="51480" spans="2:19" ht="15.75" customHeight="1" x14ac:dyDescent="0.25">
      <c r="B51480" s="106"/>
      <c r="C51480" s="106"/>
      <c r="D51480" s="139"/>
      <c r="P51480" s="142"/>
      <c r="Q51480" s="142"/>
      <c r="R51480" s="142"/>
      <c r="S51480" s="139"/>
    </row>
    <row r="51481" spans="2:19" ht="15.75" customHeight="1" x14ac:dyDescent="0.25">
      <c r="B51481" s="106"/>
      <c r="C51481" s="106"/>
      <c r="D51481" s="139"/>
      <c r="P51481" s="142"/>
      <c r="Q51481" s="142"/>
      <c r="R51481" s="142"/>
      <c r="S51481" s="139"/>
    </row>
    <row r="51482" spans="2:19" ht="15.75" customHeight="1" x14ac:dyDescent="0.25">
      <c r="B51482" s="106"/>
      <c r="C51482" s="106"/>
      <c r="D51482" s="139"/>
      <c r="P51482" s="142"/>
      <c r="Q51482" s="142"/>
      <c r="R51482" s="142"/>
      <c r="S51482" s="139"/>
    </row>
    <row r="51483" spans="2:19" ht="15.75" customHeight="1" x14ac:dyDescent="0.25">
      <c r="B51483" s="106"/>
      <c r="C51483" s="106"/>
      <c r="D51483" s="139"/>
      <c r="P51483" s="142"/>
      <c r="Q51483" s="142"/>
      <c r="R51483" s="142"/>
      <c r="S51483" s="139"/>
    </row>
    <row r="51484" spans="2:19" ht="15.75" customHeight="1" x14ac:dyDescent="0.25">
      <c r="B51484" s="106"/>
      <c r="C51484" s="106"/>
      <c r="D51484" s="139"/>
      <c r="P51484" s="142"/>
      <c r="Q51484" s="142"/>
      <c r="R51484" s="142"/>
      <c r="S51484" s="139"/>
    </row>
    <row r="51485" spans="2:19" ht="15.75" customHeight="1" x14ac:dyDescent="0.25">
      <c r="B51485" s="106"/>
      <c r="C51485" s="106"/>
      <c r="D51485" s="139"/>
      <c r="P51485" s="142"/>
      <c r="Q51485" s="142"/>
      <c r="R51485" s="142"/>
      <c r="S51485" s="139"/>
    </row>
    <row r="51486" spans="2:19" ht="15.75" customHeight="1" x14ac:dyDescent="0.25">
      <c r="B51486" s="106"/>
      <c r="C51486" s="106"/>
      <c r="D51486" s="139"/>
      <c r="P51486" s="142"/>
      <c r="Q51486" s="142"/>
      <c r="R51486" s="142"/>
      <c r="S51486" s="139"/>
    </row>
    <row r="51487" spans="2:19" ht="15.75" customHeight="1" x14ac:dyDescent="0.25">
      <c r="B51487" s="106"/>
      <c r="C51487" s="106"/>
      <c r="D51487" s="139"/>
      <c r="P51487" s="142"/>
      <c r="Q51487" s="142"/>
      <c r="R51487" s="142"/>
      <c r="S51487" s="139"/>
    </row>
    <row r="51488" spans="2:19" ht="15.75" customHeight="1" x14ac:dyDescent="0.25">
      <c r="B51488" s="106"/>
      <c r="C51488" s="106"/>
      <c r="D51488" s="139"/>
      <c r="P51488" s="142"/>
      <c r="Q51488" s="142"/>
      <c r="R51488" s="142"/>
      <c r="S51488" s="139"/>
    </row>
    <row r="51489" spans="2:19" ht="15.75" customHeight="1" x14ac:dyDescent="0.25">
      <c r="B51489" s="106"/>
      <c r="C51489" s="106"/>
      <c r="D51489" s="139"/>
      <c r="P51489" s="142"/>
      <c r="Q51489" s="142"/>
      <c r="R51489" s="142"/>
      <c r="S51489" s="139"/>
    </row>
    <row r="51490" spans="2:19" ht="15.75" customHeight="1" x14ac:dyDescent="0.25">
      <c r="B51490" s="106"/>
      <c r="C51490" s="106"/>
      <c r="D51490" s="139"/>
      <c r="P51490" s="142"/>
      <c r="Q51490" s="142"/>
      <c r="R51490" s="142"/>
      <c r="S51490" s="139"/>
    </row>
    <row r="51491" spans="2:19" ht="15.75" customHeight="1" x14ac:dyDescent="0.25">
      <c r="B51491" s="106"/>
      <c r="C51491" s="106"/>
      <c r="D51491" s="139"/>
      <c r="P51491" s="142"/>
      <c r="Q51491" s="142"/>
      <c r="R51491" s="142"/>
      <c r="S51491" s="139"/>
    </row>
    <row r="51492" spans="2:19" ht="15.75" customHeight="1" x14ac:dyDescent="0.25">
      <c r="B51492" s="106"/>
      <c r="C51492" s="106"/>
      <c r="D51492" s="139"/>
      <c r="P51492" s="142"/>
      <c r="Q51492" s="142"/>
      <c r="R51492" s="142"/>
      <c r="S51492" s="139"/>
    </row>
    <row r="51493" spans="2:19" ht="15.75" customHeight="1" x14ac:dyDescent="0.25">
      <c r="B51493" s="106"/>
      <c r="C51493" s="106"/>
      <c r="D51493" s="139"/>
      <c r="P51493" s="142"/>
      <c r="Q51493" s="142"/>
      <c r="R51493" s="142"/>
      <c r="S51493" s="139"/>
    </row>
    <row r="51494" spans="2:19" ht="15.75" customHeight="1" x14ac:dyDescent="0.25">
      <c r="B51494" s="106"/>
      <c r="C51494" s="106"/>
      <c r="D51494" s="139"/>
      <c r="P51494" s="142"/>
      <c r="Q51494" s="142"/>
      <c r="R51494" s="142"/>
      <c r="S51494" s="139"/>
    </row>
    <row r="51495" spans="2:19" ht="15.75" customHeight="1" x14ac:dyDescent="0.25">
      <c r="B51495" s="106"/>
      <c r="C51495" s="106"/>
      <c r="D51495" s="139"/>
      <c r="P51495" s="142"/>
      <c r="Q51495" s="142"/>
      <c r="R51495" s="142"/>
      <c r="S51495" s="139"/>
    </row>
    <row r="51496" spans="2:19" ht="15.75" customHeight="1" x14ac:dyDescent="0.25">
      <c r="B51496" s="106"/>
      <c r="C51496" s="106"/>
      <c r="D51496" s="139"/>
      <c r="P51496" s="142"/>
      <c r="Q51496" s="142"/>
      <c r="R51496" s="142"/>
      <c r="S51496" s="139"/>
    </row>
    <row r="51497" spans="2:19" ht="15.75" customHeight="1" x14ac:dyDescent="0.25">
      <c r="B51497" s="106"/>
      <c r="C51497" s="106"/>
      <c r="D51497" s="139"/>
      <c r="P51497" s="142"/>
      <c r="Q51497" s="142"/>
      <c r="R51497" s="142"/>
      <c r="S51497" s="139"/>
    </row>
    <row r="51498" spans="2:19" ht="15.75" customHeight="1" x14ac:dyDescent="0.25">
      <c r="B51498" s="106"/>
      <c r="C51498" s="106"/>
      <c r="D51498" s="139"/>
      <c r="P51498" s="142"/>
      <c r="Q51498" s="142"/>
      <c r="R51498" s="142"/>
      <c r="S51498" s="139"/>
    </row>
    <row r="51499" spans="2:19" ht="15.75" customHeight="1" x14ac:dyDescent="0.25">
      <c r="B51499" s="106"/>
      <c r="C51499" s="106"/>
      <c r="D51499" s="139"/>
      <c r="P51499" s="142"/>
      <c r="Q51499" s="142"/>
      <c r="R51499" s="142"/>
      <c r="S51499" s="139"/>
    </row>
    <row r="51500" spans="2:19" ht="15.75" customHeight="1" x14ac:dyDescent="0.25">
      <c r="B51500" s="106"/>
      <c r="C51500" s="106"/>
      <c r="D51500" s="139"/>
      <c r="P51500" s="142"/>
      <c r="Q51500" s="142"/>
      <c r="R51500" s="142"/>
      <c r="S51500" s="139"/>
    </row>
    <row r="51501" spans="2:19" ht="15.75" customHeight="1" x14ac:dyDescent="0.25">
      <c r="B51501" s="106"/>
      <c r="C51501" s="106"/>
      <c r="D51501" s="139"/>
      <c r="P51501" s="142"/>
      <c r="Q51501" s="142"/>
      <c r="R51501" s="142"/>
      <c r="S51501" s="139"/>
    </row>
    <row r="51502" spans="2:19" ht="15.75" customHeight="1" x14ac:dyDescent="0.25">
      <c r="B51502" s="106"/>
      <c r="C51502" s="106"/>
      <c r="D51502" s="139"/>
      <c r="P51502" s="142"/>
      <c r="Q51502" s="142"/>
      <c r="R51502" s="142"/>
      <c r="S51502" s="139"/>
    </row>
    <row r="51503" spans="2:19" ht="15.75" customHeight="1" x14ac:dyDescent="0.25">
      <c r="B51503" s="106"/>
      <c r="C51503" s="106"/>
      <c r="D51503" s="139"/>
      <c r="P51503" s="142"/>
      <c r="Q51503" s="142"/>
      <c r="R51503" s="142"/>
      <c r="S51503" s="139"/>
    </row>
    <row r="51504" spans="2:19" ht="15.75" customHeight="1" x14ac:dyDescent="0.25">
      <c r="B51504" s="106"/>
      <c r="C51504" s="106"/>
      <c r="D51504" s="139"/>
      <c r="P51504" s="142"/>
      <c r="Q51504" s="142"/>
      <c r="R51504" s="142"/>
      <c r="S51504" s="139"/>
    </row>
    <row r="51505" spans="2:19" ht="15.75" customHeight="1" x14ac:dyDescent="0.25">
      <c r="B51505" s="106"/>
      <c r="C51505" s="106"/>
      <c r="D51505" s="139"/>
      <c r="P51505" s="142"/>
      <c r="Q51505" s="142"/>
      <c r="R51505" s="142"/>
      <c r="S51505" s="139"/>
    </row>
    <row r="51506" spans="2:19" ht="15.75" customHeight="1" x14ac:dyDescent="0.25">
      <c r="B51506" s="106"/>
      <c r="C51506" s="106"/>
      <c r="D51506" s="139"/>
      <c r="P51506" s="142"/>
      <c r="Q51506" s="142"/>
      <c r="R51506" s="142"/>
      <c r="S51506" s="139"/>
    </row>
    <row r="51507" spans="2:19" ht="15.75" customHeight="1" x14ac:dyDescent="0.25">
      <c r="B51507" s="106"/>
      <c r="C51507" s="106"/>
      <c r="D51507" s="139"/>
      <c r="P51507" s="142"/>
      <c r="Q51507" s="142"/>
      <c r="R51507" s="142"/>
      <c r="S51507" s="139"/>
    </row>
    <row r="51508" spans="2:19" ht="15.75" customHeight="1" x14ac:dyDescent="0.25">
      <c r="B51508" s="106"/>
      <c r="C51508" s="106"/>
      <c r="D51508" s="139"/>
      <c r="P51508" s="142"/>
      <c r="Q51508" s="142"/>
      <c r="R51508" s="142"/>
      <c r="S51508" s="139"/>
    </row>
    <row r="51509" spans="2:19" ht="15.75" customHeight="1" x14ac:dyDescent="0.25">
      <c r="B51509" s="106"/>
      <c r="C51509" s="106"/>
      <c r="D51509" s="139"/>
      <c r="P51509" s="142"/>
      <c r="Q51509" s="142"/>
      <c r="R51509" s="142"/>
      <c r="S51509" s="139"/>
    </row>
    <row r="51510" spans="2:19" ht="15.75" customHeight="1" x14ac:dyDescent="0.25">
      <c r="B51510" s="106"/>
      <c r="C51510" s="106"/>
      <c r="D51510" s="139"/>
      <c r="P51510" s="142"/>
      <c r="Q51510" s="142"/>
      <c r="R51510" s="142"/>
      <c r="S51510" s="139"/>
    </row>
    <row r="51511" spans="2:19" ht="15.75" customHeight="1" x14ac:dyDescent="0.25">
      <c r="B51511" s="106"/>
      <c r="C51511" s="106"/>
      <c r="D51511" s="139"/>
      <c r="P51511" s="142"/>
      <c r="Q51511" s="142"/>
      <c r="R51511" s="142"/>
      <c r="S51511" s="139"/>
    </row>
    <row r="51512" spans="2:19" ht="15.75" customHeight="1" x14ac:dyDescent="0.25">
      <c r="B51512" s="106"/>
      <c r="C51512" s="106"/>
      <c r="D51512" s="139"/>
      <c r="P51512" s="142"/>
      <c r="Q51512" s="142"/>
      <c r="R51512" s="142"/>
      <c r="S51512" s="139"/>
    </row>
    <row r="51513" spans="2:19" ht="15.75" customHeight="1" x14ac:dyDescent="0.25">
      <c r="B51513" s="106"/>
      <c r="C51513" s="106"/>
      <c r="D51513" s="139"/>
      <c r="P51513" s="142"/>
      <c r="Q51513" s="142"/>
      <c r="R51513" s="142"/>
      <c r="S51513" s="139"/>
    </row>
    <row r="51514" spans="2:19" ht="15.75" customHeight="1" x14ac:dyDescent="0.25">
      <c r="B51514" s="106"/>
      <c r="C51514" s="106"/>
      <c r="D51514" s="139"/>
      <c r="P51514" s="142"/>
      <c r="Q51514" s="142"/>
      <c r="R51514" s="142"/>
      <c r="S51514" s="139"/>
    </row>
    <row r="51515" spans="2:19" ht="15.75" customHeight="1" x14ac:dyDescent="0.25">
      <c r="B51515" s="106"/>
      <c r="C51515" s="106"/>
      <c r="D51515" s="139"/>
      <c r="P51515" s="142"/>
      <c r="Q51515" s="142"/>
      <c r="R51515" s="142"/>
      <c r="S51515" s="139"/>
    </row>
    <row r="51516" spans="2:19" ht="15.75" customHeight="1" x14ac:dyDescent="0.25">
      <c r="B51516" s="106"/>
      <c r="C51516" s="106"/>
      <c r="D51516" s="139"/>
      <c r="P51516" s="142"/>
      <c r="Q51516" s="142"/>
      <c r="R51516" s="142"/>
      <c r="S51516" s="139"/>
    </row>
    <row r="51517" spans="2:19" ht="15.75" customHeight="1" x14ac:dyDescent="0.25">
      <c r="B51517" s="106"/>
      <c r="C51517" s="106"/>
      <c r="D51517" s="139"/>
      <c r="P51517" s="142"/>
      <c r="Q51517" s="142"/>
      <c r="R51517" s="142"/>
      <c r="S51517" s="139"/>
    </row>
    <row r="51518" spans="2:19" ht="15.75" customHeight="1" x14ac:dyDescent="0.25">
      <c r="B51518" s="106"/>
      <c r="C51518" s="106"/>
      <c r="D51518" s="139"/>
      <c r="P51518" s="142"/>
      <c r="Q51518" s="142"/>
      <c r="R51518" s="142"/>
      <c r="S51518" s="139"/>
    </row>
    <row r="51519" spans="2:19" ht="15.75" customHeight="1" x14ac:dyDescent="0.25">
      <c r="B51519" s="106"/>
      <c r="C51519" s="106"/>
      <c r="D51519" s="139"/>
      <c r="P51519" s="142"/>
      <c r="Q51519" s="142"/>
      <c r="R51519" s="142"/>
      <c r="S51519" s="139"/>
    </row>
    <row r="51520" spans="2:19" ht="15.75" customHeight="1" x14ac:dyDescent="0.25">
      <c r="B51520" s="106"/>
      <c r="C51520" s="106"/>
      <c r="D51520" s="139"/>
      <c r="P51520" s="142"/>
      <c r="Q51520" s="142"/>
      <c r="R51520" s="142"/>
      <c r="S51520" s="139"/>
    </row>
    <row r="51521" spans="2:19" ht="15.75" customHeight="1" x14ac:dyDescent="0.25">
      <c r="B51521" s="106"/>
      <c r="C51521" s="106"/>
      <c r="D51521" s="139"/>
      <c r="P51521" s="142"/>
      <c r="Q51521" s="142"/>
      <c r="R51521" s="142"/>
      <c r="S51521" s="139"/>
    </row>
    <row r="51522" spans="2:19" ht="15.75" customHeight="1" x14ac:dyDescent="0.25">
      <c r="B51522" s="106"/>
      <c r="C51522" s="106"/>
      <c r="D51522" s="139"/>
      <c r="P51522" s="142"/>
      <c r="Q51522" s="142"/>
      <c r="R51522" s="142"/>
      <c r="S51522" s="139"/>
    </row>
    <row r="51523" spans="2:19" ht="15.75" customHeight="1" x14ac:dyDescent="0.25">
      <c r="B51523" s="106"/>
      <c r="C51523" s="106"/>
      <c r="D51523" s="139"/>
      <c r="P51523" s="142"/>
      <c r="Q51523" s="142"/>
      <c r="R51523" s="142"/>
      <c r="S51523" s="139"/>
    </row>
    <row r="51524" spans="2:19" ht="15.75" customHeight="1" x14ac:dyDescent="0.25">
      <c r="B51524" s="106"/>
      <c r="C51524" s="106"/>
      <c r="D51524" s="139"/>
      <c r="P51524" s="142"/>
      <c r="Q51524" s="142"/>
      <c r="R51524" s="142"/>
      <c r="S51524" s="139"/>
    </row>
    <row r="51525" spans="2:19" ht="15.75" customHeight="1" x14ac:dyDescent="0.25">
      <c r="B51525" s="106"/>
      <c r="C51525" s="106"/>
      <c r="D51525" s="139"/>
      <c r="P51525" s="142"/>
      <c r="Q51525" s="142"/>
      <c r="R51525" s="142"/>
      <c r="S51525" s="139"/>
    </row>
    <row r="51526" spans="2:19" ht="15.75" customHeight="1" x14ac:dyDescent="0.25">
      <c r="B51526" s="106"/>
      <c r="C51526" s="106"/>
      <c r="D51526" s="139"/>
      <c r="P51526" s="142"/>
      <c r="Q51526" s="142"/>
      <c r="R51526" s="142"/>
      <c r="S51526" s="139"/>
    </row>
    <row r="51527" spans="2:19" ht="15.75" customHeight="1" x14ac:dyDescent="0.25">
      <c r="B51527" s="106"/>
      <c r="C51527" s="106"/>
      <c r="D51527" s="139"/>
      <c r="P51527" s="142"/>
      <c r="Q51527" s="142"/>
      <c r="R51527" s="142"/>
      <c r="S51527" s="139"/>
    </row>
    <row r="51528" spans="2:19" ht="15.75" customHeight="1" x14ac:dyDescent="0.25">
      <c r="B51528" s="106"/>
      <c r="C51528" s="106"/>
      <c r="D51528" s="139"/>
      <c r="P51528" s="142"/>
      <c r="Q51528" s="142"/>
      <c r="R51528" s="142"/>
      <c r="S51528" s="139"/>
    </row>
    <row r="51529" spans="2:19" ht="15.75" customHeight="1" x14ac:dyDescent="0.25">
      <c r="B51529" s="106"/>
      <c r="C51529" s="106"/>
      <c r="D51529" s="139"/>
      <c r="P51529" s="142"/>
      <c r="Q51529" s="142"/>
      <c r="R51529" s="142"/>
      <c r="S51529" s="139"/>
    </row>
    <row r="51530" spans="2:19" ht="15.75" customHeight="1" x14ac:dyDescent="0.25">
      <c r="B51530" s="106"/>
      <c r="C51530" s="106"/>
      <c r="D51530" s="139"/>
      <c r="P51530" s="142"/>
      <c r="Q51530" s="142"/>
      <c r="R51530" s="142"/>
      <c r="S51530" s="139"/>
    </row>
    <row r="51531" spans="2:19" ht="15.75" customHeight="1" x14ac:dyDescent="0.25">
      <c r="B51531" s="106"/>
      <c r="C51531" s="106"/>
      <c r="D51531" s="139"/>
      <c r="P51531" s="142"/>
      <c r="Q51531" s="142"/>
      <c r="R51531" s="142"/>
      <c r="S51531" s="139"/>
    </row>
    <row r="51532" spans="2:19" ht="15.75" customHeight="1" x14ac:dyDescent="0.25">
      <c r="B51532" s="106"/>
      <c r="C51532" s="106"/>
      <c r="D51532" s="139"/>
      <c r="P51532" s="142"/>
      <c r="Q51532" s="142"/>
      <c r="R51532" s="142"/>
      <c r="S51532" s="139"/>
    </row>
    <row r="51533" spans="2:19" ht="15.75" customHeight="1" x14ac:dyDescent="0.25">
      <c r="B51533" s="106"/>
      <c r="C51533" s="106"/>
      <c r="D51533" s="139"/>
      <c r="P51533" s="142"/>
      <c r="Q51533" s="142"/>
      <c r="R51533" s="142"/>
      <c r="S51533" s="139"/>
    </row>
    <row r="51534" spans="2:19" ht="15.75" customHeight="1" x14ac:dyDescent="0.25">
      <c r="B51534" s="106"/>
      <c r="C51534" s="106"/>
      <c r="D51534" s="139"/>
      <c r="P51534" s="142"/>
      <c r="Q51534" s="142"/>
      <c r="R51534" s="142"/>
      <c r="S51534" s="139"/>
    </row>
    <row r="51535" spans="2:19" ht="15.75" customHeight="1" x14ac:dyDescent="0.25">
      <c r="B51535" s="106"/>
      <c r="C51535" s="106"/>
      <c r="D51535" s="139"/>
      <c r="P51535" s="142"/>
      <c r="Q51535" s="142"/>
      <c r="R51535" s="142"/>
      <c r="S51535" s="139"/>
    </row>
    <row r="51536" spans="2:19" ht="15.75" customHeight="1" x14ac:dyDescent="0.25">
      <c r="B51536" s="106"/>
      <c r="C51536" s="106"/>
      <c r="D51536" s="139"/>
      <c r="P51536" s="142"/>
      <c r="Q51536" s="142"/>
      <c r="R51536" s="142"/>
      <c r="S51536" s="139"/>
    </row>
    <row r="51537" spans="2:19" ht="15.75" customHeight="1" x14ac:dyDescent="0.25">
      <c r="B51537" s="106"/>
      <c r="C51537" s="106"/>
      <c r="D51537" s="139"/>
      <c r="P51537" s="142"/>
      <c r="Q51537" s="142"/>
      <c r="R51537" s="142"/>
      <c r="S51537" s="139"/>
    </row>
    <row r="51538" spans="2:19" ht="15.75" customHeight="1" x14ac:dyDescent="0.25">
      <c r="B51538" s="106"/>
      <c r="C51538" s="106"/>
      <c r="D51538" s="139"/>
      <c r="P51538" s="142"/>
      <c r="Q51538" s="142"/>
      <c r="R51538" s="142"/>
      <c r="S51538" s="139"/>
    </row>
    <row r="51539" spans="2:19" ht="15.75" customHeight="1" x14ac:dyDescent="0.25">
      <c r="B51539" s="106"/>
      <c r="C51539" s="106"/>
      <c r="D51539" s="139"/>
      <c r="P51539" s="142"/>
      <c r="Q51539" s="142"/>
      <c r="R51539" s="142"/>
      <c r="S51539" s="139"/>
    </row>
    <row r="51540" spans="2:19" ht="15.75" customHeight="1" x14ac:dyDescent="0.25">
      <c r="B51540" s="106"/>
      <c r="C51540" s="106"/>
      <c r="D51540" s="139"/>
      <c r="P51540" s="142"/>
      <c r="Q51540" s="142"/>
      <c r="R51540" s="142"/>
      <c r="S51540" s="139"/>
    </row>
    <row r="51541" spans="2:19" ht="15.75" customHeight="1" x14ac:dyDescent="0.25">
      <c r="B51541" s="106"/>
      <c r="C51541" s="106"/>
      <c r="D51541" s="139"/>
      <c r="P51541" s="142"/>
      <c r="Q51541" s="142"/>
      <c r="R51541" s="142"/>
      <c r="S51541" s="139"/>
    </row>
    <row r="51542" spans="2:19" ht="15.75" customHeight="1" x14ac:dyDescent="0.25">
      <c r="B51542" s="106"/>
      <c r="C51542" s="106"/>
      <c r="D51542" s="139"/>
      <c r="P51542" s="142"/>
      <c r="Q51542" s="142"/>
      <c r="R51542" s="142"/>
      <c r="S51542" s="139"/>
    </row>
    <row r="51543" spans="2:19" ht="15.75" customHeight="1" x14ac:dyDescent="0.25">
      <c r="B51543" s="106"/>
      <c r="C51543" s="106"/>
      <c r="D51543" s="139"/>
      <c r="P51543" s="142"/>
      <c r="Q51543" s="142"/>
      <c r="R51543" s="142"/>
      <c r="S51543" s="139"/>
    </row>
    <row r="51544" spans="2:19" ht="15.75" customHeight="1" x14ac:dyDescent="0.25">
      <c r="B51544" s="106"/>
      <c r="C51544" s="106"/>
      <c r="D51544" s="139"/>
      <c r="P51544" s="142"/>
      <c r="Q51544" s="142"/>
      <c r="R51544" s="142"/>
      <c r="S51544" s="139"/>
    </row>
    <row r="51545" spans="2:19" ht="15.75" customHeight="1" x14ac:dyDescent="0.25">
      <c r="B51545" s="106"/>
      <c r="C51545" s="106"/>
      <c r="D51545" s="139"/>
      <c r="P51545" s="142"/>
      <c r="Q51545" s="142"/>
      <c r="R51545" s="142"/>
      <c r="S51545" s="139"/>
    </row>
    <row r="51546" spans="2:19" ht="15.75" customHeight="1" x14ac:dyDescent="0.25">
      <c r="B51546" s="106"/>
      <c r="C51546" s="106"/>
      <c r="D51546" s="139"/>
      <c r="P51546" s="142"/>
      <c r="Q51546" s="142"/>
      <c r="R51546" s="142"/>
      <c r="S51546" s="139"/>
    </row>
    <row r="51547" spans="2:19" ht="15.75" customHeight="1" x14ac:dyDescent="0.25">
      <c r="B51547" s="106"/>
      <c r="C51547" s="106"/>
      <c r="D51547" s="139"/>
      <c r="P51547" s="142"/>
      <c r="Q51547" s="142"/>
      <c r="R51547" s="142"/>
      <c r="S51547" s="139"/>
    </row>
    <row r="51548" spans="2:19" ht="15.75" customHeight="1" x14ac:dyDescent="0.25">
      <c r="B51548" s="106"/>
      <c r="C51548" s="106"/>
      <c r="D51548" s="139"/>
      <c r="P51548" s="142"/>
      <c r="Q51548" s="142"/>
      <c r="R51548" s="142"/>
      <c r="S51548" s="139"/>
    </row>
    <row r="51549" spans="2:19" ht="15.75" customHeight="1" x14ac:dyDescent="0.25">
      <c r="B51549" s="106"/>
      <c r="C51549" s="106"/>
      <c r="D51549" s="139"/>
      <c r="P51549" s="142"/>
      <c r="Q51549" s="142"/>
      <c r="R51549" s="142"/>
      <c r="S51549" s="139"/>
    </row>
    <row r="51550" spans="2:19" ht="15.75" customHeight="1" x14ac:dyDescent="0.25">
      <c r="B51550" s="106"/>
      <c r="C51550" s="106"/>
      <c r="D51550" s="139"/>
      <c r="P51550" s="142"/>
      <c r="Q51550" s="142"/>
      <c r="R51550" s="142"/>
      <c r="S51550" s="139"/>
    </row>
    <row r="51551" spans="2:19" ht="15.75" customHeight="1" x14ac:dyDescent="0.25">
      <c r="B51551" s="106"/>
      <c r="C51551" s="106"/>
      <c r="D51551" s="139"/>
      <c r="P51551" s="142"/>
      <c r="Q51551" s="142"/>
      <c r="R51551" s="142"/>
      <c r="S51551" s="139"/>
    </row>
    <row r="51552" spans="2:19" ht="15.75" customHeight="1" x14ac:dyDescent="0.25">
      <c r="B51552" s="106"/>
      <c r="C51552" s="106"/>
      <c r="D51552" s="139"/>
      <c r="P51552" s="142"/>
      <c r="Q51552" s="142"/>
      <c r="R51552" s="142"/>
      <c r="S51552" s="139"/>
    </row>
    <row r="51553" spans="2:19" ht="15.75" customHeight="1" x14ac:dyDescent="0.25">
      <c r="B51553" s="106"/>
      <c r="C51553" s="106"/>
      <c r="D51553" s="139"/>
      <c r="P51553" s="142"/>
      <c r="Q51553" s="142"/>
      <c r="R51553" s="142"/>
      <c r="S51553" s="139"/>
    </row>
    <row r="51554" spans="2:19" ht="15.75" customHeight="1" x14ac:dyDescent="0.25">
      <c r="B51554" s="106"/>
      <c r="C51554" s="106"/>
      <c r="D51554" s="139"/>
      <c r="P51554" s="142"/>
      <c r="Q51554" s="142"/>
      <c r="R51554" s="142"/>
      <c r="S51554" s="139"/>
    </row>
    <row r="51555" spans="2:19" ht="15.75" customHeight="1" x14ac:dyDescent="0.25">
      <c r="B51555" s="106"/>
      <c r="C51555" s="106"/>
      <c r="D51555" s="139"/>
      <c r="P51555" s="142"/>
      <c r="Q51555" s="142"/>
      <c r="R51555" s="142"/>
      <c r="S51555" s="139"/>
    </row>
    <row r="51556" spans="2:19" ht="15.75" customHeight="1" x14ac:dyDescent="0.25">
      <c r="B51556" s="106"/>
      <c r="C51556" s="106"/>
      <c r="D51556" s="139"/>
      <c r="P51556" s="142"/>
      <c r="Q51556" s="142"/>
      <c r="R51556" s="142"/>
      <c r="S51556" s="139"/>
    </row>
    <row r="51557" spans="2:19" ht="15.75" customHeight="1" x14ac:dyDescent="0.25">
      <c r="B51557" s="106"/>
      <c r="C51557" s="106"/>
      <c r="D51557" s="139"/>
      <c r="P51557" s="142"/>
      <c r="Q51557" s="142"/>
      <c r="R51557" s="142"/>
      <c r="S51557" s="139"/>
    </row>
    <row r="51558" spans="2:19" ht="15.75" customHeight="1" x14ac:dyDescent="0.25">
      <c r="B51558" s="106"/>
      <c r="C51558" s="106"/>
      <c r="D51558" s="139"/>
      <c r="P51558" s="142"/>
      <c r="Q51558" s="142"/>
      <c r="R51558" s="142"/>
      <c r="S51558" s="139"/>
    </row>
    <row r="51559" spans="2:19" ht="15.75" customHeight="1" x14ac:dyDescent="0.25">
      <c r="B51559" s="106"/>
      <c r="C51559" s="106"/>
      <c r="D51559" s="139"/>
      <c r="P51559" s="142"/>
      <c r="Q51559" s="142"/>
      <c r="R51559" s="142"/>
      <c r="S51559" s="139"/>
    </row>
    <row r="51560" spans="2:19" ht="15.75" customHeight="1" x14ac:dyDescent="0.25">
      <c r="B51560" s="106"/>
      <c r="C51560" s="106"/>
      <c r="D51560" s="139"/>
      <c r="P51560" s="142"/>
      <c r="Q51560" s="142"/>
      <c r="R51560" s="142"/>
      <c r="S51560" s="139"/>
    </row>
    <row r="51561" spans="2:19" ht="15.75" customHeight="1" x14ac:dyDescent="0.25">
      <c r="B51561" s="106"/>
      <c r="C51561" s="106"/>
      <c r="D51561" s="139"/>
      <c r="P51561" s="142"/>
      <c r="Q51561" s="142"/>
      <c r="R51561" s="142"/>
      <c r="S51561" s="139"/>
    </row>
    <row r="51562" spans="2:19" ht="15.75" customHeight="1" x14ac:dyDescent="0.25">
      <c r="B51562" s="106"/>
      <c r="C51562" s="106"/>
      <c r="D51562" s="139"/>
      <c r="P51562" s="142"/>
      <c r="Q51562" s="142"/>
      <c r="R51562" s="142"/>
      <c r="S51562" s="139"/>
    </row>
    <row r="51563" spans="2:19" ht="15.75" customHeight="1" x14ac:dyDescent="0.25">
      <c r="B51563" s="106"/>
      <c r="C51563" s="106"/>
      <c r="D51563" s="139"/>
      <c r="P51563" s="142"/>
      <c r="Q51563" s="142"/>
      <c r="R51563" s="142"/>
      <c r="S51563" s="139"/>
    </row>
    <row r="51564" spans="2:19" ht="15.75" customHeight="1" x14ac:dyDescent="0.25">
      <c r="B51564" s="106"/>
      <c r="C51564" s="106"/>
      <c r="D51564" s="139"/>
      <c r="P51564" s="142"/>
      <c r="Q51564" s="142"/>
      <c r="R51564" s="142"/>
      <c r="S51564" s="139"/>
    </row>
    <row r="51565" spans="2:19" ht="15.75" customHeight="1" x14ac:dyDescent="0.25">
      <c r="B51565" s="106"/>
      <c r="C51565" s="106"/>
      <c r="D51565" s="139"/>
      <c r="P51565" s="142"/>
      <c r="Q51565" s="142"/>
      <c r="R51565" s="142"/>
      <c r="S51565" s="139"/>
    </row>
    <row r="51566" spans="2:19" ht="15.75" customHeight="1" x14ac:dyDescent="0.25">
      <c r="B51566" s="106"/>
      <c r="C51566" s="106"/>
      <c r="D51566" s="139"/>
      <c r="P51566" s="142"/>
      <c r="Q51566" s="142"/>
      <c r="R51566" s="142"/>
      <c r="S51566" s="139"/>
    </row>
    <row r="51567" spans="2:19" ht="15.75" customHeight="1" x14ac:dyDescent="0.25">
      <c r="B51567" s="106"/>
      <c r="C51567" s="106"/>
      <c r="D51567" s="139"/>
      <c r="P51567" s="142"/>
      <c r="Q51567" s="142"/>
      <c r="R51567" s="142"/>
      <c r="S51567" s="139"/>
    </row>
    <row r="51568" spans="2:19" ht="15.75" customHeight="1" x14ac:dyDescent="0.25">
      <c r="B51568" s="106"/>
      <c r="C51568" s="106"/>
      <c r="D51568" s="139"/>
      <c r="P51568" s="142"/>
      <c r="Q51568" s="142"/>
      <c r="R51568" s="142"/>
      <c r="S51568" s="139"/>
    </row>
    <row r="51569" spans="2:19" ht="15.75" customHeight="1" x14ac:dyDescent="0.25">
      <c r="B51569" s="106"/>
      <c r="C51569" s="106"/>
      <c r="D51569" s="139"/>
      <c r="P51569" s="142"/>
      <c r="Q51569" s="142"/>
      <c r="R51569" s="142"/>
      <c r="S51569" s="139"/>
    </row>
    <row r="51570" spans="2:19" ht="15.75" customHeight="1" x14ac:dyDescent="0.25">
      <c r="B51570" s="106"/>
      <c r="C51570" s="106"/>
      <c r="D51570" s="139"/>
      <c r="P51570" s="142"/>
      <c r="Q51570" s="142"/>
      <c r="R51570" s="142"/>
      <c r="S51570" s="139"/>
    </row>
    <row r="51571" spans="2:19" ht="15.75" customHeight="1" x14ac:dyDescent="0.25">
      <c r="B51571" s="106"/>
      <c r="C51571" s="106"/>
      <c r="D51571" s="139"/>
      <c r="P51571" s="142"/>
      <c r="Q51571" s="142"/>
      <c r="R51571" s="142"/>
      <c r="S51571" s="139"/>
    </row>
    <row r="51572" spans="2:19" ht="15.75" customHeight="1" x14ac:dyDescent="0.25">
      <c r="B51572" s="106"/>
      <c r="C51572" s="106"/>
      <c r="D51572" s="139"/>
      <c r="P51572" s="142"/>
      <c r="Q51572" s="142"/>
      <c r="R51572" s="142"/>
      <c r="S51572" s="139"/>
    </row>
    <row r="51573" spans="2:19" ht="15.75" customHeight="1" x14ac:dyDescent="0.25">
      <c r="B51573" s="106"/>
      <c r="C51573" s="106"/>
      <c r="D51573" s="139"/>
      <c r="P51573" s="142"/>
      <c r="Q51573" s="142"/>
      <c r="R51573" s="142"/>
      <c r="S51573" s="139"/>
    </row>
    <row r="51574" spans="2:19" ht="15.75" customHeight="1" x14ac:dyDescent="0.25">
      <c r="B51574" s="106"/>
      <c r="C51574" s="106"/>
      <c r="D51574" s="139"/>
      <c r="P51574" s="142"/>
      <c r="Q51574" s="142"/>
      <c r="R51574" s="142"/>
      <c r="S51574" s="139"/>
    </row>
    <row r="51575" spans="2:19" ht="15.75" customHeight="1" x14ac:dyDescent="0.25">
      <c r="B51575" s="106"/>
      <c r="C51575" s="106"/>
      <c r="D51575" s="139"/>
      <c r="P51575" s="142"/>
      <c r="Q51575" s="142"/>
      <c r="R51575" s="142"/>
      <c r="S51575" s="139"/>
    </row>
    <row r="51576" spans="2:19" ht="15.75" customHeight="1" x14ac:dyDescent="0.25">
      <c r="B51576" s="106"/>
      <c r="C51576" s="106"/>
      <c r="D51576" s="139"/>
      <c r="P51576" s="142"/>
      <c r="Q51576" s="142"/>
      <c r="R51576" s="142"/>
      <c r="S51576" s="139"/>
    </row>
    <row r="51577" spans="2:19" ht="15.75" customHeight="1" x14ac:dyDescent="0.25">
      <c r="B51577" s="106"/>
      <c r="C51577" s="106"/>
      <c r="D51577" s="139"/>
      <c r="P51577" s="142"/>
      <c r="Q51577" s="142"/>
      <c r="R51577" s="142"/>
      <c r="S51577" s="139"/>
    </row>
    <row r="51578" spans="2:19" ht="15.75" customHeight="1" x14ac:dyDescent="0.25">
      <c r="B51578" s="106"/>
      <c r="C51578" s="106"/>
      <c r="D51578" s="139"/>
      <c r="P51578" s="142"/>
      <c r="Q51578" s="142"/>
      <c r="R51578" s="142"/>
      <c r="S51578" s="139"/>
    </row>
    <row r="51579" spans="2:19" ht="15.75" customHeight="1" x14ac:dyDescent="0.25">
      <c r="B51579" s="106"/>
      <c r="C51579" s="106"/>
      <c r="D51579" s="139"/>
      <c r="P51579" s="142"/>
      <c r="Q51579" s="142"/>
      <c r="R51579" s="142"/>
      <c r="S51579" s="139"/>
    </row>
    <row r="51580" spans="2:19" ht="15.75" customHeight="1" x14ac:dyDescent="0.25">
      <c r="B51580" s="106"/>
      <c r="C51580" s="106"/>
      <c r="D51580" s="139"/>
      <c r="P51580" s="142"/>
      <c r="Q51580" s="142"/>
      <c r="R51580" s="142"/>
      <c r="S51580" s="139"/>
    </row>
    <row r="51581" spans="2:19" ht="15.75" customHeight="1" x14ac:dyDescent="0.25">
      <c r="B51581" s="106"/>
      <c r="C51581" s="106"/>
      <c r="D51581" s="139"/>
      <c r="P51581" s="142"/>
      <c r="Q51581" s="142"/>
      <c r="R51581" s="142"/>
      <c r="S51581" s="139"/>
    </row>
    <row r="51582" spans="2:19" ht="15.75" customHeight="1" x14ac:dyDescent="0.25">
      <c r="B51582" s="106"/>
      <c r="C51582" s="106"/>
      <c r="D51582" s="139"/>
      <c r="P51582" s="142"/>
      <c r="Q51582" s="142"/>
      <c r="R51582" s="142"/>
      <c r="S51582" s="139"/>
    </row>
    <row r="51583" spans="2:19" ht="15.75" customHeight="1" x14ac:dyDescent="0.25">
      <c r="B51583" s="106"/>
      <c r="C51583" s="106"/>
      <c r="D51583" s="139"/>
      <c r="P51583" s="142"/>
      <c r="Q51583" s="142"/>
      <c r="R51583" s="142"/>
      <c r="S51583" s="139"/>
    </row>
    <row r="51584" spans="2:19" ht="15.75" customHeight="1" x14ac:dyDescent="0.25">
      <c r="B51584" s="106"/>
      <c r="C51584" s="106"/>
      <c r="D51584" s="139"/>
      <c r="P51584" s="142"/>
      <c r="Q51584" s="142"/>
      <c r="R51584" s="142"/>
      <c r="S51584" s="139"/>
    </row>
    <row r="51585" spans="2:19" ht="15.75" customHeight="1" x14ac:dyDescent="0.25">
      <c r="B51585" s="106"/>
      <c r="C51585" s="106"/>
      <c r="D51585" s="139"/>
      <c r="P51585" s="142"/>
      <c r="Q51585" s="142"/>
      <c r="R51585" s="142"/>
      <c r="S51585" s="139"/>
    </row>
    <row r="51586" spans="2:19" ht="15.75" customHeight="1" x14ac:dyDescent="0.25">
      <c r="B51586" s="106"/>
      <c r="C51586" s="106"/>
      <c r="D51586" s="139"/>
      <c r="P51586" s="142"/>
      <c r="Q51586" s="142"/>
      <c r="R51586" s="142"/>
      <c r="S51586" s="139"/>
    </row>
    <row r="51587" spans="2:19" ht="15.75" customHeight="1" x14ac:dyDescent="0.25">
      <c r="B51587" s="106"/>
      <c r="C51587" s="106"/>
      <c r="D51587" s="139"/>
      <c r="P51587" s="142"/>
      <c r="Q51587" s="142"/>
      <c r="R51587" s="142"/>
      <c r="S51587" s="139"/>
    </row>
    <row r="51588" spans="2:19" ht="15.75" customHeight="1" x14ac:dyDescent="0.25">
      <c r="B51588" s="106"/>
      <c r="C51588" s="106"/>
      <c r="D51588" s="139"/>
      <c r="P51588" s="142"/>
      <c r="Q51588" s="142"/>
      <c r="R51588" s="142"/>
      <c r="S51588" s="139"/>
    </row>
    <row r="51589" spans="2:19" ht="15.75" customHeight="1" x14ac:dyDescent="0.25">
      <c r="B51589" s="106"/>
      <c r="C51589" s="106"/>
      <c r="D51589" s="139"/>
      <c r="P51589" s="142"/>
      <c r="Q51589" s="142"/>
      <c r="R51589" s="142"/>
      <c r="S51589" s="139"/>
    </row>
    <row r="51590" spans="2:19" ht="15.75" customHeight="1" x14ac:dyDescent="0.25">
      <c r="B51590" s="106"/>
      <c r="C51590" s="106"/>
      <c r="D51590" s="139"/>
      <c r="P51590" s="142"/>
      <c r="Q51590" s="142"/>
      <c r="R51590" s="142"/>
      <c r="S51590" s="139"/>
    </row>
    <row r="51591" spans="2:19" ht="15.75" customHeight="1" x14ac:dyDescent="0.25">
      <c r="B51591" s="106"/>
      <c r="C51591" s="106"/>
      <c r="D51591" s="139"/>
      <c r="P51591" s="142"/>
      <c r="Q51591" s="142"/>
      <c r="R51591" s="142"/>
      <c r="S51591" s="139"/>
    </row>
    <row r="51592" spans="2:19" ht="15.75" customHeight="1" x14ac:dyDescent="0.25">
      <c r="B51592" s="106"/>
      <c r="C51592" s="106"/>
      <c r="D51592" s="139"/>
      <c r="P51592" s="142"/>
      <c r="Q51592" s="142"/>
      <c r="R51592" s="142"/>
      <c r="S51592" s="139"/>
    </row>
    <row r="51593" spans="2:19" ht="15.75" customHeight="1" x14ac:dyDescent="0.25">
      <c r="B51593" s="106"/>
      <c r="C51593" s="106"/>
      <c r="D51593" s="139"/>
      <c r="P51593" s="142"/>
      <c r="Q51593" s="142"/>
      <c r="R51593" s="142"/>
      <c r="S51593" s="139"/>
    </row>
    <row r="51594" spans="2:19" ht="15.75" customHeight="1" x14ac:dyDescent="0.25">
      <c r="B51594" s="106"/>
      <c r="C51594" s="106"/>
      <c r="D51594" s="139"/>
      <c r="P51594" s="142"/>
      <c r="Q51594" s="142"/>
      <c r="R51594" s="142"/>
      <c r="S51594" s="139"/>
    </row>
    <row r="51595" spans="2:19" ht="15.75" customHeight="1" x14ac:dyDescent="0.25">
      <c r="B51595" s="106"/>
      <c r="C51595" s="106"/>
      <c r="D51595" s="139"/>
      <c r="P51595" s="142"/>
      <c r="Q51595" s="142"/>
      <c r="R51595" s="142"/>
      <c r="S51595" s="139"/>
    </row>
    <row r="51596" spans="2:19" ht="15.75" customHeight="1" x14ac:dyDescent="0.25">
      <c r="B51596" s="106"/>
      <c r="C51596" s="106"/>
      <c r="D51596" s="139"/>
      <c r="P51596" s="142"/>
      <c r="Q51596" s="142"/>
      <c r="R51596" s="142"/>
      <c r="S51596" s="139"/>
    </row>
    <row r="51597" spans="2:19" ht="15.75" customHeight="1" x14ac:dyDescent="0.25">
      <c r="B51597" s="106"/>
      <c r="C51597" s="106"/>
      <c r="D51597" s="139"/>
      <c r="P51597" s="142"/>
      <c r="Q51597" s="142"/>
      <c r="R51597" s="142"/>
      <c r="S51597" s="139"/>
    </row>
    <row r="51598" spans="2:19" ht="15.75" customHeight="1" x14ac:dyDescent="0.25">
      <c r="B51598" s="106"/>
      <c r="C51598" s="106"/>
      <c r="D51598" s="139"/>
      <c r="P51598" s="142"/>
      <c r="Q51598" s="142"/>
      <c r="R51598" s="142"/>
      <c r="S51598" s="139"/>
    </row>
    <row r="51599" spans="2:19" ht="15.75" customHeight="1" x14ac:dyDescent="0.25">
      <c r="B51599" s="106"/>
      <c r="C51599" s="106"/>
      <c r="D51599" s="139"/>
      <c r="P51599" s="142"/>
      <c r="Q51599" s="142"/>
      <c r="R51599" s="142"/>
      <c r="S51599" s="139"/>
    </row>
    <row r="51600" spans="2:19" ht="15.75" customHeight="1" x14ac:dyDescent="0.25">
      <c r="B51600" s="106"/>
      <c r="C51600" s="106"/>
      <c r="D51600" s="139"/>
      <c r="P51600" s="142"/>
      <c r="Q51600" s="142"/>
      <c r="R51600" s="142"/>
      <c r="S51600" s="139"/>
    </row>
    <row r="51601" spans="2:19" ht="15.75" customHeight="1" x14ac:dyDescent="0.25">
      <c r="B51601" s="106"/>
      <c r="C51601" s="106"/>
      <c r="D51601" s="139"/>
      <c r="P51601" s="142"/>
      <c r="Q51601" s="142"/>
      <c r="R51601" s="142"/>
      <c r="S51601" s="139"/>
    </row>
    <row r="51602" spans="2:19" ht="15.75" customHeight="1" x14ac:dyDescent="0.25">
      <c r="B51602" s="106"/>
      <c r="C51602" s="106"/>
      <c r="D51602" s="139"/>
      <c r="P51602" s="142"/>
      <c r="Q51602" s="142"/>
      <c r="R51602" s="142"/>
      <c r="S51602" s="139"/>
    </row>
    <row r="51603" spans="2:19" ht="15.75" customHeight="1" x14ac:dyDescent="0.25">
      <c r="B51603" s="106"/>
      <c r="C51603" s="106"/>
      <c r="D51603" s="139"/>
      <c r="P51603" s="142"/>
      <c r="Q51603" s="142"/>
      <c r="R51603" s="142"/>
      <c r="S51603" s="139"/>
    </row>
    <row r="51604" spans="2:19" ht="15.75" customHeight="1" x14ac:dyDescent="0.25">
      <c r="B51604" s="106"/>
      <c r="C51604" s="106"/>
      <c r="D51604" s="139"/>
      <c r="P51604" s="142"/>
      <c r="Q51604" s="142"/>
      <c r="R51604" s="142"/>
      <c r="S51604" s="139"/>
    </row>
    <row r="51605" spans="2:19" ht="15.75" customHeight="1" x14ac:dyDescent="0.25">
      <c r="B51605" s="106"/>
      <c r="C51605" s="106"/>
      <c r="D51605" s="139"/>
      <c r="P51605" s="142"/>
      <c r="Q51605" s="142"/>
      <c r="R51605" s="142"/>
      <c r="S51605" s="139"/>
    </row>
    <row r="51606" spans="2:19" ht="15.75" customHeight="1" x14ac:dyDescent="0.25">
      <c r="B51606" s="106"/>
      <c r="C51606" s="106"/>
      <c r="D51606" s="139"/>
      <c r="P51606" s="142"/>
      <c r="Q51606" s="142"/>
      <c r="R51606" s="142"/>
      <c r="S51606" s="139"/>
    </row>
    <row r="51607" spans="2:19" ht="15.75" customHeight="1" x14ac:dyDescent="0.25">
      <c r="B51607" s="106"/>
      <c r="C51607" s="106"/>
      <c r="D51607" s="139"/>
      <c r="P51607" s="142"/>
      <c r="Q51607" s="142"/>
      <c r="R51607" s="142"/>
      <c r="S51607" s="139"/>
    </row>
    <row r="51608" spans="2:19" ht="15.75" customHeight="1" x14ac:dyDescent="0.25">
      <c r="B51608" s="106"/>
      <c r="C51608" s="106"/>
      <c r="D51608" s="139"/>
      <c r="P51608" s="142"/>
      <c r="Q51608" s="142"/>
      <c r="R51608" s="142"/>
      <c r="S51608" s="139"/>
    </row>
    <row r="51609" spans="2:19" ht="15.75" customHeight="1" x14ac:dyDescent="0.25">
      <c r="B51609" s="106"/>
      <c r="C51609" s="106"/>
      <c r="D51609" s="139"/>
      <c r="P51609" s="142"/>
      <c r="Q51609" s="142"/>
      <c r="R51609" s="142"/>
      <c r="S51609" s="139"/>
    </row>
    <row r="51610" spans="2:19" ht="15.75" customHeight="1" x14ac:dyDescent="0.25">
      <c r="B51610" s="106"/>
      <c r="C51610" s="106"/>
      <c r="D51610" s="139"/>
      <c r="P51610" s="142"/>
      <c r="Q51610" s="142"/>
      <c r="R51610" s="142"/>
      <c r="S51610" s="139"/>
    </row>
    <row r="51611" spans="2:19" ht="15.75" customHeight="1" x14ac:dyDescent="0.25">
      <c r="B51611" s="106"/>
      <c r="C51611" s="106"/>
      <c r="D51611" s="139"/>
      <c r="P51611" s="142"/>
      <c r="Q51611" s="142"/>
      <c r="R51611" s="142"/>
      <c r="S51611" s="139"/>
    </row>
    <row r="51612" spans="2:19" ht="15.75" customHeight="1" x14ac:dyDescent="0.25">
      <c r="B51612" s="106"/>
      <c r="C51612" s="106"/>
      <c r="D51612" s="139"/>
      <c r="P51612" s="142"/>
      <c r="Q51612" s="142"/>
      <c r="R51612" s="142"/>
      <c r="S51612" s="139"/>
    </row>
    <row r="51613" spans="2:19" ht="15.75" customHeight="1" x14ac:dyDescent="0.25">
      <c r="B51613" s="106"/>
      <c r="C51613" s="106"/>
      <c r="D51613" s="139"/>
      <c r="P51613" s="142"/>
      <c r="Q51613" s="142"/>
      <c r="R51613" s="142"/>
      <c r="S51613" s="139"/>
    </row>
    <row r="51614" spans="2:19" ht="15.75" customHeight="1" x14ac:dyDescent="0.25">
      <c r="B51614" s="106"/>
      <c r="C51614" s="106"/>
      <c r="D51614" s="139"/>
      <c r="P51614" s="142"/>
      <c r="Q51614" s="142"/>
      <c r="R51614" s="142"/>
      <c r="S51614" s="139"/>
    </row>
    <row r="51615" spans="2:19" ht="15.75" customHeight="1" x14ac:dyDescent="0.25">
      <c r="B51615" s="106"/>
      <c r="C51615" s="106"/>
      <c r="D51615" s="139"/>
      <c r="P51615" s="142"/>
      <c r="Q51615" s="142"/>
      <c r="R51615" s="142"/>
      <c r="S51615" s="139"/>
    </row>
    <row r="51616" spans="2:19" ht="15.75" customHeight="1" x14ac:dyDescent="0.25">
      <c r="B51616" s="106"/>
      <c r="C51616" s="106"/>
      <c r="D51616" s="139"/>
      <c r="P51616" s="142"/>
      <c r="Q51616" s="142"/>
      <c r="R51616" s="142"/>
      <c r="S51616" s="139"/>
    </row>
    <row r="51617" spans="2:19" ht="15.75" customHeight="1" x14ac:dyDescent="0.25">
      <c r="B51617" s="106"/>
      <c r="C51617" s="106"/>
      <c r="D51617" s="139"/>
      <c r="P51617" s="142"/>
      <c r="Q51617" s="142"/>
      <c r="R51617" s="142"/>
      <c r="S51617" s="139"/>
    </row>
    <row r="51618" spans="2:19" ht="15.75" customHeight="1" x14ac:dyDescent="0.25">
      <c r="B51618" s="106"/>
      <c r="C51618" s="106"/>
      <c r="D51618" s="139"/>
      <c r="P51618" s="142"/>
      <c r="Q51618" s="142"/>
      <c r="R51618" s="142"/>
      <c r="S51618" s="139"/>
    </row>
    <row r="51619" spans="2:19" ht="15.75" customHeight="1" x14ac:dyDescent="0.25">
      <c r="B51619" s="106"/>
      <c r="C51619" s="106"/>
      <c r="D51619" s="139"/>
      <c r="P51619" s="142"/>
      <c r="Q51619" s="142"/>
      <c r="R51619" s="142"/>
      <c r="S51619" s="139"/>
    </row>
    <row r="51620" spans="2:19" ht="15.75" customHeight="1" x14ac:dyDescent="0.25">
      <c r="B51620" s="106"/>
      <c r="C51620" s="106"/>
      <c r="D51620" s="139"/>
      <c r="P51620" s="142"/>
      <c r="Q51620" s="142"/>
      <c r="R51620" s="142"/>
      <c r="S51620" s="139"/>
    </row>
    <row r="51621" spans="2:19" ht="15.75" customHeight="1" x14ac:dyDescent="0.25">
      <c r="B51621" s="106"/>
      <c r="C51621" s="106"/>
      <c r="D51621" s="139"/>
      <c r="P51621" s="142"/>
      <c r="Q51621" s="142"/>
      <c r="R51621" s="142"/>
      <c r="S51621" s="139"/>
    </row>
    <row r="51622" spans="2:19" ht="15.75" customHeight="1" x14ac:dyDescent="0.25">
      <c r="B51622" s="106"/>
      <c r="C51622" s="106"/>
      <c r="D51622" s="139"/>
      <c r="P51622" s="142"/>
      <c r="Q51622" s="142"/>
      <c r="R51622" s="142"/>
      <c r="S51622" s="139"/>
    </row>
    <row r="51623" spans="2:19" ht="15.75" customHeight="1" x14ac:dyDescent="0.25">
      <c r="B51623" s="106"/>
      <c r="C51623" s="106"/>
      <c r="D51623" s="139"/>
      <c r="P51623" s="142"/>
      <c r="Q51623" s="142"/>
      <c r="R51623" s="142"/>
      <c r="S51623" s="139"/>
    </row>
    <row r="51624" spans="2:19" ht="15.75" customHeight="1" x14ac:dyDescent="0.25">
      <c r="B51624" s="106"/>
      <c r="C51624" s="106"/>
      <c r="D51624" s="139"/>
      <c r="P51624" s="142"/>
      <c r="Q51624" s="142"/>
      <c r="R51624" s="142"/>
      <c r="S51624" s="139"/>
    </row>
    <row r="51625" spans="2:19" ht="15.75" customHeight="1" x14ac:dyDescent="0.25">
      <c r="B51625" s="106"/>
      <c r="C51625" s="106"/>
      <c r="D51625" s="139"/>
      <c r="P51625" s="142"/>
      <c r="Q51625" s="142"/>
      <c r="R51625" s="142"/>
      <c r="S51625" s="139"/>
    </row>
    <row r="51626" spans="2:19" ht="15.75" customHeight="1" x14ac:dyDescent="0.25">
      <c r="B51626" s="106"/>
      <c r="C51626" s="106"/>
      <c r="D51626" s="139"/>
      <c r="P51626" s="142"/>
      <c r="Q51626" s="142"/>
      <c r="R51626" s="142"/>
      <c r="S51626" s="139"/>
    </row>
    <row r="51627" spans="2:19" ht="15.75" customHeight="1" x14ac:dyDescent="0.25">
      <c r="B51627" s="106"/>
      <c r="C51627" s="106"/>
      <c r="D51627" s="139"/>
      <c r="P51627" s="142"/>
      <c r="Q51627" s="142"/>
      <c r="R51627" s="142"/>
      <c r="S51627" s="139"/>
    </row>
    <row r="51628" spans="2:19" ht="15.75" customHeight="1" x14ac:dyDescent="0.25">
      <c r="B51628" s="106"/>
      <c r="C51628" s="106"/>
      <c r="D51628" s="139"/>
      <c r="P51628" s="142"/>
      <c r="Q51628" s="142"/>
      <c r="R51628" s="142"/>
      <c r="S51628" s="139"/>
    </row>
    <row r="51629" spans="2:19" ht="15.75" customHeight="1" x14ac:dyDescent="0.25">
      <c r="B51629" s="106"/>
      <c r="C51629" s="106"/>
      <c r="D51629" s="139"/>
      <c r="P51629" s="142"/>
      <c r="Q51629" s="142"/>
      <c r="R51629" s="142"/>
      <c r="S51629" s="139"/>
    </row>
    <row r="51630" spans="2:19" ht="15.75" customHeight="1" x14ac:dyDescent="0.25">
      <c r="B51630" s="106"/>
      <c r="C51630" s="106"/>
      <c r="D51630" s="139"/>
      <c r="P51630" s="142"/>
      <c r="Q51630" s="142"/>
      <c r="R51630" s="142"/>
      <c r="S51630" s="139"/>
    </row>
    <row r="51631" spans="2:19" ht="15.75" customHeight="1" x14ac:dyDescent="0.25">
      <c r="B51631" s="106"/>
      <c r="C51631" s="106"/>
      <c r="D51631" s="139"/>
      <c r="P51631" s="142"/>
      <c r="Q51631" s="142"/>
      <c r="R51631" s="142"/>
      <c r="S51631" s="139"/>
    </row>
    <row r="51632" spans="2:19" ht="15.75" customHeight="1" x14ac:dyDescent="0.25">
      <c r="B51632" s="106"/>
      <c r="C51632" s="106"/>
      <c r="D51632" s="139"/>
      <c r="P51632" s="142"/>
      <c r="Q51632" s="142"/>
      <c r="R51632" s="142"/>
      <c r="S51632" s="139"/>
    </row>
    <row r="51633" spans="2:19" ht="15.75" customHeight="1" x14ac:dyDescent="0.25">
      <c r="B51633" s="106"/>
      <c r="C51633" s="106"/>
      <c r="D51633" s="139"/>
      <c r="P51633" s="142"/>
      <c r="Q51633" s="142"/>
      <c r="R51633" s="142"/>
      <c r="S51633" s="139"/>
    </row>
    <row r="51634" spans="2:19" ht="15.75" customHeight="1" x14ac:dyDescent="0.25">
      <c r="B51634" s="106"/>
      <c r="C51634" s="106"/>
      <c r="D51634" s="139"/>
      <c r="P51634" s="142"/>
      <c r="Q51634" s="142"/>
      <c r="R51634" s="142"/>
      <c r="S51634" s="139"/>
    </row>
    <row r="51635" spans="2:19" ht="15.75" customHeight="1" x14ac:dyDescent="0.25">
      <c r="B51635" s="106"/>
      <c r="C51635" s="106"/>
      <c r="D51635" s="139"/>
      <c r="P51635" s="142"/>
      <c r="Q51635" s="142"/>
      <c r="R51635" s="142"/>
      <c r="S51635" s="139"/>
    </row>
    <row r="51636" spans="2:19" ht="15.75" customHeight="1" x14ac:dyDescent="0.25">
      <c r="B51636" s="106"/>
      <c r="C51636" s="106"/>
      <c r="D51636" s="139"/>
      <c r="P51636" s="142"/>
      <c r="Q51636" s="142"/>
      <c r="R51636" s="142"/>
      <c r="S51636" s="139"/>
    </row>
    <row r="51637" spans="2:19" ht="15.75" customHeight="1" x14ac:dyDescent="0.25">
      <c r="B51637" s="106"/>
      <c r="C51637" s="106"/>
      <c r="D51637" s="139"/>
      <c r="P51637" s="142"/>
      <c r="Q51637" s="142"/>
      <c r="R51637" s="142"/>
      <c r="S51637" s="139"/>
    </row>
    <row r="51638" spans="2:19" ht="15.75" customHeight="1" x14ac:dyDescent="0.25">
      <c r="B51638" s="106"/>
      <c r="C51638" s="106"/>
      <c r="D51638" s="139"/>
      <c r="P51638" s="142"/>
      <c r="Q51638" s="142"/>
      <c r="R51638" s="142"/>
      <c r="S51638" s="139"/>
    </row>
    <row r="51639" spans="2:19" ht="15.75" customHeight="1" x14ac:dyDescent="0.25">
      <c r="B51639" s="106"/>
      <c r="C51639" s="106"/>
      <c r="D51639" s="139"/>
      <c r="P51639" s="142"/>
      <c r="Q51639" s="142"/>
      <c r="R51639" s="142"/>
      <c r="S51639" s="139"/>
    </row>
    <row r="51640" spans="2:19" ht="15.75" customHeight="1" x14ac:dyDescent="0.25">
      <c r="B51640" s="106"/>
      <c r="C51640" s="106"/>
      <c r="D51640" s="139"/>
      <c r="P51640" s="142"/>
      <c r="Q51640" s="142"/>
      <c r="R51640" s="142"/>
      <c r="S51640" s="139"/>
    </row>
    <row r="51641" spans="2:19" ht="15.75" customHeight="1" x14ac:dyDescent="0.25">
      <c r="B51641" s="106"/>
      <c r="C51641" s="106"/>
      <c r="D51641" s="139"/>
      <c r="P51641" s="142"/>
      <c r="Q51641" s="142"/>
      <c r="R51641" s="142"/>
      <c r="S51641" s="139"/>
    </row>
    <row r="51642" spans="2:19" ht="15.75" customHeight="1" x14ac:dyDescent="0.25">
      <c r="B51642" s="106"/>
      <c r="C51642" s="106"/>
      <c r="D51642" s="139"/>
      <c r="P51642" s="142"/>
      <c r="Q51642" s="142"/>
      <c r="R51642" s="142"/>
      <c r="S51642" s="139"/>
    </row>
    <row r="51643" spans="2:19" ht="15.75" customHeight="1" x14ac:dyDescent="0.25">
      <c r="B51643" s="106"/>
      <c r="C51643" s="106"/>
      <c r="D51643" s="139"/>
      <c r="P51643" s="142"/>
      <c r="Q51643" s="142"/>
      <c r="R51643" s="142"/>
      <c r="S51643" s="139"/>
    </row>
    <row r="51644" spans="2:19" ht="15.75" customHeight="1" x14ac:dyDescent="0.25">
      <c r="B51644" s="106"/>
      <c r="C51644" s="106"/>
      <c r="D51644" s="139"/>
      <c r="P51644" s="142"/>
      <c r="Q51644" s="142"/>
      <c r="R51644" s="142"/>
      <c r="S51644" s="139"/>
    </row>
    <row r="51645" spans="2:19" ht="15.75" customHeight="1" x14ac:dyDescent="0.25">
      <c r="B51645" s="106"/>
      <c r="C51645" s="106"/>
      <c r="D51645" s="139"/>
      <c r="P51645" s="142"/>
      <c r="Q51645" s="142"/>
      <c r="R51645" s="142"/>
      <c r="S51645" s="139"/>
    </row>
    <row r="51646" spans="2:19" ht="15.75" customHeight="1" x14ac:dyDescent="0.25">
      <c r="B51646" s="106"/>
      <c r="C51646" s="106"/>
      <c r="D51646" s="139"/>
      <c r="P51646" s="142"/>
      <c r="Q51646" s="142"/>
      <c r="R51646" s="142"/>
      <c r="S51646" s="139"/>
    </row>
    <row r="51647" spans="2:19" ht="15.75" customHeight="1" x14ac:dyDescent="0.25">
      <c r="B51647" s="106"/>
      <c r="C51647" s="106"/>
      <c r="D51647" s="139"/>
      <c r="P51647" s="142"/>
      <c r="Q51647" s="142"/>
      <c r="R51647" s="142"/>
      <c r="S51647" s="139"/>
    </row>
    <row r="51648" spans="2:19" ht="15.75" customHeight="1" x14ac:dyDescent="0.25">
      <c r="B51648" s="106"/>
      <c r="C51648" s="106"/>
      <c r="D51648" s="139"/>
      <c r="P51648" s="142"/>
      <c r="Q51648" s="142"/>
      <c r="R51648" s="142"/>
      <c r="S51648" s="139"/>
    </row>
    <row r="51649" spans="2:19" ht="15.75" customHeight="1" x14ac:dyDescent="0.25">
      <c r="B51649" s="106"/>
      <c r="C51649" s="106"/>
      <c r="D51649" s="139"/>
      <c r="P51649" s="142"/>
      <c r="Q51649" s="142"/>
      <c r="R51649" s="142"/>
      <c r="S51649" s="139"/>
    </row>
    <row r="51650" spans="2:19" ht="15.75" customHeight="1" x14ac:dyDescent="0.25">
      <c r="B51650" s="106"/>
      <c r="C51650" s="106"/>
      <c r="D51650" s="139"/>
      <c r="P51650" s="142"/>
      <c r="Q51650" s="142"/>
      <c r="R51650" s="142"/>
      <c r="S51650" s="139"/>
    </row>
    <row r="51651" spans="2:19" ht="15.75" customHeight="1" x14ac:dyDescent="0.25">
      <c r="B51651" s="106"/>
      <c r="C51651" s="106"/>
      <c r="D51651" s="139"/>
      <c r="P51651" s="142"/>
      <c r="Q51651" s="142"/>
      <c r="R51651" s="142"/>
      <c r="S51651" s="139"/>
    </row>
    <row r="51652" spans="2:19" ht="15.75" customHeight="1" x14ac:dyDescent="0.25">
      <c r="B51652" s="106"/>
      <c r="C51652" s="106"/>
      <c r="D51652" s="139"/>
      <c r="P51652" s="142"/>
      <c r="Q51652" s="142"/>
      <c r="R51652" s="142"/>
      <c r="S51652" s="139"/>
    </row>
    <row r="51653" spans="2:19" ht="15.75" customHeight="1" x14ac:dyDescent="0.25">
      <c r="B51653" s="106"/>
      <c r="C51653" s="106"/>
      <c r="D51653" s="139"/>
      <c r="P51653" s="142"/>
      <c r="Q51653" s="142"/>
      <c r="R51653" s="142"/>
      <c r="S51653" s="139"/>
    </row>
    <row r="51654" spans="2:19" ht="15.75" customHeight="1" x14ac:dyDescent="0.25">
      <c r="B51654" s="106"/>
      <c r="C51654" s="106"/>
      <c r="D51654" s="139"/>
      <c r="P51654" s="142"/>
      <c r="Q51654" s="142"/>
      <c r="R51654" s="142"/>
      <c r="S51654" s="139"/>
    </row>
    <row r="51655" spans="2:19" ht="15.75" customHeight="1" x14ac:dyDescent="0.25">
      <c r="B51655" s="106"/>
      <c r="C51655" s="106"/>
      <c r="D51655" s="139"/>
      <c r="P51655" s="142"/>
      <c r="Q51655" s="142"/>
      <c r="R51655" s="142"/>
      <c r="S51655" s="139"/>
    </row>
    <row r="51656" spans="2:19" ht="15.75" customHeight="1" x14ac:dyDescent="0.25">
      <c r="B51656" s="106"/>
      <c r="C51656" s="106"/>
      <c r="D51656" s="139"/>
      <c r="P51656" s="142"/>
      <c r="Q51656" s="142"/>
      <c r="R51656" s="142"/>
      <c r="S51656" s="139"/>
    </row>
    <row r="51657" spans="2:19" ht="15.75" customHeight="1" x14ac:dyDescent="0.25">
      <c r="B51657" s="106"/>
      <c r="C51657" s="106"/>
      <c r="D51657" s="139"/>
      <c r="P51657" s="142"/>
      <c r="Q51657" s="142"/>
      <c r="R51657" s="142"/>
      <c r="S51657" s="139"/>
    </row>
    <row r="51658" spans="2:19" ht="15.75" customHeight="1" x14ac:dyDescent="0.25">
      <c r="B51658" s="106"/>
      <c r="C51658" s="106"/>
      <c r="D51658" s="139"/>
      <c r="P51658" s="142"/>
      <c r="Q51658" s="142"/>
      <c r="R51658" s="142"/>
      <c r="S51658" s="139"/>
    </row>
    <row r="51659" spans="2:19" ht="15.75" customHeight="1" x14ac:dyDescent="0.25">
      <c r="B51659" s="106"/>
      <c r="C51659" s="106"/>
      <c r="D51659" s="139"/>
      <c r="P51659" s="142"/>
      <c r="Q51659" s="142"/>
      <c r="R51659" s="142"/>
      <c r="S51659" s="139"/>
    </row>
    <row r="51660" spans="2:19" ht="15.75" customHeight="1" x14ac:dyDescent="0.25">
      <c r="B51660" s="106"/>
      <c r="C51660" s="106"/>
      <c r="D51660" s="139"/>
      <c r="P51660" s="142"/>
      <c r="Q51660" s="142"/>
      <c r="R51660" s="142"/>
      <c r="S51660" s="139"/>
    </row>
    <row r="51661" spans="2:19" ht="15.75" customHeight="1" x14ac:dyDescent="0.25">
      <c r="B51661" s="106"/>
      <c r="C51661" s="106"/>
      <c r="D51661" s="139"/>
      <c r="P51661" s="142"/>
      <c r="Q51661" s="142"/>
      <c r="R51661" s="142"/>
      <c r="S51661" s="139"/>
    </row>
    <row r="51662" spans="2:19" ht="15.75" customHeight="1" x14ac:dyDescent="0.25">
      <c r="B51662" s="106"/>
      <c r="C51662" s="106"/>
      <c r="D51662" s="139"/>
      <c r="P51662" s="142"/>
      <c r="Q51662" s="142"/>
      <c r="R51662" s="142"/>
      <c r="S51662" s="139"/>
    </row>
    <row r="51663" spans="2:19" ht="15.75" customHeight="1" x14ac:dyDescent="0.25">
      <c r="B51663" s="106"/>
      <c r="C51663" s="106"/>
      <c r="D51663" s="139"/>
      <c r="P51663" s="142"/>
      <c r="Q51663" s="142"/>
      <c r="R51663" s="142"/>
      <c r="S51663" s="139"/>
    </row>
    <row r="51664" spans="2:19" ht="15.75" customHeight="1" x14ac:dyDescent="0.25">
      <c r="B51664" s="106"/>
      <c r="C51664" s="106"/>
      <c r="D51664" s="139"/>
      <c r="P51664" s="142"/>
      <c r="Q51664" s="142"/>
      <c r="R51664" s="142"/>
      <c r="S51664" s="139"/>
    </row>
    <row r="51665" spans="2:19" ht="15.75" customHeight="1" x14ac:dyDescent="0.25">
      <c r="B51665" s="106"/>
      <c r="C51665" s="106"/>
      <c r="D51665" s="139"/>
      <c r="P51665" s="142"/>
      <c r="Q51665" s="142"/>
      <c r="R51665" s="142"/>
      <c r="S51665" s="139"/>
    </row>
    <row r="51666" spans="2:19" ht="15.75" customHeight="1" x14ac:dyDescent="0.25">
      <c r="B51666" s="106"/>
      <c r="C51666" s="106"/>
      <c r="D51666" s="139"/>
      <c r="P51666" s="142"/>
      <c r="Q51666" s="142"/>
      <c r="R51666" s="142"/>
      <c r="S51666" s="139"/>
    </row>
    <row r="51667" spans="2:19" ht="15.75" customHeight="1" x14ac:dyDescent="0.25">
      <c r="B51667" s="106"/>
      <c r="C51667" s="106"/>
      <c r="D51667" s="139"/>
      <c r="P51667" s="142"/>
      <c r="Q51667" s="142"/>
      <c r="R51667" s="142"/>
      <c r="S51667" s="139"/>
    </row>
    <row r="51668" spans="2:19" ht="15.75" customHeight="1" x14ac:dyDescent="0.25">
      <c r="B51668" s="106"/>
      <c r="C51668" s="106"/>
      <c r="D51668" s="139"/>
      <c r="P51668" s="142"/>
      <c r="Q51668" s="142"/>
      <c r="R51668" s="142"/>
      <c r="S51668" s="139"/>
    </row>
    <row r="51669" spans="2:19" ht="15.75" customHeight="1" x14ac:dyDescent="0.25">
      <c r="B51669" s="106"/>
      <c r="C51669" s="106"/>
      <c r="D51669" s="139"/>
      <c r="P51669" s="142"/>
      <c r="Q51669" s="142"/>
      <c r="R51669" s="142"/>
      <c r="S51669" s="139"/>
    </row>
    <row r="51670" spans="2:19" ht="15.75" customHeight="1" x14ac:dyDescent="0.25">
      <c r="B51670" s="106"/>
      <c r="C51670" s="106"/>
      <c r="D51670" s="139"/>
      <c r="P51670" s="142"/>
      <c r="Q51670" s="142"/>
      <c r="R51670" s="142"/>
      <c r="S51670" s="139"/>
    </row>
    <row r="51671" spans="2:19" ht="15.75" customHeight="1" x14ac:dyDescent="0.25">
      <c r="B51671" s="106"/>
      <c r="C51671" s="106"/>
      <c r="D51671" s="139"/>
      <c r="P51671" s="142"/>
      <c r="Q51671" s="142"/>
      <c r="R51671" s="142"/>
      <c r="S51671" s="139"/>
    </row>
    <row r="51672" spans="2:19" ht="15.75" customHeight="1" x14ac:dyDescent="0.25">
      <c r="B51672" s="106"/>
      <c r="C51672" s="106"/>
      <c r="D51672" s="139"/>
      <c r="P51672" s="142"/>
      <c r="Q51672" s="142"/>
      <c r="R51672" s="142"/>
      <c r="S51672" s="139"/>
    </row>
    <row r="51673" spans="2:19" ht="15.75" customHeight="1" x14ac:dyDescent="0.25">
      <c r="B51673" s="106"/>
      <c r="C51673" s="106"/>
      <c r="D51673" s="139"/>
      <c r="P51673" s="142"/>
      <c r="Q51673" s="142"/>
      <c r="R51673" s="142"/>
      <c r="S51673" s="139"/>
    </row>
    <row r="51674" spans="2:19" ht="15.75" customHeight="1" x14ac:dyDescent="0.25">
      <c r="B51674" s="106"/>
      <c r="C51674" s="106"/>
      <c r="D51674" s="139"/>
      <c r="P51674" s="142"/>
      <c r="Q51674" s="142"/>
      <c r="R51674" s="142"/>
      <c r="S51674" s="139"/>
    </row>
    <row r="51675" spans="2:19" ht="15.75" customHeight="1" x14ac:dyDescent="0.25">
      <c r="B51675" s="106"/>
      <c r="C51675" s="106"/>
      <c r="D51675" s="139"/>
      <c r="P51675" s="142"/>
      <c r="Q51675" s="142"/>
      <c r="R51675" s="142"/>
      <c r="S51675" s="139"/>
    </row>
    <row r="51676" spans="2:19" ht="15.75" customHeight="1" x14ac:dyDescent="0.25">
      <c r="B51676" s="106"/>
      <c r="C51676" s="106"/>
      <c r="D51676" s="139"/>
      <c r="P51676" s="142"/>
      <c r="Q51676" s="142"/>
      <c r="R51676" s="142"/>
      <c r="S51676" s="139"/>
    </row>
    <row r="51677" spans="2:19" ht="15.75" customHeight="1" x14ac:dyDescent="0.25">
      <c r="B51677" s="106"/>
      <c r="C51677" s="106"/>
      <c r="D51677" s="139"/>
      <c r="P51677" s="142"/>
      <c r="Q51677" s="142"/>
      <c r="R51677" s="142"/>
      <c r="S51677" s="139"/>
    </row>
    <row r="51678" spans="2:19" ht="15.75" customHeight="1" x14ac:dyDescent="0.25">
      <c r="B51678" s="106"/>
      <c r="C51678" s="106"/>
      <c r="D51678" s="139"/>
      <c r="P51678" s="142"/>
      <c r="Q51678" s="142"/>
      <c r="R51678" s="142"/>
      <c r="S51678" s="139"/>
    </row>
    <row r="51679" spans="2:19" ht="15.75" customHeight="1" x14ac:dyDescent="0.25">
      <c r="B51679" s="106"/>
      <c r="C51679" s="106"/>
      <c r="D51679" s="139"/>
      <c r="P51679" s="142"/>
      <c r="Q51679" s="142"/>
      <c r="R51679" s="142"/>
      <c r="S51679" s="139"/>
    </row>
    <row r="51680" spans="2:19" ht="15.75" customHeight="1" x14ac:dyDescent="0.25">
      <c r="B51680" s="106"/>
      <c r="C51680" s="106"/>
      <c r="D51680" s="139"/>
      <c r="P51680" s="142"/>
      <c r="Q51680" s="142"/>
      <c r="R51680" s="142"/>
      <c r="S51680" s="139"/>
    </row>
    <row r="51681" spans="2:19" ht="15.75" customHeight="1" x14ac:dyDescent="0.25">
      <c r="B51681" s="106"/>
      <c r="C51681" s="106"/>
      <c r="D51681" s="139"/>
      <c r="P51681" s="142"/>
      <c r="Q51681" s="142"/>
      <c r="R51681" s="142"/>
      <c r="S51681" s="139"/>
    </row>
    <row r="51682" spans="2:19" ht="15.75" customHeight="1" x14ac:dyDescent="0.25">
      <c r="B51682" s="106"/>
      <c r="C51682" s="106"/>
      <c r="D51682" s="139"/>
      <c r="P51682" s="142"/>
      <c r="Q51682" s="142"/>
      <c r="R51682" s="142"/>
      <c r="S51682" s="139"/>
    </row>
    <row r="51683" spans="2:19" ht="15.75" customHeight="1" x14ac:dyDescent="0.25">
      <c r="B51683" s="106"/>
      <c r="C51683" s="106"/>
      <c r="D51683" s="139"/>
      <c r="P51683" s="142"/>
      <c r="Q51683" s="142"/>
      <c r="R51683" s="142"/>
      <c r="S51683" s="139"/>
    </row>
    <row r="51684" spans="2:19" ht="15.75" customHeight="1" x14ac:dyDescent="0.25">
      <c r="B51684" s="106"/>
      <c r="C51684" s="106"/>
      <c r="D51684" s="139"/>
      <c r="P51684" s="142"/>
      <c r="Q51684" s="142"/>
      <c r="R51684" s="142"/>
      <c r="S51684" s="139"/>
    </row>
    <row r="51685" spans="2:19" ht="15.75" customHeight="1" x14ac:dyDescent="0.25">
      <c r="B51685" s="106"/>
      <c r="C51685" s="106"/>
      <c r="D51685" s="139"/>
      <c r="P51685" s="142"/>
      <c r="Q51685" s="142"/>
      <c r="R51685" s="142"/>
      <c r="S51685" s="139"/>
    </row>
    <row r="51686" spans="2:19" ht="15.75" customHeight="1" x14ac:dyDescent="0.25">
      <c r="B51686" s="106"/>
      <c r="C51686" s="106"/>
      <c r="D51686" s="139"/>
      <c r="P51686" s="142"/>
      <c r="Q51686" s="142"/>
      <c r="R51686" s="142"/>
      <c r="S51686" s="139"/>
    </row>
    <row r="51687" spans="2:19" ht="15.75" customHeight="1" x14ac:dyDescent="0.25">
      <c r="B51687" s="106"/>
      <c r="C51687" s="106"/>
      <c r="D51687" s="139"/>
      <c r="P51687" s="142"/>
      <c r="Q51687" s="142"/>
      <c r="R51687" s="142"/>
      <c r="S51687" s="139"/>
    </row>
    <row r="51688" spans="2:19" ht="15.75" customHeight="1" x14ac:dyDescent="0.25">
      <c r="B51688" s="106"/>
      <c r="C51688" s="106"/>
      <c r="D51688" s="139"/>
      <c r="P51688" s="142"/>
      <c r="Q51688" s="142"/>
      <c r="R51688" s="142"/>
      <c r="S51688" s="139"/>
    </row>
    <row r="51689" spans="2:19" ht="15.75" customHeight="1" x14ac:dyDescent="0.25">
      <c r="B51689" s="106"/>
      <c r="C51689" s="106"/>
      <c r="D51689" s="139"/>
      <c r="P51689" s="142"/>
      <c r="Q51689" s="142"/>
      <c r="R51689" s="142"/>
      <c r="S51689" s="139"/>
    </row>
    <row r="51690" spans="2:19" ht="15.75" customHeight="1" x14ac:dyDescent="0.25">
      <c r="B51690" s="106"/>
      <c r="C51690" s="106"/>
      <c r="D51690" s="139"/>
      <c r="P51690" s="142"/>
      <c r="Q51690" s="142"/>
      <c r="R51690" s="142"/>
      <c r="S51690" s="139"/>
    </row>
    <row r="51691" spans="2:19" ht="15.75" customHeight="1" x14ac:dyDescent="0.25">
      <c r="B51691" s="106"/>
      <c r="C51691" s="106"/>
      <c r="D51691" s="139"/>
      <c r="P51691" s="142"/>
      <c r="Q51691" s="142"/>
      <c r="R51691" s="142"/>
      <c r="S51691" s="139"/>
    </row>
    <row r="51692" spans="2:19" ht="15.75" customHeight="1" x14ac:dyDescent="0.25">
      <c r="B51692" s="106"/>
      <c r="C51692" s="106"/>
      <c r="D51692" s="139"/>
      <c r="P51692" s="142"/>
      <c r="Q51692" s="142"/>
      <c r="R51692" s="142"/>
      <c r="S51692" s="139"/>
    </row>
    <row r="51693" spans="2:19" ht="15.75" customHeight="1" x14ac:dyDescent="0.25">
      <c r="B51693" s="106"/>
      <c r="C51693" s="106"/>
      <c r="D51693" s="139"/>
      <c r="P51693" s="142"/>
      <c r="Q51693" s="142"/>
      <c r="R51693" s="142"/>
      <c r="S51693" s="139"/>
    </row>
    <row r="51694" spans="2:19" ht="15.75" customHeight="1" x14ac:dyDescent="0.25">
      <c r="B51694" s="106"/>
      <c r="C51694" s="106"/>
      <c r="D51694" s="139"/>
      <c r="P51694" s="142"/>
      <c r="Q51694" s="142"/>
      <c r="R51694" s="142"/>
      <c r="S51694" s="139"/>
    </row>
    <row r="51695" spans="2:19" ht="15.75" customHeight="1" x14ac:dyDescent="0.25">
      <c r="B51695" s="106"/>
      <c r="C51695" s="106"/>
      <c r="D51695" s="139"/>
      <c r="P51695" s="142"/>
      <c r="Q51695" s="142"/>
      <c r="R51695" s="142"/>
      <c r="S51695" s="139"/>
    </row>
    <row r="51696" spans="2:19" ht="15.75" customHeight="1" x14ac:dyDescent="0.25">
      <c r="B51696" s="106"/>
      <c r="C51696" s="106"/>
      <c r="D51696" s="139"/>
      <c r="P51696" s="142"/>
      <c r="Q51696" s="142"/>
      <c r="R51696" s="142"/>
      <c r="S51696" s="139"/>
    </row>
    <row r="51697" spans="2:19" ht="15.75" customHeight="1" x14ac:dyDescent="0.25">
      <c r="B51697" s="106"/>
      <c r="C51697" s="106"/>
      <c r="D51697" s="139"/>
      <c r="P51697" s="142"/>
      <c r="Q51697" s="142"/>
      <c r="R51697" s="142"/>
      <c r="S51697" s="139"/>
    </row>
    <row r="51698" spans="2:19" ht="15.75" customHeight="1" x14ac:dyDescent="0.25">
      <c r="B51698" s="106"/>
      <c r="C51698" s="106"/>
      <c r="D51698" s="139"/>
      <c r="P51698" s="142"/>
      <c r="Q51698" s="142"/>
      <c r="R51698" s="142"/>
      <c r="S51698" s="139"/>
    </row>
    <row r="51699" spans="2:19" ht="15.75" customHeight="1" x14ac:dyDescent="0.25">
      <c r="B51699" s="106"/>
      <c r="C51699" s="106"/>
      <c r="D51699" s="139"/>
      <c r="P51699" s="142"/>
      <c r="Q51699" s="142"/>
      <c r="R51699" s="142"/>
      <c r="S51699" s="139"/>
    </row>
    <row r="51700" spans="2:19" ht="15.75" customHeight="1" x14ac:dyDescent="0.25">
      <c r="B51700" s="106"/>
      <c r="C51700" s="106"/>
      <c r="D51700" s="139"/>
      <c r="P51700" s="142"/>
      <c r="Q51700" s="142"/>
      <c r="R51700" s="142"/>
      <c r="S51700" s="139"/>
    </row>
    <row r="51701" spans="2:19" ht="15.75" customHeight="1" x14ac:dyDescent="0.25">
      <c r="B51701" s="106"/>
      <c r="C51701" s="106"/>
      <c r="D51701" s="139"/>
      <c r="P51701" s="142"/>
      <c r="Q51701" s="142"/>
      <c r="R51701" s="142"/>
      <c r="S51701" s="139"/>
    </row>
    <row r="51702" spans="2:19" ht="15.75" customHeight="1" x14ac:dyDescent="0.25">
      <c r="B51702" s="106"/>
      <c r="C51702" s="106"/>
      <c r="D51702" s="139"/>
      <c r="P51702" s="142"/>
      <c r="Q51702" s="142"/>
      <c r="R51702" s="142"/>
      <c r="S51702" s="139"/>
    </row>
    <row r="51703" spans="2:19" ht="15.75" customHeight="1" x14ac:dyDescent="0.25">
      <c r="B51703" s="106"/>
      <c r="C51703" s="106"/>
      <c r="D51703" s="139"/>
      <c r="P51703" s="142"/>
      <c r="Q51703" s="142"/>
      <c r="R51703" s="142"/>
      <c r="S51703" s="139"/>
    </row>
    <row r="51704" spans="2:19" ht="15.75" customHeight="1" x14ac:dyDescent="0.25">
      <c r="B51704" s="106"/>
      <c r="C51704" s="106"/>
      <c r="D51704" s="139"/>
      <c r="P51704" s="142"/>
      <c r="Q51704" s="142"/>
      <c r="R51704" s="142"/>
      <c r="S51704" s="139"/>
    </row>
    <row r="51705" spans="2:19" ht="15.75" customHeight="1" x14ac:dyDescent="0.25">
      <c r="B51705" s="106"/>
      <c r="C51705" s="106"/>
      <c r="D51705" s="139"/>
      <c r="P51705" s="142"/>
      <c r="Q51705" s="142"/>
      <c r="R51705" s="142"/>
      <c r="S51705" s="139"/>
    </row>
    <row r="51706" spans="2:19" ht="15.75" customHeight="1" x14ac:dyDescent="0.25">
      <c r="B51706" s="106"/>
      <c r="C51706" s="106"/>
      <c r="D51706" s="139"/>
      <c r="P51706" s="142"/>
      <c r="Q51706" s="142"/>
      <c r="R51706" s="142"/>
      <c r="S51706" s="139"/>
    </row>
    <row r="51707" spans="2:19" ht="15.75" customHeight="1" x14ac:dyDescent="0.25">
      <c r="B51707" s="106"/>
      <c r="C51707" s="106"/>
      <c r="D51707" s="139"/>
      <c r="P51707" s="142"/>
      <c r="Q51707" s="142"/>
      <c r="R51707" s="142"/>
      <c r="S51707" s="139"/>
    </row>
    <row r="51708" spans="2:19" ht="15.75" customHeight="1" x14ac:dyDescent="0.25">
      <c r="B51708" s="106"/>
      <c r="C51708" s="106"/>
      <c r="D51708" s="139"/>
      <c r="P51708" s="142"/>
      <c r="Q51708" s="142"/>
      <c r="R51708" s="142"/>
      <c r="S51708" s="139"/>
    </row>
    <row r="51709" spans="2:19" ht="15.75" customHeight="1" x14ac:dyDescent="0.25">
      <c r="B51709" s="106"/>
      <c r="C51709" s="106"/>
      <c r="D51709" s="139"/>
      <c r="P51709" s="142"/>
      <c r="Q51709" s="142"/>
      <c r="R51709" s="142"/>
      <c r="S51709" s="139"/>
    </row>
    <row r="51710" spans="2:19" ht="15.75" customHeight="1" x14ac:dyDescent="0.25">
      <c r="B51710" s="106"/>
      <c r="C51710" s="106"/>
      <c r="D51710" s="139"/>
      <c r="P51710" s="142"/>
      <c r="Q51710" s="142"/>
      <c r="R51710" s="142"/>
      <c r="S51710" s="139"/>
    </row>
    <row r="51711" spans="2:19" ht="15.75" customHeight="1" x14ac:dyDescent="0.25">
      <c r="B51711" s="106"/>
      <c r="C51711" s="106"/>
      <c r="D51711" s="139"/>
      <c r="P51711" s="142"/>
      <c r="Q51711" s="142"/>
      <c r="R51711" s="142"/>
      <c r="S51711" s="139"/>
    </row>
    <row r="51712" spans="2:19" ht="15.75" customHeight="1" x14ac:dyDescent="0.25">
      <c r="B51712" s="106"/>
      <c r="C51712" s="106"/>
      <c r="D51712" s="139"/>
      <c r="P51712" s="142"/>
      <c r="Q51712" s="142"/>
      <c r="R51712" s="142"/>
      <c r="S51712" s="139"/>
    </row>
    <row r="51713" spans="2:19" ht="15.75" customHeight="1" x14ac:dyDescent="0.25">
      <c r="B51713" s="106"/>
      <c r="C51713" s="106"/>
      <c r="D51713" s="139"/>
      <c r="P51713" s="142"/>
      <c r="Q51713" s="142"/>
      <c r="R51713" s="142"/>
      <c r="S51713" s="139"/>
    </row>
    <row r="51714" spans="2:19" ht="15.75" customHeight="1" x14ac:dyDescent="0.25">
      <c r="B51714" s="106"/>
      <c r="C51714" s="106"/>
      <c r="D51714" s="139"/>
      <c r="P51714" s="142"/>
      <c r="Q51714" s="142"/>
      <c r="R51714" s="142"/>
      <c r="S51714" s="139"/>
    </row>
    <row r="51715" spans="2:19" ht="15.75" customHeight="1" x14ac:dyDescent="0.25">
      <c r="B51715" s="106"/>
      <c r="C51715" s="106"/>
      <c r="D51715" s="139"/>
      <c r="P51715" s="142"/>
      <c r="Q51715" s="142"/>
      <c r="R51715" s="142"/>
      <c r="S51715" s="139"/>
    </row>
    <row r="51716" spans="2:19" ht="15.75" customHeight="1" x14ac:dyDescent="0.25">
      <c r="B51716" s="106"/>
      <c r="C51716" s="106"/>
      <c r="D51716" s="139"/>
      <c r="P51716" s="142"/>
      <c r="Q51716" s="142"/>
      <c r="R51716" s="142"/>
      <c r="S51716" s="139"/>
    </row>
    <row r="51717" spans="2:19" ht="15.75" customHeight="1" x14ac:dyDescent="0.25">
      <c r="B51717" s="106"/>
      <c r="C51717" s="106"/>
      <c r="D51717" s="139"/>
      <c r="P51717" s="142"/>
      <c r="Q51717" s="142"/>
      <c r="R51717" s="142"/>
      <c r="S51717" s="139"/>
    </row>
    <row r="51718" spans="2:19" ht="15.75" customHeight="1" x14ac:dyDescent="0.25">
      <c r="B51718" s="106"/>
      <c r="C51718" s="106"/>
      <c r="D51718" s="139"/>
      <c r="P51718" s="142"/>
      <c r="Q51718" s="142"/>
      <c r="R51718" s="142"/>
      <c r="S51718" s="139"/>
    </row>
    <row r="51719" spans="2:19" ht="15.75" customHeight="1" x14ac:dyDescent="0.25">
      <c r="B51719" s="106"/>
      <c r="C51719" s="106"/>
      <c r="D51719" s="139"/>
      <c r="P51719" s="142"/>
      <c r="Q51719" s="142"/>
      <c r="R51719" s="142"/>
      <c r="S51719" s="139"/>
    </row>
    <row r="51720" spans="2:19" ht="15.75" customHeight="1" x14ac:dyDescent="0.25">
      <c r="B51720" s="106"/>
      <c r="C51720" s="106"/>
      <c r="D51720" s="139"/>
      <c r="P51720" s="142"/>
      <c r="Q51720" s="142"/>
      <c r="R51720" s="142"/>
      <c r="S51720" s="139"/>
    </row>
    <row r="51721" spans="2:19" ht="15.75" customHeight="1" x14ac:dyDescent="0.25">
      <c r="B51721" s="106"/>
      <c r="C51721" s="106"/>
      <c r="D51721" s="139"/>
      <c r="P51721" s="142"/>
      <c r="Q51721" s="142"/>
      <c r="R51721" s="142"/>
      <c r="S51721" s="139"/>
    </row>
    <row r="51722" spans="2:19" ht="15.75" customHeight="1" x14ac:dyDescent="0.25">
      <c r="B51722" s="106"/>
      <c r="C51722" s="106"/>
      <c r="D51722" s="139"/>
      <c r="P51722" s="142"/>
      <c r="Q51722" s="142"/>
      <c r="R51722" s="142"/>
      <c r="S51722" s="139"/>
    </row>
    <row r="51723" spans="2:19" ht="15.75" customHeight="1" x14ac:dyDescent="0.25">
      <c r="B51723" s="106"/>
      <c r="C51723" s="106"/>
      <c r="D51723" s="139"/>
      <c r="P51723" s="142"/>
      <c r="Q51723" s="142"/>
      <c r="R51723" s="142"/>
      <c r="S51723" s="139"/>
    </row>
    <row r="51724" spans="2:19" ht="15.75" customHeight="1" x14ac:dyDescent="0.25">
      <c r="B51724" s="106"/>
      <c r="C51724" s="106"/>
      <c r="D51724" s="139"/>
      <c r="P51724" s="142"/>
      <c r="Q51724" s="142"/>
      <c r="R51724" s="142"/>
      <c r="S51724" s="139"/>
    </row>
    <row r="51725" spans="2:19" ht="15.75" customHeight="1" x14ac:dyDescent="0.25">
      <c r="B51725" s="106"/>
      <c r="C51725" s="106"/>
      <c r="D51725" s="139"/>
      <c r="P51725" s="142"/>
      <c r="Q51725" s="142"/>
      <c r="R51725" s="142"/>
      <c r="S51725" s="139"/>
    </row>
    <row r="51726" spans="2:19" ht="15.75" customHeight="1" x14ac:dyDescent="0.25">
      <c r="B51726" s="106"/>
      <c r="C51726" s="106"/>
      <c r="D51726" s="139"/>
      <c r="P51726" s="142"/>
      <c r="Q51726" s="142"/>
      <c r="R51726" s="142"/>
      <c r="S51726" s="139"/>
    </row>
    <row r="51727" spans="2:19" ht="15.75" customHeight="1" x14ac:dyDescent="0.25">
      <c r="B51727" s="106"/>
      <c r="C51727" s="106"/>
      <c r="D51727" s="139"/>
      <c r="P51727" s="142"/>
      <c r="Q51727" s="142"/>
      <c r="R51727" s="142"/>
      <c r="S51727" s="139"/>
    </row>
    <row r="51728" spans="2:19" ht="15.75" customHeight="1" x14ac:dyDescent="0.25">
      <c r="B51728" s="106"/>
      <c r="C51728" s="106"/>
      <c r="D51728" s="139"/>
      <c r="P51728" s="142"/>
      <c r="Q51728" s="142"/>
      <c r="R51728" s="142"/>
      <c r="S51728" s="139"/>
    </row>
    <row r="51729" spans="2:19" ht="15.75" customHeight="1" x14ac:dyDescent="0.25">
      <c r="B51729" s="106"/>
      <c r="C51729" s="106"/>
      <c r="D51729" s="139"/>
      <c r="P51729" s="142"/>
      <c r="Q51729" s="142"/>
      <c r="R51729" s="142"/>
      <c r="S51729" s="139"/>
    </row>
    <row r="51730" spans="2:19" ht="15.75" customHeight="1" x14ac:dyDescent="0.25">
      <c r="B51730" s="106"/>
      <c r="C51730" s="106"/>
      <c r="D51730" s="139"/>
      <c r="P51730" s="142"/>
      <c r="Q51730" s="142"/>
      <c r="R51730" s="142"/>
      <c r="S51730" s="139"/>
    </row>
    <row r="51731" spans="2:19" ht="15.75" customHeight="1" x14ac:dyDescent="0.25">
      <c r="B51731" s="106"/>
      <c r="C51731" s="106"/>
      <c r="D51731" s="139"/>
      <c r="P51731" s="142"/>
      <c r="Q51731" s="142"/>
      <c r="R51731" s="142"/>
      <c r="S51731" s="139"/>
    </row>
    <row r="51732" spans="2:19" ht="15.75" customHeight="1" x14ac:dyDescent="0.25">
      <c r="B51732" s="106"/>
      <c r="C51732" s="106"/>
      <c r="D51732" s="139"/>
      <c r="P51732" s="142"/>
      <c r="Q51732" s="142"/>
      <c r="R51732" s="142"/>
      <c r="S51732" s="139"/>
    </row>
    <row r="51733" spans="2:19" ht="15.75" customHeight="1" x14ac:dyDescent="0.25">
      <c r="B51733" s="106"/>
      <c r="C51733" s="106"/>
      <c r="D51733" s="139"/>
      <c r="P51733" s="142"/>
      <c r="Q51733" s="142"/>
      <c r="R51733" s="142"/>
      <c r="S51733" s="139"/>
    </row>
    <row r="51734" spans="2:19" ht="15.75" customHeight="1" x14ac:dyDescent="0.25">
      <c r="B51734" s="106"/>
      <c r="C51734" s="106"/>
      <c r="D51734" s="139"/>
      <c r="P51734" s="142"/>
      <c r="Q51734" s="142"/>
      <c r="R51734" s="142"/>
      <c r="S51734" s="139"/>
    </row>
    <row r="51735" spans="2:19" ht="15.75" customHeight="1" x14ac:dyDescent="0.25">
      <c r="B51735" s="106"/>
      <c r="C51735" s="106"/>
      <c r="D51735" s="139"/>
      <c r="P51735" s="142"/>
      <c r="Q51735" s="142"/>
      <c r="R51735" s="142"/>
      <c r="S51735" s="139"/>
    </row>
    <row r="51736" spans="2:19" ht="15.75" customHeight="1" x14ac:dyDescent="0.25">
      <c r="B51736" s="106"/>
      <c r="C51736" s="106"/>
      <c r="D51736" s="139"/>
      <c r="P51736" s="142"/>
      <c r="Q51736" s="142"/>
      <c r="R51736" s="142"/>
      <c r="S51736" s="139"/>
    </row>
    <row r="51737" spans="2:19" ht="15.75" customHeight="1" x14ac:dyDescent="0.25">
      <c r="B51737" s="106"/>
      <c r="C51737" s="106"/>
      <c r="D51737" s="139"/>
      <c r="P51737" s="142"/>
      <c r="Q51737" s="142"/>
      <c r="R51737" s="142"/>
      <c r="S51737" s="139"/>
    </row>
    <row r="51738" spans="2:19" ht="15.75" customHeight="1" x14ac:dyDescent="0.25">
      <c r="B51738" s="106"/>
      <c r="C51738" s="106"/>
      <c r="D51738" s="139"/>
      <c r="P51738" s="142"/>
      <c r="Q51738" s="142"/>
      <c r="R51738" s="142"/>
      <c r="S51738" s="139"/>
    </row>
    <row r="51739" spans="2:19" ht="15.75" customHeight="1" x14ac:dyDescent="0.25">
      <c r="B51739" s="106"/>
      <c r="C51739" s="106"/>
      <c r="D51739" s="139"/>
      <c r="P51739" s="142"/>
      <c r="Q51739" s="142"/>
      <c r="R51739" s="142"/>
      <c r="S51739" s="139"/>
    </row>
    <row r="51740" spans="2:19" ht="15.75" customHeight="1" x14ac:dyDescent="0.25">
      <c r="B51740" s="106"/>
      <c r="C51740" s="106"/>
      <c r="D51740" s="139"/>
      <c r="P51740" s="142"/>
      <c r="Q51740" s="142"/>
      <c r="R51740" s="142"/>
      <c r="S51740" s="139"/>
    </row>
    <row r="51741" spans="2:19" ht="15.75" customHeight="1" x14ac:dyDescent="0.25">
      <c r="B51741" s="106"/>
      <c r="C51741" s="106"/>
      <c r="D51741" s="139"/>
      <c r="P51741" s="142"/>
      <c r="Q51741" s="142"/>
      <c r="R51741" s="142"/>
      <c r="S51741" s="139"/>
    </row>
    <row r="51742" spans="2:19" ht="15.75" customHeight="1" x14ac:dyDescent="0.25">
      <c r="B51742" s="106"/>
      <c r="C51742" s="106"/>
      <c r="D51742" s="139"/>
      <c r="P51742" s="142"/>
      <c r="Q51742" s="142"/>
      <c r="R51742" s="142"/>
      <c r="S51742" s="139"/>
    </row>
    <row r="51743" spans="2:19" ht="15.75" customHeight="1" x14ac:dyDescent="0.25">
      <c r="B51743" s="106"/>
      <c r="C51743" s="106"/>
      <c r="D51743" s="139"/>
      <c r="P51743" s="142"/>
      <c r="Q51743" s="142"/>
      <c r="R51743" s="142"/>
      <c r="S51743" s="139"/>
    </row>
    <row r="51744" spans="2:19" ht="15.75" customHeight="1" x14ac:dyDescent="0.25">
      <c r="B51744" s="106"/>
      <c r="C51744" s="106"/>
      <c r="D51744" s="139"/>
      <c r="P51744" s="142"/>
      <c r="Q51744" s="142"/>
      <c r="R51744" s="142"/>
      <c r="S51744" s="139"/>
    </row>
    <row r="51745" spans="2:19" ht="15.75" customHeight="1" x14ac:dyDescent="0.25">
      <c r="B51745" s="106"/>
      <c r="C51745" s="106"/>
      <c r="D51745" s="139"/>
      <c r="P51745" s="142"/>
      <c r="Q51745" s="142"/>
      <c r="R51745" s="142"/>
      <c r="S51745" s="139"/>
    </row>
    <row r="51746" spans="2:19" ht="15.75" customHeight="1" x14ac:dyDescent="0.25">
      <c r="B51746" s="106"/>
      <c r="C51746" s="106"/>
      <c r="D51746" s="139"/>
      <c r="P51746" s="142"/>
      <c r="Q51746" s="142"/>
      <c r="R51746" s="142"/>
      <c r="S51746" s="139"/>
    </row>
    <row r="51747" spans="2:19" ht="15.75" customHeight="1" x14ac:dyDescent="0.25">
      <c r="B51747" s="106"/>
      <c r="C51747" s="106"/>
      <c r="D51747" s="139"/>
      <c r="P51747" s="142"/>
      <c r="Q51747" s="142"/>
      <c r="R51747" s="142"/>
      <c r="S51747" s="139"/>
    </row>
    <row r="51748" spans="2:19" ht="15.75" customHeight="1" x14ac:dyDescent="0.25">
      <c r="B51748" s="106"/>
      <c r="C51748" s="106"/>
      <c r="D51748" s="139"/>
      <c r="P51748" s="142"/>
      <c r="Q51748" s="142"/>
      <c r="R51748" s="142"/>
      <c r="S51748" s="139"/>
    </row>
    <row r="51749" spans="2:19" ht="15.75" customHeight="1" x14ac:dyDescent="0.25">
      <c r="B51749" s="106"/>
      <c r="C51749" s="106"/>
      <c r="D51749" s="139"/>
      <c r="P51749" s="142"/>
      <c r="Q51749" s="142"/>
      <c r="R51749" s="142"/>
      <c r="S51749" s="139"/>
    </row>
    <row r="51750" spans="2:19" ht="15.75" customHeight="1" x14ac:dyDescent="0.25">
      <c r="B51750" s="106"/>
      <c r="C51750" s="106"/>
      <c r="D51750" s="139"/>
      <c r="P51750" s="142"/>
      <c r="Q51750" s="142"/>
      <c r="R51750" s="142"/>
      <c r="S51750" s="139"/>
    </row>
    <row r="51751" spans="2:19" ht="15.75" customHeight="1" x14ac:dyDescent="0.25">
      <c r="B51751" s="106"/>
      <c r="C51751" s="106"/>
      <c r="D51751" s="139"/>
      <c r="P51751" s="142"/>
      <c r="Q51751" s="142"/>
      <c r="R51751" s="142"/>
      <c r="S51751" s="139"/>
    </row>
    <row r="51752" spans="2:19" ht="15.75" customHeight="1" x14ac:dyDescent="0.25">
      <c r="B51752" s="106"/>
      <c r="C51752" s="106"/>
      <c r="D51752" s="139"/>
      <c r="P51752" s="142"/>
      <c r="Q51752" s="142"/>
      <c r="R51752" s="142"/>
      <c r="S51752" s="139"/>
    </row>
    <row r="51753" spans="2:19" ht="15.75" customHeight="1" x14ac:dyDescent="0.25">
      <c r="B51753" s="106"/>
      <c r="C51753" s="106"/>
      <c r="D51753" s="139"/>
      <c r="P51753" s="142"/>
      <c r="Q51753" s="142"/>
      <c r="R51753" s="142"/>
      <c r="S51753" s="139"/>
    </row>
    <row r="51754" spans="2:19" ht="15.75" customHeight="1" x14ac:dyDescent="0.25">
      <c r="B51754" s="106"/>
      <c r="C51754" s="106"/>
      <c r="D51754" s="139"/>
      <c r="P51754" s="142"/>
      <c r="Q51754" s="142"/>
      <c r="R51754" s="142"/>
      <c r="S51754" s="139"/>
    </row>
    <row r="51755" spans="2:19" ht="15.75" customHeight="1" x14ac:dyDescent="0.25">
      <c r="B51755" s="106"/>
      <c r="C51755" s="106"/>
      <c r="D51755" s="139"/>
      <c r="P51755" s="142"/>
      <c r="Q51755" s="142"/>
      <c r="R51755" s="142"/>
      <c r="S51755" s="139"/>
    </row>
    <row r="51756" spans="2:19" ht="15.75" customHeight="1" x14ac:dyDescent="0.25">
      <c r="B51756" s="106"/>
      <c r="C51756" s="106"/>
      <c r="D51756" s="139"/>
      <c r="P51756" s="142"/>
      <c r="Q51756" s="142"/>
      <c r="R51756" s="142"/>
      <c r="S51756" s="139"/>
    </row>
    <row r="51757" spans="2:19" ht="15.75" customHeight="1" x14ac:dyDescent="0.25">
      <c r="B51757" s="106"/>
      <c r="C51757" s="106"/>
      <c r="D51757" s="139"/>
      <c r="P51757" s="142"/>
      <c r="Q51757" s="142"/>
      <c r="R51757" s="142"/>
      <c r="S51757" s="139"/>
    </row>
    <row r="51758" spans="2:19" ht="15.75" customHeight="1" x14ac:dyDescent="0.25">
      <c r="B51758" s="106"/>
      <c r="C51758" s="106"/>
      <c r="D51758" s="139"/>
      <c r="P51758" s="142"/>
      <c r="Q51758" s="142"/>
      <c r="R51758" s="142"/>
      <c r="S51758" s="139"/>
    </row>
    <row r="51759" spans="2:19" ht="15.75" customHeight="1" x14ac:dyDescent="0.25">
      <c r="B51759" s="106"/>
      <c r="C51759" s="106"/>
      <c r="D51759" s="139"/>
      <c r="P51759" s="142"/>
      <c r="Q51759" s="142"/>
      <c r="R51759" s="142"/>
      <c r="S51759" s="139"/>
    </row>
    <row r="51760" spans="2:19" ht="15.75" customHeight="1" x14ac:dyDescent="0.25">
      <c r="B51760" s="106"/>
      <c r="C51760" s="106"/>
      <c r="D51760" s="139"/>
      <c r="P51760" s="142"/>
      <c r="Q51760" s="142"/>
      <c r="R51760" s="142"/>
      <c r="S51760" s="139"/>
    </row>
    <row r="51761" spans="2:19" ht="15.75" customHeight="1" x14ac:dyDescent="0.25">
      <c r="B51761" s="106"/>
      <c r="C51761" s="106"/>
      <c r="D51761" s="139"/>
      <c r="P51761" s="142"/>
      <c r="Q51761" s="142"/>
      <c r="R51761" s="142"/>
      <c r="S51761" s="139"/>
    </row>
    <row r="51762" spans="2:19" ht="15.75" customHeight="1" x14ac:dyDescent="0.25">
      <c r="B51762" s="106"/>
      <c r="C51762" s="106"/>
      <c r="D51762" s="139"/>
      <c r="P51762" s="142"/>
      <c r="Q51762" s="142"/>
      <c r="R51762" s="142"/>
      <c r="S51762" s="139"/>
    </row>
    <row r="51763" spans="2:19" ht="15.75" customHeight="1" x14ac:dyDescent="0.25">
      <c r="B51763" s="106"/>
      <c r="C51763" s="106"/>
      <c r="D51763" s="139"/>
      <c r="P51763" s="142"/>
      <c r="Q51763" s="142"/>
      <c r="R51763" s="142"/>
      <c r="S51763" s="139"/>
    </row>
    <row r="51764" spans="2:19" ht="15.75" customHeight="1" x14ac:dyDescent="0.25">
      <c r="B51764" s="106"/>
      <c r="C51764" s="106"/>
      <c r="D51764" s="139"/>
      <c r="P51764" s="142"/>
      <c r="Q51764" s="142"/>
      <c r="R51764" s="142"/>
      <c r="S51764" s="139"/>
    </row>
    <row r="51765" spans="2:19" ht="15.75" customHeight="1" x14ac:dyDescent="0.25">
      <c r="B51765" s="106"/>
      <c r="C51765" s="106"/>
      <c r="D51765" s="139"/>
      <c r="P51765" s="142"/>
      <c r="Q51765" s="142"/>
      <c r="R51765" s="142"/>
      <c r="S51765" s="139"/>
    </row>
    <row r="51766" spans="2:19" ht="15.75" customHeight="1" x14ac:dyDescent="0.25">
      <c r="B51766" s="106"/>
      <c r="C51766" s="106"/>
      <c r="D51766" s="139"/>
      <c r="P51766" s="142"/>
      <c r="Q51766" s="142"/>
      <c r="R51766" s="142"/>
      <c r="S51766" s="139"/>
    </row>
    <row r="51767" spans="2:19" ht="15.75" customHeight="1" x14ac:dyDescent="0.25">
      <c r="B51767" s="106"/>
      <c r="C51767" s="106"/>
      <c r="D51767" s="139"/>
      <c r="P51767" s="142"/>
      <c r="Q51767" s="142"/>
      <c r="R51767" s="142"/>
      <c r="S51767" s="139"/>
    </row>
    <row r="51768" spans="2:19" ht="15.75" customHeight="1" x14ac:dyDescent="0.25">
      <c r="B51768" s="106"/>
      <c r="C51768" s="106"/>
      <c r="D51768" s="139"/>
      <c r="P51768" s="142"/>
      <c r="Q51768" s="142"/>
      <c r="R51768" s="142"/>
      <c r="S51768" s="139"/>
    </row>
    <row r="51769" spans="2:19" ht="15.75" customHeight="1" x14ac:dyDescent="0.25">
      <c r="B51769" s="106"/>
      <c r="C51769" s="106"/>
      <c r="D51769" s="139"/>
      <c r="P51769" s="142"/>
      <c r="Q51769" s="142"/>
      <c r="R51769" s="142"/>
      <c r="S51769" s="139"/>
    </row>
    <row r="51770" spans="2:19" ht="15.75" customHeight="1" x14ac:dyDescent="0.25">
      <c r="B51770" s="106"/>
      <c r="C51770" s="106"/>
      <c r="D51770" s="139"/>
      <c r="P51770" s="142"/>
      <c r="Q51770" s="142"/>
      <c r="R51770" s="142"/>
      <c r="S51770" s="139"/>
    </row>
    <row r="51771" spans="2:19" ht="15.75" customHeight="1" x14ac:dyDescent="0.25">
      <c r="B51771" s="106"/>
      <c r="C51771" s="106"/>
      <c r="D51771" s="139"/>
      <c r="P51771" s="142"/>
      <c r="Q51771" s="142"/>
      <c r="R51771" s="142"/>
      <c r="S51771" s="139"/>
    </row>
    <row r="51772" spans="2:19" ht="15.75" customHeight="1" x14ac:dyDescent="0.25">
      <c r="B51772" s="106"/>
      <c r="C51772" s="106"/>
      <c r="D51772" s="139"/>
      <c r="P51772" s="142"/>
      <c r="Q51772" s="142"/>
      <c r="R51772" s="142"/>
      <c r="S51772" s="139"/>
    </row>
    <row r="51773" spans="2:19" ht="15.75" customHeight="1" x14ac:dyDescent="0.25">
      <c r="B51773" s="106"/>
      <c r="C51773" s="106"/>
      <c r="D51773" s="139"/>
      <c r="P51773" s="142"/>
      <c r="Q51773" s="142"/>
      <c r="R51773" s="142"/>
      <c r="S51773" s="139"/>
    </row>
    <row r="51774" spans="2:19" ht="15.75" customHeight="1" x14ac:dyDescent="0.25">
      <c r="B51774" s="106"/>
      <c r="C51774" s="106"/>
      <c r="D51774" s="139"/>
      <c r="P51774" s="142"/>
      <c r="Q51774" s="142"/>
      <c r="R51774" s="142"/>
      <c r="S51774" s="139"/>
    </row>
    <row r="51775" spans="2:19" ht="15.75" customHeight="1" x14ac:dyDescent="0.25">
      <c r="B51775" s="106"/>
      <c r="C51775" s="106"/>
      <c r="D51775" s="139"/>
      <c r="P51775" s="142"/>
      <c r="Q51775" s="142"/>
      <c r="R51775" s="142"/>
      <c r="S51775" s="139"/>
    </row>
    <row r="51776" spans="2:19" ht="15.75" customHeight="1" x14ac:dyDescent="0.25">
      <c r="B51776" s="106"/>
      <c r="C51776" s="106"/>
      <c r="D51776" s="139"/>
      <c r="P51776" s="142"/>
      <c r="Q51776" s="142"/>
      <c r="R51776" s="142"/>
      <c r="S51776" s="139"/>
    </row>
    <row r="51777" spans="2:19" ht="15.75" customHeight="1" x14ac:dyDescent="0.25">
      <c r="B51777" s="106"/>
      <c r="C51777" s="106"/>
      <c r="D51777" s="139"/>
      <c r="P51777" s="142"/>
      <c r="Q51777" s="142"/>
      <c r="R51777" s="142"/>
      <c r="S51777" s="139"/>
    </row>
    <row r="51778" spans="2:19" ht="15.75" customHeight="1" x14ac:dyDescent="0.25">
      <c r="B51778" s="106"/>
      <c r="C51778" s="106"/>
      <c r="D51778" s="139"/>
      <c r="P51778" s="142"/>
      <c r="Q51778" s="142"/>
      <c r="R51778" s="142"/>
      <c r="S51778" s="139"/>
    </row>
    <row r="51779" spans="2:19" ht="15.75" customHeight="1" x14ac:dyDescent="0.25">
      <c r="B51779" s="106"/>
      <c r="C51779" s="106"/>
      <c r="D51779" s="139"/>
      <c r="P51779" s="142"/>
      <c r="Q51779" s="142"/>
      <c r="R51779" s="142"/>
      <c r="S51779" s="139"/>
    </row>
    <row r="51780" spans="2:19" ht="15.75" customHeight="1" x14ac:dyDescent="0.25">
      <c r="B51780" s="106"/>
      <c r="C51780" s="106"/>
      <c r="D51780" s="139"/>
      <c r="P51780" s="142"/>
      <c r="Q51780" s="142"/>
      <c r="R51780" s="142"/>
      <c r="S51780" s="139"/>
    </row>
    <row r="51781" spans="2:19" ht="15.75" customHeight="1" x14ac:dyDescent="0.25">
      <c r="B51781" s="106"/>
      <c r="C51781" s="106"/>
      <c r="D51781" s="139"/>
      <c r="P51781" s="142"/>
      <c r="Q51781" s="142"/>
      <c r="R51781" s="142"/>
      <c r="S51781" s="139"/>
    </row>
    <row r="51782" spans="2:19" ht="15.75" customHeight="1" x14ac:dyDescent="0.25">
      <c r="B51782" s="106"/>
      <c r="C51782" s="106"/>
      <c r="D51782" s="139"/>
      <c r="P51782" s="142"/>
      <c r="Q51782" s="142"/>
      <c r="R51782" s="142"/>
      <c r="S51782" s="139"/>
    </row>
    <row r="51783" spans="2:19" ht="15.75" customHeight="1" x14ac:dyDescent="0.25">
      <c r="B51783" s="106"/>
      <c r="C51783" s="106"/>
      <c r="D51783" s="139"/>
      <c r="P51783" s="142"/>
      <c r="Q51783" s="142"/>
      <c r="R51783" s="142"/>
      <c r="S51783" s="139"/>
    </row>
    <row r="51784" spans="2:19" ht="15.75" customHeight="1" x14ac:dyDescent="0.25">
      <c r="B51784" s="106"/>
      <c r="C51784" s="106"/>
      <c r="D51784" s="139"/>
      <c r="P51784" s="142"/>
      <c r="Q51784" s="142"/>
      <c r="R51784" s="142"/>
      <c r="S51784" s="139"/>
    </row>
    <row r="51785" spans="2:19" ht="15.75" customHeight="1" x14ac:dyDescent="0.25">
      <c r="B51785" s="106"/>
      <c r="C51785" s="106"/>
      <c r="D51785" s="139"/>
      <c r="P51785" s="142"/>
      <c r="Q51785" s="142"/>
      <c r="R51785" s="142"/>
      <c r="S51785" s="139"/>
    </row>
    <row r="51786" spans="2:19" ht="15.75" customHeight="1" x14ac:dyDescent="0.25">
      <c r="B51786" s="106"/>
      <c r="C51786" s="106"/>
      <c r="D51786" s="139"/>
      <c r="P51786" s="142"/>
      <c r="Q51786" s="142"/>
      <c r="R51786" s="142"/>
      <c r="S51786" s="139"/>
    </row>
    <row r="51787" spans="2:19" ht="15.75" customHeight="1" x14ac:dyDescent="0.25">
      <c r="B51787" s="106"/>
      <c r="C51787" s="106"/>
      <c r="D51787" s="139"/>
      <c r="P51787" s="142"/>
      <c r="Q51787" s="142"/>
      <c r="R51787" s="142"/>
      <c r="S51787" s="139"/>
    </row>
    <row r="51788" spans="2:19" ht="15.75" customHeight="1" x14ac:dyDescent="0.25">
      <c r="B51788" s="106"/>
      <c r="C51788" s="106"/>
      <c r="D51788" s="139"/>
      <c r="P51788" s="142"/>
      <c r="Q51788" s="142"/>
      <c r="R51788" s="142"/>
      <c r="S51788" s="139"/>
    </row>
    <row r="51789" spans="2:19" ht="15.75" customHeight="1" x14ac:dyDescent="0.25">
      <c r="B51789" s="106"/>
      <c r="C51789" s="106"/>
      <c r="D51789" s="139"/>
      <c r="P51789" s="142"/>
      <c r="Q51789" s="142"/>
      <c r="R51789" s="142"/>
      <c r="S51789" s="139"/>
    </row>
    <row r="51790" spans="2:19" ht="15.75" customHeight="1" x14ac:dyDescent="0.25">
      <c r="B51790" s="106"/>
      <c r="C51790" s="106"/>
      <c r="D51790" s="139"/>
      <c r="P51790" s="142"/>
      <c r="Q51790" s="142"/>
      <c r="R51790" s="142"/>
      <c r="S51790" s="139"/>
    </row>
    <row r="51791" spans="2:19" ht="15.75" customHeight="1" x14ac:dyDescent="0.25">
      <c r="B51791" s="106"/>
      <c r="C51791" s="106"/>
      <c r="D51791" s="139"/>
      <c r="P51791" s="142"/>
      <c r="Q51791" s="142"/>
      <c r="R51791" s="142"/>
      <c r="S51791" s="139"/>
    </row>
    <row r="51792" spans="2:19" ht="15.75" customHeight="1" x14ac:dyDescent="0.25">
      <c r="B51792" s="106"/>
      <c r="C51792" s="106"/>
      <c r="D51792" s="139"/>
      <c r="P51792" s="142"/>
      <c r="Q51792" s="142"/>
      <c r="R51792" s="142"/>
      <c r="S51792" s="139"/>
    </row>
    <row r="51793" spans="2:19" ht="15.75" customHeight="1" x14ac:dyDescent="0.25">
      <c r="B51793" s="106"/>
      <c r="C51793" s="106"/>
      <c r="D51793" s="139"/>
      <c r="P51793" s="142"/>
      <c r="Q51793" s="142"/>
      <c r="R51793" s="142"/>
      <c r="S51793" s="139"/>
    </row>
    <row r="51794" spans="2:19" ht="15.75" customHeight="1" x14ac:dyDescent="0.25">
      <c r="B51794" s="106"/>
      <c r="C51794" s="106"/>
      <c r="D51794" s="139"/>
      <c r="P51794" s="142"/>
      <c r="Q51794" s="142"/>
      <c r="R51794" s="142"/>
      <c r="S51794" s="139"/>
    </row>
    <row r="51795" spans="2:19" ht="15.75" customHeight="1" x14ac:dyDescent="0.25">
      <c r="B51795" s="106"/>
      <c r="C51795" s="106"/>
      <c r="D51795" s="139"/>
      <c r="P51795" s="142"/>
      <c r="Q51795" s="142"/>
      <c r="R51795" s="142"/>
      <c r="S51795" s="139"/>
    </row>
    <row r="51796" spans="2:19" ht="15.75" customHeight="1" x14ac:dyDescent="0.25">
      <c r="B51796" s="106"/>
      <c r="C51796" s="106"/>
      <c r="D51796" s="139"/>
      <c r="P51796" s="142"/>
      <c r="Q51796" s="142"/>
      <c r="R51796" s="142"/>
      <c r="S51796" s="139"/>
    </row>
    <row r="51797" spans="2:19" ht="15.75" customHeight="1" x14ac:dyDescent="0.25">
      <c r="B51797" s="106"/>
      <c r="C51797" s="106"/>
      <c r="D51797" s="139"/>
      <c r="P51797" s="142"/>
      <c r="Q51797" s="142"/>
      <c r="R51797" s="142"/>
      <c r="S51797" s="139"/>
    </row>
    <row r="51798" spans="2:19" ht="15.75" customHeight="1" x14ac:dyDescent="0.25">
      <c r="B51798" s="106"/>
      <c r="C51798" s="106"/>
      <c r="D51798" s="139"/>
      <c r="P51798" s="142"/>
      <c r="Q51798" s="142"/>
      <c r="R51798" s="142"/>
      <c r="S51798" s="139"/>
    </row>
    <row r="51799" spans="2:19" ht="15.75" customHeight="1" x14ac:dyDescent="0.25">
      <c r="B51799" s="106"/>
      <c r="C51799" s="106"/>
      <c r="D51799" s="139"/>
      <c r="P51799" s="142"/>
      <c r="Q51799" s="142"/>
      <c r="R51799" s="142"/>
      <c r="S51799" s="139"/>
    </row>
    <row r="51800" spans="2:19" ht="15.75" customHeight="1" x14ac:dyDescent="0.25">
      <c r="B51800" s="106"/>
      <c r="C51800" s="106"/>
      <c r="D51800" s="139"/>
      <c r="P51800" s="142"/>
      <c r="Q51800" s="142"/>
      <c r="R51800" s="142"/>
      <c r="S51800" s="139"/>
    </row>
    <row r="51801" spans="2:19" ht="15.75" customHeight="1" x14ac:dyDescent="0.25">
      <c r="B51801" s="106"/>
      <c r="C51801" s="106"/>
      <c r="D51801" s="139"/>
      <c r="P51801" s="142"/>
      <c r="Q51801" s="142"/>
      <c r="R51801" s="142"/>
      <c r="S51801" s="139"/>
    </row>
    <row r="51802" spans="2:19" ht="15.75" customHeight="1" x14ac:dyDescent="0.25">
      <c r="B51802" s="106"/>
      <c r="C51802" s="106"/>
      <c r="D51802" s="139"/>
      <c r="P51802" s="142"/>
      <c r="Q51802" s="142"/>
      <c r="R51802" s="142"/>
      <c r="S51802" s="139"/>
    </row>
    <row r="51803" spans="2:19" ht="15.75" customHeight="1" x14ac:dyDescent="0.25">
      <c r="B51803" s="106"/>
      <c r="C51803" s="106"/>
      <c r="D51803" s="139"/>
      <c r="P51803" s="142"/>
      <c r="Q51803" s="142"/>
      <c r="R51803" s="142"/>
      <c r="S51803" s="139"/>
    </row>
    <row r="51804" spans="2:19" ht="15.75" customHeight="1" x14ac:dyDescent="0.25">
      <c r="B51804" s="106"/>
      <c r="C51804" s="106"/>
      <c r="D51804" s="139"/>
      <c r="P51804" s="142"/>
      <c r="Q51804" s="142"/>
      <c r="R51804" s="142"/>
      <c r="S51804" s="139"/>
    </row>
    <row r="51805" spans="2:19" ht="15.75" customHeight="1" x14ac:dyDescent="0.25">
      <c r="B51805" s="106"/>
      <c r="C51805" s="106"/>
      <c r="D51805" s="139"/>
      <c r="P51805" s="142"/>
      <c r="Q51805" s="142"/>
      <c r="R51805" s="142"/>
      <c r="S51805" s="139"/>
    </row>
    <row r="51806" spans="2:19" ht="15.75" customHeight="1" x14ac:dyDescent="0.25">
      <c r="B51806" s="106"/>
      <c r="C51806" s="106"/>
      <c r="D51806" s="139"/>
      <c r="P51806" s="142"/>
      <c r="Q51806" s="142"/>
      <c r="R51806" s="142"/>
      <c r="S51806" s="139"/>
    </row>
    <row r="51807" spans="2:19" ht="15.75" customHeight="1" x14ac:dyDescent="0.25">
      <c r="B51807" s="106"/>
      <c r="C51807" s="106"/>
      <c r="D51807" s="139"/>
      <c r="P51807" s="142"/>
      <c r="Q51807" s="142"/>
      <c r="R51807" s="142"/>
      <c r="S51807" s="139"/>
    </row>
    <row r="51808" spans="2:19" ht="15.75" customHeight="1" x14ac:dyDescent="0.25">
      <c r="B51808" s="106"/>
      <c r="C51808" s="106"/>
      <c r="D51808" s="139"/>
      <c r="P51808" s="142"/>
      <c r="Q51808" s="142"/>
      <c r="R51808" s="142"/>
      <c r="S51808" s="139"/>
    </row>
    <row r="51809" spans="2:19" ht="15.75" customHeight="1" x14ac:dyDescent="0.25">
      <c r="B51809" s="106"/>
      <c r="C51809" s="106"/>
      <c r="D51809" s="139"/>
      <c r="P51809" s="142"/>
      <c r="Q51809" s="142"/>
      <c r="R51809" s="142"/>
      <c r="S51809" s="139"/>
    </row>
    <row r="51810" spans="2:19" ht="15.75" customHeight="1" x14ac:dyDescent="0.25">
      <c r="B51810" s="106"/>
      <c r="C51810" s="106"/>
      <c r="D51810" s="139"/>
      <c r="P51810" s="142"/>
      <c r="Q51810" s="142"/>
      <c r="R51810" s="142"/>
      <c r="S51810" s="139"/>
    </row>
    <row r="51811" spans="2:19" ht="15.75" customHeight="1" x14ac:dyDescent="0.25">
      <c r="B51811" s="106"/>
      <c r="C51811" s="106"/>
      <c r="D51811" s="139"/>
      <c r="P51811" s="142"/>
      <c r="Q51811" s="142"/>
      <c r="R51811" s="142"/>
      <c r="S51811" s="139"/>
    </row>
    <row r="51812" spans="2:19" ht="15.75" customHeight="1" x14ac:dyDescent="0.25">
      <c r="B51812" s="106"/>
      <c r="C51812" s="106"/>
      <c r="D51812" s="139"/>
      <c r="P51812" s="142"/>
      <c r="Q51812" s="142"/>
      <c r="R51812" s="142"/>
      <c r="S51812" s="139"/>
    </row>
    <row r="51813" spans="2:19" ht="15.75" customHeight="1" x14ac:dyDescent="0.25">
      <c r="B51813" s="106"/>
      <c r="C51813" s="106"/>
      <c r="D51813" s="139"/>
      <c r="P51813" s="142"/>
      <c r="Q51813" s="142"/>
      <c r="R51813" s="142"/>
      <c r="S51813" s="139"/>
    </row>
    <row r="51814" spans="2:19" ht="15.75" customHeight="1" x14ac:dyDescent="0.25">
      <c r="B51814" s="106"/>
      <c r="C51814" s="106"/>
      <c r="D51814" s="139"/>
      <c r="P51814" s="142"/>
      <c r="Q51814" s="142"/>
      <c r="R51814" s="142"/>
      <c r="S51814" s="139"/>
    </row>
    <row r="51815" spans="2:19" ht="15.75" customHeight="1" x14ac:dyDescent="0.25">
      <c r="B51815" s="106"/>
      <c r="C51815" s="106"/>
      <c r="D51815" s="139"/>
      <c r="P51815" s="142"/>
      <c r="Q51815" s="142"/>
      <c r="R51815" s="142"/>
      <c r="S51815" s="139"/>
    </row>
    <row r="51816" spans="2:19" ht="15.75" customHeight="1" x14ac:dyDescent="0.25">
      <c r="B51816" s="106"/>
      <c r="C51816" s="106"/>
      <c r="D51816" s="139"/>
      <c r="P51816" s="142"/>
      <c r="Q51816" s="142"/>
      <c r="R51816" s="142"/>
      <c r="S51816" s="139"/>
    </row>
    <row r="51817" spans="2:19" ht="15.75" customHeight="1" x14ac:dyDescent="0.25">
      <c r="B51817" s="106"/>
      <c r="C51817" s="106"/>
      <c r="D51817" s="139"/>
      <c r="P51817" s="142"/>
      <c r="Q51817" s="142"/>
      <c r="R51817" s="142"/>
      <c r="S51817" s="139"/>
    </row>
    <row r="51818" spans="2:19" ht="15.75" customHeight="1" x14ac:dyDescent="0.25">
      <c r="B51818" s="106"/>
      <c r="C51818" s="106"/>
      <c r="D51818" s="139"/>
      <c r="P51818" s="142"/>
      <c r="Q51818" s="142"/>
      <c r="R51818" s="142"/>
      <c r="S51818" s="139"/>
    </row>
    <row r="51819" spans="2:19" ht="15.75" customHeight="1" x14ac:dyDescent="0.25">
      <c r="B51819" s="106"/>
      <c r="C51819" s="106"/>
      <c r="D51819" s="139"/>
      <c r="P51819" s="142"/>
      <c r="Q51819" s="142"/>
      <c r="R51819" s="142"/>
      <c r="S51819" s="139"/>
    </row>
    <row r="51820" spans="2:19" ht="15.75" customHeight="1" x14ac:dyDescent="0.25">
      <c r="B51820" s="106"/>
      <c r="C51820" s="106"/>
      <c r="D51820" s="139"/>
      <c r="P51820" s="142"/>
      <c r="Q51820" s="142"/>
      <c r="R51820" s="142"/>
      <c r="S51820" s="139"/>
    </row>
    <row r="51821" spans="2:19" ht="15.75" customHeight="1" x14ac:dyDescent="0.25">
      <c r="B51821" s="106"/>
      <c r="C51821" s="106"/>
      <c r="D51821" s="139"/>
      <c r="P51821" s="142"/>
      <c r="Q51821" s="142"/>
      <c r="R51821" s="142"/>
      <c r="S51821" s="139"/>
    </row>
    <row r="51822" spans="2:19" ht="15.75" customHeight="1" x14ac:dyDescent="0.25">
      <c r="B51822" s="106"/>
      <c r="C51822" s="106"/>
      <c r="D51822" s="139"/>
      <c r="P51822" s="142"/>
      <c r="Q51822" s="142"/>
      <c r="R51822" s="142"/>
      <c r="S51822" s="139"/>
    </row>
    <row r="51823" spans="2:19" ht="15.75" customHeight="1" x14ac:dyDescent="0.25">
      <c r="B51823" s="106"/>
      <c r="C51823" s="106"/>
      <c r="D51823" s="139"/>
      <c r="P51823" s="142"/>
      <c r="Q51823" s="142"/>
      <c r="R51823" s="142"/>
      <c r="S51823" s="139"/>
    </row>
    <row r="51824" spans="2:19" ht="15.75" customHeight="1" x14ac:dyDescent="0.25">
      <c r="B51824" s="106"/>
      <c r="C51824" s="106"/>
      <c r="D51824" s="139"/>
      <c r="P51824" s="142"/>
      <c r="Q51824" s="142"/>
      <c r="R51824" s="142"/>
      <c r="S51824" s="139"/>
    </row>
    <row r="51825" spans="2:19" ht="15.75" customHeight="1" x14ac:dyDescent="0.25">
      <c r="B51825" s="106"/>
      <c r="C51825" s="106"/>
      <c r="D51825" s="139"/>
      <c r="P51825" s="142"/>
      <c r="Q51825" s="142"/>
      <c r="R51825" s="142"/>
      <c r="S51825" s="139"/>
    </row>
    <row r="51826" spans="2:19" ht="15.75" customHeight="1" x14ac:dyDescent="0.25">
      <c r="B51826" s="106"/>
      <c r="C51826" s="106"/>
      <c r="D51826" s="139"/>
      <c r="P51826" s="142"/>
      <c r="Q51826" s="142"/>
      <c r="R51826" s="142"/>
      <c r="S51826" s="139"/>
    </row>
    <row r="51827" spans="2:19" ht="15.75" customHeight="1" x14ac:dyDescent="0.25">
      <c r="B51827" s="106"/>
      <c r="C51827" s="106"/>
      <c r="D51827" s="139"/>
      <c r="P51827" s="142"/>
      <c r="Q51827" s="142"/>
      <c r="R51827" s="142"/>
      <c r="S51827" s="139"/>
    </row>
    <row r="51828" spans="2:19" ht="15.75" customHeight="1" x14ac:dyDescent="0.25">
      <c r="B51828" s="106"/>
      <c r="C51828" s="106"/>
      <c r="D51828" s="139"/>
      <c r="P51828" s="142"/>
      <c r="Q51828" s="142"/>
      <c r="R51828" s="142"/>
      <c r="S51828" s="139"/>
    </row>
    <row r="51829" spans="2:19" ht="15.75" customHeight="1" x14ac:dyDescent="0.25">
      <c r="B51829" s="106"/>
      <c r="C51829" s="106"/>
      <c r="D51829" s="139"/>
      <c r="P51829" s="142"/>
      <c r="Q51829" s="142"/>
      <c r="R51829" s="142"/>
      <c r="S51829" s="139"/>
    </row>
    <row r="51830" spans="2:19" ht="15.75" customHeight="1" x14ac:dyDescent="0.25">
      <c r="B51830" s="106"/>
      <c r="C51830" s="106"/>
      <c r="D51830" s="139"/>
      <c r="P51830" s="142"/>
      <c r="Q51830" s="142"/>
      <c r="R51830" s="142"/>
      <c r="S51830" s="139"/>
    </row>
    <row r="51831" spans="2:19" ht="15.75" customHeight="1" x14ac:dyDescent="0.25">
      <c r="B51831" s="106"/>
      <c r="C51831" s="106"/>
      <c r="D51831" s="139"/>
      <c r="P51831" s="142"/>
      <c r="Q51831" s="142"/>
      <c r="R51831" s="142"/>
      <c r="S51831" s="139"/>
    </row>
    <row r="51832" spans="2:19" ht="15.75" customHeight="1" x14ac:dyDescent="0.25">
      <c r="B51832" s="106"/>
      <c r="C51832" s="106"/>
      <c r="D51832" s="139"/>
      <c r="P51832" s="142"/>
      <c r="Q51832" s="142"/>
      <c r="R51832" s="142"/>
      <c r="S51832" s="139"/>
    </row>
    <row r="51833" spans="2:19" ht="15.75" customHeight="1" x14ac:dyDescent="0.25">
      <c r="B51833" s="106"/>
      <c r="C51833" s="106"/>
      <c r="D51833" s="139"/>
      <c r="P51833" s="142"/>
      <c r="Q51833" s="142"/>
      <c r="R51833" s="142"/>
      <c r="S51833" s="139"/>
    </row>
    <row r="51834" spans="2:19" ht="15.75" customHeight="1" x14ac:dyDescent="0.25">
      <c r="B51834" s="106"/>
      <c r="C51834" s="106"/>
      <c r="D51834" s="139"/>
      <c r="P51834" s="142"/>
      <c r="Q51834" s="142"/>
      <c r="R51834" s="142"/>
      <c r="S51834" s="139"/>
    </row>
    <row r="51835" spans="2:19" ht="15.75" customHeight="1" x14ac:dyDescent="0.25">
      <c r="B51835" s="106"/>
      <c r="C51835" s="106"/>
      <c r="D51835" s="139"/>
      <c r="P51835" s="142"/>
      <c r="Q51835" s="142"/>
      <c r="R51835" s="142"/>
      <c r="S51835" s="139"/>
    </row>
    <row r="51836" spans="2:19" ht="15.75" customHeight="1" x14ac:dyDescent="0.25">
      <c r="B51836" s="106"/>
      <c r="C51836" s="106"/>
      <c r="D51836" s="139"/>
      <c r="P51836" s="142"/>
      <c r="Q51836" s="142"/>
      <c r="R51836" s="142"/>
      <c r="S51836" s="139"/>
    </row>
    <row r="51837" spans="2:19" ht="15.75" customHeight="1" x14ac:dyDescent="0.25">
      <c r="B51837" s="106"/>
      <c r="C51837" s="106"/>
      <c r="D51837" s="139"/>
      <c r="P51837" s="142"/>
      <c r="Q51837" s="142"/>
      <c r="R51837" s="142"/>
      <c r="S51837" s="139"/>
    </row>
    <row r="51838" spans="2:19" ht="15.75" customHeight="1" x14ac:dyDescent="0.25">
      <c r="B51838" s="106"/>
      <c r="C51838" s="106"/>
      <c r="D51838" s="139"/>
      <c r="P51838" s="142"/>
      <c r="Q51838" s="142"/>
      <c r="R51838" s="142"/>
      <c r="S51838" s="139"/>
    </row>
    <row r="51839" spans="2:19" ht="15.75" customHeight="1" x14ac:dyDescent="0.25">
      <c r="B51839" s="106"/>
      <c r="C51839" s="106"/>
      <c r="D51839" s="139"/>
      <c r="P51839" s="142"/>
      <c r="Q51839" s="142"/>
      <c r="R51839" s="142"/>
      <c r="S51839" s="139"/>
    </row>
    <row r="51840" spans="2:19" ht="15.75" customHeight="1" x14ac:dyDescent="0.25">
      <c r="B51840" s="106"/>
      <c r="C51840" s="106"/>
      <c r="D51840" s="139"/>
      <c r="P51840" s="142"/>
      <c r="Q51840" s="142"/>
      <c r="R51840" s="142"/>
      <c r="S51840" s="139"/>
    </row>
    <row r="51841" spans="2:19" ht="15.75" customHeight="1" x14ac:dyDescent="0.25">
      <c r="B51841" s="106"/>
      <c r="C51841" s="106"/>
      <c r="D51841" s="139"/>
      <c r="P51841" s="142"/>
      <c r="Q51841" s="142"/>
      <c r="R51841" s="142"/>
      <c r="S51841" s="139"/>
    </row>
    <row r="51842" spans="2:19" ht="15.75" customHeight="1" x14ac:dyDescent="0.25">
      <c r="B51842" s="106"/>
      <c r="C51842" s="106"/>
      <c r="D51842" s="139"/>
      <c r="P51842" s="142"/>
      <c r="Q51842" s="142"/>
      <c r="R51842" s="142"/>
      <c r="S51842" s="139"/>
    </row>
    <row r="51843" spans="2:19" ht="15.75" customHeight="1" x14ac:dyDescent="0.25">
      <c r="B51843" s="106"/>
      <c r="C51843" s="106"/>
      <c r="D51843" s="139"/>
      <c r="P51843" s="142"/>
      <c r="Q51843" s="142"/>
      <c r="R51843" s="142"/>
      <c r="S51843" s="139"/>
    </row>
    <row r="51844" spans="2:19" ht="15.75" customHeight="1" x14ac:dyDescent="0.25">
      <c r="B51844" s="106"/>
      <c r="C51844" s="106"/>
      <c r="D51844" s="139"/>
      <c r="P51844" s="142"/>
      <c r="Q51844" s="142"/>
      <c r="R51844" s="142"/>
      <c r="S51844" s="139"/>
    </row>
    <row r="51845" spans="2:19" ht="15.75" customHeight="1" x14ac:dyDescent="0.25">
      <c r="B51845" s="106"/>
      <c r="C51845" s="106"/>
      <c r="D51845" s="139"/>
      <c r="P51845" s="142"/>
      <c r="Q51845" s="142"/>
      <c r="R51845" s="142"/>
      <c r="S51845" s="139"/>
    </row>
    <row r="51846" spans="2:19" ht="15.75" customHeight="1" x14ac:dyDescent="0.25">
      <c r="B51846" s="106"/>
      <c r="C51846" s="106"/>
      <c r="D51846" s="139"/>
      <c r="P51846" s="142"/>
      <c r="Q51846" s="142"/>
      <c r="R51846" s="142"/>
      <c r="S51846" s="139"/>
    </row>
    <row r="51847" spans="2:19" ht="15.75" customHeight="1" x14ac:dyDescent="0.25">
      <c r="B51847" s="106"/>
      <c r="C51847" s="106"/>
      <c r="D51847" s="139"/>
      <c r="P51847" s="142"/>
      <c r="Q51847" s="142"/>
      <c r="R51847" s="142"/>
      <c r="S51847" s="139"/>
    </row>
    <row r="51848" spans="2:19" ht="15.75" customHeight="1" x14ac:dyDescent="0.25">
      <c r="B51848" s="106"/>
      <c r="C51848" s="106"/>
      <c r="D51848" s="139"/>
      <c r="P51848" s="142"/>
      <c r="Q51848" s="142"/>
      <c r="R51848" s="142"/>
      <c r="S51848" s="139"/>
    </row>
    <row r="51849" spans="2:19" ht="15.75" customHeight="1" x14ac:dyDescent="0.25">
      <c r="B51849" s="106"/>
      <c r="C51849" s="106"/>
      <c r="D51849" s="139"/>
      <c r="P51849" s="142"/>
      <c r="Q51849" s="142"/>
      <c r="R51849" s="142"/>
      <c r="S51849" s="139"/>
    </row>
    <row r="51850" spans="2:19" ht="15.75" customHeight="1" x14ac:dyDescent="0.25">
      <c r="B51850" s="106"/>
      <c r="C51850" s="106"/>
      <c r="D51850" s="139"/>
      <c r="P51850" s="142"/>
      <c r="Q51850" s="142"/>
      <c r="R51850" s="142"/>
      <c r="S51850" s="139"/>
    </row>
    <row r="51851" spans="2:19" ht="15.75" customHeight="1" x14ac:dyDescent="0.25">
      <c r="B51851" s="106"/>
      <c r="C51851" s="106"/>
      <c r="D51851" s="139"/>
      <c r="P51851" s="142"/>
      <c r="Q51851" s="142"/>
      <c r="R51851" s="142"/>
      <c r="S51851" s="139"/>
    </row>
    <row r="51852" spans="2:19" ht="15.75" customHeight="1" x14ac:dyDescent="0.25">
      <c r="B51852" s="106"/>
      <c r="C51852" s="106"/>
      <c r="D51852" s="139"/>
      <c r="P51852" s="142"/>
      <c r="Q51852" s="142"/>
      <c r="R51852" s="142"/>
      <c r="S51852" s="139"/>
    </row>
    <row r="51853" spans="2:19" ht="15.75" customHeight="1" x14ac:dyDescent="0.25">
      <c r="B51853" s="106"/>
      <c r="C51853" s="106"/>
      <c r="D51853" s="139"/>
      <c r="P51853" s="142"/>
      <c r="Q51853" s="142"/>
      <c r="R51853" s="142"/>
      <c r="S51853" s="139"/>
    </row>
    <row r="51854" spans="2:19" ht="15.75" customHeight="1" x14ac:dyDescent="0.25">
      <c r="B51854" s="106"/>
      <c r="C51854" s="106"/>
      <c r="D51854" s="139"/>
      <c r="P51854" s="142"/>
      <c r="Q51854" s="142"/>
      <c r="R51854" s="142"/>
      <c r="S51854" s="139"/>
    </row>
    <row r="51855" spans="2:19" ht="15.75" customHeight="1" x14ac:dyDescent="0.25">
      <c r="B51855" s="106"/>
      <c r="C51855" s="106"/>
      <c r="D51855" s="139"/>
      <c r="P51855" s="142"/>
      <c r="Q51855" s="142"/>
      <c r="R51855" s="142"/>
      <c r="S51855" s="139"/>
    </row>
    <row r="51856" spans="2:19" ht="15.75" customHeight="1" x14ac:dyDescent="0.25">
      <c r="B51856" s="106"/>
      <c r="C51856" s="106"/>
      <c r="D51856" s="139"/>
      <c r="P51856" s="142"/>
      <c r="Q51856" s="142"/>
      <c r="R51856" s="142"/>
      <c r="S51856" s="139"/>
    </row>
    <row r="51857" spans="2:19" ht="15.75" customHeight="1" x14ac:dyDescent="0.25">
      <c r="B51857" s="106"/>
      <c r="C51857" s="106"/>
      <c r="D51857" s="139"/>
      <c r="P51857" s="142"/>
      <c r="Q51857" s="142"/>
      <c r="R51857" s="142"/>
      <c r="S51857" s="139"/>
    </row>
    <row r="51858" spans="2:19" ht="15.75" customHeight="1" x14ac:dyDescent="0.25">
      <c r="B51858" s="106"/>
      <c r="C51858" s="106"/>
      <c r="D51858" s="139"/>
      <c r="P51858" s="142"/>
      <c r="Q51858" s="142"/>
      <c r="R51858" s="142"/>
      <c r="S51858" s="139"/>
    </row>
    <row r="51859" spans="2:19" ht="15.75" customHeight="1" x14ac:dyDescent="0.25">
      <c r="B51859" s="106"/>
      <c r="C51859" s="106"/>
      <c r="D51859" s="139"/>
      <c r="P51859" s="142"/>
      <c r="Q51859" s="142"/>
      <c r="R51859" s="142"/>
      <c r="S51859" s="139"/>
    </row>
    <row r="51860" spans="2:19" ht="15.75" customHeight="1" x14ac:dyDescent="0.25">
      <c r="B51860" s="106"/>
      <c r="C51860" s="106"/>
      <c r="D51860" s="139"/>
      <c r="P51860" s="142"/>
      <c r="Q51860" s="142"/>
      <c r="R51860" s="142"/>
      <c r="S51860" s="139"/>
    </row>
    <row r="51861" spans="2:19" ht="15.75" customHeight="1" x14ac:dyDescent="0.25">
      <c r="B51861" s="106"/>
      <c r="C51861" s="106"/>
      <c r="D51861" s="139"/>
      <c r="P51861" s="142"/>
      <c r="Q51861" s="142"/>
      <c r="R51861" s="142"/>
      <c r="S51861" s="139"/>
    </row>
    <row r="51862" spans="2:19" ht="15.75" customHeight="1" x14ac:dyDescent="0.25">
      <c r="B51862" s="106"/>
      <c r="C51862" s="106"/>
      <c r="D51862" s="139"/>
      <c r="P51862" s="142"/>
      <c r="Q51862" s="142"/>
      <c r="R51862" s="142"/>
      <c r="S51862" s="139"/>
    </row>
    <row r="51863" spans="2:19" ht="15.75" customHeight="1" x14ac:dyDescent="0.25">
      <c r="B51863" s="106"/>
      <c r="C51863" s="106"/>
      <c r="D51863" s="139"/>
      <c r="P51863" s="142"/>
      <c r="Q51863" s="142"/>
      <c r="R51863" s="142"/>
      <c r="S51863" s="139"/>
    </row>
    <row r="51864" spans="2:19" ht="15.75" customHeight="1" x14ac:dyDescent="0.25">
      <c r="B51864" s="106"/>
      <c r="C51864" s="106"/>
      <c r="D51864" s="139"/>
      <c r="P51864" s="142"/>
      <c r="Q51864" s="142"/>
      <c r="R51864" s="142"/>
      <c r="S51864" s="139"/>
    </row>
    <row r="51865" spans="2:19" ht="15.75" customHeight="1" x14ac:dyDescent="0.25">
      <c r="B51865" s="106"/>
      <c r="C51865" s="106"/>
      <c r="D51865" s="139"/>
      <c r="P51865" s="142"/>
      <c r="Q51865" s="142"/>
      <c r="R51865" s="142"/>
      <c r="S51865" s="139"/>
    </row>
    <row r="51866" spans="2:19" ht="15.75" customHeight="1" x14ac:dyDescent="0.25">
      <c r="B51866" s="106"/>
      <c r="C51866" s="106"/>
      <c r="D51866" s="139"/>
      <c r="P51866" s="142"/>
      <c r="Q51866" s="142"/>
      <c r="R51866" s="142"/>
      <c r="S51866" s="139"/>
    </row>
    <row r="51867" spans="2:19" ht="15.75" customHeight="1" x14ac:dyDescent="0.25">
      <c r="B51867" s="106"/>
      <c r="C51867" s="106"/>
      <c r="D51867" s="139"/>
      <c r="P51867" s="142"/>
      <c r="Q51867" s="142"/>
      <c r="R51867" s="142"/>
      <c r="S51867" s="139"/>
    </row>
    <row r="51868" spans="2:19" ht="15.75" customHeight="1" x14ac:dyDescent="0.25">
      <c r="B51868" s="106"/>
      <c r="C51868" s="106"/>
      <c r="D51868" s="139"/>
      <c r="P51868" s="142"/>
      <c r="Q51868" s="142"/>
      <c r="R51868" s="142"/>
      <c r="S51868" s="139"/>
    </row>
    <row r="51869" spans="2:19" ht="15.75" customHeight="1" x14ac:dyDescent="0.25">
      <c r="B51869" s="106"/>
      <c r="C51869" s="106"/>
      <c r="D51869" s="139"/>
      <c r="P51869" s="142"/>
      <c r="Q51869" s="142"/>
      <c r="R51869" s="142"/>
      <c r="S51869" s="139"/>
    </row>
    <row r="51870" spans="2:19" ht="15.75" customHeight="1" x14ac:dyDescent="0.25">
      <c r="B51870" s="106"/>
      <c r="C51870" s="106"/>
      <c r="D51870" s="139"/>
      <c r="P51870" s="142"/>
      <c r="Q51870" s="142"/>
      <c r="R51870" s="142"/>
      <c r="S51870" s="139"/>
    </row>
    <row r="51871" spans="2:19" ht="15.75" customHeight="1" x14ac:dyDescent="0.25">
      <c r="B51871" s="106"/>
      <c r="C51871" s="106"/>
      <c r="D51871" s="139"/>
      <c r="P51871" s="142"/>
      <c r="Q51871" s="142"/>
      <c r="R51871" s="142"/>
      <c r="S51871" s="139"/>
    </row>
    <row r="51872" spans="2:19" ht="15.75" customHeight="1" x14ac:dyDescent="0.25">
      <c r="B51872" s="106"/>
      <c r="C51872" s="106"/>
      <c r="D51872" s="139"/>
      <c r="P51872" s="142"/>
      <c r="Q51872" s="142"/>
      <c r="R51872" s="142"/>
      <c r="S51872" s="139"/>
    </row>
    <row r="51873" spans="2:19" ht="15.75" customHeight="1" x14ac:dyDescent="0.25">
      <c r="B51873" s="106"/>
      <c r="C51873" s="106"/>
      <c r="D51873" s="139"/>
      <c r="P51873" s="142"/>
      <c r="Q51873" s="142"/>
      <c r="R51873" s="142"/>
      <c r="S51873" s="139"/>
    </row>
    <row r="51874" spans="2:19" ht="15.75" customHeight="1" x14ac:dyDescent="0.25">
      <c r="B51874" s="106"/>
      <c r="C51874" s="106"/>
      <c r="D51874" s="139"/>
      <c r="P51874" s="142"/>
      <c r="Q51874" s="142"/>
      <c r="R51874" s="142"/>
      <c r="S51874" s="139"/>
    </row>
    <row r="51875" spans="2:19" ht="15.75" customHeight="1" x14ac:dyDescent="0.25">
      <c r="B51875" s="106"/>
      <c r="C51875" s="106"/>
      <c r="D51875" s="139"/>
      <c r="P51875" s="142"/>
      <c r="Q51875" s="142"/>
      <c r="R51875" s="142"/>
      <c r="S51875" s="139"/>
    </row>
    <row r="51876" spans="2:19" ht="15.75" customHeight="1" x14ac:dyDescent="0.25">
      <c r="B51876" s="106"/>
      <c r="C51876" s="106"/>
      <c r="D51876" s="139"/>
      <c r="P51876" s="142"/>
      <c r="Q51876" s="142"/>
      <c r="R51876" s="142"/>
      <c r="S51876" s="139"/>
    </row>
    <row r="51877" spans="2:19" ht="15.75" customHeight="1" x14ac:dyDescent="0.25">
      <c r="B51877" s="106"/>
      <c r="C51877" s="106"/>
      <c r="D51877" s="139"/>
      <c r="P51877" s="142"/>
      <c r="Q51877" s="142"/>
      <c r="R51877" s="142"/>
      <c r="S51877" s="139"/>
    </row>
    <row r="51878" spans="2:19" ht="15.75" customHeight="1" x14ac:dyDescent="0.25">
      <c r="B51878" s="106"/>
      <c r="C51878" s="106"/>
      <c r="D51878" s="139"/>
      <c r="P51878" s="142"/>
      <c r="Q51878" s="142"/>
      <c r="R51878" s="142"/>
      <c r="S51878" s="139"/>
    </row>
    <row r="51879" spans="2:19" ht="15.75" customHeight="1" x14ac:dyDescent="0.25">
      <c r="B51879" s="106"/>
      <c r="C51879" s="106"/>
      <c r="D51879" s="139"/>
      <c r="P51879" s="142"/>
      <c r="Q51879" s="142"/>
      <c r="R51879" s="142"/>
      <c r="S51879" s="139"/>
    </row>
    <row r="51880" spans="2:19" ht="15.75" customHeight="1" x14ac:dyDescent="0.25">
      <c r="B51880" s="106"/>
      <c r="C51880" s="106"/>
      <c r="D51880" s="139"/>
      <c r="P51880" s="142"/>
      <c r="Q51880" s="142"/>
      <c r="R51880" s="142"/>
      <c r="S51880" s="139"/>
    </row>
    <row r="51881" spans="2:19" ht="15.75" customHeight="1" x14ac:dyDescent="0.25">
      <c r="B51881" s="106"/>
      <c r="C51881" s="106"/>
      <c r="D51881" s="139"/>
      <c r="P51881" s="142"/>
      <c r="Q51881" s="142"/>
      <c r="R51881" s="142"/>
      <c r="S51881" s="139"/>
    </row>
    <row r="51882" spans="2:19" ht="15.75" customHeight="1" x14ac:dyDescent="0.25">
      <c r="B51882" s="106"/>
      <c r="C51882" s="106"/>
      <c r="D51882" s="139"/>
      <c r="P51882" s="142"/>
      <c r="Q51882" s="142"/>
      <c r="R51882" s="142"/>
      <c r="S51882" s="139"/>
    </row>
    <row r="51883" spans="2:19" ht="15.75" customHeight="1" x14ac:dyDescent="0.25">
      <c r="B51883" s="106"/>
      <c r="C51883" s="106"/>
      <c r="D51883" s="139"/>
      <c r="P51883" s="142"/>
      <c r="Q51883" s="142"/>
      <c r="R51883" s="142"/>
      <c r="S51883" s="139"/>
    </row>
    <row r="51884" spans="2:19" ht="15.75" customHeight="1" x14ac:dyDescent="0.25">
      <c r="B51884" s="106"/>
      <c r="C51884" s="106"/>
      <c r="D51884" s="139"/>
      <c r="P51884" s="142"/>
      <c r="Q51884" s="142"/>
      <c r="R51884" s="142"/>
      <c r="S51884" s="139"/>
    </row>
    <row r="51885" spans="2:19" ht="15.75" customHeight="1" x14ac:dyDescent="0.25">
      <c r="B51885" s="106"/>
      <c r="C51885" s="106"/>
      <c r="D51885" s="139"/>
      <c r="P51885" s="142"/>
      <c r="Q51885" s="142"/>
      <c r="R51885" s="142"/>
      <c r="S51885" s="139"/>
    </row>
    <row r="51886" spans="2:19" ht="15.75" customHeight="1" x14ac:dyDescent="0.25">
      <c r="B51886" s="106"/>
      <c r="C51886" s="106"/>
      <c r="D51886" s="139"/>
      <c r="P51886" s="142"/>
      <c r="Q51886" s="142"/>
      <c r="R51886" s="142"/>
      <c r="S51886" s="139"/>
    </row>
    <row r="51887" spans="2:19" ht="15.75" customHeight="1" x14ac:dyDescent="0.25">
      <c r="B51887" s="106"/>
      <c r="C51887" s="106"/>
      <c r="D51887" s="139"/>
      <c r="P51887" s="142"/>
      <c r="Q51887" s="142"/>
      <c r="R51887" s="142"/>
      <c r="S51887" s="139"/>
    </row>
    <row r="51888" spans="2:19" ht="15.75" customHeight="1" x14ac:dyDescent="0.25">
      <c r="B51888" s="106"/>
      <c r="C51888" s="106"/>
      <c r="D51888" s="139"/>
      <c r="P51888" s="142"/>
      <c r="Q51888" s="142"/>
      <c r="R51888" s="142"/>
      <c r="S51888" s="139"/>
    </row>
    <row r="51889" spans="2:19" ht="15.75" customHeight="1" x14ac:dyDescent="0.25">
      <c r="B51889" s="106"/>
      <c r="C51889" s="106"/>
      <c r="D51889" s="139"/>
      <c r="P51889" s="142"/>
      <c r="Q51889" s="142"/>
      <c r="R51889" s="142"/>
      <c r="S51889" s="139"/>
    </row>
    <row r="51890" spans="2:19" ht="15.75" customHeight="1" x14ac:dyDescent="0.25">
      <c r="B51890" s="106"/>
      <c r="C51890" s="106"/>
      <c r="D51890" s="139"/>
      <c r="P51890" s="142"/>
      <c r="Q51890" s="142"/>
      <c r="R51890" s="142"/>
      <c r="S51890" s="139"/>
    </row>
    <row r="51891" spans="2:19" ht="15.75" customHeight="1" x14ac:dyDescent="0.25">
      <c r="B51891" s="106"/>
      <c r="C51891" s="106"/>
      <c r="D51891" s="139"/>
      <c r="P51891" s="142"/>
      <c r="Q51891" s="142"/>
      <c r="R51891" s="142"/>
      <c r="S51891" s="139"/>
    </row>
    <row r="51892" spans="2:19" ht="15.75" customHeight="1" x14ac:dyDescent="0.25">
      <c r="B51892" s="106"/>
      <c r="C51892" s="106"/>
      <c r="D51892" s="139"/>
      <c r="P51892" s="142"/>
      <c r="Q51892" s="142"/>
      <c r="R51892" s="142"/>
      <c r="S51892" s="139"/>
    </row>
    <row r="51893" spans="2:19" ht="15.75" customHeight="1" x14ac:dyDescent="0.25">
      <c r="B51893" s="106"/>
      <c r="C51893" s="106"/>
      <c r="D51893" s="139"/>
      <c r="P51893" s="142"/>
      <c r="Q51893" s="142"/>
      <c r="R51893" s="142"/>
      <c r="S51893" s="139"/>
    </row>
    <row r="51894" spans="2:19" ht="15.75" customHeight="1" x14ac:dyDescent="0.25">
      <c r="B51894" s="106"/>
      <c r="C51894" s="106"/>
      <c r="D51894" s="139"/>
      <c r="P51894" s="142"/>
      <c r="Q51894" s="142"/>
      <c r="R51894" s="142"/>
      <c r="S51894" s="139"/>
    </row>
    <row r="51895" spans="2:19" ht="15.75" customHeight="1" x14ac:dyDescent="0.25">
      <c r="B51895" s="106"/>
      <c r="C51895" s="106"/>
      <c r="D51895" s="139"/>
      <c r="P51895" s="142"/>
      <c r="Q51895" s="142"/>
      <c r="R51895" s="142"/>
      <c r="S51895" s="139"/>
    </row>
    <row r="51896" spans="2:19" ht="15.75" customHeight="1" x14ac:dyDescent="0.25">
      <c r="B51896" s="106"/>
      <c r="C51896" s="106"/>
      <c r="D51896" s="139"/>
      <c r="P51896" s="142"/>
      <c r="Q51896" s="142"/>
      <c r="R51896" s="142"/>
      <c r="S51896" s="139"/>
    </row>
    <row r="51897" spans="2:19" ht="15.75" customHeight="1" x14ac:dyDescent="0.25">
      <c r="B51897" s="106"/>
      <c r="C51897" s="106"/>
      <c r="D51897" s="139"/>
      <c r="P51897" s="142"/>
      <c r="Q51897" s="142"/>
      <c r="R51897" s="142"/>
      <c r="S51897" s="139"/>
    </row>
    <row r="51898" spans="2:19" ht="15.75" customHeight="1" x14ac:dyDescent="0.25">
      <c r="B51898" s="106"/>
      <c r="C51898" s="106"/>
      <c r="D51898" s="139"/>
      <c r="P51898" s="142"/>
      <c r="Q51898" s="142"/>
      <c r="R51898" s="142"/>
      <c r="S51898" s="139"/>
    </row>
    <row r="51899" spans="2:19" ht="15.75" customHeight="1" x14ac:dyDescent="0.25">
      <c r="B51899" s="106"/>
      <c r="C51899" s="106"/>
      <c r="D51899" s="139"/>
      <c r="P51899" s="142"/>
      <c r="Q51899" s="142"/>
      <c r="R51899" s="142"/>
      <c r="S51899" s="139"/>
    </row>
    <row r="51900" spans="2:19" ht="15.75" customHeight="1" x14ac:dyDescent="0.25">
      <c r="B51900" s="106"/>
      <c r="C51900" s="106"/>
      <c r="D51900" s="139"/>
      <c r="P51900" s="142"/>
      <c r="Q51900" s="142"/>
      <c r="R51900" s="142"/>
      <c r="S51900" s="139"/>
    </row>
    <row r="51901" spans="2:19" ht="15.75" customHeight="1" x14ac:dyDescent="0.25">
      <c r="B51901" s="106"/>
      <c r="C51901" s="106"/>
      <c r="D51901" s="139"/>
      <c r="P51901" s="142"/>
      <c r="Q51901" s="142"/>
      <c r="R51901" s="142"/>
      <c r="S51901" s="139"/>
    </row>
    <row r="51902" spans="2:19" ht="15.75" customHeight="1" x14ac:dyDescent="0.25">
      <c r="B51902" s="106"/>
      <c r="C51902" s="106"/>
      <c r="D51902" s="139"/>
      <c r="P51902" s="142"/>
      <c r="Q51902" s="142"/>
      <c r="R51902" s="142"/>
      <c r="S51902" s="139"/>
    </row>
    <row r="51903" spans="2:19" ht="15.75" customHeight="1" x14ac:dyDescent="0.25">
      <c r="B51903" s="106"/>
      <c r="C51903" s="106"/>
      <c r="D51903" s="139"/>
      <c r="P51903" s="142"/>
      <c r="Q51903" s="142"/>
      <c r="R51903" s="142"/>
      <c r="S51903" s="139"/>
    </row>
    <row r="51904" spans="2:19" ht="15.75" customHeight="1" x14ac:dyDescent="0.25">
      <c r="B51904" s="106"/>
      <c r="C51904" s="106"/>
      <c r="D51904" s="139"/>
      <c r="P51904" s="142"/>
      <c r="Q51904" s="142"/>
      <c r="R51904" s="142"/>
      <c r="S51904" s="139"/>
    </row>
    <row r="51905" spans="2:19" ht="15.75" customHeight="1" x14ac:dyDescent="0.25">
      <c r="B51905" s="106"/>
      <c r="C51905" s="106"/>
      <c r="D51905" s="139"/>
      <c r="P51905" s="142"/>
      <c r="Q51905" s="142"/>
      <c r="R51905" s="142"/>
      <c r="S51905" s="139"/>
    </row>
    <row r="51906" spans="2:19" ht="15.75" customHeight="1" x14ac:dyDescent="0.25">
      <c r="B51906" s="106"/>
      <c r="C51906" s="106"/>
      <c r="D51906" s="139"/>
      <c r="P51906" s="142"/>
      <c r="Q51906" s="142"/>
      <c r="R51906" s="142"/>
      <c r="S51906" s="139"/>
    </row>
    <row r="51907" spans="2:19" ht="15.75" customHeight="1" x14ac:dyDescent="0.25">
      <c r="B51907" s="106"/>
      <c r="C51907" s="106"/>
      <c r="D51907" s="139"/>
      <c r="P51907" s="142"/>
      <c r="Q51907" s="142"/>
      <c r="R51907" s="142"/>
      <c r="S51907" s="139"/>
    </row>
    <row r="51908" spans="2:19" ht="15.75" customHeight="1" x14ac:dyDescent="0.25">
      <c r="B51908" s="106"/>
      <c r="C51908" s="106"/>
      <c r="D51908" s="139"/>
      <c r="P51908" s="142"/>
      <c r="Q51908" s="142"/>
      <c r="R51908" s="142"/>
      <c r="S51908" s="139"/>
    </row>
    <row r="51909" spans="2:19" ht="15.75" customHeight="1" x14ac:dyDescent="0.25">
      <c r="B51909" s="106"/>
      <c r="C51909" s="106"/>
      <c r="D51909" s="139"/>
      <c r="P51909" s="142"/>
      <c r="Q51909" s="142"/>
      <c r="R51909" s="142"/>
      <c r="S51909" s="139"/>
    </row>
    <row r="51910" spans="2:19" ht="15.75" customHeight="1" x14ac:dyDescent="0.25">
      <c r="B51910" s="106"/>
      <c r="C51910" s="106"/>
      <c r="D51910" s="139"/>
      <c r="P51910" s="142"/>
      <c r="Q51910" s="142"/>
      <c r="R51910" s="142"/>
      <c r="S51910" s="139"/>
    </row>
    <row r="51911" spans="2:19" ht="15.75" customHeight="1" x14ac:dyDescent="0.25">
      <c r="B51911" s="106"/>
      <c r="C51911" s="106"/>
      <c r="D51911" s="139"/>
      <c r="P51911" s="142"/>
      <c r="Q51911" s="142"/>
      <c r="R51911" s="142"/>
      <c r="S51911" s="139"/>
    </row>
    <row r="51912" spans="2:19" ht="15.75" customHeight="1" x14ac:dyDescent="0.25">
      <c r="B51912" s="106"/>
      <c r="C51912" s="106"/>
      <c r="D51912" s="139"/>
      <c r="P51912" s="142"/>
      <c r="Q51912" s="142"/>
      <c r="R51912" s="142"/>
      <c r="S51912" s="139"/>
    </row>
    <row r="51913" spans="2:19" ht="15.75" customHeight="1" x14ac:dyDescent="0.25">
      <c r="B51913" s="106"/>
      <c r="C51913" s="106"/>
      <c r="D51913" s="139"/>
      <c r="P51913" s="142"/>
      <c r="Q51913" s="142"/>
      <c r="R51913" s="142"/>
      <c r="S51913" s="139"/>
    </row>
    <row r="51914" spans="2:19" ht="15.75" customHeight="1" x14ac:dyDescent="0.25">
      <c r="B51914" s="106"/>
      <c r="C51914" s="106"/>
      <c r="D51914" s="139"/>
      <c r="P51914" s="142"/>
      <c r="Q51914" s="142"/>
      <c r="R51914" s="142"/>
      <c r="S51914" s="139"/>
    </row>
    <row r="51915" spans="2:19" ht="15.75" customHeight="1" x14ac:dyDescent="0.25">
      <c r="B51915" s="106"/>
      <c r="C51915" s="106"/>
      <c r="D51915" s="139"/>
      <c r="P51915" s="142"/>
      <c r="Q51915" s="142"/>
      <c r="R51915" s="142"/>
      <c r="S51915" s="139"/>
    </row>
    <row r="51916" spans="2:19" ht="15.75" customHeight="1" x14ac:dyDescent="0.25">
      <c r="B51916" s="106"/>
      <c r="C51916" s="106"/>
      <c r="D51916" s="139"/>
      <c r="P51916" s="142"/>
      <c r="Q51916" s="142"/>
      <c r="R51916" s="142"/>
      <c r="S51916" s="139"/>
    </row>
    <row r="51917" spans="2:19" ht="15.75" customHeight="1" x14ac:dyDescent="0.25">
      <c r="B51917" s="106"/>
      <c r="C51917" s="106"/>
      <c r="D51917" s="139"/>
      <c r="P51917" s="142"/>
      <c r="Q51917" s="142"/>
      <c r="R51917" s="142"/>
      <c r="S51917" s="139"/>
    </row>
    <row r="51918" spans="2:19" ht="15.75" customHeight="1" x14ac:dyDescent="0.25">
      <c r="B51918" s="106"/>
      <c r="C51918" s="106"/>
      <c r="D51918" s="139"/>
      <c r="P51918" s="142"/>
      <c r="Q51918" s="142"/>
      <c r="R51918" s="142"/>
      <c r="S51918" s="139"/>
    </row>
    <row r="51919" spans="2:19" ht="15.75" customHeight="1" x14ac:dyDescent="0.25">
      <c r="B51919" s="106"/>
      <c r="C51919" s="106"/>
      <c r="D51919" s="139"/>
      <c r="P51919" s="142"/>
      <c r="Q51919" s="142"/>
      <c r="R51919" s="142"/>
      <c r="S51919" s="139"/>
    </row>
    <row r="51920" spans="2:19" ht="15.75" customHeight="1" x14ac:dyDescent="0.25">
      <c r="B51920" s="106"/>
      <c r="C51920" s="106"/>
      <c r="D51920" s="139"/>
      <c r="P51920" s="142"/>
      <c r="Q51920" s="142"/>
      <c r="R51920" s="142"/>
      <c r="S51920" s="139"/>
    </row>
    <row r="51921" spans="2:19" ht="15.75" customHeight="1" x14ac:dyDescent="0.25">
      <c r="B51921" s="106"/>
      <c r="C51921" s="106"/>
      <c r="D51921" s="139"/>
      <c r="P51921" s="142"/>
      <c r="Q51921" s="142"/>
      <c r="R51921" s="142"/>
      <c r="S51921" s="139"/>
    </row>
    <row r="51922" spans="2:19" ht="15.75" customHeight="1" x14ac:dyDescent="0.25">
      <c r="B51922" s="106"/>
      <c r="C51922" s="106"/>
      <c r="D51922" s="139"/>
      <c r="P51922" s="142"/>
      <c r="Q51922" s="142"/>
      <c r="R51922" s="142"/>
      <c r="S51922" s="139"/>
    </row>
    <row r="51923" spans="2:19" ht="15.75" customHeight="1" x14ac:dyDescent="0.25">
      <c r="B51923" s="106"/>
      <c r="C51923" s="106"/>
      <c r="D51923" s="139"/>
      <c r="P51923" s="142"/>
      <c r="Q51923" s="142"/>
      <c r="R51923" s="142"/>
      <c r="S51923" s="139"/>
    </row>
    <row r="51924" spans="2:19" ht="15.75" customHeight="1" x14ac:dyDescent="0.25">
      <c r="B51924" s="106"/>
      <c r="C51924" s="106"/>
      <c r="D51924" s="139"/>
      <c r="P51924" s="142"/>
      <c r="Q51924" s="142"/>
      <c r="R51924" s="142"/>
      <c r="S51924" s="139"/>
    </row>
    <row r="51925" spans="2:19" ht="15.75" customHeight="1" x14ac:dyDescent="0.25">
      <c r="B51925" s="106"/>
      <c r="C51925" s="106"/>
      <c r="D51925" s="139"/>
      <c r="P51925" s="142"/>
      <c r="Q51925" s="142"/>
      <c r="R51925" s="142"/>
      <c r="S51925" s="139"/>
    </row>
    <row r="51926" spans="2:19" ht="15.75" customHeight="1" x14ac:dyDescent="0.25">
      <c r="B51926" s="106"/>
      <c r="C51926" s="106"/>
      <c r="D51926" s="139"/>
      <c r="P51926" s="142"/>
      <c r="Q51926" s="142"/>
      <c r="R51926" s="142"/>
      <c r="S51926" s="139"/>
    </row>
    <row r="51927" spans="2:19" ht="15.75" customHeight="1" x14ac:dyDescent="0.25">
      <c r="B51927" s="106"/>
      <c r="C51927" s="106"/>
      <c r="D51927" s="139"/>
      <c r="P51927" s="142"/>
      <c r="Q51927" s="142"/>
      <c r="R51927" s="142"/>
      <c r="S51927" s="139"/>
    </row>
    <row r="51928" spans="2:19" ht="15.75" customHeight="1" x14ac:dyDescent="0.25">
      <c r="B51928" s="106"/>
      <c r="C51928" s="106"/>
      <c r="D51928" s="139"/>
      <c r="P51928" s="142"/>
      <c r="Q51928" s="142"/>
      <c r="R51928" s="142"/>
      <c r="S51928" s="139"/>
    </row>
    <row r="51929" spans="2:19" ht="15.75" customHeight="1" x14ac:dyDescent="0.25">
      <c r="B51929" s="106"/>
      <c r="C51929" s="106"/>
      <c r="D51929" s="139"/>
      <c r="P51929" s="142"/>
      <c r="Q51929" s="142"/>
      <c r="R51929" s="142"/>
      <c r="S51929" s="139"/>
    </row>
    <row r="51930" spans="2:19" ht="15.75" customHeight="1" x14ac:dyDescent="0.25">
      <c r="B51930" s="106"/>
      <c r="C51930" s="106"/>
      <c r="D51930" s="139"/>
      <c r="P51930" s="142"/>
      <c r="Q51930" s="142"/>
      <c r="R51930" s="142"/>
      <c r="S51930" s="139"/>
    </row>
    <row r="51931" spans="2:19" ht="15.75" customHeight="1" x14ac:dyDescent="0.25">
      <c r="B51931" s="106"/>
      <c r="C51931" s="106"/>
      <c r="D51931" s="139"/>
      <c r="P51931" s="142"/>
      <c r="Q51931" s="142"/>
      <c r="R51931" s="142"/>
      <c r="S51931" s="139"/>
    </row>
    <row r="51932" spans="2:19" ht="15.75" customHeight="1" x14ac:dyDescent="0.25">
      <c r="B51932" s="106"/>
      <c r="C51932" s="106"/>
      <c r="D51932" s="139"/>
      <c r="P51932" s="142"/>
      <c r="Q51932" s="142"/>
      <c r="R51932" s="142"/>
      <c r="S51932" s="139"/>
    </row>
    <row r="51933" spans="2:19" ht="15.75" customHeight="1" x14ac:dyDescent="0.25">
      <c r="B51933" s="106"/>
      <c r="C51933" s="106"/>
      <c r="D51933" s="139"/>
      <c r="P51933" s="142"/>
      <c r="Q51933" s="142"/>
      <c r="R51933" s="142"/>
      <c r="S51933" s="139"/>
    </row>
    <row r="51934" spans="2:19" ht="15.75" customHeight="1" x14ac:dyDescent="0.25">
      <c r="B51934" s="106"/>
      <c r="C51934" s="106"/>
      <c r="D51934" s="139"/>
      <c r="P51934" s="142"/>
      <c r="Q51934" s="142"/>
      <c r="R51934" s="142"/>
      <c r="S51934" s="139"/>
    </row>
    <row r="51935" spans="2:19" ht="15.75" customHeight="1" x14ac:dyDescent="0.25">
      <c r="B51935" s="106"/>
      <c r="C51935" s="106"/>
      <c r="D51935" s="139"/>
      <c r="P51935" s="142"/>
      <c r="Q51935" s="142"/>
      <c r="R51935" s="142"/>
      <c r="S51935" s="139"/>
    </row>
    <row r="51936" spans="2:19" ht="15.75" customHeight="1" x14ac:dyDescent="0.25">
      <c r="B51936" s="106"/>
      <c r="C51936" s="106"/>
      <c r="D51936" s="139"/>
      <c r="P51936" s="142"/>
      <c r="Q51936" s="142"/>
      <c r="R51936" s="142"/>
      <c r="S51936" s="139"/>
    </row>
    <row r="51937" spans="2:19" ht="15.75" customHeight="1" x14ac:dyDescent="0.25">
      <c r="B51937" s="106"/>
      <c r="C51937" s="106"/>
      <c r="D51937" s="139"/>
      <c r="P51937" s="142"/>
      <c r="Q51937" s="142"/>
      <c r="R51937" s="142"/>
      <c r="S51937" s="139"/>
    </row>
    <row r="51938" spans="2:19" ht="15.75" customHeight="1" x14ac:dyDescent="0.25">
      <c r="B51938" s="106"/>
      <c r="C51938" s="106"/>
      <c r="D51938" s="139"/>
      <c r="P51938" s="142"/>
      <c r="Q51938" s="142"/>
      <c r="R51938" s="142"/>
      <c r="S51938" s="139"/>
    </row>
    <row r="51939" spans="2:19" ht="15.75" customHeight="1" x14ac:dyDescent="0.25">
      <c r="B51939" s="106"/>
      <c r="C51939" s="106"/>
      <c r="D51939" s="139"/>
      <c r="P51939" s="142"/>
      <c r="Q51939" s="142"/>
      <c r="R51939" s="142"/>
      <c r="S51939" s="139"/>
    </row>
    <row r="51940" spans="2:19" ht="15.75" customHeight="1" x14ac:dyDescent="0.25">
      <c r="B51940" s="106"/>
      <c r="C51940" s="106"/>
      <c r="D51940" s="139"/>
      <c r="P51940" s="142"/>
      <c r="Q51940" s="142"/>
      <c r="R51940" s="142"/>
      <c r="S51940" s="139"/>
    </row>
    <row r="51941" spans="2:19" ht="15.75" customHeight="1" x14ac:dyDescent="0.25">
      <c r="B51941" s="106"/>
      <c r="C51941" s="106"/>
      <c r="D51941" s="139"/>
      <c r="P51941" s="142"/>
      <c r="Q51941" s="142"/>
      <c r="R51941" s="142"/>
      <c r="S51941" s="139"/>
    </row>
    <row r="51942" spans="2:19" ht="15.75" customHeight="1" x14ac:dyDescent="0.25">
      <c r="B51942" s="106"/>
      <c r="C51942" s="106"/>
      <c r="D51942" s="139"/>
      <c r="P51942" s="142"/>
      <c r="Q51942" s="142"/>
      <c r="R51942" s="142"/>
      <c r="S51942" s="139"/>
    </row>
    <row r="51943" spans="2:19" ht="15.75" customHeight="1" x14ac:dyDescent="0.25">
      <c r="B51943" s="106"/>
      <c r="C51943" s="106"/>
      <c r="D51943" s="139"/>
      <c r="P51943" s="142"/>
      <c r="Q51943" s="142"/>
      <c r="R51943" s="142"/>
      <c r="S51943" s="139"/>
    </row>
    <row r="51944" spans="2:19" ht="15.75" customHeight="1" x14ac:dyDescent="0.25">
      <c r="B51944" s="106"/>
      <c r="C51944" s="106"/>
      <c r="D51944" s="139"/>
      <c r="P51944" s="142"/>
      <c r="Q51944" s="142"/>
      <c r="R51944" s="142"/>
      <c r="S51944" s="139"/>
    </row>
    <row r="51945" spans="2:19" ht="15.75" customHeight="1" x14ac:dyDescent="0.25">
      <c r="B51945" s="106"/>
      <c r="C51945" s="106"/>
      <c r="D51945" s="139"/>
      <c r="P51945" s="142"/>
      <c r="Q51945" s="142"/>
      <c r="R51945" s="142"/>
      <c r="S51945" s="139"/>
    </row>
    <row r="51946" spans="2:19" ht="15.75" customHeight="1" x14ac:dyDescent="0.25">
      <c r="B51946" s="106"/>
      <c r="C51946" s="106"/>
      <c r="D51946" s="139"/>
      <c r="P51946" s="142"/>
      <c r="Q51946" s="142"/>
      <c r="R51946" s="142"/>
      <c r="S51946" s="139"/>
    </row>
    <row r="51947" spans="2:19" ht="15.75" customHeight="1" x14ac:dyDescent="0.25">
      <c r="B51947" s="106"/>
      <c r="C51947" s="106"/>
      <c r="D51947" s="139"/>
      <c r="P51947" s="142"/>
      <c r="Q51947" s="142"/>
      <c r="R51947" s="142"/>
      <c r="S51947" s="139"/>
    </row>
    <row r="51948" spans="2:19" ht="15.75" customHeight="1" x14ac:dyDescent="0.25">
      <c r="B51948" s="106"/>
      <c r="C51948" s="106"/>
      <c r="D51948" s="139"/>
      <c r="P51948" s="142"/>
      <c r="Q51948" s="142"/>
      <c r="R51948" s="142"/>
      <c r="S51948" s="139"/>
    </row>
    <row r="51949" spans="2:19" ht="15.75" customHeight="1" x14ac:dyDescent="0.25">
      <c r="B51949" s="106"/>
      <c r="C51949" s="106"/>
      <c r="D51949" s="139"/>
      <c r="P51949" s="142"/>
      <c r="Q51949" s="142"/>
      <c r="R51949" s="142"/>
      <c r="S51949" s="139"/>
    </row>
    <row r="51950" spans="2:19" ht="15.75" customHeight="1" x14ac:dyDescent="0.25">
      <c r="B51950" s="106"/>
      <c r="C51950" s="106"/>
      <c r="D51950" s="139"/>
      <c r="P51950" s="142"/>
      <c r="Q51950" s="142"/>
      <c r="R51950" s="142"/>
      <c r="S51950" s="139"/>
    </row>
    <row r="51951" spans="2:19" ht="15.75" customHeight="1" x14ac:dyDescent="0.25">
      <c r="B51951" s="106"/>
      <c r="C51951" s="106"/>
      <c r="D51951" s="139"/>
      <c r="P51951" s="142"/>
      <c r="Q51951" s="142"/>
      <c r="R51951" s="142"/>
      <c r="S51951" s="139"/>
    </row>
    <row r="51952" spans="2:19" ht="15.75" customHeight="1" x14ac:dyDescent="0.25">
      <c r="B51952" s="106"/>
      <c r="C51952" s="106"/>
      <c r="D51952" s="139"/>
      <c r="P51952" s="142"/>
      <c r="Q51952" s="142"/>
      <c r="R51952" s="142"/>
      <c r="S51952" s="139"/>
    </row>
    <row r="51953" spans="2:19" ht="15.75" customHeight="1" x14ac:dyDescent="0.25">
      <c r="B51953" s="106"/>
      <c r="C51953" s="106"/>
      <c r="D51953" s="139"/>
      <c r="P51953" s="142"/>
      <c r="Q51953" s="142"/>
      <c r="R51953" s="142"/>
      <c r="S51953" s="139"/>
    </row>
    <row r="51954" spans="2:19" ht="15.75" customHeight="1" x14ac:dyDescent="0.25">
      <c r="B51954" s="106"/>
      <c r="C51954" s="106"/>
      <c r="D51954" s="139"/>
      <c r="P51954" s="142"/>
      <c r="Q51954" s="142"/>
      <c r="R51954" s="142"/>
      <c r="S51954" s="139"/>
    </row>
    <row r="51955" spans="2:19" ht="15.75" customHeight="1" x14ac:dyDescent="0.25">
      <c r="B51955" s="106"/>
      <c r="C51955" s="106"/>
      <c r="D51955" s="139"/>
      <c r="P51955" s="142"/>
      <c r="Q51955" s="142"/>
      <c r="R51955" s="142"/>
      <c r="S51955" s="139"/>
    </row>
    <row r="51956" spans="2:19" ht="15.75" customHeight="1" x14ac:dyDescent="0.25">
      <c r="B51956" s="106"/>
      <c r="C51956" s="106"/>
      <c r="D51956" s="139"/>
      <c r="P51956" s="142"/>
      <c r="Q51956" s="142"/>
      <c r="R51956" s="142"/>
      <c r="S51956" s="139"/>
    </row>
    <row r="51957" spans="2:19" ht="15.75" customHeight="1" x14ac:dyDescent="0.25">
      <c r="B51957" s="106"/>
      <c r="C51957" s="106"/>
      <c r="D51957" s="139"/>
      <c r="P51957" s="142"/>
      <c r="Q51957" s="142"/>
      <c r="R51957" s="142"/>
      <c r="S51957" s="139"/>
    </row>
    <row r="51958" spans="2:19" ht="15.75" customHeight="1" x14ac:dyDescent="0.25">
      <c r="B51958" s="106"/>
      <c r="C51958" s="106"/>
      <c r="D51958" s="139"/>
      <c r="P51958" s="142"/>
      <c r="Q51958" s="142"/>
      <c r="R51958" s="142"/>
      <c r="S51958" s="139"/>
    </row>
    <row r="51959" spans="2:19" ht="15.75" customHeight="1" x14ac:dyDescent="0.25">
      <c r="B51959" s="106"/>
      <c r="C51959" s="106"/>
      <c r="D51959" s="139"/>
      <c r="P51959" s="142"/>
      <c r="Q51959" s="142"/>
      <c r="R51959" s="142"/>
      <c r="S51959" s="139"/>
    </row>
    <row r="51960" spans="2:19" ht="15.75" customHeight="1" x14ac:dyDescent="0.25">
      <c r="B51960" s="106"/>
      <c r="C51960" s="106"/>
      <c r="D51960" s="139"/>
      <c r="P51960" s="142"/>
      <c r="Q51960" s="142"/>
      <c r="R51960" s="142"/>
      <c r="S51960" s="139"/>
    </row>
    <row r="51961" spans="2:19" ht="15.75" customHeight="1" x14ac:dyDescent="0.25">
      <c r="B51961" s="106"/>
      <c r="C51961" s="106"/>
      <c r="D51961" s="139"/>
      <c r="P51961" s="142"/>
      <c r="Q51961" s="142"/>
      <c r="R51961" s="142"/>
      <c r="S51961" s="139"/>
    </row>
    <row r="51962" spans="2:19" ht="15.75" customHeight="1" x14ac:dyDescent="0.25">
      <c r="B51962" s="106"/>
      <c r="C51962" s="106"/>
      <c r="D51962" s="139"/>
      <c r="P51962" s="142"/>
      <c r="Q51962" s="142"/>
      <c r="R51962" s="142"/>
      <c r="S51962" s="139"/>
    </row>
    <row r="51963" spans="2:19" ht="15.75" customHeight="1" x14ac:dyDescent="0.25">
      <c r="B51963" s="106"/>
      <c r="C51963" s="106"/>
      <c r="D51963" s="139"/>
      <c r="P51963" s="142"/>
      <c r="Q51963" s="142"/>
      <c r="R51963" s="142"/>
      <c r="S51963" s="139"/>
    </row>
    <row r="51964" spans="2:19" ht="15.75" customHeight="1" x14ac:dyDescent="0.25">
      <c r="B51964" s="106"/>
      <c r="C51964" s="106"/>
      <c r="D51964" s="139"/>
      <c r="P51964" s="142"/>
      <c r="Q51964" s="142"/>
      <c r="R51964" s="142"/>
      <c r="S51964" s="139"/>
    </row>
    <row r="51965" spans="2:19" ht="15.75" customHeight="1" x14ac:dyDescent="0.25">
      <c r="B51965" s="106"/>
      <c r="C51965" s="106"/>
      <c r="D51965" s="139"/>
      <c r="P51965" s="142"/>
      <c r="Q51965" s="142"/>
      <c r="R51965" s="142"/>
      <c r="S51965" s="139"/>
    </row>
    <row r="51966" spans="2:19" ht="15.75" customHeight="1" x14ac:dyDescent="0.25">
      <c r="B51966" s="106"/>
      <c r="C51966" s="106"/>
      <c r="D51966" s="139"/>
      <c r="P51966" s="142"/>
      <c r="Q51966" s="142"/>
      <c r="R51966" s="142"/>
      <c r="S51966" s="139"/>
    </row>
    <row r="51967" spans="2:19" ht="15.75" customHeight="1" x14ac:dyDescent="0.25">
      <c r="B51967" s="106"/>
      <c r="C51967" s="106"/>
      <c r="D51967" s="139"/>
      <c r="P51967" s="142"/>
      <c r="Q51967" s="142"/>
      <c r="R51967" s="142"/>
      <c r="S51967" s="139"/>
    </row>
    <row r="51968" spans="2:19" ht="15.75" customHeight="1" x14ac:dyDescent="0.25">
      <c r="B51968" s="106"/>
      <c r="C51968" s="106"/>
      <c r="D51968" s="139"/>
      <c r="P51968" s="142"/>
      <c r="Q51968" s="142"/>
      <c r="R51968" s="142"/>
      <c r="S51968" s="139"/>
    </row>
    <row r="51969" spans="2:19" ht="15.75" customHeight="1" x14ac:dyDescent="0.25">
      <c r="B51969" s="106"/>
      <c r="C51969" s="106"/>
      <c r="D51969" s="139"/>
      <c r="P51969" s="142"/>
      <c r="Q51969" s="142"/>
      <c r="R51969" s="142"/>
      <c r="S51969" s="139"/>
    </row>
    <row r="51970" spans="2:19" ht="15.75" customHeight="1" x14ac:dyDescent="0.25">
      <c r="B51970" s="106"/>
      <c r="C51970" s="106"/>
      <c r="D51970" s="139"/>
      <c r="P51970" s="142"/>
      <c r="Q51970" s="142"/>
      <c r="R51970" s="142"/>
      <c r="S51970" s="139"/>
    </row>
    <row r="51971" spans="2:19" ht="15.75" customHeight="1" x14ac:dyDescent="0.25">
      <c r="B51971" s="106"/>
      <c r="C51971" s="106"/>
      <c r="D51971" s="139"/>
      <c r="P51971" s="142"/>
      <c r="Q51971" s="142"/>
      <c r="R51971" s="142"/>
      <c r="S51971" s="139"/>
    </row>
    <row r="51972" spans="2:19" ht="15.75" customHeight="1" x14ac:dyDescent="0.25">
      <c r="B51972" s="106"/>
      <c r="C51972" s="106"/>
      <c r="D51972" s="139"/>
      <c r="P51972" s="142"/>
      <c r="Q51972" s="142"/>
      <c r="R51972" s="142"/>
      <c r="S51972" s="139"/>
    </row>
    <row r="51973" spans="2:19" ht="15.75" customHeight="1" x14ac:dyDescent="0.25">
      <c r="B51973" s="106"/>
      <c r="C51973" s="106"/>
      <c r="D51973" s="139"/>
      <c r="P51973" s="142"/>
      <c r="Q51973" s="142"/>
      <c r="R51973" s="142"/>
      <c r="S51973" s="139"/>
    </row>
    <row r="51974" spans="2:19" ht="15.75" customHeight="1" x14ac:dyDescent="0.25">
      <c r="B51974" s="106"/>
      <c r="C51974" s="106"/>
      <c r="D51974" s="139"/>
      <c r="P51974" s="142"/>
      <c r="Q51974" s="142"/>
      <c r="R51974" s="142"/>
      <c r="S51974" s="139"/>
    </row>
    <row r="51975" spans="2:19" ht="15.75" customHeight="1" x14ac:dyDescent="0.25">
      <c r="B51975" s="106"/>
      <c r="C51975" s="106"/>
      <c r="D51975" s="139"/>
      <c r="P51975" s="142"/>
      <c r="Q51975" s="142"/>
      <c r="R51975" s="142"/>
      <c r="S51975" s="139"/>
    </row>
    <row r="51976" spans="2:19" ht="15.75" customHeight="1" x14ac:dyDescent="0.25">
      <c r="B51976" s="106"/>
      <c r="C51976" s="106"/>
      <c r="D51976" s="139"/>
      <c r="P51976" s="142"/>
      <c r="Q51976" s="142"/>
      <c r="R51976" s="142"/>
      <c r="S51976" s="139"/>
    </row>
    <row r="51977" spans="2:19" ht="15.75" customHeight="1" x14ac:dyDescent="0.25">
      <c r="B51977" s="106"/>
      <c r="C51977" s="106"/>
      <c r="D51977" s="139"/>
      <c r="P51977" s="142"/>
      <c r="Q51977" s="142"/>
      <c r="R51977" s="142"/>
      <c r="S51977" s="139"/>
    </row>
    <row r="51978" spans="2:19" ht="15.75" customHeight="1" x14ac:dyDescent="0.25">
      <c r="B51978" s="106"/>
      <c r="C51978" s="106"/>
      <c r="D51978" s="139"/>
      <c r="P51978" s="142"/>
      <c r="Q51978" s="142"/>
      <c r="R51978" s="142"/>
      <c r="S51978" s="139"/>
    </row>
    <row r="51979" spans="2:19" ht="15.75" customHeight="1" x14ac:dyDescent="0.25">
      <c r="B51979" s="106"/>
      <c r="C51979" s="106"/>
      <c r="D51979" s="139"/>
      <c r="P51979" s="142"/>
      <c r="Q51979" s="142"/>
      <c r="R51979" s="142"/>
      <c r="S51979" s="139"/>
    </row>
    <row r="51980" spans="2:19" ht="15.75" customHeight="1" x14ac:dyDescent="0.25">
      <c r="B51980" s="106"/>
      <c r="C51980" s="106"/>
      <c r="D51980" s="139"/>
      <c r="P51980" s="142"/>
      <c r="Q51980" s="142"/>
      <c r="R51980" s="142"/>
      <c r="S51980" s="139"/>
    </row>
    <row r="51981" spans="2:19" ht="15.75" customHeight="1" x14ac:dyDescent="0.25">
      <c r="B51981" s="106"/>
      <c r="C51981" s="106"/>
      <c r="D51981" s="139"/>
      <c r="P51981" s="142"/>
      <c r="Q51981" s="142"/>
      <c r="R51981" s="142"/>
      <c r="S51981" s="139"/>
    </row>
    <row r="51982" spans="2:19" ht="15.75" customHeight="1" x14ac:dyDescent="0.25">
      <c r="B51982" s="106"/>
      <c r="C51982" s="106"/>
      <c r="D51982" s="139"/>
      <c r="P51982" s="142"/>
      <c r="Q51982" s="142"/>
      <c r="R51982" s="142"/>
      <c r="S51982" s="139"/>
    </row>
    <row r="51983" spans="2:19" ht="15.75" customHeight="1" x14ac:dyDescent="0.25">
      <c r="B51983" s="106"/>
      <c r="C51983" s="106"/>
      <c r="D51983" s="139"/>
      <c r="P51983" s="142"/>
      <c r="Q51983" s="142"/>
      <c r="R51983" s="142"/>
      <c r="S51983" s="139"/>
    </row>
    <row r="51984" spans="2:19" ht="15.75" customHeight="1" x14ac:dyDescent="0.25">
      <c r="B51984" s="106"/>
      <c r="C51984" s="106"/>
      <c r="D51984" s="139"/>
      <c r="P51984" s="142"/>
      <c r="Q51984" s="142"/>
      <c r="R51984" s="142"/>
      <c r="S51984" s="139"/>
    </row>
    <row r="51985" spans="2:19" ht="15.75" customHeight="1" x14ac:dyDescent="0.25">
      <c r="B51985" s="106"/>
      <c r="C51985" s="106"/>
      <c r="D51985" s="139"/>
      <c r="P51985" s="142"/>
      <c r="Q51985" s="142"/>
      <c r="R51985" s="142"/>
      <c r="S51985" s="139"/>
    </row>
    <row r="51986" spans="2:19" ht="15.75" customHeight="1" x14ac:dyDescent="0.25">
      <c r="B51986" s="106"/>
      <c r="C51986" s="106"/>
      <c r="D51986" s="139"/>
      <c r="P51986" s="142"/>
      <c r="Q51986" s="142"/>
      <c r="R51986" s="142"/>
      <c r="S51986" s="139"/>
    </row>
    <row r="51987" spans="2:19" ht="15.75" customHeight="1" x14ac:dyDescent="0.25">
      <c r="B51987" s="106"/>
      <c r="C51987" s="106"/>
      <c r="D51987" s="139"/>
      <c r="P51987" s="142"/>
      <c r="Q51987" s="142"/>
      <c r="R51987" s="142"/>
      <c r="S51987" s="139"/>
    </row>
    <row r="51988" spans="2:19" ht="15.75" customHeight="1" x14ac:dyDescent="0.25">
      <c r="B51988" s="106"/>
      <c r="C51988" s="106"/>
      <c r="D51988" s="139"/>
      <c r="P51988" s="142"/>
      <c r="Q51988" s="142"/>
      <c r="R51988" s="142"/>
      <c r="S51988" s="139"/>
    </row>
    <row r="51989" spans="2:19" ht="15.75" customHeight="1" x14ac:dyDescent="0.25">
      <c r="B51989" s="106"/>
      <c r="C51989" s="106"/>
      <c r="D51989" s="139"/>
      <c r="P51989" s="142"/>
      <c r="Q51989" s="142"/>
      <c r="R51989" s="142"/>
      <c r="S51989" s="139"/>
    </row>
    <row r="51990" spans="2:19" ht="15.75" customHeight="1" x14ac:dyDescent="0.25">
      <c r="B51990" s="106"/>
      <c r="C51990" s="106"/>
      <c r="D51990" s="139"/>
      <c r="P51990" s="142"/>
      <c r="Q51990" s="142"/>
      <c r="R51990" s="142"/>
      <c r="S51990" s="139"/>
    </row>
    <row r="51991" spans="2:19" ht="15.75" customHeight="1" x14ac:dyDescent="0.25">
      <c r="B51991" s="106"/>
      <c r="C51991" s="106"/>
      <c r="D51991" s="139"/>
      <c r="P51991" s="142"/>
      <c r="Q51991" s="142"/>
      <c r="R51991" s="142"/>
      <c r="S51991" s="139"/>
    </row>
    <row r="51992" spans="2:19" ht="15.75" customHeight="1" x14ac:dyDescent="0.25">
      <c r="B51992" s="106"/>
      <c r="C51992" s="106"/>
      <c r="D51992" s="139"/>
      <c r="P51992" s="142"/>
      <c r="Q51992" s="142"/>
      <c r="R51992" s="142"/>
      <c r="S51992" s="139"/>
    </row>
    <row r="51993" spans="2:19" ht="15.75" customHeight="1" x14ac:dyDescent="0.25">
      <c r="B51993" s="106"/>
      <c r="C51993" s="106"/>
      <c r="D51993" s="139"/>
      <c r="P51993" s="142"/>
      <c r="Q51993" s="142"/>
      <c r="R51993" s="142"/>
      <c r="S51993" s="139"/>
    </row>
    <row r="51994" spans="2:19" ht="15.75" customHeight="1" x14ac:dyDescent="0.25">
      <c r="B51994" s="106"/>
      <c r="C51994" s="106"/>
      <c r="D51994" s="139"/>
      <c r="P51994" s="142"/>
      <c r="Q51994" s="142"/>
      <c r="R51994" s="142"/>
      <c r="S51994" s="139"/>
    </row>
    <row r="51995" spans="2:19" ht="15.75" customHeight="1" x14ac:dyDescent="0.25">
      <c r="B51995" s="106"/>
      <c r="C51995" s="106"/>
      <c r="D51995" s="139"/>
      <c r="P51995" s="142"/>
      <c r="Q51995" s="142"/>
      <c r="R51995" s="142"/>
      <c r="S51995" s="139"/>
    </row>
    <row r="51996" spans="2:19" ht="15.75" customHeight="1" x14ac:dyDescent="0.25">
      <c r="B51996" s="106"/>
      <c r="C51996" s="106"/>
      <c r="D51996" s="139"/>
      <c r="P51996" s="142"/>
      <c r="Q51996" s="142"/>
      <c r="R51996" s="142"/>
      <c r="S51996" s="139"/>
    </row>
    <row r="51997" spans="2:19" ht="15.75" customHeight="1" x14ac:dyDescent="0.25">
      <c r="B51997" s="106"/>
      <c r="C51997" s="106"/>
      <c r="D51997" s="139"/>
      <c r="P51997" s="142"/>
      <c r="Q51997" s="142"/>
      <c r="R51997" s="142"/>
      <c r="S51997" s="139"/>
    </row>
    <row r="51998" spans="2:19" ht="15.75" customHeight="1" x14ac:dyDescent="0.25">
      <c r="B51998" s="106"/>
      <c r="C51998" s="106"/>
      <c r="D51998" s="139"/>
      <c r="P51998" s="142"/>
      <c r="Q51998" s="142"/>
      <c r="R51998" s="142"/>
      <c r="S51998" s="139"/>
    </row>
    <row r="51999" spans="2:19" ht="15.75" customHeight="1" x14ac:dyDescent="0.25">
      <c r="B51999" s="106"/>
      <c r="C51999" s="106"/>
      <c r="D51999" s="139"/>
      <c r="P51999" s="142"/>
      <c r="Q51999" s="142"/>
      <c r="R51999" s="142"/>
      <c r="S51999" s="139"/>
    </row>
    <row r="52000" spans="2:19" ht="15.75" customHeight="1" x14ac:dyDescent="0.25">
      <c r="B52000" s="106"/>
      <c r="C52000" s="106"/>
      <c r="D52000" s="139"/>
      <c r="P52000" s="142"/>
      <c r="Q52000" s="142"/>
      <c r="R52000" s="142"/>
      <c r="S52000" s="139"/>
    </row>
    <row r="52001" spans="2:19" ht="15.75" customHeight="1" x14ac:dyDescent="0.25">
      <c r="B52001" s="106"/>
      <c r="C52001" s="106"/>
      <c r="D52001" s="139"/>
      <c r="P52001" s="142"/>
      <c r="Q52001" s="142"/>
      <c r="R52001" s="142"/>
      <c r="S52001" s="139"/>
    </row>
    <row r="52002" spans="2:19" ht="15.75" customHeight="1" x14ac:dyDescent="0.25">
      <c r="B52002" s="106"/>
      <c r="C52002" s="106"/>
      <c r="D52002" s="139"/>
      <c r="P52002" s="142"/>
      <c r="Q52002" s="142"/>
      <c r="R52002" s="142"/>
      <c r="S52002" s="139"/>
    </row>
    <row r="52003" spans="2:19" ht="15.75" customHeight="1" x14ac:dyDescent="0.25">
      <c r="B52003" s="106"/>
      <c r="C52003" s="106"/>
      <c r="D52003" s="139"/>
      <c r="P52003" s="142"/>
      <c r="Q52003" s="142"/>
      <c r="R52003" s="142"/>
      <c r="S52003" s="139"/>
    </row>
    <row r="52004" spans="2:19" ht="15.75" customHeight="1" x14ac:dyDescent="0.25">
      <c r="B52004" s="106"/>
      <c r="C52004" s="106"/>
      <c r="D52004" s="139"/>
      <c r="P52004" s="142"/>
      <c r="Q52004" s="142"/>
      <c r="R52004" s="142"/>
      <c r="S52004" s="139"/>
    </row>
    <row r="52005" spans="2:19" ht="15.75" customHeight="1" x14ac:dyDescent="0.25">
      <c r="B52005" s="106"/>
      <c r="C52005" s="106"/>
      <c r="D52005" s="139"/>
      <c r="P52005" s="142"/>
      <c r="Q52005" s="142"/>
      <c r="R52005" s="142"/>
      <c r="S52005" s="139"/>
    </row>
    <row r="52006" spans="2:19" ht="15.75" customHeight="1" x14ac:dyDescent="0.25">
      <c r="B52006" s="106"/>
      <c r="C52006" s="106"/>
      <c r="D52006" s="139"/>
      <c r="P52006" s="142"/>
      <c r="Q52006" s="142"/>
      <c r="R52006" s="142"/>
      <c r="S52006" s="139"/>
    </row>
    <row r="52007" spans="2:19" ht="15.75" customHeight="1" x14ac:dyDescent="0.25">
      <c r="B52007" s="106"/>
      <c r="C52007" s="106"/>
      <c r="D52007" s="139"/>
      <c r="P52007" s="142"/>
      <c r="Q52007" s="142"/>
      <c r="R52007" s="142"/>
      <c r="S52007" s="139"/>
    </row>
    <row r="52008" spans="2:19" ht="15.75" customHeight="1" x14ac:dyDescent="0.25">
      <c r="B52008" s="106"/>
      <c r="C52008" s="106"/>
      <c r="D52008" s="139"/>
      <c r="P52008" s="142"/>
      <c r="Q52008" s="142"/>
      <c r="R52008" s="142"/>
      <c r="S52008" s="139"/>
    </row>
    <row r="52009" spans="2:19" ht="15.75" customHeight="1" x14ac:dyDescent="0.25">
      <c r="B52009" s="106"/>
      <c r="C52009" s="106"/>
      <c r="D52009" s="139"/>
      <c r="P52009" s="142"/>
      <c r="Q52009" s="142"/>
      <c r="R52009" s="142"/>
      <c r="S52009" s="139"/>
    </row>
    <row r="52010" spans="2:19" ht="15.75" customHeight="1" x14ac:dyDescent="0.25">
      <c r="B52010" s="106"/>
      <c r="C52010" s="106"/>
      <c r="D52010" s="139"/>
      <c r="P52010" s="142"/>
      <c r="Q52010" s="142"/>
      <c r="R52010" s="142"/>
      <c r="S52010" s="139"/>
    </row>
    <row r="52011" spans="2:19" ht="15.75" customHeight="1" x14ac:dyDescent="0.25">
      <c r="B52011" s="106"/>
      <c r="C52011" s="106"/>
      <c r="D52011" s="139"/>
      <c r="P52011" s="142"/>
      <c r="Q52011" s="142"/>
      <c r="R52011" s="142"/>
      <c r="S52011" s="139"/>
    </row>
    <row r="52012" spans="2:19" ht="15.75" customHeight="1" x14ac:dyDescent="0.25">
      <c r="B52012" s="106"/>
      <c r="C52012" s="106"/>
      <c r="D52012" s="139"/>
      <c r="P52012" s="142"/>
      <c r="Q52012" s="142"/>
      <c r="R52012" s="142"/>
      <c r="S52012" s="139"/>
    </row>
    <row r="52013" spans="2:19" ht="15.75" customHeight="1" x14ac:dyDescent="0.25">
      <c r="B52013" s="106"/>
      <c r="C52013" s="106"/>
      <c r="D52013" s="139"/>
      <c r="P52013" s="142"/>
      <c r="Q52013" s="142"/>
      <c r="R52013" s="142"/>
      <c r="S52013" s="139"/>
    </row>
    <row r="52014" spans="2:19" ht="15.75" customHeight="1" x14ac:dyDescent="0.25">
      <c r="B52014" s="106"/>
      <c r="C52014" s="106"/>
      <c r="D52014" s="139"/>
      <c r="P52014" s="142"/>
      <c r="Q52014" s="142"/>
      <c r="R52014" s="142"/>
      <c r="S52014" s="139"/>
    </row>
    <row r="52015" spans="2:19" ht="15.75" customHeight="1" x14ac:dyDescent="0.25">
      <c r="B52015" s="106"/>
      <c r="C52015" s="106"/>
      <c r="D52015" s="139"/>
      <c r="P52015" s="142"/>
      <c r="Q52015" s="142"/>
      <c r="R52015" s="142"/>
      <c r="S52015" s="139"/>
    </row>
    <row r="52016" spans="2:19" ht="15.75" customHeight="1" x14ac:dyDescent="0.25">
      <c r="B52016" s="106"/>
      <c r="C52016" s="106"/>
      <c r="D52016" s="139"/>
      <c r="P52016" s="142"/>
      <c r="Q52016" s="142"/>
      <c r="R52016" s="142"/>
      <c r="S52016" s="139"/>
    </row>
    <row r="52017" spans="2:19" ht="15.75" customHeight="1" x14ac:dyDescent="0.25">
      <c r="B52017" s="106"/>
      <c r="C52017" s="106"/>
      <c r="D52017" s="139"/>
      <c r="P52017" s="142"/>
      <c r="Q52017" s="142"/>
      <c r="R52017" s="142"/>
      <c r="S52017" s="139"/>
    </row>
    <row r="52018" spans="2:19" ht="15.75" customHeight="1" x14ac:dyDescent="0.25">
      <c r="B52018" s="106"/>
      <c r="C52018" s="106"/>
      <c r="D52018" s="139"/>
      <c r="P52018" s="142"/>
      <c r="Q52018" s="142"/>
      <c r="R52018" s="142"/>
      <c r="S52018" s="139"/>
    </row>
    <row r="52019" spans="2:19" ht="15.75" customHeight="1" x14ac:dyDescent="0.25">
      <c r="B52019" s="106"/>
      <c r="C52019" s="106"/>
      <c r="D52019" s="139"/>
      <c r="P52019" s="142"/>
      <c r="Q52019" s="142"/>
      <c r="R52019" s="142"/>
      <c r="S52019" s="139"/>
    </row>
    <row r="52020" spans="2:19" ht="15.75" customHeight="1" x14ac:dyDescent="0.25">
      <c r="B52020" s="106"/>
      <c r="C52020" s="106"/>
      <c r="D52020" s="139"/>
      <c r="P52020" s="142"/>
      <c r="Q52020" s="142"/>
      <c r="R52020" s="142"/>
      <c r="S52020" s="139"/>
    </row>
    <row r="52021" spans="2:19" ht="15.75" customHeight="1" x14ac:dyDescent="0.25">
      <c r="B52021" s="106"/>
      <c r="C52021" s="106"/>
      <c r="D52021" s="139"/>
      <c r="P52021" s="142"/>
      <c r="Q52021" s="142"/>
      <c r="R52021" s="142"/>
      <c r="S52021" s="139"/>
    </row>
    <row r="52022" spans="2:19" ht="15.75" customHeight="1" x14ac:dyDescent="0.25">
      <c r="B52022" s="106"/>
      <c r="C52022" s="106"/>
      <c r="D52022" s="139"/>
      <c r="P52022" s="142"/>
      <c r="Q52022" s="142"/>
      <c r="R52022" s="142"/>
      <c r="S52022" s="139"/>
    </row>
    <row r="52023" spans="2:19" ht="15.75" customHeight="1" x14ac:dyDescent="0.25">
      <c r="B52023" s="106"/>
      <c r="C52023" s="106"/>
      <c r="D52023" s="139"/>
      <c r="P52023" s="142"/>
      <c r="Q52023" s="142"/>
      <c r="R52023" s="142"/>
      <c r="S52023" s="139"/>
    </row>
    <row r="52024" spans="2:19" ht="15.75" customHeight="1" x14ac:dyDescent="0.25">
      <c r="B52024" s="106"/>
      <c r="C52024" s="106"/>
      <c r="D52024" s="139"/>
      <c r="P52024" s="142"/>
      <c r="Q52024" s="142"/>
      <c r="R52024" s="142"/>
      <c r="S52024" s="139"/>
    </row>
    <row r="52025" spans="2:19" ht="15.75" customHeight="1" x14ac:dyDescent="0.25">
      <c r="B52025" s="106"/>
      <c r="C52025" s="106"/>
      <c r="D52025" s="139"/>
      <c r="P52025" s="142"/>
      <c r="Q52025" s="142"/>
      <c r="R52025" s="142"/>
      <c r="S52025" s="139"/>
    </row>
    <row r="52026" spans="2:19" ht="15.75" customHeight="1" x14ac:dyDescent="0.25">
      <c r="B52026" s="106"/>
      <c r="C52026" s="106"/>
      <c r="D52026" s="139"/>
      <c r="P52026" s="142"/>
      <c r="Q52026" s="142"/>
      <c r="R52026" s="142"/>
      <c r="S52026" s="139"/>
    </row>
    <row r="52027" spans="2:19" ht="15.75" customHeight="1" x14ac:dyDescent="0.25">
      <c r="B52027" s="106"/>
      <c r="C52027" s="106"/>
      <c r="D52027" s="139"/>
      <c r="P52027" s="142"/>
      <c r="Q52027" s="142"/>
      <c r="R52027" s="142"/>
      <c r="S52027" s="139"/>
    </row>
    <row r="52028" spans="2:19" ht="15.75" customHeight="1" x14ac:dyDescent="0.25">
      <c r="B52028" s="106"/>
      <c r="C52028" s="106"/>
      <c r="D52028" s="139"/>
      <c r="P52028" s="142"/>
      <c r="Q52028" s="142"/>
      <c r="R52028" s="142"/>
      <c r="S52028" s="139"/>
    </row>
    <row r="52029" spans="2:19" ht="15.75" customHeight="1" x14ac:dyDescent="0.25">
      <c r="B52029" s="106"/>
      <c r="C52029" s="106"/>
      <c r="D52029" s="139"/>
      <c r="P52029" s="142"/>
      <c r="Q52029" s="142"/>
      <c r="R52029" s="142"/>
      <c r="S52029" s="139"/>
    </row>
    <row r="52030" spans="2:19" ht="15.75" customHeight="1" x14ac:dyDescent="0.25">
      <c r="B52030" s="106"/>
      <c r="C52030" s="106"/>
      <c r="D52030" s="139"/>
      <c r="P52030" s="142"/>
      <c r="Q52030" s="142"/>
      <c r="R52030" s="142"/>
      <c r="S52030" s="139"/>
    </row>
    <row r="52031" spans="2:19" ht="15.75" customHeight="1" x14ac:dyDescent="0.25">
      <c r="B52031" s="106"/>
      <c r="C52031" s="106"/>
      <c r="D52031" s="139"/>
      <c r="P52031" s="142"/>
      <c r="Q52031" s="142"/>
      <c r="R52031" s="142"/>
      <c r="S52031" s="139"/>
    </row>
    <row r="52032" spans="2:19" ht="15.75" customHeight="1" x14ac:dyDescent="0.25">
      <c r="B52032" s="106"/>
      <c r="C52032" s="106"/>
      <c r="D52032" s="139"/>
      <c r="P52032" s="142"/>
      <c r="Q52032" s="142"/>
      <c r="R52032" s="142"/>
      <c r="S52032" s="139"/>
    </row>
    <row r="52033" spans="2:19" ht="15.75" customHeight="1" x14ac:dyDescent="0.25">
      <c r="B52033" s="106"/>
      <c r="C52033" s="106"/>
      <c r="D52033" s="139"/>
      <c r="P52033" s="142"/>
      <c r="Q52033" s="142"/>
      <c r="R52033" s="142"/>
      <c r="S52033" s="139"/>
    </row>
    <row r="52034" spans="2:19" ht="15.75" customHeight="1" x14ac:dyDescent="0.25">
      <c r="B52034" s="106"/>
      <c r="C52034" s="106"/>
      <c r="D52034" s="139"/>
      <c r="P52034" s="142"/>
      <c r="Q52034" s="142"/>
      <c r="R52034" s="142"/>
      <c r="S52034" s="139"/>
    </row>
    <row r="52035" spans="2:19" ht="15.75" customHeight="1" x14ac:dyDescent="0.25">
      <c r="B52035" s="106"/>
      <c r="C52035" s="106"/>
      <c r="D52035" s="139"/>
      <c r="P52035" s="142"/>
      <c r="Q52035" s="142"/>
      <c r="R52035" s="142"/>
      <c r="S52035" s="139"/>
    </row>
    <row r="52036" spans="2:19" ht="15.75" customHeight="1" x14ac:dyDescent="0.25">
      <c r="B52036" s="106"/>
      <c r="C52036" s="106"/>
      <c r="D52036" s="139"/>
      <c r="P52036" s="142"/>
      <c r="Q52036" s="142"/>
      <c r="R52036" s="142"/>
      <c r="S52036" s="139"/>
    </row>
    <row r="52037" spans="2:19" ht="15.75" customHeight="1" x14ac:dyDescent="0.25">
      <c r="B52037" s="106"/>
      <c r="C52037" s="106"/>
      <c r="D52037" s="139"/>
      <c r="P52037" s="142"/>
      <c r="Q52037" s="142"/>
      <c r="R52037" s="142"/>
      <c r="S52037" s="139"/>
    </row>
    <row r="52038" spans="2:19" ht="15.75" customHeight="1" x14ac:dyDescent="0.25">
      <c r="B52038" s="106"/>
      <c r="C52038" s="106"/>
      <c r="D52038" s="139"/>
      <c r="P52038" s="142"/>
      <c r="Q52038" s="142"/>
      <c r="R52038" s="142"/>
      <c r="S52038" s="139"/>
    </row>
    <row r="52039" spans="2:19" ht="15.75" customHeight="1" x14ac:dyDescent="0.25">
      <c r="B52039" s="106"/>
      <c r="C52039" s="106"/>
      <c r="D52039" s="139"/>
      <c r="P52039" s="142"/>
      <c r="Q52039" s="142"/>
      <c r="R52039" s="142"/>
      <c r="S52039" s="139"/>
    </row>
    <row r="52040" spans="2:19" ht="15.75" customHeight="1" x14ac:dyDescent="0.25">
      <c r="B52040" s="106"/>
      <c r="C52040" s="106"/>
      <c r="D52040" s="139"/>
      <c r="P52040" s="142"/>
      <c r="Q52040" s="142"/>
      <c r="R52040" s="142"/>
      <c r="S52040" s="139"/>
    </row>
    <row r="52041" spans="2:19" ht="15.75" customHeight="1" x14ac:dyDescent="0.25">
      <c r="B52041" s="106"/>
      <c r="C52041" s="106"/>
      <c r="D52041" s="139"/>
      <c r="P52041" s="142"/>
      <c r="Q52041" s="142"/>
      <c r="R52041" s="142"/>
      <c r="S52041" s="139"/>
    </row>
    <row r="52042" spans="2:19" ht="15.75" customHeight="1" x14ac:dyDescent="0.25">
      <c r="B52042" s="106"/>
      <c r="C52042" s="106"/>
      <c r="D52042" s="139"/>
      <c r="P52042" s="142"/>
      <c r="Q52042" s="142"/>
      <c r="R52042" s="142"/>
      <c r="S52042" s="139"/>
    </row>
    <row r="52043" spans="2:19" ht="15.75" customHeight="1" x14ac:dyDescent="0.25">
      <c r="B52043" s="106"/>
      <c r="C52043" s="106"/>
      <c r="D52043" s="139"/>
      <c r="P52043" s="142"/>
      <c r="Q52043" s="142"/>
      <c r="R52043" s="142"/>
      <c r="S52043" s="139"/>
    </row>
    <row r="52044" spans="2:19" ht="15.75" customHeight="1" x14ac:dyDescent="0.25">
      <c r="B52044" s="106"/>
      <c r="C52044" s="106"/>
      <c r="D52044" s="139"/>
      <c r="P52044" s="142"/>
      <c r="Q52044" s="142"/>
      <c r="R52044" s="142"/>
      <c r="S52044" s="139"/>
    </row>
    <row r="52045" spans="2:19" ht="15.75" customHeight="1" x14ac:dyDescent="0.25">
      <c r="B52045" s="106"/>
      <c r="C52045" s="106"/>
      <c r="D52045" s="139"/>
      <c r="P52045" s="142"/>
      <c r="Q52045" s="142"/>
      <c r="R52045" s="142"/>
      <c r="S52045" s="139"/>
    </row>
    <row r="52046" spans="2:19" ht="15.75" customHeight="1" x14ac:dyDescent="0.25">
      <c r="B52046" s="106"/>
      <c r="C52046" s="106"/>
      <c r="D52046" s="139"/>
      <c r="P52046" s="142"/>
      <c r="Q52046" s="142"/>
      <c r="R52046" s="142"/>
      <c r="S52046" s="139"/>
    </row>
    <row r="52047" spans="2:19" ht="15.75" customHeight="1" x14ac:dyDescent="0.25">
      <c r="B52047" s="106"/>
      <c r="C52047" s="106"/>
      <c r="D52047" s="139"/>
      <c r="P52047" s="142"/>
      <c r="Q52047" s="142"/>
      <c r="R52047" s="142"/>
      <c r="S52047" s="139"/>
    </row>
    <row r="52048" spans="2:19" ht="15.75" customHeight="1" x14ac:dyDescent="0.25">
      <c r="B52048" s="106"/>
      <c r="C52048" s="106"/>
      <c r="D52048" s="139"/>
      <c r="P52048" s="142"/>
      <c r="Q52048" s="142"/>
      <c r="R52048" s="142"/>
      <c r="S52048" s="139"/>
    </row>
    <row r="52049" spans="2:19" ht="15.75" customHeight="1" x14ac:dyDescent="0.25">
      <c r="B52049" s="106"/>
      <c r="C52049" s="106"/>
      <c r="D52049" s="139"/>
      <c r="P52049" s="142"/>
      <c r="Q52049" s="142"/>
      <c r="R52049" s="142"/>
      <c r="S52049" s="139"/>
    </row>
    <row r="52050" spans="2:19" ht="15.75" customHeight="1" x14ac:dyDescent="0.25">
      <c r="B52050" s="106"/>
      <c r="C52050" s="106"/>
      <c r="D52050" s="139"/>
      <c r="P52050" s="142"/>
      <c r="Q52050" s="142"/>
      <c r="R52050" s="142"/>
      <c r="S52050" s="139"/>
    </row>
    <row r="52051" spans="2:19" ht="15.75" customHeight="1" x14ac:dyDescent="0.25">
      <c r="B52051" s="106"/>
      <c r="C52051" s="106"/>
      <c r="D52051" s="139"/>
      <c r="P52051" s="142"/>
      <c r="Q52051" s="142"/>
      <c r="R52051" s="142"/>
      <c r="S52051" s="139"/>
    </row>
    <row r="52052" spans="2:19" ht="15.75" customHeight="1" x14ac:dyDescent="0.25">
      <c r="B52052" s="106"/>
      <c r="C52052" s="106"/>
      <c r="D52052" s="139"/>
      <c r="P52052" s="142"/>
      <c r="Q52052" s="142"/>
      <c r="R52052" s="142"/>
      <c r="S52052" s="139"/>
    </row>
    <row r="52053" spans="2:19" ht="15.75" customHeight="1" x14ac:dyDescent="0.25">
      <c r="B52053" s="106"/>
      <c r="C52053" s="106"/>
      <c r="D52053" s="139"/>
      <c r="P52053" s="142"/>
      <c r="Q52053" s="142"/>
      <c r="R52053" s="142"/>
      <c r="S52053" s="139"/>
    </row>
    <row r="52054" spans="2:19" ht="15.75" customHeight="1" x14ac:dyDescent="0.25">
      <c r="B52054" s="106"/>
      <c r="C52054" s="106"/>
      <c r="D52054" s="139"/>
      <c r="P52054" s="142"/>
      <c r="Q52054" s="142"/>
      <c r="R52054" s="142"/>
      <c r="S52054" s="139"/>
    </row>
    <row r="52055" spans="2:19" ht="15.75" customHeight="1" x14ac:dyDescent="0.25">
      <c r="B52055" s="106"/>
      <c r="C52055" s="106"/>
      <c r="D52055" s="139"/>
      <c r="P52055" s="142"/>
      <c r="Q52055" s="142"/>
      <c r="R52055" s="142"/>
      <c r="S52055" s="139"/>
    </row>
    <row r="52056" spans="2:19" ht="15.75" customHeight="1" x14ac:dyDescent="0.25">
      <c r="B52056" s="106"/>
      <c r="C52056" s="106"/>
      <c r="D52056" s="139"/>
      <c r="P52056" s="142"/>
      <c r="Q52056" s="142"/>
      <c r="R52056" s="142"/>
      <c r="S52056" s="139"/>
    </row>
    <row r="52057" spans="2:19" ht="15.75" customHeight="1" x14ac:dyDescent="0.25">
      <c r="B52057" s="106"/>
      <c r="C52057" s="106"/>
      <c r="D52057" s="139"/>
      <c r="P52057" s="142"/>
      <c r="Q52057" s="142"/>
      <c r="R52057" s="142"/>
      <c r="S52057" s="139"/>
    </row>
    <row r="52058" spans="2:19" ht="15.75" customHeight="1" x14ac:dyDescent="0.25">
      <c r="B52058" s="106"/>
      <c r="C52058" s="106"/>
      <c r="D52058" s="139"/>
      <c r="P52058" s="142"/>
      <c r="Q52058" s="142"/>
      <c r="R52058" s="142"/>
      <c r="S52058" s="139"/>
    </row>
    <row r="52059" spans="2:19" ht="15.75" customHeight="1" x14ac:dyDescent="0.25">
      <c r="B52059" s="106"/>
      <c r="C52059" s="106"/>
      <c r="D52059" s="139"/>
      <c r="P52059" s="142"/>
      <c r="Q52059" s="142"/>
      <c r="R52059" s="142"/>
      <c r="S52059" s="139"/>
    </row>
    <row r="52060" spans="2:19" ht="15.75" customHeight="1" x14ac:dyDescent="0.25">
      <c r="B52060" s="106"/>
      <c r="C52060" s="106"/>
      <c r="D52060" s="139"/>
      <c r="P52060" s="142"/>
      <c r="Q52060" s="142"/>
      <c r="R52060" s="142"/>
      <c r="S52060" s="139"/>
    </row>
    <row r="52061" spans="2:19" ht="15.75" customHeight="1" x14ac:dyDescent="0.25">
      <c r="B52061" s="106"/>
      <c r="C52061" s="106"/>
      <c r="D52061" s="139"/>
      <c r="P52061" s="142"/>
      <c r="Q52061" s="142"/>
      <c r="R52061" s="142"/>
      <c r="S52061" s="139"/>
    </row>
    <row r="52062" spans="2:19" ht="15.75" customHeight="1" x14ac:dyDescent="0.25">
      <c r="B52062" s="106"/>
      <c r="C52062" s="106"/>
      <c r="D52062" s="139"/>
      <c r="P52062" s="142"/>
      <c r="Q52062" s="142"/>
      <c r="R52062" s="142"/>
      <c r="S52062" s="139"/>
    </row>
    <row r="52063" spans="2:19" ht="15.75" customHeight="1" x14ac:dyDescent="0.25">
      <c r="B52063" s="106"/>
      <c r="C52063" s="106"/>
      <c r="D52063" s="139"/>
      <c r="P52063" s="142"/>
      <c r="Q52063" s="142"/>
      <c r="R52063" s="142"/>
      <c r="S52063" s="139"/>
    </row>
    <row r="52064" spans="2:19" ht="15.75" customHeight="1" x14ac:dyDescent="0.25">
      <c r="B52064" s="106"/>
      <c r="C52064" s="106"/>
      <c r="D52064" s="139"/>
      <c r="P52064" s="142"/>
      <c r="Q52064" s="142"/>
      <c r="R52064" s="142"/>
      <c r="S52064" s="139"/>
    </row>
    <row r="52065" spans="2:19" ht="15.75" customHeight="1" x14ac:dyDescent="0.25">
      <c r="B52065" s="106"/>
      <c r="C52065" s="106"/>
      <c r="D52065" s="139"/>
      <c r="P52065" s="142"/>
      <c r="Q52065" s="142"/>
      <c r="R52065" s="142"/>
      <c r="S52065" s="139"/>
    </row>
    <row r="52066" spans="2:19" ht="15.75" customHeight="1" x14ac:dyDescent="0.25">
      <c r="B52066" s="106"/>
      <c r="C52066" s="106"/>
      <c r="D52066" s="139"/>
      <c r="P52066" s="142"/>
      <c r="Q52066" s="142"/>
      <c r="R52066" s="142"/>
      <c r="S52066" s="139"/>
    </row>
    <row r="52067" spans="2:19" ht="15.75" customHeight="1" x14ac:dyDescent="0.25">
      <c r="B52067" s="106"/>
      <c r="C52067" s="106"/>
      <c r="D52067" s="139"/>
      <c r="P52067" s="142"/>
      <c r="Q52067" s="142"/>
      <c r="R52067" s="142"/>
      <c r="S52067" s="139"/>
    </row>
    <row r="52068" spans="2:19" ht="15.75" customHeight="1" x14ac:dyDescent="0.25">
      <c r="B52068" s="106"/>
      <c r="C52068" s="106"/>
      <c r="D52068" s="139"/>
      <c r="P52068" s="142"/>
      <c r="Q52068" s="142"/>
      <c r="R52068" s="142"/>
      <c r="S52068" s="139"/>
    </row>
    <row r="52069" spans="2:19" ht="15.75" customHeight="1" x14ac:dyDescent="0.25">
      <c r="B52069" s="106"/>
      <c r="C52069" s="106"/>
      <c r="D52069" s="139"/>
      <c r="P52069" s="142"/>
      <c r="Q52069" s="142"/>
      <c r="R52069" s="142"/>
      <c r="S52069" s="139"/>
    </row>
    <row r="52070" spans="2:19" ht="15.75" customHeight="1" x14ac:dyDescent="0.25">
      <c r="B52070" s="106"/>
      <c r="C52070" s="106"/>
      <c r="D52070" s="139"/>
      <c r="P52070" s="142"/>
      <c r="Q52070" s="142"/>
      <c r="R52070" s="142"/>
      <c r="S52070" s="139"/>
    </row>
    <row r="52071" spans="2:19" ht="15.75" customHeight="1" x14ac:dyDescent="0.25">
      <c r="B52071" s="106"/>
      <c r="C52071" s="106"/>
      <c r="D52071" s="139"/>
      <c r="P52071" s="142"/>
      <c r="Q52071" s="142"/>
      <c r="R52071" s="142"/>
      <c r="S52071" s="139"/>
    </row>
    <row r="52072" spans="2:19" ht="15.75" customHeight="1" x14ac:dyDescent="0.25">
      <c r="B52072" s="106"/>
      <c r="C52072" s="106"/>
      <c r="D52072" s="139"/>
      <c r="P52072" s="142"/>
      <c r="Q52072" s="142"/>
      <c r="R52072" s="142"/>
      <c r="S52072" s="139"/>
    </row>
    <row r="52073" spans="2:19" ht="15.75" customHeight="1" x14ac:dyDescent="0.25">
      <c r="B52073" s="106"/>
      <c r="C52073" s="106"/>
      <c r="D52073" s="139"/>
      <c r="P52073" s="142"/>
      <c r="Q52073" s="142"/>
      <c r="R52073" s="142"/>
      <c r="S52073" s="139"/>
    </row>
    <row r="52074" spans="2:19" ht="15.75" customHeight="1" x14ac:dyDescent="0.25">
      <c r="B52074" s="106"/>
      <c r="C52074" s="106"/>
      <c r="D52074" s="139"/>
      <c r="P52074" s="142"/>
      <c r="Q52074" s="142"/>
      <c r="R52074" s="142"/>
      <c r="S52074" s="139"/>
    </row>
    <row r="52075" spans="2:19" ht="15.75" customHeight="1" x14ac:dyDescent="0.25">
      <c r="B52075" s="106"/>
      <c r="C52075" s="106"/>
      <c r="D52075" s="139"/>
      <c r="P52075" s="142"/>
      <c r="Q52075" s="142"/>
      <c r="R52075" s="142"/>
      <c r="S52075" s="139"/>
    </row>
    <row r="52076" spans="2:19" ht="15.75" customHeight="1" x14ac:dyDescent="0.25">
      <c r="B52076" s="106"/>
      <c r="C52076" s="106"/>
      <c r="D52076" s="139"/>
      <c r="P52076" s="142"/>
      <c r="Q52076" s="142"/>
      <c r="R52076" s="142"/>
      <c r="S52076" s="139"/>
    </row>
    <row r="52077" spans="2:19" ht="15.75" customHeight="1" x14ac:dyDescent="0.25">
      <c r="B52077" s="106"/>
      <c r="C52077" s="106"/>
      <c r="D52077" s="139"/>
      <c r="P52077" s="142"/>
      <c r="Q52077" s="142"/>
      <c r="R52077" s="142"/>
      <c r="S52077" s="139"/>
    </row>
    <row r="52078" spans="2:19" ht="15.75" customHeight="1" x14ac:dyDescent="0.25">
      <c r="B52078" s="106"/>
      <c r="C52078" s="106"/>
      <c r="D52078" s="139"/>
      <c r="P52078" s="142"/>
      <c r="Q52078" s="142"/>
      <c r="R52078" s="142"/>
      <c r="S52078" s="139"/>
    </row>
    <row r="52079" spans="2:19" ht="15.75" customHeight="1" x14ac:dyDescent="0.25">
      <c r="B52079" s="106"/>
      <c r="C52079" s="106"/>
      <c r="D52079" s="139"/>
      <c r="P52079" s="142"/>
      <c r="Q52079" s="142"/>
      <c r="R52079" s="142"/>
      <c r="S52079" s="139"/>
    </row>
    <row r="52080" spans="2:19" ht="15.75" customHeight="1" x14ac:dyDescent="0.25">
      <c r="B52080" s="106"/>
      <c r="C52080" s="106"/>
      <c r="D52080" s="139"/>
      <c r="P52080" s="142"/>
      <c r="Q52080" s="142"/>
      <c r="R52080" s="142"/>
      <c r="S52080" s="139"/>
    </row>
    <row r="52081" spans="2:19" ht="15.75" customHeight="1" x14ac:dyDescent="0.25">
      <c r="B52081" s="106"/>
      <c r="C52081" s="106"/>
      <c r="D52081" s="139"/>
      <c r="P52081" s="142"/>
      <c r="Q52081" s="142"/>
      <c r="R52081" s="142"/>
      <c r="S52081" s="139"/>
    </row>
    <row r="52082" spans="2:19" ht="15.75" customHeight="1" x14ac:dyDescent="0.25">
      <c r="B52082" s="106"/>
      <c r="C52082" s="106"/>
      <c r="D52082" s="139"/>
      <c r="P52082" s="142"/>
      <c r="Q52082" s="142"/>
      <c r="R52082" s="142"/>
      <c r="S52082" s="139"/>
    </row>
    <row r="52083" spans="2:19" ht="15.75" customHeight="1" x14ac:dyDescent="0.25">
      <c r="B52083" s="106"/>
      <c r="C52083" s="106"/>
      <c r="D52083" s="139"/>
      <c r="P52083" s="142"/>
      <c r="Q52083" s="142"/>
      <c r="R52083" s="142"/>
      <c r="S52083" s="139"/>
    </row>
    <row r="52084" spans="2:19" ht="15.75" customHeight="1" x14ac:dyDescent="0.25">
      <c r="B52084" s="106"/>
      <c r="C52084" s="106"/>
      <c r="D52084" s="139"/>
      <c r="P52084" s="142"/>
      <c r="Q52084" s="142"/>
      <c r="R52084" s="142"/>
      <c r="S52084" s="139"/>
    </row>
    <row r="52085" spans="2:19" ht="15.75" customHeight="1" x14ac:dyDescent="0.25">
      <c r="B52085" s="106"/>
      <c r="C52085" s="106"/>
      <c r="D52085" s="139"/>
      <c r="P52085" s="142"/>
      <c r="Q52085" s="142"/>
      <c r="R52085" s="142"/>
      <c r="S52085" s="139"/>
    </row>
    <row r="52086" spans="2:19" ht="15.75" customHeight="1" x14ac:dyDescent="0.25">
      <c r="B52086" s="106"/>
      <c r="C52086" s="106"/>
      <c r="D52086" s="139"/>
      <c r="P52086" s="142"/>
      <c r="Q52086" s="142"/>
      <c r="R52086" s="142"/>
      <c r="S52086" s="139"/>
    </row>
    <row r="52087" spans="2:19" ht="15.75" customHeight="1" x14ac:dyDescent="0.25">
      <c r="B52087" s="106"/>
      <c r="C52087" s="106"/>
      <c r="D52087" s="139"/>
      <c r="P52087" s="142"/>
      <c r="Q52087" s="142"/>
      <c r="R52087" s="142"/>
      <c r="S52087" s="139"/>
    </row>
    <row r="52088" spans="2:19" ht="15.75" customHeight="1" x14ac:dyDescent="0.25">
      <c r="B52088" s="106"/>
      <c r="C52088" s="106"/>
      <c r="D52088" s="139"/>
      <c r="P52088" s="142"/>
      <c r="Q52088" s="142"/>
      <c r="R52088" s="142"/>
      <c r="S52088" s="139"/>
    </row>
    <row r="52089" spans="2:19" ht="15.75" customHeight="1" x14ac:dyDescent="0.25">
      <c r="B52089" s="106"/>
      <c r="C52089" s="106"/>
      <c r="D52089" s="139"/>
      <c r="P52089" s="142"/>
      <c r="Q52089" s="142"/>
      <c r="R52089" s="142"/>
      <c r="S52089" s="139"/>
    </row>
    <row r="52090" spans="2:19" ht="15.75" customHeight="1" x14ac:dyDescent="0.25">
      <c r="B52090" s="106"/>
      <c r="C52090" s="106"/>
      <c r="D52090" s="139"/>
      <c r="P52090" s="142"/>
      <c r="Q52090" s="142"/>
      <c r="R52090" s="142"/>
      <c r="S52090" s="139"/>
    </row>
    <row r="52091" spans="2:19" ht="15.75" customHeight="1" x14ac:dyDescent="0.25">
      <c r="B52091" s="106"/>
      <c r="C52091" s="106"/>
      <c r="D52091" s="139"/>
      <c r="P52091" s="142"/>
      <c r="Q52091" s="142"/>
      <c r="R52091" s="142"/>
      <c r="S52091" s="139"/>
    </row>
    <row r="52092" spans="2:19" ht="15.75" customHeight="1" x14ac:dyDescent="0.25">
      <c r="B52092" s="106"/>
      <c r="C52092" s="106"/>
      <c r="D52092" s="139"/>
      <c r="P52092" s="142"/>
      <c r="Q52092" s="142"/>
      <c r="R52092" s="142"/>
      <c r="S52092" s="139"/>
    </row>
    <row r="52093" spans="2:19" ht="15.75" customHeight="1" x14ac:dyDescent="0.25">
      <c r="B52093" s="106"/>
      <c r="C52093" s="106"/>
      <c r="D52093" s="139"/>
      <c r="P52093" s="142"/>
      <c r="Q52093" s="142"/>
      <c r="R52093" s="142"/>
      <c r="S52093" s="139"/>
    </row>
    <row r="52094" spans="2:19" ht="15.75" customHeight="1" x14ac:dyDescent="0.25">
      <c r="B52094" s="106"/>
      <c r="C52094" s="106"/>
      <c r="D52094" s="139"/>
      <c r="P52094" s="142"/>
      <c r="Q52094" s="142"/>
      <c r="R52094" s="142"/>
      <c r="S52094" s="139"/>
    </row>
    <row r="52095" spans="2:19" ht="15.75" customHeight="1" x14ac:dyDescent="0.25">
      <c r="B52095" s="106"/>
      <c r="C52095" s="106"/>
      <c r="D52095" s="139"/>
      <c r="P52095" s="142"/>
      <c r="Q52095" s="142"/>
      <c r="R52095" s="142"/>
      <c r="S52095" s="139"/>
    </row>
    <row r="52096" spans="2:19" ht="15.75" customHeight="1" x14ac:dyDescent="0.25">
      <c r="B52096" s="106"/>
      <c r="C52096" s="106"/>
      <c r="D52096" s="139"/>
      <c r="P52096" s="142"/>
      <c r="Q52096" s="142"/>
      <c r="R52096" s="142"/>
      <c r="S52096" s="139"/>
    </row>
    <row r="52097" spans="2:19" ht="15.75" customHeight="1" x14ac:dyDescent="0.25">
      <c r="B52097" s="106"/>
      <c r="C52097" s="106"/>
      <c r="D52097" s="139"/>
      <c r="P52097" s="142"/>
      <c r="Q52097" s="142"/>
      <c r="R52097" s="142"/>
      <c r="S52097" s="139"/>
    </row>
    <row r="52098" spans="2:19" ht="15.75" customHeight="1" x14ac:dyDescent="0.25">
      <c r="B52098" s="106"/>
      <c r="C52098" s="106"/>
      <c r="D52098" s="139"/>
      <c r="P52098" s="142"/>
      <c r="Q52098" s="142"/>
      <c r="R52098" s="142"/>
      <c r="S52098" s="139"/>
    </row>
    <row r="52099" spans="2:19" ht="15.75" customHeight="1" x14ac:dyDescent="0.25">
      <c r="B52099" s="106"/>
      <c r="C52099" s="106"/>
      <c r="D52099" s="139"/>
      <c r="P52099" s="142"/>
      <c r="Q52099" s="142"/>
      <c r="R52099" s="142"/>
      <c r="S52099" s="139"/>
    </row>
    <row r="52100" spans="2:19" ht="15.75" customHeight="1" x14ac:dyDescent="0.25">
      <c r="B52100" s="106"/>
      <c r="C52100" s="106"/>
      <c r="D52100" s="139"/>
      <c r="P52100" s="142"/>
      <c r="Q52100" s="142"/>
      <c r="R52100" s="142"/>
      <c r="S52100" s="139"/>
    </row>
    <row r="52101" spans="2:19" ht="15.75" customHeight="1" x14ac:dyDescent="0.25">
      <c r="B52101" s="106"/>
      <c r="C52101" s="106"/>
      <c r="D52101" s="139"/>
      <c r="P52101" s="142"/>
      <c r="Q52101" s="142"/>
      <c r="R52101" s="142"/>
      <c r="S52101" s="139"/>
    </row>
    <row r="52102" spans="2:19" ht="15.75" customHeight="1" x14ac:dyDescent="0.25">
      <c r="B52102" s="106"/>
      <c r="C52102" s="106"/>
      <c r="D52102" s="139"/>
      <c r="P52102" s="142"/>
      <c r="Q52102" s="142"/>
      <c r="R52102" s="142"/>
      <c r="S52102" s="139"/>
    </row>
    <row r="52103" spans="2:19" ht="15.75" customHeight="1" x14ac:dyDescent="0.25">
      <c r="B52103" s="106"/>
      <c r="C52103" s="106"/>
      <c r="D52103" s="139"/>
      <c r="P52103" s="142"/>
      <c r="Q52103" s="142"/>
      <c r="R52103" s="142"/>
      <c r="S52103" s="139"/>
    </row>
    <row r="52104" spans="2:19" ht="15.75" customHeight="1" x14ac:dyDescent="0.25">
      <c r="B52104" s="106"/>
      <c r="C52104" s="106"/>
      <c r="D52104" s="139"/>
      <c r="P52104" s="142"/>
      <c r="Q52104" s="142"/>
      <c r="R52104" s="142"/>
      <c r="S52104" s="139"/>
    </row>
    <row r="52105" spans="2:19" ht="15.75" customHeight="1" x14ac:dyDescent="0.25">
      <c r="B52105" s="106"/>
      <c r="C52105" s="106"/>
      <c r="D52105" s="139"/>
      <c r="P52105" s="142"/>
      <c r="Q52105" s="142"/>
      <c r="R52105" s="142"/>
      <c r="S52105" s="139"/>
    </row>
    <row r="52106" spans="2:19" ht="15.75" customHeight="1" x14ac:dyDescent="0.25">
      <c r="B52106" s="106"/>
      <c r="C52106" s="106"/>
      <c r="D52106" s="139"/>
      <c r="P52106" s="142"/>
      <c r="Q52106" s="142"/>
      <c r="R52106" s="142"/>
      <c r="S52106" s="139"/>
    </row>
    <row r="52107" spans="2:19" ht="15.75" customHeight="1" x14ac:dyDescent="0.25">
      <c r="B52107" s="106"/>
      <c r="C52107" s="106"/>
      <c r="D52107" s="139"/>
      <c r="P52107" s="142"/>
      <c r="Q52107" s="142"/>
      <c r="R52107" s="142"/>
      <c r="S52107" s="139"/>
    </row>
    <row r="52108" spans="2:19" ht="15.75" customHeight="1" x14ac:dyDescent="0.25">
      <c r="B52108" s="106"/>
      <c r="C52108" s="106"/>
      <c r="D52108" s="139"/>
      <c r="P52108" s="142"/>
      <c r="Q52108" s="142"/>
      <c r="R52108" s="142"/>
      <c r="S52108" s="139"/>
    </row>
    <row r="52109" spans="2:19" ht="15.75" customHeight="1" x14ac:dyDescent="0.25">
      <c r="B52109" s="106"/>
      <c r="C52109" s="106"/>
      <c r="D52109" s="139"/>
      <c r="P52109" s="142"/>
      <c r="Q52109" s="142"/>
      <c r="R52109" s="142"/>
      <c r="S52109" s="139"/>
    </row>
    <row r="52110" spans="2:19" ht="15.75" customHeight="1" x14ac:dyDescent="0.25">
      <c r="B52110" s="106"/>
      <c r="C52110" s="106"/>
      <c r="D52110" s="139"/>
      <c r="P52110" s="142"/>
      <c r="Q52110" s="142"/>
      <c r="R52110" s="142"/>
      <c r="S52110" s="139"/>
    </row>
    <row r="52111" spans="2:19" ht="15.75" customHeight="1" x14ac:dyDescent="0.25">
      <c r="B52111" s="106"/>
      <c r="C52111" s="106"/>
      <c r="D52111" s="139"/>
      <c r="P52111" s="142"/>
      <c r="Q52111" s="142"/>
      <c r="R52111" s="142"/>
      <c r="S52111" s="139"/>
    </row>
    <row r="52112" spans="2:19" ht="15.75" customHeight="1" x14ac:dyDescent="0.25">
      <c r="B52112" s="106"/>
      <c r="C52112" s="106"/>
      <c r="D52112" s="139"/>
      <c r="P52112" s="142"/>
      <c r="Q52112" s="142"/>
      <c r="R52112" s="142"/>
      <c r="S52112" s="139"/>
    </row>
    <row r="52113" spans="2:19" ht="15.75" customHeight="1" x14ac:dyDescent="0.25">
      <c r="B52113" s="106"/>
      <c r="C52113" s="106"/>
      <c r="D52113" s="139"/>
      <c r="P52113" s="142"/>
      <c r="Q52113" s="142"/>
      <c r="R52113" s="142"/>
      <c r="S52113" s="139"/>
    </row>
    <row r="52114" spans="2:19" ht="15.75" customHeight="1" x14ac:dyDescent="0.25">
      <c r="B52114" s="106"/>
      <c r="C52114" s="106"/>
      <c r="D52114" s="139"/>
      <c r="P52114" s="142"/>
      <c r="Q52114" s="142"/>
      <c r="R52114" s="142"/>
      <c r="S52114" s="139"/>
    </row>
    <row r="52115" spans="2:19" ht="15.75" customHeight="1" x14ac:dyDescent="0.25">
      <c r="B52115" s="106"/>
      <c r="C52115" s="106"/>
      <c r="D52115" s="139"/>
      <c r="P52115" s="142"/>
      <c r="Q52115" s="142"/>
      <c r="R52115" s="142"/>
      <c r="S52115" s="139"/>
    </row>
    <row r="52116" spans="2:19" ht="15.75" customHeight="1" x14ac:dyDescent="0.25">
      <c r="B52116" s="106"/>
      <c r="C52116" s="106"/>
      <c r="D52116" s="139"/>
      <c r="P52116" s="142"/>
      <c r="Q52116" s="142"/>
      <c r="R52116" s="142"/>
      <c r="S52116" s="139"/>
    </row>
    <row r="52117" spans="2:19" ht="15.75" customHeight="1" x14ac:dyDescent="0.25">
      <c r="B52117" s="106"/>
      <c r="C52117" s="106"/>
      <c r="D52117" s="139"/>
      <c r="P52117" s="142"/>
      <c r="Q52117" s="142"/>
      <c r="R52117" s="142"/>
      <c r="S52117" s="139"/>
    </row>
    <row r="52118" spans="2:19" ht="15.75" customHeight="1" x14ac:dyDescent="0.25">
      <c r="B52118" s="106"/>
      <c r="C52118" s="106"/>
      <c r="D52118" s="139"/>
      <c r="P52118" s="142"/>
      <c r="Q52118" s="142"/>
      <c r="R52118" s="142"/>
      <c r="S52118" s="139"/>
    </row>
    <row r="52119" spans="2:19" ht="15.75" customHeight="1" x14ac:dyDescent="0.25">
      <c r="B52119" s="106"/>
      <c r="C52119" s="106"/>
      <c r="D52119" s="139"/>
      <c r="P52119" s="142"/>
      <c r="Q52119" s="142"/>
      <c r="R52119" s="142"/>
      <c r="S52119" s="139"/>
    </row>
    <row r="52120" spans="2:19" ht="15.75" customHeight="1" x14ac:dyDescent="0.25">
      <c r="B52120" s="106"/>
      <c r="C52120" s="106"/>
      <c r="D52120" s="139"/>
      <c r="P52120" s="142"/>
      <c r="Q52120" s="142"/>
      <c r="R52120" s="142"/>
      <c r="S52120" s="139"/>
    </row>
    <row r="52121" spans="2:19" ht="15.75" customHeight="1" x14ac:dyDescent="0.25">
      <c r="B52121" s="106"/>
      <c r="C52121" s="106"/>
      <c r="D52121" s="139"/>
      <c r="P52121" s="142"/>
      <c r="Q52121" s="142"/>
      <c r="R52121" s="142"/>
      <c r="S52121" s="139"/>
    </row>
    <row r="52122" spans="2:19" ht="15.75" customHeight="1" x14ac:dyDescent="0.25">
      <c r="B52122" s="106"/>
      <c r="C52122" s="106"/>
      <c r="D52122" s="139"/>
      <c r="P52122" s="142"/>
      <c r="Q52122" s="142"/>
      <c r="R52122" s="142"/>
      <c r="S52122" s="139"/>
    </row>
    <row r="52123" spans="2:19" ht="15.75" customHeight="1" x14ac:dyDescent="0.25">
      <c r="B52123" s="106"/>
      <c r="C52123" s="106"/>
      <c r="D52123" s="139"/>
      <c r="P52123" s="142"/>
      <c r="Q52123" s="142"/>
      <c r="R52123" s="142"/>
      <c r="S52123" s="139"/>
    </row>
    <row r="52124" spans="2:19" ht="15.75" customHeight="1" x14ac:dyDescent="0.25">
      <c r="B52124" s="106"/>
      <c r="C52124" s="106"/>
      <c r="D52124" s="139"/>
      <c r="P52124" s="142"/>
      <c r="Q52124" s="142"/>
      <c r="R52124" s="142"/>
      <c r="S52124" s="139"/>
    </row>
    <row r="52125" spans="2:19" ht="15.75" customHeight="1" x14ac:dyDescent="0.25">
      <c r="B52125" s="106"/>
      <c r="C52125" s="106"/>
      <c r="D52125" s="139"/>
      <c r="P52125" s="142"/>
      <c r="Q52125" s="142"/>
      <c r="R52125" s="142"/>
      <c r="S52125" s="139"/>
    </row>
    <row r="52126" spans="2:19" ht="15.75" customHeight="1" x14ac:dyDescent="0.25">
      <c r="B52126" s="106"/>
      <c r="C52126" s="106"/>
      <c r="D52126" s="139"/>
      <c r="P52126" s="142"/>
      <c r="Q52126" s="142"/>
      <c r="R52126" s="142"/>
      <c r="S52126" s="139"/>
    </row>
    <row r="52127" spans="2:19" ht="15.75" customHeight="1" x14ac:dyDescent="0.25">
      <c r="B52127" s="106"/>
      <c r="C52127" s="106"/>
      <c r="D52127" s="139"/>
      <c r="P52127" s="142"/>
      <c r="Q52127" s="142"/>
      <c r="R52127" s="142"/>
      <c r="S52127" s="139"/>
    </row>
    <row r="52128" spans="2:19" ht="15.75" customHeight="1" x14ac:dyDescent="0.25">
      <c r="B52128" s="106"/>
      <c r="C52128" s="106"/>
      <c r="D52128" s="139"/>
      <c r="P52128" s="142"/>
      <c r="Q52128" s="142"/>
      <c r="R52128" s="142"/>
      <c r="S52128" s="139"/>
    </row>
    <row r="52129" spans="2:19" ht="15.75" customHeight="1" x14ac:dyDescent="0.25">
      <c r="B52129" s="106"/>
      <c r="C52129" s="106"/>
      <c r="D52129" s="139"/>
      <c r="P52129" s="142"/>
      <c r="Q52129" s="142"/>
      <c r="R52129" s="142"/>
      <c r="S52129" s="139"/>
    </row>
    <row r="52130" spans="2:19" ht="15.75" customHeight="1" x14ac:dyDescent="0.25">
      <c r="B52130" s="106"/>
      <c r="C52130" s="106"/>
      <c r="D52130" s="139"/>
      <c r="P52130" s="142"/>
      <c r="Q52130" s="142"/>
      <c r="R52130" s="142"/>
      <c r="S52130" s="139"/>
    </row>
    <row r="52131" spans="2:19" ht="15.75" customHeight="1" x14ac:dyDescent="0.25">
      <c r="B52131" s="106"/>
      <c r="C52131" s="106"/>
      <c r="D52131" s="139"/>
      <c r="P52131" s="142"/>
      <c r="Q52131" s="142"/>
      <c r="R52131" s="142"/>
      <c r="S52131" s="139"/>
    </row>
    <row r="52132" spans="2:19" ht="15.75" customHeight="1" x14ac:dyDescent="0.25">
      <c r="B52132" s="106"/>
      <c r="C52132" s="106"/>
      <c r="D52132" s="139"/>
      <c r="P52132" s="142"/>
      <c r="Q52132" s="142"/>
      <c r="R52132" s="142"/>
      <c r="S52132" s="139"/>
    </row>
    <row r="52133" spans="2:19" ht="15.75" customHeight="1" x14ac:dyDescent="0.25">
      <c r="B52133" s="106"/>
      <c r="C52133" s="106"/>
      <c r="D52133" s="139"/>
      <c r="P52133" s="142"/>
      <c r="Q52133" s="142"/>
      <c r="R52133" s="142"/>
      <c r="S52133" s="139"/>
    </row>
    <row r="52134" spans="2:19" ht="15.75" customHeight="1" x14ac:dyDescent="0.25">
      <c r="B52134" s="106"/>
      <c r="C52134" s="106"/>
      <c r="D52134" s="139"/>
      <c r="P52134" s="142"/>
      <c r="Q52134" s="142"/>
      <c r="R52134" s="142"/>
      <c r="S52134" s="139"/>
    </row>
    <row r="52135" spans="2:19" ht="15.75" customHeight="1" x14ac:dyDescent="0.25">
      <c r="B52135" s="106"/>
      <c r="C52135" s="106"/>
      <c r="D52135" s="139"/>
      <c r="P52135" s="142"/>
      <c r="Q52135" s="142"/>
      <c r="R52135" s="142"/>
      <c r="S52135" s="139"/>
    </row>
    <row r="52136" spans="2:19" ht="15.75" customHeight="1" x14ac:dyDescent="0.25">
      <c r="B52136" s="106"/>
      <c r="C52136" s="106"/>
      <c r="D52136" s="139"/>
      <c r="P52136" s="142"/>
      <c r="Q52136" s="142"/>
      <c r="R52136" s="142"/>
      <c r="S52136" s="139"/>
    </row>
    <row r="52137" spans="2:19" ht="15.75" customHeight="1" x14ac:dyDescent="0.25">
      <c r="B52137" s="106"/>
      <c r="C52137" s="106"/>
      <c r="D52137" s="139"/>
      <c r="P52137" s="142"/>
      <c r="Q52137" s="142"/>
      <c r="R52137" s="142"/>
      <c r="S52137" s="139"/>
    </row>
    <row r="52138" spans="2:19" ht="15.75" customHeight="1" x14ac:dyDescent="0.25">
      <c r="B52138" s="106"/>
      <c r="C52138" s="106"/>
      <c r="D52138" s="139"/>
      <c r="P52138" s="142"/>
      <c r="Q52138" s="142"/>
      <c r="R52138" s="142"/>
      <c r="S52138" s="139"/>
    </row>
    <row r="52139" spans="2:19" ht="15.75" customHeight="1" x14ac:dyDescent="0.25">
      <c r="B52139" s="106"/>
      <c r="C52139" s="106"/>
      <c r="D52139" s="139"/>
      <c r="P52139" s="142"/>
      <c r="Q52139" s="142"/>
      <c r="R52139" s="142"/>
      <c r="S52139" s="139"/>
    </row>
    <row r="52140" spans="2:19" ht="15.75" customHeight="1" x14ac:dyDescent="0.25">
      <c r="B52140" s="106"/>
      <c r="C52140" s="106"/>
      <c r="D52140" s="139"/>
      <c r="P52140" s="142"/>
      <c r="Q52140" s="142"/>
      <c r="R52140" s="142"/>
      <c r="S52140" s="139"/>
    </row>
    <row r="52141" spans="2:19" ht="15.75" customHeight="1" x14ac:dyDescent="0.25">
      <c r="B52141" s="106"/>
      <c r="C52141" s="106"/>
      <c r="D52141" s="139"/>
      <c r="P52141" s="142"/>
      <c r="Q52141" s="142"/>
      <c r="R52141" s="142"/>
      <c r="S52141" s="139"/>
    </row>
    <row r="52142" spans="2:19" ht="15.75" customHeight="1" x14ac:dyDescent="0.25">
      <c r="B52142" s="106"/>
      <c r="C52142" s="106"/>
      <c r="D52142" s="139"/>
      <c r="P52142" s="142"/>
      <c r="Q52142" s="142"/>
      <c r="R52142" s="142"/>
      <c r="S52142" s="139"/>
    </row>
    <row r="52143" spans="2:19" ht="15.75" customHeight="1" x14ac:dyDescent="0.25">
      <c r="B52143" s="106"/>
      <c r="C52143" s="106"/>
      <c r="D52143" s="139"/>
      <c r="P52143" s="142"/>
      <c r="Q52143" s="142"/>
      <c r="R52143" s="142"/>
      <c r="S52143" s="139"/>
    </row>
    <row r="52144" spans="2:19" ht="15.75" customHeight="1" x14ac:dyDescent="0.25">
      <c r="B52144" s="106"/>
      <c r="C52144" s="106"/>
      <c r="D52144" s="139"/>
      <c r="P52144" s="142"/>
      <c r="Q52144" s="142"/>
      <c r="R52144" s="142"/>
      <c r="S52144" s="139"/>
    </row>
    <row r="52145" spans="2:19" ht="15.75" customHeight="1" x14ac:dyDescent="0.25">
      <c r="B52145" s="106"/>
      <c r="C52145" s="106"/>
      <c r="D52145" s="139"/>
      <c r="P52145" s="142"/>
      <c r="Q52145" s="142"/>
      <c r="R52145" s="142"/>
      <c r="S52145" s="139"/>
    </row>
    <row r="52146" spans="2:19" ht="15.75" customHeight="1" x14ac:dyDescent="0.25">
      <c r="B52146" s="106"/>
      <c r="C52146" s="106"/>
      <c r="D52146" s="139"/>
      <c r="P52146" s="142"/>
      <c r="Q52146" s="142"/>
      <c r="R52146" s="142"/>
      <c r="S52146" s="139"/>
    </row>
    <row r="52147" spans="2:19" ht="15.75" customHeight="1" x14ac:dyDescent="0.25">
      <c r="B52147" s="106"/>
      <c r="C52147" s="106"/>
      <c r="D52147" s="139"/>
      <c r="P52147" s="142"/>
      <c r="Q52147" s="142"/>
      <c r="R52147" s="142"/>
      <c r="S52147" s="139"/>
    </row>
    <row r="52148" spans="2:19" ht="15.75" customHeight="1" x14ac:dyDescent="0.25">
      <c r="B52148" s="106"/>
      <c r="C52148" s="106"/>
      <c r="D52148" s="139"/>
      <c r="P52148" s="142"/>
      <c r="Q52148" s="142"/>
      <c r="R52148" s="142"/>
      <c r="S52148" s="139"/>
    </row>
    <row r="52149" spans="2:19" ht="15.75" customHeight="1" x14ac:dyDescent="0.25">
      <c r="B52149" s="106"/>
      <c r="C52149" s="106"/>
      <c r="D52149" s="139"/>
      <c r="P52149" s="142"/>
      <c r="Q52149" s="142"/>
      <c r="R52149" s="142"/>
      <c r="S52149" s="139"/>
    </row>
    <row r="52150" spans="2:19" ht="15.75" customHeight="1" x14ac:dyDescent="0.25">
      <c r="B52150" s="106"/>
      <c r="C52150" s="106"/>
      <c r="D52150" s="139"/>
      <c r="P52150" s="142"/>
      <c r="Q52150" s="142"/>
      <c r="R52150" s="142"/>
      <c r="S52150" s="139"/>
    </row>
    <row r="52151" spans="2:19" ht="15.75" customHeight="1" x14ac:dyDescent="0.25">
      <c r="B52151" s="106"/>
      <c r="C52151" s="106"/>
      <c r="D52151" s="139"/>
      <c r="P52151" s="142"/>
      <c r="Q52151" s="142"/>
      <c r="R52151" s="142"/>
      <c r="S52151" s="139"/>
    </row>
    <row r="52152" spans="2:19" ht="15.75" customHeight="1" x14ac:dyDescent="0.25">
      <c r="B52152" s="106"/>
      <c r="C52152" s="106"/>
      <c r="D52152" s="139"/>
      <c r="P52152" s="142"/>
      <c r="Q52152" s="142"/>
      <c r="R52152" s="142"/>
      <c r="S52152" s="139"/>
    </row>
    <row r="52153" spans="2:19" ht="15.75" customHeight="1" x14ac:dyDescent="0.25">
      <c r="B52153" s="106"/>
      <c r="C52153" s="106"/>
      <c r="D52153" s="139"/>
      <c r="P52153" s="142"/>
      <c r="Q52153" s="142"/>
      <c r="R52153" s="142"/>
      <c r="S52153" s="139"/>
    </row>
    <row r="52154" spans="2:19" ht="15.75" customHeight="1" x14ac:dyDescent="0.25">
      <c r="B52154" s="106"/>
      <c r="C52154" s="106"/>
      <c r="D52154" s="139"/>
      <c r="P52154" s="142"/>
      <c r="Q52154" s="142"/>
      <c r="R52154" s="142"/>
      <c r="S52154" s="139"/>
    </row>
    <row r="52155" spans="2:19" ht="15.75" customHeight="1" x14ac:dyDescent="0.25">
      <c r="B52155" s="106"/>
      <c r="C52155" s="106"/>
      <c r="D52155" s="139"/>
      <c r="P52155" s="142"/>
      <c r="Q52155" s="142"/>
      <c r="R52155" s="142"/>
      <c r="S52155" s="139"/>
    </row>
    <row r="52156" spans="2:19" ht="15.75" customHeight="1" x14ac:dyDescent="0.25">
      <c r="B52156" s="106"/>
      <c r="C52156" s="106"/>
      <c r="D52156" s="139"/>
      <c r="P52156" s="142"/>
      <c r="Q52156" s="142"/>
      <c r="R52156" s="142"/>
      <c r="S52156" s="139"/>
    </row>
    <row r="52157" spans="2:19" ht="15.75" customHeight="1" x14ac:dyDescent="0.25">
      <c r="B52157" s="106"/>
      <c r="C52157" s="106"/>
      <c r="D52157" s="139"/>
      <c r="P52157" s="142"/>
      <c r="Q52157" s="142"/>
      <c r="R52157" s="142"/>
      <c r="S52157" s="139"/>
    </row>
    <row r="52158" spans="2:19" ht="15.75" customHeight="1" x14ac:dyDescent="0.25">
      <c r="B52158" s="106"/>
      <c r="C52158" s="106"/>
      <c r="D52158" s="139"/>
      <c r="P52158" s="142"/>
      <c r="Q52158" s="142"/>
      <c r="R52158" s="142"/>
      <c r="S52158" s="139"/>
    </row>
    <row r="52159" spans="2:19" ht="15.75" customHeight="1" x14ac:dyDescent="0.25">
      <c r="B52159" s="106"/>
      <c r="C52159" s="106"/>
      <c r="D52159" s="139"/>
      <c r="P52159" s="142"/>
      <c r="Q52159" s="142"/>
      <c r="R52159" s="142"/>
      <c r="S52159" s="139"/>
    </row>
    <row r="52160" spans="2:19" ht="15.75" customHeight="1" x14ac:dyDescent="0.25">
      <c r="B52160" s="106"/>
      <c r="C52160" s="106"/>
      <c r="D52160" s="139"/>
      <c r="P52160" s="142"/>
      <c r="Q52160" s="142"/>
      <c r="R52160" s="142"/>
      <c r="S52160" s="139"/>
    </row>
    <row r="52161" spans="2:19" ht="15.75" customHeight="1" x14ac:dyDescent="0.25">
      <c r="B52161" s="106"/>
      <c r="C52161" s="106"/>
      <c r="D52161" s="139"/>
      <c r="P52161" s="142"/>
      <c r="Q52161" s="142"/>
      <c r="R52161" s="142"/>
      <c r="S52161" s="139"/>
    </row>
    <row r="52162" spans="2:19" ht="15.75" customHeight="1" x14ac:dyDescent="0.25">
      <c r="B52162" s="106"/>
      <c r="C52162" s="106"/>
      <c r="D52162" s="139"/>
      <c r="P52162" s="142"/>
      <c r="Q52162" s="142"/>
      <c r="R52162" s="142"/>
      <c r="S52162" s="139"/>
    </row>
    <row r="52163" spans="2:19" ht="15.75" customHeight="1" x14ac:dyDescent="0.25">
      <c r="B52163" s="106"/>
      <c r="C52163" s="106"/>
      <c r="D52163" s="139"/>
      <c r="P52163" s="142"/>
      <c r="Q52163" s="142"/>
      <c r="R52163" s="142"/>
      <c r="S52163" s="139"/>
    </row>
    <row r="52164" spans="2:19" ht="15.75" customHeight="1" x14ac:dyDescent="0.25">
      <c r="B52164" s="106"/>
      <c r="C52164" s="106"/>
      <c r="D52164" s="139"/>
      <c r="P52164" s="142"/>
      <c r="Q52164" s="142"/>
      <c r="R52164" s="142"/>
      <c r="S52164" s="139"/>
    </row>
    <row r="52165" spans="2:19" ht="15.75" customHeight="1" x14ac:dyDescent="0.25">
      <c r="B52165" s="106"/>
      <c r="C52165" s="106"/>
      <c r="D52165" s="139"/>
      <c r="P52165" s="142"/>
      <c r="Q52165" s="142"/>
      <c r="R52165" s="142"/>
      <c r="S52165" s="139"/>
    </row>
    <row r="52166" spans="2:19" ht="15.75" customHeight="1" x14ac:dyDescent="0.25">
      <c r="B52166" s="106"/>
      <c r="C52166" s="106"/>
      <c r="D52166" s="139"/>
      <c r="P52166" s="142"/>
      <c r="Q52166" s="142"/>
      <c r="R52166" s="142"/>
      <c r="S52166" s="139"/>
    </row>
    <row r="52167" spans="2:19" ht="15.75" customHeight="1" x14ac:dyDescent="0.25">
      <c r="B52167" s="106"/>
      <c r="C52167" s="106"/>
      <c r="D52167" s="139"/>
      <c r="P52167" s="142"/>
      <c r="Q52167" s="142"/>
      <c r="R52167" s="142"/>
      <c r="S52167" s="139"/>
    </row>
    <row r="52168" spans="2:19" ht="15.75" customHeight="1" x14ac:dyDescent="0.25">
      <c r="B52168" s="106"/>
      <c r="C52168" s="106"/>
      <c r="D52168" s="139"/>
      <c r="P52168" s="142"/>
      <c r="Q52168" s="142"/>
      <c r="R52168" s="142"/>
      <c r="S52168" s="139"/>
    </row>
    <row r="52169" spans="2:19" ht="15.75" customHeight="1" x14ac:dyDescent="0.25">
      <c r="B52169" s="106"/>
      <c r="C52169" s="106"/>
      <c r="D52169" s="139"/>
      <c r="P52169" s="142"/>
      <c r="Q52169" s="142"/>
      <c r="R52169" s="142"/>
      <c r="S52169" s="139"/>
    </row>
    <row r="52170" spans="2:19" ht="15.75" customHeight="1" x14ac:dyDescent="0.25">
      <c r="B52170" s="106"/>
      <c r="C52170" s="106"/>
      <c r="D52170" s="139"/>
      <c r="P52170" s="142"/>
      <c r="Q52170" s="142"/>
      <c r="R52170" s="142"/>
      <c r="S52170" s="139"/>
    </row>
    <row r="52171" spans="2:19" ht="15.75" customHeight="1" x14ac:dyDescent="0.25">
      <c r="B52171" s="106"/>
      <c r="C52171" s="106"/>
      <c r="D52171" s="139"/>
      <c r="P52171" s="142"/>
      <c r="Q52171" s="142"/>
      <c r="R52171" s="142"/>
      <c r="S52171" s="139"/>
    </row>
    <row r="52172" spans="2:19" ht="15.75" customHeight="1" x14ac:dyDescent="0.25">
      <c r="B52172" s="106"/>
      <c r="C52172" s="106"/>
      <c r="D52172" s="139"/>
      <c r="P52172" s="142"/>
      <c r="Q52172" s="142"/>
      <c r="R52172" s="142"/>
      <c r="S52172" s="139"/>
    </row>
    <row r="52173" spans="2:19" ht="15.75" customHeight="1" x14ac:dyDescent="0.25">
      <c r="B52173" s="106"/>
      <c r="C52173" s="106"/>
      <c r="D52173" s="139"/>
      <c r="P52173" s="142"/>
      <c r="Q52173" s="142"/>
      <c r="R52173" s="142"/>
      <c r="S52173" s="139"/>
    </row>
    <row r="52174" spans="2:19" ht="15.75" customHeight="1" x14ac:dyDescent="0.25">
      <c r="B52174" s="106"/>
      <c r="C52174" s="106"/>
      <c r="D52174" s="139"/>
      <c r="P52174" s="142"/>
      <c r="Q52174" s="142"/>
      <c r="R52174" s="142"/>
      <c r="S52174" s="139"/>
    </row>
    <row r="52175" spans="2:19" ht="15.75" customHeight="1" x14ac:dyDescent="0.25">
      <c r="B52175" s="106"/>
      <c r="C52175" s="106"/>
      <c r="D52175" s="139"/>
      <c r="P52175" s="142"/>
      <c r="Q52175" s="142"/>
      <c r="R52175" s="142"/>
      <c r="S52175" s="139"/>
    </row>
    <row r="52176" spans="2:19" ht="15.75" customHeight="1" x14ac:dyDescent="0.25">
      <c r="B52176" s="106"/>
      <c r="C52176" s="106"/>
      <c r="D52176" s="139"/>
      <c r="P52176" s="142"/>
      <c r="Q52176" s="142"/>
      <c r="R52176" s="142"/>
      <c r="S52176" s="139"/>
    </row>
    <row r="52177" spans="2:19" ht="15.75" customHeight="1" x14ac:dyDescent="0.25">
      <c r="B52177" s="106"/>
      <c r="C52177" s="106"/>
      <c r="D52177" s="139"/>
      <c r="P52177" s="142"/>
      <c r="Q52177" s="142"/>
      <c r="R52177" s="142"/>
      <c r="S52177" s="139"/>
    </row>
    <row r="52178" spans="2:19" ht="15.75" customHeight="1" x14ac:dyDescent="0.25">
      <c r="B52178" s="106"/>
      <c r="C52178" s="106"/>
      <c r="D52178" s="139"/>
      <c r="P52178" s="142"/>
      <c r="Q52178" s="142"/>
      <c r="R52178" s="142"/>
      <c r="S52178" s="139"/>
    </row>
    <row r="52179" spans="2:19" ht="15.75" customHeight="1" x14ac:dyDescent="0.25">
      <c r="B52179" s="106"/>
      <c r="C52179" s="106"/>
      <c r="D52179" s="139"/>
      <c r="P52179" s="142"/>
      <c r="Q52179" s="142"/>
      <c r="R52179" s="142"/>
      <c r="S52179" s="139"/>
    </row>
    <row r="52180" spans="2:19" ht="15.75" customHeight="1" x14ac:dyDescent="0.25">
      <c r="B52180" s="106"/>
      <c r="C52180" s="106"/>
      <c r="D52180" s="139"/>
      <c r="P52180" s="142"/>
      <c r="Q52180" s="142"/>
      <c r="R52180" s="142"/>
      <c r="S52180" s="139"/>
    </row>
    <row r="52181" spans="2:19" ht="15.75" customHeight="1" x14ac:dyDescent="0.25">
      <c r="B52181" s="106"/>
      <c r="C52181" s="106"/>
      <c r="D52181" s="139"/>
      <c r="P52181" s="142"/>
      <c r="Q52181" s="142"/>
      <c r="R52181" s="142"/>
      <c r="S52181" s="139"/>
    </row>
    <row r="52182" spans="2:19" ht="15.75" customHeight="1" x14ac:dyDescent="0.25">
      <c r="B52182" s="106"/>
      <c r="C52182" s="106"/>
      <c r="D52182" s="139"/>
      <c r="P52182" s="142"/>
      <c r="Q52182" s="142"/>
      <c r="R52182" s="142"/>
      <c r="S52182" s="139"/>
    </row>
    <row r="52183" spans="2:19" ht="15.75" customHeight="1" x14ac:dyDescent="0.25">
      <c r="B52183" s="106"/>
      <c r="C52183" s="106"/>
      <c r="D52183" s="139"/>
      <c r="P52183" s="142"/>
      <c r="Q52183" s="142"/>
      <c r="R52183" s="142"/>
      <c r="S52183" s="139"/>
    </row>
    <row r="52184" spans="2:19" ht="15.75" customHeight="1" x14ac:dyDescent="0.25">
      <c r="B52184" s="106"/>
      <c r="C52184" s="106"/>
      <c r="D52184" s="139"/>
      <c r="P52184" s="142"/>
      <c r="Q52184" s="142"/>
      <c r="R52184" s="142"/>
      <c r="S52184" s="139"/>
    </row>
    <row r="52185" spans="2:19" ht="15.75" customHeight="1" x14ac:dyDescent="0.25">
      <c r="B52185" s="106"/>
      <c r="C52185" s="106"/>
      <c r="D52185" s="139"/>
      <c r="P52185" s="142"/>
      <c r="Q52185" s="142"/>
      <c r="R52185" s="142"/>
      <c r="S52185" s="139"/>
    </row>
    <row r="52186" spans="2:19" ht="15.75" customHeight="1" x14ac:dyDescent="0.25">
      <c r="B52186" s="106"/>
      <c r="C52186" s="106"/>
      <c r="D52186" s="139"/>
      <c r="P52186" s="142"/>
      <c r="Q52186" s="142"/>
      <c r="R52186" s="142"/>
      <c r="S52186" s="139"/>
    </row>
    <row r="52187" spans="2:19" ht="15.75" customHeight="1" x14ac:dyDescent="0.25">
      <c r="B52187" s="106"/>
      <c r="C52187" s="106"/>
      <c r="D52187" s="139"/>
      <c r="P52187" s="142"/>
      <c r="Q52187" s="142"/>
      <c r="R52187" s="142"/>
      <c r="S52187" s="139"/>
    </row>
    <row r="52188" spans="2:19" ht="15.75" customHeight="1" x14ac:dyDescent="0.25">
      <c r="B52188" s="106"/>
      <c r="C52188" s="106"/>
      <c r="D52188" s="139"/>
      <c r="P52188" s="142"/>
      <c r="Q52188" s="142"/>
      <c r="R52188" s="142"/>
      <c r="S52188" s="139"/>
    </row>
    <row r="52189" spans="2:19" ht="15.75" customHeight="1" x14ac:dyDescent="0.25">
      <c r="B52189" s="106"/>
      <c r="C52189" s="106"/>
      <c r="D52189" s="139"/>
      <c r="P52189" s="142"/>
      <c r="Q52189" s="142"/>
      <c r="R52189" s="142"/>
      <c r="S52189" s="139"/>
    </row>
    <row r="52190" spans="2:19" ht="15.75" customHeight="1" x14ac:dyDescent="0.25">
      <c r="B52190" s="106"/>
      <c r="C52190" s="106"/>
      <c r="D52190" s="139"/>
      <c r="P52190" s="142"/>
      <c r="Q52190" s="142"/>
      <c r="R52190" s="142"/>
      <c r="S52190" s="139"/>
    </row>
    <row r="52191" spans="2:19" ht="15.75" customHeight="1" x14ac:dyDescent="0.25">
      <c r="B52191" s="106"/>
      <c r="C52191" s="106"/>
      <c r="D52191" s="139"/>
      <c r="P52191" s="142"/>
      <c r="Q52191" s="142"/>
      <c r="R52191" s="142"/>
      <c r="S52191" s="139"/>
    </row>
    <row r="52192" spans="2:19" ht="15.75" customHeight="1" x14ac:dyDescent="0.25">
      <c r="B52192" s="106"/>
      <c r="C52192" s="106"/>
      <c r="D52192" s="139"/>
      <c r="P52192" s="142"/>
      <c r="Q52192" s="142"/>
      <c r="R52192" s="142"/>
      <c r="S52192" s="139"/>
    </row>
    <row r="52193" spans="2:19" ht="15.75" customHeight="1" x14ac:dyDescent="0.25">
      <c r="B52193" s="106"/>
      <c r="C52193" s="106"/>
      <c r="D52193" s="139"/>
      <c r="P52193" s="142"/>
      <c r="Q52193" s="142"/>
      <c r="R52193" s="142"/>
      <c r="S52193" s="139"/>
    </row>
    <row r="52194" spans="2:19" ht="15.75" customHeight="1" x14ac:dyDescent="0.25">
      <c r="B52194" s="106"/>
      <c r="C52194" s="106"/>
      <c r="D52194" s="139"/>
      <c r="P52194" s="142"/>
      <c r="Q52194" s="142"/>
      <c r="R52194" s="142"/>
      <c r="S52194" s="139"/>
    </row>
    <row r="52195" spans="2:19" ht="15.75" customHeight="1" x14ac:dyDescent="0.25">
      <c r="B52195" s="106"/>
      <c r="C52195" s="106"/>
      <c r="D52195" s="139"/>
      <c r="P52195" s="142"/>
      <c r="Q52195" s="142"/>
      <c r="R52195" s="142"/>
      <c r="S52195" s="139"/>
    </row>
    <row r="52196" spans="2:19" ht="15.75" customHeight="1" x14ac:dyDescent="0.25">
      <c r="B52196" s="106"/>
      <c r="C52196" s="106"/>
      <c r="D52196" s="139"/>
      <c r="P52196" s="142"/>
      <c r="Q52196" s="142"/>
      <c r="R52196" s="142"/>
      <c r="S52196" s="139"/>
    </row>
    <row r="52197" spans="2:19" ht="15.75" customHeight="1" x14ac:dyDescent="0.25">
      <c r="B52197" s="106"/>
      <c r="C52197" s="106"/>
      <c r="D52197" s="139"/>
      <c r="P52197" s="142"/>
      <c r="Q52197" s="142"/>
      <c r="R52197" s="142"/>
      <c r="S52197" s="139"/>
    </row>
    <row r="52198" spans="2:19" ht="15.75" customHeight="1" x14ac:dyDescent="0.25">
      <c r="B52198" s="106"/>
      <c r="C52198" s="106"/>
      <c r="D52198" s="139"/>
      <c r="P52198" s="142"/>
      <c r="Q52198" s="142"/>
      <c r="R52198" s="142"/>
      <c r="S52198" s="139"/>
    </row>
    <row r="52199" spans="2:19" ht="15.75" customHeight="1" x14ac:dyDescent="0.25">
      <c r="B52199" s="106"/>
      <c r="C52199" s="106"/>
      <c r="D52199" s="139"/>
      <c r="P52199" s="142"/>
      <c r="Q52199" s="142"/>
      <c r="R52199" s="142"/>
      <c r="S52199" s="139"/>
    </row>
    <row r="52200" spans="2:19" ht="15.75" customHeight="1" x14ac:dyDescent="0.25">
      <c r="B52200" s="106"/>
      <c r="C52200" s="106"/>
      <c r="D52200" s="139"/>
      <c r="P52200" s="142"/>
      <c r="Q52200" s="142"/>
      <c r="R52200" s="142"/>
      <c r="S52200" s="139"/>
    </row>
    <row r="52201" spans="2:19" ht="15.75" customHeight="1" x14ac:dyDescent="0.25">
      <c r="B52201" s="106"/>
      <c r="C52201" s="106"/>
      <c r="D52201" s="139"/>
      <c r="P52201" s="142"/>
      <c r="Q52201" s="142"/>
      <c r="R52201" s="142"/>
      <c r="S52201" s="139"/>
    </row>
    <row r="52202" spans="2:19" ht="15.75" customHeight="1" x14ac:dyDescent="0.25">
      <c r="B52202" s="106"/>
      <c r="C52202" s="106"/>
      <c r="D52202" s="139"/>
      <c r="P52202" s="142"/>
      <c r="Q52202" s="142"/>
      <c r="R52202" s="142"/>
      <c r="S52202" s="139"/>
    </row>
    <row r="52203" spans="2:19" ht="15.75" customHeight="1" x14ac:dyDescent="0.25">
      <c r="B52203" s="106"/>
      <c r="C52203" s="106"/>
      <c r="D52203" s="139"/>
      <c r="P52203" s="142"/>
      <c r="Q52203" s="142"/>
      <c r="R52203" s="142"/>
      <c r="S52203" s="139"/>
    </row>
    <row r="52204" spans="2:19" ht="15.75" customHeight="1" x14ac:dyDescent="0.25">
      <c r="B52204" s="106"/>
      <c r="C52204" s="106"/>
      <c r="D52204" s="139"/>
      <c r="P52204" s="142"/>
      <c r="Q52204" s="142"/>
      <c r="R52204" s="142"/>
      <c r="S52204" s="139"/>
    </row>
    <row r="52205" spans="2:19" ht="15.75" customHeight="1" x14ac:dyDescent="0.25">
      <c r="B52205" s="106"/>
      <c r="C52205" s="106"/>
      <c r="D52205" s="139"/>
      <c r="P52205" s="142"/>
      <c r="Q52205" s="142"/>
      <c r="R52205" s="142"/>
      <c r="S52205" s="139"/>
    </row>
    <row r="52206" spans="2:19" ht="15.75" customHeight="1" x14ac:dyDescent="0.25">
      <c r="B52206" s="106"/>
      <c r="C52206" s="106"/>
      <c r="D52206" s="139"/>
      <c r="P52206" s="142"/>
      <c r="Q52206" s="142"/>
      <c r="R52206" s="142"/>
      <c r="S52206" s="139"/>
    </row>
    <row r="52207" spans="2:19" ht="15.75" customHeight="1" x14ac:dyDescent="0.25">
      <c r="B52207" s="106"/>
      <c r="C52207" s="106"/>
      <c r="D52207" s="139"/>
      <c r="P52207" s="142"/>
      <c r="Q52207" s="142"/>
      <c r="R52207" s="142"/>
      <c r="S52207" s="139"/>
    </row>
    <row r="52208" spans="2:19" ht="15.75" customHeight="1" x14ac:dyDescent="0.25">
      <c r="B52208" s="106"/>
      <c r="C52208" s="106"/>
      <c r="D52208" s="139"/>
      <c r="P52208" s="142"/>
      <c r="Q52208" s="142"/>
      <c r="R52208" s="142"/>
      <c r="S52208" s="139"/>
    </row>
    <row r="52209" spans="2:19" ht="15.75" customHeight="1" x14ac:dyDescent="0.25">
      <c r="B52209" s="106"/>
      <c r="C52209" s="106"/>
      <c r="D52209" s="139"/>
      <c r="P52209" s="142"/>
      <c r="Q52209" s="142"/>
      <c r="R52209" s="142"/>
      <c r="S52209" s="139"/>
    </row>
    <row r="52210" spans="2:19" ht="15.75" customHeight="1" x14ac:dyDescent="0.25">
      <c r="B52210" s="106"/>
      <c r="C52210" s="106"/>
      <c r="D52210" s="139"/>
      <c r="P52210" s="142"/>
      <c r="Q52210" s="142"/>
      <c r="R52210" s="142"/>
      <c r="S52210" s="139"/>
    </row>
    <row r="52211" spans="2:19" ht="15.75" customHeight="1" x14ac:dyDescent="0.25">
      <c r="B52211" s="106"/>
      <c r="C52211" s="106"/>
      <c r="D52211" s="139"/>
      <c r="P52211" s="142"/>
      <c r="Q52211" s="142"/>
      <c r="R52211" s="142"/>
      <c r="S52211" s="139"/>
    </row>
    <row r="52212" spans="2:19" ht="15.75" customHeight="1" x14ac:dyDescent="0.25">
      <c r="B52212" s="106"/>
      <c r="C52212" s="106"/>
      <c r="D52212" s="139"/>
      <c r="P52212" s="142"/>
      <c r="Q52212" s="142"/>
      <c r="R52212" s="142"/>
      <c r="S52212" s="139"/>
    </row>
    <row r="52213" spans="2:19" ht="15.75" customHeight="1" x14ac:dyDescent="0.25">
      <c r="B52213" s="106"/>
      <c r="C52213" s="106"/>
      <c r="D52213" s="139"/>
      <c r="P52213" s="142"/>
      <c r="Q52213" s="142"/>
      <c r="R52213" s="142"/>
      <c r="S52213" s="139"/>
    </row>
    <row r="52214" spans="2:19" ht="15.75" customHeight="1" x14ac:dyDescent="0.25">
      <c r="B52214" s="106"/>
      <c r="C52214" s="106"/>
      <c r="D52214" s="139"/>
      <c r="P52214" s="142"/>
      <c r="Q52214" s="142"/>
      <c r="R52214" s="142"/>
      <c r="S52214" s="139"/>
    </row>
    <row r="52215" spans="2:19" ht="15.75" customHeight="1" x14ac:dyDescent="0.25">
      <c r="B52215" s="106"/>
      <c r="C52215" s="106"/>
      <c r="D52215" s="139"/>
      <c r="P52215" s="142"/>
      <c r="Q52215" s="142"/>
      <c r="R52215" s="142"/>
      <c r="S52215" s="139"/>
    </row>
    <row r="52216" spans="2:19" ht="15.75" customHeight="1" x14ac:dyDescent="0.25">
      <c r="B52216" s="106"/>
      <c r="C52216" s="106"/>
      <c r="D52216" s="139"/>
      <c r="P52216" s="142"/>
      <c r="Q52216" s="142"/>
      <c r="R52216" s="142"/>
      <c r="S52216" s="139"/>
    </row>
    <row r="52217" spans="2:19" ht="15.75" customHeight="1" x14ac:dyDescent="0.25">
      <c r="B52217" s="106"/>
      <c r="C52217" s="106"/>
      <c r="D52217" s="139"/>
      <c r="P52217" s="142"/>
      <c r="Q52217" s="142"/>
      <c r="R52217" s="142"/>
      <c r="S52217" s="139"/>
    </row>
    <row r="52218" spans="2:19" ht="15.75" customHeight="1" x14ac:dyDescent="0.25">
      <c r="B52218" s="106"/>
      <c r="C52218" s="106"/>
      <c r="D52218" s="139"/>
      <c r="P52218" s="142"/>
      <c r="Q52218" s="142"/>
      <c r="R52218" s="142"/>
      <c r="S52218" s="139"/>
    </row>
    <row r="52219" spans="2:19" ht="15.75" customHeight="1" x14ac:dyDescent="0.25">
      <c r="B52219" s="106"/>
      <c r="C52219" s="106"/>
      <c r="D52219" s="139"/>
      <c r="P52219" s="142"/>
      <c r="Q52219" s="142"/>
      <c r="R52219" s="142"/>
      <c r="S52219" s="139"/>
    </row>
    <row r="52220" spans="2:19" ht="15.75" customHeight="1" x14ac:dyDescent="0.25">
      <c r="B52220" s="106"/>
      <c r="C52220" s="106"/>
      <c r="D52220" s="139"/>
      <c r="P52220" s="142"/>
      <c r="Q52220" s="142"/>
      <c r="R52220" s="142"/>
      <c r="S52220" s="139"/>
    </row>
    <row r="52221" spans="2:19" ht="15.75" customHeight="1" x14ac:dyDescent="0.25">
      <c r="B52221" s="106"/>
      <c r="C52221" s="106"/>
      <c r="D52221" s="139"/>
      <c r="P52221" s="142"/>
      <c r="Q52221" s="142"/>
      <c r="R52221" s="142"/>
      <c r="S52221" s="139"/>
    </row>
    <row r="52222" spans="2:19" ht="15.75" customHeight="1" x14ac:dyDescent="0.25">
      <c r="B52222" s="106"/>
      <c r="C52222" s="106"/>
      <c r="D52222" s="139"/>
      <c r="P52222" s="142"/>
      <c r="Q52222" s="142"/>
      <c r="R52222" s="142"/>
      <c r="S52222" s="139"/>
    </row>
    <row r="52223" spans="2:19" ht="15.75" customHeight="1" x14ac:dyDescent="0.25">
      <c r="B52223" s="106"/>
      <c r="C52223" s="106"/>
      <c r="D52223" s="139"/>
      <c r="P52223" s="142"/>
      <c r="Q52223" s="142"/>
      <c r="R52223" s="142"/>
      <c r="S52223" s="139"/>
    </row>
    <row r="52224" spans="2:19" ht="15.75" customHeight="1" x14ac:dyDescent="0.25">
      <c r="B52224" s="106"/>
      <c r="C52224" s="106"/>
      <c r="D52224" s="139"/>
      <c r="P52224" s="142"/>
      <c r="Q52224" s="142"/>
      <c r="R52224" s="142"/>
      <c r="S52224" s="139"/>
    </row>
    <row r="52225" spans="2:19" ht="15.75" customHeight="1" x14ac:dyDescent="0.25">
      <c r="B52225" s="106"/>
      <c r="C52225" s="106"/>
      <c r="D52225" s="139"/>
      <c r="P52225" s="142"/>
      <c r="Q52225" s="142"/>
      <c r="R52225" s="142"/>
      <c r="S52225" s="139"/>
    </row>
    <row r="52226" spans="2:19" ht="15.75" customHeight="1" x14ac:dyDescent="0.25">
      <c r="B52226" s="106"/>
      <c r="C52226" s="106"/>
      <c r="D52226" s="139"/>
      <c r="P52226" s="142"/>
      <c r="Q52226" s="142"/>
      <c r="R52226" s="142"/>
      <c r="S52226" s="139"/>
    </row>
    <row r="52227" spans="2:19" ht="15.75" customHeight="1" x14ac:dyDescent="0.25">
      <c r="B52227" s="106"/>
      <c r="C52227" s="106"/>
      <c r="D52227" s="139"/>
      <c r="P52227" s="142"/>
      <c r="Q52227" s="142"/>
      <c r="R52227" s="142"/>
      <c r="S52227" s="139"/>
    </row>
    <row r="52228" spans="2:19" ht="15.75" customHeight="1" x14ac:dyDescent="0.25">
      <c r="B52228" s="106"/>
      <c r="C52228" s="106"/>
      <c r="D52228" s="139"/>
      <c r="P52228" s="142"/>
      <c r="Q52228" s="142"/>
      <c r="R52228" s="142"/>
      <c r="S52228" s="139"/>
    </row>
    <row r="52229" spans="2:19" ht="15.75" customHeight="1" x14ac:dyDescent="0.25">
      <c r="B52229" s="106"/>
      <c r="C52229" s="106"/>
      <c r="D52229" s="139"/>
      <c r="P52229" s="142"/>
      <c r="Q52229" s="142"/>
      <c r="R52229" s="142"/>
      <c r="S52229" s="139"/>
    </row>
    <row r="52230" spans="2:19" ht="15.75" customHeight="1" x14ac:dyDescent="0.25">
      <c r="B52230" s="106"/>
      <c r="C52230" s="106"/>
      <c r="D52230" s="139"/>
      <c r="P52230" s="142"/>
      <c r="Q52230" s="142"/>
      <c r="R52230" s="142"/>
      <c r="S52230" s="139"/>
    </row>
    <row r="52231" spans="2:19" ht="15.75" customHeight="1" x14ac:dyDescent="0.25">
      <c r="B52231" s="106"/>
      <c r="C52231" s="106"/>
      <c r="D52231" s="139"/>
      <c r="P52231" s="142"/>
      <c r="Q52231" s="142"/>
      <c r="R52231" s="142"/>
      <c r="S52231" s="139"/>
    </row>
    <row r="52232" spans="2:19" ht="15.75" customHeight="1" x14ac:dyDescent="0.25">
      <c r="B52232" s="106"/>
      <c r="C52232" s="106"/>
      <c r="D52232" s="139"/>
      <c r="P52232" s="142"/>
      <c r="Q52232" s="142"/>
      <c r="R52232" s="142"/>
      <c r="S52232" s="139"/>
    </row>
    <row r="52233" spans="2:19" ht="15.75" customHeight="1" x14ac:dyDescent="0.25">
      <c r="B52233" s="106"/>
      <c r="C52233" s="106"/>
      <c r="D52233" s="139"/>
      <c r="P52233" s="142"/>
      <c r="Q52233" s="142"/>
      <c r="R52233" s="142"/>
      <c r="S52233" s="139"/>
    </row>
    <row r="52234" spans="2:19" ht="15.75" customHeight="1" x14ac:dyDescent="0.25">
      <c r="B52234" s="106"/>
      <c r="C52234" s="106"/>
      <c r="D52234" s="139"/>
      <c r="P52234" s="142"/>
      <c r="Q52234" s="142"/>
      <c r="R52234" s="142"/>
      <c r="S52234" s="139"/>
    </row>
    <row r="52235" spans="2:19" ht="15.75" customHeight="1" x14ac:dyDescent="0.25">
      <c r="B52235" s="106"/>
      <c r="C52235" s="106"/>
      <c r="D52235" s="139"/>
      <c r="P52235" s="142"/>
      <c r="Q52235" s="142"/>
      <c r="R52235" s="142"/>
      <c r="S52235" s="139"/>
    </row>
    <row r="52236" spans="2:19" ht="15.75" customHeight="1" x14ac:dyDescent="0.25">
      <c r="B52236" s="106"/>
      <c r="C52236" s="106"/>
      <c r="D52236" s="139"/>
      <c r="P52236" s="142"/>
      <c r="Q52236" s="142"/>
      <c r="R52236" s="142"/>
      <c r="S52236" s="139"/>
    </row>
    <row r="52237" spans="2:19" ht="15.75" customHeight="1" x14ac:dyDescent="0.25">
      <c r="B52237" s="106"/>
      <c r="C52237" s="106"/>
      <c r="D52237" s="139"/>
      <c r="P52237" s="142"/>
      <c r="Q52237" s="142"/>
      <c r="R52237" s="142"/>
      <c r="S52237" s="139"/>
    </row>
    <row r="52238" spans="2:19" ht="15.75" customHeight="1" x14ac:dyDescent="0.25">
      <c r="B52238" s="106"/>
      <c r="C52238" s="106"/>
      <c r="D52238" s="139"/>
      <c r="P52238" s="142"/>
      <c r="Q52238" s="142"/>
      <c r="R52238" s="142"/>
      <c r="S52238" s="139"/>
    </row>
    <row r="52239" spans="2:19" ht="15.75" customHeight="1" x14ac:dyDescent="0.25">
      <c r="B52239" s="106"/>
      <c r="C52239" s="106"/>
      <c r="D52239" s="139"/>
      <c r="P52239" s="142"/>
      <c r="Q52239" s="142"/>
      <c r="R52239" s="142"/>
      <c r="S52239" s="139"/>
    </row>
    <row r="52240" spans="2:19" ht="15.75" customHeight="1" x14ac:dyDescent="0.25">
      <c r="B52240" s="106"/>
      <c r="C52240" s="106"/>
      <c r="D52240" s="139"/>
      <c r="P52240" s="142"/>
      <c r="Q52240" s="142"/>
      <c r="R52240" s="142"/>
      <c r="S52240" s="139"/>
    </row>
    <row r="52241" spans="2:19" ht="15.75" customHeight="1" x14ac:dyDescent="0.25">
      <c r="B52241" s="106"/>
      <c r="C52241" s="106"/>
      <c r="D52241" s="139"/>
      <c r="P52241" s="142"/>
      <c r="Q52241" s="142"/>
      <c r="R52241" s="142"/>
      <c r="S52241" s="139"/>
    </row>
    <row r="52242" spans="2:19" ht="15.75" customHeight="1" x14ac:dyDescent="0.25">
      <c r="B52242" s="106"/>
      <c r="C52242" s="106"/>
      <c r="D52242" s="139"/>
      <c r="P52242" s="142"/>
      <c r="Q52242" s="142"/>
      <c r="R52242" s="142"/>
      <c r="S52242" s="139"/>
    </row>
    <row r="52243" spans="2:19" ht="15.75" customHeight="1" x14ac:dyDescent="0.25">
      <c r="B52243" s="106"/>
      <c r="C52243" s="106"/>
      <c r="D52243" s="139"/>
      <c r="P52243" s="142"/>
      <c r="Q52243" s="142"/>
      <c r="R52243" s="142"/>
      <c r="S52243" s="139"/>
    </row>
    <row r="52244" spans="2:19" ht="15.75" customHeight="1" x14ac:dyDescent="0.25">
      <c r="B52244" s="106"/>
      <c r="C52244" s="106"/>
      <c r="D52244" s="139"/>
      <c r="P52244" s="142"/>
      <c r="Q52244" s="142"/>
      <c r="R52244" s="142"/>
      <c r="S52244" s="139"/>
    </row>
    <row r="52245" spans="2:19" ht="15.75" customHeight="1" x14ac:dyDescent="0.25">
      <c r="B52245" s="106"/>
      <c r="C52245" s="106"/>
      <c r="D52245" s="139"/>
      <c r="P52245" s="142"/>
      <c r="Q52245" s="142"/>
      <c r="R52245" s="142"/>
      <c r="S52245" s="139"/>
    </row>
    <row r="52246" spans="2:19" ht="15.75" customHeight="1" x14ac:dyDescent="0.25">
      <c r="B52246" s="106"/>
      <c r="C52246" s="106"/>
      <c r="D52246" s="139"/>
      <c r="P52246" s="142"/>
      <c r="Q52246" s="142"/>
      <c r="R52246" s="142"/>
      <c r="S52246" s="139"/>
    </row>
    <row r="52247" spans="2:19" ht="15.75" customHeight="1" x14ac:dyDescent="0.25">
      <c r="B52247" s="106"/>
      <c r="C52247" s="106"/>
      <c r="D52247" s="139"/>
      <c r="P52247" s="142"/>
      <c r="Q52247" s="142"/>
      <c r="R52247" s="142"/>
      <c r="S52247" s="139"/>
    </row>
    <row r="52248" spans="2:19" ht="15.75" customHeight="1" x14ac:dyDescent="0.25">
      <c r="B52248" s="106"/>
      <c r="C52248" s="106"/>
      <c r="D52248" s="139"/>
      <c r="P52248" s="142"/>
      <c r="Q52248" s="142"/>
      <c r="R52248" s="142"/>
      <c r="S52248" s="139"/>
    </row>
    <row r="52249" spans="2:19" ht="15.75" customHeight="1" x14ac:dyDescent="0.25">
      <c r="B52249" s="106"/>
      <c r="C52249" s="106"/>
      <c r="D52249" s="139"/>
      <c r="P52249" s="142"/>
      <c r="Q52249" s="142"/>
      <c r="R52249" s="142"/>
      <c r="S52249" s="139"/>
    </row>
    <row r="52250" spans="2:19" ht="15.75" customHeight="1" x14ac:dyDescent="0.25">
      <c r="B52250" s="106"/>
      <c r="C52250" s="106"/>
      <c r="D52250" s="139"/>
      <c r="P52250" s="142"/>
      <c r="Q52250" s="142"/>
      <c r="R52250" s="142"/>
      <c r="S52250" s="139"/>
    </row>
    <row r="52251" spans="2:19" ht="15.75" customHeight="1" x14ac:dyDescent="0.25">
      <c r="B52251" s="106"/>
      <c r="C52251" s="106"/>
      <c r="D52251" s="139"/>
      <c r="P52251" s="142"/>
      <c r="Q52251" s="142"/>
      <c r="R52251" s="142"/>
      <c r="S52251" s="139"/>
    </row>
    <row r="52252" spans="2:19" ht="15.75" customHeight="1" x14ac:dyDescent="0.25">
      <c r="B52252" s="106"/>
      <c r="C52252" s="106"/>
      <c r="D52252" s="139"/>
      <c r="P52252" s="142"/>
      <c r="Q52252" s="142"/>
      <c r="R52252" s="142"/>
      <c r="S52252" s="139"/>
    </row>
    <row r="52253" spans="2:19" ht="15.75" customHeight="1" x14ac:dyDescent="0.25">
      <c r="B52253" s="106"/>
      <c r="C52253" s="106"/>
      <c r="D52253" s="139"/>
      <c r="P52253" s="142"/>
      <c r="Q52253" s="142"/>
      <c r="R52253" s="142"/>
      <c r="S52253" s="139"/>
    </row>
    <row r="52254" spans="2:19" ht="15.75" customHeight="1" x14ac:dyDescent="0.25">
      <c r="B52254" s="106"/>
      <c r="C52254" s="106"/>
      <c r="D52254" s="139"/>
      <c r="P52254" s="142"/>
      <c r="Q52254" s="142"/>
      <c r="R52254" s="142"/>
      <c r="S52254" s="139"/>
    </row>
    <row r="52255" spans="2:19" ht="15.75" customHeight="1" x14ac:dyDescent="0.25">
      <c r="B52255" s="106"/>
      <c r="C52255" s="106"/>
      <c r="D52255" s="139"/>
      <c r="P52255" s="142"/>
      <c r="Q52255" s="142"/>
      <c r="R52255" s="142"/>
      <c r="S52255" s="139"/>
    </row>
    <row r="52256" spans="2:19" ht="15.75" customHeight="1" x14ac:dyDescent="0.25">
      <c r="B52256" s="106"/>
      <c r="C52256" s="106"/>
      <c r="D52256" s="139"/>
      <c r="P52256" s="142"/>
      <c r="Q52256" s="142"/>
      <c r="R52256" s="142"/>
      <c r="S52256" s="139"/>
    </row>
    <row r="52257" spans="2:19" ht="15.75" customHeight="1" x14ac:dyDescent="0.25">
      <c r="B52257" s="106"/>
      <c r="C52257" s="106"/>
      <c r="D52257" s="139"/>
      <c r="P52257" s="142"/>
      <c r="Q52257" s="142"/>
      <c r="R52257" s="142"/>
      <c r="S52257" s="139"/>
    </row>
    <row r="52258" spans="2:19" ht="15.75" customHeight="1" x14ac:dyDescent="0.25">
      <c r="B52258" s="106"/>
      <c r="C52258" s="106"/>
      <c r="D52258" s="139"/>
      <c r="P52258" s="142"/>
      <c r="Q52258" s="142"/>
      <c r="R52258" s="142"/>
      <c r="S52258" s="139"/>
    </row>
    <row r="52259" spans="2:19" ht="15.75" customHeight="1" x14ac:dyDescent="0.25">
      <c r="B52259" s="106"/>
      <c r="C52259" s="106"/>
      <c r="D52259" s="139"/>
      <c r="P52259" s="142"/>
      <c r="Q52259" s="142"/>
      <c r="R52259" s="142"/>
      <c r="S52259" s="139"/>
    </row>
    <row r="52260" spans="2:19" ht="15.75" customHeight="1" x14ac:dyDescent="0.25">
      <c r="B52260" s="106"/>
      <c r="C52260" s="106"/>
      <c r="D52260" s="139"/>
      <c r="P52260" s="142"/>
      <c r="Q52260" s="142"/>
      <c r="R52260" s="142"/>
      <c r="S52260" s="139"/>
    </row>
    <row r="52261" spans="2:19" ht="15.75" customHeight="1" x14ac:dyDescent="0.25">
      <c r="B52261" s="106"/>
      <c r="C52261" s="106"/>
      <c r="D52261" s="139"/>
      <c r="P52261" s="142"/>
      <c r="Q52261" s="142"/>
      <c r="R52261" s="142"/>
      <c r="S52261" s="139"/>
    </row>
    <row r="52262" spans="2:19" ht="15.75" customHeight="1" x14ac:dyDescent="0.25">
      <c r="B52262" s="106"/>
      <c r="C52262" s="106"/>
      <c r="D52262" s="139"/>
      <c r="P52262" s="142"/>
      <c r="Q52262" s="142"/>
      <c r="R52262" s="142"/>
      <c r="S52262" s="139"/>
    </row>
    <row r="52263" spans="2:19" ht="15.75" customHeight="1" x14ac:dyDescent="0.25">
      <c r="B52263" s="106"/>
      <c r="C52263" s="106"/>
      <c r="D52263" s="139"/>
      <c r="P52263" s="142"/>
      <c r="Q52263" s="142"/>
      <c r="R52263" s="142"/>
      <c r="S52263" s="139"/>
    </row>
    <row r="52264" spans="2:19" ht="15.75" customHeight="1" x14ac:dyDescent="0.25">
      <c r="B52264" s="106"/>
      <c r="C52264" s="106"/>
      <c r="D52264" s="139"/>
      <c r="P52264" s="142"/>
      <c r="Q52264" s="142"/>
      <c r="R52264" s="142"/>
      <c r="S52264" s="139"/>
    </row>
    <row r="52265" spans="2:19" ht="15.75" customHeight="1" x14ac:dyDescent="0.25">
      <c r="B52265" s="106"/>
      <c r="C52265" s="106"/>
      <c r="D52265" s="139"/>
      <c r="P52265" s="142"/>
      <c r="Q52265" s="142"/>
      <c r="R52265" s="142"/>
      <c r="S52265" s="139"/>
    </row>
    <row r="52266" spans="2:19" ht="15.75" customHeight="1" x14ac:dyDescent="0.25">
      <c r="B52266" s="106"/>
      <c r="C52266" s="106"/>
      <c r="D52266" s="139"/>
      <c r="P52266" s="142"/>
      <c r="Q52266" s="142"/>
      <c r="R52266" s="142"/>
      <c r="S52266" s="139"/>
    </row>
    <row r="52267" spans="2:19" ht="15.75" customHeight="1" x14ac:dyDescent="0.25">
      <c r="B52267" s="106"/>
      <c r="C52267" s="106"/>
      <c r="D52267" s="139"/>
      <c r="P52267" s="142"/>
      <c r="Q52267" s="142"/>
      <c r="R52267" s="142"/>
      <c r="S52267" s="139"/>
    </row>
    <row r="52268" spans="2:19" ht="15.75" customHeight="1" x14ac:dyDescent="0.25">
      <c r="B52268" s="106"/>
      <c r="C52268" s="106"/>
      <c r="D52268" s="139"/>
      <c r="P52268" s="142"/>
      <c r="Q52268" s="142"/>
      <c r="R52268" s="142"/>
      <c r="S52268" s="139"/>
    </row>
    <row r="52269" spans="2:19" ht="15.75" customHeight="1" x14ac:dyDescent="0.25">
      <c r="B52269" s="106"/>
      <c r="C52269" s="106"/>
      <c r="D52269" s="139"/>
      <c r="P52269" s="142"/>
      <c r="Q52269" s="142"/>
      <c r="R52269" s="142"/>
      <c r="S52269" s="139"/>
    </row>
    <row r="52270" spans="2:19" ht="15.75" customHeight="1" x14ac:dyDescent="0.25">
      <c r="B52270" s="106"/>
      <c r="C52270" s="106"/>
      <c r="D52270" s="139"/>
      <c r="P52270" s="142"/>
      <c r="Q52270" s="142"/>
      <c r="R52270" s="142"/>
      <c r="S52270" s="139"/>
    </row>
    <row r="52271" spans="2:19" ht="15.75" customHeight="1" x14ac:dyDescent="0.25">
      <c r="B52271" s="106"/>
      <c r="C52271" s="106"/>
      <c r="D52271" s="139"/>
      <c r="P52271" s="142"/>
      <c r="Q52271" s="142"/>
      <c r="R52271" s="142"/>
      <c r="S52271" s="139"/>
    </row>
    <row r="52272" spans="2:19" ht="15.75" customHeight="1" x14ac:dyDescent="0.25">
      <c r="B52272" s="106"/>
      <c r="C52272" s="106"/>
      <c r="D52272" s="139"/>
      <c r="P52272" s="142"/>
      <c r="Q52272" s="142"/>
      <c r="R52272" s="142"/>
      <c r="S52272" s="139"/>
    </row>
    <row r="52273" spans="2:19" ht="15.75" customHeight="1" x14ac:dyDescent="0.25">
      <c r="B52273" s="106"/>
      <c r="C52273" s="106"/>
      <c r="D52273" s="139"/>
      <c r="P52273" s="142"/>
      <c r="Q52273" s="142"/>
      <c r="R52273" s="142"/>
      <c r="S52273" s="139"/>
    </row>
    <row r="52274" spans="2:19" ht="15.75" customHeight="1" x14ac:dyDescent="0.25">
      <c r="B52274" s="106"/>
      <c r="C52274" s="106"/>
      <c r="D52274" s="139"/>
      <c r="P52274" s="142"/>
      <c r="Q52274" s="142"/>
      <c r="R52274" s="142"/>
      <c r="S52274" s="139"/>
    </row>
    <row r="52275" spans="2:19" ht="15.75" customHeight="1" x14ac:dyDescent="0.25">
      <c r="B52275" s="106"/>
      <c r="C52275" s="106"/>
      <c r="D52275" s="139"/>
      <c r="P52275" s="142"/>
      <c r="Q52275" s="142"/>
      <c r="R52275" s="142"/>
      <c r="S52275" s="139"/>
    </row>
    <row r="52276" spans="2:19" ht="15.75" customHeight="1" x14ac:dyDescent="0.25">
      <c r="B52276" s="106"/>
      <c r="C52276" s="106"/>
      <c r="D52276" s="139"/>
      <c r="P52276" s="142"/>
      <c r="Q52276" s="142"/>
      <c r="R52276" s="142"/>
      <c r="S52276" s="139"/>
    </row>
    <row r="52277" spans="2:19" ht="15.75" customHeight="1" x14ac:dyDescent="0.25">
      <c r="B52277" s="106"/>
      <c r="C52277" s="106"/>
      <c r="D52277" s="139"/>
      <c r="P52277" s="142"/>
      <c r="Q52277" s="142"/>
      <c r="R52277" s="142"/>
      <c r="S52277" s="139"/>
    </row>
    <row r="52278" spans="2:19" ht="15.75" customHeight="1" x14ac:dyDescent="0.25">
      <c r="B52278" s="106"/>
      <c r="C52278" s="106"/>
      <c r="D52278" s="139"/>
      <c r="P52278" s="142"/>
      <c r="Q52278" s="142"/>
      <c r="R52278" s="142"/>
      <c r="S52278" s="139"/>
    </row>
    <row r="52279" spans="2:19" ht="15.75" customHeight="1" x14ac:dyDescent="0.25">
      <c r="B52279" s="106"/>
      <c r="C52279" s="106"/>
      <c r="D52279" s="139"/>
      <c r="P52279" s="142"/>
      <c r="Q52279" s="142"/>
      <c r="R52279" s="142"/>
      <c r="S52279" s="139"/>
    </row>
    <row r="52280" spans="2:19" ht="15.75" customHeight="1" x14ac:dyDescent="0.25">
      <c r="B52280" s="106"/>
      <c r="C52280" s="106"/>
      <c r="D52280" s="139"/>
      <c r="P52280" s="142"/>
      <c r="Q52280" s="142"/>
      <c r="R52280" s="142"/>
      <c r="S52280" s="139"/>
    </row>
    <row r="52281" spans="2:19" ht="15.75" customHeight="1" x14ac:dyDescent="0.25">
      <c r="B52281" s="106"/>
      <c r="C52281" s="106"/>
      <c r="D52281" s="139"/>
      <c r="P52281" s="142"/>
      <c r="Q52281" s="142"/>
      <c r="R52281" s="142"/>
      <c r="S52281" s="139"/>
    </row>
    <row r="52282" spans="2:19" ht="15.75" customHeight="1" x14ac:dyDescent="0.25">
      <c r="B52282" s="106"/>
      <c r="C52282" s="106"/>
      <c r="D52282" s="139"/>
      <c r="P52282" s="142"/>
      <c r="Q52282" s="142"/>
      <c r="R52282" s="142"/>
      <c r="S52282" s="139"/>
    </row>
    <row r="52283" spans="2:19" ht="15.75" customHeight="1" x14ac:dyDescent="0.25">
      <c r="B52283" s="106"/>
      <c r="C52283" s="106"/>
      <c r="D52283" s="139"/>
      <c r="P52283" s="142"/>
      <c r="Q52283" s="142"/>
      <c r="R52283" s="142"/>
      <c r="S52283" s="139"/>
    </row>
    <row r="52284" spans="2:19" ht="15.75" customHeight="1" x14ac:dyDescent="0.25">
      <c r="B52284" s="106"/>
      <c r="C52284" s="106"/>
      <c r="D52284" s="139"/>
      <c r="P52284" s="142"/>
      <c r="Q52284" s="142"/>
      <c r="R52284" s="142"/>
      <c r="S52284" s="139"/>
    </row>
    <row r="52285" spans="2:19" ht="15.75" customHeight="1" x14ac:dyDescent="0.25">
      <c r="B52285" s="106"/>
      <c r="C52285" s="106"/>
      <c r="D52285" s="139"/>
      <c r="P52285" s="142"/>
      <c r="Q52285" s="142"/>
      <c r="R52285" s="142"/>
      <c r="S52285" s="139"/>
    </row>
    <row r="52286" spans="2:19" ht="15.75" customHeight="1" x14ac:dyDescent="0.25">
      <c r="B52286" s="106"/>
      <c r="C52286" s="106"/>
      <c r="D52286" s="139"/>
      <c r="P52286" s="142"/>
      <c r="Q52286" s="142"/>
      <c r="R52286" s="142"/>
      <c r="S52286" s="139"/>
    </row>
    <row r="52287" spans="2:19" ht="15.75" customHeight="1" x14ac:dyDescent="0.25">
      <c r="B52287" s="106"/>
      <c r="C52287" s="106"/>
      <c r="D52287" s="139"/>
      <c r="P52287" s="142"/>
      <c r="Q52287" s="142"/>
      <c r="R52287" s="142"/>
      <c r="S52287" s="139"/>
    </row>
    <row r="52288" spans="2:19" ht="15.75" customHeight="1" x14ac:dyDescent="0.25">
      <c r="B52288" s="106"/>
      <c r="C52288" s="106"/>
      <c r="D52288" s="139"/>
      <c r="P52288" s="142"/>
      <c r="Q52288" s="142"/>
      <c r="R52288" s="142"/>
      <c r="S52288" s="139"/>
    </row>
    <row r="52289" spans="2:19" ht="15.75" customHeight="1" x14ac:dyDescent="0.25">
      <c r="B52289" s="106"/>
      <c r="C52289" s="106"/>
      <c r="D52289" s="139"/>
      <c r="P52289" s="142"/>
      <c r="Q52289" s="142"/>
      <c r="R52289" s="142"/>
      <c r="S52289" s="139"/>
    </row>
    <row r="52290" spans="2:19" ht="15.75" customHeight="1" x14ac:dyDescent="0.25">
      <c r="B52290" s="106"/>
      <c r="C52290" s="106"/>
      <c r="D52290" s="139"/>
      <c r="P52290" s="142"/>
      <c r="Q52290" s="142"/>
      <c r="R52290" s="142"/>
      <c r="S52290" s="139"/>
    </row>
    <row r="52291" spans="2:19" ht="15.75" customHeight="1" x14ac:dyDescent="0.25">
      <c r="B52291" s="106"/>
      <c r="C52291" s="106"/>
      <c r="D52291" s="139"/>
      <c r="P52291" s="142"/>
      <c r="Q52291" s="142"/>
      <c r="R52291" s="142"/>
      <c r="S52291" s="139"/>
    </row>
    <row r="52292" spans="2:19" ht="15.75" customHeight="1" x14ac:dyDescent="0.25">
      <c r="B52292" s="106"/>
      <c r="C52292" s="106"/>
      <c r="D52292" s="139"/>
      <c r="P52292" s="142"/>
      <c r="Q52292" s="142"/>
      <c r="R52292" s="142"/>
      <c r="S52292" s="139"/>
    </row>
    <row r="52293" spans="2:19" ht="15.75" customHeight="1" x14ac:dyDescent="0.25">
      <c r="B52293" s="106"/>
      <c r="C52293" s="106"/>
      <c r="D52293" s="139"/>
      <c r="P52293" s="142"/>
      <c r="Q52293" s="142"/>
      <c r="R52293" s="142"/>
      <c r="S52293" s="139"/>
    </row>
    <row r="52294" spans="2:19" ht="15.75" customHeight="1" x14ac:dyDescent="0.25">
      <c r="B52294" s="106"/>
      <c r="C52294" s="106"/>
      <c r="D52294" s="139"/>
      <c r="P52294" s="142"/>
      <c r="Q52294" s="142"/>
      <c r="R52294" s="142"/>
      <c r="S52294" s="139"/>
    </row>
    <row r="52295" spans="2:19" ht="15.75" customHeight="1" x14ac:dyDescent="0.25">
      <c r="B52295" s="106"/>
      <c r="C52295" s="106"/>
      <c r="D52295" s="139"/>
      <c r="P52295" s="142"/>
      <c r="Q52295" s="142"/>
      <c r="R52295" s="142"/>
      <c r="S52295" s="139"/>
    </row>
    <row r="52296" spans="2:19" ht="15.75" customHeight="1" x14ac:dyDescent="0.25">
      <c r="B52296" s="106"/>
      <c r="C52296" s="106"/>
      <c r="D52296" s="139"/>
      <c r="P52296" s="142"/>
      <c r="Q52296" s="142"/>
      <c r="R52296" s="142"/>
      <c r="S52296" s="139"/>
    </row>
    <row r="52297" spans="2:19" ht="15.75" customHeight="1" x14ac:dyDescent="0.25">
      <c r="B52297" s="106"/>
      <c r="C52297" s="106"/>
      <c r="D52297" s="139"/>
      <c r="P52297" s="142"/>
      <c r="Q52297" s="142"/>
      <c r="R52297" s="142"/>
      <c r="S52297" s="139"/>
    </row>
    <row r="52298" spans="2:19" ht="15.75" customHeight="1" x14ac:dyDescent="0.25">
      <c r="B52298" s="106"/>
      <c r="C52298" s="106"/>
      <c r="D52298" s="139"/>
      <c r="P52298" s="142"/>
      <c r="Q52298" s="142"/>
      <c r="R52298" s="142"/>
      <c r="S52298" s="139"/>
    </row>
    <row r="52299" spans="2:19" ht="15.75" customHeight="1" x14ac:dyDescent="0.25">
      <c r="B52299" s="106"/>
      <c r="C52299" s="106"/>
      <c r="D52299" s="139"/>
      <c r="P52299" s="142"/>
      <c r="Q52299" s="142"/>
      <c r="R52299" s="142"/>
      <c r="S52299" s="139"/>
    </row>
    <row r="52300" spans="2:19" ht="15.75" customHeight="1" x14ac:dyDescent="0.25">
      <c r="B52300" s="106"/>
      <c r="C52300" s="106"/>
      <c r="D52300" s="139"/>
      <c r="P52300" s="142"/>
      <c r="Q52300" s="142"/>
      <c r="R52300" s="142"/>
      <c r="S52300" s="139"/>
    </row>
    <row r="52301" spans="2:19" ht="15.75" customHeight="1" x14ac:dyDescent="0.25">
      <c r="B52301" s="106"/>
      <c r="C52301" s="106"/>
      <c r="D52301" s="139"/>
      <c r="P52301" s="142"/>
      <c r="Q52301" s="142"/>
      <c r="R52301" s="142"/>
      <c r="S52301" s="139"/>
    </row>
    <row r="52302" spans="2:19" ht="15.75" customHeight="1" x14ac:dyDescent="0.25">
      <c r="B52302" s="106"/>
      <c r="C52302" s="106"/>
      <c r="D52302" s="139"/>
      <c r="P52302" s="142"/>
      <c r="Q52302" s="142"/>
      <c r="R52302" s="142"/>
      <c r="S52302" s="139"/>
    </row>
    <row r="52303" spans="2:19" ht="15.75" customHeight="1" x14ac:dyDescent="0.25">
      <c r="B52303" s="106"/>
      <c r="C52303" s="106"/>
      <c r="D52303" s="139"/>
      <c r="P52303" s="142"/>
      <c r="Q52303" s="142"/>
      <c r="R52303" s="142"/>
      <c r="S52303" s="139"/>
    </row>
    <row r="52304" spans="2:19" ht="15.75" customHeight="1" x14ac:dyDescent="0.25">
      <c r="B52304" s="106"/>
      <c r="C52304" s="106"/>
      <c r="D52304" s="139"/>
      <c r="P52304" s="142"/>
      <c r="Q52304" s="142"/>
      <c r="R52304" s="142"/>
      <c r="S52304" s="139"/>
    </row>
    <row r="52305" spans="2:19" ht="15.75" customHeight="1" x14ac:dyDescent="0.25">
      <c r="B52305" s="106"/>
      <c r="C52305" s="106"/>
      <c r="D52305" s="139"/>
      <c r="P52305" s="142"/>
      <c r="Q52305" s="142"/>
      <c r="R52305" s="142"/>
      <c r="S52305" s="139"/>
    </row>
    <row r="52306" spans="2:19" ht="15.75" customHeight="1" x14ac:dyDescent="0.25">
      <c r="B52306" s="106"/>
      <c r="C52306" s="106"/>
      <c r="D52306" s="139"/>
      <c r="P52306" s="142"/>
      <c r="Q52306" s="142"/>
      <c r="R52306" s="142"/>
      <c r="S52306" s="139"/>
    </row>
    <row r="52307" spans="2:19" ht="15.75" customHeight="1" x14ac:dyDescent="0.25">
      <c r="B52307" s="106"/>
      <c r="C52307" s="106"/>
      <c r="D52307" s="139"/>
      <c r="P52307" s="142"/>
      <c r="Q52307" s="142"/>
      <c r="R52307" s="142"/>
      <c r="S52307" s="139"/>
    </row>
    <row r="52308" spans="2:19" ht="15.75" customHeight="1" x14ac:dyDescent="0.25">
      <c r="B52308" s="106"/>
      <c r="C52308" s="106"/>
      <c r="D52308" s="139"/>
      <c r="P52308" s="142"/>
      <c r="Q52308" s="142"/>
      <c r="R52308" s="142"/>
      <c r="S52308" s="139"/>
    </row>
    <row r="52309" spans="2:19" ht="15.75" customHeight="1" x14ac:dyDescent="0.25">
      <c r="B52309" s="106"/>
      <c r="C52309" s="106"/>
      <c r="D52309" s="139"/>
      <c r="P52309" s="142"/>
      <c r="Q52309" s="142"/>
      <c r="R52309" s="142"/>
      <c r="S52309" s="139"/>
    </row>
    <row r="52310" spans="2:19" ht="15.75" customHeight="1" x14ac:dyDescent="0.25">
      <c r="B52310" s="106"/>
      <c r="C52310" s="106"/>
      <c r="D52310" s="139"/>
      <c r="P52310" s="142"/>
      <c r="Q52310" s="142"/>
      <c r="R52310" s="142"/>
      <c r="S52310" s="139"/>
    </row>
    <row r="52311" spans="2:19" ht="15.75" customHeight="1" x14ac:dyDescent="0.25">
      <c r="B52311" s="106"/>
      <c r="C52311" s="106"/>
      <c r="D52311" s="139"/>
      <c r="P52311" s="142"/>
      <c r="Q52311" s="142"/>
      <c r="R52311" s="142"/>
      <c r="S52311" s="139"/>
    </row>
    <row r="52312" spans="2:19" ht="15.75" customHeight="1" x14ac:dyDescent="0.25">
      <c r="B52312" s="106"/>
      <c r="C52312" s="106"/>
      <c r="D52312" s="139"/>
      <c r="P52312" s="142"/>
      <c r="Q52312" s="142"/>
      <c r="R52312" s="142"/>
      <c r="S52312" s="139"/>
    </row>
    <row r="52313" spans="2:19" ht="15.75" customHeight="1" x14ac:dyDescent="0.25">
      <c r="B52313" s="106"/>
      <c r="C52313" s="106"/>
      <c r="D52313" s="139"/>
      <c r="P52313" s="142"/>
      <c r="Q52313" s="142"/>
      <c r="R52313" s="142"/>
      <c r="S52313" s="139"/>
    </row>
    <row r="52314" spans="2:19" ht="15.75" customHeight="1" x14ac:dyDescent="0.25">
      <c r="B52314" s="106"/>
      <c r="C52314" s="106"/>
      <c r="D52314" s="139"/>
      <c r="P52314" s="142"/>
      <c r="Q52314" s="142"/>
      <c r="R52314" s="142"/>
      <c r="S52314" s="139"/>
    </row>
    <row r="52315" spans="2:19" ht="15.75" customHeight="1" x14ac:dyDescent="0.25">
      <c r="B52315" s="106"/>
      <c r="C52315" s="106"/>
      <c r="D52315" s="139"/>
      <c r="P52315" s="142"/>
      <c r="Q52315" s="142"/>
      <c r="R52315" s="142"/>
      <c r="S52315" s="139"/>
    </row>
    <row r="52316" spans="2:19" ht="15.75" customHeight="1" x14ac:dyDescent="0.25">
      <c r="B52316" s="106"/>
      <c r="C52316" s="106"/>
      <c r="D52316" s="139"/>
      <c r="P52316" s="142"/>
      <c r="Q52316" s="142"/>
      <c r="R52316" s="142"/>
      <c r="S52316" s="139"/>
    </row>
    <row r="52317" spans="2:19" ht="15.75" customHeight="1" x14ac:dyDescent="0.25">
      <c r="B52317" s="106"/>
      <c r="C52317" s="106"/>
      <c r="D52317" s="139"/>
      <c r="P52317" s="142"/>
      <c r="Q52317" s="142"/>
      <c r="R52317" s="142"/>
      <c r="S52317" s="139"/>
    </row>
    <row r="52318" spans="2:19" ht="15.75" customHeight="1" x14ac:dyDescent="0.25">
      <c r="B52318" s="106"/>
      <c r="C52318" s="106"/>
      <c r="D52318" s="139"/>
      <c r="P52318" s="142"/>
      <c r="Q52318" s="142"/>
      <c r="R52318" s="142"/>
      <c r="S52318" s="139"/>
    </row>
    <row r="52319" spans="2:19" ht="15.75" customHeight="1" x14ac:dyDescent="0.25">
      <c r="B52319" s="106"/>
      <c r="C52319" s="106"/>
      <c r="D52319" s="139"/>
      <c r="P52319" s="142"/>
      <c r="Q52319" s="142"/>
      <c r="R52319" s="142"/>
      <c r="S52319" s="139"/>
    </row>
    <row r="52320" spans="2:19" ht="15.75" customHeight="1" x14ac:dyDescent="0.25">
      <c r="B52320" s="106"/>
      <c r="C52320" s="106"/>
      <c r="D52320" s="139"/>
      <c r="P52320" s="142"/>
      <c r="Q52320" s="142"/>
      <c r="R52320" s="142"/>
      <c r="S52320" s="139"/>
    </row>
    <row r="52321" spans="2:19" ht="15.75" customHeight="1" x14ac:dyDescent="0.25">
      <c r="B52321" s="106"/>
      <c r="C52321" s="106"/>
      <c r="D52321" s="139"/>
      <c r="P52321" s="142"/>
      <c r="Q52321" s="142"/>
      <c r="R52321" s="142"/>
      <c r="S52321" s="139"/>
    </row>
    <row r="52322" spans="2:19" ht="15.75" customHeight="1" x14ac:dyDescent="0.25">
      <c r="B52322" s="106"/>
      <c r="C52322" s="106"/>
      <c r="D52322" s="139"/>
      <c r="P52322" s="142"/>
      <c r="Q52322" s="142"/>
      <c r="R52322" s="142"/>
      <c r="S52322" s="139"/>
    </row>
    <row r="52323" spans="2:19" ht="15.75" customHeight="1" x14ac:dyDescent="0.25">
      <c r="B52323" s="106"/>
      <c r="C52323" s="106"/>
      <c r="D52323" s="139"/>
      <c r="P52323" s="142"/>
      <c r="Q52323" s="142"/>
      <c r="R52323" s="142"/>
      <c r="S52323" s="139"/>
    </row>
    <row r="52324" spans="2:19" ht="15.75" customHeight="1" x14ac:dyDescent="0.25">
      <c r="B52324" s="106"/>
      <c r="C52324" s="106"/>
      <c r="D52324" s="139"/>
      <c r="P52324" s="142"/>
      <c r="Q52324" s="142"/>
      <c r="R52324" s="142"/>
      <c r="S52324" s="139"/>
    </row>
    <row r="52325" spans="2:19" ht="15.75" customHeight="1" x14ac:dyDescent="0.25">
      <c r="B52325" s="106"/>
      <c r="C52325" s="106"/>
      <c r="D52325" s="139"/>
      <c r="P52325" s="142"/>
      <c r="Q52325" s="142"/>
      <c r="R52325" s="142"/>
      <c r="S52325" s="139"/>
    </row>
    <row r="52326" spans="2:19" ht="15.75" customHeight="1" x14ac:dyDescent="0.25">
      <c r="B52326" s="106"/>
      <c r="C52326" s="106"/>
      <c r="D52326" s="139"/>
      <c r="P52326" s="142"/>
      <c r="Q52326" s="142"/>
      <c r="R52326" s="142"/>
      <c r="S52326" s="139"/>
    </row>
    <row r="52327" spans="2:19" ht="15.75" customHeight="1" x14ac:dyDescent="0.25">
      <c r="B52327" s="106"/>
      <c r="C52327" s="106"/>
      <c r="D52327" s="139"/>
      <c r="P52327" s="142"/>
      <c r="Q52327" s="142"/>
      <c r="R52327" s="142"/>
      <c r="S52327" s="139"/>
    </row>
    <row r="52328" spans="2:19" ht="15.75" customHeight="1" x14ac:dyDescent="0.25">
      <c r="B52328" s="106"/>
      <c r="C52328" s="106"/>
      <c r="D52328" s="139"/>
      <c r="P52328" s="142"/>
      <c r="Q52328" s="142"/>
      <c r="R52328" s="142"/>
      <c r="S52328" s="139"/>
    </row>
    <row r="52329" spans="2:19" ht="15.75" customHeight="1" x14ac:dyDescent="0.25">
      <c r="B52329" s="106"/>
      <c r="C52329" s="106"/>
      <c r="D52329" s="139"/>
      <c r="P52329" s="142"/>
      <c r="Q52329" s="142"/>
      <c r="R52329" s="142"/>
      <c r="S52329" s="139"/>
    </row>
    <row r="52330" spans="2:19" ht="15.75" customHeight="1" x14ac:dyDescent="0.25">
      <c r="B52330" s="106"/>
      <c r="C52330" s="106"/>
      <c r="D52330" s="139"/>
      <c r="P52330" s="142"/>
      <c r="Q52330" s="142"/>
      <c r="R52330" s="142"/>
      <c r="S52330" s="139"/>
    </row>
    <row r="52331" spans="2:19" ht="15.75" customHeight="1" x14ac:dyDescent="0.25">
      <c r="B52331" s="106"/>
      <c r="C52331" s="106"/>
      <c r="D52331" s="139"/>
      <c r="P52331" s="142"/>
      <c r="Q52331" s="142"/>
      <c r="R52331" s="142"/>
      <c r="S52331" s="139"/>
    </row>
    <row r="52332" spans="2:19" ht="15.75" customHeight="1" x14ac:dyDescent="0.25">
      <c r="B52332" s="106"/>
      <c r="C52332" s="106"/>
      <c r="D52332" s="139"/>
      <c r="P52332" s="142"/>
      <c r="Q52332" s="142"/>
      <c r="R52332" s="142"/>
      <c r="S52332" s="139"/>
    </row>
    <row r="52333" spans="2:19" ht="15.75" customHeight="1" x14ac:dyDescent="0.25">
      <c r="B52333" s="106"/>
      <c r="C52333" s="106"/>
      <c r="D52333" s="139"/>
      <c r="P52333" s="142"/>
      <c r="Q52333" s="142"/>
      <c r="R52333" s="142"/>
      <c r="S52333" s="139"/>
    </row>
    <row r="52334" spans="2:19" ht="15.75" customHeight="1" x14ac:dyDescent="0.25">
      <c r="B52334" s="106"/>
      <c r="C52334" s="106"/>
      <c r="D52334" s="139"/>
      <c r="P52334" s="142"/>
      <c r="Q52334" s="142"/>
      <c r="R52334" s="142"/>
      <c r="S52334" s="139"/>
    </row>
    <row r="52335" spans="2:19" ht="15.75" customHeight="1" x14ac:dyDescent="0.25">
      <c r="B52335" s="106"/>
      <c r="C52335" s="106"/>
      <c r="D52335" s="139"/>
      <c r="P52335" s="142"/>
      <c r="Q52335" s="142"/>
      <c r="R52335" s="142"/>
      <c r="S52335" s="139"/>
    </row>
    <row r="52336" spans="2:19" ht="15.75" customHeight="1" x14ac:dyDescent="0.25">
      <c r="B52336" s="106"/>
      <c r="C52336" s="106"/>
      <c r="D52336" s="139"/>
      <c r="P52336" s="142"/>
      <c r="Q52336" s="142"/>
      <c r="R52336" s="142"/>
      <c r="S52336" s="139"/>
    </row>
    <row r="52337" spans="2:19" ht="15.75" customHeight="1" x14ac:dyDescent="0.25">
      <c r="B52337" s="106"/>
      <c r="C52337" s="106"/>
      <c r="D52337" s="139"/>
      <c r="P52337" s="142"/>
      <c r="Q52337" s="142"/>
      <c r="R52337" s="142"/>
      <c r="S52337" s="139"/>
    </row>
    <row r="52338" spans="2:19" ht="15.75" customHeight="1" x14ac:dyDescent="0.25">
      <c r="B52338" s="106"/>
      <c r="C52338" s="106"/>
      <c r="D52338" s="139"/>
      <c r="P52338" s="142"/>
      <c r="Q52338" s="142"/>
      <c r="R52338" s="142"/>
      <c r="S52338" s="139"/>
    </row>
    <row r="52339" spans="2:19" ht="15.75" customHeight="1" x14ac:dyDescent="0.25">
      <c r="B52339" s="106"/>
      <c r="C52339" s="106"/>
      <c r="D52339" s="139"/>
      <c r="P52339" s="142"/>
      <c r="Q52339" s="142"/>
      <c r="R52339" s="142"/>
      <c r="S52339" s="139"/>
    </row>
    <row r="52340" spans="2:19" ht="15.75" customHeight="1" x14ac:dyDescent="0.25">
      <c r="B52340" s="106"/>
      <c r="C52340" s="106"/>
      <c r="D52340" s="139"/>
      <c r="P52340" s="142"/>
      <c r="Q52340" s="142"/>
      <c r="R52340" s="142"/>
      <c r="S52340" s="139"/>
    </row>
    <row r="52341" spans="2:19" ht="15.75" customHeight="1" x14ac:dyDescent="0.25">
      <c r="B52341" s="106"/>
      <c r="C52341" s="106"/>
      <c r="D52341" s="139"/>
      <c r="P52341" s="142"/>
      <c r="Q52341" s="142"/>
      <c r="R52341" s="142"/>
      <c r="S52341" s="139"/>
    </row>
    <row r="52342" spans="2:19" ht="15.75" customHeight="1" x14ac:dyDescent="0.25">
      <c r="B52342" s="106"/>
      <c r="C52342" s="106"/>
      <c r="D52342" s="139"/>
      <c r="P52342" s="142"/>
      <c r="Q52342" s="142"/>
      <c r="R52342" s="142"/>
      <c r="S52342" s="139"/>
    </row>
    <row r="52343" spans="2:19" ht="15.75" customHeight="1" x14ac:dyDescent="0.25">
      <c r="B52343" s="106"/>
      <c r="C52343" s="106"/>
      <c r="D52343" s="139"/>
      <c r="P52343" s="142"/>
      <c r="Q52343" s="142"/>
      <c r="R52343" s="142"/>
      <c r="S52343" s="139"/>
    </row>
    <row r="52344" spans="2:19" ht="15.75" customHeight="1" x14ac:dyDescent="0.25">
      <c r="B52344" s="106"/>
      <c r="C52344" s="106"/>
      <c r="D52344" s="139"/>
      <c r="P52344" s="142"/>
      <c r="Q52344" s="142"/>
      <c r="R52344" s="142"/>
      <c r="S52344" s="139"/>
    </row>
    <row r="52345" spans="2:19" ht="15.75" customHeight="1" x14ac:dyDescent="0.25">
      <c r="B52345" s="106"/>
      <c r="C52345" s="106"/>
      <c r="D52345" s="139"/>
      <c r="P52345" s="142"/>
      <c r="Q52345" s="142"/>
      <c r="R52345" s="142"/>
      <c r="S52345" s="139"/>
    </row>
    <row r="52346" spans="2:19" ht="15.75" customHeight="1" x14ac:dyDescent="0.25">
      <c r="B52346" s="106"/>
      <c r="C52346" s="106"/>
      <c r="D52346" s="139"/>
      <c r="P52346" s="142"/>
      <c r="Q52346" s="142"/>
      <c r="R52346" s="142"/>
      <c r="S52346" s="139"/>
    </row>
    <row r="52347" spans="2:19" ht="15.75" customHeight="1" x14ac:dyDescent="0.25">
      <c r="B52347" s="106"/>
      <c r="C52347" s="106"/>
      <c r="D52347" s="139"/>
      <c r="P52347" s="142"/>
      <c r="Q52347" s="142"/>
      <c r="R52347" s="142"/>
      <c r="S52347" s="139"/>
    </row>
    <row r="52348" spans="2:19" ht="15.75" customHeight="1" x14ac:dyDescent="0.25">
      <c r="B52348" s="106"/>
      <c r="C52348" s="106"/>
      <c r="D52348" s="139"/>
      <c r="P52348" s="142"/>
      <c r="Q52348" s="142"/>
      <c r="R52348" s="142"/>
      <c r="S52348" s="139"/>
    </row>
    <row r="52349" spans="2:19" ht="15.75" customHeight="1" x14ac:dyDescent="0.25">
      <c r="B52349" s="106"/>
      <c r="C52349" s="106"/>
      <c r="D52349" s="139"/>
      <c r="P52349" s="142"/>
      <c r="Q52349" s="142"/>
      <c r="R52349" s="142"/>
      <c r="S52349" s="139"/>
    </row>
    <row r="52350" spans="2:19" ht="15.75" customHeight="1" x14ac:dyDescent="0.25">
      <c r="B52350" s="106"/>
      <c r="C52350" s="106"/>
      <c r="D52350" s="139"/>
      <c r="P52350" s="142"/>
      <c r="Q52350" s="142"/>
      <c r="R52350" s="142"/>
      <c r="S52350" s="139"/>
    </row>
    <row r="52351" spans="2:19" ht="15.75" customHeight="1" x14ac:dyDescent="0.25">
      <c r="B52351" s="106"/>
      <c r="C52351" s="106"/>
      <c r="D52351" s="139"/>
      <c r="P52351" s="142"/>
      <c r="Q52351" s="142"/>
      <c r="R52351" s="142"/>
      <c r="S52351" s="139"/>
    </row>
    <row r="52352" spans="2:19" ht="15.75" customHeight="1" x14ac:dyDescent="0.25">
      <c r="B52352" s="106"/>
      <c r="C52352" s="106"/>
      <c r="D52352" s="139"/>
      <c r="P52352" s="142"/>
      <c r="Q52352" s="142"/>
      <c r="R52352" s="142"/>
      <c r="S52352" s="139"/>
    </row>
    <row r="52353" spans="2:19" ht="15.75" customHeight="1" x14ac:dyDescent="0.25">
      <c r="B52353" s="106"/>
      <c r="C52353" s="106"/>
      <c r="D52353" s="139"/>
      <c r="P52353" s="142"/>
      <c r="Q52353" s="142"/>
      <c r="R52353" s="142"/>
      <c r="S52353" s="139"/>
    </row>
    <row r="52354" spans="2:19" ht="15.75" customHeight="1" x14ac:dyDescent="0.25">
      <c r="B52354" s="106"/>
      <c r="C52354" s="106"/>
      <c r="D52354" s="139"/>
      <c r="P52354" s="142"/>
      <c r="Q52354" s="142"/>
      <c r="R52354" s="142"/>
      <c r="S52354" s="139"/>
    </row>
    <row r="52355" spans="2:19" ht="15.75" customHeight="1" x14ac:dyDescent="0.25">
      <c r="B52355" s="106"/>
      <c r="C52355" s="106"/>
      <c r="D52355" s="139"/>
      <c r="P52355" s="142"/>
      <c r="Q52355" s="142"/>
      <c r="R52355" s="142"/>
      <c r="S52355" s="139"/>
    </row>
    <row r="52356" spans="2:19" ht="15.75" customHeight="1" x14ac:dyDescent="0.25">
      <c r="B52356" s="106"/>
      <c r="C52356" s="106"/>
      <c r="D52356" s="139"/>
      <c r="P52356" s="142"/>
      <c r="Q52356" s="142"/>
      <c r="R52356" s="142"/>
      <c r="S52356" s="139"/>
    </row>
    <row r="52357" spans="2:19" ht="15.75" customHeight="1" x14ac:dyDescent="0.25">
      <c r="B52357" s="106"/>
      <c r="C52357" s="106"/>
      <c r="D52357" s="139"/>
      <c r="P52357" s="142"/>
      <c r="Q52357" s="142"/>
      <c r="R52357" s="142"/>
      <c r="S52357" s="139"/>
    </row>
    <row r="52358" spans="2:19" ht="15.75" customHeight="1" x14ac:dyDescent="0.25">
      <c r="B52358" s="106"/>
      <c r="C52358" s="106"/>
      <c r="D52358" s="139"/>
      <c r="P52358" s="142"/>
      <c r="Q52358" s="142"/>
      <c r="R52358" s="142"/>
      <c r="S52358" s="139"/>
    </row>
    <row r="52359" spans="2:19" ht="15.75" customHeight="1" x14ac:dyDescent="0.25">
      <c r="B52359" s="106"/>
      <c r="C52359" s="106"/>
      <c r="D52359" s="139"/>
      <c r="P52359" s="142"/>
      <c r="Q52359" s="142"/>
      <c r="R52359" s="142"/>
      <c r="S52359" s="139"/>
    </row>
    <row r="52360" spans="2:19" ht="15.75" customHeight="1" x14ac:dyDescent="0.25">
      <c r="B52360" s="106"/>
      <c r="C52360" s="106"/>
      <c r="D52360" s="139"/>
      <c r="P52360" s="142"/>
      <c r="Q52360" s="142"/>
      <c r="R52360" s="142"/>
      <c r="S52360" s="139"/>
    </row>
    <row r="52361" spans="2:19" ht="15.75" customHeight="1" x14ac:dyDescent="0.25">
      <c r="B52361" s="106"/>
      <c r="C52361" s="106"/>
      <c r="D52361" s="139"/>
      <c r="P52361" s="142"/>
      <c r="Q52361" s="142"/>
      <c r="R52361" s="142"/>
      <c r="S52361" s="139"/>
    </row>
    <row r="52362" spans="2:19" ht="15.75" customHeight="1" x14ac:dyDescent="0.25">
      <c r="B52362" s="106"/>
      <c r="C52362" s="106"/>
      <c r="D52362" s="139"/>
      <c r="P52362" s="142"/>
      <c r="Q52362" s="142"/>
      <c r="R52362" s="142"/>
      <c r="S52362" s="139"/>
    </row>
    <row r="52363" spans="2:19" ht="15.75" customHeight="1" x14ac:dyDescent="0.25">
      <c r="B52363" s="106"/>
      <c r="C52363" s="106"/>
      <c r="D52363" s="139"/>
      <c r="P52363" s="142"/>
      <c r="Q52363" s="142"/>
      <c r="R52363" s="142"/>
      <c r="S52363" s="139"/>
    </row>
    <row r="52364" spans="2:19" ht="15.75" customHeight="1" x14ac:dyDescent="0.25">
      <c r="B52364" s="106"/>
      <c r="C52364" s="106"/>
      <c r="D52364" s="139"/>
      <c r="P52364" s="142"/>
      <c r="Q52364" s="142"/>
      <c r="R52364" s="142"/>
      <c r="S52364" s="139"/>
    </row>
    <row r="52365" spans="2:19" ht="15.75" customHeight="1" x14ac:dyDescent="0.25">
      <c r="B52365" s="106"/>
      <c r="C52365" s="106"/>
      <c r="D52365" s="139"/>
      <c r="P52365" s="142"/>
      <c r="Q52365" s="142"/>
      <c r="R52365" s="142"/>
      <c r="S52365" s="139"/>
    </row>
    <row r="52366" spans="2:19" ht="15.75" customHeight="1" x14ac:dyDescent="0.25">
      <c r="B52366" s="106"/>
      <c r="C52366" s="106"/>
      <c r="D52366" s="139"/>
      <c r="P52366" s="142"/>
      <c r="Q52366" s="142"/>
      <c r="R52366" s="142"/>
      <c r="S52366" s="139"/>
    </row>
    <row r="52367" spans="2:19" ht="15.75" customHeight="1" x14ac:dyDescent="0.25">
      <c r="B52367" s="106"/>
      <c r="C52367" s="106"/>
      <c r="D52367" s="139"/>
      <c r="P52367" s="142"/>
      <c r="Q52367" s="142"/>
      <c r="R52367" s="142"/>
      <c r="S52367" s="139"/>
    </row>
    <row r="52368" spans="2:19" ht="15.75" customHeight="1" x14ac:dyDescent="0.25">
      <c r="B52368" s="106"/>
      <c r="C52368" s="106"/>
      <c r="D52368" s="139"/>
      <c r="P52368" s="142"/>
      <c r="Q52368" s="142"/>
      <c r="R52368" s="142"/>
      <c r="S52368" s="139"/>
    </row>
    <row r="52369" spans="2:19" ht="15.75" customHeight="1" x14ac:dyDescent="0.25">
      <c r="B52369" s="106"/>
      <c r="C52369" s="106"/>
      <c r="D52369" s="139"/>
      <c r="P52369" s="142"/>
      <c r="Q52369" s="142"/>
      <c r="R52369" s="142"/>
      <c r="S52369" s="139"/>
    </row>
    <row r="52370" spans="2:19" ht="15.75" customHeight="1" x14ac:dyDescent="0.25">
      <c r="B52370" s="106"/>
      <c r="C52370" s="106"/>
      <c r="D52370" s="139"/>
      <c r="P52370" s="142"/>
      <c r="Q52370" s="142"/>
      <c r="R52370" s="142"/>
      <c r="S52370" s="139"/>
    </row>
    <row r="52371" spans="2:19" ht="15.75" customHeight="1" x14ac:dyDescent="0.25">
      <c r="B52371" s="106"/>
      <c r="C52371" s="106"/>
      <c r="D52371" s="139"/>
      <c r="P52371" s="142"/>
      <c r="Q52371" s="142"/>
      <c r="R52371" s="142"/>
      <c r="S52371" s="139"/>
    </row>
    <row r="52372" spans="2:19" ht="15.75" customHeight="1" x14ac:dyDescent="0.25">
      <c r="B52372" s="106"/>
      <c r="C52372" s="106"/>
      <c r="D52372" s="139"/>
      <c r="P52372" s="142"/>
      <c r="Q52372" s="142"/>
      <c r="R52372" s="142"/>
      <c r="S52372" s="139"/>
    </row>
    <row r="52373" spans="2:19" ht="15.75" customHeight="1" x14ac:dyDescent="0.25">
      <c r="B52373" s="106"/>
      <c r="C52373" s="106"/>
      <c r="D52373" s="139"/>
      <c r="P52373" s="142"/>
      <c r="Q52373" s="142"/>
      <c r="R52373" s="142"/>
      <c r="S52373" s="139"/>
    </row>
    <row r="52374" spans="2:19" ht="15.75" customHeight="1" x14ac:dyDescent="0.25">
      <c r="B52374" s="106"/>
      <c r="C52374" s="106"/>
      <c r="D52374" s="139"/>
      <c r="P52374" s="142"/>
      <c r="Q52374" s="142"/>
      <c r="R52374" s="142"/>
      <c r="S52374" s="139"/>
    </row>
    <row r="52375" spans="2:19" ht="15.75" customHeight="1" x14ac:dyDescent="0.25">
      <c r="B52375" s="106"/>
      <c r="C52375" s="106"/>
      <c r="D52375" s="139"/>
      <c r="P52375" s="142"/>
      <c r="Q52375" s="142"/>
      <c r="R52375" s="142"/>
      <c r="S52375" s="139"/>
    </row>
    <row r="52376" spans="2:19" ht="15.75" customHeight="1" x14ac:dyDescent="0.25">
      <c r="B52376" s="106"/>
      <c r="C52376" s="106"/>
      <c r="D52376" s="139"/>
      <c r="P52376" s="142"/>
      <c r="Q52376" s="142"/>
      <c r="R52376" s="142"/>
      <c r="S52376" s="139"/>
    </row>
    <row r="52377" spans="2:19" ht="15.75" customHeight="1" x14ac:dyDescent="0.25">
      <c r="B52377" s="106"/>
      <c r="C52377" s="106"/>
      <c r="D52377" s="139"/>
      <c r="P52377" s="142"/>
      <c r="Q52377" s="142"/>
      <c r="R52377" s="142"/>
      <c r="S52377" s="139"/>
    </row>
    <row r="52378" spans="2:19" ht="15.75" customHeight="1" x14ac:dyDescent="0.25">
      <c r="B52378" s="106"/>
      <c r="C52378" s="106"/>
      <c r="D52378" s="139"/>
      <c r="P52378" s="142"/>
      <c r="Q52378" s="142"/>
      <c r="R52378" s="142"/>
      <c r="S52378" s="139"/>
    </row>
    <row r="52379" spans="2:19" ht="15.75" customHeight="1" x14ac:dyDescent="0.25">
      <c r="B52379" s="106"/>
      <c r="C52379" s="106"/>
      <c r="D52379" s="139"/>
      <c r="P52379" s="142"/>
      <c r="Q52379" s="142"/>
      <c r="R52379" s="142"/>
      <c r="S52379" s="139"/>
    </row>
    <row r="52380" spans="2:19" ht="15.75" customHeight="1" x14ac:dyDescent="0.25">
      <c r="B52380" s="106"/>
      <c r="C52380" s="106"/>
      <c r="D52380" s="139"/>
      <c r="P52380" s="142"/>
      <c r="Q52380" s="142"/>
      <c r="R52380" s="142"/>
      <c r="S52380" s="139"/>
    </row>
    <row r="52381" spans="2:19" ht="15.75" customHeight="1" x14ac:dyDescent="0.25">
      <c r="B52381" s="106"/>
      <c r="C52381" s="106"/>
      <c r="D52381" s="139"/>
      <c r="P52381" s="142"/>
      <c r="Q52381" s="142"/>
      <c r="R52381" s="142"/>
      <c r="S52381" s="139"/>
    </row>
    <row r="52382" spans="2:19" ht="15.75" customHeight="1" x14ac:dyDescent="0.25">
      <c r="B52382" s="106"/>
      <c r="C52382" s="106"/>
      <c r="D52382" s="139"/>
      <c r="P52382" s="142"/>
      <c r="Q52382" s="142"/>
      <c r="R52382" s="142"/>
      <c r="S52382" s="139"/>
    </row>
    <row r="52383" spans="2:19" ht="15.75" customHeight="1" x14ac:dyDescent="0.25">
      <c r="B52383" s="106"/>
      <c r="C52383" s="106"/>
      <c r="D52383" s="139"/>
      <c r="P52383" s="142"/>
      <c r="Q52383" s="142"/>
      <c r="R52383" s="142"/>
      <c r="S52383" s="139"/>
    </row>
    <row r="52384" spans="2:19" ht="15.75" customHeight="1" x14ac:dyDescent="0.25">
      <c r="B52384" s="106"/>
      <c r="C52384" s="106"/>
      <c r="D52384" s="139"/>
      <c r="P52384" s="142"/>
      <c r="Q52384" s="142"/>
      <c r="R52384" s="142"/>
      <c r="S52384" s="139"/>
    </row>
    <row r="52385" spans="2:19" ht="15.75" customHeight="1" x14ac:dyDescent="0.25">
      <c r="B52385" s="106"/>
      <c r="C52385" s="106"/>
      <c r="D52385" s="139"/>
      <c r="P52385" s="142"/>
      <c r="Q52385" s="142"/>
      <c r="R52385" s="142"/>
      <c r="S52385" s="139"/>
    </row>
    <row r="52386" spans="2:19" ht="15.75" customHeight="1" x14ac:dyDescent="0.25">
      <c r="B52386" s="106"/>
      <c r="C52386" s="106"/>
      <c r="D52386" s="139"/>
      <c r="P52386" s="142"/>
      <c r="Q52386" s="142"/>
      <c r="R52386" s="142"/>
      <c r="S52386" s="139"/>
    </row>
    <row r="52387" spans="2:19" ht="15.75" customHeight="1" x14ac:dyDescent="0.25">
      <c r="B52387" s="106"/>
      <c r="C52387" s="106"/>
      <c r="D52387" s="139"/>
      <c r="P52387" s="142"/>
      <c r="Q52387" s="142"/>
      <c r="R52387" s="142"/>
      <c r="S52387" s="139"/>
    </row>
    <row r="52388" spans="2:19" ht="15.75" customHeight="1" x14ac:dyDescent="0.25">
      <c r="B52388" s="106"/>
      <c r="C52388" s="106"/>
      <c r="D52388" s="139"/>
      <c r="P52388" s="142"/>
      <c r="Q52388" s="142"/>
      <c r="R52388" s="142"/>
      <c r="S52388" s="139"/>
    </row>
    <row r="52389" spans="2:19" ht="15.75" customHeight="1" x14ac:dyDescent="0.25">
      <c r="B52389" s="106"/>
      <c r="C52389" s="106"/>
      <c r="D52389" s="139"/>
      <c r="P52389" s="142"/>
      <c r="Q52389" s="142"/>
      <c r="R52389" s="142"/>
      <c r="S52389" s="139"/>
    </row>
    <row r="52390" spans="2:19" ht="15.75" customHeight="1" x14ac:dyDescent="0.25">
      <c r="B52390" s="106"/>
      <c r="C52390" s="106"/>
      <c r="D52390" s="139"/>
      <c r="P52390" s="142"/>
      <c r="Q52390" s="142"/>
      <c r="R52390" s="142"/>
      <c r="S52390" s="139"/>
    </row>
    <row r="52391" spans="2:19" ht="15.75" customHeight="1" x14ac:dyDescent="0.25">
      <c r="B52391" s="106"/>
      <c r="C52391" s="106"/>
      <c r="D52391" s="139"/>
      <c r="P52391" s="142"/>
      <c r="Q52391" s="142"/>
      <c r="R52391" s="142"/>
      <c r="S52391" s="139"/>
    </row>
    <row r="52392" spans="2:19" ht="15.75" customHeight="1" x14ac:dyDescent="0.25">
      <c r="B52392" s="106"/>
      <c r="C52392" s="106"/>
      <c r="D52392" s="139"/>
      <c r="P52392" s="142"/>
      <c r="Q52392" s="142"/>
      <c r="R52392" s="142"/>
      <c r="S52392" s="139"/>
    </row>
    <row r="52393" spans="2:19" ht="15.75" customHeight="1" x14ac:dyDescent="0.25">
      <c r="B52393" s="106"/>
      <c r="C52393" s="106"/>
      <c r="D52393" s="139"/>
      <c r="P52393" s="142"/>
      <c r="Q52393" s="142"/>
      <c r="R52393" s="142"/>
      <c r="S52393" s="139"/>
    </row>
    <row r="52394" spans="2:19" ht="15.75" customHeight="1" x14ac:dyDescent="0.25">
      <c r="B52394" s="106"/>
      <c r="C52394" s="106"/>
      <c r="D52394" s="139"/>
      <c r="P52394" s="142"/>
      <c r="Q52394" s="142"/>
      <c r="R52394" s="142"/>
      <c r="S52394" s="139"/>
    </row>
    <row r="52395" spans="2:19" ht="15.75" customHeight="1" x14ac:dyDescent="0.25">
      <c r="B52395" s="106"/>
      <c r="C52395" s="106"/>
      <c r="D52395" s="139"/>
      <c r="P52395" s="142"/>
      <c r="Q52395" s="142"/>
      <c r="R52395" s="142"/>
      <c r="S52395" s="139"/>
    </row>
    <row r="52396" spans="2:19" ht="15.75" customHeight="1" x14ac:dyDescent="0.25">
      <c r="B52396" s="106"/>
      <c r="C52396" s="106"/>
      <c r="D52396" s="139"/>
      <c r="P52396" s="142"/>
      <c r="Q52396" s="142"/>
      <c r="R52396" s="142"/>
      <c r="S52396" s="139"/>
    </row>
    <row r="52397" spans="2:19" ht="15.75" customHeight="1" x14ac:dyDescent="0.25">
      <c r="B52397" s="106"/>
      <c r="C52397" s="106"/>
      <c r="D52397" s="139"/>
      <c r="P52397" s="142"/>
      <c r="Q52397" s="142"/>
      <c r="R52397" s="142"/>
      <c r="S52397" s="139"/>
    </row>
    <row r="52398" spans="2:19" ht="15.75" customHeight="1" x14ac:dyDescent="0.25">
      <c r="B52398" s="106"/>
      <c r="C52398" s="106"/>
      <c r="D52398" s="139"/>
      <c r="P52398" s="142"/>
      <c r="Q52398" s="142"/>
      <c r="R52398" s="142"/>
      <c r="S52398" s="139"/>
    </row>
    <row r="52399" spans="2:19" ht="15.75" customHeight="1" x14ac:dyDescent="0.25">
      <c r="B52399" s="106"/>
      <c r="C52399" s="106"/>
      <c r="D52399" s="139"/>
      <c r="P52399" s="142"/>
      <c r="Q52399" s="142"/>
      <c r="R52399" s="142"/>
      <c r="S52399" s="139"/>
    </row>
    <row r="52400" spans="2:19" ht="15.75" customHeight="1" x14ac:dyDescent="0.25">
      <c r="B52400" s="106"/>
      <c r="P52400" s="142"/>
      <c r="Q52400" s="142"/>
      <c r="R52400" s="142"/>
      <c r="S52400" s="139"/>
    </row>
    <row r="52401" spans="2:19" ht="15.75" customHeight="1" x14ac:dyDescent="0.25">
      <c r="B52401" s="106"/>
      <c r="P52401" s="142"/>
      <c r="Q52401" s="142"/>
      <c r="R52401" s="142"/>
      <c r="S52401" s="139"/>
    </row>
    <row r="52402" spans="2:19" ht="15.75" customHeight="1" x14ac:dyDescent="0.25">
      <c r="B52402" s="106"/>
      <c r="P52402" s="142"/>
      <c r="Q52402" s="142"/>
      <c r="R52402" s="142"/>
      <c r="S52402" s="139"/>
    </row>
    <row r="52403" spans="2:19" ht="15.75" customHeight="1" x14ac:dyDescent="0.25">
      <c r="B52403" s="106"/>
      <c r="P52403" s="142"/>
      <c r="Q52403" s="142"/>
      <c r="R52403" s="142"/>
      <c r="S52403" s="139"/>
    </row>
    <row r="52404" spans="2:19" ht="15.75" customHeight="1" x14ac:dyDescent="0.25">
      <c r="B52404" s="106"/>
      <c r="P52404" s="142"/>
      <c r="Q52404" s="142"/>
      <c r="R52404" s="142"/>
      <c r="S52404" s="139"/>
    </row>
    <row r="52405" spans="2:19" ht="15.75" customHeight="1" x14ac:dyDescent="0.25">
      <c r="B52405" s="106"/>
      <c r="P52405" s="142"/>
      <c r="Q52405" s="142"/>
      <c r="R52405" s="142"/>
      <c r="S52405" s="139"/>
    </row>
    <row r="52406" spans="2:19" ht="15.75" customHeight="1" x14ac:dyDescent="0.25">
      <c r="B52406" s="106"/>
      <c r="P52406" s="142"/>
      <c r="Q52406" s="142"/>
      <c r="R52406" s="142"/>
      <c r="S52406" s="139"/>
    </row>
    <row r="52407" spans="2:19" ht="15.75" customHeight="1" x14ac:dyDescent="0.25">
      <c r="B52407" s="106"/>
      <c r="P52407" s="142"/>
      <c r="Q52407" s="142"/>
      <c r="R52407" s="142"/>
      <c r="S52407" s="139"/>
    </row>
    <row r="52408" spans="2:19" ht="15.75" customHeight="1" x14ac:dyDescent="0.25">
      <c r="B52408" s="106"/>
      <c r="P52408" s="142"/>
      <c r="Q52408" s="142"/>
      <c r="R52408" s="142"/>
      <c r="S52408" s="139"/>
    </row>
    <row r="52409" spans="2:19" ht="15.75" customHeight="1" x14ac:dyDescent="0.25">
      <c r="B52409" s="106"/>
      <c r="P52409" s="142"/>
      <c r="Q52409" s="142"/>
      <c r="R52409" s="142"/>
      <c r="S52409" s="139"/>
    </row>
    <row r="52410" spans="2:19" ht="15.75" customHeight="1" x14ac:dyDescent="0.25">
      <c r="B52410" s="106"/>
      <c r="P52410" s="142"/>
      <c r="Q52410" s="142"/>
      <c r="R52410" s="142"/>
      <c r="S52410" s="139"/>
    </row>
    <row r="52411" spans="2:19" ht="15.75" customHeight="1" x14ac:dyDescent="0.25">
      <c r="B52411" s="106"/>
      <c r="P52411" s="142"/>
      <c r="Q52411" s="142"/>
      <c r="R52411" s="142"/>
      <c r="S52411" s="139"/>
    </row>
    <row r="52412" spans="2:19" ht="15.75" customHeight="1" x14ac:dyDescent="0.25">
      <c r="B52412" s="106"/>
      <c r="P52412" s="142"/>
      <c r="Q52412" s="142"/>
      <c r="R52412" s="142"/>
      <c r="S52412" s="139"/>
    </row>
    <row r="52413" spans="2:19" ht="15.75" customHeight="1" x14ac:dyDescent="0.25">
      <c r="B52413" s="106"/>
      <c r="P52413" s="142"/>
      <c r="Q52413" s="142"/>
      <c r="R52413" s="142"/>
      <c r="S52413" s="139"/>
    </row>
    <row r="52414" spans="2:19" ht="15.75" customHeight="1" x14ac:dyDescent="0.25">
      <c r="B52414" s="106"/>
      <c r="P52414" s="142"/>
      <c r="Q52414" s="142"/>
      <c r="R52414" s="142"/>
      <c r="S52414" s="139"/>
    </row>
    <row r="52415" spans="2:19" ht="15.75" customHeight="1" x14ac:dyDescent="0.25">
      <c r="B52415" s="106"/>
      <c r="P52415" s="142"/>
      <c r="Q52415" s="142"/>
      <c r="R52415" s="142"/>
      <c r="S52415" s="139"/>
    </row>
    <row r="52416" spans="2:19" ht="15.75" customHeight="1" x14ac:dyDescent="0.25">
      <c r="B52416" s="106"/>
      <c r="P52416" s="142"/>
      <c r="Q52416" s="142"/>
      <c r="R52416" s="142"/>
      <c r="S52416" s="139"/>
    </row>
    <row r="52417" spans="2:19" ht="15.75" customHeight="1" x14ac:dyDescent="0.25">
      <c r="B52417" s="106"/>
      <c r="P52417" s="142"/>
      <c r="Q52417" s="142"/>
      <c r="R52417" s="142"/>
      <c r="S52417" s="139"/>
    </row>
    <row r="52418" spans="2:19" ht="15.75" customHeight="1" x14ac:dyDescent="0.25">
      <c r="B52418" s="106"/>
      <c r="P52418" s="142"/>
      <c r="Q52418" s="142"/>
      <c r="R52418" s="142"/>
      <c r="S52418" s="139"/>
    </row>
    <row r="52419" spans="2:19" ht="15.75" customHeight="1" x14ac:dyDescent="0.25">
      <c r="B52419" s="106"/>
      <c r="P52419" s="142"/>
      <c r="Q52419" s="142"/>
      <c r="R52419" s="142"/>
      <c r="S52419" s="139"/>
    </row>
    <row r="52420" spans="2:19" ht="15.75" customHeight="1" x14ac:dyDescent="0.25">
      <c r="B52420" s="106"/>
      <c r="P52420" s="142"/>
      <c r="Q52420" s="142"/>
      <c r="R52420" s="142"/>
      <c r="S52420" s="139"/>
    </row>
    <row r="52421" spans="2:19" ht="15.75" customHeight="1" x14ac:dyDescent="0.25">
      <c r="B52421" s="106"/>
      <c r="P52421" s="142"/>
      <c r="Q52421" s="142"/>
      <c r="R52421" s="142"/>
      <c r="S52421" s="139"/>
    </row>
    <row r="52422" spans="2:19" ht="15.75" customHeight="1" x14ac:dyDescent="0.25">
      <c r="B52422" s="106"/>
      <c r="P52422" s="142"/>
      <c r="Q52422" s="142"/>
      <c r="R52422" s="142"/>
      <c r="S52422" s="139"/>
    </row>
    <row r="52423" spans="2:19" ht="15.75" customHeight="1" x14ac:dyDescent="0.25">
      <c r="B52423" s="106"/>
      <c r="P52423" s="142"/>
      <c r="Q52423" s="142"/>
      <c r="R52423" s="142"/>
      <c r="S52423" s="139"/>
    </row>
    <row r="52424" spans="2:19" ht="15.75" customHeight="1" x14ac:dyDescent="0.25">
      <c r="B52424" s="106"/>
      <c r="P52424" s="142"/>
      <c r="Q52424" s="142"/>
      <c r="R52424" s="142"/>
      <c r="S52424" s="139"/>
    </row>
    <row r="52425" spans="2:19" ht="15.75" customHeight="1" x14ac:dyDescent="0.25">
      <c r="B52425" s="106"/>
      <c r="P52425" s="142"/>
      <c r="Q52425" s="142"/>
      <c r="R52425" s="142"/>
      <c r="S52425" s="139"/>
    </row>
    <row r="52426" spans="2:19" ht="15.75" customHeight="1" x14ac:dyDescent="0.25">
      <c r="B52426" s="106"/>
      <c r="P52426" s="142"/>
      <c r="Q52426" s="142"/>
      <c r="R52426" s="142"/>
      <c r="S52426" s="139"/>
    </row>
    <row r="52427" spans="2:19" ht="15.75" customHeight="1" x14ac:dyDescent="0.25">
      <c r="B52427" s="106"/>
      <c r="P52427" s="142"/>
      <c r="Q52427" s="142"/>
      <c r="R52427" s="142"/>
      <c r="S52427" s="139"/>
    </row>
    <row r="52428" spans="2:19" ht="15.75" customHeight="1" x14ac:dyDescent="0.25">
      <c r="B52428" s="106"/>
      <c r="P52428" s="142"/>
      <c r="Q52428" s="142"/>
      <c r="R52428" s="142"/>
      <c r="S52428" s="139"/>
    </row>
    <row r="52429" spans="2:19" ht="15.75" customHeight="1" x14ac:dyDescent="0.25">
      <c r="B52429" s="106"/>
      <c r="P52429" s="142"/>
      <c r="Q52429" s="142"/>
      <c r="R52429" s="142"/>
      <c r="S52429" s="139"/>
    </row>
    <row r="52430" spans="2:19" ht="15.75" customHeight="1" x14ac:dyDescent="0.25">
      <c r="B52430" s="106"/>
      <c r="P52430" s="142"/>
      <c r="Q52430" s="142"/>
      <c r="R52430" s="142"/>
      <c r="S52430" s="139"/>
    </row>
    <row r="52431" spans="2:19" ht="15.75" customHeight="1" x14ac:dyDescent="0.25">
      <c r="B52431" s="106"/>
      <c r="P52431" s="142"/>
      <c r="Q52431" s="142"/>
      <c r="R52431" s="142"/>
      <c r="S52431" s="139"/>
    </row>
    <row r="52432" spans="2:19" ht="15.75" customHeight="1" x14ac:dyDescent="0.25">
      <c r="B52432" s="106"/>
      <c r="P52432" s="142"/>
      <c r="Q52432" s="142"/>
      <c r="R52432" s="142"/>
      <c r="S52432" s="139"/>
    </row>
    <row r="52433" spans="2:19" ht="15.75" customHeight="1" x14ac:dyDescent="0.25">
      <c r="B52433" s="106"/>
      <c r="P52433" s="142"/>
      <c r="Q52433" s="142"/>
      <c r="R52433" s="142"/>
      <c r="S52433" s="139"/>
    </row>
    <row r="52434" spans="2:19" ht="15.75" customHeight="1" x14ac:dyDescent="0.25">
      <c r="B52434" s="106"/>
      <c r="P52434" s="142"/>
      <c r="Q52434" s="142"/>
      <c r="R52434" s="142"/>
      <c r="S52434" s="139"/>
    </row>
    <row r="52435" spans="2:19" ht="15.75" customHeight="1" x14ac:dyDescent="0.25">
      <c r="B52435" s="106"/>
      <c r="P52435" s="142"/>
      <c r="Q52435" s="142"/>
      <c r="R52435" s="142"/>
      <c r="S52435" s="139"/>
    </row>
    <row r="52436" spans="2:19" ht="15.75" customHeight="1" x14ac:dyDescent="0.25">
      <c r="B52436" s="106"/>
      <c r="P52436" s="142"/>
      <c r="Q52436" s="142"/>
      <c r="R52436" s="142"/>
      <c r="S52436" s="139"/>
    </row>
    <row r="52437" spans="2:19" ht="15.75" customHeight="1" x14ac:dyDescent="0.25">
      <c r="B52437" s="106"/>
      <c r="P52437" s="142"/>
      <c r="Q52437" s="142"/>
      <c r="R52437" s="142"/>
      <c r="S52437" s="139"/>
    </row>
    <row r="52438" spans="2:19" ht="15.75" customHeight="1" x14ac:dyDescent="0.25">
      <c r="B52438" s="106"/>
      <c r="P52438" s="142"/>
      <c r="Q52438" s="142"/>
      <c r="R52438" s="142"/>
      <c r="S52438" s="139"/>
    </row>
    <row r="52439" spans="2:19" ht="15.75" customHeight="1" x14ac:dyDescent="0.25">
      <c r="B52439" s="106"/>
      <c r="P52439" s="142"/>
      <c r="Q52439" s="142"/>
      <c r="R52439" s="142"/>
      <c r="S52439" s="139"/>
    </row>
    <row r="52440" spans="2:19" ht="15.75" customHeight="1" x14ac:dyDescent="0.25">
      <c r="B52440" s="106"/>
      <c r="P52440" s="142"/>
      <c r="Q52440" s="142"/>
      <c r="R52440" s="142"/>
      <c r="S52440" s="139"/>
    </row>
    <row r="52441" spans="2:19" ht="15.75" customHeight="1" x14ac:dyDescent="0.25">
      <c r="B52441" s="106"/>
      <c r="P52441" s="142"/>
      <c r="Q52441" s="142"/>
      <c r="R52441" s="142"/>
      <c r="S52441" s="139"/>
    </row>
    <row r="52442" spans="2:19" ht="15.75" customHeight="1" x14ac:dyDescent="0.25">
      <c r="B52442" s="106"/>
      <c r="P52442" s="142"/>
      <c r="Q52442" s="142"/>
      <c r="R52442" s="142"/>
      <c r="S52442" s="139"/>
    </row>
    <row r="52443" spans="2:19" ht="15.75" customHeight="1" x14ac:dyDescent="0.25">
      <c r="B52443" s="106"/>
      <c r="P52443" s="142"/>
      <c r="Q52443" s="142"/>
      <c r="R52443" s="142"/>
      <c r="S52443" s="139"/>
    </row>
    <row r="52444" spans="2:19" ht="15.75" customHeight="1" x14ac:dyDescent="0.25">
      <c r="B52444" s="106"/>
      <c r="P52444" s="142"/>
      <c r="Q52444" s="142"/>
      <c r="R52444" s="142"/>
      <c r="S52444" s="139"/>
    </row>
    <row r="52445" spans="2:19" ht="15.75" customHeight="1" x14ac:dyDescent="0.25">
      <c r="B52445" s="106"/>
      <c r="P52445" s="142"/>
      <c r="Q52445" s="142"/>
      <c r="R52445" s="142"/>
      <c r="S52445" s="139"/>
    </row>
    <row r="52446" spans="2:19" ht="15.75" customHeight="1" x14ac:dyDescent="0.25">
      <c r="B52446" s="106"/>
      <c r="P52446" s="142"/>
      <c r="Q52446" s="142"/>
      <c r="R52446" s="142"/>
      <c r="S52446" s="139"/>
    </row>
    <row r="52447" spans="2:19" ht="15.75" customHeight="1" x14ac:dyDescent="0.25">
      <c r="B52447" s="106"/>
      <c r="P52447" s="142"/>
      <c r="Q52447" s="142"/>
      <c r="R52447" s="142"/>
      <c r="S52447" s="139"/>
    </row>
    <row r="52448" spans="2:19" ht="15.75" customHeight="1" x14ac:dyDescent="0.25">
      <c r="B52448" s="106"/>
      <c r="Q52448" s="142"/>
      <c r="R52448" s="142"/>
      <c r="S52448" s="139"/>
    </row>
    <row r="52449" spans="17:19" ht="15.75" customHeight="1" x14ac:dyDescent="0.25">
      <c r="Q52449" s="142"/>
      <c r="R52449" s="142"/>
      <c r="S52449" s="139"/>
    </row>
    <row r="52450" spans="17:19" ht="15.75" customHeight="1" x14ac:dyDescent="0.25">
      <c r="Q52450" s="142"/>
      <c r="R52450" s="142"/>
      <c r="S52450" s="139"/>
    </row>
    <row r="52451" spans="17:19" ht="15.75" customHeight="1" x14ac:dyDescent="0.25">
      <c r="Q52451" s="142"/>
      <c r="R52451" s="142"/>
      <c r="S52451" s="139"/>
    </row>
    <row r="52452" spans="17:19" ht="15.75" customHeight="1" x14ac:dyDescent="0.25">
      <c r="Q52452" s="142"/>
      <c r="R52452" s="142"/>
      <c r="S52452" s="139"/>
    </row>
  </sheetData>
  <sheetProtection autoFilter="0" pivotTables="0"/>
  <autoFilter ref="B7:AY173" xr:uid="{00000000-0001-0000-0000-000000000000}"/>
  <sortState xmlns:xlrd2="http://schemas.microsoft.com/office/spreadsheetml/2017/richdata2" ref="B8:BL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1BAA03F0-C940-4A7D-A232-8954DBECEB88}"/>
    </customSheetView>
  </customSheetViews>
  <mergeCells count="5">
    <mergeCell ref="AT1:AT2"/>
    <mergeCell ref="AG6:AK6"/>
    <mergeCell ref="AM6:AQ6"/>
    <mergeCell ref="Y6:AA6"/>
    <mergeCell ref="AC6:AE6"/>
  </mergeCells>
  <phoneticPr fontId="47" type="noConversion"/>
  <conditionalFormatting sqref="U8:U167">
    <cfRule type="containsText" dxfId="33" priority="46" operator="containsText" text="Yes">
      <formula>NOT(ISERROR(SEARCH("Yes",U8)))</formula>
    </cfRule>
  </conditionalFormatting>
  <conditionalFormatting sqref="T8:T167">
    <cfRule type="cellIs" dxfId="32" priority="40" operator="greaterThan">
      <formula>30</formula>
    </cfRule>
    <cfRule type="cellIs" dxfId="31" priority="41" operator="between">
      <formula>1</formula>
      <formula>30</formula>
    </cfRule>
    <cfRule type="cellIs" dxfId="30" priority="42" operator="equal">
      <formula>0</formula>
    </cfRule>
  </conditionalFormatting>
  <conditionalFormatting sqref="AR8:AR167 AW8:AW167">
    <cfRule type="containsText" dxfId="29" priority="30" operator="containsText" text="F">
      <formula>NOT(ISERROR(SEARCH("F",AR8)))</formula>
    </cfRule>
  </conditionalFormatting>
  <conditionalFormatting sqref="AX8:AX167">
    <cfRule type="containsText" dxfId="28" priority="29" operator="containsText" text="0">
      <formula>NOT(ISERROR(SEARCH("0",AX8)))</formula>
    </cfRule>
  </conditionalFormatting>
  <conditionalFormatting sqref="AP187">
    <cfRule type="containsText" dxfId="27" priority="25" operator="containsText" text="TRUE">
      <formula>NOT(ISERROR(SEARCH("TRUE",AP187)))</formula>
    </cfRule>
    <cfRule type="containsText" dxfId="26" priority="26" operator="containsText" text="FALSE">
      <formula>NOT(ISERROR(SEARCH("FALSE",AP187)))</formula>
    </cfRule>
  </conditionalFormatting>
  <conditionalFormatting sqref="AS183:AS185">
    <cfRule type="containsText" dxfId="25" priority="23" operator="containsText" text="TRUE">
      <formula>NOT(ISERROR(SEARCH("TRUE",AS183)))</formula>
    </cfRule>
    <cfRule type="containsText" dxfId="24" priority="24" operator="containsText" text="FALSE">
      <formula>NOT(ISERROR(SEARCH("FALSE",AS183)))</formula>
    </cfRule>
  </conditionalFormatting>
  <conditionalFormatting sqref="AQ187">
    <cfRule type="containsText" dxfId="23" priority="21" operator="containsText" text="TRUE">
      <formula>NOT(ISERROR(SEARCH("TRUE",AQ187)))</formula>
    </cfRule>
    <cfRule type="containsText" dxfId="22" priority="22" operator="containsText" text="FALSE">
      <formula>NOT(ISERROR(SEARCH("FALSE",AQ187)))</formula>
    </cfRule>
  </conditionalFormatting>
  <conditionalFormatting sqref="H169:M169">
    <cfRule type="containsText" dxfId="21" priority="19" operator="containsText" text="TRUE">
      <formula>NOT(ISERROR(SEARCH("TRUE",H169)))</formula>
    </cfRule>
    <cfRule type="containsText" dxfId="20" priority="20" operator="containsText" text="FALSE">
      <formula>NOT(ISERROR(SEARCH("FALSE",H169)))</formula>
    </cfRule>
  </conditionalFormatting>
  <conditionalFormatting sqref="AS181">
    <cfRule type="containsText" dxfId="19" priority="17" operator="containsText" text="TRUE">
      <formula>NOT(ISERROR(SEARCH("TRUE",AS181)))</formula>
    </cfRule>
    <cfRule type="containsText" dxfId="18" priority="18" operator="containsText" text="FALSE">
      <formula>NOT(ISERROR(SEARCH("FALSE",AS181)))</formula>
    </cfRule>
  </conditionalFormatting>
  <conditionalFormatting sqref="AV181">
    <cfRule type="containsText" dxfId="17" priority="14" operator="containsText" text="TRUE">
      <formula>NOT(ISERROR(SEARCH("TRUE",AV181)))</formula>
    </cfRule>
    <cfRule type="containsText" dxfId="16" priority="16" operator="containsText" text="FALSE">
      <formula>NOT(ISERROR(SEARCH("FALSE",AV181)))</formula>
    </cfRule>
  </conditionalFormatting>
  <conditionalFormatting sqref="AT8:AT167">
    <cfRule type="containsText" dxfId="15" priority="38" operator="containsText" text="Non Trade">
      <formula>NOT(ISERROR(SEARCH("Non Trade",AT8)))</formula>
    </cfRule>
    <cfRule type="containsText" dxfId="14" priority="39" operator="containsText" text="Trade(On)">
      <formula>NOT(ISERROR(SEARCH("Trade(On)",AT8)))</formula>
    </cfRule>
  </conditionalFormatting>
  <conditionalFormatting sqref="F175:F176 F173">
    <cfRule type="containsText" dxfId="13" priority="8" operator="containsText" text="Cancelled">
      <formula>NOT(ISERROR(SEARCH("Cancelled",F173)))</formula>
    </cfRule>
    <cfRule type="containsText" dxfId="12" priority="10" operator="containsText" text="Fully Settled">
      <formula>NOT(ISERROR(SEARCH("Fully Settled",F173)))</formula>
    </cfRule>
    <cfRule type="containsText" dxfId="11" priority="11" operator="containsText" text="Impaired">
      <formula>NOT(ISERROR(SEARCH("Impaired",F173)))</formula>
    </cfRule>
    <cfRule type="containsText" dxfId="10" priority="12" operator="containsText" text="Watch List">
      <formula>NOT(ISERROR(SEARCH("Watch List",F173)))</formula>
    </cfRule>
    <cfRule type="containsText" dxfId="9" priority="13" operator="containsText" text="Active">
      <formula>NOT(ISERROR(SEARCH("Active",F173)))</formula>
    </cfRule>
  </conditionalFormatting>
  <conditionalFormatting sqref="E8:F167">
    <cfRule type="timePeriod" dxfId="8" priority="9" timePeriod="thisMonth">
      <formula>AND(MONTH(E8)=MONTH(TODAY()),YEAR(E8)=YEAR(TODAY()))</formula>
    </cfRule>
  </conditionalFormatting>
  <conditionalFormatting sqref="K175 K173">
    <cfRule type="timePeriod" dxfId="7" priority="7" timePeriod="lastMonth">
      <formula>AND(MONTH(K173)=MONTH(EDATE(TODAY(),0-1)),YEAR(K173)=YEAR(EDATE(TODAY(),0-1)))</formula>
    </cfRule>
  </conditionalFormatting>
  <conditionalFormatting sqref="AZ58:AZ60">
    <cfRule type="containsText" dxfId="6" priority="5" operator="containsText" text="TRUE">
      <formula>NOT(ISERROR(SEARCH("TRUE",AZ58)))</formula>
    </cfRule>
    <cfRule type="containsText" dxfId="5" priority="6" operator="containsText" text="FALSE">
      <formula>NOT(ISERROR(SEARCH("FALSE",AZ58)))</formula>
    </cfRule>
  </conditionalFormatting>
  <conditionalFormatting sqref="AM173:AQ173">
    <cfRule type="containsText" dxfId="4" priority="3" operator="containsText" text="TRUE">
      <formula>NOT(ISERROR(SEARCH("TRUE",AM173)))</formula>
    </cfRule>
    <cfRule type="containsText" dxfId="3" priority="4" operator="containsText" text="FALSE">
      <formula>NOT(ISERROR(SEARCH("FALSE",AM173)))</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71:AB185 C3:F3 AF168:AJ169 C171 AR183:AX185 I170:L170 L2 C172:E172 N172:U172 G172:J172 AT2:AU2 AQ203 X77 AU3:AV4 AF182:AX182 AF177:AI177 AF174:AL174 E171:F171 H171:V171 X28:X68 Q178:R182 S173:U173 S174:S182 T174:T183 AI175:AM175 AF175:AG176 AI176 AR1:AU1 H2:I2 N2:AR2 C1:AQ1 AL168:AL169 AR174 AF179:AL179 AQ178:AR179 X70:X71 L3:AB3 X171 U175:X185 P173:R175 U174 W172:X174 X73 AF183:AM185 AD3:AS3 AF180:AR181 AS180:AX181 C169:G170 AF170:AL173 AN191:AO193 H173:J173 AP186:AQ186 AR170:AU172 AK176:AX176 AV173:AX175 AO175:AS175 AY173:AY176 I3 K2:K3 AX8 AV164:AX166 N168:X170 C168:I168 K168 L168:M168 AR168:AX169 AM169:AQ172 AM168:AP168 AR159:AR166 J168 AT178:AU178 AX123 AX157:AX158 AX9:AX122 AX153:AX156 AV9:AV122 AR8:AR51 AV8:AW8 AR154:AR158 AP188:AQ189 AQ183:AQ185 AR55:AR122 AV154:AV158 AR52:AR54 J169 L169:M169 Q176:R176 AV123:AV138 AW9:AW137 AR123:AR138 AX139 AV159:AV163 AX159:AX163 H169 AL177:AX177 AF178:AI178 AK178:AL178 AT179:AX179 AW178:AX178" unlockedFormula="1"/>
    <ignoredError sqref="AQ168" formula="1" unlockedFormula="1"/>
    <ignoredError sqref="AG24" 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C510"/>
  <sheetViews>
    <sheetView topLeftCell="C1" zoomScale="90" zoomScaleNormal="90" zoomScaleSheetLayoutView="80" workbookViewId="0">
      <selection activeCell="H9" sqref="H9"/>
    </sheetView>
  </sheetViews>
  <sheetFormatPr defaultColWidth="9.140625" defaultRowHeight="15" x14ac:dyDescent="0.25"/>
  <cols>
    <col min="1" max="1" width="2.42578125" style="64" customWidth="1"/>
    <col min="2" max="2" width="10.42578125" style="64" bestFit="1" customWidth="1"/>
    <col min="3" max="3" width="23.5703125" style="64" bestFit="1" customWidth="1"/>
    <col min="4" max="4" width="16.42578125" style="64" customWidth="1"/>
    <col min="5" max="5" width="14.42578125" style="64" customWidth="1"/>
    <col min="6" max="6" width="13.5703125" style="64" customWidth="1"/>
    <col min="7" max="7" width="15.42578125" style="64" customWidth="1"/>
    <col min="8" max="8" width="14.7109375" style="64" customWidth="1"/>
    <col min="9" max="9" width="19.28515625" style="64" bestFit="1" customWidth="1"/>
    <col min="10" max="10" width="4.28515625" style="64" customWidth="1"/>
    <col min="11" max="11" width="14.7109375" style="201" bestFit="1" customWidth="1"/>
    <col min="12" max="12" width="9.28515625" style="201" customWidth="1"/>
    <col min="13" max="13" width="9.7109375" style="201" customWidth="1"/>
    <col min="14" max="14" width="9.28515625" style="201" bestFit="1" customWidth="1"/>
    <col min="15" max="15" width="12.7109375" style="201" bestFit="1" customWidth="1"/>
    <col min="16" max="16" width="4.28515625" style="64" customWidth="1"/>
    <col min="17" max="18" width="6.7109375" style="201" customWidth="1"/>
    <col min="19" max="19" width="15.7109375" style="201" customWidth="1"/>
    <col min="20" max="21" width="15.7109375" style="64" customWidth="1"/>
    <col min="22" max="22" width="1.7109375" style="178" customWidth="1"/>
    <col min="23" max="24" width="15.7109375" style="64" customWidth="1"/>
    <col min="25" max="25" width="12.42578125" style="64" bestFit="1" customWidth="1"/>
    <col min="26" max="26" width="12.5703125" style="64" bestFit="1" customWidth="1"/>
    <col min="27" max="27" width="9.140625" style="64"/>
    <col min="28" max="28" width="14.5703125" style="64" customWidth="1"/>
    <col min="29" max="16384" width="9.140625" style="64"/>
  </cols>
  <sheetData>
    <row r="1" spans="2:29" x14ac:dyDescent="0.25">
      <c r="K1" s="64"/>
      <c r="L1" s="64"/>
      <c r="M1" s="64"/>
      <c r="N1" s="64"/>
      <c r="O1" s="64"/>
      <c r="Q1" s="64"/>
      <c r="R1" s="64"/>
      <c r="S1" s="64"/>
    </row>
    <row r="2" spans="2:29" ht="16.5" customHeight="1" x14ac:dyDescent="0.25">
      <c r="C2" s="64" t="s">
        <v>508</v>
      </c>
      <c r="D2" s="193">
        <f>Active!C2</f>
        <v>45657</v>
      </c>
      <c r="E2" s="177"/>
      <c r="F2" s="177"/>
      <c r="K2" s="64"/>
      <c r="L2" s="64"/>
      <c r="M2" s="64"/>
      <c r="N2" s="64"/>
      <c r="O2" s="64"/>
      <c r="Q2" s="64"/>
      <c r="R2" s="64"/>
      <c r="S2" s="64"/>
    </row>
    <row r="3" spans="2:29" ht="16.5" customHeight="1" x14ac:dyDescent="0.25">
      <c r="B3" s="64">
        <v>1</v>
      </c>
      <c r="C3" s="64" t="s">
        <v>509</v>
      </c>
      <c r="D3" s="194">
        <v>159</v>
      </c>
      <c r="E3" s="88" t="str">
        <f>_xlfn.XLOOKUP($D3,Active!$A$8:$A$166,Active!$C$8:$C$166,,0)</f>
        <v xml:space="preserve">Uzma Kuala Muda Sdn Bhd TF-i </v>
      </c>
      <c r="F3" s="177" t="str">
        <f>_xlfn.XLOOKUP($D3,Active!$A$8:$A$166,Active!$U$8:$U$166,,0)</f>
        <v>Yes</v>
      </c>
      <c r="K3" s="64"/>
      <c r="L3" s="64"/>
      <c r="M3" s="64"/>
      <c r="N3" s="64"/>
      <c r="O3" s="64"/>
      <c r="Q3" s="64"/>
      <c r="R3" s="64"/>
      <c r="S3" s="64"/>
    </row>
    <row r="4" spans="2:29" ht="16.5" customHeight="1" x14ac:dyDescent="0.25">
      <c r="D4" s="195"/>
      <c r="E4" s="87"/>
      <c r="F4" s="87"/>
      <c r="K4" s="64"/>
      <c r="L4" s="64"/>
      <c r="M4" s="64"/>
      <c r="N4" s="64"/>
      <c r="O4" s="64"/>
      <c r="Q4" s="64"/>
      <c r="R4" s="64"/>
      <c r="S4" s="64"/>
    </row>
    <row r="5" spans="2:29" ht="16.5" customHeight="1" x14ac:dyDescent="0.25">
      <c r="B5" s="64">
        <v>2</v>
      </c>
      <c r="C5" s="64" t="s">
        <v>510</v>
      </c>
      <c r="D5" s="196">
        <f ca="1">OFFSET(Active!$B$7,ECL!$D$3,0)</f>
        <v>501091</v>
      </c>
      <c r="E5" s="179"/>
      <c r="F5" s="179"/>
      <c r="K5" s="64"/>
      <c r="L5" s="64"/>
      <c r="M5" s="64"/>
      <c r="N5" s="64"/>
      <c r="O5" s="64"/>
      <c r="Q5" s="64"/>
      <c r="R5" s="64"/>
      <c r="S5" s="64"/>
    </row>
    <row r="6" spans="2:29" ht="16.5" customHeight="1" x14ac:dyDescent="0.25">
      <c r="B6" s="64">
        <v>3</v>
      </c>
      <c r="C6" s="64" t="s">
        <v>511</v>
      </c>
      <c r="D6" s="193">
        <f>D2</f>
        <v>45657</v>
      </c>
      <c r="E6" s="177"/>
      <c r="F6" s="166"/>
      <c r="K6" s="77"/>
      <c r="L6" s="64"/>
      <c r="M6" s="64"/>
      <c r="N6" s="64"/>
      <c r="O6" s="64"/>
      <c r="Q6" s="64"/>
      <c r="R6" s="64"/>
      <c r="S6" s="64"/>
    </row>
    <row r="7" spans="2:29" ht="16.5" customHeight="1" x14ac:dyDescent="0.25">
      <c r="B7" s="64">
        <v>4</v>
      </c>
      <c r="C7" s="64" t="s">
        <v>105</v>
      </c>
      <c r="D7" s="193">
        <f ca="1">IF(OFFSET(Active!$B$7,ECL!$D$3,3)="","",OFFSET(Active!$B$7,ECL!$D$3,3))</f>
        <v>51704</v>
      </c>
      <c r="E7" s="177"/>
      <c r="F7" s="166"/>
      <c r="K7" s="64"/>
      <c r="L7" s="64"/>
      <c r="M7" s="64"/>
      <c r="N7" s="64"/>
      <c r="O7" s="64"/>
      <c r="Q7" s="64"/>
      <c r="R7" s="64"/>
      <c r="S7" s="64"/>
    </row>
    <row r="8" spans="2:29" ht="16.5" customHeight="1" x14ac:dyDescent="0.25">
      <c r="B8" s="64">
        <v>5</v>
      </c>
      <c r="C8" s="64" t="s">
        <v>106</v>
      </c>
      <c r="D8" s="193">
        <f ca="1">IF(OFFSET(Active!$B$7,ECL!$D$3,4)="","",OFFSET(Active!$B$7,ECL!$D$3,4))</f>
        <v>51704</v>
      </c>
      <c r="E8" s="177"/>
      <c r="F8" s="166"/>
      <c r="K8" s="64"/>
      <c r="L8" s="64"/>
      <c r="M8" s="64"/>
      <c r="N8" s="64"/>
      <c r="O8" s="64"/>
      <c r="Q8" s="64"/>
      <c r="R8" s="64"/>
      <c r="S8" s="64"/>
      <c r="AC8" s="64">
        <v>200633.361076548</v>
      </c>
    </row>
    <row r="9" spans="2:29" ht="16.5" customHeight="1" x14ac:dyDescent="0.25">
      <c r="B9" s="64">
        <v>6</v>
      </c>
      <c r="C9" s="64" t="s">
        <v>512</v>
      </c>
      <c r="D9" s="197">
        <f ca="1">ROUND(((YEAR($D$7)-YEAR($D$6))*12)+(MONTH($D$7)-MONTH($D$6)),0)</f>
        <v>199</v>
      </c>
      <c r="E9" s="180"/>
      <c r="F9" s="278"/>
      <c r="G9" s="89"/>
      <c r="H9" s="66"/>
      <c r="I9" s="66"/>
      <c r="K9" s="64"/>
      <c r="L9" s="64"/>
      <c r="M9" s="64"/>
      <c r="N9" s="64"/>
      <c r="O9" s="64"/>
      <c r="Q9" s="64"/>
      <c r="R9" s="64"/>
      <c r="S9" s="64"/>
    </row>
    <row r="10" spans="2:29" ht="16.5" customHeight="1" x14ac:dyDescent="0.25">
      <c r="B10" s="64">
        <v>7</v>
      </c>
      <c r="C10" s="64" t="s">
        <v>107</v>
      </c>
      <c r="D10" s="197" t="str">
        <f ca="1">OFFSET(Active!$B$7,ECL!$D$3,5)</f>
        <v>Non-revolving</v>
      </c>
      <c r="E10" s="180"/>
      <c r="F10" s="180"/>
      <c r="G10" s="89"/>
      <c r="H10" s="66"/>
      <c r="I10" s="66"/>
      <c r="K10" s="64"/>
      <c r="L10" s="64"/>
      <c r="M10" s="64"/>
      <c r="N10" s="64"/>
      <c r="O10" s="64"/>
      <c r="Q10" s="64"/>
      <c r="R10" s="64"/>
      <c r="S10" s="64"/>
    </row>
    <row r="11" spans="2:29" ht="16.5" customHeight="1" x14ac:dyDescent="0.25">
      <c r="B11" s="64">
        <v>8</v>
      </c>
      <c r="C11" s="64" t="s">
        <v>513</v>
      </c>
      <c r="D11" s="198">
        <f ca="1">IF(OFFSET(Active!$B$7,ECL!$D$3,6)="",0,OFFSET(Active!$B$7,ECL!$D$3,6))</f>
        <v>98126190.748304009</v>
      </c>
      <c r="E11" s="166"/>
      <c r="F11" s="166"/>
      <c r="G11" s="181"/>
      <c r="H11" s="181"/>
      <c r="K11" s="64"/>
      <c r="L11" s="64"/>
      <c r="M11" s="64"/>
      <c r="N11" s="64"/>
      <c r="O11" s="64"/>
      <c r="Q11" s="64"/>
      <c r="R11" s="64"/>
      <c r="S11" s="64"/>
    </row>
    <row r="12" spans="2:29" ht="16.5" customHeight="1" x14ac:dyDescent="0.25">
      <c r="B12" s="64">
        <v>9</v>
      </c>
      <c r="C12" s="64" t="s">
        <v>514</v>
      </c>
      <c r="D12" s="198">
        <f ca="1">IF(OFFSET(Active!$B$7,ECL!$D$3,11)="",0,OFFSET(Active!$B$7,ECL!$D$3,11))</f>
        <v>0</v>
      </c>
      <c r="E12" s="89"/>
      <c r="F12" s="89"/>
      <c r="G12" s="181"/>
      <c r="H12" s="181"/>
      <c r="K12" s="64"/>
      <c r="L12" s="64"/>
      <c r="M12" s="64"/>
      <c r="N12" s="64"/>
      <c r="O12" s="64"/>
      <c r="Q12" s="64"/>
      <c r="R12" s="64"/>
      <c r="S12" s="64"/>
    </row>
    <row r="13" spans="2:29" ht="16.5" customHeight="1" x14ac:dyDescent="0.25">
      <c r="B13" s="64">
        <v>10</v>
      </c>
      <c r="C13" s="64" t="s">
        <v>515</v>
      </c>
      <c r="D13" s="198">
        <f ca="1">IF(OFFSET(Active!$B$7,ECL!$D$3,7)="",0,OFFSET(Active!$B$7,ECL!$D$3,7))</f>
        <v>533333</v>
      </c>
      <c r="E13" s="166"/>
      <c r="F13" s="166"/>
      <c r="G13" s="181"/>
      <c r="H13" s="181"/>
      <c r="K13" s="64"/>
      <c r="L13" s="64"/>
      <c r="M13" s="64"/>
      <c r="N13" s="64"/>
      <c r="O13" s="64"/>
      <c r="Q13" s="64"/>
      <c r="R13" s="64"/>
      <c r="S13" s="64"/>
    </row>
    <row r="14" spans="2:29" ht="16.5" customHeight="1" x14ac:dyDescent="0.25">
      <c r="B14" s="64">
        <v>11</v>
      </c>
      <c r="C14" s="64" t="s">
        <v>110</v>
      </c>
      <c r="D14" s="199" t="str">
        <f ca="1">IF(OFFSET(Active!$B$7,ECL!$D$3,8)="","",OFFSET(Active!$B$7,ECL!$D$3,8))</f>
        <v>Monthly</v>
      </c>
      <c r="E14" s="89"/>
      <c r="F14" s="89"/>
      <c r="G14" s="181"/>
      <c r="H14" s="181"/>
      <c r="K14" s="64"/>
      <c r="L14" s="64"/>
      <c r="M14" s="64"/>
      <c r="N14" s="64"/>
      <c r="O14" s="64"/>
      <c r="Q14" s="64"/>
      <c r="R14" s="64"/>
      <c r="S14" s="64"/>
    </row>
    <row r="15" spans="2:29" ht="16.5" customHeight="1" x14ac:dyDescent="0.25">
      <c r="B15" s="64">
        <v>12</v>
      </c>
      <c r="C15" s="64" t="s">
        <v>516</v>
      </c>
      <c r="D15" s="198">
        <f ca="1">IF(OFFSET(Active!$B$7,ECL!$D$3,9)="",0,OFFSET(Active!$B$7,ECL!$D$3,9))</f>
        <v>496726.65</v>
      </c>
      <c r="E15" s="166"/>
      <c r="F15" s="166"/>
      <c r="G15" s="181"/>
      <c r="H15" s="181"/>
      <c r="K15" s="64"/>
      <c r="L15" s="64"/>
      <c r="M15" s="64"/>
      <c r="N15" s="64"/>
      <c r="O15" s="64"/>
      <c r="Q15" s="64"/>
      <c r="R15" s="64"/>
      <c r="S15" s="64"/>
    </row>
    <row r="16" spans="2:29" ht="16.5" customHeight="1" x14ac:dyDescent="0.25">
      <c r="B16" s="64">
        <v>13</v>
      </c>
      <c r="C16" s="64" t="s">
        <v>112</v>
      </c>
      <c r="D16" s="199" t="str">
        <f ca="1">IF(OFFSET(Active!$B$7,ECL!$D$3,10)="","",OFFSET(Active!$B$7,ECL!$D$3,10))</f>
        <v>Monthly</v>
      </c>
      <c r="E16" s="89"/>
      <c r="F16" s="89"/>
      <c r="G16" s="181"/>
      <c r="H16" s="181"/>
      <c r="K16" s="64"/>
      <c r="L16" s="64"/>
      <c r="M16" s="64"/>
      <c r="N16" s="64"/>
      <c r="O16" s="64"/>
      <c r="Q16" s="64"/>
      <c r="R16" s="64"/>
      <c r="S16" s="64"/>
      <c r="T16" s="76"/>
    </row>
    <row r="17" spans="2:28" ht="16.5" customHeight="1" x14ac:dyDescent="0.25">
      <c r="B17" s="64">
        <v>14</v>
      </c>
      <c r="C17" s="64" t="s">
        <v>117</v>
      </c>
      <c r="D17" s="200">
        <f ca="1">OFFSET(Active!$B$7,ECL!$D$3,15)</f>
        <v>0.39539999999999997</v>
      </c>
      <c r="E17" s="99"/>
      <c r="F17" s="99"/>
      <c r="G17" s="181"/>
      <c r="H17" s="181"/>
      <c r="K17" s="64"/>
      <c r="L17" s="64"/>
      <c r="M17" s="64"/>
      <c r="N17" s="64"/>
      <c r="O17" s="64"/>
      <c r="Q17" s="64"/>
      <c r="R17" s="64"/>
      <c r="S17" s="64"/>
      <c r="T17" s="75"/>
    </row>
    <row r="18" spans="2:28" ht="16.5" customHeight="1" x14ac:dyDescent="0.25">
      <c r="B18" s="64">
        <v>15</v>
      </c>
      <c r="C18" s="64" t="s">
        <v>517</v>
      </c>
      <c r="D18" s="200" t="str">
        <f ca="1">OFFSET(Active!$B$7,ECL!$D$3,13)</f>
        <v>L:PD5</v>
      </c>
      <c r="E18" s="99"/>
      <c r="F18" s="99"/>
      <c r="G18" s="181"/>
      <c r="H18" s="181"/>
      <c r="K18" s="64"/>
      <c r="L18" s="64"/>
      <c r="M18" s="64"/>
      <c r="N18" s="64"/>
      <c r="O18" s="64"/>
      <c r="Q18" s="64"/>
      <c r="R18" s="64"/>
      <c r="S18" s="64"/>
      <c r="T18" s="75"/>
    </row>
    <row r="19" spans="2:28" ht="16.5" customHeight="1" x14ac:dyDescent="0.25">
      <c r="B19" s="64">
        <v>16</v>
      </c>
      <c r="C19" s="64" t="s">
        <v>518</v>
      </c>
      <c r="D19" s="200">
        <f ca="1">OFFSET(Active!$B$7,ECL!$D$3,12)</f>
        <v>6.1199999999999997E-2</v>
      </c>
      <c r="E19" s="99"/>
      <c r="F19" s="99"/>
      <c r="G19" s="181"/>
      <c r="H19" s="364"/>
      <c r="I19" s="365"/>
      <c r="K19" s="64"/>
      <c r="L19" s="64"/>
      <c r="M19" s="363"/>
      <c r="N19" s="64"/>
      <c r="O19" s="64"/>
      <c r="Q19" s="64"/>
      <c r="R19" s="64"/>
      <c r="S19" s="64"/>
      <c r="T19" s="75"/>
      <c r="U19" s="87"/>
      <c r="W19" s="87"/>
      <c r="X19" s="87"/>
    </row>
    <row r="20" spans="2:28" ht="16.5" customHeight="1" x14ac:dyDescent="0.25">
      <c r="B20" s="64">
        <v>17</v>
      </c>
      <c r="C20" s="64" t="s">
        <v>519</v>
      </c>
      <c r="D20" s="200" t="str">
        <f ca="1">OFFSET(Active!$B$7,ECL!$D$3,20)</f>
        <v>Corporate</v>
      </c>
      <c r="E20" s="99"/>
      <c r="F20" s="99"/>
      <c r="G20" s="181"/>
      <c r="H20" s="181"/>
      <c r="I20" s="365"/>
      <c r="K20" s="64"/>
      <c r="L20" s="64"/>
      <c r="M20" s="64"/>
      <c r="N20" s="64"/>
      <c r="O20" s="64"/>
      <c r="Q20" s="64"/>
      <c r="R20" s="64"/>
      <c r="S20" s="64"/>
      <c r="T20" s="76"/>
      <c r="U20" s="87"/>
      <c r="V20" s="87"/>
      <c r="W20" s="87"/>
      <c r="X20" s="87"/>
      <c r="Y20" s="87"/>
      <c r="Z20" s="87"/>
    </row>
    <row r="21" spans="2:28" ht="16.5" customHeight="1" x14ac:dyDescent="0.25">
      <c r="I21" s="365"/>
      <c r="K21" s="64"/>
      <c r="L21" s="182"/>
      <c r="M21" s="64"/>
      <c r="N21" s="64"/>
      <c r="O21" s="64"/>
      <c r="Q21" s="64"/>
      <c r="R21" s="64"/>
      <c r="S21" s="183"/>
      <c r="T21" s="184"/>
      <c r="U21" s="87"/>
      <c r="V21" s="87"/>
      <c r="W21" s="388">
        <v>44835</v>
      </c>
      <c r="X21" s="388"/>
      <c r="Y21" s="87"/>
      <c r="Z21" s="87"/>
    </row>
    <row r="22" spans="2:28" ht="16.5" customHeight="1" x14ac:dyDescent="0.25">
      <c r="K22" s="64"/>
      <c r="L22" s="64"/>
      <c r="M22" s="64"/>
      <c r="N22" s="64"/>
      <c r="O22" s="64"/>
      <c r="Q22" s="64"/>
      <c r="R22" s="64"/>
      <c r="S22" s="262" t="s">
        <v>520</v>
      </c>
      <c r="T22" s="261" t="s">
        <v>521</v>
      </c>
      <c r="U22" s="87"/>
      <c r="V22" s="87"/>
      <c r="W22" s="87" t="s">
        <v>522</v>
      </c>
      <c r="X22" s="87" t="s">
        <v>523</v>
      </c>
      <c r="Y22" s="87"/>
      <c r="Z22" s="87"/>
    </row>
    <row r="23" spans="2:28" ht="16.5" customHeight="1" x14ac:dyDescent="0.25">
      <c r="G23" s="280"/>
      <c r="K23" s="64"/>
      <c r="L23" s="64"/>
      <c r="M23" s="64"/>
      <c r="N23" s="64"/>
      <c r="O23" s="64"/>
      <c r="Q23" s="64"/>
      <c r="R23" s="87" t="s">
        <v>93</v>
      </c>
      <c r="S23" s="263">
        <f ca="1">SUM(O30:O41)</f>
        <v>3766768.0281350594</v>
      </c>
      <c r="T23" s="264">
        <f ca="1">SUM(S30:S41)</f>
        <v>3766768.0281350594</v>
      </c>
      <c r="U23" s="87"/>
      <c r="V23" s="87"/>
      <c r="W23" s="89">
        <v>11832074.876930501</v>
      </c>
      <c r="X23" s="89">
        <v>11832074.876930501</v>
      </c>
      <c r="Y23" s="286">
        <f ca="1">S23-W23</f>
        <v>-8065306.8487954419</v>
      </c>
      <c r="Z23" s="286">
        <f ca="1">T23-X23</f>
        <v>-8065306.8487954419</v>
      </c>
      <c r="AB23" s="75"/>
    </row>
    <row r="24" spans="2:28" ht="16.5" customHeight="1" x14ac:dyDescent="0.25">
      <c r="D24" s="185"/>
      <c r="E24" s="185"/>
      <c r="F24" s="185"/>
      <c r="G24" s="66"/>
      <c r="I24" s="75"/>
      <c r="K24" s="64"/>
      <c r="L24" s="64"/>
      <c r="M24" s="64"/>
      <c r="N24" s="186"/>
      <c r="O24" s="64"/>
      <c r="Q24" s="64"/>
      <c r="R24" s="87" t="s">
        <v>95</v>
      </c>
      <c r="S24" s="263">
        <f ca="1">SUM(O30:O509)</f>
        <v>8004158.4839596283</v>
      </c>
      <c r="T24" s="264">
        <f ca="1">SUM(S30:S509)</f>
        <v>8423588.4957972448</v>
      </c>
      <c r="U24" s="87"/>
      <c r="V24" s="87"/>
      <c r="W24" s="89">
        <v>16711771.876998022</v>
      </c>
      <c r="X24" s="89">
        <v>17263364.807412434</v>
      </c>
      <c r="Y24" s="286">
        <f t="shared" ref="Y24:Y25" ca="1" si="0">S24-W24</f>
        <v>-8707613.3930383939</v>
      </c>
      <c r="Z24" s="286">
        <f t="shared" ref="Z24:Z25" ca="1" si="1">T24-X24</f>
        <v>-8839776.3116151895</v>
      </c>
      <c r="AB24" s="75"/>
    </row>
    <row r="25" spans="2:28" ht="16.5" customHeight="1" x14ac:dyDescent="0.25">
      <c r="I25" s="75"/>
      <c r="K25" s="64"/>
      <c r="L25" s="64"/>
      <c r="M25" s="64"/>
      <c r="N25" s="64"/>
      <c r="O25" s="64"/>
      <c r="Q25" s="64"/>
      <c r="R25" s="87" t="s">
        <v>125</v>
      </c>
      <c r="S25" s="263">
        <f ca="1">IF(I29&lt;0,0,D17*I29)</f>
        <v>38799095.821879402</v>
      </c>
      <c r="T25" s="264">
        <f ca="1">S25</f>
        <v>38799095.821879402</v>
      </c>
      <c r="U25" s="87"/>
      <c r="V25" s="87"/>
      <c r="W25" s="89">
        <v>97004648.711714476</v>
      </c>
      <c r="X25" s="89">
        <v>97004648.711714476</v>
      </c>
      <c r="Y25" s="286">
        <f t="shared" ca="1" si="0"/>
        <v>-58205552.889835075</v>
      </c>
      <c r="Z25" s="286">
        <f t="shared" ca="1" si="1"/>
        <v>-58205552.889835075</v>
      </c>
      <c r="AB25" s="75"/>
    </row>
    <row r="26" spans="2:28" ht="16.5" customHeight="1" x14ac:dyDescent="0.25">
      <c r="K26" s="64"/>
      <c r="L26" s="64"/>
      <c r="M26" s="64"/>
      <c r="N26" s="64"/>
      <c r="O26" s="187"/>
      <c r="Q26" s="64"/>
      <c r="R26" s="64"/>
      <c r="S26" s="75"/>
      <c r="U26" s="87"/>
      <c r="V26" s="87"/>
      <c r="W26" s="87"/>
      <c r="X26" s="87"/>
      <c r="Y26" s="87"/>
      <c r="Z26" s="87"/>
    </row>
    <row r="27" spans="2:28" x14ac:dyDescent="0.25">
      <c r="K27" s="64"/>
      <c r="L27" s="387"/>
      <c r="M27" s="387"/>
      <c r="N27" s="387"/>
      <c r="O27" s="387"/>
      <c r="Q27" s="64"/>
      <c r="R27" s="64"/>
      <c r="S27" s="64"/>
    </row>
    <row r="28" spans="2:28" s="85" customFormat="1" ht="31.5" customHeight="1" x14ac:dyDescent="0.25">
      <c r="C28" s="188" t="s">
        <v>524</v>
      </c>
      <c r="D28" s="188" t="s">
        <v>525</v>
      </c>
      <c r="E28" s="188" t="s">
        <v>515</v>
      </c>
      <c r="F28" s="188" t="s">
        <v>516</v>
      </c>
      <c r="G28" s="188" t="s">
        <v>526</v>
      </c>
      <c r="H28" s="188" t="s">
        <v>527</v>
      </c>
      <c r="I28" s="188" t="s">
        <v>528</v>
      </c>
      <c r="K28" s="188" t="s">
        <v>529</v>
      </c>
      <c r="L28" s="188" t="s">
        <v>530</v>
      </c>
      <c r="M28" s="188" t="s">
        <v>531</v>
      </c>
      <c r="N28" s="188" t="s">
        <v>532</v>
      </c>
      <c r="O28" s="188" t="s">
        <v>533</v>
      </c>
      <c r="Q28" s="188" t="s">
        <v>534</v>
      </c>
      <c r="R28" s="188" t="s">
        <v>535</v>
      </c>
      <c r="S28" s="188" t="s">
        <v>533</v>
      </c>
      <c r="T28" s="189">
        <v>44835</v>
      </c>
      <c r="U28" s="85" t="s">
        <v>536</v>
      </c>
      <c r="W28" s="279">
        <f ca="1">SUM(N30:N41)</f>
        <v>11.623244812298678</v>
      </c>
    </row>
    <row r="29" spans="2:28" ht="16.5" customHeight="1" x14ac:dyDescent="0.25">
      <c r="B29" s="201"/>
      <c r="C29" s="202">
        <f>D2</f>
        <v>45657</v>
      </c>
      <c r="D29" s="203">
        <f>IF(C29="","",(YEAR(C29)-YEAR($D$6))*12+MONTH(C29)-MONTH($D$6))</f>
        <v>0</v>
      </c>
      <c r="E29" s="203"/>
      <c r="F29" s="203"/>
      <c r="G29" s="204"/>
      <c r="H29" s="205">
        <f>IF(D29=0,0,IF($D$12=0,0,IF(AND($D$10="Non-revolving",D29&lt;=((YEAR($D$8)-YEAR($D$6))*12)+(MONTH($D$8)-MONTH($D$6))),($D$12)/(((YEAR($D$8)-YEAR($D$6))*12)+(MONTH($D$8)-MONTH($D$6))),IF(AND($D$10="Revolving",D29&lt;=12,$D$9&gt;12),$D$12/12,IF(AND($D$10="Revolving",D29&lt;=$D$9,$D$9&lt;=12),IFERROR(($D$12/($D$9-1)),$D$12/$D$9),0)))))</f>
        <v>0</v>
      </c>
      <c r="I29" s="206">
        <f ca="1">D11+H29</f>
        <v>98126190.748304009</v>
      </c>
      <c r="K29" s="206">
        <f t="shared" ref="K29:K92" ca="1" si="2">IF(D29="","",IF(C29&gt;YEAR($D$2), I29,0))</f>
        <v>98126190.748304009</v>
      </c>
      <c r="O29" s="206">
        <f ca="1">IF(D29="","",K29*L29*M29*N29)</f>
        <v>0</v>
      </c>
      <c r="Q29" s="64"/>
      <c r="R29" s="64"/>
      <c r="S29" s="187">
        <f t="shared" ref="S29" ca="1" si="3">IF(D29="","",K29*Q29*R29*N29)</f>
        <v>0</v>
      </c>
    </row>
    <row r="30" spans="2:28" ht="17.25" customHeight="1" x14ac:dyDescent="0.25">
      <c r="B30" s="207">
        <f>EOMONTH(C29,1)</f>
        <v>45688</v>
      </c>
      <c r="C30" s="202">
        <f ca="1">IFERROR(IF($D$7&gt;C29,EOMONTH(C29,1),""),"")</f>
        <v>45688</v>
      </c>
      <c r="D30" s="203">
        <f t="shared" ref="D30:D93" ca="1" si="4">IF(C30="","",(YEAR(C30)-YEAR($D$6))*12+MONTH(C30)-MONTH($D$6))</f>
        <v>1</v>
      </c>
      <c r="E30" s="204">
        <f ca="1">IF(D30="",0,(IF(AND($D$14="Bullet",MOD(D30,(((YEAR($D$7)-YEAR($D$6))*12)+(MONTH($D$7)-MONTH($D$6))))&gt;0),0,IF(AND($D$14="Quarterly",MOD(D30,3)&gt;0),0,IF(AND($D$14="Semi Annually",MOD(D30,6)&gt;0),0,IF(AND($D$14="Annually",MOD(D30,12)&gt;0),0,$D$13))))))</f>
        <v>533333</v>
      </c>
      <c r="F30" s="204">
        <f ca="1">IF(D30="",0,(IF(AND($D$16="Bullet",MOD(D30,(((YEAR($D$7)-YEAR($D$6))*12)+(MONTH($D$7)-MONTH($D$6))))&gt;0),0,IF(AND($D$16="Quarterly",MOD(D30,3)&gt;0),0,IF(AND($D$16="Semi Annually",MOD(D30,6)&gt;0),0,IF(AND($D$16="Annually",MOD(D30,12)&gt;0),0,$D$15))))))</f>
        <v>496726.65</v>
      </c>
      <c r="G30" s="204">
        <f ca="1">IFERROR(IF(D30&gt;=$D$9,I29,IF(D30="","",IF(SUM(E30+F30)&gt;I29,I29,SUM(E30+F30)))),"")</f>
        <v>1030059.65</v>
      </c>
      <c r="H30" s="205">
        <f ca="1">IF(D30=0,0,IF($D$12=0,0,IF(AND($D$10="Non-revolving",D30&lt;=((YEAR($D$8)-YEAR($D$6))*12)+(MONTH($D$8)-MONTH($D$6))),($D$12)/(((YEAR($D$8)-YEAR($D$6))*12)+(MONTH($D$8)-MONTH($D$6))),IF(AND($D$10="Revolving",D30&lt;=12,$D$9&gt;12),$D$12/12,IF(AND($D$10="Revolving",D30&lt;=($D$9-1),$D$9&lt;=12),IFERROR(($D$12/($D$9-1)),$D$12/$D$9),0)))))</f>
        <v>0</v>
      </c>
      <c r="I30" s="206">
        <f ca="1">IF(D30="","",I29-G30+H30)</f>
        <v>97096131.098304003</v>
      </c>
      <c r="K30" s="206">
        <f t="shared" ca="1" si="2"/>
        <v>97096131.098304003</v>
      </c>
      <c r="L30" s="265">
        <f ca="1">IF(D30="","",IFERROR(INDEX('Lifetime PD'!$C$57:$ED$105,MATCH(ECL!$D$18,'Lifetime PD'!$B$57:$B$105,0),MATCH(ECL!D30,'Lifetime PD'!$C$56:$FZ$56,0)),0))</f>
        <v>9.4143964011949022E-3</v>
      </c>
      <c r="M30" s="265">
        <f t="shared" ref="M30:M93" ca="1" si="5">IF(D30="","",$D$17)</f>
        <v>0.39539999999999997</v>
      </c>
      <c r="N30" s="266">
        <f ca="1">IFERROR(IF(D30="","",1/((1+$D$19)^((C30-$D$2)/365))),1)</f>
        <v>0.9949677437783353</v>
      </c>
      <c r="O30" s="206">
        <f ca="1">IF(D30="","",K30*L30*M30*N30)</f>
        <v>359616.88297236792</v>
      </c>
      <c r="Q30" s="200">
        <f ca="1">IF(D30="","",IFERROR(INDEX('FL PD'!$C$61:$ED$109,MATCH(ECL!$D$18,'FL PD'!$B$61:$B$109,0),MATCH(ECL!D30,'FL PD'!$C$60:$FZ$60,0)),0))</f>
        <v>9.4143964011949022E-3</v>
      </c>
      <c r="R30" s="200">
        <f ca="1">M30</f>
        <v>0.39539999999999997</v>
      </c>
      <c r="S30" s="206">
        <f ca="1">IF(D30="","",K30*Q30*R30*N30)</f>
        <v>359616.88297236792</v>
      </c>
      <c r="T30" s="190">
        <v>1257330.7869267117</v>
      </c>
      <c r="U30" s="75">
        <f ca="1">S30-T30</f>
        <v>-897713.90395434375</v>
      </c>
      <c r="W30" s="87">
        <v>1</v>
      </c>
    </row>
    <row r="31" spans="2:28" ht="17.25" customHeight="1" x14ac:dyDescent="0.25">
      <c r="B31" s="207">
        <f>EOMONTH(B30,1)</f>
        <v>45716</v>
      </c>
      <c r="C31" s="202">
        <f t="shared" ref="C31:C94" ca="1" si="6">IFERROR(IF($D$7&gt;C30,EOMONTH(C30,1),""),"")</f>
        <v>45716</v>
      </c>
      <c r="D31" s="203">
        <f t="shared" ca="1" si="4"/>
        <v>2</v>
      </c>
      <c r="E31" s="204">
        <f t="shared" ref="E31:E94" ca="1" si="7">IF(D31="",0,(IF(AND($D$14="Bullet",MOD(D31,(((YEAR($D$7)-YEAR($D$6))*12)+(MONTH($D$7)-MONTH($D$6))))&gt;0),0,IF(AND($D$14="Quarterly",MOD(D31,3)&gt;0),0,IF(AND($D$14="Semi Annually",MOD(D31,6)&gt;0),0,IF(AND($D$14="Annually",MOD(D31,12)&gt;0),0,$D$13))))))</f>
        <v>533333</v>
      </c>
      <c r="F31" s="204">
        <f ca="1">IF(D31="",0,(IF(AND($D$16="Bullet",MOD(D31,(((YEAR($D$7)-YEAR($D$6))*12)+(MONTH($D$7)-MONTH($D$6))))&gt;0),0,IF(AND($D$16="Quarterly",MOD(D31,3)&gt;0),0,IF(AND($D$16="Semi Annually",MOD(D31,6)&gt;0),0,IF(AND($D$16="Annually",MOD(D31,12)&gt;0),0,$D$15))))))</f>
        <v>496726.65</v>
      </c>
      <c r="G31" s="204">
        <f t="shared" ref="G31:G94" ca="1" si="8">IFERROR(IF(D31&gt;=$D$9,I30,IF(D31="","",IF(SUM(E31+F31)&gt;I30,I30,SUM(E31+F31)))),"")</f>
        <v>1030059.65</v>
      </c>
      <c r="H31" s="205">
        <f t="shared" ref="H31:H94" ca="1" si="9">IF(D31=0,0,IF($D$12=0,0,IF(AND($D$10="Non-revolving",D31&lt;=((YEAR($D$8)-YEAR($D$6))*12)+(MONTH($D$8)-MONTH($D$6))),($D$12)/(((YEAR($D$8)-YEAR($D$6))*12)+(MONTH($D$8)-MONTH($D$6))),IF(AND($D$10="Revolving",D31&lt;=12,$D$9&gt;12),$D$12/12,IF(AND($D$10="Revolving",D31&lt;=($D$9-1),$D$9&lt;=12),IFERROR(($D$12/($D$9-1)),$D$12/$D$9),0)))))</f>
        <v>0</v>
      </c>
      <c r="I31" s="206">
        <f t="shared" ref="I31:I94" ca="1" si="10">IF(D31="","",I30-G31+H31)</f>
        <v>96066071.448303998</v>
      </c>
      <c r="K31" s="206">
        <f t="shared" ca="1" si="2"/>
        <v>96066071.448303998</v>
      </c>
      <c r="L31" s="265">
        <f ca="1">IF(D31="","",IFERROR(INDEX('Lifetime PD'!$C$57:$ED$105,MATCH(ECL!$D$18,'Lifetime PD'!$B$57:$B$105,0),MATCH(ECL!D31,'Lifetime PD'!$C$56:$FZ$56,0)),0))</f>
        <v>9.3257655415960317E-3</v>
      </c>
      <c r="M31" s="265">
        <f t="shared" ca="1" si="5"/>
        <v>0.39539999999999997</v>
      </c>
      <c r="N31" s="266">
        <f ca="1">IFERROR(IF(D31="","",1/((1+$D$19)^((C31-$D$2)/365))),1)</f>
        <v>0.99044424980916435</v>
      </c>
      <c r="O31" s="206">
        <f t="shared" ref="O31:O94" ca="1" si="11">IF(D31="","",K31*L31*M31*N31)</f>
        <v>350849.79211947526</v>
      </c>
      <c r="Q31" s="200">
        <f ca="1">IF(D31="","",IFERROR(INDEX('FL PD'!$C$61:$ED$109,MATCH(ECL!$D$18,'FL PD'!$B$61:$B$109,0),MATCH(ECL!D31,'FL PD'!$C$60:$FZ$60,0)),0))</f>
        <v>9.3257655415960317E-3</v>
      </c>
      <c r="R31" s="200">
        <f t="shared" ref="R31:R94" ca="1" si="12">M31</f>
        <v>0.39539999999999997</v>
      </c>
      <c r="S31" s="206">
        <f ca="1">IF(D31="","",K31*Q31*R31*N31)</f>
        <v>350849.79211947526</v>
      </c>
      <c r="T31" s="190">
        <v>1208224.2724457846</v>
      </c>
      <c r="U31" s="75">
        <f t="shared" ref="U31:U41" ca="1" si="13">S31-T31</f>
        <v>-857374.48032630933</v>
      </c>
      <c r="W31" s="87">
        <v>2</v>
      </c>
    </row>
    <row r="32" spans="2:28" ht="17.25" customHeight="1" x14ac:dyDescent="0.25">
      <c r="B32" s="207">
        <f>EOMONTH(B31,1)</f>
        <v>45747</v>
      </c>
      <c r="C32" s="202">
        <f t="shared" ca="1" si="6"/>
        <v>45747</v>
      </c>
      <c r="D32" s="203">
        <f t="shared" ca="1" si="4"/>
        <v>3</v>
      </c>
      <c r="E32" s="204">
        <f t="shared" ca="1" si="7"/>
        <v>533333</v>
      </c>
      <c r="F32" s="204">
        <f t="shared" ref="F32:F94" ca="1" si="14">IF(D32="",0,(IF(AND($D$16="Bullet",MOD(D32,(((YEAR($D$7)-YEAR($D$6))*12)+(MONTH($D$7)-MONTH($D$6))))&gt;0),0,IF(AND($D$16="Quarterly",MOD(D32,3)&gt;0),0,IF(AND($D$16="Semi Annually",MOD(D32,6)&gt;0),0,IF(AND($D$16="Annually",MOD(D32,12)&gt;0),0,$D$15))))))</f>
        <v>496726.65</v>
      </c>
      <c r="G32" s="204">
        <f t="shared" ca="1" si="8"/>
        <v>1030059.65</v>
      </c>
      <c r="H32" s="205">
        <f t="shared" ca="1" si="9"/>
        <v>0</v>
      </c>
      <c r="I32" s="206">
        <f t="shared" ca="1" si="10"/>
        <v>95036011.798303992</v>
      </c>
      <c r="K32" s="206">
        <f t="shared" ca="1" si="2"/>
        <v>95036011.798303992</v>
      </c>
      <c r="L32" s="265">
        <f ca="1">IF(D32="","",IFERROR(INDEX('Lifetime PD'!$C$57:$ED$105,MATCH(ECL!$D$18,'Lifetime PD'!$B$57:$B$105,0),MATCH(ECL!D32,'Lifetime PD'!$C$56:$FZ$56,0)),0))</f>
        <v>9.2379690880428633E-3</v>
      </c>
      <c r="M32" s="265">
        <f t="shared" ca="1" si="5"/>
        <v>0.39539999999999997</v>
      </c>
      <c r="N32" s="266">
        <f ca="1">IFERROR(IF(D32="","",1/((1+$D$19)^((C32-$D$2)/365))),1)</f>
        <v>0.98546008057085022</v>
      </c>
      <c r="O32" s="206">
        <f t="shared" ca="1" si="11"/>
        <v>342090.02346415503</v>
      </c>
      <c r="Q32" s="200">
        <f ca="1">IF(D32="","",IFERROR(INDEX('FL PD'!$C$61:$ED$109,MATCH(ECL!$D$18,'FL PD'!$B$61:$B$109,0),MATCH(ECL!D32,'FL PD'!$C$60:$FZ$60,0)),0))</f>
        <v>9.2379690880428633E-3</v>
      </c>
      <c r="R32" s="200">
        <f t="shared" ca="1" si="12"/>
        <v>0.39539999999999997</v>
      </c>
      <c r="S32" s="206">
        <f t="shared" ref="S32:S94" ca="1" si="15">IF(D32="","",K32*Q32*R32*N32)</f>
        <v>342090.02346415503</v>
      </c>
      <c r="T32" s="190">
        <v>1144281.3298099358</v>
      </c>
      <c r="U32" s="75">
        <f t="shared" ca="1" si="13"/>
        <v>-802191.30634578073</v>
      </c>
      <c r="W32" s="87">
        <v>3</v>
      </c>
    </row>
    <row r="33" spans="2:23" ht="17.25" customHeight="1" x14ac:dyDescent="0.25">
      <c r="B33" s="207">
        <f t="shared" ref="B33:B96" si="16">EOMONTH(B32,1)</f>
        <v>45777</v>
      </c>
      <c r="C33" s="202">
        <f t="shared" ca="1" si="6"/>
        <v>45777</v>
      </c>
      <c r="D33" s="203">
        <f t="shared" ca="1" si="4"/>
        <v>4</v>
      </c>
      <c r="E33" s="204">
        <f t="shared" ca="1" si="7"/>
        <v>533333</v>
      </c>
      <c r="F33" s="204">
        <f t="shared" ca="1" si="14"/>
        <v>496726.65</v>
      </c>
      <c r="G33" s="204">
        <f t="shared" ca="1" si="8"/>
        <v>1030059.65</v>
      </c>
      <c r="H33" s="205">
        <f t="shared" ca="1" si="9"/>
        <v>0</v>
      </c>
      <c r="I33" s="206">
        <f t="shared" ca="1" si="10"/>
        <v>94005952.148303986</v>
      </c>
      <c r="K33" s="206">
        <f t="shared" ca="1" si="2"/>
        <v>94005952.148303986</v>
      </c>
      <c r="L33" s="265">
        <f ca="1">IF(D33="","",IFERROR(INDEX('Lifetime PD'!$C$57:$ED$105,MATCH(ECL!$D$18,'Lifetime PD'!$B$57:$B$105,0),MATCH(ECL!D33,'Lifetime PD'!$C$56:$FZ$56,0)),0))</f>
        <v>9.1509991851060901E-3</v>
      </c>
      <c r="M33" s="265">
        <f t="shared" ca="1" si="5"/>
        <v>0.39539999999999997</v>
      </c>
      <c r="N33" s="266">
        <f ca="1">IFERROR(IF(D33="","",1/((1+$D$19)^((C33-$D$2)/365))),1)</f>
        <v>0.98066057331907175</v>
      </c>
      <c r="O33" s="206">
        <f t="shared" ca="1" si="11"/>
        <v>333564.05859202449</v>
      </c>
      <c r="Q33" s="200">
        <f ca="1">IF(D33="","",IFERROR(INDEX('FL PD'!$C$61:$ED$109,MATCH(ECL!$D$18,'FL PD'!$B$61:$B$109,0),MATCH(ECL!D33,'FL PD'!$C$60:$FZ$60,0)),0))</f>
        <v>9.1509991851060901E-3</v>
      </c>
      <c r="R33" s="200">
        <f t="shared" ca="1" si="12"/>
        <v>0.39539999999999997</v>
      </c>
      <c r="S33" s="206">
        <f t="shared" ca="1" si="15"/>
        <v>333564.05859202449</v>
      </c>
      <c r="T33" s="190">
        <v>1098992.4409795997</v>
      </c>
      <c r="U33" s="75">
        <f t="shared" ca="1" si="13"/>
        <v>-765428.38238757523</v>
      </c>
      <c r="W33" s="87">
        <v>4</v>
      </c>
    </row>
    <row r="34" spans="2:23" ht="17.25" customHeight="1" x14ac:dyDescent="0.25">
      <c r="B34" s="207">
        <f t="shared" si="16"/>
        <v>45808</v>
      </c>
      <c r="C34" s="202">
        <f t="shared" ca="1" si="6"/>
        <v>45808</v>
      </c>
      <c r="D34" s="203">
        <f t="shared" ca="1" si="4"/>
        <v>5</v>
      </c>
      <c r="E34" s="204">
        <f t="shared" ca="1" si="7"/>
        <v>533333</v>
      </c>
      <c r="F34" s="204">
        <f t="shared" ca="1" si="14"/>
        <v>496726.65</v>
      </c>
      <c r="G34" s="204">
        <f t="shared" ca="1" si="8"/>
        <v>1030059.65</v>
      </c>
      <c r="H34" s="205">
        <f t="shared" ca="1" si="9"/>
        <v>0</v>
      </c>
      <c r="I34" s="206">
        <f t="shared" ca="1" si="10"/>
        <v>92975892.49830398</v>
      </c>
      <c r="K34" s="206">
        <f t="shared" ca="1" si="2"/>
        <v>92975892.49830398</v>
      </c>
      <c r="L34" s="265">
        <f ca="1">IF(D34="","",IFERROR(INDEX('Lifetime PD'!$C$57:$ED$105,MATCH(ECL!$D$18,'Lifetime PD'!$B$57:$B$105,0),MATCH(ECL!D34,'Lifetime PD'!$C$56:$FZ$56,0)),0))</f>
        <v>9.0648480513104701E-3</v>
      </c>
      <c r="M34" s="265">
        <f t="shared" ca="1" si="5"/>
        <v>0.39539999999999997</v>
      </c>
      <c r="N34" s="266">
        <f t="shared" ref="N34:N93" ca="1" si="17">IFERROR(IF(D34="","",1/((1+$D$19)^((C34-$D$2)/365))),1)</f>
        <v>0.97572563804764545</v>
      </c>
      <c r="O34" s="206">
        <f t="shared" ca="1" si="11"/>
        <v>325158.61588484852</v>
      </c>
      <c r="Q34" s="200">
        <f ca="1">IF(D34="","",IFERROR(INDEX('FL PD'!$C$61:$ED$109,MATCH(ECL!$D$18,'FL PD'!$B$61:$B$109,0),MATCH(ECL!D34,'FL PD'!$C$60:$FZ$60,0)),0))</f>
        <v>9.0648480513104701E-3</v>
      </c>
      <c r="R34" s="200">
        <f t="shared" ca="1" si="12"/>
        <v>0.39539999999999997</v>
      </c>
      <c r="S34" s="206">
        <f t="shared" ca="1" si="15"/>
        <v>325158.61588484852</v>
      </c>
      <c r="T34" s="190">
        <v>1054365.3512034756</v>
      </c>
      <c r="U34" s="75">
        <f t="shared" ca="1" si="13"/>
        <v>-729206.73531862709</v>
      </c>
      <c r="W34" s="87">
        <v>5</v>
      </c>
    </row>
    <row r="35" spans="2:23" ht="17.25" customHeight="1" x14ac:dyDescent="0.25">
      <c r="B35" s="207">
        <f t="shared" si="16"/>
        <v>45838</v>
      </c>
      <c r="C35" s="202">
        <f t="shared" ca="1" si="6"/>
        <v>45838</v>
      </c>
      <c r="D35" s="203">
        <f t="shared" ca="1" si="4"/>
        <v>6</v>
      </c>
      <c r="E35" s="204">
        <f t="shared" ca="1" si="7"/>
        <v>533333</v>
      </c>
      <c r="F35" s="204">
        <f t="shared" ca="1" si="14"/>
        <v>496726.65</v>
      </c>
      <c r="G35" s="204">
        <f t="shared" ca="1" si="8"/>
        <v>1030059.65</v>
      </c>
      <c r="H35" s="205">
        <f t="shared" ca="1" si="9"/>
        <v>0</v>
      </c>
      <c r="I35" s="206">
        <f t="shared" ca="1" si="10"/>
        <v>91945832.848303974</v>
      </c>
      <c r="K35" s="206">
        <f t="shared" ca="1" si="2"/>
        <v>91945832.848303974</v>
      </c>
      <c r="L35" s="265">
        <f ca="1">IF(D35="","",IFERROR(INDEX('Lifetime PD'!$C$57:$ED$105,MATCH(ECL!$D$18,'Lifetime PD'!$B$57:$B$105,0),MATCH(ECL!D35,'Lifetime PD'!$C$56:$FZ$56,0)),0))</f>
        <v>8.9795079784388276E-3</v>
      </c>
      <c r="M35" s="265">
        <f t="shared" ca="1" si="5"/>
        <v>0.39539999999999997</v>
      </c>
      <c r="N35" s="266">
        <f t="shared" ca="1" si="17"/>
        <v>0.97097354065893815</v>
      </c>
      <c r="O35" s="206">
        <f t="shared" ca="1" si="11"/>
        <v>316977.65783341497</v>
      </c>
      <c r="Q35" s="200">
        <f ca="1">IF(D35="","",IFERROR(INDEX('FL PD'!$C$61:$ED$109,MATCH(ECL!$D$18,'FL PD'!$B$61:$B$109,0),MATCH(ECL!D35,'FL PD'!$C$60:$FZ$60,0)),0))</f>
        <v>8.9795079784388276E-3</v>
      </c>
      <c r="R35" s="200">
        <f t="shared" ca="1" si="12"/>
        <v>0.39539999999999997</v>
      </c>
      <c r="S35" s="206">
        <f t="shared" ca="1" si="15"/>
        <v>316977.65783341497</v>
      </c>
      <c r="T35" s="190">
        <v>995911.68452894525</v>
      </c>
      <c r="U35" s="75">
        <f t="shared" ca="1" si="13"/>
        <v>-678934.02669553028</v>
      </c>
      <c r="W35" s="87">
        <v>6</v>
      </c>
    </row>
    <row r="36" spans="2:23" ht="17.25" customHeight="1" x14ac:dyDescent="0.25">
      <c r="B36" s="207">
        <f t="shared" si="16"/>
        <v>45869</v>
      </c>
      <c r="C36" s="202">
        <f t="shared" ca="1" si="6"/>
        <v>45869</v>
      </c>
      <c r="D36" s="203">
        <f t="shared" ca="1" si="4"/>
        <v>7</v>
      </c>
      <c r="E36" s="204">
        <f t="shared" ca="1" si="7"/>
        <v>533333</v>
      </c>
      <c r="F36" s="204">
        <f t="shared" ca="1" si="14"/>
        <v>496726.65</v>
      </c>
      <c r="G36" s="204">
        <f t="shared" ca="1" si="8"/>
        <v>1030059.65</v>
      </c>
      <c r="H36" s="205">
        <f t="shared" ca="1" si="9"/>
        <v>0</v>
      </c>
      <c r="I36" s="206">
        <f t="shared" ca="1" si="10"/>
        <v>90915773.198303968</v>
      </c>
      <c r="K36" s="206">
        <f t="shared" ca="1" si="2"/>
        <v>90915773.198303968</v>
      </c>
      <c r="L36" s="265">
        <f ca="1">IF(D36="","",IFERROR(INDEX('Lifetime PD'!$C$57:$ED$105,MATCH(ECL!$D$18,'Lifetime PD'!$B$57:$B$105,0),MATCH(ECL!D36,'Lifetime PD'!$C$56:$FZ$56,0)),0))</f>
        <v>8.8949713308420497E-3</v>
      </c>
      <c r="M36" s="265">
        <f t="shared" ca="1" si="5"/>
        <v>0.39539999999999997</v>
      </c>
      <c r="N36" s="266">
        <f t="shared" ca="1" si="17"/>
        <v>0.96608735301788573</v>
      </c>
      <c r="O36" s="206">
        <f t="shared" ca="1" si="11"/>
        <v>308913.47365883557</v>
      </c>
      <c r="Q36" s="200">
        <f ca="1">IF(D36="","",IFERROR(INDEX('FL PD'!$C$61:$ED$109,MATCH(ECL!$D$18,'FL PD'!$B$61:$B$109,0),MATCH(ECL!D36,'FL PD'!$C$60:$FZ$60,0)),0))</f>
        <v>8.8949713308420497E-3</v>
      </c>
      <c r="R36" s="200">
        <f t="shared" ca="1" si="12"/>
        <v>0.39539999999999997</v>
      </c>
      <c r="S36" s="206">
        <f t="shared" ca="1" si="15"/>
        <v>308913.47365883557</v>
      </c>
      <c r="T36" s="190">
        <v>954182.86799723224</v>
      </c>
      <c r="U36" s="75">
        <f t="shared" ca="1" si="13"/>
        <v>-645269.39433839661</v>
      </c>
      <c r="W36" s="87">
        <v>7</v>
      </c>
    </row>
    <row r="37" spans="2:23" ht="17.25" customHeight="1" x14ac:dyDescent="0.25">
      <c r="B37" s="207">
        <f t="shared" si="16"/>
        <v>45900</v>
      </c>
      <c r="C37" s="202">
        <f t="shared" ca="1" si="6"/>
        <v>45900</v>
      </c>
      <c r="D37" s="203">
        <f t="shared" ca="1" si="4"/>
        <v>8</v>
      </c>
      <c r="E37" s="204">
        <f t="shared" ca="1" si="7"/>
        <v>533333</v>
      </c>
      <c r="F37" s="204">
        <f t="shared" ca="1" si="14"/>
        <v>496726.65</v>
      </c>
      <c r="G37" s="204">
        <f t="shared" ca="1" si="8"/>
        <v>1030059.65</v>
      </c>
      <c r="H37" s="205">
        <f t="shared" ca="1" si="9"/>
        <v>0</v>
      </c>
      <c r="I37" s="206">
        <f t="shared" ca="1" si="10"/>
        <v>89885713.548303962</v>
      </c>
      <c r="K37" s="206">
        <f t="shared" ca="1" si="2"/>
        <v>89885713.548303962</v>
      </c>
      <c r="L37" s="265">
        <f ca="1">IF(D37="","",IFERROR(INDEX('Lifetime PD'!$C$57:$ED$105,MATCH(ECL!$D$18,'Lifetime PD'!$B$57:$B$105,0),MATCH(ECL!D37,'Lifetime PD'!$C$56:$FZ$56,0)),0))</f>
        <v>8.8112305447562989E-3</v>
      </c>
      <c r="M37" s="265">
        <f t="shared" ca="1" si="5"/>
        <v>0.39539999999999997</v>
      </c>
      <c r="N37" s="266">
        <f t="shared" ca="1" si="17"/>
        <v>0.96122575392498999</v>
      </c>
      <c r="O37" s="206">
        <f t="shared" ca="1" si="11"/>
        <v>301015.8044403955</v>
      </c>
      <c r="Q37" s="200">
        <f ca="1">IF(D37="","",IFERROR(INDEX('FL PD'!$C$61:$ED$109,MATCH(ECL!$D$18,'FL PD'!$B$61:$B$109,0),MATCH(ECL!D37,'FL PD'!$C$60:$FZ$60,0)),0))</f>
        <v>8.8112305447562989E-3</v>
      </c>
      <c r="R37" s="200">
        <f t="shared" ca="1" si="12"/>
        <v>0.39539999999999997</v>
      </c>
      <c r="S37" s="206">
        <f t="shared" ca="1" si="15"/>
        <v>301015.8044403955</v>
      </c>
      <c r="T37" s="190">
        <v>913886.35304825997</v>
      </c>
      <c r="U37" s="75">
        <f t="shared" ca="1" si="13"/>
        <v>-612870.54860786442</v>
      </c>
      <c r="W37" s="87">
        <v>8</v>
      </c>
    </row>
    <row r="38" spans="2:23" ht="17.25" customHeight="1" x14ac:dyDescent="0.25">
      <c r="B38" s="207">
        <f t="shared" si="16"/>
        <v>45930</v>
      </c>
      <c r="C38" s="202">
        <f t="shared" ca="1" si="6"/>
        <v>45930</v>
      </c>
      <c r="D38" s="203">
        <f t="shared" ca="1" si="4"/>
        <v>9</v>
      </c>
      <c r="E38" s="204">
        <f t="shared" ca="1" si="7"/>
        <v>533333</v>
      </c>
      <c r="F38" s="204">
        <f t="shared" ca="1" si="14"/>
        <v>496726.65</v>
      </c>
      <c r="G38" s="204">
        <f t="shared" ca="1" si="8"/>
        <v>1030059.65</v>
      </c>
      <c r="H38" s="205">
        <f t="shared" ca="1" si="9"/>
        <v>0</v>
      </c>
      <c r="I38" s="206">
        <f t="shared" ca="1" si="10"/>
        <v>88855653.898303956</v>
      </c>
      <c r="K38" s="206">
        <f t="shared" ca="1" si="2"/>
        <v>88855653.898303956</v>
      </c>
      <c r="L38" s="265">
        <f ca="1">IF(D38="","",IFERROR(INDEX('Lifetime PD'!$C$57:$ED$105,MATCH(ECL!$D$18,'Lifetime PD'!$B$57:$B$105,0),MATCH(ECL!D38,'Lifetime PD'!$C$56:$FZ$56,0)),0))</f>
        <v>8.728278127625666E-3</v>
      </c>
      <c r="M38" s="265">
        <f t="shared" ca="1" si="5"/>
        <v>0.39539999999999997</v>
      </c>
      <c r="N38" s="266">
        <f t="shared" ca="1" si="17"/>
        <v>0.9565442756312299</v>
      </c>
      <c r="O38" s="206">
        <f t="shared" ca="1" si="11"/>
        <v>293329.25952452887</v>
      </c>
      <c r="Q38" s="200">
        <f ca="1">IF(D38="","",IFERROR(INDEX('FL PD'!$C$61:$ED$109,MATCH(ECL!$D$18,'FL PD'!$B$61:$B$109,0),MATCH(ECL!D38,'FL PD'!$C$60:$FZ$60,0)),0))</f>
        <v>8.728278127625666E-3</v>
      </c>
      <c r="R38" s="200">
        <f t="shared" ca="1" si="12"/>
        <v>0.39539999999999997</v>
      </c>
      <c r="S38" s="206">
        <f t="shared" ca="1" si="15"/>
        <v>293329.25952452887</v>
      </c>
      <c r="T38" s="190">
        <v>860135.77121402533</v>
      </c>
      <c r="U38" s="75">
        <f t="shared" ca="1" si="13"/>
        <v>-566806.51168949646</v>
      </c>
      <c r="W38" s="87">
        <v>9</v>
      </c>
    </row>
    <row r="39" spans="2:23" ht="17.25" customHeight="1" x14ac:dyDescent="0.25">
      <c r="B39" s="207">
        <f t="shared" si="16"/>
        <v>45961</v>
      </c>
      <c r="C39" s="202">
        <f t="shared" ca="1" si="6"/>
        <v>45961</v>
      </c>
      <c r="D39" s="203">
        <f t="shared" ca="1" si="4"/>
        <v>10</v>
      </c>
      <c r="E39" s="204">
        <f t="shared" ca="1" si="7"/>
        <v>533333</v>
      </c>
      <c r="F39" s="204">
        <f t="shared" ca="1" si="14"/>
        <v>496726.65</v>
      </c>
      <c r="G39" s="204">
        <f t="shared" ca="1" si="8"/>
        <v>1030059.65</v>
      </c>
      <c r="H39" s="205">
        <f t="shared" ca="1" si="9"/>
        <v>0</v>
      </c>
      <c r="I39" s="206">
        <f t="shared" ca="1" si="10"/>
        <v>87825594.24830395</v>
      </c>
      <c r="K39" s="206">
        <f t="shared" ca="1" si="2"/>
        <v>87825594.24830395</v>
      </c>
      <c r="L39" s="265">
        <f ca="1">IF(D39="","",IFERROR(INDEX('Lifetime PD'!$C$57:$ED$105,MATCH(ECL!$D$18,'Lifetime PD'!$B$57:$B$105,0),MATCH(ECL!D39,'Lifetime PD'!$C$56:$FZ$56,0)),0))</f>
        <v>8.646106657432262E-3</v>
      </c>
      <c r="M39" s="265">
        <f t="shared" ca="1" si="5"/>
        <v>0.39539999999999997</v>
      </c>
      <c r="N39" s="266">
        <f t="shared" ca="1" si="17"/>
        <v>0.95173069974888691</v>
      </c>
      <c r="O39" s="206">
        <f t="shared" ca="1" si="11"/>
        <v>285754.07284525729</v>
      </c>
      <c r="Q39" s="200">
        <f ca="1">IF(D39="","",IFERROR(INDEX('FL PD'!$C$61:$ED$109,MATCH(ECL!$D$18,'FL PD'!$B$61:$B$109,0),MATCH(ECL!D39,'FL PD'!$C$60:$FZ$60,0)),0))</f>
        <v>8.646106657432262E-3</v>
      </c>
      <c r="R39" s="200">
        <f t="shared" ca="1" si="12"/>
        <v>0.39539999999999997</v>
      </c>
      <c r="S39" s="206">
        <f t="shared" ca="1" si="15"/>
        <v>285754.07284525729</v>
      </c>
      <c r="T39" s="190">
        <v>822325.86716421752</v>
      </c>
      <c r="U39" s="75">
        <f t="shared" ca="1" si="13"/>
        <v>-536571.79431896028</v>
      </c>
      <c r="W39" s="87">
        <v>10</v>
      </c>
    </row>
    <row r="40" spans="2:23" ht="17.25" customHeight="1" x14ac:dyDescent="0.25">
      <c r="B40" s="207">
        <f t="shared" si="16"/>
        <v>45991</v>
      </c>
      <c r="C40" s="202">
        <f t="shared" ca="1" si="6"/>
        <v>45991</v>
      </c>
      <c r="D40" s="203">
        <f t="shared" ca="1" si="4"/>
        <v>11</v>
      </c>
      <c r="E40" s="204">
        <f t="shared" ca="1" si="7"/>
        <v>533333</v>
      </c>
      <c r="F40" s="204">
        <f t="shared" ca="1" si="14"/>
        <v>496726.65</v>
      </c>
      <c r="G40" s="204">
        <f t="shared" ca="1" si="8"/>
        <v>1030059.65</v>
      </c>
      <c r="H40" s="205">
        <f t="shared" ca="1" si="9"/>
        <v>0</v>
      </c>
      <c r="I40" s="206">
        <f t="shared" ca="1" si="10"/>
        <v>86795534.598303944</v>
      </c>
      <c r="K40" s="206">
        <f t="shared" ca="1" si="2"/>
        <v>86795534.598303944</v>
      </c>
      <c r="L40" s="265">
        <f ca="1">IF(D40="","",IFERROR(INDEX('Lifetime PD'!$C$57:$ED$105,MATCH(ECL!$D$18,'Lifetime PD'!$B$57:$B$105,0),MATCH(ECL!D40,'Lifetime PD'!$C$56:$FZ$56,0)),0))</f>
        <v>8.5647087820321932E-3</v>
      </c>
      <c r="M40" s="265">
        <f t="shared" ca="1" si="5"/>
        <v>0.39539999999999997</v>
      </c>
      <c r="N40" s="266">
        <f t="shared" ca="1" si="17"/>
        <v>0.9470954654200251</v>
      </c>
      <c r="O40" s="206">
        <f t="shared" ca="1" si="11"/>
        <v>278381.5222491051</v>
      </c>
      <c r="Q40" s="200">
        <f ca="1">IF(D40="","",IFERROR(INDEX('FL PD'!$C$61:$ED$109,MATCH(ECL!$D$18,'FL PD'!$B$61:$B$109,0),MATCH(ECL!D40,'FL PD'!$C$60:$FZ$60,0)),0))</f>
        <v>8.5647087820321932E-3</v>
      </c>
      <c r="R40" s="200">
        <f t="shared" ca="1" si="12"/>
        <v>0.39539999999999997</v>
      </c>
      <c r="S40" s="206">
        <f t="shared" ca="1" si="15"/>
        <v>278381.5222491051</v>
      </c>
      <c r="T40" s="190">
        <v>785821.22184205614</v>
      </c>
      <c r="U40" s="75">
        <f t="shared" ca="1" si="13"/>
        <v>-507439.69959295104</v>
      </c>
      <c r="W40" s="87">
        <v>11</v>
      </c>
    </row>
    <row r="41" spans="2:23" ht="17.25" customHeight="1" x14ac:dyDescent="0.25">
      <c r="B41" s="207">
        <f t="shared" si="16"/>
        <v>46022</v>
      </c>
      <c r="C41" s="202">
        <f t="shared" ca="1" si="6"/>
        <v>46022</v>
      </c>
      <c r="D41" s="203">
        <f t="shared" ca="1" si="4"/>
        <v>12</v>
      </c>
      <c r="E41" s="204">
        <f t="shared" ca="1" si="7"/>
        <v>533333</v>
      </c>
      <c r="F41" s="204">
        <f t="shared" ca="1" si="14"/>
        <v>496726.65</v>
      </c>
      <c r="G41" s="204">
        <f t="shared" ca="1" si="8"/>
        <v>1030059.65</v>
      </c>
      <c r="H41" s="205">
        <f t="shared" ca="1" si="9"/>
        <v>0</v>
      </c>
      <c r="I41" s="206">
        <f t="shared" ca="1" si="10"/>
        <v>85765474.948303938</v>
      </c>
      <c r="K41" s="206">
        <f t="shared" ca="1" si="2"/>
        <v>85765474.948303938</v>
      </c>
      <c r="L41" s="265">
        <f ca="1">IF(D41="","",IFERROR(INDEX('Lifetime PD'!$C$57:$ED$105,MATCH(ECL!$D$18,'Lifetime PD'!$B$57:$B$105,0),MATCH(ECL!D41,'Lifetime PD'!$C$56:$FZ$56,0)),0))</f>
        <v>8.4840772184974211E-3</v>
      </c>
      <c r="M41" s="265">
        <f t="shared" ca="1" si="5"/>
        <v>0.39539999999999997</v>
      </c>
      <c r="N41" s="266">
        <f ca="1">IFERROR(IF(D41="","",1/((1+$D$19)^((C41-$D$2)/365))),1)</f>
        <v>0.94232943837165484</v>
      </c>
      <c r="O41" s="206">
        <f t="shared" ca="1" si="11"/>
        <v>271116.86455065128</v>
      </c>
      <c r="Q41" s="200">
        <f ca="1">IF(D41="","",IFERROR(INDEX('FL PD'!$C$61:$ED$109,MATCH(ECL!$D$18,'FL PD'!$B$61:$B$109,0),MATCH(ECL!D41,'FL PD'!$C$60:$FZ$60,0)),0))</f>
        <v>8.4840772184974211E-3</v>
      </c>
      <c r="R41" s="200">
        <f t="shared" ca="1" si="12"/>
        <v>0.39539999999999997</v>
      </c>
      <c r="S41" s="206">
        <f t="shared" ca="1" si="15"/>
        <v>271116.86455065128</v>
      </c>
      <c r="T41" s="190">
        <v>736616.92977025837</v>
      </c>
      <c r="U41" s="75">
        <f t="shared" ca="1" si="13"/>
        <v>-465500.06521960709</v>
      </c>
      <c r="W41" s="87">
        <v>12</v>
      </c>
    </row>
    <row r="42" spans="2:23" ht="17.25" customHeight="1" x14ac:dyDescent="0.25">
      <c r="B42" s="207">
        <f t="shared" si="16"/>
        <v>46053</v>
      </c>
      <c r="C42" s="202">
        <f t="shared" ca="1" si="6"/>
        <v>46053</v>
      </c>
      <c r="D42" s="203">
        <f t="shared" ca="1" si="4"/>
        <v>13</v>
      </c>
      <c r="E42" s="204">
        <f t="shared" ca="1" si="7"/>
        <v>533333</v>
      </c>
      <c r="F42" s="204">
        <f t="shared" ca="1" si="14"/>
        <v>496726.65</v>
      </c>
      <c r="G42" s="204">
        <f t="shared" ca="1" si="8"/>
        <v>1030059.65</v>
      </c>
      <c r="H42" s="205">
        <f t="shared" ca="1" si="9"/>
        <v>0</v>
      </c>
      <c r="I42" s="206">
        <f t="shared" ca="1" si="10"/>
        <v>84735415.298303932</v>
      </c>
      <c r="K42" s="206">
        <f t="shared" ca="1" si="2"/>
        <v>84735415.298303932</v>
      </c>
      <c r="L42" s="265">
        <f ca="1">IF(D42="","",IFERROR(INDEX('Lifetime PD'!$C$57:$ED$105,MATCH(ECL!$D$18,'Lifetime PD'!$B$57:$B$105,0),MATCH(ECL!D42,'Lifetime PD'!$C$56:$FZ$56,0)),0))</f>
        <v>5.3889814947726267E-3</v>
      </c>
      <c r="M42" s="265">
        <f t="shared" ca="1" si="5"/>
        <v>0.39539999999999997</v>
      </c>
      <c r="N42" s="266">
        <f t="shared" ca="1" si="17"/>
        <v>0.9375873951925513</v>
      </c>
      <c r="O42" s="206">
        <f t="shared" ca="1" si="11"/>
        <v>169285.62438301419</v>
      </c>
      <c r="Q42" s="200">
        <f ca="1">IF(D42="","",IFERROR(INDEX('FL PD'!$C$61:$ED$109,MATCH(ECL!$D$18,'FL PD'!$B$61:$B$109,0),MATCH(ECL!D42,'FL PD'!$C$60:$FZ$60,0)),0))</f>
        <v>6.2039782933991372E-3</v>
      </c>
      <c r="R42" s="200">
        <f t="shared" ca="1" si="12"/>
        <v>0.39539999999999997</v>
      </c>
      <c r="S42" s="206">
        <f t="shared" ca="1" si="15"/>
        <v>194887.35303238445</v>
      </c>
      <c r="T42" s="73">
        <v>458880.4286981959</v>
      </c>
      <c r="U42" s="75"/>
    </row>
    <row r="43" spans="2:23" ht="17.25" customHeight="1" x14ac:dyDescent="0.25">
      <c r="B43" s="207">
        <f t="shared" si="16"/>
        <v>46081</v>
      </c>
      <c r="C43" s="202">
        <f t="shared" ca="1" si="6"/>
        <v>46081</v>
      </c>
      <c r="D43" s="203">
        <f t="shared" ca="1" si="4"/>
        <v>14</v>
      </c>
      <c r="E43" s="204">
        <f t="shared" ca="1" si="7"/>
        <v>533333</v>
      </c>
      <c r="F43" s="204">
        <f t="shared" ca="1" si="14"/>
        <v>496726.65</v>
      </c>
      <c r="G43" s="204">
        <f t="shared" ca="1" si="8"/>
        <v>1030059.65</v>
      </c>
      <c r="H43" s="205">
        <f t="shared" ca="1" si="9"/>
        <v>0</v>
      </c>
      <c r="I43" s="206">
        <f t="shared" ca="1" si="10"/>
        <v>83705355.648303926</v>
      </c>
      <c r="K43" s="206">
        <f t="shared" ca="1" si="2"/>
        <v>83705355.648303926</v>
      </c>
      <c r="L43" s="265">
        <f ca="1">IF(D43="","",IFERROR(INDEX('Lifetime PD'!$C$57:$ED$105,MATCH(ECL!$D$18,'Lifetime PD'!$B$57:$B$105,0),MATCH(ECL!D43,'Lifetime PD'!$C$56:$FZ$56,0)),0))</f>
        <v>5.3599403732217388E-3</v>
      </c>
      <c r="M43" s="265">
        <f t="shared" ca="1" si="5"/>
        <v>0.39539999999999997</v>
      </c>
      <c r="N43" s="266">
        <f t="shared" ca="1" si="17"/>
        <v>0.93332477366110489</v>
      </c>
      <c r="O43" s="206">
        <f t="shared" ca="1" si="11"/>
        <v>165570.38666252288</v>
      </c>
      <c r="Q43" s="200">
        <f ca="1">IF(D43="","",IFERROR(INDEX('FL PD'!$C$61:$ED$109,MATCH(ECL!$D$18,'FL PD'!$B$61:$B$109,0),MATCH(ECL!D43,'FL PD'!$C$60:$FZ$60,0)),0))</f>
        <v>6.1654889467341878E-3</v>
      </c>
      <c r="R43" s="200">
        <f t="shared" ca="1" si="12"/>
        <v>0.39539999999999997</v>
      </c>
      <c r="S43" s="206">
        <f t="shared" ca="1" si="15"/>
        <v>190454.05690972213</v>
      </c>
      <c r="T43" s="73">
        <v>439839.65470135631</v>
      </c>
      <c r="U43" s="75"/>
    </row>
    <row r="44" spans="2:23" ht="17.25" customHeight="1" x14ac:dyDescent="0.25">
      <c r="B44" s="207">
        <f t="shared" si="16"/>
        <v>46112</v>
      </c>
      <c r="C44" s="202">
        <f t="shared" ca="1" si="6"/>
        <v>46112</v>
      </c>
      <c r="D44" s="203">
        <f ca="1">IF(C44="","",(YEAR(C44)-YEAR($D$6))*12+MONTH(C44)-MONTH($D$6))</f>
        <v>15</v>
      </c>
      <c r="E44" s="204">
        <f t="shared" ca="1" si="7"/>
        <v>533333</v>
      </c>
      <c r="F44" s="204">
        <f t="shared" ca="1" si="14"/>
        <v>496726.65</v>
      </c>
      <c r="G44" s="204">
        <f t="shared" ca="1" si="8"/>
        <v>1030059.65</v>
      </c>
      <c r="H44" s="205">
        <f t="shared" ca="1" si="9"/>
        <v>0</v>
      </c>
      <c r="I44" s="206">
        <f t="shared" ca="1" si="10"/>
        <v>82675295.99830392</v>
      </c>
      <c r="K44" s="206">
        <f t="shared" ca="1" si="2"/>
        <v>82675295.99830392</v>
      </c>
      <c r="L44" s="265">
        <f ca="1">IF(D44="","",IFERROR(INDEX('Lifetime PD'!$C$57:$ED$105,MATCH(ECL!$D$18,'Lifetime PD'!$B$57:$B$105,0),MATCH(ECL!D44,'Lifetime PD'!$C$56:$FZ$56,0)),0))</f>
        <v>5.3310557537372683E-3</v>
      </c>
      <c r="M44" s="265">
        <f t="shared" ca="1" si="5"/>
        <v>0.39539999999999997</v>
      </c>
      <c r="N44" s="266">
        <f t="shared" ca="1" si="17"/>
        <v>0.92862804426201484</v>
      </c>
      <c r="O44" s="206">
        <f t="shared" ca="1" si="11"/>
        <v>161833.13342638119</v>
      </c>
      <c r="Q44" s="200">
        <f ca="1">IF(D44="","",IFERROR(INDEX('FL PD'!$C$61:$ED$109,MATCH(ECL!$D$18,'FL PD'!$B$61:$B$109,0),MATCH(ECL!D44,'FL PD'!$C$60:$FZ$60,0)),0))</f>
        <v>6.1272383871404656E-3</v>
      </c>
      <c r="R44" s="200">
        <f t="shared" ca="1" si="12"/>
        <v>0.39539999999999997</v>
      </c>
      <c r="S44" s="206">
        <f t="shared" ca="1" si="15"/>
        <v>186002.59184050103</v>
      </c>
      <c r="T44" s="73">
        <v>412724.88361004886</v>
      </c>
      <c r="U44" s="75"/>
    </row>
    <row r="45" spans="2:23" ht="17.25" customHeight="1" x14ac:dyDescent="0.25">
      <c r="B45" s="207">
        <f t="shared" si="16"/>
        <v>46142</v>
      </c>
      <c r="C45" s="202">
        <f t="shared" ca="1" si="6"/>
        <v>46142</v>
      </c>
      <c r="D45" s="203">
        <f t="shared" ca="1" si="4"/>
        <v>16</v>
      </c>
      <c r="E45" s="204">
        <f t="shared" ca="1" si="7"/>
        <v>533333</v>
      </c>
      <c r="F45" s="204">
        <f t="shared" ca="1" si="14"/>
        <v>496726.65</v>
      </c>
      <c r="G45" s="204">
        <f t="shared" ca="1" si="8"/>
        <v>1030059.65</v>
      </c>
      <c r="H45" s="205">
        <f t="shared" ca="1" si="9"/>
        <v>0</v>
      </c>
      <c r="I45" s="206">
        <f t="shared" ca="1" si="10"/>
        <v>81645236.348303914</v>
      </c>
      <c r="K45" s="206">
        <f t="shared" ca="1" si="2"/>
        <v>81645236.348303914</v>
      </c>
      <c r="L45" s="265">
        <f ca="1">IF(D45="","",IFERROR(INDEX('Lifetime PD'!$C$57:$ED$105,MATCH(ECL!$D$18,'Lifetime PD'!$B$57:$B$105,0),MATCH(ECL!D45,'Lifetime PD'!$C$56:$FZ$56,0)),0))</f>
        <v>5.3023267929327433E-3</v>
      </c>
      <c r="M45" s="265">
        <f t="shared" ca="1" si="5"/>
        <v>0.39539999999999997</v>
      </c>
      <c r="N45" s="266">
        <f t="shared" ca="1" si="17"/>
        <v>0.92410532728898576</v>
      </c>
      <c r="O45" s="206">
        <f t="shared" ca="1" si="11"/>
        <v>158181.42371027984</v>
      </c>
      <c r="Q45" s="200">
        <f ca="1">IF(D45="","",IFERROR(INDEX('FL PD'!$C$61:$ED$109,MATCH(ECL!$D$18,'FL PD'!$B$61:$B$109,0),MATCH(ECL!D45,'FL PD'!$C$60:$FZ$60,0)),0))</f>
        <v>6.0892251331881031E-3</v>
      </c>
      <c r="R45" s="200">
        <f t="shared" ca="1" si="12"/>
        <v>0.39539999999999997</v>
      </c>
      <c r="S45" s="206">
        <f t="shared" ca="1" si="15"/>
        <v>181656.53277801091</v>
      </c>
      <c r="T45" s="73">
        <v>394817.62008698634</v>
      </c>
      <c r="U45" s="75"/>
    </row>
    <row r="46" spans="2:23" ht="17.25" customHeight="1" x14ac:dyDescent="0.25">
      <c r="B46" s="207">
        <f t="shared" si="16"/>
        <v>46173</v>
      </c>
      <c r="C46" s="202">
        <f t="shared" ca="1" si="6"/>
        <v>46173</v>
      </c>
      <c r="D46" s="203">
        <f t="shared" ca="1" si="4"/>
        <v>17</v>
      </c>
      <c r="E46" s="204">
        <f t="shared" ca="1" si="7"/>
        <v>533333</v>
      </c>
      <c r="F46" s="204">
        <f t="shared" ca="1" si="14"/>
        <v>496726.65</v>
      </c>
      <c r="G46" s="204">
        <f t="shared" ca="1" si="8"/>
        <v>1030059.65</v>
      </c>
      <c r="H46" s="205">
        <f t="shared" ca="1" si="9"/>
        <v>0</v>
      </c>
      <c r="I46" s="206">
        <f t="shared" ca="1" si="10"/>
        <v>80615176.698303908</v>
      </c>
      <c r="K46" s="206">
        <f t="shared" ca="1" si="2"/>
        <v>80615176.698303908</v>
      </c>
      <c r="L46" s="265">
        <f ca="1">IF(D46="","",IFERROR(INDEX('Lifetime PD'!$C$57:$ED$105,MATCH(ECL!$D$18,'Lifetime PD'!$B$57:$B$105,0),MATCH(ECL!D46,'Lifetime PD'!$C$56:$FZ$56,0)),0))</f>
        <v>5.2737526519665012E-3</v>
      </c>
      <c r="M46" s="265">
        <f t="shared" ca="1" si="5"/>
        <v>0.39539999999999997</v>
      </c>
      <c r="N46" s="266">
        <f t="shared" ca="1" si="17"/>
        <v>0.91945499250626239</v>
      </c>
      <c r="O46" s="206">
        <f t="shared" ca="1" si="11"/>
        <v>154562.34824381722</v>
      </c>
      <c r="Q46" s="200">
        <f ca="1">IF(D46="","",IFERROR(INDEX('FL PD'!$C$61:$ED$109,MATCH(ECL!$D$18,'FL PD'!$B$61:$B$109,0),MATCH(ECL!D46,'FL PD'!$C$60:$FZ$60,0)),0))</f>
        <v>6.0514477126383248E-3</v>
      </c>
      <c r="R46" s="200">
        <f t="shared" ca="1" si="12"/>
        <v>0.39539999999999997</v>
      </c>
      <c r="S46" s="206">
        <f t="shared" ca="1" si="15"/>
        <v>177354.91792382175</v>
      </c>
      <c r="T46" s="73">
        <v>377158.67160871439</v>
      </c>
      <c r="U46" s="75"/>
    </row>
    <row r="47" spans="2:23" ht="17.25" customHeight="1" x14ac:dyDescent="0.25">
      <c r="B47" s="207">
        <f t="shared" si="16"/>
        <v>46203</v>
      </c>
      <c r="C47" s="202">
        <f t="shared" ca="1" si="6"/>
        <v>46203</v>
      </c>
      <c r="D47" s="203">
        <f t="shared" ca="1" si="4"/>
        <v>18</v>
      </c>
      <c r="E47" s="204">
        <f t="shared" ca="1" si="7"/>
        <v>533333</v>
      </c>
      <c r="F47" s="204">
        <f t="shared" ca="1" si="14"/>
        <v>496726.65</v>
      </c>
      <c r="G47" s="204">
        <f t="shared" ca="1" si="8"/>
        <v>1030059.65</v>
      </c>
      <c r="H47" s="205">
        <f t="shared" ca="1" si="9"/>
        <v>0</v>
      </c>
      <c r="I47" s="206">
        <f ca="1">IF(D47="","",I46-G47+H47)</f>
        <v>79585117.048303902</v>
      </c>
      <c r="K47" s="206">
        <f t="shared" ca="1" si="2"/>
        <v>79585117.048303902</v>
      </c>
      <c r="L47" s="265">
        <f ca="1">IF(D47="","",IFERROR(INDEX('Lifetime PD'!$C$57:$ED$105,MATCH(ECL!$D$18,'Lifetime PD'!$B$57:$B$105,0),MATCH(ECL!D47,'Lifetime PD'!$C$56:$FZ$56,0)),0))</f>
        <v>5.2453324965170411E-3</v>
      </c>
      <c r="M47" s="265">
        <f t="shared" ca="1" si="5"/>
        <v>0.39539999999999997</v>
      </c>
      <c r="N47" s="266">
        <f t="shared" ca="1" si="17"/>
        <v>0.91497695124287448</v>
      </c>
      <c r="O47" s="206">
        <f t="shared" ca="1" si="11"/>
        <v>151025.99349168985</v>
      </c>
      <c r="Q47" s="200">
        <f ca="1">IF(D47="","",IFERROR(INDEX('FL PD'!$C$61:$ED$109,MATCH(ECL!$D$18,'FL PD'!$B$61:$B$109,0),MATCH(ECL!D47,'FL PD'!$C$60:$FZ$60,0)),0))</f>
        <v>6.0139046623853831E-3</v>
      </c>
      <c r="R47" s="200">
        <f t="shared" ca="1" si="12"/>
        <v>0.39539999999999997</v>
      </c>
      <c r="S47" s="206">
        <f t="shared" ca="1" si="15"/>
        <v>173155.07205771035</v>
      </c>
      <c r="T47" s="73">
        <v>351810.3601855897</v>
      </c>
      <c r="U47" s="75"/>
    </row>
    <row r="48" spans="2:23" ht="17.25" customHeight="1" x14ac:dyDescent="0.25">
      <c r="B48" s="207">
        <f t="shared" si="16"/>
        <v>46234</v>
      </c>
      <c r="C48" s="202">
        <f t="shared" ca="1" si="6"/>
        <v>46234</v>
      </c>
      <c r="D48" s="203">
        <f t="shared" ca="1" si="4"/>
        <v>19</v>
      </c>
      <c r="E48" s="204">
        <f t="shared" ca="1" si="7"/>
        <v>533333</v>
      </c>
      <c r="F48" s="204">
        <f t="shared" ca="1" si="14"/>
        <v>496726.65</v>
      </c>
      <c r="G48" s="204">
        <f t="shared" ca="1" si="8"/>
        <v>1030059.65</v>
      </c>
      <c r="H48" s="205">
        <f t="shared" ca="1" si="9"/>
        <v>0</v>
      </c>
      <c r="I48" s="206">
        <f t="shared" ca="1" si="10"/>
        <v>78555057.398303896</v>
      </c>
      <c r="K48" s="206">
        <f t="shared" ca="1" si="2"/>
        <v>78555057.398303896</v>
      </c>
      <c r="L48" s="265">
        <f ca="1">IF(D48="","",IFERROR(INDEX('Lifetime PD'!$C$57:$ED$105,MATCH(ECL!$D$18,'Lifetime PD'!$B$57:$B$105,0),MATCH(ECL!D48,'Lifetime PD'!$C$56:$FZ$56,0)),0))</f>
        <v>5.2170654967592656E-3</v>
      </c>
      <c r="M48" s="265">
        <f t="shared" ca="1" si="5"/>
        <v>0.39539999999999997</v>
      </c>
      <c r="N48" s="266">
        <f t="shared" ca="1" si="17"/>
        <v>0.91037255278730267</v>
      </c>
      <c r="O48" s="206">
        <f t="shared" ca="1" si="11"/>
        <v>147521.81935855455</v>
      </c>
      <c r="Q48" s="200">
        <f ca="1">IF(D48="","",IFERROR(INDEX('FL PD'!$C$61:$ED$109,MATCH(ECL!$D$18,'FL PD'!$B$61:$B$109,0),MATCH(ECL!D48,'FL PD'!$C$60:$FZ$60,0)),0))</f>
        <v>5.9765945284013799E-3</v>
      </c>
      <c r="R48" s="200">
        <f t="shared" ca="1" si="12"/>
        <v>0.39539999999999997</v>
      </c>
      <c r="S48" s="206">
        <f t="shared" ca="1" si="15"/>
        <v>168998.85557232017</v>
      </c>
      <c r="T48" s="73">
        <v>335066.14501115604</v>
      </c>
      <c r="U48" s="75"/>
    </row>
    <row r="49" spans="2:21" ht="17.25" customHeight="1" x14ac:dyDescent="0.25">
      <c r="B49" s="207">
        <f t="shared" si="16"/>
        <v>46265</v>
      </c>
      <c r="C49" s="202">
        <f t="shared" ca="1" si="6"/>
        <v>46265</v>
      </c>
      <c r="D49" s="203">
        <f t="shared" ca="1" si="4"/>
        <v>20</v>
      </c>
      <c r="E49" s="204">
        <f t="shared" ca="1" si="7"/>
        <v>533333</v>
      </c>
      <c r="F49" s="204">
        <f t="shared" ca="1" si="14"/>
        <v>496726.65</v>
      </c>
      <c r="G49" s="204">
        <f t="shared" ca="1" si="8"/>
        <v>1030059.65</v>
      </c>
      <c r="H49" s="205">
        <f t="shared" ca="1" si="9"/>
        <v>0</v>
      </c>
      <c r="I49" s="206">
        <f t="shared" ca="1" si="10"/>
        <v>77524997.74830389</v>
      </c>
      <c r="K49" s="206">
        <f t="shared" ca="1" si="2"/>
        <v>77524997.74830389</v>
      </c>
      <c r="L49" s="265">
        <f ca="1">IF(D49="","",IFERROR(INDEX('Lifetime PD'!$C$57:$ED$105,MATCH(ECL!$D$18,'Lifetime PD'!$B$57:$B$105,0),MATCH(ECL!D49,'Lifetime PD'!$C$56:$FZ$56,0)),0))</f>
        <v>5.1889508273402773E-3</v>
      </c>
      <c r="M49" s="265">
        <f t="shared" ca="1" si="5"/>
        <v>0.39539999999999997</v>
      </c>
      <c r="N49" s="266">
        <f t="shared" ca="1" si="17"/>
        <v>0.9057913248445062</v>
      </c>
      <c r="O49" s="206">
        <f t="shared" ca="1" si="11"/>
        <v>144074.17432876807</v>
      </c>
      <c r="Q49" s="200">
        <f ca="1">IF(D49="","",IFERROR(INDEX('FL PD'!$C$61:$ED$109,MATCH(ECL!$D$18,'FL PD'!$B$61:$B$109,0),MATCH(ECL!D49,'FL PD'!$C$60:$FZ$60,0)),0))</f>
        <v>5.9395158656786462E-3</v>
      </c>
      <c r="R49" s="200">
        <f t="shared" ca="1" si="12"/>
        <v>0.39539999999999997</v>
      </c>
      <c r="S49" s="206">
        <f t="shared" ca="1" si="15"/>
        <v>164914.03999272329</v>
      </c>
      <c r="T49" s="73">
        <v>318776.90186443849</v>
      </c>
      <c r="U49" s="75"/>
    </row>
    <row r="50" spans="2:21" ht="17.25" customHeight="1" x14ac:dyDescent="0.25">
      <c r="B50" s="207">
        <f t="shared" si="16"/>
        <v>46295</v>
      </c>
      <c r="C50" s="202">
        <f t="shared" ca="1" si="6"/>
        <v>46295</v>
      </c>
      <c r="D50" s="203">
        <f t="shared" ca="1" si="4"/>
        <v>21</v>
      </c>
      <c r="E50" s="204">
        <f t="shared" ca="1" si="7"/>
        <v>533333</v>
      </c>
      <c r="F50" s="204">
        <f t="shared" ca="1" si="14"/>
        <v>496726.65</v>
      </c>
      <c r="G50" s="204">
        <f t="shared" ca="1" si="8"/>
        <v>1030059.65</v>
      </c>
      <c r="H50" s="205">
        <f t="shared" ca="1" si="9"/>
        <v>0</v>
      </c>
      <c r="I50" s="206">
        <f t="shared" ca="1" si="10"/>
        <v>76494938.098303884</v>
      </c>
      <c r="K50" s="206">
        <f t="shared" ca="1" si="2"/>
        <v>76494938.098303884</v>
      </c>
      <c r="L50" s="265">
        <f ca="1">IF(D50="","",IFERROR(INDEX('Lifetime PD'!$C$57:$ED$105,MATCH(ECL!$D$18,'Lifetime PD'!$B$57:$B$105,0),MATCH(ECL!D50,'Lifetime PD'!$C$56:$FZ$56,0)),0))</f>
        <v>5.1609876673545108E-3</v>
      </c>
      <c r="M50" s="265">
        <f t="shared" ca="1" si="5"/>
        <v>0.39539999999999997</v>
      </c>
      <c r="N50" s="266">
        <f t="shared" ca="1" si="17"/>
        <v>0.90137983003319833</v>
      </c>
      <c r="O50" s="206">
        <f t="shared" ca="1" si="11"/>
        <v>140705.15843293275</v>
      </c>
      <c r="Q50" s="200">
        <f ca="1">IF(D50="","",IFERROR(INDEX('FL PD'!$C$61:$ED$109,MATCH(ECL!$D$18,'FL PD'!$B$61:$B$109,0),MATCH(ECL!D50,'FL PD'!$C$60:$FZ$60,0)),0))</f>
        <v>5.9026672381747858E-3</v>
      </c>
      <c r="R50" s="200">
        <f t="shared" ca="1" si="12"/>
        <v>0.39539999999999997</v>
      </c>
      <c r="S50" s="206">
        <f t="shared" ca="1" si="15"/>
        <v>160925.73407562356</v>
      </c>
      <c r="T50" s="73">
        <v>294960.6158956851</v>
      </c>
      <c r="U50" s="75"/>
    </row>
    <row r="51" spans="2:21" ht="17.25" customHeight="1" x14ac:dyDescent="0.25">
      <c r="B51" s="207">
        <f t="shared" si="16"/>
        <v>46326</v>
      </c>
      <c r="C51" s="202">
        <f t="shared" ca="1" si="6"/>
        <v>46326</v>
      </c>
      <c r="D51" s="203">
        <f t="shared" ca="1" si="4"/>
        <v>22</v>
      </c>
      <c r="E51" s="204">
        <f t="shared" ca="1" si="7"/>
        <v>533333</v>
      </c>
      <c r="F51" s="204">
        <f t="shared" ca="1" si="14"/>
        <v>496726.65</v>
      </c>
      <c r="G51" s="204">
        <f t="shared" ca="1" si="8"/>
        <v>1030059.65</v>
      </c>
      <c r="H51" s="205">
        <f t="shared" ca="1" si="9"/>
        <v>0</v>
      </c>
      <c r="I51" s="206">
        <f t="shared" ca="1" si="10"/>
        <v>75464878.448303878</v>
      </c>
      <c r="K51" s="206">
        <f t="shared" ca="1" si="2"/>
        <v>75464878.448303878</v>
      </c>
      <c r="L51" s="265">
        <f ca="1">IF(D51="","",IFERROR(INDEX('Lifetime PD'!$C$57:$ED$105,MATCH(ECL!$D$18,'Lifetime PD'!$B$57:$B$105,0),MATCH(ECL!D51,'Lifetime PD'!$C$56:$FZ$56,0)),0))</f>
        <v>5.1331752003203057E-3</v>
      </c>
      <c r="M51" s="265">
        <f t="shared" ca="1" si="5"/>
        <v>0.39539999999999997</v>
      </c>
      <c r="N51" s="266">
        <f t="shared" ca="1" si="17"/>
        <v>0.8968438557754308</v>
      </c>
      <c r="O51" s="206">
        <f t="shared" ca="1" si="11"/>
        <v>137367.64928479577</v>
      </c>
      <c r="Q51" s="200">
        <f ca="1">IF(D51="","",IFERROR(INDEX('FL PD'!$C$61:$ED$109,MATCH(ECL!$D$18,'FL PD'!$B$61:$B$109,0),MATCH(ECL!D51,'FL PD'!$C$60:$FZ$60,0)),0))</f>
        <v>5.8660472187559431E-3</v>
      </c>
      <c r="R51" s="200">
        <f t="shared" ca="1" si="12"/>
        <v>0.39539999999999997</v>
      </c>
      <c r="S51" s="206">
        <f t="shared" ca="1" si="15"/>
        <v>156979.85858418321</v>
      </c>
      <c r="T51" s="73">
        <v>279468.92920466687</v>
      </c>
      <c r="U51" s="75"/>
    </row>
    <row r="52" spans="2:21" ht="17.25" customHeight="1" x14ac:dyDescent="0.25">
      <c r="B52" s="207">
        <f t="shared" si="16"/>
        <v>46356</v>
      </c>
      <c r="C52" s="202">
        <f t="shared" ca="1" si="6"/>
        <v>46356</v>
      </c>
      <c r="D52" s="203">
        <f t="shared" ca="1" si="4"/>
        <v>23</v>
      </c>
      <c r="E52" s="204">
        <f t="shared" ca="1" si="7"/>
        <v>533333</v>
      </c>
      <c r="F52" s="204">
        <f t="shared" ca="1" si="14"/>
        <v>496726.65</v>
      </c>
      <c r="G52" s="204">
        <f t="shared" ca="1" si="8"/>
        <v>1030059.65</v>
      </c>
      <c r="H52" s="205">
        <f t="shared" ca="1" si="9"/>
        <v>0</v>
      </c>
      <c r="I52" s="206">
        <f t="shared" ca="1" si="10"/>
        <v>74434818.798303872</v>
      </c>
      <c r="K52" s="206">
        <f t="shared" ca="1" si="2"/>
        <v>74434818.798303872</v>
      </c>
      <c r="L52" s="265">
        <f ca="1">IF(D52="","",IFERROR(INDEX('Lifetime PD'!$C$57:$ED$105,MATCH(ECL!$D$18,'Lifetime PD'!$B$57:$B$105,0),MATCH(ECL!D52,'Lifetime PD'!$C$56:$FZ$56,0)),0))</f>
        <v>5.1055126141563711E-3</v>
      </c>
      <c r="M52" s="265">
        <f t="shared" ca="1" si="5"/>
        <v>0.39539999999999997</v>
      </c>
      <c r="N52" s="266">
        <f t="shared" ca="1" si="17"/>
        <v>0.89247593801359326</v>
      </c>
      <c r="O52" s="206">
        <f t="shared" ca="1" si="11"/>
        <v>134106.14235523535</v>
      </c>
      <c r="Q52" s="200">
        <f ca="1">IF(D52="","",IFERROR(INDEX('FL PD'!$C$61:$ED$109,MATCH(ECL!$D$18,'FL PD'!$B$61:$B$109,0),MATCH(ECL!D52,'FL PD'!$C$60:$FZ$60,0)),0))</f>
        <v>5.8296543891427355E-3</v>
      </c>
      <c r="R52" s="200">
        <f t="shared" ca="1" si="12"/>
        <v>0.39539999999999997</v>
      </c>
      <c r="S52" s="206">
        <f t="shared" ca="1" si="15"/>
        <v>153127.12365541395</v>
      </c>
      <c r="T52" s="73">
        <v>264397.65476303076</v>
      </c>
      <c r="U52" s="75"/>
    </row>
    <row r="53" spans="2:21" ht="17.25" customHeight="1" x14ac:dyDescent="0.25">
      <c r="B53" s="207">
        <f t="shared" si="16"/>
        <v>46387</v>
      </c>
      <c r="C53" s="202">
        <f t="shared" ca="1" si="6"/>
        <v>46387</v>
      </c>
      <c r="D53" s="203">
        <f t="shared" ca="1" si="4"/>
        <v>24</v>
      </c>
      <c r="E53" s="204">
        <f t="shared" ca="1" si="7"/>
        <v>533333</v>
      </c>
      <c r="F53" s="204">
        <f t="shared" ca="1" si="14"/>
        <v>496726.65</v>
      </c>
      <c r="G53" s="204">
        <f t="shared" ca="1" si="8"/>
        <v>1030059.65</v>
      </c>
      <c r="H53" s="205">
        <f t="shared" ca="1" si="9"/>
        <v>0</v>
      </c>
      <c r="I53" s="206">
        <f t="shared" ca="1" si="10"/>
        <v>73404759.148303866</v>
      </c>
      <c r="K53" s="206">
        <f t="shared" ca="1" si="2"/>
        <v>73404759.148303866</v>
      </c>
      <c r="L53" s="265">
        <f ca="1">IF(D53="","",IFERROR(INDEX('Lifetime PD'!$C$57:$ED$105,MATCH(ECL!$D$18,'Lifetime PD'!$B$57:$B$105,0),MATCH(ECL!D53,'Lifetime PD'!$C$56:$FZ$56,0)),0))</f>
        <v>5.07799910115736E-3</v>
      </c>
      <c r="M53" s="265">
        <f t="shared" ca="1" si="5"/>
        <v>0.39539999999999997</v>
      </c>
      <c r="N53" s="266">
        <f t="shared" ca="1" si="17"/>
        <v>0.88798477042183832</v>
      </c>
      <c r="O53" s="206">
        <f t="shared" ca="1" si="11"/>
        <v>130875.70074946564</v>
      </c>
      <c r="Q53" s="200">
        <f ca="1">IF(D53="","",IFERROR(INDEX('FL PD'!$C$61:$ED$109,MATCH(ECL!$D$18,'FL PD'!$B$61:$B$109,0),MATCH(ECL!D53,'FL PD'!$C$60:$FZ$60,0)),0))</f>
        <v>5.7934873398545195E-3</v>
      </c>
      <c r="R53" s="200">
        <f t="shared" ca="1" si="12"/>
        <v>0.39539999999999997</v>
      </c>
      <c r="S53" s="206">
        <f t="shared" ca="1" si="15"/>
        <v>149316.03970032319</v>
      </c>
      <c r="T53" s="73">
        <v>242101.64696102569</v>
      </c>
      <c r="U53" s="75"/>
    </row>
    <row r="54" spans="2:21" ht="17.25" customHeight="1" x14ac:dyDescent="0.25">
      <c r="B54" s="207">
        <f t="shared" si="16"/>
        <v>46418</v>
      </c>
      <c r="C54" s="202">
        <f t="shared" ca="1" si="6"/>
        <v>46418</v>
      </c>
      <c r="D54" s="203">
        <f t="shared" ca="1" si="4"/>
        <v>25</v>
      </c>
      <c r="E54" s="204">
        <f t="shared" ca="1" si="7"/>
        <v>533333</v>
      </c>
      <c r="F54" s="204">
        <f t="shared" ca="1" si="14"/>
        <v>496726.65</v>
      </c>
      <c r="G54" s="204">
        <f t="shared" ca="1" si="8"/>
        <v>1030059.65</v>
      </c>
      <c r="H54" s="205">
        <f t="shared" ca="1" si="9"/>
        <v>0</v>
      </c>
      <c r="I54" s="206">
        <f t="shared" ca="1" si="10"/>
        <v>72374699.49830386</v>
      </c>
      <c r="K54" s="206">
        <f t="shared" ca="1" si="2"/>
        <v>72374699.49830386</v>
      </c>
      <c r="L54" s="265">
        <f ca="1">IF(D54="","",IFERROR(INDEX('Lifetime PD'!$C$57:$ED$105,MATCH(ECL!$D$18,'Lifetime PD'!$B$57:$B$105,0),MATCH(ECL!D54,'Lifetime PD'!$C$56:$FZ$56,0)),0))</f>
        <v>3.906898736136255E-3</v>
      </c>
      <c r="M54" s="265">
        <f t="shared" ca="1" si="5"/>
        <v>0.39539999999999997</v>
      </c>
      <c r="N54" s="266">
        <f t="shared" ca="1" si="17"/>
        <v>0.88351620353613969</v>
      </c>
      <c r="O54" s="206">
        <f t="shared" ca="1" si="11"/>
        <v>98780.247983150592</v>
      </c>
      <c r="Q54" s="200">
        <f ca="1">IF(D54="","",IFERROR(INDEX('FL PD'!$C$61:$ED$109,MATCH(ECL!$D$18,'FL PD'!$B$61:$B$109,0),MATCH(ECL!D54,'FL PD'!$C$60:$FZ$60,0)),0))</f>
        <v>4.2582471959252688E-3</v>
      </c>
      <c r="R54" s="200">
        <f t="shared" ca="1" si="12"/>
        <v>0.39539999999999997</v>
      </c>
      <c r="S54" s="206">
        <f t="shared" ca="1" si="15"/>
        <v>107663.58239503243</v>
      </c>
      <c r="T54" s="73">
        <v>154782.99117556488</v>
      </c>
      <c r="U54" s="75"/>
    </row>
    <row r="55" spans="2:21" ht="17.25" customHeight="1" x14ac:dyDescent="0.25">
      <c r="B55" s="207">
        <f t="shared" si="16"/>
        <v>46446</v>
      </c>
      <c r="C55" s="202">
        <f t="shared" ca="1" si="6"/>
        <v>46446</v>
      </c>
      <c r="D55" s="203">
        <f t="shared" ca="1" si="4"/>
        <v>26</v>
      </c>
      <c r="E55" s="204">
        <f t="shared" ca="1" si="7"/>
        <v>533333</v>
      </c>
      <c r="F55" s="204">
        <f t="shared" ca="1" si="14"/>
        <v>496726.65</v>
      </c>
      <c r="G55" s="204">
        <f t="shared" ca="1" si="8"/>
        <v>1030059.65</v>
      </c>
      <c r="H55" s="205">
        <f t="shared" ca="1" si="9"/>
        <v>0</v>
      </c>
      <c r="I55" s="206">
        <f t="shared" ca="1" si="10"/>
        <v>71344639.848303854</v>
      </c>
      <c r="K55" s="206">
        <f t="shared" ca="1" si="2"/>
        <v>71344639.848303854</v>
      </c>
      <c r="L55" s="265">
        <f ca="1">IF(D55="","",IFERROR(INDEX('Lifetime PD'!$C$57:$ED$105,MATCH(ECL!$D$18,'Lifetime PD'!$B$57:$B$105,0),MATCH(ECL!D55,'Lifetime PD'!$C$56:$FZ$56,0)),0))</f>
        <v>3.8916348784019394E-3</v>
      </c>
      <c r="M55" s="265">
        <f t="shared" ca="1" si="5"/>
        <v>0.39539999999999997</v>
      </c>
      <c r="N55" s="266">
        <f t="shared" ca="1" si="17"/>
        <v>0.8794994097824208</v>
      </c>
      <c r="O55" s="206">
        <f t="shared" ca="1" si="11"/>
        <v>96552.973775623192</v>
      </c>
      <c r="Q55" s="200">
        <f ca="1">IF(D55="","",IFERROR(INDEX('FL PD'!$C$61:$ED$109,MATCH(ECL!$D$18,'FL PD'!$B$61:$B$109,0),MATCH(ECL!D55,'FL PD'!$C$60:$FZ$60,0)),0))</f>
        <v>4.2401145267435547E-3</v>
      </c>
      <c r="R55" s="200">
        <f t="shared" ca="1" si="12"/>
        <v>0.39539999999999997</v>
      </c>
      <c r="S55" s="206">
        <f t="shared" ca="1" si="15"/>
        <v>105198.88928388461</v>
      </c>
      <c r="T55" s="73">
        <v>145701.62686765226</v>
      </c>
      <c r="U55" s="75"/>
    </row>
    <row r="56" spans="2:21" ht="17.25" customHeight="1" x14ac:dyDescent="0.25">
      <c r="B56" s="207">
        <f t="shared" si="16"/>
        <v>46477</v>
      </c>
      <c r="C56" s="202">
        <f t="shared" ca="1" si="6"/>
        <v>46477</v>
      </c>
      <c r="D56" s="203">
        <f t="shared" ca="1" si="4"/>
        <v>27</v>
      </c>
      <c r="E56" s="204">
        <f t="shared" ca="1" si="7"/>
        <v>533333</v>
      </c>
      <c r="F56" s="204">
        <f t="shared" ca="1" si="14"/>
        <v>496726.65</v>
      </c>
      <c r="G56" s="204">
        <f t="shared" ca="1" si="8"/>
        <v>1030059.65</v>
      </c>
      <c r="H56" s="205">
        <f t="shared" ca="1" si="9"/>
        <v>0</v>
      </c>
      <c r="I56" s="206">
        <f t="shared" ca="1" si="10"/>
        <v>70314580.198303849</v>
      </c>
      <c r="K56" s="206">
        <f t="shared" ca="1" si="2"/>
        <v>70314580.198303849</v>
      </c>
      <c r="L56" s="265">
        <f ca="1">IF(D56="","",IFERROR(INDEX('Lifetime PD'!$C$57:$ED$105,MATCH(ECL!$D$18,'Lifetime PD'!$B$57:$B$105,0),MATCH(ECL!D56,'Lifetime PD'!$C$56:$FZ$56,0)),0))</f>
        <v>3.8764306550139738E-3</v>
      </c>
      <c r="M56" s="265">
        <f t="shared" ca="1" si="5"/>
        <v>0.39539999999999997</v>
      </c>
      <c r="N56" s="266">
        <f t="shared" ca="1" si="17"/>
        <v>0.87507354340559285</v>
      </c>
      <c r="O56" s="206">
        <f t="shared" ca="1" si="11"/>
        <v>94310.191413029374</v>
      </c>
      <c r="Q56" s="200">
        <f ca="1">IF(D56="","",IFERROR(INDEX('FL PD'!$C$61:$ED$109,MATCH(ECL!$D$18,'FL PD'!$B$61:$B$109,0),MATCH(ECL!D56,'FL PD'!$C$60:$FZ$60,0)),0))</f>
        <v>4.2220590709497463E-3</v>
      </c>
      <c r="R56" s="200">
        <f t="shared" ca="1" si="12"/>
        <v>0.39539999999999997</v>
      </c>
      <c r="S56" s="206">
        <f t="shared" ca="1" si="15"/>
        <v>102719.03061734306</v>
      </c>
      <c r="T56" s="73">
        <v>131861.56052597219</v>
      </c>
      <c r="U56" s="75"/>
    </row>
    <row r="57" spans="2:21" ht="17.25" customHeight="1" x14ac:dyDescent="0.25">
      <c r="B57" s="207">
        <f t="shared" si="16"/>
        <v>46507</v>
      </c>
      <c r="C57" s="202">
        <f t="shared" ca="1" si="6"/>
        <v>46507</v>
      </c>
      <c r="D57" s="203">
        <f t="shared" ca="1" si="4"/>
        <v>28</v>
      </c>
      <c r="E57" s="204">
        <f t="shared" ca="1" si="7"/>
        <v>533333</v>
      </c>
      <c r="F57" s="204">
        <f t="shared" ca="1" si="14"/>
        <v>496726.65</v>
      </c>
      <c r="G57" s="204">
        <f t="shared" ca="1" si="8"/>
        <v>1030059.65</v>
      </c>
      <c r="H57" s="205">
        <f t="shared" ca="1" si="9"/>
        <v>0</v>
      </c>
      <c r="I57" s="206">
        <f t="shared" ca="1" si="10"/>
        <v>69284520.548303843</v>
      </c>
      <c r="K57" s="206">
        <f t="shared" ca="1" si="2"/>
        <v>69284520.548303843</v>
      </c>
      <c r="L57" s="265">
        <f ca="1">IF(D57="","",IFERROR(INDEX('Lifetime PD'!$C$57:$ED$105,MATCH(ECL!$D$18,'Lifetime PD'!$B$57:$B$105,0),MATCH(ECL!D57,'Lifetime PD'!$C$56:$FZ$56,0)),0))</f>
        <v>3.8612858329871713E-3</v>
      </c>
      <c r="M57" s="265">
        <f t="shared" ca="1" si="5"/>
        <v>0.39539999999999997</v>
      </c>
      <c r="N57" s="266">
        <f t="shared" ca="1" si="17"/>
        <v>0.87081165406048422</v>
      </c>
      <c r="O57" s="206">
        <f t="shared" ca="1" si="11"/>
        <v>92114.726110524294</v>
      </c>
      <c r="Q57" s="200">
        <f ca="1">IF(D57="","",IFERROR(INDEX('FL PD'!$C$61:$ED$109,MATCH(ECL!$D$18,'FL PD'!$B$61:$B$109,0),MATCH(ECL!D57,'FL PD'!$C$60:$FZ$60,0)),0))</f>
        <v>4.2040804997497405E-3</v>
      </c>
      <c r="R57" s="200">
        <f t="shared" ca="1" si="12"/>
        <v>0.39539999999999997</v>
      </c>
      <c r="S57" s="206">
        <f t="shared" ca="1" si="15"/>
        <v>100292.42602883217</v>
      </c>
      <c r="T57" s="73">
        <v>123262.46546939627</v>
      </c>
      <c r="U57" s="75"/>
    </row>
    <row r="58" spans="2:21" ht="17.25" customHeight="1" x14ac:dyDescent="0.25">
      <c r="B58" s="207">
        <f t="shared" si="16"/>
        <v>46538</v>
      </c>
      <c r="C58" s="202">
        <f t="shared" ca="1" si="6"/>
        <v>46538</v>
      </c>
      <c r="D58" s="203">
        <f t="shared" ca="1" si="4"/>
        <v>29</v>
      </c>
      <c r="E58" s="204">
        <f t="shared" ca="1" si="7"/>
        <v>533333</v>
      </c>
      <c r="F58" s="204">
        <f t="shared" ca="1" si="14"/>
        <v>496726.65</v>
      </c>
      <c r="G58" s="204">
        <f t="shared" ca="1" si="8"/>
        <v>1030059.65</v>
      </c>
      <c r="H58" s="205">
        <f t="shared" ca="1" si="9"/>
        <v>0</v>
      </c>
      <c r="I58" s="206">
        <f t="shared" ca="1" si="10"/>
        <v>68254460.898303837</v>
      </c>
      <c r="K58" s="206">
        <f t="shared" ca="1" si="2"/>
        <v>68254460.898303837</v>
      </c>
      <c r="L58" s="265">
        <f ca="1">IF(D58="","",IFERROR(INDEX('Lifetime PD'!$C$57:$ED$105,MATCH(ECL!$D$18,'Lifetime PD'!$B$57:$B$105,0),MATCH(ECL!D58,'Lifetime PD'!$C$56:$FZ$56,0)),0))</f>
        <v>3.8462001802463952E-3</v>
      </c>
      <c r="M58" s="265">
        <f t="shared" ca="1" si="5"/>
        <v>0.39539999999999997</v>
      </c>
      <c r="N58" s="266">
        <f t="shared" ca="1" si="17"/>
        <v>0.86642950669644025</v>
      </c>
      <c r="O58" s="206">
        <f t="shared" ca="1" si="11"/>
        <v>89935.84586071971</v>
      </c>
      <c r="Q58" s="200">
        <f ca="1">IF(D58="","",IFERROR(INDEX('FL PD'!$C$61:$ED$109,MATCH(ECL!$D$18,'FL PD'!$B$61:$B$109,0),MATCH(ECL!D58,'FL PD'!$C$60:$FZ$60,0)),0))</f>
        <v>4.1861784857503137E-3</v>
      </c>
      <c r="R58" s="200">
        <f t="shared" ca="1" si="12"/>
        <v>0.39539999999999997</v>
      </c>
      <c r="S58" s="206">
        <f t="shared" ca="1" si="15"/>
        <v>97885.571576199858</v>
      </c>
      <c r="T58" s="73">
        <v>114755.69750354133</v>
      </c>
      <c r="U58" s="75"/>
    </row>
    <row r="59" spans="2:21" ht="17.25" customHeight="1" x14ac:dyDescent="0.25">
      <c r="B59" s="207">
        <f t="shared" si="16"/>
        <v>46568</v>
      </c>
      <c r="C59" s="202">
        <f t="shared" ca="1" si="6"/>
        <v>46568</v>
      </c>
      <c r="D59" s="203">
        <f t="shared" ca="1" si="4"/>
        <v>30</v>
      </c>
      <c r="E59" s="204">
        <f t="shared" ca="1" si="7"/>
        <v>533333</v>
      </c>
      <c r="F59" s="204">
        <f t="shared" ca="1" si="14"/>
        <v>496726.65</v>
      </c>
      <c r="G59" s="204">
        <f t="shared" ca="1" si="8"/>
        <v>1030059.65</v>
      </c>
      <c r="H59" s="205">
        <f t="shared" ca="1" si="9"/>
        <v>0</v>
      </c>
      <c r="I59" s="206">
        <f t="shared" ca="1" si="10"/>
        <v>67224401.248303831</v>
      </c>
      <c r="K59" s="206">
        <f t="shared" ca="1" si="2"/>
        <v>67224401.248303831</v>
      </c>
      <c r="L59" s="265">
        <f ca="1">IF(D59="","",IFERROR(INDEX('Lifetime PD'!$C$57:$ED$105,MATCH(ECL!$D$18,'Lifetime PD'!$B$57:$B$105,0),MATCH(ECL!D59,'Lifetime PD'!$C$56:$FZ$56,0)),0))</f>
        <v>3.8311734656232277E-3</v>
      </c>
      <c r="M59" s="265">
        <f t="shared" ca="1" si="5"/>
        <v>0.39539999999999997</v>
      </c>
      <c r="N59" s="266">
        <f t="shared" ca="1" si="17"/>
        <v>0.86220971658770684</v>
      </c>
      <c r="O59" s="206">
        <f t="shared" ca="1" si="11"/>
        <v>87802.794147699053</v>
      </c>
      <c r="Q59" s="200">
        <f ca="1">IF(D59="","",IFERROR(INDEX('FL PD'!$C$61:$ED$109,MATCH(ECL!$D$18,'FL PD'!$B$61:$B$109,0),MATCH(ECL!D59,'FL PD'!$C$60:$FZ$60,0)),0))</f>
        <v>4.1683527029516831E-3</v>
      </c>
      <c r="R59" s="200">
        <f t="shared" ca="1" si="12"/>
        <v>0.39539999999999997</v>
      </c>
      <c r="S59" s="206">
        <f t="shared" ca="1" si="15"/>
        <v>95530.264446727291</v>
      </c>
      <c r="T59" s="73">
        <v>101657.70027625232</v>
      </c>
      <c r="U59" s="75"/>
    </row>
    <row r="60" spans="2:21" ht="17.25" customHeight="1" x14ac:dyDescent="0.25">
      <c r="B60" s="207">
        <f t="shared" si="16"/>
        <v>46599</v>
      </c>
      <c r="C60" s="202">
        <f t="shared" ca="1" si="6"/>
        <v>46599</v>
      </c>
      <c r="D60" s="203">
        <f t="shared" ca="1" si="4"/>
        <v>31</v>
      </c>
      <c r="E60" s="204">
        <f t="shared" ca="1" si="7"/>
        <v>533333</v>
      </c>
      <c r="F60" s="204">
        <f t="shared" ca="1" si="14"/>
        <v>496726.65</v>
      </c>
      <c r="G60" s="204">
        <f t="shared" ca="1" si="8"/>
        <v>1030059.65</v>
      </c>
      <c r="H60" s="205">
        <f t="shared" ca="1" si="9"/>
        <v>0</v>
      </c>
      <c r="I60" s="206">
        <f t="shared" ca="1" si="10"/>
        <v>66194341.598303832</v>
      </c>
      <c r="K60" s="206">
        <f t="shared" ca="1" si="2"/>
        <v>66194341.598303832</v>
      </c>
      <c r="L60" s="265">
        <f ca="1">IF(D60="","",IFERROR(INDEX('Lifetime PD'!$C$57:$ED$105,MATCH(ECL!$D$18,'Lifetime PD'!$B$57:$B$105,0),MATCH(ECL!D60,'Lifetime PD'!$C$56:$FZ$56,0)),0))</f>
        <v>3.8162054588525285E-3</v>
      </c>
      <c r="M60" s="265">
        <f t="shared" ca="1" si="5"/>
        <v>0.39539999999999997</v>
      </c>
      <c r="N60" s="266">
        <f t="shared" ca="1" si="17"/>
        <v>0.85787085637702865</v>
      </c>
      <c r="O60" s="206">
        <f t="shared" ca="1" si="11"/>
        <v>85686.261401686323</v>
      </c>
      <c r="Q60" s="200">
        <f ca="1">IF(D60="","",IFERROR(INDEX('FL PD'!$C$61:$ED$109,MATCH(ECL!$D$18,'FL PD'!$B$61:$B$109,0),MATCH(ECL!D60,'FL PD'!$C$60:$FZ$60,0)),0))</f>
        <v>4.1506028267428441E-3</v>
      </c>
      <c r="R60" s="200">
        <f t="shared" ca="1" si="12"/>
        <v>0.39539999999999997</v>
      </c>
      <c r="S60" s="206">
        <f t="shared" ca="1" si="15"/>
        <v>93194.57314905776</v>
      </c>
      <c r="T60" s="73">
        <v>93537.709247098872</v>
      </c>
      <c r="U60" s="75"/>
    </row>
    <row r="61" spans="2:21" ht="17.25" customHeight="1" x14ac:dyDescent="0.25">
      <c r="B61" s="207">
        <f t="shared" si="16"/>
        <v>46630</v>
      </c>
      <c r="C61" s="202">
        <f t="shared" ca="1" si="6"/>
        <v>46630</v>
      </c>
      <c r="D61" s="203">
        <f t="shared" ca="1" si="4"/>
        <v>32</v>
      </c>
      <c r="E61" s="204">
        <f t="shared" ca="1" si="7"/>
        <v>533333</v>
      </c>
      <c r="F61" s="204">
        <f t="shared" ca="1" si="14"/>
        <v>496726.65</v>
      </c>
      <c r="G61" s="204">
        <f t="shared" ca="1" si="8"/>
        <v>1030059.65</v>
      </c>
      <c r="H61" s="205">
        <f t="shared" ca="1" si="9"/>
        <v>0</v>
      </c>
      <c r="I61" s="206">
        <f t="shared" ca="1" si="10"/>
        <v>65164281.948303834</v>
      </c>
      <c r="K61" s="206">
        <f t="shared" ca="1" si="2"/>
        <v>65164281.948303834</v>
      </c>
      <c r="L61" s="265">
        <f ca="1">IF(D61="","",IFERROR(INDEX('Lifetime PD'!$C$57:$ED$105,MATCH(ECL!$D$18,'Lifetime PD'!$B$57:$B$105,0),MATCH(ECL!D61,'Lifetime PD'!$C$56:$FZ$56,0)),0))</f>
        <v>3.801295930568438E-3</v>
      </c>
      <c r="M61" s="265">
        <f t="shared" ca="1" si="5"/>
        <v>0.39539999999999997</v>
      </c>
      <c r="N61" s="266">
        <f t="shared" ca="1" si="17"/>
        <v>0.85355383042264066</v>
      </c>
      <c r="O61" s="206">
        <f t="shared" ca="1" si="11"/>
        <v>83600.500099444675</v>
      </c>
      <c r="Q61" s="200">
        <f ca="1">IF(D61="","",IFERROR(INDEX('FL PD'!$C$61:$ED$109,MATCH(ECL!$D$18,'FL PD'!$B$61:$B$109,0),MATCH(ECL!D61,'FL PD'!$C$60:$FZ$60,0)),0))</f>
        <v>4.1329285338943533E-3</v>
      </c>
      <c r="R61" s="200">
        <f t="shared" ca="1" si="12"/>
        <v>0.39539999999999997</v>
      </c>
      <c r="S61" s="206">
        <f t="shared" ca="1" si="15"/>
        <v>90893.973692062704</v>
      </c>
      <c r="T61" s="73">
        <v>85598.871673804708</v>
      </c>
      <c r="U61" s="75"/>
    </row>
    <row r="62" spans="2:21" ht="17.25" customHeight="1" x14ac:dyDescent="0.25">
      <c r="B62" s="207">
        <f t="shared" si="16"/>
        <v>46660</v>
      </c>
      <c r="C62" s="202">
        <f t="shared" ca="1" si="6"/>
        <v>46660</v>
      </c>
      <c r="D62" s="203">
        <f t="shared" ca="1" si="4"/>
        <v>33</v>
      </c>
      <c r="E62" s="204">
        <f t="shared" ca="1" si="7"/>
        <v>533333</v>
      </c>
      <c r="F62" s="204">
        <f t="shared" ca="1" si="14"/>
        <v>496726.65</v>
      </c>
      <c r="G62" s="204">
        <f t="shared" ca="1" si="8"/>
        <v>1030059.65</v>
      </c>
      <c r="H62" s="205">
        <f t="shared" ca="1" si="9"/>
        <v>0</v>
      </c>
      <c r="I62" s="206">
        <f t="shared" ca="1" si="10"/>
        <v>64134222.298303835</v>
      </c>
      <c r="K62" s="206">
        <f t="shared" ca="1" si="2"/>
        <v>64134222.298303835</v>
      </c>
      <c r="L62" s="265">
        <f ca="1">IF(D62="","",IFERROR(INDEX('Lifetime PD'!$C$57:$ED$105,MATCH(ECL!$D$18,'Lifetime PD'!$B$57:$B$105,0),MATCH(ECL!D62,'Lifetime PD'!$C$56:$FZ$56,0)),0))</f>
        <v>3.7864446523017126E-3</v>
      </c>
      <c r="M62" s="265">
        <f t="shared" ca="1" si="5"/>
        <v>0.39539999999999997</v>
      </c>
      <c r="N62" s="266">
        <f t="shared" ca="1" si="17"/>
        <v>0.84939674899472151</v>
      </c>
      <c r="O62" s="206">
        <f t="shared" ca="1" si="11"/>
        <v>81558.401483998226</v>
      </c>
      <c r="Q62" s="200">
        <f ca="1">IF(D62="","",IFERROR(INDEX('FL PD'!$C$61:$ED$109,MATCH(ECL!$D$18,'FL PD'!$B$61:$B$109,0),MATCH(ECL!D62,'FL PD'!$C$60:$FZ$60,0)),0))</f>
        <v>4.1153295025538883E-3</v>
      </c>
      <c r="R62" s="200">
        <f t="shared" ca="1" si="12"/>
        <v>0.39539999999999997</v>
      </c>
      <c r="S62" s="206">
        <f t="shared" ca="1" si="15"/>
        <v>88642.440766750224</v>
      </c>
      <c r="T62" s="73">
        <v>73172.587693927664</v>
      </c>
      <c r="U62" s="75"/>
    </row>
    <row r="63" spans="2:21" ht="17.25" customHeight="1" x14ac:dyDescent="0.25">
      <c r="B63" s="207">
        <f t="shared" si="16"/>
        <v>46691</v>
      </c>
      <c r="C63" s="202">
        <f t="shared" ca="1" si="6"/>
        <v>46691</v>
      </c>
      <c r="D63" s="203">
        <f t="shared" ca="1" si="4"/>
        <v>34</v>
      </c>
      <c r="E63" s="204">
        <f t="shared" ca="1" si="7"/>
        <v>533333</v>
      </c>
      <c r="F63" s="204">
        <f t="shared" ca="1" si="14"/>
        <v>496726.65</v>
      </c>
      <c r="G63" s="204">
        <f t="shared" ca="1" si="8"/>
        <v>1030059.65</v>
      </c>
      <c r="H63" s="205">
        <f t="shared" ca="1" si="9"/>
        <v>0</v>
      </c>
      <c r="I63" s="206">
        <f t="shared" ca="1" si="10"/>
        <v>63104162.648303837</v>
      </c>
      <c r="K63" s="206">
        <f t="shared" ca="1" si="2"/>
        <v>63104162.648303837</v>
      </c>
      <c r="L63" s="265">
        <f ca="1">IF(D63="","",IFERROR(INDEX('Lifetime PD'!$C$57:$ED$105,MATCH(ECL!$D$18,'Lifetime PD'!$B$57:$B$105,0),MATCH(ECL!D63,'Lifetime PD'!$C$56:$FZ$56,0)),0))</f>
        <v>3.771651396475062E-3</v>
      </c>
      <c r="M63" s="265">
        <f t="shared" ca="1" si="5"/>
        <v>0.39539999999999997</v>
      </c>
      <c r="N63" s="266">
        <f t="shared" ca="1" si="17"/>
        <v>0.84512236691993092</v>
      </c>
      <c r="O63" s="206">
        <f t="shared" ca="1" si="11"/>
        <v>79532.716138273565</v>
      </c>
      <c r="Q63" s="200">
        <f ca="1">IF(D63="","",IFERROR(INDEX('FL PD'!$C$61:$ED$109,MATCH(ECL!$D$18,'FL PD'!$B$61:$B$109,0),MATCH(ECL!D63,'FL PD'!$C$60:$FZ$60,0)),0))</f>
        <v>4.0978054122393637E-3</v>
      </c>
      <c r="R63" s="200">
        <f t="shared" ca="1" si="12"/>
        <v>0.39539999999999997</v>
      </c>
      <c r="S63" s="206">
        <f t="shared" ca="1" si="15"/>
        <v>86410.317492784568</v>
      </c>
      <c r="T63" s="73">
        <v>65584.911607282076</v>
      </c>
      <c r="U63" s="75"/>
    </row>
    <row r="64" spans="2:21" ht="17.25" customHeight="1" x14ac:dyDescent="0.25">
      <c r="B64" s="207">
        <f t="shared" si="16"/>
        <v>46721</v>
      </c>
      <c r="C64" s="202">
        <f t="shared" ca="1" si="6"/>
        <v>46721</v>
      </c>
      <c r="D64" s="203">
        <f t="shared" ca="1" si="4"/>
        <v>35</v>
      </c>
      <c r="E64" s="204">
        <f t="shared" ca="1" si="7"/>
        <v>533333</v>
      </c>
      <c r="F64" s="204">
        <f t="shared" ca="1" si="14"/>
        <v>496726.65</v>
      </c>
      <c r="G64" s="204">
        <f t="shared" ca="1" si="8"/>
        <v>1030059.65</v>
      </c>
      <c r="H64" s="205">
        <f t="shared" ca="1" si="9"/>
        <v>0</v>
      </c>
      <c r="I64" s="206">
        <f t="shared" ca="1" si="10"/>
        <v>62074102.998303838</v>
      </c>
      <c r="K64" s="206">
        <f t="shared" ca="1" si="2"/>
        <v>62074102.998303838</v>
      </c>
      <c r="L64" s="265">
        <f ca="1">IF(D64="","",IFERROR(INDEX('Lifetime PD'!$C$57:$ED$105,MATCH(ECL!$D$18,'Lifetime PD'!$B$57:$B$105,0),MATCH(ECL!D64,'Lifetime PD'!$C$56:$FZ$56,0)),0))</f>
        <v>3.7569159364011506E-3</v>
      </c>
      <c r="M64" s="265">
        <f t="shared" ca="1" si="5"/>
        <v>0.39539999999999997</v>
      </c>
      <c r="N64" s="266">
        <f t="shared" ca="1" si="17"/>
        <v>0.84100634942856511</v>
      </c>
      <c r="O64" s="206">
        <f t="shared" ca="1" si="11"/>
        <v>77549.297795630308</v>
      </c>
      <c r="Q64" s="200">
        <f ca="1">IF(D64="","",IFERROR(INDEX('FL PD'!$C$61:$ED$109,MATCH(ECL!$D$18,'FL PD'!$B$61:$B$109,0),MATCH(ECL!D64,'FL PD'!$C$60:$FZ$60,0)),0))</f>
        <v>4.0803559438332693E-3</v>
      </c>
      <c r="R64" s="200">
        <f t="shared" ca="1" si="12"/>
        <v>0.39539999999999997</v>
      </c>
      <c r="S64" s="206">
        <f t="shared" ca="1" si="15"/>
        <v>84225.663697871249</v>
      </c>
      <c r="T64" s="73">
        <v>58164.653554357916</v>
      </c>
      <c r="U64" s="75"/>
    </row>
    <row r="65" spans="2:21" ht="17.25" customHeight="1" x14ac:dyDescent="0.25">
      <c r="B65" s="207">
        <f t="shared" si="16"/>
        <v>46752</v>
      </c>
      <c r="C65" s="202">
        <f t="shared" ca="1" si="6"/>
        <v>46752</v>
      </c>
      <c r="D65" s="203">
        <f t="shared" ca="1" si="4"/>
        <v>36</v>
      </c>
      <c r="E65" s="204">
        <f t="shared" ca="1" si="7"/>
        <v>533333</v>
      </c>
      <c r="F65" s="204">
        <f t="shared" ca="1" si="14"/>
        <v>496726.65</v>
      </c>
      <c r="G65" s="204">
        <f t="shared" ca="1" si="8"/>
        <v>1030059.65</v>
      </c>
      <c r="H65" s="205">
        <f t="shared" ca="1" si="9"/>
        <v>0</v>
      </c>
      <c r="I65" s="206">
        <f t="shared" ca="1" si="10"/>
        <v>61044043.34830384</v>
      </c>
      <c r="K65" s="206">
        <f t="shared" ca="1" si="2"/>
        <v>61044043.34830384</v>
      </c>
      <c r="L65" s="265">
        <f ca="1">IF(D65="","",IFERROR(INDEX('Lifetime PD'!$C$57:$ED$105,MATCH(ECL!$D$18,'Lifetime PD'!$B$57:$B$105,0),MATCH(ECL!D65,'Lifetime PD'!$C$56:$FZ$56,0)),0))</f>
        <v>3.7422380462773797E-3</v>
      </c>
      <c r="M65" s="265">
        <f t="shared" ca="1" si="5"/>
        <v>0.39539999999999997</v>
      </c>
      <c r="N65" s="266">
        <f t="shared" ca="1" si="17"/>
        <v>0.83677418999419373</v>
      </c>
      <c r="O65" s="206">
        <f t="shared" ca="1" si="11"/>
        <v>75582.219838365098</v>
      </c>
      <c r="Q65" s="200">
        <f ca="1">IF(D65="","",IFERROR(INDEX('FL PD'!$C$61:$ED$109,MATCH(ECL!$D$18,'FL PD'!$B$61:$B$109,0),MATCH(ECL!D65,'FL PD'!$C$60:$FZ$60,0)),0))</f>
        <v>4.0629807795771189E-3</v>
      </c>
      <c r="R65" s="200">
        <f t="shared" ca="1" si="12"/>
        <v>0.39539999999999997</v>
      </c>
      <c r="S65" s="206">
        <f t="shared" ca="1" si="15"/>
        <v>82060.281223031518</v>
      </c>
      <c r="T65" s="73">
        <v>46402.309339027532</v>
      </c>
      <c r="U65" s="75"/>
    </row>
    <row r="66" spans="2:21" ht="17.25" customHeight="1" x14ac:dyDescent="0.25">
      <c r="B66" s="207">
        <f t="shared" si="16"/>
        <v>46783</v>
      </c>
      <c r="C66" s="202">
        <f t="shared" ca="1" si="6"/>
        <v>46783</v>
      </c>
      <c r="D66" s="203">
        <f t="shared" ca="1" si="4"/>
        <v>37</v>
      </c>
      <c r="E66" s="204">
        <f t="shared" ca="1" si="7"/>
        <v>533333</v>
      </c>
      <c r="F66" s="204">
        <f t="shared" ca="1" si="14"/>
        <v>496726.65</v>
      </c>
      <c r="G66" s="204">
        <f t="shared" ca="1" si="8"/>
        <v>1030059.65</v>
      </c>
      <c r="H66" s="205">
        <f t="shared" ca="1" si="9"/>
        <v>0</v>
      </c>
      <c r="I66" s="206">
        <f t="shared" ca="1" si="10"/>
        <v>60013983.698303841</v>
      </c>
      <c r="K66" s="206">
        <f t="shared" ca="1" si="2"/>
        <v>60013983.698303841</v>
      </c>
      <c r="L66" s="265">
        <f ca="1">IF(D66="","",IFERROR(INDEX('Lifetime PD'!$C$57:$ED$105,MATCH(ECL!$D$18,'Lifetime PD'!$B$57:$B$105,0),MATCH(ECL!D66,'Lifetime PD'!$C$56:$FZ$56,0)),0))</f>
        <v>3.1141760685849951E-3</v>
      </c>
      <c r="M66" s="265">
        <f t="shared" ca="1" si="5"/>
        <v>0.39539999999999997</v>
      </c>
      <c r="N66" s="266">
        <f t="shared" ca="1" si="17"/>
        <v>0.83256332787046705</v>
      </c>
      <c r="O66" s="206">
        <f t="shared" ca="1" si="11"/>
        <v>61524.708031427625</v>
      </c>
      <c r="Q66" s="200">
        <f ca="1">IF(D66="","",IFERROR(INDEX('FL PD'!$C$61:$ED$109,MATCH(ECL!$D$18,'FL PD'!$B$61:$B$109,0),MATCH(ECL!D66,'FL PD'!$C$60:$FZ$60,0)),0))</f>
        <v>3.2951394549280977E-3</v>
      </c>
      <c r="R66" s="200">
        <f t="shared" ca="1" si="12"/>
        <v>0.39539999999999997</v>
      </c>
      <c r="S66" s="206">
        <f t="shared" ca="1" si="15"/>
        <v>65099.881452562004</v>
      </c>
      <c r="T66" s="73">
        <v>22610.289820257407</v>
      </c>
      <c r="U66" s="75"/>
    </row>
    <row r="67" spans="2:21" ht="17.25" customHeight="1" x14ac:dyDescent="0.25">
      <c r="B67" s="207">
        <f t="shared" si="16"/>
        <v>46812</v>
      </c>
      <c r="C67" s="202">
        <f t="shared" ca="1" si="6"/>
        <v>46812</v>
      </c>
      <c r="D67" s="203">
        <f t="shared" ca="1" si="4"/>
        <v>38</v>
      </c>
      <c r="E67" s="204">
        <f t="shared" ca="1" si="7"/>
        <v>533333</v>
      </c>
      <c r="F67" s="204">
        <f t="shared" ca="1" si="14"/>
        <v>496726.65</v>
      </c>
      <c r="G67" s="204">
        <f t="shared" ca="1" si="8"/>
        <v>1030059.65</v>
      </c>
      <c r="H67" s="205">
        <f t="shared" ca="1" si="9"/>
        <v>0</v>
      </c>
      <c r="I67" s="206">
        <f t="shared" ca="1" si="10"/>
        <v>58983924.048303843</v>
      </c>
      <c r="K67" s="206">
        <f t="shared" ca="1" si="2"/>
        <v>58983924.048303843</v>
      </c>
      <c r="L67" s="265">
        <f ca="1">IF(D67="","",IFERROR(INDEX('Lifetime PD'!$C$57:$ED$105,MATCH(ECL!$D$18,'Lifetime PD'!$B$57:$B$105,0),MATCH(ECL!D67,'Lifetime PD'!$C$56:$FZ$56,0)),0))</f>
        <v>3.1044779759987762E-3</v>
      </c>
      <c r="M67" s="265">
        <f t="shared" ca="1" si="5"/>
        <v>0.39539999999999997</v>
      </c>
      <c r="N67" s="266">
        <f t="shared" ca="1" si="17"/>
        <v>0.82864331992856666</v>
      </c>
      <c r="O67" s="206">
        <f t="shared" ca="1" si="11"/>
        <v>59996.586714856458</v>
      </c>
      <c r="Q67" s="200">
        <f ca="1">IF(D67="","",IFERROR(INDEX('FL PD'!$C$61:$ED$109,MATCH(ECL!$D$18,'FL PD'!$B$61:$B$109,0),MATCH(ECL!D67,'FL PD'!$C$60:$FZ$60,0)),0))</f>
        <v>3.2842815109006551E-3</v>
      </c>
      <c r="R67" s="200">
        <f t="shared" ca="1" si="12"/>
        <v>0.39539999999999997</v>
      </c>
      <c r="S67" s="206">
        <f t="shared" ca="1" si="15"/>
        <v>63471.437706481782</v>
      </c>
      <c r="T67" s="73">
        <v>18662.796295981465</v>
      </c>
      <c r="U67" s="75"/>
    </row>
    <row r="68" spans="2:21" ht="17.25" customHeight="1" x14ac:dyDescent="0.25">
      <c r="B68" s="207">
        <f t="shared" si="16"/>
        <v>46843</v>
      </c>
      <c r="C68" s="202">
        <f t="shared" ca="1" si="6"/>
        <v>46843</v>
      </c>
      <c r="D68" s="203">
        <f t="shared" ca="1" si="4"/>
        <v>39</v>
      </c>
      <c r="E68" s="204">
        <f t="shared" ca="1" si="7"/>
        <v>533333</v>
      </c>
      <c r="F68" s="204">
        <f t="shared" ca="1" si="14"/>
        <v>496726.65</v>
      </c>
      <c r="G68" s="204">
        <f t="shared" ca="1" si="8"/>
        <v>1030059.65</v>
      </c>
      <c r="H68" s="205">
        <f t="shared" ca="1" si="9"/>
        <v>0</v>
      </c>
      <c r="I68" s="206">
        <f t="shared" ca="1" si="10"/>
        <v>57953864.398303844</v>
      </c>
      <c r="K68" s="206">
        <f t="shared" ca="1" si="2"/>
        <v>57953864.398303844</v>
      </c>
      <c r="L68" s="265">
        <f ca="1">IF(D68="","",IFERROR(INDEX('Lifetime PD'!$C$57:$ED$105,MATCH(ECL!$D$18,'Lifetime PD'!$B$57:$B$105,0),MATCH(ECL!D68,'Lifetime PD'!$C$56:$FZ$56,0)),0))</f>
        <v>3.0948100849804705E-3</v>
      </c>
      <c r="M68" s="265">
        <f t="shared" ca="1" si="5"/>
        <v>0.39539999999999997</v>
      </c>
      <c r="N68" s="266">
        <f t="shared" ca="1" si="17"/>
        <v>0.82447337442631519</v>
      </c>
      <c r="O68" s="206">
        <f t="shared" ca="1" si="11"/>
        <v>58469.543587811822</v>
      </c>
      <c r="Q68" s="200">
        <f ca="1">IF(D68="","",IFERROR(INDEX('FL PD'!$C$61:$ED$109,MATCH(ECL!$D$18,'FL PD'!$B$61:$B$109,0),MATCH(ECL!D68,'FL PD'!$C$60:$FZ$60,0)),0))</f>
        <v>3.27345934531309E-3</v>
      </c>
      <c r="R68" s="200">
        <f t="shared" ca="1" si="12"/>
        <v>0.39539999999999997</v>
      </c>
      <c r="S68" s="206">
        <f t="shared" ca="1" si="15"/>
        <v>61844.723462222231</v>
      </c>
      <c r="T68" s="73">
        <v>12277.584223746573</v>
      </c>
      <c r="U68" s="75"/>
    </row>
    <row r="69" spans="2:21" ht="17.25" customHeight="1" x14ac:dyDescent="0.25">
      <c r="B69" s="207">
        <f t="shared" si="16"/>
        <v>46873</v>
      </c>
      <c r="C69" s="202">
        <f t="shared" ca="1" si="6"/>
        <v>46873</v>
      </c>
      <c r="D69" s="203">
        <f t="shared" ca="1" si="4"/>
        <v>40</v>
      </c>
      <c r="E69" s="204">
        <f t="shared" ca="1" si="7"/>
        <v>533333</v>
      </c>
      <c r="F69" s="204">
        <f t="shared" ca="1" si="14"/>
        <v>496726.65</v>
      </c>
      <c r="G69" s="204">
        <f t="shared" ca="1" si="8"/>
        <v>1030059.65</v>
      </c>
      <c r="H69" s="205">
        <f t="shared" ca="1" si="9"/>
        <v>0</v>
      </c>
      <c r="I69" s="206">
        <f t="shared" ca="1" si="10"/>
        <v>56923804.748303846</v>
      </c>
      <c r="K69" s="206">
        <f t="shared" ca="1" si="2"/>
        <v>56923804.748303846</v>
      </c>
      <c r="L69" s="265">
        <f ca="1">IF(D69="","",IFERROR(INDEX('Lifetime PD'!$C$57:$ED$105,MATCH(ECL!$D$18,'Lifetime PD'!$B$57:$B$105,0),MATCH(ECL!D69,'Lifetime PD'!$C$56:$FZ$56,0)),0))</f>
        <v>3.0851723014770904E-3</v>
      </c>
      <c r="M69" s="265">
        <f t="shared" ca="1" si="5"/>
        <v>0.39539999999999997</v>
      </c>
      <c r="N69" s="266">
        <f t="shared" ca="1" si="17"/>
        <v>0.82045792416356567</v>
      </c>
      <c r="O69" s="206">
        <f t="shared" ca="1" si="11"/>
        <v>56972.637185814601</v>
      </c>
      <c r="Q69" s="200">
        <f ca="1">IF(D69="","",IFERROR(INDEX('FL PD'!$C$61:$ED$109,MATCH(ECL!$D$18,'FL PD'!$B$61:$B$109,0),MATCH(ECL!D69,'FL PD'!$C$60:$FZ$60,0)),0))</f>
        <v>3.2626728402701533E-3</v>
      </c>
      <c r="R69" s="200">
        <f t="shared" ca="1" si="12"/>
        <v>0.39539999999999997</v>
      </c>
      <c r="S69" s="206">
        <f t="shared" ca="1" si="15"/>
        <v>60250.468311195218</v>
      </c>
      <c r="T69" s="73">
        <v>8490.7770940367409</v>
      </c>
      <c r="U69" s="75"/>
    </row>
    <row r="70" spans="2:21" ht="17.25" customHeight="1" x14ac:dyDescent="0.25">
      <c r="B70" s="207">
        <f t="shared" si="16"/>
        <v>46904</v>
      </c>
      <c r="C70" s="202">
        <f t="shared" ca="1" si="6"/>
        <v>46904</v>
      </c>
      <c r="D70" s="203">
        <f t="shared" ca="1" si="4"/>
        <v>41</v>
      </c>
      <c r="E70" s="204">
        <f t="shared" ca="1" si="7"/>
        <v>533333</v>
      </c>
      <c r="F70" s="204">
        <f t="shared" ca="1" si="14"/>
        <v>496726.65</v>
      </c>
      <c r="G70" s="204">
        <f t="shared" ca="1" si="8"/>
        <v>1030059.65</v>
      </c>
      <c r="H70" s="205">
        <f t="shared" ca="1" si="9"/>
        <v>0</v>
      </c>
      <c r="I70" s="206">
        <f t="shared" ca="1" si="10"/>
        <v>55893745.098303847</v>
      </c>
      <c r="K70" s="206">
        <f t="shared" ca="1" si="2"/>
        <v>55893745.098303847</v>
      </c>
      <c r="L70" s="265">
        <f ca="1">IF(D70="","",IFERROR(INDEX('Lifetime PD'!$C$57:$ED$105,MATCH(ECL!$D$18,'Lifetime PD'!$B$57:$B$105,0),MATCH(ECL!D70,'Lifetime PD'!$C$56:$FZ$56,0)),0))</f>
        <v>3.0755645317283031E-3</v>
      </c>
      <c r="M70" s="265">
        <f t="shared" ca="1" si="5"/>
        <v>0.39539999999999997</v>
      </c>
      <c r="N70" s="266">
        <f t="shared" ca="1" si="17"/>
        <v>0.81632916967007962</v>
      </c>
      <c r="O70" s="206">
        <f t="shared" ca="1" si="11"/>
        <v>55486.845352132608</v>
      </c>
      <c r="Q70" s="200">
        <f ca="1">IF(D70="","",IFERROR(INDEX('FL PD'!$C$61:$ED$109,MATCH(ECL!$D$18,'FL PD'!$B$61:$B$109,0),MATCH(ECL!D70,'FL PD'!$C$60:$FZ$60,0)),0))</f>
        <v>3.2519218782657289E-3</v>
      </c>
      <c r="R70" s="200">
        <f t="shared" ca="1" si="12"/>
        <v>0.39539999999999997</v>
      </c>
      <c r="S70" s="206">
        <f t="shared" ca="1" si="15"/>
        <v>58668.541822190316</v>
      </c>
      <c r="T70" s="73">
        <v>4761.885523143048</v>
      </c>
      <c r="U70" s="75"/>
    </row>
    <row r="71" spans="2:21" ht="17.25" customHeight="1" x14ac:dyDescent="0.25">
      <c r="B71" s="207">
        <f t="shared" si="16"/>
        <v>46934</v>
      </c>
      <c r="C71" s="202">
        <f t="shared" ca="1" si="6"/>
        <v>46934</v>
      </c>
      <c r="D71" s="203">
        <f t="shared" ca="1" si="4"/>
        <v>42</v>
      </c>
      <c r="E71" s="204">
        <f t="shared" ca="1" si="7"/>
        <v>533333</v>
      </c>
      <c r="F71" s="204">
        <f t="shared" ca="1" si="14"/>
        <v>496726.65</v>
      </c>
      <c r="G71" s="204">
        <f t="shared" ca="1" si="8"/>
        <v>1030059.65</v>
      </c>
      <c r="H71" s="205">
        <f t="shared" ca="1" si="9"/>
        <v>0</v>
      </c>
      <c r="I71" s="206">
        <f t="shared" ca="1" si="10"/>
        <v>54863685.448303849</v>
      </c>
      <c r="K71" s="206">
        <f t="shared" ca="1" si="2"/>
        <v>54863685.448303849</v>
      </c>
      <c r="L71" s="265">
        <f ca="1">IF(D71="","",IFERROR(INDEX('Lifetime PD'!$C$57:$ED$105,MATCH(ECL!$D$18,'Lifetime PD'!$B$57:$B$105,0),MATCH(ECL!D71,'Lifetime PD'!$C$56:$FZ$56,0)),0))</f>
        <v>3.0659866822662085E-3</v>
      </c>
      <c r="M71" s="265">
        <f t="shared" ca="1" si="5"/>
        <v>0.39539999999999997</v>
      </c>
      <c r="N71" s="266">
        <f t="shared" ca="1" si="17"/>
        <v>0.81235338430148274</v>
      </c>
      <c r="O71" s="206">
        <f t="shared" ca="1" si="11"/>
        <v>54030.240537163991</v>
      </c>
      <c r="Q71" s="200">
        <f ca="1">IF(D71="","",IFERROR(INDEX('FL PD'!$C$61:$ED$109,MATCH(ECL!$D$18,'FL PD'!$B$61:$B$109,0),MATCH(ECL!D71,'FL PD'!$C$60:$FZ$60,0)),0))</f>
        <v>3.2412063421802806E-3</v>
      </c>
      <c r="R71" s="200">
        <f t="shared" ca="1" si="12"/>
        <v>0.39539999999999997</v>
      </c>
      <c r="S71" s="206">
        <f t="shared" ca="1" si="15"/>
        <v>57118.042720635902</v>
      </c>
      <c r="T71" s="73">
        <v>0</v>
      </c>
      <c r="U71" s="75"/>
    </row>
    <row r="72" spans="2:21" ht="17.25" customHeight="1" x14ac:dyDescent="0.25">
      <c r="B72" s="207">
        <f t="shared" si="16"/>
        <v>46965</v>
      </c>
      <c r="C72" s="202">
        <f t="shared" ca="1" si="6"/>
        <v>46965</v>
      </c>
      <c r="D72" s="203">
        <f t="shared" ca="1" si="4"/>
        <v>43</v>
      </c>
      <c r="E72" s="204">
        <f t="shared" ca="1" si="7"/>
        <v>533333</v>
      </c>
      <c r="F72" s="204">
        <f t="shared" ca="1" si="14"/>
        <v>496726.65</v>
      </c>
      <c r="G72" s="204">
        <f t="shared" ca="1" si="8"/>
        <v>1030059.65</v>
      </c>
      <c r="H72" s="205">
        <f t="shared" ca="1" si="9"/>
        <v>0</v>
      </c>
      <c r="I72" s="206">
        <f t="shared" ca="1" si="10"/>
        <v>53833625.79830385</v>
      </c>
      <c r="K72" s="206">
        <f t="shared" ca="1" si="2"/>
        <v>53833625.79830385</v>
      </c>
      <c r="L72" s="265">
        <f ca="1">IF(D72="","",IFERROR(INDEX('Lifetime PD'!$C$57:$ED$105,MATCH(ECL!$D$18,'Lifetime PD'!$B$57:$B$105,0),MATCH(ECL!D72,'Lifetime PD'!$C$56:$FZ$56,0)),0))</f>
        <v>3.0564386599136739E-3</v>
      </c>
      <c r="M72" s="265">
        <f t="shared" ca="1" si="5"/>
        <v>0.39539999999999997</v>
      </c>
      <c r="N72" s="266">
        <f t="shared" ca="1" si="17"/>
        <v>0.8082654139291412</v>
      </c>
      <c r="O72" s="206">
        <f t="shared" ca="1" si="11"/>
        <v>52584.769693190086</v>
      </c>
      <c r="Q72" s="200">
        <f ca="1">IF(D72="","",IFERROR(INDEX('FL PD'!$C$61:$ED$109,MATCH(ECL!$D$18,'FL PD'!$B$61:$B$109,0),MATCH(ECL!D72,'FL PD'!$C$60:$FZ$60,0)),0))</f>
        <v>3.2305261152805187E-3</v>
      </c>
      <c r="R72" s="200">
        <f t="shared" ca="1" si="12"/>
        <v>0.39539999999999997</v>
      </c>
      <c r="S72" s="206">
        <f t="shared" ca="1" si="15"/>
        <v>55579.872741388543</v>
      </c>
      <c r="T72" s="73">
        <v>0</v>
      </c>
      <c r="U72" s="75"/>
    </row>
    <row r="73" spans="2:21" ht="17.25" customHeight="1" x14ac:dyDescent="0.25">
      <c r="B73" s="207">
        <f t="shared" si="16"/>
        <v>46996</v>
      </c>
      <c r="C73" s="202">
        <f t="shared" ca="1" si="6"/>
        <v>46996</v>
      </c>
      <c r="D73" s="203">
        <f t="shared" ca="1" si="4"/>
        <v>44</v>
      </c>
      <c r="E73" s="204">
        <f t="shared" ca="1" si="7"/>
        <v>533333</v>
      </c>
      <c r="F73" s="204">
        <f t="shared" ca="1" si="14"/>
        <v>496726.65</v>
      </c>
      <c r="G73" s="204">
        <f t="shared" ca="1" si="8"/>
        <v>1030059.65</v>
      </c>
      <c r="H73" s="205">
        <f t="shared" ca="1" si="9"/>
        <v>0</v>
      </c>
      <c r="I73" s="206">
        <f t="shared" ca="1" si="10"/>
        <v>52803566.148303851</v>
      </c>
      <c r="K73" s="206">
        <f t="shared" ca="1" si="2"/>
        <v>52803566.148303851</v>
      </c>
      <c r="L73" s="265">
        <f ca="1">IF(D73="","",IFERROR(INDEX('Lifetime PD'!$C$57:$ED$105,MATCH(ECL!$D$18,'Lifetime PD'!$B$57:$B$105,0),MATCH(ECL!D73,'Lifetime PD'!$C$56:$FZ$56,0)),0))</f>
        <v>3.04692037178389E-3</v>
      </c>
      <c r="M73" s="265">
        <f t="shared" ca="1" si="5"/>
        <v>0.39539999999999997</v>
      </c>
      <c r="N73" s="266">
        <f t="shared" ca="1" si="17"/>
        <v>0.80419801527113988</v>
      </c>
      <c r="O73" s="206">
        <f t="shared" ca="1" si="11"/>
        <v>51159.232505062988</v>
      </c>
      <c r="Q73" s="200">
        <f ca="1">IF(D73="","",IFERROR(INDEX('FL PD'!$C$61:$ED$109,MATCH(ECL!$D$18,'FL PD'!$B$61:$B$109,0),MATCH(ECL!D73,'FL PD'!$C$60:$FZ$60,0)),0))</f>
        <v>3.2198810812179568E-3</v>
      </c>
      <c r="R73" s="200">
        <f t="shared" ca="1" si="12"/>
        <v>0.39539999999999997</v>
      </c>
      <c r="S73" s="206">
        <f t="shared" ca="1" si="15"/>
        <v>54063.324528642021</v>
      </c>
      <c r="T73" s="73">
        <v>0</v>
      </c>
      <c r="U73" s="75"/>
    </row>
    <row r="74" spans="2:21" ht="17.25" customHeight="1" x14ac:dyDescent="0.25">
      <c r="B74" s="207">
        <f t="shared" si="16"/>
        <v>47026</v>
      </c>
      <c r="C74" s="202">
        <f t="shared" ca="1" si="6"/>
        <v>47026</v>
      </c>
      <c r="D74" s="203">
        <f t="shared" ca="1" si="4"/>
        <v>45</v>
      </c>
      <c r="E74" s="204">
        <f t="shared" ca="1" si="7"/>
        <v>533333</v>
      </c>
      <c r="F74" s="204">
        <f t="shared" ca="1" si="14"/>
        <v>496726.65</v>
      </c>
      <c r="G74" s="204">
        <f t="shared" ca="1" si="8"/>
        <v>1030059.65</v>
      </c>
      <c r="H74" s="205">
        <f t="shared" ca="1" si="9"/>
        <v>0</v>
      </c>
      <c r="I74" s="206">
        <f t="shared" ca="1" si="10"/>
        <v>51773506.498303853</v>
      </c>
      <c r="K74" s="206">
        <f t="shared" ca="1" si="2"/>
        <v>51773506.498303853</v>
      </c>
      <c r="L74" s="265">
        <f ca="1">IF(D74="","",IFERROR(INDEX('Lifetime PD'!$C$57:$ED$105,MATCH(ECL!$D$18,'Lifetime PD'!$B$57:$B$105,0),MATCH(ECL!D74,'Lifetime PD'!$C$56:$FZ$56,0)),0))</f>
        <v>3.0374317252792604E-3</v>
      </c>
      <c r="M74" s="265">
        <f t="shared" ca="1" si="5"/>
        <v>0.39539999999999997</v>
      </c>
      <c r="N74" s="266">
        <f t="shared" ca="1" si="17"/>
        <v>0.80028131252258827</v>
      </c>
      <c r="O74" s="206">
        <f t="shared" ca="1" si="11"/>
        <v>49761.49794065216</v>
      </c>
      <c r="Q74" s="200">
        <f ca="1">IF(D74="","",IFERROR(INDEX('FL PD'!$C$61:$ED$109,MATCH(ECL!$D$18,'FL PD'!$B$61:$B$109,0),MATCH(ECL!D74,'FL PD'!$C$60:$FZ$60,0)),0))</f>
        <v>3.2092711240270244E-3</v>
      </c>
      <c r="R74" s="200">
        <f t="shared" ca="1" si="12"/>
        <v>0.39539999999999997</v>
      </c>
      <c r="S74" s="206">
        <f t="shared" ca="1" si="15"/>
        <v>52576.700605371669</v>
      </c>
      <c r="T74" s="73">
        <v>0</v>
      </c>
      <c r="U74" s="75"/>
    </row>
    <row r="75" spans="2:21" ht="17.25" customHeight="1" x14ac:dyDescent="0.25">
      <c r="B75" s="207">
        <f t="shared" si="16"/>
        <v>47057</v>
      </c>
      <c r="C75" s="202">
        <f t="shared" ca="1" si="6"/>
        <v>47057</v>
      </c>
      <c r="D75" s="203">
        <f t="shared" ca="1" si="4"/>
        <v>46</v>
      </c>
      <c r="E75" s="204">
        <f t="shared" ca="1" si="7"/>
        <v>533333</v>
      </c>
      <c r="F75" s="204">
        <f t="shared" ca="1" si="14"/>
        <v>496726.65</v>
      </c>
      <c r="G75" s="204">
        <f t="shared" ca="1" si="8"/>
        <v>1030059.65</v>
      </c>
      <c r="H75" s="205">
        <f t="shared" ca="1" si="9"/>
        <v>0</v>
      </c>
      <c r="I75" s="206">
        <f t="shared" ca="1" si="10"/>
        <v>50743446.848303854</v>
      </c>
      <c r="K75" s="206">
        <f t="shared" ca="1" si="2"/>
        <v>50743446.848303854</v>
      </c>
      <c r="L75" s="265">
        <f ca="1">IF(D75="","",IFERROR(INDEX('Lifetime PD'!$C$57:$ED$105,MATCH(ECL!$D$18,'Lifetime PD'!$B$57:$B$105,0),MATCH(ECL!D75,'Lifetime PD'!$C$56:$FZ$56,0)),0))</f>
        <v>3.0279726280904029E-3</v>
      </c>
      <c r="M75" s="265">
        <f t="shared" ca="1" si="5"/>
        <v>0.39539999999999997</v>
      </c>
      <c r="N75" s="266">
        <f t="shared" ca="1" si="17"/>
        <v>0.79625409190856467</v>
      </c>
      <c r="O75" s="206">
        <f t="shared" ca="1" si="11"/>
        <v>48374.91905160663</v>
      </c>
      <c r="Q75" s="200">
        <f ca="1">IF(D75="","",IFERROR(INDEX('FL PD'!$C$61:$ED$109,MATCH(ECL!$D$18,'FL PD'!$B$61:$B$109,0),MATCH(ECL!D75,'FL PD'!$C$60:$FZ$60,0)),0))</f>
        <v>3.1986961281247339E-3</v>
      </c>
      <c r="R75" s="200">
        <f t="shared" ca="1" si="12"/>
        <v>0.39539999999999997</v>
      </c>
      <c r="S75" s="206">
        <f t="shared" ca="1" si="15"/>
        <v>51102.399286319363</v>
      </c>
      <c r="T75" s="73">
        <v>0</v>
      </c>
      <c r="U75" s="75"/>
    </row>
    <row r="76" spans="2:21" ht="17.25" customHeight="1" x14ac:dyDescent="0.25">
      <c r="B76" s="207">
        <f t="shared" si="16"/>
        <v>47087</v>
      </c>
      <c r="C76" s="202">
        <f t="shared" ca="1" si="6"/>
        <v>47087</v>
      </c>
      <c r="D76" s="203">
        <f t="shared" ca="1" si="4"/>
        <v>47</v>
      </c>
      <c r="E76" s="204">
        <f t="shared" ca="1" si="7"/>
        <v>533333</v>
      </c>
      <c r="F76" s="204">
        <f t="shared" ca="1" si="14"/>
        <v>496726.65</v>
      </c>
      <c r="G76" s="204">
        <f t="shared" ca="1" si="8"/>
        <v>1030059.65</v>
      </c>
      <c r="H76" s="205">
        <f t="shared" ca="1" si="9"/>
        <v>0</v>
      </c>
      <c r="I76" s="206">
        <f t="shared" ca="1" si="10"/>
        <v>49713387.198303856</v>
      </c>
      <c r="K76" s="206">
        <f t="shared" ca="1" si="2"/>
        <v>49713387.198303856</v>
      </c>
      <c r="L76" s="265">
        <f ca="1">IF(D76="","",IFERROR(INDEX('Lifetime PD'!$C$57:$ED$105,MATCH(ECL!$D$18,'Lifetime PD'!$B$57:$B$105,0),MATCH(ECL!D76,'Lifetime PD'!$C$56:$FZ$56,0)),0))</f>
        <v>3.0185429881957049E-3</v>
      </c>
      <c r="M76" s="265">
        <f t="shared" ca="1" si="5"/>
        <v>0.39539999999999997</v>
      </c>
      <c r="N76" s="266">
        <f t="shared" ca="1" si="17"/>
        <v>0.79237607861942172</v>
      </c>
      <c r="O76" s="206">
        <f t="shared" ca="1" si="11"/>
        <v>47015.249019473158</v>
      </c>
      <c r="Q76" s="200">
        <f ca="1">IF(D76="","",IFERROR(INDEX('FL PD'!$C$61:$ED$109,MATCH(ECL!$D$18,'FL PD'!$B$61:$B$109,0),MATCH(ECL!D76,'FL PD'!$C$60:$FZ$60,0)),0))</f>
        <v>3.1881559783085711E-3</v>
      </c>
      <c r="R76" s="200">
        <f t="shared" ca="1" si="12"/>
        <v>0.39539999999999997</v>
      </c>
      <c r="S76" s="206">
        <f t="shared" ca="1" si="15"/>
        <v>49657.052365749318</v>
      </c>
      <c r="T76" s="73"/>
      <c r="U76" s="75"/>
    </row>
    <row r="77" spans="2:21" ht="17.25" customHeight="1" x14ac:dyDescent="0.25">
      <c r="B77" s="207">
        <f t="shared" si="16"/>
        <v>47118</v>
      </c>
      <c r="C77" s="202">
        <f t="shared" ca="1" si="6"/>
        <v>47118</v>
      </c>
      <c r="D77" s="203">
        <f t="shared" ca="1" si="4"/>
        <v>48</v>
      </c>
      <c r="E77" s="204">
        <f t="shared" ca="1" si="7"/>
        <v>533333</v>
      </c>
      <c r="F77" s="204">
        <f t="shared" ca="1" si="14"/>
        <v>496726.65</v>
      </c>
      <c r="G77" s="204">
        <f t="shared" ca="1" si="8"/>
        <v>1030059.65</v>
      </c>
      <c r="H77" s="205">
        <f t="shared" ca="1" si="9"/>
        <v>0</v>
      </c>
      <c r="I77" s="206">
        <f t="shared" ca="1" si="10"/>
        <v>48683327.548303857</v>
      </c>
      <c r="K77" s="206">
        <f t="shared" ca="1" si="2"/>
        <v>48683327.548303857</v>
      </c>
      <c r="L77" s="265">
        <f ca="1">IF(D77="","",IFERROR(INDEX('Lifetime PD'!$C$57:$ED$105,MATCH(ECL!$D$18,'Lifetime PD'!$B$57:$B$105,0),MATCH(ECL!D77,'Lifetime PD'!$C$56:$FZ$56,0)),0))</f>
        <v>3.0091427138597693E-3</v>
      </c>
      <c r="M77" s="265">
        <f t="shared" ca="1" si="5"/>
        <v>0.39539999999999997</v>
      </c>
      <c r="N77" s="266">
        <f t="shared" ca="1" si="17"/>
        <v>0.78838863916789093</v>
      </c>
      <c r="O77" s="206">
        <f t="shared" ca="1" si="11"/>
        <v>45666.74556323963</v>
      </c>
      <c r="Q77" s="200">
        <f ca="1">IF(D77="","",IFERROR(INDEX('FL PD'!$C$61:$ED$109,MATCH(ECL!$D$18,'FL PD'!$B$61:$B$109,0),MATCH(ECL!D77,'FL PD'!$C$60:$FZ$60,0)),0))</f>
        <v>3.1776505597560512E-3</v>
      </c>
      <c r="R77" s="200">
        <f t="shared" ca="1" si="12"/>
        <v>0.39539999999999997</v>
      </c>
      <c r="S77" s="206">
        <f t="shared" ca="1" si="15"/>
        <v>48224.020393878891</v>
      </c>
      <c r="T77" s="73"/>
      <c r="U77" s="75"/>
    </row>
    <row r="78" spans="2:21" ht="17.25" customHeight="1" x14ac:dyDescent="0.25">
      <c r="B78" s="207">
        <f t="shared" si="16"/>
        <v>47149</v>
      </c>
      <c r="C78" s="202">
        <f t="shared" ca="1" si="6"/>
        <v>47149</v>
      </c>
      <c r="D78" s="203">
        <f t="shared" ca="1" si="4"/>
        <v>49</v>
      </c>
      <c r="E78" s="204">
        <f t="shared" ca="1" si="7"/>
        <v>533333</v>
      </c>
      <c r="F78" s="204">
        <f t="shared" ca="1" si="14"/>
        <v>496726.65</v>
      </c>
      <c r="G78" s="204">
        <f t="shared" ca="1" si="8"/>
        <v>1030059.65</v>
      </c>
      <c r="H78" s="205">
        <f t="shared" ca="1" si="9"/>
        <v>0</v>
      </c>
      <c r="I78" s="206">
        <f t="shared" ca="1" si="10"/>
        <v>47653267.898303859</v>
      </c>
      <c r="K78" s="206">
        <f t="shared" ca="1" si="2"/>
        <v>47653267.898303859</v>
      </c>
      <c r="L78" s="265">
        <f ca="1">IF(D78="","",IFERROR(INDEX('Lifetime PD'!$C$57:$ED$105,MATCH(ECL!$D$18,'Lifetime PD'!$B$57:$B$105,0),MATCH(ECL!D78,'Lifetime PD'!$C$56:$FZ$56,0)),0))</f>
        <v>2.6134812105895744E-3</v>
      </c>
      <c r="M78" s="265">
        <f t="shared" ca="1" si="5"/>
        <v>0.39539999999999997</v>
      </c>
      <c r="N78" s="266">
        <f t="shared" ca="1" si="17"/>
        <v>0.78442126553334868</v>
      </c>
      <c r="O78" s="206">
        <f t="shared" ca="1" si="11"/>
        <v>38627.632804301145</v>
      </c>
      <c r="Q78" s="200">
        <f ca="1">IF(D78="","",IFERROR(INDEX('FL PD'!$C$61:$ED$109,MATCH(ECL!$D$18,'FL PD'!$B$61:$B$109,0),MATCH(ECL!D78,'FL PD'!$C$60:$FZ$60,0)),0))</f>
        <v>2.707283081212708E-3</v>
      </c>
      <c r="R78" s="200">
        <f t="shared" ca="1" si="12"/>
        <v>0.39539999999999997</v>
      </c>
      <c r="S78" s="206">
        <f t="shared" ca="1" si="15"/>
        <v>40014.038109265857</v>
      </c>
      <c r="T78" s="73"/>
      <c r="U78" s="75"/>
    </row>
    <row r="79" spans="2:21" ht="17.25" customHeight="1" x14ac:dyDescent="0.25">
      <c r="B79" s="207">
        <f t="shared" si="16"/>
        <v>47177</v>
      </c>
      <c r="C79" s="202">
        <f t="shared" ca="1" si="6"/>
        <v>47177</v>
      </c>
      <c r="D79" s="203">
        <f t="shared" ca="1" si="4"/>
        <v>50</v>
      </c>
      <c r="E79" s="204">
        <f t="shared" ca="1" si="7"/>
        <v>533333</v>
      </c>
      <c r="F79" s="204">
        <f t="shared" ca="1" si="14"/>
        <v>496726.65</v>
      </c>
      <c r="G79" s="204">
        <f t="shared" ca="1" si="8"/>
        <v>1030059.65</v>
      </c>
      <c r="H79" s="205">
        <f t="shared" ca="1" si="9"/>
        <v>0</v>
      </c>
      <c r="I79" s="206">
        <f t="shared" ca="1" si="10"/>
        <v>46623208.24830386</v>
      </c>
      <c r="K79" s="206">
        <f t="shared" ca="1" si="2"/>
        <v>46623208.24830386</v>
      </c>
      <c r="L79" s="265">
        <f ca="1">IF(D79="","",IFERROR(INDEX('Lifetime PD'!$C$57:$ED$105,MATCH(ECL!$D$18,'Lifetime PD'!$B$57:$B$105,0),MATCH(ECL!D79,'Lifetime PD'!$C$56:$FZ$56,0)),0))</f>
        <v>2.6066509265515458E-3</v>
      </c>
      <c r="M79" s="265">
        <f t="shared" ca="1" si="5"/>
        <v>0.39539999999999997</v>
      </c>
      <c r="N79" s="266">
        <f t="shared" ca="1" si="17"/>
        <v>0.78085499427870964</v>
      </c>
      <c r="O79" s="206">
        <f t="shared" ca="1" si="11"/>
        <v>37522.527814955312</v>
      </c>
      <c r="Q79" s="200">
        <f ca="1">IF(D79="","",IFERROR(INDEX('FL PD'!$C$61:$ED$109,MATCH(ECL!$D$18,'FL PD'!$B$61:$B$109,0),MATCH(ECL!D79,'FL PD'!$C$60:$FZ$60,0)),0))</f>
        <v>2.6999536995307993E-3</v>
      </c>
      <c r="R79" s="200">
        <f t="shared" ca="1" si="12"/>
        <v>0.39539999999999997</v>
      </c>
      <c r="S79" s="206">
        <f t="shared" ca="1" si="15"/>
        <v>38865.61363387548</v>
      </c>
      <c r="T79" s="191">
        <f ca="1">SUM(Q30:Q79)</f>
        <v>0.2734212432425962</v>
      </c>
      <c r="U79" s="75"/>
    </row>
    <row r="80" spans="2:21" ht="17.25" customHeight="1" x14ac:dyDescent="0.25">
      <c r="B80" s="207">
        <f t="shared" si="16"/>
        <v>47208</v>
      </c>
      <c r="C80" s="202">
        <f t="shared" ca="1" si="6"/>
        <v>47208</v>
      </c>
      <c r="D80" s="203">
        <f t="shared" ca="1" si="4"/>
        <v>51</v>
      </c>
      <c r="E80" s="204">
        <f t="shared" ca="1" si="7"/>
        <v>533333</v>
      </c>
      <c r="F80" s="204">
        <f t="shared" ca="1" si="14"/>
        <v>496726.65</v>
      </c>
      <c r="G80" s="204">
        <f t="shared" ca="1" si="8"/>
        <v>1030059.65</v>
      </c>
      <c r="H80" s="205">
        <f t="shared" ca="1" si="9"/>
        <v>0</v>
      </c>
      <c r="I80" s="206">
        <f t="shared" ca="1" si="10"/>
        <v>45593148.598303862</v>
      </c>
      <c r="K80" s="206">
        <f t="shared" ca="1" si="2"/>
        <v>45593148.598303862</v>
      </c>
      <c r="L80" s="265">
        <f ca="1">IF(D80="","",IFERROR(INDEX('Lifetime PD'!$C$57:$ED$105,MATCH(ECL!$D$18,'Lifetime PD'!$B$57:$B$105,0),MATCH(ECL!D80,'Lifetime PD'!$C$56:$FZ$56,0)),0))</f>
        <v>2.5998384933323404E-3</v>
      </c>
      <c r="M80" s="265">
        <f t="shared" ca="1" si="5"/>
        <v>0.39539999999999997</v>
      </c>
      <c r="N80" s="266">
        <f t="shared" ca="1" si="17"/>
        <v>0.77692553187553282</v>
      </c>
      <c r="O80" s="206">
        <f t="shared" ca="1" si="11"/>
        <v>36413.465527842323</v>
      </c>
      <c r="Q80" s="200">
        <f ca="1">IF(D80="","",IFERROR(INDEX('FL PD'!$C$61:$ED$109,MATCH(ECL!$D$18,'FL PD'!$B$61:$B$109,0),MATCH(ECL!D80,'FL PD'!$C$60:$FZ$60,0)),0))</f>
        <v>2.6926441605601426E-3</v>
      </c>
      <c r="R80" s="200">
        <f t="shared" ca="1" si="12"/>
        <v>0.39539999999999997</v>
      </c>
      <c r="S80" s="206">
        <f t="shared" ca="1" si="15"/>
        <v>37713.306257585682</v>
      </c>
      <c r="T80" s="73"/>
      <c r="U80" s="75"/>
    </row>
    <row r="81" spans="2:21" ht="17.25" customHeight="1" x14ac:dyDescent="0.25">
      <c r="B81" s="207">
        <f t="shared" si="16"/>
        <v>47238</v>
      </c>
      <c r="C81" s="202">
        <f t="shared" ca="1" si="6"/>
        <v>47238</v>
      </c>
      <c r="D81" s="203">
        <f t="shared" ca="1" si="4"/>
        <v>52</v>
      </c>
      <c r="E81" s="204">
        <f t="shared" ca="1" si="7"/>
        <v>533333</v>
      </c>
      <c r="F81" s="204">
        <f t="shared" ca="1" si="14"/>
        <v>496726.65</v>
      </c>
      <c r="G81" s="204">
        <f t="shared" ca="1" si="8"/>
        <v>1030059.65</v>
      </c>
      <c r="H81" s="205">
        <f t="shared" ca="1" si="9"/>
        <v>0</v>
      </c>
      <c r="I81" s="206">
        <f t="shared" ca="1" si="10"/>
        <v>44563088.948303863</v>
      </c>
      <c r="K81" s="206">
        <f t="shared" ca="1" si="2"/>
        <v>44563088.948303863</v>
      </c>
      <c r="L81" s="265">
        <f ca="1">IF(D81="","",IFERROR(INDEX('Lifetime PD'!$C$57:$ED$105,MATCH(ECL!$D$18,'Lifetime PD'!$B$57:$B$105,0),MATCH(ECL!D81,'Lifetime PD'!$C$56:$FZ$56,0)),0))</f>
        <v>2.5930438642794984E-3</v>
      </c>
      <c r="M81" s="265">
        <f t="shared" ca="1" si="5"/>
        <v>0.39539999999999997</v>
      </c>
      <c r="N81" s="266">
        <f t="shared" ca="1" si="17"/>
        <v>0.77314165488462661</v>
      </c>
      <c r="O81" s="206">
        <f t="shared" ca="1" si="11"/>
        <v>35324.89566993279</v>
      </c>
      <c r="Q81" s="200">
        <f ca="1">IF(D81="","",IFERROR(INDEX('FL PD'!$C$61:$ED$109,MATCH(ECL!$D$18,'FL PD'!$B$61:$B$109,0),MATCH(ECL!D81,'FL PD'!$C$60:$FZ$60,0)),0))</f>
        <v>2.6853544105803762E-3</v>
      </c>
      <c r="R81" s="200">
        <f t="shared" ca="1" si="12"/>
        <v>0.39539999999999997</v>
      </c>
      <c r="S81" s="206">
        <f t="shared" ca="1" si="15"/>
        <v>36582.437226492257</v>
      </c>
      <c r="T81" s="73"/>
      <c r="U81" s="75"/>
    </row>
    <row r="82" spans="2:21" ht="17.25" customHeight="1" x14ac:dyDescent="0.25">
      <c r="B82" s="207">
        <f t="shared" si="16"/>
        <v>47269</v>
      </c>
      <c r="C82" s="202">
        <f t="shared" ca="1" si="6"/>
        <v>47269</v>
      </c>
      <c r="D82" s="203">
        <f t="shared" ca="1" si="4"/>
        <v>53</v>
      </c>
      <c r="E82" s="204">
        <f t="shared" ca="1" si="7"/>
        <v>533333</v>
      </c>
      <c r="F82" s="204">
        <f t="shared" ca="1" si="14"/>
        <v>496726.65</v>
      </c>
      <c r="G82" s="204">
        <f t="shared" ca="1" si="8"/>
        <v>1030059.65</v>
      </c>
      <c r="H82" s="205">
        <f t="shared" ca="1" si="9"/>
        <v>0</v>
      </c>
      <c r="I82" s="206">
        <f t="shared" ca="1" si="10"/>
        <v>43533029.298303865</v>
      </c>
      <c r="K82" s="206">
        <f t="shared" ca="1" si="2"/>
        <v>43533029.298303865</v>
      </c>
      <c r="L82" s="265">
        <f ca="1">IF(D82="","",IFERROR(INDEX('Lifetime PD'!$C$57:$ED$105,MATCH(ECL!$D$18,'Lifetime PD'!$B$57:$B$105,0),MATCH(ECL!D82,'Lifetime PD'!$C$56:$FZ$56,0)),0))</f>
        <v>2.5862669928620186E-3</v>
      </c>
      <c r="M82" s="265">
        <f t="shared" ca="1" si="5"/>
        <v>0.39539999999999997</v>
      </c>
      <c r="N82" s="266">
        <f t="shared" ca="1" si="17"/>
        <v>0.76925100798160528</v>
      </c>
      <c r="O82" s="206">
        <f t="shared" ca="1" si="11"/>
        <v>34244.98539030995</v>
      </c>
      <c r="Q82" s="200">
        <f ca="1">IF(D82="","",IFERROR(INDEX('FL PD'!$C$61:$ED$109,MATCH(ECL!$D$18,'FL PD'!$B$61:$B$109,0),MATCH(ECL!D82,'FL PD'!$C$60:$FZ$60,0)),0))</f>
        <v>2.6780843960176881E-3</v>
      </c>
      <c r="R82" s="200">
        <f t="shared" ca="1" si="12"/>
        <v>0.39539999999999997</v>
      </c>
      <c r="S82" s="206">
        <f t="shared" ca="1" si="15"/>
        <v>35460.747582813739</v>
      </c>
      <c r="T82" s="73"/>
      <c r="U82" s="75"/>
    </row>
    <row r="83" spans="2:21" ht="17.25" customHeight="1" x14ac:dyDescent="0.25">
      <c r="B83" s="207">
        <f t="shared" si="16"/>
        <v>47299</v>
      </c>
      <c r="C83" s="202">
        <f t="shared" ca="1" si="6"/>
        <v>47299</v>
      </c>
      <c r="D83" s="203">
        <f t="shared" ca="1" si="4"/>
        <v>54</v>
      </c>
      <c r="E83" s="204">
        <f t="shared" ca="1" si="7"/>
        <v>533333</v>
      </c>
      <c r="F83" s="204">
        <f t="shared" ca="1" si="14"/>
        <v>496726.65</v>
      </c>
      <c r="G83" s="204">
        <f t="shared" ca="1" si="8"/>
        <v>1030059.65</v>
      </c>
      <c r="H83" s="205">
        <f t="shared" ca="1" si="9"/>
        <v>0</v>
      </c>
      <c r="I83" s="206">
        <f t="shared" ca="1" si="10"/>
        <v>42502969.648303866</v>
      </c>
      <c r="K83" s="206">
        <f t="shared" ca="1" si="2"/>
        <v>42502969.648303866</v>
      </c>
      <c r="L83" s="265">
        <f ca="1">IF(D83="","",IFERROR(INDEX('Lifetime PD'!$C$57:$ED$105,MATCH(ECL!$D$18,'Lifetime PD'!$B$57:$B$105,0),MATCH(ECL!D83,'Lifetime PD'!$C$56:$FZ$56,0)),0))</f>
        <v>2.57950783267058E-3</v>
      </c>
      <c r="M83" s="265">
        <f t="shared" ca="1" si="5"/>
        <v>0.39539999999999997</v>
      </c>
      <c r="N83" s="266">
        <f t="shared" ca="1" si="17"/>
        <v>0.76550450838812911</v>
      </c>
      <c r="O83" s="206">
        <f t="shared" ca="1" si="11"/>
        <v>33184.902319947803</v>
      </c>
      <c r="Q83" s="200">
        <f ca="1">IF(D83="","",IFERROR(INDEX('FL PD'!$C$61:$ED$109,MATCH(ECL!$D$18,'FL PD'!$B$61:$B$109,0),MATCH(ECL!D83,'FL PD'!$C$60:$FZ$60,0)),0))</f>
        <v>2.6708340634422623E-3</v>
      </c>
      <c r="R83" s="200">
        <f t="shared" ca="1" si="12"/>
        <v>0.39539999999999997</v>
      </c>
      <c r="S83" s="206">
        <f t="shared" ca="1" si="15"/>
        <v>34359.797782183967</v>
      </c>
      <c r="T83" s="73"/>
      <c r="U83" s="75"/>
    </row>
    <row r="84" spans="2:21" ht="17.25" customHeight="1" x14ac:dyDescent="0.25">
      <c r="B84" s="207">
        <f t="shared" si="16"/>
        <v>47330</v>
      </c>
      <c r="C84" s="202">
        <f t="shared" ca="1" si="6"/>
        <v>47330</v>
      </c>
      <c r="D84" s="203">
        <f t="shared" ca="1" si="4"/>
        <v>55</v>
      </c>
      <c r="E84" s="204">
        <f t="shared" ca="1" si="7"/>
        <v>533333</v>
      </c>
      <c r="F84" s="204">
        <f t="shared" ca="1" si="14"/>
        <v>496726.65</v>
      </c>
      <c r="G84" s="204">
        <f t="shared" ca="1" si="8"/>
        <v>1030059.65</v>
      </c>
      <c r="H84" s="205">
        <f t="shared" ca="1" si="9"/>
        <v>0</v>
      </c>
      <c r="I84" s="206">
        <f t="shared" ca="1" si="10"/>
        <v>41472909.998303868</v>
      </c>
      <c r="K84" s="206">
        <f t="shared" ca="1" si="2"/>
        <v>41472909.998303868</v>
      </c>
      <c r="L84" s="265">
        <f ca="1">IF(D84="","",IFERROR(INDEX('Lifetime PD'!$C$57:$ED$105,MATCH(ECL!$D$18,'Lifetime PD'!$B$57:$B$105,0),MATCH(ECL!D84,'Lifetime PD'!$C$56:$FZ$56,0)),0))</f>
        <v>2.5727663374173204E-3</v>
      </c>
      <c r="M84" s="265">
        <f t="shared" ca="1" si="5"/>
        <v>0.39539999999999997</v>
      </c>
      <c r="N84" s="266">
        <f t="shared" ca="1" si="17"/>
        <v>0.76165229356308073</v>
      </c>
      <c r="O84" s="206">
        <f t="shared" ca="1" si="11"/>
        <v>32133.517861611246</v>
      </c>
      <c r="Q84" s="200">
        <f ca="1">IF(D84="","",IFERROR(INDEX('FL PD'!$C$61:$ED$109,MATCH(ECL!$D$18,'FL PD'!$B$61:$B$109,0),MATCH(ECL!D84,'FL PD'!$C$60:$FZ$60,0)),0))</f>
        <v>2.6636033595694997E-3</v>
      </c>
      <c r="R84" s="200">
        <f t="shared" ca="1" si="12"/>
        <v>0.39539999999999997</v>
      </c>
      <c r="S84" s="206">
        <f t="shared" ca="1" si="15"/>
        <v>33268.060486555878</v>
      </c>
      <c r="T84" s="73"/>
      <c r="U84" s="75"/>
    </row>
    <row r="85" spans="2:21" ht="17.25" customHeight="1" x14ac:dyDescent="0.25">
      <c r="B85" s="207">
        <f t="shared" si="16"/>
        <v>47361</v>
      </c>
      <c r="C85" s="202">
        <f t="shared" ca="1" si="6"/>
        <v>47361</v>
      </c>
      <c r="D85" s="203">
        <f t="shared" ca="1" si="4"/>
        <v>56</v>
      </c>
      <c r="E85" s="204">
        <f t="shared" ca="1" si="7"/>
        <v>533333</v>
      </c>
      <c r="F85" s="204">
        <f t="shared" ca="1" si="14"/>
        <v>496726.65</v>
      </c>
      <c r="G85" s="204">
        <f t="shared" ca="1" si="8"/>
        <v>1030059.65</v>
      </c>
      <c r="H85" s="205">
        <f t="shared" ca="1" si="9"/>
        <v>0</v>
      </c>
      <c r="I85" s="206">
        <f t="shared" ca="1" si="10"/>
        <v>40442850.348303869</v>
      </c>
      <c r="K85" s="206">
        <f t="shared" ca="1" si="2"/>
        <v>40442850.348303869</v>
      </c>
      <c r="L85" s="265">
        <f ca="1">IF(D85="","",IFERROR(INDEX('Lifetime PD'!$C$57:$ED$105,MATCH(ECL!$D$18,'Lifetime PD'!$B$57:$B$105,0),MATCH(ECL!D85,'Lifetime PD'!$C$56:$FZ$56,0)),0))</f>
        <v>2.5660424609351695E-3</v>
      </c>
      <c r="M85" s="265">
        <f t="shared" ca="1" si="5"/>
        <v>0.39539999999999997</v>
      </c>
      <c r="N85" s="266">
        <f t="shared" ca="1" si="17"/>
        <v>0.75781946407005274</v>
      </c>
      <c r="O85" s="206">
        <f t="shared" ca="1" si="11"/>
        <v>31096.249735513469</v>
      </c>
      <c r="Q85" s="265">
        <f ca="1">IF(D85="","",IFERROR(INDEX('FL PD'!$C$61:$ED$109,MATCH(ECL!$D$18,'FL PD'!$B$61:$B$109,0),MATCH(ECL!D85,'FL PD'!$C$60:$FZ$60,0)),0))</f>
        <v>2.6563922312591304E-3</v>
      </c>
      <c r="R85" s="265">
        <f t="shared" ca="1" si="12"/>
        <v>0.39539999999999997</v>
      </c>
      <c r="S85" s="206">
        <f t="shared" ca="1" si="15"/>
        <v>32191.141602780648</v>
      </c>
      <c r="T85" s="73"/>
      <c r="U85" s="75"/>
    </row>
    <row r="86" spans="2:21" ht="17.25" customHeight="1" x14ac:dyDescent="0.25">
      <c r="B86" s="207">
        <f t="shared" si="16"/>
        <v>47391</v>
      </c>
      <c r="C86" s="202">
        <f t="shared" ca="1" si="6"/>
        <v>47391</v>
      </c>
      <c r="D86" s="203">
        <f t="shared" ca="1" si="4"/>
        <v>57</v>
      </c>
      <c r="E86" s="204">
        <f t="shared" ca="1" si="7"/>
        <v>533333</v>
      </c>
      <c r="F86" s="204">
        <f t="shared" ca="1" si="14"/>
        <v>496726.65</v>
      </c>
      <c r="G86" s="204">
        <f t="shared" ca="1" si="8"/>
        <v>1030059.65</v>
      </c>
      <c r="H86" s="205">
        <f t="shared" ca="1" si="9"/>
        <v>0</v>
      </c>
      <c r="I86" s="206">
        <f t="shared" ca="1" si="10"/>
        <v>39412790.698303871</v>
      </c>
      <c r="K86" s="206">
        <f t="shared" ca="1" si="2"/>
        <v>39412790.698303871</v>
      </c>
      <c r="L86" s="265">
        <f ca="1">IF(D86="","",IFERROR(INDEX('Lifetime PD'!$C$57:$ED$105,MATCH(ECL!$D$18,'Lifetime PD'!$B$57:$B$105,0),MATCH(ECL!D86,'Lifetime PD'!$C$56:$FZ$56,0)),0))</f>
        <v>2.5593361571779605E-3</v>
      </c>
      <c r="M86" s="265">
        <f t="shared" ca="1" si="5"/>
        <v>0.39539999999999997</v>
      </c>
      <c r="N86" s="266">
        <f t="shared" ca="1" si="17"/>
        <v>0.75412863976874145</v>
      </c>
      <c r="O86" s="206">
        <f t="shared" ca="1" si="11"/>
        <v>30077.838192419211</v>
      </c>
      <c r="Q86" s="265">
        <f ca="1">IF(D86="","",IFERROR(INDEX('FL PD'!$C$61:$ED$109,MATCH(ECL!$D$18,'FL PD'!$B$61:$B$109,0),MATCH(ECL!D86,'FL PD'!$C$60:$FZ$60,0)),0))</f>
        <v>2.6492006255143252E-3</v>
      </c>
      <c r="R86" s="265">
        <f t="shared" ca="1" si="12"/>
        <v>0.39539999999999997</v>
      </c>
      <c r="S86" s="206">
        <f t="shared" ca="1" si="15"/>
        <v>31133.943671290468</v>
      </c>
      <c r="T86" s="73"/>
      <c r="U86" s="75"/>
    </row>
    <row r="87" spans="2:21" ht="17.25" customHeight="1" x14ac:dyDescent="0.25">
      <c r="B87" s="207">
        <f t="shared" si="16"/>
        <v>47422</v>
      </c>
      <c r="C87" s="202">
        <f t="shared" ca="1" si="6"/>
        <v>47422</v>
      </c>
      <c r="D87" s="203">
        <f t="shared" ca="1" si="4"/>
        <v>58</v>
      </c>
      <c r="E87" s="204">
        <f t="shared" ca="1" si="7"/>
        <v>533333</v>
      </c>
      <c r="F87" s="204">
        <f t="shared" ca="1" si="14"/>
        <v>496726.65</v>
      </c>
      <c r="G87" s="204">
        <f t="shared" ca="1" si="8"/>
        <v>1030059.65</v>
      </c>
      <c r="H87" s="205">
        <f t="shared" ca="1" si="9"/>
        <v>0</v>
      </c>
      <c r="I87" s="206">
        <f t="shared" ca="1" si="10"/>
        <v>38382731.048303872</v>
      </c>
      <c r="K87" s="206">
        <f t="shared" ca="1" si="2"/>
        <v>38382731.048303872</v>
      </c>
      <c r="L87" s="265">
        <f ca="1">IF(D87="","",IFERROR(INDEX('Lifetime PD'!$C$57:$ED$105,MATCH(ECL!$D$18,'Lifetime PD'!$B$57:$B$105,0),MATCH(ECL!D87,'Lifetime PD'!$C$56:$FZ$56,0)),0))</f>
        <v>2.5526473802196525E-3</v>
      </c>
      <c r="M87" s="265">
        <f t="shared" ca="1" si="5"/>
        <v>0.39539999999999997</v>
      </c>
      <c r="N87" s="266">
        <f t="shared" ca="1" si="17"/>
        <v>0.75033367122932959</v>
      </c>
      <c r="O87" s="206">
        <f t="shared" ca="1" si="11"/>
        <v>29068.177248200158</v>
      </c>
      <c r="Q87" s="265">
        <f ca="1">IF(D87="","",IFERROR(INDEX('FL PD'!$C$61:$ED$109,MATCH(ECL!$D$18,'FL PD'!$B$61:$B$109,0),MATCH(ECL!D87,'FL PD'!$C$60:$FZ$60,0)),0))</f>
        <v>2.642028489482251E-3</v>
      </c>
      <c r="R87" s="265">
        <f t="shared" ca="1" si="12"/>
        <v>0.39539999999999997</v>
      </c>
      <c r="S87" s="206">
        <f t="shared" ca="1" si="15"/>
        <v>30086.00131070831</v>
      </c>
      <c r="T87" s="73"/>
      <c r="U87" s="75"/>
    </row>
    <row r="88" spans="2:21" ht="17.25" customHeight="1" x14ac:dyDescent="0.25">
      <c r="B88" s="207">
        <f t="shared" si="16"/>
        <v>47452</v>
      </c>
      <c r="C88" s="202">
        <f t="shared" ca="1" si="6"/>
        <v>47452</v>
      </c>
      <c r="D88" s="203">
        <f t="shared" ca="1" si="4"/>
        <v>59</v>
      </c>
      <c r="E88" s="204">
        <f t="shared" ca="1" si="7"/>
        <v>533333</v>
      </c>
      <c r="F88" s="204">
        <f t="shared" ca="1" si="14"/>
        <v>496726.65</v>
      </c>
      <c r="G88" s="204">
        <f t="shared" ca="1" si="8"/>
        <v>1030059.65</v>
      </c>
      <c r="H88" s="205">
        <f t="shared" ca="1" si="9"/>
        <v>0</v>
      </c>
      <c r="I88" s="206">
        <f t="shared" ca="1" si="10"/>
        <v>37352671.398303874</v>
      </c>
      <c r="K88" s="206">
        <f t="shared" ca="1" si="2"/>
        <v>37352671.398303874</v>
      </c>
      <c r="L88" s="265">
        <f ca="1">IF(D88="","",IFERROR(INDEX('Lifetime PD'!$C$57:$ED$105,MATCH(ECL!$D$18,'Lifetime PD'!$B$57:$B$105,0),MATCH(ECL!D88,'Lifetime PD'!$C$56:$FZ$56,0)),0))</f>
        <v>2.5459760842542201E-3</v>
      </c>
      <c r="M88" s="265">
        <f t="shared" ca="1" si="5"/>
        <v>0.39539999999999997</v>
      </c>
      <c r="N88" s="266">
        <f t="shared" ca="1" si="17"/>
        <v>0.74667930514457392</v>
      </c>
      <c r="O88" s="206">
        <f t="shared" ca="1" si="11"/>
        <v>28076.745582395772</v>
      </c>
      <c r="Q88" s="265">
        <f ca="1">IF(D88="","",IFERROR(INDEX('FL PD'!$C$61:$ED$109,MATCH(ECL!$D$18,'FL PD'!$B$61:$B$109,0),MATCH(ECL!D88,'FL PD'!$C$60:$FZ$60,0)),0))</f>
        <v>2.6348757704525161E-3</v>
      </c>
      <c r="R88" s="265">
        <f t="shared" ca="1" si="12"/>
        <v>0.39539999999999997</v>
      </c>
      <c r="S88" s="206">
        <f t="shared" ca="1" si="15"/>
        <v>29057.12159110267</v>
      </c>
      <c r="U88" s="75"/>
    </row>
    <row r="89" spans="2:21" ht="17.25" customHeight="1" x14ac:dyDescent="0.25">
      <c r="B89" s="207">
        <f t="shared" si="16"/>
        <v>47483</v>
      </c>
      <c r="C89" s="202">
        <f t="shared" ca="1" si="6"/>
        <v>47483</v>
      </c>
      <c r="D89" s="203">
        <f t="shared" ca="1" si="4"/>
        <v>60</v>
      </c>
      <c r="E89" s="204">
        <f t="shared" ca="1" si="7"/>
        <v>533333</v>
      </c>
      <c r="F89" s="204">
        <f t="shared" ca="1" si="14"/>
        <v>496726.65</v>
      </c>
      <c r="G89" s="204">
        <f t="shared" ca="1" si="8"/>
        <v>1030059.65</v>
      </c>
      <c r="H89" s="205">
        <f t="shared" ca="1" si="9"/>
        <v>0</v>
      </c>
      <c r="I89" s="206">
        <f t="shared" ca="1" si="10"/>
        <v>36322611.748303875</v>
      </c>
      <c r="K89" s="206">
        <f t="shared" ca="1" si="2"/>
        <v>36322611.748303875</v>
      </c>
      <c r="L89" s="265">
        <f ca="1">IF(D89="","",IFERROR(INDEX('Lifetime PD'!$C$57:$ED$105,MATCH(ECL!$D$18,'Lifetime PD'!$B$57:$B$105,0),MATCH(ECL!D89,'Lifetime PD'!$C$56:$FZ$56,0)),0))</f>
        <v>2.5393222235953194E-3</v>
      </c>
      <c r="M89" s="265">
        <f t="shared" ca="1" si="5"/>
        <v>0.39539999999999997</v>
      </c>
      <c r="N89" s="266">
        <f t="shared" ca="1" si="17"/>
        <v>0.74292182356567193</v>
      </c>
      <c r="O89" s="206">
        <f t="shared" ca="1" si="11"/>
        <v>27094.095868420369</v>
      </c>
      <c r="Q89" s="265">
        <f ca="1">IF(D89="","",IFERROR(INDEX('FL PD'!$C$61:$ED$109,MATCH(ECL!$D$18,'FL PD'!$B$61:$B$109,0),MATCH(ECL!D89,'FL PD'!$C$60:$FZ$60,0)),0))</f>
        <v>2.6277424158580587E-3</v>
      </c>
      <c r="R89" s="265">
        <f t="shared" ca="1" si="12"/>
        <v>0.39539999999999997</v>
      </c>
      <c r="S89" s="206">
        <f t="shared" ca="1" si="15"/>
        <v>28037.522875678591</v>
      </c>
      <c r="U89" s="75"/>
    </row>
    <row r="90" spans="2:21" ht="17.25" customHeight="1" x14ac:dyDescent="0.25">
      <c r="B90" s="207">
        <f t="shared" si="16"/>
        <v>47514</v>
      </c>
      <c r="C90" s="202">
        <f t="shared" ca="1" si="6"/>
        <v>47514</v>
      </c>
      <c r="D90" s="203">
        <f t="shared" ca="1" si="4"/>
        <v>61</v>
      </c>
      <c r="E90" s="204">
        <f t="shared" ca="1" si="7"/>
        <v>533333</v>
      </c>
      <c r="F90" s="204">
        <f t="shared" ca="1" si="14"/>
        <v>496726.65</v>
      </c>
      <c r="G90" s="204">
        <f t="shared" ca="1" si="8"/>
        <v>1030059.65</v>
      </c>
      <c r="H90" s="205">
        <f t="shared" ca="1" si="9"/>
        <v>0</v>
      </c>
      <c r="I90" s="206">
        <f t="shared" ca="1" si="10"/>
        <v>35292552.098303877</v>
      </c>
      <c r="K90" s="206">
        <f t="shared" ca="1" si="2"/>
        <v>35292552.098303877</v>
      </c>
      <c r="L90" s="265">
        <f ca="1">IF(D90="","",IFERROR(INDEX('Lifetime PD'!$C$57:$ED$105,MATCH(ECL!$D$18,'Lifetime PD'!$B$57:$B$105,0),MATCH(ECL!D90,'Lifetime PD'!$C$56:$FZ$56,0)),0))</f>
        <v>2.2655122994407195E-3</v>
      </c>
      <c r="M90" s="265">
        <f t="shared" ca="1" si="5"/>
        <v>0.39539999999999997</v>
      </c>
      <c r="N90" s="266">
        <f t="shared" ca="1" si="17"/>
        <v>0.7391832505968231</v>
      </c>
      <c r="O90" s="206">
        <f t="shared" ca="1" si="11"/>
        <v>23368.900059754684</v>
      </c>
      <c r="Q90" s="265">
        <f ca="1">IF(D90="","",IFERROR(INDEX('FL PD'!$C$61:$ED$109,MATCH(ECL!$D$18,'FL PD'!$B$61:$B$109,0),MATCH(ECL!D90,'FL PD'!$C$60:$FZ$60,0)),0))</f>
        <v>2.3804232213024967E-3</v>
      </c>
      <c r="R90" s="265">
        <f t="shared" ca="1" si="12"/>
        <v>0.39539999999999997</v>
      </c>
      <c r="S90" s="206">
        <f t="shared" ca="1" si="15"/>
        <v>24554.213354864609</v>
      </c>
      <c r="U90" s="75"/>
    </row>
    <row r="91" spans="2:21" ht="17.25" customHeight="1" x14ac:dyDescent="0.25">
      <c r="B91" s="207">
        <f t="shared" si="16"/>
        <v>47542</v>
      </c>
      <c r="C91" s="202">
        <f t="shared" ca="1" si="6"/>
        <v>47542</v>
      </c>
      <c r="D91" s="203">
        <f t="shared" ca="1" si="4"/>
        <v>62</v>
      </c>
      <c r="E91" s="204">
        <f t="shared" ca="1" si="7"/>
        <v>533333</v>
      </c>
      <c r="F91" s="204">
        <f t="shared" ca="1" si="14"/>
        <v>496726.65</v>
      </c>
      <c r="G91" s="204">
        <f t="shared" ca="1" si="8"/>
        <v>1030059.65</v>
      </c>
      <c r="H91" s="205">
        <f t="shared" ca="1" si="9"/>
        <v>0</v>
      </c>
      <c r="I91" s="206">
        <f t="shared" ca="1" si="10"/>
        <v>34262492.448303878</v>
      </c>
      <c r="K91" s="206">
        <f t="shared" ca="1" si="2"/>
        <v>34262492.448303878</v>
      </c>
      <c r="L91" s="265">
        <f ca="1">IF(D91="","",IFERROR(INDEX('Lifetime PD'!$C$57:$ED$105,MATCH(ECL!$D$18,'Lifetime PD'!$B$57:$B$105,0),MATCH(ECL!D91,'Lifetime PD'!$C$56:$FZ$56,0)),0))</f>
        <v>2.2603797534617165E-3</v>
      </c>
      <c r="M91" s="265">
        <f t="shared" ca="1" si="5"/>
        <v>0.39539999999999997</v>
      </c>
      <c r="N91" s="266">
        <f t="shared" ca="1" si="17"/>
        <v>0.73582264820835819</v>
      </c>
      <c r="O91" s="206">
        <f t="shared" ca="1" si="11"/>
        <v>22532.541387792247</v>
      </c>
      <c r="Q91" s="265">
        <f ca="1">IF(D91="","",IFERROR(INDEX('FL PD'!$C$61:$ED$109,MATCH(ECL!$D$18,'FL PD'!$B$61:$B$109,0),MATCH(ECL!D91,'FL PD'!$C$60:$FZ$60,0)),0))</f>
        <v>2.3747568065900504E-3</v>
      </c>
      <c r="R91" s="265">
        <f t="shared" ca="1" si="12"/>
        <v>0.39539999999999997</v>
      </c>
      <c r="S91" s="206">
        <f t="shared" ca="1" si="15"/>
        <v>23672.706300117694</v>
      </c>
      <c r="U91" s="75"/>
    </row>
    <row r="92" spans="2:21" ht="17.25" customHeight="1" x14ac:dyDescent="0.25">
      <c r="B92" s="207">
        <f t="shared" si="16"/>
        <v>47573</v>
      </c>
      <c r="C92" s="202">
        <f t="shared" ca="1" si="6"/>
        <v>47573</v>
      </c>
      <c r="D92" s="203">
        <f t="shared" ca="1" si="4"/>
        <v>63</v>
      </c>
      <c r="E92" s="204">
        <f t="shared" ca="1" si="7"/>
        <v>533333</v>
      </c>
      <c r="F92" s="204">
        <f t="shared" ca="1" si="14"/>
        <v>496726.65</v>
      </c>
      <c r="G92" s="204">
        <f t="shared" ca="1" si="8"/>
        <v>1030059.65</v>
      </c>
      <c r="H92" s="205">
        <f t="shared" ca="1" si="9"/>
        <v>0</v>
      </c>
      <c r="I92" s="206">
        <f t="shared" ca="1" si="10"/>
        <v>33232432.79830388</v>
      </c>
      <c r="K92" s="206">
        <f t="shared" ca="1" si="2"/>
        <v>33232432.79830388</v>
      </c>
      <c r="L92" s="265">
        <f ca="1">IF(D92="","",IFERROR(INDEX('Lifetime PD'!$C$57:$ED$105,MATCH(ECL!$D$18,'Lifetime PD'!$B$57:$B$105,0),MATCH(ECL!D92,'Lifetime PD'!$C$56:$FZ$56,0)),0))</f>
        <v>2.2552588353288439E-3</v>
      </c>
      <c r="M92" s="265">
        <f t="shared" ca="1" si="5"/>
        <v>0.39539999999999997</v>
      </c>
      <c r="N92" s="266">
        <f t="shared" ca="1" si="17"/>
        <v>0.73211980010887001</v>
      </c>
      <c r="O92" s="206">
        <f t="shared" ca="1" si="11"/>
        <v>21695.883769276053</v>
      </c>
      <c r="Q92" s="265">
        <f ca="1">IF(D92="","",IFERROR(INDEX('FL PD'!$C$61:$ED$109,MATCH(ECL!$D$18,'FL PD'!$B$61:$B$109,0),MATCH(ECL!D92,'FL PD'!$C$60:$FZ$60,0)),0))</f>
        <v>2.3691038803426157E-3</v>
      </c>
      <c r="R92" s="265">
        <f t="shared" ca="1" si="12"/>
        <v>0.39539999999999997</v>
      </c>
      <c r="S92" s="206">
        <f t="shared" ca="1" si="15"/>
        <v>22791.087931935566</v>
      </c>
      <c r="U92" s="75"/>
    </row>
    <row r="93" spans="2:21" ht="17.25" customHeight="1" x14ac:dyDescent="0.25">
      <c r="B93" s="207">
        <f t="shared" si="16"/>
        <v>47603</v>
      </c>
      <c r="C93" s="202">
        <f t="shared" ca="1" si="6"/>
        <v>47603</v>
      </c>
      <c r="D93" s="203">
        <f t="shared" ca="1" si="4"/>
        <v>64</v>
      </c>
      <c r="E93" s="204">
        <f t="shared" ca="1" si="7"/>
        <v>533333</v>
      </c>
      <c r="F93" s="204">
        <f t="shared" ca="1" si="14"/>
        <v>496726.65</v>
      </c>
      <c r="G93" s="204">
        <f t="shared" ca="1" si="8"/>
        <v>1030059.65</v>
      </c>
      <c r="H93" s="205">
        <f t="shared" ca="1" si="9"/>
        <v>0</v>
      </c>
      <c r="I93" s="206">
        <f t="shared" ca="1" si="10"/>
        <v>32202373.148303881</v>
      </c>
      <c r="K93" s="206">
        <f t="shared" ref="K93:K156" ca="1" si="18">IF(D93="","",IF(C93&gt;YEAR($D$2), I93,0))</f>
        <v>32202373.148303881</v>
      </c>
      <c r="L93" s="265">
        <f ca="1">IF(D93="","",IFERROR(INDEX('Lifetime PD'!$C$57:$ED$105,MATCH(ECL!$D$18,'Lifetime PD'!$B$57:$B$105,0),MATCH(ECL!D93,'Lifetime PD'!$C$56:$FZ$56,0)),0))</f>
        <v>2.2501495186990628E-3</v>
      </c>
      <c r="M93" s="265">
        <f t="shared" ca="1" si="5"/>
        <v>0.39539999999999997</v>
      </c>
      <c r="N93" s="266">
        <f t="shared" ca="1" si="17"/>
        <v>0.72855414142916197</v>
      </c>
      <c r="O93" s="206">
        <f t="shared" ca="1" si="11"/>
        <v>20873.618972736163</v>
      </c>
      <c r="Q93" s="265">
        <f ca="1">IF(D93="","",IFERROR(INDEX('FL PD'!$C$61:$ED$109,MATCH(ECL!$D$18,'FL PD'!$B$61:$B$109,0),MATCH(ECL!D93,'FL PD'!$C$60:$FZ$60,0)),0))</f>
        <v>2.3634644104522096E-3</v>
      </c>
      <c r="R93" s="265">
        <f t="shared" ca="1" si="12"/>
        <v>0.39539999999999997</v>
      </c>
      <c r="S93" s="206">
        <f t="shared" ca="1" si="15"/>
        <v>21924.789952591553</v>
      </c>
      <c r="U93" s="75"/>
    </row>
    <row r="94" spans="2:21" ht="17.25" customHeight="1" x14ac:dyDescent="0.25">
      <c r="B94" s="207">
        <f t="shared" si="16"/>
        <v>47634</v>
      </c>
      <c r="C94" s="202">
        <f t="shared" ca="1" si="6"/>
        <v>47634</v>
      </c>
      <c r="D94" s="203">
        <f t="shared" ref="D94:D157" ca="1" si="19">IF(C94="","",(YEAR(C94)-YEAR($D$6))*12+MONTH(C94)-MONTH($D$6))</f>
        <v>65</v>
      </c>
      <c r="E94" s="204">
        <f t="shared" ca="1" si="7"/>
        <v>533333</v>
      </c>
      <c r="F94" s="204">
        <f t="shared" ca="1" si="14"/>
        <v>496726.65</v>
      </c>
      <c r="G94" s="204">
        <f t="shared" ca="1" si="8"/>
        <v>1030059.65</v>
      </c>
      <c r="H94" s="205">
        <f t="shared" ca="1" si="9"/>
        <v>0</v>
      </c>
      <c r="I94" s="206">
        <f t="shared" ca="1" si="10"/>
        <v>31172313.498303883</v>
      </c>
      <c r="K94" s="206">
        <f t="shared" ca="1" si="18"/>
        <v>31172313.498303883</v>
      </c>
      <c r="L94" s="265">
        <f ca="1">IF(D94="","",IFERROR(INDEX('Lifetime PD'!$C$57:$ED$105,MATCH(ECL!$D$18,'Lifetime PD'!$B$57:$B$105,0),MATCH(ECL!D94,'Lifetime PD'!$C$56:$FZ$56,0)),0))</f>
        <v>2.2450517772888423E-3</v>
      </c>
      <c r="M94" s="265">
        <f t="shared" ref="M94:M157" ca="1" si="20">IF(D94="","",$D$17)</f>
        <v>0.39539999999999997</v>
      </c>
      <c r="N94" s="266">
        <f t="shared" ref="N94:N157" ca="1" si="21">IFERROR(IF(D94="","",1/((1+$D$19)^((C94-$D$2)/365))),1)</f>
        <v>0.72488787031813551</v>
      </c>
      <c r="O94" s="206">
        <f t="shared" ca="1" si="11"/>
        <v>20058.705144501604</v>
      </c>
      <c r="Q94" s="265">
        <f ca="1">IF(D94="","",IFERROR(INDEX('FL PD'!$C$61:$ED$109,MATCH(ECL!$D$18,'FL PD'!$B$61:$B$109,0),MATCH(ECL!D94,'FL PD'!$C$60:$FZ$60,0)),0))</f>
        <v>2.3578383648868995E-3</v>
      </c>
      <c r="R94" s="265">
        <f t="shared" ca="1" si="12"/>
        <v>0.39539999999999997</v>
      </c>
      <c r="S94" s="206">
        <f t="shared" ca="1" si="15"/>
        <v>21066.411482399959</v>
      </c>
      <c r="U94" s="75"/>
    </row>
    <row r="95" spans="2:21" ht="17.25" customHeight="1" x14ac:dyDescent="0.25">
      <c r="B95" s="207">
        <f t="shared" si="16"/>
        <v>47664</v>
      </c>
      <c r="C95" s="202">
        <f t="shared" ref="C95:C158" ca="1" si="22">IFERROR(IF($D$7&gt;C94,EOMONTH(C94,1),""),"")</f>
        <v>47664</v>
      </c>
      <c r="D95" s="203">
        <f t="shared" ca="1" si="19"/>
        <v>66</v>
      </c>
      <c r="E95" s="204">
        <f t="shared" ref="E95:E158" ca="1" si="23">IF(D95="",0,(IF(AND($D$14="Bullet",MOD(D95,(((YEAR($D$7)-YEAR($D$6))*12)+(MONTH($D$7)-MONTH($D$6))))&gt;0),0,IF(AND($D$14="Quarterly",MOD(D95,3)&gt;0),0,IF(AND($D$14="Semi Annually",MOD(D95,6)&gt;0),0,IF(AND($D$14="Annually",MOD(D95,12)&gt;0),0,$D$13))))))</f>
        <v>533333</v>
      </c>
      <c r="F95" s="204">
        <f t="shared" ref="F95:F158" ca="1" si="24">IF(D95="",0,(IF(AND($D$16="Bullet",MOD(D95,(((YEAR($D$7)-YEAR($D$6))*12)+(MONTH($D$7)-MONTH($D$6))))&gt;0),0,IF(AND($D$16="Quarterly",MOD(D95,3)&gt;0),0,IF(AND($D$16="Semi Annually",MOD(D95,6)&gt;0),0,IF(AND($D$16="Annually",MOD(D95,12)&gt;0),0,$D$15))))))</f>
        <v>496726.65</v>
      </c>
      <c r="G95" s="204">
        <f t="shared" ref="G95:G158" ca="1" si="25">IFERROR(IF(D95&gt;=$D$9,I94,IF(D95="","",IF(SUM(E95+F95)&gt;I94,I94,SUM(E95+F95)))),"")</f>
        <v>1030059.65</v>
      </c>
      <c r="H95" s="205">
        <f t="shared" ref="H95:H158" ca="1" si="26">IF(D95=0,0,IF($D$12=0,0,IF(AND($D$10="Non-revolving",D95&lt;=((YEAR($D$8)-YEAR($D$6))*12)+(MONTH($D$8)-MONTH($D$6))),($D$12)/(((YEAR($D$8)-YEAR($D$6))*12)+(MONTH($D$8)-MONTH($D$6))),IF(AND($D$10="Revolving",D95&lt;=12,$D$9&gt;12),$D$12/12,IF(AND($D$10="Revolving",D95&lt;=($D$9-1),$D$9&lt;=12),IFERROR(($D$12/($D$9-1)),$D$12/$D$9),0)))))</f>
        <v>0</v>
      </c>
      <c r="I95" s="206">
        <f t="shared" ref="I95:I158" ca="1" si="27">IF(D95="","",I94-G95+H95)</f>
        <v>30142253.848303884</v>
      </c>
      <c r="K95" s="206">
        <f t="shared" ca="1" si="18"/>
        <v>30142253.848303884</v>
      </c>
      <c r="L95" s="265">
        <f ca="1">IF(D95="","",IFERROR(INDEX('Lifetime PD'!$C$57:$ED$105,MATCH(ECL!$D$18,'Lifetime PD'!$B$57:$B$105,0),MATCH(ECL!D95,'Lifetime PD'!$C$56:$FZ$56,0)),0))</f>
        <v>2.2399655848744926E-3</v>
      </c>
      <c r="M95" s="265">
        <f t="shared" ca="1" si="20"/>
        <v>0.39539999999999997</v>
      </c>
      <c r="N95" s="266">
        <f t="shared" ca="1" si="21"/>
        <v>0.72135743346035552</v>
      </c>
      <c r="O95" s="206">
        <f t="shared" ref="O95:O158" ca="1" si="28">IF(D95="","",K95*L95*M95*N95)</f>
        <v>19257.692390270935</v>
      </c>
      <c r="Q95" s="265">
        <f ca="1">IF(D95="","",IFERROR(INDEX('FL PD'!$C$61:$ED$109,MATCH(ECL!$D$18,'FL PD'!$B$61:$B$109,0),MATCH(ECL!D95,'FL PD'!$C$60:$FZ$60,0)),0))</f>
        <v>2.352225711690914E-3</v>
      </c>
      <c r="R95" s="265">
        <f t="shared" ref="R95:R158" ca="1" si="29">M95</f>
        <v>0.39539999999999997</v>
      </c>
      <c r="S95" s="206">
        <f t="shared" ref="S95:S158" ca="1" si="30">IF(D95="","",K95*Q95*R95*N95)</f>
        <v>20222.828196160815</v>
      </c>
      <c r="U95" s="75"/>
    </row>
    <row r="96" spans="2:21" ht="17.25" customHeight="1" x14ac:dyDescent="0.25">
      <c r="B96" s="207">
        <f t="shared" si="16"/>
        <v>47695</v>
      </c>
      <c r="C96" s="202">
        <f t="shared" ca="1" si="22"/>
        <v>47695</v>
      </c>
      <c r="D96" s="203">
        <f t="shared" ca="1" si="19"/>
        <v>67</v>
      </c>
      <c r="E96" s="204">
        <f t="shared" ca="1" si="23"/>
        <v>533333</v>
      </c>
      <c r="F96" s="204">
        <f t="shared" ca="1" si="24"/>
        <v>496726.65</v>
      </c>
      <c r="G96" s="204">
        <f t="shared" ca="1" si="25"/>
        <v>1030059.65</v>
      </c>
      <c r="H96" s="205">
        <f t="shared" ca="1" si="26"/>
        <v>0</v>
      </c>
      <c r="I96" s="206">
        <f t="shared" ca="1" si="27"/>
        <v>29112194.198303886</v>
      </c>
      <c r="K96" s="206">
        <f t="shared" ca="1" si="18"/>
        <v>29112194.198303886</v>
      </c>
      <c r="L96" s="265">
        <f ca="1">IF(D96="","",IFERROR(INDEX('Lifetime PD'!$C$57:$ED$105,MATCH(ECL!$D$18,'Lifetime PD'!$B$57:$B$105,0),MATCH(ECL!D96,'Lifetime PD'!$C$56:$FZ$56,0)),0))</f>
        <v>2.2348909152917207E-3</v>
      </c>
      <c r="M96" s="265">
        <f t="shared" ca="1" si="20"/>
        <v>0.39539999999999997</v>
      </c>
      <c r="N96" s="266">
        <f t="shared" ca="1" si="21"/>
        <v>0.71772737802778064</v>
      </c>
      <c r="O96" s="206">
        <f t="shared" ca="1" si="28"/>
        <v>18464.070412015277</v>
      </c>
      <c r="Q96" s="265">
        <f ca="1">IF(D96="","",IFERROR(INDEX('FL PD'!$C$61:$ED$109,MATCH(ECL!$D$18,'FL PD'!$B$61:$B$109,0),MATCH(ECL!D96,'FL PD'!$C$60:$FZ$60,0)),0))</f>
        <v>2.3466264189851982E-3</v>
      </c>
      <c r="R96" s="265">
        <f t="shared" ca="1" si="29"/>
        <v>0.39539999999999997</v>
      </c>
      <c r="S96" s="206">
        <f t="shared" ca="1" si="30"/>
        <v>19387.199229445305</v>
      </c>
      <c r="U96" s="75"/>
    </row>
    <row r="97" spans="2:21" ht="17.25" customHeight="1" x14ac:dyDescent="0.25">
      <c r="B97" s="207">
        <f t="shared" ref="B97:B126" si="31">EOMONTH(B96,1)</f>
        <v>47726</v>
      </c>
      <c r="C97" s="202">
        <f t="shared" ca="1" si="22"/>
        <v>47726</v>
      </c>
      <c r="D97" s="203">
        <f t="shared" ca="1" si="19"/>
        <v>68</v>
      </c>
      <c r="E97" s="204">
        <f t="shared" ca="1" si="23"/>
        <v>533333</v>
      </c>
      <c r="F97" s="204">
        <f t="shared" ca="1" si="24"/>
        <v>496726.65</v>
      </c>
      <c r="G97" s="204">
        <f t="shared" ca="1" si="25"/>
        <v>1030059.65</v>
      </c>
      <c r="H97" s="205">
        <f t="shared" ca="1" si="26"/>
        <v>0</v>
      </c>
      <c r="I97" s="206">
        <f t="shared" ca="1" si="27"/>
        <v>28082134.548303887</v>
      </c>
      <c r="K97" s="206">
        <f t="shared" ca="1" si="18"/>
        <v>28082134.548303887</v>
      </c>
      <c r="L97" s="265">
        <f ca="1">IF(D97="","",IFERROR(INDEX('Lifetime PD'!$C$57:$ED$105,MATCH(ECL!$D$18,'Lifetime PD'!$B$57:$B$105,0),MATCH(ECL!D97,'Lifetime PD'!$C$56:$FZ$56,0)),0))</f>
        <v>2.2298277424350754E-3</v>
      </c>
      <c r="M97" s="265">
        <f t="shared" ca="1" si="20"/>
        <v>0.39539999999999997</v>
      </c>
      <c r="N97" s="266">
        <f t="shared" ca="1" si="21"/>
        <v>0.71411558996424118</v>
      </c>
      <c r="O97" s="206">
        <f t="shared" ca="1" si="28"/>
        <v>17680.991263975895</v>
      </c>
      <c r="Q97" s="265">
        <f ca="1">IF(D97="","",IFERROR(INDEX('FL PD'!$C$61:$ED$109,MATCH(ECL!$D$18,'FL PD'!$B$61:$B$109,0),MATCH(ECL!D97,'FL PD'!$C$60:$FZ$60,0)),0))</f>
        <v>2.3410404549656372E-3</v>
      </c>
      <c r="R97" s="265">
        <f t="shared" ca="1" si="29"/>
        <v>0.39539999999999997</v>
      </c>
      <c r="S97" s="206">
        <f t="shared" ca="1" si="30"/>
        <v>18562.831130470953</v>
      </c>
      <c r="U97" s="75"/>
    </row>
    <row r="98" spans="2:21" ht="17.25" customHeight="1" x14ac:dyDescent="0.25">
      <c r="B98" s="207">
        <f t="shared" si="31"/>
        <v>47756</v>
      </c>
      <c r="C98" s="202">
        <f t="shared" ca="1" si="22"/>
        <v>47756</v>
      </c>
      <c r="D98" s="203">
        <f t="shared" ca="1" si="19"/>
        <v>69</v>
      </c>
      <c r="E98" s="204">
        <f t="shared" ca="1" si="23"/>
        <v>533333</v>
      </c>
      <c r="F98" s="204">
        <f t="shared" ca="1" si="24"/>
        <v>496726.65</v>
      </c>
      <c r="G98" s="204">
        <f t="shared" ca="1" si="25"/>
        <v>1030059.65</v>
      </c>
      <c r="H98" s="205">
        <f t="shared" ca="1" si="26"/>
        <v>0</v>
      </c>
      <c r="I98" s="206">
        <f t="shared" ca="1" si="27"/>
        <v>27052074.898303889</v>
      </c>
      <c r="K98" s="206">
        <f t="shared" ca="1" si="18"/>
        <v>27052074.898303889</v>
      </c>
      <c r="L98" s="265">
        <f ca="1">IF(D98="","",IFERROR(INDEX('Lifetime PD'!$C$57:$ED$105,MATCH(ECL!$D$18,'Lifetime PD'!$B$57:$B$105,0),MATCH(ECL!D98,'Lifetime PD'!$C$56:$FZ$56,0)),0))</f>
        <v>2.2247760402590577E-3</v>
      </c>
      <c r="M98" s="265">
        <f t="shared" ca="1" si="20"/>
        <v>0.39539999999999997</v>
      </c>
      <c r="N98" s="266">
        <f t="shared" ca="1" si="21"/>
        <v>0.71063761757325794</v>
      </c>
      <c r="O98" s="206">
        <f t="shared" ca="1" si="28"/>
        <v>16911.095341585169</v>
      </c>
      <c r="Q98" s="265">
        <f ca="1">IF(D98="","",IFERROR(INDEX('FL PD'!$C$61:$ED$109,MATCH(ECL!$D$18,'FL PD'!$B$61:$B$109,0),MATCH(ECL!D98,'FL PD'!$C$60:$FZ$60,0)),0))</f>
        <v>2.3354677879046104E-3</v>
      </c>
      <c r="R98" s="265">
        <f t="shared" ca="1" si="29"/>
        <v>0.39539999999999997</v>
      </c>
      <c r="S98" s="206">
        <f t="shared" ca="1" si="30"/>
        <v>17752.491807605478</v>
      </c>
      <c r="U98" s="75"/>
    </row>
    <row r="99" spans="2:21" ht="17.25" customHeight="1" x14ac:dyDescent="0.25">
      <c r="B99" s="207">
        <f t="shared" si="31"/>
        <v>47787</v>
      </c>
      <c r="C99" s="202">
        <f t="shared" ca="1" si="22"/>
        <v>47787</v>
      </c>
      <c r="D99" s="203">
        <f t="shared" ca="1" si="19"/>
        <v>70</v>
      </c>
      <c r="E99" s="204">
        <f t="shared" ca="1" si="23"/>
        <v>533333</v>
      </c>
      <c r="F99" s="204">
        <f t="shared" ca="1" si="24"/>
        <v>496726.65</v>
      </c>
      <c r="G99" s="204">
        <f t="shared" ca="1" si="25"/>
        <v>1030059.65</v>
      </c>
      <c r="H99" s="205">
        <f t="shared" ca="1" si="26"/>
        <v>0</v>
      </c>
      <c r="I99" s="206">
        <f t="shared" ca="1" si="27"/>
        <v>26022015.24830389</v>
      </c>
      <c r="K99" s="206">
        <f t="shared" ca="1" si="18"/>
        <v>26022015.24830389</v>
      </c>
      <c r="L99" s="265">
        <f ca="1">IF(D99="","",IFERROR(INDEX('Lifetime PD'!$C$57:$ED$105,MATCH(ECL!$D$18,'Lifetime PD'!$B$57:$B$105,0),MATCH(ECL!D99,'Lifetime PD'!$C$56:$FZ$56,0)),0))</f>
        <v>2.2197357827763442E-3</v>
      </c>
      <c r="M99" s="265">
        <f t="shared" ca="1" si="20"/>
        <v>0.39539999999999997</v>
      </c>
      <c r="N99" s="266">
        <f t="shared" ca="1" si="21"/>
        <v>0.70706150700087611</v>
      </c>
      <c r="O99" s="206">
        <f t="shared" ca="1" si="28"/>
        <v>16148.644336765512</v>
      </c>
      <c r="Q99" s="265">
        <f ca="1">IF(D99="","",IFERROR(INDEX('FL PD'!$C$61:$ED$109,MATCH(ECL!$D$18,'FL PD'!$B$61:$B$109,0),MATCH(ECL!D99,'FL PD'!$C$60:$FZ$60,0)),0))</f>
        <v>2.3299083861497705E-3</v>
      </c>
      <c r="R99" s="265">
        <f t="shared" ca="1" si="29"/>
        <v>0.39539999999999997</v>
      </c>
      <c r="S99" s="206">
        <f t="shared" ca="1" si="30"/>
        <v>16950.153327762506</v>
      </c>
      <c r="U99" s="75"/>
    </row>
    <row r="100" spans="2:21" ht="17.25" customHeight="1" x14ac:dyDescent="0.25">
      <c r="B100" s="207">
        <f t="shared" si="31"/>
        <v>47817</v>
      </c>
      <c r="C100" s="202">
        <f t="shared" ca="1" si="22"/>
        <v>47817</v>
      </c>
      <c r="D100" s="203">
        <f t="shared" ca="1" si="19"/>
        <v>71</v>
      </c>
      <c r="E100" s="204">
        <f t="shared" ca="1" si="23"/>
        <v>533333</v>
      </c>
      <c r="F100" s="204">
        <f t="shared" ca="1" si="24"/>
        <v>496726.65</v>
      </c>
      <c r="G100" s="204">
        <f t="shared" ca="1" si="25"/>
        <v>1030059.65</v>
      </c>
      <c r="H100" s="205">
        <f t="shared" ca="1" si="26"/>
        <v>0</v>
      </c>
      <c r="I100" s="206">
        <f t="shared" ca="1" si="27"/>
        <v>24991955.598303892</v>
      </c>
      <c r="K100" s="206">
        <f t="shared" ca="1" si="18"/>
        <v>24991955.598303892</v>
      </c>
      <c r="L100" s="265">
        <f ca="1">IF(D100="","",IFERROR(INDEX('Lifetime PD'!$C$57:$ED$105,MATCH(ECL!$D$18,'Lifetime PD'!$B$57:$B$105,0),MATCH(ECL!D100,'Lifetime PD'!$C$56:$FZ$56,0)),0))</f>
        <v>2.2147069440588973E-3</v>
      </c>
      <c r="M100" s="265">
        <f t="shared" ca="1" si="20"/>
        <v>0.39539999999999997</v>
      </c>
      <c r="N100" s="266">
        <f t="shared" ca="1" si="21"/>
        <v>0.70361789026062382</v>
      </c>
      <c r="O100" s="206">
        <f t="shared" ca="1" si="28"/>
        <v>15398.912324706442</v>
      </c>
      <c r="Q100" s="265">
        <f ca="1">IF(D100="","",IFERROR(INDEX('FL PD'!$C$61:$ED$109,MATCH(ECL!$D$18,'FL PD'!$B$61:$B$109,0),MATCH(ECL!D100,'FL PD'!$C$60:$FZ$60,0)),0))</f>
        <v>2.324362218123821E-3</v>
      </c>
      <c r="R100" s="265">
        <f t="shared" ca="1" si="29"/>
        <v>0.39539999999999997</v>
      </c>
      <c r="S100" s="206">
        <f t="shared" ca="1" si="30"/>
        <v>16161.348165618543</v>
      </c>
      <c r="U100" s="75"/>
    </row>
    <row r="101" spans="2:21" ht="17.25" customHeight="1" x14ac:dyDescent="0.25">
      <c r="B101" s="207">
        <f t="shared" si="31"/>
        <v>47848</v>
      </c>
      <c r="C101" s="202">
        <f t="shared" ca="1" si="22"/>
        <v>47848</v>
      </c>
      <c r="D101" s="203">
        <f t="shared" ca="1" si="19"/>
        <v>72</v>
      </c>
      <c r="E101" s="204">
        <f t="shared" ca="1" si="23"/>
        <v>533333</v>
      </c>
      <c r="F101" s="204">
        <f t="shared" ca="1" si="24"/>
        <v>496726.65</v>
      </c>
      <c r="G101" s="204">
        <f t="shared" ca="1" si="25"/>
        <v>1030059.65</v>
      </c>
      <c r="H101" s="205">
        <f t="shared" ca="1" si="26"/>
        <v>0</v>
      </c>
      <c r="I101" s="206">
        <f t="shared" ca="1" si="27"/>
        <v>23961895.948303893</v>
      </c>
      <c r="K101" s="206">
        <f t="shared" ca="1" si="18"/>
        <v>23961895.948303893</v>
      </c>
      <c r="L101" s="265">
        <f ca="1">IF(D101="","",IFERROR(INDEX('Lifetime PD'!$C$57:$ED$105,MATCH(ECL!$D$18,'Lifetime PD'!$B$57:$B$105,0),MATCH(ECL!D101,'Lifetime PD'!$C$56:$FZ$56,0)),0))</f>
        <v>2.2096894982375215E-3</v>
      </c>
      <c r="M101" s="265">
        <f t="shared" ca="1" si="20"/>
        <v>0.39539999999999997</v>
      </c>
      <c r="N101" s="266">
        <f t="shared" ca="1" si="21"/>
        <v>0.70007710475468521</v>
      </c>
      <c r="O101" s="206">
        <f t="shared" ca="1" si="28"/>
        <v>14656.658515273693</v>
      </c>
      <c r="Q101" s="265">
        <f ca="1">IF(D101="","",IFERROR(INDEX('FL PD'!$C$61:$ED$109,MATCH(ECL!$D$18,'FL PD'!$B$61:$B$109,0),MATCH(ECL!D101,'FL PD'!$C$60:$FZ$60,0)),0))</f>
        <v>2.318829252325072E-3</v>
      </c>
      <c r="R101" s="265">
        <f t="shared" ca="1" si="29"/>
        <v>0.39539999999999997</v>
      </c>
      <c r="S101" s="206">
        <f t="shared" ca="1" si="30"/>
        <v>15380.572036778891</v>
      </c>
      <c r="U101" s="75"/>
    </row>
    <row r="102" spans="2:21" ht="17.25" customHeight="1" x14ac:dyDescent="0.25">
      <c r="B102" s="207">
        <f t="shared" si="31"/>
        <v>47879</v>
      </c>
      <c r="C102" s="202">
        <f t="shared" ca="1" si="22"/>
        <v>47879</v>
      </c>
      <c r="D102" s="203">
        <f t="shared" ca="1" si="19"/>
        <v>73</v>
      </c>
      <c r="E102" s="204">
        <f t="shared" ca="1" si="23"/>
        <v>533333</v>
      </c>
      <c r="F102" s="204">
        <f t="shared" ca="1" si="24"/>
        <v>496726.65</v>
      </c>
      <c r="G102" s="204">
        <f t="shared" ca="1" si="25"/>
        <v>1030059.65</v>
      </c>
      <c r="H102" s="205">
        <f t="shared" ca="1" si="26"/>
        <v>0</v>
      </c>
      <c r="I102" s="206">
        <f t="shared" ca="1" si="27"/>
        <v>22931836.298303895</v>
      </c>
      <c r="K102" s="206">
        <f t="shared" ca="1" si="18"/>
        <v>22931836.298303895</v>
      </c>
      <c r="L102" s="265">
        <f ca="1">IF(D102="","",IFERROR(INDEX('Lifetime PD'!$C$57:$ED$105,MATCH(ECL!$D$18,'Lifetime PD'!$B$57:$B$105,0),MATCH(ECL!D102,'Lifetime PD'!$C$56:$FZ$56,0)),0))</f>
        <v>2.0081146162145291E-3</v>
      </c>
      <c r="M102" s="265">
        <f t="shared" ca="1" si="20"/>
        <v>0.39539999999999997</v>
      </c>
      <c r="N102" s="266">
        <f t="shared" ca="1" si="21"/>
        <v>0.69655413738863847</v>
      </c>
      <c r="O102" s="206">
        <f t="shared" ca="1" si="28"/>
        <v>12682.908848754276</v>
      </c>
      <c r="Q102" s="265">
        <f ca="1">IF(D102="","",IFERROR(INDEX('FL PD'!$C$61:$ED$109,MATCH(ECL!$D$18,'FL PD'!$B$61:$B$109,0),MATCH(ECL!D102,'FL PD'!$C$60:$FZ$60,0)),0))</f>
        <v>2.0489488925972132E-3</v>
      </c>
      <c r="R102" s="265">
        <f t="shared" ca="1" si="29"/>
        <v>0.39539999999999997</v>
      </c>
      <c r="S102" s="206">
        <f t="shared" ca="1" si="30"/>
        <v>12940.811162240101</v>
      </c>
      <c r="U102" s="75"/>
    </row>
    <row r="103" spans="2:21" ht="17.25" customHeight="1" x14ac:dyDescent="0.25">
      <c r="B103" s="207">
        <f t="shared" si="31"/>
        <v>47907</v>
      </c>
      <c r="C103" s="202">
        <f t="shared" ca="1" si="22"/>
        <v>47907</v>
      </c>
      <c r="D103" s="203">
        <f t="shared" ca="1" si="19"/>
        <v>74</v>
      </c>
      <c r="E103" s="204">
        <f t="shared" ca="1" si="23"/>
        <v>533333</v>
      </c>
      <c r="F103" s="204">
        <f t="shared" ca="1" si="24"/>
        <v>496726.65</v>
      </c>
      <c r="G103" s="204">
        <f t="shared" ca="1" si="25"/>
        <v>1030059.65</v>
      </c>
      <c r="H103" s="205">
        <f t="shared" ca="1" si="26"/>
        <v>0</v>
      </c>
      <c r="I103" s="206">
        <f t="shared" ca="1" si="27"/>
        <v>21901776.648303896</v>
      </c>
      <c r="K103" s="206">
        <f t="shared" ca="1" si="18"/>
        <v>21901776.648303896</v>
      </c>
      <c r="L103" s="265">
        <f ca="1">IF(D103="","",IFERROR(INDEX('Lifetime PD'!$C$57:$ED$105,MATCH(ECL!$D$18,'Lifetime PD'!$B$57:$B$105,0),MATCH(ECL!D103,'Lifetime PD'!$C$56:$FZ$56,0)),0))</f>
        <v>2.0040820919027258E-3</v>
      </c>
      <c r="M103" s="265">
        <f t="shared" ca="1" si="20"/>
        <v>0.39539999999999997</v>
      </c>
      <c r="N103" s="266">
        <f t="shared" ca="1" si="21"/>
        <v>0.69338734282732595</v>
      </c>
      <c r="O103" s="206">
        <f t="shared" ca="1" si="28"/>
        <v>12033.92852677575</v>
      </c>
      <c r="Q103" s="265">
        <f ca="1">IF(D103="","",IFERROR(INDEX('FL PD'!$C$61:$ED$109,MATCH(ECL!$D$18,'FL PD'!$B$61:$B$109,0),MATCH(ECL!D103,'FL PD'!$C$60:$FZ$60,0)),0))</f>
        <v>2.0447507010327159E-3</v>
      </c>
      <c r="R103" s="265">
        <f t="shared" ca="1" si="29"/>
        <v>0.39539999999999997</v>
      </c>
      <c r="S103" s="206">
        <f t="shared" ca="1" si="30"/>
        <v>12278.131664726565</v>
      </c>
      <c r="U103" s="75"/>
    </row>
    <row r="104" spans="2:21" ht="17.25" customHeight="1" x14ac:dyDescent="0.25">
      <c r="B104" s="207">
        <f t="shared" si="31"/>
        <v>47938</v>
      </c>
      <c r="C104" s="202">
        <f t="shared" ca="1" si="22"/>
        <v>47938</v>
      </c>
      <c r="D104" s="203">
        <f t="shared" ca="1" si="19"/>
        <v>75</v>
      </c>
      <c r="E104" s="204">
        <f t="shared" ca="1" si="23"/>
        <v>533333</v>
      </c>
      <c r="F104" s="204">
        <f t="shared" ca="1" si="24"/>
        <v>496726.65</v>
      </c>
      <c r="G104" s="204">
        <f t="shared" ca="1" si="25"/>
        <v>1030059.65</v>
      </c>
      <c r="H104" s="205">
        <f t="shared" ca="1" si="26"/>
        <v>0</v>
      </c>
      <c r="I104" s="206">
        <f t="shared" ca="1" si="27"/>
        <v>20871716.998303898</v>
      </c>
      <c r="K104" s="206">
        <f t="shared" ca="1" si="18"/>
        <v>20871716.998303898</v>
      </c>
      <c r="L104" s="265">
        <f ca="1">IF(D104="","",IFERROR(INDEX('Lifetime PD'!$C$57:$ED$105,MATCH(ECL!$D$18,'Lifetime PD'!$B$57:$B$105,0),MATCH(ECL!D104,'Lifetime PD'!$C$56:$FZ$56,0)),0))</f>
        <v>2.0000576653619317E-3</v>
      </c>
      <c r="M104" s="265">
        <f t="shared" ca="1" si="20"/>
        <v>0.39539999999999997</v>
      </c>
      <c r="N104" s="266">
        <f t="shared" ca="1" si="21"/>
        <v>0.68989804005735955</v>
      </c>
      <c r="O104" s="206">
        <f t="shared" ca="1" si="28"/>
        <v>11387.339556693778</v>
      </c>
      <c r="Q104" s="265">
        <f ca="1">IF(D104="","",IFERROR(INDEX('FL PD'!$C$61:$ED$109,MATCH(ECL!$D$18,'FL PD'!$B$61:$B$109,0),MATCH(ECL!D104,'FL PD'!$C$60:$FZ$60,0)),0))</f>
        <v>2.0405611113482047E-3</v>
      </c>
      <c r="R104" s="265">
        <f t="shared" ca="1" si="29"/>
        <v>0.39539999999999997</v>
      </c>
      <c r="S104" s="206">
        <f t="shared" ca="1" si="30"/>
        <v>11617.946154018277</v>
      </c>
      <c r="U104" s="75"/>
    </row>
    <row r="105" spans="2:21" ht="17.25" customHeight="1" x14ac:dyDescent="0.25">
      <c r="B105" s="207">
        <f t="shared" si="31"/>
        <v>47968</v>
      </c>
      <c r="C105" s="202">
        <f t="shared" ca="1" si="22"/>
        <v>47968</v>
      </c>
      <c r="D105" s="203">
        <f t="shared" ca="1" si="19"/>
        <v>76</v>
      </c>
      <c r="E105" s="204">
        <f t="shared" ca="1" si="23"/>
        <v>533333</v>
      </c>
      <c r="F105" s="204">
        <f t="shared" ca="1" si="24"/>
        <v>496726.65</v>
      </c>
      <c r="G105" s="204">
        <f t="shared" ca="1" si="25"/>
        <v>1030059.65</v>
      </c>
      <c r="H105" s="205">
        <f t="shared" ca="1" si="26"/>
        <v>0</v>
      </c>
      <c r="I105" s="206">
        <f t="shared" ca="1" si="27"/>
        <v>19841657.348303899</v>
      </c>
      <c r="K105" s="206">
        <f t="shared" ca="1" si="18"/>
        <v>19841657.348303899</v>
      </c>
      <c r="L105" s="265">
        <f ca="1">IF(D105="","",IFERROR(INDEX('Lifetime PD'!$C$57:$ED$105,MATCH(ECL!$D$18,'Lifetime PD'!$B$57:$B$105,0),MATCH(ECL!D105,'Lifetime PD'!$C$56:$FZ$56,0)),0))</f>
        <v>1.9960413203308214E-3</v>
      </c>
      <c r="M105" s="265">
        <f t="shared" ca="1" si="20"/>
        <v>0.39539999999999997</v>
      </c>
      <c r="N105" s="266">
        <f t="shared" ca="1" si="21"/>
        <v>0.68653801491628541</v>
      </c>
      <c r="O105" s="206">
        <f t="shared" ca="1" si="28"/>
        <v>10750.996680363702</v>
      </c>
      <c r="Q105" s="265">
        <f ca="1">IF(D105="","",IFERROR(INDEX('FL PD'!$C$61:$ED$109,MATCH(ECL!$D$18,'FL PD'!$B$61:$B$109,0),MATCH(ECL!D105,'FL PD'!$C$60:$FZ$60,0)),0))</f>
        <v>2.0363801059188891E-3</v>
      </c>
      <c r="R105" s="265">
        <f t="shared" ca="1" si="29"/>
        <v>0.39539999999999997</v>
      </c>
      <c r="S105" s="206">
        <f t="shared" ca="1" si="30"/>
        <v>10968.267808736604</v>
      </c>
      <c r="U105" s="75"/>
    </row>
    <row r="106" spans="2:21" ht="17.25" customHeight="1" x14ac:dyDescent="0.25">
      <c r="B106" s="207">
        <f t="shared" si="31"/>
        <v>47999</v>
      </c>
      <c r="C106" s="202">
        <f t="shared" ca="1" si="22"/>
        <v>47999</v>
      </c>
      <c r="D106" s="203">
        <f t="shared" ca="1" si="19"/>
        <v>77</v>
      </c>
      <c r="E106" s="204">
        <f t="shared" ca="1" si="23"/>
        <v>533333</v>
      </c>
      <c r="F106" s="204">
        <f t="shared" ca="1" si="24"/>
        <v>496726.65</v>
      </c>
      <c r="G106" s="204">
        <f t="shared" ca="1" si="25"/>
        <v>1030059.65</v>
      </c>
      <c r="H106" s="205">
        <f t="shared" ca="1" si="26"/>
        <v>0</v>
      </c>
      <c r="I106" s="206">
        <f t="shared" ca="1" si="27"/>
        <v>18811597.698303901</v>
      </c>
      <c r="K106" s="206">
        <f t="shared" ca="1" si="18"/>
        <v>18811597.698303901</v>
      </c>
      <c r="L106" s="265">
        <f ca="1">IF(D106="","",IFERROR(INDEX('Lifetime PD'!$C$57:$ED$105,MATCH(ECL!$D$18,'Lifetime PD'!$B$57:$B$105,0),MATCH(ECL!D106,'Lifetime PD'!$C$56:$FZ$56,0)),0))</f>
        <v>1.9920330405808206E-3</v>
      </c>
      <c r="M106" s="265">
        <f t="shared" ca="1" si="20"/>
        <v>0.39539999999999997</v>
      </c>
      <c r="N106" s="266">
        <f t="shared" ca="1" si="21"/>
        <v>0.68308317971931365</v>
      </c>
      <c r="O106" s="206">
        <f t="shared" ca="1" si="28"/>
        <v>10121.210940912255</v>
      </c>
      <c r="Q106" s="265">
        <f ca="1">IF(D106="","",IFERROR(INDEX('FL PD'!$C$61:$ED$109,MATCH(ECL!$D$18,'FL PD'!$B$61:$B$109,0),MATCH(ECL!D106,'FL PD'!$C$60:$FZ$60,0)),0))</f>
        <v>2.0322076671559497E-3</v>
      </c>
      <c r="R106" s="265">
        <f t="shared" ca="1" si="29"/>
        <v>0.39539999999999997</v>
      </c>
      <c r="S106" s="206">
        <f t="shared" ca="1" si="30"/>
        <v>10325.331987981186</v>
      </c>
      <c r="U106" s="75"/>
    </row>
    <row r="107" spans="2:21" ht="17.25" customHeight="1" x14ac:dyDescent="0.25">
      <c r="B107" s="207">
        <f t="shared" si="31"/>
        <v>48029</v>
      </c>
      <c r="C107" s="202">
        <f t="shared" ca="1" si="22"/>
        <v>48029</v>
      </c>
      <c r="D107" s="203">
        <f t="shared" ca="1" si="19"/>
        <v>78</v>
      </c>
      <c r="E107" s="204">
        <f t="shared" ca="1" si="23"/>
        <v>533333</v>
      </c>
      <c r="F107" s="204">
        <f t="shared" ca="1" si="24"/>
        <v>496726.65</v>
      </c>
      <c r="G107" s="204">
        <f t="shared" ca="1" si="25"/>
        <v>1030059.65</v>
      </c>
      <c r="H107" s="205">
        <f t="shared" ca="1" si="26"/>
        <v>0</v>
      </c>
      <c r="I107" s="206">
        <f t="shared" ca="1" si="27"/>
        <v>17781538.048303902</v>
      </c>
      <c r="K107" s="206">
        <f t="shared" ca="1" si="18"/>
        <v>17781538.048303902</v>
      </c>
      <c r="L107" s="265">
        <f ca="1">IF(D107="","",IFERROR(INDEX('Lifetime PD'!$C$57:$ED$105,MATCH(ECL!$D$18,'Lifetime PD'!$B$57:$B$105,0),MATCH(ECL!D107,'Lifetime PD'!$C$56:$FZ$56,0)),0))</f>
        <v>1.9880328099161071E-3</v>
      </c>
      <c r="M107" s="265">
        <f t="shared" ca="1" si="20"/>
        <v>0.39539999999999997</v>
      </c>
      <c r="N107" s="266">
        <f t="shared" ca="1" si="21"/>
        <v>0.67975634513791505</v>
      </c>
      <c r="O107" s="206">
        <f t="shared" ca="1" si="28"/>
        <v>9501.295080581127</v>
      </c>
      <c r="Q107" s="265">
        <f ca="1">IF(D107="","",IFERROR(INDEX('FL PD'!$C$61:$ED$109,MATCH(ECL!$D$18,'FL PD'!$B$61:$B$109,0),MATCH(ECL!D107,'FL PD'!$C$60:$FZ$60,0)),0))</f>
        <v>2.0280437775067606E-3</v>
      </c>
      <c r="R107" s="265">
        <f t="shared" ca="1" si="29"/>
        <v>0.39539999999999997</v>
      </c>
      <c r="S107" s="206">
        <f t="shared" ca="1" si="30"/>
        <v>9692.5172815640217</v>
      </c>
      <c r="U107" s="75"/>
    </row>
    <row r="108" spans="2:21" ht="17.25" customHeight="1" x14ac:dyDescent="0.25">
      <c r="B108" s="207">
        <f t="shared" si="31"/>
        <v>48060</v>
      </c>
      <c r="C108" s="202">
        <f t="shared" ca="1" si="22"/>
        <v>48060</v>
      </c>
      <c r="D108" s="203">
        <f t="shared" ca="1" si="19"/>
        <v>79</v>
      </c>
      <c r="E108" s="204">
        <f t="shared" ca="1" si="23"/>
        <v>533333</v>
      </c>
      <c r="F108" s="204">
        <f t="shared" ca="1" si="24"/>
        <v>496726.65</v>
      </c>
      <c r="G108" s="204">
        <f t="shared" ca="1" si="25"/>
        <v>1030059.65</v>
      </c>
      <c r="H108" s="205">
        <f t="shared" ca="1" si="26"/>
        <v>0</v>
      </c>
      <c r="I108" s="206">
        <f t="shared" ca="1" si="27"/>
        <v>16751478.398303902</v>
      </c>
      <c r="K108" s="206">
        <f t="shared" ca="1" si="18"/>
        <v>16751478.398303902</v>
      </c>
      <c r="L108" s="265">
        <f ca="1">IF(D108="","",IFERROR(INDEX('Lifetime PD'!$C$57:$ED$105,MATCH(ECL!$D$18,'Lifetime PD'!$B$57:$B$105,0),MATCH(ECL!D108,'Lifetime PD'!$C$56:$FZ$56,0)),0))</f>
        <v>1.9840406121729437E-3</v>
      </c>
      <c r="M108" s="265">
        <f t="shared" ca="1" si="20"/>
        <v>0.39539999999999997</v>
      </c>
      <c r="N108" s="266">
        <f t="shared" ca="1" si="21"/>
        <v>0.67633563704087885</v>
      </c>
      <c r="O108" s="206">
        <f t="shared" ca="1" si="28"/>
        <v>8887.9711426530957</v>
      </c>
      <c r="Q108" s="265">
        <f ca="1">IF(D108="","",IFERROR(INDEX('FL PD'!$C$61:$ED$109,MATCH(ECL!$D$18,'FL PD'!$B$61:$B$109,0),MATCH(ECL!D108,'FL PD'!$C$60:$FZ$60,0)),0))</f>
        <v>2.0238884194546669E-3</v>
      </c>
      <c r="R108" s="265">
        <f t="shared" ca="1" si="29"/>
        <v>0.39539999999999997</v>
      </c>
      <c r="S108" s="206">
        <f t="shared" ca="1" si="30"/>
        <v>9066.4786586006012</v>
      </c>
      <c r="U108" s="75"/>
    </row>
    <row r="109" spans="2:21" ht="17.25" customHeight="1" x14ac:dyDescent="0.25">
      <c r="B109" s="207">
        <f t="shared" si="31"/>
        <v>48091</v>
      </c>
      <c r="C109" s="202">
        <f t="shared" ca="1" si="22"/>
        <v>48091</v>
      </c>
      <c r="D109" s="203">
        <f t="shared" ca="1" si="19"/>
        <v>80</v>
      </c>
      <c r="E109" s="204">
        <f t="shared" ca="1" si="23"/>
        <v>533333</v>
      </c>
      <c r="F109" s="204">
        <f t="shared" ca="1" si="24"/>
        <v>496726.65</v>
      </c>
      <c r="G109" s="204">
        <f t="shared" ca="1" si="25"/>
        <v>1030059.65</v>
      </c>
      <c r="H109" s="205">
        <f t="shared" ca="1" si="26"/>
        <v>0</v>
      </c>
      <c r="I109" s="206">
        <f t="shared" ca="1" si="27"/>
        <v>15721418.748303901</v>
      </c>
      <c r="K109" s="206">
        <f t="shared" ca="1" si="18"/>
        <v>15721418.748303901</v>
      </c>
      <c r="L109" s="265">
        <f ca="1">IF(D109="","",IFERROR(INDEX('Lifetime PD'!$C$57:$ED$105,MATCH(ECL!$D$18,'Lifetime PD'!$B$57:$B$105,0),MATCH(ECL!D109,'Lifetime PD'!$C$56:$FZ$56,0)),0))</f>
        <v>1.9800564312205671E-3</v>
      </c>
      <c r="M109" s="265">
        <f t="shared" ca="1" si="20"/>
        <v>0.39539999999999997</v>
      </c>
      <c r="N109" s="266">
        <f t="shared" ca="1" si="21"/>
        <v>0.67293214282344638</v>
      </c>
      <c r="O109" s="206">
        <f t="shared" ca="1" si="28"/>
        <v>8282.8012669353393</v>
      </c>
      <c r="Q109" s="265">
        <f ca="1">IF(D109="","",IFERROR(INDEX('FL PD'!$C$61:$ED$109,MATCH(ECL!$D$18,'FL PD'!$B$61:$B$109,0),MATCH(ECL!D109,'FL PD'!$C$60:$FZ$60,0)),0))</f>
        <v>2.0197415755189851E-3</v>
      </c>
      <c r="R109" s="265">
        <f t="shared" ca="1" si="29"/>
        <v>0.39539999999999997</v>
      </c>
      <c r="S109" s="206">
        <f t="shared" ca="1" si="30"/>
        <v>8448.8087393945079</v>
      </c>
      <c r="U109" s="75"/>
    </row>
    <row r="110" spans="2:21" ht="17.25" customHeight="1" x14ac:dyDescent="0.25">
      <c r="B110" s="207">
        <f t="shared" si="31"/>
        <v>48121</v>
      </c>
      <c r="C110" s="202">
        <f t="shared" ca="1" si="22"/>
        <v>48121</v>
      </c>
      <c r="D110" s="203">
        <f t="shared" ca="1" si="19"/>
        <v>81</v>
      </c>
      <c r="E110" s="204">
        <f t="shared" ca="1" si="23"/>
        <v>533333</v>
      </c>
      <c r="F110" s="204">
        <f t="shared" ca="1" si="24"/>
        <v>496726.65</v>
      </c>
      <c r="G110" s="204">
        <f t="shared" ca="1" si="25"/>
        <v>1030059.65</v>
      </c>
      <c r="H110" s="205">
        <f t="shared" ca="1" si="26"/>
        <v>0</v>
      </c>
      <c r="I110" s="206">
        <f t="shared" ca="1" si="27"/>
        <v>14691359.098303901</v>
      </c>
      <c r="K110" s="206">
        <f t="shared" ca="1" si="18"/>
        <v>14691359.098303901</v>
      </c>
      <c r="L110" s="265">
        <f ca="1">IF(D110="","",IFERROR(INDEX('Lifetime PD'!$C$57:$ED$105,MATCH(ECL!$D$18,'Lifetime PD'!$B$57:$B$105,0),MATCH(ECL!D110,'Lifetime PD'!$C$56:$FZ$56,0)),0))</f>
        <v>1.9760802509600772E-3</v>
      </c>
      <c r="M110" s="265">
        <f t="shared" ca="1" si="20"/>
        <v>0.39539999999999997</v>
      </c>
      <c r="N110" s="266">
        <f t="shared" ca="1" si="21"/>
        <v>0.66965474705357908</v>
      </c>
      <c r="O110" s="206">
        <f t="shared" ca="1" si="28"/>
        <v>7686.9519941967992</v>
      </c>
      <c r="Q110" s="265">
        <f ca="1">IF(D110="","",IFERROR(INDEX('FL PD'!$C$61:$ED$109,MATCH(ECL!$D$18,'FL PD'!$B$61:$B$109,0),MATCH(ECL!D110,'FL PD'!$C$60:$FZ$60,0)),0))</f>
        <v>2.0156032282544478E-3</v>
      </c>
      <c r="R110" s="265">
        <f t="shared" ca="1" si="29"/>
        <v>0.39539999999999997</v>
      </c>
      <c r="S110" s="206">
        <f t="shared" ca="1" si="30"/>
        <v>7840.6963722310174</v>
      </c>
      <c r="U110" s="75"/>
    </row>
    <row r="111" spans="2:21" ht="17.25" customHeight="1" x14ac:dyDescent="0.25">
      <c r="B111" s="207">
        <f t="shared" si="31"/>
        <v>48152</v>
      </c>
      <c r="C111" s="202">
        <f t="shared" ca="1" si="22"/>
        <v>48152</v>
      </c>
      <c r="D111" s="203">
        <f t="shared" ca="1" si="19"/>
        <v>82</v>
      </c>
      <c r="E111" s="204">
        <f t="shared" ca="1" si="23"/>
        <v>533333</v>
      </c>
      <c r="F111" s="204">
        <f t="shared" ca="1" si="24"/>
        <v>496726.65</v>
      </c>
      <c r="G111" s="204">
        <f t="shared" ca="1" si="25"/>
        <v>1030059.65</v>
      </c>
      <c r="H111" s="205">
        <f t="shared" ca="1" si="26"/>
        <v>0</v>
      </c>
      <c r="I111" s="206">
        <f t="shared" ca="1" si="27"/>
        <v>13661299.448303901</v>
      </c>
      <c r="K111" s="206">
        <f t="shared" ca="1" si="18"/>
        <v>13661299.448303901</v>
      </c>
      <c r="L111" s="265">
        <f ca="1">IF(D111="","",IFERROR(INDEX('Lifetime PD'!$C$57:$ED$105,MATCH(ECL!$D$18,'Lifetime PD'!$B$57:$B$105,0),MATCH(ECL!D111,'Lifetime PD'!$C$56:$FZ$56,0)),0))</f>
        <v>1.9721120553253257E-3</v>
      </c>
      <c r="M111" s="265">
        <f t="shared" ca="1" si="20"/>
        <v>0.39539999999999997</v>
      </c>
      <c r="N111" s="266">
        <f t="shared" ca="1" si="21"/>
        <v>0.6662848727863514</v>
      </c>
      <c r="O111" s="206">
        <f t="shared" ca="1" si="28"/>
        <v>7097.7421337063397</v>
      </c>
      <c r="Q111" s="265">
        <f ca="1">IF(D111="","",IFERROR(INDEX('FL PD'!$C$61:$ED$109,MATCH(ECL!$D$18,'FL PD'!$B$61:$B$109,0),MATCH(ECL!D111,'FL PD'!$C$60:$FZ$60,0)),0))</f>
        <v>2.0114733602519808E-3</v>
      </c>
      <c r="R111" s="265">
        <f t="shared" ca="1" si="29"/>
        <v>0.39539999999999997</v>
      </c>
      <c r="S111" s="206">
        <f t="shared" ca="1" si="30"/>
        <v>7239.4056825199987</v>
      </c>
      <c r="U111" s="75"/>
    </row>
    <row r="112" spans="2:21" ht="17.25" customHeight="1" x14ac:dyDescent="0.25">
      <c r="B112" s="207">
        <f t="shared" si="31"/>
        <v>48182</v>
      </c>
      <c r="C112" s="202">
        <f t="shared" ca="1" si="22"/>
        <v>48182</v>
      </c>
      <c r="D112" s="203">
        <f t="shared" ca="1" si="19"/>
        <v>83</v>
      </c>
      <c r="E112" s="204">
        <f t="shared" ca="1" si="23"/>
        <v>533333</v>
      </c>
      <c r="F112" s="204">
        <f t="shared" ca="1" si="24"/>
        <v>496726.65</v>
      </c>
      <c r="G112" s="204">
        <f t="shared" ca="1" si="25"/>
        <v>1030059.65</v>
      </c>
      <c r="H112" s="205">
        <f t="shared" ca="1" si="26"/>
        <v>0</v>
      </c>
      <c r="I112" s="206">
        <f t="shared" ca="1" si="27"/>
        <v>12631239.7983039</v>
      </c>
      <c r="K112" s="206">
        <f t="shared" ca="1" si="18"/>
        <v>12631239.7983039</v>
      </c>
      <c r="L112" s="265">
        <f ca="1">IF(D112="","",IFERROR(INDEX('Lifetime PD'!$C$57:$ED$105,MATCH(ECL!$D$18,'Lifetime PD'!$B$57:$B$105,0),MATCH(ECL!D112,'Lifetime PD'!$C$56:$FZ$56,0)),0))</f>
        <v>1.9681518282821386E-3</v>
      </c>
      <c r="M112" s="265">
        <f t="shared" ca="1" si="20"/>
        <v>0.39539999999999997</v>
      </c>
      <c r="N112" s="266">
        <f t="shared" ca="1" si="21"/>
        <v>0.66303985135754218</v>
      </c>
      <c r="O112" s="206">
        <f t="shared" ca="1" si="28"/>
        <v>6517.4975275232209</v>
      </c>
      <c r="Q112" s="265">
        <f ca="1">IF(D112="","",IFERROR(INDEX('FL PD'!$C$61:$ED$109,MATCH(ECL!$D$18,'FL PD'!$B$61:$B$109,0),MATCH(ECL!D112,'FL PD'!$C$60:$FZ$60,0)),0))</f>
        <v>2.0073519541380369E-3</v>
      </c>
      <c r="R112" s="265">
        <f t="shared" ca="1" si="29"/>
        <v>0.39539999999999997</v>
      </c>
      <c r="S112" s="206">
        <f t="shared" ca="1" si="30"/>
        <v>6647.3080023418297</v>
      </c>
      <c r="U112" s="75"/>
    </row>
    <row r="113" spans="2:21" ht="17.25" customHeight="1" x14ac:dyDescent="0.25">
      <c r="B113" s="207">
        <f t="shared" si="31"/>
        <v>48213</v>
      </c>
      <c r="C113" s="202">
        <f t="shared" ca="1" si="22"/>
        <v>48213</v>
      </c>
      <c r="D113" s="203">
        <f t="shared" ca="1" si="19"/>
        <v>84</v>
      </c>
      <c r="E113" s="204">
        <f t="shared" ca="1" si="23"/>
        <v>533333</v>
      </c>
      <c r="F113" s="204">
        <f t="shared" ca="1" si="24"/>
        <v>496726.65</v>
      </c>
      <c r="G113" s="204">
        <f t="shared" ca="1" si="25"/>
        <v>1030059.65</v>
      </c>
      <c r="H113" s="205">
        <f t="shared" ca="1" si="26"/>
        <v>0</v>
      </c>
      <c r="I113" s="206">
        <f t="shared" ca="1" si="27"/>
        <v>11601180.1483039</v>
      </c>
      <c r="K113" s="206">
        <f t="shared" ca="1" si="18"/>
        <v>11601180.1483039</v>
      </c>
      <c r="L113" s="265">
        <f ca="1">IF(D113="","",IFERROR(INDEX('Lifetime PD'!$C$57:$ED$105,MATCH(ECL!$D$18,'Lifetime PD'!$B$57:$B$105,0),MATCH(ECL!D113,'Lifetime PD'!$C$56:$FZ$56,0)),0))</f>
        <v>1.9641995538288715E-3</v>
      </c>
      <c r="M113" s="265">
        <f t="shared" ca="1" si="20"/>
        <v>0.39539999999999997</v>
      </c>
      <c r="N113" s="266">
        <f t="shared" ca="1" si="21"/>
        <v>0.6597032649403366</v>
      </c>
      <c r="O113" s="206">
        <f t="shared" ca="1" si="28"/>
        <v>5943.9216654461488</v>
      </c>
      <c r="Q113" s="265">
        <f ca="1">IF(D113="","",IFERROR(INDEX('FL PD'!$C$61:$ED$109,MATCH(ECL!$D$18,'FL PD'!$B$61:$B$109,0),MATCH(ECL!D113,'FL PD'!$C$60:$FZ$60,0)),0))</f>
        <v>2.0032389925744853E-3</v>
      </c>
      <c r="R113" s="265">
        <f t="shared" ca="1" si="29"/>
        <v>0.39539999999999997</v>
      </c>
      <c r="S113" s="206">
        <f t="shared" ca="1" si="30"/>
        <v>6062.060051800313</v>
      </c>
      <c r="U113" s="75"/>
    </row>
    <row r="114" spans="2:21" ht="17.25" customHeight="1" x14ac:dyDescent="0.25">
      <c r="B114" s="207">
        <f t="shared" si="31"/>
        <v>48244</v>
      </c>
      <c r="C114" s="202">
        <f t="shared" ca="1" si="22"/>
        <v>48244</v>
      </c>
      <c r="D114" s="203">
        <f t="shared" ca="1" si="19"/>
        <v>85</v>
      </c>
      <c r="E114" s="204">
        <f t="shared" ca="1" si="23"/>
        <v>533333</v>
      </c>
      <c r="F114" s="204">
        <f t="shared" ca="1" si="24"/>
        <v>496726.65</v>
      </c>
      <c r="G114" s="204">
        <f t="shared" ca="1" si="25"/>
        <v>1030059.65</v>
      </c>
      <c r="H114" s="205">
        <f t="shared" ca="1" si="26"/>
        <v>0</v>
      </c>
      <c r="I114" s="206">
        <f t="shared" ca="1" si="27"/>
        <v>10571120.4983039</v>
      </c>
      <c r="K114" s="206">
        <f t="shared" ca="1" si="18"/>
        <v>10571120.4983039</v>
      </c>
      <c r="L114" s="265">
        <f ca="1">IF(D114="","",IFERROR(INDEX('Lifetime PD'!$C$57:$ED$105,MATCH(ECL!$D$18,'Lifetime PD'!$B$57:$B$105,0),MATCH(ECL!D114,'Lifetime PD'!$C$56:$FZ$56,0)),0))</f>
        <v>1.8091452161612676E-3</v>
      </c>
      <c r="M114" s="265">
        <f t="shared" ca="1" si="20"/>
        <v>0.39539999999999997</v>
      </c>
      <c r="N114" s="266">
        <f t="shared" ca="1" si="21"/>
        <v>0.65638346908088818</v>
      </c>
      <c r="O114" s="206">
        <f t="shared" ca="1" si="28"/>
        <v>4963.5082867927258</v>
      </c>
      <c r="Q114" s="265">
        <f ca="1">IF(D114="","",IFERROR(INDEX('FL PD'!$C$61:$ED$109,MATCH(ECL!$D$18,'FL PD'!$B$61:$B$109,0),MATCH(ECL!D114,'FL PD'!$C$60:$FZ$60,0)),0))</f>
        <v>1.8706001620677482E-3</v>
      </c>
      <c r="R114" s="265">
        <f t="shared" ca="1" si="29"/>
        <v>0.39539999999999997</v>
      </c>
      <c r="S114" s="206">
        <f t="shared" ca="1" si="30"/>
        <v>5132.1139523558495</v>
      </c>
      <c r="U114" s="75"/>
    </row>
    <row r="115" spans="2:21" ht="17.25" customHeight="1" x14ac:dyDescent="0.25">
      <c r="B115" s="207">
        <f t="shared" si="31"/>
        <v>48273</v>
      </c>
      <c r="C115" s="202">
        <f t="shared" ca="1" si="22"/>
        <v>48273</v>
      </c>
      <c r="D115" s="203">
        <f t="shared" ca="1" si="19"/>
        <v>86</v>
      </c>
      <c r="E115" s="204">
        <f t="shared" ca="1" si="23"/>
        <v>533333</v>
      </c>
      <c r="F115" s="204">
        <f t="shared" ca="1" si="24"/>
        <v>496726.65</v>
      </c>
      <c r="G115" s="204">
        <f t="shared" ca="1" si="25"/>
        <v>1030059.65</v>
      </c>
      <c r="H115" s="205">
        <f t="shared" ca="1" si="26"/>
        <v>0</v>
      </c>
      <c r="I115" s="206">
        <f t="shared" ca="1" si="27"/>
        <v>9541060.8483038992</v>
      </c>
      <c r="K115" s="206">
        <f t="shared" ca="1" si="18"/>
        <v>9541060.8483038992</v>
      </c>
      <c r="L115" s="265">
        <f ca="1">IF(D115="","",IFERROR(INDEX('Lifetime PD'!$C$57:$ED$105,MATCH(ECL!$D$18,'Lifetime PD'!$B$57:$B$105,0),MATCH(ECL!D115,'Lifetime PD'!$C$56:$FZ$56,0)),0))</f>
        <v>1.8058722097481494E-3</v>
      </c>
      <c r="M115" s="265">
        <f t="shared" ca="1" si="20"/>
        <v>0.39539999999999997</v>
      </c>
      <c r="N115" s="266">
        <f t="shared" ca="1" si="21"/>
        <v>0.65329297935404596</v>
      </c>
      <c r="O115" s="206">
        <f t="shared" ca="1" si="28"/>
        <v>4450.700151445315</v>
      </c>
      <c r="Q115" s="265">
        <f ca="1">IF(D115="","",IFERROR(INDEX('FL PD'!$C$61:$ED$109,MATCH(ECL!$D$18,'FL PD'!$B$61:$B$109,0),MATCH(ECL!D115,'FL PD'!$C$60:$FZ$60,0)),0))</f>
        <v>1.8671010171015245E-3</v>
      </c>
      <c r="R115" s="265">
        <f t="shared" ca="1" si="29"/>
        <v>0.39539999999999997</v>
      </c>
      <c r="S115" s="206">
        <f t="shared" ca="1" si="30"/>
        <v>4601.6028901271893</v>
      </c>
      <c r="U115" s="75"/>
    </row>
    <row r="116" spans="2:21" ht="17.25" customHeight="1" x14ac:dyDescent="0.25">
      <c r="B116" s="207">
        <f t="shared" si="31"/>
        <v>48304</v>
      </c>
      <c r="C116" s="202">
        <f t="shared" ca="1" si="22"/>
        <v>48304</v>
      </c>
      <c r="D116" s="203">
        <f t="shared" ca="1" si="19"/>
        <v>87</v>
      </c>
      <c r="E116" s="204">
        <f t="shared" ca="1" si="23"/>
        <v>533333</v>
      </c>
      <c r="F116" s="204">
        <f t="shared" ca="1" si="24"/>
        <v>496726.65</v>
      </c>
      <c r="G116" s="204">
        <f t="shared" ca="1" si="25"/>
        <v>1030059.65</v>
      </c>
      <c r="H116" s="205">
        <f t="shared" ca="1" si="26"/>
        <v>0</v>
      </c>
      <c r="I116" s="206">
        <f t="shared" ca="1" si="27"/>
        <v>8511001.1983038988</v>
      </c>
      <c r="K116" s="206">
        <f t="shared" ca="1" si="18"/>
        <v>8511001.1983038988</v>
      </c>
      <c r="L116" s="265">
        <f ca="1">IF(D116="","",IFERROR(INDEX('Lifetime PD'!$C$57:$ED$105,MATCH(ECL!$D$18,'Lifetime PD'!$B$57:$B$105,0),MATCH(ECL!D116,'Lifetime PD'!$C$56:$FZ$56,0)),0))</f>
        <v>1.80260512467878E-3</v>
      </c>
      <c r="M116" s="265">
        <f t="shared" ca="1" si="20"/>
        <v>0.39539999999999997</v>
      </c>
      <c r="N116" s="266">
        <f t="shared" ca="1" si="21"/>
        <v>0.65000544169412178</v>
      </c>
      <c r="O116" s="206">
        <f t="shared" ca="1" si="28"/>
        <v>3943.0738449252776</v>
      </c>
      <c r="Q116" s="265">
        <f ca="1">IF(D116="","",IFERROR(INDEX('FL PD'!$C$61:$ED$109,MATCH(ECL!$D$18,'FL PD'!$B$61:$B$109,0),MATCH(ECL!D116,'FL PD'!$C$60:$FZ$60,0)),0))</f>
        <v>1.86360841763622E-3</v>
      </c>
      <c r="R116" s="265">
        <f t="shared" ca="1" si="29"/>
        <v>0.39539999999999997</v>
      </c>
      <c r="S116" s="206">
        <f t="shared" ca="1" si="30"/>
        <v>4076.514322610406</v>
      </c>
      <c r="U116" s="75"/>
    </row>
    <row r="117" spans="2:21" ht="17.25" customHeight="1" x14ac:dyDescent="0.25">
      <c r="B117" s="207">
        <f t="shared" si="31"/>
        <v>48334</v>
      </c>
      <c r="C117" s="202">
        <f t="shared" ca="1" si="22"/>
        <v>48334</v>
      </c>
      <c r="D117" s="203">
        <f t="shared" ca="1" si="19"/>
        <v>88</v>
      </c>
      <c r="E117" s="204">
        <f t="shared" ca="1" si="23"/>
        <v>533333</v>
      </c>
      <c r="F117" s="204">
        <f t="shared" ca="1" si="24"/>
        <v>496726.65</v>
      </c>
      <c r="G117" s="204">
        <f t="shared" ca="1" si="25"/>
        <v>1030059.65</v>
      </c>
      <c r="H117" s="205">
        <f t="shared" ca="1" si="26"/>
        <v>0</v>
      </c>
      <c r="I117" s="206">
        <f t="shared" ca="1" si="27"/>
        <v>7480941.5483038984</v>
      </c>
      <c r="K117" s="206">
        <f t="shared" ca="1" si="18"/>
        <v>7480941.5483038984</v>
      </c>
      <c r="L117" s="265">
        <f ca="1">IF(D117="","",IFERROR(INDEX('Lifetime PD'!$C$57:$ED$105,MATCH(ECL!$D$18,'Lifetime PD'!$B$57:$B$105,0),MATCH(ECL!D117,'Lifetime PD'!$C$56:$FZ$56,0)),0))</f>
        <v>1.7993439502409503E-3</v>
      </c>
      <c r="M117" s="265">
        <f t="shared" ca="1" si="20"/>
        <v>0.39539999999999997</v>
      </c>
      <c r="N117" s="266">
        <f t="shared" ca="1" si="21"/>
        <v>0.64683970632582621</v>
      </c>
      <c r="O117" s="206">
        <f t="shared" ca="1" si="28"/>
        <v>3442.7365138356763</v>
      </c>
      <c r="Q117" s="265">
        <f ca="1">IF(D117="","",IFERROR(INDEX('FL PD'!$C$61:$ED$109,MATCH(ECL!$D$18,'FL PD'!$B$61:$B$109,0),MATCH(ECL!D117,'FL PD'!$C$60:$FZ$60,0)),0))</f>
        <v>1.8601223514281839E-3</v>
      </c>
      <c r="R117" s="265">
        <f t="shared" ca="1" si="29"/>
        <v>0.39539999999999997</v>
      </c>
      <c r="S117" s="206">
        <f t="shared" ca="1" si="30"/>
        <v>3559.0255762974825</v>
      </c>
      <c r="U117" s="75"/>
    </row>
    <row r="118" spans="2:21" ht="17.25" customHeight="1" x14ac:dyDescent="0.25">
      <c r="B118" s="207">
        <f t="shared" si="31"/>
        <v>48365</v>
      </c>
      <c r="C118" s="202">
        <f t="shared" ca="1" si="22"/>
        <v>48365</v>
      </c>
      <c r="D118" s="203">
        <f t="shared" ca="1" si="19"/>
        <v>89</v>
      </c>
      <c r="E118" s="204">
        <f t="shared" ca="1" si="23"/>
        <v>533333</v>
      </c>
      <c r="F118" s="204">
        <f t="shared" ca="1" si="24"/>
        <v>496726.65</v>
      </c>
      <c r="G118" s="204">
        <f t="shared" ca="1" si="25"/>
        <v>1030059.65</v>
      </c>
      <c r="H118" s="205">
        <f t="shared" ca="1" si="26"/>
        <v>0</v>
      </c>
      <c r="I118" s="206">
        <f t="shared" ca="1" si="27"/>
        <v>6450881.8983038981</v>
      </c>
      <c r="K118" s="206">
        <f t="shared" ca="1" si="18"/>
        <v>6450881.8983038981</v>
      </c>
      <c r="L118" s="265">
        <f ca="1">IF(D118="","",IFERROR(INDEX('Lifetime PD'!$C$57:$ED$105,MATCH(ECL!$D$18,'Lifetime PD'!$B$57:$B$105,0),MATCH(ECL!D118,'Lifetime PD'!$C$56:$FZ$56,0)),0))</f>
        <v>1.7960886757411032E-3</v>
      </c>
      <c r="M118" s="265">
        <f t="shared" ca="1" si="20"/>
        <v>0.39539999999999997</v>
      </c>
      <c r="N118" s="266">
        <f t="shared" ca="1" si="21"/>
        <v>0.64358464318924846</v>
      </c>
      <c r="O118" s="206">
        <f t="shared" ca="1" si="28"/>
        <v>2948.4190143967594</v>
      </c>
      <c r="Q118" s="265">
        <f ca="1">IF(D118="","",IFERROR(INDEX('FL PD'!$C$61:$ED$109,MATCH(ECL!$D$18,'FL PD'!$B$61:$B$109,0),MATCH(ECL!D118,'FL PD'!$C$60:$FZ$60,0)),0))</f>
        <v>1.8566428062561924E-3</v>
      </c>
      <c r="R118" s="265">
        <f t="shared" ca="1" si="29"/>
        <v>0.39539999999999997</v>
      </c>
      <c r="S118" s="206">
        <f t="shared" ca="1" si="30"/>
        <v>3047.823321223249</v>
      </c>
      <c r="U118" s="75"/>
    </row>
    <row r="119" spans="2:21" ht="17.25" customHeight="1" x14ac:dyDescent="0.25">
      <c r="B119" s="207">
        <f t="shared" si="31"/>
        <v>48395</v>
      </c>
      <c r="C119" s="202">
        <f t="shared" ca="1" si="22"/>
        <v>48395</v>
      </c>
      <c r="D119" s="203">
        <f t="shared" ca="1" si="19"/>
        <v>90</v>
      </c>
      <c r="E119" s="204">
        <f t="shared" ca="1" si="23"/>
        <v>533333</v>
      </c>
      <c r="F119" s="204">
        <f t="shared" ca="1" si="24"/>
        <v>496726.65</v>
      </c>
      <c r="G119" s="204">
        <f t="shared" ca="1" si="25"/>
        <v>1030059.65</v>
      </c>
      <c r="H119" s="205">
        <f t="shared" ca="1" si="26"/>
        <v>0</v>
      </c>
      <c r="I119" s="206">
        <f t="shared" ca="1" si="27"/>
        <v>5420822.2483038977</v>
      </c>
      <c r="K119" s="206">
        <f t="shared" ca="1" si="18"/>
        <v>5420822.2483038977</v>
      </c>
      <c r="L119" s="265">
        <f ca="1">IF(D119="","",IFERROR(INDEX('Lifetime PD'!$C$57:$ED$105,MATCH(ECL!$D$18,'Lifetime PD'!$B$57:$B$105,0),MATCH(ECL!D119,'Lifetime PD'!$C$56:$FZ$56,0)),0))</f>
        <v>1.7928392905055546E-3</v>
      </c>
      <c r="M119" s="265">
        <f t="shared" ca="1" si="20"/>
        <v>0.39539999999999997</v>
      </c>
      <c r="N119" s="266">
        <f t="shared" ca="1" si="21"/>
        <v>0.64045017917287661</v>
      </c>
      <c r="O119" s="206">
        <f t="shared" ca="1" si="28"/>
        <v>2461.0959431227097</v>
      </c>
      <c r="Q119" s="265">
        <f ca="1">IF(D119="","",IFERROR(INDEX('FL PD'!$C$61:$ED$109,MATCH(ECL!$D$18,'FL PD'!$B$61:$B$109,0),MATCH(ECL!D119,'FL PD'!$C$60:$FZ$60,0)),0))</f>
        <v>1.8531697699218919E-3</v>
      </c>
      <c r="R119" s="265">
        <f t="shared" ca="1" si="29"/>
        <v>0.39539999999999997</v>
      </c>
      <c r="S119" s="206">
        <f t="shared" ca="1" si="30"/>
        <v>2543.913794630374</v>
      </c>
      <c r="U119" s="75"/>
    </row>
    <row r="120" spans="2:21" ht="17.25" customHeight="1" x14ac:dyDescent="0.25">
      <c r="B120" s="207">
        <f t="shared" si="31"/>
        <v>48426</v>
      </c>
      <c r="C120" s="202">
        <f t="shared" ca="1" si="22"/>
        <v>48426</v>
      </c>
      <c r="D120" s="203">
        <f t="shared" ca="1" si="19"/>
        <v>91</v>
      </c>
      <c r="E120" s="204">
        <f t="shared" ca="1" si="23"/>
        <v>533333</v>
      </c>
      <c r="F120" s="204">
        <f t="shared" ca="1" si="24"/>
        <v>496726.65</v>
      </c>
      <c r="G120" s="204">
        <f t="shared" ca="1" si="25"/>
        <v>1030059.65</v>
      </c>
      <c r="H120" s="205">
        <f t="shared" ca="1" si="26"/>
        <v>0</v>
      </c>
      <c r="I120" s="206">
        <f t="shared" ca="1" si="27"/>
        <v>4390762.5983038973</v>
      </c>
      <c r="K120" s="206">
        <f t="shared" ca="1" si="18"/>
        <v>4390762.5983038973</v>
      </c>
      <c r="L120" s="265">
        <f ca="1">IF(D120="","",IFERROR(INDEX('Lifetime PD'!$C$57:$ED$105,MATCH(ECL!$D$18,'Lifetime PD'!$B$57:$B$105,0),MATCH(ECL!D120,'Lifetime PD'!$C$56:$FZ$56,0)),0))</f>
        <v>1.7895957838798271E-3</v>
      </c>
      <c r="M120" s="265">
        <f t="shared" ca="1" si="20"/>
        <v>0.39539999999999997</v>
      </c>
      <c r="N120" s="266">
        <f t="shared" ca="1" si="21"/>
        <v>0.63722726977406774</v>
      </c>
      <c r="O120" s="206">
        <f t="shared" ca="1" si="28"/>
        <v>1979.8209791273346</v>
      </c>
      <c r="Q120" s="265">
        <f ca="1">IF(D120="","",IFERROR(INDEX('FL PD'!$C$61:$ED$109,MATCH(ECL!$D$18,'FL PD'!$B$61:$B$109,0),MATCH(ECL!D120,'FL PD'!$C$60:$FZ$60,0)),0))</f>
        <v>1.8497032302499106E-3</v>
      </c>
      <c r="R120" s="265">
        <f t="shared" ca="1" si="29"/>
        <v>0.39539999999999997</v>
      </c>
      <c r="S120" s="206">
        <f t="shared" ca="1" si="30"/>
        <v>2046.3175502509362</v>
      </c>
      <c r="U120" s="75"/>
    </row>
    <row r="121" spans="2:21" ht="17.25" customHeight="1" x14ac:dyDescent="0.25">
      <c r="B121" s="207">
        <f t="shared" si="31"/>
        <v>48457</v>
      </c>
      <c r="C121" s="202">
        <f t="shared" ca="1" si="22"/>
        <v>48457</v>
      </c>
      <c r="D121" s="203">
        <f t="shared" ca="1" si="19"/>
        <v>92</v>
      </c>
      <c r="E121" s="204">
        <f t="shared" ca="1" si="23"/>
        <v>533333</v>
      </c>
      <c r="F121" s="204">
        <f t="shared" ca="1" si="24"/>
        <v>496726.65</v>
      </c>
      <c r="G121" s="204">
        <f t="shared" ca="1" si="25"/>
        <v>1030059.65</v>
      </c>
      <c r="H121" s="205">
        <f t="shared" ca="1" si="26"/>
        <v>0</v>
      </c>
      <c r="I121" s="206">
        <f t="shared" ca="1" si="27"/>
        <v>3360702.9483038974</v>
      </c>
      <c r="K121" s="206">
        <f t="shared" ca="1" si="18"/>
        <v>3360702.9483038974</v>
      </c>
      <c r="L121" s="265">
        <f ca="1">IF(D121="","",IFERROR(INDEX('Lifetime PD'!$C$57:$ED$105,MATCH(ECL!$D$18,'Lifetime PD'!$B$57:$B$105,0),MATCH(ECL!D121,'Lifetime PD'!$C$56:$FZ$56,0)),0))</f>
        <v>1.7863581452285393E-3</v>
      </c>
      <c r="M121" s="265">
        <f t="shared" ca="1" si="20"/>
        <v>0.39539999999999997</v>
      </c>
      <c r="N121" s="266">
        <f t="shared" ca="1" si="21"/>
        <v>0.63402057888113283</v>
      </c>
      <c r="O121" s="206">
        <f t="shared" ca="1" si="28"/>
        <v>1505.007557794155</v>
      </c>
      <c r="Q121" s="265">
        <f ca="1">IF(D121="","",IFERROR(INDEX('FL PD'!$C$61:$ED$109,MATCH(ECL!$D$18,'FL PD'!$B$61:$B$109,0),MATCH(ECL!D121,'FL PD'!$C$60:$FZ$60,0)),0))</f>
        <v>1.8462431750876362E-3</v>
      </c>
      <c r="R121" s="265">
        <f t="shared" ca="1" si="29"/>
        <v>0.39539999999999997</v>
      </c>
      <c r="S121" s="206">
        <f t="shared" ca="1" si="30"/>
        <v>1555.460722954459</v>
      </c>
      <c r="U121" s="75"/>
    </row>
    <row r="122" spans="2:21" ht="17.25" customHeight="1" x14ac:dyDescent="0.25">
      <c r="B122" s="207">
        <f t="shared" si="31"/>
        <v>48487</v>
      </c>
      <c r="C122" s="202">
        <f t="shared" ca="1" si="22"/>
        <v>48487</v>
      </c>
      <c r="D122" s="203">
        <f t="shared" ca="1" si="19"/>
        <v>93</v>
      </c>
      <c r="E122" s="204">
        <f t="shared" ca="1" si="23"/>
        <v>533333</v>
      </c>
      <c r="F122" s="204">
        <f t="shared" ca="1" si="24"/>
        <v>496726.65</v>
      </c>
      <c r="G122" s="204">
        <f t="shared" ca="1" si="25"/>
        <v>1030059.65</v>
      </c>
      <c r="H122" s="205">
        <f t="shared" ca="1" si="26"/>
        <v>0</v>
      </c>
      <c r="I122" s="206">
        <f t="shared" ca="1" si="27"/>
        <v>2330643.2983038975</v>
      </c>
      <c r="K122" s="206">
        <f t="shared" ca="1" si="18"/>
        <v>2330643.2983038975</v>
      </c>
      <c r="L122" s="265">
        <f ca="1">IF(D122="","",IFERROR(INDEX('Lifetime PD'!$C$57:$ED$105,MATCH(ECL!$D$18,'Lifetime PD'!$B$57:$B$105,0),MATCH(ECL!D122,'Lifetime PD'!$C$56:$FZ$56,0)),0))</f>
        <v>1.7831263639357386E-3</v>
      </c>
      <c r="M122" s="265">
        <f t="shared" ca="1" si="20"/>
        <v>0.39539999999999997</v>
      </c>
      <c r="N122" s="266">
        <f t="shared" ca="1" si="21"/>
        <v>0.63093269493117698</v>
      </c>
      <c r="O122" s="206">
        <f t="shared" ca="1" si="28"/>
        <v>1036.7585598658582</v>
      </c>
      <c r="Q122" s="265">
        <f ca="1">IF(D122="","",IFERROR(INDEX('FL PD'!$C$61:$ED$109,MATCH(ECL!$D$18,'FL PD'!$B$61:$B$109,0),MATCH(ECL!D122,'FL PD'!$C$60:$FZ$60,0)),0))</f>
        <v>1.8427895923051052E-3</v>
      </c>
      <c r="R122" s="265">
        <f t="shared" ca="1" si="29"/>
        <v>0.39539999999999997</v>
      </c>
      <c r="S122" s="206">
        <f t="shared" ca="1" si="30"/>
        <v>1071.4483967569704</v>
      </c>
      <c r="U122" s="75"/>
    </row>
    <row r="123" spans="2:21" ht="17.25" customHeight="1" x14ac:dyDescent="0.25">
      <c r="B123" s="207">
        <f t="shared" si="31"/>
        <v>48518</v>
      </c>
      <c r="C123" s="202">
        <f t="shared" ca="1" si="22"/>
        <v>48518</v>
      </c>
      <c r="D123" s="203">
        <f t="shared" ca="1" si="19"/>
        <v>94</v>
      </c>
      <c r="E123" s="204">
        <f t="shared" ca="1" si="23"/>
        <v>533333</v>
      </c>
      <c r="F123" s="204">
        <f t="shared" ca="1" si="24"/>
        <v>496726.65</v>
      </c>
      <c r="G123" s="204">
        <f t="shared" ca="1" si="25"/>
        <v>1030059.65</v>
      </c>
      <c r="H123" s="205">
        <f t="shared" ca="1" si="26"/>
        <v>0</v>
      </c>
      <c r="I123" s="206">
        <f t="shared" ca="1" si="27"/>
        <v>1300583.6483038976</v>
      </c>
      <c r="K123" s="206">
        <f t="shared" ca="1" si="18"/>
        <v>1300583.6483038976</v>
      </c>
      <c r="L123" s="265">
        <f ca="1">IF(D123="","",IFERROR(INDEX('Lifetime PD'!$C$57:$ED$105,MATCH(ECL!$D$18,'Lifetime PD'!$B$57:$B$105,0),MATCH(ECL!D123,'Lifetime PD'!$C$56:$FZ$56,0)),0))</f>
        <v>1.7799004294046794E-3</v>
      </c>
      <c r="M123" s="265">
        <f t="shared" ca="1" si="20"/>
        <v>0.39539999999999997</v>
      </c>
      <c r="N123" s="266">
        <f t="shared" ca="1" si="21"/>
        <v>0.62775767995165799</v>
      </c>
      <c r="O123" s="206">
        <f t="shared" ca="1" si="28"/>
        <v>574.5961303211443</v>
      </c>
      <c r="Q123" s="265">
        <f ca="1">IF(D123="","",IFERROR(INDEX('FL PD'!$C$61:$ED$109,MATCH(ECL!$D$18,'FL PD'!$B$61:$B$109,0),MATCH(ECL!D123,'FL PD'!$C$60:$FZ$60,0)),0))</f>
        <v>1.8393424697950023E-3</v>
      </c>
      <c r="R123" s="265">
        <f t="shared" ca="1" si="29"/>
        <v>0.39539999999999997</v>
      </c>
      <c r="S123" s="206">
        <f t="shared" ca="1" si="30"/>
        <v>593.78549946922442</v>
      </c>
      <c r="U123" s="75"/>
    </row>
    <row r="124" spans="2:21" ht="17.25" customHeight="1" x14ac:dyDescent="0.25">
      <c r="B124" s="207">
        <f t="shared" si="31"/>
        <v>48548</v>
      </c>
      <c r="C124" s="202">
        <f t="shared" ca="1" si="22"/>
        <v>48548</v>
      </c>
      <c r="D124" s="203">
        <f t="shared" ca="1" si="19"/>
        <v>95</v>
      </c>
      <c r="E124" s="204">
        <f t="shared" ca="1" si="23"/>
        <v>533333</v>
      </c>
      <c r="F124" s="204">
        <f t="shared" ca="1" si="24"/>
        <v>496726.65</v>
      </c>
      <c r="G124" s="204">
        <f t="shared" ca="1" si="25"/>
        <v>1030059.65</v>
      </c>
      <c r="H124" s="205">
        <f t="shared" ca="1" si="26"/>
        <v>0</v>
      </c>
      <c r="I124" s="206">
        <f t="shared" ca="1" si="27"/>
        <v>270523.99830389756</v>
      </c>
      <c r="K124" s="206">
        <f t="shared" ca="1" si="18"/>
        <v>270523.99830389756</v>
      </c>
      <c r="L124" s="265">
        <f ca="1">IF(D124="","",IFERROR(INDEX('Lifetime PD'!$C$57:$ED$105,MATCH(ECL!$D$18,'Lifetime PD'!$B$57:$B$105,0),MATCH(ECL!D124,'Lifetime PD'!$C$56:$FZ$56,0)),0))</f>
        <v>1.7766803310574897E-3</v>
      </c>
      <c r="M124" s="265">
        <f t="shared" ca="1" si="20"/>
        <v>0.39539999999999997</v>
      </c>
      <c r="N124" s="266">
        <f t="shared" ca="1" si="21"/>
        <v>0.62470029833195573</v>
      </c>
      <c r="O124" s="206">
        <f t="shared" ca="1" si="28"/>
        <v>118.71988586085315</v>
      </c>
      <c r="Q124" s="265">
        <f ca="1">IF(D124="","",IFERROR(INDEX('FL PD'!$C$61:$ED$109,MATCH(ECL!$D$18,'FL PD'!$B$61:$B$109,0),MATCH(ECL!D124,'FL PD'!$C$60:$FZ$60,0)),0))</f>
        <v>1.8359017954729939E-3</v>
      </c>
      <c r="R124" s="265">
        <f t="shared" ca="1" si="29"/>
        <v>0.39539999999999997</v>
      </c>
      <c r="S124" s="206">
        <f t="shared" ca="1" si="30"/>
        <v>122.67713431631192</v>
      </c>
      <c r="U124" s="75"/>
    </row>
    <row r="125" spans="2:21" ht="17.25" customHeight="1" x14ac:dyDescent="0.25">
      <c r="B125" s="207">
        <f t="shared" si="31"/>
        <v>48579</v>
      </c>
      <c r="C125" s="202">
        <f t="shared" ca="1" si="22"/>
        <v>48579</v>
      </c>
      <c r="D125" s="203">
        <f t="shared" ca="1" si="19"/>
        <v>96</v>
      </c>
      <c r="E125" s="204">
        <f t="shared" ca="1" si="23"/>
        <v>533333</v>
      </c>
      <c r="F125" s="204">
        <f t="shared" ca="1" si="24"/>
        <v>496726.65</v>
      </c>
      <c r="G125" s="204">
        <f t="shared" ca="1" si="25"/>
        <v>270523.99830389756</v>
      </c>
      <c r="H125" s="205">
        <f t="shared" ca="1" si="26"/>
        <v>0</v>
      </c>
      <c r="I125" s="206">
        <f t="shared" ca="1" si="27"/>
        <v>0</v>
      </c>
      <c r="K125" s="206">
        <f t="shared" ca="1" si="18"/>
        <v>0</v>
      </c>
      <c r="L125" s="265">
        <f ca="1">IF(D125="","",IFERROR(INDEX('Lifetime PD'!$C$57:$ED$105,MATCH(ECL!$D$18,'Lifetime PD'!$B$57:$B$105,0),MATCH(ECL!D125,'Lifetime PD'!$C$56:$FZ$56,0)),0))</f>
        <v>1.7734660583359485E-3</v>
      </c>
      <c r="M125" s="265">
        <f t="shared" ca="1" si="20"/>
        <v>0.39539999999999997</v>
      </c>
      <c r="N125" s="266">
        <f t="shared" ca="1" si="21"/>
        <v>0.62155664636899888</v>
      </c>
      <c r="O125" s="206">
        <f t="shared" ca="1" si="28"/>
        <v>0</v>
      </c>
      <c r="Q125" s="265">
        <f ca="1">IF(D125="","",IFERROR(INDEX('FL PD'!$C$61:$ED$109,MATCH(ECL!$D$18,'FL PD'!$B$61:$B$109,0),MATCH(ECL!D125,'FL PD'!$C$60:$FZ$60,0)),0))</f>
        <v>1.8324675572768401E-3</v>
      </c>
      <c r="R125" s="265">
        <f t="shared" ca="1" si="29"/>
        <v>0.39539999999999997</v>
      </c>
      <c r="S125" s="206">
        <f t="shared" ca="1" si="30"/>
        <v>0</v>
      </c>
      <c r="U125" s="75"/>
    </row>
    <row r="126" spans="2:21" ht="17.25" customHeight="1" x14ac:dyDescent="0.25">
      <c r="B126" s="207">
        <f t="shared" si="31"/>
        <v>48610</v>
      </c>
      <c r="C126" s="202">
        <f t="shared" ca="1" si="22"/>
        <v>48610</v>
      </c>
      <c r="D126" s="203">
        <f t="shared" ca="1" si="19"/>
        <v>97</v>
      </c>
      <c r="E126" s="204">
        <f t="shared" ca="1" si="23"/>
        <v>533333</v>
      </c>
      <c r="F126" s="204">
        <f t="shared" ca="1" si="24"/>
        <v>496726.65</v>
      </c>
      <c r="G126" s="204">
        <f t="shared" ca="1" si="25"/>
        <v>0</v>
      </c>
      <c r="H126" s="205">
        <f t="shared" ca="1" si="26"/>
        <v>0</v>
      </c>
      <c r="I126" s="206">
        <f t="shared" ca="1" si="27"/>
        <v>0</v>
      </c>
      <c r="K126" s="206">
        <f t="shared" ca="1" si="18"/>
        <v>0</v>
      </c>
      <c r="L126" s="265">
        <f ca="1">IF(D126="","",IFERROR(INDEX('Lifetime PD'!$C$57:$ED$105,MATCH(ECL!$D$18,'Lifetime PD'!$B$57:$B$105,0),MATCH(ECL!D126,'Lifetime PD'!$C$56:$FZ$56,0)),0))</f>
        <v>1.650220102514921E-3</v>
      </c>
      <c r="M126" s="265">
        <f t="shared" ca="1" si="20"/>
        <v>0.39539999999999997</v>
      </c>
      <c r="N126" s="266">
        <f t="shared" ca="1" si="21"/>
        <v>0.6184288140681915</v>
      </c>
      <c r="O126" s="206">
        <f t="shared" ca="1" si="28"/>
        <v>0</v>
      </c>
      <c r="Q126" s="265">
        <f ca="1">IF(D126="","",IFERROR(INDEX('FL PD'!$C$61:$ED$109,MATCH(ECL!$D$18,'FL PD'!$B$61:$B$109,0),MATCH(ECL!D126,'FL PD'!$C$60:$FZ$60,0)),0))</f>
        <v>1.7432071076715072E-3</v>
      </c>
      <c r="R126" s="265">
        <f t="shared" ca="1" si="29"/>
        <v>0.39539999999999997</v>
      </c>
      <c r="S126" s="206">
        <f t="shared" ca="1" si="30"/>
        <v>0</v>
      </c>
      <c r="U126" s="75"/>
    </row>
    <row r="127" spans="2:21" ht="17.25" customHeight="1" x14ac:dyDescent="0.25">
      <c r="B127" s="207">
        <f>EOMONTH(B126,1)</f>
        <v>48638</v>
      </c>
      <c r="C127" s="202">
        <f t="shared" ca="1" si="22"/>
        <v>48638</v>
      </c>
      <c r="D127" s="203">
        <f t="shared" ca="1" si="19"/>
        <v>98</v>
      </c>
      <c r="E127" s="204">
        <f t="shared" ca="1" si="23"/>
        <v>533333</v>
      </c>
      <c r="F127" s="204">
        <f t="shared" ca="1" si="24"/>
        <v>496726.65</v>
      </c>
      <c r="G127" s="204">
        <f t="shared" ca="1" si="25"/>
        <v>0</v>
      </c>
      <c r="H127" s="205">
        <f t="shared" ca="1" si="26"/>
        <v>0</v>
      </c>
      <c r="I127" s="206">
        <f t="shared" ca="1" si="27"/>
        <v>0</v>
      </c>
      <c r="K127" s="206">
        <f t="shared" ca="1" si="18"/>
        <v>0</v>
      </c>
      <c r="L127" s="265">
        <f ca="1">IF(D127="","",IFERROR(INDEX('Lifetime PD'!$C$57:$ED$105,MATCH(ECL!$D$18,'Lifetime PD'!$B$57:$B$105,0),MATCH(ECL!D127,'Lifetime PD'!$C$56:$FZ$56,0)),0))</f>
        <v>1.647496876128085E-3</v>
      </c>
      <c r="M127" s="265">
        <f t="shared" ca="1" si="20"/>
        <v>0.39539999999999997</v>
      </c>
      <c r="N127" s="266">
        <f t="shared" ca="1" si="21"/>
        <v>0.61561720632684325</v>
      </c>
      <c r="O127" s="206">
        <f t="shared" ca="1" si="28"/>
        <v>0</v>
      </c>
      <c r="Q127" s="265">
        <f ca="1">IF(D127="","",IFERROR(INDEX('FL PD'!$C$61:$ED$109,MATCH(ECL!$D$18,'FL PD'!$B$61:$B$109,0),MATCH(ECL!D127,'FL PD'!$C$60:$FZ$60,0)),0))</f>
        <v>1.7401683366512488E-3</v>
      </c>
      <c r="R127" s="265">
        <f t="shared" ca="1" si="29"/>
        <v>0.39539999999999997</v>
      </c>
      <c r="S127" s="206">
        <f t="shared" ca="1" si="30"/>
        <v>0</v>
      </c>
      <c r="U127" s="75"/>
    </row>
    <row r="128" spans="2:21" ht="17.25" customHeight="1" x14ac:dyDescent="0.25">
      <c r="B128" s="207">
        <f t="shared" ref="B128:B191" si="32">EOMONTH(B127,1)</f>
        <v>48669</v>
      </c>
      <c r="C128" s="202">
        <f t="shared" ca="1" si="22"/>
        <v>48669</v>
      </c>
      <c r="D128" s="203">
        <f t="shared" ca="1" si="19"/>
        <v>99</v>
      </c>
      <c r="E128" s="204">
        <f t="shared" ca="1" si="23"/>
        <v>533333</v>
      </c>
      <c r="F128" s="204">
        <f t="shared" ca="1" si="24"/>
        <v>496726.65</v>
      </c>
      <c r="G128" s="204">
        <f t="shared" ca="1" si="25"/>
        <v>0</v>
      </c>
      <c r="H128" s="205">
        <f t="shared" ca="1" si="26"/>
        <v>0</v>
      </c>
      <c r="I128" s="206">
        <f t="shared" ca="1" si="27"/>
        <v>0</v>
      </c>
      <c r="K128" s="206">
        <f t="shared" ca="1" si="18"/>
        <v>0</v>
      </c>
      <c r="L128" s="265">
        <f ca="1">IF(D128="","",IFERROR(INDEX('Lifetime PD'!$C$57:$ED$105,MATCH(ECL!$D$18,'Lifetime PD'!$B$57:$B$105,0),MATCH(ECL!D128,'Lifetime PD'!$C$56:$FZ$56,0)),0))</f>
        <v>1.6447781436643716E-3</v>
      </c>
      <c r="M128" s="265">
        <f t="shared" ca="1" si="20"/>
        <v>0.39539999999999997</v>
      </c>
      <c r="N128" s="266">
        <f t="shared" ca="1" si="21"/>
        <v>0.61251926281014124</v>
      </c>
      <c r="O128" s="206">
        <f t="shared" ca="1" si="28"/>
        <v>0</v>
      </c>
      <c r="Q128" s="265">
        <f ca="1">IF(D128="","",IFERROR(INDEX('FL PD'!$C$61:$ED$109,MATCH(ECL!$D$18,'FL PD'!$B$61:$B$109,0),MATCH(ECL!D128,'FL PD'!$C$60:$FZ$60,0)),0))</f>
        <v>1.7371348628382188E-3</v>
      </c>
      <c r="R128" s="265">
        <f t="shared" ca="1" si="29"/>
        <v>0.39539999999999997</v>
      </c>
      <c r="S128" s="206">
        <f t="shared" ca="1" si="30"/>
        <v>0</v>
      </c>
      <c r="U128" s="75"/>
    </row>
    <row r="129" spans="2:21" ht="17.25" customHeight="1" x14ac:dyDescent="0.25">
      <c r="B129" s="207">
        <f t="shared" si="32"/>
        <v>48699</v>
      </c>
      <c r="C129" s="202">
        <f t="shared" ca="1" si="22"/>
        <v>48699</v>
      </c>
      <c r="D129" s="203">
        <f t="shared" ca="1" si="19"/>
        <v>100</v>
      </c>
      <c r="E129" s="204">
        <f t="shared" ca="1" si="23"/>
        <v>533333</v>
      </c>
      <c r="F129" s="204">
        <f t="shared" ca="1" si="24"/>
        <v>496726.65</v>
      </c>
      <c r="G129" s="204">
        <f t="shared" ca="1" si="25"/>
        <v>0</v>
      </c>
      <c r="H129" s="205">
        <f t="shared" ca="1" si="26"/>
        <v>0</v>
      </c>
      <c r="I129" s="206">
        <f t="shared" ca="1" si="27"/>
        <v>0</v>
      </c>
      <c r="K129" s="206">
        <f t="shared" ca="1" si="18"/>
        <v>0</v>
      </c>
      <c r="L129" s="265">
        <f ca="1">IF(D129="","",IFERROR(INDEX('Lifetime PD'!$C$57:$ED$105,MATCH(ECL!$D$18,'Lifetime PD'!$B$57:$B$105,0),MATCH(ECL!D129,'Lifetime PD'!$C$56:$FZ$56,0)),0))</f>
        <v>1.6420638977074908E-3</v>
      </c>
      <c r="M129" s="265">
        <f t="shared" ca="1" si="20"/>
        <v>0.39539999999999997</v>
      </c>
      <c r="N129" s="266">
        <f t="shared" ca="1" si="21"/>
        <v>0.60953609717850199</v>
      </c>
      <c r="O129" s="206">
        <f t="shared" ca="1" si="28"/>
        <v>0</v>
      </c>
      <c r="Q129" s="265">
        <f ca="1">IF(D129="","",IFERROR(INDEX('FL PD'!$C$61:$ED$109,MATCH(ECL!$D$18,'FL PD'!$B$61:$B$109,0),MATCH(ECL!D129,'FL PD'!$C$60:$FZ$60,0)),0))</f>
        <v>1.7341066769983593E-3</v>
      </c>
      <c r="R129" s="265">
        <f t="shared" ca="1" si="29"/>
        <v>0.39539999999999997</v>
      </c>
      <c r="S129" s="206">
        <f t="shared" ca="1" si="30"/>
        <v>0</v>
      </c>
      <c r="U129" s="75"/>
    </row>
    <row r="130" spans="2:21" ht="17.25" customHeight="1" x14ac:dyDescent="0.25">
      <c r="B130" s="207">
        <f t="shared" si="32"/>
        <v>48730</v>
      </c>
      <c r="C130" s="202">
        <f t="shared" ca="1" si="22"/>
        <v>48730</v>
      </c>
      <c r="D130" s="203">
        <f t="shared" ca="1" si="19"/>
        <v>101</v>
      </c>
      <c r="E130" s="204">
        <f t="shared" ca="1" si="23"/>
        <v>533333</v>
      </c>
      <c r="F130" s="204">
        <f t="shared" ca="1" si="24"/>
        <v>496726.65</v>
      </c>
      <c r="G130" s="204">
        <f t="shared" ca="1" si="25"/>
        <v>0</v>
      </c>
      <c r="H130" s="205">
        <f t="shared" ca="1" si="26"/>
        <v>0</v>
      </c>
      <c r="I130" s="206">
        <f t="shared" ca="1" si="27"/>
        <v>0</v>
      </c>
      <c r="K130" s="206">
        <f t="shared" ca="1" si="18"/>
        <v>0</v>
      </c>
      <c r="L130" s="265">
        <f ca="1">IF(D130="","",IFERROR(INDEX('Lifetime PD'!$C$57:$ED$105,MATCH(ECL!$D$18,'Lifetime PD'!$B$57:$B$105,0),MATCH(ECL!D130,'Lifetime PD'!$C$56:$FZ$56,0)),0))</f>
        <v>1.6393541308539206E-3</v>
      </c>
      <c r="M130" s="265">
        <f t="shared" ca="1" si="20"/>
        <v>0.39539999999999997</v>
      </c>
      <c r="N130" s="266">
        <f t="shared" ca="1" si="21"/>
        <v>0.60646875536114631</v>
      </c>
      <c r="O130" s="206">
        <f t="shared" ca="1" si="28"/>
        <v>0</v>
      </c>
      <c r="Q130" s="265">
        <f ca="1">IF(D130="","",IFERROR(INDEX('FL PD'!$C$61:$ED$109,MATCH(ECL!$D$18,'FL PD'!$B$61:$B$109,0),MATCH(ECL!D130,'FL PD'!$C$60:$FZ$60,0)),0))</f>
        <v>1.7310837699134884E-3</v>
      </c>
      <c r="R130" s="265">
        <f t="shared" ca="1" si="29"/>
        <v>0.39539999999999997</v>
      </c>
      <c r="S130" s="206">
        <f t="shared" ca="1" si="30"/>
        <v>0</v>
      </c>
      <c r="U130" s="75"/>
    </row>
    <row r="131" spans="2:21" ht="17.25" customHeight="1" x14ac:dyDescent="0.25">
      <c r="B131" s="207">
        <f t="shared" si="32"/>
        <v>48760</v>
      </c>
      <c r="C131" s="202">
        <f t="shared" ca="1" si="22"/>
        <v>48760</v>
      </c>
      <c r="D131" s="203">
        <f t="shared" ca="1" si="19"/>
        <v>102</v>
      </c>
      <c r="E131" s="204">
        <f t="shared" ca="1" si="23"/>
        <v>533333</v>
      </c>
      <c r="F131" s="204">
        <f t="shared" ca="1" si="24"/>
        <v>496726.65</v>
      </c>
      <c r="G131" s="204">
        <f t="shared" ca="1" si="25"/>
        <v>0</v>
      </c>
      <c r="H131" s="205">
        <f t="shared" ca="1" si="26"/>
        <v>0</v>
      </c>
      <c r="I131" s="206">
        <f t="shared" ca="1" si="27"/>
        <v>0</v>
      </c>
      <c r="K131" s="206">
        <f t="shared" ca="1" si="18"/>
        <v>0</v>
      </c>
      <c r="L131" s="265">
        <f ca="1">IF(D131="","",IFERROR(INDEX('Lifetime PD'!$C$57:$ED$105,MATCH(ECL!$D$18,'Lifetime PD'!$B$57:$B$105,0),MATCH(ECL!D131,'Lifetime PD'!$C$56:$FZ$56,0)),0))</f>
        <v>1.6366488357120179E-3</v>
      </c>
      <c r="M131" s="265">
        <f t="shared" ca="1" si="20"/>
        <v>0.39539999999999997</v>
      </c>
      <c r="N131" s="266">
        <f t="shared" ca="1" si="21"/>
        <v>0.60351505764500257</v>
      </c>
      <c r="O131" s="206">
        <f t="shared" ca="1" si="28"/>
        <v>0</v>
      </c>
      <c r="Q131" s="265">
        <f ca="1">IF(D131="","",IFERROR(INDEX('FL PD'!$C$61:$ED$109,MATCH(ECL!$D$18,'FL PD'!$B$61:$B$109,0),MATCH(ECL!D131,'FL PD'!$C$60:$FZ$60,0)),0))</f>
        <v>1.7280661323818558E-3</v>
      </c>
      <c r="R131" s="265">
        <f t="shared" ca="1" si="29"/>
        <v>0.39539999999999997</v>
      </c>
      <c r="S131" s="206">
        <f t="shared" ca="1" si="30"/>
        <v>0</v>
      </c>
      <c r="U131" s="75"/>
    </row>
    <row r="132" spans="2:21" ht="17.25" customHeight="1" x14ac:dyDescent="0.25">
      <c r="B132" s="207">
        <f t="shared" si="32"/>
        <v>48791</v>
      </c>
      <c r="C132" s="202">
        <f t="shared" ca="1" si="22"/>
        <v>48791</v>
      </c>
      <c r="D132" s="203">
        <f t="shared" ca="1" si="19"/>
        <v>103</v>
      </c>
      <c r="E132" s="204">
        <f t="shared" ca="1" si="23"/>
        <v>533333</v>
      </c>
      <c r="F132" s="204">
        <f t="shared" ca="1" si="24"/>
        <v>496726.65</v>
      </c>
      <c r="G132" s="204">
        <f t="shared" ca="1" si="25"/>
        <v>0</v>
      </c>
      <c r="H132" s="205">
        <f t="shared" ca="1" si="26"/>
        <v>0</v>
      </c>
      <c r="I132" s="206">
        <f t="shared" ca="1" si="27"/>
        <v>0</v>
      </c>
      <c r="K132" s="206">
        <f t="shared" ca="1" si="18"/>
        <v>0</v>
      </c>
      <c r="L132" s="265">
        <f ca="1">IF(D132="","",IFERROR(INDEX('Lifetime PD'!$C$57:$ED$105,MATCH(ECL!$D$18,'Lifetime PD'!$B$57:$B$105,0),MATCH(ECL!D132,'Lifetime PD'!$C$56:$FZ$56,0)),0))</f>
        <v>1.6339480049024635E-3</v>
      </c>
      <c r="M132" s="265">
        <f t="shared" ca="1" si="20"/>
        <v>0.39539999999999997</v>
      </c>
      <c r="N132" s="266">
        <f t="shared" ca="1" si="21"/>
        <v>0.60047801524130018</v>
      </c>
      <c r="O132" s="206">
        <f t="shared" ca="1" si="28"/>
        <v>0</v>
      </c>
      <c r="Q132" s="265">
        <f ca="1">IF(D132="","",IFERROR(INDEX('FL PD'!$C$61:$ED$109,MATCH(ECL!$D$18,'FL PD'!$B$61:$B$109,0),MATCH(ECL!D132,'FL PD'!$C$60:$FZ$60,0)),0))</f>
        <v>1.725053755217365E-3</v>
      </c>
      <c r="R132" s="265">
        <f t="shared" ca="1" si="29"/>
        <v>0.39539999999999997</v>
      </c>
      <c r="S132" s="206">
        <f t="shared" ca="1" si="30"/>
        <v>0</v>
      </c>
      <c r="U132" s="75"/>
    </row>
    <row r="133" spans="2:21" ht="17.25" customHeight="1" x14ac:dyDescent="0.25">
      <c r="B133" s="207">
        <f t="shared" si="32"/>
        <v>48822</v>
      </c>
      <c r="C133" s="202">
        <f t="shared" ca="1" si="22"/>
        <v>48822</v>
      </c>
      <c r="D133" s="203">
        <f t="shared" ca="1" si="19"/>
        <v>104</v>
      </c>
      <c r="E133" s="204">
        <f t="shared" ca="1" si="23"/>
        <v>533333</v>
      </c>
      <c r="F133" s="204">
        <f t="shared" ca="1" si="24"/>
        <v>496726.65</v>
      </c>
      <c r="G133" s="204">
        <f t="shared" ca="1" si="25"/>
        <v>0</v>
      </c>
      <c r="H133" s="205">
        <f t="shared" ca="1" si="26"/>
        <v>0</v>
      </c>
      <c r="I133" s="206">
        <f t="shared" ca="1" si="27"/>
        <v>0</v>
      </c>
      <c r="K133" s="206">
        <f t="shared" ca="1" si="18"/>
        <v>0</v>
      </c>
      <c r="L133" s="265">
        <f ca="1">IF(D133="","",IFERROR(INDEX('Lifetime PD'!$C$57:$ED$105,MATCH(ECL!$D$18,'Lifetime PD'!$B$57:$B$105,0),MATCH(ECL!D133,'Lifetime PD'!$C$56:$FZ$56,0)),0))</f>
        <v>1.6312516310584835E-3</v>
      </c>
      <c r="M133" s="265">
        <f t="shared" ca="1" si="20"/>
        <v>0.39539999999999997</v>
      </c>
      <c r="N133" s="266">
        <f t="shared" ca="1" si="21"/>
        <v>0.59745625601312935</v>
      </c>
      <c r="O133" s="206">
        <f t="shared" ca="1" si="28"/>
        <v>0</v>
      </c>
      <c r="Q133" s="265">
        <f ca="1">IF(D133="","",IFERROR(INDEX('FL PD'!$C$61:$ED$109,MATCH(ECL!$D$18,'FL PD'!$B$61:$B$109,0),MATCH(ECL!D133,'FL PD'!$C$60:$FZ$60,0)),0))</f>
        <v>1.7220466292502401E-3</v>
      </c>
      <c r="R133" s="265">
        <f t="shared" ca="1" si="29"/>
        <v>0.39539999999999997</v>
      </c>
      <c r="S133" s="206">
        <f t="shared" ca="1" si="30"/>
        <v>0</v>
      </c>
      <c r="U133" s="75"/>
    </row>
    <row r="134" spans="2:21" ht="17.25" customHeight="1" x14ac:dyDescent="0.25">
      <c r="B134" s="207">
        <f t="shared" si="32"/>
        <v>48852</v>
      </c>
      <c r="C134" s="202">
        <f t="shared" ca="1" si="22"/>
        <v>48852</v>
      </c>
      <c r="D134" s="203">
        <f t="shared" ca="1" si="19"/>
        <v>105</v>
      </c>
      <c r="E134" s="204">
        <f t="shared" ca="1" si="23"/>
        <v>533333</v>
      </c>
      <c r="F134" s="204">
        <f t="shared" ca="1" si="24"/>
        <v>496726.65</v>
      </c>
      <c r="G134" s="204">
        <f t="shared" ca="1" si="25"/>
        <v>0</v>
      </c>
      <c r="H134" s="205">
        <f t="shared" ca="1" si="26"/>
        <v>0</v>
      </c>
      <c r="I134" s="206">
        <f t="shared" ca="1" si="27"/>
        <v>0</v>
      </c>
      <c r="K134" s="206">
        <f t="shared" ca="1" si="18"/>
        <v>0</v>
      </c>
      <c r="L134" s="265">
        <f ca="1">IF(D134="","",IFERROR(INDEX('Lifetime PD'!$C$57:$ED$105,MATCH(ECL!$D$18,'Lifetime PD'!$B$57:$B$105,0),MATCH(ECL!D134,'Lifetime PD'!$C$56:$FZ$56,0)),0))</f>
        <v>1.6285597068245172E-3</v>
      </c>
      <c r="M134" s="265">
        <f t="shared" ca="1" si="20"/>
        <v>0.39539999999999997</v>
      </c>
      <c r="N134" s="266">
        <f t="shared" ca="1" si="21"/>
        <v>0.5945464520648106</v>
      </c>
      <c r="O134" s="206">
        <f t="shared" ca="1" si="28"/>
        <v>0</v>
      </c>
      <c r="Q134" s="265">
        <f ca="1">IF(D134="","",IFERROR(INDEX('FL PD'!$C$61:$ED$109,MATCH(ECL!$D$18,'FL PD'!$B$61:$B$109,0),MATCH(ECL!D134,'FL PD'!$C$60:$FZ$60,0)),0))</f>
        <v>1.7190447453262481E-3</v>
      </c>
      <c r="R134" s="265">
        <f t="shared" ca="1" si="29"/>
        <v>0.39539999999999997</v>
      </c>
      <c r="S134" s="206">
        <f t="shared" ca="1" si="30"/>
        <v>0</v>
      </c>
      <c r="U134" s="75"/>
    </row>
    <row r="135" spans="2:21" ht="17.25" customHeight="1" x14ac:dyDescent="0.25">
      <c r="B135" s="207">
        <f t="shared" si="32"/>
        <v>48883</v>
      </c>
      <c r="C135" s="202">
        <f t="shared" ca="1" si="22"/>
        <v>48883</v>
      </c>
      <c r="D135" s="203">
        <f t="shared" ca="1" si="19"/>
        <v>106</v>
      </c>
      <c r="E135" s="204">
        <f t="shared" ca="1" si="23"/>
        <v>533333</v>
      </c>
      <c r="F135" s="204">
        <f t="shared" ca="1" si="24"/>
        <v>496726.65</v>
      </c>
      <c r="G135" s="204">
        <f t="shared" ca="1" si="25"/>
        <v>0</v>
      </c>
      <c r="H135" s="205">
        <f t="shared" ca="1" si="26"/>
        <v>0</v>
      </c>
      <c r="I135" s="206">
        <f t="shared" ca="1" si="27"/>
        <v>0</v>
      </c>
      <c r="K135" s="206">
        <f t="shared" ca="1" si="18"/>
        <v>0</v>
      </c>
      <c r="L135" s="265">
        <f ca="1">IF(D135="","",IFERROR(INDEX('Lifetime PD'!$C$57:$ED$105,MATCH(ECL!$D$18,'Lifetime PD'!$B$57:$B$105,0),MATCH(ECL!D135,'Lifetime PD'!$C$56:$FZ$56,0)),0))</f>
        <v>1.6258722248582158E-3</v>
      </c>
      <c r="M135" s="265">
        <f t="shared" ca="1" si="20"/>
        <v>0.39539999999999997</v>
      </c>
      <c r="N135" s="266">
        <f t="shared" ca="1" si="21"/>
        <v>0.59155454198233881</v>
      </c>
      <c r="O135" s="206">
        <f t="shared" ca="1" si="28"/>
        <v>0</v>
      </c>
      <c r="Q135" s="265">
        <f ca="1">IF(D135="","",IFERROR(INDEX('FL PD'!$C$61:$ED$109,MATCH(ECL!$D$18,'FL PD'!$B$61:$B$109,0),MATCH(ECL!D135,'FL PD'!$C$60:$FZ$60,0)),0))</f>
        <v>1.7160480943078094E-3</v>
      </c>
      <c r="R135" s="265">
        <f t="shared" ca="1" si="29"/>
        <v>0.39539999999999997</v>
      </c>
      <c r="S135" s="206">
        <f t="shared" ca="1" si="30"/>
        <v>0</v>
      </c>
      <c r="U135" s="75"/>
    </row>
    <row r="136" spans="2:21" ht="17.25" customHeight="1" x14ac:dyDescent="0.25">
      <c r="B136" s="207">
        <f t="shared" si="32"/>
        <v>48913</v>
      </c>
      <c r="C136" s="202">
        <f t="shared" ca="1" si="22"/>
        <v>48913</v>
      </c>
      <c r="D136" s="203">
        <f t="shared" ca="1" si="19"/>
        <v>107</v>
      </c>
      <c r="E136" s="204">
        <f t="shared" ca="1" si="23"/>
        <v>533333</v>
      </c>
      <c r="F136" s="204">
        <f t="shared" ca="1" si="24"/>
        <v>496726.65</v>
      </c>
      <c r="G136" s="204">
        <f t="shared" ca="1" si="25"/>
        <v>0</v>
      </c>
      <c r="H136" s="205">
        <f t="shared" ca="1" si="26"/>
        <v>0</v>
      </c>
      <c r="I136" s="206">
        <f t="shared" ca="1" si="27"/>
        <v>0</v>
      </c>
      <c r="K136" s="206">
        <f t="shared" ca="1" si="18"/>
        <v>0</v>
      </c>
      <c r="L136" s="265">
        <f ca="1">IF(D136="","",IFERROR(INDEX('Lifetime PD'!$C$57:$ED$105,MATCH(ECL!$D$18,'Lifetime PD'!$B$57:$B$105,0),MATCH(ECL!D136,'Lifetime PD'!$C$56:$FZ$56,0)),0))</f>
        <v>1.6231891778286656E-3</v>
      </c>
      <c r="M136" s="265">
        <f t="shared" ca="1" si="20"/>
        <v>0.39539999999999997</v>
      </c>
      <c r="N136" s="266">
        <f t="shared" ca="1" si="21"/>
        <v>0.58867348127775698</v>
      </c>
      <c r="O136" s="206">
        <f t="shared" ca="1" si="28"/>
        <v>0</v>
      </c>
      <c r="Q136" s="265">
        <f ca="1">IF(D136="","",IFERROR(INDEX('FL PD'!$C$61:$ED$109,MATCH(ECL!$D$18,'FL PD'!$B$61:$B$109,0),MATCH(ECL!D136,'FL PD'!$C$60:$FZ$60,0)),0))</f>
        <v>1.7130566670727765E-3</v>
      </c>
      <c r="R136" s="265">
        <f t="shared" ca="1" si="29"/>
        <v>0.39539999999999997</v>
      </c>
      <c r="S136" s="206">
        <f t="shared" ca="1" si="30"/>
        <v>0</v>
      </c>
      <c r="U136" s="75"/>
    </row>
    <row r="137" spans="2:21" ht="17.25" customHeight="1" x14ac:dyDescent="0.25">
      <c r="B137" s="207">
        <f t="shared" si="32"/>
        <v>48944</v>
      </c>
      <c r="C137" s="202">
        <f t="shared" ca="1" si="22"/>
        <v>48944</v>
      </c>
      <c r="D137" s="203">
        <f t="shared" ca="1" si="19"/>
        <v>108</v>
      </c>
      <c r="E137" s="204">
        <f t="shared" ca="1" si="23"/>
        <v>533333</v>
      </c>
      <c r="F137" s="204">
        <f t="shared" ca="1" si="24"/>
        <v>496726.65</v>
      </c>
      <c r="G137" s="204">
        <f t="shared" ca="1" si="25"/>
        <v>0</v>
      </c>
      <c r="H137" s="205">
        <f t="shared" ca="1" si="26"/>
        <v>0</v>
      </c>
      <c r="I137" s="206">
        <f t="shared" ca="1" si="27"/>
        <v>0</v>
      </c>
      <c r="K137" s="206">
        <f t="shared" ca="1" si="18"/>
        <v>0</v>
      </c>
      <c r="L137" s="265">
        <f ca="1">IF(D137="","",IFERROR(INDEX('Lifetime PD'!$C$57:$ED$105,MATCH(ECL!$D$18,'Lifetime PD'!$B$57:$B$105,0),MATCH(ECL!D137,'Lifetime PD'!$C$56:$FZ$56,0)),0))</f>
        <v>1.6205105584171653E-3</v>
      </c>
      <c r="M137" s="265">
        <f t="shared" ca="1" si="20"/>
        <v>0.39539999999999997</v>
      </c>
      <c r="N137" s="266">
        <f t="shared" ca="1" si="21"/>
        <v>0.58571112548906801</v>
      </c>
      <c r="O137" s="206">
        <f t="shared" ca="1" si="28"/>
        <v>0</v>
      </c>
      <c r="Q137" s="265">
        <f ca="1">IF(D137="","",IFERROR(INDEX('FL PD'!$C$61:$ED$109,MATCH(ECL!$D$18,'FL PD'!$B$61:$B$109,0),MATCH(ECL!D137,'FL PD'!$C$60:$FZ$60,0)),0))</f>
        <v>1.7100704545148782E-3</v>
      </c>
      <c r="R137" s="265">
        <f t="shared" ca="1" si="29"/>
        <v>0.39539999999999997</v>
      </c>
      <c r="S137" s="206">
        <f t="shared" ca="1" si="30"/>
        <v>0</v>
      </c>
      <c r="U137" s="75"/>
    </row>
    <row r="138" spans="2:21" ht="17.25" customHeight="1" x14ac:dyDescent="0.25">
      <c r="B138" s="207">
        <f t="shared" si="32"/>
        <v>48975</v>
      </c>
      <c r="C138" s="202">
        <f t="shared" ca="1" si="22"/>
        <v>48975</v>
      </c>
      <c r="D138" s="203">
        <f t="shared" ca="1" si="19"/>
        <v>109</v>
      </c>
      <c r="E138" s="204">
        <f t="shared" ca="1" si="23"/>
        <v>533333</v>
      </c>
      <c r="F138" s="204">
        <f t="shared" ca="1" si="24"/>
        <v>496726.65</v>
      </c>
      <c r="G138" s="204">
        <f t="shared" ca="1" si="25"/>
        <v>0</v>
      </c>
      <c r="H138" s="205">
        <f t="shared" ca="1" si="26"/>
        <v>0</v>
      </c>
      <c r="I138" s="206">
        <f t="shared" ca="1" si="27"/>
        <v>0</v>
      </c>
      <c r="K138" s="206">
        <f t="shared" ca="1" si="18"/>
        <v>0</v>
      </c>
      <c r="L138" s="265">
        <f ca="1">IF(D138="","",IFERROR(INDEX('Lifetime PD'!$C$57:$ED$105,MATCH(ECL!$D$18,'Lifetime PD'!$B$57:$B$105,0),MATCH(ECL!D138,'Lifetime PD'!$C$56:$FZ$56,0)),0))</f>
        <v>1.5200228533602811E-3</v>
      </c>
      <c r="M138" s="265">
        <f t="shared" ca="1" si="20"/>
        <v>0.39539999999999997</v>
      </c>
      <c r="N138" s="266">
        <f t="shared" ca="1" si="21"/>
        <v>0.58276367703372745</v>
      </c>
      <c r="O138" s="206">
        <f t="shared" ca="1" si="28"/>
        <v>0</v>
      </c>
      <c r="Q138" s="265">
        <f ca="1">IF(D138="","",IFERROR(INDEX('FL PD'!$C$61:$ED$109,MATCH(ECL!$D$18,'FL PD'!$B$61:$B$109,0),MATCH(ECL!D138,'FL PD'!$C$60:$FZ$60,0)),0))</f>
        <v>1.5200228533602811E-3</v>
      </c>
      <c r="R138" s="265">
        <f t="shared" ca="1" si="29"/>
        <v>0.39539999999999997</v>
      </c>
      <c r="S138" s="206">
        <f t="shared" ca="1" si="30"/>
        <v>0</v>
      </c>
      <c r="U138" s="75"/>
    </row>
    <row r="139" spans="2:21" ht="17.25" customHeight="1" x14ac:dyDescent="0.25">
      <c r="B139" s="207">
        <f t="shared" si="32"/>
        <v>49003</v>
      </c>
      <c r="C139" s="202">
        <f t="shared" ca="1" si="22"/>
        <v>49003</v>
      </c>
      <c r="D139" s="203">
        <f t="shared" ca="1" si="19"/>
        <v>110</v>
      </c>
      <c r="E139" s="204">
        <f t="shared" ca="1" si="23"/>
        <v>533333</v>
      </c>
      <c r="F139" s="204">
        <f t="shared" ca="1" si="24"/>
        <v>496726.65</v>
      </c>
      <c r="G139" s="204">
        <f t="shared" ca="1" si="25"/>
        <v>0</v>
      </c>
      <c r="H139" s="205">
        <f t="shared" ca="1" si="26"/>
        <v>0</v>
      </c>
      <c r="I139" s="206">
        <f t="shared" ca="1" si="27"/>
        <v>0</v>
      </c>
      <c r="K139" s="206">
        <f t="shared" ca="1" si="18"/>
        <v>0</v>
      </c>
      <c r="L139" s="265">
        <f ca="1">IF(D139="","",IFERROR(INDEX('Lifetime PD'!$C$57:$ED$105,MATCH(ECL!$D$18,'Lifetime PD'!$B$57:$B$105,0),MATCH(ECL!D139,'Lifetime PD'!$C$56:$FZ$56,0)),0))</f>
        <v>1.5177123838854278E-3</v>
      </c>
      <c r="M139" s="265">
        <f t="shared" ca="1" si="20"/>
        <v>0.39539999999999997</v>
      </c>
      <c r="N139" s="266">
        <f t="shared" ca="1" si="21"/>
        <v>0.58011421628990134</v>
      </c>
      <c r="O139" s="206">
        <f t="shared" ca="1" si="28"/>
        <v>0</v>
      </c>
      <c r="Q139" s="265">
        <f ca="1">IF(D139="","",IFERROR(INDEX('FL PD'!$C$61:$ED$109,MATCH(ECL!$D$18,'FL PD'!$B$61:$B$109,0),MATCH(ECL!D139,'FL PD'!$C$60:$FZ$60,0)),0))</f>
        <v>1.5177123838854278E-3</v>
      </c>
      <c r="R139" s="265">
        <f t="shared" ca="1" si="29"/>
        <v>0.39539999999999997</v>
      </c>
      <c r="S139" s="206">
        <f t="shared" ca="1" si="30"/>
        <v>0</v>
      </c>
      <c r="U139" s="75"/>
    </row>
    <row r="140" spans="2:21" ht="17.25" customHeight="1" x14ac:dyDescent="0.25">
      <c r="B140" s="207">
        <f t="shared" si="32"/>
        <v>49034</v>
      </c>
      <c r="C140" s="202">
        <f t="shared" ca="1" si="22"/>
        <v>49034</v>
      </c>
      <c r="D140" s="203">
        <f t="shared" ca="1" si="19"/>
        <v>111</v>
      </c>
      <c r="E140" s="204">
        <f t="shared" ca="1" si="23"/>
        <v>533333</v>
      </c>
      <c r="F140" s="204">
        <f t="shared" ca="1" si="24"/>
        <v>496726.65</v>
      </c>
      <c r="G140" s="204">
        <f t="shared" ca="1" si="25"/>
        <v>0</v>
      </c>
      <c r="H140" s="205">
        <f t="shared" ca="1" si="26"/>
        <v>0</v>
      </c>
      <c r="I140" s="206">
        <f t="shared" ca="1" si="27"/>
        <v>0</v>
      </c>
      <c r="K140" s="206">
        <f t="shared" ca="1" si="18"/>
        <v>0</v>
      </c>
      <c r="L140" s="265">
        <f ca="1">IF(D140="","",IFERROR(INDEX('Lifetime PD'!$C$57:$ED$105,MATCH(ECL!$D$18,'Lifetime PD'!$B$57:$B$105,0),MATCH(ECL!D140,'Lifetime PD'!$C$56:$FZ$56,0)),0))</f>
        <v>1.515405426377181E-3</v>
      </c>
      <c r="M140" s="265">
        <f t="shared" ca="1" si="20"/>
        <v>0.39539999999999997</v>
      </c>
      <c r="N140" s="266">
        <f t="shared" ca="1" si="21"/>
        <v>0.57719493291570034</v>
      </c>
      <c r="O140" s="206">
        <f t="shared" ca="1" si="28"/>
        <v>0</v>
      </c>
      <c r="Q140" s="265">
        <f ca="1">IF(D140="","",IFERROR(INDEX('FL PD'!$C$61:$ED$109,MATCH(ECL!$D$18,'FL PD'!$B$61:$B$109,0),MATCH(ECL!D140,'FL PD'!$C$60:$FZ$60,0)),0))</f>
        <v>1.515405426377181E-3</v>
      </c>
      <c r="R140" s="265">
        <f t="shared" ca="1" si="29"/>
        <v>0.39539999999999997</v>
      </c>
      <c r="S140" s="206">
        <f t="shared" ca="1" si="30"/>
        <v>0</v>
      </c>
      <c r="U140" s="75"/>
    </row>
    <row r="141" spans="2:21" ht="17.25" customHeight="1" x14ac:dyDescent="0.25">
      <c r="B141" s="207">
        <f t="shared" si="32"/>
        <v>49064</v>
      </c>
      <c r="C141" s="202">
        <f t="shared" ca="1" si="22"/>
        <v>49064</v>
      </c>
      <c r="D141" s="203">
        <f t="shared" ca="1" si="19"/>
        <v>112</v>
      </c>
      <c r="E141" s="204">
        <f t="shared" ca="1" si="23"/>
        <v>533333</v>
      </c>
      <c r="F141" s="204">
        <f t="shared" ca="1" si="24"/>
        <v>496726.65</v>
      </c>
      <c r="G141" s="204">
        <f t="shared" ca="1" si="25"/>
        <v>0</v>
      </c>
      <c r="H141" s="205">
        <f t="shared" ca="1" si="26"/>
        <v>0</v>
      </c>
      <c r="I141" s="206">
        <f t="shared" ca="1" si="27"/>
        <v>0</v>
      </c>
      <c r="K141" s="206">
        <f t="shared" ca="1" si="18"/>
        <v>0</v>
      </c>
      <c r="L141" s="265">
        <f ca="1">IF(D141="","",IFERROR(INDEX('Lifetime PD'!$C$57:$ED$105,MATCH(ECL!$D$18,'Lifetime PD'!$B$57:$B$105,0),MATCH(ECL!D141,'Lifetime PD'!$C$56:$FZ$56,0)),0))</f>
        <v>1.5131019754970332E-3</v>
      </c>
      <c r="M141" s="265">
        <f t="shared" ca="1" si="20"/>
        <v>0.39539999999999997</v>
      </c>
      <c r="N141" s="266">
        <f t="shared" ca="1" si="21"/>
        <v>0.57438380812146816</v>
      </c>
      <c r="O141" s="206">
        <f t="shared" ca="1" si="28"/>
        <v>0</v>
      </c>
      <c r="Q141" s="265">
        <f ca="1">IF(D141="","",IFERROR(INDEX('FL PD'!$C$61:$ED$109,MATCH(ECL!$D$18,'FL PD'!$B$61:$B$109,0),MATCH(ECL!D141,'FL PD'!$C$60:$FZ$60,0)),0))</f>
        <v>1.5131019754970332E-3</v>
      </c>
      <c r="R141" s="265">
        <f t="shared" ca="1" si="29"/>
        <v>0.39539999999999997</v>
      </c>
      <c r="S141" s="206">
        <f t="shared" ca="1" si="30"/>
        <v>0</v>
      </c>
      <c r="U141" s="75"/>
    </row>
    <row r="142" spans="2:21" ht="17.25" customHeight="1" x14ac:dyDescent="0.25">
      <c r="B142" s="207">
        <f t="shared" si="32"/>
        <v>49095</v>
      </c>
      <c r="C142" s="202">
        <f t="shared" ca="1" si="22"/>
        <v>49095</v>
      </c>
      <c r="D142" s="203">
        <f t="shared" ca="1" si="19"/>
        <v>113</v>
      </c>
      <c r="E142" s="204">
        <f t="shared" ca="1" si="23"/>
        <v>533333</v>
      </c>
      <c r="F142" s="204">
        <f t="shared" ca="1" si="24"/>
        <v>496726.65</v>
      </c>
      <c r="G142" s="204">
        <f t="shared" ca="1" si="25"/>
        <v>0</v>
      </c>
      <c r="H142" s="205">
        <f t="shared" ca="1" si="26"/>
        <v>0</v>
      </c>
      <c r="I142" s="206">
        <f t="shared" ca="1" si="27"/>
        <v>0</v>
      </c>
      <c r="K142" s="206">
        <f t="shared" ca="1" si="18"/>
        <v>0</v>
      </c>
      <c r="L142" s="265">
        <f ca="1">IF(D142="","",IFERROR(INDEX('Lifetime PD'!$C$57:$ED$105,MATCH(ECL!$D$18,'Lifetime PD'!$B$57:$B$105,0),MATCH(ECL!D142,'Lifetime PD'!$C$56:$FZ$56,0)),0))</f>
        <v>1.5108020259148036E-3</v>
      </c>
      <c r="M142" s="265">
        <f t="shared" ca="1" si="20"/>
        <v>0.39539999999999997</v>
      </c>
      <c r="N142" s="266">
        <f t="shared" ca="1" si="21"/>
        <v>0.57149336162942543</v>
      </c>
      <c r="O142" s="206">
        <f t="shared" ca="1" si="28"/>
        <v>0</v>
      </c>
      <c r="Q142" s="265">
        <f ca="1">IF(D142="","",IFERROR(INDEX('FL PD'!$C$61:$ED$109,MATCH(ECL!$D$18,'FL PD'!$B$61:$B$109,0),MATCH(ECL!D142,'FL PD'!$C$60:$FZ$60,0)),0))</f>
        <v>1.5108020259148036E-3</v>
      </c>
      <c r="R142" s="265">
        <f t="shared" ca="1" si="29"/>
        <v>0.39539999999999997</v>
      </c>
      <c r="S142" s="206">
        <f t="shared" ca="1" si="30"/>
        <v>0</v>
      </c>
      <c r="U142" s="75"/>
    </row>
    <row r="143" spans="2:21" ht="17.25" customHeight="1" x14ac:dyDescent="0.25">
      <c r="B143" s="207">
        <f t="shared" si="32"/>
        <v>49125</v>
      </c>
      <c r="C143" s="202">
        <f t="shared" ca="1" si="22"/>
        <v>49125</v>
      </c>
      <c r="D143" s="203">
        <f t="shared" ca="1" si="19"/>
        <v>114</v>
      </c>
      <c r="E143" s="204">
        <f t="shared" ca="1" si="23"/>
        <v>533333</v>
      </c>
      <c r="F143" s="204">
        <f t="shared" ca="1" si="24"/>
        <v>496726.65</v>
      </c>
      <c r="G143" s="204">
        <f t="shared" ca="1" si="25"/>
        <v>0</v>
      </c>
      <c r="H143" s="205">
        <f t="shared" ca="1" si="26"/>
        <v>0</v>
      </c>
      <c r="I143" s="206">
        <f t="shared" ca="1" si="27"/>
        <v>0</v>
      </c>
      <c r="K143" s="206">
        <f t="shared" ca="1" si="18"/>
        <v>0</v>
      </c>
      <c r="L143" s="265">
        <f ca="1">IF(D143="","",IFERROR(INDEX('Lifetime PD'!$C$57:$ED$105,MATCH(ECL!$D$18,'Lifetime PD'!$B$57:$B$105,0),MATCH(ECL!D143,'Lifetime PD'!$C$56:$FZ$56,0)),0))</f>
        <v>1.5085055723084162E-3</v>
      </c>
      <c r="M143" s="265">
        <f t="shared" ca="1" si="20"/>
        <v>0.39539999999999997</v>
      </c>
      <c r="N143" s="266">
        <f t="shared" ca="1" si="21"/>
        <v>0.56871000531945215</v>
      </c>
      <c r="O143" s="206">
        <f t="shared" ca="1" si="28"/>
        <v>0</v>
      </c>
      <c r="Q143" s="265">
        <f ca="1">IF(D143="","",IFERROR(INDEX('FL PD'!$C$61:$ED$109,MATCH(ECL!$D$18,'FL PD'!$B$61:$B$109,0),MATCH(ECL!D143,'FL PD'!$C$60:$FZ$60,0)),0))</f>
        <v>1.5085055723084162E-3</v>
      </c>
      <c r="R143" s="265">
        <f t="shared" ca="1" si="29"/>
        <v>0.39539999999999997</v>
      </c>
      <c r="S143" s="206">
        <f t="shared" ca="1" si="30"/>
        <v>0</v>
      </c>
      <c r="U143" s="75"/>
    </row>
    <row r="144" spans="2:21" ht="17.25" customHeight="1" x14ac:dyDescent="0.25">
      <c r="B144" s="207">
        <f t="shared" si="32"/>
        <v>49156</v>
      </c>
      <c r="C144" s="202">
        <f t="shared" ca="1" si="22"/>
        <v>49156</v>
      </c>
      <c r="D144" s="203">
        <f t="shared" ca="1" si="19"/>
        <v>115</v>
      </c>
      <c r="E144" s="204">
        <f t="shared" ca="1" si="23"/>
        <v>533333</v>
      </c>
      <c r="F144" s="204">
        <f t="shared" ca="1" si="24"/>
        <v>496726.65</v>
      </c>
      <c r="G144" s="204">
        <f t="shared" ca="1" si="25"/>
        <v>0</v>
      </c>
      <c r="H144" s="205">
        <f t="shared" ca="1" si="26"/>
        <v>0</v>
      </c>
      <c r="I144" s="206">
        <f t="shared" ca="1" si="27"/>
        <v>0</v>
      </c>
      <c r="K144" s="206">
        <f t="shared" ca="1" si="18"/>
        <v>0</v>
      </c>
      <c r="L144" s="265">
        <f ca="1">IF(D144="","",IFERROR(INDEX('Lifetime PD'!$C$57:$ED$105,MATCH(ECL!$D$18,'Lifetime PD'!$B$57:$B$105,0),MATCH(ECL!D144,'Lifetime PD'!$C$56:$FZ$56,0)),0))</f>
        <v>1.5062126093641215E-3</v>
      </c>
      <c r="M144" s="265">
        <f t="shared" ca="1" si="20"/>
        <v>0.39539999999999997</v>
      </c>
      <c r="N144" s="266">
        <f t="shared" ca="1" si="21"/>
        <v>0.56584811085686038</v>
      </c>
      <c r="O144" s="206">
        <f t="shared" ca="1" si="28"/>
        <v>0</v>
      </c>
      <c r="Q144" s="265">
        <f ca="1">IF(D144="","",IFERROR(INDEX('FL PD'!$C$61:$ED$109,MATCH(ECL!$D$18,'FL PD'!$B$61:$B$109,0),MATCH(ECL!D144,'FL PD'!$C$60:$FZ$60,0)),0))</f>
        <v>1.5062126093641215E-3</v>
      </c>
      <c r="R144" s="265">
        <f t="shared" ca="1" si="29"/>
        <v>0.39539999999999997</v>
      </c>
      <c r="S144" s="206">
        <f t="shared" ca="1" si="30"/>
        <v>0</v>
      </c>
      <c r="U144" s="75"/>
    </row>
    <row r="145" spans="2:21" ht="17.25" customHeight="1" x14ac:dyDescent="0.25">
      <c r="B145" s="207">
        <f t="shared" si="32"/>
        <v>49187</v>
      </c>
      <c r="C145" s="202">
        <f t="shared" ca="1" si="22"/>
        <v>49187</v>
      </c>
      <c r="D145" s="203">
        <f t="shared" ca="1" si="19"/>
        <v>116</v>
      </c>
      <c r="E145" s="204">
        <f t="shared" ca="1" si="23"/>
        <v>533333</v>
      </c>
      <c r="F145" s="204">
        <f t="shared" ca="1" si="24"/>
        <v>496726.65</v>
      </c>
      <c r="G145" s="204">
        <f t="shared" ca="1" si="25"/>
        <v>0</v>
      </c>
      <c r="H145" s="205">
        <f t="shared" ca="1" si="26"/>
        <v>0</v>
      </c>
      <c r="I145" s="206">
        <f t="shared" ca="1" si="27"/>
        <v>0</v>
      </c>
      <c r="K145" s="206">
        <f t="shared" ca="1" si="18"/>
        <v>0</v>
      </c>
      <c r="L145" s="265">
        <f ca="1">IF(D145="","",IFERROR(INDEX('Lifetime PD'!$C$57:$ED$105,MATCH(ECL!$D$18,'Lifetime PD'!$B$57:$B$105,0),MATCH(ECL!D145,'Lifetime PD'!$C$56:$FZ$56,0)),0))</f>
        <v>1.5039231317759416E-3</v>
      </c>
      <c r="M145" s="265">
        <f t="shared" ca="1" si="20"/>
        <v>0.39539999999999997</v>
      </c>
      <c r="N145" s="266">
        <f t="shared" ca="1" si="21"/>
        <v>0.56300061818048375</v>
      </c>
      <c r="O145" s="206">
        <f t="shared" ca="1" si="28"/>
        <v>0</v>
      </c>
      <c r="Q145" s="265">
        <f ca="1">IF(D145="","",IFERROR(INDEX('FL PD'!$C$61:$ED$109,MATCH(ECL!$D$18,'FL PD'!$B$61:$B$109,0),MATCH(ECL!D145,'FL PD'!$C$60:$FZ$60,0)),0))</f>
        <v>1.5039231317759416E-3</v>
      </c>
      <c r="R145" s="265">
        <f t="shared" ca="1" si="29"/>
        <v>0.39539999999999997</v>
      </c>
      <c r="S145" s="206">
        <f t="shared" ca="1" si="30"/>
        <v>0</v>
      </c>
      <c r="U145" s="75"/>
    </row>
    <row r="146" spans="2:21" ht="17.25" customHeight="1" x14ac:dyDescent="0.25">
      <c r="B146" s="207">
        <f t="shared" si="32"/>
        <v>49217</v>
      </c>
      <c r="C146" s="202">
        <f t="shared" ca="1" si="22"/>
        <v>49217</v>
      </c>
      <c r="D146" s="203">
        <f t="shared" ca="1" si="19"/>
        <v>117</v>
      </c>
      <c r="E146" s="204">
        <f t="shared" ca="1" si="23"/>
        <v>533333</v>
      </c>
      <c r="F146" s="204">
        <f t="shared" ca="1" si="24"/>
        <v>496726.65</v>
      </c>
      <c r="G146" s="204">
        <f t="shared" ca="1" si="25"/>
        <v>0</v>
      </c>
      <c r="H146" s="205">
        <f t="shared" ca="1" si="26"/>
        <v>0</v>
      </c>
      <c r="I146" s="206">
        <f t="shared" ca="1" si="27"/>
        <v>0</v>
      </c>
      <c r="K146" s="206">
        <f t="shared" ca="1" si="18"/>
        <v>0</v>
      </c>
      <c r="L146" s="265">
        <f ca="1">IF(D146="","",IFERROR(INDEX('Lifetime PD'!$C$57:$ED$105,MATCH(ECL!$D$18,'Lifetime PD'!$B$57:$B$105,0),MATCH(ECL!D146,'Lifetime PD'!$C$56:$FZ$56,0)),0))</f>
        <v>1.5016371342457813E-3</v>
      </c>
      <c r="M146" s="265">
        <f t="shared" ca="1" si="20"/>
        <v>0.39539999999999997</v>
      </c>
      <c r="N146" s="266">
        <f t="shared" ca="1" si="21"/>
        <v>0.5602586242600931</v>
      </c>
      <c r="O146" s="206">
        <f t="shared" ca="1" si="28"/>
        <v>0</v>
      </c>
      <c r="Q146" s="265">
        <f ca="1">IF(D146="","",IFERROR(INDEX('FL PD'!$C$61:$ED$109,MATCH(ECL!$D$18,'FL PD'!$B$61:$B$109,0),MATCH(ECL!D146,'FL PD'!$C$60:$FZ$60,0)),0))</f>
        <v>1.5016371342457813E-3</v>
      </c>
      <c r="R146" s="265">
        <f t="shared" ca="1" si="29"/>
        <v>0.39539999999999997</v>
      </c>
      <c r="S146" s="206">
        <f t="shared" ca="1" si="30"/>
        <v>0</v>
      </c>
      <c r="U146" s="75"/>
    </row>
    <row r="147" spans="2:21" ht="17.25" customHeight="1" x14ac:dyDescent="0.25">
      <c r="B147" s="207">
        <f t="shared" si="32"/>
        <v>49248</v>
      </c>
      <c r="C147" s="202">
        <f t="shared" ca="1" si="22"/>
        <v>49248</v>
      </c>
      <c r="D147" s="203">
        <f t="shared" ca="1" si="19"/>
        <v>118</v>
      </c>
      <c r="E147" s="204">
        <f t="shared" ca="1" si="23"/>
        <v>533333</v>
      </c>
      <c r="F147" s="204">
        <f t="shared" ca="1" si="24"/>
        <v>496726.65</v>
      </c>
      <c r="G147" s="204">
        <f t="shared" ca="1" si="25"/>
        <v>0</v>
      </c>
      <c r="H147" s="205">
        <f t="shared" ca="1" si="26"/>
        <v>0</v>
      </c>
      <c r="I147" s="206">
        <f t="shared" ca="1" si="27"/>
        <v>0</v>
      </c>
      <c r="K147" s="206">
        <f t="shared" ca="1" si="18"/>
        <v>0</v>
      </c>
      <c r="L147" s="265">
        <f ca="1">IF(D147="","",IFERROR(INDEX('Lifetime PD'!$C$57:$ED$105,MATCH(ECL!$D$18,'Lifetime PD'!$B$57:$B$105,0),MATCH(ECL!D147,'Lifetime PD'!$C$56:$FZ$56,0)),0))</f>
        <v>1.4993546114844269E-3</v>
      </c>
      <c r="M147" s="265">
        <f t="shared" ca="1" si="20"/>
        <v>0.39539999999999997</v>
      </c>
      <c r="N147" s="266">
        <f t="shared" ca="1" si="21"/>
        <v>0.55743925931241889</v>
      </c>
      <c r="O147" s="206">
        <f t="shared" ca="1" si="28"/>
        <v>0</v>
      </c>
      <c r="Q147" s="265">
        <f ca="1">IF(D147="","",IFERROR(INDEX('FL PD'!$C$61:$ED$109,MATCH(ECL!$D$18,'FL PD'!$B$61:$B$109,0),MATCH(ECL!D147,'FL PD'!$C$60:$FZ$60,0)),0))</f>
        <v>1.4993546114844269E-3</v>
      </c>
      <c r="R147" s="265">
        <f t="shared" ca="1" si="29"/>
        <v>0.39539999999999997</v>
      </c>
      <c r="S147" s="206">
        <f t="shared" ca="1" si="30"/>
        <v>0</v>
      </c>
      <c r="U147" s="75"/>
    </row>
    <row r="148" spans="2:21" ht="17.25" customHeight="1" x14ac:dyDescent="0.25">
      <c r="B148" s="207">
        <f t="shared" si="32"/>
        <v>49278</v>
      </c>
      <c r="C148" s="202">
        <f t="shared" ca="1" si="22"/>
        <v>49278</v>
      </c>
      <c r="D148" s="203">
        <f t="shared" ca="1" si="19"/>
        <v>119</v>
      </c>
      <c r="E148" s="204">
        <f t="shared" ca="1" si="23"/>
        <v>533333</v>
      </c>
      <c r="F148" s="204">
        <f t="shared" ca="1" si="24"/>
        <v>496726.65</v>
      </c>
      <c r="G148" s="204">
        <f t="shared" ca="1" si="25"/>
        <v>0</v>
      </c>
      <c r="H148" s="205">
        <f t="shared" ca="1" si="26"/>
        <v>0</v>
      </c>
      <c r="I148" s="206">
        <f t="shared" ca="1" si="27"/>
        <v>0</v>
      </c>
      <c r="K148" s="206">
        <f t="shared" ca="1" si="18"/>
        <v>0</v>
      </c>
      <c r="L148" s="265">
        <f ca="1">IF(D148="","",IFERROR(INDEX('Lifetime PD'!$C$57:$ED$105,MATCH(ECL!$D$18,'Lifetime PD'!$B$57:$B$105,0),MATCH(ECL!D148,'Lifetime PD'!$C$56:$FZ$56,0)),0))</f>
        <v>1.4970755582096595E-3</v>
      </c>
      <c r="M148" s="265">
        <f t="shared" ca="1" si="20"/>
        <v>0.39539999999999997</v>
      </c>
      <c r="N148" s="266">
        <f t="shared" ca="1" si="21"/>
        <v>0.55472435099675554</v>
      </c>
      <c r="O148" s="206">
        <f t="shared" ca="1" si="28"/>
        <v>0</v>
      </c>
      <c r="Q148" s="265">
        <f ca="1">IF(D148="","",IFERROR(INDEX('FL PD'!$C$61:$ED$109,MATCH(ECL!$D$18,'FL PD'!$B$61:$B$109,0),MATCH(ECL!D148,'FL PD'!$C$60:$FZ$60,0)),0))</f>
        <v>1.4970755582096595E-3</v>
      </c>
      <c r="R148" s="265">
        <f t="shared" ca="1" si="29"/>
        <v>0.39539999999999997</v>
      </c>
      <c r="S148" s="206">
        <f t="shared" ca="1" si="30"/>
        <v>0</v>
      </c>
      <c r="U148" s="75"/>
    </row>
    <row r="149" spans="2:21" ht="17.25" customHeight="1" x14ac:dyDescent="0.25">
      <c r="B149" s="207">
        <f t="shared" si="32"/>
        <v>49309</v>
      </c>
      <c r="C149" s="202">
        <f t="shared" ca="1" si="22"/>
        <v>49309</v>
      </c>
      <c r="D149" s="203">
        <f t="shared" ca="1" si="19"/>
        <v>120</v>
      </c>
      <c r="E149" s="204">
        <f t="shared" ca="1" si="23"/>
        <v>533333</v>
      </c>
      <c r="F149" s="204">
        <f t="shared" ca="1" si="24"/>
        <v>496726.65</v>
      </c>
      <c r="G149" s="204">
        <f t="shared" ca="1" si="25"/>
        <v>0</v>
      </c>
      <c r="H149" s="205">
        <f t="shared" ca="1" si="26"/>
        <v>0</v>
      </c>
      <c r="I149" s="206">
        <f t="shared" ca="1" si="27"/>
        <v>0</v>
      </c>
      <c r="K149" s="206">
        <f t="shared" ca="1" si="18"/>
        <v>0</v>
      </c>
      <c r="L149" s="265">
        <f ca="1">IF(D149="","",IFERROR(INDEX('Lifetime PD'!$C$57:$ED$105,MATCH(ECL!$D$18,'Lifetime PD'!$B$57:$B$105,0),MATCH(ECL!D149,'Lifetime PD'!$C$56:$FZ$56,0)),0))</f>
        <v>1.4947999691479197E-3</v>
      </c>
      <c r="M149" s="265">
        <f t="shared" ca="1" si="20"/>
        <v>0.39539999999999997</v>
      </c>
      <c r="N149" s="266">
        <f t="shared" ca="1" si="21"/>
        <v>0.55193283593014331</v>
      </c>
      <c r="O149" s="206">
        <f t="shared" ca="1" si="28"/>
        <v>0</v>
      </c>
      <c r="Q149" s="265">
        <f ca="1">IF(D149="","",IFERROR(INDEX('FL PD'!$C$61:$ED$109,MATCH(ECL!$D$18,'FL PD'!$B$61:$B$109,0),MATCH(ECL!D149,'FL PD'!$C$60:$FZ$60,0)),0))</f>
        <v>1.4947999691479197E-3</v>
      </c>
      <c r="R149" s="265">
        <f t="shared" ca="1" si="29"/>
        <v>0.39539999999999997</v>
      </c>
      <c r="S149" s="206">
        <f t="shared" ca="1" si="30"/>
        <v>0</v>
      </c>
      <c r="U149" s="75"/>
    </row>
    <row r="150" spans="2:21" ht="17.25" customHeight="1" x14ac:dyDescent="0.25">
      <c r="B150" s="207">
        <f t="shared" si="32"/>
        <v>49340</v>
      </c>
      <c r="C150" s="202">
        <f t="shared" ca="1" si="22"/>
        <v>49340</v>
      </c>
      <c r="D150" s="203">
        <f t="shared" ca="1" si="19"/>
        <v>121</v>
      </c>
      <c r="E150" s="204">
        <f t="shared" ca="1" si="23"/>
        <v>533333</v>
      </c>
      <c r="F150" s="204">
        <f t="shared" ca="1" si="24"/>
        <v>496726.65</v>
      </c>
      <c r="G150" s="204">
        <f t="shared" ca="1" si="25"/>
        <v>0</v>
      </c>
      <c r="H150" s="205">
        <f t="shared" ca="1" si="26"/>
        <v>0</v>
      </c>
      <c r="I150" s="206">
        <f t="shared" ca="1" si="27"/>
        <v>0</v>
      </c>
      <c r="K150" s="206">
        <f t="shared" ca="1" si="18"/>
        <v>0</v>
      </c>
      <c r="L150" s="265">
        <f ca="1">IF(D150="","",IFERROR(INDEX('Lifetime PD'!$C$57:$ED$105,MATCH(ECL!$D$18,'Lifetime PD'!$B$57:$B$105,0),MATCH(ECL!D150,'Lifetime PD'!$C$56:$FZ$56,0)),0))</f>
        <v>1.4111853649467765E-3</v>
      </c>
      <c r="M150" s="265">
        <f t="shared" ca="1" si="20"/>
        <v>0.39539999999999997</v>
      </c>
      <c r="N150" s="266">
        <f t="shared" ca="1" si="21"/>
        <v>0.54915536848259283</v>
      </c>
      <c r="O150" s="206">
        <f t="shared" ca="1" si="28"/>
        <v>0</v>
      </c>
      <c r="Q150" s="265">
        <f ca="1">IF(D150="","",IFERROR(INDEX('FL PD'!$C$61:$ED$109,MATCH(ECL!$D$18,'FL PD'!$B$61:$B$109,0),MATCH(ECL!D150,'FL PD'!$C$60:$FZ$60,0)),0))</f>
        <v>1.4111853649467765E-3</v>
      </c>
      <c r="R150" s="265">
        <f t="shared" ca="1" si="29"/>
        <v>0.39539999999999997</v>
      </c>
      <c r="S150" s="206">
        <f t="shared" ca="1" si="30"/>
        <v>0</v>
      </c>
      <c r="U150" s="75"/>
    </row>
    <row r="151" spans="2:21" ht="17.25" customHeight="1" x14ac:dyDescent="0.25">
      <c r="B151" s="207">
        <f t="shared" si="32"/>
        <v>49368</v>
      </c>
      <c r="C151" s="202">
        <f t="shared" ca="1" si="22"/>
        <v>49368</v>
      </c>
      <c r="D151" s="203">
        <f t="shared" ca="1" si="19"/>
        <v>122</v>
      </c>
      <c r="E151" s="204">
        <f t="shared" ca="1" si="23"/>
        <v>533333</v>
      </c>
      <c r="F151" s="204">
        <f t="shared" ca="1" si="24"/>
        <v>496726.65</v>
      </c>
      <c r="G151" s="204">
        <f t="shared" ca="1" si="25"/>
        <v>0</v>
      </c>
      <c r="H151" s="205">
        <f t="shared" ca="1" si="26"/>
        <v>0</v>
      </c>
      <c r="I151" s="206">
        <f t="shared" ca="1" si="27"/>
        <v>0</v>
      </c>
      <c r="K151" s="206">
        <f t="shared" ca="1" si="18"/>
        <v>0</v>
      </c>
      <c r="L151" s="265">
        <f ca="1">IF(D151="","",IFERROR(INDEX('Lifetime PD'!$C$57:$ED$105,MATCH(ECL!$D$18,'Lifetime PD'!$B$57:$B$105,0),MATCH(ECL!D151,'Lifetime PD'!$C$56:$FZ$56,0)),0))</f>
        <v>1.4091939208126236E-3</v>
      </c>
      <c r="M151" s="265">
        <f t="shared" ca="1" si="20"/>
        <v>0.39539999999999997</v>
      </c>
      <c r="N151" s="266">
        <f t="shared" ca="1" si="21"/>
        <v>0.54665870362787539</v>
      </c>
      <c r="O151" s="206">
        <f t="shared" ca="1" si="28"/>
        <v>0</v>
      </c>
      <c r="Q151" s="265">
        <f ca="1">IF(D151="","",IFERROR(INDEX('FL PD'!$C$61:$ED$109,MATCH(ECL!$D$18,'FL PD'!$B$61:$B$109,0),MATCH(ECL!D151,'FL PD'!$C$60:$FZ$60,0)),0))</f>
        <v>1.4091939208126236E-3</v>
      </c>
      <c r="R151" s="265">
        <f t="shared" ca="1" si="29"/>
        <v>0.39539999999999997</v>
      </c>
      <c r="S151" s="206">
        <f t="shared" ca="1" si="30"/>
        <v>0</v>
      </c>
      <c r="U151" s="75"/>
    </row>
    <row r="152" spans="2:21" ht="17.25" customHeight="1" x14ac:dyDescent="0.25">
      <c r="B152" s="207">
        <f t="shared" si="32"/>
        <v>49399</v>
      </c>
      <c r="C152" s="202">
        <f t="shared" ca="1" si="22"/>
        <v>49399</v>
      </c>
      <c r="D152" s="203">
        <f t="shared" ca="1" si="19"/>
        <v>123</v>
      </c>
      <c r="E152" s="204">
        <f t="shared" ca="1" si="23"/>
        <v>533333</v>
      </c>
      <c r="F152" s="204">
        <f t="shared" ca="1" si="24"/>
        <v>496726.65</v>
      </c>
      <c r="G152" s="204">
        <f t="shared" ca="1" si="25"/>
        <v>0</v>
      </c>
      <c r="H152" s="205">
        <f t="shared" ca="1" si="26"/>
        <v>0</v>
      </c>
      <c r="I152" s="206">
        <f t="shared" ca="1" si="27"/>
        <v>0</v>
      </c>
      <c r="K152" s="206">
        <f t="shared" ca="1" si="18"/>
        <v>0</v>
      </c>
      <c r="L152" s="265">
        <f ca="1">IF(D152="","",IFERROR(INDEX('Lifetime PD'!$C$57:$ED$105,MATCH(ECL!$D$18,'Lifetime PD'!$B$57:$B$105,0),MATCH(ECL!D152,'Lifetime PD'!$C$56:$FZ$56,0)),0))</f>
        <v>1.4072052869751328E-3</v>
      </c>
      <c r="M152" s="265">
        <f t="shared" ca="1" si="20"/>
        <v>0.39539999999999997</v>
      </c>
      <c r="N152" s="266">
        <f t="shared" ca="1" si="21"/>
        <v>0.54390777696541681</v>
      </c>
      <c r="O152" s="206">
        <f t="shared" ca="1" si="28"/>
        <v>0</v>
      </c>
      <c r="Q152" s="265">
        <f ca="1">IF(D152="","",IFERROR(INDEX('FL PD'!$C$61:$ED$109,MATCH(ECL!$D$18,'FL PD'!$B$61:$B$109,0),MATCH(ECL!D152,'FL PD'!$C$60:$FZ$60,0)),0))</f>
        <v>1.4072052869751328E-3</v>
      </c>
      <c r="R152" s="265">
        <f t="shared" ca="1" si="29"/>
        <v>0.39539999999999997</v>
      </c>
      <c r="S152" s="206">
        <f t="shared" ca="1" si="30"/>
        <v>0</v>
      </c>
      <c r="U152" s="75"/>
    </row>
    <row r="153" spans="2:21" ht="17.25" customHeight="1" x14ac:dyDescent="0.25">
      <c r="B153" s="207">
        <f t="shared" si="32"/>
        <v>49429</v>
      </c>
      <c r="C153" s="202">
        <f t="shared" ca="1" si="22"/>
        <v>49429</v>
      </c>
      <c r="D153" s="203">
        <f t="shared" ca="1" si="19"/>
        <v>124</v>
      </c>
      <c r="E153" s="204">
        <f t="shared" ca="1" si="23"/>
        <v>533333</v>
      </c>
      <c r="F153" s="204">
        <f t="shared" ca="1" si="24"/>
        <v>496726.65</v>
      </c>
      <c r="G153" s="204">
        <f t="shared" ca="1" si="25"/>
        <v>0</v>
      </c>
      <c r="H153" s="205">
        <f t="shared" ca="1" si="26"/>
        <v>0</v>
      </c>
      <c r="I153" s="206">
        <f t="shared" ca="1" si="27"/>
        <v>0</v>
      </c>
      <c r="K153" s="206">
        <f t="shared" ca="1" si="18"/>
        <v>0</v>
      </c>
      <c r="L153" s="265">
        <f ca="1">IF(D153="","",IFERROR(INDEX('Lifetime PD'!$C$57:$ED$105,MATCH(ECL!$D$18,'Lifetime PD'!$B$57:$B$105,0),MATCH(ECL!D153,'Lifetime PD'!$C$56:$FZ$56,0)),0))</f>
        <v>1.4052194594686984E-3</v>
      </c>
      <c r="M153" s="265">
        <f t="shared" ca="1" si="20"/>
        <v>0.39539999999999997</v>
      </c>
      <c r="N153" s="266">
        <f t="shared" ca="1" si="21"/>
        <v>0.5412587713168755</v>
      </c>
      <c r="O153" s="206">
        <f t="shared" ca="1" si="28"/>
        <v>0</v>
      </c>
      <c r="Q153" s="265">
        <f ca="1">IF(D153="","",IFERROR(INDEX('FL PD'!$C$61:$ED$109,MATCH(ECL!$D$18,'FL PD'!$B$61:$B$109,0),MATCH(ECL!D153,'FL PD'!$C$60:$FZ$60,0)),0))</f>
        <v>1.4052194594686984E-3</v>
      </c>
      <c r="R153" s="265">
        <f t="shared" ca="1" si="29"/>
        <v>0.39539999999999997</v>
      </c>
      <c r="S153" s="206">
        <f t="shared" ca="1" si="30"/>
        <v>0</v>
      </c>
      <c r="U153" s="75"/>
    </row>
    <row r="154" spans="2:21" ht="17.25" customHeight="1" x14ac:dyDescent="0.25">
      <c r="B154" s="207">
        <f t="shared" si="32"/>
        <v>49460</v>
      </c>
      <c r="C154" s="202">
        <f t="shared" ca="1" si="22"/>
        <v>49460</v>
      </c>
      <c r="D154" s="203">
        <f t="shared" ca="1" si="19"/>
        <v>125</v>
      </c>
      <c r="E154" s="204">
        <f t="shared" ca="1" si="23"/>
        <v>533333</v>
      </c>
      <c r="F154" s="204">
        <f t="shared" ca="1" si="24"/>
        <v>496726.65</v>
      </c>
      <c r="G154" s="204">
        <f t="shared" ca="1" si="25"/>
        <v>0</v>
      </c>
      <c r="H154" s="205">
        <f t="shared" ca="1" si="26"/>
        <v>0</v>
      </c>
      <c r="I154" s="206">
        <f t="shared" ca="1" si="27"/>
        <v>0</v>
      </c>
      <c r="K154" s="206">
        <f t="shared" ca="1" si="18"/>
        <v>0</v>
      </c>
      <c r="L154" s="265">
        <f ca="1">IF(D154="","",IFERROR(INDEX('Lifetime PD'!$C$57:$ED$105,MATCH(ECL!$D$18,'Lifetime PD'!$B$57:$B$105,0),MATCH(ECL!D154,'Lifetime PD'!$C$56:$FZ$56,0)),0))</f>
        <v>1.4032364343329329E-3</v>
      </c>
      <c r="M154" s="265">
        <f t="shared" ca="1" si="20"/>
        <v>0.39539999999999997</v>
      </c>
      <c r="N154" s="266">
        <f t="shared" ca="1" si="21"/>
        <v>0.5385350184973855</v>
      </c>
      <c r="O154" s="206">
        <f t="shared" ca="1" si="28"/>
        <v>0</v>
      </c>
      <c r="Q154" s="265">
        <f ca="1">IF(D154="","",IFERROR(INDEX('FL PD'!$C$61:$ED$109,MATCH(ECL!$D$18,'FL PD'!$B$61:$B$109,0),MATCH(ECL!D154,'FL PD'!$C$60:$FZ$60,0)),0))</f>
        <v>1.4032364343329329E-3</v>
      </c>
      <c r="R154" s="265">
        <f t="shared" ca="1" si="29"/>
        <v>0.39539999999999997</v>
      </c>
      <c r="S154" s="206">
        <f t="shared" ca="1" si="30"/>
        <v>0</v>
      </c>
      <c r="U154" s="75"/>
    </row>
    <row r="155" spans="2:21" ht="17.25" customHeight="1" x14ac:dyDescent="0.25">
      <c r="B155" s="207">
        <f t="shared" si="32"/>
        <v>49490</v>
      </c>
      <c r="C155" s="202">
        <f t="shared" ca="1" si="22"/>
        <v>49490</v>
      </c>
      <c r="D155" s="203">
        <f t="shared" ca="1" si="19"/>
        <v>126</v>
      </c>
      <c r="E155" s="204">
        <f t="shared" ca="1" si="23"/>
        <v>533333</v>
      </c>
      <c r="F155" s="204">
        <f t="shared" ca="1" si="24"/>
        <v>496726.65</v>
      </c>
      <c r="G155" s="204">
        <f t="shared" ca="1" si="25"/>
        <v>0</v>
      </c>
      <c r="H155" s="205">
        <f t="shared" ca="1" si="26"/>
        <v>0</v>
      </c>
      <c r="I155" s="206">
        <f t="shared" ca="1" si="27"/>
        <v>0</v>
      </c>
      <c r="K155" s="206">
        <f t="shared" ca="1" si="18"/>
        <v>0</v>
      </c>
      <c r="L155" s="265">
        <f ca="1">IF(D155="","",IFERROR(INDEX('Lifetime PD'!$C$57:$ED$105,MATCH(ECL!$D$18,'Lifetime PD'!$B$57:$B$105,0),MATCH(ECL!D155,'Lifetime PD'!$C$56:$FZ$56,0)),0))</f>
        <v>1.4012562076132218E-3</v>
      </c>
      <c r="M155" s="265">
        <f t="shared" ca="1" si="20"/>
        <v>0.39539999999999997</v>
      </c>
      <c r="N155" s="266">
        <f t="shared" ca="1" si="21"/>
        <v>0.53591217990902007</v>
      </c>
      <c r="O155" s="206">
        <f t="shared" ca="1" si="28"/>
        <v>0</v>
      </c>
      <c r="Q155" s="265">
        <f ca="1">IF(D155="","",IFERROR(INDEX('FL PD'!$C$61:$ED$109,MATCH(ECL!$D$18,'FL PD'!$B$61:$B$109,0),MATCH(ECL!D155,'FL PD'!$C$60:$FZ$60,0)),0))</f>
        <v>1.4012562076132218E-3</v>
      </c>
      <c r="R155" s="265">
        <f t="shared" ca="1" si="29"/>
        <v>0.39539999999999997</v>
      </c>
      <c r="S155" s="206">
        <f t="shared" ca="1" si="30"/>
        <v>0</v>
      </c>
      <c r="U155" s="75"/>
    </row>
    <row r="156" spans="2:21" ht="17.25" customHeight="1" x14ac:dyDescent="0.25">
      <c r="B156" s="207">
        <f t="shared" si="32"/>
        <v>49521</v>
      </c>
      <c r="C156" s="202">
        <f t="shared" ca="1" si="22"/>
        <v>49521</v>
      </c>
      <c r="D156" s="203">
        <f t="shared" ca="1" si="19"/>
        <v>127</v>
      </c>
      <c r="E156" s="204">
        <f t="shared" ca="1" si="23"/>
        <v>533333</v>
      </c>
      <c r="F156" s="204">
        <f t="shared" ca="1" si="24"/>
        <v>496726.65</v>
      </c>
      <c r="G156" s="204">
        <f t="shared" ca="1" si="25"/>
        <v>0</v>
      </c>
      <c r="H156" s="205">
        <f t="shared" ca="1" si="26"/>
        <v>0</v>
      </c>
      <c r="I156" s="206">
        <f t="shared" ca="1" si="27"/>
        <v>0</v>
      </c>
      <c r="K156" s="206">
        <f t="shared" ca="1" si="18"/>
        <v>0</v>
      </c>
      <c r="L156" s="265">
        <f ca="1">IF(D156="","",IFERROR(INDEX('Lifetime PD'!$C$57:$ED$105,MATCH(ECL!$D$18,'Lifetime PD'!$B$57:$B$105,0),MATCH(ECL!D156,'Lifetime PD'!$C$56:$FZ$56,0)),0))</f>
        <v>1.3992787753605018E-3</v>
      </c>
      <c r="M156" s="265">
        <f t="shared" ca="1" si="20"/>
        <v>0.39539999999999997</v>
      </c>
      <c r="N156" s="266">
        <f t="shared" ca="1" si="21"/>
        <v>0.53321533250740705</v>
      </c>
      <c r="O156" s="206">
        <f t="shared" ca="1" si="28"/>
        <v>0</v>
      </c>
      <c r="Q156" s="265">
        <f ca="1">IF(D156="","",IFERROR(INDEX('FL PD'!$C$61:$ED$109,MATCH(ECL!$D$18,'FL PD'!$B$61:$B$109,0),MATCH(ECL!D156,'FL PD'!$C$60:$FZ$60,0)),0))</f>
        <v>1.3992787753605018E-3</v>
      </c>
      <c r="R156" s="265">
        <f t="shared" ca="1" si="29"/>
        <v>0.39539999999999997</v>
      </c>
      <c r="S156" s="206">
        <f t="shared" ca="1" si="30"/>
        <v>0</v>
      </c>
      <c r="U156" s="75"/>
    </row>
    <row r="157" spans="2:21" ht="17.25" customHeight="1" x14ac:dyDescent="0.25">
      <c r="B157" s="207">
        <f t="shared" si="32"/>
        <v>49552</v>
      </c>
      <c r="C157" s="202">
        <f t="shared" ca="1" si="22"/>
        <v>49552</v>
      </c>
      <c r="D157" s="203">
        <f t="shared" ca="1" si="19"/>
        <v>128</v>
      </c>
      <c r="E157" s="204">
        <f t="shared" ca="1" si="23"/>
        <v>533333</v>
      </c>
      <c r="F157" s="204">
        <f t="shared" ca="1" si="24"/>
        <v>496726.65</v>
      </c>
      <c r="G157" s="204">
        <f t="shared" ca="1" si="25"/>
        <v>0</v>
      </c>
      <c r="H157" s="205">
        <f t="shared" ca="1" si="26"/>
        <v>0</v>
      </c>
      <c r="I157" s="206">
        <f t="shared" ca="1" si="27"/>
        <v>0</v>
      </c>
      <c r="K157" s="206">
        <f t="shared" ref="K157:K220" ca="1" si="33">IF(D157="","",IF(C157&gt;YEAR($D$2), I157,0))</f>
        <v>0</v>
      </c>
      <c r="L157" s="265">
        <f ca="1">IF(D157="","",IFERROR(INDEX('Lifetime PD'!$C$57:$ED$105,MATCH(ECL!$D$18,'Lifetime PD'!$B$57:$B$105,0),MATCH(ECL!D157,'Lifetime PD'!$C$56:$FZ$56,0)),0))</f>
        <v>1.3973041336312608E-3</v>
      </c>
      <c r="M157" s="265">
        <f t="shared" ca="1" si="20"/>
        <v>0.39539999999999997</v>
      </c>
      <c r="N157" s="266">
        <f t="shared" ca="1" si="21"/>
        <v>0.53053205633290967</v>
      </c>
      <c r="O157" s="206">
        <f t="shared" ca="1" si="28"/>
        <v>0</v>
      </c>
      <c r="Q157" s="265">
        <f ca="1">IF(D157="","",IFERROR(INDEX('FL PD'!$C$61:$ED$109,MATCH(ECL!$D$18,'FL PD'!$B$61:$B$109,0),MATCH(ECL!D157,'FL PD'!$C$60:$FZ$60,0)),0))</f>
        <v>1.3973041336312608E-3</v>
      </c>
      <c r="R157" s="265">
        <f t="shared" ca="1" si="29"/>
        <v>0.39539999999999997</v>
      </c>
      <c r="S157" s="206">
        <f t="shared" ca="1" si="30"/>
        <v>0</v>
      </c>
      <c r="U157" s="75"/>
    </row>
    <row r="158" spans="2:21" ht="17.25" customHeight="1" x14ac:dyDescent="0.25">
      <c r="B158" s="207">
        <f t="shared" si="32"/>
        <v>49582</v>
      </c>
      <c r="C158" s="202">
        <f t="shared" ca="1" si="22"/>
        <v>49582</v>
      </c>
      <c r="D158" s="203">
        <f t="shared" ref="D158:D221" ca="1" si="34">IF(C158="","",(YEAR(C158)-YEAR($D$6))*12+MONTH(C158)-MONTH($D$6))</f>
        <v>129</v>
      </c>
      <c r="E158" s="204">
        <f t="shared" ca="1" si="23"/>
        <v>533333</v>
      </c>
      <c r="F158" s="204">
        <f t="shared" ca="1" si="24"/>
        <v>496726.65</v>
      </c>
      <c r="G158" s="204">
        <f t="shared" ca="1" si="25"/>
        <v>0</v>
      </c>
      <c r="H158" s="205">
        <f t="shared" ca="1" si="26"/>
        <v>0</v>
      </c>
      <c r="I158" s="206">
        <f t="shared" ca="1" si="27"/>
        <v>0</v>
      </c>
      <c r="K158" s="206">
        <f t="shared" ca="1" si="33"/>
        <v>0</v>
      </c>
      <c r="L158" s="265">
        <f ca="1">IF(D158="","",IFERROR(INDEX('Lifetime PD'!$C$57:$ED$105,MATCH(ECL!$D$18,'Lifetime PD'!$B$57:$B$105,0),MATCH(ECL!D158,'Lifetime PD'!$C$56:$FZ$56,0)),0))</f>
        <v>1.3953322784875377E-3</v>
      </c>
      <c r="M158" s="265">
        <f t="shared" ref="M158:M221" ca="1" si="35">IF(D158="","",$D$17)</f>
        <v>0.39539999999999997</v>
      </c>
      <c r="N158" s="266">
        <f t="shared" ref="N158:N221" ca="1" si="36">IFERROR(IF(D158="","",1/((1+$D$19)^((C158-$D$2)/365))),1)</f>
        <v>0.52794819474188937</v>
      </c>
      <c r="O158" s="206">
        <f t="shared" ca="1" si="28"/>
        <v>0</v>
      </c>
      <c r="Q158" s="265">
        <f ca="1">IF(D158="","",IFERROR(INDEX('FL PD'!$C$61:$ED$109,MATCH(ECL!$D$18,'FL PD'!$B$61:$B$109,0),MATCH(ECL!D158,'FL PD'!$C$60:$FZ$60,0)),0))</f>
        <v>1.3953322784875377E-3</v>
      </c>
      <c r="R158" s="265">
        <f t="shared" ca="1" si="29"/>
        <v>0.39539999999999997</v>
      </c>
      <c r="S158" s="206">
        <f t="shared" ca="1" si="30"/>
        <v>0</v>
      </c>
      <c r="U158" s="75"/>
    </row>
    <row r="159" spans="2:21" ht="17.25" customHeight="1" x14ac:dyDescent="0.25">
      <c r="B159" s="207">
        <f t="shared" si="32"/>
        <v>49613</v>
      </c>
      <c r="C159" s="202">
        <f t="shared" ref="C159:C222" ca="1" si="37">IFERROR(IF($D$7&gt;C158,EOMONTH(C158,1),""),"")</f>
        <v>49613</v>
      </c>
      <c r="D159" s="203">
        <f t="shared" ca="1" si="34"/>
        <v>130</v>
      </c>
      <c r="E159" s="204">
        <f t="shared" ref="E159:E222" ca="1" si="38">IF(D159="",0,(IF(AND($D$14="Bullet",MOD(D159,(((YEAR($D$7)-YEAR($D$6))*12)+(MONTH($D$7)-MONTH($D$6))))&gt;0),0,IF(AND($D$14="Quarterly",MOD(D159,3)&gt;0),0,IF(AND($D$14="Semi Annually",MOD(D159,6)&gt;0),0,IF(AND($D$14="Annually",MOD(D159,12)&gt;0),0,$D$13))))))</f>
        <v>533333</v>
      </c>
      <c r="F159" s="204">
        <f t="shared" ref="F159:F222" ca="1" si="39">IF(D159="",0,(IF(AND($D$16="Bullet",MOD(D159,(((YEAR($D$7)-YEAR($D$6))*12)+(MONTH($D$7)-MONTH($D$6))))&gt;0),0,IF(AND($D$16="Quarterly",MOD(D159,3)&gt;0),0,IF(AND($D$16="Semi Annually",MOD(D159,6)&gt;0),0,IF(AND($D$16="Annually",MOD(D159,12)&gt;0),0,$D$15))))))</f>
        <v>496726.65</v>
      </c>
      <c r="G159" s="204">
        <f t="shared" ref="G159:G222" ca="1" si="40">IFERROR(IF(D159&gt;=$D$9,I158,IF(D159="","",IF(SUM(E159+F159)&gt;I158,I158,SUM(E159+F159)))),"")</f>
        <v>0</v>
      </c>
      <c r="H159" s="205">
        <f t="shared" ref="H159:H222" ca="1" si="41">IF(D159=0,0,IF($D$12=0,0,IF(AND($D$10="Non-revolving",D159&lt;=((YEAR($D$8)-YEAR($D$6))*12)+(MONTH($D$8)-MONTH($D$6))),($D$12)/(((YEAR($D$8)-YEAR($D$6))*12)+(MONTH($D$8)-MONTH($D$6))),IF(AND($D$10="Revolving",D159&lt;=12,$D$9&gt;12),$D$12/12,IF(AND($D$10="Revolving",D159&lt;=($D$9-1),$D$9&lt;=12),IFERROR(($D$12/($D$9-1)),$D$12/$D$9),0)))))</f>
        <v>0</v>
      </c>
      <c r="I159" s="206">
        <f t="shared" ref="I159:I222" ca="1" si="42">IF(D159="","",I158-G159+H159)</f>
        <v>0</v>
      </c>
      <c r="K159" s="206">
        <f t="shared" ca="1" si="33"/>
        <v>0</v>
      </c>
      <c r="L159" s="265">
        <f ca="1">IF(D159="","",IFERROR(INDEX('Lifetime PD'!$C$57:$ED$105,MATCH(ECL!$D$18,'Lifetime PD'!$B$57:$B$105,0),MATCH(ECL!D159,'Lifetime PD'!$C$56:$FZ$56,0)),0))</f>
        <v>1.3933632059969225E-3</v>
      </c>
      <c r="M159" s="265">
        <f t="shared" ca="1" si="35"/>
        <v>0.39539999999999997</v>
      </c>
      <c r="N159" s="266">
        <f t="shared" ca="1" si="36"/>
        <v>0.52529142415418295</v>
      </c>
      <c r="O159" s="206">
        <f t="shared" ref="O159:O222" ca="1" si="43">IF(D159="","",K159*L159*M159*N159)</f>
        <v>0</v>
      </c>
      <c r="Q159" s="265">
        <f ca="1">IF(D159="","",IFERROR(INDEX('FL PD'!$C$61:$ED$109,MATCH(ECL!$D$18,'FL PD'!$B$61:$B$109,0),MATCH(ECL!D159,'FL PD'!$C$60:$FZ$60,0)),0))</f>
        <v>1.3933632059969225E-3</v>
      </c>
      <c r="R159" s="265">
        <f t="shared" ref="R159:R222" ca="1" si="44">M159</f>
        <v>0.39539999999999997</v>
      </c>
      <c r="S159" s="206">
        <f t="shared" ref="S159:S222" ca="1" si="45">IF(D159="","",K159*Q159*R159*N159)</f>
        <v>0</v>
      </c>
      <c r="U159" s="75"/>
    </row>
    <row r="160" spans="2:21" ht="17.25" customHeight="1" x14ac:dyDescent="0.25">
      <c r="B160" s="207">
        <f t="shared" si="32"/>
        <v>49643</v>
      </c>
      <c r="C160" s="202">
        <f t="shared" ca="1" si="37"/>
        <v>49643</v>
      </c>
      <c r="D160" s="203">
        <f t="shared" ca="1" si="34"/>
        <v>131</v>
      </c>
      <c r="E160" s="204">
        <f t="shared" ca="1" si="38"/>
        <v>533333</v>
      </c>
      <c r="F160" s="204">
        <f t="shared" ca="1" si="39"/>
        <v>496726.65</v>
      </c>
      <c r="G160" s="204">
        <f t="shared" ca="1" si="40"/>
        <v>0</v>
      </c>
      <c r="H160" s="205">
        <f t="shared" ca="1" si="41"/>
        <v>0</v>
      </c>
      <c r="I160" s="206">
        <f t="shared" ca="1" si="42"/>
        <v>0</v>
      </c>
      <c r="K160" s="206">
        <f t="shared" ca="1" si="33"/>
        <v>0</v>
      </c>
      <c r="L160" s="265">
        <f ca="1">IF(D160="","",IFERROR(INDEX('Lifetime PD'!$C$57:$ED$105,MATCH(ECL!$D$18,'Lifetime PD'!$B$57:$B$105,0),MATCH(ECL!D160,'Lifetime PD'!$C$56:$FZ$56,0)),0))</f>
        <v>1.3913969122324454E-3</v>
      </c>
      <c r="M160" s="265">
        <f t="shared" ca="1" si="35"/>
        <v>0.39539999999999997</v>
      </c>
      <c r="N160" s="266">
        <f t="shared" ca="1" si="36"/>
        <v>0.52273308612585334</v>
      </c>
      <c r="O160" s="206">
        <f t="shared" ca="1" si="43"/>
        <v>0</v>
      </c>
      <c r="Q160" s="265">
        <f ca="1">IF(D160="","",IFERROR(INDEX('FL PD'!$C$61:$ED$109,MATCH(ECL!$D$18,'FL PD'!$B$61:$B$109,0),MATCH(ECL!D160,'FL PD'!$C$60:$FZ$60,0)),0))</f>
        <v>1.3913969122324454E-3</v>
      </c>
      <c r="R160" s="265">
        <f t="shared" ca="1" si="44"/>
        <v>0.39539999999999997</v>
      </c>
      <c r="S160" s="206">
        <f t="shared" ca="1" si="45"/>
        <v>0</v>
      </c>
      <c r="U160" s="75"/>
    </row>
    <row r="161" spans="2:21" ht="17.25" customHeight="1" x14ac:dyDescent="0.25">
      <c r="B161" s="207">
        <f t="shared" si="32"/>
        <v>49674</v>
      </c>
      <c r="C161" s="202">
        <f t="shared" ca="1" si="37"/>
        <v>49674</v>
      </c>
      <c r="D161" s="203">
        <f t="shared" ca="1" si="34"/>
        <v>132</v>
      </c>
      <c r="E161" s="204">
        <f t="shared" ca="1" si="38"/>
        <v>533333</v>
      </c>
      <c r="F161" s="204">
        <f t="shared" ca="1" si="39"/>
        <v>496726.65</v>
      </c>
      <c r="G161" s="204">
        <f t="shared" ca="1" si="40"/>
        <v>0</v>
      </c>
      <c r="H161" s="205">
        <f t="shared" ca="1" si="41"/>
        <v>0</v>
      </c>
      <c r="I161" s="206">
        <f t="shared" ca="1" si="42"/>
        <v>0</v>
      </c>
      <c r="K161" s="206">
        <f t="shared" ca="1" si="33"/>
        <v>0</v>
      </c>
      <c r="L161" s="265">
        <f ca="1">IF(D161="","",IFERROR(INDEX('Lifetime PD'!$C$57:$ED$105,MATCH(ECL!$D$18,'Lifetime PD'!$B$57:$B$105,0),MATCH(ECL!D161,'Lifetime PD'!$C$56:$FZ$56,0)),0))</f>
        <v>1.3894333932731318E-3</v>
      </c>
      <c r="M161" s="265">
        <f t="shared" ca="1" si="35"/>
        <v>0.39539999999999997</v>
      </c>
      <c r="N161" s="266">
        <f t="shared" ca="1" si="36"/>
        <v>0.52010255930092664</v>
      </c>
      <c r="O161" s="206">
        <f t="shared" ca="1" si="43"/>
        <v>0</v>
      </c>
      <c r="Q161" s="265">
        <f ca="1">IF(D161="","",IFERROR(INDEX('FL PD'!$C$61:$ED$109,MATCH(ECL!$D$18,'FL PD'!$B$61:$B$109,0),MATCH(ECL!D161,'FL PD'!$C$60:$FZ$60,0)),0))</f>
        <v>1.3894333932731318E-3</v>
      </c>
      <c r="R161" s="265">
        <f t="shared" ca="1" si="44"/>
        <v>0.39539999999999997</v>
      </c>
      <c r="S161" s="206">
        <f t="shared" ca="1" si="45"/>
        <v>0</v>
      </c>
      <c r="U161" s="75"/>
    </row>
    <row r="162" spans="2:21" ht="17.25" customHeight="1" x14ac:dyDescent="0.25">
      <c r="B162" s="207">
        <f t="shared" si="32"/>
        <v>49705</v>
      </c>
      <c r="C162" s="202">
        <f t="shared" ca="1" si="37"/>
        <v>49705</v>
      </c>
      <c r="D162" s="203">
        <f t="shared" ca="1" si="34"/>
        <v>133</v>
      </c>
      <c r="E162" s="204">
        <f t="shared" ca="1" si="38"/>
        <v>533333</v>
      </c>
      <c r="F162" s="204">
        <f t="shared" ca="1" si="39"/>
        <v>496726.65</v>
      </c>
      <c r="G162" s="204">
        <f t="shared" ca="1" si="40"/>
        <v>0</v>
      </c>
      <c r="H162" s="205">
        <f t="shared" ca="1" si="41"/>
        <v>0</v>
      </c>
      <c r="I162" s="206">
        <f t="shared" ca="1" si="42"/>
        <v>0</v>
      </c>
      <c r="K162" s="206">
        <f t="shared" ca="1" si="33"/>
        <v>0</v>
      </c>
      <c r="L162" s="265">
        <f ca="1">IF(D162="","",IFERROR(INDEX('Lifetime PD'!$C$57:$ED$105,MATCH(ECL!$D$18,'Lifetime PD'!$B$57:$B$105,0),MATCH(ECL!D162,'Lifetime PD'!$C$56:$FZ$56,0)),0))</f>
        <v>0</v>
      </c>
      <c r="M162" s="265">
        <f t="shared" ca="1" si="35"/>
        <v>0.39539999999999997</v>
      </c>
      <c r="N162" s="266">
        <f t="shared" ca="1" si="36"/>
        <v>0.51748526996098088</v>
      </c>
      <c r="O162" s="206">
        <f t="shared" ca="1" si="43"/>
        <v>0</v>
      </c>
      <c r="Q162" s="265">
        <f ca="1">IF(D162="","",IFERROR(INDEX('FL PD'!$C$61:$ED$109,MATCH(ECL!$D$18,'FL PD'!$B$61:$B$109,0),MATCH(ECL!D162,'FL PD'!$C$60:$FZ$60,0)),0))</f>
        <v>0</v>
      </c>
      <c r="R162" s="265">
        <f t="shared" ca="1" si="44"/>
        <v>0.39539999999999997</v>
      </c>
      <c r="S162" s="206">
        <f t="shared" ca="1" si="45"/>
        <v>0</v>
      </c>
      <c r="U162" s="75"/>
    </row>
    <row r="163" spans="2:21" ht="17.25" customHeight="1" x14ac:dyDescent="0.25">
      <c r="B163" s="207">
        <f t="shared" si="32"/>
        <v>49734</v>
      </c>
      <c r="C163" s="202">
        <f t="shared" ca="1" si="37"/>
        <v>49734</v>
      </c>
      <c r="D163" s="203">
        <f t="shared" ca="1" si="34"/>
        <v>134</v>
      </c>
      <c r="E163" s="204">
        <f t="shared" ca="1" si="38"/>
        <v>533333</v>
      </c>
      <c r="F163" s="204">
        <f t="shared" ca="1" si="39"/>
        <v>496726.65</v>
      </c>
      <c r="G163" s="204">
        <f t="shared" ca="1" si="40"/>
        <v>0</v>
      </c>
      <c r="H163" s="205">
        <f t="shared" ca="1" si="41"/>
        <v>0</v>
      </c>
      <c r="I163" s="206">
        <f t="shared" ca="1" si="42"/>
        <v>0</v>
      </c>
      <c r="K163" s="206">
        <f t="shared" ca="1" si="33"/>
        <v>0</v>
      </c>
      <c r="L163" s="265">
        <f ca="1">IF(D163="","",IFERROR(INDEX('Lifetime PD'!$C$57:$ED$105,MATCH(ECL!$D$18,'Lifetime PD'!$B$57:$B$105,0),MATCH(ECL!D163,'Lifetime PD'!$C$56:$FZ$56,0)),0))</f>
        <v>0</v>
      </c>
      <c r="M163" s="265">
        <f t="shared" ca="1" si="35"/>
        <v>0.39539999999999997</v>
      </c>
      <c r="N163" s="266">
        <f t="shared" ca="1" si="36"/>
        <v>0.51504876297087343</v>
      </c>
      <c r="O163" s="206">
        <f t="shared" ca="1" si="43"/>
        <v>0</v>
      </c>
      <c r="Q163" s="265">
        <f ca="1">IF(D163="","",IFERROR(INDEX('FL PD'!$C$61:$ED$109,MATCH(ECL!$D$18,'FL PD'!$B$61:$B$109,0),MATCH(ECL!D163,'FL PD'!$C$60:$FZ$60,0)),0))</f>
        <v>0</v>
      </c>
      <c r="R163" s="265">
        <f t="shared" ca="1" si="44"/>
        <v>0.39539999999999997</v>
      </c>
      <c r="S163" s="206">
        <f t="shared" ca="1" si="45"/>
        <v>0</v>
      </c>
      <c r="U163" s="75"/>
    </row>
    <row r="164" spans="2:21" ht="17.25" customHeight="1" x14ac:dyDescent="0.25">
      <c r="B164" s="207">
        <f t="shared" si="32"/>
        <v>49765</v>
      </c>
      <c r="C164" s="202">
        <f t="shared" ca="1" si="37"/>
        <v>49765</v>
      </c>
      <c r="D164" s="203">
        <f t="shared" ca="1" si="34"/>
        <v>135</v>
      </c>
      <c r="E164" s="204">
        <f t="shared" ca="1" si="38"/>
        <v>533333</v>
      </c>
      <c r="F164" s="204">
        <f t="shared" ca="1" si="39"/>
        <v>496726.65</v>
      </c>
      <c r="G164" s="204">
        <f t="shared" ca="1" si="40"/>
        <v>0</v>
      </c>
      <c r="H164" s="205">
        <f t="shared" ca="1" si="41"/>
        <v>0</v>
      </c>
      <c r="I164" s="206">
        <f t="shared" ca="1" si="42"/>
        <v>0</v>
      </c>
      <c r="K164" s="206">
        <f t="shared" ca="1" si="33"/>
        <v>0</v>
      </c>
      <c r="L164" s="265">
        <f ca="1">IF(D164="","",IFERROR(INDEX('Lifetime PD'!$C$57:$ED$105,MATCH(ECL!$D$18,'Lifetime PD'!$B$57:$B$105,0),MATCH(ECL!D164,'Lifetime PD'!$C$56:$FZ$56,0)),0))</f>
        <v>0</v>
      </c>
      <c r="M164" s="265">
        <f t="shared" ca="1" si="35"/>
        <v>0.39539999999999997</v>
      </c>
      <c r="N164" s="266">
        <f t="shared" ca="1" si="36"/>
        <v>0.51245690562895252</v>
      </c>
      <c r="O164" s="206">
        <f t="shared" ca="1" si="43"/>
        <v>0</v>
      </c>
      <c r="Q164" s="265">
        <f ca="1">IF(D164="","",IFERROR(INDEX('FL PD'!$C$61:$ED$109,MATCH(ECL!$D$18,'FL PD'!$B$61:$B$109,0),MATCH(ECL!D164,'FL PD'!$C$60:$FZ$60,0)),0))</f>
        <v>0</v>
      </c>
      <c r="R164" s="265">
        <f t="shared" ca="1" si="44"/>
        <v>0.39539999999999997</v>
      </c>
      <c r="S164" s="206">
        <f t="shared" ca="1" si="45"/>
        <v>0</v>
      </c>
      <c r="U164" s="75"/>
    </row>
    <row r="165" spans="2:21" ht="17.25" customHeight="1" x14ac:dyDescent="0.25">
      <c r="B165" s="207">
        <f t="shared" si="32"/>
        <v>49795</v>
      </c>
      <c r="C165" s="202">
        <f t="shared" ca="1" si="37"/>
        <v>49795</v>
      </c>
      <c r="D165" s="203">
        <f t="shared" ca="1" si="34"/>
        <v>136</v>
      </c>
      <c r="E165" s="204">
        <f t="shared" ca="1" si="38"/>
        <v>533333</v>
      </c>
      <c r="F165" s="204">
        <f t="shared" ca="1" si="39"/>
        <v>496726.65</v>
      </c>
      <c r="G165" s="204">
        <f t="shared" ca="1" si="40"/>
        <v>0</v>
      </c>
      <c r="H165" s="205">
        <f t="shared" ca="1" si="41"/>
        <v>0</v>
      </c>
      <c r="I165" s="206">
        <f t="shared" ca="1" si="42"/>
        <v>0</v>
      </c>
      <c r="K165" s="206">
        <f t="shared" ca="1" si="33"/>
        <v>0</v>
      </c>
      <c r="L165" s="265">
        <f ca="1">IF(D165="","",IFERROR(INDEX('Lifetime PD'!$C$57:$ED$105,MATCH(ECL!$D$18,'Lifetime PD'!$B$57:$B$105,0),MATCH(ECL!D165,'Lifetime PD'!$C$56:$FZ$56,0)),0))</f>
        <v>0</v>
      </c>
      <c r="M165" s="265">
        <f t="shared" ca="1" si="35"/>
        <v>0.39539999999999997</v>
      </c>
      <c r="N165" s="266">
        <f t="shared" ca="1" si="36"/>
        <v>0.50996107582997641</v>
      </c>
      <c r="O165" s="206">
        <f t="shared" ca="1" si="43"/>
        <v>0</v>
      </c>
      <c r="Q165" s="265">
        <f ca="1">IF(D165="","",IFERROR(INDEX('FL PD'!$C$61:$ED$109,MATCH(ECL!$D$18,'FL PD'!$B$61:$B$109,0),MATCH(ECL!D165,'FL PD'!$C$60:$FZ$60,0)),0))</f>
        <v>0</v>
      </c>
      <c r="R165" s="265">
        <f t="shared" ca="1" si="44"/>
        <v>0.39539999999999997</v>
      </c>
      <c r="S165" s="206">
        <f t="shared" ca="1" si="45"/>
        <v>0</v>
      </c>
      <c r="U165" s="75"/>
    </row>
    <row r="166" spans="2:21" ht="17.25" customHeight="1" x14ac:dyDescent="0.25">
      <c r="B166" s="207">
        <f t="shared" si="32"/>
        <v>49826</v>
      </c>
      <c r="C166" s="202">
        <f t="shared" ca="1" si="37"/>
        <v>49826</v>
      </c>
      <c r="D166" s="203">
        <f t="shared" ca="1" si="34"/>
        <v>137</v>
      </c>
      <c r="E166" s="204">
        <f t="shared" ca="1" si="38"/>
        <v>533333</v>
      </c>
      <c r="F166" s="204">
        <f t="shared" ca="1" si="39"/>
        <v>496726.65</v>
      </c>
      <c r="G166" s="204">
        <f t="shared" ca="1" si="40"/>
        <v>0</v>
      </c>
      <c r="H166" s="205">
        <f t="shared" ca="1" si="41"/>
        <v>0</v>
      </c>
      <c r="I166" s="206">
        <f t="shared" ca="1" si="42"/>
        <v>0</v>
      </c>
      <c r="K166" s="206">
        <f t="shared" ca="1" si="33"/>
        <v>0</v>
      </c>
      <c r="L166" s="265">
        <f ca="1">IF(D166="","",IFERROR(INDEX('Lifetime PD'!$C$57:$ED$105,MATCH(ECL!$D$18,'Lifetime PD'!$B$57:$B$105,0),MATCH(ECL!D166,'Lifetime PD'!$C$56:$FZ$56,0)),0))</f>
        <v>0</v>
      </c>
      <c r="M166" s="265">
        <f t="shared" ca="1" si="35"/>
        <v>0.39539999999999997</v>
      </c>
      <c r="N166" s="266">
        <f t="shared" ca="1" si="36"/>
        <v>0.50739482103332423</v>
      </c>
      <c r="O166" s="206">
        <f t="shared" ca="1" si="43"/>
        <v>0</v>
      </c>
      <c r="Q166" s="265">
        <f ca="1">IF(D166="","",IFERROR(INDEX('FL PD'!$C$61:$ED$109,MATCH(ECL!$D$18,'FL PD'!$B$61:$B$109,0),MATCH(ECL!D166,'FL PD'!$C$60:$FZ$60,0)),0))</f>
        <v>0</v>
      </c>
      <c r="R166" s="265">
        <f t="shared" ca="1" si="44"/>
        <v>0.39539999999999997</v>
      </c>
      <c r="S166" s="206">
        <f t="shared" ca="1" si="45"/>
        <v>0</v>
      </c>
      <c r="U166" s="75"/>
    </row>
    <row r="167" spans="2:21" ht="17.25" customHeight="1" x14ac:dyDescent="0.25">
      <c r="B167" s="207">
        <f t="shared" si="32"/>
        <v>49856</v>
      </c>
      <c r="C167" s="202">
        <f t="shared" ca="1" si="37"/>
        <v>49856</v>
      </c>
      <c r="D167" s="203">
        <f t="shared" ca="1" si="34"/>
        <v>138</v>
      </c>
      <c r="E167" s="204">
        <f t="shared" ca="1" si="38"/>
        <v>533333</v>
      </c>
      <c r="F167" s="204">
        <f t="shared" ca="1" si="39"/>
        <v>496726.65</v>
      </c>
      <c r="G167" s="204">
        <f t="shared" ca="1" si="40"/>
        <v>0</v>
      </c>
      <c r="H167" s="205">
        <f t="shared" ca="1" si="41"/>
        <v>0</v>
      </c>
      <c r="I167" s="206">
        <f t="shared" ca="1" si="42"/>
        <v>0</v>
      </c>
      <c r="K167" s="206">
        <f t="shared" ca="1" si="33"/>
        <v>0</v>
      </c>
      <c r="L167" s="265">
        <f ca="1">IF(D167="","",IFERROR(INDEX('Lifetime PD'!$C$57:$ED$105,MATCH(ECL!$D$18,'Lifetime PD'!$B$57:$B$105,0),MATCH(ECL!D167,'Lifetime PD'!$C$56:$FZ$56,0)),0))</f>
        <v>0</v>
      </c>
      <c r="M167" s="265">
        <f t="shared" ca="1" si="35"/>
        <v>0.39539999999999997</v>
      </c>
      <c r="N167" s="266">
        <f t="shared" ca="1" si="36"/>
        <v>0.50492364521293609</v>
      </c>
      <c r="O167" s="206">
        <f t="shared" ca="1" si="43"/>
        <v>0</v>
      </c>
      <c r="Q167" s="265">
        <f ca="1">IF(D167="","",IFERROR(INDEX('FL PD'!$C$61:$ED$109,MATCH(ECL!$D$18,'FL PD'!$B$61:$B$109,0),MATCH(ECL!D167,'FL PD'!$C$60:$FZ$60,0)),0))</f>
        <v>0</v>
      </c>
      <c r="R167" s="265">
        <f t="shared" ca="1" si="44"/>
        <v>0.39539999999999997</v>
      </c>
      <c r="S167" s="206">
        <f t="shared" ca="1" si="45"/>
        <v>0</v>
      </c>
      <c r="U167" s="75"/>
    </row>
    <row r="168" spans="2:21" ht="17.25" customHeight="1" x14ac:dyDescent="0.25">
      <c r="B168" s="207">
        <f t="shared" si="32"/>
        <v>49887</v>
      </c>
      <c r="C168" s="202">
        <f t="shared" ca="1" si="37"/>
        <v>49887</v>
      </c>
      <c r="D168" s="203">
        <f t="shared" ca="1" si="34"/>
        <v>139</v>
      </c>
      <c r="E168" s="204">
        <f t="shared" ca="1" si="38"/>
        <v>533333</v>
      </c>
      <c r="F168" s="204">
        <f t="shared" ca="1" si="39"/>
        <v>496726.65</v>
      </c>
      <c r="G168" s="204">
        <f t="shared" ca="1" si="40"/>
        <v>0</v>
      </c>
      <c r="H168" s="205">
        <f t="shared" ca="1" si="41"/>
        <v>0</v>
      </c>
      <c r="I168" s="206">
        <f t="shared" ca="1" si="42"/>
        <v>0</v>
      </c>
      <c r="K168" s="206">
        <f t="shared" ca="1" si="33"/>
        <v>0</v>
      </c>
      <c r="L168" s="265">
        <f ca="1">IF(D168="","",IFERROR(INDEX('Lifetime PD'!$C$57:$ED$105,MATCH(ECL!$D$18,'Lifetime PD'!$B$57:$B$105,0),MATCH(ECL!D168,'Lifetime PD'!$C$56:$FZ$56,0)),0))</f>
        <v>0</v>
      </c>
      <c r="M168" s="265">
        <f t="shared" ca="1" si="35"/>
        <v>0.39539999999999997</v>
      </c>
      <c r="N168" s="266">
        <f t="shared" ca="1" si="36"/>
        <v>0.50238274005784778</v>
      </c>
      <c r="O168" s="206">
        <f t="shared" ca="1" si="43"/>
        <v>0</v>
      </c>
      <c r="Q168" s="265">
        <f ca="1">IF(D168="","",IFERROR(INDEX('FL PD'!$C$61:$ED$109,MATCH(ECL!$D$18,'FL PD'!$B$61:$B$109,0),MATCH(ECL!D168,'FL PD'!$C$60:$FZ$60,0)),0))</f>
        <v>0</v>
      </c>
      <c r="R168" s="265">
        <f t="shared" ca="1" si="44"/>
        <v>0.39539999999999997</v>
      </c>
      <c r="S168" s="206">
        <f t="shared" ca="1" si="45"/>
        <v>0</v>
      </c>
      <c r="U168" s="75"/>
    </row>
    <row r="169" spans="2:21" ht="17.25" customHeight="1" x14ac:dyDescent="0.25">
      <c r="B169" s="207">
        <f t="shared" si="32"/>
        <v>49918</v>
      </c>
      <c r="C169" s="202">
        <f t="shared" ca="1" si="37"/>
        <v>49918</v>
      </c>
      <c r="D169" s="203">
        <f t="shared" ca="1" si="34"/>
        <v>140</v>
      </c>
      <c r="E169" s="204">
        <f t="shared" ca="1" si="38"/>
        <v>533333</v>
      </c>
      <c r="F169" s="204">
        <f t="shared" ca="1" si="39"/>
        <v>496726.65</v>
      </c>
      <c r="G169" s="204">
        <f t="shared" ca="1" si="40"/>
        <v>0</v>
      </c>
      <c r="H169" s="205">
        <f t="shared" ca="1" si="41"/>
        <v>0</v>
      </c>
      <c r="I169" s="206">
        <f t="shared" ca="1" si="42"/>
        <v>0</v>
      </c>
      <c r="K169" s="206">
        <f t="shared" ca="1" si="33"/>
        <v>0</v>
      </c>
      <c r="L169" s="265">
        <f ca="1">IF(D169="","",IFERROR(INDEX('Lifetime PD'!$C$57:$ED$105,MATCH(ECL!$D$18,'Lifetime PD'!$B$57:$B$105,0),MATCH(ECL!D169,'Lifetime PD'!$C$56:$FZ$56,0)),0))</f>
        <v>0</v>
      </c>
      <c r="M169" s="265">
        <f t="shared" ca="1" si="35"/>
        <v>0.39539999999999997</v>
      </c>
      <c r="N169" s="266">
        <f t="shared" ca="1" si="36"/>
        <v>0.49985462138853476</v>
      </c>
      <c r="O169" s="206">
        <f t="shared" ca="1" si="43"/>
        <v>0</v>
      </c>
      <c r="Q169" s="265">
        <f ca="1">IF(D169="","",IFERROR(INDEX('FL PD'!$C$61:$ED$109,MATCH(ECL!$D$18,'FL PD'!$B$61:$B$109,0),MATCH(ECL!D169,'FL PD'!$C$60:$FZ$60,0)),0))</f>
        <v>0</v>
      </c>
      <c r="R169" s="265">
        <f t="shared" ca="1" si="44"/>
        <v>0.39539999999999997</v>
      </c>
      <c r="S169" s="206">
        <f t="shared" ca="1" si="45"/>
        <v>0</v>
      </c>
      <c r="U169" s="75"/>
    </row>
    <row r="170" spans="2:21" ht="17.25" customHeight="1" x14ac:dyDescent="0.25">
      <c r="B170" s="207">
        <f t="shared" si="32"/>
        <v>49948</v>
      </c>
      <c r="C170" s="202">
        <f t="shared" ca="1" si="37"/>
        <v>49948</v>
      </c>
      <c r="D170" s="203">
        <f t="shared" ca="1" si="34"/>
        <v>141</v>
      </c>
      <c r="E170" s="204">
        <f t="shared" ca="1" si="38"/>
        <v>533333</v>
      </c>
      <c r="F170" s="204">
        <f t="shared" ca="1" si="39"/>
        <v>496726.65</v>
      </c>
      <c r="G170" s="204">
        <f t="shared" ca="1" si="40"/>
        <v>0</v>
      </c>
      <c r="H170" s="205">
        <f t="shared" ca="1" si="41"/>
        <v>0</v>
      </c>
      <c r="I170" s="206">
        <f t="shared" ca="1" si="42"/>
        <v>0</v>
      </c>
      <c r="K170" s="206">
        <f t="shared" ca="1" si="33"/>
        <v>0</v>
      </c>
      <c r="L170" s="265">
        <f ca="1">IF(D170="","",IFERROR(INDEX('Lifetime PD'!$C$57:$ED$105,MATCH(ECL!$D$18,'Lifetime PD'!$B$57:$B$105,0),MATCH(ECL!D170,'Lifetime PD'!$C$56:$FZ$56,0)),0))</f>
        <v>0</v>
      </c>
      <c r="M170" s="265">
        <f t="shared" ca="1" si="35"/>
        <v>0.39539999999999997</v>
      </c>
      <c r="N170" s="266">
        <f t="shared" ca="1" si="36"/>
        <v>0.49742016876332074</v>
      </c>
      <c r="O170" s="206">
        <f t="shared" ca="1" si="43"/>
        <v>0</v>
      </c>
      <c r="Q170" s="265">
        <f ca="1">IF(D170="","",IFERROR(INDEX('FL PD'!$C$61:$ED$109,MATCH(ECL!$D$18,'FL PD'!$B$61:$B$109,0),MATCH(ECL!D170,'FL PD'!$C$60:$FZ$60,0)),0))</f>
        <v>0</v>
      </c>
      <c r="R170" s="265">
        <f t="shared" ca="1" si="44"/>
        <v>0.39539999999999997</v>
      </c>
      <c r="S170" s="206">
        <f t="shared" ca="1" si="45"/>
        <v>0</v>
      </c>
      <c r="U170" s="75"/>
    </row>
    <row r="171" spans="2:21" ht="17.25" customHeight="1" x14ac:dyDescent="0.25">
      <c r="B171" s="207">
        <f t="shared" si="32"/>
        <v>49979</v>
      </c>
      <c r="C171" s="202">
        <f t="shared" ca="1" si="37"/>
        <v>49979</v>
      </c>
      <c r="D171" s="203">
        <f t="shared" ca="1" si="34"/>
        <v>142</v>
      </c>
      <c r="E171" s="204">
        <f t="shared" ca="1" si="38"/>
        <v>533333</v>
      </c>
      <c r="F171" s="204">
        <f t="shared" ca="1" si="39"/>
        <v>496726.65</v>
      </c>
      <c r="G171" s="204">
        <f t="shared" ca="1" si="40"/>
        <v>0</v>
      </c>
      <c r="H171" s="205">
        <f t="shared" ca="1" si="41"/>
        <v>0</v>
      </c>
      <c r="I171" s="206">
        <f t="shared" ca="1" si="42"/>
        <v>0</v>
      </c>
      <c r="K171" s="206">
        <f t="shared" ca="1" si="33"/>
        <v>0</v>
      </c>
      <c r="L171" s="265">
        <f ca="1">IF(D171="","",IFERROR(INDEX('Lifetime PD'!$C$57:$ED$105,MATCH(ECL!$D$18,'Lifetime PD'!$B$57:$B$105,0),MATCH(ECL!D171,'Lifetime PD'!$C$56:$FZ$56,0)),0))</f>
        <v>0</v>
      </c>
      <c r="M171" s="265">
        <f t="shared" ca="1" si="35"/>
        <v>0.39539999999999997</v>
      </c>
      <c r="N171" s="266">
        <f t="shared" ca="1" si="36"/>
        <v>0.49491702302428009</v>
      </c>
      <c r="O171" s="206">
        <f t="shared" ca="1" si="43"/>
        <v>0</v>
      </c>
      <c r="Q171" s="265">
        <f ca="1">IF(D171="","",IFERROR(INDEX('FL PD'!$C$61:$ED$109,MATCH(ECL!$D$18,'FL PD'!$B$61:$B$109,0),MATCH(ECL!D171,'FL PD'!$C$60:$FZ$60,0)),0))</f>
        <v>0</v>
      </c>
      <c r="R171" s="265">
        <f t="shared" ca="1" si="44"/>
        <v>0.39539999999999997</v>
      </c>
      <c r="S171" s="206">
        <f t="shared" ca="1" si="45"/>
        <v>0</v>
      </c>
      <c r="U171" s="75"/>
    </row>
    <row r="172" spans="2:21" ht="17.25" customHeight="1" x14ac:dyDescent="0.25">
      <c r="B172" s="207">
        <f t="shared" si="32"/>
        <v>50009</v>
      </c>
      <c r="C172" s="202">
        <f t="shared" ca="1" si="37"/>
        <v>50009</v>
      </c>
      <c r="D172" s="203">
        <f t="shared" ca="1" si="34"/>
        <v>143</v>
      </c>
      <c r="E172" s="204">
        <f t="shared" ca="1" si="38"/>
        <v>533333</v>
      </c>
      <c r="F172" s="204">
        <f t="shared" ca="1" si="39"/>
        <v>496726.65</v>
      </c>
      <c r="G172" s="204">
        <f t="shared" ca="1" si="40"/>
        <v>0</v>
      </c>
      <c r="H172" s="205">
        <f t="shared" ca="1" si="41"/>
        <v>0</v>
      </c>
      <c r="I172" s="206">
        <f t="shared" ca="1" si="42"/>
        <v>0</v>
      </c>
      <c r="K172" s="206">
        <f t="shared" ca="1" si="33"/>
        <v>0</v>
      </c>
      <c r="L172" s="265">
        <f ca="1">IF(D172="","",IFERROR(INDEX('Lifetime PD'!$C$57:$ED$105,MATCH(ECL!$D$18,'Lifetime PD'!$B$57:$B$105,0),MATCH(ECL!D172,'Lifetime PD'!$C$56:$FZ$56,0)),0))</f>
        <v>0</v>
      </c>
      <c r="M172" s="265">
        <f t="shared" ca="1" si="35"/>
        <v>0.39539999999999997</v>
      </c>
      <c r="N172" s="266">
        <f t="shared" ca="1" si="36"/>
        <v>0.49250661808970603</v>
      </c>
      <c r="O172" s="206">
        <f t="shared" ca="1" si="43"/>
        <v>0</v>
      </c>
      <c r="Q172" s="265">
        <f ca="1">IF(D172="","",IFERROR(INDEX('FL PD'!$C$61:$ED$109,MATCH(ECL!$D$18,'FL PD'!$B$61:$B$109,0),MATCH(ECL!D172,'FL PD'!$C$60:$FZ$60,0)),0))</f>
        <v>0</v>
      </c>
      <c r="R172" s="265">
        <f t="shared" ca="1" si="44"/>
        <v>0.39539999999999997</v>
      </c>
      <c r="S172" s="206">
        <f t="shared" ca="1" si="45"/>
        <v>0</v>
      </c>
      <c r="U172" s="75"/>
    </row>
    <row r="173" spans="2:21" ht="17.25" customHeight="1" x14ac:dyDescent="0.25">
      <c r="B173" s="207">
        <f t="shared" si="32"/>
        <v>50040</v>
      </c>
      <c r="C173" s="202">
        <f t="shared" ca="1" si="37"/>
        <v>50040</v>
      </c>
      <c r="D173" s="203">
        <f t="shared" ca="1" si="34"/>
        <v>144</v>
      </c>
      <c r="E173" s="204">
        <f t="shared" ca="1" si="38"/>
        <v>533333</v>
      </c>
      <c r="F173" s="204">
        <f t="shared" ca="1" si="39"/>
        <v>496726.65</v>
      </c>
      <c r="G173" s="204">
        <f t="shared" ca="1" si="40"/>
        <v>0</v>
      </c>
      <c r="H173" s="205">
        <f t="shared" ca="1" si="41"/>
        <v>0</v>
      </c>
      <c r="I173" s="206">
        <f t="shared" ca="1" si="42"/>
        <v>0</v>
      </c>
      <c r="K173" s="206">
        <f t="shared" ca="1" si="33"/>
        <v>0</v>
      </c>
      <c r="L173" s="265">
        <f ca="1">IF(D173="","",IFERROR(INDEX('Lifetime PD'!$C$57:$ED$105,MATCH(ECL!$D$18,'Lifetime PD'!$B$57:$B$105,0),MATCH(ECL!D173,'Lifetime PD'!$C$56:$FZ$56,0)),0))</f>
        <v>0</v>
      </c>
      <c r="M173" s="265">
        <f t="shared" ca="1" si="35"/>
        <v>0.39539999999999997</v>
      </c>
      <c r="N173" s="266">
        <f t="shared" ca="1" si="36"/>
        <v>0.49002819859661312</v>
      </c>
      <c r="O173" s="206">
        <f t="shared" ca="1" si="43"/>
        <v>0</v>
      </c>
      <c r="Q173" s="265">
        <f ca="1">IF(D173="","",IFERROR(INDEX('FL PD'!$C$61:$ED$109,MATCH(ECL!$D$18,'FL PD'!$B$61:$B$109,0),MATCH(ECL!D173,'FL PD'!$C$60:$FZ$60,0)),0))</f>
        <v>0</v>
      </c>
      <c r="R173" s="265">
        <f t="shared" ca="1" si="44"/>
        <v>0.39539999999999997</v>
      </c>
      <c r="S173" s="206">
        <f t="shared" ca="1" si="45"/>
        <v>0</v>
      </c>
      <c r="U173" s="75"/>
    </row>
    <row r="174" spans="2:21" ht="17.25" customHeight="1" x14ac:dyDescent="0.25">
      <c r="B174" s="207">
        <f t="shared" si="32"/>
        <v>50071</v>
      </c>
      <c r="C174" s="202">
        <f t="shared" ca="1" si="37"/>
        <v>50071</v>
      </c>
      <c r="D174" s="203">
        <f t="shared" ca="1" si="34"/>
        <v>145</v>
      </c>
      <c r="E174" s="204">
        <f t="shared" ca="1" si="38"/>
        <v>533333</v>
      </c>
      <c r="F174" s="204">
        <f t="shared" ca="1" si="39"/>
        <v>496726.65</v>
      </c>
      <c r="G174" s="204">
        <f t="shared" ca="1" si="40"/>
        <v>0</v>
      </c>
      <c r="H174" s="205">
        <f t="shared" ca="1" si="41"/>
        <v>0</v>
      </c>
      <c r="I174" s="206">
        <f t="shared" ca="1" si="42"/>
        <v>0</v>
      </c>
      <c r="K174" s="206">
        <f t="shared" ca="1" si="33"/>
        <v>0</v>
      </c>
      <c r="L174" s="265">
        <f ca="1">IF(D174="","",IFERROR(INDEX('Lifetime PD'!$C$57:$ED$105,MATCH(ECL!$D$18,'Lifetime PD'!$B$57:$B$105,0),MATCH(ECL!D174,'Lifetime PD'!$C$56:$FZ$56,0)),0))</f>
        <v>0</v>
      </c>
      <c r="M174" s="265">
        <f t="shared" ca="1" si="35"/>
        <v>0.39539999999999997</v>
      </c>
      <c r="N174" s="266">
        <f t="shared" ca="1" si="36"/>
        <v>0.48756225114543417</v>
      </c>
      <c r="O174" s="206">
        <f t="shared" ca="1" si="43"/>
        <v>0</v>
      </c>
      <c r="Q174" s="265">
        <f ca="1">IF(D174="","",IFERROR(INDEX('FL PD'!$C$61:$ED$109,MATCH(ECL!$D$18,'FL PD'!$B$61:$B$109,0),MATCH(ECL!D174,'FL PD'!$C$60:$FZ$60,0)),0))</f>
        <v>0</v>
      </c>
      <c r="R174" s="265">
        <f t="shared" ca="1" si="44"/>
        <v>0.39539999999999997</v>
      </c>
      <c r="S174" s="206">
        <f t="shared" ca="1" si="45"/>
        <v>0</v>
      </c>
      <c r="U174" s="75"/>
    </row>
    <row r="175" spans="2:21" ht="17.25" customHeight="1" x14ac:dyDescent="0.25">
      <c r="B175" s="207">
        <f t="shared" si="32"/>
        <v>50099</v>
      </c>
      <c r="C175" s="202">
        <f t="shared" ca="1" si="37"/>
        <v>50099</v>
      </c>
      <c r="D175" s="203">
        <f t="shared" ca="1" si="34"/>
        <v>146</v>
      </c>
      <c r="E175" s="204">
        <f t="shared" ca="1" si="38"/>
        <v>533333</v>
      </c>
      <c r="F175" s="204">
        <f t="shared" ca="1" si="39"/>
        <v>496726.65</v>
      </c>
      <c r="G175" s="204">
        <f t="shared" ca="1" si="40"/>
        <v>0</v>
      </c>
      <c r="H175" s="205">
        <f t="shared" ca="1" si="41"/>
        <v>0</v>
      </c>
      <c r="I175" s="206">
        <f t="shared" ca="1" si="42"/>
        <v>0</v>
      </c>
      <c r="K175" s="206">
        <f t="shared" ca="1" si="33"/>
        <v>0</v>
      </c>
      <c r="L175" s="265">
        <f ca="1">IF(D175="","",IFERROR(INDEX('Lifetime PD'!$C$57:$ED$105,MATCH(ECL!$D$18,'Lifetime PD'!$B$57:$B$105,0),MATCH(ECL!D175,'Lifetime PD'!$C$56:$FZ$56,0)),0))</f>
        <v>0</v>
      </c>
      <c r="M175" s="265">
        <f t="shared" ca="1" si="35"/>
        <v>0.39539999999999997</v>
      </c>
      <c r="N175" s="266">
        <f t="shared" ca="1" si="36"/>
        <v>0.48534561154435862</v>
      </c>
      <c r="O175" s="206">
        <f t="shared" ca="1" si="43"/>
        <v>0</v>
      </c>
      <c r="Q175" s="265">
        <f ca="1">IF(D175="","",IFERROR(INDEX('FL PD'!$C$61:$ED$109,MATCH(ECL!$D$18,'FL PD'!$B$61:$B$109,0),MATCH(ECL!D175,'FL PD'!$C$60:$FZ$60,0)),0))</f>
        <v>0</v>
      </c>
      <c r="R175" s="265">
        <f t="shared" ca="1" si="44"/>
        <v>0.39539999999999997</v>
      </c>
      <c r="S175" s="206">
        <f t="shared" ca="1" si="45"/>
        <v>0</v>
      </c>
      <c r="U175" s="75"/>
    </row>
    <row r="176" spans="2:21" ht="17.25" customHeight="1" x14ac:dyDescent="0.25">
      <c r="B176" s="207">
        <f t="shared" si="32"/>
        <v>50130</v>
      </c>
      <c r="C176" s="202">
        <f t="shared" ca="1" si="37"/>
        <v>50130</v>
      </c>
      <c r="D176" s="203">
        <f t="shared" ca="1" si="34"/>
        <v>147</v>
      </c>
      <c r="E176" s="204">
        <f t="shared" ca="1" si="38"/>
        <v>533333</v>
      </c>
      <c r="F176" s="204">
        <f t="shared" ca="1" si="39"/>
        <v>496726.65</v>
      </c>
      <c r="G176" s="204">
        <f t="shared" ca="1" si="40"/>
        <v>0</v>
      </c>
      <c r="H176" s="205">
        <f t="shared" ca="1" si="41"/>
        <v>0</v>
      </c>
      <c r="I176" s="206">
        <f t="shared" ca="1" si="42"/>
        <v>0</v>
      </c>
      <c r="K176" s="206">
        <f t="shared" ca="1" si="33"/>
        <v>0</v>
      </c>
      <c r="L176" s="265">
        <f ca="1">IF(D176="","",IFERROR(INDEX('Lifetime PD'!$C$57:$ED$105,MATCH(ECL!$D$18,'Lifetime PD'!$B$57:$B$105,0),MATCH(ECL!D176,'Lifetime PD'!$C$56:$FZ$56,0)),0))</f>
        <v>0</v>
      </c>
      <c r="M176" s="265">
        <f t="shared" ca="1" si="35"/>
        <v>0.39539999999999997</v>
      </c>
      <c r="N176" s="266">
        <f t="shared" ca="1" si="36"/>
        <v>0.48290322807100694</v>
      </c>
      <c r="O176" s="206">
        <f t="shared" ca="1" si="43"/>
        <v>0</v>
      </c>
      <c r="Q176" s="265">
        <f ca="1">IF(D176="","",IFERROR(INDEX('FL PD'!$C$61:$ED$109,MATCH(ECL!$D$18,'FL PD'!$B$61:$B$109,0),MATCH(ECL!D176,'FL PD'!$C$60:$FZ$60,0)),0))</f>
        <v>0</v>
      </c>
      <c r="R176" s="265">
        <f t="shared" ca="1" si="44"/>
        <v>0.39539999999999997</v>
      </c>
      <c r="S176" s="206">
        <f t="shared" ca="1" si="45"/>
        <v>0</v>
      </c>
      <c r="U176" s="75"/>
    </row>
    <row r="177" spans="2:21" ht="17.25" customHeight="1" x14ac:dyDescent="0.25">
      <c r="B177" s="207">
        <f t="shared" si="32"/>
        <v>50160</v>
      </c>
      <c r="C177" s="202">
        <f t="shared" ca="1" si="37"/>
        <v>50160</v>
      </c>
      <c r="D177" s="203">
        <f t="shared" ca="1" si="34"/>
        <v>148</v>
      </c>
      <c r="E177" s="204">
        <f t="shared" ca="1" si="38"/>
        <v>533333</v>
      </c>
      <c r="F177" s="204">
        <f t="shared" ca="1" si="39"/>
        <v>496726.65</v>
      </c>
      <c r="G177" s="204">
        <f t="shared" ca="1" si="40"/>
        <v>0</v>
      </c>
      <c r="H177" s="205">
        <f t="shared" ca="1" si="41"/>
        <v>0</v>
      </c>
      <c r="I177" s="206">
        <f t="shared" ca="1" si="42"/>
        <v>0</v>
      </c>
      <c r="K177" s="206">
        <f t="shared" ca="1" si="33"/>
        <v>0</v>
      </c>
      <c r="L177" s="265">
        <f ca="1">IF(D177="","",IFERROR(INDEX('Lifetime PD'!$C$57:$ED$105,MATCH(ECL!$D$18,'Lifetime PD'!$B$57:$B$105,0),MATCH(ECL!D177,'Lifetime PD'!$C$56:$FZ$56,0)),0))</f>
        <v>0</v>
      </c>
      <c r="M177" s="265">
        <f t="shared" ca="1" si="35"/>
        <v>0.39539999999999997</v>
      </c>
      <c r="N177" s="266">
        <f t="shared" ca="1" si="36"/>
        <v>0.48055133417826645</v>
      </c>
      <c r="O177" s="206">
        <f t="shared" ca="1" si="43"/>
        <v>0</v>
      </c>
      <c r="Q177" s="265">
        <f ca="1">IF(D177="","",IFERROR(INDEX('FL PD'!$C$61:$ED$109,MATCH(ECL!$D$18,'FL PD'!$B$61:$B$109,0),MATCH(ECL!D177,'FL PD'!$C$60:$FZ$60,0)),0))</f>
        <v>0</v>
      </c>
      <c r="R177" s="265">
        <f t="shared" ca="1" si="44"/>
        <v>0.39539999999999997</v>
      </c>
      <c r="S177" s="206">
        <f t="shared" ca="1" si="45"/>
        <v>0</v>
      </c>
      <c r="U177" s="75"/>
    </row>
    <row r="178" spans="2:21" ht="17.25" customHeight="1" x14ac:dyDescent="0.25">
      <c r="B178" s="207">
        <f t="shared" si="32"/>
        <v>50191</v>
      </c>
      <c r="C178" s="202">
        <f t="shared" ca="1" si="37"/>
        <v>50191</v>
      </c>
      <c r="D178" s="203">
        <f t="shared" ca="1" si="34"/>
        <v>149</v>
      </c>
      <c r="E178" s="204">
        <f t="shared" ca="1" si="38"/>
        <v>533333</v>
      </c>
      <c r="F178" s="204">
        <f t="shared" ca="1" si="39"/>
        <v>496726.65</v>
      </c>
      <c r="G178" s="204">
        <f t="shared" ca="1" si="40"/>
        <v>0</v>
      </c>
      <c r="H178" s="205">
        <f t="shared" ca="1" si="41"/>
        <v>0</v>
      </c>
      <c r="I178" s="206">
        <f t="shared" ca="1" si="42"/>
        <v>0</v>
      </c>
      <c r="K178" s="206">
        <f t="shared" ca="1" si="33"/>
        <v>0</v>
      </c>
      <c r="L178" s="265">
        <f ca="1">IF(D178="","",IFERROR(INDEX('Lifetime PD'!$C$57:$ED$105,MATCH(ECL!$D$18,'Lifetime PD'!$B$57:$B$105,0),MATCH(ECL!D178,'Lifetime PD'!$C$56:$FZ$56,0)),0))</f>
        <v>0</v>
      </c>
      <c r="M178" s="265">
        <f t="shared" ca="1" si="35"/>
        <v>0.39539999999999997</v>
      </c>
      <c r="N178" s="266">
        <f t="shared" ca="1" si="36"/>
        <v>0.47813307673701877</v>
      </c>
      <c r="O178" s="206">
        <f t="shared" ca="1" si="43"/>
        <v>0</v>
      </c>
      <c r="Q178" s="265">
        <f ca="1">IF(D178="","",IFERROR(INDEX('FL PD'!$C$61:$ED$109,MATCH(ECL!$D$18,'FL PD'!$B$61:$B$109,0),MATCH(ECL!D178,'FL PD'!$C$60:$FZ$60,0)),0))</f>
        <v>0</v>
      </c>
      <c r="R178" s="265">
        <f t="shared" ca="1" si="44"/>
        <v>0.39539999999999997</v>
      </c>
      <c r="S178" s="206">
        <f t="shared" ca="1" si="45"/>
        <v>0</v>
      </c>
      <c r="U178" s="75"/>
    </row>
    <row r="179" spans="2:21" ht="17.25" customHeight="1" x14ac:dyDescent="0.25">
      <c r="B179" s="207">
        <f t="shared" si="32"/>
        <v>50221</v>
      </c>
      <c r="C179" s="202">
        <f t="shared" ca="1" si="37"/>
        <v>50221</v>
      </c>
      <c r="D179" s="203">
        <f t="shared" ca="1" si="34"/>
        <v>150</v>
      </c>
      <c r="E179" s="204">
        <f t="shared" ca="1" si="38"/>
        <v>533333</v>
      </c>
      <c r="F179" s="204">
        <f t="shared" ca="1" si="39"/>
        <v>496726.65</v>
      </c>
      <c r="G179" s="204">
        <f t="shared" ca="1" si="40"/>
        <v>0</v>
      </c>
      <c r="H179" s="205">
        <f t="shared" ca="1" si="41"/>
        <v>0</v>
      </c>
      <c r="I179" s="206">
        <f t="shared" ca="1" si="42"/>
        <v>0</v>
      </c>
      <c r="K179" s="206">
        <f t="shared" ca="1" si="33"/>
        <v>0</v>
      </c>
      <c r="L179" s="265">
        <f ca="1">IF(D179="","",IFERROR(INDEX('Lifetime PD'!$C$57:$ED$105,MATCH(ECL!$D$18,'Lifetime PD'!$B$57:$B$105,0),MATCH(ECL!D179,'Lifetime PD'!$C$56:$FZ$56,0)),0))</f>
        <v>0</v>
      </c>
      <c r="M179" s="265">
        <f t="shared" ca="1" si="35"/>
        <v>0.39539999999999997</v>
      </c>
      <c r="N179" s="266">
        <f t="shared" ca="1" si="36"/>
        <v>0.47580441501407478</v>
      </c>
      <c r="O179" s="206">
        <f t="shared" ca="1" si="43"/>
        <v>0</v>
      </c>
      <c r="Q179" s="265">
        <f ca="1">IF(D179="","",IFERROR(INDEX('FL PD'!$C$61:$ED$109,MATCH(ECL!$D$18,'FL PD'!$B$61:$B$109,0),MATCH(ECL!D179,'FL PD'!$C$60:$FZ$60,0)),0))</f>
        <v>0</v>
      </c>
      <c r="R179" s="265">
        <f t="shared" ca="1" si="44"/>
        <v>0.39539999999999997</v>
      </c>
      <c r="S179" s="206">
        <f t="shared" ca="1" si="45"/>
        <v>0</v>
      </c>
      <c r="U179" s="75"/>
    </row>
    <row r="180" spans="2:21" ht="17.25" customHeight="1" x14ac:dyDescent="0.25">
      <c r="B180" s="207">
        <f t="shared" si="32"/>
        <v>50252</v>
      </c>
      <c r="C180" s="202">
        <f t="shared" ca="1" si="37"/>
        <v>50252</v>
      </c>
      <c r="D180" s="203">
        <f t="shared" ca="1" si="34"/>
        <v>151</v>
      </c>
      <c r="E180" s="204">
        <f t="shared" ca="1" si="38"/>
        <v>533333</v>
      </c>
      <c r="F180" s="204">
        <f t="shared" ca="1" si="39"/>
        <v>496726.65</v>
      </c>
      <c r="G180" s="204">
        <f t="shared" ca="1" si="40"/>
        <v>0</v>
      </c>
      <c r="H180" s="205">
        <f t="shared" ca="1" si="41"/>
        <v>0</v>
      </c>
      <c r="I180" s="206">
        <f t="shared" ca="1" si="42"/>
        <v>0</v>
      </c>
      <c r="K180" s="206">
        <f t="shared" ca="1" si="33"/>
        <v>0</v>
      </c>
      <c r="L180" s="265">
        <f ca="1">IF(D180="","",IFERROR(INDEX('Lifetime PD'!$C$57:$ED$105,MATCH(ECL!$D$18,'Lifetime PD'!$B$57:$B$105,0),MATCH(ECL!D180,'Lifetime PD'!$C$56:$FZ$56,0)),0))</f>
        <v>0</v>
      </c>
      <c r="M180" s="265">
        <f t="shared" ca="1" si="35"/>
        <v>0.39539999999999997</v>
      </c>
      <c r="N180" s="266">
        <f t="shared" ca="1" si="36"/>
        <v>0.47341004528632474</v>
      </c>
      <c r="O180" s="206">
        <f t="shared" ca="1" si="43"/>
        <v>0</v>
      </c>
      <c r="Q180" s="265">
        <f ca="1">IF(D180="","",IFERROR(INDEX('FL PD'!$C$61:$ED$109,MATCH(ECL!$D$18,'FL PD'!$B$61:$B$109,0),MATCH(ECL!D180,'FL PD'!$C$60:$FZ$60,0)),0))</f>
        <v>0</v>
      </c>
      <c r="R180" s="265">
        <f t="shared" ca="1" si="44"/>
        <v>0.39539999999999997</v>
      </c>
      <c r="S180" s="206">
        <f t="shared" ca="1" si="45"/>
        <v>0</v>
      </c>
      <c r="U180" s="75"/>
    </row>
    <row r="181" spans="2:21" ht="17.25" customHeight="1" x14ac:dyDescent="0.25">
      <c r="B181" s="207">
        <f t="shared" si="32"/>
        <v>50283</v>
      </c>
      <c r="C181" s="202">
        <f t="shared" ca="1" si="37"/>
        <v>50283</v>
      </c>
      <c r="D181" s="203">
        <f t="shared" ca="1" si="34"/>
        <v>152</v>
      </c>
      <c r="E181" s="204">
        <f t="shared" ca="1" si="38"/>
        <v>533333</v>
      </c>
      <c r="F181" s="204">
        <f t="shared" ca="1" si="39"/>
        <v>496726.65</v>
      </c>
      <c r="G181" s="204">
        <f t="shared" ca="1" si="40"/>
        <v>0</v>
      </c>
      <c r="H181" s="205">
        <f t="shared" ca="1" si="41"/>
        <v>0</v>
      </c>
      <c r="I181" s="206">
        <f t="shared" ca="1" si="42"/>
        <v>0</v>
      </c>
      <c r="K181" s="206">
        <f t="shared" ca="1" si="33"/>
        <v>0</v>
      </c>
      <c r="L181" s="265">
        <f ca="1">IF(D181="","",IFERROR(INDEX('Lifetime PD'!$C$57:$ED$105,MATCH(ECL!$D$18,'Lifetime PD'!$B$57:$B$105,0),MATCH(ECL!D181,'Lifetime PD'!$C$56:$FZ$56,0)),0))</f>
        <v>0</v>
      </c>
      <c r="M181" s="265">
        <f t="shared" ca="1" si="35"/>
        <v>0.39539999999999997</v>
      </c>
      <c r="N181" s="266">
        <f t="shared" ca="1" si="36"/>
        <v>0.47102772464053411</v>
      </c>
      <c r="O181" s="206">
        <f t="shared" ca="1" si="43"/>
        <v>0</v>
      </c>
      <c r="Q181" s="265">
        <f ca="1">IF(D181="","",IFERROR(INDEX('FL PD'!$C$61:$ED$109,MATCH(ECL!$D$18,'FL PD'!$B$61:$B$109,0),MATCH(ECL!D181,'FL PD'!$C$60:$FZ$60,0)),0))</f>
        <v>0</v>
      </c>
      <c r="R181" s="265">
        <f t="shared" ca="1" si="44"/>
        <v>0.39539999999999997</v>
      </c>
      <c r="S181" s="206">
        <f t="shared" ca="1" si="45"/>
        <v>0</v>
      </c>
      <c r="U181" s="75"/>
    </row>
    <row r="182" spans="2:21" ht="17.25" customHeight="1" x14ac:dyDescent="0.25">
      <c r="B182" s="207">
        <f t="shared" si="32"/>
        <v>50313</v>
      </c>
      <c r="C182" s="202">
        <f t="shared" ca="1" si="37"/>
        <v>50313</v>
      </c>
      <c r="D182" s="203">
        <f t="shared" ca="1" si="34"/>
        <v>153</v>
      </c>
      <c r="E182" s="204">
        <f t="shared" ca="1" si="38"/>
        <v>533333</v>
      </c>
      <c r="F182" s="204">
        <f t="shared" ca="1" si="39"/>
        <v>496726.65</v>
      </c>
      <c r="G182" s="204">
        <f t="shared" ca="1" si="40"/>
        <v>0</v>
      </c>
      <c r="H182" s="205">
        <f t="shared" ca="1" si="41"/>
        <v>0</v>
      </c>
      <c r="I182" s="206">
        <f t="shared" ca="1" si="42"/>
        <v>0</v>
      </c>
      <c r="K182" s="206">
        <f t="shared" ca="1" si="33"/>
        <v>0</v>
      </c>
      <c r="L182" s="265">
        <f ca="1">IF(D182="","",IFERROR(INDEX('Lifetime PD'!$C$57:$ED$105,MATCH(ECL!$D$18,'Lifetime PD'!$B$57:$B$105,0),MATCH(ECL!D182,'Lifetime PD'!$C$56:$FZ$56,0)),0))</f>
        <v>0</v>
      </c>
      <c r="M182" s="265">
        <f t="shared" ca="1" si="35"/>
        <v>0.39539999999999997</v>
      </c>
      <c r="N182" s="266">
        <f t="shared" ca="1" si="36"/>
        <v>0.4687336682654738</v>
      </c>
      <c r="O182" s="206">
        <f t="shared" ca="1" si="43"/>
        <v>0</v>
      </c>
      <c r="Q182" s="265">
        <f ca="1">IF(D182="","",IFERROR(INDEX('FL PD'!$C$61:$ED$109,MATCH(ECL!$D$18,'FL PD'!$B$61:$B$109,0),MATCH(ECL!D182,'FL PD'!$C$60:$FZ$60,0)),0))</f>
        <v>0</v>
      </c>
      <c r="R182" s="265">
        <f t="shared" ca="1" si="44"/>
        <v>0.39539999999999997</v>
      </c>
      <c r="S182" s="206">
        <f t="shared" ca="1" si="45"/>
        <v>0</v>
      </c>
      <c r="U182" s="75"/>
    </row>
    <row r="183" spans="2:21" ht="17.25" customHeight="1" x14ac:dyDescent="0.25">
      <c r="B183" s="207">
        <f t="shared" si="32"/>
        <v>50344</v>
      </c>
      <c r="C183" s="202">
        <f t="shared" ca="1" si="37"/>
        <v>50344</v>
      </c>
      <c r="D183" s="203">
        <f t="shared" ca="1" si="34"/>
        <v>154</v>
      </c>
      <c r="E183" s="204">
        <f t="shared" ca="1" si="38"/>
        <v>533333</v>
      </c>
      <c r="F183" s="204">
        <f t="shared" ca="1" si="39"/>
        <v>496726.65</v>
      </c>
      <c r="G183" s="204">
        <f t="shared" ca="1" si="40"/>
        <v>0</v>
      </c>
      <c r="H183" s="205">
        <f t="shared" ca="1" si="41"/>
        <v>0</v>
      </c>
      <c r="I183" s="206">
        <f t="shared" ca="1" si="42"/>
        <v>0</v>
      </c>
      <c r="K183" s="206">
        <f t="shared" ca="1" si="33"/>
        <v>0</v>
      </c>
      <c r="L183" s="265">
        <f ca="1">IF(D183="","",IFERROR(INDEX('Lifetime PD'!$C$57:$ED$105,MATCH(ECL!$D$18,'Lifetime PD'!$B$57:$B$105,0),MATCH(ECL!D183,'Lifetime PD'!$C$56:$FZ$56,0)),0))</f>
        <v>0</v>
      </c>
      <c r="M183" s="265">
        <f t="shared" ca="1" si="35"/>
        <v>0.39539999999999997</v>
      </c>
      <c r="N183" s="266">
        <f t="shared" ca="1" si="36"/>
        <v>0.46637488034704122</v>
      </c>
      <c r="O183" s="206">
        <f t="shared" ca="1" si="43"/>
        <v>0</v>
      </c>
      <c r="Q183" s="265">
        <f ca="1">IF(D183="","",IFERROR(INDEX('FL PD'!$C$61:$ED$109,MATCH(ECL!$D$18,'FL PD'!$B$61:$B$109,0),MATCH(ECL!D183,'FL PD'!$C$60:$FZ$60,0)),0))</f>
        <v>0</v>
      </c>
      <c r="R183" s="265">
        <f t="shared" ca="1" si="44"/>
        <v>0.39539999999999997</v>
      </c>
      <c r="S183" s="206">
        <f t="shared" ca="1" si="45"/>
        <v>0</v>
      </c>
      <c r="U183" s="75"/>
    </row>
    <row r="184" spans="2:21" ht="17.25" customHeight="1" x14ac:dyDescent="0.25">
      <c r="B184" s="207">
        <f t="shared" si="32"/>
        <v>50374</v>
      </c>
      <c r="C184" s="202">
        <f t="shared" ca="1" si="37"/>
        <v>50374</v>
      </c>
      <c r="D184" s="203">
        <f t="shared" ca="1" si="34"/>
        <v>155</v>
      </c>
      <c r="E184" s="204">
        <f t="shared" ca="1" si="38"/>
        <v>533333</v>
      </c>
      <c r="F184" s="204">
        <f t="shared" ca="1" si="39"/>
        <v>496726.65</v>
      </c>
      <c r="G184" s="204">
        <f t="shared" ca="1" si="40"/>
        <v>0</v>
      </c>
      <c r="H184" s="205">
        <f t="shared" ca="1" si="41"/>
        <v>0</v>
      </c>
      <c r="I184" s="206">
        <f t="shared" ca="1" si="42"/>
        <v>0</v>
      </c>
      <c r="K184" s="206">
        <f t="shared" ca="1" si="33"/>
        <v>0</v>
      </c>
      <c r="L184" s="265">
        <f ca="1">IF(D184="","",IFERROR(INDEX('Lifetime PD'!$C$57:$ED$105,MATCH(ECL!$D$18,'Lifetime PD'!$B$57:$B$105,0),MATCH(ECL!D184,'Lifetime PD'!$C$56:$FZ$56,0)),0))</f>
        <v>0</v>
      </c>
      <c r="M184" s="265">
        <f t="shared" ca="1" si="35"/>
        <v>0.39539999999999997</v>
      </c>
      <c r="N184" s="266">
        <f t="shared" ca="1" si="36"/>
        <v>0.46410348481879576</v>
      </c>
      <c r="O184" s="206">
        <f t="shared" ca="1" si="43"/>
        <v>0</v>
      </c>
      <c r="Q184" s="265">
        <f ca="1">IF(D184="","",IFERROR(INDEX('FL PD'!$C$61:$ED$109,MATCH(ECL!$D$18,'FL PD'!$B$61:$B$109,0),MATCH(ECL!D184,'FL PD'!$C$60:$FZ$60,0)),0))</f>
        <v>0</v>
      </c>
      <c r="R184" s="265">
        <f t="shared" ca="1" si="44"/>
        <v>0.39539999999999997</v>
      </c>
      <c r="S184" s="206">
        <f t="shared" ca="1" si="45"/>
        <v>0</v>
      </c>
      <c r="U184" s="75"/>
    </row>
    <row r="185" spans="2:21" ht="17.25" customHeight="1" x14ac:dyDescent="0.25">
      <c r="B185" s="207">
        <f t="shared" si="32"/>
        <v>50405</v>
      </c>
      <c r="C185" s="202">
        <f t="shared" ca="1" si="37"/>
        <v>50405</v>
      </c>
      <c r="D185" s="203">
        <f t="shared" ca="1" si="34"/>
        <v>156</v>
      </c>
      <c r="E185" s="204">
        <f t="shared" ca="1" si="38"/>
        <v>533333</v>
      </c>
      <c r="F185" s="204">
        <f t="shared" ca="1" si="39"/>
        <v>496726.65</v>
      </c>
      <c r="G185" s="204">
        <f t="shared" ca="1" si="40"/>
        <v>0</v>
      </c>
      <c r="H185" s="205">
        <f t="shared" ca="1" si="41"/>
        <v>0</v>
      </c>
      <c r="I185" s="206">
        <f t="shared" ca="1" si="42"/>
        <v>0</v>
      </c>
      <c r="K185" s="206">
        <f t="shared" ca="1" si="33"/>
        <v>0</v>
      </c>
      <c r="L185" s="265">
        <f ca="1">IF(D185="","",IFERROR(INDEX('Lifetime PD'!$C$57:$ED$105,MATCH(ECL!$D$18,'Lifetime PD'!$B$57:$B$105,0),MATCH(ECL!D185,'Lifetime PD'!$C$56:$FZ$56,0)),0))</f>
        <v>0</v>
      </c>
      <c r="M185" s="265">
        <f t="shared" ca="1" si="35"/>
        <v>0.39539999999999997</v>
      </c>
      <c r="N185" s="266">
        <f t="shared" ca="1" si="36"/>
        <v>0.46176799716982009</v>
      </c>
      <c r="O185" s="206">
        <f t="shared" ca="1" si="43"/>
        <v>0</v>
      </c>
      <c r="Q185" s="265">
        <f ca="1">IF(D185="","",IFERROR(INDEX('FL PD'!$C$61:$ED$109,MATCH(ECL!$D$18,'FL PD'!$B$61:$B$109,0),MATCH(ECL!D185,'FL PD'!$C$60:$FZ$60,0)),0))</f>
        <v>0</v>
      </c>
      <c r="R185" s="265">
        <f t="shared" ca="1" si="44"/>
        <v>0.39539999999999997</v>
      </c>
      <c r="S185" s="206">
        <f t="shared" ca="1" si="45"/>
        <v>0</v>
      </c>
      <c r="U185" s="75"/>
    </row>
    <row r="186" spans="2:21" ht="17.25" customHeight="1" x14ac:dyDescent="0.25">
      <c r="B186" s="207">
        <f t="shared" si="32"/>
        <v>50436</v>
      </c>
      <c r="C186" s="202">
        <f t="shared" ca="1" si="37"/>
        <v>50436</v>
      </c>
      <c r="D186" s="203">
        <f t="shared" ca="1" si="34"/>
        <v>157</v>
      </c>
      <c r="E186" s="204">
        <f t="shared" ca="1" si="38"/>
        <v>533333</v>
      </c>
      <c r="F186" s="204">
        <f t="shared" ca="1" si="39"/>
        <v>496726.65</v>
      </c>
      <c r="G186" s="204">
        <f t="shared" ca="1" si="40"/>
        <v>0</v>
      </c>
      <c r="H186" s="205">
        <f t="shared" ca="1" si="41"/>
        <v>0</v>
      </c>
      <c r="I186" s="206">
        <f t="shared" ca="1" si="42"/>
        <v>0</v>
      </c>
      <c r="K186" s="206">
        <f t="shared" ca="1" si="33"/>
        <v>0</v>
      </c>
      <c r="L186" s="265">
        <f ca="1">IF(D186="","",IFERROR(INDEX('Lifetime PD'!$C$57:$ED$105,MATCH(ECL!$D$18,'Lifetime PD'!$B$57:$B$105,0),MATCH(ECL!D186,'Lifetime PD'!$C$56:$FZ$56,0)),0))</f>
        <v>0</v>
      </c>
      <c r="M186" s="265">
        <f t="shared" ca="1" si="35"/>
        <v>0.39539999999999997</v>
      </c>
      <c r="N186" s="266">
        <f t="shared" ca="1" si="36"/>
        <v>0.45944426229309671</v>
      </c>
      <c r="O186" s="206">
        <f t="shared" ca="1" si="43"/>
        <v>0</v>
      </c>
      <c r="Q186" s="265">
        <f ca="1">IF(D186="","",IFERROR(INDEX('FL PD'!$C$61:$ED$109,MATCH(ECL!$D$18,'FL PD'!$B$61:$B$109,0),MATCH(ECL!D186,'FL PD'!$C$60:$FZ$60,0)),0))</f>
        <v>0</v>
      </c>
      <c r="R186" s="265">
        <f t="shared" ca="1" si="44"/>
        <v>0.39539999999999997</v>
      </c>
      <c r="S186" s="206">
        <f t="shared" ca="1" si="45"/>
        <v>0</v>
      </c>
      <c r="U186" s="75"/>
    </row>
    <row r="187" spans="2:21" ht="17.25" customHeight="1" x14ac:dyDescent="0.25">
      <c r="B187" s="207">
        <f t="shared" si="32"/>
        <v>50464</v>
      </c>
      <c r="C187" s="202">
        <f t="shared" ca="1" si="37"/>
        <v>50464</v>
      </c>
      <c r="D187" s="203">
        <f t="shared" ca="1" si="34"/>
        <v>158</v>
      </c>
      <c r="E187" s="204">
        <f t="shared" ca="1" si="38"/>
        <v>533333</v>
      </c>
      <c r="F187" s="204">
        <f t="shared" ca="1" si="39"/>
        <v>496726.65</v>
      </c>
      <c r="G187" s="204">
        <f t="shared" ca="1" si="40"/>
        <v>0</v>
      </c>
      <c r="H187" s="205">
        <f t="shared" ca="1" si="41"/>
        <v>0</v>
      </c>
      <c r="I187" s="206">
        <f t="shared" ca="1" si="42"/>
        <v>0</v>
      </c>
      <c r="K187" s="206">
        <f t="shared" ca="1" si="33"/>
        <v>0</v>
      </c>
      <c r="L187" s="265">
        <f ca="1">IF(D187="","",IFERROR(INDEX('Lifetime PD'!$C$57:$ED$105,MATCH(ECL!$D$18,'Lifetime PD'!$B$57:$B$105,0),MATCH(ECL!D187,'Lifetime PD'!$C$56:$FZ$56,0)),0))</f>
        <v>0</v>
      </c>
      <c r="M187" s="265">
        <f t="shared" ca="1" si="35"/>
        <v>0.39539999999999997</v>
      </c>
      <c r="N187" s="266">
        <f t="shared" ca="1" si="36"/>
        <v>0.45735545754274282</v>
      </c>
      <c r="O187" s="206">
        <f t="shared" ca="1" si="43"/>
        <v>0</v>
      </c>
      <c r="Q187" s="265">
        <f ca="1">IF(D187="","",IFERROR(INDEX('FL PD'!$C$61:$ED$109,MATCH(ECL!$D$18,'FL PD'!$B$61:$B$109,0),MATCH(ECL!D187,'FL PD'!$C$60:$FZ$60,0)),0))</f>
        <v>0</v>
      </c>
      <c r="R187" s="265">
        <f t="shared" ca="1" si="44"/>
        <v>0.39539999999999997</v>
      </c>
      <c r="S187" s="206">
        <f t="shared" ca="1" si="45"/>
        <v>0</v>
      </c>
      <c r="U187" s="75"/>
    </row>
    <row r="188" spans="2:21" ht="17.25" customHeight="1" x14ac:dyDescent="0.25">
      <c r="B188" s="207">
        <f t="shared" si="32"/>
        <v>50495</v>
      </c>
      <c r="C188" s="202">
        <f t="shared" ca="1" si="37"/>
        <v>50495</v>
      </c>
      <c r="D188" s="203">
        <f t="shared" ca="1" si="34"/>
        <v>159</v>
      </c>
      <c r="E188" s="204">
        <f t="shared" ca="1" si="38"/>
        <v>533333</v>
      </c>
      <c r="F188" s="204">
        <f t="shared" ca="1" si="39"/>
        <v>496726.65</v>
      </c>
      <c r="G188" s="204">
        <f t="shared" ca="1" si="40"/>
        <v>0</v>
      </c>
      <c r="H188" s="205">
        <f t="shared" ca="1" si="41"/>
        <v>0</v>
      </c>
      <c r="I188" s="206">
        <f t="shared" ca="1" si="42"/>
        <v>0</v>
      </c>
      <c r="K188" s="206">
        <f t="shared" ca="1" si="33"/>
        <v>0</v>
      </c>
      <c r="L188" s="265">
        <f ca="1">IF(D188="","",IFERROR(INDEX('Lifetime PD'!$C$57:$ED$105,MATCH(ECL!$D$18,'Lifetime PD'!$B$57:$B$105,0),MATCH(ECL!D188,'Lifetime PD'!$C$56:$FZ$56,0)),0))</f>
        <v>0</v>
      </c>
      <c r="M188" s="265">
        <f t="shared" ca="1" si="35"/>
        <v>0.39539999999999997</v>
      </c>
      <c r="N188" s="266">
        <f t="shared" ca="1" si="36"/>
        <v>0.45505392769601111</v>
      </c>
      <c r="O188" s="206">
        <f t="shared" ca="1" si="43"/>
        <v>0</v>
      </c>
      <c r="Q188" s="265">
        <f ca="1">IF(D188="","",IFERROR(INDEX('FL PD'!$C$61:$ED$109,MATCH(ECL!$D$18,'FL PD'!$B$61:$B$109,0),MATCH(ECL!D188,'FL PD'!$C$60:$FZ$60,0)),0))</f>
        <v>0</v>
      </c>
      <c r="R188" s="265">
        <f t="shared" ca="1" si="44"/>
        <v>0.39539999999999997</v>
      </c>
      <c r="S188" s="206">
        <f t="shared" ca="1" si="45"/>
        <v>0</v>
      </c>
      <c r="U188" s="75"/>
    </row>
    <row r="189" spans="2:21" ht="17.25" customHeight="1" x14ac:dyDescent="0.25">
      <c r="B189" s="207">
        <f t="shared" si="32"/>
        <v>50525</v>
      </c>
      <c r="C189" s="202">
        <f t="shared" ca="1" si="37"/>
        <v>50525</v>
      </c>
      <c r="D189" s="203">
        <f t="shared" ca="1" si="34"/>
        <v>160</v>
      </c>
      <c r="E189" s="204">
        <f t="shared" ca="1" si="38"/>
        <v>533333</v>
      </c>
      <c r="F189" s="204">
        <f t="shared" ca="1" si="39"/>
        <v>496726.65</v>
      </c>
      <c r="G189" s="204">
        <f t="shared" ca="1" si="40"/>
        <v>0</v>
      </c>
      <c r="H189" s="205">
        <f t="shared" ca="1" si="41"/>
        <v>0</v>
      </c>
      <c r="I189" s="206">
        <f t="shared" ca="1" si="42"/>
        <v>0</v>
      </c>
      <c r="K189" s="206">
        <f t="shared" ca="1" si="33"/>
        <v>0</v>
      </c>
      <c r="L189" s="265">
        <f ca="1">IF(D189="","",IFERROR(INDEX('Lifetime PD'!$C$57:$ED$105,MATCH(ECL!$D$18,'Lifetime PD'!$B$57:$B$105,0),MATCH(ECL!D189,'Lifetime PD'!$C$56:$FZ$56,0)),0))</f>
        <v>0</v>
      </c>
      <c r="M189" s="265">
        <f t="shared" ca="1" si="35"/>
        <v>0.39539999999999997</v>
      </c>
      <c r="N189" s="266">
        <f t="shared" ca="1" si="36"/>
        <v>0.45283766884495524</v>
      </c>
      <c r="O189" s="206">
        <f t="shared" ca="1" si="43"/>
        <v>0</v>
      </c>
      <c r="Q189" s="265">
        <f ca="1">IF(D189="","",IFERROR(INDEX('FL PD'!$C$61:$ED$109,MATCH(ECL!$D$18,'FL PD'!$B$61:$B$109,0),MATCH(ECL!D189,'FL PD'!$C$60:$FZ$60,0)),0))</f>
        <v>0</v>
      </c>
      <c r="R189" s="265">
        <f t="shared" ca="1" si="44"/>
        <v>0.39539999999999997</v>
      </c>
      <c r="S189" s="206">
        <f t="shared" ca="1" si="45"/>
        <v>0</v>
      </c>
      <c r="U189" s="75"/>
    </row>
    <row r="190" spans="2:21" ht="17.25" customHeight="1" x14ac:dyDescent="0.25">
      <c r="B190" s="207">
        <f t="shared" si="32"/>
        <v>50556</v>
      </c>
      <c r="C190" s="202">
        <f t="shared" ca="1" si="37"/>
        <v>50556</v>
      </c>
      <c r="D190" s="203">
        <f t="shared" ca="1" si="34"/>
        <v>161</v>
      </c>
      <c r="E190" s="204">
        <f t="shared" ca="1" si="38"/>
        <v>533333</v>
      </c>
      <c r="F190" s="204">
        <f t="shared" ca="1" si="39"/>
        <v>496726.65</v>
      </c>
      <c r="G190" s="204">
        <f t="shared" ca="1" si="40"/>
        <v>0</v>
      </c>
      <c r="H190" s="205">
        <f t="shared" ca="1" si="41"/>
        <v>0</v>
      </c>
      <c r="I190" s="206">
        <f t="shared" ca="1" si="42"/>
        <v>0</v>
      </c>
      <c r="K190" s="206">
        <f t="shared" ca="1" si="33"/>
        <v>0</v>
      </c>
      <c r="L190" s="265">
        <f ca="1">IF(D190="","",IFERROR(INDEX('Lifetime PD'!$C$57:$ED$105,MATCH(ECL!$D$18,'Lifetime PD'!$B$57:$B$105,0),MATCH(ECL!D190,'Lifetime PD'!$C$56:$FZ$56,0)),0))</f>
        <v>0</v>
      </c>
      <c r="M190" s="265">
        <f t="shared" ca="1" si="35"/>
        <v>0.39539999999999997</v>
      </c>
      <c r="N190" s="266">
        <f t="shared" ca="1" si="36"/>
        <v>0.45055887366850611</v>
      </c>
      <c r="O190" s="206">
        <f t="shared" ca="1" si="43"/>
        <v>0</v>
      </c>
      <c r="Q190" s="265">
        <f ca="1">IF(D190="","",IFERROR(INDEX('FL PD'!$C$61:$ED$109,MATCH(ECL!$D$18,'FL PD'!$B$61:$B$109,0),MATCH(ECL!D190,'FL PD'!$C$60:$FZ$60,0)),0))</f>
        <v>0</v>
      </c>
      <c r="R190" s="265">
        <f t="shared" ca="1" si="44"/>
        <v>0.39539999999999997</v>
      </c>
      <c r="S190" s="206">
        <f t="shared" ca="1" si="45"/>
        <v>0</v>
      </c>
      <c r="U190" s="75"/>
    </row>
    <row r="191" spans="2:21" ht="17.25" customHeight="1" x14ac:dyDescent="0.25">
      <c r="B191" s="207">
        <f t="shared" si="32"/>
        <v>50586</v>
      </c>
      <c r="C191" s="202">
        <f t="shared" ca="1" si="37"/>
        <v>50586</v>
      </c>
      <c r="D191" s="203">
        <f t="shared" ca="1" si="34"/>
        <v>162</v>
      </c>
      <c r="E191" s="204">
        <f t="shared" ca="1" si="38"/>
        <v>533333</v>
      </c>
      <c r="F191" s="204">
        <f t="shared" ca="1" si="39"/>
        <v>496726.65</v>
      </c>
      <c r="G191" s="204">
        <f t="shared" ca="1" si="40"/>
        <v>0</v>
      </c>
      <c r="H191" s="205">
        <f t="shared" ca="1" si="41"/>
        <v>0</v>
      </c>
      <c r="I191" s="206">
        <f t="shared" ca="1" si="42"/>
        <v>0</v>
      </c>
      <c r="K191" s="206">
        <f t="shared" ca="1" si="33"/>
        <v>0</v>
      </c>
      <c r="L191" s="265">
        <f ca="1">IF(D191="","",IFERROR(INDEX('Lifetime PD'!$C$57:$ED$105,MATCH(ECL!$D$18,'Lifetime PD'!$B$57:$B$105,0),MATCH(ECL!D191,'Lifetime PD'!$C$56:$FZ$56,0)),0))</f>
        <v>0</v>
      </c>
      <c r="M191" s="265">
        <f t="shared" ca="1" si="35"/>
        <v>0.39539999999999997</v>
      </c>
      <c r="N191" s="266">
        <f t="shared" ca="1" si="36"/>
        <v>0.44836450717496684</v>
      </c>
      <c r="O191" s="206">
        <f t="shared" ca="1" si="43"/>
        <v>0</v>
      </c>
      <c r="Q191" s="265">
        <f ca="1">IF(D191="","",IFERROR(INDEX('FL PD'!$C$61:$ED$109,MATCH(ECL!$D$18,'FL PD'!$B$61:$B$109,0),MATCH(ECL!D191,'FL PD'!$C$60:$FZ$60,0)),0))</f>
        <v>0</v>
      </c>
      <c r="R191" s="265">
        <f t="shared" ca="1" si="44"/>
        <v>0.39539999999999997</v>
      </c>
      <c r="S191" s="206">
        <f t="shared" ca="1" si="45"/>
        <v>0</v>
      </c>
      <c r="U191" s="75"/>
    </row>
    <row r="192" spans="2:21" ht="17.25" customHeight="1" x14ac:dyDescent="0.25">
      <c r="B192" s="207">
        <f t="shared" ref="B192:B255" si="46">EOMONTH(B191,1)</f>
        <v>50617</v>
      </c>
      <c r="C192" s="202">
        <f t="shared" ca="1" si="37"/>
        <v>50617</v>
      </c>
      <c r="D192" s="203">
        <f t="shared" ca="1" si="34"/>
        <v>163</v>
      </c>
      <c r="E192" s="204">
        <f t="shared" ca="1" si="38"/>
        <v>533333</v>
      </c>
      <c r="F192" s="204">
        <f t="shared" ca="1" si="39"/>
        <v>496726.65</v>
      </c>
      <c r="G192" s="204">
        <f t="shared" ca="1" si="40"/>
        <v>0</v>
      </c>
      <c r="H192" s="205">
        <f t="shared" ca="1" si="41"/>
        <v>0</v>
      </c>
      <c r="I192" s="206">
        <f t="shared" ca="1" si="42"/>
        <v>0</v>
      </c>
      <c r="K192" s="206">
        <f t="shared" ca="1" si="33"/>
        <v>0</v>
      </c>
      <c r="L192" s="265">
        <f ca="1">IF(D192="","",IFERROR(INDEX('Lifetime PD'!$C$57:$ED$105,MATCH(ECL!$D$18,'Lifetime PD'!$B$57:$B$105,0),MATCH(ECL!D192,'Lifetime PD'!$C$56:$FZ$56,0)),0))</f>
        <v>0</v>
      </c>
      <c r="M192" s="265">
        <f t="shared" ca="1" si="35"/>
        <v>0.39539999999999997</v>
      </c>
      <c r="N192" s="266">
        <f t="shared" ca="1" si="36"/>
        <v>0.44610822209416201</v>
      </c>
      <c r="O192" s="206">
        <f t="shared" ca="1" si="43"/>
        <v>0</v>
      </c>
      <c r="Q192" s="265">
        <f ca="1">IF(D192="","",IFERROR(INDEX('FL PD'!$C$61:$ED$109,MATCH(ECL!$D$18,'FL PD'!$B$61:$B$109,0),MATCH(ECL!D192,'FL PD'!$C$60:$FZ$60,0)),0))</f>
        <v>0</v>
      </c>
      <c r="R192" s="265">
        <f t="shared" ca="1" si="44"/>
        <v>0.39539999999999997</v>
      </c>
      <c r="S192" s="206">
        <f t="shared" ca="1" si="45"/>
        <v>0</v>
      </c>
      <c r="U192" s="75"/>
    </row>
    <row r="193" spans="2:21" ht="17.25" customHeight="1" x14ac:dyDescent="0.25">
      <c r="B193" s="207">
        <f t="shared" si="46"/>
        <v>50648</v>
      </c>
      <c r="C193" s="202">
        <f t="shared" ca="1" si="37"/>
        <v>50648</v>
      </c>
      <c r="D193" s="203">
        <f t="shared" ca="1" si="34"/>
        <v>164</v>
      </c>
      <c r="E193" s="204">
        <f t="shared" ca="1" si="38"/>
        <v>533333</v>
      </c>
      <c r="F193" s="204">
        <f t="shared" ca="1" si="39"/>
        <v>496726.65</v>
      </c>
      <c r="G193" s="204">
        <f t="shared" ca="1" si="40"/>
        <v>0</v>
      </c>
      <c r="H193" s="205">
        <f t="shared" ca="1" si="41"/>
        <v>0</v>
      </c>
      <c r="I193" s="206">
        <f t="shared" ca="1" si="42"/>
        <v>0</v>
      </c>
      <c r="K193" s="206">
        <f t="shared" ca="1" si="33"/>
        <v>0</v>
      </c>
      <c r="L193" s="265">
        <f ca="1">IF(D193="","",IFERROR(INDEX('Lifetime PD'!$C$57:$ED$105,MATCH(ECL!$D$18,'Lifetime PD'!$B$57:$B$105,0),MATCH(ECL!D193,'Lifetime PD'!$C$56:$FZ$56,0)),0))</f>
        <v>0</v>
      </c>
      <c r="M193" s="265">
        <f t="shared" ca="1" si="35"/>
        <v>0.39539999999999997</v>
      </c>
      <c r="N193" s="266">
        <f t="shared" ca="1" si="36"/>
        <v>0.44386329121799301</v>
      </c>
      <c r="O193" s="206">
        <f t="shared" ca="1" si="43"/>
        <v>0</v>
      </c>
      <c r="Q193" s="265">
        <f ca="1">IF(D193="","",IFERROR(INDEX('FL PD'!$C$61:$ED$109,MATCH(ECL!$D$18,'FL PD'!$B$61:$B$109,0),MATCH(ECL!D193,'FL PD'!$C$60:$FZ$60,0)),0))</f>
        <v>0</v>
      </c>
      <c r="R193" s="265">
        <f t="shared" ca="1" si="44"/>
        <v>0.39539999999999997</v>
      </c>
      <c r="S193" s="206">
        <f t="shared" ca="1" si="45"/>
        <v>0</v>
      </c>
      <c r="U193" s="75"/>
    </row>
    <row r="194" spans="2:21" ht="17.25" customHeight="1" x14ac:dyDescent="0.25">
      <c r="B194" s="207">
        <f t="shared" si="46"/>
        <v>50678</v>
      </c>
      <c r="C194" s="202">
        <f t="shared" ca="1" si="37"/>
        <v>50678</v>
      </c>
      <c r="D194" s="203">
        <f t="shared" ca="1" si="34"/>
        <v>165</v>
      </c>
      <c r="E194" s="204">
        <f t="shared" ca="1" si="38"/>
        <v>533333</v>
      </c>
      <c r="F194" s="204">
        <f t="shared" ca="1" si="39"/>
        <v>496726.65</v>
      </c>
      <c r="G194" s="204">
        <f t="shared" ca="1" si="40"/>
        <v>0</v>
      </c>
      <c r="H194" s="205">
        <f t="shared" ca="1" si="41"/>
        <v>0</v>
      </c>
      <c r="I194" s="206">
        <f t="shared" ca="1" si="42"/>
        <v>0</v>
      </c>
      <c r="K194" s="206">
        <f t="shared" ca="1" si="33"/>
        <v>0</v>
      </c>
      <c r="L194" s="265">
        <f ca="1">IF(D194="","",IFERROR(INDEX('Lifetime PD'!$C$57:$ED$105,MATCH(ECL!$D$18,'Lifetime PD'!$B$57:$B$105,0),MATCH(ECL!D194,'Lifetime PD'!$C$56:$FZ$56,0)),0))</f>
        <v>0</v>
      </c>
      <c r="M194" s="265">
        <f t="shared" ca="1" si="35"/>
        <v>0.39539999999999997</v>
      </c>
      <c r="N194" s="266">
        <f t="shared" ca="1" si="36"/>
        <v>0.44170153436248955</v>
      </c>
      <c r="O194" s="206">
        <f t="shared" ca="1" si="43"/>
        <v>0</v>
      </c>
      <c r="Q194" s="265">
        <f ca="1">IF(D194="","",IFERROR(INDEX('FL PD'!$C$61:$ED$109,MATCH(ECL!$D$18,'FL PD'!$B$61:$B$109,0),MATCH(ECL!D194,'FL PD'!$C$60:$FZ$60,0)),0))</f>
        <v>0</v>
      </c>
      <c r="R194" s="265">
        <f t="shared" ca="1" si="44"/>
        <v>0.39539999999999997</v>
      </c>
      <c r="S194" s="206">
        <f t="shared" ca="1" si="45"/>
        <v>0</v>
      </c>
      <c r="U194" s="75"/>
    </row>
    <row r="195" spans="2:21" ht="17.25" customHeight="1" x14ac:dyDescent="0.25">
      <c r="B195" s="207">
        <f t="shared" si="46"/>
        <v>50709</v>
      </c>
      <c r="C195" s="202">
        <f t="shared" ca="1" si="37"/>
        <v>50709</v>
      </c>
      <c r="D195" s="203">
        <f t="shared" ca="1" si="34"/>
        <v>166</v>
      </c>
      <c r="E195" s="204">
        <f t="shared" ca="1" si="38"/>
        <v>533333</v>
      </c>
      <c r="F195" s="204">
        <f t="shared" ca="1" si="39"/>
        <v>496726.65</v>
      </c>
      <c r="G195" s="204">
        <f t="shared" ca="1" si="40"/>
        <v>0</v>
      </c>
      <c r="H195" s="205">
        <f t="shared" ca="1" si="41"/>
        <v>0</v>
      </c>
      <c r="I195" s="206">
        <f t="shared" ca="1" si="42"/>
        <v>0</v>
      </c>
      <c r="K195" s="206">
        <f t="shared" ca="1" si="33"/>
        <v>0</v>
      </c>
      <c r="L195" s="265">
        <f ca="1">IF(D195="","",IFERROR(INDEX('Lifetime PD'!$C$57:$ED$105,MATCH(ECL!$D$18,'Lifetime PD'!$B$57:$B$105,0),MATCH(ECL!D195,'Lifetime PD'!$C$56:$FZ$56,0)),0))</f>
        <v>0</v>
      </c>
      <c r="M195" s="265">
        <f t="shared" ca="1" si="35"/>
        <v>0.39539999999999997</v>
      </c>
      <c r="N195" s="266">
        <f t="shared" ca="1" si="36"/>
        <v>0.43947877906807503</v>
      </c>
      <c r="O195" s="206">
        <f t="shared" ca="1" si="43"/>
        <v>0</v>
      </c>
      <c r="Q195" s="265">
        <f ca="1">IF(D195="","",IFERROR(INDEX('FL PD'!$C$61:$ED$109,MATCH(ECL!$D$18,'FL PD'!$B$61:$B$109,0),MATCH(ECL!D195,'FL PD'!$C$60:$FZ$60,0)),0))</f>
        <v>0</v>
      </c>
      <c r="R195" s="265">
        <f t="shared" ca="1" si="44"/>
        <v>0.39539999999999997</v>
      </c>
      <c r="S195" s="206">
        <f t="shared" ca="1" si="45"/>
        <v>0</v>
      </c>
      <c r="U195" s="75"/>
    </row>
    <row r="196" spans="2:21" ht="17.25" customHeight="1" x14ac:dyDescent="0.25">
      <c r="B196" s="207">
        <f t="shared" si="46"/>
        <v>50739</v>
      </c>
      <c r="C196" s="202">
        <f t="shared" ca="1" si="37"/>
        <v>50739</v>
      </c>
      <c r="D196" s="203">
        <f t="shared" ca="1" si="34"/>
        <v>167</v>
      </c>
      <c r="E196" s="204">
        <f t="shared" ca="1" si="38"/>
        <v>533333</v>
      </c>
      <c r="F196" s="204">
        <f t="shared" ca="1" si="39"/>
        <v>496726.65</v>
      </c>
      <c r="G196" s="204">
        <f t="shared" ca="1" si="40"/>
        <v>0</v>
      </c>
      <c r="H196" s="205">
        <f t="shared" ca="1" si="41"/>
        <v>0</v>
      </c>
      <c r="I196" s="206">
        <f t="shared" ca="1" si="42"/>
        <v>0</v>
      </c>
      <c r="K196" s="206">
        <f t="shared" ca="1" si="33"/>
        <v>0</v>
      </c>
      <c r="L196" s="265">
        <f ca="1">IF(D196="","",IFERROR(INDEX('Lifetime PD'!$C$57:$ED$105,MATCH(ECL!$D$18,'Lifetime PD'!$B$57:$B$105,0),MATCH(ECL!D196,'Lifetime PD'!$C$56:$FZ$56,0)),0))</f>
        <v>0</v>
      </c>
      <c r="M196" s="265">
        <f t="shared" ca="1" si="35"/>
        <v>0.39539999999999997</v>
      </c>
      <c r="N196" s="266">
        <f t="shared" ca="1" si="36"/>
        <v>0.4373383761956236</v>
      </c>
      <c r="O196" s="206">
        <f t="shared" ca="1" si="43"/>
        <v>0</v>
      </c>
      <c r="Q196" s="265">
        <f ca="1">IF(D196="","",IFERROR(INDEX('FL PD'!$C$61:$ED$109,MATCH(ECL!$D$18,'FL PD'!$B$61:$B$109,0),MATCH(ECL!D196,'FL PD'!$C$60:$FZ$60,0)),0))</f>
        <v>0</v>
      </c>
      <c r="R196" s="265">
        <f t="shared" ca="1" si="44"/>
        <v>0.39539999999999997</v>
      </c>
      <c r="S196" s="206">
        <f t="shared" ca="1" si="45"/>
        <v>0</v>
      </c>
      <c r="U196" s="75"/>
    </row>
    <row r="197" spans="2:21" ht="17.25" customHeight="1" x14ac:dyDescent="0.25">
      <c r="B197" s="207">
        <f t="shared" si="46"/>
        <v>50770</v>
      </c>
      <c r="C197" s="202">
        <f t="shared" ca="1" si="37"/>
        <v>50770</v>
      </c>
      <c r="D197" s="203">
        <f t="shared" ca="1" si="34"/>
        <v>168</v>
      </c>
      <c r="E197" s="204">
        <f t="shared" ca="1" si="38"/>
        <v>533333</v>
      </c>
      <c r="F197" s="204">
        <f t="shared" ca="1" si="39"/>
        <v>496726.65</v>
      </c>
      <c r="G197" s="204">
        <f t="shared" ca="1" si="40"/>
        <v>0</v>
      </c>
      <c r="H197" s="205">
        <f t="shared" ca="1" si="41"/>
        <v>0</v>
      </c>
      <c r="I197" s="206">
        <f t="shared" ca="1" si="42"/>
        <v>0</v>
      </c>
      <c r="K197" s="206">
        <f t="shared" ca="1" si="33"/>
        <v>0</v>
      </c>
      <c r="L197" s="265">
        <f ca="1">IF(D197="","",IFERROR(INDEX('Lifetime PD'!$C$57:$ED$105,MATCH(ECL!$D$18,'Lifetime PD'!$B$57:$B$105,0),MATCH(ECL!D197,'Lifetime PD'!$C$56:$FZ$56,0)),0))</f>
        <v>0</v>
      </c>
      <c r="M197" s="265">
        <f t="shared" ca="1" si="35"/>
        <v>0.39539999999999997</v>
      </c>
      <c r="N197" s="266">
        <f t="shared" ca="1" si="36"/>
        <v>0.43513757743104048</v>
      </c>
      <c r="O197" s="206">
        <f t="shared" ca="1" si="43"/>
        <v>0</v>
      </c>
      <c r="Q197" s="265">
        <f ca="1">IF(D197="","",IFERROR(INDEX('FL PD'!$C$61:$ED$109,MATCH(ECL!$D$18,'FL PD'!$B$61:$B$109,0),MATCH(ECL!D197,'FL PD'!$C$60:$FZ$60,0)),0))</f>
        <v>0</v>
      </c>
      <c r="R197" s="265">
        <f t="shared" ca="1" si="44"/>
        <v>0.39539999999999997</v>
      </c>
      <c r="S197" s="206">
        <f t="shared" ca="1" si="45"/>
        <v>0</v>
      </c>
      <c r="U197" s="75"/>
    </row>
    <row r="198" spans="2:21" ht="17.25" customHeight="1" x14ac:dyDescent="0.25">
      <c r="B198" s="207">
        <f t="shared" si="46"/>
        <v>50801</v>
      </c>
      <c r="C198" s="202">
        <f t="shared" ca="1" si="37"/>
        <v>50801</v>
      </c>
      <c r="D198" s="203">
        <f t="shared" ca="1" si="34"/>
        <v>169</v>
      </c>
      <c r="E198" s="204">
        <f t="shared" ca="1" si="38"/>
        <v>533333</v>
      </c>
      <c r="F198" s="204">
        <f t="shared" ca="1" si="39"/>
        <v>496726.65</v>
      </c>
      <c r="G198" s="204">
        <f t="shared" ca="1" si="40"/>
        <v>0</v>
      </c>
      <c r="H198" s="205">
        <f t="shared" ca="1" si="41"/>
        <v>0</v>
      </c>
      <c r="I198" s="206">
        <f t="shared" ca="1" si="42"/>
        <v>0</v>
      </c>
      <c r="K198" s="206">
        <f t="shared" ca="1" si="33"/>
        <v>0</v>
      </c>
      <c r="L198" s="265">
        <f ca="1">IF(D198="","",IFERROR(INDEX('Lifetime PD'!$C$57:$ED$105,MATCH(ECL!$D$18,'Lifetime PD'!$B$57:$B$105,0),MATCH(ECL!D198,'Lifetime PD'!$C$56:$FZ$56,0)),0))</f>
        <v>0</v>
      </c>
      <c r="M198" s="265">
        <f t="shared" ca="1" si="35"/>
        <v>0.39539999999999997</v>
      </c>
      <c r="N198" s="266">
        <f t="shared" ca="1" si="36"/>
        <v>0.43294785364973304</v>
      </c>
      <c r="O198" s="206">
        <f t="shared" ca="1" si="43"/>
        <v>0</v>
      </c>
      <c r="Q198" s="265">
        <f ca="1">IF(D198="","",IFERROR(INDEX('FL PD'!$C$61:$ED$109,MATCH(ECL!$D$18,'FL PD'!$B$61:$B$109,0),MATCH(ECL!D198,'FL PD'!$C$60:$FZ$60,0)),0))</f>
        <v>0</v>
      </c>
      <c r="R198" s="265">
        <f t="shared" ca="1" si="44"/>
        <v>0.39539999999999997</v>
      </c>
      <c r="S198" s="206">
        <f t="shared" ca="1" si="45"/>
        <v>0</v>
      </c>
      <c r="U198" s="75"/>
    </row>
    <row r="199" spans="2:21" ht="17.25" customHeight="1" x14ac:dyDescent="0.25">
      <c r="B199" s="207">
        <f t="shared" si="46"/>
        <v>50829</v>
      </c>
      <c r="C199" s="202">
        <f t="shared" ca="1" si="37"/>
        <v>50829</v>
      </c>
      <c r="D199" s="203">
        <f t="shared" ca="1" si="34"/>
        <v>170</v>
      </c>
      <c r="E199" s="204">
        <f t="shared" ca="1" si="38"/>
        <v>533333</v>
      </c>
      <c r="F199" s="204">
        <f t="shared" ca="1" si="39"/>
        <v>496726.65</v>
      </c>
      <c r="G199" s="204">
        <f t="shared" ca="1" si="40"/>
        <v>0</v>
      </c>
      <c r="H199" s="205">
        <f t="shared" ca="1" si="41"/>
        <v>0</v>
      </c>
      <c r="I199" s="206">
        <f t="shared" ca="1" si="42"/>
        <v>0</v>
      </c>
      <c r="K199" s="206">
        <f t="shared" ca="1" si="33"/>
        <v>0</v>
      </c>
      <c r="L199" s="265">
        <f ca="1">IF(D199="","",IFERROR(INDEX('Lifetime PD'!$C$57:$ED$105,MATCH(ECL!$D$18,'Lifetime PD'!$B$57:$B$105,0),MATCH(ECL!D199,'Lifetime PD'!$C$56:$FZ$56,0)),0))</f>
        <v>0</v>
      </c>
      <c r="M199" s="265">
        <f t="shared" ca="1" si="35"/>
        <v>0.39539999999999997</v>
      </c>
      <c r="N199" s="266">
        <f t="shared" ca="1" si="36"/>
        <v>0.4309795114424641</v>
      </c>
      <c r="O199" s="206">
        <f t="shared" ca="1" si="43"/>
        <v>0</v>
      </c>
      <c r="Q199" s="265">
        <f ca="1">IF(D199="","",IFERROR(INDEX('FL PD'!$C$61:$ED$109,MATCH(ECL!$D$18,'FL PD'!$B$61:$B$109,0),MATCH(ECL!D199,'FL PD'!$C$60:$FZ$60,0)),0))</f>
        <v>0</v>
      </c>
      <c r="R199" s="265">
        <f t="shared" ca="1" si="44"/>
        <v>0.39539999999999997</v>
      </c>
      <c r="S199" s="206">
        <f t="shared" ca="1" si="45"/>
        <v>0</v>
      </c>
      <c r="U199" s="75"/>
    </row>
    <row r="200" spans="2:21" ht="17.25" customHeight="1" x14ac:dyDescent="0.25">
      <c r="B200" s="207">
        <f t="shared" si="46"/>
        <v>50860</v>
      </c>
      <c r="C200" s="202">
        <f t="shared" ca="1" si="37"/>
        <v>50860</v>
      </c>
      <c r="D200" s="203">
        <f t="shared" ca="1" si="34"/>
        <v>171</v>
      </c>
      <c r="E200" s="204">
        <f t="shared" ca="1" si="38"/>
        <v>533333</v>
      </c>
      <c r="F200" s="204">
        <f t="shared" ca="1" si="39"/>
        <v>496726.65</v>
      </c>
      <c r="G200" s="204">
        <f t="shared" ca="1" si="40"/>
        <v>0</v>
      </c>
      <c r="H200" s="205">
        <f t="shared" ca="1" si="41"/>
        <v>0</v>
      </c>
      <c r="I200" s="206">
        <f t="shared" ca="1" si="42"/>
        <v>0</v>
      </c>
      <c r="K200" s="206">
        <f t="shared" ca="1" si="33"/>
        <v>0</v>
      </c>
      <c r="L200" s="265">
        <f ca="1">IF(D200="","",IFERROR(INDEX('Lifetime PD'!$C$57:$ED$105,MATCH(ECL!$D$18,'Lifetime PD'!$B$57:$B$105,0),MATCH(ECL!D200,'Lifetime PD'!$C$56:$FZ$56,0)),0))</f>
        <v>0</v>
      </c>
      <c r="M200" s="265">
        <f t="shared" ca="1" si="35"/>
        <v>0.39539999999999997</v>
      </c>
      <c r="N200" s="266">
        <f t="shared" ca="1" si="36"/>
        <v>0.42881071211459776</v>
      </c>
      <c r="O200" s="206">
        <f t="shared" ca="1" si="43"/>
        <v>0</v>
      </c>
      <c r="Q200" s="265">
        <f ca="1">IF(D200="","",IFERROR(INDEX('FL PD'!$C$61:$ED$109,MATCH(ECL!$D$18,'FL PD'!$B$61:$B$109,0),MATCH(ECL!D200,'FL PD'!$C$60:$FZ$60,0)),0))</f>
        <v>0</v>
      </c>
      <c r="R200" s="265">
        <f t="shared" ca="1" si="44"/>
        <v>0.39539999999999997</v>
      </c>
      <c r="S200" s="206">
        <f t="shared" ca="1" si="45"/>
        <v>0</v>
      </c>
      <c r="U200" s="75"/>
    </row>
    <row r="201" spans="2:21" ht="17.25" customHeight="1" x14ac:dyDescent="0.25">
      <c r="B201" s="207">
        <f t="shared" si="46"/>
        <v>50890</v>
      </c>
      <c r="C201" s="202">
        <f t="shared" ca="1" si="37"/>
        <v>50890</v>
      </c>
      <c r="D201" s="203">
        <f t="shared" ca="1" si="34"/>
        <v>172</v>
      </c>
      <c r="E201" s="204">
        <f t="shared" ca="1" si="38"/>
        <v>533333</v>
      </c>
      <c r="F201" s="204">
        <f t="shared" ca="1" si="39"/>
        <v>496726.65</v>
      </c>
      <c r="G201" s="204">
        <f t="shared" ca="1" si="40"/>
        <v>0</v>
      </c>
      <c r="H201" s="205">
        <f t="shared" ca="1" si="41"/>
        <v>0</v>
      </c>
      <c r="I201" s="206">
        <f t="shared" ca="1" si="42"/>
        <v>0</v>
      </c>
      <c r="K201" s="206">
        <f t="shared" ca="1" si="33"/>
        <v>0</v>
      </c>
      <c r="L201" s="265">
        <f ca="1">IF(D201="","",IFERROR(INDEX('Lifetime PD'!$C$57:$ED$105,MATCH(ECL!$D$18,'Lifetime PD'!$B$57:$B$105,0),MATCH(ECL!D201,'Lifetime PD'!$C$56:$FZ$56,0)),0))</f>
        <v>0</v>
      </c>
      <c r="M201" s="265">
        <f t="shared" ca="1" si="35"/>
        <v>0.39539999999999997</v>
      </c>
      <c r="N201" s="266">
        <f t="shared" ca="1" si="36"/>
        <v>0.42672226615619613</v>
      </c>
      <c r="O201" s="206">
        <f t="shared" ca="1" si="43"/>
        <v>0</v>
      </c>
      <c r="Q201" s="265">
        <f ca="1">IF(D201="","",IFERROR(INDEX('FL PD'!$C$61:$ED$109,MATCH(ECL!$D$18,'FL PD'!$B$61:$B$109,0),MATCH(ECL!D201,'FL PD'!$C$60:$FZ$60,0)),0))</f>
        <v>0</v>
      </c>
      <c r="R201" s="265">
        <f t="shared" ca="1" si="44"/>
        <v>0.39539999999999997</v>
      </c>
      <c r="S201" s="206">
        <f t="shared" ca="1" si="45"/>
        <v>0</v>
      </c>
      <c r="U201" s="75"/>
    </row>
    <row r="202" spans="2:21" ht="17.25" customHeight="1" x14ac:dyDescent="0.25">
      <c r="B202" s="207">
        <f t="shared" si="46"/>
        <v>50921</v>
      </c>
      <c r="C202" s="202">
        <f t="shared" ca="1" si="37"/>
        <v>50921</v>
      </c>
      <c r="D202" s="203">
        <f t="shared" ca="1" si="34"/>
        <v>173</v>
      </c>
      <c r="E202" s="204">
        <f t="shared" ca="1" si="38"/>
        <v>533333</v>
      </c>
      <c r="F202" s="204">
        <f t="shared" ca="1" si="39"/>
        <v>496726.65</v>
      </c>
      <c r="G202" s="204">
        <f t="shared" ca="1" si="40"/>
        <v>0</v>
      </c>
      <c r="H202" s="205">
        <f t="shared" ca="1" si="41"/>
        <v>0</v>
      </c>
      <c r="I202" s="206">
        <f t="shared" ca="1" si="42"/>
        <v>0</v>
      </c>
      <c r="K202" s="206">
        <f t="shared" ca="1" si="33"/>
        <v>0</v>
      </c>
      <c r="L202" s="265">
        <f ca="1">IF(D202="","",IFERROR(INDEX('Lifetime PD'!$C$57:$ED$105,MATCH(ECL!$D$18,'Lifetime PD'!$B$57:$B$105,0),MATCH(ECL!D202,'Lifetime PD'!$C$56:$FZ$56,0)),0))</f>
        <v>0</v>
      </c>
      <c r="M202" s="265">
        <f t="shared" ca="1" si="35"/>
        <v>0.39539999999999997</v>
      </c>
      <c r="N202" s="266">
        <f t="shared" ca="1" si="36"/>
        <v>0.42457489037740875</v>
      </c>
      <c r="O202" s="206">
        <f t="shared" ca="1" si="43"/>
        <v>0</v>
      </c>
      <c r="Q202" s="265">
        <f ca="1">IF(D202="","",IFERROR(INDEX('FL PD'!$C$61:$ED$109,MATCH(ECL!$D$18,'FL PD'!$B$61:$B$109,0),MATCH(ECL!D202,'FL PD'!$C$60:$FZ$60,0)),0))</f>
        <v>0</v>
      </c>
      <c r="R202" s="265">
        <f t="shared" ca="1" si="44"/>
        <v>0.39539999999999997</v>
      </c>
      <c r="S202" s="206">
        <f t="shared" ca="1" si="45"/>
        <v>0</v>
      </c>
      <c r="U202" s="75"/>
    </row>
    <row r="203" spans="2:21" ht="17.25" customHeight="1" x14ac:dyDescent="0.25">
      <c r="B203" s="207">
        <f t="shared" si="46"/>
        <v>50951</v>
      </c>
      <c r="C203" s="202">
        <f t="shared" ca="1" si="37"/>
        <v>50951</v>
      </c>
      <c r="D203" s="203">
        <f t="shared" ca="1" si="34"/>
        <v>174</v>
      </c>
      <c r="E203" s="204">
        <f t="shared" ca="1" si="38"/>
        <v>533333</v>
      </c>
      <c r="F203" s="204">
        <f t="shared" ca="1" si="39"/>
        <v>496726.65</v>
      </c>
      <c r="G203" s="204">
        <f t="shared" ca="1" si="40"/>
        <v>0</v>
      </c>
      <c r="H203" s="205">
        <f t="shared" ca="1" si="41"/>
        <v>0</v>
      </c>
      <c r="I203" s="206">
        <f t="shared" ca="1" si="42"/>
        <v>0</v>
      </c>
      <c r="K203" s="206">
        <f t="shared" ca="1" si="33"/>
        <v>0</v>
      </c>
      <c r="L203" s="265">
        <f ca="1">IF(D203="","",IFERROR(INDEX('Lifetime PD'!$C$57:$ED$105,MATCH(ECL!$D$18,'Lifetime PD'!$B$57:$B$105,0),MATCH(ECL!D203,'Lifetime PD'!$C$56:$FZ$56,0)),0))</f>
        <v>0</v>
      </c>
      <c r="M203" s="265">
        <f t="shared" ca="1" si="35"/>
        <v>0.39539999999999997</v>
      </c>
      <c r="N203" s="266">
        <f t="shared" ca="1" si="36"/>
        <v>0.42250707423197026</v>
      </c>
      <c r="O203" s="206">
        <f t="shared" ca="1" si="43"/>
        <v>0</v>
      </c>
      <c r="Q203" s="265">
        <f ca="1">IF(D203="","",IFERROR(INDEX('FL PD'!$C$61:$ED$109,MATCH(ECL!$D$18,'FL PD'!$B$61:$B$109,0),MATCH(ECL!D203,'FL PD'!$C$60:$FZ$60,0)),0))</f>
        <v>0</v>
      </c>
      <c r="R203" s="265">
        <f t="shared" ca="1" si="44"/>
        <v>0.39539999999999997</v>
      </c>
      <c r="S203" s="206">
        <f t="shared" ca="1" si="45"/>
        <v>0</v>
      </c>
      <c r="U203" s="75"/>
    </row>
    <row r="204" spans="2:21" ht="17.25" customHeight="1" x14ac:dyDescent="0.25">
      <c r="B204" s="207">
        <f t="shared" si="46"/>
        <v>50982</v>
      </c>
      <c r="C204" s="202">
        <f t="shared" ca="1" si="37"/>
        <v>50982</v>
      </c>
      <c r="D204" s="203">
        <f t="shared" ca="1" si="34"/>
        <v>175</v>
      </c>
      <c r="E204" s="204">
        <f t="shared" ca="1" si="38"/>
        <v>533333</v>
      </c>
      <c r="F204" s="204">
        <f t="shared" ca="1" si="39"/>
        <v>496726.65</v>
      </c>
      <c r="G204" s="204">
        <f t="shared" ca="1" si="40"/>
        <v>0</v>
      </c>
      <c r="H204" s="205">
        <f t="shared" ca="1" si="41"/>
        <v>0</v>
      </c>
      <c r="I204" s="206">
        <f t="shared" ca="1" si="42"/>
        <v>0</v>
      </c>
      <c r="K204" s="206">
        <f t="shared" ca="1" si="33"/>
        <v>0</v>
      </c>
      <c r="L204" s="265">
        <f ca="1">IF(D204="","",IFERROR(INDEX('Lifetime PD'!$C$57:$ED$105,MATCH(ECL!$D$18,'Lifetime PD'!$B$57:$B$105,0),MATCH(ECL!D204,'Lifetime PD'!$C$56:$FZ$56,0)),0))</f>
        <v>0</v>
      </c>
      <c r="M204" s="265">
        <f t="shared" ca="1" si="35"/>
        <v>0.39539999999999997</v>
      </c>
      <c r="N204" s="266">
        <f t="shared" ca="1" si="36"/>
        <v>0.42038091037896919</v>
      </c>
      <c r="O204" s="206">
        <f t="shared" ca="1" si="43"/>
        <v>0</v>
      </c>
      <c r="Q204" s="265">
        <f ca="1">IF(D204="","",IFERROR(INDEX('FL PD'!$C$61:$ED$109,MATCH(ECL!$D$18,'FL PD'!$B$61:$B$109,0),MATCH(ECL!D204,'FL PD'!$C$60:$FZ$60,0)),0))</f>
        <v>0</v>
      </c>
      <c r="R204" s="265">
        <f t="shared" ca="1" si="44"/>
        <v>0.39539999999999997</v>
      </c>
      <c r="S204" s="206">
        <f t="shared" ca="1" si="45"/>
        <v>0</v>
      </c>
      <c r="U204" s="75"/>
    </row>
    <row r="205" spans="2:21" ht="17.25" customHeight="1" x14ac:dyDescent="0.25">
      <c r="B205" s="207">
        <f t="shared" si="46"/>
        <v>51013</v>
      </c>
      <c r="C205" s="202">
        <f t="shared" ca="1" si="37"/>
        <v>51013</v>
      </c>
      <c r="D205" s="203">
        <f t="shared" ca="1" si="34"/>
        <v>176</v>
      </c>
      <c r="E205" s="204">
        <f t="shared" ca="1" si="38"/>
        <v>533333</v>
      </c>
      <c r="F205" s="204">
        <f t="shared" ca="1" si="39"/>
        <v>496726.65</v>
      </c>
      <c r="G205" s="204">
        <f t="shared" ca="1" si="40"/>
        <v>0</v>
      </c>
      <c r="H205" s="205">
        <f t="shared" ca="1" si="41"/>
        <v>0</v>
      </c>
      <c r="I205" s="206">
        <f t="shared" ca="1" si="42"/>
        <v>0</v>
      </c>
      <c r="K205" s="206">
        <f t="shared" ca="1" si="33"/>
        <v>0</v>
      </c>
      <c r="L205" s="265">
        <f ca="1">IF(D205="","",IFERROR(INDEX('Lifetime PD'!$C$57:$ED$105,MATCH(ECL!$D$18,'Lifetime PD'!$B$57:$B$105,0),MATCH(ECL!D205,'Lifetime PD'!$C$56:$FZ$56,0)),0))</f>
        <v>0</v>
      </c>
      <c r="M205" s="265">
        <f t="shared" ca="1" si="35"/>
        <v>0.39539999999999997</v>
      </c>
      <c r="N205" s="266">
        <f t="shared" ca="1" si="36"/>
        <v>0.41826544592724557</v>
      </c>
      <c r="O205" s="206">
        <f t="shared" ca="1" si="43"/>
        <v>0</v>
      </c>
      <c r="Q205" s="265">
        <f ca="1">IF(D205="","",IFERROR(INDEX('FL PD'!$C$61:$ED$109,MATCH(ECL!$D$18,'FL PD'!$B$61:$B$109,0),MATCH(ECL!D205,'FL PD'!$C$60:$FZ$60,0)),0))</f>
        <v>0</v>
      </c>
      <c r="R205" s="265">
        <f t="shared" ca="1" si="44"/>
        <v>0.39539999999999997</v>
      </c>
      <c r="S205" s="206">
        <f t="shared" ca="1" si="45"/>
        <v>0</v>
      </c>
      <c r="U205" s="75"/>
    </row>
    <row r="206" spans="2:21" ht="17.25" customHeight="1" x14ac:dyDescent="0.25">
      <c r="B206" s="207">
        <f t="shared" si="46"/>
        <v>51043</v>
      </c>
      <c r="C206" s="202">
        <f t="shared" ca="1" si="37"/>
        <v>51043</v>
      </c>
      <c r="D206" s="203">
        <f t="shared" ca="1" si="34"/>
        <v>177</v>
      </c>
      <c r="E206" s="204">
        <f t="shared" ca="1" si="38"/>
        <v>533333</v>
      </c>
      <c r="F206" s="204">
        <f t="shared" ca="1" si="39"/>
        <v>496726.65</v>
      </c>
      <c r="G206" s="204">
        <f t="shared" ca="1" si="40"/>
        <v>0</v>
      </c>
      <c r="H206" s="205">
        <f t="shared" ca="1" si="41"/>
        <v>0</v>
      </c>
      <c r="I206" s="206">
        <f t="shared" ca="1" si="42"/>
        <v>0</v>
      </c>
      <c r="K206" s="206">
        <f t="shared" ca="1" si="33"/>
        <v>0</v>
      </c>
      <c r="L206" s="265">
        <f ca="1">IF(D206="","",IFERROR(INDEX('Lifetime PD'!$C$57:$ED$105,MATCH(ECL!$D$18,'Lifetime PD'!$B$57:$B$105,0),MATCH(ECL!D206,'Lifetime PD'!$C$56:$FZ$56,0)),0))</f>
        <v>0</v>
      </c>
      <c r="M206" s="265">
        <f t="shared" ca="1" si="35"/>
        <v>0.39539999999999997</v>
      </c>
      <c r="N206" s="266">
        <f t="shared" ca="1" si="36"/>
        <v>0.4162283588037029</v>
      </c>
      <c r="O206" s="206">
        <f t="shared" ca="1" si="43"/>
        <v>0</v>
      </c>
      <c r="Q206" s="265">
        <f ca="1">IF(D206="","",IFERROR(INDEX('FL PD'!$C$61:$ED$109,MATCH(ECL!$D$18,'FL PD'!$B$61:$B$109,0),MATCH(ECL!D206,'FL PD'!$C$60:$FZ$60,0)),0))</f>
        <v>0</v>
      </c>
      <c r="R206" s="265">
        <f t="shared" ca="1" si="44"/>
        <v>0.39539999999999997</v>
      </c>
      <c r="S206" s="206">
        <f t="shared" ca="1" si="45"/>
        <v>0</v>
      </c>
      <c r="U206" s="75"/>
    </row>
    <row r="207" spans="2:21" ht="17.25" customHeight="1" x14ac:dyDescent="0.25">
      <c r="B207" s="207">
        <f t="shared" si="46"/>
        <v>51074</v>
      </c>
      <c r="C207" s="202">
        <f t="shared" ca="1" si="37"/>
        <v>51074</v>
      </c>
      <c r="D207" s="203">
        <f t="shared" ca="1" si="34"/>
        <v>178</v>
      </c>
      <c r="E207" s="204">
        <f t="shared" ca="1" si="38"/>
        <v>533333</v>
      </c>
      <c r="F207" s="204">
        <f t="shared" ca="1" si="39"/>
        <v>496726.65</v>
      </c>
      <c r="G207" s="204">
        <f t="shared" ca="1" si="40"/>
        <v>0</v>
      </c>
      <c r="H207" s="205">
        <f t="shared" ca="1" si="41"/>
        <v>0</v>
      </c>
      <c r="I207" s="206">
        <f t="shared" ca="1" si="42"/>
        <v>0</v>
      </c>
      <c r="K207" s="206">
        <f t="shared" ca="1" si="33"/>
        <v>0</v>
      </c>
      <c r="L207" s="265">
        <f ca="1">IF(D207="","",IFERROR(INDEX('Lifetime PD'!$C$57:$ED$105,MATCH(ECL!$D$18,'Lifetime PD'!$B$57:$B$105,0),MATCH(ECL!D207,'Lifetime PD'!$C$56:$FZ$56,0)),0))</f>
        <v>0</v>
      </c>
      <c r="M207" s="265">
        <f t="shared" ca="1" si="35"/>
        <v>0.39539999999999997</v>
      </c>
      <c r="N207" s="266">
        <f t="shared" ca="1" si="36"/>
        <v>0.41413379105547976</v>
      </c>
      <c r="O207" s="206">
        <f t="shared" ca="1" si="43"/>
        <v>0</v>
      </c>
      <c r="Q207" s="265">
        <f ca="1">IF(D207="","",IFERROR(INDEX('FL PD'!$C$61:$ED$109,MATCH(ECL!$D$18,'FL PD'!$B$61:$B$109,0),MATCH(ECL!D207,'FL PD'!$C$60:$FZ$60,0)),0))</f>
        <v>0</v>
      </c>
      <c r="R207" s="265">
        <f t="shared" ca="1" si="44"/>
        <v>0.39539999999999997</v>
      </c>
      <c r="S207" s="206">
        <f t="shared" ca="1" si="45"/>
        <v>0</v>
      </c>
      <c r="U207" s="75"/>
    </row>
    <row r="208" spans="2:21" ht="17.25" customHeight="1" x14ac:dyDescent="0.25">
      <c r="B208" s="207">
        <f t="shared" si="46"/>
        <v>51104</v>
      </c>
      <c r="C208" s="202">
        <f t="shared" ca="1" si="37"/>
        <v>51104</v>
      </c>
      <c r="D208" s="203">
        <f t="shared" ca="1" si="34"/>
        <v>179</v>
      </c>
      <c r="E208" s="204">
        <f t="shared" ca="1" si="38"/>
        <v>533333</v>
      </c>
      <c r="F208" s="204">
        <f t="shared" ca="1" si="39"/>
        <v>496726.65</v>
      </c>
      <c r="G208" s="204">
        <f t="shared" ca="1" si="40"/>
        <v>0</v>
      </c>
      <c r="H208" s="205">
        <f t="shared" ca="1" si="41"/>
        <v>0</v>
      </c>
      <c r="I208" s="206">
        <f t="shared" ca="1" si="42"/>
        <v>0</v>
      </c>
      <c r="K208" s="206">
        <f t="shared" ca="1" si="33"/>
        <v>0</v>
      </c>
      <c r="L208" s="265">
        <f ca="1">IF(D208="","",IFERROR(INDEX('Lifetime PD'!$C$57:$ED$105,MATCH(ECL!$D$18,'Lifetime PD'!$B$57:$B$105,0),MATCH(ECL!D208,'Lifetime PD'!$C$56:$FZ$56,0)),0))</f>
        <v>0</v>
      </c>
      <c r="M208" s="265">
        <f t="shared" ca="1" si="35"/>
        <v>0.39539999999999997</v>
      </c>
      <c r="N208" s="266">
        <f t="shared" ca="1" si="36"/>
        <v>0.41211682641879349</v>
      </c>
      <c r="O208" s="206">
        <f t="shared" ca="1" si="43"/>
        <v>0</v>
      </c>
      <c r="Q208" s="265">
        <f ca="1">IF(D208="","",IFERROR(INDEX('FL PD'!$C$61:$ED$109,MATCH(ECL!$D$18,'FL PD'!$B$61:$B$109,0),MATCH(ECL!D208,'FL PD'!$C$60:$FZ$60,0)),0))</f>
        <v>0</v>
      </c>
      <c r="R208" s="265">
        <f t="shared" ca="1" si="44"/>
        <v>0.39539999999999997</v>
      </c>
      <c r="S208" s="206">
        <f t="shared" ca="1" si="45"/>
        <v>0</v>
      </c>
      <c r="U208" s="75"/>
    </row>
    <row r="209" spans="2:21" ht="17.25" customHeight="1" x14ac:dyDescent="0.25">
      <c r="B209" s="207">
        <f t="shared" si="46"/>
        <v>51135</v>
      </c>
      <c r="C209" s="202">
        <f t="shared" ca="1" si="37"/>
        <v>51135</v>
      </c>
      <c r="D209" s="203">
        <f t="shared" ca="1" si="34"/>
        <v>180</v>
      </c>
      <c r="E209" s="204">
        <f t="shared" ca="1" si="38"/>
        <v>533333</v>
      </c>
      <c r="F209" s="204">
        <f t="shared" ca="1" si="39"/>
        <v>496726.65</v>
      </c>
      <c r="G209" s="204">
        <f t="shared" ca="1" si="40"/>
        <v>0</v>
      </c>
      <c r="H209" s="205">
        <f t="shared" ca="1" si="41"/>
        <v>0</v>
      </c>
      <c r="I209" s="206">
        <f t="shared" ca="1" si="42"/>
        <v>0</v>
      </c>
      <c r="K209" s="206">
        <f t="shared" ca="1" si="33"/>
        <v>0</v>
      </c>
      <c r="L209" s="265">
        <f ca="1">IF(D209="","",IFERROR(INDEX('Lifetime PD'!$C$57:$ED$105,MATCH(ECL!$D$18,'Lifetime PD'!$B$57:$B$105,0),MATCH(ECL!D209,'Lifetime PD'!$C$56:$FZ$56,0)),0))</f>
        <v>0</v>
      </c>
      <c r="M209" s="265">
        <f t="shared" ca="1" si="35"/>
        <v>0.39539999999999997</v>
      </c>
      <c r="N209" s="266">
        <f t="shared" ca="1" si="36"/>
        <v>0.41004294895499488</v>
      </c>
      <c r="O209" s="206">
        <f t="shared" ca="1" si="43"/>
        <v>0</v>
      </c>
      <c r="Q209" s="265">
        <f ca="1">IF(D209="","",IFERROR(INDEX('FL PD'!$C$61:$ED$109,MATCH(ECL!$D$18,'FL PD'!$B$61:$B$109,0),MATCH(ECL!D209,'FL PD'!$C$60:$FZ$60,0)),0))</f>
        <v>0</v>
      </c>
      <c r="R209" s="265">
        <f t="shared" ca="1" si="44"/>
        <v>0.39539999999999997</v>
      </c>
      <c r="S209" s="206">
        <f t="shared" ca="1" si="45"/>
        <v>0</v>
      </c>
      <c r="U209" s="75"/>
    </row>
    <row r="210" spans="2:21" ht="17.25" customHeight="1" x14ac:dyDescent="0.25">
      <c r="B210" s="207">
        <f t="shared" si="46"/>
        <v>51166</v>
      </c>
      <c r="C210" s="202">
        <f t="shared" ca="1" si="37"/>
        <v>51166</v>
      </c>
      <c r="D210" s="203">
        <f t="shared" ca="1" si="34"/>
        <v>181</v>
      </c>
      <c r="E210" s="204">
        <f t="shared" ca="1" si="38"/>
        <v>533333</v>
      </c>
      <c r="F210" s="204">
        <f t="shared" ca="1" si="39"/>
        <v>496726.65</v>
      </c>
      <c r="G210" s="204">
        <f t="shared" ca="1" si="40"/>
        <v>0</v>
      </c>
      <c r="H210" s="205">
        <f t="shared" ca="1" si="41"/>
        <v>0</v>
      </c>
      <c r="I210" s="206">
        <f t="shared" ca="1" si="42"/>
        <v>0</v>
      </c>
      <c r="K210" s="206">
        <f t="shared" ca="1" si="33"/>
        <v>0</v>
      </c>
      <c r="L210" s="265">
        <f ca="1">IF(D210="","",IFERROR(INDEX('Lifetime PD'!$C$57:$ED$105,MATCH(ECL!$D$18,'Lifetime PD'!$B$57:$B$105,0),MATCH(ECL!D210,'Lifetime PD'!$C$56:$FZ$56,0)),0))</f>
        <v>0</v>
      </c>
      <c r="M210" s="265">
        <f t="shared" ca="1" si="35"/>
        <v>0.39539999999999997</v>
      </c>
      <c r="N210" s="266">
        <f t="shared" ca="1" si="36"/>
        <v>0.40797950777396635</v>
      </c>
      <c r="O210" s="206">
        <f t="shared" ca="1" si="43"/>
        <v>0</v>
      </c>
      <c r="Q210" s="265">
        <f ca="1">IF(D210="","",IFERROR(INDEX('FL PD'!$C$61:$ED$109,MATCH(ECL!$D$18,'FL PD'!$B$61:$B$109,0),MATCH(ECL!D210,'FL PD'!$C$60:$FZ$60,0)),0))</f>
        <v>0</v>
      </c>
      <c r="R210" s="265">
        <f t="shared" ca="1" si="44"/>
        <v>0.39539999999999997</v>
      </c>
      <c r="S210" s="206">
        <f t="shared" ca="1" si="45"/>
        <v>0</v>
      </c>
      <c r="U210" s="75"/>
    </row>
    <row r="211" spans="2:21" ht="17.25" customHeight="1" x14ac:dyDescent="0.25">
      <c r="B211" s="207">
        <f t="shared" si="46"/>
        <v>51195</v>
      </c>
      <c r="C211" s="202">
        <f t="shared" ca="1" si="37"/>
        <v>51195</v>
      </c>
      <c r="D211" s="203">
        <f t="shared" ca="1" si="34"/>
        <v>182</v>
      </c>
      <c r="E211" s="204">
        <f t="shared" ca="1" si="38"/>
        <v>533333</v>
      </c>
      <c r="F211" s="204">
        <f t="shared" ca="1" si="39"/>
        <v>496726.65</v>
      </c>
      <c r="G211" s="204">
        <f t="shared" ca="1" si="40"/>
        <v>0</v>
      </c>
      <c r="H211" s="205">
        <f t="shared" ca="1" si="41"/>
        <v>0</v>
      </c>
      <c r="I211" s="206">
        <f t="shared" ca="1" si="42"/>
        <v>0</v>
      </c>
      <c r="K211" s="206">
        <f t="shared" ca="1" si="33"/>
        <v>0</v>
      </c>
      <c r="L211" s="265">
        <f ca="1">IF(D211="","",IFERROR(INDEX('Lifetime PD'!$C$57:$ED$105,MATCH(ECL!$D$18,'Lifetime PD'!$B$57:$B$105,0),MATCH(ECL!D211,'Lifetime PD'!$C$56:$FZ$56,0)),0))</f>
        <v>0</v>
      </c>
      <c r="M211" s="265">
        <f t="shared" ca="1" si="35"/>
        <v>0.39539999999999997</v>
      </c>
      <c r="N211" s="266">
        <f t="shared" ca="1" si="36"/>
        <v>0.40605859334371247</v>
      </c>
      <c r="O211" s="206">
        <f t="shared" ca="1" si="43"/>
        <v>0</v>
      </c>
      <c r="Q211" s="265">
        <f ca="1">IF(D211="","",IFERROR(INDEX('FL PD'!$C$61:$ED$109,MATCH(ECL!$D$18,'FL PD'!$B$61:$B$109,0),MATCH(ECL!D211,'FL PD'!$C$60:$FZ$60,0)),0))</f>
        <v>0</v>
      </c>
      <c r="R211" s="265">
        <f t="shared" ca="1" si="44"/>
        <v>0.39539999999999997</v>
      </c>
      <c r="S211" s="206">
        <f t="shared" ca="1" si="45"/>
        <v>0</v>
      </c>
      <c r="U211" s="75"/>
    </row>
    <row r="212" spans="2:21" ht="17.25" customHeight="1" x14ac:dyDescent="0.25">
      <c r="B212" s="207">
        <f t="shared" si="46"/>
        <v>51226</v>
      </c>
      <c r="C212" s="202">
        <f t="shared" ca="1" si="37"/>
        <v>51226</v>
      </c>
      <c r="D212" s="203">
        <f t="shared" ca="1" si="34"/>
        <v>183</v>
      </c>
      <c r="E212" s="204">
        <f t="shared" ca="1" si="38"/>
        <v>533333</v>
      </c>
      <c r="F212" s="204">
        <f t="shared" ca="1" si="39"/>
        <v>496726.65</v>
      </c>
      <c r="G212" s="204">
        <f t="shared" ca="1" si="40"/>
        <v>0</v>
      </c>
      <c r="H212" s="205">
        <f t="shared" ca="1" si="41"/>
        <v>0</v>
      </c>
      <c r="I212" s="206">
        <f t="shared" ca="1" si="42"/>
        <v>0</v>
      </c>
      <c r="K212" s="206">
        <f t="shared" ca="1" si="33"/>
        <v>0</v>
      </c>
      <c r="L212" s="265">
        <f ca="1">IF(D212="","",IFERROR(INDEX('Lifetime PD'!$C$57:$ED$105,MATCH(ECL!$D$18,'Lifetime PD'!$B$57:$B$105,0),MATCH(ECL!D212,'Lifetime PD'!$C$56:$FZ$56,0)),0))</f>
        <v>0</v>
      </c>
      <c r="M212" s="265">
        <f t="shared" ca="1" si="35"/>
        <v>0.39539999999999997</v>
      </c>
      <c r="N212" s="266">
        <f t="shared" ca="1" si="36"/>
        <v>0.4040152024609982</v>
      </c>
      <c r="O212" s="206">
        <f t="shared" ca="1" si="43"/>
        <v>0</v>
      </c>
      <c r="Q212" s="265">
        <f ca="1">IF(D212="","",IFERROR(INDEX('FL PD'!$C$61:$ED$109,MATCH(ECL!$D$18,'FL PD'!$B$61:$B$109,0),MATCH(ECL!D212,'FL PD'!$C$60:$FZ$60,0)),0))</f>
        <v>0</v>
      </c>
      <c r="R212" s="265">
        <f t="shared" ca="1" si="44"/>
        <v>0.39539999999999997</v>
      </c>
      <c r="S212" s="206">
        <f t="shared" ca="1" si="45"/>
        <v>0</v>
      </c>
      <c r="U212" s="75"/>
    </row>
    <row r="213" spans="2:21" ht="17.25" customHeight="1" x14ac:dyDescent="0.25">
      <c r="B213" s="207">
        <f t="shared" si="46"/>
        <v>51256</v>
      </c>
      <c r="C213" s="202">
        <f t="shared" ca="1" si="37"/>
        <v>51256</v>
      </c>
      <c r="D213" s="203">
        <f t="shared" ca="1" si="34"/>
        <v>184</v>
      </c>
      <c r="E213" s="204">
        <f t="shared" ca="1" si="38"/>
        <v>533333</v>
      </c>
      <c r="F213" s="204">
        <f t="shared" ca="1" si="39"/>
        <v>496726.65</v>
      </c>
      <c r="G213" s="204">
        <f t="shared" ca="1" si="40"/>
        <v>0</v>
      </c>
      <c r="H213" s="205">
        <f t="shared" ca="1" si="41"/>
        <v>0</v>
      </c>
      <c r="I213" s="206">
        <f t="shared" ca="1" si="42"/>
        <v>0</v>
      </c>
      <c r="K213" s="206">
        <f t="shared" ca="1" si="33"/>
        <v>0</v>
      </c>
      <c r="L213" s="265">
        <f ca="1">IF(D213="","",IFERROR(INDEX('Lifetime PD'!$C$57:$ED$105,MATCH(ECL!$D$18,'Lifetime PD'!$B$57:$B$105,0),MATCH(ECL!D213,'Lifetime PD'!$C$56:$FZ$56,0)),0))</f>
        <v>0</v>
      </c>
      <c r="M213" s="265">
        <f t="shared" ca="1" si="35"/>
        <v>0.39539999999999997</v>
      </c>
      <c r="N213" s="266">
        <f t="shared" ca="1" si="36"/>
        <v>0.40204751860218868</v>
      </c>
      <c r="O213" s="206">
        <f t="shared" ca="1" si="43"/>
        <v>0</v>
      </c>
      <c r="Q213" s="265">
        <f ca="1">IF(D213="","",IFERROR(INDEX('FL PD'!$C$61:$ED$109,MATCH(ECL!$D$18,'FL PD'!$B$61:$B$109,0),MATCH(ECL!D213,'FL PD'!$C$60:$FZ$60,0)),0))</f>
        <v>0</v>
      </c>
      <c r="R213" s="265">
        <f t="shared" ca="1" si="44"/>
        <v>0.39539999999999997</v>
      </c>
      <c r="S213" s="206">
        <f t="shared" ca="1" si="45"/>
        <v>0</v>
      </c>
      <c r="U213" s="75"/>
    </row>
    <row r="214" spans="2:21" ht="17.25" customHeight="1" x14ac:dyDescent="0.25">
      <c r="B214" s="207">
        <f t="shared" si="46"/>
        <v>51287</v>
      </c>
      <c r="C214" s="202">
        <f t="shared" ca="1" si="37"/>
        <v>51287</v>
      </c>
      <c r="D214" s="203">
        <f t="shared" ca="1" si="34"/>
        <v>185</v>
      </c>
      <c r="E214" s="204">
        <f t="shared" ca="1" si="38"/>
        <v>533333</v>
      </c>
      <c r="F214" s="204">
        <f t="shared" ca="1" si="39"/>
        <v>496726.65</v>
      </c>
      <c r="G214" s="204">
        <f t="shared" ca="1" si="40"/>
        <v>0</v>
      </c>
      <c r="H214" s="205">
        <f t="shared" ca="1" si="41"/>
        <v>0</v>
      </c>
      <c r="I214" s="206">
        <f t="shared" ca="1" si="42"/>
        <v>0</v>
      </c>
      <c r="K214" s="206">
        <f t="shared" ca="1" si="33"/>
        <v>0</v>
      </c>
      <c r="L214" s="265">
        <f ca="1">IF(D214="","",IFERROR(INDEX('Lifetime PD'!$C$57:$ED$105,MATCH(ECL!$D$18,'Lifetime PD'!$B$57:$B$105,0),MATCH(ECL!D214,'Lifetime PD'!$C$56:$FZ$56,0)),0))</f>
        <v>0</v>
      </c>
      <c r="M214" s="265">
        <f t="shared" ca="1" si="35"/>
        <v>0.39539999999999997</v>
      </c>
      <c r="N214" s="266">
        <f t="shared" ca="1" si="36"/>
        <v>0.40002431247529802</v>
      </c>
      <c r="O214" s="206">
        <f t="shared" ca="1" si="43"/>
        <v>0</v>
      </c>
      <c r="Q214" s="265">
        <f ca="1">IF(D214="","",IFERROR(INDEX('FL PD'!$C$61:$ED$109,MATCH(ECL!$D$18,'FL PD'!$B$61:$B$109,0),MATCH(ECL!D214,'FL PD'!$C$60:$FZ$60,0)),0))</f>
        <v>0</v>
      </c>
      <c r="R214" s="265">
        <f t="shared" ca="1" si="44"/>
        <v>0.39539999999999997</v>
      </c>
      <c r="S214" s="206">
        <f t="shared" ca="1" si="45"/>
        <v>0</v>
      </c>
      <c r="U214" s="75"/>
    </row>
    <row r="215" spans="2:21" ht="17.25" customHeight="1" x14ac:dyDescent="0.25">
      <c r="B215" s="207">
        <f t="shared" si="46"/>
        <v>51317</v>
      </c>
      <c r="C215" s="202">
        <f t="shared" ca="1" si="37"/>
        <v>51317</v>
      </c>
      <c r="D215" s="203">
        <f t="shared" ca="1" si="34"/>
        <v>186</v>
      </c>
      <c r="E215" s="204">
        <f t="shared" ca="1" si="38"/>
        <v>533333</v>
      </c>
      <c r="F215" s="204">
        <f t="shared" ca="1" si="39"/>
        <v>496726.65</v>
      </c>
      <c r="G215" s="204">
        <f t="shared" ca="1" si="40"/>
        <v>0</v>
      </c>
      <c r="H215" s="205">
        <f t="shared" ca="1" si="41"/>
        <v>0</v>
      </c>
      <c r="I215" s="206">
        <f t="shared" ca="1" si="42"/>
        <v>0</v>
      </c>
      <c r="K215" s="206">
        <f t="shared" ca="1" si="33"/>
        <v>0</v>
      </c>
      <c r="L215" s="265">
        <f ca="1">IF(D215="","",IFERROR(INDEX('Lifetime PD'!$C$57:$ED$105,MATCH(ECL!$D$18,'Lifetime PD'!$B$57:$B$105,0),MATCH(ECL!D215,'Lifetime PD'!$C$56:$FZ$56,0)),0))</f>
        <v>0</v>
      </c>
      <c r="M215" s="265">
        <f t="shared" ca="1" si="35"/>
        <v>0.39539999999999997</v>
      </c>
      <c r="N215" s="266">
        <f t="shared" ca="1" si="36"/>
        <v>0.3980760655331177</v>
      </c>
      <c r="O215" s="206">
        <f t="shared" ca="1" si="43"/>
        <v>0</v>
      </c>
      <c r="Q215" s="265">
        <f ca="1">IF(D215="","",IFERROR(INDEX('FL PD'!$C$61:$ED$109,MATCH(ECL!$D$18,'FL PD'!$B$61:$B$109,0),MATCH(ECL!D215,'FL PD'!$C$60:$FZ$60,0)),0))</f>
        <v>0</v>
      </c>
      <c r="R215" s="265">
        <f t="shared" ca="1" si="44"/>
        <v>0.39539999999999997</v>
      </c>
      <c r="S215" s="206">
        <f t="shared" ca="1" si="45"/>
        <v>0</v>
      </c>
      <c r="U215" s="75"/>
    </row>
    <row r="216" spans="2:21" ht="17.25" customHeight="1" x14ac:dyDescent="0.25">
      <c r="B216" s="207">
        <f t="shared" si="46"/>
        <v>51348</v>
      </c>
      <c r="C216" s="202">
        <f t="shared" ca="1" si="37"/>
        <v>51348</v>
      </c>
      <c r="D216" s="203">
        <f t="shared" ca="1" si="34"/>
        <v>187</v>
      </c>
      <c r="E216" s="204">
        <f t="shared" ca="1" si="38"/>
        <v>533333</v>
      </c>
      <c r="F216" s="204">
        <f t="shared" ca="1" si="39"/>
        <v>496726.65</v>
      </c>
      <c r="G216" s="204">
        <f t="shared" ca="1" si="40"/>
        <v>0</v>
      </c>
      <c r="H216" s="205">
        <f t="shared" ca="1" si="41"/>
        <v>0</v>
      </c>
      <c r="I216" s="206">
        <f t="shared" ca="1" si="42"/>
        <v>0</v>
      </c>
      <c r="K216" s="206">
        <f t="shared" ca="1" si="33"/>
        <v>0</v>
      </c>
      <c r="L216" s="265">
        <f ca="1">IF(D216="","",IFERROR(INDEX('Lifetime PD'!$C$57:$ED$105,MATCH(ECL!$D$18,'Lifetime PD'!$B$57:$B$105,0),MATCH(ECL!D216,'Lifetime PD'!$C$56:$FZ$56,0)),0))</f>
        <v>0</v>
      </c>
      <c r="M216" s="265">
        <f t="shared" ca="1" si="35"/>
        <v>0.39539999999999997</v>
      </c>
      <c r="N216" s="266">
        <f t="shared" ca="1" si="36"/>
        <v>0.39607284477564292</v>
      </c>
      <c r="O216" s="206">
        <f t="shared" ca="1" si="43"/>
        <v>0</v>
      </c>
      <c r="Q216" s="265">
        <f ca="1">IF(D216="","",IFERROR(INDEX('FL PD'!$C$61:$ED$109,MATCH(ECL!$D$18,'FL PD'!$B$61:$B$109,0),MATCH(ECL!D216,'FL PD'!$C$60:$FZ$60,0)),0))</f>
        <v>0</v>
      </c>
      <c r="R216" s="265">
        <f t="shared" ca="1" si="44"/>
        <v>0.39539999999999997</v>
      </c>
      <c r="S216" s="206">
        <f t="shared" ca="1" si="45"/>
        <v>0</v>
      </c>
      <c r="U216" s="75"/>
    </row>
    <row r="217" spans="2:21" ht="17.25" customHeight="1" x14ac:dyDescent="0.25">
      <c r="B217" s="207">
        <f t="shared" si="46"/>
        <v>51379</v>
      </c>
      <c r="C217" s="202">
        <f t="shared" ca="1" si="37"/>
        <v>51379</v>
      </c>
      <c r="D217" s="203">
        <f t="shared" ca="1" si="34"/>
        <v>188</v>
      </c>
      <c r="E217" s="204">
        <f t="shared" ca="1" si="38"/>
        <v>533333</v>
      </c>
      <c r="F217" s="204">
        <f t="shared" ca="1" si="39"/>
        <v>496726.65</v>
      </c>
      <c r="G217" s="204">
        <f t="shared" ca="1" si="40"/>
        <v>0</v>
      </c>
      <c r="H217" s="205">
        <f t="shared" ca="1" si="41"/>
        <v>0</v>
      </c>
      <c r="I217" s="206">
        <f t="shared" ca="1" si="42"/>
        <v>0</v>
      </c>
      <c r="K217" s="206">
        <f t="shared" ca="1" si="33"/>
        <v>0</v>
      </c>
      <c r="L217" s="265">
        <f ca="1">IF(D217="","",IFERROR(INDEX('Lifetime PD'!$C$57:$ED$105,MATCH(ECL!$D$18,'Lifetime PD'!$B$57:$B$105,0),MATCH(ECL!D217,'Lifetime PD'!$C$56:$FZ$56,0)),0))</f>
        <v>0</v>
      </c>
      <c r="M217" s="265">
        <f t="shared" ca="1" si="35"/>
        <v>0.39539999999999997</v>
      </c>
      <c r="N217" s="266">
        <f t="shared" ca="1" si="36"/>
        <v>0.39407970473828824</v>
      </c>
      <c r="O217" s="206">
        <f t="shared" ca="1" si="43"/>
        <v>0</v>
      </c>
      <c r="Q217" s="265">
        <f ca="1">IF(D217="","",IFERROR(INDEX('FL PD'!$C$61:$ED$109,MATCH(ECL!$D$18,'FL PD'!$B$61:$B$109,0),MATCH(ECL!D217,'FL PD'!$C$60:$FZ$60,0)),0))</f>
        <v>0</v>
      </c>
      <c r="R217" s="265">
        <f t="shared" ca="1" si="44"/>
        <v>0.39539999999999997</v>
      </c>
      <c r="S217" s="206">
        <f t="shared" ca="1" si="45"/>
        <v>0</v>
      </c>
      <c r="U217" s="75"/>
    </row>
    <row r="218" spans="2:21" ht="17.25" customHeight="1" x14ac:dyDescent="0.25">
      <c r="B218" s="207">
        <f t="shared" si="46"/>
        <v>51409</v>
      </c>
      <c r="C218" s="202">
        <f t="shared" ca="1" si="37"/>
        <v>51409</v>
      </c>
      <c r="D218" s="203">
        <f t="shared" ca="1" si="34"/>
        <v>189</v>
      </c>
      <c r="E218" s="204">
        <f t="shared" ca="1" si="38"/>
        <v>533333</v>
      </c>
      <c r="F218" s="204">
        <f t="shared" ca="1" si="39"/>
        <v>496726.65</v>
      </c>
      <c r="G218" s="204">
        <f t="shared" ca="1" si="40"/>
        <v>0</v>
      </c>
      <c r="H218" s="205">
        <f t="shared" ca="1" si="41"/>
        <v>0</v>
      </c>
      <c r="I218" s="206">
        <f t="shared" ca="1" si="42"/>
        <v>0</v>
      </c>
      <c r="K218" s="206">
        <f t="shared" ca="1" si="33"/>
        <v>0</v>
      </c>
      <c r="L218" s="265">
        <f ca="1">IF(D218="","",IFERROR(INDEX('Lifetime PD'!$C$57:$ED$105,MATCH(ECL!$D$18,'Lifetime PD'!$B$57:$B$105,0),MATCH(ECL!D218,'Lifetime PD'!$C$56:$FZ$56,0)),0))</f>
        <v>0</v>
      </c>
      <c r="M218" s="265">
        <f t="shared" ca="1" si="35"/>
        <v>0.39539999999999997</v>
      </c>
      <c r="N218" s="266">
        <f t="shared" ca="1" si="36"/>
        <v>0.39216040994597706</v>
      </c>
      <c r="O218" s="206">
        <f t="shared" ca="1" si="43"/>
        <v>0</v>
      </c>
      <c r="Q218" s="265">
        <f ca="1">IF(D218="","",IFERROR(INDEX('FL PD'!$C$61:$ED$109,MATCH(ECL!$D$18,'FL PD'!$B$61:$B$109,0),MATCH(ECL!D218,'FL PD'!$C$60:$FZ$60,0)),0))</f>
        <v>0</v>
      </c>
      <c r="R218" s="265">
        <f t="shared" ca="1" si="44"/>
        <v>0.39539999999999997</v>
      </c>
      <c r="S218" s="206">
        <f t="shared" ca="1" si="45"/>
        <v>0</v>
      </c>
      <c r="U218" s="75"/>
    </row>
    <row r="219" spans="2:21" ht="17.25" customHeight="1" x14ac:dyDescent="0.25">
      <c r="B219" s="207">
        <f t="shared" si="46"/>
        <v>51440</v>
      </c>
      <c r="C219" s="202">
        <f t="shared" ca="1" si="37"/>
        <v>51440</v>
      </c>
      <c r="D219" s="203">
        <f t="shared" ca="1" si="34"/>
        <v>190</v>
      </c>
      <c r="E219" s="204">
        <f t="shared" ca="1" si="38"/>
        <v>533333</v>
      </c>
      <c r="F219" s="204">
        <f t="shared" ca="1" si="39"/>
        <v>496726.65</v>
      </c>
      <c r="G219" s="204">
        <f t="shared" ca="1" si="40"/>
        <v>0</v>
      </c>
      <c r="H219" s="205">
        <f t="shared" ca="1" si="41"/>
        <v>0</v>
      </c>
      <c r="I219" s="206">
        <f t="shared" ca="1" si="42"/>
        <v>0</v>
      </c>
      <c r="K219" s="206">
        <f t="shared" ca="1" si="33"/>
        <v>0</v>
      </c>
      <c r="L219" s="265">
        <f ca="1">IF(D219="","",IFERROR(INDEX('Lifetime PD'!$C$57:$ED$105,MATCH(ECL!$D$18,'Lifetime PD'!$B$57:$B$105,0),MATCH(ECL!D219,'Lifetime PD'!$C$56:$FZ$56,0)),0))</f>
        <v>0</v>
      </c>
      <c r="M219" s="265">
        <f t="shared" ca="1" si="35"/>
        <v>0.39539999999999997</v>
      </c>
      <c r="N219" s="266">
        <f t="shared" ca="1" si="36"/>
        <v>0.39018695828313593</v>
      </c>
      <c r="O219" s="206">
        <f t="shared" ca="1" si="43"/>
        <v>0</v>
      </c>
      <c r="Q219" s="265">
        <f ca="1">IF(D219="","",IFERROR(INDEX('FL PD'!$C$61:$ED$109,MATCH(ECL!$D$18,'FL PD'!$B$61:$B$109,0),MATCH(ECL!D219,'FL PD'!$C$60:$FZ$60,0)),0))</f>
        <v>0</v>
      </c>
      <c r="R219" s="265">
        <f t="shared" ca="1" si="44"/>
        <v>0.39539999999999997</v>
      </c>
      <c r="S219" s="206">
        <f t="shared" ca="1" si="45"/>
        <v>0</v>
      </c>
      <c r="U219" s="75"/>
    </row>
    <row r="220" spans="2:21" ht="17.25" customHeight="1" x14ac:dyDescent="0.25">
      <c r="B220" s="207">
        <f t="shared" si="46"/>
        <v>51470</v>
      </c>
      <c r="C220" s="202">
        <f t="shared" ca="1" si="37"/>
        <v>51470</v>
      </c>
      <c r="D220" s="203">
        <f t="shared" ca="1" si="34"/>
        <v>191</v>
      </c>
      <c r="E220" s="204">
        <f t="shared" ca="1" si="38"/>
        <v>533333</v>
      </c>
      <c r="F220" s="204">
        <f t="shared" ca="1" si="39"/>
        <v>496726.65</v>
      </c>
      <c r="G220" s="204">
        <f t="shared" ca="1" si="40"/>
        <v>0</v>
      </c>
      <c r="H220" s="205">
        <f t="shared" ca="1" si="41"/>
        <v>0</v>
      </c>
      <c r="I220" s="206">
        <f t="shared" ca="1" si="42"/>
        <v>0</v>
      </c>
      <c r="K220" s="206">
        <f t="shared" ca="1" si="33"/>
        <v>0</v>
      </c>
      <c r="L220" s="265">
        <f ca="1">IF(D220="","",IFERROR(INDEX('Lifetime PD'!$C$57:$ED$105,MATCH(ECL!$D$18,'Lifetime PD'!$B$57:$B$105,0),MATCH(ECL!D220,'Lifetime PD'!$C$56:$FZ$56,0)),0))</f>
        <v>0</v>
      </c>
      <c r="M220" s="265">
        <f t="shared" ca="1" si="35"/>
        <v>0.39539999999999997</v>
      </c>
      <c r="N220" s="266">
        <f t="shared" ca="1" si="36"/>
        <v>0.38828662241692352</v>
      </c>
      <c r="O220" s="206">
        <f t="shared" ca="1" si="43"/>
        <v>0</v>
      </c>
      <c r="Q220" s="265">
        <f ca="1">IF(D220="","",IFERROR(INDEX('FL PD'!$C$61:$ED$109,MATCH(ECL!$D$18,'FL PD'!$B$61:$B$109,0),MATCH(ECL!D220,'FL PD'!$C$60:$FZ$60,0)),0))</f>
        <v>0</v>
      </c>
      <c r="R220" s="265">
        <f t="shared" ca="1" si="44"/>
        <v>0.39539999999999997</v>
      </c>
      <c r="S220" s="206">
        <f t="shared" ca="1" si="45"/>
        <v>0</v>
      </c>
      <c r="U220" s="75"/>
    </row>
    <row r="221" spans="2:21" ht="17.25" customHeight="1" x14ac:dyDescent="0.25">
      <c r="B221" s="207">
        <f t="shared" si="46"/>
        <v>51501</v>
      </c>
      <c r="C221" s="202">
        <f t="shared" ca="1" si="37"/>
        <v>51501</v>
      </c>
      <c r="D221" s="203">
        <f t="shared" ca="1" si="34"/>
        <v>192</v>
      </c>
      <c r="E221" s="204">
        <f t="shared" ca="1" si="38"/>
        <v>533333</v>
      </c>
      <c r="F221" s="204">
        <f t="shared" ca="1" si="39"/>
        <v>496726.65</v>
      </c>
      <c r="G221" s="204">
        <f t="shared" ca="1" si="40"/>
        <v>0</v>
      </c>
      <c r="H221" s="205">
        <f t="shared" ca="1" si="41"/>
        <v>0</v>
      </c>
      <c r="I221" s="206">
        <f t="shared" ca="1" si="42"/>
        <v>0</v>
      </c>
      <c r="K221" s="206">
        <f t="shared" ref="K221:K284" ca="1" si="47">IF(D221="","",IF(C221&gt;YEAR($D$2), I221,0))</f>
        <v>0</v>
      </c>
      <c r="L221" s="265">
        <f ca="1">IF(D221="","",IFERROR(INDEX('Lifetime PD'!$C$57:$ED$105,MATCH(ECL!$D$18,'Lifetime PD'!$B$57:$B$105,0),MATCH(ECL!D221,'Lifetime PD'!$C$56:$FZ$56,0)),0))</f>
        <v>0</v>
      </c>
      <c r="M221" s="265">
        <f t="shared" ca="1" si="35"/>
        <v>0.39539999999999997</v>
      </c>
      <c r="N221" s="266">
        <f t="shared" ca="1" si="36"/>
        <v>0.38633266464547683</v>
      </c>
      <c r="O221" s="206">
        <f t="shared" ca="1" si="43"/>
        <v>0</v>
      </c>
      <c r="Q221" s="265">
        <f ca="1">IF(D221="","",IFERROR(INDEX('FL PD'!$C$61:$ED$109,MATCH(ECL!$D$18,'FL PD'!$B$61:$B$109,0),MATCH(ECL!D221,'FL PD'!$C$60:$FZ$60,0)),0))</f>
        <v>0</v>
      </c>
      <c r="R221" s="265">
        <f t="shared" ca="1" si="44"/>
        <v>0.39539999999999997</v>
      </c>
      <c r="S221" s="206">
        <f t="shared" ca="1" si="45"/>
        <v>0</v>
      </c>
      <c r="U221" s="75"/>
    </row>
    <row r="222" spans="2:21" ht="17.25" customHeight="1" x14ac:dyDescent="0.25">
      <c r="B222" s="207">
        <f t="shared" si="46"/>
        <v>51532</v>
      </c>
      <c r="C222" s="202">
        <f t="shared" ca="1" si="37"/>
        <v>51532</v>
      </c>
      <c r="D222" s="203">
        <f t="shared" ref="D222:D285" ca="1" si="48">IF(C222="","",(YEAR(C222)-YEAR($D$6))*12+MONTH(C222)-MONTH($D$6))</f>
        <v>193</v>
      </c>
      <c r="E222" s="204">
        <f t="shared" ca="1" si="38"/>
        <v>533333</v>
      </c>
      <c r="F222" s="204">
        <f t="shared" ca="1" si="39"/>
        <v>496726.65</v>
      </c>
      <c r="G222" s="204">
        <f t="shared" ca="1" si="40"/>
        <v>0</v>
      </c>
      <c r="H222" s="205">
        <f t="shared" ca="1" si="41"/>
        <v>0</v>
      </c>
      <c r="I222" s="206">
        <f t="shared" ca="1" si="42"/>
        <v>0</v>
      </c>
      <c r="K222" s="206">
        <f t="shared" ca="1" si="47"/>
        <v>0</v>
      </c>
      <c r="L222" s="265">
        <f ca="1">IF(D222="","",IFERROR(INDEX('Lifetime PD'!$C$57:$ED$105,MATCH(ECL!$D$18,'Lifetime PD'!$B$57:$B$105,0),MATCH(ECL!D222,'Lifetime PD'!$C$56:$FZ$56,0)),0))</f>
        <v>0</v>
      </c>
      <c r="M222" s="265">
        <f t="shared" ref="M222:M285" ca="1" si="49">IF(D222="","",$D$17)</f>
        <v>0.39539999999999997</v>
      </c>
      <c r="N222" s="266">
        <f t="shared" ref="N222:N285" ca="1" si="50">IFERROR(IF(D222="","",1/((1+$D$19)^((C222-$D$2)/365))),1)</f>
        <v>0.38438853969018233</v>
      </c>
      <c r="O222" s="206">
        <f t="shared" ca="1" si="43"/>
        <v>0</v>
      </c>
      <c r="Q222" s="265">
        <f ca="1">IF(D222="","",IFERROR(INDEX('FL PD'!$C$61:$ED$109,MATCH(ECL!$D$18,'FL PD'!$B$61:$B$109,0),MATCH(ECL!D222,'FL PD'!$C$60:$FZ$60,0)),0))</f>
        <v>0</v>
      </c>
      <c r="R222" s="265">
        <f t="shared" ca="1" si="44"/>
        <v>0.39539999999999997</v>
      </c>
      <c r="S222" s="206">
        <f t="shared" ca="1" si="45"/>
        <v>0</v>
      </c>
      <c r="U222" s="75"/>
    </row>
    <row r="223" spans="2:21" ht="17.25" customHeight="1" x14ac:dyDescent="0.25">
      <c r="B223" s="207">
        <f t="shared" si="46"/>
        <v>51560</v>
      </c>
      <c r="C223" s="202">
        <f t="shared" ref="C223:C286" ca="1" si="51">IFERROR(IF($D$7&gt;C222,EOMONTH(C222,1),""),"")</f>
        <v>51560</v>
      </c>
      <c r="D223" s="203">
        <f t="shared" ca="1" si="48"/>
        <v>194</v>
      </c>
      <c r="E223" s="204">
        <f t="shared" ref="E223:E286" ca="1" si="52">IF(D223="",0,(IF(AND($D$14="Bullet",MOD(D223,(((YEAR($D$7)-YEAR($D$6))*12)+(MONTH($D$7)-MONTH($D$6))))&gt;0),0,IF(AND($D$14="Quarterly",MOD(D223,3)&gt;0),0,IF(AND($D$14="Semi Annually",MOD(D223,6)&gt;0),0,IF(AND($D$14="Annually",MOD(D223,12)&gt;0),0,$D$13))))))</f>
        <v>533333</v>
      </c>
      <c r="F223" s="204">
        <f t="shared" ref="F223:F286" ca="1" si="53">IF(D223="",0,(IF(AND($D$16="Bullet",MOD(D223,(((YEAR($D$7)-YEAR($D$6))*12)+(MONTH($D$7)-MONTH($D$6))))&gt;0),0,IF(AND($D$16="Quarterly",MOD(D223,3)&gt;0),0,IF(AND($D$16="Semi Annually",MOD(D223,6)&gt;0),0,IF(AND($D$16="Annually",MOD(D223,12)&gt;0),0,$D$15))))))</f>
        <v>496726.65</v>
      </c>
      <c r="G223" s="204">
        <f t="shared" ref="G223:G286" ca="1" si="54">IFERROR(IF(D223&gt;=$D$9,I222,IF(D223="","",IF(SUM(E223+F223)&gt;I222,I222,SUM(E223+F223)))),"")</f>
        <v>0</v>
      </c>
      <c r="H223" s="205">
        <f t="shared" ref="H223:H286" ca="1" si="55">IF(D223=0,0,IF($D$12=0,0,IF(AND($D$10="Non-revolving",D223&lt;=((YEAR($D$8)-YEAR($D$6))*12)+(MONTH($D$8)-MONTH($D$6))),($D$12)/(((YEAR($D$8)-YEAR($D$6))*12)+(MONTH($D$8)-MONTH($D$6))),IF(AND($D$10="Revolving",D223&lt;=12,$D$9&gt;12),$D$12/12,IF(AND($D$10="Revolving",D223&lt;=($D$9-1),$D$9&lt;=12),IFERROR(($D$12/($D$9-1)),$D$12/$D$9),0)))))</f>
        <v>0</v>
      </c>
      <c r="I223" s="206">
        <f t="shared" ref="I223:I286" ca="1" si="56">IF(D223="","",I222-G223+H223)</f>
        <v>0</v>
      </c>
      <c r="K223" s="206">
        <f t="shared" ca="1" si="47"/>
        <v>0</v>
      </c>
      <c r="L223" s="265">
        <f ca="1">IF(D223="","",IFERROR(INDEX('Lifetime PD'!$C$57:$ED$105,MATCH(ECL!$D$18,'Lifetime PD'!$B$57:$B$105,0),MATCH(ECL!D223,'Lifetime PD'!$C$56:$FZ$56,0)),0))</f>
        <v>0</v>
      </c>
      <c r="M223" s="265">
        <f t="shared" ca="1" si="49"/>
        <v>0.39539999999999997</v>
      </c>
      <c r="N223" s="266">
        <f t="shared" ca="1" si="50"/>
        <v>0.38264096621156474</v>
      </c>
      <c r="O223" s="206">
        <f t="shared" ref="O223:O286" ca="1" si="57">IF(D223="","",K223*L223*M223*N223)</f>
        <v>0</v>
      </c>
      <c r="Q223" s="265">
        <f ca="1">IF(D223="","",IFERROR(INDEX('FL PD'!$C$61:$ED$109,MATCH(ECL!$D$18,'FL PD'!$B$61:$B$109,0),MATCH(ECL!D223,'FL PD'!$C$60:$FZ$60,0)),0))</f>
        <v>0</v>
      </c>
      <c r="R223" s="265">
        <f t="shared" ref="R223:R286" ca="1" si="58">M223</f>
        <v>0.39539999999999997</v>
      </c>
      <c r="S223" s="206">
        <f t="shared" ref="S223:S286" ca="1" si="59">IF(D223="","",K223*Q223*R223*N223)</f>
        <v>0</v>
      </c>
      <c r="U223" s="75"/>
    </row>
    <row r="224" spans="2:21" ht="17.25" customHeight="1" x14ac:dyDescent="0.25">
      <c r="B224" s="207">
        <f t="shared" si="46"/>
        <v>51591</v>
      </c>
      <c r="C224" s="202">
        <f t="shared" ca="1" si="51"/>
        <v>51591</v>
      </c>
      <c r="D224" s="203">
        <f t="shared" ca="1" si="48"/>
        <v>195</v>
      </c>
      <c r="E224" s="204">
        <f t="shared" ca="1" si="52"/>
        <v>533333</v>
      </c>
      <c r="F224" s="204">
        <f t="shared" ca="1" si="53"/>
        <v>496726.65</v>
      </c>
      <c r="G224" s="204">
        <f t="shared" ca="1" si="54"/>
        <v>0</v>
      </c>
      <c r="H224" s="205">
        <f t="shared" ca="1" si="55"/>
        <v>0</v>
      </c>
      <c r="I224" s="206">
        <f t="shared" ca="1" si="56"/>
        <v>0</v>
      </c>
      <c r="K224" s="206">
        <f t="shared" ca="1" si="47"/>
        <v>0</v>
      </c>
      <c r="L224" s="265">
        <f ca="1">IF(D224="","",IFERROR(INDEX('Lifetime PD'!$C$57:$ED$105,MATCH(ECL!$D$18,'Lifetime PD'!$B$57:$B$105,0),MATCH(ECL!D224,'Lifetime PD'!$C$56:$FZ$56,0)),0))</f>
        <v>0</v>
      </c>
      <c r="M224" s="265">
        <f t="shared" ca="1" si="49"/>
        <v>0.39539999999999997</v>
      </c>
      <c r="N224" s="266">
        <f t="shared" ca="1" si="50"/>
        <v>0.38071541882868287</v>
      </c>
      <c r="O224" s="206">
        <f t="shared" ca="1" si="57"/>
        <v>0</v>
      </c>
      <c r="Q224" s="265">
        <f ca="1">IF(D224="","",IFERROR(INDEX('FL PD'!$C$61:$ED$109,MATCH(ECL!$D$18,'FL PD'!$B$61:$B$109,0),MATCH(ECL!D224,'FL PD'!$C$60:$FZ$60,0)),0))</f>
        <v>0</v>
      </c>
      <c r="R224" s="265">
        <f t="shared" ca="1" si="58"/>
        <v>0.39539999999999997</v>
      </c>
      <c r="S224" s="206">
        <f t="shared" ca="1" si="59"/>
        <v>0</v>
      </c>
      <c r="U224" s="75"/>
    </row>
    <row r="225" spans="2:21" ht="17.25" customHeight="1" x14ac:dyDescent="0.25">
      <c r="B225" s="207">
        <f t="shared" si="46"/>
        <v>51621</v>
      </c>
      <c r="C225" s="202">
        <f t="shared" ca="1" si="51"/>
        <v>51621</v>
      </c>
      <c r="D225" s="203">
        <f t="shared" ca="1" si="48"/>
        <v>196</v>
      </c>
      <c r="E225" s="204">
        <f t="shared" ca="1" si="52"/>
        <v>533333</v>
      </c>
      <c r="F225" s="204">
        <f t="shared" ca="1" si="53"/>
        <v>496726.65</v>
      </c>
      <c r="G225" s="204">
        <f t="shared" ca="1" si="54"/>
        <v>0</v>
      </c>
      <c r="H225" s="205">
        <f t="shared" ca="1" si="55"/>
        <v>0</v>
      </c>
      <c r="I225" s="206">
        <f t="shared" ca="1" si="56"/>
        <v>0</v>
      </c>
      <c r="K225" s="206">
        <f t="shared" ca="1" si="47"/>
        <v>0</v>
      </c>
      <c r="L225" s="265">
        <f ca="1">IF(D225="","",IFERROR(INDEX('Lifetime PD'!$C$57:$ED$105,MATCH(ECL!$D$18,'Lifetime PD'!$B$57:$B$105,0),MATCH(ECL!D225,'Lifetime PD'!$C$56:$FZ$56,0)),0))</f>
        <v>0</v>
      </c>
      <c r="M225" s="265">
        <f t="shared" ca="1" si="49"/>
        <v>0.39539999999999997</v>
      </c>
      <c r="N225" s="266">
        <f t="shared" ca="1" si="50"/>
        <v>0.37886121240311788</v>
      </c>
      <c r="O225" s="206">
        <f t="shared" ca="1" si="57"/>
        <v>0</v>
      </c>
      <c r="Q225" s="265">
        <f ca="1">IF(D225="","",IFERROR(INDEX('FL PD'!$C$61:$ED$109,MATCH(ECL!$D$18,'FL PD'!$B$61:$B$109,0),MATCH(ECL!D225,'FL PD'!$C$60:$FZ$60,0)),0))</f>
        <v>0</v>
      </c>
      <c r="R225" s="265">
        <f t="shared" ca="1" si="58"/>
        <v>0.39539999999999997</v>
      </c>
      <c r="S225" s="206">
        <f t="shared" ca="1" si="59"/>
        <v>0</v>
      </c>
      <c r="U225" s="75"/>
    </row>
    <row r="226" spans="2:21" ht="17.25" customHeight="1" x14ac:dyDescent="0.25">
      <c r="B226" s="207">
        <f t="shared" si="46"/>
        <v>51652</v>
      </c>
      <c r="C226" s="202">
        <f t="shared" ca="1" si="51"/>
        <v>51652</v>
      </c>
      <c r="D226" s="203">
        <f t="shared" ca="1" si="48"/>
        <v>197</v>
      </c>
      <c r="E226" s="204">
        <f t="shared" ca="1" si="52"/>
        <v>533333</v>
      </c>
      <c r="F226" s="204">
        <f t="shared" ca="1" si="53"/>
        <v>496726.65</v>
      </c>
      <c r="G226" s="204">
        <f t="shared" ca="1" si="54"/>
        <v>0</v>
      </c>
      <c r="H226" s="205">
        <f t="shared" ca="1" si="55"/>
        <v>0</v>
      </c>
      <c r="I226" s="206">
        <f t="shared" ca="1" si="56"/>
        <v>0</v>
      </c>
      <c r="K226" s="206">
        <f t="shared" ca="1" si="47"/>
        <v>0</v>
      </c>
      <c r="L226" s="265">
        <f ca="1">IF(D226="","",IFERROR(INDEX('Lifetime PD'!$C$57:$ED$105,MATCH(ECL!$D$18,'Lifetime PD'!$B$57:$B$105,0),MATCH(ECL!D226,'Lifetime PD'!$C$56:$FZ$56,0)),0))</f>
        <v>0</v>
      </c>
      <c r="M226" s="265">
        <f t="shared" ca="1" si="49"/>
        <v>0.39539999999999997</v>
      </c>
      <c r="N226" s="266">
        <f t="shared" ca="1" si="50"/>
        <v>0.37695468570985496</v>
      </c>
      <c r="O226" s="206">
        <f t="shared" ca="1" si="57"/>
        <v>0</v>
      </c>
      <c r="Q226" s="265">
        <f ca="1">IF(D226="","",IFERROR(INDEX('FL PD'!$C$61:$ED$109,MATCH(ECL!$D$18,'FL PD'!$B$61:$B$109,0),MATCH(ECL!D226,'FL PD'!$C$60:$FZ$60,0)),0))</f>
        <v>0</v>
      </c>
      <c r="R226" s="265">
        <f t="shared" ca="1" si="58"/>
        <v>0.39539999999999997</v>
      </c>
      <c r="S226" s="206">
        <f t="shared" ca="1" si="59"/>
        <v>0</v>
      </c>
      <c r="U226" s="75"/>
    </row>
    <row r="227" spans="2:21" ht="17.25" customHeight="1" x14ac:dyDescent="0.25">
      <c r="B227" s="207">
        <f t="shared" si="46"/>
        <v>51682</v>
      </c>
      <c r="C227" s="202">
        <f t="shared" ca="1" si="51"/>
        <v>51682</v>
      </c>
      <c r="D227" s="203">
        <f t="shared" ca="1" si="48"/>
        <v>198</v>
      </c>
      <c r="E227" s="204">
        <f t="shared" ca="1" si="52"/>
        <v>533333</v>
      </c>
      <c r="F227" s="204">
        <f t="shared" ca="1" si="53"/>
        <v>496726.65</v>
      </c>
      <c r="G227" s="204">
        <f t="shared" ca="1" si="54"/>
        <v>0</v>
      </c>
      <c r="H227" s="205">
        <f t="shared" ca="1" si="55"/>
        <v>0</v>
      </c>
      <c r="I227" s="206">
        <f t="shared" ca="1" si="56"/>
        <v>0</v>
      </c>
      <c r="K227" s="206">
        <f t="shared" ca="1" si="47"/>
        <v>0</v>
      </c>
      <c r="L227" s="265">
        <f ca="1">IF(D227="","",IFERROR(INDEX('Lifetime PD'!$C$57:$ED$105,MATCH(ECL!$D$18,'Lifetime PD'!$B$57:$B$105,0),MATCH(ECL!D227,'Lifetime PD'!$C$56:$FZ$56,0)),0))</f>
        <v>0</v>
      </c>
      <c r="M227" s="265">
        <f t="shared" ca="1" si="49"/>
        <v>0.39539999999999997</v>
      </c>
      <c r="N227" s="266">
        <f t="shared" ca="1" si="50"/>
        <v>0.37511879526302089</v>
      </c>
      <c r="O227" s="206">
        <f t="shared" ca="1" si="57"/>
        <v>0</v>
      </c>
      <c r="Q227" s="265">
        <f ca="1">IF(D227="","",IFERROR(INDEX('FL PD'!$C$61:$ED$109,MATCH(ECL!$D$18,'FL PD'!$B$61:$B$109,0),MATCH(ECL!D227,'FL PD'!$C$60:$FZ$60,0)),0))</f>
        <v>0</v>
      </c>
      <c r="R227" s="265">
        <f t="shared" ca="1" si="58"/>
        <v>0.39539999999999997</v>
      </c>
      <c r="S227" s="206">
        <f t="shared" ca="1" si="59"/>
        <v>0</v>
      </c>
      <c r="U227" s="75"/>
    </row>
    <row r="228" spans="2:21" ht="17.25" customHeight="1" x14ac:dyDescent="0.25">
      <c r="B228" s="207">
        <f t="shared" si="46"/>
        <v>51713</v>
      </c>
      <c r="C228" s="202">
        <f t="shared" ca="1" si="51"/>
        <v>51713</v>
      </c>
      <c r="D228" s="203">
        <f t="shared" ca="1" si="48"/>
        <v>199</v>
      </c>
      <c r="E228" s="204">
        <f t="shared" ca="1" si="52"/>
        <v>533333</v>
      </c>
      <c r="F228" s="204">
        <f t="shared" ca="1" si="53"/>
        <v>496726.65</v>
      </c>
      <c r="G228" s="204">
        <f t="shared" ca="1" si="54"/>
        <v>0</v>
      </c>
      <c r="H228" s="205">
        <f t="shared" ca="1" si="55"/>
        <v>0</v>
      </c>
      <c r="I228" s="206">
        <f t="shared" ca="1" si="56"/>
        <v>0</v>
      </c>
      <c r="K228" s="206">
        <f t="shared" ca="1" si="47"/>
        <v>0</v>
      </c>
      <c r="L228" s="265">
        <f ca="1">IF(D228="","",IFERROR(INDEX('Lifetime PD'!$C$57:$ED$105,MATCH(ECL!$D$18,'Lifetime PD'!$B$57:$B$105,0),MATCH(ECL!D228,'Lifetime PD'!$C$56:$FZ$56,0)),0))</f>
        <v>0</v>
      </c>
      <c r="M228" s="265">
        <f t="shared" ca="1" si="49"/>
        <v>0.39539999999999997</v>
      </c>
      <c r="N228" s="266">
        <f t="shared" ca="1" si="50"/>
        <v>0.37323110137169518</v>
      </c>
      <c r="O228" s="206">
        <f t="shared" ca="1" si="57"/>
        <v>0</v>
      </c>
      <c r="Q228" s="265">
        <f ca="1">IF(D228="","",IFERROR(INDEX('FL PD'!$C$61:$ED$109,MATCH(ECL!$D$18,'FL PD'!$B$61:$B$109,0),MATCH(ECL!D228,'FL PD'!$C$60:$FZ$60,0)),0))</f>
        <v>0</v>
      </c>
      <c r="R228" s="265">
        <f t="shared" ca="1" si="58"/>
        <v>0.39539999999999997</v>
      </c>
      <c r="S228" s="206">
        <f t="shared" ca="1" si="59"/>
        <v>0</v>
      </c>
      <c r="U228" s="75"/>
    </row>
    <row r="229" spans="2:21" ht="17.25" customHeight="1" x14ac:dyDescent="0.25">
      <c r="B229" s="207">
        <f t="shared" si="46"/>
        <v>51744</v>
      </c>
      <c r="C229" s="202" t="str">
        <f t="shared" ca="1" si="51"/>
        <v/>
      </c>
      <c r="D229" s="203" t="str">
        <f t="shared" ca="1" si="48"/>
        <v/>
      </c>
      <c r="E229" s="204">
        <f t="shared" ca="1" si="52"/>
        <v>0</v>
      </c>
      <c r="F229" s="204">
        <f t="shared" ca="1" si="53"/>
        <v>0</v>
      </c>
      <c r="G229" s="204">
        <f t="shared" ca="1" si="54"/>
        <v>0</v>
      </c>
      <c r="H229" s="205">
        <f t="shared" ca="1" si="55"/>
        <v>0</v>
      </c>
      <c r="I229" s="206" t="str">
        <f t="shared" ca="1" si="56"/>
        <v/>
      </c>
      <c r="K229" s="206" t="str">
        <f t="shared" ca="1" si="47"/>
        <v/>
      </c>
      <c r="L229" s="265" t="str">
        <f ca="1">IF(D229="","",IFERROR(INDEX('Lifetime PD'!$C$57:$ED$105,MATCH(ECL!$D$18,'Lifetime PD'!$B$57:$B$105,0),MATCH(ECL!D229,'Lifetime PD'!$C$56:$FZ$56,0)),0))</f>
        <v/>
      </c>
      <c r="M229" s="265" t="str">
        <f t="shared" ca="1" si="49"/>
        <v/>
      </c>
      <c r="N229" s="266" t="str">
        <f t="shared" ca="1" si="50"/>
        <v/>
      </c>
      <c r="O229" s="206" t="str">
        <f t="shared" ca="1" si="57"/>
        <v/>
      </c>
      <c r="Q229" s="265" t="str">
        <f ca="1">IF(D229="","",IFERROR(INDEX('FL PD'!$C$61:$ED$109,MATCH(ECL!$D$18,'FL PD'!$B$61:$B$109,0),MATCH(ECL!D229,'FL PD'!$C$60:$FZ$60,0)),0))</f>
        <v/>
      </c>
      <c r="R229" s="265" t="str">
        <f t="shared" ca="1" si="58"/>
        <v/>
      </c>
      <c r="S229" s="206" t="str">
        <f t="shared" ca="1" si="59"/>
        <v/>
      </c>
      <c r="U229" s="75"/>
    </row>
    <row r="230" spans="2:21" ht="17.25" customHeight="1" x14ac:dyDescent="0.25">
      <c r="B230" s="207">
        <f t="shared" si="46"/>
        <v>51774</v>
      </c>
      <c r="C230" s="202" t="str">
        <f t="shared" ca="1" si="51"/>
        <v/>
      </c>
      <c r="D230" s="203" t="str">
        <f t="shared" ca="1" si="48"/>
        <v/>
      </c>
      <c r="E230" s="204">
        <f t="shared" ca="1" si="52"/>
        <v>0</v>
      </c>
      <c r="F230" s="204">
        <f t="shared" ca="1" si="53"/>
        <v>0</v>
      </c>
      <c r="G230" s="204" t="str">
        <f t="shared" ca="1" si="54"/>
        <v/>
      </c>
      <c r="H230" s="205">
        <f t="shared" ca="1" si="55"/>
        <v>0</v>
      </c>
      <c r="I230" s="206" t="str">
        <f t="shared" ca="1" si="56"/>
        <v/>
      </c>
      <c r="K230" s="206" t="str">
        <f t="shared" ca="1" si="47"/>
        <v/>
      </c>
      <c r="L230" s="265" t="str">
        <f ca="1">IF(D230="","",IFERROR(INDEX('Lifetime PD'!$C$57:$ED$105,MATCH(ECL!$D$18,'Lifetime PD'!$B$57:$B$105,0),MATCH(ECL!D230,'Lifetime PD'!$C$56:$FZ$56,0)),0))</f>
        <v/>
      </c>
      <c r="M230" s="265" t="str">
        <f t="shared" ca="1" si="49"/>
        <v/>
      </c>
      <c r="N230" s="266" t="str">
        <f t="shared" ca="1" si="50"/>
        <v/>
      </c>
      <c r="O230" s="206" t="str">
        <f t="shared" ca="1" si="57"/>
        <v/>
      </c>
      <c r="Q230" s="265" t="str">
        <f ca="1">IF(D230="","",IFERROR(INDEX('FL PD'!$C$61:$ED$109,MATCH(ECL!$D$18,'FL PD'!$B$61:$B$109,0),MATCH(ECL!D230,'FL PD'!$C$60:$FZ$60,0)),0))</f>
        <v/>
      </c>
      <c r="R230" s="265" t="str">
        <f t="shared" ca="1" si="58"/>
        <v/>
      </c>
      <c r="S230" s="206" t="str">
        <f t="shared" ca="1" si="59"/>
        <v/>
      </c>
      <c r="U230" s="75"/>
    </row>
    <row r="231" spans="2:21" ht="17.25" customHeight="1" x14ac:dyDescent="0.25">
      <c r="B231" s="207">
        <f t="shared" si="46"/>
        <v>51805</v>
      </c>
      <c r="C231" s="202" t="str">
        <f t="shared" ca="1" si="51"/>
        <v/>
      </c>
      <c r="D231" s="203" t="str">
        <f t="shared" ca="1" si="48"/>
        <v/>
      </c>
      <c r="E231" s="204">
        <f t="shared" ca="1" si="52"/>
        <v>0</v>
      </c>
      <c r="F231" s="204">
        <f t="shared" ca="1" si="53"/>
        <v>0</v>
      </c>
      <c r="G231" s="204" t="str">
        <f t="shared" ca="1" si="54"/>
        <v/>
      </c>
      <c r="H231" s="205">
        <f t="shared" ca="1" si="55"/>
        <v>0</v>
      </c>
      <c r="I231" s="206" t="str">
        <f t="shared" ca="1" si="56"/>
        <v/>
      </c>
      <c r="K231" s="206" t="str">
        <f t="shared" ca="1" si="47"/>
        <v/>
      </c>
      <c r="L231" s="265" t="str">
        <f ca="1">IF(D231="","",IFERROR(INDEX('Lifetime PD'!$C$57:$ED$105,MATCH(ECL!$D$18,'Lifetime PD'!$B$57:$B$105,0),MATCH(ECL!D231,'Lifetime PD'!$C$56:$FZ$56,0)),0))</f>
        <v/>
      </c>
      <c r="M231" s="265" t="str">
        <f t="shared" ca="1" si="49"/>
        <v/>
      </c>
      <c r="N231" s="266" t="str">
        <f t="shared" ca="1" si="50"/>
        <v/>
      </c>
      <c r="O231" s="206" t="str">
        <f t="shared" ca="1" si="57"/>
        <v/>
      </c>
      <c r="Q231" s="265" t="str">
        <f ca="1">IF(D231="","",IFERROR(INDEX('FL PD'!$C$61:$ED$109,MATCH(ECL!$D$18,'FL PD'!$B$61:$B$109,0),MATCH(ECL!D231,'FL PD'!$C$60:$FZ$60,0)),0))</f>
        <v/>
      </c>
      <c r="R231" s="265" t="str">
        <f t="shared" ca="1" si="58"/>
        <v/>
      </c>
      <c r="S231" s="206" t="str">
        <f t="shared" ca="1" si="59"/>
        <v/>
      </c>
      <c r="U231" s="75"/>
    </row>
    <row r="232" spans="2:21" ht="17.25" customHeight="1" x14ac:dyDescent="0.25">
      <c r="B232" s="207">
        <f t="shared" si="46"/>
        <v>51835</v>
      </c>
      <c r="C232" s="202" t="str">
        <f t="shared" ca="1" si="51"/>
        <v/>
      </c>
      <c r="D232" s="203" t="str">
        <f t="shared" ca="1" si="48"/>
        <v/>
      </c>
      <c r="E232" s="204">
        <f t="shared" ca="1" si="52"/>
        <v>0</v>
      </c>
      <c r="F232" s="204">
        <f t="shared" ca="1" si="53"/>
        <v>0</v>
      </c>
      <c r="G232" s="204" t="str">
        <f t="shared" ca="1" si="54"/>
        <v/>
      </c>
      <c r="H232" s="205">
        <f t="shared" ca="1" si="55"/>
        <v>0</v>
      </c>
      <c r="I232" s="206" t="str">
        <f t="shared" ca="1" si="56"/>
        <v/>
      </c>
      <c r="K232" s="206" t="str">
        <f t="shared" ca="1" si="47"/>
        <v/>
      </c>
      <c r="L232" s="265" t="str">
        <f ca="1">IF(D232="","",IFERROR(INDEX('Lifetime PD'!$C$57:$ED$105,MATCH(ECL!$D$18,'Lifetime PD'!$B$57:$B$105,0),MATCH(ECL!D232,'Lifetime PD'!$C$56:$FZ$56,0)),0))</f>
        <v/>
      </c>
      <c r="M232" s="265" t="str">
        <f t="shared" ca="1" si="49"/>
        <v/>
      </c>
      <c r="N232" s="266" t="str">
        <f t="shared" ca="1" si="50"/>
        <v/>
      </c>
      <c r="O232" s="206" t="str">
        <f t="shared" ca="1" si="57"/>
        <v/>
      </c>
      <c r="Q232" s="265" t="str">
        <f ca="1">IF(D232="","",IFERROR(INDEX('FL PD'!$C$61:$ED$109,MATCH(ECL!$D$18,'FL PD'!$B$61:$B$109,0),MATCH(ECL!D232,'FL PD'!$C$60:$FZ$60,0)),0))</f>
        <v/>
      </c>
      <c r="R232" s="265" t="str">
        <f t="shared" ca="1" si="58"/>
        <v/>
      </c>
      <c r="S232" s="206" t="str">
        <f t="shared" ca="1" si="59"/>
        <v/>
      </c>
      <c r="U232" s="75"/>
    </row>
    <row r="233" spans="2:21" ht="17.25" customHeight="1" x14ac:dyDescent="0.25">
      <c r="B233" s="207">
        <f t="shared" si="46"/>
        <v>51866</v>
      </c>
      <c r="C233" s="202" t="str">
        <f t="shared" ca="1" si="51"/>
        <v/>
      </c>
      <c r="D233" s="203" t="str">
        <f t="shared" ca="1" si="48"/>
        <v/>
      </c>
      <c r="E233" s="204">
        <f t="shared" ca="1" si="52"/>
        <v>0</v>
      </c>
      <c r="F233" s="204">
        <f t="shared" ca="1" si="53"/>
        <v>0</v>
      </c>
      <c r="G233" s="204" t="str">
        <f t="shared" ca="1" si="54"/>
        <v/>
      </c>
      <c r="H233" s="205">
        <f t="shared" ca="1" si="55"/>
        <v>0</v>
      </c>
      <c r="I233" s="206" t="str">
        <f t="shared" ca="1" si="56"/>
        <v/>
      </c>
      <c r="K233" s="206" t="str">
        <f t="shared" ca="1" si="47"/>
        <v/>
      </c>
      <c r="L233" s="265" t="str">
        <f ca="1">IF(D233="","",IFERROR(INDEX('Lifetime PD'!$C$57:$ED$105,MATCH(ECL!$D$18,'Lifetime PD'!$B$57:$B$105,0),MATCH(ECL!D233,'Lifetime PD'!$C$56:$FZ$56,0)),0))</f>
        <v/>
      </c>
      <c r="M233" s="265" t="str">
        <f t="shared" ca="1" si="49"/>
        <v/>
      </c>
      <c r="N233" s="266" t="str">
        <f t="shared" ca="1" si="50"/>
        <v/>
      </c>
      <c r="O233" s="206" t="str">
        <f t="shared" ca="1" si="57"/>
        <v/>
      </c>
      <c r="Q233" s="265" t="str">
        <f ca="1">IF(D233="","",IFERROR(INDEX('FL PD'!$C$61:$ED$109,MATCH(ECL!$D$18,'FL PD'!$B$61:$B$109,0),MATCH(ECL!D233,'FL PD'!$C$60:$FZ$60,0)),0))</f>
        <v/>
      </c>
      <c r="R233" s="265" t="str">
        <f t="shared" ca="1" si="58"/>
        <v/>
      </c>
      <c r="S233" s="206" t="str">
        <f t="shared" ca="1" si="59"/>
        <v/>
      </c>
      <c r="U233" s="75"/>
    </row>
    <row r="234" spans="2:21" ht="17.25" customHeight="1" x14ac:dyDescent="0.25">
      <c r="B234" s="207">
        <f t="shared" si="46"/>
        <v>51897</v>
      </c>
      <c r="C234" s="202" t="str">
        <f t="shared" ca="1" si="51"/>
        <v/>
      </c>
      <c r="D234" s="203" t="str">
        <f t="shared" ca="1" si="48"/>
        <v/>
      </c>
      <c r="E234" s="204">
        <f t="shared" ca="1" si="52"/>
        <v>0</v>
      </c>
      <c r="F234" s="204">
        <f t="shared" ca="1" si="53"/>
        <v>0</v>
      </c>
      <c r="G234" s="204" t="str">
        <f t="shared" ca="1" si="54"/>
        <v/>
      </c>
      <c r="H234" s="205">
        <f t="shared" ca="1" si="55"/>
        <v>0</v>
      </c>
      <c r="I234" s="206" t="str">
        <f t="shared" ca="1" si="56"/>
        <v/>
      </c>
      <c r="K234" s="206" t="str">
        <f t="shared" ca="1" si="47"/>
        <v/>
      </c>
      <c r="L234" s="265" t="str">
        <f ca="1">IF(D234="","",IFERROR(INDEX('Lifetime PD'!$C$57:$ED$105,MATCH(ECL!$D$18,'Lifetime PD'!$B$57:$B$105,0),MATCH(ECL!D234,'Lifetime PD'!$C$56:$FZ$56,0)),0))</f>
        <v/>
      </c>
      <c r="M234" s="265" t="str">
        <f t="shared" ca="1" si="49"/>
        <v/>
      </c>
      <c r="N234" s="266" t="str">
        <f t="shared" ca="1" si="50"/>
        <v/>
      </c>
      <c r="O234" s="206" t="str">
        <f t="shared" ca="1" si="57"/>
        <v/>
      </c>
      <c r="Q234" s="265" t="str">
        <f ca="1">IF(D234="","",IFERROR(INDEX('FL PD'!$C$61:$ED$109,MATCH(ECL!$D$18,'FL PD'!$B$61:$B$109,0),MATCH(ECL!D234,'FL PD'!$C$60:$FZ$60,0)),0))</f>
        <v/>
      </c>
      <c r="R234" s="265" t="str">
        <f t="shared" ca="1" si="58"/>
        <v/>
      </c>
      <c r="S234" s="206" t="str">
        <f t="shared" ca="1" si="59"/>
        <v/>
      </c>
      <c r="U234" s="75"/>
    </row>
    <row r="235" spans="2:21" ht="17.25" customHeight="1" x14ac:dyDescent="0.25">
      <c r="B235" s="207">
        <f t="shared" si="46"/>
        <v>51925</v>
      </c>
      <c r="C235" s="202" t="str">
        <f t="shared" ca="1" si="51"/>
        <v/>
      </c>
      <c r="D235" s="203" t="str">
        <f t="shared" ca="1" si="48"/>
        <v/>
      </c>
      <c r="E235" s="204">
        <f t="shared" ca="1" si="52"/>
        <v>0</v>
      </c>
      <c r="F235" s="204">
        <f t="shared" ca="1" si="53"/>
        <v>0</v>
      </c>
      <c r="G235" s="204" t="str">
        <f t="shared" ca="1" si="54"/>
        <v/>
      </c>
      <c r="H235" s="205">
        <f t="shared" ca="1" si="55"/>
        <v>0</v>
      </c>
      <c r="I235" s="206" t="str">
        <f t="shared" ca="1" si="56"/>
        <v/>
      </c>
      <c r="K235" s="206" t="str">
        <f t="shared" ca="1" si="47"/>
        <v/>
      </c>
      <c r="L235" s="265" t="str">
        <f ca="1">IF(D235="","",IFERROR(INDEX('Lifetime PD'!$C$57:$ED$105,MATCH(ECL!$D$18,'Lifetime PD'!$B$57:$B$105,0),MATCH(ECL!D235,'Lifetime PD'!$C$56:$FZ$56,0)),0))</f>
        <v/>
      </c>
      <c r="M235" s="265" t="str">
        <f t="shared" ca="1" si="49"/>
        <v/>
      </c>
      <c r="N235" s="266" t="str">
        <f t="shared" ca="1" si="50"/>
        <v/>
      </c>
      <c r="O235" s="206" t="str">
        <f t="shared" ca="1" si="57"/>
        <v/>
      </c>
      <c r="Q235" s="265" t="str">
        <f ca="1">IF(D235="","",IFERROR(INDEX('FL PD'!$C$61:$ED$109,MATCH(ECL!$D$18,'FL PD'!$B$61:$B$109,0),MATCH(ECL!D235,'FL PD'!$C$60:$FZ$60,0)),0))</f>
        <v/>
      </c>
      <c r="R235" s="265" t="str">
        <f t="shared" ca="1" si="58"/>
        <v/>
      </c>
      <c r="S235" s="206" t="str">
        <f t="shared" ca="1" si="59"/>
        <v/>
      </c>
      <c r="U235" s="75"/>
    </row>
    <row r="236" spans="2:21" ht="17.25" customHeight="1" x14ac:dyDescent="0.25">
      <c r="B236" s="207">
        <f t="shared" si="46"/>
        <v>51956</v>
      </c>
      <c r="C236" s="202" t="str">
        <f t="shared" ca="1" si="51"/>
        <v/>
      </c>
      <c r="D236" s="203" t="str">
        <f t="shared" ca="1" si="48"/>
        <v/>
      </c>
      <c r="E236" s="204">
        <f t="shared" ca="1" si="52"/>
        <v>0</v>
      </c>
      <c r="F236" s="204">
        <f t="shared" ca="1" si="53"/>
        <v>0</v>
      </c>
      <c r="G236" s="204" t="str">
        <f t="shared" ca="1" si="54"/>
        <v/>
      </c>
      <c r="H236" s="205">
        <f t="shared" ca="1" si="55"/>
        <v>0</v>
      </c>
      <c r="I236" s="206" t="str">
        <f t="shared" ca="1" si="56"/>
        <v/>
      </c>
      <c r="K236" s="206" t="str">
        <f t="shared" ca="1" si="47"/>
        <v/>
      </c>
      <c r="L236" s="265" t="str">
        <f ca="1">IF(D236="","",IFERROR(INDEX('Lifetime PD'!$C$57:$ED$105,MATCH(ECL!$D$18,'Lifetime PD'!$B$57:$B$105,0),MATCH(ECL!D236,'Lifetime PD'!$C$56:$FZ$56,0)),0))</f>
        <v/>
      </c>
      <c r="M236" s="265" t="str">
        <f t="shared" ca="1" si="49"/>
        <v/>
      </c>
      <c r="N236" s="266" t="str">
        <f t="shared" ca="1" si="50"/>
        <v/>
      </c>
      <c r="O236" s="206" t="str">
        <f t="shared" ca="1" si="57"/>
        <v/>
      </c>
      <c r="Q236" s="265" t="str">
        <f ca="1">IF(D236="","",IFERROR(INDEX('FL PD'!$C$61:$ED$109,MATCH(ECL!$D$18,'FL PD'!$B$61:$B$109,0),MATCH(ECL!D236,'FL PD'!$C$60:$FZ$60,0)),0))</f>
        <v/>
      </c>
      <c r="R236" s="265" t="str">
        <f t="shared" ca="1" si="58"/>
        <v/>
      </c>
      <c r="S236" s="206" t="str">
        <f t="shared" ca="1" si="59"/>
        <v/>
      </c>
      <c r="U236" s="75"/>
    </row>
    <row r="237" spans="2:21" ht="17.25" customHeight="1" x14ac:dyDescent="0.25">
      <c r="B237" s="207">
        <f t="shared" si="46"/>
        <v>51986</v>
      </c>
      <c r="C237" s="202" t="str">
        <f t="shared" ca="1" si="51"/>
        <v/>
      </c>
      <c r="D237" s="203" t="str">
        <f t="shared" ca="1" si="48"/>
        <v/>
      </c>
      <c r="E237" s="204">
        <f t="shared" ca="1" si="52"/>
        <v>0</v>
      </c>
      <c r="F237" s="204">
        <f t="shared" ca="1" si="53"/>
        <v>0</v>
      </c>
      <c r="G237" s="204" t="str">
        <f t="shared" ca="1" si="54"/>
        <v/>
      </c>
      <c r="H237" s="205">
        <f t="shared" ca="1" si="55"/>
        <v>0</v>
      </c>
      <c r="I237" s="206" t="str">
        <f t="shared" ca="1" si="56"/>
        <v/>
      </c>
      <c r="K237" s="206" t="str">
        <f t="shared" ca="1" si="47"/>
        <v/>
      </c>
      <c r="L237" s="265" t="str">
        <f ca="1">IF(D237="","",IFERROR(INDEX('Lifetime PD'!$C$57:$ED$105,MATCH(ECL!$D$18,'Lifetime PD'!$B$57:$B$105,0),MATCH(ECL!D237,'Lifetime PD'!$C$56:$FZ$56,0)),0))</f>
        <v/>
      </c>
      <c r="M237" s="265" t="str">
        <f t="shared" ca="1" si="49"/>
        <v/>
      </c>
      <c r="N237" s="266" t="str">
        <f t="shared" ca="1" si="50"/>
        <v/>
      </c>
      <c r="O237" s="206" t="str">
        <f t="shared" ca="1" si="57"/>
        <v/>
      </c>
      <c r="Q237" s="265" t="str">
        <f ca="1">IF(D237="","",IFERROR(INDEX('FL PD'!$C$61:$ED$109,MATCH(ECL!$D$18,'FL PD'!$B$61:$B$109,0),MATCH(ECL!D237,'FL PD'!$C$60:$FZ$60,0)),0))</f>
        <v/>
      </c>
      <c r="R237" s="265" t="str">
        <f t="shared" ca="1" si="58"/>
        <v/>
      </c>
      <c r="S237" s="206" t="str">
        <f t="shared" ca="1" si="59"/>
        <v/>
      </c>
      <c r="U237" s="75"/>
    </row>
    <row r="238" spans="2:21" ht="17.25" customHeight="1" x14ac:dyDescent="0.25">
      <c r="B238" s="207">
        <f t="shared" si="46"/>
        <v>52017</v>
      </c>
      <c r="C238" s="202" t="str">
        <f t="shared" ca="1" si="51"/>
        <v/>
      </c>
      <c r="D238" s="203" t="str">
        <f t="shared" ca="1" si="48"/>
        <v/>
      </c>
      <c r="E238" s="204">
        <f t="shared" ca="1" si="52"/>
        <v>0</v>
      </c>
      <c r="F238" s="204">
        <f t="shared" ca="1" si="53"/>
        <v>0</v>
      </c>
      <c r="G238" s="204" t="str">
        <f t="shared" ca="1" si="54"/>
        <v/>
      </c>
      <c r="H238" s="205">
        <f t="shared" ca="1" si="55"/>
        <v>0</v>
      </c>
      <c r="I238" s="206" t="str">
        <f t="shared" ca="1" si="56"/>
        <v/>
      </c>
      <c r="K238" s="206" t="str">
        <f t="shared" ca="1" si="47"/>
        <v/>
      </c>
      <c r="L238" s="265" t="str">
        <f ca="1">IF(D238="","",IFERROR(INDEX('Lifetime PD'!$C$57:$ED$105,MATCH(ECL!$D$18,'Lifetime PD'!$B$57:$B$105,0),MATCH(ECL!D238,'Lifetime PD'!$C$56:$FZ$56,0)),0))</f>
        <v/>
      </c>
      <c r="M238" s="265" t="str">
        <f t="shared" ca="1" si="49"/>
        <v/>
      </c>
      <c r="N238" s="266" t="str">
        <f t="shared" ca="1" si="50"/>
        <v/>
      </c>
      <c r="O238" s="206" t="str">
        <f t="shared" ca="1" si="57"/>
        <v/>
      </c>
      <c r="Q238" s="265" t="str">
        <f ca="1">IF(D238="","",IFERROR(INDEX('FL PD'!$C$61:$ED$109,MATCH(ECL!$D$18,'FL PD'!$B$61:$B$109,0),MATCH(ECL!D238,'FL PD'!$C$60:$FZ$60,0)),0))</f>
        <v/>
      </c>
      <c r="R238" s="265" t="str">
        <f t="shared" ca="1" si="58"/>
        <v/>
      </c>
      <c r="S238" s="206" t="str">
        <f t="shared" ca="1" si="59"/>
        <v/>
      </c>
      <c r="U238" s="75"/>
    </row>
    <row r="239" spans="2:21" ht="17.25" customHeight="1" x14ac:dyDescent="0.25">
      <c r="B239" s="207">
        <f t="shared" si="46"/>
        <v>52047</v>
      </c>
      <c r="C239" s="202" t="str">
        <f t="shared" ca="1" si="51"/>
        <v/>
      </c>
      <c r="D239" s="203" t="str">
        <f t="shared" ca="1" si="48"/>
        <v/>
      </c>
      <c r="E239" s="204">
        <f t="shared" ca="1" si="52"/>
        <v>0</v>
      </c>
      <c r="F239" s="204">
        <f t="shared" ca="1" si="53"/>
        <v>0</v>
      </c>
      <c r="G239" s="204" t="str">
        <f t="shared" ca="1" si="54"/>
        <v/>
      </c>
      <c r="H239" s="205">
        <f t="shared" ca="1" si="55"/>
        <v>0</v>
      </c>
      <c r="I239" s="206" t="str">
        <f t="shared" ca="1" si="56"/>
        <v/>
      </c>
      <c r="K239" s="206" t="str">
        <f t="shared" ca="1" si="47"/>
        <v/>
      </c>
      <c r="L239" s="265" t="str">
        <f ca="1">IF(D239="","",IFERROR(INDEX('Lifetime PD'!$C$57:$ED$105,MATCH(ECL!$D$18,'Lifetime PD'!$B$57:$B$105,0),MATCH(ECL!D239,'Lifetime PD'!$C$56:$FZ$56,0)),0))</f>
        <v/>
      </c>
      <c r="M239" s="265" t="str">
        <f t="shared" ca="1" si="49"/>
        <v/>
      </c>
      <c r="N239" s="266" t="str">
        <f t="shared" ca="1" si="50"/>
        <v/>
      </c>
      <c r="O239" s="206" t="str">
        <f t="shared" ca="1" si="57"/>
        <v/>
      </c>
      <c r="Q239" s="265" t="str">
        <f ca="1">IF(D239="","",IFERROR(INDEX('FL PD'!$C$61:$ED$109,MATCH(ECL!$D$18,'FL PD'!$B$61:$B$109,0),MATCH(ECL!D239,'FL PD'!$C$60:$FZ$60,0)),0))</f>
        <v/>
      </c>
      <c r="R239" s="265" t="str">
        <f t="shared" ca="1" si="58"/>
        <v/>
      </c>
      <c r="S239" s="206" t="str">
        <f t="shared" ca="1" si="59"/>
        <v/>
      </c>
      <c r="U239" s="75"/>
    </row>
    <row r="240" spans="2:21" ht="17.25" customHeight="1" x14ac:dyDescent="0.25">
      <c r="B240" s="207">
        <f t="shared" si="46"/>
        <v>52078</v>
      </c>
      <c r="C240" s="202" t="str">
        <f t="shared" ca="1" si="51"/>
        <v/>
      </c>
      <c r="D240" s="203" t="str">
        <f t="shared" ca="1" si="48"/>
        <v/>
      </c>
      <c r="E240" s="204">
        <f t="shared" ca="1" si="52"/>
        <v>0</v>
      </c>
      <c r="F240" s="204">
        <f t="shared" ca="1" si="53"/>
        <v>0</v>
      </c>
      <c r="G240" s="204" t="str">
        <f t="shared" ca="1" si="54"/>
        <v/>
      </c>
      <c r="H240" s="205">
        <f t="shared" ca="1" si="55"/>
        <v>0</v>
      </c>
      <c r="I240" s="206" t="str">
        <f t="shared" ca="1" si="56"/>
        <v/>
      </c>
      <c r="K240" s="206" t="str">
        <f t="shared" ca="1" si="47"/>
        <v/>
      </c>
      <c r="L240" s="265" t="str">
        <f ca="1">IF(D240="","",IFERROR(INDEX('Lifetime PD'!$C$57:$ED$105,MATCH(ECL!$D$18,'Lifetime PD'!$B$57:$B$105,0),MATCH(ECL!D240,'Lifetime PD'!$C$56:$FZ$56,0)),0))</f>
        <v/>
      </c>
      <c r="M240" s="265" t="str">
        <f t="shared" ca="1" si="49"/>
        <v/>
      </c>
      <c r="N240" s="266" t="str">
        <f t="shared" ca="1" si="50"/>
        <v/>
      </c>
      <c r="O240" s="206" t="str">
        <f t="shared" ca="1" si="57"/>
        <v/>
      </c>
      <c r="Q240" s="265" t="str">
        <f ca="1">IF(D240="","",IFERROR(INDEX('FL PD'!$C$61:$ED$109,MATCH(ECL!$D$18,'FL PD'!$B$61:$B$109,0),MATCH(ECL!D240,'FL PD'!$C$60:$FZ$60,0)),0))</f>
        <v/>
      </c>
      <c r="R240" s="265" t="str">
        <f t="shared" ca="1" si="58"/>
        <v/>
      </c>
      <c r="S240" s="206" t="str">
        <f t="shared" ca="1" si="59"/>
        <v/>
      </c>
      <c r="U240" s="75"/>
    </row>
    <row r="241" spans="2:21" ht="17.25" customHeight="1" x14ac:dyDescent="0.25">
      <c r="B241" s="207">
        <f t="shared" si="46"/>
        <v>52109</v>
      </c>
      <c r="C241" s="202" t="str">
        <f t="shared" ca="1" si="51"/>
        <v/>
      </c>
      <c r="D241" s="203" t="str">
        <f t="shared" ca="1" si="48"/>
        <v/>
      </c>
      <c r="E241" s="204">
        <f t="shared" ca="1" si="52"/>
        <v>0</v>
      </c>
      <c r="F241" s="204">
        <f t="shared" ca="1" si="53"/>
        <v>0</v>
      </c>
      <c r="G241" s="204" t="str">
        <f t="shared" ca="1" si="54"/>
        <v/>
      </c>
      <c r="H241" s="205">
        <f t="shared" ca="1" si="55"/>
        <v>0</v>
      </c>
      <c r="I241" s="206" t="str">
        <f t="shared" ca="1" si="56"/>
        <v/>
      </c>
      <c r="K241" s="206" t="str">
        <f t="shared" ca="1" si="47"/>
        <v/>
      </c>
      <c r="L241" s="265" t="str">
        <f ca="1">IF(D241="","",IFERROR(INDEX('Lifetime PD'!$C$57:$ED$105,MATCH(ECL!$D$18,'Lifetime PD'!$B$57:$B$105,0),MATCH(ECL!D241,'Lifetime PD'!$C$56:$FZ$56,0)),0))</f>
        <v/>
      </c>
      <c r="M241" s="265" t="str">
        <f t="shared" ca="1" si="49"/>
        <v/>
      </c>
      <c r="N241" s="266" t="str">
        <f t="shared" ca="1" si="50"/>
        <v/>
      </c>
      <c r="O241" s="206" t="str">
        <f t="shared" ca="1" si="57"/>
        <v/>
      </c>
      <c r="Q241" s="265" t="str">
        <f ca="1">IF(D241="","",IFERROR(INDEX('FL PD'!$C$61:$ED$109,MATCH(ECL!$D$18,'FL PD'!$B$61:$B$109,0),MATCH(ECL!D241,'FL PD'!$C$60:$FZ$60,0)),0))</f>
        <v/>
      </c>
      <c r="R241" s="265" t="str">
        <f t="shared" ca="1" si="58"/>
        <v/>
      </c>
      <c r="S241" s="206" t="str">
        <f t="shared" ca="1" si="59"/>
        <v/>
      </c>
      <c r="U241" s="75"/>
    </row>
    <row r="242" spans="2:21" ht="17.25" customHeight="1" x14ac:dyDescent="0.25">
      <c r="B242" s="207">
        <f t="shared" si="46"/>
        <v>52139</v>
      </c>
      <c r="C242" s="202" t="str">
        <f t="shared" ca="1" si="51"/>
        <v/>
      </c>
      <c r="D242" s="203" t="str">
        <f t="shared" ca="1" si="48"/>
        <v/>
      </c>
      <c r="E242" s="204">
        <f t="shared" ca="1" si="52"/>
        <v>0</v>
      </c>
      <c r="F242" s="204">
        <f t="shared" ca="1" si="53"/>
        <v>0</v>
      </c>
      <c r="G242" s="204" t="str">
        <f t="shared" ca="1" si="54"/>
        <v/>
      </c>
      <c r="H242" s="205">
        <f t="shared" ca="1" si="55"/>
        <v>0</v>
      </c>
      <c r="I242" s="206" t="str">
        <f t="shared" ca="1" si="56"/>
        <v/>
      </c>
      <c r="K242" s="206" t="str">
        <f t="shared" ca="1" si="47"/>
        <v/>
      </c>
      <c r="L242" s="265" t="str">
        <f ca="1">IF(D242="","",IFERROR(INDEX('Lifetime PD'!$C$57:$ED$105,MATCH(ECL!$D$18,'Lifetime PD'!$B$57:$B$105,0),MATCH(ECL!D242,'Lifetime PD'!$C$56:$FZ$56,0)),0))</f>
        <v/>
      </c>
      <c r="M242" s="265" t="str">
        <f t="shared" ca="1" si="49"/>
        <v/>
      </c>
      <c r="N242" s="266" t="str">
        <f t="shared" ca="1" si="50"/>
        <v/>
      </c>
      <c r="O242" s="206" t="str">
        <f t="shared" ca="1" si="57"/>
        <v/>
      </c>
      <c r="Q242" s="265" t="str">
        <f ca="1">IF(D242="","",IFERROR(INDEX('FL PD'!$C$61:$ED$109,MATCH(ECL!$D$18,'FL PD'!$B$61:$B$109,0),MATCH(ECL!D242,'FL PD'!$C$60:$FZ$60,0)),0))</f>
        <v/>
      </c>
      <c r="R242" s="265" t="str">
        <f t="shared" ca="1" si="58"/>
        <v/>
      </c>
      <c r="S242" s="206" t="str">
        <f t="shared" ca="1" si="59"/>
        <v/>
      </c>
      <c r="U242" s="75"/>
    </row>
    <row r="243" spans="2:21" ht="17.25" customHeight="1" x14ac:dyDescent="0.25">
      <c r="B243" s="207">
        <f t="shared" si="46"/>
        <v>52170</v>
      </c>
      <c r="C243" s="202" t="str">
        <f t="shared" ca="1" si="51"/>
        <v/>
      </c>
      <c r="D243" s="203" t="str">
        <f t="shared" ca="1" si="48"/>
        <v/>
      </c>
      <c r="E243" s="204">
        <f t="shared" ca="1" si="52"/>
        <v>0</v>
      </c>
      <c r="F243" s="204">
        <f t="shared" ca="1" si="53"/>
        <v>0</v>
      </c>
      <c r="G243" s="204" t="str">
        <f t="shared" ca="1" si="54"/>
        <v/>
      </c>
      <c r="H243" s="205">
        <f t="shared" ca="1" si="55"/>
        <v>0</v>
      </c>
      <c r="I243" s="206" t="str">
        <f t="shared" ca="1" si="56"/>
        <v/>
      </c>
      <c r="K243" s="206" t="str">
        <f t="shared" ca="1" si="47"/>
        <v/>
      </c>
      <c r="L243" s="265" t="str">
        <f ca="1">IF(D243="","",IFERROR(INDEX('Lifetime PD'!$C$57:$ED$105,MATCH(ECL!$D$18,'Lifetime PD'!$B$57:$B$105,0),MATCH(ECL!D243,'Lifetime PD'!$C$56:$FZ$56,0)),0))</f>
        <v/>
      </c>
      <c r="M243" s="265" t="str">
        <f t="shared" ca="1" si="49"/>
        <v/>
      </c>
      <c r="N243" s="266" t="str">
        <f t="shared" ca="1" si="50"/>
        <v/>
      </c>
      <c r="O243" s="206" t="str">
        <f t="shared" ca="1" si="57"/>
        <v/>
      </c>
      <c r="Q243" s="265" t="str">
        <f ca="1">IF(D243="","",IFERROR(INDEX('FL PD'!$C$61:$ED$109,MATCH(ECL!$D$18,'FL PD'!$B$61:$B$109,0),MATCH(ECL!D243,'FL PD'!$C$60:$FZ$60,0)),0))</f>
        <v/>
      </c>
      <c r="R243" s="265" t="str">
        <f t="shared" ca="1" si="58"/>
        <v/>
      </c>
      <c r="S243" s="206" t="str">
        <f t="shared" ca="1" si="59"/>
        <v/>
      </c>
      <c r="U243" s="75"/>
    </row>
    <row r="244" spans="2:21" ht="17.25" customHeight="1" x14ac:dyDescent="0.25">
      <c r="B244" s="207">
        <f t="shared" si="46"/>
        <v>52200</v>
      </c>
      <c r="C244" s="202" t="str">
        <f t="shared" ca="1" si="51"/>
        <v/>
      </c>
      <c r="D244" s="203" t="str">
        <f t="shared" ca="1" si="48"/>
        <v/>
      </c>
      <c r="E244" s="204">
        <f t="shared" ca="1" si="52"/>
        <v>0</v>
      </c>
      <c r="F244" s="204">
        <f t="shared" ca="1" si="53"/>
        <v>0</v>
      </c>
      <c r="G244" s="204" t="str">
        <f t="shared" ca="1" si="54"/>
        <v/>
      </c>
      <c r="H244" s="205">
        <f t="shared" ca="1" si="55"/>
        <v>0</v>
      </c>
      <c r="I244" s="206" t="str">
        <f t="shared" ca="1" si="56"/>
        <v/>
      </c>
      <c r="K244" s="206" t="str">
        <f t="shared" ca="1" si="47"/>
        <v/>
      </c>
      <c r="L244" s="265" t="str">
        <f ca="1">IF(D244="","",IFERROR(INDEX('Lifetime PD'!$C$57:$ED$105,MATCH(ECL!$D$18,'Lifetime PD'!$B$57:$B$105,0),MATCH(ECL!D244,'Lifetime PD'!$C$56:$FZ$56,0)),0))</f>
        <v/>
      </c>
      <c r="M244" s="265" t="str">
        <f t="shared" ca="1" si="49"/>
        <v/>
      </c>
      <c r="N244" s="266" t="str">
        <f t="shared" ca="1" si="50"/>
        <v/>
      </c>
      <c r="O244" s="206" t="str">
        <f t="shared" ca="1" si="57"/>
        <v/>
      </c>
      <c r="Q244" s="265" t="str">
        <f ca="1">IF(D244="","",IFERROR(INDEX('FL PD'!$C$61:$ED$109,MATCH(ECL!$D$18,'FL PD'!$B$61:$B$109,0),MATCH(ECL!D244,'FL PD'!$C$60:$FZ$60,0)),0))</f>
        <v/>
      </c>
      <c r="R244" s="265" t="str">
        <f t="shared" ca="1" si="58"/>
        <v/>
      </c>
      <c r="S244" s="206" t="str">
        <f t="shared" ca="1" si="59"/>
        <v/>
      </c>
      <c r="U244" s="75"/>
    </row>
    <row r="245" spans="2:21" ht="17.25" customHeight="1" x14ac:dyDescent="0.25">
      <c r="B245" s="207">
        <f t="shared" si="46"/>
        <v>52231</v>
      </c>
      <c r="C245" s="202" t="str">
        <f t="shared" ca="1" si="51"/>
        <v/>
      </c>
      <c r="D245" s="203" t="str">
        <f t="shared" ca="1" si="48"/>
        <v/>
      </c>
      <c r="E245" s="204">
        <f t="shared" ca="1" si="52"/>
        <v>0</v>
      </c>
      <c r="F245" s="204">
        <f t="shared" ca="1" si="53"/>
        <v>0</v>
      </c>
      <c r="G245" s="204" t="str">
        <f t="shared" ca="1" si="54"/>
        <v/>
      </c>
      <c r="H245" s="205">
        <f t="shared" ca="1" si="55"/>
        <v>0</v>
      </c>
      <c r="I245" s="206" t="str">
        <f t="shared" ca="1" si="56"/>
        <v/>
      </c>
      <c r="K245" s="206" t="str">
        <f t="shared" ca="1" si="47"/>
        <v/>
      </c>
      <c r="L245" s="265" t="str">
        <f ca="1">IF(D245="","",IFERROR(INDEX('Lifetime PD'!$C$57:$ED$105,MATCH(ECL!$D$18,'Lifetime PD'!$B$57:$B$105,0),MATCH(ECL!D245,'Lifetime PD'!$C$56:$FZ$56,0)),0))</f>
        <v/>
      </c>
      <c r="M245" s="265" t="str">
        <f t="shared" ca="1" si="49"/>
        <v/>
      </c>
      <c r="N245" s="266" t="str">
        <f t="shared" ca="1" si="50"/>
        <v/>
      </c>
      <c r="O245" s="206" t="str">
        <f t="shared" ca="1" si="57"/>
        <v/>
      </c>
      <c r="Q245" s="265" t="str">
        <f ca="1">IF(D245="","",IFERROR(INDEX('FL PD'!$C$61:$ED$109,MATCH(ECL!$D$18,'FL PD'!$B$61:$B$109,0),MATCH(ECL!D245,'FL PD'!$C$60:$FZ$60,0)),0))</f>
        <v/>
      </c>
      <c r="R245" s="265" t="str">
        <f t="shared" ca="1" si="58"/>
        <v/>
      </c>
      <c r="S245" s="206" t="str">
        <f t="shared" ca="1" si="59"/>
        <v/>
      </c>
      <c r="U245" s="75"/>
    </row>
    <row r="246" spans="2:21" ht="17.25" customHeight="1" x14ac:dyDescent="0.25">
      <c r="B246" s="207">
        <f t="shared" si="46"/>
        <v>52262</v>
      </c>
      <c r="C246" s="202" t="str">
        <f t="shared" ca="1" si="51"/>
        <v/>
      </c>
      <c r="D246" s="203" t="str">
        <f t="shared" ca="1" si="48"/>
        <v/>
      </c>
      <c r="E246" s="204">
        <f t="shared" ca="1" si="52"/>
        <v>0</v>
      </c>
      <c r="F246" s="204">
        <f t="shared" ca="1" si="53"/>
        <v>0</v>
      </c>
      <c r="G246" s="204" t="str">
        <f t="shared" ca="1" si="54"/>
        <v/>
      </c>
      <c r="H246" s="205">
        <f t="shared" ca="1" si="55"/>
        <v>0</v>
      </c>
      <c r="I246" s="206" t="str">
        <f t="shared" ca="1" si="56"/>
        <v/>
      </c>
      <c r="K246" s="206" t="str">
        <f t="shared" ca="1" si="47"/>
        <v/>
      </c>
      <c r="L246" s="265" t="str">
        <f ca="1">IF(D246="","",IFERROR(INDEX('Lifetime PD'!$C$57:$ED$105,MATCH(ECL!$D$18,'Lifetime PD'!$B$57:$B$105,0),MATCH(ECL!D246,'Lifetime PD'!$C$56:$FZ$56,0)),0))</f>
        <v/>
      </c>
      <c r="M246" s="265" t="str">
        <f t="shared" ca="1" si="49"/>
        <v/>
      </c>
      <c r="N246" s="266" t="str">
        <f t="shared" ca="1" si="50"/>
        <v/>
      </c>
      <c r="O246" s="206" t="str">
        <f t="shared" ca="1" si="57"/>
        <v/>
      </c>
      <c r="Q246" s="265" t="str">
        <f ca="1">IF(D246="","",IFERROR(INDEX('FL PD'!$C$61:$ED$109,MATCH(ECL!$D$18,'FL PD'!$B$61:$B$109,0),MATCH(ECL!D246,'FL PD'!$C$60:$FZ$60,0)),0))</f>
        <v/>
      </c>
      <c r="R246" s="265" t="str">
        <f t="shared" ca="1" si="58"/>
        <v/>
      </c>
      <c r="S246" s="206" t="str">
        <f t="shared" ca="1" si="59"/>
        <v/>
      </c>
      <c r="U246" s="75"/>
    </row>
    <row r="247" spans="2:21" ht="17.25" customHeight="1" x14ac:dyDescent="0.25">
      <c r="B247" s="207">
        <f t="shared" si="46"/>
        <v>52290</v>
      </c>
      <c r="C247" s="202" t="str">
        <f t="shared" ca="1" si="51"/>
        <v/>
      </c>
      <c r="D247" s="203" t="str">
        <f t="shared" ca="1" si="48"/>
        <v/>
      </c>
      <c r="E247" s="204">
        <f t="shared" ca="1" si="52"/>
        <v>0</v>
      </c>
      <c r="F247" s="204">
        <f t="shared" ca="1" si="53"/>
        <v>0</v>
      </c>
      <c r="G247" s="204" t="str">
        <f t="shared" ca="1" si="54"/>
        <v/>
      </c>
      <c r="H247" s="205">
        <f t="shared" ca="1" si="55"/>
        <v>0</v>
      </c>
      <c r="I247" s="206" t="str">
        <f t="shared" ca="1" si="56"/>
        <v/>
      </c>
      <c r="K247" s="206" t="str">
        <f t="shared" ca="1" si="47"/>
        <v/>
      </c>
      <c r="L247" s="265" t="str">
        <f ca="1">IF(D247="","",IFERROR(INDEX('Lifetime PD'!$C$57:$ED$105,MATCH(ECL!$D$18,'Lifetime PD'!$B$57:$B$105,0),MATCH(ECL!D247,'Lifetime PD'!$C$56:$FZ$56,0)),0))</f>
        <v/>
      </c>
      <c r="M247" s="265" t="str">
        <f t="shared" ca="1" si="49"/>
        <v/>
      </c>
      <c r="N247" s="266" t="str">
        <f t="shared" ca="1" si="50"/>
        <v/>
      </c>
      <c r="O247" s="206" t="str">
        <f t="shared" ca="1" si="57"/>
        <v/>
      </c>
      <c r="Q247" s="265" t="str">
        <f ca="1">IF(D247="","",IFERROR(INDEX('FL PD'!$C$61:$ED$109,MATCH(ECL!$D$18,'FL PD'!$B$61:$B$109,0),MATCH(ECL!D247,'FL PD'!$C$60:$FZ$60,0)),0))</f>
        <v/>
      </c>
      <c r="R247" s="265" t="str">
        <f t="shared" ca="1" si="58"/>
        <v/>
      </c>
      <c r="S247" s="206" t="str">
        <f t="shared" ca="1" si="59"/>
        <v/>
      </c>
      <c r="U247" s="75"/>
    </row>
    <row r="248" spans="2:21" ht="17.25" customHeight="1" x14ac:dyDescent="0.25">
      <c r="B248" s="207">
        <f t="shared" si="46"/>
        <v>52321</v>
      </c>
      <c r="C248" s="202" t="str">
        <f t="shared" ca="1" si="51"/>
        <v/>
      </c>
      <c r="D248" s="203" t="str">
        <f t="shared" ca="1" si="48"/>
        <v/>
      </c>
      <c r="E248" s="204">
        <f t="shared" ca="1" si="52"/>
        <v>0</v>
      </c>
      <c r="F248" s="204">
        <f t="shared" ca="1" si="53"/>
        <v>0</v>
      </c>
      <c r="G248" s="204" t="str">
        <f t="shared" ca="1" si="54"/>
        <v/>
      </c>
      <c r="H248" s="205">
        <f t="shared" ca="1" si="55"/>
        <v>0</v>
      </c>
      <c r="I248" s="206" t="str">
        <f t="shared" ca="1" si="56"/>
        <v/>
      </c>
      <c r="K248" s="206" t="str">
        <f t="shared" ca="1" si="47"/>
        <v/>
      </c>
      <c r="L248" s="265" t="str">
        <f ca="1">IF(D248="","",IFERROR(INDEX('Lifetime PD'!$C$57:$ED$105,MATCH(ECL!$D$18,'Lifetime PD'!$B$57:$B$105,0),MATCH(ECL!D248,'Lifetime PD'!$C$56:$FZ$56,0)),0))</f>
        <v/>
      </c>
      <c r="M248" s="265" t="str">
        <f t="shared" ca="1" si="49"/>
        <v/>
      </c>
      <c r="N248" s="266" t="str">
        <f t="shared" ca="1" si="50"/>
        <v/>
      </c>
      <c r="O248" s="206" t="str">
        <f t="shared" ca="1" si="57"/>
        <v/>
      </c>
      <c r="Q248" s="265" t="str">
        <f ca="1">IF(D248="","",IFERROR(INDEX('FL PD'!$C$61:$ED$109,MATCH(ECL!$D$18,'FL PD'!$B$61:$B$109,0),MATCH(ECL!D248,'FL PD'!$C$60:$FZ$60,0)),0))</f>
        <v/>
      </c>
      <c r="R248" s="265" t="str">
        <f t="shared" ca="1" si="58"/>
        <v/>
      </c>
      <c r="S248" s="206" t="str">
        <f t="shared" ca="1" si="59"/>
        <v/>
      </c>
      <c r="U248" s="75"/>
    </row>
    <row r="249" spans="2:21" ht="17.25" customHeight="1" x14ac:dyDescent="0.25">
      <c r="B249" s="207">
        <f t="shared" si="46"/>
        <v>52351</v>
      </c>
      <c r="C249" s="202" t="str">
        <f t="shared" ca="1" si="51"/>
        <v/>
      </c>
      <c r="D249" s="203" t="str">
        <f t="shared" ca="1" si="48"/>
        <v/>
      </c>
      <c r="E249" s="204">
        <f t="shared" ca="1" si="52"/>
        <v>0</v>
      </c>
      <c r="F249" s="204">
        <f t="shared" ca="1" si="53"/>
        <v>0</v>
      </c>
      <c r="G249" s="204" t="str">
        <f t="shared" ca="1" si="54"/>
        <v/>
      </c>
      <c r="H249" s="205">
        <f t="shared" ca="1" si="55"/>
        <v>0</v>
      </c>
      <c r="I249" s="206" t="str">
        <f t="shared" ca="1" si="56"/>
        <v/>
      </c>
      <c r="K249" s="206" t="str">
        <f t="shared" ca="1" si="47"/>
        <v/>
      </c>
      <c r="L249" s="265" t="str">
        <f ca="1">IF(D249="","",IFERROR(INDEX('Lifetime PD'!$C$57:$ED$105,MATCH(ECL!$D$18,'Lifetime PD'!$B$57:$B$105,0),MATCH(ECL!D249,'Lifetime PD'!$C$56:$FZ$56,0)),0))</f>
        <v/>
      </c>
      <c r="M249" s="265" t="str">
        <f t="shared" ca="1" si="49"/>
        <v/>
      </c>
      <c r="N249" s="266" t="str">
        <f t="shared" ca="1" si="50"/>
        <v/>
      </c>
      <c r="O249" s="206" t="str">
        <f t="shared" ca="1" si="57"/>
        <v/>
      </c>
      <c r="Q249" s="265" t="str">
        <f ca="1">IF(D249="","",IFERROR(INDEX('FL PD'!$C$61:$ED$109,MATCH(ECL!$D$18,'FL PD'!$B$61:$B$109,0),MATCH(ECL!D249,'FL PD'!$C$60:$FZ$60,0)),0))</f>
        <v/>
      </c>
      <c r="R249" s="265" t="str">
        <f t="shared" ca="1" si="58"/>
        <v/>
      </c>
      <c r="S249" s="206" t="str">
        <f t="shared" ca="1" si="59"/>
        <v/>
      </c>
      <c r="U249" s="75"/>
    </row>
    <row r="250" spans="2:21" ht="17.25" customHeight="1" x14ac:dyDescent="0.25">
      <c r="B250" s="207">
        <f t="shared" si="46"/>
        <v>52382</v>
      </c>
      <c r="C250" s="202" t="str">
        <f t="shared" ca="1" si="51"/>
        <v/>
      </c>
      <c r="D250" s="203" t="str">
        <f t="shared" ca="1" si="48"/>
        <v/>
      </c>
      <c r="E250" s="204">
        <f t="shared" ca="1" si="52"/>
        <v>0</v>
      </c>
      <c r="F250" s="204">
        <f t="shared" ca="1" si="53"/>
        <v>0</v>
      </c>
      <c r="G250" s="204" t="str">
        <f t="shared" ca="1" si="54"/>
        <v/>
      </c>
      <c r="H250" s="205">
        <f t="shared" ca="1" si="55"/>
        <v>0</v>
      </c>
      <c r="I250" s="206" t="str">
        <f t="shared" ca="1" si="56"/>
        <v/>
      </c>
      <c r="K250" s="206" t="str">
        <f t="shared" ca="1" si="47"/>
        <v/>
      </c>
      <c r="L250" s="265" t="str">
        <f ca="1">IF(D250="","",IFERROR(INDEX('Lifetime PD'!$C$57:$ED$105,MATCH(ECL!$D$18,'Lifetime PD'!$B$57:$B$105,0),MATCH(ECL!D250,'Lifetime PD'!$C$56:$FZ$56,0)),0))</f>
        <v/>
      </c>
      <c r="M250" s="265" t="str">
        <f t="shared" ca="1" si="49"/>
        <v/>
      </c>
      <c r="N250" s="266" t="str">
        <f t="shared" ca="1" si="50"/>
        <v/>
      </c>
      <c r="O250" s="206" t="str">
        <f t="shared" ca="1" si="57"/>
        <v/>
      </c>
      <c r="Q250" s="265" t="str">
        <f ca="1">IF(D250="","",IFERROR(INDEX('FL PD'!$C$61:$ED$109,MATCH(ECL!$D$18,'FL PD'!$B$61:$B$109,0),MATCH(ECL!D250,'FL PD'!$C$60:$FZ$60,0)),0))</f>
        <v/>
      </c>
      <c r="R250" s="265" t="str">
        <f t="shared" ca="1" si="58"/>
        <v/>
      </c>
      <c r="S250" s="206" t="str">
        <f t="shared" ca="1" si="59"/>
        <v/>
      </c>
      <c r="U250" s="75"/>
    </row>
    <row r="251" spans="2:21" ht="17.25" customHeight="1" x14ac:dyDescent="0.25">
      <c r="B251" s="207">
        <f t="shared" si="46"/>
        <v>52412</v>
      </c>
      <c r="C251" s="202" t="str">
        <f t="shared" ca="1" si="51"/>
        <v/>
      </c>
      <c r="D251" s="203" t="str">
        <f t="shared" ca="1" si="48"/>
        <v/>
      </c>
      <c r="E251" s="204">
        <f t="shared" ca="1" si="52"/>
        <v>0</v>
      </c>
      <c r="F251" s="204">
        <f t="shared" ca="1" si="53"/>
        <v>0</v>
      </c>
      <c r="G251" s="204" t="str">
        <f t="shared" ca="1" si="54"/>
        <v/>
      </c>
      <c r="H251" s="205">
        <f t="shared" ca="1" si="55"/>
        <v>0</v>
      </c>
      <c r="I251" s="206" t="str">
        <f t="shared" ca="1" si="56"/>
        <v/>
      </c>
      <c r="K251" s="206" t="str">
        <f t="shared" ca="1" si="47"/>
        <v/>
      </c>
      <c r="L251" s="265" t="str">
        <f ca="1">IF(D251="","",IFERROR(INDEX('Lifetime PD'!$C$57:$ED$105,MATCH(ECL!$D$18,'Lifetime PD'!$B$57:$B$105,0),MATCH(ECL!D251,'Lifetime PD'!$C$56:$FZ$56,0)),0))</f>
        <v/>
      </c>
      <c r="M251" s="265" t="str">
        <f t="shared" ca="1" si="49"/>
        <v/>
      </c>
      <c r="N251" s="266" t="str">
        <f t="shared" ca="1" si="50"/>
        <v/>
      </c>
      <c r="O251" s="206" t="str">
        <f t="shared" ca="1" si="57"/>
        <v/>
      </c>
      <c r="Q251" s="265" t="str">
        <f ca="1">IF(D251="","",IFERROR(INDEX('FL PD'!$C$61:$ED$109,MATCH(ECL!$D$18,'FL PD'!$B$61:$B$109,0),MATCH(ECL!D251,'FL PD'!$C$60:$FZ$60,0)),0))</f>
        <v/>
      </c>
      <c r="R251" s="265" t="str">
        <f t="shared" ca="1" si="58"/>
        <v/>
      </c>
      <c r="S251" s="206" t="str">
        <f t="shared" ca="1" si="59"/>
        <v/>
      </c>
      <c r="U251" s="75"/>
    </row>
    <row r="252" spans="2:21" ht="17.25" customHeight="1" x14ac:dyDescent="0.25">
      <c r="B252" s="207">
        <f t="shared" si="46"/>
        <v>52443</v>
      </c>
      <c r="C252" s="202" t="str">
        <f t="shared" ca="1" si="51"/>
        <v/>
      </c>
      <c r="D252" s="203" t="str">
        <f t="shared" ca="1" si="48"/>
        <v/>
      </c>
      <c r="E252" s="204">
        <f t="shared" ca="1" si="52"/>
        <v>0</v>
      </c>
      <c r="F252" s="204">
        <f t="shared" ca="1" si="53"/>
        <v>0</v>
      </c>
      <c r="G252" s="204" t="str">
        <f t="shared" ca="1" si="54"/>
        <v/>
      </c>
      <c r="H252" s="205">
        <f t="shared" ca="1" si="55"/>
        <v>0</v>
      </c>
      <c r="I252" s="206" t="str">
        <f t="shared" ca="1" si="56"/>
        <v/>
      </c>
      <c r="K252" s="206" t="str">
        <f t="shared" ca="1" si="47"/>
        <v/>
      </c>
      <c r="L252" s="265" t="str">
        <f ca="1">IF(D252="","",IFERROR(INDEX('Lifetime PD'!$C$57:$ED$105,MATCH(ECL!$D$18,'Lifetime PD'!$B$57:$B$105,0),MATCH(ECL!D252,'Lifetime PD'!$C$56:$FZ$56,0)),0))</f>
        <v/>
      </c>
      <c r="M252" s="265" t="str">
        <f t="shared" ca="1" si="49"/>
        <v/>
      </c>
      <c r="N252" s="266" t="str">
        <f t="shared" ca="1" si="50"/>
        <v/>
      </c>
      <c r="O252" s="206" t="str">
        <f t="shared" ca="1" si="57"/>
        <v/>
      </c>
      <c r="Q252" s="265" t="str">
        <f ca="1">IF(D252="","",IFERROR(INDEX('FL PD'!$C$61:$ED$109,MATCH(ECL!$D$18,'FL PD'!$B$61:$B$109,0),MATCH(ECL!D252,'FL PD'!$C$60:$FZ$60,0)),0))</f>
        <v/>
      </c>
      <c r="R252" s="265" t="str">
        <f t="shared" ca="1" si="58"/>
        <v/>
      </c>
      <c r="S252" s="206" t="str">
        <f t="shared" ca="1" si="59"/>
        <v/>
      </c>
      <c r="U252" s="75"/>
    </row>
    <row r="253" spans="2:21" ht="17.25" customHeight="1" x14ac:dyDescent="0.25">
      <c r="B253" s="207">
        <f t="shared" si="46"/>
        <v>52474</v>
      </c>
      <c r="C253" s="202" t="str">
        <f t="shared" ca="1" si="51"/>
        <v/>
      </c>
      <c r="D253" s="203" t="str">
        <f t="shared" ca="1" si="48"/>
        <v/>
      </c>
      <c r="E253" s="204">
        <f t="shared" ca="1" si="52"/>
        <v>0</v>
      </c>
      <c r="F253" s="204">
        <f t="shared" ca="1" si="53"/>
        <v>0</v>
      </c>
      <c r="G253" s="204" t="str">
        <f t="shared" ca="1" si="54"/>
        <v/>
      </c>
      <c r="H253" s="205">
        <f t="shared" ca="1" si="55"/>
        <v>0</v>
      </c>
      <c r="I253" s="206" t="str">
        <f t="shared" ca="1" si="56"/>
        <v/>
      </c>
      <c r="K253" s="206" t="str">
        <f t="shared" ca="1" si="47"/>
        <v/>
      </c>
      <c r="L253" s="265" t="str">
        <f ca="1">IF(D253="","",IFERROR(INDEX('Lifetime PD'!$C$57:$ED$105,MATCH(ECL!$D$18,'Lifetime PD'!$B$57:$B$105,0),MATCH(ECL!D253,'Lifetime PD'!$C$56:$FZ$56,0)),0))</f>
        <v/>
      </c>
      <c r="M253" s="265" t="str">
        <f t="shared" ca="1" si="49"/>
        <v/>
      </c>
      <c r="N253" s="266" t="str">
        <f t="shared" ca="1" si="50"/>
        <v/>
      </c>
      <c r="O253" s="206" t="str">
        <f t="shared" ca="1" si="57"/>
        <v/>
      </c>
      <c r="Q253" s="265" t="str">
        <f ca="1">IF(D253="","",IFERROR(INDEX('FL PD'!$C$61:$ED$109,MATCH(ECL!$D$18,'FL PD'!$B$61:$B$109,0),MATCH(ECL!D253,'FL PD'!$C$60:$FZ$60,0)),0))</f>
        <v/>
      </c>
      <c r="R253" s="265" t="str">
        <f t="shared" ca="1" si="58"/>
        <v/>
      </c>
      <c r="S253" s="206" t="str">
        <f t="shared" ca="1" si="59"/>
        <v/>
      </c>
      <c r="U253" s="75"/>
    </row>
    <row r="254" spans="2:21" ht="17.25" customHeight="1" x14ac:dyDescent="0.25">
      <c r="B254" s="207">
        <f t="shared" si="46"/>
        <v>52504</v>
      </c>
      <c r="C254" s="202" t="str">
        <f t="shared" ca="1" si="51"/>
        <v/>
      </c>
      <c r="D254" s="203" t="str">
        <f t="shared" ca="1" si="48"/>
        <v/>
      </c>
      <c r="E254" s="204">
        <f t="shared" ca="1" si="52"/>
        <v>0</v>
      </c>
      <c r="F254" s="204">
        <f t="shared" ca="1" si="53"/>
        <v>0</v>
      </c>
      <c r="G254" s="204" t="str">
        <f t="shared" ca="1" si="54"/>
        <v/>
      </c>
      <c r="H254" s="205">
        <f t="shared" ca="1" si="55"/>
        <v>0</v>
      </c>
      <c r="I254" s="206" t="str">
        <f t="shared" ca="1" si="56"/>
        <v/>
      </c>
      <c r="K254" s="206" t="str">
        <f t="shared" ca="1" si="47"/>
        <v/>
      </c>
      <c r="L254" s="265" t="str">
        <f ca="1">IF(D254="","",IFERROR(INDEX('Lifetime PD'!$C$57:$ED$105,MATCH(ECL!$D$18,'Lifetime PD'!$B$57:$B$105,0),MATCH(ECL!D254,'Lifetime PD'!$C$56:$FZ$56,0)),0))</f>
        <v/>
      </c>
      <c r="M254" s="265" t="str">
        <f t="shared" ca="1" si="49"/>
        <v/>
      </c>
      <c r="N254" s="266" t="str">
        <f t="shared" ca="1" si="50"/>
        <v/>
      </c>
      <c r="O254" s="206" t="str">
        <f t="shared" ca="1" si="57"/>
        <v/>
      </c>
      <c r="Q254" s="265" t="str">
        <f ca="1">IF(D254="","",IFERROR(INDEX('FL PD'!$C$61:$ED$109,MATCH(ECL!$D$18,'FL PD'!$B$61:$B$109,0),MATCH(ECL!D254,'FL PD'!$C$60:$FZ$60,0)),0))</f>
        <v/>
      </c>
      <c r="R254" s="265" t="str">
        <f t="shared" ca="1" si="58"/>
        <v/>
      </c>
      <c r="S254" s="206" t="str">
        <f t="shared" ca="1" si="59"/>
        <v/>
      </c>
      <c r="U254" s="75"/>
    </row>
    <row r="255" spans="2:21" ht="17.25" customHeight="1" x14ac:dyDescent="0.25">
      <c r="B255" s="207">
        <f t="shared" si="46"/>
        <v>52535</v>
      </c>
      <c r="C255" s="202" t="str">
        <f t="shared" ca="1" si="51"/>
        <v/>
      </c>
      <c r="D255" s="203" t="str">
        <f t="shared" ca="1" si="48"/>
        <v/>
      </c>
      <c r="E255" s="204">
        <f t="shared" ca="1" si="52"/>
        <v>0</v>
      </c>
      <c r="F255" s="204">
        <f t="shared" ca="1" si="53"/>
        <v>0</v>
      </c>
      <c r="G255" s="204" t="str">
        <f t="shared" ca="1" si="54"/>
        <v/>
      </c>
      <c r="H255" s="205">
        <f t="shared" ca="1" si="55"/>
        <v>0</v>
      </c>
      <c r="I255" s="206" t="str">
        <f t="shared" ca="1" si="56"/>
        <v/>
      </c>
      <c r="K255" s="206" t="str">
        <f t="shared" ca="1" si="47"/>
        <v/>
      </c>
      <c r="L255" s="265" t="str">
        <f ca="1">IF(D255="","",IFERROR(INDEX('Lifetime PD'!$C$57:$ED$105,MATCH(ECL!$D$18,'Lifetime PD'!$B$57:$B$105,0),MATCH(ECL!D255,'Lifetime PD'!$C$56:$FZ$56,0)),0))</f>
        <v/>
      </c>
      <c r="M255" s="265" t="str">
        <f t="shared" ca="1" si="49"/>
        <v/>
      </c>
      <c r="N255" s="266" t="str">
        <f t="shared" ca="1" si="50"/>
        <v/>
      </c>
      <c r="O255" s="206" t="str">
        <f t="shared" ca="1" si="57"/>
        <v/>
      </c>
      <c r="Q255" s="265" t="str">
        <f ca="1">IF(D255="","",IFERROR(INDEX('FL PD'!$C$61:$ED$109,MATCH(ECL!$D$18,'FL PD'!$B$61:$B$109,0),MATCH(ECL!D255,'FL PD'!$C$60:$FZ$60,0)),0))</f>
        <v/>
      </c>
      <c r="R255" s="265" t="str">
        <f t="shared" ca="1" si="58"/>
        <v/>
      </c>
      <c r="S255" s="206" t="str">
        <f t="shared" ca="1" si="59"/>
        <v/>
      </c>
      <c r="U255" s="75"/>
    </row>
    <row r="256" spans="2:21" ht="17.25" customHeight="1" x14ac:dyDescent="0.25">
      <c r="B256" s="207">
        <f t="shared" ref="B256:B319" si="60">EOMONTH(B255,1)</f>
        <v>52565</v>
      </c>
      <c r="C256" s="202" t="str">
        <f t="shared" ca="1" si="51"/>
        <v/>
      </c>
      <c r="D256" s="203" t="str">
        <f t="shared" ca="1" si="48"/>
        <v/>
      </c>
      <c r="E256" s="204">
        <f t="shared" ca="1" si="52"/>
        <v>0</v>
      </c>
      <c r="F256" s="204">
        <f t="shared" ca="1" si="53"/>
        <v>0</v>
      </c>
      <c r="G256" s="204" t="str">
        <f t="shared" ca="1" si="54"/>
        <v/>
      </c>
      <c r="H256" s="205">
        <f t="shared" ca="1" si="55"/>
        <v>0</v>
      </c>
      <c r="I256" s="206" t="str">
        <f t="shared" ca="1" si="56"/>
        <v/>
      </c>
      <c r="K256" s="206" t="str">
        <f t="shared" ca="1" si="47"/>
        <v/>
      </c>
      <c r="L256" s="265" t="str">
        <f ca="1">IF(D256="","",IFERROR(INDEX('Lifetime PD'!$C$57:$ED$105,MATCH(ECL!$D$18,'Lifetime PD'!$B$57:$B$105,0),MATCH(ECL!D256,'Lifetime PD'!$C$56:$FZ$56,0)),0))</f>
        <v/>
      </c>
      <c r="M256" s="265" t="str">
        <f t="shared" ca="1" si="49"/>
        <v/>
      </c>
      <c r="N256" s="266" t="str">
        <f t="shared" ca="1" si="50"/>
        <v/>
      </c>
      <c r="O256" s="206" t="str">
        <f t="shared" ca="1" si="57"/>
        <v/>
      </c>
      <c r="Q256" s="265" t="str">
        <f ca="1">IF(D256="","",IFERROR(INDEX('FL PD'!$C$61:$ED$109,MATCH(ECL!$D$18,'FL PD'!$B$61:$B$109,0),MATCH(ECL!D256,'FL PD'!$C$60:$FZ$60,0)),0))</f>
        <v/>
      </c>
      <c r="R256" s="265" t="str">
        <f t="shared" ca="1" si="58"/>
        <v/>
      </c>
      <c r="S256" s="206" t="str">
        <f t="shared" ca="1" si="59"/>
        <v/>
      </c>
      <c r="U256" s="75"/>
    </row>
    <row r="257" spans="2:21" ht="17.25" customHeight="1" x14ac:dyDescent="0.25">
      <c r="B257" s="207">
        <f t="shared" si="60"/>
        <v>52596</v>
      </c>
      <c r="C257" s="202" t="str">
        <f t="shared" ca="1" si="51"/>
        <v/>
      </c>
      <c r="D257" s="203" t="str">
        <f t="shared" ca="1" si="48"/>
        <v/>
      </c>
      <c r="E257" s="204">
        <f t="shared" ca="1" si="52"/>
        <v>0</v>
      </c>
      <c r="F257" s="204">
        <f t="shared" ca="1" si="53"/>
        <v>0</v>
      </c>
      <c r="G257" s="204" t="str">
        <f t="shared" ca="1" si="54"/>
        <v/>
      </c>
      <c r="H257" s="205">
        <f t="shared" ca="1" si="55"/>
        <v>0</v>
      </c>
      <c r="I257" s="206" t="str">
        <f t="shared" ca="1" si="56"/>
        <v/>
      </c>
      <c r="K257" s="206" t="str">
        <f t="shared" ca="1" si="47"/>
        <v/>
      </c>
      <c r="L257" s="265" t="str">
        <f ca="1">IF(D257="","",IFERROR(INDEX('Lifetime PD'!$C$57:$ED$105,MATCH(ECL!$D$18,'Lifetime PD'!$B$57:$B$105,0),MATCH(ECL!D257,'Lifetime PD'!$C$56:$FZ$56,0)),0))</f>
        <v/>
      </c>
      <c r="M257" s="265" t="str">
        <f t="shared" ca="1" si="49"/>
        <v/>
      </c>
      <c r="N257" s="266" t="str">
        <f t="shared" ca="1" si="50"/>
        <v/>
      </c>
      <c r="O257" s="206" t="str">
        <f t="shared" ca="1" si="57"/>
        <v/>
      </c>
      <c r="Q257" s="265" t="str">
        <f ca="1">IF(D257="","",IFERROR(INDEX('FL PD'!$C$61:$ED$109,MATCH(ECL!$D$18,'FL PD'!$B$61:$B$109,0),MATCH(ECL!D257,'FL PD'!$C$60:$FZ$60,0)),0))</f>
        <v/>
      </c>
      <c r="R257" s="265" t="str">
        <f t="shared" ca="1" si="58"/>
        <v/>
      </c>
      <c r="S257" s="206" t="str">
        <f t="shared" ca="1" si="59"/>
        <v/>
      </c>
      <c r="U257" s="75"/>
    </row>
    <row r="258" spans="2:21" ht="17.25" customHeight="1" x14ac:dyDescent="0.25">
      <c r="B258" s="207">
        <f t="shared" si="60"/>
        <v>52627</v>
      </c>
      <c r="C258" s="202" t="str">
        <f t="shared" ca="1" si="51"/>
        <v/>
      </c>
      <c r="D258" s="203" t="str">
        <f t="shared" ca="1" si="48"/>
        <v/>
      </c>
      <c r="E258" s="204">
        <f t="shared" ca="1" si="52"/>
        <v>0</v>
      </c>
      <c r="F258" s="204">
        <f t="shared" ca="1" si="53"/>
        <v>0</v>
      </c>
      <c r="G258" s="204" t="str">
        <f t="shared" ca="1" si="54"/>
        <v/>
      </c>
      <c r="H258" s="205">
        <f t="shared" ca="1" si="55"/>
        <v>0</v>
      </c>
      <c r="I258" s="206" t="str">
        <f t="shared" ca="1" si="56"/>
        <v/>
      </c>
      <c r="K258" s="206" t="str">
        <f t="shared" ca="1" si="47"/>
        <v/>
      </c>
      <c r="L258" s="265" t="str">
        <f ca="1">IF(D258="","",IFERROR(INDEX('Lifetime PD'!$C$57:$ED$105,MATCH(ECL!$D$18,'Lifetime PD'!$B$57:$B$105,0),MATCH(ECL!D258,'Lifetime PD'!$C$56:$FZ$56,0)),0))</f>
        <v/>
      </c>
      <c r="M258" s="265" t="str">
        <f t="shared" ca="1" si="49"/>
        <v/>
      </c>
      <c r="N258" s="266" t="str">
        <f t="shared" ca="1" si="50"/>
        <v/>
      </c>
      <c r="O258" s="206" t="str">
        <f t="shared" ca="1" si="57"/>
        <v/>
      </c>
      <c r="Q258" s="265" t="str">
        <f ca="1">IF(D258="","",IFERROR(INDEX('FL PD'!$C$61:$ED$109,MATCH(ECL!$D$18,'FL PD'!$B$61:$B$109,0),MATCH(ECL!D258,'FL PD'!$C$60:$FZ$60,0)),0))</f>
        <v/>
      </c>
      <c r="R258" s="265" t="str">
        <f t="shared" ca="1" si="58"/>
        <v/>
      </c>
      <c r="S258" s="206" t="str">
        <f t="shared" ca="1" si="59"/>
        <v/>
      </c>
      <c r="U258" s="75"/>
    </row>
    <row r="259" spans="2:21" ht="17.25" customHeight="1" x14ac:dyDescent="0.25">
      <c r="B259" s="207">
        <f t="shared" si="60"/>
        <v>52656</v>
      </c>
      <c r="C259" s="202" t="str">
        <f t="shared" ca="1" si="51"/>
        <v/>
      </c>
      <c r="D259" s="203" t="str">
        <f t="shared" ca="1" si="48"/>
        <v/>
      </c>
      <c r="E259" s="204">
        <f t="shared" ca="1" si="52"/>
        <v>0</v>
      </c>
      <c r="F259" s="204">
        <f t="shared" ca="1" si="53"/>
        <v>0</v>
      </c>
      <c r="G259" s="204" t="str">
        <f t="shared" ca="1" si="54"/>
        <v/>
      </c>
      <c r="H259" s="205">
        <f t="shared" ca="1" si="55"/>
        <v>0</v>
      </c>
      <c r="I259" s="206" t="str">
        <f t="shared" ca="1" si="56"/>
        <v/>
      </c>
      <c r="K259" s="206" t="str">
        <f t="shared" ca="1" si="47"/>
        <v/>
      </c>
      <c r="L259" s="265" t="str">
        <f ca="1">IF(D259="","",IFERROR(INDEX('Lifetime PD'!$C$57:$ED$105,MATCH(ECL!$D$18,'Lifetime PD'!$B$57:$B$105,0),MATCH(ECL!D259,'Lifetime PD'!$C$56:$FZ$56,0)),0))</f>
        <v/>
      </c>
      <c r="M259" s="265" t="str">
        <f t="shared" ca="1" si="49"/>
        <v/>
      </c>
      <c r="N259" s="266" t="str">
        <f t="shared" ca="1" si="50"/>
        <v/>
      </c>
      <c r="O259" s="206" t="str">
        <f t="shared" ca="1" si="57"/>
        <v/>
      </c>
      <c r="Q259" s="265" t="str">
        <f ca="1">IF(D259="","",IFERROR(INDEX('FL PD'!$C$61:$ED$109,MATCH(ECL!$D$18,'FL PD'!$B$61:$B$109,0),MATCH(ECL!D259,'FL PD'!$C$60:$FZ$60,0)),0))</f>
        <v/>
      </c>
      <c r="R259" s="265" t="str">
        <f t="shared" ca="1" si="58"/>
        <v/>
      </c>
      <c r="S259" s="206" t="str">
        <f t="shared" ca="1" si="59"/>
        <v/>
      </c>
      <c r="U259" s="75"/>
    </row>
    <row r="260" spans="2:21" ht="17.25" customHeight="1" x14ac:dyDescent="0.25">
      <c r="B260" s="207">
        <f t="shared" si="60"/>
        <v>52687</v>
      </c>
      <c r="C260" s="202" t="str">
        <f t="shared" ca="1" si="51"/>
        <v/>
      </c>
      <c r="D260" s="203" t="str">
        <f t="shared" ca="1" si="48"/>
        <v/>
      </c>
      <c r="E260" s="204">
        <f t="shared" ca="1" si="52"/>
        <v>0</v>
      </c>
      <c r="F260" s="204">
        <f t="shared" ca="1" si="53"/>
        <v>0</v>
      </c>
      <c r="G260" s="204" t="str">
        <f t="shared" ca="1" si="54"/>
        <v/>
      </c>
      <c r="H260" s="205">
        <f t="shared" ca="1" si="55"/>
        <v>0</v>
      </c>
      <c r="I260" s="206" t="str">
        <f t="shared" ca="1" si="56"/>
        <v/>
      </c>
      <c r="K260" s="206" t="str">
        <f t="shared" ca="1" si="47"/>
        <v/>
      </c>
      <c r="L260" s="265" t="str">
        <f ca="1">IF(D260="","",IFERROR(INDEX('Lifetime PD'!$C$57:$ED$105,MATCH(ECL!$D$18,'Lifetime PD'!$B$57:$B$105,0),MATCH(ECL!D260,'Lifetime PD'!$C$56:$FZ$56,0)),0))</f>
        <v/>
      </c>
      <c r="M260" s="265" t="str">
        <f t="shared" ca="1" si="49"/>
        <v/>
      </c>
      <c r="N260" s="266" t="str">
        <f t="shared" ca="1" si="50"/>
        <v/>
      </c>
      <c r="O260" s="206" t="str">
        <f t="shared" ca="1" si="57"/>
        <v/>
      </c>
      <c r="Q260" s="265" t="str">
        <f ca="1">IF(D260="","",IFERROR(INDEX('FL PD'!$C$61:$ED$109,MATCH(ECL!$D$18,'FL PD'!$B$61:$B$109,0),MATCH(ECL!D260,'FL PD'!$C$60:$FZ$60,0)),0))</f>
        <v/>
      </c>
      <c r="R260" s="265" t="str">
        <f t="shared" ca="1" si="58"/>
        <v/>
      </c>
      <c r="S260" s="206" t="str">
        <f t="shared" ca="1" si="59"/>
        <v/>
      </c>
      <c r="U260" s="75"/>
    </row>
    <row r="261" spans="2:21" ht="17.25" customHeight="1" x14ac:dyDescent="0.25">
      <c r="B261" s="207">
        <f t="shared" si="60"/>
        <v>52717</v>
      </c>
      <c r="C261" s="202" t="str">
        <f t="shared" ca="1" si="51"/>
        <v/>
      </c>
      <c r="D261" s="203" t="str">
        <f t="shared" ca="1" si="48"/>
        <v/>
      </c>
      <c r="E261" s="204">
        <f t="shared" ca="1" si="52"/>
        <v>0</v>
      </c>
      <c r="F261" s="204">
        <f t="shared" ca="1" si="53"/>
        <v>0</v>
      </c>
      <c r="G261" s="204" t="str">
        <f t="shared" ca="1" si="54"/>
        <v/>
      </c>
      <c r="H261" s="205">
        <f t="shared" ca="1" si="55"/>
        <v>0</v>
      </c>
      <c r="I261" s="206" t="str">
        <f t="shared" ca="1" si="56"/>
        <v/>
      </c>
      <c r="K261" s="206" t="str">
        <f t="shared" ca="1" si="47"/>
        <v/>
      </c>
      <c r="L261" s="265" t="str">
        <f ca="1">IF(D261="","",IFERROR(INDEX('Lifetime PD'!$C$57:$ED$105,MATCH(ECL!$D$18,'Lifetime PD'!$B$57:$B$105,0),MATCH(ECL!D261,'Lifetime PD'!$C$56:$FZ$56,0)),0))</f>
        <v/>
      </c>
      <c r="M261" s="265" t="str">
        <f t="shared" ca="1" si="49"/>
        <v/>
      </c>
      <c r="N261" s="266" t="str">
        <f t="shared" ca="1" si="50"/>
        <v/>
      </c>
      <c r="O261" s="206" t="str">
        <f t="shared" ca="1" si="57"/>
        <v/>
      </c>
      <c r="Q261" s="265" t="str">
        <f ca="1">IF(D261="","",IFERROR(INDEX('FL PD'!$C$61:$ED$109,MATCH(ECL!$D$18,'FL PD'!$B$61:$B$109,0),MATCH(ECL!D261,'FL PD'!$C$60:$FZ$60,0)),0))</f>
        <v/>
      </c>
      <c r="R261" s="265" t="str">
        <f t="shared" ca="1" si="58"/>
        <v/>
      </c>
      <c r="S261" s="206" t="str">
        <f t="shared" ca="1" si="59"/>
        <v/>
      </c>
      <c r="U261" s="75"/>
    </row>
    <row r="262" spans="2:21" ht="17.25" customHeight="1" x14ac:dyDescent="0.25">
      <c r="B262" s="207">
        <f t="shared" si="60"/>
        <v>52748</v>
      </c>
      <c r="C262" s="202" t="str">
        <f t="shared" ca="1" si="51"/>
        <v/>
      </c>
      <c r="D262" s="203" t="str">
        <f t="shared" ca="1" si="48"/>
        <v/>
      </c>
      <c r="E262" s="204">
        <f t="shared" ca="1" si="52"/>
        <v>0</v>
      </c>
      <c r="F262" s="204">
        <f t="shared" ca="1" si="53"/>
        <v>0</v>
      </c>
      <c r="G262" s="204" t="str">
        <f t="shared" ca="1" si="54"/>
        <v/>
      </c>
      <c r="H262" s="205">
        <f t="shared" ca="1" si="55"/>
        <v>0</v>
      </c>
      <c r="I262" s="206" t="str">
        <f t="shared" ca="1" si="56"/>
        <v/>
      </c>
      <c r="K262" s="206" t="str">
        <f t="shared" ca="1" si="47"/>
        <v/>
      </c>
      <c r="L262" s="265" t="str">
        <f ca="1">IF(D262="","",IFERROR(INDEX('Lifetime PD'!$C$57:$ED$105,MATCH(ECL!$D$18,'Lifetime PD'!$B$57:$B$105,0),MATCH(ECL!D262,'Lifetime PD'!$C$56:$FZ$56,0)),0))</f>
        <v/>
      </c>
      <c r="M262" s="265" t="str">
        <f t="shared" ca="1" si="49"/>
        <v/>
      </c>
      <c r="N262" s="266" t="str">
        <f t="shared" ca="1" si="50"/>
        <v/>
      </c>
      <c r="O262" s="206" t="str">
        <f t="shared" ca="1" si="57"/>
        <v/>
      </c>
      <c r="Q262" s="265" t="str">
        <f ca="1">IF(D262="","",IFERROR(INDEX('FL PD'!$C$61:$ED$109,MATCH(ECL!$D$18,'FL PD'!$B$61:$B$109,0),MATCH(ECL!D262,'FL PD'!$C$60:$FZ$60,0)),0))</f>
        <v/>
      </c>
      <c r="R262" s="265" t="str">
        <f t="shared" ca="1" si="58"/>
        <v/>
      </c>
      <c r="S262" s="206" t="str">
        <f t="shared" ca="1" si="59"/>
        <v/>
      </c>
      <c r="U262" s="75"/>
    </row>
    <row r="263" spans="2:21" ht="17.25" customHeight="1" x14ac:dyDescent="0.25">
      <c r="B263" s="207">
        <f t="shared" si="60"/>
        <v>52778</v>
      </c>
      <c r="C263" s="202" t="str">
        <f t="shared" ca="1" si="51"/>
        <v/>
      </c>
      <c r="D263" s="203" t="str">
        <f t="shared" ca="1" si="48"/>
        <v/>
      </c>
      <c r="E263" s="204">
        <f t="shared" ca="1" si="52"/>
        <v>0</v>
      </c>
      <c r="F263" s="204">
        <f t="shared" ca="1" si="53"/>
        <v>0</v>
      </c>
      <c r="G263" s="204" t="str">
        <f t="shared" ca="1" si="54"/>
        <v/>
      </c>
      <c r="H263" s="205">
        <f t="shared" ca="1" si="55"/>
        <v>0</v>
      </c>
      <c r="I263" s="206" t="str">
        <f t="shared" ca="1" si="56"/>
        <v/>
      </c>
      <c r="K263" s="206" t="str">
        <f t="shared" ca="1" si="47"/>
        <v/>
      </c>
      <c r="L263" s="265" t="str">
        <f ca="1">IF(D263="","",IFERROR(INDEX('Lifetime PD'!$C$57:$ED$105,MATCH(ECL!$D$18,'Lifetime PD'!$B$57:$B$105,0),MATCH(ECL!D263,'Lifetime PD'!$C$56:$FZ$56,0)),0))</f>
        <v/>
      </c>
      <c r="M263" s="265" t="str">
        <f t="shared" ca="1" si="49"/>
        <v/>
      </c>
      <c r="N263" s="266" t="str">
        <f t="shared" ca="1" si="50"/>
        <v/>
      </c>
      <c r="O263" s="206" t="str">
        <f t="shared" ca="1" si="57"/>
        <v/>
      </c>
      <c r="Q263" s="265" t="str">
        <f ca="1">IF(D263="","",IFERROR(INDEX('FL PD'!$C$61:$ED$109,MATCH(ECL!$D$18,'FL PD'!$B$61:$B$109,0),MATCH(ECL!D263,'FL PD'!$C$60:$FZ$60,0)),0))</f>
        <v/>
      </c>
      <c r="R263" s="265" t="str">
        <f t="shared" ca="1" si="58"/>
        <v/>
      </c>
      <c r="S263" s="206" t="str">
        <f t="shared" ca="1" si="59"/>
        <v/>
      </c>
      <c r="U263" s="75"/>
    </row>
    <row r="264" spans="2:21" ht="17.25" customHeight="1" x14ac:dyDescent="0.25">
      <c r="B264" s="207">
        <f t="shared" si="60"/>
        <v>52809</v>
      </c>
      <c r="C264" s="202" t="str">
        <f t="shared" ca="1" si="51"/>
        <v/>
      </c>
      <c r="D264" s="203" t="str">
        <f t="shared" ca="1" si="48"/>
        <v/>
      </c>
      <c r="E264" s="204">
        <f t="shared" ca="1" si="52"/>
        <v>0</v>
      </c>
      <c r="F264" s="204">
        <f t="shared" ca="1" si="53"/>
        <v>0</v>
      </c>
      <c r="G264" s="204" t="str">
        <f t="shared" ca="1" si="54"/>
        <v/>
      </c>
      <c r="H264" s="205">
        <f t="shared" ca="1" si="55"/>
        <v>0</v>
      </c>
      <c r="I264" s="206" t="str">
        <f t="shared" ca="1" si="56"/>
        <v/>
      </c>
      <c r="K264" s="206" t="str">
        <f t="shared" ca="1" si="47"/>
        <v/>
      </c>
      <c r="L264" s="265" t="str">
        <f ca="1">IF(D264="","",IFERROR(INDEX('Lifetime PD'!$C$57:$ED$105,MATCH(ECL!$D$18,'Lifetime PD'!$B$57:$B$105,0),MATCH(ECL!D264,'Lifetime PD'!$C$56:$FZ$56,0)),0))</f>
        <v/>
      </c>
      <c r="M264" s="265" t="str">
        <f t="shared" ca="1" si="49"/>
        <v/>
      </c>
      <c r="N264" s="266" t="str">
        <f t="shared" ca="1" si="50"/>
        <v/>
      </c>
      <c r="O264" s="206" t="str">
        <f t="shared" ca="1" si="57"/>
        <v/>
      </c>
      <c r="Q264" s="265" t="str">
        <f ca="1">IF(D264="","",IFERROR(INDEX('FL PD'!$C$61:$ED$109,MATCH(ECL!$D$18,'FL PD'!$B$61:$B$109,0),MATCH(ECL!D264,'FL PD'!$C$60:$FZ$60,0)),0))</f>
        <v/>
      </c>
      <c r="R264" s="265" t="str">
        <f t="shared" ca="1" si="58"/>
        <v/>
      </c>
      <c r="S264" s="206" t="str">
        <f t="shared" ca="1" si="59"/>
        <v/>
      </c>
      <c r="U264" s="75"/>
    </row>
    <row r="265" spans="2:21" ht="17.25" customHeight="1" x14ac:dyDescent="0.25">
      <c r="B265" s="207">
        <f t="shared" si="60"/>
        <v>52840</v>
      </c>
      <c r="C265" s="202" t="str">
        <f t="shared" ca="1" si="51"/>
        <v/>
      </c>
      <c r="D265" s="203" t="str">
        <f t="shared" ca="1" si="48"/>
        <v/>
      </c>
      <c r="E265" s="204">
        <f t="shared" ca="1" si="52"/>
        <v>0</v>
      </c>
      <c r="F265" s="204">
        <f t="shared" ca="1" si="53"/>
        <v>0</v>
      </c>
      <c r="G265" s="204" t="str">
        <f t="shared" ca="1" si="54"/>
        <v/>
      </c>
      <c r="H265" s="205">
        <f t="shared" ca="1" si="55"/>
        <v>0</v>
      </c>
      <c r="I265" s="206" t="str">
        <f t="shared" ca="1" si="56"/>
        <v/>
      </c>
      <c r="K265" s="206" t="str">
        <f t="shared" ca="1" si="47"/>
        <v/>
      </c>
      <c r="L265" s="265" t="str">
        <f ca="1">IF(D265="","",IFERROR(INDEX('Lifetime PD'!$C$57:$ED$105,MATCH(ECL!$D$18,'Lifetime PD'!$B$57:$B$105,0),MATCH(ECL!D265,'Lifetime PD'!$C$56:$FZ$56,0)),0))</f>
        <v/>
      </c>
      <c r="M265" s="265" t="str">
        <f t="shared" ca="1" si="49"/>
        <v/>
      </c>
      <c r="N265" s="266" t="str">
        <f t="shared" ca="1" si="50"/>
        <v/>
      </c>
      <c r="O265" s="206" t="str">
        <f t="shared" ca="1" si="57"/>
        <v/>
      </c>
      <c r="Q265" s="265" t="str">
        <f ca="1">IF(D265="","",IFERROR(INDEX('FL PD'!$C$61:$ED$109,MATCH(ECL!$D$18,'FL PD'!$B$61:$B$109,0),MATCH(ECL!D265,'FL PD'!$C$60:$FZ$60,0)),0))</f>
        <v/>
      </c>
      <c r="R265" s="265" t="str">
        <f t="shared" ca="1" si="58"/>
        <v/>
      </c>
      <c r="S265" s="206" t="str">
        <f t="shared" ca="1" si="59"/>
        <v/>
      </c>
      <c r="U265" s="75"/>
    </row>
    <row r="266" spans="2:21" ht="17.25" customHeight="1" x14ac:dyDescent="0.25">
      <c r="B266" s="207">
        <f t="shared" si="60"/>
        <v>52870</v>
      </c>
      <c r="C266" s="202" t="str">
        <f t="shared" ca="1" si="51"/>
        <v/>
      </c>
      <c r="D266" s="203" t="str">
        <f t="shared" ca="1" si="48"/>
        <v/>
      </c>
      <c r="E266" s="204">
        <f t="shared" ca="1" si="52"/>
        <v>0</v>
      </c>
      <c r="F266" s="204">
        <f t="shared" ca="1" si="53"/>
        <v>0</v>
      </c>
      <c r="G266" s="204" t="str">
        <f t="shared" ca="1" si="54"/>
        <v/>
      </c>
      <c r="H266" s="205">
        <f t="shared" ca="1" si="55"/>
        <v>0</v>
      </c>
      <c r="I266" s="206" t="str">
        <f t="shared" ca="1" si="56"/>
        <v/>
      </c>
      <c r="K266" s="206" t="str">
        <f t="shared" ca="1" si="47"/>
        <v/>
      </c>
      <c r="L266" s="265" t="str">
        <f ca="1">IF(D266="","",IFERROR(INDEX('Lifetime PD'!$C$57:$ED$105,MATCH(ECL!$D$18,'Lifetime PD'!$B$57:$B$105,0),MATCH(ECL!D266,'Lifetime PD'!$C$56:$FZ$56,0)),0))</f>
        <v/>
      </c>
      <c r="M266" s="265" t="str">
        <f t="shared" ca="1" si="49"/>
        <v/>
      </c>
      <c r="N266" s="266" t="str">
        <f t="shared" ca="1" si="50"/>
        <v/>
      </c>
      <c r="O266" s="206" t="str">
        <f t="shared" ca="1" si="57"/>
        <v/>
      </c>
      <c r="Q266" s="265" t="str">
        <f ca="1">IF(D266="","",IFERROR(INDEX('FL PD'!$C$61:$ED$109,MATCH(ECL!$D$18,'FL PD'!$B$61:$B$109,0),MATCH(ECL!D266,'FL PD'!$C$60:$FZ$60,0)),0))</f>
        <v/>
      </c>
      <c r="R266" s="265" t="str">
        <f t="shared" ca="1" si="58"/>
        <v/>
      </c>
      <c r="S266" s="206" t="str">
        <f t="shared" ca="1" si="59"/>
        <v/>
      </c>
      <c r="U266" s="75"/>
    </row>
    <row r="267" spans="2:21" ht="17.25" customHeight="1" x14ac:dyDescent="0.25">
      <c r="B267" s="207">
        <f t="shared" si="60"/>
        <v>52901</v>
      </c>
      <c r="C267" s="202" t="str">
        <f t="shared" ca="1" si="51"/>
        <v/>
      </c>
      <c r="D267" s="203" t="str">
        <f t="shared" ca="1" si="48"/>
        <v/>
      </c>
      <c r="E267" s="204">
        <f t="shared" ca="1" si="52"/>
        <v>0</v>
      </c>
      <c r="F267" s="204">
        <f t="shared" ca="1" si="53"/>
        <v>0</v>
      </c>
      <c r="G267" s="204" t="str">
        <f t="shared" ca="1" si="54"/>
        <v/>
      </c>
      <c r="H267" s="205">
        <f t="shared" ca="1" si="55"/>
        <v>0</v>
      </c>
      <c r="I267" s="206" t="str">
        <f t="shared" ca="1" si="56"/>
        <v/>
      </c>
      <c r="K267" s="206" t="str">
        <f t="shared" ca="1" si="47"/>
        <v/>
      </c>
      <c r="L267" s="265" t="str">
        <f ca="1">IF(D267="","",IFERROR(INDEX('Lifetime PD'!$C$57:$ED$105,MATCH(ECL!$D$18,'Lifetime PD'!$B$57:$B$105,0),MATCH(ECL!D267,'Lifetime PD'!$C$56:$FZ$56,0)),0))</f>
        <v/>
      </c>
      <c r="M267" s="265" t="str">
        <f t="shared" ca="1" si="49"/>
        <v/>
      </c>
      <c r="N267" s="266" t="str">
        <f t="shared" ca="1" si="50"/>
        <v/>
      </c>
      <c r="O267" s="206" t="str">
        <f t="shared" ca="1" si="57"/>
        <v/>
      </c>
      <c r="Q267" s="265" t="str">
        <f ca="1">IF(D267="","",IFERROR(INDEX('FL PD'!$C$61:$ED$109,MATCH(ECL!$D$18,'FL PD'!$B$61:$B$109,0),MATCH(ECL!D267,'FL PD'!$C$60:$FZ$60,0)),0))</f>
        <v/>
      </c>
      <c r="R267" s="265" t="str">
        <f t="shared" ca="1" si="58"/>
        <v/>
      </c>
      <c r="S267" s="206" t="str">
        <f t="shared" ca="1" si="59"/>
        <v/>
      </c>
      <c r="U267" s="75"/>
    </row>
    <row r="268" spans="2:21" ht="17.25" customHeight="1" x14ac:dyDescent="0.25">
      <c r="B268" s="207">
        <f t="shared" si="60"/>
        <v>52931</v>
      </c>
      <c r="C268" s="202" t="str">
        <f t="shared" ca="1" si="51"/>
        <v/>
      </c>
      <c r="D268" s="203" t="str">
        <f t="shared" ca="1" si="48"/>
        <v/>
      </c>
      <c r="E268" s="204">
        <f t="shared" ca="1" si="52"/>
        <v>0</v>
      </c>
      <c r="F268" s="204">
        <f t="shared" ca="1" si="53"/>
        <v>0</v>
      </c>
      <c r="G268" s="204" t="str">
        <f t="shared" ca="1" si="54"/>
        <v/>
      </c>
      <c r="H268" s="205">
        <f t="shared" ca="1" si="55"/>
        <v>0</v>
      </c>
      <c r="I268" s="206" t="str">
        <f t="shared" ca="1" si="56"/>
        <v/>
      </c>
      <c r="K268" s="206" t="str">
        <f t="shared" ca="1" si="47"/>
        <v/>
      </c>
      <c r="L268" s="265" t="str">
        <f ca="1">IF(D268="","",IFERROR(INDEX('Lifetime PD'!$C$57:$ED$105,MATCH(ECL!$D$18,'Lifetime PD'!$B$57:$B$105,0),MATCH(ECL!D268,'Lifetime PD'!$C$56:$FZ$56,0)),0))</f>
        <v/>
      </c>
      <c r="M268" s="265" t="str">
        <f t="shared" ca="1" si="49"/>
        <v/>
      </c>
      <c r="N268" s="266" t="str">
        <f t="shared" ca="1" si="50"/>
        <v/>
      </c>
      <c r="O268" s="206" t="str">
        <f t="shared" ca="1" si="57"/>
        <v/>
      </c>
      <c r="Q268" s="265" t="str">
        <f ca="1">IF(D268="","",IFERROR(INDEX('FL PD'!$C$61:$ED$109,MATCH(ECL!$D$18,'FL PD'!$B$61:$B$109,0),MATCH(ECL!D268,'FL PD'!$C$60:$FZ$60,0)),0))</f>
        <v/>
      </c>
      <c r="R268" s="265" t="str">
        <f t="shared" ca="1" si="58"/>
        <v/>
      </c>
      <c r="S268" s="206" t="str">
        <f t="shared" ca="1" si="59"/>
        <v/>
      </c>
      <c r="U268" s="75"/>
    </row>
    <row r="269" spans="2:21" ht="17.25" customHeight="1" x14ac:dyDescent="0.25">
      <c r="B269" s="207">
        <f t="shared" si="60"/>
        <v>52962</v>
      </c>
      <c r="C269" s="202" t="str">
        <f t="shared" ca="1" si="51"/>
        <v/>
      </c>
      <c r="D269" s="203" t="str">
        <f t="shared" ca="1" si="48"/>
        <v/>
      </c>
      <c r="E269" s="204">
        <f t="shared" ca="1" si="52"/>
        <v>0</v>
      </c>
      <c r="F269" s="204">
        <f t="shared" ca="1" si="53"/>
        <v>0</v>
      </c>
      <c r="G269" s="204" t="str">
        <f t="shared" ca="1" si="54"/>
        <v/>
      </c>
      <c r="H269" s="205">
        <f t="shared" ca="1" si="55"/>
        <v>0</v>
      </c>
      <c r="I269" s="206" t="str">
        <f t="shared" ca="1" si="56"/>
        <v/>
      </c>
      <c r="K269" s="206" t="str">
        <f t="shared" ca="1" si="47"/>
        <v/>
      </c>
      <c r="L269" s="265" t="str">
        <f ca="1">IF(D269="","",IFERROR(INDEX('Lifetime PD'!$C$57:$ED$105,MATCH(ECL!$D$18,'Lifetime PD'!$B$57:$B$105,0),MATCH(ECL!D269,'Lifetime PD'!$C$56:$FZ$56,0)),0))</f>
        <v/>
      </c>
      <c r="M269" s="265" t="str">
        <f t="shared" ca="1" si="49"/>
        <v/>
      </c>
      <c r="N269" s="266" t="str">
        <f t="shared" ca="1" si="50"/>
        <v/>
      </c>
      <c r="O269" s="206" t="str">
        <f t="shared" ca="1" si="57"/>
        <v/>
      </c>
      <c r="Q269" s="265" t="str">
        <f ca="1">IF(D269="","",IFERROR(INDEX('FL PD'!$C$61:$ED$109,MATCH(ECL!$D$18,'FL PD'!$B$61:$B$109,0),MATCH(ECL!D269,'FL PD'!$C$60:$FZ$60,0)),0))</f>
        <v/>
      </c>
      <c r="R269" s="265" t="str">
        <f t="shared" ca="1" si="58"/>
        <v/>
      </c>
      <c r="S269" s="206" t="str">
        <f t="shared" ca="1" si="59"/>
        <v/>
      </c>
      <c r="U269" s="75"/>
    </row>
    <row r="270" spans="2:21" ht="17.25" customHeight="1" x14ac:dyDescent="0.25">
      <c r="B270" s="207">
        <f t="shared" si="60"/>
        <v>52993</v>
      </c>
      <c r="C270" s="202" t="str">
        <f t="shared" ca="1" si="51"/>
        <v/>
      </c>
      <c r="D270" s="203" t="str">
        <f t="shared" ca="1" si="48"/>
        <v/>
      </c>
      <c r="E270" s="204">
        <f t="shared" ca="1" si="52"/>
        <v>0</v>
      </c>
      <c r="F270" s="204">
        <f t="shared" ca="1" si="53"/>
        <v>0</v>
      </c>
      <c r="G270" s="204" t="str">
        <f t="shared" ca="1" si="54"/>
        <v/>
      </c>
      <c r="H270" s="205">
        <f t="shared" ca="1" si="55"/>
        <v>0</v>
      </c>
      <c r="I270" s="206" t="str">
        <f t="shared" ca="1" si="56"/>
        <v/>
      </c>
      <c r="K270" s="206" t="str">
        <f t="shared" ca="1" si="47"/>
        <v/>
      </c>
      <c r="L270" s="265" t="str">
        <f ca="1">IF(D270="","",IFERROR(INDEX('Lifetime PD'!$C$57:$ED$105,MATCH(ECL!$D$18,'Lifetime PD'!$B$57:$B$105,0),MATCH(ECL!D270,'Lifetime PD'!$C$56:$FZ$56,0)),0))</f>
        <v/>
      </c>
      <c r="M270" s="265" t="str">
        <f t="shared" ca="1" si="49"/>
        <v/>
      </c>
      <c r="N270" s="266" t="str">
        <f t="shared" ca="1" si="50"/>
        <v/>
      </c>
      <c r="O270" s="206" t="str">
        <f t="shared" ca="1" si="57"/>
        <v/>
      </c>
      <c r="Q270" s="265" t="str">
        <f ca="1">IF(D270="","",IFERROR(INDEX('FL PD'!$C$61:$ED$109,MATCH(ECL!$D$18,'FL PD'!$B$61:$B$109,0),MATCH(ECL!D270,'FL PD'!$C$60:$FZ$60,0)),0))</f>
        <v/>
      </c>
      <c r="R270" s="265" t="str">
        <f t="shared" ca="1" si="58"/>
        <v/>
      </c>
      <c r="S270" s="206" t="str">
        <f t="shared" ca="1" si="59"/>
        <v/>
      </c>
      <c r="U270" s="75"/>
    </row>
    <row r="271" spans="2:21" ht="17.25" customHeight="1" x14ac:dyDescent="0.25">
      <c r="B271" s="207">
        <f t="shared" si="60"/>
        <v>53021</v>
      </c>
      <c r="C271" s="202" t="str">
        <f t="shared" ca="1" si="51"/>
        <v/>
      </c>
      <c r="D271" s="203" t="str">
        <f t="shared" ca="1" si="48"/>
        <v/>
      </c>
      <c r="E271" s="204">
        <f t="shared" ca="1" si="52"/>
        <v>0</v>
      </c>
      <c r="F271" s="204">
        <f t="shared" ca="1" si="53"/>
        <v>0</v>
      </c>
      <c r="G271" s="204" t="str">
        <f t="shared" ca="1" si="54"/>
        <v/>
      </c>
      <c r="H271" s="205">
        <f t="shared" ca="1" si="55"/>
        <v>0</v>
      </c>
      <c r="I271" s="206" t="str">
        <f t="shared" ca="1" si="56"/>
        <v/>
      </c>
      <c r="K271" s="206" t="str">
        <f t="shared" ca="1" si="47"/>
        <v/>
      </c>
      <c r="L271" s="265" t="str">
        <f ca="1">IF(D271="","",IFERROR(INDEX('Lifetime PD'!$C$57:$ED$105,MATCH(ECL!$D$18,'Lifetime PD'!$B$57:$B$105,0),MATCH(ECL!D271,'Lifetime PD'!$C$56:$FZ$56,0)),0))</f>
        <v/>
      </c>
      <c r="M271" s="265" t="str">
        <f t="shared" ca="1" si="49"/>
        <v/>
      </c>
      <c r="N271" s="266" t="str">
        <f t="shared" ca="1" si="50"/>
        <v/>
      </c>
      <c r="O271" s="206" t="str">
        <f t="shared" ca="1" si="57"/>
        <v/>
      </c>
      <c r="Q271" s="265" t="str">
        <f ca="1">IF(D271="","",IFERROR(INDEX('FL PD'!$C$61:$ED$109,MATCH(ECL!$D$18,'FL PD'!$B$61:$B$109,0),MATCH(ECL!D271,'FL PD'!$C$60:$FZ$60,0)),0))</f>
        <v/>
      </c>
      <c r="R271" s="265" t="str">
        <f t="shared" ca="1" si="58"/>
        <v/>
      </c>
      <c r="S271" s="206" t="str">
        <f t="shared" ca="1" si="59"/>
        <v/>
      </c>
      <c r="U271" s="75"/>
    </row>
    <row r="272" spans="2:21" ht="17.25" customHeight="1" x14ac:dyDescent="0.25">
      <c r="B272" s="207">
        <f t="shared" si="60"/>
        <v>53052</v>
      </c>
      <c r="C272" s="202" t="str">
        <f t="shared" ca="1" si="51"/>
        <v/>
      </c>
      <c r="D272" s="203" t="str">
        <f t="shared" ca="1" si="48"/>
        <v/>
      </c>
      <c r="E272" s="204">
        <f t="shared" ca="1" si="52"/>
        <v>0</v>
      </c>
      <c r="F272" s="204">
        <f t="shared" ca="1" si="53"/>
        <v>0</v>
      </c>
      <c r="G272" s="204" t="str">
        <f t="shared" ca="1" si="54"/>
        <v/>
      </c>
      <c r="H272" s="205">
        <f t="shared" ca="1" si="55"/>
        <v>0</v>
      </c>
      <c r="I272" s="206" t="str">
        <f t="shared" ca="1" si="56"/>
        <v/>
      </c>
      <c r="K272" s="206" t="str">
        <f t="shared" ca="1" si="47"/>
        <v/>
      </c>
      <c r="L272" s="265" t="str">
        <f ca="1">IF(D272="","",IFERROR(INDEX('Lifetime PD'!$C$57:$ED$105,MATCH(ECL!$D$18,'Lifetime PD'!$B$57:$B$105,0),MATCH(ECL!D272,'Lifetime PD'!$C$56:$FZ$56,0)),0))</f>
        <v/>
      </c>
      <c r="M272" s="265" t="str">
        <f t="shared" ca="1" si="49"/>
        <v/>
      </c>
      <c r="N272" s="266" t="str">
        <f t="shared" ca="1" si="50"/>
        <v/>
      </c>
      <c r="O272" s="206" t="str">
        <f t="shared" ca="1" si="57"/>
        <v/>
      </c>
      <c r="Q272" s="265" t="str">
        <f ca="1">IF(D272="","",IFERROR(INDEX('FL PD'!$C$61:$ED$109,MATCH(ECL!$D$18,'FL PD'!$B$61:$B$109,0),MATCH(ECL!D272,'FL PD'!$C$60:$FZ$60,0)),0))</f>
        <v/>
      </c>
      <c r="R272" s="265" t="str">
        <f t="shared" ca="1" si="58"/>
        <v/>
      </c>
      <c r="S272" s="206" t="str">
        <f t="shared" ca="1" si="59"/>
        <v/>
      </c>
      <c r="U272" s="75"/>
    </row>
    <row r="273" spans="2:21" ht="17.25" customHeight="1" x14ac:dyDescent="0.25">
      <c r="B273" s="207">
        <f t="shared" si="60"/>
        <v>53082</v>
      </c>
      <c r="C273" s="202" t="str">
        <f t="shared" ca="1" si="51"/>
        <v/>
      </c>
      <c r="D273" s="203" t="str">
        <f t="shared" ca="1" si="48"/>
        <v/>
      </c>
      <c r="E273" s="204">
        <f t="shared" ca="1" si="52"/>
        <v>0</v>
      </c>
      <c r="F273" s="204">
        <f t="shared" ca="1" si="53"/>
        <v>0</v>
      </c>
      <c r="G273" s="204" t="str">
        <f t="shared" ca="1" si="54"/>
        <v/>
      </c>
      <c r="H273" s="205">
        <f t="shared" ca="1" si="55"/>
        <v>0</v>
      </c>
      <c r="I273" s="206" t="str">
        <f t="shared" ca="1" si="56"/>
        <v/>
      </c>
      <c r="K273" s="206" t="str">
        <f t="shared" ca="1" si="47"/>
        <v/>
      </c>
      <c r="L273" s="265" t="str">
        <f ca="1">IF(D273="","",IFERROR(INDEX('Lifetime PD'!$C$57:$ED$105,MATCH(ECL!$D$18,'Lifetime PD'!$B$57:$B$105,0),MATCH(ECL!D273,'Lifetime PD'!$C$56:$FZ$56,0)),0))</f>
        <v/>
      </c>
      <c r="M273" s="265" t="str">
        <f t="shared" ca="1" si="49"/>
        <v/>
      </c>
      <c r="N273" s="266" t="str">
        <f t="shared" ca="1" si="50"/>
        <v/>
      </c>
      <c r="O273" s="206" t="str">
        <f t="shared" ca="1" si="57"/>
        <v/>
      </c>
      <c r="Q273" s="265" t="str">
        <f ca="1">IF(D273="","",IFERROR(INDEX('FL PD'!$C$61:$ED$109,MATCH(ECL!$D$18,'FL PD'!$B$61:$B$109,0),MATCH(ECL!D273,'FL PD'!$C$60:$FZ$60,0)),0))</f>
        <v/>
      </c>
      <c r="R273" s="265" t="str">
        <f t="shared" ca="1" si="58"/>
        <v/>
      </c>
      <c r="S273" s="206" t="str">
        <f t="shared" ca="1" si="59"/>
        <v/>
      </c>
      <c r="U273" s="75"/>
    </row>
    <row r="274" spans="2:21" ht="17.25" customHeight="1" x14ac:dyDescent="0.25">
      <c r="B274" s="207">
        <f t="shared" si="60"/>
        <v>53113</v>
      </c>
      <c r="C274" s="202" t="str">
        <f t="shared" ca="1" si="51"/>
        <v/>
      </c>
      <c r="D274" s="203" t="str">
        <f t="shared" ca="1" si="48"/>
        <v/>
      </c>
      <c r="E274" s="204">
        <f t="shared" ca="1" si="52"/>
        <v>0</v>
      </c>
      <c r="F274" s="204">
        <f t="shared" ca="1" si="53"/>
        <v>0</v>
      </c>
      <c r="G274" s="204" t="str">
        <f t="shared" ca="1" si="54"/>
        <v/>
      </c>
      <c r="H274" s="205">
        <f t="shared" ca="1" si="55"/>
        <v>0</v>
      </c>
      <c r="I274" s="206" t="str">
        <f t="shared" ca="1" si="56"/>
        <v/>
      </c>
      <c r="K274" s="206" t="str">
        <f t="shared" ca="1" si="47"/>
        <v/>
      </c>
      <c r="L274" s="265" t="str">
        <f ca="1">IF(D274="","",IFERROR(INDEX('Lifetime PD'!$C$57:$ED$105,MATCH(ECL!$D$18,'Lifetime PD'!$B$57:$B$105,0),MATCH(ECL!D274,'Lifetime PD'!$C$56:$FZ$56,0)),0))</f>
        <v/>
      </c>
      <c r="M274" s="265" t="str">
        <f t="shared" ca="1" si="49"/>
        <v/>
      </c>
      <c r="N274" s="266" t="str">
        <f t="shared" ca="1" si="50"/>
        <v/>
      </c>
      <c r="O274" s="206" t="str">
        <f t="shared" ca="1" si="57"/>
        <v/>
      </c>
      <c r="Q274" s="265" t="str">
        <f ca="1">IF(D274="","",IFERROR(INDEX('FL PD'!$C$61:$ED$109,MATCH(ECL!$D$18,'FL PD'!$B$61:$B$109,0),MATCH(ECL!D274,'FL PD'!$C$60:$FZ$60,0)),0))</f>
        <v/>
      </c>
      <c r="R274" s="265" t="str">
        <f t="shared" ca="1" si="58"/>
        <v/>
      </c>
      <c r="S274" s="206" t="str">
        <f t="shared" ca="1" si="59"/>
        <v/>
      </c>
      <c r="U274" s="75"/>
    </row>
    <row r="275" spans="2:21" ht="17.25" customHeight="1" x14ac:dyDescent="0.25">
      <c r="B275" s="207">
        <f t="shared" si="60"/>
        <v>53143</v>
      </c>
      <c r="C275" s="202" t="str">
        <f t="shared" ca="1" si="51"/>
        <v/>
      </c>
      <c r="D275" s="203" t="str">
        <f t="shared" ca="1" si="48"/>
        <v/>
      </c>
      <c r="E275" s="204">
        <f t="shared" ca="1" si="52"/>
        <v>0</v>
      </c>
      <c r="F275" s="204">
        <f t="shared" ca="1" si="53"/>
        <v>0</v>
      </c>
      <c r="G275" s="204" t="str">
        <f t="shared" ca="1" si="54"/>
        <v/>
      </c>
      <c r="H275" s="205">
        <f t="shared" ca="1" si="55"/>
        <v>0</v>
      </c>
      <c r="I275" s="206" t="str">
        <f t="shared" ca="1" si="56"/>
        <v/>
      </c>
      <c r="K275" s="206" t="str">
        <f t="shared" ca="1" si="47"/>
        <v/>
      </c>
      <c r="L275" s="265" t="str">
        <f ca="1">IF(D275="","",IFERROR(INDEX('Lifetime PD'!$C$57:$ED$105,MATCH(ECL!$D$18,'Lifetime PD'!$B$57:$B$105,0),MATCH(ECL!D275,'Lifetime PD'!$C$56:$FZ$56,0)),0))</f>
        <v/>
      </c>
      <c r="M275" s="265" t="str">
        <f t="shared" ca="1" si="49"/>
        <v/>
      </c>
      <c r="N275" s="266" t="str">
        <f t="shared" ca="1" si="50"/>
        <v/>
      </c>
      <c r="O275" s="206" t="str">
        <f t="shared" ca="1" si="57"/>
        <v/>
      </c>
      <c r="Q275" s="265" t="str">
        <f ca="1">IF(D275="","",IFERROR(INDEX('FL PD'!$C$61:$ED$109,MATCH(ECL!$D$18,'FL PD'!$B$61:$B$109,0),MATCH(ECL!D275,'FL PD'!$C$60:$FZ$60,0)),0))</f>
        <v/>
      </c>
      <c r="R275" s="265" t="str">
        <f t="shared" ca="1" si="58"/>
        <v/>
      </c>
      <c r="S275" s="206" t="str">
        <f t="shared" ca="1" si="59"/>
        <v/>
      </c>
      <c r="U275" s="75"/>
    </row>
    <row r="276" spans="2:21" ht="17.25" customHeight="1" x14ac:dyDescent="0.25">
      <c r="B276" s="207">
        <f t="shared" si="60"/>
        <v>53174</v>
      </c>
      <c r="C276" s="202" t="str">
        <f t="shared" ca="1" si="51"/>
        <v/>
      </c>
      <c r="D276" s="203" t="str">
        <f t="shared" ca="1" si="48"/>
        <v/>
      </c>
      <c r="E276" s="204">
        <f t="shared" ca="1" si="52"/>
        <v>0</v>
      </c>
      <c r="F276" s="204">
        <f t="shared" ca="1" si="53"/>
        <v>0</v>
      </c>
      <c r="G276" s="204" t="str">
        <f t="shared" ca="1" si="54"/>
        <v/>
      </c>
      <c r="H276" s="205">
        <f t="shared" ca="1" si="55"/>
        <v>0</v>
      </c>
      <c r="I276" s="206" t="str">
        <f t="shared" ca="1" si="56"/>
        <v/>
      </c>
      <c r="K276" s="206" t="str">
        <f t="shared" ca="1" si="47"/>
        <v/>
      </c>
      <c r="L276" s="265" t="str">
        <f ca="1">IF(D276="","",IFERROR(INDEX('Lifetime PD'!$C$57:$ED$105,MATCH(ECL!$D$18,'Lifetime PD'!$B$57:$B$105,0),MATCH(ECL!D276,'Lifetime PD'!$C$56:$FZ$56,0)),0))</f>
        <v/>
      </c>
      <c r="M276" s="265" t="str">
        <f t="shared" ca="1" si="49"/>
        <v/>
      </c>
      <c r="N276" s="266" t="str">
        <f t="shared" ca="1" si="50"/>
        <v/>
      </c>
      <c r="O276" s="206" t="str">
        <f t="shared" ca="1" si="57"/>
        <v/>
      </c>
      <c r="Q276" s="265" t="str">
        <f ca="1">IF(D276="","",IFERROR(INDEX('FL PD'!$C$61:$ED$109,MATCH(ECL!$D$18,'FL PD'!$B$61:$B$109,0),MATCH(ECL!D276,'FL PD'!$C$60:$FZ$60,0)),0))</f>
        <v/>
      </c>
      <c r="R276" s="265" t="str">
        <f t="shared" ca="1" si="58"/>
        <v/>
      </c>
      <c r="S276" s="206" t="str">
        <f t="shared" ca="1" si="59"/>
        <v/>
      </c>
      <c r="U276" s="75"/>
    </row>
    <row r="277" spans="2:21" ht="17.25" customHeight="1" x14ac:dyDescent="0.25">
      <c r="B277" s="207">
        <f t="shared" si="60"/>
        <v>53205</v>
      </c>
      <c r="C277" s="202" t="str">
        <f t="shared" ca="1" si="51"/>
        <v/>
      </c>
      <c r="D277" s="203" t="str">
        <f t="shared" ca="1" si="48"/>
        <v/>
      </c>
      <c r="E277" s="204">
        <f t="shared" ca="1" si="52"/>
        <v>0</v>
      </c>
      <c r="F277" s="204">
        <f t="shared" ca="1" si="53"/>
        <v>0</v>
      </c>
      <c r="G277" s="204" t="str">
        <f t="shared" ca="1" si="54"/>
        <v/>
      </c>
      <c r="H277" s="205">
        <f t="shared" ca="1" si="55"/>
        <v>0</v>
      </c>
      <c r="I277" s="206" t="str">
        <f t="shared" ca="1" si="56"/>
        <v/>
      </c>
      <c r="K277" s="206" t="str">
        <f t="shared" ca="1" si="47"/>
        <v/>
      </c>
      <c r="L277" s="265" t="str">
        <f ca="1">IF(D277="","",IFERROR(INDEX('Lifetime PD'!$C$57:$ED$105,MATCH(ECL!$D$18,'Lifetime PD'!$B$57:$B$105,0),MATCH(ECL!D277,'Lifetime PD'!$C$56:$FZ$56,0)),0))</f>
        <v/>
      </c>
      <c r="M277" s="265" t="str">
        <f t="shared" ca="1" si="49"/>
        <v/>
      </c>
      <c r="N277" s="266" t="str">
        <f t="shared" ca="1" si="50"/>
        <v/>
      </c>
      <c r="O277" s="206" t="str">
        <f t="shared" ca="1" si="57"/>
        <v/>
      </c>
      <c r="Q277" s="265" t="str">
        <f ca="1">IF(D277="","",IFERROR(INDEX('FL PD'!$C$61:$ED$109,MATCH(ECL!$D$18,'FL PD'!$B$61:$B$109,0),MATCH(ECL!D277,'FL PD'!$C$60:$FZ$60,0)),0))</f>
        <v/>
      </c>
      <c r="R277" s="265" t="str">
        <f t="shared" ca="1" si="58"/>
        <v/>
      </c>
      <c r="S277" s="206" t="str">
        <f t="shared" ca="1" si="59"/>
        <v/>
      </c>
      <c r="U277" s="75"/>
    </row>
    <row r="278" spans="2:21" ht="17.25" customHeight="1" x14ac:dyDescent="0.25">
      <c r="B278" s="207">
        <f t="shared" si="60"/>
        <v>53235</v>
      </c>
      <c r="C278" s="202" t="str">
        <f t="shared" ca="1" si="51"/>
        <v/>
      </c>
      <c r="D278" s="203" t="str">
        <f t="shared" ca="1" si="48"/>
        <v/>
      </c>
      <c r="E278" s="204">
        <f t="shared" ca="1" si="52"/>
        <v>0</v>
      </c>
      <c r="F278" s="204">
        <f t="shared" ca="1" si="53"/>
        <v>0</v>
      </c>
      <c r="G278" s="204" t="str">
        <f t="shared" ca="1" si="54"/>
        <v/>
      </c>
      <c r="H278" s="205">
        <f t="shared" ca="1" si="55"/>
        <v>0</v>
      </c>
      <c r="I278" s="206" t="str">
        <f t="shared" ca="1" si="56"/>
        <v/>
      </c>
      <c r="K278" s="206" t="str">
        <f t="shared" ca="1" si="47"/>
        <v/>
      </c>
      <c r="L278" s="265" t="str">
        <f ca="1">IF(D278="","",IFERROR(INDEX('Lifetime PD'!$C$57:$ED$105,MATCH(ECL!$D$18,'Lifetime PD'!$B$57:$B$105,0),MATCH(ECL!D278,'Lifetime PD'!$C$56:$FZ$56,0)),0))</f>
        <v/>
      </c>
      <c r="M278" s="265" t="str">
        <f t="shared" ca="1" si="49"/>
        <v/>
      </c>
      <c r="N278" s="266" t="str">
        <f t="shared" ca="1" si="50"/>
        <v/>
      </c>
      <c r="O278" s="206" t="str">
        <f t="shared" ca="1" si="57"/>
        <v/>
      </c>
      <c r="Q278" s="265" t="str">
        <f ca="1">IF(D278="","",IFERROR(INDEX('FL PD'!$C$61:$ED$109,MATCH(ECL!$D$18,'FL PD'!$B$61:$B$109,0),MATCH(ECL!D278,'FL PD'!$C$60:$FZ$60,0)),0))</f>
        <v/>
      </c>
      <c r="R278" s="265" t="str">
        <f t="shared" ca="1" si="58"/>
        <v/>
      </c>
      <c r="S278" s="206" t="str">
        <f t="shared" ca="1" si="59"/>
        <v/>
      </c>
      <c r="U278" s="75"/>
    </row>
    <row r="279" spans="2:21" ht="17.25" customHeight="1" x14ac:dyDescent="0.25">
      <c r="B279" s="207">
        <f t="shared" si="60"/>
        <v>53266</v>
      </c>
      <c r="C279" s="202" t="str">
        <f t="shared" ca="1" si="51"/>
        <v/>
      </c>
      <c r="D279" s="203" t="str">
        <f t="shared" ca="1" si="48"/>
        <v/>
      </c>
      <c r="E279" s="204">
        <f t="shared" ca="1" si="52"/>
        <v>0</v>
      </c>
      <c r="F279" s="204">
        <f t="shared" ca="1" si="53"/>
        <v>0</v>
      </c>
      <c r="G279" s="204" t="str">
        <f t="shared" ca="1" si="54"/>
        <v/>
      </c>
      <c r="H279" s="205">
        <f t="shared" ca="1" si="55"/>
        <v>0</v>
      </c>
      <c r="I279" s="206" t="str">
        <f t="shared" ca="1" si="56"/>
        <v/>
      </c>
      <c r="K279" s="206" t="str">
        <f t="shared" ca="1" si="47"/>
        <v/>
      </c>
      <c r="L279" s="265" t="str">
        <f ca="1">IF(D279="","",IFERROR(INDEX('Lifetime PD'!$C$57:$ED$105,MATCH(ECL!$D$18,'Lifetime PD'!$B$57:$B$105,0),MATCH(ECL!D279,'Lifetime PD'!$C$56:$FZ$56,0)),0))</f>
        <v/>
      </c>
      <c r="M279" s="265" t="str">
        <f t="shared" ca="1" si="49"/>
        <v/>
      </c>
      <c r="N279" s="266" t="str">
        <f t="shared" ca="1" si="50"/>
        <v/>
      </c>
      <c r="O279" s="206" t="str">
        <f t="shared" ca="1" si="57"/>
        <v/>
      </c>
      <c r="Q279" s="265" t="str">
        <f ca="1">IF(D279="","",IFERROR(INDEX('FL PD'!$C$61:$ED$109,MATCH(ECL!$D$18,'FL PD'!$B$61:$B$109,0),MATCH(ECL!D279,'FL PD'!$C$60:$FZ$60,0)),0))</f>
        <v/>
      </c>
      <c r="R279" s="265" t="str">
        <f t="shared" ca="1" si="58"/>
        <v/>
      </c>
      <c r="S279" s="206" t="str">
        <f t="shared" ca="1" si="59"/>
        <v/>
      </c>
      <c r="U279" s="75"/>
    </row>
    <row r="280" spans="2:21" ht="17.25" customHeight="1" x14ac:dyDescent="0.25">
      <c r="B280" s="207">
        <f t="shared" si="60"/>
        <v>53296</v>
      </c>
      <c r="C280" s="202" t="str">
        <f t="shared" ca="1" si="51"/>
        <v/>
      </c>
      <c r="D280" s="203" t="str">
        <f t="shared" ca="1" si="48"/>
        <v/>
      </c>
      <c r="E280" s="204">
        <f t="shared" ca="1" si="52"/>
        <v>0</v>
      </c>
      <c r="F280" s="204">
        <f t="shared" ca="1" si="53"/>
        <v>0</v>
      </c>
      <c r="G280" s="204" t="str">
        <f t="shared" ca="1" si="54"/>
        <v/>
      </c>
      <c r="H280" s="205">
        <f t="shared" ca="1" si="55"/>
        <v>0</v>
      </c>
      <c r="I280" s="206" t="str">
        <f t="shared" ca="1" si="56"/>
        <v/>
      </c>
      <c r="K280" s="206" t="str">
        <f t="shared" ca="1" si="47"/>
        <v/>
      </c>
      <c r="L280" s="265" t="str">
        <f ca="1">IF(D280="","",IFERROR(INDEX('Lifetime PD'!$C$57:$ED$105,MATCH(ECL!$D$18,'Lifetime PD'!$B$57:$B$105,0),MATCH(ECL!D280,'Lifetime PD'!$C$56:$FZ$56,0)),0))</f>
        <v/>
      </c>
      <c r="M280" s="265" t="str">
        <f t="shared" ca="1" si="49"/>
        <v/>
      </c>
      <c r="N280" s="266" t="str">
        <f t="shared" ca="1" si="50"/>
        <v/>
      </c>
      <c r="O280" s="206" t="str">
        <f t="shared" ca="1" si="57"/>
        <v/>
      </c>
      <c r="Q280" s="265" t="str">
        <f ca="1">IF(D280="","",IFERROR(INDEX('FL PD'!$C$61:$ED$109,MATCH(ECL!$D$18,'FL PD'!$B$61:$B$109,0),MATCH(ECL!D280,'FL PD'!$C$60:$FZ$60,0)),0))</f>
        <v/>
      </c>
      <c r="R280" s="265" t="str">
        <f t="shared" ca="1" si="58"/>
        <v/>
      </c>
      <c r="S280" s="206" t="str">
        <f t="shared" ca="1" si="59"/>
        <v/>
      </c>
      <c r="U280" s="75"/>
    </row>
    <row r="281" spans="2:21" ht="17.25" customHeight="1" x14ac:dyDescent="0.25">
      <c r="B281" s="207">
        <f t="shared" si="60"/>
        <v>53327</v>
      </c>
      <c r="C281" s="202" t="str">
        <f t="shared" ca="1" si="51"/>
        <v/>
      </c>
      <c r="D281" s="203" t="str">
        <f t="shared" ca="1" si="48"/>
        <v/>
      </c>
      <c r="E281" s="204">
        <f t="shared" ca="1" si="52"/>
        <v>0</v>
      </c>
      <c r="F281" s="204">
        <f t="shared" ca="1" si="53"/>
        <v>0</v>
      </c>
      <c r="G281" s="204" t="str">
        <f t="shared" ca="1" si="54"/>
        <v/>
      </c>
      <c r="H281" s="205">
        <f t="shared" ca="1" si="55"/>
        <v>0</v>
      </c>
      <c r="I281" s="206" t="str">
        <f t="shared" ca="1" si="56"/>
        <v/>
      </c>
      <c r="K281" s="206" t="str">
        <f t="shared" ca="1" si="47"/>
        <v/>
      </c>
      <c r="L281" s="265" t="str">
        <f ca="1">IF(D281="","",IFERROR(INDEX('Lifetime PD'!$C$57:$ED$105,MATCH(ECL!$D$18,'Lifetime PD'!$B$57:$B$105,0),MATCH(ECL!D281,'Lifetime PD'!$C$56:$FZ$56,0)),0))</f>
        <v/>
      </c>
      <c r="M281" s="265" t="str">
        <f t="shared" ca="1" si="49"/>
        <v/>
      </c>
      <c r="N281" s="266" t="str">
        <f t="shared" ca="1" si="50"/>
        <v/>
      </c>
      <c r="O281" s="206" t="str">
        <f t="shared" ca="1" si="57"/>
        <v/>
      </c>
      <c r="Q281" s="265" t="str">
        <f ca="1">IF(D281="","",IFERROR(INDEX('FL PD'!$C$61:$ED$109,MATCH(ECL!$D$18,'FL PD'!$B$61:$B$109,0),MATCH(ECL!D281,'FL PD'!$C$60:$FZ$60,0)),0))</f>
        <v/>
      </c>
      <c r="R281" s="265" t="str">
        <f t="shared" ca="1" si="58"/>
        <v/>
      </c>
      <c r="S281" s="206" t="str">
        <f t="shared" ca="1" si="59"/>
        <v/>
      </c>
      <c r="U281" s="75"/>
    </row>
    <row r="282" spans="2:21" ht="17.25" customHeight="1" x14ac:dyDescent="0.25">
      <c r="B282" s="207">
        <f t="shared" si="60"/>
        <v>53358</v>
      </c>
      <c r="C282" s="202" t="str">
        <f t="shared" ca="1" si="51"/>
        <v/>
      </c>
      <c r="D282" s="203" t="str">
        <f t="shared" ca="1" si="48"/>
        <v/>
      </c>
      <c r="E282" s="204">
        <f t="shared" ca="1" si="52"/>
        <v>0</v>
      </c>
      <c r="F282" s="204">
        <f t="shared" ca="1" si="53"/>
        <v>0</v>
      </c>
      <c r="G282" s="204" t="str">
        <f t="shared" ca="1" si="54"/>
        <v/>
      </c>
      <c r="H282" s="205">
        <f t="shared" ca="1" si="55"/>
        <v>0</v>
      </c>
      <c r="I282" s="206" t="str">
        <f t="shared" ca="1" si="56"/>
        <v/>
      </c>
      <c r="K282" s="206" t="str">
        <f t="shared" ca="1" si="47"/>
        <v/>
      </c>
      <c r="L282" s="265" t="str">
        <f ca="1">IF(D282="","",IFERROR(INDEX('Lifetime PD'!$C$57:$ED$105,MATCH(ECL!$D$18,'Lifetime PD'!$B$57:$B$105,0),MATCH(ECL!D282,'Lifetime PD'!$C$56:$FZ$56,0)),0))</f>
        <v/>
      </c>
      <c r="M282" s="265" t="str">
        <f t="shared" ca="1" si="49"/>
        <v/>
      </c>
      <c r="N282" s="266" t="str">
        <f t="shared" ca="1" si="50"/>
        <v/>
      </c>
      <c r="O282" s="206" t="str">
        <f t="shared" ca="1" si="57"/>
        <v/>
      </c>
      <c r="Q282" s="265" t="str">
        <f ca="1">IF(D282="","",IFERROR(INDEX('FL PD'!$C$61:$ED$109,MATCH(ECL!$D$18,'FL PD'!$B$61:$B$109,0),MATCH(ECL!D282,'FL PD'!$C$60:$FZ$60,0)),0))</f>
        <v/>
      </c>
      <c r="R282" s="265" t="str">
        <f t="shared" ca="1" si="58"/>
        <v/>
      </c>
      <c r="S282" s="206" t="str">
        <f t="shared" ca="1" si="59"/>
        <v/>
      </c>
      <c r="U282" s="75"/>
    </row>
    <row r="283" spans="2:21" ht="17.25" customHeight="1" x14ac:dyDescent="0.25">
      <c r="B283" s="207">
        <f t="shared" si="60"/>
        <v>53386</v>
      </c>
      <c r="C283" s="202" t="str">
        <f t="shared" ca="1" si="51"/>
        <v/>
      </c>
      <c r="D283" s="203" t="str">
        <f t="shared" ca="1" si="48"/>
        <v/>
      </c>
      <c r="E283" s="204">
        <f t="shared" ca="1" si="52"/>
        <v>0</v>
      </c>
      <c r="F283" s="204">
        <f t="shared" ca="1" si="53"/>
        <v>0</v>
      </c>
      <c r="G283" s="204" t="str">
        <f t="shared" ca="1" si="54"/>
        <v/>
      </c>
      <c r="H283" s="205">
        <f t="shared" ca="1" si="55"/>
        <v>0</v>
      </c>
      <c r="I283" s="206" t="str">
        <f t="shared" ca="1" si="56"/>
        <v/>
      </c>
      <c r="K283" s="206" t="str">
        <f t="shared" ca="1" si="47"/>
        <v/>
      </c>
      <c r="L283" s="265" t="str">
        <f ca="1">IF(D283="","",IFERROR(INDEX('Lifetime PD'!$C$57:$ED$105,MATCH(ECL!$D$18,'Lifetime PD'!$B$57:$B$105,0),MATCH(ECL!D283,'Lifetime PD'!$C$56:$FZ$56,0)),0))</f>
        <v/>
      </c>
      <c r="M283" s="265" t="str">
        <f t="shared" ca="1" si="49"/>
        <v/>
      </c>
      <c r="N283" s="266" t="str">
        <f t="shared" ca="1" si="50"/>
        <v/>
      </c>
      <c r="O283" s="206" t="str">
        <f t="shared" ca="1" si="57"/>
        <v/>
      </c>
      <c r="Q283" s="265" t="str">
        <f ca="1">IF(D283="","",IFERROR(INDEX('FL PD'!$C$61:$ED$109,MATCH(ECL!$D$18,'FL PD'!$B$61:$B$109,0),MATCH(ECL!D283,'FL PD'!$C$60:$FZ$60,0)),0))</f>
        <v/>
      </c>
      <c r="R283" s="265" t="str">
        <f t="shared" ca="1" si="58"/>
        <v/>
      </c>
      <c r="S283" s="206" t="str">
        <f t="shared" ca="1" si="59"/>
        <v/>
      </c>
      <c r="U283" s="75"/>
    </row>
    <row r="284" spans="2:21" ht="17.25" customHeight="1" x14ac:dyDescent="0.25">
      <c r="B284" s="207">
        <f t="shared" si="60"/>
        <v>53417</v>
      </c>
      <c r="C284" s="202" t="str">
        <f t="shared" ca="1" si="51"/>
        <v/>
      </c>
      <c r="D284" s="203" t="str">
        <f t="shared" ca="1" si="48"/>
        <v/>
      </c>
      <c r="E284" s="204">
        <f t="shared" ca="1" si="52"/>
        <v>0</v>
      </c>
      <c r="F284" s="204">
        <f t="shared" ca="1" si="53"/>
        <v>0</v>
      </c>
      <c r="G284" s="204" t="str">
        <f t="shared" ca="1" si="54"/>
        <v/>
      </c>
      <c r="H284" s="205">
        <f t="shared" ca="1" si="55"/>
        <v>0</v>
      </c>
      <c r="I284" s="206" t="str">
        <f t="shared" ca="1" si="56"/>
        <v/>
      </c>
      <c r="K284" s="206" t="str">
        <f t="shared" ca="1" si="47"/>
        <v/>
      </c>
      <c r="L284" s="265" t="str">
        <f ca="1">IF(D284="","",IFERROR(INDEX('Lifetime PD'!$C$57:$ED$105,MATCH(ECL!$D$18,'Lifetime PD'!$B$57:$B$105,0),MATCH(ECL!D284,'Lifetime PD'!$C$56:$FZ$56,0)),0))</f>
        <v/>
      </c>
      <c r="M284" s="265" t="str">
        <f t="shared" ca="1" si="49"/>
        <v/>
      </c>
      <c r="N284" s="266" t="str">
        <f t="shared" ca="1" si="50"/>
        <v/>
      </c>
      <c r="O284" s="206" t="str">
        <f t="shared" ca="1" si="57"/>
        <v/>
      </c>
      <c r="Q284" s="265" t="str">
        <f ca="1">IF(D284="","",IFERROR(INDEX('FL PD'!$C$61:$ED$109,MATCH(ECL!$D$18,'FL PD'!$B$61:$B$109,0),MATCH(ECL!D284,'FL PD'!$C$60:$FZ$60,0)),0))</f>
        <v/>
      </c>
      <c r="R284" s="265" t="str">
        <f t="shared" ca="1" si="58"/>
        <v/>
      </c>
      <c r="S284" s="206" t="str">
        <f t="shared" ca="1" si="59"/>
        <v/>
      </c>
      <c r="U284" s="75"/>
    </row>
    <row r="285" spans="2:21" ht="17.25" customHeight="1" x14ac:dyDescent="0.25">
      <c r="B285" s="207">
        <f t="shared" si="60"/>
        <v>53447</v>
      </c>
      <c r="C285" s="202" t="str">
        <f t="shared" ca="1" si="51"/>
        <v/>
      </c>
      <c r="D285" s="203" t="str">
        <f t="shared" ca="1" si="48"/>
        <v/>
      </c>
      <c r="E285" s="204">
        <f t="shared" ca="1" si="52"/>
        <v>0</v>
      </c>
      <c r="F285" s="204">
        <f t="shared" ca="1" si="53"/>
        <v>0</v>
      </c>
      <c r="G285" s="204" t="str">
        <f t="shared" ca="1" si="54"/>
        <v/>
      </c>
      <c r="H285" s="205">
        <f t="shared" ca="1" si="55"/>
        <v>0</v>
      </c>
      <c r="I285" s="206" t="str">
        <f t="shared" ca="1" si="56"/>
        <v/>
      </c>
      <c r="K285" s="206" t="str">
        <f t="shared" ref="K285:K348" ca="1" si="61">IF(D285="","",IF(C285&gt;YEAR($D$2), I285,0))</f>
        <v/>
      </c>
      <c r="L285" s="265" t="str">
        <f ca="1">IF(D285="","",IFERROR(INDEX('Lifetime PD'!$C$57:$ED$105,MATCH(ECL!$D$18,'Lifetime PD'!$B$57:$B$105,0),MATCH(ECL!D285,'Lifetime PD'!$C$56:$FZ$56,0)),0))</f>
        <v/>
      </c>
      <c r="M285" s="265" t="str">
        <f t="shared" ca="1" si="49"/>
        <v/>
      </c>
      <c r="N285" s="266" t="str">
        <f t="shared" ca="1" si="50"/>
        <v/>
      </c>
      <c r="O285" s="206" t="str">
        <f t="shared" ca="1" si="57"/>
        <v/>
      </c>
      <c r="Q285" s="265" t="str">
        <f ca="1">IF(D285="","",IFERROR(INDEX('FL PD'!$C$61:$ED$109,MATCH(ECL!$D$18,'FL PD'!$B$61:$B$109,0),MATCH(ECL!D285,'FL PD'!$C$60:$FZ$60,0)),0))</f>
        <v/>
      </c>
      <c r="R285" s="265" t="str">
        <f t="shared" ca="1" si="58"/>
        <v/>
      </c>
      <c r="S285" s="206" t="str">
        <f t="shared" ca="1" si="59"/>
        <v/>
      </c>
      <c r="U285" s="75"/>
    </row>
    <row r="286" spans="2:21" ht="17.25" customHeight="1" x14ac:dyDescent="0.25">
      <c r="B286" s="207">
        <f t="shared" si="60"/>
        <v>53478</v>
      </c>
      <c r="C286" s="202" t="str">
        <f t="shared" ca="1" si="51"/>
        <v/>
      </c>
      <c r="D286" s="203" t="str">
        <f t="shared" ref="D286:D349" ca="1" si="62">IF(C286="","",(YEAR(C286)-YEAR($D$6))*12+MONTH(C286)-MONTH($D$6))</f>
        <v/>
      </c>
      <c r="E286" s="204">
        <f t="shared" ca="1" si="52"/>
        <v>0</v>
      </c>
      <c r="F286" s="204">
        <f t="shared" ca="1" si="53"/>
        <v>0</v>
      </c>
      <c r="G286" s="204" t="str">
        <f t="shared" ca="1" si="54"/>
        <v/>
      </c>
      <c r="H286" s="205">
        <f t="shared" ca="1" si="55"/>
        <v>0</v>
      </c>
      <c r="I286" s="206" t="str">
        <f t="shared" ca="1" si="56"/>
        <v/>
      </c>
      <c r="K286" s="206" t="str">
        <f t="shared" ca="1" si="61"/>
        <v/>
      </c>
      <c r="L286" s="265" t="str">
        <f ca="1">IF(D286="","",IFERROR(INDEX('Lifetime PD'!$C$57:$ED$105,MATCH(ECL!$D$18,'Lifetime PD'!$B$57:$B$105,0),MATCH(ECL!D286,'Lifetime PD'!$C$56:$FZ$56,0)),0))</f>
        <v/>
      </c>
      <c r="M286" s="265" t="str">
        <f t="shared" ref="M286:M349" ca="1" si="63">IF(D286="","",$D$17)</f>
        <v/>
      </c>
      <c r="N286" s="266" t="str">
        <f t="shared" ref="N286:N349" ca="1" si="64">IFERROR(IF(D286="","",1/((1+$D$19)^((C286-$D$2)/365))),1)</f>
        <v/>
      </c>
      <c r="O286" s="206" t="str">
        <f t="shared" ca="1" si="57"/>
        <v/>
      </c>
      <c r="Q286" s="265" t="str">
        <f ca="1">IF(D286="","",IFERROR(INDEX('FL PD'!$C$61:$ED$109,MATCH(ECL!$D$18,'FL PD'!$B$61:$B$109,0),MATCH(ECL!D286,'FL PD'!$C$60:$FZ$60,0)),0))</f>
        <v/>
      </c>
      <c r="R286" s="265" t="str">
        <f t="shared" ca="1" si="58"/>
        <v/>
      </c>
      <c r="S286" s="206" t="str">
        <f t="shared" ca="1" si="59"/>
        <v/>
      </c>
      <c r="U286" s="75"/>
    </row>
    <row r="287" spans="2:21" ht="17.25" customHeight="1" x14ac:dyDescent="0.25">
      <c r="B287" s="207">
        <f t="shared" si="60"/>
        <v>53508</v>
      </c>
      <c r="C287" s="202" t="str">
        <f t="shared" ref="C287:C350" ca="1" si="65">IFERROR(IF($D$7&gt;C286,EOMONTH(C286,1),""),"")</f>
        <v/>
      </c>
      <c r="D287" s="203" t="str">
        <f t="shared" ca="1" si="62"/>
        <v/>
      </c>
      <c r="E287" s="204">
        <f t="shared" ref="E287:E350" ca="1" si="66">IF(D287="",0,(IF(AND($D$14="Bullet",MOD(D287,(((YEAR($D$7)-YEAR($D$6))*12)+(MONTH($D$7)-MONTH($D$6))))&gt;0),0,IF(AND($D$14="Quarterly",MOD(D287,3)&gt;0),0,IF(AND($D$14="Semi Annually",MOD(D287,6)&gt;0),0,IF(AND($D$14="Annually",MOD(D287,12)&gt;0),0,$D$13))))))</f>
        <v>0</v>
      </c>
      <c r="F287" s="204">
        <f t="shared" ref="F287:F350" ca="1" si="67">IF(D287="",0,(IF(AND($D$16="Bullet",MOD(D287,(((YEAR($D$7)-YEAR($D$6))*12)+(MONTH($D$7)-MONTH($D$6))))&gt;0),0,IF(AND($D$16="Quarterly",MOD(D287,3)&gt;0),0,IF(AND($D$16="Semi Annually",MOD(D287,6)&gt;0),0,IF(AND($D$16="Annually",MOD(D287,12)&gt;0),0,$D$15))))))</f>
        <v>0</v>
      </c>
      <c r="G287" s="204" t="str">
        <f t="shared" ref="G287:G350" ca="1" si="68">IFERROR(IF(D287&gt;=$D$9,I286,IF(D287="","",IF(SUM(E287+F287)&gt;I286,I286,SUM(E287+F287)))),"")</f>
        <v/>
      </c>
      <c r="H287" s="205">
        <f t="shared" ref="H287:H350" ca="1" si="69">IF(D287=0,0,IF($D$12=0,0,IF(AND($D$10="Non-revolving",D287&lt;=((YEAR($D$8)-YEAR($D$6))*12)+(MONTH($D$8)-MONTH($D$6))),($D$12)/(((YEAR($D$8)-YEAR($D$6))*12)+(MONTH($D$8)-MONTH($D$6))),IF(AND($D$10="Revolving",D287&lt;=12,$D$9&gt;12),$D$12/12,IF(AND($D$10="Revolving",D287&lt;=($D$9-1),$D$9&lt;=12),IFERROR(($D$12/($D$9-1)),$D$12/$D$9),0)))))</f>
        <v>0</v>
      </c>
      <c r="I287" s="206" t="str">
        <f t="shared" ref="I287:I350" ca="1" si="70">IF(D287="","",I286-G287+H287)</f>
        <v/>
      </c>
      <c r="K287" s="206" t="str">
        <f t="shared" ca="1" si="61"/>
        <v/>
      </c>
      <c r="L287" s="265" t="str">
        <f ca="1">IF(D287="","",IFERROR(INDEX('Lifetime PD'!$C$57:$ED$105,MATCH(ECL!$D$18,'Lifetime PD'!$B$57:$B$105,0),MATCH(ECL!D287,'Lifetime PD'!$C$56:$FZ$56,0)),0))</f>
        <v/>
      </c>
      <c r="M287" s="265" t="str">
        <f t="shared" ca="1" si="63"/>
        <v/>
      </c>
      <c r="N287" s="266" t="str">
        <f t="shared" ca="1" si="64"/>
        <v/>
      </c>
      <c r="O287" s="206" t="str">
        <f t="shared" ref="O287:O350" ca="1" si="71">IF(D287="","",K287*L287*M287*N287)</f>
        <v/>
      </c>
      <c r="Q287" s="265" t="str">
        <f ca="1">IF(D287="","",IFERROR(INDEX('FL PD'!$C$61:$ED$109,MATCH(ECL!$D$18,'FL PD'!$B$61:$B$109,0),MATCH(ECL!D287,'FL PD'!$C$60:$FZ$60,0)),0))</f>
        <v/>
      </c>
      <c r="R287" s="265" t="str">
        <f t="shared" ref="R287:R350" ca="1" si="72">M287</f>
        <v/>
      </c>
      <c r="S287" s="206" t="str">
        <f t="shared" ref="S287:S350" ca="1" si="73">IF(D287="","",K287*Q287*R287*N287)</f>
        <v/>
      </c>
      <c r="U287" s="75"/>
    </row>
    <row r="288" spans="2:21" ht="17.25" customHeight="1" x14ac:dyDescent="0.25">
      <c r="B288" s="207">
        <f t="shared" si="60"/>
        <v>53539</v>
      </c>
      <c r="C288" s="202" t="str">
        <f t="shared" ca="1" si="65"/>
        <v/>
      </c>
      <c r="D288" s="203" t="str">
        <f t="shared" ca="1" si="62"/>
        <v/>
      </c>
      <c r="E288" s="204">
        <f t="shared" ca="1" si="66"/>
        <v>0</v>
      </c>
      <c r="F288" s="204">
        <f t="shared" ca="1" si="67"/>
        <v>0</v>
      </c>
      <c r="G288" s="204" t="str">
        <f t="shared" ca="1" si="68"/>
        <v/>
      </c>
      <c r="H288" s="205">
        <f t="shared" ca="1" si="69"/>
        <v>0</v>
      </c>
      <c r="I288" s="206" t="str">
        <f t="shared" ca="1" si="70"/>
        <v/>
      </c>
      <c r="K288" s="206" t="str">
        <f t="shared" ca="1" si="61"/>
        <v/>
      </c>
      <c r="L288" s="265" t="str">
        <f ca="1">IF(D288="","",IFERROR(INDEX('Lifetime PD'!$C$57:$ED$105,MATCH(ECL!$D$18,'Lifetime PD'!$B$57:$B$105,0),MATCH(ECL!D288,'Lifetime PD'!$C$56:$FZ$56,0)),0))</f>
        <v/>
      </c>
      <c r="M288" s="265" t="str">
        <f t="shared" ca="1" si="63"/>
        <v/>
      </c>
      <c r="N288" s="266" t="str">
        <f t="shared" ca="1" si="64"/>
        <v/>
      </c>
      <c r="O288" s="206" t="str">
        <f t="shared" ca="1" si="71"/>
        <v/>
      </c>
      <c r="Q288" s="265" t="str">
        <f ca="1">IF(D288="","",IFERROR(INDEX('FL PD'!$C$61:$ED$109,MATCH(ECL!$D$18,'FL PD'!$B$61:$B$109,0),MATCH(ECL!D288,'FL PD'!$C$60:$FZ$60,0)),0))</f>
        <v/>
      </c>
      <c r="R288" s="265" t="str">
        <f t="shared" ca="1" si="72"/>
        <v/>
      </c>
      <c r="S288" s="206" t="str">
        <f t="shared" ca="1" si="73"/>
        <v/>
      </c>
      <c r="U288" s="75"/>
    </row>
    <row r="289" spans="2:21" ht="17.25" customHeight="1" x14ac:dyDescent="0.25">
      <c r="B289" s="207">
        <f t="shared" si="60"/>
        <v>53570</v>
      </c>
      <c r="C289" s="202" t="str">
        <f t="shared" ca="1" si="65"/>
        <v/>
      </c>
      <c r="D289" s="203" t="str">
        <f t="shared" ca="1" si="62"/>
        <v/>
      </c>
      <c r="E289" s="204">
        <f t="shared" ca="1" si="66"/>
        <v>0</v>
      </c>
      <c r="F289" s="204">
        <f t="shared" ca="1" si="67"/>
        <v>0</v>
      </c>
      <c r="G289" s="204" t="str">
        <f t="shared" ca="1" si="68"/>
        <v/>
      </c>
      <c r="H289" s="205">
        <f t="shared" ca="1" si="69"/>
        <v>0</v>
      </c>
      <c r="I289" s="206" t="str">
        <f t="shared" ca="1" si="70"/>
        <v/>
      </c>
      <c r="K289" s="206" t="str">
        <f t="shared" ca="1" si="61"/>
        <v/>
      </c>
      <c r="L289" s="265" t="str">
        <f ca="1">IF(D289="","",IFERROR(INDEX('Lifetime PD'!$C$57:$ED$105,MATCH(ECL!$D$18,'Lifetime PD'!$B$57:$B$105,0),MATCH(ECL!D289,'Lifetime PD'!$C$56:$FZ$56,0)),0))</f>
        <v/>
      </c>
      <c r="M289" s="265" t="str">
        <f t="shared" ca="1" si="63"/>
        <v/>
      </c>
      <c r="N289" s="266" t="str">
        <f t="shared" ca="1" si="64"/>
        <v/>
      </c>
      <c r="O289" s="206" t="str">
        <f t="shared" ca="1" si="71"/>
        <v/>
      </c>
      <c r="Q289" s="265" t="str">
        <f ca="1">IF(D289="","",IFERROR(INDEX('FL PD'!$C$61:$ED$109,MATCH(ECL!$D$18,'FL PD'!$B$61:$B$109,0),MATCH(ECL!D289,'FL PD'!$C$60:$FZ$60,0)),0))</f>
        <v/>
      </c>
      <c r="R289" s="265" t="str">
        <f t="shared" ca="1" si="72"/>
        <v/>
      </c>
      <c r="S289" s="206" t="str">
        <f t="shared" ca="1" si="73"/>
        <v/>
      </c>
      <c r="U289" s="75"/>
    </row>
    <row r="290" spans="2:21" ht="17.25" customHeight="1" x14ac:dyDescent="0.25">
      <c r="B290" s="207">
        <f t="shared" si="60"/>
        <v>53600</v>
      </c>
      <c r="C290" s="202" t="str">
        <f t="shared" ca="1" si="65"/>
        <v/>
      </c>
      <c r="D290" s="203" t="str">
        <f t="shared" ca="1" si="62"/>
        <v/>
      </c>
      <c r="E290" s="204">
        <f t="shared" ca="1" si="66"/>
        <v>0</v>
      </c>
      <c r="F290" s="204">
        <f t="shared" ca="1" si="67"/>
        <v>0</v>
      </c>
      <c r="G290" s="204" t="str">
        <f t="shared" ca="1" si="68"/>
        <v/>
      </c>
      <c r="H290" s="205">
        <f t="shared" ca="1" si="69"/>
        <v>0</v>
      </c>
      <c r="I290" s="206" t="str">
        <f t="shared" ca="1" si="70"/>
        <v/>
      </c>
      <c r="K290" s="206" t="str">
        <f t="shared" ca="1" si="61"/>
        <v/>
      </c>
      <c r="L290" s="265" t="str">
        <f ca="1">IF(D290="","",IFERROR(INDEX('Lifetime PD'!$C$57:$ED$105,MATCH(ECL!$D$18,'Lifetime PD'!$B$57:$B$105,0),MATCH(ECL!D290,'Lifetime PD'!$C$56:$FZ$56,0)),0))</f>
        <v/>
      </c>
      <c r="M290" s="265" t="str">
        <f t="shared" ca="1" si="63"/>
        <v/>
      </c>
      <c r="N290" s="266" t="str">
        <f t="shared" ca="1" si="64"/>
        <v/>
      </c>
      <c r="O290" s="206" t="str">
        <f t="shared" ca="1" si="71"/>
        <v/>
      </c>
      <c r="Q290" s="265" t="str">
        <f ca="1">IF(D290="","",IFERROR(INDEX('FL PD'!$C$61:$ED$109,MATCH(ECL!$D$18,'FL PD'!$B$61:$B$109,0),MATCH(ECL!D290,'FL PD'!$C$60:$FZ$60,0)),0))</f>
        <v/>
      </c>
      <c r="R290" s="265" t="str">
        <f t="shared" ca="1" si="72"/>
        <v/>
      </c>
      <c r="S290" s="206" t="str">
        <f t="shared" ca="1" si="73"/>
        <v/>
      </c>
      <c r="U290" s="75"/>
    </row>
    <row r="291" spans="2:21" ht="17.25" customHeight="1" x14ac:dyDescent="0.25">
      <c r="B291" s="207">
        <f t="shared" si="60"/>
        <v>53631</v>
      </c>
      <c r="C291" s="202" t="str">
        <f t="shared" ca="1" si="65"/>
        <v/>
      </c>
      <c r="D291" s="203" t="str">
        <f t="shared" ca="1" si="62"/>
        <v/>
      </c>
      <c r="E291" s="204">
        <f t="shared" ca="1" si="66"/>
        <v>0</v>
      </c>
      <c r="F291" s="204">
        <f t="shared" ca="1" si="67"/>
        <v>0</v>
      </c>
      <c r="G291" s="204" t="str">
        <f t="shared" ca="1" si="68"/>
        <v/>
      </c>
      <c r="H291" s="205">
        <f t="shared" ca="1" si="69"/>
        <v>0</v>
      </c>
      <c r="I291" s="206" t="str">
        <f t="shared" ca="1" si="70"/>
        <v/>
      </c>
      <c r="K291" s="206" t="str">
        <f t="shared" ca="1" si="61"/>
        <v/>
      </c>
      <c r="L291" s="265" t="str">
        <f ca="1">IF(D291="","",IFERROR(INDEX('Lifetime PD'!$C$57:$ED$105,MATCH(ECL!$D$18,'Lifetime PD'!$B$57:$B$105,0),MATCH(ECL!D291,'Lifetime PD'!$C$56:$FZ$56,0)),0))</f>
        <v/>
      </c>
      <c r="M291" s="265" t="str">
        <f t="shared" ca="1" si="63"/>
        <v/>
      </c>
      <c r="N291" s="266" t="str">
        <f t="shared" ca="1" si="64"/>
        <v/>
      </c>
      <c r="O291" s="206" t="str">
        <f t="shared" ca="1" si="71"/>
        <v/>
      </c>
      <c r="Q291" s="265" t="str">
        <f ca="1">IF(D291="","",IFERROR(INDEX('FL PD'!$C$61:$ED$109,MATCH(ECL!$D$18,'FL PD'!$B$61:$B$109,0),MATCH(ECL!D291,'FL PD'!$C$60:$FZ$60,0)),0))</f>
        <v/>
      </c>
      <c r="R291" s="265" t="str">
        <f t="shared" ca="1" si="72"/>
        <v/>
      </c>
      <c r="S291" s="206" t="str">
        <f t="shared" ca="1" si="73"/>
        <v/>
      </c>
      <c r="U291" s="75"/>
    </row>
    <row r="292" spans="2:21" ht="17.25" customHeight="1" x14ac:dyDescent="0.25">
      <c r="B292" s="207">
        <f t="shared" si="60"/>
        <v>53661</v>
      </c>
      <c r="C292" s="202" t="str">
        <f t="shared" ca="1" si="65"/>
        <v/>
      </c>
      <c r="D292" s="203" t="str">
        <f t="shared" ca="1" si="62"/>
        <v/>
      </c>
      <c r="E292" s="204">
        <f t="shared" ca="1" si="66"/>
        <v>0</v>
      </c>
      <c r="F292" s="204">
        <f t="shared" ca="1" si="67"/>
        <v>0</v>
      </c>
      <c r="G292" s="204" t="str">
        <f t="shared" ca="1" si="68"/>
        <v/>
      </c>
      <c r="H292" s="205">
        <f t="shared" ca="1" si="69"/>
        <v>0</v>
      </c>
      <c r="I292" s="206" t="str">
        <f t="shared" ca="1" si="70"/>
        <v/>
      </c>
      <c r="K292" s="206" t="str">
        <f t="shared" ca="1" si="61"/>
        <v/>
      </c>
      <c r="L292" s="265" t="str">
        <f ca="1">IF(D292="","",IFERROR(INDEX('Lifetime PD'!$C$57:$ED$105,MATCH(ECL!$D$18,'Lifetime PD'!$B$57:$B$105,0),MATCH(ECL!D292,'Lifetime PD'!$C$56:$FZ$56,0)),0))</f>
        <v/>
      </c>
      <c r="M292" s="265" t="str">
        <f t="shared" ca="1" si="63"/>
        <v/>
      </c>
      <c r="N292" s="266" t="str">
        <f t="shared" ca="1" si="64"/>
        <v/>
      </c>
      <c r="O292" s="206" t="str">
        <f t="shared" ca="1" si="71"/>
        <v/>
      </c>
      <c r="Q292" s="265" t="str">
        <f ca="1">IF(D292="","",IFERROR(INDEX('FL PD'!$C$61:$ED$109,MATCH(ECL!$D$18,'FL PD'!$B$61:$B$109,0),MATCH(ECL!D292,'FL PD'!$C$60:$FZ$60,0)),0))</f>
        <v/>
      </c>
      <c r="R292" s="265" t="str">
        <f t="shared" ca="1" si="72"/>
        <v/>
      </c>
      <c r="S292" s="206" t="str">
        <f t="shared" ca="1" si="73"/>
        <v/>
      </c>
      <c r="U292" s="75"/>
    </row>
    <row r="293" spans="2:21" ht="17.25" customHeight="1" x14ac:dyDescent="0.25">
      <c r="B293" s="207">
        <f t="shared" si="60"/>
        <v>53692</v>
      </c>
      <c r="C293" s="202" t="str">
        <f t="shared" ca="1" si="65"/>
        <v/>
      </c>
      <c r="D293" s="203" t="str">
        <f t="shared" ca="1" si="62"/>
        <v/>
      </c>
      <c r="E293" s="204">
        <f t="shared" ca="1" si="66"/>
        <v>0</v>
      </c>
      <c r="F293" s="204">
        <f t="shared" ca="1" si="67"/>
        <v>0</v>
      </c>
      <c r="G293" s="204" t="str">
        <f t="shared" ca="1" si="68"/>
        <v/>
      </c>
      <c r="H293" s="205">
        <f t="shared" ca="1" si="69"/>
        <v>0</v>
      </c>
      <c r="I293" s="206" t="str">
        <f t="shared" ca="1" si="70"/>
        <v/>
      </c>
      <c r="K293" s="206" t="str">
        <f t="shared" ca="1" si="61"/>
        <v/>
      </c>
      <c r="L293" s="265" t="str">
        <f ca="1">IF(D293="","",IFERROR(INDEX('Lifetime PD'!$C$57:$ED$105,MATCH(ECL!$D$18,'Lifetime PD'!$B$57:$B$105,0),MATCH(ECL!D293,'Lifetime PD'!$C$56:$FZ$56,0)),0))</f>
        <v/>
      </c>
      <c r="M293" s="265" t="str">
        <f t="shared" ca="1" si="63"/>
        <v/>
      </c>
      <c r="N293" s="266" t="str">
        <f t="shared" ca="1" si="64"/>
        <v/>
      </c>
      <c r="O293" s="206" t="str">
        <f t="shared" ca="1" si="71"/>
        <v/>
      </c>
      <c r="Q293" s="265" t="str">
        <f ca="1">IF(D293="","",IFERROR(INDEX('FL PD'!$C$61:$ED$109,MATCH(ECL!$D$18,'FL PD'!$B$61:$B$109,0),MATCH(ECL!D293,'FL PD'!$C$60:$FZ$60,0)),0))</f>
        <v/>
      </c>
      <c r="R293" s="265" t="str">
        <f t="shared" ca="1" si="72"/>
        <v/>
      </c>
      <c r="S293" s="206" t="str">
        <f t="shared" ca="1" si="73"/>
        <v/>
      </c>
      <c r="U293" s="75"/>
    </row>
    <row r="294" spans="2:21" ht="17.25" customHeight="1" x14ac:dyDescent="0.25">
      <c r="B294" s="207">
        <f t="shared" si="60"/>
        <v>53723</v>
      </c>
      <c r="C294" s="202" t="str">
        <f t="shared" ca="1" si="65"/>
        <v/>
      </c>
      <c r="D294" s="203" t="str">
        <f t="shared" ca="1" si="62"/>
        <v/>
      </c>
      <c r="E294" s="204">
        <f t="shared" ca="1" si="66"/>
        <v>0</v>
      </c>
      <c r="F294" s="204">
        <f t="shared" ca="1" si="67"/>
        <v>0</v>
      </c>
      <c r="G294" s="204" t="str">
        <f t="shared" ca="1" si="68"/>
        <v/>
      </c>
      <c r="H294" s="205">
        <f t="shared" ca="1" si="69"/>
        <v>0</v>
      </c>
      <c r="I294" s="206" t="str">
        <f t="shared" ca="1" si="70"/>
        <v/>
      </c>
      <c r="K294" s="206" t="str">
        <f t="shared" ca="1" si="61"/>
        <v/>
      </c>
      <c r="L294" s="265" t="str">
        <f ca="1">IF(D294="","",IFERROR(INDEX('Lifetime PD'!$C$57:$ED$105,MATCH(ECL!$D$18,'Lifetime PD'!$B$57:$B$105,0),MATCH(ECL!D294,'Lifetime PD'!$C$56:$FZ$56,0)),0))</f>
        <v/>
      </c>
      <c r="M294" s="265" t="str">
        <f t="shared" ca="1" si="63"/>
        <v/>
      </c>
      <c r="N294" s="266" t="str">
        <f t="shared" ca="1" si="64"/>
        <v/>
      </c>
      <c r="O294" s="206" t="str">
        <f t="shared" ca="1" si="71"/>
        <v/>
      </c>
      <c r="Q294" s="265" t="str">
        <f ca="1">IF(D294="","",IFERROR(INDEX('FL PD'!$C$61:$ED$109,MATCH(ECL!$D$18,'FL PD'!$B$61:$B$109,0),MATCH(ECL!D294,'FL PD'!$C$60:$FZ$60,0)),0))</f>
        <v/>
      </c>
      <c r="R294" s="265" t="str">
        <f t="shared" ca="1" si="72"/>
        <v/>
      </c>
      <c r="S294" s="206" t="str">
        <f t="shared" ca="1" si="73"/>
        <v/>
      </c>
      <c r="U294" s="75"/>
    </row>
    <row r="295" spans="2:21" ht="17.25" customHeight="1" x14ac:dyDescent="0.25">
      <c r="B295" s="207">
        <f t="shared" si="60"/>
        <v>53751</v>
      </c>
      <c r="C295" s="202" t="str">
        <f t="shared" ca="1" si="65"/>
        <v/>
      </c>
      <c r="D295" s="203" t="str">
        <f t="shared" ca="1" si="62"/>
        <v/>
      </c>
      <c r="E295" s="204">
        <f t="shared" ca="1" si="66"/>
        <v>0</v>
      </c>
      <c r="F295" s="204">
        <f t="shared" ca="1" si="67"/>
        <v>0</v>
      </c>
      <c r="G295" s="204" t="str">
        <f t="shared" ca="1" si="68"/>
        <v/>
      </c>
      <c r="H295" s="205">
        <f t="shared" ca="1" si="69"/>
        <v>0</v>
      </c>
      <c r="I295" s="206" t="str">
        <f t="shared" ca="1" si="70"/>
        <v/>
      </c>
      <c r="K295" s="206" t="str">
        <f t="shared" ca="1" si="61"/>
        <v/>
      </c>
      <c r="L295" s="265" t="str">
        <f ca="1">IF(D295="","",IFERROR(INDEX('Lifetime PD'!$C$57:$ED$105,MATCH(ECL!$D$18,'Lifetime PD'!$B$57:$B$105,0),MATCH(ECL!D295,'Lifetime PD'!$C$56:$FZ$56,0)),0))</f>
        <v/>
      </c>
      <c r="M295" s="265" t="str">
        <f t="shared" ca="1" si="63"/>
        <v/>
      </c>
      <c r="N295" s="266" t="str">
        <f t="shared" ca="1" si="64"/>
        <v/>
      </c>
      <c r="O295" s="206" t="str">
        <f t="shared" ca="1" si="71"/>
        <v/>
      </c>
      <c r="Q295" s="265" t="str">
        <f ca="1">IF(D295="","",IFERROR(INDEX('FL PD'!$C$61:$ED$109,MATCH(ECL!$D$18,'FL PD'!$B$61:$B$109,0),MATCH(ECL!D295,'FL PD'!$C$60:$FZ$60,0)),0))</f>
        <v/>
      </c>
      <c r="R295" s="265" t="str">
        <f t="shared" ca="1" si="72"/>
        <v/>
      </c>
      <c r="S295" s="206" t="str">
        <f t="shared" ca="1" si="73"/>
        <v/>
      </c>
      <c r="U295" s="75"/>
    </row>
    <row r="296" spans="2:21" ht="17.25" customHeight="1" x14ac:dyDescent="0.25">
      <c r="B296" s="207">
        <f t="shared" si="60"/>
        <v>53782</v>
      </c>
      <c r="C296" s="202" t="str">
        <f t="shared" ca="1" si="65"/>
        <v/>
      </c>
      <c r="D296" s="203" t="str">
        <f t="shared" ca="1" si="62"/>
        <v/>
      </c>
      <c r="E296" s="204">
        <f t="shared" ca="1" si="66"/>
        <v>0</v>
      </c>
      <c r="F296" s="204">
        <f t="shared" ca="1" si="67"/>
        <v>0</v>
      </c>
      <c r="G296" s="204" t="str">
        <f t="shared" ca="1" si="68"/>
        <v/>
      </c>
      <c r="H296" s="205">
        <f t="shared" ca="1" si="69"/>
        <v>0</v>
      </c>
      <c r="I296" s="206" t="str">
        <f t="shared" ca="1" si="70"/>
        <v/>
      </c>
      <c r="K296" s="206" t="str">
        <f t="shared" ca="1" si="61"/>
        <v/>
      </c>
      <c r="L296" s="265" t="str">
        <f ca="1">IF(D296="","",IFERROR(INDEX('Lifetime PD'!$C$57:$ED$105,MATCH(ECL!$D$18,'Lifetime PD'!$B$57:$B$105,0),MATCH(ECL!D296,'Lifetime PD'!$C$56:$FZ$56,0)),0))</f>
        <v/>
      </c>
      <c r="M296" s="265" t="str">
        <f t="shared" ca="1" si="63"/>
        <v/>
      </c>
      <c r="N296" s="266" t="str">
        <f t="shared" ca="1" si="64"/>
        <v/>
      </c>
      <c r="O296" s="206" t="str">
        <f t="shared" ca="1" si="71"/>
        <v/>
      </c>
      <c r="Q296" s="265" t="str">
        <f ca="1">IF(D296="","",IFERROR(INDEX('FL PD'!$C$61:$ED$109,MATCH(ECL!$D$18,'FL PD'!$B$61:$B$109,0),MATCH(ECL!D296,'FL PD'!$C$60:$FZ$60,0)),0))</f>
        <v/>
      </c>
      <c r="R296" s="265" t="str">
        <f t="shared" ca="1" si="72"/>
        <v/>
      </c>
      <c r="S296" s="206" t="str">
        <f t="shared" ca="1" si="73"/>
        <v/>
      </c>
      <c r="U296" s="75"/>
    </row>
    <row r="297" spans="2:21" ht="17.25" customHeight="1" x14ac:dyDescent="0.25">
      <c r="B297" s="207">
        <f t="shared" si="60"/>
        <v>53812</v>
      </c>
      <c r="C297" s="202" t="str">
        <f t="shared" ca="1" si="65"/>
        <v/>
      </c>
      <c r="D297" s="203" t="str">
        <f t="shared" ca="1" si="62"/>
        <v/>
      </c>
      <c r="E297" s="204">
        <f t="shared" ca="1" si="66"/>
        <v>0</v>
      </c>
      <c r="F297" s="204">
        <f t="shared" ca="1" si="67"/>
        <v>0</v>
      </c>
      <c r="G297" s="204" t="str">
        <f t="shared" ca="1" si="68"/>
        <v/>
      </c>
      <c r="H297" s="205">
        <f t="shared" ca="1" si="69"/>
        <v>0</v>
      </c>
      <c r="I297" s="206" t="str">
        <f t="shared" ca="1" si="70"/>
        <v/>
      </c>
      <c r="K297" s="206" t="str">
        <f t="shared" ca="1" si="61"/>
        <v/>
      </c>
      <c r="L297" s="265" t="str">
        <f ca="1">IF(D297="","",IFERROR(INDEX('Lifetime PD'!$C$57:$ED$105,MATCH(ECL!$D$18,'Lifetime PD'!$B$57:$B$105,0),MATCH(ECL!D297,'Lifetime PD'!$C$56:$FZ$56,0)),0))</f>
        <v/>
      </c>
      <c r="M297" s="265" t="str">
        <f t="shared" ca="1" si="63"/>
        <v/>
      </c>
      <c r="N297" s="266" t="str">
        <f t="shared" ca="1" si="64"/>
        <v/>
      </c>
      <c r="O297" s="206" t="str">
        <f t="shared" ca="1" si="71"/>
        <v/>
      </c>
      <c r="Q297" s="265" t="str">
        <f ca="1">IF(D297="","",IFERROR(INDEX('FL PD'!$C$61:$ED$109,MATCH(ECL!$D$18,'FL PD'!$B$61:$B$109,0),MATCH(ECL!D297,'FL PD'!$C$60:$FZ$60,0)),0))</f>
        <v/>
      </c>
      <c r="R297" s="265" t="str">
        <f t="shared" ca="1" si="72"/>
        <v/>
      </c>
      <c r="S297" s="206" t="str">
        <f t="shared" ca="1" si="73"/>
        <v/>
      </c>
      <c r="U297" s="75"/>
    </row>
    <row r="298" spans="2:21" ht="17.25" customHeight="1" x14ac:dyDescent="0.25">
      <c r="B298" s="207">
        <f t="shared" si="60"/>
        <v>53843</v>
      </c>
      <c r="C298" s="202" t="str">
        <f t="shared" ca="1" si="65"/>
        <v/>
      </c>
      <c r="D298" s="203" t="str">
        <f t="shared" ca="1" si="62"/>
        <v/>
      </c>
      <c r="E298" s="204">
        <f t="shared" ca="1" si="66"/>
        <v>0</v>
      </c>
      <c r="F298" s="204">
        <f t="shared" ca="1" si="67"/>
        <v>0</v>
      </c>
      <c r="G298" s="204" t="str">
        <f t="shared" ca="1" si="68"/>
        <v/>
      </c>
      <c r="H298" s="205">
        <f t="shared" ca="1" si="69"/>
        <v>0</v>
      </c>
      <c r="I298" s="206" t="str">
        <f t="shared" ca="1" si="70"/>
        <v/>
      </c>
      <c r="K298" s="206" t="str">
        <f t="shared" ca="1" si="61"/>
        <v/>
      </c>
      <c r="L298" s="265" t="str">
        <f ca="1">IF(D298="","",IFERROR(INDEX('Lifetime PD'!$C$57:$ED$105,MATCH(ECL!$D$18,'Lifetime PD'!$B$57:$B$105,0),MATCH(ECL!D298,'Lifetime PD'!$C$56:$FZ$56,0)),0))</f>
        <v/>
      </c>
      <c r="M298" s="265" t="str">
        <f t="shared" ca="1" si="63"/>
        <v/>
      </c>
      <c r="N298" s="266" t="str">
        <f t="shared" ca="1" si="64"/>
        <v/>
      </c>
      <c r="O298" s="206" t="str">
        <f t="shared" ca="1" si="71"/>
        <v/>
      </c>
      <c r="Q298" s="265" t="str">
        <f ca="1">IF(D298="","",IFERROR(INDEX('FL PD'!$C$61:$ED$109,MATCH(ECL!$D$18,'FL PD'!$B$61:$B$109,0),MATCH(ECL!D298,'FL PD'!$C$60:$FZ$60,0)),0))</f>
        <v/>
      </c>
      <c r="R298" s="265" t="str">
        <f t="shared" ca="1" si="72"/>
        <v/>
      </c>
      <c r="S298" s="206" t="str">
        <f t="shared" ca="1" si="73"/>
        <v/>
      </c>
      <c r="U298" s="75"/>
    </row>
    <row r="299" spans="2:21" ht="17.25" customHeight="1" x14ac:dyDescent="0.25">
      <c r="B299" s="207">
        <f t="shared" si="60"/>
        <v>53873</v>
      </c>
      <c r="C299" s="202" t="str">
        <f t="shared" ca="1" si="65"/>
        <v/>
      </c>
      <c r="D299" s="203" t="str">
        <f t="shared" ca="1" si="62"/>
        <v/>
      </c>
      <c r="E299" s="204">
        <f t="shared" ca="1" si="66"/>
        <v>0</v>
      </c>
      <c r="F299" s="204">
        <f t="shared" ca="1" si="67"/>
        <v>0</v>
      </c>
      <c r="G299" s="204" t="str">
        <f t="shared" ca="1" si="68"/>
        <v/>
      </c>
      <c r="H299" s="205">
        <f t="shared" ca="1" si="69"/>
        <v>0</v>
      </c>
      <c r="I299" s="206" t="str">
        <f t="shared" ca="1" si="70"/>
        <v/>
      </c>
      <c r="K299" s="206" t="str">
        <f t="shared" ca="1" si="61"/>
        <v/>
      </c>
      <c r="L299" s="265" t="str">
        <f ca="1">IF(D299="","",IFERROR(INDEX('Lifetime PD'!$C$57:$ED$105,MATCH(ECL!$D$18,'Lifetime PD'!$B$57:$B$105,0),MATCH(ECL!D299,'Lifetime PD'!$C$56:$FZ$56,0)),0))</f>
        <v/>
      </c>
      <c r="M299" s="265" t="str">
        <f t="shared" ca="1" si="63"/>
        <v/>
      </c>
      <c r="N299" s="266" t="str">
        <f t="shared" ca="1" si="64"/>
        <v/>
      </c>
      <c r="O299" s="206" t="str">
        <f t="shared" ca="1" si="71"/>
        <v/>
      </c>
      <c r="Q299" s="265" t="str">
        <f ca="1">IF(D299="","",IFERROR(INDEX('FL PD'!$C$61:$ED$109,MATCH(ECL!$D$18,'FL PD'!$B$61:$B$109,0),MATCH(ECL!D299,'FL PD'!$C$60:$FZ$60,0)),0))</f>
        <v/>
      </c>
      <c r="R299" s="265" t="str">
        <f t="shared" ca="1" si="72"/>
        <v/>
      </c>
      <c r="S299" s="206" t="str">
        <f t="shared" ca="1" si="73"/>
        <v/>
      </c>
      <c r="U299" s="75"/>
    </row>
    <row r="300" spans="2:21" ht="17.25" customHeight="1" x14ac:dyDescent="0.25">
      <c r="B300" s="207">
        <f t="shared" si="60"/>
        <v>53904</v>
      </c>
      <c r="C300" s="202" t="str">
        <f t="shared" ca="1" si="65"/>
        <v/>
      </c>
      <c r="D300" s="203" t="str">
        <f t="shared" ca="1" si="62"/>
        <v/>
      </c>
      <c r="E300" s="204">
        <f t="shared" ca="1" si="66"/>
        <v>0</v>
      </c>
      <c r="F300" s="204">
        <f t="shared" ca="1" si="67"/>
        <v>0</v>
      </c>
      <c r="G300" s="204" t="str">
        <f t="shared" ca="1" si="68"/>
        <v/>
      </c>
      <c r="H300" s="205">
        <f t="shared" ca="1" si="69"/>
        <v>0</v>
      </c>
      <c r="I300" s="206" t="str">
        <f t="shared" ca="1" si="70"/>
        <v/>
      </c>
      <c r="K300" s="206" t="str">
        <f t="shared" ca="1" si="61"/>
        <v/>
      </c>
      <c r="L300" s="265" t="str">
        <f ca="1">IF(D300="","",IFERROR(INDEX('Lifetime PD'!$C$57:$ED$105,MATCH(ECL!$D$18,'Lifetime PD'!$B$57:$B$105,0),MATCH(ECL!D300,'Lifetime PD'!$C$56:$FZ$56,0)),0))</f>
        <v/>
      </c>
      <c r="M300" s="265" t="str">
        <f t="shared" ca="1" si="63"/>
        <v/>
      </c>
      <c r="N300" s="266" t="str">
        <f t="shared" ca="1" si="64"/>
        <v/>
      </c>
      <c r="O300" s="206" t="str">
        <f t="shared" ca="1" si="71"/>
        <v/>
      </c>
      <c r="Q300" s="265" t="str">
        <f ca="1">IF(D300="","",IFERROR(INDEX('FL PD'!$C$61:$ED$109,MATCH(ECL!$D$18,'FL PD'!$B$61:$B$109,0),MATCH(ECL!D300,'FL PD'!$C$60:$FZ$60,0)),0))</f>
        <v/>
      </c>
      <c r="R300" s="265" t="str">
        <f t="shared" ca="1" si="72"/>
        <v/>
      </c>
      <c r="S300" s="206" t="str">
        <f t="shared" ca="1" si="73"/>
        <v/>
      </c>
      <c r="U300" s="75"/>
    </row>
    <row r="301" spans="2:21" ht="17.25" customHeight="1" x14ac:dyDescent="0.25">
      <c r="B301" s="207">
        <f t="shared" si="60"/>
        <v>53935</v>
      </c>
      <c r="C301" s="202" t="str">
        <f t="shared" ca="1" si="65"/>
        <v/>
      </c>
      <c r="D301" s="203" t="str">
        <f t="shared" ca="1" si="62"/>
        <v/>
      </c>
      <c r="E301" s="204">
        <f t="shared" ca="1" si="66"/>
        <v>0</v>
      </c>
      <c r="F301" s="204">
        <f t="shared" ca="1" si="67"/>
        <v>0</v>
      </c>
      <c r="G301" s="204" t="str">
        <f t="shared" ca="1" si="68"/>
        <v/>
      </c>
      <c r="H301" s="205">
        <f t="shared" ca="1" si="69"/>
        <v>0</v>
      </c>
      <c r="I301" s="206" t="str">
        <f t="shared" ca="1" si="70"/>
        <v/>
      </c>
      <c r="K301" s="206" t="str">
        <f t="shared" ca="1" si="61"/>
        <v/>
      </c>
      <c r="L301" s="265" t="str">
        <f ca="1">IF(D301="","",IFERROR(INDEX('Lifetime PD'!$C$57:$ED$105,MATCH(ECL!$D$18,'Lifetime PD'!$B$57:$B$105,0),MATCH(ECL!D301,'Lifetime PD'!$C$56:$FZ$56,0)),0))</f>
        <v/>
      </c>
      <c r="M301" s="265" t="str">
        <f t="shared" ca="1" si="63"/>
        <v/>
      </c>
      <c r="N301" s="266" t="str">
        <f t="shared" ca="1" si="64"/>
        <v/>
      </c>
      <c r="O301" s="206" t="str">
        <f t="shared" ca="1" si="71"/>
        <v/>
      </c>
      <c r="Q301" s="265" t="str">
        <f ca="1">IF(D301="","",IFERROR(INDEX('FL PD'!$C$61:$ED$109,MATCH(ECL!$D$18,'FL PD'!$B$61:$B$109,0),MATCH(ECL!D301,'FL PD'!$C$60:$FZ$60,0)),0))</f>
        <v/>
      </c>
      <c r="R301" s="265" t="str">
        <f t="shared" ca="1" si="72"/>
        <v/>
      </c>
      <c r="S301" s="206" t="str">
        <f t="shared" ca="1" si="73"/>
        <v/>
      </c>
      <c r="U301" s="75"/>
    </row>
    <row r="302" spans="2:21" ht="17.25" customHeight="1" x14ac:dyDescent="0.25">
      <c r="B302" s="207">
        <f t="shared" si="60"/>
        <v>53965</v>
      </c>
      <c r="C302" s="202" t="str">
        <f t="shared" ca="1" si="65"/>
        <v/>
      </c>
      <c r="D302" s="203" t="str">
        <f t="shared" ca="1" si="62"/>
        <v/>
      </c>
      <c r="E302" s="204">
        <f t="shared" ca="1" si="66"/>
        <v>0</v>
      </c>
      <c r="F302" s="204">
        <f t="shared" ca="1" si="67"/>
        <v>0</v>
      </c>
      <c r="G302" s="204" t="str">
        <f t="shared" ca="1" si="68"/>
        <v/>
      </c>
      <c r="H302" s="205">
        <f t="shared" ca="1" si="69"/>
        <v>0</v>
      </c>
      <c r="I302" s="206" t="str">
        <f t="shared" ca="1" si="70"/>
        <v/>
      </c>
      <c r="K302" s="206" t="str">
        <f t="shared" ca="1" si="61"/>
        <v/>
      </c>
      <c r="L302" s="265" t="str">
        <f ca="1">IF(D302="","",IFERROR(INDEX('Lifetime PD'!$C$57:$ED$105,MATCH(ECL!$D$18,'Lifetime PD'!$B$57:$B$105,0),MATCH(ECL!D302,'Lifetime PD'!$C$56:$FZ$56,0)),0))</f>
        <v/>
      </c>
      <c r="M302" s="265" t="str">
        <f t="shared" ca="1" si="63"/>
        <v/>
      </c>
      <c r="N302" s="266" t="str">
        <f t="shared" ca="1" si="64"/>
        <v/>
      </c>
      <c r="O302" s="206" t="str">
        <f t="shared" ca="1" si="71"/>
        <v/>
      </c>
      <c r="Q302" s="265" t="str">
        <f ca="1">IF(D302="","",IFERROR(INDEX('FL PD'!$C$61:$ED$109,MATCH(ECL!$D$18,'FL PD'!$B$61:$B$109,0),MATCH(ECL!D302,'FL PD'!$C$60:$FZ$60,0)),0))</f>
        <v/>
      </c>
      <c r="R302" s="265" t="str">
        <f t="shared" ca="1" si="72"/>
        <v/>
      </c>
      <c r="S302" s="206" t="str">
        <f t="shared" ca="1" si="73"/>
        <v/>
      </c>
      <c r="U302" s="75"/>
    </row>
    <row r="303" spans="2:21" ht="17.25" customHeight="1" x14ac:dyDescent="0.25">
      <c r="B303" s="207">
        <f t="shared" si="60"/>
        <v>53996</v>
      </c>
      <c r="C303" s="202" t="str">
        <f t="shared" ca="1" si="65"/>
        <v/>
      </c>
      <c r="D303" s="203" t="str">
        <f t="shared" ca="1" si="62"/>
        <v/>
      </c>
      <c r="E303" s="204">
        <f t="shared" ca="1" si="66"/>
        <v>0</v>
      </c>
      <c r="F303" s="204">
        <f t="shared" ca="1" si="67"/>
        <v>0</v>
      </c>
      <c r="G303" s="204" t="str">
        <f t="shared" ca="1" si="68"/>
        <v/>
      </c>
      <c r="H303" s="205">
        <f t="shared" ca="1" si="69"/>
        <v>0</v>
      </c>
      <c r="I303" s="206" t="str">
        <f t="shared" ca="1" si="70"/>
        <v/>
      </c>
      <c r="K303" s="206" t="str">
        <f t="shared" ca="1" si="61"/>
        <v/>
      </c>
      <c r="L303" s="265" t="str">
        <f ca="1">IF(D303="","",IFERROR(INDEX('Lifetime PD'!$C$57:$ED$105,MATCH(ECL!$D$18,'Lifetime PD'!$B$57:$B$105,0),MATCH(ECL!D303,'Lifetime PD'!$C$56:$FZ$56,0)),0))</f>
        <v/>
      </c>
      <c r="M303" s="265" t="str">
        <f t="shared" ca="1" si="63"/>
        <v/>
      </c>
      <c r="N303" s="266" t="str">
        <f t="shared" ca="1" si="64"/>
        <v/>
      </c>
      <c r="O303" s="206" t="str">
        <f t="shared" ca="1" si="71"/>
        <v/>
      </c>
      <c r="Q303" s="265" t="str">
        <f ca="1">IF(D303="","",IFERROR(INDEX('FL PD'!$C$61:$ED$109,MATCH(ECL!$D$18,'FL PD'!$B$61:$B$109,0),MATCH(ECL!D303,'FL PD'!$C$60:$FZ$60,0)),0))</f>
        <v/>
      </c>
      <c r="R303" s="265" t="str">
        <f t="shared" ca="1" si="72"/>
        <v/>
      </c>
      <c r="S303" s="206" t="str">
        <f t="shared" ca="1" si="73"/>
        <v/>
      </c>
      <c r="U303" s="75"/>
    </row>
    <row r="304" spans="2:21" ht="17.25" customHeight="1" x14ac:dyDescent="0.25">
      <c r="B304" s="207">
        <f t="shared" si="60"/>
        <v>54026</v>
      </c>
      <c r="C304" s="202" t="str">
        <f t="shared" ca="1" si="65"/>
        <v/>
      </c>
      <c r="D304" s="203" t="str">
        <f t="shared" ca="1" si="62"/>
        <v/>
      </c>
      <c r="E304" s="204">
        <f t="shared" ca="1" si="66"/>
        <v>0</v>
      </c>
      <c r="F304" s="204">
        <f t="shared" ca="1" si="67"/>
        <v>0</v>
      </c>
      <c r="G304" s="204" t="str">
        <f t="shared" ca="1" si="68"/>
        <v/>
      </c>
      <c r="H304" s="205">
        <f t="shared" ca="1" si="69"/>
        <v>0</v>
      </c>
      <c r="I304" s="206" t="str">
        <f t="shared" ca="1" si="70"/>
        <v/>
      </c>
      <c r="K304" s="206" t="str">
        <f t="shared" ca="1" si="61"/>
        <v/>
      </c>
      <c r="L304" s="265" t="str">
        <f ca="1">IF(D304="","",IFERROR(INDEX('Lifetime PD'!$C$57:$ED$105,MATCH(ECL!$D$18,'Lifetime PD'!$B$57:$B$105,0),MATCH(ECL!D304,'Lifetime PD'!$C$56:$FZ$56,0)),0))</f>
        <v/>
      </c>
      <c r="M304" s="265" t="str">
        <f t="shared" ca="1" si="63"/>
        <v/>
      </c>
      <c r="N304" s="266" t="str">
        <f t="shared" ca="1" si="64"/>
        <v/>
      </c>
      <c r="O304" s="206" t="str">
        <f t="shared" ca="1" si="71"/>
        <v/>
      </c>
      <c r="Q304" s="265" t="str">
        <f ca="1">IF(D304="","",IFERROR(INDEX('FL PD'!$C$61:$ED$109,MATCH(ECL!$D$18,'FL PD'!$B$61:$B$109,0),MATCH(ECL!D304,'FL PD'!$C$60:$FZ$60,0)),0))</f>
        <v/>
      </c>
      <c r="R304" s="265" t="str">
        <f t="shared" ca="1" si="72"/>
        <v/>
      </c>
      <c r="S304" s="206" t="str">
        <f t="shared" ca="1" si="73"/>
        <v/>
      </c>
      <c r="U304" s="75"/>
    </row>
    <row r="305" spans="2:21" ht="17.25" customHeight="1" x14ac:dyDescent="0.25">
      <c r="B305" s="207">
        <f t="shared" si="60"/>
        <v>54057</v>
      </c>
      <c r="C305" s="202" t="str">
        <f t="shared" ca="1" si="65"/>
        <v/>
      </c>
      <c r="D305" s="203" t="str">
        <f t="shared" ca="1" si="62"/>
        <v/>
      </c>
      <c r="E305" s="204">
        <f t="shared" ca="1" si="66"/>
        <v>0</v>
      </c>
      <c r="F305" s="204">
        <f t="shared" ca="1" si="67"/>
        <v>0</v>
      </c>
      <c r="G305" s="204" t="str">
        <f t="shared" ca="1" si="68"/>
        <v/>
      </c>
      <c r="H305" s="205">
        <f t="shared" ca="1" si="69"/>
        <v>0</v>
      </c>
      <c r="I305" s="206" t="str">
        <f t="shared" ca="1" si="70"/>
        <v/>
      </c>
      <c r="K305" s="206" t="str">
        <f t="shared" ca="1" si="61"/>
        <v/>
      </c>
      <c r="L305" s="265" t="str">
        <f ca="1">IF(D305="","",IFERROR(INDEX('Lifetime PD'!$C$57:$ED$105,MATCH(ECL!$D$18,'Lifetime PD'!$B$57:$B$105,0),MATCH(ECL!D305,'Lifetime PD'!$C$56:$FZ$56,0)),0))</f>
        <v/>
      </c>
      <c r="M305" s="265" t="str">
        <f t="shared" ca="1" si="63"/>
        <v/>
      </c>
      <c r="N305" s="266" t="str">
        <f t="shared" ca="1" si="64"/>
        <v/>
      </c>
      <c r="O305" s="206" t="str">
        <f t="shared" ca="1" si="71"/>
        <v/>
      </c>
      <c r="Q305" s="265" t="str">
        <f ca="1">IF(D305="","",IFERROR(INDEX('FL PD'!$C$61:$ED$109,MATCH(ECL!$D$18,'FL PD'!$B$61:$B$109,0),MATCH(ECL!D305,'FL PD'!$C$60:$FZ$60,0)),0))</f>
        <v/>
      </c>
      <c r="R305" s="265" t="str">
        <f t="shared" ca="1" si="72"/>
        <v/>
      </c>
      <c r="S305" s="206" t="str">
        <f t="shared" ca="1" si="73"/>
        <v/>
      </c>
      <c r="U305" s="75"/>
    </row>
    <row r="306" spans="2:21" ht="17.25" customHeight="1" x14ac:dyDescent="0.25">
      <c r="B306" s="207">
        <f t="shared" si="60"/>
        <v>54088</v>
      </c>
      <c r="C306" s="202" t="str">
        <f t="shared" ca="1" si="65"/>
        <v/>
      </c>
      <c r="D306" s="203" t="str">
        <f t="shared" ca="1" si="62"/>
        <v/>
      </c>
      <c r="E306" s="204">
        <f t="shared" ca="1" si="66"/>
        <v>0</v>
      </c>
      <c r="F306" s="204">
        <f t="shared" ca="1" si="67"/>
        <v>0</v>
      </c>
      <c r="G306" s="204" t="str">
        <f t="shared" ca="1" si="68"/>
        <v/>
      </c>
      <c r="H306" s="205">
        <f t="shared" ca="1" si="69"/>
        <v>0</v>
      </c>
      <c r="I306" s="206" t="str">
        <f t="shared" ca="1" si="70"/>
        <v/>
      </c>
      <c r="K306" s="206" t="str">
        <f t="shared" ca="1" si="61"/>
        <v/>
      </c>
      <c r="L306" s="265" t="str">
        <f ca="1">IF(D306="","",IFERROR(INDEX('Lifetime PD'!$C$57:$ED$105,MATCH(ECL!$D$18,'Lifetime PD'!$B$57:$B$105,0),MATCH(ECL!D306,'Lifetime PD'!$C$56:$FZ$56,0)),0))</f>
        <v/>
      </c>
      <c r="M306" s="265" t="str">
        <f t="shared" ca="1" si="63"/>
        <v/>
      </c>
      <c r="N306" s="266" t="str">
        <f t="shared" ca="1" si="64"/>
        <v/>
      </c>
      <c r="O306" s="206" t="str">
        <f t="shared" ca="1" si="71"/>
        <v/>
      </c>
      <c r="Q306" s="265" t="str">
        <f ca="1">IF(D306="","",IFERROR(INDEX('FL PD'!$C$61:$ED$109,MATCH(ECL!$D$18,'FL PD'!$B$61:$B$109,0),MATCH(ECL!D306,'FL PD'!$C$60:$FZ$60,0)),0))</f>
        <v/>
      </c>
      <c r="R306" s="265" t="str">
        <f t="shared" ca="1" si="72"/>
        <v/>
      </c>
      <c r="S306" s="206" t="str">
        <f t="shared" ca="1" si="73"/>
        <v/>
      </c>
      <c r="U306" s="75"/>
    </row>
    <row r="307" spans="2:21" ht="17.25" customHeight="1" x14ac:dyDescent="0.25">
      <c r="B307" s="207">
        <f t="shared" si="60"/>
        <v>54117</v>
      </c>
      <c r="C307" s="202" t="str">
        <f t="shared" ca="1" si="65"/>
        <v/>
      </c>
      <c r="D307" s="203" t="str">
        <f t="shared" ca="1" si="62"/>
        <v/>
      </c>
      <c r="E307" s="204">
        <f t="shared" ca="1" si="66"/>
        <v>0</v>
      </c>
      <c r="F307" s="204">
        <f t="shared" ca="1" si="67"/>
        <v>0</v>
      </c>
      <c r="G307" s="204" t="str">
        <f t="shared" ca="1" si="68"/>
        <v/>
      </c>
      <c r="H307" s="205">
        <f t="shared" ca="1" si="69"/>
        <v>0</v>
      </c>
      <c r="I307" s="206" t="str">
        <f t="shared" ca="1" si="70"/>
        <v/>
      </c>
      <c r="K307" s="206" t="str">
        <f t="shared" ca="1" si="61"/>
        <v/>
      </c>
      <c r="L307" s="265" t="str">
        <f ca="1">IF(D307="","",IFERROR(INDEX('Lifetime PD'!$C$57:$ED$105,MATCH(ECL!$D$18,'Lifetime PD'!$B$57:$B$105,0),MATCH(ECL!D307,'Lifetime PD'!$C$56:$FZ$56,0)),0))</f>
        <v/>
      </c>
      <c r="M307" s="265" t="str">
        <f t="shared" ca="1" si="63"/>
        <v/>
      </c>
      <c r="N307" s="266" t="str">
        <f t="shared" ca="1" si="64"/>
        <v/>
      </c>
      <c r="O307" s="206" t="str">
        <f t="shared" ca="1" si="71"/>
        <v/>
      </c>
      <c r="Q307" s="265" t="str">
        <f ca="1">IF(D307="","",IFERROR(INDEX('FL PD'!$C$61:$ED$109,MATCH(ECL!$D$18,'FL PD'!$B$61:$B$109,0),MATCH(ECL!D307,'FL PD'!$C$60:$FZ$60,0)),0))</f>
        <v/>
      </c>
      <c r="R307" s="265" t="str">
        <f t="shared" ca="1" si="72"/>
        <v/>
      </c>
      <c r="S307" s="206" t="str">
        <f t="shared" ca="1" si="73"/>
        <v/>
      </c>
      <c r="U307" s="75"/>
    </row>
    <row r="308" spans="2:21" ht="17.25" customHeight="1" x14ac:dyDescent="0.25">
      <c r="B308" s="207">
        <f t="shared" si="60"/>
        <v>54148</v>
      </c>
      <c r="C308" s="202" t="str">
        <f t="shared" ca="1" si="65"/>
        <v/>
      </c>
      <c r="D308" s="203" t="str">
        <f t="shared" ca="1" si="62"/>
        <v/>
      </c>
      <c r="E308" s="204">
        <f t="shared" ca="1" si="66"/>
        <v>0</v>
      </c>
      <c r="F308" s="204">
        <f t="shared" ca="1" si="67"/>
        <v>0</v>
      </c>
      <c r="G308" s="204" t="str">
        <f t="shared" ca="1" si="68"/>
        <v/>
      </c>
      <c r="H308" s="205">
        <f t="shared" ca="1" si="69"/>
        <v>0</v>
      </c>
      <c r="I308" s="206" t="str">
        <f t="shared" ca="1" si="70"/>
        <v/>
      </c>
      <c r="K308" s="206" t="str">
        <f t="shared" ca="1" si="61"/>
        <v/>
      </c>
      <c r="L308" s="265" t="str">
        <f ca="1">IF(D308="","",IFERROR(INDEX('Lifetime PD'!$C$57:$ED$105,MATCH(ECL!$D$18,'Lifetime PD'!$B$57:$B$105,0),MATCH(ECL!D308,'Lifetime PD'!$C$56:$FZ$56,0)),0))</f>
        <v/>
      </c>
      <c r="M308" s="265" t="str">
        <f t="shared" ca="1" si="63"/>
        <v/>
      </c>
      <c r="N308" s="266" t="str">
        <f t="shared" ca="1" si="64"/>
        <v/>
      </c>
      <c r="O308" s="206" t="str">
        <f t="shared" ca="1" si="71"/>
        <v/>
      </c>
      <c r="Q308" s="265" t="str">
        <f ca="1">IF(D308="","",IFERROR(INDEX('FL PD'!$C$61:$ED$109,MATCH(ECL!$D$18,'FL PD'!$B$61:$B$109,0),MATCH(ECL!D308,'FL PD'!$C$60:$FZ$60,0)),0))</f>
        <v/>
      </c>
      <c r="R308" s="265" t="str">
        <f t="shared" ca="1" si="72"/>
        <v/>
      </c>
      <c r="S308" s="206" t="str">
        <f t="shared" ca="1" si="73"/>
        <v/>
      </c>
      <c r="U308" s="75"/>
    </row>
    <row r="309" spans="2:21" ht="17.25" customHeight="1" x14ac:dyDescent="0.25">
      <c r="B309" s="207">
        <f t="shared" si="60"/>
        <v>54178</v>
      </c>
      <c r="C309" s="202" t="str">
        <f t="shared" ca="1" si="65"/>
        <v/>
      </c>
      <c r="D309" s="203" t="str">
        <f t="shared" ca="1" si="62"/>
        <v/>
      </c>
      <c r="E309" s="204">
        <f t="shared" ca="1" si="66"/>
        <v>0</v>
      </c>
      <c r="F309" s="204">
        <f t="shared" ca="1" si="67"/>
        <v>0</v>
      </c>
      <c r="G309" s="204" t="str">
        <f t="shared" ca="1" si="68"/>
        <v/>
      </c>
      <c r="H309" s="205">
        <f t="shared" ca="1" si="69"/>
        <v>0</v>
      </c>
      <c r="I309" s="206" t="str">
        <f t="shared" ca="1" si="70"/>
        <v/>
      </c>
      <c r="K309" s="206" t="str">
        <f t="shared" ca="1" si="61"/>
        <v/>
      </c>
      <c r="L309" s="265" t="str">
        <f ca="1">IF(D309="","",IFERROR(INDEX('Lifetime PD'!$C$57:$ED$105,MATCH(ECL!$D$18,'Lifetime PD'!$B$57:$B$105,0),MATCH(ECL!D309,'Lifetime PD'!$C$56:$FZ$56,0)),0))</f>
        <v/>
      </c>
      <c r="M309" s="265" t="str">
        <f t="shared" ca="1" si="63"/>
        <v/>
      </c>
      <c r="N309" s="266" t="str">
        <f t="shared" ca="1" si="64"/>
        <v/>
      </c>
      <c r="O309" s="206" t="str">
        <f t="shared" ca="1" si="71"/>
        <v/>
      </c>
      <c r="Q309" s="265" t="str">
        <f ca="1">IF(D309="","",IFERROR(INDEX('FL PD'!$C$61:$ED$109,MATCH(ECL!$D$18,'FL PD'!$B$61:$B$109,0),MATCH(ECL!D309,'FL PD'!$C$60:$FZ$60,0)),0))</f>
        <v/>
      </c>
      <c r="R309" s="265" t="str">
        <f t="shared" ca="1" si="72"/>
        <v/>
      </c>
      <c r="S309" s="206" t="str">
        <f t="shared" ca="1" si="73"/>
        <v/>
      </c>
      <c r="U309" s="75"/>
    </row>
    <row r="310" spans="2:21" ht="17.25" customHeight="1" x14ac:dyDescent="0.25">
      <c r="B310" s="207">
        <f t="shared" si="60"/>
        <v>54209</v>
      </c>
      <c r="C310" s="202" t="str">
        <f t="shared" ca="1" si="65"/>
        <v/>
      </c>
      <c r="D310" s="203" t="str">
        <f t="shared" ca="1" si="62"/>
        <v/>
      </c>
      <c r="E310" s="204">
        <f t="shared" ca="1" si="66"/>
        <v>0</v>
      </c>
      <c r="F310" s="204">
        <f t="shared" ca="1" si="67"/>
        <v>0</v>
      </c>
      <c r="G310" s="204" t="str">
        <f t="shared" ca="1" si="68"/>
        <v/>
      </c>
      <c r="H310" s="205">
        <f t="shared" ca="1" si="69"/>
        <v>0</v>
      </c>
      <c r="I310" s="206" t="str">
        <f t="shared" ca="1" si="70"/>
        <v/>
      </c>
      <c r="K310" s="206" t="str">
        <f t="shared" ca="1" si="61"/>
        <v/>
      </c>
      <c r="L310" s="265" t="str">
        <f ca="1">IF(D310="","",IFERROR(INDEX('Lifetime PD'!$C$57:$ED$105,MATCH(ECL!$D$18,'Lifetime PD'!$B$57:$B$105,0),MATCH(ECL!D310,'Lifetime PD'!$C$56:$FZ$56,0)),0))</f>
        <v/>
      </c>
      <c r="M310" s="265" t="str">
        <f t="shared" ca="1" si="63"/>
        <v/>
      </c>
      <c r="N310" s="266" t="str">
        <f t="shared" ca="1" si="64"/>
        <v/>
      </c>
      <c r="O310" s="206" t="str">
        <f t="shared" ca="1" si="71"/>
        <v/>
      </c>
      <c r="Q310" s="265" t="str">
        <f ca="1">IF(D310="","",IFERROR(INDEX('FL PD'!$C$61:$ED$109,MATCH(ECL!$D$18,'FL PD'!$B$61:$B$109,0),MATCH(ECL!D310,'FL PD'!$C$60:$FZ$60,0)),0))</f>
        <v/>
      </c>
      <c r="R310" s="265" t="str">
        <f t="shared" ca="1" si="72"/>
        <v/>
      </c>
      <c r="S310" s="206" t="str">
        <f t="shared" ca="1" si="73"/>
        <v/>
      </c>
      <c r="U310" s="75"/>
    </row>
    <row r="311" spans="2:21" ht="17.25" customHeight="1" x14ac:dyDescent="0.25">
      <c r="B311" s="207">
        <f t="shared" si="60"/>
        <v>54239</v>
      </c>
      <c r="C311" s="202" t="str">
        <f t="shared" ca="1" si="65"/>
        <v/>
      </c>
      <c r="D311" s="203" t="str">
        <f t="shared" ca="1" si="62"/>
        <v/>
      </c>
      <c r="E311" s="204">
        <f t="shared" ca="1" si="66"/>
        <v>0</v>
      </c>
      <c r="F311" s="204">
        <f t="shared" ca="1" si="67"/>
        <v>0</v>
      </c>
      <c r="G311" s="204" t="str">
        <f t="shared" ca="1" si="68"/>
        <v/>
      </c>
      <c r="H311" s="205">
        <f t="shared" ca="1" si="69"/>
        <v>0</v>
      </c>
      <c r="I311" s="206" t="str">
        <f t="shared" ca="1" si="70"/>
        <v/>
      </c>
      <c r="K311" s="206" t="str">
        <f t="shared" ca="1" si="61"/>
        <v/>
      </c>
      <c r="L311" s="265" t="str">
        <f ca="1">IF(D311="","",IFERROR(INDEX('Lifetime PD'!$C$57:$ED$105,MATCH(ECL!$D$18,'Lifetime PD'!$B$57:$B$105,0),MATCH(ECL!D311,'Lifetime PD'!$C$56:$FZ$56,0)),0))</f>
        <v/>
      </c>
      <c r="M311" s="265" t="str">
        <f t="shared" ca="1" si="63"/>
        <v/>
      </c>
      <c r="N311" s="266" t="str">
        <f t="shared" ca="1" si="64"/>
        <v/>
      </c>
      <c r="O311" s="206" t="str">
        <f t="shared" ca="1" si="71"/>
        <v/>
      </c>
      <c r="Q311" s="265" t="str">
        <f ca="1">IF(D311="","",IFERROR(INDEX('FL PD'!$C$61:$ED$109,MATCH(ECL!$D$18,'FL PD'!$B$61:$B$109,0),MATCH(ECL!D311,'FL PD'!$C$60:$FZ$60,0)),0))</f>
        <v/>
      </c>
      <c r="R311" s="265" t="str">
        <f t="shared" ca="1" si="72"/>
        <v/>
      </c>
      <c r="S311" s="206" t="str">
        <f t="shared" ca="1" si="73"/>
        <v/>
      </c>
      <c r="U311" s="75"/>
    </row>
    <row r="312" spans="2:21" ht="17.25" customHeight="1" x14ac:dyDescent="0.25">
      <c r="B312" s="207">
        <f t="shared" si="60"/>
        <v>54270</v>
      </c>
      <c r="C312" s="202" t="str">
        <f t="shared" ca="1" si="65"/>
        <v/>
      </c>
      <c r="D312" s="203" t="str">
        <f t="shared" ca="1" si="62"/>
        <v/>
      </c>
      <c r="E312" s="204">
        <f t="shared" ca="1" si="66"/>
        <v>0</v>
      </c>
      <c r="F312" s="204">
        <f t="shared" ca="1" si="67"/>
        <v>0</v>
      </c>
      <c r="G312" s="204" t="str">
        <f t="shared" ca="1" si="68"/>
        <v/>
      </c>
      <c r="H312" s="205">
        <f t="shared" ca="1" si="69"/>
        <v>0</v>
      </c>
      <c r="I312" s="206" t="str">
        <f t="shared" ca="1" si="70"/>
        <v/>
      </c>
      <c r="K312" s="206" t="str">
        <f t="shared" ca="1" si="61"/>
        <v/>
      </c>
      <c r="L312" s="265" t="str">
        <f ca="1">IF(D312="","",IFERROR(INDEX('Lifetime PD'!$C$57:$ED$105,MATCH(ECL!$D$18,'Lifetime PD'!$B$57:$B$105,0),MATCH(ECL!D312,'Lifetime PD'!$C$56:$FZ$56,0)),0))</f>
        <v/>
      </c>
      <c r="M312" s="265" t="str">
        <f t="shared" ca="1" si="63"/>
        <v/>
      </c>
      <c r="N312" s="266" t="str">
        <f t="shared" ca="1" si="64"/>
        <v/>
      </c>
      <c r="O312" s="206" t="str">
        <f t="shared" ca="1" si="71"/>
        <v/>
      </c>
      <c r="Q312" s="265" t="str">
        <f ca="1">IF(D312="","",IFERROR(INDEX('FL PD'!$C$61:$ED$109,MATCH(ECL!$D$18,'FL PD'!$B$61:$B$109,0),MATCH(ECL!D312,'FL PD'!$C$60:$FZ$60,0)),0))</f>
        <v/>
      </c>
      <c r="R312" s="265" t="str">
        <f t="shared" ca="1" si="72"/>
        <v/>
      </c>
      <c r="S312" s="206" t="str">
        <f t="shared" ca="1" si="73"/>
        <v/>
      </c>
      <c r="U312" s="75"/>
    </row>
    <row r="313" spans="2:21" ht="17.25" customHeight="1" x14ac:dyDescent="0.25">
      <c r="B313" s="207">
        <f t="shared" si="60"/>
        <v>54301</v>
      </c>
      <c r="C313" s="202" t="str">
        <f t="shared" ca="1" si="65"/>
        <v/>
      </c>
      <c r="D313" s="203" t="str">
        <f t="shared" ca="1" si="62"/>
        <v/>
      </c>
      <c r="E313" s="204">
        <f t="shared" ca="1" si="66"/>
        <v>0</v>
      </c>
      <c r="F313" s="204">
        <f t="shared" ca="1" si="67"/>
        <v>0</v>
      </c>
      <c r="G313" s="204" t="str">
        <f t="shared" ca="1" si="68"/>
        <v/>
      </c>
      <c r="H313" s="205">
        <f t="shared" ca="1" si="69"/>
        <v>0</v>
      </c>
      <c r="I313" s="206" t="str">
        <f t="shared" ca="1" si="70"/>
        <v/>
      </c>
      <c r="K313" s="206" t="str">
        <f t="shared" ca="1" si="61"/>
        <v/>
      </c>
      <c r="L313" s="265" t="str">
        <f ca="1">IF(D313="","",IFERROR(INDEX('Lifetime PD'!$C$57:$ED$105,MATCH(ECL!$D$18,'Lifetime PD'!$B$57:$B$105,0),MATCH(ECL!D313,'Lifetime PD'!$C$56:$FZ$56,0)),0))</f>
        <v/>
      </c>
      <c r="M313" s="265" t="str">
        <f t="shared" ca="1" si="63"/>
        <v/>
      </c>
      <c r="N313" s="266" t="str">
        <f t="shared" ca="1" si="64"/>
        <v/>
      </c>
      <c r="O313" s="206" t="str">
        <f t="shared" ca="1" si="71"/>
        <v/>
      </c>
      <c r="Q313" s="265" t="str">
        <f ca="1">IF(D313="","",IFERROR(INDEX('FL PD'!$C$61:$ED$109,MATCH(ECL!$D$18,'FL PD'!$B$61:$B$109,0),MATCH(ECL!D313,'FL PD'!$C$60:$FZ$60,0)),0))</f>
        <v/>
      </c>
      <c r="R313" s="265" t="str">
        <f t="shared" ca="1" si="72"/>
        <v/>
      </c>
      <c r="S313" s="206" t="str">
        <f t="shared" ca="1" si="73"/>
        <v/>
      </c>
      <c r="U313" s="75"/>
    </row>
    <row r="314" spans="2:21" ht="17.25" customHeight="1" x14ac:dyDescent="0.25">
      <c r="B314" s="207">
        <f t="shared" si="60"/>
        <v>54331</v>
      </c>
      <c r="C314" s="202" t="str">
        <f t="shared" ca="1" si="65"/>
        <v/>
      </c>
      <c r="D314" s="203" t="str">
        <f t="shared" ca="1" si="62"/>
        <v/>
      </c>
      <c r="E314" s="204">
        <f t="shared" ca="1" si="66"/>
        <v>0</v>
      </c>
      <c r="F314" s="204">
        <f t="shared" ca="1" si="67"/>
        <v>0</v>
      </c>
      <c r="G314" s="204" t="str">
        <f t="shared" ca="1" si="68"/>
        <v/>
      </c>
      <c r="H314" s="205">
        <f t="shared" ca="1" si="69"/>
        <v>0</v>
      </c>
      <c r="I314" s="206" t="str">
        <f t="shared" ca="1" si="70"/>
        <v/>
      </c>
      <c r="K314" s="206" t="str">
        <f t="shared" ca="1" si="61"/>
        <v/>
      </c>
      <c r="L314" s="265" t="str">
        <f ca="1">IF(D314="","",IFERROR(INDEX('Lifetime PD'!$C$57:$ED$105,MATCH(ECL!$D$18,'Lifetime PD'!$B$57:$B$105,0),MATCH(ECL!D314,'Lifetime PD'!$C$56:$FZ$56,0)),0))</f>
        <v/>
      </c>
      <c r="M314" s="265" t="str">
        <f t="shared" ca="1" si="63"/>
        <v/>
      </c>
      <c r="N314" s="266" t="str">
        <f t="shared" ca="1" si="64"/>
        <v/>
      </c>
      <c r="O314" s="206" t="str">
        <f t="shared" ca="1" si="71"/>
        <v/>
      </c>
      <c r="Q314" s="265" t="str">
        <f ca="1">IF(D314="","",IFERROR(INDEX('FL PD'!$C$61:$ED$109,MATCH(ECL!$D$18,'FL PD'!$B$61:$B$109,0),MATCH(ECL!D314,'FL PD'!$C$60:$FZ$60,0)),0))</f>
        <v/>
      </c>
      <c r="R314" s="265" t="str">
        <f t="shared" ca="1" si="72"/>
        <v/>
      </c>
      <c r="S314" s="206" t="str">
        <f t="shared" ca="1" si="73"/>
        <v/>
      </c>
      <c r="U314" s="75"/>
    </row>
    <row r="315" spans="2:21" ht="17.25" customHeight="1" x14ac:dyDescent="0.25">
      <c r="B315" s="207">
        <f t="shared" si="60"/>
        <v>54362</v>
      </c>
      <c r="C315" s="202" t="str">
        <f t="shared" ca="1" si="65"/>
        <v/>
      </c>
      <c r="D315" s="203" t="str">
        <f t="shared" ca="1" si="62"/>
        <v/>
      </c>
      <c r="E315" s="204">
        <f t="shared" ca="1" si="66"/>
        <v>0</v>
      </c>
      <c r="F315" s="204">
        <f t="shared" ca="1" si="67"/>
        <v>0</v>
      </c>
      <c r="G315" s="204" t="str">
        <f t="shared" ca="1" si="68"/>
        <v/>
      </c>
      <c r="H315" s="205">
        <f t="shared" ca="1" si="69"/>
        <v>0</v>
      </c>
      <c r="I315" s="206" t="str">
        <f t="shared" ca="1" si="70"/>
        <v/>
      </c>
      <c r="K315" s="206" t="str">
        <f t="shared" ca="1" si="61"/>
        <v/>
      </c>
      <c r="L315" s="265" t="str">
        <f ca="1">IF(D315="","",IFERROR(INDEX('Lifetime PD'!$C$57:$ED$105,MATCH(ECL!$D$18,'Lifetime PD'!$B$57:$B$105,0),MATCH(ECL!D315,'Lifetime PD'!$C$56:$FZ$56,0)),0))</f>
        <v/>
      </c>
      <c r="M315" s="265" t="str">
        <f t="shared" ca="1" si="63"/>
        <v/>
      </c>
      <c r="N315" s="266" t="str">
        <f t="shared" ca="1" si="64"/>
        <v/>
      </c>
      <c r="O315" s="206" t="str">
        <f t="shared" ca="1" si="71"/>
        <v/>
      </c>
      <c r="Q315" s="265" t="str">
        <f ca="1">IF(D315="","",IFERROR(INDEX('FL PD'!$C$61:$ED$109,MATCH(ECL!$D$18,'FL PD'!$B$61:$B$109,0),MATCH(ECL!D315,'FL PD'!$C$60:$FZ$60,0)),0))</f>
        <v/>
      </c>
      <c r="R315" s="265" t="str">
        <f t="shared" ca="1" si="72"/>
        <v/>
      </c>
      <c r="S315" s="206" t="str">
        <f t="shared" ca="1" si="73"/>
        <v/>
      </c>
      <c r="U315" s="75"/>
    </row>
    <row r="316" spans="2:21" ht="17.25" customHeight="1" x14ac:dyDescent="0.25">
      <c r="B316" s="207">
        <f t="shared" si="60"/>
        <v>54392</v>
      </c>
      <c r="C316" s="202" t="str">
        <f t="shared" ca="1" si="65"/>
        <v/>
      </c>
      <c r="D316" s="203" t="str">
        <f t="shared" ca="1" si="62"/>
        <v/>
      </c>
      <c r="E316" s="204">
        <f t="shared" ca="1" si="66"/>
        <v>0</v>
      </c>
      <c r="F316" s="204">
        <f t="shared" ca="1" si="67"/>
        <v>0</v>
      </c>
      <c r="G316" s="204" t="str">
        <f t="shared" ca="1" si="68"/>
        <v/>
      </c>
      <c r="H316" s="205">
        <f t="shared" ca="1" si="69"/>
        <v>0</v>
      </c>
      <c r="I316" s="206" t="str">
        <f t="shared" ca="1" si="70"/>
        <v/>
      </c>
      <c r="K316" s="206" t="str">
        <f t="shared" ca="1" si="61"/>
        <v/>
      </c>
      <c r="L316" s="265" t="str">
        <f ca="1">IF(D316="","",IFERROR(INDEX('Lifetime PD'!$C$57:$ED$105,MATCH(ECL!$D$18,'Lifetime PD'!$B$57:$B$105,0),MATCH(ECL!D316,'Lifetime PD'!$C$56:$FZ$56,0)),0))</f>
        <v/>
      </c>
      <c r="M316" s="265" t="str">
        <f t="shared" ca="1" si="63"/>
        <v/>
      </c>
      <c r="N316" s="266" t="str">
        <f t="shared" ca="1" si="64"/>
        <v/>
      </c>
      <c r="O316" s="206" t="str">
        <f t="shared" ca="1" si="71"/>
        <v/>
      </c>
      <c r="Q316" s="265" t="str">
        <f ca="1">IF(D316="","",IFERROR(INDEX('FL PD'!$C$61:$ED$109,MATCH(ECL!$D$18,'FL PD'!$B$61:$B$109,0),MATCH(ECL!D316,'FL PD'!$C$60:$FZ$60,0)),0))</f>
        <v/>
      </c>
      <c r="R316" s="265" t="str">
        <f t="shared" ca="1" si="72"/>
        <v/>
      </c>
      <c r="S316" s="206" t="str">
        <f t="shared" ca="1" si="73"/>
        <v/>
      </c>
      <c r="U316" s="75"/>
    </row>
    <row r="317" spans="2:21" ht="17.25" customHeight="1" x14ac:dyDescent="0.25">
      <c r="B317" s="207">
        <f t="shared" si="60"/>
        <v>54423</v>
      </c>
      <c r="C317" s="202" t="str">
        <f t="shared" ca="1" si="65"/>
        <v/>
      </c>
      <c r="D317" s="203" t="str">
        <f t="shared" ca="1" si="62"/>
        <v/>
      </c>
      <c r="E317" s="204">
        <f t="shared" ca="1" si="66"/>
        <v>0</v>
      </c>
      <c r="F317" s="204">
        <f t="shared" ca="1" si="67"/>
        <v>0</v>
      </c>
      <c r="G317" s="204" t="str">
        <f t="shared" ca="1" si="68"/>
        <v/>
      </c>
      <c r="H317" s="205">
        <f t="shared" ca="1" si="69"/>
        <v>0</v>
      </c>
      <c r="I317" s="206" t="str">
        <f t="shared" ca="1" si="70"/>
        <v/>
      </c>
      <c r="K317" s="206" t="str">
        <f t="shared" ca="1" si="61"/>
        <v/>
      </c>
      <c r="L317" s="265" t="str">
        <f ca="1">IF(D317="","",IFERROR(INDEX('Lifetime PD'!$C$57:$ED$105,MATCH(ECL!$D$18,'Lifetime PD'!$B$57:$B$105,0),MATCH(ECL!D317,'Lifetime PD'!$C$56:$FZ$56,0)),0))</f>
        <v/>
      </c>
      <c r="M317" s="265" t="str">
        <f t="shared" ca="1" si="63"/>
        <v/>
      </c>
      <c r="N317" s="266" t="str">
        <f t="shared" ca="1" si="64"/>
        <v/>
      </c>
      <c r="O317" s="206" t="str">
        <f t="shared" ca="1" si="71"/>
        <v/>
      </c>
      <c r="Q317" s="265" t="str">
        <f ca="1">IF(D317="","",IFERROR(INDEX('FL PD'!$C$61:$ED$109,MATCH(ECL!$D$18,'FL PD'!$B$61:$B$109,0),MATCH(ECL!D317,'FL PD'!$C$60:$FZ$60,0)),0))</f>
        <v/>
      </c>
      <c r="R317" s="265" t="str">
        <f t="shared" ca="1" si="72"/>
        <v/>
      </c>
      <c r="S317" s="206" t="str">
        <f t="shared" ca="1" si="73"/>
        <v/>
      </c>
      <c r="U317" s="75"/>
    </row>
    <row r="318" spans="2:21" ht="17.25" customHeight="1" x14ac:dyDescent="0.25">
      <c r="B318" s="207">
        <f t="shared" si="60"/>
        <v>54454</v>
      </c>
      <c r="C318" s="202" t="str">
        <f t="shared" ca="1" si="65"/>
        <v/>
      </c>
      <c r="D318" s="203" t="str">
        <f t="shared" ca="1" si="62"/>
        <v/>
      </c>
      <c r="E318" s="204">
        <f t="shared" ca="1" si="66"/>
        <v>0</v>
      </c>
      <c r="F318" s="204">
        <f t="shared" ca="1" si="67"/>
        <v>0</v>
      </c>
      <c r="G318" s="204" t="str">
        <f t="shared" ca="1" si="68"/>
        <v/>
      </c>
      <c r="H318" s="205">
        <f t="shared" ca="1" si="69"/>
        <v>0</v>
      </c>
      <c r="I318" s="206" t="str">
        <f t="shared" ca="1" si="70"/>
        <v/>
      </c>
      <c r="K318" s="206" t="str">
        <f t="shared" ca="1" si="61"/>
        <v/>
      </c>
      <c r="L318" s="265" t="str">
        <f ca="1">IF(D318="","",IFERROR(INDEX('Lifetime PD'!$C$57:$ED$105,MATCH(ECL!$D$18,'Lifetime PD'!$B$57:$B$105,0),MATCH(ECL!D318,'Lifetime PD'!$C$56:$FZ$56,0)),0))</f>
        <v/>
      </c>
      <c r="M318" s="265" t="str">
        <f t="shared" ca="1" si="63"/>
        <v/>
      </c>
      <c r="N318" s="266" t="str">
        <f t="shared" ca="1" si="64"/>
        <v/>
      </c>
      <c r="O318" s="206" t="str">
        <f t="shared" ca="1" si="71"/>
        <v/>
      </c>
      <c r="Q318" s="265" t="str">
        <f ca="1">IF(D318="","",IFERROR(INDEX('FL PD'!$C$61:$ED$109,MATCH(ECL!$D$18,'FL PD'!$B$61:$B$109,0),MATCH(ECL!D318,'FL PD'!$C$60:$FZ$60,0)),0))</f>
        <v/>
      </c>
      <c r="R318" s="265" t="str">
        <f t="shared" ca="1" si="72"/>
        <v/>
      </c>
      <c r="S318" s="206" t="str">
        <f t="shared" ca="1" si="73"/>
        <v/>
      </c>
      <c r="U318" s="75"/>
    </row>
    <row r="319" spans="2:21" ht="17.25" customHeight="1" x14ac:dyDescent="0.25">
      <c r="B319" s="207">
        <f t="shared" si="60"/>
        <v>54482</v>
      </c>
      <c r="C319" s="202" t="str">
        <f t="shared" ca="1" si="65"/>
        <v/>
      </c>
      <c r="D319" s="203" t="str">
        <f t="shared" ca="1" si="62"/>
        <v/>
      </c>
      <c r="E319" s="204">
        <f t="shared" ca="1" si="66"/>
        <v>0</v>
      </c>
      <c r="F319" s="204">
        <f t="shared" ca="1" si="67"/>
        <v>0</v>
      </c>
      <c r="G319" s="204" t="str">
        <f t="shared" ca="1" si="68"/>
        <v/>
      </c>
      <c r="H319" s="205">
        <f t="shared" ca="1" si="69"/>
        <v>0</v>
      </c>
      <c r="I319" s="206" t="str">
        <f t="shared" ca="1" si="70"/>
        <v/>
      </c>
      <c r="K319" s="206" t="str">
        <f t="shared" ca="1" si="61"/>
        <v/>
      </c>
      <c r="L319" s="265" t="str">
        <f ca="1">IF(D319="","",IFERROR(INDEX('Lifetime PD'!$C$57:$ED$105,MATCH(ECL!$D$18,'Lifetime PD'!$B$57:$B$105,0),MATCH(ECL!D319,'Lifetime PD'!$C$56:$FZ$56,0)),0))</f>
        <v/>
      </c>
      <c r="M319" s="265" t="str">
        <f t="shared" ca="1" si="63"/>
        <v/>
      </c>
      <c r="N319" s="266" t="str">
        <f t="shared" ca="1" si="64"/>
        <v/>
      </c>
      <c r="O319" s="206" t="str">
        <f t="shared" ca="1" si="71"/>
        <v/>
      </c>
      <c r="Q319" s="265" t="str">
        <f ca="1">IF(D319="","",IFERROR(INDEX('FL PD'!$C$61:$ED$109,MATCH(ECL!$D$18,'FL PD'!$B$61:$B$109,0),MATCH(ECL!D319,'FL PD'!$C$60:$FZ$60,0)),0))</f>
        <v/>
      </c>
      <c r="R319" s="265" t="str">
        <f t="shared" ca="1" si="72"/>
        <v/>
      </c>
      <c r="S319" s="206" t="str">
        <f t="shared" ca="1" si="73"/>
        <v/>
      </c>
      <c r="U319" s="75"/>
    </row>
    <row r="320" spans="2:21" ht="17.25" customHeight="1" x14ac:dyDescent="0.25">
      <c r="B320" s="207">
        <f t="shared" ref="B320:B383" si="74">EOMONTH(B319,1)</f>
        <v>54513</v>
      </c>
      <c r="C320" s="202" t="str">
        <f t="shared" ca="1" si="65"/>
        <v/>
      </c>
      <c r="D320" s="203" t="str">
        <f t="shared" ca="1" si="62"/>
        <v/>
      </c>
      <c r="E320" s="204">
        <f t="shared" ca="1" si="66"/>
        <v>0</v>
      </c>
      <c r="F320" s="204">
        <f t="shared" ca="1" si="67"/>
        <v>0</v>
      </c>
      <c r="G320" s="204" t="str">
        <f t="shared" ca="1" si="68"/>
        <v/>
      </c>
      <c r="H320" s="205">
        <f t="shared" ca="1" si="69"/>
        <v>0</v>
      </c>
      <c r="I320" s="206" t="str">
        <f t="shared" ca="1" si="70"/>
        <v/>
      </c>
      <c r="K320" s="206" t="str">
        <f t="shared" ca="1" si="61"/>
        <v/>
      </c>
      <c r="L320" s="265" t="str">
        <f ca="1">IF(D320="","",IFERROR(INDEX('Lifetime PD'!$C$57:$ED$105,MATCH(ECL!$D$18,'Lifetime PD'!$B$57:$B$105,0),MATCH(ECL!D320,'Lifetime PD'!$C$56:$FZ$56,0)),0))</f>
        <v/>
      </c>
      <c r="M320" s="265" t="str">
        <f t="shared" ca="1" si="63"/>
        <v/>
      </c>
      <c r="N320" s="266" t="str">
        <f t="shared" ca="1" si="64"/>
        <v/>
      </c>
      <c r="O320" s="206" t="str">
        <f t="shared" ca="1" si="71"/>
        <v/>
      </c>
      <c r="Q320" s="265" t="str">
        <f ca="1">IF(D320="","",IFERROR(INDEX('FL PD'!$C$61:$ED$109,MATCH(ECL!$D$18,'FL PD'!$B$61:$B$109,0),MATCH(ECL!D320,'FL PD'!$C$60:$FZ$60,0)),0))</f>
        <v/>
      </c>
      <c r="R320" s="265" t="str">
        <f t="shared" ca="1" si="72"/>
        <v/>
      </c>
      <c r="S320" s="206" t="str">
        <f t="shared" ca="1" si="73"/>
        <v/>
      </c>
      <c r="U320" s="75"/>
    </row>
    <row r="321" spans="2:21" ht="17.25" customHeight="1" x14ac:dyDescent="0.25">
      <c r="B321" s="207">
        <f t="shared" si="74"/>
        <v>54543</v>
      </c>
      <c r="C321" s="202" t="str">
        <f t="shared" ca="1" si="65"/>
        <v/>
      </c>
      <c r="D321" s="203" t="str">
        <f t="shared" ca="1" si="62"/>
        <v/>
      </c>
      <c r="E321" s="204">
        <f t="shared" ca="1" si="66"/>
        <v>0</v>
      </c>
      <c r="F321" s="204">
        <f t="shared" ca="1" si="67"/>
        <v>0</v>
      </c>
      <c r="G321" s="204" t="str">
        <f t="shared" ca="1" si="68"/>
        <v/>
      </c>
      <c r="H321" s="205">
        <f t="shared" ca="1" si="69"/>
        <v>0</v>
      </c>
      <c r="I321" s="206" t="str">
        <f t="shared" ca="1" si="70"/>
        <v/>
      </c>
      <c r="K321" s="206" t="str">
        <f t="shared" ca="1" si="61"/>
        <v/>
      </c>
      <c r="L321" s="265" t="str">
        <f ca="1">IF(D321="","",IFERROR(INDEX('Lifetime PD'!$C$57:$ED$105,MATCH(ECL!$D$18,'Lifetime PD'!$B$57:$B$105,0),MATCH(ECL!D321,'Lifetime PD'!$C$56:$FZ$56,0)),0))</f>
        <v/>
      </c>
      <c r="M321" s="265" t="str">
        <f t="shared" ca="1" si="63"/>
        <v/>
      </c>
      <c r="N321" s="266" t="str">
        <f t="shared" ca="1" si="64"/>
        <v/>
      </c>
      <c r="O321" s="206" t="str">
        <f t="shared" ca="1" si="71"/>
        <v/>
      </c>
      <c r="Q321" s="265" t="str">
        <f ca="1">IF(D321="","",IFERROR(INDEX('FL PD'!$C$61:$ED$109,MATCH(ECL!$D$18,'FL PD'!$B$61:$B$109,0),MATCH(ECL!D321,'FL PD'!$C$60:$FZ$60,0)),0))</f>
        <v/>
      </c>
      <c r="R321" s="265" t="str">
        <f t="shared" ca="1" si="72"/>
        <v/>
      </c>
      <c r="S321" s="206" t="str">
        <f t="shared" ca="1" si="73"/>
        <v/>
      </c>
      <c r="U321" s="75"/>
    </row>
    <row r="322" spans="2:21" ht="17.25" customHeight="1" x14ac:dyDescent="0.25">
      <c r="B322" s="207">
        <f t="shared" si="74"/>
        <v>54574</v>
      </c>
      <c r="C322" s="202" t="str">
        <f t="shared" ca="1" si="65"/>
        <v/>
      </c>
      <c r="D322" s="203" t="str">
        <f t="shared" ca="1" si="62"/>
        <v/>
      </c>
      <c r="E322" s="204">
        <f t="shared" ca="1" si="66"/>
        <v>0</v>
      </c>
      <c r="F322" s="204">
        <f t="shared" ca="1" si="67"/>
        <v>0</v>
      </c>
      <c r="G322" s="204" t="str">
        <f t="shared" ca="1" si="68"/>
        <v/>
      </c>
      <c r="H322" s="205">
        <f t="shared" ca="1" si="69"/>
        <v>0</v>
      </c>
      <c r="I322" s="206" t="str">
        <f t="shared" ca="1" si="70"/>
        <v/>
      </c>
      <c r="K322" s="206" t="str">
        <f t="shared" ca="1" si="61"/>
        <v/>
      </c>
      <c r="L322" s="265" t="str">
        <f ca="1">IF(D322="","",IFERROR(INDEX('Lifetime PD'!$C$57:$ED$105,MATCH(ECL!$D$18,'Lifetime PD'!$B$57:$B$105,0),MATCH(ECL!D322,'Lifetime PD'!$C$56:$FZ$56,0)),0))</f>
        <v/>
      </c>
      <c r="M322" s="265" t="str">
        <f t="shared" ca="1" si="63"/>
        <v/>
      </c>
      <c r="N322" s="266" t="str">
        <f t="shared" ca="1" si="64"/>
        <v/>
      </c>
      <c r="O322" s="206" t="str">
        <f t="shared" ca="1" si="71"/>
        <v/>
      </c>
      <c r="Q322" s="265" t="str">
        <f ca="1">IF(D322="","",IFERROR(INDEX('FL PD'!$C$61:$ED$109,MATCH(ECL!$D$18,'FL PD'!$B$61:$B$109,0),MATCH(ECL!D322,'FL PD'!$C$60:$FZ$60,0)),0))</f>
        <v/>
      </c>
      <c r="R322" s="265" t="str">
        <f t="shared" ca="1" si="72"/>
        <v/>
      </c>
      <c r="S322" s="206" t="str">
        <f t="shared" ca="1" si="73"/>
        <v/>
      </c>
      <c r="U322" s="75"/>
    </row>
    <row r="323" spans="2:21" ht="17.25" customHeight="1" x14ac:dyDescent="0.25">
      <c r="B323" s="207">
        <f t="shared" si="74"/>
        <v>54604</v>
      </c>
      <c r="C323" s="202" t="str">
        <f t="shared" ca="1" si="65"/>
        <v/>
      </c>
      <c r="D323" s="203" t="str">
        <f t="shared" ca="1" si="62"/>
        <v/>
      </c>
      <c r="E323" s="204">
        <f t="shared" ca="1" si="66"/>
        <v>0</v>
      </c>
      <c r="F323" s="204">
        <f t="shared" ca="1" si="67"/>
        <v>0</v>
      </c>
      <c r="G323" s="204" t="str">
        <f t="shared" ca="1" si="68"/>
        <v/>
      </c>
      <c r="H323" s="205">
        <f t="shared" ca="1" si="69"/>
        <v>0</v>
      </c>
      <c r="I323" s="206" t="str">
        <f t="shared" ca="1" si="70"/>
        <v/>
      </c>
      <c r="K323" s="206" t="str">
        <f t="shared" ca="1" si="61"/>
        <v/>
      </c>
      <c r="L323" s="265" t="str">
        <f ca="1">IF(D323="","",IFERROR(INDEX('Lifetime PD'!$C$57:$ED$105,MATCH(ECL!$D$18,'Lifetime PD'!$B$57:$B$105,0),MATCH(ECL!D323,'Lifetime PD'!$C$56:$FZ$56,0)),0))</f>
        <v/>
      </c>
      <c r="M323" s="265" t="str">
        <f t="shared" ca="1" si="63"/>
        <v/>
      </c>
      <c r="N323" s="266" t="str">
        <f t="shared" ca="1" si="64"/>
        <v/>
      </c>
      <c r="O323" s="206" t="str">
        <f t="shared" ca="1" si="71"/>
        <v/>
      </c>
      <c r="Q323" s="265" t="str">
        <f ca="1">IF(D323="","",IFERROR(INDEX('FL PD'!$C$61:$ED$109,MATCH(ECL!$D$18,'FL PD'!$B$61:$B$109,0),MATCH(ECL!D323,'FL PD'!$C$60:$FZ$60,0)),0))</f>
        <v/>
      </c>
      <c r="R323" s="265" t="str">
        <f t="shared" ca="1" si="72"/>
        <v/>
      </c>
      <c r="S323" s="206" t="str">
        <f t="shared" ca="1" si="73"/>
        <v/>
      </c>
      <c r="U323" s="75"/>
    </row>
    <row r="324" spans="2:21" ht="17.25" customHeight="1" x14ac:dyDescent="0.25">
      <c r="B324" s="207">
        <f t="shared" si="74"/>
        <v>54635</v>
      </c>
      <c r="C324" s="202" t="str">
        <f t="shared" ca="1" si="65"/>
        <v/>
      </c>
      <c r="D324" s="203" t="str">
        <f t="shared" ca="1" si="62"/>
        <v/>
      </c>
      <c r="E324" s="204">
        <f t="shared" ca="1" si="66"/>
        <v>0</v>
      </c>
      <c r="F324" s="204">
        <f t="shared" ca="1" si="67"/>
        <v>0</v>
      </c>
      <c r="G324" s="204" t="str">
        <f t="shared" ca="1" si="68"/>
        <v/>
      </c>
      <c r="H324" s="205">
        <f t="shared" ca="1" si="69"/>
        <v>0</v>
      </c>
      <c r="I324" s="206" t="str">
        <f t="shared" ca="1" si="70"/>
        <v/>
      </c>
      <c r="K324" s="206" t="str">
        <f t="shared" ca="1" si="61"/>
        <v/>
      </c>
      <c r="L324" s="265" t="str">
        <f ca="1">IF(D324="","",IFERROR(INDEX('Lifetime PD'!$C$57:$ED$105,MATCH(ECL!$D$18,'Lifetime PD'!$B$57:$B$105,0),MATCH(ECL!D324,'Lifetime PD'!$C$56:$FZ$56,0)),0))</f>
        <v/>
      </c>
      <c r="M324" s="265" t="str">
        <f t="shared" ca="1" si="63"/>
        <v/>
      </c>
      <c r="N324" s="266" t="str">
        <f t="shared" ca="1" si="64"/>
        <v/>
      </c>
      <c r="O324" s="206" t="str">
        <f t="shared" ca="1" si="71"/>
        <v/>
      </c>
      <c r="Q324" s="265" t="str">
        <f ca="1">IF(D324="","",IFERROR(INDEX('FL PD'!$C$61:$ED$109,MATCH(ECL!$D$18,'FL PD'!$B$61:$B$109,0),MATCH(ECL!D324,'FL PD'!$C$60:$FZ$60,0)),0))</f>
        <v/>
      </c>
      <c r="R324" s="265" t="str">
        <f t="shared" ca="1" si="72"/>
        <v/>
      </c>
      <c r="S324" s="206" t="str">
        <f t="shared" ca="1" si="73"/>
        <v/>
      </c>
      <c r="U324" s="75"/>
    </row>
    <row r="325" spans="2:21" ht="17.25" customHeight="1" x14ac:dyDescent="0.25">
      <c r="B325" s="207">
        <f t="shared" si="74"/>
        <v>54666</v>
      </c>
      <c r="C325" s="202" t="str">
        <f t="shared" ca="1" si="65"/>
        <v/>
      </c>
      <c r="D325" s="203" t="str">
        <f t="shared" ca="1" si="62"/>
        <v/>
      </c>
      <c r="E325" s="204">
        <f t="shared" ca="1" si="66"/>
        <v>0</v>
      </c>
      <c r="F325" s="204">
        <f t="shared" ca="1" si="67"/>
        <v>0</v>
      </c>
      <c r="G325" s="204" t="str">
        <f t="shared" ca="1" si="68"/>
        <v/>
      </c>
      <c r="H325" s="205">
        <f t="shared" ca="1" si="69"/>
        <v>0</v>
      </c>
      <c r="I325" s="206" t="str">
        <f t="shared" ca="1" si="70"/>
        <v/>
      </c>
      <c r="K325" s="206" t="str">
        <f t="shared" ca="1" si="61"/>
        <v/>
      </c>
      <c r="L325" s="265" t="str">
        <f ca="1">IF(D325="","",IFERROR(INDEX('Lifetime PD'!$C$57:$ED$105,MATCH(ECL!$D$18,'Lifetime PD'!$B$57:$B$105,0),MATCH(ECL!D325,'Lifetime PD'!$C$56:$FZ$56,0)),0))</f>
        <v/>
      </c>
      <c r="M325" s="265" t="str">
        <f t="shared" ca="1" si="63"/>
        <v/>
      </c>
      <c r="N325" s="266" t="str">
        <f t="shared" ca="1" si="64"/>
        <v/>
      </c>
      <c r="O325" s="206" t="str">
        <f t="shared" ca="1" si="71"/>
        <v/>
      </c>
      <c r="Q325" s="265" t="str">
        <f ca="1">IF(D325="","",IFERROR(INDEX('FL PD'!$C$61:$ED$109,MATCH(ECL!$D$18,'FL PD'!$B$61:$B$109,0),MATCH(ECL!D325,'FL PD'!$C$60:$FZ$60,0)),0))</f>
        <v/>
      </c>
      <c r="R325" s="265" t="str">
        <f t="shared" ca="1" si="72"/>
        <v/>
      </c>
      <c r="S325" s="206" t="str">
        <f t="shared" ca="1" si="73"/>
        <v/>
      </c>
      <c r="U325" s="75"/>
    </row>
    <row r="326" spans="2:21" ht="17.25" customHeight="1" x14ac:dyDescent="0.25">
      <c r="B326" s="207">
        <f t="shared" si="74"/>
        <v>54696</v>
      </c>
      <c r="C326" s="202" t="str">
        <f t="shared" ca="1" si="65"/>
        <v/>
      </c>
      <c r="D326" s="203" t="str">
        <f t="shared" ca="1" si="62"/>
        <v/>
      </c>
      <c r="E326" s="204">
        <f t="shared" ca="1" si="66"/>
        <v>0</v>
      </c>
      <c r="F326" s="204">
        <f t="shared" ca="1" si="67"/>
        <v>0</v>
      </c>
      <c r="G326" s="204" t="str">
        <f t="shared" ca="1" si="68"/>
        <v/>
      </c>
      <c r="H326" s="205">
        <f t="shared" ca="1" si="69"/>
        <v>0</v>
      </c>
      <c r="I326" s="206" t="str">
        <f t="shared" ca="1" si="70"/>
        <v/>
      </c>
      <c r="K326" s="206" t="str">
        <f t="shared" ca="1" si="61"/>
        <v/>
      </c>
      <c r="L326" s="265" t="str">
        <f ca="1">IF(D326="","",IFERROR(INDEX('Lifetime PD'!$C$57:$ED$105,MATCH(ECL!$D$18,'Lifetime PD'!$B$57:$B$105,0),MATCH(ECL!D326,'Lifetime PD'!$C$56:$FZ$56,0)),0))</f>
        <v/>
      </c>
      <c r="M326" s="265" t="str">
        <f t="shared" ca="1" si="63"/>
        <v/>
      </c>
      <c r="N326" s="266" t="str">
        <f t="shared" ca="1" si="64"/>
        <v/>
      </c>
      <c r="O326" s="206" t="str">
        <f t="shared" ca="1" si="71"/>
        <v/>
      </c>
      <c r="Q326" s="265" t="str">
        <f ca="1">IF(D326="","",IFERROR(INDEX('FL PD'!$C$61:$ED$109,MATCH(ECL!$D$18,'FL PD'!$B$61:$B$109,0),MATCH(ECL!D326,'FL PD'!$C$60:$FZ$60,0)),0))</f>
        <v/>
      </c>
      <c r="R326" s="265" t="str">
        <f t="shared" ca="1" si="72"/>
        <v/>
      </c>
      <c r="S326" s="206" t="str">
        <f t="shared" ca="1" si="73"/>
        <v/>
      </c>
      <c r="U326" s="75"/>
    </row>
    <row r="327" spans="2:21" ht="17.25" customHeight="1" x14ac:dyDescent="0.25">
      <c r="B327" s="207">
        <f t="shared" si="74"/>
        <v>54727</v>
      </c>
      <c r="C327" s="202" t="str">
        <f t="shared" ca="1" si="65"/>
        <v/>
      </c>
      <c r="D327" s="203" t="str">
        <f t="shared" ca="1" si="62"/>
        <v/>
      </c>
      <c r="E327" s="204">
        <f t="shared" ca="1" si="66"/>
        <v>0</v>
      </c>
      <c r="F327" s="204">
        <f t="shared" ca="1" si="67"/>
        <v>0</v>
      </c>
      <c r="G327" s="204" t="str">
        <f t="shared" ca="1" si="68"/>
        <v/>
      </c>
      <c r="H327" s="205">
        <f t="shared" ca="1" si="69"/>
        <v>0</v>
      </c>
      <c r="I327" s="206" t="str">
        <f t="shared" ca="1" si="70"/>
        <v/>
      </c>
      <c r="K327" s="206" t="str">
        <f t="shared" ca="1" si="61"/>
        <v/>
      </c>
      <c r="L327" s="265" t="str">
        <f ca="1">IF(D327="","",IFERROR(INDEX('Lifetime PD'!$C$57:$ED$105,MATCH(ECL!$D$18,'Lifetime PD'!$B$57:$B$105,0),MATCH(ECL!D327,'Lifetime PD'!$C$56:$FZ$56,0)),0))</f>
        <v/>
      </c>
      <c r="M327" s="265" t="str">
        <f t="shared" ca="1" si="63"/>
        <v/>
      </c>
      <c r="N327" s="266" t="str">
        <f t="shared" ca="1" si="64"/>
        <v/>
      </c>
      <c r="O327" s="206" t="str">
        <f t="shared" ca="1" si="71"/>
        <v/>
      </c>
      <c r="Q327" s="265" t="str">
        <f ca="1">IF(D327="","",IFERROR(INDEX('FL PD'!$C$61:$ED$109,MATCH(ECL!$D$18,'FL PD'!$B$61:$B$109,0),MATCH(ECL!D327,'FL PD'!$C$60:$FZ$60,0)),0))</f>
        <v/>
      </c>
      <c r="R327" s="265" t="str">
        <f t="shared" ca="1" si="72"/>
        <v/>
      </c>
      <c r="S327" s="206" t="str">
        <f t="shared" ca="1" si="73"/>
        <v/>
      </c>
      <c r="U327" s="75"/>
    </row>
    <row r="328" spans="2:21" ht="17.25" customHeight="1" x14ac:dyDescent="0.25">
      <c r="B328" s="207">
        <f t="shared" si="74"/>
        <v>54757</v>
      </c>
      <c r="C328" s="202" t="str">
        <f t="shared" ca="1" si="65"/>
        <v/>
      </c>
      <c r="D328" s="203" t="str">
        <f t="shared" ca="1" si="62"/>
        <v/>
      </c>
      <c r="E328" s="204">
        <f t="shared" ca="1" si="66"/>
        <v>0</v>
      </c>
      <c r="F328" s="204">
        <f t="shared" ca="1" si="67"/>
        <v>0</v>
      </c>
      <c r="G328" s="204" t="str">
        <f t="shared" ca="1" si="68"/>
        <v/>
      </c>
      <c r="H328" s="205">
        <f t="shared" ca="1" si="69"/>
        <v>0</v>
      </c>
      <c r="I328" s="206" t="str">
        <f t="shared" ca="1" si="70"/>
        <v/>
      </c>
      <c r="K328" s="206" t="str">
        <f t="shared" ca="1" si="61"/>
        <v/>
      </c>
      <c r="L328" s="265" t="str">
        <f ca="1">IF(D328="","",IFERROR(INDEX('Lifetime PD'!$C$57:$ED$105,MATCH(ECL!$D$18,'Lifetime PD'!$B$57:$B$105,0),MATCH(ECL!D328,'Lifetime PD'!$C$56:$FZ$56,0)),0))</f>
        <v/>
      </c>
      <c r="M328" s="265" t="str">
        <f t="shared" ca="1" si="63"/>
        <v/>
      </c>
      <c r="N328" s="266" t="str">
        <f t="shared" ca="1" si="64"/>
        <v/>
      </c>
      <c r="O328" s="206" t="str">
        <f t="shared" ca="1" si="71"/>
        <v/>
      </c>
      <c r="Q328" s="265" t="str">
        <f ca="1">IF(D328="","",IFERROR(INDEX('FL PD'!$C$61:$ED$109,MATCH(ECL!$D$18,'FL PD'!$B$61:$B$109,0),MATCH(ECL!D328,'FL PD'!$C$60:$FZ$60,0)),0))</f>
        <v/>
      </c>
      <c r="R328" s="265" t="str">
        <f t="shared" ca="1" si="72"/>
        <v/>
      </c>
      <c r="S328" s="206" t="str">
        <f t="shared" ca="1" si="73"/>
        <v/>
      </c>
      <c r="U328" s="75"/>
    </row>
    <row r="329" spans="2:21" ht="17.25" customHeight="1" x14ac:dyDescent="0.25">
      <c r="B329" s="207">
        <f t="shared" si="74"/>
        <v>54788</v>
      </c>
      <c r="C329" s="202" t="str">
        <f t="shared" ca="1" si="65"/>
        <v/>
      </c>
      <c r="D329" s="203" t="str">
        <f t="shared" ca="1" si="62"/>
        <v/>
      </c>
      <c r="E329" s="204">
        <f t="shared" ca="1" si="66"/>
        <v>0</v>
      </c>
      <c r="F329" s="204">
        <f t="shared" ca="1" si="67"/>
        <v>0</v>
      </c>
      <c r="G329" s="204" t="str">
        <f t="shared" ca="1" si="68"/>
        <v/>
      </c>
      <c r="H329" s="205">
        <f t="shared" ca="1" si="69"/>
        <v>0</v>
      </c>
      <c r="I329" s="206" t="str">
        <f t="shared" ca="1" si="70"/>
        <v/>
      </c>
      <c r="K329" s="206" t="str">
        <f t="shared" ca="1" si="61"/>
        <v/>
      </c>
      <c r="L329" s="265" t="str">
        <f ca="1">IF(D329="","",IFERROR(INDEX('Lifetime PD'!$C$57:$ED$105,MATCH(ECL!$D$18,'Lifetime PD'!$B$57:$B$105,0),MATCH(ECL!D329,'Lifetime PD'!$C$56:$FZ$56,0)),0))</f>
        <v/>
      </c>
      <c r="M329" s="265" t="str">
        <f t="shared" ca="1" si="63"/>
        <v/>
      </c>
      <c r="N329" s="266" t="str">
        <f t="shared" ca="1" si="64"/>
        <v/>
      </c>
      <c r="O329" s="206" t="str">
        <f t="shared" ca="1" si="71"/>
        <v/>
      </c>
      <c r="Q329" s="265" t="str">
        <f ca="1">IF(D329="","",IFERROR(INDEX('FL PD'!$C$61:$ED$109,MATCH(ECL!$D$18,'FL PD'!$B$61:$B$109,0),MATCH(ECL!D329,'FL PD'!$C$60:$FZ$60,0)),0))</f>
        <v/>
      </c>
      <c r="R329" s="265" t="str">
        <f t="shared" ca="1" si="72"/>
        <v/>
      </c>
      <c r="S329" s="206" t="str">
        <f t="shared" ca="1" si="73"/>
        <v/>
      </c>
      <c r="U329" s="75"/>
    </row>
    <row r="330" spans="2:21" ht="17.25" customHeight="1" x14ac:dyDescent="0.25">
      <c r="B330" s="207">
        <f t="shared" si="74"/>
        <v>54819</v>
      </c>
      <c r="C330" s="202" t="str">
        <f t="shared" ca="1" si="65"/>
        <v/>
      </c>
      <c r="D330" s="203" t="str">
        <f t="shared" ca="1" si="62"/>
        <v/>
      </c>
      <c r="E330" s="204">
        <f t="shared" ca="1" si="66"/>
        <v>0</v>
      </c>
      <c r="F330" s="204">
        <f t="shared" ca="1" si="67"/>
        <v>0</v>
      </c>
      <c r="G330" s="204" t="str">
        <f t="shared" ca="1" si="68"/>
        <v/>
      </c>
      <c r="H330" s="205">
        <f t="shared" ca="1" si="69"/>
        <v>0</v>
      </c>
      <c r="I330" s="206" t="str">
        <f t="shared" ca="1" si="70"/>
        <v/>
      </c>
      <c r="K330" s="206" t="str">
        <f t="shared" ca="1" si="61"/>
        <v/>
      </c>
      <c r="L330" s="265" t="str">
        <f ca="1">IF(D330="","",IFERROR(INDEX('Lifetime PD'!$C$57:$ED$105,MATCH(ECL!$D$18,'Lifetime PD'!$B$57:$B$105,0),MATCH(ECL!D330,'Lifetime PD'!$C$56:$FZ$56,0)),0))</f>
        <v/>
      </c>
      <c r="M330" s="265" t="str">
        <f t="shared" ca="1" si="63"/>
        <v/>
      </c>
      <c r="N330" s="266" t="str">
        <f t="shared" ca="1" si="64"/>
        <v/>
      </c>
      <c r="O330" s="206" t="str">
        <f t="shared" ca="1" si="71"/>
        <v/>
      </c>
      <c r="Q330" s="265" t="str">
        <f ca="1">IF(D330="","",IFERROR(INDEX('FL PD'!$C$61:$ED$109,MATCH(ECL!$D$18,'FL PD'!$B$61:$B$109,0),MATCH(ECL!D330,'FL PD'!$C$60:$FZ$60,0)),0))</f>
        <v/>
      </c>
      <c r="R330" s="265" t="str">
        <f t="shared" ca="1" si="72"/>
        <v/>
      </c>
      <c r="S330" s="206" t="str">
        <f t="shared" ca="1" si="73"/>
        <v/>
      </c>
      <c r="U330" s="75"/>
    </row>
    <row r="331" spans="2:21" ht="17.25" customHeight="1" x14ac:dyDescent="0.25">
      <c r="B331" s="207">
        <f t="shared" si="74"/>
        <v>54847</v>
      </c>
      <c r="C331" s="202" t="str">
        <f t="shared" ca="1" si="65"/>
        <v/>
      </c>
      <c r="D331" s="203" t="str">
        <f t="shared" ca="1" si="62"/>
        <v/>
      </c>
      <c r="E331" s="204">
        <f t="shared" ca="1" si="66"/>
        <v>0</v>
      </c>
      <c r="F331" s="204">
        <f t="shared" ca="1" si="67"/>
        <v>0</v>
      </c>
      <c r="G331" s="204" t="str">
        <f t="shared" ca="1" si="68"/>
        <v/>
      </c>
      <c r="H331" s="205">
        <f t="shared" ca="1" si="69"/>
        <v>0</v>
      </c>
      <c r="I331" s="206" t="str">
        <f t="shared" ca="1" si="70"/>
        <v/>
      </c>
      <c r="K331" s="206" t="str">
        <f t="shared" ca="1" si="61"/>
        <v/>
      </c>
      <c r="L331" s="265" t="str">
        <f ca="1">IF(D331="","",IFERROR(INDEX('Lifetime PD'!$C$57:$ED$105,MATCH(ECL!$D$18,'Lifetime PD'!$B$57:$B$105,0),MATCH(ECL!D331,'Lifetime PD'!$C$56:$FZ$56,0)),0))</f>
        <v/>
      </c>
      <c r="M331" s="265" t="str">
        <f t="shared" ca="1" si="63"/>
        <v/>
      </c>
      <c r="N331" s="266" t="str">
        <f t="shared" ca="1" si="64"/>
        <v/>
      </c>
      <c r="O331" s="206" t="str">
        <f t="shared" ca="1" si="71"/>
        <v/>
      </c>
      <c r="Q331" s="265" t="str">
        <f ca="1">IF(D331="","",IFERROR(INDEX('FL PD'!$C$61:$ED$109,MATCH(ECL!$D$18,'FL PD'!$B$61:$B$109,0),MATCH(ECL!D331,'FL PD'!$C$60:$FZ$60,0)),0))</f>
        <v/>
      </c>
      <c r="R331" s="265" t="str">
        <f t="shared" ca="1" si="72"/>
        <v/>
      </c>
      <c r="S331" s="206" t="str">
        <f t="shared" ca="1" si="73"/>
        <v/>
      </c>
      <c r="U331" s="75"/>
    </row>
    <row r="332" spans="2:21" ht="17.25" customHeight="1" x14ac:dyDescent="0.25">
      <c r="B332" s="207">
        <f t="shared" si="74"/>
        <v>54878</v>
      </c>
      <c r="C332" s="202" t="str">
        <f t="shared" ca="1" si="65"/>
        <v/>
      </c>
      <c r="D332" s="203" t="str">
        <f t="shared" ca="1" si="62"/>
        <v/>
      </c>
      <c r="E332" s="204">
        <f t="shared" ca="1" si="66"/>
        <v>0</v>
      </c>
      <c r="F332" s="204">
        <f t="shared" ca="1" si="67"/>
        <v>0</v>
      </c>
      <c r="G332" s="204" t="str">
        <f t="shared" ca="1" si="68"/>
        <v/>
      </c>
      <c r="H332" s="205">
        <f t="shared" ca="1" si="69"/>
        <v>0</v>
      </c>
      <c r="I332" s="206" t="str">
        <f t="shared" ca="1" si="70"/>
        <v/>
      </c>
      <c r="K332" s="206" t="str">
        <f t="shared" ca="1" si="61"/>
        <v/>
      </c>
      <c r="L332" s="265" t="str">
        <f ca="1">IF(D332="","",IFERROR(INDEX('Lifetime PD'!$C$57:$ED$105,MATCH(ECL!$D$18,'Lifetime PD'!$B$57:$B$105,0),MATCH(ECL!D332,'Lifetime PD'!$C$56:$FZ$56,0)),0))</f>
        <v/>
      </c>
      <c r="M332" s="265" t="str">
        <f t="shared" ca="1" si="63"/>
        <v/>
      </c>
      <c r="N332" s="266" t="str">
        <f t="shared" ca="1" si="64"/>
        <v/>
      </c>
      <c r="O332" s="206" t="str">
        <f t="shared" ca="1" si="71"/>
        <v/>
      </c>
      <c r="Q332" s="265" t="str">
        <f ca="1">IF(D332="","",IFERROR(INDEX('FL PD'!$C$61:$ED$109,MATCH(ECL!$D$18,'FL PD'!$B$61:$B$109,0),MATCH(ECL!D332,'FL PD'!$C$60:$FZ$60,0)),0))</f>
        <v/>
      </c>
      <c r="R332" s="265" t="str">
        <f t="shared" ca="1" si="72"/>
        <v/>
      </c>
      <c r="S332" s="206" t="str">
        <f t="shared" ca="1" si="73"/>
        <v/>
      </c>
      <c r="U332" s="75"/>
    </row>
    <row r="333" spans="2:21" ht="17.25" customHeight="1" x14ac:dyDescent="0.25">
      <c r="B333" s="207">
        <f t="shared" si="74"/>
        <v>54908</v>
      </c>
      <c r="C333" s="202" t="str">
        <f t="shared" ca="1" si="65"/>
        <v/>
      </c>
      <c r="D333" s="203" t="str">
        <f t="shared" ca="1" si="62"/>
        <v/>
      </c>
      <c r="E333" s="204">
        <f t="shared" ca="1" si="66"/>
        <v>0</v>
      </c>
      <c r="F333" s="204">
        <f t="shared" ca="1" si="67"/>
        <v>0</v>
      </c>
      <c r="G333" s="204" t="str">
        <f t="shared" ca="1" si="68"/>
        <v/>
      </c>
      <c r="H333" s="205">
        <f t="shared" ca="1" si="69"/>
        <v>0</v>
      </c>
      <c r="I333" s="206" t="str">
        <f t="shared" ca="1" si="70"/>
        <v/>
      </c>
      <c r="K333" s="206" t="str">
        <f t="shared" ca="1" si="61"/>
        <v/>
      </c>
      <c r="L333" s="265" t="str">
        <f ca="1">IF(D333="","",IFERROR(INDEX('Lifetime PD'!$C$57:$ED$105,MATCH(ECL!$D$18,'Lifetime PD'!$B$57:$B$105,0),MATCH(ECL!D333,'Lifetime PD'!$C$56:$FZ$56,0)),0))</f>
        <v/>
      </c>
      <c r="M333" s="265" t="str">
        <f t="shared" ca="1" si="63"/>
        <v/>
      </c>
      <c r="N333" s="266" t="str">
        <f t="shared" ca="1" si="64"/>
        <v/>
      </c>
      <c r="O333" s="206" t="str">
        <f t="shared" ca="1" si="71"/>
        <v/>
      </c>
      <c r="Q333" s="265" t="str">
        <f ca="1">IF(D333="","",IFERROR(INDEX('FL PD'!$C$61:$ED$109,MATCH(ECL!$D$18,'FL PD'!$B$61:$B$109,0),MATCH(ECL!D333,'FL PD'!$C$60:$FZ$60,0)),0))</f>
        <v/>
      </c>
      <c r="R333" s="265" t="str">
        <f t="shared" ca="1" si="72"/>
        <v/>
      </c>
      <c r="S333" s="206" t="str">
        <f t="shared" ca="1" si="73"/>
        <v/>
      </c>
      <c r="U333" s="75"/>
    </row>
    <row r="334" spans="2:21" ht="17.25" customHeight="1" x14ac:dyDescent="0.25">
      <c r="B334" s="207">
        <f t="shared" si="74"/>
        <v>54939</v>
      </c>
      <c r="C334" s="202" t="str">
        <f t="shared" ca="1" si="65"/>
        <v/>
      </c>
      <c r="D334" s="203" t="str">
        <f t="shared" ca="1" si="62"/>
        <v/>
      </c>
      <c r="E334" s="204">
        <f t="shared" ca="1" si="66"/>
        <v>0</v>
      </c>
      <c r="F334" s="204">
        <f t="shared" ca="1" si="67"/>
        <v>0</v>
      </c>
      <c r="G334" s="204" t="str">
        <f t="shared" ca="1" si="68"/>
        <v/>
      </c>
      <c r="H334" s="205">
        <f t="shared" ca="1" si="69"/>
        <v>0</v>
      </c>
      <c r="I334" s="206" t="str">
        <f t="shared" ca="1" si="70"/>
        <v/>
      </c>
      <c r="K334" s="206" t="str">
        <f t="shared" ca="1" si="61"/>
        <v/>
      </c>
      <c r="L334" s="265" t="str">
        <f ca="1">IF(D334="","",IFERROR(INDEX('Lifetime PD'!$C$57:$ED$105,MATCH(ECL!$D$18,'Lifetime PD'!$B$57:$B$105,0),MATCH(ECL!D334,'Lifetime PD'!$C$56:$FZ$56,0)),0))</f>
        <v/>
      </c>
      <c r="M334" s="265" t="str">
        <f t="shared" ca="1" si="63"/>
        <v/>
      </c>
      <c r="N334" s="266" t="str">
        <f t="shared" ca="1" si="64"/>
        <v/>
      </c>
      <c r="O334" s="206" t="str">
        <f t="shared" ca="1" si="71"/>
        <v/>
      </c>
      <c r="Q334" s="265" t="str">
        <f ca="1">IF(D334="","",IFERROR(INDEX('FL PD'!$C$61:$ED$109,MATCH(ECL!$D$18,'FL PD'!$B$61:$B$109,0),MATCH(ECL!D334,'FL PD'!$C$60:$FZ$60,0)),0))</f>
        <v/>
      </c>
      <c r="R334" s="265" t="str">
        <f t="shared" ca="1" si="72"/>
        <v/>
      </c>
      <c r="S334" s="206" t="str">
        <f t="shared" ca="1" si="73"/>
        <v/>
      </c>
      <c r="U334" s="75"/>
    </row>
    <row r="335" spans="2:21" ht="17.25" customHeight="1" x14ac:dyDescent="0.25">
      <c r="B335" s="207">
        <f t="shared" si="74"/>
        <v>54969</v>
      </c>
      <c r="C335" s="202" t="str">
        <f t="shared" ca="1" si="65"/>
        <v/>
      </c>
      <c r="D335" s="203" t="str">
        <f t="shared" ca="1" si="62"/>
        <v/>
      </c>
      <c r="E335" s="204">
        <f t="shared" ca="1" si="66"/>
        <v>0</v>
      </c>
      <c r="F335" s="204">
        <f t="shared" ca="1" si="67"/>
        <v>0</v>
      </c>
      <c r="G335" s="204" t="str">
        <f t="shared" ca="1" si="68"/>
        <v/>
      </c>
      <c r="H335" s="205">
        <f t="shared" ca="1" si="69"/>
        <v>0</v>
      </c>
      <c r="I335" s="206" t="str">
        <f t="shared" ca="1" si="70"/>
        <v/>
      </c>
      <c r="K335" s="206" t="str">
        <f t="shared" ca="1" si="61"/>
        <v/>
      </c>
      <c r="L335" s="265" t="str">
        <f ca="1">IF(D335="","",IFERROR(INDEX('Lifetime PD'!$C$57:$ED$105,MATCH(ECL!$D$18,'Lifetime PD'!$B$57:$B$105,0),MATCH(ECL!D335,'Lifetime PD'!$C$56:$FZ$56,0)),0))</f>
        <v/>
      </c>
      <c r="M335" s="265" t="str">
        <f t="shared" ca="1" si="63"/>
        <v/>
      </c>
      <c r="N335" s="266" t="str">
        <f t="shared" ca="1" si="64"/>
        <v/>
      </c>
      <c r="O335" s="206" t="str">
        <f t="shared" ca="1" si="71"/>
        <v/>
      </c>
      <c r="Q335" s="265" t="str">
        <f ca="1">IF(D335="","",IFERROR(INDEX('FL PD'!$C$61:$ED$109,MATCH(ECL!$D$18,'FL PD'!$B$61:$B$109,0),MATCH(ECL!D335,'FL PD'!$C$60:$FZ$60,0)),0))</f>
        <v/>
      </c>
      <c r="R335" s="265" t="str">
        <f t="shared" ca="1" si="72"/>
        <v/>
      </c>
      <c r="S335" s="206" t="str">
        <f t="shared" ca="1" si="73"/>
        <v/>
      </c>
      <c r="U335" s="75"/>
    </row>
    <row r="336" spans="2:21" ht="17.25" customHeight="1" x14ac:dyDescent="0.25">
      <c r="B336" s="207">
        <f t="shared" si="74"/>
        <v>55000</v>
      </c>
      <c r="C336" s="202" t="str">
        <f t="shared" ca="1" si="65"/>
        <v/>
      </c>
      <c r="D336" s="203" t="str">
        <f t="shared" ca="1" si="62"/>
        <v/>
      </c>
      <c r="E336" s="204">
        <f t="shared" ca="1" si="66"/>
        <v>0</v>
      </c>
      <c r="F336" s="204">
        <f t="shared" ca="1" si="67"/>
        <v>0</v>
      </c>
      <c r="G336" s="204" t="str">
        <f t="shared" ca="1" si="68"/>
        <v/>
      </c>
      <c r="H336" s="205">
        <f t="shared" ca="1" si="69"/>
        <v>0</v>
      </c>
      <c r="I336" s="206" t="str">
        <f t="shared" ca="1" si="70"/>
        <v/>
      </c>
      <c r="K336" s="206" t="str">
        <f t="shared" ca="1" si="61"/>
        <v/>
      </c>
      <c r="L336" s="265" t="str">
        <f ca="1">IF(D336="","",IFERROR(INDEX('Lifetime PD'!$C$57:$ED$105,MATCH(ECL!$D$18,'Lifetime PD'!$B$57:$B$105,0),MATCH(ECL!D336,'Lifetime PD'!$C$56:$FZ$56,0)),0))</f>
        <v/>
      </c>
      <c r="M336" s="265" t="str">
        <f t="shared" ca="1" si="63"/>
        <v/>
      </c>
      <c r="N336" s="266" t="str">
        <f t="shared" ca="1" si="64"/>
        <v/>
      </c>
      <c r="O336" s="206" t="str">
        <f t="shared" ca="1" si="71"/>
        <v/>
      </c>
      <c r="Q336" s="265" t="str">
        <f ca="1">IF(D336="","",IFERROR(INDEX('FL PD'!$C$61:$ED$109,MATCH(ECL!$D$18,'FL PD'!$B$61:$B$109,0),MATCH(ECL!D336,'FL PD'!$C$60:$FZ$60,0)),0))</f>
        <v/>
      </c>
      <c r="R336" s="265" t="str">
        <f t="shared" ca="1" si="72"/>
        <v/>
      </c>
      <c r="S336" s="206" t="str">
        <f t="shared" ca="1" si="73"/>
        <v/>
      </c>
      <c r="U336" s="75"/>
    </row>
    <row r="337" spans="2:21" ht="17.25" customHeight="1" x14ac:dyDescent="0.25">
      <c r="B337" s="207">
        <f t="shared" si="74"/>
        <v>55031</v>
      </c>
      <c r="C337" s="202" t="str">
        <f t="shared" ca="1" si="65"/>
        <v/>
      </c>
      <c r="D337" s="203" t="str">
        <f t="shared" ca="1" si="62"/>
        <v/>
      </c>
      <c r="E337" s="204">
        <f t="shared" ca="1" si="66"/>
        <v>0</v>
      </c>
      <c r="F337" s="204">
        <f t="shared" ca="1" si="67"/>
        <v>0</v>
      </c>
      <c r="G337" s="204" t="str">
        <f t="shared" ca="1" si="68"/>
        <v/>
      </c>
      <c r="H337" s="205">
        <f t="shared" ca="1" si="69"/>
        <v>0</v>
      </c>
      <c r="I337" s="206" t="str">
        <f t="shared" ca="1" si="70"/>
        <v/>
      </c>
      <c r="K337" s="206" t="str">
        <f t="shared" ca="1" si="61"/>
        <v/>
      </c>
      <c r="L337" s="265" t="str">
        <f ca="1">IF(D337="","",IFERROR(INDEX('Lifetime PD'!$C$57:$ED$105,MATCH(ECL!$D$18,'Lifetime PD'!$B$57:$B$105,0),MATCH(ECL!D337,'Lifetime PD'!$C$56:$FZ$56,0)),0))</f>
        <v/>
      </c>
      <c r="M337" s="265" t="str">
        <f t="shared" ca="1" si="63"/>
        <v/>
      </c>
      <c r="N337" s="266" t="str">
        <f t="shared" ca="1" si="64"/>
        <v/>
      </c>
      <c r="O337" s="206" t="str">
        <f t="shared" ca="1" si="71"/>
        <v/>
      </c>
      <c r="Q337" s="265" t="str">
        <f ca="1">IF(D337="","",IFERROR(INDEX('FL PD'!$C$61:$ED$109,MATCH(ECL!$D$18,'FL PD'!$B$61:$B$109,0),MATCH(ECL!D337,'FL PD'!$C$60:$FZ$60,0)),0))</f>
        <v/>
      </c>
      <c r="R337" s="265" t="str">
        <f t="shared" ca="1" si="72"/>
        <v/>
      </c>
      <c r="S337" s="206" t="str">
        <f t="shared" ca="1" si="73"/>
        <v/>
      </c>
      <c r="U337" s="75"/>
    </row>
    <row r="338" spans="2:21" ht="17.25" customHeight="1" x14ac:dyDescent="0.25">
      <c r="B338" s="207">
        <f t="shared" si="74"/>
        <v>55061</v>
      </c>
      <c r="C338" s="202" t="str">
        <f t="shared" ca="1" si="65"/>
        <v/>
      </c>
      <c r="D338" s="203" t="str">
        <f t="shared" ca="1" si="62"/>
        <v/>
      </c>
      <c r="E338" s="204">
        <f t="shared" ca="1" si="66"/>
        <v>0</v>
      </c>
      <c r="F338" s="204">
        <f t="shared" ca="1" si="67"/>
        <v>0</v>
      </c>
      <c r="G338" s="204" t="str">
        <f t="shared" ca="1" si="68"/>
        <v/>
      </c>
      <c r="H338" s="205">
        <f t="shared" ca="1" si="69"/>
        <v>0</v>
      </c>
      <c r="I338" s="206" t="str">
        <f t="shared" ca="1" si="70"/>
        <v/>
      </c>
      <c r="K338" s="206" t="str">
        <f t="shared" ca="1" si="61"/>
        <v/>
      </c>
      <c r="L338" s="265" t="str">
        <f ca="1">IF(D338="","",IFERROR(INDEX('Lifetime PD'!$C$57:$ED$105,MATCH(ECL!$D$18,'Lifetime PD'!$B$57:$B$105,0),MATCH(ECL!D338,'Lifetime PD'!$C$56:$FZ$56,0)),0))</f>
        <v/>
      </c>
      <c r="M338" s="265" t="str">
        <f t="shared" ca="1" si="63"/>
        <v/>
      </c>
      <c r="N338" s="266" t="str">
        <f t="shared" ca="1" si="64"/>
        <v/>
      </c>
      <c r="O338" s="206" t="str">
        <f t="shared" ca="1" si="71"/>
        <v/>
      </c>
      <c r="Q338" s="265" t="str">
        <f ca="1">IF(D338="","",IFERROR(INDEX('FL PD'!$C$61:$ED$109,MATCH(ECL!$D$18,'FL PD'!$B$61:$B$109,0),MATCH(ECL!D338,'FL PD'!$C$60:$FZ$60,0)),0))</f>
        <v/>
      </c>
      <c r="R338" s="265" t="str">
        <f t="shared" ca="1" si="72"/>
        <v/>
      </c>
      <c r="S338" s="206" t="str">
        <f t="shared" ca="1" si="73"/>
        <v/>
      </c>
      <c r="U338" s="75"/>
    </row>
    <row r="339" spans="2:21" ht="17.25" customHeight="1" x14ac:dyDescent="0.25">
      <c r="B339" s="207">
        <f t="shared" si="74"/>
        <v>55092</v>
      </c>
      <c r="C339" s="202" t="str">
        <f t="shared" ca="1" si="65"/>
        <v/>
      </c>
      <c r="D339" s="203" t="str">
        <f t="shared" ca="1" si="62"/>
        <v/>
      </c>
      <c r="E339" s="204">
        <f t="shared" ca="1" si="66"/>
        <v>0</v>
      </c>
      <c r="F339" s="204">
        <f t="shared" ca="1" si="67"/>
        <v>0</v>
      </c>
      <c r="G339" s="204" t="str">
        <f t="shared" ca="1" si="68"/>
        <v/>
      </c>
      <c r="H339" s="205">
        <f t="shared" ca="1" si="69"/>
        <v>0</v>
      </c>
      <c r="I339" s="206" t="str">
        <f t="shared" ca="1" si="70"/>
        <v/>
      </c>
      <c r="K339" s="206" t="str">
        <f t="shared" ca="1" si="61"/>
        <v/>
      </c>
      <c r="L339" s="265" t="str">
        <f ca="1">IF(D339="","",IFERROR(INDEX('Lifetime PD'!$C$57:$ED$105,MATCH(ECL!$D$18,'Lifetime PD'!$B$57:$B$105,0),MATCH(ECL!D339,'Lifetime PD'!$C$56:$FZ$56,0)),0))</f>
        <v/>
      </c>
      <c r="M339" s="265" t="str">
        <f t="shared" ca="1" si="63"/>
        <v/>
      </c>
      <c r="N339" s="266" t="str">
        <f t="shared" ca="1" si="64"/>
        <v/>
      </c>
      <c r="O339" s="206" t="str">
        <f t="shared" ca="1" si="71"/>
        <v/>
      </c>
      <c r="Q339" s="265" t="str">
        <f ca="1">IF(D339="","",IFERROR(INDEX('FL PD'!$C$61:$ED$109,MATCH(ECL!$D$18,'FL PD'!$B$61:$B$109,0),MATCH(ECL!D339,'FL PD'!$C$60:$FZ$60,0)),0))</f>
        <v/>
      </c>
      <c r="R339" s="265" t="str">
        <f t="shared" ca="1" si="72"/>
        <v/>
      </c>
      <c r="S339" s="206" t="str">
        <f t="shared" ca="1" si="73"/>
        <v/>
      </c>
      <c r="U339" s="75"/>
    </row>
    <row r="340" spans="2:21" ht="17.25" customHeight="1" x14ac:dyDescent="0.25">
      <c r="B340" s="207">
        <f t="shared" si="74"/>
        <v>55122</v>
      </c>
      <c r="C340" s="202" t="str">
        <f t="shared" ca="1" si="65"/>
        <v/>
      </c>
      <c r="D340" s="203" t="str">
        <f t="shared" ca="1" si="62"/>
        <v/>
      </c>
      <c r="E340" s="204">
        <f t="shared" ca="1" si="66"/>
        <v>0</v>
      </c>
      <c r="F340" s="204">
        <f t="shared" ca="1" si="67"/>
        <v>0</v>
      </c>
      <c r="G340" s="204" t="str">
        <f t="shared" ca="1" si="68"/>
        <v/>
      </c>
      <c r="H340" s="205">
        <f t="shared" ca="1" si="69"/>
        <v>0</v>
      </c>
      <c r="I340" s="206" t="str">
        <f t="shared" ca="1" si="70"/>
        <v/>
      </c>
      <c r="K340" s="206" t="str">
        <f t="shared" ca="1" si="61"/>
        <v/>
      </c>
      <c r="L340" s="265" t="str">
        <f ca="1">IF(D340="","",IFERROR(INDEX('Lifetime PD'!$C$57:$ED$105,MATCH(ECL!$D$18,'Lifetime PD'!$B$57:$B$105,0),MATCH(ECL!D340,'Lifetime PD'!$C$56:$FZ$56,0)),0))</f>
        <v/>
      </c>
      <c r="M340" s="265" t="str">
        <f t="shared" ca="1" si="63"/>
        <v/>
      </c>
      <c r="N340" s="266" t="str">
        <f t="shared" ca="1" si="64"/>
        <v/>
      </c>
      <c r="O340" s="206" t="str">
        <f t="shared" ca="1" si="71"/>
        <v/>
      </c>
      <c r="Q340" s="265" t="str">
        <f ca="1">IF(D340="","",IFERROR(INDEX('FL PD'!$C$61:$ED$109,MATCH(ECL!$D$18,'FL PD'!$B$61:$B$109,0),MATCH(ECL!D340,'FL PD'!$C$60:$FZ$60,0)),0))</f>
        <v/>
      </c>
      <c r="R340" s="265" t="str">
        <f t="shared" ca="1" si="72"/>
        <v/>
      </c>
      <c r="S340" s="206" t="str">
        <f t="shared" ca="1" si="73"/>
        <v/>
      </c>
      <c r="U340" s="75"/>
    </row>
    <row r="341" spans="2:21" ht="17.25" customHeight="1" x14ac:dyDescent="0.25">
      <c r="B341" s="207">
        <f t="shared" si="74"/>
        <v>55153</v>
      </c>
      <c r="C341" s="202" t="str">
        <f t="shared" ca="1" si="65"/>
        <v/>
      </c>
      <c r="D341" s="203" t="str">
        <f t="shared" ca="1" si="62"/>
        <v/>
      </c>
      <c r="E341" s="204">
        <f t="shared" ca="1" si="66"/>
        <v>0</v>
      </c>
      <c r="F341" s="204">
        <f t="shared" ca="1" si="67"/>
        <v>0</v>
      </c>
      <c r="G341" s="204" t="str">
        <f t="shared" ca="1" si="68"/>
        <v/>
      </c>
      <c r="H341" s="205">
        <f t="shared" ca="1" si="69"/>
        <v>0</v>
      </c>
      <c r="I341" s="206" t="str">
        <f t="shared" ca="1" si="70"/>
        <v/>
      </c>
      <c r="K341" s="206" t="str">
        <f t="shared" ca="1" si="61"/>
        <v/>
      </c>
      <c r="L341" s="265" t="str">
        <f ca="1">IF(D341="","",IFERROR(INDEX('Lifetime PD'!$C$57:$ED$105,MATCH(ECL!$D$18,'Lifetime PD'!$B$57:$B$105,0),MATCH(ECL!D341,'Lifetime PD'!$C$56:$FZ$56,0)),0))</f>
        <v/>
      </c>
      <c r="M341" s="265" t="str">
        <f t="shared" ca="1" si="63"/>
        <v/>
      </c>
      <c r="N341" s="266" t="str">
        <f t="shared" ca="1" si="64"/>
        <v/>
      </c>
      <c r="O341" s="206" t="str">
        <f t="shared" ca="1" si="71"/>
        <v/>
      </c>
      <c r="Q341" s="265" t="str">
        <f ca="1">IF(D341="","",IFERROR(INDEX('FL PD'!$C$61:$ED$109,MATCH(ECL!$D$18,'FL PD'!$B$61:$B$109,0),MATCH(ECL!D341,'FL PD'!$C$60:$FZ$60,0)),0))</f>
        <v/>
      </c>
      <c r="R341" s="265" t="str">
        <f t="shared" ca="1" si="72"/>
        <v/>
      </c>
      <c r="S341" s="206" t="str">
        <f t="shared" ca="1" si="73"/>
        <v/>
      </c>
      <c r="U341" s="75"/>
    </row>
    <row r="342" spans="2:21" ht="17.25" customHeight="1" x14ac:dyDescent="0.25">
      <c r="B342" s="207">
        <f t="shared" si="74"/>
        <v>55184</v>
      </c>
      <c r="C342" s="202" t="str">
        <f t="shared" ca="1" si="65"/>
        <v/>
      </c>
      <c r="D342" s="203" t="str">
        <f t="shared" ca="1" si="62"/>
        <v/>
      </c>
      <c r="E342" s="204">
        <f t="shared" ca="1" si="66"/>
        <v>0</v>
      </c>
      <c r="F342" s="204">
        <f t="shared" ca="1" si="67"/>
        <v>0</v>
      </c>
      <c r="G342" s="204" t="str">
        <f t="shared" ca="1" si="68"/>
        <v/>
      </c>
      <c r="H342" s="205">
        <f t="shared" ca="1" si="69"/>
        <v>0</v>
      </c>
      <c r="I342" s="206" t="str">
        <f t="shared" ca="1" si="70"/>
        <v/>
      </c>
      <c r="K342" s="206" t="str">
        <f t="shared" ca="1" si="61"/>
        <v/>
      </c>
      <c r="L342" s="265" t="str">
        <f ca="1">IF(D342="","",IFERROR(INDEX('Lifetime PD'!$C$57:$ED$105,MATCH(ECL!$D$18,'Lifetime PD'!$B$57:$B$105,0),MATCH(ECL!D342,'Lifetime PD'!$C$56:$FZ$56,0)),0))</f>
        <v/>
      </c>
      <c r="M342" s="265" t="str">
        <f t="shared" ca="1" si="63"/>
        <v/>
      </c>
      <c r="N342" s="266" t="str">
        <f t="shared" ca="1" si="64"/>
        <v/>
      </c>
      <c r="O342" s="206" t="str">
        <f t="shared" ca="1" si="71"/>
        <v/>
      </c>
      <c r="Q342" s="265" t="str">
        <f ca="1">IF(D342="","",IFERROR(INDEX('FL PD'!$C$61:$ED$109,MATCH(ECL!$D$18,'FL PD'!$B$61:$B$109,0),MATCH(ECL!D342,'FL PD'!$C$60:$FZ$60,0)),0))</f>
        <v/>
      </c>
      <c r="R342" s="265" t="str">
        <f t="shared" ca="1" si="72"/>
        <v/>
      </c>
      <c r="S342" s="206" t="str">
        <f t="shared" ca="1" si="73"/>
        <v/>
      </c>
      <c r="U342" s="75"/>
    </row>
    <row r="343" spans="2:21" ht="17.25" customHeight="1" x14ac:dyDescent="0.25">
      <c r="B343" s="207">
        <f t="shared" si="74"/>
        <v>55212</v>
      </c>
      <c r="C343" s="202" t="str">
        <f t="shared" ca="1" si="65"/>
        <v/>
      </c>
      <c r="D343" s="203" t="str">
        <f t="shared" ca="1" si="62"/>
        <v/>
      </c>
      <c r="E343" s="204">
        <f t="shared" ca="1" si="66"/>
        <v>0</v>
      </c>
      <c r="F343" s="204">
        <f t="shared" ca="1" si="67"/>
        <v>0</v>
      </c>
      <c r="G343" s="204" t="str">
        <f t="shared" ca="1" si="68"/>
        <v/>
      </c>
      <c r="H343" s="205">
        <f t="shared" ca="1" si="69"/>
        <v>0</v>
      </c>
      <c r="I343" s="206" t="str">
        <f t="shared" ca="1" si="70"/>
        <v/>
      </c>
      <c r="K343" s="206" t="str">
        <f t="shared" ca="1" si="61"/>
        <v/>
      </c>
      <c r="L343" s="265" t="str">
        <f ca="1">IF(D343="","",IFERROR(INDEX('Lifetime PD'!$C$57:$ED$105,MATCH(ECL!$D$18,'Lifetime PD'!$B$57:$B$105,0),MATCH(ECL!D343,'Lifetime PD'!$C$56:$FZ$56,0)),0))</f>
        <v/>
      </c>
      <c r="M343" s="265" t="str">
        <f t="shared" ca="1" si="63"/>
        <v/>
      </c>
      <c r="N343" s="266" t="str">
        <f t="shared" ca="1" si="64"/>
        <v/>
      </c>
      <c r="O343" s="206" t="str">
        <f t="shared" ca="1" si="71"/>
        <v/>
      </c>
      <c r="Q343" s="265" t="str">
        <f ca="1">IF(D343="","",IFERROR(INDEX('FL PD'!$C$61:$ED$109,MATCH(ECL!$D$18,'FL PD'!$B$61:$B$109,0),MATCH(ECL!D343,'FL PD'!$C$60:$FZ$60,0)),0))</f>
        <v/>
      </c>
      <c r="R343" s="265" t="str">
        <f t="shared" ca="1" si="72"/>
        <v/>
      </c>
      <c r="S343" s="206" t="str">
        <f t="shared" ca="1" si="73"/>
        <v/>
      </c>
      <c r="U343" s="75"/>
    </row>
    <row r="344" spans="2:21" ht="17.25" customHeight="1" x14ac:dyDescent="0.25">
      <c r="B344" s="207">
        <f t="shared" si="74"/>
        <v>55243</v>
      </c>
      <c r="C344" s="202" t="str">
        <f t="shared" ca="1" si="65"/>
        <v/>
      </c>
      <c r="D344" s="203" t="str">
        <f t="shared" ca="1" si="62"/>
        <v/>
      </c>
      <c r="E344" s="204">
        <f t="shared" ca="1" si="66"/>
        <v>0</v>
      </c>
      <c r="F344" s="204">
        <f t="shared" ca="1" si="67"/>
        <v>0</v>
      </c>
      <c r="G344" s="204" t="str">
        <f t="shared" ca="1" si="68"/>
        <v/>
      </c>
      <c r="H344" s="205">
        <f t="shared" ca="1" si="69"/>
        <v>0</v>
      </c>
      <c r="I344" s="206" t="str">
        <f t="shared" ca="1" si="70"/>
        <v/>
      </c>
      <c r="K344" s="206" t="str">
        <f t="shared" ca="1" si="61"/>
        <v/>
      </c>
      <c r="L344" s="265" t="str">
        <f ca="1">IF(D344="","",IFERROR(INDEX('Lifetime PD'!$C$57:$ED$105,MATCH(ECL!$D$18,'Lifetime PD'!$B$57:$B$105,0),MATCH(ECL!D344,'Lifetime PD'!$C$56:$FZ$56,0)),0))</f>
        <v/>
      </c>
      <c r="M344" s="265" t="str">
        <f t="shared" ca="1" si="63"/>
        <v/>
      </c>
      <c r="N344" s="266" t="str">
        <f t="shared" ca="1" si="64"/>
        <v/>
      </c>
      <c r="O344" s="206" t="str">
        <f t="shared" ca="1" si="71"/>
        <v/>
      </c>
      <c r="Q344" s="265" t="str">
        <f ca="1">IF(D344="","",IFERROR(INDEX('FL PD'!$C$61:$ED$109,MATCH(ECL!$D$18,'FL PD'!$B$61:$B$109,0),MATCH(ECL!D344,'FL PD'!$C$60:$FZ$60,0)),0))</f>
        <v/>
      </c>
      <c r="R344" s="265" t="str">
        <f t="shared" ca="1" si="72"/>
        <v/>
      </c>
      <c r="S344" s="206" t="str">
        <f t="shared" ca="1" si="73"/>
        <v/>
      </c>
      <c r="U344" s="75"/>
    </row>
    <row r="345" spans="2:21" ht="17.25" customHeight="1" x14ac:dyDescent="0.25">
      <c r="B345" s="207">
        <f t="shared" si="74"/>
        <v>55273</v>
      </c>
      <c r="C345" s="202" t="str">
        <f t="shared" ca="1" si="65"/>
        <v/>
      </c>
      <c r="D345" s="203" t="str">
        <f t="shared" ca="1" si="62"/>
        <v/>
      </c>
      <c r="E345" s="204">
        <f t="shared" ca="1" si="66"/>
        <v>0</v>
      </c>
      <c r="F345" s="204">
        <f t="shared" ca="1" si="67"/>
        <v>0</v>
      </c>
      <c r="G345" s="204" t="str">
        <f t="shared" ca="1" si="68"/>
        <v/>
      </c>
      <c r="H345" s="205">
        <f t="shared" ca="1" si="69"/>
        <v>0</v>
      </c>
      <c r="I345" s="206" t="str">
        <f t="shared" ca="1" si="70"/>
        <v/>
      </c>
      <c r="K345" s="206" t="str">
        <f t="shared" ca="1" si="61"/>
        <v/>
      </c>
      <c r="L345" s="265" t="str">
        <f ca="1">IF(D345="","",IFERROR(INDEX('Lifetime PD'!$C$57:$ED$105,MATCH(ECL!$D$18,'Lifetime PD'!$B$57:$B$105,0),MATCH(ECL!D345,'Lifetime PD'!$C$56:$FZ$56,0)),0))</f>
        <v/>
      </c>
      <c r="M345" s="265" t="str">
        <f t="shared" ca="1" si="63"/>
        <v/>
      </c>
      <c r="N345" s="266" t="str">
        <f t="shared" ca="1" si="64"/>
        <v/>
      </c>
      <c r="O345" s="206" t="str">
        <f t="shared" ca="1" si="71"/>
        <v/>
      </c>
      <c r="Q345" s="265" t="str">
        <f ca="1">IF(D345="","",IFERROR(INDEX('FL PD'!$C$61:$ED$109,MATCH(ECL!$D$18,'FL PD'!$B$61:$B$109,0),MATCH(ECL!D345,'FL PD'!$C$60:$FZ$60,0)),0))</f>
        <v/>
      </c>
      <c r="R345" s="265" t="str">
        <f t="shared" ca="1" si="72"/>
        <v/>
      </c>
      <c r="S345" s="206" t="str">
        <f t="shared" ca="1" si="73"/>
        <v/>
      </c>
      <c r="U345" s="75"/>
    </row>
    <row r="346" spans="2:21" ht="17.25" customHeight="1" x14ac:dyDescent="0.25">
      <c r="B346" s="207">
        <f t="shared" si="74"/>
        <v>55304</v>
      </c>
      <c r="C346" s="202" t="str">
        <f t="shared" ca="1" si="65"/>
        <v/>
      </c>
      <c r="D346" s="203" t="str">
        <f t="shared" ca="1" si="62"/>
        <v/>
      </c>
      <c r="E346" s="204">
        <f t="shared" ca="1" si="66"/>
        <v>0</v>
      </c>
      <c r="F346" s="204">
        <f t="shared" ca="1" si="67"/>
        <v>0</v>
      </c>
      <c r="G346" s="204" t="str">
        <f t="shared" ca="1" si="68"/>
        <v/>
      </c>
      <c r="H346" s="205">
        <f t="shared" ca="1" si="69"/>
        <v>0</v>
      </c>
      <c r="I346" s="206" t="str">
        <f t="shared" ca="1" si="70"/>
        <v/>
      </c>
      <c r="K346" s="206" t="str">
        <f t="shared" ca="1" si="61"/>
        <v/>
      </c>
      <c r="L346" s="265" t="str">
        <f ca="1">IF(D346="","",IFERROR(INDEX('Lifetime PD'!$C$57:$ED$105,MATCH(ECL!$D$18,'Lifetime PD'!$B$57:$B$105,0),MATCH(ECL!D346,'Lifetime PD'!$C$56:$FZ$56,0)),0))</f>
        <v/>
      </c>
      <c r="M346" s="265" t="str">
        <f t="shared" ca="1" si="63"/>
        <v/>
      </c>
      <c r="N346" s="266" t="str">
        <f t="shared" ca="1" si="64"/>
        <v/>
      </c>
      <c r="O346" s="206" t="str">
        <f t="shared" ca="1" si="71"/>
        <v/>
      </c>
      <c r="Q346" s="265" t="str">
        <f ca="1">IF(D346="","",IFERROR(INDEX('FL PD'!$C$61:$ED$109,MATCH(ECL!$D$18,'FL PD'!$B$61:$B$109,0),MATCH(ECL!D346,'FL PD'!$C$60:$FZ$60,0)),0))</f>
        <v/>
      </c>
      <c r="R346" s="265" t="str">
        <f t="shared" ca="1" si="72"/>
        <v/>
      </c>
      <c r="S346" s="206" t="str">
        <f t="shared" ca="1" si="73"/>
        <v/>
      </c>
      <c r="U346" s="75"/>
    </row>
    <row r="347" spans="2:21" ht="17.25" customHeight="1" x14ac:dyDescent="0.25">
      <c r="B347" s="207">
        <f t="shared" si="74"/>
        <v>55334</v>
      </c>
      <c r="C347" s="202" t="str">
        <f t="shared" ca="1" si="65"/>
        <v/>
      </c>
      <c r="D347" s="203" t="str">
        <f t="shared" ca="1" si="62"/>
        <v/>
      </c>
      <c r="E347" s="204">
        <f t="shared" ca="1" si="66"/>
        <v>0</v>
      </c>
      <c r="F347" s="204">
        <f t="shared" ca="1" si="67"/>
        <v>0</v>
      </c>
      <c r="G347" s="204" t="str">
        <f t="shared" ca="1" si="68"/>
        <v/>
      </c>
      <c r="H347" s="205">
        <f t="shared" ca="1" si="69"/>
        <v>0</v>
      </c>
      <c r="I347" s="206" t="str">
        <f t="shared" ca="1" si="70"/>
        <v/>
      </c>
      <c r="K347" s="206" t="str">
        <f t="shared" ca="1" si="61"/>
        <v/>
      </c>
      <c r="L347" s="265" t="str">
        <f ca="1">IF(D347="","",IFERROR(INDEX('Lifetime PD'!$C$57:$ED$105,MATCH(ECL!$D$18,'Lifetime PD'!$B$57:$B$105,0),MATCH(ECL!D347,'Lifetime PD'!$C$56:$FZ$56,0)),0))</f>
        <v/>
      </c>
      <c r="M347" s="265" t="str">
        <f t="shared" ca="1" si="63"/>
        <v/>
      </c>
      <c r="N347" s="266" t="str">
        <f t="shared" ca="1" si="64"/>
        <v/>
      </c>
      <c r="O347" s="206" t="str">
        <f t="shared" ca="1" si="71"/>
        <v/>
      </c>
      <c r="Q347" s="265" t="str">
        <f ca="1">IF(D347="","",IFERROR(INDEX('FL PD'!$C$61:$ED$109,MATCH(ECL!$D$18,'FL PD'!$B$61:$B$109,0),MATCH(ECL!D347,'FL PD'!$C$60:$FZ$60,0)),0))</f>
        <v/>
      </c>
      <c r="R347" s="265" t="str">
        <f t="shared" ca="1" si="72"/>
        <v/>
      </c>
      <c r="S347" s="206" t="str">
        <f t="shared" ca="1" si="73"/>
        <v/>
      </c>
      <c r="U347" s="75"/>
    </row>
    <row r="348" spans="2:21" ht="17.25" customHeight="1" x14ac:dyDescent="0.25">
      <c r="B348" s="207">
        <f t="shared" si="74"/>
        <v>55365</v>
      </c>
      <c r="C348" s="202" t="str">
        <f t="shared" ca="1" si="65"/>
        <v/>
      </c>
      <c r="D348" s="203" t="str">
        <f t="shared" ca="1" si="62"/>
        <v/>
      </c>
      <c r="E348" s="204">
        <f t="shared" ca="1" si="66"/>
        <v>0</v>
      </c>
      <c r="F348" s="204">
        <f t="shared" ca="1" si="67"/>
        <v>0</v>
      </c>
      <c r="G348" s="204" t="str">
        <f t="shared" ca="1" si="68"/>
        <v/>
      </c>
      <c r="H348" s="205">
        <f t="shared" ca="1" si="69"/>
        <v>0</v>
      </c>
      <c r="I348" s="206" t="str">
        <f t="shared" ca="1" si="70"/>
        <v/>
      </c>
      <c r="K348" s="206" t="str">
        <f t="shared" ca="1" si="61"/>
        <v/>
      </c>
      <c r="L348" s="265" t="str">
        <f ca="1">IF(D348="","",IFERROR(INDEX('Lifetime PD'!$C$57:$ED$105,MATCH(ECL!$D$18,'Lifetime PD'!$B$57:$B$105,0),MATCH(ECL!D348,'Lifetime PD'!$C$56:$FZ$56,0)),0))</f>
        <v/>
      </c>
      <c r="M348" s="265" t="str">
        <f t="shared" ca="1" si="63"/>
        <v/>
      </c>
      <c r="N348" s="266" t="str">
        <f t="shared" ca="1" si="64"/>
        <v/>
      </c>
      <c r="O348" s="206" t="str">
        <f t="shared" ca="1" si="71"/>
        <v/>
      </c>
      <c r="Q348" s="265" t="str">
        <f ca="1">IF(D348="","",IFERROR(INDEX('FL PD'!$C$61:$ED$109,MATCH(ECL!$D$18,'FL PD'!$B$61:$B$109,0),MATCH(ECL!D348,'FL PD'!$C$60:$FZ$60,0)),0))</f>
        <v/>
      </c>
      <c r="R348" s="265" t="str">
        <f t="shared" ca="1" si="72"/>
        <v/>
      </c>
      <c r="S348" s="206" t="str">
        <f t="shared" ca="1" si="73"/>
        <v/>
      </c>
      <c r="U348" s="75"/>
    </row>
    <row r="349" spans="2:21" ht="17.25" customHeight="1" x14ac:dyDescent="0.25">
      <c r="B349" s="207">
        <f t="shared" si="74"/>
        <v>55396</v>
      </c>
      <c r="C349" s="202" t="str">
        <f t="shared" ca="1" si="65"/>
        <v/>
      </c>
      <c r="D349" s="203" t="str">
        <f t="shared" ca="1" si="62"/>
        <v/>
      </c>
      <c r="E349" s="204">
        <f t="shared" ca="1" si="66"/>
        <v>0</v>
      </c>
      <c r="F349" s="204">
        <f t="shared" ca="1" si="67"/>
        <v>0</v>
      </c>
      <c r="G349" s="204" t="str">
        <f t="shared" ca="1" si="68"/>
        <v/>
      </c>
      <c r="H349" s="205">
        <f t="shared" ca="1" si="69"/>
        <v>0</v>
      </c>
      <c r="I349" s="206" t="str">
        <f t="shared" ca="1" si="70"/>
        <v/>
      </c>
      <c r="K349" s="206" t="str">
        <f t="shared" ref="K349:K412" ca="1" si="75">IF(D349="","",IF(C349&gt;YEAR($D$2), I349,0))</f>
        <v/>
      </c>
      <c r="L349" s="265" t="str">
        <f ca="1">IF(D349="","",IFERROR(INDEX('Lifetime PD'!$C$57:$ED$105,MATCH(ECL!$D$18,'Lifetime PD'!$B$57:$B$105,0),MATCH(ECL!D349,'Lifetime PD'!$C$56:$FZ$56,0)),0))</f>
        <v/>
      </c>
      <c r="M349" s="265" t="str">
        <f t="shared" ca="1" si="63"/>
        <v/>
      </c>
      <c r="N349" s="266" t="str">
        <f t="shared" ca="1" si="64"/>
        <v/>
      </c>
      <c r="O349" s="206" t="str">
        <f t="shared" ca="1" si="71"/>
        <v/>
      </c>
      <c r="Q349" s="265" t="str">
        <f ca="1">IF(D349="","",IFERROR(INDEX('FL PD'!$C$61:$ED$109,MATCH(ECL!$D$18,'FL PD'!$B$61:$B$109,0),MATCH(ECL!D349,'FL PD'!$C$60:$FZ$60,0)),0))</f>
        <v/>
      </c>
      <c r="R349" s="265" t="str">
        <f t="shared" ca="1" si="72"/>
        <v/>
      </c>
      <c r="S349" s="206" t="str">
        <f t="shared" ca="1" si="73"/>
        <v/>
      </c>
      <c r="U349" s="75"/>
    </row>
    <row r="350" spans="2:21" ht="17.25" customHeight="1" x14ac:dyDescent="0.25">
      <c r="B350" s="207">
        <f t="shared" si="74"/>
        <v>55426</v>
      </c>
      <c r="C350" s="202" t="str">
        <f t="shared" ca="1" si="65"/>
        <v/>
      </c>
      <c r="D350" s="203" t="str">
        <f t="shared" ref="D350:D413" ca="1" si="76">IF(C350="","",(YEAR(C350)-YEAR($D$6))*12+MONTH(C350)-MONTH($D$6))</f>
        <v/>
      </c>
      <c r="E350" s="204">
        <f t="shared" ca="1" si="66"/>
        <v>0</v>
      </c>
      <c r="F350" s="204">
        <f t="shared" ca="1" si="67"/>
        <v>0</v>
      </c>
      <c r="G350" s="204" t="str">
        <f t="shared" ca="1" si="68"/>
        <v/>
      </c>
      <c r="H350" s="205">
        <f t="shared" ca="1" si="69"/>
        <v>0</v>
      </c>
      <c r="I350" s="206" t="str">
        <f t="shared" ca="1" si="70"/>
        <v/>
      </c>
      <c r="K350" s="206" t="str">
        <f t="shared" ca="1" si="75"/>
        <v/>
      </c>
      <c r="L350" s="265" t="str">
        <f ca="1">IF(D350="","",IFERROR(INDEX('Lifetime PD'!$C$57:$ED$105,MATCH(ECL!$D$18,'Lifetime PD'!$B$57:$B$105,0),MATCH(ECL!D350,'Lifetime PD'!$C$56:$FZ$56,0)),0))</f>
        <v/>
      </c>
      <c r="M350" s="265" t="str">
        <f t="shared" ref="M350:M413" ca="1" si="77">IF(D350="","",$D$17)</f>
        <v/>
      </c>
      <c r="N350" s="266" t="str">
        <f t="shared" ref="N350:N413" ca="1" si="78">IFERROR(IF(D350="","",1/((1+$D$19)^((C350-$D$2)/365))),1)</f>
        <v/>
      </c>
      <c r="O350" s="206" t="str">
        <f t="shared" ca="1" si="71"/>
        <v/>
      </c>
      <c r="Q350" s="265" t="str">
        <f ca="1">IF(D350="","",IFERROR(INDEX('FL PD'!$C$61:$ED$109,MATCH(ECL!$D$18,'FL PD'!$B$61:$B$109,0),MATCH(ECL!D350,'FL PD'!$C$60:$FZ$60,0)),0))</f>
        <v/>
      </c>
      <c r="R350" s="265" t="str">
        <f t="shared" ca="1" si="72"/>
        <v/>
      </c>
      <c r="S350" s="206" t="str">
        <f t="shared" ca="1" si="73"/>
        <v/>
      </c>
      <c r="U350" s="75"/>
    </row>
    <row r="351" spans="2:21" ht="17.25" customHeight="1" x14ac:dyDescent="0.25">
      <c r="B351" s="207">
        <f t="shared" si="74"/>
        <v>55457</v>
      </c>
      <c r="C351" s="202" t="str">
        <f t="shared" ref="C351:C414" ca="1" si="79">IFERROR(IF($D$7&gt;C350,EOMONTH(C350,1),""),"")</f>
        <v/>
      </c>
      <c r="D351" s="203" t="str">
        <f t="shared" ca="1" si="76"/>
        <v/>
      </c>
      <c r="E351" s="204">
        <f t="shared" ref="E351:E414" ca="1" si="80">IF(D351="",0,(IF(AND($D$14="Bullet",MOD(D351,(((YEAR($D$7)-YEAR($D$6))*12)+(MONTH($D$7)-MONTH($D$6))))&gt;0),0,IF(AND($D$14="Quarterly",MOD(D351,3)&gt;0),0,IF(AND($D$14="Semi Annually",MOD(D351,6)&gt;0),0,IF(AND($D$14="Annually",MOD(D351,12)&gt;0),0,$D$13))))))</f>
        <v>0</v>
      </c>
      <c r="F351" s="204">
        <f t="shared" ref="F351:F414" ca="1" si="81">IF(D351="",0,(IF(AND($D$16="Bullet",MOD(D351,(((YEAR($D$7)-YEAR($D$6))*12)+(MONTH($D$7)-MONTH($D$6))))&gt;0),0,IF(AND($D$16="Quarterly",MOD(D351,3)&gt;0),0,IF(AND($D$16="Semi Annually",MOD(D351,6)&gt;0),0,IF(AND($D$16="Annually",MOD(D351,12)&gt;0),0,$D$15))))))</f>
        <v>0</v>
      </c>
      <c r="G351" s="204" t="str">
        <f t="shared" ref="G351:G414" ca="1" si="82">IFERROR(IF(D351&gt;=$D$9,I350,IF(D351="","",IF(SUM(E351+F351)&gt;I350,I350,SUM(E351+F351)))),"")</f>
        <v/>
      </c>
      <c r="H351" s="205">
        <f t="shared" ref="H351:H414" ca="1" si="83">IF(D351=0,0,IF($D$12=0,0,IF(AND($D$10="Non-revolving",D351&lt;=((YEAR($D$8)-YEAR($D$6))*12)+(MONTH($D$8)-MONTH($D$6))),($D$12)/(((YEAR($D$8)-YEAR($D$6))*12)+(MONTH($D$8)-MONTH($D$6))),IF(AND($D$10="Revolving",D351&lt;=12,$D$9&gt;12),$D$12/12,IF(AND($D$10="Revolving",D351&lt;=($D$9-1),$D$9&lt;=12),IFERROR(($D$12/($D$9-1)),$D$12/$D$9),0)))))</f>
        <v>0</v>
      </c>
      <c r="I351" s="206" t="str">
        <f t="shared" ref="I351:I414" ca="1" si="84">IF(D351="","",I350-G351+H351)</f>
        <v/>
      </c>
      <c r="K351" s="206" t="str">
        <f t="shared" ca="1" si="75"/>
        <v/>
      </c>
      <c r="L351" s="265" t="str">
        <f ca="1">IF(D351="","",IFERROR(INDEX('Lifetime PD'!$C$57:$ED$105,MATCH(ECL!$D$18,'Lifetime PD'!$B$57:$B$105,0),MATCH(ECL!D351,'Lifetime PD'!$C$56:$FZ$56,0)),0))</f>
        <v/>
      </c>
      <c r="M351" s="265" t="str">
        <f t="shared" ca="1" si="77"/>
        <v/>
      </c>
      <c r="N351" s="266" t="str">
        <f t="shared" ca="1" si="78"/>
        <v/>
      </c>
      <c r="O351" s="206" t="str">
        <f t="shared" ref="O351:O414" ca="1" si="85">IF(D351="","",K351*L351*M351*N351)</f>
        <v/>
      </c>
      <c r="Q351" s="265" t="str">
        <f ca="1">IF(D351="","",IFERROR(INDEX('FL PD'!$C$61:$ED$109,MATCH(ECL!$D$18,'FL PD'!$B$61:$B$109,0),MATCH(ECL!D351,'FL PD'!$C$60:$FZ$60,0)),0))</f>
        <v/>
      </c>
      <c r="R351" s="265" t="str">
        <f t="shared" ref="R351:R414" ca="1" si="86">M351</f>
        <v/>
      </c>
      <c r="S351" s="206" t="str">
        <f t="shared" ref="S351:S414" ca="1" si="87">IF(D351="","",K351*Q351*R351*N351)</f>
        <v/>
      </c>
      <c r="U351" s="75"/>
    </row>
    <row r="352" spans="2:21" ht="17.25" customHeight="1" x14ac:dyDescent="0.25">
      <c r="B352" s="207">
        <f t="shared" si="74"/>
        <v>55487</v>
      </c>
      <c r="C352" s="202" t="str">
        <f t="shared" ca="1" si="79"/>
        <v/>
      </c>
      <c r="D352" s="203" t="str">
        <f t="shared" ca="1" si="76"/>
        <v/>
      </c>
      <c r="E352" s="204">
        <f t="shared" ca="1" si="80"/>
        <v>0</v>
      </c>
      <c r="F352" s="204">
        <f t="shared" ca="1" si="81"/>
        <v>0</v>
      </c>
      <c r="G352" s="204" t="str">
        <f t="shared" ca="1" si="82"/>
        <v/>
      </c>
      <c r="H352" s="205">
        <f t="shared" ca="1" si="83"/>
        <v>0</v>
      </c>
      <c r="I352" s="206" t="str">
        <f t="shared" ca="1" si="84"/>
        <v/>
      </c>
      <c r="K352" s="206" t="str">
        <f t="shared" ca="1" si="75"/>
        <v/>
      </c>
      <c r="L352" s="265" t="str">
        <f ca="1">IF(D352="","",IFERROR(INDEX('Lifetime PD'!$C$57:$ED$105,MATCH(ECL!$D$18,'Lifetime PD'!$B$57:$B$105,0),MATCH(ECL!D352,'Lifetime PD'!$C$56:$FZ$56,0)),0))</f>
        <v/>
      </c>
      <c r="M352" s="265" t="str">
        <f t="shared" ca="1" si="77"/>
        <v/>
      </c>
      <c r="N352" s="266" t="str">
        <f t="shared" ca="1" si="78"/>
        <v/>
      </c>
      <c r="O352" s="206" t="str">
        <f t="shared" ca="1" si="85"/>
        <v/>
      </c>
      <c r="Q352" s="265" t="str">
        <f ca="1">IF(D352="","",IFERROR(INDEX('FL PD'!$C$61:$ED$109,MATCH(ECL!$D$18,'FL PD'!$B$61:$B$109,0),MATCH(ECL!D352,'FL PD'!$C$60:$FZ$60,0)),0))</f>
        <v/>
      </c>
      <c r="R352" s="265" t="str">
        <f t="shared" ca="1" si="86"/>
        <v/>
      </c>
      <c r="S352" s="206" t="str">
        <f t="shared" ca="1" si="87"/>
        <v/>
      </c>
      <c r="U352" s="75"/>
    </row>
    <row r="353" spans="2:21" ht="17.25" customHeight="1" x14ac:dyDescent="0.25">
      <c r="B353" s="207">
        <f t="shared" si="74"/>
        <v>55518</v>
      </c>
      <c r="C353" s="202" t="str">
        <f t="shared" ca="1" si="79"/>
        <v/>
      </c>
      <c r="D353" s="203" t="str">
        <f t="shared" ca="1" si="76"/>
        <v/>
      </c>
      <c r="E353" s="204">
        <f t="shared" ca="1" si="80"/>
        <v>0</v>
      </c>
      <c r="F353" s="204">
        <f t="shared" ca="1" si="81"/>
        <v>0</v>
      </c>
      <c r="G353" s="204" t="str">
        <f t="shared" ca="1" si="82"/>
        <v/>
      </c>
      <c r="H353" s="205">
        <f t="shared" ca="1" si="83"/>
        <v>0</v>
      </c>
      <c r="I353" s="206" t="str">
        <f t="shared" ca="1" si="84"/>
        <v/>
      </c>
      <c r="K353" s="206" t="str">
        <f t="shared" ca="1" si="75"/>
        <v/>
      </c>
      <c r="L353" s="265" t="str">
        <f ca="1">IF(D353="","",IFERROR(INDEX('Lifetime PD'!$C$57:$ED$105,MATCH(ECL!$D$18,'Lifetime PD'!$B$57:$B$105,0),MATCH(ECL!D353,'Lifetime PD'!$C$56:$FZ$56,0)),0))</f>
        <v/>
      </c>
      <c r="M353" s="265" t="str">
        <f t="shared" ca="1" si="77"/>
        <v/>
      </c>
      <c r="N353" s="266" t="str">
        <f t="shared" ca="1" si="78"/>
        <v/>
      </c>
      <c r="O353" s="206" t="str">
        <f t="shared" ca="1" si="85"/>
        <v/>
      </c>
      <c r="Q353" s="265" t="str">
        <f ca="1">IF(D353="","",IFERROR(INDEX('FL PD'!$C$61:$ED$109,MATCH(ECL!$D$18,'FL PD'!$B$61:$B$109,0),MATCH(ECL!D353,'FL PD'!$C$60:$FZ$60,0)),0))</f>
        <v/>
      </c>
      <c r="R353" s="265" t="str">
        <f t="shared" ca="1" si="86"/>
        <v/>
      </c>
      <c r="S353" s="206" t="str">
        <f t="shared" ca="1" si="87"/>
        <v/>
      </c>
      <c r="U353" s="75"/>
    </row>
    <row r="354" spans="2:21" ht="17.25" customHeight="1" x14ac:dyDescent="0.25">
      <c r="B354" s="207">
        <f t="shared" si="74"/>
        <v>55549</v>
      </c>
      <c r="C354" s="202" t="str">
        <f t="shared" ca="1" si="79"/>
        <v/>
      </c>
      <c r="D354" s="203" t="str">
        <f t="shared" ca="1" si="76"/>
        <v/>
      </c>
      <c r="E354" s="204">
        <f t="shared" ca="1" si="80"/>
        <v>0</v>
      </c>
      <c r="F354" s="204">
        <f t="shared" ca="1" si="81"/>
        <v>0</v>
      </c>
      <c r="G354" s="204" t="str">
        <f t="shared" ca="1" si="82"/>
        <v/>
      </c>
      <c r="H354" s="205">
        <f t="shared" ca="1" si="83"/>
        <v>0</v>
      </c>
      <c r="I354" s="206" t="str">
        <f t="shared" ca="1" si="84"/>
        <v/>
      </c>
      <c r="K354" s="206" t="str">
        <f t="shared" ca="1" si="75"/>
        <v/>
      </c>
      <c r="L354" s="265" t="str">
        <f ca="1">IF(D354="","",IFERROR(INDEX('Lifetime PD'!$C$57:$ED$105,MATCH(ECL!$D$18,'Lifetime PD'!$B$57:$B$105,0),MATCH(ECL!D354,'Lifetime PD'!$C$56:$FZ$56,0)),0))</f>
        <v/>
      </c>
      <c r="M354" s="265" t="str">
        <f t="shared" ca="1" si="77"/>
        <v/>
      </c>
      <c r="N354" s="266" t="str">
        <f t="shared" ca="1" si="78"/>
        <v/>
      </c>
      <c r="O354" s="206" t="str">
        <f t="shared" ca="1" si="85"/>
        <v/>
      </c>
      <c r="Q354" s="265" t="str">
        <f ca="1">IF(D354="","",IFERROR(INDEX('FL PD'!$C$61:$ED$109,MATCH(ECL!$D$18,'FL PD'!$B$61:$B$109,0),MATCH(ECL!D354,'FL PD'!$C$60:$FZ$60,0)),0))</f>
        <v/>
      </c>
      <c r="R354" s="265" t="str">
        <f t="shared" ca="1" si="86"/>
        <v/>
      </c>
      <c r="S354" s="206" t="str">
        <f t="shared" ca="1" si="87"/>
        <v/>
      </c>
      <c r="U354" s="75"/>
    </row>
    <row r="355" spans="2:21" ht="17.25" customHeight="1" x14ac:dyDescent="0.25">
      <c r="B355" s="207">
        <f t="shared" si="74"/>
        <v>55578</v>
      </c>
      <c r="C355" s="202" t="str">
        <f t="shared" ca="1" si="79"/>
        <v/>
      </c>
      <c r="D355" s="203" t="str">
        <f t="shared" ca="1" si="76"/>
        <v/>
      </c>
      <c r="E355" s="204">
        <f t="shared" ca="1" si="80"/>
        <v>0</v>
      </c>
      <c r="F355" s="204">
        <f t="shared" ca="1" si="81"/>
        <v>0</v>
      </c>
      <c r="G355" s="204" t="str">
        <f t="shared" ca="1" si="82"/>
        <v/>
      </c>
      <c r="H355" s="205">
        <f t="shared" ca="1" si="83"/>
        <v>0</v>
      </c>
      <c r="I355" s="206" t="str">
        <f t="shared" ca="1" si="84"/>
        <v/>
      </c>
      <c r="K355" s="206" t="str">
        <f t="shared" ca="1" si="75"/>
        <v/>
      </c>
      <c r="L355" s="265" t="str">
        <f ca="1">IF(D355="","",IFERROR(INDEX('Lifetime PD'!$C$57:$ED$105,MATCH(ECL!$D$18,'Lifetime PD'!$B$57:$B$105,0),MATCH(ECL!D355,'Lifetime PD'!$C$56:$FZ$56,0)),0))</f>
        <v/>
      </c>
      <c r="M355" s="265" t="str">
        <f t="shared" ca="1" si="77"/>
        <v/>
      </c>
      <c r="N355" s="266" t="str">
        <f t="shared" ca="1" si="78"/>
        <v/>
      </c>
      <c r="O355" s="206" t="str">
        <f t="shared" ca="1" si="85"/>
        <v/>
      </c>
      <c r="Q355" s="265" t="str">
        <f ca="1">IF(D355="","",IFERROR(INDEX('FL PD'!$C$61:$ED$109,MATCH(ECL!$D$18,'FL PD'!$B$61:$B$109,0),MATCH(ECL!D355,'FL PD'!$C$60:$FZ$60,0)),0))</f>
        <v/>
      </c>
      <c r="R355" s="265" t="str">
        <f t="shared" ca="1" si="86"/>
        <v/>
      </c>
      <c r="S355" s="206" t="str">
        <f t="shared" ca="1" si="87"/>
        <v/>
      </c>
      <c r="U355" s="75"/>
    </row>
    <row r="356" spans="2:21" ht="17.25" customHeight="1" x14ac:dyDescent="0.25">
      <c r="B356" s="207">
        <f t="shared" si="74"/>
        <v>55609</v>
      </c>
      <c r="C356" s="202" t="str">
        <f t="shared" ca="1" si="79"/>
        <v/>
      </c>
      <c r="D356" s="203" t="str">
        <f t="shared" ca="1" si="76"/>
        <v/>
      </c>
      <c r="E356" s="204">
        <f t="shared" ca="1" si="80"/>
        <v>0</v>
      </c>
      <c r="F356" s="204">
        <f t="shared" ca="1" si="81"/>
        <v>0</v>
      </c>
      <c r="G356" s="204" t="str">
        <f t="shared" ca="1" si="82"/>
        <v/>
      </c>
      <c r="H356" s="205">
        <f t="shared" ca="1" si="83"/>
        <v>0</v>
      </c>
      <c r="I356" s="206" t="str">
        <f t="shared" ca="1" si="84"/>
        <v/>
      </c>
      <c r="K356" s="206" t="str">
        <f t="shared" ca="1" si="75"/>
        <v/>
      </c>
      <c r="L356" s="265" t="str">
        <f ca="1">IF(D356="","",IFERROR(INDEX('Lifetime PD'!$C$57:$ED$105,MATCH(ECL!$D$18,'Lifetime PD'!$B$57:$B$105,0),MATCH(ECL!D356,'Lifetime PD'!$C$56:$FZ$56,0)),0))</f>
        <v/>
      </c>
      <c r="M356" s="265" t="str">
        <f t="shared" ca="1" si="77"/>
        <v/>
      </c>
      <c r="N356" s="266" t="str">
        <f t="shared" ca="1" si="78"/>
        <v/>
      </c>
      <c r="O356" s="206" t="str">
        <f t="shared" ca="1" si="85"/>
        <v/>
      </c>
      <c r="Q356" s="265" t="str">
        <f ca="1">IF(D356="","",IFERROR(INDEX('FL PD'!$C$61:$ED$109,MATCH(ECL!$D$18,'FL PD'!$B$61:$B$109,0),MATCH(ECL!D356,'FL PD'!$C$60:$FZ$60,0)),0))</f>
        <v/>
      </c>
      <c r="R356" s="265" t="str">
        <f t="shared" ca="1" si="86"/>
        <v/>
      </c>
      <c r="S356" s="206" t="str">
        <f t="shared" ca="1" si="87"/>
        <v/>
      </c>
      <c r="U356" s="75"/>
    </row>
    <row r="357" spans="2:21" ht="17.25" customHeight="1" x14ac:dyDescent="0.25">
      <c r="B357" s="207">
        <f t="shared" si="74"/>
        <v>55639</v>
      </c>
      <c r="C357" s="202" t="str">
        <f t="shared" ca="1" si="79"/>
        <v/>
      </c>
      <c r="D357" s="203" t="str">
        <f t="shared" ca="1" si="76"/>
        <v/>
      </c>
      <c r="E357" s="204">
        <f t="shared" ca="1" si="80"/>
        <v>0</v>
      </c>
      <c r="F357" s="204">
        <f t="shared" ca="1" si="81"/>
        <v>0</v>
      </c>
      <c r="G357" s="204" t="str">
        <f t="shared" ca="1" si="82"/>
        <v/>
      </c>
      <c r="H357" s="205">
        <f t="shared" ca="1" si="83"/>
        <v>0</v>
      </c>
      <c r="I357" s="206" t="str">
        <f t="shared" ca="1" si="84"/>
        <v/>
      </c>
      <c r="K357" s="206" t="str">
        <f t="shared" ca="1" si="75"/>
        <v/>
      </c>
      <c r="L357" s="265" t="str">
        <f ca="1">IF(D357="","",IFERROR(INDEX('Lifetime PD'!$C$57:$ED$105,MATCH(ECL!$D$18,'Lifetime PD'!$B$57:$B$105,0),MATCH(ECL!D357,'Lifetime PD'!$C$56:$FZ$56,0)),0))</f>
        <v/>
      </c>
      <c r="M357" s="265" t="str">
        <f t="shared" ca="1" si="77"/>
        <v/>
      </c>
      <c r="N357" s="266" t="str">
        <f t="shared" ca="1" si="78"/>
        <v/>
      </c>
      <c r="O357" s="206" t="str">
        <f t="shared" ca="1" si="85"/>
        <v/>
      </c>
      <c r="Q357" s="265" t="str">
        <f ca="1">IF(D357="","",IFERROR(INDEX('FL PD'!$C$61:$ED$109,MATCH(ECL!$D$18,'FL PD'!$B$61:$B$109,0),MATCH(ECL!D357,'FL PD'!$C$60:$FZ$60,0)),0))</f>
        <v/>
      </c>
      <c r="R357" s="265" t="str">
        <f t="shared" ca="1" si="86"/>
        <v/>
      </c>
      <c r="S357" s="206" t="str">
        <f t="shared" ca="1" si="87"/>
        <v/>
      </c>
      <c r="U357" s="75"/>
    </row>
    <row r="358" spans="2:21" ht="17.25" customHeight="1" x14ac:dyDescent="0.25">
      <c r="B358" s="207">
        <f t="shared" si="74"/>
        <v>55670</v>
      </c>
      <c r="C358" s="202" t="str">
        <f t="shared" ca="1" si="79"/>
        <v/>
      </c>
      <c r="D358" s="203" t="str">
        <f t="shared" ca="1" si="76"/>
        <v/>
      </c>
      <c r="E358" s="204">
        <f t="shared" ca="1" si="80"/>
        <v>0</v>
      </c>
      <c r="F358" s="204">
        <f t="shared" ca="1" si="81"/>
        <v>0</v>
      </c>
      <c r="G358" s="204" t="str">
        <f t="shared" ca="1" si="82"/>
        <v/>
      </c>
      <c r="H358" s="205">
        <f t="shared" ca="1" si="83"/>
        <v>0</v>
      </c>
      <c r="I358" s="206" t="str">
        <f t="shared" ca="1" si="84"/>
        <v/>
      </c>
      <c r="K358" s="206" t="str">
        <f t="shared" ca="1" si="75"/>
        <v/>
      </c>
      <c r="L358" s="265" t="str">
        <f ca="1">IF(D358="","",IFERROR(INDEX('Lifetime PD'!$C$57:$ED$105,MATCH(ECL!$D$18,'Lifetime PD'!$B$57:$B$105,0),MATCH(ECL!D358,'Lifetime PD'!$C$56:$FZ$56,0)),0))</f>
        <v/>
      </c>
      <c r="M358" s="265" t="str">
        <f t="shared" ca="1" si="77"/>
        <v/>
      </c>
      <c r="N358" s="266" t="str">
        <f t="shared" ca="1" si="78"/>
        <v/>
      </c>
      <c r="O358" s="206" t="str">
        <f t="shared" ca="1" si="85"/>
        <v/>
      </c>
      <c r="Q358" s="265" t="str">
        <f ca="1">IF(D358="","",IFERROR(INDEX('FL PD'!$C$61:$ED$109,MATCH(ECL!$D$18,'FL PD'!$B$61:$B$109,0),MATCH(ECL!D358,'FL PD'!$C$60:$FZ$60,0)),0))</f>
        <v/>
      </c>
      <c r="R358" s="265" t="str">
        <f t="shared" ca="1" si="86"/>
        <v/>
      </c>
      <c r="S358" s="206" t="str">
        <f t="shared" ca="1" si="87"/>
        <v/>
      </c>
      <c r="U358" s="75"/>
    </row>
    <row r="359" spans="2:21" ht="17.25" customHeight="1" x14ac:dyDescent="0.25">
      <c r="B359" s="207">
        <f t="shared" si="74"/>
        <v>55700</v>
      </c>
      <c r="C359" s="202" t="str">
        <f t="shared" ca="1" si="79"/>
        <v/>
      </c>
      <c r="D359" s="203" t="str">
        <f t="shared" ca="1" si="76"/>
        <v/>
      </c>
      <c r="E359" s="204">
        <f t="shared" ca="1" si="80"/>
        <v>0</v>
      </c>
      <c r="F359" s="204">
        <f t="shared" ca="1" si="81"/>
        <v>0</v>
      </c>
      <c r="G359" s="204" t="str">
        <f t="shared" ca="1" si="82"/>
        <v/>
      </c>
      <c r="H359" s="205">
        <f t="shared" ca="1" si="83"/>
        <v>0</v>
      </c>
      <c r="I359" s="206" t="str">
        <f t="shared" ca="1" si="84"/>
        <v/>
      </c>
      <c r="K359" s="206" t="str">
        <f t="shared" ca="1" si="75"/>
        <v/>
      </c>
      <c r="L359" s="265" t="str">
        <f ca="1">IF(D359="","",IFERROR(INDEX('Lifetime PD'!$C$57:$ED$105,MATCH(ECL!$D$18,'Lifetime PD'!$B$57:$B$105,0),MATCH(ECL!D359,'Lifetime PD'!$C$56:$FZ$56,0)),0))</f>
        <v/>
      </c>
      <c r="M359" s="265" t="str">
        <f t="shared" ca="1" si="77"/>
        <v/>
      </c>
      <c r="N359" s="266" t="str">
        <f t="shared" ca="1" si="78"/>
        <v/>
      </c>
      <c r="O359" s="206" t="str">
        <f t="shared" ca="1" si="85"/>
        <v/>
      </c>
      <c r="Q359" s="265" t="str">
        <f ca="1">IF(D359="","",IFERROR(INDEX('FL PD'!$C$61:$ED$109,MATCH(ECL!$D$18,'FL PD'!$B$61:$B$109,0),MATCH(ECL!D359,'FL PD'!$C$60:$FZ$60,0)),0))</f>
        <v/>
      </c>
      <c r="R359" s="265" t="str">
        <f t="shared" ca="1" si="86"/>
        <v/>
      </c>
      <c r="S359" s="206" t="str">
        <f t="shared" ca="1" si="87"/>
        <v/>
      </c>
      <c r="U359" s="75"/>
    </row>
    <row r="360" spans="2:21" ht="17.25" customHeight="1" x14ac:dyDescent="0.25">
      <c r="B360" s="207">
        <f t="shared" si="74"/>
        <v>55731</v>
      </c>
      <c r="C360" s="202" t="str">
        <f t="shared" ca="1" si="79"/>
        <v/>
      </c>
      <c r="D360" s="203" t="str">
        <f t="shared" ca="1" si="76"/>
        <v/>
      </c>
      <c r="E360" s="204">
        <f t="shared" ca="1" si="80"/>
        <v>0</v>
      </c>
      <c r="F360" s="204">
        <f t="shared" ca="1" si="81"/>
        <v>0</v>
      </c>
      <c r="G360" s="204" t="str">
        <f t="shared" ca="1" si="82"/>
        <v/>
      </c>
      <c r="H360" s="205">
        <f t="shared" ca="1" si="83"/>
        <v>0</v>
      </c>
      <c r="I360" s="206" t="str">
        <f t="shared" ca="1" si="84"/>
        <v/>
      </c>
      <c r="K360" s="206" t="str">
        <f t="shared" ca="1" si="75"/>
        <v/>
      </c>
      <c r="L360" s="265" t="str">
        <f ca="1">IF(D360="","",IFERROR(INDEX('Lifetime PD'!$C$57:$ED$105,MATCH(ECL!$D$18,'Lifetime PD'!$B$57:$B$105,0),MATCH(ECL!D360,'Lifetime PD'!$C$56:$FZ$56,0)),0))</f>
        <v/>
      </c>
      <c r="M360" s="265" t="str">
        <f t="shared" ca="1" si="77"/>
        <v/>
      </c>
      <c r="N360" s="266" t="str">
        <f t="shared" ca="1" si="78"/>
        <v/>
      </c>
      <c r="O360" s="206" t="str">
        <f t="shared" ca="1" si="85"/>
        <v/>
      </c>
      <c r="Q360" s="265" t="str">
        <f ca="1">IF(D360="","",IFERROR(INDEX('FL PD'!$C$61:$ED$109,MATCH(ECL!$D$18,'FL PD'!$B$61:$B$109,0),MATCH(ECL!D360,'FL PD'!$C$60:$FZ$60,0)),0))</f>
        <v/>
      </c>
      <c r="R360" s="265" t="str">
        <f t="shared" ca="1" si="86"/>
        <v/>
      </c>
      <c r="S360" s="206" t="str">
        <f t="shared" ca="1" si="87"/>
        <v/>
      </c>
      <c r="U360" s="75"/>
    </row>
    <row r="361" spans="2:21" ht="17.25" customHeight="1" x14ac:dyDescent="0.25">
      <c r="B361" s="207">
        <f t="shared" si="74"/>
        <v>55762</v>
      </c>
      <c r="C361" s="202" t="str">
        <f t="shared" ca="1" si="79"/>
        <v/>
      </c>
      <c r="D361" s="203" t="str">
        <f t="shared" ca="1" si="76"/>
        <v/>
      </c>
      <c r="E361" s="204">
        <f t="shared" ca="1" si="80"/>
        <v>0</v>
      </c>
      <c r="F361" s="204">
        <f t="shared" ca="1" si="81"/>
        <v>0</v>
      </c>
      <c r="G361" s="204" t="str">
        <f t="shared" ca="1" si="82"/>
        <v/>
      </c>
      <c r="H361" s="205">
        <f t="shared" ca="1" si="83"/>
        <v>0</v>
      </c>
      <c r="I361" s="206" t="str">
        <f t="shared" ca="1" si="84"/>
        <v/>
      </c>
      <c r="K361" s="206" t="str">
        <f t="shared" ca="1" si="75"/>
        <v/>
      </c>
      <c r="L361" s="265" t="str">
        <f ca="1">IF(D361="","",IFERROR(INDEX('Lifetime PD'!$C$57:$ED$105,MATCH(ECL!$D$18,'Lifetime PD'!$B$57:$B$105,0),MATCH(ECL!D361,'Lifetime PD'!$C$56:$FZ$56,0)),0))</f>
        <v/>
      </c>
      <c r="M361" s="265" t="str">
        <f t="shared" ca="1" si="77"/>
        <v/>
      </c>
      <c r="N361" s="266" t="str">
        <f t="shared" ca="1" si="78"/>
        <v/>
      </c>
      <c r="O361" s="206" t="str">
        <f t="shared" ca="1" si="85"/>
        <v/>
      </c>
      <c r="Q361" s="265" t="str">
        <f ca="1">IF(D361="","",IFERROR(INDEX('FL PD'!$C$61:$ED$109,MATCH(ECL!$D$18,'FL PD'!$B$61:$B$109,0),MATCH(ECL!D361,'FL PD'!$C$60:$FZ$60,0)),0))</f>
        <v/>
      </c>
      <c r="R361" s="265" t="str">
        <f t="shared" ca="1" si="86"/>
        <v/>
      </c>
      <c r="S361" s="206" t="str">
        <f t="shared" ca="1" si="87"/>
        <v/>
      </c>
      <c r="U361" s="75"/>
    </row>
    <row r="362" spans="2:21" ht="17.25" customHeight="1" x14ac:dyDescent="0.25">
      <c r="B362" s="207">
        <f t="shared" si="74"/>
        <v>55792</v>
      </c>
      <c r="C362" s="202" t="str">
        <f t="shared" ca="1" si="79"/>
        <v/>
      </c>
      <c r="D362" s="203" t="str">
        <f t="shared" ca="1" si="76"/>
        <v/>
      </c>
      <c r="E362" s="204">
        <f t="shared" ca="1" si="80"/>
        <v>0</v>
      </c>
      <c r="F362" s="204">
        <f t="shared" ca="1" si="81"/>
        <v>0</v>
      </c>
      <c r="G362" s="204" t="str">
        <f t="shared" ca="1" si="82"/>
        <v/>
      </c>
      <c r="H362" s="205">
        <f t="shared" ca="1" si="83"/>
        <v>0</v>
      </c>
      <c r="I362" s="206" t="str">
        <f t="shared" ca="1" si="84"/>
        <v/>
      </c>
      <c r="K362" s="206" t="str">
        <f t="shared" ca="1" si="75"/>
        <v/>
      </c>
      <c r="L362" s="265" t="str">
        <f ca="1">IF(D362="","",IFERROR(INDEX('Lifetime PD'!$C$57:$ED$105,MATCH(ECL!$D$18,'Lifetime PD'!$B$57:$B$105,0),MATCH(ECL!D362,'Lifetime PD'!$C$56:$FZ$56,0)),0))</f>
        <v/>
      </c>
      <c r="M362" s="265" t="str">
        <f t="shared" ca="1" si="77"/>
        <v/>
      </c>
      <c r="N362" s="266" t="str">
        <f t="shared" ca="1" si="78"/>
        <v/>
      </c>
      <c r="O362" s="206" t="str">
        <f t="shared" ca="1" si="85"/>
        <v/>
      </c>
      <c r="Q362" s="265" t="str">
        <f ca="1">IF(D362="","",IFERROR(INDEX('FL PD'!$C$61:$ED$109,MATCH(ECL!$D$18,'FL PD'!$B$61:$B$109,0),MATCH(ECL!D362,'FL PD'!$C$60:$FZ$60,0)),0))</f>
        <v/>
      </c>
      <c r="R362" s="265" t="str">
        <f t="shared" ca="1" si="86"/>
        <v/>
      </c>
      <c r="S362" s="206" t="str">
        <f t="shared" ca="1" si="87"/>
        <v/>
      </c>
      <c r="U362" s="75"/>
    </row>
    <row r="363" spans="2:21" ht="17.25" customHeight="1" x14ac:dyDescent="0.25">
      <c r="B363" s="207">
        <f t="shared" si="74"/>
        <v>55823</v>
      </c>
      <c r="C363" s="202" t="str">
        <f t="shared" ca="1" si="79"/>
        <v/>
      </c>
      <c r="D363" s="203" t="str">
        <f t="shared" ca="1" si="76"/>
        <v/>
      </c>
      <c r="E363" s="204">
        <f t="shared" ca="1" si="80"/>
        <v>0</v>
      </c>
      <c r="F363" s="204">
        <f t="shared" ca="1" si="81"/>
        <v>0</v>
      </c>
      <c r="G363" s="204" t="str">
        <f t="shared" ca="1" si="82"/>
        <v/>
      </c>
      <c r="H363" s="205">
        <f t="shared" ca="1" si="83"/>
        <v>0</v>
      </c>
      <c r="I363" s="206" t="str">
        <f t="shared" ca="1" si="84"/>
        <v/>
      </c>
      <c r="K363" s="206" t="str">
        <f t="shared" ca="1" si="75"/>
        <v/>
      </c>
      <c r="L363" s="265" t="str">
        <f ca="1">IF(D363="","",IFERROR(INDEX('Lifetime PD'!$C$57:$ED$105,MATCH(ECL!$D$18,'Lifetime PD'!$B$57:$B$105,0),MATCH(ECL!D363,'Lifetime PD'!$C$56:$FZ$56,0)),0))</f>
        <v/>
      </c>
      <c r="M363" s="265" t="str">
        <f t="shared" ca="1" si="77"/>
        <v/>
      </c>
      <c r="N363" s="266" t="str">
        <f t="shared" ca="1" si="78"/>
        <v/>
      </c>
      <c r="O363" s="206" t="str">
        <f t="shared" ca="1" si="85"/>
        <v/>
      </c>
      <c r="Q363" s="265" t="str">
        <f ca="1">IF(D363="","",IFERROR(INDEX('FL PD'!$C$61:$ED$109,MATCH(ECL!$D$18,'FL PD'!$B$61:$B$109,0),MATCH(ECL!D363,'FL PD'!$C$60:$FZ$60,0)),0))</f>
        <v/>
      </c>
      <c r="R363" s="265" t="str">
        <f t="shared" ca="1" si="86"/>
        <v/>
      </c>
      <c r="S363" s="206" t="str">
        <f t="shared" ca="1" si="87"/>
        <v/>
      </c>
      <c r="U363" s="75"/>
    </row>
    <row r="364" spans="2:21" ht="17.25" customHeight="1" x14ac:dyDescent="0.25">
      <c r="B364" s="207">
        <f t="shared" si="74"/>
        <v>55853</v>
      </c>
      <c r="C364" s="202" t="str">
        <f t="shared" ca="1" si="79"/>
        <v/>
      </c>
      <c r="D364" s="203" t="str">
        <f t="shared" ca="1" si="76"/>
        <v/>
      </c>
      <c r="E364" s="204">
        <f t="shared" ca="1" si="80"/>
        <v>0</v>
      </c>
      <c r="F364" s="204">
        <f t="shared" ca="1" si="81"/>
        <v>0</v>
      </c>
      <c r="G364" s="204" t="str">
        <f t="shared" ca="1" si="82"/>
        <v/>
      </c>
      <c r="H364" s="205">
        <f t="shared" ca="1" si="83"/>
        <v>0</v>
      </c>
      <c r="I364" s="206" t="str">
        <f t="shared" ca="1" si="84"/>
        <v/>
      </c>
      <c r="K364" s="206" t="str">
        <f t="shared" ca="1" si="75"/>
        <v/>
      </c>
      <c r="L364" s="265" t="str">
        <f ca="1">IF(D364="","",IFERROR(INDEX('Lifetime PD'!$C$57:$ED$105,MATCH(ECL!$D$18,'Lifetime PD'!$B$57:$B$105,0),MATCH(ECL!D364,'Lifetime PD'!$C$56:$FZ$56,0)),0))</f>
        <v/>
      </c>
      <c r="M364" s="265" t="str">
        <f t="shared" ca="1" si="77"/>
        <v/>
      </c>
      <c r="N364" s="266" t="str">
        <f t="shared" ca="1" si="78"/>
        <v/>
      </c>
      <c r="O364" s="206" t="str">
        <f t="shared" ca="1" si="85"/>
        <v/>
      </c>
      <c r="Q364" s="265" t="str">
        <f ca="1">IF(D364="","",IFERROR(INDEX('FL PD'!$C$61:$ED$109,MATCH(ECL!$D$18,'FL PD'!$B$61:$B$109,0),MATCH(ECL!D364,'FL PD'!$C$60:$FZ$60,0)),0))</f>
        <v/>
      </c>
      <c r="R364" s="265" t="str">
        <f t="shared" ca="1" si="86"/>
        <v/>
      </c>
      <c r="S364" s="206" t="str">
        <f t="shared" ca="1" si="87"/>
        <v/>
      </c>
      <c r="U364" s="75"/>
    </row>
    <row r="365" spans="2:21" ht="17.25" customHeight="1" x14ac:dyDescent="0.25">
      <c r="B365" s="207">
        <f t="shared" si="74"/>
        <v>55884</v>
      </c>
      <c r="C365" s="202" t="str">
        <f t="shared" ca="1" si="79"/>
        <v/>
      </c>
      <c r="D365" s="203" t="str">
        <f t="shared" ca="1" si="76"/>
        <v/>
      </c>
      <c r="E365" s="204">
        <f t="shared" ca="1" si="80"/>
        <v>0</v>
      </c>
      <c r="F365" s="204">
        <f t="shared" ca="1" si="81"/>
        <v>0</v>
      </c>
      <c r="G365" s="204" t="str">
        <f t="shared" ca="1" si="82"/>
        <v/>
      </c>
      <c r="H365" s="205">
        <f t="shared" ca="1" si="83"/>
        <v>0</v>
      </c>
      <c r="I365" s="206" t="str">
        <f t="shared" ca="1" si="84"/>
        <v/>
      </c>
      <c r="K365" s="206" t="str">
        <f t="shared" ca="1" si="75"/>
        <v/>
      </c>
      <c r="L365" s="265" t="str">
        <f ca="1">IF(D365="","",IFERROR(INDEX('Lifetime PD'!$C$57:$ED$105,MATCH(ECL!$D$18,'Lifetime PD'!$B$57:$B$105,0),MATCH(ECL!D365,'Lifetime PD'!$C$56:$FZ$56,0)),0))</f>
        <v/>
      </c>
      <c r="M365" s="265" t="str">
        <f t="shared" ca="1" si="77"/>
        <v/>
      </c>
      <c r="N365" s="266" t="str">
        <f t="shared" ca="1" si="78"/>
        <v/>
      </c>
      <c r="O365" s="206" t="str">
        <f t="shared" ca="1" si="85"/>
        <v/>
      </c>
      <c r="Q365" s="265" t="str">
        <f ca="1">IF(D365="","",IFERROR(INDEX('FL PD'!$C$61:$ED$109,MATCH(ECL!$D$18,'FL PD'!$B$61:$B$109,0),MATCH(ECL!D365,'FL PD'!$C$60:$FZ$60,0)),0))</f>
        <v/>
      </c>
      <c r="R365" s="265" t="str">
        <f t="shared" ca="1" si="86"/>
        <v/>
      </c>
      <c r="S365" s="206" t="str">
        <f t="shared" ca="1" si="87"/>
        <v/>
      </c>
      <c r="U365" s="75"/>
    </row>
    <row r="366" spans="2:21" ht="17.25" customHeight="1" x14ac:dyDescent="0.25">
      <c r="B366" s="207">
        <f t="shared" si="74"/>
        <v>55915</v>
      </c>
      <c r="C366" s="202" t="str">
        <f t="shared" ca="1" si="79"/>
        <v/>
      </c>
      <c r="D366" s="203" t="str">
        <f t="shared" ca="1" si="76"/>
        <v/>
      </c>
      <c r="E366" s="204">
        <f t="shared" ca="1" si="80"/>
        <v>0</v>
      </c>
      <c r="F366" s="204">
        <f t="shared" ca="1" si="81"/>
        <v>0</v>
      </c>
      <c r="G366" s="204" t="str">
        <f t="shared" ca="1" si="82"/>
        <v/>
      </c>
      <c r="H366" s="205">
        <f t="shared" ca="1" si="83"/>
        <v>0</v>
      </c>
      <c r="I366" s="206" t="str">
        <f t="shared" ca="1" si="84"/>
        <v/>
      </c>
      <c r="K366" s="206" t="str">
        <f t="shared" ca="1" si="75"/>
        <v/>
      </c>
      <c r="L366" s="265" t="str">
        <f ca="1">IF(D366="","",IFERROR(INDEX('Lifetime PD'!$C$57:$ED$105,MATCH(ECL!$D$18,'Lifetime PD'!$B$57:$B$105,0),MATCH(ECL!D366,'Lifetime PD'!$C$56:$FZ$56,0)),0))</f>
        <v/>
      </c>
      <c r="M366" s="265" t="str">
        <f t="shared" ca="1" si="77"/>
        <v/>
      </c>
      <c r="N366" s="266" t="str">
        <f t="shared" ca="1" si="78"/>
        <v/>
      </c>
      <c r="O366" s="206" t="str">
        <f t="shared" ca="1" si="85"/>
        <v/>
      </c>
      <c r="Q366" s="265" t="str">
        <f ca="1">IF(D366="","",IFERROR(INDEX('FL PD'!$C$61:$ED$109,MATCH(ECL!$D$18,'FL PD'!$B$61:$B$109,0),MATCH(ECL!D366,'FL PD'!$C$60:$FZ$60,0)),0))</f>
        <v/>
      </c>
      <c r="R366" s="265" t="str">
        <f t="shared" ca="1" si="86"/>
        <v/>
      </c>
      <c r="S366" s="206" t="str">
        <f t="shared" ca="1" si="87"/>
        <v/>
      </c>
      <c r="U366" s="75"/>
    </row>
    <row r="367" spans="2:21" ht="17.25" customHeight="1" x14ac:dyDescent="0.25">
      <c r="B367" s="207">
        <f t="shared" si="74"/>
        <v>55943</v>
      </c>
      <c r="C367" s="202" t="str">
        <f t="shared" ca="1" si="79"/>
        <v/>
      </c>
      <c r="D367" s="203" t="str">
        <f t="shared" ca="1" si="76"/>
        <v/>
      </c>
      <c r="E367" s="204">
        <f t="shared" ca="1" si="80"/>
        <v>0</v>
      </c>
      <c r="F367" s="204">
        <f t="shared" ca="1" si="81"/>
        <v>0</v>
      </c>
      <c r="G367" s="204" t="str">
        <f t="shared" ca="1" si="82"/>
        <v/>
      </c>
      <c r="H367" s="205">
        <f t="shared" ca="1" si="83"/>
        <v>0</v>
      </c>
      <c r="I367" s="206" t="str">
        <f t="shared" ca="1" si="84"/>
        <v/>
      </c>
      <c r="K367" s="206" t="str">
        <f t="shared" ca="1" si="75"/>
        <v/>
      </c>
      <c r="L367" s="265" t="str">
        <f ca="1">IF(D367="","",IFERROR(INDEX('Lifetime PD'!$C$57:$ED$105,MATCH(ECL!$D$18,'Lifetime PD'!$B$57:$B$105,0),MATCH(ECL!D367,'Lifetime PD'!$C$56:$FZ$56,0)),0))</f>
        <v/>
      </c>
      <c r="M367" s="265" t="str">
        <f t="shared" ca="1" si="77"/>
        <v/>
      </c>
      <c r="N367" s="266" t="str">
        <f t="shared" ca="1" si="78"/>
        <v/>
      </c>
      <c r="O367" s="206" t="str">
        <f t="shared" ca="1" si="85"/>
        <v/>
      </c>
      <c r="Q367" s="265" t="str">
        <f ca="1">IF(D367="","",IFERROR(INDEX('FL PD'!$C$61:$ED$109,MATCH(ECL!$D$18,'FL PD'!$B$61:$B$109,0),MATCH(ECL!D367,'FL PD'!$C$60:$FZ$60,0)),0))</f>
        <v/>
      </c>
      <c r="R367" s="265" t="str">
        <f t="shared" ca="1" si="86"/>
        <v/>
      </c>
      <c r="S367" s="206" t="str">
        <f t="shared" ca="1" si="87"/>
        <v/>
      </c>
      <c r="U367" s="75"/>
    </row>
    <row r="368" spans="2:21" ht="17.25" customHeight="1" x14ac:dyDescent="0.25">
      <c r="B368" s="207">
        <f t="shared" si="74"/>
        <v>55974</v>
      </c>
      <c r="C368" s="202" t="str">
        <f t="shared" ca="1" si="79"/>
        <v/>
      </c>
      <c r="D368" s="203" t="str">
        <f t="shared" ca="1" si="76"/>
        <v/>
      </c>
      <c r="E368" s="204">
        <f t="shared" ca="1" si="80"/>
        <v>0</v>
      </c>
      <c r="F368" s="204">
        <f t="shared" ca="1" si="81"/>
        <v>0</v>
      </c>
      <c r="G368" s="204" t="str">
        <f t="shared" ca="1" si="82"/>
        <v/>
      </c>
      <c r="H368" s="205">
        <f t="shared" ca="1" si="83"/>
        <v>0</v>
      </c>
      <c r="I368" s="206" t="str">
        <f t="shared" ca="1" si="84"/>
        <v/>
      </c>
      <c r="K368" s="206" t="str">
        <f t="shared" ca="1" si="75"/>
        <v/>
      </c>
      <c r="L368" s="265" t="str">
        <f ca="1">IF(D368="","",IFERROR(INDEX('Lifetime PD'!$C$57:$ED$105,MATCH(ECL!$D$18,'Lifetime PD'!$B$57:$B$105,0),MATCH(ECL!D368,'Lifetime PD'!$C$56:$FZ$56,0)),0))</f>
        <v/>
      </c>
      <c r="M368" s="265" t="str">
        <f t="shared" ca="1" si="77"/>
        <v/>
      </c>
      <c r="N368" s="266" t="str">
        <f t="shared" ca="1" si="78"/>
        <v/>
      </c>
      <c r="O368" s="206" t="str">
        <f t="shared" ca="1" si="85"/>
        <v/>
      </c>
      <c r="Q368" s="265" t="str">
        <f ca="1">IF(D368="","",IFERROR(INDEX('FL PD'!$C$61:$ED$109,MATCH(ECL!$D$18,'FL PD'!$B$61:$B$109,0),MATCH(ECL!D368,'FL PD'!$C$60:$FZ$60,0)),0))</f>
        <v/>
      </c>
      <c r="R368" s="265" t="str">
        <f t="shared" ca="1" si="86"/>
        <v/>
      </c>
      <c r="S368" s="206" t="str">
        <f t="shared" ca="1" si="87"/>
        <v/>
      </c>
      <c r="U368" s="75"/>
    </row>
    <row r="369" spans="2:21" ht="17.25" customHeight="1" x14ac:dyDescent="0.25">
      <c r="B369" s="207">
        <f t="shared" si="74"/>
        <v>56004</v>
      </c>
      <c r="C369" s="202" t="str">
        <f t="shared" ca="1" si="79"/>
        <v/>
      </c>
      <c r="D369" s="203" t="str">
        <f t="shared" ca="1" si="76"/>
        <v/>
      </c>
      <c r="E369" s="204">
        <f t="shared" ca="1" si="80"/>
        <v>0</v>
      </c>
      <c r="F369" s="204">
        <f t="shared" ca="1" si="81"/>
        <v>0</v>
      </c>
      <c r="G369" s="204" t="str">
        <f t="shared" ca="1" si="82"/>
        <v/>
      </c>
      <c r="H369" s="205">
        <f t="shared" ca="1" si="83"/>
        <v>0</v>
      </c>
      <c r="I369" s="206" t="str">
        <f t="shared" ca="1" si="84"/>
        <v/>
      </c>
      <c r="K369" s="206" t="str">
        <f t="shared" ca="1" si="75"/>
        <v/>
      </c>
      <c r="L369" s="265" t="str">
        <f ca="1">IF(D369="","",IFERROR(INDEX('Lifetime PD'!$C$57:$ED$105,MATCH(ECL!$D$18,'Lifetime PD'!$B$57:$B$105,0),MATCH(ECL!D369,'Lifetime PD'!$C$56:$FZ$56,0)),0))</f>
        <v/>
      </c>
      <c r="M369" s="265" t="str">
        <f t="shared" ca="1" si="77"/>
        <v/>
      </c>
      <c r="N369" s="266" t="str">
        <f t="shared" ca="1" si="78"/>
        <v/>
      </c>
      <c r="O369" s="206" t="str">
        <f t="shared" ca="1" si="85"/>
        <v/>
      </c>
      <c r="Q369" s="265" t="str">
        <f ca="1">IF(D369="","",IFERROR(INDEX('FL PD'!$C$61:$ED$109,MATCH(ECL!$D$18,'FL PD'!$B$61:$B$109,0),MATCH(ECL!D369,'FL PD'!$C$60:$FZ$60,0)),0))</f>
        <v/>
      </c>
      <c r="R369" s="265" t="str">
        <f t="shared" ca="1" si="86"/>
        <v/>
      </c>
      <c r="S369" s="206" t="str">
        <f t="shared" ca="1" si="87"/>
        <v/>
      </c>
      <c r="U369" s="75"/>
    </row>
    <row r="370" spans="2:21" ht="17.25" customHeight="1" x14ac:dyDescent="0.25">
      <c r="B370" s="207">
        <f t="shared" si="74"/>
        <v>56035</v>
      </c>
      <c r="C370" s="202" t="str">
        <f t="shared" ca="1" si="79"/>
        <v/>
      </c>
      <c r="D370" s="203" t="str">
        <f t="shared" ca="1" si="76"/>
        <v/>
      </c>
      <c r="E370" s="204">
        <f t="shared" ca="1" si="80"/>
        <v>0</v>
      </c>
      <c r="F370" s="204">
        <f t="shared" ca="1" si="81"/>
        <v>0</v>
      </c>
      <c r="G370" s="204" t="str">
        <f t="shared" ca="1" si="82"/>
        <v/>
      </c>
      <c r="H370" s="205">
        <f t="shared" ca="1" si="83"/>
        <v>0</v>
      </c>
      <c r="I370" s="206" t="str">
        <f t="shared" ca="1" si="84"/>
        <v/>
      </c>
      <c r="K370" s="206" t="str">
        <f t="shared" ca="1" si="75"/>
        <v/>
      </c>
      <c r="L370" s="265" t="str">
        <f ca="1">IF(D370="","",IFERROR(INDEX('Lifetime PD'!$C$57:$ED$105,MATCH(ECL!$D$18,'Lifetime PD'!$B$57:$B$105,0),MATCH(ECL!D370,'Lifetime PD'!$C$56:$FZ$56,0)),0))</f>
        <v/>
      </c>
      <c r="M370" s="265" t="str">
        <f t="shared" ca="1" si="77"/>
        <v/>
      </c>
      <c r="N370" s="266" t="str">
        <f t="shared" ca="1" si="78"/>
        <v/>
      </c>
      <c r="O370" s="206" t="str">
        <f t="shared" ca="1" si="85"/>
        <v/>
      </c>
      <c r="Q370" s="265" t="str">
        <f ca="1">IF(D370="","",IFERROR(INDEX('FL PD'!$C$61:$ED$109,MATCH(ECL!$D$18,'FL PD'!$B$61:$B$109,0),MATCH(ECL!D370,'FL PD'!$C$60:$FZ$60,0)),0))</f>
        <v/>
      </c>
      <c r="R370" s="265" t="str">
        <f t="shared" ca="1" si="86"/>
        <v/>
      </c>
      <c r="S370" s="206" t="str">
        <f t="shared" ca="1" si="87"/>
        <v/>
      </c>
      <c r="U370" s="75"/>
    </row>
    <row r="371" spans="2:21" ht="17.25" customHeight="1" x14ac:dyDescent="0.25">
      <c r="B371" s="207">
        <f t="shared" si="74"/>
        <v>56065</v>
      </c>
      <c r="C371" s="202" t="str">
        <f t="shared" ca="1" si="79"/>
        <v/>
      </c>
      <c r="D371" s="203" t="str">
        <f t="shared" ca="1" si="76"/>
        <v/>
      </c>
      <c r="E371" s="204">
        <f t="shared" ca="1" si="80"/>
        <v>0</v>
      </c>
      <c r="F371" s="204">
        <f t="shared" ca="1" si="81"/>
        <v>0</v>
      </c>
      <c r="G371" s="204" t="str">
        <f t="shared" ca="1" si="82"/>
        <v/>
      </c>
      <c r="H371" s="205">
        <f t="shared" ca="1" si="83"/>
        <v>0</v>
      </c>
      <c r="I371" s="206" t="str">
        <f t="shared" ca="1" si="84"/>
        <v/>
      </c>
      <c r="K371" s="206" t="str">
        <f t="shared" ca="1" si="75"/>
        <v/>
      </c>
      <c r="L371" s="265" t="str">
        <f ca="1">IF(D371="","",IFERROR(INDEX('Lifetime PD'!$C$57:$ED$105,MATCH(ECL!$D$18,'Lifetime PD'!$B$57:$B$105,0),MATCH(ECL!D371,'Lifetime PD'!$C$56:$FZ$56,0)),0))</f>
        <v/>
      </c>
      <c r="M371" s="265" t="str">
        <f t="shared" ca="1" si="77"/>
        <v/>
      </c>
      <c r="N371" s="266" t="str">
        <f t="shared" ca="1" si="78"/>
        <v/>
      </c>
      <c r="O371" s="206" t="str">
        <f t="shared" ca="1" si="85"/>
        <v/>
      </c>
      <c r="Q371" s="265" t="str">
        <f ca="1">IF(D371="","",IFERROR(INDEX('FL PD'!$C$61:$ED$109,MATCH(ECL!$D$18,'FL PD'!$B$61:$B$109,0),MATCH(ECL!D371,'FL PD'!$C$60:$FZ$60,0)),0))</f>
        <v/>
      </c>
      <c r="R371" s="265" t="str">
        <f t="shared" ca="1" si="86"/>
        <v/>
      </c>
      <c r="S371" s="206" t="str">
        <f t="shared" ca="1" si="87"/>
        <v/>
      </c>
      <c r="U371" s="75"/>
    </row>
    <row r="372" spans="2:21" ht="17.25" customHeight="1" x14ac:dyDescent="0.25">
      <c r="B372" s="207">
        <f t="shared" si="74"/>
        <v>56096</v>
      </c>
      <c r="C372" s="202" t="str">
        <f t="shared" ca="1" si="79"/>
        <v/>
      </c>
      <c r="D372" s="203" t="str">
        <f t="shared" ca="1" si="76"/>
        <v/>
      </c>
      <c r="E372" s="204">
        <f t="shared" ca="1" si="80"/>
        <v>0</v>
      </c>
      <c r="F372" s="204">
        <f t="shared" ca="1" si="81"/>
        <v>0</v>
      </c>
      <c r="G372" s="204" t="str">
        <f t="shared" ca="1" si="82"/>
        <v/>
      </c>
      <c r="H372" s="205">
        <f t="shared" ca="1" si="83"/>
        <v>0</v>
      </c>
      <c r="I372" s="206" t="str">
        <f t="shared" ca="1" si="84"/>
        <v/>
      </c>
      <c r="K372" s="206" t="str">
        <f t="shared" ca="1" si="75"/>
        <v/>
      </c>
      <c r="L372" s="265" t="str">
        <f ca="1">IF(D372="","",IFERROR(INDEX('Lifetime PD'!$C$57:$ED$105,MATCH(ECL!$D$18,'Lifetime PD'!$B$57:$B$105,0),MATCH(ECL!D372,'Lifetime PD'!$C$56:$FZ$56,0)),0))</f>
        <v/>
      </c>
      <c r="M372" s="265" t="str">
        <f t="shared" ca="1" si="77"/>
        <v/>
      </c>
      <c r="N372" s="266" t="str">
        <f t="shared" ca="1" si="78"/>
        <v/>
      </c>
      <c r="O372" s="206" t="str">
        <f t="shared" ca="1" si="85"/>
        <v/>
      </c>
      <c r="Q372" s="265" t="str">
        <f ca="1">IF(D372="","",IFERROR(INDEX('FL PD'!$C$61:$ED$109,MATCH(ECL!$D$18,'FL PD'!$B$61:$B$109,0),MATCH(ECL!D372,'FL PD'!$C$60:$FZ$60,0)),0))</f>
        <v/>
      </c>
      <c r="R372" s="265" t="str">
        <f t="shared" ca="1" si="86"/>
        <v/>
      </c>
      <c r="S372" s="206" t="str">
        <f t="shared" ca="1" si="87"/>
        <v/>
      </c>
      <c r="U372" s="75"/>
    </row>
    <row r="373" spans="2:21" ht="17.25" customHeight="1" x14ac:dyDescent="0.25">
      <c r="B373" s="207">
        <f t="shared" si="74"/>
        <v>56127</v>
      </c>
      <c r="C373" s="202" t="str">
        <f t="shared" ca="1" si="79"/>
        <v/>
      </c>
      <c r="D373" s="203" t="str">
        <f t="shared" ca="1" si="76"/>
        <v/>
      </c>
      <c r="E373" s="204">
        <f t="shared" ca="1" si="80"/>
        <v>0</v>
      </c>
      <c r="F373" s="204">
        <f t="shared" ca="1" si="81"/>
        <v>0</v>
      </c>
      <c r="G373" s="204" t="str">
        <f t="shared" ca="1" si="82"/>
        <v/>
      </c>
      <c r="H373" s="205">
        <f t="shared" ca="1" si="83"/>
        <v>0</v>
      </c>
      <c r="I373" s="206" t="str">
        <f t="shared" ca="1" si="84"/>
        <v/>
      </c>
      <c r="K373" s="206" t="str">
        <f t="shared" ca="1" si="75"/>
        <v/>
      </c>
      <c r="L373" s="265" t="str">
        <f ca="1">IF(D373="","",IFERROR(INDEX('Lifetime PD'!$C$57:$ED$105,MATCH(ECL!$D$18,'Lifetime PD'!$B$57:$B$105,0),MATCH(ECL!D373,'Lifetime PD'!$C$56:$FZ$56,0)),0))</f>
        <v/>
      </c>
      <c r="M373" s="265" t="str">
        <f t="shared" ca="1" si="77"/>
        <v/>
      </c>
      <c r="N373" s="266" t="str">
        <f t="shared" ca="1" si="78"/>
        <v/>
      </c>
      <c r="O373" s="206" t="str">
        <f t="shared" ca="1" si="85"/>
        <v/>
      </c>
      <c r="Q373" s="265" t="str">
        <f ca="1">IF(D373="","",IFERROR(INDEX('FL PD'!$C$61:$ED$109,MATCH(ECL!$D$18,'FL PD'!$B$61:$B$109,0),MATCH(ECL!D373,'FL PD'!$C$60:$FZ$60,0)),0))</f>
        <v/>
      </c>
      <c r="R373" s="265" t="str">
        <f t="shared" ca="1" si="86"/>
        <v/>
      </c>
      <c r="S373" s="206" t="str">
        <f t="shared" ca="1" si="87"/>
        <v/>
      </c>
      <c r="U373" s="75"/>
    </row>
    <row r="374" spans="2:21" ht="17.25" customHeight="1" x14ac:dyDescent="0.25">
      <c r="B374" s="207">
        <f t="shared" si="74"/>
        <v>56157</v>
      </c>
      <c r="C374" s="202" t="str">
        <f t="shared" ca="1" si="79"/>
        <v/>
      </c>
      <c r="D374" s="203" t="str">
        <f t="shared" ca="1" si="76"/>
        <v/>
      </c>
      <c r="E374" s="204">
        <f t="shared" ca="1" si="80"/>
        <v>0</v>
      </c>
      <c r="F374" s="204">
        <f t="shared" ca="1" si="81"/>
        <v>0</v>
      </c>
      <c r="G374" s="204" t="str">
        <f t="shared" ca="1" si="82"/>
        <v/>
      </c>
      <c r="H374" s="205">
        <f t="shared" ca="1" si="83"/>
        <v>0</v>
      </c>
      <c r="I374" s="206" t="str">
        <f t="shared" ca="1" si="84"/>
        <v/>
      </c>
      <c r="K374" s="206" t="str">
        <f t="shared" ca="1" si="75"/>
        <v/>
      </c>
      <c r="L374" s="265" t="str">
        <f ca="1">IF(D374="","",IFERROR(INDEX('Lifetime PD'!$C$57:$ED$105,MATCH(ECL!$D$18,'Lifetime PD'!$B$57:$B$105,0),MATCH(ECL!D374,'Lifetime PD'!$C$56:$FZ$56,0)),0))</f>
        <v/>
      </c>
      <c r="M374" s="265" t="str">
        <f t="shared" ca="1" si="77"/>
        <v/>
      </c>
      <c r="N374" s="266" t="str">
        <f t="shared" ca="1" si="78"/>
        <v/>
      </c>
      <c r="O374" s="206" t="str">
        <f t="shared" ca="1" si="85"/>
        <v/>
      </c>
      <c r="Q374" s="265" t="str">
        <f ca="1">IF(D374="","",IFERROR(INDEX('FL PD'!$C$61:$ED$109,MATCH(ECL!$D$18,'FL PD'!$B$61:$B$109,0),MATCH(ECL!D374,'FL PD'!$C$60:$FZ$60,0)),0))</f>
        <v/>
      </c>
      <c r="R374" s="265" t="str">
        <f t="shared" ca="1" si="86"/>
        <v/>
      </c>
      <c r="S374" s="206" t="str">
        <f t="shared" ca="1" si="87"/>
        <v/>
      </c>
      <c r="U374" s="75"/>
    </row>
    <row r="375" spans="2:21" ht="17.25" customHeight="1" x14ac:dyDescent="0.25">
      <c r="B375" s="207">
        <f t="shared" si="74"/>
        <v>56188</v>
      </c>
      <c r="C375" s="202" t="str">
        <f t="shared" ca="1" si="79"/>
        <v/>
      </c>
      <c r="D375" s="203" t="str">
        <f t="shared" ca="1" si="76"/>
        <v/>
      </c>
      <c r="E375" s="204">
        <f t="shared" ca="1" si="80"/>
        <v>0</v>
      </c>
      <c r="F375" s="204">
        <f t="shared" ca="1" si="81"/>
        <v>0</v>
      </c>
      <c r="G375" s="204" t="str">
        <f t="shared" ca="1" si="82"/>
        <v/>
      </c>
      <c r="H375" s="205">
        <f t="shared" ca="1" si="83"/>
        <v>0</v>
      </c>
      <c r="I375" s="206" t="str">
        <f t="shared" ca="1" si="84"/>
        <v/>
      </c>
      <c r="K375" s="206" t="str">
        <f t="shared" ca="1" si="75"/>
        <v/>
      </c>
      <c r="L375" s="265" t="str">
        <f ca="1">IF(D375="","",IFERROR(INDEX('Lifetime PD'!$C$57:$ED$105,MATCH(ECL!$D$18,'Lifetime PD'!$B$57:$B$105,0),MATCH(ECL!D375,'Lifetime PD'!$C$56:$FZ$56,0)),0))</f>
        <v/>
      </c>
      <c r="M375" s="265" t="str">
        <f t="shared" ca="1" si="77"/>
        <v/>
      </c>
      <c r="N375" s="266" t="str">
        <f t="shared" ca="1" si="78"/>
        <v/>
      </c>
      <c r="O375" s="206" t="str">
        <f t="shared" ca="1" si="85"/>
        <v/>
      </c>
      <c r="Q375" s="265" t="str">
        <f ca="1">IF(D375="","",IFERROR(INDEX('FL PD'!$C$61:$ED$109,MATCH(ECL!$D$18,'FL PD'!$B$61:$B$109,0),MATCH(ECL!D375,'FL PD'!$C$60:$FZ$60,0)),0))</f>
        <v/>
      </c>
      <c r="R375" s="265" t="str">
        <f t="shared" ca="1" si="86"/>
        <v/>
      </c>
      <c r="S375" s="206" t="str">
        <f t="shared" ca="1" si="87"/>
        <v/>
      </c>
      <c r="U375" s="75"/>
    </row>
    <row r="376" spans="2:21" ht="17.25" customHeight="1" x14ac:dyDescent="0.25">
      <c r="B376" s="207">
        <f t="shared" si="74"/>
        <v>56218</v>
      </c>
      <c r="C376" s="202" t="str">
        <f t="shared" ca="1" si="79"/>
        <v/>
      </c>
      <c r="D376" s="203" t="str">
        <f t="shared" ca="1" si="76"/>
        <v/>
      </c>
      <c r="E376" s="204">
        <f t="shared" ca="1" si="80"/>
        <v>0</v>
      </c>
      <c r="F376" s="204">
        <f t="shared" ca="1" si="81"/>
        <v>0</v>
      </c>
      <c r="G376" s="204" t="str">
        <f t="shared" ca="1" si="82"/>
        <v/>
      </c>
      <c r="H376" s="205">
        <f t="shared" ca="1" si="83"/>
        <v>0</v>
      </c>
      <c r="I376" s="206" t="str">
        <f t="shared" ca="1" si="84"/>
        <v/>
      </c>
      <c r="K376" s="206" t="str">
        <f t="shared" ca="1" si="75"/>
        <v/>
      </c>
      <c r="L376" s="265" t="str">
        <f ca="1">IF(D376="","",IFERROR(INDEX('Lifetime PD'!$C$57:$ED$105,MATCH(ECL!$D$18,'Lifetime PD'!$B$57:$B$105,0),MATCH(ECL!D376,'Lifetime PD'!$C$56:$FZ$56,0)),0))</f>
        <v/>
      </c>
      <c r="M376" s="265" t="str">
        <f t="shared" ca="1" si="77"/>
        <v/>
      </c>
      <c r="N376" s="266" t="str">
        <f t="shared" ca="1" si="78"/>
        <v/>
      </c>
      <c r="O376" s="206" t="str">
        <f t="shared" ca="1" si="85"/>
        <v/>
      </c>
      <c r="Q376" s="265" t="str">
        <f ca="1">IF(D376="","",IFERROR(INDEX('FL PD'!$C$61:$ED$109,MATCH(ECL!$D$18,'FL PD'!$B$61:$B$109,0),MATCH(ECL!D376,'FL PD'!$C$60:$FZ$60,0)),0))</f>
        <v/>
      </c>
      <c r="R376" s="265" t="str">
        <f t="shared" ca="1" si="86"/>
        <v/>
      </c>
      <c r="S376" s="206" t="str">
        <f t="shared" ca="1" si="87"/>
        <v/>
      </c>
      <c r="U376" s="75"/>
    </row>
    <row r="377" spans="2:21" ht="17.25" customHeight="1" x14ac:dyDescent="0.25">
      <c r="B377" s="207">
        <f t="shared" si="74"/>
        <v>56249</v>
      </c>
      <c r="C377" s="202" t="str">
        <f t="shared" ca="1" si="79"/>
        <v/>
      </c>
      <c r="D377" s="203" t="str">
        <f t="shared" ca="1" si="76"/>
        <v/>
      </c>
      <c r="E377" s="204">
        <f t="shared" ca="1" si="80"/>
        <v>0</v>
      </c>
      <c r="F377" s="204">
        <f t="shared" ca="1" si="81"/>
        <v>0</v>
      </c>
      <c r="G377" s="204" t="str">
        <f t="shared" ca="1" si="82"/>
        <v/>
      </c>
      <c r="H377" s="205">
        <f t="shared" ca="1" si="83"/>
        <v>0</v>
      </c>
      <c r="I377" s="206" t="str">
        <f t="shared" ca="1" si="84"/>
        <v/>
      </c>
      <c r="K377" s="206" t="str">
        <f t="shared" ca="1" si="75"/>
        <v/>
      </c>
      <c r="L377" s="265" t="str">
        <f ca="1">IF(D377="","",IFERROR(INDEX('Lifetime PD'!$C$57:$ED$105,MATCH(ECL!$D$18,'Lifetime PD'!$B$57:$B$105,0),MATCH(ECL!D377,'Lifetime PD'!$C$56:$FZ$56,0)),0))</f>
        <v/>
      </c>
      <c r="M377" s="265" t="str">
        <f t="shared" ca="1" si="77"/>
        <v/>
      </c>
      <c r="N377" s="266" t="str">
        <f t="shared" ca="1" si="78"/>
        <v/>
      </c>
      <c r="O377" s="206" t="str">
        <f t="shared" ca="1" si="85"/>
        <v/>
      </c>
      <c r="Q377" s="265" t="str">
        <f ca="1">IF(D377="","",IFERROR(INDEX('FL PD'!$C$61:$ED$109,MATCH(ECL!$D$18,'FL PD'!$B$61:$B$109,0),MATCH(ECL!D377,'FL PD'!$C$60:$FZ$60,0)),0))</f>
        <v/>
      </c>
      <c r="R377" s="265" t="str">
        <f t="shared" ca="1" si="86"/>
        <v/>
      </c>
      <c r="S377" s="206" t="str">
        <f t="shared" ca="1" si="87"/>
        <v/>
      </c>
      <c r="U377" s="75"/>
    </row>
    <row r="378" spans="2:21" ht="17.25" customHeight="1" x14ac:dyDescent="0.25">
      <c r="B378" s="207">
        <f t="shared" si="74"/>
        <v>56280</v>
      </c>
      <c r="C378" s="202" t="str">
        <f t="shared" ca="1" si="79"/>
        <v/>
      </c>
      <c r="D378" s="203" t="str">
        <f t="shared" ca="1" si="76"/>
        <v/>
      </c>
      <c r="E378" s="204">
        <f t="shared" ca="1" si="80"/>
        <v>0</v>
      </c>
      <c r="F378" s="204">
        <f t="shared" ca="1" si="81"/>
        <v>0</v>
      </c>
      <c r="G378" s="204" t="str">
        <f t="shared" ca="1" si="82"/>
        <v/>
      </c>
      <c r="H378" s="205">
        <f t="shared" ca="1" si="83"/>
        <v>0</v>
      </c>
      <c r="I378" s="206" t="str">
        <f t="shared" ca="1" si="84"/>
        <v/>
      </c>
      <c r="K378" s="206" t="str">
        <f t="shared" ca="1" si="75"/>
        <v/>
      </c>
      <c r="L378" s="265" t="str">
        <f ca="1">IF(D378="","",IFERROR(INDEX('Lifetime PD'!$C$57:$ED$105,MATCH(ECL!$D$18,'Lifetime PD'!$B$57:$B$105,0),MATCH(ECL!D378,'Lifetime PD'!$C$56:$FZ$56,0)),0))</f>
        <v/>
      </c>
      <c r="M378" s="265" t="str">
        <f t="shared" ca="1" si="77"/>
        <v/>
      </c>
      <c r="N378" s="266" t="str">
        <f t="shared" ca="1" si="78"/>
        <v/>
      </c>
      <c r="O378" s="206" t="str">
        <f t="shared" ca="1" si="85"/>
        <v/>
      </c>
      <c r="Q378" s="265" t="str">
        <f ca="1">IF(D378="","",IFERROR(INDEX('FL PD'!$C$61:$ED$109,MATCH(ECL!$D$18,'FL PD'!$B$61:$B$109,0),MATCH(ECL!D378,'FL PD'!$C$60:$FZ$60,0)),0))</f>
        <v/>
      </c>
      <c r="R378" s="265" t="str">
        <f t="shared" ca="1" si="86"/>
        <v/>
      </c>
      <c r="S378" s="206" t="str">
        <f t="shared" ca="1" si="87"/>
        <v/>
      </c>
      <c r="U378" s="75"/>
    </row>
    <row r="379" spans="2:21" ht="17.25" customHeight="1" x14ac:dyDescent="0.25">
      <c r="B379" s="207">
        <f t="shared" si="74"/>
        <v>56308</v>
      </c>
      <c r="C379" s="202" t="str">
        <f t="shared" ca="1" si="79"/>
        <v/>
      </c>
      <c r="D379" s="203" t="str">
        <f t="shared" ca="1" si="76"/>
        <v/>
      </c>
      <c r="E379" s="204">
        <f t="shared" ca="1" si="80"/>
        <v>0</v>
      </c>
      <c r="F379" s="204">
        <f t="shared" ca="1" si="81"/>
        <v>0</v>
      </c>
      <c r="G379" s="204" t="str">
        <f t="shared" ca="1" si="82"/>
        <v/>
      </c>
      <c r="H379" s="205">
        <f t="shared" ca="1" si="83"/>
        <v>0</v>
      </c>
      <c r="I379" s="206" t="str">
        <f t="shared" ca="1" si="84"/>
        <v/>
      </c>
      <c r="K379" s="206" t="str">
        <f t="shared" ca="1" si="75"/>
        <v/>
      </c>
      <c r="L379" s="265" t="str">
        <f ca="1">IF(D379="","",IFERROR(INDEX('Lifetime PD'!$C$57:$ED$105,MATCH(ECL!$D$18,'Lifetime PD'!$B$57:$B$105,0),MATCH(ECL!D379,'Lifetime PD'!$C$56:$FZ$56,0)),0))</f>
        <v/>
      </c>
      <c r="M379" s="265" t="str">
        <f t="shared" ca="1" si="77"/>
        <v/>
      </c>
      <c r="N379" s="266" t="str">
        <f t="shared" ca="1" si="78"/>
        <v/>
      </c>
      <c r="O379" s="206" t="str">
        <f t="shared" ca="1" si="85"/>
        <v/>
      </c>
      <c r="Q379" s="265" t="str">
        <f ca="1">IF(D379="","",IFERROR(INDEX('FL PD'!$C$61:$ED$109,MATCH(ECL!$D$18,'FL PD'!$B$61:$B$109,0),MATCH(ECL!D379,'FL PD'!$C$60:$FZ$60,0)),0))</f>
        <v/>
      </c>
      <c r="R379" s="265" t="str">
        <f t="shared" ca="1" si="86"/>
        <v/>
      </c>
      <c r="S379" s="206" t="str">
        <f t="shared" ca="1" si="87"/>
        <v/>
      </c>
      <c r="U379" s="75"/>
    </row>
    <row r="380" spans="2:21" ht="17.25" customHeight="1" x14ac:dyDescent="0.25">
      <c r="B380" s="207">
        <f t="shared" si="74"/>
        <v>56339</v>
      </c>
      <c r="C380" s="202" t="str">
        <f t="shared" ca="1" si="79"/>
        <v/>
      </c>
      <c r="D380" s="203" t="str">
        <f t="shared" ca="1" si="76"/>
        <v/>
      </c>
      <c r="E380" s="204">
        <f t="shared" ca="1" si="80"/>
        <v>0</v>
      </c>
      <c r="F380" s="204">
        <f t="shared" ca="1" si="81"/>
        <v>0</v>
      </c>
      <c r="G380" s="204" t="str">
        <f t="shared" ca="1" si="82"/>
        <v/>
      </c>
      <c r="H380" s="205">
        <f t="shared" ca="1" si="83"/>
        <v>0</v>
      </c>
      <c r="I380" s="206" t="str">
        <f t="shared" ca="1" si="84"/>
        <v/>
      </c>
      <c r="K380" s="206" t="str">
        <f t="shared" ca="1" si="75"/>
        <v/>
      </c>
      <c r="L380" s="265" t="str">
        <f ca="1">IF(D380="","",IFERROR(INDEX('Lifetime PD'!$C$57:$ED$105,MATCH(ECL!$D$18,'Lifetime PD'!$B$57:$B$105,0),MATCH(ECL!D380,'Lifetime PD'!$C$56:$FZ$56,0)),0))</f>
        <v/>
      </c>
      <c r="M380" s="265" t="str">
        <f t="shared" ca="1" si="77"/>
        <v/>
      </c>
      <c r="N380" s="266" t="str">
        <f t="shared" ca="1" si="78"/>
        <v/>
      </c>
      <c r="O380" s="206" t="str">
        <f t="shared" ca="1" si="85"/>
        <v/>
      </c>
      <c r="Q380" s="265" t="str">
        <f ca="1">IF(D380="","",IFERROR(INDEX('FL PD'!$C$61:$ED$109,MATCH(ECL!$D$18,'FL PD'!$B$61:$B$109,0),MATCH(ECL!D380,'FL PD'!$C$60:$FZ$60,0)),0))</f>
        <v/>
      </c>
      <c r="R380" s="265" t="str">
        <f t="shared" ca="1" si="86"/>
        <v/>
      </c>
      <c r="S380" s="206" t="str">
        <f t="shared" ca="1" si="87"/>
        <v/>
      </c>
      <c r="U380" s="75"/>
    </row>
    <row r="381" spans="2:21" ht="17.25" customHeight="1" x14ac:dyDescent="0.25">
      <c r="B381" s="207">
        <f t="shared" si="74"/>
        <v>56369</v>
      </c>
      <c r="C381" s="202" t="str">
        <f t="shared" ca="1" si="79"/>
        <v/>
      </c>
      <c r="D381" s="203" t="str">
        <f t="shared" ca="1" si="76"/>
        <v/>
      </c>
      <c r="E381" s="204">
        <f t="shared" ca="1" si="80"/>
        <v>0</v>
      </c>
      <c r="F381" s="204">
        <f t="shared" ca="1" si="81"/>
        <v>0</v>
      </c>
      <c r="G381" s="204" t="str">
        <f t="shared" ca="1" si="82"/>
        <v/>
      </c>
      <c r="H381" s="205">
        <f t="shared" ca="1" si="83"/>
        <v>0</v>
      </c>
      <c r="I381" s="206" t="str">
        <f t="shared" ca="1" si="84"/>
        <v/>
      </c>
      <c r="K381" s="206" t="str">
        <f t="shared" ca="1" si="75"/>
        <v/>
      </c>
      <c r="L381" s="265" t="str">
        <f ca="1">IF(D381="","",IFERROR(INDEX('Lifetime PD'!$C$57:$ED$105,MATCH(ECL!$D$18,'Lifetime PD'!$B$57:$B$105,0),MATCH(ECL!D381,'Lifetime PD'!$C$56:$FZ$56,0)),0))</f>
        <v/>
      </c>
      <c r="M381" s="265" t="str">
        <f t="shared" ca="1" si="77"/>
        <v/>
      </c>
      <c r="N381" s="266" t="str">
        <f t="shared" ca="1" si="78"/>
        <v/>
      </c>
      <c r="O381" s="206" t="str">
        <f t="shared" ca="1" si="85"/>
        <v/>
      </c>
      <c r="Q381" s="265" t="str">
        <f ca="1">IF(D381="","",IFERROR(INDEX('FL PD'!$C$61:$ED$109,MATCH(ECL!$D$18,'FL PD'!$B$61:$B$109,0),MATCH(ECL!D381,'FL PD'!$C$60:$FZ$60,0)),0))</f>
        <v/>
      </c>
      <c r="R381" s="265" t="str">
        <f t="shared" ca="1" si="86"/>
        <v/>
      </c>
      <c r="S381" s="206" t="str">
        <f t="shared" ca="1" si="87"/>
        <v/>
      </c>
      <c r="U381" s="75"/>
    </row>
    <row r="382" spans="2:21" ht="17.25" customHeight="1" x14ac:dyDescent="0.25">
      <c r="B382" s="207">
        <f t="shared" si="74"/>
        <v>56400</v>
      </c>
      <c r="C382" s="202" t="str">
        <f t="shared" ca="1" si="79"/>
        <v/>
      </c>
      <c r="D382" s="203" t="str">
        <f t="shared" ca="1" si="76"/>
        <v/>
      </c>
      <c r="E382" s="204">
        <f t="shared" ca="1" si="80"/>
        <v>0</v>
      </c>
      <c r="F382" s="204">
        <f t="shared" ca="1" si="81"/>
        <v>0</v>
      </c>
      <c r="G382" s="204" t="str">
        <f t="shared" ca="1" si="82"/>
        <v/>
      </c>
      <c r="H382" s="205">
        <f t="shared" ca="1" si="83"/>
        <v>0</v>
      </c>
      <c r="I382" s="206" t="str">
        <f t="shared" ca="1" si="84"/>
        <v/>
      </c>
      <c r="K382" s="206" t="str">
        <f t="shared" ca="1" si="75"/>
        <v/>
      </c>
      <c r="L382" s="265" t="str">
        <f ca="1">IF(D382="","",IFERROR(INDEX('Lifetime PD'!$C$57:$ED$105,MATCH(ECL!$D$18,'Lifetime PD'!$B$57:$B$105,0),MATCH(ECL!D382,'Lifetime PD'!$C$56:$FZ$56,0)),0))</f>
        <v/>
      </c>
      <c r="M382" s="265" t="str">
        <f t="shared" ca="1" si="77"/>
        <v/>
      </c>
      <c r="N382" s="266" t="str">
        <f t="shared" ca="1" si="78"/>
        <v/>
      </c>
      <c r="O382" s="206" t="str">
        <f t="shared" ca="1" si="85"/>
        <v/>
      </c>
      <c r="Q382" s="265" t="str">
        <f ca="1">IF(D382="","",IFERROR(INDEX('FL PD'!$C$61:$ED$109,MATCH(ECL!$D$18,'FL PD'!$B$61:$B$109,0),MATCH(ECL!D382,'FL PD'!$C$60:$FZ$60,0)),0))</f>
        <v/>
      </c>
      <c r="R382" s="265" t="str">
        <f t="shared" ca="1" si="86"/>
        <v/>
      </c>
      <c r="S382" s="206" t="str">
        <f t="shared" ca="1" si="87"/>
        <v/>
      </c>
      <c r="U382" s="75"/>
    </row>
    <row r="383" spans="2:21" ht="17.25" customHeight="1" x14ac:dyDescent="0.25">
      <c r="B383" s="207">
        <f t="shared" si="74"/>
        <v>56430</v>
      </c>
      <c r="C383" s="202" t="str">
        <f t="shared" ca="1" si="79"/>
        <v/>
      </c>
      <c r="D383" s="203" t="str">
        <f t="shared" ca="1" si="76"/>
        <v/>
      </c>
      <c r="E383" s="204">
        <f t="shared" ca="1" si="80"/>
        <v>0</v>
      </c>
      <c r="F383" s="204">
        <f t="shared" ca="1" si="81"/>
        <v>0</v>
      </c>
      <c r="G383" s="204" t="str">
        <f t="shared" ca="1" si="82"/>
        <v/>
      </c>
      <c r="H383" s="205">
        <f t="shared" ca="1" si="83"/>
        <v>0</v>
      </c>
      <c r="I383" s="206" t="str">
        <f t="shared" ca="1" si="84"/>
        <v/>
      </c>
      <c r="K383" s="206" t="str">
        <f t="shared" ca="1" si="75"/>
        <v/>
      </c>
      <c r="L383" s="265" t="str">
        <f ca="1">IF(D383="","",IFERROR(INDEX('Lifetime PD'!$C$57:$ED$105,MATCH(ECL!$D$18,'Lifetime PD'!$B$57:$B$105,0),MATCH(ECL!D383,'Lifetime PD'!$C$56:$FZ$56,0)),0))</f>
        <v/>
      </c>
      <c r="M383" s="265" t="str">
        <f t="shared" ca="1" si="77"/>
        <v/>
      </c>
      <c r="N383" s="266" t="str">
        <f t="shared" ca="1" si="78"/>
        <v/>
      </c>
      <c r="O383" s="206" t="str">
        <f t="shared" ca="1" si="85"/>
        <v/>
      </c>
      <c r="Q383" s="265" t="str">
        <f ca="1">IF(D383="","",IFERROR(INDEX('FL PD'!$C$61:$ED$109,MATCH(ECL!$D$18,'FL PD'!$B$61:$B$109,0),MATCH(ECL!D383,'FL PD'!$C$60:$FZ$60,0)),0))</f>
        <v/>
      </c>
      <c r="R383" s="265" t="str">
        <f t="shared" ca="1" si="86"/>
        <v/>
      </c>
      <c r="S383" s="206" t="str">
        <f t="shared" ca="1" si="87"/>
        <v/>
      </c>
      <c r="U383" s="75"/>
    </row>
    <row r="384" spans="2:21" ht="17.25" customHeight="1" x14ac:dyDescent="0.25">
      <c r="B384" s="207">
        <f t="shared" ref="B384:B447" si="88">EOMONTH(B383,1)</f>
        <v>56461</v>
      </c>
      <c r="C384" s="202" t="str">
        <f t="shared" ca="1" si="79"/>
        <v/>
      </c>
      <c r="D384" s="203" t="str">
        <f t="shared" ca="1" si="76"/>
        <v/>
      </c>
      <c r="E384" s="204">
        <f t="shared" ca="1" si="80"/>
        <v>0</v>
      </c>
      <c r="F384" s="204">
        <f t="shared" ca="1" si="81"/>
        <v>0</v>
      </c>
      <c r="G384" s="204" t="str">
        <f t="shared" ca="1" si="82"/>
        <v/>
      </c>
      <c r="H384" s="205">
        <f t="shared" ca="1" si="83"/>
        <v>0</v>
      </c>
      <c r="I384" s="206" t="str">
        <f t="shared" ca="1" si="84"/>
        <v/>
      </c>
      <c r="K384" s="206" t="str">
        <f t="shared" ca="1" si="75"/>
        <v/>
      </c>
      <c r="L384" s="265" t="str">
        <f ca="1">IF(D384="","",IFERROR(INDEX('Lifetime PD'!$C$57:$ED$105,MATCH(ECL!$D$18,'Lifetime PD'!$B$57:$B$105,0),MATCH(ECL!D384,'Lifetime PD'!$C$56:$FZ$56,0)),0))</f>
        <v/>
      </c>
      <c r="M384" s="265" t="str">
        <f t="shared" ca="1" si="77"/>
        <v/>
      </c>
      <c r="N384" s="266" t="str">
        <f t="shared" ca="1" si="78"/>
        <v/>
      </c>
      <c r="O384" s="206" t="str">
        <f t="shared" ca="1" si="85"/>
        <v/>
      </c>
      <c r="Q384" s="265" t="str">
        <f ca="1">IF(D384="","",IFERROR(INDEX('FL PD'!$C$61:$ED$109,MATCH(ECL!$D$18,'FL PD'!$B$61:$B$109,0),MATCH(ECL!D384,'FL PD'!$C$60:$FZ$60,0)),0))</f>
        <v/>
      </c>
      <c r="R384" s="265" t="str">
        <f t="shared" ca="1" si="86"/>
        <v/>
      </c>
      <c r="S384" s="206" t="str">
        <f t="shared" ca="1" si="87"/>
        <v/>
      </c>
      <c r="U384" s="75"/>
    </row>
    <row r="385" spans="2:21" ht="17.25" customHeight="1" x14ac:dyDescent="0.25">
      <c r="B385" s="207">
        <f t="shared" si="88"/>
        <v>56492</v>
      </c>
      <c r="C385" s="202" t="str">
        <f t="shared" ca="1" si="79"/>
        <v/>
      </c>
      <c r="D385" s="203" t="str">
        <f t="shared" ca="1" si="76"/>
        <v/>
      </c>
      <c r="E385" s="204">
        <f t="shared" ca="1" si="80"/>
        <v>0</v>
      </c>
      <c r="F385" s="204">
        <f t="shared" ca="1" si="81"/>
        <v>0</v>
      </c>
      <c r="G385" s="204" t="str">
        <f t="shared" ca="1" si="82"/>
        <v/>
      </c>
      <c r="H385" s="205">
        <f t="shared" ca="1" si="83"/>
        <v>0</v>
      </c>
      <c r="I385" s="206" t="str">
        <f t="shared" ca="1" si="84"/>
        <v/>
      </c>
      <c r="K385" s="206" t="str">
        <f t="shared" ca="1" si="75"/>
        <v/>
      </c>
      <c r="L385" s="265" t="str">
        <f ca="1">IF(D385="","",IFERROR(INDEX('Lifetime PD'!$C$57:$ED$105,MATCH(ECL!$D$18,'Lifetime PD'!$B$57:$B$105,0),MATCH(ECL!D385,'Lifetime PD'!$C$56:$FZ$56,0)),0))</f>
        <v/>
      </c>
      <c r="M385" s="265" t="str">
        <f t="shared" ca="1" si="77"/>
        <v/>
      </c>
      <c r="N385" s="266" t="str">
        <f t="shared" ca="1" si="78"/>
        <v/>
      </c>
      <c r="O385" s="206" t="str">
        <f t="shared" ca="1" si="85"/>
        <v/>
      </c>
      <c r="Q385" s="265" t="str">
        <f ca="1">IF(D385="","",IFERROR(INDEX('FL PD'!$C$61:$ED$109,MATCH(ECL!$D$18,'FL PD'!$B$61:$B$109,0),MATCH(ECL!D385,'FL PD'!$C$60:$FZ$60,0)),0))</f>
        <v/>
      </c>
      <c r="R385" s="265" t="str">
        <f t="shared" ca="1" si="86"/>
        <v/>
      </c>
      <c r="S385" s="206" t="str">
        <f t="shared" ca="1" si="87"/>
        <v/>
      </c>
      <c r="U385" s="75"/>
    </row>
    <row r="386" spans="2:21" ht="17.25" customHeight="1" x14ac:dyDescent="0.25">
      <c r="B386" s="207">
        <f t="shared" si="88"/>
        <v>56522</v>
      </c>
      <c r="C386" s="202" t="str">
        <f t="shared" ca="1" si="79"/>
        <v/>
      </c>
      <c r="D386" s="203" t="str">
        <f t="shared" ca="1" si="76"/>
        <v/>
      </c>
      <c r="E386" s="204">
        <f t="shared" ca="1" si="80"/>
        <v>0</v>
      </c>
      <c r="F386" s="204">
        <f t="shared" ca="1" si="81"/>
        <v>0</v>
      </c>
      <c r="G386" s="204" t="str">
        <f t="shared" ca="1" si="82"/>
        <v/>
      </c>
      <c r="H386" s="205">
        <f t="shared" ca="1" si="83"/>
        <v>0</v>
      </c>
      <c r="I386" s="206" t="str">
        <f t="shared" ca="1" si="84"/>
        <v/>
      </c>
      <c r="K386" s="206" t="str">
        <f t="shared" ca="1" si="75"/>
        <v/>
      </c>
      <c r="L386" s="265" t="str">
        <f ca="1">IF(D386="","",IFERROR(INDEX('Lifetime PD'!$C$57:$ED$105,MATCH(ECL!$D$18,'Lifetime PD'!$B$57:$B$105,0),MATCH(ECL!D386,'Lifetime PD'!$C$56:$FZ$56,0)),0))</f>
        <v/>
      </c>
      <c r="M386" s="265" t="str">
        <f t="shared" ca="1" si="77"/>
        <v/>
      </c>
      <c r="N386" s="266" t="str">
        <f t="shared" ca="1" si="78"/>
        <v/>
      </c>
      <c r="O386" s="206" t="str">
        <f t="shared" ca="1" si="85"/>
        <v/>
      </c>
      <c r="Q386" s="265" t="str">
        <f ca="1">IF(D386="","",IFERROR(INDEX('FL PD'!$C$61:$ED$109,MATCH(ECL!$D$18,'FL PD'!$B$61:$B$109,0),MATCH(ECL!D386,'FL PD'!$C$60:$FZ$60,0)),0))</f>
        <v/>
      </c>
      <c r="R386" s="265" t="str">
        <f t="shared" ca="1" si="86"/>
        <v/>
      </c>
      <c r="S386" s="206" t="str">
        <f t="shared" ca="1" si="87"/>
        <v/>
      </c>
      <c r="U386" s="75"/>
    </row>
    <row r="387" spans="2:21" ht="17.25" customHeight="1" x14ac:dyDescent="0.25">
      <c r="B387" s="207">
        <f t="shared" si="88"/>
        <v>56553</v>
      </c>
      <c r="C387" s="202" t="str">
        <f t="shared" ca="1" si="79"/>
        <v/>
      </c>
      <c r="D387" s="203" t="str">
        <f t="shared" ca="1" si="76"/>
        <v/>
      </c>
      <c r="E387" s="204">
        <f t="shared" ca="1" si="80"/>
        <v>0</v>
      </c>
      <c r="F387" s="204">
        <f t="shared" ca="1" si="81"/>
        <v>0</v>
      </c>
      <c r="G387" s="204" t="str">
        <f t="shared" ca="1" si="82"/>
        <v/>
      </c>
      <c r="H387" s="205">
        <f t="shared" ca="1" si="83"/>
        <v>0</v>
      </c>
      <c r="I387" s="206" t="str">
        <f t="shared" ca="1" si="84"/>
        <v/>
      </c>
      <c r="K387" s="206" t="str">
        <f t="shared" ca="1" si="75"/>
        <v/>
      </c>
      <c r="L387" s="265" t="str">
        <f ca="1">IF(D387="","",IFERROR(INDEX('Lifetime PD'!$C$57:$ED$105,MATCH(ECL!$D$18,'Lifetime PD'!$B$57:$B$105,0),MATCH(ECL!D387,'Lifetime PD'!$C$56:$FZ$56,0)),0))</f>
        <v/>
      </c>
      <c r="M387" s="265" t="str">
        <f t="shared" ca="1" si="77"/>
        <v/>
      </c>
      <c r="N387" s="266" t="str">
        <f t="shared" ca="1" si="78"/>
        <v/>
      </c>
      <c r="O387" s="206" t="str">
        <f t="shared" ca="1" si="85"/>
        <v/>
      </c>
      <c r="Q387" s="265" t="str">
        <f ca="1">IF(D387="","",IFERROR(INDEX('FL PD'!$C$61:$ED$109,MATCH(ECL!$D$18,'FL PD'!$B$61:$B$109,0),MATCH(ECL!D387,'FL PD'!$C$60:$FZ$60,0)),0))</f>
        <v/>
      </c>
      <c r="R387" s="265" t="str">
        <f t="shared" ca="1" si="86"/>
        <v/>
      </c>
      <c r="S387" s="206" t="str">
        <f t="shared" ca="1" si="87"/>
        <v/>
      </c>
      <c r="U387" s="75"/>
    </row>
    <row r="388" spans="2:21" ht="17.25" customHeight="1" x14ac:dyDescent="0.25">
      <c r="B388" s="207">
        <f t="shared" si="88"/>
        <v>56583</v>
      </c>
      <c r="C388" s="202" t="str">
        <f t="shared" ca="1" si="79"/>
        <v/>
      </c>
      <c r="D388" s="203" t="str">
        <f t="shared" ca="1" si="76"/>
        <v/>
      </c>
      <c r="E388" s="204">
        <f t="shared" ca="1" si="80"/>
        <v>0</v>
      </c>
      <c r="F388" s="204">
        <f t="shared" ca="1" si="81"/>
        <v>0</v>
      </c>
      <c r="G388" s="204" t="str">
        <f t="shared" ca="1" si="82"/>
        <v/>
      </c>
      <c r="H388" s="205">
        <f t="shared" ca="1" si="83"/>
        <v>0</v>
      </c>
      <c r="I388" s="206" t="str">
        <f t="shared" ca="1" si="84"/>
        <v/>
      </c>
      <c r="K388" s="206" t="str">
        <f t="shared" ca="1" si="75"/>
        <v/>
      </c>
      <c r="L388" s="265" t="str">
        <f ca="1">IF(D388="","",IFERROR(INDEX('Lifetime PD'!$C$57:$ED$105,MATCH(ECL!$D$18,'Lifetime PD'!$B$57:$B$105,0),MATCH(ECL!D388,'Lifetime PD'!$C$56:$FZ$56,0)),0))</f>
        <v/>
      </c>
      <c r="M388" s="265" t="str">
        <f t="shared" ca="1" si="77"/>
        <v/>
      </c>
      <c r="N388" s="266" t="str">
        <f t="shared" ca="1" si="78"/>
        <v/>
      </c>
      <c r="O388" s="206" t="str">
        <f t="shared" ca="1" si="85"/>
        <v/>
      </c>
      <c r="Q388" s="265" t="str">
        <f ca="1">IF(D388="","",IFERROR(INDEX('FL PD'!$C$61:$ED$109,MATCH(ECL!$D$18,'FL PD'!$B$61:$B$109,0),MATCH(ECL!D388,'FL PD'!$C$60:$FZ$60,0)),0))</f>
        <v/>
      </c>
      <c r="R388" s="265" t="str">
        <f t="shared" ca="1" si="86"/>
        <v/>
      </c>
      <c r="S388" s="206" t="str">
        <f t="shared" ca="1" si="87"/>
        <v/>
      </c>
      <c r="U388" s="75"/>
    </row>
    <row r="389" spans="2:21" ht="17.25" customHeight="1" x14ac:dyDescent="0.25">
      <c r="B389" s="207">
        <f t="shared" si="88"/>
        <v>56614</v>
      </c>
      <c r="C389" s="202" t="str">
        <f t="shared" ca="1" si="79"/>
        <v/>
      </c>
      <c r="D389" s="203" t="str">
        <f t="shared" ca="1" si="76"/>
        <v/>
      </c>
      <c r="E389" s="204">
        <f t="shared" ca="1" si="80"/>
        <v>0</v>
      </c>
      <c r="F389" s="204">
        <f t="shared" ca="1" si="81"/>
        <v>0</v>
      </c>
      <c r="G389" s="204" t="str">
        <f t="shared" ca="1" si="82"/>
        <v/>
      </c>
      <c r="H389" s="205">
        <f t="shared" ca="1" si="83"/>
        <v>0</v>
      </c>
      <c r="I389" s="206" t="str">
        <f t="shared" ca="1" si="84"/>
        <v/>
      </c>
      <c r="K389" s="206" t="str">
        <f t="shared" ca="1" si="75"/>
        <v/>
      </c>
      <c r="L389" s="265" t="str">
        <f ca="1">IF(D389="","",IFERROR(INDEX('Lifetime PD'!$C$57:$ED$105,MATCH(ECL!$D$18,'Lifetime PD'!$B$57:$B$105,0),MATCH(ECL!D389,'Lifetime PD'!$C$56:$FZ$56,0)),0))</f>
        <v/>
      </c>
      <c r="M389" s="265" t="str">
        <f t="shared" ca="1" si="77"/>
        <v/>
      </c>
      <c r="N389" s="266" t="str">
        <f t="shared" ca="1" si="78"/>
        <v/>
      </c>
      <c r="O389" s="206" t="str">
        <f t="shared" ca="1" si="85"/>
        <v/>
      </c>
      <c r="Q389" s="265" t="str">
        <f ca="1">IF(D389="","",IFERROR(INDEX('FL PD'!$C$61:$ED$109,MATCH(ECL!$D$18,'FL PD'!$B$61:$B$109,0),MATCH(ECL!D389,'FL PD'!$C$60:$FZ$60,0)),0))</f>
        <v/>
      </c>
      <c r="R389" s="265" t="str">
        <f t="shared" ca="1" si="86"/>
        <v/>
      </c>
      <c r="S389" s="206" t="str">
        <f t="shared" ca="1" si="87"/>
        <v/>
      </c>
      <c r="U389" s="75"/>
    </row>
    <row r="390" spans="2:21" ht="17.25" customHeight="1" x14ac:dyDescent="0.25">
      <c r="B390" s="207">
        <f t="shared" si="88"/>
        <v>56645</v>
      </c>
      <c r="C390" s="202" t="str">
        <f t="shared" ca="1" si="79"/>
        <v/>
      </c>
      <c r="D390" s="203" t="str">
        <f t="shared" ca="1" si="76"/>
        <v/>
      </c>
      <c r="E390" s="204">
        <f t="shared" ca="1" si="80"/>
        <v>0</v>
      </c>
      <c r="F390" s="204">
        <f t="shared" ca="1" si="81"/>
        <v>0</v>
      </c>
      <c r="G390" s="204" t="str">
        <f t="shared" ca="1" si="82"/>
        <v/>
      </c>
      <c r="H390" s="205">
        <f t="shared" ca="1" si="83"/>
        <v>0</v>
      </c>
      <c r="I390" s="206" t="str">
        <f t="shared" ca="1" si="84"/>
        <v/>
      </c>
      <c r="K390" s="206" t="str">
        <f t="shared" ca="1" si="75"/>
        <v/>
      </c>
      <c r="L390" s="265" t="str">
        <f ca="1">IF(D390="","",IFERROR(INDEX('Lifetime PD'!$C$57:$ED$105,MATCH(ECL!$D$18,'Lifetime PD'!$B$57:$B$105,0),MATCH(ECL!D390,'Lifetime PD'!$C$56:$FZ$56,0)),0))</f>
        <v/>
      </c>
      <c r="M390" s="265" t="str">
        <f t="shared" ca="1" si="77"/>
        <v/>
      </c>
      <c r="N390" s="266" t="str">
        <f t="shared" ca="1" si="78"/>
        <v/>
      </c>
      <c r="O390" s="206" t="str">
        <f t="shared" ca="1" si="85"/>
        <v/>
      </c>
      <c r="Q390" s="265" t="str">
        <f ca="1">IF(D390="","",IFERROR(INDEX('FL PD'!$C$61:$ED$109,MATCH(ECL!$D$18,'FL PD'!$B$61:$B$109,0),MATCH(ECL!D390,'FL PD'!$C$60:$FZ$60,0)),0))</f>
        <v/>
      </c>
      <c r="R390" s="265" t="str">
        <f t="shared" ca="1" si="86"/>
        <v/>
      </c>
      <c r="S390" s="206" t="str">
        <f t="shared" ca="1" si="87"/>
        <v/>
      </c>
      <c r="U390" s="75"/>
    </row>
    <row r="391" spans="2:21" ht="17.25" customHeight="1" x14ac:dyDescent="0.25">
      <c r="B391" s="207">
        <f t="shared" si="88"/>
        <v>56673</v>
      </c>
      <c r="C391" s="202" t="str">
        <f t="shared" ca="1" si="79"/>
        <v/>
      </c>
      <c r="D391" s="203" t="str">
        <f t="shared" ca="1" si="76"/>
        <v/>
      </c>
      <c r="E391" s="204">
        <f t="shared" ca="1" si="80"/>
        <v>0</v>
      </c>
      <c r="F391" s="204">
        <f t="shared" ca="1" si="81"/>
        <v>0</v>
      </c>
      <c r="G391" s="204" t="str">
        <f t="shared" ca="1" si="82"/>
        <v/>
      </c>
      <c r="H391" s="205">
        <f t="shared" ca="1" si="83"/>
        <v>0</v>
      </c>
      <c r="I391" s="206" t="str">
        <f t="shared" ca="1" si="84"/>
        <v/>
      </c>
      <c r="K391" s="206" t="str">
        <f t="shared" ca="1" si="75"/>
        <v/>
      </c>
      <c r="L391" s="265" t="str">
        <f ca="1">IF(D391="","",IFERROR(INDEX('Lifetime PD'!$C$57:$ED$105,MATCH(ECL!$D$18,'Lifetime PD'!$B$57:$B$105,0),MATCH(ECL!D391,'Lifetime PD'!$C$56:$FZ$56,0)),0))</f>
        <v/>
      </c>
      <c r="M391" s="265" t="str">
        <f t="shared" ca="1" si="77"/>
        <v/>
      </c>
      <c r="N391" s="266" t="str">
        <f t="shared" ca="1" si="78"/>
        <v/>
      </c>
      <c r="O391" s="206" t="str">
        <f t="shared" ca="1" si="85"/>
        <v/>
      </c>
      <c r="Q391" s="265" t="str">
        <f ca="1">IF(D391="","",IFERROR(INDEX('FL PD'!$C$61:$ED$109,MATCH(ECL!$D$18,'FL PD'!$B$61:$B$109,0),MATCH(ECL!D391,'FL PD'!$C$60:$FZ$60,0)),0))</f>
        <v/>
      </c>
      <c r="R391" s="265" t="str">
        <f t="shared" ca="1" si="86"/>
        <v/>
      </c>
      <c r="S391" s="206" t="str">
        <f t="shared" ca="1" si="87"/>
        <v/>
      </c>
      <c r="U391" s="75"/>
    </row>
    <row r="392" spans="2:21" ht="17.25" customHeight="1" x14ac:dyDescent="0.25">
      <c r="B392" s="207">
        <f t="shared" si="88"/>
        <v>56704</v>
      </c>
      <c r="C392" s="202" t="str">
        <f t="shared" ca="1" si="79"/>
        <v/>
      </c>
      <c r="D392" s="203" t="str">
        <f t="shared" ca="1" si="76"/>
        <v/>
      </c>
      <c r="E392" s="204">
        <f t="shared" ca="1" si="80"/>
        <v>0</v>
      </c>
      <c r="F392" s="204">
        <f t="shared" ca="1" si="81"/>
        <v>0</v>
      </c>
      <c r="G392" s="204" t="str">
        <f t="shared" ca="1" si="82"/>
        <v/>
      </c>
      <c r="H392" s="205">
        <f t="shared" ca="1" si="83"/>
        <v>0</v>
      </c>
      <c r="I392" s="206" t="str">
        <f t="shared" ca="1" si="84"/>
        <v/>
      </c>
      <c r="K392" s="206" t="str">
        <f t="shared" ca="1" si="75"/>
        <v/>
      </c>
      <c r="L392" s="265" t="str">
        <f ca="1">IF(D392="","",IFERROR(INDEX('Lifetime PD'!$C$57:$ED$105,MATCH(ECL!$D$18,'Lifetime PD'!$B$57:$B$105,0),MATCH(ECL!D392,'Lifetime PD'!$C$56:$FZ$56,0)),0))</f>
        <v/>
      </c>
      <c r="M392" s="265" t="str">
        <f t="shared" ca="1" si="77"/>
        <v/>
      </c>
      <c r="N392" s="266" t="str">
        <f t="shared" ca="1" si="78"/>
        <v/>
      </c>
      <c r="O392" s="206" t="str">
        <f t="shared" ca="1" si="85"/>
        <v/>
      </c>
      <c r="Q392" s="265" t="str">
        <f ca="1">IF(D392="","",IFERROR(INDEX('FL PD'!$C$61:$ED$109,MATCH(ECL!$D$18,'FL PD'!$B$61:$B$109,0),MATCH(ECL!D392,'FL PD'!$C$60:$FZ$60,0)),0))</f>
        <v/>
      </c>
      <c r="R392" s="265" t="str">
        <f t="shared" ca="1" si="86"/>
        <v/>
      </c>
      <c r="S392" s="206" t="str">
        <f t="shared" ca="1" si="87"/>
        <v/>
      </c>
      <c r="U392" s="75"/>
    </row>
    <row r="393" spans="2:21" ht="17.25" customHeight="1" x14ac:dyDescent="0.25">
      <c r="B393" s="207">
        <f t="shared" si="88"/>
        <v>56734</v>
      </c>
      <c r="C393" s="202" t="str">
        <f t="shared" ca="1" si="79"/>
        <v/>
      </c>
      <c r="D393" s="203" t="str">
        <f t="shared" ca="1" si="76"/>
        <v/>
      </c>
      <c r="E393" s="204">
        <f t="shared" ca="1" si="80"/>
        <v>0</v>
      </c>
      <c r="F393" s="204">
        <f t="shared" ca="1" si="81"/>
        <v>0</v>
      </c>
      <c r="G393" s="204" t="str">
        <f t="shared" ca="1" si="82"/>
        <v/>
      </c>
      <c r="H393" s="205">
        <f t="shared" ca="1" si="83"/>
        <v>0</v>
      </c>
      <c r="I393" s="206" t="str">
        <f t="shared" ca="1" si="84"/>
        <v/>
      </c>
      <c r="K393" s="206" t="str">
        <f t="shared" ca="1" si="75"/>
        <v/>
      </c>
      <c r="L393" s="265" t="str">
        <f ca="1">IF(D393="","",IFERROR(INDEX('Lifetime PD'!$C$57:$ED$105,MATCH(ECL!$D$18,'Lifetime PD'!$B$57:$B$105,0),MATCH(ECL!D393,'Lifetime PD'!$C$56:$FZ$56,0)),0))</f>
        <v/>
      </c>
      <c r="M393" s="265" t="str">
        <f t="shared" ca="1" si="77"/>
        <v/>
      </c>
      <c r="N393" s="266" t="str">
        <f t="shared" ca="1" si="78"/>
        <v/>
      </c>
      <c r="O393" s="206" t="str">
        <f t="shared" ca="1" si="85"/>
        <v/>
      </c>
      <c r="Q393" s="265" t="str">
        <f ca="1">IF(D393="","",IFERROR(INDEX('FL PD'!$C$61:$ED$109,MATCH(ECL!$D$18,'FL PD'!$B$61:$B$109,0),MATCH(ECL!D393,'FL PD'!$C$60:$FZ$60,0)),0))</f>
        <v/>
      </c>
      <c r="R393" s="265" t="str">
        <f t="shared" ca="1" si="86"/>
        <v/>
      </c>
      <c r="S393" s="206" t="str">
        <f t="shared" ca="1" si="87"/>
        <v/>
      </c>
      <c r="U393" s="75"/>
    </row>
    <row r="394" spans="2:21" ht="17.25" customHeight="1" x14ac:dyDescent="0.25">
      <c r="B394" s="207">
        <f t="shared" si="88"/>
        <v>56765</v>
      </c>
      <c r="C394" s="202" t="str">
        <f t="shared" ca="1" si="79"/>
        <v/>
      </c>
      <c r="D394" s="203" t="str">
        <f t="shared" ca="1" si="76"/>
        <v/>
      </c>
      <c r="E394" s="204">
        <f t="shared" ca="1" si="80"/>
        <v>0</v>
      </c>
      <c r="F394" s="204">
        <f t="shared" ca="1" si="81"/>
        <v>0</v>
      </c>
      <c r="G394" s="204" t="str">
        <f t="shared" ca="1" si="82"/>
        <v/>
      </c>
      <c r="H394" s="205">
        <f t="shared" ca="1" si="83"/>
        <v>0</v>
      </c>
      <c r="I394" s="206" t="str">
        <f t="shared" ca="1" si="84"/>
        <v/>
      </c>
      <c r="K394" s="206" t="str">
        <f t="shared" ca="1" si="75"/>
        <v/>
      </c>
      <c r="L394" s="265" t="str">
        <f ca="1">IF(D394="","",IFERROR(INDEX('Lifetime PD'!$C$57:$ED$105,MATCH(ECL!$D$18,'Lifetime PD'!$B$57:$B$105,0),MATCH(ECL!D394,'Lifetime PD'!$C$56:$FZ$56,0)),0))</f>
        <v/>
      </c>
      <c r="M394" s="265" t="str">
        <f t="shared" ca="1" si="77"/>
        <v/>
      </c>
      <c r="N394" s="266" t="str">
        <f t="shared" ca="1" si="78"/>
        <v/>
      </c>
      <c r="O394" s="206" t="str">
        <f t="shared" ca="1" si="85"/>
        <v/>
      </c>
      <c r="Q394" s="265" t="str">
        <f ca="1">IF(D394="","",IFERROR(INDEX('FL PD'!$C$61:$ED$109,MATCH(ECL!$D$18,'FL PD'!$B$61:$B$109,0),MATCH(ECL!D394,'FL PD'!$C$60:$FZ$60,0)),0))</f>
        <v/>
      </c>
      <c r="R394" s="265" t="str">
        <f t="shared" ca="1" si="86"/>
        <v/>
      </c>
      <c r="S394" s="206" t="str">
        <f t="shared" ca="1" si="87"/>
        <v/>
      </c>
      <c r="U394" s="75"/>
    </row>
    <row r="395" spans="2:21" ht="17.25" customHeight="1" x14ac:dyDescent="0.25">
      <c r="B395" s="207">
        <f t="shared" si="88"/>
        <v>56795</v>
      </c>
      <c r="C395" s="202" t="str">
        <f t="shared" ca="1" si="79"/>
        <v/>
      </c>
      <c r="D395" s="203" t="str">
        <f t="shared" ca="1" si="76"/>
        <v/>
      </c>
      <c r="E395" s="204">
        <f t="shared" ca="1" si="80"/>
        <v>0</v>
      </c>
      <c r="F395" s="204">
        <f t="shared" ca="1" si="81"/>
        <v>0</v>
      </c>
      <c r="G395" s="204" t="str">
        <f t="shared" ca="1" si="82"/>
        <v/>
      </c>
      <c r="H395" s="205">
        <f t="shared" ca="1" si="83"/>
        <v>0</v>
      </c>
      <c r="I395" s="206" t="str">
        <f t="shared" ca="1" si="84"/>
        <v/>
      </c>
      <c r="K395" s="206" t="str">
        <f t="shared" ca="1" si="75"/>
        <v/>
      </c>
      <c r="L395" s="265" t="str">
        <f ca="1">IF(D395="","",IFERROR(INDEX('Lifetime PD'!$C$57:$ED$105,MATCH(ECL!$D$18,'Lifetime PD'!$B$57:$B$105,0),MATCH(ECL!D395,'Lifetime PD'!$C$56:$FZ$56,0)),0))</f>
        <v/>
      </c>
      <c r="M395" s="265" t="str">
        <f t="shared" ca="1" si="77"/>
        <v/>
      </c>
      <c r="N395" s="266" t="str">
        <f t="shared" ca="1" si="78"/>
        <v/>
      </c>
      <c r="O395" s="206" t="str">
        <f t="shared" ca="1" si="85"/>
        <v/>
      </c>
      <c r="Q395" s="265" t="str">
        <f ca="1">IF(D395="","",IFERROR(INDEX('FL PD'!$C$61:$ED$109,MATCH(ECL!$D$18,'FL PD'!$B$61:$B$109,0),MATCH(ECL!D395,'FL PD'!$C$60:$FZ$60,0)),0))</f>
        <v/>
      </c>
      <c r="R395" s="265" t="str">
        <f t="shared" ca="1" si="86"/>
        <v/>
      </c>
      <c r="S395" s="206" t="str">
        <f t="shared" ca="1" si="87"/>
        <v/>
      </c>
      <c r="U395" s="75"/>
    </row>
    <row r="396" spans="2:21" ht="17.25" customHeight="1" x14ac:dyDescent="0.25">
      <c r="B396" s="207">
        <f t="shared" si="88"/>
        <v>56826</v>
      </c>
      <c r="C396" s="202" t="str">
        <f t="shared" ca="1" si="79"/>
        <v/>
      </c>
      <c r="D396" s="203" t="str">
        <f t="shared" ca="1" si="76"/>
        <v/>
      </c>
      <c r="E396" s="204">
        <f t="shared" ca="1" si="80"/>
        <v>0</v>
      </c>
      <c r="F396" s="204">
        <f t="shared" ca="1" si="81"/>
        <v>0</v>
      </c>
      <c r="G396" s="204" t="str">
        <f t="shared" ca="1" si="82"/>
        <v/>
      </c>
      <c r="H396" s="205">
        <f t="shared" ca="1" si="83"/>
        <v>0</v>
      </c>
      <c r="I396" s="206" t="str">
        <f t="shared" ca="1" si="84"/>
        <v/>
      </c>
      <c r="K396" s="206" t="str">
        <f t="shared" ca="1" si="75"/>
        <v/>
      </c>
      <c r="L396" s="265" t="str">
        <f ca="1">IF(D396="","",IFERROR(INDEX('Lifetime PD'!$C$57:$ED$105,MATCH(ECL!$D$18,'Lifetime PD'!$B$57:$B$105,0),MATCH(ECL!D396,'Lifetime PD'!$C$56:$FZ$56,0)),0))</f>
        <v/>
      </c>
      <c r="M396" s="265" t="str">
        <f t="shared" ca="1" si="77"/>
        <v/>
      </c>
      <c r="N396" s="266" t="str">
        <f t="shared" ca="1" si="78"/>
        <v/>
      </c>
      <c r="O396" s="206" t="str">
        <f t="shared" ca="1" si="85"/>
        <v/>
      </c>
      <c r="Q396" s="265" t="str">
        <f ca="1">IF(D396="","",IFERROR(INDEX('FL PD'!$C$61:$ED$109,MATCH(ECL!$D$18,'FL PD'!$B$61:$B$109,0),MATCH(ECL!D396,'FL PD'!$C$60:$FZ$60,0)),0))</f>
        <v/>
      </c>
      <c r="R396" s="265" t="str">
        <f t="shared" ca="1" si="86"/>
        <v/>
      </c>
      <c r="S396" s="206" t="str">
        <f t="shared" ca="1" si="87"/>
        <v/>
      </c>
      <c r="U396" s="75"/>
    </row>
    <row r="397" spans="2:21" ht="17.25" customHeight="1" x14ac:dyDescent="0.25">
      <c r="B397" s="207">
        <f t="shared" si="88"/>
        <v>56857</v>
      </c>
      <c r="C397" s="202" t="str">
        <f t="shared" ca="1" si="79"/>
        <v/>
      </c>
      <c r="D397" s="203" t="str">
        <f t="shared" ca="1" si="76"/>
        <v/>
      </c>
      <c r="E397" s="204">
        <f t="shared" ca="1" si="80"/>
        <v>0</v>
      </c>
      <c r="F397" s="204">
        <f t="shared" ca="1" si="81"/>
        <v>0</v>
      </c>
      <c r="G397" s="204" t="str">
        <f t="shared" ca="1" si="82"/>
        <v/>
      </c>
      <c r="H397" s="205">
        <f t="shared" ca="1" si="83"/>
        <v>0</v>
      </c>
      <c r="I397" s="206" t="str">
        <f t="shared" ca="1" si="84"/>
        <v/>
      </c>
      <c r="K397" s="206" t="str">
        <f t="shared" ca="1" si="75"/>
        <v/>
      </c>
      <c r="L397" s="265" t="str">
        <f ca="1">IF(D397="","",IFERROR(INDEX('Lifetime PD'!$C$57:$ED$105,MATCH(ECL!$D$18,'Lifetime PD'!$B$57:$B$105,0),MATCH(ECL!D397,'Lifetime PD'!$C$56:$FZ$56,0)),0))</f>
        <v/>
      </c>
      <c r="M397" s="265" t="str">
        <f t="shared" ca="1" si="77"/>
        <v/>
      </c>
      <c r="N397" s="266" t="str">
        <f t="shared" ca="1" si="78"/>
        <v/>
      </c>
      <c r="O397" s="206" t="str">
        <f t="shared" ca="1" si="85"/>
        <v/>
      </c>
      <c r="Q397" s="265" t="str">
        <f ca="1">IF(D397="","",IFERROR(INDEX('FL PD'!$C$61:$ED$109,MATCH(ECL!$D$18,'FL PD'!$B$61:$B$109,0),MATCH(ECL!D397,'FL PD'!$C$60:$FZ$60,0)),0))</f>
        <v/>
      </c>
      <c r="R397" s="265" t="str">
        <f t="shared" ca="1" si="86"/>
        <v/>
      </c>
      <c r="S397" s="206" t="str">
        <f t="shared" ca="1" si="87"/>
        <v/>
      </c>
      <c r="U397" s="75"/>
    </row>
    <row r="398" spans="2:21" ht="17.25" customHeight="1" x14ac:dyDescent="0.25">
      <c r="B398" s="207">
        <f t="shared" si="88"/>
        <v>56887</v>
      </c>
      <c r="C398" s="202" t="str">
        <f t="shared" ca="1" si="79"/>
        <v/>
      </c>
      <c r="D398" s="203" t="str">
        <f t="shared" ca="1" si="76"/>
        <v/>
      </c>
      <c r="E398" s="204">
        <f t="shared" ca="1" si="80"/>
        <v>0</v>
      </c>
      <c r="F398" s="204">
        <f t="shared" ca="1" si="81"/>
        <v>0</v>
      </c>
      <c r="G398" s="204" t="str">
        <f t="shared" ca="1" si="82"/>
        <v/>
      </c>
      <c r="H398" s="205">
        <f t="shared" ca="1" si="83"/>
        <v>0</v>
      </c>
      <c r="I398" s="206" t="str">
        <f t="shared" ca="1" si="84"/>
        <v/>
      </c>
      <c r="K398" s="206" t="str">
        <f t="shared" ca="1" si="75"/>
        <v/>
      </c>
      <c r="L398" s="265" t="str">
        <f ca="1">IF(D398="","",IFERROR(INDEX('Lifetime PD'!$C$57:$ED$105,MATCH(ECL!$D$18,'Lifetime PD'!$B$57:$B$105,0),MATCH(ECL!D398,'Lifetime PD'!$C$56:$FZ$56,0)),0))</f>
        <v/>
      </c>
      <c r="M398" s="265" t="str">
        <f t="shared" ca="1" si="77"/>
        <v/>
      </c>
      <c r="N398" s="266" t="str">
        <f t="shared" ca="1" si="78"/>
        <v/>
      </c>
      <c r="O398" s="206" t="str">
        <f t="shared" ca="1" si="85"/>
        <v/>
      </c>
      <c r="Q398" s="265" t="str">
        <f ca="1">IF(D398="","",IFERROR(INDEX('FL PD'!$C$61:$ED$109,MATCH(ECL!$D$18,'FL PD'!$B$61:$B$109,0),MATCH(ECL!D398,'FL PD'!$C$60:$FZ$60,0)),0))</f>
        <v/>
      </c>
      <c r="R398" s="265" t="str">
        <f t="shared" ca="1" si="86"/>
        <v/>
      </c>
      <c r="S398" s="206" t="str">
        <f t="shared" ca="1" si="87"/>
        <v/>
      </c>
      <c r="U398" s="75"/>
    </row>
    <row r="399" spans="2:21" ht="17.25" customHeight="1" x14ac:dyDescent="0.25">
      <c r="B399" s="207">
        <f t="shared" si="88"/>
        <v>56918</v>
      </c>
      <c r="C399" s="202" t="str">
        <f t="shared" ca="1" si="79"/>
        <v/>
      </c>
      <c r="D399" s="203" t="str">
        <f t="shared" ca="1" si="76"/>
        <v/>
      </c>
      <c r="E399" s="204">
        <f t="shared" ca="1" si="80"/>
        <v>0</v>
      </c>
      <c r="F399" s="204">
        <f t="shared" ca="1" si="81"/>
        <v>0</v>
      </c>
      <c r="G399" s="204" t="str">
        <f t="shared" ca="1" si="82"/>
        <v/>
      </c>
      <c r="H399" s="205">
        <f t="shared" ca="1" si="83"/>
        <v>0</v>
      </c>
      <c r="I399" s="206" t="str">
        <f t="shared" ca="1" si="84"/>
        <v/>
      </c>
      <c r="K399" s="206" t="str">
        <f t="shared" ca="1" si="75"/>
        <v/>
      </c>
      <c r="L399" s="265" t="str">
        <f ca="1">IF(D399="","",IFERROR(INDEX('Lifetime PD'!$C$57:$ED$105,MATCH(ECL!$D$18,'Lifetime PD'!$B$57:$B$105,0),MATCH(ECL!D399,'Lifetime PD'!$C$56:$FZ$56,0)),0))</f>
        <v/>
      </c>
      <c r="M399" s="265" t="str">
        <f t="shared" ca="1" si="77"/>
        <v/>
      </c>
      <c r="N399" s="266" t="str">
        <f t="shared" ca="1" si="78"/>
        <v/>
      </c>
      <c r="O399" s="206" t="str">
        <f t="shared" ca="1" si="85"/>
        <v/>
      </c>
      <c r="Q399" s="265" t="str">
        <f ca="1">IF(D399="","",IFERROR(INDEX('FL PD'!$C$61:$ED$109,MATCH(ECL!$D$18,'FL PD'!$B$61:$B$109,0),MATCH(ECL!D399,'FL PD'!$C$60:$FZ$60,0)),0))</f>
        <v/>
      </c>
      <c r="R399" s="265" t="str">
        <f t="shared" ca="1" si="86"/>
        <v/>
      </c>
      <c r="S399" s="206" t="str">
        <f t="shared" ca="1" si="87"/>
        <v/>
      </c>
      <c r="U399" s="75"/>
    </row>
    <row r="400" spans="2:21" ht="17.25" customHeight="1" x14ac:dyDescent="0.25">
      <c r="B400" s="207">
        <f t="shared" si="88"/>
        <v>56948</v>
      </c>
      <c r="C400" s="202" t="str">
        <f t="shared" ca="1" si="79"/>
        <v/>
      </c>
      <c r="D400" s="203" t="str">
        <f t="shared" ca="1" si="76"/>
        <v/>
      </c>
      <c r="E400" s="204">
        <f t="shared" ca="1" si="80"/>
        <v>0</v>
      </c>
      <c r="F400" s="204">
        <f t="shared" ca="1" si="81"/>
        <v>0</v>
      </c>
      <c r="G400" s="204" t="str">
        <f t="shared" ca="1" si="82"/>
        <v/>
      </c>
      <c r="H400" s="205">
        <f t="shared" ca="1" si="83"/>
        <v>0</v>
      </c>
      <c r="I400" s="206" t="str">
        <f t="shared" ca="1" si="84"/>
        <v/>
      </c>
      <c r="K400" s="206" t="str">
        <f t="shared" ca="1" si="75"/>
        <v/>
      </c>
      <c r="L400" s="265" t="str">
        <f ca="1">IF(D400="","",IFERROR(INDEX('Lifetime PD'!$C$57:$ED$105,MATCH(ECL!$D$18,'Lifetime PD'!$B$57:$B$105,0),MATCH(ECL!D400,'Lifetime PD'!$C$56:$FZ$56,0)),0))</f>
        <v/>
      </c>
      <c r="M400" s="265" t="str">
        <f t="shared" ca="1" si="77"/>
        <v/>
      </c>
      <c r="N400" s="266" t="str">
        <f t="shared" ca="1" si="78"/>
        <v/>
      </c>
      <c r="O400" s="206" t="str">
        <f t="shared" ca="1" si="85"/>
        <v/>
      </c>
      <c r="Q400" s="265" t="str">
        <f ca="1">IF(D400="","",IFERROR(INDEX('FL PD'!$C$61:$ED$109,MATCH(ECL!$D$18,'FL PD'!$B$61:$B$109,0),MATCH(ECL!D400,'FL PD'!$C$60:$FZ$60,0)),0))</f>
        <v/>
      </c>
      <c r="R400" s="265" t="str">
        <f t="shared" ca="1" si="86"/>
        <v/>
      </c>
      <c r="S400" s="206" t="str">
        <f t="shared" ca="1" si="87"/>
        <v/>
      </c>
      <c r="U400" s="75"/>
    </row>
    <row r="401" spans="2:21" ht="17.25" customHeight="1" x14ac:dyDescent="0.25">
      <c r="B401" s="207">
        <f t="shared" si="88"/>
        <v>56979</v>
      </c>
      <c r="C401" s="202" t="str">
        <f t="shared" ca="1" si="79"/>
        <v/>
      </c>
      <c r="D401" s="203" t="str">
        <f t="shared" ca="1" si="76"/>
        <v/>
      </c>
      <c r="E401" s="204">
        <f t="shared" ca="1" si="80"/>
        <v>0</v>
      </c>
      <c r="F401" s="204">
        <f t="shared" ca="1" si="81"/>
        <v>0</v>
      </c>
      <c r="G401" s="204" t="str">
        <f t="shared" ca="1" si="82"/>
        <v/>
      </c>
      <c r="H401" s="205">
        <f t="shared" ca="1" si="83"/>
        <v>0</v>
      </c>
      <c r="I401" s="206" t="str">
        <f t="shared" ca="1" si="84"/>
        <v/>
      </c>
      <c r="K401" s="206" t="str">
        <f t="shared" ca="1" si="75"/>
        <v/>
      </c>
      <c r="L401" s="265" t="str">
        <f ca="1">IF(D401="","",IFERROR(INDEX('Lifetime PD'!$C$57:$ED$105,MATCH(ECL!$D$18,'Lifetime PD'!$B$57:$B$105,0),MATCH(ECL!D401,'Lifetime PD'!$C$56:$FZ$56,0)),0))</f>
        <v/>
      </c>
      <c r="M401" s="265" t="str">
        <f t="shared" ca="1" si="77"/>
        <v/>
      </c>
      <c r="N401" s="266" t="str">
        <f t="shared" ca="1" si="78"/>
        <v/>
      </c>
      <c r="O401" s="206" t="str">
        <f t="shared" ca="1" si="85"/>
        <v/>
      </c>
      <c r="Q401" s="265" t="str">
        <f ca="1">IF(D401="","",IFERROR(INDEX('FL PD'!$C$61:$ED$109,MATCH(ECL!$D$18,'FL PD'!$B$61:$B$109,0),MATCH(ECL!D401,'FL PD'!$C$60:$FZ$60,0)),0))</f>
        <v/>
      </c>
      <c r="R401" s="265" t="str">
        <f t="shared" ca="1" si="86"/>
        <v/>
      </c>
      <c r="S401" s="206" t="str">
        <f t="shared" ca="1" si="87"/>
        <v/>
      </c>
      <c r="U401" s="75"/>
    </row>
    <row r="402" spans="2:21" ht="17.25" customHeight="1" x14ac:dyDescent="0.25">
      <c r="B402" s="207">
        <f t="shared" si="88"/>
        <v>57010</v>
      </c>
      <c r="C402" s="202" t="str">
        <f t="shared" ca="1" si="79"/>
        <v/>
      </c>
      <c r="D402" s="203" t="str">
        <f t="shared" ca="1" si="76"/>
        <v/>
      </c>
      <c r="E402" s="204">
        <f t="shared" ca="1" si="80"/>
        <v>0</v>
      </c>
      <c r="F402" s="204">
        <f t="shared" ca="1" si="81"/>
        <v>0</v>
      </c>
      <c r="G402" s="204" t="str">
        <f t="shared" ca="1" si="82"/>
        <v/>
      </c>
      <c r="H402" s="205">
        <f t="shared" ca="1" si="83"/>
        <v>0</v>
      </c>
      <c r="I402" s="206" t="str">
        <f t="shared" ca="1" si="84"/>
        <v/>
      </c>
      <c r="K402" s="206" t="str">
        <f t="shared" ca="1" si="75"/>
        <v/>
      </c>
      <c r="L402" s="265" t="str">
        <f ca="1">IF(D402="","",IFERROR(INDEX('Lifetime PD'!$C$57:$ED$105,MATCH(ECL!$D$18,'Lifetime PD'!$B$57:$B$105,0),MATCH(ECL!D402,'Lifetime PD'!$C$56:$FZ$56,0)),0))</f>
        <v/>
      </c>
      <c r="M402" s="265" t="str">
        <f t="shared" ca="1" si="77"/>
        <v/>
      </c>
      <c r="N402" s="266" t="str">
        <f t="shared" ca="1" si="78"/>
        <v/>
      </c>
      <c r="O402" s="206" t="str">
        <f t="shared" ca="1" si="85"/>
        <v/>
      </c>
      <c r="Q402" s="265" t="str">
        <f ca="1">IF(D402="","",IFERROR(INDEX('FL PD'!$C$61:$ED$109,MATCH(ECL!$D$18,'FL PD'!$B$61:$B$109,0),MATCH(ECL!D402,'FL PD'!$C$60:$FZ$60,0)),0))</f>
        <v/>
      </c>
      <c r="R402" s="265" t="str">
        <f t="shared" ca="1" si="86"/>
        <v/>
      </c>
      <c r="S402" s="206" t="str">
        <f t="shared" ca="1" si="87"/>
        <v/>
      </c>
      <c r="U402" s="75"/>
    </row>
    <row r="403" spans="2:21" ht="17.25" customHeight="1" x14ac:dyDescent="0.25">
      <c r="B403" s="207">
        <f t="shared" si="88"/>
        <v>57039</v>
      </c>
      <c r="C403" s="202" t="str">
        <f t="shared" ca="1" si="79"/>
        <v/>
      </c>
      <c r="D403" s="203" t="str">
        <f t="shared" ca="1" si="76"/>
        <v/>
      </c>
      <c r="E403" s="204">
        <f t="shared" ca="1" si="80"/>
        <v>0</v>
      </c>
      <c r="F403" s="204">
        <f t="shared" ca="1" si="81"/>
        <v>0</v>
      </c>
      <c r="G403" s="204" t="str">
        <f t="shared" ca="1" si="82"/>
        <v/>
      </c>
      <c r="H403" s="205">
        <f t="shared" ca="1" si="83"/>
        <v>0</v>
      </c>
      <c r="I403" s="206" t="str">
        <f t="shared" ca="1" si="84"/>
        <v/>
      </c>
      <c r="K403" s="206" t="str">
        <f t="shared" ca="1" si="75"/>
        <v/>
      </c>
      <c r="L403" s="265" t="str">
        <f ca="1">IF(D403="","",IFERROR(INDEX('Lifetime PD'!$C$57:$ED$105,MATCH(ECL!$D$18,'Lifetime PD'!$B$57:$B$105,0),MATCH(ECL!D403,'Lifetime PD'!$C$56:$FZ$56,0)),0))</f>
        <v/>
      </c>
      <c r="M403" s="265" t="str">
        <f t="shared" ca="1" si="77"/>
        <v/>
      </c>
      <c r="N403" s="266" t="str">
        <f t="shared" ca="1" si="78"/>
        <v/>
      </c>
      <c r="O403" s="206" t="str">
        <f t="shared" ca="1" si="85"/>
        <v/>
      </c>
      <c r="Q403" s="265" t="str">
        <f ca="1">IF(D403="","",IFERROR(INDEX('FL PD'!$C$61:$ED$109,MATCH(ECL!$D$18,'FL PD'!$B$61:$B$109,0),MATCH(ECL!D403,'FL PD'!$C$60:$FZ$60,0)),0))</f>
        <v/>
      </c>
      <c r="R403" s="265" t="str">
        <f t="shared" ca="1" si="86"/>
        <v/>
      </c>
      <c r="S403" s="206" t="str">
        <f t="shared" ca="1" si="87"/>
        <v/>
      </c>
      <c r="U403" s="75"/>
    </row>
    <row r="404" spans="2:21" ht="17.25" customHeight="1" x14ac:dyDescent="0.25">
      <c r="B404" s="207">
        <f t="shared" si="88"/>
        <v>57070</v>
      </c>
      <c r="C404" s="202" t="str">
        <f t="shared" ca="1" si="79"/>
        <v/>
      </c>
      <c r="D404" s="203" t="str">
        <f t="shared" ca="1" si="76"/>
        <v/>
      </c>
      <c r="E404" s="204">
        <f t="shared" ca="1" si="80"/>
        <v>0</v>
      </c>
      <c r="F404" s="204">
        <f t="shared" ca="1" si="81"/>
        <v>0</v>
      </c>
      <c r="G404" s="204" t="str">
        <f t="shared" ca="1" si="82"/>
        <v/>
      </c>
      <c r="H404" s="205">
        <f t="shared" ca="1" si="83"/>
        <v>0</v>
      </c>
      <c r="I404" s="206" t="str">
        <f t="shared" ca="1" si="84"/>
        <v/>
      </c>
      <c r="K404" s="206" t="str">
        <f t="shared" ca="1" si="75"/>
        <v/>
      </c>
      <c r="L404" s="265" t="str">
        <f ca="1">IF(D404="","",IFERROR(INDEX('Lifetime PD'!$C$57:$ED$105,MATCH(ECL!$D$18,'Lifetime PD'!$B$57:$B$105,0),MATCH(ECL!D404,'Lifetime PD'!$C$56:$FZ$56,0)),0))</f>
        <v/>
      </c>
      <c r="M404" s="265" t="str">
        <f t="shared" ca="1" si="77"/>
        <v/>
      </c>
      <c r="N404" s="266" t="str">
        <f t="shared" ca="1" si="78"/>
        <v/>
      </c>
      <c r="O404" s="206" t="str">
        <f t="shared" ca="1" si="85"/>
        <v/>
      </c>
      <c r="Q404" s="265" t="str">
        <f ca="1">IF(D404="","",IFERROR(INDEX('FL PD'!$C$61:$ED$109,MATCH(ECL!$D$18,'FL PD'!$B$61:$B$109,0),MATCH(ECL!D404,'FL PD'!$C$60:$FZ$60,0)),0))</f>
        <v/>
      </c>
      <c r="R404" s="265" t="str">
        <f t="shared" ca="1" si="86"/>
        <v/>
      </c>
      <c r="S404" s="206" t="str">
        <f t="shared" ca="1" si="87"/>
        <v/>
      </c>
      <c r="U404" s="75"/>
    </row>
    <row r="405" spans="2:21" ht="17.25" customHeight="1" x14ac:dyDescent="0.25">
      <c r="B405" s="207">
        <f t="shared" si="88"/>
        <v>57100</v>
      </c>
      <c r="C405" s="202" t="str">
        <f t="shared" ca="1" si="79"/>
        <v/>
      </c>
      <c r="D405" s="203" t="str">
        <f t="shared" ca="1" si="76"/>
        <v/>
      </c>
      <c r="E405" s="204">
        <f t="shared" ca="1" si="80"/>
        <v>0</v>
      </c>
      <c r="F405" s="204">
        <f t="shared" ca="1" si="81"/>
        <v>0</v>
      </c>
      <c r="G405" s="204" t="str">
        <f t="shared" ca="1" si="82"/>
        <v/>
      </c>
      <c r="H405" s="205">
        <f t="shared" ca="1" si="83"/>
        <v>0</v>
      </c>
      <c r="I405" s="206" t="str">
        <f t="shared" ca="1" si="84"/>
        <v/>
      </c>
      <c r="K405" s="206" t="str">
        <f t="shared" ca="1" si="75"/>
        <v/>
      </c>
      <c r="L405" s="265" t="str">
        <f ca="1">IF(D405="","",IFERROR(INDEX('Lifetime PD'!$C$57:$ED$105,MATCH(ECL!$D$18,'Lifetime PD'!$B$57:$B$105,0),MATCH(ECL!D405,'Lifetime PD'!$C$56:$FZ$56,0)),0))</f>
        <v/>
      </c>
      <c r="M405" s="265" t="str">
        <f t="shared" ca="1" si="77"/>
        <v/>
      </c>
      <c r="N405" s="266" t="str">
        <f t="shared" ca="1" si="78"/>
        <v/>
      </c>
      <c r="O405" s="206" t="str">
        <f t="shared" ca="1" si="85"/>
        <v/>
      </c>
      <c r="Q405" s="265" t="str">
        <f ca="1">IF(D405="","",IFERROR(INDEX('FL PD'!$C$61:$ED$109,MATCH(ECL!$D$18,'FL PD'!$B$61:$B$109,0),MATCH(ECL!D405,'FL PD'!$C$60:$FZ$60,0)),0))</f>
        <v/>
      </c>
      <c r="R405" s="265" t="str">
        <f t="shared" ca="1" si="86"/>
        <v/>
      </c>
      <c r="S405" s="206" t="str">
        <f t="shared" ca="1" si="87"/>
        <v/>
      </c>
      <c r="U405" s="75"/>
    </row>
    <row r="406" spans="2:21" ht="17.25" customHeight="1" x14ac:dyDescent="0.25">
      <c r="B406" s="207">
        <f t="shared" si="88"/>
        <v>57131</v>
      </c>
      <c r="C406" s="202" t="str">
        <f t="shared" ca="1" si="79"/>
        <v/>
      </c>
      <c r="D406" s="203" t="str">
        <f t="shared" ca="1" si="76"/>
        <v/>
      </c>
      <c r="E406" s="204">
        <f t="shared" ca="1" si="80"/>
        <v>0</v>
      </c>
      <c r="F406" s="204">
        <f t="shared" ca="1" si="81"/>
        <v>0</v>
      </c>
      <c r="G406" s="204" t="str">
        <f t="shared" ca="1" si="82"/>
        <v/>
      </c>
      <c r="H406" s="205">
        <f t="shared" ca="1" si="83"/>
        <v>0</v>
      </c>
      <c r="I406" s="206" t="str">
        <f t="shared" ca="1" si="84"/>
        <v/>
      </c>
      <c r="K406" s="206" t="str">
        <f t="shared" ca="1" si="75"/>
        <v/>
      </c>
      <c r="L406" s="265" t="str">
        <f ca="1">IF(D406="","",IFERROR(INDEX('Lifetime PD'!$C$57:$ED$105,MATCH(ECL!$D$18,'Lifetime PD'!$B$57:$B$105,0),MATCH(ECL!D406,'Lifetime PD'!$C$56:$FZ$56,0)),0))</f>
        <v/>
      </c>
      <c r="M406" s="265" t="str">
        <f t="shared" ca="1" si="77"/>
        <v/>
      </c>
      <c r="N406" s="266" t="str">
        <f t="shared" ca="1" si="78"/>
        <v/>
      </c>
      <c r="O406" s="206" t="str">
        <f t="shared" ca="1" si="85"/>
        <v/>
      </c>
      <c r="Q406" s="265" t="str">
        <f ca="1">IF(D406="","",IFERROR(INDEX('FL PD'!$C$61:$ED$109,MATCH(ECL!$D$18,'FL PD'!$B$61:$B$109,0),MATCH(ECL!D406,'FL PD'!$C$60:$FZ$60,0)),0))</f>
        <v/>
      </c>
      <c r="R406" s="265" t="str">
        <f t="shared" ca="1" si="86"/>
        <v/>
      </c>
      <c r="S406" s="206" t="str">
        <f t="shared" ca="1" si="87"/>
        <v/>
      </c>
      <c r="U406" s="75"/>
    </row>
    <row r="407" spans="2:21" ht="17.25" customHeight="1" x14ac:dyDescent="0.25">
      <c r="B407" s="207">
        <f t="shared" si="88"/>
        <v>57161</v>
      </c>
      <c r="C407" s="202" t="str">
        <f t="shared" ca="1" si="79"/>
        <v/>
      </c>
      <c r="D407" s="203" t="str">
        <f t="shared" ca="1" si="76"/>
        <v/>
      </c>
      <c r="E407" s="204">
        <f t="shared" ca="1" si="80"/>
        <v>0</v>
      </c>
      <c r="F407" s="204">
        <f t="shared" ca="1" si="81"/>
        <v>0</v>
      </c>
      <c r="G407" s="204" t="str">
        <f t="shared" ca="1" si="82"/>
        <v/>
      </c>
      <c r="H407" s="205">
        <f t="shared" ca="1" si="83"/>
        <v>0</v>
      </c>
      <c r="I407" s="206" t="str">
        <f t="shared" ca="1" si="84"/>
        <v/>
      </c>
      <c r="K407" s="206" t="str">
        <f t="shared" ca="1" si="75"/>
        <v/>
      </c>
      <c r="L407" s="265" t="str">
        <f ca="1">IF(D407="","",IFERROR(INDEX('Lifetime PD'!$C$57:$ED$105,MATCH(ECL!$D$18,'Lifetime PD'!$B$57:$B$105,0),MATCH(ECL!D407,'Lifetime PD'!$C$56:$FZ$56,0)),0))</f>
        <v/>
      </c>
      <c r="M407" s="265" t="str">
        <f t="shared" ca="1" si="77"/>
        <v/>
      </c>
      <c r="N407" s="266" t="str">
        <f t="shared" ca="1" si="78"/>
        <v/>
      </c>
      <c r="O407" s="206" t="str">
        <f t="shared" ca="1" si="85"/>
        <v/>
      </c>
      <c r="Q407" s="265" t="str">
        <f ca="1">IF(D407="","",IFERROR(INDEX('FL PD'!$C$61:$ED$109,MATCH(ECL!$D$18,'FL PD'!$B$61:$B$109,0),MATCH(ECL!D407,'FL PD'!$C$60:$FZ$60,0)),0))</f>
        <v/>
      </c>
      <c r="R407" s="265" t="str">
        <f t="shared" ca="1" si="86"/>
        <v/>
      </c>
      <c r="S407" s="206" t="str">
        <f t="shared" ca="1" si="87"/>
        <v/>
      </c>
      <c r="U407" s="75"/>
    </row>
    <row r="408" spans="2:21" ht="17.25" customHeight="1" x14ac:dyDescent="0.25">
      <c r="B408" s="207">
        <f t="shared" si="88"/>
        <v>57192</v>
      </c>
      <c r="C408" s="202" t="str">
        <f t="shared" ca="1" si="79"/>
        <v/>
      </c>
      <c r="D408" s="203" t="str">
        <f t="shared" ca="1" si="76"/>
        <v/>
      </c>
      <c r="E408" s="204">
        <f t="shared" ca="1" si="80"/>
        <v>0</v>
      </c>
      <c r="F408" s="204">
        <f t="shared" ca="1" si="81"/>
        <v>0</v>
      </c>
      <c r="G408" s="204" t="str">
        <f t="shared" ca="1" si="82"/>
        <v/>
      </c>
      <c r="H408" s="205">
        <f t="shared" ca="1" si="83"/>
        <v>0</v>
      </c>
      <c r="I408" s="206" t="str">
        <f t="shared" ca="1" si="84"/>
        <v/>
      </c>
      <c r="K408" s="206" t="str">
        <f t="shared" ca="1" si="75"/>
        <v/>
      </c>
      <c r="L408" s="265" t="str">
        <f ca="1">IF(D408="","",IFERROR(INDEX('Lifetime PD'!$C$57:$ED$105,MATCH(ECL!$D$18,'Lifetime PD'!$B$57:$B$105,0),MATCH(ECL!D408,'Lifetime PD'!$C$56:$FZ$56,0)),0))</f>
        <v/>
      </c>
      <c r="M408" s="265" t="str">
        <f t="shared" ca="1" si="77"/>
        <v/>
      </c>
      <c r="N408" s="266" t="str">
        <f t="shared" ca="1" si="78"/>
        <v/>
      </c>
      <c r="O408" s="206" t="str">
        <f t="shared" ca="1" si="85"/>
        <v/>
      </c>
      <c r="Q408" s="265" t="str">
        <f ca="1">IF(D408="","",IFERROR(INDEX('FL PD'!$C$61:$ED$109,MATCH(ECL!$D$18,'FL PD'!$B$61:$B$109,0),MATCH(ECL!D408,'FL PD'!$C$60:$FZ$60,0)),0))</f>
        <v/>
      </c>
      <c r="R408" s="265" t="str">
        <f t="shared" ca="1" si="86"/>
        <v/>
      </c>
      <c r="S408" s="206" t="str">
        <f t="shared" ca="1" si="87"/>
        <v/>
      </c>
      <c r="U408" s="75"/>
    </row>
    <row r="409" spans="2:21" ht="17.25" customHeight="1" x14ac:dyDescent="0.25">
      <c r="B409" s="207">
        <f t="shared" si="88"/>
        <v>57223</v>
      </c>
      <c r="C409" s="202" t="str">
        <f t="shared" ca="1" si="79"/>
        <v/>
      </c>
      <c r="D409" s="203" t="str">
        <f t="shared" ca="1" si="76"/>
        <v/>
      </c>
      <c r="E409" s="204">
        <f t="shared" ca="1" si="80"/>
        <v>0</v>
      </c>
      <c r="F409" s="204">
        <f t="shared" ca="1" si="81"/>
        <v>0</v>
      </c>
      <c r="G409" s="204" t="str">
        <f t="shared" ca="1" si="82"/>
        <v/>
      </c>
      <c r="H409" s="205">
        <f t="shared" ca="1" si="83"/>
        <v>0</v>
      </c>
      <c r="I409" s="206" t="str">
        <f t="shared" ca="1" si="84"/>
        <v/>
      </c>
      <c r="K409" s="206" t="str">
        <f t="shared" ca="1" si="75"/>
        <v/>
      </c>
      <c r="L409" s="265" t="str">
        <f ca="1">IF(D409="","",IFERROR(INDEX('Lifetime PD'!$C$57:$ED$105,MATCH(ECL!$D$18,'Lifetime PD'!$B$57:$B$105,0),MATCH(ECL!D409,'Lifetime PD'!$C$56:$FZ$56,0)),0))</f>
        <v/>
      </c>
      <c r="M409" s="265" t="str">
        <f t="shared" ca="1" si="77"/>
        <v/>
      </c>
      <c r="N409" s="266" t="str">
        <f t="shared" ca="1" si="78"/>
        <v/>
      </c>
      <c r="O409" s="206" t="str">
        <f t="shared" ca="1" si="85"/>
        <v/>
      </c>
      <c r="Q409" s="265" t="str">
        <f ca="1">IF(D409="","",IFERROR(INDEX('FL PD'!$C$61:$ED$109,MATCH(ECL!$D$18,'FL PD'!$B$61:$B$109,0),MATCH(ECL!D409,'FL PD'!$C$60:$FZ$60,0)),0))</f>
        <v/>
      </c>
      <c r="R409" s="265" t="str">
        <f t="shared" ca="1" si="86"/>
        <v/>
      </c>
      <c r="S409" s="206" t="str">
        <f t="shared" ca="1" si="87"/>
        <v/>
      </c>
      <c r="U409" s="75"/>
    </row>
    <row r="410" spans="2:21" ht="17.25" customHeight="1" x14ac:dyDescent="0.25">
      <c r="B410" s="207">
        <f t="shared" si="88"/>
        <v>57253</v>
      </c>
      <c r="C410" s="202" t="str">
        <f t="shared" ca="1" si="79"/>
        <v/>
      </c>
      <c r="D410" s="203" t="str">
        <f t="shared" ca="1" si="76"/>
        <v/>
      </c>
      <c r="E410" s="204">
        <f t="shared" ca="1" si="80"/>
        <v>0</v>
      </c>
      <c r="F410" s="204">
        <f t="shared" ca="1" si="81"/>
        <v>0</v>
      </c>
      <c r="G410" s="204" t="str">
        <f t="shared" ca="1" si="82"/>
        <v/>
      </c>
      <c r="H410" s="205">
        <f t="shared" ca="1" si="83"/>
        <v>0</v>
      </c>
      <c r="I410" s="206" t="str">
        <f t="shared" ca="1" si="84"/>
        <v/>
      </c>
      <c r="K410" s="206" t="str">
        <f t="shared" ca="1" si="75"/>
        <v/>
      </c>
      <c r="L410" s="265" t="str">
        <f ca="1">IF(D410="","",IFERROR(INDEX('Lifetime PD'!$C$57:$ED$105,MATCH(ECL!$D$18,'Lifetime PD'!$B$57:$B$105,0),MATCH(ECL!D410,'Lifetime PD'!$C$56:$FZ$56,0)),0))</f>
        <v/>
      </c>
      <c r="M410" s="265" t="str">
        <f t="shared" ca="1" si="77"/>
        <v/>
      </c>
      <c r="N410" s="266" t="str">
        <f t="shared" ca="1" si="78"/>
        <v/>
      </c>
      <c r="O410" s="206" t="str">
        <f t="shared" ca="1" si="85"/>
        <v/>
      </c>
      <c r="Q410" s="265" t="str">
        <f ca="1">IF(D410="","",IFERROR(INDEX('FL PD'!$C$61:$ED$109,MATCH(ECL!$D$18,'FL PD'!$B$61:$B$109,0),MATCH(ECL!D410,'FL PD'!$C$60:$FZ$60,0)),0))</f>
        <v/>
      </c>
      <c r="R410" s="265" t="str">
        <f t="shared" ca="1" si="86"/>
        <v/>
      </c>
      <c r="S410" s="206" t="str">
        <f t="shared" ca="1" si="87"/>
        <v/>
      </c>
      <c r="U410" s="75"/>
    </row>
    <row r="411" spans="2:21" ht="17.25" customHeight="1" x14ac:dyDescent="0.25">
      <c r="B411" s="207">
        <f t="shared" si="88"/>
        <v>57284</v>
      </c>
      <c r="C411" s="202" t="str">
        <f t="shared" ca="1" si="79"/>
        <v/>
      </c>
      <c r="D411" s="203" t="str">
        <f t="shared" ca="1" si="76"/>
        <v/>
      </c>
      <c r="E411" s="204">
        <f t="shared" ca="1" si="80"/>
        <v>0</v>
      </c>
      <c r="F411" s="204">
        <f t="shared" ca="1" si="81"/>
        <v>0</v>
      </c>
      <c r="G411" s="204" t="str">
        <f t="shared" ca="1" si="82"/>
        <v/>
      </c>
      <c r="H411" s="205">
        <f t="shared" ca="1" si="83"/>
        <v>0</v>
      </c>
      <c r="I411" s="206" t="str">
        <f t="shared" ca="1" si="84"/>
        <v/>
      </c>
      <c r="K411" s="206" t="str">
        <f t="shared" ca="1" si="75"/>
        <v/>
      </c>
      <c r="L411" s="265" t="str">
        <f ca="1">IF(D411="","",IFERROR(INDEX('Lifetime PD'!$C$57:$ED$105,MATCH(ECL!$D$18,'Lifetime PD'!$B$57:$B$105,0),MATCH(ECL!D411,'Lifetime PD'!$C$56:$FZ$56,0)),0))</f>
        <v/>
      </c>
      <c r="M411" s="265" t="str">
        <f t="shared" ca="1" si="77"/>
        <v/>
      </c>
      <c r="N411" s="266" t="str">
        <f t="shared" ca="1" si="78"/>
        <v/>
      </c>
      <c r="O411" s="206" t="str">
        <f t="shared" ca="1" si="85"/>
        <v/>
      </c>
      <c r="Q411" s="265" t="str">
        <f ca="1">IF(D411="","",IFERROR(INDEX('FL PD'!$C$61:$ED$109,MATCH(ECL!$D$18,'FL PD'!$B$61:$B$109,0),MATCH(ECL!D411,'FL PD'!$C$60:$FZ$60,0)),0))</f>
        <v/>
      </c>
      <c r="R411" s="265" t="str">
        <f t="shared" ca="1" si="86"/>
        <v/>
      </c>
      <c r="S411" s="206" t="str">
        <f t="shared" ca="1" si="87"/>
        <v/>
      </c>
      <c r="U411" s="75"/>
    </row>
    <row r="412" spans="2:21" ht="17.25" customHeight="1" x14ac:dyDescent="0.25">
      <c r="B412" s="207">
        <f t="shared" si="88"/>
        <v>57314</v>
      </c>
      <c r="C412" s="202" t="str">
        <f t="shared" ca="1" si="79"/>
        <v/>
      </c>
      <c r="D412" s="203" t="str">
        <f t="shared" ca="1" si="76"/>
        <v/>
      </c>
      <c r="E412" s="204">
        <f t="shared" ca="1" si="80"/>
        <v>0</v>
      </c>
      <c r="F412" s="204">
        <f t="shared" ca="1" si="81"/>
        <v>0</v>
      </c>
      <c r="G412" s="204" t="str">
        <f t="shared" ca="1" si="82"/>
        <v/>
      </c>
      <c r="H412" s="205">
        <f t="shared" ca="1" si="83"/>
        <v>0</v>
      </c>
      <c r="I412" s="206" t="str">
        <f t="shared" ca="1" si="84"/>
        <v/>
      </c>
      <c r="K412" s="206" t="str">
        <f t="shared" ca="1" si="75"/>
        <v/>
      </c>
      <c r="L412" s="265" t="str">
        <f ca="1">IF(D412="","",IFERROR(INDEX('Lifetime PD'!$C$57:$ED$105,MATCH(ECL!$D$18,'Lifetime PD'!$B$57:$B$105,0),MATCH(ECL!D412,'Lifetime PD'!$C$56:$FZ$56,0)),0))</f>
        <v/>
      </c>
      <c r="M412" s="265" t="str">
        <f t="shared" ca="1" si="77"/>
        <v/>
      </c>
      <c r="N412" s="266" t="str">
        <f t="shared" ca="1" si="78"/>
        <v/>
      </c>
      <c r="O412" s="206" t="str">
        <f t="shared" ca="1" si="85"/>
        <v/>
      </c>
      <c r="Q412" s="265" t="str">
        <f ca="1">IF(D412="","",IFERROR(INDEX('FL PD'!$C$61:$ED$109,MATCH(ECL!$D$18,'FL PD'!$B$61:$B$109,0),MATCH(ECL!D412,'FL PD'!$C$60:$FZ$60,0)),0))</f>
        <v/>
      </c>
      <c r="R412" s="265" t="str">
        <f t="shared" ca="1" si="86"/>
        <v/>
      </c>
      <c r="S412" s="206" t="str">
        <f t="shared" ca="1" si="87"/>
        <v/>
      </c>
      <c r="U412" s="75"/>
    </row>
    <row r="413" spans="2:21" ht="17.25" customHeight="1" x14ac:dyDescent="0.25">
      <c r="B413" s="207">
        <f t="shared" si="88"/>
        <v>57345</v>
      </c>
      <c r="C413" s="202" t="str">
        <f t="shared" ca="1" si="79"/>
        <v/>
      </c>
      <c r="D413" s="203" t="str">
        <f t="shared" ca="1" si="76"/>
        <v/>
      </c>
      <c r="E413" s="204">
        <f t="shared" ca="1" si="80"/>
        <v>0</v>
      </c>
      <c r="F413" s="204">
        <f t="shared" ca="1" si="81"/>
        <v>0</v>
      </c>
      <c r="G413" s="204" t="str">
        <f t="shared" ca="1" si="82"/>
        <v/>
      </c>
      <c r="H413" s="205">
        <f t="shared" ca="1" si="83"/>
        <v>0</v>
      </c>
      <c r="I413" s="206" t="str">
        <f t="shared" ca="1" si="84"/>
        <v/>
      </c>
      <c r="K413" s="206" t="str">
        <f t="shared" ref="K413:K476" ca="1" si="89">IF(D413="","",IF(C413&gt;YEAR($D$2), I413,0))</f>
        <v/>
      </c>
      <c r="L413" s="265" t="str">
        <f ca="1">IF(D413="","",IFERROR(INDEX('Lifetime PD'!$C$57:$ED$105,MATCH(ECL!$D$18,'Lifetime PD'!$B$57:$B$105,0),MATCH(ECL!D413,'Lifetime PD'!$C$56:$FZ$56,0)),0))</f>
        <v/>
      </c>
      <c r="M413" s="265" t="str">
        <f t="shared" ca="1" si="77"/>
        <v/>
      </c>
      <c r="N413" s="266" t="str">
        <f t="shared" ca="1" si="78"/>
        <v/>
      </c>
      <c r="O413" s="206" t="str">
        <f t="shared" ca="1" si="85"/>
        <v/>
      </c>
      <c r="Q413" s="265" t="str">
        <f ca="1">IF(D413="","",IFERROR(INDEX('FL PD'!$C$61:$ED$109,MATCH(ECL!$D$18,'FL PD'!$B$61:$B$109,0),MATCH(ECL!D413,'FL PD'!$C$60:$FZ$60,0)),0))</f>
        <v/>
      </c>
      <c r="R413" s="265" t="str">
        <f t="shared" ca="1" si="86"/>
        <v/>
      </c>
      <c r="S413" s="206" t="str">
        <f t="shared" ca="1" si="87"/>
        <v/>
      </c>
      <c r="U413" s="75"/>
    </row>
    <row r="414" spans="2:21" ht="17.25" customHeight="1" x14ac:dyDescent="0.25">
      <c r="B414" s="207">
        <f t="shared" si="88"/>
        <v>57376</v>
      </c>
      <c r="C414" s="202" t="str">
        <f t="shared" ca="1" si="79"/>
        <v/>
      </c>
      <c r="D414" s="203" t="str">
        <f t="shared" ref="D414:D477" ca="1" si="90">IF(C414="","",(YEAR(C414)-YEAR($D$6))*12+MONTH(C414)-MONTH($D$6))</f>
        <v/>
      </c>
      <c r="E414" s="204">
        <f t="shared" ca="1" si="80"/>
        <v>0</v>
      </c>
      <c r="F414" s="204">
        <f t="shared" ca="1" si="81"/>
        <v>0</v>
      </c>
      <c r="G414" s="204" t="str">
        <f t="shared" ca="1" si="82"/>
        <v/>
      </c>
      <c r="H414" s="205">
        <f t="shared" ca="1" si="83"/>
        <v>0</v>
      </c>
      <c r="I414" s="206" t="str">
        <f t="shared" ca="1" si="84"/>
        <v/>
      </c>
      <c r="K414" s="206" t="str">
        <f t="shared" ca="1" si="89"/>
        <v/>
      </c>
      <c r="L414" s="265" t="str">
        <f ca="1">IF(D414="","",IFERROR(INDEX('Lifetime PD'!$C$57:$ED$105,MATCH(ECL!$D$18,'Lifetime PD'!$B$57:$B$105,0),MATCH(ECL!D414,'Lifetime PD'!$C$56:$FZ$56,0)),0))</f>
        <v/>
      </c>
      <c r="M414" s="265" t="str">
        <f t="shared" ref="M414:M477" ca="1" si="91">IF(D414="","",$D$17)</f>
        <v/>
      </c>
      <c r="N414" s="266" t="str">
        <f t="shared" ref="N414:N477" ca="1" si="92">IFERROR(IF(D414="","",1/((1+$D$19)^((C414-$D$2)/365))),1)</f>
        <v/>
      </c>
      <c r="O414" s="206" t="str">
        <f t="shared" ca="1" si="85"/>
        <v/>
      </c>
      <c r="Q414" s="265" t="str">
        <f ca="1">IF(D414="","",IFERROR(INDEX('FL PD'!$C$61:$ED$109,MATCH(ECL!$D$18,'FL PD'!$B$61:$B$109,0),MATCH(ECL!D414,'FL PD'!$C$60:$FZ$60,0)),0))</f>
        <v/>
      </c>
      <c r="R414" s="265" t="str">
        <f t="shared" ca="1" si="86"/>
        <v/>
      </c>
      <c r="S414" s="206" t="str">
        <f t="shared" ca="1" si="87"/>
        <v/>
      </c>
      <c r="U414" s="75"/>
    </row>
    <row r="415" spans="2:21" ht="17.25" customHeight="1" x14ac:dyDescent="0.25">
      <c r="B415" s="207">
        <f t="shared" si="88"/>
        <v>57404</v>
      </c>
      <c r="C415" s="202" t="str">
        <f t="shared" ref="C415:C478" ca="1" si="93">IFERROR(IF($D$7&gt;C414,EOMONTH(C414,1),""),"")</f>
        <v/>
      </c>
      <c r="D415" s="203" t="str">
        <f t="shared" ca="1" si="90"/>
        <v/>
      </c>
      <c r="E415" s="204">
        <f t="shared" ref="E415:E478" ca="1" si="94">IF(D415="",0,(IF(AND($D$14="Bullet",MOD(D415,(((YEAR($D$7)-YEAR($D$6))*12)+(MONTH($D$7)-MONTH($D$6))))&gt;0),0,IF(AND($D$14="Quarterly",MOD(D415,3)&gt;0),0,IF(AND($D$14="Semi Annually",MOD(D415,6)&gt;0),0,IF(AND($D$14="Annually",MOD(D415,12)&gt;0),0,$D$13))))))</f>
        <v>0</v>
      </c>
      <c r="F415" s="204">
        <f t="shared" ref="F415:F478" ca="1" si="95">IF(D415="",0,(IF(AND($D$16="Bullet",MOD(D415,(((YEAR($D$7)-YEAR($D$6))*12)+(MONTH($D$7)-MONTH($D$6))))&gt;0),0,IF(AND($D$16="Quarterly",MOD(D415,3)&gt;0),0,IF(AND($D$16="Semi Annually",MOD(D415,6)&gt;0),0,IF(AND($D$16="Annually",MOD(D415,12)&gt;0),0,$D$15))))))</f>
        <v>0</v>
      </c>
      <c r="G415" s="204" t="str">
        <f t="shared" ref="G415:G478" ca="1" si="96">IFERROR(IF(D415&gt;=$D$9,I414,IF(D415="","",IF(SUM(E415+F415)&gt;I414,I414,SUM(E415+F415)))),"")</f>
        <v/>
      </c>
      <c r="H415" s="205">
        <f t="shared" ref="H415:H478" ca="1" si="97">IF(D415=0,0,IF($D$12=0,0,IF(AND($D$10="Non-revolving",D415&lt;=((YEAR($D$8)-YEAR($D$6))*12)+(MONTH($D$8)-MONTH($D$6))),($D$12)/(((YEAR($D$8)-YEAR($D$6))*12)+(MONTH($D$8)-MONTH($D$6))),IF(AND($D$10="Revolving",D415&lt;=12,$D$9&gt;12),$D$12/12,IF(AND($D$10="Revolving",D415&lt;=($D$9-1),$D$9&lt;=12),IFERROR(($D$12/($D$9-1)),$D$12/$D$9),0)))))</f>
        <v>0</v>
      </c>
      <c r="I415" s="206" t="str">
        <f t="shared" ref="I415:I478" ca="1" si="98">IF(D415="","",I414-G415+H415)</f>
        <v/>
      </c>
      <c r="K415" s="206" t="str">
        <f t="shared" ca="1" si="89"/>
        <v/>
      </c>
      <c r="L415" s="265" t="str">
        <f ca="1">IF(D415="","",IFERROR(INDEX('Lifetime PD'!$C$57:$ED$105,MATCH(ECL!$D$18,'Lifetime PD'!$B$57:$B$105,0),MATCH(ECL!D415,'Lifetime PD'!$C$56:$FZ$56,0)),0))</f>
        <v/>
      </c>
      <c r="M415" s="265" t="str">
        <f t="shared" ca="1" si="91"/>
        <v/>
      </c>
      <c r="N415" s="266" t="str">
        <f t="shared" ca="1" si="92"/>
        <v/>
      </c>
      <c r="O415" s="206" t="str">
        <f t="shared" ref="O415:O478" ca="1" si="99">IF(D415="","",K415*L415*M415*N415)</f>
        <v/>
      </c>
      <c r="Q415" s="265" t="str">
        <f ca="1">IF(D415="","",IFERROR(INDEX('FL PD'!$C$61:$ED$109,MATCH(ECL!$D$18,'FL PD'!$B$61:$B$109,0),MATCH(ECL!D415,'FL PD'!$C$60:$FZ$60,0)),0))</f>
        <v/>
      </c>
      <c r="R415" s="265" t="str">
        <f t="shared" ref="R415:R478" ca="1" si="100">M415</f>
        <v/>
      </c>
      <c r="S415" s="206" t="str">
        <f t="shared" ref="S415:S478" ca="1" si="101">IF(D415="","",K415*Q415*R415*N415)</f>
        <v/>
      </c>
      <c r="U415" s="75"/>
    </row>
    <row r="416" spans="2:21" ht="17.25" customHeight="1" x14ac:dyDescent="0.25">
      <c r="B416" s="207">
        <f t="shared" si="88"/>
        <v>57435</v>
      </c>
      <c r="C416" s="202" t="str">
        <f t="shared" ca="1" si="93"/>
        <v/>
      </c>
      <c r="D416" s="203" t="str">
        <f t="shared" ca="1" si="90"/>
        <v/>
      </c>
      <c r="E416" s="204">
        <f t="shared" ca="1" si="94"/>
        <v>0</v>
      </c>
      <c r="F416" s="204">
        <f t="shared" ca="1" si="95"/>
        <v>0</v>
      </c>
      <c r="G416" s="204" t="str">
        <f t="shared" ca="1" si="96"/>
        <v/>
      </c>
      <c r="H416" s="205">
        <f t="shared" ca="1" si="97"/>
        <v>0</v>
      </c>
      <c r="I416" s="206" t="str">
        <f t="shared" ca="1" si="98"/>
        <v/>
      </c>
      <c r="K416" s="206" t="str">
        <f t="shared" ca="1" si="89"/>
        <v/>
      </c>
      <c r="L416" s="265" t="str">
        <f ca="1">IF(D416="","",IFERROR(INDEX('Lifetime PD'!$C$57:$ED$105,MATCH(ECL!$D$18,'Lifetime PD'!$B$57:$B$105,0),MATCH(ECL!D416,'Lifetime PD'!$C$56:$FZ$56,0)),0))</f>
        <v/>
      </c>
      <c r="M416" s="265" t="str">
        <f t="shared" ca="1" si="91"/>
        <v/>
      </c>
      <c r="N416" s="266" t="str">
        <f t="shared" ca="1" si="92"/>
        <v/>
      </c>
      <c r="O416" s="206" t="str">
        <f t="shared" ca="1" si="99"/>
        <v/>
      </c>
      <c r="Q416" s="265" t="str">
        <f ca="1">IF(D416="","",IFERROR(INDEX('FL PD'!$C$61:$ED$109,MATCH(ECL!$D$18,'FL PD'!$B$61:$B$109,0),MATCH(ECL!D416,'FL PD'!$C$60:$FZ$60,0)),0))</f>
        <v/>
      </c>
      <c r="R416" s="265" t="str">
        <f t="shared" ca="1" si="100"/>
        <v/>
      </c>
      <c r="S416" s="206" t="str">
        <f t="shared" ca="1" si="101"/>
        <v/>
      </c>
      <c r="U416" s="75"/>
    </row>
    <row r="417" spans="2:21" ht="17.25" customHeight="1" x14ac:dyDescent="0.25">
      <c r="B417" s="207">
        <f t="shared" si="88"/>
        <v>57465</v>
      </c>
      <c r="C417" s="202" t="str">
        <f t="shared" ca="1" si="93"/>
        <v/>
      </c>
      <c r="D417" s="203" t="str">
        <f t="shared" ca="1" si="90"/>
        <v/>
      </c>
      <c r="E417" s="204">
        <f t="shared" ca="1" si="94"/>
        <v>0</v>
      </c>
      <c r="F417" s="204">
        <f t="shared" ca="1" si="95"/>
        <v>0</v>
      </c>
      <c r="G417" s="204" t="str">
        <f t="shared" ca="1" si="96"/>
        <v/>
      </c>
      <c r="H417" s="205">
        <f t="shared" ca="1" si="97"/>
        <v>0</v>
      </c>
      <c r="I417" s="206" t="str">
        <f t="shared" ca="1" si="98"/>
        <v/>
      </c>
      <c r="K417" s="206" t="str">
        <f t="shared" ca="1" si="89"/>
        <v/>
      </c>
      <c r="L417" s="265" t="str">
        <f ca="1">IF(D417="","",IFERROR(INDEX('Lifetime PD'!$C$57:$ED$105,MATCH(ECL!$D$18,'Lifetime PD'!$B$57:$B$105,0),MATCH(ECL!D417,'Lifetime PD'!$C$56:$FZ$56,0)),0))</f>
        <v/>
      </c>
      <c r="M417" s="265" t="str">
        <f t="shared" ca="1" si="91"/>
        <v/>
      </c>
      <c r="N417" s="266" t="str">
        <f t="shared" ca="1" si="92"/>
        <v/>
      </c>
      <c r="O417" s="206" t="str">
        <f t="shared" ca="1" si="99"/>
        <v/>
      </c>
      <c r="Q417" s="265" t="str">
        <f ca="1">IF(D417="","",IFERROR(INDEX('FL PD'!$C$61:$ED$109,MATCH(ECL!$D$18,'FL PD'!$B$61:$B$109,0),MATCH(ECL!D417,'FL PD'!$C$60:$FZ$60,0)),0))</f>
        <v/>
      </c>
      <c r="R417" s="265" t="str">
        <f t="shared" ca="1" si="100"/>
        <v/>
      </c>
      <c r="S417" s="206" t="str">
        <f t="shared" ca="1" si="101"/>
        <v/>
      </c>
      <c r="U417" s="75"/>
    </row>
    <row r="418" spans="2:21" ht="17.25" customHeight="1" x14ac:dyDescent="0.25">
      <c r="B418" s="207">
        <f t="shared" si="88"/>
        <v>57496</v>
      </c>
      <c r="C418" s="202" t="str">
        <f t="shared" ca="1" si="93"/>
        <v/>
      </c>
      <c r="D418" s="203" t="str">
        <f t="shared" ca="1" si="90"/>
        <v/>
      </c>
      <c r="E418" s="204">
        <f t="shared" ca="1" si="94"/>
        <v>0</v>
      </c>
      <c r="F418" s="204">
        <f t="shared" ca="1" si="95"/>
        <v>0</v>
      </c>
      <c r="G418" s="204" t="str">
        <f t="shared" ca="1" si="96"/>
        <v/>
      </c>
      <c r="H418" s="205">
        <f t="shared" ca="1" si="97"/>
        <v>0</v>
      </c>
      <c r="I418" s="206" t="str">
        <f t="shared" ca="1" si="98"/>
        <v/>
      </c>
      <c r="K418" s="206" t="str">
        <f t="shared" ca="1" si="89"/>
        <v/>
      </c>
      <c r="L418" s="265" t="str">
        <f ca="1">IF(D418="","",IFERROR(INDEX('Lifetime PD'!$C$57:$ED$105,MATCH(ECL!$D$18,'Lifetime PD'!$B$57:$B$105,0),MATCH(ECL!D418,'Lifetime PD'!$C$56:$FZ$56,0)),0))</f>
        <v/>
      </c>
      <c r="M418" s="265" t="str">
        <f t="shared" ca="1" si="91"/>
        <v/>
      </c>
      <c r="N418" s="266" t="str">
        <f t="shared" ca="1" si="92"/>
        <v/>
      </c>
      <c r="O418" s="206" t="str">
        <f t="shared" ca="1" si="99"/>
        <v/>
      </c>
      <c r="Q418" s="265" t="str">
        <f ca="1">IF(D418="","",IFERROR(INDEX('FL PD'!$C$61:$ED$109,MATCH(ECL!$D$18,'FL PD'!$B$61:$B$109,0),MATCH(ECL!D418,'FL PD'!$C$60:$FZ$60,0)),0))</f>
        <v/>
      </c>
      <c r="R418" s="265" t="str">
        <f t="shared" ca="1" si="100"/>
        <v/>
      </c>
      <c r="S418" s="206" t="str">
        <f t="shared" ca="1" si="101"/>
        <v/>
      </c>
      <c r="U418" s="75"/>
    </row>
    <row r="419" spans="2:21" ht="17.25" customHeight="1" x14ac:dyDescent="0.25">
      <c r="B419" s="207">
        <f t="shared" si="88"/>
        <v>57526</v>
      </c>
      <c r="C419" s="202" t="str">
        <f t="shared" ca="1" si="93"/>
        <v/>
      </c>
      <c r="D419" s="203" t="str">
        <f t="shared" ca="1" si="90"/>
        <v/>
      </c>
      <c r="E419" s="204">
        <f t="shared" ca="1" si="94"/>
        <v>0</v>
      </c>
      <c r="F419" s="204">
        <f t="shared" ca="1" si="95"/>
        <v>0</v>
      </c>
      <c r="G419" s="204" t="str">
        <f t="shared" ca="1" si="96"/>
        <v/>
      </c>
      <c r="H419" s="205">
        <f t="shared" ca="1" si="97"/>
        <v>0</v>
      </c>
      <c r="I419" s="206" t="str">
        <f t="shared" ca="1" si="98"/>
        <v/>
      </c>
      <c r="K419" s="206" t="str">
        <f t="shared" ca="1" si="89"/>
        <v/>
      </c>
      <c r="L419" s="265" t="str">
        <f ca="1">IF(D419="","",IFERROR(INDEX('Lifetime PD'!$C$57:$ED$105,MATCH(ECL!$D$18,'Lifetime PD'!$B$57:$B$105,0),MATCH(ECL!D419,'Lifetime PD'!$C$56:$FZ$56,0)),0))</f>
        <v/>
      </c>
      <c r="M419" s="265" t="str">
        <f t="shared" ca="1" si="91"/>
        <v/>
      </c>
      <c r="N419" s="266" t="str">
        <f t="shared" ca="1" si="92"/>
        <v/>
      </c>
      <c r="O419" s="206" t="str">
        <f t="shared" ca="1" si="99"/>
        <v/>
      </c>
      <c r="Q419" s="265" t="str">
        <f ca="1">IF(D419="","",IFERROR(INDEX('FL PD'!$C$61:$ED$109,MATCH(ECL!$D$18,'FL PD'!$B$61:$B$109,0),MATCH(ECL!D419,'FL PD'!$C$60:$FZ$60,0)),0))</f>
        <v/>
      </c>
      <c r="R419" s="265" t="str">
        <f t="shared" ca="1" si="100"/>
        <v/>
      </c>
      <c r="S419" s="206" t="str">
        <f t="shared" ca="1" si="101"/>
        <v/>
      </c>
      <c r="U419" s="75"/>
    </row>
    <row r="420" spans="2:21" ht="17.25" customHeight="1" x14ac:dyDescent="0.25">
      <c r="B420" s="207">
        <f t="shared" si="88"/>
        <v>57557</v>
      </c>
      <c r="C420" s="202" t="str">
        <f t="shared" ca="1" si="93"/>
        <v/>
      </c>
      <c r="D420" s="203" t="str">
        <f t="shared" ca="1" si="90"/>
        <v/>
      </c>
      <c r="E420" s="204">
        <f t="shared" ca="1" si="94"/>
        <v>0</v>
      </c>
      <c r="F420" s="204">
        <f t="shared" ca="1" si="95"/>
        <v>0</v>
      </c>
      <c r="G420" s="204" t="str">
        <f t="shared" ca="1" si="96"/>
        <v/>
      </c>
      <c r="H420" s="205">
        <f t="shared" ca="1" si="97"/>
        <v>0</v>
      </c>
      <c r="I420" s="206" t="str">
        <f t="shared" ca="1" si="98"/>
        <v/>
      </c>
      <c r="K420" s="206" t="str">
        <f t="shared" ca="1" si="89"/>
        <v/>
      </c>
      <c r="L420" s="265" t="str">
        <f ca="1">IF(D420="","",IFERROR(INDEX('Lifetime PD'!$C$57:$ED$105,MATCH(ECL!$D$18,'Lifetime PD'!$B$57:$B$105,0),MATCH(ECL!D420,'Lifetime PD'!$C$56:$FZ$56,0)),0))</f>
        <v/>
      </c>
      <c r="M420" s="265" t="str">
        <f t="shared" ca="1" si="91"/>
        <v/>
      </c>
      <c r="N420" s="266" t="str">
        <f t="shared" ca="1" si="92"/>
        <v/>
      </c>
      <c r="O420" s="206" t="str">
        <f t="shared" ca="1" si="99"/>
        <v/>
      </c>
      <c r="Q420" s="265" t="str">
        <f ca="1">IF(D420="","",IFERROR(INDEX('FL PD'!$C$61:$ED$109,MATCH(ECL!$D$18,'FL PD'!$B$61:$B$109,0),MATCH(ECL!D420,'FL PD'!$C$60:$FZ$60,0)),0))</f>
        <v/>
      </c>
      <c r="R420" s="265" t="str">
        <f t="shared" ca="1" si="100"/>
        <v/>
      </c>
      <c r="S420" s="206" t="str">
        <f t="shared" ca="1" si="101"/>
        <v/>
      </c>
      <c r="U420" s="75"/>
    </row>
    <row r="421" spans="2:21" ht="17.25" customHeight="1" x14ac:dyDescent="0.25">
      <c r="B421" s="207">
        <f t="shared" si="88"/>
        <v>57588</v>
      </c>
      <c r="C421" s="202" t="str">
        <f t="shared" ca="1" si="93"/>
        <v/>
      </c>
      <c r="D421" s="203" t="str">
        <f t="shared" ca="1" si="90"/>
        <v/>
      </c>
      <c r="E421" s="204">
        <f t="shared" ca="1" si="94"/>
        <v>0</v>
      </c>
      <c r="F421" s="204">
        <f t="shared" ca="1" si="95"/>
        <v>0</v>
      </c>
      <c r="G421" s="204" t="str">
        <f t="shared" ca="1" si="96"/>
        <v/>
      </c>
      <c r="H421" s="205">
        <f t="shared" ca="1" si="97"/>
        <v>0</v>
      </c>
      <c r="I421" s="206" t="str">
        <f t="shared" ca="1" si="98"/>
        <v/>
      </c>
      <c r="K421" s="206" t="str">
        <f t="shared" ca="1" si="89"/>
        <v/>
      </c>
      <c r="L421" s="265" t="str">
        <f ca="1">IF(D421="","",IFERROR(INDEX('Lifetime PD'!$C$57:$ED$105,MATCH(ECL!$D$18,'Lifetime PD'!$B$57:$B$105,0),MATCH(ECL!D421,'Lifetime PD'!$C$56:$FZ$56,0)),0))</f>
        <v/>
      </c>
      <c r="M421" s="265" t="str">
        <f t="shared" ca="1" si="91"/>
        <v/>
      </c>
      <c r="N421" s="266" t="str">
        <f t="shared" ca="1" si="92"/>
        <v/>
      </c>
      <c r="O421" s="206" t="str">
        <f t="shared" ca="1" si="99"/>
        <v/>
      </c>
      <c r="Q421" s="265" t="str">
        <f ca="1">IF(D421="","",IFERROR(INDEX('FL PD'!$C$61:$ED$109,MATCH(ECL!$D$18,'FL PD'!$B$61:$B$109,0),MATCH(ECL!D421,'FL PD'!$C$60:$FZ$60,0)),0))</f>
        <v/>
      </c>
      <c r="R421" s="265" t="str">
        <f t="shared" ca="1" si="100"/>
        <v/>
      </c>
      <c r="S421" s="206" t="str">
        <f t="shared" ca="1" si="101"/>
        <v/>
      </c>
      <c r="U421" s="75"/>
    </row>
    <row r="422" spans="2:21" ht="17.25" customHeight="1" x14ac:dyDescent="0.25">
      <c r="B422" s="207">
        <f t="shared" si="88"/>
        <v>57618</v>
      </c>
      <c r="C422" s="202" t="str">
        <f t="shared" ca="1" si="93"/>
        <v/>
      </c>
      <c r="D422" s="203" t="str">
        <f t="shared" ca="1" si="90"/>
        <v/>
      </c>
      <c r="E422" s="204">
        <f t="shared" ca="1" si="94"/>
        <v>0</v>
      </c>
      <c r="F422" s="204">
        <f t="shared" ca="1" si="95"/>
        <v>0</v>
      </c>
      <c r="G422" s="204" t="str">
        <f t="shared" ca="1" si="96"/>
        <v/>
      </c>
      <c r="H422" s="205">
        <f t="shared" ca="1" si="97"/>
        <v>0</v>
      </c>
      <c r="I422" s="206" t="str">
        <f t="shared" ca="1" si="98"/>
        <v/>
      </c>
      <c r="K422" s="206" t="str">
        <f t="shared" ca="1" si="89"/>
        <v/>
      </c>
      <c r="L422" s="265" t="str">
        <f ca="1">IF(D422="","",IFERROR(INDEX('Lifetime PD'!$C$57:$ED$105,MATCH(ECL!$D$18,'Lifetime PD'!$B$57:$B$105,0),MATCH(ECL!D422,'Lifetime PD'!$C$56:$FZ$56,0)),0))</f>
        <v/>
      </c>
      <c r="M422" s="265" t="str">
        <f t="shared" ca="1" si="91"/>
        <v/>
      </c>
      <c r="N422" s="266" t="str">
        <f t="shared" ca="1" si="92"/>
        <v/>
      </c>
      <c r="O422" s="206" t="str">
        <f t="shared" ca="1" si="99"/>
        <v/>
      </c>
      <c r="Q422" s="265" t="str">
        <f ca="1">IF(D422="","",IFERROR(INDEX('FL PD'!$C$61:$ED$109,MATCH(ECL!$D$18,'FL PD'!$B$61:$B$109,0),MATCH(ECL!D422,'FL PD'!$C$60:$FZ$60,0)),0))</f>
        <v/>
      </c>
      <c r="R422" s="265" t="str">
        <f t="shared" ca="1" si="100"/>
        <v/>
      </c>
      <c r="S422" s="206" t="str">
        <f t="shared" ca="1" si="101"/>
        <v/>
      </c>
      <c r="U422" s="75"/>
    </row>
    <row r="423" spans="2:21" ht="17.25" customHeight="1" x14ac:dyDescent="0.25">
      <c r="B423" s="207">
        <f t="shared" si="88"/>
        <v>57649</v>
      </c>
      <c r="C423" s="202" t="str">
        <f t="shared" ca="1" si="93"/>
        <v/>
      </c>
      <c r="D423" s="203" t="str">
        <f t="shared" ca="1" si="90"/>
        <v/>
      </c>
      <c r="E423" s="204">
        <f t="shared" ca="1" si="94"/>
        <v>0</v>
      </c>
      <c r="F423" s="204">
        <f t="shared" ca="1" si="95"/>
        <v>0</v>
      </c>
      <c r="G423" s="204" t="str">
        <f t="shared" ca="1" si="96"/>
        <v/>
      </c>
      <c r="H423" s="205">
        <f t="shared" ca="1" si="97"/>
        <v>0</v>
      </c>
      <c r="I423" s="206" t="str">
        <f t="shared" ca="1" si="98"/>
        <v/>
      </c>
      <c r="K423" s="206" t="str">
        <f t="shared" ca="1" si="89"/>
        <v/>
      </c>
      <c r="L423" s="265" t="str">
        <f ca="1">IF(D423="","",IFERROR(INDEX('Lifetime PD'!$C$57:$ED$105,MATCH(ECL!$D$18,'Lifetime PD'!$B$57:$B$105,0),MATCH(ECL!D423,'Lifetime PD'!$C$56:$FZ$56,0)),0))</f>
        <v/>
      </c>
      <c r="M423" s="265" t="str">
        <f t="shared" ca="1" si="91"/>
        <v/>
      </c>
      <c r="N423" s="266" t="str">
        <f t="shared" ca="1" si="92"/>
        <v/>
      </c>
      <c r="O423" s="206" t="str">
        <f t="shared" ca="1" si="99"/>
        <v/>
      </c>
      <c r="Q423" s="265" t="str">
        <f ca="1">IF(D423="","",IFERROR(INDEX('FL PD'!$C$61:$ED$109,MATCH(ECL!$D$18,'FL PD'!$B$61:$B$109,0),MATCH(ECL!D423,'FL PD'!$C$60:$FZ$60,0)),0))</f>
        <v/>
      </c>
      <c r="R423" s="265" t="str">
        <f t="shared" ca="1" si="100"/>
        <v/>
      </c>
      <c r="S423" s="206" t="str">
        <f t="shared" ca="1" si="101"/>
        <v/>
      </c>
      <c r="U423" s="75"/>
    </row>
    <row r="424" spans="2:21" ht="17.25" customHeight="1" x14ac:dyDescent="0.25">
      <c r="B424" s="207">
        <f t="shared" si="88"/>
        <v>57679</v>
      </c>
      <c r="C424" s="202" t="str">
        <f t="shared" ca="1" si="93"/>
        <v/>
      </c>
      <c r="D424" s="203" t="str">
        <f t="shared" ca="1" si="90"/>
        <v/>
      </c>
      <c r="E424" s="204">
        <f t="shared" ca="1" si="94"/>
        <v>0</v>
      </c>
      <c r="F424" s="204">
        <f t="shared" ca="1" si="95"/>
        <v>0</v>
      </c>
      <c r="G424" s="204" t="str">
        <f t="shared" ca="1" si="96"/>
        <v/>
      </c>
      <c r="H424" s="205">
        <f t="shared" ca="1" si="97"/>
        <v>0</v>
      </c>
      <c r="I424" s="206" t="str">
        <f t="shared" ca="1" si="98"/>
        <v/>
      </c>
      <c r="K424" s="206" t="str">
        <f t="shared" ca="1" si="89"/>
        <v/>
      </c>
      <c r="L424" s="265" t="str">
        <f ca="1">IF(D424="","",IFERROR(INDEX('Lifetime PD'!$C$57:$ED$105,MATCH(ECL!$D$18,'Lifetime PD'!$B$57:$B$105,0),MATCH(ECL!D424,'Lifetime PD'!$C$56:$FZ$56,0)),0))</f>
        <v/>
      </c>
      <c r="M424" s="265" t="str">
        <f t="shared" ca="1" si="91"/>
        <v/>
      </c>
      <c r="N424" s="266" t="str">
        <f t="shared" ca="1" si="92"/>
        <v/>
      </c>
      <c r="O424" s="206" t="str">
        <f t="shared" ca="1" si="99"/>
        <v/>
      </c>
      <c r="Q424" s="265" t="str">
        <f ca="1">IF(D424="","",IFERROR(INDEX('FL PD'!$C$61:$ED$109,MATCH(ECL!$D$18,'FL PD'!$B$61:$B$109,0),MATCH(ECL!D424,'FL PD'!$C$60:$FZ$60,0)),0))</f>
        <v/>
      </c>
      <c r="R424" s="265" t="str">
        <f t="shared" ca="1" si="100"/>
        <v/>
      </c>
      <c r="S424" s="206" t="str">
        <f t="shared" ca="1" si="101"/>
        <v/>
      </c>
      <c r="U424" s="75"/>
    </row>
    <row r="425" spans="2:21" ht="17.25" customHeight="1" x14ac:dyDescent="0.25">
      <c r="B425" s="207">
        <f t="shared" si="88"/>
        <v>57710</v>
      </c>
      <c r="C425" s="202" t="str">
        <f t="shared" ca="1" si="93"/>
        <v/>
      </c>
      <c r="D425" s="203" t="str">
        <f t="shared" ca="1" si="90"/>
        <v/>
      </c>
      <c r="E425" s="204">
        <f t="shared" ca="1" si="94"/>
        <v>0</v>
      </c>
      <c r="F425" s="204">
        <f t="shared" ca="1" si="95"/>
        <v>0</v>
      </c>
      <c r="G425" s="204" t="str">
        <f t="shared" ca="1" si="96"/>
        <v/>
      </c>
      <c r="H425" s="205">
        <f t="shared" ca="1" si="97"/>
        <v>0</v>
      </c>
      <c r="I425" s="206" t="str">
        <f t="shared" ca="1" si="98"/>
        <v/>
      </c>
      <c r="K425" s="206" t="str">
        <f t="shared" ca="1" si="89"/>
        <v/>
      </c>
      <c r="L425" s="265" t="str">
        <f ca="1">IF(D425="","",IFERROR(INDEX('Lifetime PD'!$C$57:$ED$105,MATCH(ECL!$D$18,'Lifetime PD'!$B$57:$B$105,0),MATCH(ECL!D425,'Lifetime PD'!$C$56:$FZ$56,0)),0))</f>
        <v/>
      </c>
      <c r="M425" s="265" t="str">
        <f t="shared" ca="1" si="91"/>
        <v/>
      </c>
      <c r="N425" s="266" t="str">
        <f t="shared" ca="1" si="92"/>
        <v/>
      </c>
      <c r="O425" s="206" t="str">
        <f t="shared" ca="1" si="99"/>
        <v/>
      </c>
      <c r="Q425" s="265" t="str">
        <f ca="1">IF(D425="","",IFERROR(INDEX('FL PD'!$C$61:$ED$109,MATCH(ECL!$D$18,'FL PD'!$B$61:$B$109,0),MATCH(ECL!D425,'FL PD'!$C$60:$FZ$60,0)),0))</f>
        <v/>
      </c>
      <c r="R425" s="265" t="str">
        <f t="shared" ca="1" si="100"/>
        <v/>
      </c>
      <c r="S425" s="206" t="str">
        <f t="shared" ca="1" si="101"/>
        <v/>
      </c>
      <c r="U425" s="75"/>
    </row>
    <row r="426" spans="2:21" ht="17.25" customHeight="1" x14ac:dyDescent="0.25">
      <c r="B426" s="207">
        <f t="shared" si="88"/>
        <v>57741</v>
      </c>
      <c r="C426" s="202" t="str">
        <f t="shared" ca="1" si="93"/>
        <v/>
      </c>
      <c r="D426" s="203" t="str">
        <f t="shared" ca="1" si="90"/>
        <v/>
      </c>
      <c r="E426" s="204">
        <f t="shared" ca="1" si="94"/>
        <v>0</v>
      </c>
      <c r="F426" s="204">
        <f t="shared" ca="1" si="95"/>
        <v>0</v>
      </c>
      <c r="G426" s="204" t="str">
        <f t="shared" ca="1" si="96"/>
        <v/>
      </c>
      <c r="H426" s="205">
        <f t="shared" ca="1" si="97"/>
        <v>0</v>
      </c>
      <c r="I426" s="206" t="str">
        <f t="shared" ca="1" si="98"/>
        <v/>
      </c>
      <c r="K426" s="206" t="str">
        <f t="shared" ca="1" si="89"/>
        <v/>
      </c>
      <c r="L426" s="265" t="str">
        <f ca="1">IF(D426="","",IFERROR(INDEX('Lifetime PD'!$C$57:$ED$105,MATCH(ECL!$D$18,'Lifetime PD'!$B$57:$B$105,0),MATCH(ECL!D426,'Lifetime PD'!$C$56:$FZ$56,0)),0))</f>
        <v/>
      </c>
      <c r="M426" s="265" t="str">
        <f t="shared" ca="1" si="91"/>
        <v/>
      </c>
      <c r="N426" s="266" t="str">
        <f t="shared" ca="1" si="92"/>
        <v/>
      </c>
      <c r="O426" s="206" t="str">
        <f t="shared" ca="1" si="99"/>
        <v/>
      </c>
      <c r="Q426" s="265" t="str">
        <f ca="1">IF(D426="","",IFERROR(INDEX('FL PD'!$C$61:$ED$109,MATCH(ECL!$D$18,'FL PD'!$B$61:$B$109,0),MATCH(ECL!D426,'FL PD'!$C$60:$FZ$60,0)),0))</f>
        <v/>
      </c>
      <c r="R426" s="265" t="str">
        <f t="shared" ca="1" si="100"/>
        <v/>
      </c>
      <c r="S426" s="206" t="str">
        <f t="shared" ca="1" si="101"/>
        <v/>
      </c>
      <c r="U426" s="75"/>
    </row>
    <row r="427" spans="2:21" ht="17.25" customHeight="1" x14ac:dyDescent="0.25">
      <c r="B427" s="207">
        <f t="shared" si="88"/>
        <v>57769</v>
      </c>
      <c r="C427" s="202" t="str">
        <f t="shared" ca="1" si="93"/>
        <v/>
      </c>
      <c r="D427" s="203" t="str">
        <f t="shared" ca="1" si="90"/>
        <v/>
      </c>
      <c r="E427" s="204">
        <f t="shared" ca="1" si="94"/>
        <v>0</v>
      </c>
      <c r="F427" s="204">
        <f t="shared" ca="1" si="95"/>
        <v>0</v>
      </c>
      <c r="G427" s="204" t="str">
        <f t="shared" ca="1" si="96"/>
        <v/>
      </c>
      <c r="H427" s="205">
        <f t="shared" ca="1" si="97"/>
        <v>0</v>
      </c>
      <c r="I427" s="206" t="str">
        <f t="shared" ca="1" si="98"/>
        <v/>
      </c>
      <c r="K427" s="206" t="str">
        <f t="shared" ca="1" si="89"/>
        <v/>
      </c>
      <c r="L427" s="265" t="str">
        <f ca="1">IF(D427="","",IFERROR(INDEX('Lifetime PD'!$C$57:$ED$105,MATCH(ECL!$D$18,'Lifetime PD'!$B$57:$B$105,0),MATCH(ECL!D427,'Lifetime PD'!$C$56:$FZ$56,0)),0))</f>
        <v/>
      </c>
      <c r="M427" s="265" t="str">
        <f t="shared" ca="1" si="91"/>
        <v/>
      </c>
      <c r="N427" s="266" t="str">
        <f t="shared" ca="1" si="92"/>
        <v/>
      </c>
      <c r="O427" s="206" t="str">
        <f t="shared" ca="1" si="99"/>
        <v/>
      </c>
      <c r="Q427" s="265" t="str">
        <f ca="1">IF(D427="","",IFERROR(INDEX('FL PD'!$C$61:$ED$109,MATCH(ECL!$D$18,'FL PD'!$B$61:$B$109,0),MATCH(ECL!D427,'FL PD'!$C$60:$FZ$60,0)),0))</f>
        <v/>
      </c>
      <c r="R427" s="265" t="str">
        <f t="shared" ca="1" si="100"/>
        <v/>
      </c>
      <c r="S427" s="206" t="str">
        <f t="shared" ca="1" si="101"/>
        <v/>
      </c>
      <c r="U427" s="75"/>
    </row>
    <row r="428" spans="2:21" ht="17.25" customHeight="1" x14ac:dyDescent="0.25">
      <c r="B428" s="207">
        <f t="shared" si="88"/>
        <v>57800</v>
      </c>
      <c r="C428" s="202" t="str">
        <f t="shared" ca="1" si="93"/>
        <v/>
      </c>
      <c r="D428" s="203" t="str">
        <f t="shared" ca="1" si="90"/>
        <v/>
      </c>
      <c r="E428" s="204">
        <f t="shared" ca="1" si="94"/>
        <v>0</v>
      </c>
      <c r="F428" s="204">
        <f t="shared" ca="1" si="95"/>
        <v>0</v>
      </c>
      <c r="G428" s="204" t="str">
        <f t="shared" ca="1" si="96"/>
        <v/>
      </c>
      <c r="H428" s="205">
        <f t="shared" ca="1" si="97"/>
        <v>0</v>
      </c>
      <c r="I428" s="206" t="str">
        <f t="shared" ca="1" si="98"/>
        <v/>
      </c>
      <c r="K428" s="206" t="str">
        <f t="shared" ca="1" si="89"/>
        <v/>
      </c>
      <c r="L428" s="265" t="str">
        <f ca="1">IF(D428="","",IFERROR(INDEX('Lifetime PD'!$C$57:$ED$105,MATCH(ECL!$D$18,'Lifetime PD'!$B$57:$B$105,0),MATCH(ECL!D428,'Lifetime PD'!$C$56:$FZ$56,0)),0))</f>
        <v/>
      </c>
      <c r="M428" s="265" t="str">
        <f t="shared" ca="1" si="91"/>
        <v/>
      </c>
      <c r="N428" s="266" t="str">
        <f t="shared" ca="1" si="92"/>
        <v/>
      </c>
      <c r="O428" s="206" t="str">
        <f t="shared" ca="1" si="99"/>
        <v/>
      </c>
      <c r="Q428" s="265" t="str">
        <f ca="1">IF(D428="","",IFERROR(INDEX('FL PD'!$C$61:$ED$109,MATCH(ECL!$D$18,'FL PD'!$B$61:$B$109,0),MATCH(ECL!D428,'FL PD'!$C$60:$FZ$60,0)),0))</f>
        <v/>
      </c>
      <c r="R428" s="265" t="str">
        <f t="shared" ca="1" si="100"/>
        <v/>
      </c>
      <c r="S428" s="206" t="str">
        <f t="shared" ca="1" si="101"/>
        <v/>
      </c>
      <c r="U428" s="75"/>
    </row>
    <row r="429" spans="2:21" ht="17.25" customHeight="1" x14ac:dyDescent="0.25">
      <c r="B429" s="207">
        <f t="shared" si="88"/>
        <v>57830</v>
      </c>
      <c r="C429" s="202" t="str">
        <f t="shared" ca="1" si="93"/>
        <v/>
      </c>
      <c r="D429" s="203" t="str">
        <f t="shared" ca="1" si="90"/>
        <v/>
      </c>
      <c r="E429" s="204">
        <f t="shared" ca="1" si="94"/>
        <v>0</v>
      </c>
      <c r="F429" s="204">
        <f t="shared" ca="1" si="95"/>
        <v>0</v>
      </c>
      <c r="G429" s="204" t="str">
        <f t="shared" ca="1" si="96"/>
        <v/>
      </c>
      <c r="H429" s="205">
        <f t="shared" ca="1" si="97"/>
        <v>0</v>
      </c>
      <c r="I429" s="206" t="str">
        <f t="shared" ca="1" si="98"/>
        <v/>
      </c>
      <c r="K429" s="206" t="str">
        <f t="shared" ca="1" si="89"/>
        <v/>
      </c>
      <c r="L429" s="265" t="str">
        <f ca="1">IF(D429="","",IFERROR(INDEX('Lifetime PD'!$C$57:$ED$105,MATCH(ECL!$D$18,'Lifetime PD'!$B$57:$B$105,0),MATCH(ECL!D429,'Lifetime PD'!$C$56:$FZ$56,0)),0))</f>
        <v/>
      </c>
      <c r="M429" s="265" t="str">
        <f t="shared" ca="1" si="91"/>
        <v/>
      </c>
      <c r="N429" s="266" t="str">
        <f t="shared" ca="1" si="92"/>
        <v/>
      </c>
      <c r="O429" s="206" t="str">
        <f t="shared" ca="1" si="99"/>
        <v/>
      </c>
      <c r="Q429" s="265" t="str">
        <f ca="1">IF(D429="","",IFERROR(INDEX('FL PD'!$C$61:$ED$109,MATCH(ECL!$D$18,'FL PD'!$B$61:$B$109,0),MATCH(ECL!D429,'FL PD'!$C$60:$FZ$60,0)),0))</f>
        <v/>
      </c>
      <c r="R429" s="265" t="str">
        <f t="shared" ca="1" si="100"/>
        <v/>
      </c>
      <c r="S429" s="206" t="str">
        <f t="shared" ca="1" si="101"/>
        <v/>
      </c>
      <c r="U429" s="75"/>
    </row>
    <row r="430" spans="2:21" ht="17.25" customHeight="1" x14ac:dyDescent="0.25">
      <c r="B430" s="207">
        <f t="shared" si="88"/>
        <v>57861</v>
      </c>
      <c r="C430" s="202" t="str">
        <f t="shared" ca="1" si="93"/>
        <v/>
      </c>
      <c r="D430" s="203" t="str">
        <f t="shared" ca="1" si="90"/>
        <v/>
      </c>
      <c r="E430" s="204">
        <f t="shared" ca="1" si="94"/>
        <v>0</v>
      </c>
      <c r="F430" s="204">
        <f t="shared" ca="1" si="95"/>
        <v>0</v>
      </c>
      <c r="G430" s="204" t="str">
        <f t="shared" ca="1" si="96"/>
        <v/>
      </c>
      <c r="H430" s="205">
        <f t="shared" ca="1" si="97"/>
        <v>0</v>
      </c>
      <c r="I430" s="206" t="str">
        <f t="shared" ca="1" si="98"/>
        <v/>
      </c>
      <c r="K430" s="206" t="str">
        <f t="shared" ca="1" si="89"/>
        <v/>
      </c>
      <c r="L430" s="265" t="str">
        <f ca="1">IF(D430="","",IFERROR(INDEX('Lifetime PD'!$C$57:$ED$105,MATCH(ECL!$D$18,'Lifetime PD'!$B$57:$B$105,0),MATCH(ECL!D430,'Lifetime PD'!$C$56:$FZ$56,0)),0))</f>
        <v/>
      </c>
      <c r="M430" s="265" t="str">
        <f t="shared" ca="1" si="91"/>
        <v/>
      </c>
      <c r="N430" s="266" t="str">
        <f t="shared" ca="1" si="92"/>
        <v/>
      </c>
      <c r="O430" s="206" t="str">
        <f t="shared" ca="1" si="99"/>
        <v/>
      </c>
      <c r="Q430" s="265" t="str">
        <f ca="1">IF(D430="","",IFERROR(INDEX('FL PD'!$C$61:$ED$109,MATCH(ECL!$D$18,'FL PD'!$B$61:$B$109,0),MATCH(ECL!D430,'FL PD'!$C$60:$FZ$60,0)),0))</f>
        <v/>
      </c>
      <c r="R430" s="265" t="str">
        <f t="shared" ca="1" si="100"/>
        <v/>
      </c>
      <c r="S430" s="206" t="str">
        <f t="shared" ca="1" si="101"/>
        <v/>
      </c>
      <c r="U430" s="75"/>
    </row>
    <row r="431" spans="2:21" ht="17.25" customHeight="1" x14ac:dyDescent="0.25">
      <c r="B431" s="207">
        <f t="shared" si="88"/>
        <v>57891</v>
      </c>
      <c r="C431" s="202" t="str">
        <f t="shared" ca="1" si="93"/>
        <v/>
      </c>
      <c r="D431" s="203" t="str">
        <f t="shared" ca="1" si="90"/>
        <v/>
      </c>
      <c r="E431" s="204">
        <f t="shared" ca="1" si="94"/>
        <v>0</v>
      </c>
      <c r="F431" s="204">
        <f t="shared" ca="1" si="95"/>
        <v>0</v>
      </c>
      <c r="G431" s="204" t="str">
        <f t="shared" ca="1" si="96"/>
        <v/>
      </c>
      <c r="H431" s="205">
        <f t="shared" ca="1" si="97"/>
        <v>0</v>
      </c>
      <c r="I431" s="206" t="str">
        <f t="shared" ca="1" si="98"/>
        <v/>
      </c>
      <c r="K431" s="206" t="str">
        <f t="shared" ca="1" si="89"/>
        <v/>
      </c>
      <c r="L431" s="265" t="str">
        <f ca="1">IF(D431="","",IFERROR(INDEX('Lifetime PD'!$C$57:$ED$105,MATCH(ECL!$D$18,'Lifetime PD'!$B$57:$B$105,0),MATCH(ECL!D431,'Lifetime PD'!$C$56:$FZ$56,0)),0))</f>
        <v/>
      </c>
      <c r="M431" s="265" t="str">
        <f t="shared" ca="1" si="91"/>
        <v/>
      </c>
      <c r="N431" s="266" t="str">
        <f t="shared" ca="1" si="92"/>
        <v/>
      </c>
      <c r="O431" s="206" t="str">
        <f t="shared" ca="1" si="99"/>
        <v/>
      </c>
      <c r="Q431" s="265" t="str">
        <f ca="1">IF(D431="","",IFERROR(INDEX('FL PD'!$C$61:$ED$109,MATCH(ECL!$D$18,'FL PD'!$B$61:$B$109,0),MATCH(ECL!D431,'FL PD'!$C$60:$FZ$60,0)),0))</f>
        <v/>
      </c>
      <c r="R431" s="265" t="str">
        <f t="shared" ca="1" si="100"/>
        <v/>
      </c>
      <c r="S431" s="206" t="str">
        <f t="shared" ca="1" si="101"/>
        <v/>
      </c>
      <c r="U431" s="75"/>
    </row>
    <row r="432" spans="2:21" ht="17.25" customHeight="1" x14ac:dyDescent="0.25">
      <c r="B432" s="207">
        <f t="shared" si="88"/>
        <v>57922</v>
      </c>
      <c r="C432" s="202" t="str">
        <f t="shared" ca="1" si="93"/>
        <v/>
      </c>
      <c r="D432" s="203" t="str">
        <f t="shared" ca="1" si="90"/>
        <v/>
      </c>
      <c r="E432" s="204">
        <f t="shared" ca="1" si="94"/>
        <v>0</v>
      </c>
      <c r="F432" s="204">
        <f t="shared" ca="1" si="95"/>
        <v>0</v>
      </c>
      <c r="G432" s="204" t="str">
        <f t="shared" ca="1" si="96"/>
        <v/>
      </c>
      <c r="H432" s="205">
        <f t="shared" ca="1" si="97"/>
        <v>0</v>
      </c>
      <c r="I432" s="206" t="str">
        <f t="shared" ca="1" si="98"/>
        <v/>
      </c>
      <c r="K432" s="206" t="str">
        <f t="shared" ca="1" si="89"/>
        <v/>
      </c>
      <c r="L432" s="265" t="str">
        <f ca="1">IF(D432="","",IFERROR(INDEX('Lifetime PD'!$C$57:$ED$105,MATCH(ECL!$D$18,'Lifetime PD'!$B$57:$B$105,0),MATCH(ECL!D432,'Lifetime PD'!$C$56:$FZ$56,0)),0))</f>
        <v/>
      </c>
      <c r="M432" s="265" t="str">
        <f t="shared" ca="1" si="91"/>
        <v/>
      </c>
      <c r="N432" s="266" t="str">
        <f t="shared" ca="1" si="92"/>
        <v/>
      </c>
      <c r="O432" s="206" t="str">
        <f t="shared" ca="1" si="99"/>
        <v/>
      </c>
      <c r="Q432" s="265" t="str">
        <f ca="1">IF(D432="","",IFERROR(INDEX('FL PD'!$C$61:$ED$109,MATCH(ECL!$D$18,'FL PD'!$B$61:$B$109,0),MATCH(ECL!D432,'FL PD'!$C$60:$FZ$60,0)),0))</f>
        <v/>
      </c>
      <c r="R432" s="265" t="str">
        <f t="shared" ca="1" si="100"/>
        <v/>
      </c>
      <c r="S432" s="206" t="str">
        <f t="shared" ca="1" si="101"/>
        <v/>
      </c>
      <c r="U432" s="75"/>
    </row>
    <row r="433" spans="2:21" ht="17.25" customHeight="1" x14ac:dyDescent="0.25">
      <c r="B433" s="207">
        <f t="shared" si="88"/>
        <v>57953</v>
      </c>
      <c r="C433" s="202" t="str">
        <f t="shared" ca="1" si="93"/>
        <v/>
      </c>
      <c r="D433" s="203" t="str">
        <f t="shared" ca="1" si="90"/>
        <v/>
      </c>
      <c r="E433" s="204">
        <f t="shared" ca="1" si="94"/>
        <v>0</v>
      </c>
      <c r="F433" s="204">
        <f t="shared" ca="1" si="95"/>
        <v>0</v>
      </c>
      <c r="G433" s="204" t="str">
        <f t="shared" ca="1" si="96"/>
        <v/>
      </c>
      <c r="H433" s="205">
        <f t="shared" ca="1" si="97"/>
        <v>0</v>
      </c>
      <c r="I433" s="206" t="str">
        <f t="shared" ca="1" si="98"/>
        <v/>
      </c>
      <c r="K433" s="206" t="str">
        <f t="shared" ca="1" si="89"/>
        <v/>
      </c>
      <c r="L433" s="265" t="str">
        <f ca="1">IF(D433="","",IFERROR(INDEX('Lifetime PD'!$C$57:$ED$105,MATCH(ECL!$D$18,'Lifetime PD'!$B$57:$B$105,0),MATCH(ECL!D433,'Lifetime PD'!$C$56:$FZ$56,0)),0))</f>
        <v/>
      </c>
      <c r="M433" s="265" t="str">
        <f t="shared" ca="1" si="91"/>
        <v/>
      </c>
      <c r="N433" s="266" t="str">
        <f t="shared" ca="1" si="92"/>
        <v/>
      </c>
      <c r="O433" s="206" t="str">
        <f t="shared" ca="1" si="99"/>
        <v/>
      </c>
      <c r="Q433" s="265" t="str">
        <f ca="1">IF(D433="","",IFERROR(INDEX('FL PD'!$C$61:$ED$109,MATCH(ECL!$D$18,'FL PD'!$B$61:$B$109,0),MATCH(ECL!D433,'FL PD'!$C$60:$FZ$60,0)),0))</f>
        <v/>
      </c>
      <c r="R433" s="265" t="str">
        <f t="shared" ca="1" si="100"/>
        <v/>
      </c>
      <c r="S433" s="206" t="str">
        <f t="shared" ca="1" si="101"/>
        <v/>
      </c>
      <c r="U433" s="75"/>
    </row>
    <row r="434" spans="2:21" ht="17.25" customHeight="1" x14ac:dyDescent="0.25">
      <c r="B434" s="207">
        <f t="shared" si="88"/>
        <v>57983</v>
      </c>
      <c r="C434" s="202" t="str">
        <f t="shared" ca="1" si="93"/>
        <v/>
      </c>
      <c r="D434" s="203" t="str">
        <f t="shared" ca="1" si="90"/>
        <v/>
      </c>
      <c r="E434" s="204">
        <f t="shared" ca="1" si="94"/>
        <v>0</v>
      </c>
      <c r="F434" s="204">
        <f t="shared" ca="1" si="95"/>
        <v>0</v>
      </c>
      <c r="G434" s="204" t="str">
        <f t="shared" ca="1" si="96"/>
        <v/>
      </c>
      <c r="H434" s="205">
        <f t="shared" ca="1" si="97"/>
        <v>0</v>
      </c>
      <c r="I434" s="206" t="str">
        <f t="shared" ca="1" si="98"/>
        <v/>
      </c>
      <c r="K434" s="206" t="str">
        <f t="shared" ca="1" si="89"/>
        <v/>
      </c>
      <c r="L434" s="265" t="str">
        <f ca="1">IF(D434="","",IFERROR(INDEX('Lifetime PD'!$C$57:$ED$105,MATCH(ECL!$D$18,'Lifetime PD'!$B$57:$B$105,0),MATCH(ECL!D434,'Lifetime PD'!$C$56:$FZ$56,0)),0))</f>
        <v/>
      </c>
      <c r="M434" s="265" t="str">
        <f t="shared" ca="1" si="91"/>
        <v/>
      </c>
      <c r="N434" s="266" t="str">
        <f t="shared" ca="1" si="92"/>
        <v/>
      </c>
      <c r="O434" s="206" t="str">
        <f t="shared" ca="1" si="99"/>
        <v/>
      </c>
      <c r="Q434" s="265" t="str">
        <f ca="1">IF(D434="","",IFERROR(INDEX('FL PD'!$C$61:$ED$109,MATCH(ECL!$D$18,'FL PD'!$B$61:$B$109,0),MATCH(ECL!D434,'FL PD'!$C$60:$FZ$60,0)),0))</f>
        <v/>
      </c>
      <c r="R434" s="265" t="str">
        <f t="shared" ca="1" si="100"/>
        <v/>
      </c>
      <c r="S434" s="206" t="str">
        <f t="shared" ca="1" si="101"/>
        <v/>
      </c>
      <c r="U434" s="75"/>
    </row>
    <row r="435" spans="2:21" ht="17.25" customHeight="1" x14ac:dyDescent="0.25">
      <c r="B435" s="207">
        <f t="shared" si="88"/>
        <v>58014</v>
      </c>
      <c r="C435" s="202" t="str">
        <f t="shared" ca="1" si="93"/>
        <v/>
      </c>
      <c r="D435" s="203" t="str">
        <f t="shared" ca="1" si="90"/>
        <v/>
      </c>
      <c r="E435" s="204">
        <f t="shared" ca="1" si="94"/>
        <v>0</v>
      </c>
      <c r="F435" s="204">
        <f t="shared" ca="1" si="95"/>
        <v>0</v>
      </c>
      <c r="G435" s="204" t="str">
        <f t="shared" ca="1" si="96"/>
        <v/>
      </c>
      <c r="H435" s="205">
        <f t="shared" ca="1" si="97"/>
        <v>0</v>
      </c>
      <c r="I435" s="206" t="str">
        <f t="shared" ca="1" si="98"/>
        <v/>
      </c>
      <c r="K435" s="206" t="str">
        <f t="shared" ca="1" si="89"/>
        <v/>
      </c>
      <c r="L435" s="265" t="str">
        <f ca="1">IF(D435="","",IFERROR(INDEX('Lifetime PD'!$C$57:$ED$105,MATCH(ECL!$D$18,'Lifetime PD'!$B$57:$B$105,0),MATCH(ECL!D435,'Lifetime PD'!$C$56:$FZ$56,0)),0))</f>
        <v/>
      </c>
      <c r="M435" s="265" t="str">
        <f t="shared" ca="1" si="91"/>
        <v/>
      </c>
      <c r="N435" s="266" t="str">
        <f t="shared" ca="1" si="92"/>
        <v/>
      </c>
      <c r="O435" s="206" t="str">
        <f t="shared" ca="1" si="99"/>
        <v/>
      </c>
      <c r="Q435" s="265" t="str">
        <f ca="1">IF(D435="","",IFERROR(INDEX('FL PD'!$C$61:$ED$109,MATCH(ECL!$D$18,'FL PD'!$B$61:$B$109,0),MATCH(ECL!D435,'FL PD'!$C$60:$FZ$60,0)),0))</f>
        <v/>
      </c>
      <c r="R435" s="265" t="str">
        <f t="shared" ca="1" si="100"/>
        <v/>
      </c>
      <c r="S435" s="206" t="str">
        <f t="shared" ca="1" si="101"/>
        <v/>
      </c>
      <c r="U435" s="75"/>
    </row>
    <row r="436" spans="2:21" ht="17.25" customHeight="1" x14ac:dyDescent="0.25">
      <c r="B436" s="207">
        <f t="shared" si="88"/>
        <v>58044</v>
      </c>
      <c r="C436" s="202" t="str">
        <f t="shared" ca="1" si="93"/>
        <v/>
      </c>
      <c r="D436" s="203" t="str">
        <f t="shared" ca="1" si="90"/>
        <v/>
      </c>
      <c r="E436" s="204">
        <f t="shared" ca="1" si="94"/>
        <v>0</v>
      </c>
      <c r="F436" s="204">
        <f t="shared" ca="1" si="95"/>
        <v>0</v>
      </c>
      <c r="G436" s="204" t="str">
        <f t="shared" ca="1" si="96"/>
        <v/>
      </c>
      <c r="H436" s="205">
        <f t="shared" ca="1" si="97"/>
        <v>0</v>
      </c>
      <c r="I436" s="206" t="str">
        <f t="shared" ca="1" si="98"/>
        <v/>
      </c>
      <c r="K436" s="206" t="str">
        <f t="shared" ca="1" si="89"/>
        <v/>
      </c>
      <c r="L436" s="265" t="str">
        <f ca="1">IF(D436="","",IFERROR(INDEX('Lifetime PD'!$C$57:$ED$105,MATCH(ECL!$D$18,'Lifetime PD'!$B$57:$B$105,0),MATCH(ECL!D436,'Lifetime PD'!$C$56:$FZ$56,0)),0))</f>
        <v/>
      </c>
      <c r="M436" s="265" t="str">
        <f t="shared" ca="1" si="91"/>
        <v/>
      </c>
      <c r="N436" s="266" t="str">
        <f t="shared" ca="1" si="92"/>
        <v/>
      </c>
      <c r="O436" s="206" t="str">
        <f t="shared" ca="1" si="99"/>
        <v/>
      </c>
      <c r="Q436" s="265" t="str">
        <f ca="1">IF(D436="","",IFERROR(INDEX('FL PD'!$C$61:$ED$109,MATCH(ECL!$D$18,'FL PD'!$B$61:$B$109,0),MATCH(ECL!D436,'FL PD'!$C$60:$FZ$60,0)),0))</f>
        <v/>
      </c>
      <c r="R436" s="265" t="str">
        <f t="shared" ca="1" si="100"/>
        <v/>
      </c>
      <c r="S436" s="206" t="str">
        <f t="shared" ca="1" si="101"/>
        <v/>
      </c>
      <c r="U436" s="75"/>
    </row>
    <row r="437" spans="2:21" ht="17.25" customHeight="1" x14ac:dyDescent="0.25">
      <c r="B437" s="207">
        <f t="shared" si="88"/>
        <v>58075</v>
      </c>
      <c r="C437" s="202" t="str">
        <f t="shared" ca="1" si="93"/>
        <v/>
      </c>
      <c r="D437" s="203" t="str">
        <f t="shared" ca="1" si="90"/>
        <v/>
      </c>
      <c r="E437" s="204">
        <f t="shared" ca="1" si="94"/>
        <v>0</v>
      </c>
      <c r="F437" s="204">
        <f t="shared" ca="1" si="95"/>
        <v>0</v>
      </c>
      <c r="G437" s="204" t="str">
        <f t="shared" ca="1" si="96"/>
        <v/>
      </c>
      <c r="H437" s="205">
        <f t="shared" ca="1" si="97"/>
        <v>0</v>
      </c>
      <c r="I437" s="206" t="str">
        <f t="shared" ca="1" si="98"/>
        <v/>
      </c>
      <c r="K437" s="206" t="str">
        <f t="shared" ca="1" si="89"/>
        <v/>
      </c>
      <c r="L437" s="265" t="str">
        <f ca="1">IF(D437="","",IFERROR(INDEX('Lifetime PD'!$C$57:$ED$105,MATCH(ECL!$D$18,'Lifetime PD'!$B$57:$B$105,0),MATCH(ECL!D437,'Lifetime PD'!$C$56:$FZ$56,0)),0))</f>
        <v/>
      </c>
      <c r="M437" s="265" t="str">
        <f t="shared" ca="1" si="91"/>
        <v/>
      </c>
      <c r="N437" s="266" t="str">
        <f t="shared" ca="1" si="92"/>
        <v/>
      </c>
      <c r="O437" s="206" t="str">
        <f t="shared" ca="1" si="99"/>
        <v/>
      </c>
      <c r="Q437" s="265" t="str">
        <f ca="1">IF(D437="","",IFERROR(INDEX('FL PD'!$C$61:$ED$109,MATCH(ECL!$D$18,'FL PD'!$B$61:$B$109,0),MATCH(ECL!D437,'FL PD'!$C$60:$FZ$60,0)),0))</f>
        <v/>
      </c>
      <c r="R437" s="265" t="str">
        <f t="shared" ca="1" si="100"/>
        <v/>
      </c>
      <c r="S437" s="206" t="str">
        <f t="shared" ca="1" si="101"/>
        <v/>
      </c>
      <c r="U437" s="75"/>
    </row>
    <row r="438" spans="2:21" ht="17.25" customHeight="1" x14ac:dyDescent="0.25">
      <c r="B438" s="207">
        <f t="shared" si="88"/>
        <v>58106</v>
      </c>
      <c r="C438" s="202" t="str">
        <f t="shared" ca="1" si="93"/>
        <v/>
      </c>
      <c r="D438" s="203" t="str">
        <f t="shared" ca="1" si="90"/>
        <v/>
      </c>
      <c r="E438" s="204">
        <f t="shared" ca="1" si="94"/>
        <v>0</v>
      </c>
      <c r="F438" s="204">
        <f t="shared" ca="1" si="95"/>
        <v>0</v>
      </c>
      <c r="G438" s="204" t="str">
        <f t="shared" ca="1" si="96"/>
        <v/>
      </c>
      <c r="H438" s="205">
        <f t="shared" ca="1" si="97"/>
        <v>0</v>
      </c>
      <c r="I438" s="206" t="str">
        <f t="shared" ca="1" si="98"/>
        <v/>
      </c>
      <c r="K438" s="206" t="str">
        <f t="shared" ca="1" si="89"/>
        <v/>
      </c>
      <c r="L438" s="265" t="str">
        <f ca="1">IF(D438="","",IFERROR(INDEX('Lifetime PD'!$C$57:$ED$105,MATCH(ECL!$D$18,'Lifetime PD'!$B$57:$B$105,0),MATCH(ECL!D438,'Lifetime PD'!$C$56:$FZ$56,0)),0))</f>
        <v/>
      </c>
      <c r="M438" s="265" t="str">
        <f t="shared" ca="1" si="91"/>
        <v/>
      </c>
      <c r="N438" s="266" t="str">
        <f t="shared" ca="1" si="92"/>
        <v/>
      </c>
      <c r="O438" s="206" t="str">
        <f t="shared" ca="1" si="99"/>
        <v/>
      </c>
      <c r="Q438" s="265" t="str">
        <f ca="1">IF(D438="","",IFERROR(INDEX('FL PD'!$C$61:$ED$109,MATCH(ECL!$D$18,'FL PD'!$B$61:$B$109,0),MATCH(ECL!D438,'FL PD'!$C$60:$FZ$60,0)),0))</f>
        <v/>
      </c>
      <c r="R438" s="265" t="str">
        <f t="shared" ca="1" si="100"/>
        <v/>
      </c>
      <c r="S438" s="206" t="str">
        <f t="shared" ca="1" si="101"/>
        <v/>
      </c>
      <c r="U438" s="75"/>
    </row>
    <row r="439" spans="2:21" ht="17.25" customHeight="1" x14ac:dyDescent="0.25">
      <c r="B439" s="207">
        <f t="shared" si="88"/>
        <v>58134</v>
      </c>
      <c r="C439" s="202" t="str">
        <f t="shared" ca="1" si="93"/>
        <v/>
      </c>
      <c r="D439" s="203" t="str">
        <f t="shared" ca="1" si="90"/>
        <v/>
      </c>
      <c r="E439" s="204">
        <f t="shared" ca="1" si="94"/>
        <v>0</v>
      </c>
      <c r="F439" s="204">
        <f t="shared" ca="1" si="95"/>
        <v>0</v>
      </c>
      <c r="G439" s="204" t="str">
        <f t="shared" ca="1" si="96"/>
        <v/>
      </c>
      <c r="H439" s="205">
        <f t="shared" ca="1" si="97"/>
        <v>0</v>
      </c>
      <c r="I439" s="206" t="str">
        <f t="shared" ca="1" si="98"/>
        <v/>
      </c>
      <c r="K439" s="206" t="str">
        <f t="shared" ca="1" si="89"/>
        <v/>
      </c>
      <c r="L439" s="265" t="str">
        <f ca="1">IF(D439="","",IFERROR(INDEX('Lifetime PD'!$C$57:$ED$105,MATCH(ECL!$D$18,'Lifetime PD'!$B$57:$B$105,0),MATCH(ECL!D439,'Lifetime PD'!$C$56:$FZ$56,0)),0))</f>
        <v/>
      </c>
      <c r="M439" s="265" t="str">
        <f t="shared" ca="1" si="91"/>
        <v/>
      </c>
      <c r="N439" s="266" t="str">
        <f t="shared" ca="1" si="92"/>
        <v/>
      </c>
      <c r="O439" s="206" t="str">
        <f t="shared" ca="1" si="99"/>
        <v/>
      </c>
      <c r="Q439" s="265" t="str">
        <f ca="1">IF(D439="","",IFERROR(INDEX('FL PD'!$C$61:$ED$109,MATCH(ECL!$D$18,'FL PD'!$B$61:$B$109,0),MATCH(ECL!D439,'FL PD'!$C$60:$FZ$60,0)),0))</f>
        <v/>
      </c>
      <c r="R439" s="265" t="str">
        <f t="shared" ca="1" si="100"/>
        <v/>
      </c>
      <c r="S439" s="206" t="str">
        <f t="shared" ca="1" si="101"/>
        <v/>
      </c>
      <c r="U439" s="75"/>
    </row>
    <row r="440" spans="2:21" ht="17.25" customHeight="1" x14ac:dyDescent="0.25">
      <c r="B440" s="207">
        <f t="shared" si="88"/>
        <v>58165</v>
      </c>
      <c r="C440" s="202" t="str">
        <f t="shared" ca="1" si="93"/>
        <v/>
      </c>
      <c r="D440" s="203" t="str">
        <f t="shared" ca="1" si="90"/>
        <v/>
      </c>
      <c r="E440" s="204">
        <f t="shared" ca="1" si="94"/>
        <v>0</v>
      </c>
      <c r="F440" s="204">
        <f t="shared" ca="1" si="95"/>
        <v>0</v>
      </c>
      <c r="G440" s="204" t="str">
        <f t="shared" ca="1" si="96"/>
        <v/>
      </c>
      <c r="H440" s="205">
        <f t="shared" ca="1" si="97"/>
        <v>0</v>
      </c>
      <c r="I440" s="206" t="str">
        <f t="shared" ca="1" si="98"/>
        <v/>
      </c>
      <c r="K440" s="206" t="str">
        <f t="shared" ca="1" si="89"/>
        <v/>
      </c>
      <c r="L440" s="265" t="str">
        <f ca="1">IF(D440="","",IFERROR(INDEX('Lifetime PD'!$C$57:$ED$105,MATCH(ECL!$D$18,'Lifetime PD'!$B$57:$B$105,0),MATCH(ECL!D440,'Lifetime PD'!$C$56:$FZ$56,0)),0))</f>
        <v/>
      </c>
      <c r="M440" s="265" t="str">
        <f t="shared" ca="1" si="91"/>
        <v/>
      </c>
      <c r="N440" s="266" t="str">
        <f t="shared" ca="1" si="92"/>
        <v/>
      </c>
      <c r="O440" s="206" t="str">
        <f t="shared" ca="1" si="99"/>
        <v/>
      </c>
      <c r="Q440" s="265" t="str">
        <f ca="1">IF(D440="","",IFERROR(INDEX('FL PD'!$C$61:$ED$109,MATCH(ECL!$D$18,'FL PD'!$B$61:$B$109,0),MATCH(ECL!D440,'FL PD'!$C$60:$FZ$60,0)),0))</f>
        <v/>
      </c>
      <c r="R440" s="265" t="str">
        <f t="shared" ca="1" si="100"/>
        <v/>
      </c>
      <c r="S440" s="206" t="str">
        <f t="shared" ca="1" si="101"/>
        <v/>
      </c>
      <c r="U440" s="75"/>
    </row>
    <row r="441" spans="2:21" ht="17.25" customHeight="1" x14ac:dyDescent="0.25">
      <c r="B441" s="207">
        <f t="shared" si="88"/>
        <v>58195</v>
      </c>
      <c r="C441" s="202" t="str">
        <f t="shared" ca="1" si="93"/>
        <v/>
      </c>
      <c r="D441" s="203" t="str">
        <f t="shared" ca="1" si="90"/>
        <v/>
      </c>
      <c r="E441" s="204">
        <f t="shared" ca="1" si="94"/>
        <v>0</v>
      </c>
      <c r="F441" s="204">
        <f t="shared" ca="1" si="95"/>
        <v>0</v>
      </c>
      <c r="G441" s="204" t="str">
        <f t="shared" ca="1" si="96"/>
        <v/>
      </c>
      <c r="H441" s="205">
        <f t="shared" ca="1" si="97"/>
        <v>0</v>
      </c>
      <c r="I441" s="206" t="str">
        <f t="shared" ca="1" si="98"/>
        <v/>
      </c>
      <c r="K441" s="206" t="str">
        <f t="shared" ca="1" si="89"/>
        <v/>
      </c>
      <c r="L441" s="265" t="str">
        <f ca="1">IF(D441="","",IFERROR(INDEX('Lifetime PD'!$C$57:$ED$105,MATCH(ECL!$D$18,'Lifetime PD'!$B$57:$B$105,0),MATCH(ECL!D441,'Lifetime PD'!$C$56:$FZ$56,0)),0))</f>
        <v/>
      </c>
      <c r="M441" s="265" t="str">
        <f t="shared" ca="1" si="91"/>
        <v/>
      </c>
      <c r="N441" s="266" t="str">
        <f t="shared" ca="1" si="92"/>
        <v/>
      </c>
      <c r="O441" s="206" t="str">
        <f t="shared" ca="1" si="99"/>
        <v/>
      </c>
      <c r="Q441" s="265" t="str">
        <f ca="1">IF(D441="","",IFERROR(INDEX('FL PD'!$C$61:$ED$109,MATCH(ECL!$D$18,'FL PD'!$B$61:$B$109,0),MATCH(ECL!D441,'FL PD'!$C$60:$FZ$60,0)),0))</f>
        <v/>
      </c>
      <c r="R441" s="265" t="str">
        <f t="shared" ca="1" si="100"/>
        <v/>
      </c>
      <c r="S441" s="206" t="str">
        <f t="shared" ca="1" si="101"/>
        <v/>
      </c>
      <c r="U441" s="75"/>
    </row>
    <row r="442" spans="2:21" ht="17.25" customHeight="1" x14ac:dyDescent="0.25">
      <c r="B442" s="207">
        <f t="shared" si="88"/>
        <v>58226</v>
      </c>
      <c r="C442" s="202" t="str">
        <f t="shared" ca="1" si="93"/>
        <v/>
      </c>
      <c r="D442" s="203" t="str">
        <f t="shared" ca="1" si="90"/>
        <v/>
      </c>
      <c r="E442" s="204">
        <f t="shared" ca="1" si="94"/>
        <v>0</v>
      </c>
      <c r="F442" s="204">
        <f t="shared" ca="1" si="95"/>
        <v>0</v>
      </c>
      <c r="G442" s="204" t="str">
        <f t="shared" ca="1" si="96"/>
        <v/>
      </c>
      <c r="H442" s="205">
        <f t="shared" ca="1" si="97"/>
        <v>0</v>
      </c>
      <c r="I442" s="206" t="str">
        <f t="shared" ca="1" si="98"/>
        <v/>
      </c>
      <c r="K442" s="206" t="str">
        <f t="shared" ca="1" si="89"/>
        <v/>
      </c>
      <c r="L442" s="265" t="str">
        <f ca="1">IF(D442="","",IFERROR(INDEX('Lifetime PD'!$C$57:$ED$105,MATCH(ECL!$D$18,'Lifetime PD'!$B$57:$B$105,0),MATCH(ECL!D442,'Lifetime PD'!$C$56:$FZ$56,0)),0))</f>
        <v/>
      </c>
      <c r="M442" s="265" t="str">
        <f t="shared" ca="1" si="91"/>
        <v/>
      </c>
      <c r="N442" s="266" t="str">
        <f t="shared" ca="1" si="92"/>
        <v/>
      </c>
      <c r="O442" s="206" t="str">
        <f t="shared" ca="1" si="99"/>
        <v/>
      </c>
      <c r="Q442" s="265" t="str">
        <f ca="1">IF(D442="","",IFERROR(INDEX('FL PD'!$C$61:$ED$109,MATCH(ECL!$D$18,'FL PD'!$B$61:$B$109,0),MATCH(ECL!D442,'FL PD'!$C$60:$FZ$60,0)),0))</f>
        <v/>
      </c>
      <c r="R442" s="265" t="str">
        <f t="shared" ca="1" si="100"/>
        <v/>
      </c>
      <c r="S442" s="206" t="str">
        <f t="shared" ca="1" si="101"/>
        <v/>
      </c>
      <c r="U442" s="75"/>
    </row>
    <row r="443" spans="2:21" ht="17.25" customHeight="1" x14ac:dyDescent="0.25">
      <c r="B443" s="207">
        <f t="shared" si="88"/>
        <v>58256</v>
      </c>
      <c r="C443" s="202" t="str">
        <f t="shared" ca="1" si="93"/>
        <v/>
      </c>
      <c r="D443" s="203" t="str">
        <f t="shared" ca="1" si="90"/>
        <v/>
      </c>
      <c r="E443" s="204">
        <f t="shared" ca="1" si="94"/>
        <v>0</v>
      </c>
      <c r="F443" s="204">
        <f t="shared" ca="1" si="95"/>
        <v>0</v>
      </c>
      <c r="G443" s="204" t="str">
        <f t="shared" ca="1" si="96"/>
        <v/>
      </c>
      <c r="H443" s="205">
        <f t="shared" ca="1" si="97"/>
        <v>0</v>
      </c>
      <c r="I443" s="206" t="str">
        <f t="shared" ca="1" si="98"/>
        <v/>
      </c>
      <c r="K443" s="206" t="str">
        <f t="shared" ca="1" si="89"/>
        <v/>
      </c>
      <c r="L443" s="265" t="str">
        <f ca="1">IF(D443="","",IFERROR(INDEX('Lifetime PD'!$C$57:$ED$105,MATCH(ECL!$D$18,'Lifetime PD'!$B$57:$B$105,0),MATCH(ECL!D443,'Lifetime PD'!$C$56:$FZ$56,0)),0))</f>
        <v/>
      </c>
      <c r="M443" s="265" t="str">
        <f t="shared" ca="1" si="91"/>
        <v/>
      </c>
      <c r="N443" s="266" t="str">
        <f t="shared" ca="1" si="92"/>
        <v/>
      </c>
      <c r="O443" s="206" t="str">
        <f t="shared" ca="1" si="99"/>
        <v/>
      </c>
      <c r="Q443" s="265" t="str">
        <f ca="1">IF(D443="","",IFERROR(INDEX('FL PD'!$C$61:$ED$109,MATCH(ECL!$D$18,'FL PD'!$B$61:$B$109,0),MATCH(ECL!D443,'FL PD'!$C$60:$FZ$60,0)),0))</f>
        <v/>
      </c>
      <c r="R443" s="265" t="str">
        <f t="shared" ca="1" si="100"/>
        <v/>
      </c>
      <c r="S443" s="206" t="str">
        <f t="shared" ca="1" si="101"/>
        <v/>
      </c>
      <c r="U443" s="75"/>
    </row>
    <row r="444" spans="2:21" ht="17.25" customHeight="1" x14ac:dyDescent="0.25">
      <c r="B444" s="207">
        <f t="shared" si="88"/>
        <v>58287</v>
      </c>
      <c r="C444" s="202" t="str">
        <f t="shared" ca="1" si="93"/>
        <v/>
      </c>
      <c r="D444" s="203" t="str">
        <f t="shared" ca="1" si="90"/>
        <v/>
      </c>
      <c r="E444" s="204">
        <f t="shared" ca="1" si="94"/>
        <v>0</v>
      </c>
      <c r="F444" s="204">
        <f t="shared" ca="1" si="95"/>
        <v>0</v>
      </c>
      <c r="G444" s="204" t="str">
        <f t="shared" ca="1" si="96"/>
        <v/>
      </c>
      <c r="H444" s="205">
        <f t="shared" ca="1" si="97"/>
        <v>0</v>
      </c>
      <c r="I444" s="206" t="str">
        <f t="shared" ca="1" si="98"/>
        <v/>
      </c>
      <c r="K444" s="206" t="str">
        <f t="shared" ca="1" si="89"/>
        <v/>
      </c>
      <c r="L444" s="265" t="str">
        <f ca="1">IF(D444="","",IFERROR(INDEX('Lifetime PD'!$C$57:$ED$105,MATCH(ECL!$D$18,'Lifetime PD'!$B$57:$B$105,0),MATCH(ECL!D444,'Lifetime PD'!$C$56:$FZ$56,0)),0))</f>
        <v/>
      </c>
      <c r="M444" s="265" t="str">
        <f t="shared" ca="1" si="91"/>
        <v/>
      </c>
      <c r="N444" s="266" t="str">
        <f t="shared" ca="1" si="92"/>
        <v/>
      </c>
      <c r="O444" s="206" t="str">
        <f t="shared" ca="1" si="99"/>
        <v/>
      </c>
      <c r="Q444" s="265" t="str">
        <f ca="1">IF(D444="","",IFERROR(INDEX('FL PD'!$C$61:$ED$109,MATCH(ECL!$D$18,'FL PD'!$B$61:$B$109,0),MATCH(ECL!D444,'FL PD'!$C$60:$FZ$60,0)),0))</f>
        <v/>
      </c>
      <c r="R444" s="265" t="str">
        <f t="shared" ca="1" si="100"/>
        <v/>
      </c>
      <c r="S444" s="206" t="str">
        <f t="shared" ca="1" si="101"/>
        <v/>
      </c>
      <c r="U444" s="75"/>
    </row>
    <row r="445" spans="2:21" ht="17.25" customHeight="1" x14ac:dyDescent="0.25">
      <c r="B445" s="207">
        <f t="shared" si="88"/>
        <v>58318</v>
      </c>
      <c r="C445" s="202" t="str">
        <f t="shared" ca="1" si="93"/>
        <v/>
      </c>
      <c r="D445" s="203" t="str">
        <f t="shared" ca="1" si="90"/>
        <v/>
      </c>
      <c r="E445" s="204">
        <f t="shared" ca="1" si="94"/>
        <v>0</v>
      </c>
      <c r="F445" s="204">
        <f t="shared" ca="1" si="95"/>
        <v>0</v>
      </c>
      <c r="G445" s="204" t="str">
        <f t="shared" ca="1" si="96"/>
        <v/>
      </c>
      <c r="H445" s="205">
        <f t="shared" ca="1" si="97"/>
        <v>0</v>
      </c>
      <c r="I445" s="206" t="str">
        <f t="shared" ca="1" si="98"/>
        <v/>
      </c>
      <c r="K445" s="206" t="str">
        <f t="shared" ca="1" si="89"/>
        <v/>
      </c>
      <c r="L445" s="265" t="str">
        <f ca="1">IF(D445="","",IFERROR(INDEX('Lifetime PD'!$C$57:$ED$105,MATCH(ECL!$D$18,'Lifetime PD'!$B$57:$B$105,0),MATCH(ECL!D445,'Lifetime PD'!$C$56:$FZ$56,0)),0))</f>
        <v/>
      </c>
      <c r="M445" s="265" t="str">
        <f t="shared" ca="1" si="91"/>
        <v/>
      </c>
      <c r="N445" s="266" t="str">
        <f t="shared" ca="1" si="92"/>
        <v/>
      </c>
      <c r="O445" s="206" t="str">
        <f t="shared" ca="1" si="99"/>
        <v/>
      </c>
      <c r="Q445" s="265" t="str">
        <f ca="1">IF(D445="","",IFERROR(INDEX('FL PD'!$C$61:$ED$109,MATCH(ECL!$D$18,'FL PD'!$B$61:$B$109,0),MATCH(ECL!D445,'FL PD'!$C$60:$FZ$60,0)),0))</f>
        <v/>
      </c>
      <c r="R445" s="265" t="str">
        <f t="shared" ca="1" si="100"/>
        <v/>
      </c>
      <c r="S445" s="206" t="str">
        <f t="shared" ca="1" si="101"/>
        <v/>
      </c>
      <c r="U445" s="75"/>
    </row>
    <row r="446" spans="2:21" ht="17.25" customHeight="1" x14ac:dyDescent="0.25">
      <c r="B446" s="207">
        <f t="shared" si="88"/>
        <v>58348</v>
      </c>
      <c r="C446" s="202" t="str">
        <f t="shared" ca="1" si="93"/>
        <v/>
      </c>
      <c r="D446" s="203" t="str">
        <f t="shared" ca="1" si="90"/>
        <v/>
      </c>
      <c r="E446" s="204">
        <f t="shared" ca="1" si="94"/>
        <v>0</v>
      </c>
      <c r="F446" s="204">
        <f t="shared" ca="1" si="95"/>
        <v>0</v>
      </c>
      <c r="G446" s="204" t="str">
        <f t="shared" ca="1" si="96"/>
        <v/>
      </c>
      <c r="H446" s="205">
        <f t="shared" ca="1" si="97"/>
        <v>0</v>
      </c>
      <c r="I446" s="206" t="str">
        <f t="shared" ca="1" si="98"/>
        <v/>
      </c>
      <c r="K446" s="206" t="str">
        <f t="shared" ca="1" si="89"/>
        <v/>
      </c>
      <c r="L446" s="265" t="str">
        <f ca="1">IF(D446="","",IFERROR(INDEX('Lifetime PD'!$C$57:$ED$105,MATCH(ECL!$D$18,'Lifetime PD'!$B$57:$B$105,0),MATCH(ECL!D446,'Lifetime PD'!$C$56:$FZ$56,0)),0))</f>
        <v/>
      </c>
      <c r="M446" s="265" t="str">
        <f t="shared" ca="1" si="91"/>
        <v/>
      </c>
      <c r="N446" s="266" t="str">
        <f t="shared" ca="1" si="92"/>
        <v/>
      </c>
      <c r="O446" s="206" t="str">
        <f t="shared" ca="1" si="99"/>
        <v/>
      </c>
      <c r="Q446" s="265" t="str">
        <f ca="1">IF(D446="","",IFERROR(INDEX('FL PD'!$C$61:$ED$109,MATCH(ECL!$D$18,'FL PD'!$B$61:$B$109,0),MATCH(ECL!D446,'FL PD'!$C$60:$FZ$60,0)),0))</f>
        <v/>
      </c>
      <c r="R446" s="265" t="str">
        <f t="shared" ca="1" si="100"/>
        <v/>
      </c>
      <c r="S446" s="206" t="str">
        <f t="shared" ca="1" si="101"/>
        <v/>
      </c>
      <c r="U446" s="75"/>
    </row>
    <row r="447" spans="2:21" ht="17.25" customHeight="1" x14ac:dyDescent="0.25">
      <c r="B447" s="207">
        <f t="shared" si="88"/>
        <v>58379</v>
      </c>
      <c r="C447" s="202" t="str">
        <f t="shared" ca="1" si="93"/>
        <v/>
      </c>
      <c r="D447" s="203" t="str">
        <f t="shared" ca="1" si="90"/>
        <v/>
      </c>
      <c r="E447" s="204">
        <f t="shared" ca="1" si="94"/>
        <v>0</v>
      </c>
      <c r="F447" s="204">
        <f t="shared" ca="1" si="95"/>
        <v>0</v>
      </c>
      <c r="G447" s="204" t="str">
        <f t="shared" ca="1" si="96"/>
        <v/>
      </c>
      <c r="H447" s="205">
        <f t="shared" ca="1" si="97"/>
        <v>0</v>
      </c>
      <c r="I447" s="206" t="str">
        <f t="shared" ca="1" si="98"/>
        <v/>
      </c>
      <c r="K447" s="206" t="str">
        <f t="shared" ca="1" si="89"/>
        <v/>
      </c>
      <c r="L447" s="265" t="str">
        <f ca="1">IF(D447="","",IFERROR(INDEX('Lifetime PD'!$C$57:$ED$105,MATCH(ECL!$D$18,'Lifetime PD'!$B$57:$B$105,0),MATCH(ECL!D447,'Lifetime PD'!$C$56:$FZ$56,0)),0))</f>
        <v/>
      </c>
      <c r="M447" s="265" t="str">
        <f t="shared" ca="1" si="91"/>
        <v/>
      </c>
      <c r="N447" s="266" t="str">
        <f t="shared" ca="1" si="92"/>
        <v/>
      </c>
      <c r="O447" s="206" t="str">
        <f t="shared" ca="1" si="99"/>
        <v/>
      </c>
      <c r="Q447" s="265" t="str">
        <f ca="1">IF(D447="","",IFERROR(INDEX('FL PD'!$C$61:$ED$109,MATCH(ECL!$D$18,'FL PD'!$B$61:$B$109,0),MATCH(ECL!D447,'FL PD'!$C$60:$FZ$60,0)),0))</f>
        <v/>
      </c>
      <c r="R447" s="265" t="str">
        <f t="shared" ca="1" si="100"/>
        <v/>
      </c>
      <c r="S447" s="206" t="str">
        <f t="shared" ca="1" si="101"/>
        <v/>
      </c>
      <c r="U447" s="75"/>
    </row>
    <row r="448" spans="2:21" ht="17.25" customHeight="1" x14ac:dyDescent="0.25">
      <c r="B448" s="207">
        <f t="shared" ref="B448:B509" si="102">EOMONTH(B447,1)</f>
        <v>58409</v>
      </c>
      <c r="C448" s="202" t="str">
        <f t="shared" ca="1" si="93"/>
        <v/>
      </c>
      <c r="D448" s="203" t="str">
        <f t="shared" ca="1" si="90"/>
        <v/>
      </c>
      <c r="E448" s="204">
        <f t="shared" ca="1" si="94"/>
        <v>0</v>
      </c>
      <c r="F448" s="204">
        <f t="shared" ca="1" si="95"/>
        <v>0</v>
      </c>
      <c r="G448" s="204" t="str">
        <f t="shared" ca="1" si="96"/>
        <v/>
      </c>
      <c r="H448" s="205">
        <f t="shared" ca="1" si="97"/>
        <v>0</v>
      </c>
      <c r="I448" s="206" t="str">
        <f t="shared" ca="1" si="98"/>
        <v/>
      </c>
      <c r="K448" s="206" t="str">
        <f t="shared" ca="1" si="89"/>
        <v/>
      </c>
      <c r="L448" s="265" t="str">
        <f ca="1">IF(D448="","",IFERROR(INDEX('Lifetime PD'!$C$57:$ED$105,MATCH(ECL!$D$18,'Lifetime PD'!$B$57:$B$105,0),MATCH(ECL!D448,'Lifetime PD'!$C$56:$FZ$56,0)),0))</f>
        <v/>
      </c>
      <c r="M448" s="265" t="str">
        <f t="shared" ca="1" si="91"/>
        <v/>
      </c>
      <c r="N448" s="266" t="str">
        <f t="shared" ca="1" si="92"/>
        <v/>
      </c>
      <c r="O448" s="206" t="str">
        <f t="shared" ca="1" si="99"/>
        <v/>
      </c>
      <c r="Q448" s="265" t="str">
        <f ca="1">IF(D448="","",IFERROR(INDEX('FL PD'!$C$61:$ED$109,MATCH(ECL!$D$18,'FL PD'!$B$61:$B$109,0),MATCH(ECL!D448,'FL PD'!$C$60:$FZ$60,0)),0))</f>
        <v/>
      </c>
      <c r="R448" s="265" t="str">
        <f t="shared" ca="1" si="100"/>
        <v/>
      </c>
      <c r="S448" s="206" t="str">
        <f t="shared" ca="1" si="101"/>
        <v/>
      </c>
      <c r="U448" s="75"/>
    </row>
    <row r="449" spans="2:21" ht="17.25" customHeight="1" x14ac:dyDescent="0.25">
      <c r="B449" s="207">
        <f t="shared" si="102"/>
        <v>58440</v>
      </c>
      <c r="C449" s="202" t="str">
        <f t="shared" ca="1" si="93"/>
        <v/>
      </c>
      <c r="D449" s="203" t="str">
        <f t="shared" ca="1" si="90"/>
        <v/>
      </c>
      <c r="E449" s="204">
        <f t="shared" ca="1" si="94"/>
        <v>0</v>
      </c>
      <c r="F449" s="204">
        <f t="shared" ca="1" si="95"/>
        <v>0</v>
      </c>
      <c r="G449" s="204" t="str">
        <f t="shared" ca="1" si="96"/>
        <v/>
      </c>
      <c r="H449" s="205">
        <f t="shared" ca="1" si="97"/>
        <v>0</v>
      </c>
      <c r="I449" s="206" t="str">
        <f t="shared" ca="1" si="98"/>
        <v/>
      </c>
      <c r="K449" s="206" t="str">
        <f t="shared" ca="1" si="89"/>
        <v/>
      </c>
      <c r="L449" s="265" t="str">
        <f ca="1">IF(D449="","",IFERROR(INDEX('Lifetime PD'!$C$57:$ED$105,MATCH(ECL!$D$18,'Lifetime PD'!$B$57:$B$105,0),MATCH(ECL!D449,'Lifetime PD'!$C$56:$FZ$56,0)),0))</f>
        <v/>
      </c>
      <c r="M449" s="265" t="str">
        <f t="shared" ca="1" si="91"/>
        <v/>
      </c>
      <c r="N449" s="266" t="str">
        <f t="shared" ca="1" si="92"/>
        <v/>
      </c>
      <c r="O449" s="206" t="str">
        <f t="shared" ca="1" si="99"/>
        <v/>
      </c>
      <c r="Q449" s="265" t="str">
        <f ca="1">IF(D449="","",IFERROR(INDEX('FL PD'!$C$61:$ED$109,MATCH(ECL!$D$18,'FL PD'!$B$61:$B$109,0),MATCH(ECL!D449,'FL PD'!$C$60:$FZ$60,0)),0))</f>
        <v/>
      </c>
      <c r="R449" s="265" t="str">
        <f t="shared" ca="1" si="100"/>
        <v/>
      </c>
      <c r="S449" s="206" t="str">
        <f t="shared" ca="1" si="101"/>
        <v/>
      </c>
      <c r="U449" s="75"/>
    </row>
    <row r="450" spans="2:21" ht="17.25" customHeight="1" x14ac:dyDescent="0.25">
      <c r="B450" s="207">
        <f t="shared" si="102"/>
        <v>58471</v>
      </c>
      <c r="C450" s="202" t="str">
        <f t="shared" ca="1" si="93"/>
        <v/>
      </c>
      <c r="D450" s="203" t="str">
        <f t="shared" ca="1" si="90"/>
        <v/>
      </c>
      <c r="E450" s="204">
        <f t="shared" ca="1" si="94"/>
        <v>0</v>
      </c>
      <c r="F450" s="204">
        <f t="shared" ca="1" si="95"/>
        <v>0</v>
      </c>
      <c r="G450" s="204" t="str">
        <f t="shared" ca="1" si="96"/>
        <v/>
      </c>
      <c r="H450" s="205">
        <f t="shared" ca="1" si="97"/>
        <v>0</v>
      </c>
      <c r="I450" s="206" t="str">
        <f t="shared" ca="1" si="98"/>
        <v/>
      </c>
      <c r="K450" s="206" t="str">
        <f t="shared" ca="1" si="89"/>
        <v/>
      </c>
      <c r="L450" s="265" t="str">
        <f ca="1">IF(D450="","",IFERROR(INDEX('Lifetime PD'!$C$57:$ED$105,MATCH(ECL!$D$18,'Lifetime PD'!$B$57:$B$105,0),MATCH(ECL!D450,'Lifetime PD'!$C$56:$FZ$56,0)),0))</f>
        <v/>
      </c>
      <c r="M450" s="265" t="str">
        <f t="shared" ca="1" si="91"/>
        <v/>
      </c>
      <c r="N450" s="266" t="str">
        <f t="shared" ca="1" si="92"/>
        <v/>
      </c>
      <c r="O450" s="206" t="str">
        <f t="shared" ca="1" si="99"/>
        <v/>
      </c>
      <c r="Q450" s="265" t="str">
        <f ca="1">IF(D450="","",IFERROR(INDEX('FL PD'!$C$61:$ED$109,MATCH(ECL!$D$18,'FL PD'!$B$61:$B$109,0),MATCH(ECL!D450,'FL PD'!$C$60:$FZ$60,0)),0))</f>
        <v/>
      </c>
      <c r="R450" s="265" t="str">
        <f t="shared" ca="1" si="100"/>
        <v/>
      </c>
      <c r="S450" s="206" t="str">
        <f t="shared" ca="1" si="101"/>
        <v/>
      </c>
      <c r="U450" s="75"/>
    </row>
    <row r="451" spans="2:21" ht="17.25" customHeight="1" x14ac:dyDescent="0.25">
      <c r="B451" s="207">
        <f t="shared" si="102"/>
        <v>58500</v>
      </c>
      <c r="C451" s="202" t="str">
        <f t="shared" ca="1" si="93"/>
        <v/>
      </c>
      <c r="D451" s="203" t="str">
        <f t="shared" ca="1" si="90"/>
        <v/>
      </c>
      <c r="E451" s="204">
        <f t="shared" ca="1" si="94"/>
        <v>0</v>
      </c>
      <c r="F451" s="204">
        <f t="shared" ca="1" si="95"/>
        <v>0</v>
      </c>
      <c r="G451" s="204" t="str">
        <f t="shared" ca="1" si="96"/>
        <v/>
      </c>
      <c r="H451" s="205">
        <f t="shared" ca="1" si="97"/>
        <v>0</v>
      </c>
      <c r="I451" s="206" t="str">
        <f t="shared" ca="1" si="98"/>
        <v/>
      </c>
      <c r="K451" s="206" t="str">
        <f t="shared" ca="1" si="89"/>
        <v/>
      </c>
      <c r="L451" s="265" t="str">
        <f ca="1">IF(D451="","",IFERROR(INDEX('Lifetime PD'!$C$57:$ED$105,MATCH(ECL!$D$18,'Lifetime PD'!$B$57:$B$105,0),MATCH(ECL!D451,'Lifetime PD'!$C$56:$FZ$56,0)),0))</f>
        <v/>
      </c>
      <c r="M451" s="265" t="str">
        <f t="shared" ca="1" si="91"/>
        <v/>
      </c>
      <c r="N451" s="266" t="str">
        <f t="shared" ca="1" si="92"/>
        <v/>
      </c>
      <c r="O451" s="206" t="str">
        <f t="shared" ca="1" si="99"/>
        <v/>
      </c>
      <c r="Q451" s="265" t="str">
        <f ca="1">IF(D451="","",IFERROR(INDEX('FL PD'!$C$61:$ED$109,MATCH(ECL!$D$18,'FL PD'!$B$61:$B$109,0),MATCH(ECL!D451,'FL PD'!$C$60:$FZ$60,0)),0))</f>
        <v/>
      </c>
      <c r="R451" s="265" t="str">
        <f t="shared" ca="1" si="100"/>
        <v/>
      </c>
      <c r="S451" s="206" t="str">
        <f t="shared" ca="1" si="101"/>
        <v/>
      </c>
      <c r="U451" s="75"/>
    </row>
    <row r="452" spans="2:21" ht="17.25" customHeight="1" x14ac:dyDescent="0.25">
      <c r="B452" s="207">
        <f t="shared" si="102"/>
        <v>58531</v>
      </c>
      <c r="C452" s="202" t="str">
        <f t="shared" ca="1" si="93"/>
        <v/>
      </c>
      <c r="D452" s="203" t="str">
        <f t="shared" ca="1" si="90"/>
        <v/>
      </c>
      <c r="E452" s="204">
        <f t="shared" ca="1" si="94"/>
        <v>0</v>
      </c>
      <c r="F452" s="204">
        <f t="shared" ca="1" si="95"/>
        <v>0</v>
      </c>
      <c r="G452" s="204" t="str">
        <f t="shared" ca="1" si="96"/>
        <v/>
      </c>
      <c r="H452" s="205">
        <f t="shared" ca="1" si="97"/>
        <v>0</v>
      </c>
      <c r="I452" s="206" t="str">
        <f t="shared" ca="1" si="98"/>
        <v/>
      </c>
      <c r="K452" s="206" t="str">
        <f t="shared" ca="1" si="89"/>
        <v/>
      </c>
      <c r="L452" s="265" t="str">
        <f ca="1">IF(D452="","",IFERROR(INDEX('Lifetime PD'!$C$57:$ED$105,MATCH(ECL!$D$18,'Lifetime PD'!$B$57:$B$105,0),MATCH(ECL!D452,'Lifetime PD'!$C$56:$FZ$56,0)),0))</f>
        <v/>
      </c>
      <c r="M452" s="265" t="str">
        <f t="shared" ca="1" si="91"/>
        <v/>
      </c>
      <c r="N452" s="266" t="str">
        <f t="shared" ca="1" si="92"/>
        <v/>
      </c>
      <c r="O452" s="206" t="str">
        <f t="shared" ca="1" si="99"/>
        <v/>
      </c>
      <c r="Q452" s="265" t="str">
        <f ca="1">IF(D452="","",IFERROR(INDEX('FL PD'!$C$61:$ED$109,MATCH(ECL!$D$18,'FL PD'!$B$61:$B$109,0),MATCH(ECL!D452,'FL PD'!$C$60:$FZ$60,0)),0))</f>
        <v/>
      </c>
      <c r="R452" s="265" t="str">
        <f t="shared" ca="1" si="100"/>
        <v/>
      </c>
      <c r="S452" s="206" t="str">
        <f t="shared" ca="1" si="101"/>
        <v/>
      </c>
      <c r="U452" s="75"/>
    </row>
    <row r="453" spans="2:21" ht="17.25" customHeight="1" x14ac:dyDescent="0.25">
      <c r="B453" s="207">
        <f t="shared" si="102"/>
        <v>58561</v>
      </c>
      <c r="C453" s="202" t="str">
        <f t="shared" ca="1" si="93"/>
        <v/>
      </c>
      <c r="D453" s="203" t="str">
        <f t="shared" ca="1" si="90"/>
        <v/>
      </c>
      <c r="E453" s="204">
        <f t="shared" ca="1" si="94"/>
        <v>0</v>
      </c>
      <c r="F453" s="204">
        <f t="shared" ca="1" si="95"/>
        <v>0</v>
      </c>
      <c r="G453" s="204" t="str">
        <f t="shared" ca="1" si="96"/>
        <v/>
      </c>
      <c r="H453" s="205">
        <f t="shared" ca="1" si="97"/>
        <v>0</v>
      </c>
      <c r="I453" s="206" t="str">
        <f t="shared" ca="1" si="98"/>
        <v/>
      </c>
      <c r="K453" s="206" t="str">
        <f t="shared" ca="1" si="89"/>
        <v/>
      </c>
      <c r="L453" s="265" t="str">
        <f ca="1">IF(D453="","",IFERROR(INDEX('Lifetime PD'!$C$57:$ED$105,MATCH(ECL!$D$18,'Lifetime PD'!$B$57:$B$105,0),MATCH(ECL!D453,'Lifetime PD'!$C$56:$FZ$56,0)),0))</f>
        <v/>
      </c>
      <c r="M453" s="265" t="str">
        <f t="shared" ca="1" si="91"/>
        <v/>
      </c>
      <c r="N453" s="266" t="str">
        <f t="shared" ca="1" si="92"/>
        <v/>
      </c>
      <c r="O453" s="206" t="str">
        <f t="shared" ca="1" si="99"/>
        <v/>
      </c>
      <c r="Q453" s="265" t="str">
        <f ca="1">IF(D453="","",IFERROR(INDEX('FL PD'!$C$61:$ED$109,MATCH(ECL!$D$18,'FL PD'!$B$61:$B$109,0),MATCH(ECL!D453,'FL PD'!$C$60:$FZ$60,0)),0))</f>
        <v/>
      </c>
      <c r="R453" s="265" t="str">
        <f t="shared" ca="1" si="100"/>
        <v/>
      </c>
      <c r="S453" s="206" t="str">
        <f t="shared" ca="1" si="101"/>
        <v/>
      </c>
      <c r="U453" s="75"/>
    </row>
    <row r="454" spans="2:21" ht="17.25" customHeight="1" x14ac:dyDescent="0.25">
      <c r="B454" s="207">
        <f t="shared" si="102"/>
        <v>58592</v>
      </c>
      <c r="C454" s="202" t="str">
        <f t="shared" ca="1" si="93"/>
        <v/>
      </c>
      <c r="D454" s="203" t="str">
        <f t="shared" ca="1" si="90"/>
        <v/>
      </c>
      <c r="E454" s="204">
        <f t="shared" ca="1" si="94"/>
        <v>0</v>
      </c>
      <c r="F454" s="204">
        <f t="shared" ca="1" si="95"/>
        <v>0</v>
      </c>
      <c r="G454" s="204" t="str">
        <f t="shared" ca="1" si="96"/>
        <v/>
      </c>
      <c r="H454" s="205">
        <f t="shared" ca="1" si="97"/>
        <v>0</v>
      </c>
      <c r="I454" s="206" t="str">
        <f t="shared" ca="1" si="98"/>
        <v/>
      </c>
      <c r="K454" s="206" t="str">
        <f t="shared" ca="1" si="89"/>
        <v/>
      </c>
      <c r="L454" s="265" t="str">
        <f ca="1">IF(D454="","",IFERROR(INDEX('Lifetime PD'!$C$57:$ED$105,MATCH(ECL!$D$18,'Lifetime PD'!$B$57:$B$105,0),MATCH(ECL!D454,'Lifetime PD'!$C$56:$FZ$56,0)),0))</f>
        <v/>
      </c>
      <c r="M454" s="265" t="str">
        <f t="shared" ca="1" si="91"/>
        <v/>
      </c>
      <c r="N454" s="266" t="str">
        <f t="shared" ca="1" si="92"/>
        <v/>
      </c>
      <c r="O454" s="206" t="str">
        <f t="shared" ca="1" si="99"/>
        <v/>
      </c>
      <c r="Q454" s="265" t="str">
        <f ca="1">IF(D454="","",IFERROR(INDEX('FL PD'!$C$61:$ED$109,MATCH(ECL!$D$18,'FL PD'!$B$61:$B$109,0),MATCH(ECL!D454,'FL PD'!$C$60:$FZ$60,0)),0))</f>
        <v/>
      </c>
      <c r="R454" s="265" t="str">
        <f t="shared" ca="1" si="100"/>
        <v/>
      </c>
      <c r="S454" s="206" t="str">
        <f t="shared" ca="1" si="101"/>
        <v/>
      </c>
      <c r="U454" s="75"/>
    </row>
    <row r="455" spans="2:21" ht="17.25" customHeight="1" x14ac:dyDescent="0.25">
      <c r="B455" s="207">
        <f t="shared" si="102"/>
        <v>58622</v>
      </c>
      <c r="C455" s="202" t="str">
        <f t="shared" ca="1" si="93"/>
        <v/>
      </c>
      <c r="D455" s="203" t="str">
        <f t="shared" ca="1" si="90"/>
        <v/>
      </c>
      <c r="E455" s="204">
        <f t="shared" ca="1" si="94"/>
        <v>0</v>
      </c>
      <c r="F455" s="204">
        <f t="shared" ca="1" si="95"/>
        <v>0</v>
      </c>
      <c r="G455" s="204" t="str">
        <f t="shared" ca="1" si="96"/>
        <v/>
      </c>
      <c r="H455" s="205">
        <f t="shared" ca="1" si="97"/>
        <v>0</v>
      </c>
      <c r="I455" s="206" t="str">
        <f t="shared" ca="1" si="98"/>
        <v/>
      </c>
      <c r="K455" s="206" t="str">
        <f t="shared" ca="1" si="89"/>
        <v/>
      </c>
      <c r="L455" s="265" t="str">
        <f ca="1">IF(D455="","",IFERROR(INDEX('Lifetime PD'!$C$57:$ED$105,MATCH(ECL!$D$18,'Lifetime PD'!$B$57:$B$105,0),MATCH(ECL!D455,'Lifetime PD'!$C$56:$FZ$56,0)),0))</f>
        <v/>
      </c>
      <c r="M455" s="265" t="str">
        <f t="shared" ca="1" si="91"/>
        <v/>
      </c>
      <c r="N455" s="266" t="str">
        <f t="shared" ca="1" si="92"/>
        <v/>
      </c>
      <c r="O455" s="206" t="str">
        <f t="shared" ca="1" si="99"/>
        <v/>
      </c>
      <c r="Q455" s="265" t="str">
        <f ca="1">IF(D455="","",IFERROR(INDEX('FL PD'!$C$61:$ED$109,MATCH(ECL!$D$18,'FL PD'!$B$61:$B$109,0),MATCH(ECL!D455,'FL PD'!$C$60:$FZ$60,0)),0))</f>
        <v/>
      </c>
      <c r="R455" s="265" t="str">
        <f t="shared" ca="1" si="100"/>
        <v/>
      </c>
      <c r="S455" s="206" t="str">
        <f t="shared" ca="1" si="101"/>
        <v/>
      </c>
      <c r="U455" s="75"/>
    </row>
    <row r="456" spans="2:21" ht="17.25" customHeight="1" x14ac:dyDescent="0.25">
      <c r="B456" s="207">
        <f t="shared" si="102"/>
        <v>58653</v>
      </c>
      <c r="C456" s="202" t="str">
        <f t="shared" ca="1" si="93"/>
        <v/>
      </c>
      <c r="D456" s="203" t="str">
        <f t="shared" ca="1" si="90"/>
        <v/>
      </c>
      <c r="E456" s="204">
        <f t="shared" ca="1" si="94"/>
        <v>0</v>
      </c>
      <c r="F456" s="204">
        <f t="shared" ca="1" si="95"/>
        <v>0</v>
      </c>
      <c r="G456" s="204" t="str">
        <f t="shared" ca="1" si="96"/>
        <v/>
      </c>
      <c r="H456" s="205">
        <f t="shared" ca="1" si="97"/>
        <v>0</v>
      </c>
      <c r="I456" s="206" t="str">
        <f t="shared" ca="1" si="98"/>
        <v/>
      </c>
      <c r="K456" s="206" t="str">
        <f t="shared" ca="1" si="89"/>
        <v/>
      </c>
      <c r="L456" s="265" t="str">
        <f ca="1">IF(D456="","",IFERROR(INDEX('Lifetime PD'!$C$57:$ED$105,MATCH(ECL!$D$18,'Lifetime PD'!$B$57:$B$105,0),MATCH(ECL!D456,'Lifetime PD'!$C$56:$FZ$56,0)),0))</f>
        <v/>
      </c>
      <c r="M456" s="265" t="str">
        <f t="shared" ca="1" si="91"/>
        <v/>
      </c>
      <c r="N456" s="266" t="str">
        <f t="shared" ca="1" si="92"/>
        <v/>
      </c>
      <c r="O456" s="206" t="str">
        <f t="shared" ca="1" si="99"/>
        <v/>
      </c>
      <c r="Q456" s="265" t="str">
        <f ca="1">IF(D456="","",IFERROR(INDEX('FL PD'!$C$61:$ED$109,MATCH(ECL!$D$18,'FL PD'!$B$61:$B$109,0),MATCH(ECL!D456,'FL PD'!$C$60:$FZ$60,0)),0))</f>
        <v/>
      </c>
      <c r="R456" s="265" t="str">
        <f t="shared" ca="1" si="100"/>
        <v/>
      </c>
      <c r="S456" s="206" t="str">
        <f t="shared" ca="1" si="101"/>
        <v/>
      </c>
      <c r="U456" s="75"/>
    </row>
    <row r="457" spans="2:21" ht="17.25" customHeight="1" x14ac:dyDescent="0.25">
      <c r="B457" s="207">
        <f t="shared" si="102"/>
        <v>58684</v>
      </c>
      <c r="C457" s="202" t="str">
        <f t="shared" ca="1" si="93"/>
        <v/>
      </c>
      <c r="D457" s="203" t="str">
        <f t="shared" ca="1" si="90"/>
        <v/>
      </c>
      <c r="E457" s="204">
        <f t="shared" ca="1" si="94"/>
        <v>0</v>
      </c>
      <c r="F457" s="204">
        <f t="shared" ca="1" si="95"/>
        <v>0</v>
      </c>
      <c r="G457" s="204" t="str">
        <f t="shared" ca="1" si="96"/>
        <v/>
      </c>
      <c r="H457" s="205">
        <f t="shared" ca="1" si="97"/>
        <v>0</v>
      </c>
      <c r="I457" s="206" t="str">
        <f t="shared" ca="1" si="98"/>
        <v/>
      </c>
      <c r="K457" s="206" t="str">
        <f t="shared" ca="1" si="89"/>
        <v/>
      </c>
      <c r="L457" s="265" t="str">
        <f ca="1">IF(D457="","",IFERROR(INDEX('Lifetime PD'!$C$57:$ED$105,MATCH(ECL!$D$18,'Lifetime PD'!$B$57:$B$105,0),MATCH(ECL!D457,'Lifetime PD'!$C$56:$FZ$56,0)),0))</f>
        <v/>
      </c>
      <c r="M457" s="265" t="str">
        <f t="shared" ca="1" si="91"/>
        <v/>
      </c>
      <c r="N457" s="266" t="str">
        <f t="shared" ca="1" si="92"/>
        <v/>
      </c>
      <c r="O457" s="206" t="str">
        <f t="shared" ca="1" si="99"/>
        <v/>
      </c>
      <c r="Q457" s="265" t="str">
        <f ca="1">IF(D457="","",IFERROR(INDEX('FL PD'!$C$61:$ED$109,MATCH(ECL!$D$18,'FL PD'!$B$61:$B$109,0),MATCH(ECL!D457,'FL PD'!$C$60:$FZ$60,0)),0))</f>
        <v/>
      </c>
      <c r="R457" s="265" t="str">
        <f t="shared" ca="1" si="100"/>
        <v/>
      </c>
      <c r="S457" s="206" t="str">
        <f t="shared" ca="1" si="101"/>
        <v/>
      </c>
      <c r="U457" s="75"/>
    </row>
    <row r="458" spans="2:21" ht="17.25" customHeight="1" x14ac:dyDescent="0.25">
      <c r="B458" s="207">
        <f t="shared" si="102"/>
        <v>58714</v>
      </c>
      <c r="C458" s="202" t="str">
        <f t="shared" ca="1" si="93"/>
        <v/>
      </c>
      <c r="D458" s="203" t="str">
        <f t="shared" ca="1" si="90"/>
        <v/>
      </c>
      <c r="E458" s="204">
        <f t="shared" ca="1" si="94"/>
        <v>0</v>
      </c>
      <c r="F458" s="204">
        <f t="shared" ca="1" si="95"/>
        <v>0</v>
      </c>
      <c r="G458" s="204" t="str">
        <f t="shared" ca="1" si="96"/>
        <v/>
      </c>
      <c r="H458" s="205">
        <f t="shared" ca="1" si="97"/>
        <v>0</v>
      </c>
      <c r="I458" s="206" t="str">
        <f t="shared" ca="1" si="98"/>
        <v/>
      </c>
      <c r="K458" s="206" t="str">
        <f t="shared" ca="1" si="89"/>
        <v/>
      </c>
      <c r="L458" s="265" t="str">
        <f ca="1">IF(D458="","",IFERROR(INDEX('Lifetime PD'!$C$57:$ED$105,MATCH(ECL!$D$18,'Lifetime PD'!$B$57:$B$105,0),MATCH(ECL!D458,'Lifetime PD'!$C$56:$FZ$56,0)),0))</f>
        <v/>
      </c>
      <c r="M458" s="265" t="str">
        <f t="shared" ca="1" si="91"/>
        <v/>
      </c>
      <c r="N458" s="266" t="str">
        <f t="shared" ca="1" si="92"/>
        <v/>
      </c>
      <c r="O458" s="206" t="str">
        <f t="shared" ca="1" si="99"/>
        <v/>
      </c>
      <c r="Q458" s="265" t="str">
        <f ca="1">IF(D458="","",IFERROR(INDEX('FL PD'!$C$61:$ED$109,MATCH(ECL!$D$18,'FL PD'!$B$61:$B$109,0),MATCH(ECL!D458,'FL PD'!$C$60:$FZ$60,0)),0))</f>
        <v/>
      </c>
      <c r="R458" s="265" t="str">
        <f t="shared" ca="1" si="100"/>
        <v/>
      </c>
      <c r="S458" s="206" t="str">
        <f t="shared" ca="1" si="101"/>
        <v/>
      </c>
      <c r="U458" s="75"/>
    </row>
    <row r="459" spans="2:21" ht="17.25" customHeight="1" x14ac:dyDescent="0.25">
      <c r="B459" s="207">
        <f t="shared" si="102"/>
        <v>58745</v>
      </c>
      <c r="C459" s="202" t="str">
        <f t="shared" ca="1" si="93"/>
        <v/>
      </c>
      <c r="D459" s="203" t="str">
        <f t="shared" ca="1" si="90"/>
        <v/>
      </c>
      <c r="E459" s="204">
        <f t="shared" ca="1" si="94"/>
        <v>0</v>
      </c>
      <c r="F459" s="204">
        <f t="shared" ca="1" si="95"/>
        <v>0</v>
      </c>
      <c r="G459" s="204" t="str">
        <f t="shared" ca="1" si="96"/>
        <v/>
      </c>
      <c r="H459" s="205">
        <f t="shared" ca="1" si="97"/>
        <v>0</v>
      </c>
      <c r="I459" s="206" t="str">
        <f t="shared" ca="1" si="98"/>
        <v/>
      </c>
      <c r="K459" s="206" t="str">
        <f t="shared" ca="1" si="89"/>
        <v/>
      </c>
      <c r="L459" s="265" t="str">
        <f ca="1">IF(D459="","",IFERROR(INDEX('Lifetime PD'!$C$57:$ED$105,MATCH(ECL!$D$18,'Lifetime PD'!$B$57:$B$105,0),MATCH(ECL!D459,'Lifetime PD'!$C$56:$FZ$56,0)),0))</f>
        <v/>
      </c>
      <c r="M459" s="265" t="str">
        <f t="shared" ca="1" si="91"/>
        <v/>
      </c>
      <c r="N459" s="266" t="str">
        <f t="shared" ca="1" si="92"/>
        <v/>
      </c>
      <c r="O459" s="206" t="str">
        <f t="shared" ca="1" si="99"/>
        <v/>
      </c>
      <c r="Q459" s="265" t="str">
        <f ca="1">IF(D459="","",IFERROR(INDEX('FL PD'!$C$61:$ED$109,MATCH(ECL!$D$18,'FL PD'!$B$61:$B$109,0),MATCH(ECL!D459,'FL PD'!$C$60:$FZ$60,0)),0))</f>
        <v/>
      </c>
      <c r="R459" s="265" t="str">
        <f t="shared" ca="1" si="100"/>
        <v/>
      </c>
      <c r="S459" s="206" t="str">
        <f t="shared" ca="1" si="101"/>
        <v/>
      </c>
      <c r="U459" s="75"/>
    </row>
    <row r="460" spans="2:21" ht="17.25" customHeight="1" x14ac:dyDescent="0.25">
      <c r="B460" s="207">
        <f t="shared" si="102"/>
        <v>58775</v>
      </c>
      <c r="C460" s="202" t="str">
        <f t="shared" ca="1" si="93"/>
        <v/>
      </c>
      <c r="D460" s="203" t="str">
        <f t="shared" ca="1" si="90"/>
        <v/>
      </c>
      <c r="E460" s="204">
        <f t="shared" ca="1" si="94"/>
        <v>0</v>
      </c>
      <c r="F460" s="204">
        <f t="shared" ca="1" si="95"/>
        <v>0</v>
      </c>
      <c r="G460" s="204" t="str">
        <f t="shared" ca="1" si="96"/>
        <v/>
      </c>
      <c r="H460" s="205">
        <f t="shared" ca="1" si="97"/>
        <v>0</v>
      </c>
      <c r="I460" s="206" t="str">
        <f t="shared" ca="1" si="98"/>
        <v/>
      </c>
      <c r="K460" s="206" t="str">
        <f t="shared" ca="1" si="89"/>
        <v/>
      </c>
      <c r="L460" s="265" t="str">
        <f ca="1">IF(D460="","",IFERROR(INDEX('Lifetime PD'!$C$57:$ED$105,MATCH(ECL!$D$18,'Lifetime PD'!$B$57:$B$105,0),MATCH(ECL!D460,'Lifetime PD'!$C$56:$FZ$56,0)),0))</f>
        <v/>
      </c>
      <c r="M460" s="265" t="str">
        <f t="shared" ca="1" si="91"/>
        <v/>
      </c>
      <c r="N460" s="266" t="str">
        <f t="shared" ca="1" si="92"/>
        <v/>
      </c>
      <c r="O460" s="206" t="str">
        <f t="shared" ca="1" si="99"/>
        <v/>
      </c>
      <c r="Q460" s="265" t="str">
        <f ca="1">IF(D460="","",IFERROR(INDEX('FL PD'!$C$61:$ED$109,MATCH(ECL!$D$18,'FL PD'!$B$61:$B$109,0),MATCH(ECL!D460,'FL PD'!$C$60:$FZ$60,0)),0))</f>
        <v/>
      </c>
      <c r="R460" s="265" t="str">
        <f t="shared" ca="1" si="100"/>
        <v/>
      </c>
      <c r="S460" s="206" t="str">
        <f t="shared" ca="1" si="101"/>
        <v/>
      </c>
      <c r="U460" s="75"/>
    </row>
    <row r="461" spans="2:21" ht="17.25" customHeight="1" x14ac:dyDescent="0.25">
      <c r="B461" s="207">
        <f t="shared" si="102"/>
        <v>58806</v>
      </c>
      <c r="C461" s="202" t="str">
        <f t="shared" ca="1" si="93"/>
        <v/>
      </c>
      <c r="D461" s="203" t="str">
        <f t="shared" ca="1" si="90"/>
        <v/>
      </c>
      <c r="E461" s="204">
        <f t="shared" ca="1" si="94"/>
        <v>0</v>
      </c>
      <c r="F461" s="204">
        <f t="shared" ca="1" si="95"/>
        <v>0</v>
      </c>
      <c r="G461" s="204" t="str">
        <f t="shared" ca="1" si="96"/>
        <v/>
      </c>
      <c r="H461" s="205">
        <f t="shared" ca="1" si="97"/>
        <v>0</v>
      </c>
      <c r="I461" s="206" t="str">
        <f t="shared" ca="1" si="98"/>
        <v/>
      </c>
      <c r="K461" s="206" t="str">
        <f t="shared" ca="1" si="89"/>
        <v/>
      </c>
      <c r="L461" s="265" t="str">
        <f ca="1">IF(D461="","",IFERROR(INDEX('Lifetime PD'!$C$57:$ED$105,MATCH(ECL!$D$18,'Lifetime PD'!$B$57:$B$105,0),MATCH(ECL!D461,'Lifetime PD'!$C$56:$FZ$56,0)),0))</f>
        <v/>
      </c>
      <c r="M461" s="265" t="str">
        <f t="shared" ca="1" si="91"/>
        <v/>
      </c>
      <c r="N461" s="266" t="str">
        <f t="shared" ca="1" si="92"/>
        <v/>
      </c>
      <c r="O461" s="206" t="str">
        <f t="shared" ca="1" si="99"/>
        <v/>
      </c>
      <c r="Q461" s="265" t="str">
        <f ca="1">IF(D461="","",IFERROR(INDEX('FL PD'!$C$61:$ED$109,MATCH(ECL!$D$18,'FL PD'!$B$61:$B$109,0),MATCH(ECL!D461,'FL PD'!$C$60:$FZ$60,0)),0))</f>
        <v/>
      </c>
      <c r="R461" s="265" t="str">
        <f t="shared" ca="1" si="100"/>
        <v/>
      </c>
      <c r="S461" s="206" t="str">
        <f t="shared" ca="1" si="101"/>
        <v/>
      </c>
      <c r="U461" s="75"/>
    </row>
    <row r="462" spans="2:21" ht="17.25" customHeight="1" x14ac:dyDescent="0.25">
      <c r="B462" s="207">
        <f t="shared" si="102"/>
        <v>58837</v>
      </c>
      <c r="C462" s="202" t="str">
        <f t="shared" ca="1" si="93"/>
        <v/>
      </c>
      <c r="D462" s="203" t="str">
        <f t="shared" ca="1" si="90"/>
        <v/>
      </c>
      <c r="E462" s="204">
        <f t="shared" ca="1" si="94"/>
        <v>0</v>
      </c>
      <c r="F462" s="204">
        <f t="shared" ca="1" si="95"/>
        <v>0</v>
      </c>
      <c r="G462" s="204" t="str">
        <f t="shared" ca="1" si="96"/>
        <v/>
      </c>
      <c r="H462" s="205">
        <f t="shared" ca="1" si="97"/>
        <v>0</v>
      </c>
      <c r="I462" s="206" t="str">
        <f t="shared" ca="1" si="98"/>
        <v/>
      </c>
      <c r="K462" s="206" t="str">
        <f t="shared" ca="1" si="89"/>
        <v/>
      </c>
      <c r="L462" s="265" t="str">
        <f ca="1">IF(D462="","",IFERROR(INDEX('Lifetime PD'!$C$57:$ED$105,MATCH(ECL!$D$18,'Lifetime PD'!$B$57:$B$105,0),MATCH(ECL!D462,'Lifetime PD'!$C$56:$FZ$56,0)),0))</f>
        <v/>
      </c>
      <c r="M462" s="265" t="str">
        <f t="shared" ca="1" si="91"/>
        <v/>
      </c>
      <c r="N462" s="266" t="str">
        <f t="shared" ca="1" si="92"/>
        <v/>
      </c>
      <c r="O462" s="206" t="str">
        <f t="shared" ca="1" si="99"/>
        <v/>
      </c>
      <c r="Q462" s="265" t="str">
        <f ca="1">IF(D462="","",IFERROR(INDEX('FL PD'!$C$61:$ED$109,MATCH(ECL!$D$18,'FL PD'!$B$61:$B$109,0),MATCH(ECL!D462,'FL PD'!$C$60:$FZ$60,0)),0))</f>
        <v/>
      </c>
      <c r="R462" s="265" t="str">
        <f t="shared" ca="1" si="100"/>
        <v/>
      </c>
      <c r="S462" s="206" t="str">
        <f t="shared" ca="1" si="101"/>
        <v/>
      </c>
      <c r="U462" s="75"/>
    </row>
    <row r="463" spans="2:21" ht="17.25" customHeight="1" x14ac:dyDescent="0.25">
      <c r="B463" s="207">
        <f t="shared" si="102"/>
        <v>58865</v>
      </c>
      <c r="C463" s="202" t="str">
        <f t="shared" ca="1" si="93"/>
        <v/>
      </c>
      <c r="D463" s="203" t="str">
        <f t="shared" ca="1" si="90"/>
        <v/>
      </c>
      <c r="E463" s="204">
        <f t="shared" ca="1" si="94"/>
        <v>0</v>
      </c>
      <c r="F463" s="204">
        <f t="shared" ca="1" si="95"/>
        <v>0</v>
      </c>
      <c r="G463" s="204" t="str">
        <f t="shared" ca="1" si="96"/>
        <v/>
      </c>
      <c r="H463" s="205">
        <f t="shared" ca="1" si="97"/>
        <v>0</v>
      </c>
      <c r="I463" s="206" t="str">
        <f t="shared" ca="1" si="98"/>
        <v/>
      </c>
      <c r="K463" s="206" t="str">
        <f t="shared" ca="1" si="89"/>
        <v/>
      </c>
      <c r="L463" s="265" t="str">
        <f ca="1">IF(D463="","",IFERROR(INDEX('Lifetime PD'!$C$57:$ED$105,MATCH(ECL!$D$18,'Lifetime PD'!$B$57:$B$105,0),MATCH(ECL!D463,'Lifetime PD'!$C$56:$FZ$56,0)),0))</f>
        <v/>
      </c>
      <c r="M463" s="265" t="str">
        <f t="shared" ca="1" si="91"/>
        <v/>
      </c>
      <c r="N463" s="266" t="str">
        <f t="shared" ca="1" si="92"/>
        <v/>
      </c>
      <c r="O463" s="206" t="str">
        <f t="shared" ca="1" si="99"/>
        <v/>
      </c>
      <c r="Q463" s="265" t="str">
        <f ca="1">IF(D463="","",IFERROR(INDEX('FL PD'!$C$61:$ED$109,MATCH(ECL!$D$18,'FL PD'!$B$61:$B$109,0),MATCH(ECL!D463,'FL PD'!$C$60:$FZ$60,0)),0))</f>
        <v/>
      </c>
      <c r="R463" s="265" t="str">
        <f t="shared" ca="1" si="100"/>
        <v/>
      </c>
      <c r="S463" s="206" t="str">
        <f t="shared" ca="1" si="101"/>
        <v/>
      </c>
      <c r="U463" s="75"/>
    </row>
    <row r="464" spans="2:21" ht="17.25" customHeight="1" x14ac:dyDescent="0.25">
      <c r="B464" s="207">
        <f t="shared" si="102"/>
        <v>58896</v>
      </c>
      <c r="C464" s="202" t="str">
        <f t="shared" ca="1" si="93"/>
        <v/>
      </c>
      <c r="D464" s="203" t="str">
        <f t="shared" ca="1" si="90"/>
        <v/>
      </c>
      <c r="E464" s="204">
        <f t="shared" ca="1" si="94"/>
        <v>0</v>
      </c>
      <c r="F464" s="204">
        <f t="shared" ca="1" si="95"/>
        <v>0</v>
      </c>
      <c r="G464" s="204" t="str">
        <f t="shared" ca="1" si="96"/>
        <v/>
      </c>
      <c r="H464" s="205">
        <f t="shared" ca="1" si="97"/>
        <v>0</v>
      </c>
      <c r="I464" s="206" t="str">
        <f t="shared" ca="1" si="98"/>
        <v/>
      </c>
      <c r="K464" s="206" t="str">
        <f t="shared" ca="1" si="89"/>
        <v/>
      </c>
      <c r="L464" s="265" t="str">
        <f ca="1">IF(D464="","",IFERROR(INDEX('Lifetime PD'!$C$57:$ED$105,MATCH(ECL!$D$18,'Lifetime PD'!$B$57:$B$105,0),MATCH(ECL!D464,'Lifetime PD'!$C$56:$FZ$56,0)),0))</f>
        <v/>
      </c>
      <c r="M464" s="265" t="str">
        <f t="shared" ca="1" si="91"/>
        <v/>
      </c>
      <c r="N464" s="266" t="str">
        <f t="shared" ca="1" si="92"/>
        <v/>
      </c>
      <c r="O464" s="206" t="str">
        <f t="shared" ca="1" si="99"/>
        <v/>
      </c>
      <c r="Q464" s="265" t="str">
        <f ca="1">IF(D464="","",IFERROR(INDEX('FL PD'!$C$61:$ED$109,MATCH(ECL!$D$18,'FL PD'!$B$61:$B$109,0),MATCH(ECL!D464,'FL PD'!$C$60:$FZ$60,0)),0))</f>
        <v/>
      </c>
      <c r="R464" s="265" t="str">
        <f t="shared" ca="1" si="100"/>
        <v/>
      </c>
      <c r="S464" s="206" t="str">
        <f t="shared" ca="1" si="101"/>
        <v/>
      </c>
      <c r="U464" s="75"/>
    </row>
    <row r="465" spans="2:21" ht="17.25" customHeight="1" x14ac:dyDescent="0.25">
      <c r="B465" s="207">
        <f t="shared" si="102"/>
        <v>58926</v>
      </c>
      <c r="C465" s="202" t="str">
        <f t="shared" ca="1" si="93"/>
        <v/>
      </c>
      <c r="D465" s="203" t="str">
        <f t="shared" ca="1" si="90"/>
        <v/>
      </c>
      <c r="E465" s="204">
        <f t="shared" ca="1" si="94"/>
        <v>0</v>
      </c>
      <c r="F465" s="204">
        <f t="shared" ca="1" si="95"/>
        <v>0</v>
      </c>
      <c r="G465" s="204" t="str">
        <f t="shared" ca="1" si="96"/>
        <v/>
      </c>
      <c r="H465" s="205">
        <f t="shared" ca="1" si="97"/>
        <v>0</v>
      </c>
      <c r="I465" s="206" t="str">
        <f t="shared" ca="1" si="98"/>
        <v/>
      </c>
      <c r="K465" s="206" t="str">
        <f t="shared" ca="1" si="89"/>
        <v/>
      </c>
      <c r="L465" s="265" t="str">
        <f ca="1">IF(D465="","",IFERROR(INDEX('Lifetime PD'!$C$57:$ED$105,MATCH(ECL!$D$18,'Lifetime PD'!$B$57:$B$105,0),MATCH(ECL!D465,'Lifetime PD'!$C$56:$FZ$56,0)),0))</f>
        <v/>
      </c>
      <c r="M465" s="265" t="str">
        <f t="shared" ca="1" si="91"/>
        <v/>
      </c>
      <c r="N465" s="266" t="str">
        <f t="shared" ca="1" si="92"/>
        <v/>
      </c>
      <c r="O465" s="206" t="str">
        <f t="shared" ca="1" si="99"/>
        <v/>
      </c>
      <c r="Q465" s="265" t="str">
        <f ca="1">IF(D465="","",IFERROR(INDEX('FL PD'!$C$61:$ED$109,MATCH(ECL!$D$18,'FL PD'!$B$61:$B$109,0),MATCH(ECL!D465,'FL PD'!$C$60:$FZ$60,0)),0))</f>
        <v/>
      </c>
      <c r="R465" s="265" t="str">
        <f t="shared" ca="1" si="100"/>
        <v/>
      </c>
      <c r="S465" s="206" t="str">
        <f t="shared" ca="1" si="101"/>
        <v/>
      </c>
      <c r="U465" s="75"/>
    </row>
    <row r="466" spans="2:21" ht="17.25" customHeight="1" x14ac:dyDescent="0.25">
      <c r="B466" s="207">
        <f t="shared" si="102"/>
        <v>58957</v>
      </c>
      <c r="C466" s="202" t="str">
        <f t="shared" ca="1" si="93"/>
        <v/>
      </c>
      <c r="D466" s="203" t="str">
        <f t="shared" ca="1" si="90"/>
        <v/>
      </c>
      <c r="E466" s="204">
        <f t="shared" ca="1" si="94"/>
        <v>0</v>
      </c>
      <c r="F466" s="204">
        <f t="shared" ca="1" si="95"/>
        <v>0</v>
      </c>
      <c r="G466" s="204" t="str">
        <f t="shared" ca="1" si="96"/>
        <v/>
      </c>
      <c r="H466" s="205">
        <f t="shared" ca="1" si="97"/>
        <v>0</v>
      </c>
      <c r="I466" s="206" t="str">
        <f t="shared" ca="1" si="98"/>
        <v/>
      </c>
      <c r="K466" s="206" t="str">
        <f t="shared" ca="1" si="89"/>
        <v/>
      </c>
      <c r="L466" s="265" t="str">
        <f ca="1">IF(D466="","",IFERROR(INDEX('Lifetime PD'!$C$57:$ED$105,MATCH(ECL!$D$18,'Lifetime PD'!$B$57:$B$105,0),MATCH(ECL!D466,'Lifetime PD'!$C$56:$FZ$56,0)),0))</f>
        <v/>
      </c>
      <c r="M466" s="265" t="str">
        <f t="shared" ca="1" si="91"/>
        <v/>
      </c>
      <c r="N466" s="266" t="str">
        <f t="shared" ca="1" si="92"/>
        <v/>
      </c>
      <c r="O466" s="206" t="str">
        <f t="shared" ca="1" si="99"/>
        <v/>
      </c>
      <c r="Q466" s="265" t="str">
        <f ca="1">IF(D466="","",IFERROR(INDEX('FL PD'!$C$61:$ED$109,MATCH(ECL!$D$18,'FL PD'!$B$61:$B$109,0),MATCH(ECL!D466,'FL PD'!$C$60:$FZ$60,0)),0))</f>
        <v/>
      </c>
      <c r="R466" s="265" t="str">
        <f t="shared" ca="1" si="100"/>
        <v/>
      </c>
      <c r="S466" s="206" t="str">
        <f t="shared" ca="1" si="101"/>
        <v/>
      </c>
      <c r="U466" s="75"/>
    </row>
    <row r="467" spans="2:21" ht="17.25" customHeight="1" x14ac:dyDescent="0.25">
      <c r="B467" s="207">
        <f t="shared" si="102"/>
        <v>58987</v>
      </c>
      <c r="C467" s="202" t="str">
        <f t="shared" ca="1" si="93"/>
        <v/>
      </c>
      <c r="D467" s="203" t="str">
        <f t="shared" ca="1" si="90"/>
        <v/>
      </c>
      <c r="E467" s="204">
        <f t="shared" ca="1" si="94"/>
        <v>0</v>
      </c>
      <c r="F467" s="204">
        <f t="shared" ca="1" si="95"/>
        <v>0</v>
      </c>
      <c r="G467" s="204" t="str">
        <f t="shared" ca="1" si="96"/>
        <v/>
      </c>
      <c r="H467" s="205">
        <f t="shared" ca="1" si="97"/>
        <v>0</v>
      </c>
      <c r="I467" s="206" t="str">
        <f t="shared" ca="1" si="98"/>
        <v/>
      </c>
      <c r="K467" s="206" t="str">
        <f t="shared" ca="1" si="89"/>
        <v/>
      </c>
      <c r="L467" s="265" t="str">
        <f ca="1">IF(D467="","",IFERROR(INDEX('Lifetime PD'!$C$57:$ED$105,MATCH(ECL!$D$18,'Lifetime PD'!$B$57:$B$105,0),MATCH(ECL!D467,'Lifetime PD'!$C$56:$FZ$56,0)),0))</f>
        <v/>
      </c>
      <c r="M467" s="265" t="str">
        <f t="shared" ca="1" si="91"/>
        <v/>
      </c>
      <c r="N467" s="266" t="str">
        <f t="shared" ca="1" si="92"/>
        <v/>
      </c>
      <c r="O467" s="206" t="str">
        <f t="shared" ca="1" si="99"/>
        <v/>
      </c>
      <c r="Q467" s="265" t="str">
        <f ca="1">IF(D467="","",IFERROR(INDEX('FL PD'!$C$61:$ED$109,MATCH(ECL!$D$18,'FL PD'!$B$61:$B$109,0),MATCH(ECL!D467,'FL PD'!$C$60:$FZ$60,0)),0))</f>
        <v/>
      </c>
      <c r="R467" s="265" t="str">
        <f t="shared" ca="1" si="100"/>
        <v/>
      </c>
      <c r="S467" s="206" t="str">
        <f t="shared" ca="1" si="101"/>
        <v/>
      </c>
      <c r="U467" s="75"/>
    </row>
    <row r="468" spans="2:21" ht="17.25" customHeight="1" x14ac:dyDescent="0.25">
      <c r="B468" s="207">
        <f t="shared" si="102"/>
        <v>59018</v>
      </c>
      <c r="C468" s="202" t="str">
        <f t="shared" ca="1" si="93"/>
        <v/>
      </c>
      <c r="D468" s="203" t="str">
        <f t="shared" ca="1" si="90"/>
        <v/>
      </c>
      <c r="E468" s="204">
        <f t="shared" ca="1" si="94"/>
        <v>0</v>
      </c>
      <c r="F468" s="204">
        <f t="shared" ca="1" si="95"/>
        <v>0</v>
      </c>
      <c r="G468" s="204" t="str">
        <f t="shared" ca="1" si="96"/>
        <v/>
      </c>
      <c r="H468" s="205">
        <f t="shared" ca="1" si="97"/>
        <v>0</v>
      </c>
      <c r="I468" s="206" t="str">
        <f t="shared" ca="1" si="98"/>
        <v/>
      </c>
      <c r="K468" s="206" t="str">
        <f t="shared" ca="1" si="89"/>
        <v/>
      </c>
      <c r="L468" s="265" t="str">
        <f ca="1">IF(D468="","",IFERROR(INDEX('Lifetime PD'!$C$57:$ED$105,MATCH(ECL!$D$18,'Lifetime PD'!$B$57:$B$105,0),MATCH(ECL!D468,'Lifetime PD'!$C$56:$FZ$56,0)),0))</f>
        <v/>
      </c>
      <c r="M468" s="265" t="str">
        <f t="shared" ca="1" si="91"/>
        <v/>
      </c>
      <c r="N468" s="266" t="str">
        <f t="shared" ca="1" si="92"/>
        <v/>
      </c>
      <c r="O468" s="206" t="str">
        <f t="shared" ca="1" si="99"/>
        <v/>
      </c>
      <c r="Q468" s="265" t="str">
        <f ca="1">IF(D468="","",IFERROR(INDEX('FL PD'!$C$61:$ED$109,MATCH(ECL!$D$18,'FL PD'!$B$61:$B$109,0),MATCH(ECL!D468,'FL PD'!$C$60:$FZ$60,0)),0))</f>
        <v/>
      </c>
      <c r="R468" s="265" t="str">
        <f t="shared" ca="1" si="100"/>
        <v/>
      </c>
      <c r="S468" s="206" t="str">
        <f t="shared" ca="1" si="101"/>
        <v/>
      </c>
      <c r="U468" s="75"/>
    </row>
    <row r="469" spans="2:21" ht="17.25" customHeight="1" x14ac:dyDescent="0.25">
      <c r="B469" s="207">
        <f t="shared" si="102"/>
        <v>59049</v>
      </c>
      <c r="C469" s="202" t="str">
        <f t="shared" ca="1" si="93"/>
        <v/>
      </c>
      <c r="D469" s="203" t="str">
        <f t="shared" ca="1" si="90"/>
        <v/>
      </c>
      <c r="E469" s="204">
        <f t="shared" ca="1" si="94"/>
        <v>0</v>
      </c>
      <c r="F469" s="204">
        <f t="shared" ca="1" si="95"/>
        <v>0</v>
      </c>
      <c r="G469" s="204" t="str">
        <f t="shared" ca="1" si="96"/>
        <v/>
      </c>
      <c r="H469" s="205">
        <f t="shared" ca="1" si="97"/>
        <v>0</v>
      </c>
      <c r="I469" s="206" t="str">
        <f t="shared" ca="1" si="98"/>
        <v/>
      </c>
      <c r="K469" s="206" t="str">
        <f t="shared" ca="1" si="89"/>
        <v/>
      </c>
      <c r="L469" s="265" t="str">
        <f ca="1">IF(D469="","",IFERROR(INDEX('Lifetime PD'!$C$57:$ED$105,MATCH(ECL!$D$18,'Lifetime PD'!$B$57:$B$105,0),MATCH(ECL!D469,'Lifetime PD'!$C$56:$FZ$56,0)),0))</f>
        <v/>
      </c>
      <c r="M469" s="265" t="str">
        <f t="shared" ca="1" si="91"/>
        <v/>
      </c>
      <c r="N469" s="266" t="str">
        <f t="shared" ca="1" si="92"/>
        <v/>
      </c>
      <c r="O469" s="206" t="str">
        <f t="shared" ca="1" si="99"/>
        <v/>
      </c>
      <c r="Q469" s="265" t="str">
        <f ca="1">IF(D469="","",IFERROR(INDEX('FL PD'!$C$61:$ED$109,MATCH(ECL!$D$18,'FL PD'!$B$61:$B$109,0),MATCH(ECL!D469,'FL PD'!$C$60:$FZ$60,0)),0))</f>
        <v/>
      </c>
      <c r="R469" s="265" t="str">
        <f t="shared" ca="1" si="100"/>
        <v/>
      </c>
      <c r="S469" s="206" t="str">
        <f t="shared" ca="1" si="101"/>
        <v/>
      </c>
      <c r="U469" s="75"/>
    </row>
    <row r="470" spans="2:21" ht="17.25" customHeight="1" x14ac:dyDescent="0.25">
      <c r="B470" s="207">
        <f t="shared" si="102"/>
        <v>59079</v>
      </c>
      <c r="C470" s="202" t="str">
        <f t="shared" ca="1" si="93"/>
        <v/>
      </c>
      <c r="D470" s="203" t="str">
        <f t="shared" ca="1" si="90"/>
        <v/>
      </c>
      <c r="E470" s="204">
        <f t="shared" ca="1" si="94"/>
        <v>0</v>
      </c>
      <c r="F470" s="204">
        <f t="shared" ca="1" si="95"/>
        <v>0</v>
      </c>
      <c r="G470" s="204" t="str">
        <f t="shared" ca="1" si="96"/>
        <v/>
      </c>
      <c r="H470" s="205">
        <f t="shared" ca="1" si="97"/>
        <v>0</v>
      </c>
      <c r="I470" s="206" t="str">
        <f t="shared" ca="1" si="98"/>
        <v/>
      </c>
      <c r="K470" s="206" t="str">
        <f t="shared" ca="1" si="89"/>
        <v/>
      </c>
      <c r="L470" s="265" t="str">
        <f ca="1">IF(D470="","",IFERROR(INDEX('Lifetime PD'!$C$57:$ED$105,MATCH(ECL!$D$18,'Lifetime PD'!$B$57:$B$105,0),MATCH(ECL!D470,'Lifetime PD'!$C$56:$FZ$56,0)),0))</f>
        <v/>
      </c>
      <c r="M470" s="265" t="str">
        <f t="shared" ca="1" si="91"/>
        <v/>
      </c>
      <c r="N470" s="266" t="str">
        <f t="shared" ca="1" si="92"/>
        <v/>
      </c>
      <c r="O470" s="206" t="str">
        <f t="shared" ca="1" si="99"/>
        <v/>
      </c>
      <c r="Q470" s="265" t="str">
        <f ca="1">IF(D470="","",IFERROR(INDEX('FL PD'!$C$61:$ED$109,MATCH(ECL!$D$18,'FL PD'!$B$61:$B$109,0),MATCH(ECL!D470,'FL PD'!$C$60:$FZ$60,0)),0))</f>
        <v/>
      </c>
      <c r="R470" s="265" t="str">
        <f t="shared" ca="1" si="100"/>
        <v/>
      </c>
      <c r="S470" s="206" t="str">
        <f t="shared" ca="1" si="101"/>
        <v/>
      </c>
      <c r="U470" s="75"/>
    </row>
    <row r="471" spans="2:21" ht="17.25" customHeight="1" x14ac:dyDescent="0.25">
      <c r="B471" s="207">
        <f t="shared" si="102"/>
        <v>59110</v>
      </c>
      <c r="C471" s="202" t="str">
        <f t="shared" ca="1" si="93"/>
        <v/>
      </c>
      <c r="D471" s="203" t="str">
        <f t="shared" ca="1" si="90"/>
        <v/>
      </c>
      <c r="E471" s="204">
        <f t="shared" ca="1" si="94"/>
        <v>0</v>
      </c>
      <c r="F471" s="204">
        <f t="shared" ca="1" si="95"/>
        <v>0</v>
      </c>
      <c r="G471" s="204" t="str">
        <f t="shared" ca="1" si="96"/>
        <v/>
      </c>
      <c r="H471" s="205">
        <f t="shared" ca="1" si="97"/>
        <v>0</v>
      </c>
      <c r="I471" s="206" t="str">
        <f t="shared" ca="1" si="98"/>
        <v/>
      </c>
      <c r="K471" s="206" t="str">
        <f t="shared" ca="1" si="89"/>
        <v/>
      </c>
      <c r="L471" s="265" t="str">
        <f ca="1">IF(D471="","",IFERROR(INDEX('Lifetime PD'!$C$57:$ED$105,MATCH(ECL!$D$18,'Lifetime PD'!$B$57:$B$105,0),MATCH(ECL!D471,'Lifetime PD'!$C$56:$FZ$56,0)),0))</f>
        <v/>
      </c>
      <c r="M471" s="265" t="str">
        <f t="shared" ca="1" si="91"/>
        <v/>
      </c>
      <c r="N471" s="266" t="str">
        <f t="shared" ca="1" si="92"/>
        <v/>
      </c>
      <c r="O471" s="206" t="str">
        <f t="shared" ca="1" si="99"/>
        <v/>
      </c>
      <c r="Q471" s="265" t="str">
        <f ca="1">IF(D471="","",IFERROR(INDEX('FL PD'!$C$61:$ED$109,MATCH(ECL!$D$18,'FL PD'!$B$61:$B$109,0),MATCH(ECL!D471,'FL PD'!$C$60:$FZ$60,0)),0))</f>
        <v/>
      </c>
      <c r="R471" s="265" t="str">
        <f t="shared" ca="1" si="100"/>
        <v/>
      </c>
      <c r="S471" s="206" t="str">
        <f t="shared" ca="1" si="101"/>
        <v/>
      </c>
      <c r="U471" s="75"/>
    </row>
    <row r="472" spans="2:21" ht="17.25" customHeight="1" x14ac:dyDescent="0.25">
      <c r="B472" s="207">
        <f t="shared" si="102"/>
        <v>59140</v>
      </c>
      <c r="C472" s="202" t="str">
        <f t="shared" ca="1" si="93"/>
        <v/>
      </c>
      <c r="D472" s="203" t="str">
        <f t="shared" ca="1" si="90"/>
        <v/>
      </c>
      <c r="E472" s="204">
        <f t="shared" ca="1" si="94"/>
        <v>0</v>
      </c>
      <c r="F472" s="204">
        <f t="shared" ca="1" si="95"/>
        <v>0</v>
      </c>
      <c r="G472" s="204" t="str">
        <f t="shared" ca="1" si="96"/>
        <v/>
      </c>
      <c r="H472" s="205">
        <f t="shared" ca="1" si="97"/>
        <v>0</v>
      </c>
      <c r="I472" s="206" t="str">
        <f t="shared" ca="1" si="98"/>
        <v/>
      </c>
      <c r="K472" s="206" t="str">
        <f t="shared" ca="1" si="89"/>
        <v/>
      </c>
      <c r="L472" s="265" t="str">
        <f ca="1">IF(D472="","",IFERROR(INDEX('Lifetime PD'!$C$57:$ED$105,MATCH(ECL!$D$18,'Lifetime PD'!$B$57:$B$105,0),MATCH(ECL!D472,'Lifetime PD'!$C$56:$FZ$56,0)),0))</f>
        <v/>
      </c>
      <c r="M472" s="265" t="str">
        <f t="shared" ca="1" si="91"/>
        <v/>
      </c>
      <c r="N472" s="266" t="str">
        <f t="shared" ca="1" si="92"/>
        <v/>
      </c>
      <c r="O472" s="206" t="str">
        <f t="shared" ca="1" si="99"/>
        <v/>
      </c>
      <c r="Q472" s="265" t="str">
        <f ca="1">IF(D472="","",IFERROR(INDEX('FL PD'!$C$61:$ED$109,MATCH(ECL!$D$18,'FL PD'!$B$61:$B$109,0),MATCH(ECL!D472,'FL PD'!$C$60:$FZ$60,0)),0))</f>
        <v/>
      </c>
      <c r="R472" s="265" t="str">
        <f t="shared" ca="1" si="100"/>
        <v/>
      </c>
      <c r="S472" s="206" t="str">
        <f t="shared" ca="1" si="101"/>
        <v/>
      </c>
      <c r="U472" s="75"/>
    </row>
    <row r="473" spans="2:21" ht="17.25" customHeight="1" x14ac:dyDescent="0.25">
      <c r="B473" s="207">
        <f t="shared" si="102"/>
        <v>59171</v>
      </c>
      <c r="C473" s="202" t="str">
        <f t="shared" ca="1" si="93"/>
        <v/>
      </c>
      <c r="D473" s="203" t="str">
        <f t="shared" ca="1" si="90"/>
        <v/>
      </c>
      <c r="E473" s="204">
        <f t="shared" ca="1" si="94"/>
        <v>0</v>
      </c>
      <c r="F473" s="204">
        <f t="shared" ca="1" si="95"/>
        <v>0</v>
      </c>
      <c r="G473" s="204" t="str">
        <f t="shared" ca="1" si="96"/>
        <v/>
      </c>
      <c r="H473" s="205">
        <f t="shared" ca="1" si="97"/>
        <v>0</v>
      </c>
      <c r="I473" s="206" t="str">
        <f t="shared" ca="1" si="98"/>
        <v/>
      </c>
      <c r="K473" s="206" t="str">
        <f t="shared" ca="1" si="89"/>
        <v/>
      </c>
      <c r="L473" s="265" t="str">
        <f ca="1">IF(D473="","",IFERROR(INDEX('Lifetime PD'!$C$57:$ED$105,MATCH(ECL!$D$18,'Lifetime PD'!$B$57:$B$105,0),MATCH(ECL!D473,'Lifetime PD'!$C$56:$FZ$56,0)),0))</f>
        <v/>
      </c>
      <c r="M473" s="265" t="str">
        <f t="shared" ca="1" si="91"/>
        <v/>
      </c>
      <c r="N473" s="266" t="str">
        <f t="shared" ca="1" si="92"/>
        <v/>
      </c>
      <c r="O473" s="206" t="str">
        <f t="shared" ca="1" si="99"/>
        <v/>
      </c>
      <c r="Q473" s="265" t="str">
        <f ca="1">IF(D473="","",IFERROR(INDEX('FL PD'!$C$61:$ED$109,MATCH(ECL!$D$18,'FL PD'!$B$61:$B$109,0),MATCH(ECL!D473,'FL PD'!$C$60:$FZ$60,0)),0))</f>
        <v/>
      </c>
      <c r="R473" s="265" t="str">
        <f t="shared" ca="1" si="100"/>
        <v/>
      </c>
      <c r="S473" s="206" t="str">
        <f t="shared" ca="1" si="101"/>
        <v/>
      </c>
      <c r="U473" s="75"/>
    </row>
    <row r="474" spans="2:21" ht="17.25" customHeight="1" x14ac:dyDescent="0.25">
      <c r="B474" s="207">
        <f t="shared" si="102"/>
        <v>59202</v>
      </c>
      <c r="C474" s="202" t="str">
        <f t="shared" ca="1" si="93"/>
        <v/>
      </c>
      <c r="D474" s="203" t="str">
        <f t="shared" ca="1" si="90"/>
        <v/>
      </c>
      <c r="E474" s="204">
        <f t="shared" ca="1" si="94"/>
        <v>0</v>
      </c>
      <c r="F474" s="204">
        <f t="shared" ca="1" si="95"/>
        <v>0</v>
      </c>
      <c r="G474" s="204" t="str">
        <f t="shared" ca="1" si="96"/>
        <v/>
      </c>
      <c r="H474" s="205">
        <f t="shared" ca="1" si="97"/>
        <v>0</v>
      </c>
      <c r="I474" s="206" t="str">
        <f t="shared" ca="1" si="98"/>
        <v/>
      </c>
      <c r="K474" s="206" t="str">
        <f t="shared" ca="1" si="89"/>
        <v/>
      </c>
      <c r="L474" s="265" t="str">
        <f ca="1">IF(D474="","",IFERROR(INDEX('Lifetime PD'!$C$57:$ED$105,MATCH(ECL!$D$18,'Lifetime PD'!$B$57:$B$105,0),MATCH(ECL!D474,'Lifetime PD'!$C$56:$FZ$56,0)),0))</f>
        <v/>
      </c>
      <c r="M474" s="265" t="str">
        <f t="shared" ca="1" si="91"/>
        <v/>
      </c>
      <c r="N474" s="266" t="str">
        <f t="shared" ca="1" si="92"/>
        <v/>
      </c>
      <c r="O474" s="206" t="str">
        <f t="shared" ca="1" si="99"/>
        <v/>
      </c>
      <c r="Q474" s="265" t="str">
        <f ca="1">IF(D474="","",IFERROR(INDEX('FL PD'!$C$61:$ED$109,MATCH(ECL!$D$18,'FL PD'!$B$61:$B$109,0),MATCH(ECL!D474,'FL PD'!$C$60:$FZ$60,0)),0))</f>
        <v/>
      </c>
      <c r="R474" s="265" t="str">
        <f t="shared" ca="1" si="100"/>
        <v/>
      </c>
      <c r="S474" s="206" t="str">
        <f t="shared" ca="1" si="101"/>
        <v/>
      </c>
      <c r="U474" s="75"/>
    </row>
    <row r="475" spans="2:21" ht="17.25" customHeight="1" x14ac:dyDescent="0.25">
      <c r="B475" s="207">
        <f t="shared" si="102"/>
        <v>59230</v>
      </c>
      <c r="C475" s="202" t="str">
        <f t="shared" ca="1" si="93"/>
        <v/>
      </c>
      <c r="D475" s="203" t="str">
        <f t="shared" ca="1" si="90"/>
        <v/>
      </c>
      <c r="E475" s="204">
        <f t="shared" ca="1" si="94"/>
        <v>0</v>
      </c>
      <c r="F475" s="204">
        <f t="shared" ca="1" si="95"/>
        <v>0</v>
      </c>
      <c r="G475" s="204" t="str">
        <f t="shared" ca="1" si="96"/>
        <v/>
      </c>
      <c r="H475" s="205">
        <f t="shared" ca="1" si="97"/>
        <v>0</v>
      </c>
      <c r="I475" s="206" t="str">
        <f t="shared" ca="1" si="98"/>
        <v/>
      </c>
      <c r="K475" s="206" t="str">
        <f t="shared" ca="1" si="89"/>
        <v/>
      </c>
      <c r="L475" s="265" t="str">
        <f ca="1">IF(D475="","",IFERROR(INDEX('Lifetime PD'!$C$57:$ED$105,MATCH(ECL!$D$18,'Lifetime PD'!$B$57:$B$105,0),MATCH(ECL!D475,'Lifetime PD'!$C$56:$FZ$56,0)),0))</f>
        <v/>
      </c>
      <c r="M475" s="265" t="str">
        <f t="shared" ca="1" si="91"/>
        <v/>
      </c>
      <c r="N475" s="266" t="str">
        <f t="shared" ca="1" si="92"/>
        <v/>
      </c>
      <c r="O475" s="206" t="str">
        <f t="shared" ca="1" si="99"/>
        <v/>
      </c>
      <c r="Q475" s="265" t="str">
        <f ca="1">IF(D475="","",IFERROR(INDEX('FL PD'!$C$61:$ED$109,MATCH(ECL!$D$18,'FL PD'!$B$61:$B$109,0),MATCH(ECL!D475,'FL PD'!$C$60:$FZ$60,0)),0))</f>
        <v/>
      </c>
      <c r="R475" s="265" t="str">
        <f t="shared" ca="1" si="100"/>
        <v/>
      </c>
      <c r="S475" s="206" t="str">
        <f t="shared" ca="1" si="101"/>
        <v/>
      </c>
      <c r="U475" s="75"/>
    </row>
    <row r="476" spans="2:21" ht="17.25" customHeight="1" x14ac:dyDescent="0.25">
      <c r="B476" s="207">
        <f t="shared" si="102"/>
        <v>59261</v>
      </c>
      <c r="C476" s="202" t="str">
        <f t="shared" ca="1" si="93"/>
        <v/>
      </c>
      <c r="D476" s="203" t="str">
        <f t="shared" ca="1" si="90"/>
        <v/>
      </c>
      <c r="E476" s="204">
        <f t="shared" ca="1" si="94"/>
        <v>0</v>
      </c>
      <c r="F476" s="204">
        <f t="shared" ca="1" si="95"/>
        <v>0</v>
      </c>
      <c r="G476" s="204" t="str">
        <f t="shared" ca="1" si="96"/>
        <v/>
      </c>
      <c r="H476" s="205">
        <f t="shared" ca="1" si="97"/>
        <v>0</v>
      </c>
      <c r="I476" s="206" t="str">
        <f t="shared" ca="1" si="98"/>
        <v/>
      </c>
      <c r="K476" s="206" t="str">
        <f t="shared" ca="1" si="89"/>
        <v/>
      </c>
      <c r="L476" s="265" t="str">
        <f ca="1">IF(D476="","",IFERROR(INDEX('Lifetime PD'!$C$57:$ED$105,MATCH(ECL!$D$18,'Lifetime PD'!$B$57:$B$105,0),MATCH(ECL!D476,'Lifetime PD'!$C$56:$FZ$56,0)),0))</f>
        <v/>
      </c>
      <c r="M476" s="265" t="str">
        <f t="shared" ca="1" si="91"/>
        <v/>
      </c>
      <c r="N476" s="266" t="str">
        <f t="shared" ca="1" si="92"/>
        <v/>
      </c>
      <c r="O476" s="206" t="str">
        <f t="shared" ca="1" si="99"/>
        <v/>
      </c>
      <c r="Q476" s="265" t="str">
        <f ca="1">IF(D476="","",IFERROR(INDEX('FL PD'!$C$61:$ED$109,MATCH(ECL!$D$18,'FL PD'!$B$61:$B$109,0),MATCH(ECL!D476,'FL PD'!$C$60:$FZ$60,0)),0))</f>
        <v/>
      </c>
      <c r="R476" s="265" t="str">
        <f t="shared" ca="1" si="100"/>
        <v/>
      </c>
      <c r="S476" s="206" t="str">
        <f t="shared" ca="1" si="101"/>
        <v/>
      </c>
      <c r="U476" s="75"/>
    </row>
    <row r="477" spans="2:21" ht="17.25" customHeight="1" x14ac:dyDescent="0.25">
      <c r="B477" s="207">
        <f t="shared" si="102"/>
        <v>59291</v>
      </c>
      <c r="C477" s="202" t="str">
        <f t="shared" ca="1" si="93"/>
        <v/>
      </c>
      <c r="D477" s="203" t="str">
        <f t="shared" ca="1" si="90"/>
        <v/>
      </c>
      <c r="E477" s="204">
        <f t="shared" ca="1" si="94"/>
        <v>0</v>
      </c>
      <c r="F477" s="204">
        <f t="shared" ca="1" si="95"/>
        <v>0</v>
      </c>
      <c r="G477" s="204" t="str">
        <f t="shared" ca="1" si="96"/>
        <v/>
      </c>
      <c r="H477" s="205">
        <f t="shared" ca="1" si="97"/>
        <v>0</v>
      </c>
      <c r="I477" s="206" t="str">
        <f t="shared" ca="1" si="98"/>
        <v/>
      </c>
      <c r="K477" s="206" t="str">
        <f t="shared" ref="K477:K509" ca="1" si="103">IF(D477="","",IF(C477&gt;YEAR($D$2), I477,0))</f>
        <v/>
      </c>
      <c r="L477" s="265" t="str">
        <f ca="1">IF(D477="","",IFERROR(INDEX('Lifetime PD'!$C$57:$ED$105,MATCH(ECL!$D$18,'Lifetime PD'!$B$57:$B$105,0),MATCH(ECL!D477,'Lifetime PD'!$C$56:$FZ$56,0)),0))</f>
        <v/>
      </c>
      <c r="M477" s="265" t="str">
        <f t="shared" ca="1" si="91"/>
        <v/>
      </c>
      <c r="N477" s="266" t="str">
        <f t="shared" ca="1" si="92"/>
        <v/>
      </c>
      <c r="O477" s="206" t="str">
        <f t="shared" ca="1" si="99"/>
        <v/>
      </c>
      <c r="Q477" s="265" t="str">
        <f ca="1">IF(D477="","",IFERROR(INDEX('FL PD'!$C$61:$ED$109,MATCH(ECL!$D$18,'FL PD'!$B$61:$B$109,0),MATCH(ECL!D477,'FL PD'!$C$60:$FZ$60,0)),0))</f>
        <v/>
      </c>
      <c r="R477" s="265" t="str">
        <f t="shared" ca="1" si="100"/>
        <v/>
      </c>
      <c r="S477" s="206" t="str">
        <f t="shared" ca="1" si="101"/>
        <v/>
      </c>
      <c r="U477" s="75"/>
    </row>
    <row r="478" spans="2:21" ht="17.25" customHeight="1" x14ac:dyDescent="0.25">
      <c r="B478" s="207">
        <f t="shared" si="102"/>
        <v>59322</v>
      </c>
      <c r="C478" s="202" t="str">
        <f t="shared" ca="1" si="93"/>
        <v/>
      </c>
      <c r="D478" s="203" t="str">
        <f t="shared" ref="D478:D509" ca="1" si="104">IF(C478="","",(YEAR(C478)-YEAR($D$6))*12+MONTH(C478)-MONTH($D$6))</f>
        <v/>
      </c>
      <c r="E478" s="204">
        <f t="shared" ca="1" si="94"/>
        <v>0</v>
      </c>
      <c r="F478" s="204">
        <f t="shared" ca="1" si="95"/>
        <v>0</v>
      </c>
      <c r="G478" s="204" t="str">
        <f t="shared" ca="1" si="96"/>
        <v/>
      </c>
      <c r="H478" s="205">
        <f t="shared" ca="1" si="97"/>
        <v>0</v>
      </c>
      <c r="I478" s="206" t="str">
        <f t="shared" ca="1" si="98"/>
        <v/>
      </c>
      <c r="K478" s="206" t="str">
        <f t="shared" ca="1" si="103"/>
        <v/>
      </c>
      <c r="L478" s="265" t="str">
        <f ca="1">IF(D478="","",IFERROR(INDEX('Lifetime PD'!$C$57:$ED$105,MATCH(ECL!$D$18,'Lifetime PD'!$B$57:$B$105,0),MATCH(ECL!D478,'Lifetime PD'!$C$56:$FZ$56,0)),0))</f>
        <v/>
      </c>
      <c r="M478" s="265" t="str">
        <f t="shared" ref="M478:M509" ca="1" si="105">IF(D478="","",$D$17)</f>
        <v/>
      </c>
      <c r="N478" s="266" t="str">
        <f t="shared" ref="N478:N509" ca="1" si="106">IFERROR(IF(D478="","",1/((1+$D$19)^((C478-$D$2)/365))),1)</f>
        <v/>
      </c>
      <c r="O478" s="206" t="str">
        <f t="shared" ca="1" si="99"/>
        <v/>
      </c>
      <c r="Q478" s="265" t="str">
        <f ca="1">IF(D478="","",IFERROR(INDEX('FL PD'!$C$61:$ED$109,MATCH(ECL!$D$18,'FL PD'!$B$61:$B$109,0),MATCH(ECL!D478,'FL PD'!$C$60:$FZ$60,0)),0))</f>
        <v/>
      </c>
      <c r="R478" s="265" t="str">
        <f t="shared" ca="1" si="100"/>
        <v/>
      </c>
      <c r="S478" s="206" t="str">
        <f t="shared" ca="1" si="101"/>
        <v/>
      </c>
      <c r="U478" s="75"/>
    </row>
    <row r="479" spans="2:21" ht="17.25" customHeight="1" x14ac:dyDescent="0.25">
      <c r="B479" s="207">
        <f t="shared" si="102"/>
        <v>59352</v>
      </c>
      <c r="C479" s="202" t="str">
        <f t="shared" ref="C479:C509" ca="1" si="107">IFERROR(IF($D$7&gt;C478,EOMONTH(C478,1),""),"")</f>
        <v/>
      </c>
      <c r="D479" s="203" t="str">
        <f t="shared" ca="1" si="104"/>
        <v/>
      </c>
      <c r="E479" s="204">
        <f t="shared" ref="E479:E509" ca="1" si="108">IF(D479="",0,(IF(AND($D$14="Bullet",MOD(D479,(((YEAR($D$7)-YEAR($D$6))*12)+(MONTH($D$7)-MONTH($D$6))))&gt;0),0,IF(AND($D$14="Quarterly",MOD(D479,3)&gt;0),0,IF(AND($D$14="Semi Annually",MOD(D479,6)&gt;0),0,IF(AND($D$14="Annually",MOD(D479,12)&gt;0),0,$D$13))))))</f>
        <v>0</v>
      </c>
      <c r="F479" s="204">
        <f t="shared" ref="F479:F509" ca="1" si="109">IF(D479="",0,(IF(AND($D$16="Bullet",MOD(D479,(((YEAR($D$7)-YEAR($D$6))*12)+(MONTH($D$7)-MONTH($D$6))))&gt;0),0,IF(AND($D$16="Quarterly",MOD(D479,3)&gt;0),0,IF(AND($D$16="Semi Annually",MOD(D479,6)&gt;0),0,IF(AND($D$16="Annually",MOD(D479,12)&gt;0),0,$D$15))))))</f>
        <v>0</v>
      </c>
      <c r="G479" s="204" t="str">
        <f t="shared" ref="G479:G509" ca="1" si="110">IFERROR(IF(D479&gt;=$D$9,I478,IF(D479="","",IF(SUM(E479+F479)&gt;I478,I478,SUM(E479+F479)))),"")</f>
        <v/>
      </c>
      <c r="H479" s="205">
        <f t="shared" ref="H479:H509" ca="1" si="111">IF(D479=0,0,IF($D$12=0,0,IF(AND($D$10="Non-revolving",D479&lt;=((YEAR($D$8)-YEAR($D$6))*12)+(MONTH($D$8)-MONTH($D$6))),($D$12)/(((YEAR($D$8)-YEAR($D$6))*12)+(MONTH($D$8)-MONTH($D$6))),IF(AND($D$10="Revolving",D479&lt;=12,$D$9&gt;12),$D$12/12,IF(AND($D$10="Revolving",D479&lt;=($D$9-1),$D$9&lt;=12),IFERROR(($D$12/($D$9-1)),$D$12/$D$9),0)))))</f>
        <v>0</v>
      </c>
      <c r="I479" s="206" t="str">
        <f t="shared" ref="I479:I509" ca="1" si="112">IF(D479="","",I478-G479+H479)</f>
        <v/>
      </c>
      <c r="K479" s="206" t="str">
        <f t="shared" ca="1" si="103"/>
        <v/>
      </c>
      <c r="L479" s="265" t="str">
        <f ca="1">IF(D479="","",IFERROR(INDEX('Lifetime PD'!$C$57:$ED$105,MATCH(ECL!$D$18,'Lifetime PD'!$B$57:$B$105,0),MATCH(ECL!D479,'Lifetime PD'!$C$56:$FZ$56,0)),0))</f>
        <v/>
      </c>
      <c r="M479" s="265" t="str">
        <f t="shared" ca="1" si="105"/>
        <v/>
      </c>
      <c r="N479" s="266" t="str">
        <f t="shared" ca="1" si="106"/>
        <v/>
      </c>
      <c r="O479" s="206" t="str">
        <f t="shared" ref="O479:O510" ca="1" si="113">IF(D479="","",K479*L479*M479*N479)</f>
        <v/>
      </c>
      <c r="Q479" s="265" t="str">
        <f ca="1">IF(D479="","",IFERROR(INDEX('FL PD'!$C$61:$ED$109,MATCH(ECL!$D$18,'FL PD'!$B$61:$B$109,0),MATCH(ECL!D479,'FL PD'!$C$60:$FZ$60,0)),0))</f>
        <v/>
      </c>
      <c r="R479" s="265" t="str">
        <f t="shared" ref="R479:R510" ca="1" si="114">M479</f>
        <v/>
      </c>
      <c r="S479" s="206" t="str">
        <f t="shared" ref="S479:S510" ca="1" si="115">IF(D479="","",K479*Q479*R479*N479)</f>
        <v/>
      </c>
      <c r="U479" s="75"/>
    </row>
    <row r="480" spans="2:21" ht="17.25" customHeight="1" x14ac:dyDescent="0.25">
      <c r="B480" s="207">
        <f t="shared" si="102"/>
        <v>59383</v>
      </c>
      <c r="C480" s="202" t="str">
        <f t="shared" ca="1" si="107"/>
        <v/>
      </c>
      <c r="D480" s="203" t="str">
        <f t="shared" ca="1" si="104"/>
        <v/>
      </c>
      <c r="E480" s="204">
        <f t="shared" ca="1" si="108"/>
        <v>0</v>
      </c>
      <c r="F480" s="204">
        <f t="shared" ca="1" si="109"/>
        <v>0</v>
      </c>
      <c r="G480" s="204" t="str">
        <f t="shared" ca="1" si="110"/>
        <v/>
      </c>
      <c r="H480" s="205">
        <f t="shared" ca="1" si="111"/>
        <v>0</v>
      </c>
      <c r="I480" s="206" t="str">
        <f t="shared" ca="1" si="112"/>
        <v/>
      </c>
      <c r="K480" s="206" t="str">
        <f t="shared" ca="1" si="103"/>
        <v/>
      </c>
      <c r="L480" s="265" t="str">
        <f ca="1">IF(D480="","",IFERROR(INDEX('Lifetime PD'!$C$57:$ED$105,MATCH(ECL!$D$18,'Lifetime PD'!$B$57:$B$105,0),MATCH(ECL!D480,'Lifetime PD'!$C$56:$FZ$56,0)),0))</f>
        <v/>
      </c>
      <c r="M480" s="265" t="str">
        <f t="shared" ca="1" si="105"/>
        <v/>
      </c>
      <c r="N480" s="266" t="str">
        <f t="shared" ca="1" si="106"/>
        <v/>
      </c>
      <c r="O480" s="206" t="str">
        <f t="shared" ca="1" si="113"/>
        <v/>
      </c>
      <c r="Q480" s="265" t="str">
        <f ca="1">IF(D480="","",IFERROR(INDEX('FL PD'!$C$61:$ED$109,MATCH(ECL!$D$18,'FL PD'!$B$61:$B$109,0),MATCH(ECL!D480,'FL PD'!$C$60:$FZ$60,0)),0))</f>
        <v/>
      </c>
      <c r="R480" s="265" t="str">
        <f t="shared" ca="1" si="114"/>
        <v/>
      </c>
      <c r="S480" s="206" t="str">
        <f t="shared" ca="1" si="115"/>
        <v/>
      </c>
      <c r="U480" s="75"/>
    </row>
    <row r="481" spans="2:21" ht="17.25" customHeight="1" x14ac:dyDescent="0.25">
      <c r="B481" s="207">
        <f t="shared" si="102"/>
        <v>59414</v>
      </c>
      <c r="C481" s="202" t="str">
        <f t="shared" ca="1" si="107"/>
        <v/>
      </c>
      <c r="D481" s="203" t="str">
        <f t="shared" ca="1" si="104"/>
        <v/>
      </c>
      <c r="E481" s="204">
        <f t="shared" ca="1" si="108"/>
        <v>0</v>
      </c>
      <c r="F481" s="204">
        <f t="shared" ca="1" si="109"/>
        <v>0</v>
      </c>
      <c r="G481" s="204" t="str">
        <f t="shared" ca="1" si="110"/>
        <v/>
      </c>
      <c r="H481" s="205">
        <f t="shared" ca="1" si="111"/>
        <v>0</v>
      </c>
      <c r="I481" s="206" t="str">
        <f t="shared" ca="1" si="112"/>
        <v/>
      </c>
      <c r="K481" s="206" t="str">
        <f t="shared" ca="1" si="103"/>
        <v/>
      </c>
      <c r="L481" s="265" t="str">
        <f ca="1">IF(D481="","",IFERROR(INDEX('Lifetime PD'!$C$57:$ED$105,MATCH(ECL!$D$18,'Lifetime PD'!$B$57:$B$105,0),MATCH(ECL!D481,'Lifetime PD'!$C$56:$FZ$56,0)),0))</f>
        <v/>
      </c>
      <c r="M481" s="265" t="str">
        <f t="shared" ca="1" si="105"/>
        <v/>
      </c>
      <c r="N481" s="266" t="str">
        <f t="shared" ca="1" si="106"/>
        <v/>
      </c>
      <c r="O481" s="206" t="str">
        <f t="shared" ca="1" si="113"/>
        <v/>
      </c>
      <c r="Q481" s="265" t="str">
        <f ca="1">IF(D481="","",IFERROR(INDEX('FL PD'!$C$61:$ED$109,MATCH(ECL!$D$18,'FL PD'!$B$61:$B$109,0),MATCH(ECL!D481,'FL PD'!$C$60:$FZ$60,0)),0))</f>
        <v/>
      </c>
      <c r="R481" s="265" t="str">
        <f t="shared" ca="1" si="114"/>
        <v/>
      </c>
      <c r="S481" s="206" t="str">
        <f t="shared" ca="1" si="115"/>
        <v/>
      </c>
      <c r="U481" s="75"/>
    </row>
    <row r="482" spans="2:21" ht="17.25" customHeight="1" x14ac:dyDescent="0.25">
      <c r="B482" s="207">
        <f t="shared" si="102"/>
        <v>59444</v>
      </c>
      <c r="C482" s="202" t="str">
        <f t="shared" ca="1" si="107"/>
        <v/>
      </c>
      <c r="D482" s="203" t="str">
        <f t="shared" ca="1" si="104"/>
        <v/>
      </c>
      <c r="E482" s="204">
        <f t="shared" ca="1" si="108"/>
        <v>0</v>
      </c>
      <c r="F482" s="204">
        <f t="shared" ca="1" si="109"/>
        <v>0</v>
      </c>
      <c r="G482" s="204" t="str">
        <f t="shared" ca="1" si="110"/>
        <v/>
      </c>
      <c r="H482" s="205">
        <f t="shared" ca="1" si="111"/>
        <v>0</v>
      </c>
      <c r="I482" s="206" t="str">
        <f t="shared" ca="1" si="112"/>
        <v/>
      </c>
      <c r="K482" s="206" t="str">
        <f t="shared" ca="1" si="103"/>
        <v/>
      </c>
      <c r="L482" s="265" t="str">
        <f ca="1">IF(D482="","",IFERROR(INDEX('Lifetime PD'!$C$57:$ED$105,MATCH(ECL!$D$18,'Lifetime PD'!$B$57:$B$105,0),MATCH(ECL!D482,'Lifetime PD'!$C$56:$FZ$56,0)),0))</f>
        <v/>
      </c>
      <c r="M482" s="265" t="str">
        <f t="shared" ca="1" si="105"/>
        <v/>
      </c>
      <c r="N482" s="266" t="str">
        <f t="shared" ca="1" si="106"/>
        <v/>
      </c>
      <c r="O482" s="206" t="str">
        <f t="shared" ca="1" si="113"/>
        <v/>
      </c>
      <c r="Q482" s="265" t="str">
        <f ca="1">IF(D482="","",IFERROR(INDEX('FL PD'!$C$61:$ED$109,MATCH(ECL!$D$18,'FL PD'!$B$61:$B$109,0),MATCH(ECL!D482,'FL PD'!$C$60:$FZ$60,0)),0))</f>
        <v/>
      </c>
      <c r="R482" s="265" t="str">
        <f t="shared" ca="1" si="114"/>
        <v/>
      </c>
      <c r="S482" s="206" t="str">
        <f t="shared" ca="1" si="115"/>
        <v/>
      </c>
      <c r="U482" s="75"/>
    </row>
    <row r="483" spans="2:21" ht="17.25" customHeight="1" x14ac:dyDescent="0.25">
      <c r="B483" s="207">
        <f t="shared" si="102"/>
        <v>59475</v>
      </c>
      <c r="C483" s="202" t="str">
        <f t="shared" ca="1" si="107"/>
        <v/>
      </c>
      <c r="D483" s="203" t="str">
        <f t="shared" ca="1" si="104"/>
        <v/>
      </c>
      <c r="E483" s="204">
        <f t="shared" ca="1" si="108"/>
        <v>0</v>
      </c>
      <c r="F483" s="204">
        <f t="shared" ca="1" si="109"/>
        <v>0</v>
      </c>
      <c r="G483" s="204" t="str">
        <f t="shared" ca="1" si="110"/>
        <v/>
      </c>
      <c r="H483" s="205">
        <f t="shared" ca="1" si="111"/>
        <v>0</v>
      </c>
      <c r="I483" s="206" t="str">
        <f t="shared" ca="1" si="112"/>
        <v/>
      </c>
      <c r="K483" s="206" t="str">
        <f t="shared" ca="1" si="103"/>
        <v/>
      </c>
      <c r="L483" s="265" t="str">
        <f ca="1">IF(D483="","",IFERROR(INDEX('Lifetime PD'!$C$57:$ED$105,MATCH(ECL!$D$18,'Lifetime PD'!$B$57:$B$105,0),MATCH(ECL!D483,'Lifetime PD'!$C$56:$FZ$56,0)),0))</f>
        <v/>
      </c>
      <c r="M483" s="265" t="str">
        <f t="shared" ca="1" si="105"/>
        <v/>
      </c>
      <c r="N483" s="266" t="str">
        <f t="shared" ca="1" si="106"/>
        <v/>
      </c>
      <c r="O483" s="206" t="str">
        <f t="shared" ca="1" si="113"/>
        <v/>
      </c>
      <c r="Q483" s="265" t="str">
        <f ca="1">IF(D483="","",IFERROR(INDEX('FL PD'!$C$61:$ED$109,MATCH(ECL!$D$18,'FL PD'!$B$61:$B$109,0),MATCH(ECL!D483,'FL PD'!$C$60:$FZ$60,0)),0))</f>
        <v/>
      </c>
      <c r="R483" s="265" t="str">
        <f t="shared" ca="1" si="114"/>
        <v/>
      </c>
      <c r="S483" s="206" t="str">
        <f t="shared" ca="1" si="115"/>
        <v/>
      </c>
      <c r="U483" s="75"/>
    </row>
    <row r="484" spans="2:21" ht="17.25" customHeight="1" x14ac:dyDescent="0.25">
      <c r="B484" s="207">
        <f t="shared" si="102"/>
        <v>59505</v>
      </c>
      <c r="C484" s="202" t="str">
        <f t="shared" ca="1" si="107"/>
        <v/>
      </c>
      <c r="D484" s="203" t="str">
        <f t="shared" ca="1" si="104"/>
        <v/>
      </c>
      <c r="E484" s="204">
        <f t="shared" ca="1" si="108"/>
        <v>0</v>
      </c>
      <c r="F484" s="204">
        <f t="shared" ca="1" si="109"/>
        <v>0</v>
      </c>
      <c r="G484" s="204" t="str">
        <f t="shared" ca="1" si="110"/>
        <v/>
      </c>
      <c r="H484" s="205">
        <f t="shared" ca="1" si="111"/>
        <v>0</v>
      </c>
      <c r="I484" s="206" t="str">
        <f t="shared" ca="1" si="112"/>
        <v/>
      </c>
      <c r="K484" s="206" t="str">
        <f t="shared" ca="1" si="103"/>
        <v/>
      </c>
      <c r="L484" s="265" t="str">
        <f ca="1">IF(D484="","",IFERROR(INDEX('Lifetime PD'!$C$57:$ED$105,MATCH(ECL!$D$18,'Lifetime PD'!$B$57:$B$105,0),MATCH(ECL!D484,'Lifetime PD'!$C$56:$FZ$56,0)),0))</f>
        <v/>
      </c>
      <c r="M484" s="265" t="str">
        <f t="shared" ca="1" si="105"/>
        <v/>
      </c>
      <c r="N484" s="266" t="str">
        <f t="shared" ca="1" si="106"/>
        <v/>
      </c>
      <c r="O484" s="206" t="str">
        <f t="shared" ca="1" si="113"/>
        <v/>
      </c>
      <c r="Q484" s="265" t="str">
        <f ca="1">IF(D484="","",IFERROR(INDEX('FL PD'!$C$61:$ED$109,MATCH(ECL!$D$18,'FL PD'!$B$61:$B$109,0),MATCH(ECL!D484,'FL PD'!$C$60:$FZ$60,0)),0))</f>
        <v/>
      </c>
      <c r="R484" s="265" t="str">
        <f t="shared" ca="1" si="114"/>
        <v/>
      </c>
      <c r="S484" s="206" t="str">
        <f t="shared" ca="1" si="115"/>
        <v/>
      </c>
      <c r="U484" s="75"/>
    </row>
    <row r="485" spans="2:21" ht="17.25" customHeight="1" x14ac:dyDescent="0.25">
      <c r="B485" s="207">
        <f t="shared" si="102"/>
        <v>59536</v>
      </c>
      <c r="C485" s="202" t="str">
        <f t="shared" ca="1" si="107"/>
        <v/>
      </c>
      <c r="D485" s="203" t="str">
        <f t="shared" ca="1" si="104"/>
        <v/>
      </c>
      <c r="E485" s="204">
        <f t="shared" ca="1" si="108"/>
        <v>0</v>
      </c>
      <c r="F485" s="204">
        <f t="shared" ca="1" si="109"/>
        <v>0</v>
      </c>
      <c r="G485" s="204" t="str">
        <f t="shared" ca="1" si="110"/>
        <v/>
      </c>
      <c r="H485" s="205">
        <f t="shared" ca="1" si="111"/>
        <v>0</v>
      </c>
      <c r="I485" s="206" t="str">
        <f t="shared" ca="1" si="112"/>
        <v/>
      </c>
      <c r="K485" s="206" t="str">
        <f t="shared" ca="1" si="103"/>
        <v/>
      </c>
      <c r="L485" s="265" t="str">
        <f ca="1">IF(D485="","",IFERROR(INDEX('Lifetime PD'!$C$57:$ED$105,MATCH(ECL!$D$18,'Lifetime PD'!$B$57:$B$105,0),MATCH(ECL!D485,'Lifetime PD'!$C$56:$FZ$56,0)),0))</f>
        <v/>
      </c>
      <c r="M485" s="265" t="str">
        <f t="shared" ca="1" si="105"/>
        <v/>
      </c>
      <c r="N485" s="266" t="str">
        <f t="shared" ca="1" si="106"/>
        <v/>
      </c>
      <c r="O485" s="206" t="str">
        <f t="shared" ca="1" si="113"/>
        <v/>
      </c>
      <c r="Q485" s="265" t="str">
        <f ca="1">IF(D485="","",IFERROR(INDEX('FL PD'!$C$61:$ED$109,MATCH(ECL!$D$18,'FL PD'!$B$61:$B$109,0),MATCH(ECL!D485,'FL PD'!$C$60:$FZ$60,0)),0))</f>
        <v/>
      </c>
      <c r="R485" s="265" t="str">
        <f t="shared" ca="1" si="114"/>
        <v/>
      </c>
      <c r="S485" s="206" t="str">
        <f t="shared" ca="1" si="115"/>
        <v/>
      </c>
      <c r="U485" s="75"/>
    </row>
    <row r="486" spans="2:21" ht="17.25" customHeight="1" x14ac:dyDescent="0.25">
      <c r="B486" s="207">
        <f t="shared" si="102"/>
        <v>59567</v>
      </c>
      <c r="C486" s="202" t="str">
        <f t="shared" ca="1" si="107"/>
        <v/>
      </c>
      <c r="D486" s="203" t="str">
        <f t="shared" ca="1" si="104"/>
        <v/>
      </c>
      <c r="E486" s="204">
        <f t="shared" ca="1" si="108"/>
        <v>0</v>
      </c>
      <c r="F486" s="204">
        <f t="shared" ca="1" si="109"/>
        <v>0</v>
      </c>
      <c r="G486" s="204" t="str">
        <f t="shared" ca="1" si="110"/>
        <v/>
      </c>
      <c r="H486" s="205">
        <f t="shared" ca="1" si="111"/>
        <v>0</v>
      </c>
      <c r="I486" s="206" t="str">
        <f t="shared" ca="1" si="112"/>
        <v/>
      </c>
      <c r="K486" s="206" t="str">
        <f t="shared" ca="1" si="103"/>
        <v/>
      </c>
      <c r="L486" s="265" t="str">
        <f ca="1">IF(D486="","",IFERROR(INDEX('Lifetime PD'!$C$57:$ED$105,MATCH(ECL!$D$18,'Lifetime PD'!$B$57:$B$105,0),MATCH(ECL!D486,'Lifetime PD'!$C$56:$FZ$56,0)),0))</f>
        <v/>
      </c>
      <c r="M486" s="265" t="str">
        <f t="shared" ca="1" si="105"/>
        <v/>
      </c>
      <c r="N486" s="266" t="str">
        <f t="shared" ca="1" si="106"/>
        <v/>
      </c>
      <c r="O486" s="206" t="str">
        <f t="shared" ca="1" si="113"/>
        <v/>
      </c>
      <c r="Q486" s="265" t="str">
        <f ca="1">IF(D486="","",IFERROR(INDEX('FL PD'!$C$61:$ED$109,MATCH(ECL!$D$18,'FL PD'!$B$61:$B$109,0),MATCH(ECL!D486,'FL PD'!$C$60:$FZ$60,0)),0))</f>
        <v/>
      </c>
      <c r="R486" s="265" t="str">
        <f t="shared" ca="1" si="114"/>
        <v/>
      </c>
      <c r="S486" s="206" t="str">
        <f t="shared" ca="1" si="115"/>
        <v/>
      </c>
      <c r="U486" s="75"/>
    </row>
    <row r="487" spans="2:21" ht="17.25" customHeight="1" x14ac:dyDescent="0.25">
      <c r="B487" s="207">
        <f t="shared" si="102"/>
        <v>59595</v>
      </c>
      <c r="C487" s="202" t="str">
        <f t="shared" ca="1" si="107"/>
        <v/>
      </c>
      <c r="D487" s="203" t="str">
        <f t="shared" ca="1" si="104"/>
        <v/>
      </c>
      <c r="E487" s="204">
        <f t="shared" ca="1" si="108"/>
        <v>0</v>
      </c>
      <c r="F487" s="204">
        <f t="shared" ca="1" si="109"/>
        <v>0</v>
      </c>
      <c r="G487" s="204" t="str">
        <f t="shared" ca="1" si="110"/>
        <v/>
      </c>
      <c r="H487" s="205">
        <f t="shared" ca="1" si="111"/>
        <v>0</v>
      </c>
      <c r="I487" s="206" t="str">
        <f t="shared" ca="1" si="112"/>
        <v/>
      </c>
      <c r="K487" s="206" t="str">
        <f t="shared" ca="1" si="103"/>
        <v/>
      </c>
      <c r="L487" s="265" t="str">
        <f ca="1">IF(D487="","",IFERROR(INDEX('Lifetime PD'!$C$57:$ED$105,MATCH(ECL!$D$18,'Lifetime PD'!$B$57:$B$105,0),MATCH(ECL!D487,'Lifetime PD'!$C$56:$FZ$56,0)),0))</f>
        <v/>
      </c>
      <c r="M487" s="265" t="str">
        <f t="shared" ca="1" si="105"/>
        <v/>
      </c>
      <c r="N487" s="266" t="str">
        <f t="shared" ca="1" si="106"/>
        <v/>
      </c>
      <c r="O487" s="206" t="str">
        <f t="shared" ca="1" si="113"/>
        <v/>
      </c>
      <c r="Q487" s="265" t="str">
        <f ca="1">IF(D487="","",IFERROR(INDEX('FL PD'!$C$61:$ED$109,MATCH(ECL!$D$18,'FL PD'!$B$61:$B$109,0),MATCH(ECL!D487,'FL PD'!$C$60:$FZ$60,0)),0))</f>
        <v/>
      </c>
      <c r="R487" s="265" t="str">
        <f t="shared" ca="1" si="114"/>
        <v/>
      </c>
      <c r="S487" s="206" t="str">
        <f t="shared" ca="1" si="115"/>
        <v/>
      </c>
      <c r="U487" s="75"/>
    </row>
    <row r="488" spans="2:21" ht="17.25" customHeight="1" x14ac:dyDescent="0.25">
      <c r="B488" s="207">
        <f t="shared" si="102"/>
        <v>59626</v>
      </c>
      <c r="C488" s="202" t="str">
        <f t="shared" ca="1" si="107"/>
        <v/>
      </c>
      <c r="D488" s="203" t="str">
        <f t="shared" ca="1" si="104"/>
        <v/>
      </c>
      <c r="E488" s="204">
        <f t="shared" ca="1" si="108"/>
        <v>0</v>
      </c>
      <c r="F488" s="204">
        <f t="shared" ca="1" si="109"/>
        <v>0</v>
      </c>
      <c r="G488" s="204" t="str">
        <f t="shared" ca="1" si="110"/>
        <v/>
      </c>
      <c r="H488" s="205">
        <f t="shared" ca="1" si="111"/>
        <v>0</v>
      </c>
      <c r="I488" s="206" t="str">
        <f t="shared" ca="1" si="112"/>
        <v/>
      </c>
      <c r="K488" s="206" t="str">
        <f t="shared" ca="1" si="103"/>
        <v/>
      </c>
      <c r="L488" s="265" t="str">
        <f ca="1">IF(D488="","",IFERROR(INDEX('Lifetime PD'!$C$57:$ED$105,MATCH(ECL!$D$18,'Lifetime PD'!$B$57:$B$105,0),MATCH(ECL!D488,'Lifetime PD'!$C$56:$FZ$56,0)),0))</f>
        <v/>
      </c>
      <c r="M488" s="265" t="str">
        <f t="shared" ca="1" si="105"/>
        <v/>
      </c>
      <c r="N488" s="266" t="str">
        <f t="shared" ca="1" si="106"/>
        <v/>
      </c>
      <c r="O488" s="206" t="str">
        <f t="shared" ca="1" si="113"/>
        <v/>
      </c>
      <c r="Q488" s="265" t="str">
        <f ca="1">IF(D488="","",IFERROR(INDEX('FL PD'!$C$61:$ED$109,MATCH(ECL!$D$18,'FL PD'!$B$61:$B$109,0),MATCH(ECL!D488,'FL PD'!$C$60:$FZ$60,0)),0))</f>
        <v/>
      </c>
      <c r="R488" s="265" t="str">
        <f t="shared" ca="1" si="114"/>
        <v/>
      </c>
      <c r="S488" s="206" t="str">
        <f t="shared" ca="1" si="115"/>
        <v/>
      </c>
      <c r="U488" s="75"/>
    </row>
    <row r="489" spans="2:21" ht="17.25" customHeight="1" x14ac:dyDescent="0.25">
      <c r="B489" s="207">
        <f t="shared" si="102"/>
        <v>59656</v>
      </c>
      <c r="C489" s="202" t="str">
        <f t="shared" ca="1" si="107"/>
        <v/>
      </c>
      <c r="D489" s="203" t="str">
        <f t="shared" ca="1" si="104"/>
        <v/>
      </c>
      <c r="E489" s="204">
        <f t="shared" ca="1" si="108"/>
        <v>0</v>
      </c>
      <c r="F489" s="204">
        <f t="shared" ca="1" si="109"/>
        <v>0</v>
      </c>
      <c r="G489" s="204" t="str">
        <f t="shared" ca="1" si="110"/>
        <v/>
      </c>
      <c r="H489" s="205">
        <f t="shared" ca="1" si="111"/>
        <v>0</v>
      </c>
      <c r="I489" s="206" t="str">
        <f t="shared" ca="1" si="112"/>
        <v/>
      </c>
      <c r="K489" s="206" t="str">
        <f t="shared" ca="1" si="103"/>
        <v/>
      </c>
      <c r="L489" s="265" t="str">
        <f ca="1">IF(D489="","",IFERROR(INDEX('Lifetime PD'!$C$57:$ED$105,MATCH(ECL!$D$18,'Lifetime PD'!$B$57:$B$105,0),MATCH(ECL!D489,'Lifetime PD'!$C$56:$FZ$56,0)),0))</f>
        <v/>
      </c>
      <c r="M489" s="265" t="str">
        <f t="shared" ca="1" si="105"/>
        <v/>
      </c>
      <c r="N489" s="266" t="str">
        <f t="shared" ca="1" si="106"/>
        <v/>
      </c>
      <c r="O489" s="206" t="str">
        <f t="shared" ca="1" si="113"/>
        <v/>
      </c>
      <c r="Q489" s="265" t="str">
        <f ca="1">IF(D489="","",IFERROR(INDEX('FL PD'!$C$61:$ED$109,MATCH(ECL!$D$18,'FL PD'!$B$61:$B$109,0),MATCH(ECL!D489,'FL PD'!$C$60:$FZ$60,0)),0))</f>
        <v/>
      </c>
      <c r="R489" s="265" t="str">
        <f t="shared" ca="1" si="114"/>
        <v/>
      </c>
      <c r="S489" s="206" t="str">
        <f t="shared" ca="1" si="115"/>
        <v/>
      </c>
      <c r="U489" s="75"/>
    </row>
    <row r="490" spans="2:21" ht="17.25" customHeight="1" x14ac:dyDescent="0.25">
      <c r="B490" s="207">
        <f t="shared" si="102"/>
        <v>59687</v>
      </c>
      <c r="C490" s="202" t="str">
        <f t="shared" ca="1" si="107"/>
        <v/>
      </c>
      <c r="D490" s="203" t="str">
        <f t="shared" ca="1" si="104"/>
        <v/>
      </c>
      <c r="E490" s="204">
        <f t="shared" ca="1" si="108"/>
        <v>0</v>
      </c>
      <c r="F490" s="204">
        <f t="shared" ca="1" si="109"/>
        <v>0</v>
      </c>
      <c r="G490" s="204" t="str">
        <f t="shared" ca="1" si="110"/>
        <v/>
      </c>
      <c r="H490" s="205">
        <f t="shared" ca="1" si="111"/>
        <v>0</v>
      </c>
      <c r="I490" s="206" t="str">
        <f t="shared" ca="1" si="112"/>
        <v/>
      </c>
      <c r="K490" s="206" t="str">
        <f t="shared" ca="1" si="103"/>
        <v/>
      </c>
      <c r="L490" s="265" t="str">
        <f ca="1">IF(D490="","",IFERROR(INDEX('Lifetime PD'!$C$57:$ED$105,MATCH(ECL!$D$18,'Lifetime PD'!$B$57:$B$105,0),MATCH(ECL!D490,'Lifetime PD'!$C$56:$FZ$56,0)),0))</f>
        <v/>
      </c>
      <c r="M490" s="265" t="str">
        <f t="shared" ca="1" si="105"/>
        <v/>
      </c>
      <c r="N490" s="266" t="str">
        <f t="shared" ca="1" si="106"/>
        <v/>
      </c>
      <c r="O490" s="206" t="str">
        <f t="shared" ca="1" si="113"/>
        <v/>
      </c>
      <c r="Q490" s="265" t="str">
        <f ca="1">IF(D490="","",IFERROR(INDEX('FL PD'!$C$61:$ED$109,MATCH(ECL!$D$18,'FL PD'!$B$61:$B$109,0),MATCH(ECL!D490,'FL PD'!$C$60:$FZ$60,0)),0))</f>
        <v/>
      </c>
      <c r="R490" s="265" t="str">
        <f t="shared" ca="1" si="114"/>
        <v/>
      </c>
      <c r="S490" s="206" t="str">
        <f t="shared" ca="1" si="115"/>
        <v/>
      </c>
      <c r="U490" s="75"/>
    </row>
    <row r="491" spans="2:21" ht="17.25" customHeight="1" x14ac:dyDescent="0.25">
      <c r="B491" s="207">
        <f t="shared" si="102"/>
        <v>59717</v>
      </c>
      <c r="C491" s="202" t="str">
        <f t="shared" ca="1" si="107"/>
        <v/>
      </c>
      <c r="D491" s="203" t="str">
        <f t="shared" ca="1" si="104"/>
        <v/>
      </c>
      <c r="E491" s="204">
        <f t="shared" ca="1" si="108"/>
        <v>0</v>
      </c>
      <c r="F491" s="204">
        <f t="shared" ca="1" si="109"/>
        <v>0</v>
      </c>
      <c r="G491" s="204" t="str">
        <f t="shared" ca="1" si="110"/>
        <v/>
      </c>
      <c r="H491" s="205">
        <f t="shared" ca="1" si="111"/>
        <v>0</v>
      </c>
      <c r="I491" s="206" t="str">
        <f t="shared" ca="1" si="112"/>
        <v/>
      </c>
      <c r="K491" s="206" t="str">
        <f t="shared" ca="1" si="103"/>
        <v/>
      </c>
      <c r="L491" s="265" t="str">
        <f ca="1">IF(D491="","",IFERROR(INDEX('Lifetime PD'!$C$57:$ED$105,MATCH(ECL!$D$18,'Lifetime PD'!$B$57:$B$105,0),MATCH(ECL!D491,'Lifetime PD'!$C$56:$FZ$56,0)),0))</f>
        <v/>
      </c>
      <c r="M491" s="265" t="str">
        <f t="shared" ca="1" si="105"/>
        <v/>
      </c>
      <c r="N491" s="266" t="str">
        <f t="shared" ca="1" si="106"/>
        <v/>
      </c>
      <c r="O491" s="206" t="str">
        <f t="shared" ca="1" si="113"/>
        <v/>
      </c>
      <c r="Q491" s="265" t="str">
        <f ca="1">IF(D491="","",IFERROR(INDEX('FL PD'!$C$61:$ED$109,MATCH(ECL!$D$18,'FL PD'!$B$61:$B$109,0),MATCH(ECL!D491,'FL PD'!$C$60:$FZ$60,0)),0))</f>
        <v/>
      </c>
      <c r="R491" s="265" t="str">
        <f t="shared" ca="1" si="114"/>
        <v/>
      </c>
      <c r="S491" s="206" t="str">
        <f t="shared" ca="1" si="115"/>
        <v/>
      </c>
      <c r="U491" s="75"/>
    </row>
    <row r="492" spans="2:21" ht="17.25" customHeight="1" x14ac:dyDescent="0.25">
      <c r="B492" s="207">
        <f t="shared" si="102"/>
        <v>59748</v>
      </c>
      <c r="C492" s="202" t="str">
        <f t="shared" ca="1" si="107"/>
        <v/>
      </c>
      <c r="D492" s="203" t="str">
        <f t="shared" ca="1" si="104"/>
        <v/>
      </c>
      <c r="E492" s="204">
        <f t="shared" ca="1" si="108"/>
        <v>0</v>
      </c>
      <c r="F492" s="204">
        <f t="shared" ca="1" si="109"/>
        <v>0</v>
      </c>
      <c r="G492" s="204" t="str">
        <f t="shared" ca="1" si="110"/>
        <v/>
      </c>
      <c r="H492" s="205">
        <f t="shared" ca="1" si="111"/>
        <v>0</v>
      </c>
      <c r="I492" s="206" t="str">
        <f t="shared" ca="1" si="112"/>
        <v/>
      </c>
      <c r="K492" s="206" t="str">
        <f t="shared" ca="1" si="103"/>
        <v/>
      </c>
      <c r="L492" s="265" t="str">
        <f ca="1">IF(D492="","",IFERROR(INDEX('Lifetime PD'!$C$57:$ED$105,MATCH(ECL!$D$18,'Lifetime PD'!$B$57:$B$105,0),MATCH(ECL!D492,'Lifetime PD'!$C$56:$FZ$56,0)),0))</f>
        <v/>
      </c>
      <c r="M492" s="265" t="str">
        <f t="shared" ca="1" si="105"/>
        <v/>
      </c>
      <c r="N492" s="266" t="str">
        <f t="shared" ca="1" si="106"/>
        <v/>
      </c>
      <c r="O492" s="206" t="str">
        <f t="shared" ca="1" si="113"/>
        <v/>
      </c>
      <c r="Q492" s="265" t="str">
        <f ca="1">IF(D492="","",IFERROR(INDEX('FL PD'!$C$61:$ED$109,MATCH(ECL!$D$18,'FL PD'!$B$61:$B$109,0),MATCH(ECL!D492,'FL PD'!$C$60:$FZ$60,0)),0))</f>
        <v/>
      </c>
      <c r="R492" s="265" t="str">
        <f t="shared" ca="1" si="114"/>
        <v/>
      </c>
      <c r="S492" s="206" t="str">
        <f t="shared" ca="1" si="115"/>
        <v/>
      </c>
      <c r="U492" s="75"/>
    </row>
    <row r="493" spans="2:21" ht="17.25" customHeight="1" x14ac:dyDescent="0.25">
      <c r="B493" s="207">
        <f t="shared" si="102"/>
        <v>59779</v>
      </c>
      <c r="C493" s="202" t="str">
        <f t="shared" ca="1" si="107"/>
        <v/>
      </c>
      <c r="D493" s="203" t="str">
        <f t="shared" ca="1" si="104"/>
        <v/>
      </c>
      <c r="E493" s="204">
        <f t="shared" ca="1" si="108"/>
        <v>0</v>
      </c>
      <c r="F493" s="204">
        <f t="shared" ca="1" si="109"/>
        <v>0</v>
      </c>
      <c r="G493" s="204" t="str">
        <f t="shared" ca="1" si="110"/>
        <v/>
      </c>
      <c r="H493" s="205">
        <f t="shared" ca="1" si="111"/>
        <v>0</v>
      </c>
      <c r="I493" s="206" t="str">
        <f t="shared" ca="1" si="112"/>
        <v/>
      </c>
      <c r="K493" s="206" t="str">
        <f t="shared" ca="1" si="103"/>
        <v/>
      </c>
      <c r="L493" s="265" t="str">
        <f ca="1">IF(D493="","",IFERROR(INDEX('Lifetime PD'!$C$57:$ED$105,MATCH(ECL!$D$18,'Lifetime PD'!$B$57:$B$105,0),MATCH(ECL!D493,'Lifetime PD'!$C$56:$FZ$56,0)),0))</f>
        <v/>
      </c>
      <c r="M493" s="265" t="str">
        <f t="shared" ca="1" si="105"/>
        <v/>
      </c>
      <c r="N493" s="266" t="str">
        <f t="shared" ca="1" si="106"/>
        <v/>
      </c>
      <c r="O493" s="206" t="str">
        <f t="shared" ca="1" si="113"/>
        <v/>
      </c>
      <c r="Q493" s="265" t="str">
        <f ca="1">IF(D493="","",IFERROR(INDEX('FL PD'!$C$61:$ED$109,MATCH(ECL!$D$18,'FL PD'!$B$61:$B$109,0),MATCH(ECL!D493,'FL PD'!$C$60:$FZ$60,0)),0))</f>
        <v/>
      </c>
      <c r="R493" s="265" t="str">
        <f t="shared" ca="1" si="114"/>
        <v/>
      </c>
      <c r="S493" s="206" t="str">
        <f t="shared" ca="1" si="115"/>
        <v/>
      </c>
      <c r="U493" s="75"/>
    </row>
    <row r="494" spans="2:21" ht="17.25" customHeight="1" x14ac:dyDescent="0.25">
      <c r="B494" s="207">
        <f t="shared" si="102"/>
        <v>59809</v>
      </c>
      <c r="C494" s="202" t="str">
        <f t="shared" ca="1" si="107"/>
        <v/>
      </c>
      <c r="D494" s="203" t="str">
        <f t="shared" ca="1" si="104"/>
        <v/>
      </c>
      <c r="E494" s="204">
        <f t="shared" ca="1" si="108"/>
        <v>0</v>
      </c>
      <c r="F494" s="204">
        <f t="shared" ca="1" si="109"/>
        <v>0</v>
      </c>
      <c r="G494" s="204" t="str">
        <f t="shared" ca="1" si="110"/>
        <v/>
      </c>
      <c r="H494" s="205">
        <f t="shared" ca="1" si="111"/>
        <v>0</v>
      </c>
      <c r="I494" s="206" t="str">
        <f t="shared" ca="1" si="112"/>
        <v/>
      </c>
      <c r="K494" s="206" t="str">
        <f t="shared" ca="1" si="103"/>
        <v/>
      </c>
      <c r="L494" s="265" t="str">
        <f ca="1">IF(D494="","",IFERROR(INDEX('Lifetime PD'!$C$57:$ED$105,MATCH(ECL!$D$18,'Lifetime PD'!$B$57:$B$105,0),MATCH(ECL!D494,'Lifetime PD'!$C$56:$FZ$56,0)),0))</f>
        <v/>
      </c>
      <c r="M494" s="265" t="str">
        <f t="shared" ca="1" si="105"/>
        <v/>
      </c>
      <c r="N494" s="266" t="str">
        <f t="shared" ca="1" si="106"/>
        <v/>
      </c>
      <c r="O494" s="206" t="str">
        <f t="shared" ca="1" si="113"/>
        <v/>
      </c>
      <c r="Q494" s="265" t="str">
        <f ca="1">IF(D494="","",IFERROR(INDEX('FL PD'!$C$61:$ED$109,MATCH(ECL!$D$18,'FL PD'!$B$61:$B$109,0),MATCH(ECL!D494,'FL PD'!$C$60:$FZ$60,0)),0))</f>
        <v/>
      </c>
      <c r="R494" s="265" t="str">
        <f t="shared" ca="1" si="114"/>
        <v/>
      </c>
      <c r="S494" s="206" t="str">
        <f t="shared" ca="1" si="115"/>
        <v/>
      </c>
      <c r="U494" s="75"/>
    </row>
    <row r="495" spans="2:21" ht="17.25" customHeight="1" x14ac:dyDescent="0.25">
      <c r="B495" s="207">
        <f t="shared" si="102"/>
        <v>59840</v>
      </c>
      <c r="C495" s="202" t="str">
        <f t="shared" ca="1" si="107"/>
        <v/>
      </c>
      <c r="D495" s="203" t="str">
        <f t="shared" ca="1" si="104"/>
        <v/>
      </c>
      <c r="E495" s="204">
        <f t="shared" ca="1" si="108"/>
        <v>0</v>
      </c>
      <c r="F495" s="204">
        <f t="shared" ca="1" si="109"/>
        <v>0</v>
      </c>
      <c r="G495" s="204" t="str">
        <f t="shared" ca="1" si="110"/>
        <v/>
      </c>
      <c r="H495" s="205">
        <f t="shared" ca="1" si="111"/>
        <v>0</v>
      </c>
      <c r="I495" s="206" t="str">
        <f t="shared" ca="1" si="112"/>
        <v/>
      </c>
      <c r="K495" s="206" t="str">
        <f t="shared" ca="1" si="103"/>
        <v/>
      </c>
      <c r="L495" s="265" t="str">
        <f ca="1">IF(D495="","",IFERROR(INDEX('Lifetime PD'!$C$57:$ED$105,MATCH(ECL!$D$18,'Lifetime PD'!$B$57:$B$105,0),MATCH(ECL!D495,'Lifetime PD'!$C$56:$FZ$56,0)),0))</f>
        <v/>
      </c>
      <c r="M495" s="265" t="str">
        <f t="shared" ca="1" si="105"/>
        <v/>
      </c>
      <c r="N495" s="266" t="str">
        <f t="shared" ca="1" si="106"/>
        <v/>
      </c>
      <c r="O495" s="206" t="str">
        <f t="shared" ca="1" si="113"/>
        <v/>
      </c>
      <c r="Q495" s="265" t="str">
        <f ca="1">IF(D495="","",IFERROR(INDEX('FL PD'!$C$61:$ED$109,MATCH(ECL!$D$18,'FL PD'!$B$61:$B$109,0),MATCH(ECL!D495,'FL PD'!$C$60:$FZ$60,0)),0))</f>
        <v/>
      </c>
      <c r="R495" s="265" t="str">
        <f t="shared" ca="1" si="114"/>
        <v/>
      </c>
      <c r="S495" s="206" t="str">
        <f t="shared" ca="1" si="115"/>
        <v/>
      </c>
      <c r="U495" s="75"/>
    </row>
    <row r="496" spans="2:21" ht="17.25" customHeight="1" x14ac:dyDescent="0.25">
      <c r="B496" s="207">
        <f t="shared" si="102"/>
        <v>59870</v>
      </c>
      <c r="C496" s="202" t="str">
        <f t="shared" ca="1" si="107"/>
        <v/>
      </c>
      <c r="D496" s="203" t="str">
        <f t="shared" ca="1" si="104"/>
        <v/>
      </c>
      <c r="E496" s="204">
        <f t="shared" ca="1" si="108"/>
        <v>0</v>
      </c>
      <c r="F496" s="204">
        <f t="shared" ca="1" si="109"/>
        <v>0</v>
      </c>
      <c r="G496" s="204" t="str">
        <f t="shared" ca="1" si="110"/>
        <v/>
      </c>
      <c r="H496" s="205">
        <f t="shared" ca="1" si="111"/>
        <v>0</v>
      </c>
      <c r="I496" s="206" t="str">
        <f t="shared" ca="1" si="112"/>
        <v/>
      </c>
      <c r="K496" s="206" t="str">
        <f t="shared" ca="1" si="103"/>
        <v/>
      </c>
      <c r="L496" s="265" t="str">
        <f ca="1">IF(D496="","",IFERROR(INDEX('Lifetime PD'!$C$57:$ED$105,MATCH(ECL!$D$18,'Lifetime PD'!$B$57:$B$105,0),MATCH(ECL!D496,'Lifetime PD'!$C$56:$FZ$56,0)),0))</f>
        <v/>
      </c>
      <c r="M496" s="265" t="str">
        <f t="shared" ca="1" si="105"/>
        <v/>
      </c>
      <c r="N496" s="266" t="str">
        <f t="shared" ca="1" si="106"/>
        <v/>
      </c>
      <c r="O496" s="206" t="str">
        <f t="shared" ca="1" si="113"/>
        <v/>
      </c>
      <c r="Q496" s="265" t="str">
        <f ca="1">IF(D496="","",IFERROR(INDEX('FL PD'!$C$61:$ED$109,MATCH(ECL!$D$18,'FL PD'!$B$61:$B$109,0),MATCH(ECL!D496,'FL PD'!$C$60:$FZ$60,0)),0))</f>
        <v/>
      </c>
      <c r="R496" s="265" t="str">
        <f t="shared" ca="1" si="114"/>
        <v/>
      </c>
      <c r="S496" s="206" t="str">
        <f t="shared" ca="1" si="115"/>
        <v/>
      </c>
      <c r="U496" s="75"/>
    </row>
    <row r="497" spans="2:21" ht="17.25" customHeight="1" x14ac:dyDescent="0.25">
      <c r="B497" s="207">
        <f t="shared" si="102"/>
        <v>59901</v>
      </c>
      <c r="C497" s="202" t="str">
        <f t="shared" ca="1" si="107"/>
        <v/>
      </c>
      <c r="D497" s="203" t="str">
        <f t="shared" ca="1" si="104"/>
        <v/>
      </c>
      <c r="E497" s="204">
        <f t="shared" ca="1" si="108"/>
        <v>0</v>
      </c>
      <c r="F497" s="204">
        <f t="shared" ca="1" si="109"/>
        <v>0</v>
      </c>
      <c r="G497" s="204" t="str">
        <f t="shared" ca="1" si="110"/>
        <v/>
      </c>
      <c r="H497" s="205">
        <f t="shared" ca="1" si="111"/>
        <v>0</v>
      </c>
      <c r="I497" s="206" t="str">
        <f t="shared" ca="1" si="112"/>
        <v/>
      </c>
      <c r="K497" s="206" t="str">
        <f t="shared" ca="1" si="103"/>
        <v/>
      </c>
      <c r="L497" s="265" t="str">
        <f ca="1">IF(D497="","",IFERROR(INDEX('Lifetime PD'!$C$57:$ED$105,MATCH(ECL!$D$18,'Lifetime PD'!$B$57:$B$105,0),MATCH(ECL!D497,'Lifetime PD'!$C$56:$FZ$56,0)),0))</f>
        <v/>
      </c>
      <c r="M497" s="265" t="str">
        <f t="shared" ca="1" si="105"/>
        <v/>
      </c>
      <c r="N497" s="266" t="str">
        <f t="shared" ca="1" si="106"/>
        <v/>
      </c>
      <c r="O497" s="206" t="str">
        <f t="shared" ca="1" si="113"/>
        <v/>
      </c>
      <c r="Q497" s="265" t="str">
        <f ca="1">IF(D497="","",IFERROR(INDEX('FL PD'!$C$61:$ED$109,MATCH(ECL!$D$18,'FL PD'!$B$61:$B$109,0),MATCH(ECL!D497,'FL PD'!$C$60:$FZ$60,0)),0))</f>
        <v/>
      </c>
      <c r="R497" s="265" t="str">
        <f t="shared" ca="1" si="114"/>
        <v/>
      </c>
      <c r="S497" s="206" t="str">
        <f t="shared" ca="1" si="115"/>
        <v/>
      </c>
      <c r="U497" s="75"/>
    </row>
    <row r="498" spans="2:21" ht="17.25" customHeight="1" x14ac:dyDescent="0.25">
      <c r="B498" s="207">
        <f t="shared" si="102"/>
        <v>59932</v>
      </c>
      <c r="C498" s="202" t="str">
        <f t="shared" ca="1" si="107"/>
        <v/>
      </c>
      <c r="D498" s="203" t="str">
        <f t="shared" ca="1" si="104"/>
        <v/>
      </c>
      <c r="E498" s="204">
        <f t="shared" ca="1" si="108"/>
        <v>0</v>
      </c>
      <c r="F498" s="204">
        <f t="shared" ca="1" si="109"/>
        <v>0</v>
      </c>
      <c r="G498" s="204" t="str">
        <f t="shared" ca="1" si="110"/>
        <v/>
      </c>
      <c r="H498" s="205">
        <f t="shared" ca="1" si="111"/>
        <v>0</v>
      </c>
      <c r="I498" s="206" t="str">
        <f t="shared" ca="1" si="112"/>
        <v/>
      </c>
      <c r="K498" s="206" t="str">
        <f t="shared" ca="1" si="103"/>
        <v/>
      </c>
      <c r="L498" s="265" t="str">
        <f ca="1">IF(D498="","",IFERROR(INDEX('Lifetime PD'!$C$57:$ED$105,MATCH(ECL!$D$18,'Lifetime PD'!$B$57:$B$105,0),MATCH(ECL!D498,'Lifetime PD'!$C$56:$FZ$56,0)),0))</f>
        <v/>
      </c>
      <c r="M498" s="265" t="str">
        <f t="shared" ca="1" si="105"/>
        <v/>
      </c>
      <c r="N498" s="266" t="str">
        <f t="shared" ca="1" si="106"/>
        <v/>
      </c>
      <c r="O498" s="206" t="str">
        <f t="shared" ca="1" si="113"/>
        <v/>
      </c>
      <c r="Q498" s="265" t="str">
        <f ca="1">IF(D498="","",IFERROR(INDEX('FL PD'!$C$61:$ED$109,MATCH(ECL!$D$18,'FL PD'!$B$61:$B$109,0),MATCH(ECL!D498,'FL PD'!$C$60:$FZ$60,0)),0))</f>
        <v/>
      </c>
      <c r="R498" s="265" t="str">
        <f t="shared" ca="1" si="114"/>
        <v/>
      </c>
      <c r="S498" s="206" t="str">
        <f t="shared" ca="1" si="115"/>
        <v/>
      </c>
      <c r="U498" s="75"/>
    </row>
    <row r="499" spans="2:21" ht="17.25" customHeight="1" x14ac:dyDescent="0.25">
      <c r="B499" s="207">
        <f t="shared" si="102"/>
        <v>59961</v>
      </c>
      <c r="C499" s="202" t="str">
        <f t="shared" ca="1" si="107"/>
        <v/>
      </c>
      <c r="D499" s="203" t="str">
        <f t="shared" ca="1" si="104"/>
        <v/>
      </c>
      <c r="E499" s="204">
        <f t="shared" ca="1" si="108"/>
        <v>0</v>
      </c>
      <c r="F499" s="204">
        <f t="shared" ca="1" si="109"/>
        <v>0</v>
      </c>
      <c r="G499" s="204" t="str">
        <f t="shared" ca="1" si="110"/>
        <v/>
      </c>
      <c r="H499" s="205">
        <f t="shared" ca="1" si="111"/>
        <v>0</v>
      </c>
      <c r="I499" s="206" t="str">
        <f t="shared" ca="1" si="112"/>
        <v/>
      </c>
      <c r="K499" s="206" t="str">
        <f t="shared" ca="1" si="103"/>
        <v/>
      </c>
      <c r="L499" s="265" t="str">
        <f ca="1">IF(D499="","",IFERROR(INDEX('Lifetime PD'!$C$57:$ED$105,MATCH(ECL!$D$18,'Lifetime PD'!$B$57:$B$105,0),MATCH(ECL!D499,'Lifetime PD'!$C$56:$FZ$56,0)),0))</f>
        <v/>
      </c>
      <c r="M499" s="265" t="str">
        <f t="shared" ca="1" si="105"/>
        <v/>
      </c>
      <c r="N499" s="266" t="str">
        <f t="shared" ca="1" si="106"/>
        <v/>
      </c>
      <c r="O499" s="206" t="str">
        <f t="shared" ca="1" si="113"/>
        <v/>
      </c>
      <c r="Q499" s="265" t="str">
        <f ca="1">IF(D499="","",IFERROR(INDEX('FL PD'!$C$61:$ED$109,MATCH(ECL!$D$18,'FL PD'!$B$61:$B$109,0),MATCH(ECL!D499,'FL PD'!$C$60:$FZ$60,0)),0))</f>
        <v/>
      </c>
      <c r="R499" s="265" t="str">
        <f t="shared" ca="1" si="114"/>
        <v/>
      </c>
      <c r="S499" s="206" t="str">
        <f t="shared" ca="1" si="115"/>
        <v/>
      </c>
      <c r="U499" s="75"/>
    </row>
    <row r="500" spans="2:21" ht="17.25" customHeight="1" x14ac:dyDescent="0.25">
      <c r="B500" s="207">
        <f t="shared" si="102"/>
        <v>59992</v>
      </c>
      <c r="C500" s="202" t="str">
        <f t="shared" ca="1" si="107"/>
        <v/>
      </c>
      <c r="D500" s="203" t="str">
        <f t="shared" ca="1" si="104"/>
        <v/>
      </c>
      <c r="E500" s="204">
        <f t="shared" ca="1" si="108"/>
        <v>0</v>
      </c>
      <c r="F500" s="204">
        <f t="shared" ca="1" si="109"/>
        <v>0</v>
      </c>
      <c r="G500" s="204" t="str">
        <f t="shared" ca="1" si="110"/>
        <v/>
      </c>
      <c r="H500" s="205">
        <f t="shared" ca="1" si="111"/>
        <v>0</v>
      </c>
      <c r="I500" s="206" t="str">
        <f t="shared" ca="1" si="112"/>
        <v/>
      </c>
      <c r="K500" s="206" t="str">
        <f t="shared" ca="1" si="103"/>
        <v/>
      </c>
      <c r="L500" s="265" t="str">
        <f ca="1">IF(D500="","",IFERROR(INDEX('Lifetime PD'!$C$57:$ED$105,MATCH(ECL!$D$18,'Lifetime PD'!$B$57:$B$105,0),MATCH(ECL!D500,'Lifetime PD'!$C$56:$FZ$56,0)),0))</f>
        <v/>
      </c>
      <c r="M500" s="265" t="str">
        <f t="shared" ca="1" si="105"/>
        <v/>
      </c>
      <c r="N500" s="266" t="str">
        <f t="shared" ca="1" si="106"/>
        <v/>
      </c>
      <c r="O500" s="206" t="str">
        <f t="shared" ca="1" si="113"/>
        <v/>
      </c>
      <c r="Q500" s="265" t="str">
        <f ca="1">IF(D500="","",IFERROR(INDEX('FL PD'!$C$61:$ED$109,MATCH(ECL!$D$18,'FL PD'!$B$61:$B$109,0),MATCH(ECL!D500,'FL PD'!$C$60:$FZ$60,0)),0))</f>
        <v/>
      </c>
      <c r="R500" s="265" t="str">
        <f t="shared" ca="1" si="114"/>
        <v/>
      </c>
      <c r="S500" s="206" t="str">
        <f t="shared" ca="1" si="115"/>
        <v/>
      </c>
      <c r="U500" s="75"/>
    </row>
    <row r="501" spans="2:21" ht="17.25" customHeight="1" x14ac:dyDescent="0.25">
      <c r="B501" s="207">
        <f t="shared" si="102"/>
        <v>60022</v>
      </c>
      <c r="C501" s="202" t="str">
        <f t="shared" ca="1" si="107"/>
        <v/>
      </c>
      <c r="D501" s="203" t="str">
        <f t="shared" ca="1" si="104"/>
        <v/>
      </c>
      <c r="E501" s="204">
        <f t="shared" ca="1" si="108"/>
        <v>0</v>
      </c>
      <c r="F501" s="204">
        <f t="shared" ca="1" si="109"/>
        <v>0</v>
      </c>
      <c r="G501" s="204" t="str">
        <f t="shared" ca="1" si="110"/>
        <v/>
      </c>
      <c r="H501" s="205">
        <f t="shared" ca="1" si="111"/>
        <v>0</v>
      </c>
      <c r="I501" s="206" t="str">
        <f t="shared" ca="1" si="112"/>
        <v/>
      </c>
      <c r="K501" s="206" t="str">
        <f t="shared" ca="1" si="103"/>
        <v/>
      </c>
      <c r="L501" s="265" t="str">
        <f ca="1">IF(D501="","",IFERROR(INDEX('Lifetime PD'!$C$57:$ED$105,MATCH(ECL!$D$18,'Lifetime PD'!$B$57:$B$105,0),MATCH(ECL!D501,'Lifetime PD'!$C$56:$FZ$56,0)),0))</f>
        <v/>
      </c>
      <c r="M501" s="265" t="str">
        <f t="shared" ca="1" si="105"/>
        <v/>
      </c>
      <c r="N501" s="266" t="str">
        <f t="shared" ca="1" si="106"/>
        <v/>
      </c>
      <c r="O501" s="206" t="str">
        <f t="shared" ca="1" si="113"/>
        <v/>
      </c>
      <c r="Q501" s="265" t="str">
        <f ca="1">IF(D501="","",IFERROR(INDEX('FL PD'!$C$61:$ED$109,MATCH(ECL!$D$18,'FL PD'!$B$61:$B$109,0),MATCH(ECL!D501,'FL PD'!$C$60:$FZ$60,0)),0))</f>
        <v/>
      </c>
      <c r="R501" s="265" t="str">
        <f t="shared" ca="1" si="114"/>
        <v/>
      </c>
      <c r="S501" s="206" t="str">
        <f t="shared" ca="1" si="115"/>
        <v/>
      </c>
      <c r="U501" s="75"/>
    </row>
    <row r="502" spans="2:21" ht="17.25" customHeight="1" x14ac:dyDescent="0.25">
      <c r="B502" s="207">
        <f t="shared" si="102"/>
        <v>60053</v>
      </c>
      <c r="C502" s="202" t="str">
        <f t="shared" ca="1" si="107"/>
        <v/>
      </c>
      <c r="D502" s="203" t="str">
        <f t="shared" ca="1" si="104"/>
        <v/>
      </c>
      <c r="E502" s="204">
        <f t="shared" ca="1" si="108"/>
        <v>0</v>
      </c>
      <c r="F502" s="204">
        <f t="shared" ca="1" si="109"/>
        <v>0</v>
      </c>
      <c r="G502" s="204" t="str">
        <f t="shared" ca="1" si="110"/>
        <v/>
      </c>
      <c r="H502" s="205">
        <f t="shared" ca="1" si="111"/>
        <v>0</v>
      </c>
      <c r="I502" s="206" t="str">
        <f t="shared" ca="1" si="112"/>
        <v/>
      </c>
      <c r="K502" s="206" t="str">
        <f t="shared" ca="1" si="103"/>
        <v/>
      </c>
      <c r="L502" s="265" t="str">
        <f ca="1">IF(D502="","",IFERROR(INDEX('Lifetime PD'!$C$57:$ED$105,MATCH(ECL!$D$18,'Lifetime PD'!$B$57:$B$105,0),MATCH(ECL!D502,'Lifetime PD'!$C$56:$FZ$56,0)),0))</f>
        <v/>
      </c>
      <c r="M502" s="265" t="str">
        <f t="shared" ca="1" si="105"/>
        <v/>
      </c>
      <c r="N502" s="266" t="str">
        <f t="shared" ca="1" si="106"/>
        <v/>
      </c>
      <c r="O502" s="206" t="str">
        <f t="shared" ca="1" si="113"/>
        <v/>
      </c>
      <c r="Q502" s="265" t="str">
        <f ca="1">IF(D502="","",IFERROR(INDEX('FL PD'!$C$61:$ED$109,MATCH(ECL!$D$18,'FL PD'!$B$61:$B$109,0),MATCH(ECL!D502,'FL PD'!$C$60:$FZ$60,0)),0))</f>
        <v/>
      </c>
      <c r="R502" s="265" t="str">
        <f t="shared" ca="1" si="114"/>
        <v/>
      </c>
      <c r="S502" s="206" t="str">
        <f t="shared" ca="1" si="115"/>
        <v/>
      </c>
      <c r="U502" s="75"/>
    </row>
    <row r="503" spans="2:21" ht="17.25" customHeight="1" x14ac:dyDescent="0.25">
      <c r="B503" s="207">
        <f t="shared" si="102"/>
        <v>60083</v>
      </c>
      <c r="C503" s="202" t="str">
        <f t="shared" ca="1" si="107"/>
        <v/>
      </c>
      <c r="D503" s="203" t="str">
        <f t="shared" ca="1" si="104"/>
        <v/>
      </c>
      <c r="E503" s="204">
        <f t="shared" ca="1" si="108"/>
        <v>0</v>
      </c>
      <c r="F503" s="204">
        <f t="shared" ca="1" si="109"/>
        <v>0</v>
      </c>
      <c r="G503" s="204" t="str">
        <f t="shared" ca="1" si="110"/>
        <v/>
      </c>
      <c r="H503" s="205">
        <f t="shared" ca="1" si="111"/>
        <v>0</v>
      </c>
      <c r="I503" s="206" t="str">
        <f t="shared" ca="1" si="112"/>
        <v/>
      </c>
      <c r="K503" s="206" t="str">
        <f t="shared" ca="1" si="103"/>
        <v/>
      </c>
      <c r="L503" s="265" t="str">
        <f ca="1">IF(D503="","",IFERROR(INDEX('Lifetime PD'!$C$57:$ED$105,MATCH(ECL!$D$18,'Lifetime PD'!$B$57:$B$105,0),MATCH(ECL!D503,'Lifetime PD'!$C$56:$FZ$56,0)),0))</f>
        <v/>
      </c>
      <c r="M503" s="265" t="str">
        <f t="shared" ca="1" si="105"/>
        <v/>
      </c>
      <c r="N503" s="266" t="str">
        <f t="shared" ca="1" si="106"/>
        <v/>
      </c>
      <c r="O503" s="206" t="str">
        <f t="shared" ca="1" si="113"/>
        <v/>
      </c>
      <c r="Q503" s="265" t="str">
        <f ca="1">IF(D503="","",IFERROR(INDEX('FL PD'!$C$61:$ED$109,MATCH(ECL!$D$18,'FL PD'!$B$61:$B$109,0),MATCH(ECL!D503,'FL PD'!$C$60:$FZ$60,0)),0))</f>
        <v/>
      </c>
      <c r="R503" s="265" t="str">
        <f t="shared" ca="1" si="114"/>
        <v/>
      </c>
      <c r="S503" s="206" t="str">
        <f t="shared" ca="1" si="115"/>
        <v/>
      </c>
      <c r="U503" s="75"/>
    </row>
    <row r="504" spans="2:21" ht="17.25" customHeight="1" x14ac:dyDescent="0.25">
      <c r="B504" s="207">
        <f t="shared" si="102"/>
        <v>60114</v>
      </c>
      <c r="C504" s="202" t="str">
        <f t="shared" ca="1" si="107"/>
        <v/>
      </c>
      <c r="D504" s="203" t="str">
        <f t="shared" ca="1" si="104"/>
        <v/>
      </c>
      <c r="E504" s="204">
        <f t="shared" ca="1" si="108"/>
        <v>0</v>
      </c>
      <c r="F504" s="204">
        <f t="shared" ca="1" si="109"/>
        <v>0</v>
      </c>
      <c r="G504" s="204" t="str">
        <f t="shared" ca="1" si="110"/>
        <v/>
      </c>
      <c r="H504" s="205">
        <f t="shared" ca="1" si="111"/>
        <v>0</v>
      </c>
      <c r="I504" s="206" t="str">
        <f t="shared" ca="1" si="112"/>
        <v/>
      </c>
      <c r="K504" s="206" t="str">
        <f t="shared" ca="1" si="103"/>
        <v/>
      </c>
      <c r="L504" s="265" t="str">
        <f ca="1">IF(D504="","",IFERROR(INDEX('Lifetime PD'!$C$57:$ED$105,MATCH(ECL!$D$18,'Lifetime PD'!$B$57:$B$105,0),MATCH(ECL!D504,'Lifetime PD'!$C$56:$FZ$56,0)),0))</f>
        <v/>
      </c>
      <c r="M504" s="265" t="str">
        <f t="shared" ca="1" si="105"/>
        <v/>
      </c>
      <c r="N504" s="266" t="str">
        <f t="shared" ca="1" si="106"/>
        <v/>
      </c>
      <c r="O504" s="206" t="str">
        <f t="shared" ca="1" si="113"/>
        <v/>
      </c>
      <c r="Q504" s="265" t="str">
        <f ca="1">IF(D504="","",IFERROR(INDEX('FL PD'!$C$61:$ED$109,MATCH(ECL!$D$18,'FL PD'!$B$61:$B$109,0),MATCH(ECL!D504,'FL PD'!$C$60:$FZ$60,0)),0))</f>
        <v/>
      </c>
      <c r="R504" s="265" t="str">
        <f t="shared" ca="1" si="114"/>
        <v/>
      </c>
      <c r="S504" s="206" t="str">
        <f t="shared" ca="1" si="115"/>
        <v/>
      </c>
      <c r="U504" s="75"/>
    </row>
    <row r="505" spans="2:21" ht="17.25" customHeight="1" x14ac:dyDescent="0.25">
      <c r="B505" s="207">
        <f t="shared" si="102"/>
        <v>60145</v>
      </c>
      <c r="C505" s="202" t="str">
        <f t="shared" ca="1" si="107"/>
        <v/>
      </c>
      <c r="D505" s="203" t="str">
        <f t="shared" ca="1" si="104"/>
        <v/>
      </c>
      <c r="E505" s="204">
        <f t="shared" ca="1" si="108"/>
        <v>0</v>
      </c>
      <c r="F505" s="204">
        <f t="shared" ca="1" si="109"/>
        <v>0</v>
      </c>
      <c r="G505" s="204" t="str">
        <f t="shared" ca="1" si="110"/>
        <v/>
      </c>
      <c r="H505" s="205">
        <f t="shared" ca="1" si="111"/>
        <v>0</v>
      </c>
      <c r="I505" s="206" t="str">
        <f t="shared" ca="1" si="112"/>
        <v/>
      </c>
      <c r="K505" s="206" t="str">
        <f t="shared" ca="1" si="103"/>
        <v/>
      </c>
      <c r="L505" s="265" t="str">
        <f ca="1">IF(D505="","",IFERROR(INDEX('Lifetime PD'!$C$57:$ED$105,MATCH(ECL!$D$18,'Lifetime PD'!$B$57:$B$105,0),MATCH(ECL!D505,'Lifetime PD'!$C$56:$FZ$56,0)),0))</f>
        <v/>
      </c>
      <c r="M505" s="265" t="str">
        <f t="shared" ca="1" si="105"/>
        <v/>
      </c>
      <c r="N505" s="266" t="str">
        <f t="shared" ca="1" si="106"/>
        <v/>
      </c>
      <c r="O505" s="206" t="str">
        <f t="shared" ca="1" si="113"/>
        <v/>
      </c>
      <c r="Q505" s="265" t="str">
        <f ca="1">IF(D505="","",IFERROR(INDEX('FL PD'!$C$61:$ED$109,MATCH(ECL!$D$18,'FL PD'!$B$61:$B$109,0),MATCH(ECL!D505,'FL PD'!$C$60:$FZ$60,0)),0))</f>
        <v/>
      </c>
      <c r="R505" s="265" t="str">
        <f t="shared" ca="1" si="114"/>
        <v/>
      </c>
      <c r="S505" s="206" t="str">
        <f t="shared" ca="1" si="115"/>
        <v/>
      </c>
      <c r="U505" s="75"/>
    </row>
    <row r="506" spans="2:21" ht="17.25" customHeight="1" x14ac:dyDescent="0.25">
      <c r="B506" s="207">
        <f t="shared" si="102"/>
        <v>60175</v>
      </c>
      <c r="C506" s="202" t="str">
        <f t="shared" ca="1" si="107"/>
        <v/>
      </c>
      <c r="D506" s="203" t="str">
        <f t="shared" ca="1" si="104"/>
        <v/>
      </c>
      <c r="E506" s="204">
        <f t="shared" ca="1" si="108"/>
        <v>0</v>
      </c>
      <c r="F506" s="204">
        <f t="shared" ca="1" si="109"/>
        <v>0</v>
      </c>
      <c r="G506" s="204" t="str">
        <f t="shared" ca="1" si="110"/>
        <v/>
      </c>
      <c r="H506" s="205">
        <f t="shared" ca="1" si="111"/>
        <v>0</v>
      </c>
      <c r="I506" s="206" t="str">
        <f t="shared" ca="1" si="112"/>
        <v/>
      </c>
      <c r="K506" s="206" t="str">
        <f t="shared" ca="1" si="103"/>
        <v/>
      </c>
      <c r="L506" s="265" t="str">
        <f ca="1">IF(D506="","",IFERROR(INDEX('Lifetime PD'!$C$57:$ED$105,MATCH(ECL!$D$18,'Lifetime PD'!$B$57:$B$105,0),MATCH(ECL!D506,'Lifetime PD'!$C$56:$FZ$56,0)),0))</f>
        <v/>
      </c>
      <c r="M506" s="265" t="str">
        <f t="shared" ca="1" si="105"/>
        <v/>
      </c>
      <c r="N506" s="266" t="str">
        <f t="shared" ca="1" si="106"/>
        <v/>
      </c>
      <c r="O506" s="206" t="str">
        <f t="shared" ca="1" si="113"/>
        <v/>
      </c>
      <c r="Q506" s="265" t="str">
        <f ca="1">IF(D506="","",IFERROR(INDEX('FL PD'!$C$61:$ED$109,MATCH(ECL!$D$18,'FL PD'!$B$61:$B$109,0),MATCH(ECL!D506,'FL PD'!$C$60:$FZ$60,0)),0))</f>
        <v/>
      </c>
      <c r="R506" s="265" t="str">
        <f t="shared" ca="1" si="114"/>
        <v/>
      </c>
      <c r="S506" s="206" t="str">
        <f t="shared" ca="1" si="115"/>
        <v/>
      </c>
      <c r="U506" s="75"/>
    </row>
    <row r="507" spans="2:21" ht="17.25" customHeight="1" x14ac:dyDescent="0.25">
      <c r="B507" s="207">
        <f t="shared" si="102"/>
        <v>60206</v>
      </c>
      <c r="C507" s="202" t="str">
        <f t="shared" ca="1" si="107"/>
        <v/>
      </c>
      <c r="D507" s="203" t="str">
        <f t="shared" ca="1" si="104"/>
        <v/>
      </c>
      <c r="E507" s="204">
        <f t="shared" ca="1" si="108"/>
        <v>0</v>
      </c>
      <c r="F507" s="204">
        <f t="shared" ca="1" si="109"/>
        <v>0</v>
      </c>
      <c r="G507" s="204" t="str">
        <f t="shared" ca="1" si="110"/>
        <v/>
      </c>
      <c r="H507" s="205">
        <f t="shared" ca="1" si="111"/>
        <v>0</v>
      </c>
      <c r="I507" s="206" t="str">
        <f t="shared" ca="1" si="112"/>
        <v/>
      </c>
      <c r="K507" s="206" t="str">
        <f t="shared" ca="1" si="103"/>
        <v/>
      </c>
      <c r="L507" s="265" t="str">
        <f ca="1">IF(D507="","",IFERROR(INDEX('Lifetime PD'!$C$57:$ED$105,MATCH(ECL!$D$18,'Lifetime PD'!$B$57:$B$105,0),MATCH(ECL!D507,'Lifetime PD'!$C$56:$FZ$56,0)),0))</f>
        <v/>
      </c>
      <c r="M507" s="265" t="str">
        <f t="shared" ca="1" si="105"/>
        <v/>
      </c>
      <c r="N507" s="266" t="str">
        <f t="shared" ca="1" si="106"/>
        <v/>
      </c>
      <c r="O507" s="206" t="str">
        <f t="shared" ca="1" si="113"/>
        <v/>
      </c>
      <c r="Q507" s="265" t="str">
        <f ca="1">IF(D507="","",IFERROR(INDEX('FL PD'!$C$61:$ED$109,MATCH(ECL!$D$18,'FL PD'!$B$61:$B$109,0),MATCH(ECL!D507,'FL PD'!$C$60:$FZ$60,0)),0))</f>
        <v/>
      </c>
      <c r="R507" s="265" t="str">
        <f t="shared" ca="1" si="114"/>
        <v/>
      </c>
      <c r="S507" s="206" t="str">
        <f t="shared" ca="1" si="115"/>
        <v/>
      </c>
      <c r="U507" s="75"/>
    </row>
    <row r="508" spans="2:21" ht="17.25" customHeight="1" x14ac:dyDescent="0.25">
      <c r="B508" s="207">
        <f t="shared" si="102"/>
        <v>60236</v>
      </c>
      <c r="C508" s="202" t="str">
        <f t="shared" ca="1" si="107"/>
        <v/>
      </c>
      <c r="D508" s="203" t="str">
        <f t="shared" ca="1" si="104"/>
        <v/>
      </c>
      <c r="E508" s="204">
        <f t="shared" ca="1" si="108"/>
        <v>0</v>
      </c>
      <c r="F508" s="204">
        <f t="shared" ca="1" si="109"/>
        <v>0</v>
      </c>
      <c r="G508" s="204" t="str">
        <f t="shared" ca="1" si="110"/>
        <v/>
      </c>
      <c r="H508" s="205">
        <f t="shared" ca="1" si="111"/>
        <v>0</v>
      </c>
      <c r="I508" s="206" t="str">
        <f t="shared" ca="1" si="112"/>
        <v/>
      </c>
      <c r="K508" s="206" t="str">
        <f t="shared" ca="1" si="103"/>
        <v/>
      </c>
      <c r="L508" s="265" t="str">
        <f ca="1">IF(D508="","",IFERROR(INDEX('Lifetime PD'!$C$57:$ED$105,MATCH(ECL!$D$18,'Lifetime PD'!$B$57:$B$105,0),MATCH(ECL!D508,'Lifetime PD'!$C$56:$FZ$56,0)),0))</f>
        <v/>
      </c>
      <c r="M508" s="265" t="str">
        <f t="shared" ca="1" si="105"/>
        <v/>
      </c>
      <c r="N508" s="266" t="str">
        <f t="shared" ca="1" si="106"/>
        <v/>
      </c>
      <c r="O508" s="206" t="str">
        <f t="shared" ca="1" si="113"/>
        <v/>
      </c>
      <c r="Q508" s="265" t="str">
        <f ca="1">IF(D508="","",IFERROR(INDEX('FL PD'!$C$61:$ED$109,MATCH(ECL!$D$18,'FL PD'!$B$61:$B$109,0),MATCH(ECL!D508,'FL PD'!$C$60:$FZ$60,0)),0))</f>
        <v/>
      </c>
      <c r="R508" s="265" t="str">
        <f t="shared" ca="1" si="114"/>
        <v/>
      </c>
      <c r="S508" s="206" t="str">
        <f t="shared" ca="1" si="115"/>
        <v/>
      </c>
      <c r="U508" s="75"/>
    </row>
    <row r="509" spans="2:21" ht="17.25" customHeight="1" x14ac:dyDescent="0.25">
      <c r="B509" s="207">
        <f t="shared" si="102"/>
        <v>60267</v>
      </c>
      <c r="C509" s="202" t="str">
        <f t="shared" ca="1" si="107"/>
        <v/>
      </c>
      <c r="D509" s="203" t="str">
        <f t="shared" ca="1" si="104"/>
        <v/>
      </c>
      <c r="E509" s="204">
        <f t="shared" ca="1" si="108"/>
        <v>0</v>
      </c>
      <c r="F509" s="204">
        <f t="shared" ca="1" si="109"/>
        <v>0</v>
      </c>
      <c r="G509" s="204" t="str">
        <f t="shared" ca="1" si="110"/>
        <v/>
      </c>
      <c r="H509" s="205">
        <f t="shared" ca="1" si="111"/>
        <v>0</v>
      </c>
      <c r="I509" s="206" t="str">
        <f t="shared" ca="1" si="112"/>
        <v/>
      </c>
      <c r="K509" s="206" t="str">
        <f t="shared" ca="1" si="103"/>
        <v/>
      </c>
      <c r="L509" s="265" t="str">
        <f ca="1">IF(D509="","",IFERROR(INDEX('Lifetime PD'!$C$57:$ED$105,MATCH(ECL!$D$18,'Lifetime PD'!$B$57:$B$105,0),MATCH(ECL!D509,'Lifetime PD'!$C$56:$FZ$56,0)),0))</f>
        <v/>
      </c>
      <c r="M509" s="265" t="str">
        <f t="shared" ca="1" si="105"/>
        <v/>
      </c>
      <c r="N509" s="266" t="str">
        <f t="shared" ca="1" si="106"/>
        <v/>
      </c>
      <c r="O509" s="206" t="str">
        <f t="shared" ca="1" si="113"/>
        <v/>
      </c>
      <c r="Q509" s="265" t="str">
        <f ca="1">IF(D509="","",IFERROR(INDEX('FL PD'!$C$61:$ED$109,MATCH(ECL!$D$18,'FL PD'!$B$61:$B$109,0),MATCH(ECL!D509,'FL PD'!$C$60:$FZ$60,0)),0))</f>
        <v/>
      </c>
      <c r="R509" s="265" t="str">
        <f t="shared" ca="1" si="114"/>
        <v/>
      </c>
      <c r="S509" s="206" t="str">
        <f t="shared" ca="1" si="115"/>
        <v/>
      </c>
      <c r="U509" s="75"/>
    </row>
    <row r="510" spans="2:21" ht="17.25" customHeight="1" x14ac:dyDescent="0.25">
      <c r="D510" s="192"/>
      <c r="E510" s="192"/>
      <c r="F510" s="192"/>
      <c r="O510" s="206" t="str">
        <f t="shared" si="113"/>
        <v/>
      </c>
      <c r="Q510" s="265" t="str">
        <f>IF(D510="","",IFERROR(INDEX('FL PD'!$C$61:$ED$109,MATCH(ECL!$D$18,'FL PD'!$B$61:$B$109,0),MATCH(ECL!D510,'FL PD'!$C$60:$FZ$60,0)),0))</f>
        <v/>
      </c>
      <c r="R510" s="265">
        <f t="shared" si="114"/>
        <v>0</v>
      </c>
      <c r="S510" s="206" t="str">
        <f t="shared" si="115"/>
        <v/>
      </c>
      <c r="U510" s="75"/>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AEA02456-0D2B-4024-B77C-A4FDD0BCE00F}"/>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D2:AB2 D27:AB27 D22:E22 AA21:AB22 AA23:AB25 A29:C1048576 D4:AB8 G3:AB3 D21:E21 E19 Y19:AB19 AA20:AB20 D26:T26 AA26:AB26 D76:AB1048576 D33:S40 U32:V41 D12:E15 D9:E9 N9:AB9 D10:E10 N10:AB10 D30:H30 O30:P30 D31:E31 G31:R31 D32:M32 O32:S32 D29:AB29 D28:S28 X28:AB28 J30:M30 U28:V28 D42:S75 U42:AB75 Y24:Z25 V30 X30:AB30 U31:V31 X31:AB31 X32:AB41 Z23 D25:T25 D23:F23 T23 N19:Q19 D20:E20 O20:Q20 D41:M41 O41:S41 D11:E11 N11:AB11 H23:R23 D24:F24 H24:M24 N21:Q21 D17:E18 D16:E16 N16:AB16 N22:T22 N12:AB15 N17:AB18 O24:T24"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W22" sqref="W22"/>
    </sheetView>
  </sheetViews>
  <sheetFormatPr defaultColWidth="9.140625" defaultRowHeight="12.75" x14ac:dyDescent="0.2"/>
  <cols>
    <col min="1" max="1" width="3.140625" style="243" customWidth="1"/>
    <col min="2" max="2" width="8.7109375" style="243" customWidth="1"/>
    <col min="3" max="22" width="9.140625" style="255"/>
    <col min="23" max="16384" width="9.140625" style="243"/>
  </cols>
  <sheetData>
    <row r="2" spans="2:29" x14ac:dyDescent="0.2">
      <c r="B2" s="254" t="s">
        <v>537</v>
      </c>
    </row>
    <row r="3" spans="2:29" x14ac:dyDescent="0.2">
      <c r="B3" s="256"/>
    </row>
    <row r="4" spans="2:29" x14ac:dyDescent="0.2">
      <c r="B4" s="244" t="s">
        <v>530</v>
      </c>
      <c r="C4" s="257">
        <v>1</v>
      </c>
      <c r="D4" s="257">
        <v>2</v>
      </c>
      <c r="E4" s="257">
        <v>3</v>
      </c>
      <c r="F4" s="257">
        <v>4</v>
      </c>
      <c r="G4" s="257">
        <v>5</v>
      </c>
      <c r="H4" s="257">
        <v>6</v>
      </c>
      <c r="I4" s="257">
        <v>7</v>
      </c>
      <c r="J4" s="257">
        <v>8</v>
      </c>
      <c r="K4" s="257">
        <v>9</v>
      </c>
      <c r="L4" s="257">
        <v>10</v>
      </c>
      <c r="M4" s="257">
        <v>11</v>
      </c>
      <c r="N4" s="257">
        <v>12</v>
      </c>
      <c r="O4" s="257">
        <v>13</v>
      </c>
      <c r="P4" s="257">
        <v>14</v>
      </c>
      <c r="Q4" s="257">
        <v>15</v>
      </c>
      <c r="R4" s="257">
        <v>16</v>
      </c>
      <c r="S4" s="257">
        <v>17</v>
      </c>
      <c r="T4" s="257">
        <v>18</v>
      </c>
      <c r="U4" s="257">
        <v>19</v>
      </c>
      <c r="V4" s="257">
        <v>20</v>
      </c>
    </row>
    <row r="5" spans="2:29" x14ac:dyDescent="0.2">
      <c r="B5" s="238" t="s">
        <v>538</v>
      </c>
      <c r="C5" s="248">
        <v>0</v>
      </c>
      <c r="D5" s="248">
        <v>0</v>
      </c>
      <c r="E5" s="248">
        <v>0</v>
      </c>
      <c r="F5" s="248">
        <v>0</v>
      </c>
      <c r="G5" s="248">
        <v>0</v>
      </c>
      <c r="H5" s="248">
        <v>0</v>
      </c>
      <c r="I5" s="248">
        <v>0</v>
      </c>
      <c r="J5" s="248">
        <v>0</v>
      </c>
      <c r="K5" s="248">
        <v>0</v>
      </c>
      <c r="L5" s="248">
        <v>0</v>
      </c>
      <c r="M5" s="248">
        <v>0</v>
      </c>
      <c r="N5" s="248">
        <v>0</v>
      </c>
      <c r="O5" s="248">
        <v>0</v>
      </c>
      <c r="P5" s="248">
        <v>0</v>
      </c>
      <c r="Q5" s="248">
        <v>0</v>
      </c>
      <c r="R5" s="248">
        <v>0</v>
      </c>
      <c r="S5" s="248">
        <v>0</v>
      </c>
      <c r="T5" s="248">
        <v>0</v>
      </c>
      <c r="U5" s="248">
        <v>0</v>
      </c>
      <c r="V5" s="248">
        <v>0</v>
      </c>
    </row>
    <row r="6" spans="2:29" x14ac:dyDescent="0.2">
      <c r="B6" s="238" t="s">
        <v>539</v>
      </c>
      <c r="C6" s="248">
        <v>1.1592536845819679E-2</v>
      </c>
      <c r="D6" s="248">
        <v>3.9760657106552308E-3</v>
      </c>
      <c r="E6" s="248">
        <v>1.7223540930976081E-3</v>
      </c>
      <c r="F6" s="248">
        <v>8.2092611726599762E-4</v>
      </c>
      <c r="G6" s="248">
        <v>4.123180688131461E-4</v>
      </c>
      <c r="H6" s="248">
        <v>2.1406635405033092E-4</v>
      </c>
      <c r="I6" s="248">
        <v>1.1370859931695875E-4</v>
      </c>
      <c r="J6" s="248">
        <v>6.1419389428988056E-5</v>
      </c>
      <c r="K6" s="248">
        <v>3.3602237969440087E-5</v>
      </c>
      <c r="L6" s="248">
        <v>1.8569886122009189E-5</v>
      </c>
      <c r="M6" s="248">
        <v>1.0346477752435664E-5</v>
      </c>
      <c r="N6" s="248">
        <v>5.8036436302305783E-6</v>
      </c>
      <c r="O6" s="248">
        <v>3.273897360561797E-6</v>
      </c>
      <c r="P6" s="248">
        <v>1.855756907710139E-6</v>
      </c>
      <c r="Q6" s="248">
        <v>1.0562821333741584E-6</v>
      </c>
      <c r="R6" s="248">
        <v>6.034047464312001E-7</v>
      </c>
      <c r="S6" s="248">
        <v>3.4579361328949077E-7</v>
      </c>
      <c r="T6" s="248">
        <v>1.9872242659115296E-7</v>
      </c>
      <c r="U6" s="248">
        <v>1.1448966626337867E-7</v>
      </c>
      <c r="V6" s="248">
        <v>6.6109423551938592E-8</v>
      </c>
    </row>
    <row r="7" spans="2:29" x14ac:dyDescent="0.2">
      <c r="B7" s="238" t="s">
        <v>203</v>
      </c>
      <c r="C7" s="248">
        <v>4.6370147383278715E-2</v>
      </c>
      <c r="D7" s="248">
        <v>1.5904262842620923E-2</v>
      </c>
      <c r="E7" s="248">
        <v>6.8894163723904325E-3</v>
      </c>
      <c r="F7" s="248">
        <v>3.2837044690639905E-3</v>
      </c>
      <c r="G7" s="248">
        <v>1.6492722752525844E-3</v>
      </c>
      <c r="H7" s="248">
        <v>8.5626541620132366E-4</v>
      </c>
      <c r="I7" s="248">
        <v>4.5483439726783499E-4</v>
      </c>
      <c r="J7" s="248">
        <v>2.4567755771595222E-4</v>
      </c>
      <c r="K7" s="248">
        <v>1.3440895187776035E-4</v>
      </c>
      <c r="L7" s="248">
        <v>7.4279544488036755E-5</v>
      </c>
      <c r="M7" s="248">
        <v>4.1385911009742657E-5</v>
      </c>
      <c r="N7" s="248">
        <v>2.3214574520922313E-5</v>
      </c>
      <c r="O7" s="248">
        <v>1.3095589442247188E-5</v>
      </c>
      <c r="P7" s="248">
        <v>7.4230276308405561E-6</v>
      </c>
      <c r="Q7" s="248">
        <v>4.2251285334966337E-6</v>
      </c>
      <c r="R7" s="248">
        <v>2.4136189857248004E-6</v>
      </c>
      <c r="S7" s="248">
        <v>1.3831744531579631E-6</v>
      </c>
      <c r="T7" s="248">
        <v>7.9488970636461183E-7</v>
      </c>
      <c r="U7" s="248">
        <v>4.5795866505351468E-7</v>
      </c>
      <c r="V7" s="248">
        <v>2.6443769420775437E-7</v>
      </c>
    </row>
    <row r="8" spans="2:29" x14ac:dyDescent="0.2">
      <c r="B8" s="238" t="s">
        <v>149</v>
      </c>
      <c r="C8" s="248">
        <v>4.6370147383278715E-2</v>
      </c>
      <c r="D8" s="248">
        <v>1.5904262842620923E-2</v>
      </c>
      <c r="E8" s="248">
        <v>6.8894163723904325E-3</v>
      </c>
      <c r="F8" s="248">
        <v>3.2837044690639905E-3</v>
      </c>
      <c r="G8" s="248">
        <v>1.6492722752525844E-3</v>
      </c>
      <c r="H8" s="248">
        <v>8.5626541620132366E-4</v>
      </c>
      <c r="I8" s="248">
        <v>4.5483439726783499E-4</v>
      </c>
      <c r="J8" s="248">
        <v>2.4567755771595222E-4</v>
      </c>
      <c r="K8" s="248">
        <v>1.3440895187776035E-4</v>
      </c>
      <c r="L8" s="248">
        <v>7.4279544488036755E-5</v>
      </c>
      <c r="M8" s="248">
        <v>4.1385911009742657E-5</v>
      </c>
      <c r="N8" s="248">
        <v>2.3214574520922313E-5</v>
      </c>
      <c r="O8" s="248">
        <v>1.3095589442247188E-5</v>
      </c>
      <c r="P8" s="248">
        <v>7.4230276308405561E-6</v>
      </c>
      <c r="Q8" s="248">
        <v>4.2251285334966337E-6</v>
      </c>
      <c r="R8" s="248">
        <v>2.4136189857248004E-6</v>
      </c>
      <c r="S8" s="248">
        <v>1.3831744531579631E-6</v>
      </c>
      <c r="T8" s="248">
        <v>7.9488970636461183E-7</v>
      </c>
      <c r="U8" s="248">
        <v>4.5795866505351468E-7</v>
      </c>
      <c r="V8" s="248">
        <v>2.6443769420775437E-7</v>
      </c>
      <c r="AC8" s="243">
        <v>200633.361076548</v>
      </c>
    </row>
    <row r="9" spans="2:29" x14ac:dyDescent="0.2">
      <c r="B9" s="238" t="s">
        <v>18</v>
      </c>
      <c r="C9" s="248">
        <v>0.10730285890687512</v>
      </c>
      <c r="D9" s="248">
        <v>6.2785080470236052E-2</v>
      </c>
      <c r="E9" s="248">
        <v>4.5888375169285268E-2</v>
      </c>
      <c r="F9" s="248">
        <v>3.6736636732158538E-2</v>
      </c>
      <c r="G9" s="248">
        <v>3.0914879963885252E-2</v>
      </c>
      <c r="H9" s="248">
        <v>2.6849944692152298E-2</v>
      </c>
      <c r="I9" s="248">
        <v>2.3833002276096884E-2</v>
      </c>
      <c r="J9" s="248">
        <v>2.1495021578918073E-2</v>
      </c>
      <c r="K9" s="248">
        <v>1.9623893290470314E-2</v>
      </c>
      <c r="L9" s="248">
        <v>1.8088553251570952E-2</v>
      </c>
      <c r="M9" s="248">
        <v>1.6803405373131176E-2</v>
      </c>
      <c r="N9" s="248">
        <v>1.5710045402607706E-2</v>
      </c>
      <c r="O9" s="248">
        <v>1.4767180810155154E-2</v>
      </c>
      <c r="P9" s="248">
        <v>1.3944744960434441E-2</v>
      </c>
      <c r="Q9" s="248">
        <v>1.3220295542950344E-2</v>
      </c>
      <c r="R9" s="248">
        <v>1.2576722637527224E-2</v>
      </c>
      <c r="S9" s="248">
        <v>1.200074077649046E-2</v>
      </c>
      <c r="T9" s="248">
        <v>1.1481867953176957E-2</v>
      </c>
      <c r="U9" s="248">
        <v>1.1011716857079176E-2</v>
      </c>
      <c r="V9" s="248">
        <v>1.0583491945900138E-2</v>
      </c>
    </row>
    <row r="10" spans="2:29" x14ac:dyDescent="0.2">
      <c r="B10" s="238" t="s">
        <v>146</v>
      </c>
      <c r="C10" s="248">
        <v>0.10730285890687512</v>
      </c>
      <c r="D10" s="248">
        <v>6.2785080470236052E-2</v>
      </c>
      <c r="E10" s="248">
        <v>4.5888375169285268E-2</v>
      </c>
      <c r="F10" s="248">
        <v>3.6736636732158538E-2</v>
      </c>
      <c r="G10" s="248">
        <v>3.0914879963885252E-2</v>
      </c>
      <c r="H10" s="248">
        <v>2.6849944692152298E-2</v>
      </c>
      <c r="I10" s="248">
        <v>2.3833002276096884E-2</v>
      </c>
      <c r="J10" s="248">
        <v>2.1495021578918073E-2</v>
      </c>
      <c r="K10" s="248">
        <v>1.9623893290470314E-2</v>
      </c>
      <c r="L10" s="248">
        <v>1.8088553251570952E-2</v>
      </c>
      <c r="M10" s="248">
        <v>1.6803405373131176E-2</v>
      </c>
      <c r="N10" s="248">
        <v>1.5710045402607706E-2</v>
      </c>
      <c r="O10" s="248">
        <v>1.4767180810155154E-2</v>
      </c>
      <c r="P10" s="248">
        <v>1.3944744960434441E-2</v>
      </c>
      <c r="Q10" s="248">
        <v>1.3220295542950344E-2</v>
      </c>
      <c r="R10" s="248">
        <v>1.2576722637527224E-2</v>
      </c>
      <c r="S10" s="248">
        <v>1.200074077649046E-2</v>
      </c>
      <c r="T10" s="248">
        <v>1.1481867953176957E-2</v>
      </c>
      <c r="U10" s="248">
        <v>1.1011716857079176E-2</v>
      </c>
      <c r="V10" s="248">
        <v>1.0583491945900138E-2</v>
      </c>
    </row>
    <row r="11" spans="2:29" x14ac:dyDescent="0.2">
      <c r="B11" s="238" t="s">
        <v>19</v>
      </c>
      <c r="C11" s="248">
        <v>0.33047714418015633</v>
      </c>
      <c r="D11" s="248">
        <v>4.7088810352677035E-2</v>
      </c>
      <c r="E11" s="248">
        <v>3.4416281376963953E-2</v>
      </c>
      <c r="F11" s="248">
        <v>2.7552477549118902E-2</v>
      </c>
      <c r="G11" s="248">
        <v>2.3186159972913938E-2</v>
      </c>
      <c r="H11" s="248">
        <v>2.0137458519114224E-2</v>
      </c>
      <c r="I11" s="248">
        <v>1.7874751707072662E-2</v>
      </c>
      <c r="J11" s="248">
        <v>1.6121266184188555E-2</v>
      </c>
      <c r="K11" s="248">
        <v>1.4717919967852735E-2</v>
      </c>
      <c r="L11" s="248">
        <v>1.3566414938678214E-2</v>
      </c>
      <c r="M11" s="248">
        <v>1.2602554029848383E-2</v>
      </c>
      <c r="N11" s="248">
        <v>1.1782534051955781E-2</v>
      </c>
      <c r="O11" s="248">
        <v>1.1075385607616365E-2</v>
      </c>
      <c r="P11" s="248">
        <v>1.045855872032583E-2</v>
      </c>
      <c r="Q11" s="248">
        <v>9.9152216572127583E-3</v>
      </c>
      <c r="R11" s="248">
        <v>9.432541978145418E-3</v>
      </c>
      <c r="S11" s="248">
        <v>9.0005555823678453E-3</v>
      </c>
      <c r="T11" s="248">
        <v>8.6114009648827171E-3</v>
      </c>
      <c r="U11" s="248">
        <v>8.2587876428093822E-3</v>
      </c>
      <c r="V11" s="248">
        <v>7.9376189594251041E-3</v>
      </c>
    </row>
    <row r="12" spans="2:29" x14ac:dyDescent="0.2">
      <c r="B12" s="238" t="s">
        <v>540</v>
      </c>
      <c r="C12" s="248">
        <v>0.33047714418015633</v>
      </c>
      <c r="D12" s="248">
        <v>4.7088810352677035E-2</v>
      </c>
      <c r="E12" s="248">
        <v>3.4416281376963953E-2</v>
      </c>
      <c r="F12" s="248">
        <v>2.7552477549118902E-2</v>
      </c>
      <c r="G12" s="248">
        <v>2.3186159972913938E-2</v>
      </c>
      <c r="H12" s="248">
        <v>2.0137458519114224E-2</v>
      </c>
      <c r="I12" s="248">
        <v>1.7874751707072662E-2</v>
      </c>
      <c r="J12" s="248">
        <v>1.6121266184188555E-2</v>
      </c>
      <c r="K12" s="248">
        <v>1.4717919967852735E-2</v>
      </c>
      <c r="L12" s="248">
        <v>1.3566414938678214E-2</v>
      </c>
      <c r="M12" s="248">
        <v>1.2602554029848383E-2</v>
      </c>
      <c r="N12" s="248">
        <v>1.1782534051955781E-2</v>
      </c>
      <c r="O12" s="248">
        <v>1.1075385607616365E-2</v>
      </c>
      <c r="P12" s="248">
        <v>1.045855872032583E-2</v>
      </c>
      <c r="Q12" s="248">
        <v>9.9152216572127583E-3</v>
      </c>
      <c r="R12" s="248">
        <v>9.432541978145418E-3</v>
      </c>
      <c r="S12" s="248">
        <v>9.0005555823678453E-3</v>
      </c>
      <c r="T12" s="248">
        <v>8.6114009648827171E-3</v>
      </c>
      <c r="U12" s="248">
        <v>8.2587876428093822E-3</v>
      </c>
      <c r="V12" s="248">
        <v>7.9376189594251041E-3</v>
      </c>
    </row>
    <row r="13" spans="2:29" x14ac:dyDescent="0.2">
      <c r="B13" s="238" t="s">
        <v>458</v>
      </c>
      <c r="C13" s="248">
        <v>0.33047714418015633</v>
      </c>
      <c r="D13" s="248">
        <v>4.7088810352677035E-2</v>
      </c>
      <c r="E13" s="248">
        <v>3.4416281376963953E-2</v>
      </c>
      <c r="F13" s="248">
        <v>2.7552477549118902E-2</v>
      </c>
      <c r="G13" s="248">
        <v>2.3186159972913938E-2</v>
      </c>
      <c r="H13" s="248">
        <v>2.0137458519114224E-2</v>
      </c>
      <c r="I13" s="248">
        <v>1.7874751707072662E-2</v>
      </c>
      <c r="J13" s="248">
        <v>1.6121266184188555E-2</v>
      </c>
      <c r="K13" s="248">
        <v>1.4717919967852735E-2</v>
      </c>
      <c r="L13" s="248">
        <v>1.3566414938678214E-2</v>
      </c>
      <c r="M13" s="248">
        <v>1.2602554029848383E-2</v>
      </c>
      <c r="N13" s="248">
        <v>1.1782534051955781E-2</v>
      </c>
      <c r="O13" s="248">
        <v>1.1075385607616365E-2</v>
      </c>
      <c r="P13" s="248">
        <v>1.045855872032583E-2</v>
      </c>
      <c r="Q13" s="248">
        <v>9.9152216572127583E-3</v>
      </c>
      <c r="R13" s="248">
        <v>9.432541978145418E-3</v>
      </c>
      <c r="S13" s="248">
        <v>9.0005555823678453E-3</v>
      </c>
      <c r="T13" s="248">
        <v>8.6114009648827171E-3</v>
      </c>
      <c r="U13" s="248">
        <v>8.2587876428093822E-3</v>
      </c>
      <c r="V13" s="248">
        <v>7.9376189594251041E-3</v>
      </c>
    </row>
    <row r="14" spans="2:29" x14ac:dyDescent="0.2">
      <c r="B14" s="238" t="s">
        <v>541</v>
      </c>
      <c r="C14" s="248">
        <v>1</v>
      </c>
      <c r="D14" s="248">
        <v>0</v>
      </c>
      <c r="E14" s="248">
        <v>0</v>
      </c>
      <c r="F14" s="248">
        <v>0</v>
      </c>
      <c r="G14" s="248">
        <v>0</v>
      </c>
      <c r="H14" s="248">
        <v>0</v>
      </c>
      <c r="I14" s="248">
        <v>0</v>
      </c>
      <c r="J14" s="248">
        <v>0</v>
      </c>
      <c r="K14" s="248">
        <v>0</v>
      </c>
      <c r="L14" s="248">
        <v>0</v>
      </c>
      <c r="M14" s="248">
        <v>0</v>
      </c>
      <c r="N14" s="248">
        <v>0</v>
      </c>
      <c r="O14" s="248">
        <v>0</v>
      </c>
      <c r="P14" s="248">
        <v>0</v>
      </c>
      <c r="Q14" s="248">
        <v>0</v>
      </c>
      <c r="R14" s="248">
        <v>0</v>
      </c>
      <c r="S14" s="248">
        <v>0</v>
      </c>
      <c r="T14" s="248">
        <v>0</v>
      </c>
      <c r="U14" s="248">
        <v>0</v>
      </c>
      <c r="V14" s="248">
        <v>0</v>
      </c>
    </row>
    <row r="15" spans="2:29" x14ac:dyDescent="0.2">
      <c r="B15" s="239" t="s">
        <v>542</v>
      </c>
      <c r="C15" s="249">
        <v>1.818300791696217E-2</v>
      </c>
      <c r="D15" s="249">
        <v>6.4797668382407373E-5</v>
      </c>
      <c r="E15" s="249">
        <v>1.0528503172592873E-10</v>
      </c>
      <c r="F15" s="249">
        <v>7.3326927438586234E-18</v>
      </c>
      <c r="G15" s="249">
        <v>9.0912142159027581E-26</v>
      </c>
      <c r="H15" s="249">
        <v>3.7833907557500259E-34</v>
      </c>
      <c r="I15" s="249">
        <v>7.4125758305741367E-43</v>
      </c>
      <c r="J15" s="249">
        <v>8.3673610858005598E-52</v>
      </c>
      <c r="K15" s="249">
        <v>6.1988248692252251E-61</v>
      </c>
      <c r="L15" s="249">
        <v>3.2942562010390764E-70</v>
      </c>
      <c r="M15" s="249">
        <v>1.3380817122871194E-79</v>
      </c>
      <c r="N15" s="249">
        <v>4.3533856042168729E-89</v>
      </c>
      <c r="O15" s="249">
        <v>1.175543762585557E-98</v>
      </c>
      <c r="P15" s="249">
        <v>2.7084794519384067E-108</v>
      </c>
      <c r="Q15" s="249">
        <v>5.4426004773699729E-118</v>
      </c>
      <c r="R15" s="249">
        <v>9.7085721923444906E-128</v>
      </c>
      <c r="S15" s="249">
        <v>1.5597283649670869E-137</v>
      </c>
      <c r="T15" s="249">
        <v>2.2839504492618905E-147</v>
      </c>
      <c r="U15" s="249">
        <v>3.0791003703927589E-157</v>
      </c>
      <c r="V15" s="249">
        <v>3.8542966757088581E-167</v>
      </c>
    </row>
    <row r="16" spans="2:29" x14ac:dyDescent="0.2">
      <c r="B16" s="239" t="s">
        <v>543</v>
      </c>
      <c r="C16" s="249">
        <v>1.818300791696217E-2</v>
      </c>
      <c r="D16" s="249">
        <v>6.4797668382407373E-5</v>
      </c>
      <c r="E16" s="249">
        <v>1.0528503172592873E-10</v>
      </c>
      <c r="F16" s="249">
        <v>7.3326927438586234E-18</v>
      </c>
      <c r="G16" s="249">
        <v>9.0912142159027581E-26</v>
      </c>
      <c r="H16" s="249">
        <v>3.7833907557500259E-34</v>
      </c>
      <c r="I16" s="249">
        <v>7.4125758305741367E-43</v>
      </c>
      <c r="J16" s="249">
        <v>8.3673610858005598E-52</v>
      </c>
      <c r="K16" s="249">
        <v>6.1988248692252251E-61</v>
      </c>
      <c r="L16" s="249">
        <v>3.2942562010390764E-70</v>
      </c>
      <c r="M16" s="249">
        <v>1.3380817122871194E-79</v>
      </c>
      <c r="N16" s="249">
        <v>4.3533856042168729E-89</v>
      </c>
      <c r="O16" s="249">
        <v>1.175543762585557E-98</v>
      </c>
      <c r="P16" s="249">
        <v>2.7084794519384067E-108</v>
      </c>
      <c r="Q16" s="249">
        <v>5.4426004773699729E-118</v>
      </c>
      <c r="R16" s="249">
        <v>9.7085721923444906E-128</v>
      </c>
      <c r="S16" s="249">
        <v>1.5597283649670869E-137</v>
      </c>
      <c r="T16" s="249">
        <v>2.2839504492618905E-147</v>
      </c>
      <c r="U16" s="249">
        <v>3.0791003703927589E-157</v>
      </c>
      <c r="V16" s="249">
        <v>3.8542966757088581E-167</v>
      </c>
    </row>
    <row r="17" spans="2:22" x14ac:dyDescent="0.2">
      <c r="B17" s="239" t="s">
        <v>364</v>
      </c>
      <c r="C17" s="249">
        <v>4.2490245378622005E-2</v>
      </c>
      <c r="D17" s="249">
        <v>4.6119265921618184E-2</v>
      </c>
      <c r="E17" s="249">
        <v>1.6868676750525623E-2</v>
      </c>
      <c r="F17" s="249">
        <v>3.9524964298394711E-3</v>
      </c>
      <c r="G17" s="249">
        <v>7.2557965009184371E-4</v>
      </c>
      <c r="H17" s="249">
        <v>1.141474120781877E-4</v>
      </c>
      <c r="I17" s="249">
        <v>1.6143156346461491E-5</v>
      </c>
      <c r="J17" s="249">
        <v>2.111798579278251E-6</v>
      </c>
      <c r="K17" s="249">
        <v>2.6028947443673168E-7</v>
      </c>
      <c r="L17" s="249">
        <v>3.0609910110824929E-8</v>
      </c>
      <c r="M17" s="249">
        <v>3.4654858703584854E-9</v>
      </c>
      <c r="N17" s="249">
        <v>3.8022352475305949E-10</v>
      </c>
      <c r="O17" s="249">
        <v>4.0632241557255708E-11</v>
      </c>
      <c r="P17" s="249">
        <v>4.2457783690718308E-12</v>
      </c>
      <c r="Q17" s="249">
        <v>4.3515552081929209E-13</v>
      </c>
      <c r="R17" s="249">
        <v>4.3854818094595625E-14</v>
      </c>
      <c r="S17" s="249">
        <v>4.3547499993579414E-15</v>
      </c>
      <c r="T17" s="249">
        <v>4.267930910730773E-16</v>
      </c>
      <c r="U17" s="249">
        <v>4.1342389479696866E-17</v>
      </c>
      <c r="V17" s="249">
        <v>3.9629517213650453E-18</v>
      </c>
    </row>
    <row r="18" spans="2:22" x14ac:dyDescent="0.2">
      <c r="B18" s="239" t="s">
        <v>225</v>
      </c>
      <c r="C18" s="249">
        <v>0.10882940427319346</v>
      </c>
      <c r="D18" s="249">
        <v>7.1242040454815247E-2</v>
      </c>
      <c r="E18" s="249">
        <v>6.7495252441066309E-3</v>
      </c>
      <c r="F18" s="249">
        <v>2.8981473306036843E-4</v>
      </c>
      <c r="G18" s="249">
        <v>8.065754075123009E-6</v>
      </c>
      <c r="H18" s="249">
        <v>1.7062841162649891E-7</v>
      </c>
      <c r="I18" s="249">
        <v>2.9871387861921488E-9</v>
      </c>
      <c r="J18" s="249">
        <v>4.5529469874332247E-11</v>
      </c>
      <c r="K18" s="249">
        <v>6.2427543862153749E-13</v>
      </c>
      <c r="L18" s="249">
        <v>7.8742848708624953E-15</v>
      </c>
      <c r="M18" s="249">
        <v>9.2836599286778645E-17</v>
      </c>
      <c r="N18" s="249">
        <v>1.0351695920653387E-18</v>
      </c>
      <c r="O18" s="249">
        <v>1.1014614102100766E-20</v>
      </c>
      <c r="P18" s="249">
        <v>1.1261845661598273E-22</v>
      </c>
      <c r="Q18" s="249">
        <v>1.1125615508737649E-24</v>
      </c>
      <c r="R18" s="249">
        <v>1.0666962688342611E-26</v>
      </c>
      <c r="S18" s="249">
        <v>9.9617763772868397E-29</v>
      </c>
      <c r="T18" s="249">
        <v>9.0890489619707411E-31</v>
      </c>
      <c r="U18" s="249">
        <v>8.1223187809212841E-33</v>
      </c>
      <c r="V18" s="249">
        <v>7.124384152451481E-35</v>
      </c>
    </row>
    <row r="19" spans="2:22" x14ac:dyDescent="0.2">
      <c r="B19" s="239" t="s">
        <v>157</v>
      </c>
      <c r="C19" s="249">
        <v>0.14843747155494377</v>
      </c>
      <c r="D19" s="249">
        <v>7.7235753885832495E-2</v>
      </c>
      <c r="E19" s="249">
        <v>4.6936899924184677E-2</v>
      </c>
      <c r="F19" s="249">
        <v>2.745421711001016E-2</v>
      </c>
      <c r="G19" s="249">
        <v>1.5725595969701411E-2</v>
      </c>
      <c r="H19" s="249">
        <v>8.8889683775581433E-3</v>
      </c>
      <c r="I19" s="249">
        <v>4.978803248771921E-3</v>
      </c>
      <c r="J19" s="249">
        <v>2.7700799784167946E-3</v>
      </c>
      <c r="K19" s="249">
        <v>1.5333452210103927E-3</v>
      </c>
      <c r="L19" s="249">
        <v>8.4535016781252237E-4</v>
      </c>
      <c r="M19" s="249">
        <v>4.64533203965342E-4</v>
      </c>
      <c r="N19" s="249">
        <v>2.5458169659636049E-4</v>
      </c>
      <c r="O19" s="249">
        <v>1.3920517058630069E-4</v>
      </c>
      <c r="P19" s="249">
        <v>7.5970863868343741E-5</v>
      </c>
      <c r="Q19" s="249">
        <v>4.1392132030251403E-5</v>
      </c>
      <c r="R19" s="249">
        <v>2.2519601142072521E-5</v>
      </c>
      <c r="S19" s="249">
        <v>1.223635119709472E-5</v>
      </c>
      <c r="T19" s="249">
        <v>6.64132319261197E-6</v>
      </c>
      <c r="U19" s="249">
        <v>3.6009873689932141E-6</v>
      </c>
      <c r="V19" s="249">
        <v>1.9507319621218672E-6</v>
      </c>
    </row>
    <row r="20" spans="2:22" x14ac:dyDescent="0.2">
      <c r="B20" s="239" t="s">
        <v>200</v>
      </c>
      <c r="C20" s="249">
        <v>0.14843747155494377</v>
      </c>
      <c r="D20" s="249">
        <v>7.7235753885832495E-2</v>
      </c>
      <c r="E20" s="249">
        <v>4.6936899924184677E-2</v>
      </c>
      <c r="F20" s="249">
        <v>2.745421711001016E-2</v>
      </c>
      <c r="G20" s="249">
        <v>1.5725595969701411E-2</v>
      </c>
      <c r="H20" s="249">
        <v>8.8889683775581433E-3</v>
      </c>
      <c r="I20" s="249">
        <v>4.978803248771921E-3</v>
      </c>
      <c r="J20" s="249">
        <v>2.7700799784167946E-3</v>
      </c>
      <c r="K20" s="249">
        <v>1.5333452210103927E-3</v>
      </c>
      <c r="L20" s="249">
        <v>8.4535016781252237E-4</v>
      </c>
      <c r="M20" s="249">
        <v>4.64533203965342E-4</v>
      </c>
      <c r="N20" s="249">
        <v>2.5458169659636049E-4</v>
      </c>
      <c r="O20" s="249">
        <v>1.3920517058630069E-4</v>
      </c>
      <c r="P20" s="249">
        <v>7.5970863868343741E-5</v>
      </c>
      <c r="Q20" s="249">
        <v>4.1392132030251403E-5</v>
      </c>
      <c r="R20" s="249">
        <v>2.2519601142072521E-5</v>
      </c>
      <c r="S20" s="249">
        <v>1.223635119709472E-5</v>
      </c>
      <c r="T20" s="249">
        <v>6.64132319261197E-6</v>
      </c>
      <c r="U20" s="249">
        <v>3.6009873689932141E-6</v>
      </c>
      <c r="V20" s="249">
        <v>1.9507319621218672E-6</v>
      </c>
    </row>
    <row r="21" spans="2:22" x14ac:dyDescent="0.2">
      <c r="B21" s="239" t="s">
        <v>327</v>
      </c>
      <c r="C21" s="249">
        <v>0.36132810366620782</v>
      </c>
      <c r="D21" s="249">
        <v>5.7926815414374375E-2</v>
      </c>
      <c r="E21" s="249">
        <v>3.5202674943138508E-2</v>
      </c>
      <c r="F21" s="249">
        <v>2.0590662832507621E-2</v>
      </c>
      <c r="G21" s="249">
        <v>1.1794196977276059E-2</v>
      </c>
      <c r="H21" s="249">
        <v>6.6667262831686079E-3</v>
      </c>
      <c r="I21" s="249">
        <v>3.734102436578941E-3</v>
      </c>
      <c r="J21" s="249">
        <v>2.0775599838125961E-3</v>
      </c>
      <c r="K21" s="249">
        <v>1.1500089157577946E-3</v>
      </c>
      <c r="L21" s="249">
        <v>6.3401262585939175E-4</v>
      </c>
      <c r="M21" s="249">
        <v>3.4839990297400649E-4</v>
      </c>
      <c r="N21" s="249">
        <v>1.9093627244727037E-4</v>
      </c>
      <c r="O21" s="249">
        <v>1.0440387793972551E-4</v>
      </c>
      <c r="P21" s="249">
        <v>5.6978147901257806E-5</v>
      </c>
      <c r="Q21" s="249">
        <v>3.104409902268855E-5</v>
      </c>
      <c r="R21" s="249">
        <v>1.6889700856554392E-5</v>
      </c>
      <c r="S21" s="249">
        <v>9.1772633978210412E-6</v>
      </c>
      <c r="T21" s="249">
        <v>4.9809923944589779E-6</v>
      </c>
      <c r="U21" s="249">
        <v>2.7007405267449105E-6</v>
      </c>
      <c r="V21" s="249">
        <v>1.4630489715914004E-6</v>
      </c>
    </row>
    <row r="22" spans="2:22" x14ac:dyDescent="0.2">
      <c r="B22" s="239" t="s">
        <v>544</v>
      </c>
      <c r="C22" s="249">
        <v>0.36132810366620782</v>
      </c>
      <c r="D22" s="249">
        <v>5.7926815414374375E-2</v>
      </c>
      <c r="E22" s="249">
        <v>3.5202674943138508E-2</v>
      </c>
      <c r="F22" s="249">
        <v>2.0590662832507621E-2</v>
      </c>
      <c r="G22" s="249">
        <v>1.1794196977276059E-2</v>
      </c>
      <c r="H22" s="249">
        <v>6.6667262831686079E-3</v>
      </c>
      <c r="I22" s="249">
        <v>3.734102436578941E-3</v>
      </c>
      <c r="J22" s="249">
        <v>2.0775599838125961E-3</v>
      </c>
      <c r="K22" s="249">
        <v>1.1500089157577946E-3</v>
      </c>
      <c r="L22" s="249">
        <v>6.3401262585939175E-4</v>
      </c>
      <c r="M22" s="249">
        <v>3.4839990297400649E-4</v>
      </c>
      <c r="N22" s="249">
        <v>1.9093627244727037E-4</v>
      </c>
      <c r="O22" s="249">
        <v>1.0440387793972551E-4</v>
      </c>
      <c r="P22" s="249">
        <v>5.6978147901257806E-5</v>
      </c>
      <c r="Q22" s="249">
        <v>3.104409902268855E-5</v>
      </c>
      <c r="R22" s="249">
        <v>1.6889700856554392E-5</v>
      </c>
      <c r="S22" s="249">
        <v>9.1772633978210412E-6</v>
      </c>
      <c r="T22" s="249">
        <v>4.9809923944589779E-6</v>
      </c>
      <c r="U22" s="249">
        <v>2.7007405267449105E-6</v>
      </c>
      <c r="V22" s="249">
        <v>1.4630489715914004E-6</v>
      </c>
    </row>
    <row r="23" spans="2:22" x14ac:dyDescent="0.2">
      <c r="B23" s="239" t="s">
        <v>545</v>
      </c>
      <c r="C23" s="249">
        <v>0.36132810366620782</v>
      </c>
      <c r="D23" s="249">
        <v>5.7926815414374375E-2</v>
      </c>
      <c r="E23" s="249">
        <v>3.5202674943138508E-2</v>
      </c>
      <c r="F23" s="249">
        <v>2.0590662832507621E-2</v>
      </c>
      <c r="G23" s="249">
        <v>1.1794196977276059E-2</v>
      </c>
      <c r="H23" s="249">
        <v>6.6667262831686079E-3</v>
      </c>
      <c r="I23" s="249">
        <v>3.734102436578941E-3</v>
      </c>
      <c r="J23" s="249">
        <v>2.0775599838125961E-3</v>
      </c>
      <c r="K23" s="249">
        <v>1.1500089157577946E-3</v>
      </c>
      <c r="L23" s="249">
        <v>6.3401262585939175E-4</v>
      </c>
      <c r="M23" s="249">
        <v>3.4839990297400649E-4</v>
      </c>
      <c r="N23" s="249">
        <v>1.9093627244727037E-4</v>
      </c>
      <c r="O23" s="249">
        <v>1.0440387793972551E-4</v>
      </c>
      <c r="P23" s="249">
        <v>5.6978147901257806E-5</v>
      </c>
      <c r="Q23" s="249">
        <v>3.104409902268855E-5</v>
      </c>
      <c r="R23" s="249">
        <v>1.6889700856554392E-5</v>
      </c>
      <c r="S23" s="249">
        <v>9.1772633978210412E-6</v>
      </c>
      <c r="T23" s="249">
        <v>4.9809923944589779E-6</v>
      </c>
      <c r="U23" s="249">
        <v>2.7007405267449105E-6</v>
      </c>
      <c r="V23" s="249">
        <v>1.4630489715914004E-6</v>
      </c>
    </row>
    <row r="24" spans="2:22" x14ac:dyDescent="0.2">
      <c r="B24" s="239" t="s">
        <v>546</v>
      </c>
      <c r="C24" s="249">
        <v>1</v>
      </c>
      <c r="D24" s="249">
        <v>0</v>
      </c>
      <c r="E24" s="249">
        <v>0</v>
      </c>
      <c r="F24" s="249">
        <v>0</v>
      </c>
      <c r="G24" s="249">
        <v>0</v>
      </c>
      <c r="H24" s="249">
        <v>0</v>
      </c>
      <c r="I24" s="249">
        <v>0</v>
      </c>
      <c r="J24" s="249">
        <v>0</v>
      </c>
      <c r="K24" s="249">
        <v>0</v>
      </c>
      <c r="L24" s="249">
        <v>0</v>
      </c>
      <c r="M24" s="249">
        <v>0</v>
      </c>
      <c r="N24" s="249">
        <v>0</v>
      </c>
      <c r="O24" s="249">
        <v>0</v>
      </c>
      <c r="P24" s="249">
        <v>0</v>
      </c>
      <c r="Q24" s="249">
        <v>0</v>
      </c>
      <c r="R24" s="249">
        <v>0</v>
      </c>
      <c r="S24" s="249">
        <v>0</v>
      </c>
      <c r="T24" s="249">
        <v>0</v>
      </c>
      <c r="U24" s="249">
        <v>0</v>
      </c>
      <c r="V24" s="249">
        <v>0</v>
      </c>
    </row>
    <row r="25" spans="2:22" x14ac:dyDescent="0.2">
      <c r="B25" s="240" t="s">
        <v>547</v>
      </c>
      <c r="C25" s="250">
        <v>0.22970569262893872</v>
      </c>
      <c r="D25" s="250">
        <v>0.11630837423798165</v>
      </c>
      <c r="E25" s="250">
        <v>3.1193875552366055E-2</v>
      </c>
      <c r="F25" s="250">
        <v>6.4496383449669367E-3</v>
      </c>
      <c r="G25" s="250">
        <v>1.1563462928853962E-3</v>
      </c>
      <c r="H25" s="250">
        <v>1.8944313124755137E-4</v>
      </c>
      <c r="I25" s="250">
        <v>2.9163843641271454E-5</v>
      </c>
      <c r="J25" s="250">
        <v>4.2897308248959573E-6</v>
      </c>
      <c r="K25" s="250">
        <v>6.0940710682705831E-7</v>
      </c>
      <c r="L25" s="250">
        <v>8.4230182526188162E-8</v>
      </c>
      <c r="M25" s="250">
        <v>1.1386399598481381E-8</v>
      </c>
      <c r="N25" s="250">
        <v>1.5112762012751442E-9</v>
      </c>
      <c r="O25" s="250">
        <v>1.9752225744431059E-10</v>
      </c>
      <c r="P25" s="250">
        <v>2.5479734110682576E-11</v>
      </c>
      <c r="Q25" s="250">
        <v>3.2498752777832224E-12</v>
      </c>
      <c r="R25" s="250">
        <v>4.1045478479530789E-13</v>
      </c>
      <c r="S25" s="250">
        <v>5.1393624388537813E-14</v>
      </c>
      <c r="T25" s="250">
        <v>6.385985767626956E-15</v>
      </c>
      <c r="U25" s="250">
        <v>7.8809974177683314E-16</v>
      </c>
      <c r="V25" s="250">
        <v>9.6665905635612359E-17</v>
      </c>
    </row>
    <row r="26" spans="2:22" x14ac:dyDescent="0.2">
      <c r="B26" s="240" t="s">
        <v>548</v>
      </c>
      <c r="C26" s="250">
        <v>0.22970569262893872</v>
      </c>
      <c r="D26" s="250">
        <v>0.11630837423798165</v>
      </c>
      <c r="E26" s="250">
        <v>3.1193875552366055E-2</v>
      </c>
      <c r="F26" s="250">
        <v>6.4496383449669367E-3</v>
      </c>
      <c r="G26" s="250">
        <v>1.1563462928853962E-3</v>
      </c>
      <c r="H26" s="250">
        <v>1.8944313124755137E-4</v>
      </c>
      <c r="I26" s="250">
        <v>2.9163843641271454E-5</v>
      </c>
      <c r="J26" s="250">
        <v>4.2897308248959573E-6</v>
      </c>
      <c r="K26" s="250">
        <v>6.0940710682705831E-7</v>
      </c>
      <c r="L26" s="250">
        <v>8.4230182526188162E-8</v>
      </c>
      <c r="M26" s="250">
        <v>1.1386399598481381E-8</v>
      </c>
      <c r="N26" s="250">
        <v>1.5112762012751442E-9</v>
      </c>
      <c r="O26" s="250">
        <v>1.9752225744431059E-10</v>
      </c>
      <c r="P26" s="250">
        <v>2.5479734110682576E-11</v>
      </c>
      <c r="Q26" s="250">
        <v>3.2498752777832224E-12</v>
      </c>
      <c r="R26" s="250">
        <v>4.1045478479530789E-13</v>
      </c>
      <c r="S26" s="250">
        <v>5.1393624388537813E-14</v>
      </c>
      <c r="T26" s="250">
        <v>6.385985767626956E-15</v>
      </c>
      <c r="U26" s="250">
        <v>7.8809974177683314E-16</v>
      </c>
      <c r="V26" s="250">
        <v>9.6665905635612359E-17</v>
      </c>
    </row>
    <row r="27" spans="2:22" x14ac:dyDescent="0.2">
      <c r="B27" s="240" t="s">
        <v>549</v>
      </c>
      <c r="C27" s="250">
        <v>0.22970569262893872</v>
      </c>
      <c r="D27" s="250">
        <v>0.11630837423798165</v>
      </c>
      <c r="E27" s="250">
        <v>3.1193875552366055E-2</v>
      </c>
      <c r="F27" s="250">
        <v>6.4496383449669367E-3</v>
      </c>
      <c r="G27" s="250">
        <v>1.1563462928853962E-3</v>
      </c>
      <c r="H27" s="250">
        <v>1.8944313124755137E-4</v>
      </c>
      <c r="I27" s="250">
        <v>2.9163843641271454E-5</v>
      </c>
      <c r="J27" s="250">
        <v>4.2897308248959573E-6</v>
      </c>
      <c r="K27" s="250">
        <v>6.0940710682705831E-7</v>
      </c>
      <c r="L27" s="250">
        <v>8.4230182526188162E-8</v>
      </c>
      <c r="M27" s="250">
        <v>1.1386399598481381E-8</v>
      </c>
      <c r="N27" s="250">
        <v>1.5112762012751442E-9</v>
      </c>
      <c r="O27" s="250">
        <v>1.9752225744431059E-10</v>
      </c>
      <c r="P27" s="250">
        <v>2.5479734110682576E-11</v>
      </c>
      <c r="Q27" s="250">
        <v>3.2498752777832224E-12</v>
      </c>
      <c r="R27" s="250">
        <v>4.1045478479530789E-13</v>
      </c>
      <c r="S27" s="250">
        <v>5.1393624388537813E-14</v>
      </c>
      <c r="T27" s="250">
        <v>6.385985767626956E-15</v>
      </c>
      <c r="U27" s="250">
        <v>7.8809974177683314E-16</v>
      </c>
      <c r="V27" s="250">
        <v>9.6665905635612359E-17</v>
      </c>
    </row>
    <row r="28" spans="2:22" x14ac:dyDescent="0.2">
      <c r="B28" s="240" t="s">
        <v>550</v>
      </c>
      <c r="C28" s="250">
        <v>0.22970569262893872</v>
      </c>
      <c r="D28" s="250">
        <v>0.11630837423798165</v>
      </c>
      <c r="E28" s="250">
        <v>3.1193875552366055E-2</v>
      </c>
      <c r="F28" s="250">
        <v>6.4496383449669367E-3</v>
      </c>
      <c r="G28" s="250">
        <v>1.1563462928853962E-3</v>
      </c>
      <c r="H28" s="250">
        <v>1.8944313124755137E-4</v>
      </c>
      <c r="I28" s="250">
        <v>2.9163843641271454E-5</v>
      </c>
      <c r="J28" s="250">
        <v>4.2897308248959573E-6</v>
      </c>
      <c r="K28" s="250">
        <v>6.0940710682705831E-7</v>
      </c>
      <c r="L28" s="250">
        <v>8.4230182526188162E-8</v>
      </c>
      <c r="M28" s="250">
        <v>1.1386399598481381E-8</v>
      </c>
      <c r="N28" s="250">
        <v>1.5112762012751442E-9</v>
      </c>
      <c r="O28" s="250">
        <v>1.9752225744431059E-10</v>
      </c>
      <c r="P28" s="250">
        <v>2.5479734110682576E-11</v>
      </c>
      <c r="Q28" s="250">
        <v>3.2498752777832224E-12</v>
      </c>
      <c r="R28" s="250">
        <v>4.1045478479530789E-13</v>
      </c>
      <c r="S28" s="250">
        <v>5.1393624388537813E-14</v>
      </c>
      <c r="T28" s="250">
        <v>6.385985767626956E-15</v>
      </c>
      <c r="U28" s="250">
        <v>7.8809974177683314E-16</v>
      </c>
      <c r="V28" s="250">
        <v>9.6665905635612359E-17</v>
      </c>
    </row>
    <row r="29" spans="2:22" x14ac:dyDescent="0.2">
      <c r="B29" s="240" t="s">
        <v>551</v>
      </c>
      <c r="C29" s="250">
        <v>0.27457832748745276</v>
      </c>
      <c r="D29" s="250">
        <v>0.10388706179234392</v>
      </c>
      <c r="E29" s="250">
        <v>2.3521688256548844E-2</v>
      </c>
      <c r="F29" s="250">
        <v>4.8375015308422687E-3</v>
      </c>
      <c r="G29" s="250">
        <v>8.6726001577719391E-4</v>
      </c>
      <c r="H29" s="250">
        <v>1.4208234864368906E-4</v>
      </c>
      <c r="I29" s="250">
        <v>2.187288273106182E-5</v>
      </c>
      <c r="J29" s="250">
        <v>3.2172981186720133E-6</v>
      </c>
      <c r="K29" s="250">
        <v>4.570553301202937E-7</v>
      </c>
      <c r="L29" s="250">
        <v>6.3172636894641118E-8</v>
      </c>
      <c r="M29" s="250">
        <v>8.5397996988610349E-9</v>
      </c>
      <c r="N29" s="250">
        <v>1.1334571509563582E-9</v>
      </c>
      <c r="O29" s="250">
        <v>1.4814169308323294E-10</v>
      </c>
      <c r="P29" s="250">
        <v>1.9109800583011934E-11</v>
      </c>
      <c r="Q29" s="250">
        <v>2.4374064583374169E-12</v>
      </c>
      <c r="R29" s="250">
        <v>3.0784108859648091E-13</v>
      </c>
      <c r="S29" s="250">
        <v>3.8545218291403363E-14</v>
      </c>
      <c r="T29" s="250">
        <v>4.7894893257202172E-15</v>
      </c>
      <c r="U29" s="250">
        <v>5.9107480633262488E-16</v>
      </c>
      <c r="V29" s="250">
        <v>7.2499429226709273E-17</v>
      </c>
    </row>
    <row r="30" spans="2:22" x14ac:dyDescent="0.2">
      <c r="B30" s="240" t="s">
        <v>552</v>
      </c>
      <c r="C30" s="250">
        <v>0.40919623206299482</v>
      </c>
      <c r="D30" s="250">
        <v>6.6623124455430741E-2</v>
      </c>
      <c r="E30" s="250">
        <v>5.0512636909721238E-4</v>
      </c>
      <c r="F30" s="250">
        <v>1.0910884682655303E-6</v>
      </c>
      <c r="G30" s="250">
        <v>1.1844525872646721E-9</v>
      </c>
      <c r="H30" s="250">
        <v>8.3210208384090078E-13</v>
      </c>
      <c r="I30" s="250">
        <v>4.3292158698538846E-16</v>
      </c>
      <c r="J30" s="250">
        <v>1.8079155253269151E-19</v>
      </c>
      <c r="K30" s="250">
        <v>6.3831471011931118E-23</v>
      </c>
      <c r="L30" s="250">
        <v>1.9741377300874844E-26</v>
      </c>
      <c r="M30" s="250">
        <v>5.4851527350176161E-30</v>
      </c>
      <c r="N30" s="250">
        <v>1.3950121079217894E-33</v>
      </c>
      <c r="O30" s="250">
        <v>3.2938475389297168E-37</v>
      </c>
      <c r="P30" s="250">
        <v>7.300493333113909E-41</v>
      </c>
      <c r="Q30" s="250">
        <v>1.532212112364566E-44</v>
      </c>
      <c r="R30" s="250">
        <v>3.0666393254770755E-48</v>
      </c>
      <c r="S30" s="250">
        <v>5.8868887949320438E-52</v>
      </c>
      <c r="T30" s="250">
        <v>1.0890830998109651E-55</v>
      </c>
      <c r="U30" s="250">
        <v>1.9495057378744809E-59</v>
      </c>
      <c r="V30" s="250">
        <v>3.3880141399050597E-63</v>
      </c>
    </row>
    <row r="31" spans="2:22" x14ac:dyDescent="0.2">
      <c r="B31" s="240" t="s">
        <v>553</v>
      </c>
      <c r="C31" s="250">
        <v>0.79999960602937492</v>
      </c>
      <c r="D31" s="250">
        <v>0.20000039397062508</v>
      </c>
      <c r="E31" s="250">
        <v>0</v>
      </c>
      <c r="F31" s="250">
        <v>0</v>
      </c>
      <c r="G31" s="250">
        <v>0</v>
      </c>
      <c r="H31" s="250">
        <v>0</v>
      </c>
      <c r="I31" s="250">
        <v>0</v>
      </c>
      <c r="J31" s="250">
        <v>0</v>
      </c>
      <c r="K31" s="250">
        <v>0</v>
      </c>
      <c r="L31" s="250">
        <v>0</v>
      </c>
      <c r="M31" s="250">
        <v>0</v>
      </c>
      <c r="N31" s="250">
        <v>0</v>
      </c>
      <c r="O31" s="250">
        <v>0</v>
      </c>
      <c r="P31" s="250">
        <v>0</v>
      </c>
      <c r="Q31" s="250">
        <v>0</v>
      </c>
      <c r="R31" s="250">
        <v>0</v>
      </c>
      <c r="S31" s="250">
        <v>0</v>
      </c>
      <c r="T31" s="250">
        <v>0</v>
      </c>
      <c r="U31" s="250">
        <v>0</v>
      </c>
      <c r="V31" s="250">
        <v>0</v>
      </c>
    </row>
    <row r="32" spans="2:22" x14ac:dyDescent="0.2">
      <c r="B32" s="240" t="s">
        <v>554</v>
      </c>
      <c r="C32" s="250">
        <v>0.79999960602937492</v>
      </c>
      <c r="D32" s="250">
        <v>0.20000039397062508</v>
      </c>
      <c r="E32" s="250">
        <v>0</v>
      </c>
      <c r="F32" s="250">
        <v>0</v>
      </c>
      <c r="G32" s="250">
        <v>0</v>
      </c>
      <c r="H32" s="250">
        <v>0</v>
      </c>
      <c r="I32" s="250">
        <v>0</v>
      </c>
      <c r="J32" s="250">
        <v>0</v>
      </c>
      <c r="K32" s="250">
        <v>0</v>
      </c>
      <c r="L32" s="250">
        <v>0</v>
      </c>
      <c r="M32" s="250">
        <v>0</v>
      </c>
      <c r="N32" s="250">
        <v>0</v>
      </c>
      <c r="O32" s="250">
        <v>0</v>
      </c>
      <c r="P32" s="250">
        <v>0</v>
      </c>
      <c r="Q32" s="250">
        <v>0</v>
      </c>
      <c r="R32" s="250">
        <v>0</v>
      </c>
      <c r="S32" s="250">
        <v>0</v>
      </c>
      <c r="T32" s="250">
        <v>0</v>
      </c>
      <c r="U32" s="250">
        <v>0</v>
      </c>
      <c r="V32" s="250">
        <v>0</v>
      </c>
    </row>
    <row r="33" spans="2:22" x14ac:dyDescent="0.2">
      <c r="B33" s="240" t="s">
        <v>555</v>
      </c>
      <c r="C33" s="250">
        <v>0.79999960602937492</v>
      </c>
      <c r="D33" s="250">
        <v>0.20000039397062508</v>
      </c>
      <c r="E33" s="250">
        <v>0</v>
      </c>
      <c r="F33" s="250">
        <v>0</v>
      </c>
      <c r="G33" s="250">
        <v>0</v>
      </c>
      <c r="H33" s="250">
        <v>0</v>
      </c>
      <c r="I33" s="250">
        <v>0</v>
      </c>
      <c r="J33" s="250">
        <v>0</v>
      </c>
      <c r="K33" s="250">
        <v>0</v>
      </c>
      <c r="L33" s="250">
        <v>0</v>
      </c>
      <c r="M33" s="250">
        <v>0</v>
      </c>
      <c r="N33" s="250">
        <v>0</v>
      </c>
      <c r="O33" s="250">
        <v>0</v>
      </c>
      <c r="P33" s="250">
        <v>0</v>
      </c>
      <c r="Q33" s="250">
        <v>0</v>
      </c>
      <c r="R33" s="250">
        <v>0</v>
      </c>
      <c r="S33" s="250">
        <v>0</v>
      </c>
      <c r="T33" s="250">
        <v>0</v>
      </c>
      <c r="U33" s="250">
        <v>0</v>
      </c>
      <c r="V33" s="250">
        <v>0</v>
      </c>
    </row>
    <row r="34" spans="2:22" x14ac:dyDescent="0.2">
      <c r="B34" s="240" t="s">
        <v>556</v>
      </c>
      <c r="C34" s="250">
        <v>1</v>
      </c>
      <c r="D34" s="250">
        <v>0</v>
      </c>
      <c r="E34" s="250">
        <v>0</v>
      </c>
      <c r="F34" s="250">
        <v>0</v>
      </c>
      <c r="G34" s="250">
        <v>0</v>
      </c>
      <c r="H34" s="250">
        <v>0</v>
      </c>
      <c r="I34" s="250">
        <v>0</v>
      </c>
      <c r="J34" s="250">
        <v>0</v>
      </c>
      <c r="K34" s="250">
        <v>0</v>
      </c>
      <c r="L34" s="250">
        <v>0</v>
      </c>
      <c r="M34" s="250">
        <v>0</v>
      </c>
      <c r="N34" s="250">
        <v>0</v>
      </c>
      <c r="O34" s="250">
        <v>0</v>
      </c>
      <c r="P34" s="250">
        <v>0</v>
      </c>
      <c r="Q34" s="250">
        <v>0</v>
      </c>
      <c r="R34" s="250">
        <v>0</v>
      </c>
      <c r="S34" s="250">
        <v>0</v>
      </c>
      <c r="T34" s="250">
        <v>0</v>
      </c>
      <c r="U34" s="250">
        <v>0</v>
      </c>
      <c r="V34" s="250">
        <v>0</v>
      </c>
    </row>
    <row r="35" spans="2:22" x14ac:dyDescent="0.2">
      <c r="B35" s="241" t="s">
        <v>557</v>
      </c>
      <c r="C35" s="251">
        <v>0</v>
      </c>
      <c r="D35" s="251">
        <v>2.7369353000416202E-5</v>
      </c>
      <c r="E35" s="251">
        <v>6.1537024091625441E-5</v>
      </c>
      <c r="F35" s="251">
        <v>1.031909882840657E-4</v>
      </c>
      <c r="G35" s="251">
        <v>1.529805692584846E-4</v>
      </c>
      <c r="H35" s="251">
        <v>2.1151099425961874E-4</v>
      </c>
      <c r="I35" s="251">
        <v>2.7932275170342513E-4</v>
      </c>
      <c r="J35" s="251">
        <v>3.5686751060505452E-4</v>
      </c>
      <c r="K35" s="251">
        <v>4.4448657902360295E-4</v>
      </c>
      <c r="L35" s="251">
        <v>5.4239465440568597E-4</v>
      </c>
      <c r="M35" s="251">
        <v>6.5066980473059042E-4</v>
      </c>
      <c r="N35" s="251">
        <v>7.6924960668293919E-4</v>
      </c>
      <c r="O35" s="251">
        <v>8.9793282332996946E-4</v>
      </c>
      <c r="P35" s="251">
        <v>1.0363857411240605E-3</v>
      </c>
      <c r="Q35" s="251">
        <v>1.184152194034273E-3</v>
      </c>
      <c r="R35" s="251"/>
      <c r="S35" s="251"/>
      <c r="T35" s="251"/>
      <c r="U35" s="251"/>
      <c r="V35" s="251"/>
    </row>
    <row r="36" spans="2:22" x14ac:dyDescent="0.2">
      <c r="B36" s="241" t="s">
        <v>558</v>
      </c>
      <c r="C36" s="251">
        <v>2.2232000185266667E-4</v>
      </c>
      <c r="D36" s="251">
        <v>3.0211924119940084E-4</v>
      </c>
      <c r="E36" s="251">
        <v>3.970840223101525E-4</v>
      </c>
      <c r="F36" s="251">
        <v>5.0767805548256593E-4</v>
      </c>
      <c r="G36" s="251">
        <v>6.3428538045173723E-4</v>
      </c>
      <c r="H36" s="251">
        <v>7.7700242388847852E-4</v>
      </c>
      <c r="I36" s="251">
        <v>9.3556345704508379E-4</v>
      </c>
      <c r="J36" s="251">
        <v>1.1093380118545955E-3</v>
      </c>
      <c r="K36" s="251">
        <v>1.2973661580441462E-3</v>
      </c>
      <c r="L36" s="251">
        <v>1.4984121667028754E-3</v>
      </c>
      <c r="M36" s="251">
        <v>1.7110251700043512E-3</v>
      </c>
      <c r="N36" s="251">
        <v>1.9336000806153958E-3</v>
      </c>
      <c r="O36" s="251">
        <v>2.1644348315880595E-3</v>
      </c>
      <c r="P36" s="251">
        <v>2.4017817463323462E-3</v>
      </c>
      <c r="Q36" s="251">
        <v>2.6438919736034168E-3</v>
      </c>
      <c r="R36" s="251"/>
      <c r="S36" s="251"/>
      <c r="T36" s="251"/>
      <c r="U36" s="251"/>
      <c r="V36" s="251"/>
    </row>
    <row r="37" spans="2:22" x14ac:dyDescent="0.2">
      <c r="B37" s="241" t="s">
        <v>559</v>
      </c>
      <c r="C37" s="251">
        <v>2.2232000185266667E-4</v>
      </c>
      <c r="D37" s="251">
        <v>3.0211924119940084E-4</v>
      </c>
      <c r="E37" s="251">
        <v>3.970840223101525E-4</v>
      </c>
      <c r="F37" s="251">
        <v>5.0767805548256593E-4</v>
      </c>
      <c r="G37" s="251">
        <v>6.3428538045173723E-4</v>
      </c>
      <c r="H37" s="251">
        <v>7.7700242388847852E-4</v>
      </c>
      <c r="I37" s="251">
        <v>9.3556345704508379E-4</v>
      </c>
      <c r="J37" s="251">
        <v>1.1093380118545955E-3</v>
      </c>
      <c r="K37" s="251">
        <v>1.2973661580441462E-3</v>
      </c>
      <c r="L37" s="251">
        <v>1.4984121667028754E-3</v>
      </c>
      <c r="M37" s="251">
        <v>1.7110251700043512E-3</v>
      </c>
      <c r="N37" s="251">
        <v>1.9336000806153958E-3</v>
      </c>
      <c r="O37" s="251">
        <v>2.1644348315880595E-3</v>
      </c>
      <c r="P37" s="251">
        <v>2.4017817463323462E-3</v>
      </c>
      <c r="Q37" s="251">
        <v>2.6438919736034168E-3</v>
      </c>
      <c r="R37" s="251"/>
      <c r="S37" s="251"/>
      <c r="T37" s="251"/>
      <c r="U37" s="251"/>
      <c r="V37" s="251"/>
    </row>
    <row r="38" spans="2:22" x14ac:dyDescent="0.2">
      <c r="B38" s="241" t="s">
        <v>560</v>
      </c>
      <c r="C38" s="251">
        <v>2.2232000185266667E-4</v>
      </c>
      <c r="D38" s="251">
        <v>3.0211924119940084E-4</v>
      </c>
      <c r="E38" s="251">
        <v>3.970840223101525E-4</v>
      </c>
      <c r="F38" s="251">
        <v>5.0767805548256593E-4</v>
      </c>
      <c r="G38" s="251">
        <v>6.3428538045173723E-4</v>
      </c>
      <c r="H38" s="251">
        <v>7.7700242388847852E-4</v>
      </c>
      <c r="I38" s="251">
        <v>9.3556345704508379E-4</v>
      </c>
      <c r="J38" s="251">
        <v>1.1093380118545955E-3</v>
      </c>
      <c r="K38" s="251">
        <v>1.2973661580441462E-3</v>
      </c>
      <c r="L38" s="251">
        <v>1.4984121667028754E-3</v>
      </c>
      <c r="M38" s="251">
        <v>1.7110251700043512E-3</v>
      </c>
      <c r="N38" s="251">
        <v>1.9336000806153958E-3</v>
      </c>
      <c r="O38" s="251">
        <v>2.1644348315880595E-3</v>
      </c>
      <c r="P38" s="251">
        <v>2.4017817463323462E-3</v>
      </c>
      <c r="Q38" s="251">
        <v>2.6438919736034168E-3</v>
      </c>
      <c r="R38" s="251"/>
      <c r="S38" s="251"/>
      <c r="T38" s="251"/>
      <c r="U38" s="251"/>
      <c r="V38" s="251"/>
    </row>
    <row r="39" spans="2:22" x14ac:dyDescent="0.2">
      <c r="B39" s="241" t="s">
        <v>561</v>
      </c>
      <c r="C39" s="251">
        <v>5.8293796105881896E-4</v>
      </c>
      <c r="D39" s="251">
        <v>8.039980400404641E-4</v>
      </c>
      <c r="E39" s="251">
        <v>1.0556775304863789E-3</v>
      </c>
      <c r="F39" s="251">
        <v>1.3344291803841814E-3</v>
      </c>
      <c r="G39" s="251">
        <v>1.6360290540422058E-3</v>
      </c>
      <c r="H39" s="251">
        <v>1.9558811752521735E-3</v>
      </c>
      <c r="I39" s="251">
        <v>2.2892779902304958E-3</v>
      </c>
      <c r="J39" s="251">
        <v>2.6316071752172827E-3</v>
      </c>
      <c r="K39" s="251">
        <v>2.9785051845117646E-3</v>
      </c>
      <c r="L39" s="251">
        <v>3.3259629208686062E-3</v>
      </c>
      <c r="M39" s="251">
        <v>3.6703910048813118E-3</v>
      </c>
      <c r="N39" s="251">
        <v>4.0086525583367038E-3</v>
      </c>
      <c r="O39" s="251">
        <v>4.3380709601426688E-3</v>
      </c>
      <c r="P39" s="251">
        <v>4.6564191458196499E-3</v>
      </c>
      <c r="Q39" s="251">
        <v>4.9618959780400864E-3</v>
      </c>
      <c r="R39" s="251"/>
      <c r="S39" s="251"/>
      <c r="T39" s="251"/>
      <c r="U39" s="251"/>
      <c r="V39" s="251"/>
    </row>
    <row r="40" spans="2:22" x14ac:dyDescent="0.2">
      <c r="B40" s="241" t="s">
        <v>562</v>
      </c>
      <c r="C40" s="251">
        <v>5.8293796105881896E-4</v>
      </c>
      <c r="D40" s="251">
        <v>8.039980400404641E-4</v>
      </c>
      <c r="E40" s="251">
        <v>1.0556775304863789E-3</v>
      </c>
      <c r="F40" s="251">
        <v>1.3344291803841814E-3</v>
      </c>
      <c r="G40" s="251">
        <v>1.6360290540422058E-3</v>
      </c>
      <c r="H40" s="251">
        <v>1.9558811752521735E-3</v>
      </c>
      <c r="I40" s="251">
        <v>2.2892779902304958E-3</v>
      </c>
      <c r="J40" s="251">
        <v>2.6316071752172827E-3</v>
      </c>
      <c r="K40" s="251">
        <v>2.9785051845117646E-3</v>
      </c>
      <c r="L40" s="251">
        <v>3.3259629208686062E-3</v>
      </c>
      <c r="M40" s="251">
        <v>3.6703910048813118E-3</v>
      </c>
      <c r="N40" s="251">
        <v>4.0086525583367038E-3</v>
      </c>
      <c r="O40" s="251">
        <v>4.3380709601426688E-3</v>
      </c>
      <c r="P40" s="251">
        <v>4.6564191458196499E-3</v>
      </c>
      <c r="Q40" s="251">
        <v>4.9618959780400864E-3</v>
      </c>
      <c r="R40" s="251"/>
      <c r="S40" s="251"/>
      <c r="T40" s="251"/>
      <c r="U40" s="251"/>
      <c r="V40" s="251"/>
    </row>
    <row r="41" spans="2:22" x14ac:dyDescent="0.2">
      <c r="B41" s="241" t="s">
        <v>563</v>
      </c>
      <c r="C41" s="251">
        <v>5.8293796105881896E-4</v>
      </c>
      <c r="D41" s="251">
        <v>8.039980400404641E-4</v>
      </c>
      <c r="E41" s="251">
        <v>1.0556775304863789E-3</v>
      </c>
      <c r="F41" s="251">
        <v>1.3344291803841814E-3</v>
      </c>
      <c r="G41" s="251">
        <v>1.6360290540422058E-3</v>
      </c>
      <c r="H41" s="251">
        <v>1.9558811752521735E-3</v>
      </c>
      <c r="I41" s="251">
        <v>2.2892779902304958E-3</v>
      </c>
      <c r="J41" s="251">
        <v>2.6316071752172827E-3</v>
      </c>
      <c r="K41" s="251">
        <v>2.9785051845117646E-3</v>
      </c>
      <c r="L41" s="251">
        <v>3.3259629208686062E-3</v>
      </c>
      <c r="M41" s="251">
        <v>3.6703910048813118E-3</v>
      </c>
      <c r="N41" s="251">
        <v>4.0086525583367038E-3</v>
      </c>
      <c r="O41" s="251">
        <v>4.3380709601426688E-3</v>
      </c>
      <c r="P41" s="251">
        <v>4.6564191458196499E-3</v>
      </c>
      <c r="Q41" s="251">
        <v>4.9618959780400864E-3</v>
      </c>
      <c r="R41" s="251"/>
      <c r="S41" s="251"/>
      <c r="T41" s="251"/>
      <c r="U41" s="251"/>
      <c r="V41" s="251"/>
    </row>
    <row r="42" spans="2:22" x14ac:dyDescent="0.2">
      <c r="B42" s="241" t="s">
        <v>564</v>
      </c>
      <c r="C42" s="251">
        <v>1.9300687889774455E-3</v>
      </c>
      <c r="D42" s="251">
        <v>2.684018533563147E-3</v>
      </c>
      <c r="E42" s="251">
        <v>3.4522172382254624E-3</v>
      </c>
      <c r="F42" s="251">
        <v>4.2157426262466558E-3</v>
      </c>
      <c r="G42" s="251">
        <v>4.9582890389563592E-3</v>
      </c>
      <c r="H42" s="251">
        <v>5.6666176766032106E-3</v>
      </c>
      <c r="I42" s="251">
        <v>6.3306464925075483E-3</v>
      </c>
      <c r="J42" s="251">
        <v>6.9432797296900784E-3</v>
      </c>
      <c r="K42" s="251">
        <v>7.5000800347429326E-3</v>
      </c>
      <c r="L42" s="251">
        <v>7.9988655836499018E-3</v>
      </c>
      <c r="M42" s="251">
        <v>8.439290165980837E-3</v>
      </c>
      <c r="N42" s="251">
        <v>8.8224429325325267E-3</v>
      </c>
      <c r="O42" s="251">
        <v>9.1504883980788338E-3</v>
      </c>
      <c r="P42" s="251">
        <v>9.4263560486857762E-3</v>
      </c>
      <c r="Q42" s="251">
        <v>9.6534815865380354E-3</v>
      </c>
      <c r="R42" s="251"/>
      <c r="S42" s="251"/>
      <c r="T42" s="251"/>
      <c r="U42" s="251"/>
      <c r="V42" s="251"/>
    </row>
    <row r="43" spans="2:22" x14ac:dyDescent="0.2">
      <c r="B43" s="241" t="s">
        <v>565</v>
      </c>
      <c r="C43" s="251">
        <v>1.9300687889774455E-3</v>
      </c>
      <c r="D43" s="251">
        <v>2.684018533563147E-3</v>
      </c>
      <c r="E43" s="251">
        <v>3.4522172382254624E-3</v>
      </c>
      <c r="F43" s="251">
        <v>4.2157426262466558E-3</v>
      </c>
      <c r="G43" s="251">
        <v>4.9582890389563592E-3</v>
      </c>
      <c r="H43" s="251">
        <v>5.6666176766032106E-3</v>
      </c>
      <c r="I43" s="251">
        <v>6.3306464925075483E-3</v>
      </c>
      <c r="J43" s="251">
        <v>6.9432797296900784E-3</v>
      </c>
      <c r="K43" s="251">
        <v>7.5000800347429326E-3</v>
      </c>
      <c r="L43" s="251">
        <v>7.9988655836499018E-3</v>
      </c>
      <c r="M43" s="251">
        <v>8.439290165980837E-3</v>
      </c>
      <c r="N43" s="251">
        <v>8.8224429325325267E-3</v>
      </c>
      <c r="O43" s="251">
        <v>9.1504883980788338E-3</v>
      </c>
      <c r="P43" s="251">
        <v>9.4263560486857762E-3</v>
      </c>
      <c r="Q43" s="251">
        <v>9.6534815865380354E-3</v>
      </c>
      <c r="R43" s="251"/>
      <c r="S43" s="251"/>
      <c r="T43" s="251"/>
      <c r="U43" s="251"/>
      <c r="V43" s="251"/>
    </row>
    <row r="44" spans="2:22" x14ac:dyDescent="0.2">
      <c r="B44" s="241" t="s">
        <v>566</v>
      </c>
      <c r="C44" s="251">
        <v>1.9300687889774455E-3</v>
      </c>
      <c r="D44" s="251">
        <v>2.684018533563147E-3</v>
      </c>
      <c r="E44" s="251">
        <v>3.4522172382254624E-3</v>
      </c>
      <c r="F44" s="251">
        <v>4.2157426262466558E-3</v>
      </c>
      <c r="G44" s="251">
        <v>4.9582890389563592E-3</v>
      </c>
      <c r="H44" s="251">
        <v>5.6666176766032106E-3</v>
      </c>
      <c r="I44" s="251">
        <v>6.3306464925075483E-3</v>
      </c>
      <c r="J44" s="251">
        <v>6.9432797296900784E-3</v>
      </c>
      <c r="K44" s="251">
        <v>7.5000800347429326E-3</v>
      </c>
      <c r="L44" s="251">
        <v>7.9988655836499018E-3</v>
      </c>
      <c r="M44" s="251">
        <v>8.439290165980837E-3</v>
      </c>
      <c r="N44" s="251">
        <v>8.8224429325325267E-3</v>
      </c>
      <c r="O44" s="251">
        <v>9.1504883980788338E-3</v>
      </c>
      <c r="P44" s="251">
        <v>9.4263560486857762E-3</v>
      </c>
      <c r="Q44" s="251">
        <v>9.6534815865380354E-3</v>
      </c>
      <c r="R44" s="251"/>
      <c r="S44" s="251"/>
      <c r="T44" s="251"/>
      <c r="U44" s="251"/>
      <c r="V44" s="251"/>
    </row>
    <row r="45" spans="2:22" x14ac:dyDescent="0.2">
      <c r="B45" s="241" t="s">
        <v>567</v>
      </c>
      <c r="C45" s="251">
        <v>9.9804850850292708E-3</v>
      </c>
      <c r="D45" s="251">
        <v>1.2566252074350916E-2</v>
      </c>
      <c r="E45" s="251">
        <v>1.4746743444565197E-2</v>
      </c>
      <c r="F45" s="251">
        <v>1.6517244848681941E-2</v>
      </c>
      <c r="G45" s="251">
        <v>1.7890707530927155E-2</v>
      </c>
      <c r="H45" s="251">
        <v>1.889568710806885E-2</v>
      </c>
      <c r="I45" s="251">
        <v>1.9570980391365719E-2</v>
      </c>
      <c r="J45" s="251">
        <v>1.9960335588762146E-2</v>
      </c>
      <c r="K45" s="251">
        <v>2.0108337323394201E-2</v>
      </c>
      <c r="L45" s="251">
        <v>2.005761437272718E-2</v>
      </c>
      <c r="M45" s="251">
        <v>1.9847170647174117E-2</v>
      </c>
      <c r="N45" s="251">
        <v>1.9511556536239396E-2</v>
      </c>
      <c r="O45" s="251">
        <v>1.9080618468357652E-2</v>
      </c>
      <c r="P45" s="251">
        <v>1.8579617606352513E-2</v>
      </c>
      <c r="Q45" s="251">
        <v>1.8029564065761443E-2</v>
      </c>
      <c r="R45" s="251"/>
      <c r="S45" s="251"/>
      <c r="T45" s="251"/>
      <c r="U45" s="251"/>
      <c r="V45" s="251"/>
    </row>
    <row r="46" spans="2:22" x14ac:dyDescent="0.2">
      <c r="B46" s="241" t="s">
        <v>568</v>
      </c>
      <c r="C46" s="251">
        <v>9.9804850850292708E-3</v>
      </c>
      <c r="D46" s="251">
        <v>1.2566252074350916E-2</v>
      </c>
      <c r="E46" s="251">
        <v>1.4746743444565197E-2</v>
      </c>
      <c r="F46" s="251">
        <v>1.6517244848681941E-2</v>
      </c>
      <c r="G46" s="251">
        <v>1.7890707530927155E-2</v>
      </c>
      <c r="H46" s="251">
        <v>1.889568710806885E-2</v>
      </c>
      <c r="I46" s="251">
        <v>1.9570980391365719E-2</v>
      </c>
      <c r="J46" s="251">
        <v>1.9960335588762146E-2</v>
      </c>
      <c r="K46" s="251">
        <v>2.0108337323394201E-2</v>
      </c>
      <c r="L46" s="251">
        <v>2.005761437272718E-2</v>
      </c>
      <c r="M46" s="251">
        <v>1.9847170647174117E-2</v>
      </c>
      <c r="N46" s="251">
        <v>1.9511556536239396E-2</v>
      </c>
      <c r="O46" s="251">
        <v>1.9080618468357652E-2</v>
      </c>
      <c r="P46" s="251">
        <v>1.8579617606352513E-2</v>
      </c>
      <c r="Q46" s="251">
        <v>1.8029564065761443E-2</v>
      </c>
      <c r="R46" s="251"/>
      <c r="S46" s="251"/>
      <c r="T46" s="251"/>
      <c r="U46" s="251"/>
      <c r="V46" s="251"/>
    </row>
    <row r="47" spans="2:22" x14ac:dyDescent="0.2">
      <c r="B47" s="241" t="s">
        <v>569</v>
      </c>
      <c r="C47" s="251">
        <v>9.9804850850292708E-3</v>
      </c>
      <c r="D47" s="251">
        <v>1.2566252074350916E-2</v>
      </c>
      <c r="E47" s="251">
        <v>1.4746743444565197E-2</v>
      </c>
      <c r="F47" s="251">
        <v>1.6517244848681941E-2</v>
      </c>
      <c r="G47" s="251">
        <v>1.7890707530927155E-2</v>
      </c>
      <c r="H47" s="251">
        <v>1.889568710806885E-2</v>
      </c>
      <c r="I47" s="251">
        <v>1.9570980391365719E-2</v>
      </c>
      <c r="J47" s="251">
        <v>1.9960335588762146E-2</v>
      </c>
      <c r="K47" s="251">
        <v>2.0108337323394201E-2</v>
      </c>
      <c r="L47" s="251">
        <v>2.005761437272718E-2</v>
      </c>
      <c r="M47" s="251">
        <v>1.9847170647174117E-2</v>
      </c>
      <c r="N47" s="251">
        <v>1.9511556536239396E-2</v>
      </c>
      <c r="O47" s="251">
        <v>1.9080618468357652E-2</v>
      </c>
      <c r="P47" s="251">
        <v>1.8579617606352513E-2</v>
      </c>
      <c r="Q47" s="251">
        <v>1.8029564065761443E-2</v>
      </c>
      <c r="R47" s="251"/>
      <c r="S47" s="251"/>
      <c r="T47" s="251"/>
      <c r="U47" s="251"/>
      <c r="V47" s="251"/>
    </row>
    <row r="48" spans="2:22" x14ac:dyDescent="0.2">
      <c r="B48" s="241" t="s">
        <v>570</v>
      </c>
      <c r="C48" s="251">
        <v>3.8164702899297166E-2</v>
      </c>
      <c r="D48" s="251">
        <v>4.113028222324782E-2</v>
      </c>
      <c r="E48" s="251">
        <v>4.2231076555063411E-2</v>
      </c>
      <c r="F48" s="251">
        <v>4.2014123493131543E-2</v>
      </c>
      <c r="G48" s="251">
        <v>4.0911508370770233E-2</v>
      </c>
      <c r="H48" s="251">
        <v>3.9247337452089887E-2</v>
      </c>
      <c r="I48" s="251">
        <v>3.725621594731187E-2</v>
      </c>
      <c r="J48" s="251">
        <v>3.5103156972480454E-2</v>
      </c>
      <c r="K48" s="251">
        <v>3.2901106055252982E-2</v>
      </c>
      <c r="L48" s="251">
        <v>3.0725057345954595E-2</v>
      </c>
      <c r="M48" s="251">
        <v>2.8622885852346461E-2</v>
      </c>
      <c r="N48" s="251">
        <v>2.6623414136397624E-2</v>
      </c>
      <c r="O48" s="251">
        <v>2.4742298989165856E-2</v>
      </c>
      <c r="P48" s="251">
        <v>2.2986263663395068E-2</v>
      </c>
      <c r="Q48" s="251">
        <v>2.1356104265264853E-2</v>
      </c>
      <c r="R48" s="251"/>
      <c r="S48" s="251"/>
      <c r="T48" s="251"/>
      <c r="U48" s="251"/>
      <c r="V48" s="251"/>
    </row>
    <row r="49" spans="2:182" x14ac:dyDescent="0.2">
      <c r="B49" s="241" t="s">
        <v>571</v>
      </c>
      <c r="C49" s="251">
        <v>3.8164702899297166E-2</v>
      </c>
      <c r="D49" s="251">
        <v>4.113028222324782E-2</v>
      </c>
      <c r="E49" s="251">
        <v>4.2231076555063411E-2</v>
      </c>
      <c r="F49" s="251">
        <v>4.2014123493131543E-2</v>
      </c>
      <c r="G49" s="251">
        <v>4.0911508370770233E-2</v>
      </c>
      <c r="H49" s="251">
        <v>3.9247337452089887E-2</v>
      </c>
      <c r="I49" s="251">
        <v>3.725621594731187E-2</v>
      </c>
      <c r="J49" s="251">
        <v>3.5103156972480454E-2</v>
      </c>
      <c r="K49" s="251">
        <v>3.2901106055252982E-2</v>
      </c>
      <c r="L49" s="251">
        <v>3.0725057345954595E-2</v>
      </c>
      <c r="M49" s="251">
        <v>2.8622885852346461E-2</v>
      </c>
      <c r="N49" s="251">
        <v>2.6623414136397624E-2</v>
      </c>
      <c r="O49" s="251">
        <v>2.4742298989165856E-2</v>
      </c>
      <c r="P49" s="251">
        <v>2.2986263663395068E-2</v>
      </c>
      <c r="Q49" s="251">
        <v>2.1356104265264853E-2</v>
      </c>
      <c r="R49" s="251"/>
      <c r="S49" s="251"/>
      <c r="T49" s="251"/>
      <c r="U49" s="251"/>
      <c r="V49" s="251"/>
    </row>
    <row r="50" spans="2:182" x14ac:dyDescent="0.2">
      <c r="B50" s="241" t="s">
        <v>572</v>
      </c>
      <c r="C50" s="251">
        <v>3.8164702899297166E-2</v>
      </c>
      <c r="D50" s="251">
        <v>4.113028222324782E-2</v>
      </c>
      <c r="E50" s="251">
        <v>4.2231076555063411E-2</v>
      </c>
      <c r="F50" s="251">
        <v>4.2014123493131543E-2</v>
      </c>
      <c r="G50" s="251">
        <v>4.0911508370770233E-2</v>
      </c>
      <c r="H50" s="251">
        <v>3.9247337452089887E-2</v>
      </c>
      <c r="I50" s="251">
        <v>3.725621594731187E-2</v>
      </c>
      <c r="J50" s="251">
        <v>3.5103156972480454E-2</v>
      </c>
      <c r="K50" s="251">
        <v>3.2901106055252982E-2</v>
      </c>
      <c r="L50" s="251">
        <v>3.0725057345954595E-2</v>
      </c>
      <c r="M50" s="251">
        <v>2.8622885852346461E-2</v>
      </c>
      <c r="N50" s="251">
        <v>2.6623414136397624E-2</v>
      </c>
      <c r="O50" s="251">
        <v>2.4742298989165856E-2</v>
      </c>
      <c r="P50" s="251">
        <v>2.2986263663395068E-2</v>
      </c>
      <c r="Q50" s="251">
        <v>2.1356104265264853E-2</v>
      </c>
      <c r="R50" s="251"/>
      <c r="S50" s="251"/>
      <c r="T50" s="251"/>
      <c r="U50" s="251"/>
      <c r="V50" s="251"/>
    </row>
    <row r="51" spans="2:182" x14ac:dyDescent="0.2">
      <c r="B51" s="241" t="s">
        <v>573</v>
      </c>
      <c r="C51" s="251">
        <v>9.9448176583493281E-2</v>
      </c>
      <c r="D51" s="251">
        <v>9.1022904262831078E-2</v>
      </c>
      <c r="E51" s="251">
        <v>8.0185979209054015E-2</v>
      </c>
      <c r="F51" s="251">
        <v>6.9462316837160087E-2</v>
      </c>
      <c r="G51" s="251">
        <v>5.9819526614497187E-2</v>
      </c>
      <c r="H51" s="251">
        <v>5.1515718478755357E-2</v>
      </c>
      <c r="I51" s="251">
        <v>4.4507330325398664E-2</v>
      </c>
      <c r="J51" s="251">
        <v>3.8640368752800414E-2</v>
      </c>
      <c r="K51" s="251">
        <v>3.3736262127545769E-2</v>
      </c>
      <c r="L51" s="251">
        <v>2.9627356713029962E-2</v>
      </c>
      <c r="M51" s="251">
        <v>2.6169052921522166E-2</v>
      </c>
      <c r="N51" s="251">
        <v>2.3241650094993904E-2</v>
      </c>
      <c r="O51" s="251">
        <v>2.0748093841450488E-2</v>
      </c>
      <c r="P51" s="251">
        <v>1.8610461146139734E-2</v>
      </c>
      <c r="Q51" s="251">
        <v>1.6766402619171394E-2</v>
      </c>
      <c r="R51" s="251"/>
      <c r="S51" s="251"/>
      <c r="T51" s="251"/>
      <c r="U51" s="251"/>
      <c r="V51" s="251"/>
    </row>
    <row r="52" spans="2:182" x14ac:dyDescent="0.2">
      <c r="B52" s="241" t="s">
        <v>574</v>
      </c>
      <c r="C52" s="251">
        <v>0.31577293674067869</v>
      </c>
      <c r="D52" s="251">
        <v>0.17752809778978279</v>
      </c>
      <c r="E52" s="251">
        <v>0.10485628285218562</v>
      </c>
      <c r="F52" s="251">
        <v>6.5851285526357106E-2</v>
      </c>
      <c r="G52" s="251">
        <v>4.428613336546694E-2</v>
      </c>
      <c r="H52" s="251">
        <v>3.1873858591648152E-2</v>
      </c>
      <c r="I52" s="251">
        <v>2.435660142614593E-2</v>
      </c>
      <c r="J52" s="251">
        <v>1.9527191289315127E-2</v>
      </c>
      <c r="K52" s="251">
        <v>1.6226766818631999E-2</v>
      </c>
      <c r="L52" s="251">
        <v>1.383577091746946E-2</v>
      </c>
      <c r="M52" s="251">
        <v>1.2014637193660915E-2</v>
      </c>
      <c r="N52" s="251">
        <v>1.0571059478071687E-2</v>
      </c>
      <c r="O52" s="251">
        <v>9.3915928579975105E-3</v>
      </c>
      <c r="P52" s="251">
        <v>8.406065839904997E-3</v>
      </c>
      <c r="Q52" s="251">
        <v>7.5688130509579113E-3</v>
      </c>
      <c r="R52" s="251"/>
      <c r="S52" s="251"/>
      <c r="T52" s="251"/>
      <c r="U52" s="251"/>
      <c r="V52" s="251"/>
    </row>
    <row r="53" spans="2:182" x14ac:dyDescent="0.2">
      <c r="B53" s="241" t="s">
        <v>575</v>
      </c>
      <c r="C53" s="251">
        <v>1</v>
      </c>
      <c r="D53" s="251">
        <v>0</v>
      </c>
      <c r="E53" s="251">
        <v>0</v>
      </c>
      <c r="F53" s="251">
        <v>0</v>
      </c>
      <c r="G53" s="251">
        <v>0</v>
      </c>
      <c r="H53" s="251">
        <v>0</v>
      </c>
      <c r="I53" s="251">
        <v>0</v>
      </c>
      <c r="J53" s="251">
        <v>0</v>
      </c>
      <c r="K53" s="251">
        <v>0</v>
      </c>
      <c r="L53" s="251">
        <v>0</v>
      </c>
      <c r="M53" s="251">
        <v>0</v>
      </c>
      <c r="N53" s="251">
        <v>0</v>
      </c>
      <c r="O53" s="251">
        <v>0</v>
      </c>
      <c r="P53" s="251">
        <v>0</v>
      </c>
      <c r="Q53" s="251">
        <v>0</v>
      </c>
      <c r="R53" s="251"/>
      <c r="S53" s="251"/>
      <c r="T53" s="251"/>
      <c r="U53" s="251"/>
      <c r="V53" s="251"/>
    </row>
    <row r="54" spans="2:182" x14ac:dyDescent="0.2">
      <c r="C54" s="258"/>
      <c r="D54" s="258"/>
      <c r="E54" s="258"/>
      <c r="F54" s="258"/>
      <c r="G54" s="258"/>
      <c r="H54" s="258"/>
      <c r="I54" s="258"/>
      <c r="J54" s="258"/>
      <c r="K54" s="258"/>
      <c r="L54" s="258"/>
      <c r="M54" s="258"/>
      <c r="N54" s="258"/>
      <c r="O54" s="258"/>
      <c r="P54" s="258"/>
      <c r="Q54" s="258"/>
      <c r="R54" s="258"/>
      <c r="S54" s="258"/>
      <c r="T54" s="258"/>
      <c r="U54" s="258"/>
      <c r="V54" s="258"/>
    </row>
    <row r="55" spans="2:182" x14ac:dyDescent="0.2">
      <c r="B55" s="256"/>
      <c r="O55" s="243">
        <v>1</v>
      </c>
      <c r="P55" s="243">
        <v>2</v>
      </c>
      <c r="Q55" s="243">
        <v>3</v>
      </c>
      <c r="R55" s="243">
        <v>4</v>
      </c>
      <c r="S55" s="243">
        <v>5</v>
      </c>
      <c r="T55" s="243">
        <v>6</v>
      </c>
      <c r="U55" s="243">
        <v>7</v>
      </c>
      <c r="V55" s="243">
        <v>8</v>
      </c>
      <c r="W55" s="243">
        <v>9</v>
      </c>
      <c r="X55" s="243">
        <v>10</v>
      </c>
      <c r="Y55" s="243">
        <v>11</v>
      </c>
      <c r="Z55" s="243">
        <v>12</v>
      </c>
      <c r="AA55" s="243">
        <v>1</v>
      </c>
      <c r="AB55" s="243">
        <v>2</v>
      </c>
      <c r="AC55" s="243">
        <v>3</v>
      </c>
      <c r="AD55" s="243">
        <v>4</v>
      </c>
      <c r="AE55" s="243">
        <v>5</v>
      </c>
      <c r="AF55" s="243">
        <v>6</v>
      </c>
      <c r="AG55" s="243">
        <v>7</v>
      </c>
      <c r="AH55" s="243">
        <v>8</v>
      </c>
      <c r="AI55" s="243">
        <v>9</v>
      </c>
      <c r="AJ55" s="243">
        <v>10</v>
      </c>
      <c r="AK55" s="243">
        <v>11</v>
      </c>
      <c r="AL55" s="243">
        <v>12</v>
      </c>
      <c r="AM55" s="243">
        <v>1</v>
      </c>
      <c r="AN55" s="243">
        <v>2</v>
      </c>
      <c r="AO55" s="243">
        <v>3</v>
      </c>
      <c r="AP55" s="243">
        <v>4</v>
      </c>
      <c r="AQ55" s="243">
        <v>5</v>
      </c>
      <c r="AR55" s="243">
        <v>6</v>
      </c>
      <c r="AS55" s="243">
        <v>7</v>
      </c>
      <c r="AT55" s="243">
        <v>8</v>
      </c>
      <c r="AU55" s="243">
        <v>9</v>
      </c>
      <c r="AV55" s="243">
        <v>10</v>
      </c>
      <c r="AW55" s="243">
        <v>11</v>
      </c>
      <c r="AX55" s="243">
        <v>12</v>
      </c>
      <c r="AY55" s="243">
        <v>1</v>
      </c>
      <c r="AZ55" s="243">
        <v>2</v>
      </c>
      <c r="BA55" s="243">
        <v>3</v>
      </c>
      <c r="BB55" s="243">
        <v>4</v>
      </c>
      <c r="BC55" s="243">
        <v>5</v>
      </c>
      <c r="BD55" s="243">
        <v>6</v>
      </c>
      <c r="BE55" s="243">
        <v>7</v>
      </c>
      <c r="BF55" s="243">
        <v>8</v>
      </c>
      <c r="BG55" s="243">
        <v>9</v>
      </c>
      <c r="BH55" s="243">
        <v>10</v>
      </c>
      <c r="BI55" s="243">
        <v>11</v>
      </c>
      <c r="BJ55" s="243">
        <v>12</v>
      </c>
      <c r="BK55" s="243">
        <v>1</v>
      </c>
      <c r="BL55" s="243">
        <v>2</v>
      </c>
      <c r="BM55" s="243">
        <v>3</v>
      </c>
      <c r="BN55" s="243">
        <v>4</v>
      </c>
      <c r="BO55" s="243">
        <v>5</v>
      </c>
      <c r="BP55" s="243">
        <v>6</v>
      </c>
      <c r="BQ55" s="243">
        <v>7</v>
      </c>
      <c r="BR55" s="243">
        <v>8</v>
      </c>
      <c r="BS55" s="243">
        <v>9</v>
      </c>
      <c r="BT55" s="243">
        <v>10</v>
      </c>
      <c r="BU55" s="243">
        <v>11</v>
      </c>
      <c r="BV55" s="243">
        <v>12</v>
      </c>
      <c r="BW55" s="243">
        <v>1</v>
      </c>
      <c r="BX55" s="243">
        <v>2</v>
      </c>
      <c r="BY55" s="243">
        <v>3</v>
      </c>
      <c r="BZ55" s="243">
        <v>4</v>
      </c>
      <c r="CA55" s="243">
        <v>5</v>
      </c>
      <c r="CB55" s="243">
        <v>6</v>
      </c>
      <c r="CC55" s="243">
        <v>7</v>
      </c>
      <c r="CD55" s="243">
        <v>8</v>
      </c>
      <c r="CE55" s="243">
        <v>9</v>
      </c>
      <c r="CF55" s="243">
        <v>10</v>
      </c>
      <c r="CG55" s="243">
        <v>11</v>
      </c>
      <c r="CH55" s="243">
        <v>12</v>
      </c>
      <c r="CI55" s="243">
        <v>1</v>
      </c>
      <c r="CJ55" s="243">
        <v>2</v>
      </c>
      <c r="CK55" s="243">
        <v>3</v>
      </c>
      <c r="CL55" s="243">
        <v>4</v>
      </c>
      <c r="CM55" s="243">
        <v>5</v>
      </c>
      <c r="CN55" s="243">
        <v>6</v>
      </c>
      <c r="CO55" s="243">
        <v>7</v>
      </c>
      <c r="CP55" s="243">
        <v>8</v>
      </c>
      <c r="CQ55" s="243">
        <v>9</v>
      </c>
      <c r="CR55" s="243">
        <v>10</v>
      </c>
      <c r="CS55" s="243">
        <v>11</v>
      </c>
      <c r="CT55" s="243">
        <v>12</v>
      </c>
      <c r="CU55" s="243">
        <v>1</v>
      </c>
      <c r="CV55" s="243">
        <v>2</v>
      </c>
      <c r="CW55" s="243">
        <v>3</v>
      </c>
      <c r="CX55" s="243">
        <v>4</v>
      </c>
      <c r="CY55" s="243">
        <v>5</v>
      </c>
      <c r="CZ55" s="243">
        <v>6</v>
      </c>
      <c r="DA55" s="243">
        <v>7</v>
      </c>
      <c r="DB55" s="243">
        <v>8</v>
      </c>
      <c r="DC55" s="243">
        <v>9</v>
      </c>
      <c r="DD55" s="243">
        <v>10</v>
      </c>
      <c r="DE55" s="243">
        <v>11</v>
      </c>
      <c r="DF55" s="243">
        <v>12</v>
      </c>
      <c r="DG55" s="243">
        <v>1</v>
      </c>
      <c r="DH55" s="243">
        <v>2</v>
      </c>
      <c r="DI55" s="243">
        <v>3</v>
      </c>
      <c r="DJ55" s="243">
        <v>4</v>
      </c>
      <c r="DK55" s="243">
        <v>5</v>
      </c>
      <c r="DL55" s="243">
        <v>6</v>
      </c>
      <c r="DM55" s="243">
        <v>7</v>
      </c>
      <c r="DN55" s="243">
        <v>8</v>
      </c>
      <c r="DO55" s="243">
        <v>9</v>
      </c>
      <c r="DP55" s="243">
        <v>10</v>
      </c>
      <c r="DQ55" s="243">
        <v>11</v>
      </c>
      <c r="DR55" s="243">
        <v>12</v>
      </c>
      <c r="DS55" s="243">
        <v>1</v>
      </c>
      <c r="DT55" s="243">
        <v>2</v>
      </c>
      <c r="DU55" s="243">
        <v>3</v>
      </c>
      <c r="DV55" s="243">
        <v>4</v>
      </c>
      <c r="DW55" s="243">
        <v>5</v>
      </c>
      <c r="DX55" s="243">
        <v>6</v>
      </c>
      <c r="DY55" s="243">
        <v>7</v>
      </c>
      <c r="DZ55" s="243">
        <v>8</v>
      </c>
      <c r="EA55" s="243">
        <v>9</v>
      </c>
      <c r="EB55" s="243">
        <v>10</v>
      </c>
      <c r="EC55" s="243">
        <v>11</v>
      </c>
      <c r="ED55" s="243">
        <v>12</v>
      </c>
      <c r="EE55" s="243">
        <v>1</v>
      </c>
      <c r="EF55" s="243">
        <v>2</v>
      </c>
      <c r="EG55" s="243">
        <v>3</v>
      </c>
      <c r="EH55" s="243">
        <v>4</v>
      </c>
      <c r="EI55" s="243">
        <v>5</v>
      </c>
      <c r="EJ55" s="243">
        <v>6</v>
      </c>
      <c r="EK55" s="243">
        <v>7</v>
      </c>
      <c r="EL55" s="243">
        <v>8</v>
      </c>
      <c r="EM55" s="243">
        <v>9</v>
      </c>
      <c r="EN55" s="243">
        <v>10</v>
      </c>
      <c r="EO55" s="243">
        <v>11</v>
      </c>
      <c r="EP55" s="243">
        <v>12</v>
      </c>
      <c r="EQ55" s="243">
        <v>1</v>
      </c>
      <c r="ER55" s="243">
        <v>2</v>
      </c>
      <c r="ES55" s="243">
        <v>3</v>
      </c>
      <c r="ET55" s="243">
        <v>4</v>
      </c>
      <c r="EU55" s="243">
        <v>5</v>
      </c>
      <c r="EV55" s="243">
        <v>6</v>
      </c>
      <c r="EW55" s="243">
        <v>7</v>
      </c>
      <c r="EX55" s="243">
        <v>8</v>
      </c>
      <c r="EY55" s="243">
        <v>9</v>
      </c>
      <c r="EZ55" s="243">
        <v>10</v>
      </c>
      <c r="FA55" s="243">
        <v>11</v>
      </c>
      <c r="FB55" s="243">
        <v>12</v>
      </c>
      <c r="FC55" s="243">
        <v>1</v>
      </c>
      <c r="FD55" s="243">
        <v>2</v>
      </c>
      <c r="FE55" s="243">
        <v>3</v>
      </c>
      <c r="FF55" s="243">
        <v>4</v>
      </c>
      <c r="FG55" s="243">
        <v>5</v>
      </c>
      <c r="FH55" s="243">
        <v>6</v>
      </c>
      <c r="FI55" s="243">
        <v>7</v>
      </c>
      <c r="FJ55" s="243">
        <v>8</v>
      </c>
      <c r="FK55" s="243">
        <v>9</v>
      </c>
      <c r="FL55" s="243">
        <v>10</v>
      </c>
      <c r="FM55" s="243">
        <v>11</v>
      </c>
      <c r="FN55" s="243">
        <v>12</v>
      </c>
      <c r="FO55" s="243">
        <v>1</v>
      </c>
      <c r="FP55" s="243">
        <v>2</v>
      </c>
      <c r="FQ55" s="243">
        <v>3</v>
      </c>
      <c r="FR55" s="243">
        <v>4</v>
      </c>
      <c r="FS55" s="243">
        <v>5</v>
      </c>
      <c r="FT55" s="243">
        <v>6</v>
      </c>
      <c r="FU55" s="243">
        <v>7</v>
      </c>
      <c r="FV55" s="243">
        <v>8</v>
      </c>
      <c r="FW55" s="243">
        <v>9</v>
      </c>
      <c r="FX55" s="243">
        <v>10</v>
      </c>
      <c r="FY55" s="243">
        <v>11</v>
      </c>
      <c r="FZ55" s="243">
        <v>12</v>
      </c>
    </row>
    <row r="56" spans="2:182" x14ac:dyDescent="0.2">
      <c r="B56" s="244" t="s">
        <v>530</v>
      </c>
      <c r="C56" s="257">
        <v>1</v>
      </c>
      <c r="D56" s="257">
        <v>2</v>
      </c>
      <c r="E56" s="257">
        <v>3</v>
      </c>
      <c r="F56" s="257">
        <v>4</v>
      </c>
      <c r="G56" s="257">
        <v>5</v>
      </c>
      <c r="H56" s="257">
        <v>6</v>
      </c>
      <c r="I56" s="257">
        <v>7</v>
      </c>
      <c r="J56" s="257">
        <v>8</v>
      </c>
      <c r="K56" s="257">
        <v>9</v>
      </c>
      <c r="L56" s="257">
        <v>10</v>
      </c>
      <c r="M56" s="257">
        <v>11</v>
      </c>
      <c r="N56" s="257">
        <v>12</v>
      </c>
      <c r="O56" s="257">
        <v>13</v>
      </c>
      <c r="P56" s="257">
        <v>14</v>
      </c>
      <c r="Q56" s="257">
        <v>15</v>
      </c>
      <c r="R56" s="257">
        <v>16</v>
      </c>
      <c r="S56" s="257">
        <v>17</v>
      </c>
      <c r="T56" s="257">
        <v>18</v>
      </c>
      <c r="U56" s="257">
        <v>19</v>
      </c>
      <c r="V56" s="257">
        <v>20</v>
      </c>
      <c r="W56" s="244">
        <v>21</v>
      </c>
      <c r="X56" s="244">
        <v>22</v>
      </c>
      <c r="Y56" s="244">
        <v>23</v>
      </c>
      <c r="Z56" s="244">
        <v>24</v>
      </c>
      <c r="AA56" s="244">
        <v>25</v>
      </c>
      <c r="AB56" s="244">
        <v>26</v>
      </c>
      <c r="AC56" s="244">
        <v>27</v>
      </c>
      <c r="AD56" s="244">
        <v>28</v>
      </c>
      <c r="AE56" s="244">
        <v>29</v>
      </c>
      <c r="AF56" s="244">
        <v>30</v>
      </c>
      <c r="AG56" s="244">
        <v>31</v>
      </c>
      <c r="AH56" s="244">
        <v>32</v>
      </c>
      <c r="AI56" s="244">
        <v>33</v>
      </c>
      <c r="AJ56" s="244">
        <v>34</v>
      </c>
      <c r="AK56" s="244">
        <v>35</v>
      </c>
      <c r="AL56" s="244">
        <v>36</v>
      </c>
      <c r="AM56" s="244">
        <v>37</v>
      </c>
      <c r="AN56" s="244">
        <v>38</v>
      </c>
      <c r="AO56" s="244">
        <v>39</v>
      </c>
      <c r="AP56" s="244">
        <v>40</v>
      </c>
      <c r="AQ56" s="244">
        <v>41</v>
      </c>
      <c r="AR56" s="244">
        <v>42</v>
      </c>
      <c r="AS56" s="244">
        <v>43</v>
      </c>
      <c r="AT56" s="244">
        <v>44</v>
      </c>
      <c r="AU56" s="244">
        <v>45</v>
      </c>
      <c r="AV56" s="244">
        <v>46</v>
      </c>
      <c r="AW56" s="244">
        <v>47</v>
      </c>
      <c r="AX56" s="244">
        <v>48</v>
      </c>
      <c r="AY56" s="244">
        <v>49</v>
      </c>
      <c r="AZ56" s="244">
        <v>50</v>
      </c>
      <c r="BA56" s="244">
        <v>51</v>
      </c>
      <c r="BB56" s="244">
        <v>52</v>
      </c>
      <c r="BC56" s="244">
        <v>53</v>
      </c>
      <c r="BD56" s="244">
        <v>54</v>
      </c>
      <c r="BE56" s="244">
        <v>55</v>
      </c>
      <c r="BF56" s="244">
        <v>56</v>
      </c>
      <c r="BG56" s="244">
        <v>57</v>
      </c>
      <c r="BH56" s="244">
        <v>58</v>
      </c>
      <c r="BI56" s="244">
        <v>59</v>
      </c>
      <c r="BJ56" s="244">
        <v>60</v>
      </c>
      <c r="BK56" s="244">
        <v>61</v>
      </c>
      <c r="BL56" s="244">
        <v>62</v>
      </c>
      <c r="BM56" s="244">
        <v>63</v>
      </c>
      <c r="BN56" s="244">
        <v>64</v>
      </c>
      <c r="BO56" s="244">
        <v>65</v>
      </c>
      <c r="BP56" s="244">
        <v>66</v>
      </c>
      <c r="BQ56" s="244">
        <v>67</v>
      </c>
      <c r="BR56" s="244">
        <v>68</v>
      </c>
      <c r="BS56" s="244">
        <v>69</v>
      </c>
      <c r="BT56" s="244">
        <v>70</v>
      </c>
      <c r="BU56" s="244">
        <v>71</v>
      </c>
      <c r="BV56" s="244">
        <v>72</v>
      </c>
      <c r="BW56" s="244">
        <v>73</v>
      </c>
      <c r="BX56" s="244">
        <v>74</v>
      </c>
      <c r="BY56" s="244">
        <v>75</v>
      </c>
      <c r="BZ56" s="244">
        <v>76</v>
      </c>
      <c r="CA56" s="244">
        <v>77</v>
      </c>
      <c r="CB56" s="244">
        <v>78</v>
      </c>
      <c r="CC56" s="244">
        <v>79</v>
      </c>
      <c r="CD56" s="244">
        <v>80</v>
      </c>
      <c r="CE56" s="244">
        <v>81</v>
      </c>
      <c r="CF56" s="244">
        <v>82</v>
      </c>
      <c r="CG56" s="244">
        <v>83</v>
      </c>
      <c r="CH56" s="244">
        <v>84</v>
      </c>
      <c r="CI56" s="244">
        <v>85</v>
      </c>
      <c r="CJ56" s="244">
        <v>86</v>
      </c>
      <c r="CK56" s="244">
        <v>87</v>
      </c>
      <c r="CL56" s="244">
        <v>88</v>
      </c>
      <c r="CM56" s="244">
        <v>89</v>
      </c>
      <c r="CN56" s="244">
        <v>90</v>
      </c>
      <c r="CO56" s="244">
        <v>91</v>
      </c>
      <c r="CP56" s="244">
        <v>92</v>
      </c>
      <c r="CQ56" s="244">
        <v>93</v>
      </c>
      <c r="CR56" s="244">
        <v>94</v>
      </c>
      <c r="CS56" s="244">
        <v>95</v>
      </c>
      <c r="CT56" s="244">
        <v>96</v>
      </c>
      <c r="CU56" s="244">
        <v>97</v>
      </c>
      <c r="CV56" s="244">
        <v>98</v>
      </c>
      <c r="CW56" s="244">
        <v>99</v>
      </c>
      <c r="CX56" s="244">
        <v>100</v>
      </c>
      <c r="CY56" s="244">
        <v>101</v>
      </c>
      <c r="CZ56" s="244">
        <v>102</v>
      </c>
      <c r="DA56" s="244">
        <v>103</v>
      </c>
      <c r="DB56" s="244">
        <v>104</v>
      </c>
      <c r="DC56" s="244">
        <v>105</v>
      </c>
      <c r="DD56" s="244">
        <v>106</v>
      </c>
      <c r="DE56" s="244">
        <v>107</v>
      </c>
      <c r="DF56" s="244">
        <v>108</v>
      </c>
      <c r="DG56" s="244">
        <v>109</v>
      </c>
      <c r="DH56" s="244">
        <v>110</v>
      </c>
      <c r="DI56" s="244">
        <v>111</v>
      </c>
      <c r="DJ56" s="244">
        <v>112</v>
      </c>
      <c r="DK56" s="244">
        <v>113</v>
      </c>
      <c r="DL56" s="244">
        <v>114</v>
      </c>
      <c r="DM56" s="244">
        <v>115</v>
      </c>
      <c r="DN56" s="244">
        <v>116</v>
      </c>
      <c r="DO56" s="244">
        <v>117</v>
      </c>
      <c r="DP56" s="244">
        <v>118</v>
      </c>
      <c r="DQ56" s="244">
        <v>119</v>
      </c>
      <c r="DR56" s="244">
        <v>120</v>
      </c>
      <c r="DS56" s="244">
        <v>121</v>
      </c>
      <c r="DT56" s="244">
        <v>122</v>
      </c>
      <c r="DU56" s="244">
        <v>123</v>
      </c>
      <c r="DV56" s="244">
        <v>124</v>
      </c>
      <c r="DW56" s="244">
        <v>125</v>
      </c>
      <c r="DX56" s="244">
        <v>126</v>
      </c>
      <c r="DY56" s="244">
        <v>127</v>
      </c>
      <c r="DZ56" s="244">
        <v>128</v>
      </c>
      <c r="EA56" s="244">
        <v>129</v>
      </c>
      <c r="EB56" s="244">
        <v>130</v>
      </c>
      <c r="EC56" s="244">
        <v>131</v>
      </c>
      <c r="ED56" s="244">
        <v>132</v>
      </c>
      <c r="EE56" s="244">
        <v>133</v>
      </c>
      <c r="EF56" s="244">
        <v>134</v>
      </c>
      <c r="EG56" s="244">
        <v>135</v>
      </c>
      <c r="EH56" s="244">
        <v>136</v>
      </c>
      <c r="EI56" s="244">
        <v>137</v>
      </c>
      <c r="EJ56" s="244">
        <v>138</v>
      </c>
      <c r="EK56" s="244">
        <v>139</v>
      </c>
      <c r="EL56" s="244">
        <v>140</v>
      </c>
      <c r="EM56" s="244">
        <v>141</v>
      </c>
      <c r="EN56" s="244">
        <v>142</v>
      </c>
      <c r="EO56" s="244">
        <v>143</v>
      </c>
      <c r="EP56" s="244">
        <v>144</v>
      </c>
      <c r="EQ56" s="244">
        <v>145</v>
      </c>
      <c r="ER56" s="244">
        <v>146</v>
      </c>
      <c r="ES56" s="244">
        <v>147</v>
      </c>
      <c r="ET56" s="244">
        <v>148</v>
      </c>
      <c r="EU56" s="244">
        <v>149</v>
      </c>
      <c r="EV56" s="244">
        <v>150</v>
      </c>
      <c r="EW56" s="244">
        <v>151</v>
      </c>
      <c r="EX56" s="244">
        <v>152</v>
      </c>
      <c r="EY56" s="244">
        <v>153</v>
      </c>
      <c r="EZ56" s="244">
        <v>154</v>
      </c>
      <c r="FA56" s="244">
        <v>155</v>
      </c>
      <c r="FB56" s="244">
        <v>156</v>
      </c>
      <c r="FC56" s="244">
        <v>157</v>
      </c>
      <c r="FD56" s="244">
        <v>158</v>
      </c>
      <c r="FE56" s="244">
        <v>159</v>
      </c>
      <c r="FF56" s="244">
        <v>160</v>
      </c>
      <c r="FG56" s="244">
        <v>161</v>
      </c>
      <c r="FH56" s="244">
        <v>162</v>
      </c>
      <c r="FI56" s="244">
        <v>163</v>
      </c>
      <c r="FJ56" s="244">
        <v>164</v>
      </c>
      <c r="FK56" s="244">
        <v>165</v>
      </c>
      <c r="FL56" s="244">
        <v>166</v>
      </c>
      <c r="FM56" s="244">
        <v>167</v>
      </c>
      <c r="FN56" s="244">
        <v>168</v>
      </c>
      <c r="FO56" s="244">
        <v>169</v>
      </c>
      <c r="FP56" s="244">
        <v>170</v>
      </c>
      <c r="FQ56" s="244">
        <v>171</v>
      </c>
      <c r="FR56" s="244">
        <v>172</v>
      </c>
      <c r="FS56" s="244">
        <v>173</v>
      </c>
      <c r="FT56" s="244">
        <v>174</v>
      </c>
      <c r="FU56" s="244">
        <v>175</v>
      </c>
      <c r="FV56" s="244">
        <v>176</v>
      </c>
      <c r="FW56" s="244">
        <v>177</v>
      </c>
      <c r="FX56" s="244">
        <v>178</v>
      </c>
      <c r="FY56" s="244">
        <v>179</v>
      </c>
      <c r="FZ56" s="244">
        <v>180</v>
      </c>
    </row>
    <row r="57" spans="2:182" x14ac:dyDescent="0.2">
      <c r="B57" s="245" t="s">
        <v>538</v>
      </c>
      <c r="C57" s="259">
        <f t="shared" ref="C57:C76" si="0">1-(1-$C5)^(C$56/12)</f>
        <v>0</v>
      </c>
      <c r="D57" s="259">
        <f t="shared" ref="D57:N57" si="1">1-(1-$C5)^(D$56/12)-(1-(1-$C5)^(C$56/12))</f>
        <v>0</v>
      </c>
      <c r="E57" s="259">
        <f t="shared" si="1"/>
        <v>0</v>
      </c>
      <c r="F57" s="259">
        <f t="shared" si="1"/>
        <v>0</v>
      </c>
      <c r="G57" s="259">
        <f t="shared" si="1"/>
        <v>0</v>
      </c>
      <c r="H57" s="259">
        <f t="shared" si="1"/>
        <v>0</v>
      </c>
      <c r="I57" s="259">
        <f t="shared" si="1"/>
        <v>0</v>
      </c>
      <c r="J57" s="259">
        <f t="shared" si="1"/>
        <v>0</v>
      </c>
      <c r="K57" s="259">
        <f t="shared" si="1"/>
        <v>0</v>
      </c>
      <c r="L57" s="259">
        <f t="shared" si="1"/>
        <v>0</v>
      </c>
      <c r="M57" s="259">
        <f t="shared" si="1"/>
        <v>0</v>
      </c>
      <c r="N57" s="259">
        <f t="shared" si="1"/>
        <v>0</v>
      </c>
      <c r="O57" s="259">
        <f t="shared" ref="O57:O76" si="2">1-(1-$D5)^(O$55/12)</f>
        <v>0</v>
      </c>
      <c r="P57" s="253">
        <f t="shared" ref="P57:Z57" si="3">1-(1-$D5)^(P$55/12)-(1-(1-$D5)^(O$55/12))</f>
        <v>0</v>
      </c>
      <c r="Q57" s="253">
        <f t="shared" si="3"/>
        <v>0</v>
      </c>
      <c r="R57" s="253">
        <f t="shared" si="3"/>
        <v>0</v>
      </c>
      <c r="S57" s="253">
        <f t="shared" si="3"/>
        <v>0</v>
      </c>
      <c r="T57" s="253">
        <f t="shared" si="3"/>
        <v>0</v>
      </c>
      <c r="U57" s="253">
        <f t="shared" si="3"/>
        <v>0</v>
      </c>
      <c r="V57" s="253">
        <f t="shared" si="3"/>
        <v>0</v>
      </c>
      <c r="W57" s="253">
        <f t="shared" si="3"/>
        <v>0</v>
      </c>
      <c r="X57" s="253">
        <f t="shared" si="3"/>
        <v>0</v>
      </c>
      <c r="Y57" s="253">
        <f t="shared" si="3"/>
        <v>0</v>
      </c>
      <c r="Z57" s="253">
        <f t="shared" si="3"/>
        <v>0</v>
      </c>
      <c r="AA57" s="253">
        <f t="shared" ref="AA57:AA76" si="4">1-(1-$E5)^(AA$55/12)</f>
        <v>0</v>
      </c>
      <c r="AB57" s="253">
        <f t="shared" ref="AB57:AL57" si="5">1-(1-$E5)^(AB$55/12)-(1-(1-$E5)^(AA$55/12))</f>
        <v>0</v>
      </c>
      <c r="AC57" s="253">
        <f t="shared" si="5"/>
        <v>0</v>
      </c>
      <c r="AD57" s="253">
        <f t="shared" si="5"/>
        <v>0</v>
      </c>
      <c r="AE57" s="253">
        <f t="shared" si="5"/>
        <v>0</v>
      </c>
      <c r="AF57" s="253">
        <f t="shared" si="5"/>
        <v>0</v>
      </c>
      <c r="AG57" s="253">
        <f t="shared" si="5"/>
        <v>0</v>
      </c>
      <c r="AH57" s="253">
        <f t="shared" si="5"/>
        <v>0</v>
      </c>
      <c r="AI57" s="253">
        <f t="shared" si="5"/>
        <v>0</v>
      </c>
      <c r="AJ57" s="253">
        <f t="shared" si="5"/>
        <v>0</v>
      </c>
      <c r="AK57" s="253">
        <f t="shared" si="5"/>
        <v>0</v>
      </c>
      <c r="AL57" s="253">
        <f t="shared" si="5"/>
        <v>0</v>
      </c>
      <c r="AM57" s="253">
        <f t="shared" ref="AM57:AM76" si="6">1-(1-$F5)^(AM$55/12)</f>
        <v>0</v>
      </c>
      <c r="AN57" s="253">
        <f t="shared" ref="AN57:AX57" si="7">1-(1-$F5)^(AN$55/12)-(1-(1-$F5)^(AM$55/12))</f>
        <v>0</v>
      </c>
      <c r="AO57" s="253">
        <f t="shared" si="7"/>
        <v>0</v>
      </c>
      <c r="AP57" s="253">
        <f t="shared" si="7"/>
        <v>0</v>
      </c>
      <c r="AQ57" s="253">
        <f t="shared" si="7"/>
        <v>0</v>
      </c>
      <c r="AR57" s="253">
        <f t="shared" si="7"/>
        <v>0</v>
      </c>
      <c r="AS57" s="253">
        <f t="shared" si="7"/>
        <v>0</v>
      </c>
      <c r="AT57" s="253">
        <f t="shared" si="7"/>
        <v>0</v>
      </c>
      <c r="AU57" s="253">
        <f t="shared" si="7"/>
        <v>0</v>
      </c>
      <c r="AV57" s="253">
        <f t="shared" si="7"/>
        <v>0</v>
      </c>
      <c r="AW57" s="253">
        <f t="shared" si="7"/>
        <v>0</v>
      </c>
      <c r="AX57" s="253">
        <f t="shared" si="7"/>
        <v>0</v>
      </c>
      <c r="AY57" s="253">
        <f t="shared" ref="AY57:AY76" si="8">1-(1-$G5)^(AY$55/12)</f>
        <v>0</v>
      </c>
      <c r="AZ57" s="253">
        <f t="shared" ref="AZ57:BJ57" si="9">1-(1-$G5)^(AZ$55/12)-(1-(1-$G5)^(AY$55/12))</f>
        <v>0</v>
      </c>
      <c r="BA57" s="253">
        <f t="shared" si="9"/>
        <v>0</v>
      </c>
      <c r="BB57" s="253">
        <f t="shared" si="9"/>
        <v>0</v>
      </c>
      <c r="BC57" s="253">
        <f t="shared" si="9"/>
        <v>0</v>
      </c>
      <c r="BD57" s="253">
        <f t="shared" si="9"/>
        <v>0</v>
      </c>
      <c r="BE57" s="253">
        <f t="shared" si="9"/>
        <v>0</v>
      </c>
      <c r="BF57" s="253">
        <f t="shared" si="9"/>
        <v>0</v>
      </c>
      <c r="BG57" s="253">
        <f t="shared" si="9"/>
        <v>0</v>
      </c>
      <c r="BH57" s="253">
        <f t="shared" si="9"/>
        <v>0</v>
      </c>
      <c r="BI57" s="253">
        <f t="shared" si="9"/>
        <v>0</v>
      </c>
      <c r="BJ57" s="253">
        <f t="shared" si="9"/>
        <v>0</v>
      </c>
      <c r="BK57" s="253">
        <f t="shared" ref="BK57:BK76" si="10">1-(1-$H5)^(BK$55/12)</f>
        <v>0</v>
      </c>
      <c r="BL57" s="253">
        <f t="shared" ref="BL57:BV57" si="11">1-(1-$H5)^(BL$55/12)-(1-(1-$H5)^(BK$55/12))</f>
        <v>0</v>
      </c>
      <c r="BM57" s="253">
        <f t="shared" si="11"/>
        <v>0</v>
      </c>
      <c r="BN57" s="253">
        <f t="shared" si="11"/>
        <v>0</v>
      </c>
      <c r="BO57" s="253">
        <f t="shared" si="11"/>
        <v>0</v>
      </c>
      <c r="BP57" s="253">
        <f t="shared" si="11"/>
        <v>0</v>
      </c>
      <c r="BQ57" s="253">
        <f t="shared" si="11"/>
        <v>0</v>
      </c>
      <c r="BR57" s="253">
        <f t="shared" si="11"/>
        <v>0</v>
      </c>
      <c r="BS57" s="253">
        <f t="shared" si="11"/>
        <v>0</v>
      </c>
      <c r="BT57" s="253">
        <f t="shared" si="11"/>
        <v>0</v>
      </c>
      <c r="BU57" s="253">
        <f t="shared" si="11"/>
        <v>0</v>
      </c>
      <c r="BV57" s="253">
        <f t="shared" si="11"/>
        <v>0</v>
      </c>
      <c r="BW57" s="253">
        <f t="shared" ref="BW57:BW76" si="12">1-(1-$I5)^(BW$55/12)</f>
        <v>0</v>
      </c>
      <c r="BX57" s="253">
        <f t="shared" ref="BX57:CH57" si="13">1-(1-$I5)^(BX$55/12)-(1-(1-$I5)^(BW$55/12))</f>
        <v>0</v>
      </c>
      <c r="BY57" s="253">
        <f t="shared" si="13"/>
        <v>0</v>
      </c>
      <c r="BZ57" s="253">
        <f t="shared" si="13"/>
        <v>0</v>
      </c>
      <c r="CA57" s="253">
        <f t="shared" si="13"/>
        <v>0</v>
      </c>
      <c r="CB57" s="253">
        <f t="shared" si="13"/>
        <v>0</v>
      </c>
      <c r="CC57" s="253">
        <f t="shared" si="13"/>
        <v>0</v>
      </c>
      <c r="CD57" s="253">
        <f t="shared" si="13"/>
        <v>0</v>
      </c>
      <c r="CE57" s="253">
        <f t="shared" si="13"/>
        <v>0</v>
      </c>
      <c r="CF57" s="253">
        <f t="shared" si="13"/>
        <v>0</v>
      </c>
      <c r="CG57" s="253">
        <f t="shared" si="13"/>
        <v>0</v>
      </c>
      <c r="CH57" s="253">
        <f t="shared" si="13"/>
        <v>0</v>
      </c>
      <c r="CI57" s="253">
        <f t="shared" ref="CI57:CI76" si="14">1-(1-$J5)^(CI$55/12)</f>
        <v>0</v>
      </c>
      <c r="CJ57" s="253">
        <f t="shared" ref="CJ57:CT57" si="15">1-(1-$J5)^(CJ$55/12)-(1-(1-$J5)^(CI$55/12))</f>
        <v>0</v>
      </c>
      <c r="CK57" s="253">
        <f t="shared" si="15"/>
        <v>0</v>
      </c>
      <c r="CL57" s="253">
        <f t="shared" si="15"/>
        <v>0</v>
      </c>
      <c r="CM57" s="253">
        <f t="shared" si="15"/>
        <v>0</v>
      </c>
      <c r="CN57" s="253">
        <f t="shared" si="15"/>
        <v>0</v>
      </c>
      <c r="CO57" s="253">
        <f t="shared" si="15"/>
        <v>0</v>
      </c>
      <c r="CP57" s="253">
        <f t="shared" si="15"/>
        <v>0</v>
      </c>
      <c r="CQ57" s="253">
        <f t="shared" si="15"/>
        <v>0</v>
      </c>
      <c r="CR57" s="253">
        <f t="shared" si="15"/>
        <v>0</v>
      </c>
      <c r="CS57" s="253">
        <f t="shared" si="15"/>
        <v>0</v>
      </c>
      <c r="CT57" s="253">
        <f t="shared" si="15"/>
        <v>0</v>
      </c>
      <c r="CU57" s="253">
        <f t="shared" ref="CU57:CU76" si="16">1-(1-$K5)^(CU$55/12)</f>
        <v>0</v>
      </c>
      <c r="CV57" s="253">
        <f t="shared" ref="CV57:DF57" si="17">1-(1-$K5)^(CV$55/12)-(1-(1-$K5)^(CU$55/12))</f>
        <v>0</v>
      </c>
      <c r="CW57" s="253">
        <f t="shared" si="17"/>
        <v>0</v>
      </c>
      <c r="CX57" s="253">
        <f t="shared" si="17"/>
        <v>0</v>
      </c>
      <c r="CY57" s="253">
        <f t="shared" si="17"/>
        <v>0</v>
      </c>
      <c r="CZ57" s="253">
        <f t="shared" si="17"/>
        <v>0</v>
      </c>
      <c r="DA57" s="253">
        <f t="shared" si="17"/>
        <v>0</v>
      </c>
      <c r="DB57" s="253">
        <f t="shared" si="17"/>
        <v>0</v>
      </c>
      <c r="DC57" s="253">
        <f t="shared" si="17"/>
        <v>0</v>
      </c>
      <c r="DD57" s="253">
        <f t="shared" si="17"/>
        <v>0</v>
      </c>
      <c r="DE57" s="253">
        <f t="shared" si="17"/>
        <v>0</v>
      </c>
      <c r="DF57" s="253">
        <f t="shared" si="17"/>
        <v>0</v>
      </c>
      <c r="DG57" s="253">
        <f t="shared" ref="DG57:DG76" si="18">1-(1-$L5)^(DG$55/12)</f>
        <v>0</v>
      </c>
      <c r="DH57" s="253">
        <f t="shared" ref="DH57:DR57" si="19">1-(1-$L5)^(DH$55/12)-(1-(1-$L5)^(DG$55/12))</f>
        <v>0</v>
      </c>
      <c r="DI57" s="253">
        <f t="shared" si="19"/>
        <v>0</v>
      </c>
      <c r="DJ57" s="253">
        <f t="shared" si="19"/>
        <v>0</v>
      </c>
      <c r="DK57" s="253">
        <f t="shared" si="19"/>
        <v>0</v>
      </c>
      <c r="DL57" s="253">
        <f t="shared" si="19"/>
        <v>0</v>
      </c>
      <c r="DM57" s="253">
        <f t="shared" si="19"/>
        <v>0</v>
      </c>
      <c r="DN57" s="253">
        <f t="shared" si="19"/>
        <v>0</v>
      </c>
      <c r="DO57" s="253">
        <f t="shared" si="19"/>
        <v>0</v>
      </c>
      <c r="DP57" s="253">
        <f t="shared" si="19"/>
        <v>0</v>
      </c>
      <c r="DQ57" s="253">
        <f t="shared" si="19"/>
        <v>0</v>
      </c>
      <c r="DR57" s="253">
        <f t="shared" si="19"/>
        <v>0</v>
      </c>
      <c r="DS57" s="253">
        <f t="shared" ref="DS57:DS76" si="20">1-(1-$M5)^(DS$55/12)</f>
        <v>0</v>
      </c>
      <c r="DT57" s="253">
        <f t="shared" ref="DT57:ED57" si="21">1-(1-$M5)^(DT$55/12)-(1-(1-$M5)^(DS$55/12))</f>
        <v>0</v>
      </c>
      <c r="DU57" s="253">
        <f t="shared" si="21"/>
        <v>0</v>
      </c>
      <c r="DV57" s="253">
        <f t="shared" si="21"/>
        <v>0</v>
      </c>
      <c r="DW57" s="253">
        <f t="shared" si="21"/>
        <v>0</v>
      </c>
      <c r="DX57" s="253">
        <f t="shared" si="21"/>
        <v>0</v>
      </c>
      <c r="DY57" s="253">
        <f t="shared" si="21"/>
        <v>0</v>
      </c>
      <c r="DZ57" s="253">
        <f t="shared" si="21"/>
        <v>0</v>
      </c>
      <c r="EA57" s="253">
        <f t="shared" si="21"/>
        <v>0</v>
      </c>
      <c r="EB57" s="253">
        <f t="shared" si="21"/>
        <v>0</v>
      </c>
      <c r="EC57" s="253">
        <f t="shared" si="21"/>
        <v>0</v>
      </c>
      <c r="ED57" s="253">
        <f t="shared" si="21"/>
        <v>0</v>
      </c>
      <c r="EE57" s="253">
        <f t="shared" ref="EE57:EE76" si="22">1-(1-$N5)^(EE$55/12)</f>
        <v>0</v>
      </c>
      <c r="EF57" s="253">
        <f t="shared" ref="EF57:EF76" si="23">1-(1-$N5)^(EF$55/12)-(1-(1-$N5)^(EE$55/12))</f>
        <v>0</v>
      </c>
      <c r="EG57" s="253">
        <f t="shared" ref="EG57:EP57" si="24">1-(1-$N5)^(EG$55/12)-(1-(1-$N5)^(EF$55/12))</f>
        <v>0</v>
      </c>
      <c r="EH57" s="253">
        <f t="shared" si="24"/>
        <v>0</v>
      </c>
      <c r="EI57" s="253">
        <f t="shared" si="24"/>
        <v>0</v>
      </c>
      <c r="EJ57" s="253">
        <f t="shared" si="24"/>
        <v>0</v>
      </c>
      <c r="EK57" s="253">
        <f t="shared" si="24"/>
        <v>0</v>
      </c>
      <c r="EL57" s="253">
        <f t="shared" si="24"/>
        <v>0</v>
      </c>
      <c r="EM57" s="253">
        <f t="shared" si="24"/>
        <v>0</v>
      </c>
      <c r="EN57" s="253">
        <f t="shared" si="24"/>
        <v>0</v>
      </c>
      <c r="EO57" s="253">
        <f t="shared" si="24"/>
        <v>0</v>
      </c>
      <c r="EP57" s="253">
        <f t="shared" si="24"/>
        <v>0</v>
      </c>
      <c r="EQ57" s="253">
        <f t="shared" ref="EQ57:EQ76" si="25">1-(1-$O5)^(EQ$55/12)</f>
        <v>0</v>
      </c>
      <c r="ER57" s="253">
        <f t="shared" ref="ER57:ER76" si="26">1-(1-$O5)^(ER$55/12)-(1-(1-$O5)^(EQ$55/12))</f>
        <v>0</v>
      </c>
      <c r="ES57" s="253">
        <f t="shared" ref="ES57:FB57" si="27">1-(1-$O5)^(ES$55/12)-(1-(1-$O5)^(ER$55/12))</f>
        <v>0</v>
      </c>
      <c r="ET57" s="253">
        <f t="shared" si="27"/>
        <v>0</v>
      </c>
      <c r="EU57" s="253">
        <f t="shared" si="27"/>
        <v>0</v>
      </c>
      <c r="EV57" s="253">
        <f t="shared" si="27"/>
        <v>0</v>
      </c>
      <c r="EW57" s="253">
        <f t="shared" si="27"/>
        <v>0</v>
      </c>
      <c r="EX57" s="253">
        <f t="shared" si="27"/>
        <v>0</v>
      </c>
      <c r="EY57" s="253">
        <f t="shared" si="27"/>
        <v>0</v>
      </c>
      <c r="EZ57" s="253">
        <f t="shared" si="27"/>
        <v>0</v>
      </c>
      <c r="FA57" s="253">
        <f t="shared" si="27"/>
        <v>0</v>
      </c>
      <c r="FB57" s="253">
        <f t="shared" si="27"/>
        <v>0</v>
      </c>
      <c r="FC57" s="253">
        <f t="shared" ref="FC57:FC76" si="28">1-(1-$P5)^(FC$55/12)</f>
        <v>0</v>
      </c>
      <c r="FD57" s="253">
        <f t="shared" ref="FD57:FD76" si="29">1-(1-$P5)^(FD$55/12)-(1-(1-$P5)^(FC$55/12))</f>
        <v>0</v>
      </c>
      <c r="FE57" s="253">
        <f t="shared" ref="FE57:FN57" si="30">1-(1-$P5)^(FE$55/12)-(1-(1-$P5)^(FD$55/12))</f>
        <v>0</v>
      </c>
      <c r="FF57" s="253">
        <f t="shared" si="30"/>
        <v>0</v>
      </c>
      <c r="FG57" s="253">
        <f t="shared" si="30"/>
        <v>0</v>
      </c>
      <c r="FH57" s="253">
        <f t="shared" si="30"/>
        <v>0</v>
      </c>
      <c r="FI57" s="253">
        <f t="shared" si="30"/>
        <v>0</v>
      </c>
      <c r="FJ57" s="253">
        <f t="shared" si="30"/>
        <v>0</v>
      </c>
      <c r="FK57" s="253">
        <f t="shared" si="30"/>
        <v>0</v>
      </c>
      <c r="FL57" s="253">
        <f t="shared" si="30"/>
        <v>0</v>
      </c>
      <c r="FM57" s="253">
        <f t="shared" si="30"/>
        <v>0</v>
      </c>
      <c r="FN57" s="253">
        <f t="shared" si="30"/>
        <v>0</v>
      </c>
      <c r="FO57" s="253">
        <f t="shared" ref="FO57:FO76" si="31">1-(1-$Q5)^(FO$55/12)</f>
        <v>0</v>
      </c>
      <c r="FP57" s="253">
        <f t="shared" ref="FP57:FP76" si="32">1-(1-$Q5)^(FP$55/12)-(1-(1-$Q5)^(FO$55/12))</f>
        <v>0</v>
      </c>
      <c r="FQ57" s="253">
        <f t="shared" ref="FQ57:FZ57" si="33">1-(1-$Q5)^(FQ$55/12)-(1-(1-$Q5)^(FP$55/12))</f>
        <v>0</v>
      </c>
      <c r="FR57" s="253">
        <f t="shared" si="33"/>
        <v>0</v>
      </c>
      <c r="FS57" s="253">
        <f t="shared" si="33"/>
        <v>0</v>
      </c>
      <c r="FT57" s="253">
        <f t="shared" si="33"/>
        <v>0</v>
      </c>
      <c r="FU57" s="253">
        <f t="shared" si="33"/>
        <v>0</v>
      </c>
      <c r="FV57" s="253">
        <f t="shared" si="33"/>
        <v>0</v>
      </c>
      <c r="FW57" s="253">
        <f t="shared" si="33"/>
        <v>0</v>
      </c>
      <c r="FX57" s="253">
        <f t="shared" si="33"/>
        <v>0</v>
      </c>
      <c r="FY57" s="253">
        <f t="shared" si="33"/>
        <v>0</v>
      </c>
      <c r="FZ57" s="253">
        <f t="shared" si="33"/>
        <v>0</v>
      </c>
    </row>
    <row r="58" spans="2:182" x14ac:dyDescent="0.2">
      <c r="B58" s="245" t="s">
        <v>539</v>
      </c>
      <c r="C58" s="259">
        <f t="shared" si="0"/>
        <v>9.712159103513196E-4</v>
      </c>
      <c r="D58" s="259">
        <f t="shared" ref="D58:N58" si="34">1-(1-$C6)^(D$56/12)-(1-(1-$C6)^(C$56/12))</f>
        <v>9.7027265000682039E-4</v>
      </c>
      <c r="E58" s="259">
        <f t="shared" si="34"/>
        <v>9.6933030577173174E-4</v>
      </c>
      <c r="F58" s="259">
        <f t="shared" si="34"/>
        <v>9.683888767563209E-4</v>
      </c>
      <c r="G58" s="259">
        <f t="shared" si="34"/>
        <v>9.6744836207185436E-4</v>
      </c>
      <c r="H58" s="259">
        <f t="shared" si="34"/>
        <v>9.6650876083015369E-4</v>
      </c>
      <c r="I58" s="259">
        <f t="shared" si="34"/>
        <v>9.6557007214415069E-4</v>
      </c>
      <c r="J58" s="259">
        <f t="shared" si="34"/>
        <v>9.6463229512755433E-4</v>
      </c>
      <c r="K58" s="259">
        <f t="shared" si="34"/>
        <v>9.6369542889485071E-4</v>
      </c>
      <c r="L58" s="259">
        <f t="shared" si="34"/>
        <v>9.6275947256163619E-4</v>
      </c>
      <c r="M58" s="259">
        <f t="shared" si="34"/>
        <v>9.6182442524395118E-4</v>
      </c>
      <c r="N58" s="259">
        <f t="shared" si="34"/>
        <v>9.608902860592794E-4</v>
      </c>
      <c r="O58" s="259">
        <f t="shared" si="2"/>
        <v>3.31944167279552E-4</v>
      </c>
      <c r="P58" s="253">
        <f t="shared" ref="P58:Z58" si="35">1-(1-$D6)^(P$55/12)-(1-(1-$D6)^(O$55/12))</f>
        <v>3.3183398034930534E-4</v>
      </c>
      <c r="Q58" s="253">
        <f t="shared" si="35"/>
        <v>3.3172382999513417E-4</v>
      </c>
      <c r="R58" s="253">
        <f t="shared" si="35"/>
        <v>3.31613716204604E-4</v>
      </c>
      <c r="S58" s="253">
        <f t="shared" si="35"/>
        <v>3.3150363896561341E-4</v>
      </c>
      <c r="T58" s="253">
        <f t="shared" si="35"/>
        <v>3.3139359826628301E-4</v>
      </c>
      <c r="U58" s="253">
        <f t="shared" si="35"/>
        <v>3.3128359409428931E-4</v>
      </c>
      <c r="V58" s="253">
        <f t="shared" si="35"/>
        <v>3.311736264375309E-4</v>
      </c>
      <c r="W58" s="253">
        <f t="shared" si="35"/>
        <v>3.3106369528379531E-4</v>
      </c>
      <c r="X58" s="253">
        <f t="shared" si="35"/>
        <v>3.3095380062120316E-4</v>
      </c>
      <c r="Y58" s="253">
        <f t="shared" si="35"/>
        <v>3.3084394243743098E-4</v>
      </c>
      <c r="Z58" s="253">
        <f t="shared" si="35"/>
        <v>3.3073412072048836E-4</v>
      </c>
      <c r="AA58" s="253">
        <f t="shared" si="4"/>
        <v>1.4364293655155791E-4</v>
      </c>
      <c r="AB58" s="253">
        <f t="shared" ref="AB58:AL58" si="36">1-(1-$E6)^(AB$55/12)-(1-(1-$E6)^(AA$55/12))</f>
        <v>1.4362230325837277E-4</v>
      </c>
      <c r="AC58" s="253">
        <f t="shared" si="36"/>
        <v>1.4360167292903903E-4</v>
      </c>
      <c r="AD58" s="253">
        <f t="shared" si="36"/>
        <v>1.4358104556289053E-4</v>
      </c>
      <c r="AE58" s="253">
        <f t="shared" si="36"/>
        <v>1.4356042116003831E-4</v>
      </c>
      <c r="AF58" s="253">
        <f t="shared" si="36"/>
        <v>1.4353979971948316E-4</v>
      </c>
      <c r="AG58" s="253">
        <f t="shared" si="36"/>
        <v>1.4351918124111407E-4</v>
      </c>
      <c r="AH58" s="253">
        <f t="shared" si="36"/>
        <v>1.4349856572448694E-4</v>
      </c>
      <c r="AI58" s="253">
        <f t="shared" si="36"/>
        <v>1.4347795316915768E-4</v>
      </c>
      <c r="AJ58" s="253">
        <f t="shared" si="36"/>
        <v>1.4345734357457118E-4</v>
      </c>
      <c r="AK58" s="253">
        <f t="shared" si="36"/>
        <v>1.434367369405054E-4</v>
      </c>
      <c r="AL58" s="253">
        <f t="shared" si="36"/>
        <v>1.4341613326640523E-4</v>
      </c>
      <c r="AM58" s="253">
        <f t="shared" si="6"/>
        <v>6.8436263268578656E-5</v>
      </c>
      <c r="AN58" s="253">
        <f t="shared" ref="AN58:AX58" si="37">1-(1-$F6)^(AN$55/12)-(1-(1-$F6)^(AM$55/12))</f>
        <v>6.8431579746341953E-5</v>
      </c>
      <c r="AO58" s="253">
        <f t="shared" si="37"/>
        <v>6.8426896544848681E-5</v>
      </c>
      <c r="AP58" s="253">
        <f t="shared" si="37"/>
        <v>6.8422213663654752E-5</v>
      </c>
      <c r="AQ58" s="253">
        <f t="shared" si="37"/>
        <v>6.8417531103093232E-5</v>
      </c>
      <c r="AR58" s="253">
        <f t="shared" si="37"/>
        <v>6.8412848862942077E-5</v>
      </c>
      <c r="AS58" s="253">
        <f t="shared" si="37"/>
        <v>6.8408166943090265E-5</v>
      </c>
      <c r="AT58" s="253">
        <f t="shared" si="37"/>
        <v>6.8403485343870862E-5</v>
      </c>
      <c r="AU58" s="253">
        <f t="shared" si="37"/>
        <v>6.839880406483978E-5</v>
      </c>
      <c r="AV58" s="253">
        <f t="shared" si="37"/>
        <v>6.8394123106441107E-5</v>
      </c>
      <c r="AW58" s="253">
        <f t="shared" si="37"/>
        <v>6.8389442468119732E-5</v>
      </c>
      <c r="AX58" s="253">
        <f t="shared" si="37"/>
        <v>6.8384762150208722E-5</v>
      </c>
      <c r="AY58" s="253">
        <f t="shared" si="8"/>
        <v>3.4366334070723425E-5</v>
      </c>
      <c r="AZ58" s="253">
        <f t="shared" ref="AZ58:BJ58" si="38">1-(1-$G6)^(AZ$55/12)-(1-(1-$G6)^(AY$55/12))</f>
        <v>3.4365153025905926E-5</v>
      </c>
      <c r="BA58" s="253">
        <f t="shared" si="38"/>
        <v>3.4363972021500544E-5</v>
      </c>
      <c r="BB58" s="253">
        <f t="shared" si="38"/>
        <v>3.4362791057729325E-5</v>
      </c>
      <c r="BC58" s="253">
        <f t="shared" si="38"/>
        <v>3.4361610134592269E-5</v>
      </c>
      <c r="BD58" s="253">
        <f t="shared" si="38"/>
        <v>3.4360429251978353E-5</v>
      </c>
      <c r="BE58" s="253">
        <f t="shared" si="38"/>
        <v>3.4359248410109622E-5</v>
      </c>
      <c r="BF58" s="253">
        <f t="shared" si="38"/>
        <v>3.4358067608653009E-5</v>
      </c>
      <c r="BG58" s="253">
        <f t="shared" si="38"/>
        <v>3.4356886847719537E-5</v>
      </c>
      <c r="BH58" s="253">
        <f t="shared" si="38"/>
        <v>3.4355706127531249E-5</v>
      </c>
      <c r="BI58" s="253">
        <f t="shared" si="38"/>
        <v>3.4354525447977124E-5</v>
      </c>
      <c r="BJ58" s="253">
        <f t="shared" si="38"/>
        <v>3.4353344808724096E-5</v>
      </c>
      <c r="BK58" s="253">
        <f t="shared" si="10"/>
        <v>1.7840613314556997E-5</v>
      </c>
      <c r="BL58" s="253">
        <f t="shared" ref="BL58:BV58" si="39">1-(1-$H6)^(BL$55/12)-(1-(1-$H6)^(BK$55/12))</f>
        <v>1.7840295027160558E-5</v>
      </c>
      <c r="BM58" s="253">
        <f t="shared" si="39"/>
        <v>1.7839976745315234E-5</v>
      </c>
      <c r="BN58" s="253">
        <f t="shared" si="39"/>
        <v>1.7839658469132047E-5</v>
      </c>
      <c r="BO58" s="253">
        <f t="shared" si="39"/>
        <v>1.783934019872202E-5</v>
      </c>
      <c r="BP58" s="253">
        <f t="shared" si="39"/>
        <v>1.7839021933974131E-5</v>
      </c>
      <c r="BQ58" s="253">
        <f t="shared" si="39"/>
        <v>1.7838703674777356E-5</v>
      </c>
      <c r="BR58" s="253">
        <f t="shared" si="39"/>
        <v>1.7838385421464764E-5</v>
      </c>
      <c r="BS58" s="253">
        <f t="shared" si="39"/>
        <v>1.7838067173703287E-5</v>
      </c>
      <c r="BT58" s="253">
        <f t="shared" si="39"/>
        <v>1.783774893171497E-5</v>
      </c>
      <c r="BU58" s="253">
        <f t="shared" si="39"/>
        <v>1.7837430695166745E-5</v>
      </c>
      <c r="BV58" s="253">
        <f t="shared" si="39"/>
        <v>1.7837112464613725E-5</v>
      </c>
      <c r="BW58" s="253">
        <f t="shared" si="12"/>
        <v>9.4762104863033159E-6</v>
      </c>
      <c r="BX58" s="253">
        <f t="shared" ref="BX58:CH58" si="40">1-(1-$I6)^(BX$55/12)-(1-(1-$I6)^(BW$55/12))</f>
        <v>9.4761206875793036E-6</v>
      </c>
      <c r="BY58" s="253">
        <f t="shared" si="40"/>
        <v>9.4760308900765367E-6</v>
      </c>
      <c r="BZ58" s="253">
        <f t="shared" si="40"/>
        <v>9.4759410930178589E-6</v>
      </c>
      <c r="CA58" s="253">
        <f t="shared" si="40"/>
        <v>9.4758512971804265E-6</v>
      </c>
      <c r="CB58" s="253">
        <f t="shared" si="40"/>
        <v>9.4757615018981056E-6</v>
      </c>
      <c r="CC58" s="253">
        <f t="shared" si="40"/>
        <v>9.4756717076149855E-6</v>
      </c>
      <c r="CD58" s="253">
        <f t="shared" si="40"/>
        <v>9.4755819142200437E-6</v>
      </c>
      <c r="CE58" s="253">
        <f t="shared" si="40"/>
        <v>9.4754921214912358E-6</v>
      </c>
      <c r="CF58" s="253">
        <f t="shared" si="40"/>
        <v>9.4754023297616286E-6</v>
      </c>
      <c r="CG58" s="253">
        <f t="shared" si="40"/>
        <v>9.4753125389201998E-6</v>
      </c>
      <c r="CH58" s="253">
        <f t="shared" si="40"/>
        <v>9.4752227488559271E-6</v>
      </c>
      <c r="CI58" s="253">
        <f t="shared" si="14"/>
        <v>5.1184265404957685E-6</v>
      </c>
      <c r="CJ58" s="253">
        <f t="shared" ref="CJ58:CT58" si="41">1-(1-$J6)^(CJ$55/12)-(1-(1-$J6)^(CI$55/12))</f>
        <v>5.1184003423410118E-6</v>
      </c>
      <c r="CK58" s="253">
        <f t="shared" si="41"/>
        <v>5.1183741440752328E-6</v>
      </c>
      <c r="CL58" s="253">
        <f t="shared" si="41"/>
        <v>5.1183479460314985E-6</v>
      </c>
      <c r="CM58" s="253">
        <f t="shared" si="41"/>
        <v>5.1183217482098087E-6</v>
      </c>
      <c r="CN58" s="253">
        <f t="shared" si="41"/>
        <v>5.1182955504991412E-6</v>
      </c>
      <c r="CO58" s="253">
        <f t="shared" si="41"/>
        <v>5.1182693527884737E-6</v>
      </c>
      <c r="CP58" s="253">
        <f t="shared" si="41"/>
        <v>5.1182431552998509E-6</v>
      </c>
      <c r="CQ58" s="253">
        <f t="shared" si="41"/>
        <v>5.1182169580332726E-6</v>
      </c>
      <c r="CR58" s="253">
        <f t="shared" si="41"/>
        <v>5.1181907607666943E-6</v>
      </c>
      <c r="CS58" s="253">
        <f t="shared" si="41"/>
        <v>5.1181645637221607E-6</v>
      </c>
      <c r="CT58" s="253">
        <f t="shared" si="41"/>
        <v>5.118138366677627E-6</v>
      </c>
      <c r="CU58" s="253">
        <f t="shared" si="16"/>
        <v>2.80022962417803E-6</v>
      </c>
      <c r="CV58" s="253">
        <f t="shared" ref="CV58:DF58" si="42">1-(1-$K6)^(CV$55/12)-(1-(1-$K6)^(CU$55/12))</f>
        <v>2.8002217827838294E-6</v>
      </c>
      <c r="CW58" s="253">
        <f t="shared" si="42"/>
        <v>2.8002139416116734E-6</v>
      </c>
      <c r="CX58" s="253">
        <f t="shared" si="42"/>
        <v>2.800206100328495E-6</v>
      </c>
      <c r="CY58" s="253">
        <f t="shared" si="42"/>
        <v>2.8001982590453167E-6</v>
      </c>
      <c r="CZ58" s="253">
        <f t="shared" si="42"/>
        <v>2.800190417984183E-6</v>
      </c>
      <c r="DA58" s="253">
        <f t="shared" si="42"/>
        <v>2.8001825767010047E-6</v>
      </c>
      <c r="DB58" s="253">
        <f t="shared" si="42"/>
        <v>2.8001747355288487E-6</v>
      </c>
      <c r="DC58" s="253">
        <f t="shared" si="42"/>
        <v>2.8001668944677149E-6</v>
      </c>
      <c r="DD58" s="253">
        <f t="shared" si="42"/>
        <v>2.8001590534065812E-6</v>
      </c>
      <c r="DE58" s="253">
        <f t="shared" si="42"/>
        <v>2.8001512122344252E-6</v>
      </c>
      <c r="DF58" s="253">
        <f t="shared" si="42"/>
        <v>2.8001433711732915E-6</v>
      </c>
      <c r="DG58" s="253">
        <f t="shared" si="18"/>
        <v>1.5475036813095144E-6</v>
      </c>
      <c r="DH58" s="253">
        <f t="shared" ref="DH58:DR58" si="43">1-(1-$L6)^(DH$55/12)-(1-(1-$L6)^(DG$55/12))</f>
        <v>1.5475012865584503E-6</v>
      </c>
      <c r="DI58" s="253">
        <f t="shared" si="43"/>
        <v>1.5474988918073862E-6</v>
      </c>
      <c r="DJ58" s="253">
        <f t="shared" si="43"/>
        <v>1.5474964970563221E-6</v>
      </c>
      <c r="DK58" s="253">
        <f t="shared" si="43"/>
        <v>1.5474941021942357E-6</v>
      </c>
      <c r="DL58" s="253">
        <f t="shared" si="43"/>
        <v>1.5474917075541939E-6</v>
      </c>
      <c r="DM58" s="253">
        <f t="shared" si="43"/>
        <v>1.5474893128031297E-6</v>
      </c>
      <c r="DN58" s="253">
        <f t="shared" si="43"/>
        <v>1.5474869180520656E-6</v>
      </c>
      <c r="DO58" s="253">
        <f t="shared" si="43"/>
        <v>1.5474845233010015E-6</v>
      </c>
      <c r="DP58" s="253">
        <f t="shared" si="43"/>
        <v>1.5474821285499374E-6</v>
      </c>
      <c r="DQ58" s="253">
        <f t="shared" si="43"/>
        <v>1.5474797337988733E-6</v>
      </c>
      <c r="DR58" s="253">
        <f t="shared" si="43"/>
        <v>1.5474773390478092E-6</v>
      </c>
      <c r="DS58" s="253">
        <f t="shared" si="20"/>
        <v>8.622105680533565E-7</v>
      </c>
      <c r="DT58" s="253">
        <f t="shared" ref="DT58:ED58" si="44">1-(1-$M6)^(DT$55/12)-(1-(1-$M6)^(DS$55/12))</f>
        <v>8.6220982475904151E-7</v>
      </c>
      <c r="DU58" s="253">
        <f t="shared" si="44"/>
        <v>8.6220908124268192E-7</v>
      </c>
      <c r="DV58" s="253">
        <f t="shared" si="44"/>
        <v>8.6220833794836693E-7</v>
      </c>
      <c r="DW58" s="253">
        <f t="shared" si="44"/>
        <v>8.6220759443200734E-7</v>
      </c>
      <c r="DX58" s="253">
        <f t="shared" si="44"/>
        <v>8.6220685102667005E-7</v>
      </c>
      <c r="DY58" s="253">
        <f t="shared" si="44"/>
        <v>8.6220610773235506E-7</v>
      </c>
      <c r="DZ58" s="253">
        <f t="shared" si="44"/>
        <v>8.6220536421599547E-7</v>
      </c>
      <c r="EA58" s="253">
        <f t="shared" si="44"/>
        <v>8.6220462081065818E-7</v>
      </c>
      <c r="EB58" s="253">
        <f t="shared" si="44"/>
        <v>8.622038775163432E-7</v>
      </c>
      <c r="EC58" s="253">
        <f t="shared" si="44"/>
        <v>8.6220313399998361E-7</v>
      </c>
      <c r="ED58" s="253">
        <f t="shared" si="44"/>
        <v>8.6220239070566862E-7</v>
      </c>
      <c r="EE58" s="253">
        <f t="shared" si="22"/>
        <v>4.8363825566610785E-7</v>
      </c>
      <c r="EF58" s="253">
        <f t="shared" si="23"/>
        <v>4.8363802174211656E-7</v>
      </c>
      <c r="EG58" s="253">
        <f t="shared" ref="EG58:EP58" si="45">1-(1-$N6)^(EG$55/12)-(1-(1-$N6)^(EF$55/12))</f>
        <v>4.8363778792914758E-7</v>
      </c>
      <c r="EH58" s="253">
        <f t="shared" si="45"/>
        <v>4.8363755389413399E-7</v>
      </c>
      <c r="EI58" s="253">
        <f t="shared" si="45"/>
        <v>4.83637320081165E-7</v>
      </c>
      <c r="EJ58" s="253">
        <f t="shared" si="45"/>
        <v>4.8363708604615141E-7</v>
      </c>
      <c r="EK58" s="253">
        <f t="shared" si="45"/>
        <v>4.8363685223318242E-7</v>
      </c>
      <c r="EL58" s="253">
        <f t="shared" si="45"/>
        <v>4.8363661842021344E-7</v>
      </c>
      <c r="EM58" s="253">
        <f t="shared" si="45"/>
        <v>4.8363638438519985E-7</v>
      </c>
      <c r="EN58" s="253">
        <f t="shared" si="45"/>
        <v>4.8363615046120856E-7</v>
      </c>
      <c r="EO58" s="253">
        <f t="shared" si="45"/>
        <v>4.8363591664823957E-7</v>
      </c>
      <c r="EP58" s="253">
        <f t="shared" si="45"/>
        <v>4.8363568272424828E-7</v>
      </c>
      <c r="EQ58" s="253">
        <f t="shared" si="25"/>
        <v>2.7282518944016232E-7</v>
      </c>
      <c r="ER58" s="253">
        <f t="shared" si="26"/>
        <v>2.7282511494419737E-7</v>
      </c>
      <c r="ES58" s="253">
        <f t="shared" ref="ES58:FB58" si="46">1-(1-$O6)^(ES$55/12)-(1-(1-$O6)^(ER$55/12))</f>
        <v>2.7282504055925472E-7</v>
      </c>
      <c r="ET58" s="253">
        <f t="shared" si="46"/>
        <v>2.7282496617431207E-7</v>
      </c>
      <c r="EU58" s="253">
        <f t="shared" si="46"/>
        <v>2.7282489167834711E-7</v>
      </c>
      <c r="EV58" s="253">
        <f t="shared" si="46"/>
        <v>2.7282481729340446E-7</v>
      </c>
      <c r="EW58" s="253">
        <f t="shared" si="46"/>
        <v>2.7282474279743951E-7</v>
      </c>
      <c r="EX58" s="253">
        <f t="shared" si="46"/>
        <v>2.7282466841249686E-7</v>
      </c>
      <c r="EY58" s="253">
        <f t="shared" si="46"/>
        <v>2.7282459391653191E-7</v>
      </c>
      <c r="EZ58" s="253">
        <f t="shared" si="46"/>
        <v>2.7282451953158926E-7</v>
      </c>
      <c r="FA58" s="253">
        <f t="shared" si="46"/>
        <v>2.7282444514664661E-7</v>
      </c>
      <c r="FB58" s="253">
        <f t="shared" si="46"/>
        <v>2.7282437065068166E-7</v>
      </c>
      <c r="FC58" s="253">
        <f t="shared" si="28"/>
        <v>1.5464654046226656E-7</v>
      </c>
      <c r="FD58" s="253">
        <f t="shared" si="29"/>
        <v>1.5464651659247153E-7</v>
      </c>
      <c r="FE58" s="253">
        <f t="shared" ref="FE58:FN58" si="47">1-(1-$P6)^(FE$55/12)-(1-(1-$P6)^(FD$55/12))</f>
        <v>1.546464927226765E-7</v>
      </c>
      <c r="FF58" s="253">
        <f t="shared" si="47"/>
        <v>1.5464646874185917E-7</v>
      </c>
      <c r="FG58" s="253">
        <f t="shared" si="47"/>
        <v>1.5464644487206414E-7</v>
      </c>
      <c r="FH58" s="253">
        <f t="shared" si="47"/>
        <v>1.5464642089124681E-7</v>
      </c>
      <c r="FI58" s="253">
        <f t="shared" si="47"/>
        <v>1.5464639702145178E-7</v>
      </c>
      <c r="FJ58" s="253">
        <f t="shared" si="47"/>
        <v>1.5464637315165675E-7</v>
      </c>
      <c r="FK58" s="253">
        <f t="shared" si="47"/>
        <v>1.5464634917083941E-7</v>
      </c>
      <c r="FL58" s="253">
        <f t="shared" si="47"/>
        <v>1.5464632530104439E-7</v>
      </c>
      <c r="FM58" s="253">
        <f t="shared" si="47"/>
        <v>1.5464630132022705E-7</v>
      </c>
      <c r="FN58" s="253">
        <f t="shared" si="47"/>
        <v>1.5464627745043202E-7</v>
      </c>
      <c r="FO58" s="253">
        <f t="shared" si="31"/>
        <v>8.8023553779237318E-8</v>
      </c>
      <c r="FP58" s="253">
        <f t="shared" si="32"/>
        <v>8.8023545896653843E-8</v>
      </c>
      <c r="FQ58" s="253">
        <f t="shared" ref="FQ58:FZ58" si="48">1-(1-$Q6)^(FQ$55/12)-(1-(1-$Q6)^(FP$55/12))</f>
        <v>8.8023538236114973E-8</v>
      </c>
      <c r="FR58" s="253">
        <f t="shared" si="48"/>
        <v>8.8023530575576103E-8</v>
      </c>
      <c r="FS58" s="253">
        <f t="shared" si="48"/>
        <v>8.8023522692992628E-8</v>
      </c>
      <c r="FT58" s="253">
        <f t="shared" si="48"/>
        <v>8.8023515032453759E-8</v>
      </c>
      <c r="FU58" s="253">
        <f t="shared" si="48"/>
        <v>8.8023507260892586E-8</v>
      </c>
      <c r="FV58" s="253">
        <f t="shared" si="48"/>
        <v>8.8023499489331414E-8</v>
      </c>
      <c r="FW58" s="253">
        <f t="shared" si="48"/>
        <v>8.8023491717770241E-8</v>
      </c>
      <c r="FX58" s="253">
        <f t="shared" si="48"/>
        <v>8.8023483946209069E-8</v>
      </c>
      <c r="FY58" s="253">
        <f t="shared" si="48"/>
        <v>8.8023476285670199E-8</v>
      </c>
      <c r="FZ58" s="253">
        <f t="shared" si="48"/>
        <v>8.8023468514109027E-8</v>
      </c>
    </row>
    <row r="59" spans="2:182" x14ac:dyDescent="0.2">
      <c r="B59" s="245" t="s">
        <v>203</v>
      </c>
      <c r="C59" s="259">
        <f t="shared" si="0"/>
        <v>3.9488226459580833E-3</v>
      </c>
      <c r="D59" s="259">
        <f t="shared" ref="D59:N59" si="49">1-(1-$C7)^(D$56/12)-(1-(1-$C7)^(C$56/12))</f>
        <v>3.9332294456688732E-3</v>
      </c>
      <c r="E59" s="259">
        <f t="shared" si="49"/>
        <v>3.9176978201620472E-3</v>
      </c>
      <c r="F59" s="259">
        <f t="shared" si="49"/>
        <v>3.9022275262897699E-3</v>
      </c>
      <c r="G59" s="259">
        <f t="shared" si="49"/>
        <v>3.8868183218642161E-3</v>
      </c>
      <c r="H59" s="259">
        <f t="shared" si="49"/>
        <v>3.8714699656541285E-3</v>
      </c>
      <c r="I59" s="259">
        <f t="shared" si="49"/>
        <v>3.8561822173807103E-3</v>
      </c>
      <c r="J59" s="259">
        <f t="shared" si="49"/>
        <v>3.8409548377137392E-3</v>
      </c>
      <c r="K59" s="259">
        <f t="shared" si="49"/>
        <v>3.8257875882684589E-3</v>
      </c>
      <c r="L59" s="259">
        <f t="shared" si="49"/>
        <v>3.8106802316012489E-3</v>
      </c>
      <c r="M59" s="259">
        <f t="shared" si="49"/>
        <v>3.7956325312061834E-3</v>
      </c>
      <c r="N59" s="259">
        <f t="shared" si="49"/>
        <v>3.7806442515112559E-3</v>
      </c>
      <c r="O59" s="259">
        <f t="shared" si="2"/>
        <v>1.3351156726038038E-3</v>
      </c>
      <c r="P59" s="253">
        <f t="shared" ref="P59:Z59" si="50">1-(1-$D7)^(P$55/12)-(1-(1-$D7)^(O$55/12))</f>
        <v>1.333333138744619E-3</v>
      </c>
      <c r="Q59" s="253">
        <f t="shared" si="50"/>
        <v>1.3315529847741647E-3</v>
      </c>
      <c r="R59" s="253">
        <f t="shared" si="50"/>
        <v>1.3297752075154268E-3</v>
      </c>
      <c r="S59" s="253">
        <f t="shared" si="50"/>
        <v>1.3279998037947216E-3</v>
      </c>
      <c r="T59" s="253">
        <f t="shared" si="50"/>
        <v>1.3262267704434727E-3</v>
      </c>
      <c r="U59" s="253">
        <f t="shared" si="50"/>
        <v>1.3244561042968783E-3</v>
      </c>
      <c r="V59" s="253">
        <f t="shared" si="50"/>
        <v>1.3226878021943556E-3</v>
      </c>
      <c r="W59" s="253">
        <f t="shared" si="50"/>
        <v>1.3209218609796514E-3</v>
      </c>
      <c r="X59" s="253">
        <f t="shared" si="50"/>
        <v>1.3191582775007316E-3</v>
      </c>
      <c r="Y59" s="253">
        <f t="shared" si="50"/>
        <v>1.3173970486098918E-3</v>
      </c>
      <c r="Z59" s="253">
        <f t="shared" si="50"/>
        <v>1.3156381711632026E-3</v>
      </c>
      <c r="AA59" s="253">
        <f t="shared" si="4"/>
        <v>5.7593891410734344E-4</v>
      </c>
      <c r="AB59" s="253">
        <f t="shared" ref="AB59:AL59" si="51">1-(1-$E7)^(AB$55/12)-(1-(1-$E7)^(AA$55/12))</f>
        <v>5.7560720847449343E-4</v>
      </c>
      <c r="AC59" s="253">
        <f t="shared" si="51"/>
        <v>5.7527569388404753E-4</v>
      </c>
      <c r="AD59" s="253">
        <f t="shared" si="51"/>
        <v>5.7494437022542755E-4</v>
      </c>
      <c r="AE59" s="253">
        <f t="shared" si="51"/>
        <v>5.746132373892765E-4</v>
      </c>
      <c r="AF59" s="253">
        <f t="shared" si="51"/>
        <v>5.7428229526523822E-4</v>
      </c>
      <c r="AG59" s="253">
        <f t="shared" si="51"/>
        <v>5.7395154374373369E-4</v>
      </c>
      <c r="AH59" s="253">
        <f t="shared" si="51"/>
        <v>5.7362098271496187E-4</v>
      </c>
      <c r="AI59" s="253">
        <f t="shared" si="51"/>
        <v>5.7329061206901066E-4</v>
      </c>
      <c r="AJ59" s="253">
        <f t="shared" si="51"/>
        <v>5.7296043169641209E-4</v>
      </c>
      <c r="AK59" s="253">
        <f t="shared" si="51"/>
        <v>5.7263044148747611E-4</v>
      </c>
      <c r="AL59" s="253">
        <f t="shared" si="51"/>
        <v>5.7230064133295677E-4</v>
      </c>
      <c r="AM59" s="253">
        <f t="shared" si="6"/>
        <v>2.7405474498121141E-4</v>
      </c>
      <c r="AN59" s="253">
        <f t="shared" ref="AN59:AX59" si="52">1-(1-$F7)^(AN$55/12)-(1-(1-$F7)^(AM$55/12))</f>
        <v>2.7397963897801692E-4</v>
      </c>
      <c r="AO59" s="253">
        <f t="shared" si="52"/>
        <v>2.7390455355791321E-4</v>
      </c>
      <c r="AP59" s="253">
        <f t="shared" si="52"/>
        <v>2.7382948871534918E-4</v>
      </c>
      <c r="AQ59" s="253">
        <f t="shared" si="52"/>
        <v>2.7375444444455166E-4</v>
      </c>
      <c r="AR59" s="253">
        <f t="shared" si="52"/>
        <v>2.7367942074019158E-4</v>
      </c>
      <c r="AS59" s="253">
        <f t="shared" si="52"/>
        <v>2.7360441759638476E-4</v>
      </c>
      <c r="AT59" s="253">
        <f t="shared" si="52"/>
        <v>2.7352943500735805E-4</v>
      </c>
      <c r="AU59" s="253">
        <f t="shared" si="52"/>
        <v>2.7345447296789338E-4</v>
      </c>
      <c r="AV59" s="253">
        <f t="shared" si="52"/>
        <v>2.7337953147199556E-4</v>
      </c>
      <c r="AW59" s="253">
        <f t="shared" si="52"/>
        <v>2.733046105142245E-4</v>
      </c>
      <c r="AX59" s="253">
        <f t="shared" si="52"/>
        <v>2.7322971008891805E-4</v>
      </c>
      <c r="AY59" s="253">
        <f t="shared" si="8"/>
        <v>1.3754335854632149E-4</v>
      </c>
      <c r="AZ59" s="253">
        <f t="shared" ref="AZ59:BJ59" si="53">1-(1-$G7)^(AZ$55/12)-(1-(1-$G7)^(AY$55/12))</f>
        <v>1.3752444037085088E-4</v>
      </c>
      <c r="BA59" s="253">
        <f t="shared" si="53"/>
        <v>1.3750552479752098E-4</v>
      </c>
      <c r="BB59" s="253">
        <f t="shared" si="53"/>
        <v>1.3748661182566568E-4</v>
      </c>
      <c r="BC59" s="253">
        <f t="shared" si="53"/>
        <v>1.3746770145550702E-4</v>
      </c>
      <c r="BD59" s="253">
        <f t="shared" si="53"/>
        <v>1.3744879368604579E-4</v>
      </c>
      <c r="BE59" s="253">
        <f t="shared" si="53"/>
        <v>1.37429888517282E-4</v>
      </c>
      <c r="BF59" s="253">
        <f t="shared" si="53"/>
        <v>1.3741098594899359E-4</v>
      </c>
      <c r="BG59" s="253">
        <f t="shared" si="53"/>
        <v>1.3739208598040342E-4</v>
      </c>
      <c r="BH59" s="253">
        <f t="shared" si="53"/>
        <v>1.3737318861140047E-4</v>
      </c>
      <c r="BI59" s="253">
        <f t="shared" si="53"/>
        <v>1.3735429384176268E-4</v>
      </c>
      <c r="BJ59" s="253">
        <f t="shared" si="53"/>
        <v>1.3733540167082392E-4</v>
      </c>
      <c r="BK59" s="253">
        <f t="shared" si="10"/>
        <v>7.1383470481856115E-5</v>
      </c>
      <c r="BL59" s="253">
        <f t="shared" ref="BL59:BV59" si="54">1-(1-$H7)^(BL$55/12)-(1-(1-$H7)^(BK$55/12))</f>
        <v>7.1378374881914119E-5</v>
      </c>
      <c r="BM59" s="253">
        <f t="shared" si="54"/>
        <v>7.1373279645792209E-5</v>
      </c>
      <c r="BN59" s="253">
        <f t="shared" si="54"/>
        <v>7.1368184773490384E-5</v>
      </c>
      <c r="BO59" s="253">
        <f t="shared" si="54"/>
        <v>7.1363090264675577E-5</v>
      </c>
      <c r="BP59" s="253">
        <f t="shared" si="54"/>
        <v>7.1357996119680855E-5</v>
      </c>
      <c r="BQ59" s="253">
        <f t="shared" si="54"/>
        <v>7.1352902338284174E-5</v>
      </c>
      <c r="BR59" s="253">
        <f t="shared" si="54"/>
        <v>7.1347808920374511E-5</v>
      </c>
      <c r="BS59" s="253">
        <f t="shared" si="54"/>
        <v>7.1342715866284934E-5</v>
      </c>
      <c r="BT59" s="253">
        <f t="shared" si="54"/>
        <v>7.1337623175571352E-5</v>
      </c>
      <c r="BU59" s="253">
        <f t="shared" si="54"/>
        <v>7.1332530848566833E-5</v>
      </c>
      <c r="BV59" s="253">
        <f t="shared" si="54"/>
        <v>7.1327438884827288E-5</v>
      </c>
      <c r="BW59" s="253">
        <f t="shared" si="12"/>
        <v>3.7910770185889398E-5</v>
      </c>
      <c r="BX59" s="253">
        <f t="shared" ref="BX59:CH59" si="55">1-(1-$I7)^(BX$55/12)-(1-(1-$I7)^(BW$55/12))</f>
        <v>3.7909332959329411E-5</v>
      </c>
      <c r="BY59" s="253">
        <f t="shared" si="55"/>
        <v>3.7907895787392398E-5</v>
      </c>
      <c r="BZ59" s="253">
        <f t="shared" si="55"/>
        <v>3.7906458669856313E-5</v>
      </c>
      <c r="CA59" s="253">
        <f t="shared" si="55"/>
        <v>3.7905021606832179E-5</v>
      </c>
      <c r="CB59" s="253">
        <f t="shared" si="55"/>
        <v>3.7903584598208973E-5</v>
      </c>
      <c r="CC59" s="253">
        <f t="shared" si="55"/>
        <v>3.7902147644208739E-5</v>
      </c>
      <c r="CD59" s="253">
        <f t="shared" si="55"/>
        <v>3.7900710744498411E-5</v>
      </c>
      <c r="CE59" s="253">
        <f t="shared" si="55"/>
        <v>3.7899273899411057E-5</v>
      </c>
      <c r="CF59" s="253">
        <f t="shared" si="55"/>
        <v>3.789783710872463E-5</v>
      </c>
      <c r="CG59" s="253">
        <f t="shared" si="55"/>
        <v>3.7896400372661176E-5</v>
      </c>
      <c r="CH59" s="253">
        <f t="shared" si="55"/>
        <v>3.7894963690776606E-5</v>
      </c>
      <c r="CI59" s="253">
        <f t="shared" si="14"/>
        <v>2.0475435491329463E-5</v>
      </c>
      <c r="CJ59" s="253">
        <f t="shared" ref="CJ59:CT59" si="56">1-(1-$J7)^(CJ$55/12)-(1-(1-$J7)^(CI$55/12))</f>
        <v>2.0475016247800681E-5</v>
      </c>
      <c r="CK59" s="253">
        <f t="shared" si="56"/>
        <v>2.0474597013042661E-5</v>
      </c>
      <c r="CL59" s="253">
        <f t="shared" si="56"/>
        <v>2.0474177786722336E-5</v>
      </c>
      <c r="CM59" s="253">
        <f t="shared" si="56"/>
        <v>2.0473758568950728E-5</v>
      </c>
      <c r="CN59" s="253">
        <f t="shared" si="56"/>
        <v>2.047333935983886E-5</v>
      </c>
      <c r="CO59" s="253">
        <f t="shared" si="56"/>
        <v>2.0472920159386732E-5</v>
      </c>
      <c r="CP59" s="253">
        <f t="shared" si="56"/>
        <v>2.0472500967372298E-5</v>
      </c>
      <c r="CQ59" s="253">
        <f t="shared" si="56"/>
        <v>2.0472081783906582E-5</v>
      </c>
      <c r="CR59" s="253">
        <f t="shared" si="56"/>
        <v>2.0471662609211627E-5</v>
      </c>
      <c r="CS59" s="253">
        <f t="shared" si="56"/>
        <v>2.047124344306539E-5</v>
      </c>
      <c r="CT59" s="253">
        <f t="shared" si="56"/>
        <v>2.0470824285356848E-5</v>
      </c>
      <c r="CU59" s="253">
        <f t="shared" si="16"/>
        <v>1.1201436061036851E-5</v>
      </c>
      <c r="CV59" s="253">
        <f t="shared" ref="CV59:DF59" si="57">1-(1-$K7)^(CV$55/12)-(1-(1-$K7)^(CU$55/12))</f>
        <v>1.1201310588737634E-5</v>
      </c>
      <c r="CW59" s="253">
        <f t="shared" si="57"/>
        <v>1.1201185118103751E-5</v>
      </c>
      <c r="CX59" s="253">
        <f t="shared" si="57"/>
        <v>1.1201059648691114E-5</v>
      </c>
      <c r="CY59" s="253">
        <f t="shared" si="57"/>
        <v>1.1200934180721767E-5</v>
      </c>
      <c r="CZ59" s="253">
        <f t="shared" si="57"/>
        <v>1.1200808714195709E-5</v>
      </c>
      <c r="DA59" s="253">
        <f t="shared" si="57"/>
        <v>1.1200683249001919E-5</v>
      </c>
      <c r="DB59" s="253">
        <f t="shared" si="57"/>
        <v>1.1200557785362442E-5</v>
      </c>
      <c r="DC59" s="253">
        <f t="shared" si="57"/>
        <v>1.1200432322944209E-5</v>
      </c>
      <c r="DD59" s="253">
        <f t="shared" si="57"/>
        <v>1.1200306862080289E-5</v>
      </c>
      <c r="DE59" s="253">
        <f t="shared" si="57"/>
        <v>1.1200181402437615E-5</v>
      </c>
      <c r="DF59" s="253">
        <f t="shared" si="57"/>
        <v>1.1200055944460274E-5</v>
      </c>
      <c r="DG59" s="253">
        <f t="shared" si="18"/>
        <v>6.1901727865798506E-6</v>
      </c>
      <c r="DH59" s="253">
        <f t="shared" ref="DH59:DR59" si="58">1-(1-$L7)^(DH$55/12)-(1-(1-$L7)^(DG$55/12))</f>
        <v>6.190134468453401E-6</v>
      </c>
      <c r="DI59" s="253">
        <f t="shared" si="58"/>
        <v>6.1900961504379737E-6</v>
      </c>
      <c r="DJ59" s="253">
        <f t="shared" si="58"/>
        <v>6.1900578325335687E-6</v>
      </c>
      <c r="DK59" s="253">
        <f t="shared" si="58"/>
        <v>6.1900195151842752E-6</v>
      </c>
      <c r="DL59" s="253">
        <f t="shared" si="58"/>
        <v>6.1899811977239594E-6</v>
      </c>
      <c r="DM59" s="253">
        <f t="shared" si="58"/>
        <v>6.1899428808187551E-6</v>
      </c>
      <c r="DN59" s="253">
        <f t="shared" si="58"/>
        <v>6.1899045639135508E-6</v>
      </c>
      <c r="DO59" s="253">
        <f t="shared" si="58"/>
        <v>6.1898662473414134E-6</v>
      </c>
      <c r="DP59" s="253">
        <f t="shared" si="58"/>
        <v>6.189827931102343E-6</v>
      </c>
      <c r="DQ59" s="253">
        <f t="shared" si="58"/>
        <v>6.1897896148632725E-6</v>
      </c>
      <c r="DR59" s="253">
        <f t="shared" si="58"/>
        <v>6.1897512990682912E-6</v>
      </c>
      <c r="DS59" s="253">
        <f t="shared" si="20"/>
        <v>3.448891338408977E-6</v>
      </c>
      <c r="DT59" s="253">
        <f t="shared" ref="DT59:ED59" si="59">1-(1-$M7)^(DT$55/12)-(1-(1-$M7)^(DS$55/12))</f>
        <v>3.4488794435905135E-6</v>
      </c>
      <c r="DU59" s="253">
        <f t="shared" si="59"/>
        <v>3.4488675487720499E-6</v>
      </c>
      <c r="DV59" s="253">
        <f t="shared" si="59"/>
        <v>3.4488556539535864E-6</v>
      </c>
      <c r="DW59" s="253">
        <f t="shared" si="59"/>
        <v>3.4488437592461452E-6</v>
      </c>
      <c r="DX59" s="253">
        <f t="shared" si="59"/>
        <v>3.4488318645387039E-6</v>
      </c>
      <c r="DY59" s="253">
        <f t="shared" si="59"/>
        <v>3.448819969942285E-6</v>
      </c>
      <c r="DZ59" s="253">
        <f t="shared" si="59"/>
        <v>3.4488080753458661E-6</v>
      </c>
      <c r="EA59" s="253">
        <f t="shared" si="59"/>
        <v>3.4487961807494472E-6</v>
      </c>
      <c r="EB59" s="253">
        <f t="shared" si="59"/>
        <v>3.4487842861530282E-6</v>
      </c>
      <c r="EC59" s="253">
        <f t="shared" si="59"/>
        <v>3.4487723917786539E-6</v>
      </c>
      <c r="ED59" s="253">
        <f t="shared" si="59"/>
        <v>3.4487604972932573E-6</v>
      </c>
      <c r="EE59" s="253">
        <f t="shared" si="22"/>
        <v>1.9345684606486557E-6</v>
      </c>
      <c r="EF59" s="253">
        <f t="shared" si="23"/>
        <v>1.9345647180868397E-6</v>
      </c>
      <c r="EG59" s="253">
        <f t="shared" ref="EG59:EP59" si="60">1-(1-$N7)^(EG$55/12)-(1-(1-$N7)^(EF$55/12))</f>
        <v>1.934560975636046E-6</v>
      </c>
      <c r="EH59" s="253">
        <f t="shared" si="60"/>
        <v>1.9345572329632077E-6</v>
      </c>
      <c r="EI59" s="253">
        <f t="shared" si="60"/>
        <v>1.934553490512414E-6</v>
      </c>
      <c r="EJ59" s="253">
        <f t="shared" si="60"/>
        <v>1.934549747950598E-6</v>
      </c>
      <c r="EK59" s="253">
        <f t="shared" si="60"/>
        <v>1.9345460054998043E-6</v>
      </c>
      <c r="EL59" s="253">
        <f t="shared" si="60"/>
        <v>1.934542262826966E-6</v>
      </c>
      <c r="EM59" s="253">
        <f t="shared" si="60"/>
        <v>1.9345385204871945E-6</v>
      </c>
      <c r="EN59" s="253">
        <f t="shared" si="60"/>
        <v>1.9345347779253785E-6</v>
      </c>
      <c r="EO59" s="253">
        <f t="shared" si="60"/>
        <v>1.9345310354745848E-6</v>
      </c>
      <c r="EP59" s="253">
        <f t="shared" si="60"/>
        <v>1.9345272929127688E-6</v>
      </c>
      <c r="EQ59" s="253">
        <f t="shared" si="25"/>
        <v>1.0913056703865109E-6</v>
      </c>
      <c r="ER59" s="253">
        <f t="shared" si="26"/>
        <v>1.0913044794502724E-6</v>
      </c>
      <c r="ES59" s="253">
        <f t="shared" ref="ES59:FB59" si="61">1-(1-$O7)^(ES$55/12)-(1-(1-$O7)^(ER$55/12))</f>
        <v>1.0913032885140339E-6</v>
      </c>
      <c r="ET59" s="253">
        <f t="shared" si="61"/>
        <v>1.0913020974667731E-6</v>
      </c>
      <c r="EU59" s="253">
        <f t="shared" si="61"/>
        <v>1.0913009066415569E-6</v>
      </c>
      <c r="EV59" s="253">
        <f t="shared" si="61"/>
        <v>1.0912997155942961E-6</v>
      </c>
      <c r="EW59" s="253">
        <f t="shared" si="61"/>
        <v>1.0912985247690798E-6</v>
      </c>
      <c r="EX59" s="253">
        <f t="shared" si="61"/>
        <v>1.091297333721819E-6</v>
      </c>
      <c r="EY59" s="253">
        <f t="shared" si="61"/>
        <v>1.0912961428966028E-6</v>
      </c>
      <c r="EZ59" s="253">
        <f t="shared" si="61"/>
        <v>1.091294951849342E-6</v>
      </c>
      <c r="FA59" s="253">
        <f t="shared" si="61"/>
        <v>1.0912937610241258E-6</v>
      </c>
      <c r="FB59" s="253">
        <f t="shared" si="61"/>
        <v>1.091292569976865E-6</v>
      </c>
      <c r="FC59" s="253">
        <f t="shared" si="28"/>
        <v>6.1858774047518494E-7</v>
      </c>
      <c r="FD59" s="253">
        <f t="shared" si="29"/>
        <v>6.1858735778130836E-7</v>
      </c>
      <c r="FE59" s="253">
        <f t="shared" ref="FE59:FN59" si="62">1-(1-$P7)^(FE$55/12)-(1-(1-$P7)^(FD$55/12))</f>
        <v>6.1858697519845407E-7</v>
      </c>
      <c r="FF59" s="253">
        <f t="shared" si="62"/>
        <v>6.1858659250457748E-7</v>
      </c>
      <c r="FG59" s="253">
        <f t="shared" si="62"/>
        <v>6.185862099217232E-7</v>
      </c>
      <c r="FH59" s="253">
        <f t="shared" si="62"/>
        <v>6.1858582722784661E-7</v>
      </c>
      <c r="FI59" s="253">
        <f t="shared" si="62"/>
        <v>6.1858544453397002E-7</v>
      </c>
      <c r="FJ59" s="253">
        <f t="shared" si="62"/>
        <v>6.1858506195111573E-7</v>
      </c>
      <c r="FK59" s="253">
        <f t="shared" si="62"/>
        <v>6.1858467925723915E-7</v>
      </c>
      <c r="FL59" s="253">
        <f t="shared" si="62"/>
        <v>6.1858429667438486E-7</v>
      </c>
      <c r="FM59" s="253">
        <f t="shared" si="62"/>
        <v>6.1858391398050827E-7</v>
      </c>
      <c r="FN59" s="253">
        <f t="shared" si="62"/>
        <v>6.1858353128663168E-7</v>
      </c>
      <c r="FO59" s="253">
        <f t="shared" si="31"/>
        <v>3.5209472626362981E-7</v>
      </c>
      <c r="FP59" s="253">
        <f t="shared" si="32"/>
        <v>3.5209460236274026E-7</v>
      </c>
      <c r="FQ59" s="253">
        <f t="shared" ref="FQ59:FZ59" si="63">1-(1-$Q7)^(FQ$55/12)-(1-(1-$Q7)^(FP$55/12))</f>
        <v>3.5209447835082841E-7</v>
      </c>
      <c r="FR59" s="253">
        <f t="shared" si="63"/>
        <v>3.5209435433891656E-7</v>
      </c>
      <c r="FS59" s="253">
        <f t="shared" si="63"/>
        <v>3.5209423043802701E-7</v>
      </c>
      <c r="FT59" s="253">
        <f t="shared" si="63"/>
        <v>3.5209410642611516E-7</v>
      </c>
      <c r="FU59" s="253">
        <f t="shared" si="63"/>
        <v>3.5209398252522561E-7</v>
      </c>
      <c r="FV59" s="253">
        <f t="shared" si="63"/>
        <v>3.5209385851331376E-7</v>
      </c>
      <c r="FW59" s="253">
        <f t="shared" si="63"/>
        <v>3.5209373450140191E-7</v>
      </c>
      <c r="FX59" s="253">
        <f t="shared" si="63"/>
        <v>3.5209361060051236E-7</v>
      </c>
      <c r="FY59" s="253">
        <f t="shared" si="63"/>
        <v>3.5209348658860051E-7</v>
      </c>
      <c r="FZ59" s="253">
        <f t="shared" si="63"/>
        <v>3.5209336257668866E-7</v>
      </c>
    </row>
    <row r="60" spans="2:182" x14ac:dyDescent="0.2">
      <c r="B60" s="245" t="s">
        <v>149</v>
      </c>
      <c r="C60" s="259">
        <f t="shared" si="0"/>
        <v>3.9488226459580833E-3</v>
      </c>
      <c r="D60" s="259">
        <f t="shared" ref="D60:N60" si="64">1-(1-$C8)^(D$56/12)-(1-(1-$C8)^(C$56/12))</f>
        <v>3.9332294456688732E-3</v>
      </c>
      <c r="E60" s="259">
        <f t="shared" si="64"/>
        <v>3.9176978201620472E-3</v>
      </c>
      <c r="F60" s="259">
        <f t="shared" si="64"/>
        <v>3.9022275262897699E-3</v>
      </c>
      <c r="G60" s="259">
        <f t="shared" si="64"/>
        <v>3.8868183218642161E-3</v>
      </c>
      <c r="H60" s="259">
        <f t="shared" si="64"/>
        <v>3.8714699656541285E-3</v>
      </c>
      <c r="I60" s="259">
        <f t="shared" si="64"/>
        <v>3.8561822173807103E-3</v>
      </c>
      <c r="J60" s="259">
        <f t="shared" si="64"/>
        <v>3.8409548377137392E-3</v>
      </c>
      <c r="K60" s="259">
        <f t="shared" si="64"/>
        <v>3.8257875882684589E-3</v>
      </c>
      <c r="L60" s="259">
        <f t="shared" si="64"/>
        <v>3.8106802316012489E-3</v>
      </c>
      <c r="M60" s="259">
        <f t="shared" si="64"/>
        <v>3.7956325312061834E-3</v>
      </c>
      <c r="N60" s="259">
        <f t="shared" si="64"/>
        <v>3.7806442515112559E-3</v>
      </c>
      <c r="O60" s="259">
        <f t="shared" si="2"/>
        <v>1.3351156726038038E-3</v>
      </c>
      <c r="P60" s="253">
        <f t="shared" ref="P60:Z60" si="65">1-(1-$D8)^(P$55/12)-(1-(1-$D8)^(O$55/12))</f>
        <v>1.333333138744619E-3</v>
      </c>
      <c r="Q60" s="253">
        <f t="shared" si="65"/>
        <v>1.3315529847741647E-3</v>
      </c>
      <c r="R60" s="253">
        <f t="shared" si="65"/>
        <v>1.3297752075154268E-3</v>
      </c>
      <c r="S60" s="253">
        <f t="shared" si="65"/>
        <v>1.3279998037947216E-3</v>
      </c>
      <c r="T60" s="253">
        <f t="shared" si="65"/>
        <v>1.3262267704434727E-3</v>
      </c>
      <c r="U60" s="253">
        <f t="shared" si="65"/>
        <v>1.3244561042968783E-3</v>
      </c>
      <c r="V60" s="253">
        <f t="shared" si="65"/>
        <v>1.3226878021943556E-3</v>
      </c>
      <c r="W60" s="253">
        <f t="shared" si="65"/>
        <v>1.3209218609796514E-3</v>
      </c>
      <c r="X60" s="253">
        <f t="shared" si="65"/>
        <v>1.3191582775007316E-3</v>
      </c>
      <c r="Y60" s="253">
        <f t="shared" si="65"/>
        <v>1.3173970486098918E-3</v>
      </c>
      <c r="Z60" s="253">
        <f t="shared" si="65"/>
        <v>1.3156381711632026E-3</v>
      </c>
      <c r="AA60" s="253">
        <f t="shared" si="4"/>
        <v>5.7593891410734344E-4</v>
      </c>
      <c r="AB60" s="253">
        <f t="shared" ref="AB60:AL60" si="66">1-(1-$E8)^(AB$55/12)-(1-(1-$E8)^(AA$55/12))</f>
        <v>5.7560720847449343E-4</v>
      </c>
      <c r="AC60" s="253">
        <f t="shared" si="66"/>
        <v>5.7527569388404753E-4</v>
      </c>
      <c r="AD60" s="253">
        <f t="shared" si="66"/>
        <v>5.7494437022542755E-4</v>
      </c>
      <c r="AE60" s="253">
        <f t="shared" si="66"/>
        <v>5.746132373892765E-4</v>
      </c>
      <c r="AF60" s="253">
        <f t="shared" si="66"/>
        <v>5.7428229526523822E-4</v>
      </c>
      <c r="AG60" s="253">
        <f t="shared" si="66"/>
        <v>5.7395154374373369E-4</v>
      </c>
      <c r="AH60" s="253">
        <f t="shared" si="66"/>
        <v>5.7362098271496187E-4</v>
      </c>
      <c r="AI60" s="253">
        <f t="shared" si="66"/>
        <v>5.7329061206901066E-4</v>
      </c>
      <c r="AJ60" s="253">
        <f t="shared" si="66"/>
        <v>5.7296043169641209E-4</v>
      </c>
      <c r="AK60" s="253">
        <f t="shared" si="66"/>
        <v>5.7263044148747611E-4</v>
      </c>
      <c r="AL60" s="253">
        <f t="shared" si="66"/>
        <v>5.7230064133295677E-4</v>
      </c>
      <c r="AM60" s="253">
        <f t="shared" si="6"/>
        <v>2.7405474498121141E-4</v>
      </c>
      <c r="AN60" s="253">
        <f t="shared" ref="AN60:AX60" si="67">1-(1-$F8)^(AN$55/12)-(1-(1-$F8)^(AM$55/12))</f>
        <v>2.7397963897801692E-4</v>
      </c>
      <c r="AO60" s="253">
        <f t="shared" si="67"/>
        <v>2.7390455355791321E-4</v>
      </c>
      <c r="AP60" s="253">
        <f t="shared" si="67"/>
        <v>2.7382948871534918E-4</v>
      </c>
      <c r="AQ60" s="253">
        <f t="shared" si="67"/>
        <v>2.7375444444455166E-4</v>
      </c>
      <c r="AR60" s="253">
        <f t="shared" si="67"/>
        <v>2.7367942074019158E-4</v>
      </c>
      <c r="AS60" s="253">
        <f t="shared" si="67"/>
        <v>2.7360441759638476E-4</v>
      </c>
      <c r="AT60" s="253">
        <f t="shared" si="67"/>
        <v>2.7352943500735805E-4</v>
      </c>
      <c r="AU60" s="253">
        <f t="shared" si="67"/>
        <v>2.7345447296789338E-4</v>
      </c>
      <c r="AV60" s="253">
        <f t="shared" si="67"/>
        <v>2.7337953147199556E-4</v>
      </c>
      <c r="AW60" s="253">
        <f t="shared" si="67"/>
        <v>2.733046105142245E-4</v>
      </c>
      <c r="AX60" s="253">
        <f t="shared" si="67"/>
        <v>2.7322971008891805E-4</v>
      </c>
      <c r="AY60" s="253">
        <f t="shared" si="8"/>
        <v>1.3754335854632149E-4</v>
      </c>
      <c r="AZ60" s="253">
        <f t="shared" ref="AZ60:BJ60" si="68">1-(1-$G8)^(AZ$55/12)-(1-(1-$G8)^(AY$55/12))</f>
        <v>1.3752444037085088E-4</v>
      </c>
      <c r="BA60" s="253">
        <f t="shared" si="68"/>
        <v>1.3750552479752098E-4</v>
      </c>
      <c r="BB60" s="253">
        <f t="shared" si="68"/>
        <v>1.3748661182566568E-4</v>
      </c>
      <c r="BC60" s="253">
        <f t="shared" si="68"/>
        <v>1.3746770145550702E-4</v>
      </c>
      <c r="BD60" s="253">
        <f t="shared" si="68"/>
        <v>1.3744879368604579E-4</v>
      </c>
      <c r="BE60" s="253">
        <f t="shared" si="68"/>
        <v>1.37429888517282E-4</v>
      </c>
      <c r="BF60" s="253">
        <f t="shared" si="68"/>
        <v>1.3741098594899359E-4</v>
      </c>
      <c r="BG60" s="253">
        <f t="shared" si="68"/>
        <v>1.3739208598040342E-4</v>
      </c>
      <c r="BH60" s="253">
        <f t="shared" si="68"/>
        <v>1.3737318861140047E-4</v>
      </c>
      <c r="BI60" s="253">
        <f t="shared" si="68"/>
        <v>1.3735429384176268E-4</v>
      </c>
      <c r="BJ60" s="253">
        <f t="shared" si="68"/>
        <v>1.3733540167082392E-4</v>
      </c>
      <c r="BK60" s="253">
        <f t="shared" si="10"/>
        <v>7.1383470481856115E-5</v>
      </c>
      <c r="BL60" s="253">
        <f t="shared" ref="BL60:BV60" si="69">1-(1-$H8)^(BL$55/12)-(1-(1-$H8)^(BK$55/12))</f>
        <v>7.1378374881914119E-5</v>
      </c>
      <c r="BM60" s="253">
        <f t="shared" si="69"/>
        <v>7.1373279645792209E-5</v>
      </c>
      <c r="BN60" s="253">
        <f t="shared" si="69"/>
        <v>7.1368184773490384E-5</v>
      </c>
      <c r="BO60" s="253">
        <f t="shared" si="69"/>
        <v>7.1363090264675577E-5</v>
      </c>
      <c r="BP60" s="253">
        <f t="shared" si="69"/>
        <v>7.1357996119680855E-5</v>
      </c>
      <c r="BQ60" s="253">
        <f t="shared" si="69"/>
        <v>7.1352902338284174E-5</v>
      </c>
      <c r="BR60" s="253">
        <f t="shared" si="69"/>
        <v>7.1347808920374511E-5</v>
      </c>
      <c r="BS60" s="253">
        <f t="shared" si="69"/>
        <v>7.1342715866284934E-5</v>
      </c>
      <c r="BT60" s="253">
        <f t="shared" si="69"/>
        <v>7.1337623175571352E-5</v>
      </c>
      <c r="BU60" s="253">
        <f t="shared" si="69"/>
        <v>7.1332530848566833E-5</v>
      </c>
      <c r="BV60" s="253">
        <f t="shared" si="69"/>
        <v>7.1327438884827288E-5</v>
      </c>
      <c r="BW60" s="253">
        <f t="shared" si="12"/>
        <v>3.7910770185889398E-5</v>
      </c>
      <c r="BX60" s="253">
        <f t="shared" ref="BX60:CH60" si="70">1-(1-$I8)^(BX$55/12)-(1-(1-$I8)^(BW$55/12))</f>
        <v>3.7909332959329411E-5</v>
      </c>
      <c r="BY60" s="253">
        <f t="shared" si="70"/>
        <v>3.7907895787392398E-5</v>
      </c>
      <c r="BZ60" s="253">
        <f t="shared" si="70"/>
        <v>3.7906458669856313E-5</v>
      </c>
      <c r="CA60" s="253">
        <f t="shared" si="70"/>
        <v>3.7905021606832179E-5</v>
      </c>
      <c r="CB60" s="253">
        <f t="shared" si="70"/>
        <v>3.7903584598208973E-5</v>
      </c>
      <c r="CC60" s="253">
        <f t="shared" si="70"/>
        <v>3.7902147644208739E-5</v>
      </c>
      <c r="CD60" s="253">
        <f t="shared" si="70"/>
        <v>3.7900710744498411E-5</v>
      </c>
      <c r="CE60" s="253">
        <f t="shared" si="70"/>
        <v>3.7899273899411057E-5</v>
      </c>
      <c r="CF60" s="253">
        <f t="shared" si="70"/>
        <v>3.789783710872463E-5</v>
      </c>
      <c r="CG60" s="253">
        <f t="shared" si="70"/>
        <v>3.7896400372661176E-5</v>
      </c>
      <c r="CH60" s="253">
        <f t="shared" si="70"/>
        <v>3.7894963690776606E-5</v>
      </c>
      <c r="CI60" s="253">
        <f t="shared" si="14"/>
        <v>2.0475435491329463E-5</v>
      </c>
      <c r="CJ60" s="253">
        <f t="shared" ref="CJ60:CT60" si="71">1-(1-$J8)^(CJ$55/12)-(1-(1-$J8)^(CI$55/12))</f>
        <v>2.0475016247800681E-5</v>
      </c>
      <c r="CK60" s="253">
        <f t="shared" si="71"/>
        <v>2.0474597013042661E-5</v>
      </c>
      <c r="CL60" s="253">
        <f t="shared" si="71"/>
        <v>2.0474177786722336E-5</v>
      </c>
      <c r="CM60" s="253">
        <f t="shared" si="71"/>
        <v>2.0473758568950728E-5</v>
      </c>
      <c r="CN60" s="253">
        <f t="shared" si="71"/>
        <v>2.047333935983886E-5</v>
      </c>
      <c r="CO60" s="253">
        <f t="shared" si="71"/>
        <v>2.0472920159386732E-5</v>
      </c>
      <c r="CP60" s="253">
        <f t="shared" si="71"/>
        <v>2.0472500967372298E-5</v>
      </c>
      <c r="CQ60" s="253">
        <f t="shared" si="71"/>
        <v>2.0472081783906582E-5</v>
      </c>
      <c r="CR60" s="253">
        <f t="shared" si="71"/>
        <v>2.0471662609211627E-5</v>
      </c>
      <c r="CS60" s="253">
        <f t="shared" si="71"/>
        <v>2.047124344306539E-5</v>
      </c>
      <c r="CT60" s="253">
        <f t="shared" si="71"/>
        <v>2.0470824285356848E-5</v>
      </c>
      <c r="CU60" s="253">
        <f t="shared" si="16"/>
        <v>1.1201436061036851E-5</v>
      </c>
      <c r="CV60" s="253">
        <f t="shared" ref="CV60:DF60" si="72">1-(1-$K8)^(CV$55/12)-(1-(1-$K8)^(CU$55/12))</f>
        <v>1.1201310588737634E-5</v>
      </c>
      <c r="CW60" s="253">
        <f t="shared" si="72"/>
        <v>1.1201185118103751E-5</v>
      </c>
      <c r="CX60" s="253">
        <f t="shared" si="72"/>
        <v>1.1201059648691114E-5</v>
      </c>
      <c r="CY60" s="253">
        <f t="shared" si="72"/>
        <v>1.1200934180721767E-5</v>
      </c>
      <c r="CZ60" s="253">
        <f t="shared" si="72"/>
        <v>1.1200808714195709E-5</v>
      </c>
      <c r="DA60" s="253">
        <f t="shared" si="72"/>
        <v>1.1200683249001919E-5</v>
      </c>
      <c r="DB60" s="253">
        <f t="shared" si="72"/>
        <v>1.1200557785362442E-5</v>
      </c>
      <c r="DC60" s="253">
        <f t="shared" si="72"/>
        <v>1.1200432322944209E-5</v>
      </c>
      <c r="DD60" s="253">
        <f t="shared" si="72"/>
        <v>1.1200306862080289E-5</v>
      </c>
      <c r="DE60" s="253">
        <f t="shared" si="72"/>
        <v>1.1200181402437615E-5</v>
      </c>
      <c r="DF60" s="253">
        <f t="shared" si="72"/>
        <v>1.1200055944460274E-5</v>
      </c>
      <c r="DG60" s="253">
        <f t="shared" si="18"/>
        <v>6.1901727865798506E-6</v>
      </c>
      <c r="DH60" s="253">
        <f t="shared" ref="DH60:DR60" si="73">1-(1-$L8)^(DH$55/12)-(1-(1-$L8)^(DG$55/12))</f>
        <v>6.190134468453401E-6</v>
      </c>
      <c r="DI60" s="253">
        <f t="shared" si="73"/>
        <v>6.1900961504379737E-6</v>
      </c>
      <c r="DJ60" s="253">
        <f t="shared" si="73"/>
        <v>6.1900578325335687E-6</v>
      </c>
      <c r="DK60" s="253">
        <f t="shared" si="73"/>
        <v>6.1900195151842752E-6</v>
      </c>
      <c r="DL60" s="253">
        <f t="shared" si="73"/>
        <v>6.1899811977239594E-6</v>
      </c>
      <c r="DM60" s="253">
        <f t="shared" si="73"/>
        <v>6.1899428808187551E-6</v>
      </c>
      <c r="DN60" s="253">
        <f t="shared" si="73"/>
        <v>6.1899045639135508E-6</v>
      </c>
      <c r="DO60" s="253">
        <f t="shared" si="73"/>
        <v>6.1898662473414134E-6</v>
      </c>
      <c r="DP60" s="253">
        <f t="shared" si="73"/>
        <v>6.189827931102343E-6</v>
      </c>
      <c r="DQ60" s="253">
        <f t="shared" si="73"/>
        <v>6.1897896148632725E-6</v>
      </c>
      <c r="DR60" s="253">
        <f t="shared" si="73"/>
        <v>6.1897512990682912E-6</v>
      </c>
      <c r="DS60" s="253">
        <f t="shared" si="20"/>
        <v>3.448891338408977E-6</v>
      </c>
      <c r="DT60" s="253">
        <f t="shared" ref="DT60:ED60" si="74">1-(1-$M8)^(DT$55/12)-(1-(1-$M8)^(DS$55/12))</f>
        <v>3.4488794435905135E-6</v>
      </c>
      <c r="DU60" s="253">
        <f t="shared" si="74"/>
        <v>3.4488675487720499E-6</v>
      </c>
      <c r="DV60" s="253">
        <f t="shared" si="74"/>
        <v>3.4488556539535864E-6</v>
      </c>
      <c r="DW60" s="253">
        <f t="shared" si="74"/>
        <v>3.4488437592461452E-6</v>
      </c>
      <c r="DX60" s="253">
        <f t="shared" si="74"/>
        <v>3.4488318645387039E-6</v>
      </c>
      <c r="DY60" s="253">
        <f t="shared" si="74"/>
        <v>3.448819969942285E-6</v>
      </c>
      <c r="DZ60" s="253">
        <f t="shared" si="74"/>
        <v>3.4488080753458661E-6</v>
      </c>
      <c r="EA60" s="253">
        <f t="shared" si="74"/>
        <v>3.4487961807494472E-6</v>
      </c>
      <c r="EB60" s="253">
        <f t="shared" si="74"/>
        <v>3.4487842861530282E-6</v>
      </c>
      <c r="EC60" s="253">
        <f t="shared" si="74"/>
        <v>3.4487723917786539E-6</v>
      </c>
      <c r="ED60" s="253">
        <f t="shared" si="74"/>
        <v>3.4487604972932573E-6</v>
      </c>
      <c r="EE60" s="253">
        <f t="shared" si="22"/>
        <v>1.9345684606486557E-6</v>
      </c>
      <c r="EF60" s="253">
        <f t="shared" si="23"/>
        <v>1.9345647180868397E-6</v>
      </c>
      <c r="EG60" s="253">
        <f t="shared" ref="EG60:EP60" si="75">1-(1-$N8)^(EG$55/12)-(1-(1-$N8)^(EF$55/12))</f>
        <v>1.934560975636046E-6</v>
      </c>
      <c r="EH60" s="253">
        <f t="shared" si="75"/>
        <v>1.9345572329632077E-6</v>
      </c>
      <c r="EI60" s="253">
        <f t="shared" si="75"/>
        <v>1.934553490512414E-6</v>
      </c>
      <c r="EJ60" s="253">
        <f t="shared" si="75"/>
        <v>1.934549747950598E-6</v>
      </c>
      <c r="EK60" s="253">
        <f t="shared" si="75"/>
        <v>1.9345460054998043E-6</v>
      </c>
      <c r="EL60" s="253">
        <f t="shared" si="75"/>
        <v>1.934542262826966E-6</v>
      </c>
      <c r="EM60" s="253">
        <f t="shared" si="75"/>
        <v>1.9345385204871945E-6</v>
      </c>
      <c r="EN60" s="253">
        <f t="shared" si="75"/>
        <v>1.9345347779253785E-6</v>
      </c>
      <c r="EO60" s="253">
        <f t="shared" si="75"/>
        <v>1.9345310354745848E-6</v>
      </c>
      <c r="EP60" s="253">
        <f t="shared" si="75"/>
        <v>1.9345272929127688E-6</v>
      </c>
      <c r="EQ60" s="253">
        <f t="shared" si="25"/>
        <v>1.0913056703865109E-6</v>
      </c>
      <c r="ER60" s="253">
        <f t="shared" si="26"/>
        <v>1.0913044794502724E-6</v>
      </c>
      <c r="ES60" s="253">
        <f t="shared" ref="ES60:FB60" si="76">1-(1-$O8)^(ES$55/12)-(1-(1-$O8)^(ER$55/12))</f>
        <v>1.0913032885140339E-6</v>
      </c>
      <c r="ET60" s="253">
        <f t="shared" si="76"/>
        <v>1.0913020974667731E-6</v>
      </c>
      <c r="EU60" s="253">
        <f t="shared" si="76"/>
        <v>1.0913009066415569E-6</v>
      </c>
      <c r="EV60" s="253">
        <f t="shared" si="76"/>
        <v>1.0912997155942961E-6</v>
      </c>
      <c r="EW60" s="253">
        <f t="shared" si="76"/>
        <v>1.0912985247690798E-6</v>
      </c>
      <c r="EX60" s="253">
        <f t="shared" si="76"/>
        <v>1.091297333721819E-6</v>
      </c>
      <c r="EY60" s="253">
        <f t="shared" si="76"/>
        <v>1.0912961428966028E-6</v>
      </c>
      <c r="EZ60" s="253">
        <f t="shared" si="76"/>
        <v>1.091294951849342E-6</v>
      </c>
      <c r="FA60" s="253">
        <f t="shared" si="76"/>
        <v>1.0912937610241258E-6</v>
      </c>
      <c r="FB60" s="253">
        <f t="shared" si="76"/>
        <v>1.091292569976865E-6</v>
      </c>
      <c r="FC60" s="253">
        <f t="shared" si="28"/>
        <v>6.1858774047518494E-7</v>
      </c>
      <c r="FD60" s="253">
        <f t="shared" si="29"/>
        <v>6.1858735778130836E-7</v>
      </c>
      <c r="FE60" s="253">
        <f t="shared" ref="FE60:FN60" si="77">1-(1-$P8)^(FE$55/12)-(1-(1-$P8)^(FD$55/12))</f>
        <v>6.1858697519845407E-7</v>
      </c>
      <c r="FF60" s="253">
        <f t="shared" si="77"/>
        <v>6.1858659250457748E-7</v>
      </c>
      <c r="FG60" s="253">
        <f t="shared" si="77"/>
        <v>6.185862099217232E-7</v>
      </c>
      <c r="FH60" s="253">
        <f t="shared" si="77"/>
        <v>6.1858582722784661E-7</v>
      </c>
      <c r="FI60" s="253">
        <f t="shared" si="77"/>
        <v>6.1858544453397002E-7</v>
      </c>
      <c r="FJ60" s="253">
        <f t="shared" si="77"/>
        <v>6.1858506195111573E-7</v>
      </c>
      <c r="FK60" s="253">
        <f t="shared" si="77"/>
        <v>6.1858467925723915E-7</v>
      </c>
      <c r="FL60" s="253">
        <f t="shared" si="77"/>
        <v>6.1858429667438486E-7</v>
      </c>
      <c r="FM60" s="253">
        <f t="shared" si="77"/>
        <v>6.1858391398050827E-7</v>
      </c>
      <c r="FN60" s="253">
        <f t="shared" si="77"/>
        <v>6.1858353128663168E-7</v>
      </c>
      <c r="FO60" s="253">
        <f t="shared" si="31"/>
        <v>3.5209472626362981E-7</v>
      </c>
      <c r="FP60" s="253">
        <f t="shared" si="32"/>
        <v>3.5209460236274026E-7</v>
      </c>
      <c r="FQ60" s="253">
        <f t="shared" ref="FQ60:FZ60" si="78">1-(1-$Q8)^(FQ$55/12)-(1-(1-$Q8)^(FP$55/12))</f>
        <v>3.5209447835082841E-7</v>
      </c>
      <c r="FR60" s="253">
        <f t="shared" si="78"/>
        <v>3.5209435433891656E-7</v>
      </c>
      <c r="FS60" s="253">
        <f t="shared" si="78"/>
        <v>3.5209423043802701E-7</v>
      </c>
      <c r="FT60" s="253">
        <f t="shared" si="78"/>
        <v>3.5209410642611516E-7</v>
      </c>
      <c r="FU60" s="253">
        <f t="shared" si="78"/>
        <v>3.5209398252522561E-7</v>
      </c>
      <c r="FV60" s="253">
        <f t="shared" si="78"/>
        <v>3.5209385851331376E-7</v>
      </c>
      <c r="FW60" s="253">
        <f t="shared" si="78"/>
        <v>3.5209373450140191E-7</v>
      </c>
      <c r="FX60" s="253">
        <f t="shared" si="78"/>
        <v>3.5209361060051236E-7</v>
      </c>
      <c r="FY60" s="253">
        <f t="shared" si="78"/>
        <v>3.5209348658860051E-7</v>
      </c>
      <c r="FZ60" s="253">
        <f t="shared" si="78"/>
        <v>3.5209336257668866E-7</v>
      </c>
    </row>
    <row r="61" spans="2:182" x14ac:dyDescent="0.2">
      <c r="B61" s="245" t="s">
        <v>18</v>
      </c>
      <c r="C61" s="259">
        <f t="shared" si="0"/>
        <v>9.4143964011949022E-3</v>
      </c>
      <c r="D61" s="259">
        <f t="shared" ref="D61:N61" si="79">1-(1-$C9)^(D$56/12)-(1-(1-$C9)^(C$56/12))</f>
        <v>9.3257655415960317E-3</v>
      </c>
      <c r="E61" s="259">
        <f t="shared" si="79"/>
        <v>9.2379690880428633E-3</v>
      </c>
      <c r="F61" s="259">
        <f t="shared" si="79"/>
        <v>9.1509991851060901E-3</v>
      </c>
      <c r="G61" s="259">
        <f t="shared" si="79"/>
        <v>9.0648480513104701E-3</v>
      </c>
      <c r="H61" s="259">
        <f t="shared" si="79"/>
        <v>8.9795079784388276E-3</v>
      </c>
      <c r="I61" s="259">
        <f t="shared" si="79"/>
        <v>8.8949713308420497E-3</v>
      </c>
      <c r="J61" s="259">
        <f t="shared" si="79"/>
        <v>8.8112305447562989E-3</v>
      </c>
      <c r="K61" s="259">
        <f t="shared" si="79"/>
        <v>8.728278127625666E-3</v>
      </c>
      <c r="L61" s="259">
        <f t="shared" si="79"/>
        <v>8.646106657432262E-3</v>
      </c>
      <c r="M61" s="259">
        <f t="shared" si="79"/>
        <v>8.5647087820321932E-3</v>
      </c>
      <c r="N61" s="259">
        <f t="shared" si="79"/>
        <v>8.4840772184974211E-3</v>
      </c>
      <c r="O61" s="259">
        <f t="shared" si="2"/>
        <v>5.3889814947726267E-3</v>
      </c>
      <c r="P61" s="253">
        <f t="shared" ref="P61:Z61" si="80">1-(1-$D9)^(P$55/12)-(1-(1-$D9)^(O$55/12))</f>
        <v>5.3599403732217388E-3</v>
      </c>
      <c r="Q61" s="253">
        <f t="shared" si="80"/>
        <v>5.3310557537372683E-3</v>
      </c>
      <c r="R61" s="253">
        <f t="shared" si="80"/>
        <v>5.3023267929327433E-3</v>
      </c>
      <c r="S61" s="253">
        <f t="shared" si="80"/>
        <v>5.2737526519665012E-3</v>
      </c>
      <c r="T61" s="253">
        <f t="shared" si="80"/>
        <v>5.2453324965170411E-3</v>
      </c>
      <c r="U61" s="253">
        <f t="shared" si="80"/>
        <v>5.2170654967592656E-3</v>
      </c>
      <c r="V61" s="253">
        <f t="shared" si="80"/>
        <v>5.1889508273402773E-3</v>
      </c>
      <c r="W61" s="253">
        <f t="shared" si="80"/>
        <v>5.1609876673545108E-3</v>
      </c>
      <c r="X61" s="253">
        <f t="shared" si="80"/>
        <v>5.1331752003203057E-3</v>
      </c>
      <c r="Y61" s="253">
        <f t="shared" si="80"/>
        <v>5.1055126141563711E-3</v>
      </c>
      <c r="Z61" s="253">
        <f t="shared" si="80"/>
        <v>5.07799910115736E-3</v>
      </c>
      <c r="AA61" s="253">
        <f t="shared" si="4"/>
        <v>3.906898736136255E-3</v>
      </c>
      <c r="AB61" s="253">
        <f t="shared" ref="AB61:AL61" si="81">1-(1-$E9)^(AB$55/12)-(1-(1-$E9)^(AA$55/12))</f>
        <v>3.8916348784019394E-3</v>
      </c>
      <c r="AC61" s="253">
        <f t="shared" si="81"/>
        <v>3.8764306550139738E-3</v>
      </c>
      <c r="AD61" s="253">
        <f t="shared" si="81"/>
        <v>3.8612858329871713E-3</v>
      </c>
      <c r="AE61" s="253">
        <f t="shared" si="81"/>
        <v>3.8462001802463952E-3</v>
      </c>
      <c r="AF61" s="253">
        <f t="shared" si="81"/>
        <v>3.8311734656232277E-3</v>
      </c>
      <c r="AG61" s="253">
        <f t="shared" si="81"/>
        <v>3.8162054588525285E-3</v>
      </c>
      <c r="AH61" s="253">
        <f t="shared" si="81"/>
        <v>3.801295930568438E-3</v>
      </c>
      <c r="AI61" s="253">
        <f t="shared" si="81"/>
        <v>3.7864446523017126E-3</v>
      </c>
      <c r="AJ61" s="253">
        <f t="shared" si="81"/>
        <v>3.771651396475062E-3</v>
      </c>
      <c r="AK61" s="253">
        <f t="shared" si="81"/>
        <v>3.7569159364011506E-3</v>
      </c>
      <c r="AL61" s="253">
        <f t="shared" si="81"/>
        <v>3.7422380462773797E-3</v>
      </c>
      <c r="AM61" s="253">
        <f t="shared" si="6"/>
        <v>3.1141760685849951E-3</v>
      </c>
      <c r="AN61" s="253">
        <f t="shared" ref="AN61:AX61" si="82">1-(1-$F9)^(AN$55/12)-(1-(1-$F9)^(AM$55/12))</f>
        <v>3.1044779759987762E-3</v>
      </c>
      <c r="AO61" s="253">
        <f t="shared" si="82"/>
        <v>3.0948100849804705E-3</v>
      </c>
      <c r="AP61" s="253">
        <f t="shared" si="82"/>
        <v>3.0851723014770904E-3</v>
      </c>
      <c r="AQ61" s="253">
        <f t="shared" si="82"/>
        <v>3.0755645317283031E-3</v>
      </c>
      <c r="AR61" s="253">
        <f t="shared" si="82"/>
        <v>3.0659866822662085E-3</v>
      </c>
      <c r="AS61" s="253">
        <f t="shared" si="82"/>
        <v>3.0564386599136739E-3</v>
      </c>
      <c r="AT61" s="253">
        <f t="shared" si="82"/>
        <v>3.04692037178389E-3</v>
      </c>
      <c r="AU61" s="253">
        <f t="shared" si="82"/>
        <v>3.0374317252792604E-3</v>
      </c>
      <c r="AV61" s="253">
        <f t="shared" si="82"/>
        <v>3.0279726280904029E-3</v>
      </c>
      <c r="AW61" s="253">
        <f t="shared" si="82"/>
        <v>3.0185429881957049E-3</v>
      </c>
      <c r="AX61" s="253">
        <f t="shared" si="82"/>
        <v>3.0091427138597693E-3</v>
      </c>
      <c r="AY61" s="253">
        <f t="shared" si="8"/>
        <v>2.6134812105895744E-3</v>
      </c>
      <c r="AZ61" s="253">
        <f t="shared" ref="AZ61:BJ61" si="83">1-(1-$G9)^(AZ$55/12)-(1-(1-$G9)^(AY$55/12))</f>
        <v>2.6066509265515458E-3</v>
      </c>
      <c r="BA61" s="253">
        <f t="shared" si="83"/>
        <v>2.5998384933323404E-3</v>
      </c>
      <c r="BB61" s="253">
        <f t="shared" si="83"/>
        <v>2.5930438642794984E-3</v>
      </c>
      <c r="BC61" s="253">
        <f t="shared" si="83"/>
        <v>2.5862669928620186E-3</v>
      </c>
      <c r="BD61" s="253">
        <f t="shared" si="83"/>
        <v>2.57950783267058E-3</v>
      </c>
      <c r="BE61" s="253">
        <f t="shared" si="83"/>
        <v>2.5727663374173204E-3</v>
      </c>
      <c r="BF61" s="253">
        <f t="shared" si="83"/>
        <v>2.5660424609351695E-3</v>
      </c>
      <c r="BG61" s="253">
        <f t="shared" si="83"/>
        <v>2.5593361571779605E-3</v>
      </c>
      <c r="BH61" s="253">
        <f t="shared" si="83"/>
        <v>2.5526473802196525E-3</v>
      </c>
      <c r="BI61" s="253">
        <f t="shared" si="83"/>
        <v>2.5459760842542201E-3</v>
      </c>
      <c r="BJ61" s="253">
        <f t="shared" si="83"/>
        <v>2.5393222235953194E-3</v>
      </c>
      <c r="BK61" s="253">
        <f t="shared" si="10"/>
        <v>2.2655122994407195E-3</v>
      </c>
      <c r="BL61" s="253">
        <f t="shared" ref="BL61:BV61" si="84">1-(1-$H9)^(BL$55/12)-(1-(1-$H9)^(BK$55/12))</f>
        <v>2.2603797534617165E-3</v>
      </c>
      <c r="BM61" s="253">
        <f t="shared" si="84"/>
        <v>2.2552588353288439E-3</v>
      </c>
      <c r="BN61" s="253">
        <f t="shared" si="84"/>
        <v>2.2501495186990628E-3</v>
      </c>
      <c r="BO61" s="253">
        <f t="shared" si="84"/>
        <v>2.2450517772888423E-3</v>
      </c>
      <c r="BP61" s="253">
        <f t="shared" si="84"/>
        <v>2.2399655848744926E-3</v>
      </c>
      <c r="BQ61" s="253">
        <f t="shared" si="84"/>
        <v>2.2348909152917207E-3</v>
      </c>
      <c r="BR61" s="253">
        <f t="shared" si="84"/>
        <v>2.2298277424350754E-3</v>
      </c>
      <c r="BS61" s="253">
        <f t="shared" si="84"/>
        <v>2.2247760402590577E-3</v>
      </c>
      <c r="BT61" s="253">
        <f t="shared" si="84"/>
        <v>2.2197357827763442E-3</v>
      </c>
      <c r="BU61" s="253">
        <f t="shared" si="84"/>
        <v>2.2147069440588973E-3</v>
      </c>
      <c r="BV61" s="253">
        <f t="shared" si="84"/>
        <v>2.2096894982375215E-3</v>
      </c>
      <c r="BW61" s="253">
        <f t="shared" si="12"/>
        <v>2.0081146162145291E-3</v>
      </c>
      <c r="BX61" s="253">
        <f t="shared" ref="BX61:CH61" si="85">1-(1-$I9)^(BX$55/12)-(1-(1-$I9)^(BW$55/12))</f>
        <v>2.0040820919027258E-3</v>
      </c>
      <c r="BY61" s="253">
        <f t="shared" si="85"/>
        <v>2.0000576653619317E-3</v>
      </c>
      <c r="BZ61" s="253">
        <f t="shared" si="85"/>
        <v>1.9960413203308214E-3</v>
      </c>
      <c r="CA61" s="253">
        <f t="shared" si="85"/>
        <v>1.9920330405808206E-3</v>
      </c>
      <c r="CB61" s="253">
        <f t="shared" si="85"/>
        <v>1.9880328099161071E-3</v>
      </c>
      <c r="CC61" s="253">
        <f t="shared" si="85"/>
        <v>1.9840406121729437E-3</v>
      </c>
      <c r="CD61" s="253">
        <f t="shared" si="85"/>
        <v>1.9800564312205671E-3</v>
      </c>
      <c r="CE61" s="253">
        <f t="shared" si="85"/>
        <v>1.9760802509600772E-3</v>
      </c>
      <c r="CF61" s="253">
        <f t="shared" si="85"/>
        <v>1.9721120553253257E-3</v>
      </c>
      <c r="CG61" s="253">
        <f t="shared" si="85"/>
        <v>1.9681518282821386E-3</v>
      </c>
      <c r="CH61" s="253">
        <f t="shared" si="85"/>
        <v>1.9641995538288715E-3</v>
      </c>
      <c r="CI61" s="253">
        <f t="shared" si="14"/>
        <v>1.8091452161612676E-3</v>
      </c>
      <c r="CJ61" s="253">
        <f t="shared" ref="CJ61:CT61" si="86">1-(1-$J9)^(CJ$55/12)-(1-(1-$J9)^(CI$55/12))</f>
        <v>1.8058722097481494E-3</v>
      </c>
      <c r="CK61" s="253">
        <f t="shared" si="86"/>
        <v>1.80260512467878E-3</v>
      </c>
      <c r="CL61" s="253">
        <f t="shared" si="86"/>
        <v>1.7993439502409503E-3</v>
      </c>
      <c r="CM61" s="253">
        <f t="shared" si="86"/>
        <v>1.7960886757411032E-3</v>
      </c>
      <c r="CN61" s="253">
        <f t="shared" si="86"/>
        <v>1.7928392905055546E-3</v>
      </c>
      <c r="CO61" s="253">
        <f t="shared" si="86"/>
        <v>1.7895957838798271E-3</v>
      </c>
      <c r="CP61" s="253">
        <f t="shared" si="86"/>
        <v>1.7863581452285393E-3</v>
      </c>
      <c r="CQ61" s="253">
        <f t="shared" si="86"/>
        <v>1.7831263639357386E-3</v>
      </c>
      <c r="CR61" s="253">
        <f t="shared" si="86"/>
        <v>1.7799004294046794E-3</v>
      </c>
      <c r="CS61" s="253">
        <f t="shared" si="86"/>
        <v>1.7766803310574897E-3</v>
      </c>
      <c r="CT61" s="253">
        <f t="shared" si="86"/>
        <v>1.7734660583359485E-3</v>
      </c>
      <c r="CU61" s="253">
        <f t="shared" si="16"/>
        <v>1.650220102514921E-3</v>
      </c>
      <c r="CV61" s="253">
        <f t="shared" ref="CV61:DF61" si="87">1-(1-$K9)^(CV$55/12)-(1-(1-$K9)^(CU$55/12))</f>
        <v>1.647496876128085E-3</v>
      </c>
      <c r="CW61" s="253">
        <f t="shared" si="87"/>
        <v>1.6447781436643716E-3</v>
      </c>
      <c r="CX61" s="253">
        <f t="shared" si="87"/>
        <v>1.6420638977074908E-3</v>
      </c>
      <c r="CY61" s="253">
        <f t="shared" si="87"/>
        <v>1.6393541308539206E-3</v>
      </c>
      <c r="CZ61" s="253">
        <f t="shared" si="87"/>
        <v>1.6366488357120179E-3</v>
      </c>
      <c r="DA61" s="253">
        <f t="shared" si="87"/>
        <v>1.6339480049024635E-3</v>
      </c>
      <c r="DB61" s="253">
        <f t="shared" si="87"/>
        <v>1.6312516310584835E-3</v>
      </c>
      <c r="DC61" s="253">
        <f t="shared" si="87"/>
        <v>1.6285597068245172E-3</v>
      </c>
      <c r="DD61" s="253">
        <f t="shared" si="87"/>
        <v>1.6258722248582158E-3</v>
      </c>
      <c r="DE61" s="253">
        <f t="shared" si="87"/>
        <v>1.6231891778286656E-3</v>
      </c>
      <c r="DF61" s="253">
        <f t="shared" si="87"/>
        <v>1.6205105584171653E-3</v>
      </c>
      <c r="DG61" s="253">
        <f t="shared" si="18"/>
        <v>1.5200228533602811E-3</v>
      </c>
      <c r="DH61" s="253">
        <f t="shared" ref="DH61:DR61" si="88">1-(1-$L9)^(DH$55/12)-(1-(1-$L9)^(DG$55/12))</f>
        <v>1.5177123838854278E-3</v>
      </c>
      <c r="DI61" s="253">
        <f t="shared" si="88"/>
        <v>1.515405426377181E-3</v>
      </c>
      <c r="DJ61" s="253">
        <f t="shared" si="88"/>
        <v>1.5131019754970332E-3</v>
      </c>
      <c r="DK61" s="253">
        <f t="shared" si="88"/>
        <v>1.5108020259148036E-3</v>
      </c>
      <c r="DL61" s="253">
        <f t="shared" si="88"/>
        <v>1.5085055723084162E-3</v>
      </c>
      <c r="DM61" s="253">
        <f t="shared" si="88"/>
        <v>1.5062126093641215E-3</v>
      </c>
      <c r="DN61" s="253">
        <f t="shared" si="88"/>
        <v>1.5039231317759416E-3</v>
      </c>
      <c r="DO61" s="253">
        <f t="shared" si="88"/>
        <v>1.5016371342457813E-3</v>
      </c>
      <c r="DP61" s="253">
        <f t="shared" si="88"/>
        <v>1.4993546114844269E-3</v>
      </c>
      <c r="DQ61" s="253">
        <f t="shared" si="88"/>
        <v>1.4970755582096595E-3</v>
      </c>
      <c r="DR61" s="253">
        <f t="shared" si="88"/>
        <v>1.4947999691479197E-3</v>
      </c>
      <c r="DS61" s="253">
        <f t="shared" si="20"/>
        <v>1.4111853649467765E-3</v>
      </c>
      <c r="DT61" s="253">
        <f t="shared" ref="DT61:ED61" si="89">1-(1-$M9)^(DT$55/12)-(1-(1-$M9)^(DS$55/12))</f>
        <v>1.4091939208126236E-3</v>
      </c>
      <c r="DU61" s="253">
        <f t="shared" si="89"/>
        <v>1.4072052869751328E-3</v>
      </c>
      <c r="DV61" s="253">
        <f t="shared" si="89"/>
        <v>1.4052194594686984E-3</v>
      </c>
      <c r="DW61" s="253">
        <f t="shared" si="89"/>
        <v>1.4032364343329329E-3</v>
      </c>
      <c r="DX61" s="253">
        <f t="shared" si="89"/>
        <v>1.4012562076132218E-3</v>
      </c>
      <c r="DY61" s="253">
        <f t="shared" si="89"/>
        <v>1.3992787753605018E-3</v>
      </c>
      <c r="DZ61" s="253">
        <f t="shared" si="89"/>
        <v>1.3973041336312608E-3</v>
      </c>
      <c r="EA61" s="253">
        <f t="shared" si="89"/>
        <v>1.3953322784875377E-3</v>
      </c>
      <c r="EB61" s="253">
        <f t="shared" si="89"/>
        <v>1.3933632059969225E-3</v>
      </c>
      <c r="EC61" s="253">
        <f t="shared" si="89"/>
        <v>1.3913969122324454E-3</v>
      </c>
      <c r="ED61" s="253">
        <f t="shared" si="89"/>
        <v>1.3894333932731318E-3</v>
      </c>
      <c r="EE61" s="253">
        <f t="shared" si="22"/>
        <v>1.3186927620676414E-3</v>
      </c>
      <c r="EF61" s="253">
        <f t="shared" si="23"/>
        <v>1.3169538114669033E-3</v>
      </c>
      <c r="EG61" s="253">
        <f t="shared" ref="EG61:EP61" si="90">1-(1-$N9)^(EG$55/12)-(1-(1-$N9)^(EF$55/12))</f>
        <v>1.3152171540077306E-3</v>
      </c>
      <c r="EH61" s="253">
        <f t="shared" si="90"/>
        <v>1.3134827866662091E-3</v>
      </c>
      <c r="EI61" s="253">
        <f t="shared" si="90"/>
        <v>1.311750706422421E-3</v>
      </c>
      <c r="EJ61" s="253">
        <f t="shared" si="90"/>
        <v>1.3100209102601124E-3</v>
      </c>
      <c r="EK61" s="253">
        <f t="shared" si="90"/>
        <v>1.3082933951675813E-3</v>
      </c>
      <c r="EL61" s="253">
        <f t="shared" si="90"/>
        <v>1.3065681581367894E-3</v>
      </c>
      <c r="EM61" s="253">
        <f t="shared" si="90"/>
        <v>1.3048451961634733E-3</v>
      </c>
      <c r="EN61" s="253">
        <f t="shared" si="90"/>
        <v>1.3031245062476993E-3</v>
      </c>
      <c r="EO61" s="253">
        <f t="shared" si="90"/>
        <v>1.3014060853931975E-3</v>
      </c>
      <c r="EP61" s="253">
        <f t="shared" si="90"/>
        <v>1.2996899306079168E-3</v>
      </c>
      <c r="EQ61" s="253">
        <f t="shared" si="25"/>
        <v>1.2390068863651349E-3</v>
      </c>
      <c r="ER61" s="253">
        <f t="shared" si="26"/>
        <v>1.2374717483008002E-3</v>
      </c>
      <c r="ES61" s="253">
        <f t="shared" ref="ES61:FB61" si="91">1-(1-$O9)^(ES$55/12)-(1-(1-$O9)^(ER$55/12))</f>
        <v>1.2359385122828748E-3</v>
      </c>
      <c r="ET61" s="253">
        <f t="shared" si="91"/>
        <v>1.2344071759550213E-3</v>
      </c>
      <c r="EU61" s="253">
        <f t="shared" si="91"/>
        <v>1.2328777369634558E-3</v>
      </c>
      <c r="EV61" s="253">
        <f t="shared" si="91"/>
        <v>1.2313501929573922E-3</v>
      </c>
      <c r="EW61" s="253">
        <f t="shared" si="91"/>
        <v>1.2298245415887088E-3</v>
      </c>
      <c r="EX61" s="253">
        <f t="shared" si="91"/>
        <v>1.2283007805126145E-3</v>
      </c>
      <c r="EY61" s="253">
        <f t="shared" si="91"/>
        <v>1.2267789073870938E-3</v>
      </c>
      <c r="EZ61" s="253">
        <f t="shared" si="91"/>
        <v>1.2252589198727959E-3</v>
      </c>
      <c r="FA61" s="253">
        <f t="shared" si="91"/>
        <v>1.2237408156334784E-3</v>
      </c>
      <c r="FB61" s="253">
        <f t="shared" si="91"/>
        <v>1.2222245923357855E-3</v>
      </c>
      <c r="FC61" s="253">
        <f t="shared" si="28"/>
        <v>1.169556065221844E-3</v>
      </c>
      <c r="FD61" s="253">
        <f t="shared" si="29"/>
        <v>1.1681882038321323E-3</v>
      </c>
      <c r="FE61" s="253">
        <f t="shared" ref="FE61:FN61" si="92">1-(1-$P9)^(FE$55/12)-(1-(1-$P9)^(FD$55/12))</f>
        <v>1.1668219422330539E-3</v>
      </c>
      <c r="FF61" s="253">
        <f t="shared" si="92"/>
        <v>1.1654572785534389E-3</v>
      </c>
      <c r="FG61" s="253">
        <f t="shared" si="92"/>
        <v>1.164094210924671E-3</v>
      </c>
      <c r="FH61" s="253">
        <f t="shared" si="92"/>
        <v>1.1627327374796881E-3</v>
      </c>
      <c r="FI61" s="253">
        <f t="shared" si="92"/>
        <v>1.1613728563543146E-3</v>
      </c>
      <c r="FJ61" s="253">
        <f t="shared" si="92"/>
        <v>1.1600145656862626E-3</v>
      </c>
      <c r="FK61" s="253">
        <f t="shared" si="92"/>
        <v>1.1586578636151312E-3</v>
      </c>
      <c r="FL61" s="253">
        <f t="shared" si="92"/>
        <v>1.1573027482832954E-3</v>
      </c>
      <c r="FM61" s="253">
        <f t="shared" si="92"/>
        <v>1.1559492178346842E-3</v>
      </c>
      <c r="FN61" s="253">
        <f t="shared" si="92"/>
        <v>1.1545972704158913E-3</v>
      </c>
      <c r="FO61" s="253">
        <f t="shared" si="31"/>
        <v>1.1084237079728165E-3</v>
      </c>
      <c r="FP61" s="253">
        <f t="shared" si="32"/>
        <v>1.1071951048564621E-3</v>
      </c>
      <c r="FQ61" s="253">
        <f t="shared" ref="FQ61:FZ61" si="93">1-(1-$Q9)^(FQ$55/12)-(1-(1-$Q9)^(FP$55/12))</f>
        <v>1.1059678635527703E-3</v>
      </c>
      <c r="FR61" s="253">
        <f t="shared" si="93"/>
        <v>1.104741982552615E-3</v>
      </c>
      <c r="FS61" s="253">
        <f t="shared" si="93"/>
        <v>1.1035174603479803E-3</v>
      </c>
      <c r="FT61" s="253">
        <f t="shared" si="93"/>
        <v>1.1022942954327375E-3</v>
      </c>
      <c r="FU61" s="253">
        <f t="shared" si="93"/>
        <v>1.1010724863025345E-3</v>
      </c>
      <c r="FV61" s="253">
        <f t="shared" si="93"/>
        <v>1.0998520314545734E-3</v>
      </c>
      <c r="FW61" s="253">
        <f t="shared" si="93"/>
        <v>1.0986329293876107E-3</v>
      </c>
      <c r="FX61" s="253">
        <f t="shared" si="93"/>
        <v>1.0974151786022901E-3</v>
      </c>
      <c r="FY61" s="253">
        <f t="shared" si="93"/>
        <v>1.0961987776008097E-3</v>
      </c>
      <c r="FZ61" s="253">
        <f t="shared" si="93"/>
        <v>1.0949837248871441E-3</v>
      </c>
    </row>
    <row r="62" spans="2:182" x14ac:dyDescent="0.2">
      <c r="B62" s="245" t="s">
        <v>146</v>
      </c>
      <c r="C62" s="259">
        <f t="shared" si="0"/>
        <v>9.4143964011949022E-3</v>
      </c>
      <c r="D62" s="259">
        <f t="shared" ref="D62:N62" si="94">1-(1-$C10)^(D$56/12)-(1-(1-$C10)^(C$56/12))</f>
        <v>9.3257655415960317E-3</v>
      </c>
      <c r="E62" s="259">
        <f t="shared" si="94"/>
        <v>9.2379690880428633E-3</v>
      </c>
      <c r="F62" s="259">
        <f t="shared" si="94"/>
        <v>9.1509991851060901E-3</v>
      </c>
      <c r="G62" s="259">
        <f t="shared" si="94"/>
        <v>9.0648480513104701E-3</v>
      </c>
      <c r="H62" s="259">
        <f t="shared" si="94"/>
        <v>8.9795079784388276E-3</v>
      </c>
      <c r="I62" s="259">
        <f t="shared" si="94"/>
        <v>8.8949713308420497E-3</v>
      </c>
      <c r="J62" s="259">
        <f t="shared" si="94"/>
        <v>8.8112305447562989E-3</v>
      </c>
      <c r="K62" s="259">
        <f t="shared" si="94"/>
        <v>8.728278127625666E-3</v>
      </c>
      <c r="L62" s="259">
        <f t="shared" si="94"/>
        <v>8.646106657432262E-3</v>
      </c>
      <c r="M62" s="259">
        <f t="shared" si="94"/>
        <v>8.5647087820321932E-3</v>
      </c>
      <c r="N62" s="259">
        <f t="shared" si="94"/>
        <v>8.4840772184974211E-3</v>
      </c>
      <c r="O62" s="259">
        <f t="shared" si="2"/>
        <v>5.3889814947726267E-3</v>
      </c>
      <c r="P62" s="253">
        <f t="shared" ref="P62:Z62" si="95">1-(1-$D10)^(P$55/12)-(1-(1-$D10)^(O$55/12))</f>
        <v>5.3599403732217388E-3</v>
      </c>
      <c r="Q62" s="253">
        <f t="shared" si="95"/>
        <v>5.3310557537372683E-3</v>
      </c>
      <c r="R62" s="253">
        <f t="shared" si="95"/>
        <v>5.3023267929327433E-3</v>
      </c>
      <c r="S62" s="253">
        <f t="shared" si="95"/>
        <v>5.2737526519665012E-3</v>
      </c>
      <c r="T62" s="253">
        <f t="shared" si="95"/>
        <v>5.2453324965170411E-3</v>
      </c>
      <c r="U62" s="253">
        <f t="shared" si="95"/>
        <v>5.2170654967592656E-3</v>
      </c>
      <c r="V62" s="253">
        <f t="shared" si="95"/>
        <v>5.1889508273402773E-3</v>
      </c>
      <c r="W62" s="253">
        <f t="shared" si="95"/>
        <v>5.1609876673545108E-3</v>
      </c>
      <c r="X62" s="253">
        <f t="shared" si="95"/>
        <v>5.1331752003203057E-3</v>
      </c>
      <c r="Y62" s="253">
        <f t="shared" si="95"/>
        <v>5.1055126141563711E-3</v>
      </c>
      <c r="Z62" s="253">
        <f t="shared" si="95"/>
        <v>5.07799910115736E-3</v>
      </c>
      <c r="AA62" s="253">
        <f t="shared" si="4"/>
        <v>3.906898736136255E-3</v>
      </c>
      <c r="AB62" s="253">
        <f t="shared" ref="AB62:AL62" si="96">1-(1-$E10)^(AB$55/12)-(1-(1-$E10)^(AA$55/12))</f>
        <v>3.8916348784019394E-3</v>
      </c>
      <c r="AC62" s="253">
        <f t="shared" si="96"/>
        <v>3.8764306550139738E-3</v>
      </c>
      <c r="AD62" s="253">
        <f t="shared" si="96"/>
        <v>3.8612858329871713E-3</v>
      </c>
      <c r="AE62" s="253">
        <f t="shared" si="96"/>
        <v>3.8462001802463952E-3</v>
      </c>
      <c r="AF62" s="253">
        <f t="shared" si="96"/>
        <v>3.8311734656232277E-3</v>
      </c>
      <c r="AG62" s="253">
        <f t="shared" si="96"/>
        <v>3.8162054588525285E-3</v>
      </c>
      <c r="AH62" s="253">
        <f t="shared" si="96"/>
        <v>3.801295930568438E-3</v>
      </c>
      <c r="AI62" s="253">
        <f t="shared" si="96"/>
        <v>3.7864446523017126E-3</v>
      </c>
      <c r="AJ62" s="253">
        <f t="shared" si="96"/>
        <v>3.771651396475062E-3</v>
      </c>
      <c r="AK62" s="253">
        <f t="shared" si="96"/>
        <v>3.7569159364011506E-3</v>
      </c>
      <c r="AL62" s="253">
        <f t="shared" si="96"/>
        <v>3.7422380462773797E-3</v>
      </c>
      <c r="AM62" s="253">
        <f t="shared" si="6"/>
        <v>3.1141760685849951E-3</v>
      </c>
      <c r="AN62" s="253">
        <f t="shared" ref="AN62:AX62" si="97">1-(1-$F10)^(AN$55/12)-(1-(1-$F10)^(AM$55/12))</f>
        <v>3.1044779759987762E-3</v>
      </c>
      <c r="AO62" s="253">
        <f t="shared" si="97"/>
        <v>3.0948100849804705E-3</v>
      </c>
      <c r="AP62" s="253">
        <f t="shared" si="97"/>
        <v>3.0851723014770904E-3</v>
      </c>
      <c r="AQ62" s="253">
        <f t="shared" si="97"/>
        <v>3.0755645317283031E-3</v>
      </c>
      <c r="AR62" s="253">
        <f t="shared" si="97"/>
        <v>3.0659866822662085E-3</v>
      </c>
      <c r="AS62" s="253">
        <f t="shared" si="97"/>
        <v>3.0564386599136739E-3</v>
      </c>
      <c r="AT62" s="253">
        <f t="shared" si="97"/>
        <v>3.04692037178389E-3</v>
      </c>
      <c r="AU62" s="253">
        <f t="shared" si="97"/>
        <v>3.0374317252792604E-3</v>
      </c>
      <c r="AV62" s="253">
        <f t="shared" si="97"/>
        <v>3.0279726280904029E-3</v>
      </c>
      <c r="AW62" s="253">
        <f t="shared" si="97"/>
        <v>3.0185429881957049E-3</v>
      </c>
      <c r="AX62" s="253">
        <f t="shared" si="97"/>
        <v>3.0091427138597693E-3</v>
      </c>
      <c r="AY62" s="253">
        <f t="shared" si="8"/>
        <v>2.6134812105895744E-3</v>
      </c>
      <c r="AZ62" s="253">
        <f t="shared" ref="AZ62:BJ62" si="98">1-(1-$G10)^(AZ$55/12)-(1-(1-$G10)^(AY$55/12))</f>
        <v>2.6066509265515458E-3</v>
      </c>
      <c r="BA62" s="253">
        <f t="shared" si="98"/>
        <v>2.5998384933323404E-3</v>
      </c>
      <c r="BB62" s="253">
        <f t="shared" si="98"/>
        <v>2.5930438642794984E-3</v>
      </c>
      <c r="BC62" s="253">
        <f t="shared" si="98"/>
        <v>2.5862669928620186E-3</v>
      </c>
      <c r="BD62" s="253">
        <f t="shared" si="98"/>
        <v>2.57950783267058E-3</v>
      </c>
      <c r="BE62" s="253">
        <f t="shared" si="98"/>
        <v>2.5727663374173204E-3</v>
      </c>
      <c r="BF62" s="253">
        <f t="shared" si="98"/>
        <v>2.5660424609351695E-3</v>
      </c>
      <c r="BG62" s="253">
        <f t="shared" si="98"/>
        <v>2.5593361571779605E-3</v>
      </c>
      <c r="BH62" s="253">
        <f t="shared" si="98"/>
        <v>2.5526473802196525E-3</v>
      </c>
      <c r="BI62" s="253">
        <f t="shared" si="98"/>
        <v>2.5459760842542201E-3</v>
      </c>
      <c r="BJ62" s="253">
        <f t="shared" si="98"/>
        <v>2.5393222235953194E-3</v>
      </c>
      <c r="BK62" s="253">
        <f t="shared" si="10"/>
        <v>2.2655122994407195E-3</v>
      </c>
      <c r="BL62" s="253">
        <f t="shared" ref="BL62:BV62" si="99">1-(1-$H10)^(BL$55/12)-(1-(1-$H10)^(BK$55/12))</f>
        <v>2.2603797534617165E-3</v>
      </c>
      <c r="BM62" s="253">
        <f t="shared" si="99"/>
        <v>2.2552588353288439E-3</v>
      </c>
      <c r="BN62" s="253">
        <f t="shared" si="99"/>
        <v>2.2501495186990628E-3</v>
      </c>
      <c r="BO62" s="253">
        <f t="shared" si="99"/>
        <v>2.2450517772888423E-3</v>
      </c>
      <c r="BP62" s="253">
        <f t="shared" si="99"/>
        <v>2.2399655848744926E-3</v>
      </c>
      <c r="BQ62" s="253">
        <f t="shared" si="99"/>
        <v>2.2348909152917207E-3</v>
      </c>
      <c r="BR62" s="253">
        <f t="shared" si="99"/>
        <v>2.2298277424350754E-3</v>
      </c>
      <c r="BS62" s="253">
        <f t="shared" si="99"/>
        <v>2.2247760402590577E-3</v>
      </c>
      <c r="BT62" s="253">
        <f t="shared" si="99"/>
        <v>2.2197357827763442E-3</v>
      </c>
      <c r="BU62" s="253">
        <f t="shared" si="99"/>
        <v>2.2147069440588973E-3</v>
      </c>
      <c r="BV62" s="253">
        <f t="shared" si="99"/>
        <v>2.2096894982375215E-3</v>
      </c>
      <c r="BW62" s="253">
        <f t="shared" si="12"/>
        <v>2.0081146162145291E-3</v>
      </c>
      <c r="BX62" s="253">
        <f t="shared" ref="BX62:CH62" si="100">1-(1-$I10)^(BX$55/12)-(1-(1-$I10)^(BW$55/12))</f>
        <v>2.0040820919027258E-3</v>
      </c>
      <c r="BY62" s="253">
        <f t="shared" si="100"/>
        <v>2.0000576653619317E-3</v>
      </c>
      <c r="BZ62" s="253">
        <f t="shared" si="100"/>
        <v>1.9960413203308214E-3</v>
      </c>
      <c r="CA62" s="253">
        <f t="shared" si="100"/>
        <v>1.9920330405808206E-3</v>
      </c>
      <c r="CB62" s="253">
        <f t="shared" si="100"/>
        <v>1.9880328099161071E-3</v>
      </c>
      <c r="CC62" s="253">
        <f t="shared" si="100"/>
        <v>1.9840406121729437E-3</v>
      </c>
      <c r="CD62" s="253">
        <f t="shared" si="100"/>
        <v>1.9800564312205671E-3</v>
      </c>
      <c r="CE62" s="253">
        <f t="shared" si="100"/>
        <v>1.9760802509600772E-3</v>
      </c>
      <c r="CF62" s="253">
        <f t="shared" si="100"/>
        <v>1.9721120553253257E-3</v>
      </c>
      <c r="CG62" s="253">
        <f t="shared" si="100"/>
        <v>1.9681518282821386E-3</v>
      </c>
      <c r="CH62" s="253">
        <f t="shared" si="100"/>
        <v>1.9641995538288715E-3</v>
      </c>
      <c r="CI62" s="253">
        <f t="shared" si="14"/>
        <v>1.8091452161612676E-3</v>
      </c>
      <c r="CJ62" s="253">
        <f t="shared" ref="CJ62:CT62" si="101">1-(1-$J10)^(CJ$55/12)-(1-(1-$J10)^(CI$55/12))</f>
        <v>1.8058722097481494E-3</v>
      </c>
      <c r="CK62" s="253">
        <f t="shared" si="101"/>
        <v>1.80260512467878E-3</v>
      </c>
      <c r="CL62" s="253">
        <f t="shared" si="101"/>
        <v>1.7993439502409503E-3</v>
      </c>
      <c r="CM62" s="253">
        <f t="shared" si="101"/>
        <v>1.7960886757411032E-3</v>
      </c>
      <c r="CN62" s="253">
        <f t="shared" si="101"/>
        <v>1.7928392905055546E-3</v>
      </c>
      <c r="CO62" s="253">
        <f t="shared" si="101"/>
        <v>1.7895957838798271E-3</v>
      </c>
      <c r="CP62" s="253">
        <f t="shared" si="101"/>
        <v>1.7863581452285393E-3</v>
      </c>
      <c r="CQ62" s="253">
        <f t="shared" si="101"/>
        <v>1.7831263639357386E-3</v>
      </c>
      <c r="CR62" s="253">
        <f t="shared" si="101"/>
        <v>1.7799004294046794E-3</v>
      </c>
      <c r="CS62" s="253">
        <f t="shared" si="101"/>
        <v>1.7766803310574897E-3</v>
      </c>
      <c r="CT62" s="253">
        <f t="shared" si="101"/>
        <v>1.7734660583359485E-3</v>
      </c>
      <c r="CU62" s="253">
        <f t="shared" si="16"/>
        <v>1.650220102514921E-3</v>
      </c>
      <c r="CV62" s="253">
        <f t="shared" ref="CV62:DF62" si="102">1-(1-$K10)^(CV$55/12)-(1-(1-$K10)^(CU$55/12))</f>
        <v>1.647496876128085E-3</v>
      </c>
      <c r="CW62" s="253">
        <f t="shared" si="102"/>
        <v>1.6447781436643716E-3</v>
      </c>
      <c r="CX62" s="253">
        <f t="shared" si="102"/>
        <v>1.6420638977074908E-3</v>
      </c>
      <c r="CY62" s="253">
        <f t="shared" si="102"/>
        <v>1.6393541308539206E-3</v>
      </c>
      <c r="CZ62" s="253">
        <f t="shared" si="102"/>
        <v>1.6366488357120179E-3</v>
      </c>
      <c r="DA62" s="253">
        <f t="shared" si="102"/>
        <v>1.6339480049024635E-3</v>
      </c>
      <c r="DB62" s="253">
        <f t="shared" si="102"/>
        <v>1.6312516310584835E-3</v>
      </c>
      <c r="DC62" s="253">
        <f t="shared" si="102"/>
        <v>1.6285597068245172E-3</v>
      </c>
      <c r="DD62" s="253">
        <f t="shared" si="102"/>
        <v>1.6258722248582158E-3</v>
      </c>
      <c r="DE62" s="253">
        <f t="shared" si="102"/>
        <v>1.6231891778286656E-3</v>
      </c>
      <c r="DF62" s="253">
        <f t="shared" si="102"/>
        <v>1.6205105584171653E-3</v>
      </c>
      <c r="DG62" s="253">
        <f t="shared" si="18"/>
        <v>1.5200228533602811E-3</v>
      </c>
      <c r="DH62" s="253">
        <f t="shared" ref="DH62:DR62" si="103">1-(1-$L10)^(DH$55/12)-(1-(1-$L10)^(DG$55/12))</f>
        <v>1.5177123838854278E-3</v>
      </c>
      <c r="DI62" s="253">
        <f t="shared" si="103"/>
        <v>1.515405426377181E-3</v>
      </c>
      <c r="DJ62" s="253">
        <f t="shared" si="103"/>
        <v>1.5131019754970332E-3</v>
      </c>
      <c r="DK62" s="253">
        <f t="shared" si="103"/>
        <v>1.5108020259148036E-3</v>
      </c>
      <c r="DL62" s="253">
        <f t="shared" si="103"/>
        <v>1.5085055723084162E-3</v>
      </c>
      <c r="DM62" s="253">
        <f t="shared" si="103"/>
        <v>1.5062126093641215E-3</v>
      </c>
      <c r="DN62" s="253">
        <f t="shared" si="103"/>
        <v>1.5039231317759416E-3</v>
      </c>
      <c r="DO62" s="253">
        <f t="shared" si="103"/>
        <v>1.5016371342457813E-3</v>
      </c>
      <c r="DP62" s="253">
        <f t="shared" si="103"/>
        <v>1.4993546114844269E-3</v>
      </c>
      <c r="DQ62" s="253">
        <f t="shared" si="103"/>
        <v>1.4970755582096595E-3</v>
      </c>
      <c r="DR62" s="253">
        <f t="shared" si="103"/>
        <v>1.4947999691479197E-3</v>
      </c>
      <c r="DS62" s="253">
        <f t="shared" si="20"/>
        <v>1.4111853649467765E-3</v>
      </c>
      <c r="DT62" s="253">
        <f t="shared" ref="DT62:ED62" si="104">1-(1-$M10)^(DT$55/12)-(1-(1-$M10)^(DS$55/12))</f>
        <v>1.4091939208126236E-3</v>
      </c>
      <c r="DU62" s="253">
        <f t="shared" si="104"/>
        <v>1.4072052869751328E-3</v>
      </c>
      <c r="DV62" s="253">
        <f t="shared" si="104"/>
        <v>1.4052194594686984E-3</v>
      </c>
      <c r="DW62" s="253">
        <f t="shared" si="104"/>
        <v>1.4032364343329329E-3</v>
      </c>
      <c r="DX62" s="253">
        <f t="shared" si="104"/>
        <v>1.4012562076132218E-3</v>
      </c>
      <c r="DY62" s="253">
        <f t="shared" si="104"/>
        <v>1.3992787753605018E-3</v>
      </c>
      <c r="DZ62" s="253">
        <f t="shared" si="104"/>
        <v>1.3973041336312608E-3</v>
      </c>
      <c r="EA62" s="253">
        <f t="shared" si="104"/>
        <v>1.3953322784875377E-3</v>
      </c>
      <c r="EB62" s="253">
        <f t="shared" si="104"/>
        <v>1.3933632059969225E-3</v>
      </c>
      <c r="EC62" s="253">
        <f t="shared" si="104"/>
        <v>1.3913969122324454E-3</v>
      </c>
      <c r="ED62" s="253">
        <f t="shared" si="104"/>
        <v>1.3894333932731318E-3</v>
      </c>
      <c r="EE62" s="253">
        <f t="shared" si="22"/>
        <v>1.3186927620676414E-3</v>
      </c>
      <c r="EF62" s="253">
        <f t="shared" si="23"/>
        <v>1.3169538114669033E-3</v>
      </c>
      <c r="EG62" s="253">
        <f t="shared" ref="EG62:EP62" si="105">1-(1-$N10)^(EG$55/12)-(1-(1-$N10)^(EF$55/12))</f>
        <v>1.3152171540077306E-3</v>
      </c>
      <c r="EH62" s="253">
        <f t="shared" si="105"/>
        <v>1.3134827866662091E-3</v>
      </c>
      <c r="EI62" s="253">
        <f t="shared" si="105"/>
        <v>1.311750706422421E-3</v>
      </c>
      <c r="EJ62" s="253">
        <f t="shared" si="105"/>
        <v>1.3100209102601124E-3</v>
      </c>
      <c r="EK62" s="253">
        <f t="shared" si="105"/>
        <v>1.3082933951675813E-3</v>
      </c>
      <c r="EL62" s="253">
        <f t="shared" si="105"/>
        <v>1.3065681581367894E-3</v>
      </c>
      <c r="EM62" s="253">
        <f t="shared" si="105"/>
        <v>1.3048451961634733E-3</v>
      </c>
      <c r="EN62" s="253">
        <f t="shared" si="105"/>
        <v>1.3031245062476993E-3</v>
      </c>
      <c r="EO62" s="253">
        <f t="shared" si="105"/>
        <v>1.3014060853931975E-3</v>
      </c>
      <c r="EP62" s="253">
        <f t="shared" si="105"/>
        <v>1.2996899306079168E-3</v>
      </c>
      <c r="EQ62" s="253">
        <f t="shared" si="25"/>
        <v>1.2390068863651349E-3</v>
      </c>
      <c r="ER62" s="253">
        <f t="shared" si="26"/>
        <v>1.2374717483008002E-3</v>
      </c>
      <c r="ES62" s="253">
        <f t="shared" ref="ES62:FB62" si="106">1-(1-$O10)^(ES$55/12)-(1-(1-$O10)^(ER$55/12))</f>
        <v>1.2359385122828748E-3</v>
      </c>
      <c r="ET62" s="253">
        <f t="shared" si="106"/>
        <v>1.2344071759550213E-3</v>
      </c>
      <c r="EU62" s="253">
        <f t="shared" si="106"/>
        <v>1.2328777369634558E-3</v>
      </c>
      <c r="EV62" s="253">
        <f t="shared" si="106"/>
        <v>1.2313501929573922E-3</v>
      </c>
      <c r="EW62" s="253">
        <f t="shared" si="106"/>
        <v>1.2298245415887088E-3</v>
      </c>
      <c r="EX62" s="253">
        <f t="shared" si="106"/>
        <v>1.2283007805126145E-3</v>
      </c>
      <c r="EY62" s="253">
        <f t="shared" si="106"/>
        <v>1.2267789073870938E-3</v>
      </c>
      <c r="EZ62" s="253">
        <f t="shared" si="106"/>
        <v>1.2252589198727959E-3</v>
      </c>
      <c r="FA62" s="253">
        <f t="shared" si="106"/>
        <v>1.2237408156334784E-3</v>
      </c>
      <c r="FB62" s="253">
        <f t="shared" si="106"/>
        <v>1.2222245923357855E-3</v>
      </c>
      <c r="FC62" s="253">
        <f t="shared" si="28"/>
        <v>1.169556065221844E-3</v>
      </c>
      <c r="FD62" s="253">
        <f t="shared" si="29"/>
        <v>1.1681882038321323E-3</v>
      </c>
      <c r="FE62" s="253">
        <f t="shared" ref="FE62:FN62" si="107">1-(1-$P10)^(FE$55/12)-(1-(1-$P10)^(FD$55/12))</f>
        <v>1.1668219422330539E-3</v>
      </c>
      <c r="FF62" s="253">
        <f t="shared" si="107"/>
        <v>1.1654572785534389E-3</v>
      </c>
      <c r="FG62" s="253">
        <f t="shared" si="107"/>
        <v>1.164094210924671E-3</v>
      </c>
      <c r="FH62" s="253">
        <f t="shared" si="107"/>
        <v>1.1627327374796881E-3</v>
      </c>
      <c r="FI62" s="253">
        <f t="shared" si="107"/>
        <v>1.1613728563543146E-3</v>
      </c>
      <c r="FJ62" s="253">
        <f t="shared" si="107"/>
        <v>1.1600145656862626E-3</v>
      </c>
      <c r="FK62" s="253">
        <f t="shared" si="107"/>
        <v>1.1586578636151312E-3</v>
      </c>
      <c r="FL62" s="253">
        <f t="shared" si="107"/>
        <v>1.1573027482832954E-3</v>
      </c>
      <c r="FM62" s="253">
        <f t="shared" si="107"/>
        <v>1.1559492178346842E-3</v>
      </c>
      <c r="FN62" s="253">
        <f t="shared" si="107"/>
        <v>1.1545972704158913E-3</v>
      </c>
      <c r="FO62" s="253">
        <f t="shared" si="31"/>
        <v>1.1084237079728165E-3</v>
      </c>
      <c r="FP62" s="253">
        <f t="shared" si="32"/>
        <v>1.1071951048564621E-3</v>
      </c>
      <c r="FQ62" s="253">
        <f t="shared" ref="FQ62:FZ62" si="108">1-(1-$Q10)^(FQ$55/12)-(1-(1-$Q10)^(FP$55/12))</f>
        <v>1.1059678635527703E-3</v>
      </c>
      <c r="FR62" s="253">
        <f t="shared" si="108"/>
        <v>1.104741982552615E-3</v>
      </c>
      <c r="FS62" s="253">
        <f t="shared" si="108"/>
        <v>1.1035174603479803E-3</v>
      </c>
      <c r="FT62" s="253">
        <f t="shared" si="108"/>
        <v>1.1022942954327375E-3</v>
      </c>
      <c r="FU62" s="253">
        <f t="shared" si="108"/>
        <v>1.1010724863025345E-3</v>
      </c>
      <c r="FV62" s="253">
        <f t="shared" si="108"/>
        <v>1.0998520314545734E-3</v>
      </c>
      <c r="FW62" s="253">
        <f t="shared" si="108"/>
        <v>1.0986329293876107E-3</v>
      </c>
      <c r="FX62" s="253">
        <f t="shared" si="108"/>
        <v>1.0974151786022901E-3</v>
      </c>
      <c r="FY62" s="253">
        <f t="shared" si="108"/>
        <v>1.0961987776008097E-3</v>
      </c>
      <c r="FZ62" s="253">
        <f t="shared" si="108"/>
        <v>1.0949837248871441E-3</v>
      </c>
    </row>
    <row r="63" spans="2:182" x14ac:dyDescent="0.2">
      <c r="B63" s="245" t="s">
        <v>19</v>
      </c>
      <c r="C63" s="259">
        <f t="shared" si="0"/>
        <v>3.2879808408050382E-2</v>
      </c>
      <c r="D63" s="259">
        <f t="shared" ref="D63:N63" si="109">1-(1-$C11)^(D$56/12)-(1-(1-$C11)^(C$56/12))</f>
        <v>3.1798726607100369E-2</v>
      </c>
      <c r="E63" s="259">
        <f t="shared" si="109"/>
        <v>3.07531905686389E-2</v>
      </c>
      <c r="F63" s="259">
        <f t="shared" si="109"/>
        <v>2.9742031554805703E-2</v>
      </c>
      <c r="G63" s="259">
        <f t="shared" si="109"/>
        <v>2.8764119255617615E-2</v>
      </c>
      <c r="H63" s="259">
        <f t="shared" si="109"/>
        <v>2.7818360525466601E-2</v>
      </c>
      <c r="I63" s="259">
        <f t="shared" si="109"/>
        <v>2.6903698161163114E-2</v>
      </c>
      <c r="J63" s="259">
        <f t="shared" si="109"/>
        <v>2.6019109720156086E-2</v>
      </c>
      <c r="K63" s="259">
        <f t="shared" si="109"/>
        <v>2.5163606377609282E-2</v>
      </c>
      <c r="L63" s="259">
        <f t="shared" si="109"/>
        <v>2.433623182105793E-2</v>
      </c>
      <c r="M63" s="259">
        <f t="shared" si="109"/>
        <v>2.3536061181407608E-2</v>
      </c>
      <c r="N63" s="259">
        <f t="shared" si="109"/>
        <v>2.2762199999082799E-2</v>
      </c>
      <c r="O63" s="259">
        <f t="shared" si="2"/>
        <v>4.0113969301092123E-3</v>
      </c>
      <c r="P63" s="253">
        <f t="shared" ref="P63:Z63" si="110">1-(1-$D11)^(P$55/12)-(1-(1-$D11)^(O$55/12))</f>
        <v>3.9953056247783447E-3</v>
      </c>
      <c r="Q63" s="253">
        <f t="shared" si="110"/>
        <v>3.9792788680601543E-3</v>
      </c>
      <c r="R63" s="253">
        <f t="shared" si="110"/>
        <v>3.9633164010248745E-3</v>
      </c>
      <c r="S63" s="253">
        <f t="shared" si="110"/>
        <v>3.9474179657806863E-3</v>
      </c>
      <c r="T63" s="253">
        <f t="shared" si="110"/>
        <v>3.9315833054709426E-3</v>
      </c>
      <c r="U63" s="253">
        <f t="shared" si="110"/>
        <v>3.9158121642689503E-3</v>
      </c>
      <c r="V63" s="253">
        <f t="shared" si="110"/>
        <v>3.9001042873741953E-3</v>
      </c>
      <c r="W63" s="253">
        <f t="shared" si="110"/>
        <v>3.8844594210087902E-3</v>
      </c>
      <c r="X63" s="253">
        <f t="shared" si="110"/>
        <v>3.8688773124122555E-3</v>
      </c>
      <c r="Y63" s="253">
        <f t="shared" si="110"/>
        <v>3.8533577098381899E-3</v>
      </c>
      <c r="Z63" s="253">
        <f t="shared" si="110"/>
        <v>3.8379003625503838E-3</v>
      </c>
      <c r="AA63" s="253">
        <f t="shared" si="4"/>
        <v>2.9142844338543306E-3</v>
      </c>
      <c r="AB63" s="253">
        <f t="shared" ref="AB63:AL63" si="111">1-(1-$E11)^(AB$55/12)-(1-(1-$E11)^(AA$55/12))</f>
        <v>2.905791380092948E-3</v>
      </c>
      <c r="AC63" s="253">
        <f t="shared" si="111"/>
        <v>2.8973230775058978E-3</v>
      </c>
      <c r="AD63" s="253">
        <f t="shared" si="111"/>
        <v>2.8888794539612128E-3</v>
      </c>
      <c r="AE63" s="253">
        <f t="shared" si="111"/>
        <v>2.8804604375373133E-3</v>
      </c>
      <c r="AF63" s="253">
        <f t="shared" si="111"/>
        <v>2.8720659565218964E-3</v>
      </c>
      <c r="AG63" s="253">
        <f t="shared" si="111"/>
        <v>2.8636959394117145E-3</v>
      </c>
      <c r="AH63" s="253">
        <f t="shared" si="111"/>
        <v>2.8553503149122417E-3</v>
      </c>
      <c r="AI63" s="253">
        <f t="shared" si="111"/>
        <v>2.8470290119363417E-3</v>
      </c>
      <c r="AJ63" s="253">
        <f t="shared" si="111"/>
        <v>2.8387319596040461E-3</v>
      </c>
      <c r="AK63" s="253">
        <f t="shared" si="111"/>
        <v>2.8304590872423319E-3</v>
      </c>
      <c r="AL63" s="253">
        <f t="shared" si="111"/>
        <v>2.8222103243836782E-3</v>
      </c>
      <c r="AM63" s="253">
        <f t="shared" si="6"/>
        <v>2.3255555656004345E-3</v>
      </c>
      <c r="AN63" s="253">
        <f t="shared" ref="AN63:AX63" si="112">1-(1-$F11)^(AN$55/12)-(1-(1-$F11)^(AM$55/12))</f>
        <v>2.3201473569116615E-3</v>
      </c>
      <c r="AO63" s="253">
        <f t="shared" si="112"/>
        <v>2.3147517253128136E-3</v>
      </c>
      <c r="AP63" s="253">
        <f t="shared" si="112"/>
        <v>2.3093686415550652E-3</v>
      </c>
      <c r="AQ63" s="253">
        <f t="shared" si="112"/>
        <v>2.3039980764576473E-3</v>
      </c>
      <c r="AR63" s="253">
        <f t="shared" si="112"/>
        <v>2.2986400009077368E-3</v>
      </c>
      <c r="AS63" s="253">
        <f t="shared" si="112"/>
        <v>2.293294385860456E-3</v>
      </c>
      <c r="AT63" s="253">
        <f t="shared" si="112"/>
        <v>2.2879612023377627E-3</v>
      </c>
      <c r="AU63" s="253">
        <f t="shared" si="112"/>
        <v>2.2826404214297824E-3</v>
      </c>
      <c r="AV63" s="253">
        <f t="shared" si="112"/>
        <v>2.2773320142934761E-3</v>
      </c>
      <c r="AW63" s="253">
        <f t="shared" si="112"/>
        <v>2.2720359521529732E-3</v>
      </c>
      <c r="AX63" s="253">
        <f t="shared" si="112"/>
        <v>2.2667522062991274E-3</v>
      </c>
      <c r="AY63" s="253">
        <f t="shared" si="8"/>
        <v>1.9530226598090117E-3</v>
      </c>
      <c r="AZ63" s="253">
        <f t="shared" ref="AZ63:BJ63" si="113">1-(1-$G11)^(AZ$55/12)-(1-(1-$G11)^(AY$55/12))</f>
        <v>1.9492083622993928E-3</v>
      </c>
      <c r="BA63" s="253">
        <f t="shared" si="113"/>
        <v>1.9454015141989744E-3</v>
      </c>
      <c r="BB63" s="253">
        <f t="shared" si="113"/>
        <v>1.9416021009595053E-3</v>
      </c>
      <c r="BC63" s="253">
        <f t="shared" si="113"/>
        <v>1.9378101080598231E-3</v>
      </c>
      <c r="BD63" s="253">
        <f t="shared" si="113"/>
        <v>1.93402552100852E-3</v>
      </c>
      <c r="BE63" s="253">
        <f t="shared" si="113"/>
        <v>1.9302483253412772E-3</v>
      </c>
      <c r="BF63" s="253">
        <f t="shared" si="113"/>
        <v>1.926478506622753E-3</v>
      </c>
      <c r="BG63" s="253">
        <f t="shared" si="113"/>
        <v>1.9227160504458052E-3</v>
      </c>
      <c r="BH63" s="253">
        <f t="shared" si="113"/>
        <v>1.9189609424308252E-3</v>
      </c>
      <c r="BI63" s="253">
        <f t="shared" si="113"/>
        <v>1.9152131682269591E-3</v>
      </c>
      <c r="BJ63" s="253">
        <f t="shared" si="113"/>
        <v>1.9114727135111087E-3</v>
      </c>
      <c r="BK63" s="253">
        <f t="shared" si="10"/>
        <v>1.6938122905872932E-3</v>
      </c>
      <c r="BL63" s="253">
        <f t="shared" ref="BL63:BV63" si="114">1-(1-$H11)^(BL$55/12)-(1-(1-$H11)^(BK$55/12))</f>
        <v>1.6909432905116706E-3</v>
      </c>
      <c r="BM63" s="253">
        <f t="shared" si="114"/>
        <v>1.6880791499834791E-3</v>
      </c>
      <c r="BN63" s="253">
        <f t="shared" si="114"/>
        <v>1.6852198607716362E-3</v>
      </c>
      <c r="BO63" s="253">
        <f t="shared" si="114"/>
        <v>1.6823654146592704E-3</v>
      </c>
      <c r="BP63" s="253">
        <f t="shared" si="114"/>
        <v>1.6795158034426105E-3</v>
      </c>
      <c r="BQ63" s="253">
        <f t="shared" si="114"/>
        <v>1.6766710189324296E-3</v>
      </c>
      <c r="BR63" s="253">
        <f t="shared" si="114"/>
        <v>1.6738310529533784E-3</v>
      </c>
      <c r="BS63" s="253">
        <f t="shared" si="114"/>
        <v>1.6709958973434302E-3</v>
      </c>
      <c r="BT63" s="253">
        <f t="shared" si="114"/>
        <v>1.6681655439551024E-3</v>
      </c>
      <c r="BU63" s="253">
        <f t="shared" si="114"/>
        <v>1.6653399846539019E-3</v>
      </c>
      <c r="BV63" s="253">
        <f t="shared" si="114"/>
        <v>1.6625192113199905E-3</v>
      </c>
      <c r="BW63" s="253">
        <f t="shared" si="12"/>
        <v>1.5019072296200697E-3</v>
      </c>
      <c r="BX63" s="253">
        <f t="shared" ref="BX63:CH63" si="115">1-(1-$I11)^(BX$55/12)-(1-(1-$I11)^(BW$55/12))</f>
        <v>1.4996515042935421E-3</v>
      </c>
      <c r="BY63" s="253">
        <f t="shared" si="115"/>
        <v>1.4973991668574271E-3</v>
      </c>
      <c r="BZ63" s="253">
        <f t="shared" si="115"/>
        <v>1.4951502122231286E-3</v>
      </c>
      <c r="CA63" s="253">
        <f t="shared" si="115"/>
        <v>1.4929046353100439E-3</v>
      </c>
      <c r="CB63" s="253">
        <f t="shared" si="115"/>
        <v>1.490662431045009E-3</v>
      </c>
      <c r="CC63" s="253">
        <f t="shared" si="115"/>
        <v>1.4884235943630753E-3</v>
      </c>
      <c r="CD63" s="253">
        <f t="shared" si="115"/>
        <v>1.4861881202058447E-3</v>
      </c>
      <c r="CE63" s="253">
        <f t="shared" si="115"/>
        <v>1.4839560035235788E-3</v>
      </c>
      <c r="CF63" s="253">
        <f t="shared" si="115"/>
        <v>1.4817272392734226E-3</v>
      </c>
      <c r="CG63" s="253">
        <f t="shared" si="115"/>
        <v>1.4795018224204037E-3</v>
      </c>
      <c r="CH63" s="253">
        <f t="shared" si="115"/>
        <v>1.4772797479370992E-3</v>
      </c>
      <c r="CI63" s="253">
        <f t="shared" si="14"/>
        <v>1.3534688600834732E-3</v>
      </c>
      <c r="CJ63" s="253">
        <f t="shared" ref="CJ63:CT63" si="116">1-(1-$J11)^(CJ$55/12)-(1-(1-$J11)^(CI$55/12))</f>
        <v>1.351636982128257E-3</v>
      </c>
      <c r="CK63" s="253">
        <f t="shared" si="116"/>
        <v>1.3498075835628454E-3</v>
      </c>
      <c r="CL63" s="253">
        <f t="shared" si="116"/>
        <v>1.3479806610313672E-3</v>
      </c>
      <c r="CM63" s="253">
        <f t="shared" si="116"/>
        <v>1.3461562111826142E-3</v>
      </c>
      <c r="CN63" s="253">
        <f t="shared" si="116"/>
        <v>1.3443342306700412E-3</v>
      </c>
      <c r="CO63" s="253">
        <f t="shared" si="116"/>
        <v>1.3425147161513218E-3</v>
      </c>
      <c r="CP63" s="253">
        <f t="shared" si="116"/>
        <v>1.3406976642886814E-3</v>
      </c>
      <c r="CQ63" s="253">
        <f t="shared" si="116"/>
        <v>1.3388830717493416E-3</v>
      </c>
      <c r="CR63" s="253">
        <f t="shared" si="116"/>
        <v>1.3370709352045207E-3</v>
      </c>
      <c r="CS63" s="253">
        <f t="shared" si="116"/>
        <v>1.3352612513298778E-3</v>
      </c>
      <c r="CT63" s="253">
        <f t="shared" si="116"/>
        <v>1.3334540168061793E-3</v>
      </c>
      <c r="CU63" s="253">
        <f t="shared" si="16"/>
        <v>1.2348455450574836E-3</v>
      </c>
      <c r="CV63" s="253">
        <f t="shared" ref="CV63:DF63" si="117">1-(1-$K11)^(CV$55/12)-(1-(1-$K11)^(CU$55/12))</f>
        <v>1.2333207015373659E-3</v>
      </c>
      <c r="CW63" s="253">
        <f t="shared" si="117"/>
        <v>1.2317977409633807E-3</v>
      </c>
      <c r="CX63" s="253">
        <f t="shared" si="117"/>
        <v>1.2302766610106097E-3</v>
      </c>
      <c r="CY63" s="253">
        <f t="shared" si="117"/>
        <v>1.2287574593565775E-3</v>
      </c>
      <c r="CZ63" s="253">
        <f t="shared" si="117"/>
        <v>1.2272401336818062E-3</v>
      </c>
      <c r="DA63" s="253">
        <f t="shared" si="117"/>
        <v>1.2257246816701484E-3</v>
      </c>
      <c r="DB63" s="253">
        <f t="shared" si="117"/>
        <v>1.2242111010074552E-3</v>
      </c>
      <c r="DC63" s="253">
        <f t="shared" si="117"/>
        <v>1.2226993893832416E-3</v>
      </c>
      <c r="DD63" s="253">
        <f t="shared" si="117"/>
        <v>1.2211895444892429E-3</v>
      </c>
      <c r="DE63" s="253">
        <f t="shared" si="117"/>
        <v>1.219681564020636E-3</v>
      </c>
      <c r="DF63" s="253">
        <f t="shared" si="117"/>
        <v>1.2181754456748184E-3</v>
      </c>
      <c r="DG63" s="253">
        <f t="shared" si="18"/>
        <v>1.1376257123423272E-3</v>
      </c>
      <c r="DH63" s="253">
        <f t="shared" ref="DH63:DR63" si="118">1-(1-$L11)^(DH$55/12)-(1-(1-$L11)^(DG$55/12))</f>
        <v>1.1363315200809687E-3</v>
      </c>
      <c r="DI63" s="253">
        <f t="shared" si="118"/>
        <v>1.1350388001258871E-3</v>
      </c>
      <c r="DJ63" s="253">
        <f t="shared" si="118"/>
        <v>1.133747550802422E-3</v>
      </c>
      <c r="DK63" s="253">
        <f t="shared" si="118"/>
        <v>1.1324577704373562E-3</v>
      </c>
      <c r="DL63" s="253">
        <f t="shared" si="118"/>
        <v>1.1311694573595821E-3</v>
      </c>
      <c r="DM63" s="253">
        <f t="shared" si="118"/>
        <v>1.1298826098997683E-3</v>
      </c>
      <c r="DN63" s="253">
        <f t="shared" si="118"/>
        <v>1.128597226390915E-3</v>
      </c>
      <c r="DO63" s="253">
        <f t="shared" si="118"/>
        <v>1.1273133051672435E-3</v>
      </c>
      <c r="DP63" s="253">
        <f t="shared" si="118"/>
        <v>1.1260308445654177E-3</v>
      </c>
      <c r="DQ63" s="253">
        <f t="shared" si="118"/>
        <v>1.1247498429237668E-3</v>
      </c>
      <c r="DR63" s="253">
        <f t="shared" si="118"/>
        <v>1.1234702985825074E-3</v>
      </c>
      <c r="DS63" s="253">
        <f t="shared" si="20"/>
        <v>1.0563283405125024E-3</v>
      </c>
      <c r="DT63" s="253">
        <f t="shared" ref="DT63:ED63" si="119">1-(1-$M11)^(DT$55/12)-(1-(1-$M11)^(DS$55/12))</f>
        <v>1.0552125109496435E-3</v>
      </c>
      <c r="DU63" s="253">
        <f t="shared" si="119"/>
        <v>1.0540978600689366E-3</v>
      </c>
      <c r="DV63" s="253">
        <f t="shared" si="119"/>
        <v>1.0529843866257105E-3</v>
      </c>
      <c r="DW63" s="253">
        <f t="shared" si="119"/>
        <v>1.0518720893760714E-3</v>
      </c>
      <c r="DX63" s="253">
        <f t="shared" si="119"/>
        <v>1.0507609670773466E-3</v>
      </c>
      <c r="DY63" s="253">
        <f t="shared" si="119"/>
        <v>1.0496510184888619E-3</v>
      </c>
      <c r="DZ63" s="253">
        <f t="shared" si="119"/>
        <v>1.0485422423702762E-3</v>
      </c>
      <c r="EA63" s="253">
        <f t="shared" si="119"/>
        <v>1.0474346374834687E-3</v>
      </c>
      <c r="EB63" s="253">
        <f t="shared" si="119"/>
        <v>1.0463282025910958E-3</v>
      </c>
      <c r="EC63" s="253">
        <f t="shared" si="119"/>
        <v>1.0452229364571464E-3</v>
      </c>
      <c r="ED63" s="253">
        <f t="shared" si="119"/>
        <v>1.0441188378472743E-3</v>
      </c>
      <c r="EE63" s="253">
        <f t="shared" si="22"/>
        <v>9.8722056178124351E-4</v>
      </c>
      <c r="EF63" s="253">
        <f t="shared" si="23"/>
        <v>9.8624595734353449E-4</v>
      </c>
      <c r="EG63" s="253">
        <f t="shared" ref="EG63:EP63" si="120">1-(1-$N11)^(EG$55/12)-(1-(1-$N11)^(EF$55/12))</f>
        <v>9.8527231505562973E-4</v>
      </c>
      <c r="EH63" s="253">
        <f t="shared" si="120"/>
        <v>9.8429963396706732E-4</v>
      </c>
      <c r="EI63" s="253">
        <f t="shared" si="120"/>
        <v>9.8332791312960577E-4</v>
      </c>
      <c r="EJ63" s="253">
        <f t="shared" si="120"/>
        <v>9.8235715159478154E-4</v>
      </c>
      <c r="EK63" s="253">
        <f t="shared" si="120"/>
        <v>9.8138734841568542E-4</v>
      </c>
      <c r="EL63" s="253">
        <f t="shared" si="120"/>
        <v>9.8041850264618535E-4</v>
      </c>
      <c r="EM63" s="253">
        <f t="shared" si="120"/>
        <v>9.7945061334125949E-4</v>
      </c>
      <c r="EN63" s="253">
        <f t="shared" si="120"/>
        <v>9.7848367955655213E-4</v>
      </c>
      <c r="EO63" s="253">
        <f t="shared" si="120"/>
        <v>9.7751770034870678E-4</v>
      </c>
      <c r="EP63" s="253">
        <f t="shared" si="120"/>
        <v>9.7655267477547714E-4</v>
      </c>
      <c r="EQ63" s="253">
        <f t="shared" si="25"/>
        <v>9.2766731180748963E-4</v>
      </c>
      <c r="ER63" s="253">
        <f t="shared" si="26"/>
        <v>9.2680674516609773E-4</v>
      </c>
      <c r="ES63" s="253">
        <f t="shared" ref="ES63:FB63" si="121">1-(1-$O11)^(ES$55/12)-(1-(1-$O11)^(ER$55/12))</f>
        <v>9.2594697684433847E-4</v>
      </c>
      <c r="ET63" s="253">
        <f t="shared" si="121"/>
        <v>9.2508800610135999E-4</v>
      </c>
      <c r="EU63" s="253">
        <f t="shared" si="121"/>
        <v>9.2422983219753174E-4</v>
      </c>
      <c r="EV63" s="253">
        <f t="shared" si="121"/>
        <v>9.2337245439366722E-4</v>
      </c>
      <c r="EW63" s="253">
        <f t="shared" si="121"/>
        <v>9.2251587195102402E-4</v>
      </c>
      <c r="EX63" s="253">
        <f t="shared" si="121"/>
        <v>9.21660084132081E-4</v>
      </c>
      <c r="EY63" s="253">
        <f t="shared" si="121"/>
        <v>9.2080509019942802E-4</v>
      </c>
      <c r="EZ63" s="253">
        <f t="shared" si="121"/>
        <v>9.1995088941665415E-4</v>
      </c>
      <c r="FA63" s="253">
        <f t="shared" si="121"/>
        <v>9.1909748104812561E-4</v>
      </c>
      <c r="FB63" s="253">
        <f t="shared" si="121"/>
        <v>9.1824486435854169E-4</v>
      </c>
      <c r="FC63" s="253">
        <f t="shared" si="28"/>
        <v>8.7575245362292442E-4</v>
      </c>
      <c r="FD63" s="253">
        <f t="shared" si="29"/>
        <v>8.7498551126297119E-4</v>
      </c>
      <c r="FE63" s="253">
        <f t="shared" ref="FE63:FN63" si="122">1-(1-$P11)^(FE$55/12)-(1-(1-$P11)^(FD$55/12))</f>
        <v>8.7421924055453015E-4</v>
      </c>
      <c r="FF63" s="253">
        <f t="shared" si="122"/>
        <v>8.7345364090962718E-4</v>
      </c>
      <c r="FG63" s="253">
        <f t="shared" si="122"/>
        <v>8.7268871174051021E-4</v>
      </c>
      <c r="FH63" s="253">
        <f t="shared" si="122"/>
        <v>8.7192445245998229E-4</v>
      </c>
      <c r="FI63" s="253">
        <f t="shared" si="122"/>
        <v>8.7116086248129054E-4</v>
      </c>
      <c r="FJ63" s="253">
        <f t="shared" si="122"/>
        <v>8.7039794121857028E-4</v>
      </c>
      <c r="FK63" s="253">
        <f t="shared" si="122"/>
        <v>8.6963568808584579E-4</v>
      </c>
      <c r="FL63" s="253">
        <f t="shared" si="122"/>
        <v>8.6887410249825159E-4</v>
      </c>
      <c r="FM63" s="253">
        <f t="shared" si="122"/>
        <v>8.681131838710332E-4</v>
      </c>
      <c r="FN63" s="253">
        <f t="shared" si="122"/>
        <v>8.6735293162032434E-4</v>
      </c>
      <c r="FO63" s="253">
        <f t="shared" si="31"/>
        <v>8.3004738910696929E-4</v>
      </c>
      <c r="FP63" s="253">
        <f t="shared" si="32"/>
        <v>8.2935841043896286E-4</v>
      </c>
      <c r="FQ63" s="253">
        <f t="shared" ref="FQ63:FZ63" si="123">1-(1-$Q11)^(FQ$55/12)-(1-(1-$Q11)^(FP$55/12))</f>
        <v>8.2867000365560717E-4</v>
      </c>
      <c r="FR63" s="253">
        <f t="shared" si="123"/>
        <v>8.2798216828261495E-4</v>
      </c>
      <c r="FS63" s="253">
        <f t="shared" si="123"/>
        <v>8.2729490384569893E-4</v>
      </c>
      <c r="FT63" s="253">
        <f t="shared" si="123"/>
        <v>8.2660820987068284E-4</v>
      </c>
      <c r="FU63" s="253">
        <f t="shared" si="123"/>
        <v>8.2592208588427862E-4</v>
      </c>
      <c r="FV63" s="253">
        <f t="shared" si="123"/>
        <v>8.2523653141330922E-4</v>
      </c>
      <c r="FW63" s="253">
        <f t="shared" si="123"/>
        <v>8.2455154598504166E-4</v>
      </c>
      <c r="FX63" s="253">
        <f t="shared" si="123"/>
        <v>8.2386712912707605E-4</v>
      </c>
      <c r="FY63" s="253">
        <f t="shared" si="123"/>
        <v>8.231832803675676E-4</v>
      </c>
      <c r="FZ63" s="253">
        <f t="shared" si="123"/>
        <v>8.2249999923489359E-4</v>
      </c>
    </row>
    <row r="64" spans="2:182" x14ac:dyDescent="0.2">
      <c r="B64" s="245" t="s">
        <v>540</v>
      </c>
      <c r="C64" s="259">
        <f t="shared" si="0"/>
        <v>3.2879808408050382E-2</v>
      </c>
      <c r="D64" s="259">
        <f t="shared" ref="D64:N64" si="124">1-(1-$C12)^(D$56/12)-(1-(1-$C12)^(C$56/12))</f>
        <v>3.1798726607100369E-2</v>
      </c>
      <c r="E64" s="259">
        <f t="shared" si="124"/>
        <v>3.07531905686389E-2</v>
      </c>
      <c r="F64" s="259">
        <f t="shared" si="124"/>
        <v>2.9742031554805703E-2</v>
      </c>
      <c r="G64" s="259">
        <f t="shared" si="124"/>
        <v>2.8764119255617615E-2</v>
      </c>
      <c r="H64" s="259">
        <f t="shared" si="124"/>
        <v>2.7818360525466601E-2</v>
      </c>
      <c r="I64" s="259">
        <f t="shared" si="124"/>
        <v>2.6903698161163114E-2</v>
      </c>
      <c r="J64" s="259">
        <f t="shared" si="124"/>
        <v>2.6019109720156086E-2</v>
      </c>
      <c r="K64" s="259">
        <f t="shared" si="124"/>
        <v>2.5163606377609282E-2</v>
      </c>
      <c r="L64" s="259">
        <f t="shared" si="124"/>
        <v>2.433623182105793E-2</v>
      </c>
      <c r="M64" s="259">
        <f t="shared" si="124"/>
        <v>2.3536061181407608E-2</v>
      </c>
      <c r="N64" s="259">
        <f t="shared" si="124"/>
        <v>2.2762199999082799E-2</v>
      </c>
      <c r="O64" s="259">
        <f t="shared" si="2"/>
        <v>4.0113969301092123E-3</v>
      </c>
      <c r="P64" s="253">
        <f t="shared" ref="P64:Z64" si="125">1-(1-$D12)^(P$55/12)-(1-(1-$D12)^(O$55/12))</f>
        <v>3.9953056247783447E-3</v>
      </c>
      <c r="Q64" s="253">
        <f t="shared" si="125"/>
        <v>3.9792788680601543E-3</v>
      </c>
      <c r="R64" s="253">
        <f t="shared" si="125"/>
        <v>3.9633164010248745E-3</v>
      </c>
      <c r="S64" s="253">
        <f t="shared" si="125"/>
        <v>3.9474179657806863E-3</v>
      </c>
      <c r="T64" s="253">
        <f t="shared" si="125"/>
        <v>3.9315833054709426E-3</v>
      </c>
      <c r="U64" s="253">
        <f t="shared" si="125"/>
        <v>3.9158121642689503E-3</v>
      </c>
      <c r="V64" s="253">
        <f t="shared" si="125"/>
        <v>3.9001042873741953E-3</v>
      </c>
      <c r="W64" s="253">
        <f t="shared" si="125"/>
        <v>3.8844594210087902E-3</v>
      </c>
      <c r="X64" s="253">
        <f t="shared" si="125"/>
        <v>3.8688773124122555E-3</v>
      </c>
      <c r="Y64" s="253">
        <f t="shared" si="125"/>
        <v>3.8533577098381899E-3</v>
      </c>
      <c r="Z64" s="253">
        <f t="shared" si="125"/>
        <v>3.8379003625503838E-3</v>
      </c>
      <c r="AA64" s="253">
        <f t="shared" si="4"/>
        <v>2.9142844338543306E-3</v>
      </c>
      <c r="AB64" s="253">
        <f t="shared" ref="AB64:AL64" si="126">1-(1-$E12)^(AB$55/12)-(1-(1-$E12)^(AA$55/12))</f>
        <v>2.905791380092948E-3</v>
      </c>
      <c r="AC64" s="253">
        <f t="shared" si="126"/>
        <v>2.8973230775058978E-3</v>
      </c>
      <c r="AD64" s="253">
        <f t="shared" si="126"/>
        <v>2.8888794539612128E-3</v>
      </c>
      <c r="AE64" s="253">
        <f t="shared" si="126"/>
        <v>2.8804604375373133E-3</v>
      </c>
      <c r="AF64" s="253">
        <f t="shared" si="126"/>
        <v>2.8720659565218964E-3</v>
      </c>
      <c r="AG64" s="253">
        <f t="shared" si="126"/>
        <v>2.8636959394117145E-3</v>
      </c>
      <c r="AH64" s="253">
        <f t="shared" si="126"/>
        <v>2.8553503149122417E-3</v>
      </c>
      <c r="AI64" s="253">
        <f t="shared" si="126"/>
        <v>2.8470290119363417E-3</v>
      </c>
      <c r="AJ64" s="253">
        <f t="shared" si="126"/>
        <v>2.8387319596040461E-3</v>
      </c>
      <c r="AK64" s="253">
        <f t="shared" si="126"/>
        <v>2.8304590872423319E-3</v>
      </c>
      <c r="AL64" s="253">
        <f t="shared" si="126"/>
        <v>2.8222103243836782E-3</v>
      </c>
      <c r="AM64" s="253">
        <f t="shared" si="6"/>
        <v>2.3255555656004345E-3</v>
      </c>
      <c r="AN64" s="253">
        <f t="shared" ref="AN64:AX64" si="127">1-(1-$F12)^(AN$55/12)-(1-(1-$F12)^(AM$55/12))</f>
        <v>2.3201473569116615E-3</v>
      </c>
      <c r="AO64" s="253">
        <f t="shared" si="127"/>
        <v>2.3147517253128136E-3</v>
      </c>
      <c r="AP64" s="253">
        <f t="shared" si="127"/>
        <v>2.3093686415550652E-3</v>
      </c>
      <c r="AQ64" s="253">
        <f t="shared" si="127"/>
        <v>2.3039980764576473E-3</v>
      </c>
      <c r="AR64" s="253">
        <f t="shared" si="127"/>
        <v>2.2986400009077368E-3</v>
      </c>
      <c r="AS64" s="253">
        <f t="shared" si="127"/>
        <v>2.293294385860456E-3</v>
      </c>
      <c r="AT64" s="253">
        <f t="shared" si="127"/>
        <v>2.2879612023377627E-3</v>
      </c>
      <c r="AU64" s="253">
        <f t="shared" si="127"/>
        <v>2.2826404214297824E-3</v>
      </c>
      <c r="AV64" s="253">
        <f t="shared" si="127"/>
        <v>2.2773320142934761E-3</v>
      </c>
      <c r="AW64" s="253">
        <f t="shared" si="127"/>
        <v>2.2720359521529732E-3</v>
      </c>
      <c r="AX64" s="253">
        <f t="shared" si="127"/>
        <v>2.2667522062991274E-3</v>
      </c>
      <c r="AY64" s="253">
        <f t="shared" si="8"/>
        <v>1.9530226598090117E-3</v>
      </c>
      <c r="AZ64" s="253">
        <f t="shared" ref="AZ64:BJ64" si="128">1-(1-$G12)^(AZ$55/12)-(1-(1-$G12)^(AY$55/12))</f>
        <v>1.9492083622993928E-3</v>
      </c>
      <c r="BA64" s="253">
        <f t="shared" si="128"/>
        <v>1.9454015141989744E-3</v>
      </c>
      <c r="BB64" s="253">
        <f t="shared" si="128"/>
        <v>1.9416021009595053E-3</v>
      </c>
      <c r="BC64" s="253">
        <f t="shared" si="128"/>
        <v>1.9378101080598231E-3</v>
      </c>
      <c r="BD64" s="253">
        <f t="shared" si="128"/>
        <v>1.93402552100852E-3</v>
      </c>
      <c r="BE64" s="253">
        <f t="shared" si="128"/>
        <v>1.9302483253412772E-3</v>
      </c>
      <c r="BF64" s="253">
        <f t="shared" si="128"/>
        <v>1.926478506622753E-3</v>
      </c>
      <c r="BG64" s="253">
        <f t="shared" si="128"/>
        <v>1.9227160504458052E-3</v>
      </c>
      <c r="BH64" s="253">
        <f t="shared" si="128"/>
        <v>1.9189609424308252E-3</v>
      </c>
      <c r="BI64" s="253">
        <f t="shared" si="128"/>
        <v>1.9152131682269591E-3</v>
      </c>
      <c r="BJ64" s="253">
        <f t="shared" si="128"/>
        <v>1.9114727135111087E-3</v>
      </c>
      <c r="BK64" s="253">
        <f t="shared" si="10"/>
        <v>1.6938122905872932E-3</v>
      </c>
      <c r="BL64" s="253">
        <f t="shared" ref="BL64:BV64" si="129">1-(1-$H12)^(BL$55/12)-(1-(1-$H12)^(BK$55/12))</f>
        <v>1.6909432905116706E-3</v>
      </c>
      <c r="BM64" s="253">
        <f t="shared" si="129"/>
        <v>1.6880791499834791E-3</v>
      </c>
      <c r="BN64" s="253">
        <f t="shared" si="129"/>
        <v>1.6852198607716362E-3</v>
      </c>
      <c r="BO64" s="253">
        <f t="shared" si="129"/>
        <v>1.6823654146592704E-3</v>
      </c>
      <c r="BP64" s="253">
        <f t="shared" si="129"/>
        <v>1.6795158034426105E-3</v>
      </c>
      <c r="BQ64" s="253">
        <f t="shared" si="129"/>
        <v>1.6766710189324296E-3</v>
      </c>
      <c r="BR64" s="253">
        <f t="shared" si="129"/>
        <v>1.6738310529533784E-3</v>
      </c>
      <c r="BS64" s="253">
        <f t="shared" si="129"/>
        <v>1.6709958973434302E-3</v>
      </c>
      <c r="BT64" s="253">
        <f t="shared" si="129"/>
        <v>1.6681655439551024E-3</v>
      </c>
      <c r="BU64" s="253">
        <f t="shared" si="129"/>
        <v>1.6653399846539019E-3</v>
      </c>
      <c r="BV64" s="253">
        <f t="shared" si="129"/>
        <v>1.6625192113199905E-3</v>
      </c>
      <c r="BW64" s="253">
        <f t="shared" si="12"/>
        <v>1.5019072296200697E-3</v>
      </c>
      <c r="BX64" s="253">
        <f t="shared" ref="BX64:CH64" si="130">1-(1-$I12)^(BX$55/12)-(1-(1-$I12)^(BW$55/12))</f>
        <v>1.4996515042935421E-3</v>
      </c>
      <c r="BY64" s="253">
        <f t="shared" si="130"/>
        <v>1.4973991668574271E-3</v>
      </c>
      <c r="BZ64" s="253">
        <f t="shared" si="130"/>
        <v>1.4951502122231286E-3</v>
      </c>
      <c r="CA64" s="253">
        <f t="shared" si="130"/>
        <v>1.4929046353100439E-3</v>
      </c>
      <c r="CB64" s="253">
        <f t="shared" si="130"/>
        <v>1.490662431045009E-3</v>
      </c>
      <c r="CC64" s="253">
        <f t="shared" si="130"/>
        <v>1.4884235943630753E-3</v>
      </c>
      <c r="CD64" s="253">
        <f t="shared" si="130"/>
        <v>1.4861881202058447E-3</v>
      </c>
      <c r="CE64" s="253">
        <f t="shared" si="130"/>
        <v>1.4839560035235788E-3</v>
      </c>
      <c r="CF64" s="253">
        <f t="shared" si="130"/>
        <v>1.4817272392734226E-3</v>
      </c>
      <c r="CG64" s="253">
        <f t="shared" si="130"/>
        <v>1.4795018224204037E-3</v>
      </c>
      <c r="CH64" s="253">
        <f t="shared" si="130"/>
        <v>1.4772797479370992E-3</v>
      </c>
      <c r="CI64" s="253">
        <f t="shared" si="14"/>
        <v>1.3534688600834732E-3</v>
      </c>
      <c r="CJ64" s="253">
        <f t="shared" ref="CJ64:CT64" si="131">1-(1-$J12)^(CJ$55/12)-(1-(1-$J12)^(CI$55/12))</f>
        <v>1.351636982128257E-3</v>
      </c>
      <c r="CK64" s="253">
        <f t="shared" si="131"/>
        <v>1.3498075835628454E-3</v>
      </c>
      <c r="CL64" s="253">
        <f t="shared" si="131"/>
        <v>1.3479806610313672E-3</v>
      </c>
      <c r="CM64" s="253">
        <f t="shared" si="131"/>
        <v>1.3461562111826142E-3</v>
      </c>
      <c r="CN64" s="253">
        <f t="shared" si="131"/>
        <v>1.3443342306700412E-3</v>
      </c>
      <c r="CO64" s="253">
        <f t="shared" si="131"/>
        <v>1.3425147161513218E-3</v>
      </c>
      <c r="CP64" s="253">
        <f t="shared" si="131"/>
        <v>1.3406976642886814E-3</v>
      </c>
      <c r="CQ64" s="253">
        <f t="shared" si="131"/>
        <v>1.3388830717493416E-3</v>
      </c>
      <c r="CR64" s="253">
        <f t="shared" si="131"/>
        <v>1.3370709352045207E-3</v>
      </c>
      <c r="CS64" s="253">
        <f t="shared" si="131"/>
        <v>1.3352612513298778E-3</v>
      </c>
      <c r="CT64" s="253">
        <f t="shared" si="131"/>
        <v>1.3334540168061793E-3</v>
      </c>
      <c r="CU64" s="253">
        <f t="shared" si="16"/>
        <v>1.2348455450574836E-3</v>
      </c>
      <c r="CV64" s="253">
        <f t="shared" ref="CV64:DF64" si="132">1-(1-$K12)^(CV$55/12)-(1-(1-$K12)^(CU$55/12))</f>
        <v>1.2333207015373659E-3</v>
      </c>
      <c r="CW64" s="253">
        <f t="shared" si="132"/>
        <v>1.2317977409633807E-3</v>
      </c>
      <c r="CX64" s="253">
        <f t="shared" si="132"/>
        <v>1.2302766610106097E-3</v>
      </c>
      <c r="CY64" s="253">
        <f t="shared" si="132"/>
        <v>1.2287574593565775E-3</v>
      </c>
      <c r="CZ64" s="253">
        <f t="shared" si="132"/>
        <v>1.2272401336818062E-3</v>
      </c>
      <c r="DA64" s="253">
        <f t="shared" si="132"/>
        <v>1.2257246816701484E-3</v>
      </c>
      <c r="DB64" s="253">
        <f t="shared" si="132"/>
        <v>1.2242111010074552E-3</v>
      </c>
      <c r="DC64" s="253">
        <f t="shared" si="132"/>
        <v>1.2226993893832416E-3</v>
      </c>
      <c r="DD64" s="253">
        <f t="shared" si="132"/>
        <v>1.2211895444892429E-3</v>
      </c>
      <c r="DE64" s="253">
        <f t="shared" si="132"/>
        <v>1.219681564020636E-3</v>
      </c>
      <c r="DF64" s="253">
        <f t="shared" si="132"/>
        <v>1.2181754456748184E-3</v>
      </c>
      <c r="DG64" s="253">
        <f t="shared" si="18"/>
        <v>1.1376257123423272E-3</v>
      </c>
      <c r="DH64" s="253">
        <f t="shared" ref="DH64:DR64" si="133">1-(1-$L12)^(DH$55/12)-(1-(1-$L12)^(DG$55/12))</f>
        <v>1.1363315200809687E-3</v>
      </c>
      <c r="DI64" s="253">
        <f t="shared" si="133"/>
        <v>1.1350388001258871E-3</v>
      </c>
      <c r="DJ64" s="253">
        <f t="shared" si="133"/>
        <v>1.133747550802422E-3</v>
      </c>
      <c r="DK64" s="253">
        <f t="shared" si="133"/>
        <v>1.1324577704373562E-3</v>
      </c>
      <c r="DL64" s="253">
        <f t="shared" si="133"/>
        <v>1.1311694573595821E-3</v>
      </c>
      <c r="DM64" s="253">
        <f t="shared" si="133"/>
        <v>1.1298826098997683E-3</v>
      </c>
      <c r="DN64" s="253">
        <f t="shared" si="133"/>
        <v>1.128597226390915E-3</v>
      </c>
      <c r="DO64" s="253">
        <f t="shared" si="133"/>
        <v>1.1273133051672435E-3</v>
      </c>
      <c r="DP64" s="253">
        <f t="shared" si="133"/>
        <v>1.1260308445654177E-3</v>
      </c>
      <c r="DQ64" s="253">
        <f t="shared" si="133"/>
        <v>1.1247498429237668E-3</v>
      </c>
      <c r="DR64" s="253">
        <f t="shared" si="133"/>
        <v>1.1234702985825074E-3</v>
      </c>
      <c r="DS64" s="253">
        <f t="shared" si="20"/>
        <v>1.0563283405125024E-3</v>
      </c>
      <c r="DT64" s="260">
        <f t="shared" ref="DT64:ED64" si="134">1-(1-$M12)^(DT$55/12)-(1-(1-$M12)^(DS$55/12))</f>
        <v>1.0552125109496435E-3</v>
      </c>
      <c r="DU64" s="260">
        <f t="shared" si="134"/>
        <v>1.0540978600689366E-3</v>
      </c>
      <c r="DV64" s="260">
        <f t="shared" si="134"/>
        <v>1.0529843866257105E-3</v>
      </c>
      <c r="DW64" s="260">
        <f t="shared" si="134"/>
        <v>1.0518720893760714E-3</v>
      </c>
      <c r="DX64" s="260">
        <f t="shared" si="134"/>
        <v>1.0507609670773466E-3</v>
      </c>
      <c r="DY64" s="260">
        <f t="shared" si="134"/>
        <v>1.0496510184888619E-3</v>
      </c>
      <c r="DZ64" s="260">
        <f t="shared" si="134"/>
        <v>1.0485422423702762E-3</v>
      </c>
      <c r="EA64" s="260">
        <f t="shared" si="134"/>
        <v>1.0474346374834687E-3</v>
      </c>
      <c r="EB64" s="260">
        <f t="shared" si="134"/>
        <v>1.0463282025910958E-3</v>
      </c>
      <c r="EC64" s="260">
        <f t="shared" si="134"/>
        <v>1.0452229364571464E-3</v>
      </c>
      <c r="ED64" s="260">
        <f t="shared" si="134"/>
        <v>1.0441188378472743E-3</v>
      </c>
      <c r="EE64" s="253">
        <f t="shared" si="22"/>
        <v>9.8722056178124351E-4</v>
      </c>
      <c r="EF64" s="253">
        <f t="shared" si="23"/>
        <v>9.8624595734353449E-4</v>
      </c>
      <c r="EG64" s="253">
        <f t="shared" ref="EG64:EP64" si="135">1-(1-$N12)^(EG$55/12)-(1-(1-$N12)^(EF$55/12))</f>
        <v>9.8527231505562973E-4</v>
      </c>
      <c r="EH64" s="253">
        <f t="shared" si="135"/>
        <v>9.8429963396706732E-4</v>
      </c>
      <c r="EI64" s="253">
        <f t="shared" si="135"/>
        <v>9.8332791312960577E-4</v>
      </c>
      <c r="EJ64" s="253">
        <f t="shared" si="135"/>
        <v>9.8235715159478154E-4</v>
      </c>
      <c r="EK64" s="253">
        <f t="shared" si="135"/>
        <v>9.8138734841568542E-4</v>
      </c>
      <c r="EL64" s="253">
        <f t="shared" si="135"/>
        <v>9.8041850264618535E-4</v>
      </c>
      <c r="EM64" s="253">
        <f t="shared" si="135"/>
        <v>9.7945061334125949E-4</v>
      </c>
      <c r="EN64" s="253">
        <f t="shared" si="135"/>
        <v>9.7848367955655213E-4</v>
      </c>
      <c r="EO64" s="253">
        <f t="shared" si="135"/>
        <v>9.7751770034870678E-4</v>
      </c>
      <c r="EP64" s="253">
        <f t="shared" si="135"/>
        <v>9.7655267477547714E-4</v>
      </c>
      <c r="EQ64" s="253">
        <f t="shared" si="25"/>
        <v>9.2766731180748963E-4</v>
      </c>
      <c r="ER64" s="253">
        <f t="shared" si="26"/>
        <v>9.2680674516609773E-4</v>
      </c>
      <c r="ES64" s="253">
        <f t="shared" ref="ES64:FB64" si="136">1-(1-$O12)^(ES$55/12)-(1-(1-$O12)^(ER$55/12))</f>
        <v>9.2594697684433847E-4</v>
      </c>
      <c r="ET64" s="253">
        <f t="shared" si="136"/>
        <v>9.2508800610135999E-4</v>
      </c>
      <c r="EU64" s="253">
        <f t="shared" si="136"/>
        <v>9.2422983219753174E-4</v>
      </c>
      <c r="EV64" s="253">
        <f t="shared" si="136"/>
        <v>9.2337245439366722E-4</v>
      </c>
      <c r="EW64" s="253">
        <f t="shared" si="136"/>
        <v>9.2251587195102402E-4</v>
      </c>
      <c r="EX64" s="253">
        <f t="shared" si="136"/>
        <v>9.21660084132081E-4</v>
      </c>
      <c r="EY64" s="253">
        <f t="shared" si="136"/>
        <v>9.2080509019942802E-4</v>
      </c>
      <c r="EZ64" s="253">
        <f t="shared" si="136"/>
        <v>9.1995088941665415E-4</v>
      </c>
      <c r="FA64" s="253">
        <f t="shared" si="136"/>
        <v>9.1909748104812561E-4</v>
      </c>
      <c r="FB64" s="253">
        <f t="shared" si="136"/>
        <v>9.1824486435854169E-4</v>
      </c>
      <c r="FC64" s="253">
        <f t="shared" si="28"/>
        <v>8.7575245362292442E-4</v>
      </c>
      <c r="FD64" s="253">
        <f t="shared" si="29"/>
        <v>8.7498551126297119E-4</v>
      </c>
      <c r="FE64" s="253">
        <f t="shared" ref="FE64:FN64" si="137">1-(1-$P12)^(FE$55/12)-(1-(1-$P12)^(FD$55/12))</f>
        <v>8.7421924055453015E-4</v>
      </c>
      <c r="FF64" s="253">
        <f t="shared" si="137"/>
        <v>8.7345364090962718E-4</v>
      </c>
      <c r="FG64" s="253">
        <f t="shared" si="137"/>
        <v>8.7268871174051021E-4</v>
      </c>
      <c r="FH64" s="253">
        <f t="shared" si="137"/>
        <v>8.7192445245998229E-4</v>
      </c>
      <c r="FI64" s="253">
        <f t="shared" si="137"/>
        <v>8.7116086248129054E-4</v>
      </c>
      <c r="FJ64" s="253">
        <f t="shared" si="137"/>
        <v>8.7039794121857028E-4</v>
      </c>
      <c r="FK64" s="253">
        <f t="shared" si="137"/>
        <v>8.6963568808584579E-4</v>
      </c>
      <c r="FL64" s="253">
        <f t="shared" si="137"/>
        <v>8.6887410249825159E-4</v>
      </c>
      <c r="FM64" s="253">
        <f t="shared" si="137"/>
        <v>8.681131838710332E-4</v>
      </c>
      <c r="FN64" s="253">
        <f t="shared" si="137"/>
        <v>8.6735293162032434E-4</v>
      </c>
      <c r="FO64" s="253">
        <f t="shared" si="31"/>
        <v>8.3004738910696929E-4</v>
      </c>
      <c r="FP64" s="253">
        <f t="shared" si="32"/>
        <v>8.2935841043896286E-4</v>
      </c>
      <c r="FQ64" s="253">
        <f t="shared" ref="FQ64:FZ64" si="138">1-(1-$Q12)^(FQ$55/12)-(1-(1-$Q12)^(FP$55/12))</f>
        <v>8.2867000365560717E-4</v>
      </c>
      <c r="FR64" s="253">
        <f t="shared" si="138"/>
        <v>8.2798216828261495E-4</v>
      </c>
      <c r="FS64" s="253">
        <f t="shared" si="138"/>
        <v>8.2729490384569893E-4</v>
      </c>
      <c r="FT64" s="253">
        <f t="shared" si="138"/>
        <v>8.2660820987068284E-4</v>
      </c>
      <c r="FU64" s="253">
        <f t="shared" si="138"/>
        <v>8.2592208588427862E-4</v>
      </c>
      <c r="FV64" s="253">
        <f t="shared" si="138"/>
        <v>8.2523653141330922E-4</v>
      </c>
      <c r="FW64" s="253">
        <f t="shared" si="138"/>
        <v>8.2455154598504166E-4</v>
      </c>
      <c r="FX64" s="253">
        <f t="shared" si="138"/>
        <v>8.2386712912707605E-4</v>
      </c>
      <c r="FY64" s="253">
        <f t="shared" si="138"/>
        <v>8.231832803675676E-4</v>
      </c>
      <c r="FZ64" s="253">
        <f t="shared" si="138"/>
        <v>8.2249999923489359E-4</v>
      </c>
    </row>
    <row r="65" spans="2:182" x14ac:dyDescent="0.2">
      <c r="B65" s="245" t="s">
        <v>458</v>
      </c>
      <c r="C65" s="259">
        <f t="shared" si="0"/>
        <v>3.2879808408050382E-2</v>
      </c>
      <c r="D65" s="259">
        <f t="shared" ref="D65:N65" si="139">1-(1-$C13)^(D$56/12)-(1-(1-$C13)^(C$56/12))</f>
        <v>3.1798726607100369E-2</v>
      </c>
      <c r="E65" s="259">
        <f t="shared" si="139"/>
        <v>3.07531905686389E-2</v>
      </c>
      <c r="F65" s="259">
        <f t="shared" si="139"/>
        <v>2.9742031554805703E-2</v>
      </c>
      <c r="G65" s="259">
        <f t="shared" si="139"/>
        <v>2.8764119255617615E-2</v>
      </c>
      <c r="H65" s="259">
        <f t="shared" si="139"/>
        <v>2.7818360525466601E-2</v>
      </c>
      <c r="I65" s="259">
        <f t="shared" si="139"/>
        <v>2.6903698161163114E-2</v>
      </c>
      <c r="J65" s="259">
        <f t="shared" si="139"/>
        <v>2.6019109720156086E-2</v>
      </c>
      <c r="K65" s="259">
        <f t="shared" si="139"/>
        <v>2.5163606377609282E-2</v>
      </c>
      <c r="L65" s="259">
        <f t="shared" si="139"/>
        <v>2.433623182105793E-2</v>
      </c>
      <c r="M65" s="259">
        <f t="shared" si="139"/>
        <v>2.3536061181407608E-2</v>
      </c>
      <c r="N65" s="259">
        <f t="shared" si="139"/>
        <v>2.2762199999082799E-2</v>
      </c>
      <c r="O65" s="259">
        <f t="shared" si="2"/>
        <v>4.0113969301092123E-3</v>
      </c>
      <c r="P65" s="253">
        <f t="shared" ref="P65:Z65" si="140">1-(1-$D13)^(P$55/12)-(1-(1-$D13)^(O$55/12))</f>
        <v>3.9953056247783447E-3</v>
      </c>
      <c r="Q65" s="253">
        <f t="shared" si="140"/>
        <v>3.9792788680601543E-3</v>
      </c>
      <c r="R65" s="253">
        <f t="shared" si="140"/>
        <v>3.9633164010248745E-3</v>
      </c>
      <c r="S65" s="253">
        <f t="shared" si="140"/>
        <v>3.9474179657806863E-3</v>
      </c>
      <c r="T65" s="253">
        <f t="shared" si="140"/>
        <v>3.9315833054709426E-3</v>
      </c>
      <c r="U65" s="253">
        <f t="shared" si="140"/>
        <v>3.9158121642689503E-3</v>
      </c>
      <c r="V65" s="253">
        <f t="shared" si="140"/>
        <v>3.9001042873741953E-3</v>
      </c>
      <c r="W65" s="253">
        <f t="shared" si="140"/>
        <v>3.8844594210087902E-3</v>
      </c>
      <c r="X65" s="253">
        <f t="shared" si="140"/>
        <v>3.8688773124122555E-3</v>
      </c>
      <c r="Y65" s="253">
        <f t="shared" si="140"/>
        <v>3.8533577098381899E-3</v>
      </c>
      <c r="Z65" s="253">
        <f t="shared" si="140"/>
        <v>3.8379003625503838E-3</v>
      </c>
      <c r="AA65" s="253">
        <f t="shared" si="4"/>
        <v>2.9142844338543306E-3</v>
      </c>
      <c r="AB65" s="253">
        <f t="shared" ref="AB65:AL65" si="141">1-(1-$E13)^(AB$55/12)-(1-(1-$E13)^(AA$55/12))</f>
        <v>2.905791380092948E-3</v>
      </c>
      <c r="AC65" s="253">
        <f t="shared" si="141"/>
        <v>2.8973230775058978E-3</v>
      </c>
      <c r="AD65" s="253">
        <f t="shared" si="141"/>
        <v>2.8888794539612128E-3</v>
      </c>
      <c r="AE65" s="253">
        <f t="shared" si="141"/>
        <v>2.8804604375373133E-3</v>
      </c>
      <c r="AF65" s="253">
        <f t="shared" si="141"/>
        <v>2.8720659565218964E-3</v>
      </c>
      <c r="AG65" s="253">
        <f t="shared" si="141"/>
        <v>2.8636959394117145E-3</v>
      </c>
      <c r="AH65" s="253">
        <f t="shared" si="141"/>
        <v>2.8553503149122417E-3</v>
      </c>
      <c r="AI65" s="253">
        <f t="shared" si="141"/>
        <v>2.8470290119363417E-3</v>
      </c>
      <c r="AJ65" s="253">
        <f t="shared" si="141"/>
        <v>2.8387319596040461E-3</v>
      </c>
      <c r="AK65" s="253">
        <f t="shared" si="141"/>
        <v>2.8304590872423319E-3</v>
      </c>
      <c r="AL65" s="253">
        <f t="shared" si="141"/>
        <v>2.8222103243836782E-3</v>
      </c>
      <c r="AM65" s="253">
        <f t="shared" si="6"/>
        <v>2.3255555656004345E-3</v>
      </c>
      <c r="AN65" s="253">
        <f t="shared" ref="AN65:AX65" si="142">1-(1-$F13)^(AN$55/12)-(1-(1-$F13)^(AM$55/12))</f>
        <v>2.3201473569116615E-3</v>
      </c>
      <c r="AO65" s="253">
        <f t="shared" si="142"/>
        <v>2.3147517253128136E-3</v>
      </c>
      <c r="AP65" s="253">
        <f t="shared" si="142"/>
        <v>2.3093686415550652E-3</v>
      </c>
      <c r="AQ65" s="253">
        <f t="shared" si="142"/>
        <v>2.3039980764576473E-3</v>
      </c>
      <c r="AR65" s="253">
        <f t="shared" si="142"/>
        <v>2.2986400009077368E-3</v>
      </c>
      <c r="AS65" s="253">
        <f t="shared" si="142"/>
        <v>2.293294385860456E-3</v>
      </c>
      <c r="AT65" s="253">
        <f t="shared" si="142"/>
        <v>2.2879612023377627E-3</v>
      </c>
      <c r="AU65" s="253">
        <f t="shared" si="142"/>
        <v>2.2826404214297824E-3</v>
      </c>
      <c r="AV65" s="253">
        <f t="shared" si="142"/>
        <v>2.2773320142934761E-3</v>
      </c>
      <c r="AW65" s="253">
        <f t="shared" si="142"/>
        <v>2.2720359521529732E-3</v>
      </c>
      <c r="AX65" s="253">
        <f t="shared" si="142"/>
        <v>2.2667522062991274E-3</v>
      </c>
      <c r="AY65" s="253">
        <f t="shared" si="8"/>
        <v>1.9530226598090117E-3</v>
      </c>
      <c r="AZ65" s="253">
        <f t="shared" ref="AZ65:BJ65" si="143">1-(1-$G13)^(AZ$55/12)-(1-(1-$G13)^(AY$55/12))</f>
        <v>1.9492083622993928E-3</v>
      </c>
      <c r="BA65" s="253">
        <f t="shared" si="143"/>
        <v>1.9454015141989744E-3</v>
      </c>
      <c r="BB65" s="253">
        <f t="shared" si="143"/>
        <v>1.9416021009595053E-3</v>
      </c>
      <c r="BC65" s="253">
        <f t="shared" si="143"/>
        <v>1.9378101080598231E-3</v>
      </c>
      <c r="BD65" s="253">
        <f t="shared" si="143"/>
        <v>1.93402552100852E-3</v>
      </c>
      <c r="BE65" s="253">
        <f t="shared" si="143"/>
        <v>1.9302483253412772E-3</v>
      </c>
      <c r="BF65" s="253">
        <f t="shared" si="143"/>
        <v>1.926478506622753E-3</v>
      </c>
      <c r="BG65" s="253">
        <f t="shared" si="143"/>
        <v>1.9227160504458052E-3</v>
      </c>
      <c r="BH65" s="253">
        <f t="shared" si="143"/>
        <v>1.9189609424308252E-3</v>
      </c>
      <c r="BI65" s="253">
        <f t="shared" si="143"/>
        <v>1.9152131682269591E-3</v>
      </c>
      <c r="BJ65" s="253">
        <f t="shared" si="143"/>
        <v>1.9114727135111087E-3</v>
      </c>
      <c r="BK65" s="253">
        <f t="shared" si="10"/>
        <v>1.6938122905872932E-3</v>
      </c>
      <c r="BL65" s="253">
        <f t="shared" ref="BL65:BV65" si="144">1-(1-$H13)^(BL$55/12)-(1-(1-$H13)^(BK$55/12))</f>
        <v>1.6909432905116706E-3</v>
      </c>
      <c r="BM65" s="253">
        <f t="shared" si="144"/>
        <v>1.6880791499834791E-3</v>
      </c>
      <c r="BN65" s="253">
        <f t="shared" si="144"/>
        <v>1.6852198607716362E-3</v>
      </c>
      <c r="BO65" s="253">
        <f t="shared" si="144"/>
        <v>1.6823654146592704E-3</v>
      </c>
      <c r="BP65" s="253">
        <f t="shared" si="144"/>
        <v>1.6795158034426105E-3</v>
      </c>
      <c r="BQ65" s="253">
        <f t="shared" si="144"/>
        <v>1.6766710189324296E-3</v>
      </c>
      <c r="BR65" s="253">
        <f t="shared" si="144"/>
        <v>1.6738310529533784E-3</v>
      </c>
      <c r="BS65" s="253">
        <f t="shared" si="144"/>
        <v>1.6709958973434302E-3</v>
      </c>
      <c r="BT65" s="253">
        <f t="shared" si="144"/>
        <v>1.6681655439551024E-3</v>
      </c>
      <c r="BU65" s="253">
        <f t="shared" si="144"/>
        <v>1.6653399846539019E-3</v>
      </c>
      <c r="BV65" s="253">
        <f t="shared" si="144"/>
        <v>1.6625192113199905E-3</v>
      </c>
      <c r="BW65" s="253">
        <f t="shared" si="12"/>
        <v>1.5019072296200697E-3</v>
      </c>
      <c r="BX65" s="253">
        <f t="shared" ref="BX65:CH65" si="145">1-(1-$I13)^(BX$55/12)-(1-(1-$I13)^(BW$55/12))</f>
        <v>1.4996515042935421E-3</v>
      </c>
      <c r="BY65" s="253">
        <f t="shared" si="145"/>
        <v>1.4973991668574271E-3</v>
      </c>
      <c r="BZ65" s="253">
        <f t="shared" si="145"/>
        <v>1.4951502122231286E-3</v>
      </c>
      <c r="CA65" s="253">
        <f t="shared" si="145"/>
        <v>1.4929046353100439E-3</v>
      </c>
      <c r="CB65" s="253">
        <f t="shared" si="145"/>
        <v>1.490662431045009E-3</v>
      </c>
      <c r="CC65" s="253">
        <f t="shared" si="145"/>
        <v>1.4884235943630753E-3</v>
      </c>
      <c r="CD65" s="253">
        <f t="shared" si="145"/>
        <v>1.4861881202058447E-3</v>
      </c>
      <c r="CE65" s="253">
        <f t="shared" si="145"/>
        <v>1.4839560035235788E-3</v>
      </c>
      <c r="CF65" s="253">
        <f t="shared" si="145"/>
        <v>1.4817272392734226E-3</v>
      </c>
      <c r="CG65" s="253">
        <f t="shared" si="145"/>
        <v>1.4795018224204037E-3</v>
      </c>
      <c r="CH65" s="253">
        <f t="shared" si="145"/>
        <v>1.4772797479370992E-3</v>
      </c>
      <c r="CI65" s="253">
        <f t="shared" si="14"/>
        <v>1.3534688600834732E-3</v>
      </c>
      <c r="CJ65" s="253">
        <f t="shared" ref="CJ65:CT65" si="146">1-(1-$J13)^(CJ$55/12)-(1-(1-$J13)^(CI$55/12))</f>
        <v>1.351636982128257E-3</v>
      </c>
      <c r="CK65" s="253">
        <f t="shared" si="146"/>
        <v>1.3498075835628454E-3</v>
      </c>
      <c r="CL65" s="253">
        <f t="shared" si="146"/>
        <v>1.3479806610313672E-3</v>
      </c>
      <c r="CM65" s="253">
        <f t="shared" si="146"/>
        <v>1.3461562111826142E-3</v>
      </c>
      <c r="CN65" s="253">
        <f t="shared" si="146"/>
        <v>1.3443342306700412E-3</v>
      </c>
      <c r="CO65" s="253">
        <f t="shared" si="146"/>
        <v>1.3425147161513218E-3</v>
      </c>
      <c r="CP65" s="253">
        <f t="shared" si="146"/>
        <v>1.3406976642886814E-3</v>
      </c>
      <c r="CQ65" s="253">
        <f t="shared" si="146"/>
        <v>1.3388830717493416E-3</v>
      </c>
      <c r="CR65" s="253">
        <f t="shared" si="146"/>
        <v>1.3370709352045207E-3</v>
      </c>
      <c r="CS65" s="253">
        <f t="shared" si="146"/>
        <v>1.3352612513298778E-3</v>
      </c>
      <c r="CT65" s="253">
        <f t="shared" si="146"/>
        <v>1.3334540168061793E-3</v>
      </c>
      <c r="CU65" s="253">
        <f t="shared" si="16"/>
        <v>1.2348455450574836E-3</v>
      </c>
      <c r="CV65" s="253">
        <f t="shared" ref="CV65:DF65" si="147">1-(1-$K13)^(CV$55/12)-(1-(1-$K13)^(CU$55/12))</f>
        <v>1.2333207015373659E-3</v>
      </c>
      <c r="CW65" s="253">
        <f t="shared" si="147"/>
        <v>1.2317977409633807E-3</v>
      </c>
      <c r="CX65" s="253">
        <f t="shared" si="147"/>
        <v>1.2302766610106097E-3</v>
      </c>
      <c r="CY65" s="253">
        <f t="shared" si="147"/>
        <v>1.2287574593565775E-3</v>
      </c>
      <c r="CZ65" s="253">
        <f t="shared" si="147"/>
        <v>1.2272401336818062E-3</v>
      </c>
      <c r="DA65" s="253">
        <f t="shared" si="147"/>
        <v>1.2257246816701484E-3</v>
      </c>
      <c r="DB65" s="253">
        <f t="shared" si="147"/>
        <v>1.2242111010074552E-3</v>
      </c>
      <c r="DC65" s="253">
        <f t="shared" si="147"/>
        <v>1.2226993893832416E-3</v>
      </c>
      <c r="DD65" s="253">
        <f t="shared" si="147"/>
        <v>1.2211895444892429E-3</v>
      </c>
      <c r="DE65" s="253">
        <f t="shared" si="147"/>
        <v>1.219681564020636E-3</v>
      </c>
      <c r="DF65" s="253">
        <f t="shared" si="147"/>
        <v>1.2181754456748184E-3</v>
      </c>
      <c r="DG65" s="253">
        <f t="shared" si="18"/>
        <v>1.1376257123423272E-3</v>
      </c>
      <c r="DH65" s="253">
        <f t="shared" ref="DH65:DR65" si="148">1-(1-$L13)^(DH$55/12)-(1-(1-$L13)^(DG$55/12))</f>
        <v>1.1363315200809687E-3</v>
      </c>
      <c r="DI65" s="253">
        <f t="shared" si="148"/>
        <v>1.1350388001258871E-3</v>
      </c>
      <c r="DJ65" s="253">
        <f t="shared" si="148"/>
        <v>1.133747550802422E-3</v>
      </c>
      <c r="DK65" s="253">
        <f t="shared" si="148"/>
        <v>1.1324577704373562E-3</v>
      </c>
      <c r="DL65" s="253">
        <f t="shared" si="148"/>
        <v>1.1311694573595821E-3</v>
      </c>
      <c r="DM65" s="253">
        <f t="shared" si="148"/>
        <v>1.1298826098997683E-3</v>
      </c>
      <c r="DN65" s="253">
        <f t="shared" si="148"/>
        <v>1.128597226390915E-3</v>
      </c>
      <c r="DO65" s="253">
        <f t="shared" si="148"/>
        <v>1.1273133051672435E-3</v>
      </c>
      <c r="DP65" s="253">
        <f t="shared" si="148"/>
        <v>1.1260308445654177E-3</v>
      </c>
      <c r="DQ65" s="253">
        <f t="shared" si="148"/>
        <v>1.1247498429237668E-3</v>
      </c>
      <c r="DR65" s="253">
        <f t="shared" si="148"/>
        <v>1.1234702985825074E-3</v>
      </c>
      <c r="DS65" s="253">
        <f t="shared" si="20"/>
        <v>1.0563283405125024E-3</v>
      </c>
      <c r="DT65" s="260">
        <f t="shared" ref="DT65:ED65" si="149">1-(1-$M13)^(DT$55/12)-(1-(1-$M13)^(DS$55/12))</f>
        <v>1.0552125109496435E-3</v>
      </c>
      <c r="DU65" s="260">
        <f t="shared" si="149"/>
        <v>1.0540978600689366E-3</v>
      </c>
      <c r="DV65" s="260">
        <f t="shared" si="149"/>
        <v>1.0529843866257105E-3</v>
      </c>
      <c r="DW65" s="260">
        <f t="shared" si="149"/>
        <v>1.0518720893760714E-3</v>
      </c>
      <c r="DX65" s="260">
        <f t="shared" si="149"/>
        <v>1.0507609670773466E-3</v>
      </c>
      <c r="DY65" s="260">
        <f t="shared" si="149"/>
        <v>1.0496510184888619E-3</v>
      </c>
      <c r="DZ65" s="260">
        <f t="shared" si="149"/>
        <v>1.0485422423702762E-3</v>
      </c>
      <c r="EA65" s="260">
        <f t="shared" si="149"/>
        <v>1.0474346374834687E-3</v>
      </c>
      <c r="EB65" s="260">
        <f t="shared" si="149"/>
        <v>1.0463282025910958E-3</v>
      </c>
      <c r="EC65" s="260">
        <f t="shared" si="149"/>
        <v>1.0452229364571464E-3</v>
      </c>
      <c r="ED65" s="260">
        <f t="shared" si="149"/>
        <v>1.0441188378472743E-3</v>
      </c>
      <c r="EE65" s="253">
        <f t="shared" si="22"/>
        <v>9.8722056178124351E-4</v>
      </c>
      <c r="EF65" s="253">
        <f t="shared" si="23"/>
        <v>9.8624595734353449E-4</v>
      </c>
      <c r="EG65" s="253">
        <f t="shared" ref="EG65:EP65" si="150">1-(1-$N13)^(EG$55/12)-(1-(1-$N13)^(EF$55/12))</f>
        <v>9.8527231505562973E-4</v>
      </c>
      <c r="EH65" s="253">
        <f t="shared" si="150"/>
        <v>9.8429963396706732E-4</v>
      </c>
      <c r="EI65" s="253">
        <f t="shared" si="150"/>
        <v>9.8332791312960577E-4</v>
      </c>
      <c r="EJ65" s="253">
        <f t="shared" si="150"/>
        <v>9.8235715159478154E-4</v>
      </c>
      <c r="EK65" s="253">
        <f t="shared" si="150"/>
        <v>9.8138734841568542E-4</v>
      </c>
      <c r="EL65" s="253">
        <f t="shared" si="150"/>
        <v>9.8041850264618535E-4</v>
      </c>
      <c r="EM65" s="253">
        <f t="shared" si="150"/>
        <v>9.7945061334125949E-4</v>
      </c>
      <c r="EN65" s="253">
        <f t="shared" si="150"/>
        <v>9.7848367955655213E-4</v>
      </c>
      <c r="EO65" s="253">
        <f t="shared" si="150"/>
        <v>9.7751770034870678E-4</v>
      </c>
      <c r="EP65" s="253">
        <f t="shared" si="150"/>
        <v>9.7655267477547714E-4</v>
      </c>
      <c r="EQ65" s="253">
        <f t="shared" si="25"/>
        <v>9.2766731180748963E-4</v>
      </c>
      <c r="ER65" s="253">
        <f t="shared" si="26"/>
        <v>9.2680674516609773E-4</v>
      </c>
      <c r="ES65" s="253">
        <f t="shared" ref="ES65:FB65" si="151">1-(1-$O13)^(ES$55/12)-(1-(1-$O13)^(ER$55/12))</f>
        <v>9.2594697684433847E-4</v>
      </c>
      <c r="ET65" s="253">
        <f t="shared" si="151"/>
        <v>9.2508800610135999E-4</v>
      </c>
      <c r="EU65" s="253">
        <f t="shared" si="151"/>
        <v>9.2422983219753174E-4</v>
      </c>
      <c r="EV65" s="253">
        <f t="shared" si="151"/>
        <v>9.2337245439366722E-4</v>
      </c>
      <c r="EW65" s="253">
        <f t="shared" si="151"/>
        <v>9.2251587195102402E-4</v>
      </c>
      <c r="EX65" s="253">
        <f t="shared" si="151"/>
        <v>9.21660084132081E-4</v>
      </c>
      <c r="EY65" s="253">
        <f t="shared" si="151"/>
        <v>9.2080509019942802E-4</v>
      </c>
      <c r="EZ65" s="253">
        <f t="shared" si="151"/>
        <v>9.1995088941665415E-4</v>
      </c>
      <c r="FA65" s="253">
        <f t="shared" si="151"/>
        <v>9.1909748104812561E-4</v>
      </c>
      <c r="FB65" s="253">
        <f t="shared" si="151"/>
        <v>9.1824486435854169E-4</v>
      </c>
      <c r="FC65" s="253">
        <f t="shared" si="28"/>
        <v>8.7575245362292442E-4</v>
      </c>
      <c r="FD65" s="253">
        <f t="shared" si="29"/>
        <v>8.7498551126297119E-4</v>
      </c>
      <c r="FE65" s="253">
        <f t="shared" ref="FE65:FN65" si="152">1-(1-$P13)^(FE$55/12)-(1-(1-$P13)^(FD$55/12))</f>
        <v>8.7421924055453015E-4</v>
      </c>
      <c r="FF65" s="253">
        <f t="shared" si="152"/>
        <v>8.7345364090962718E-4</v>
      </c>
      <c r="FG65" s="253">
        <f t="shared" si="152"/>
        <v>8.7268871174051021E-4</v>
      </c>
      <c r="FH65" s="253">
        <f t="shared" si="152"/>
        <v>8.7192445245998229E-4</v>
      </c>
      <c r="FI65" s="253">
        <f t="shared" si="152"/>
        <v>8.7116086248129054E-4</v>
      </c>
      <c r="FJ65" s="253">
        <f t="shared" si="152"/>
        <v>8.7039794121857028E-4</v>
      </c>
      <c r="FK65" s="253">
        <f t="shared" si="152"/>
        <v>8.6963568808584579E-4</v>
      </c>
      <c r="FL65" s="253">
        <f t="shared" si="152"/>
        <v>8.6887410249825159E-4</v>
      </c>
      <c r="FM65" s="253">
        <f t="shared" si="152"/>
        <v>8.681131838710332E-4</v>
      </c>
      <c r="FN65" s="253">
        <f t="shared" si="152"/>
        <v>8.6735293162032434E-4</v>
      </c>
      <c r="FO65" s="253">
        <f t="shared" si="31"/>
        <v>8.3004738910696929E-4</v>
      </c>
      <c r="FP65" s="253">
        <f t="shared" si="32"/>
        <v>8.2935841043896286E-4</v>
      </c>
      <c r="FQ65" s="253">
        <f t="shared" ref="FQ65:FZ65" si="153">1-(1-$Q13)^(FQ$55/12)-(1-(1-$Q13)^(FP$55/12))</f>
        <v>8.2867000365560717E-4</v>
      </c>
      <c r="FR65" s="253">
        <f t="shared" si="153"/>
        <v>8.2798216828261495E-4</v>
      </c>
      <c r="FS65" s="253">
        <f t="shared" si="153"/>
        <v>8.2729490384569893E-4</v>
      </c>
      <c r="FT65" s="253">
        <f t="shared" si="153"/>
        <v>8.2660820987068284E-4</v>
      </c>
      <c r="FU65" s="253">
        <f t="shared" si="153"/>
        <v>8.2592208588427862E-4</v>
      </c>
      <c r="FV65" s="253">
        <f t="shared" si="153"/>
        <v>8.2523653141330922E-4</v>
      </c>
      <c r="FW65" s="253">
        <f t="shared" si="153"/>
        <v>8.2455154598504166E-4</v>
      </c>
      <c r="FX65" s="253">
        <f t="shared" si="153"/>
        <v>8.2386712912707605E-4</v>
      </c>
      <c r="FY65" s="253">
        <f t="shared" si="153"/>
        <v>8.231832803675676E-4</v>
      </c>
      <c r="FZ65" s="253">
        <f t="shared" si="153"/>
        <v>8.2249999923489359E-4</v>
      </c>
    </row>
    <row r="66" spans="2:182" x14ac:dyDescent="0.2">
      <c r="B66" s="245" t="s">
        <v>541</v>
      </c>
      <c r="C66" s="259">
        <f t="shared" si="0"/>
        <v>1</v>
      </c>
      <c r="D66" s="259">
        <f t="shared" ref="D66:N66" si="154">1-(1-$C14)^(D$56/12)-(1-(1-$C14)^(C$56/12))</f>
        <v>0</v>
      </c>
      <c r="E66" s="259">
        <f t="shared" si="154"/>
        <v>0</v>
      </c>
      <c r="F66" s="259">
        <f t="shared" si="154"/>
        <v>0</v>
      </c>
      <c r="G66" s="259">
        <f t="shared" si="154"/>
        <v>0</v>
      </c>
      <c r="H66" s="259">
        <f t="shared" si="154"/>
        <v>0</v>
      </c>
      <c r="I66" s="259">
        <f t="shared" si="154"/>
        <v>0</v>
      </c>
      <c r="J66" s="259">
        <f t="shared" si="154"/>
        <v>0</v>
      </c>
      <c r="K66" s="259">
        <f t="shared" si="154"/>
        <v>0</v>
      </c>
      <c r="L66" s="259">
        <f t="shared" si="154"/>
        <v>0</v>
      </c>
      <c r="M66" s="259">
        <f t="shared" si="154"/>
        <v>0</v>
      </c>
      <c r="N66" s="259">
        <f t="shared" si="154"/>
        <v>0</v>
      </c>
      <c r="O66" s="259">
        <f t="shared" si="2"/>
        <v>0</v>
      </c>
      <c r="P66" s="253">
        <f t="shared" ref="P66:Z66" si="155">1-(1-$D14)^(P$55/12)-(1-(1-$D14)^(O$55/12))</f>
        <v>0</v>
      </c>
      <c r="Q66" s="253">
        <f t="shared" si="155"/>
        <v>0</v>
      </c>
      <c r="R66" s="253">
        <f t="shared" si="155"/>
        <v>0</v>
      </c>
      <c r="S66" s="253">
        <f t="shared" si="155"/>
        <v>0</v>
      </c>
      <c r="T66" s="253">
        <f t="shared" si="155"/>
        <v>0</v>
      </c>
      <c r="U66" s="253">
        <f t="shared" si="155"/>
        <v>0</v>
      </c>
      <c r="V66" s="253">
        <f t="shared" si="155"/>
        <v>0</v>
      </c>
      <c r="W66" s="253">
        <f t="shared" si="155"/>
        <v>0</v>
      </c>
      <c r="X66" s="253">
        <f t="shared" si="155"/>
        <v>0</v>
      </c>
      <c r="Y66" s="253">
        <f t="shared" si="155"/>
        <v>0</v>
      </c>
      <c r="Z66" s="253">
        <f t="shared" si="155"/>
        <v>0</v>
      </c>
      <c r="AA66" s="253">
        <f t="shared" si="4"/>
        <v>0</v>
      </c>
      <c r="AB66" s="253">
        <f t="shared" ref="AB66:AL66" si="156">1-(1-$E14)^(AB$55/12)-(1-(1-$E14)^(AA$55/12))</f>
        <v>0</v>
      </c>
      <c r="AC66" s="253">
        <f t="shared" si="156"/>
        <v>0</v>
      </c>
      <c r="AD66" s="253">
        <f t="shared" si="156"/>
        <v>0</v>
      </c>
      <c r="AE66" s="253">
        <f t="shared" si="156"/>
        <v>0</v>
      </c>
      <c r="AF66" s="253">
        <f t="shared" si="156"/>
        <v>0</v>
      </c>
      <c r="AG66" s="253">
        <f t="shared" si="156"/>
        <v>0</v>
      </c>
      <c r="AH66" s="253">
        <f t="shared" si="156"/>
        <v>0</v>
      </c>
      <c r="AI66" s="253">
        <f t="shared" si="156"/>
        <v>0</v>
      </c>
      <c r="AJ66" s="253">
        <f t="shared" si="156"/>
        <v>0</v>
      </c>
      <c r="AK66" s="253">
        <f t="shared" si="156"/>
        <v>0</v>
      </c>
      <c r="AL66" s="253">
        <f t="shared" si="156"/>
        <v>0</v>
      </c>
      <c r="AM66" s="253">
        <f t="shared" si="6"/>
        <v>0</v>
      </c>
      <c r="AN66" s="253">
        <f t="shared" ref="AN66:AX66" si="157">1-(1-$F14)^(AN$55/12)-(1-(1-$F14)^(AM$55/12))</f>
        <v>0</v>
      </c>
      <c r="AO66" s="253">
        <f t="shared" si="157"/>
        <v>0</v>
      </c>
      <c r="AP66" s="253">
        <f t="shared" si="157"/>
        <v>0</v>
      </c>
      <c r="AQ66" s="253">
        <f t="shared" si="157"/>
        <v>0</v>
      </c>
      <c r="AR66" s="253">
        <f t="shared" si="157"/>
        <v>0</v>
      </c>
      <c r="AS66" s="253">
        <f t="shared" si="157"/>
        <v>0</v>
      </c>
      <c r="AT66" s="253">
        <f t="shared" si="157"/>
        <v>0</v>
      </c>
      <c r="AU66" s="253">
        <f t="shared" si="157"/>
        <v>0</v>
      </c>
      <c r="AV66" s="253">
        <f t="shared" si="157"/>
        <v>0</v>
      </c>
      <c r="AW66" s="253">
        <f t="shared" si="157"/>
        <v>0</v>
      </c>
      <c r="AX66" s="253">
        <f t="shared" si="157"/>
        <v>0</v>
      </c>
      <c r="AY66" s="253">
        <f t="shared" si="8"/>
        <v>0</v>
      </c>
      <c r="AZ66" s="253">
        <f t="shared" ref="AZ66:BJ66" si="158">1-(1-$G14)^(AZ$55/12)-(1-(1-$G14)^(AY$55/12))</f>
        <v>0</v>
      </c>
      <c r="BA66" s="253">
        <f t="shared" si="158"/>
        <v>0</v>
      </c>
      <c r="BB66" s="253">
        <f t="shared" si="158"/>
        <v>0</v>
      </c>
      <c r="BC66" s="253">
        <f t="shared" si="158"/>
        <v>0</v>
      </c>
      <c r="BD66" s="253">
        <f t="shared" si="158"/>
        <v>0</v>
      </c>
      <c r="BE66" s="253">
        <f t="shared" si="158"/>
        <v>0</v>
      </c>
      <c r="BF66" s="253">
        <f t="shared" si="158"/>
        <v>0</v>
      </c>
      <c r="BG66" s="253">
        <f t="shared" si="158"/>
        <v>0</v>
      </c>
      <c r="BH66" s="253">
        <f t="shared" si="158"/>
        <v>0</v>
      </c>
      <c r="BI66" s="253">
        <f t="shared" si="158"/>
        <v>0</v>
      </c>
      <c r="BJ66" s="253">
        <f t="shared" si="158"/>
        <v>0</v>
      </c>
      <c r="BK66" s="253">
        <f t="shared" si="10"/>
        <v>0</v>
      </c>
      <c r="BL66" s="253">
        <f t="shared" ref="BL66:BV66" si="159">1-(1-$H14)^(BL$55/12)-(1-(1-$H14)^(BK$55/12))</f>
        <v>0</v>
      </c>
      <c r="BM66" s="253">
        <f t="shared" si="159"/>
        <v>0</v>
      </c>
      <c r="BN66" s="253">
        <f t="shared" si="159"/>
        <v>0</v>
      </c>
      <c r="BO66" s="253">
        <f t="shared" si="159"/>
        <v>0</v>
      </c>
      <c r="BP66" s="253">
        <f t="shared" si="159"/>
        <v>0</v>
      </c>
      <c r="BQ66" s="253">
        <f t="shared" si="159"/>
        <v>0</v>
      </c>
      <c r="BR66" s="253">
        <f t="shared" si="159"/>
        <v>0</v>
      </c>
      <c r="BS66" s="253">
        <f t="shared" si="159"/>
        <v>0</v>
      </c>
      <c r="BT66" s="253">
        <f t="shared" si="159"/>
        <v>0</v>
      </c>
      <c r="BU66" s="253">
        <f t="shared" si="159"/>
        <v>0</v>
      </c>
      <c r="BV66" s="253">
        <f t="shared" si="159"/>
        <v>0</v>
      </c>
      <c r="BW66" s="253">
        <f t="shared" si="12"/>
        <v>0</v>
      </c>
      <c r="BX66" s="253">
        <f t="shared" ref="BX66:CH66" si="160">1-(1-$I14)^(BX$55/12)-(1-(1-$I14)^(BW$55/12))</f>
        <v>0</v>
      </c>
      <c r="BY66" s="253">
        <f t="shared" si="160"/>
        <v>0</v>
      </c>
      <c r="BZ66" s="253">
        <f t="shared" si="160"/>
        <v>0</v>
      </c>
      <c r="CA66" s="253">
        <f t="shared" si="160"/>
        <v>0</v>
      </c>
      <c r="CB66" s="253">
        <f t="shared" si="160"/>
        <v>0</v>
      </c>
      <c r="CC66" s="253">
        <f t="shared" si="160"/>
        <v>0</v>
      </c>
      <c r="CD66" s="253">
        <f t="shared" si="160"/>
        <v>0</v>
      </c>
      <c r="CE66" s="253">
        <f t="shared" si="160"/>
        <v>0</v>
      </c>
      <c r="CF66" s="253">
        <f t="shared" si="160"/>
        <v>0</v>
      </c>
      <c r="CG66" s="253">
        <f t="shared" si="160"/>
        <v>0</v>
      </c>
      <c r="CH66" s="253">
        <f t="shared" si="160"/>
        <v>0</v>
      </c>
      <c r="CI66" s="253">
        <f t="shared" si="14"/>
        <v>0</v>
      </c>
      <c r="CJ66" s="253">
        <f t="shared" ref="CJ66:CT66" si="161">1-(1-$J14)^(CJ$55/12)-(1-(1-$J14)^(CI$55/12))</f>
        <v>0</v>
      </c>
      <c r="CK66" s="253">
        <f t="shared" si="161"/>
        <v>0</v>
      </c>
      <c r="CL66" s="253">
        <f t="shared" si="161"/>
        <v>0</v>
      </c>
      <c r="CM66" s="253">
        <f t="shared" si="161"/>
        <v>0</v>
      </c>
      <c r="CN66" s="253">
        <f t="shared" si="161"/>
        <v>0</v>
      </c>
      <c r="CO66" s="253">
        <f t="shared" si="161"/>
        <v>0</v>
      </c>
      <c r="CP66" s="253">
        <f t="shared" si="161"/>
        <v>0</v>
      </c>
      <c r="CQ66" s="253">
        <f t="shared" si="161"/>
        <v>0</v>
      </c>
      <c r="CR66" s="253">
        <f t="shared" si="161"/>
        <v>0</v>
      </c>
      <c r="CS66" s="253">
        <f t="shared" si="161"/>
        <v>0</v>
      </c>
      <c r="CT66" s="253">
        <f t="shared" si="161"/>
        <v>0</v>
      </c>
      <c r="CU66" s="253">
        <f t="shared" si="16"/>
        <v>0</v>
      </c>
      <c r="CV66" s="253">
        <f t="shared" ref="CV66:DF66" si="162">1-(1-$K14)^(CV$55/12)-(1-(1-$K14)^(CU$55/12))</f>
        <v>0</v>
      </c>
      <c r="CW66" s="253">
        <f t="shared" si="162"/>
        <v>0</v>
      </c>
      <c r="CX66" s="253">
        <f t="shared" si="162"/>
        <v>0</v>
      </c>
      <c r="CY66" s="253">
        <f t="shared" si="162"/>
        <v>0</v>
      </c>
      <c r="CZ66" s="253">
        <f t="shared" si="162"/>
        <v>0</v>
      </c>
      <c r="DA66" s="253">
        <f t="shared" si="162"/>
        <v>0</v>
      </c>
      <c r="DB66" s="253">
        <f t="shared" si="162"/>
        <v>0</v>
      </c>
      <c r="DC66" s="253">
        <f t="shared" si="162"/>
        <v>0</v>
      </c>
      <c r="DD66" s="253">
        <f t="shared" si="162"/>
        <v>0</v>
      </c>
      <c r="DE66" s="253">
        <f t="shared" si="162"/>
        <v>0</v>
      </c>
      <c r="DF66" s="253">
        <f t="shared" si="162"/>
        <v>0</v>
      </c>
      <c r="DG66" s="253">
        <f t="shared" si="18"/>
        <v>0</v>
      </c>
      <c r="DH66" s="253">
        <f t="shared" ref="DH66:DR66" si="163">1-(1-$L14)^(DH$55/12)-(1-(1-$L14)^(DG$55/12))</f>
        <v>0</v>
      </c>
      <c r="DI66" s="253">
        <f t="shared" si="163"/>
        <v>0</v>
      </c>
      <c r="DJ66" s="253">
        <f t="shared" si="163"/>
        <v>0</v>
      </c>
      <c r="DK66" s="253">
        <f t="shared" si="163"/>
        <v>0</v>
      </c>
      <c r="DL66" s="253">
        <f t="shared" si="163"/>
        <v>0</v>
      </c>
      <c r="DM66" s="253">
        <f t="shared" si="163"/>
        <v>0</v>
      </c>
      <c r="DN66" s="253">
        <f t="shared" si="163"/>
        <v>0</v>
      </c>
      <c r="DO66" s="253">
        <f t="shared" si="163"/>
        <v>0</v>
      </c>
      <c r="DP66" s="253">
        <f t="shared" si="163"/>
        <v>0</v>
      </c>
      <c r="DQ66" s="253">
        <f t="shared" si="163"/>
        <v>0</v>
      </c>
      <c r="DR66" s="253">
        <f t="shared" si="163"/>
        <v>0</v>
      </c>
      <c r="DS66" s="253">
        <f t="shared" si="20"/>
        <v>0</v>
      </c>
      <c r="DT66" s="260">
        <f t="shared" ref="DT66:ED66" si="164">1-(1-$M14)^(DT$55/12)-(1-(1-$M14)^(DS$55/12))</f>
        <v>0</v>
      </c>
      <c r="DU66" s="260">
        <f t="shared" si="164"/>
        <v>0</v>
      </c>
      <c r="DV66" s="260">
        <f t="shared" si="164"/>
        <v>0</v>
      </c>
      <c r="DW66" s="260">
        <f t="shared" si="164"/>
        <v>0</v>
      </c>
      <c r="DX66" s="260">
        <f t="shared" si="164"/>
        <v>0</v>
      </c>
      <c r="DY66" s="260">
        <f t="shared" si="164"/>
        <v>0</v>
      </c>
      <c r="DZ66" s="260">
        <f t="shared" si="164"/>
        <v>0</v>
      </c>
      <c r="EA66" s="260">
        <f t="shared" si="164"/>
        <v>0</v>
      </c>
      <c r="EB66" s="260">
        <f t="shared" si="164"/>
        <v>0</v>
      </c>
      <c r="EC66" s="260">
        <f t="shared" si="164"/>
        <v>0</v>
      </c>
      <c r="ED66" s="260">
        <f t="shared" si="164"/>
        <v>0</v>
      </c>
      <c r="EE66" s="253">
        <f t="shared" si="22"/>
        <v>0</v>
      </c>
      <c r="EF66" s="253">
        <f t="shared" si="23"/>
        <v>0</v>
      </c>
      <c r="EG66" s="253">
        <f t="shared" ref="EG66:EP66" si="165">1-(1-$N14)^(EG$55/12)-(1-(1-$N14)^(EF$55/12))</f>
        <v>0</v>
      </c>
      <c r="EH66" s="253">
        <f t="shared" si="165"/>
        <v>0</v>
      </c>
      <c r="EI66" s="253">
        <f t="shared" si="165"/>
        <v>0</v>
      </c>
      <c r="EJ66" s="253">
        <f t="shared" si="165"/>
        <v>0</v>
      </c>
      <c r="EK66" s="253">
        <f t="shared" si="165"/>
        <v>0</v>
      </c>
      <c r="EL66" s="253">
        <f t="shared" si="165"/>
        <v>0</v>
      </c>
      <c r="EM66" s="253">
        <f t="shared" si="165"/>
        <v>0</v>
      </c>
      <c r="EN66" s="253">
        <f t="shared" si="165"/>
        <v>0</v>
      </c>
      <c r="EO66" s="253">
        <f t="shared" si="165"/>
        <v>0</v>
      </c>
      <c r="EP66" s="253">
        <f t="shared" si="165"/>
        <v>0</v>
      </c>
      <c r="EQ66" s="253">
        <f t="shared" si="25"/>
        <v>0</v>
      </c>
      <c r="ER66" s="253">
        <f t="shared" si="26"/>
        <v>0</v>
      </c>
      <c r="ES66" s="253">
        <f t="shared" ref="ES66:FB66" si="166">1-(1-$O14)^(ES$55/12)-(1-(1-$O14)^(ER$55/12))</f>
        <v>0</v>
      </c>
      <c r="ET66" s="253">
        <f t="shared" si="166"/>
        <v>0</v>
      </c>
      <c r="EU66" s="253">
        <f t="shared" si="166"/>
        <v>0</v>
      </c>
      <c r="EV66" s="253">
        <f t="shared" si="166"/>
        <v>0</v>
      </c>
      <c r="EW66" s="253">
        <f t="shared" si="166"/>
        <v>0</v>
      </c>
      <c r="EX66" s="253">
        <f t="shared" si="166"/>
        <v>0</v>
      </c>
      <c r="EY66" s="253">
        <f t="shared" si="166"/>
        <v>0</v>
      </c>
      <c r="EZ66" s="253">
        <f t="shared" si="166"/>
        <v>0</v>
      </c>
      <c r="FA66" s="253">
        <f t="shared" si="166"/>
        <v>0</v>
      </c>
      <c r="FB66" s="253">
        <f t="shared" si="166"/>
        <v>0</v>
      </c>
      <c r="FC66" s="253">
        <f t="shared" si="28"/>
        <v>0</v>
      </c>
      <c r="FD66" s="253">
        <f t="shared" si="29"/>
        <v>0</v>
      </c>
      <c r="FE66" s="253">
        <f t="shared" ref="FE66:FN66" si="167">1-(1-$P14)^(FE$55/12)-(1-(1-$P14)^(FD$55/12))</f>
        <v>0</v>
      </c>
      <c r="FF66" s="253">
        <f t="shared" si="167"/>
        <v>0</v>
      </c>
      <c r="FG66" s="253">
        <f t="shared" si="167"/>
        <v>0</v>
      </c>
      <c r="FH66" s="253">
        <f t="shared" si="167"/>
        <v>0</v>
      </c>
      <c r="FI66" s="253">
        <f t="shared" si="167"/>
        <v>0</v>
      </c>
      <c r="FJ66" s="253">
        <f t="shared" si="167"/>
        <v>0</v>
      </c>
      <c r="FK66" s="253">
        <f t="shared" si="167"/>
        <v>0</v>
      </c>
      <c r="FL66" s="253">
        <f t="shared" si="167"/>
        <v>0</v>
      </c>
      <c r="FM66" s="253">
        <f t="shared" si="167"/>
        <v>0</v>
      </c>
      <c r="FN66" s="253">
        <f t="shared" si="167"/>
        <v>0</v>
      </c>
      <c r="FO66" s="253">
        <f t="shared" si="31"/>
        <v>0</v>
      </c>
      <c r="FP66" s="253">
        <f t="shared" si="32"/>
        <v>0</v>
      </c>
      <c r="FQ66" s="253">
        <f t="shared" ref="FQ66:FZ66" si="168">1-(1-$Q14)^(FQ$55/12)-(1-(1-$Q14)^(FP$55/12))</f>
        <v>0</v>
      </c>
      <c r="FR66" s="253">
        <f t="shared" si="168"/>
        <v>0</v>
      </c>
      <c r="FS66" s="253">
        <f t="shared" si="168"/>
        <v>0</v>
      </c>
      <c r="FT66" s="253">
        <f t="shared" si="168"/>
        <v>0</v>
      </c>
      <c r="FU66" s="253">
        <f t="shared" si="168"/>
        <v>0</v>
      </c>
      <c r="FV66" s="253">
        <f t="shared" si="168"/>
        <v>0</v>
      </c>
      <c r="FW66" s="253">
        <f t="shared" si="168"/>
        <v>0</v>
      </c>
      <c r="FX66" s="253">
        <f t="shared" si="168"/>
        <v>0</v>
      </c>
      <c r="FY66" s="253">
        <f t="shared" si="168"/>
        <v>0</v>
      </c>
      <c r="FZ66" s="253">
        <f t="shared" si="168"/>
        <v>0</v>
      </c>
    </row>
    <row r="67" spans="2:182" x14ac:dyDescent="0.2">
      <c r="B67" s="245" t="s">
        <v>542</v>
      </c>
      <c r="C67" s="259">
        <f t="shared" si="0"/>
        <v>1.5280272454409882E-3</v>
      </c>
      <c r="D67" s="259">
        <f t="shared" ref="D67:N67" si="169">1-(1-$C15)^(D$56/12)-(1-(1-$C15)^(C$56/12))</f>
        <v>1.5256923781782339E-3</v>
      </c>
      <c r="E67" s="259">
        <f t="shared" si="169"/>
        <v>1.523361078656138E-3</v>
      </c>
      <c r="F67" s="259">
        <f t="shared" si="169"/>
        <v>1.5210333414233945E-3</v>
      </c>
      <c r="G67" s="259">
        <f t="shared" si="169"/>
        <v>1.5187091610364689E-3</v>
      </c>
      <c r="H67" s="259">
        <f t="shared" si="169"/>
        <v>1.5163885320603754E-3</v>
      </c>
      <c r="I67" s="259">
        <f t="shared" si="169"/>
        <v>1.5140714490688989E-3</v>
      </c>
      <c r="J67" s="259">
        <f t="shared" si="169"/>
        <v>1.5117579066430409E-3</v>
      </c>
      <c r="K67" s="259">
        <f t="shared" si="169"/>
        <v>1.5094478993732396E-3</v>
      </c>
      <c r="L67" s="259">
        <f t="shared" si="169"/>
        <v>1.507141421857372E-3</v>
      </c>
      <c r="M67" s="259">
        <f t="shared" si="169"/>
        <v>1.5048384687020855E-3</v>
      </c>
      <c r="N67" s="259">
        <f t="shared" si="169"/>
        <v>1.5025390345219103E-3</v>
      </c>
      <c r="O67" s="259">
        <f t="shared" si="2"/>
        <v>5.3999660736270272E-6</v>
      </c>
      <c r="P67" s="253">
        <f t="shared" ref="P67:Z67" si="170">1-(1-$D15)^(P$55/12)-(1-(1-$D15)^(O$55/12))</f>
        <v>5.3999369139523523E-6</v>
      </c>
      <c r="Q67" s="253">
        <f t="shared" si="170"/>
        <v>5.3999077546107443E-6</v>
      </c>
      <c r="R67" s="253">
        <f t="shared" si="170"/>
        <v>5.3998785951581141E-6</v>
      </c>
      <c r="S67" s="253">
        <f t="shared" si="170"/>
        <v>5.3998494360385507E-6</v>
      </c>
      <c r="T67" s="253">
        <f t="shared" si="170"/>
        <v>5.3998202770300097E-6</v>
      </c>
      <c r="U67" s="253">
        <f t="shared" si="170"/>
        <v>5.3997911182435132E-6</v>
      </c>
      <c r="V67" s="253">
        <f t="shared" si="170"/>
        <v>5.3997619594570168E-6</v>
      </c>
      <c r="W67" s="253">
        <f t="shared" si="170"/>
        <v>5.3997328010035872E-6</v>
      </c>
      <c r="X67" s="253">
        <f t="shared" si="170"/>
        <v>5.3997036425501577E-6</v>
      </c>
      <c r="Y67" s="253">
        <f t="shared" si="170"/>
        <v>5.399674484429795E-6</v>
      </c>
      <c r="Z67" s="253">
        <f t="shared" si="170"/>
        <v>5.3996453263094324E-6</v>
      </c>
      <c r="AA67" s="253">
        <f t="shared" si="4"/>
        <v>8.7737594967052246E-12</v>
      </c>
      <c r="AB67" s="253">
        <f t="shared" ref="AB67:AL67" si="171">1-(1-$E15)^(AB$55/12)-(1-(1-$E15)^(AA$55/12))</f>
        <v>8.7737594967052246E-12</v>
      </c>
      <c r="AC67" s="253">
        <f t="shared" si="171"/>
        <v>8.7737594967052246E-12</v>
      </c>
      <c r="AD67" s="253">
        <f t="shared" si="171"/>
        <v>8.7737594967052246E-12</v>
      </c>
      <c r="AE67" s="253">
        <f t="shared" si="171"/>
        <v>8.7737594967052246E-12</v>
      </c>
      <c r="AF67" s="253">
        <f t="shared" si="171"/>
        <v>8.7737594967052246E-12</v>
      </c>
      <c r="AG67" s="253">
        <f t="shared" si="171"/>
        <v>8.7736484744027621E-12</v>
      </c>
      <c r="AH67" s="253">
        <f t="shared" si="171"/>
        <v>8.7737594967052246E-12</v>
      </c>
      <c r="AI67" s="253">
        <f t="shared" si="171"/>
        <v>8.7737594967052246E-12</v>
      </c>
      <c r="AJ67" s="253">
        <f t="shared" si="171"/>
        <v>8.7737594967052246E-12</v>
      </c>
      <c r="AK67" s="253">
        <f t="shared" si="171"/>
        <v>8.7737594967052246E-12</v>
      </c>
      <c r="AL67" s="253">
        <f t="shared" si="171"/>
        <v>8.7737594967052246E-12</v>
      </c>
      <c r="AM67" s="253">
        <f t="shared" si="6"/>
        <v>0</v>
      </c>
      <c r="AN67" s="253">
        <f t="shared" ref="AN67:AX67" si="172">1-(1-$F15)^(AN$55/12)-(1-(1-$F15)^(AM$55/12))</f>
        <v>0</v>
      </c>
      <c r="AO67" s="253">
        <f t="shared" si="172"/>
        <v>0</v>
      </c>
      <c r="AP67" s="253">
        <f t="shared" si="172"/>
        <v>0</v>
      </c>
      <c r="AQ67" s="253">
        <f t="shared" si="172"/>
        <v>0</v>
      </c>
      <c r="AR67" s="253">
        <f t="shared" si="172"/>
        <v>0</v>
      </c>
      <c r="AS67" s="253">
        <f t="shared" si="172"/>
        <v>0</v>
      </c>
      <c r="AT67" s="253">
        <f t="shared" si="172"/>
        <v>0</v>
      </c>
      <c r="AU67" s="253">
        <f t="shared" si="172"/>
        <v>0</v>
      </c>
      <c r="AV67" s="253">
        <f t="shared" si="172"/>
        <v>0</v>
      </c>
      <c r="AW67" s="253">
        <f t="shared" si="172"/>
        <v>0</v>
      </c>
      <c r="AX67" s="253">
        <f t="shared" si="172"/>
        <v>0</v>
      </c>
      <c r="AY67" s="253">
        <f t="shared" si="8"/>
        <v>0</v>
      </c>
      <c r="AZ67" s="253">
        <f t="shared" ref="AZ67:BJ67" si="173">1-(1-$G15)^(AZ$55/12)-(1-(1-$G15)^(AY$55/12))</f>
        <v>0</v>
      </c>
      <c r="BA67" s="253">
        <f t="shared" si="173"/>
        <v>0</v>
      </c>
      <c r="BB67" s="253">
        <f t="shared" si="173"/>
        <v>0</v>
      </c>
      <c r="BC67" s="253">
        <f t="shared" si="173"/>
        <v>0</v>
      </c>
      <c r="BD67" s="253">
        <f t="shared" si="173"/>
        <v>0</v>
      </c>
      <c r="BE67" s="253">
        <f t="shared" si="173"/>
        <v>0</v>
      </c>
      <c r="BF67" s="253">
        <f t="shared" si="173"/>
        <v>0</v>
      </c>
      <c r="BG67" s="253">
        <f t="shared" si="173"/>
        <v>0</v>
      </c>
      <c r="BH67" s="253">
        <f t="shared" si="173"/>
        <v>0</v>
      </c>
      <c r="BI67" s="253">
        <f t="shared" si="173"/>
        <v>0</v>
      </c>
      <c r="BJ67" s="253">
        <f t="shared" si="173"/>
        <v>0</v>
      </c>
      <c r="BK67" s="253">
        <f t="shared" si="10"/>
        <v>0</v>
      </c>
      <c r="BL67" s="253">
        <f t="shared" ref="BL67:BV67" si="174">1-(1-$H15)^(BL$55/12)-(1-(1-$H15)^(BK$55/12))</f>
        <v>0</v>
      </c>
      <c r="BM67" s="253">
        <f t="shared" si="174"/>
        <v>0</v>
      </c>
      <c r="BN67" s="253">
        <f t="shared" si="174"/>
        <v>0</v>
      </c>
      <c r="BO67" s="253">
        <f t="shared" si="174"/>
        <v>0</v>
      </c>
      <c r="BP67" s="253">
        <f t="shared" si="174"/>
        <v>0</v>
      </c>
      <c r="BQ67" s="253">
        <f t="shared" si="174"/>
        <v>0</v>
      </c>
      <c r="BR67" s="253">
        <f t="shared" si="174"/>
        <v>0</v>
      </c>
      <c r="BS67" s="253">
        <f t="shared" si="174"/>
        <v>0</v>
      </c>
      <c r="BT67" s="253">
        <f t="shared" si="174"/>
        <v>0</v>
      </c>
      <c r="BU67" s="253">
        <f t="shared" si="174"/>
        <v>0</v>
      </c>
      <c r="BV67" s="253">
        <f t="shared" si="174"/>
        <v>0</v>
      </c>
      <c r="BW67" s="253">
        <f t="shared" si="12"/>
        <v>0</v>
      </c>
      <c r="BX67" s="253">
        <f t="shared" ref="BX67:CH67" si="175">1-(1-$I15)^(BX$55/12)-(1-(1-$I15)^(BW$55/12))</f>
        <v>0</v>
      </c>
      <c r="BY67" s="253">
        <f t="shared" si="175"/>
        <v>0</v>
      </c>
      <c r="BZ67" s="253">
        <f t="shared" si="175"/>
        <v>0</v>
      </c>
      <c r="CA67" s="253">
        <f t="shared" si="175"/>
        <v>0</v>
      </c>
      <c r="CB67" s="253">
        <f t="shared" si="175"/>
        <v>0</v>
      </c>
      <c r="CC67" s="253">
        <f t="shared" si="175"/>
        <v>0</v>
      </c>
      <c r="CD67" s="253">
        <f t="shared" si="175"/>
        <v>0</v>
      </c>
      <c r="CE67" s="253">
        <f t="shared" si="175"/>
        <v>0</v>
      </c>
      <c r="CF67" s="253">
        <f t="shared" si="175"/>
        <v>0</v>
      </c>
      <c r="CG67" s="253">
        <f t="shared" si="175"/>
        <v>0</v>
      </c>
      <c r="CH67" s="253">
        <f t="shared" si="175"/>
        <v>0</v>
      </c>
      <c r="CI67" s="253">
        <f t="shared" si="14"/>
        <v>0</v>
      </c>
      <c r="CJ67" s="253">
        <f t="shared" ref="CJ67:CT67" si="176">1-(1-$J15)^(CJ$55/12)-(1-(1-$J15)^(CI$55/12))</f>
        <v>0</v>
      </c>
      <c r="CK67" s="253">
        <f t="shared" si="176"/>
        <v>0</v>
      </c>
      <c r="CL67" s="253">
        <f t="shared" si="176"/>
        <v>0</v>
      </c>
      <c r="CM67" s="253">
        <f t="shared" si="176"/>
        <v>0</v>
      </c>
      <c r="CN67" s="253">
        <f t="shared" si="176"/>
        <v>0</v>
      </c>
      <c r="CO67" s="253">
        <f t="shared" si="176"/>
        <v>0</v>
      </c>
      <c r="CP67" s="253">
        <f t="shared" si="176"/>
        <v>0</v>
      </c>
      <c r="CQ67" s="253">
        <f t="shared" si="176"/>
        <v>0</v>
      </c>
      <c r="CR67" s="253">
        <f t="shared" si="176"/>
        <v>0</v>
      </c>
      <c r="CS67" s="253">
        <f t="shared" si="176"/>
        <v>0</v>
      </c>
      <c r="CT67" s="253">
        <f t="shared" si="176"/>
        <v>0</v>
      </c>
      <c r="CU67" s="253">
        <f t="shared" si="16"/>
        <v>0</v>
      </c>
      <c r="CV67" s="253">
        <f t="shared" ref="CV67:DF67" si="177">1-(1-$K15)^(CV$55/12)-(1-(1-$K15)^(CU$55/12))</f>
        <v>0</v>
      </c>
      <c r="CW67" s="253">
        <f t="shared" si="177"/>
        <v>0</v>
      </c>
      <c r="CX67" s="253">
        <f t="shared" si="177"/>
        <v>0</v>
      </c>
      <c r="CY67" s="253">
        <f t="shared" si="177"/>
        <v>0</v>
      </c>
      <c r="CZ67" s="253">
        <f t="shared" si="177"/>
        <v>0</v>
      </c>
      <c r="DA67" s="253">
        <f t="shared" si="177"/>
        <v>0</v>
      </c>
      <c r="DB67" s="253">
        <f t="shared" si="177"/>
        <v>0</v>
      </c>
      <c r="DC67" s="253">
        <f t="shared" si="177"/>
        <v>0</v>
      </c>
      <c r="DD67" s="253">
        <f t="shared" si="177"/>
        <v>0</v>
      </c>
      <c r="DE67" s="253">
        <f t="shared" si="177"/>
        <v>0</v>
      </c>
      <c r="DF67" s="253">
        <f t="shared" si="177"/>
        <v>0</v>
      </c>
      <c r="DG67" s="253">
        <f t="shared" si="18"/>
        <v>0</v>
      </c>
      <c r="DH67" s="253">
        <f t="shared" ref="DH67:DR67" si="178">1-(1-$L15)^(DH$55/12)-(1-(1-$L15)^(DG$55/12))</f>
        <v>0</v>
      </c>
      <c r="DI67" s="253">
        <f t="shared" si="178"/>
        <v>0</v>
      </c>
      <c r="DJ67" s="253">
        <f t="shared" si="178"/>
        <v>0</v>
      </c>
      <c r="DK67" s="253">
        <f t="shared" si="178"/>
        <v>0</v>
      </c>
      <c r="DL67" s="253">
        <f t="shared" si="178"/>
        <v>0</v>
      </c>
      <c r="DM67" s="253">
        <f t="shared" si="178"/>
        <v>0</v>
      </c>
      <c r="DN67" s="253">
        <f t="shared" si="178"/>
        <v>0</v>
      </c>
      <c r="DO67" s="253">
        <f t="shared" si="178"/>
        <v>0</v>
      </c>
      <c r="DP67" s="253">
        <f t="shared" si="178"/>
        <v>0</v>
      </c>
      <c r="DQ67" s="253">
        <f t="shared" si="178"/>
        <v>0</v>
      </c>
      <c r="DR67" s="253">
        <f t="shared" si="178"/>
        <v>0</v>
      </c>
      <c r="DS67" s="253">
        <f t="shared" si="20"/>
        <v>0</v>
      </c>
      <c r="DT67" s="260">
        <f t="shared" ref="DT67:ED67" si="179">1-(1-$M15)^(DT$55/12)-(1-(1-$M15)^(DS$55/12))</f>
        <v>0</v>
      </c>
      <c r="DU67" s="260">
        <f t="shared" si="179"/>
        <v>0</v>
      </c>
      <c r="DV67" s="260">
        <f t="shared" si="179"/>
        <v>0</v>
      </c>
      <c r="DW67" s="260">
        <f t="shared" si="179"/>
        <v>0</v>
      </c>
      <c r="DX67" s="260">
        <f t="shared" si="179"/>
        <v>0</v>
      </c>
      <c r="DY67" s="260">
        <f t="shared" si="179"/>
        <v>0</v>
      </c>
      <c r="DZ67" s="260">
        <f t="shared" si="179"/>
        <v>0</v>
      </c>
      <c r="EA67" s="260">
        <f t="shared" si="179"/>
        <v>0</v>
      </c>
      <c r="EB67" s="260">
        <f t="shared" si="179"/>
        <v>0</v>
      </c>
      <c r="EC67" s="260">
        <f t="shared" si="179"/>
        <v>0</v>
      </c>
      <c r="ED67" s="260">
        <f t="shared" si="179"/>
        <v>0</v>
      </c>
      <c r="EE67" s="253">
        <f t="shared" si="22"/>
        <v>0</v>
      </c>
      <c r="EF67" s="253">
        <f t="shared" si="23"/>
        <v>0</v>
      </c>
      <c r="EG67" s="253">
        <f t="shared" ref="EG67:EP67" si="180">1-(1-$N15)^(EG$55/12)-(1-(1-$N15)^(EF$55/12))</f>
        <v>0</v>
      </c>
      <c r="EH67" s="253">
        <f t="shared" si="180"/>
        <v>0</v>
      </c>
      <c r="EI67" s="253">
        <f t="shared" si="180"/>
        <v>0</v>
      </c>
      <c r="EJ67" s="253">
        <f t="shared" si="180"/>
        <v>0</v>
      </c>
      <c r="EK67" s="253">
        <f t="shared" si="180"/>
        <v>0</v>
      </c>
      <c r="EL67" s="253">
        <f t="shared" si="180"/>
        <v>0</v>
      </c>
      <c r="EM67" s="253">
        <f t="shared" si="180"/>
        <v>0</v>
      </c>
      <c r="EN67" s="253">
        <f t="shared" si="180"/>
        <v>0</v>
      </c>
      <c r="EO67" s="253">
        <f t="shared" si="180"/>
        <v>0</v>
      </c>
      <c r="EP67" s="253">
        <f t="shared" si="180"/>
        <v>0</v>
      </c>
      <c r="EQ67" s="253">
        <f t="shared" si="25"/>
        <v>0</v>
      </c>
      <c r="ER67" s="253">
        <f t="shared" si="26"/>
        <v>0</v>
      </c>
      <c r="ES67" s="253">
        <f t="shared" ref="ES67:FB67" si="181">1-(1-$O15)^(ES$55/12)-(1-(1-$O15)^(ER$55/12))</f>
        <v>0</v>
      </c>
      <c r="ET67" s="253">
        <f t="shared" si="181"/>
        <v>0</v>
      </c>
      <c r="EU67" s="253">
        <f t="shared" si="181"/>
        <v>0</v>
      </c>
      <c r="EV67" s="253">
        <f t="shared" si="181"/>
        <v>0</v>
      </c>
      <c r="EW67" s="253">
        <f t="shared" si="181"/>
        <v>0</v>
      </c>
      <c r="EX67" s="253">
        <f t="shared" si="181"/>
        <v>0</v>
      </c>
      <c r="EY67" s="253">
        <f t="shared" si="181"/>
        <v>0</v>
      </c>
      <c r="EZ67" s="253">
        <f t="shared" si="181"/>
        <v>0</v>
      </c>
      <c r="FA67" s="253">
        <f t="shared" si="181"/>
        <v>0</v>
      </c>
      <c r="FB67" s="253">
        <f t="shared" si="181"/>
        <v>0</v>
      </c>
      <c r="FC67" s="253">
        <f t="shared" si="28"/>
        <v>0</v>
      </c>
      <c r="FD67" s="253">
        <f t="shared" si="29"/>
        <v>0</v>
      </c>
      <c r="FE67" s="253">
        <f t="shared" ref="FE67:FN67" si="182">1-(1-$P15)^(FE$55/12)-(1-(1-$P15)^(FD$55/12))</f>
        <v>0</v>
      </c>
      <c r="FF67" s="253">
        <f t="shared" si="182"/>
        <v>0</v>
      </c>
      <c r="FG67" s="253">
        <f t="shared" si="182"/>
        <v>0</v>
      </c>
      <c r="FH67" s="253">
        <f t="shared" si="182"/>
        <v>0</v>
      </c>
      <c r="FI67" s="253">
        <f t="shared" si="182"/>
        <v>0</v>
      </c>
      <c r="FJ67" s="253">
        <f t="shared" si="182"/>
        <v>0</v>
      </c>
      <c r="FK67" s="253">
        <f t="shared" si="182"/>
        <v>0</v>
      </c>
      <c r="FL67" s="253">
        <f t="shared" si="182"/>
        <v>0</v>
      </c>
      <c r="FM67" s="253">
        <f t="shared" si="182"/>
        <v>0</v>
      </c>
      <c r="FN67" s="253">
        <f t="shared" si="182"/>
        <v>0</v>
      </c>
      <c r="FO67" s="253">
        <f t="shared" si="31"/>
        <v>0</v>
      </c>
      <c r="FP67" s="253">
        <f t="shared" si="32"/>
        <v>0</v>
      </c>
      <c r="FQ67" s="253">
        <f t="shared" ref="FQ67:FZ67" si="183">1-(1-$Q15)^(FQ$55/12)-(1-(1-$Q15)^(FP$55/12))</f>
        <v>0</v>
      </c>
      <c r="FR67" s="253">
        <f t="shared" si="183"/>
        <v>0</v>
      </c>
      <c r="FS67" s="253">
        <f t="shared" si="183"/>
        <v>0</v>
      </c>
      <c r="FT67" s="253">
        <f t="shared" si="183"/>
        <v>0</v>
      </c>
      <c r="FU67" s="253">
        <f t="shared" si="183"/>
        <v>0</v>
      </c>
      <c r="FV67" s="253">
        <f t="shared" si="183"/>
        <v>0</v>
      </c>
      <c r="FW67" s="253">
        <f t="shared" si="183"/>
        <v>0</v>
      </c>
      <c r="FX67" s="253">
        <f t="shared" si="183"/>
        <v>0</v>
      </c>
      <c r="FY67" s="253">
        <f t="shared" si="183"/>
        <v>0</v>
      </c>
      <c r="FZ67" s="253">
        <f t="shared" si="183"/>
        <v>0</v>
      </c>
    </row>
    <row r="68" spans="2:182" x14ac:dyDescent="0.2">
      <c r="B68" s="245" t="s">
        <v>543</v>
      </c>
      <c r="C68" s="259">
        <f t="shared" si="0"/>
        <v>1.5280272454409882E-3</v>
      </c>
      <c r="D68" s="259">
        <f t="shared" ref="D68:N68" si="184">1-(1-$C16)^(D$56/12)-(1-(1-$C16)^(C$56/12))</f>
        <v>1.5256923781782339E-3</v>
      </c>
      <c r="E68" s="259">
        <f t="shared" si="184"/>
        <v>1.523361078656138E-3</v>
      </c>
      <c r="F68" s="259">
        <f t="shared" si="184"/>
        <v>1.5210333414233945E-3</v>
      </c>
      <c r="G68" s="259">
        <f t="shared" si="184"/>
        <v>1.5187091610364689E-3</v>
      </c>
      <c r="H68" s="259">
        <f t="shared" si="184"/>
        <v>1.5163885320603754E-3</v>
      </c>
      <c r="I68" s="259">
        <f t="shared" si="184"/>
        <v>1.5140714490688989E-3</v>
      </c>
      <c r="J68" s="259">
        <f t="shared" si="184"/>
        <v>1.5117579066430409E-3</v>
      </c>
      <c r="K68" s="259">
        <f t="shared" si="184"/>
        <v>1.5094478993732396E-3</v>
      </c>
      <c r="L68" s="259">
        <f t="shared" si="184"/>
        <v>1.507141421857372E-3</v>
      </c>
      <c r="M68" s="259">
        <f t="shared" si="184"/>
        <v>1.5048384687020855E-3</v>
      </c>
      <c r="N68" s="259">
        <f t="shared" si="184"/>
        <v>1.5025390345219103E-3</v>
      </c>
      <c r="O68" s="259">
        <f t="shared" si="2"/>
        <v>5.3999660736270272E-6</v>
      </c>
      <c r="P68" s="253">
        <f t="shared" ref="P68:Z68" si="185">1-(1-$D16)^(P$55/12)-(1-(1-$D16)^(O$55/12))</f>
        <v>5.3999369139523523E-6</v>
      </c>
      <c r="Q68" s="253">
        <f t="shared" si="185"/>
        <v>5.3999077546107443E-6</v>
      </c>
      <c r="R68" s="253">
        <f t="shared" si="185"/>
        <v>5.3998785951581141E-6</v>
      </c>
      <c r="S68" s="253">
        <f t="shared" si="185"/>
        <v>5.3998494360385507E-6</v>
      </c>
      <c r="T68" s="253">
        <f t="shared" si="185"/>
        <v>5.3998202770300097E-6</v>
      </c>
      <c r="U68" s="253">
        <f t="shared" si="185"/>
        <v>5.3997911182435132E-6</v>
      </c>
      <c r="V68" s="253">
        <f t="shared" si="185"/>
        <v>5.3997619594570168E-6</v>
      </c>
      <c r="W68" s="253">
        <f t="shared" si="185"/>
        <v>5.3997328010035872E-6</v>
      </c>
      <c r="X68" s="253">
        <f t="shared" si="185"/>
        <v>5.3997036425501577E-6</v>
      </c>
      <c r="Y68" s="253">
        <f t="shared" si="185"/>
        <v>5.399674484429795E-6</v>
      </c>
      <c r="Z68" s="253">
        <f t="shared" si="185"/>
        <v>5.3996453263094324E-6</v>
      </c>
      <c r="AA68" s="253">
        <f t="shared" si="4"/>
        <v>8.7737594967052246E-12</v>
      </c>
      <c r="AB68" s="253">
        <f t="shared" ref="AB68:AL68" si="186">1-(1-$E16)^(AB$55/12)-(1-(1-$E16)^(AA$55/12))</f>
        <v>8.7737594967052246E-12</v>
      </c>
      <c r="AC68" s="253">
        <f t="shared" si="186"/>
        <v>8.7737594967052246E-12</v>
      </c>
      <c r="AD68" s="253">
        <f t="shared" si="186"/>
        <v>8.7737594967052246E-12</v>
      </c>
      <c r="AE68" s="253">
        <f t="shared" si="186"/>
        <v>8.7737594967052246E-12</v>
      </c>
      <c r="AF68" s="253">
        <f t="shared" si="186"/>
        <v>8.7737594967052246E-12</v>
      </c>
      <c r="AG68" s="253">
        <f t="shared" si="186"/>
        <v>8.7736484744027621E-12</v>
      </c>
      <c r="AH68" s="253">
        <f t="shared" si="186"/>
        <v>8.7737594967052246E-12</v>
      </c>
      <c r="AI68" s="253">
        <f t="shared" si="186"/>
        <v>8.7737594967052246E-12</v>
      </c>
      <c r="AJ68" s="253">
        <f t="shared" si="186"/>
        <v>8.7737594967052246E-12</v>
      </c>
      <c r="AK68" s="253">
        <f t="shared" si="186"/>
        <v>8.7737594967052246E-12</v>
      </c>
      <c r="AL68" s="253">
        <f t="shared" si="186"/>
        <v>8.7737594967052246E-12</v>
      </c>
      <c r="AM68" s="253">
        <f t="shared" si="6"/>
        <v>0</v>
      </c>
      <c r="AN68" s="253">
        <f t="shared" ref="AN68:AX68" si="187">1-(1-$F16)^(AN$55/12)-(1-(1-$F16)^(AM$55/12))</f>
        <v>0</v>
      </c>
      <c r="AO68" s="253">
        <f t="shared" si="187"/>
        <v>0</v>
      </c>
      <c r="AP68" s="253">
        <f t="shared" si="187"/>
        <v>0</v>
      </c>
      <c r="AQ68" s="253">
        <f t="shared" si="187"/>
        <v>0</v>
      </c>
      <c r="AR68" s="253">
        <f t="shared" si="187"/>
        <v>0</v>
      </c>
      <c r="AS68" s="253">
        <f t="shared" si="187"/>
        <v>0</v>
      </c>
      <c r="AT68" s="253">
        <f t="shared" si="187"/>
        <v>0</v>
      </c>
      <c r="AU68" s="253">
        <f t="shared" si="187"/>
        <v>0</v>
      </c>
      <c r="AV68" s="253">
        <f t="shared" si="187"/>
        <v>0</v>
      </c>
      <c r="AW68" s="253">
        <f t="shared" si="187"/>
        <v>0</v>
      </c>
      <c r="AX68" s="253">
        <f t="shared" si="187"/>
        <v>0</v>
      </c>
      <c r="AY68" s="253">
        <f t="shared" si="8"/>
        <v>0</v>
      </c>
      <c r="AZ68" s="253">
        <f t="shared" ref="AZ68:BJ68" si="188">1-(1-$G16)^(AZ$55/12)-(1-(1-$G16)^(AY$55/12))</f>
        <v>0</v>
      </c>
      <c r="BA68" s="253">
        <f t="shared" si="188"/>
        <v>0</v>
      </c>
      <c r="BB68" s="253">
        <f t="shared" si="188"/>
        <v>0</v>
      </c>
      <c r="BC68" s="253">
        <f t="shared" si="188"/>
        <v>0</v>
      </c>
      <c r="BD68" s="253">
        <f t="shared" si="188"/>
        <v>0</v>
      </c>
      <c r="BE68" s="253">
        <f t="shared" si="188"/>
        <v>0</v>
      </c>
      <c r="BF68" s="253">
        <f t="shared" si="188"/>
        <v>0</v>
      </c>
      <c r="BG68" s="253">
        <f t="shared" si="188"/>
        <v>0</v>
      </c>
      <c r="BH68" s="253">
        <f t="shared" si="188"/>
        <v>0</v>
      </c>
      <c r="BI68" s="253">
        <f t="shared" si="188"/>
        <v>0</v>
      </c>
      <c r="BJ68" s="253">
        <f t="shared" si="188"/>
        <v>0</v>
      </c>
      <c r="BK68" s="253">
        <f t="shared" si="10"/>
        <v>0</v>
      </c>
      <c r="BL68" s="253">
        <f t="shared" ref="BL68:BV68" si="189">1-(1-$H16)^(BL$55/12)-(1-(1-$H16)^(BK$55/12))</f>
        <v>0</v>
      </c>
      <c r="BM68" s="253">
        <f t="shared" si="189"/>
        <v>0</v>
      </c>
      <c r="BN68" s="253">
        <f t="shared" si="189"/>
        <v>0</v>
      </c>
      <c r="BO68" s="253">
        <f t="shared" si="189"/>
        <v>0</v>
      </c>
      <c r="BP68" s="253">
        <f t="shared" si="189"/>
        <v>0</v>
      </c>
      <c r="BQ68" s="253">
        <f t="shared" si="189"/>
        <v>0</v>
      </c>
      <c r="BR68" s="253">
        <f t="shared" si="189"/>
        <v>0</v>
      </c>
      <c r="BS68" s="253">
        <f t="shared" si="189"/>
        <v>0</v>
      </c>
      <c r="BT68" s="253">
        <f t="shared" si="189"/>
        <v>0</v>
      </c>
      <c r="BU68" s="253">
        <f t="shared" si="189"/>
        <v>0</v>
      </c>
      <c r="BV68" s="253">
        <f t="shared" si="189"/>
        <v>0</v>
      </c>
      <c r="BW68" s="253">
        <f t="shared" si="12"/>
        <v>0</v>
      </c>
      <c r="BX68" s="253">
        <f t="shared" ref="BX68:CH68" si="190">1-(1-$I16)^(BX$55/12)-(1-(1-$I16)^(BW$55/12))</f>
        <v>0</v>
      </c>
      <c r="BY68" s="253">
        <f t="shared" si="190"/>
        <v>0</v>
      </c>
      <c r="BZ68" s="253">
        <f t="shared" si="190"/>
        <v>0</v>
      </c>
      <c r="CA68" s="253">
        <f t="shared" si="190"/>
        <v>0</v>
      </c>
      <c r="CB68" s="253">
        <f t="shared" si="190"/>
        <v>0</v>
      </c>
      <c r="CC68" s="253">
        <f t="shared" si="190"/>
        <v>0</v>
      </c>
      <c r="CD68" s="253">
        <f t="shared" si="190"/>
        <v>0</v>
      </c>
      <c r="CE68" s="253">
        <f t="shared" si="190"/>
        <v>0</v>
      </c>
      <c r="CF68" s="253">
        <f t="shared" si="190"/>
        <v>0</v>
      </c>
      <c r="CG68" s="253">
        <f t="shared" si="190"/>
        <v>0</v>
      </c>
      <c r="CH68" s="253">
        <f t="shared" si="190"/>
        <v>0</v>
      </c>
      <c r="CI68" s="253">
        <f t="shared" si="14"/>
        <v>0</v>
      </c>
      <c r="CJ68" s="253">
        <f t="shared" ref="CJ68:CT68" si="191">1-(1-$J16)^(CJ$55/12)-(1-(1-$J16)^(CI$55/12))</f>
        <v>0</v>
      </c>
      <c r="CK68" s="253">
        <f t="shared" si="191"/>
        <v>0</v>
      </c>
      <c r="CL68" s="253">
        <f t="shared" si="191"/>
        <v>0</v>
      </c>
      <c r="CM68" s="253">
        <f t="shared" si="191"/>
        <v>0</v>
      </c>
      <c r="CN68" s="253">
        <f t="shared" si="191"/>
        <v>0</v>
      </c>
      <c r="CO68" s="253">
        <f t="shared" si="191"/>
        <v>0</v>
      </c>
      <c r="CP68" s="253">
        <f t="shared" si="191"/>
        <v>0</v>
      </c>
      <c r="CQ68" s="253">
        <f t="shared" si="191"/>
        <v>0</v>
      </c>
      <c r="CR68" s="253">
        <f t="shared" si="191"/>
        <v>0</v>
      </c>
      <c r="CS68" s="253">
        <f t="shared" si="191"/>
        <v>0</v>
      </c>
      <c r="CT68" s="253">
        <f t="shared" si="191"/>
        <v>0</v>
      </c>
      <c r="CU68" s="253">
        <f t="shared" si="16"/>
        <v>0</v>
      </c>
      <c r="CV68" s="253">
        <f t="shared" ref="CV68:DF68" si="192">1-(1-$K16)^(CV$55/12)-(1-(1-$K16)^(CU$55/12))</f>
        <v>0</v>
      </c>
      <c r="CW68" s="253">
        <f t="shared" si="192"/>
        <v>0</v>
      </c>
      <c r="CX68" s="253">
        <f t="shared" si="192"/>
        <v>0</v>
      </c>
      <c r="CY68" s="253">
        <f t="shared" si="192"/>
        <v>0</v>
      </c>
      <c r="CZ68" s="253">
        <f t="shared" si="192"/>
        <v>0</v>
      </c>
      <c r="DA68" s="253">
        <f t="shared" si="192"/>
        <v>0</v>
      </c>
      <c r="DB68" s="253">
        <f t="shared" si="192"/>
        <v>0</v>
      </c>
      <c r="DC68" s="253">
        <f t="shared" si="192"/>
        <v>0</v>
      </c>
      <c r="DD68" s="253">
        <f t="shared" si="192"/>
        <v>0</v>
      </c>
      <c r="DE68" s="253">
        <f t="shared" si="192"/>
        <v>0</v>
      </c>
      <c r="DF68" s="253">
        <f t="shared" si="192"/>
        <v>0</v>
      </c>
      <c r="DG68" s="253">
        <f t="shared" si="18"/>
        <v>0</v>
      </c>
      <c r="DH68" s="253">
        <f t="shared" ref="DH68:DR68" si="193">1-(1-$L16)^(DH$55/12)-(1-(1-$L16)^(DG$55/12))</f>
        <v>0</v>
      </c>
      <c r="DI68" s="253">
        <f t="shared" si="193"/>
        <v>0</v>
      </c>
      <c r="DJ68" s="253">
        <f t="shared" si="193"/>
        <v>0</v>
      </c>
      <c r="DK68" s="253">
        <f t="shared" si="193"/>
        <v>0</v>
      </c>
      <c r="DL68" s="253">
        <f t="shared" si="193"/>
        <v>0</v>
      </c>
      <c r="DM68" s="253">
        <f t="shared" si="193"/>
        <v>0</v>
      </c>
      <c r="DN68" s="253">
        <f t="shared" si="193"/>
        <v>0</v>
      </c>
      <c r="DO68" s="253">
        <f t="shared" si="193"/>
        <v>0</v>
      </c>
      <c r="DP68" s="253">
        <f t="shared" si="193"/>
        <v>0</v>
      </c>
      <c r="DQ68" s="253">
        <f t="shared" si="193"/>
        <v>0</v>
      </c>
      <c r="DR68" s="253">
        <f t="shared" si="193"/>
        <v>0</v>
      </c>
      <c r="DS68" s="253">
        <f t="shared" si="20"/>
        <v>0</v>
      </c>
      <c r="DT68" s="260">
        <f t="shared" ref="DT68:ED68" si="194">1-(1-$M16)^(DT$55/12)-(1-(1-$M16)^(DS$55/12))</f>
        <v>0</v>
      </c>
      <c r="DU68" s="260">
        <f t="shared" si="194"/>
        <v>0</v>
      </c>
      <c r="DV68" s="260">
        <f t="shared" si="194"/>
        <v>0</v>
      </c>
      <c r="DW68" s="260">
        <f t="shared" si="194"/>
        <v>0</v>
      </c>
      <c r="DX68" s="260">
        <f t="shared" si="194"/>
        <v>0</v>
      </c>
      <c r="DY68" s="260">
        <f t="shared" si="194"/>
        <v>0</v>
      </c>
      <c r="DZ68" s="260">
        <f t="shared" si="194"/>
        <v>0</v>
      </c>
      <c r="EA68" s="260">
        <f t="shared" si="194"/>
        <v>0</v>
      </c>
      <c r="EB68" s="260">
        <f t="shared" si="194"/>
        <v>0</v>
      </c>
      <c r="EC68" s="260">
        <f t="shared" si="194"/>
        <v>0</v>
      </c>
      <c r="ED68" s="260">
        <f t="shared" si="194"/>
        <v>0</v>
      </c>
      <c r="EE68" s="253">
        <f t="shared" si="22"/>
        <v>0</v>
      </c>
      <c r="EF68" s="253">
        <f t="shared" si="23"/>
        <v>0</v>
      </c>
      <c r="EG68" s="253">
        <f t="shared" ref="EG68:EP68" si="195">1-(1-$N16)^(EG$55/12)-(1-(1-$N16)^(EF$55/12))</f>
        <v>0</v>
      </c>
      <c r="EH68" s="253">
        <f t="shared" si="195"/>
        <v>0</v>
      </c>
      <c r="EI68" s="253">
        <f t="shared" si="195"/>
        <v>0</v>
      </c>
      <c r="EJ68" s="253">
        <f t="shared" si="195"/>
        <v>0</v>
      </c>
      <c r="EK68" s="253">
        <f t="shared" si="195"/>
        <v>0</v>
      </c>
      <c r="EL68" s="253">
        <f t="shared" si="195"/>
        <v>0</v>
      </c>
      <c r="EM68" s="253">
        <f t="shared" si="195"/>
        <v>0</v>
      </c>
      <c r="EN68" s="253">
        <f t="shared" si="195"/>
        <v>0</v>
      </c>
      <c r="EO68" s="253">
        <f t="shared" si="195"/>
        <v>0</v>
      </c>
      <c r="EP68" s="253">
        <f t="shared" si="195"/>
        <v>0</v>
      </c>
      <c r="EQ68" s="253">
        <f t="shared" si="25"/>
        <v>0</v>
      </c>
      <c r="ER68" s="253">
        <f t="shared" si="26"/>
        <v>0</v>
      </c>
      <c r="ES68" s="253">
        <f t="shared" ref="ES68:FB68" si="196">1-(1-$O16)^(ES$55/12)-(1-(1-$O16)^(ER$55/12))</f>
        <v>0</v>
      </c>
      <c r="ET68" s="253">
        <f t="shared" si="196"/>
        <v>0</v>
      </c>
      <c r="EU68" s="253">
        <f t="shared" si="196"/>
        <v>0</v>
      </c>
      <c r="EV68" s="253">
        <f t="shared" si="196"/>
        <v>0</v>
      </c>
      <c r="EW68" s="253">
        <f t="shared" si="196"/>
        <v>0</v>
      </c>
      <c r="EX68" s="253">
        <f t="shared" si="196"/>
        <v>0</v>
      </c>
      <c r="EY68" s="253">
        <f t="shared" si="196"/>
        <v>0</v>
      </c>
      <c r="EZ68" s="253">
        <f t="shared" si="196"/>
        <v>0</v>
      </c>
      <c r="FA68" s="253">
        <f t="shared" si="196"/>
        <v>0</v>
      </c>
      <c r="FB68" s="253">
        <f t="shared" si="196"/>
        <v>0</v>
      </c>
      <c r="FC68" s="253">
        <f t="shared" si="28"/>
        <v>0</v>
      </c>
      <c r="FD68" s="253">
        <f t="shared" si="29"/>
        <v>0</v>
      </c>
      <c r="FE68" s="253">
        <f t="shared" ref="FE68:FN68" si="197">1-(1-$P16)^(FE$55/12)-(1-(1-$P16)^(FD$55/12))</f>
        <v>0</v>
      </c>
      <c r="FF68" s="253">
        <f t="shared" si="197"/>
        <v>0</v>
      </c>
      <c r="FG68" s="253">
        <f t="shared" si="197"/>
        <v>0</v>
      </c>
      <c r="FH68" s="253">
        <f t="shared" si="197"/>
        <v>0</v>
      </c>
      <c r="FI68" s="253">
        <f t="shared" si="197"/>
        <v>0</v>
      </c>
      <c r="FJ68" s="253">
        <f t="shared" si="197"/>
        <v>0</v>
      </c>
      <c r="FK68" s="253">
        <f t="shared" si="197"/>
        <v>0</v>
      </c>
      <c r="FL68" s="253">
        <f t="shared" si="197"/>
        <v>0</v>
      </c>
      <c r="FM68" s="253">
        <f t="shared" si="197"/>
        <v>0</v>
      </c>
      <c r="FN68" s="253">
        <f t="shared" si="197"/>
        <v>0</v>
      </c>
      <c r="FO68" s="253">
        <f t="shared" si="31"/>
        <v>0</v>
      </c>
      <c r="FP68" s="253">
        <f t="shared" si="32"/>
        <v>0</v>
      </c>
      <c r="FQ68" s="253">
        <f t="shared" ref="FQ68:FZ68" si="198">1-(1-$Q16)^(FQ$55/12)-(1-(1-$Q16)^(FP$55/12))</f>
        <v>0</v>
      </c>
      <c r="FR68" s="253">
        <f t="shared" si="198"/>
        <v>0</v>
      </c>
      <c r="FS68" s="253">
        <f t="shared" si="198"/>
        <v>0</v>
      </c>
      <c r="FT68" s="253">
        <f t="shared" si="198"/>
        <v>0</v>
      </c>
      <c r="FU68" s="253">
        <f t="shared" si="198"/>
        <v>0</v>
      </c>
      <c r="FV68" s="253">
        <f t="shared" si="198"/>
        <v>0</v>
      </c>
      <c r="FW68" s="253">
        <f t="shared" si="198"/>
        <v>0</v>
      </c>
      <c r="FX68" s="253">
        <f t="shared" si="198"/>
        <v>0</v>
      </c>
      <c r="FY68" s="253">
        <f t="shared" si="198"/>
        <v>0</v>
      </c>
      <c r="FZ68" s="253">
        <f t="shared" si="198"/>
        <v>0</v>
      </c>
    </row>
    <row r="69" spans="2:182" x14ac:dyDescent="0.2">
      <c r="B69" s="245" t="s">
        <v>364</v>
      </c>
      <c r="C69" s="259">
        <f t="shared" si="0"/>
        <v>3.6117427751406472E-3</v>
      </c>
      <c r="D69" s="259">
        <f t="shared" ref="D69:N69" si="199">1-(1-$C17)^(D$56/12)-(1-(1-$C17)^(C$56/12))</f>
        <v>3.5986980892668274E-3</v>
      </c>
      <c r="E69" s="259">
        <f t="shared" si="199"/>
        <v>3.5857005174430023E-3</v>
      </c>
      <c r="F69" s="259">
        <f t="shared" si="199"/>
        <v>3.5727498895052889E-3</v>
      </c>
      <c r="G69" s="259">
        <f t="shared" si="199"/>
        <v>3.5598460359045347E-3</v>
      </c>
      <c r="H69" s="259">
        <f t="shared" si="199"/>
        <v>3.5469887877036532E-3</v>
      </c>
      <c r="I69" s="259">
        <f t="shared" si="199"/>
        <v>3.5341779765761805E-3</v>
      </c>
      <c r="J69" s="259">
        <f t="shared" si="199"/>
        <v>3.5214134348032777E-3</v>
      </c>
      <c r="K69" s="259">
        <f t="shared" si="199"/>
        <v>3.5086949952718438E-3</v>
      </c>
      <c r="L69" s="259">
        <f t="shared" si="199"/>
        <v>3.4960224914725169E-3</v>
      </c>
      <c r="M69" s="259">
        <f t="shared" si="199"/>
        <v>3.4833957574971208E-3</v>
      </c>
      <c r="N69" s="259">
        <f t="shared" si="199"/>
        <v>3.470814628037111E-3</v>
      </c>
      <c r="O69" s="259">
        <f t="shared" si="2"/>
        <v>3.9269884713247771E-3</v>
      </c>
      <c r="P69" s="253">
        <f t="shared" ref="P69:Z69" si="200">1-(1-$D17)^(P$55/12)-(1-(1-$D17)^(O$55/12))</f>
        <v>3.9115672328707829E-3</v>
      </c>
      <c r="Q69" s="253">
        <f t="shared" si="200"/>
        <v>3.8962065534425827E-3</v>
      </c>
      <c r="R69" s="253">
        <f t="shared" si="200"/>
        <v>3.8809061952251867E-3</v>
      </c>
      <c r="S69" s="253">
        <f t="shared" si="200"/>
        <v>3.8656659213384126E-3</v>
      </c>
      <c r="T69" s="253">
        <f t="shared" si="200"/>
        <v>3.850485495831224E-3</v>
      </c>
      <c r="U69" s="253">
        <f t="shared" si="200"/>
        <v>3.8353646836800648E-3</v>
      </c>
      <c r="V69" s="253">
        <f t="shared" si="200"/>
        <v>3.820303250783974E-3</v>
      </c>
      <c r="W69" s="253">
        <f t="shared" si="200"/>
        <v>3.8053009639611446E-3</v>
      </c>
      <c r="X69" s="253">
        <f t="shared" si="200"/>
        <v>3.7903575909458143E-3</v>
      </c>
      <c r="Y69" s="253">
        <f t="shared" si="200"/>
        <v>3.775472900383936E-3</v>
      </c>
      <c r="Z69" s="253">
        <f t="shared" si="200"/>
        <v>3.7606466618302914E-3</v>
      </c>
      <c r="AA69" s="253">
        <f t="shared" si="4"/>
        <v>1.416709967982599E-3</v>
      </c>
      <c r="AB69" s="253">
        <f t="shared" ref="AB69:AL69" si="201">1-(1-$E17)^(AB$55/12)-(1-(1-$E17)^(AA$55/12))</f>
        <v>1.4147029008491074E-3</v>
      </c>
      <c r="AC69" s="253">
        <f t="shared" si="201"/>
        <v>1.4126986771478833E-3</v>
      </c>
      <c r="AD69" s="253">
        <f t="shared" si="201"/>
        <v>1.4106972928501493E-3</v>
      </c>
      <c r="AE69" s="253">
        <f t="shared" si="201"/>
        <v>1.4086987439335674E-3</v>
      </c>
      <c r="AF69" s="253">
        <f t="shared" si="201"/>
        <v>1.4067030263811287E-3</v>
      </c>
      <c r="AG69" s="253">
        <f t="shared" si="201"/>
        <v>1.4047101361817083E-3</v>
      </c>
      <c r="AH69" s="253">
        <f t="shared" si="201"/>
        <v>1.4027200693296216E-3</v>
      </c>
      <c r="AI69" s="253">
        <f t="shared" si="201"/>
        <v>1.4007328218250681E-3</v>
      </c>
      <c r="AJ69" s="253">
        <f t="shared" si="201"/>
        <v>1.3987483896740205E-3</v>
      </c>
      <c r="AK69" s="253">
        <f t="shared" si="201"/>
        <v>1.3967667688875585E-3</v>
      </c>
      <c r="AL69" s="253">
        <f t="shared" si="201"/>
        <v>1.394787955483201E-3</v>
      </c>
      <c r="AM69" s="253">
        <f t="shared" si="6"/>
        <v>3.2997289590896983E-4</v>
      </c>
      <c r="AN69" s="253">
        <f t="shared" ref="AN69:AX69" si="202">1-(1-$F17)^(AN$55/12)-(1-(1-$F17)^(AM$55/12))</f>
        <v>3.2986401379686558E-4</v>
      </c>
      <c r="AO69" s="253">
        <f t="shared" si="202"/>
        <v>3.2975516761291068E-4</v>
      </c>
      <c r="AP69" s="253">
        <f t="shared" si="202"/>
        <v>3.2964635734544778E-4</v>
      </c>
      <c r="AQ69" s="253">
        <f t="shared" si="202"/>
        <v>3.2953758298226443E-4</v>
      </c>
      <c r="AR69" s="253">
        <f t="shared" si="202"/>
        <v>3.2942884451159227E-4</v>
      </c>
      <c r="AS69" s="253">
        <f t="shared" si="202"/>
        <v>3.2932014192188497E-4</v>
      </c>
      <c r="AT69" s="253">
        <f t="shared" si="202"/>
        <v>3.2921147520093008E-4</v>
      </c>
      <c r="AU69" s="253">
        <f t="shared" si="202"/>
        <v>3.2910284433707027E-4</v>
      </c>
      <c r="AV69" s="253">
        <f t="shared" si="202"/>
        <v>3.2899424931853716E-4</v>
      </c>
      <c r="AW69" s="253">
        <f t="shared" si="202"/>
        <v>3.2888569013334035E-4</v>
      </c>
      <c r="AX69" s="253">
        <f t="shared" si="202"/>
        <v>3.2877716676971147E-4</v>
      </c>
      <c r="AY69" s="253">
        <f t="shared" si="8"/>
        <v>6.048508823719434E-5</v>
      </c>
      <c r="AZ69" s="253">
        <f t="shared" ref="AZ69:BJ69" si="203">1-(1-$G17)^(AZ$55/12)-(1-(1-$G17)^(AY$55/12))</f>
        <v>6.0481429791203745E-5</v>
      </c>
      <c r="BA69" s="253">
        <f t="shared" si="203"/>
        <v>6.047777156659162E-5</v>
      </c>
      <c r="BB69" s="253">
        <f t="shared" si="203"/>
        <v>6.0474113563357967E-5</v>
      </c>
      <c r="BC69" s="253">
        <f t="shared" si="203"/>
        <v>6.0470455781169719E-5</v>
      </c>
      <c r="BD69" s="253">
        <f t="shared" si="203"/>
        <v>6.0466798220359941E-5</v>
      </c>
      <c r="BE69" s="253">
        <f t="shared" si="203"/>
        <v>6.046314088070659E-5</v>
      </c>
      <c r="BF69" s="253">
        <f t="shared" si="203"/>
        <v>6.0459483762320687E-5</v>
      </c>
      <c r="BG69" s="253">
        <f t="shared" si="203"/>
        <v>6.0455826865091211E-5</v>
      </c>
      <c r="BH69" s="253">
        <f t="shared" si="203"/>
        <v>6.0452170189018162E-5</v>
      </c>
      <c r="BI69" s="253">
        <f t="shared" si="203"/>
        <v>6.0448513734212561E-5</v>
      </c>
      <c r="BJ69" s="253">
        <f t="shared" si="203"/>
        <v>6.0444857500563387E-5</v>
      </c>
      <c r="BK69" s="253">
        <f t="shared" si="10"/>
        <v>9.5127820356477599E-6</v>
      </c>
      <c r="BL69" s="253">
        <f t="shared" ref="BL69:BV69" si="204">1-(1-$H17)^(BL$55/12)-(1-(1-$H17)^(BK$55/12))</f>
        <v>9.5126915427012904E-6</v>
      </c>
      <c r="BM69" s="253">
        <f t="shared" si="204"/>
        <v>9.5126010505319769E-6</v>
      </c>
      <c r="BN69" s="253">
        <f t="shared" si="204"/>
        <v>9.5125105591398196E-6</v>
      </c>
      <c r="BO69" s="253">
        <f t="shared" si="204"/>
        <v>9.512420068746863E-6</v>
      </c>
      <c r="BP69" s="253">
        <f t="shared" si="204"/>
        <v>9.5123295792420848E-6</v>
      </c>
      <c r="BQ69" s="253">
        <f t="shared" si="204"/>
        <v>9.5122390904034404E-6</v>
      </c>
      <c r="BR69" s="253">
        <f t="shared" si="204"/>
        <v>9.512148602675019E-6</v>
      </c>
      <c r="BS69" s="253">
        <f t="shared" si="204"/>
        <v>9.5120581156127315E-6</v>
      </c>
      <c r="BT69" s="253">
        <f t="shared" si="204"/>
        <v>9.5119676294386224E-6</v>
      </c>
      <c r="BU69" s="253">
        <f t="shared" si="204"/>
        <v>9.511877144263714E-6</v>
      </c>
      <c r="BV69" s="253">
        <f t="shared" si="204"/>
        <v>9.5117866597549394E-6</v>
      </c>
      <c r="BW69" s="253">
        <f t="shared" si="12"/>
        <v>1.3452729824559029E-6</v>
      </c>
      <c r="BX69" s="253">
        <f t="shared" ref="BX69:CH69" si="205">1-(1-$I17)^(BX$55/12)-(1-(1-$I17)^(BW$55/12))</f>
        <v>1.3452711727923727E-6</v>
      </c>
      <c r="BY69" s="253">
        <f t="shared" si="205"/>
        <v>1.3452693630178203E-6</v>
      </c>
      <c r="BZ69" s="253">
        <f t="shared" si="205"/>
        <v>1.3452675532432679E-6</v>
      </c>
      <c r="CA69" s="253">
        <f t="shared" si="205"/>
        <v>1.3452657434687154E-6</v>
      </c>
      <c r="CB69" s="253">
        <f t="shared" si="205"/>
        <v>1.345263933694163E-6</v>
      </c>
      <c r="CC69" s="253">
        <f t="shared" si="205"/>
        <v>1.3452621240306328E-6</v>
      </c>
      <c r="CD69" s="253">
        <f t="shared" si="205"/>
        <v>1.3452603141450581E-6</v>
      </c>
      <c r="CE69" s="253">
        <f t="shared" si="205"/>
        <v>1.3452585045925503E-6</v>
      </c>
      <c r="CF69" s="253">
        <f t="shared" si="205"/>
        <v>1.3452566947069755E-6</v>
      </c>
      <c r="CG69" s="253">
        <f t="shared" si="205"/>
        <v>1.3452548850434454E-6</v>
      </c>
      <c r="CH69" s="253">
        <f t="shared" si="205"/>
        <v>1.3452530752688929E-6</v>
      </c>
      <c r="CI69" s="253">
        <f t="shared" si="14"/>
        <v>1.7598338530877555E-7</v>
      </c>
      <c r="CJ69" s="253">
        <f t="shared" ref="CJ69:CT69" si="206">1-(1-$J17)^(CJ$55/12)-(1-(1-$J17)^(CI$55/12))</f>
        <v>1.7598335422253086E-7</v>
      </c>
      <c r="CK69" s="253">
        <f t="shared" si="206"/>
        <v>1.7598332335833078E-7</v>
      </c>
      <c r="CL69" s="253">
        <f t="shared" si="206"/>
        <v>1.7598329238310839E-7</v>
      </c>
      <c r="CM69" s="253">
        <f t="shared" si="206"/>
        <v>1.75983261407886E-7</v>
      </c>
      <c r="CN69" s="253">
        <f t="shared" si="206"/>
        <v>1.7598323043266362E-7</v>
      </c>
      <c r="CO69" s="253">
        <f t="shared" si="206"/>
        <v>1.7598319945744123E-7</v>
      </c>
      <c r="CP69" s="253">
        <f t="shared" si="206"/>
        <v>1.7598316848221884E-7</v>
      </c>
      <c r="CQ69" s="253">
        <f t="shared" si="206"/>
        <v>1.7598313750699646E-7</v>
      </c>
      <c r="CR69" s="253">
        <f t="shared" si="206"/>
        <v>1.7598310653177407E-7</v>
      </c>
      <c r="CS69" s="253">
        <f t="shared" si="206"/>
        <v>1.7598307555655168E-7</v>
      </c>
      <c r="CT69" s="253">
        <f t="shared" si="206"/>
        <v>1.759830445813293E-7</v>
      </c>
      <c r="CU69" s="253">
        <f t="shared" si="16"/>
        <v>2.1690792162409878E-8</v>
      </c>
      <c r="CV69" s="253">
        <f t="shared" ref="CV69:DF69" si="207">1-(1-$K17)^(CV$55/12)-(1-(1-$K17)^(CU$55/12))</f>
        <v>2.1690791607298365E-8</v>
      </c>
      <c r="CW69" s="253">
        <f t="shared" si="207"/>
        <v>2.1690791163209155E-8</v>
      </c>
      <c r="CX69" s="253">
        <f t="shared" si="207"/>
        <v>2.1690790719119946E-8</v>
      </c>
      <c r="CY69" s="253">
        <f t="shared" si="207"/>
        <v>2.1690790275030736E-8</v>
      </c>
      <c r="CZ69" s="253">
        <f t="shared" si="207"/>
        <v>2.1690789719919223E-8</v>
      </c>
      <c r="DA69" s="253">
        <f t="shared" si="207"/>
        <v>2.1690789275830014E-8</v>
      </c>
      <c r="DB69" s="253">
        <f t="shared" si="207"/>
        <v>2.1690788831740804E-8</v>
      </c>
      <c r="DC69" s="253">
        <f t="shared" si="207"/>
        <v>2.1690788387651594E-8</v>
      </c>
      <c r="DD69" s="253">
        <f t="shared" si="207"/>
        <v>2.1690787943562384E-8</v>
      </c>
      <c r="DE69" s="253">
        <f t="shared" si="207"/>
        <v>2.1690787388450872E-8</v>
      </c>
      <c r="DF69" s="253">
        <f t="shared" si="207"/>
        <v>2.1690786944361662E-8</v>
      </c>
      <c r="DG69" s="253">
        <f t="shared" si="18"/>
        <v>2.5508258838513598E-9</v>
      </c>
      <c r="DH69" s="253">
        <f t="shared" ref="DH69:DR69" si="208">1-(1-$L17)^(DH$55/12)-(1-(1-$L17)^(DG$55/12))</f>
        <v>2.5508258838513598E-9</v>
      </c>
      <c r="DI69" s="253">
        <f t="shared" si="208"/>
        <v>2.5508258838513598E-9</v>
      </c>
      <c r="DJ69" s="253">
        <f t="shared" si="208"/>
        <v>2.5508258838513598E-9</v>
      </c>
      <c r="DK69" s="253">
        <f t="shared" si="208"/>
        <v>2.5508257728290573E-9</v>
      </c>
      <c r="DL69" s="253">
        <f t="shared" si="208"/>
        <v>2.5508258838513598E-9</v>
      </c>
      <c r="DM69" s="253">
        <f t="shared" si="208"/>
        <v>2.5508258838513598E-9</v>
      </c>
      <c r="DN69" s="253">
        <f t="shared" si="208"/>
        <v>2.5508257728290573E-9</v>
      </c>
      <c r="DO69" s="253">
        <f t="shared" si="208"/>
        <v>2.5508258838513598E-9</v>
      </c>
      <c r="DP69" s="253">
        <f t="shared" si="208"/>
        <v>2.5508257728290573E-9</v>
      </c>
      <c r="DQ69" s="253">
        <f t="shared" si="208"/>
        <v>2.5508258838513598E-9</v>
      </c>
      <c r="DR69" s="253">
        <f t="shared" si="208"/>
        <v>2.5508257728290573E-9</v>
      </c>
      <c r="DS69" s="253">
        <f t="shared" si="20"/>
        <v>2.8879054703168094E-10</v>
      </c>
      <c r="DT69" s="260">
        <f t="shared" ref="DT69:ED69" si="209">1-(1-$M17)^(DT$55/12)-(1-(1-$M17)^(DS$55/12))</f>
        <v>2.8879043600937848E-10</v>
      </c>
      <c r="DU69" s="260">
        <f t="shared" si="209"/>
        <v>2.8879054703168094E-10</v>
      </c>
      <c r="DV69" s="260">
        <f t="shared" si="209"/>
        <v>2.8879043600937848E-10</v>
      </c>
      <c r="DW69" s="260">
        <f t="shared" si="209"/>
        <v>2.8879054703168094E-10</v>
      </c>
      <c r="DX69" s="260">
        <f t="shared" si="209"/>
        <v>2.8879043600937848E-10</v>
      </c>
      <c r="DY69" s="260">
        <f t="shared" si="209"/>
        <v>2.8879054703168094E-10</v>
      </c>
      <c r="DZ69" s="260">
        <f t="shared" si="209"/>
        <v>2.8879043600937848E-10</v>
      </c>
      <c r="EA69" s="260">
        <f t="shared" si="209"/>
        <v>2.8879054703168094E-10</v>
      </c>
      <c r="EB69" s="260">
        <f t="shared" si="209"/>
        <v>2.8879043600937848E-10</v>
      </c>
      <c r="EC69" s="260">
        <f t="shared" si="209"/>
        <v>2.8879054703168094E-10</v>
      </c>
      <c r="ED69" s="260">
        <f t="shared" si="209"/>
        <v>2.8879043600937848E-10</v>
      </c>
      <c r="EE69" s="253">
        <f t="shared" si="22"/>
        <v>3.1685321033592118E-11</v>
      </c>
      <c r="EF69" s="253">
        <f t="shared" si="23"/>
        <v>3.1685321033592118E-11</v>
      </c>
      <c r="EG69" s="253">
        <f t="shared" ref="EG69:EP69" si="210">1-(1-$N17)^(EG$55/12)-(1-(1-$N17)^(EF$55/12))</f>
        <v>3.1685210011289655E-11</v>
      </c>
      <c r="EH69" s="253">
        <f t="shared" si="210"/>
        <v>3.1685321033592118E-11</v>
      </c>
      <c r="EI69" s="253">
        <f t="shared" si="210"/>
        <v>3.1685321033592118E-11</v>
      </c>
      <c r="EJ69" s="253">
        <f t="shared" si="210"/>
        <v>3.1685210011289655E-11</v>
      </c>
      <c r="EK69" s="253">
        <f t="shared" si="210"/>
        <v>3.1685321033592118E-11</v>
      </c>
      <c r="EL69" s="253">
        <f t="shared" si="210"/>
        <v>3.1685321033592118E-11</v>
      </c>
      <c r="EM69" s="253">
        <f t="shared" si="210"/>
        <v>3.1685321033592118E-11</v>
      </c>
      <c r="EN69" s="253">
        <f t="shared" si="210"/>
        <v>3.1685321033592118E-11</v>
      </c>
      <c r="EO69" s="253">
        <f t="shared" si="210"/>
        <v>3.1685210011289655E-11</v>
      </c>
      <c r="EP69" s="253">
        <f t="shared" si="210"/>
        <v>3.1685321033592118E-11</v>
      </c>
      <c r="EQ69" s="253">
        <f t="shared" si="25"/>
        <v>3.3860692028042649E-12</v>
      </c>
      <c r="ER69" s="253">
        <f t="shared" si="26"/>
        <v>3.3859581805018024E-12</v>
      </c>
      <c r="ES69" s="253">
        <f t="shared" ref="ES69:FB69" si="211">1-(1-$O17)^(ES$55/12)-(1-(1-$O17)^(ER$55/12))</f>
        <v>3.3860692028042649E-12</v>
      </c>
      <c r="ET69" s="253">
        <f t="shared" si="211"/>
        <v>3.3859581805018024E-12</v>
      </c>
      <c r="EU69" s="253">
        <f t="shared" si="211"/>
        <v>3.3860692028042649E-12</v>
      </c>
      <c r="EV69" s="253">
        <f t="shared" si="211"/>
        <v>3.3860692028042649E-12</v>
      </c>
      <c r="EW69" s="253">
        <f t="shared" si="211"/>
        <v>3.3859581805018024E-12</v>
      </c>
      <c r="EX69" s="253">
        <f t="shared" si="211"/>
        <v>3.3860692028042649E-12</v>
      </c>
      <c r="EY69" s="253">
        <f t="shared" si="211"/>
        <v>3.3859581805018024E-12</v>
      </c>
      <c r="EZ69" s="253">
        <f t="shared" si="211"/>
        <v>3.3860692028042649E-12</v>
      </c>
      <c r="FA69" s="253">
        <f t="shared" si="211"/>
        <v>3.3859581805018024E-12</v>
      </c>
      <c r="FB69" s="253">
        <f t="shared" si="211"/>
        <v>3.3860692028042649E-12</v>
      </c>
      <c r="FC69" s="253">
        <f t="shared" si="28"/>
        <v>3.5382807794803739E-13</v>
      </c>
      <c r="FD69" s="253">
        <f t="shared" si="29"/>
        <v>3.5382807794803739E-13</v>
      </c>
      <c r="FE69" s="253">
        <f t="shared" ref="FE69:FN69" si="212">1-(1-$P17)^(FE$55/12)-(1-(1-$P17)^(FD$55/12))</f>
        <v>3.5382807794803739E-13</v>
      </c>
      <c r="FF69" s="253">
        <f t="shared" si="212"/>
        <v>3.5382807794803739E-13</v>
      </c>
      <c r="FG69" s="253">
        <f t="shared" si="212"/>
        <v>3.5382807794803739E-13</v>
      </c>
      <c r="FH69" s="253">
        <f t="shared" si="212"/>
        <v>3.5382807794803739E-13</v>
      </c>
      <c r="FI69" s="253">
        <f t="shared" si="212"/>
        <v>3.5371705564557487E-13</v>
      </c>
      <c r="FJ69" s="253">
        <f t="shared" si="212"/>
        <v>3.5382807794803739E-13</v>
      </c>
      <c r="FK69" s="253">
        <f t="shared" si="212"/>
        <v>3.5382807794803739E-13</v>
      </c>
      <c r="FL69" s="253">
        <f t="shared" si="212"/>
        <v>3.5382807794803739E-13</v>
      </c>
      <c r="FM69" s="253">
        <f t="shared" si="212"/>
        <v>3.5382807794803739E-13</v>
      </c>
      <c r="FN69" s="253">
        <f t="shared" si="212"/>
        <v>3.5382807794803739E-13</v>
      </c>
      <c r="FO69" s="253">
        <f t="shared" si="31"/>
        <v>3.6304292905242619E-14</v>
      </c>
      <c r="FP69" s="253">
        <f t="shared" si="32"/>
        <v>3.6193270602780103E-14</v>
      </c>
      <c r="FQ69" s="253">
        <f t="shared" ref="FQ69:FZ69" si="213">1-(1-$Q17)^(FQ$55/12)-(1-(1-$Q17)^(FP$55/12))</f>
        <v>3.6304292905242619E-14</v>
      </c>
      <c r="FR69" s="253">
        <f t="shared" si="213"/>
        <v>3.6304292905242619E-14</v>
      </c>
      <c r="FS69" s="253">
        <f t="shared" si="213"/>
        <v>3.6193270602780103E-14</v>
      </c>
      <c r="FT69" s="253">
        <f t="shared" si="213"/>
        <v>3.6304292905242619E-14</v>
      </c>
      <c r="FU69" s="253">
        <f t="shared" si="213"/>
        <v>3.6304292905242619E-14</v>
      </c>
      <c r="FV69" s="253">
        <f t="shared" si="213"/>
        <v>3.6193270602780103E-14</v>
      </c>
      <c r="FW69" s="253">
        <f t="shared" si="213"/>
        <v>3.6304292905242619E-14</v>
      </c>
      <c r="FX69" s="253">
        <f t="shared" si="213"/>
        <v>3.6304292905242619E-14</v>
      </c>
      <c r="FY69" s="253">
        <f t="shared" si="213"/>
        <v>3.6193270602780103E-14</v>
      </c>
      <c r="FZ69" s="253">
        <f t="shared" si="213"/>
        <v>3.6304292905242619E-14</v>
      </c>
    </row>
    <row r="70" spans="2:182" x14ac:dyDescent="0.2">
      <c r="B70" s="245" t="s">
        <v>225</v>
      </c>
      <c r="C70" s="259">
        <f t="shared" si="0"/>
        <v>9.5556686836225646E-3</v>
      </c>
      <c r="D70" s="259">
        <f t="shared" ref="D70:N70" si="214">1-(1-$C18)^(D$56/12)-(1-(1-$C18)^(C$56/12))</f>
        <v>9.4643578796314021E-3</v>
      </c>
      <c r="E70" s="259">
        <f t="shared" si="214"/>
        <v>9.3739196114304146E-3</v>
      </c>
      <c r="F70" s="259">
        <f t="shared" si="214"/>
        <v>9.2843455413567089E-3</v>
      </c>
      <c r="G70" s="259">
        <f t="shared" si="214"/>
        <v>9.195627411419216E-3</v>
      </c>
      <c r="H70" s="259">
        <f t="shared" si="214"/>
        <v>9.1077570425376342E-3</v>
      </c>
      <c r="I70" s="259">
        <f t="shared" si="214"/>
        <v>9.0207263337882537E-3</v>
      </c>
      <c r="J70" s="259">
        <f t="shared" si="214"/>
        <v>8.9345272616568883E-3</v>
      </c>
      <c r="K70" s="259">
        <f t="shared" si="214"/>
        <v>8.8491518792997992E-3</v>
      </c>
      <c r="L70" s="259">
        <f t="shared" si="214"/>
        <v>8.7645923158100603E-3</v>
      </c>
      <c r="M70" s="259">
        <f t="shared" si="214"/>
        <v>8.6808407754932482E-3</v>
      </c>
      <c r="N70" s="259">
        <f t="shared" si="214"/>
        <v>8.5978895371472408E-3</v>
      </c>
      <c r="O70" s="259">
        <f t="shared" si="2"/>
        <v>6.1399987601682415E-3</v>
      </c>
      <c r="P70" s="253">
        <f t="shared" ref="P70:Z70" si="215">1-(1-$D18)^(P$55/12)-(1-(1-$D18)^(O$55/12))</f>
        <v>6.1022991753932887E-3</v>
      </c>
      <c r="Q70" s="253">
        <f t="shared" si="215"/>
        <v>6.0648310660222915E-3</v>
      </c>
      <c r="R70" s="253">
        <f t="shared" si="215"/>
        <v>6.0275930107961395E-3</v>
      </c>
      <c r="S70" s="253">
        <f t="shared" si="215"/>
        <v>5.9905835971831856E-3</v>
      </c>
      <c r="T70" s="253">
        <f t="shared" si="215"/>
        <v>5.9538014213237345E-3</v>
      </c>
      <c r="U70" s="253">
        <f t="shared" si="215"/>
        <v>5.9172450879786398E-3</v>
      </c>
      <c r="V70" s="253">
        <f t="shared" si="215"/>
        <v>5.8809132104746809E-3</v>
      </c>
      <c r="W70" s="253">
        <f t="shared" si="215"/>
        <v>5.8448044106538255E-3</v>
      </c>
      <c r="X70" s="253">
        <f t="shared" si="215"/>
        <v>5.8089173188189402E-3</v>
      </c>
      <c r="Y70" s="253">
        <f t="shared" si="215"/>
        <v>5.7732505736833861E-3</v>
      </c>
      <c r="Z70" s="253">
        <f t="shared" si="215"/>
        <v>5.7378028223189492E-3</v>
      </c>
      <c r="AA70" s="253">
        <f t="shared" si="4"/>
        <v>5.6420796689726771E-4</v>
      </c>
      <c r="AB70" s="253">
        <f t="shared" ref="AB70:AL70" si="216">1-(1-$E18)^(AB$55/12)-(1-(1-$E18)^(AA$55/12))</f>
        <v>5.6388963626730071E-4</v>
      </c>
      <c r="AC70" s="253">
        <f t="shared" si="216"/>
        <v>5.635714852421092E-4</v>
      </c>
      <c r="AD70" s="253">
        <f t="shared" si="216"/>
        <v>5.6325351372021881E-4</v>
      </c>
      <c r="AE70" s="253">
        <f t="shared" si="216"/>
        <v>5.6293572160037719E-4</v>
      </c>
      <c r="AF70" s="253">
        <f t="shared" si="216"/>
        <v>5.6261810878144303E-4</v>
      </c>
      <c r="AG70" s="253">
        <f t="shared" si="216"/>
        <v>5.6230067516205295E-4</v>
      </c>
      <c r="AH70" s="253">
        <f t="shared" si="216"/>
        <v>5.6198342064139872E-4</v>
      </c>
      <c r="AI70" s="253">
        <f t="shared" si="216"/>
        <v>5.6166634511822799E-4</v>
      </c>
      <c r="AJ70" s="253">
        <f t="shared" si="216"/>
        <v>5.6134944849162149E-4</v>
      </c>
      <c r="AK70" s="253">
        <f t="shared" si="216"/>
        <v>5.6103273066043791E-4</v>
      </c>
      <c r="AL70" s="253">
        <f t="shared" si="216"/>
        <v>5.6071619152420205E-4</v>
      </c>
      <c r="AM70" s="253">
        <f t="shared" si="6"/>
        <v>2.415443639902648E-5</v>
      </c>
      <c r="AN70" s="253">
        <f t="shared" ref="AN70:AX70" si="217">1-(1-$F18)^(AN$55/12)-(1-(1-$F18)^(AM$55/12))</f>
        <v>2.4153852962283118E-5</v>
      </c>
      <c r="AO70" s="253">
        <f t="shared" si="217"/>
        <v>2.4153269539639588E-5</v>
      </c>
      <c r="AP70" s="253">
        <f t="shared" si="217"/>
        <v>2.4152686130873846E-5</v>
      </c>
      <c r="AQ70" s="253">
        <f t="shared" si="217"/>
        <v>2.4152102736429981E-5</v>
      </c>
      <c r="AR70" s="253">
        <f t="shared" si="217"/>
        <v>2.4151519355974926E-5</v>
      </c>
      <c r="AS70" s="253">
        <f t="shared" si="217"/>
        <v>2.4150935989730726E-5</v>
      </c>
      <c r="AT70" s="253">
        <f t="shared" si="217"/>
        <v>2.4150352637364314E-5</v>
      </c>
      <c r="AU70" s="253">
        <f t="shared" si="217"/>
        <v>2.4149769299319779E-5</v>
      </c>
      <c r="AV70" s="253">
        <f t="shared" si="217"/>
        <v>2.4149185975153031E-5</v>
      </c>
      <c r="AW70" s="253">
        <f t="shared" si="217"/>
        <v>2.4148602665197139E-5</v>
      </c>
      <c r="AX70" s="253">
        <f t="shared" si="217"/>
        <v>2.4148019369341078E-5</v>
      </c>
      <c r="AY70" s="253">
        <f t="shared" si="8"/>
        <v>6.7214865773213006E-7</v>
      </c>
      <c r="AZ70" s="253">
        <f t="shared" ref="AZ70:BJ70" si="218">1-(1-$G18)^(AZ$55/12)-(1-(1-$G18)^(AY$55/12))</f>
        <v>6.7214820598238134E-7</v>
      </c>
      <c r="BA70" s="253">
        <f t="shared" si="218"/>
        <v>6.7214775412161032E-7</v>
      </c>
      <c r="BB70" s="253">
        <f t="shared" si="218"/>
        <v>6.721473023718616E-7</v>
      </c>
      <c r="BC70" s="253">
        <f t="shared" si="218"/>
        <v>6.7214685062211288E-7</v>
      </c>
      <c r="BD70" s="253">
        <f t="shared" si="218"/>
        <v>6.7214639876134186E-7</v>
      </c>
      <c r="BE70" s="253">
        <f t="shared" si="218"/>
        <v>6.7214594701159314E-7</v>
      </c>
      <c r="BF70" s="253">
        <f t="shared" si="218"/>
        <v>6.7214549526184442E-7</v>
      </c>
      <c r="BG70" s="253">
        <f t="shared" si="218"/>
        <v>6.721450435120957E-7</v>
      </c>
      <c r="BH70" s="253">
        <f t="shared" si="218"/>
        <v>6.7214459165132467E-7</v>
      </c>
      <c r="BI70" s="253">
        <f t="shared" si="218"/>
        <v>6.7214413990157595E-7</v>
      </c>
      <c r="BJ70" s="253">
        <f t="shared" si="218"/>
        <v>6.7214368815182723E-7</v>
      </c>
      <c r="BK70" s="253">
        <f t="shared" si="10"/>
        <v>1.4219035393558954E-8</v>
      </c>
      <c r="BL70" s="253">
        <f t="shared" ref="BL70:BV70" si="219">1-(1-$H18)^(BL$55/12)-(1-(1-$H18)^(BK$55/12))</f>
        <v>1.4219035282536652E-8</v>
      </c>
      <c r="BM70" s="253">
        <f t="shared" si="219"/>
        <v>1.4219034949469744E-8</v>
      </c>
      <c r="BN70" s="253">
        <f t="shared" si="219"/>
        <v>1.4219034838447442E-8</v>
      </c>
      <c r="BO70" s="253">
        <f t="shared" si="219"/>
        <v>1.4219034616402837E-8</v>
      </c>
      <c r="BP70" s="253">
        <f t="shared" si="219"/>
        <v>1.4219034394358232E-8</v>
      </c>
      <c r="BQ70" s="253">
        <f t="shared" si="219"/>
        <v>1.4219034172313627E-8</v>
      </c>
      <c r="BR70" s="253">
        <f t="shared" si="219"/>
        <v>1.4219033950269022E-8</v>
      </c>
      <c r="BS70" s="253">
        <f t="shared" si="219"/>
        <v>1.421903383924672E-8</v>
      </c>
      <c r="BT70" s="253">
        <f t="shared" si="219"/>
        <v>1.4219033617202115E-8</v>
      </c>
      <c r="BU70" s="253">
        <f t="shared" si="219"/>
        <v>1.421903339515751E-8</v>
      </c>
      <c r="BV70" s="253">
        <f t="shared" si="219"/>
        <v>1.4219033173112905E-8</v>
      </c>
      <c r="BW70" s="253">
        <f t="shared" si="12"/>
        <v>2.4892821137711962E-10</v>
      </c>
      <c r="BX70" s="253">
        <f t="shared" ref="BX70:CH70" si="220">1-(1-$I18)^(BX$55/12)-(1-(1-$I18)^(BW$55/12))</f>
        <v>2.4892821137711962E-10</v>
      </c>
      <c r="BY70" s="253">
        <f t="shared" si="220"/>
        <v>2.4892832239942209E-10</v>
      </c>
      <c r="BZ70" s="253">
        <f t="shared" si="220"/>
        <v>2.4892821137711962E-10</v>
      </c>
      <c r="CA70" s="253">
        <f t="shared" si="220"/>
        <v>2.4892821137711962E-10</v>
      </c>
      <c r="CB70" s="253">
        <f t="shared" si="220"/>
        <v>2.4892821137711962E-10</v>
      </c>
      <c r="CC70" s="253">
        <f t="shared" si="220"/>
        <v>2.4892821137711962E-10</v>
      </c>
      <c r="CD70" s="253">
        <f t="shared" si="220"/>
        <v>2.4892821137711962E-10</v>
      </c>
      <c r="CE70" s="253">
        <f t="shared" si="220"/>
        <v>2.4892832239942209E-10</v>
      </c>
      <c r="CF70" s="253">
        <f t="shared" si="220"/>
        <v>2.4892821137711962E-10</v>
      </c>
      <c r="CG70" s="253">
        <f t="shared" si="220"/>
        <v>2.4892821137711962E-10</v>
      </c>
      <c r="CH70" s="253">
        <f t="shared" si="220"/>
        <v>2.4892821137711962E-10</v>
      </c>
      <c r="CI70" s="253">
        <f t="shared" si="14"/>
        <v>3.79407616435401E-12</v>
      </c>
      <c r="CJ70" s="253">
        <f t="shared" ref="CJ70:CT70" si="221">1-(1-$J18)^(CJ$55/12)-(1-(1-$J18)^(CI$55/12))</f>
        <v>3.7941871866564725E-12</v>
      </c>
      <c r="CK70" s="253">
        <f t="shared" si="221"/>
        <v>3.79407616435401E-12</v>
      </c>
      <c r="CL70" s="253">
        <f t="shared" si="221"/>
        <v>3.7941871866564725E-12</v>
      </c>
      <c r="CM70" s="253">
        <f t="shared" si="221"/>
        <v>3.79407616435401E-12</v>
      </c>
      <c r="CN70" s="253">
        <f t="shared" si="221"/>
        <v>3.79407616435401E-12</v>
      </c>
      <c r="CO70" s="253">
        <f t="shared" si="221"/>
        <v>3.7941871866564725E-12</v>
      </c>
      <c r="CP70" s="253">
        <f t="shared" si="221"/>
        <v>3.79407616435401E-12</v>
      </c>
      <c r="CQ70" s="253">
        <f t="shared" si="221"/>
        <v>3.7941871866564725E-12</v>
      </c>
      <c r="CR70" s="253">
        <f t="shared" si="221"/>
        <v>3.79407616435401E-12</v>
      </c>
      <c r="CS70" s="253">
        <f t="shared" si="221"/>
        <v>3.7941871866564725E-12</v>
      </c>
      <c r="CT70" s="253">
        <f t="shared" si="221"/>
        <v>3.79407616435401E-12</v>
      </c>
      <c r="CU70" s="253">
        <f t="shared" si="16"/>
        <v>5.2069459854919842E-14</v>
      </c>
      <c r="CV70" s="253">
        <f t="shared" ref="CV70:DF70" si="222">1-(1-$K18)^(CV$55/12)-(1-(1-$K18)^(CU$55/12))</f>
        <v>5.1958437552457326E-14</v>
      </c>
      <c r="CW70" s="253">
        <f t="shared" si="222"/>
        <v>5.2069459854919842E-14</v>
      </c>
      <c r="CX70" s="253">
        <f t="shared" si="222"/>
        <v>5.1958437552457326E-14</v>
      </c>
      <c r="CY70" s="253">
        <f t="shared" si="222"/>
        <v>5.2069459854919842E-14</v>
      </c>
      <c r="CZ70" s="253">
        <f t="shared" si="222"/>
        <v>5.2069459854919842E-14</v>
      </c>
      <c r="DA70" s="253">
        <f t="shared" si="222"/>
        <v>5.1958437552457326E-14</v>
      </c>
      <c r="DB70" s="253">
        <f t="shared" si="222"/>
        <v>5.2069459854919842E-14</v>
      </c>
      <c r="DC70" s="253">
        <f t="shared" si="222"/>
        <v>5.1958437552457326E-14</v>
      </c>
      <c r="DD70" s="253">
        <f t="shared" si="222"/>
        <v>5.2069459854919842E-14</v>
      </c>
      <c r="DE70" s="253">
        <f t="shared" si="222"/>
        <v>5.1958437552457326E-14</v>
      </c>
      <c r="DF70" s="253">
        <f t="shared" si="222"/>
        <v>5.2069459854919842E-14</v>
      </c>
      <c r="DG70" s="253">
        <f t="shared" si="18"/>
        <v>0</v>
      </c>
      <c r="DH70" s="253">
        <f t="shared" ref="DH70:DR70" si="223">1-(1-$L18)^(DH$55/12)-(1-(1-$L18)^(DG$55/12))</f>
        <v>6.6613381477509392E-16</v>
      </c>
      <c r="DI70" s="253">
        <f t="shared" si="223"/>
        <v>6.6613381477509392E-16</v>
      </c>
      <c r="DJ70" s="253">
        <f t="shared" si="223"/>
        <v>6.6613381477509392E-16</v>
      </c>
      <c r="DK70" s="253">
        <f t="shared" si="223"/>
        <v>6.6613381477509392E-16</v>
      </c>
      <c r="DL70" s="253">
        <f t="shared" si="223"/>
        <v>6.6613381477509392E-16</v>
      </c>
      <c r="DM70" s="253">
        <f t="shared" si="223"/>
        <v>5.5511151231257827E-16</v>
      </c>
      <c r="DN70" s="253">
        <f t="shared" si="223"/>
        <v>6.6613381477509392E-16</v>
      </c>
      <c r="DO70" s="253">
        <f t="shared" si="223"/>
        <v>6.6613381477509392E-16</v>
      </c>
      <c r="DP70" s="253">
        <f t="shared" si="223"/>
        <v>6.6613381477509392E-16</v>
      </c>
      <c r="DQ70" s="253">
        <f t="shared" si="223"/>
        <v>6.6613381477509392E-16</v>
      </c>
      <c r="DR70" s="253">
        <f t="shared" si="223"/>
        <v>6.6613381477509392E-16</v>
      </c>
      <c r="DS70" s="253">
        <f t="shared" si="20"/>
        <v>0</v>
      </c>
      <c r="DT70" s="260">
        <f t="shared" ref="DT70:ED70" si="224">1-(1-$M18)^(DT$55/12)-(1-(1-$M18)^(DS$55/12))</f>
        <v>0</v>
      </c>
      <c r="DU70" s="260">
        <f t="shared" si="224"/>
        <v>0</v>
      </c>
      <c r="DV70" s="260">
        <f t="shared" si="224"/>
        <v>0</v>
      </c>
      <c r="DW70" s="260">
        <f t="shared" si="224"/>
        <v>0</v>
      </c>
      <c r="DX70" s="260">
        <f t="shared" si="224"/>
        <v>0</v>
      </c>
      <c r="DY70" s="260">
        <f t="shared" si="224"/>
        <v>1.1102230246251565E-16</v>
      </c>
      <c r="DZ70" s="260">
        <f t="shared" si="224"/>
        <v>0</v>
      </c>
      <c r="EA70" s="260">
        <f t="shared" si="224"/>
        <v>0</v>
      </c>
      <c r="EB70" s="260">
        <f t="shared" si="224"/>
        <v>0</v>
      </c>
      <c r="EC70" s="260">
        <f t="shared" si="224"/>
        <v>0</v>
      </c>
      <c r="ED70" s="260">
        <f t="shared" si="224"/>
        <v>0</v>
      </c>
      <c r="EE70" s="253">
        <f t="shared" si="22"/>
        <v>0</v>
      </c>
      <c r="EF70" s="253">
        <f t="shared" si="23"/>
        <v>0</v>
      </c>
      <c r="EG70" s="253">
        <f t="shared" ref="EG70:EP70" si="225">1-(1-$N18)^(EG$55/12)-(1-(1-$N18)^(EF$55/12))</f>
        <v>0</v>
      </c>
      <c r="EH70" s="253">
        <f t="shared" si="225"/>
        <v>0</v>
      </c>
      <c r="EI70" s="253">
        <f t="shared" si="225"/>
        <v>0</v>
      </c>
      <c r="EJ70" s="253">
        <f t="shared" si="225"/>
        <v>0</v>
      </c>
      <c r="EK70" s="253">
        <f t="shared" si="225"/>
        <v>0</v>
      </c>
      <c r="EL70" s="253">
        <f t="shared" si="225"/>
        <v>0</v>
      </c>
      <c r="EM70" s="253">
        <f t="shared" si="225"/>
        <v>0</v>
      </c>
      <c r="EN70" s="253">
        <f t="shared" si="225"/>
        <v>0</v>
      </c>
      <c r="EO70" s="253">
        <f t="shared" si="225"/>
        <v>0</v>
      </c>
      <c r="EP70" s="253">
        <f t="shared" si="225"/>
        <v>0</v>
      </c>
      <c r="EQ70" s="253">
        <f t="shared" si="25"/>
        <v>0</v>
      </c>
      <c r="ER70" s="253">
        <f t="shared" si="26"/>
        <v>0</v>
      </c>
      <c r="ES70" s="253">
        <f t="shared" ref="ES70:FB70" si="226">1-(1-$O18)^(ES$55/12)-(1-(1-$O18)^(ER$55/12))</f>
        <v>0</v>
      </c>
      <c r="ET70" s="253">
        <f t="shared" si="226"/>
        <v>0</v>
      </c>
      <c r="EU70" s="253">
        <f t="shared" si="226"/>
        <v>0</v>
      </c>
      <c r="EV70" s="253">
        <f t="shared" si="226"/>
        <v>0</v>
      </c>
      <c r="EW70" s="253">
        <f t="shared" si="226"/>
        <v>0</v>
      </c>
      <c r="EX70" s="253">
        <f t="shared" si="226"/>
        <v>0</v>
      </c>
      <c r="EY70" s="253">
        <f t="shared" si="226"/>
        <v>0</v>
      </c>
      <c r="EZ70" s="253">
        <f t="shared" si="226"/>
        <v>0</v>
      </c>
      <c r="FA70" s="253">
        <f t="shared" si="226"/>
        <v>0</v>
      </c>
      <c r="FB70" s="253">
        <f t="shared" si="226"/>
        <v>0</v>
      </c>
      <c r="FC70" s="253">
        <f t="shared" si="28"/>
        <v>0</v>
      </c>
      <c r="FD70" s="253">
        <f t="shared" si="29"/>
        <v>0</v>
      </c>
      <c r="FE70" s="253">
        <f t="shared" ref="FE70:FN70" si="227">1-(1-$P18)^(FE$55/12)-(1-(1-$P18)^(FD$55/12))</f>
        <v>0</v>
      </c>
      <c r="FF70" s="253">
        <f t="shared" si="227"/>
        <v>0</v>
      </c>
      <c r="FG70" s="253">
        <f t="shared" si="227"/>
        <v>0</v>
      </c>
      <c r="FH70" s="253">
        <f t="shared" si="227"/>
        <v>0</v>
      </c>
      <c r="FI70" s="253">
        <f t="shared" si="227"/>
        <v>0</v>
      </c>
      <c r="FJ70" s="253">
        <f t="shared" si="227"/>
        <v>0</v>
      </c>
      <c r="FK70" s="253">
        <f t="shared" si="227"/>
        <v>0</v>
      </c>
      <c r="FL70" s="253">
        <f t="shared" si="227"/>
        <v>0</v>
      </c>
      <c r="FM70" s="253">
        <f t="shared" si="227"/>
        <v>0</v>
      </c>
      <c r="FN70" s="253">
        <f t="shared" si="227"/>
        <v>0</v>
      </c>
      <c r="FO70" s="253">
        <f t="shared" si="31"/>
        <v>0</v>
      </c>
      <c r="FP70" s="253">
        <f t="shared" si="32"/>
        <v>0</v>
      </c>
      <c r="FQ70" s="253">
        <f t="shared" ref="FQ70:FZ70" si="228">1-(1-$Q18)^(FQ$55/12)-(1-(1-$Q18)^(FP$55/12))</f>
        <v>0</v>
      </c>
      <c r="FR70" s="253">
        <f t="shared" si="228"/>
        <v>0</v>
      </c>
      <c r="FS70" s="253">
        <f t="shared" si="228"/>
        <v>0</v>
      </c>
      <c r="FT70" s="253">
        <f t="shared" si="228"/>
        <v>0</v>
      </c>
      <c r="FU70" s="253">
        <f t="shared" si="228"/>
        <v>0</v>
      </c>
      <c r="FV70" s="253">
        <f t="shared" si="228"/>
        <v>0</v>
      </c>
      <c r="FW70" s="253">
        <f t="shared" si="228"/>
        <v>0</v>
      </c>
      <c r="FX70" s="253">
        <f t="shared" si="228"/>
        <v>0</v>
      </c>
      <c r="FY70" s="253">
        <f t="shared" si="228"/>
        <v>0</v>
      </c>
      <c r="FZ70" s="253">
        <f t="shared" si="228"/>
        <v>0</v>
      </c>
    </row>
    <row r="71" spans="2:182" x14ac:dyDescent="0.2">
      <c r="B71" s="245" t="s">
        <v>157</v>
      </c>
      <c r="C71" s="259">
        <f t="shared" si="0"/>
        <v>1.3300945822120713E-2</v>
      </c>
      <c r="D71" s="259">
        <f t="shared" ref="D71:N71" si="229">1-(1-$C19)^(D$56/12)-(1-(1-$C19)^(C$56/12))</f>
        <v>1.3124030662357788E-2</v>
      </c>
      <c r="E71" s="259">
        <f t="shared" si="229"/>
        <v>1.2949468641549888E-2</v>
      </c>
      <c r="F71" s="259">
        <f t="shared" si="229"/>
        <v>1.2777228460723378E-2</v>
      </c>
      <c r="G71" s="259">
        <f t="shared" si="229"/>
        <v>1.26072792372105E-2</v>
      </c>
      <c r="H71" s="259">
        <f t="shared" si="229"/>
        <v>1.2439590499111919E-2</v>
      </c>
      <c r="I71" s="259">
        <f t="shared" si="229"/>
        <v>1.2274132179833863E-2</v>
      </c>
      <c r="J71" s="259">
        <f t="shared" si="229"/>
        <v>1.2110874612696443E-2</v>
      </c>
      <c r="K71" s="259">
        <f t="shared" si="229"/>
        <v>1.1949788525614347E-2</v>
      </c>
      <c r="L71" s="259">
        <f t="shared" si="229"/>
        <v>1.1790845035849484E-2</v>
      </c>
      <c r="M71" s="259">
        <f t="shared" si="229"/>
        <v>1.1634015644830575E-2</v>
      </c>
      <c r="N71" s="259">
        <f t="shared" si="229"/>
        <v>1.1479272233044902E-2</v>
      </c>
      <c r="O71" s="259">
        <f t="shared" si="2"/>
        <v>6.6760735403955662E-3</v>
      </c>
      <c r="P71" s="253">
        <f t="shared" ref="P71:Z71" si="230">1-(1-$D19)^(P$55/12)-(1-(1-$D19)^(O$55/12))</f>
        <v>6.6315035824786595E-3</v>
      </c>
      <c r="Q71" s="253">
        <f t="shared" si="230"/>
        <v>6.5872311768787606E-3</v>
      </c>
      <c r="R71" s="253">
        <f t="shared" si="230"/>
        <v>6.5432543371142238E-3</v>
      </c>
      <c r="S71" s="253">
        <f t="shared" si="230"/>
        <v>6.4995710899662384E-3</v>
      </c>
      <c r="T71" s="253">
        <f t="shared" si="230"/>
        <v>6.4561794753885682E-3</v>
      </c>
      <c r="U71" s="253">
        <f t="shared" si="230"/>
        <v>6.4130775464208423E-3</v>
      </c>
      <c r="V71" s="253">
        <f t="shared" si="230"/>
        <v>6.3702633691007371E-3</v>
      </c>
      <c r="W71" s="253">
        <f t="shared" si="230"/>
        <v>6.3277350223769346E-3</v>
      </c>
      <c r="X71" s="253">
        <f t="shared" si="230"/>
        <v>6.2854905980234133E-3</v>
      </c>
      <c r="Y71" s="253">
        <f t="shared" si="230"/>
        <v>6.2435282005534054E-3</v>
      </c>
      <c r="Z71" s="253">
        <f t="shared" si="230"/>
        <v>6.2018459471351317E-3</v>
      </c>
      <c r="AA71" s="253">
        <f t="shared" si="4"/>
        <v>3.9981664210438916E-3</v>
      </c>
      <c r="AB71" s="253">
        <f t="shared" ref="AB71:AL71" si="231">1-(1-$E19)^(AB$55/12)-(1-(1-$E19)^(AA$55/12))</f>
        <v>3.982181086313652E-3</v>
      </c>
      <c r="AC71" s="253">
        <f t="shared" si="231"/>
        <v>3.9662596636117486E-3</v>
      </c>
      <c r="AD71" s="253">
        <f t="shared" si="231"/>
        <v>3.9504018974074739E-3</v>
      </c>
      <c r="AE71" s="253">
        <f t="shared" si="231"/>
        <v>3.9346075331917474E-3</v>
      </c>
      <c r="AF71" s="253">
        <f t="shared" si="231"/>
        <v>3.9188763174725638E-3</v>
      </c>
      <c r="AG71" s="253">
        <f t="shared" si="231"/>
        <v>3.9032079977717737E-3</v>
      </c>
      <c r="AH71" s="253">
        <f t="shared" si="231"/>
        <v>3.8876023226207534E-3</v>
      </c>
      <c r="AI71" s="253">
        <f t="shared" si="231"/>
        <v>3.8720590415560752E-3</v>
      </c>
      <c r="AJ71" s="253">
        <f t="shared" si="231"/>
        <v>3.8565779051157323E-3</v>
      </c>
      <c r="AK71" s="253">
        <f t="shared" si="231"/>
        <v>3.8411586648354756E-3</v>
      </c>
      <c r="AL71" s="253">
        <f t="shared" si="231"/>
        <v>3.8258010732438175E-3</v>
      </c>
      <c r="AM71" s="253">
        <f t="shared" si="6"/>
        <v>2.3171551646388178E-3</v>
      </c>
      <c r="AN71" s="253">
        <f t="shared" ref="AN71:AX71" si="232">1-(1-$F19)^(AN$55/12)-(1-(1-$F19)^(AM$55/12))</f>
        <v>2.3117859565818799E-3</v>
      </c>
      <c r="AO71" s="253">
        <f t="shared" si="232"/>
        <v>2.3064291898130529E-3</v>
      </c>
      <c r="AP71" s="253">
        <f t="shared" si="232"/>
        <v>2.3010848355039526E-3</v>
      </c>
      <c r="AQ71" s="253">
        <f t="shared" si="232"/>
        <v>2.2957528648931413E-3</v>
      </c>
      <c r="AR71" s="253">
        <f t="shared" si="232"/>
        <v>2.2904332492854618E-3</v>
      </c>
      <c r="AS71" s="253">
        <f t="shared" si="232"/>
        <v>2.285125960052703E-3</v>
      </c>
      <c r="AT71" s="253">
        <f t="shared" si="232"/>
        <v>2.2798309686323792E-3</v>
      </c>
      <c r="AU71" s="253">
        <f t="shared" si="232"/>
        <v>2.2745482465290623E-3</v>
      </c>
      <c r="AV71" s="253">
        <f t="shared" si="232"/>
        <v>2.269277765312272E-3</v>
      </c>
      <c r="AW71" s="253">
        <f t="shared" si="232"/>
        <v>2.2640194966184746E-3</v>
      </c>
      <c r="AX71" s="253">
        <f t="shared" si="232"/>
        <v>2.2587734121489733E-3</v>
      </c>
      <c r="AY71" s="253">
        <f t="shared" si="8"/>
        <v>1.3200075993146099E-3</v>
      </c>
      <c r="AZ71" s="253">
        <f t="shared" ref="AZ71:BJ71" si="233">1-(1-$G19)^(AZ$55/12)-(1-(1-$G19)^(AY$55/12))</f>
        <v>1.3182651792523759E-3</v>
      </c>
      <c r="BA71" s="253">
        <f t="shared" si="233"/>
        <v>1.3165250591977706E-3</v>
      </c>
      <c r="BB71" s="253">
        <f t="shared" si="233"/>
        <v>1.3147872361150004E-3</v>
      </c>
      <c r="BC71" s="253">
        <f t="shared" si="233"/>
        <v>1.3130517069718239E-3</v>
      </c>
      <c r="BD71" s="253">
        <f t="shared" si="233"/>
        <v>1.3113184687403301E-3</v>
      </c>
      <c r="BE71" s="253">
        <f t="shared" si="233"/>
        <v>1.3095875183964933E-3</v>
      </c>
      <c r="BF71" s="253">
        <f t="shared" si="233"/>
        <v>1.307858852920285E-3</v>
      </c>
      <c r="BG71" s="253">
        <f t="shared" si="233"/>
        <v>1.3061324692955623E-3</v>
      </c>
      <c r="BH71" s="253">
        <f t="shared" si="233"/>
        <v>1.304408364510401E-3</v>
      </c>
      <c r="BI71" s="253">
        <f t="shared" si="233"/>
        <v>1.3026865355565409E-3</v>
      </c>
      <c r="BJ71" s="253">
        <f t="shared" si="233"/>
        <v>1.3009669794301626E-3</v>
      </c>
      <c r="BK71" s="253">
        <f t="shared" si="10"/>
        <v>7.437825020514266E-4</v>
      </c>
      <c r="BL71" s="253">
        <f t="shared" ref="BL71:BV71" si="234">1-(1-$H19)^(BL$55/12)-(1-(1-$H19)^(BK$55/12))</f>
        <v>7.432292896411008E-4</v>
      </c>
      <c r="BM71" s="253">
        <f t="shared" si="234"/>
        <v>7.4267648870041114E-4</v>
      </c>
      <c r="BN71" s="253">
        <f t="shared" si="234"/>
        <v>7.4212409892338016E-4</v>
      </c>
      <c r="BO71" s="253">
        <f t="shared" si="234"/>
        <v>7.4157212000436346E-4</v>
      </c>
      <c r="BP71" s="253">
        <f t="shared" si="234"/>
        <v>7.4102055163738356E-4</v>
      </c>
      <c r="BQ71" s="253">
        <f t="shared" si="234"/>
        <v>7.4046939351746222E-4</v>
      </c>
      <c r="BR71" s="253">
        <f t="shared" si="234"/>
        <v>7.3991864533928808E-4</v>
      </c>
      <c r="BS71" s="253">
        <f t="shared" si="234"/>
        <v>7.393683067978829E-4</v>
      </c>
      <c r="BT71" s="253">
        <f t="shared" si="234"/>
        <v>7.3881837758882352E-4</v>
      </c>
      <c r="BU71" s="253">
        <f t="shared" si="234"/>
        <v>7.3826885740724268E-4</v>
      </c>
      <c r="BV71" s="253">
        <f t="shared" si="234"/>
        <v>7.3771974594938339E-4</v>
      </c>
      <c r="BW71" s="253">
        <f t="shared" si="12"/>
        <v>4.1585007561950604E-4</v>
      </c>
      <c r="BX71" s="253">
        <f t="shared" ref="BX71:CH71" si="235">1-(1-$I19)^(BX$55/12)-(1-(1-$I19)^(BW$55/12))</f>
        <v>4.1567714433399239E-4</v>
      </c>
      <c r="BY71" s="253">
        <f t="shared" si="235"/>
        <v>4.1550428496217595E-4</v>
      </c>
      <c r="BZ71" s="253">
        <f t="shared" si="235"/>
        <v>4.1533149747385867E-4</v>
      </c>
      <c r="CA71" s="253">
        <f t="shared" si="235"/>
        <v>4.1515878183928656E-4</v>
      </c>
      <c r="CB71" s="253">
        <f t="shared" si="235"/>
        <v>4.1498613802837259E-4</v>
      </c>
      <c r="CC71" s="253">
        <f t="shared" si="235"/>
        <v>4.1481356601147379E-4</v>
      </c>
      <c r="CD71" s="253">
        <f t="shared" si="235"/>
        <v>4.1464106575872517E-4</v>
      </c>
      <c r="CE71" s="253">
        <f t="shared" si="235"/>
        <v>4.1446863724026173E-4</v>
      </c>
      <c r="CF71" s="253">
        <f t="shared" si="235"/>
        <v>4.1429628042599642E-4</v>
      </c>
      <c r="CG71" s="253">
        <f t="shared" si="235"/>
        <v>4.1412399528650834E-4</v>
      </c>
      <c r="CH71" s="253">
        <f t="shared" si="235"/>
        <v>4.1395178179171044E-4</v>
      </c>
      <c r="CI71" s="253">
        <f t="shared" si="14"/>
        <v>2.311335970111017E-4</v>
      </c>
      <c r="CJ71" s="253">
        <f t="shared" ref="CJ71:CT71" si="236">1-(1-$J19)^(CJ$55/12)-(1-(1-$J19)^(CI$55/12))</f>
        <v>2.3108017427142524E-4</v>
      </c>
      <c r="CK71" s="253">
        <f t="shared" si="236"/>
        <v>2.3102676387953824E-4</v>
      </c>
      <c r="CL71" s="253">
        <f t="shared" si="236"/>
        <v>2.3097336583266515E-4</v>
      </c>
      <c r="CM71" s="253">
        <f t="shared" si="236"/>
        <v>2.3091998012780834E-4</v>
      </c>
      <c r="CN71" s="253">
        <f t="shared" si="236"/>
        <v>2.3086660676208126E-4</v>
      </c>
      <c r="CO71" s="253">
        <f t="shared" si="236"/>
        <v>2.3081324573293038E-4</v>
      </c>
      <c r="CP71" s="253">
        <f t="shared" si="236"/>
        <v>2.3075989703713606E-4</v>
      </c>
      <c r="CQ71" s="253">
        <f t="shared" si="236"/>
        <v>2.3070656067203377E-4</v>
      </c>
      <c r="CR71" s="253">
        <f t="shared" si="236"/>
        <v>2.3065323663495896E-4</v>
      </c>
      <c r="CS71" s="253">
        <f t="shared" si="236"/>
        <v>2.3059992492258097E-4</v>
      </c>
      <c r="CT71" s="253">
        <f t="shared" si="236"/>
        <v>2.3054662553256833E-4</v>
      </c>
      <c r="CU71" s="253">
        <f t="shared" si="16"/>
        <v>1.278686572633303E-4</v>
      </c>
      <c r="CV71" s="253">
        <f t="shared" ref="CV71:DF71" si="237">1-(1-$K19)^(CV$55/12)-(1-(1-$K19)^(CU$55/12))</f>
        <v>1.278523068697357E-4</v>
      </c>
      <c r="CW71" s="253">
        <f t="shared" si="237"/>
        <v>1.2783595856702412E-4</v>
      </c>
      <c r="CX71" s="253">
        <f t="shared" si="237"/>
        <v>1.2781961235464046E-4</v>
      </c>
      <c r="CY71" s="253">
        <f t="shared" si="237"/>
        <v>1.2780326823236265E-4</v>
      </c>
      <c r="CZ71" s="253">
        <f t="shared" si="237"/>
        <v>1.2778692620019072E-4</v>
      </c>
      <c r="DA71" s="253">
        <f t="shared" si="237"/>
        <v>1.277705862573475E-4</v>
      </c>
      <c r="DB71" s="253">
        <f t="shared" si="237"/>
        <v>1.2775424840416605E-4</v>
      </c>
      <c r="DC71" s="253">
        <f t="shared" si="237"/>
        <v>1.2773791263998024E-4</v>
      </c>
      <c r="DD71" s="253">
        <f t="shared" si="237"/>
        <v>1.2772157896456804E-4</v>
      </c>
      <c r="DE71" s="253">
        <f t="shared" si="237"/>
        <v>1.2770524737770739E-4</v>
      </c>
      <c r="DF71" s="253">
        <f t="shared" si="237"/>
        <v>1.2768891787928727E-4</v>
      </c>
      <c r="DG71" s="253">
        <f t="shared" si="18"/>
        <v>7.0473156463801701E-5</v>
      </c>
      <c r="DH71" s="253">
        <f t="shared" ref="DH71:DR71" si="238">1-(1-$L19)^(DH$55/12)-(1-(1-$L19)^(DG$55/12))</f>
        <v>7.0468189998007524E-5</v>
      </c>
      <c r="DI71" s="253">
        <f t="shared" si="238"/>
        <v>7.0463223882266668E-5</v>
      </c>
      <c r="DJ71" s="253">
        <f t="shared" si="238"/>
        <v>7.0458258116468109E-5</v>
      </c>
      <c r="DK71" s="253">
        <f t="shared" si="238"/>
        <v>7.0453292700611847E-5</v>
      </c>
      <c r="DL71" s="253">
        <f t="shared" si="238"/>
        <v>7.0448327634697883E-5</v>
      </c>
      <c r="DM71" s="253">
        <f t="shared" si="238"/>
        <v>7.0443362918615193E-5</v>
      </c>
      <c r="DN71" s="253">
        <f t="shared" si="238"/>
        <v>7.0438398552585824E-5</v>
      </c>
      <c r="DO71" s="253">
        <f t="shared" si="238"/>
        <v>7.0433434536276707E-5</v>
      </c>
      <c r="DP71" s="253">
        <f t="shared" si="238"/>
        <v>7.0428470869798865E-5</v>
      </c>
      <c r="DQ71" s="253">
        <f t="shared" si="238"/>
        <v>7.0423507553041276E-5</v>
      </c>
      <c r="DR71" s="253">
        <f t="shared" si="238"/>
        <v>7.0418544586337006E-5</v>
      </c>
      <c r="DS71" s="253">
        <f t="shared" si="20"/>
        <v>3.8719344798487931E-5</v>
      </c>
      <c r="DT71" s="260">
        <f t="shared" ref="DT71:ED71" si="239">1-(1-$M19)^(DT$55/12)-(1-(1-$M19)^(DS$55/12))</f>
        <v>3.871784561082503E-5</v>
      </c>
      <c r="DU71" s="260">
        <f t="shared" si="239"/>
        <v>3.8716346481115771E-5</v>
      </c>
      <c r="DV71" s="260">
        <f t="shared" si="239"/>
        <v>3.871484740969322E-5</v>
      </c>
      <c r="DW71" s="260">
        <f t="shared" si="239"/>
        <v>3.871334839611329E-5</v>
      </c>
      <c r="DX71" s="260">
        <f t="shared" si="239"/>
        <v>3.8711849440598023E-5</v>
      </c>
      <c r="DY71" s="260">
        <f t="shared" si="239"/>
        <v>3.871035054314742E-5</v>
      </c>
      <c r="DZ71" s="260">
        <f t="shared" si="239"/>
        <v>3.8708851703761482E-5</v>
      </c>
      <c r="EA71" s="260">
        <f t="shared" si="239"/>
        <v>3.8707352922440208E-5</v>
      </c>
      <c r="EB71" s="260">
        <f t="shared" si="239"/>
        <v>3.8705854198961553E-5</v>
      </c>
      <c r="EC71" s="260">
        <f t="shared" si="239"/>
        <v>3.8704355533769608E-5</v>
      </c>
      <c r="ED71" s="260">
        <f t="shared" si="239"/>
        <v>3.8702856926420282E-5</v>
      </c>
      <c r="EE71" s="253">
        <f t="shared" si="22"/>
        <v>2.1217617237945241E-5</v>
      </c>
      <c r="EF71" s="253">
        <f t="shared" si="23"/>
        <v>2.1217167050724406E-5</v>
      </c>
      <c r="EG71" s="253">
        <f t="shared" ref="EG71:EP71" si="240">1-(1-$N19)^(EG$55/12)-(1-(1-$N19)^(EF$55/12))</f>
        <v>2.1216716872940466E-5</v>
      </c>
      <c r="EH71" s="253">
        <f t="shared" si="240"/>
        <v>2.1216266704815467E-5</v>
      </c>
      <c r="EI71" s="253">
        <f t="shared" si="240"/>
        <v>2.1215816546127364E-5</v>
      </c>
      <c r="EJ71" s="253">
        <f t="shared" si="240"/>
        <v>2.1215366396987179E-5</v>
      </c>
      <c r="EK71" s="253">
        <f t="shared" si="240"/>
        <v>2.1214916257616956E-5</v>
      </c>
      <c r="EL71" s="253">
        <f t="shared" si="240"/>
        <v>2.1214466127572607E-5</v>
      </c>
      <c r="EM71" s="253">
        <f t="shared" si="240"/>
        <v>2.1214016007187197E-5</v>
      </c>
      <c r="EN71" s="253">
        <f t="shared" si="240"/>
        <v>2.1213565896238684E-5</v>
      </c>
      <c r="EO71" s="253">
        <f t="shared" si="240"/>
        <v>2.1213115794949111E-5</v>
      </c>
      <c r="EP71" s="253">
        <f t="shared" si="240"/>
        <v>2.1212665703207456E-5</v>
      </c>
      <c r="EQ71" s="253">
        <f t="shared" si="25"/>
        <v>1.1601171083008843E-5</v>
      </c>
      <c r="ER71" s="253">
        <f t="shared" si="26"/>
        <v>1.1601036495778594E-5</v>
      </c>
      <c r="ES71" s="253">
        <f t="shared" ref="ES71:FB71" si="241">1-(1-$O19)^(ES$55/12)-(1-(1-$O19)^(ER$55/12))</f>
        <v>1.1600901910324701E-5</v>
      </c>
      <c r="ET71" s="253">
        <f t="shared" si="241"/>
        <v>1.1600767326092054E-5</v>
      </c>
      <c r="EU71" s="253">
        <f t="shared" si="241"/>
        <v>1.1600632743746786E-5</v>
      </c>
      <c r="EV71" s="253">
        <f t="shared" si="241"/>
        <v>1.1600498162733786E-5</v>
      </c>
      <c r="EW71" s="253">
        <f t="shared" si="241"/>
        <v>1.160036358338612E-5</v>
      </c>
      <c r="EX71" s="253">
        <f t="shared" si="241"/>
        <v>1.1600229005592766E-5</v>
      </c>
      <c r="EY71" s="253">
        <f t="shared" si="241"/>
        <v>1.1600094429353724E-5</v>
      </c>
      <c r="EZ71" s="253">
        <f t="shared" si="241"/>
        <v>1.1599959854668995E-5</v>
      </c>
      <c r="FA71" s="253">
        <f t="shared" si="241"/>
        <v>1.1599825281649601E-5</v>
      </c>
      <c r="FB71" s="253">
        <f t="shared" si="241"/>
        <v>1.1599690709962474E-5</v>
      </c>
      <c r="FC71" s="253">
        <f t="shared" si="28"/>
        <v>6.3311257750831018E-6</v>
      </c>
      <c r="FD71" s="253">
        <f t="shared" si="29"/>
        <v>6.3310856919240877E-6</v>
      </c>
      <c r="FE71" s="253">
        <f t="shared" ref="FE71:FN71" si="242">1-(1-$P19)^(FE$55/12)-(1-(1-$P19)^(FD$55/12))</f>
        <v>6.3310456089871181E-6</v>
      </c>
      <c r="FF71" s="253">
        <f t="shared" si="242"/>
        <v>6.3310055262721932E-6</v>
      </c>
      <c r="FG71" s="253">
        <f t="shared" si="242"/>
        <v>6.3309654440013574E-6</v>
      </c>
      <c r="FH71" s="253">
        <f t="shared" si="242"/>
        <v>6.330925361841544E-6</v>
      </c>
      <c r="FI71" s="253">
        <f t="shared" si="242"/>
        <v>6.3308852799037751E-6</v>
      </c>
      <c r="FJ71" s="253">
        <f t="shared" si="242"/>
        <v>6.3308451982990732E-6</v>
      </c>
      <c r="FK71" s="253">
        <f t="shared" si="242"/>
        <v>6.3308051169164159E-6</v>
      </c>
      <c r="FL71" s="253">
        <f t="shared" si="242"/>
        <v>6.3307650358668255E-6</v>
      </c>
      <c r="FM71" s="253">
        <f t="shared" si="242"/>
        <v>6.3307249549282574E-6</v>
      </c>
      <c r="FN71" s="253">
        <f t="shared" si="242"/>
        <v>6.3306848743227562E-6</v>
      </c>
      <c r="FO71" s="253">
        <f t="shared" si="31"/>
        <v>3.4494097764792286E-6</v>
      </c>
      <c r="FP71" s="253">
        <f t="shared" si="32"/>
        <v>3.4493978779970291E-6</v>
      </c>
      <c r="FQ71" s="253">
        <f t="shared" ref="FQ71:FZ71" si="243">1-(1-$Q19)^(FQ$55/12)-(1-(1-$Q19)^(FP$55/12))</f>
        <v>3.4493859796258519E-6</v>
      </c>
      <c r="FR71" s="253">
        <f t="shared" si="243"/>
        <v>3.449374081365697E-6</v>
      </c>
      <c r="FS71" s="253">
        <f t="shared" si="243"/>
        <v>3.4493621828834975E-6</v>
      </c>
      <c r="FT71" s="253">
        <f t="shared" si="243"/>
        <v>3.4493502847343649E-6</v>
      </c>
      <c r="FU71" s="253">
        <f t="shared" si="243"/>
        <v>3.4493383865852323E-6</v>
      </c>
      <c r="FV71" s="253">
        <f t="shared" si="243"/>
        <v>3.4493264883250774E-6</v>
      </c>
      <c r="FW71" s="253">
        <f t="shared" si="243"/>
        <v>3.4493145901759448E-6</v>
      </c>
      <c r="FX71" s="253">
        <f t="shared" si="243"/>
        <v>3.4493026920268122E-6</v>
      </c>
      <c r="FY71" s="253">
        <f t="shared" si="243"/>
        <v>3.4492907940997242E-6</v>
      </c>
      <c r="FZ71" s="253">
        <f t="shared" si="243"/>
        <v>3.4492788959505916E-6</v>
      </c>
    </row>
    <row r="72" spans="2:182" x14ac:dyDescent="0.2">
      <c r="B72" s="245" t="s">
        <v>200</v>
      </c>
      <c r="C72" s="259">
        <f t="shared" si="0"/>
        <v>1.3300945822120713E-2</v>
      </c>
      <c r="D72" s="259">
        <f t="shared" ref="D72:N72" si="244">1-(1-$C20)^(D$56/12)-(1-(1-$C20)^(C$56/12))</f>
        <v>1.3124030662357788E-2</v>
      </c>
      <c r="E72" s="259">
        <f t="shared" si="244"/>
        <v>1.2949468641549888E-2</v>
      </c>
      <c r="F72" s="259">
        <f t="shared" si="244"/>
        <v>1.2777228460723378E-2</v>
      </c>
      <c r="G72" s="259">
        <f t="shared" si="244"/>
        <v>1.26072792372105E-2</v>
      </c>
      <c r="H72" s="259">
        <f t="shared" si="244"/>
        <v>1.2439590499111919E-2</v>
      </c>
      <c r="I72" s="259">
        <f t="shared" si="244"/>
        <v>1.2274132179833863E-2</v>
      </c>
      <c r="J72" s="259">
        <f t="shared" si="244"/>
        <v>1.2110874612696443E-2</v>
      </c>
      <c r="K72" s="259">
        <f t="shared" si="244"/>
        <v>1.1949788525614347E-2</v>
      </c>
      <c r="L72" s="259">
        <f t="shared" si="244"/>
        <v>1.1790845035849484E-2</v>
      </c>
      <c r="M72" s="259">
        <f t="shared" si="244"/>
        <v>1.1634015644830575E-2</v>
      </c>
      <c r="N72" s="259">
        <f t="shared" si="244"/>
        <v>1.1479272233044902E-2</v>
      </c>
      <c r="O72" s="259">
        <f t="shared" si="2"/>
        <v>6.6760735403955662E-3</v>
      </c>
      <c r="P72" s="253">
        <f t="shared" ref="P72:Z72" si="245">1-(1-$D20)^(P$55/12)-(1-(1-$D20)^(O$55/12))</f>
        <v>6.6315035824786595E-3</v>
      </c>
      <c r="Q72" s="253">
        <f t="shared" si="245"/>
        <v>6.5872311768787606E-3</v>
      </c>
      <c r="R72" s="253">
        <f t="shared" si="245"/>
        <v>6.5432543371142238E-3</v>
      </c>
      <c r="S72" s="253">
        <f t="shared" si="245"/>
        <v>6.4995710899662384E-3</v>
      </c>
      <c r="T72" s="253">
        <f t="shared" si="245"/>
        <v>6.4561794753885682E-3</v>
      </c>
      <c r="U72" s="253">
        <f t="shared" si="245"/>
        <v>6.4130775464208423E-3</v>
      </c>
      <c r="V72" s="253">
        <f t="shared" si="245"/>
        <v>6.3702633691007371E-3</v>
      </c>
      <c r="W72" s="253">
        <f t="shared" si="245"/>
        <v>6.3277350223769346E-3</v>
      </c>
      <c r="X72" s="253">
        <f t="shared" si="245"/>
        <v>6.2854905980234133E-3</v>
      </c>
      <c r="Y72" s="253">
        <f t="shared" si="245"/>
        <v>6.2435282005534054E-3</v>
      </c>
      <c r="Z72" s="253">
        <f t="shared" si="245"/>
        <v>6.2018459471351317E-3</v>
      </c>
      <c r="AA72" s="253">
        <f t="shared" si="4"/>
        <v>3.9981664210438916E-3</v>
      </c>
      <c r="AB72" s="253">
        <f t="shared" ref="AB72:AL72" si="246">1-(1-$E20)^(AB$55/12)-(1-(1-$E20)^(AA$55/12))</f>
        <v>3.982181086313652E-3</v>
      </c>
      <c r="AC72" s="253">
        <f t="shared" si="246"/>
        <v>3.9662596636117486E-3</v>
      </c>
      <c r="AD72" s="253">
        <f t="shared" si="246"/>
        <v>3.9504018974074739E-3</v>
      </c>
      <c r="AE72" s="253">
        <f t="shared" si="246"/>
        <v>3.9346075331917474E-3</v>
      </c>
      <c r="AF72" s="253">
        <f t="shared" si="246"/>
        <v>3.9188763174725638E-3</v>
      </c>
      <c r="AG72" s="253">
        <f t="shared" si="246"/>
        <v>3.9032079977717737E-3</v>
      </c>
      <c r="AH72" s="253">
        <f t="shared" si="246"/>
        <v>3.8876023226207534E-3</v>
      </c>
      <c r="AI72" s="253">
        <f t="shared" si="246"/>
        <v>3.8720590415560752E-3</v>
      </c>
      <c r="AJ72" s="253">
        <f t="shared" si="246"/>
        <v>3.8565779051157323E-3</v>
      </c>
      <c r="AK72" s="253">
        <f t="shared" si="246"/>
        <v>3.8411586648354756E-3</v>
      </c>
      <c r="AL72" s="253">
        <f t="shared" si="246"/>
        <v>3.8258010732438175E-3</v>
      </c>
      <c r="AM72" s="253">
        <f t="shared" si="6"/>
        <v>2.3171551646388178E-3</v>
      </c>
      <c r="AN72" s="253">
        <f t="shared" ref="AN72:AX72" si="247">1-(1-$F20)^(AN$55/12)-(1-(1-$F20)^(AM$55/12))</f>
        <v>2.3117859565818799E-3</v>
      </c>
      <c r="AO72" s="253">
        <f t="shared" si="247"/>
        <v>2.3064291898130529E-3</v>
      </c>
      <c r="AP72" s="253">
        <f t="shared" si="247"/>
        <v>2.3010848355039526E-3</v>
      </c>
      <c r="AQ72" s="253">
        <f t="shared" si="247"/>
        <v>2.2957528648931413E-3</v>
      </c>
      <c r="AR72" s="253">
        <f t="shared" si="247"/>
        <v>2.2904332492854618E-3</v>
      </c>
      <c r="AS72" s="253">
        <f t="shared" si="247"/>
        <v>2.285125960052703E-3</v>
      </c>
      <c r="AT72" s="253">
        <f t="shared" si="247"/>
        <v>2.2798309686323792E-3</v>
      </c>
      <c r="AU72" s="253">
        <f t="shared" si="247"/>
        <v>2.2745482465290623E-3</v>
      </c>
      <c r="AV72" s="253">
        <f t="shared" si="247"/>
        <v>2.269277765312272E-3</v>
      </c>
      <c r="AW72" s="253">
        <f t="shared" si="247"/>
        <v>2.2640194966184746E-3</v>
      </c>
      <c r="AX72" s="253">
        <f t="shared" si="247"/>
        <v>2.2587734121489733E-3</v>
      </c>
      <c r="AY72" s="253">
        <f t="shared" si="8"/>
        <v>1.3200075993146099E-3</v>
      </c>
      <c r="AZ72" s="253">
        <f t="shared" ref="AZ72:BJ72" si="248">1-(1-$G20)^(AZ$55/12)-(1-(1-$G20)^(AY$55/12))</f>
        <v>1.3182651792523759E-3</v>
      </c>
      <c r="BA72" s="253">
        <f t="shared" si="248"/>
        <v>1.3165250591977706E-3</v>
      </c>
      <c r="BB72" s="253">
        <f t="shared" si="248"/>
        <v>1.3147872361150004E-3</v>
      </c>
      <c r="BC72" s="253">
        <f t="shared" si="248"/>
        <v>1.3130517069718239E-3</v>
      </c>
      <c r="BD72" s="253">
        <f t="shared" si="248"/>
        <v>1.3113184687403301E-3</v>
      </c>
      <c r="BE72" s="253">
        <f t="shared" si="248"/>
        <v>1.3095875183964933E-3</v>
      </c>
      <c r="BF72" s="253">
        <f t="shared" si="248"/>
        <v>1.307858852920285E-3</v>
      </c>
      <c r="BG72" s="253">
        <f t="shared" si="248"/>
        <v>1.3061324692955623E-3</v>
      </c>
      <c r="BH72" s="253">
        <f t="shared" si="248"/>
        <v>1.304408364510401E-3</v>
      </c>
      <c r="BI72" s="253">
        <f t="shared" si="248"/>
        <v>1.3026865355565409E-3</v>
      </c>
      <c r="BJ72" s="253">
        <f t="shared" si="248"/>
        <v>1.3009669794301626E-3</v>
      </c>
      <c r="BK72" s="253">
        <f t="shared" si="10"/>
        <v>7.437825020514266E-4</v>
      </c>
      <c r="BL72" s="253">
        <f t="shared" ref="BL72:BV72" si="249">1-(1-$H20)^(BL$55/12)-(1-(1-$H20)^(BK$55/12))</f>
        <v>7.432292896411008E-4</v>
      </c>
      <c r="BM72" s="253">
        <f t="shared" si="249"/>
        <v>7.4267648870041114E-4</v>
      </c>
      <c r="BN72" s="253">
        <f t="shared" si="249"/>
        <v>7.4212409892338016E-4</v>
      </c>
      <c r="BO72" s="253">
        <f t="shared" si="249"/>
        <v>7.4157212000436346E-4</v>
      </c>
      <c r="BP72" s="253">
        <f t="shared" si="249"/>
        <v>7.4102055163738356E-4</v>
      </c>
      <c r="BQ72" s="253">
        <f t="shared" si="249"/>
        <v>7.4046939351746222E-4</v>
      </c>
      <c r="BR72" s="253">
        <f t="shared" si="249"/>
        <v>7.3991864533928808E-4</v>
      </c>
      <c r="BS72" s="253">
        <f t="shared" si="249"/>
        <v>7.393683067978829E-4</v>
      </c>
      <c r="BT72" s="253">
        <f t="shared" si="249"/>
        <v>7.3881837758882352E-4</v>
      </c>
      <c r="BU72" s="253">
        <f t="shared" si="249"/>
        <v>7.3826885740724268E-4</v>
      </c>
      <c r="BV72" s="253">
        <f t="shared" si="249"/>
        <v>7.3771974594938339E-4</v>
      </c>
      <c r="BW72" s="253">
        <f t="shared" si="12"/>
        <v>4.1585007561950604E-4</v>
      </c>
      <c r="BX72" s="253">
        <f t="shared" ref="BX72:CH72" si="250">1-(1-$I20)^(BX$55/12)-(1-(1-$I20)^(BW$55/12))</f>
        <v>4.1567714433399239E-4</v>
      </c>
      <c r="BY72" s="253">
        <f t="shared" si="250"/>
        <v>4.1550428496217595E-4</v>
      </c>
      <c r="BZ72" s="253">
        <f t="shared" si="250"/>
        <v>4.1533149747385867E-4</v>
      </c>
      <c r="CA72" s="253">
        <f t="shared" si="250"/>
        <v>4.1515878183928656E-4</v>
      </c>
      <c r="CB72" s="253">
        <f t="shared" si="250"/>
        <v>4.1498613802837259E-4</v>
      </c>
      <c r="CC72" s="253">
        <f t="shared" si="250"/>
        <v>4.1481356601147379E-4</v>
      </c>
      <c r="CD72" s="253">
        <f t="shared" si="250"/>
        <v>4.1464106575872517E-4</v>
      </c>
      <c r="CE72" s="253">
        <f t="shared" si="250"/>
        <v>4.1446863724026173E-4</v>
      </c>
      <c r="CF72" s="253">
        <f t="shared" si="250"/>
        <v>4.1429628042599642E-4</v>
      </c>
      <c r="CG72" s="253">
        <f t="shared" si="250"/>
        <v>4.1412399528650834E-4</v>
      </c>
      <c r="CH72" s="253">
        <f t="shared" si="250"/>
        <v>4.1395178179171044E-4</v>
      </c>
      <c r="CI72" s="253">
        <f t="shared" si="14"/>
        <v>2.311335970111017E-4</v>
      </c>
      <c r="CJ72" s="253">
        <f t="shared" ref="CJ72:CT72" si="251">1-(1-$J20)^(CJ$55/12)-(1-(1-$J20)^(CI$55/12))</f>
        <v>2.3108017427142524E-4</v>
      </c>
      <c r="CK72" s="253">
        <f t="shared" si="251"/>
        <v>2.3102676387953824E-4</v>
      </c>
      <c r="CL72" s="253">
        <f t="shared" si="251"/>
        <v>2.3097336583266515E-4</v>
      </c>
      <c r="CM72" s="253">
        <f t="shared" si="251"/>
        <v>2.3091998012780834E-4</v>
      </c>
      <c r="CN72" s="253">
        <f t="shared" si="251"/>
        <v>2.3086660676208126E-4</v>
      </c>
      <c r="CO72" s="253">
        <f t="shared" si="251"/>
        <v>2.3081324573293038E-4</v>
      </c>
      <c r="CP72" s="253">
        <f t="shared" si="251"/>
        <v>2.3075989703713606E-4</v>
      </c>
      <c r="CQ72" s="253">
        <f t="shared" si="251"/>
        <v>2.3070656067203377E-4</v>
      </c>
      <c r="CR72" s="253">
        <f t="shared" si="251"/>
        <v>2.3065323663495896E-4</v>
      </c>
      <c r="CS72" s="253">
        <f t="shared" si="251"/>
        <v>2.3059992492258097E-4</v>
      </c>
      <c r="CT72" s="253">
        <f t="shared" si="251"/>
        <v>2.3054662553256833E-4</v>
      </c>
      <c r="CU72" s="253">
        <f t="shared" si="16"/>
        <v>1.278686572633303E-4</v>
      </c>
      <c r="CV72" s="253">
        <f t="shared" ref="CV72:DF72" si="252">1-(1-$K20)^(CV$55/12)-(1-(1-$K20)^(CU$55/12))</f>
        <v>1.278523068697357E-4</v>
      </c>
      <c r="CW72" s="253">
        <f t="shared" si="252"/>
        <v>1.2783595856702412E-4</v>
      </c>
      <c r="CX72" s="253">
        <f t="shared" si="252"/>
        <v>1.2781961235464046E-4</v>
      </c>
      <c r="CY72" s="253">
        <f t="shared" si="252"/>
        <v>1.2780326823236265E-4</v>
      </c>
      <c r="CZ72" s="253">
        <f t="shared" si="252"/>
        <v>1.2778692620019072E-4</v>
      </c>
      <c r="DA72" s="253">
        <f t="shared" si="252"/>
        <v>1.277705862573475E-4</v>
      </c>
      <c r="DB72" s="253">
        <f t="shared" si="252"/>
        <v>1.2775424840416605E-4</v>
      </c>
      <c r="DC72" s="253">
        <f t="shared" si="252"/>
        <v>1.2773791263998024E-4</v>
      </c>
      <c r="DD72" s="253">
        <f t="shared" si="252"/>
        <v>1.2772157896456804E-4</v>
      </c>
      <c r="DE72" s="253">
        <f t="shared" si="252"/>
        <v>1.2770524737770739E-4</v>
      </c>
      <c r="DF72" s="253">
        <f t="shared" si="252"/>
        <v>1.2768891787928727E-4</v>
      </c>
      <c r="DG72" s="253">
        <f t="shared" si="18"/>
        <v>7.0473156463801701E-5</v>
      </c>
      <c r="DH72" s="253">
        <f t="shared" ref="DH72:DR72" si="253">1-(1-$L20)^(DH$55/12)-(1-(1-$L20)^(DG$55/12))</f>
        <v>7.0468189998007524E-5</v>
      </c>
      <c r="DI72" s="253">
        <f t="shared" si="253"/>
        <v>7.0463223882266668E-5</v>
      </c>
      <c r="DJ72" s="253">
        <f t="shared" si="253"/>
        <v>7.0458258116468109E-5</v>
      </c>
      <c r="DK72" s="253">
        <f t="shared" si="253"/>
        <v>7.0453292700611847E-5</v>
      </c>
      <c r="DL72" s="253">
        <f t="shared" si="253"/>
        <v>7.0448327634697883E-5</v>
      </c>
      <c r="DM72" s="253">
        <f t="shared" si="253"/>
        <v>7.0443362918615193E-5</v>
      </c>
      <c r="DN72" s="253">
        <f t="shared" si="253"/>
        <v>7.0438398552585824E-5</v>
      </c>
      <c r="DO72" s="253">
        <f t="shared" si="253"/>
        <v>7.0433434536276707E-5</v>
      </c>
      <c r="DP72" s="253">
        <f t="shared" si="253"/>
        <v>7.0428470869798865E-5</v>
      </c>
      <c r="DQ72" s="253">
        <f t="shared" si="253"/>
        <v>7.0423507553041276E-5</v>
      </c>
      <c r="DR72" s="253">
        <f t="shared" si="253"/>
        <v>7.0418544586337006E-5</v>
      </c>
      <c r="DS72" s="253">
        <f t="shared" si="20"/>
        <v>3.8719344798487931E-5</v>
      </c>
      <c r="DT72" s="260">
        <f t="shared" ref="DT72:ED72" si="254">1-(1-$M20)^(DT$55/12)-(1-(1-$M20)^(DS$55/12))</f>
        <v>3.871784561082503E-5</v>
      </c>
      <c r="DU72" s="260">
        <f t="shared" si="254"/>
        <v>3.8716346481115771E-5</v>
      </c>
      <c r="DV72" s="260">
        <f t="shared" si="254"/>
        <v>3.871484740969322E-5</v>
      </c>
      <c r="DW72" s="260">
        <f t="shared" si="254"/>
        <v>3.871334839611329E-5</v>
      </c>
      <c r="DX72" s="260">
        <f t="shared" si="254"/>
        <v>3.8711849440598023E-5</v>
      </c>
      <c r="DY72" s="260">
        <f t="shared" si="254"/>
        <v>3.871035054314742E-5</v>
      </c>
      <c r="DZ72" s="260">
        <f t="shared" si="254"/>
        <v>3.8708851703761482E-5</v>
      </c>
      <c r="EA72" s="260">
        <f t="shared" si="254"/>
        <v>3.8707352922440208E-5</v>
      </c>
      <c r="EB72" s="260">
        <f t="shared" si="254"/>
        <v>3.8705854198961553E-5</v>
      </c>
      <c r="EC72" s="260">
        <f t="shared" si="254"/>
        <v>3.8704355533769608E-5</v>
      </c>
      <c r="ED72" s="260">
        <f t="shared" si="254"/>
        <v>3.8702856926420282E-5</v>
      </c>
      <c r="EE72" s="253">
        <f t="shared" si="22"/>
        <v>2.1217617237945241E-5</v>
      </c>
      <c r="EF72" s="253">
        <f t="shared" si="23"/>
        <v>2.1217167050724406E-5</v>
      </c>
      <c r="EG72" s="253">
        <f t="shared" ref="EG72:EP72" si="255">1-(1-$N20)^(EG$55/12)-(1-(1-$N20)^(EF$55/12))</f>
        <v>2.1216716872940466E-5</v>
      </c>
      <c r="EH72" s="253">
        <f t="shared" si="255"/>
        <v>2.1216266704815467E-5</v>
      </c>
      <c r="EI72" s="253">
        <f t="shared" si="255"/>
        <v>2.1215816546127364E-5</v>
      </c>
      <c r="EJ72" s="253">
        <f t="shared" si="255"/>
        <v>2.1215366396987179E-5</v>
      </c>
      <c r="EK72" s="253">
        <f t="shared" si="255"/>
        <v>2.1214916257616956E-5</v>
      </c>
      <c r="EL72" s="253">
        <f t="shared" si="255"/>
        <v>2.1214466127572607E-5</v>
      </c>
      <c r="EM72" s="253">
        <f t="shared" si="255"/>
        <v>2.1214016007187197E-5</v>
      </c>
      <c r="EN72" s="253">
        <f t="shared" si="255"/>
        <v>2.1213565896238684E-5</v>
      </c>
      <c r="EO72" s="253">
        <f t="shared" si="255"/>
        <v>2.1213115794949111E-5</v>
      </c>
      <c r="EP72" s="253">
        <f t="shared" si="255"/>
        <v>2.1212665703207456E-5</v>
      </c>
      <c r="EQ72" s="253">
        <f t="shared" si="25"/>
        <v>1.1601171083008843E-5</v>
      </c>
      <c r="ER72" s="253">
        <f t="shared" si="26"/>
        <v>1.1601036495778594E-5</v>
      </c>
      <c r="ES72" s="253">
        <f t="shared" ref="ES72:FB72" si="256">1-(1-$O20)^(ES$55/12)-(1-(1-$O20)^(ER$55/12))</f>
        <v>1.1600901910324701E-5</v>
      </c>
      <c r="ET72" s="253">
        <f t="shared" si="256"/>
        <v>1.1600767326092054E-5</v>
      </c>
      <c r="EU72" s="253">
        <f t="shared" si="256"/>
        <v>1.1600632743746786E-5</v>
      </c>
      <c r="EV72" s="253">
        <f t="shared" si="256"/>
        <v>1.1600498162733786E-5</v>
      </c>
      <c r="EW72" s="253">
        <f t="shared" si="256"/>
        <v>1.160036358338612E-5</v>
      </c>
      <c r="EX72" s="253">
        <f t="shared" si="256"/>
        <v>1.1600229005592766E-5</v>
      </c>
      <c r="EY72" s="253">
        <f t="shared" si="256"/>
        <v>1.1600094429353724E-5</v>
      </c>
      <c r="EZ72" s="253">
        <f t="shared" si="256"/>
        <v>1.1599959854668995E-5</v>
      </c>
      <c r="FA72" s="253">
        <f t="shared" si="256"/>
        <v>1.1599825281649601E-5</v>
      </c>
      <c r="FB72" s="253">
        <f t="shared" si="256"/>
        <v>1.1599690709962474E-5</v>
      </c>
      <c r="FC72" s="253">
        <f t="shared" si="28"/>
        <v>6.3311257750831018E-6</v>
      </c>
      <c r="FD72" s="253">
        <f t="shared" si="29"/>
        <v>6.3310856919240877E-6</v>
      </c>
      <c r="FE72" s="253">
        <f t="shared" ref="FE72:FN72" si="257">1-(1-$P20)^(FE$55/12)-(1-(1-$P20)^(FD$55/12))</f>
        <v>6.3310456089871181E-6</v>
      </c>
      <c r="FF72" s="253">
        <f t="shared" si="257"/>
        <v>6.3310055262721932E-6</v>
      </c>
      <c r="FG72" s="253">
        <f t="shared" si="257"/>
        <v>6.3309654440013574E-6</v>
      </c>
      <c r="FH72" s="253">
        <f t="shared" si="257"/>
        <v>6.330925361841544E-6</v>
      </c>
      <c r="FI72" s="253">
        <f t="shared" si="257"/>
        <v>6.3308852799037751E-6</v>
      </c>
      <c r="FJ72" s="253">
        <f t="shared" si="257"/>
        <v>6.3308451982990732E-6</v>
      </c>
      <c r="FK72" s="253">
        <f t="shared" si="257"/>
        <v>6.3308051169164159E-6</v>
      </c>
      <c r="FL72" s="253">
        <f t="shared" si="257"/>
        <v>6.3307650358668255E-6</v>
      </c>
      <c r="FM72" s="253">
        <f t="shared" si="257"/>
        <v>6.3307249549282574E-6</v>
      </c>
      <c r="FN72" s="253">
        <f t="shared" si="257"/>
        <v>6.3306848743227562E-6</v>
      </c>
      <c r="FO72" s="253">
        <f t="shared" si="31"/>
        <v>3.4494097764792286E-6</v>
      </c>
      <c r="FP72" s="253">
        <f t="shared" si="32"/>
        <v>3.4493978779970291E-6</v>
      </c>
      <c r="FQ72" s="253">
        <f t="shared" ref="FQ72:FZ72" si="258">1-(1-$Q20)^(FQ$55/12)-(1-(1-$Q20)^(FP$55/12))</f>
        <v>3.4493859796258519E-6</v>
      </c>
      <c r="FR72" s="253">
        <f t="shared" si="258"/>
        <v>3.449374081365697E-6</v>
      </c>
      <c r="FS72" s="253">
        <f t="shared" si="258"/>
        <v>3.4493621828834975E-6</v>
      </c>
      <c r="FT72" s="253">
        <f t="shared" si="258"/>
        <v>3.4493502847343649E-6</v>
      </c>
      <c r="FU72" s="253">
        <f t="shared" si="258"/>
        <v>3.4493383865852323E-6</v>
      </c>
      <c r="FV72" s="253">
        <f t="shared" si="258"/>
        <v>3.4493264883250774E-6</v>
      </c>
      <c r="FW72" s="253">
        <f t="shared" si="258"/>
        <v>3.4493145901759448E-6</v>
      </c>
      <c r="FX72" s="253">
        <f t="shared" si="258"/>
        <v>3.4493026920268122E-6</v>
      </c>
      <c r="FY72" s="253">
        <f t="shared" si="258"/>
        <v>3.4492907940997242E-6</v>
      </c>
      <c r="FZ72" s="253">
        <f t="shared" si="258"/>
        <v>3.4492788959505916E-6</v>
      </c>
    </row>
    <row r="73" spans="2:182" x14ac:dyDescent="0.2">
      <c r="B73" s="245" t="s">
        <v>327</v>
      </c>
      <c r="C73" s="259">
        <f t="shared" si="0"/>
        <v>3.6674291597531217E-2</v>
      </c>
      <c r="D73" s="259">
        <f t="shared" ref="D73:N73" si="259">1-(1-$C21)^(D$56/12)-(1-(1-$C21)^(C$56/12))</f>
        <v>3.5329287933350551E-2</v>
      </c>
      <c r="E73" s="259">
        <f t="shared" si="259"/>
        <v>3.4033611325749669E-2</v>
      </c>
      <c r="F73" s="259">
        <f t="shared" si="259"/>
        <v>3.278545273987199E-2</v>
      </c>
      <c r="G73" s="259">
        <f t="shared" si="259"/>
        <v>3.1583069485933035E-2</v>
      </c>
      <c r="H73" s="259">
        <f t="shared" si="259"/>
        <v>3.0424782786060645E-2</v>
      </c>
      <c r="I73" s="259">
        <f t="shared" si="259"/>
        <v>2.9308975430373252E-2</v>
      </c>
      <c r="J73" s="259">
        <f t="shared" si="259"/>
        <v>2.8234089519014738E-2</v>
      </c>
      <c r="K73" s="259">
        <f t="shared" si="259"/>
        <v>2.7198624287003703E-2</v>
      </c>
      <c r="L73" s="259">
        <f t="shared" si="259"/>
        <v>2.620113400885038E-2</v>
      </c>
      <c r="M73" s="259">
        <f t="shared" si="259"/>
        <v>2.5240225980023734E-2</v>
      </c>
      <c r="N73" s="259">
        <f t="shared" si="259"/>
        <v>2.4314558572444911E-2</v>
      </c>
      <c r="O73" s="259">
        <f t="shared" si="2"/>
        <v>4.9603496952974613E-3</v>
      </c>
      <c r="P73" s="253">
        <f t="shared" ref="P73:Z73" si="260">1-(1-$D21)^(P$55/12)-(1-(1-$D21)^(O$55/12))</f>
        <v>4.9357446261978355E-3</v>
      </c>
      <c r="Q73" s="253">
        <f t="shared" si="260"/>
        <v>4.9112616068451853E-3</v>
      </c>
      <c r="R73" s="253">
        <f t="shared" si="260"/>
        <v>4.8869000318302325E-3</v>
      </c>
      <c r="S73" s="253">
        <f t="shared" si="260"/>
        <v>4.8626592987462969E-3</v>
      </c>
      <c r="T73" s="253">
        <f t="shared" si="260"/>
        <v>4.8385388081754188E-3</v>
      </c>
      <c r="U73" s="253">
        <f t="shared" si="260"/>
        <v>4.8145379636727048E-3</v>
      </c>
      <c r="V73" s="253">
        <f t="shared" si="260"/>
        <v>4.7906561717515617E-3</v>
      </c>
      <c r="W73" s="253">
        <f t="shared" si="260"/>
        <v>4.7668928418697076E-3</v>
      </c>
      <c r="X73" s="253">
        <f t="shared" si="260"/>
        <v>4.7432473864139624E-3</v>
      </c>
      <c r="Y73" s="253">
        <f t="shared" si="260"/>
        <v>4.7197192206861471E-3</v>
      </c>
      <c r="Z73" s="253">
        <f t="shared" si="260"/>
        <v>4.6963077628878747E-3</v>
      </c>
      <c r="AA73" s="253">
        <f t="shared" si="4"/>
        <v>2.9819804999937638E-3</v>
      </c>
      <c r="AB73" s="253">
        <f t="shared" ref="AB73:AL73" si="261">1-(1-$E21)^(AB$55/12)-(1-(1-$E21)^(AA$55/12))</f>
        <v>2.9730882922913704E-3</v>
      </c>
      <c r="AC73" s="253">
        <f t="shared" si="261"/>
        <v>2.9642226009789496E-3</v>
      </c>
      <c r="AD73" s="253">
        <f t="shared" si="261"/>
        <v>2.9553833469853075E-3</v>
      </c>
      <c r="AE73" s="253">
        <f t="shared" si="261"/>
        <v>2.9465704514745061E-3</v>
      </c>
      <c r="AF73" s="253">
        <f t="shared" si="261"/>
        <v>2.9377838358464192E-3</v>
      </c>
      <c r="AG73" s="253">
        <f t="shared" si="261"/>
        <v>2.9290234217347333E-3</v>
      </c>
      <c r="AH73" s="253">
        <f t="shared" si="261"/>
        <v>2.9202891310070589E-3</v>
      </c>
      <c r="AI73" s="253">
        <f t="shared" si="261"/>
        <v>2.9115808857640424E-3</v>
      </c>
      <c r="AJ73" s="253">
        <f t="shared" si="261"/>
        <v>2.9028986083384778E-3</v>
      </c>
      <c r="AK73" s="253">
        <f t="shared" si="261"/>
        <v>2.8942422212950847E-3</v>
      </c>
      <c r="AL73" s="253">
        <f t="shared" si="261"/>
        <v>2.8856116474288429E-3</v>
      </c>
      <c r="AM73" s="253">
        <f t="shared" si="6"/>
        <v>1.7322983528736957E-3</v>
      </c>
      <c r="AN73" s="253">
        <f t="shared" ref="AN73:AX73" si="262">1-(1-$F21)^(AN$55/12)-(1-(1-$F21)^(AM$55/12))</f>
        <v>1.7292974952903828E-3</v>
      </c>
      <c r="AO73" s="253">
        <f t="shared" si="262"/>
        <v>1.7263018360876847E-3</v>
      </c>
      <c r="AP73" s="253">
        <f t="shared" si="262"/>
        <v>1.7233113662603605E-3</v>
      </c>
      <c r="AQ73" s="253">
        <f t="shared" si="262"/>
        <v>1.7203260768191564E-3</v>
      </c>
      <c r="AR73" s="253">
        <f t="shared" si="262"/>
        <v>1.7173459587899176E-3</v>
      </c>
      <c r="AS73" s="253">
        <f t="shared" si="262"/>
        <v>1.7143710032141435E-3</v>
      </c>
      <c r="AT73" s="253">
        <f t="shared" si="262"/>
        <v>1.7114012011489876E-3</v>
      </c>
      <c r="AU73" s="253">
        <f t="shared" si="262"/>
        <v>1.7084365436672577E-3</v>
      </c>
      <c r="AV73" s="253">
        <f t="shared" si="262"/>
        <v>1.7054770218566384E-3</v>
      </c>
      <c r="AW73" s="253">
        <f t="shared" si="262"/>
        <v>1.7025226268208016E-3</v>
      </c>
      <c r="AX73" s="253">
        <f t="shared" si="262"/>
        <v>1.6995733496786292E-3</v>
      </c>
      <c r="AY73" s="253">
        <f t="shared" si="8"/>
        <v>9.8820309471447931E-4</v>
      </c>
      <c r="AZ73" s="253">
        <f t="shared" ref="AZ73:BJ73" si="263">1-(1-$G21)^(AZ$55/12)-(1-(1-$G21)^(AY$55/12))</f>
        <v>9.8722654935812226E-4</v>
      </c>
      <c r="BA73" s="253">
        <f t="shared" si="263"/>
        <v>9.8625096902682508E-4</v>
      </c>
      <c r="BB73" s="253">
        <f t="shared" si="263"/>
        <v>9.8527635276701719E-4</v>
      </c>
      <c r="BC73" s="253">
        <f t="shared" si="263"/>
        <v>9.8430269962612726E-4</v>
      </c>
      <c r="BD73" s="253">
        <f t="shared" si="263"/>
        <v>9.8333000865213904E-4</v>
      </c>
      <c r="BE73" s="253">
        <f t="shared" si="263"/>
        <v>9.823582788945906E-4</v>
      </c>
      <c r="BF73" s="253">
        <f t="shared" si="263"/>
        <v>9.8138750940324204E-4</v>
      </c>
      <c r="BG73" s="253">
        <f t="shared" si="263"/>
        <v>9.8041769922929678E-4</v>
      </c>
      <c r="BH73" s="253">
        <f t="shared" si="263"/>
        <v>9.7944884742473537E-4</v>
      </c>
      <c r="BI73" s="253">
        <f t="shared" si="263"/>
        <v>9.7848095304264859E-4</v>
      </c>
      <c r="BJ73" s="253">
        <f t="shared" si="263"/>
        <v>9.7751401513679337E-4</v>
      </c>
      <c r="BK73" s="253">
        <f t="shared" si="10"/>
        <v>5.5726535057276649E-4</v>
      </c>
      <c r="BL73" s="253">
        <f t="shared" ref="BL73:BV73" si="264">1-(1-$H21)^(BL$55/12)-(1-(1-$H21)^(BK$55/12))</f>
        <v>5.5695480590178814E-4</v>
      </c>
      <c r="BM73" s="253">
        <f t="shared" si="264"/>
        <v>5.5664443428660171E-4</v>
      </c>
      <c r="BN73" s="253">
        <f t="shared" si="264"/>
        <v>5.5633423563072881E-4</v>
      </c>
      <c r="BO73" s="253">
        <f t="shared" si="264"/>
        <v>5.5602420983802414E-4</v>
      </c>
      <c r="BP73" s="253">
        <f t="shared" si="264"/>
        <v>5.5571435681167625E-4</v>
      </c>
      <c r="BQ73" s="253">
        <f t="shared" si="264"/>
        <v>5.5540467645587288E-4</v>
      </c>
      <c r="BR73" s="253">
        <f t="shared" si="264"/>
        <v>5.5509516867413566E-4</v>
      </c>
      <c r="BS73" s="253">
        <f t="shared" si="264"/>
        <v>5.5478583337031928E-4</v>
      </c>
      <c r="BT73" s="253">
        <f t="shared" si="264"/>
        <v>5.5447667044838944E-4</v>
      </c>
      <c r="BU73" s="253">
        <f t="shared" si="264"/>
        <v>5.5416767981231185E-4</v>
      </c>
      <c r="BV73" s="253">
        <f t="shared" si="264"/>
        <v>5.538588613659412E-4</v>
      </c>
      <c r="BW73" s="253">
        <f t="shared" si="12"/>
        <v>3.1170904208410732E-4</v>
      </c>
      <c r="BX73" s="253">
        <f t="shared" ref="BX73:CH73" si="265">1-(1-$I21)^(BX$55/12)-(1-(1-$I21)^(BW$55/12))</f>
        <v>3.1161187955730529E-4</v>
      </c>
      <c r="BY73" s="253">
        <f t="shared" si="265"/>
        <v>3.1151474731672124E-4</v>
      </c>
      <c r="BZ73" s="253">
        <f t="shared" si="265"/>
        <v>3.1141764535325134E-4</v>
      </c>
      <c r="CA73" s="253">
        <f t="shared" si="265"/>
        <v>3.1132057365734767E-4</v>
      </c>
      <c r="CB73" s="253">
        <f t="shared" si="265"/>
        <v>3.1122353221957333E-4</v>
      </c>
      <c r="CC73" s="253">
        <f t="shared" si="265"/>
        <v>3.1112652103049143E-4</v>
      </c>
      <c r="CD73" s="253">
        <f t="shared" si="265"/>
        <v>3.1102954008055406E-4</v>
      </c>
      <c r="CE73" s="253">
        <f t="shared" si="265"/>
        <v>3.1093258936065737E-4</v>
      </c>
      <c r="CF73" s="253">
        <f t="shared" si="265"/>
        <v>3.1083566886103142E-4</v>
      </c>
      <c r="CG73" s="253">
        <f t="shared" si="265"/>
        <v>3.1073877857246135E-4</v>
      </c>
      <c r="CH73" s="253">
        <f t="shared" si="265"/>
        <v>3.1064191848539924E-4</v>
      </c>
      <c r="CI73" s="253">
        <f t="shared" si="14"/>
        <v>1.7329507478303086E-4</v>
      </c>
      <c r="CJ73" s="253">
        <f t="shared" ref="CJ73:CT73" si="266">1-(1-$J21)^(CJ$55/12)-(1-(1-$J21)^(CI$55/12))</f>
        <v>1.7326504360015704E-4</v>
      </c>
      <c r="CK73" s="253">
        <f t="shared" si="266"/>
        <v>1.7323501762145366E-4</v>
      </c>
      <c r="CL73" s="253">
        <f t="shared" si="266"/>
        <v>1.7320499684614354E-4</v>
      </c>
      <c r="CM73" s="253">
        <f t="shared" si="266"/>
        <v>1.731749812732275E-4</v>
      </c>
      <c r="CN73" s="253">
        <f t="shared" si="266"/>
        <v>1.7314497090192837E-4</v>
      </c>
      <c r="CO73" s="253">
        <f t="shared" si="266"/>
        <v>1.7311496573113594E-4</v>
      </c>
      <c r="CP73" s="253">
        <f t="shared" si="266"/>
        <v>1.7308496576029508E-4</v>
      </c>
      <c r="CQ73" s="253">
        <f t="shared" si="266"/>
        <v>1.7305497098818456E-4</v>
      </c>
      <c r="CR73" s="253">
        <f t="shared" si="266"/>
        <v>1.7302498141413825E-4</v>
      </c>
      <c r="CS73" s="253">
        <f t="shared" si="266"/>
        <v>1.7299499703693488E-4</v>
      </c>
      <c r="CT73" s="253">
        <f t="shared" si="266"/>
        <v>1.7296501785601937E-4</v>
      </c>
      <c r="CU73" s="253">
        <f t="shared" si="16"/>
        <v>9.5884626393538674E-5</v>
      </c>
      <c r="CV73" s="253">
        <f t="shared" ref="CV73:DF73" si="267">1-(1-$K21)^(CV$55/12)-(1-(1-$K21)^(CU$55/12))</f>
        <v>9.5875432531977722E-5</v>
      </c>
      <c r="CW73" s="253">
        <f t="shared" si="267"/>
        <v>9.5866239552044874E-5</v>
      </c>
      <c r="CX73" s="253">
        <f t="shared" si="267"/>
        <v>9.5857047453407063E-5</v>
      </c>
      <c r="CY73" s="253">
        <f t="shared" si="267"/>
        <v>9.5847856236175311E-5</v>
      </c>
      <c r="CZ73" s="253">
        <f t="shared" si="267"/>
        <v>9.5838665900349618E-5</v>
      </c>
      <c r="DA73" s="253">
        <f t="shared" si="267"/>
        <v>9.5829476445596917E-5</v>
      </c>
      <c r="DB73" s="253">
        <f t="shared" si="267"/>
        <v>9.5820287872139254E-5</v>
      </c>
      <c r="DC73" s="253">
        <f t="shared" si="267"/>
        <v>9.581110017964356E-5</v>
      </c>
      <c r="DD73" s="253">
        <f t="shared" si="267"/>
        <v>9.5801913367998814E-5</v>
      </c>
      <c r="DE73" s="253">
        <f t="shared" si="267"/>
        <v>9.5792727437427061E-5</v>
      </c>
      <c r="DF73" s="253">
        <f t="shared" si="267"/>
        <v>9.5783542387484211E-5</v>
      </c>
      <c r="DG73" s="253">
        <f t="shared" si="18"/>
        <v>5.2849744807681454E-5</v>
      </c>
      <c r="DH73" s="253">
        <f t="shared" ref="DH73:DR73" si="268">1-(1-$L21)^(DH$55/12)-(1-(1-$L21)^(DG$55/12))</f>
        <v>5.2846951712259838E-5</v>
      </c>
      <c r="DI73" s="253">
        <f t="shared" si="268"/>
        <v>5.2844158764275839E-5</v>
      </c>
      <c r="DJ73" s="253">
        <f t="shared" si="268"/>
        <v>5.2841365964062526E-5</v>
      </c>
      <c r="DK73" s="253">
        <f t="shared" si="268"/>
        <v>5.2838573311286829E-5</v>
      </c>
      <c r="DL73" s="253">
        <f t="shared" si="268"/>
        <v>5.2835780806170796E-5</v>
      </c>
      <c r="DM73" s="253">
        <f t="shared" si="268"/>
        <v>5.2832988448603402E-5</v>
      </c>
      <c r="DN73" s="253">
        <f t="shared" si="268"/>
        <v>5.283019623869567E-5</v>
      </c>
      <c r="DO73" s="253">
        <f t="shared" si="268"/>
        <v>5.2827404176225556E-5</v>
      </c>
      <c r="DP73" s="253">
        <f t="shared" si="268"/>
        <v>5.2824612261526127E-5</v>
      </c>
      <c r="DQ73" s="253">
        <f t="shared" si="268"/>
        <v>5.2821820494153293E-5</v>
      </c>
      <c r="DR73" s="253">
        <f t="shared" si="268"/>
        <v>5.2819028874440122E-5</v>
      </c>
      <c r="DS73" s="253">
        <f t="shared" si="20"/>
        <v>2.903796241693346E-5</v>
      </c>
      <c r="DT73" s="260">
        <f t="shared" ref="DT73:ED73" si="269">1-(1-$M21)^(DT$55/12)-(1-(1-$M21)^(DS$55/12))</f>
        <v>2.9037119213648488E-5</v>
      </c>
      <c r="DU73" s="260">
        <f t="shared" si="269"/>
        <v>2.9036276034788422E-5</v>
      </c>
      <c r="DV73" s="260">
        <f t="shared" si="269"/>
        <v>2.9035432880686329E-5</v>
      </c>
      <c r="DW73" s="260">
        <f t="shared" si="269"/>
        <v>2.9034589750676076E-5</v>
      </c>
      <c r="DX73" s="260">
        <f t="shared" si="269"/>
        <v>2.9033746645534819E-5</v>
      </c>
      <c r="DY73" s="260">
        <f t="shared" si="269"/>
        <v>2.9032903564596424E-5</v>
      </c>
      <c r="DZ73" s="260">
        <f t="shared" si="269"/>
        <v>2.9032060508193958E-5</v>
      </c>
      <c r="EA73" s="260">
        <f t="shared" si="269"/>
        <v>2.903121747632742E-5</v>
      </c>
      <c r="EB73" s="260">
        <f t="shared" si="269"/>
        <v>2.9030374468996811E-5</v>
      </c>
      <c r="EC73" s="260">
        <f t="shared" si="269"/>
        <v>2.9029531485980087E-5</v>
      </c>
      <c r="ED73" s="260">
        <f t="shared" si="269"/>
        <v>2.9028688527610313E-5</v>
      </c>
      <c r="EE73" s="253">
        <f t="shared" si="22"/>
        <v>1.5912748648982955E-5</v>
      </c>
      <c r="EF73" s="253">
        <f t="shared" si="23"/>
        <v>1.5912495433534346E-5</v>
      </c>
      <c r="EG73" s="253">
        <f t="shared" ref="EG73:EP73" si="270">1-(1-$N21)^(EG$55/12)-(1-(1-$N21)^(EF$55/12))</f>
        <v>1.5912242221860495E-5</v>
      </c>
      <c r="EH73" s="253">
        <f t="shared" si="270"/>
        <v>1.5911989014516514E-5</v>
      </c>
      <c r="EI73" s="253">
        <f t="shared" si="270"/>
        <v>1.5911735810836269E-5</v>
      </c>
      <c r="EJ73" s="253">
        <f t="shared" si="270"/>
        <v>1.5911482611485894E-5</v>
      </c>
      <c r="EK73" s="253">
        <f t="shared" si="270"/>
        <v>1.5911229416132322E-5</v>
      </c>
      <c r="EL73" s="253">
        <f t="shared" si="270"/>
        <v>1.591097622466453E-5</v>
      </c>
      <c r="EM73" s="253">
        <f t="shared" si="270"/>
        <v>1.5910723037304564E-5</v>
      </c>
      <c r="EN73" s="253">
        <f t="shared" si="270"/>
        <v>1.59104698539414E-5</v>
      </c>
      <c r="EO73" s="253">
        <f t="shared" si="270"/>
        <v>1.591021667457504E-5</v>
      </c>
      <c r="EP73" s="253">
        <f t="shared" si="270"/>
        <v>1.5909963499427526E-5</v>
      </c>
      <c r="EQ73" s="253">
        <f t="shared" si="25"/>
        <v>8.7007395153104738E-6</v>
      </c>
      <c r="ER73" s="253">
        <f t="shared" si="26"/>
        <v>8.7006638125330937E-6</v>
      </c>
      <c r="ES73" s="253">
        <f t="shared" ref="ES73:FB73" si="271">1-(1-$O21)^(ES$55/12)-(1-(1-$O21)^(ER$55/12))</f>
        <v>8.7005881101998028E-6</v>
      </c>
      <c r="ET73" s="253">
        <f t="shared" si="271"/>
        <v>8.7005124087546903E-6</v>
      </c>
      <c r="EU73" s="253">
        <f t="shared" si="271"/>
        <v>8.7004367078646894E-6</v>
      </c>
      <c r="EV73" s="253">
        <f t="shared" si="271"/>
        <v>8.7003610075297999E-6</v>
      </c>
      <c r="EW73" s="253">
        <f t="shared" si="271"/>
        <v>8.7002853080830889E-6</v>
      </c>
      <c r="EX73" s="253">
        <f t="shared" si="271"/>
        <v>8.700209609080467E-6</v>
      </c>
      <c r="EY73" s="253">
        <f t="shared" si="271"/>
        <v>8.7001339108550013E-6</v>
      </c>
      <c r="EZ73" s="253">
        <f t="shared" si="271"/>
        <v>8.7000582131846471E-6</v>
      </c>
      <c r="FA73" s="253">
        <f t="shared" si="271"/>
        <v>8.699982516291449E-6</v>
      </c>
      <c r="FB73" s="253">
        <f t="shared" si="271"/>
        <v>8.6999068200643848E-6</v>
      </c>
      <c r="FC73" s="253">
        <f t="shared" si="28"/>
        <v>4.7483029949058064E-6</v>
      </c>
      <c r="FD73" s="253">
        <f t="shared" si="29"/>
        <v>4.7482804484966223E-6</v>
      </c>
      <c r="FE73" s="253">
        <f t="shared" ref="FE73:FN73" si="272">1-(1-$P21)^(FE$55/12)-(1-(1-$P21)^(FD$55/12))</f>
        <v>4.7482579023094829E-6</v>
      </c>
      <c r="FF73" s="253">
        <f t="shared" si="272"/>
        <v>4.7482353560113211E-6</v>
      </c>
      <c r="FG73" s="253">
        <f t="shared" si="272"/>
        <v>4.7482128100462262E-6</v>
      </c>
      <c r="FH73" s="253">
        <f t="shared" si="272"/>
        <v>4.7481902640811313E-6</v>
      </c>
      <c r="FI73" s="253">
        <f t="shared" si="272"/>
        <v>4.7481677182270587E-6</v>
      </c>
      <c r="FJ73" s="253">
        <f t="shared" si="272"/>
        <v>4.7481451724840085E-6</v>
      </c>
      <c r="FK73" s="253">
        <f t="shared" si="272"/>
        <v>4.7481226268519805E-6</v>
      </c>
      <c r="FL73" s="253">
        <f t="shared" si="272"/>
        <v>4.7481000813309748E-6</v>
      </c>
      <c r="FM73" s="253">
        <f t="shared" si="272"/>
        <v>4.7480775359209915E-6</v>
      </c>
      <c r="FN73" s="253">
        <f t="shared" si="272"/>
        <v>4.7480549906220304E-6</v>
      </c>
      <c r="FO73" s="253">
        <f t="shared" si="31"/>
        <v>2.5870450619525087E-6</v>
      </c>
      <c r="FP73" s="253">
        <f t="shared" si="32"/>
        <v>2.5870383691950494E-6</v>
      </c>
      <c r="FQ73" s="253">
        <f t="shared" ref="FQ73:FZ73" si="273">1-(1-$Q21)^(FQ$55/12)-(1-(1-$Q21)^(FP$55/12))</f>
        <v>2.58703167643759E-6</v>
      </c>
      <c r="FR73" s="253">
        <f t="shared" si="273"/>
        <v>2.5870249835691084E-6</v>
      </c>
      <c r="FS73" s="253">
        <f t="shared" si="273"/>
        <v>2.5870182909226713E-6</v>
      </c>
      <c r="FT73" s="253">
        <f t="shared" si="273"/>
        <v>2.587011598165212E-6</v>
      </c>
      <c r="FU73" s="253">
        <f t="shared" si="273"/>
        <v>2.5870049054077526E-6</v>
      </c>
      <c r="FV73" s="253">
        <f t="shared" si="273"/>
        <v>2.5869982127613156E-6</v>
      </c>
      <c r="FW73" s="253">
        <f t="shared" si="273"/>
        <v>2.5869915200038562E-6</v>
      </c>
      <c r="FX73" s="253">
        <f t="shared" si="273"/>
        <v>2.5869848273574192E-6</v>
      </c>
      <c r="FY73" s="253">
        <f t="shared" si="273"/>
        <v>2.5869781348220044E-6</v>
      </c>
      <c r="FZ73" s="253">
        <f t="shared" si="273"/>
        <v>2.5869714420645451E-6</v>
      </c>
    </row>
    <row r="74" spans="2:182" x14ac:dyDescent="0.2">
      <c r="B74" s="245" t="s">
        <v>544</v>
      </c>
      <c r="C74" s="259">
        <f t="shared" si="0"/>
        <v>3.6674291597531217E-2</v>
      </c>
      <c r="D74" s="259">
        <f t="shared" ref="D74:N74" si="274">1-(1-$C22)^(D$56/12)-(1-(1-$C22)^(C$56/12))</f>
        <v>3.5329287933350551E-2</v>
      </c>
      <c r="E74" s="259">
        <f t="shared" si="274"/>
        <v>3.4033611325749669E-2</v>
      </c>
      <c r="F74" s="259">
        <f t="shared" si="274"/>
        <v>3.278545273987199E-2</v>
      </c>
      <c r="G74" s="259">
        <f t="shared" si="274"/>
        <v>3.1583069485933035E-2</v>
      </c>
      <c r="H74" s="259">
        <f t="shared" si="274"/>
        <v>3.0424782786060645E-2</v>
      </c>
      <c r="I74" s="259">
        <f t="shared" si="274"/>
        <v>2.9308975430373252E-2</v>
      </c>
      <c r="J74" s="259">
        <f t="shared" si="274"/>
        <v>2.8234089519014738E-2</v>
      </c>
      <c r="K74" s="259">
        <f t="shared" si="274"/>
        <v>2.7198624287003703E-2</v>
      </c>
      <c r="L74" s="259">
        <f t="shared" si="274"/>
        <v>2.620113400885038E-2</v>
      </c>
      <c r="M74" s="259">
        <f t="shared" si="274"/>
        <v>2.5240225980023734E-2</v>
      </c>
      <c r="N74" s="259">
        <f t="shared" si="274"/>
        <v>2.4314558572444911E-2</v>
      </c>
      <c r="O74" s="259">
        <f t="shared" si="2"/>
        <v>4.9603496952974613E-3</v>
      </c>
      <c r="P74" s="253">
        <f t="shared" ref="P74:Z74" si="275">1-(1-$D22)^(P$55/12)-(1-(1-$D22)^(O$55/12))</f>
        <v>4.9357446261978355E-3</v>
      </c>
      <c r="Q74" s="253">
        <f t="shared" si="275"/>
        <v>4.9112616068451853E-3</v>
      </c>
      <c r="R74" s="253">
        <f t="shared" si="275"/>
        <v>4.8869000318302325E-3</v>
      </c>
      <c r="S74" s="253">
        <f t="shared" si="275"/>
        <v>4.8626592987462969E-3</v>
      </c>
      <c r="T74" s="253">
        <f t="shared" si="275"/>
        <v>4.8385388081754188E-3</v>
      </c>
      <c r="U74" s="253">
        <f t="shared" si="275"/>
        <v>4.8145379636727048E-3</v>
      </c>
      <c r="V74" s="253">
        <f t="shared" si="275"/>
        <v>4.7906561717515617E-3</v>
      </c>
      <c r="W74" s="253">
        <f t="shared" si="275"/>
        <v>4.7668928418697076E-3</v>
      </c>
      <c r="X74" s="253">
        <f t="shared" si="275"/>
        <v>4.7432473864139624E-3</v>
      </c>
      <c r="Y74" s="253">
        <f t="shared" si="275"/>
        <v>4.7197192206861471E-3</v>
      </c>
      <c r="Z74" s="253">
        <f t="shared" si="275"/>
        <v>4.6963077628878747E-3</v>
      </c>
      <c r="AA74" s="253">
        <f t="shared" si="4"/>
        <v>2.9819804999937638E-3</v>
      </c>
      <c r="AB74" s="253">
        <f t="shared" ref="AB74:AL74" si="276">1-(1-$E22)^(AB$55/12)-(1-(1-$E22)^(AA$55/12))</f>
        <v>2.9730882922913704E-3</v>
      </c>
      <c r="AC74" s="253">
        <f t="shared" si="276"/>
        <v>2.9642226009789496E-3</v>
      </c>
      <c r="AD74" s="253">
        <f t="shared" si="276"/>
        <v>2.9553833469853075E-3</v>
      </c>
      <c r="AE74" s="253">
        <f t="shared" si="276"/>
        <v>2.9465704514745061E-3</v>
      </c>
      <c r="AF74" s="253">
        <f t="shared" si="276"/>
        <v>2.9377838358464192E-3</v>
      </c>
      <c r="AG74" s="253">
        <f t="shared" si="276"/>
        <v>2.9290234217347333E-3</v>
      </c>
      <c r="AH74" s="253">
        <f t="shared" si="276"/>
        <v>2.9202891310070589E-3</v>
      </c>
      <c r="AI74" s="253">
        <f t="shared" si="276"/>
        <v>2.9115808857640424E-3</v>
      </c>
      <c r="AJ74" s="253">
        <f t="shared" si="276"/>
        <v>2.9028986083384778E-3</v>
      </c>
      <c r="AK74" s="253">
        <f t="shared" si="276"/>
        <v>2.8942422212950847E-3</v>
      </c>
      <c r="AL74" s="253">
        <f t="shared" si="276"/>
        <v>2.8856116474288429E-3</v>
      </c>
      <c r="AM74" s="253">
        <f t="shared" si="6"/>
        <v>1.7322983528736957E-3</v>
      </c>
      <c r="AN74" s="253">
        <f t="shared" ref="AN74:AX74" si="277">1-(1-$F22)^(AN$55/12)-(1-(1-$F22)^(AM$55/12))</f>
        <v>1.7292974952903828E-3</v>
      </c>
      <c r="AO74" s="253">
        <f t="shared" si="277"/>
        <v>1.7263018360876847E-3</v>
      </c>
      <c r="AP74" s="253">
        <f t="shared" si="277"/>
        <v>1.7233113662603605E-3</v>
      </c>
      <c r="AQ74" s="253">
        <f t="shared" si="277"/>
        <v>1.7203260768191564E-3</v>
      </c>
      <c r="AR74" s="253">
        <f t="shared" si="277"/>
        <v>1.7173459587899176E-3</v>
      </c>
      <c r="AS74" s="253">
        <f t="shared" si="277"/>
        <v>1.7143710032141435E-3</v>
      </c>
      <c r="AT74" s="253">
        <f t="shared" si="277"/>
        <v>1.7114012011489876E-3</v>
      </c>
      <c r="AU74" s="253">
        <f t="shared" si="277"/>
        <v>1.7084365436672577E-3</v>
      </c>
      <c r="AV74" s="253">
        <f t="shared" si="277"/>
        <v>1.7054770218566384E-3</v>
      </c>
      <c r="AW74" s="253">
        <f t="shared" si="277"/>
        <v>1.7025226268208016E-3</v>
      </c>
      <c r="AX74" s="253">
        <f t="shared" si="277"/>
        <v>1.6995733496786292E-3</v>
      </c>
      <c r="AY74" s="253">
        <f t="shared" si="8"/>
        <v>9.8820309471447931E-4</v>
      </c>
      <c r="AZ74" s="253">
        <f t="shared" ref="AZ74:BJ74" si="278">1-(1-$G22)^(AZ$55/12)-(1-(1-$G22)^(AY$55/12))</f>
        <v>9.8722654935812226E-4</v>
      </c>
      <c r="BA74" s="253">
        <f t="shared" si="278"/>
        <v>9.8625096902682508E-4</v>
      </c>
      <c r="BB74" s="253">
        <f t="shared" si="278"/>
        <v>9.8527635276701719E-4</v>
      </c>
      <c r="BC74" s="253">
        <f t="shared" si="278"/>
        <v>9.8430269962612726E-4</v>
      </c>
      <c r="BD74" s="253">
        <f t="shared" si="278"/>
        <v>9.8333000865213904E-4</v>
      </c>
      <c r="BE74" s="253">
        <f t="shared" si="278"/>
        <v>9.823582788945906E-4</v>
      </c>
      <c r="BF74" s="253">
        <f t="shared" si="278"/>
        <v>9.8138750940324204E-4</v>
      </c>
      <c r="BG74" s="253">
        <f t="shared" si="278"/>
        <v>9.8041769922929678E-4</v>
      </c>
      <c r="BH74" s="253">
        <f t="shared" si="278"/>
        <v>9.7944884742473537E-4</v>
      </c>
      <c r="BI74" s="253">
        <f t="shared" si="278"/>
        <v>9.7848095304264859E-4</v>
      </c>
      <c r="BJ74" s="253">
        <f t="shared" si="278"/>
        <v>9.7751401513679337E-4</v>
      </c>
      <c r="BK74" s="253">
        <f t="shared" si="10"/>
        <v>5.5726535057276649E-4</v>
      </c>
      <c r="BL74" s="253">
        <f t="shared" ref="BL74:BV74" si="279">1-(1-$H22)^(BL$55/12)-(1-(1-$H22)^(BK$55/12))</f>
        <v>5.5695480590178814E-4</v>
      </c>
      <c r="BM74" s="253">
        <f t="shared" si="279"/>
        <v>5.5664443428660171E-4</v>
      </c>
      <c r="BN74" s="253">
        <f t="shared" si="279"/>
        <v>5.5633423563072881E-4</v>
      </c>
      <c r="BO74" s="253">
        <f t="shared" si="279"/>
        <v>5.5602420983802414E-4</v>
      </c>
      <c r="BP74" s="253">
        <f t="shared" si="279"/>
        <v>5.5571435681167625E-4</v>
      </c>
      <c r="BQ74" s="253">
        <f t="shared" si="279"/>
        <v>5.5540467645587288E-4</v>
      </c>
      <c r="BR74" s="253">
        <f t="shared" si="279"/>
        <v>5.5509516867413566E-4</v>
      </c>
      <c r="BS74" s="253">
        <f t="shared" si="279"/>
        <v>5.5478583337031928E-4</v>
      </c>
      <c r="BT74" s="253">
        <f t="shared" si="279"/>
        <v>5.5447667044838944E-4</v>
      </c>
      <c r="BU74" s="253">
        <f t="shared" si="279"/>
        <v>5.5416767981231185E-4</v>
      </c>
      <c r="BV74" s="253">
        <f t="shared" si="279"/>
        <v>5.538588613659412E-4</v>
      </c>
      <c r="BW74" s="253">
        <f t="shared" si="12"/>
        <v>3.1170904208410732E-4</v>
      </c>
      <c r="BX74" s="253">
        <f t="shared" ref="BX74:CH74" si="280">1-(1-$I22)^(BX$55/12)-(1-(1-$I22)^(BW$55/12))</f>
        <v>3.1161187955730529E-4</v>
      </c>
      <c r="BY74" s="253">
        <f t="shared" si="280"/>
        <v>3.1151474731672124E-4</v>
      </c>
      <c r="BZ74" s="253">
        <f t="shared" si="280"/>
        <v>3.1141764535325134E-4</v>
      </c>
      <c r="CA74" s="253">
        <f t="shared" si="280"/>
        <v>3.1132057365734767E-4</v>
      </c>
      <c r="CB74" s="253">
        <f t="shared" si="280"/>
        <v>3.1122353221957333E-4</v>
      </c>
      <c r="CC74" s="253">
        <f t="shared" si="280"/>
        <v>3.1112652103049143E-4</v>
      </c>
      <c r="CD74" s="253">
        <f t="shared" si="280"/>
        <v>3.1102954008055406E-4</v>
      </c>
      <c r="CE74" s="253">
        <f t="shared" si="280"/>
        <v>3.1093258936065737E-4</v>
      </c>
      <c r="CF74" s="253">
        <f t="shared" si="280"/>
        <v>3.1083566886103142E-4</v>
      </c>
      <c r="CG74" s="253">
        <f t="shared" si="280"/>
        <v>3.1073877857246135E-4</v>
      </c>
      <c r="CH74" s="253">
        <f t="shared" si="280"/>
        <v>3.1064191848539924E-4</v>
      </c>
      <c r="CI74" s="253">
        <f t="shared" si="14"/>
        <v>1.7329507478303086E-4</v>
      </c>
      <c r="CJ74" s="253">
        <f t="shared" ref="CJ74:CT74" si="281">1-(1-$J22)^(CJ$55/12)-(1-(1-$J22)^(CI$55/12))</f>
        <v>1.7326504360015704E-4</v>
      </c>
      <c r="CK74" s="253">
        <f t="shared" si="281"/>
        <v>1.7323501762145366E-4</v>
      </c>
      <c r="CL74" s="253">
        <f t="shared" si="281"/>
        <v>1.7320499684614354E-4</v>
      </c>
      <c r="CM74" s="253">
        <f t="shared" si="281"/>
        <v>1.731749812732275E-4</v>
      </c>
      <c r="CN74" s="253">
        <f t="shared" si="281"/>
        <v>1.7314497090192837E-4</v>
      </c>
      <c r="CO74" s="253">
        <f t="shared" si="281"/>
        <v>1.7311496573113594E-4</v>
      </c>
      <c r="CP74" s="253">
        <f t="shared" si="281"/>
        <v>1.7308496576029508E-4</v>
      </c>
      <c r="CQ74" s="253">
        <f t="shared" si="281"/>
        <v>1.7305497098818456E-4</v>
      </c>
      <c r="CR74" s="253">
        <f t="shared" si="281"/>
        <v>1.7302498141413825E-4</v>
      </c>
      <c r="CS74" s="253">
        <f t="shared" si="281"/>
        <v>1.7299499703693488E-4</v>
      </c>
      <c r="CT74" s="253">
        <f t="shared" si="281"/>
        <v>1.7296501785601937E-4</v>
      </c>
      <c r="CU74" s="253">
        <f t="shared" si="16"/>
        <v>9.5884626393538674E-5</v>
      </c>
      <c r="CV74" s="253">
        <f t="shared" ref="CV74:DF74" si="282">1-(1-$K22)^(CV$55/12)-(1-(1-$K22)^(CU$55/12))</f>
        <v>9.5875432531977722E-5</v>
      </c>
      <c r="CW74" s="253">
        <f t="shared" si="282"/>
        <v>9.5866239552044874E-5</v>
      </c>
      <c r="CX74" s="253">
        <f t="shared" si="282"/>
        <v>9.5857047453407063E-5</v>
      </c>
      <c r="CY74" s="253">
        <f t="shared" si="282"/>
        <v>9.5847856236175311E-5</v>
      </c>
      <c r="CZ74" s="253">
        <f t="shared" si="282"/>
        <v>9.5838665900349618E-5</v>
      </c>
      <c r="DA74" s="253">
        <f t="shared" si="282"/>
        <v>9.5829476445596917E-5</v>
      </c>
      <c r="DB74" s="253">
        <f t="shared" si="282"/>
        <v>9.5820287872139254E-5</v>
      </c>
      <c r="DC74" s="253">
        <f t="shared" si="282"/>
        <v>9.581110017964356E-5</v>
      </c>
      <c r="DD74" s="253">
        <f t="shared" si="282"/>
        <v>9.5801913367998814E-5</v>
      </c>
      <c r="DE74" s="253">
        <f t="shared" si="282"/>
        <v>9.5792727437427061E-5</v>
      </c>
      <c r="DF74" s="253">
        <f t="shared" si="282"/>
        <v>9.5783542387484211E-5</v>
      </c>
      <c r="DG74" s="253">
        <f t="shared" si="18"/>
        <v>5.2849744807681454E-5</v>
      </c>
      <c r="DH74" s="253">
        <f t="shared" ref="DH74:DR74" si="283">1-(1-$L22)^(DH$55/12)-(1-(1-$L22)^(DG$55/12))</f>
        <v>5.2846951712259838E-5</v>
      </c>
      <c r="DI74" s="253">
        <f t="shared" si="283"/>
        <v>5.2844158764275839E-5</v>
      </c>
      <c r="DJ74" s="253">
        <f t="shared" si="283"/>
        <v>5.2841365964062526E-5</v>
      </c>
      <c r="DK74" s="253">
        <f t="shared" si="283"/>
        <v>5.2838573311286829E-5</v>
      </c>
      <c r="DL74" s="253">
        <f t="shared" si="283"/>
        <v>5.2835780806170796E-5</v>
      </c>
      <c r="DM74" s="253">
        <f t="shared" si="283"/>
        <v>5.2832988448603402E-5</v>
      </c>
      <c r="DN74" s="253">
        <f t="shared" si="283"/>
        <v>5.283019623869567E-5</v>
      </c>
      <c r="DO74" s="253">
        <f t="shared" si="283"/>
        <v>5.2827404176225556E-5</v>
      </c>
      <c r="DP74" s="253">
        <f t="shared" si="283"/>
        <v>5.2824612261526127E-5</v>
      </c>
      <c r="DQ74" s="253">
        <f t="shared" si="283"/>
        <v>5.2821820494153293E-5</v>
      </c>
      <c r="DR74" s="253">
        <f t="shared" si="283"/>
        <v>5.2819028874440122E-5</v>
      </c>
      <c r="DS74" s="253">
        <f t="shared" si="20"/>
        <v>2.903796241693346E-5</v>
      </c>
      <c r="DT74" s="260">
        <f t="shared" ref="DT74:ED74" si="284">1-(1-$M22)^(DT$55/12)-(1-(1-$M22)^(DS$55/12))</f>
        <v>2.9037119213648488E-5</v>
      </c>
      <c r="DU74" s="260">
        <f t="shared" si="284"/>
        <v>2.9036276034788422E-5</v>
      </c>
      <c r="DV74" s="260">
        <f t="shared" si="284"/>
        <v>2.9035432880686329E-5</v>
      </c>
      <c r="DW74" s="260">
        <f t="shared" si="284"/>
        <v>2.9034589750676076E-5</v>
      </c>
      <c r="DX74" s="260">
        <f t="shared" si="284"/>
        <v>2.9033746645534819E-5</v>
      </c>
      <c r="DY74" s="260">
        <f t="shared" si="284"/>
        <v>2.9032903564596424E-5</v>
      </c>
      <c r="DZ74" s="260">
        <f t="shared" si="284"/>
        <v>2.9032060508193958E-5</v>
      </c>
      <c r="EA74" s="260">
        <f t="shared" si="284"/>
        <v>2.903121747632742E-5</v>
      </c>
      <c r="EB74" s="260">
        <f t="shared" si="284"/>
        <v>2.9030374468996811E-5</v>
      </c>
      <c r="EC74" s="260">
        <f t="shared" si="284"/>
        <v>2.9029531485980087E-5</v>
      </c>
      <c r="ED74" s="260">
        <f t="shared" si="284"/>
        <v>2.9028688527610313E-5</v>
      </c>
      <c r="EE74" s="253">
        <f t="shared" si="22"/>
        <v>1.5912748648982955E-5</v>
      </c>
      <c r="EF74" s="253">
        <f t="shared" si="23"/>
        <v>1.5912495433534346E-5</v>
      </c>
      <c r="EG74" s="253">
        <f t="shared" ref="EG74:EP74" si="285">1-(1-$N22)^(EG$55/12)-(1-(1-$N22)^(EF$55/12))</f>
        <v>1.5912242221860495E-5</v>
      </c>
      <c r="EH74" s="253">
        <f t="shared" si="285"/>
        <v>1.5911989014516514E-5</v>
      </c>
      <c r="EI74" s="253">
        <f t="shared" si="285"/>
        <v>1.5911735810836269E-5</v>
      </c>
      <c r="EJ74" s="253">
        <f t="shared" si="285"/>
        <v>1.5911482611485894E-5</v>
      </c>
      <c r="EK74" s="253">
        <f t="shared" si="285"/>
        <v>1.5911229416132322E-5</v>
      </c>
      <c r="EL74" s="253">
        <f t="shared" si="285"/>
        <v>1.591097622466453E-5</v>
      </c>
      <c r="EM74" s="253">
        <f t="shared" si="285"/>
        <v>1.5910723037304564E-5</v>
      </c>
      <c r="EN74" s="253">
        <f t="shared" si="285"/>
        <v>1.59104698539414E-5</v>
      </c>
      <c r="EO74" s="253">
        <f t="shared" si="285"/>
        <v>1.591021667457504E-5</v>
      </c>
      <c r="EP74" s="253">
        <f t="shared" si="285"/>
        <v>1.5909963499427526E-5</v>
      </c>
      <c r="EQ74" s="253">
        <f t="shared" si="25"/>
        <v>8.7007395153104738E-6</v>
      </c>
      <c r="ER74" s="253">
        <f t="shared" si="26"/>
        <v>8.7006638125330937E-6</v>
      </c>
      <c r="ES74" s="253">
        <f t="shared" ref="ES74:FB74" si="286">1-(1-$O22)^(ES$55/12)-(1-(1-$O22)^(ER$55/12))</f>
        <v>8.7005881101998028E-6</v>
      </c>
      <c r="ET74" s="253">
        <f t="shared" si="286"/>
        <v>8.7005124087546903E-6</v>
      </c>
      <c r="EU74" s="253">
        <f t="shared" si="286"/>
        <v>8.7004367078646894E-6</v>
      </c>
      <c r="EV74" s="253">
        <f t="shared" si="286"/>
        <v>8.7003610075297999E-6</v>
      </c>
      <c r="EW74" s="253">
        <f t="shared" si="286"/>
        <v>8.7002853080830889E-6</v>
      </c>
      <c r="EX74" s="253">
        <f t="shared" si="286"/>
        <v>8.700209609080467E-6</v>
      </c>
      <c r="EY74" s="253">
        <f t="shared" si="286"/>
        <v>8.7001339108550013E-6</v>
      </c>
      <c r="EZ74" s="253">
        <f t="shared" si="286"/>
        <v>8.7000582131846471E-6</v>
      </c>
      <c r="FA74" s="253">
        <f t="shared" si="286"/>
        <v>8.699982516291449E-6</v>
      </c>
      <c r="FB74" s="253">
        <f t="shared" si="286"/>
        <v>8.6999068200643848E-6</v>
      </c>
      <c r="FC74" s="253">
        <f t="shared" si="28"/>
        <v>4.7483029949058064E-6</v>
      </c>
      <c r="FD74" s="253">
        <f t="shared" si="29"/>
        <v>4.7482804484966223E-6</v>
      </c>
      <c r="FE74" s="253">
        <f t="shared" ref="FE74:FN74" si="287">1-(1-$P22)^(FE$55/12)-(1-(1-$P22)^(FD$55/12))</f>
        <v>4.7482579023094829E-6</v>
      </c>
      <c r="FF74" s="253">
        <f t="shared" si="287"/>
        <v>4.7482353560113211E-6</v>
      </c>
      <c r="FG74" s="253">
        <f t="shared" si="287"/>
        <v>4.7482128100462262E-6</v>
      </c>
      <c r="FH74" s="253">
        <f t="shared" si="287"/>
        <v>4.7481902640811313E-6</v>
      </c>
      <c r="FI74" s="253">
        <f t="shared" si="287"/>
        <v>4.7481677182270587E-6</v>
      </c>
      <c r="FJ74" s="253">
        <f t="shared" si="287"/>
        <v>4.7481451724840085E-6</v>
      </c>
      <c r="FK74" s="253">
        <f t="shared" si="287"/>
        <v>4.7481226268519805E-6</v>
      </c>
      <c r="FL74" s="253">
        <f t="shared" si="287"/>
        <v>4.7481000813309748E-6</v>
      </c>
      <c r="FM74" s="253">
        <f t="shared" si="287"/>
        <v>4.7480775359209915E-6</v>
      </c>
      <c r="FN74" s="253">
        <f t="shared" si="287"/>
        <v>4.7480549906220304E-6</v>
      </c>
      <c r="FO74" s="253">
        <f t="shared" si="31"/>
        <v>2.5870450619525087E-6</v>
      </c>
      <c r="FP74" s="253">
        <f t="shared" si="32"/>
        <v>2.5870383691950494E-6</v>
      </c>
      <c r="FQ74" s="253">
        <f t="shared" ref="FQ74:FZ74" si="288">1-(1-$Q22)^(FQ$55/12)-(1-(1-$Q22)^(FP$55/12))</f>
        <v>2.58703167643759E-6</v>
      </c>
      <c r="FR74" s="253">
        <f t="shared" si="288"/>
        <v>2.5870249835691084E-6</v>
      </c>
      <c r="FS74" s="253">
        <f t="shared" si="288"/>
        <v>2.5870182909226713E-6</v>
      </c>
      <c r="FT74" s="253">
        <f t="shared" si="288"/>
        <v>2.587011598165212E-6</v>
      </c>
      <c r="FU74" s="253">
        <f t="shared" si="288"/>
        <v>2.5870049054077526E-6</v>
      </c>
      <c r="FV74" s="253">
        <f t="shared" si="288"/>
        <v>2.5869982127613156E-6</v>
      </c>
      <c r="FW74" s="253">
        <f t="shared" si="288"/>
        <v>2.5869915200038562E-6</v>
      </c>
      <c r="FX74" s="253">
        <f t="shared" si="288"/>
        <v>2.5869848273574192E-6</v>
      </c>
      <c r="FY74" s="253">
        <f t="shared" si="288"/>
        <v>2.5869781348220044E-6</v>
      </c>
      <c r="FZ74" s="253">
        <f t="shared" si="288"/>
        <v>2.5869714420645451E-6</v>
      </c>
    </row>
    <row r="75" spans="2:182" x14ac:dyDescent="0.2">
      <c r="B75" s="245" t="s">
        <v>545</v>
      </c>
      <c r="C75" s="259">
        <f t="shared" si="0"/>
        <v>3.6674291597531217E-2</v>
      </c>
      <c r="D75" s="259">
        <f t="shared" ref="D75:N75" si="289">1-(1-$C23)^(D$56/12)-(1-(1-$C23)^(C$56/12))</f>
        <v>3.5329287933350551E-2</v>
      </c>
      <c r="E75" s="259">
        <f t="shared" si="289"/>
        <v>3.4033611325749669E-2</v>
      </c>
      <c r="F75" s="259">
        <f t="shared" si="289"/>
        <v>3.278545273987199E-2</v>
      </c>
      <c r="G75" s="259">
        <f t="shared" si="289"/>
        <v>3.1583069485933035E-2</v>
      </c>
      <c r="H75" s="259">
        <f t="shared" si="289"/>
        <v>3.0424782786060645E-2</v>
      </c>
      <c r="I75" s="259">
        <f t="shared" si="289"/>
        <v>2.9308975430373252E-2</v>
      </c>
      <c r="J75" s="259">
        <f t="shared" si="289"/>
        <v>2.8234089519014738E-2</v>
      </c>
      <c r="K75" s="259">
        <f t="shared" si="289"/>
        <v>2.7198624287003703E-2</v>
      </c>
      <c r="L75" s="259">
        <f t="shared" si="289"/>
        <v>2.620113400885038E-2</v>
      </c>
      <c r="M75" s="259">
        <f t="shared" si="289"/>
        <v>2.5240225980023734E-2</v>
      </c>
      <c r="N75" s="259">
        <f t="shared" si="289"/>
        <v>2.4314558572444911E-2</v>
      </c>
      <c r="O75" s="259">
        <f t="shared" si="2"/>
        <v>4.9603496952974613E-3</v>
      </c>
      <c r="P75" s="253">
        <f t="shared" ref="P75:Z75" si="290">1-(1-$D23)^(P$55/12)-(1-(1-$D23)^(O$55/12))</f>
        <v>4.9357446261978355E-3</v>
      </c>
      <c r="Q75" s="253">
        <f t="shared" si="290"/>
        <v>4.9112616068451853E-3</v>
      </c>
      <c r="R75" s="253">
        <f t="shared" si="290"/>
        <v>4.8869000318302325E-3</v>
      </c>
      <c r="S75" s="253">
        <f t="shared" si="290"/>
        <v>4.8626592987462969E-3</v>
      </c>
      <c r="T75" s="253">
        <f t="shared" si="290"/>
        <v>4.8385388081754188E-3</v>
      </c>
      <c r="U75" s="253">
        <f t="shared" si="290"/>
        <v>4.8145379636727048E-3</v>
      </c>
      <c r="V75" s="253">
        <f t="shared" si="290"/>
        <v>4.7906561717515617E-3</v>
      </c>
      <c r="W75" s="253">
        <f t="shared" si="290"/>
        <v>4.7668928418697076E-3</v>
      </c>
      <c r="X75" s="253">
        <f t="shared" si="290"/>
        <v>4.7432473864139624E-3</v>
      </c>
      <c r="Y75" s="253">
        <f t="shared" si="290"/>
        <v>4.7197192206861471E-3</v>
      </c>
      <c r="Z75" s="253">
        <f t="shared" si="290"/>
        <v>4.6963077628878747E-3</v>
      </c>
      <c r="AA75" s="253">
        <f t="shared" si="4"/>
        <v>2.9819804999937638E-3</v>
      </c>
      <c r="AB75" s="253">
        <f t="shared" ref="AB75:AL75" si="291">1-(1-$E23)^(AB$55/12)-(1-(1-$E23)^(AA$55/12))</f>
        <v>2.9730882922913704E-3</v>
      </c>
      <c r="AC75" s="253">
        <f t="shared" si="291"/>
        <v>2.9642226009789496E-3</v>
      </c>
      <c r="AD75" s="253">
        <f t="shared" si="291"/>
        <v>2.9553833469853075E-3</v>
      </c>
      <c r="AE75" s="253">
        <f t="shared" si="291"/>
        <v>2.9465704514745061E-3</v>
      </c>
      <c r="AF75" s="253">
        <f t="shared" si="291"/>
        <v>2.9377838358464192E-3</v>
      </c>
      <c r="AG75" s="253">
        <f t="shared" si="291"/>
        <v>2.9290234217347333E-3</v>
      </c>
      <c r="AH75" s="253">
        <f t="shared" si="291"/>
        <v>2.9202891310070589E-3</v>
      </c>
      <c r="AI75" s="253">
        <f t="shared" si="291"/>
        <v>2.9115808857640424E-3</v>
      </c>
      <c r="AJ75" s="253">
        <f t="shared" si="291"/>
        <v>2.9028986083384778E-3</v>
      </c>
      <c r="AK75" s="253">
        <f t="shared" si="291"/>
        <v>2.8942422212950847E-3</v>
      </c>
      <c r="AL75" s="253">
        <f t="shared" si="291"/>
        <v>2.8856116474288429E-3</v>
      </c>
      <c r="AM75" s="253">
        <f t="shared" si="6"/>
        <v>1.7322983528736957E-3</v>
      </c>
      <c r="AN75" s="253">
        <f t="shared" ref="AN75:AX75" si="292">1-(1-$F23)^(AN$55/12)-(1-(1-$F23)^(AM$55/12))</f>
        <v>1.7292974952903828E-3</v>
      </c>
      <c r="AO75" s="253">
        <f t="shared" si="292"/>
        <v>1.7263018360876847E-3</v>
      </c>
      <c r="AP75" s="253">
        <f t="shared" si="292"/>
        <v>1.7233113662603605E-3</v>
      </c>
      <c r="AQ75" s="253">
        <f t="shared" si="292"/>
        <v>1.7203260768191564E-3</v>
      </c>
      <c r="AR75" s="253">
        <f t="shared" si="292"/>
        <v>1.7173459587899176E-3</v>
      </c>
      <c r="AS75" s="253">
        <f t="shared" si="292"/>
        <v>1.7143710032141435E-3</v>
      </c>
      <c r="AT75" s="253">
        <f t="shared" si="292"/>
        <v>1.7114012011489876E-3</v>
      </c>
      <c r="AU75" s="253">
        <f t="shared" si="292"/>
        <v>1.7084365436672577E-3</v>
      </c>
      <c r="AV75" s="253">
        <f t="shared" si="292"/>
        <v>1.7054770218566384E-3</v>
      </c>
      <c r="AW75" s="253">
        <f t="shared" si="292"/>
        <v>1.7025226268208016E-3</v>
      </c>
      <c r="AX75" s="253">
        <f t="shared" si="292"/>
        <v>1.6995733496786292E-3</v>
      </c>
      <c r="AY75" s="253">
        <f t="shared" si="8"/>
        <v>9.8820309471447931E-4</v>
      </c>
      <c r="AZ75" s="253">
        <f t="shared" ref="AZ75:BJ75" si="293">1-(1-$G23)^(AZ$55/12)-(1-(1-$G23)^(AY$55/12))</f>
        <v>9.8722654935812226E-4</v>
      </c>
      <c r="BA75" s="253">
        <f t="shared" si="293"/>
        <v>9.8625096902682508E-4</v>
      </c>
      <c r="BB75" s="253">
        <f t="shared" si="293"/>
        <v>9.8527635276701719E-4</v>
      </c>
      <c r="BC75" s="253">
        <f t="shared" si="293"/>
        <v>9.8430269962612726E-4</v>
      </c>
      <c r="BD75" s="253">
        <f t="shared" si="293"/>
        <v>9.8333000865213904E-4</v>
      </c>
      <c r="BE75" s="253">
        <f t="shared" si="293"/>
        <v>9.823582788945906E-4</v>
      </c>
      <c r="BF75" s="253">
        <f t="shared" si="293"/>
        <v>9.8138750940324204E-4</v>
      </c>
      <c r="BG75" s="253">
        <f t="shared" si="293"/>
        <v>9.8041769922929678E-4</v>
      </c>
      <c r="BH75" s="253">
        <f t="shared" si="293"/>
        <v>9.7944884742473537E-4</v>
      </c>
      <c r="BI75" s="253">
        <f t="shared" si="293"/>
        <v>9.7848095304264859E-4</v>
      </c>
      <c r="BJ75" s="253">
        <f t="shared" si="293"/>
        <v>9.7751401513679337E-4</v>
      </c>
      <c r="BK75" s="253">
        <f t="shared" si="10"/>
        <v>5.5726535057276649E-4</v>
      </c>
      <c r="BL75" s="253">
        <f t="shared" ref="BL75:BV75" si="294">1-(1-$H23)^(BL$55/12)-(1-(1-$H23)^(BK$55/12))</f>
        <v>5.5695480590178814E-4</v>
      </c>
      <c r="BM75" s="253">
        <f t="shared" si="294"/>
        <v>5.5664443428660171E-4</v>
      </c>
      <c r="BN75" s="253">
        <f t="shared" si="294"/>
        <v>5.5633423563072881E-4</v>
      </c>
      <c r="BO75" s="253">
        <f t="shared" si="294"/>
        <v>5.5602420983802414E-4</v>
      </c>
      <c r="BP75" s="253">
        <f t="shared" si="294"/>
        <v>5.5571435681167625E-4</v>
      </c>
      <c r="BQ75" s="253">
        <f t="shared" si="294"/>
        <v>5.5540467645587288E-4</v>
      </c>
      <c r="BR75" s="253">
        <f t="shared" si="294"/>
        <v>5.5509516867413566E-4</v>
      </c>
      <c r="BS75" s="253">
        <f t="shared" si="294"/>
        <v>5.5478583337031928E-4</v>
      </c>
      <c r="BT75" s="253">
        <f t="shared" si="294"/>
        <v>5.5447667044838944E-4</v>
      </c>
      <c r="BU75" s="253">
        <f t="shared" si="294"/>
        <v>5.5416767981231185E-4</v>
      </c>
      <c r="BV75" s="253">
        <f t="shared" si="294"/>
        <v>5.538588613659412E-4</v>
      </c>
      <c r="BW75" s="253">
        <f t="shared" si="12"/>
        <v>3.1170904208410732E-4</v>
      </c>
      <c r="BX75" s="253">
        <f t="shared" ref="BX75:CH75" si="295">1-(1-$I23)^(BX$55/12)-(1-(1-$I23)^(BW$55/12))</f>
        <v>3.1161187955730529E-4</v>
      </c>
      <c r="BY75" s="253">
        <f t="shared" si="295"/>
        <v>3.1151474731672124E-4</v>
      </c>
      <c r="BZ75" s="253">
        <f t="shared" si="295"/>
        <v>3.1141764535325134E-4</v>
      </c>
      <c r="CA75" s="253">
        <f t="shared" si="295"/>
        <v>3.1132057365734767E-4</v>
      </c>
      <c r="CB75" s="253">
        <f t="shared" si="295"/>
        <v>3.1122353221957333E-4</v>
      </c>
      <c r="CC75" s="253">
        <f t="shared" si="295"/>
        <v>3.1112652103049143E-4</v>
      </c>
      <c r="CD75" s="253">
        <f t="shared" si="295"/>
        <v>3.1102954008055406E-4</v>
      </c>
      <c r="CE75" s="253">
        <f t="shared" si="295"/>
        <v>3.1093258936065737E-4</v>
      </c>
      <c r="CF75" s="253">
        <f t="shared" si="295"/>
        <v>3.1083566886103142E-4</v>
      </c>
      <c r="CG75" s="253">
        <f t="shared" si="295"/>
        <v>3.1073877857246135E-4</v>
      </c>
      <c r="CH75" s="253">
        <f t="shared" si="295"/>
        <v>3.1064191848539924E-4</v>
      </c>
      <c r="CI75" s="253">
        <f t="shared" si="14"/>
        <v>1.7329507478303086E-4</v>
      </c>
      <c r="CJ75" s="253">
        <f t="shared" ref="CJ75:CT75" si="296">1-(1-$J23)^(CJ$55/12)-(1-(1-$J23)^(CI$55/12))</f>
        <v>1.7326504360015704E-4</v>
      </c>
      <c r="CK75" s="253">
        <f t="shared" si="296"/>
        <v>1.7323501762145366E-4</v>
      </c>
      <c r="CL75" s="253">
        <f t="shared" si="296"/>
        <v>1.7320499684614354E-4</v>
      </c>
      <c r="CM75" s="253">
        <f t="shared" si="296"/>
        <v>1.731749812732275E-4</v>
      </c>
      <c r="CN75" s="253">
        <f t="shared" si="296"/>
        <v>1.7314497090192837E-4</v>
      </c>
      <c r="CO75" s="253">
        <f t="shared" si="296"/>
        <v>1.7311496573113594E-4</v>
      </c>
      <c r="CP75" s="253">
        <f t="shared" si="296"/>
        <v>1.7308496576029508E-4</v>
      </c>
      <c r="CQ75" s="253">
        <f t="shared" si="296"/>
        <v>1.7305497098818456E-4</v>
      </c>
      <c r="CR75" s="253">
        <f t="shared" si="296"/>
        <v>1.7302498141413825E-4</v>
      </c>
      <c r="CS75" s="253">
        <f t="shared" si="296"/>
        <v>1.7299499703693488E-4</v>
      </c>
      <c r="CT75" s="253">
        <f t="shared" si="296"/>
        <v>1.7296501785601937E-4</v>
      </c>
      <c r="CU75" s="253">
        <f t="shared" si="16"/>
        <v>9.5884626393538674E-5</v>
      </c>
      <c r="CV75" s="253">
        <f t="shared" ref="CV75:DF75" si="297">1-(1-$K23)^(CV$55/12)-(1-(1-$K23)^(CU$55/12))</f>
        <v>9.5875432531977722E-5</v>
      </c>
      <c r="CW75" s="253">
        <f t="shared" si="297"/>
        <v>9.5866239552044874E-5</v>
      </c>
      <c r="CX75" s="253">
        <f t="shared" si="297"/>
        <v>9.5857047453407063E-5</v>
      </c>
      <c r="CY75" s="253">
        <f t="shared" si="297"/>
        <v>9.5847856236175311E-5</v>
      </c>
      <c r="CZ75" s="253">
        <f t="shared" si="297"/>
        <v>9.5838665900349618E-5</v>
      </c>
      <c r="DA75" s="253">
        <f t="shared" si="297"/>
        <v>9.5829476445596917E-5</v>
      </c>
      <c r="DB75" s="253">
        <f t="shared" si="297"/>
        <v>9.5820287872139254E-5</v>
      </c>
      <c r="DC75" s="253">
        <f t="shared" si="297"/>
        <v>9.581110017964356E-5</v>
      </c>
      <c r="DD75" s="253">
        <f t="shared" si="297"/>
        <v>9.5801913367998814E-5</v>
      </c>
      <c r="DE75" s="253">
        <f t="shared" si="297"/>
        <v>9.5792727437427061E-5</v>
      </c>
      <c r="DF75" s="253">
        <f t="shared" si="297"/>
        <v>9.5783542387484211E-5</v>
      </c>
      <c r="DG75" s="253">
        <f t="shared" si="18"/>
        <v>5.2849744807681454E-5</v>
      </c>
      <c r="DH75" s="253">
        <f t="shared" ref="DH75:DR75" si="298">1-(1-$L23)^(DH$55/12)-(1-(1-$L23)^(DG$55/12))</f>
        <v>5.2846951712259838E-5</v>
      </c>
      <c r="DI75" s="253">
        <f t="shared" si="298"/>
        <v>5.2844158764275839E-5</v>
      </c>
      <c r="DJ75" s="253">
        <f t="shared" si="298"/>
        <v>5.2841365964062526E-5</v>
      </c>
      <c r="DK75" s="253">
        <f t="shared" si="298"/>
        <v>5.2838573311286829E-5</v>
      </c>
      <c r="DL75" s="253">
        <f t="shared" si="298"/>
        <v>5.2835780806170796E-5</v>
      </c>
      <c r="DM75" s="253">
        <f t="shared" si="298"/>
        <v>5.2832988448603402E-5</v>
      </c>
      <c r="DN75" s="253">
        <f t="shared" si="298"/>
        <v>5.283019623869567E-5</v>
      </c>
      <c r="DO75" s="253">
        <f t="shared" si="298"/>
        <v>5.2827404176225556E-5</v>
      </c>
      <c r="DP75" s="253">
        <f t="shared" si="298"/>
        <v>5.2824612261526127E-5</v>
      </c>
      <c r="DQ75" s="253">
        <f t="shared" si="298"/>
        <v>5.2821820494153293E-5</v>
      </c>
      <c r="DR75" s="253">
        <f t="shared" si="298"/>
        <v>5.2819028874440122E-5</v>
      </c>
      <c r="DS75" s="253">
        <f t="shared" si="20"/>
        <v>2.903796241693346E-5</v>
      </c>
      <c r="DT75" s="260">
        <f t="shared" ref="DT75:ED75" si="299">1-(1-$M23)^(DT$55/12)-(1-(1-$M23)^(DS$55/12))</f>
        <v>2.9037119213648488E-5</v>
      </c>
      <c r="DU75" s="260">
        <f t="shared" si="299"/>
        <v>2.9036276034788422E-5</v>
      </c>
      <c r="DV75" s="260">
        <f t="shared" si="299"/>
        <v>2.9035432880686329E-5</v>
      </c>
      <c r="DW75" s="260">
        <f t="shared" si="299"/>
        <v>2.9034589750676076E-5</v>
      </c>
      <c r="DX75" s="260">
        <f t="shared" si="299"/>
        <v>2.9033746645534819E-5</v>
      </c>
      <c r="DY75" s="260">
        <f t="shared" si="299"/>
        <v>2.9032903564596424E-5</v>
      </c>
      <c r="DZ75" s="260">
        <f t="shared" si="299"/>
        <v>2.9032060508193958E-5</v>
      </c>
      <c r="EA75" s="260">
        <f t="shared" si="299"/>
        <v>2.903121747632742E-5</v>
      </c>
      <c r="EB75" s="260">
        <f t="shared" si="299"/>
        <v>2.9030374468996811E-5</v>
      </c>
      <c r="EC75" s="260">
        <f t="shared" si="299"/>
        <v>2.9029531485980087E-5</v>
      </c>
      <c r="ED75" s="260">
        <f t="shared" si="299"/>
        <v>2.9028688527610313E-5</v>
      </c>
      <c r="EE75" s="253">
        <f t="shared" si="22"/>
        <v>1.5912748648982955E-5</v>
      </c>
      <c r="EF75" s="253">
        <f t="shared" si="23"/>
        <v>1.5912495433534346E-5</v>
      </c>
      <c r="EG75" s="253">
        <f t="shared" ref="EG75:EP75" si="300">1-(1-$N23)^(EG$55/12)-(1-(1-$N23)^(EF$55/12))</f>
        <v>1.5912242221860495E-5</v>
      </c>
      <c r="EH75" s="253">
        <f t="shared" si="300"/>
        <v>1.5911989014516514E-5</v>
      </c>
      <c r="EI75" s="253">
        <f t="shared" si="300"/>
        <v>1.5911735810836269E-5</v>
      </c>
      <c r="EJ75" s="253">
        <f t="shared" si="300"/>
        <v>1.5911482611485894E-5</v>
      </c>
      <c r="EK75" s="253">
        <f t="shared" si="300"/>
        <v>1.5911229416132322E-5</v>
      </c>
      <c r="EL75" s="253">
        <f t="shared" si="300"/>
        <v>1.591097622466453E-5</v>
      </c>
      <c r="EM75" s="253">
        <f t="shared" si="300"/>
        <v>1.5910723037304564E-5</v>
      </c>
      <c r="EN75" s="253">
        <f t="shared" si="300"/>
        <v>1.59104698539414E-5</v>
      </c>
      <c r="EO75" s="253">
        <f t="shared" si="300"/>
        <v>1.591021667457504E-5</v>
      </c>
      <c r="EP75" s="253">
        <f t="shared" si="300"/>
        <v>1.5909963499427526E-5</v>
      </c>
      <c r="EQ75" s="253">
        <f t="shared" si="25"/>
        <v>8.7007395153104738E-6</v>
      </c>
      <c r="ER75" s="253">
        <f t="shared" si="26"/>
        <v>8.7006638125330937E-6</v>
      </c>
      <c r="ES75" s="253">
        <f t="shared" ref="ES75:FB75" si="301">1-(1-$O23)^(ES$55/12)-(1-(1-$O23)^(ER$55/12))</f>
        <v>8.7005881101998028E-6</v>
      </c>
      <c r="ET75" s="253">
        <f t="shared" si="301"/>
        <v>8.7005124087546903E-6</v>
      </c>
      <c r="EU75" s="253">
        <f t="shared" si="301"/>
        <v>8.7004367078646894E-6</v>
      </c>
      <c r="EV75" s="253">
        <f t="shared" si="301"/>
        <v>8.7003610075297999E-6</v>
      </c>
      <c r="EW75" s="253">
        <f t="shared" si="301"/>
        <v>8.7002853080830889E-6</v>
      </c>
      <c r="EX75" s="253">
        <f t="shared" si="301"/>
        <v>8.700209609080467E-6</v>
      </c>
      <c r="EY75" s="253">
        <f t="shared" si="301"/>
        <v>8.7001339108550013E-6</v>
      </c>
      <c r="EZ75" s="253">
        <f t="shared" si="301"/>
        <v>8.7000582131846471E-6</v>
      </c>
      <c r="FA75" s="253">
        <f t="shared" si="301"/>
        <v>8.699982516291449E-6</v>
      </c>
      <c r="FB75" s="253">
        <f t="shared" si="301"/>
        <v>8.6999068200643848E-6</v>
      </c>
      <c r="FC75" s="253">
        <f t="shared" si="28"/>
        <v>4.7483029949058064E-6</v>
      </c>
      <c r="FD75" s="253">
        <f t="shared" si="29"/>
        <v>4.7482804484966223E-6</v>
      </c>
      <c r="FE75" s="253">
        <f t="shared" ref="FE75:FN75" si="302">1-(1-$P23)^(FE$55/12)-(1-(1-$P23)^(FD$55/12))</f>
        <v>4.7482579023094829E-6</v>
      </c>
      <c r="FF75" s="253">
        <f t="shared" si="302"/>
        <v>4.7482353560113211E-6</v>
      </c>
      <c r="FG75" s="253">
        <f t="shared" si="302"/>
        <v>4.7482128100462262E-6</v>
      </c>
      <c r="FH75" s="253">
        <f t="shared" si="302"/>
        <v>4.7481902640811313E-6</v>
      </c>
      <c r="FI75" s="253">
        <f t="shared" si="302"/>
        <v>4.7481677182270587E-6</v>
      </c>
      <c r="FJ75" s="253">
        <f t="shared" si="302"/>
        <v>4.7481451724840085E-6</v>
      </c>
      <c r="FK75" s="253">
        <f t="shared" si="302"/>
        <v>4.7481226268519805E-6</v>
      </c>
      <c r="FL75" s="253">
        <f t="shared" si="302"/>
        <v>4.7481000813309748E-6</v>
      </c>
      <c r="FM75" s="253">
        <f t="shared" si="302"/>
        <v>4.7480775359209915E-6</v>
      </c>
      <c r="FN75" s="253">
        <f t="shared" si="302"/>
        <v>4.7480549906220304E-6</v>
      </c>
      <c r="FO75" s="253">
        <f t="shared" si="31"/>
        <v>2.5870450619525087E-6</v>
      </c>
      <c r="FP75" s="253">
        <f t="shared" si="32"/>
        <v>2.5870383691950494E-6</v>
      </c>
      <c r="FQ75" s="253">
        <f t="shared" ref="FQ75:FZ75" si="303">1-(1-$Q23)^(FQ$55/12)-(1-(1-$Q23)^(FP$55/12))</f>
        <v>2.58703167643759E-6</v>
      </c>
      <c r="FR75" s="253">
        <f t="shared" si="303"/>
        <v>2.5870249835691084E-6</v>
      </c>
      <c r="FS75" s="253">
        <f t="shared" si="303"/>
        <v>2.5870182909226713E-6</v>
      </c>
      <c r="FT75" s="253">
        <f t="shared" si="303"/>
        <v>2.587011598165212E-6</v>
      </c>
      <c r="FU75" s="253">
        <f t="shared" si="303"/>
        <v>2.5870049054077526E-6</v>
      </c>
      <c r="FV75" s="253">
        <f t="shared" si="303"/>
        <v>2.5869982127613156E-6</v>
      </c>
      <c r="FW75" s="253">
        <f t="shared" si="303"/>
        <v>2.5869915200038562E-6</v>
      </c>
      <c r="FX75" s="253">
        <f t="shared" si="303"/>
        <v>2.5869848273574192E-6</v>
      </c>
      <c r="FY75" s="253">
        <f t="shared" si="303"/>
        <v>2.5869781348220044E-6</v>
      </c>
      <c r="FZ75" s="253">
        <f t="shared" si="303"/>
        <v>2.5869714420645451E-6</v>
      </c>
    </row>
    <row r="76" spans="2:182" x14ac:dyDescent="0.2">
      <c r="B76" s="245" t="s">
        <v>546</v>
      </c>
      <c r="C76" s="259">
        <f t="shared" si="0"/>
        <v>1</v>
      </c>
      <c r="D76" s="259">
        <f t="shared" ref="D76:N76" si="304">1-(1-$C24)^(D$56/12)-(1-(1-$C24)^(C$56/12))</f>
        <v>0</v>
      </c>
      <c r="E76" s="259">
        <f t="shared" si="304"/>
        <v>0</v>
      </c>
      <c r="F76" s="259">
        <f t="shared" si="304"/>
        <v>0</v>
      </c>
      <c r="G76" s="259">
        <f t="shared" si="304"/>
        <v>0</v>
      </c>
      <c r="H76" s="259">
        <f t="shared" si="304"/>
        <v>0</v>
      </c>
      <c r="I76" s="259">
        <f t="shared" si="304"/>
        <v>0</v>
      </c>
      <c r="J76" s="259">
        <f t="shared" si="304"/>
        <v>0</v>
      </c>
      <c r="K76" s="259">
        <f t="shared" si="304"/>
        <v>0</v>
      </c>
      <c r="L76" s="259">
        <f t="shared" si="304"/>
        <v>0</v>
      </c>
      <c r="M76" s="259">
        <f t="shared" si="304"/>
        <v>0</v>
      </c>
      <c r="N76" s="259">
        <f t="shared" si="304"/>
        <v>0</v>
      </c>
      <c r="O76" s="259">
        <f t="shared" si="2"/>
        <v>0</v>
      </c>
      <c r="P76" s="253">
        <f t="shared" ref="P76:Z76" si="305">1-(1-$D24)^(P$55/12)-(1-(1-$D24)^(O$55/12))</f>
        <v>0</v>
      </c>
      <c r="Q76" s="253">
        <f t="shared" si="305"/>
        <v>0</v>
      </c>
      <c r="R76" s="253">
        <f t="shared" si="305"/>
        <v>0</v>
      </c>
      <c r="S76" s="253">
        <f t="shared" si="305"/>
        <v>0</v>
      </c>
      <c r="T76" s="253">
        <f t="shared" si="305"/>
        <v>0</v>
      </c>
      <c r="U76" s="253">
        <f t="shared" si="305"/>
        <v>0</v>
      </c>
      <c r="V76" s="253">
        <f t="shared" si="305"/>
        <v>0</v>
      </c>
      <c r="W76" s="253">
        <f t="shared" si="305"/>
        <v>0</v>
      </c>
      <c r="X76" s="253">
        <f t="shared" si="305"/>
        <v>0</v>
      </c>
      <c r="Y76" s="253">
        <f t="shared" si="305"/>
        <v>0</v>
      </c>
      <c r="Z76" s="253">
        <f t="shared" si="305"/>
        <v>0</v>
      </c>
      <c r="AA76" s="253">
        <f t="shared" si="4"/>
        <v>0</v>
      </c>
      <c r="AB76" s="253">
        <f t="shared" ref="AB76:AL76" si="306">1-(1-$E24)^(AB$55/12)-(1-(1-$E24)^(AA$55/12))</f>
        <v>0</v>
      </c>
      <c r="AC76" s="253">
        <f t="shared" si="306"/>
        <v>0</v>
      </c>
      <c r="AD76" s="253">
        <f t="shared" si="306"/>
        <v>0</v>
      </c>
      <c r="AE76" s="253">
        <f t="shared" si="306"/>
        <v>0</v>
      </c>
      <c r="AF76" s="253">
        <f t="shared" si="306"/>
        <v>0</v>
      </c>
      <c r="AG76" s="253">
        <f t="shared" si="306"/>
        <v>0</v>
      </c>
      <c r="AH76" s="253">
        <f t="shared" si="306"/>
        <v>0</v>
      </c>
      <c r="AI76" s="253">
        <f t="shared" si="306"/>
        <v>0</v>
      </c>
      <c r="AJ76" s="253">
        <f t="shared" si="306"/>
        <v>0</v>
      </c>
      <c r="AK76" s="253">
        <f t="shared" si="306"/>
        <v>0</v>
      </c>
      <c r="AL76" s="253">
        <f t="shared" si="306"/>
        <v>0</v>
      </c>
      <c r="AM76" s="253">
        <f t="shared" si="6"/>
        <v>0</v>
      </c>
      <c r="AN76" s="253">
        <f t="shared" ref="AN76:AX76" si="307">1-(1-$F24)^(AN$55/12)-(1-(1-$F24)^(AM$55/12))</f>
        <v>0</v>
      </c>
      <c r="AO76" s="253">
        <f t="shared" si="307"/>
        <v>0</v>
      </c>
      <c r="AP76" s="253">
        <f t="shared" si="307"/>
        <v>0</v>
      </c>
      <c r="AQ76" s="253">
        <f t="shared" si="307"/>
        <v>0</v>
      </c>
      <c r="AR76" s="253">
        <f t="shared" si="307"/>
        <v>0</v>
      </c>
      <c r="AS76" s="253">
        <f t="shared" si="307"/>
        <v>0</v>
      </c>
      <c r="AT76" s="253">
        <f t="shared" si="307"/>
        <v>0</v>
      </c>
      <c r="AU76" s="253">
        <f t="shared" si="307"/>
        <v>0</v>
      </c>
      <c r="AV76" s="253">
        <f t="shared" si="307"/>
        <v>0</v>
      </c>
      <c r="AW76" s="253">
        <f t="shared" si="307"/>
        <v>0</v>
      </c>
      <c r="AX76" s="253">
        <f t="shared" si="307"/>
        <v>0</v>
      </c>
      <c r="AY76" s="253">
        <f t="shared" si="8"/>
        <v>0</v>
      </c>
      <c r="AZ76" s="253">
        <f t="shared" ref="AZ76:BJ76" si="308">1-(1-$G24)^(AZ$55/12)-(1-(1-$G24)^(AY$55/12))</f>
        <v>0</v>
      </c>
      <c r="BA76" s="253">
        <f t="shared" si="308"/>
        <v>0</v>
      </c>
      <c r="BB76" s="253">
        <f t="shared" si="308"/>
        <v>0</v>
      </c>
      <c r="BC76" s="253">
        <f t="shared" si="308"/>
        <v>0</v>
      </c>
      <c r="BD76" s="253">
        <f t="shared" si="308"/>
        <v>0</v>
      </c>
      <c r="BE76" s="253">
        <f t="shared" si="308"/>
        <v>0</v>
      </c>
      <c r="BF76" s="253">
        <f t="shared" si="308"/>
        <v>0</v>
      </c>
      <c r="BG76" s="253">
        <f t="shared" si="308"/>
        <v>0</v>
      </c>
      <c r="BH76" s="253">
        <f t="shared" si="308"/>
        <v>0</v>
      </c>
      <c r="BI76" s="253">
        <f t="shared" si="308"/>
        <v>0</v>
      </c>
      <c r="BJ76" s="253">
        <f t="shared" si="308"/>
        <v>0</v>
      </c>
      <c r="BK76" s="253">
        <f t="shared" si="10"/>
        <v>0</v>
      </c>
      <c r="BL76" s="253">
        <f t="shared" ref="BL76:BV76" si="309">1-(1-$H24)^(BL$55/12)-(1-(1-$H24)^(BK$55/12))</f>
        <v>0</v>
      </c>
      <c r="BM76" s="253">
        <f t="shared" si="309"/>
        <v>0</v>
      </c>
      <c r="BN76" s="253">
        <f t="shared" si="309"/>
        <v>0</v>
      </c>
      <c r="BO76" s="253">
        <f t="shared" si="309"/>
        <v>0</v>
      </c>
      <c r="BP76" s="253">
        <f t="shared" si="309"/>
        <v>0</v>
      </c>
      <c r="BQ76" s="253">
        <f t="shared" si="309"/>
        <v>0</v>
      </c>
      <c r="BR76" s="253">
        <f t="shared" si="309"/>
        <v>0</v>
      </c>
      <c r="BS76" s="253">
        <f t="shared" si="309"/>
        <v>0</v>
      </c>
      <c r="BT76" s="253">
        <f t="shared" si="309"/>
        <v>0</v>
      </c>
      <c r="BU76" s="253">
        <f t="shared" si="309"/>
        <v>0</v>
      </c>
      <c r="BV76" s="253">
        <f t="shared" si="309"/>
        <v>0</v>
      </c>
      <c r="BW76" s="253">
        <f t="shared" si="12"/>
        <v>0</v>
      </c>
      <c r="BX76" s="253">
        <f t="shared" ref="BX76:CH76" si="310">1-(1-$I24)^(BX$55/12)-(1-(1-$I24)^(BW$55/12))</f>
        <v>0</v>
      </c>
      <c r="BY76" s="253">
        <f t="shared" si="310"/>
        <v>0</v>
      </c>
      <c r="BZ76" s="253">
        <f t="shared" si="310"/>
        <v>0</v>
      </c>
      <c r="CA76" s="253">
        <f t="shared" si="310"/>
        <v>0</v>
      </c>
      <c r="CB76" s="253">
        <f t="shared" si="310"/>
        <v>0</v>
      </c>
      <c r="CC76" s="253">
        <f t="shared" si="310"/>
        <v>0</v>
      </c>
      <c r="CD76" s="253">
        <f t="shared" si="310"/>
        <v>0</v>
      </c>
      <c r="CE76" s="253">
        <f t="shared" si="310"/>
        <v>0</v>
      </c>
      <c r="CF76" s="253">
        <f t="shared" si="310"/>
        <v>0</v>
      </c>
      <c r="CG76" s="253">
        <f t="shared" si="310"/>
        <v>0</v>
      </c>
      <c r="CH76" s="253">
        <f t="shared" si="310"/>
        <v>0</v>
      </c>
      <c r="CI76" s="253">
        <f t="shared" si="14"/>
        <v>0</v>
      </c>
      <c r="CJ76" s="253">
        <f t="shared" ref="CJ76:CT76" si="311">1-(1-$J24)^(CJ$55/12)-(1-(1-$J24)^(CI$55/12))</f>
        <v>0</v>
      </c>
      <c r="CK76" s="253">
        <f t="shared" si="311"/>
        <v>0</v>
      </c>
      <c r="CL76" s="253">
        <f t="shared" si="311"/>
        <v>0</v>
      </c>
      <c r="CM76" s="253">
        <f t="shared" si="311"/>
        <v>0</v>
      </c>
      <c r="CN76" s="253">
        <f t="shared" si="311"/>
        <v>0</v>
      </c>
      <c r="CO76" s="253">
        <f t="shared" si="311"/>
        <v>0</v>
      </c>
      <c r="CP76" s="253">
        <f t="shared" si="311"/>
        <v>0</v>
      </c>
      <c r="CQ76" s="253">
        <f t="shared" si="311"/>
        <v>0</v>
      </c>
      <c r="CR76" s="253">
        <f t="shared" si="311"/>
        <v>0</v>
      </c>
      <c r="CS76" s="253">
        <f t="shared" si="311"/>
        <v>0</v>
      </c>
      <c r="CT76" s="253">
        <f t="shared" si="311"/>
        <v>0</v>
      </c>
      <c r="CU76" s="253">
        <f t="shared" si="16"/>
        <v>0</v>
      </c>
      <c r="CV76" s="253">
        <f t="shared" ref="CV76:DF76" si="312">1-(1-$K24)^(CV$55/12)-(1-(1-$K24)^(CU$55/12))</f>
        <v>0</v>
      </c>
      <c r="CW76" s="253">
        <f t="shared" si="312"/>
        <v>0</v>
      </c>
      <c r="CX76" s="253">
        <f t="shared" si="312"/>
        <v>0</v>
      </c>
      <c r="CY76" s="253">
        <f t="shared" si="312"/>
        <v>0</v>
      </c>
      <c r="CZ76" s="253">
        <f t="shared" si="312"/>
        <v>0</v>
      </c>
      <c r="DA76" s="253">
        <f t="shared" si="312"/>
        <v>0</v>
      </c>
      <c r="DB76" s="253">
        <f t="shared" si="312"/>
        <v>0</v>
      </c>
      <c r="DC76" s="253">
        <f t="shared" si="312"/>
        <v>0</v>
      </c>
      <c r="DD76" s="253">
        <f t="shared" si="312"/>
        <v>0</v>
      </c>
      <c r="DE76" s="253">
        <f t="shared" si="312"/>
        <v>0</v>
      </c>
      <c r="DF76" s="253">
        <f t="shared" si="312"/>
        <v>0</v>
      </c>
      <c r="DG76" s="253">
        <f t="shared" si="18"/>
        <v>0</v>
      </c>
      <c r="DH76" s="253">
        <f t="shared" ref="DH76:DR76" si="313">1-(1-$L24)^(DH$55/12)-(1-(1-$L24)^(DG$55/12))</f>
        <v>0</v>
      </c>
      <c r="DI76" s="253">
        <f t="shared" si="313"/>
        <v>0</v>
      </c>
      <c r="DJ76" s="253">
        <f t="shared" si="313"/>
        <v>0</v>
      </c>
      <c r="DK76" s="253">
        <f t="shared" si="313"/>
        <v>0</v>
      </c>
      <c r="DL76" s="253">
        <f t="shared" si="313"/>
        <v>0</v>
      </c>
      <c r="DM76" s="253">
        <f t="shared" si="313"/>
        <v>0</v>
      </c>
      <c r="DN76" s="253">
        <f t="shared" si="313"/>
        <v>0</v>
      </c>
      <c r="DO76" s="253">
        <f t="shared" si="313"/>
        <v>0</v>
      </c>
      <c r="DP76" s="253">
        <f t="shared" si="313"/>
        <v>0</v>
      </c>
      <c r="DQ76" s="253">
        <f t="shared" si="313"/>
        <v>0</v>
      </c>
      <c r="DR76" s="253">
        <f t="shared" si="313"/>
        <v>0</v>
      </c>
      <c r="DS76" s="253">
        <f t="shared" si="20"/>
        <v>0</v>
      </c>
      <c r="DT76" s="260">
        <f t="shared" ref="DT76:ED76" si="314">1-(1-$M24)^(DT$55/12)-(1-(1-$M24)^(DS$55/12))</f>
        <v>0</v>
      </c>
      <c r="DU76" s="260">
        <f t="shared" si="314"/>
        <v>0</v>
      </c>
      <c r="DV76" s="260">
        <f t="shared" si="314"/>
        <v>0</v>
      </c>
      <c r="DW76" s="260">
        <f t="shared" si="314"/>
        <v>0</v>
      </c>
      <c r="DX76" s="260">
        <f t="shared" si="314"/>
        <v>0</v>
      </c>
      <c r="DY76" s="260">
        <f t="shared" si="314"/>
        <v>0</v>
      </c>
      <c r="DZ76" s="260">
        <f t="shared" si="314"/>
        <v>0</v>
      </c>
      <c r="EA76" s="260">
        <f t="shared" si="314"/>
        <v>0</v>
      </c>
      <c r="EB76" s="260">
        <f t="shared" si="314"/>
        <v>0</v>
      </c>
      <c r="EC76" s="260">
        <f t="shared" si="314"/>
        <v>0</v>
      </c>
      <c r="ED76" s="260">
        <f t="shared" si="314"/>
        <v>0</v>
      </c>
      <c r="EE76" s="253">
        <f t="shared" si="22"/>
        <v>0</v>
      </c>
      <c r="EF76" s="253">
        <f t="shared" si="23"/>
        <v>0</v>
      </c>
      <c r="EG76" s="253">
        <f t="shared" ref="EG76:EP76" si="315">1-(1-$N24)^(EG$55/12)-(1-(1-$N24)^(EF$55/12))</f>
        <v>0</v>
      </c>
      <c r="EH76" s="253">
        <f t="shared" si="315"/>
        <v>0</v>
      </c>
      <c r="EI76" s="253">
        <f t="shared" si="315"/>
        <v>0</v>
      </c>
      <c r="EJ76" s="253">
        <f t="shared" si="315"/>
        <v>0</v>
      </c>
      <c r="EK76" s="253">
        <f t="shared" si="315"/>
        <v>0</v>
      </c>
      <c r="EL76" s="253">
        <f t="shared" si="315"/>
        <v>0</v>
      </c>
      <c r="EM76" s="253">
        <f t="shared" si="315"/>
        <v>0</v>
      </c>
      <c r="EN76" s="253">
        <f t="shared" si="315"/>
        <v>0</v>
      </c>
      <c r="EO76" s="253">
        <f t="shared" si="315"/>
        <v>0</v>
      </c>
      <c r="EP76" s="253">
        <f t="shared" si="315"/>
        <v>0</v>
      </c>
      <c r="EQ76" s="253">
        <f t="shared" si="25"/>
        <v>0</v>
      </c>
      <c r="ER76" s="253">
        <f t="shared" si="26"/>
        <v>0</v>
      </c>
      <c r="ES76" s="253">
        <f t="shared" ref="ES76:FB76" si="316">1-(1-$O24)^(ES$55/12)-(1-(1-$O24)^(ER$55/12))</f>
        <v>0</v>
      </c>
      <c r="ET76" s="253">
        <f t="shared" si="316"/>
        <v>0</v>
      </c>
      <c r="EU76" s="253">
        <f t="shared" si="316"/>
        <v>0</v>
      </c>
      <c r="EV76" s="253">
        <f t="shared" si="316"/>
        <v>0</v>
      </c>
      <c r="EW76" s="253">
        <f t="shared" si="316"/>
        <v>0</v>
      </c>
      <c r="EX76" s="253">
        <f t="shared" si="316"/>
        <v>0</v>
      </c>
      <c r="EY76" s="253">
        <f t="shared" si="316"/>
        <v>0</v>
      </c>
      <c r="EZ76" s="253">
        <f t="shared" si="316"/>
        <v>0</v>
      </c>
      <c r="FA76" s="253">
        <f t="shared" si="316"/>
        <v>0</v>
      </c>
      <c r="FB76" s="253">
        <f t="shared" si="316"/>
        <v>0</v>
      </c>
      <c r="FC76" s="253">
        <f t="shared" si="28"/>
        <v>0</v>
      </c>
      <c r="FD76" s="253">
        <f t="shared" si="29"/>
        <v>0</v>
      </c>
      <c r="FE76" s="253">
        <f t="shared" ref="FE76:FN76" si="317">1-(1-$P24)^(FE$55/12)-(1-(1-$P24)^(FD$55/12))</f>
        <v>0</v>
      </c>
      <c r="FF76" s="253">
        <f t="shared" si="317"/>
        <v>0</v>
      </c>
      <c r="FG76" s="253">
        <f t="shared" si="317"/>
        <v>0</v>
      </c>
      <c r="FH76" s="253">
        <f t="shared" si="317"/>
        <v>0</v>
      </c>
      <c r="FI76" s="253">
        <f t="shared" si="317"/>
        <v>0</v>
      </c>
      <c r="FJ76" s="253">
        <f t="shared" si="317"/>
        <v>0</v>
      </c>
      <c r="FK76" s="253">
        <f t="shared" si="317"/>
        <v>0</v>
      </c>
      <c r="FL76" s="253">
        <f t="shared" si="317"/>
        <v>0</v>
      </c>
      <c r="FM76" s="253">
        <f t="shared" si="317"/>
        <v>0</v>
      </c>
      <c r="FN76" s="253">
        <f t="shared" si="317"/>
        <v>0</v>
      </c>
      <c r="FO76" s="253">
        <f t="shared" si="31"/>
        <v>0</v>
      </c>
      <c r="FP76" s="253">
        <f t="shared" si="32"/>
        <v>0</v>
      </c>
      <c r="FQ76" s="253">
        <f t="shared" ref="FQ76:FZ76" si="318">1-(1-$Q24)^(FQ$55/12)-(1-(1-$Q24)^(FP$55/12))</f>
        <v>0</v>
      </c>
      <c r="FR76" s="253">
        <f t="shared" si="318"/>
        <v>0</v>
      </c>
      <c r="FS76" s="253">
        <f t="shared" si="318"/>
        <v>0</v>
      </c>
      <c r="FT76" s="253">
        <f t="shared" si="318"/>
        <v>0</v>
      </c>
      <c r="FU76" s="253">
        <f t="shared" si="318"/>
        <v>0</v>
      </c>
      <c r="FV76" s="253">
        <f t="shared" si="318"/>
        <v>0</v>
      </c>
      <c r="FW76" s="253">
        <f t="shared" si="318"/>
        <v>0</v>
      </c>
      <c r="FX76" s="253">
        <f t="shared" si="318"/>
        <v>0</v>
      </c>
      <c r="FY76" s="253">
        <f t="shared" si="318"/>
        <v>0</v>
      </c>
      <c r="FZ76" s="253">
        <f t="shared" si="318"/>
        <v>0</v>
      </c>
    </row>
    <row r="77" spans="2:182" x14ac:dyDescent="0.2">
      <c r="B77" s="245" t="s">
        <v>547</v>
      </c>
      <c r="C77" s="259">
        <f t="shared" ref="C77:C86" si="319">1-(1-$C25)^(C$56/12)</f>
        <v>2.1513757127609612E-2</v>
      </c>
      <c r="D77" s="259">
        <f t="shared" ref="D77:D86" si="320">1-(1-$C25)^(D$56/12)-(1-(1-$C25)^(C$56/12))</f>
        <v>2.1050915381863766E-2</v>
      </c>
      <c r="E77" s="259">
        <f t="shared" ref="E77:E86" si="321">1-(1-$C25)^(E$56/12)-(1-(1-$C25)^(D$56/12))</f>
        <v>2.0598031101024539E-2</v>
      </c>
      <c r="F77" s="259">
        <f t="shared" ref="F77:F86" si="322">1-(1-$C25)^(F$56/12)-(1-(1-$C25)^(E$56/12))</f>
        <v>2.0154890062610065E-2</v>
      </c>
      <c r="G77" s="259">
        <f t="shared" ref="G77:G86" si="323">1-(1-$C25)^(G$56/12)-(1-(1-$C25)^(F$56/12))</f>
        <v>1.9721282652869543E-2</v>
      </c>
      <c r="H77" s="259">
        <f t="shared" ref="H77:H86" si="324">1-(1-$C25)^(H$56/12)-(1-(1-$C25)^(G$56/12))</f>
        <v>1.929700376763066E-2</v>
      </c>
      <c r="I77" s="259">
        <f t="shared" ref="I77:I86" si="325">1-(1-$C25)^(I$56/12)-(1-(1-$C25)^(H$56/12))</f>
        <v>1.8881852715283309E-2</v>
      </c>
      <c r="J77" s="259">
        <f t="shared" ref="J77:J86" si="326">1-(1-$C25)^(J$56/12)-(1-(1-$C25)^(I$56/12))</f>
        <v>1.8475633121847412E-2</v>
      </c>
      <c r="K77" s="259">
        <f t="shared" ref="K77:K86" si="327">1-(1-$C25)^(K$56/12)-(1-(1-$C25)^(J$56/12))</f>
        <v>1.8078152838085226E-2</v>
      </c>
      <c r="L77" s="259">
        <f t="shared" ref="L77:L86" si="328">1-(1-$C25)^(L$56/12)-(1-(1-$C25)^(K$56/12))</f>
        <v>1.7689223848610824E-2</v>
      </c>
      <c r="M77" s="259">
        <f t="shared" ref="M77:M86" si="329">1-(1-$C25)^(M$56/12)-(1-(1-$C25)^(L$56/12))</f>
        <v>1.7308662182955792E-2</v>
      </c>
      <c r="N77" s="259">
        <f t="shared" ref="N77:N86" si="330">1-(1-$C25)^(N$56/12)-(1-(1-$C25)^(M$56/12))</f>
        <v>1.6936287828547947E-2</v>
      </c>
      <c r="O77" s="259">
        <f t="shared" ref="O77:O86" si="331">1-(1-$D25)^(O$55/12)</f>
        <v>1.0251022814392385E-2</v>
      </c>
      <c r="P77" s="253">
        <f t="shared" ref="P77:P86" si="332">1-(1-$D25)^(P$55/12)-(1-(1-$D25)^(O$55/12))</f>
        <v>1.0145939345651223E-2</v>
      </c>
      <c r="Q77" s="253">
        <f t="shared" ref="Q77:Q86" si="333">1-(1-$D25)^(Q$55/12)-(1-(1-$D25)^(P$55/12))</f>
        <v>1.0041933089945498E-2</v>
      </c>
      <c r="R77" s="253">
        <f t="shared" ref="R77:R86" si="334">1-(1-$D25)^(R$55/12)-(1-(1-$D25)^(Q$55/12))</f>
        <v>9.9389930047398822E-3</v>
      </c>
      <c r="S77" s="253">
        <f t="shared" ref="S77:S86" si="335">1-(1-$D25)^(S$55/12)-(1-(1-$D25)^(R$55/12))</f>
        <v>9.8371081606961619E-3</v>
      </c>
      <c r="T77" s="253">
        <f t="shared" ref="T77:T86" si="336">1-(1-$D25)^(T$55/12)-(1-(1-$D25)^(S$55/12))</f>
        <v>9.7362677405132825E-3</v>
      </c>
      <c r="U77" s="253">
        <f t="shared" ref="U77:U86" si="337">1-(1-$D25)^(U$55/12)-(1-(1-$D25)^(T$55/12))</f>
        <v>9.6364610377781545E-3</v>
      </c>
      <c r="V77" s="253">
        <f t="shared" ref="V77:V86" si="338">1-(1-$D25)^(V$55/12)-(1-(1-$D25)^(U$55/12))</f>
        <v>9.537677455829896E-3</v>
      </c>
      <c r="W77" s="253">
        <f t="shared" ref="W77:W86" si="339">1-(1-$D25)^(W$55/12)-(1-(1-$D25)^(V$55/12))</f>
        <v>9.4399065066339549E-3</v>
      </c>
      <c r="X77" s="253">
        <f t="shared" ref="X77:X86" si="340">1-(1-$D25)^(X$55/12)-(1-(1-$D25)^(W$55/12))</f>
        <v>9.3431378096686668E-3</v>
      </c>
      <c r="Y77" s="253">
        <f t="shared" ref="Y77:Y86" si="341">1-(1-$D25)^(Y$55/12)-(1-(1-$D25)^(X$55/12))</f>
        <v>9.2473610908238024E-3</v>
      </c>
      <c r="Z77" s="253">
        <f t="shared" ref="Z77:Z86" si="342">1-(1-$D25)^(Z$55/12)-(1-(1-$D25)^(Y$55/12))</f>
        <v>9.1525661813087744E-3</v>
      </c>
      <c r="AA77" s="253">
        <f t="shared" ref="AA77:AA86" si="343">1-(1-$E25)^(AA$55/12)</f>
        <v>2.637412988927168E-3</v>
      </c>
      <c r="AB77" s="253">
        <f t="shared" ref="AB77:AB86" si="344">1-(1-$E25)^(AB$55/12)-(1-(1-$E25)^(AA$55/12))</f>
        <v>2.6304570416529893E-3</v>
      </c>
      <c r="AC77" s="253">
        <f t="shared" ref="AC77:AC86" si="345">1-(1-$E25)^(AC$55/12)-(1-(1-$E25)^(AB$55/12))</f>
        <v>2.6235194400844319E-3</v>
      </c>
      <c r="AD77" s="253">
        <f t="shared" ref="AD77:AD86" si="346">1-(1-$E25)^(AD$55/12)-(1-(1-$E25)^(AC$55/12))</f>
        <v>2.6166001358365332E-3</v>
      </c>
      <c r="AE77" s="253">
        <f t="shared" ref="AE77:AE86" si="347">1-(1-$E25)^(AE$55/12)-(1-(1-$E25)^(AD$55/12))</f>
        <v>2.6096990806514508E-3</v>
      </c>
      <c r="AF77" s="253">
        <f t="shared" ref="AF77:AF86" si="348">1-(1-$E25)^(AF$55/12)-(1-(1-$E25)^(AE$55/12))</f>
        <v>2.6028162263990184E-3</v>
      </c>
      <c r="AG77" s="253">
        <f t="shared" ref="AG77:AG86" si="349">1-(1-$E25)^(AG$55/12)-(1-(1-$E25)^(AF$55/12))</f>
        <v>2.5959515250756349E-3</v>
      </c>
      <c r="AH77" s="253">
        <f t="shared" ref="AH77:AH86" si="350">1-(1-$E25)^(AH$55/12)-(1-(1-$E25)^(AG$55/12))</f>
        <v>2.5891049288047085E-3</v>
      </c>
      <c r="AI77" s="253">
        <f t="shared" ref="AI77:AI86" si="351">1-(1-$E25)^(AI$55/12)-(1-(1-$E25)^(AH$55/12))</f>
        <v>2.5822763898358803E-3</v>
      </c>
      <c r="AJ77" s="253">
        <f t="shared" ref="AJ77:AJ86" si="352">1-(1-$E25)^(AJ$55/12)-(1-(1-$E25)^(AI$55/12))</f>
        <v>2.575465860544357E-3</v>
      </c>
      <c r="AK77" s="253">
        <f t="shared" ref="AK77:AK86" si="353">1-(1-$E25)^(AK$55/12)-(1-(1-$E25)^(AJ$55/12))</f>
        <v>2.568673293431134E-3</v>
      </c>
      <c r="AL77" s="253">
        <f t="shared" ref="AL77:AL86" si="354">1-(1-$E25)^(AL$55/12)-(1-(1-$E25)^(AK$55/12))</f>
        <v>2.5618986411227729E-3</v>
      </c>
      <c r="AM77" s="253">
        <f t="shared" ref="AM77:AM86" si="355">1-(1-$F25)^(AM$55/12)</f>
        <v>5.3906524605373818E-4</v>
      </c>
      <c r="AN77" s="253">
        <f t="shared" ref="AN77:AN86" si="356">1-(1-$F25)^(AN$55/12)-(1-(1-$F25)^(AM$55/12))</f>
        <v>5.3877465471430241E-4</v>
      </c>
      <c r="AO77" s="253">
        <f t="shared" ref="AO77:AO86" si="357">1-(1-$F25)^(AO$55/12)-(1-(1-$F25)^(AN$55/12))</f>
        <v>5.3848422002245044E-4</v>
      </c>
      <c r="AP77" s="253">
        <f t="shared" ref="AP77:AP86" si="358">1-(1-$F25)^(AP$55/12)-(1-(1-$F25)^(AO$55/12))</f>
        <v>5.3819394189391634E-4</v>
      </c>
      <c r="AQ77" s="253">
        <f t="shared" ref="AQ77:AQ86" si="359">1-(1-$F25)^(AQ$55/12)-(1-(1-$F25)^(AP$55/12))</f>
        <v>5.3790382024421213E-4</v>
      </c>
      <c r="AR77" s="253">
        <f t="shared" ref="AR77:AR86" si="360">1-(1-$F25)^(AR$55/12)-(1-(1-$F25)^(AQ$55/12))</f>
        <v>5.3761385498896086E-4</v>
      </c>
      <c r="AS77" s="253">
        <f t="shared" ref="AS77:AS86" si="361">1-(1-$F25)^(AS$55/12)-(1-(1-$F25)^(AR$55/12))</f>
        <v>5.3732404604389661E-4</v>
      </c>
      <c r="AT77" s="253">
        <f t="shared" ref="AT77:AT86" si="362">1-(1-$F25)^(AT$55/12)-(1-(1-$F25)^(AS$55/12))</f>
        <v>5.3703439332486447E-4</v>
      </c>
      <c r="AU77" s="253">
        <f t="shared" ref="AU77:AU86" si="363">1-(1-$F25)^(AU$55/12)-(1-(1-$F25)^(AT$55/12))</f>
        <v>5.3674489674748749E-4</v>
      </c>
      <c r="AV77" s="253">
        <f t="shared" ref="AV77:AV86" si="364">1-(1-$F25)^(AV$55/12)-(1-(1-$F25)^(AU$55/12))</f>
        <v>5.3645555622772179E-4</v>
      </c>
      <c r="AW77" s="253">
        <f t="shared" ref="AW77:AW86" si="365">1-(1-$F25)^(AW$55/12)-(1-(1-$F25)^(AV$55/12))</f>
        <v>5.3616637168119041E-4</v>
      </c>
      <c r="AX77" s="253">
        <f t="shared" ref="AX77:AX86" si="366">1-(1-$F25)^(AX$55/12)-(1-(1-$F25)^(AW$55/12))</f>
        <v>5.3587734302418255E-4</v>
      </c>
      <c r="AY77" s="253">
        <f t="shared" ref="AY77:AY86" si="367">1-(1-$G25)^(AY$55/12)</f>
        <v>9.6413300031072957E-5</v>
      </c>
      <c r="AZ77" s="253">
        <f t="shared" ref="AZ77:AZ86" si="368">1-(1-$G25)^(AZ$55/12)-(1-(1-$G25)^(AY$55/12))</f>
        <v>9.6404004506722707E-5</v>
      </c>
      <c r="BA77" s="253">
        <f t="shared" ref="BA77:BA86" si="369">1-(1-$G25)^(BA$55/12)-(1-(1-$G25)^(AZ$55/12))</f>
        <v>9.6394709878544482E-5</v>
      </c>
      <c r="BB77" s="253">
        <f t="shared" ref="BB77:BB86" si="370">1-(1-$G25)^(BB$55/12)-(1-(1-$G25)^(BA$55/12))</f>
        <v>9.6385416146316238E-5</v>
      </c>
      <c r="BC77" s="253">
        <f t="shared" ref="BC77:BC86" si="371">1-(1-$G25)^(BC$55/12)-(1-(1-$G25)^(BB$55/12))</f>
        <v>9.6376123310371042E-5</v>
      </c>
      <c r="BD77" s="253">
        <f t="shared" ref="BD77:BD86" si="372">1-(1-$G25)^(BD$55/12)-(1-(1-$G25)^(BC$55/12))</f>
        <v>9.6366831370264805E-5</v>
      </c>
      <c r="BE77" s="253">
        <f t="shared" ref="BE77:BE86" si="373">1-(1-$G25)^(BE$55/12)-(1-(1-$G25)^(BD$55/12))</f>
        <v>9.6357540325997526E-5</v>
      </c>
      <c r="BF77" s="253">
        <f t="shared" ref="BF77:BF86" si="374">1-(1-$G25)^(BF$55/12)-(1-(1-$G25)^(BE$55/12))</f>
        <v>9.6348250177680228E-5</v>
      </c>
      <c r="BG77" s="253">
        <f t="shared" ref="BG77:BG86" si="375">1-(1-$G25)^(BG$55/12)-(1-(1-$G25)^(BF$55/12))</f>
        <v>9.6338960924757799E-5</v>
      </c>
      <c r="BH77" s="253">
        <f t="shared" ref="BH77:BH86" si="376">1-(1-$G25)^(BH$55/12)-(1-(1-$G25)^(BG$55/12))</f>
        <v>9.6329672567785352E-5</v>
      </c>
      <c r="BI77" s="253">
        <f t="shared" ref="BI77:BI86" si="377">1-(1-$G25)^(BI$55/12)-(1-(1-$G25)^(BH$55/12))</f>
        <v>9.6320385105985729E-5</v>
      </c>
      <c r="BJ77" s="253">
        <f t="shared" ref="BJ77:BJ86" si="378">1-(1-$G25)^(BJ$55/12)-(1-(1-$G25)^(BI$55/12))</f>
        <v>9.6311098539914042E-5</v>
      </c>
      <c r="BK77" s="253">
        <f t="shared" ref="BK77:BK86" si="379">1-(1-$H25)^(BK$55/12)</f>
        <v>1.5788298518892852E-5</v>
      </c>
      <c r="BL77" s="253">
        <f t="shared" ref="BL77:BL86" si="380">1-(1-$H25)^(BL$55/12)-(1-(1-$H25)^(BK$55/12))</f>
        <v>1.5788049248399716E-5</v>
      </c>
      <c r="BM77" s="253">
        <f t="shared" ref="BM77:BM86" si="381">1-(1-$H25)^(BM$55/12)-(1-(1-$H25)^(BL$55/12))</f>
        <v>1.5787799982125428E-5</v>
      </c>
      <c r="BN77" s="253">
        <f t="shared" ref="BN77:BN86" si="382">1-(1-$H25)^(BN$55/12)-(1-(1-$H25)^(BM$55/12))</f>
        <v>1.5787550719514876E-5</v>
      </c>
      <c r="BO77" s="253">
        <f t="shared" ref="BO77:BO86" si="383">1-(1-$H25)^(BO$55/12)-(1-(1-$H25)^(BN$55/12))</f>
        <v>1.5787301461012149E-5</v>
      </c>
      <c r="BP77" s="253">
        <f t="shared" ref="BP77:BP86" si="384">1-(1-$H25)^(BP$55/12)-(1-(1-$H25)^(BO$55/12))</f>
        <v>1.578705220628418E-5</v>
      </c>
      <c r="BQ77" s="253">
        <f t="shared" ref="BQ77:BQ86" si="385">1-(1-$H25)^(BQ$55/12)-(1-(1-$H25)^(BP$55/12))</f>
        <v>1.5786802955664037E-5</v>
      </c>
      <c r="BR77" s="253">
        <f t="shared" ref="BR77:BR86" si="386">1-(1-$H25)^(BR$55/12)-(1-(1-$H25)^(BQ$55/12))</f>
        <v>1.5786553708929674E-5</v>
      </c>
      <c r="BS77" s="253">
        <f t="shared" ref="BS77:BS86" si="387">1-(1-$H25)^(BS$55/12)-(1-(1-$H25)^(BR$55/12))</f>
        <v>1.5786304466081091E-5</v>
      </c>
      <c r="BT77" s="253">
        <f t="shared" ref="BT77:BT86" si="388">1-(1-$H25)^(BT$55/12)-(1-(1-$H25)^(BS$55/12))</f>
        <v>1.5786055227229312E-5</v>
      </c>
      <c r="BU77" s="253">
        <f t="shared" ref="BU77:BU86" si="389">1-(1-$H25)^(BU$55/12)-(1-(1-$H25)^(BT$55/12))</f>
        <v>1.5785805992263313E-5</v>
      </c>
      <c r="BV77" s="253">
        <f t="shared" ref="BV77:BV86" si="390">1-(1-$H25)^(BV$55/12)-(1-(1-$H25)^(BU$55/12))</f>
        <v>1.5785556761183095E-5</v>
      </c>
      <c r="BW77" s="253">
        <f t="shared" ref="BW77:BW86" si="391">1-(1-$I25)^(BW$55/12)</f>
        <v>2.4303527895730426E-6</v>
      </c>
      <c r="BX77" s="253">
        <f t="shared" ref="BX77:BX86" si="392">1-(1-$I25)^(BX$55/12)-(1-(1-$I25)^(BW$55/12))</f>
        <v>2.430346882964507E-6</v>
      </c>
      <c r="BY77" s="253">
        <f t="shared" ref="BY77:BY86" si="393">1-(1-$I25)^(BY$55/12)-(1-(1-$I25)^(BX$55/12))</f>
        <v>2.4303409763559713E-6</v>
      </c>
      <c r="BZ77" s="253">
        <f t="shared" ref="BZ77:BZ86" si="394">1-(1-$I25)^(BZ$55/12)-(1-(1-$I25)^(BY$55/12))</f>
        <v>2.4303350697474357E-6</v>
      </c>
      <c r="CA77" s="253">
        <f t="shared" ref="CA77:CA86" si="395">1-(1-$I25)^(CA$55/12)-(1-(1-$I25)^(BZ$55/12))</f>
        <v>2.4303291631389001E-6</v>
      </c>
      <c r="CB77" s="253">
        <f t="shared" ref="CB77:CB86" si="396">1-(1-$I25)^(CB$55/12)-(1-(1-$I25)^(CA$55/12))</f>
        <v>2.4303232566413868E-6</v>
      </c>
      <c r="CC77" s="253">
        <f t="shared" ref="CC77:CC86" si="397">1-(1-$I25)^(CC$55/12)-(1-(1-$I25)^(CB$55/12))</f>
        <v>2.4303173500328512E-6</v>
      </c>
      <c r="CD77" s="253">
        <f t="shared" ref="CD77:CD86" si="398">1-(1-$I25)^(CD$55/12)-(1-(1-$I25)^(CC$55/12))</f>
        <v>2.4303114435353379E-6</v>
      </c>
      <c r="CE77" s="253">
        <f t="shared" ref="CE77:CE86" si="399">1-(1-$I25)^(CE$55/12)-(1-(1-$I25)^(CD$55/12))</f>
        <v>2.4303055371488469E-6</v>
      </c>
      <c r="CF77" s="253">
        <f t="shared" ref="CF77:CF86" si="400">1-(1-$I25)^(CF$55/12)-(1-(1-$I25)^(CE$55/12))</f>
        <v>2.4302996305403113E-6</v>
      </c>
      <c r="CG77" s="253">
        <f t="shared" ref="CG77:CG86" si="401">1-(1-$I25)^(CG$55/12)-(1-(1-$I25)^(CF$55/12))</f>
        <v>2.430293724042798E-6</v>
      </c>
      <c r="CH77" s="253">
        <f t="shared" ref="CH77:CH86" si="402">1-(1-$I25)^(CH$55/12)-(1-(1-$I25)^(CG$55/12))</f>
        <v>2.4302878175452847E-6</v>
      </c>
      <c r="CI77" s="253">
        <f t="shared" ref="CI77:CI86" si="403">1-(1-$J25)^(CI$55/12)</f>
        <v>3.5747827153986833E-7</v>
      </c>
      <c r="CJ77" s="253">
        <f t="shared" ref="CJ77:CJ86" si="404">1-(1-$J25)^(CJ$55/12)-(1-(1-$J25)^(CI$55/12))</f>
        <v>3.574781438642205E-7</v>
      </c>
      <c r="CK77" s="253">
        <f t="shared" ref="CK77:CK86" si="405">1-(1-$J25)^(CK$55/12)-(1-(1-$J25)^(CJ$55/12))</f>
        <v>3.5747801596652806E-7</v>
      </c>
      <c r="CL77" s="253">
        <f t="shared" ref="CL77:CL86" si="406">1-(1-$J25)^(CL$55/12)-(1-(1-$J25)^(CK$55/12))</f>
        <v>3.5747788829088023E-7</v>
      </c>
      <c r="CM77" s="253">
        <f t="shared" ref="CM77:CM86" si="407">1-(1-$J25)^(CM$55/12)-(1-(1-$J25)^(CL$55/12))</f>
        <v>3.5747776039318779E-7</v>
      </c>
      <c r="CN77" s="253">
        <f t="shared" ref="CN77:CN86" si="408">1-(1-$J25)^(CN$55/12)-(1-(1-$J25)^(CM$55/12))</f>
        <v>3.5747763260651766E-7</v>
      </c>
      <c r="CO77" s="253">
        <f t="shared" ref="CO77:CO86" si="409">1-(1-$J25)^(CO$55/12)-(1-(1-$J25)^(CN$55/12))</f>
        <v>3.5747750481984752E-7</v>
      </c>
      <c r="CP77" s="253">
        <f t="shared" ref="CP77:CP86" si="410">1-(1-$J25)^(CP$55/12)-(1-(1-$J25)^(CO$55/12))</f>
        <v>3.5747737714419969E-7</v>
      </c>
      <c r="CQ77" s="253">
        <f t="shared" ref="CQ77:CQ86" si="411">1-(1-$J25)^(CQ$55/12)-(1-(1-$J25)^(CP$55/12))</f>
        <v>3.5747724924650726E-7</v>
      </c>
      <c r="CR77" s="253">
        <f t="shared" ref="CR77:CR86" si="412">1-(1-$J25)^(CR$55/12)-(1-(1-$J25)^(CQ$55/12))</f>
        <v>3.5747712145983712E-7</v>
      </c>
      <c r="CS77" s="253">
        <f t="shared" ref="CS77:CS86" si="413">1-(1-$J25)^(CS$55/12)-(1-(1-$J25)^(CR$55/12))</f>
        <v>3.5747699367316699E-7</v>
      </c>
      <c r="CT77" s="253">
        <f t="shared" ref="CT77:CT86" si="414">1-(1-$J25)^(CT$55/12)-(1-(1-$J25)^(CS$55/12))</f>
        <v>3.5747686588649685E-7</v>
      </c>
      <c r="CU77" s="253">
        <f t="shared" ref="CU77:CU86" si="415">1-(1-$K25)^(CU$55/12)</f>
        <v>5.0783939720133731E-8</v>
      </c>
      <c r="CV77" s="253">
        <f t="shared" ref="CV77:CV86" si="416">1-(1-$K25)^(CV$55/12)-(1-(1-$K25)^(CU$55/12))</f>
        <v>5.0783937166620774E-8</v>
      </c>
      <c r="CW77" s="253">
        <f t="shared" ref="CW77:CW86" si="417">1-(1-$K25)^(CW$55/12)-(1-(1-$K25)^(CV$55/12))</f>
        <v>5.0783934613107817E-8</v>
      </c>
      <c r="CX77" s="253">
        <f t="shared" ref="CX77:CX86" si="418">1-(1-$K25)^(CX$55/12)-(1-(1-$K25)^(CW$55/12))</f>
        <v>5.0783932059594861E-8</v>
      </c>
      <c r="CY77" s="253">
        <f t="shared" ref="CY77:CY86" si="419">1-(1-$K25)^(CY$55/12)-(1-(1-$K25)^(CX$55/12))</f>
        <v>5.0783929395059602E-8</v>
      </c>
      <c r="CZ77" s="253">
        <f t="shared" ref="CZ77:CZ86" si="420">1-(1-$K25)^(CZ$55/12)-(1-(1-$K25)^(CY$55/12))</f>
        <v>5.0783926841546645E-8</v>
      </c>
      <c r="DA77" s="253">
        <f t="shared" ref="DA77:DA86" si="421">1-(1-$K25)^(DA$55/12)-(1-(1-$K25)^(CZ$55/12))</f>
        <v>5.0783924288033688E-8</v>
      </c>
      <c r="DB77" s="253">
        <f t="shared" ref="DB77:DB86" si="422">1-(1-$K25)^(DB$55/12)-(1-(1-$K25)^(DA$55/12))</f>
        <v>5.0783921734520732E-8</v>
      </c>
      <c r="DC77" s="253">
        <f t="shared" ref="DC77:DC86" si="423">1-(1-$K25)^(DC$55/12)-(1-(1-$K25)^(DB$55/12))</f>
        <v>5.0783919069985473E-8</v>
      </c>
      <c r="DD77" s="253">
        <f t="shared" ref="DD77:DD86" si="424">1-(1-$K25)^(DD$55/12)-(1-(1-$K25)^(DC$55/12))</f>
        <v>5.0783916516472516E-8</v>
      </c>
      <c r="DE77" s="253">
        <f t="shared" ref="DE77:DE86" si="425">1-(1-$K25)^(DE$55/12)-(1-(1-$K25)^(DD$55/12))</f>
        <v>5.0783913962959559E-8</v>
      </c>
      <c r="DF77" s="253">
        <f t="shared" ref="DF77:DF86" si="426">1-(1-$K25)^(DF$55/12)-(1-(1-$K25)^(DE$55/12))</f>
        <v>5.0783911409446603E-8</v>
      </c>
      <c r="DG77" s="253">
        <f t="shared" ref="DG77:DG86" si="427">1-(1-$L25)^(DG$55/12)</f>
        <v>7.0191821244236507E-9</v>
      </c>
      <c r="DH77" s="253">
        <f t="shared" ref="DH77:DH86" si="428">1-(1-$L25)^(DH$55/12)-(1-(1-$L25)^(DG$55/12))</f>
        <v>7.0191821244236507E-9</v>
      </c>
      <c r="DI77" s="253">
        <f t="shared" ref="DI77:DI86" si="429">1-(1-$L25)^(DI$55/12)-(1-(1-$L25)^(DH$55/12))</f>
        <v>7.0191820134013483E-9</v>
      </c>
      <c r="DJ77" s="253">
        <f t="shared" ref="DJ77:DJ86" si="430">1-(1-$L25)^(DJ$55/12)-(1-(1-$L25)^(DI$55/12))</f>
        <v>7.0191820134013483E-9</v>
      </c>
      <c r="DK77" s="253">
        <f t="shared" ref="DK77:DK86" si="431">1-(1-$L25)^(DK$55/12)-(1-(1-$L25)^(DJ$55/12))</f>
        <v>7.0191820134013483E-9</v>
      </c>
      <c r="DL77" s="253">
        <f t="shared" ref="DL77:DL86" si="432">1-(1-$L25)^(DL$55/12)-(1-(1-$L25)^(DK$55/12))</f>
        <v>7.0191817913567434E-9</v>
      </c>
      <c r="DM77" s="253">
        <f t="shared" ref="DM77:DM86" si="433">1-(1-$L25)^(DM$55/12)-(1-(1-$L25)^(DL$55/12))</f>
        <v>7.0191819023790458E-9</v>
      </c>
      <c r="DN77" s="253">
        <f t="shared" ref="DN77:DN86" si="434">1-(1-$L25)^(DN$55/12)-(1-(1-$L25)^(DM$55/12))</f>
        <v>7.0191817913567434E-9</v>
      </c>
      <c r="DO77" s="253">
        <f t="shared" ref="DO77:DO86" si="435">1-(1-$L25)^(DO$55/12)-(1-(1-$L25)^(DN$55/12))</f>
        <v>7.0191817913567434E-9</v>
      </c>
      <c r="DP77" s="253">
        <f t="shared" ref="DP77:DP86" si="436">1-(1-$L25)^(DP$55/12)-(1-(1-$L25)^(DO$55/12))</f>
        <v>7.0191816803344409E-9</v>
      </c>
      <c r="DQ77" s="253">
        <f t="shared" ref="DQ77:DQ86" si="437">1-(1-$L25)^(DQ$55/12)-(1-(1-$L25)^(DP$55/12))</f>
        <v>7.0191816803344409E-9</v>
      </c>
      <c r="DR77" s="253">
        <f t="shared" ref="DR77:DR86" si="438">1-(1-$L25)^(DR$55/12)-(1-(1-$L25)^(DQ$55/12))</f>
        <v>7.0191815693121384E-9</v>
      </c>
      <c r="DS77" s="253">
        <f t="shared" ref="DS77:DS86" si="439">1-(1-$M25)^(DS$55/12)</f>
        <v>9.4886665191751263E-10</v>
      </c>
      <c r="DT77" s="260">
        <f t="shared" ref="DT77:DT86" si="440">1-(1-$M25)^(DT$55/12)-(1-(1-$M25)^(DS$55/12))</f>
        <v>9.4886665191751263E-10</v>
      </c>
      <c r="DU77" s="260">
        <f t="shared" ref="DU77:DU86" si="441">1-(1-$M25)^(DU$55/12)-(1-(1-$M25)^(DT$55/12))</f>
        <v>9.4886665191751263E-10</v>
      </c>
      <c r="DV77" s="260">
        <f t="shared" ref="DV77:DV86" si="442">1-(1-$M25)^(DV$55/12)-(1-(1-$M25)^(DU$55/12))</f>
        <v>9.4886654089521016E-10</v>
      </c>
      <c r="DW77" s="260">
        <f t="shared" ref="DW77:DW86" si="443">1-(1-$M25)^(DW$55/12)-(1-(1-$M25)^(DV$55/12))</f>
        <v>9.4886665191751263E-10</v>
      </c>
      <c r="DX77" s="260">
        <f t="shared" ref="DX77:DX86" si="444">1-(1-$M25)^(DX$55/12)-(1-(1-$M25)^(DW$55/12))</f>
        <v>9.4886665191751263E-10</v>
      </c>
      <c r="DY77" s="260">
        <f t="shared" ref="DY77:DY86" si="445">1-(1-$M25)^(DY$55/12)-(1-(1-$M25)^(DX$55/12))</f>
        <v>9.4886665191751263E-10</v>
      </c>
      <c r="DZ77" s="260">
        <f t="shared" ref="DZ77:DZ86" si="446">1-(1-$M25)^(DZ$55/12)-(1-(1-$M25)^(DY$55/12))</f>
        <v>9.4886665191751263E-10</v>
      </c>
      <c r="EA77" s="260">
        <f t="shared" ref="EA77:EA86" si="447">1-(1-$M25)^(EA$55/12)-(1-(1-$M25)^(DZ$55/12))</f>
        <v>9.4886665191751263E-10</v>
      </c>
      <c r="EB77" s="260">
        <f t="shared" ref="EB77:EB86" si="448">1-(1-$M25)^(EB$55/12)-(1-(1-$M25)^(EA$55/12))</f>
        <v>9.4886654089521016E-10</v>
      </c>
      <c r="EC77" s="260">
        <f t="shared" ref="EC77:EC86" si="449">1-(1-$M25)^(EC$55/12)-(1-(1-$M25)^(EB$55/12))</f>
        <v>9.4886665191751263E-10</v>
      </c>
      <c r="ED77" s="260">
        <f t="shared" ref="ED77:ED86" si="450">1-(1-$M25)^(ED$55/12)-(1-(1-$M25)^(EC$55/12))</f>
        <v>9.4886665191751263E-10</v>
      </c>
      <c r="EE77" s="253">
        <f t="shared" ref="EE77:EE86" si="451">1-(1-$N25)^(EE$55/12)</f>
        <v>1.2593970311058911E-10</v>
      </c>
      <c r="EF77" s="253">
        <f t="shared" ref="EF77:EP77" si="452">1-(1-$N25)^(EF$55/12)-(1-(1-$N25)^(EE$55/12))</f>
        <v>1.2593970311058911E-10</v>
      </c>
      <c r="EG77" s="253">
        <f t="shared" si="452"/>
        <v>1.2593970311058911E-10</v>
      </c>
      <c r="EH77" s="253">
        <f t="shared" si="452"/>
        <v>1.2593959208828664E-10</v>
      </c>
      <c r="EI77" s="253">
        <f t="shared" si="452"/>
        <v>1.2593970311058911E-10</v>
      </c>
      <c r="EJ77" s="253">
        <f t="shared" si="452"/>
        <v>1.2593970311058911E-10</v>
      </c>
      <c r="EK77" s="253">
        <f t="shared" si="452"/>
        <v>1.2593970311058911E-10</v>
      </c>
      <c r="EL77" s="253">
        <f t="shared" si="452"/>
        <v>1.2593970311058911E-10</v>
      </c>
      <c r="EM77" s="253">
        <f t="shared" si="452"/>
        <v>1.2593970311058911E-10</v>
      </c>
      <c r="EN77" s="253">
        <f t="shared" si="452"/>
        <v>1.2593959208828664E-10</v>
      </c>
      <c r="EO77" s="253">
        <f t="shared" si="452"/>
        <v>1.2593970311058911E-10</v>
      </c>
      <c r="EP77" s="253">
        <f t="shared" si="452"/>
        <v>1.2593970311058911E-10</v>
      </c>
      <c r="EQ77" s="253">
        <f t="shared" ref="EQ77:EQ86" si="453">1-(1-$O25)^(EQ$55/12)</f>
        <v>1.6460166563092571E-11</v>
      </c>
      <c r="ER77" s="253">
        <f t="shared" ref="ER77:FB77" si="454">1-(1-$O25)^(ER$55/12)-(1-(1-$O25)^(EQ$55/12))</f>
        <v>1.6460166563092571E-11</v>
      </c>
      <c r="ES77" s="253">
        <f t="shared" si="454"/>
        <v>1.6460166563092571E-11</v>
      </c>
      <c r="ET77" s="253">
        <f t="shared" si="454"/>
        <v>1.6460277585395033E-11</v>
      </c>
      <c r="EU77" s="253">
        <f t="shared" si="454"/>
        <v>1.6460166563092571E-11</v>
      </c>
      <c r="EV77" s="253">
        <f t="shared" si="454"/>
        <v>1.6460166563092571E-11</v>
      </c>
      <c r="EW77" s="253">
        <f t="shared" si="454"/>
        <v>1.6460166563092571E-11</v>
      </c>
      <c r="EX77" s="253">
        <f t="shared" si="454"/>
        <v>1.6460166563092571E-11</v>
      </c>
      <c r="EY77" s="253">
        <f t="shared" si="454"/>
        <v>1.6460277585395033E-11</v>
      </c>
      <c r="EZ77" s="253">
        <f t="shared" si="454"/>
        <v>1.6460166563092571E-11</v>
      </c>
      <c r="FA77" s="253">
        <f t="shared" si="454"/>
        <v>1.6460166563092571E-11</v>
      </c>
      <c r="FB77" s="253">
        <f t="shared" si="454"/>
        <v>1.6460166563092571E-11</v>
      </c>
      <c r="FC77" s="253">
        <f t="shared" ref="FC77:FC86" si="455">1-(1-$P25)^(FC$55/12)</f>
        <v>2.1233015345956119E-12</v>
      </c>
      <c r="FD77" s="253">
        <f t="shared" ref="FD77:FN77" si="456">1-(1-$P25)^(FD$55/12)-(1-(1-$P25)^(FC$55/12))</f>
        <v>2.1233015345956119E-12</v>
      </c>
      <c r="FE77" s="253">
        <f t="shared" si="456"/>
        <v>2.1233015345956119E-12</v>
      </c>
      <c r="FF77" s="253">
        <f t="shared" si="456"/>
        <v>2.1233015345956119E-12</v>
      </c>
      <c r="FG77" s="253">
        <f t="shared" si="456"/>
        <v>2.1233015345956119E-12</v>
      </c>
      <c r="FH77" s="253">
        <f t="shared" si="456"/>
        <v>2.1233015345956119E-12</v>
      </c>
      <c r="FI77" s="253">
        <f t="shared" si="456"/>
        <v>2.1234125568980744E-12</v>
      </c>
      <c r="FJ77" s="253">
        <f t="shared" si="456"/>
        <v>2.1233015345956119E-12</v>
      </c>
      <c r="FK77" s="253">
        <f t="shared" si="456"/>
        <v>2.1233015345956119E-12</v>
      </c>
      <c r="FL77" s="253">
        <f t="shared" si="456"/>
        <v>2.1233015345956119E-12</v>
      </c>
      <c r="FM77" s="253">
        <f t="shared" si="456"/>
        <v>2.1233015345956119E-12</v>
      </c>
      <c r="FN77" s="253">
        <f t="shared" si="456"/>
        <v>2.1233015345956119E-12</v>
      </c>
      <c r="FO77" s="253">
        <f t="shared" ref="FO77:FO86" si="457">1-(1-$Q25)^(FO$55/12)</f>
        <v>2.7078339570607568E-13</v>
      </c>
      <c r="FP77" s="253">
        <f t="shared" ref="FP77:FZ77" si="458">1-(1-$Q25)^(FP$55/12)-(1-(1-$Q25)^(FO$55/12))</f>
        <v>2.708944180085382E-13</v>
      </c>
      <c r="FQ77" s="253">
        <f t="shared" si="458"/>
        <v>2.7078339570607568E-13</v>
      </c>
      <c r="FR77" s="253">
        <f t="shared" si="458"/>
        <v>2.7078339570607568E-13</v>
      </c>
      <c r="FS77" s="253">
        <f t="shared" si="458"/>
        <v>2.708944180085382E-13</v>
      </c>
      <c r="FT77" s="253">
        <f t="shared" si="458"/>
        <v>2.7078339570607568E-13</v>
      </c>
      <c r="FU77" s="253">
        <f t="shared" si="458"/>
        <v>2.7078339570607568E-13</v>
      </c>
      <c r="FV77" s="253">
        <f t="shared" si="458"/>
        <v>2.708944180085382E-13</v>
      </c>
      <c r="FW77" s="253">
        <f t="shared" si="458"/>
        <v>2.7078339570607568E-13</v>
      </c>
      <c r="FX77" s="253">
        <f t="shared" si="458"/>
        <v>2.7078339570607568E-13</v>
      </c>
      <c r="FY77" s="253">
        <f t="shared" si="458"/>
        <v>2.708944180085382E-13</v>
      </c>
      <c r="FZ77" s="253">
        <f t="shared" si="458"/>
        <v>2.7078339570607568E-13</v>
      </c>
    </row>
    <row r="78" spans="2:182" x14ac:dyDescent="0.2">
      <c r="B78" s="245" t="s">
        <v>548</v>
      </c>
      <c r="C78" s="259">
        <f t="shared" si="319"/>
        <v>2.1513757127609612E-2</v>
      </c>
      <c r="D78" s="259">
        <f t="shared" si="320"/>
        <v>2.1050915381863766E-2</v>
      </c>
      <c r="E78" s="259">
        <f t="shared" si="321"/>
        <v>2.0598031101024539E-2</v>
      </c>
      <c r="F78" s="259">
        <f t="shared" si="322"/>
        <v>2.0154890062610065E-2</v>
      </c>
      <c r="G78" s="259">
        <f t="shared" si="323"/>
        <v>1.9721282652869543E-2</v>
      </c>
      <c r="H78" s="259">
        <f t="shared" si="324"/>
        <v>1.929700376763066E-2</v>
      </c>
      <c r="I78" s="259">
        <f t="shared" si="325"/>
        <v>1.8881852715283309E-2</v>
      </c>
      <c r="J78" s="259">
        <f t="shared" si="326"/>
        <v>1.8475633121847412E-2</v>
      </c>
      <c r="K78" s="259">
        <f t="shared" si="327"/>
        <v>1.8078152838085226E-2</v>
      </c>
      <c r="L78" s="259">
        <f t="shared" si="328"/>
        <v>1.7689223848610824E-2</v>
      </c>
      <c r="M78" s="259">
        <f t="shared" si="329"/>
        <v>1.7308662182955792E-2</v>
      </c>
      <c r="N78" s="259">
        <f t="shared" si="330"/>
        <v>1.6936287828547947E-2</v>
      </c>
      <c r="O78" s="259">
        <f t="shared" si="331"/>
        <v>1.0251022814392385E-2</v>
      </c>
      <c r="P78" s="253">
        <f t="shared" si="332"/>
        <v>1.0145939345651223E-2</v>
      </c>
      <c r="Q78" s="253">
        <f t="shared" si="333"/>
        <v>1.0041933089945498E-2</v>
      </c>
      <c r="R78" s="253">
        <f t="shared" si="334"/>
        <v>9.9389930047398822E-3</v>
      </c>
      <c r="S78" s="253">
        <f t="shared" si="335"/>
        <v>9.8371081606961619E-3</v>
      </c>
      <c r="T78" s="253">
        <f t="shared" si="336"/>
        <v>9.7362677405132825E-3</v>
      </c>
      <c r="U78" s="253">
        <f t="shared" si="337"/>
        <v>9.6364610377781545E-3</v>
      </c>
      <c r="V78" s="253">
        <f t="shared" si="338"/>
        <v>9.537677455829896E-3</v>
      </c>
      <c r="W78" s="253">
        <f t="shared" si="339"/>
        <v>9.4399065066339549E-3</v>
      </c>
      <c r="X78" s="253">
        <f t="shared" si="340"/>
        <v>9.3431378096686668E-3</v>
      </c>
      <c r="Y78" s="253">
        <f t="shared" si="341"/>
        <v>9.2473610908238024E-3</v>
      </c>
      <c r="Z78" s="253">
        <f t="shared" si="342"/>
        <v>9.1525661813087744E-3</v>
      </c>
      <c r="AA78" s="253">
        <f t="shared" si="343"/>
        <v>2.637412988927168E-3</v>
      </c>
      <c r="AB78" s="253">
        <f t="shared" si="344"/>
        <v>2.6304570416529893E-3</v>
      </c>
      <c r="AC78" s="253">
        <f t="shared" si="345"/>
        <v>2.6235194400844319E-3</v>
      </c>
      <c r="AD78" s="253">
        <f t="shared" si="346"/>
        <v>2.6166001358365332E-3</v>
      </c>
      <c r="AE78" s="253">
        <f t="shared" si="347"/>
        <v>2.6096990806514508E-3</v>
      </c>
      <c r="AF78" s="253">
        <f t="shared" si="348"/>
        <v>2.6028162263990184E-3</v>
      </c>
      <c r="AG78" s="253">
        <f t="shared" si="349"/>
        <v>2.5959515250756349E-3</v>
      </c>
      <c r="AH78" s="253">
        <f t="shared" si="350"/>
        <v>2.5891049288047085E-3</v>
      </c>
      <c r="AI78" s="253">
        <f t="shared" si="351"/>
        <v>2.5822763898358803E-3</v>
      </c>
      <c r="AJ78" s="253">
        <f t="shared" si="352"/>
        <v>2.575465860544357E-3</v>
      </c>
      <c r="AK78" s="253">
        <f t="shared" si="353"/>
        <v>2.568673293431134E-3</v>
      </c>
      <c r="AL78" s="253">
        <f t="shared" si="354"/>
        <v>2.5618986411227729E-3</v>
      </c>
      <c r="AM78" s="253">
        <f t="shared" si="355"/>
        <v>5.3906524605373818E-4</v>
      </c>
      <c r="AN78" s="253">
        <f t="shared" si="356"/>
        <v>5.3877465471430241E-4</v>
      </c>
      <c r="AO78" s="253">
        <f t="shared" si="357"/>
        <v>5.3848422002245044E-4</v>
      </c>
      <c r="AP78" s="253">
        <f t="shared" si="358"/>
        <v>5.3819394189391634E-4</v>
      </c>
      <c r="AQ78" s="253">
        <f t="shared" si="359"/>
        <v>5.3790382024421213E-4</v>
      </c>
      <c r="AR78" s="253">
        <f t="shared" si="360"/>
        <v>5.3761385498896086E-4</v>
      </c>
      <c r="AS78" s="253">
        <f t="shared" si="361"/>
        <v>5.3732404604389661E-4</v>
      </c>
      <c r="AT78" s="253">
        <f t="shared" si="362"/>
        <v>5.3703439332486447E-4</v>
      </c>
      <c r="AU78" s="253">
        <f t="shared" si="363"/>
        <v>5.3674489674748749E-4</v>
      </c>
      <c r="AV78" s="253">
        <f t="shared" si="364"/>
        <v>5.3645555622772179E-4</v>
      </c>
      <c r="AW78" s="253">
        <f t="shared" si="365"/>
        <v>5.3616637168119041E-4</v>
      </c>
      <c r="AX78" s="253">
        <f t="shared" si="366"/>
        <v>5.3587734302418255E-4</v>
      </c>
      <c r="AY78" s="253">
        <f t="shared" si="367"/>
        <v>9.6413300031072957E-5</v>
      </c>
      <c r="AZ78" s="253">
        <f t="shared" si="368"/>
        <v>9.6404004506722707E-5</v>
      </c>
      <c r="BA78" s="253">
        <f t="shared" si="369"/>
        <v>9.6394709878544482E-5</v>
      </c>
      <c r="BB78" s="253">
        <f t="shared" si="370"/>
        <v>9.6385416146316238E-5</v>
      </c>
      <c r="BC78" s="253">
        <f t="shared" si="371"/>
        <v>9.6376123310371042E-5</v>
      </c>
      <c r="BD78" s="253">
        <f t="shared" si="372"/>
        <v>9.6366831370264805E-5</v>
      </c>
      <c r="BE78" s="253">
        <f t="shared" si="373"/>
        <v>9.6357540325997526E-5</v>
      </c>
      <c r="BF78" s="253">
        <f t="shared" si="374"/>
        <v>9.6348250177680228E-5</v>
      </c>
      <c r="BG78" s="253">
        <f t="shared" si="375"/>
        <v>9.6338960924757799E-5</v>
      </c>
      <c r="BH78" s="253">
        <f t="shared" si="376"/>
        <v>9.6329672567785352E-5</v>
      </c>
      <c r="BI78" s="253">
        <f t="shared" si="377"/>
        <v>9.6320385105985729E-5</v>
      </c>
      <c r="BJ78" s="253">
        <f t="shared" si="378"/>
        <v>9.6311098539914042E-5</v>
      </c>
      <c r="BK78" s="253">
        <f t="shared" si="379"/>
        <v>1.5788298518892852E-5</v>
      </c>
      <c r="BL78" s="253">
        <f t="shared" si="380"/>
        <v>1.5788049248399716E-5</v>
      </c>
      <c r="BM78" s="253">
        <f t="shared" si="381"/>
        <v>1.5787799982125428E-5</v>
      </c>
      <c r="BN78" s="253">
        <f t="shared" si="382"/>
        <v>1.5787550719514876E-5</v>
      </c>
      <c r="BO78" s="253">
        <f t="shared" si="383"/>
        <v>1.5787301461012149E-5</v>
      </c>
      <c r="BP78" s="253">
        <f t="shared" si="384"/>
        <v>1.578705220628418E-5</v>
      </c>
      <c r="BQ78" s="253">
        <f t="shared" si="385"/>
        <v>1.5786802955664037E-5</v>
      </c>
      <c r="BR78" s="253">
        <f t="shared" si="386"/>
        <v>1.5786553708929674E-5</v>
      </c>
      <c r="BS78" s="253">
        <f t="shared" si="387"/>
        <v>1.5786304466081091E-5</v>
      </c>
      <c r="BT78" s="253">
        <f t="shared" si="388"/>
        <v>1.5786055227229312E-5</v>
      </c>
      <c r="BU78" s="253">
        <f t="shared" si="389"/>
        <v>1.5785805992263313E-5</v>
      </c>
      <c r="BV78" s="253">
        <f t="shared" si="390"/>
        <v>1.5785556761183095E-5</v>
      </c>
      <c r="BW78" s="253">
        <f t="shared" si="391"/>
        <v>2.4303527895730426E-6</v>
      </c>
      <c r="BX78" s="253">
        <f t="shared" si="392"/>
        <v>2.430346882964507E-6</v>
      </c>
      <c r="BY78" s="253">
        <f t="shared" si="393"/>
        <v>2.4303409763559713E-6</v>
      </c>
      <c r="BZ78" s="253">
        <f t="shared" si="394"/>
        <v>2.4303350697474357E-6</v>
      </c>
      <c r="CA78" s="253">
        <f t="shared" si="395"/>
        <v>2.4303291631389001E-6</v>
      </c>
      <c r="CB78" s="253">
        <f t="shared" si="396"/>
        <v>2.4303232566413868E-6</v>
      </c>
      <c r="CC78" s="253">
        <f t="shared" si="397"/>
        <v>2.4303173500328512E-6</v>
      </c>
      <c r="CD78" s="253">
        <f t="shared" si="398"/>
        <v>2.4303114435353379E-6</v>
      </c>
      <c r="CE78" s="253">
        <f t="shared" si="399"/>
        <v>2.4303055371488469E-6</v>
      </c>
      <c r="CF78" s="253">
        <f t="shared" si="400"/>
        <v>2.4302996305403113E-6</v>
      </c>
      <c r="CG78" s="253">
        <f t="shared" si="401"/>
        <v>2.430293724042798E-6</v>
      </c>
      <c r="CH78" s="253">
        <f t="shared" si="402"/>
        <v>2.4302878175452847E-6</v>
      </c>
      <c r="CI78" s="253">
        <f t="shared" si="403"/>
        <v>3.5747827153986833E-7</v>
      </c>
      <c r="CJ78" s="253">
        <f t="shared" si="404"/>
        <v>3.574781438642205E-7</v>
      </c>
      <c r="CK78" s="253">
        <f t="shared" si="405"/>
        <v>3.5747801596652806E-7</v>
      </c>
      <c r="CL78" s="253">
        <f t="shared" si="406"/>
        <v>3.5747788829088023E-7</v>
      </c>
      <c r="CM78" s="253">
        <f t="shared" si="407"/>
        <v>3.5747776039318779E-7</v>
      </c>
      <c r="CN78" s="253">
        <f t="shared" si="408"/>
        <v>3.5747763260651766E-7</v>
      </c>
      <c r="CO78" s="253">
        <f t="shared" si="409"/>
        <v>3.5747750481984752E-7</v>
      </c>
      <c r="CP78" s="253">
        <f t="shared" si="410"/>
        <v>3.5747737714419969E-7</v>
      </c>
      <c r="CQ78" s="253">
        <f t="shared" si="411"/>
        <v>3.5747724924650726E-7</v>
      </c>
      <c r="CR78" s="253">
        <f t="shared" si="412"/>
        <v>3.5747712145983712E-7</v>
      </c>
      <c r="CS78" s="253">
        <f t="shared" si="413"/>
        <v>3.5747699367316699E-7</v>
      </c>
      <c r="CT78" s="253">
        <f t="shared" si="414"/>
        <v>3.5747686588649685E-7</v>
      </c>
      <c r="CU78" s="253">
        <f t="shared" si="415"/>
        <v>5.0783939720133731E-8</v>
      </c>
      <c r="CV78" s="253">
        <f t="shared" si="416"/>
        <v>5.0783937166620774E-8</v>
      </c>
      <c r="CW78" s="253">
        <f t="shared" si="417"/>
        <v>5.0783934613107817E-8</v>
      </c>
      <c r="CX78" s="253">
        <f t="shared" si="418"/>
        <v>5.0783932059594861E-8</v>
      </c>
      <c r="CY78" s="253">
        <f t="shared" si="419"/>
        <v>5.0783929395059602E-8</v>
      </c>
      <c r="CZ78" s="253">
        <f t="shared" si="420"/>
        <v>5.0783926841546645E-8</v>
      </c>
      <c r="DA78" s="253">
        <f t="shared" si="421"/>
        <v>5.0783924288033688E-8</v>
      </c>
      <c r="DB78" s="253">
        <f t="shared" si="422"/>
        <v>5.0783921734520732E-8</v>
      </c>
      <c r="DC78" s="253">
        <f t="shared" si="423"/>
        <v>5.0783919069985473E-8</v>
      </c>
      <c r="DD78" s="253">
        <f t="shared" si="424"/>
        <v>5.0783916516472516E-8</v>
      </c>
      <c r="DE78" s="253">
        <f t="shared" si="425"/>
        <v>5.0783913962959559E-8</v>
      </c>
      <c r="DF78" s="253">
        <f t="shared" si="426"/>
        <v>5.0783911409446603E-8</v>
      </c>
      <c r="DG78" s="253">
        <f t="shared" si="427"/>
        <v>7.0191821244236507E-9</v>
      </c>
      <c r="DH78" s="253">
        <f t="shared" si="428"/>
        <v>7.0191821244236507E-9</v>
      </c>
      <c r="DI78" s="253">
        <f t="shared" si="429"/>
        <v>7.0191820134013483E-9</v>
      </c>
      <c r="DJ78" s="253">
        <f t="shared" si="430"/>
        <v>7.0191820134013483E-9</v>
      </c>
      <c r="DK78" s="253">
        <f t="shared" si="431"/>
        <v>7.0191820134013483E-9</v>
      </c>
      <c r="DL78" s="253">
        <f t="shared" si="432"/>
        <v>7.0191817913567434E-9</v>
      </c>
      <c r="DM78" s="253">
        <f t="shared" si="433"/>
        <v>7.0191819023790458E-9</v>
      </c>
      <c r="DN78" s="253">
        <f t="shared" si="434"/>
        <v>7.0191817913567434E-9</v>
      </c>
      <c r="DO78" s="253">
        <f t="shared" si="435"/>
        <v>7.0191817913567434E-9</v>
      </c>
      <c r="DP78" s="253">
        <f t="shared" si="436"/>
        <v>7.0191816803344409E-9</v>
      </c>
      <c r="DQ78" s="253">
        <f t="shared" si="437"/>
        <v>7.0191816803344409E-9</v>
      </c>
      <c r="DR78" s="253">
        <f t="shared" si="438"/>
        <v>7.0191815693121384E-9</v>
      </c>
      <c r="DS78" s="253">
        <f t="shared" si="439"/>
        <v>9.4886665191751263E-10</v>
      </c>
      <c r="DT78" s="260">
        <f t="shared" si="440"/>
        <v>9.4886665191751263E-10</v>
      </c>
      <c r="DU78" s="260">
        <f t="shared" si="441"/>
        <v>9.4886665191751263E-10</v>
      </c>
      <c r="DV78" s="260">
        <f t="shared" si="442"/>
        <v>9.4886654089521016E-10</v>
      </c>
      <c r="DW78" s="260">
        <f t="shared" si="443"/>
        <v>9.4886665191751263E-10</v>
      </c>
      <c r="DX78" s="260">
        <f t="shared" si="444"/>
        <v>9.4886665191751263E-10</v>
      </c>
      <c r="DY78" s="260">
        <f t="shared" si="445"/>
        <v>9.4886665191751263E-10</v>
      </c>
      <c r="DZ78" s="260">
        <f t="shared" si="446"/>
        <v>9.4886665191751263E-10</v>
      </c>
      <c r="EA78" s="260">
        <f t="shared" si="447"/>
        <v>9.4886665191751263E-10</v>
      </c>
      <c r="EB78" s="260">
        <f t="shared" si="448"/>
        <v>9.4886654089521016E-10</v>
      </c>
      <c r="EC78" s="260">
        <f t="shared" si="449"/>
        <v>9.4886665191751263E-10</v>
      </c>
      <c r="ED78" s="260">
        <f t="shared" si="450"/>
        <v>9.4886665191751263E-10</v>
      </c>
      <c r="EE78" s="253">
        <f t="shared" si="451"/>
        <v>1.2593970311058911E-10</v>
      </c>
      <c r="EF78" s="253">
        <f t="shared" ref="EF78:EP78" si="459">1-(1-$N26)^(EF$55/12)-(1-(1-$N26)^(EE$55/12))</f>
        <v>1.2593970311058911E-10</v>
      </c>
      <c r="EG78" s="253">
        <f t="shared" si="459"/>
        <v>1.2593970311058911E-10</v>
      </c>
      <c r="EH78" s="253">
        <f t="shared" si="459"/>
        <v>1.2593959208828664E-10</v>
      </c>
      <c r="EI78" s="253">
        <f t="shared" si="459"/>
        <v>1.2593970311058911E-10</v>
      </c>
      <c r="EJ78" s="253">
        <f t="shared" si="459"/>
        <v>1.2593970311058911E-10</v>
      </c>
      <c r="EK78" s="253">
        <f t="shared" si="459"/>
        <v>1.2593970311058911E-10</v>
      </c>
      <c r="EL78" s="253">
        <f t="shared" si="459"/>
        <v>1.2593970311058911E-10</v>
      </c>
      <c r="EM78" s="253">
        <f t="shared" si="459"/>
        <v>1.2593970311058911E-10</v>
      </c>
      <c r="EN78" s="253">
        <f t="shared" si="459"/>
        <v>1.2593959208828664E-10</v>
      </c>
      <c r="EO78" s="253">
        <f t="shared" si="459"/>
        <v>1.2593970311058911E-10</v>
      </c>
      <c r="EP78" s="253">
        <f t="shared" si="459"/>
        <v>1.2593970311058911E-10</v>
      </c>
      <c r="EQ78" s="253">
        <f t="shared" si="453"/>
        <v>1.6460166563092571E-11</v>
      </c>
      <c r="ER78" s="253">
        <f t="shared" ref="ER78:FB78" si="460">1-(1-$O26)^(ER$55/12)-(1-(1-$O26)^(EQ$55/12))</f>
        <v>1.6460166563092571E-11</v>
      </c>
      <c r="ES78" s="253">
        <f t="shared" si="460"/>
        <v>1.6460166563092571E-11</v>
      </c>
      <c r="ET78" s="253">
        <f t="shared" si="460"/>
        <v>1.6460277585395033E-11</v>
      </c>
      <c r="EU78" s="253">
        <f t="shared" si="460"/>
        <v>1.6460166563092571E-11</v>
      </c>
      <c r="EV78" s="253">
        <f t="shared" si="460"/>
        <v>1.6460166563092571E-11</v>
      </c>
      <c r="EW78" s="253">
        <f t="shared" si="460"/>
        <v>1.6460166563092571E-11</v>
      </c>
      <c r="EX78" s="253">
        <f t="shared" si="460"/>
        <v>1.6460166563092571E-11</v>
      </c>
      <c r="EY78" s="253">
        <f t="shared" si="460"/>
        <v>1.6460277585395033E-11</v>
      </c>
      <c r="EZ78" s="253">
        <f t="shared" si="460"/>
        <v>1.6460166563092571E-11</v>
      </c>
      <c r="FA78" s="253">
        <f t="shared" si="460"/>
        <v>1.6460166563092571E-11</v>
      </c>
      <c r="FB78" s="253">
        <f t="shared" si="460"/>
        <v>1.6460166563092571E-11</v>
      </c>
      <c r="FC78" s="253">
        <f t="shared" si="455"/>
        <v>2.1233015345956119E-12</v>
      </c>
      <c r="FD78" s="253">
        <f t="shared" ref="FD78:FN78" si="461">1-(1-$P26)^(FD$55/12)-(1-(1-$P26)^(FC$55/12))</f>
        <v>2.1233015345956119E-12</v>
      </c>
      <c r="FE78" s="253">
        <f t="shared" si="461"/>
        <v>2.1233015345956119E-12</v>
      </c>
      <c r="FF78" s="253">
        <f t="shared" si="461"/>
        <v>2.1233015345956119E-12</v>
      </c>
      <c r="FG78" s="253">
        <f t="shared" si="461"/>
        <v>2.1233015345956119E-12</v>
      </c>
      <c r="FH78" s="253">
        <f t="shared" si="461"/>
        <v>2.1233015345956119E-12</v>
      </c>
      <c r="FI78" s="253">
        <f t="shared" si="461"/>
        <v>2.1234125568980744E-12</v>
      </c>
      <c r="FJ78" s="253">
        <f t="shared" si="461"/>
        <v>2.1233015345956119E-12</v>
      </c>
      <c r="FK78" s="253">
        <f t="shared" si="461"/>
        <v>2.1233015345956119E-12</v>
      </c>
      <c r="FL78" s="253">
        <f t="shared" si="461"/>
        <v>2.1233015345956119E-12</v>
      </c>
      <c r="FM78" s="253">
        <f t="shared" si="461"/>
        <v>2.1233015345956119E-12</v>
      </c>
      <c r="FN78" s="253">
        <f t="shared" si="461"/>
        <v>2.1233015345956119E-12</v>
      </c>
      <c r="FO78" s="253">
        <f t="shared" si="457"/>
        <v>2.7078339570607568E-13</v>
      </c>
      <c r="FP78" s="253">
        <f t="shared" ref="FP78:FZ78" si="462">1-(1-$Q26)^(FP$55/12)-(1-(1-$Q26)^(FO$55/12))</f>
        <v>2.708944180085382E-13</v>
      </c>
      <c r="FQ78" s="253">
        <f t="shared" si="462"/>
        <v>2.7078339570607568E-13</v>
      </c>
      <c r="FR78" s="253">
        <f t="shared" si="462"/>
        <v>2.7078339570607568E-13</v>
      </c>
      <c r="FS78" s="253">
        <f t="shared" si="462"/>
        <v>2.708944180085382E-13</v>
      </c>
      <c r="FT78" s="253">
        <f t="shared" si="462"/>
        <v>2.7078339570607568E-13</v>
      </c>
      <c r="FU78" s="253">
        <f t="shared" si="462"/>
        <v>2.7078339570607568E-13</v>
      </c>
      <c r="FV78" s="253">
        <f t="shared" si="462"/>
        <v>2.708944180085382E-13</v>
      </c>
      <c r="FW78" s="253">
        <f t="shared" si="462"/>
        <v>2.7078339570607568E-13</v>
      </c>
      <c r="FX78" s="253">
        <f t="shared" si="462"/>
        <v>2.7078339570607568E-13</v>
      </c>
      <c r="FY78" s="253">
        <f t="shared" si="462"/>
        <v>2.708944180085382E-13</v>
      </c>
      <c r="FZ78" s="253">
        <f t="shared" si="462"/>
        <v>2.7078339570607568E-13</v>
      </c>
    </row>
    <row r="79" spans="2:182" x14ac:dyDescent="0.2">
      <c r="B79" s="245" t="s">
        <v>549</v>
      </c>
      <c r="C79" s="259">
        <f t="shared" si="319"/>
        <v>2.1513757127609612E-2</v>
      </c>
      <c r="D79" s="259">
        <f t="shared" si="320"/>
        <v>2.1050915381863766E-2</v>
      </c>
      <c r="E79" s="259">
        <f t="shared" si="321"/>
        <v>2.0598031101024539E-2</v>
      </c>
      <c r="F79" s="259">
        <f t="shared" si="322"/>
        <v>2.0154890062610065E-2</v>
      </c>
      <c r="G79" s="259">
        <f t="shared" si="323"/>
        <v>1.9721282652869543E-2</v>
      </c>
      <c r="H79" s="259">
        <f t="shared" si="324"/>
        <v>1.929700376763066E-2</v>
      </c>
      <c r="I79" s="259">
        <f t="shared" si="325"/>
        <v>1.8881852715283309E-2</v>
      </c>
      <c r="J79" s="259">
        <f t="shared" si="326"/>
        <v>1.8475633121847412E-2</v>
      </c>
      <c r="K79" s="259">
        <f t="shared" si="327"/>
        <v>1.8078152838085226E-2</v>
      </c>
      <c r="L79" s="259">
        <f t="shared" si="328"/>
        <v>1.7689223848610824E-2</v>
      </c>
      <c r="M79" s="259">
        <f t="shared" si="329"/>
        <v>1.7308662182955792E-2</v>
      </c>
      <c r="N79" s="259">
        <f t="shared" si="330"/>
        <v>1.6936287828547947E-2</v>
      </c>
      <c r="O79" s="259">
        <f t="shared" si="331"/>
        <v>1.0251022814392385E-2</v>
      </c>
      <c r="P79" s="253">
        <f t="shared" si="332"/>
        <v>1.0145939345651223E-2</v>
      </c>
      <c r="Q79" s="253">
        <f t="shared" si="333"/>
        <v>1.0041933089945498E-2</v>
      </c>
      <c r="R79" s="253">
        <f t="shared" si="334"/>
        <v>9.9389930047398822E-3</v>
      </c>
      <c r="S79" s="253">
        <f t="shared" si="335"/>
        <v>9.8371081606961619E-3</v>
      </c>
      <c r="T79" s="253">
        <f t="shared" si="336"/>
        <v>9.7362677405132825E-3</v>
      </c>
      <c r="U79" s="253">
        <f t="shared" si="337"/>
        <v>9.6364610377781545E-3</v>
      </c>
      <c r="V79" s="253">
        <f t="shared" si="338"/>
        <v>9.537677455829896E-3</v>
      </c>
      <c r="W79" s="253">
        <f t="shared" si="339"/>
        <v>9.4399065066339549E-3</v>
      </c>
      <c r="X79" s="253">
        <f t="shared" si="340"/>
        <v>9.3431378096686668E-3</v>
      </c>
      <c r="Y79" s="253">
        <f t="shared" si="341"/>
        <v>9.2473610908238024E-3</v>
      </c>
      <c r="Z79" s="253">
        <f t="shared" si="342"/>
        <v>9.1525661813087744E-3</v>
      </c>
      <c r="AA79" s="253">
        <f t="shared" si="343"/>
        <v>2.637412988927168E-3</v>
      </c>
      <c r="AB79" s="253">
        <f t="shared" si="344"/>
        <v>2.6304570416529893E-3</v>
      </c>
      <c r="AC79" s="253">
        <f t="shared" si="345"/>
        <v>2.6235194400844319E-3</v>
      </c>
      <c r="AD79" s="253">
        <f t="shared" si="346"/>
        <v>2.6166001358365332E-3</v>
      </c>
      <c r="AE79" s="253">
        <f t="shared" si="347"/>
        <v>2.6096990806514508E-3</v>
      </c>
      <c r="AF79" s="253">
        <f t="shared" si="348"/>
        <v>2.6028162263990184E-3</v>
      </c>
      <c r="AG79" s="253">
        <f t="shared" si="349"/>
        <v>2.5959515250756349E-3</v>
      </c>
      <c r="AH79" s="253">
        <f t="shared" si="350"/>
        <v>2.5891049288047085E-3</v>
      </c>
      <c r="AI79" s="253">
        <f t="shared" si="351"/>
        <v>2.5822763898358803E-3</v>
      </c>
      <c r="AJ79" s="253">
        <f t="shared" si="352"/>
        <v>2.575465860544357E-3</v>
      </c>
      <c r="AK79" s="253">
        <f t="shared" si="353"/>
        <v>2.568673293431134E-3</v>
      </c>
      <c r="AL79" s="253">
        <f t="shared" si="354"/>
        <v>2.5618986411227729E-3</v>
      </c>
      <c r="AM79" s="253">
        <f t="shared" si="355"/>
        <v>5.3906524605373818E-4</v>
      </c>
      <c r="AN79" s="253">
        <f t="shared" si="356"/>
        <v>5.3877465471430241E-4</v>
      </c>
      <c r="AO79" s="253">
        <f t="shared" si="357"/>
        <v>5.3848422002245044E-4</v>
      </c>
      <c r="AP79" s="253">
        <f t="shared" si="358"/>
        <v>5.3819394189391634E-4</v>
      </c>
      <c r="AQ79" s="253">
        <f t="shared" si="359"/>
        <v>5.3790382024421213E-4</v>
      </c>
      <c r="AR79" s="253">
        <f t="shared" si="360"/>
        <v>5.3761385498896086E-4</v>
      </c>
      <c r="AS79" s="253">
        <f t="shared" si="361"/>
        <v>5.3732404604389661E-4</v>
      </c>
      <c r="AT79" s="253">
        <f t="shared" si="362"/>
        <v>5.3703439332486447E-4</v>
      </c>
      <c r="AU79" s="253">
        <f t="shared" si="363"/>
        <v>5.3674489674748749E-4</v>
      </c>
      <c r="AV79" s="253">
        <f t="shared" si="364"/>
        <v>5.3645555622772179E-4</v>
      </c>
      <c r="AW79" s="253">
        <f t="shared" si="365"/>
        <v>5.3616637168119041E-4</v>
      </c>
      <c r="AX79" s="253">
        <f t="shared" si="366"/>
        <v>5.3587734302418255E-4</v>
      </c>
      <c r="AY79" s="253">
        <f t="shared" si="367"/>
        <v>9.6413300031072957E-5</v>
      </c>
      <c r="AZ79" s="253">
        <f t="shared" si="368"/>
        <v>9.6404004506722707E-5</v>
      </c>
      <c r="BA79" s="253">
        <f t="shared" si="369"/>
        <v>9.6394709878544482E-5</v>
      </c>
      <c r="BB79" s="253">
        <f t="shared" si="370"/>
        <v>9.6385416146316238E-5</v>
      </c>
      <c r="BC79" s="253">
        <f t="shared" si="371"/>
        <v>9.6376123310371042E-5</v>
      </c>
      <c r="BD79" s="253">
        <f t="shared" si="372"/>
        <v>9.6366831370264805E-5</v>
      </c>
      <c r="BE79" s="253">
        <f t="shared" si="373"/>
        <v>9.6357540325997526E-5</v>
      </c>
      <c r="BF79" s="253">
        <f t="shared" si="374"/>
        <v>9.6348250177680228E-5</v>
      </c>
      <c r="BG79" s="253">
        <f t="shared" si="375"/>
        <v>9.6338960924757799E-5</v>
      </c>
      <c r="BH79" s="253">
        <f t="shared" si="376"/>
        <v>9.6329672567785352E-5</v>
      </c>
      <c r="BI79" s="253">
        <f t="shared" si="377"/>
        <v>9.6320385105985729E-5</v>
      </c>
      <c r="BJ79" s="253">
        <f t="shared" si="378"/>
        <v>9.6311098539914042E-5</v>
      </c>
      <c r="BK79" s="253">
        <f t="shared" si="379"/>
        <v>1.5788298518892852E-5</v>
      </c>
      <c r="BL79" s="253">
        <f t="shared" si="380"/>
        <v>1.5788049248399716E-5</v>
      </c>
      <c r="BM79" s="253">
        <f t="shared" si="381"/>
        <v>1.5787799982125428E-5</v>
      </c>
      <c r="BN79" s="253">
        <f t="shared" si="382"/>
        <v>1.5787550719514876E-5</v>
      </c>
      <c r="BO79" s="253">
        <f t="shared" si="383"/>
        <v>1.5787301461012149E-5</v>
      </c>
      <c r="BP79" s="253">
        <f t="shared" si="384"/>
        <v>1.578705220628418E-5</v>
      </c>
      <c r="BQ79" s="253">
        <f t="shared" si="385"/>
        <v>1.5786802955664037E-5</v>
      </c>
      <c r="BR79" s="253">
        <f t="shared" si="386"/>
        <v>1.5786553708929674E-5</v>
      </c>
      <c r="BS79" s="253">
        <f t="shared" si="387"/>
        <v>1.5786304466081091E-5</v>
      </c>
      <c r="BT79" s="253">
        <f t="shared" si="388"/>
        <v>1.5786055227229312E-5</v>
      </c>
      <c r="BU79" s="253">
        <f t="shared" si="389"/>
        <v>1.5785805992263313E-5</v>
      </c>
      <c r="BV79" s="253">
        <f t="shared" si="390"/>
        <v>1.5785556761183095E-5</v>
      </c>
      <c r="BW79" s="253">
        <f t="shared" si="391"/>
        <v>2.4303527895730426E-6</v>
      </c>
      <c r="BX79" s="253">
        <f t="shared" si="392"/>
        <v>2.430346882964507E-6</v>
      </c>
      <c r="BY79" s="253">
        <f t="shared" si="393"/>
        <v>2.4303409763559713E-6</v>
      </c>
      <c r="BZ79" s="253">
        <f t="shared" si="394"/>
        <v>2.4303350697474357E-6</v>
      </c>
      <c r="CA79" s="253">
        <f t="shared" si="395"/>
        <v>2.4303291631389001E-6</v>
      </c>
      <c r="CB79" s="253">
        <f t="shared" si="396"/>
        <v>2.4303232566413868E-6</v>
      </c>
      <c r="CC79" s="253">
        <f t="shared" si="397"/>
        <v>2.4303173500328512E-6</v>
      </c>
      <c r="CD79" s="253">
        <f t="shared" si="398"/>
        <v>2.4303114435353379E-6</v>
      </c>
      <c r="CE79" s="253">
        <f t="shared" si="399"/>
        <v>2.4303055371488469E-6</v>
      </c>
      <c r="CF79" s="253">
        <f t="shared" si="400"/>
        <v>2.4302996305403113E-6</v>
      </c>
      <c r="CG79" s="253">
        <f t="shared" si="401"/>
        <v>2.430293724042798E-6</v>
      </c>
      <c r="CH79" s="253">
        <f t="shared" si="402"/>
        <v>2.4302878175452847E-6</v>
      </c>
      <c r="CI79" s="253">
        <f t="shared" si="403"/>
        <v>3.5747827153986833E-7</v>
      </c>
      <c r="CJ79" s="253">
        <f t="shared" si="404"/>
        <v>3.574781438642205E-7</v>
      </c>
      <c r="CK79" s="253">
        <f t="shared" si="405"/>
        <v>3.5747801596652806E-7</v>
      </c>
      <c r="CL79" s="253">
        <f t="shared" si="406"/>
        <v>3.5747788829088023E-7</v>
      </c>
      <c r="CM79" s="253">
        <f t="shared" si="407"/>
        <v>3.5747776039318779E-7</v>
      </c>
      <c r="CN79" s="253">
        <f t="shared" si="408"/>
        <v>3.5747763260651766E-7</v>
      </c>
      <c r="CO79" s="253">
        <f t="shared" si="409"/>
        <v>3.5747750481984752E-7</v>
      </c>
      <c r="CP79" s="253">
        <f t="shared" si="410"/>
        <v>3.5747737714419969E-7</v>
      </c>
      <c r="CQ79" s="253">
        <f t="shared" si="411"/>
        <v>3.5747724924650726E-7</v>
      </c>
      <c r="CR79" s="253">
        <f t="shared" si="412"/>
        <v>3.5747712145983712E-7</v>
      </c>
      <c r="CS79" s="253">
        <f t="shared" si="413"/>
        <v>3.5747699367316699E-7</v>
      </c>
      <c r="CT79" s="253">
        <f t="shared" si="414"/>
        <v>3.5747686588649685E-7</v>
      </c>
      <c r="CU79" s="253">
        <f t="shared" si="415"/>
        <v>5.0783939720133731E-8</v>
      </c>
      <c r="CV79" s="253">
        <f t="shared" si="416"/>
        <v>5.0783937166620774E-8</v>
      </c>
      <c r="CW79" s="253">
        <f t="shared" si="417"/>
        <v>5.0783934613107817E-8</v>
      </c>
      <c r="CX79" s="253">
        <f t="shared" si="418"/>
        <v>5.0783932059594861E-8</v>
      </c>
      <c r="CY79" s="253">
        <f t="shared" si="419"/>
        <v>5.0783929395059602E-8</v>
      </c>
      <c r="CZ79" s="253">
        <f t="shared" si="420"/>
        <v>5.0783926841546645E-8</v>
      </c>
      <c r="DA79" s="253">
        <f t="shared" si="421"/>
        <v>5.0783924288033688E-8</v>
      </c>
      <c r="DB79" s="253">
        <f t="shared" si="422"/>
        <v>5.0783921734520732E-8</v>
      </c>
      <c r="DC79" s="253">
        <f t="shared" si="423"/>
        <v>5.0783919069985473E-8</v>
      </c>
      <c r="DD79" s="253">
        <f t="shared" si="424"/>
        <v>5.0783916516472516E-8</v>
      </c>
      <c r="DE79" s="253">
        <f t="shared" si="425"/>
        <v>5.0783913962959559E-8</v>
      </c>
      <c r="DF79" s="253">
        <f t="shared" si="426"/>
        <v>5.0783911409446603E-8</v>
      </c>
      <c r="DG79" s="253">
        <f t="shared" si="427"/>
        <v>7.0191821244236507E-9</v>
      </c>
      <c r="DH79" s="253">
        <f t="shared" si="428"/>
        <v>7.0191821244236507E-9</v>
      </c>
      <c r="DI79" s="253">
        <f t="shared" si="429"/>
        <v>7.0191820134013483E-9</v>
      </c>
      <c r="DJ79" s="253">
        <f t="shared" si="430"/>
        <v>7.0191820134013483E-9</v>
      </c>
      <c r="DK79" s="253">
        <f t="shared" si="431"/>
        <v>7.0191820134013483E-9</v>
      </c>
      <c r="DL79" s="253">
        <f t="shared" si="432"/>
        <v>7.0191817913567434E-9</v>
      </c>
      <c r="DM79" s="253">
        <f t="shared" si="433"/>
        <v>7.0191819023790458E-9</v>
      </c>
      <c r="DN79" s="253">
        <f t="shared" si="434"/>
        <v>7.0191817913567434E-9</v>
      </c>
      <c r="DO79" s="253">
        <f t="shared" si="435"/>
        <v>7.0191817913567434E-9</v>
      </c>
      <c r="DP79" s="253">
        <f t="shared" si="436"/>
        <v>7.0191816803344409E-9</v>
      </c>
      <c r="DQ79" s="253">
        <f t="shared" si="437"/>
        <v>7.0191816803344409E-9</v>
      </c>
      <c r="DR79" s="253">
        <f t="shared" si="438"/>
        <v>7.0191815693121384E-9</v>
      </c>
      <c r="DS79" s="253">
        <f t="shared" si="439"/>
        <v>9.4886665191751263E-10</v>
      </c>
      <c r="DT79" s="260">
        <f t="shared" si="440"/>
        <v>9.4886665191751263E-10</v>
      </c>
      <c r="DU79" s="260">
        <f t="shared" si="441"/>
        <v>9.4886665191751263E-10</v>
      </c>
      <c r="DV79" s="260">
        <f t="shared" si="442"/>
        <v>9.4886654089521016E-10</v>
      </c>
      <c r="DW79" s="260">
        <f t="shared" si="443"/>
        <v>9.4886665191751263E-10</v>
      </c>
      <c r="DX79" s="260">
        <f t="shared" si="444"/>
        <v>9.4886665191751263E-10</v>
      </c>
      <c r="DY79" s="260">
        <f t="shared" si="445"/>
        <v>9.4886665191751263E-10</v>
      </c>
      <c r="DZ79" s="260">
        <f t="shared" si="446"/>
        <v>9.4886665191751263E-10</v>
      </c>
      <c r="EA79" s="260">
        <f t="shared" si="447"/>
        <v>9.4886665191751263E-10</v>
      </c>
      <c r="EB79" s="260">
        <f t="shared" si="448"/>
        <v>9.4886654089521016E-10</v>
      </c>
      <c r="EC79" s="260">
        <f t="shared" si="449"/>
        <v>9.4886665191751263E-10</v>
      </c>
      <c r="ED79" s="260">
        <f t="shared" si="450"/>
        <v>9.4886665191751263E-10</v>
      </c>
      <c r="EE79" s="253">
        <f t="shared" si="451"/>
        <v>1.2593970311058911E-10</v>
      </c>
      <c r="EF79" s="253">
        <f t="shared" ref="EF79:EP79" si="463">1-(1-$N27)^(EF$55/12)-(1-(1-$N27)^(EE$55/12))</f>
        <v>1.2593970311058911E-10</v>
      </c>
      <c r="EG79" s="253">
        <f t="shared" si="463"/>
        <v>1.2593970311058911E-10</v>
      </c>
      <c r="EH79" s="253">
        <f t="shared" si="463"/>
        <v>1.2593959208828664E-10</v>
      </c>
      <c r="EI79" s="253">
        <f t="shared" si="463"/>
        <v>1.2593970311058911E-10</v>
      </c>
      <c r="EJ79" s="253">
        <f t="shared" si="463"/>
        <v>1.2593970311058911E-10</v>
      </c>
      <c r="EK79" s="253">
        <f t="shared" si="463"/>
        <v>1.2593970311058911E-10</v>
      </c>
      <c r="EL79" s="253">
        <f t="shared" si="463"/>
        <v>1.2593970311058911E-10</v>
      </c>
      <c r="EM79" s="253">
        <f t="shared" si="463"/>
        <v>1.2593970311058911E-10</v>
      </c>
      <c r="EN79" s="253">
        <f t="shared" si="463"/>
        <v>1.2593959208828664E-10</v>
      </c>
      <c r="EO79" s="253">
        <f t="shared" si="463"/>
        <v>1.2593970311058911E-10</v>
      </c>
      <c r="EP79" s="253">
        <f t="shared" si="463"/>
        <v>1.2593970311058911E-10</v>
      </c>
      <c r="EQ79" s="253">
        <f t="shared" si="453"/>
        <v>1.6460166563092571E-11</v>
      </c>
      <c r="ER79" s="253">
        <f t="shared" ref="ER79:FB79" si="464">1-(1-$O27)^(ER$55/12)-(1-(1-$O27)^(EQ$55/12))</f>
        <v>1.6460166563092571E-11</v>
      </c>
      <c r="ES79" s="253">
        <f t="shared" si="464"/>
        <v>1.6460166563092571E-11</v>
      </c>
      <c r="ET79" s="253">
        <f t="shared" si="464"/>
        <v>1.6460277585395033E-11</v>
      </c>
      <c r="EU79" s="253">
        <f t="shared" si="464"/>
        <v>1.6460166563092571E-11</v>
      </c>
      <c r="EV79" s="253">
        <f t="shared" si="464"/>
        <v>1.6460166563092571E-11</v>
      </c>
      <c r="EW79" s="253">
        <f t="shared" si="464"/>
        <v>1.6460166563092571E-11</v>
      </c>
      <c r="EX79" s="253">
        <f t="shared" si="464"/>
        <v>1.6460166563092571E-11</v>
      </c>
      <c r="EY79" s="253">
        <f t="shared" si="464"/>
        <v>1.6460277585395033E-11</v>
      </c>
      <c r="EZ79" s="253">
        <f t="shared" si="464"/>
        <v>1.6460166563092571E-11</v>
      </c>
      <c r="FA79" s="253">
        <f t="shared" si="464"/>
        <v>1.6460166563092571E-11</v>
      </c>
      <c r="FB79" s="253">
        <f t="shared" si="464"/>
        <v>1.6460166563092571E-11</v>
      </c>
      <c r="FC79" s="253">
        <f t="shared" si="455"/>
        <v>2.1233015345956119E-12</v>
      </c>
      <c r="FD79" s="253">
        <f t="shared" ref="FD79:FN79" si="465">1-(1-$P27)^(FD$55/12)-(1-(1-$P27)^(FC$55/12))</f>
        <v>2.1233015345956119E-12</v>
      </c>
      <c r="FE79" s="253">
        <f t="shared" si="465"/>
        <v>2.1233015345956119E-12</v>
      </c>
      <c r="FF79" s="253">
        <f t="shared" si="465"/>
        <v>2.1233015345956119E-12</v>
      </c>
      <c r="FG79" s="253">
        <f t="shared" si="465"/>
        <v>2.1233015345956119E-12</v>
      </c>
      <c r="FH79" s="253">
        <f t="shared" si="465"/>
        <v>2.1233015345956119E-12</v>
      </c>
      <c r="FI79" s="253">
        <f t="shared" si="465"/>
        <v>2.1234125568980744E-12</v>
      </c>
      <c r="FJ79" s="253">
        <f t="shared" si="465"/>
        <v>2.1233015345956119E-12</v>
      </c>
      <c r="FK79" s="253">
        <f t="shared" si="465"/>
        <v>2.1233015345956119E-12</v>
      </c>
      <c r="FL79" s="253">
        <f t="shared" si="465"/>
        <v>2.1233015345956119E-12</v>
      </c>
      <c r="FM79" s="253">
        <f t="shared" si="465"/>
        <v>2.1233015345956119E-12</v>
      </c>
      <c r="FN79" s="253">
        <f t="shared" si="465"/>
        <v>2.1233015345956119E-12</v>
      </c>
      <c r="FO79" s="253">
        <f t="shared" si="457"/>
        <v>2.7078339570607568E-13</v>
      </c>
      <c r="FP79" s="253">
        <f t="shared" ref="FP79:FZ79" si="466">1-(1-$Q27)^(FP$55/12)-(1-(1-$Q27)^(FO$55/12))</f>
        <v>2.708944180085382E-13</v>
      </c>
      <c r="FQ79" s="253">
        <f t="shared" si="466"/>
        <v>2.7078339570607568E-13</v>
      </c>
      <c r="FR79" s="253">
        <f t="shared" si="466"/>
        <v>2.7078339570607568E-13</v>
      </c>
      <c r="FS79" s="253">
        <f t="shared" si="466"/>
        <v>2.708944180085382E-13</v>
      </c>
      <c r="FT79" s="253">
        <f t="shared" si="466"/>
        <v>2.7078339570607568E-13</v>
      </c>
      <c r="FU79" s="253">
        <f t="shared" si="466"/>
        <v>2.7078339570607568E-13</v>
      </c>
      <c r="FV79" s="253">
        <f t="shared" si="466"/>
        <v>2.708944180085382E-13</v>
      </c>
      <c r="FW79" s="253">
        <f t="shared" si="466"/>
        <v>2.7078339570607568E-13</v>
      </c>
      <c r="FX79" s="253">
        <f t="shared" si="466"/>
        <v>2.7078339570607568E-13</v>
      </c>
      <c r="FY79" s="253">
        <f t="shared" si="466"/>
        <v>2.708944180085382E-13</v>
      </c>
      <c r="FZ79" s="253">
        <f t="shared" si="466"/>
        <v>2.7078339570607568E-13</v>
      </c>
    </row>
    <row r="80" spans="2:182" x14ac:dyDescent="0.2">
      <c r="B80" s="245" t="s">
        <v>550</v>
      </c>
      <c r="C80" s="259">
        <f t="shared" si="319"/>
        <v>2.1513757127609612E-2</v>
      </c>
      <c r="D80" s="259">
        <f t="shared" si="320"/>
        <v>2.1050915381863766E-2</v>
      </c>
      <c r="E80" s="259">
        <f t="shared" si="321"/>
        <v>2.0598031101024539E-2</v>
      </c>
      <c r="F80" s="259">
        <f t="shared" si="322"/>
        <v>2.0154890062610065E-2</v>
      </c>
      <c r="G80" s="259">
        <f t="shared" si="323"/>
        <v>1.9721282652869543E-2</v>
      </c>
      <c r="H80" s="259">
        <f t="shared" si="324"/>
        <v>1.929700376763066E-2</v>
      </c>
      <c r="I80" s="259">
        <f t="shared" si="325"/>
        <v>1.8881852715283309E-2</v>
      </c>
      <c r="J80" s="259">
        <f t="shared" si="326"/>
        <v>1.8475633121847412E-2</v>
      </c>
      <c r="K80" s="259">
        <f t="shared" si="327"/>
        <v>1.8078152838085226E-2</v>
      </c>
      <c r="L80" s="259">
        <f t="shared" si="328"/>
        <v>1.7689223848610824E-2</v>
      </c>
      <c r="M80" s="259">
        <f t="shared" si="329"/>
        <v>1.7308662182955792E-2</v>
      </c>
      <c r="N80" s="259">
        <f t="shared" si="330"/>
        <v>1.6936287828547947E-2</v>
      </c>
      <c r="O80" s="259">
        <f t="shared" si="331"/>
        <v>1.0251022814392385E-2</v>
      </c>
      <c r="P80" s="253">
        <f t="shared" si="332"/>
        <v>1.0145939345651223E-2</v>
      </c>
      <c r="Q80" s="253">
        <f t="shared" si="333"/>
        <v>1.0041933089945498E-2</v>
      </c>
      <c r="R80" s="253">
        <f t="shared" si="334"/>
        <v>9.9389930047398822E-3</v>
      </c>
      <c r="S80" s="253">
        <f t="shared" si="335"/>
        <v>9.8371081606961619E-3</v>
      </c>
      <c r="T80" s="253">
        <f t="shared" si="336"/>
        <v>9.7362677405132825E-3</v>
      </c>
      <c r="U80" s="253">
        <f t="shared" si="337"/>
        <v>9.6364610377781545E-3</v>
      </c>
      <c r="V80" s="253">
        <f t="shared" si="338"/>
        <v>9.537677455829896E-3</v>
      </c>
      <c r="W80" s="253">
        <f t="shared" si="339"/>
        <v>9.4399065066339549E-3</v>
      </c>
      <c r="X80" s="253">
        <f t="shared" si="340"/>
        <v>9.3431378096686668E-3</v>
      </c>
      <c r="Y80" s="253">
        <f t="shared" si="341"/>
        <v>9.2473610908238024E-3</v>
      </c>
      <c r="Z80" s="253">
        <f t="shared" si="342"/>
        <v>9.1525661813087744E-3</v>
      </c>
      <c r="AA80" s="253">
        <f t="shared" si="343"/>
        <v>2.637412988927168E-3</v>
      </c>
      <c r="AB80" s="253">
        <f t="shared" si="344"/>
        <v>2.6304570416529893E-3</v>
      </c>
      <c r="AC80" s="253">
        <f t="shared" si="345"/>
        <v>2.6235194400844319E-3</v>
      </c>
      <c r="AD80" s="253">
        <f t="shared" si="346"/>
        <v>2.6166001358365332E-3</v>
      </c>
      <c r="AE80" s="253">
        <f t="shared" si="347"/>
        <v>2.6096990806514508E-3</v>
      </c>
      <c r="AF80" s="253">
        <f t="shared" si="348"/>
        <v>2.6028162263990184E-3</v>
      </c>
      <c r="AG80" s="253">
        <f t="shared" si="349"/>
        <v>2.5959515250756349E-3</v>
      </c>
      <c r="AH80" s="253">
        <f t="shared" si="350"/>
        <v>2.5891049288047085E-3</v>
      </c>
      <c r="AI80" s="253">
        <f t="shared" si="351"/>
        <v>2.5822763898358803E-3</v>
      </c>
      <c r="AJ80" s="253">
        <f t="shared" si="352"/>
        <v>2.575465860544357E-3</v>
      </c>
      <c r="AK80" s="253">
        <f t="shared" si="353"/>
        <v>2.568673293431134E-3</v>
      </c>
      <c r="AL80" s="253">
        <f t="shared" si="354"/>
        <v>2.5618986411227729E-3</v>
      </c>
      <c r="AM80" s="253">
        <f t="shared" si="355"/>
        <v>5.3906524605373818E-4</v>
      </c>
      <c r="AN80" s="253">
        <f t="shared" si="356"/>
        <v>5.3877465471430241E-4</v>
      </c>
      <c r="AO80" s="253">
        <f t="shared" si="357"/>
        <v>5.3848422002245044E-4</v>
      </c>
      <c r="AP80" s="253">
        <f t="shared" si="358"/>
        <v>5.3819394189391634E-4</v>
      </c>
      <c r="AQ80" s="253">
        <f t="shared" si="359"/>
        <v>5.3790382024421213E-4</v>
      </c>
      <c r="AR80" s="253">
        <f t="shared" si="360"/>
        <v>5.3761385498896086E-4</v>
      </c>
      <c r="AS80" s="253">
        <f t="shared" si="361"/>
        <v>5.3732404604389661E-4</v>
      </c>
      <c r="AT80" s="253">
        <f t="shared" si="362"/>
        <v>5.3703439332486447E-4</v>
      </c>
      <c r="AU80" s="253">
        <f t="shared" si="363"/>
        <v>5.3674489674748749E-4</v>
      </c>
      <c r="AV80" s="253">
        <f t="shared" si="364"/>
        <v>5.3645555622772179E-4</v>
      </c>
      <c r="AW80" s="253">
        <f t="shared" si="365"/>
        <v>5.3616637168119041E-4</v>
      </c>
      <c r="AX80" s="253">
        <f t="shared" si="366"/>
        <v>5.3587734302418255E-4</v>
      </c>
      <c r="AY80" s="253">
        <f t="shared" si="367"/>
        <v>9.6413300031072957E-5</v>
      </c>
      <c r="AZ80" s="253">
        <f t="shared" si="368"/>
        <v>9.6404004506722707E-5</v>
      </c>
      <c r="BA80" s="253">
        <f t="shared" si="369"/>
        <v>9.6394709878544482E-5</v>
      </c>
      <c r="BB80" s="253">
        <f t="shared" si="370"/>
        <v>9.6385416146316238E-5</v>
      </c>
      <c r="BC80" s="253">
        <f t="shared" si="371"/>
        <v>9.6376123310371042E-5</v>
      </c>
      <c r="BD80" s="253">
        <f t="shared" si="372"/>
        <v>9.6366831370264805E-5</v>
      </c>
      <c r="BE80" s="253">
        <f t="shared" si="373"/>
        <v>9.6357540325997526E-5</v>
      </c>
      <c r="BF80" s="253">
        <f t="shared" si="374"/>
        <v>9.6348250177680228E-5</v>
      </c>
      <c r="BG80" s="253">
        <f t="shared" si="375"/>
        <v>9.6338960924757799E-5</v>
      </c>
      <c r="BH80" s="253">
        <f t="shared" si="376"/>
        <v>9.6329672567785352E-5</v>
      </c>
      <c r="BI80" s="253">
        <f t="shared" si="377"/>
        <v>9.6320385105985729E-5</v>
      </c>
      <c r="BJ80" s="253">
        <f t="shared" si="378"/>
        <v>9.6311098539914042E-5</v>
      </c>
      <c r="BK80" s="253">
        <f t="shared" si="379"/>
        <v>1.5788298518892852E-5</v>
      </c>
      <c r="BL80" s="253">
        <f t="shared" si="380"/>
        <v>1.5788049248399716E-5</v>
      </c>
      <c r="BM80" s="253">
        <f t="shared" si="381"/>
        <v>1.5787799982125428E-5</v>
      </c>
      <c r="BN80" s="253">
        <f t="shared" si="382"/>
        <v>1.5787550719514876E-5</v>
      </c>
      <c r="BO80" s="253">
        <f t="shared" si="383"/>
        <v>1.5787301461012149E-5</v>
      </c>
      <c r="BP80" s="253">
        <f t="shared" si="384"/>
        <v>1.578705220628418E-5</v>
      </c>
      <c r="BQ80" s="253">
        <f t="shared" si="385"/>
        <v>1.5786802955664037E-5</v>
      </c>
      <c r="BR80" s="253">
        <f t="shared" si="386"/>
        <v>1.5786553708929674E-5</v>
      </c>
      <c r="BS80" s="253">
        <f t="shared" si="387"/>
        <v>1.5786304466081091E-5</v>
      </c>
      <c r="BT80" s="253">
        <f t="shared" si="388"/>
        <v>1.5786055227229312E-5</v>
      </c>
      <c r="BU80" s="253">
        <f t="shared" si="389"/>
        <v>1.5785805992263313E-5</v>
      </c>
      <c r="BV80" s="253">
        <f t="shared" si="390"/>
        <v>1.5785556761183095E-5</v>
      </c>
      <c r="BW80" s="253">
        <f t="shared" si="391"/>
        <v>2.4303527895730426E-6</v>
      </c>
      <c r="BX80" s="253">
        <f t="shared" si="392"/>
        <v>2.430346882964507E-6</v>
      </c>
      <c r="BY80" s="253">
        <f t="shared" si="393"/>
        <v>2.4303409763559713E-6</v>
      </c>
      <c r="BZ80" s="253">
        <f t="shared" si="394"/>
        <v>2.4303350697474357E-6</v>
      </c>
      <c r="CA80" s="253">
        <f t="shared" si="395"/>
        <v>2.4303291631389001E-6</v>
      </c>
      <c r="CB80" s="253">
        <f t="shared" si="396"/>
        <v>2.4303232566413868E-6</v>
      </c>
      <c r="CC80" s="253">
        <f t="shared" si="397"/>
        <v>2.4303173500328512E-6</v>
      </c>
      <c r="CD80" s="253">
        <f t="shared" si="398"/>
        <v>2.4303114435353379E-6</v>
      </c>
      <c r="CE80" s="253">
        <f t="shared" si="399"/>
        <v>2.4303055371488469E-6</v>
      </c>
      <c r="CF80" s="253">
        <f t="shared" si="400"/>
        <v>2.4302996305403113E-6</v>
      </c>
      <c r="CG80" s="253">
        <f t="shared" si="401"/>
        <v>2.430293724042798E-6</v>
      </c>
      <c r="CH80" s="253">
        <f t="shared" si="402"/>
        <v>2.4302878175452847E-6</v>
      </c>
      <c r="CI80" s="253">
        <f t="shared" si="403"/>
        <v>3.5747827153986833E-7</v>
      </c>
      <c r="CJ80" s="253">
        <f t="shared" si="404"/>
        <v>3.574781438642205E-7</v>
      </c>
      <c r="CK80" s="253">
        <f t="shared" si="405"/>
        <v>3.5747801596652806E-7</v>
      </c>
      <c r="CL80" s="253">
        <f t="shared" si="406"/>
        <v>3.5747788829088023E-7</v>
      </c>
      <c r="CM80" s="253">
        <f t="shared" si="407"/>
        <v>3.5747776039318779E-7</v>
      </c>
      <c r="CN80" s="253">
        <f t="shared" si="408"/>
        <v>3.5747763260651766E-7</v>
      </c>
      <c r="CO80" s="253">
        <f t="shared" si="409"/>
        <v>3.5747750481984752E-7</v>
      </c>
      <c r="CP80" s="253">
        <f t="shared" si="410"/>
        <v>3.5747737714419969E-7</v>
      </c>
      <c r="CQ80" s="253">
        <f t="shared" si="411"/>
        <v>3.5747724924650726E-7</v>
      </c>
      <c r="CR80" s="253">
        <f t="shared" si="412"/>
        <v>3.5747712145983712E-7</v>
      </c>
      <c r="CS80" s="253">
        <f t="shared" si="413"/>
        <v>3.5747699367316699E-7</v>
      </c>
      <c r="CT80" s="253">
        <f t="shared" si="414"/>
        <v>3.5747686588649685E-7</v>
      </c>
      <c r="CU80" s="253">
        <f t="shared" si="415"/>
        <v>5.0783939720133731E-8</v>
      </c>
      <c r="CV80" s="253">
        <f t="shared" si="416"/>
        <v>5.0783937166620774E-8</v>
      </c>
      <c r="CW80" s="253">
        <f t="shared" si="417"/>
        <v>5.0783934613107817E-8</v>
      </c>
      <c r="CX80" s="253">
        <f t="shared" si="418"/>
        <v>5.0783932059594861E-8</v>
      </c>
      <c r="CY80" s="253">
        <f t="shared" si="419"/>
        <v>5.0783929395059602E-8</v>
      </c>
      <c r="CZ80" s="253">
        <f t="shared" si="420"/>
        <v>5.0783926841546645E-8</v>
      </c>
      <c r="DA80" s="253">
        <f t="shared" si="421"/>
        <v>5.0783924288033688E-8</v>
      </c>
      <c r="DB80" s="253">
        <f t="shared" si="422"/>
        <v>5.0783921734520732E-8</v>
      </c>
      <c r="DC80" s="253">
        <f t="shared" si="423"/>
        <v>5.0783919069985473E-8</v>
      </c>
      <c r="DD80" s="253">
        <f t="shared" si="424"/>
        <v>5.0783916516472516E-8</v>
      </c>
      <c r="DE80" s="253">
        <f t="shared" si="425"/>
        <v>5.0783913962959559E-8</v>
      </c>
      <c r="DF80" s="253">
        <f t="shared" si="426"/>
        <v>5.0783911409446603E-8</v>
      </c>
      <c r="DG80" s="253">
        <f t="shared" si="427"/>
        <v>7.0191821244236507E-9</v>
      </c>
      <c r="DH80" s="253">
        <f t="shared" si="428"/>
        <v>7.0191821244236507E-9</v>
      </c>
      <c r="DI80" s="253">
        <f t="shared" si="429"/>
        <v>7.0191820134013483E-9</v>
      </c>
      <c r="DJ80" s="253">
        <f t="shared" si="430"/>
        <v>7.0191820134013483E-9</v>
      </c>
      <c r="DK80" s="253">
        <f t="shared" si="431"/>
        <v>7.0191820134013483E-9</v>
      </c>
      <c r="DL80" s="253">
        <f t="shared" si="432"/>
        <v>7.0191817913567434E-9</v>
      </c>
      <c r="DM80" s="253">
        <f t="shared" si="433"/>
        <v>7.0191819023790458E-9</v>
      </c>
      <c r="DN80" s="253">
        <f t="shared" si="434"/>
        <v>7.0191817913567434E-9</v>
      </c>
      <c r="DO80" s="253">
        <f t="shared" si="435"/>
        <v>7.0191817913567434E-9</v>
      </c>
      <c r="DP80" s="253">
        <f t="shared" si="436"/>
        <v>7.0191816803344409E-9</v>
      </c>
      <c r="DQ80" s="253">
        <f t="shared" si="437"/>
        <v>7.0191816803344409E-9</v>
      </c>
      <c r="DR80" s="253">
        <f t="shared" si="438"/>
        <v>7.0191815693121384E-9</v>
      </c>
      <c r="DS80" s="253">
        <f t="shared" si="439"/>
        <v>9.4886665191751263E-10</v>
      </c>
      <c r="DT80" s="260">
        <f t="shared" si="440"/>
        <v>9.4886665191751263E-10</v>
      </c>
      <c r="DU80" s="260">
        <f t="shared" si="441"/>
        <v>9.4886665191751263E-10</v>
      </c>
      <c r="DV80" s="260">
        <f t="shared" si="442"/>
        <v>9.4886654089521016E-10</v>
      </c>
      <c r="DW80" s="260">
        <f t="shared" si="443"/>
        <v>9.4886665191751263E-10</v>
      </c>
      <c r="DX80" s="260">
        <f t="shared" si="444"/>
        <v>9.4886665191751263E-10</v>
      </c>
      <c r="DY80" s="260">
        <f t="shared" si="445"/>
        <v>9.4886665191751263E-10</v>
      </c>
      <c r="DZ80" s="260">
        <f t="shared" si="446"/>
        <v>9.4886665191751263E-10</v>
      </c>
      <c r="EA80" s="260">
        <f t="shared" si="447"/>
        <v>9.4886665191751263E-10</v>
      </c>
      <c r="EB80" s="260">
        <f t="shared" si="448"/>
        <v>9.4886654089521016E-10</v>
      </c>
      <c r="EC80" s="260">
        <f t="shared" si="449"/>
        <v>9.4886665191751263E-10</v>
      </c>
      <c r="ED80" s="260">
        <f t="shared" si="450"/>
        <v>9.4886665191751263E-10</v>
      </c>
      <c r="EE80" s="253">
        <f t="shared" si="451"/>
        <v>1.2593970311058911E-10</v>
      </c>
      <c r="EF80" s="253">
        <f t="shared" ref="EF80:EP80" si="467">1-(1-$N28)^(EF$55/12)-(1-(1-$N28)^(EE$55/12))</f>
        <v>1.2593970311058911E-10</v>
      </c>
      <c r="EG80" s="253">
        <f t="shared" si="467"/>
        <v>1.2593970311058911E-10</v>
      </c>
      <c r="EH80" s="253">
        <f t="shared" si="467"/>
        <v>1.2593959208828664E-10</v>
      </c>
      <c r="EI80" s="253">
        <f t="shared" si="467"/>
        <v>1.2593970311058911E-10</v>
      </c>
      <c r="EJ80" s="253">
        <f t="shared" si="467"/>
        <v>1.2593970311058911E-10</v>
      </c>
      <c r="EK80" s="253">
        <f t="shared" si="467"/>
        <v>1.2593970311058911E-10</v>
      </c>
      <c r="EL80" s="253">
        <f t="shared" si="467"/>
        <v>1.2593970311058911E-10</v>
      </c>
      <c r="EM80" s="253">
        <f t="shared" si="467"/>
        <v>1.2593970311058911E-10</v>
      </c>
      <c r="EN80" s="253">
        <f t="shared" si="467"/>
        <v>1.2593959208828664E-10</v>
      </c>
      <c r="EO80" s="253">
        <f t="shared" si="467"/>
        <v>1.2593970311058911E-10</v>
      </c>
      <c r="EP80" s="253">
        <f t="shared" si="467"/>
        <v>1.2593970311058911E-10</v>
      </c>
      <c r="EQ80" s="253">
        <f t="shared" si="453"/>
        <v>1.6460166563092571E-11</v>
      </c>
      <c r="ER80" s="253">
        <f t="shared" ref="ER80:FB80" si="468">1-(1-$O28)^(ER$55/12)-(1-(1-$O28)^(EQ$55/12))</f>
        <v>1.6460166563092571E-11</v>
      </c>
      <c r="ES80" s="253">
        <f t="shared" si="468"/>
        <v>1.6460166563092571E-11</v>
      </c>
      <c r="ET80" s="253">
        <f t="shared" si="468"/>
        <v>1.6460277585395033E-11</v>
      </c>
      <c r="EU80" s="253">
        <f t="shared" si="468"/>
        <v>1.6460166563092571E-11</v>
      </c>
      <c r="EV80" s="253">
        <f t="shared" si="468"/>
        <v>1.6460166563092571E-11</v>
      </c>
      <c r="EW80" s="253">
        <f t="shared" si="468"/>
        <v>1.6460166563092571E-11</v>
      </c>
      <c r="EX80" s="253">
        <f t="shared" si="468"/>
        <v>1.6460166563092571E-11</v>
      </c>
      <c r="EY80" s="253">
        <f t="shared" si="468"/>
        <v>1.6460277585395033E-11</v>
      </c>
      <c r="EZ80" s="253">
        <f t="shared" si="468"/>
        <v>1.6460166563092571E-11</v>
      </c>
      <c r="FA80" s="253">
        <f t="shared" si="468"/>
        <v>1.6460166563092571E-11</v>
      </c>
      <c r="FB80" s="253">
        <f t="shared" si="468"/>
        <v>1.6460166563092571E-11</v>
      </c>
      <c r="FC80" s="253">
        <f t="shared" si="455"/>
        <v>2.1233015345956119E-12</v>
      </c>
      <c r="FD80" s="253">
        <f t="shared" ref="FD80:FN80" si="469">1-(1-$P28)^(FD$55/12)-(1-(1-$P28)^(FC$55/12))</f>
        <v>2.1233015345956119E-12</v>
      </c>
      <c r="FE80" s="253">
        <f t="shared" si="469"/>
        <v>2.1233015345956119E-12</v>
      </c>
      <c r="FF80" s="253">
        <f t="shared" si="469"/>
        <v>2.1233015345956119E-12</v>
      </c>
      <c r="FG80" s="253">
        <f t="shared" si="469"/>
        <v>2.1233015345956119E-12</v>
      </c>
      <c r="FH80" s="253">
        <f t="shared" si="469"/>
        <v>2.1233015345956119E-12</v>
      </c>
      <c r="FI80" s="253">
        <f t="shared" si="469"/>
        <v>2.1234125568980744E-12</v>
      </c>
      <c r="FJ80" s="253">
        <f t="shared" si="469"/>
        <v>2.1233015345956119E-12</v>
      </c>
      <c r="FK80" s="253">
        <f t="shared" si="469"/>
        <v>2.1233015345956119E-12</v>
      </c>
      <c r="FL80" s="253">
        <f t="shared" si="469"/>
        <v>2.1233015345956119E-12</v>
      </c>
      <c r="FM80" s="253">
        <f t="shared" si="469"/>
        <v>2.1233015345956119E-12</v>
      </c>
      <c r="FN80" s="253">
        <f t="shared" si="469"/>
        <v>2.1233015345956119E-12</v>
      </c>
      <c r="FO80" s="253">
        <f t="shared" si="457"/>
        <v>2.7078339570607568E-13</v>
      </c>
      <c r="FP80" s="253">
        <f t="shared" ref="FP80:FZ80" si="470">1-(1-$Q28)^(FP$55/12)-(1-(1-$Q28)^(FO$55/12))</f>
        <v>2.708944180085382E-13</v>
      </c>
      <c r="FQ80" s="253">
        <f t="shared" si="470"/>
        <v>2.7078339570607568E-13</v>
      </c>
      <c r="FR80" s="253">
        <f t="shared" si="470"/>
        <v>2.7078339570607568E-13</v>
      </c>
      <c r="FS80" s="253">
        <f t="shared" si="470"/>
        <v>2.708944180085382E-13</v>
      </c>
      <c r="FT80" s="253">
        <f t="shared" si="470"/>
        <v>2.7078339570607568E-13</v>
      </c>
      <c r="FU80" s="253">
        <f t="shared" si="470"/>
        <v>2.7078339570607568E-13</v>
      </c>
      <c r="FV80" s="253">
        <f t="shared" si="470"/>
        <v>2.708944180085382E-13</v>
      </c>
      <c r="FW80" s="253">
        <f t="shared" si="470"/>
        <v>2.7078339570607568E-13</v>
      </c>
      <c r="FX80" s="253">
        <f t="shared" si="470"/>
        <v>2.7078339570607568E-13</v>
      </c>
      <c r="FY80" s="253">
        <f t="shared" si="470"/>
        <v>2.708944180085382E-13</v>
      </c>
      <c r="FZ80" s="253">
        <f t="shared" si="470"/>
        <v>2.7078339570607568E-13</v>
      </c>
    </row>
    <row r="81" spans="2:182" x14ac:dyDescent="0.2">
      <c r="B81" s="245" t="s">
        <v>551</v>
      </c>
      <c r="C81" s="259">
        <f t="shared" si="319"/>
        <v>2.6395564287500117E-2</v>
      </c>
      <c r="D81" s="259">
        <f t="shared" si="320"/>
        <v>2.5698838473444563E-2</v>
      </c>
      <c r="E81" s="259">
        <f t="shared" si="321"/>
        <v>2.5020503130404603E-2</v>
      </c>
      <c r="F81" s="259">
        <f t="shared" si="322"/>
        <v>2.4360072831520529E-2</v>
      </c>
      <c r="G81" s="259">
        <f t="shared" si="323"/>
        <v>2.3717074963047868E-2</v>
      </c>
      <c r="H81" s="259">
        <f t="shared" si="324"/>
        <v>2.3091049386149254E-2</v>
      </c>
      <c r="I81" s="259">
        <f t="shared" si="325"/>
        <v>2.2481548107611382E-2</v>
      </c>
      <c r="J81" s="259">
        <f t="shared" si="326"/>
        <v>2.1888134959254346E-2</v>
      </c>
      <c r="K81" s="259">
        <f t="shared" si="327"/>
        <v>2.1310385285803868E-2</v>
      </c>
      <c r="L81" s="259">
        <f t="shared" si="328"/>
        <v>2.0747885641001163E-2</v>
      </c>
      <c r="M81" s="259">
        <f t="shared" si="329"/>
        <v>2.0200233491734276E-2</v>
      </c>
      <c r="N81" s="259">
        <f t="shared" si="330"/>
        <v>1.966703692998073E-2</v>
      </c>
      <c r="O81" s="259">
        <f t="shared" si="331"/>
        <v>9.0990860459623235E-3</v>
      </c>
      <c r="P81" s="253">
        <f t="shared" si="332"/>
        <v>9.0162926790904319E-3</v>
      </c>
      <c r="Q81" s="253">
        <f t="shared" si="333"/>
        <v>8.9342526561878577E-3</v>
      </c>
      <c r="R81" s="253">
        <f t="shared" si="334"/>
        <v>8.8529591225128268E-3</v>
      </c>
      <c r="S81" s="253">
        <f t="shared" si="335"/>
        <v>8.7724052856957835E-3</v>
      </c>
      <c r="T81" s="253">
        <f t="shared" si="336"/>
        <v>8.6925844151710674E-3</v>
      </c>
      <c r="U81" s="253">
        <f t="shared" si="337"/>
        <v>8.6134898416156958E-3</v>
      </c>
      <c r="V81" s="253">
        <f t="shared" si="338"/>
        <v>8.5351149563906992E-3</v>
      </c>
      <c r="W81" s="253">
        <f t="shared" si="339"/>
        <v>8.457453210990451E-3</v>
      </c>
      <c r="X81" s="253">
        <f t="shared" si="340"/>
        <v>8.3804981164938841E-3</v>
      </c>
      <c r="Y81" s="253">
        <f t="shared" si="341"/>
        <v>8.3042432430239232E-3</v>
      </c>
      <c r="Z81" s="253">
        <f t="shared" si="342"/>
        <v>8.228682219209027E-3</v>
      </c>
      <c r="AA81" s="253">
        <f t="shared" si="343"/>
        <v>1.9815956341369123E-3</v>
      </c>
      <c r="AB81" s="253">
        <f t="shared" si="344"/>
        <v>1.9776689128796487E-3</v>
      </c>
      <c r="AC81" s="253">
        <f t="shared" si="345"/>
        <v>1.9737499727962016E-3</v>
      </c>
      <c r="AD81" s="253">
        <f t="shared" si="346"/>
        <v>1.9698387984672383E-3</v>
      </c>
      <c r="AE81" s="253">
        <f t="shared" si="347"/>
        <v>1.9659353745041797E-3</v>
      </c>
      <c r="AF81" s="253">
        <f t="shared" si="348"/>
        <v>1.9620396855490885E-3</v>
      </c>
      <c r="AG81" s="253">
        <f t="shared" si="349"/>
        <v>1.9581517162741147E-3</v>
      </c>
      <c r="AH81" s="253">
        <f t="shared" si="350"/>
        <v>1.9542714513822723E-3</v>
      </c>
      <c r="AI81" s="253">
        <f t="shared" si="351"/>
        <v>1.9503988756062185E-3</v>
      </c>
      <c r="AJ81" s="253">
        <f t="shared" si="352"/>
        <v>1.9465339737095855E-3</v>
      </c>
      <c r="AK81" s="253">
        <f t="shared" si="353"/>
        <v>1.9426767304855375E-3</v>
      </c>
      <c r="AL81" s="253">
        <f t="shared" si="354"/>
        <v>1.9388271307578808E-3</v>
      </c>
      <c r="AM81" s="253">
        <f t="shared" si="355"/>
        <v>4.0402170404263416E-4</v>
      </c>
      <c r="AN81" s="253">
        <f t="shared" si="356"/>
        <v>4.0385847050528056E-4</v>
      </c>
      <c r="AO81" s="253">
        <f t="shared" si="357"/>
        <v>4.0369530291772815E-4</v>
      </c>
      <c r="AP81" s="253">
        <f t="shared" si="358"/>
        <v>4.0353220125366462E-4</v>
      </c>
      <c r="AQ81" s="253">
        <f t="shared" si="359"/>
        <v>4.0336916548600055E-4</v>
      </c>
      <c r="AR81" s="253">
        <f t="shared" si="360"/>
        <v>4.0320619558842363E-4</v>
      </c>
      <c r="AS81" s="253">
        <f t="shared" si="361"/>
        <v>4.0304329153417751E-4</v>
      </c>
      <c r="AT81" s="253">
        <f t="shared" si="362"/>
        <v>4.0288045329683886E-4</v>
      </c>
      <c r="AU81" s="253">
        <f t="shared" si="363"/>
        <v>4.0271768084942927E-4</v>
      </c>
      <c r="AV81" s="253">
        <f t="shared" si="364"/>
        <v>4.025549741658585E-4</v>
      </c>
      <c r="AW81" s="253">
        <f t="shared" si="365"/>
        <v>4.0239233321925916E-4</v>
      </c>
      <c r="AX81" s="253">
        <f t="shared" si="366"/>
        <v>4.0222975798298588E-4</v>
      </c>
      <c r="AY81" s="253">
        <f t="shared" si="367"/>
        <v>7.2300411475878512E-5</v>
      </c>
      <c r="AZ81" s="253">
        <f t="shared" si="368"/>
        <v>7.2295184126436318E-5</v>
      </c>
      <c r="BA81" s="253">
        <f t="shared" si="369"/>
        <v>7.2289957154914042E-5</v>
      </c>
      <c r="BB81" s="253">
        <f t="shared" si="370"/>
        <v>7.2284730561200661E-5</v>
      </c>
      <c r="BC81" s="253">
        <f t="shared" si="371"/>
        <v>7.2279504345407197E-5</v>
      </c>
      <c r="BD81" s="253">
        <f t="shared" si="372"/>
        <v>7.2274278507533651E-5</v>
      </c>
      <c r="BE81" s="253">
        <f t="shared" si="373"/>
        <v>7.2269053047469001E-5</v>
      </c>
      <c r="BF81" s="253">
        <f t="shared" si="374"/>
        <v>7.2263827965213245E-5</v>
      </c>
      <c r="BG81" s="253">
        <f t="shared" si="375"/>
        <v>7.2258603260655363E-5</v>
      </c>
      <c r="BH81" s="253">
        <f t="shared" si="376"/>
        <v>7.2253378934017398E-5</v>
      </c>
      <c r="BI81" s="253">
        <f t="shared" si="377"/>
        <v>7.2248154984855262E-5</v>
      </c>
      <c r="BJ81" s="253">
        <f t="shared" si="378"/>
        <v>7.2242931413613043E-5</v>
      </c>
      <c r="BK81" s="253">
        <f t="shared" si="379"/>
        <v>1.1840966836595967E-5</v>
      </c>
      <c r="BL81" s="253">
        <f t="shared" si="380"/>
        <v>1.18408266280845E-5</v>
      </c>
      <c r="BM81" s="253">
        <f t="shared" si="381"/>
        <v>1.1840686421238367E-5</v>
      </c>
      <c r="BN81" s="253">
        <f t="shared" si="382"/>
        <v>1.184054621616859E-5</v>
      </c>
      <c r="BO81" s="253">
        <f t="shared" si="383"/>
        <v>1.1840406012542104E-5</v>
      </c>
      <c r="BP81" s="253">
        <f t="shared" si="384"/>
        <v>1.1840265810691974E-5</v>
      </c>
      <c r="BQ81" s="253">
        <f t="shared" si="385"/>
        <v>1.1840125610507179E-5</v>
      </c>
      <c r="BR81" s="253">
        <f t="shared" si="386"/>
        <v>1.1839985411987719E-5</v>
      </c>
      <c r="BS81" s="253">
        <f t="shared" si="387"/>
        <v>1.1839845215133593E-5</v>
      </c>
      <c r="BT81" s="253">
        <f t="shared" si="388"/>
        <v>1.1839705019944802E-5</v>
      </c>
      <c r="BU81" s="253">
        <f t="shared" si="389"/>
        <v>1.1839564826310323E-5</v>
      </c>
      <c r="BV81" s="253">
        <f t="shared" si="390"/>
        <v>1.18394246344522E-5</v>
      </c>
      <c r="BW81" s="253">
        <f t="shared" si="391"/>
        <v>1.8227585009134017E-6</v>
      </c>
      <c r="BX81" s="253">
        <f t="shared" si="392"/>
        <v>1.8227551785710006E-6</v>
      </c>
      <c r="BY81" s="253">
        <f t="shared" si="393"/>
        <v>1.8227518560065548E-6</v>
      </c>
      <c r="BZ81" s="253">
        <f t="shared" si="394"/>
        <v>1.8227485336641536E-6</v>
      </c>
      <c r="CA81" s="253">
        <f t="shared" si="395"/>
        <v>1.8227452110997078E-6</v>
      </c>
      <c r="CB81" s="253">
        <f t="shared" si="396"/>
        <v>1.8227418887573066E-6</v>
      </c>
      <c r="CC81" s="253">
        <f t="shared" si="397"/>
        <v>1.8227385664149054E-6</v>
      </c>
      <c r="CD81" s="253">
        <f t="shared" si="398"/>
        <v>1.8227352438504596E-6</v>
      </c>
      <c r="CE81" s="253">
        <f t="shared" si="399"/>
        <v>1.8227319215080584E-6</v>
      </c>
      <c r="CF81" s="253">
        <f t="shared" si="400"/>
        <v>1.8227285991656572E-6</v>
      </c>
      <c r="CG81" s="253">
        <f t="shared" si="401"/>
        <v>1.8227252767122337E-6</v>
      </c>
      <c r="CH81" s="253">
        <f t="shared" si="402"/>
        <v>1.8227219543698325E-6</v>
      </c>
      <c r="CI81" s="253">
        <f t="shared" si="403"/>
        <v>2.681085718991838E-7</v>
      </c>
      <c r="CJ81" s="253">
        <f t="shared" si="404"/>
        <v>2.6810850006775411E-7</v>
      </c>
      <c r="CK81" s="253">
        <f t="shared" si="405"/>
        <v>2.6810842812530211E-7</v>
      </c>
      <c r="CL81" s="253">
        <f t="shared" si="406"/>
        <v>2.6810835629387242E-7</v>
      </c>
      <c r="CM81" s="253">
        <f t="shared" si="407"/>
        <v>2.6810828435142042E-7</v>
      </c>
      <c r="CN81" s="253">
        <f t="shared" si="408"/>
        <v>2.6810821251999073E-7</v>
      </c>
      <c r="CO81" s="253">
        <f t="shared" si="409"/>
        <v>2.6810814057753873E-7</v>
      </c>
      <c r="CP81" s="253">
        <f t="shared" si="410"/>
        <v>2.6810806874610904E-7</v>
      </c>
      <c r="CQ81" s="253">
        <f t="shared" si="411"/>
        <v>2.6810799680365704E-7</v>
      </c>
      <c r="CR81" s="253">
        <f t="shared" si="412"/>
        <v>2.6810792497222735E-7</v>
      </c>
      <c r="CS81" s="253">
        <f t="shared" si="413"/>
        <v>2.6810785314079766E-7</v>
      </c>
      <c r="CT81" s="253">
        <f t="shared" si="414"/>
        <v>2.6810778119834566E-7</v>
      </c>
      <c r="CU81" s="253">
        <f t="shared" si="415"/>
        <v>3.8087952125565039E-8</v>
      </c>
      <c r="CV81" s="253">
        <f t="shared" si="416"/>
        <v>3.8087950793297409E-8</v>
      </c>
      <c r="CW81" s="253">
        <f t="shared" si="417"/>
        <v>3.8087949238985175E-8</v>
      </c>
      <c r="CX81" s="253">
        <f t="shared" si="418"/>
        <v>3.8087947795695243E-8</v>
      </c>
      <c r="CY81" s="253">
        <f t="shared" si="419"/>
        <v>3.8087946352405311E-8</v>
      </c>
      <c r="CZ81" s="253">
        <f t="shared" si="420"/>
        <v>3.8087944909115379E-8</v>
      </c>
      <c r="DA81" s="253">
        <f t="shared" si="421"/>
        <v>3.8087943465825447E-8</v>
      </c>
      <c r="DB81" s="253">
        <f t="shared" si="422"/>
        <v>3.8087941911513212E-8</v>
      </c>
      <c r="DC81" s="253">
        <f t="shared" si="423"/>
        <v>3.8087940579245583E-8</v>
      </c>
      <c r="DD81" s="253">
        <f t="shared" si="424"/>
        <v>3.8087939135955651E-8</v>
      </c>
      <c r="DE81" s="253">
        <f t="shared" si="425"/>
        <v>3.8087937581643416E-8</v>
      </c>
      <c r="DF81" s="253">
        <f t="shared" si="426"/>
        <v>3.8087936249375787E-8</v>
      </c>
      <c r="DG81" s="253">
        <f t="shared" si="427"/>
        <v>5.2643865933177381E-9</v>
      </c>
      <c r="DH81" s="253">
        <f t="shared" si="428"/>
        <v>5.2643864822954356E-9</v>
      </c>
      <c r="DI81" s="253">
        <f t="shared" si="429"/>
        <v>5.2643864822954356E-9</v>
      </c>
      <c r="DJ81" s="253">
        <f t="shared" si="430"/>
        <v>5.2643864822954356E-9</v>
      </c>
      <c r="DK81" s="253">
        <f t="shared" si="431"/>
        <v>5.2643864822954356E-9</v>
      </c>
      <c r="DL81" s="253">
        <f t="shared" si="432"/>
        <v>5.2643863712731331E-9</v>
      </c>
      <c r="DM81" s="253">
        <f t="shared" si="433"/>
        <v>5.2643864822954356E-9</v>
      </c>
      <c r="DN81" s="253">
        <f t="shared" si="434"/>
        <v>5.2643863712731331E-9</v>
      </c>
      <c r="DO81" s="253">
        <f t="shared" si="435"/>
        <v>5.2643862602508307E-9</v>
      </c>
      <c r="DP81" s="253">
        <f t="shared" si="436"/>
        <v>5.2643863712731331E-9</v>
      </c>
      <c r="DQ81" s="253">
        <f t="shared" si="437"/>
        <v>5.2643862602508307E-9</v>
      </c>
      <c r="DR81" s="253">
        <f t="shared" si="438"/>
        <v>5.2643862602508307E-9</v>
      </c>
      <c r="DS81" s="253">
        <f t="shared" si="439"/>
        <v>7.1164996118255885E-10</v>
      </c>
      <c r="DT81" s="260">
        <f t="shared" si="440"/>
        <v>7.1164996118255885E-10</v>
      </c>
      <c r="DU81" s="260">
        <f t="shared" si="441"/>
        <v>7.1164996118255885E-10</v>
      </c>
      <c r="DV81" s="260">
        <f t="shared" si="442"/>
        <v>7.1164996118255885E-10</v>
      </c>
      <c r="DW81" s="260">
        <f t="shared" si="443"/>
        <v>7.1164996118255885E-10</v>
      </c>
      <c r="DX81" s="260">
        <f t="shared" si="444"/>
        <v>7.1165007220486132E-10</v>
      </c>
      <c r="DY81" s="260">
        <f t="shared" si="445"/>
        <v>7.1164996118255885E-10</v>
      </c>
      <c r="DZ81" s="260">
        <f t="shared" si="446"/>
        <v>7.1164996118255885E-10</v>
      </c>
      <c r="EA81" s="260">
        <f t="shared" si="447"/>
        <v>7.1164996118255885E-10</v>
      </c>
      <c r="EB81" s="260">
        <f t="shared" si="448"/>
        <v>7.1164996118255885E-10</v>
      </c>
      <c r="EC81" s="260">
        <f t="shared" si="449"/>
        <v>7.1164996118255885E-10</v>
      </c>
      <c r="ED81" s="260">
        <f t="shared" si="450"/>
        <v>7.1164996118255885E-10</v>
      </c>
      <c r="EE81" s="253">
        <f t="shared" si="451"/>
        <v>9.4454777332941831E-11</v>
      </c>
      <c r="EF81" s="253">
        <f t="shared" ref="EF81:EP81" si="471">1-(1-$N29)^(EF$55/12)-(1-(1-$N29)^(EE$55/12))</f>
        <v>9.4454777332941831E-11</v>
      </c>
      <c r="EG81" s="253">
        <f t="shared" si="471"/>
        <v>9.4454777332941831E-11</v>
      </c>
      <c r="EH81" s="253">
        <f t="shared" si="471"/>
        <v>9.4454666310639368E-11</v>
      </c>
      <c r="EI81" s="253">
        <f t="shared" si="471"/>
        <v>9.4454777332941831E-11</v>
      </c>
      <c r="EJ81" s="253">
        <f t="shared" si="471"/>
        <v>9.4454777332941831E-11</v>
      </c>
      <c r="EK81" s="253">
        <f t="shared" si="471"/>
        <v>9.4454777332941831E-11</v>
      </c>
      <c r="EL81" s="253">
        <f t="shared" si="471"/>
        <v>9.4454777332941831E-11</v>
      </c>
      <c r="EM81" s="253">
        <f t="shared" si="471"/>
        <v>9.4454777332941831E-11</v>
      </c>
      <c r="EN81" s="253">
        <f t="shared" si="471"/>
        <v>9.4454666310639368E-11</v>
      </c>
      <c r="EO81" s="253">
        <f t="shared" si="471"/>
        <v>9.4454777332941831E-11</v>
      </c>
      <c r="EP81" s="253">
        <f t="shared" si="471"/>
        <v>9.4454777332941831E-11</v>
      </c>
      <c r="EQ81" s="253">
        <f t="shared" si="453"/>
        <v>1.2345124922319428E-11</v>
      </c>
      <c r="ER81" s="253">
        <f t="shared" ref="ER81:FB81" si="472">1-(1-$O29)^(ER$55/12)-(1-(1-$O29)^(EQ$55/12))</f>
        <v>1.2345124922319428E-11</v>
      </c>
      <c r="ES81" s="253">
        <f t="shared" si="472"/>
        <v>1.2345235944621891E-11</v>
      </c>
      <c r="ET81" s="253">
        <f t="shared" si="472"/>
        <v>1.2345124922319428E-11</v>
      </c>
      <c r="EU81" s="253">
        <f t="shared" si="472"/>
        <v>1.2345124922319428E-11</v>
      </c>
      <c r="EV81" s="253">
        <f t="shared" si="472"/>
        <v>1.2345124922319428E-11</v>
      </c>
      <c r="EW81" s="253">
        <f t="shared" si="472"/>
        <v>1.2345124922319428E-11</v>
      </c>
      <c r="EX81" s="253">
        <f t="shared" si="472"/>
        <v>1.2345124922319428E-11</v>
      </c>
      <c r="EY81" s="253">
        <f t="shared" si="472"/>
        <v>1.2345124922319428E-11</v>
      </c>
      <c r="EZ81" s="253">
        <f t="shared" si="472"/>
        <v>1.2345235944621891E-11</v>
      </c>
      <c r="FA81" s="253">
        <f t="shared" si="472"/>
        <v>1.2345124922319428E-11</v>
      </c>
      <c r="FB81" s="253">
        <f t="shared" si="472"/>
        <v>1.2345124922319428E-11</v>
      </c>
      <c r="FC81" s="253">
        <f t="shared" si="455"/>
        <v>1.5925039065223245E-12</v>
      </c>
      <c r="FD81" s="253">
        <f t="shared" ref="FD81:FN81" si="473">1-(1-$P29)^(FD$55/12)-(1-(1-$P29)^(FC$55/12))</f>
        <v>1.5925039065223245E-12</v>
      </c>
      <c r="FE81" s="253">
        <f t="shared" si="473"/>
        <v>1.5925039065223245E-12</v>
      </c>
      <c r="FF81" s="253">
        <f t="shared" si="473"/>
        <v>1.592392884219862E-12</v>
      </c>
      <c r="FG81" s="253">
        <f t="shared" si="473"/>
        <v>1.5925039065223245E-12</v>
      </c>
      <c r="FH81" s="253">
        <f t="shared" si="473"/>
        <v>1.5925039065223245E-12</v>
      </c>
      <c r="FI81" s="253">
        <f t="shared" si="473"/>
        <v>1.5925039065223245E-12</v>
      </c>
      <c r="FJ81" s="253">
        <f t="shared" si="473"/>
        <v>1.5925039065223245E-12</v>
      </c>
      <c r="FK81" s="253">
        <f t="shared" si="473"/>
        <v>1.592392884219862E-12</v>
      </c>
      <c r="FL81" s="253">
        <f t="shared" si="473"/>
        <v>1.5925039065223245E-12</v>
      </c>
      <c r="FM81" s="253">
        <f t="shared" si="473"/>
        <v>1.5925039065223245E-12</v>
      </c>
      <c r="FN81" s="253">
        <f t="shared" si="473"/>
        <v>1.5925039065223245E-12</v>
      </c>
      <c r="FO81" s="253">
        <f t="shared" si="457"/>
        <v>2.0317081350640365E-13</v>
      </c>
      <c r="FP81" s="253">
        <f t="shared" ref="FP81:FZ81" si="474">1-(1-$Q29)^(FP$55/12)-(1-(1-$Q29)^(FO$55/12))</f>
        <v>2.0305979120394113E-13</v>
      </c>
      <c r="FQ81" s="253">
        <f t="shared" si="474"/>
        <v>2.0305979120394113E-13</v>
      </c>
      <c r="FR81" s="253">
        <f t="shared" si="474"/>
        <v>2.0317081350640365E-13</v>
      </c>
      <c r="FS81" s="253">
        <f t="shared" si="474"/>
        <v>2.0317081350640365E-13</v>
      </c>
      <c r="FT81" s="253">
        <f t="shared" si="474"/>
        <v>2.0305979120394113E-13</v>
      </c>
      <c r="FU81" s="253">
        <f t="shared" si="474"/>
        <v>2.0305979120394113E-13</v>
      </c>
      <c r="FV81" s="253">
        <f t="shared" si="474"/>
        <v>2.0317081350640365E-13</v>
      </c>
      <c r="FW81" s="253">
        <f t="shared" si="474"/>
        <v>2.0317081350640365E-13</v>
      </c>
      <c r="FX81" s="253">
        <f t="shared" si="474"/>
        <v>2.0305979120394113E-13</v>
      </c>
      <c r="FY81" s="253">
        <f t="shared" si="474"/>
        <v>2.0305979120394113E-13</v>
      </c>
      <c r="FZ81" s="253">
        <f t="shared" si="474"/>
        <v>2.0317081350640365E-13</v>
      </c>
    </row>
    <row r="82" spans="2:182" x14ac:dyDescent="0.2">
      <c r="B82" s="245" t="s">
        <v>552</v>
      </c>
      <c r="C82" s="259">
        <f t="shared" si="319"/>
        <v>4.2908179444994587E-2</v>
      </c>
      <c r="D82" s="259">
        <f t="shared" si="320"/>
        <v>4.1067067581710748E-2</v>
      </c>
      <c r="E82" s="259">
        <f t="shared" si="321"/>
        <v>3.9304954476634957E-2</v>
      </c>
      <c r="F82" s="259">
        <f t="shared" si="322"/>
        <v>3.7618450436874173E-2</v>
      </c>
      <c r="G82" s="259">
        <f t="shared" si="323"/>
        <v>3.6004311215086182E-2</v>
      </c>
      <c r="H82" s="259">
        <f t="shared" si="324"/>
        <v>3.445943176867583E-2</v>
      </c>
      <c r="I82" s="259">
        <f t="shared" si="325"/>
        <v>3.298084028677295E-2</v>
      </c>
      <c r="J82" s="259">
        <f t="shared" si="326"/>
        <v>3.1565692473501272E-2</v>
      </c>
      <c r="K82" s="259">
        <f t="shared" si="327"/>
        <v>3.0211266076542787E-2</v>
      </c>
      <c r="L82" s="259">
        <f t="shared" si="328"/>
        <v>2.8914955650470087E-2</v>
      </c>
      <c r="M82" s="259">
        <f t="shared" si="329"/>
        <v>2.7674267544775644E-2</v>
      </c>
      <c r="N82" s="259">
        <f t="shared" si="330"/>
        <v>2.6486815106955608E-2</v>
      </c>
      <c r="O82" s="259">
        <f t="shared" si="331"/>
        <v>5.7290444254517459E-3</v>
      </c>
      <c r="P82" s="253">
        <f t="shared" si="332"/>
        <v>5.6962224754230073E-3</v>
      </c>
      <c r="Q82" s="253">
        <f t="shared" si="333"/>
        <v>5.6635885638040007E-3</v>
      </c>
      <c r="R82" s="253">
        <f t="shared" si="334"/>
        <v>5.6311416133144609E-3</v>
      </c>
      <c r="S82" s="253">
        <f t="shared" si="335"/>
        <v>5.598880552845853E-3</v>
      </c>
      <c r="T82" s="253">
        <f t="shared" si="336"/>
        <v>5.5668043174257331E-3</v>
      </c>
      <c r="U82" s="253">
        <f t="shared" si="337"/>
        <v>5.5349118481834436E-3</v>
      </c>
      <c r="V82" s="253">
        <f t="shared" si="338"/>
        <v>5.5032020923142522E-3</v>
      </c>
      <c r="W82" s="253">
        <f t="shared" si="339"/>
        <v>5.4716740030451572E-3</v>
      </c>
      <c r="X82" s="253">
        <f t="shared" si="340"/>
        <v>5.4403265396000267E-3</v>
      </c>
      <c r="Y82" s="253">
        <f t="shared" si="341"/>
        <v>5.4091586671658476E-3</v>
      </c>
      <c r="Z82" s="253">
        <f t="shared" si="342"/>
        <v>5.3781693568571987E-3</v>
      </c>
      <c r="AA82" s="253">
        <f t="shared" si="343"/>
        <v>4.210361265133411E-5</v>
      </c>
      <c r="AB82" s="253">
        <f t="shared" si="344"/>
        <v>4.2101839937025431E-5</v>
      </c>
      <c r="AC82" s="253">
        <f t="shared" si="345"/>
        <v>4.2100067297545785E-5</v>
      </c>
      <c r="AD82" s="253">
        <f t="shared" si="346"/>
        <v>4.2098294732673125E-5</v>
      </c>
      <c r="AE82" s="253">
        <f t="shared" si="347"/>
        <v>4.209652224229643E-5</v>
      </c>
      <c r="AF82" s="253">
        <f t="shared" si="348"/>
        <v>4.2094749826637745E-5</v>
      </c>
      <c r="AG82" s="253">
        <f t="shared" si="349"/>
        <v>4.2092977485586047E-5</v>
      </c>
      <c r="AH82" s="253">
        <f t="shared" si="350"/>
        <v>4.2091205219141337E-5</v>
      </c>
      <c r="AI82" s="253">
        <f t="shared" si="351"/>
        <v>4.2089433027414636E-5</v>
      </c>
      <c r="AJ82" s="253">
        <f t="shared" si="352"/>
        <v>4.2087660910183899E-5</v>
      </c>
      <c r="AK82" s="253">
        <f t="shared" si="353"/>
        <v>4.2085888867671173E-5</v>
      </c>
      <c r="AL82" s="253">
        <f t="shared" si="354"/>
        <v>4.2084116899654411E-5</v>
      </c>
      <c r="AM82" s="253">
        <f t="shared" si="355"/>
        <v>9.092408448374556E-8</v>
      </c>
      <c r="AN82" s="253">
        <f t="shared" si="356"/>
        <v>9.0924076268095178E-8</v>
      </c>
      <c r="AO82" s="253">
        <f t="shared" si="357"/>
        <v>9.0924067941422493E-8</v>
      </c>
      <c r="AP82" s="253">
        <f t="shared" si="358"/>
        <v>9.0924059614749808E-8</v>
      </c>
      <c r="AQ82" s="253">
        <f t="shared" si="359"/>
        <v>9.0924051510121728E-8</v>
      </c>
      <c r="AR82" s="253">
        <f t="shared" si="360"/>
        <v>9.0924043072426741E-8</v>
      </c>
      <c r="AS82" s="253">
        <f t="shared" si="361"/>
        <v>9.0924034967798661E-8</v>
      </c>
      <c r="AT82" s="253">
        <f t="shared" si="362"/>
        <v>9.0924026530103674E-8</v>
      </c>
      <c r="AU82" s="253">
        <f t="shared" si="363"/>
        <v>9.0924018425475595E-8</v>
      </c>
      <c r="AV82" s="253">
        <f t="shared" si="364"/>
        <v>9.092401009880291E-8</v>
      </c>
      <c r="AW82" s="253">
        <f t="shared" si="365"/>
        <v>9.0924001772130225E-8</v>
      </c>
      <c r="AX82" s="253">
        <f t="shared" si="366"/>
        <v>9.0923993556479843E-8</v>
      </c>
      <c r="AY82" s="253">
        <f t="shared" si="367"/>
        <v>9.8704378004299542E-11</v>
      </c>
      <c r="AZ82" s="253">
        <f t="shared" si="368"/>
        <v>9.8704378004299542E-11</v>
      </c>
      <c r="BA82" s="253">
        <f t="shared" si="369"/>
        <v>9.8704378004299542E-11</v>
      </c>
      <c r="BB82" s="253">
        <f t="shared" si="370"/>
        <v>9.8704378004299542E-11</v>
      </c>
      <c r="BC82" s="253">
        <f t="shared" si="371"/>
        <v>9.8704378004299542E-11</v>
      </c>
      <c r="BD82" s="253">
        <f t="shared" si="372"/>
        <v>9.8704378004299542E-11</v>
      </c>
      <c r="BE82" s="253">
        <f t="shared" si="373"/>
        <v>9.8704378004299542E-11</v>
      </c>
      <c r="BF82" s="253">
        <f t="shared" si="374"/>
        <v>9.8704378004299542E-11</v>
      </c>
      <c r="BG82" s="253">
        <f t="shared" si="375"/>
        <v>9.8704378004299542E-11</v>
      </c>
      <c r="BH82" s="253">
        <f t="shared" si="376"/>
        <v>9.8704378004299542E-11</v>
      </c>
      <c r="BI82" s="253">
        <f t="shared" si="377"/>
        <v>9.8704378004299542E-11</v>
      </c>
      <c r="BJ82" s="253">
        <f t="shared" si="378"/>
        <v>9.8704378004299542E-11</v>
      </c>
      <c r="BK82" s="253">
        <f t="shared" si="379"/>
        <v>6.9388939039072284E-14</v>
      </c>
      <c r="BL82" s="253">
        <f t="shared" si="380"/>
        <v>6.9277916736609768E-14</v>
      </c>
      <c r="BM82" s="253">
        <f t="shared" si="381"/>
        <v>6.9388939039072284E-14</v>
      </c>
      <c r="BN82" s="253">
        <f t="shared" si="382"/>
        <v>6.9277916736609768E-14</v>
      </c>
      <c r="BO82" s="253">
        <f t="shared" si="383"/>
        <v>6.9388939039072284E-14</v>
      </c>
      <c r="BP82" s="253">
        <f t="shared" si="384"/>
        <v>6.9388939039072284E-14</v>
      </c>
      <c r="BQ82" s="253">
        <f t="shared" si="385"/>
        <v>6.9277916736609768E-14</v>
      </c>
      <c r="BR82" s="253">
        <f t="shared" si="386"/>
        <v>6.9388939039072284E-14</v>
      </c>
      <c r="BS82" s="253">
        <f t="shared" si="387"/>
        <v>6.9277916736609768E-14</v>
      </c>
      <c r="BT82" s="253">
        <f t="shared" si="388"/>
        <v>6.9388939039072284E-14</v>
      </c>
      <c r="BU82" s="253">
        <f t="shared" si="389"/>
        <v>6.9277916736609768E-14</v>
      </c>
      <c r="BV82" s="253">
        <f t="shared" si="390"/>
        <v>6.9388939039072284E-14</v>
      </c>
      <c r="BW82" s="253">
        <f t="shared" si="391"/>
        <v>0</v>
      </c>
      <c r="BX82" s="253">
        <f t="shared" si="392"/>
        <v>1.1102230246251565E-16</v>
      </c>
      <c r="BY82" s="253">
        <f t="shared" si="393"/>
        <v>0</v>
      </c>
      <c r="BZ82" s="253">
        <f t="shared" si="394"/>
        <v>0</v>
      </c>
      <c r="CA82" s="253">
        <f t="shared" si="395"/>
        <v>1.1102230246251565E-16</v>
      </c>
      <c r="CB82" s="253">
        <f t="shared" si="396"/>
        <v>0</v>
      </c>
      <c r="CC82" s="253">
        <f t="shared" si="397"/>
        <v>0</v>
      </c>
      <c r="CD82" s="253">
        <f t="shared" si="398"/>
        <v>1.1102230246251565E-16</v>
      </c>
      <c r="CE82" s="253">
        <f t="shared" si="399"/>
        <v>0</v>
      </c>
      <c r="CF82" s="253">
        <f t="shared" si="400"/>
        <v>0</v>
      </c>
      <c r="CG82" s="253">
        <f t="shared" si="401"/>
        <v>1.1102230246251565E-16</v>
      </c>
      <c r="CH82" s="253">
        <f t="shared" si="402"/>
        <v>0</v>
      </c>
      <c r="CI82" s="253">
        <f t="shared" si="403"/>
        <v>0</v>
      </c>
      <c r="CJ82" s="253">
        <f t="shared" si="404"/>
        <v>0</v>
      </c>
      <c r="CK82" s="253">
        <f t="shared" si="405"/>
        <v>0</v>
      </c>
      <c r="CL82" s="253">
        <f t="shared" si="406"/>
        <v>0</v>
      </c>
      <c r="CM82" s="253">
        <f t="shared" si="407"/>
        <v>0</v>
      </c>
      <c r="CN82" s="253">
        <f t="shared" si="408"/>
        <v>0</v>
      </c>
      <c r="CO82" s="253">
        <f t="shared" si="409"/>
        <v>0</v>
      </c>
      <c r="CP82" s="253">
        <f t="shared" si="410"/>
        <v>0</v>
      </c>
      <c r="CQ82" s="253">
        <f t="shared" si="411"/>
        <v>0</v>
      </c>
      <c r="CR82" s="253">
        <f t="shared" si="412"/>
        <v>0</v>
      </c>
      <c r="CS82" s="253">
        <f t="shared" si="413"/>
        <v>0</v>
      </c>
      <c r="CT82" s="253">
        <f t="shared" si="414"/>
        <v>0</v>
      </c>
      <c r="CU82" s="253">
        <f t="shared" si="415"/>
        <v>0</v>
      </c>
      <c r="CV82" s="253">
        <f t="shared" si="416"/>
        <v>0</v>
      </c>
      <c r="CW82" s="253">
        <f t="shared" si="417"/>
        <v>0</v>
      </c>
      <c r="CX82" s="253">
        <f t="shared" si="418"/>
        <v>0</v>
      </c>
      <c r="CY82" s="253">
        <f t="shared" si="419"/>
        <v>0</v>
      </c>
      <c r="CZ82" s="253">
        <f t="shared" si="420"/>
        <v>0</v>
      </c>
      <c r="DA82" s="253">
        <f t="shared" si="421"/>
        <v>0</v>
      </c>
      <c r="DB82" s="253">
        <f t="shared" si="422"/>
        <v>0</v>
      </c>
      <c r="DC82" s="253">
        <f t="shared" si="423"/>
        <v>0</v>
      </c>
      <c r="DD82" s="253">
        <f t="shared" si="424"/>
        <v>0</v>
      </c>
      <c r="DE82" s="253">
        <f t="shared" si="425"/>
        <v>0</v>
      </c>
      <c r="DF82" s="253">
        <f t="shared" si="426"/>
        <v>0</v>
      </c>
      <c r="DG82" s="253">
        <f t="shared" si="427"/>
        <v>0</v>
      </c>
      <c r="DH82" s="253">
        <f t="shared" si="428"/>
        <v>0</v>
      </c>
      <c r="DI82" s="253">
        <f t="shared" si="429"/>
        <v>0</v>
      </c>
      <c r="DJ82" s="253">
        <f t="shared" si="430"/>
        <v>0</v>
      </c>
      <c r="DK82" s="253">
        <f t="shared" si="431"/>
        <v>0</v>
      </c>
      <c r="DL82" s="253">
        <f t="shared" si="432"/>
        <v>0</v>
      </c>
      <c r="DM82" s="253">
        <f t="shared" si="433"/>
        <v>0</v>
      </c>
      <c r="DN82" s="253">
        <f t="shared" si="434"/>
        <v>0</v>
      </c>
      <c r="DO82" s="253">
        <f t="shared" si="435"/>
        <v>0</v>
      </c>
      <c r="DP82" s="253">
        <f t="shared" si="436"/>
        <v>0</v>
      </c>
      <c r="DQ82" s="253">
        <f t="shared" si="437"/>
        <v>0</v>
      </c>
      <c r="DR82" s="253">
        <f t="shared" si="438"/>
        <v>0</v>
      </c>
      <c r="DS82" s="253">
        <f t="shared" si="439"/>
        <v>0</v>
      </c>
      <c r="DT82" s="260">
        <f t="shared" si="440"/>
        <v>0</v>
      </c>
      <c r="DU82" s="260">
        <f t="shared" si="441"/>
        <v>0</v>
      </c>
      <c r="DV82" s="260">
        <f t="shared" si="442"/>
        <v>0</v>
      </c>
      <c r="DW82" s="260">
        <f t="shared" si="443"/>
        <v>0</v>
      </c>
      <c r="DX82" s="260">
        <f t="shared" si="444"/>
        <v>0</v>
      </c>
      <c r="DY82" s="260">
        <f t="shared" si="445"/>
        <v>0</v>
      </c>
      <c r="DZ82" s="260">
        <f t="shared" si="446"/>
        <v>0</v>
      </c>
      <c r="EA82" s="260">
        <f t="shared" si="447"/>
        <v>0</v>
      </c>
      <c r="EB82" s="260">
        <f t="shared" si="448"/>
        <v>0</v>
      </c>
      <c r="EC82" s="260">
        <f t="shared" si="449"/>
        <v>0</v>
      </c>
      <c r="ED82" s="260">
        <f t="shared" si="450"/>
        <v>0</v>
      </c>
      <c r="EE82" s="253">
        <f t="shared" si="451"/>
        <v>0</v>
      </c>
      <c r="EF82" s="253">
        <f t="shared" ref="EF82:EP82" si="475">1-(1-$N30)^(EF$55/12)-(1-(1-$N30)^(EE$55/12))</f>
        <v>0</v>
      </c>
      <c r="EG82" s="253">
        <f t="shared" si="475"/>
        <v>0</v>
      </c>
      <c r="EH82" s="253">
        <f t="shared" si="475"/>
        <v>0</v>
      </c>
      <c r="EI82" s="253">
        <f t="shared" si="475"/>
        <v>0</v>
      </c>
      <c r="EJ82" s="253">
        <f t="shared" si="475"/>
        <v>0</v>
      </c>
      <c r="EK82" s="253">
        <f t="shared" si="475"/>
        <v>0</v>
      </c>
      <c r="EL82" s="253">
        <f t="shared" si="475"/>
        <v>0</v>
      </c>
      <c r="EM82" s="253">
        <f t="shared" si="475"/>
        <v>0</v>
      </c>
      <c r="EN82" s="253">
        <f t="shared" si="475"/>
        <v>0</v>
      </c>
      <c r="EO82" s="253">
        <f t="shared" si="475"/>
        <v>0</v>
      </c>
      <c r="EP82" s="253">
        <f t="shared" si="475"/>
        <v>0</v>
      </c>
      <c r="EQ82" s="253">
        <f t="shared" si="453"/>
        <v>0</v>
      </c>
      <c r="ER82" s="253">
        <f t="shared" ref="ER82:FB82" si="476">1-(1-$O30)^(ER$55/12)-(1-(1-$O30)^(EQ$55/12))</f>
        <v>0</v>
      </c>
      <c r="ES82" s="253">
        <f t="shared" si="476"/>
        <v>0</v>
      </c>
      <c r="ET82" s="253">
        <f t="shared" si="476"/>
        <v>0</v>
      </c>
      <c r="EU82" s="253">
        <f t="shared" si="476"/>
        <v>0</v>
      </c>
      <c r="EV82" s="253">
        <f t="shared" si="476"/>
        <v>0</v>
      </c>
      <c r="EW82" s="253">
        <f t="shared" si="476"/>
        <v>0</v>
      </c>
      <c r="EX82" s="253">
        <f t="shared" si="476"/>
        <v>0</v>
      </c>
      <c r="EY82" s="253">
        <f t="shared" si="476"/>
        <v>0</v>
      </c>
      <c r="EZ82" s="253">
        <f t="shared" si="476"/>
        <v>0</v>
      </c>
      <c r="FA82" s="253">
        <f t="shared" si="476"/>
        <v>0</v>
      </c>
      <c r="FB82" s="253">
        <f t="shared" si="476"/>
        <v>0</v>
      </c>
      <c r="FC82" s="253">
        <f t="shared" si="455"/>
        <v>0</v>
      </c>
      <c r="FD82" s="253">
        <f t="shared" ref="FD82:FN82" si="477">1-(1-$P30)^(FD$55/12)-(1-(1-$P30)^(FC$55/12))</f>
        <v>0</v>
      </c>
      <c r="FE82" s="253">
        <f t="shared" si="477"/>
        <v>0</v>
      </c>
      <c r="FF82" s="253">
        <f t="shared" si="477"/>
        <v>0</v>
      </c>
      <c r="FG82" s="253">
        <f t="shared" si="477"/>
        <v>0</v>
      </c>
      <c r="FH82" s="253">
        <f t="shared" si="477"/>
        <v>0</v>
      </c>
      <c r="FI82" s="253">
        <f t="shared" si="477"/>
        <v>0</v>
      </c>
      <c r="FJ82" s="253">
        <f t="shared" si="477"/>
        <v>0</v>
      </c>
      <c r="FK82" s="253">
        <f t="shared" si="477"/>
        <v>0</v>
      </c>
      <c r="FL82" s="253">
        <f t="shared" si="477"/>
        <v>0</v>
      </c>
      <c r="FM82" s="253">
        <f t="shared" si="477"/>
        <v>0</v>
      </c>
      <c r="FN82" s="253">
        <f t="shared" si="477"/>
        <v>0</v>
      </c>
      <c r="FO82" s="253">
        <f t="shared" si="457"/>
        <v>0</v>
      </c>
      <c r="FP82" s="253">
        <f t="shared" ref="FP82:FZ82" si="478">1-(1-$Q30)^(FP$55/12)-(1-(1-$Q30)^(FO$55/12))</f>
        <v>0</v>
      </c>
      <c r="FQ82" s="253">
        <f t="shared" si="478"/>
        <v>0</v>
      </c>
      <c r="FR82" s="253">
        <f t="shared" si="478"/>
        <v>0</v>
      </c>
      <c r="FS82" s="253">
        <f t="shared" si="478"/>
        <v>0</v>
      </c>
      <c r="FT82" s="253">
        <f t="shared" si="478"/>
        <v>0</v>
      </c>
      <c r="FU82" s="253">
        <f t="shared" si="478"/>
        <v>0</v>
      </c>
      <c r="FV82" s="253">
        <f t="shared" si="478"/>
        <v>0</v>
      </c>
      <c r="FW82" s="253">
        <f t="shared" si="478"/>
        <v>0</v>
      </c>
      <c r="FX82" s="253">
        <f t="shared" si="478"/>
        <v>0</v>
      </c>
      <c r="FY82" s="253">
        <f t="shared" si="478"/>
        <v>0</v>
      </c>
      <c r="FZ82" s="253">
        <f t="shared" si="478"/>
        <v>0</v>
      </c>
    </row>
    <row r="83" spans="2:182" x14ac:dyDescent="0.2">
      <c r="B83" s="245" t="s">
        <v>553</v>
      </c>
      <c r="C83" s="259">
        <f t="shared" si="319"/>
        <v>0.12551458422833284</v>
      </c>
      <c r="D83" s="259">
        <f t="shared" si="320"/>
        <v>0.10976067337432172</v>
      </c>
      <c r="E83" s="259">
        <f t="shared" si="321"/>
        <v>9.5984108091121789E-2</v>
      </c>
      <c r="F83" s="259">
        <f t="shared" si="322"/>
        <v>8.3936702671537189E-2</v>
      </c>
      <c r="G83" s="259">
        <f t="shared" si="323"/>
        <v>7.3401422334222088E-2</v>
      </c>
      <c r="H83" s="259">
        <f t="shared" si="324"/>
        <v>6.4188473328173901E-2</v>
      </c>
      <c r="I83" s="259">
        <f t="shared" si="325"/>
        <v>5.6131883786136871E-2</v>
      </c>
      <c r="J83" s="259">
        <f t="shared" si="326"/>
        <v>4.9086513730766557E-2</v>
      </c>
      <c r="K83" s="259">
        <f t="shared" si="327"/>
        <v>4.2925440368631218E-2</v>
      </c>
      <c r="L83" s="259">
        <f t="shared" si="328"/>
        <v>3.7537671567944297E-2</v>
      </c>
      <c r="M83" s="259">
        <f t="shared" si="329"/>
        <v>3.2826146328194028E-2</v>
      </c>
      <c r="N83" s="259">
        <f t="shared" si="330"/>
        <v>2.870598621999243E-2</v>
      </c>
      <c r="O83" s="259">
        <f t="shared" si="331"/>
        <v>1.8423510408790644E-2</v>
      </c>
      <c r="P83" s="253">
        <f t="shared" si="332"/>
        <v>1.8084084673007816E-2</v>
      </c>
      <c r="Q83" s="253">
        <f t="shared" si="333"/>
        <v>1.7750912350801284E-2</v>
      </c>
      <c r="R83" s="253">
        <f t="shared" si="334"/>
        <v>1.7423878232340706E-2</v>
      </c>
      <c r="S83" s="253">
        <f t="shared" si="335"/>
        <v>1.7102869230365636E-2</v>
      </c>
      <c r="T83" s="253">
        <f t="shared" si="336"/>
        <v>1.6787774341079809E-2</v>
      </c>
      <c r="U83" s="253">
        <f t="shared" si="337"/>
        <v>1.6478484605766619E-2</v>
      </c>
      <c r="V83" s="253">
        <f t="shared" si="338"/>
        <v>1.6174893073111041E-2</v>
      </c>
      <c r="W83" s="253">
        <f t="shared" si="339"/>
        <v>1.5876894762217542E-2</v>
      </c>
      <c r="X83" s="253">
        <f t="shared" si="340"/>
        <v>1.5584386626306679E-2</v>
      </c>
      <c r="Y83" s="253">
        <f t="shared" si="341"/>
        <v>1.5297267517082158E-2</v>
      </c>
      <c r="Z83" s="253">
        <f t="shared" si="342"/>
        <v>1.5015438149755145E-2</v>
      </c>
      <c r="AA83" s="253">
        <f t="shared" si="343"/>
        <v>0</v>
      </c>
      <c r="AB83" s="253">
        <f t="shared" si="344"/>
        <v>0</v>
      </c>
      <c r="AC83" s="253">
        <f t="shared" si="345"/>
        <v>0</v>
      </c>
      <c r="AD83" s="253">
        <f t="shared" si="346"/>
        <v>0</v>
      </c>
      <c r="AE83" s="253">
        <f t="shared" si="347"/>
        <v>0</v>
      </c>
      <c r="AF83" s="253">
        <f t="shared" si="348"/>
        <v>0</v>
      </c>
      <c r="AG83" s="253">
        <f t="shared" si="349"/>
        <v>0</v>
      </c>
      <c r="AH83" s="253">
        <f t="shared" si="350"/>
        <v>0</v>
      </c>
      <c r="AI83" s="253">
        <f t="shared" si="351"/>
        <v>0</v>
      </c>
      <c r="AJ83" s="253">
        <f t="shared" si="352"/>
        <v>0</v>
      </c>
      <c r="AK83" s="253">
        <f t="shared" si="353"/>
        <v>0</v>
      </c>
      <c r="AL83" s="253">
        <f t="shared" si="354"/>
        <v>0</v>
      </c>
      <c r="AM83" s="253">
        <f t="shared" si="355"/>
        <v>0</v>
      </c>
      <c r="AN83" s="253">
        <f t="shared" si="356"/>
        <v>0</v>
      </c>
      <c r="AO83" s="253">
        <f t="shared" si="357"/>
        <v>0</v>
      </c>
      <c r="AP83" s="253">
        <f t="shared" si="358"/>
        <v>0</v>
      </c>
      <c r="AQ83" s="253">
        <f t="shared" si="359"/>
        <v>0</v>
      </c>
      <c r="AR83" s="253">
        <f t="shared" si="360"/>
        <v>0</v>
      </c>
      <c r="AS83" s="253">
        <f t="shared" si="361"/>
        <v>0</v>
      </c>
      <c r="AT83" s="253">
        <f t="shared" si="362"/>
        <v>0</v>
      </c>
      <c r="AU83" s="253">
        <f t="shared" si="363"/>
        <v>0</v>
      </c>
      <c r="AV83" s="253">
        <f t="shared" si="364"/>
        <v>0</v>
      </c>
      <c r="AW83" s="253">
        <f t="shared" si="365"/>
        <v>0</v>
      </c>
      <c r="AX83" s="253">
        <f t="shared" si="366"/>
        <v>0</v>
      </c>
      <c r="AY83" s="253">
        <f t="shared" si="367"/>
        <v>0</v>
      </c>
      <c r="AZ83" s="253">
        <f t="shared" si="368"/>
        <v>0</v>
      </c>
      <c r="BA83" s="253">
        <f t="shared" si="369"/>
        <v>0</v>
      </c>
      <c r="BB83" s="253">
        <f t="shared" si="370"/>
        <v>0</v>
      </c>
      <c r="BC83" s="253">
        <f t="shared" si="371"/>
        <v>0</v>
      </c>
      <c r="BD83" s="253">
        <f t="shared" si="372"/>
        <v>0</v>
      </c>
      <c r="BE83" s="253">
        <f t="shared" si="373"/>
        <v>0</v>
      </c>
      <c r="BF83" s="253">
        <f t="shared" si="374"/>
        <v>0</v>
      </c>
      <c r="BG83" s="253">
        <f t="shared" si="375"/>
        <v>0</v>
      </c>
      <c r="BH83" s="253">
        <f t="shared" si="376"/>
        <v>0</v>
      </c>
      <c r="BI83" s="253">
        <f t="shared" si="377"/>
        <v>0</v>
      </c>
      <c r="BJ83" s="253">
        <f t="shared" si="378"/>
        <v>0</v>
      </c>
      <c r="BK83" s="253">
        <f t="shared" si="379"/>
        <v>0</v>
      </c>
      <c r="BL83" s="253">
        <f t="shared" si="380"/>
        <v>0</v>
      </c>
      <c r="BM83" s="253">
        <f t="shared" si="381"/>
        <v>0</v>
      </c>
      <c r="BN83" s="253">
        <f t="shared" si="382"/>
        <v>0</v>
      </c>
      <c r="BO83" s="253">
        <f t="shared" si="383"/>
        <v>0</v>
      </c>
      <c r="BP83" s="253">
        <f t="shared" si="384"/>
        <v>0</v>
      </c>
      <c r="BQ83" s="253">
        <f t="shared" si="385"/>
        <v>0</v>
      </c>
      <c r="BR83" s="253">
        <f t="shared" si="386"/>
        <v>0</v>
      </c>
      <c r="BS83" s="253">
        <f t="shared" si="387"/>
        <v>0</v>
      </c>
      <c r="BT83" s="253">
        <f t="shared" si="388"/>
        <v>0</v>
      </c>
      <c r="BU83" s="253">
        <f t="shared" si="389"/>
        <v>0</v>
      </c>
      <c r="BV83" s="253">
        <f t="shared" si="390"/>
        <v>0</v>
      </c>
      <c r="BW83" s="253">
        <f t="shared" si="391"/>
        <v>0</v>
      </c>
      <c r="BX83" s="253">
        <f t="shared" si="392"/>
        <v>0</v>
      </c>
      <c r="BY83" s="253">
        <f t="shared" si="393"/>
        <v>0</v>
      </c>
      <c r="BZ83" s="253">
        <f t="shared" si="394"/>
        <v>0</v>
      </c>
      <c r="CA83" s="253">
        <f t="shared" si="395"/>
        <v>0</v>
      </c>
      <c r="CB83" s="253">
        <f t="shared" si="396"/>
        <v>0</v>
      </c>
      <c r="CC83" s="253">
        <f t="shared" si="397"/>
        <v>0</v>
      </c>
      <c r="CD83" s="253">
        <f t="shared" si="398"/>
        <v>0</v>
      </c>
      <c r="CE83" s="253">
        <f t="shared" si="399"/>
        <v>0</v>
      </c>
      <c r="CF83" s="253">
        <f t="shared" si="400"/>
        <v>0</v>
      </c>
      <c r="CG83" s="253">
        <f t="shared" si="401"/>
        <v>0</v>
      </c>
      <c r="CH83" s="253">
        <f t="shared" si="402"/>
        <v>0</v>
      </c>
      <c r="CI83" s="253">
        <f t="shared" si="403"/>
        <v>0</v>
      </c>
      <c r="CJ83" s="253">
        <f t="shared" si="404"/>
        <v>0</v>
      </c>
      <c r="CK83" s="253">
        <f t="shared" si="405"/>
        <v>0</v>
      </c>
      <c r="CL83" s="253">
        <f t="shared" si="406"/>
        <v>0</v>
      </c>
      <c r="CM83" s="253">
        <f t="shared" si="407"/>
        <v>0</v>
      </c>
      <c r="CN83" s="253">
        <f t="shared" si="408"/>
        <v>0</v>
      </c>
      <c r="CO83" s="253">
        <f t="shared" si="409"/>
        <v>0</v>
      </c>
      <c r="CP83" s="253">
        <f t="shared" si="410"/>
        <v>0</v>
      </c>
      <c r="CQ83" s="253">
        <f t="shared" si="411"/>
        <v>0</v>
      </c>
      <c r="CR83" s="253">
        <f t="shared" si="412"/>
        <v>0</v>
      </c>
      <c r="CS83" s="253">
        <f t="shared" si="413"/>
        <v>0</v>
      </c>
      <c r="CT83" s="253">
        <f t="shared" si="414"/>
        <v>0</v>
      </c>
      <c r="CU83" s="253">
        <f t="shared" si="415"/>
        <v>0</v>
      </c>
      <c r="CV83" s="253">
        <f t="shared" si="416"/>
        <v>0</v>
      </c>
      <c r="CW83" s="253">
        <f t="shared" si="417"/>
        <v>0</v>
      </c>
      <c r="CX83" s="253">
        <f t="shared" si="418"/>
        <v>0</v>
      </c>
      <c r="CY83" s="253">
        <f t="shared" si="419"/>
        <v>0</v>
      </c>
      <c r="CZ83" s="253">
        <f t="shared" si="420"/>
        <v>0</v>
      </c>
      <c r="DA83" s="253">
        <f t="shared" si="421"/>
        <v>0</v>
      </c>
      <c r="DB83" s="253">
        <f t="shared" si="422"/>
        <v>0</v>
      </c>
      <c r="DC83" s="253">
        <f t="shared" si="423"/>
        <v>0</v>
      </c>
      <c r="DD83" s="253">
        <f t="shared" si="424"/>
        <v>0</v>
      </c>
      <c r="DE83" s="253">
        <f t="shared" si="425"/>
        <v>0</v>
      </c>
      <c r="DF83" s="253">
        <f t="shared" si="426"/>
        <v>0</v>
      </c>
      <c r="DG83" s="253">
        <f t="shared" si="427"/>
        <v>0</v>
      </c>
      <c r="DH83" s="253">
        <f t="shared" si="428"/>
        <v>0</v>
      </c>
      <c r="DI83" s="253">
        <f t="shared" si="429"/>
        <v>0</v>
      </c>
      <c r="DJ83" s="253">
        <f t="shared" si="430"/>
        <v>0</v>
      </c>
      <c r="DK83" s="253">
        <f t="shared" si="431"/>
        <v>0</v>
      </c>
      <c r="DL83" s="253">
        <f t="shared" si="432"/>
        <v>0</v>
      </c>
      <c r="DM83" s="253">
        <f t="shared" si="433"/>
        <v>0</v>
      </c>
      <c r="DN83" s="253">
        <f t="shared" si="434"/>
        <v>0</v>
      </c>
      <c r="DO83" s="253">
        <f t="shared" si="435"/>
        <v>0</v>
      </c>
      <c r="DP83" s="253">
        <f t="shared" si="436"/>
        <v>0</v>
      </c>
      <c r="DQ83" s="253">
        <f t="shared" si="437"/>
        <v>0</v>
      </c>
      <c r="DR83" s="253">
        <f t="shared" si="438"/>
        <v>0</v>
      </c>
      <c r="DS83" s="253">
        <f t="shared" si="439"/>
        <v>0</v>
      </c>
      <c r="DT83" s="260">
        <f t="shared" si="440"/>
        <v>0</v>
      </c>
      <c r="DU83" s="260">
        <f t="shared" si="441"/>
        <v>0</v>
      </c>
      <c r="DV83" s="260">
        <f t="shared" si="442"/>
        <v>0</v>
      </c>
      <c r="DW83" s="260">
        <f t="shared" si="443"/>
        <v>0</v>
      </c>
      <c r="DX83" s="260">
        <f t="shared" si="444"/>
        <v>0</v>
      </c>
      <c r="DY83" s="260">
        <f t="shared" si="445"/>
        <v>0</v>
      </c>
      <c r="DZ83" s="260">
        <f t="shared" si="446"/>
        <v>0</v>
      </c>
      <c r="EA83" s="260">
        <f t="shared" si="447"/>
        <v>0</v>
      </c>
      <c r="EB83" s="260">
        <f t="shared" si="448"/>
        <v>0</v>
      </c>
      <c r="EC83" s="260">
        <f t="shared" si="449"/>
        <v>0</v>
      </c>
      <c r="ED83" s="260">
        <f t="shared" si="450"/>
        <v>0</v>
      </c>
      <c r="EE83" s="253">
        <f t="shared" si="451"/>
        <v>0</v>
      </c>
      <c r="EF83" s="253">
        <f t="shared" ref="EF83:EP83" si="479">1-(1-$N31)^(EF$55/12)-(1-(1-$N31)^(EE$55/12))</f>
        <v>0</v>
      </c>
      <c r="EG83" s="253">
        <f t="shared" si="479"/>
        <v>0</v>
      </c>
      <c r="EH83" s="253">
        <f t="shared" si="479"/>
        <v>0</v>
      </c>
      <c r="EI83" s="253">
        <f t="shared" si="479"/>
        <v>0</v>
      </c>
      <c r="EJ83" s="253">
        <f t="shared" si="479"/>
        <v>0</v>
      </c>
      <c r="EK83" s="253">
        <f t="shared" si="479"/>
        <v>0</v>
      </c>
      <c r="EL83" s="253">
        <f t="shared" si="479"/>
        <v>0</v>
      </c>
      <c r="EM83" s="253">
        <f t="shared" si="479"/>
        <v>0</v>
      </c>
      <c r="EN83" s="253">
        <f t="shared" si="479"/>
        <v>0</v>
      </c>
      <c r="EO83" s="253">
        <f t="shared" si="479"/>
        <v>0</v>
      </c>
      <c r="EP83" s="253">
        <f t="shared" si="479"/>
        <v>0</v>
      </c>
      <c r="EQ83" s="253">
        <f t="shared" si="453"/>
        <v>0</v>
      </c>
      <c r="ER83" s="253">
        <f t="shared" ref="ER83:FB83" si="480">1-(1-$O31)^(ER$55/12)-(1-(1-$O31)^(EQ$55/12))</f>
        <v>0</v>
      </c>
      <c r="ES83" s="253">
        <f t="shared" si="480"/>
        <v>0</v>
      </c>
      <c r="ET83" s="253">
        <f t="shared" si="480"/>
        <v>0</v>
      </c>
      <c r="EU83" s="253">
        <f t="shared" si="480"/>
        <v>0</v>
      </c>
      <c r="EV83" s="253">
        <f t="shared" si="480"/>
        <v>0</v>
      </c>
      <c r="EW83" s="253">
        <f t="shared" si="480"/>
        <v>0</v>
      </c>
      <c r="EX83" s="253">
        <f t="shared" si="480"/>
        <v>0</v>
      </c>
      <c r="EY83" s="253">
        <f t="shared" si="480"/>
        <v>0</v>
      </c>
      <c r="EZ83" s="253">
        <f t="shared" si="480"/>
        <v>0</v>
      </c>
      <c r="FA83" s="253">
        <f t="shared" si="480"/>
        <v>0</v>
      </c>
      <c r="FB83" s="253">
        <f t="shared" si="480"/>
        <v>0</v>
      </c>
      <c r="FC83" s="253">
        <f t="shared" si="455"/>
        <v>0</v>
      </c>
      <c r="FD83" s="253">
        <f t="shared" ref="FD83:FN83" si="481">1-(1-$P31)^(FD$55/12)-(1-(1-$P31)^(FC$55/12))</f>
        <v>0</v>
      </c>
      <c r="FE83" s="253">
        <f t="shared" si="481"/>
        <v>0</v>
      </c>
      <c r="FF83" s="253">
        <f t="shared" si="481"/>
        <v>0</v>
      </c>
      <c r="FG83" s="253">
        <f t="shared" si="481"/>
        <v>0</v>
      </c>
      <c r="FH83" s="253">
        <f t="shared" si="481"/>
        <v>0</v>
      </c>
      <c r="FI83" s="253">
        <f t="shared" si="481"/>
        <v>0</v>
      </c>
      <c r="FJ83" s="253">
        <f t="shared" si="481"/>
        <v>0</v>
      </c>
      <c r="FK83" s="253">
        <f t="shared" si="481"/>
        <v>0</v>
      </c>
      <c r="FL83" s="253">
        <f t="shared" si="481"/>
        <v>0</v>
      </c>
      <c r="FM83" s="253">
        <f t="shared" si="481"/>
        <v>0</v>
      </c>
      <c r="FN83" s="253">
        <f t="shared" si="481"/>
        <v>0</v>
      </c>
      <c r="FO83" s="253">
        <f t="shared" si="457"/>
        <v>0</v>
      </c>
      <c r="FP83" s="253">
        <f t="shared" ref="FP83:FZ83" si="482">1-(1-$Q31)^(FP$55/12)-(1-(1-$Q31)^(FO$55/12))</f>
        <v>0</v>
      </c>
      <c r="FQ83" s="253">
        <f t="shared" si="482"/>
        <v>0</v>
      </c>
      <c r="FR83" s="253">
        <f t="shared" si="482"/>
        <v>0</v>
      </c>
      <c r="FS83" s="253">
        <f t="shared" si="482"/>
        <v>0</v>
      </c>
      <c r="FT83" s="253">
        <f t="shared" si="482"/>
        <v>0</v>
      </c>
      <c r="FU83" s="253">
        <f t="shared" si="482"/>
        <v>0</v>
      </c>
      <c r="FV83" s="253">
        <f t="shared" si="482"/>
        <v>0</v>
      </c>
      <c r="FW83" s="253">
        <f t="shared" si="482"/>
        <v>0</v>
      </c>
      <c r="FX83" s="253">
        <f t="shared" si="482"/>
        <v>0</v>
      </c>
      <c r="FY83" s="253">
        <f t="shared" si="482"/>
        <v>0</v>
      </c>
      <c r="FZ83" s="253">
        <f t="shared" si="482"/>
        <v>0</v>
      </c>
    </row>
    <row r="84" spans="2:182" x14ac:dyDescent="0.2">
      <c r="B84" s="245" t="s">
        <v>554</v>
      </c>
      <c r="C84" s="259">
        <f t="shared" si="319"/>
        <v>0.12551458422833284</v>
      </c>
      <c r="D84" s="259">
        <f t="shared" si="320"/>
        <v>0.10976067337432172</v>
      </c>
      <c r="E84" s="259">
        <f t="shared" si="321"/>
        <v>9.5984108091121789E-2</v>
      </c>
      <c r="F84" s="259">
        <f t="shared" si="322"/>
        <v>8.3936702671537189E-2</v>
      </c>
      <c r="G84" s="259">
        <f t="shared" si="323"/>
        <v>7.3401422334222088E-2</v>
      </c>
      <c r="H84" s="259">
        <f t="shared" si="324"/>
        <v>6.4188473328173901E-2</v>
      </c>
      <c r="I84" s="259">
        <f t="shared" si="325"/>
        <v>5.6131883786136871E-2</v>
      </c>
      <c r="J84" s="259">
        <f t="shared" si="326"/>
        <v>4.9086513730766557E-2</v>
      </c>
      <c r="K84" s="259">
        <f t="shared" si="327"/>
        <v>4.2925440368631218E-2</v>
      </c>
      <c r="L84" s="259">
        <f t="shared" si="328"/>
        <v>3.7537671567944297E-2</v>
      </c>
      <c r="M84" s="259">
        <f t="shared" si="329"/>
        <v>3.2826146328194028E-2</v>
      </c>
      <c r="N84" s="259">
        <f t="shared" si="330"/>
        <v>2.870598621999243E-2</v>
      </c>
      <c r="O84" s="259">
        <f t="shared" si="331"/>
        <v>1.8423510408790644E-2</v>
      </c>
      <c r="P84" s="253">
        <f t="shared" si="332"/>
        <v>1.8084084673007816E-2</v>
      </c>
      <c r="Q84" s="253">
        <f t="shared" si="333"/>
        <v>1.7750912350801284E-2</v>
      </c>
      <c r="R84" s="253">
        <f t="shared" si="334"/>
        <v>1.7423878232340706E-2</v>
      </c>
      <c r="S84" s="253">
        <f t="shared" si="335"/>
        <v>1.7102869230365636E-2</v>
      </c>
      <c r="T84" s="253">
        <f t="shared" si="336"/>
        <v>1.6787774341079809E-2</v>
      </c>
      <c r="U84" s="253">
        <f t="shared" si="337"/>
        <v>1.6478484605766619E-2</v>
      </c>
      <c r="V84" s="253">
        <f t="shared" si="338"/>
        <v>1.6174893073111041E-2</v>
      </c>
      <c r="W84" s="253">
        <f t="shared" si="339"/>
        <v>1.5876894762217542E-2</v>
      </c>
      <c r="X84" s="253">
        <f t="shared" si="340"/>
        <v>1.5584386626306679E-2</v>
      </c>
      <c r="Y84" s="253">
        <f t="shared" si="341"/>
        <v>1.5297267517082158E-2</v>
      </c>
      <c r="Z84" s="253">
        <f t="shared" si="342"/>
        <v>1.5015438149755145E-2</v>
      </c>
      <c r="AA84" s="253">
        <f t="shared" si="343"/>
        <v>0</v>
      </c>
      <c r="AB84" s="253">
        <f t="shared" si="344"/>
        <v>0</v>
      </c>
      <c r="AC84" s="253">
        <f t="shared" si="345"/>
        <v>0</v>
      </c>
      <c r="AD84" s="253">
        <f t="shared" si="346"/>
        <v>0</v>
      </c>
      <c r="AE84" s="253">
        <f t="shared" si="347"/>
        <v>0</v>
      </c>
      <c r="AF84" s="253">
        <f t="shared" si="348"/>
        <v>0</v>
      </c>
      <c r="AG84" s="253">
        <f t="shared" si="349"/>
        <v>0</v>
      </c>
      <c r="AH84" s="253">
        <f t="shared" si="350"/>
        <v>0</v>
      </c>
      <c r="AI84" s="253">
        <f t="shared" si="351"/>
        <v>0</v>
      </c>
      <c r="AJ84" s="253">
        <f t="shared" si="352"/>
        <v>0</v>
      </c>
      <c r="AK84" s="253">
        <f t="shared" si="353"/>
        <v>0</v>
      </c>
      <c r="AL84" s="253">
        <f t="shared" si="354"/>
        <v>0</v>
      </c>
      <c r="AM84" s="253">
        <f t="shared" si="355"/>
        <v>0</v>
      </c>
      <c r="AN84" s="253">
        <f t="shared" si="356"/>
        <v>0</v>
      </c>
      <c r="AO84" s="253">
        <f t="shared" si="357"/>
        <v>0</v>
      </c>
      <c r="AP84" s="253">
        <f t="shared" si="358"/>
        <v>0</v>
      </c>
      <c r="AQ84" s="253">
        <f t="shared" si="359"/>
        <v>0</v>
      </c>
      <c r="AR84" s="253">
        <f t="shared" si="360"/>
        <v>0</v>
      </c>
      <c r="AS84" s="253">
        <f t="shared" si="361"/>
        <v>0</v>
      </c>
      <c r="AT84" s="253">
        <f t="shared" si="362"/>
        <v>0</v>
      </c>
      <c r="AU84" s="253">
        <f t="shared" si="363"/>
        <v>0</v>
      </c>
      <c r="AV84" s="253">
        <f t="shared" si="364"/>
        <v>0</v>
      </c>
      <c r="AW84" s="253">
        <f t="shared" si="365"/>
        <v>0</v>
      </c>
      <c r="AX84" s="253">
        <f t="shared" si="366"/>
        <v>0</v>
      </c>
      <c r="AY84" s="253">
        <f t="shared" si="367"/>
        <v>0</v>
      </c>
      <c r="AZ84" s="253">
        <f t="shared" si="368"/>
        <v>0</v>
      </c>
      <c r="BA84" s="253">
        <f t="shared" si="369"/>
        <v>0</v>
      </c>
      <c r="BB84" s="253">
        <f t="shared" si="370"/>
        <v>0</v>
      </c>
      <c r="BC84" s="253">
        <f t="shared" si="371"/>
        <v>0</v>
      </c>
      <c r="BD84" s="253">
        <f t="shared" si="372"/>
        <v>0</v>
      </c>
      <c r="BE84" s="253">
        <f t="shared" si="373"/>
        <v>0</v>
      </c>
      <c r="BF84" s="253">
        <f t="shared" si="374"/>
        <v>0</v>
      </c>
      <c r="BG84" s="253">
        <f t="shared" si="375"/>
        <v>0</v>
      </c>
      <c r="BH84" s="253">
        <f t="shared" si="376"/>
        <v>0</v>
      </c>
      <c r="BI84" s="253">
        <f t="shared" si="377"/>
        <v>0</v>
      </c>
      <c r="BJ84" s="253">
        <f t="shared" si="378"/>
        <v>0</v>
      </c>
      <c r="BK84" s="253">
        <f t="shared" si="379"/>
        <v>0</v>
      </c>
      <c r="BL84" s="253">
        <f t="shared" si="380"/>
        <v>0</v>
      </c>
      <c r="BM84" s="253">
        <f t="shared" si="381"/>
        <v>0</v>
      </c>
      <c r="BN84" s="253">
        <f t="shared" si="382"/>
        <v>0</v>
      </c>
      <c r="BO84" s="253">
        <f t="shared" si="383"/>
        <v>0</v>
      </c>
      <c r="BP84" s="253">
        <f t="shared" si="384"/>
        <v>0</v>
      </c>
      <c r="BQ84" s="253">
        <f t="shared" si="385"/>
        <v>0</v>
      </c>
      <c r="BR84" s="253">
        <f t="shared" si="386"/>
        <v>0</v>
      </c>
      <c r="BS84" s="253">
        <f t="shared" si="387"/>
        <v>0</v>
      </c>
      <c r="BT84" s="253">
        <f t="shared" si="388"/>
        <v>0</v>
      </c>
      <c r="BU84" s="253">
        <f t="shared" si="389"/>
        <v>0</v>
      </c>
      <c r="BV84" s="253">
        <f t="shared" si="390"/>
        <v>0</v>
      </c>
      <c r="BW84" s="253">
        <f t="shared" si="391"/>
        <v>0</v>
      </c>
      <c r="BX84" s="253">
        <f t="shared" si="392"/>
        <v>0</v>
      </c>
      <c r="BY84" s="253">
        <f t="shared" si="393"/>
        <v>0</v>
      </c>
      <c r="BZ84" s="253">
        <f t="shared" si="394"/>
        <v>0</v>
      </c>
      <c r="CA84" s="253">
        <f t="shared" si="395"/>
        <v>0</v>
      </c>
      <c r="CB84" s="253">
        <f t="shared" si="396"/>
        <v>0</v>
      </c>
      <c r="CC84" s="253">
        <f t="shared" si="397"/>
        <v>0</v>
      </c>
      <c r="CD84" s="253">
        <f t="shared" si="398"/>
        <v>0</v>
      </c>
      <c r="CE84" s="253">
        <f t="shared" si="399"/>
        <v>0</v>
      </c>
      <c r="CF84" s="253">
        <f t="shared" si="400"/>
        <v>0</v>
      </c>
      <c r="CG84" s="253">
        <f t="shared" si="401"/>
        <v>0</v>
      </c>
      <c r="CH84" s="253">
        <f t="shared" si="402"/>
        <v>0</v>
      </c>
      <c r="CI84" s="253">
        <f t="shared" si="403"/>
        <v>0</v>
      </c>
      <c r="CJ84" s="253">
        <f t="shared" si="404"/>
        <v>0</v>
      </c>
      <c r="CK84" s="253">
        <f t="shared" si="405"/>
        <v>0</v>
      </c>
      <c r="CL84" s="253">
        <f t="shared" si="406"/>
        <v>0</v>
      </c>
      <c r="CM84" s="253">
        <f t="shared" si="407"/>
        <v>0</v>
      </c>
      <c r="CN84" s="253">
        <f t="shared" si="408"/>
        <v>0</v>
      </c>
      <c r="CO84" s="253">
        <f t="shared" si="409"/>
        <v>0</v>
      </c>
      <c r="CP84" s="253">
        <f t="shared" si="410"/>
        <v>0</v>
      </c>
      <c r="CQ84" s="253">
        <f t="shared" si="411"/>
        <v>0</v>
      </c>
      <c r="CR84" s="253">
        <f t="shared" si="412"/>
        <v>0</v>
      </c>
      <c r="CS84" s="253">
        <f t="shared" si="413"/>
        <v>0</v>
      </c>
      <c r="CT84" s="253">
        <f t="shared" si="414"/>
        <v>0</v>
      </c>
      <c r="CU84" s="253">
        <f t="shared" si="415"/>
        <v>0</v>
      </c>
      <c r="CV84" s="253">
        <f t="shared" si="416"/>
        <v>0</v>
      </c>
      <c r="CW84" s="253">
        <f t="shared" si="417"/>
        <v>0</v>
      </c>
      <c r="CX84" s="253">
        <f t="shared" si="418"/>
        <v>0</v>
      </c>
      <c r="CY84" s="253">
        <f t="shared" si="419"/>
        <v>0</v>
      </c>
      <c r="CZ84" s="253">
        <f t="shared" si="420"/>
        <v>0</v>
      </c>
      <c r="DA84" s="253">
        <f t="shared" si="421"/>
        <v>0</v>
      </c>
      <c r="DB84" s="253">
        <f t="shared" si="422"/>
        <v>0</v>
      </c>
      <c r="DC84" s="253">
        <f t="shared" si="423"/>
        <v>0</v>
      </c>
      <c r="DD84" s="253">
        <f t="shared" si="424"/>
        <v>0</v>
      </c>
      <c r="DE84" s="253">
        <f t="shared" si="425"/>
        <v>0</v>
      </c>
      <c r="DF84" s="253">
        <f t="shared" si="426"/>
        <v>0</v>
      </c>
      <c r="DG84" s="253">
        <f t="shared" si="427"/>
        <v>0</v>
      </c>
      <c r="DH84" s="253">
        <f t="shared" si="428"/>
        <v>0</v>
      </c>
      <c r="DI84" s="253">
        <f t="shared" si="429"/>
        <v>0</v>
      </c>
      <c r="DJ84" s="253">
        <f t="shared" si="430"/>
        <v>0</v>
      </c>
      <c r="DK84" s="253">
        <f t="shared" si="431"/>
        <v>0</v>
      </c>
      <c r="DL84" s="253">
        <f t="shared" si="432"/>
        <v>0</v>
      </c>
      <c r="DM84" s="253">
        <f t="shared" si="433"/>
        <v>0</v>
      </c>
      <c r="DN84" s="253">
        <f t="shared" si="434"/>
        <v>0</v>
      </c>
      <c r="DO84" s="253">
        <f t="shared" si="435"/>
        <v>0</v>
      </c>
      <c r="DP84" s="253">
        <f t="shared" si="436"/>
        <v>0</v>
      </c>
      <c r="DQ84" s="253">
        <f t="shared" si="437"/>
        <v>0</v>
      </c>
      <c r="DR84" s="253">
        <f t="shared" si="438"/>
        <v>0</v>
      </c>
      <c r="DS84" s="253">
        <f t="shared" si="439"/>
        <v>0</v>
      </c>
      <c r="DT84" s="260">
        <f t="shared" si="440"/>
        <v>0</v>
      </c>
      <c r="DU84" s="260">
        <f t="shared" si="441"/>
        <v>0</v>
      </c>
      <c r="DV84" s="260">
        <f t="shared" si="442"/>
        <v>0</v>
      </c>
      <c r="DW84" s="260">
        <f t="shared" si="443"/>
        <v>0</v>
      </c>
      <c r="DX84" s="260">
        <f t="shared" si="444"/>
        <v>0</v>
      </c>
      <c r="DY84" s="260">
        <f t="shared" si="445"/>
        <v>0</v>
      </c>
      <c r="DZ84" s="260">
        <f t="shared" si="446"/>
        <v>0</v>
      </c>
      <c r="EA84" s="260">
        <f t="shared" si="447"/>
        <v>0</v>
      </c>
      <c r="EB84" s="260">
        <f t="shared" si="448"/>
        <v>0</v>
      </c>
      <c r="EC84" s="260">
        <f t="shared" si="449"/>
        <v>0</v>
      </c>
      <c r="ED84" s="260">
        <f t="shared" si="450"/>
        <v>0</v>
      </c>
      <c r="EE84" s="253">
        <f t="shared" si="451"/>
        <v>0</v>
      </c>
      <c r="EF84" s="253">
        <f t="shared" ref="EF84:EP84" si="483">1-(1-$N32)^(EF$55/12)-(1-(1-$N32)^(EE$55/12))</f>
        <v>0</v>
      </c>
      <c r="EG84" s="253">
        <f t="shared" si="483"/>
        <v>0</v>
      </c>
      <c r="EH84" s="253">
        <f t="shared" si="483"/>
        <v>0</v>
      </c>
      <c r="EI84" s="253">
        <f t="shared" si="483"/>
        <v>0</v>
      </c>
      <c r="EJ84" s="253">
        <f t="shared" si="483"/>
        <v>0</v>
      </c>
      <c r="EK84" s="253">
        <f t="shared" si="483"/>
        <v>0</v>
      </c>
      <c r="EL84" s="253">
        <f t="shared" si="483"/>
        <v>0</v>
      </c>
      <c r="EM84" s="253">
        <f t="shared" si="483"/>
        <v>0</v>
      </c>
      <c r="EN84" s="253">
        <f t="shared" si="483"/>
        <v>0</v>
      </c>
      <c r="EO84" s="253">
        <f t="shared" si="483"/>
        <v>0</v>
      </c>
      <c r="EP84" s="253">
        <f t="shared" si="483"/>
        <v>0</v>
      </c>
      <c r="EQ84" s="253">
        <f t="shared" si="453"/>
        <v>0</v>
      </c>
      <c r="ER84" s="253">
        <f t="shared" ref="ER84:FB84" si="484">1-(1-$O32)^(ER$55/12)-(1-(1-$O32)^(EQ$55/12))</f>
        <v>0</v>
      </c>
      <c r="ES84" s="253">
        <f t="shared" si="484"/>
        <v>0</v>
      </c>
      <c r="ET84" s="253">
        <f t="shared" si="484"/>
        <v>0</v>
      </c>
      <c r="EU84" s="253">
        <f t="shared" si="484"/>
        <v>0</v>
      </c>
      <c r="EV84" s="253">
        <f t="shared" si="484"/>
        <v>0</v>
      </c>
      <c r="EW84" s="253">
        <f t="shared" si="484"/>
        <v>0</v>
      </c>
      <c r="EX84" s="253">
        <f t="shared" si="484"/>
        <v>0</v>
      </c>
      <c r="EY84" s="253">
        <f t="shared" si="484"/>
        <v>0</v>
      </c>
      <c r="EZ84" s="253">
        <f t="shared" si="484"/>
        <v>0</v>
      </c>
      <c r="FA84" s="253">
        <f t="shared" si="484"/>
        <v>0</v>
      </c>
      <c r="FB84" s="253">
        <f t="shared" si="484"/>
        <v>0</v>
      </c>
      <c r="FC84" s="253">
        <f t="shared" si="455"/>
        <v>0</v>
      </c>
      <c r="FD84" s="253">
        <f t="shared" ref="FD84:FN84" si="485">1-(1-$P32)^(FD$55/12)-(1-(1-$P32)^(FC$55/12))</f>
        <v>0</v>
      </c>
      <c r="FE84" s="253">
        <f t="shared" si="485"/>
        <v>0</v>
      </c>
      <c r="FF84" s="253">
        <f t="shared" si="485"/>
        <v>0</v>
      </c>
      <c r="FG84" s="253">
        <f t="shared" si="485"/>
        <v>0</v>
      </c>
      <c r="FH84" s="253">
        <f t="shared" si="485"/>
        <v>0</v>
      </c>
      <c r="FI84" s="253">
        <f t="shared" si="485"/>
        <v>0</v>
      </c>
      <c r="FJ84" s="253">
        <f t="shared" si="485"/>
        <v>0</v>
      </c>
      <c r="FK84" s="253">
        <f t="shared" si="485"/>
        <v>0</v>
      </c>
      <c r="FL84" s="253">
        <f t="shared" si="485"/>
        <v>0</v>
      </c>
      <c r="FM84" s="253">
        <f t="shared" si="485"/>
        <v>0</v>
      </c>
      <c r="FN84" s="253">
        <f t="shared" si="485"/>
        <v>0</v>
      </c>
      <c r="FO84" s="253">
        <f t="shared" si="457"/>
        <v>0</v>
      </c>
      <c r="FP84" s="253">
        <f t="shared" ref="FP84:FZ84" si="486">1-(1-$Q32)^(FP$55/12)-(1-(1-$Q32)^(FO$55/12))</f>
        <v>0</v>
      </c>
      <c r="FQ84" s="253">
        <f t="shared" si="486"/>
        <v>0</v>
      </c>
      <c r="FR84" s="253">
        <f t="shared" si="486"/>
        <v>0</v>
      </c>
      <c r="FS84" s="253">
        <f t="shared" si="486"/>
        <v>0</v>
      </c>
      <c r="FT84" s="253">
        <f t="shared" si="486"/>
        <v>0</v>
      </c>
      <c r="FU84" s="253">
        <f t="shared" si="486"/>
        <v>0</v>
      </c>
      <c r="FV84" s="253">
        <f t="shared" si="486"/>
        <v>0</v>
      </c>
      <c r="FW84" s="253">
        <f t="shared" si="486"/>
        <v>0</v>
      </c>
      <c r="FX84" s="253">
        <f t="shared" si="486"/>
        <v>0</v>
      </c>
      <c r="FY84" s="253">
        <f t="shared" si="486"/>
        <v>0</v>
      </c>
      <c r="FZ84" s="253">
        <f t="shared" si="486"/>
        <v>0</v>
      </c>
    </row>
    <row r="85" spans="2:182" x14ac:dyDescent="0.2">
      <c r="B85" s="245" t="s">
        <v>555</v>
      </c>
      <c r="C85" s="259">
        <f t="shared" si="319"/>
        <v>0.12551458422833284</v>
      </c>
      <c r="D85" s="259">
        <f t="shared" si="320"/>
        <v>0.10976067337432172</v>
      </c>
      <c r="E85" s="259">
        <f t="shared" si="321"/>
        <v>9.5984108091121789E-2</v>
      </c>
      <c r="F85" s="259">
        <f t="shared" si="322"/>
        <v>8.3936702671537189E-2</v>
      </c>
      <c r="G85" s="259">
        <f t="shared" si="323"/>
        <v>7.3401422334222088E-2</v>
      </c>
      <c r="H85" s="259">
        <f t="shared" si="324"/>
        <v>6.4188473328173901E-2</v>
      </c>
      <c r="I85" s="259">
        <f t="shared" si="325"/>
        <v>5.6131883786136871E-2</v>
      </c>
      <c r="J85" s="259">
        <f t="shared" si="326"/>
        <v>4.9086513730766557E-2</v>
      </c>
      <c r="K85" s="259">
        <f t="shared" si="327"/>
        <v>4.2925440368631218E-2</v>
      </c>
      <c r="L85" s="259">
        <f t="shared" si="328"/>
        <v>3.7537671567944297E-2</v>
      </c>
      <c r="M85" s="259">
        <f t="shared" si="329"/>
        <v>3.2826146328194028E-2</v>
      </c>
      <c r="N85" s="259">
        <f t="shared" si="330"/>
        <v>2.870598621999243E-2</v>
      </c>
      <c r="O85" s="259">
        <f t="shared" si="331"/>
        <v>1.8423510408790644E-2</v>
      </c>
      <c r="P85" s="253">
        <f t="shared" si="332"/>
        <v>1.8084084673007816E-2</v>
      </c>
      <c r="Q85" s="253">
        <f t="shared" si="333"/>
        <v>1.7750912350801284E-2</v>
      </c>
      <c r="R85" s="253">
        <f t="shared" si="334"/>
        <v>1.7423878232340706E-2</v>
      </c>
      <c r="S85" s="253">
        <f t="shared" si="335"/>
        <v>1.7102869230365636E-2</v>
      </c>
      <c r="T85" s="253">
        <f t="shared" si="336"/>
        <v>1.6787774341079809E-2</v>
      </c>
      <c r="U85" s="253">
        <f t="shared" si="337"/>
        <v>1.6478484605766619E-2</v>
      </c>
      <c r="V85" s="253">
        <f t="shared" si="338"/>
        <v>1.6174893073111041E-2</v>
      </c>
      <c r="W85" s="253">
        <f t="shared" si="339"/>
        <v>1.5876894762217542E-2</v>
      </c>
      <c r="X85" s="253">
        <f t="shared" si="340"/>
        <v>1.5584386626306679E-2</v>
      </c>
      <c r="Y85" s="253">
        <f t="shared" si="341"/>
        <v>1.5297267517082158E-2</v>
      </c>
      <c r="Z85" s="253">
        <f t="shared" si="342"/>
        <v>1.5015438149755145E-2</v>
      </c>
      <c r="AA85" s="253">
        <f t="shared" si="343"/>
        <v>0</v>
      </c>
      <c r="AB85" s="253">
        <f t="shared" si="344"/>
        <v>0</v>
      </c>
      <c r="AC85" s="253">
        <f t="shared" si="345"/>
        <v>0</v>
      </c>
      <c r="AD85" s="253">
        <f t="shared" si="346"/>
        <v>0</v>
      </c>
      <c r="AE85" s="253">
        <f t="shared" si="347"/>
        <v>0</v>
      </c>
      <c r="AF85" s="253">
        <f t="shared" si="348"/>
        <v>0</v>
      </c>
      <c r="AG85" s="253">
        <f t="shared" si="349"/>
        <v>0</v>
      </c>
      <c r="AH85" s="253">
        <f t="shared" si="350"/>
        <v>0</v>
      </c>
      <c r="AI85" s="253">
        <f t="shared" si="351"/>
        <v>0</v>
      </c>
      <c r="AJ85" s="253">
        <f t="shared" si="352"/>
        <v>0</v>
      </c>
      <c r="AK85" s="253">
        <f t="shared" si="353"/>
        <v>0</v>
      </c>
      <c r="AL85" s="253">
        <f t="shared" si="354"/>
        <v>0</v>
      </c>
      <c r="AM85" s="253">
        <f t="shared" si="355"/>
        <v>0</v>
      </c>
      <c r="AN85" s="253">
        <f t="shared" si="356"/>
        <v>0</v>
      </c>
      <c r="AO85" s="253">
        <f t="shared" si="357"/>
        <v>0</v>
      </c>
      <c r="AP85" s="253">
        <f t="shared" si="358"/>
        <v>0</v>
      </c>
      <c r="AQ85" s="253">
        <f t="shared" si="359"/>
        <v>0</v>
      </c>
      <c r="AR85" s="253">
        <f t="shared" si="360"/>
        <v>0</v>
      </c>
      <c r="AS85" s="253">
        <f t="shared" si="361"/>
        <v>0</v>
      </c>
      <c r="AT85" s="253">
        <f t="shared" si="362"/>
        <v>0</v>
      </c>
      <c r="AU85" s="253">
        <f t="shared" si="363"/>
        <v>0</v>
      </c>
      <c r="AV85" s="253">
        <f t="shared" si="364"/>
        <v>0</v>
      </c>
      <c r="AW85" s="253">
        <f t="shared" si="365"/>
        <v>0</v>
      </c>
      <c r="AX85" s="253">
        <f t="shared" si="366"/>
        <v>0</v>
      </c>
      <c r="AY85" s="253">
        <f t="shared" si="367"/>
        <v>0</v>
      </c>
      <c r="AZ85" s="253">
        <f t="shared" si="368"/>
        <v>0</v>
      </c>
      <c r="BA85" s="253">
        <f t="shared" si="369"/>
        <v>0</v>
      </c>
      <c r="BB85" s="253">
        <f t="shared" si="370"/>
        <v>0</v>
      </c>
      <c r="BC85" s="253">
        <f t="shared" si="371"/>
        <v>0</v>
      </c>
      <c r="BD85" s="253">
        <f t="shared" si="372"/>
        <v>0</v>
      </c>
      <c r="BE85" s="253">
        <f t="shared" si="373"/>
        <v>0</v>
      </c>
      <c r="BF85" s="253">
        <f t="shared" si="374"/>
        <v>0</v>
      </c>
      <c r="BG85" s="253">
        <f t="shared" si="375"/>
        <v>0</v>
      </c>
      <c r="BH85" s="253">
        <f t="shared" si="376"/>
        <v>0</v>
      </c>
      <c r="BI85" s="253">
        <f t="shared" si="377"/>
        <v>0</v>
      </c>
      <c r="BJ85" s="253">
        <f t="shared" si="378"/>
        <v>0</v>
      </c>
      <c r="BK85" s="253">
        <f t="shared" si="379"/>
        <v>0</v>
      </c>
      <c r="BL85" s="253">
        <f t="shared" si="380"/>
        <v>0</v>
      </c>
      <c r="BM85" s="253">
        <f t="shared" si="381"/>
        <v>0</v>
      </c>
      <c r="BN85" s="253">
        <f t="shared" si="382"/>
        <v>0</v>
      </c>
      <c r="BO85" s="253">
        <f t="shared" si="383"/>
        <v>0</v>
      </c>
      <c r="BP85" s="253">
        <f t="shared" si="384"/>
        <v>0</v>
      </c>
      <c r="BQ85" s="253">
        <f t="shared" si="385"/>
        <v>0</v>
      </c>
      <c r="BR85" s="253">
        <f t="shared" si="386"/>
        <v>0</v>
      </c>
      <c r="BS85" s="253">
        <f t="shared" si="387"/>
        <v>0</v>
      </c>
      <c r="BT85" s="253">
        <f t="shared" si="388"/>
        <v>0</v>
      </c>
      <c r="BU85" s="253">
        <f t="shared" si="389"/>
        <v>0</v>
      </c>
      <c r="BV85" s="253">
        <f t="shared" si="390"/>
        <v>0</v>
      </c>
      <c r="BW85" s="253">
        <f t="shared" si="391"/>
        <v>0</v>
      </c>
      <c r="BX85" s="253">
        <f t="shared" si="392"/>
        <v>0</v>
      </c>
      <c r="BY85" s="253">
        <f t="shared" si="393"/>
        <v>0</v>
      </c>
      <c r="BZ85" s="253">
        <f t="shared" si="394"/>
        <v>0</v>
      </c>
      <c r="CA85" s="253">
        <f t="shared" si="395"/>
        <v>0</v>
      </c>
      <c r="CB85" s="253">
        <f t="shared" si="396"/>
        <v>0</v>
      </c>
      <c r="CC85" s="253">
        <f t="shared" si="397"/>
        <v>0</v>
      </c>
      <c r="CD85" s="253">
        <f t="shared" si="398"/>
        <v>0</v>
      </c>
      <c r="CE85" s="253">
        <f t="shared" si="399"/>
        <v>0</v>
      </c>
      <c r="CF85" s="253">
        <f t="shared" si="400"/>
        <v>0</v>
      </c>
      <c r="CG85" s="253">
        <f t="shared" si="401"/>
        <v>0</v>
      </c>
      <c r="CH85" s="253">
        <f t="shared" si="402"/>
        <v>0</v>
      </c>
      <c r="CI85" s="253">
        <f t="shared" si="403"/>
        <v>0</v>
      </c>
      <c r="CJ85" s="253">
        <f t="shared" si="404"/>
        <v>0</v>
      </c>
      <c r="CK85" s="253">
        <f t="shared" si="405"/>
        <v>0</v>
      </c>
      <c r="CL85" s="253">
        <f t="shared" si="406"/>
        <v>0</v>
      </c>
      <c r="CM85" s="253">
        <f t="shared" si="407"/>
        <v>0</v>
      </c>
      <c r="CN85" s="253">
        <f t="shared" si="408"/>
        <v>0</v>
      </c>
      <c r="CO85" s="253">
        <f t="shared" si="409"/>
        <v>0</v>
      </c>
      <c r="CP85" s="253">
        <f t="shared" si="410"/>
        <v>0</v>
      </c>
      <c r="CQ85" s="253">
        <f t="shared" si="411"/>
        <v>0</v>
      </c>
      <c r="CR85" s="253">
        <f t="shared" si="412"/>
        <v>0</v>
      </c>
      <c r="CS85" s="253">
        <f t="shared" si="413"/>
        <v>0</v>
      </c>
      <c r="CT85" s="253">
        <f t="shared" si="414"/>
        <v>0</v>
      </c>
      <c r="CU85" s="253">
        <f t="shared" si="415"/>
        <v>0</v>
      </c>
      <c r="CV85" s="253">
        <f t="shared" si="416"/>
        <v>0</v>
      </c>
      <c r="CW85" s="253">
        <f t="shared" si="417"/>
        <v>0</v>
      </c>
      <c r="CX85" s="253">
        <f t="shared" si="418"/>
        <v>0</v>
      </c>
      <c r="CY85" s="253">
        <f t="shared" si="419"/>
        <v>0</v>
      </c>
      <c r="CZ85" s="253">
        <f t="shared" si="420"/>
        <v>0</v>
      </c>
      <c r="DA85" s="253">
        <f t="shared" si="421"/>
        <v>0</v>
      </c>
      <c r="DB85" s="253">
        <f t="shared" si="422"/>
        <v>0</v>
      </c>
      <c r="DC85" s="253">
        <f t="shared" si="423"/>
        <v>0</v>
      </c>
      <c r="DD85" s="253">
        <f t="shared" si="424"/>
        <v>0</v>
      </c>
      <c r="DE85" s="253">
        <f t="shared" si="425"/>
        <v>0</v>
      </c>
      <c r="DF85" s="253">
        <f t="shared" si="426"/>
        <v>0</v>
      </c>
      <c r="DG85" s="253">
        <f t="shared" si="427"/>
        <v>0</v>
      </c>
      <c r="DH85" s="253">
        <f t="shared" si="428"/>
        <v>0</v>
      </c>
      <c r="DI85" s="253">
        <f t="shared" si="429"/>
        <v>0</v>
      </c>
      <c r="DJ85" s="253">
        <f t="shared" si="430"/>
        <v>0</v>
      </c>
      <c r="DK85" s="253">
        <f t="shared" si="431"/>
        <v>0</v>
      </c>
      <c r="DL85" s="253">
        <f t="shared" si="432"/>
        <v>0</v>
      </c>
      <c r="DM85" s="253">
        <f t="shared" si="433"/>
        <v>0</v>
      </c>
      <c r="DN85" s="253">
        <f t="shared" si="434"/>
        <v>0</v>
      </c>
      <c r="DO85" s="253">
        <f t="shared" si="435"/>
        <v>0</v>
      </c>
      <c r="DP85" s="253">
        <f t="shared" si="436"/>
        <v>0</v>
      </c>
      <c r="DQ85" s="253">
        <f t="shared" si="437"/>
        <v>0</v>
      </c>
      <c r="DR85" s="253">
        <f t="shared" si="438"/>
        <v>0</v>
      </c>
      <c r="DS85" s="253">
        <f t="shared" si="439"/>
        <v>0</v>
      </c>
      <c r="DT85" s="260">
        <f t="shared" si="440"/>
        <v>0</v>
      </c>
      <c r="DU85" s="260">
        <f t="shared" si="441"/>
        <v>0</v>
      </c>
      <c r="DV85" s="260">
        <f t="shared" si="442"/>
        <v>0</v>
      </c>
      <c r="DW85" s="260">
        <f t="shared" si="443"/>
        <v>0</v>
      </c>
      <c r="DX85" s="260">
        <f t="shared" si="444"/>
        <v>0</v>
      </c>
      <c r="DY85" s="260">
        <f t="shared" si="445"/>
        <v>0</v>
      </c>
      <c r="DZ85" s="260">
        <f t="shared" si="446"/>
        <v>0</v>
      </c>
      <c r="EA85" s="260">
        <f t="shared" si="447"/>
        <v>0</v>
      </c>
      <c r="EB85" s="260">
        <f t="shared" si="448"/>
        <v>0</v>
      </c>
      <c r="EC85" s="260">
        <f t="shared" si="449"/>
        <v>0</v>
      </c>
      <c r="ED85" s="260">
        <f t="shared" si="450"/>
        <v>0</v>
      </c>
      <c r="EE85" s="253">
        <f t="shared" si="451"/>
        <v>0</v>
      </c>
      <c r="EF85" s="253">
        <f t="shared" ref="EF85:EP85" si="487">1-(1-$N33)^(EF$55/12)-(1-(1-$N33)^(EE$55/12))</f>
        <v>0</v>
      </c>
      <c r="EG85" s="253">
        <f t="shared" si="487"/>
        <v>0</v>
      </c>
      <c r="EH85" s="253">
        <f t="shared" si="487"/>
        <v>0</v>
      </c>
      <c r="EI85" s="253">
        <f t="shared" si="487"/>
        <v>0</v>
      </c>
      <c r="EJ85" s="253">
        <f t="shared" si="487"/>
        <v>0</v>
      </c>
      <c r="EK85" s="253">
        <f t="shared" si="487"/>
        <v>0</v>
      </c>
      <c r="EL85" s="253">
        <f t="shared" si="487"/>
        <v>0</v>
      </c>
      <c r="EM85" s="253">
        <f t="shared" si="487"/>
        <v>0</v>
      </c>
      <c r="EN85" s="253">
        <f t="shared" si="487"/>
        <v>0</v>
      </c>
      <c r="EO85" s="253">
        <f t="shared" si="487"/>
        <v>0</v>
      </c>
      <c r="EP85" s="253">
        <f t="shared" si="487"/>
        <v>0</v>
      </c>
      <c r="EQ85" s="253">
        <f t="shared" si="453"/>
        <v>0</v>
      </c>
      <c r="ER85" s="253">
        <f t="shared" ref="ER85:FB85" si="488">1-(1-$O33)^(ER$55/12)-(1-(1-$O33)^(EQ$55/12))</f>
        <v>0</v>
      </c>
      <c r="ES85" s="253">
        <f t="shared" si="488"/>
        <v>0</v>
      </c>
      <c r="ET85" s="253">
        <f t="shared" si="488"/>
        <v>0</v>
      </c>
      <c r="EU85" s="253">
        <f t="shared" si="488"/>
        <v>0</v>
      </c>
      <c r="EV85" s="253">
        <f t="shared" si="488"/>
        <v>0</v>
      </c>
      <c r="EW85" s="253">
        <f t="shared" si="488"/>
        <v>0</v>
      </c>
      <c r="EX85" s="253">
        <f t="shared" si="488"/>
        <v>0</v>
      </c>
      <c r="EY85" s="253">
        <f t="shared" si="488"/>
        <v>0</v>
      </c>
      <c r="EZ85" s="253">
        <f t="shared" si="488"/>
        <v>0</v>
      </c>
      <c r="FA85" s="253">
        <f t="shared" si="488"/>
        <v>0</v>
      </c>
      <c r="FB85" s="253">
        <f t="shared" si="488"/>
        <v>0</v>
      </c>
      <c r="FC85" s="253">
        <f t="shared" si="455"/>
        <v>0</v>
      </c>
      <c r="FD85" s="253">
        <f t="shared" ref="FD85:FN85" si="489">1-(1-$P33)^(FD$55/12)-(1-(1-$P33)^(FC$55/12))</f>
        <v>0</v>
      </c>
      <c r="FE85" s="253">
        <f t="shared" si="489"/>
        <v>0</v>
      </c>
      <c r="FF85" s="253">
        <f t="shared" si="489"/>
        <v>0</v>
      </c>
      <c r="FG85" s="253">
        <f t="shared" si="489"/>
        <v>0</v>
      </c>
      <c r="FH85" s="253">
        <f t="shared" si="489"/>
        <v>0</v>
      </c>
      <c r="FI85" s="253">
        <f t="shared" si="489"/>
        <v>0</v>
      </c>
      <c r="FJ85" s="253">
        <f t="shared" si="489"/>
        <v>0</v>
      </c>
      <c r="FK85" s="253">
        <f t="shared" si="489"/>
        <v>0</v>
      </c>
      <c r="FL85" s="253">
        <f t="shared" si="489"/>
        <v>0</v>
      </c>
      <c r="FM85" s="253">
        <f t="shared" si="489"/>
        <v>0</v>
      </c>
      <c r="FN85" s="253">
        <f t="shared" si="489"/>
        <v>0</v>
      </c>
      <c r="FO85" s="253">
        <f t="shared" si="457"/>
        <v>0</v>
      </c>
      <c r="FP85" s="253">
        <f t="shared" ref="FP85:FZ85" si="490">1-(1-$Q33)^(FP$55/12)-(1-(1-$Q33)^(FO$55/12))</f>
        <v>0</v>
      </c>
      <c r="FQ85" s="253">
        <f t="shared" si="490"/>
        <v>0</v>
      </c>
      <c r="FR85" s="253">
        <f t="shared" si="490"/>
        <v>0</v>
      </c>
      <c r="FS85" s="253">
        <f t="shared" si="490"/>
        <v>0</v>
      </c>
      <c r="FT85" s="253">
        <f t="shared" si="490"/>
        <v>0</v>
      </c>
      <c r="FU85" s="253">
        <f t="shared" si="490"/>
        <v>0</v>
      </c>
      <c r="FV85" s="253">
        <f t="shared" si="490"/>
        <v>0</v>
      </c>
      <c r="FW85" s="253">
        <f t="shared" si="490"/>
        <v>0</v>
      </c>
      <c r="FX85" s="253">
        <f t="shared" si="490"/>
        <v>0</v>
      </c>
      <c r="FY85" s="253">
        <f t="shared" si="490"/>
        <v>0</v>
      </c>
      <c r="FZ85" s="253">
        <f t="shared" si="490"/>
        <v>0</v>
      </c>
    </row>
    <row r="86" spans="2:182" x14ac:dyDescent="0.2">
      <c r="B86" s="245" t="s">
        <v>556</v>
      </c>
      <c r="C86" s="259">
        <f t="shared" si="319"/>
        <v>1</v>
      </c>
      <c r="D86" s="259">
        <f t="shared" si="320"/>
        <v>0</v>
      </c>
      <c r="E86" s="259">
        <f t="shared" si="321"/>
        <v>0</v>
      </c>
      <c r="F86" s="259">
        <f t="shared" si="322"/>
        <v>0</v>
      </c>
      <c r="G86" s="259">
        <f t="shared" si="323"/>
        <v>0</v>
      </c>
      <c r="H86" s="259">
        <f t="shared" si="324"/>
        <v>0</v>
      </c>
      <c r="I86" s="259">
        <f t="shared" si="325"/>
        <v>0</v>
      </c>
      <c r="J86" s="259">
        <f t="shared" si="326"/>
        <v>0</v>
      </c>
      <c r="K86" s="259">
        <f t="shared" si="327"/>
        <v>0</v>
      </c>
      <c r="L86" s="259">
        <f t="shared" si="328"/>
        <v>0</v>
      </c>
      <c r="M86" s="259">
        <f t="shared" si="329"/>
        <v>0</v>
      </c>
      <c r="N86" s="259">
        <f t="shared" si="330"/>
        <v>0</v>
      </c>
      <c r="O86" s="259">
        <f t="shared" si="331"/>
        <v>0</v>
      </c>
      <c r="P86" s="253">
        <f t="shared" si="332"/>
        <v>0</v>
      </c>
      <c r="Q86" s="253">
        <f t="shared" si="333"/>
        <v>0</v>
      </c>
      <c r="R86" s="253">
        <f t="shared" si="334"/>
        <v>0</v>
      </c>
      <c r="S86" s="253">
        <f t="shared" si="335"/>
        <v>0</v>
      </c>
      <c r="T86" s="253">
        <f t="shared" si="336"/>
        <v>0</v>
      </c>
      <c r="U86" s="253">
        <f t="shared" si="337"/>
        <v>0</v>
      </c>
      <c r="V86" s="253">
        <f t="shared" si="338"/>
        <v>0</v>
      </c>
      <c r="W86" s="253">
        <f t="shared" si="339"/>
        <v>0</v>
      </c>
      <c r="X86" s="253">
        <f t="shared" si="340"/>
        <v>0</v>
      </c>
      <c r="Y86" s="253">
        <f t="shared" si="341"/>
        <v>0</v>
      </c>
      <c r="Z86" s="253">
        <f t="shared" si="342"/>
        <v>0</v>
      </c>
      <c r="AA86" s="253">
        <f t="shared" si="343"/>
        <v>0</v>
      </c>
      <c r="AB86" s="253">
        <f t="shared" si="344"/>
        <v>0</v>
      </c>
      <c r="AC86" s="253">
        <f t="shared" si="345"/>
        <v>0</v>
      </c>
      <c r="AD86" s="253">
        <f t="shared" si="346"/>
        <v>0</v>
      </c>
      <c r="AE86" s="253">
        <f t="shared" si="347"/>
        <v>0</v>
      </c>
      <c r="AF86" s="253">
        <f t="shared" si="348"/>
        <v>0</v>
      </c>
      <c r="AG86" s="253">
        <f t="shared" si="349"/>
        <v>0</v>
      </c>
      <c r="AH86" s="253">
        <f t="shared" si="350"/>
        <v>0</v>
      </c>
      <c r="AI86" s="253">
        <f t="shared" si="351"/>
        <v>0</v>
      </c>
      <c r="AJ86" s="253">
        <f t="shared" si="352"/>
        <v>0</v>
      </c>
      <c r="AK86" s="253">
        <f t="shared" si="353"/>
        <v>0</v>
      </c>
      <c r="AL86" s="253">
        <f t="shared" si="354"/>
        <v>0</v>
      </c>
      <c r="AM86" s="253">
        <f t="shared" si="355"/>
        <v>0</v>
      </c>
      <c r="AN86" s="253">
        <f t="shared" si="356"/>
        <v>0</v>
      </c>
      <c r="AO86" s="253">
        <f t="shared" si="357"/>
        <v>0</v>
      </c>
      <c r="AP86" s="253">
        <f t="shared" si="358"/>
        <v>0</v>
      </c>
      <c r="AQ86" s="253">
        <f t="shared" si="359"/>
        <v>0</v>
      </c>
      <c r="AR86" s="253">
        <f t="shared" si="360"/>
        <v>0</v>
      </c>
      <c r="AS86" s="253">
        <f t="shared" si="361"/>
        <v>0</v>
      </c>
      <c r="AT86" s="253">
        <f t="shared" si="362"/>
        <v>0</v>
      </c>
      <c r="AU86" s="253">
        <f t="shared" si="363"/>
        <v>0</v>
      </c>
      <c r="AV86" s="253">
        <f t="shared" si="364"/>
        <v>0</v>
      </c>
      <c r="AW86" s="253">
        <f t="shared" si="365"/>
        <v>0</v>
      </c>
      <c r="AX86" s="253">
        <f t="shared" si="366"/>
        <v>0</v>
      </c>
      <c r="AY86" s="253">
        <f t="shared" si="367"/>
        <v>0</v>
      </c>
      <c r="AZ86" s="253">
        <f t="shared" si="368"/>
        <v>0</v>
      </c>
      <c r="BA86" s="253">
        <f t="shared" si="369"/>
        <v>0</v>
      </c>
      <c r="BB86" s="253">
        <f t="shared" si="370"/>
        <v>0</v>
      </c>
      <c r="BC86" s="253">
        <f t="shared" si="371"/>
        <v>0</v>
      </c>
      <c r="BD86" s="253">
        <f t="shared" si="372"/>
        <v>0</v>
      </c>
      <c r="BE86" s="253">
        <f t="shared" si="373"/>
        <v>0</v>
      </c>
      <c r="BF86" s="253">
        <f t="shared" si="374"/>
        <v>0</v>
      </c>
      <c r="BG86" s="253">
        <f t="shared" si="375"/>
        <v>0</v>
      </c>
      <c r="BH86" s="253">
        <f t="shared" si="376"/>
        <v>0</v>
      </c>
      <c r="BI86" s="253">
        <f t="shared" si="377"/>
        <v>0</v>
      </c>
      <c r="BJ86" s="253">
        <f t="shared" si="378"/>
        <v>0</v>
      </c>
      <c r="BK86" s="253">
        <f t="shared" si="379"/>
        <v>0</v>
      </c>
      <c r="BL86" s="253">
        <f t="shared" si="380"/>
        <v>0</v>
      </c>
      <c r="BM86" s="253">
        <f t="shared" si="381"/>
        <v>0</v>
      </c>
      <c r="BN86" s="253">
        <f t="shared" si="382"/>
        <v>0</v>
      </c>
      <c r="BO86" s="253">
        <f t="shared" si="383"/>
        <v>0</v>
      </c>
      <c r="BP86" s="253">
        <f t="shared" si="384"/>
        <v>0</v>
      </c>
      <c r="BQ86" s="253">
        <f t="shared" si="385"/>
        <v>0</v>
      </c>
      <c r="BR86" s="253">
        <f t="shared" si="386"/>
        <v>0</v>
      </c>
      <c r="BS86" s="253">
        <f t="shared" si="387"/>
        <v>0</v>
      </c>
      <c r="BT86" s="253">
        <f t="shared" si="388"/>
        <v>0</v>
      </c>
      <c r="BU86" s="253">
        <f t="shared" si="389"/>
        <v>0</v>
      </c>
      <c r="BV86" s="253">
        <f t="shared" si="390"/>
        <v>0</v>
      </c>
      <c r="BW86" s="253">
        <f t="shared" si="391"/>
        <v>0</v>
      </c>
      <c r="BX86" s="253">
        <f t="shared" si="392"/>
        <v>0</v>
      </c>
      <c r="BY86" s="253">
        <f t="shared" si="393"/>
        <v>0</v>
      </c>
      <c r="BZ86" s="253">
        <f t="shared" si="394"/>
        <v>0</v>
      </c>
      <c r="CA86" s="253">
        <f t="shared" si="395"/>
        <v>0</v>
      </c>
      <c r="CB86" s="253">
        <f t="shared" si="396"/>
        <v>0</v>
      </c>
      <c r="CC86" s="253">
        <f t="shared" si="397"/>
        <v>0</v>
      </c>
      <c r="CD86" s="253">
        <f t="shared" si="398"/>
        <v>0</v>
      </c>
      <c r="CE86" s="253">
        <f t="shared" si="399"/>
        <v>0</v>
      </c>
      <c r="CF86" s="253">
        <f t="shared" si="400"/>
        <v>0</v>
      </c>
      <c r="CG86" s="253">
        <f t="shared" si="401"/>
        <v>0</v>
      </c>
      <c r="CH86" s="253">
        <f t="shared" si="402"/>
        <v>0</v>
      </c>
      <c r="CI86" s="253">
        <f t="shared" si="403"/>
        <v>0</v>
      </c>
      <c r="CJ86" s="253">
        <f t="shared" si="404"/>
        <v>0</v>
      </c>
      <c r="CK86" s="253">
        <f t="shared" si="405"/>
        <v>0</v>
      </c>
      <c r="CL86" s="253">
        <f t="shared" si="406"/>
        <v>0</v>
      </c>
      <c r="CM86" s="253">
        <f t="shared" si="407"/>
        <v>0</v>
      </c>
      <c r="CN86" s="253">
        <f t="shared" si="408"/>
        <v>0</v>
      </c>
      <c r="CO86" s="253">
        <f t="shared" si="409"/>
        <v>0</v>
      </c>
      <c r="CP86" s="253">
        <f t="shared" si="410"/>
        <v>0</v>
      </c>
      <c r="CQ86" s="253">
        <f t="shared" si="411"/>
        <v>0</v>
      </c>
      <c r="CR86" s="253">
        <f t="shared" si="412"/>
        <v>0</v>
      </c>
      <c r="CS86" s="253">
        <f t="shared" si="413"/>
        <v>0</v>
      </c>
      <c r="CT86" s="253">
        <f t="shared" si="414"/>
        <v>0</v>
      </c>
      <c r="CU86" s="253">
        <f t="shared" si="415"/>
        <v>0</v>
      </c>
      <c r="CV86" s="253">
        <f t="shared" si="416"/>
        <v>0</v>
      </c>
      <c r="CW86" s="253">
        <f t="shared" si="417"/>
        <v>0</v>
      </c>
      <c r="CX86" s="253">
        <f t="shared" si="418"/>
        <v>0</v>
      </c>
      <c r="CY86" s="253">
        <f t="shared" si="419"/>
        <v>0</v>
      </c>
      <c r="CZ86" s="253">
        <f t="shared" si="420"/>
        <v>0</v>
      </c>
      <c r="DA86" s="253">
        <f t="shared" si="421"/>
        <v>0</v>
      </c>
      <c r="DB86" s="253">
        <f t="shared" si="422"/>
        <v>0</v>
      </c>
      <c r="DC86" s="253">
        <f t="shared" si="423"/>
        <v>0</v>
      </c>
      <c r="DD86" s="253">
        <f t="shared" si="424"/>
        <v>0</v>
      </c>
      <c r="DE86" s="253">
        <f t="shared" si="425"/>
        <v>0</v>
      </c>
      <c r="DF86" s="253">
        <f t="shared" si="426"/>
        <v>0</v>
      </c>
      <c r="DG86" s="253">
        <f t="shared" si="427"/>
        <v>0</v>
      </c>
      <c r="DH86" s="253">
        <f t="shared" si="428"/>
        <v>0</v>
      </c>
      <c r="DI86" s="253">
        <f t="shared" si="429"/>
        <v>0</v>
      </c>
      <c r="DJ86" s="253">
        <f t="shared" si="430"/>
        <v>0</v>
      </c>
      <c r="DK86" s="253">
        <f t="shared" si="431"/>
        <v>0</v>
      </c>
      <c r="DL86" s="253">
        <f t="shared" si="432"/>
        <v>0</v>
      </c>
      <c r="DM86" s="253">
        <f t="shared" si="433"/>
        <v>0</v>
      </c>
      <c r="DN86" s="253">
        <f t="shared" si="434"/>
        <v>0</v>
      </c>
      <c r="DO86" s="253">
        <f t="shared" si="435"/>
        <v>0</v>
      </c>
      <c r="DP86" s="253">
        <f t="shared" si="436"/>
        <v>0</v>
      </c>
      <c r="DQ86" s="253">
        <f t="shared" si="437"/>
        <v>0</v>
      </c>
      <c r="DR86" s="253">
        <f t="shared" si="438"/>
        <v>0</v>
      </c>
      <c r="DS86" s="253">
        <f t="shared" si="439"/>
        <v>0</v>
      </c>
      <c r="DT86" s="260">
        <f t="shared" si="440"/>
        <v>0</v>
      </c>
      <c r="DU86" s="260">
        <f t="shared" si="441"/>
        <v>0</v>
      </c>
      <c r="DV86" s="260">
        <f t="shared" si="442"/>
        <v>0</v>
      </c>
      <c r="DW86" s="260">
        <f t="shared" si="443"/>
        <v>0</v>
      </c>
      <c r="DX86" s="260">
        <f t="shared" si="444"/>
        <v>0</v>
      </c>
      <c r="DY86" s="260">
        <f t="shared" si="445"/>
        <v>0</v>
      </c>
      <c r="DZ86" s="260">
        <f t="shared" si="446"/>
        <v>0</v>
      </c>
      <c r="EA86" s="260">
        <f t="shared" si="447"/>
        <v>0</v>
      </c>
      <c r="EB86" s="260">
        <f t="shared" si="448"/>
        <v>0</v>
      </c>
      <c r="EC86" s="260">
        <f t="shared" si="449"/>
        <v>0</v>
      </c>
      <c r="ED86" s="260">
        <f t="shared" si="450"/>
        <v>0</v>
      </c>
      <c r="EE86" s="253">
        <f t="shared" si="451"/>
        <v>0</v>
      </c>
      <c r="EF86" s="253">
        <f t="shared" ref="EF86:EP86" si="491">1-(1-$N34)^(EF$55/12)-(1-(1-$N34)^(EE$55/12))</f>
        <v>0</v>
      </c>
      <c r="EG86" s="253">
        <f t="shared" si="491"/>
        <v>0</v>
      </c>
      <c r="EH86" s="253">
        <f t="shared" si="491"/>
        <v>0</v>
      </c>
      <c r="EI86" s="253">
        <f t="shared" si="491"/>
        <v>0</v>
      </c>
      <c r="EJ86" s="253">
        <f t="shared" si="491"/>
        <v>0</v>
      </c>
      <c r="EK86" s="253">
        <f t="shared" si="491"/>
        <v>0</v>
      </c>
      <c r="EL86" s="253">
        <f t="shared" si="491"/>
        <v>0</v>
      </c>
      <c r="EM86" s="253">
        <f t="shared" si="491"/>
        <v>0</v>
      </c>
      <c r="EN86" s="253">
        <f t="shared" si="491"/>
        <v>0</v>
      </c>
      <c r="EO86" s="253">
        <f t="shared" si="491"/>
        <v>0</v>
      </c>
      <c r="EP86" s="253">
        <f t="shared" si="491"/>
        <v>0</v>
      </c>
      <c r="EQ86" s="253">
        <f t="shared" si="453"/>
        <v>0</v>
      </c>
      <c r="ER86" s="253">
        <f t="shared" ref="ER86:FB86" si="492">1-(1-$O34)^(ER$55/12)-(1-(1-$O34)^(EQ$55/12))</f>
        <v>0</v>
      </c>
      <c r="ES86" s="253">
        <f t="shared" si="492"/>
        <v>0</v>
      </c>
      <c r="ET86" s="253">
        <f t="shared" si="492"/>
        <v>0</v>
      </c>
      <c r="EU86" s="253">
        <f t="shared" si="492"/>
        <v>0</v>
      </c>
      <c r="EV86" s="253">
        <f t="shared" si="492"/>
        <v>0</v>
      </c>
      <c r="EW86" s="253">
        <f t="shared" si="492"/>
        <v>0</v>
      </c>
      <c r="EX86" s="253">
        <f t="shared" si="492"/>
        <v>0</v>
      </c>
      <c r="EY86" s="253">
        <f t="shared" si="492"/>
        <v>0</v>
      </c>
      <c r="EZ86" s="253">
        <f t="shared" si="492"/>
        <v>0</v>
      </c>
      <c r="FA86" s="253">
        <f t="shared" si="492"/>
        <v>0</v>
      </c>
      <c r="FB86" s="253">
        <f t="shared" si="492"/>
        <v>0</v>
      </c>
      <c r="FC86" s="253">
        <f t="shared" si="455"/>
        <v>0</v>
      </c>
      <c r="FD86" s="253">
        <f t="shared" ref="FD86:FN86" si="493">1-(1-$P34)^(FD$55/12)-(1-(1-$P34)^(FC$55/12))</f>
        <v>0</v>
      </c>
      <c r="FE86" s="253">
        <f t="shared" si="493"/>
        <v>0</v>
      </c>
      <c r="FF86" s="253">
        <f t="shared" si="493"/>
        <v>0</v>
      </c>
      <c r="FG86" s="253">
        <f t="shared" si="493"/>
        <v>0</v>
      </c>
      <c r="FH86" s="253">
        <f t="shared" si="493"/>
        <v>0</v>
      </c>
      <c r="FI86" s="253">
        <f t="shared" si="493"/>
        <v>0</v>
      </c>
      <c r="FJ86" s="253">
        <f t="shared" si="493"/>
        <v>0</v>
      </c>
      <c r="FK86" s="253">
        <f t="shared" si="493"/>
        <v>0</v>
      </c>
      <c r="FL86" s="253">
        <f t="shared" si="493"/>
        <v>0</v>
      </c>
      <c r="FM86" s="253">
        <f t="shared" si="493"/>
        <v>0</v>
      </c>
      <c r="FN86" s="253">
        <f t="shared" si="493"/>
        <v>0</v>
      </c>
      <c r="FO86" s="253">
        <f t="shared" si="457"/>
        <v>0</v>
      </c>
      <c r="FP86" s="253">
        <f t="shared" ref="FP86:FZ86" si="494">1-(1-$Q34)^(FP$55/12)-(1-(1-$Q34)^(FO$55/12))</f>
        <v>0</v>
      </c>
      <c r="FQ86" s="253">
        <f t="shared" si="494"/>
        <v>0</v>
      </c>
      <c r="FR86" s="253">
        <f t="shared" si="494"/>
        <v>0</v>
      </c>
      <c r="FS86" s="253">
        <f t="shared" si="494"/>
        <v>0</v>
      </c>
      <c r="FT86" s="253">
        <f t="shared" si="494"/>
        <v>0</v>
      </c>
      <c r="FU86" s="253">
        <f t="shared" si="494"/>
        <v>0</v>
      </c>
      <c r="FV86" s="253">
        <f t="shared" si="494"/>
        <v>0</v>
      </c>
      <c r="FW86" s="253">
        <f t="shared" si="494"/>
        <v>0</v>
      </c>
      <c r="FX86" s="253">
        <f t="shared" si="494"/>
        <v>0</v>
      </c>
      <c r="FY86" s="253">
        <f t="shared" si="494"/>
        <v>0</v>
      </c>
      <c r="FZ86" s="253">
        <f t="shared" si="494"/>
        <v>0</v>
      </c>
    </row>
    <row r="87" spans="2:182" x14ac:dyDescent="0.2">
      <c r="B87" s="245" t="s">
        <v>557</v>
      </c>
      <c r="C87" s="259">
        <f>1-(1-$C35)^(C$56/12)</f>
        <v>0</v>
      </c>
      <c r="D87" s="259">
        <f t="shared" ref="D87:N87" si="495">1-(1-$C35)^(D$56/12)-(1-(1-$C35)^(C$56/12))</f>
        <v>0</v>
      </c>
      <c r="E87" s="259">
        <f t="shared" si="495"/>
        <v>0</v>
      </c>
      <c r="F87" s="259">
        <f t="shared" si="495"/>
        <v>0</v>
      </c>
      <c r="G87" s="259">
        <f t="shared" si="495"/>
        <v>0</v>
      </c>
      <c r="H87" s="259">
        <f t="shared" si="495"/>
        <v>0</v>
      </c>
      <c r="I87" s="259">
        <f t="shared" si="495"/>
        <v>0</v>
      </c>
      <c r="J87" s="259">
        <f t="shared" si="495"/>
        <v>0</v>
      </c>
      <c r="K87" s="259">
        <f t="shared" si="495"/>
        <v>0</v>
      </c>
      <c r="L87" s="259">
        <f t="shared" si="495"/>
        <v>0</v>
      </c>
      <c r="M87" s="259">
        <f t="shared" si="495"/>
        <v>0</v>
      </c>
      <c r="N87" s="259">
        <f t="shared" si="495"/>
        <v>0</v>
      </c>
      <c r="O87" s="259">
        <f>1-(1-$D35)^(O$55/12)</f>
        <v>2.2808080279990151E-6</v>
      </c>
      <c r="P87" s="253">
        <f t="shared" ref="P87:Z87" si="496">1-(1-$D35)^(P$55/12)-(1-(1-$D35)^(O$55/12))</f>
        <v>2.2808028258269886E-6</v>
      </c>
      <c r="Q87" s="253">
        <f t="shared" si="496"/>
        <v>2.2807976237659844E-6</v>
      </c>
      <c r="R87" s="253">
        <f t="shared" si="496"/>
        <v>2.2807924217049802E-6</v>
      </c>
      <c r="S87" s="253">
        <f t="shared" si="496"/>
        <v>2.2807872197549983E-6</v>
      </c>
      <c r="T87" s="253">
        <f t="shared" si="496"/>
        <v>2.2807820175829718E-6</v>
      </c>
      <c r="U87" s="253">
        <f t="shared" si="496"/>
        <v>2.28077681563299E-6</v>
      </c>
      <c r="V87" s="253">
        <f t="shared" si="496"/>
        <v>2.2807716135719858E-6</v>
      </c>
      <c r="W87" s="253">
        <f t="shared" si="496"/>
        <v>2.2807664116220039E-6</v>
      </c>
      <c r="X87" s="253">
        <f t="shared" si="496"/>
        <v>2.280761209672022E-6</v>
      </c>
      <c r="Y87" s="253">
        <f t="shared" si="496"/>
        <v>2.2807560076110178E-6</v>
      </c>
      <c r="Z87" s="253">
        <f t="shared" si="496"/>
        <v>2.2807508056610359E-6</v>
      </c>
      <c r="AA87" s="253">
        <f>1-(1-$E35)^(AA$55/12)</f>
        <v>5.1282299815547105E-6</v>
      </c>
      <c r="AB87" s="253">
        <f t="shared" ref="AB87:AL87" si="497">1-(1-$E35)^(AB$55/12)-(1-(1-$E35)^(AA$55/12))</f>
        <v>5.1282036828137478E-6</v>
      </c>
      <c r="AC87" s="253">
        <f t="shared" si="497"/>
        <v>5.1281773842948297E-6</v>
      </c>
      <c r="AD87" s="253">
        <f t="shared" si="497"/>
        <v>5.1281510857759116E-6</v>
      </c>
      <c r="AE87" s="253">
        <f t="shared" si="497"/>
        <v>5.1281247873680158E-6</v>
      </c>
      <c r="AF87" s="253">
        <f t="shared" si="497"/>
        <v>5.1280984891821646E-6</v>
      </c>
      <c r="AG87" s="253">
        <f t="shared" si="497"/>
        <v>5.128072191218358E-6</v>
      </c>
      <c r="AH87" s="253">
        <f t="shared" si="497"/>
        <v>5.1280458931435291E-6</v>
      </c>
      <c r="AI87" s="253">
        <f t="shared" si="497"/>
        <v>5.1280195955127894E-6</v>
      </c>
      <c r="AJ87" s="253">
        <f t="shared" si="497"/>
        <v>5.1279932976600051E-6</v>
      </c>
      <c r="AK87" s="253">
        <f t="shared" si="497"/>
        <v>5.12796700025131E-6</v>
      </c>
      <c r="AL87" s="253">
        <f t="shared" si="497"/>
        <v>5.1279407028426149E-6</v>
      </c>
      <c r="AM87" s="253">
        <f>1-(1-$F35)^(AM$55/12)</f>
        <v>8.5996557595002798E-6</v>
      </c>
      <c r="AN87" s="253">
        <f t="shared" ref="AN87:AX87" si="498">1-(1-$F35)^(AN$55/12)-(1-(1-$F35)^(AM$55/12))</f>
        <v>8.5995818053241635E-6</v>
      </c>
      <c r="AO87" s="253">
        <f t="shared" si="498"/>
        <v>8.5995078519252033E-6</v>
      </c>
      <c r="AP87" s="253">
        <f t="shared" si="498"/>
        <v>8.5994338990813546E-6</v>
      </c>
      <c r="AQ87" s="253">
        <f t="shared" si="498"/>
        <v>8.599359947014662E-6</v>
      </c>
      <c r="AR87" s="253">
        <f t="shared" si="498"/>
        <v>8.5992859953920586E-6</v>
      </c>
      <c r="AS87" s="253">
        <f t="shared" si="498"/>
        <v>8.5992120444355891E-6</v>
      </c>
      <c r="AT87" s="253">
        <f t="shared" si="498"/>
        <v>8.5991380942562756E-6</v>
      </c>
      <c r="AU87" s="253">
        <f t="shared" si="498"/>
        <v>8.5990641446320737E-6</v>
      </c>
      <c r="AV87" s="253">
        <f t="shared" si="498"/>
        <v>8.5989901956740056E-6</v>
      </c>
      <c r="AW87" s="253">
        <f t="shared" si="498"/>
        <v>8.598916247271049E-6</v>
      </c>
      <c r="AX87" s="253">
        <f t="shared" si="498"/>
        <v>8.5988422995342262E-6</v>
      </c>
      <c r="AY87" s="253">
        <f>1-(1-$G35)^(AY$55/12)</f>
        <v>1.2749274725609716E-5</v>
      </c>
      <c r="AZ87" s="253">
        <f t="shared" ref="AZ87:BJ87" si="499">1-(1-$G35)^(AZ$55/12)-(1-(1-$G35)^(AY$55/12))</f>
        <v>1.2749112181520417E-5</v>
      </c>
      <c r="BA87" s="253">
        <f t="shared" si="499"/>
        <v>1.2748949639651563E-5</v>
      </c>
      <c r="BB87" s="253">
        <f t="shared" si="499"/>
        <v>1.2748787099781111E-5</v>
      </c>
      <c r="BC87" s="253">
        <f t="shared" si="499"/>
        <v>1.2748624562020083E-5</v>
      </c>
      <c r="BD87" s="253">
        <f t="shared" si="499"/>
        <v>1.2748462026257457E-5</v>
      </c>
      <c r="BE87" s="253">
        <f t="shared" si="499"/>
        <v>1.2748299492604254E-5</v>
      </c>
      <c r="BF87" s="253">
        <f t="shared" si="499"/>
        <v>1.2748136961060474E-5</v>
      </c>
      <c r="BG87" s="253">
        <f t="shared" si="499"/>
        <v>1.2747974431626119E-5</v>
      </c>
      <c r="BH87" s="253">
        <f t="shared" si="499"/>
        <v>1.2747811904079143E-5</v>
      </c>
      <c r="BI87" s="253">
        <f t="shared" si="499"/>
        <v>1.2747649378752612E-5</v>
      </c>
      <c r="BJ87" s="253">
        <f t="shared" si="499"/>
        <v>1.2747486855535506E-5</v>
      </c>
      <c r="BK87" s="253">
        <f>1-(1-$H35)^(BK$55/12)</f>
        <v>1.7627625120253398E-5</v>
      </c>
      <c r="BL87" s="253">
        <f t="shared" ref="BL87:BV87" si="500">1-(1-$H35)^(BL$55/12)-(1-(1-$H35)^(BK$55/12))</f>
        <v>1.7627314387147486E-5</v>
      </c>
      <c r="BM87" s="253">
        <f t="shared" si="500"/>
        <v>1.7627003659481666E-5</v>
      </c>
      <c r="BN87" s="253">
        <f t="shared" si="500"/>
        <v>1.7626692937255939E-5</v>
      </c>
      <c r="BO87" s="253">
        <f t="shared" si="500"/>
        <v>1.7626382220470305E-5</v>
      </c>
      <c r="BP87" s="253">
        <f t="shared" si="500"/>
        <v>1.7626071509235786E-5</v>
      </c>
      <c r="BQ87" s="253">
        <f t="shared" si="500"/>
        <v>1.7625760803552382E-5</v>
      </c>
      <c r="BR87" s="253">
        <f t="shared" si="500"/>
        <v>1.7625450103087026E-5</v>
      </c>
      <c r="BS87" s="253">
        <f t="shared" si="500"/>
        <v>1.762513940839483E-5</v>
      </c>
      <c r="BT87" s="253">
        <f t="shared" si="500"/>
        <v>1.7624828718920682E-5</v>
      </c>
      <c r="BU87" s="253">
        <f t="shared" si="500"/>
        <v>1.7624518035108672E-5</v>
      </c>
      <c r="BV87" s="253">
        <f t="shared" si="500"/>
        <v>1.7624207356736754E-5</v>
      </c>
      <c r="BW87" s="253">
        <f>1-(1-$I35)^(BW$55/12)</f>
        <v>2.3279876483539574E-5</v>
      </c>
      <c r="BX87" s="253">
        <f t="shared" ref="BX87:CH87" si="501">1-(1-$I35)^(BX$55/12)-(1-(1-$I35)^(BW$55/12))</f>
        <v>2.3279334530945661E-5</v>
      </c>
      <c r="BY87" s="253">
        <f t="shared" si="501"/>
        <v>2.3278792590897268E-5</v>
      </c>
      <c r="BZ87" s="253">
        <f t="shared" si="501"/>
        <v>2.3278250663394395E-5</v>
      </c>
      <c r="CA87" s="253">
        <f t="shared" si="501"/>
        <v>2.3277708748659087E-5</v>
      </c>
      <c r="CB87" s="253">
        <f t="shared" si="501"/>
        <v>2.3277166846469299E-5</v>
      </c>
      <c r="CC87" s="253">
        <f t="shared" si="501"/>
        <v>2.3276624956936054E-5</v>
      </c>
      <c r="CD87" s="253">
        <f t="shared" si="501"/>
        <v>2.3276083079948329E-5</v>
      </c>
      <c r="CE87" s="253">
        <f t="shared" si="501"/>
        <v>2.3275541215617146E-5</v>
      </c>
      <c r="CF87" s="253">
        <f t="shared" si="501"/>
        <v>2.3274999363942506E-5</v>
      </c>
      <c r="CG87" s="253">
        <f t="shared" si="501"/>
        <v>2.3274457524813386E-5</v>
      </c>
      <c r="CH87" s="253">
        <f t="shared" si="501"/>
        <v>2.3273915698229786E-5</v>
      </c>
      <c r="CI87" s="253">
        <f>1-(1-$J35)^(CI$55/12)</f>
        <v>2.9743824557781906E-5</v>
      </c>
      <c r="CJ87" s="253">
        <f t="shared" ref="CJ87:CT87" si="502">1-(1-$J35)^(CJ$55/12)-(1-(1-$J35)^(CI$55/12))</f>
        <v>2.9742939862575923E-5</v>
      </c>
      <c r="CK87" s="253">
        <f t="shared" si="502"/>
        <v>2.9742055193904271E-5</v>
      </c>
      <c r="CL87" s="253">
        <f t="shared" si="502"/>
        <v>2.974117055132286E-5</v>
      </c>
      <c r="CM87" s="253">
        <f t="shared" si="502"/>
        <v>2.9740285935275779E-5</v>
      </c>
      <c r="CN87" s="253">
        <f t="shared" si="502"/>
        <v>2.9739401345318939E-5</v>
      </c>
      <c r="CO87" s="253">
        <f t="shared" si="502"/>
        <v>2.9738516781896429E-5</v>
      </c>
      <c r="CP87" s="253">
        <f t="shared" si="502"/>
        <v>2.9737632244564161E-5</v>
      </c>
      <c r="CQ87" s="253">
        <f t="shared" si="502"/>
        <v>2.9736747733766222E-5</v>
      </c>
      <c r="CR87" s="253">
        <f t="shared" si="502"/>
        <v>2.9735863249058525E-5</v>
      </c>
      <c r="CS87" s="253">
        <f t="shared" si="502"/>
        <v>2.9734978790774136E-5</v>
      </c>
      <c r="CT87" s="253">
        <f t="shared" si="502"/>
        <v>2.9734094358802032E-5</v>
      </c>
      <c r="CU87" s="253">
        <f>1-(1-$K35)^(CU$55/12)</f>
        <v>3.7048096407699127E-5</v>
      </c>
      <c r="CV87" s="253">
        <f t="shared" ref="CV87:DF87" si="503">1-(1-$K35)^(CV$55/12)-(1-(1-$K35)^(CU$55/12))</f>
        <v>3.7046723846301255E-5</v>
      </c>
      <c r="CW87" s="253">
        <f t="shared" si="503"/>
        <v>3.7045351335751597E-5</v>
      </c>
      <c r="CX87" s="253">
        <f t="shared" si="503"/>
        <v>3.7043978875939132E-5</v>
      </c>
      <c r="CY87" s="253">
        <f t="shared" si="503"/>
        <v>3.7042606467085903E-5</v>
      </c>
      <c r="CZ87" s="253">
        <f t="shared" si="503"/>
        <v>3.7041234108969867E-5</v>
      </c>
      <c r="DA87" s="253">
        <f t="shared" si="503"/>
        <v>3.7039861801813068E-5</v>
      </c>
      <c r="DB87" s="253">
        <f t="shared" si="503"/>
        <v>3.703848954539346E-5</v>
      </c>
      <c r="DC87" s="253">
        <f t="shared" si="503"/>
        <v>3.7037117339822068E-5</v>
      </c>
      <c r="DD87" s="253">
        <f t="shared" si="503"/>
        <v>3.7035745185209912E-5</v>
      </c>
      <c r="DE87" s="253">
        <f t="shared" si="503"/>
        <v>3.7034373081334948E-5</v>
      </c>
      <c r="DF87" s="253">
        <f t="shared" si="503"/>
        <v>3.7033001028308199E-5</v>
      </c>
      <c r="DG87" s="253">
        <f>1-(1-$L35)^(DG$55/12)</f>
        <v>4.5210794927696973E-5</v>
      </c>
      <c r="DH87" s="253">
        <f t="shared" ref="DH87:DR87" si="504">1-(1-$L35)^(DH$55/12)-(1-(1-$L35)^(DG$55/12))</f>
        <v>4.5208750911629458E-5</v>
      </c>
      <c r="DI87" s="253">
        <f t="shared" si="504"/>
        <v>4.5206706988043521E-5</v>
      </c>
      <c r="DJ87" s="253">
        <f t="shared" si="504"/>
        <v>4.5204663156939162E-5</v>
      </c>
      <c r="DK87" s="253">
        <f t="shared" si="504"/>
        <v>4.5202619418205359E-5</v>
      </c>
      <c r="DL87" s="253">
        <f t="shared" si="504"/>
        <v>4.5200575771842111E-5</v>
      </c>
      <c r="DM87" s="253">
        <f t="shared" si="504"/>
        <v>4.5198532217849419E-5</v>
      </c>
      <c r="DN87" s="253">
        <f t="shared" si="504"/>
        <v>4.5196488756338304E-5</v>
      </c>
      <c r="DO87" s="253">
        <f t="shared" si="504"/>
        <v>4.5194445387086724E-5</v>
      </c>
      <c r="DP87" s="253">
        <f t="shared" si="504"/>
        <v>4.5192402110316721E-5</v>
      </c>
      <c r="DQ87" s="253">
        <f t="shared" si="504"/>
        <v>4.5190358925917273E-5</v>
      </c>
      <c r="DR87" s="253">
        <f t="shared" si="504"/>
        <v>4.5188315833777359E-5</v>
      </c>
      <c r="DS87" s="253">
        <f>1-(1-$M35)^(DS$55/12)</f>
        <v>5.4238660880501222E-5</v>
      </c>
      <c r="DT87" s="260">
        <f t="shared" ref="DT87:ED87" si="505">1-(1-$M35)^(DT$55/12)-(1-(1-$M35)^(DS$55/12))</f>
        <v>5.4235719048056907E-5</v>
      </c>
      <c r="DU87" s="260">
        <f t="shared" si="505"/>
        <v>5.4232777375373686E-5</v>
      </c>
      <c r="DV87" s="260">
        <f t="shared" si="505"/>
        <v>5.4229835862118492E-5</v>
      </c>
      <c r="DW87" s="260">
        <f t="shared" si="505"/>
        <v>5.4226894508513368E-5</v>
      </c>
      <c r="DX87" s="260">
        <f t="shared" si="505"/>
        <v>5.4223953314225248E-5</v>
      </c>
      <c r="DY87" s="260">
        <f t="shared" si="505"/>
        <v>5.4221012279698222E-5</v>
      </c>
      <c r="DZ87" s="260">
        <f t="shared" si="505"/>
        <v>5.4218071404599222E-5</v>
      </c>
      <c r="EA87" s="260">
        <f t="shared" si="505"/>
        <v>5.421513068903927E-5</v>
      </c>
      <c r="EB87" s="260">
        <f t="shared" si="505"/>
        <v>5.4212190132907345E-5</v>
      </c>
      <c r="EC87" s="260">
        <f t="shared" si="505"/>
        <v>5.4209249736314469E-5</v>
      </c>
      <c r="ED87" s="260">
        <f t="shared" si="505"/>
        <v>5.4206309499260641E-5</v>
      </c>
      <c r="EE87" s="253">
        <f t="shared" ref="EE87:EE105" si="506">1-(1-$N35)^(EE$55/12)</f>
        <v>6.4126746374126853E-5</v>
      </c>
      <c r="EF87" s="253">
        <f t="shared" ref="EF87:EP87" si="507">1-(1-$N35)^(EF$55/12)-(1-(1-$N35)^(EE$55/12))</f>
        <v>6.4122634134577972E-5</v>
      </c>
      <c r="EG87" s="253">
        <f t="shared" si="507"/>
        <v>6.4118522158707059E-5</v>
      </c>
      <c r="EH87" s="253">
        <f t="shared" si="507"/>
        <v>6.4114410446403092E-5</v>
      </c>
      <c r="EI87" s="253">
        <f t="shared" si="507"/>
        <v>6.4110298997888115E-5</v>
      </c>
      <c r="EJ87" s="253">
        <f t="shared" si="507"/>
        <v>6.4106187813051108E-5</v>
      </c>
      <c r="EK87" s="253">
        <f t="shared" si="507"/>
        <v>6.4102076891781046E-5</v>
      </c>
      <c r="EL87" s="253">
        <f t="shared" si="507"/>
        <v>6.4097966234188952E-5</v>
      </c>
      <c r="EM87" s="253">
        <f t="shared" si="507"/>
        <v>6.4093855840163805E-5</v>
      </c>
      <c r="EN87" s="253">
        <f t="shared" si="507"/>
        <v>6.4089745709705603E-5</v>
      </c>
      <c r="EO87" s="253">
        <f t="shared" si="507"/>
        <v>6.4085635842814348E-5</v>
      </c>
      <c r="EP87" s="253">
        <f t="shared" si="507"/>
        <v>6.4081526239490039E-5</v>
      </c>
      <c r="EQ87" s="253">
        <f t="shared" ref="EQ87:EQ105" si="508">1-(1-$O35)^(EQ$55/12)</f>
        <v>7.4858548500644773E-5</v>
      </c>
      <c r="ER87" s="253">
        <f t="shared" ref="ER87:FB87" si="509">1-(1-$O35)^(ER$55/12)-(1-(1-$O35)^(EQ$55/12))</f>
        <v>7.4852944698333701E-5</v>
      </c>
      <c r="ES87" s="253">
        <f t="shared" si="509"/>
        <v>7.484734131557591E-5</v>
      </c>
      <c r="ET87" s="253">
        <f t="shared" si="509"/>
        <v>7.4841738352260379E-5</v>
      </c>
      <c r="EU87" s="253">
        <f t="shared" si="509"/>
        <v>7.4836135808387105E-5</v>
      </c>
      <c r="EV87" s="253">
        <f t="shared" si="509"/>
        <v>7.4830533683845069E-5</v>
      </c>
      <c r="EW87" s="253">
        <f t="shared" si="509"/>
        <v>7.482493197874529E-5</v>
      </c>
      <c r="EX87" s="253">
        <f t="shared" si="509"/>
        <v>7.4819330692865726E-5</v>
      </c>
      <c r="EY87" s="253">
        <f t="shared" si="509"/>
        <v>7.4813729826428421E-5</v>
      </c>
      <c r="EZ87" s="253">
        <f t="shared" si="509"/>
        <v>7.480812937921133E-5</v>
      </c>
      <c r="FA87" s="253">
        <f t="shared" si="509"/>
        <v>7.4802529351214453E-5</v>
      </c>
      <c r="FB87" s="253">
        <f t="shared" si="509"/>
        <v>7.479692974243779E-5</v>
      </c>
      <c r="FC87" s="253">
        <f t="shared" ref="FC87:FC105" si="510">1-(1-$P35)^(FC$55/12)</f>
        <v>8.6406530088511957E-5</v>
      </c>
      <c r="FD87" s="253">
        <f t="shared" ref="FD87:FN87" si="511">1-(1-$P35)^(FD$55/12)-(1-(1-$P35)^(FC$55/12))</f>
        <v>8.6399064000208803E-5</v>
      </c>
      <c r="FE87" s="253">
        <f t="shared" si="511"/>
        <v>8.6391598556723181E-5</v>
      </c>
      <c r="FF87" s="253">
        <f t="shared" si="511"/>
        <v>8.6384133758610204E-5</v>
      </c>
      <c r="FG87" s="253">
        <f t="shared" si="511"/>
        <v>8.6376669605203737E-5</v>
      </c>
      <c r="FH87" s="253">
        <f t="shared" si="511"/>
        <v>8.6369206097058893E-5</v>
      </c>
      <c r="FI87" s="253">
        <f t="shared" si="511"/>
        <v>8.6361743233509536E-5</v>
      </c>
      <c r="FJ87" s="253">
        <f t="shared" si="511"/>
        <v>8.6354281014999756E-5</v>
      </c>
      <c r="FK87" s="253">
        <f t="shared" si="511"/>
        <v>8.6346819441196487E-5</v>
      </c>
      <c r="FL87" s="253">
        <f t="shared" si="511"/>
        <v>8.6339358512210751E-5</v>
      </c>
      <c r="FM87" s="253">
        <f t="shared" si="511"/>
        <v>8.6331898227820503E-5</v>
      </c>
      <c r="FN87" s="253">
        <f t="shared" si="511"/>
        <v>8.6324438588025743E-5</v>
      </c>
      <c r="FO87" s="253">
        <f t="shared" ref="FO87:FO105" si="512">1-(1-$Q35)^(FO$55/12)</f>
        <v>9.8732946932966748E-5</v>
      </c>
      <c r="FP87" s="253">
        <f t="shared" ref="FP87:FZ87" si="513">1-(1-$Q35)^(FP$55/12)-(1-(1-$Q35)^(FO$55/12))</f>
        <v>9.8723198738159823E-5</v>
      </c>
      <c r="FQ87" s="253">
        <f t="shared" si="513"/>
        <v>9.8713451505805239E-5</v>
      </c>
      <c r="FR87" s="253">
        <f t="shared" si="513"/>
        <v>9.8703705235902994E-5</v>
      </c>
      <c r="FS87" s="253">
        <f t="shared" si="513"/>
        <v>9.8693959928120023E-5</v>
      </c>
      <c r="FT87" s="253">
        <f t="shared" si="513"/>
        <v>9.868421558267837E-5</v>
      </c>
      <c r="FU87" s="253">
        <f t="shared" si="513"/>
        <v>9.8674472199244967E-5</v>
      </c>
      <c r="FV87" s="253">
        <f t="shared" si="513"/>
        <v>9.8664729777819815E-5</v>
      </c>
      <c r="FW87" s="253">
        <f t="shared" si="513"/>
        <v>9.8654988318291892E-5</v>
      </c>
      <c r="FX87" s="253">
        <f t="shared" si="513"/>
        <v>9.8645247820550175E-5</v>
      </c>
      <c r="FY87" s="253">
        <f t="shared" si="513"/>
        <v>9.8635508284594664E-5</v>
      </c>
      <c r="FZ87" s="253">
        <f t="shared" si="513"/>
        <v>9.8625769710092293E-5</v>
      </c>
    </row>
    <row r="88" spans="2:182" x14ac:dyDescent="0.2">
      <c r="B88" s="245" t="s">
        <v>558</v>
      </c>
      <c r="C88" s="259">
        <f t="shared" ref="C88:C105" si="514">1-(1-$C36)^(C$56/12)</f>
        <v>1.852855489481442E-5</v>
      </c>
      <c r="D88" s="259">
        <f t="shared" ref="D88:N88" si="515">1-(1-$C36)^(D$56/12)-(1-(1-$C36)^(C$56/12))</f>
        <v>1.852821158754292E-5</v>
      </c>
      <c r="E88" s="259">
        <f t="shared" si="515"/>
        <v>1.8527868286488669E-5</v>
      </c>
      <c r="F88" s="259">
        <f t="shared" si="515"/>
        <v>1.8527524991873712E-5</v>
      </c>
      <c r="G88" s="259">
        <f t="shared" si="515"/>
        <v>1.8527181703698048E-5</v>
      </c>
      <c r="H88" s="259">
        <f t="shared" si="515"/>
        <v>1.8526838421628611E-5</v>
      </c>
      <c r="I88" s="259">
        <f t="shared" si="515"/>
        <v>1.8526495146220512E-5</v>
      </c>
      <c r="J88" s="259">
        <f t="shared" si="515"/>
        <v>1.8526151877029662E-5</v>
      </c>
      <c r="K88" s="259">
        <f t="shared" si="515"/>
        <v>1.8525808614167083E-5</v>
      </c>
      <c r="L88" s="259">
        <f t="shared" si="515"/>
        <v>1.8525465357632775E-5</v>
      </c>
      <c r="M88" s="259">
        <f t="shared" si="515"/>
        <v>1.8525122107648784E-5</v>
      </c>
      <c r="N88" s="259">
        <f t="shared" si="515"/>
        <v>1.8524778863882041E-5</v>
      </c>
      <c r="O88" s="259">
        <f t="shared" ref="O88:O105" si="516">1-(1-$D36)^(O$55/12)</f>
        <v>2.5180090343801531E-5</v>
      </c>
      <c r="P88" s="253">
        <f t="shared" ref="P88:Z88" si="517">1-(1-$D36)^(P$55/12)-(1-(1-$D36)^(O$55/12))</f>
        <v>2.5179456306867465E-5</v>
      </c>
      <c r="Q88" s="253">
        <f t="shared" si="517"/>
        <v>2.517882228592061E-5</v>
      </c>
      <c r="R88" s="253">
        <f t="shared" si="517"/>
        <v>2.5178188280849945E-5</v>
      </c>
      <c r="S88" s="253">
        <f t="shared" si="517"/>
        <v>2.5177554291877513E-5</v>
      </c>
      <c r="T88" s="253">
        <f t="shared" si="517"/>
        <v>2.5176920318670248E-5</v>
      </c>
      <c r="U88" s="253">
        <f t="shared" si="517"/>
        <v>2.517628636167224E-5</v>
      </c>
      <c r="V88" s="253">
        <f t="shared" si="517"/>
        <v>2.5175652420439398E-5</v>
      </c>
      <c r="W88" s="253">
        <f t="shared" si="517"/>
        <v>2.5175018495193768E-5</v>
      </c>
      <c r="X88" s="253">
        <f t="shared" si="517"/>
        <v>2.517438458593535E-5</v>
      </c>
      <c r="Y88" s="253">
        <f t="shared" si="517"/>
        <v>2.5173750692775165E-5</v>
      </c>
      <c r="Z88" s="253">
        <f t="shared" si="517"/>
        <v>2.5173116815380148E-5</v>
      </c>
      <c r="AA88" s="253">
        <f t="shared" ref="AA88:AA105" si="518">1-(1-$E36)^(AA$55/12)</f>
        <v>3.3096359057349645E-5</v>
      </c>
      <c r="AB88" s="253">
        <f t="shared" ref="AB88:AL88" si="519">1-(1-$E36)^(AB$55/12)-(1-(1-$E36)^(AA$55/12))</f>
        <v>3.3095263688331933E-5</v>
      </c>
      <c r="AC88" s="253">
        <f t="shared" si="519"/>
        <v>3.3094168355618514E-5</v>
      </c>
      <c r="AD88" s="253">
        <f t="shared" si="519"/>
        <v>3.3093073059209388E-5</v>
      </c>
      <c r="AE88" s="253">
        <f t="shared" si="519"/>
        <v>3.309197779888251E-5</v>
      </c>
      <c r="AF88" s="253">
        <f t="shared" si="519"/>
        <v>3.3090882574970948E-5</v>
      </c>
      <c r="AG88" s="253">
        <f t="shared" si="519"/>
        <v>3.3089787387141634E-5</v>
      </c>
      <c r="AH88" s="253">
        <f t="shared" si="519"/>
        <v>3.3088692235727635E-5</v>
      </c>
      <c r="AI88" s="253">
        <f t="shared" si="519"/>
        <v>3.3087597120506906E-5</v>
      </c>
      <c r="AJ88" s="253">
        <f t="shared" si="519"/>
        <v>3.3086502041479449E-5</v>
      </c>
      <c r="AK88" s="253">
        <f t="shared" si="519"/>
        <v>3.3085406998756284E-5</v>
      </c>
      <c r="AL88" s="253">
        <f t="shared" si="519"/>
        <v>3.308431199222639E-5</v>
      </c>
      <c r="AM88" s="253">
        <f t="shared" ref="AM88:AM105" si="520">1-(1-$F36)^(AM$55/12)</f>
        <v>4.231635193951977E-5</v>
      </c>
      <c r="AN88" s="253">
        <f t="shared" ref="AN88:AX88" si="521">1-(1-$F36)^(AN$55/12)-(1-(1-$F36)^(AM$55/12))</f>
        <v>4.2314561265799355E-5</v>
      </c>
      <c r="AO88" s="253">
        <f t="shared" si="521"/>
        <v>4.2312770668018196E-5</v>
      </c>
      <c r="AP88" s="253">
        <f t="shared" si="521"/>
        <v>4.2310980145954247E-5</v>
      </c>
      <c r="AQ88" s="253">
        <f t="shared" si="521"/>
        <v>4.2309189699496486E-5</v>
      </c>
      <c r="AR88" s="253">
        <f t="shared" si="521"/>
        <v>4.2307399329089002E-5</v>
      </c>
      <c r="AS88" s="253">
        <f t="shared" si="521"/>
        <v>4.2305609034176683E-5</v>
      </c>
      <c r="AT88" s="253">
        <f t="shared" si="521"/>
        <v>4.230381881520362E-5</v>
      </c>
      <c r="AU88" s="253">
        <f t="shared" si="521"/>
        <v>4.2302028671836744E-5</v>
      </c>
      <c r="AV88" s="253">
        <f t="shared" si="521"/>
        <v>4.2300238604409124E-5</v>
      </c>
      <c r="AW88" s="253">
        <f t="shared" si="521"/>
        <v>4.2298448612587691E-5</v>
      </c>
      <c r="AX88" s="253">
        <f t="shared" si="521"/>
        <v>4.2296658696483469E-5</v>
      </c>
      <c r="AY88" s="253">
        <f t="shared" ref="AY88:AY105" si="522">1-(1-$G36)^(AY$55/12)</f>
        <v>5.2872487577904081E-5</v>
      </c>
      <c r="AZ88" s="253">
        <f t="shared" ref="AZ88:BJ88" si="523">1-(1-$G36)^(AZ$55/12)-(1-(1-$G36)^(AY$55/12))</f>
        <v>5.2869692077961439E-5</v>
      </c>
      <c r="BA88" s="253">
        <f t="shared" si="523"/>
        <v>5.2866896725789481E-5</v>
      </c>
      <c r="BB88" s="253">
        <f t="shared" si="523"/>
        <v>5.2864101521499229E-5</v>
      </c>
      <c r="BC88" s="253">
        <f t="shared" si="523"/>
        <v>5.286130646486864E-5</v>
      </c>
      <c r="BD88" s="253">
        <f t="shared" si="523"/>
        <v>5.2858511556230781E-5</v>
      </c>
      <c r="BE88" s="253">
        <f t="shared" si="523"/>
        <v>5.2855716795141561E-5</v>
      </c>
      <c r="BF88" s="253">
        <f t="shared" si="523"/>
        <v>5.2852922181934048E-5</v>
      </c>
      <c r="BG88" s="253">
        <f t="shared" si="523"/>
        <v>5.2850127716386197E-5</v>
      </c>
      <c r="BH88" s="253">
        <f t="shared" si="523"/>
        <v>5.2847333398720053E-5</v>
      </c>
      <c r="BI88" s="253">
        <f t="shared" si="523"/>
        <v>5.2844539228824594E-5</v>
      </c>
      <c r="BJ88" s="253">
        <f t="shared" si="523"/>
        <v>5.2841745206477775E-5</v>
      </c>
      <c r="BK88" s="253">
        <f t="shared" ref="BK88:BK105" si="524">1-(1-$H36)^(BK$55/12)</f>
        <v>6.4773272681839522E-5</v>
      </c>
      <c r="BL88" s="253">
        <f t="shared" ref="BL88:BV88" si="525">1-(1-$H36)^(BL$55/12)-(1-(1-$H36)^(BK$55/12))</f>
        <v>6.476907710495361E-5</v>
      </c>
      <c r="BM88" s="253">
        <f t="shared" si="525"/>
        <v>6.4764881799961316E-5</v>
      </c>
      <c r="BN88" s="253">
        <f t="shared" si="525"/>
        <v>6.4760686766529574E-5</v>
      </c>
      <c r="BO88" s="253">
        <f t="shared" si="525"/>
        <v>6.4756492004880428E-5</v>
      </c>
      <c r="BP88" s="253">
        <f t="shared" si="525"/>
        <v>6.4752297515013879E-5</v>
      </c>
      <c r="BQ88" s="253">
        <f t="shared" si="525"/>
        <v>6.4748103296818904E-5</v>
      </c>
      <c r="BR88" s="253">
        <f t="shared" si="525"/>
        <v>6.4743909350184481E-5</v>
      </c>
      <c r="BS88" s="253">
        <f t="shared" si="525"/>
        <v>6.4739715675332654E-5</v>
      </c>
      <c r="BT88" s="253">
        <f t="shared" si="525"/>
        <v>6.4735522272041379E-5</v>
      </c>
      <c r="BU88" s="253">
        <f t="shared" si="525"/>
        <v>6.4731329140532701E-5</v>
      </c>
      <c r="BV88" s="253">
        <f t="shared" si="525"/>
        <v>6.4727136280362529E-5</v>
      </c>
      <c r="BW88" s="253">
        <f t="shared" ref="BW88:BW105" si="526">1-(1-$I36)^(BW$55/12)</f>
        <v>7.799707221078922E-5</v>
      </c>
      <c r="BX88" s="253">
        <f t="shared" ref="BX88:CH88" si="527">1-(1-$I36)^(BX$55/12)-(1-(1-$I36)^(BW$55/12))</f>
        <v>7.7990988667564487E-5</v>
      </c>
      <c r="BY88" s="253">
        <f t="shared" si="527"/>
        <v>7.7984905598738052E-5</v>
      </c>
      <c r="BZ88" s="253">
        <f t="shared" si="527"/>
        <v>7.7978823004420939E-5</v>
      </c>
      <c r="CA88" s="253">
        <f t="shared" si="527"/>
        <v>7.7972740884613145E-5</v>
      </c>
      <c r="CB88" s="253">
        <f t="shared" si="527"/>
        <v>7.7966659239092628E-5</v>
      </c>
      <c r="CC88" s="253">
        <f t="shared" si="527"/>
        <v>7.7960578067859387E-5</v>
      </c>
      <c r="CD88" s="253">
        <f t="shared" si="527"/>
        <v>7.7954497371024445E-5</v>
      </c>
      <c r="CE88" s="253">
        <f t="shared" si="527"/>
        <v>7.7948417148587801E-5</v>
      </c>
      <c r="CF88" s="253">
        <f t="shared" si="527"/>
        <v>7.7942337400216388E-5</v>
      </c>
      <c r="CG88" s="253">
        <f t="shared" si="527"/>
        <v>7.7936258126021229E-5</v>
      </c>
      <c r="CH88" s="253">
        <f t="shared" si="527"/>
        <v>7.7930179326113347E-5</v>
      </c>
      <c r="CI88" s="253">
        <f t="shared" ref="CI88:CI105" si="528">1-(1-$J36)^(CI$55/12)</f>
        <v>9.2491870922084551E-5</v>
      </c>
      <c r="CJ88" s="253">
        <f t="shared" ref="CJ88:CT88" si="529">1-(1-$J36)^(CJ$55/12)-(1-(1-$J36)^(CI$55/12))</f>
        <v>9.2483316175950847E-5</v>
      </c>
      <c r="CK88" s="253">
        <f t="shared" si="529"/>
        <v>9.247476222096207E-5</v>
      </c>
      <c r="CL88" s="253">
        <f t="shared" si="529"/>
        <v>9.2466209057229243E-5</v>
      </c>
      <c r="CM88" s="253">
        <f t="shared" si="529"/>
        <v>9.245765668453032E-5</v>
      </c>
      <c r="CN88" s="253">
        <f t="shared" si="529"/>
        <v>9.2449105102976326E-5</v>
      </c>
      <c r="CO88" s="253">
        <f t="shared" si="529"/>
        <v>9.2440554312123169E-5</v>
      </c>
      <c r="CP88" s="253">
        <f t="shared" si="529"/>
        <v>9.2432004312414939E-5</v>
      </c>
      <c r="CQ88" s="253">
        <f t="shared" si="529"/>
        <v>9.2423455103407548E-5</v>
      </c>
      <c r="CR88" s="253">
        <f t="shared" si="529"/>
        <v>9.2414906685100995E-5</v>
      </c>
      <c r="CS88" s="253">
        <f t="shared" si="529"/>
        <v>9.2406359057384257E-5</v>
      </c>
      <c r="CT88" s="253">
        <f t="shared" si="529"/>
        <v>9.2397812220479381E-5</v>
      </c>
      <c r="CU88" s="253">
        <f t="shared" ref="CU88:CU105" si="530">1-(1-$K36)^(CU$55/12)</f>
        <v>1.0817818716113425E-4</v>
      </c>
      <c r="CV88" s="253">
        <f t="shared" ref="CV88:DF88" si="531">1-(1-$K36)^(CV$55/12)-(1-(1-$K36)^(CU$55/12))</f>
        <v>1.081664846408481E-4</v>
      </c>
      <c r="CW88" s="253">
        <f t="shared" si="531"/>
        <v>1.0815478338666029E-4</v>
      </c>
      <c r="CX88" s="253">
        <f t="shared" si="531"/>
        <v>1.0814308339834877E-4</v>
      </c>
      <c r="CY88" s="253">
        <f t="shared" si="531"/>
        <v>1.0813138467546946E-4</v>
      </c>
      <c r="CZ88" s="253">
        <f t="shared" si="531"/>
        <v>1.0811968721846643E-4</v>
      </c>
      <c r="DA88" s="253">
        <f t="shared" si="531"/>
        <v>1.0810799102667357E-4</v>
      </c>
      <c r="DB88" s="253">
        <f t="shared" si="531"/>
        <v>1.0809629610009086E-4</v>
      </c>
      <c r="DC88" s="253">
        <f t="shared" si="531"/>
        <v>1.0808460243882934E-4</v>
      </c>
      <c r="DD88" s="253">
        <f t="shared" si="531"/>
        <v>1.080729100424449E-4</v>
      </c>
      <c r="DE88" s="253">
        <f t="shared" si="531"/>
        <v>1.0806121891093756E-4</v>
      </c>
      <c r="DF88" s="253">
        <f t="shared" si="531"/>
        <v>1.0804952904419629E-4</v>
      </c>
      <c r="DG88" s="253">
        <f t="shared" ref="DG88:DG105" si="532">1-(1-$L36)^(DG$55/12)</f>
        <v>1.2495351840091651E-4</v>
      </c>
      <c r="DH88" s="253">
        <f t="shared" ref="DH88:DR88" si="533">1-(1-$L36)^(DH$55/12)-(1-(1-$L36)^(DG$55/12))</f>
        <v>1.2493790501921787E-4</v>
      </c>
      <c r="DI88" s="253">
        <f t="shared" si="533"/>
        <v>1.2492229358840312E-4</v>
      </c>
      <c r="DJ88" s="253">
        <f t="shared" si="533"/>
        <v>1.2490668410825023E-4</v>
      </c>
      <c r="DK88" s="253">
        <f t="shared" si="533"/>
        <v>1.2489107657864817E-4</v>
      </c>
      <c r="DL88" s="253">
        <f t="shared" si="533"/>
        <v>1.2487547099915286E-4</v>
      </c>
      <c r="DM88" s="253">
        <f t="shared" si="533"/>
        <v>1.2485986736965327E-4</v>
      </c>
      <c r="DN88" s="253">
        <f t="shared" si="533"/>
        <v>1.2484426569003837E-4</v>
      </c>
      <c r="DO88" s="253">
        <f t="shared" si="533"/>
        <v>1.2482866595975306E-4</v>
      </c>
      <c r="DP88" s="253">
        <f t="shared" si="533"/>
        <v>1.2481306817868631E-4</v>
      </c>
      <c r="DQ88" s="253">
        <f t="shared" si="533"/>
        <v>1.2479747234672711E-4</v>
      </c>
      <c r="DR88" s="253">
        <f t="shared" si="533"/>
        <v>1.2478187846343136E-4</v>
      </c>
      <c r="DS88" s="253">
        <f t="shared" ref="DS88:DS105" si="534">1-(1-$M36)^(DS$55/12)</f>
        <v>1.4269737154914974E-4</v>
      </c>
      <c r="DT88" s="260">
        <f t="shared" ref="DT88:ED88" si="535">1-(1-$M36)^(DT$55/12)-(1-(1-$M36)^(DS$55/12))</f>
        <v>1.4267700900927327E-4</v>
      </c>
      <c r="DU88" s="260">
        <f t="shared" si="535"/>
        <v>1.426566493750725E-4</v>
      </c>
      <c r="DV88" s="260">
        <f t="shared" si="535"/>
        <v>1.4263629264632538E-4</v>
      </c>
      <c r="DW88" s="260">
        <f t="shared" si="535"/>
        <v>1.4261593882214374E-4</v>
      </c>
      <c r="DX88" s="260">
        <f t="shared" si="535"/>
        <v>1.4259558790252758E-4</v>
      </c>
      <c r="DY88" s="260">
        <f t="shared" si="535"/>
        <v>1.425752398870328E-4</v>
      </c>
      <c r="DZ88" s="260">
        <f t="shared" si="535"/>
        <v>1.4255489477499328E-4</v>
      </c>
      <c r="EA88" s="260">
        <f t="shared" si="535"/>
        <v>1.4253455256618697E-4</v>
      </c>
      <c r="EB88" s="260">
        <f t="shared" si="535"/>
        <v>1.4251421326016978E-4</v>
      </c>
      <c r="EC88" s="260">
        <f t="shared" si="535"/>
        <v>1.4249387685660864E-4</v>
      </c>
      <c r="ED88" s="260">
        <f t="shared" si="535"/>
        <v>1.4247354335483742E-4</v>
      </c>
      <c r="EE88" s="253">
        <f t="shared" si="506"/>
        <v>1.6127631845430646E-4</v>
      </c>
      <c r="EF88" s="253">
        <f t="shared" ref="EF88:EP88" si="536">1-(1-$N36)^(EF$55/12)-(1-(1-$N36)^(EE$55/12))</f>
        <v>1.6125030840352661E-4</v>
      </c>
      <c r="EG88" s="253">
        <f t="shared" si="536"/>
        <v>1.6122430254728037E-4</v>
      </c>
      <c r="EH88" s="253">
        <f t="shared" si="536"/>
        <v>1.6119830088545672E-4</v>
      </c>
      <c r="EI88" s="253">
        <f t="shared" si="536"/>
        <v>1.6117230341683442E-4</v>
      </c>
      <c r="EJ88" s="253">
        <f t="shared" si="536"/>
        <v>1.6114631014119141E-4</v>
      </c>
      <c r="EK88" s="253">
        <f t="shared" si="536"/>
        <v>1.6112032105752849E-4</v>
      </c>
      <c r="EL88" s="253">
        <f t="shared" si="536"/>
        <v>1.6109433616529056E-4</v>
      </c>
      <c r="EM88" s="253">
        <f t="shared" si="536"/>
        <v>1.6106835546381149E-4</v>
      </c>
      <c r="EN88" s="253">
        <f t="shared" si="536"/>
        <v>1.6104237895253615E-4</v>
      </c>
      <c r="EO88" s="253">
        <f t="shared" si="536"/>
        <v>1.6101640663046535E-4</v>
      </c>
      <c r="EP88" s="253">
        <f t="shared" si="536"/>
        <v>1.60990438497155E-4</v>
      </c>
      <c r="EQ88" s="253">
        <f t="shared" si="508"/>
        <v>1.8054874962236678E-4</v>
      </c>
      <c r="ER88" s="253">
        <f t="shared" ref="ER88:FB88" si="537">1-(1-$O36)^(ER$55/12)-(1-(1-$O36)^(EQ$55/12))</f>
        <v>1.8051615177150371E-4</v>
      </c>
      <c r="ES88" s="253">
        <f t="shared" si="537"/>
        <v>1.8048355980593289E-4</v>
      </c>
      <c r="ET88" s="253">
        <f t="shared" si="537"/>
        <v>1.8045097372487717E-4</v>
      </c>
      <c r="EU88" s="253">
        <f t="shared" si="537"/>
        <v>1.8041839352722633E-4</v>
      </c>
      <c r="EV88" s="253">
        <f t="shared" si="537"/>
        <v>1.8038581921175911E-4</v>
      </c>
      <c r="EW88" s="253">
        <f t="shared" si="537"/>
        <v>1.8035325077780939E-4</v>
      </c>
      <c r="EX88" s="253">
        <f t="shared" si="537"/>
        <v>1.8032068822382286E-4</v>
      </c>
      <c r="EY88" s="253">
        <f t="shared" si="537"/>
        <v>1.8028813154902235E-4</v>
      </c>
      <c r="EZ88" s="253">
        <f t="shared" si="537"/>
        <v>1.8025558075229764E-4</v>
      </c>
      <c r="FA88" s="253">
        <f t="shared" si="537"/>
        <v>1.8022303583253851E-4</v>
      </c>
      <c r="FB88" s="253">
        <f t="shared" si="537"/>
        <v>1.8019049678885679E-4</v>
      </c>
      <c r="FC88" s="253">
        <f t="shared" si="510"/>
        <v>2.0036914431420527E-4</v>
      </c>
      <c r="FD88" s="253">
        <f t="shared" ref="FD88:FN88" si="538">1-(1-$P36)^(FD$55/12)-(1-(1-$P36)^(FC$55/12))</f>
        <v>2.0032899652011604E-4</v>
      </c>
      <c r="FE88" s="253">
        <f t="shared" si="538"/>
        <v>2.0028885677059183E-4</v>
      </c>
      <c r="FF88" s="253">
        <f t="shared" si="538"/>
        <v>2.0024872506374525E-4</v>
      </c>
      <c r="FG88" s="253">
        <f t="shared" si="538"/>
        <v>2.0020860139802199E-4</v>
      </c>
      <c r="FH88" s="253">
        <f t="shared" si="538"/>
        <v>2.0016848577186774E-4</v>
      </c>
      <c r="FI88" s="253">
        <f t="shared" si="538"/>
        <v>2.0012837818361717E-4</v>
      </c>
      <c r="FJ88" s="253">
        <f t="shared" si="538"/>
        <v>2.0008827863182699E-4</v>
      </c>
      <c r="FK88" s="253">
        <f t="shared" si="538"/>
        <v>2.0004818711460981E-4</v>
      </c>
      <c r="FL88" s="253">
        <f t="shared" si="538"/>
        <v>2.0000810363052235E-4</v>
      </c>
      <c r="FM88" s="253">
        <f t="shared" si="538"/>
        <v>1.9996802817789927E-4</v>
      </c>
      <c r="FN88" s="253">
        <f t="shared" si="538"/>
        <v>1.9992796075529728E-4</v>
      </c>
      <c r="FO88" s="253">
        <f t="shared" si="512"/>
        <v>2.2059176844402284E-4</v>
      </c>
      <c r="FP88" s="253">
        <f t="shared" ref="FP88:FZ88" si="539">1-(1-$Q36)^(FP$55/12)-(1-(1-$Q36)^(FO$55/12))</f>
        <v>2.2054310771579821E-4</v>
      </c>
      <c r="FQ88" s="253">
        <f t="shared" si="539"/>
        <v>2.2049445772165388E-4</v>
      </c>
      <c r="FR88" s="253">
        <f t="shared" si="539"/>
        <v>2.2044581845925837E-4</v>
      </c>
      <c r="FS88" s="253">
        <f t="shared" si="539"/>
        <v>2.2039718992628021E-4</v>
      </c>
      <c r="FT88" s="253">
        <f t="shared" si="539"/>
        <v>2.2034857212049896E-4</v>
      </c>
      <c r="FU88" s="253">
        <f t="shared" si="539"/>
        <v>2.2029996503913907E-4</v>
      </c>
      <c r="FV88" s="253">
        <f t="shared" si="539"/>
        <v>2.2025136868042416E-4</v>
      </c>
      <c r="FW88" s="253">
        <f t="shared" si="539"/>
        <v>2.2020278304135665E-4</v>
      </c>
      <c r="FX88" s="253">
        <f t="shared" si="539"/>
        <v>2.2015420812016018E-4</v>
      </c>
      <c r="FY88" s="253">
        <f t="shared" si="539"/>
        <v>2.2010564391405918E-4</v>
      </c>
      <c r="FZ88" s="253">
        <f t="shared" si="539"/>
        <v>2.2005709042072219E-4</v>
      </c>
    </row>
    <row r="89" spans="2:182" x14ac:dyDescent="0.2">
      <c r="B89" s="245" t="s">
        <v>559</v>
      </c>
      <c r="C89" s="259">
        <f t="shared" si="514"/>
        <v>1.852855489481442E-5</v>
      </c>
      <c r="D89" s="259">
        <f t="shared" ref="D89:N89" si="540">1-(1-$C37)^(D$56/12)-(1-(1-$C37)^(C$56/12))</f>
        <v>1.852821158754292E-5</v>
      </c>
      <c r="E89" s="259">
        <f t="shared" si="540"/>
        <v>1.8527868286488669E-5</v>
      </c>
      <c r="F89" s="259">
        <f t="shared" si="540"/>
        <v>1.8527524991873712E-5</v>
      </c>
      <c r="G89" s="259">
        <f t="shared" si="540"/>
        <v>1.8527181703698048E-5</v>
      </c>
      <c r="H89" s="259">
        <f t="shared" si="540"/>
        <v>1.8526838421628611E-5</v>
      </c>
      <c r="I89" s="259">
        <f t="shared" si="540"/>
        <v>1.8526495146220512E-5</v>
      </c>
      <c r="J89" s="259">
        <f t="shared" si="540"/>
        <v>1.8526151877029662E-5</v>
      </c>
      <c r="K89" s="259">
        <f t="shared" si="540"/>
        <v>1.8525808614167083E-5</v>
      </c>
      <c r="L89" s="259">
        <f t="shared" si="540"/>
        <v>1.8525465357632775E-5</v>
      </c>
      <c r="M89" s="259">
        <f t="shared" si="540"/>
        <v>1.8525122107648784E-5</v>
      </c>
      <c r="N89" s="259">
        <f t="shared" si="540"/>
        <v>1.8524778863882041E-5</v>
      </c>
      <c r="O89" s="259">
        <f t="shared" si="516"/>
        <v>2.5180090343801531E-5</v>
      </c>
      <c r="P89" s="253">
        <f t="shared" ref="P89:Z89" si="541">1-(1-$D37)^(P$55/12)-(1-(1-$D37)^(O$55/12))</f>
        <v>2.5179456306867465E-5</v>
      </c>
      <c r="Q89" s="253">
        <f t="shared" si="541"/>
        <v>2.517882228592061E-5</v>
      </c>
      <c r="R89" s="253">
        <f t="shared" si="541"/>
        <v>2.5178188280849945E-5</v>
      </c>
      <c r="S89" s="253">
        <f t="shared" si="541"/>
        <v>2.5177554291877513E-5</v>
      </c>
      <c r="T89" s="253">
        <f t="shared" si="541"/>
        <v>2.5176920318670248E-5</v>
      </c>
      <c r="U89" s="253">
        <f t="shared" si="541"/>
        <v>2.517628636167224E-5</v>
      </c>
      <c r="V89" s="253">
        <f t="shared" si="541"/>
        <v>2.5175652420439398E-5</v>
      </c>
      <c r="W89" s="253">
        <f t="shared" si="541"/>
        <v>2.5175018495193768E-5</v>
      </c>
      <c r="X89" s="253">
        <f t="shared" si="541"/>
        <v>2.517438458593535E-5</v>
      </c>
      <c r="Y89" s="253">
        <f t="shared" si="541"/>
        <v>2.5173750692775165E-5</v>
      </c>
      <c r="Z89" s="253">
        <f t="shared" si="541"/>
        <v>2.5173116815380148E-5</v>
      </c>
      <c r="AA89" s="253">
        <f t="shared" si="518"/>
        <v>3.3096359057349645E-5</v>
      </c>
      <c r="AB89" s="253">
        <f t="shared" ref="AB89:AL89" si="542">1-(1-$E37)^(AB$55/12)-(1-(1-$E37)^(AA$55/12))</f>
        <v>3.3095263688331933E-5</v>
      </c>
      <c r="AC89" s="253">
        <f t="shared" si="542"/>
        <v>3.3094168355618514E-5</v>
      </c>
      <c r="AD89" s="253">
        <f t="shared" si="542"/>
        <v>3.3093073059209388E-5</v>
      </c>
      <c r="AE89" s="253">
        <f t="shared" si="542"/>
        <v>3.309197779888251E-5</v>
      </c>
      <c r="AF89" s="253">
        <f t="shared" si="542"/>
        <v>3.3090882574970948E-5</v>
      </c>
      <c r="AG89" s="253">
        <f t="shared" si="542"/>
        <v>3.3089787387141634E-5</v>
      </c>
      <c r="AH89" s="253">
        <f t="shared" si="542"/>
        <v>3.3088692235727635E-5</v>
      </c>
      <c r="AI89" s="253">
        <f t="shared" si="542"/>
        <v>3.3087597120506906E-5</v>
      </c>
      <c r="AJ89" s="253">
        <f t="shared" si="542"/>
        <v>3.3086502041479449E-5</v>
      </c>
      <c r="AK89" s="253">
        <f t="shared" si="542"/>
        <v>3.3085406998756284E-5</v>
      </c>
      <c r="AL89" s="253">
        <f t="shared" si="542"/>
        <v>3.308431199222639E-5</v>
      </c>
      <c r="AM89" s="253">
        <f t="shared" si="520"/>
        <v>4.231635193951977E-5</v>
      </c>
      <c r="AN89" s="253">
        <f t="shared" ref="AN89:AX89" si="543">1-(1-$F37)^(AN$55/12)-(1-(1-$F37)^(AM$55/12))</f>
        <v>4.2314561265799355E-5</v>
      </c>
      <c r="AO89" s="253">
        <f t="shared" si="543"/>
        <v>4.2312770668018196E-5</v>
      </c>
      <c r="AP89" s="253">
        <f t="shared" si="543"/>
        <v>4.2310980145954247E-5</v>
      </c>
      <c r="AQ89" s="253">
        <f t="shared" si="543"/>
        <v>4.2309189699496486E-5</v>
      </c>
      <c r="AR89" s="253">
        <f t="shared" si="543"/>
        <v>4.2307399329089002E-5</v>
      </c>
      <c r="AS89" s="253">
        <f t="shared" si="543"/>
        <v>4.2305609034176683E-5</v>
      </c>
      <c r="AT89" s="253">
        <f t="shared" si="543"/>
        <v>4.230381881520362E-5</v>
      </c>
      <c r="AU89" s="253">
        <f t="shared" si="543"/>
        <v>4.2302028671836744E-5</v>
      </c>
      <c r="AV89" s="253">
        <f t="shared" si="543"/>
        <v>4.2300238604409124E-5</v>
      </c>
      <c r="AW89" s="253">
        <f t="shared" si="543"/>
        <v>4.2298448612587691E-5</v>
      </c>
      <c r="AX89" s="253">
        <f t="shared" si="543"/>
        <v>4.2296658696483469E-5</v>
      </c>
      <c r="AY89" s="253">
        <f t="shared" si="522"/>
        <v>5.2872487577904081E-5</v>
      </c>
      <c r="AZ89" s="253">
        <f t="shared" ref="AZ89:BJ89" si="544">1-(1-$G37)^(AZ$55/12)-(1-(1-$G37)^(AY$55/12))</f>
        <v>5.2869692077961439E-5</v>
      </c>
      <c r="BA89" s="253">
        <f t="shared" si="544"/>
        <v>5.2866896725789481E-5</v>
      </c>
      <c r="BB89" s="253">
        <f t="shared" si="544"/>
        <v>5.2864101521499229E-5</v>
      </c>
      <c r="BC89" s="253">
        <f t="shared" si="544"/>
        <v>5.286130646486864E-5</v>
      </c>
      <c r="BD89" s="253">
        <f t="shared" si="544"/>
        <v>5.2858511556230781E-5</v>
      </c>
      <c r="BE89" s="253">
        <f t="shared" si="544"/>
        <v>5.2855716795141561E-5</v>
      </c>
      <c r="BF89" s="253">
        <f t="shared" si="544"/>
        <v>5.2852922181934048E-5</v>
      </c>
      <c r="BG89" s="253">
        <f t="shared" si="544"/>
        <v>5.2850127716386197E-5</v>
      </c>
      <c r="BH89" s="253">
        <f t="shared" si="544"/>
        <v>5.2847333398720053E-5</v>
      </c>
      <c r="BI89" s="253">
        <f t="shared" si="544"/>
        <v>5.2844539228824594E-5</v>
      </c>
      <c r="BJ89" s="253">
        <f t="shared" si="544"/>
        <v>5.2841745206477775E-5</v>
      </c>
      <c r="BK89" s="253">
        <f t="shared" si="524"/>
        <v>6.4773272681839522E-5</v>
      </c>
      <c r="BL89" s="253">
        <f t="shared" ref="BL89:BV89" si="545">1-(1-$H37)^(BL$55/12)-(1-(1-$H37)^(BK$55/12))</f>
        <v>6.476907710495361E-5</v>
      </c>
      <c r="BM89" s="253">
        <f t="shared" si="545"/>
        <v>6.4764881799961316E-5</v>
      </c>
      <c r="BN89" s="253">
        <f t="shared" si="545"/>
        <v>6.4760686766529574E-5</v>
      </c>
      <c r="BO89" s="253">
        <f t="shared" si="545"/>
        <v>6.4756492004880428E-5</v>
      </c>
      <c r="BP89" s="253">
        <f t="shared" si="545"/>
        <v>6.4752297515013879E-5</v>
      </c>
      <c r="BQ89" s="253">
        <f t="shared" si="545"/>
        <v>6.4748103296818904E-5</v>
      </c>
      <c r="BR89" s="253">
        <f t="shared" si="545"/>
        <v>6.4743909350184481E-5</v>
      </c>
      <c r="BS89" s="253">
        <f t="shared" si="545"/>
        <v>6.4739715675332654E-5</v>
      </c>
      <c r="BT89" s="253">
        <f t="shared" si="545"/>
        <v>6.4735522272041379E-5</v>
      </c>
      <c r="BU89" s="253">
        <f t="shared" si="545"/>
        <v>6.4731329140532701E-5</v>
      </c>
      <c r="BV89" s="253">
        <f t="shared" si="545"/>
        <v>6.4727136280362529E-5</v>
      </c>
      <c r="BW89" s="253">
        <f t="shared" si="526"/>
        <v>7.799707221078922E-5</v>
      </c>
      <c r="BX89" s="253">
        <f t="shared" ref="BX89:CH89" si="546">1-(1-$I37)^(BX$55/12)-(1-(1-$I37)^(BW$55/12))</f>
        <v>7.7990988667564487E-5</v>
      </c>
      <c r="BY89" s="253">
        <f t="shared" si="546"/>
        <v>7.7984905598738052E-5</v>
      </c>
      <c r="BZ89" s="253">
        <f t="shared" si="546"/>
        <v>7.7978823004420939E-5</v>
      </c>
      <c r="CA89" s="253">
        <f t="shared" si="546"/>
        <v>7.7972740884613145E-5</v>
      </c>
      <c r="CB89" s="253">
        <f t="shared" si="546"/>
        <v>7.7966659239092628E-5</v>
      </c>
      <c r="CC89" s="253">
        <f t="shared" si="546"/>
        <v>7.7960578067859387E-5</v>
      </c>
      <c r="CD89" s="253">
        <f t="shared" si="546"/>
        <v>7.7954497371024445E-5</v>
      </c>
      <c r="CE89" s="253">
        <f t="shared" si="546"/>
        <v>7.7948417148587801E-5</v>
      </c>
      <c r="CF89" s="253">
        <f t="shared" si="546"/>
        <v>7.7942337400216388E-5</v>
      </c>
      <c r="CG89" s="253">
        <f t="shared" si="546"/>
        <v>7.7936258126021229E-5</v>
      </c>
      <c r="CH89" s="253">
        <f t="shared" si="546"/>
        <v>7.7930179326113347E-5</v>
      </c>
      <c r="CI89" s="253">
        <f t="shared" si="528"/>
        <v>9.2491870922084551E-5</v>
      </c>
      <c r="CJ89" s="253">
        <f t="shared" ref="CJ89:CT89" si="547">1-(1-$J37)^(CJ$55/12)-(1-(1-$J37)^(CI$55/12))</f>
        <v>9.2483316175950847E-5</v>
      </c>
      <c r="CK89" s="253">
        <f t="shared" si="547"/>
        <v>9.247476222096207E-5</v>
      </c>
      <c r="CL89" s="253">
        <f t="shared" si="547"/>
        <v>9.2466209057229243E-5</v>
      </c>
      <c r="CM89" s="253">
        <f t="shared" si="547"/>
        <v>9.245765668453032E-5</v>
      </c>
      <c r="CN89" s="253">
        <f t="shared" si="547"/>
        <v>9.2449105102976326E-5</v>
      </c>
      <c r="CO89" s="253">
        <f t="shared" si="547"/>
        <v>9.2440554312123169E-5</v>
      </c>
      <c r="CP89" s="253">
        <f t="shared" si="547"/>
        <v>9.2432004312414939E-5</v>
      </c>
      <c r="CQ89" s="253">
        <f t="shared" si="547"/>
        <v>9.2423455103407548E-5</v>
      </c>
      <c r="CR89" s="253">
        <f t="shared" si="547"/>
        <v>9.2414906685100995E-5</v>
      </c>
      <c r="CS89" s="253">
        <f t="shared" si="547"/>
        <v>9.2406359057384257E-5</v>
      </c>
      <c r="CT89" s="253">
        <f t="shared" si="547"/>
        <v>9.2397812220479381E-5</v>
      </c>
      <c r="CU89" s="253">
        <f t="shared" si="530"/>
        <v>1.0817818716113425E-4</v>
      </c>
      <c r="CV89" s="253">
        <f t="shared" ref="CV89:DF89" si="548">1-(1-$K37)^(CV$55/12)-(1-(1-$K37)^(CU$55/12))</f>
        <v>1.081664846408481E-4</v>
      </c>
      <c r="CW89" s="253">
        <f t="shared" si="548"/>
        <v>1.0815478338666029E-4</v>
      </c>
      <c r="CX89" s="253">
        <f t="shared" si="548"/>
        <v>1.0814308339834877E-4</v>
      </c>
      <c r="CY89" s="253">
        <f t="shared" si="548"/>
        <v>1.0813138467546946E-4</v>
      </c>
      <c r="CZ89" s="253">
        <f t="shared" si="548"/>
        <v>1.0811968721846643E-4</v>
      </c>
      <c r="DA89" s="253">
        <f t="shared" si="548"/>
        <v>1.0810799102667357E-4</v>
      </c>
      <c r="DB89" s="253">
        <f t="shared" si="548"/>
        <v>1.0809629610009086E-4</v>
      </c>
      <c r="DC89" s="253">
        <f t="shared" si="548"/>
        <v>1.0808460243882934E-4</v>
      </c>
      <c r="DD89" s="253">
        <f t="shared" si="548"/>
        <v>1.080729100424449E-4</v>
      </c>
      <c r="DE89" s="253">
        <f t="shared" si="548"/>
        <v>1.0806121891093756E-4</v>
      </c>
      <c r="DF89" s="253">
        <f t="shared" si="548"/>
        <v>1.0804952904419629E-4</v>
      </c>
      <c r="DG89" s="253">
        <f t="shared" si="532"/>
        <v>1.2495351840091651E-4</v>
      </c>
      <c r="DH89" s="253">
        <f t="shared" ref="DH89:DR89" si="549">1-(1-$L37)^(DH$55/12)-(1-(1-$L37)^(DG$55/12))</f>
        <v>1.2493790501921787E-4</v>
      </c>
      <c r="DI89" s="253">
        <f t="shared" si="549"/>
        <v>1.2492229358840312E-4</v>
      </c>
      <c r="DJ89" s="253">
        <f t="shared" si="549"/>
        <v>1.2490668410825023E-4</v>
      </c>
      <c r="DK89" s="253">
        <f t="shared" si="549"/>
        <v>1.2489107657864817E-4</v>
      </c>
      <c r="DL89" s="253">
        <f t="shared" si="549"/>
        <v>1.2487547099915286E-4</v>
      </c>
      <c r="DM89" s="253">
        <f t="shared" si="549"/>
        <v>1.2485986736965327E-4</v>
      </c>
      <c r="DN89" s="253">
        <f t="shared" si="549"/>
        <v>1.2484426569003837E-4</v>
      </c>
      <c r="DO89" s="253">
        <f t="shared" si="549"/>
        <v>1.2482866595975306E-4</v>
      </c>
      <c r="DP89" s="253">
        <f t="shared" si="549"/>
        <v>1.2481306817868631E-4</v>
      </c>
      <c r="DQ89" s="253">
        <f t="shared" si="549"/>
        <v>1.2479747234672711E-4</v>
      </c>
      <c r="DR89" s="253">
        <f t="shared" si="549"/>
        <v>1.2478187846343136E-4</v>
      </c>
      <c r="DS89" s="253">
        <f t="shared" si="534"/>
        <v>1.4269737154914974E-4</v>
      </c>
      <c r="DT89" s="260">
        <f t="shared" ref="DT89:ED89" si="550">1-(1-$M37)^(DT$55/12)-(1-(1-$M37)^(DS$55/12))</f>
        <v>1.4267700900927327E-4</v>
      </c>
      <c r="DU89" s="260">
        <f t="shared" si="550"/>
        <v>1.426566493750725E-4</v>
      </c>
      <c r="DV89" s="260">
        <f t="shared" si="550"/>
        <v>1.4263629264632538E-4</v>
      </c>
      <c r="DW89" s="260">
        <f t="shared" si="550"/>
        <v>1.4261593882214374E-4</v>
      </c>
      <c r="DX89" s="260">
        <f t="shared" si="550"/>
        <v>1.4259558790252758E-4</v>
      </c>
      <c r="DY89" s="260">
        <f t="shared" si="550"/>
        <v>1.425752398870328E-4</v>
      </c>
      <c r="DZ89" s="260">
        <f t="shared" si="550"/>
        <v>1.4255489477499328E-4</v>
      </c>
      <c r="EA89" s="260">
        <f t="shared" si="550"/>
        <v>1.4253455256618697E-4</v>
      </c>
      <c r="EB89" s="260">
        <f t="shared" si="550"/>
        <v>1.4251421326016978E-4</v>
      </c>
      <c r="EC89" s="260">
        <f t="shared" si="550"/>
        <v>1.4249387685660864E-4</v>
      </c>
      <c r="ED89" s="260">
        <f t="shared" si="550"/>
        <v>1.4247354335483742E-4</v>
      </c>
      <c r="EE89" s="253">
        <f t="shared" si="506"/>
        <v>1.6127631845430646E-4</v>
      </c>
      <c r="EF89" s="253">
        <f t="shared" ref="EF89:EM89" si="551">1-(1-$N37)^(EF$55/12)-(1-(1-$N37)^(EE$55/12))</f>
        <v>1.6125030840352661E-4</v>
      </c>
      <c r="EG89" s="253">
        <f t="shared" si="551"/>
        <v>1.6122430254728037E-4</v>
      </c>
      <c r="EH89" s="253">
        <f t="shared" si="551"/>
        <v>1.6119830088545672E-4</v>
      </c>
      <c r="EI89" s="253">
        <f t="shared" si="551"/>
        <v>1.6117230341683442E-4</v>
      </c>
      <c r="EJ89" s="253">
        <f t="shared" si="551"/>
        <v>1.6114631014119141E-4</v>
      </c>
      <c r="EK89" s="253">
        <f t="shared" si="551"/>
        <v>1.6112032105752849E-4</v>
      </c>
      <c r="EL89" s="253">
        <f t="shared" si="551"/>
        <v>1.6109433616529056E-4</v>
      </c>
      <c r="EM89" s="253">
        <f t="shared" si="551"/>
        <v>1.6106835546381149E-4</v>
      </c>
      <c r="EN89" s="253">
        <f t="shared" ref="EG89:EP104" si="552">1-(1-$N37)^(EN$55/12)-(1-(1-$N37)^(EM$55/12))</f>
        <v>1.6104237895253615E-4</v>
      </c>
      <c r="EO89" s="253">
        <f t="shared" si="552"/>
        <v>1.6101640663046535E-4</v>
      </c>
      <c r="EP89" s="253">
        <f t="shared" si="552"/>
        <v>1.60990438497155E-4</v>
      </c>
      <c r="EQ89" s="253">
        <f t="shared" si="508"/>
        <v>1.8054874962236678E-4</v>
      </c>
      <c r="ER89" s="253">
        <f t="shared" ref="ER89:EY89" si="553">1-(1-$O37)^(ER$55/12)-(1-(1-$O37)^(EQ$55/12))</f>
        <v>1.8051615177150371E-4</v>
      </c>
      <c r="ES89" s="253">
        <f t="shared" si="553"/>
        <v>1.8048355980593289E-4</v>
      </c>
      <c r="ET89" s="253">
        <f t="shared" si="553"/>
        <v>1.8045097372487717E-4</v>
      </c>
      <c r="EU89" s="253">
        <f t="shared" si="553"/>
        <v>1.8041839352722633E-4</v>
      </c>
      <c r="EV89" s="253">
        <f t="shared" si="553"/>
        <v>1.8038581921175911E-4</v>
      </c>
      <c r="EW89" s="253">
        <f t="shared" si="553"/>
        <v>1.8035325077780939E-4</v>
      </c>
      <c r="EX89" s="253">
        <f t="shared" si="553"/>
        <v>1.8032068822382286E-4</v>
      </c>
      <c r="EY89" s="253">
        <f t="shared" si="553"/>
        <v>1.8028813154902235E-4</v>
      </c>
      <c r="EZ89" s="253">
        <f t="shared" ref="ES89:FB104" si="554">1-(1-$O37)^(EZ$55/12)-(1-(1-$O37)^(EY$55/12))</f>
        <v>1.8025558075229764E-4</v>
      </c>
      <c r="FA89" s="253">
        <f t="shared" si="554"/>
        <v>1.8022303583253851E-4</v>
      </c>
      <c r="FB89" s="253">
        <f t="shared" si="554"/>
        <v>1.8019049678885679E-4</v>
      </c>
      <c r="FC89" s="253">
        <f t="shared" si="510"/>
        <v>2.0036914431420527E-4</v>
      </c>
      <c r="FD89" s="253">
        <f t="shared" ref="FD89:FK89" si="555">1-(1-$P37)^(FD$55/12)-(1-(1-$P37)^(FC$55/12))</f>
        <v>2.0032899652011604E-4</v>
      </c>
      <c r="FE89" s="253">
        <f t="shared" si="555"/>
        <v>2.0028885677059183E-4</v>
      </c>
      <c r="FF89" s="253">
        <f t="shared" si="555"/>
        <v>2.0024872506374525E-4</v>
      </c>
      <c r="FG89" s="253">
        <f t="shared" si="555"/>
        <v>2.0020860139802199E-4</v>
      </c>
      <c r="FH89" s="253">
        <f t="shared" si="555"/>
        <v>2.0016848577186774E-4</v>
      </c>
      <c r="FI89" s="253">
        <f t="shared" si="555"/>
        <v>2.0012837818361717E-4</v>
      </c>
      <c r="FJ89" s="253">
        <f t="shared" si="555"/>
        <v>2.0008827863182699E-4</v>
      </c>
      <c r="FK89" s="253">
        <f t="shared" si="555"/>
        <v>2.0004818711460981E-4</v>
      </c>
      <c r="FL89" s="253">
        <f t="shared" ref="FE89:FN104" si="556">1-(1-$P37)^(FL$55/12)-(1-(1-$P37)^(FK$55/12))</f>
        <v>2.0000810363052235E-4</v>
      </c>
      <c r="FM89" s="253">
        <f t="shared" si="556"/>
        <v>1.9996802817789927E-4</v>
      </c>
      <c r="FN89" s="253">
        <f t="shared" si="556"/>
        <v>1.9992796075529728E-4</v>
      </c>
      <c r="FO89" s="253">
        <f t="shared" si="512"/>
        <v>2.2059176844402284E-4</v>
      </c>
      <c r="FP89" s="253">
        <f t="shared" ref="FP89:FW89" si="557">1-(1-$Q37)^(FP$55/12)-(1-(1-$Q37)^(FO$55/12))</f>
        <v>2.2054310771579821E-4</v>
      </c>
      <c r="FQ89" s="253">
        <f t="shared" si="557"/>
        <v>2.2049445772165388E-4</v>
      </c>
      <c r="FR89" s="253">
        <f t="shared" si="557"/>
        <v>2.2044581845925837E-4</v>
      </c>
      <c r="FS89" s="253">
        <f t="shared" si="557"/>
        <v>2.2039718992628021E-4</v>
      </c>
      <c r="FT89" s="253">
        <f t="shared" si="557"/>
        <v>2.2034857212049896E-4</v>
      </c>
      <c r="FU89" s="253">
        <f t="shared" si="557"/>
        <v>2.2029996503913907E-4</v>
      </c>
      <c r="FV89" s="253">
        <f t="shared" si="557"/>
        <v>2.2025136868042416E-4</v>
      </c>
      <c r="FW89" s="253">
        <f t="shared" si="557"/>
        <v>2.2020278304135665E-4</v>
      </c>
      <c r="FX89" s="253">
        <f t="shared" ref="FQ89:FZ104" si="558">1-(1-$Q37)^(FX$55/12)-(1-(1-$Q37)^(FW$55/12))</f>
        <v>2.2015420812016018E-4</v>
      </c>
      <c r="FY89" s="253">
        <f t="shared" si="558"/>
        <v>2.2010564391405918E-4</v>
      </c>
      <c r="FZ89" s="253">
        <f t="shared" si="558"/>
        <v>2.2005709042072219E-4</v>
      </c>
    </row>
    <row r="90" spans="2:182" x14ac:dyDescent="0.2">
      <c r="B90" s="245" t="s">
        <v>560</v>
      </c>
      <c r="C90" s="259">
        <f t="shared" si="514"/>
        <v>1.852855489481442E-5</v>
      </c>
      <c r="D90" s="259">
        <f t="shared" ref="D90:N90" si="559">1-(1-$C38)^(D$56/12)-(1-(1-$C38)^(C$56/12))</f>
        <v>1.852821158754292E-5</v>
      </c>
      <c r="E90" s="259">
        <f t="shared" si="559"/>
        <v>1.8527868286488669E-5</v>
      </c>
      <c r="F90" s="259">
        <f t="shared" si="559"/>
        <v>1.8527524991873712E-5</v>
      </c>
      <c r="G90" s="259">
        <f t="shared" si="559"/>
        <v>1.8527181703698048E-5</v>
      </c>
      <c r="H90" s="259">
        <f t="shared" si="559"/>
        <v>1.8526838421628611E-5</v>
      </c>
      <c r="I90" s="259">
        <f t="shared" si="559"/>
        <v>1.8526495146220512E-5</v>
      </c>
      <c r="J90" s="259">
        <f t="shared" si="559"/>
        <v>1.8526151877029662E-5</v>
      </c>
      <c r="K90" s="259">
        <f t="shared" si="559"/>
        <v>1.8525808614167083E-5</v>
      </c>
      <c r="L90" s="259">
        <f t="shared" si="559"/>
        <v>1.8525465357632775E-5</v>
      </c>
      <c r="M90" s="259">
        <f t="shared" si="559"/>
        <v>1.8525122107648784E-5</v>
      </c>
      <c r="N90" s="259">
        <f t="shared" si="559"/>
        <v>1.8524778863882041E-5</v>
      </c>
      <c r="O90" s="259">
        <f t="shared" si="516"/>
        <v>2.5180090343801531E-5</v>
      </c>
      <c r="P90" s="253">
        <f t="shared" ref="P90:Z90" si="560">1-(1-$D38)^(P$55/12)-(1-(1-$D38)^(O$55/12))</f>
        <v>2.5179456306867465E-5</v>
      </c>
      <c r="Q90" s="253">
        <f t="shared" si="560"/>
        <v>2.517882228592061E-5</v>
      </c>
      <c r="R90" s="253">
        <f t="shared" si="560"/>
        <v>2.5178188280849945E-5</v>
      </c>
      <c r="S90" s="253">
        <f t="shared" si="560"/>
        <v>2.5177554291877513E-5</v>
      </c>
      <c r="T90" s="253">
        <f t="shared" si="560"/>
        <v>2.5176920318670248E-5</v>
      </c>
      <c r="U90" s="253">
        <f t="shared" si="560"/>
        <v>2.517628636167224E-5</v>
      </c>
      <c r="V90" s="253">
        <f t="shared" si="560"/>
        <v>2.5175652420439398E-5</v>
      </c>
      <c r="W90" s="253">
        <f t="shared" si="560"/>
        <v>2.5175018495193768E-5</v>
      </c>
      <c r="X90" s="253">
        <f t="shared" si="560"/>
        <v>2.517438458593535E-5</v>
      </c>
      <c r="Y90" s="253">
        <f t="shared" si="560"/>
        <v>2.5173750692775165E-5</v>
      </c>
      <c r="Z90" s="253">
        <f t="shared" si="560"/>
        <v>2.5173116815380148E-5</v>
      </c>
      <c r="AA90" s="253">
        <f t="shared" si="518"/>
        <v>3.3096359057349645E-5</v>
      </c>
      <c r="AB90" s="253">
        <f t="shared" ref="AB90:AL90" si="561">1-(1-$E38)^(AB$55/12)-(1-(1-$E38)^(AA$55/12))</f>
        <v>3.3095263688331933E-5</v>
      </c>
      <c r="AC90" s="253">
        <f t="shared" si="561"/>
        <v>3.3094168355618514E-5</v>
      </c>
      <c r="AD90" s="253">
        <f t="shared" si="561"/>
        <v>3.3093073059209388E-5</v>
      </c>
      <c r="AE90" s="253">
        <f t="shared" si="561"/>
        <v>3.309197779888251E-5</v>
      </c>
      <c r="AF90" s="253">
        <f t="shared" si="561"/>
        <v>3.3090882574970948E-5</v>
      </c>
      <c r="AG90" s="253">
        <f t="shared" si="561"/>
        <v>3.3089787387141634E-5</v>
      </c>
      <c r="AH90" s="253">
        <f t="shared" si="561"/>
        <v>3.3088692235727635E-5</v>
      </c>
      <c r="AI90" s="253">
        <f t="shared" si="561"/>
        <v>3.3087597120506906E-5</v>
      </c>
      <c r="AJ90" s="253">
        <f t="shared" si="561"/>
        <v>3.3086502041479449E-5</v>
      </c>
      <c r="AK90" s="253">
        <f t="shared" si="561"/>
        <v>3.3085406998756284E-5</v>
      </c>
      <c r="AL90" s="253">
        <f t="shared" si="561"/>
        <v>3.308431199222639E-5</v>
      </c>
      <c r="AM90" s="253">
        <f t="shared" si="520"/>
        <v>4.231635193951977E-5</v>
      </c>
      <c r="AN90" s="253">
        <f t="shared" ref="AN90:AX90" si="562">1-(1-$F38)^(AN$55/12)-(1-(1-$F38)^(AM$55/12))</f>
        <v>4.2314561265799355E-5</v>
      </c>
      <c r="AO90" s="253">
        <f t="shared" si="562"/>
        <v>4.2312770668018196E-5</v>
      </c>
      <c r="AP90" s="253">
        <f t="shared" si="562"/>
        <v>4.2310980145954247E-5</v>
      </c>
      <c r="AQ90" s="253">
        <f t="shared" si="562"/>
        <v>4.2309189699496486E-5</v>
      </c>
      <c r="AR90" s="253">
        <f t="shared" si="562"/>
        <v>4.2307399329089002E-5</v>
      </c>
      <c r="AS90" s="253">
        <f t="shared" si="562"/>
        <v>4.2305609034176683E-5</v>
      </c>
      <c r="AT90" s="253">
        <f t="shared" si="562"/>
        <v>4.230381881520362E-5</v>
      </c>
      <c r="AU90" s="253">
        <f t="shared" si="562"/>
        <v>4.2302028671836744E-5</v>
      </c>
      <c r="AV90" s="253">
        <f t="shared" si="562"/>
        <v>4.2300238604409124E-5</v>
      </c>
      <c r="AW90" s="253">
        <f t="shared" si="562"/>
        <v>4.2298448612587691E-5</v>
      </c>
      <c r="AX90" s="253">
        <f t="shared" si="562"/>
        <v>4.2296658696483469E-5</v>
      </c>
      <c r="AY90" s="253">
        <f t="shared" si="522"/>
        <v>5.2872487577904081E-5</v>
      </c>
      <c r="AZ90" s="253">
        <f t="shared" ref="AZ90:BJ90" si="563">1-(1-$G38)^(AZ$55/12)-(1-(1-$G38)^(AY$55/12))</f>
        <v>5.2869692077961439E-5</v>
      </c>
      <c r="BA90" s="253">
        <f t="shared" si="563"/>
        <v>5.2866896725789481E-5</v>
      </c>
      <c r="BB90" s="253">
        <f t="shared" si="563"/>
        <v>5.2864101521499229E-5</v>
      </c>
      <c r="BC90" s="253">
        <f t="shared" si="563"/>
        <v>5.286130646486864E-5</v>
      </c>
      <c r="BD90" s="253">
        <f t="shared" si="563"/>
        <v>5.2858511556230781E-5</v>
      </c>
      <c r="BE90" s="253">
        <f t="shared" si="563"/>
        <v>5.2855716795141561E-5</v>
      </c>
      <c r="BF90" s="253">
        <f t="shared" si="563"/>
        <v>5.2852922181934048E-5</v>
      </c>
      <c r="BG90" s="253">
        <f t="shared" si="563"/>
        <v>5.2850127716386197E-5</v>
      </c>
      <c r="BH90" s="253">
        <f t="shared" si="563"/>
        <v>5.2847333398720053E-5</v>
      </c>
      <c r="BI90" s="253">
        <f t="shared" si="563"/>
        <v>5.2844539228824594E-5</v>
      </c>
      <c r="BJ90" s="253">
        <f t="shared" si="563"/>
        <v>5.2841745206477775E-5</v>
      </c>
      <c r="BK90" s="253">
        <f t="shared" si="524"/>
        <v>6.4773272681839522E-5</v>
      </c>
      <c r="BL90" s="253">
        <f t="shared" ref="BL90:BV90" si="564">1-(1-$H38)^(BL$55/12)-(1-(1-$H38)^(BK$55/12))</f>
        <v>6.476907710495361E-5</v>
      </c>
      <c r="BM90" s="253">
        <f t="shared" si="564"/>
        <v>6.4764881799961316E-5</v>
      </c>
      <c r="BN90" s="253">
        <f t="shared" si="564"/>
        <v>6.4760686766529574E-5</v>
      </c>
      <c r="BO90" s="253">
        <f t="shared" si="564"/>
        <v>6.4756492004880428E-5</v>
      </c>
      <c r="BP90" s="253">
        <f t="shared" si="564"/>
        <v>6.4752297515013879E-5</v>
      </c>
      <c r="BQ90" s="253">
        <f t="shared" si="564"/>
        <v>6.4748103296818904E-5</v>
      </c>
      <c r="BR90" s="253">
        <f t="shared" si="564"/>
        <v>6.4743909350184481E-5</v>
      </c>
      <c r="BS90" s="253">
        <f t="shared" si="564"/>
        <v>6.4739715675332654E-5</v>
      </c>
      <c r="BT90" s="253">
        <f t="shared" si="564"/>
        <v>6.4735522272041379E-5</v>
      </c>
      <c r="BU90" s="253">
        <f t="shared" si="564"/>
        <v>6.4731329140532701E-5</v>
      </c>
      <c r="BV90" s="253">
        <f t="shared" si="564"/>
        <v>6.4727136280362529E-5</v>
      </c>
      <c r="BW90" s="253">
        <f t="shared" si="526"/>
        <v>7.799707221078922E-5</v>
      </c>
      <c r="BX90" s="253">
        <f t="shared" ref="BX90:CH90" si="565">1-(1-$I38)^(BX$55/12)-(1-(1-$I38)^(BW$55/12))</f>
        <v>7.7990988667564487E-5</v>
      </c>
      <c r="BY90" s="253">
        <f t="shared" si="565"/>
        <v>7.7984905598738052E-5</v>
      </c>
      <c r="BZ90" s="253">
        <f t="shared" si="565"/>
        <v>7.7978823004420939E-5</v>
      </c>
      <c r="CA90" s="253">
        <f t="shared" si="565"/>
        <v>7.7972740884613145E-5</v>
      </c>
      <c r="CB90" s="253">
        <f t="shared" si="565"/>
        <v>7.7966659239092628E-5</v>
      </c>
      <c r="CC90" s="253">
        <f t="shared" si="565"/>
        <v>7.7960578067859387E-5</v>
      </c>
      <c r="CD90" s="253">
        <f t="shared" si="565"/>
        <v>7.7954497371024445E-5</v>
      </c>
      <c r="CE90" s="253">
        <f t="shared" si="565"/>
        <v>7.7948417148587801E-5</v>
      </c>
      <c r="CF90" s="253">
        <f t="shared" si="565"/>
        <v>7.7942337400216388E-5</v>
      </c>
      <c r="CG90" s="253">
        <f t="shared" si="565"/>
        <v>7.7936258126021229E-5</v>
      </c>
      <c r="CH90" s="253">
        <f t="shared" si="565"/>
        <v>7.7930179326113347E-5</v>
      </c>
      <c r="CI90" s="253">
        <f t="shared" si="528"/>
        <v>9.2491870922084551E-5</v>
      </c>
      <c r="CJ90" s="253">
        <f t="shared" ref="CJ90:CT90" si="566">1-(1-$J38)^(CJ$55/12)-(1-(1-$J38)^(CI$55/12))</f>
        <v>9.2483316175950847E-5</v>
      </c>
      <c r="CK90" s="253">
        <f t="shared" si="566"/>
        <v>9.247476222096207E-5</v>
      </c>
      <c r="CL90" s="253">
        <f t="shared" si="566"/>
        <v>9.2466209057229243E-5</v>
      </c>
      <c r="CM90" s="253">
        <f t="shared" si="566"/>
        <v>9.245765668453032E-5</v>
      </c>
      <c r="CN90" s="253">
        <f t="shared" si="566"/>
        <v>9.2449105102976326E-5</v>
      </c>
      <c r="CO90" s="253">
        <f t="shared" si="566"/>
        <v>9.2440554312123169E-5</v>
      </c>
      <c r="CP90" s="253">
        <f t="shared" si="566"/>
        <v>9.2432004312414939E-5</v>
      </c>
      <c r="CQ90" s="253">
        <f t="shared" si="566"/>
        <v>9.2423455103407548E-5</v>
      </c>
      <c r="CR90" s="253">
        <f t="shared" si="566"/>
        <v>9.2414906685100995E-5</v>
      </c>
      <c r="CS90" s="253">
        <f t="shared" si="566"/>
        <v>9.2406359057384257E-5</v>
      </c>
      <c r="CT90" s="253">
        <f t="shared" si="566"/>
        <v>9.2397812220479381E-5</v>
      </c>
      <c r="CU90" s="253">
        <f t="shared" si="530"/>
        <v>1.0817818716113425E-4</v>
      </c>
      <c r="CV90" s="253">
        <f t="shared" ref="CV90:DF90" si="567">1-(1-$K38)^(CV$55/12)-(1-(1-$K38)^(CU$55/12))</f>
        <v>1.081664846408481E-4</v>
      </c>
      <c r="CW90" s="253">
        <f t="shared" si="567"/>
        <v>1.0815478338666029E-4</v>
      </c>
      <c r="CX90" s="253">
        <f t="shared" si="567"/>
        <v>1.0814308339834877E-4</v>
      </c>
      <c r="CY90" s="253">
        <f t="shared" si="567"/>
        <v>1.0813138467546946E-4</v>
      </c>
      <c r="CZ90" s="253">
        <f t="shared" si="567"/>
        <v>1.0811968721846643E-4</v>
      </c>
      <c r="DA90" s="253">
        <f t="shared" si="567"/>
        <v>1.0810799102667357E-4</v>
      </c>
      <c r="DB90" s="253">
        <f t="shared" si="567"/>
        <v>1.0809629610009086E-4</v>
      </c>
      <c r="DC90" s="253">
        <f t="shared" si="567"/>
        <v>1.0808460243882934E-4</v>
      </c>
      <c r="DD90" s="253">
        <f t="shared" si="567"/>
        <v>1.080729100424449E-4</v>
      </c>
      <c r="DE90" s="253">
        <f t="shared" si="567"/>
        <v>1.0806121891093756E-4</v>
      </c>
      <c r="DF90" s="253">
        <f t="shared" si="567"/>
        <v>1.0804952904419629E-4</v>
      </c>
      <c r="DG90" s="253">
        <f t="shared" si="532"/>
        <v>1.2495351840091651E-4</v>
      </c>
      <c r="DH90" s="253">
        <f t="shared" ref="DH90:DR90" si="568">1-(1-$L38)^(DH$55/12)-(1-(1-$L38)^(DG$55/12))</f>
        <v>1.2493790501921787E-4</v>
      </c>
      <c r="DI90" s="253">
        <f t="shared" si="568"/>
        <v>1.2492229358840312E-4</v>
      </c>
      <c r="DJ90" s="253">
        <f t="shared" si="568"/>
        <v>1.2490668410825023E-4</v>
      </c>
      <c r="DK90" s="253">
        <f t="shared" si="568"/>
        <v>1.2489107657864817E-4</v>
      </c>
      <c r="DL90" s="253">
        <f t="shared" si="568"/>
        <v>1.2487547099915286E-4</v>
      </c>
      <c r="DM90" s="253">
        <f t="shared" si="568"/>
        <v>1.2485986736965327E-4</v>
      </c>
      <c r="DN90" s="253">
        <f t="shared" si="568"/>
        <v>1.2484426569003837E-4</v>
      </c>
      <c r="DO90" s="253">
        <f t="shared" si="568"/>
        <v>1.2482866595975306E-4</v>
      </c>
      <c r="DP90" s="253">
        <f t="shared" si="568"/>
        <v>1.2481306817868631E-4</v>
      </c>
      <c r="DQ90" s="253">
        <f t="shared" si="568"/>
        <v>1.2479747234672711E-4</v>
      </c>
      <c r="DR90" s="253">
        <f t="shared" si="568"/>
        <v>1.2478187846343136E-4</v>
      </c>
      <c r="DS90" s="253">
        <f t="shared" si="534"/>
        <v>1.4269737154914974E-4</v>
      </c>
      <c r="DT90" s="260">
        <f t="shared" ref="DT90:ED90" si="569">1-(1-$M38)^(DT$55/12)-(1-(1-$M38)^(DS$55/12))</f>
        <v>1.4267700900927327E-4</v>
      </c>
      <c r="DU90" s="260">
        <f t="shared" si="569"/>
        <v>1.426566493750725E-4</v>
      </c>
      <c r="DV90" s="260">
        <f t="shared" si="569"/>
        <v>1.4263629264632538E-4</v>
      </c>
      <c r="DW90" s="260">
        <f t="shared" si="569"/>
        <v>1.4261593882214374E-4</v>
      </c>
      <c r="DX90" s="260">
        <f t="shared" si="569"/>
        <v>1.4259558790252758E-4</v>
      </c>
      <c r="DY90" s="260">
        <f t="shared" si="569"/>
        <v>1.425752398870328E-4</v>
      </c>
      <c r="DZ90" s="260">
        <f t="shared" si="569"/>
        <v>1.4255489477499328E-4</v>
      </c>
      <c r="EA90" s="260">
        <f t="shared" si="569"/>
        <v>1.4253455256618697E-4</v>
      </c>
      <c r="EB90" s="260">
        <f t="shared" si="569"/>
        <v>1.4251421326016978E-4</v>
      </c>
      <c r="EC90" s="260">
        <f t="shared" si="569"/>
        <v>1.4249387685660864E-4</v>
      </c>
      <c r="ED90" s="260">
        <f t="shared" si="569"/>
        <v>1.4247354335483742E-4</v>
      </c>
      <c r="EE90" s="253">
        <f t="shared" si="506"/>
        <v>1.6127631845430646E-4</v>
      </c>
      <c r="EF90" s="253">
        <f t="shared" ref="EF90:EF105" si="570">1-(1-$N38)^(EF$55/12)-(1-(1-$N38)^(EE$55/12))</f>
        <v>1.6125030840352661E-4</v>
      </c>
      <c r="EG90" s="253">
        <f t="shared" si="552"/>
        <v>1.6122430254728037E-4</v>
      </c>
      <c r="EH90" s="253">
        <f t="shared" si="552"/>
        <v>1.6119830088545672E-4</v>
      </c>
      <c r="EI90" s="253">
        <f t="shared" si="552"/>
        <v>1.6117230341683442E-4</v>
      </c>
      <c r="EJ90" s="253">
        <f t="shared" si="552"/>
        <v>1.6114631014119141E-4</v>
      </c>
      <c r="EK90" s="253">
        <f t="shared" si="552"/>
        <v>1.6112032105752849E-4</v>
      </c>
      <c r="EL90" s="253">
        <f t="shared" si="552"/>
        <v>1.6109433616529056E-4</v>
      </c>
      <c r="EM90" s="253">
        <f t="shared" si="552"/>
        <v>1.6106835546381149E-4</v>
      </c>
      <c r="EN90" s="253">
        <f t="shared" si="552"/>
        <v>1.6104237895253615E-4</v>
      </c>
      <c r="EO90" s="253">
        <f t="shared" si="552"/>
        <v>1.6101640663046535E-4</v>
      </c>
      <c r="EP90" s="253">
        <f t="shared" si="552"/>
        <v>1.60990438497155E-4</v>
      </c>
      <c r="EQ90" s="253">
        <f t="shared" si="508"/>
        <v>1.8054874962236678E-4</v>
      </c>
      <c r="ER90" s="253">
        <f t="shared" ref="ER90:ER105" si="571">1-(1-$O38)^(ER$55/12)-(1-(1-$O38)^(EQ$55/12))</f>
        <v>1.8051615177150371E-4</v>
      </c>
      <c r="ES90" s="253">
        <f t="shared" si="554"/>
        <v>1.8048355980593289E-4</v>
      </c>
      <c r="ET90" s="253">
        <f t="shared" si="554"/>
        <v>1.8045097372487717E-4</v>
      </c>
      <c r="EU90" s="253">
        <f t="shared" si="554"/>
        <v>1.8041839352722633E-4</v>
      </c>
      <c r="EV90" s="253">
        <f t="shared" si="554"/>
        <v>1.8038581921175911E-4</v>
      </c>
      <c r="EW90" s="253">
        <f t="shared" si="554"/>
        <v>1.8035325077780939E-4</v>
      </c>
      <c r="EX90" s="253">
        <f t="shared" si="554"/>
        <v>1.8032068822382286E-4</v>
      </c>
      <c r="EY90" s="253">
        <f t="shared" si="554"/>
        <v>1.8028813154902235E-4</v>
      </c>
      <c r="EZ90" s="253">
        <f t="shared" si="554"/>
        <v>1.8025558075229764E-4</v>
      </c>
      <c r="FA90" s="253">
        <f t="shared" si="554"/>
        <v>1.8022303583253851E-4</v>
      </c>
      <c r="FB90" s="253">
        <f t="shared" si="554"/>
        <v>1.8019049678885679E-4</v>
      </c>
      <c r="FC90" s="253">
        <f t="shared" si="510"/>
        <v>2.0036914431420527E-4</v>
      </c>
      <c r="FD90" s="253">
        <f t="shared" ref="FD90:FD105" si="572">1-(1-$P38)^(FD$55/12)-(1-(1-$P38)^(FC$55/12))</f>
        <v>2.0032899652011604E-4</v>
      </c>
      <c r="FE90" s="253">
        <f t="shared" si="556"/>
        <v>2.0028885677059183E-4</v>
      </c>
      <c r="FF90" s="253">
        <f t="shared" si="556"/>
        <v>2.0024872506374525E-4</v>
      </c>
      <c r="FG90" s="253">
        <f t="shared" si="556"/>
        <v>2.0020860139802199E-4</v>
      </c>
      <c r="FH90" s="253">
        <f t="shared" si="556"/>
        <v>2.0016848577186774E-4</v>
      </c>
      <c r="FI90" s="253">
        <f t="shared" si="556"/>
        <v>2.0012837818361717E-4</v>
      </c>
      <c r="FJ90" s="253">
        <f t="shared" si="556"/>
        <v>2.0008827863182699E-4</v>
      </c>
      <c r="FK90" s="253">
        <f t="shared" si="556"/>
        <v>2.0004818711460981E-4</v>
      </c>
      <c r="FL90" s="253">
        <f t="shared" si="556"/>
        <v>2.0000810363052235E-4</v>
      </c>
      <c r="FM90" s="253">
        <f t="shared" si="556"/>
        <v>1.9996802817789927E-4</v>
      </c>
      <c r="FN90" s="253">
        <f t="shared" si="556"/>
        <v>1.9992796075529728E-4</v>
      </c>
      <c r="FO90" s="253">
        <f t="shared" si="512"/>
        <v>2.2059176844402284E-4</v>
      </c>
      <c r="FP90" s="253">
        <f t="shared" ref="FP90:FP105" si="573">1-(1-$Q38)^(FP$55/12)-(1-(1-$Q38)^(FO$55/12))</f>
        <v>2.2054310771579821E-4</v>
      </c>
      <c r="FQ90" s="253">
        <f t="shared" si="558"/>
        <v>2.2049445772165388E-4</v>
      </c>
      <c r="FR90" s="253">
        <f t="shared" si="558"/>
        <v>2.2044581845925837E-4</v>
      </c>
      <c r="FS90" s="253">
        <f t="shared" si="558"/>
        <v>2.2039718992628021E-4</v>
      </c>
      <c r="FT90" s="253">
        <f t="shared" si="558"/>
        <v>2.2034857212049896E-4</v>
      </c>
      <c r="FU90" s="253">
        <f t="shared" si="558"/>
        <v>2.2029996503913907E-4</v>
      </c>
      <c r="FV90" s="253">
        <f t="shared" si="558"/>
        <v>2.2025136868042416E-4</v>
      </c>
      <c r="FW90" s="253">
        <f t="shared" si="558"/>
        <v>2.2020278304135665E-4</v>
      </c>
      <c r="FX90" s="253">
        <f t="shared" si="558"/>
        <v>2.2015420812016018E-4</v>
      </c>
      <c r="FY90" s="253">
        <f t="shared" si="558"/>
        <v>2.2010564391405918E-4</v>
      </c>
      <c r="FZ90" s="253">
        <f t="shared" si="558"/>
        <v>2.2005709042072219E-4</v>
      </c>
    </row>
    <row r="91" spans="2:182" x14ac:dyDescent="0.2">
      <c r="B91" s="245" t="s">
        <v>561</v>
      </c>
      <c r="C91" s="259">
        <f t="shared" si="514"/>
        <v>4.8591147366217058E-5</v>
      </c>
      <c r="D91" s="259">
        <f t="shared" ref="D91:N91" si="574">1-(1-$C39)^(D$56/12)-(1-(1-$C39)^(C$56/12))</f>
        <v>4.8588786266678952E-5</v>
      </c>
      <c r="E91" s="259">
        <f t="shared" si="574"/>
        <v>4.8586425281826884E-5</v>
      </c>
      <c r="F91" s="259">
        <f t="shared" si="574"/>
        <v>4.8584064411549832E-5</v>
      </c>
      <c r="G91" s="259">
        <f t="shared" si="574"/>
        <v>4.8581703656180864E-5</v>
      </c>
      <c r="H91" s="259">
        <f t="shared" si="574"/>
        <v>4.8579343015497933E-5</v>
      </c>
      <c r="I91" s="259">
        <f t="shared" si="574"/>
        <v>4.8576982489501042E-5</v>
      </c>
      <c r="J91" s="259">
        <f t="shared" si="574"/>
        <v>4.8574622078079166E-5</v>
      </c>
      <c r="K91" s="259">
        <f t="shared" si="574"/>
        <v>4.8572261781565373E-5</v>
      </c>
      <c r="L91" s="259">
        <f t="shared" si="574"/>
        <v>4.8569901599626597E-5</v>
      </c>
      <c r="M91" s="259">
        <f t="shared" si="574"/>
        <v>4.8567541532262837E-5</v>
      </c>
      <c r="N91" s="259">
        <f t="shared" si="574"/>
        <v>4.856518157980716E-5</v>
      </c>
      <c r="O91" s="259">
        <f t="shared" si="516"/>
        <v>6.7024538739191009E-5</v>
      </c>
      <c r="P91" s="253">
        <f t="shared" ref="P91:Z91" si="575">1-(1-$D39)^(P$55/12)-(1-(1-$D39)^(O$55/12))</f>
        <v>6.7020046450427806E-5</v>
      </c>
      <c r="Q91" s="253">
        <f t="shared" si="575"/>
        <v>6.7015554462646065E-5</v>
      </c>
      <c r="R91" s="253">
        <f t="shared" si="575"/>
        <v>6.7011062776067831E-5</v>
      </c>
      <c r="S91" s="253">
        <f t="shared" si="575"/>
        <v>6.7006571390471059E-5</v>
      </c>
      <c r="T91" s="253">
        <f t="shared" si="575"/>
        <v>6.7002080305966771E-5</v>
      </c>
      <c r="U91" s="253">
        <f t="shared" si="575"/>
        <v>6.6997589522443945E-5</v>
      </c>
      <c r="V91" s="253">
        <f t="shared" si="575"/>
        <v>6.6993099039902582E-5</v>
      </c>
      <c r="W91" s="253">
        <f t="shared" si="575"/>
        <v>6.698860885834268E-5</v>
      </c>
      <c r="X91" s="253">
        <f t="shared" si="575"/>
        <v>6.698411897776424E-5</v>
      </c>
      <c r="Y91" s="253">
        <f t="shared" si="575"/>
        <v>6.6979629397945217E-5</v>
      </c>
      <c r="Z91" s="253">
        <f t="shared" si="575"/>
        <v>6.6975140119329701E-5</v>
      </c>
      <c r="AA91" s="253">
        <f t="shared" si="518"/>
        <v>8.8015722263135032E-5</v>
      </c>
      <c r="AB91" s="253">
        <f t="shared" ref="AB91:AL91" si="576">1-(1-$E39)^(AB$55/12)-(1-(1-$E39)^(AA$55/12))</f>
        <v>8.8007975495796309E-5</v>
      </c>
      <c r="AC91" s="253">
        <f t="shared" si="576"/>
        <v>8.8000229410356567E-5</v>
      </c>
      <c r="AD91" s="253">
        <f t="shared" si="576"/>
        <v>8.7992484006482741E-5</v>
      </c>
      <c r="AE91" s="253">
        <f t="shared" si="576"/>
        <v>8.7984739284507896E-5</v>
      </c>
      <c r="AF91" s="253">
        <f t="shared" si="576"/>
        <v>8.7976995244098966E-5</v>
      </c>
      <c r="AG91" s="253">
        <f t="shared" si="576"/>
        <v>8.7969251885366972E-5</v>
      </c>
      <c r="AH91" s="253">
        <f t="shared" si="576"/>
        <v>8.7961509208089872E-5</v>
      </c>
      <c r="AI91" s="253">
        <f t="shared" si="576"/>
        <v>8.7953767212267664E-5</v>
      </c>
      <c r="AJ91" s="253">
        <f t="shared" si="576"/>
        <v>8.7946025898011371E-5</v>
      </c>
      <c r="AK91" s="253">
        <f t="shared" si="576"/>
        <v>8.7938285264987925E-5</v>
      </c>
      <c r="AL91" s="253">
        <f t="shared" si="576"/>
        <v>8.793054531330835E-5</v>
      </c>
      <c r="AM91" s="253">
        <f t="shared" si="520"/>
        <v>1.1127050263415317E-4</v>
      </c>
      <c r="AN91" s="253">
        <f t="shared" ref="AN91:AX91" si="577">1-(1-$F39)^(AN$55/12)-(1-(1-$F39)^(AM$55/12))</f>
        <v>1.1125812150947212E-4</v>
      </c>
      <c r="AO91" s="253">
        <f t="shared" si="577"/>
        <v>1.1124574176224478E-4</v>
      </c>
      <c r="AP91" s="253">
        <f t="shared" si="577"/>
        <v>1.1123336339280421E-4</v>
      </c>
      <c r="AQ91" s="253">
        <f t="shared" si="577"/>
        <v>1.1122098640037326E-4</v>
      </c>
      <c r="AR91" s="253">
        <f t="shared" si="577"/>
        <v>1.1120861078539601E-4</v>
      </c>
      <c r="AS91" s="253">
        <f t="shared" si="577"/>
        <v>1.1119623654742838E-4</v>
      </c>
      <c r="AT91" s="253">
        <f t="shared" si="577"/>
        <v>1.1118386368624833E-4</v>
      </c>
      <c r="AU91" s="253">
        <f t="shared" si="577"/>
        <v>1.1117149220185585E-4</v>
      </c>
      <c r="AV91" s="253">
        <f t="shared" si="577"/>
        <v>1.1115912209402889E-4</v>
      </c>
      <c r="AW91" s="253">
        <f t="shared" si="577"/>
        <v>1.1114675336265645E-4</v>
      </c>
      <c r="AX91" s="253">
        <f t="shared" si="577"/>
        <v>1.1113438600751646E-4</v>
      </c>
      <c r="AY91" s="253">
        <f t="shared" si="522"/>
        <v>1.3643809239582971E-4</v>
      </c>
      <c r="AZ91" s="253">
        <f t="shared" ref="AZ91:BJ91" si="578">1-(1-$G39)^(AZ$55/12)-(1-(1-$G39)^(AY$55/12))</f>
        <v>1.3641947704279289E-4</v>
      </c>
      <c r="BA91" s="253">
        <f t="shared" si="578"/>
        <v>1.3640086422950226E-4</v>
      </c>
      <c r="BB91" s="253">
        <f t="shared" si="578"/>
        <v>1.363822539558468E-4</v>
      </c>
      <c r="BC91" s="253">
        <f t="shared" si="578"/>
        <v>1.363636462212714E-4</v>
      </c>
      <c r="BD91" s="253">
        <f t="shared" si="578"/>
        <v>1.36345041025554E-4</v>
      </c>
      <c r="BE91" s="253">
        <f t="shared" si="578"/>
        <v>1.3632643836825054E-4</v>
      </c>
      <c r="BF91" s="253">
        <f t="shared" si="578"/>
        <v>1.3630783824902792E-4</v>
      </c>
      <c r="BG91" s="253">
        <f t="shared" si="578"/>
        <v>1.362892406675531E-4</v>
      </c>
      <c r="BH91" s="253">
        <f t="shared" si="578"/>
        <v>1.3627064562360403E-4</v>
      </c>
      <c r="BI91" s="253">
        <f t="shared" si="578"/>
        <v>1.3625205311662558E-4</v>
      </c>
      <c r="BJ91" s="253">
        <f t="shared" si="578"/>
        <v>1.3623346314639573E-4</v>
      </c>
      <c r="BK91" s="253">
        <f t="shared" si="524"/>
        <v>1.6313639252452106E-4</v>
      </c>
      <c r="BL91" s="253">
        <f t="shared" ref="BL91:BV91" si="579">1-(1-$H39)^(BL$55/12)-(1-(1-$H39)^(BK$55/12))</f>
        <v>1.6310977904188118E-4</v>
      </c>
      <c r="BM91" s="253">
        <f t="shared" si="579"/>
        <v>1.6308316990099048E-4</v>
      </c>
      <c r="BN91" s="253">
        <f t="shared" si="579"/>
        <v>1.6305656510096078E-4</v>
      </c>
      <c r="BO91" s="253">
        <f t="shared" si="579"/>
        <v>1.6302996464123698E-4</v>
      </c>
      <c r="BP91" s="253">
        <f t="shared" si="579"/>
        <v>1.6300336852081987E-4</v>
      </c>
      <c r="BQ91" s="253">
        <f t="shared" si="579"/>
        <v>1.6297677673937638E-4</v>
      </c>
      <c r="BR91" s="253">
        <f t="shared" si="579"/>
        <v>1.6295018929590732E-4</v>
      </c>
      <c r="BS91" s="253">
        <f t="shared" si="579"/>
        <v>1.6292360618985757E-4</v>
      </c>
      <c r="BT91" s="253">
        <f t="shared" si="579"/>
        <v>1.62897027420561E-4</v>
      </c>
      <c r="BU91" s="253">
        <f t="shared" si="579"/>
        <v>1.6287045298701841E-4</v>
      </c>
      <c r="BV91" s="253">
        <f t="shared" si="579"/>
        <v>1.6284388288900775E-4</v>
      </c>
      <c r="BW91" s="253">
        <f t="shared" si="526"/>
        <v>1.9097362831288489E-4</v>
      </c>
      <c r="BX91" s="253">
        <f t="shared" ref="BX91:CH91" si="580">1-(1-$I39)^(BX$55/12)-(1-(1-$I39)^(BW$55/12))</f>
        <v>1.9093715738627282E-4</v>
      </c>
      <c r="BY91" s="253">
        <f t="shared" si="580"/>
        <v>1.9090069342442284E-4</v>
      </c>
      <c r="BZ91" s="253">
        <f t="shared" si="580"/>
        <v>1.9086423642633576E-4</v>
      </c>
      <c r="CA91" s="253">
        <f t="shared" si="580"/>
        <v>1.9082778639067932E-4</v>
      </c>
      <c r="CB91" s="253">
        <f t="shared" si="580"/>
        <v>1.907913433158992E-4</v>
      </c>
      <c r="CC91" s="253">
        <f t="shared" si="580"/>
        <v>1.9075490720088517E-4</v>
      </c>
      <c r="CD91" s="253">
        <f t="shared" si="580"/>
        <v>1.9071847804408293E-4</v>
      </c>
      <c r="CE91" s="253">
        <f t="shared" si="580"/>
        <v>1.9068205584427123E-4</v>
      </c>
      <c r="CF91" s="253">
        <f t="shared" si="580"/>
        <v>1.9064564060033984E-4</v>
      </c>
      <c r="CG91" s="253">
        <f t="shared" si="580"/>
        <v>1.9060923231051241E-4</v>
      </c>
      <c r="CH91" s="253">
        <f t="shared" si="580"/>
        <v>1.9057283097390076E-4</v>
      </c>
      <c r="CI91" s="253">
        <f t="shared" si="528"/>
        <v>2.1956555364943675E-4</v>
      </c>
      <c r="CJ91" s="253">
        <f t="shared" ref="CJ91:CT91" si="581">1-(1-$J39)^(CJ$55/12)-(1-(1-$J39)^(CI$55/12))</f>
        <v>2.1951734461700401E-4</v>
      </c>
      <c r="CK91" s="253">
        <f t="shared" si="581"/>
        <v>2.1946914616977065E-4</v>
      </c>
      <c r="CL91" s="253">
        <f t="shared" si="581"/>
        <v>2.1942095830518316E-4</v>
      </c>
      <c r="CM91" s="253">
        <f t="shared" si="581"/>
        <v>2.1937278102102109E-4</v>
      </c>
      <c r="CN91" s="253">
        <f t="shared" si="581"/>
        <v>2.1932461431484196E-4</v>
      </c>
      <c r="CO91" s="253">
        <f t="shared" si="581"/>
        <v>2.1927645818442532E-4</v>
      </c>
      <c r="CP91" s="253">
        <f t="shared" si="581"/>
        <v>2.1922831262755071E-4</v>
      </c>
      <c r="CQ91" s="253">
        <f t="shared" si="581"/>
        <v>2.1918017764166464E-4</v>
      </c>
      <c r="CR91" s="253">
        <f t="shared" si="581"/>
        <v>2.1913205322465767E-4</v>
      </c>
      <c r="CS91" s="253">
        <f t="shared" si="581"/>
        <v>2.1908393937408732E-4</v>
      </c>
      <c r="CT91" s="253">
        <f t="shared" si="581"/>
        <v>2.1903583608762212E-4</v>
      </c>
      <c r="CU91" s="253">
        <f t="shared" si="530"/>
        <v>2.4854825332476516E-4</v>
      </c>
      <c r="CV91" s="253">
        <f t="shared" ref="CV91:DF91" si="582">1-(1-$K39)^(CV$55/12)-(1-(1-$K39)^(CU$55/12))</f>
        <v>2.4848647709052596E-4</v>
      </c>
      <c r="CW91" s="253">
        <f t="shared" si="582"/>
        <v>2.4842471621056017E-4</v>
      </c>
      <c r="CX91" s="253">
        <f t="shared" si="582"/>
        <v>2.483629706814261E-4</v>
      </c>
      <c r="CY91" s="253">
        <f t="shared" si="582"/>
        <v>2.4830124049879387E-4</v>
      </c>
      <c r="CZ91" s="253">
        <f t="shared" si="582"/>
        <v>2.4823952565911078E-4</v>
      </c>
      <c r="DA91" s="253">
        <f t="shared" si="582"/>
        <v>2.4817782615871309E-4</v>
      </c>
      <c r="DB91" s="253">
        <f t="shared" si="582"/>
        <v>2.4811614199349297E-4</v>
      </c>
      <c r="DC91" s="253">
        <f t="shared" si="582"/>
        <v>2.4805447315967566E-4</v>
      </c>
      <c r="DD91" s="253">
        <f t="shared" si="582"/>
        <v>2.4799281965370845E-4</v>
      </c>
      <c r="DE91" s="253">
        <f t="shared" si="582"/>
        <v>2.4793118147159454E-4</v>
      </c>
      <c r="DF91" s="253">
        <f t="shared" si="582"/>
        <v>2.4786955860944815E-4</v>
      </c>
      <c r="DG91" s="253">
        <f t="shared" si="532"/>
        <v>2.7758698478375088E-4</v>
      </c>
      <c r="DH91" s="253">
        <f t="shared" ref="DH91:DR91" si="583">1-(1-$L39)^(DH$55/12)-(1-(1-$L39)^(DG$55/12))</f>
        <v>2.7750993024955317E-4</v>
      </c>
      <c r="DI91" s="253">
        <f t="shared" si="583"/>
        <v>2.7743289710480123E-4</v>
      </c>
      <c r="DJ91" s="253">
        <f t="shared" si="583"/>
        <v>2.7735588534338884E-4</v>
      </c>
      <c r="DK91" s="253">
        <f t="shared" si="583"/>
        <v>2.7727889495954283E-4</v>
      </c>
      <c r="DL91" s="253">
        <f t="shared" si="583"/>
        <v>2.7720192594704596E-4</v>
      </c>
      <c r="DM91" s="253">
        <f t="shared" si="583"/>
        <v>2.7712497830023608E-4</v>
      </c>
      <c r="DN91" s="253">
        <f t="shared" si="583"/>
        <v>2.7704805201322902E-4</v>
      </c>
      <c r="DO91" s="253">
        <f t="shared" si="583"/>
        <v>2.769711470796965E-4</v>
      </c>
      <c r="DP91" s="253">
        <f t="shared" si="583"/>
        <v>2.7689426349419843E-4</v>
      </c>
      <c r="DQ91" s="253">
        <f t="shared" si="583"/>
        <v>2.7681740125051757E-4</v>
      </c>
      <c r="DR91" s="253">
        <f t="shared" si="583"/>
        <v>2.767405603426587E-4</v>
      </c>
      <c r="DS91" s="253">
        <f t="shared" si="534"/>
        <v>3.0638167368557401E-4</v>
      </c>
      <c r="DT91" s="260">
        <f t="shared" ref="DT91:ED91" si="584">1-(1-$M39)^(DT$55/12)-(1-(1-$M39)^(DS$55/12))</f>
        <v>3.0628780395558497E-4</v>
      </c>
      <c r="DU91" s="260">
        <f t="shared" si="584"/>
        <v>3.0619396298559032E-4</v>
      </c>
      <c r="DV91" s="260">
        <f t="shared" si="584"/>
        <v>3.0610015076670827E-4</v>
      </c>
      <c r="DW91" s="260">
        <f t="shared" si="584"/>
        <v>3.0600636729016806E-4</v>
      </c>
      <c r="DX91" s="260">
        <f t="shared" si="584"/>
        <v>3.0591261254730995E-4</v>
      </c>
      <c r="DY91" s="260">
        <f t="shared" si="584"/>
        <v>3.0581888652903011E-4</v>
      </c>
      <c r="DZ91" s="260">
        <f t="shared" si="584"/>
        <v>3.057251892266688E-4</v>
      </c>
      <c r="EA91" s="260">
        <f t="shared" si="584"/>
        <v>3.0563152063156629E-4</v>
      </c>
      <c r="EB91" s="260">
        <f t="shared" si="584"/>
        <v>3.0553788073472976E-4</v>
      </c>
      <c r="EC91" s="260">
        <f t="shared" si="584"/>
        <v>3.0544426952738846E-4</v>
      </c>
      <c r="ED91" s="260">
        <f t="shared" si="584"/>
        <v>3.0535068700099366E-4</v>
      </c>
      <c r="EE91" s="253">
        <f t="shared" si="506"/>
        <v>3.3466971416340474E-4</v>
      </c>
      <c r="EF91" s="253">
        <f t="shared" si="570"/>
        <v>3.3455771034573978E-4</v>
      </c>
      <c r="EG91" s="253">
        <f t="shared" si="552"/>
        <v>3.344457440125348E-4</v>
      </c>
      <c r="EH91" s="253">
        <f t="shared" si="552"/>
        <v>3.3433381515091121E-4</v>
      </c>
      <c r="EI91" s="253">
        <f t="shared" si="552"/>
        <v>3.3422192374865656E-4</v>
      </c>
      <c r="EJ91" s="253">
        <f t="shared" si="552"/>
        <v>3.3411006979289226E-4</v>
      </c>
      <c r="EK91" s="253">
        <f t="shared" si="552"/>
        <v>3.3399825327129484E-4</v>
      </c>
      <c r="EL91" s="253">
        <f t="shared" si="552"/>
        <v>3.338864741714298E-4</v>
      </c>
      <c r="EM91" s="253">
        <f t="shared" si="552"/>
        <v>3.3377473248052958E-4</v>
      </c>
      <c r="EN91" s="253">
        <f t="shared" si="552"/>
        <v>3.3366302818615967E-4</v>
      </c>
      <c r="EO91" s="253">
        <f t="shared" si="552"/>
        <v>3.3355136127599661E-4</v>
      </c>
      <c r="EP91" s="253">
        <f t="shared" si="552"/>
        <v>3.3343973173716179E-4</v>
      </c>
      <c r="EQ91" s="253">
        <f t="shared" si="508"/>
        <v>3.622266876777136E-4</v>
      </c>
      <c r="ER91" s="253">
        <f t="shared" si="571"/>
        <v>3.6209547950449839E-4</v>
      </c>
      <c r="ES91" s="253">
        <f t="shared" si="554"/>
        <v>3.6196431885826552E-4</v>
      </c>
      <c r="ET91" s="253">
        <f t="shared" si="554"/>
        <v>3.6183320572202859E-4</v>
      </c>
      <c r="EU91" s="253">
        <f t="shared" si="554"/>
        <v>3.617021400783571E-4</v>
      </c>
      <c r="EV91" s="253">
        <f t="shared" si="554"/>
        <v>3.6157112191026464E-4</v>
      </c>
      <c r="EW91" s="253">
        <f t="shared" si="554"/>
        <v>3.6144015120043171E-4</v>
      </c>
      <c r="EX91" s="253">
        <f t="shared" si="554"/>
        <v>3.6130922793164988E-4</v>
      </c>
      <c r="EY91" s="253">
        <f t="shared" si="554"/>
        <v>3.611783520868217E-4</v>
      </c>
      <c r="EZ91" s="253">
        <f t="shared" si="554"/>
        <v>3.6104752364873871E-4</v>
      </c>
      <c r="FA91" s="253">
        <f t="shared" si="554"/>
        <v>3.6091674260008144E-4</v>
      </c>
      <c r="FB91" s="253">
        <f t="shared" si="554"/>
        <v>3.6078600892386348E-4</v>
      </c>
      <c r="FC91" s="253">
        <f t="shared" si="510"/>
        <v>3.8886554196215783E-4</v>
      </c>
      <c r="FD91" s="253">
        <f t="shared" si="572"/>
        <v>3.8871432555243057E-4</v>
      </c>
      <c r="FE91" s="253">
        <f t="shared" si="556"/>
        <v>3.8856316794555479E-4</v>
      </c>
      <c r="FF91" s="253">
        <f t="shared" si="556"/>
        <v>3.8841206911877091E-4</v>
      </c>
      <c r="FG91" s="253">
        <f t="shared" si="556"/>
        <v>3.8826102904887527E-4</v>
      </c>
      <c r="FH91" s="253">
        <f t="shared" si="556"/>
        <v>3.8811004771344138E-4</v>
      </c>
      <c r="FI91" s="253">
        <f t="shared" si="556"/>
        <v>3.8795912508937658E-4</v>
      </c>
      <c r="FJ91" s="253">
        <f t="shared" si="556"/>
        <v>3.8780826115392131E-4</v>
      </c>
      <c r="FK91" s="253">
        <f t="shared" si="556"/>
        <v>3.8765745588431599E-4</v>
      </c>
      <c r="FL91" s="253">
        <f t="shared" si="556"/>
        <v>3.8750670925769004E-4</v>
      </c>
      <c r="FM91" s="253">
        <f t="shared" si="556"/>
        <v>3.8735602125106183E-4</v>
      </c>
      <c r="FN91" s="253">
        <f t="shared" si="556"/>
        <v>3.8720539184200486E-4</v>
      </c>
      <c r="FO91" s="253">
        <f t="shared" si="512"/>
        <v>4.144346863225179E-4</v>
      </c>
      <c r="FP91" s="253">
        <f t="shared" si="573"/>
        <v>4.1426293021329386E-4</v>
      </c>
      <c r="FQ91" s="253">
        <f t="shared" si="558"/>
        <v>4.1409124528579699E-4</v>
      </c>
      <c r="FR91" s="253">
        <f t="shared" si="558"/>
        <v>4.1391963151038436E-4</v>
      </c>
      <c r="FS91" s="253">
        <f t="shared" si="558"/>
        <v>4.1374808885774605E-4</v>
      </c>
      <c r="FT91" s="253">
        <f t="shared" si="558"/>
        <v>4.1357661729835016E-4</v>
      </c>
      <c r="FU91" s="253">
        <f t="shared" si="558"/>
        <v>4.1340521680266473E-4</v>
      </c>
      <c r="FV91" s="253">
        <f t="shared" si="558"/>
        <v>4.1323388734137989E-4</v>
      </c>
      <c r="FW91" s="253">
        <f t="shared" si="558"/>
        <v>4.1306262888485268E-4</v>
      </c>
      <c r="FX91" s="253">
        <f t="shared" si="558"/>
        <v>4.1289144140388423E-4</v>
      </c>
      <c r="FY91" s="253">
        <f t="shared" si="558"/>
        <v>4.1272032486872057E-4</v>
      </c>
      <c r="FZ91" s="253">
        <f t="shared" si="558"/>
        <v>4.1254927925049589E-4</v>
      </c>
    </row>
    <row r="92" spans="2:182" x14ac:dyDescent="0.2">
      <c r="B92" s="245" t="s">
        <v>562</v>
      </c>
      <c r="C92" s="259">
        <f t="shared" si="514"/>
        <v>4.8591147366217058E-5</v>
      </c>
      <c r="D92" s="259">
        <f t="shared" ref="D92:N92" si="585">1-(1-$C40)^(D$56/12)-(1-(1-$C40)^(C$56/12))</f>
        <v>4.8588786266678952E-5</v>
      </c>
      <c r="E92" s="259">
        <f t="shared" si="585"/>
        <v>4.8586425281826884E-5</v>
      </c>
      <c r="F92" s="259">
        <f t="shared" si="585"/>
        <v>4.8584064411549832E-5</v>
      </c>
      <c r="G92" s="259">
        <f t="shared" si="585"/>
        <v>4.8581703656180864E-5</v>
      </c>
      <c r="H92" s="259">
        <f t="shared" si="585"/>
        <v>4.8579343015497933E-5</v>
      </c>
      <c r="I92" s="259">
        <f t="shared" si="585"/>
        <v>4.8576982489501042E-5</v>
      </c>
      <c r="J92" s="259">
        <f t="shared" si="585"/>
        <v>4.8574622078079166E-5</v>
      </c>
      <c r="K92" s="259">
        <f t="shared" si="585"/>
        <v>4.8572261781565373E-5</v>
      </c>
      <c r="L92" s="259">
        <f t="shared" si="585"/>
        <v>4.8569901599626597E-5</v>
      </c>
      <c r="M92" s="259">
        <f t="shared" si="585"/>
        <v>4.8567541532262837E-5</v>
      </c>
      <c r="N92" s="259">
        <f t="shared" si="585"/>
        <v>4.856518157980716E-5</v>
      </c>
      <c r="O92" s="259">
        <f t="shared" si="516"/>
        <v>6.7024538739191009E-5</v>
      </c>
      <c r="P92" s="253">
        <f t="shared" ref="P92:Z92" si="586">1-(1-$D40)^(P$55/12)-(1-(1-$D40)^(O$55/12))</f>
        <v>6.7020046450427806E-5</v>
      </c>
      <c r="Q92" s="253">
        <f t="shared" si="586"/>
        <v>6.7015554462646065E-5</v>
      </c>
      <c r="R92" s="253">
        <f t="shared" si="586"/>
        <v>6.7011062776067831E-5</v>
      </c>
      <c r="S92" s="253">
        <f t="shared" si="586"/>
        <v>6.7006571390471059E-5</v>
      </c>
      <c r="T92" s="253">
        <f t="shared" si="586"/>
        <v>6.7002080305966771E-5</v>
      </c>
      <c r="U92" s="253">
        <f t="shared" si="586"/>
        <v>6.6997589522443945E-5</v>
      </c>
      <c r="V92" s="253">
        <f t="shared" si="586"/>
        <v>6.6993099039902582E-5</v>
      </c>
      <c r="W92" s="253">
        <f t="shared" si="586"/>
        <v>6.698860885834268E-5</v>
      </c>
      <c r="X92" s="253">
        <f t="shared" si="586"/>
        <v>6.698411897776424E-5</v>
      </c>
      <c r="Y92" s="253">
        <f t="shared" si="586"/>
        <v>6.6979629397945217E-5</v>
      </c>
      <c r="Z92" s="253">
        <f t="shared" si="586"/>
        <v>6.6975140119329701E-5</v>
      </c>
      <c r="AA92" s="253">
        <f t="shared" si="518"/>
        <v>8.8015722263135032E-5</v>
      </c>
      <c r="AB92" s="253">
        <f t="shared" ref="AB92:AL92" si="587">1-(1-$E40)^(AB$55/12)-(1-(1-$E40)^(AA$55/12))</f>
        <v>8.8007975495796309E-5</v>
      </c>
      <c r="AC92" s="253">
        <f t="shared" si="587"/>
        <v>8.8000229410356567E-5</v>
      </c>
      <c r="AD92" s="253">
        <f t="shared" si="587"/>
        <v>8.7992484006482741E-5</v>
      </c>
      <c r="AE92" s="253">
        <f t="shared" si="587"/>
        <v>8.7984739284507896E-5</v>
      </c>
      <c r="AF92" s="253">
        <f t="shared" si="587"/>
        <v>8.7976995244098966E-5</v>
      </c>
      <c r="AG92" s="253">
        <f t="shared" si="587"/>
        <v>8.7969251885366972E-5</v>
      </c>
      <c r="AH92" s="253">
        <f t="shared" si="587"/>
        <v>8.7961509208089872E-5</v>
      </c>
      <c r="AI92" s="253">
        <f t="shared" si="587"/>
        <v>8.7953767212267664E-5</v>
      </c>
      <c r="AJ92" s="253">
        <f t="shared" si="587"/>
        <v>8.7946025898011371E-5</v>
      </c>
      <c r="AK92" s="253">
        <f t="shared" si="587"/>
        <v>8.7938285264987925E-5</v>
      </c>
      <c r="AL92" s="253">
        <f t="shared" si="587"/>
        <v>8.793054531330835E-5</v>
      </c>
      <c r="AM92" s="253">
        <f t="shared" si="520"/>
        <v>1.1127050263415317E-4</v>
      </c>
      <c r="AN92" s="253">
        <f t="shared" ref="AN92:AX92" si="588">1-(1-$F40)^(AN$55/12)-(1-(1-$F40)^(AM$55/12))</f>
        <v>1.1125812150947212E-4</v>
      </c>
      <c r="AO92" s="253">
        <f t="shared" si="588"/>
        <v>1.1124574176224478E-4</v>
      </c>
      <c r="AP92" s="253">
        <f t="shared" si="588"/>
        <v>1.1123336339280421E-4</v>
      </c>
      <c r="AQ92" s="253">
        <f t="shared" si="588"/>
        <v>1.1122098640037326E-4</v>
      </c>
      <c r="AR92" s="253">
        <f t="shared" si="588"/>
        <v>1.1120861078539601E-4</v>
      </c>
      <c r="AS92" s="253">
        <f t="shared" si="588"/>
        <v>1.1119623654742838E-4</v>
      </c>
      <c r="AT92" s="253">
        <f t="shared" si="588"/>
        <v>1.1118386368624833E-4</v>
      </c>
      <c r="AU92" s="253">
        <f t="shared" si="588"/>
        <v>1.1117149220185585E-4</v>
      </c>
      <c r="AV92" s="253">
        <f t="shared" si="588"/>
        <v>1.1115912209402889E-4</v>
      </c>
      <c r="AW92" s="253">
        <f t="shared" si="588"/>
        <v>1.1114675336265645E-4</v>
      </c>
      <c r="AX92" s="253">
        <f t="shared" si="588"/>
        <v>1.1113438600751646E-4</v>
      </c>
      <c r="AY92" s="253">
        <f t="shared" si="522"/>
        <v>1.3643809239582971E-4</v>
      </c>
      <c r="AZ92" s="253">
        <f t="shared" ref="AZ92:BJ92" si="589">1-(1-$G40)^(AZ$55/12)-(1-(1-$G40)^(AY$55/12))</f>
        <v>1.3641947704279289E-4</v>
      </c>
      <c r="BA92" s="253">
        <f t="shared" si="589"/>
        <v>1.3640086422950226E-4</v>
      </c>
      <c r="BB92" s="253">
        <f t="shared" si="589"/>
        <v>1.363822539558468E-4</v>
      </c>
      <c r="BC92" s="253">
        <f t="shared" si="589"/>
        <v>1.363636462212714E-4</v>
      </c>
      <c r="BD92" s="253">
        <f t="shared" si="589"/>
        <v>1.36345041025554E-4</v>
      </c>
      <c r="BE92" s="253">
        <f t="shared" si="589"/>
        <v>1.3632643836825054E-4</v>
      </c>
      <c r="BF92" s="253">
        <f t="shared" si="589"/>
        <v>1.3630783824902792E-4</v>
      </c>
      <c r="BG92" s="253">
        <f t="shared" si="589"/>
        <v>1.362892406675531E-4</v>
      </c>
      <c r="BH92" s="253">
        <f t="shared" si="589"/>
        <v>1.3627064562360403E-4</v>
      </c>
      <c r="BI92" s="253">
        <f t="shared" si="589"/>
        <v>1.3625205311662558E-4</v>
      </c>
      <c r="BJ92" s="253">
        <f t="shared" si="589"/>
        <v>1.3623346314639573E-4</v>
      </c>
      <c r="BK92" s="253">
        <f t="shared" si="524"/>
        <v>1.6313639252452106E-4</v>
      </c>
      <c r="BL92" s="253">
        <f t="shared" ref="BL92:BV92" si="590">1-(1-$H40)^(BL$55/12)-(1-(1-$H40)^(BK$55/12))</f>
        <v>1.6310977904188118E-4</v>
      </c>
      <c r="BM92" s="253">
        <f t="shared" si="590"/>
        <v>1.6308316990099048E-4</v>
      </c>
      <c r="BN92" s="253">
        <f t="shared" si="590"/>
        <v>1.6305656510096078E-4</v>
      </c>
      <c r="BO92" s="253">
        <f t="shared" si="590"/>
        <v>1.6302996464123698E-4</v>
      </c>
      <c r="BP92" s="253">
        <f t="shared" si="590"/>
        <v>1.6300336852081987E-4</v>
      </c>
      <c r="BQ92" s="253">
        <f t="shared" si="590"/>
        <v>1.6297677673937638E-4</v>
      </c>
      <c r="BR92" s="253">
        <f t="shared" si="590"/>
        <v>1.6295018929590732E-4</v>
      </c>
      <c r="BS92" s="253">
        <f t="shared" si="590"/>
        <v>1.6292360618985757E-4</v>
      </c>
      <c r="BT92" s="253">
        <f t="shared" si="590"/>
        <v>1.62897027420561E-4</v>
      </c>
      <c r="BU92" s="253">
        <f t="shared" si="590"/>
        <v>1.6287045298701841E-4</v>
      </c>
      <c r="BV92" s="253">
        <f t="shared" si="590"/>
        <v>1.6284388288900775E-4</v>
      </c>
      <c r="BW92" s="253">
        <f t="shared" si="526"/>
        <v>1.9097362831288489E-4</v>
      </c>
      <c r="BX92" s="253">
        <f t="shared" ref="BX92:CH92" si="591">1-(1-$I40)^(BX$55/12)-(1-(1-$I40)^(BW$55/12))</f>
        <v>1.9093715738627282E-4</v>
      </c>
      <c r="BY92" s="253">
        <f t="shared" si="591"/>
        <v>1.9090069342442284E-4</v>
      </c>
      <c r="BZ92" s="253">
        <f t="shared" si="591"/>
        <v>1.9086423642633576E-4</v>
      </c>
      <c r="CA92" s="253">
        <f t="shared" si="591"/>
        <v>1.9082778639067932E-4</v>
      </c>
      <c r="CB92" s="253">
        <f t="shared" si="591"/>
        <v>1.907913433158992E-4</v>
      </c>
      <c r="CC92" s="253">
        <f t="shared" si="591"/>
        <v>1.9075490720088517E-4</v>
      </c>
      <c r="CD92" s="253">
        <f t="shared" si="591"/>
        <v>1.9071847804408293E-4</v>
      </c>
      <c r="CE92" s="253">
        <f t="shared" si="591"/>
        <v>1.9068205584427123E-4</v>
      </c>
      <c r="CF92" s="253">
        <f t="shared" si="591"/>
        <v>1.9064564060033984E-4</v>
      </c>
      <c r="CG92" s="253">
        <f t="shared" si="591"/>
        <v>1.9060923231051241E-4</v>
      </c>
      <c r="CH92" s="253">
        <f t="shared" si="591"/>
        <v>1.9057283097390076E-4</v>
      </c>
      <c r="CI92" s="253">
        <f t="shared" si="528"/>
        <v>2.1956555364943675E-4</v>
      </c>
      <c r="CJ92" s="253">
        <f t="shared" ref="CJ92:CT92" si="592">1-(1-$J40)^(CJ$55/12)-(1-(1-$J40)^(CI$55/12))</f>
        <v>2.1951734461700401E-4</v>
      </c>
      <c r="CK92" s="253">
        <f t="shared" si="592"/>
        <v>2.1946914616977065E-4</v>
      </c>
      <c r="CL92" s="253">
        <f t="shared" si="592"/>
        <v>2.1942095830518316E-4</v>
      </c>
      <c r="CM92" s="253">
        <f t="shared" si="592"/>
        <v>2.1937278102102109E-4</v>
      </c>
      <c r="CN92" s="253">
        <f t="shared" si="592"/>
        <v>2.1932461431484196E-4</v>
      </c>
      <c r="CO92" s="253">
        <f t="shared" si="592"/>
        <v>2.1927645818442532E-4</v>
      </c>
      <c r="CP92" s="253">
        <f t="shared" si="592"/>
        <v>2.1922831262755071E-4</v>
      </c>
      <c r="CQ92" s="253">
        <f t="shared" si="592"/>
        <v>2.1918017764166464E-4</v>
      </c>
      <c r="CR92" s="253">
        <f t="shared" si="592"/>
        <v>2.1913205322465767E-4</v>
      </c>
      <c r="CS92" s="253">
        <f t="shared" si="592"/>
        <v>2.1908393937408732E-4</v>
      </c>
      <c r="CT92" s="253">
        <f t="shared" si="592"/>
        <v>2.1903583608762212E-4</v>
      </c>
      <c r="CU92" s="253">
        <f t="shared" si="530"/>
        <v>2.4854825332476516E-4</v>
      </c>
      <c r="CV92" s="253">
        <f t="shared" ref="CV92:DF92" si="593">1-(1-$K40)^(CV$55/12)-(1-(1-$K40)^(CU$55/12))</f>
        <v>2.4848647709052596E-4</v>
      </c>
      <c r="CW92" s="253">
        <f t="shared" si="593"/>
        <v>2.4842471621056017E-4</v>
      </c>
      <c r="CX92" s="253">
        <f t="shared" si="593"/>
        <v>2.483629706814261E-4</v>
      </c>
      <c r="CY92" s="253">
        <f t="shared" si="593"/>
        <v>2.4830124049879387E-4</v>
      </c>
      <c r="CZ92" s="253">
        <f t="shared" si="593"/>
        <v>2.4823952565911078E-4</v>
      </c>
      <c r="DA92" s="253">
        <f t="shared" si="593"/>
        <v>2.4817782615871309E-4</v>
      </c>
      <c r="DB92" s="253">
        <f t="shared" si="593"/>
        <v>2.4811614199349297E-4</v>
      </c>
      <c r="DC92" s="253">
        <f t="shared" si="593"/>
        <v>2.4805447315967566E-4</v>
      </c>
      <c r="DD92" s="253">
        <f t="shared" si="593"/>
        <v>2.4799281965370845E-4</v>
      </c>
      <c r="DE92" s="253">
        <f t="shared" si="593"/>
        <v>2.4793118147159454E-4</v>
      </c>
      <c r="DF92" s="253">
        <f t="shared" si="593"/>
        <v>2.4786955860944815E-4</v>
      </c>
      <c r="DG92" s="253">
        <f t="shared" si="532"/>
        <v>2.7758698478375088E-4</v>
      </c>
      <c r="DH92" s="253">
        <f t="shared" ref="DH92:DR92" si="594">1-(1-$L40)^(DH$55/12)-(1-(1-$L40)^(DG$55/12))</f>
        <v>2.7750993024955317E-4</v>
      </c>
      <c r="DI92" s="253">
        <f t="shared" si="594"/>
        <v>2.7743289710480123E-4</v>
      </c>
      <c r="DJ92" s="253">
        <f t="shared" si="594"/>
        <v>2.7735588534338884E-4</v>
      </c>
      <c r="DK92" s="253">
        <f t="shared" si="594"/>
        <v>2.7727889495954283E-4</v>
      </c>
      <c r="DL92" s="253">
        <f t="shared" si="594"/>
        <v>2.7720192594704596E-4</v>
      </c>
      <c r="DM92" s="253">
        <f t="shared" si="594"/>
        <v>2.7712497830023608E-4</v>
      </c>
      <c r="DN92" s="253">
        <f t="shared" si="594"/>
        <v>2.7704805201322902E-4</v>
      </c>
      <c r="DO92" s="253">
        <f t="shared" si="594"/>
        <v>2.769711470796965E-4</v>
      </c>
      <c r="DP92" s="253">
        <f t="shared" si="594"/>
        <v>2.7689426349419843E-4</v>
      </c>
      <c r="DQ92" s="253">
        <f t="shared" si="594"/>
        <v>2.7681740125051757E-4</v>
      </c>
      <c r="DR92" s="253">
        <f t="shared" si="594"/>
        <v>2.767405603426587E-4</v>
      </c>
      <c r="DS92" s="253">
        <f t="shared" si="534"/>
        <v>3.0638167368557401E-4</v>
      </c>
      <c r="DT92" s="260">
        <f t="shared" ref="DT92:ED92" si="595">1-(1-$M40)^(DT$55/12)-(1-(1-$M40)^(DS$55/12))</f>
        <v>3.0628780395558497E-4</v>
      </c>
      <c r="DU92" s="260">
        <f t="shared" si="595"/>
        <v>3.0619396298559032E-4</v>
      </c>
      <c r="DV92" s="260">
        <f t="shared" si="595"/>
        <v>3.0610015076670827E-4</v>
      </c>
      <c r="DW92" s="260">
        <f t="shared" si="595"/>
        <v>3.0600636729016806E-4</v>
      </c>
      <c r="DX92" s="260">
        <f t="shared" si="595"/>
        <v>3.0591261254730995E-4</v>
      </c>
      <c r="DY92" s="260">
        <f t="shared" si="595"/>
        <v>3.0581888652903011E-4</v>
      </c>
      <c r="DZ92" s="260">
        <f t="shared" si="595"/>
        <v>3.057251892266688E-4</v>
      </c>
      <c r="EA92" s="260">
        <f t="shared" si="595"/>
        <v>3.0563152063156629E-4</v>
      </c>
      <c r="EB92" s="260">
        <f t="shared" si="595"/>
        <v>3.0553788073472976E-4</v>
      </c>
      <c r="EC92" s="260">
        <f t="shared" si="595"/>
        <v>3.0544426952738846E-4</v>
      </c>
      <c r="ED92" s="260">
        <f t="shared" si="595"/>
        <v>3.0535068700099366E-4</v>
      </c>
      <c r="EE92" s="253">
        <f t="shared" si="506"/>
        <v>3.3466971416340474E-4</v>
      </c>
      <c r="EF92" s="253">
        <f t="shared" si="570"/>
        <v>3.3455771034573978E-4</v>
      </c>
      <c r="EG92" s="253">
        <f t="shared" si="552"/>
        <v>3.344457440125348E-4</v>
      </c>
      <c r="EH92" s="253">
        <f t="shared" si="552"/>
        <v>3.3433381515091121E-4</v>
      </c>
      <c r="EI92" s="253">
        <f t="shared" si="552"/>
        <v>3.3422192374865656E-4</v>
      </c>
      <c r="EJ92" s="253">
        <f t="shared" si="552"/>
        <v>3.3411006979289226E-4</v>
      </c>
      <c r="EK92" s="253">
        <f t="shared" si="552"/>
        <v>3.3399825327129484E-4</v>
      </c>
      <c r="EL92" s="253">
        <f t="shared" si="552"/>
        <v>3.338864741714298E-4</v>
      </c>
      <c r="EM92" s="253">
        <f t="shared" si="552"/>
        <v>3.3377473248052958E-4</v>
      </c>
      <c r="EN92" s="253">
        <f t="shared" si="552"/>
        <v>3.3366302818615967E-4</v>
      </c>
      <c r="EO92" s="253">
        <f t="shared" si="552"/>
        <v>3.3355136127599661E-4</v>
      </c>
      <c r="EP92" s="253">
        <f t="shared" si="552"/>
        <v>3.3343973173716179E-4</v>
      </c>
      <c r="EQ92" s="253">
        <f t="shared" si="508"/>
        <v>3.622266876777136E-4</v>
      </c>
      <c r="ER92" s="253">
        <f t="shared" si="571"/>
        <v>3.6209547950449839E-4</v>
      </c>
      <c r="ES92" s="253">
        <f t="shared" si="554"/>
        <v>3.6196431885826552E-4</v>
      </c>
      <c r="ET92" s="253">
        <f t="shared" si="554"/>
        <v>3.6183320572202859E-4</v>
      </c>
      <c r="EU92" s="253">
        <f t="shared" si="554"/>
        <v>3.617021400783571E-4</v>
      </c>
      <c r="EV92" s="253">
        <f t="shared" si="554"/>
        <v>3.6157112191026464E-4</v>
      </c>
      <c r="EW92" s="253">
        <f t="shared" si="554"/>
        <v>3.6144015120043171E-4</v>
      </c>
      <c r="EX92" s="253">
        <f t="shared" si="554"/>
        <v>3.6130922793164988E-4</v>
      </c>
      <c r="EY92" s="253">
        <f t="shared" si="554"/>
        <v>3.611783520868217E-4</v>
      </c>
      <c r="EZ92" s="253">
        <f t="shared" si="554"/>
        <v>3.6104752364873871E-4</v>
      </c>
      <c r="FA92" s="253">
        <f t="shared" si="554"/>
        <v>3.6091674260008144E-4</v>
      </c>
      <c r="FB92" s="253">
        <f t="shared" si="554"/>
        <v>3.6078600892386348E-4</v>
      </c>
      <c r="FC92" s="253">
        <f t="shared" si="510"/>
        <v>3.8886554196215783E-4</v>
      </c>
      <c r="FD92" s="253">
        <f t="shared" si="572"/>
        <v>3.8871432555243057E-4</v>
      </c>
      <c r="FE92" s="253">
        <f t="shared" si="556"/>
        <v>3.8856316794555479E-4</v>
      </c>
      <c r="FF92" s="253">
        <f t="shared" si="556"/>
        <v>3.8841206911877091E-4</v>
      </c>
      <c r="FG92" s="253">
        <f t="shared" si="556"/>
        <v>3.8826102904887527E-4</v>
      </c>
      <c r="FH92" s="253">
        <f t="shared" si="556"/>
        <v>3.8811004771344138E-4</v>
      </c>
      <c r="FI92" s="253">
        <f t="shared" si="556"/>
        <v>3.8795912508937658E-4</v>
      </c>
      <c r="FJ92" s="253">
        <f t="shared" si="556"/>
        <v>3.8780826115392131E-4</v>
      </c>
      <c r="FK92" s="253">
        <f t="shared" si="556"/>
        <v>3.8765745588431599E-4</v>
      </c>
      <c r="FL92" s="253">
        <f t="shared" si="556"/>
        <v>3.8750670925769004E-4</v>
      </c>
      <c r="FM92" s="253">
        <f t="shared" si="556"/>
        <v>3.8735602125106183E-4</v>
      </c>
      <c r="FN92" s="253">
        <f t="shared" si="556"/>
        <v>3.8720539184200486E-4</v>
      </c>
      <c r="FO92" s="253">
        <f t="shared" si="512"/>
        <v>4.144346863225179E-4</v>
      </c>
      <c r="FP92" s="253">
        <f t="shared" si="573"/>
        <v>4.1426293021329386E-4</v>
      </c>
      <c r="FQ92" s="253">
        <f t="shared" si="558"/>
        <v>4.1409124528579699E-4</v>
      </c>
      <c r="FR92" s="253">
        <f t="shared" si="558"/>
        <v>4.1391963151038436E-4</v>
      </c>
      <c r="FS92" s="253">
        <f t="shared" si="558"/>
        <v>4.1374808885774605E-4</v>
      </c>
      <c r="FT92" s="253">
        <f t="shared" si="558"/>
        <v>4.1357661729835016E-4</v>
      </c>
      <c r="FU92" s="253">
        <f t="shared" si="558"/>
        <v>4.1340521680266473E-4</v>
      </c>
      <c r="FV92" s="253">
        <f t="shared" si="558"/>
        <v>4.1323388734137989E-4</v>
      </c>
      <c r="FW92" s="253">
        <f t="shared" si="558"/>
        <v>4.1306262888485268E-4</v>
      </c>
      <c r="FX92" s="253">
        <f t="shared" si="558"/>
        <v>4.1289144140388423E-4</v>
      </c>
      <c r="FY92" s="253">
        <f t="shared" si="558"/>
        <v>4.1272032486872057E-4</v>
      </c>
      <c r="FZ92" s="253">
        <f t="shared" si="558"/>
        <v>4.1254927925049589E-4</v>
      </c>
    </row>
    <row r="93" spans="2:182" x14ac:dyDescent="0.2">
      <c r="B93" s="245" t="s">
        <v>563</v>
      </c>
      <c r="C93" s="259">
        <f t="shared" si="514"/>
        <v>4.8591147366217058E-5</v>
      </c>
      <c r="D93" s="259">
        <f t="shared" ref="D93:N93" si="596">1-(1-$C41)^(D$56/12)-(1-(1-$C41)^(C$56/12))</f>
        <v>4.8588786266678952E-5</v>
      </c>
      <c r="E93" s="259">
        <f t="shared" si="596"/>
        <v>4.8586425281826884E-5</v>
      </c>
      <c r="F93" s="259">
        <f t="shared" si="596"/>
        <v>4.8584064411549832E-5</v>
      </c>
      <c r="G93" s="259">
        <f t="shared" si="596"/>
        <v>4.8581703656180864E-5</v>
      </c>
      <c r="H93" s="259">
        <f t="shared" si="596"/>
        <v>4.8579343015497933E-5</v>
      </c>
      <c r="I93" s="259">
        <f t="shared" si="596"/>
        <v>4.8576982489501042E-5</v>
      </c>
      <c r="J93" s="259">
        <f t="shared" si="596"/>
        <v>4.8574622078079166E-5</v>
      </c>
      <c r="K93" s="259">
        <f t="shared" si="596"/>
        <v>4.8572261781565373E-5</v>
      </c>
      <c r="L93" s="259">
        <f t="shared" si="596"/>
        <v>4.8569901599626597E-5</v>
      </c>
      <c r="M93" s="259">
        <f t="shared" si="596"/>
        <v>4.8567541532262837E-5</v>
      </c>
      <c r="N93" s="259">
        <f t="shared" si="596"/>
        <v>4.856518157980716E-5</v>
      </c>
      <c r="O93" s="259">
        <f t="shared" si="516"/>
        <v>6.7024538739191009E-5</v>
      </c>
      <c r="P93" s="253">
        <f t="shared" ref="P93:Z93" si="597">1-(1-$D41)^(P$55/12)-(1-(1-$D41)^(O$55/12))</f>
        <v>6.7020046450427806E-5</v>
      </c>
      <c r="Q93" s="253">
        <f t="shared" si="597"/>
        <v>6.7015554462646065E-5</v>
      </c>
      <c r="R93" s="253">
        <f t="shared" si="597"/>
        <v>6.7011062776067831E-5</v>
      </c>
      <c r="S93" s="253">
        <f t="shared" si="597"/>
        <v>6.7006571390471059E-5</v>
      </c>
      <c r="T93" s="253">
        <f t="shared" si="597"/>
        <v>6.7002080305966771E-5</v>
      </c>
      <c r="U93" s="253">
        <f t="shared" si="597"/>
        <v>6.6997589522443945E-5</v>
      </c>
      <c r="V93" s="253">
        <f t="shared" si="597"/>
        <v>6.6993099039902582E-5</v>
      </c>
      <c r="W93" s="253">
        <f t="shared" si="597"/>
        <v>6.698860885834268E-5</v>
      </c>
      <c r="X93" s="253">
        <f t="shared" si="597"/>
        <v>6.698411897776424E-5</v>
      </c>
      <c r="Y93" s="253">
        <f t="shared" si="597"/>
        <v>6.6979629397945217E-5</v>
      </c>
      <c r="Z93" s="253">
        <f t="shared" si="597"/>
        <v>6.6975140119329701E-5</v>
      </c>
      <c r="AA93" s="253">
        <f t="shared" si="518"/>
        <v>8.8015722263135032E-5</v>
      </c>
      <c r="AB93" s="253">
        <f t="shared" ref="AB93:AL93" si="598">1-(1-$E41)^(AB$55/12)-(1-(1-$E41)^(AA$55/12))</f>
        <v>8.8007975495796309E-5</v>
      </c>
      <c r="AC93" s="253">
        <f t="shared" si="598"/>
        <v>8.8000229410356567E-5</v>
      </c>
      <c r="AD93" s="253">
        <f t="shared" si="598"/>
        <v>8.7992484006482741E-5</v>
      </c>
      <c r="AE93" s="253">
        <f t="shared" si="598"/>
        <v>8.7984739284507896E-5</v>
      </c>
      <c r="AF93" s="253">
        <f t="shared" si="598"/>
        <v>8.7976995244098966E-5</v>
      </c>
      <c r="AG93" s="253">
        <f t="shared" si="598"/>
        <v>8.7969251885366972E-5</v>
      </c>
      <c r="AH93" s="253">
        <f t="shared" si="598"/>
        <v>8.7961509208089872E-5</v>
      </c>
      <c r="AI93" s="253">
        <f t="shared" si="598"/>
        <v>8.7953767212267664E-5</v>
      </c>
      <c r="AJ93" s="253">
        <f t="shared" si="598"/>
        <v>8.7946025898011371E-5</v>
      </c>
      <c r="AK93" s="253">
        <f t="shared" si="598"/>
        <v>8.7938285264987925E-5</v>
      </c>
      <c r="AL93" s="253">
        <f t="shared" si="598"/>
        <v>8.793054531330835E-5</v>
      </c>
      <c r="AM93" s="253">
        <f t="shared" si="520"/>
        <v>1.1127050263415317E-4</v>
      </c>
      <c r="AN93" s="253">
        <f t="shared" ref="AN93:AX93" si="599">1-(1-$F41)^(AN$55/12)-(1-(1-$F41)^(AM$55/12))</f>
        <v>1.1125812150947212E-4</v>
      </c>
      <c r="AO93" s="253">
        <f t="shared" si="599"/>
        <v>1.1124574176224478E-4</v>
      </c>
      <c r="AP93" s="253">
        <f t="shared" si="599"/>
        <v>1.1123336339280421E-4</v>
      </c>
      <c r="AQ93" s="253">
        <f t="shared" si="599"/>
        <v>1.1122098640037326E-4</v>
      </c>
      <c r="AR93" s="253">
        <f t="shared" si="599"/>
        <v>1.1120861078539601E-4</v>
      </c>
      <c r="AS93" s="253">
        <f t="shared" si="599"/>
        <v>1.1119623654742838E-4</v>
      </c>
      <c r="AT93" s="253">
        <f t="shared" si="599"/>
        <v>1.1118386368624833E-4</v>
      </c>
      <c r="AU93" s="253">
        <f t="shared" si="599"/>
        <v>1.1117149220185585E-4</v>
      </c>
      <c r="AV93" s="253">
        <f t="shared" si="599"/>
        <v>1.1115912209402889E-4</v>
      </c>
      <c r="AW93" s="253">
        <f t="shared" si="599"/>
        <v>1.1114675336265645E-4</v>
      </c>
      <c r="AX93" s="253">
        <f t="shared" si="599"/>
        <v>1.1113438600751646E-4</v>
      </c>
      <c r="AY93" s="253">
        <f t="shared" si="522"/>
        <v>1.3643809239582971E-4</v>
      </c>
      <c r="AZ93" s="253">
        <f t="shared" ref="AZ93:BJ93" si="600">1-(1-$G41)^(AZ$55/12)-(1-(1-$G41)^(AY$55/12))</f>
        <v>1.3641947704279289E-4</v>
      </c>
      <c r="BA93" s="253">
        <f t="shared" si="600"/>
        <v>1.3640086422950226E-4</v>
      </c>
      <c r="BB93" s="253">
        <f t="shared" si="600"/>
        <v>1.363822539558468E-4</v>
      </c>
      <c r="BC93" s="253">
        <f t="shared" si="600"/>
        <v>1.363636462212714E-4</v>
      </c>
      <c r="BD93" s="253">
        <f t="shared" si="600"/>
        <v>1.36345041025554E-4</v>
      </c>
      <c r="BE93" s="253">
        <f t="shared" si="600"/>
        <v>1.3632643836825054E-4</v>
      </c>
      <c r="BF93" s="253">
        <f t="shared" si="600"/>
        <v>1.3630783824902792E-4</v>
      </c>
      <c r="BG93" s="253">
        <f t="shared" si="600"/>
        <v>1.362892406675531E-4</v>
      </c>
      <c r="BH93" s="253">
        <f t="shared" si="600"/>
        <v>1.3627064562360403E-4</v>
      </c>
      <c r="BI93" s="253">
        <f t="shared" si="600"/>
        <v>1.3625205311662558E-4</v>
      </c>
      <c r="BJ93" s="253">
        <f t="shared" si="600"/>
        <v>1.3623346314639573E-4</v>
      </c>
      <c r="BK93" s="253">
        <f t="shared" si="524"/>
        <v>1.6313639252452106E-4</v>
      </c>
      <c r="BL93" s="253">
        <f t="shared" ref="BL93:BV93" si="601">1-(1-$H41)^(BL$55/12)-(1-(1-$H41)^(BK$55/12))</f>
        <v>1.6310977904188118E-4</v>
      </c>
      <c r="BM93" s="253">
        <f t="shared" si="601"/>
        <v>1.6308316990099048E-4</v>
      </c>
      <c r="BN93" s="253">
        <f t="shared" si="601"/>
        <v>1.6305656510096078E-4</v>
      </c>
      <c r="BO93" s="253">
        <f t="shared" si="601"/>
        <v>1.6302996464123698E-4</v>
      </c>
      <c r="BP93" s="253">
        <f t="shared" si="601"/>
        <v>1.6300336852081987E-4</v>
      </c>
      <c r="BQ93" s="253">
        <f t="shared" si="601"/>
        <v>1.6297677673937638E-4</v>
      </c>
      <c r="BR93" s="253">
        <f t="shared" si="601"/>
        <v>1.6295018929590732E-4</v>
      </c>
      <c r="BS93" s="253">
        <f t="shared" si="601"/>
        <v>1.6292360618985757E-4</v>
      </c>
      <c r="BT93" s="253">
        <f t="shared" si="601"/>
        <v>1.62897027420561E-4</v>
      </c>
      <c r="BU93" s="253">
        <f t="shared" si="601"/>
        <v>1.6287045298701841E-4</v>
      </c>
      <c r="BV93" s="253">
        <f t="shared" si="601"/>
        <v>1.6284388288900775E-4</v>
      </c>
      <c r="BW93" s="253">
        <f t="shared" si="526"/>
        <v>1.9097362831288489E-4</v>
      </c>
      <c r="BX93" s="253">
        <f t="shared" ref="BX93:CH93" si="602">1-(1-$I41)^(BX$55/12)-(1-(1-$I41)^(BW$55/12))</f>
        <v>1.9093715738627282E-4</v>
      </c>
      <c r="BY93" s="253">
        <f t="shared" si="602"/>
        <v>1.9090069342442284E-4</v>
      </c>
      <c r="BZ93" s="253">
        <f t="shared" si="602"/>
        <v>1.9086423642633576E-4</v>
      </c>
      <c r="CA93" s="253">
        <f t="shared" si="602"/>
        <v>1.9082778639067932E-4</v>
      </c>
      <c r="CB93" s="253">
        <f t="shared" si="602"/>
        <v>1.907913433158992E-4</v>
      </c>
      <c r="CC93" s="253">
        <f t="shared" si="602"/>
        <v>1.9075490720088517E-4</v>
      </c>
      <c r="CD93" s="253">
        <f t="shared" si="602"/>
        <v>1.9071847804408293E-4</v>
      </c>
      <c r="CE93" s="253">
        <f t="shared" si="602"/>
        <v>1.9068205584427123E-4</v>
      </c>
      <c r="CF93" s="253">
        <f t="shared" si="602"/>
        <v>1.9064564060033984E-4</v>
      </c>
      <c r="CG93" s="253">
        <f t="shared" si="602"/>
        <v>1.9060923231051241E-4</v>
      </c>
      <c r="CH93" s="253">
        <f t="shared" si="602"/>
        <v>1.9057283097390076E-4</v>
      </c>
      <c r="CI93" s="253">
        <f t="shared" si="528"/>
        <v>2.1956555364943675E-4</v>
      </c>
      <c r="CJ93" s="253">
        <f t="shared" ref="CJ93:CT93" si="603">1-(1-$J41)^(CJ$55/12)-(1-(1-$J41)^(CI$55/12))</f>
        <v>2.1951734461700401E-4</v>
      </c>
      <c r="CK93" s="253">
        <f t="shared" si="603"/>
        <v>2.1946914616977065E-4</v>
      </c>
      <c r="CL93" s="253">
        <f t="shared" si="603"/>
        <v>2.1942095830518316E-4</v>
      </c>
      <c r="CM93" s="253">
        <f t="shared" si="603"/>
        <v>2.1937278102102109E-4</v>
      </c>
      <c r="CN93" s="253">
        <f t="shared" si="603"/>
        <v>2.1932461431484196E-4</v>
      </c>
      <c r="CO93" s="253">
        <f t="shared" si="603"/>
        <v>2.1927645818442532E-4</v>
      </c>
      <c r="CP93" s="253">
        <f t="shared" si="603"/>
        <v>2.1922831262755071E-4</v>
      </c>
      <c r="CQ93" s="253">
        <f t="shared" si="603"/>
        <v>2.1918017764166464E-4</v>
      </c>
      <c r="CR93" s="253">
        <f t="shared" si="603"/>
        <v>2.1913205322465767E-4</v>
      </c>
      <c r="CS93" s="253">
        <f t="shared" si="603"/>
        <v>2.1908393937408732E-4</v>
      </c>
      <c r="CT93" s="253">
        <f t="shared" si="603"/>
        <v>2.1903583608762212E-4</v>
      </c>
      <c r="CU93" s="253">
        <f t="shared" si="530"/>
        <v>2.4854825332476516E-4</v>
      </c>
      <c r="CV93" s="253">
        <f t="shared" ref="CV93:DF93" si="604">1-(1-$K41)^(CV$55/12)-(1-(1-$K41)^(CU$55/12))</f>
        <v>2.4848647709052596E-4</v>
      </c>
      <c r="CW93" s="253">
        <f t="shared" si="604"/>
        <v>2.4842471621056017E-4</v>
      </c>
      <c r="CX93" s="253">
        <f t="shared" si="604"/>
        <v>2.483629706814261E-4</v>
      </c>
      <c r="CY93" s="253">
        <f t="shared" si="604"/>
        <v>2.4830124049879387E-4</v>
      </c>
      <c r="CZ93" s="253">
        <f t="shared" si="604"/>
        <v>2.4823952565911078E-4</v>
      </c>
      <c r="DA93" s="253">
        <f t="shared" si="604"/>
        <v>2.4817782615871309E-4</v>
      </c>
      <c r="DB93" s="253">
        <f t="shared" si="604"/>
        <v>2.4811614199349297E-4</v>
      </c>
      <c r="DC93" s="253">
        <f t="shared" si="604"/>
        <v>2.4805447315967566E-4</v>
      </c>
      <c r="DD93" s="253">
        <f t="shared" si="604"/>
        <v>2.4799281965370845E-4</v>
      </c>
      <c r="DE93" s="253">
        <f t="shared" si="604"/>
        <v>2.4793118147159454E-4</v>
      </c>
      <c r="DF93" s="253">
        <f t="shared" si="604"/>
        <v>2.4786955860944815E-4</v>
      </c>
      <c r="DG93" s="253">
        <f t="shared" si="532"/>
        <v>2.7758698478375088E-4</v>
      </c>
      <c r="DH93" s="253">
        <f t="shared" ref="DH93:DR93" si="605">1-(1-$L41)^(DH$55/12)-(1-(1-$L41)^(DG$55/12))</f>
        <v>2.7750993024955317E-4</v>
      </c>
      <c r="DI93" s="253">
        <f t="shared" si="605"/>
        <v>2.7743289710480123E-4</v>
      </c>
      <c r="DJ93" s="253">
        <f t="shared" si="605"/>
        <v>2.7735588534338884E-4</v>
      </c>
      <c r="DK93" s="253">
        <f t="shared" si="605"/>
        <v>2.7727889495954283E-4</v>
      </c>
      <c r="DL93" s="253">
        <f t="shared" si="605"/>
        <v>2.7720192594704596E-4</v>
      </c>
      <c r="DM93" s="253">
        <f t="shared" si="605"/>
        <v>2.7712497830023608E-4</v>
      </c>
      <c r="DN93" s="253">
        <f t="shared" si="605"/>
        <v>2.7704805201322902E-4</v>
      </c>
      <c r="DO93" s="253">
        <f t="shared" si="605"/>
        <v>2.769711470796965E-4</v>
      </c>
      <c r="DP93" s="253">
        <f t="shared" si="605"/>
        <v>2.7689426349419843E-4</v>
      </c>
      <c r="DQ93" s="253">
        <f t="shared" si="605"/>
        <v>2.7681740125051757E-4</v>
      </c>
      <c r="DR93" s="253">
        <f t="shared" si="605"/>
        <v>2.767405603426587E-4</v>
      </c>
      <c r="DS93" s="253">
        <f t="shared" si="534"/>
        <v>3.0638167368557401E-4</v>
      </c>
      <c r="DT93" s="260">
        <f t="shared" ref="DT93:ED93" si="606">1-(1-$M41)^(DT$55/12)-(1-(1-$M41)^(DS$55/12))</f>
        <v>3.0628780395558497E-4</v>
      </c>
      <c r="DU93" s="260">
        <f t="shared" si="606"/>
        <v>3.0619396298559032E-4</v>
      </c>
      <c r="DV93" s="260">
        <f t="shared" si="606"/>
        <v>3.0610015076670827E-4</v>
      </c>
      <c r="DW93" s="260">
        <f t="shared" si="606"/>
        <v>3.0600636729016806E-4</v>
      </c>
      <c r="DX93" s="260">
        <f t="shared" si="606"/>
        <v>3.0591261254730995E-4</v>
      </c>
      <c r="DY93" s="260">
        <f t="shared" si="606"/>
        <v>3.0581888652903011E-4</v>
      </c>
      <c r="DZ93" s="260">
        <f t="shared" si="606"/>
        <v>3.057251892266688E-4</v>
      </c>
      <c r="EA93" s="260">
        <f t="shared" si="606"/>
        <v>3.0563152063156629E-4</v>
      </c>
      <c r="EB93" s="260">
        <f t="shared" si="606"/>
        <v>3.0553788073472976E-4</v>
      </c>
      <c r="EC93" s="260">
        <f t="shared" si="606"/>
        <v>3.0544426952738846E-4</v>
      </c>
      <c r="ED93" s="260">
        <f t="shared" si="606"/>
        <v>3.0535068700099366E-4</v>
      </c>
      <c r="EE93" s="253">
        <f t="shared" si="506"/>
        <v>3.3466971416340474E-4</v>
      </c>
      <c r="EF93" s="253">
        <f t="shared" si="570"/>
        <v>3.3455771034573978E-4</v>
      </c>
      <c r="EG93" s="253">
        <f t="shared" si="552"/>
        <v>3.344457440125348E-4</v>
      </c>
      <c r="EH93" s="253">
        <f t="shared" si="552"/>
        <v>3.3433381515091121E-4</v>
      </c>
      <c r="EI93" s="253">
        <f t="shared" si="552"/>
        <v>3.3422192374865656E-4</v>
      </c>
      <c r="EJ93" s="253">
        <f t="shared" si="552"/>
        <v>3.3411006979289226E-4</v>
      </c>
      <c r="EK93" s="253">
        <f t="shared" si="552"/>
        <v>3.3399825327129484E-4</v>
      </c>
      <c r="EL93" s="253">
        <f t="shared" si="552"/>
        <v>3.338864741714298E-4</v>
      </c>
      <c r="EM93" s="253">
        <f t="shared" si="552"/>
        <v>3.3377473248052958E-4</v>
      </c>
      <c r="EN93" s="253">
        <f t="shared" si="552"/>
        <v>3.3366302818615967E-4</v>
      </c>
      <c r="EO93" s="253">
        <f t="shared" si="552"/>
        <v>3.3355136127599661E-4</v>
      </c>
      <c r="EP93" s="253">
        <f t="shared" si="552"/>
        <v>3.3343973173716179E-4</v>
      </c>
      <c r="EQ93" s="253">
        <f t="shared" si="508"/>
        <v>3.622266876777136E-4</v>
      </c>
      <c r="ER93" s="253">
        <f t="shared" si="571"/>
        <v>3.6209547950449839E-4</v>
      </c>
      <c r="ES93" s="253">
        <f t="shared" si="554"/>
        <v>3.6196431885826552E-4</v>
      </c>
      <c r="ET93" s="253">
        <f t="shared" si="554"/>
        <v>3.6183320572202859E-4</v>
      </c>
      <c r="EU93" s="253">
        <f t="shared" si="554"/>
        <v>3.617021400783571E-4</v>
      </c>
      <c r="EV93" s="253">
        <f t="shared" si="554"/>
        <v>3.6157112191026464E-4</v>
      </c>
      <c r="EW93" s="253">
        <f t="shared" si="554"/>
        <v>3.6144015120043171E-4</v>
      </c>
      <c r="EX93" s="253">
        <f t="shared" si="554"/>
        <v>3.6130922793164988E-4</v>
      </c>
      <c r="EY93" s="253">
        <f t="shared" si="554"/>
        <v>3.611783520868217E-4</v>
      </c>
      <c r="EZ93" s="253">
        <f t="shared" si="554"/>
        <v>3.6104752364873871E-4</v>
      </c>
      <c r="FA93" s="253">
        <f t="shared" si="554"/>
        <v>3.6091674260008144E-4</v>
      </c>
      <c r="FB93" s="253">
        <f t="shared" si="554"/>
        <v>3.6078600892386348E-4</v>
      </c>
      <c r="FC93" s="253">
        <f t="shared" si="510"/>
        <v>3.8886554196215783E-4</v>
      </c>
      <c r="FD93" s="253">
        <f t="shared" si="572"/>
        <v>3.8871432555243057E-4</v>
      </c>
      <c r="FE93" s="253">
        <f t="shared" si="556"/>
        <v>3.8856316794555479E-4</v>
      </c>
      <c r="FF93" s="253">
        <f t="shared" si="556"/>
        <v>3.8841206911877091E-4</v>
      </c>
      <c r="FG93" s="253">
        <f t="shared" si="556"/>
        <v>3.8826102904887527E-4</v>
      </c>
      <c r="FH93" s="253">
        <f t="shared" si="556"/>
        <v>3.8811004771344138E-4</v>
      </c>
      <c r="FI93" s="253">
        <f t="shared" si="556"/>
        <v>3.8795912508937658E-4</v>
      </c>
      <c r="FJ93" s="253">
        <f t="shared" si="556"/>
        <v>3.8780826115392131E-4</v>
      </c>
      <c r="FK93" s="253">
        <f t="shared" si="556"/>
        <v>3.8765745588431599E-4</v>
      </c>
      <c r="FL93" s="253">
        <f t="shared" si="556"/>
        <v>3.8750670925769004E-4</v>
      </c>
      <c r="FM93" s="253">
        <f t="shared" si="556"/>
        <v>3.8735602125106183E-4</v>
      </c>
      <c r="FN93" s="253">
        <f t="shared" si="556"/>
        <v>3.8720539184200486E-4</v>
      </c>
      <c r="FO93" s="253">
        <f t="shared" si="512"/>
        <v>4.144346863225179E-4</v>
      </c>
      <c r="FP93" s="253">
        <f t="shared" si="573"/>
        <v>4.1426293021329386E-4</v>
      </c>
      <c r="FQ93" s="253">
        <f t="shared" si="558"/>
        <v>4.1409124528579699E-4</v>
      </c>
      <c r="FR93" s="253">
        <f t="shared" si="558"/>
        <v>4.1391963151038436E-4</v>
      </c>
      <c r="FS93" s="253">
        <f t="shared" si="558"/>
        <v>4.1374808885774605E-4</v>
      </c>
      <c r="FT93" s="253">
        <f t="shared" si="558"/>
        <v>4.1357661729835016E-4</v>
      </c>
      <c r="FU93" s="253">
        <f t="shared" si="558"/>
        <v>4.1340521680266473E-4</v>
      </c>
      <c r="FV93" s="253">
        <f t="shared" si="558"/>
        <v>4.1323388734137989E-4</v>
      </c>
      <c r="FW93" s="253">
        <f t="shared" si="558"/>
        <v>4.1306262888485268E-4</v>
      </c>
      <c r="FX93" s="253">
        <f t="shared" si="558"/>
        <v>4.1289144140388423E-4</v>
      </c>
      <c r="FY93" s="253">
        <f t="shared" si="558"/>
        <v>4.1272032486872057E-4</v>
      </c>
      <c r="FZ93" s="253">
        <f t="shared" si="558"/>
        <v>4.1254927925049589E-4</v>
      </c>
    </row>
    <row r="94" spans="2:182" x14ac:dyDescent="0.2">
      <c r="B94" s="245" t="s">
        <v>564</v>
      </c>
      <c r="C94" s="259">
        <f t="shared" si="514"/>
        <v>1.6098152206944771E-4</v>
      </c>
      <c r="D94" s="259">
        <f t="shared" ref="D94:N94" si="607">1-(1-$C42)^(D$56/12)-(1-(1-$C42)^(C$56/12))</f>
        <v>1.609556070190088E-4</v>
      </c>
      <c r="E94" s="259">
        <f t="shared" si="607"/>
        <v>1.6092969614045494E-4</v>
      </c>
      <c r="F94" s="259">
        <f t="shared" si="607"/>
        <v>1.6090378943300898E-4</v>
      </c>
      <c r="G94" s="259">
        <f t="shared" si="607"/>
        <v>1.608778868960048E-4</v>
      </c>
      <c r="H94" s="259">
        <f t="shared" si="607"/>
        <v>1.6085198852899829E-4</v>
      </c>
      <c r="I94" s="259">
        <f t="shared" si="607"/>
        <v>1.6082609433099027E-4</v>
      </c>
      <c r="J94" s="259">
        <f t="shared" si="607"/>
        <v>1.6080020430153663E-4</v>
      </c>
      <c r="K94" s="259">
        <f t="shared" si="607"/>
        <v>1.6077431843986023E-4</v>
      </c>
      <c r="L94" s="259">
        <f t="shared" si="607"/>
        <v>1.6074843674551698E-4</v>
      </c>
      <c r="M94" s="259">
        <f t="shared" si="607"/>
        <v>1.6072255921739664E-4</v>
      </c>
      <c r="N94" s="259">
        <f t="shared" si="607"/>
        <v>1.6069668585516617E-4</v>
      </c>
      <c r="O94" s="259">
        <f t="shared" si="516"/>
        <v>2.2394383495949466E-4</v>
      </c>
      <c r="P94" s="253">
        <f t="shared" ref="P94:Z94" si="608">1-(1-$D42)^(P$55/12)-(1-(1-$D42)^(O$55/12))</f>
        <v>2.2389368411834809E-4</v>
      </c>
      <c r="Q94" s="253">
        <f t="shared" si="608"/>
        <v>2.238435445079956E-4</v>
      </c>
      <c r="R94" s="253">
        <f t="shared" si="608"/>
        <v>2.2379341612632775E-4</v>
      </c>
      <c r="S94" s="253">
        <f t="shared" si="608"/>
        <v>2.2374329897034695E-4</v>
      </c>
      <c r="T94" s="253">
        <f t="shared" si="608"/>
        <v>2.2369319303805479E-4</v>
      </c>
      <c r="U94" s="253">
        <f t="shared" si="608"/>
        <v>2.2364309832645368E-4</v>
      </c>
      <c r="V94" s="253">
        <f t="shared" si="608"/>
        <v>2.2359301483343419E-4</v>
      </c>
      <c r="W94" s="253">
        <f t="shared" si="608"/>
        <v>2.2354294255622076E-4</v>
      </c>
      <c r="X94" s="253">
        <f t="shared" si="608"/>
        <v>2.234928814923709E-4</v>
      </c>
      <c r="Y94" s="253">
        <f t="shared" si="608"/>
        <v>2.234428316393311E-4</v>
      </c>
      <c r="Z94" s="253">
        <f t="shared" si="608"/>
        <v>2.2339279299476988E-4</v>
      </c>
      <c r="AA94" s="253">
        <f t="shared" si="518"/>
        <v>2.8814097025164909E-4</v>
      </c>
      <c r="AB94" s="253">
        <f t="shared" ref="AB94:AL94" si="609">1-(1-$E42)^(AB$55/12)-(1-(1-$E42)^(AA$55/12))</f>
        <v>2.8805794503294901E-4</v>
      </c>
      <c r="AC94" s="253">
        <f t="shared" si="609"/>
        <v>2.8797494373711263E-4</v>
      </c>
      <c r="AD94" s="253">
        <f t="shared" si="609"/>
        <v>2.878919663574786E-4</v>
      </c>
      <c r="AE94" s="253">
        <f t="shared" si="609"/>
        <v>2.878090128869415E-4</v>
      </c>
      <c r="AF94" s="253">
        <f t="shared" si="609"/>
        <v>2.8772608331872895E-4</v>
      </c>
      <c r="AG94" s="253">
        <f t="shared" si="609"/>
        <v>2.8764317764584657E-4</v>
      </c>
      <c r="AH94" s="253">
        <f t="shared" si="609"/>
        <v>2.8756029586163301E-4</v>
      </c>
      <c r="AI94" s="253">
        <f t="shared" si="609"/>
        <v>2.8747743795898284E-4</v>
      </c>
      <c r="AJ94" s="253">
        <f t="shared" si="609"/>
        <v>2.8739460393101268E-4</v>
      </c>
      <c r="AK94" s="253">
        <f t="shared" si="609"/>
        <v>2.873117937710612E-4</v>
      </c>
      <c r="AL94" s="253">
        <f t="shared" si="609"/>
        <v>2.8722900747202296E-4</v>
      </c>
      <c r="AM94" s="253">
        <f t="shared" si="520"/>
        <v>3.5199252968576289E-4</v>
      </c>
      <c r="AN94" s="253">
        <f t="shared" ref="AN94:AX94" si="610">1-(1-$F42)^(AN$55/12)-(1-(1-$F42)^(AM$55/12))</f>
        <v>3.5186863094482934E-4</v>
      </c>
      <c r="AO94" s="253">
        <f t="shared" si="610"/>
        <v>3.5174477581523256E-4</v>
      </c>
      <c r="AP94" s="253">
        <f t="shared" si="610"/>
        <v>3.516209642818735E-4</v>
      </c>
      <c r="AQ94" s="253">
        <f t="shared" si="610"/>
        <v>3.5149719632920906E-4</v>
      </c>
      <c r="AR94" s="253">
        <f t="shared" si="610"/>
        <v>3.5137347194180713E-4</v>
      </c>
      <c r="AS94" s="253">
        <f t="shared" si="610"/>
        <v>3.5124979110456866E-4</v>
      </c>
      <c r="AT94" s="253">
        <f t="shared" si="610"/>
        <v>3.5112615380206158E-4</v>
      </c>
      <c r="AU94" s="253">
        <f t="shared" si="610"/>
        <v>3.5100256001885377E-4</v>
      </c>
      <c r="AV94" s="253">
        <f t="shared" si="610"/>
        <v>3.5087900973995723E-4</v>
      </c>
      <c r="AW94" s="253">
        <f t="shared" si="610"/>
        <v>3.5075550294960678E-4</v>
      </c>
      <c r="AX94" s="253">
        <f t="shared" si="610"/>
        <v>3.5063203963292544E-4</v>
      </c>
      <c r="AY94" s="253">
        <f t="shared" si="522"/>
        <v>4.1413273488311031E-4</v>
      </c>
      <c r="AZ94" s="253">
        <f t="shared" ref="AZ94:BJ94" si="611">1-(1-$G42)^(AZ$55/12)-(1-(1-$G42)^(AY$55/12))</f>
        <v>4.1396122896109055E-4</v>
      </c>
      <c r="BA94" s="253">
        <f t="shared" si="611"/>
        <v>4.1378979406514471E-4</v>
      </c>
      <c r="BB94" s="253">
        <f t="shared" si="611"/>
        <v>4.1361843016607391E-4</v>
      </c>
      <c r="BC94" s="253">
        <f t="shared" si="611"/>
        <v>4.1344713723445725E-4</v>
      </c>
      <c r="BD94" s="253">
        <f t="shared" si="611"/>
        <v>4.1327591524076279E-4</v>
      </c>
      <c r="BE94" s="253">
        <f t="shared" si="611"/>
        <v>4.1310476415568065E-4</v>
      </c>
      <c r="BF94" s="253">
        <f t="shared" si="611"/>
        <v>4.1293368394990093E-4</v>
      </c>
      <c r="BG94" s="253">
        <f t="shared" si="611"/>
        <v>4.1276267459400273E-4</v>
      </c>
      <c r="BH94" s="253">
        <f t="shared" si="611"/>
        <v>4.1259173605878718E-4</v>
      </c>
      <c r="BI94" s="253">
        <f t="shared" si="611"/>
        <v>4.1242086831472236E-4</v>
      </c>
      <c r="BJ94" s="253">
        <f t="shared" si="611"/>
        <v>4.1225007133260938E-4</v>
      </c>
      <c r="BK94" s="253">
        <f t="shared" si="524"/>
        <v>4.7344904313439962E-4</v>
      </c>
      <c r="BL94" s="253">
        <f t="shared" ref="BL94:BV94" si="612">1-(1-$H42)^(BL$55/12)-(1-(1-$H42)^(BK$55/12))</f>
        <v>4.7322488913781324E-4</v>
      </c>
      <c r="BM94" s="253">
        <f t="shared" si="612"/>
        <v>4.730008412670017E-4</v>
      </c>
      <c r="BN94" s="253">
        <f t="shared" si="612"/>
        <v>4.7277689947122781E-4</v>
      </c>
      <c r="BO94" s="253">
        <f t="shared" si="612"/>
        <v>4.7255306370053152E-4</v>
      </c>
      <c r="BP94" s="253">
        <f t="shared" si="612"/>
        <v>4.7232933390484177E-4</v>
      </c>
      <c r="BQ94" s="253">
        <f t="shared" si="612"/>
        <v>4.7210571003353241E-4</v>
      </c>
      <c r="BR94" s="253">
        <f t="shared" si="612"/>
        <v>4.7188219203686543E-4</v>
      </c>
      <c r="BS94" s="253">
        <f t="shared" si="612"/>
        <v>4.7165877986454774E-4</v>
      </c>
      <c r="BT94" s="253">
        <f t="shared" si="612"/>
        <v>4.7143547346661929E-4</v>
      </c>
      <c r="BU94" s="253">
        <f t="shared" si="612"/>
        <v>4.7121227279278699E-4</v>
      </c>
      <c r="BV94" s="253">
        <f t="shared" si="612"/>
        <v>4.709891777930908E-4</v>
      </c>
      <c r="BW94" s="253">
        <f t="shared" si="526"/>
        <v>5.2909081622110055E-4</v>
      </c>
      <c r="BX94" s="253">
        <f t="shared" ref="BX94:CH94" si="613">1-(1-$I42)^(BX$55/12)-(1-(1-$I42)^(BW$55/12))</f>
        <v>5.2881087912926006E-4</v>
      </c>
      <c r="BY94" s="253">
        <f t="shared" si="613"/>
        <v>5.2853109014960875E-4</v>
      </c>
      <c r="BZ94" s="253">
        <f t="shared" si="613"/>
        <v>5.2825144920376488E-4</v>
      </c>
      <c r="CA94" s="253">
        <f t="shared" si="613"/>
        <v>5.2797195621323567E-4</v>
      </c>
      <c r="CB94" s="253">
        <f t="shared" si="613"/>
        <v>5.2769261110008348E-4</v>
      </c>
      <c r="CC94" s="253">
        <f t="shared" si="613"/>
        <v>5.274134137857045E-4</v>
      </c>
      <c r="CD94" s="253">
        <f t="shared" si="613"/>
        <v>5.2713436419216109E-4</v>
      </c>
      <c r="CE94" s="253">
        <f t="shared" si="613"/>
        <v>5.2685546224107149E-4</v>
      </c>
      <c r="CF94" s="253">
        <f t="shared" si="613"/>
        <v>5.2657670785460908E-4</v>
      </c>
      <c r="CG94" s="253">
        <f t="shared" si="613"/>
        <v>5.2629810095439211E-4</v>
      </c>
      <c r="CH94" s="253">
        <f t="shared" si="613"/>
        <v>5.2601964146259395E-4</v>
      </c>
      <c r="CI94" s="253">
        <f t="shared" si="528"/>
        <v>5.8045617485924517E-4</v>
      </c>
      <c r="CJ94" s="253">
        <f t="shared" ref="CJ94:CT94" si="614">1-(1-$J42)^(CJ$55/12)-(1-(1-$J42)^(CI$55/12))</f>
        <v>5.8011924548839744E-4</v>
      </c>
      <c r="CK94" s="253">
        <f t="shared" si="614"/>
        <v>5.7978251169010786E-4</v>
      </c>
      <c r="CL94" s="253">
        <f t="shared" si="614"/>
        <v>5.7944597335113368E-4</v>
      </c>
      <c r="CM94" s="253">
        <f t="shared" si="614"/>
        <v>5.7910963035789909E-4</v>
      </c>
      <c r="CN94" s="253">
        <f t="shared" si="614"/>
        <v>5.787734825970503E-4</v>
      </c>
      <c r="CO94" s="253">
        <f t="shared" si="614"/>
        <v>5.7843752995523356E-4</v>
      </c>
      <c r="CP94" s="253">
        <f t="shared" si="614"/>
        <v>5.7810177231920612E-4</v>
      </c>
      <c r="CQ94" s="253">
        <f t="shared" si="614"/>
        <v>5.7776620957572522E-4</v>
      </c>
      <c r="CR94" s="253">
        <f t="shared" si="614"/>
        <v>5.7743084161188118E-4</v>
      </c>
      <c r="CS94" s="253">
        <f t="shared" si="614"/>
        <v>5.7709566831420922E-4</v>
      </c>
      <c r="CT94" s="253">
        <f t="shared" si="614"/>
        <v>5.7676068957002169E-4</v>
      </c>
      <c r="CU94" s="253">
        <f t="shared" si="530"/>
        <v>6.2716550447505792E-4</v>
      </c>
      <c r="CV94" s="253">
        <f t="shared" ref="CV94:DF94" si="615">1-(1-$K42)^(CV$55/12)-(1-(1-$K42)^(CU$55/12))</f>
        <v>6.2677216790518742E-4</v>
      </c>
      <c r="CW94" s="253">
        <f t="shared" si="615"/>
        <v>6.2637907802221005E-4</v>
      </c>
      <c r="CX94" s="253">
        <f t="shared" si="615"/>
        <v>6.2598623467180481E-4</v>
      </c>
      <c r="CY94" s="253">
        <f t="shared" si="615"/>
        <v>6.2559363769909559E-4</v>
      </c>
      <c r="CZ94" s="253">
        <f t="shared" si="615"/>
        <v>6.252012869497614E-4</v>
      </c>
      <c r="DA94" s="253">
        <f t="shared" si="615"/>
        <v>6.2480918226914817E-4</v>
      </c>
      <c r="DB94" s="253">
        <f t="shared" si="615"/>
        <v>6.2441732350315693E-4</v>
      </c>
      <c r="DC94" s="253">
        <f t="shared" si="615"/>
        <v>6.2402571049757771E-4</v>
      </c>
      <c r="DD94" s="253">
        <f t="shared" si="615"/>
        <v>6.2363434309797849E-4</v>
      </c>
      <c r="DE94" s="253">
        <f t="shared" si="615"/>
        <v>6.2324322115059339E-4</v>
      </c>
      <c r="DF94" s="253">
        <f t="shared" si="615"/>
        <v>6.2285234450132343E-4</v>
      </c>
      <c r="DG94" s="253">
        <f t="shared" si="532"/>
        <v>6.6902844502170211E-4</v>
      </c>
      <c r="DH94" s="253">
        <f t="shared" ref="DH94:DR94" si="616">1-(1-$L42)^(DH$55/12)-(1-(1-$L42)^(DG$55/12))</f>
        <v>6.6858084596144174E-4</v>
      </c>
      <c r="DI94" s="253">
        <f t="shared" si="616"/>
        <v>6.6813354635764099E-4</v>
      </c>
      <c r="DJ94" s="253">
        <f t="shared" si="616"/>
        <v>6.6768654601012667E-4</v>
      </c>
      <c r="DK94" s="253">
        <f t="shared" si="616"/>
        <v>6.6723984471850351E-4</v>
      </c>
      <c r="DL94" s="253">
        <f t="shared" si="616"/>
        <v>6.6679344228270931E-4</v>
      </c>
      <c r="DM94" s="253">
        <f t="shared" si="616"/>
        <v>6.6634733850279293E-4</v>
      </c>
      <c r="DN94" s="253">
        <f t="shared" si="616"/>
        <v>6.6590153317913625E-4</v>
      </c>
      <c r="DO94" s="253">
        <f t="shared" si="616"/>
        <v>6.6545602611189913E-4</v>
      </c>
      <c r="DP94" s="253">
        <f t="shared" si="616"/>
        <v>6.6501081710146348E-4</v>
      </c>
      <c r="DQ94" s="253">
        <f t="shared" si="616"/>
        <v>6.6456590594854426E-4</v>
      </c>
      <c r="DR94" s="253">
        <f t="shared" si="616"/>
        <v>6.6412129245396745E-4</v>
      </c>
      <c r="DS94" s="253">
        <f t="shared" si="534"/>
        <v>7.0600920857399885E-4</v>
      </c>
      <c r="DT94" s="260">
        <f t="shared" ref="DT94:ED94" si="617">1-(1-$M42)^(DT$55/12)-(1-(1-$M42)^(DS$55/12))</f>
        <v>7.0551075957137055E-4</v>
      </c>
      <c r="DU94" s="260">
        <f t="shared" si="617"/>
        <v>7.0501266247835481E-4</v>
      </c>
      <c r="DV94" s="260">
        <f t="shared" si="617"/>
        <v>7.0451491704648372E-4</v>
      </c>
      <c r="DW94" s="260">
        <f t="shared" si="617"/>
        <v>7.0401752302751142E-4</v>
      </c>
      <c r="DX94" s="260">
        <f t="shared" si="617"/>
        <v>7.0352048017319202E-4</v>
      </c>
      <c r="DY94" s="260">
        <f t="shared" si="617"/>
        <v>7.0302378823583478E-4</v>
      </c>
      <c r="DZ94" s="260">
        <f t="shared" si="617"/>
        <v>7.0252744696752689E-4</v>
      </c>
      <c r="EA94" s="260">
        <f t="shared" si="617"/>
        <v>7.020314561205776E-4</v>
      </c>
      <c r="EB94" s="260">
        <f t="shared" si="617"/>
        <v>7.0153581544796229E-4</v>
      </c>
      <c r="EC94" s="260">
        <f t="shared" si="617"/>
        <v>7.0104052470199019E-4</v>
      </c>
      <c r="ED94" s="260">
        <f t="shared" si="617"/>
        <v>7.0054558363608077E-4</v>
      </c>
      <c r="EE94" s="253">
        <f t="shared" si="506"/>
        <v>7.381933267518459E-4</v>
      </c>
      <c r="EF94" s="253">
        <f t="shared" si="570"/>
        <v>7.3764839736412124E-4</v>
      </c>
      <c r="EG94" s="253">
        <f t="shared" si="552"/>
        <v>7.3710387023973034E-4</v>
      </c>
      <c r="EH94" s="253">
        <f t="shared" si="552"/>
        <v>7.3655974508157751E-4</v>
      </c>
      <c r="EI94" s="253">
        <f t="shared" si="552"/>
        <v>7.3601602159301116E-4</v>
      </c>
      <c r="EJ94" s="253">
        <f t="shared" si="552"/>
        <v>7.3547269947749072E-4</v>
      </c>
      <c r="EK94" s="253">
        <f t="shared" si="552"/>
        <v>7.3492977843869767E-4</v>
      </c>
      <c r="EL94" s="253">
        <f t="shared" si="552"/>
        <v>7.3438725818075756E-4</v>
      </c>
      <c r="EM94" s="253">
        <f t="shared" si="552"/>
        <v>7.3384513840735188E-4</v>
      </c>
      <c r="EN94" s="253">
        <f t="shared" si="552"/>
        <v>7.3330341882338335E-4</v>
      </c>
      <c r="EO94" s="253">
        <f t="shared" si="552"/>
        <v>7.3276209913308854E-4</v>
      </c>
      <c r="EP94" s="253">
        <f t="shared" si="552"/>
        <v>7.3222117904148121E-4</v>
      </c>
      <c r="EQ94" s="253">
        <f t="shared" si="508"/>
        <v>7.6575759765740159E-4</v>
      </c>
      <c r="ER94" s="253">
        <f t="shared" si="571"/>
        <v>7.6517121295904822E-4</v>
      </c>
      <c r="ES94" s="253">
        <f t="shared" si="554"/>
        <v>7.6458527728917591E-4</v>
      </c>
      <c r="ET94" s="253">
        <f t="shared" si="554"/>
        <v>7.6399979030405962E-4</v>
      </c>
      <c r="EU94" s="253">
        <f t="shared" si="554"/>
        <v>7.6341475166008532E-4</v>
      </c>
      <c r="EV94" s="253">
        <f t="shared" si="554"/>
        <v>7.6283016101375001E-4</v>
      </c>
      <c r="EW94" s="253">
        <f t="shared" si="554"/>
        <v>7.6224601802221681E-4</v>
      </c>
      <c r="EX94" s="253">
        <f t="shared" si="554"/>
        <v>7.6166232234275988E-4</v>
      </c>
      <c r="EY94" s="253">
        <f t="shared" si="554"/>
        <v>7.6107907363243132E-4</v>
      </c>
      <c r="EZ94" s="253">
        <f t="shared" si="554"/>
        <v>7.604962715495045E-4</v>
      </c>
      <c r="FA94" s="253">
        <f t="shared" si="554"/>
        <v>7.599139157514756E-4</v>
      </c>
      <c r="FB94" s="253">
        <f t="shared" si="554"/>
        <v>7.5933200589695105E-4</v>
      </c>
      <c r="FC94" s="253">
        <f t="shared" si="510"/>
        <v>7.8894406388130278E-4</v>
      </c>
      <c r="FD94" s="253">
        <f t="shared" si="572"/>
        <v>7.8832163114528342E-4</v>
      </c>
      <c r="FE94" s="253">
        <f t="shared" si="556"/>
        <v>7.8769968947400848E-4</v>
      </c>
      <c r="FF94" s="253">
        <f t="shared" si="556"/>
        <v>7.8707823847978808E-4</v>
      </c>
      <c r="FG94" s="253">
        <f t="shared" si="556"/>
        <v>7.8645727777582053E-4</v>
      </c>
      <c r="FH94" s="253">
        <f t="shared" si="556"/>
        <v>7.8583680697508207E-4</v>
      </c>
      <c r="FI94" s="253">
        <f t="shared" si="556"/>
        <v>7.8521682569088203E-4</v>
      </c>
      <c r="FJ94" s="253">
        <f t="shared" si="556"/>
        <v>7.8459733353752892E-4</v>
      </c>
      <c r="FK94" s="253">
        <f t="shared" si="556"/>
        <v>7.8397833012866514E-4</v>
      </c>
      <c r="FL94" s="253">
        <f t="shared" si="556"/>
        <v>7.8335981507882124E-4</v>
      </c>
      <c r="FM94" s="253">
        <f t="shared" si="556"/>
        <v>7.8274178800297189E-4</v>
      </c>
      <c r="FN94" s="253">
        <f t="shared" si="556"/>
        <v>7.8212424851564766E-4</v>
      </c>
      <c r="FO94" s="253">
        <f t="shared" si="512"/>
        <v>8.0803823582376033E-4</v>
      </c>
      <c r="FP94" s="253">
        <f t="shared" si="573"/>
        <v>8.0738531003332614E-4</v>
      </c>
      <c r="FQ94" s="253">
        <f t="shared" si="558"/>
        <v>8.0673291183164242E-4</v>
      </c>
      <c r="FR94" s="253">
        <f t="shared" si="558"/>
        <v>8.0608104079282761E-4</v>
      </c>
      <c r="FS94" s="253">
        <f t="shared" si="558"/>
        <v>8.0542969649066709E-4</v>
      </c>
      <c r="FT94" s="253">
        <f t="shared" si="558"/>
        <v>8.047788784997234E-4</v>
      </c>
      <c r="FU94" s="253">
        <f t="shared" si="558"/>
        <v>8.0412858639444806E-4</v>
      </c>
      <c r="FV94" s="253">
        <f t="shared" si="558"/>
        <v>8.0347881975018076E-4</v>
      </c>
      <c r="FW94" s="253">
        <f t="shared" si="558"/>
        <v>8.0282957814203915E-4</v>
      </c>
      <c r="FX94" s="253">
        <f t="shared" si="558"/>
        <v>8.0218086114614007E-4</v>
      </c>
      <c r="FY94" s="253">
        <f t="shared" si="558"/>
        <v>8.0153266833826731E-4</v>
      </c>
      <c r="FZ94" s="253">
        <f t="shared" si="558"/>
        <v>8.008849992949818E-4</v>
      </c>
    </row>
    <row r="95" spans="2:182" x14ac:dyDescent="0.2">
      <c r="B95" s="245" t="s">
        <v>565</v>
      </c>
      <c r="C95" s="259">
        <f t="shared" si="514"/>
        <v>1.6098152206944771E-4</v>
      </c>
      <c r="D95" s="259">
        <f t="shared" ref="D95:N95" si="618">1-(1-$C43)^(D$56/12)-(1-(1-$C43)^(C$56/12))</f>
        <v>1.609556070190088E-4</v>
      </c>
      <c r="E95" s="259">
        <f t="shared" si="618"/>
        <v>1.6092969614045494E-4</v>
      </c>
      <c r="F95" s="259">
        <f t="shared" si="618"/>
        <v>1.6090378943300898E-4</v>
      </c>
      <c r="G95" s="259">
        <f t="shared" si="618"/>
        <v>1.608778868960048E-4</v>
      </c>
      <c r="H95" s="259">
        <f t="shared" si="618"/>
        <v>1.6085198852899829E-4</v>
      </c>
      <c r="I95" s="259">
        <f t="shared" si="618"/>
        <v>1.6082609433099027E-4</v>
      </c>
      <c r="J95" s="259">
        <f t="shared" si="618"/>
        <v>1.6080020430153663E-4</v>
      </c>
      <c r="K95" s="259">
        <f t="shared" si="618"/>
        <v>1.6077431843986023E-4</v>
      </c>
      <c r="L95" s="259">
        <f t="shared" si="618"/>
        <v>1.6074843674551698E-4</v>
      </c>
      <c r="M95" s="259">
        <f t="shared" si="618"/>
        <v>1.6072255921739664E-4</v>
      </c>
      <c r="N95" s="259">
        <f t="shared" si="618"/>
        <v>1.6069668585516617E-4</v>
      </c>
      <c r="O95" s="259">
        <f t="shared" si="516"/>
        <v>2.2394383495949466E-4</v>
      </c>
      <c r="P95" s="253">
        <f t="shared" ref="P95:Z95" si="619">1-(1-$D43)^(P$55/12)-(1-(1-$D43)^(O$55/12))</f>
        <v>2.2389368411834809E-4</v>
      </c>
      <c r="Q95" s="253">
        <f t="shared" si="619"/>
        <v>2.238435445079956E-4</v>
      </c>
      <c r="R95" s="253">
        <f t="shared" si="619"/>
        <v>2.2379341612632775E-4</v>
      </c>
      <c r="S95" s="253">
        <f t="shared" si="619"/>
        <v>2.2374329897034695E-4</v>
      </c>
      <c r="T95" s="253">
        <f t="shared" si="619"/>
        <v>2.2369319303805479E-4</v>
      </c>
      <c r="U95" s="253">
        <f t="shared" si="619"/>
        <v>2.2364309832645368E-4</v>
      </c>
      <c r="V95" s="253">
        <f t="shared" si="619"/>
        <v>2.2359301483343419E-4</v>
      </c>
      <c r="W95" s="253">
        <f t="shared" si="619"/>
        <v>2.2354294255622076E-4</v>
      </c>
      <c r="X95" s="253">
        <f t="shared" si="619"/>
        <v>2.234928814923709E-4</v>
      </c>
      <c r="Y95" s="253">
        <f t="shared" si="619"/>
        <v>2.234428316393311E-4</v>
      </c>
      <c r="Z95" s="253">
        <f t="shared" si="619"/>
        <v>2.2339279299476988E-4</v>
      </c>
      <c r="AA95" s="253">
        <f t="shared" si="518"/>
        <v>2.8814097025164909E-4</v>
      </c>
      <c r="AB95" s="253">
        <f t="shared" ref="AB95:AL95" si="620">1-(1-$E43)^(AB$55/12)-(1-(1-$E43)^(AA$55/12))</f>
        <v>2.8805794503294901E-4</v>
      </c>
      <c r="AC95" s="253">
        <f t="shared" si="620"/>
        <v>2.8797494373711263E-4</v>
      </c>
      <c r="AD95" s="253">
        <f t="shared" si="620"/>
        <v>2.878919663574786E-4</v>
      </c>
      <c r="AE95" s="253">
        <f t="shared" si="620"/>
        <v>2.878090128869415E-4</v>
      </c>
      <c r="AF95" s="253">
        <f t="shared" si="620"/>
        <v>2.8772608331872895E-4</v>
      </c>
      <c r="AG95" s="253">
        <f t="shared" si="620"/>
        <v>2.8764317764584657E-4</v>
      </c>
      <c r="AH95" s="253">
        <f t="shared" si="620"/>
        <v>2.8756029586163301E-4</v>
      </c>
      <c r="AI95" s="253">
        <f t="shared" si="620"/>
        <v>2.8747743795898284E-4</v>
      </c>
      <c r="AJ95" s="253">
        <f t="shared" si="620"/>
        <v>2.8739460393101268E-4</v>
      </c>
      <c r="AK95" s="253">
        <f t="shared" si="620"/>
        <v>2.873117937710612E-4</v>
      </c>
      <c r="AL95" s="253">
        <f t="shared" si="620"/>
        <v>2.8722900747202296E-4</v>
      </c>
      <c r="AM95" s="253">
        <f t="shared" si="520"/>
        <v>3.5199252968576289E-4</v>
      </c>
      <c r="AN95" s="253">
        <f t="shared" ref="AN95:AX95" si="621">1-(1-$F43)^(AN$55/12)-(1-(1-$F43)^(AM$55/12))</f>
        <v>3.5186863094482934E-4</v>
      </c>
      <c r="AO95" s="253">
        <f t="shared" si="621"/>
        <v>3.5174477581523256E-4</v>
      </c>
      <c r="AP95" s="253">
        <f t="shared" si="621"/>
        <v>3.516209642818735E-4</v>
      </c>
      <c r="AQ95" s="253">
        <f t="shared" si="621"/>
        <v>3.5149719632920906E-4</v>
      </c>
      <c r="AR95" s="253">
        <f t="shared" si="621"/>
        <v>3.5137347194180713E-4</v>
      </c>
      <c r="AS95" s="253">
        <f t="shared" si="621"/>
        <v>3.5124979110456866E-4</v>
      </c>
      <c r="AT95" s="253">
        <f t="shared" si="621"/>
        <v>3.5112615380206158E-4</v>
      </c>
      <c r="AU95" s="253">
        <f t="shared" si="621"/>
        <v>3.5100256001885377E-4</v>
      </c>
      <c r="AV95" s="253">
        <f t="shared" si="621"/>
        <v>3.5087900973995723E-4</v>
      </c>
      <c r="AW95" s="253">
        <f t="shared" si="621"/>
        <v>3.5075550294960678E-4</v>
      </c>
      <c r="AX95" s="253">
        <f t="shared" si="621"/>
        <v>3.5063203963292544E-4</v>
      </c>
      <c r="AY95" s="253">
        <f t="shared" si="522"/>
        <v>4.1413273488311031E-4</v>
      </c>
      <c r="AZ95" s="253">
        <f t="shared" ref="AZ95:BJ95" si="622">1-(1-$G43)^(AZ$55/12)-(1-(1-$G43)^(AY$55/12))</f>
        <v>4.1396122896109055E-4</v>
      </c>
      <c r="BA95" s="253">
        <f t="shared" si="622"/>
        <v>4.1378979406514471E-4</v>
      </c>
      <c r="BB95" s="253">
        <f t="shared" si="622"/>
        <v>4.1361843016607391E-4</v>
      </c>
      <c r="BC95" s="253">
        <f t="shared" si="622"/>
        <v>4.1344713723445725E-4</v>
      </c>
      <c r="BD95" s="253">
        <f t="shared" si="622"/>
        <v>4.1327591524076279E-4</v>
      </c>
      <c r="BE95" s="253">
        <f t="shared" si="622"/>
        <v>4.1310476415568065E-4</v>
      </c>
      <c r="BF95" s="253">
        <f t="shared" si="622"/>
        <v>4.1293368394990093E-4</v>
      </c>
      <c r="BG95" s="253">
        <f t="shared" si="622"/>
        <v>4.1276267459400273E-4</v>
      </c>
      <c r="BH95" s="253">
        <f t="shared" si="622"/>
        <v>4.1259173605878718E-4</v>
      </c>
      <c r="BI95" s="253">
        <f t="shared" si="622"/>
        <v>4.1242086831472236E-4</v>
      </c>
      <c r="BJ95" s="253">
        <f t="shared" si="622"/>
        <v>4.1225007133260938E-4</v>
      </c>
      <c r="BK95" s="253">
        <f t="shared" si="524"/>
        <v>4.7344904313439962E-4</v>
      </c>
      <c r="BL95" s="253">
        <f t="shared" ref="BL95:BV95" si="623">1-(1-$H43)^(BL$55/12)-(1-(1-$H43)^(BK$55/12))</f>
        <v>4.7322488913781324E-4</v>
      </c>
      <c r="BM95" s="253">
        <f t="shared" si="623"/>
        <v>4.730008412670017E-4</v>
      </c>
      <c r="BN95" s="253">
        <f t="shared" si="623"/>
        <v>4.7277689947122781E-4</v>
      </c>
      <c r="BO95" s="253">
        <f t="shared" si="623"/>
        <v>4.7255306370053152E-4</v>
      </c>
      <c r="BP95" s="253">
        <f t="shared" si="623"/>
        <v>4.7232933390484177E-4</v>
      </c>
      <c r="BQ95" s="253">
        <f t="shared" si="623"/>
        <v>4.7210571003353241E-4</v>
      </c>
      <c r="BR95" s="253">
        <f t="shared" si="623"/>
        <v>4.7188219203686543E-4</v>
      </c>
      <c r="BS95" s="253">
        <f t="shared" si="623"/>
        <v>4.7165877986454774E-4</v>
      </c>
      <c r="BT95" s="253">
        <f t="shared" si="623"/>
        <v>4.7143547346661929E-4</v>
      </c>
      <c r="BU95" s="253">
        <f t="shared" si="623"/>
        <v>4.7121227279278699E-4</v>
      </c>
      <c r="BV95" s="253">
        <f t="shared" si="623"/>
        <v>4.709891777930908E-4</v>
      </c>
      <c r="BW95" s="253">
        <f t="shared" si="526"/>
        <v>5.2909081622110055E-4</v>
      </c>
      <c r="BX95" s="253">
        <f t="shared" ref="BX95:CH95" si="624">1-(1-$I43)^(BX$55/12)-(1-(1-$I43)^(BW$55/12))</f>
        <v>5.2881087912926006E-4</v>
      </c>
      <c r="BY95" s="253">
        <f t="shared" si="624"/>
        <v>5.2853109014960875E-4</v>
      </c>
      <c r="BZ95" s="253">
        <f t="shared" si="624"/>
        <v>5.2825144920376488E-4</v>
      </c>
      <c r="CA95" s="253">
        <f t="shared" si="624"/>
        <v>5.2797195621323567E-4</v>
      </c>
      <c r="CB95" s="253">
        <f t="shared" si="624"/>
        <v>5.2769261110008348E-4</v>
      </c>
      <c r="CC95" s="253">
        <f t="shared" si="624"/>
        <v>5.274134137857045E-4</v>
      </c>
      <c r="CD95" s="253">
        <f t="shared" si="624"/>
        <v>5.2713436419216109E-4</v>
      </c>
      <c r="CE95" s="253">
        <f t="shared" si="624"/>
        <v>5.2685546224107149E-4</v>
      </c>
      <c r="CF95" s="253">
        <f t="shared" si="624"/>
        <v>5.2657670785460908E-4</v>
      </c>
      <c r="CG95" s="253">
        <f t="shared" si="624"/>
        <v>5.2629810095439211E-4</v>
      </c>
      <c r="CH95" s="253">
        <f t="shared" si="624"/>
        <v>5.2601964146259395E-4</v>
      </c>
      <c r="CI95" s="253">
        <f t="shared" si="528"/>
        <v>5.8045617485924517E-4</v>
      </c>
      <c r="CJ95" s="253">
        <f t="shared" ref="CJ95:CT95" si="625">1-(1-$J43)^(CJ$55/12)-(1-(1-$J43)^(CI$55/12))</f>
        <v>5.8011924548839744E-4</v>
      </c>
      <c r="CK95" s="253">
        <f t="shared" si="625"/>
        <v>5.7978251169010786E-4</v>
      </c>
      <c r="CL95" s="253">
        <f t="shared" si="625"/>
        <v>5.7944597335113368E-4</v>
      </c>
      <c r="CM95" s="253">
        <f t="shared" si="625"/>
        <v>5.7910963035789909E-4</v>
      </c>
      <c r="CN95" s="253">
        <f t="shared" si="625"/>
        <v>5.787734825970503E-4</v>
      </c>
      <c r="CO95" s="253">
        <f t="shared" si="625"/>
        <v>5.7843752995523356E-4</v>
      </c>
      <c r="CP95" s="253">
        <f t="shared" si="625"/>
        <v>5.7810177231920612E-4</v>
      </c>
      <c r="CQ95" s="253">
        <f t="shared" si="625"/>
        <v>5.7776620957572522E-4</v>
      </c>
      <c r="CR95" s="253">
        <f t="shared" si="625"/>
        <v>5.7743084161188118E-4</v>
      </c>
      <c r="CS95" s="253">
        <f t="shared" si="625"/>
        <v>5.7709566831420922E-4</v>
      </c>
      <c r="CT95" s="253">
        <f t="shared" si="625"/>
        <v>5.7676068957002169E-4</v>
      </c>
      <c r="CU95" s="253">
        <f t="shared" si="530"/>
        <v>6.2716550447505792E-4</v>
      </c>
      <c r="CV95" s="253">
        <f t="shared" ref="CV95:DF95" si="626">1-(1-$K43)^(CV$55/12)-(1-(1-$K43)^(CU$55/12))</f>
        <v>6.2677216790518742E-4</v>
      </c>
      <c r="CW95" s="253">
        <f t="shared" si="626"/>
        <v>6.2637907802221005E-4</v>
      </c>
      <c r="CX95" s="253">
        <f t="shared" si="626"/>
        <v>6.2598623467180481E-4</v>
      </c>
      <c r="CY95" s="253">
        <f t="shared" si="626"/>
        <v>6.2559363769909559E-4</v>
      </c>
      <c r="CZ95" s="253">
        <f t="shared" si="626"/>
        <v>6.252012869497614E-4</v>
      </c>
      <c r="DA95" s="253">
        <f t="shared" si="626"/>
        <v>6.2480918226914817E-4</v>
      </c>
      <c r="DB95" s="253">
        <f t="shared" si="626"/>
        <v>6.2441732350315693E-4</v>
      </c>
      <c r="DC95" s="253">
        <f t="shared" si="626"/>
        <v>6.2402571049757771E-4</v>
      </c>
      <c r="DD95" s="253">
        <f t="shared" si="626"/>
        <v>6.2363434309797849E-4</v>
      </c>
      <c r="DE95" s="253">
        <f t="shared" si="626"/>
        <v>6.2324322115059339E-4</v>
      </c>
      <c r="DF95" s="253">
        <f t="shared" si="626"/>
        <v>6.2285234450132343E-4</v>
      </c>
      <c r="DG95" s="253">
        <f t="shared" si="532"/>
        <v>6.6902844502170211E-4</v>
      </c>
      <c r="DH95" s="253">
        <f t="shared" ref="DH95:DR95" si="627">1-(1-$L43)^(DH$55/12)-(1-(1-$L43)^(DG$55/12))</f>
        <v>6.6858084596144174E-4</v>
      </c>
      <c r="DI95" s="253">
        <f t="shared" si="627"/>
        <v>6.6813354635764099E-4</v>
      </c>
      <c r="DJ95" s="253">
        <f t="shared" si="627"/>
        <v>6.6768654601012667E-4</v>
      </c>
      <c r="DK95" s="253">
        <f t="shared" si="627"/>
        <v>6.6723984471850351E-4</v>
      </c>
      <c r="DL95" s="253">
        <f t="shared" si="627"/>
        <v>6.6679344228270931E-4</v>
      </c>
      <c r="DM95" s="253">
        <f t="shared" si="627"/>
        <v>6.6634733850279293E-4</v>
      </c>
      <c r="DN95" s="253">
        <f t="shared" si="627"/>
        <v>6.6590153317913625E-4</v>
      </c>
      <c r="DO95" s="253">
        <f t="shared" si="627"/>
        <v>6.6545602611189913E-4</v>
      </c>
      <c r="DP95" s="253">
        <f t="shared" si="627"/>
        <v>6.6501081710146348E-4</v>
      </c>
      <c r="DQ95" s="253">
        <f t="shared" si="627"/>
        <v>6.6456590594854426E-4</v>
      </c>
      <c r="DR95" s="253">
        <f t="shared" si="627"/>
        <v>6.6412129245396745E-4</v>
      </c>
      <c r="DS95" s="253">
        <f t="shared" si="534"/>
        <v>7.0600920857399885E-4</v>
      </c>
      <c r="DT95" s="260">
        <f t="shared" ref="DT95:ED95" si="628">1-(1-$M43)^(DT$55/12)-(1-(1-$M43)^(DS$55/12))</f>
        <v>7.0551075957137055E-4</v>
      </c>
      <c r="DU95" s="260">
        <f t="shared" si="628"/>
        <v>7.0501266247835481E-4</v>
      </c>
      <c r="DV95" s="260">
        <f t="shared" si="628"/>
        <v>7.0451491704648372E-4</v>
      </c>
      <c r="DW95" s="260">
        <f t="shared" si="628"/>
        <v>7.0401752302751142E-4</v>
      </c>
      <c r="DX95" s="260">
        <f t="shared" si="628"/>
        <v>7.0352048017319202E-4</v>
      </c>
      <c r="DY95" s="260">
        <f t="shared" si="628"/>
        <v>7.0302378823583478E-4</v>
      </c>
      <c r="DZ95" s="260">
        <f t="shared" si="628"/>
        <v>7.0252744696752689E-4</v>
      </c>
      <c r="EA95" s="260">
        <f t="shared" si="628"/>
        <v>7.020314561205776E-4</v>
      </c>
      <c r="EB95" s="260">
        <f t="shared" si="628"/>
        <v>7.0153581544796229E-4</v>
      </c>
      <c r="EC95" s="260">
        <f t="shared" si="628"/>
        <v>7.0104052470199019E-4</v>
      </c>
      <c r="ED95" s="260">
        <f t="shared" si="628"/>
        <v>7.0054558363608077E-4</v>
      </c>
      <c r="EE95" s="253">
        <f t="shared" si="506"/>
        <v>7.381933267518459E-4</v>
      </c>
      <c r="EF95" s="253">
        <f t="shared" si="570"/>
        <v>7.3764839736412124E-4</v>
      </c>
      <c r="EG95" s="253">
        <f t="shared" si="552"/>
        <v>7.3710387023973034E-4</v>
      </c>
      <c r="EH95" s="253">
        <f t="shared" si="552"/>
        <v>7.3655974508157751E-4</v>
      </c>
      <c r="EI95" s="253">
        <f t="shared" si="552"/>
        <v>7.3601602159301116E-4</v>
      </c>
      <c r="EJ95" s="253">
        <f t="shared" si="552"/>
        <v>7.3547269947749072E-4</v>
      </c>
      <c r="EK95" s="253">
        <f t="shared" si="552"/>
        <v>7.3492977843869767E-4</v>
      </c>
      <c r="EL95" s="253">
        <f t="shared" si="552"/>
        <v>7.3438725818075756E-4</v>
      </c>
      <c r="EM95" s="253">
        <f t="shared" si="552"/>
        <v>7.3384513840735188E-4</v>
      </c>
      <c r="EN95" s="253">
        <f t="shared" si="552"/>
        <v>7.3330341882338335E-4</v>
      </c>
      <c r="EO95" s="253">
        <f t="shared" si="552"/>
        <v>7.3276209913308854E-4</v>
      </c>
      <c r="EP95" s="253">
        <f t="shared" si="552"/>
        <v>7.3222117904148121E-4</v>
      </c>
      <c r="EQ95" s="253">
        <f t="shared" si="508"/>
        <v>7.6575759765740159E-4</v>
      </c>
      <c r="ER95" s="253">
        <f t="shared" si="571"/>
        <v>7.6517121295904822E-4</v>
      </c>
      <c r="ES95" s="253">
        <f t="shared" si="554"/>
        <v>7.6458527728917591E-4</v>
      </c>
      <c r="ET95" s="253">
        <f t="shared" si="554"/>
        <v>7.6399979030405962E-4</v>
      </c>
      <c r="EU95" s="253">
        <f t="shared" si="554"/>
        <v>7.6341475166008532E-4</v>
      </c>
      <c r="EV95" s="253">
        <f t="shared" si="554"/>
        <v>7.6283016101375001E-4</v>
      </c>
      <c r="EW95" s="253">
        <f t="shared" si="554"/>
        <v>7.6224601802221681E-4</v>
      </c>
      <c r="EX95" s="253">
        <f t="shared" si="554"/>
        <v>7.6166232234275988E-4</v>
      </c>
      <c r="EY95" s="253">
        <f t="shared" si="554"/>
        <v>7.6107907363243132E-4</v>
      </c>
      <c r="EZ95" s="253">
        <f t="shared" si="554"/>
        <v>7.604962715495045E-4</v>
      </c>
      <c r="FA95" s="253">
        <f t="shared" si="554"/>
        <v>7.599139157514756E-4</v>
      </c>
      <c r="FB95" s="253">
        <f t="shared" si="554"/>
        <v>7.5933200589695105E-4</v>
      </c>
      <c r="FC95" s="253">
        <f t="shared" si="510"/>
        <v>7.8894406388130278E-4</v>
      </c>
      <c r="FD95" s="253">
        <f t="shared" si="572"/>
        <v>7.8832163114528342E-4</v>
      </c>
      <c r="FE95" s="253">
        <f t="shared" si="556"/>
        <v>7.8769968947400848E-4</v>
      </c>
      <c r="FF95" s="253">
        <f t="shared" si="556"/>
        <v>7.8707823847978808E-4</v>
      </c>
      <c r="FG95" s="253">
        <f t="shared" si="556"/>
        <v>7.8645727777582053E-4</v>
      </c>
      <c r="FH95" s="253">
        <f t="shared" si="556"/>
        <v>7.8583680697508207E-4</v>
      </c>
      <c r="FI95" s="253">
        <f t="shared" si="556"/>
        <v>7.8521682569088203E-4</v>
      </c>
      <c r="FJ95" s="253">
        <f t="shared" si="556"/>
        <v>7.8459733353752892E-4</v>
      </c>
      <c r="FK95" s="253">
        <f t="shared" si="556"/>
        <v>7.8397833012866514E-4</v>
      </c>
      <c r="FL95" s="253">
        <f t="shared" si="556"/>
        <v>7.8335981507882124E-4</v>
      </c>
      <c r="FM95" s="253">
        <f t="shared" si="556"/>
        <v>7.8274178800297189E-4</v>
      </c>
      <c r="FN95" s="253">
        <f t="shared" si="556"/>
        <v>7.8212424851564766E-4</v>
      </c>
      <c r="FO95" s="253">
        <f t="shared" si="512"/>
        <v>8.0803823582376033E-4</v>
      </c>
      <c r="FP95" s="253">
        <f t="shared" si="573"/>
        <v>8.0738531003332614E-4</v>
      </c>
      <c r="FQ95" s="253">
        <f t="shared" si="558"/>
        <v>8.0673291183164242E-4</v>
      </c>
      <c r="FR95" s="253">
        <f t="shared" si="558"/>
        <v>8.0608104079282761E-4</v>
      </c>
      <c r="FS95" s="253">
        <f t="shared" si="558"/>
        <v>8.0542969649066709E-4</v>
      </c>
      <c r="FT95" s="253">
        <f t="shared" si="558"/>
        <v>8.047788784997234E-4</v>
      </c>
      <c r="FU95" s="253">
        <f t="shared" si="558"/>
        <v>8.0412858639444806E-4</v>
      </c>
      <c r="FV95" s="253">
        <f t="shared" si="558"/>
        <v>8.0347881975018076E-4</v>
      </c>
      <c r="FW95" s="253">
        <f t="shared" si="558"/>
        <v>8.0282957814203915E-4</v>
      </c>
      <c r="FX95" s="253">
        <f t="shared" si="558"/>
        <v>8.0218086114614007E-4</v>
      </c>
      <c r="FY95" s="253">
        <f t="shared" si="558"/>
        <v>8.0153266833826731E-4</v>
      </c>
      <c r="FZ95" s="253">
        <f t="shared" si="558"/>
        <v>8.008849992949818E-4</v>
      </c>
    </row>
    <row r="96" spans="2:182" x14ac:dyDescent="0.2">
      <c r="B96" s="245" t="s">
        <v>566</v>
      </c>
      <c r="C96" s="259">
        <f t="shared" si="514"/>
        <v>1.6098152206944771E-4</v>
      </c>
      <c r="D96" s="259">
        <f t="shared" ref="D96:N96" si="629">1-(1-$C44)^(D$56/12)-(1-(1-$C44)^(C$56/12))</f>
        <v>1.609556070190088E-4</v>
      </c>
      <c r="E96" s="259">
        <f t="shared" si="629"/>
        <v>1.6092969614045494E-4</v>
      </c>
      <c r="F96" s="259">
        <f t="shared" si="629"/>
        <v>1.6090378943300898E-4</v>
      </c>
      <c r="G96" s="259">
        <f t="shared" si="629"/>
        <v>1.608778868960048E-4</v>
      </c>
      <c r="H96" s="259">
        <f t="shared" si="629"/>
        <v>1.6085198852899829E-4</v>
      </c>
      <c r="I96" s="259">
        <f t="shared" si="629"/>
        <v>1.6082609433099027E-4</v>
      </c>
      <c r="J96" s="259">
        <f t="shared" si="629"/>
        <v>1.6080020430153663E-4</v>
      </c>
      <c r="K96" s="259">
        <f t="shared" si="629"/>
        <v>1.6077431843986023E-4</v>
      </c>
      <c r="L96" s="259">
        <f t="shared" si="629"/>
        <v>1.6074843674551698E-4</v>
      </c>
      <c r="M96" s="259">
        <f t="shared" si="629"/>
        <v>1.6072255921739664E-4</v>
      </c>
      <c r="N96" s="259">
        <f t="shared" si="629"/>
        <v>1.6069668585516617E-4</v>
      </c>
      <c r="O96" s="259">
        <f t="shared" si="516"/>
        <v>2.2394383495949466E-4</v>
      </c>
      <c r="P96" s="253">
        <f t="shared" ref="P96:Z96" si="630">1-(1-$D44)^(P$55/12)-(1-(1-$D44)^(O$55/12))</f>
        <v>2.2389368411834809E-4</v>
      </c>
      <c r="Q96" s="253">
        <f t="shared" si="630"/>
        <v>2.238435445079956E-4</v>
      </c>
      <c r="R96" s="253">
        <f t="shared" si="630"/>
        <v>2.2379341612632775E-4</v>
      </c>
      <c r="S96" s="253">
        <f t="shared" si="630"/>
        <v>2.2374329897034695E-4</v>
      </c>
      <c r="T96" s="253">
        <f t="shared" si="630"/>
        <v>2.2369319303805479E-4</v>
      </c>
      <c r="U96" s="253">
        <f t="shared" si="630"/>
        <v>2.2364309832645368E-4</v>
      </c>
      <c r="V96" s="253">
        <f t="shared" si="630"/>
        <v>2.2359301483343419E-4</v>
      </c>
      <c r="W96" s="253">
        <f t="shared" si="630"/>
        <v>2.2354294255622076E-4</v>
      </c>
      <c r="X96" s="253">
        <f t="shared" si="630"/>
        <v>2.234928814923709E-4</v>
      </c>
      <c r="Y96" s="253">
        <f t="shared" si="630"/>
        <v>2.234428316393311E-4</v>
      </c>
      <c r="Z96" s="253">
        <f t="shared" si="630"/>
        <v>2.2339279299476988E-4</v>
      </c>
      <c r="AA96" s="253">
        <f t="shared" si="518"/>
        <v>2.8814097025164909E-4</v>
      </c>
      <c r="AB96" s="253">
        <f t="shared" ref="AB96:AL96" si="631">1-(1-$E44)^(AB$55/12)-(1-(1-$E44)^(AA$55/12))</f>
        <v>2.8805794503294901E-4</v>
      </c>
      <c r="AC96" s="253">
        <f t="shared" si="631"/>
        <v>2.8797494373711263E-4</v>
      </c>
      <c r="AD96" s="253">
        <f t="shared" si="631"/>
        <v>2.878919663574786E-4</v>
      </c>
      <c r="AE96" s="253">
        <f t="shared" si="631"/>
        <v>2.878090128869415E-4</v>
      </c>
      <c r="AF96" s="253">
        <f t="shared" si="631"/>
        <v>2.8772608331872895E-4</v>
      </c>
      <c r="AG96" s="253">
        <f t="shared" si="631"/>
        <v>2.8764317764584657E-4</v>
      </c>
      <c r="AH96" s="253">
        <f t="shared" si="631"/>
        <v>2.8756029586163301E-4</v>
      </c>
      <c r="AI96" s="253">
        <f t="shared" si="631"/>
        <v>2.8747743795898284E-4</v>
      </c>
      <c r="AJ96" s="253">
        <f t="shared" si="631"/>
        <v>2.8739460393101268E-4</v>
      </c>
      <c r="AK96" s="253">
        <f t="shared" si="631"/>
        <v>2.873117937710612E-4</v>
      </c>
      <c r="AL96" s="253">
        <f t="shared" si="631"/>
        <v>2.8722900747202296E-4</v>
      </c>
      <c r="AM96" s="253">
        <f t="shared" si="520"/>
        <v>3.5199252968576289E-4</v>
      </c>
      <c r="AN96" s="253">
        <f t="shared" ref="AN96:AX96" si="632">1-(1-$F44)^(AN$55/12)-(1-(1-$F44)^(AM$55/12))</f>
        <v>3.5186863094482934E-4</v>
      </c>
      <c r="AO96" s="253">
        <f t="shared" si="632"/>
        <v>3.5174477581523256E-4</v>
      </c>
      <c r="AP96" s="253">
        <f t="shared" si="632"/>
        <v>3.516209642818735E-4</v>
      </c>
      <c r="AQ96" s="253">
        <f t="shared" si="632"/>
        <v>3.5149719632920906E-4</v>
      </c>
      <c r="AR96" s="253">
        <f t="shared" si="632"/>
        <v>3.5137347194180713E-4</v>
      </c>
      <c r="AS96" s="253">
        <f t="shared" si="632"/>
        <v>3.5124979110456866E-4</v>
      </c>
      <c r="AT96" s="253">
        <f t="shared" si="632"/>
        <v>3.5112615380206158E-4</v>
      </c>
      <c r="AU96" s="253">
        <f t="shared" si="632"/>
        <v>3.5100256001885377E-4</v>
      </c>
      <c r="AV96" s="253">
        <f t="shared" si="632"/>
        <v>3.5087900973995723E-4</v>
      </c>
      <c r="AW96" s="253">
        <f t="shared" si="632"/>
        <v>3.5075550294960678E-4</v>
      </c>
      <c r="AX96" s="253">
        <f t="shared" si="632"/>
        <v>3.5063203963292544E-4</v>
      </c>
      <c r="AY96" s="253">
        <f t="shared" si="522"/>
        <v>4.1413273488311031E-4</v>
      </c>
      <c r="AZ96" s="253">
        <f t="shared" ref="AZ96:BJ96" si="633">1-(1-$G44)^(AZ$55/12)-(1-(1-$G44)^(AY$55/12))</f>
        <v>4.1396122896109055E-4</v>
      </c>
      <c r="BA96" s="253">
        <f t="shared" si="633"/>
        <v>4.1378979406514471E-4</v>
      </c>
      <c r="BB96" s="253">
        <f t="shared" si="633"/>
        <v>4.1361843016607391E-4</v>
      </c>
      <c r="BC96" s="253">
        <f t="shared" si="633"/>
        <v>4.1344713723445725E-4</v>
      </c>
      <c r="BD96" s="253">
        <f t="shared" si="633"/>
        <v>4.1327591524076279E-4</v>
      </c>
      <c r="BE96" s="253">
        <f t="shared" si="633"/>
        <v>4.1310476415568065E-4</v>
      </c>
      <c r="BF96" s="253">
        <f t="shared" si="633"/>
        <v>4.1293368394990093E-4</v>
      </c>
      <c r="BG96" s="253">
        <f t="shared" si="633"/>
        <v>4.1276267459400273E-4</v>
      </c>
      <c r="BH96" s="253">
        <f t="shared" si="633"/>
        <v>4.1259173605878718E-4</v>
      </c>
      <c r="BI96" s="253">
        <f t="shared" si="633"/>
        <v>4.1242086831472236E-4</v>
      </c>
      <c r="BJ96" s="253">
        <f t="shared" si="633"/>
        <v>4.1225007133260938E-4</v>
      </c>
      <c r="BK96" s="253">
        <f t="shared" si="524"/>
        <v>4.7344904313439962E-4</v>
      </c>
      <c r="BL96" s="253">
        <f t="shared" ref="BL96:BV96" si="634">1-(1-$H44)^(BL$55/12)-(1-(1-$H44)^(BK$55/12))</f>
        <v>4.7322488913781324E-4</v>
      </c>
      <c r="BM96" s="253">
        <f t="shared" si="634"/>
        <v>4.730008412670017E-4</v>
      </c>
      <c r="BN96" s="253">
        <f t="shared" si="634"/>
        <v>4.7277689947122781E-4</v>
      </c>
      <c r="BO96" s="253">
        <f t="shared" si="634"/>
        <v>4.7255306370053152E-4</v>
      </c>
      <c r="BP96" s="253">
        <f t="shared" si="634"/>
        <v>4.7232933390484177E-4</v>
      </c>
      <c r="BQ96" s="253">
        <f t="shared" si="634"/>
        <v>4.7210571003353241E-4</v>
      </c>
      <c r="BR96" s="253">
        <f t="shared" si="634"/>
        <v>4.7188219203686543E-4</v>
      </c>
      <c r="BS96" s="253">
        <f t="shared" si="634"/>
        <v>4.7165877986454774E-4</v>
      </c>
      <c r="BT96" s="253">
        <f t="shared" si="634"/>
        <v>4.7143547346661929E-4</v>
      </c>
      <c r="BU96" s="253">
        <f t="shared" si="634"/>
        <v>4.7121227279278699E-4</v>
      </c>
      <c r="BV96" s="253">
        <f t="shared" si="634"/>
        <v>4.709891777930908E-4</v>
      </c>
      <c r="BW96" s="253">
        <f t="shared" si="526"/>
        <v>5.2909081622110055E-4</v>
      </c>
      <c r="BX96" s="253">
        <f t="shared" ref="BX96:CH96" si="635">1-(1-$I44)^(BX$55/12)-(1-(1-$I44)^(BW$55/12))</f>
        <v>5.2881087912926006E-4</v>
      </c>
      <c r="BY96" s="253">
        <f t="shared" si="635"/>
        <v>5.2853109014960875E-4</v>
      </c>
      <c r="BZ96" s="253">
        <f t="shared" si="635"/>
        <v>5.2825144920376488E-4</v>
      </c>
      <c r="CA96" s="253">
        <f t="shared" si="635"/>
        <v>5.2797195621323567E-4</v>
      </c>
      <c r="CB96" s="253">
        <f t="shared" si="635"/>
        <v>5.2769261110008348E-4</v>
      </c>
      <c r="CC96" s="253">
        <f t="shared" si="635"/>
        <v>5.274134137857045E-4</v>
      </c>
      <c r="CD96" s="253">
        <f t="shared" si="635"/>
        <v>5.2713436419216109E-4</v>
      </c>
      <c r="CE96" s="253">
        <f t="shared" si="635"/>
        <v>5.2685546224107149E-4</v>
      </c>
      <c r="CF96" s="253">
        <f t="shared" si="635"/>
        <v>5.2657670785460908E-4</v>
      </c>
      <c r="CG96" s="253">
        <f t="shared" si="635"/>
        <v>5.2629810095439211E-4</v>
      </c>
      <c r="CH96" s="253">
        <f t="shared" si="635"/>
        <v>5.2601964146259395E-4</v>
      </c>
      <c r="CI96" s="253">
        <f t="shared" si="528"/>
        <v>5.8045617485924517E-4</v>
      </c>
      <c r="CJ96" s="253">
        <f t="shared" ref="CJ96:CT96" si="636">1-(1-$J44)^(CJ$55/12)-(1-(1-$J44)^(CI$55/12))</f>
        <v>5.8011924548839744E-4</v>
      </c>
      <c r="CK96" s="253">
        <f t="shared" si="636"/>
        <v>5.7978251169010786E-4</v>
      </c>
      <c r="CL96" s="253">
        <f t="shared" si="636"/>
        <v>5.7944597335113368E-4</v>
      </c>
      <c r="CM96" s="253">
        <f t="shared" si="636"/>
        <v>5.7910963035789909E-4</v>
      </c>
      <c r="CN96" s="253">
        <f t="shared" si="636"/>
        <v>5.787734825970503E-4</v>
      </c>
      <c r="CO96" s="253">
        <f t="shared" si="636"/>
        <v>5.7843752995523356E-4</v>
      </c>
      <c r="CP96" s="253">
        <f t="shared" si="636"/>
        <v>5.7810177231920612E-4</v>
      </c>
      <c r="CQ96" s="253">
        <f t="shared" si="636"/>
        <v>5.7776620957572522E-4</v>
      </c>
      <c r="CR96" s="253">
        <f t="shared" si="636"/>
        <v>5.7743084161188118E-4</v>
      </c>
      <c r="CS96" s="253">
        <f t="shared" si="636"/>
        <v>5.7709566831420922E-4</v>
      </c>
      <c r="CT96" s="253">
        <f t="shared" si="636"/>
        <v>5.7676068957002169E-4</v>
      </c>
      <c r="CU96" s="253">
        <f t="shared" si="530"/>
        <v>6.2716550447505792E-4</v>
      </c>
      <c r="CV96" s="253">
        <f t="shared" ref="CV96:DF96" si="637">1-(1-$K44)^(CV$55/12)-(1-(1-$K44)^(CU$55/12))</f>
        <v>6.2677216790518742E-4</v>
      </c>
      <c r="CW96" s="253">
        <f t="shared" si="637"/>
        <v>6.2637907802221005E-4</v>
      </c>
      <c r="CX96" s="253">
        <f t="shared" si="637"/>
        <v>6.2598623467180481E-4</v>
      </c>
      <c r="CY96" s="253">
        <f t="shared" si="637"/>
        <v>6.2559363769909559E-4</v>
      </c>
      <c r="CZ96" s="253">
        <f t="shared" si="637"/>
        <v>6.252012869497614E-4</v>
      </c>
      <c r="DA96" s="253">
        <f t="shared" si="637"/>
        <v>6.2480918226914817E-4</v>
      </c>
      <c r="DB96" s="253">
        <f t="shared" si="637"/>
        <v>6.2441732350315693E-4</v>
      </c>
      <c r="DC96" s="253">
        <f t="shared" si="637"/>
        <v>6.2402571049757771E-4</v>
      </c>
      <c r="DD96" s="253">
        <f t="shared" si="637"/>
        <v>6.2363434309797849E-4</v>
      </c>
      <c r="DE96" s="253">
        <f t="shared" si="637"/>
        <v>6.2324322115059339E-4</v>
      </c>
      <c r="DF96" s="253">
        <f t="shared" si="637"/>
        <v>6.2285234450132343E-4</v>
      </c>
      <c r="DG96" s="253">
        <f t="shared" si="532"/>
        <v>6.6902844502170211E-4</v>
      </c>
      <c r="DH96" s="253">
        <f t="shared" ref="DH96:DR96" si="638">1-(1-$L44)^(DH$55/12)-(1-(1-$L44)^(DG$55/12))</f>
        <v>6.6858084596144174E-4</v>
      </c>
      <c r="DI96" s="253">
        <f t="shared" si="638"/>
        <v>6.6813354635764099E-4</v>
      </c>
      <c r="DJ96" s="253">
        <f t="shared" si="638"/>
        <v>6.6768654601012667E-4</v>
      </c>
      <c r="DK96" s="253">
        <f t="shared" si="638"/>
        <v>6.6723984471850351E-4</v>
      </c>
      <c r="DL96" s="253">
        <f t="shared" si="638"/>
        <v>6.6679344228270931E-4</v>
      </c>
      <c r="DM96" s="253">
        <f t="shared" si="638"/>
        <v>6.6634733850279293E-4</v>
      </c>
      <c r="DN96" s="253">
        <f t="shared" si="638"/>
        <v>6.6590153317913625E-4</v>
      </c>
      <c r="DO96" s="253">
        <f t="shared" si="638"/>
        <v>6.6545602611189913E-4</v>
      </c>
      <c r="DP96" s="253">
        <f t="shared" si="638"/>
        <v>6.6501081710146348E-4</v>
      </c>
      <c r="DQ96" s="253">
        <f t="shared" si="638"/>
        <v>6.6456590594854426E-4</v>
      </c>
      <c r="DR96" s="253">
        <f t="shared" si="638"/>
        <v>6.6412129245396745E-4</v>
      </c>
      <c r="DS96" s="253">
        <f t="shared" si="534"/>
        <v>7.0600920857399885E-4</v>
      </c>
      <c r="DT96" s="260">
        <f t="shared" ref="DT96:ED96" si="639">1-(1-$M44)^(DT$55/12)-(1-(1-$M44)^(DS$55/12))</f>
        <v>7.0551075957137055E-4</v>
      </c>
      <c r="DU96" s="260">
        <f t="shared" si="639"/>
        <v>7.0501266247835481E-4</v>
      </c>
      <c r="DV96" s="260">
        <f t="shared" si="639"/>
        <v>7.0451491704648372E-4</v>
      </c>
      <c r="DW96" s="260">
        <f t="shared" si="639"/>
        <v>7.0401752302751142E-4</v>
      </c>
      <c r="DX96" s="260">
        <f t="shared" si="639"/>
        <v>7.0352048017319202E-4</v>
      </c>
      <c r="DY96" s="260">
        <f t="shared" si="639"/>
        <v>7.0302378823583478E-4</v>
      </c>
      <c r="DZ96" s="260">
        <f t="shared" si="639"/>
        <v>7.0252744696752689E-4</v>
      </c>
      <c r="EA96" s="260">
        <f t="shared" si="639"/>
        <v>7.020314561205776E-4</v>
      </c>
      <c r="EB96" s="260">
        <f t="shared" si="639"/>
        <v>7.0153581544796229E-4</v>
      </c>
      <c r="EC96" s="260">
        <f t="shared" si="639"/>
        <v>7.0104052470199019E-4</v>
      </c>
      <c r="ED96" s="260">
        <f t="shared" si="639"/>
        <v>7.0054558363608077E-4</v>
      </c>
      <c r="EE96" s="253">
        <f t="shared" si="506"/>
        <v>7.381933267518459E-4</v>
      </c>
      <c r="EF96" s="253">
        <f t="shared" si="570"/>
        <v>7.3764839736412124E-4</v>
      </c>
      <c r="EG96" s="253">
        <f t="shared" si="552"/>
        <v>7.3710387023973034E-4</v>
      </c>
      <c r="EH96" s="253">
        <f t="shared" si="552"/>
        <v>7.3655974508157751E-4</v>
      </c>
      <c r="EI96" s="253">
        <f t="shared" si="552"/>
        <v>7.3601602159301116E-4</v>
      </c>
      <c r="EJ96" s="253">
        <f t="shared" si="552"/>
        <v>7.3547269947749072E-4</v>
      </c>
      <c r="EK96" s="253">
        <f t="shared" si="552"/>
        <v>7.3492977843869767E-4</v>
      </c>
      <c r="EL96" s="253">
        <f t="shared" si="552"/>
        <v>7.3438725818075756E-4</v>
      </c>
      <c r="EM96" s="253">
        <f t="shared" si="552"/>
        <v>7.3384513840735188E-4</v>
      </c>
      <c r="EN96" s="253">
        <f t="shared" si="552"/>
        <v>7.3330341882338335E-4</v>
      </c>
      <c r="EO96" s="253">
        <f t="shared" si="552"/>
        <v>7.3276209913308854E-4</v>
      </c>
      <c r="EP96" s="253">
        <f t="shared" si="552"/>
        <v>7.3222117904148121E-4</v>
      </c>
      <c r="EQ96" s="253">
        <f t="shared" si="508"/>
        <v>7.6575759765740159E-4</v>
      </c>
      <c r="ER96" s="253">
        <f t="shared" si="571"/>
        <v>7.6517121295904822E-4</v>
      </c>
      <c r="ES96" s="253">
        <f t="shared" si="554"/>
        <v>7.6458527728917591E-4</v>
      </c>
      <c r="ET96" s="253">
        <f t="shared" si="554"/>
        <v>7.6399979030405962E-4</v>
      </c>
      <c r="EU96" s="253">
        <f t="shared" si="554"/>
        <v>7.6341475166008532E-4</v>
      </c>
      <c r="EV96" s="253">
        <f t="shared" si="554"/>
        <v>7.6283016101375001E-4</v>
      </c>
      <c r="EW96" s="253">
        <f t="shared" si="554"/>
        <v>7.6224601802221681E-4</v>
      </c>
      <c r="EX96" s="253">
        <f t="shared" si="554"/>
        <v>7.6166232234275988E-4</v>
      </c>
      <c r="EY96" s="253">
        <f t="shared" si="554"/>
        <v>7.6107907363243132E-4</v>
      </c>
      <c r="EZ96" s="253">
        <f t="shared" si="554"/>
        <v>7.604962715495045E-4</v>
      </c>
      <c r="FA96" s="253">
        <f t="shared" si="554"/>
        <v>7.599139157514756E-4</v>
      </c>
      <c r="FB96" s="253">
        <f t="shared" si="554"/>
        <v>7.5933200589695105E-4</v>
      </c>
      <c r="FC96" s="253">
        <f t="shared" si="510"/>
        <v>7.8894406388130278E-4</v>
      </c>
      <c r="FD96" s="253">
        <f t="shared" si="572"/>
        <v>7.8832163114528342E-4</v>
      </c>
      <c r="FE96" s="253">
        <f t="shared" si="556"/>
        <v>7.8769968947400848E-4</v>
      </c>
      <c r="FF96" s="253">
        <f t="shared" si="556"/>
        <v>7.8707823847978808E-4</v>
      </c>
      <c r="FG96" s="253">
        <f t="shared" si="556"/>
        <v>7.8645727777582053E-4</v>
      </c>
      <c r="FH96" s="253">
        <f t="shared" si="556"/>
        <v>7.8583680697508207E-4</v>
      </c>
      <c r="FI96" s="253">
        <f t="shared" si="556"/>
        <v>7.8521682569088203E-4</v>
      </c>
      <c r="FJ96" s="253">
        <f t="shared" si="556"/>
        <v>7.8459733353752892E-4</v>
      </c>
      <c r="FK96" s="253">
        <f t="shared" si="556"/>
        <v>7.8397833012866514E-4</v>
      </c>
      <c r="FL96" s="253">
        <f t="shared" si="556"/>
        <v>7.8335981507882124E-4</v>
      </c>
      <c r="FM96" s="253">
        <f t="shared" si="556"/>
        <v>7.8274178800297189E-4</v>
      </c>
      <c r="FN96" s="253">
        <f t="shared" si="556"/>
        <v>7.8212424851564766E-4</v>
      </c>
      <c r="FO96" s="253">
        <f t="shared" si="512"/>
        <v>8.0803823582376033E-4</v>
      </c>
      <c r="FP96" s="253">
        <f t="shared" si="573"/>
        <v>8.0738531003332614E-4</v>
      </c>
      <c r="FQ96" s="253">
        <f t="shared" si="558"/>
        <v>8.0673291183164242E-4</v>
      </c>
      <c r="FR96" s="253">
        <f t="shared" si="558"/>
        <v>8.0608104079282761E-4</v>
      </c>
      <c r="FS96" s="253">
        <f t="shared" si="558"/>
        <v>8.0542969649066709E-4</v>
      </c>
      <c r="FT96" s="253">
        <f t="shared" si="558"/>
        <v>8.047788784997234E-4</v>
      </c>
      <c r="FU96" s="253">
        <f t="shared" si="558"/>
        <v>8.0412858639444806E-4</v>
      </c>
      <c r="FV96" s="253">
        <f t="shared" si="558"/>
        <v>8.0347881975018076E-4</v>
      </c>
      <c r="FW96" s="253">
        <f t="shared" si="558"/>
        <v>8.0282957814203915E-4</v>
      </c>
      <c r="FX96" s="253">
        <f t="shared" si="558"/>
        <v>8.0218086114614007E-4</v>
      </c>
      <c r="FY96" s="253">
        <f t="shared" si="558"/>
        <v>8.0153266833826731E-4</v>
      </c>
      <c r="FZ96" s="253">
        <f t="shared" si="558"/>
        <v>8.008849992949818E-4</v>
      </c>
    </row>
    <row r="97" spans="2:182" x14ac:dyDescent="0.2">
      <c r="B97" s="245" t="s">
        <v>567</v>
      </c>
      <c r="C97" s="259">
        <f t="shared" si="514"/>
        <v>8.3553607954445219E-4</v>
      </c>
      <c r="D97" s="259">
        <f t="shared" ref="D97:N97" si="640">1-(1-$C45)^(D$56/12)-(1-(1-$C45)^(C$56/12))</f>
        <v>8.3483795900418656E-4</v>
      </c>
      <c r="E97" s="259">
        <f t="shared" si="640"/>
        <v>8.3414042176888081E-4</v>
      </c>
      <c r="F97" s="259">
        <f t="shared" si="640"/>
        <v>8.3344346735103603E-4</v>
      </c>
      <c r="G97" s="259">
        <f t="shared" si="640"/>
        <v>8.3274709526393043E-4</v>
      </c>
      <c r="H97" s="259">
        <f t="shared" si="640"/>
        <v>8.3205130502062019E-4</v>
      </c>
      <c r="I97" s="259">
        <f t="shared" si="640"/>
        <v>8.313560961351607E-4</v>
      </c>
      <c r="J97" s="259">
        <f t="shared" si="640"/>
        <v>8.3066146812205144E-4</v>
      </c>
      <c r="K97" s="259">
        <f t="shared" si="640"/>
        <v>8.299674204954588E-4</v>
      </c>
      <c r="L97" s="259">
        <f t="shared" si="640"/>
        <v>8.2927395277077043E-4</v>
      </c>
      <c r="M97" s="259">
        <f t="shared" si="640"/>
        <v>8.2858106446348501E-4</v>
      </c>
      <c r="N97" s="259">
        <f t="shared" si="640"/>
        <v>8.2788875508921222E-4</v>
      </c>
      <c r="O97" s="259">
        <f t="shared" si="516"/>
        <v>1.0532678540956519E-3</v>
      </c>
      <c r="P97" s="253">
        <f t="shared" ref="P97:Z97" si="641">1-(1-$D45)^(P$55/12)-(1-(1-$D45)^(O$55/12))</f>
        <v>1.0521584809231044E-3</v>
      </c>
      <c r="Q97" s="253">
        <f t="shared" si="641"/>
        <v>1.0510502762177687E-3</v>
      </c>
      <c r="R97" s="253">
        <f t="shared" si="641"/>
        <v>1.0499432387487406E-3</v>
      </c>
      <c r="S97" s="253">
        <f t="shared" si="641"/>
        <v>1.0488373672868923E-3</v>
      </c>
      <c r="T97" s="253">
        <f t="shared" si="641"/>
        <v>1.0477326606036508E-3</v>
      </c>
      <c r="U97" s="253">
        <f t="shared" si="641"/>
        <v>1.0466291174725528E-3</v>
      </c>
      <c r="V97" s="253">
        <f t="shared" si="641"/>
        <v>1.0455267366679122E-3</v>
      </c>
      <c r="W97" s="253">
        <f t="shared" si="641"/>
        <v>1.0444255169655969E-3</v>
      </c>
      <c r="X97" s="253">
        <f t="shared" si="641"/>
        <v>1.0433254571426964E-3</v>
      </c>
      <c r="Y97" s="253">
        <f t="shared" si="641"/>
        <v>1.0422265559771882E-3</v>
      </c>
      <c r="Z97" s="253">
        <f t="shared" si="641"/>
        <v>1.0411288122491591E-3</v>
      </c>
      <c r="AA97" s="253">
        <f t="shared" si="518"/>
        <v>1.2372804036250296E-3</v>
      </c>
      <c r="AB97" s="253">
        <f t="shared" ref="AB97:AL97" si="642">1-(1-$E45)^(AB$55/12)-(1-(1-$E45)^(AA$55/12))</f>
        <v>1.2357495408279462E-3</v>
      </c>
      <c r="AC97" s="253">
        <f t="shared" si="642"/>
        <v>1.2342205721371791E-3</v>
      </c>
      <c r="AD97" s="253">
        <f t="shared" si="642"/>
        <v>1.2326934952096025E-3</v>
      </c>
      <c r="AE97" s="253">
        <f t="shared" si="642"/>
        <v>1.2311683077042002E-3</v>
      </c>
      <c r="AF97" s="253">
        <f t="shared" si="642"/>
        <v>1.2296450072836196E-3</v>
      </c>
      <c r="AG97" s="253">
        <f t="shared" si="642"/>
        <v>1.2281235916126176E-3</v>
      </c>
      <c r="AH97" s="253">
        <f t="shared" si="642"/>
        <v>1.2266040583596149E-3</v>
      </c>
      <c r="AI97" s="253">
        <f t="shared" si="642"/>
        <v>1.2250864051950305E-3</v>
      </c>
      <c r="AJ97" s="253">
        <f t="shared" si="642"/>
        <v>1.2235706297932802E-3</v>
      </c>
      <c r="AK97" s="253">
        <f t="shared" si="642"/>
        <v>1.2220567298304452E-3</v>
      </c>
      <c r="AL97" s="253">
        <f t="shared" si="642"/>
        <v>1.2205447029866034E-3</v>
      </c>
      <c r="AM97" s="253">
        <f t="shared" si="520"/>
        <v>1.3869685579138702E-3</v>
      </c>
      <c r="AN97" s="253">
        <f t="shared" ref="AN97:AX97" si="643">1-(1-$F45)^(AN$55/12)-(1-(1-$F45)^(AM$55/12))</f>
        <v>1.3850448761333345E-3</v>
      </c>
      <c r="AO97" s="253">
        <f t="shared" si="643"/>
        <v>1.3831238624387732E-3</v>
      </c>
      <c r="AP97" s="253">
        <f t="shared" si="643"/>
        <v>1.3812055131298129E-3</v>
      </c>
      <c r="AQ97" s="253">
        <f t="shared" si="643"/>
        <v>1.3792898245111873E-3</v>
      </c>
      <c r="AR97" s="253">
        <f t="shared" si="643"/>
        <v>1.3773767928922931E-3</v>
      </c>
      <c r="AS97" s="253">
        <f t="shared" si="643"/>
        <v>1.375466414588189E-3</v>
      </c>
      <c r="AT97" s="253">
        <f t="shared" si="643"/>
        <v>1.3735586859185966E-3</v>
      </c>
      <c r="AU97" s="253">
        <f t="shared" si="643"/>
        <v>1.3716536032087889E-3</v>
      </c>
      <c r="AV97" s="253">
        <f t="shared" si="643"/>
        <v>1.3697511627889236E-3</v>
      </c>
      <c r="AW97" s="253">
        <f t="shared" si="643"/>
        <v>1.3678513609938214E-3</v>
      </c>
      <c r="AX97" s="253">
        <f t="shared" si="643"/>
        <v>1.3659541941642983E-3</v>
      </c>
      <c r="AY97" s="253">
        <f t="shared" si="522"/>
        <v>1.5032590580780214E-3</v>
      </c>
      <c r="AZ97" s="253">
        <f t="shared" ref="AZ97:BJ97" si="644">1-(1-$G45)^(AZ$55/12)-(1-(1-$G45)^(AY$55/12))</f>
        <v>1.5009992702824659E-3</v>
      </c>
      <c r="BA97" s="253">
        <f t="shared" si="644"/>
        <v>1.4987428795331104E-3</v>
      </c>
      <c r="BB97" s="253">
        <f t="shared" si="644"/>
        <v>1.4964898807238169E-3</v>
      </c>
      <c r="BC97" s="253">
        <f t="shared" si="644"/>
        <v>1.4942402687552203E-3</v>
      </c>
      <c r="BD97" s="253">
        <f t="shared" si="644"/>
        <v>1.4919940385362818E-3</v>
      </c>
      <c r="BE97" s="253">
        <f t="shared" si="644"/>
        <v>1.4897511849832901E-3</v>
      </c>
      <c r="BF97" s="253">
        <f t="shared" si="644"/>
        <v>1.4875117030200835E-3</v>
      </c>
      <c r="BG97" s="253">
        <f t="shared" si="644"/>
        <v>1.485275587578605E-3</v>
      </c>
      <c r="BH97" s="253">
        <f t="shared" si="644"/>
        <v>1.4830428335979029E-3</v>
      </c>
      <c r="BI97" s="253">
        <f t="shared" si="644"/>
        <v>1.4808134360246861E-3</v>
      </c>
      <c r="BJ97" s="253">
        <f t="shared" si="644"/>
        <v>1.478587389813657E-3</v>
      </c>
      <c r="BK97" s="253">
        <f t="shared" si="524"/>
        <v>1.5884447379801436E-3</v>
      </c>
      <c r="BL97" s="253">
        <f t="shared" ref="BL97:BV97" si="645">1-(1-$H45)^(BL$55/12)-(1-(1-$H45)^(BK$55/12))</f>
        <v>1.5859215812945582E-3</v>
      </c>
      <c r="BM97" s="253">
        <f t="shared" si="645"/>
        <v>1.5834024325039886E-3</v>
      </c>
      <c r="BN97" s="253">
        <f t="shared" si="645"/>
        <v>1.580887285241861E-3</v>
      </c>
      <c r="BO97" s="253">
        <f t="shared" si="645"/>
        <v>1.5783761331523705E-3</v>
      </c>
      <c r="BP97" s="253">
        <f t="shared" si="645"/>
        <v>1.5758689698890382E-3</v>
      </c>
      <c r="BQ97" s="253">
        <f t="shared" si="645"/>
        <v>1.5733657891160435E-3</v>
      </c>
      <c r="BR97" s="253">
        <f t="shared" si="645"/>
        <v>1.5708665845074465E-3</v>
      </c>
      <c r="BS97" s="253">
        <f t="shared" si="645"/>
        <v>1.5683713497471885E-3</v>
      </c>
      <c r="BT97" s="253">
        <f t="shared" si="645"/>
        <v>1.5658800785295357E-3</v>
      </c>
      <c r="BU97" s="253">
        <f t="shared" si="645"/>
        <v>1.5633927645585244E-3</v>
      </c>
      <c r="BV97" s="253">
        <f t="shared" si="645"/>
        <v>1.5609094015481828E-3</v>
      </c>
      <c r="BW97" s="253">
        <f t="shared" si="526"/>
        <v>1.645729965676801E-3</v>
      </c>
      <c r="BX97" s="253">
        <f t="shared" ref="BX97:CH97" si="646">1-(1-$I45)^(BX$55/12)-(1-(1-$I45)^(BW$55/12))</f>
        <v>1.643021538556777E-3</v>
      </c>
      <c r="BY97" s="253">
        <f t="shared" si="646"/>
        <v>1.6403175687765836E-3</v>
      </c>
      <c r="BZ97" s="253">
        <f t="shared" si="646"/>
        <v>1.6376180490004222E-3</v>
      </c>
      <c r="CA97" s="253">
        <f t="shared" si="646"/>
        <v>1.6349229719048175E-3</v>
      </c>
      <c r="CB97" s="253">
        <f t="shared" si="646"/>
        <v>1.6322323301783959E-3</v>
      </c>
      <c r="CC97" s="253">
        <f t="shared" si="646"/>
        <v>1.6295461165216629E-3</v>
      </c>
      <c r="CD97" s="253">
        <f t="shared" si="646"/>
        <v>1.6268643236473368E-3</v>
      </c>
      <c r="CE97" s="253">
        <f t="shared" si="646"/>
        <v>1.6241869442796819E-3</v>
      </c>
      <c r="CF97" s="253">
        <f t="shared" si="646"/>
        <v>1.6215139711557303E-3</v>
      </c>
      <c r="CG97" s="253">
        <f t="shared" si="646"/>
        <v>1.6188453970236161E-3</v>
      </c>
      <c r="CH97" s="253">
        <f t="shared" si="646"/>
        <v>1.6161812146439081E-3</v>
      </c>
      <c r="CI97" s="253">
        <f t="shared" si="528"/>
        <v>1.6787754646864217E-3</v>
      </c>
      <c r="CJ97" s="253">
        <f t="shared" ref="CJ97:CT97" si="647">1-(1-$J45)^(CJ$55/12)-(1-(1-$J45)^(CI$55/12))</f>
        <v>1.6759571776255866E-3</v>
      </c>
      <c r="CK97" s="253">
        <f t="shared" si="647"/>
        <v>1.6731436218359041E-3</v>
      </c>
      <c r="CL97" s="253">
        <f t="shared" si="647"/>
        <v>1.6703347893747278E-3</v>
      </c>
      <c r="CM97" s="253">
        <f t="shared" si="647"/>
        <v>1.6675306723124006E-3</v>
      </c>
      <c r="CN97" s="253">
        <f t="shared" si="647"/>
        <v>1.6647312627332544E-3</v>
      </c>
      <c r="CO97" s="253">
        <f t="shared" si="647"/>
        <v>1.6619365527339447E-3</v>
      </c>
      <c r="CP97" s="253">
        <f t="shared" si="647"/>
        <v>1.6591465344254486E-3</v>
      </c>
      <c r="CQ97" s="253">
        <f t="shared" si="647"/>
        <v>1.6563611999310668E-3</v>
      </c>
      <c r="CR97" s="253">
        <f t="shared" si="647"/>
        <v>1.6535805413879778E-3</v>
      </c>
      <c r="CS97" s="253">
        <f t="shared" si="647"/>
        <v>1.6508045509462388E-3</v>
      </c>
      <c r="CT97" s="253">
        <f t="shared" si="647"/>
        <v>1.6480332207691184E-3</v>
      </c>
      <c r="CU97" s="253">
        <f t="shared" si="530"/>
        <v>1.6913398796917223E-3</v>
      </c>
      <c r="CV97" s="253">
        <f t="shared" ref="CV97:DF97" si="648">1-(1-$K45)^(CV$55/12)-(1-(1-$K45)^(CU$55/12))</f>
        <v>1.688479249103092E-3</v>
      </c>
      <c r="CW97" s="253">
        <f t="shared" si="648"/>
        <v>1.6856234568130013E-3</v>
      </c>
      <c r="CX97" s="253">
        <f t="shared" si="648"/>
        <v>1.6827724946384404E-3</v>
      </c>
      <c r="CY97" s="253">
        <f t="shared" si="648"/>
        <v>1.679926354409722E-3</v>
      </c>
      <c r="CZ97" s="253">
        <f t="shared" si="648"/>
        <v>1.6770850279715921E-3</v>
      </c>
      <c r="DA97" s="253">
        <f t="shared" si="648"/>
        <v>1.67424850718223E-3</v>
      </c>
      <c r="DB97" s="253">
        <f t="shared" si="648"/>
        <v>1.6714167839134708E-3</v>
      </c>
      <c r="DC97" s="253">
        <f t="shared" si="648"/>
        <v>1.6685898500511387E-3</v>
      </c>
      <c r="DD97" s="253">
        <f t="shared" si="648"/>
        <v>1.6657676974950464E-3</v>
      </c>
      <c r="DE97" s="253">
        <f t="shared" si="648"/>
        <v>1.6629503181578853E-3</v>
      </c>
      <c r="DF97" s="253">
        <f t="shared" si="648"/>
        <v>1.6601377039668908E-3</v>
      </c>
      <c r="DG97" s="253">
        <f t="shared" si="532"/>
        <v>1.6870336247661877E-3</v>
      </c>
      <c r="DH97" s="253">
        <f t="shared" ref="DH97:DR97" si="649">1-(1-$L45)^(DH$55/12)-(1-(1-$L45)^(DG$55/12))</f>
        <v>1.6841875423151409E-3</v>
      </c>
      <c r="DI97" s="253">
        <f t="shared" si="649"/>
        <v>1.6813462613008978E-3</v>
      </c>
      <c r="DJ97" s="253">
        <f t="shared" si="649"/>
        <v>1.6785097736230492E-3</v>
      </c>
      <c r="DK97" s="253">
        <f t="shared" si="649"/>
        <v>1.6756780711956187E-3</v>
      </c>
      <c r="DL97" s="253">
        <f t="shared" si="649"/>
        <v>1.6728511459450646E-3</v>
      </c>
      <c r="DM97" s="253">
        <f t="shared" si="649"/>
        <v>1.6700289898127219E-3</v>
      </c>
      <c r="DN97" s="253">
        <f t="shared" si="649"/>
        <v>1.6672115947525823E-3</v>
      </c>
      <c r="DO97" s="253">
        <f t="shared" si="649"/>
        <v>1.6643989527326264E-3</v>
      </c>
      <c r="DP97" s="253">
        <f t="shared" si="649"/>
        <v>1.6615910557343794E-3</v>
      </c>
      <c r="DQ97" s="253">
        <f t="shared" si="649"/>
        <v>1.6587878957526891E-3</v>
      </c>
      <c r="DR97" s="253">
        <f t="shared" si="649"/>
        <v>1.6559894647961704E-3</v>
      </c>
      <c r="DS97" s="253">
        <f t="shared" si="534"/>
        <v>1.6691696473100093E-3</v>
      </c>
      <c r="DT97" s="260">
        <f t="shared" ref="DT97:ED97" si="650">1-(1-$M45)^(DT$55/12)-(1-(1-$M45)^(DS$55/12))</f>
        <v>1.6663835199984822E-3</v>
      </c>
      <c r="DU97" s="260">
        <f t="shared" si="650"/>
        <v>1.6636020432061471E-3</v>
      </c>
      <c r="DV97" s="260">
        <f t="shared" si="650"/>
        <v>1.6608252091704356E-3</v>
      </c>
      <c r="DW97" s="260">
        <f t="shared" si="650"/>
        <v>1.65805301014188E-3</v>
      </c>
      <c r="DX97" s="260">
        <f t="shared" si="650"/>
        <v>1.655285438383558E-3</v>
      </c>
      <c r="DY97" s="260">
        <f t="shared" si="650"/>
        <v>1.6525224861723142E-3</v>
      </c>
      <c r="DZ97" s="260">
        <f t="shared" si="650"/>
        <v>1.6497641457968726E-3</v>
      </c>
      <c r="EA97" s="260">
        <f t="shared" si="650"/>
        <v>1.6470104095593907E-3</v>
      </c>
      <c r="EB97" s="260">
        <f t="shared" si="650"/>
        <v>1.6442612697750159E-3</v>
      </c>
      <c r="EC97" s="260">
        <f t="shared" si="650"/>
        <v>1.6415167187713298E-3</v>
      </c>
      <c r="ED97" s="260">
        <f t="shared" si="650"/>
        <v>1.6387767488886817E-3</v>
      </c>
      <c r="EE97" s="253">
        <f t="shared" si="506"/>
        <v>1.6406875802915666E-3</v>
      </c>
      <c r="EF97" s="253">
        <f t="shared" si="570"/>
        <v>1.6379957245553634E-3</v>
      </c>
      <c r="EG97" s="253">
        <f t="shared" si="552"/>
        <v>1.6353082853136636E-3</v>
      </c>
      <c r="EH97" s="253">
        <f t="shared" si="552"/>
        <v>1.6326252553199305E-3</v>
      </c>
      <c r="EI97" s="253">
        <f t="shared" si="552"/>
        <v>1.629946627340173E-3</v>
      </c>
      <c r="EJ97" s="253">
        <f t="shared" si="552"/>
        <v>1.6272723941522793E-3</v>
      </c>
      <c r="EK97" s="253">
        <f t="shared" si="552"/>
        <v>1.6246025485453508E-3</v>
      </c>
      <c r="EL97" s="253">
        <f t="shared" si="552"/>
        <v>1.6219370833211455E-3</v>
      </c>
      <c r="EM97" s="253">
        <f t="shared" si="552"/>
        <v>1.6192759912924126E-3</v>
      </c>
      <c r="EN97" s="253">
        <f t="shared" si="552"/>
        <v>1.6166192652845579E-3</v>
      </c>
      <c r="EO97" s="253">
        <f t="shared" si="552"/>
        <v>1.6139668981338673E-3</v>
      </c>
      <c r="EP97" s="253">
        <f t="shared" si="552"/>
        <v>1.6113188826890612E-3</v>
      </c>
      <c r="EQ97" s="253">
        <f t="shared" si="508"/>
        <v>1.6041288976451629E-3</v>
      </c>
      <c r="ER97" s="253">
        <f t="shared" si="571"/>
        <v>1.601555668124921E-3</v>
      </c>
      <c r="ES97" s="253">
        <f t="shared" si="554"/>
        <v>1.5989865663965652E-3</v>
      </c>
      <c r="ET97" s="253">
        <f t="shared" si="554"/>
        <v>1.5964215858383923E-3</v>
      </c>
      <c r="EU97" s="253">
        <f t="shared" si="554"/>
        <v>1.5938607198396904E-3</v>
      </c>
      <c r="EV97" s="253">
        <f t="shared" si="554"/>
        <v>1.5913039618001834E-3</v>
      </c>
      <c r="EW97" s="253">
        <f t="shared" si="554"/>
        <v>1.5887513051301427E-3</v>
      </c>
      <c r="EX97" s="253">
        <f t="shared" si="554"/>
        <v>1.5862027432504977E-3</v>
      </c>
      <c r="EY97" s="253">
        <f t="shared" si="554"/>
        <v>1.5836582695923918E-3</v>
      </c>
      <c r="EZ97" s="253">
        <f t="shared" si="554"/>
        <v>1.5811178775981816E-3</v>
      </c>
      <c r="FA97" s="253">
        <f t="shared" si="554"/>
        <v>1.5785815607202158E-3</v>
      </c>
      <c r="FB97" s="253">
        <f t="shared" si="554"/>
        <v>1.5760493124212793E-3</v>
      </c>
      <c r="FC97" s="253">
        <f t="shared" si="510"/>
        <v>1.5616449324755699E-3</v>
      </c>
      <c r="FD97" s="253">
        <f t="shared" si="572"/>
        <v>1.5592061975805427E-3</v>
      </c>
      <c r="FE97" s="253">
        <f t="shared" si="556"/>
        <v>1.5567712711233028E-3</v>
      </c>
      <c r="FF97" s="253">
        <f t="shared" si="556"/>
        <v>1.5543401471567186E-3</v>
      </c>
      <c r="FG97" s="253">
        <f t="shared" si="556"/>
        <v>1.5519128197426513E-3</v>
      </c>
      <c r="FH97" s="253">
        <f t="shared" si="556"/>
        <v>1.5494892829520657E-3</v>
      </c>
      <c r="FI97" s="253">
        <f t="shared" si="556"/>
        <v>1.5470695308653637E-3</v>
      </c>
      <c r="FJ97" s="253">
        <f t="shared" si="556"/>
        <v>1.5446535575722731E-3</v>
      </c>
      <c r="FK97" s="253">
        <f t="shared" si="556"/>
        <v>1.5422413571717364E-3</v>
      </c>
      <c r="FL97" s="253">
        <f t="shared" si="556"/>
        <v>1.539832923771578E-3</v>
      </c>
      <c r="FM97" s="253">
        <f t="shared" si="556"/>
        <v>1.5374282514893922E-3</v>
      </c>
      <c r="FN97" s="253">
        <f t="shared" si="556"/>
        <v>1.5350273344513221E-3</v>
      </c>
      <c r="FO97" s="253">
        <f t="shared" si="512"/>
        <v>1.5150242781007961E-3</v>
      </c>
      <c r="FP97" s="253">
        <f t="shared" si="573"/>
        <v>1.5127289795375809E-3</v>
      </c>
      <c r="FQ97" s="253">
        <f t="shared" si="558"/>
        <v>1.5104371584073739E-3</v>
      </c>
      <c r="FR97" s="253">
        <f t="shared" si="558"/>
        <v>1.5081488094418338E-3</v>
      </c>
      <c r="FS97" s="253">
        <f t="shared" si="558"/>
        <v>1.5058639273805019E-3</v>
      </c>
      <c r="FT97" s="253">
        <f t="shared" si="558"/>
        <v>1.503582506971135E-3</v>
      </c>
      <c r="FU97" s="253">
        <f t="shared" si="558"/>
        <v>1.5013045429688177E-3</v>
      </c>
      <c r="FV97" s="253">
        <f t="shared" si="558"/>
        <v>1.4990300301374049E-3</v>
      </c>
      <c r="FW97" s="253">
        <f t="shared" si="558"/>
        <v>1.4967589632481904E-3</v>
      </c>
      <c r="FX97" s="253">
        <f t="shared" si="558"/>
        <v>1.4944913370804613E-3</v>
      </c>
      <c r="FY97" s="253">
        <f t="shared" si="558"/>
        <v>1.4922271464212766E-3</v>
      </c>
      <c r="FZ97" s="253">
        <f t="shared" si="558"/>
        <v>1.4899663860660217E-3</v>
      </c>
    </row>
    <row r="98" spans="2:182" x14ac:dyDescent="0.2">
      <c r="B98" s="245" t="s">
        <v>568</v>
      </c>
      <c r="C98" s="259">
        <f t="shared" si="514"/>
        <v>8.3553607954445219E-4</v>
      </c>
      <c r="D98" s="259">
        <f t="shared" ref="D98:N98" si="651">1-(1-$C46)^(D$56/12)-(1-(1-$C46)^(C$56/12))</f>
        <v>8.3483795900418656E-4</v>
      </c>
      <c r="E98" s="259">
        <f t="shared" si="651"/>
        <v>8.3414042176888081E-4</v>
      </c>
      <c r="F98" s="259">
        <f t="shared" si="651"/>
        <v>8.3344346735103603E-4</v>
      </c>
      <c r="G98" s="259">
        <f t="shared" si="651"/>
        <v>8.3274709526393043E-4</v>
      </c>
      <c r="H98" s="259">
        <f t="shared" si="651"/>
        <v>8.3205130502062019E-4</v>
      </c>
      <c r="I98" s="259">
        <f t="shared" si="651"/>
        <v>8.313560961351607E-4</v>
      </c>
      <c r="J98" s="259">
        <f t="shared" si="651"/>
        <v>8.3066146812205144E-4</v>
      </c>
      <c r="K98" s="259">
        <f t="shared" si="651"/>
        <v>8.299674204954588E-4</v>
      </c>
      <c r="L98" s="259">
        <f t="shared" si="651"/>
        <v>8.2927395277077043E-4</v>
      </c>
      <c r="M98" s="259">
        <f t="shared" si="651"/>
        <v>8.2858106446348501E-4</v>
      </c>
      <c r="N98" s="259">
        <f t="shared" si="651"/>
        <v>8.2788875508921222E-4</v>
      </c>
      <c r="O98" s="259">
        <f t="shared" si="516"/>
        <v>1.0532678540956519E-3</v>
      </c>
      <c r="P98" s="253">
        <f t="shared" ref="P98:Z98" si="652">1-(1-$D46)^(P$55/12)-(1-(1-$D46)^(O$55/12))</f>
        <v>1.0521584809231044E-3</v>
      </c>
      <c r="Q98" s="253">
        <f t="shared" si="652"/>
        <v>1.0510502762177687E-3</v>
      </c>
      <c r="R98" s="253">
        <f t="shared" si="652"/>
        <v>1.0499432387487406E-3</v>
      </c>
      <c r="S98" s="253">
        <f t="shared" si="652"/>
        <v>1.0488373672868923E-3</v>
      </c>
      <c r="T98" s="253">
        <f t="shared" si="652"/>
        <v>1.0477326606036508E-3</v>
      </c>
      <c r="U98" s="253">
        <f t="shared" si="652"/>
        <v>1.0466291174725528E-3</v>
      </c>
      <c r="V98" s="253">
        <f t="shared" si="652"/>
        <v>1.0455267366679122E-3</v>
      </c>
      <c r="W98" s="253">
        <f t="shared" si="652"/>
        <v>1.0444255169655969E-3</v>
      </c>
      <c r="X98" s="253">
        <f t="shared" si="652"/>
        <v>1.0433254571426964E-3</v>
      </c>
      <c r="Y98" s="253">
        <f t="shared" si="652"/>
        <v>1.0422265559771882E-3</v>
      </c>
      <c r="Z98" s="253">
        <f t="shared" si="652"/>
        <v>1.0411288122491591E-3</v>
      </c>
      <c r="AA98" s="253">
        <f t="shared" si="518"/>
        <v>1.2372804036250296E-3</v>
      </c>
      <c r="AB98" s="253">
        <f t="shared" ref="AB98:AL98" si="653">1-(1-$E46)^(AB$55/12)-(1-(1-$E46)^(AA$55/12))</f>
        <v>1.2357495408279462E-3</v>
      </c>
      <c r="AC98" s="253">
        <f t="shared" si="653"/>
        <v>1.2342205721371791E-3</v>
      </c>
      <c r="AD98" s="253">
        <f t="shared" si="653"/>
        <v>1.2326934952096025E-3</v>
      </c>
      <c r="AE98" s="253">
        <f t="shared" si="653"/>
        <v>1.2311683077042002E-3</v>
      </c>
      <c r="AF98" s="253">
        <f t="shared" si="653"/>
        <v>1.2296450072836196E-3</v>
      </c>
      <c r="AG98" s="253">
        <f t="shared" si="653"/>
        <v>1.2281235916126176E-3</v>
      </c>
      <c r="AH98" s="253">
        <f t="shared" si="653"/>
        <v>1.2266040583596149E-3</v>
      </c>
      <c r="AI98" s="253">
        <f t="shared" si="653"/>
        <v>1.2250864051950305E-3</v>
      </c>
      <c r="AJ98" s="253">
        <f t="shared" si="653"/>
        <v>1.2235706297932802E-3</v>
      </c>
      <c r="AK98" s="253">
        <f t="shared" si="653"/>
        <v>1.2220567298304452E-3</v>
      </c>
      <c r="AL98" s="253">
        <f t="shared" si="653"/>
        <v>1.2205447029866034E-3</v>
      </c>
      <c r="AM98" s="253">
        <f t="shared" si="520"/>
        <v>1.3869685579138702E-3</v>
      </c>
      <c r="AN98" s="253">
        <f t="shared" ref="AN98:AX98" si="654">1-(1-$F46)^(AN$55/12)-(1-(1-$F46)^(AM$55/12))</f>
        <v>1.3850448761333345E-3</v>
      </c>
      <c r="AO98" s="253">
        <f t="shared" si="654"/>
        <v>1.3831238624387732E-3</v>
      </c>
      <c r="AP98" s="253">
        <f t="shared" si="654"/>
        <v>1.3812055131298129E-3</v>
      </c>
      <c r="AQ98" s="253">
        <f t="shared" si="654"/>
        <v>1.3792898245111873E-3</v>
      </c>
      <c r="AR98" s="253">
        <f t="shared" si="654"/>
        <v>1.3773767928922931E-3</v>
      </c>
      <c r="AS98" s="253">
        <f t="shared" si="654"/>
        <v>1.375466414588189E-3</v>
      </c>
      <c r="AT98" s="253">
        <f t="shared" si="654"/>
        <v>1.3735586859185966E-3</v>
      </c>
      <c r="AU98" s="253">
        <f t="shared" si="654"/>
        <v>1.3716536032087889E-3</v>
      </c>
      <c r="AV98" s="253">
        <f t="shared" si="654"/>
        <v>1.3697511627889236E-3</v>
      </c>
      <c r="AW98" s="253">
        <f t="shared" si="654"/>
        <v>1.3678513609938214E-3</v>
      </c>
      <c r="AX98" s="253">
        <f t="shared" si="654"/>
        <v>1.3659541941642983E-3</v>
      </c>
      <c r="AY98" s="253">
        <f t="shared" si="522"/>
        <v>1.5032590580780214E-3</v>
      </c>
      <c r="AZ98" s="253">
        <f t="shared" ref="AZ98:BJ98" si="655">1-(1-$G46)^(AZ$55/12)-(1-(1-$G46)^(AY$55/12))</f>
        <v>1.5009992702824659E-3</v>
      </c>
      <c r="BA98" s="253">
        <f t="shared" si="655"/>
        <v>1.4987428795331104E-3</v>
      </c>
      <c r="BB98" s="253">
        <f t="shared" si="655"/>
        <v>1.4964898807238169E-3</v>
      </c>
      <c r="BC98" s="253">
        <f t="shared" si="655"/>
        <v>1.4942402687552203E-3</v>
      </c>
      <c r="BD98" s="253">
        <f t="shared" si="655"/>
        <v>1.4919940385362818E-3</v>
      </c>
      <c r="BE98" s="253">
        <f t="shared" si="655"/>
        <v>1.4897511849832901E-3</v>
      </c>
      <c r="BF98" s="253">
        <f t="shared" si="655"/>
        <v>1.4875117030200835E-3</v>
      </c>
      <c r="BG98" s="253">
        <f t="shared" si="655"/>
        <v>1.485275587578605E-3</v>
      </c>
      <c r="BH98" s="253">
        <f t="shared" si="655"/>
        <v>1.4830428335979029E-3</v>
      </c>
      <c r="BI98" s="253">
        <f t="shared" si="655"/>
        <v>1.4808134360246861E-3</v>
      </c>
      <c r="BJ98" s="253">
        <f t="shared" si="655"/>
        <v>1.478587389813657E-3</v>
      </c>
      <c r="BK98" s="253">
        <f t="shared" si="524"/>
        <v>1.5884447379801436E-3</v>
      </c>
      <c r="BL98" s="253">
        <f t="shared" ref="BL98:BV98" si="656">1-(1-$H46)^(BL$55/12)-(1-(1-$H46)^(BK$55/12))</f>
        <v>1.5859215812945582E-3</v>
      </c>
      <c r="BM98" s="253">
        <f t="shared" si="656"/>
        <v>1.5834024325039886E-3</v>
      </c>
      <c r="BN98" s="253">
        <f t="shared" si="656"/>
        <v>1.580887285241861E-3</v>
      </c>
      <c r="BO98" s="253">
        <f t="shared" si="656"/>
        <v>1.5783761331523705E-3</v>
      </c>
      <c r="BP98" s="253">
        <f t="shared" si="656"/>
        <v>1.5758689698890382E-3</v>
      </c>
      <c r="BQ98" s="253">
        <f t="shared" si="656"/>
        <v>1.5733657891160435E-3</v>
      </c>
      <c r="BR98" s="253">
        <f t="shared" si="656"/>
        <v>1.5708665845074465E-3</v>
      </c>
      <c r="BS98" s="253">
        <f t="shared" si="656"/>
        <v>1.5683713497471885E-3</v>
      </c>
      <c r="BT98" s="253">
        <f t="shared" si="656"/>
        <v>1.5658800785295357E-3</v>
      </c>
      <c r="BU98" s="253">
        <f t="shared" si="656"/>
        <v>1.5633927645585244E-3</v>
      </c>
      <c r="BV98" s="253">
        <f t="shared" si="656"/>
        <v>1.5609094015481828E-3</v>
      </c>
      <c r="BW98" s="253">
        <f t="shared" si="526"/>
        <v>1.645729965676801E-3</v>
      </c>
      <c r="BX98" s="253">
        <f t="shared" ref="BX98:CH98" si="657">1-(1-$I46)^(BX$55/12)-(1-(1-$I46)^(BW$55/12))</f>
        <v>1.643021538556777E-3</v>
      </c>
      <c r="BY98" s="253">
        <f t="shared" si="657"/>
        <v>1.6403175687765836E-3</v>
      </c>
      <c r="BZ98" s="253">
        <f t="shared" si="657"/>
        <v>1.6376180490004222E-3</v>
      </c>
      <c r="CA98" s="253">
        <f t="shared" si="657"/>
        <v>1.6349229719048175E-3</v>
      </c>
      <c r="CB98" s="253">
        <f t="shared" si="657"/>
        <v>1.6322323301783959E-3</v>
      </c>
      <c r="CC98" s="253">
        <f t="shared" si="657"/>
        <v>1.6295461165216629E-3</v>
      </c>
      <c r="CD98" s="253">
        <f t="shared" si="657"/>
        <v>1.6268643236473368E-3</v>
      </c>
      <c r="CE98" s="253">
        <f t="shared" si="657"/>
        <v>1.6241869442796819E-3</v>
      </c>
      <c r="CF98" s="253">
        <f t="shared" si="657"/>
        <v>1.6215139711557303E-3</v>
      </c>
      <c r="CG98" s="253">
        <f t="shared" si="657"/>
        <v>1.6188453970236161E-3</v>
      </c>
      <c r="CH98" s="253">
        <f t="shared" si="657"/>
        <v>1.6161812146439081E-3</v>
      </c>
      <c r="CI98" s="253">
        <f t="shared" si="528"/>
        <v>1.6787754646864217E-3</v>
      </c>
      <c r="CJ98" s="253">
        <f t="shared" ref="CJ98:CT98" si="658">1-(1-$J46)^(CJ$55/12)-(1-(1-$J46)^(CI$55/12))</f>
        <v>1.6759571776255866E-3</v>
      </c>
      <c r="CK98" s="253">
        <f t="shared" si="658"/>
        <v>1.6731436218359041E-3</v>
      </c>
      <c r="CL98" s="253">
        <f t="shared" si="658"/>
        <v>1.6703347893747278E-3</v>
      </c>
      <c r="CM98" s="253">
        <f t="shared" si="658"/>
        <v>1.6675306723124006E-3</v>
      </c>
      <c r="CN98" s="253">
        <f t="shared" si="658"/>
        <v>1.6647312627332544E-3</v>
      </c>
      <c r="CO98" s="253">
        <f t="shared" si="658"/>
        <v>1.6619365527339447E-3</v>
      </c>
      <c r="CP98" s="253">
        <f t="shared" si="658"/>
        <v>1.6591465344254486E-3</v>
      </c>
      <c r="CQ98" s="253">
        <f t="shared" si="658"/>
        <v>1.6563611999310668E-3</v>
      </c>
      <c r="CR98" s="253">
        <f t="shared" si="658"/>
        <v>1.6535805413879778E-3</v>
      </c>
      <c r="CS98" s="253">
        <f t="shared" si="658"/>
        <v>1.6508045509462388E-3</v>
      </c>
      <c r="CT98" s="253">
        <f t="shared" si="658"/>
        <v>1.6480332207691184E-3</v>
      </c>
      <c r="CU98" s="253">
        <f t="shared" si="530"/>
        <v>1.6913398796917223E-3</v>
      </c>
      <c r="CV98" s="253">
        <f t="shared" ref="CV98:DF98" si="659">1-(1-$K46)^(CV$55/12)-(1-(1-$K46)^(CU$55/12))</f>
        <v>1.688479249103092E-3</v>
      </c>
      <c r="CW98" s="253">
        <f t="shared" si="659"/>
        <v>1.6856234568130013E-3</v>
      </c>
      <c r="CX98" s="253">
        <f t="shared" si="659"/>
        <v>1.6827724946384404E-3</v>
      </c>
      <c r="CY98" s="253">
        <f t="shared" si="659"/>
        <v>1.679926354409722E-3</v>
      </c>
      <c r="CZ98" s="253">
        <f t="shared" si="659"/>
        <v>1.6770850279715921E-3</v>
      </c>
      <c r="DA98" s="253">
        <f t="shared" si="659"/>
        <v>1.67424850718223E-3</v>
      </c>
      <c r="DB98" s="253">
        <f t="shared" si="659"/>
        <v>1.6714167839134708E-3</v>
      </c>
      <c r="DC98" s="253">
        <f t="shared" si="659"/>
        <v>1.6685898500511387E-3</v>
      </c>
      <c r="DD98" s="253">
        <f t="shared" si="659"/>
        <v>1.6657676974950464E-3</v>
      </c>
      <c r="DE98" s="253">
        <f t="shared" si="659"/>
        <v>1.6629503181578853E-3</v>
      </c>
      <c r="DF98" s="253">
        <f t="shared" si="659"/>
        <v>1.6601377039668908E-3</v>
      </c>
      <c r="DG98" s="253">
        <f t="shared" si="532"/>
        <v>1.6870336247661877E-3</v>
      </c>
      <c r="DH98" s="253">
        <f t="shared" ref="DH98:DR98" si="660">1-(1-$L46)^(DH$55/12)-(1-(1-$L46)^(DG$55/12))</f>
        <v>1.6841875423151409E-3</v>
      </c>
      <c r="DI98" s="253">
        <f t="shared" si="660"/>
        <v>1.6813462613008978E-3</v>
      </c>
      <c r="DJ98" s="253">
        <f t="shared" si="660"/>
        <v>1.6785097736230492E-3</v>
      </c>
      <c r="DK98" s="253">
        <f t="shared" si="660"/>
        <v>1.6756780711956187E-3</v>
      </c>
      <c r="DL98" s="253">
        <f t="shared" si="660"/>
        <v>1.6728511459450646E-3</v>
      </c>
      <c r="DM98" s="253">
        <f t="shared" si="660"/>
        <v>1.6700289898127219E-3</v>
      </c>
      <c r="DN98" s="253">
        <f t="shared" si="660"/>
        <v>1.6672115947525823E-3</v>
      </c>
      <c r="DO98" s="253">
        <f t="shared" si="660"/>
        <v>1.6643989527326264E-3</v>
      </c>
      <c r="DP98" s="253">
        <f t="shared" si="660"/>
        <v>1.6615910557343794E-3</v>
      </c>
      <c r="DQ98" s="253">
        <f t="shared" si="660"/>
        <v>1.6587878957526891E-3</v>
      </c>
      <c r="DR98" s="253">
        <f t="shared" si="660"/>
        <v>1.6559894647961704E-3</v>
      </c>
      <c r="DS98" s="253">
        <f t="shared" si="534"/>
        <v>1.6691696473100093E-3</v>
      </c>
      <c r="DT98" s="260">
        <f t="shared" ref="DT98:ED98" si="661">1-(1-$M46)^(DT$55/12)-(1-(1-$M46)^(DS$55/12))</f>
        <v>1.6663835199984822E-3</v>
      </c>
      <c r="DU98" s="260">
        <f t="shared" si="661"/>
        <v>1.6636020432061471E-3</v>
      </c>
      <c r="DV98" s="260">
        <f t="shared" si="661"/>
        <v>1.6608252091704356E-3</v>
      </c>
      <c r="DW98" s="260">
        <f t="shared" si="661"/>
        <v>1.65805301014188E-3</v>
      </c>
      <c r="DX98" s="260">
        <f t="shared" si="661"/>
        <v>1.655285438383558E-3</v>
      </c>
      <c r="DY98" s="260">
        <f t="shared" si="661"/>
        <v>1.6525224861723142E-3</v>
      </c>
      <c r="DZ98" s="260">
        <f t="shared" si="661"/>
        <v>1.6497641457968726E-3</v>
      </c>
      <c r="EA98" s="260">
        <f t="shared" si="661"/>
        <v>1.6470104095593907E-3</v>
      </c>
      <c r="EB98" s="260">
        <f t="shared" si="661"/>
        <v>1.6442612697750159E-3</v>
      </c>
      <c r="EC98" s="260">
        <f t="shared" si="661"/>
        <v>1.6415167187713298E-3</v>
      </c>
      <c r="ED98" s="260">
        <f t="shared" si="661"/>
        <v>1.6387767488886817E-3</v>
      </c>
      <c r="EE98" s="253">
        <f t="shared" si="506"/>
        <v>1.6406875802915666E-3</v>
      </c>
      <c r="EF98" s="253">
        <f t="shared" si="570"/>
        <v>1.6379957245553634E-3</v>
      </c>
      <c r="EG98" s="253">
        <f t="shared" si="552"/>
        <v>1.6353082853136636E-3</v>
      </c>
      <c r="EH98" s="253">
        <f t="shared" si="552"/>
        <v>1.6326252553199305E-3</v>
      </c>
      <c r="EI98" s="253">
        <f t="shared" si="552"/>
        <v>1.629946627340173E-3</v>
      </c>
      <c r="EJ98" s="253">
        <f t="shared" si="552"/>
        <v>1.6272723941522793E-3</v>
      </c>
      <c r="EK98" s="253">
        <f t="shared" si="552"/>
        <v>1.6246025485453508E-3</v>
      </c>
      <c r="EL98" s="253">
        <f t="shared" si="552"/>
        <v>1.6219370833211455E-3</v>
      </c>
      <c r="EM98" s="253">
        <f t="shared" si="552"/>
        <v>1.6192759912924126E-3</v>
      </c>
      <c r="EN98" s="253">
        <f t="shared" si="552"/>
        <v>1.6166192652845579E-3</v>
      </c>
      <c r="EO98" s="253">
        <f t="shared" si="552"/>
        <v>1.6139668981338673E-3</v>
      </c>
      <c r="EP98" s="253">
        <f t="shared" si="552"/>
        <v>1.6113188826890612E-3</v>
      </c>
      <c r="EQ98" s="253">
        <f t="shared" si="508"/>
        <v>1.6041288976451629E-3</v>
      </c>
      <c r="ER98" s="253">
        <f t="shared" si="571"/>
        <v>1.601555668124921E-3</v>
      </c>
      <c r="ES98" s="253">
        <f t="shared" si="554"/>
        <v>1.5989865663965652E-3</v>
      </c>
      <c r="ET98" s="253">
        <f t="shared" si="554"/>
        <v>1.5964215858383923E-3</v>
      </c>
      <c r="EU98" s="253">
        <f t="shared" si="554"/>
        <v>1.5938607198396904E-3</v>
      </c>
      <c r="EV98" s="253">
        <f t="shared" si="554"/>
        <v>1.5913039618001834E-3</v>
      </c>
      <c r="EW98" s="253">
        <f t="shared" si="554"/>
        <v>1.5887513051301427E-3</v>
      </c>
      <c r="EX98" s="253">
        <f t="shared" si="554"/>
        <v>1.5862027432504977E-3</v>
      </c>
      <c r="EY98" s="253">
        <f t="shared" si="554"/>
        <v>1.5836582695923918E-3</v>
      </c>
      <c r="EZ98" s="253">
        <f t="shared" si="554"/>
        <v>1.5811178775981816E-3</v>
      </c>
      <c r="FA98" s="253">
        <f t="shared" si="554"/>
        <v>1.5785815607202158E-3</v>
      </c>
      <c r="FB98" s="253">
        <f t="shared" si="554"/>
        <v>1.5760493124212793E-3</v>
      </c>
      <c r="FC98" s="253">
        <f t="shared" si="510"/>
        <v>1.5616449324755699E-3</v>
      </c>
      <c r="FD98" s="253">
        <f t="shared" si="572"/>
        <v>1.5592061975805427E-3</v>
      </c>
      <c r="FE98" s="253">
        <f t="shared" si="556"/>
        <v>1.5567712711233028E-3</v>
      </c>
      <c r="FF98" s="253">
        <f t="shared" si="556"/>
        <v>1.5543401471567186E-3</v>
      </c>
      <c r="FG98" s="253">
        <f t="shared" si="556"/>
        <v>1.5519128197426513E-3</v>
      </c>
      <c r="FH98" s="253">
        <f t="shared" si="556"/>
        <v>1.5494892829520657E-3</v>
      </c>
      <c r="FI98" s="253">
        <f t="shared" si="556"/>
        <v>1.5470695308653637E-3</v>
      </c>
      <c r="FJ98" s="253">
        <f t="shared" si="556"/>
        <v>1.5446535575722731E-3</v>
      </c>
      <c r="FK98" s="253">
        <f t="shared" si="556"/>
        <v>1.5422413571717364E-3</v>
      </c>
      <c r="FL98" s="253">
        <f t="shared" si="556"/>
        <v>1.539832923771578E-3</v>
      </c>
      <c r="FM98" s="253">
        <f t="shared" si="556"/>
        <v>1.5374282514893922E-3</v>
      </c>
      <c r="FN98" s="253">
        <f t="shared" si="556"/>
        <v>1.5350273344513221E-3</v>
      </c>
      <c r="FO98" s="253">
        <f t="shared" si="512"/>
        <v>1.5150242781007961E-3</v>
      </c>
      <c r="FP98" s="253">
        <f t="shared" si="573"/>
        <v>1.5127289795375809E-3</v>
      </c>
      <c r="FQ98" s="253">
        <f t="shared" si="558"/>
        <v>1.5104371584073739E-3</v>
      </c>
      <c r="FR98" s="253">
        <f t="shared" si="558"/>
        <v>1.5081488094418338E-3</v>
      </c>
      <c r="FS98" s="253">
        <f t="shared" si="558"/>
        <v>1.5058639273805019E-3</v>
      </c>
      <c r="FT98" s="253">
        <f t="shared" si="558"/>
        <v>1.503582506971135E-3</v>
      </c>
      <c r="FU98" s="253">
        <f t="shared" si="558"/>
        <v>1.5013045429688177E-3</v>
      </c>
      <c r="FV98" s="253">
        <f t="shared" si="558"/>
        <v>1.4990300301374049E-3</v>
      </c>
      <c r="FW98" s="253">
        <f t="shared" si="558"/>
        <v>1.4967589632481904E-3</v>
      </c>
      <c r="FX98" s="253">
        <f t="shared" si="558"/>
        <v>1.4944913370804613E-3</v>
      </c>
      <c r="FY98" s="253">
        <f t="shared" si="558"/>
        <v>1.4922271464212766E-3</v>
      </c>
      <c r="FZ98" s="253">
        <f t="shared" si="558"/>
        <v>1.4899663860660217E-3</v>
      </c>
    </row>
    <row r="99" spans="2:182" x14ac:dyDescent="0.2">
      <c r="B99" s="245" t="s">
        <v>569</v>
      </c>
      <c r="C99" s="259">
        <f t="shared" si="514"/>
        <v>8.3553607954445219E-4</v>
      </c>
      <c r="D99" s="259">
        <f t="shared" ref="D99:N99" si="662">1-(1-$C47)^(D$56/12)-(1-(1-$C47)^(C$56/12))</f>
        <v>8.3483795900418656E-4</v>
      </c>
      <c r="E99" s="259">
        <f t="shared" si="662"/>
        <v>8.3414042176888081E-4</v>
      </c>
      <c r="F99" s="259">
        <f t="shared" si="662"/>
        <v>8.3344346735103603E-4</v>
      </c>
      <c r="G99" s="259">
        <f t="shared" si="662"/>
        <v>8.3274709526393043E-4</v>
      </c>
      <c r="H99" s="259">
        <f t="shared" si="662"/>
        <v>8.3205130502062019E-4</v>
      </c>
      <c r="I99" s="259">
        <f t="shared" si="662"/>
        <v>8.313560961351607E-4</v>
      </c>
      <c r="J99" s="259">
        <f t="shared" si="662"/>
        <v>8.3066146812205144E-4</v>
      </c>
      <c r="K99" s="259">
        <f t="shared" si="662"/>
        <v>8.299674204954588E-4</v>
      </c>
      <c r="L99" s="259">
        <f t="shared" si="662"/>
        <v>8.2927395277077043E-4</v>
      </c>
      <c r="M99" s="259">
        <f t="shared" si="662"/>
        <v>8.2858106446348501E-4</v>
      </c>
      <c r="N99" s="259">
        <f t="shared" si="662"/>
        <v>8.2788875508921222E-4</v>
      </c>
      <c r="O99" s="259">
        <f t="shared" si="516"/>
        <v>1.0532678540956519E-3</v>
      </c>
      <c r="P99" s="253">
        <f t="shared" ref="P99:Z99" si="663">1-(1-$D47)^(P$55/12)-(1-(1-$D47)^(O$55/12))</f>
        <v>1.0521584809231044E-3</v>
      </c>
      <c r="Q99" s="253">
        <f t="shared" si="663"/>
        <v>1.0510502762177687E-3</v>
      </c>
      <c r="R99" s="253">
        <f t="shared" si="663"/>
        <v>1.0499432387487406E-3</v>
      </c>
      <c r="S99" s="253">
        <f t="shared" si="663"/>
        <v>1.0488373672868923E-3</v>
      </c>
      <c r="T99" s="253">
        <f t="shared" si="663"/>
        <v>1.0477326606036508E-3</v>
      </c>
      <c r="U99" s="253">
        <f t="shared" si="663"/>
        <v>1.0466291174725528E-3</v>
      </c>
      <c r="V99" s="253">
        <f t="shared" si="663"/>
        <v>1.0455267366679122E-3</v>
      </c>
      <c r="W99" s="253">
        <f t="shared" si="663"/>
        <v>1.0444255169655969E-3</v>
      </c>
      <c r="X99" s="253">
        <f t="shared" si="663"/>
        <v>1.0433254571426964E-3</v>
      </c>
      <c r="Y99" s="253">
        <f t="shared" si="663"/>
        <v>1.0422265559771882E-3</v>
      </c>
      <c r="Z99" s="253">
        <f t="shared" si="663"/>
        <v>1.0411288122491591E-3</v>
      </c>
      <c r="AA99" s="253">
        <f t="shared" si="518"/>
        <v>1.2372804036250296E-3</v>
      </c>
      <c r="AB99" s="253">
        <f t="shared" ref="AB99:AL99" si="664">1-(1-$E47)^(AB$55/12)-(1-(1-$E47)^(AA$55/12))</f>
        <v>1.2357495408279462E-3</v>
      </c>
      <c r="AC99" s="253">
        <f t="shared" si="664"/>
        <v>1.2342205721371791E-3</v>
      </c>
      <c r="AD99" s="253">
        <f t="shared" si="664"/>
        <v>1.2326934952096025E-3</v>
      </c>
      <c r="AE99" s="253">
        <f t="shared" si="664"/>
        <v>1.2311683077042002E-3</v>
      </c>
      <c r="AF99" s="253">
        <f t="shared" si="664"/>
        <v>1.2296450072836196E-3</v>
      </c>
      <c r="AG99" s="253">
        <f t="shared" si="664"/>
        <v>1.2281235916126176E-3</v>
      </c>
      <c r="AH99" s="253">
        <f t="shared" si="664"/>
        <v>1.2266040583596149E-3</v>
      </c>
      <c r="AI99" s="253">
        <f t="shared" si="664"/>
        <v>1.2250864051950305E-3</v>
      </c>
      <c r="AJ99" s="253">
        <f t="shared" si="664"/>
        <v>1.2235706297932802E-3</v>
      </c>
      <c r="AK99" s="253">
        <f t="shared" si="664"/>
        <v>1.2220567298304452E-3</v>
      </c>
      <c r="AL99" s="253">
        <f t="shared" si="664"/>
        <v>1.2205447029866034E-3</v>
      </c>
      <c r="AM99" s="253">
        <f t="shared" si="520"/>
        <v>1.3869685579138702E-3</v>
      </c>
      <c r="AN99" s="253">
        <f t="shared" ref="AN99:AX99" si="665">1-(1-$F47)^(AN$55/12)-(1-(1-$F47)^(AM$55/12))</f>
        <v>1.3850448761333345E-3</v>
      </c>
      <c r="AO99" s="253">
        <f t="shared" si="665"/>
        <v>1.3831238624387732E-3</v>
      </c>
      <c r="AP99" s="253">
        <f t="shared" si="665"/>
        <v>1.3812055131298129E-3</v>
      </c>
      <c r="AQ99" s="253">
        <f t="shared" si="665"/>
        <v>1.3792898245111873E-3</v>
      </c>
      <c r="AR99" s="253">
        <f t="shared" si="665"/>
        <v>1.3773767928922931E-3</v>
      </c>
      <c r="AS99" s="253">
        <f t="shared" si="665"/>
        <v>1.375466414588189E-3</v>
      </c>
      <c r="AT99" s="253">
        <f t="shared" si="665"/>
        <v>1.3735586859185966E-3</v>
      </c>
      <c r="AU99" s="253">
        <f t="shared" si="665"/>
        <v>1.3716536032087889E-3</v>
      </c>
      <c r="AV99" s="253">
        <f t="shared" si="665"/>
        <v>1.3697511627889236E-3</v>
      </c>
      <c r="AW99" s="253">
        <f t="shared" si="665"/>
        <v>1.3678513609938214E-3</v>
      </c>
      <c r="AX99" s="253">
        <f t="shared" si="665"/>
        <v>1.3659541941642983E-3</v>
      </c>
      <c r="AY99" s="253">
        <f t="shared" si="522"/>
        <v>1.5032590580780214E-3</v>
      </c>
      <c r="AZ99" s="253">
        <f t="shared" ref="AZ99:BJ99" si="666">1-(1-$G47)^(AZ$55/12)-(1-(1-$G47)^(AY$55/12))</f>
        <v>1.5009992702824659E-3</v>
      </c>
      <c r="BA99" s="253">
        <f t="shared" si="666"/>
        <v>1.4987428795331104E-3</v>
      </c>
      <c r="BB99" s="253">
        <f t="shared" si="666"/>
        <v>1.4964898807238169E-3</v>
      </c>
      <c r="BC99" s="253">
        <f t="shared" si="666"/>
        <v>1.4942402687552203E-3</v>
      </c>
      <c r="BD99" s="253">
        <f t="shared" si="666"/>
        <v>1.4919940385362818E-3</v>
      </c>
      <c r="BE99" s="253">
        <f t="shared" si="666"/>
        <v>1.4897511849832901E-3</v>
      </c>
      <c r="BF99" s="253">
        <f t="shared" si="666"/>
        <v>1.4875117030200835E-3</v>
      </c>
      <c r="BG99" s="253">
        <f t="shared" si="666"/>
        <v>1.485275587578605E-3</v>
      </c>
      <c r="BH99" s="253">
        <f t="shared" si="666"/>
        <v>1.4830428335979029E-3</v>
      </c>
      <c r="BI99" s="253">
        <f t="shared" si="666"/>
        <v>1.4808134360246861E-3</v>
      </c>
      <c r="BJ99" s="253">
        <f t="shared" si="666"/>
        <v>1.478587389813657E-3</v>
      </c>
      <c r="BK99" s="253">
        <f t="shared" si="524"/>
        <v>1.5884447379801436E-3</v>
      </c>
      <c r="BL99" s="253">
        <f t="shared" ref="BL99:BV99" si="667">1-(1-$H47)^(BL$55/12)-(1-(1-$H47)^(BK$55/12))</f>
        <v>1.5859215812945582E-3</v>
      </c>
      <c r="BM99" s="253">
        <f t="shared" si="667"/>
        <v>1.5834024325039886E-3</v>
      </c>
      <c r="BN99" s="253">
        <f t="shared" si="667"/>
        <v>1.580887285241861E-3</v>
      </c>
      <c r="BO99" s="253">
        <f t="shared" si="667"/>
        <v>1.5783761331523705E-3</v>
      </c>
      <c r="BP99" s="253">
        <f t="shared" si="667"/>
        <v>1.5758689698890382E-3</v>
      </c>
      <c r="BQ99" s="253">
        <f t="shared" si="667"/>
        <v>1.5733657891160435E-3</v>
      </c>
      <c r="BR99" s="253">
        <f t="shared" si="667"/>
        <v>1.5708665845074465E-3</v>
      </c>
      <c r="BS99" s="253">
        <f t="shared" si="667"/>
        <v>1.5683713497471885E-3</v>
      </c>
      <c r="BT99" s="253">
        <f t="shared" si="667"/>
        <v>1.5658800785295357E-3</v>
      </c>
      <c r="BU99" s="253">
        <f t="shared" si="667"/>
        <v>1.5633927645585244E-3</v>
      </c>
      <c r="BV99" s="253">
        <f t="shared" si="667"/>
        <v>1.5609094015481828E-3</v>
      </c>
      <c r="BW99" s="253">
        <f t="shared" si="526"/>
        <v>1.645729965676801E-3</v>
      </c>
      <c r="BX99" s="253">
        <f t="shared" ref="BX99:CH99" si="668">1-(1-$I47)^(BX$55/12)-(1-(1-$I47)^(BW$55/12))</f>
        <v>1.643021538556777E-3</v>
      </c>
      <c r="BY99" s="253">
        <f t="shared" si="668"/>
        <v>1.6403175687765836E-3</v>
      </c>
      <c r="BZ99" s="253">
        <f t="shared" si="668"/>
        <v>1.6376180490004222E-3</v>
      </c>
      <c r="CA99" s="253">
        <f t="shared" si="668"/>
        <v>1.6349229719048175E-3</v>
      </c>
      <c r="CB99" s="253">
        <f t="shared" si="668"/>
        <v>1.6322323301783959E-3</v>
      </c>
      <c r="CC99" s="253">
        <f t="shared" si="668"/>
        <v>1.6295461165216629E-3</v>
      </c>
      <c r="CD99" s="253">
        <f t="shared" si="668"/>
        <v>1.6268643236473368E-3</v>
      </c>
      <c r="CE99" s="253">
        <f t="shared" si="668"/>
        <v>1.6241869442796819E-3</v>
      </c>
      <c r="CF99" s="253">
        <f t="shared" si="668"/>
        <v>1.6215139711557303E-3</v>
      </c>
      <c r="CG99" s="253">
        <f t="shared" si="668"/>
        <v>1.6188453970236161E-3</v>
      </c>
      <c r="CH99" s="253">
        <f t="shared" si="668"/>
        <v>1.6161812146439081E-3</v>
      </c>
      <c r="CI99" s="253">
        <f t="shared" si="528"/>
        <v>1.6787754646864217E-3</v>
      </c>
      <c r="CJ99" s="253">
        <f t="shared" ref="CJ99:CT99" si="669">1-(1-$J47)^(CJ$55/12)-(1-(1-$J47)^(CI$55/12))</f>
        <v>1.6759571776255866E-3</v>
      </c>
      <c r="CK99" s="253">
        <f t="shared" si="669"/>
        <v>1.6731436218359041E-3</v>
      </c>
      <c r="CL99" s="253">
        <f t="shared" si="669"/>
        <v>1.6703347893747278E-3</v>
      </c>
      <c r="CM99" s="253">
        <f t="shared" si="669"/>
        <v>1.6675306723124006E-3</v>
      </c>
      <c r="CN99" s="253">
        <f t="shared" si="669"/>
        <v>1.6647312627332544E-3</v>
      </c>
      <c r="CO99" s="253">
        <f t="shared" si="669"/>
        <v>1.6619365527339447E-3</v>
      </c>
      <c r="CP99" s="253">
        <f t="shared" si="669"/>
        <v>1.6591465344254486E-3</v>
      </c>
      <c r="CQ99" s="253">
        <f t="shared" si="669"/>
        <v>1.6563611999310668E-3</v>
      </c>
      <c r="CR99" s="253">
        <f t="shared" si="669"/>
        <v>1.6535805413879778E-3</v>
      </c>
      <c r="CS99" s="253">
        <f t="shared" si="669"/>
        <v>1.6508045509462388E-3</v>
      </c>
      <c r="CT99" s="253">
        <f t="shared" si="669"/>
        <v>1.6480332207691184E-3</v>
      </c>
      <c r="CU99" s="253">
        <f t="shared" si="530"/>
        <v>1.6913398796917223E-3</v>
      </c>
      <c r="CV99" s="253">
        <f t="shared" ref="CV99:DF99" si="670">1-(1-$K47)^(CV$55/12)-(1-(1-$K47)^(CU$55/12))</f>
        <v>1.688479249103092E-3</v>
      </c>
      <c r="CW99" s="253">
        <f t="shared" si="670"/>
        <v>1.6856234568130013E-3</v>
      </c>
      <c r="CX99" s="253">
        <f t="shared" si="670"/>
        <v>1.6827724946384404E-3</v>
      </c>
      <c r="CY99" s="253">
        <f t="shared" si="670"/>
        <v>1.679926354409722E-3</v>
      </c>
      <c r="CZ99" s="253">
        <f t="shared" si="670"/>
        <v>1.6770850279715921E-3</v>
      </c>
      <c r="DA99" s="253">
        <f t="shared" si="670"/>
        <v>1.67424850718223E-3</v>
      </c>
      <c r="DB99" s="253">
        <f t="shared" si="670"/>
        <v>1.6714167839134708E-3</v>
      </c>
      <c r="DC99" s="253">
        <f t="shared" si="670"/>
        <v>1.6685898500511387E-3</v>
      </c>
      <c r="DD99" s="253">
        <f t="shared" si="670"/>
        <v>1.6657676974950464E-3</v>
      </c>
      <c r="DE99" s="253">
        <f t="shared" si="670"/>
        <v>1.6629503181578853E-3</v>
      </c>
      <c r="DF99" s="253">
        <f t="shared" si="670"/>
        <v>1.6601377039668908E-3</v>
      </c>
      <c r="DG99" s="253">
        <f t="shared" si="532"/>
        <v>1.6870336247661877E-3</v>
      </c>
      <c r="DH99" s="253">
        <f t="shared" ref="DH99:DR99" si="671">1-(1-$L47)^(DH$55/12)-(1-(1-$L47)^(DG$55/12))</f>
        <v>1.6841875423151409E-3</v>
      </c>
      <c r="DI99" s="253">
        <f t="shared" si="671"/>
        <v>1.6813462613008978E-3</v>
      </c>
      <c r="DJ99" s="253">
        <f t="shared" si="671"/>
        <v>1.6785097736230492E-3</v>
      </c>
      <c r="DK99" s="253">
        <f t="shared" si="671"/>
        <v>1.6756780711956187E-3</v>
      </c>
      <c r="DL99" s="253">
        <f t="shared" si="671"/>
        <v>1.6728511459450646E-3</v>
      </c>
      <c r="DM99" s="253">
        <f t="shared" si="671"/>
        <v>1.6700289898127219E-3</v>
      </c>
      <c r="DN99" s="253">
        <f t="shared" si="671"/>
        <v>1.6672115947525823E-3</v>
      </c>
      <c r="DO99" s="253">
        <f t="shared" si="671"/>
        <v>1.6643989527326264E-3</v>
      </c>
      <c r="DP99" s="253">
        <f t="shared" si="671"/>
        <v>1.6615910557343794E-3</v>
      </c>
      <c r="DQ99" s="253">
        <f t="shared" si="671"/>
        <v>1.6587878957526891E-3</v>
      </c>
      <c r="DR99" s="253">
        <f t="shared" si="671"/>
        <v>1.6559894647961704E-3</v>
      </c>
      <c r="DS99" s="253">
        <f t="shared" si="534"/>
        <v>1.6691696473100093E-3</v>
      </c>
      <c r="DT99" s="260">
        <f t="shared" ref="DT99:ED99" si="672">1-(1-$M47)^(DT$55/12)-(1-(1-$M47)^(DS$55/12))</f>
        <v>1.6663835199984822E-3</v>
      </c>
      <c r="DU99" s="260">
        <f t="shared" si="672"/>
        <v>1.6636020432061471E-3</v>
      </c>
      <c r="DV99" s="260">
        <f t="shared" si="672"/>
        <v>1.6608252091704356E-3</v>
      </c>
      <c r="DW99" s="260">
        <f t="shared" si="672"/>
        <v>1.65805301014188E-3</v>
      </c>
      <c r="DX99" s="260">
        <f t="shared" si="672"/>
        <v>1.655285438383558E-3</v>
      </c>
      <c r="DY99" s="260">
        <f t="shared" si="672"/>
        <v>1.6525224861723142E-3</v>
      </c>
      <c r="DZ99" s="260">
        <f t="shared" si="672"/>
        <v>1.6497641457968726E-3</v>
      </c>
      <c r="EA99" s="260">
        <f t="shared" si="672"/>
        <v>1.6470104095593907E-3</v>
      </c>
      <c r="EB99" s="260">
        <f t="shared" si="672"/>
        <v>1.6442612697750159E-3</v>
      </c>
      <c r="EC99" s="260">
        <f t="shared" si="672"/>
        <v>1.6415167187713298E-3</v>
      </c>
      <c r="ED99" s="260">
        <f t="shared" si="672"/>
        <v>1.6387767488886817E-3</v>
      </c>
      <c r="EE99" s="253">
        <f t="shared" si="506"/>
        <v>1.6406875802915666E-3</v>
      </c>
      <c r="EF99" s="253">
        <f t="shared" si="570"/>
        <v>1.6379957245553634E-3</v>
      </c>
      <c r="EG99" s="253">
        <f t="shared" si="552"/>
        <v>1.6353082853136636E-3</v>
      </c>
      <c r="EH99" s="253">
        <f t="shared" si="552"/>
        <v>1.6326252553199305E-3</v>
      </c>
      <c r="EI99" s="253">
        <f t="shared" si="552"/>
        <v>1.629946627340173E-3</v>
      </c>
      <c r="EJ99" s="253">
        <f t="shared" si="552"/>
        <v>1.6272723941522793E-3</v>
      </c>
      <c r="EK99" s="253">
        <f t="shared" si="552"/>
        <v>1.6246025485453508E-3</v>
      </c>
      <c r="EL99" s="253">
        <f t="shared" si="552"/>
        <v>1.6219370833211455E-3</v>
      </c>
      <c r="EM99" s="253">
        <f t="shared" si="552"/>
        <v>1.6192759912924126E-3</v>
      </c>
      <c r="EN99" s="253">
        <f t="shared" si="552"/>
        <v>1.6166192652845579E-3</v>
      </c>
      <c r="EO99" s="253">
        <f t="shared" si="552"/>
        <v>1.6139668981338673E-3</v>
      </c>
      <c r="EP99" s="253">
        <f t="shared" si="552"/>
        <v>1.6113188826890612E-3</v>
      </c>
      <c r="EQ99" s="253">
        <f t="shared" si="508"/>
        <v>1.6041288976451629E-3</v>
      </c>
      <c r="ER99" s="253">
        <f t="shared" si="571"/>
        <v>1.601555668124921E-3</v>
      </c>
      <c r="ES99" s="253">
        <f t="shared" si="554"/>
        <v>1.5989865663965652E-3</v>
      </c>
      <c r="ET99" s="253">
        <f t="shared" si="554"/>
        <v>1.5964215858383923E-3</v>
      </c>
      <c r="EU99" s="253">
        <f t="shared" si="554"/>
        <v>1.5938607198396904E-3</v>
      </c>
      <c r="EV99" s="253">
        <f t="shared" si="554"/>
        <v>1.5913039618001834E-3</v>
      </c>
      <c r="EW99" s="253">
        <f t="shared" si="554"/>
        <v>1.5887513051301427E-3</v>
      </c>
      <c r="EX99" s="253">
        <f t="shared" si="554"/>
        <v>1.5862027432504977E-3</v>
      </c>
      <c r="EY99" s="253">
        <f t="shared" si="554"/>
        <v>1.5836582695923918E-3</v>
      </c>
      <c r="EZ99" s="253">
        <f t="shared" si="554"/>
        <v>1.5811178775981816E-3</v>
      </c>
      <c r="FA99" s="253">
        <f t="shared" si="554"/>
        <v>1.5785815607202158E-3</v>
      </c>
      <c r="FB99" s="253">
        <f t="shared" si="554"/>
        <v>1.5760493124212793E-3</v>
      </c>
      <c r="FC99" s="253">
        <f t="shared" si="510"/>
        <v>1.5616449324755699E-3</v>
      </c>
      <c r="FD99" s="253">
        <f t="shared" si="572"/>
        <v>1.5592061975805427E-3</v>
      </c>
      <c r="FE99" s="253">
        <f t="shared" si="556"/>
        <v>1.5567712711233028E-3</v>
      </c>
      <c r="FF99" s="253">
        <f t="shared" si="556"/>
        <v>1.5543401471567186E-3</v>
      </c>
      <c r="FG99" s="253">
        <f t="shared" si="556"/>
        <v>1.5519128197426513E-3</v>
      </c>
      <c r="FH99" s="253">
        <f t="shared" si="556"/>
        <v>1.5494892829520657E-3</v>
      </c>
      <c r="FI99" s="253">
        <f t="shared" si="556"/>
        <v>1.5470695308653637E-3</v>
      </c>
      <c r="FJ99" s="253">
        <f t="shared" si="556"/>
        <v>1.5446535575722731E-3</v>
      </c>
      <c r="FK99" s="253">
        <f t="shared" si="556"/>
        <v>1.5422413571717364E-3</v>
      </c>
      <c r="FL99" s="253">
        <f t="shared" si="556"/>
        <v>1.539832923771578E-3</v>
      </c>
      <c r="FM99" s="253">
        <f t="shared" si="556"/>
        <v>1.5374282514893922E-3</v>
      </c>
      <c r="FN99" s="253">
        <f t="shared" si="556"/>
        <v>1.5350273344513221E-3</v>
      </c>
      <c r="FO99" s="253">
        <f t="shared" si="512"/>
        <v>1.5150242781007961E-3</v>
      </c>
      <c r="FP99" s="253">
        <f t="shared" si="573"/>
        <v>1.5127289795375809E-3</v>
      </c>
      <c r="FQ99" s="253">
        <f t="shared" si="558"/>
        <v>1.5104371584073739E-3</v>
      </c>
      <c r="FR99" s="253">
        <f t="shared" si="558"/>
        <v>1.5081488094418338E-3</v>
      </c>
      <c r="FS99" s="253">
        <f t="shared" si="558"/>
        <v>1.5058639273805019E-3</v>
      </c>
      <c r="FT99" s="253">
        <f t="shared" si="558"/>
        <v>1.503582506971135E-3</v>
      </c>
      <c r="FU99" s="253">
        <f t="shared" si="558"/>
        <v>1.5013045429688177E-3</v>
      </c>
      <c r="FV99" s="253">
        <f t="shared" si="558"/>
        <v>1.4990300301374049E-3</v>
      </c>
      <c r="FW99" s="253">
        <f t="shared" si="558"/>
        <v>1.4967589632481904E-3</v>
      </c>
      <c r="FX99" s="253">
        <f t="shared" si="558"/>
        <v>1.4944913370804613E-3</v>
      </c>
      <c r="FY99" s="253">
        <f t="shared" si="558"/>
        <v>1.4922271464212766E-3</v>
      </c>
      <c r="FZ99" s="253">
        <f t="shared" si="558"/>
        <v>1.4899663860660217E-3</v>
      </c>
    </row>
    <row r="100" spans="2:182" x14ac:dyDescent="0.2">
      <c r="B100" s="245" t="s">
        <v>570</v>
      </c>
      <c r="C100" s="259">
        <f t="shared" si="514"/>
        <v>3.2374192046893402E-3</v>
      </c>
      <c r="D100" s="259">
        <f t="shared" ref="D100:N100" si="673">1-(1-$C48)^(D$56/12)-(1-(1-$C48)^(C$56/12))</f>
        <v>3.2269383215823844E-3</v>
      </c>
      <c r="E100" s="259">
        <f t="shared" si="673"/>
        <v>3.2164913694877617E-3</v>
      </c>
      <c r="F100" s="259">
        <f t="shared" si="673"/>
        <v>3.2060782385564535E-3</v>
      </c>
      <c r="G100" s="259">
        <f t="shared" si="673"/>
        <v>3.1956988192952673E-3</v>
      </c>
      <c r="H100" s="259">
        <f t="shared" si="673"/>
        <v>3.1853530025651722E-3</v>
      </c>
      <c r="I100" s="259">
        <f t="shared" si="673"/>
        <v>3.1750406795810759E-3</v>
      </c>
      <c r="J100" s="259">
        <f t="shared" si="673"/>
        <v>3.1647617419092722E-3</v>
      </c>
      <c r="K100" s="259">
        <f t="shared" si="673"/>
        <v>3.1545160814677731E-3</v>
      </c>
      <c r="L100" s="259">
        <f t="shared" si="673"/>
        <v>3.144303590524089E-3</v>
      </c>
      <c r="M100" s="259">
        <f t="shared" si="673"/>
        <v>3.1341241616947846E-3</v>
      </c>
      <c r="N100" s="259">
        <f t="shared" si="673"/>
        <v>3.123977687943813E-3</v>
      </c>
      <c r="O100" s="259">
        <f t="shared" si="516"/>
        <v>3.4938875779610967E-3</v>
      </c>
      <c r="P100" s="253">
        <f t="shared" ref="P100:Z100" si="674">1-(1-$D48)^(P$55/12)-(1-(1-$D48)^(O$55/12))</f>
        <v>3.4816803275538044E-3</v>
      </c>
      <c r="Q100" s="253">
        <f t="shared" si="674"/>
        <v>3.469515727906769E-3</v>
      </c>
      <c r="R100" s="253">
        <f t="shared" si="674"/>
        <v>3.4573936300036356E-3</v>
      </c>
      <c r="S100" s="253">
        <f t="shared" si="674"/>
        <v>3.4453138853475229E-3</v>
      </c>
      <c r="T100" s="253">
        <f t="shared" si="674"/>
        <v>3.4332763459613558E-3</v>
      </c>
      <c r="U100" s="253">
        <f t="shared" si="674"/>
        <v>3.4212808643845349E-3</v>
      </c>
      <c r="V100" s="253">
        <f t="shared" si="674"/>
        <v>3.4093272936717156E-3</v>
      </c>
      <c r="W100" s="253">
        <f t="shared" si="674"/>
        <v>3.3974154873912532E-3</v>
      </c>
      <c r="X100" s="253">
        <f t="shared" si="674"/>
        <v>3.3855452996225388E-3</v>
      </c>
      <c r="Y100" s="253">
        <f t="shared" si="674"/>
        <v>3.3737165849556661E-3</v>
      </c>
      <c r="Z100" s="253">
        <f t="shared" si="674"/>
        <v>3.3619291984878785E-3</v>
      </c>
      <c r="AA100" s="253">
        <f t="shared" si="518"/>
        <v>3.5892712249238068E-3</v>
      </c>
      <c r="AB100" s="253">
        <f t="shared" ref="AB100:AL100" si="675">1-(1-$E48)^(AB$55/12)-(1-(1-$E48)^(AA$55/12))</f>
        <v>3.5763883569976951E-3</v>
      </c>
      <c r="AC100" s="253">
        <f t="shared" si="675"/>
        <v>3.5635517291787711E-3</v>
      </c>
      <c r="AD100" s="253">
        <f t="shared" si="675"/>
        <v>3.5507611754986845E-3</v>
      </c>
      <c r="AE100" s="253">
        <f t="shared" si="675"/>
        <v>3.538016530584942E-3</v>
      </c>
      <c r="AF100" s="253">
        <f t="shared" si="675"/>
        <v>3.5253176296583533E-3</v>
      </c>
      <c r="AG100" s="253">
        <f t="shared" si="675"/>
        <v>3.5126643085315878E-3</v>
      </c>
      <c r="AH100" s="253">
        <f t="shared" si="675"/>
        <v>3.5000564036060666E-3</v>
      </c>
      <c r="AI100" s="253">
        <f t="shared" si="675"/>
        <v>3.4874937518710736E-3</v>
      </c>
      <c r="AJ100" s="253">
        <f t="shared" si="675"/>
        <v>3.4749761909003141E-3</v>
      </c>
      <c r="AK100" s="253">
        <f t="shared" si="675"/>
        <v>3.4625035588510267E-3</v>
      </c>
      <c r="AL100" s="253">
        <f t="shared" si="675"/>
        <v>3.4500756944610966E-3</v>
      </c>
      <c r="AM100" s="253">
        <f t="shared" si="520"/>
        <v>3.5704643296311511E-3</v>
      </c>
      <c r="AN100" s="253">
        <f t="shared" ref="AN100:AX100" si="676">1-(1-$F48)^(AN$55/12)-(1-(1-$F48)^(AM$55/12))</f>
        <v>3.5577161141020497E-3</v>
      </c>
      <c r="AO100" s="253">
        <f t="shared" si="676"/>
        <v>3.545013415621634E-3</v>
      </c>
      <c r="AP100" s="253">
        <f t="shared" si="676"/>
        <v>3.5323560716730151E-3</v>
      </c>
      <c r="AQ100" s="253">
        <f t="shared" si="676"/>
        <v>3.5197439203196179E-3</v>
      </c>
      <c r="AR100" s="253">
        <f t="shared" si="676"/>
        <v>3.5071768002027381E-3</v>
      </c>
      <c r="AS100" s="253">
        <f t="shared" si="676"/>
        <v>3.4946545505398774E-3</v>
      </c>
      <c r="AT100" s="253">
        <f t="shared" si="676"/>
        <v>3.4821770111227446E-3</v>
      </c>
      <c r="AU100" s="253">
        <f t="shared" si="676"/>
        <v>3.4697440223151466E-3</v>
      </c>
      <c r="AV100" s="253">
        <f t="shared" si="676"/>
        <v>3.4573554250504346E-3</v>
      </c>
      <c r="AW100" s="253">
        <f t="shared" si="676"/>
        <v>3.4450110608305051E-3</v>
      </c>
      <c r="AX100" s="253">
        <f t="shared" si="676"/>
        <v>3.4327107717225802E-3</v>
      </c>
      <c r="AY100" s="253">
        <f t="shared" si="522"/>
        <v>3.4749428173809216E-3</v>
      </c>
      <c r="AZ100" s="253">
        <f t="shared" ref="AZ100:BJ100" si="677">1-(1-$G48)^(AZ$55/12)-(1-(1-$G48)^(AY$55/12))</f>
        <v>3.4628675897969696E-3</v>
      </c>
      <c r="BA100" s="253">
        <f t="shared" si="677"/>
        <v>3.4508343229381344E-3</v>
      </c>
      <c r="BB100" s="253">
        <f t="shared" si="677"/>
        <v>3.4388428709937191E-3</v>
      </c>
      <c r="BC100" s="253">
        <f t="shared" si="677"/>
        <v>3.4268930886590665E-3</v>
      </c>
      <c r="BD100" s="253">
        <f t="shared" si="677"/>
        <v>3.4149848311346709E-3</v>
      </c>
      <c r="BE100" s="253">
        <f t="shared" si="677"/>
        <v>3.4031179541242906E-3</v>
      </c>
      <c r="BF100" s="253">
        <f t="shared" si="677"/>
        <v>3.3912923138328388E-3</v>
      </c>
      <c r="BG100" s="253">
        <f t="shared" si="677"/>
        <v>3.3795077669653839E-3</v>
      </c>
      <c r="BH100" s="253">
        <f t="shared" si="677"/>
        <v>3.3677641707241524E-3</v>
      </c>
      <c r="BI100" s="253">
        <f t="shared" si="677"/>
        <v>3.3560613828085284E-3</v>
      </c>
      <c r="BJ100" s="253">
        <f t="shared" si="677"/>
        <v>3.3443992614116125E-3</v>
      </c>
      <c r="BK100" s="253">
        <f t="shared" si="524"/>
        <v>3.3309631768286829E-3</v>
      </c>
      <c r="BL100" s="253">
        <f t="shared" ref="BL100:BV100" si="678">1-(1-$H48)^(BL$55/12)-(1-(1-$H48)^(BK$55/12))</f>
        <v>3.3198678611432442E-3</v>
      </c>
      <c r="BM100" s="253">
        <f t="shared" si="678"/>
        <v>3.3088095035458398E-3</v>
      </c>
      <c r="BN100" s="253">
        <f t="shared" si="678"/>
        <v>3.2977879809303889E-3</v>
      </c>
      <c r="BO100" s="253">
        <f t="shared" si="678"/>
        <v>3.2868031706009271E-3</v>
      </c>
      <c r="BP100" s="253">
        <f t="shared" si="678"/>
        <v>3.2758549502701628E-3</v>
      </c>
      <c r="BQ100" s="253">
        <f t="shared" si="678"/>
        <v>3.2649431980582566E-3</v>
      </c>
      <c r="BR100" s="253">
        <f t="shared" si="678"/>
        <v>3.2540677924910444E-3</v>
      </c>
      <c r="BS100" s="253">
        <f t="shared" si="678"/>
        <v>3.2432286124992604E-3</v>
      </c>
      <c r="BT100" s="253">
        <f t="shared" si="678"/>
        <v>3.232425537417094E-3</v>
      </c>
      <c r="BU100" s="253">
        <f t="shared" si="678"/>
        <v>3.2216584469800802E-3</v>
      </c>
      <c r="BV100" s="253">
        <f t="shared" si="678"/>
        <v>3.2109272213248774E-3</v>
      </c>
      <c r="BW100" s="253">
        <f t="shared" si="526"/>
        <v>3.1589967332132929E-3</v>
      </c>
      <c r="BX100" s="253">
        <f t="shared" ref="BX100:CH100" si="679">1-(1-$I48)^(BX$55/12)-(1-(1-$I48)^(BW$55/12))</f>
        <v>3.1490174728526776E-3</v>
      </c>
      <c r="BY100" s="253">
        <f t="shared" si="679"/>
        <v>3.139069736943223E-3</v>
      </c>
      <c r="BZ100" s="253">
        <f t="shared" si="679"/>
        <v>3.1291534258989229E-3</v>
      </c>
      <c r="CA100" s="253">
        <f t="shared" si="679"/>
        <v>3.1192684404487414E-3</v>
      </c>
      <c r="CB100" s="253">
        <f t="shared" si="679"/>
        <v>3.1094146816353918E-3</v>
      </c>
      <c r="CC100" s="253">
        <f t="shared" si="679"/>
        <v>3.099592050813782E-3</v>
      </c>
      <c r="CD100" s="253">
        <f t="shared" si="679"/>
        <v>3.0898004496511255E-3</v>
      </c>
      <c r="CE100" s="253">
        <f t="shared" si="679"/>
        <v>3.0800397801242774E-3</v>
      </c>
      <c r="CF100" s="253">
        <f t="shared" si="679"/>
        <v>3.0703099445207327E-3</v>
      </c>
      <c r="CG100" s="253">
        <f t="shared" si="679"/>
        <v>3.0606108454360736E-3</v>
      </c>
      <c r="CH100" s="253">
        <f t="shared" si="679"/>
        <v>3.0509423857736362E-3</v>
      </c>
      <c r="CI100" s="253">
        <f t="shared" si="528"/>
        <v>2.9734107796239861E-3</v>
      </c>
      <c r="CJ100" s="253">
        <f t="shared" ref="CJ100:CT100" si="680">1-(1-$J48)^(CJ$55/12)-(1-(1-$J48)^(CI$55/12))</f>
        <v>2.9645696079595441E-3</v>
      </c>
      <c r="CK100" s="253">
        <f t="shared" si="680"/>
        <v>2.9557547247303084E-3</v>
      </c>
      <c r="CL100" s="253">
        <f t="shared" si="680"/>
        <v>2.946966051769806E-3</v>
      </c>
      <c r="CM100" s="253">
        <f t="shared" si="680"/>
        <v>2.9382035111443772E-3</v>
      </c>
      <c r="CN100" s="253">
        <f t="shared" si="680"/>
        <v>2.9294670251516219E-3</v>
      </c>
      <c r="CO100" s="253">
        <f t="shared" si="680"/>
        <v>2.9207565163203997E-3</v>
      </c>
      <c r="CP100" s="253">
        <f t="shared" si="680"/>
        <v>2.9120719074101631E-3</v>
      </c>
      <c r="CQ100" s="253">
        <f t="shared" si="680"/>
        <v>2.9034131214096259E-3</v>
      </c>
      <c r="CR100" s="253">
        <f t="shared" si="680"/>
        <v>2.894780081536763E-3</v>
      </c>
      <c r="CS100" s="253">
        <f t="shared" si="680"/>
        <v>2.8861727112377E-3</v>
      </c>
      <c r="CT100" s="253">
        <f t="shared" si="680"/>
        <v>2.8775909341861583E-3</v>
      </c>
      <c r="CU100" s="253">
        <f t="shared" si="530"/>
        <v>2.7839941425487069E-3</v>
      </c>
      <c r="CV100" s="253">
        <f t="shared" ref="CV100:DF100" si="681">1-(1-$K48)^(CV$55/12)-(1-(1-$K48)^(CU$55/12))</f>
        <v>2.7762435191628354E-3</v>
      </c>
      <c r="CW100" s="253">
        <f t="shared" si="681"/>
        <v>2.7685144734672651E-3</v>
      </c>
      <c r="CX100" s="253">
        <f t="shared" si="681"/>
        <v>2.7608069453896045E-3</v>
      </c>
      <c r="CY100" s="253">
        <f t="shared" si="681"/>
        <v>2.7531208750248837E-3</v>
      </c>
      <c r="CZ100" s="253">
        <f t="shared" si="681"/>
        <v>2.7454562026351104E-3</v>
      </c>
      <c r="DA100" s="253">
        <f t="shared" si="681"/>
        <v>2.7378128686483816E-3</v>
      </c>
      <c r="DB100" s="253">
        <f t="shared" si="681"/>
        <v>2.7301908136586617E-3</v>
      </c>
      <c r="DC100" s="253">
        <f t="shared" si="681"/>
        <v>2.7225899784253382E-3</v>
      </c>
      <c r="DD100" s="253">
        <f t="shared" si="681"/>
        <v>2.715010303872889E-3</v>
      </c>
      <c r="DE100" s="253">
        <f t="shared" si="681"/>
        <v>2.7074517310899937E-3</v>
      </c>
      <c r="DF100" s="253">
        <f t="shared" si="681"/>
        <v>2.699914201329312E-3</v>
      </c>
      <c r="DG100" s="253">
        <f t="shared" si="532"/>
        <v>2.5972021516919019E-3</v>
      </c>
      <c r="DH100" s="253">
        <f t="shared" ref="DH100:DR100" si="682">1-(1-$L48)^(DH$55/12)-(1-(1-$L48)^(DG$55/12))</f>
        <v>2.5904566926751027E-3</v>
      </c>
      <c r="DI100" s="253">
        <f t="shared" si="682"/>
        <v>2.5837287529790753E-3</v>
      </c>
      <c r="DJ100" s="253">
        <f t="shared" si="682"/>
        <v>2.5770182871024394E-3</v>
      </c>
      <c r="DK100" s="253">
        <f t="shared" si="682"/>
        <v>2.5703252496621642E-3</v>
      </c>
      <c r="DL100" s="253">
        <f t="shared" si="682"/>
        <v>2.5636495953932359E-3</v>
      </c>
      <c r="DM100" s="253">
        <f t="shared" si="682"/>
        <v>2.5569912791478799E-3</v>
      </c>
      <c r="DN100" s="253">
        <f t="shared" si="682"/>
        <v>2.5503502558958946E-3</v>
      </c>
      <c r="DO100" s="253">
        <f t="shared" si="682"/>
        <v>2.5437264807236515E-3</v>
      </c>
      <c r="DP100" s="253">
        <f t="shared" si="682"/>
        <v>2.5371199088345397E-3</v>
      </c>
      <c r="DQ100" s="253">
        <f t="shared" si="682"/>
        <v>2.5305304955482999E-3</v>
      </c>
      <c r="DR100" s="253">
        <f t="shared" si="682"/>
        <v>2.5239581963003577E-3</v>
      </c>
      <c r="DS100" s="253">
        <f t="shared" si="534"/>
        <v>2.4171164753438168E-3</v>
      </c>
      <c r="DT100" s="260">
        <f t="shared" ref="DT100:ED100" si="683">1-(1-$M48)^(DT$55/12)-(1-(1-$M48)^(DS$55/12))</f>
        <v>2.4112740232884455E-3</v>
      </c>
      <c r="DU100" s="260">
        <f t="shared" si="683"/>
        <v>2.4054456931201784E-3</v>
      </c>
      <c r="DV100" s="260">
        <f t="shared" si="683"/>
        <v>2.3996314507047645E-3</v>
      </c>
      <c r="DW100" s="260">
        <f t="shared" si="683"/>
        <v>2.3938312619905533E-3</v>
      </c>
      <c r="DX100" s="260">
        <f t="shared" si="683"/>
        <v>2.38804509300794E-3</v>
      </c>
      <c r="DY100" s="260">
        <f t="shared" si="683"/>
        <v>2.3822729098699202E-3</v>
      </c>
      <c r="DZ100" s="260">
        <f t="shared" si="683"/>
        <v>2.376514678770536E-3</v>
      </c>
      <c r="EA100" s="260">
        <f t="shared" si="683"/>
        <v>2.3707703659866519E-3</v>
      </c>
      <c r="EB100" s="260">
        <f t="shared" si="683"/>
        <v>2.3650399378757347E-3</v>
      </c>
      <c r="EC100" s="260">
        <f t="shared" si="683"/>
        <v>2.3593233608770747E-3</v>
      </c>
      <c r="ED100" s="260">
        <f t="shared" si="683"/>
        <v>2.3536206015108974E-3</v>
      </c>
      <c r="EE100" s="253">
        <f t="shared" si="506"/>
        <v>2.2461599193105419E-3</v>
      </c>
      <c r="EF100" s="253">
        <f t="shared" si="570"/>
        <v>2.2411146849273811E-3</v>
      </c>
      <c r="EG100" s="253">
        <f t="shared" si="552"/>
        <v>2.2360807829475693E-3</v>
      </c>
      <c r="EH100" s="253">
        <f t="shared" si="552"/>
        <v>2.2310581879165792E-3</v>
      </c>
      <c r="EI100" s="253">
        <f t="shared" si="552"/>
        <v>2.2260468744371709E-3</v>
      </c>
      <c r="EJ100" s="253">
        <f t="shared" si="552"/>
        <v>2.221046817169392E-3</v>
      </c>
      <c r="EK100" s="253">
        <f t="shared" si="552"/>
        <v>2.2160579908296896E-3</v>
      </c>
      <c r="EL100" s="253">
        <f t="shared" si="552"/>
        <v>2.211080370191798E-3</v>
      </c>
      <c r="EM100" s="253">
        <f t="shared" si="552"/>
        <v>2.2061139300859622E-3</v>
      </c>
      <c r="EN100" s="253">
        <f t="shared" si="552"/>
        <v>2.2011586453987153E-3</v>
      </c>
      <c r="EO100" s="253">
        <f t="shared" si="552"/>
        <v>2.1962144910734338E-3</v>
      </c>
      <c r="EP100" s="253">
        <f t="shared" si="552"/>
        <v>2.1912814421093385E-3</v>
      </c>
      <c r="EQ100" s="253">
        <f t="shared" si="508"/>
        <v>2.0856165878690991E-3</v>
      </c>
      <c r="ER100" s="253">
        <f t="shared" si="571"/>
        <v>2.0812667913175931E-3</v>
      </c>
      <c r="ES100" s="253">
        <f t="shared" si="554"/>
        <v>2.0769260667737877E-3</v>
      </c>
      <c r="ET100" s="253">
        <f t="shared" si="554"/>
        <v>2.0725943953171511E-3</v>
      </c>
      <c r="EU100" s="253">
        <f t="shared" si="554"/>
        <v>2.0682717580664534E-3</v>
      </c>
      <c r="EV100" s="253">
        <f t="shared" si="554"/>
        <v>2.0639581361794335E-3</v>
      </c>
      <c r="EW100" s="253">
        <f t="shared" si="554"/>
        <v>2.0596535108541314E-3</v>
      </c>
      <c r="EX100" s="253">
        <f t="shared" si="554"/>
        <v>2.0553578633264458E-3</v>
      </c>
      <c r="EY100" s="253">
        <f t="shared" si="554"/>
        <v>2.0510711748727983E-3</v>
      </c>
      <c r="EZ100" s="253">
        <f t="shared" si="554"/>
        <v>2.0467934268075805E-3</v>
      </c>
      <c r="FA100" s="253">
        <f t="shared" si="554"/>
        <v>2.0425246004847075E-3</v>
      </c>
      <c r="FB100" s="253">
        <f t="shared" si="554"/>
        <v>2.0382646772967306E-3</v>
      </c>
      <c r="FC100" s="253">
        <f t="shared" si="510"/>
        <v>1.9360041323834842E-3</v>
      </c>
      <c r="FD100" s="253">
        <f t="shared" si="572"/>
        <v>1.9322560203829386E-3</v>
      </c>
      <c r="FE100" s="253">
        <f t="shared" si="556"/>
        <v>1.9285151647426835E-3</v>
      </c>
      <c r="FF100" s="253">
        <f t="shared" si="556"/>
        <v>1.9247815514142896E-3</v>
      </c>
      <c r="FG100" s="253">
        <f t="shared" si="556"/>
        <v>1.9210551663768616E-3</v>
      </c>
      <c r="FH100" s="253">
        <f t="shared" si="556"/>
        <v>1.9173359956362601E-3</v>
      </c>
      <c r="FI100" s="253">
        <f t="shared" si="556"/>
        <v>1.9136240252255465E-3</v>
      </c>
      <c r="FJ100" s="253">
        <f t="shared" si="556"/>
        <v>1.9099192412047605E-3</v>
      </c>
      <c r="FK100" s="253">
        <f t="shared" si="556"/>
        <v>1.9062216296613643E-3</v>
      </c>
      <c r="FL100" s="253">
        <f t="shared" si="556"/>
        <v>1.9025311767090214E-3</v>
      </c>
      <c r="FM100" s="253">
        <f t="shared" si="556"/>
        <v>1.8988478684890397E-3</v>
      </c>
      <c r="FN100" s="253">
        <f t="shared" si="556"/>
        <v>1.8951716911688177E-3</v>
      </c>
      <c r="FO100" s="253">
        <f t="shared" si="512"/>
        <v>1.7973366431285331E-3</v>
      </c>
      <c r="FP100" s="253">
        <f t="shared" si="573"/>
        <v>1.7941062241197958E-3</v>
      </c>
      <c r="FQ100" s="253">
        <f t="shared" si="558"/>
        <v>1.7908816112615078E-3</v>
      </c>
      <c r="FR100" s="253">
        <f t="shared" si="558"/>
        <v>1.7876627941180168E-3</v>
      </c>
      <c r="FS100" s="253">
        <f t="shared" si="558"/>
        <v>1.7844497622726552E-3</v>
      </c>
      <c r="FT100" s="253">
        <f t="shared" si="558"/>
        <v>1.7812425053270742E-3</v>
      </c>
      <c r="FU100" s="253">
        <f t="shared" si="558"/>
        <v>1.7780410129020208E-3</v>
      </c>
      <c r="FV100" s="253">
        <f t="shared" si="558"/>
        <v>1.7748452746364496E-3</v>
      </c>
      <c r="FW100" s="253">
        <f t="shared" si="558"/>
        <v>1.7716552801885221E-3</v>
      </c>
      <c r="FX100" s="253">
        <f t="shared" si="558"/>
        <v>1.7684710192344966E-3</v>
      </c>
      <c r="FY100" s="253">
        <f t="shared" si="558"/>
        <v>1.7652924814692827E-3</v>
      </c>
      <c r="FZ100" s="253">
        <f t="shared" si="558"/>
        <v>1.7621196566064423E-3</v>
      </c>
    </row>
    <row r="101" spans="2:182" x14ac:dyDescent="0.2">
      <c r="B101" s="245" t="s">
        <v>571</v>
      </c>
      <c r="C101" s="259">
        <f t="shared" si="514"/>
        <v>3.2374192046893402E-3</v>
      </c>
      <c r="D101" s="259">
        <f t="shared" ref="D101:N101" si="684">1-(1-$C49)^(D$56/12)-(1-(1-$C49)^(C$56/12))</f>
        <v>3.2269383215823844E-3</v>
      </c>
      <c r="E101" s="259">
        <f t="shared" si="684"/>
        <v>3.2164913694877617E-3</v>
      </c>
      <c r="F101" s="259">
        <f t="shared" si="684"/>
        <v>3.2060782385564535E-3</v>
      </c>
      <c r="G101" s="259">
        <f t="shared" si="684"/>
        <v>3.1956988192952673E-3</v>
      </c>
      <c r="H101" s="259">
        <f t="shared" si="684"/>
        <v>3.1853530025651722E-3</v>
      </c>
      <c r="I101" s="259">
        <f t="shared" si="684"/>
        <v>3.1750406795810759E-3</v>
      </c>
      <c r="J101" s="259">
        <f t="shared" si="684"/>
        <v>3.1647617419092722E-3</v>
      </c>
      <c r="K101" s="259">
        <f t="shared" si="684"/>
        <v>3.1545160814677731E-3</v>
      </c>
      <c r="L101" s="259">
        <f t="shared" si="684"/>
        <v>3.144303590524089E-3</v>
      </c>
      <c r="M101" s="259">
        <f t="shared" si="684"/>
        <v>3.1341241616947846E-3</v>
      </c>
      <c r="N101" s="259">
        <f t="shared" si="684"/>
        <v>3.123977687943813E-3</v>
      </c>
      <c r="O101" s="259">
        <f t="shared" si="516"/>
        <v>3.4938875779610967E-3</v>
      </c>
      <c r="P101" s="253">
        <f t="shared" ref="P101:Z101" si="685">1-(1-$D49)^(P$55/12)-(1-(1-$D49)^(O$55/12))</f>
        <v>3.4816803275538044E-3</v>
      </c>
      <c r="Q101" s="253">
        <f t="shared" si="685"/>
        <v>3.469515727906769E-3</v>
      </c>
      <c r="R101" s="253">
        <f t="shared" si="685"/>
        <v>3.4573936300036356E-3</v>
      </c>
      <c r="S101" s="253">
        <f t="shared" si="685"/>
        <v>3.4453138853475229E-3</v>
      </c>
      <c r="T101" s="253">
        <f t="shared" si="685"/>
        <v>3.4332763459613558E-3</v>
      </c>
      <c r="U101" s="253">
        <f t="shared" si="685"/>
        <v>3.4212808643845349E-3</v>
      </c>
      <c r="V101" s="253">
        <f t="shared" si="685"/>
        <v>3.4093272936717156E-3</v>
      </c>
      <c r="W101" s="253">
        <f t="shared" si="685"/>
        <v>3.3974154873912532E-3</v>
      </c>
      <c r="X101" s="253">
        <f t="shared" si="685"/>
        <v>3.3855452996225388E-3</v>
      </c>
      <c r="Y101" s="253">
        <f t="shared" si="685"/>
        <v>3.3737165849556661E-3</v>
      </c>
      <c r="Z101" s="253">
        <f t="shared" si="685"/>
        <v>3.3619291984878785E-3</v>
      </c>
      <c r="AA101" s="253">
        <f t="shared" si="518"/>
        <v>3.5892712249238068E-3</v>
      </c>
      <c r="AB101" s="253">
        <f t="shared" ref="AB101:AL101" si="686">1-(1-$E49)^(AB$55/12)-(1-(1-$E49)^(AA$55/12))</f>
        <v>3.5763883569976951E-3</v>
      </c>
      <c r="AC101" s="253">
        <f t="shared" si="686"/>
        <v>3.5635517291787711E-3</v>
      </c>
      <c r="AD101" s="253">
        <f t="shared" si="686"/>
        <v>3.5507611754986845E-3</v>
      </c>
      <c r="AE101" s="253">
        <f t="shared" si="686"/>
        <v>3.538016530584942E-3</v>
      </c>
      <c r="AF101" s="253">
        <f t="shared" si="686"/>
        <v>3.5253176296583533E-3</v>
      </c>
      <c r="AG101" s="253">
        <f t="shared" si="686"/>
        <v>3.5126643085315878E-3</v>
      </c>
      <c r="AH101" s="253">
        <f t="shared" si="686"/>
        <v>3.5000564036060666E-3</v>
      </c>
      <c r="AI101" s="253">
        <f t="shared" si="686"/>
        <v>3.4874937518710736E-3</v>
      </c>
      <c r="AJ101" s="253">
        <f t="shared" si="686"/>
        <v>3.4749761909003141E-3</v>
      </c>
      <c r="AK101" s="253">
        <f t="shared" si="686"/>
        <v>3.4625035588510267E-3</v>
      </c>
      <c r="AL101" s="253">
        <f t="shared" si="686"/>
        <v>3.4500756944610966E-3</v>
      </c>
      <c r="AM101" s="253">
        <f t="shared" si="520"/>
        <v>3.5704643296311511E-3</v>
      </c>
      <c r="AN101" s="253">
        <f t="shared" ref="AN101:AX101" si="687">1-(1-$F49)^(AN$55/12)-(1-(1-$F49)^(AM$55/12))</f>
        <v>3.5577161141020497E-3</v>
      </c>
      <c r="AO101" s="253">
        <f t="shared" si="687"/>
        <v>3.545013415621634E-3</v>
      </c>
      <c r="AP101" s="253">
        <f t="shared" si="687"/>
        <v>3.5323560716730151E-3</v>
      </c>
      <c r="AQ101" s="253">
        <f t="shared" si="687"/>
        <v>3.5197439203196179E-3</v>
      </c>
      <c r="AR101" s="253">
        <f t="shared" si="687"/>
        <v>3.5071768002027381E-3</v>
      </c>
      <c r="AS101" s="253">
        <f t="shared" si="687"/>
        <v>3.4946545505398774E-3</v>
      </c>
      <c r="AT101" s="253">
        <f t="shared" si="687"/>
        <v>3.4821770111227446E-3</v>
      </c>
      <c r="AU101" s="253">
        <f t="shared" si="687"/>
        <v>3.4697440223151466E-3</v>
      </c>
      <c r="AV101" s="253">
        <f t="shared" si="687"/>
        <v>3.4573554250504346E-3</v>
      </c>
      <c r="AW101" s="253">
        <f t="shared" si="687"/>
        <v>3.4450110608305051E-3</v>
      </c>
      <c r="AX101" s="253">
        <f t="shared" si="687"/>
        <v>3.4327107717225802E-3</v>
      </c>
      <c r="AY101" s="253">
        <f t="shared" si="522"/>
        <v>3.4749428173809216E-3</v>
      </c>
      <c r="AZ101" s="253">
        <f t="shared" ref="AZ101:BJ101" si="688">1-(1-$G49)^(AZ$55/12)-(1-(1-$G49)^(AY$55/12))</f>
        <v>3.4628675897969696E-3</v>
      </c>
      <c r="BA101" s="253">
        <f t="shared" si="688"/>
        <v>3.4508343229381344E-3</v>
      </c>
      <c r="BB101" s="253">
        <f t="shared" si="688"/>
        <v>3.4388428709937191E-3</v>
      </c>
      <c r="BC101" s="253">
        <f t="shared" si="688"/>
        <v>3.4268930886590665E-3</v>
      </c>
      <c r="BD101" s="253">
        <f t="shared" si="688"/>
        <v>3.4149848311346709E-3</v>
      </c>
      <c r="BE101" s="253">
        <f t="shared" si="688"/>
        <v>3.4031179541242906E-3</v>
      </c>
      <c r="BF101" s="253">
        <f t="shared" si="688"/>
        <v>3.3912923138328388E-3</v>
      </c>
      <c r="BG101" s="253">
        <f t="shared" si="688"/>
        <v>3.3795077669653839E-3</v>
      </c>
      <c r="BH101" s="253">
        <f t="shared" si="688"/>
        <v>3.3677641707241524E-3</v>
      </c>
      <c r="BI101" s="253">
        <f t="shared" si="688"/>
        <v>3.3560613828085284E-3</v>
      </c>
      <c r="BJ101" s="253">
        <f t="shared" si="688"/>
        <v>3.3443992614116125E-3</v>
      </c>
      <c r="BK101" s="253">
        <f t="shared" si="524"/>
        <v>3.3309631768286829E-3</v>
      </c>
      <c r="BL101" s="253">
        <f t="shared" ref="BL101:BV101" si="689">1-(1-$H49)^(BL$55/12)-(1-(1-$H49)^(BK$55/12))</f>
        <v>3.3198678611432442E-3</v>
      </c>
      <c r="BM101" s="253">
        <f t="shared" si="689"/>
        <v>3.3088095035458398E-3</v>
      </c>
      <c r="BN101" s="253">
        <f t="shared" si="689"/>
        <v>3.2977879809303889E-3</v>
      </c>
      <c r="BO101" s="253">
        <f t="shared" si="689"/>
        <v>3.2868031706009271E-3</v>
      </c>
      <c r="BP101" s="253">
        <f t="shared" si="689"/>
        <v>3.2758549502701628E-3</v>
      </c>
      <c r="BQ101" s="253">
        <f t="shared" si="689"/>
        <v>3.2649431980582566E-3</v>
      </c>
      <c r="BR101" s="253">
        <f t="shared" si="689"/>
        <v>3.2540677924910444E-3</v>
      </c>
      <c r="BS101" s="253">
        <f t="shared" si="689"/>
        <v>3.2432286124992604E-3</v>
      </c>
      <c r="BT101" s="253">
        <f t="shared" si="689"/>
        <v>3.232425537417094E-3</v>
      </c>
      <c r="BU101" s="253">
        <f t="shared" si="689"/>
        <v>3.2216584469800802E-3</v>
      </c>
      <c r="BV101" s="253">
        <f t="shared" si="689"/>
        <v>3.2109272213248774E-3</v>
      </c>
      <c r="BW101" s="253">
        <f t="shared" si="526"/>
        <v>3.1589967332132929E-3</v>
      </c>
      <c r="BX101" s="253">
        <f t="shared" ref="BX101:CH101" si="690">1-(1-$I49)^(BX$55/12)-(1-(1-$I49)^(BW$55/12))</f>
        <v>3.1490174728526776E-3</v>
      </c>
      <c r="BY101" s="253">
        <f t="shared" si="690"/>
        <v>3.139069736943223E-3</v>
      </c>
      <c r="BZ101" s="253">
        <f t="shared" si="690"/>
        <v>3.1291534258989229E-3</v>
      </c>
      <c r="CA101" s="253">
        <f t="shared" si="690"/>
        <v>3.1192684404487414E-3</v>
      </c>
      <c r="CB101" s="253">
        <f t="shared" si="690"/>
        <v>3.1094146816353918E-3</v>
      </c>
      <c r="CC101" s="253">
        <f t="shared" si="690"/>
        <v>3.099592050813782E-3</v>
      </c>
      <c r="CD101" s="253">
        <f t="shared" si="690"/>
        <v>3.0898004496511255E-3</v>
      </c>
      <c r="CE101" s="253">
        <f t="shared" si="690"/>
        <v>3.0800397801242774E-3</v>
      </c>
      <c r="CF101" s="253">
        <f t="shared" si="690"/>
        <v>3.0703099445207327E-3</v>
      </c>
      <c r="CG101" s="253">
        <f t="shared" si="690"/>
        <v>3.0606108454360736E-3</v>
      </c>
      <c r="CH101" s="253">
        <f t="shared" si="690"/>
        <v>3.0509423857736362E-3</v>
      </c>
      <c r="CI101" s="253">
        <f t="shared" si="528"/>
        <v>2.9734107796239861E-3</v>
      </c>
      <c r="CJ101" s="253">
        <f t="shared" ref="CJ101:CT101" si="691">1-(1-$J49)^(CJ$55/12)-(1-(1-$J49)^(CI$55/12))</f>
        <v>2.9645696079595441E-3</v>
      </c>
      <c r="CK101" s="253">
        <f t="shared" si="691"/>
        <v>2.9557547247303084E-3</v>
      </c>
      <c r="CL101" s="253">
        <f t="shared" si="691"/>
        <v>2.946966051769806E-3</v>
      </c>
      <c r="CM101" s="253">
        <f t="shared" si="691"/>
        <v>2.9382035111443772E-3</v>
      </c>
      <c r="CN101" s="253">
        <f t="shared" si="691"/>
        <v>2.9294670251516219E-3</v>
      </c>
      <c r="CO101" s="253">
        <f t="shared" si="691"/>
        <v>2.9207565163203997E-3</v>
      </c>
      <c r="CP101" s="253">
        <f t="shared" si="691"/>
        <v>2.9120719074101631E-3</v>
      </c>
      <c r="CQ101" s="253">
        <f t="shared" si="691"/>
        <v>2.9034131214096259E-3</v>
      </c>
      <c r="CR101" s="253">
        <f t="shared" si="691"/>
        <v>2.894780081536763E-3</v>
      </c>
      <c r="CS101" s="253">
        <f t="shared" si="691"/>
        <v>2.8861727112377E-3</v>
      </c>
      <c r="CT101" s="253">
        <f t="shared" si="691"/>
        <v>2.8775909341861583E-3</v>
      </c>
      <c r="CU101" s="253">
        <f t="shared" si="530"/>
        <v>2.7839941425487069E-3</v>
      </c>
      <c r="CV101" s="253">
        <f t="shared" ref="CV101:DF101" si="692">1-(1-$K49)^(CV$55/12)-(1-(1-$K49)^(CU$55/12))</f>
        <v>2.7762435191628354E-3</v>
      </c>
      <c r="CW101" s="253">
        <f t="shared" si="692"/>
        <v>2.7685144734672651E-3</v>
      </c>
      <c r="CX101" s="253">
        <f t="shared" si="692"/>
        <v>2.7608069453896045E-3</v>
      </c>
      <c r="CY101" s="253">
        <f t="shared" si="692"/>
        <v>2.7531208750248837E-3</v>
      </c>
      <c r="CZ101" s="253">
        <f t="shared" si="692"/>
        <v>2.7454562026351104E-3</v>
      </c>
      <c r="DA101" s="253">
        <f t="shared" si="692"/>
        <v>2.7378128686483816E-3</v>
      </c>
      <c r="DB101" s="253">
        <f t="shared" si="692"/>
        <v>2.7301908136586617E-3</v>
      </c>
      <c r="DC101" s="253">
        <f t="shared" si="692"/>
        <v>2.7225899784253382E-3</v>
      </c>
      <c r="DD101" s="253">
        <f t="shared" si="692"/>
        <v>2.715010303872889E-3</v>
      </c>
      <c r="DE101" s="253">
        <f t="shared" si="692"/>
        <v>2.7074517310899937E-3</v>
      </c>
      <c r="DF101" s="253">
        <f t="shared" si="692"/>
        <v>2.699914201329312E-3</v>
      </c>
      <c r="DG101" s="253">
        <f t="shared" si="532"/>
        <v>2.5972021516919019E-3</v>
      </c>
      <c r="DH101" s="253">
        <f t="shared" ref="DH101:DR101" si="693">1-(1-$L49)^(DH$55/12)-(1-(1-$L49)^(DG$55/12))</f>
        <v>2.5904566926751027E-3</v>
      </c>
      <c r="DI101" s="253">
        <f t="shared" si="693"/>
        <v>2.5837287529790753E-3</v>
      </c>
      <c r="DJ101" s="253">
        <f t="shared" si="693"/>
        <v>2.5770182871024394E-3</v>
      </c>
      <c r="DK101" s="253">
        <f t="shared" si="693"/>
        <v>2.5703252496621642E-3</v>
      </c>
      <c r="DL101" s="253">
        <f t="shared" si="693"/>
        <v>2.5636495953932359E-3</v>
      </c>
      <c r="DM101" s="253">
        <f t="shared" si="693"/>
        <v>2.5569912791478799E-3</v>
      </c>
      <c r="DN101" s="253">
        <f t="shared" si="693"/>
        <v>2.5503502558958946E-3</v>
      </c>
      <c r="DO101" s="253">
        <f t="shared" si="693"/>
        <v>2.5437264807236515E-3</v>
      </c>
      <c r="DP101" s="253">
        <f t="shared" si="693"/>
        <v>2.5371199088345397E-3</v>
      </c>
      <c r="DQ101" s="253">
        <f t="shared" si="693"/>
        <v>2.5305304955482999E-3</v>
      </c>
      <c r="DR101" s="253">
        <f t="shared" si="693"/>
        <v>2.5239581963003577E-3</v>
      </c>
      <c r="DS101" s="253">
        <f t="shared" si="534"/>
        <v>2.4171164753438168E-3</v>
      </c>
      <c r="DT101" s="260">
        <f t="shared" ref="DT101:ED101" si="694">1-(1-$M49)^(DT$55/12)-(1-(1-$M49)^(DS$55/12))</f>
        <v>2.4112740232884455E-3</v>
      </c>
      <c r="DU101" s="260">
        <f t="shared" si="694"/>
        <v>2.4054456931201784E-3</v>
      </c>
      <c r="DV101" s="260">
        <f t="shared" si="694"/>
        <v>2.3996314507047645E-3</v>
      </c>
      <c r="DW101" s="260">
        <f t="shared" si="694"/>
        <v>2.3938312619905533E-3</v>
      </c>
      <c r="DX101" s="260">
        <f t="shared" si="694"/>
        <v>2.38804509300794E-3</v>
      </c>
      <c r="DY101" s="260">
        <f t="shared" si="694"/>
        <v>2.3822729098699202E-3</v>
      </c>
      <c r="DZ101" s="260">
        <f t="shared" si="694"/>
        <v>2.376514678770536E-3</v>
      </c>
      <c r="EA101" s="260">
        <f t="shared" si="694"/>
        <v>2.3707703659866519E-3</v>
      </c>
      <c r="EB101" s="260">
        <f t="shared" si="694"/>
        <v>2.3650399378757347E-3</v>
      </c>
      <c r="EC101" s="260">
        <f t="shared" si="694"/>
        <v>2.3593233608770747E-3</v>
      </c>
      <c r="ED101" s="260">
        <f t="shared" si="694"/>
        <v>2.3536206015108974E-3</v>
      </c>
      <c r="EE101" s="253">
        <f t="shared" si="506"/>
        <v>2.2461599193105419E-3</v>
      </c>
      <c r="EF101" s="253">
        <f t="shared" si="570"/>
        <v>2.2411146849273811E-3</v>
      </c>
      <c r="EG101" s="253">
        <f t="shared" si="552"/>
        <v>2.2360807829475693E-3</v>
      </c>
      <c r="EH101" s="253">
        <f t="shared" si="552"/>
        <v>2.2310581879165792E-3</v>
      </c>
      <c r="EI101" s="253">
        <f t="shared" si="552"/>
        <v>2.2260468744371709E-3</v>
      </c>
      <c r="EJ101" s="253">
        <f t="shared" si="552"/>
        <v>2.221046817169392E-3</v>
      </c>
      <c r="EK101" s="253">
        <f t="shared" si="552"/>
        <v>2.2160579908296896E-3</v>
      </c>
      <c r="EL101" s="253">
        <f t="shared" si="552"/>
        <v>2.211080370191798E-3</v>
      </c>
      <c r="EM101" s="253">
        <f t="shared" si="552"/>
        <v>2.2061139300859622E-3</v>
      </c>
      <c r="EN101" s="253">
        <f t="shared" si="552"/>
        <v>2.2011586453987153E-3</v>
      </c>
      <c r="EO101" s="253">
        <f t="shared" si="552"/>
        <v>2.1962144910734338E-3</v>
      </c>
      <c r="EP101" s="253">
        <f t="shared" si="552"/>
        <v>2.1912814421093385E-3</v>
      </c>
      <c r="EQ101" s="253">
        <f t="shared" si="508"/>
        <v>2.0856165878690991E-3</v>
      </c>
      <c r="ER101" s="253">
        <f t="shared" si="571"/>
        <v>2.0812667913175931E-3</v>
      </c>
      <c r="ES101" s="253">
        <f t="shared" si="554"/>
        <v>2.0769260667737877E-3</v>
      </c>
      <c r="ET101" s="253">
        <f t="shared" si="554"/>
        <v>2.0725943953171511E-3</v>
      </c>
      <c r="EU101" s="253">
        <f t="shared" si="554"/>
        <v>2.0682717580664534E-3</v>
      </c>
      <c r="EV101" s="253">
        <f t="shared" si="554"/>
        <v>2.0639581361794335E-3</v>
      </c>
      <c r="EW101" s="253">
        <f t="shared" si="554"/>
        <v>2.0596535108541314E-3</v>
      </c>
      <c r="EX101" s="253">
        <f t="shared" si="554"/>
        <v>2.0553578633264458E-3</v>
      </c>
      <c r="EY101" s="253">
        <f t="shared" si="554"/>
        <v>2.0510711748727983E-3</v>
      </c>
      <c r="EZ101" s="253">
        <f t="shared" si="554"/>
        <v>2.0467934268075805E-3</v>
      </c>
      <c r="FA101" s="253">
        <f t="shared" si="554"/>
        <v>2.0425246004847075E-3</v>
      </c>
      <c r="FB101" s="253">
        <f t="shared" si="554"/>
        <v>2.0382646772967306E-3</v>
      </c>
      <c r="FC101" s="253">
        <f t="shared" si="510"/>
        <v>1.9360041323834842E-3</v>
      </c>
      <c r="FD101" s="253">
        <f t="shared" si="572"/>
        <v>1.9322560203829386E-3</v>
      </c>
      <c r="FE101" s="253">
        <f t="shared" si="556"/>
        <v>1.9285151647426835E-3</v>
      </c>
      <c r="FF101" s="253">
        <f t="shared" si="556"/>
        <v>1.9247815514142896E-3</v>
      </c>
      <c r="FG101" s="253">
        <f t="shared" si="556"/>
        <v>1.9210551663768616E-3</v>
      </c>
      <c r="FH101" s="253">
        <f t="shared" si="556"/>
        <v>1.9173359956362601E-3</v>
      </c>
      <c r="FI101" s="253">
        <f t="shared" si="556"/>
        <v>1.9136240252255465E-3</v>
      </c>
      <c r="FJ101" s="253">
        <f t="shared" si="556"/>
        <v>1.9099192412047605E-3</v>
      </c>
      <c r="FK101" s="253">
        <f t="shared" si="556"/>
        <v>1.9062216296613643E-3</v>
      </c>
      <c r="FL101" s="253">
        <f t="shared" si="556"/>
        <v>1.9025311767090214E-3</v>
      </c>
      <c r="FM101" s="253">
        <f t="shared" si="556"/>
        <v>1.8988478684890397E-3</v>
      </c>
      <c r="FN101" s="253">
        <f t="shared" si="556"/>
        <v>1.8951716911688177E-3</v>
      </c>
      <c r="FO101" s="253">
        <f t="shared" si="512"/>
        <v>1.7973366431285331E-3</v>
      </c>
      <c r="FP101" s="253">
        <f t="shared" si="573"/>
        <v>1.7941062241197958E-3</v>
      </c>
      <c r="FQ101" s="253">
        <f t="shared" si="558"/>
        <v>1.7908816112615078E-3</v>
      </c>
      <c r="FR101" s="253">
        <f t="shared" si="558"/>
        <v>1.7876627941180168E-3</v>
      </c>
      <c r="FS101" s="253">
        <f t="shared" si="558"/>
        <v>1.7844497622726552E-3</v>
      </c>
      <c r="FT101" s="253">
        <f t="shared" si="558"/>
        <v>1.7812425053270742E-3</v>
      </c>
      <c r="FU101" s="253">
        <f t="shared" si="558"/>
        <v>1.7780410129020208E-3</v>
      </c>
      <c r="FV101" s="253">
        <f t="shared" si="558"/>
        <v>1.7748452746364496E-3</v>
      </c>
      <c r="FW101" s="253">
        <f t="shared" si="558"/>
        <v>1.7716552801885221E-3</v>
      </c>
      <c r="FX101" s="253">
        <f t="shared" si="558"/>
        <v>1.7684710192344966E-3</v>
      </c>
      <c r="FY101" s="253">
        <f t="shared" si="558"/>
        <v>1.7652924814692827E-3</v>
      </c>
      <c r="FZ101" s="253">
        <f t="shared" si="558"/>
        <v>1.7621196566064423E-3</v>
      </c>
    </row>
    <row r="102" spans="2:182" x14ac:dyDescent="0.2">
      <c r="B102" s="245" t="s">
        <v>572</v>
      </c>
      <c r="C102" s="259">
        <f t="shared" si="514"/>
        <v>3.2374192046893402E-3</v>
      </c>
      <c r="D102" s="259">
        <f t="shared" ref="D102:N102" si="695">1-(1-$C50)^(D$56/12)-(1-(1-$C50)^(C$56/12))</f>
        <v>3.2269383215823844E-3</v>
      </c>
      <c r="E102" s="259">
        <f t="shared" si="695"/>
        <v>3.2164913694877617E-3</v>
      </c>
      <c r="F102" s="259">
        <f t="shared" si="695"/>
        <v>3.2060782385564535E-3</v>
      </c>
      <c r="G102" s="259">
        <f t="shared" si="695"/>
        <v>3.1956988192952673E-3</v>
      </c>
      <c r="H102" s="259">
        <f t="shared" si="695"/>
        <v>3.1853530025651722E-3</v>
      </c>
      <c r="I102" s="259">
        <f t="shared" si="695"/>
        <v>3.1750406795810759E-3</v>
      </c>
      <c r="J102" s="259">
        <f t="shared" si="695"/>
        <v>3.1647617419092722E-3</v>
      </c>
      <c r="K102" s="259">
        <f t="shared" si="695"/>
        <v>3.1545160814677731E-3</v>
      </c>
      <c r="L102" s="259">
        <f t="shared" si="695"/>
        <v>3.144303590524089E-3</v>
      </c>
      <c r="M102" s="259">
        <f t="shared" si="695"/>
        <v>3.1341241616947846E-3</v>
      </c>
      <c r="N102" s="259">
        <f t="shared" si="695"/>
        <v>3.123977687943813E-3</v>
      </c>
      <c r="O102" s="259">
        <f t="shared" si="516"/>
        <v>3.4938875779610967E-3</v>
      </c>
      <c r="P102" s="253">
        <f t="shared" ref="P102:Z102" si="696">1-(1-$D50)^(P$55/12)-(1-(1-$D50)^(O$55/12))</f>
        <v>3.4816803275538044E-3</v>
      </c>
      <c r="Q102" s="253">
        <f t="shared" si="696"/>
        <v>3.469515727906769E-3</v>
      </c>
      <c r="R102" s="253">
        <f t="shared" si="696"/>
        <v>3.4573936300036356E-3</v>
      </c>
      <c r="S102" s="253">
        <f t="shared" si="696"/>
        <v>3.4453138853475229E-3</v>
      </c>
      <c r="T102" s="253">
        <f t="shared" si="696"/>
        <v>3.4332763459613558E-3</v>
      </c>
      <c r="U102" s="253">
        <f t="shared" si="696"/>
        <v>3.4212808643845349E-3</v>
      </c>
      <c r="V102" s="253">
        <f t="shared" si="696"/>
        <v>3.4093272936717156E-3</v>
      </c>
      <c r="W102" s="253">
        <f t="shared" si="696"/>
        <v>3.3974154873912532E-3</v>
      </c>
      <c r="X102" s="253">
        <f t="shared" si="696"/>
        <v>3.3855452996225388E-3</v>
      </c>
      <c r="Y102" s="253">
        <f t="shared" si="696"/>
        <v>3.3737165849556661E-3</v>
      </c>
      <c r="Z102" s="253">
        <f t="shared" si="696"/>
        <v>3.3619291984878785E-3</v>
      </c>
      <c r="AA102" s="253">
        <f t="shared" si="518"/>
        <v>3.5892712249238068E-3</v>
      </c>
      <c r="AB102" s="253">
        <f t="shared" ref="AB102:AL102" si="697">1-(1-$E50)^(AB$55/12)-(1-(1-$E50)^(AA$55/12))</f>
        <v>3.5763883569976951E-3</v>
      </c>
      <c r="AC102" s="253">
        <f t="shared" si="697"/>
        <v>3.5635517291787711E-3</v>
      </c>
      <c r="AD102" s="253">
        <f t="shared" si="697"/>
        <v>3.5507611754986845E-3</v>
      </c>
      <c r="AE102" s="253">
        <f t="shared" si="697"/>
        <v>3.538016530584942E-3</v>
      </c>
      <c r="AF102" s="253">
        <f t="shared" si="697"/>
        <v>3.5253176296583533E-3</v>
      </c>
      <c r="AG102" s="253">
        <f t="shared" si="697"/>
        <v>3.5126643085315878E-3</v>
      </c>
      <c r="AH102" s="253">
        <f t="shared" si="697"/>
        <v>3.5000564036060666E-3</v>
      </c>
      <c r="AI102" s="253">
        <f t="shared" si="697"/>
        <v>3.4874937518710736E-3</v>
      </c>
      <c r="AJ102" s="253">
        <f t="shared" si="697"/>
        <v>3.4749761909003141E-3</v>
      </c>
      <c r="AK102" s="253">
        <f t="shared" si="697"/>
        <v>3.4625035588510267E-3</v>
      </c>
      <c r="AL102" s="253">
        <f t="shared" si="697"/>
        <v>3.4500756944610966E-3</v>
      </c>
      <c r="AM102" s="253">
        <f t="shared" si="520"/>
        <v>3.5704643296311511E-3</v>
      </c>
      <c r="AN102" s="253">
        <f t="shared" ref="AN102:AX102" si="698">1-(1-$F50)^(AN$55/12)-(1-(1-$F50)^(AM$55/12))</f>
        <v>3.5577161141020497E-3</v>
      </c>
      <c r="AO102" s="253">
        <f t="shared" si="698"/>
        <v>3.545013415621634E-3</v>
      </c>
      <c r="AP102" s="253">
        <f t="shared" si="698"/>
        <v>3.5323560716730151E-3</v>
      </c>
      <c r="AQ102" s="253">
        <f t="shared" si="698"/>
        <v>3.5197439203196179E-3</v>
      </c>
      <c r="AR102" s="253">
        <f t="shared" si="698"/>
        <v>3.5071768002027381E-3</v>
      </c>
      <c r="AS102" s="253">
        <f t="shared" si="698"/>
        <v>3.4946545505398774E-3</v>
      </c>
      <c r="AT102" s="253">
        <f t="shared" si="698"/>
        <v>3.4821770111227446E-3</v>
      </c>
      <c r="AU102" s="253">
        <f t="shared" si="698"/>
        <v>3.4697440223151466E-3</v>
      </c>
      <c r="AV102" s="253">
        <f t="shared" si="698"/>
        <v>3.4573554250504346E-3</v>
      </c>
      <c r="AW102" s="253">
        <f t="shared" si="698"/>
        <v>3.4450110608305051E-3</v>
      </c>
      <c r="AX102" s="253">
        <f t="shared" si="698"/>
        <v>3.4327107717225802E-3</v>
      </c>
      <c r="AY102" s="253">
        <f t="shared" si="522"/>
        <v>3.4749428173809216E-3</v>
      </c>
      <c r="AZ102" s="253">
        <f t="shared" ref="AZ102:BJ102" si="699">1-(1-$G50)^(AZ$55/12)-(1-(1-$G50)^(AY$55/12))</f>
        <v>3.4628675897969696E-3</v>
      </c>
      <c r="BA102" s="253">
        <f t="shared" si="699"/>
        <v>3.4508343229381344E-3</v>
      </c>
      <c r="BB102" s="253">
        <f t="shared" si="699"/>
        <v>3.4388428709937191E-3</v>
      </c>
      <c r="BC102" s="253">
        <f t="shared" si="699"/>
        <v>3.4268930886590665E-3</v>
      </c>
      <c r="BD102" s="253">
        <f t="shared" si="699"/>
        <v>3.4149848311346709E-3</v>
      </c>
      <c r="BE102" s="253">
        <f t="shared" si="699"/>
        <v>3.4031179541242906E-3</v>
      </c>
      <c r="BF102" s="253">
        <f t="shared" si="699"/>
        <v>3.3912923138328388E-3</v>
      </c>
      <c r="BG102" s="253">
        <f t="shared" si="699"/>
        <v>3.3795077669653839E-3</v>
      </c>
      <c r="BH102" s="253">
        <f t="shared" si="699"/>
        <v>3.3677641707241524E-3</v>
      </c>
      <c r="BI102" s="253">
        <f t="shared" si="699"/>
        <v>3.3560613828085284E-3</v>
      </c>
      <c r="BJ102" s="253">
        <f t="shared" si="699"/>
        <v>3.3443992614116125E-3</v>
      </c>
      <c r="BK102" s="253">
        <f t="shared" si="524"/>
        <v>3.3309631768286829E-3</v>
      </c>
      <c r="BL102" s="253">
        <f t="shared" ref="BL102:BV102" si="700">1-(1-$H50)^(BL$55/12)-(1-(1-$H50)^(BK$55/12))</f>
        <v>3.3198678611432442E-3</v>
      </c>
      <c r="BM102" s="253">
        <f t="shared" si="700"/>
        <v>3.3088095035458398E-3</v>
      </c>
      <c r="BN102" s="253">
        <f t="shared" si="700"/>
        <v>3.2977879809303889E-3</v>
      </c>
      <c r="BO102" s="253">
        <f t="shared" si="700"/>
        <v>3.2868031706009271E-3</v>
      </c>
      <c r="BP102" s="253">
        <f t="shared" si="700"/>
        <v>3.2758549502701628E-3</v>
      </c>
      <c r="BQ102" s="253">
        <f t="shared" si="700"/>
        <v>3.2649431980582566E-3</v>
      </c>
      <c r="BR102" s="253">
        <f t="shared" si="700"/>
        <v>3.2540677924910444E-3</v>
      </c>
      <c r="BS102" s="253">
        <f t="shared" si="700"/>
        <v>3.2432286124992604E-3</v>
      </c>
      <c r="BT102" s="253">
        <f t="shared" si="700"/>
        <v>3.232425537417094E-3</v>
      </c>
      <c r="BU102" s="253">
        <f t="shared" si="700"/>
        <v>3.2216584469800802E-3</v>
      </c>
      <c r="BV102" s="253">
        <f t="shared" si="700"/>
        <v>3.2109272213248774E-3</v>
      </c>
      <c r="BW102" s="253">
        <f t="shared" si="526"/>
        <v>3.1589967332132929E-3</v>
      </c>
      <c r="BX102" s="253">
        <f t="shared" ref="BX102:CH102" si="701">1-(1-$I50)^(BX$55/12)-(1-(1-$I50)^(BW$55/12))</f>
        <v>3.1490174728526776E-3</v>
      </c>
      <c r="BY102" s="253">
        <f t="shared" si="701"/>
        <v>3.139069736943223E-3</v>
      </c>
      <c r="BZ102" s="253">
        <f t="shared" si="701"/>
        <v>3.1291534258989229E-3</v>
      </c>
      <c r="CA102" s="253">
        <f t="shared" si="701"/>
        <v>3.1192684404487414E-3</v>
      </c>
      <c r="CB102" s="253">
        <f t="shared" si="701"/>
        <v>3.1094146816353918E-3</v>
      </c>
      <c r="CC102" s="253">
        <f t="shared" si="701"/>
        <v>3.099592050813782E-3</v>
      </c>
      <c r="CD102" s="253">
        <f t="shared" si="701"/>
        <v>3.0898004496511255E-3</v>
      </c>
      <c r="CE102" s="253">
        <f t="shared" si="701"/>
        <v>3.0800397801242774E-3</v>
      </c>
      <c r="CF102" s="253">
        <f t="shared" si="701"/>
        <v>3.0703099445207327E-3</v>
      </c>
      <c r="CG102" s="253">
        <f t="shared" si="701"/>
        <v>3.0606108454360736E-3</v>
      </c>
      <c r="CH102" s="253">
        <f t="shared" si="701"/>
        <v>3.0509423857736362E-3</v>
      </c>
      <c r="CI102" s="253">
        <f t="shared" si="528"/>
        <v>2.9734107796239861E-3</v>
      </c>
      <c r="CJ102" s="253">
        <f t="shared" ref="CJ102:CT102" si="702">1-(1-$J50)^(CJ$55/12)-(1-(1-$J50)^(CI$55/12))</f>
        <v>2.9645696079595441E-3</v>
      </c>
      <c r="CK102" s="253">
        <f t="shared" si="702"/>
        <v>2.9557547247303084E-3</v>
      </c>
      <c r="CL102" s="253">
        <f t="shared" si="702"/>
        <v>2.946966051769806E-3</v>
      </c>
      <c r="CM102" s="253">
        <f t="shared" si="702"/>
        <v>2.9382035111443772E-3</v>
      </c>
      <c r="CN102" s="253">
        <f t="shared" si="702"/>
        <v>2.9294670251516219E-3</v>
      </c>
      <c r="CO102" s="253">
        <f t="shared" si="702"/>
        <v>2.9207565163203997E-3</v>
      </c>
      <c r="CP102" s="253">
        <f t="shared" si="702"/>
        <v>2.9120719074101631E-3</v>
      </c>
      <c r="CQ102" s="253">
        <f t="shared" si="702"/>
        <v>2.9034131214096259E-3</v>
      </c>
      <c r="CR102" s="253">
        <f t="shared" si="702"/>
        <v>2.894780081536763E-3</v>
      </c>
      <c r="CS102" s="253">
        <f t="shared" si="702"/>
        <v>2.8861727112377E-3</v>
      </c>
      <c r="CT102" s="253">
        <f t="shared" si="702"/>
        <v>2.8775909341861583E-3</v>
      </c>
      <c r="CU102" s="253">
        <f t="shared" si="530"/>
        <v>2.7839941425487069E-3</v>
      </c>
      <c r="CV102" s="253">
        <f t="shared" ref="CV102:DF102" si="703">1-(1-$K50)^(CV$55/12)-(1-(1-$K50)^(CU$55/12))</f>
        <v>2.7762435191628354E-3</v>
      </c>
      <c r="CW102" s="253">
        <f t="shared" si="703"/>
        <v>2.7685144734672651E-3</v>
      </c>
      <c r="CX102" s="253">
        <f t="shared" si="703"/>
        <v>2.7608069453896045E-3</v>
      </c>
      <c r="CY102" s="253">
        <f t="shared" si="703"/>
        <v>2.7531208750248837E-3</v>
      </c>
      <c r="CZ102" s="253">
        <f t="shared" si="703"/>
        <v>2.7454562026351104E-3</v>
      </c>
      <c r="DA102" s="253">
        <f t="shared" si="703"/>
        <v>2.7378128686483816E-3</v>
      </c>
      <c r="DB102" s="253">
        <f t="shared" si="703"/>
        <v>2.7301908136586617E-3</v>
      </c>
      <c r="DC102" s="253">
        <f t="shared" si="703"/>
        <v>2.7225899784253382E-3</v>
      </c>
      <c r="DD102" s="253">
        <f t="shared" si="703"/>
        <v>2.715010303872889E-3</v>
      </c>
      <c r="DE102" s="253">
        <f t="shared" si="703"/>
        <v>2.7074517310899937E-3</v>
      </c>
      <c r="DF102" s="253">
        <f t="shared" si="703"/>
        <v>2.699914201329312E-3</v>
      </c>
      <c r="DG102" s="253">
        <f t="shared" si="532"/>
        <v>2.5972021516919019E-3</v>
      </c>
      <c r="DH102" s="253">
        <f t="shared" ref="DH102:DR102" si="704">1-(1-$L50)^(DH$55/12)-(1-(1-$L50)^(DG$55/12))</f>
        <v>2.5904566926751027E-3</v>
      </c>
      <c r="DI102" s="253">
        <f t="shared" si="704"/>
        <v>2.5837287529790753E-3</v>
      </c>
      <c r="DJ102" s="253">
        <f t="shared" si="704"/>
        <v>2.5770182871024394E-3</v>
      </c>
      <c r="DK102" s="253">
        <f t="shared" si="704"/>
        <v>2.5703252496621642E-3</v>
      </c>
      <c r="DL102" s="253">
        <f t="shared" si="704"/>
        <v>2.5636495953932359E-3</v>
      </c>
      <c r="DM102" s="253">
        <f t="shared" si="704"/>
        <v>2.5569912791478799E-3</v>
      </c>
      <c r="DN102" s="253">
        <f t="shared" si="704"/>
        <v>2.5503502558958946E-3</v>
      </c>
      <c r="DO102" s="253">
        <f t="shared" si="704"/>
        <v>2.5437264807236515E-3</v>
      </c>
      <c r="DP102" s="253">
        <f t="shared" si="704"/>
        <v>2.5371199088345397E-3</v>
      </c>
      <c r="DQ102" s="253">
        <f t="shared" si="704"/>
        <v>2.5305304955482999E-3</v>
      </c>
      <c r="DR102" s="253">
        <f t="shared" si="704"/>
        <v>2.5239581963003577E-3</v>
      </c>
      <c r="DS102" s="253">
        <f t="shared" si="534"/>
        <v>2.4171164753438168E-3</v>
      </c>
      <c r="DT102" s="260">
        <f t="shared" ref="DT102:ED102" si="705">1-(1-$M50)^(DT$55/12)-(1-(1-$M50)^(DS$55/12))</f>
        <v>2.4112740232884455E-3</v>
      </c>
      <c r="DU102" s="260">
        <f t="shared" si="705"/>
        <v>2.4054456931201784E-3</v>
      </c>
      <c r="DV102" s="260">
        <f t="shared" si="705"/>
        <v>2.3996314507047645E-3</v>
      </c>
      <c r="DW102" s="260">
        <f t="shared" si="705"/>
        <v>2.3938312619905533E-3</v>
      </c>
      <c r="DX102" s="260">
        <f t="shared" si="705"/>
        <v>2.38804509300794E-3</v>
      </c>
      <c r="DY102" s="260">
        <f t="shared" si="705"/>
        <v>2.3822729098699202E-3</v>
      </c>
      <c r="DZ102" s="260">
        <f t="shared" si="705"/>
        <v>2.376514678770536E-3</v>
      </c>
      <c r="EA102" s="260">
        <f t="shared" si="705"/>
        <v>2.3707703659866519E-3</v>
      </c>
      <c r="EB102" s="260">
        <f t="shared" si="705"/>
        <v>2.3650399378757347E-3</v>
      </c>
      <c r="EC102" s="260">
        <f t="shared" si="705"/>
        <v>2.3593233608770747E-3</v>
      </c>
      <c r="ED102" s="260">
        <f t="shared" si="705"/>
        <v>2.3536206015108974E-3</v>
      </c>
      <c r="EE102" s="253">
        <f t="shared" si="506"/>
        <v>2.2461599193105419E-3</v>
      </c>
      <c r="EF102" s="253">
        <f t="shared" si="570"/>
        <v>2.2411146849273811E-3</v>
      </c>
      <c r="EG102" s="253">
        <f t="shared" si="552"/>
        <v>2.2360807829475693E-3</v>
      </c>
      <c r="EH102" s="253">
        <f t="shared" si="552"/>
        <v>2.2310581879165792E-3</v>
      </c>
      <c r="EI102" s="253">
        <f t="shared" si="552"/>
        <v>2.2260468744371709E-3</v>
      </c>
      <c r="EJ102" s="253">
        <f t="shared" si="552"/>
        <v>2.221046817169392E-3</v>
      </c>
      <c r="EK102" s="253">
        <f t="shared" si="552"/>
        <v>2.2160579908296896E-3</v>
      </c>
      <c r="EL102" s="253">
        <f t="shared" si="552"/>
        <v>2.211080370191798E-3</v>
      </c>
      <c r="EM102" s="253">
        <f t="shared" si="552"/>
        <v>2.2061139300859622E-3</v>
      </c>
      <c r="EN102" s="253">
        <f t="shared" si="552"/>
        <v>2.2011586453987153E-3</v>
      </c>
      <c r="EO102" s="253">
        <f t="shared" si="552"/>
        <v>2.1962144910734338E-3</v>
      </c>
      <c r="EP102" s="253">
        <f t="shared" si="552"/>
        <v>2.1912814421093385E-3</v>
      </c>
      <c r="EQ102" s="253">
        <f t="shared" si="508"/>
        <v>2.0856165878690991E-3</v>
      </c>
      <c r="ER102" s="253">
        <f t="shared" si="571"/>
        <v>2.0812667913175931E-3</v>
      </c>
      <c r="ES102" s="253">
        <f t="shared" si="554"/>
        <v>2.0769260667737877E-3</v>
      </c>
      <c r="ET102" s="253">
        <f t="shared" si="554"/>
        <v>2.0725943953171511E-3</v>
      </c>
      <c r="EU102" s="253">
        <f t="shared" si="554"/>
        <v>2.0682717580664534E-3</v>
      </c>
      <c r="EV102" s="253">
        <f t="shared" si="554"/>
        <v>2.0639581361794335E-3</v>
      </c>
      <c r="EW102" s="253">
        <f t="shared" si="554"/>
        <v>2.0596535108541314E-3</v>
      </c>
      <c r="EX102" s="253">
        <f t="shared" si="554"/>
        <v>2.0553578633264458E-3</v>
      </c>
      <c r="EY102" s="253">
        <f t="shared" si="554"/>
        <v>2.0510711748727983E-3</v>
      </c>
      <c r="EZ102" s="253">
        <f t="shared" si="554"/>
        <v>2.0467934268075805E-3</v>
      </c>
      <c r="FA102" s="253">
        <f t="shared" si="554"/>
        <v>2.0425246004847075E-3</v>
      </c>
      <c r="FB102" s="253">
        <f t="shared" si="554"/>
        <v>2.0382646772967306E-3</v>
      </c>
      <c r="FC102" s="253">
        <f t="shared" si="510"/>
        <v>1.9360041323834842E-3</v>
      </c>
      <c r="FD102" s="253">
        <f t="shared" si="572"/>
        <v>1.9322560203829386E-3</v>
      </c>
      <c r="FE102" s="253">
        <f t="shared" si="556"/>
        <v>1.9285151647426835E-3</v>
      </c>
      <c r="FF102" s="253">
        <f t="shared" si="556"/>
        <v>1.9247815514142896E-3</v>
      </c>
      <c r="FG102" s="253">
        <f t="shared" si="556"/>
        <v>1.9210551663768616E-3</v>
      </c>
      <c r="FH102" s="253">
        <f t="shared" si="556"/>
        <v>1.9173359956362601E-3</v>
      </c>
      <c r="FI102" s="253">
        <f t="shared" si="556"/>
        <v>1.9136240252255465E-3</v>
      </c>
      <c r="FJ102" s="253">
        <f t="shared" si="556"/>
        <v>1.9099192412047605E-3</v>
      </c>
      <c r="FK102" s="253">
        <f t="shared" si="556"/>
        <v>1.9062216296613643E-3</v>
      </c>
      <c r="FL102" s="253">
        <f t="shared" si="556"/>
        <v>1.9025311767090214E-3</v>
      </c>
      <c r="FM102" s="253">
        <f t="shared" si="556"/>
        <v>1.8988478684890397E-3</v>
      </c>
      <c r="FN102" s="253">
        <f t="shared" si="556"/>
        <v>1.8951716911688177E-3</v>
      </c>
      <c r="FO102" s="253">
        <f t="shared" si="512"/>
        <v>1.7973366431285331E-3</v>
      </c>
      <c r="FP102" s="253">
        <f t="shared" si="573"/>
        <v>1.7941062241197958E-3</v>
      </c>
      <c r="FQ102" s="253">
        <f t="shared" si="558"/>
        <v>1.7908816112615078E-3</v>
      </c>
      <c r="FR102" s="253">
        <f t="shared" si="558"/>
        <v>1.7876627941180168E-3</v>
      </c>
      <c r="FS102" s="253">
        <f t="shared" si="558"/>
        <v>1.7844497622726552E-3</v>
      </c>
      <c r="FT102" s="253">
        <f t="shared" si="558"/>
        <v>1.7812425053270742E-3</v>
      </c>
      <c r="FU102" s="253">
        <f t="shared" si="558"/>
        <v>1.7780410129020208E-3</v>
      </c>
      <c r="FV102" s="253">
        <f t="shared" si="558"/>
        <v>1.7748452746364496E-3</v>
      </c>
      <c r="FW102" s="253">
        <f t="shared" si="558"/>
        <v>1.7716552801885221E-3</v>
      </c>
      <c r="FX102" s="253">
        <f t="shared" si="558"/>
        <v>1.7684710192344966E-3</v>
      </c>
      <c r="FY102" s="253">
        <f t="shared" si="558"/>
        <v>1.7652924814692827E-3</v>
      </c>
      <c r="FZ102" s="253">
        <f t="shared" si="558"/>
        <v>1.7621196566064423E-3</v>
      </c>
    </row>
    <row r="103" spans="2:182" x14ac:dyDescent="0.2">
      <c r="B103" s="245" t="s">
        <v>573</v>
      </c>
      <c r="C103" s="259">
        <f t="shared" si="514"/>
        <v>8.6909770720485779E-3</v>
      </c>
      <c r="D103" s="259">
        <f t="shared" ref="D103:N103" si="706">1-(1-$C51)^(D$56/12)-(1-(1-$C51)^(C$56/12))</f>
        <v>8.6154439895816948E-3</v>
      </c>
      <c r="E103" s="259">
        <f t="shared" si="706"/>
        <v>8.5405673634026957E-3</v>
      </c>
      <c r="F103" s="259">
        <f t="shared" si="706"/>
        <v>8.4663414882651944E-3</v>
      </c>
      <c r="G103" s="259">
        <f t="shared" si="706"/>
        <v>8.3927607085064748E-3</v>
      </c>
      <c r="H103" s="259">
        <f t="shared" si="706"/>
        <v>8.3198194176176132E-3</v>
      </c>
      <c r="I103" s="259">
        <f t="shared" si="706"/>
        <v>8.247512057815487E-3</v>
      </c>
      <c r="J103" s="259">
        <f t="shared" si="706"/>
        <v>8.1758331196196687E-3</v>
      </c>
      <c r="K103" s="259">
        <f t="shared" si="706"/>
        <v>8.1047771414320957E-3</v>
      </c>
      <c r="L103" s="259">
        <f t="shared" si="706"/>
        <v>8.0343387091218466E-3</v>
      </c>
      <c r="M103" s="259">
        <f t="shared" si="706"/>
        <v>7.9645124556118052E-3</v>
      </c>
      <c r="N103" s="259">
        <f t="shared" si="706"/>
        <v>7.8952930604700988E-3</v>
      </c>
      <c r="O103" s="259">
        <f t="shared" si="516"/>
        <v>7.921407502540001E-3</v>
      </c>
      <c r="P103" s="253">
        <f t="shared" ref="P103:Z103" si="707">1-(1-$D51)^(P$55/12)-(1-(1-$D51)^(O$55/12))</f>
        <v>7.8586588057186768E-3</v>
      </c>
      <c r="Q103" s="253">
        <f t="shared" si="707"/>
        <v>7.796407166895114E-3</v>
      </c>
      <c r="R103" s="253">
        <f t="shared" si="707"/>
        <v>7.7346486486704613E-3</v>
      </c>
      <c r="S103" s="253">
        <f t="shared" si="707"/>
        <v>7.6733793448353627E-3</v>
      </c>
      <c r="T103" s="253">
        <f t="shared" si="707"/>
        <v>7.612595380123377E-3</v>
      </c>
      <c r="U103" s="253">
        <f t="shared" si="707"/>
        <v>7.5522929099653968E-3</v>
      </c>
      <c r="V103" s="253">
        <f t="shared" si="707"/>
        <v>7.4924681202470644E-3</v>
      </c>
      <c r="W103" s="253">
        <f t="shared" si="707"/>
        <v>7.4331172270668544E-3</v>
      </c>
      <c r="X103" s="253">
        <f t="shared" si="707"/>
        <v>7.3742364764970425E-3</v>
      </c>
      <c r="Y103" s="253">
        <f t="shared" si="707"/>
        <v>7.3158221443465621E-3</v>
      </c>
      <c r="Z103" s="253">
        <f t="shared" si="707"/>
        <v>7.2578705359251927E-3</v>
      </c>
      <c r="AA103" s="253">
        <f t="shared" si="518"/>
        <v>6.9411134736088176E-3</v>
      </c>
      <c r="AB103" s="253">
        <f t="shared" ref="AB103:AL103" si="708">1-(1-$E51)^(AB$55/12)-(1-(1-$E51)^(AA$55/12))</f>
        <v>6.8929344173553897E-3</v>
      </c>
      <c r="AC103" s="253">
        <f t="shared" si="708"/>
        <v>6.8450897773982833E-3</v>
      </c>
      <c r="AD103" s="253">
        <f t="shared" si="708"/>
        <v>6.7975772325163941E-3</v>
      </c>
      <c r="AE103" s="253">
        <f t="shared" si="708"/>
        <v>6.7503944775998415E-3</v>
      </c>
      <c r="AF103" s="253">
        <f t="shared" si="708"/>
        <v>6.7035392235391678E-3</v>
      </c>
      <c r="AG103" s="253">
        <f t="shared" si="708"/>
        <v>6.6570091971138723E-3</v>
      </c>
      <c r="AH103" s="253">
        <f t="shared" si="708"/>
        <v>6.6108021408818329E-3</v>
      </c>
      <c r="AI103" s="253">
        <f t="shared" si="708"/>
        <v>6.5649158130703933E-3</v>
      </c>
      <c r="AJ103" s="253">
        <f t="shared" si="708"/>
        <v>6.5193479874671167E-3</v>
      </c>
      <c r="AK103" s="253">
        <f t="shared" si="708"/>
        <v>6.4740964533122058E-3</v>
      </c>
      <c r="AL103" s="253">
        <f t="shared" si="708"/>
        <v>6.4291590151906997E-3</v>
      </c>
      <c r="AM103" s="253">
        <f t="shared" si="520"/>
        <v>5.9814317455550992E-3</v>
      </c>
      <c r="AN103" s="253">
        <f t="shared" ref="AN103:AX103" si="709">1-(1-$F51)^(AN$55/12)-(1-(1-$F51)^(AM$55/12))</f>
        <v>5.9456542198284001E-3</v>
      </c>
      <c r="AO103" s="253">
        <f t="shared" si="709"/>
        <v>5.9100906949297594E-3</v>
      </c>
      <c r="AP103" s="253">
        <f t="shared" si="709"/>
        <v>5.8747398908280957E-3</v>
      </c>
      <c r="AQ103" s="253">
        <f t="shared" si="709"/>
        <v>5.8396005351480929E-3</v>
      </c>
      <c r="AR103" s="253">
        <f t="shared" si="709"/>
        <v>5.8046713631259017E-3</v>
      </c>
      <c r="AS103" s="253">
        <f t="shared" si="709"/>
        <v>5.7699511175619556E-3</v>
      </c>
      <c r="AT103" s="253">
        <f t="shared" si="709"/>
        <v>5.7354385487770054E-3</v>
      </c>
      <c r="AU103" s="253">
        <f t="shared" si="709"/>
        <v>5.7011324145667119E-3</v>
      </c>
      <c r="AV103" s="253">
        <f t="shared" si="709"/>
        <v>5.6670314801566812E-3</v>
      </c>
      <c r="AW103" s="253">
        <f t="shared" si="709"/>
        <v>5.6331345181581671E-3</v>
      </c>
      <c r="AX103" s="253">
        <f t="shared" si="709"/>
        <v>5.5994403085242173E-3</v>
      </c>
      <c r="AY103" s="253">
        <f t="shared" si="522"/>
        <v>5.1270971038882562E-3</v>
      </c>
      <c r="AZ103" s="253">
        <f t="shared" ref="AZ103:BJ103" si="710">1-(1-$G51)^(AZ$55/12)-(1-(1-$G51)^(AY$55/12))</f>
        <v>5.1008099791755024E-3</v>
      </c>
      <c r="BA103" s="253">
        <f t="shared" si="710"/>
        <v>5.0746576311038183E-3</v>
      </c>
      <c r="BB103" s="253">
        <f t="shared" si="710"/>
        <v>5.0486393686600683E-3</v>
      </c>
      <c r="BC103" s="253">
        <f t="shared" si="710"/>
        <v>5.0227545043745048E-3</v>
      </c>
      <c r="BD103" s="253">
        <f t="shared" si="710"/>
        <v>4.9970023543016717E-3</v>
      </c>
      <c r="BE103" s="253">
        <f t="shared" si="710"/>
        <v>4.9713822380026418E-3</v>
      </c>
      <c r="BF103" s="253">
        <f t="shared" si="710"/>
        <v>4.9458934785279185E-3</v>
      </c>
      <c r="BG103" s="253">
        <f t="shared" si="710"/>
        <v>4.9205354023981185E-3</v>
      </c>
      <c r="BH103" s="253">
        <f t="shared" si="710"/>
        <v>4.895307339586763E-3</v>
      </c>
      <c r="BI103" s="253">
        <f t="shared" si="710"/>
        <v>4.8702086235034026E-3</v>
      </c>
      <c r="BJ103" s="253">
        <f t="shared" si="710"/>
        <v>4.845238590974521E-3</v>
      </c>
      <c r="BK103" s="253">
        <f t="shared" si="524"/>
        <v>4.3978063434271242E-3</v>
      </c>
      <c r="BL103" s="253">
        <f t="shared" ref="BL103:BV103" si="711">1-(1-$H51)^(BL$55/12)-(1-(1-$H51)^(BK$55/12))</f>
        <v>4.3784656427927615E-3</v>
      </c>
      <c r="BM103" s="253">
        <f t="shared" si="711"/>
        <v>4.3592099988145616E-3</v>
      </c>
      <c r="BN103" s="253">
        <f t="shared" si="711"/>
        <v>4.3400390374292996E-3</v>
      </c>
      <c r="BO103" s="253">
        <f t="shared" si="711"/>
        <v>4.3209523862198784E-3</v>
      </c>
      <c r="BP103" s="253">
        <f t="shared" si="711"/>
        <v>4.3019496744060026E-3</v>
      </c>
      <c r="BQ103" s="253">
        <f t="shared" si="711"/>
        <v>4.2830305328388496E-3</v>
      </c>
      <c r="BR103" s="253">
        <f t="shared" si="711"/>
        <v>4.2641945939925208E-3</v>
      </c>
      <c r="BS103" s="253">
        <f t="shared" si="711"/>
        <v>4.2454414919573802E-3</v>
      </c>
      <c r="BT103" s="253">
        <f t="shared" si="711"/>
        <v>4.2267708624333933E-3</v>
      </c>
      <c r="BU103" s="253">
        <f t="shared" si="711"/>
        <v>4.2081823427223553E-3</v>
      </c>
      <c r="BV103" s="253">
        <f t="shared" si="711"/>
        <v>4.1896755717212297E-3</v>
      </c>
      <c r="BW103" s="253">
        <f t="shared" si="526"/>
        <v>3.7868274037645699E-3</v>
      </c>
      <c r="BX103" s="253">
        <f t="shared" ref="BX103:CH103" si="712">1-(1-$I51)^(BX$55/12)-(1-(1-$I51)^(BW$55/12))</f>
        <v>3.7724873419786586E-3</v>
      </c>
      <c r="BY103" s="253">
        <f t="shared" si="712"/>
        <v>3.758201583531795E-3</v>
      </c>
      <c r="BZ103" s="253">
        <f t="shared" si="712"/>
        <v>3.743969922786361E-3</v>
      </c>
      <c r="CA103" s="253">
        <f t="shared" si="712"/>
        <v>3.729792154883782E-3</v>
      </c>
      <c r="CB103" s="253">
        <f t="shared" si="712"/>
        <v>3.7156680757414184E-3</v>
      </c>
      <c r="CC103" s="253">
        <f t="shared" si="712"/>
        <v>3.7015974820489017E-3</v>
      </c>
      <c r="CD103" s="253">
        <f t="shared" si="712"/>
        <v>3.687580171266136E-3</v>
      </c>
      <c r="CE103" s="253">
        <f t="shared" si="712"/>
        <v>3.6736159416200787E-3</v>
      </c>
      <c r="CF103" s="253">
        <f t="shared" si="712"/>
        <v>3.6597045921014093E-3</v>
      </c>
      <c r="CG103" s="253">
        <f t="shared" si="712"/>
        <v>3.6458459224623097E-3</v>
      </c>
      <c r="CH103" s="253">
        <f t="shared" si="712"/>
        <v>3.6320397332132437E-3</v>
      </c>
      <c r="CI103" s="253">
        <f t="shared" si="528"/>
        <v>3.2785067507630217E-3</v>
      </c>
      <c r="CJ103" s="253">
        <f t="shared" ref="CJ103:CT103" si="713">1-(1-$J51)^(CJ$55/12)-(1-(1-$J51)^(CI$55/12))</f>
        <v>3.2677581442481785E-3</v>
      </c>
      <c r="CK103" s="253">
        <f t="shared" si="713"/>
        <v>3.2570447771124167E-3</v>
      </c>
      <c r="CL103" s="253">
        <f t="shared" si="713"/>
        <v>3.2463665338231529E-3</v>
      </c>
      <c r="CM103" s="253">
        <f t="shared" si="713"/>
        <v>3.2357232992265006E-3</v>
      </c>
      <c r="CN103" s="253">
        <f t="shared" si="713"/>
        <v>3.2251149585464933E-3</v>
      </c>
      <c r="CO103" s="253">
        <f t="shared" si="713"/>
        <v>3.214541397382753E-3</v>
      </c>
      <c r="CP103" s="253">
        <f t="shared" si="713"/>
        <v>3.2040025017109341E-3</v>
      </c>
      <c r="CQ103" s="253">
        <f t="shared" si="713"/>
        <v>3.1934981578796151E-3</v>
      </c>
      <c r="CR103" s="253">
        <f t="shared" si="713"/>
        <v>3.1830282526104092E-3</v>
      </c>
      <c r="CS103" s="253">
        <f t="shared" si="713"/>
        <v>3.1725926729964105E-3</v>
      </c>
      <c r="CT103" s="253">
        <f t="shared" si="713"/>
        <v>3.162191306500528E-3</v>
      </c>
      <c r="CU103" s="253">
        <f t="shared" si="530"/>
        <v>2.8557862507307963E-3</v>
      </c>
      <c r="CV103" s="253">
        <f t="shared" ref="CV103:DF103" si="714">1-(1-$K51)^(CV$55/12)-(1-(1-$K51)^(CU$55/12))</f>
        <v>2.8476307356208874E-3</v>
      </c>
      <c r="CW103" s="253">
        <f t="shared" si="714"/>
        <v>2.8394985109189141E-3</v>
      </c>
      <c r="CX103" s="253">
        <f t="shared" si="714"/>
        <v>2.8313895101125253E-3</v>
      </c>
      <c r="CY103" s="253">
        <f t="shared" si="714"/>
        <v>2.8233036668791067E-3</v>
      </c>
      <c r="CZ103" s="253">
        <f t="shared" si="714"/>
        <v>2.8152409150855595E-3</v>
      </c>
      <c r="DA103" s="253">
        <f t="shared" si="714"/>
        <v>2.8072011887877446E-3</v>
      </c>
      <c r="DB103" s="253">
        <f t="shared" si="714"/>
        <v>2.7991844222298168E-3</v>
      </c>
      <c r="DC103" s="253">
        <f t="shared" si="714"/>
        <v>2.7911905498434475E-3</v>
      </c>
      <c r="DD103" s="253">
        <f t="shared" si="714"/>
        <v>2.7832195062481579E-3</v>
      </c>
      <c r="DE103" s="253">
        <f t="shared" si="714"/>
        <v>2.7752712262494317E-3</v>
      </c>
      <c r="DF103" s="253">
        <f t="shared" si="714"/>
        <v>2.7673456448393807E-3</v>
      </c>
      <c r="DG103" s="253">
        <f t="shared" si="532"/>
        <v>2.5031213641334427E-3</v>
      </c>
      <c r="DH103" s="253">
        <f t="shared" ref="DH103:DR103" si="715">1-(1-$L51)^(DH$55/12)-(1-(1-$L51)^(DG$55/12))</f>
        <v>2.4968557475698594E-3</v>
      </c>
      <c r="DI103" s="253">
        <f t="shared" si="715"/>
        <v>2.4906058146050292E-3</v>
      </c>
      <c r="DJ103" s="253">
        <f t="shared" si="715"/>
        <v>2.4843715259807997E-3</v>
      </c>
      <c r="DK103" s="253">
        <f t="shared" si="715"/>
        <v>2.4781528425376065E-3</v>
      </c>
      <c r="DL103" s="253">
        <f t="shared" si="715"/>
        <v>2.4719497252140288E-3</v>
      </c>
      <c r="DM103" s="253">
        <f t="shared" si="715"/>
        <v>2.4657621350456793E-3</v>
      </c>
      <c r="DN103" s="253">
        <f t="shared" si="715"/>
        <v>2.4595900331665366E-3</v>
      </c>
      <c r="DO103" s="253">
        <f t="shared" si="715"/>
        <v>2.4534333808075015E-3</v>
      </c>
      <c r="DP103" s="253">
        <f t="shared" si="715"/>
        <v>2.4472921392966196E-3</v>
      </c>
      <c r="DQ103" s="253">
        <f t="shared" si="715"/>
        <v>2.4411662700584147E-3</v>
      </c>
      <c r="DR103" s="253">
        <f t="shared" si="715"/>
        <v>2.4350557346144441E-3</v>
      </c>
      <c r="DS103" s="253">
        <f t="shared" si="534"/>
        <v>2.2073565335385403E-3</v>
      </c>
      <c r="DT103" s="260">
        <f t="shared" ref="DT103:ED103" si="716">1-(1-$M51)^(DT$55/12)-(1-(1-$M51)^(DS$55/12))</f>
        <v>2.2024841106723647E-3</v>
      </c>
      <c r="DU103" s="260">
        <f t="shared" si="716"/>
        <v>2.1976224429807178E-3</v>
      </c>
      <c r="DV103" s="260">
        <f t="shared" si="716"/>
        <v>2.1927715067229236E-3</v>
      </c>
      <c r="DW103" s="260">
        <f t="shared" si="716"/>
        <v>2.1879312782110416E-3</v>
      </c>
      <c r="DX103" s="260">
        <f t="shared" si="716"/>
        <v>2.1831017338090897E-3</v>
      </c>
      <c r="DY103" s="260">
        <f t="shared" si="716"/>
        <v>2.1782828499335993E-3</v>
      </c>
      <c r="DZ103" s="260">
        <f t="shared" si="716"/>
        <v>2.1734746030528385E-3</v>
      </c>
      <c r="EA103" s="260">
        <f t="shared" si="716"/>
        <v>2.1686769696874775E-3</v>
      </c>
      <c r="EB103" s="260">
        <f t="shared" si="716"/>
        <v>2.163889926409146E-3</v>
      </c>
      <c r="EC103" s="260">
        <f t="shared" si="716"/>
        <v>2.1591134498423203E-3</v>
      </c>
      <c r="ED103" s="260">
        <f t="shared" si="716"/>
        <v>2.1543475166621029E-3</v>
      </c>
      <c r="EE103" s="253">
        <f t="shared" si="506"/>
        <v>1.9577474760391622E-3</v>
      </c>
      <c r="EF103" s="253">
        <f t="shared" si="570"/>
        <v>1.9539147008592606E-3</v>
      </c>
      <c r="EG103" s="253">
        <f t="shared" si="552"/>
        <v>1.9500894292853177E-3</v>
      </c>
      <c r="EH103" s="253">
        <f t="shared" si="552"/>
        <v>1.9462716466269736E-3</v>
      </c>
      <c r="EI103" s="253">
        <f t="shared" si="552"/>
        <v>1.9424613382231781E-3</v>
      </c>
      <c r="EJ103" s="253">
        <f t="shared" si="552"/>
        <v>1.9386584894409697E-3</v>
      </c>
      <c r="EK103" s="253">
        <f t="shared" si="552"/>
        <v>1.9348630856763638E-3</v>
      </c>
      <c r="EL103" s="253">
        <f t="shared" si="552"/>
        <v>1.9310751123537973E-3</v>
      </c>
      <c r="EM103" s="253">
        <f t="shared" si="552"/>
        <v>1.927294554926684E-3</v>
      </c>
      <c r="EN103" s="253">
        <f t="shared" si="552"/>
        <v>1.9235213988760824E-3</v>
      </c>
      <c r="EO103" s="253">
        <f t="shared" si="552"/>
        <v>1.9197556297124718E-3</v>
      </c>
      <c r="EP103" s="253">
        <f t="shared" si="552"/>
        <v>1.915997232973643E-3</v>
      </c>
      <c r="EQ103" s="253">
        <f t="shared" si="508"/>
        <v>1.7456711978621753E-3</v>
      </c>
      <c r="ER103" s="253">
        <f t="shared" si="571"/>
        <v>1.742623829931067E-3</v>
      </c>
      <c r="ES103" s="253">
        <f t="shared" si="554"/>
        <v>1.7395817817025261E-3</v>
      </c>
      <c r="ET103" s="253">
        <f t="shared" si="554"/>
        <v>1.73654504388987E-3</v>
      </c>
      <c r="EU103" s="253">
        <f t="shared" si="554"/>
        <v>1.7335136072229584E-3</v>
      </c>
      <c r="EV103" s="253">
        <f t="shared" si="554"/>
        <v>1.7304874624477495E-3</v>
      </c>
      <c r="EW103" s="253">
        <f t="shared" si="554"/>
        <v>1.7274666003261885E-3</v>
      </c>
      <c r="EX103" s="253">
        <f t="shared" si="554"/>
        <v>1.7244510116368739E-3</v>
      </c>
      <c r="EY103" s="253">
        <f t="shared" si="554"/>
        <v>1.7214406871736143E-3</v>
      </c>
      <c r="EZ103" s="253">
        <f t="shared" si="554"/>
        <v>1.7184356177472049E-3</v>
      </c>
      <c r="FA103" s="253">
        <f t="shared" si="554"/>
        <v>1.7154357941839837E-3</v>
      </c>
      <c r="FB103" s="253">
        <f t="shared" si="554"/>
        <v>1.7124412073262762E-3</v>
      </c>
      <c r="FC103" s="253">
        <f t="shared" si="510"/>
        <v>1.5642598344138836E-3</v>
      </c>
      <c r="FD103" s="253">
        <f t="shared" si="572"/>
        <v>1.5618129255844382E-3</v>
      </c>
      <c r="FE103" s="253">
        <f t="shared" si="556"/>
        <v>1.5593698443560067E-3</v>
      </c>
      <c r="FF103" s="253">
        <f t="shared" si="556"/>
        <v>1.5569305847413784E-3</v>
      </c>
      <c r="FG103" s="253">
        <f t="shared" si="556"/>
        <v>1.5544951407628904E-3</v>
      </c>
      <c r="FH103" s="253">
        <f t="shared" si="556"/>
        <v>1.5520635064512067E-3</v>
      </c>
      <c r="FI103" s="253">
        <f t="shared" si="556"/>
        <v>1.5496356758477603E-3</v>
      </c>
      <c r="FJ103" s="253">
        <f t="shared" si="556"/>
        <v>1.5472116430019778E-3</v>
      </c>
      <c r="FK103" s="253">
        <f t="shared" si="556"/>
        <v>1.5447914019734998E-3</v>
      </c>
      <c r="FL103" s="253">
        <f t="shared" si="556"/>
        <v>1.542374946830849E-3</v>
      </c>
      <c r="FM103" s="253">
        <f t="shared" si="556"/>
        <v>1.5399622716519845E-3</v>
      </c>
      <c r="FN103" s="253">
        <f t="shared" si="556"/>
        <v>1.5375533705238587E-3</v>
      </c>
      <c r="FO103" s="253">
        <f t="shared" si="512"/>
        <v>1.4080535820921725E-3</v>
      </c>
      <c r="FP103" s="253">
        <f t="shared" si="573"/>
        <v>1.4060709672020222E-3</v>
      </c>
      <c r="FQ103" s="253">
        <f t="shared" si="558"/>
        <v>1.4040911439400228E-3</v>
      </c>
      <c r="FR103" s="253">
        <f t="shared" si="558"/>
        <v>1.4021141083752076E-3</v>
      </c>
      <c r="FS103" s="253">
        <f t="shared" si="558"/>
        <v>1.4001398565824941E-3</v>
      </c>
      <c r="FT103" s="253">
        <f t="shared" si="558"/>
        <v>1.3981683846419068E-3</v>
      </c>
      <c r="FU103" s="253">
        <f t="shared" si="558"/>
        <v>1.3961996886395767E-3</v>
      </c>
      <c r="FV103" s="253">
        <f t="shared" si="558"/>
        <v>1.3942337646666303E-3</v>
      </c>
      <c r="FW103" s="253">
        <f t="shared" si="558"/>
        <v>1.3922706088200787E-3</v>
      </c>
      <c r="FX103" s="253">
        <f t="shared" si="558"/>
        <v>1.3903102172020398E-3</v>
      </c>
      <c r="FY103" s="253">
        <f t="shared" si="558"/>
        <v>1.3883525859205159E-3</v>
      </c>
      <c r="FZ103" s="253">
        <f t="shared" si="558"/>
        <v>1.3863977110887271E-3</v>
      </c>
    </row>
    <row r="104" spans="2:182" x14ac:dyDescent="0.2">
      <c r="B104" s="245" t="s">
        <v>574</v>
      </c>
      <c r="C104" s="259">
        <f t="shared" si="514"/>
        <v>3.1127370515500075E-2</v>
      </c>
      <c r="D104" s="259">
        <f t="shared" ref="D104:N104" si="717">1-(1-$C52)^(D$56/12)-(1-(1-$C52)^(C$56/12))</f>
        <v>3.0158457320290766E-2</v>
      </c>
      <c r="E104" s="259">
        <f t="shared" si="717"/>
        <v>2.9219703845106304E-2</v>
      </c>
      <c r="F104" s="259">
        <f t="shared" si="717"/>
        <v>2.8310171297166398E-2</v>
      </c>
      <c r="G104" s="259">
        <f t="shared" si="717"/>
        <v>2.7428950105842231E-2</v>
      </c>
      <c r="H104" s="259">
        <f t="shared" si="717"/>
        <v>2.6575159013046523E-2</v>
      </c>
      <c r="I104" s="259">
        <f t="shared" si="717"/>
        <v>2.5747944191939154E-2</v>
      </c>
      <c r="J104" s="259">
        <f t="shared" si="717"/>
        <v>2.4946478393064186E-2</v>
      </c>
      <c r="K104" s="259">
        <f t="shared" si="717"/>
        <v>2.4169960117066402E-2</v>
      </c>
      <c r="L104" s="259">
        <f t="shared" si="717"/>
        <v>2.3417612813157573E-2</v>
      </c>
      <c r="M104" s="259">
        <f t="shared" si="717"/>
        <v>2.2688684102533996E-2</v>
      </c>
      <c r="N104" s="259">
        <f t="shared" si="717"/>
        <v>2.1982445025965136E-2</v>
      </c>
      <c r="O104" s="259">
        <f t="shared" si="516"/>
        <v>1.6154834584492628E-2</v>
      </c>
      <c r="P104" s="253">
        <f t="shared" ref="P104:Z104" si="718">1-(1-$D52)^(P$55/12)-(1-(1-$D52)^(O$55/12))</f>
        <v>1.5893855904040244E-2</v>
      </c>
      <c r="Q104" s="253">
        <f t="shared" si="718"/>
        <v>1.5637093291000825E-2</v>
      </c>
      <c r="R104" s="253">
        <f t="shared" si="718"/>
        <v>1.5384478635502297E-2</v>
      </c>
      <c r="S104" s="253">
        <f t="shared" si="718"/>
        <v>1.5135944927977207E-2</v>
      </c>
      <c r="T104" s="253">
        <f t="shared" si="718"/>
        <v>1.489142624138573E-2</v>
      </c>
      <c r="U104" s="253">
        <f t="shared" si="718"/>
        <v>1.4650857713728982E-2</v>
      </c>
      <c r="V104" s="253">
        <f t="shared" si="718"/>
        <v>1.4414175530842677E-2</v>
      </c>
      <c r="W104" s="253">
        <f t="shared" si="718"/>
        <v>1.418131690947011E-2</v>
      </c>
      <c r="X104" s="253">
        <f t="shared" si="718"/>
        <v>1.3952220080607369E-2</v>
      </c>
      <c r="Y104" s="253">
        <f t="shared" si="718"/>
        <v>1.3726824273118665E-2</v>
      </c>
      <c r="Z104" s="253">
        <f t="shared" si="718"/>
        <v>1.3505069697616112E-2</v>
      </c>
      <c r="AA104" s="253">
        <f t="shared" si="518"/>
        <v>9.188442199112079E-3</v>
      </c>
      <c r="AB104" s="253">
        <f t="shared" ref="AB104:AL104" si="719">1-(1-$E52)^(AB$55/12)-(1-(1-$E52)^(AA$55/12))</f>
        <v>9.1040147290657458E-3</v>
      </c>
      <c r="AC104" s="253">
        <f t="shared" si="719"/>
        <v>9.0203630159477743E-3</v>
      </c>
      <c r="AD104" s="253">
        <f t="shared" si="719"/>
        <v>8.9374799317607501E-3</v>
      </c>
      <c r="AE104" s="253">
        <f t="shared" si="719"/>
        <v>8.8553584140019792E-3</v>
      </c>
      <c r="AF104" s="253">
        <f t="shared" si="719"/>
        <v>8.773991465062525E-3</v>
      </c>
      <c r="AG104" s="253">
        <f t="shared" si="719"/>
        <v>8.6933721516303519E-3</v>
      </c>
      <c r="AH104" s="253">
        <f t="shared" si="719"/>
        <v>8.6134936040996868E-3</v>
      </c>
      <c r="AI104" s="253">
        <f t="shared" si="719"/>
        <v>8.5343490159860425E-3</v>
      </c>
      <c r="AJ104" s="253">
        <f t="shared" si="719"/>
        <v>8.4559316433455711E-3</v>
      </c>
      <c r="AK104" s="253">
        <f t="shared" si="719"/>
        <v>8.378234804201079E-3</v>
      </c>
      <c r="AL104" s="253">
        <f t="shared" si="719"/>
        <v>8.3012518779720379E-3</v>
      </c>
      <c r="AM104" s="253">
        <f t="shared" si="520"/>
        <v>5.6605541988862251E-3</v>
      </c>
      <c r="AN104" s="253">
        <f t="shared" ref="AN104:AX104" si="720">1-(1-$F52)^(AN$55/12)-(1-(1-$F52)^(AM$55/12))</f>
        <v>5.6285123250476854E-3</v>
      </c>
      <c r="AO104" s="253">
        <f t="shared" si="720"/>
        <v>5.5966518259725762E-3</v>
      </c>
      <c r="AP104" s="253">
        <f t="shared" si="720"/>
        <v>5.5649716749794909E-3</v>
      </c>
      <c r="AQ104" s="253">
        <f t="shared" si="720"/>
        <v>5.5334708511979303E-3</v>
      </c>
      <c r="AR104" s="253">
        <f t="shared" si="720"/>
        <v>5.5021483395367721E-3</v>
      </c>
      <c r="AS104" s="253">
        <f t="shared" si="720"/>
        <v>5.4710031306505202E-3</v>
      </c>
      <c r="AT104" s="253">
        <f t="shared" si="720"/>
        <v>5.4400342209071084E-3</v>
      </c>
      <c r="AU104" s="253">
        <f t="shared" si="720"/>
        <v>5.4092406123559256E-3</v>
      </c>
      <c r="AV104" s="253">
        <f t="shared" si="720"/>
        <v>5.3786213126949534E-3</v>
      </c>
      <c r="AW104" s="253">
        <f t="shared" si="720"/>
        <v>5.3481753352391248E-3</v>
      </c>
      <c r="AX104" s="253">
        <f t="shared" si="720"/>
        <v>5.3179016988887939E-3</v>
      </c>
      <c r="AY104" s="253">
        <f t="shared" si="522"/>
        <v>3.7676107948371174E-3</v>
      </c>
      <c r="AZ104" s="253">
        <f t="shared" ref="AZ104:BJ104" si="721">1-(1-$G52)^(AZ$55/12)-(1-(1-$G52)^(AY$55/12))</f>
        <v>3.7534159037357906E-3</v>
      </c>
      <c r="BA104" s="253">
        <f t="shared" si="721"/>
        <v>3.7392744934593436E-3</v>
      </c>
      <c r="BB104" s="253">
        <f t="shared" si="721"/>
        <v>3.7251863625129555E-3</v>
      </c>
      <c r="BC104" s="253">
        <f t="shared" si="721"/>
        <v>3.711151310160643E-3</v>
      </c>
      <c r="BD104" s="253">
        <f t="shared" si="721"/>
        <v>3.6971691364233727E-3</v>
      </c>
      <c r="BE104" s="253">
        <f t="shared" si="721"/>
        <v>3.6832396420745095E-3</v>
      </c>
      <c r="BF104" s="253">
        <f t="shared" si="721"/>
        <v>3.6693626286391501E-3</v>
      </c>
      <c r="BG104" s="253">
        <f t="shared" si="721"/>
        <v>3.6555378983892384E-3</v>
      </c>
      <c r="BH104" s="253">
        <f t="shared" si="721"/>
        <v>3.641765254342455E-3</v>
      </c>
      <c r="BI104" s="253">
        <f t="shared" si="721"/>
        <v>3.6280445002577766E-3</v>
      </c>
      <c r="BJ104" s="253">
        <f t="shared" si="721"/>
        <v>3.6143754406345874E-3</v>
      </c>
      <c r="BK104" s="253">
        <f t="shared" si="524"/>
        <v>2.6957672778922248E-3</v>
      </c>
      <c r="BL104" s="253">
        <f t="shared" ref="BL104:BV104" si="722">1-(1-$H52)^(BL$55/12)-(1-(1-$H52)^(BK$55/12))</f>
        <v>2.6885001166756517E-3</v>
      </c>
      <c r="BM104" s="253">
        <f t="shared" si="722"/>
        <v>2.6812525460345737E-3</v>
      </c>
      <c r="BN104" s="253">
        <f t="shared" si="722"/>
        <v>2.674024513157125E-3</v>
      </c>
      <c r="BO104" s="253">
        <f t="shared" si="722"/>
        <v>2.6668159653743251E-3</v>
      </c>
      <c r="BP104" s="253">
        <f t="shared" si="722"/>
        <v>2.6596268501587472E-3</v>
      </c>
      <c r="BQ104" s="253">
        <f t="shared" si="722"/>
        <v>2.652457115124629E-3</v>
      </c>
      <c r="BR104" s="253">
        <f t="shared" si="722"/>
        <v>2.6453067080276504E-3</v>
      </c>
      <c r="BS104" s="253">
        <f t="shared" si="722"/>
        <v>2.6381755767641568E-3</v>
      </c>
      <c r="BT104" s="253">
        <f t="shared" si="722"/>
        <v>2.6310636693710476E-3</v>
      </c>
      <c r="BU104" s="253">
        <f t="shared" si="722"/>
        <v>2.6239709340249995E-3</v>
      </c>
      <c r="BV104" s="253">
        <f t="shared" si="722"/>
        <v>2.6168973190430211E-3</v>
      </c>
      <c r="BW104" s="253">
        <f t="shared" si="526"/>
        <v>2.0527343903264939E-3</v>
      </c>
      <c r="BX104" s="253">
        <f t="shared" ref="BX104:CH104" si="723">1-(1-$I52)^(BX$55/12)-(1-(1-$I52)^(BW$55/12))</f>
        <v>2.048520671849241E-3</v>
      </c>
      <c r="BY104" s="253">
        <f t="shared" si="723"/>
        <v>2.0443156030168774E-3</v>
      </c>
      <c r="BZ104" s="253">
        <f t="shared" si="723"/>
        <v>2.0401191660739393E-3</v>
      </c>
      <c r="CA104" s="253">
        <f t="shared" si="723"/>
        <v>2.0359313433012671E-3</v>
      </c>
      <c r="CB104" s="253">
        <f t="shared" si="723"/>
        <v>2.0317521170165609E-3</v>
      </c>
      <c r="CC104" s="253">
        <f t="shared" si="723"/>
        <v>2.0275814695733807E-3</v>
      </c>
      <c r="CD104" s="253">
        <f t="shared" si="723"/>
        <v>2.023419383361591E-3</v>
      </c>
      <c r="CE104" s="253">
        <f t="shared" si="723"/>
        <v>2.0192658408072495E-3</v>
      </c>
      <c r="CF104" s="253">
        <f t="shared" si="723"/>
        <v>2.0151208243727181E-3</v>
      </c>
      <c r="CG104" s="253">
        <f t="shared" si="723"/>
        <v>2.010984316555775E-3</v>
      </c>
      <c r="CH104" s="253">
        <f t="shared" si="723"/>
        <v>2.0068562998908357E-3</v>
      </c>
      <c r="CI104" s="253">
        <f t="shared" si="528"/>
        <v>1.642014233307787E-3</v>
      </c>
      <c r="CJ104" s="253">
        <f t="shared" ref="CJ104:CT104" si="724">1-(1-$J52)^(CJ$55/12)-(1-(1-$J52)^(CI$55/12))</f>
        <v>1.6393180225654502E-3</v>
      </c>
      <c r="CK104" s="253">
        <f t="shared" si="724"/>
        <v>1.6366262390394848E-3</v>
      </c>
      <c r="CL104" s="253">
        <f t="shared" si="724"/>
        <v>1.6339388754603723E-3</v>
      </c>
      <c r="CM104" s="253">
        <f t="shared" si="724"/>
        <v>1.6312559245704739E-3</v>
      </c>
      <c r="CN104" s="253">
        <f t="shared" si="724"/>
        <v>1.6285773791242519E-3</v>
      </c>
      <c r="CO104" s="253">
        <f t="shared" si="724"/>
        <v>1.6259032318876043E-3</v>
      </c>
      <c r="CP104" s="253">
        <f t="shared" si="724"/>
        <v>1.6232334756388633E-3</v>
      </c>
      <c r="CQ104" s="253">
        <f t="shared" si="724"/>
        <v>1.6205681031679076E-3</v>
      </c>
      <c r="CR104" s="253">
        <f t="shared" si="724"/>
        <v>1.617907107276495E-3</v>
      </c>
      <c r="CS104" s="253">
        <f t="shared" si="724"/>
        <v>1.615250480778041E-3</v>
      </c>
      <c r="CT104" s="253">
        <f t="shared" si="724"/>
        <v>1.6125982164983954E-3</v>
      </c>
      <c r="CU104" s="253">
        <f t="shared" si="530"/>
        <v>1.3623929799428947E-3</v>
      </c>
      <c r="CV104" s="253">
        <f t="shared" ref="CV104:DF104" si="725">1-(1-$K52)^(CV$55/12)-(1-(1-$K52)^(CU$55/12))</f>
        <v>1.3605368653110128E-3</v>
      </c>
      <c r="CW104" s="253">
        <f t="shared" si="725"/>
        <v>1.3586832794368897E-3</v>
      </c>
      <c r="CX104" s="253">
        <f t="shared" si="725"/>
        <v>1.3568322188748372E-3</v>
      </c>
      <c r="CY104" s="253">
        <f t="shared" si="725"/>
        <v>1.3549836801850512E-3</v>
      </c>
      <c r="CZ104" s="253">
        <f t="shared" si="725"/>
        <v>1.3531376599311695E-3</v>
      </c>
      <c r="DA104" s="253">
        <f t="shared" si="725"/>
        <v>1.3512941546823809E-3</v>
      </c>
      <c r="DB104" s="253">
        <f t="shared" si="725"/>
        <v>1.349453161012204E-3</v>
      </c>
      <c r="DC104" s="253">
        <f t="shared" si="725"/>
        <v>1.3476146754988205E-3</v>
      </c>
      <c r="DD104" s="253">
        <f t="shared" si="725"/>
        <v>1.345778694725297E-3</v>
      </c>
      <c r="DE104" s="253">
        <f t="shared" si="725"/>
        <v>1.3439452152791409E-3</v>
      </c>
      <c r="DF104" s="253">
        <f t="shared" si="725"/>
        <v>1.3421142337523007E-3</v>
      </c>
      <c r="DG104" s="253">
        <f t="shared" si="532"/>
        <v>1.1603577065629755E-3</v>
      </c>
      <c r="DH104" s="253">
        <f t="shared" ref="DH104:DR104" si="726">1-(1-$L52)^(DH$55/12)-(1-(1-$L52)^(DG$55/12))</f>
        <v>1.1590112765559324E-3</v>
      </c>
      <c r="DI104" s="253">
        <f t="shared" si="726"/>
        <v>1.1576664088890354E-3</v>
      </c>
      <c r="DJ104" s="253">
        <f t="shared" si="726"/>
        <v>1.1563231017499565E-3</v>
      </c>
      <c r="DK104" s="253">
        <f t="shared" si="726"/>
        <v>1.1549813533274778E-3</v>
      </c>
      <c r="DL104" s="253">
        <f t="shared" si="726"/>
        <v>1.153641161813268E-3</v>
      </c>
      <c r="DM104" s="253">
        <f t="shared" si="726"/>
        <v>1.1523025254005503E-3</v>
      </c>
      <c r="DN104" s="253">
        <f t="shared" si="726"/>
        <v>1.1509654422848792E-3</v>
      </c>
      <c r="DO104" s="253">
        <f t="shared" si="726"/>
        <v>1.1496299106640295E-3</v>
      </c>
      <c r="DP104" s="253">
        <f t="shared" si="726"/>
        <v>1.1482959287374417E-3</v>
      </c>
      <c r="DQ104" s="253">
        <f t="shared" si="726"/>
        <v>1.1469634947069984E-3</v>
      </c>
      <c r="DR104" s="253">
        <f t="shared" si="726"/>
        <v>1.145632606776914E-3</v>
      </c>
      <c r="DS104" s="253">
        <f t="shared" si="534"/>
        <v>1.0067758871903365E-3</v>
      </c>
      <c r="DT104" s="260">
        <f t="shared" ref="DT104:ED104" si="727">1-(1-$M52)^(DT$55/12)-(1-(1-$M52)^(DS$55/12))</f>
        <v>1.0057622895032203E-3</v>
      </c>
      <c r="DU104" s="260">
        <f t="shared" si="727"/>
        <v>1.0047497122819271E-3</v>
      </c>
      <c r="DV104" s="260">
        <f t="shared" si="727"/>
        <v>1.0037381544989454E-3</v>
      </c>
      <c r="DW104" s="260">
        <f t="shared" si="727"/>
        <v>1.0027276151279851E-3</v>
      </c>
      <c r="DX104" s="260">
        <f t="shared" si="727"/>
        <v>1.0017180931435332E-3</v>
      </c>
      <c r="DY104" s="260">
        <f t="shared" si="727"/>
        <v>1.000709587521742E-3</v>
      </c>
      <c r="DZ104" s="260">
        <f t="shared" si="727"/>
        <v>9.9970209723887482E-4</v>
      </c>
      <c r="EA104" s="260">
        <f t="shared" si="727"/>
        <v>9.986956212729714E-4</v>
      </c>
      <c r="EB104" s="260">
        <f t="shared" si="727"/>
        <v>9.9769015860295962E-4</v>
      </c>
      <c r="EC104" s="260">
        <f t="shared" si="727"/>
        <v>9.9668570820821145E-4</v>
      </c>
      <c r="ED104" s="260">
        <f t="shared" si="727"/>
        <v>9.9568226907020829E-4</v>
      </c>
      <c r="EE104" s="253">
        <f t="shared" si="506"/>
        <v>8.8521879898451061E-4</v>
      </c>
      <c r="EF104" s="253">
        <f t="shared" si="570"/>
        <v>8.8443518666236898E-4</v>
      </c>
      <c r="EG104" s="253">
        <f t="shared" si="552"/>
        <v>8.8365226800868335E-4</v>
      </c>
      <c r="EH104" s="253">
        <f t="shared" si="552"/>
        <v>8.8287004240927835E-4</v>
      </c>
      <c r="EI104" s="253">
        <f t="shared" si="552"/>
        <v>8.8208850925064475E-4</v>
      </c>
      <c r="EJ104" s="253">
        <f t="shared" si="552"/>
        <v>8.8130766791993942E-4</v>
      </c>
      <c r="EK104" s="253">
        <f t="shared" si="552"/>
        <v>8.805275178045413E-4</v>
      </c>
      <c r="EL104" s="253">
        <f t="shared" si="552"/>
        <v>8.7974805829282854E-4</v>
      </c>
      <c r="EM104" s="253">
        <f t="shared" si="552"/>
        <v>8.7896928877317926E-4</v>
      </c>
      <c r="EN104" s="253">
        <f t="shared" si="552"/>
        <v>8.7819120863508182E-4</v>
      </c>
      <c r="EO104" s="253">
        <f t="shared" si="552"/>
        <v>8.7741381726802459E-4</v>
      </c>
      <c r="EP104" s="253">
        <f t="shared" si="552"/>
        <v>8.7663711406260614E-4</v>
      </c>
      <c r="EQ104" s="253">
        <f t="shared" si="508"/>
        <v>7.8602191821475209E-4</v>
      </c>
      <c r="ER104" s="253">
        <f t="shared" si="571"/>
        <v>7.8540408775895632E-4</v>
      </c>
      <c r="ES104" s="253">
        <f t="shared" si="554"/>
        <v>7.8478674293114281E-4</v>
      </c>
      <c r="ET104" s="253">
        <f t="shared" si="554"/>
        <v>7.8416988335017201E-4</v>
      </c>
      <c r="EU104" s="253">
        <f t="shared" si="554"/>
        <v>7.8355350863434925E-4</v>
      </c>
      <c r="EV104" s="253">
        <f t="shared" si="554"/>
        <v>7.8293761840231291E-4</v>
      </c>
      <c r="EW104" s="253">
        <f t="shared" si="554"/>
        <v>7.8232221227370058E-4</v>
      </c>
      <c r="EX104" s="253">
        <f t="shared" si="554"/>
        <v>7.8170728986781679E-4</v>
      </c>
      <c r="EY104" s="253">
        <f t="shared" si="554"/>
        <v>7.8109285080429913E-4</v>
      </c>
      <c r="EZ104" s="253">
        <f t="shared" si="554"/>
        <v>7.8047889470334031E-4</v>
      </c>
      <c r="FA104" s="253">
        <f t="shared" si="554"/>
        <v>7.7986542118546609E-4</v>
      </c>
      <c r="FB104" s="253">
        <f t="shared" si="554"/>
        <v>7.7925242987120225E-4</v>
      </c>
      <c r="FC104" s="253">
        <f t="shared" si="510"/>
        <v>7.0321896426539521E-4</v>
      </c>
      <c r="FD104" s="253">
        <f t="shared" si="572"/>
        <v>7.0272444735364203E-4</v>
      </c>
      <c r="FE104" s="253">
        <f t="shared" si="556"/>
        <v>7.0223027819560357E-4</v>
      </c>
      <c r="FF104" s="253">
        <f t="shared" si="556"/>
        <v>7.0173645654680872E-4</v>
      </c>
      <c r="FG104" s="253">
        <f t="shared" si="556"/>
        <v>7.0124298216256431E-4</v>
      </c>
      <c r="FH104" s="253">
        <f t="shared" si="556"/>
        <v>7.0074985479895435E-4</v>
      </c>
      <c r="FI104" s="253">
        <f t="shared" si="556"/>
        <v>7.002570742118408E-4</v>
      </c>
      <c r="FJ104" s="253">
        <f t="shared" si="556"/>
        <v>6.9976464015741868E-4</v>
      </c>
      <c r="FK104" s="253">
        <f t="shared" si="556"/>
        <v>6.9927255239188302E-4</v>
      </c>
      <c r="FL104" s="253">
        <f t="shared" si="556"/>
        <v>6.9878081067198394E-4</v>
      </c>
      <c r="FM104" s="253">
        <f t="shared" si="556"/>
        <v>6.9828941475391648E-4</v>
      </c>
      <c r="FN104" s="253">
        <f t="shared" si="556"/>
        <v>6.9779836439498588E-4</v>
      </c>
      <c r="FO104" s="253">
        <f t="shared" si="512"/>
        <v>6.3293310272360959E-4</v>
      </c>
      <c r="FP104" s="253">
        <f t="shared" si="573"/>
        <v>6.3253249841099812E-4</v>
      </c>
      <c r="FQ104" s="253">
        <f t="shared" si="558"/>
        <v>6.3213214765422965E-4</v>
      </c>
      <c r="FR104" s="253">
        <f t="shared" si="558"/>
        <v>6.3173205029276591E-4</v>
      </c>
      <c r="FS104" s="253">
        <f t="shared" si="558"/>
        <v>6.3133220616595764E-4</v>
      </c>
      <c r="FT104" s="253">
        <f t="shared" si="558"/>
        <v>6.3093261511393273E-4</v>
      </c>
      <c r="FU104" s="253">
        <f t="shared" si="558"/>
        <v>6.3053327697626393E-4</v>
      </c>
      <c r="FV104" s="253">
        <f t="shared" si="558"/>
        <v>6.3013419159285711E-4</v>
      </c>
      <c r="FW104" s="253">
        <f t="shared" si="558"/>
        <v>6.2973535880384013E-4</v>
      </c>
      <c r="FX104" s="253">
        <f t="shared" si="558"/>
        <v>6.2933677844934088E-4</v>
      </c>
      <c r="FY104" s="253">
        <f t="shared" si="558"/>
        <v>6.2893845036948726E-4</v>
      </c>
      <c r="FZ104" s="253">
        <f t="shared" si="558"/>
        <v>6.2854037440462918E-4</v>
      </c>
    </row>
    <row r="105" spans="2:182" x14ac:dyDescent="0.2">
      <c r="B105" s="245" t="s">
        <v>575</v>
      </c>
      <c r="C105" s="259">
        <f t="shared" si="514"/>
        <v>1</v>
      </c>
      <c r="D105" s="259">
        <f t="shared" ref="D105:N105" si="728">1-(1-$C53)^(D$56/12)-(1-(1-$C53)^(C$56/12))</f>
        <v>0</v>
      </c>
      <c r="E105" s="259">
        <f t="shared" si="728"/>
        <v>0</v>
      </c>
      <c r="F105" s="259">
        <f t="shared" si="728"/>
        <v>0</v>
      </c>
      <c r="G105" s="259">
        <f t="shared" si="728"/>
        <v>0</v>
      </c>
      <c r="H105" s="259">
        <f t="shared" si="728"/>
        <v>0</v>
      </c>
      <c r="I105" s="259">
        <f t="shared" si="728"/>
        <v>0</v>
      </c>
      <c r="J105" s="259">
        <f t="shared" si="728"/>
        <v>0</v>
      </c>
      <c r="K105" s="259">
        <f t="shared" si="728"/>
        <v>0</v>
      </c>
      <c r="L105" s="259">
        <f t="shared" si="728"/>
        <v>0</v>
      </c>
      <c r="M105" s="259">
        <f t="shared" si="728"/>
        <v>0</v>
      </c>
      <c r="N105" s="259">
        <f t="shared" si="728"/>
        <v>0</v>
      </c>
      <c r="O105" s="259">
        <f t="shared" si="516"/>
        <v>0</v>
      </c>
      <c r="P105" s="253">
        <f t="shared" ref="P105:Z105" si="729">1-(1-$D53)^(P$55/12)-(1-(1-$D53)^(O$55/12))</f>
        <v>0</v>
      </c>
      <c r="Q105" s="253">
        <f t="shared" si="729"/>
        <v>0</v>
      </c>
      <c r="R105" s="253">
        <f t="shared" si="729"/>
        <v>0</v>
      </c>
      <c r="S105" s="253">
        <f t="shared" si="729"/>
        <v>0</v>
      </c>
      <c r="T105" s="253">
        <f t="shared" si="729"/>
        <v>0</v>
      </c>
      <c r="U105" s="253">
        <f t="shared" si="729"/>
        <v>0</v>
      </c>
      <c r="V105" s="253">
        <f t="shared" si="729"/>
        <v>0</v>
      </c>
      <c r="W105" s="253">
        <f t="shared" si="729"/>
        <v>0</v>
      </c>
      <c r="X105" s="253">
        <f t="shared" si="729"/>
        <v>0</v>
      </c>
      <c r="Y105" s="253">
        <f t="shared" si="729"/>
        <v>0</v>
      </c>
      <c r="Z105" s="253">
        <f t="shared" si="729"/>
        <v>0</v>
      </c>
      <c r="AA105" s="253">
        <f t="shared" si="518"/>
        <v>0</v>
      </c>
      <c r="AB105" s="253">
        <f t="shared" ref="AB105:AL105" si="730">1-(1-$E53)^(AB$55/12)-(1-(1-$E53)^(AA$55/12))</f>
        <v>0</v>
      </c>
      <c r="AC105" s="253">
        <f t="shared" si="730"/>
        <v>0</v>
      </c>
      <c r="AD105" s="253">
        <f t="shared" si="730"/>
        <v>0</v>
      </c>
      <c r="AE105" s="253">
        <f t="shared" si="730"/>
        <v>0</v>
      </c>
      <c r="AF105" s="253">
        <f t="shared" si="730"/>
        <v>0</v>
      </c>
      <c r="AG105" s="253">
        <f t="shared" si="730"/>
        <v>0</v>
      </c>
      <c r="AH105" s="253">
        <f t="shared" si="730"/>
        <v>0</v>
      </c>
      <c r="AI105" s="253">
        <f t="shared" si="730"/>
        <v>0</v>
      </c>
      <c r="AJ105" s="253">
        <f t="shared" si="730"/>
        <v>0</v>
      </c>
      <c r="AK105" s="253">
        <f t="shared" si="730"/>
        <v>0</v>
      </c>
      <c r="AL105" s="253">
        <f t="shared" si="730"/>
        <v>0</v>
      </c>
      <c r="AM105" s="253">
        <f t="shared" si="520"/>
        <v>0</v>
      </c>
      <c r="AN105" s="253">
        <f t="shared" ref="AN105:AX105" si="731">1-(1-$F53)^(AN$55/12)-(1-(1-$F53)^(AM$55/12))</f>
        <v>0</v>
      </c>
      <c r="AO105" s="253">
        <f t="shared" si="731"/>
        <v>0</v>
      </c>
      <c r="AP105" s="253">
        <f t="shared" si="731"/>
        <v>0</v>
      </c>
      <c r="AQ105" s="253">
        <f t="shared" si="731"/>
        <v>0</v>
      </c>
      <c r="AR105" s="253">
        <f t="shared" si="731"/>
        <v>0</v>
      </c>
      <c r="AS105" s="253">
        <f t="shared" si="731"/>
        <v>0</v>
      </c>
      <c r="AT105" s="253">
        <f t="shared" si="731"/>
        <v>0</v>
      </c>
      <c r="AU105" s="253">
        <f t="shared" si="731"/>
        <v>0</v>
      </c>
      <c r="AV105" s="253">
        <f t="shared" si="731"/>
        <v>0</v>
      </c>
      <c r="AW105" s="253">
        <f t="shared" si="731"/>
        <v>0</v>
      </c>
      <c r="AX105" s="253">
        <f t="shared" si="731"/>
        <v>0</v>
      </c>
      <c r="AY105" s="253">
        <f t="shared" si="522"/>
        <v>0</v>
      </c>
      <c r="AZ105" s="253">
        <f t="shared" ref="AZ105:BJ105" si="732">1-(1-$G53)^(AZ$55/12)-(1-(1-$G53)^(AY$55/12))</f>
        <v>0</v>
      </c>
      <c r="BA105" s="253">
        <f t="shared" si="732"/>
        <v>0</v>
      </c>
      <c r="BB105" s="253">
        <f t="shared" si="732"/>
        <v>0</v>
      </c>
      <c r="BC105" s="253">
        <f t="shared" si="732"/>
        <v>0</v>
      </c>
      <c r="BD105" s="253">
        <f t="shared" si="732"/>
        <v>0</v>
      </c>
      <c r="BE105" s="253">
        <f t="shared" si="732"/>
        <v>0</v>
      </c>
      <c r="BF105" s="253">
        <f t="shared" si="732"/>
        <v>0</v>
      </c>
      <c r="BG105" s="253">
        <f t="shared" si="732"/>
        <v>0</v>
      </c>
      <c r="BH105" s="253">
        <f t="shared" si="732"/>
        <v>0</v>
      </c>
      <c r="BI105" s="253">
        <f t="shared" si="732"/>
        <v>0</v>
      </c>
      <c r="BJ105" s="253">
        <f t="shared" si="732"/>
        <v>0</v>
      </c>
      <c r="BK105" s="253">
        <f t="shared" si="524"/>
        <v>0</v>
      </c>
      <c r="BL105" s="253">
        <f t="shared" ref="BL105:BV105" si="733">1-(1-$H53)^(BL$55/12)-(1-(1-$H53)^(BK$55/12))</f>
        <v>0</v>
      </c>
      <c r="BM105" s="253">
        <f t="shared" si="733"/>
        <v>0</v>
      </c>
      <c r="BN105" s="253">
        <f t="shared" si="733"/>
        <v>0</v>
      </c>
      <c r="BO105" s="253">
        <f t="shared" si="733"/>
        <v>0</v>
      </c>
      <c r="BP105" s="253">
        <f t="shared" si="733"/>
        <v>0</v>
      </c>
      <c r="BQ105" s="253">
        <f t="shared" si="733"/>
        <v>0</v>
      </c>
      <c r="BR105" s="253">
        <f t="shared" si="733"/>
        <v>0</v>
      </c>
      <c r="BS105" s="253">
        <f t="shared" si="733"/>
        <v>0</v>
      </c>
      <c r="BT105" s="253">
        <f t="shared" si="733"/>
        <v>0</v>
      </c>
      <c r="BU105" s="253">
        <f t="shared" si="733"/>
        <v>0</v>
      </c>
      <c r="BV105" s="253">
        <f t="shared" si="733"/>
        <v>0</v>
      </c>
      <c r="BW105" s="253">
        <f t="shared" si="526"/>
        <v>0</v>
      </c>
      <c r="BX105" s="253">
        <f t="shared" ref="BX105:CH105" si="734">1-(1-$I53)^(BX$55/12)-(1-(1-$I53)^(BW$55/12))</f>
        <v>0</v>
      </c>
      <c r="BY105" s="253">
        <f t="shared" si="734"/>
        <v>0</v>
      </c>
      <c r="BZ105" s="253">
        <f t="shared" si="734"/>
        <v>0</v>
      </c>
      <c r="CA105" s="253">
        <f t="shared" si="734"/>
        <v>0</v>
      </c>
      <c r="CB105" s="253">
        <f t="shared" si="734"/>
        <v>0</v>
      </c>
      <c r="CC105" s="253">
        <f t="shared" si="734"/>
        <v>0</v>
      </c>
      <c r="CD105" s="253">
        <f t="shared" si="734"/>
        <v>0</v>
      </c>
      <c r="CE105" s="253">
        <f t="shared" si="734"/>
        <v>0</v>
      </c>
      <c r="CF105" s="253">
        <f t="shared" si="734"/>
        <v>0</v>
      </c>
      <c r="CG105" s="253">
        <f t="shared" si="734"/>
        <v>0</v>
      </c>
      <c r="CH105" s="253">
        <f t="shared" si="734"/>
        <v>0</v>
      </c>
      <c r="CI105" s="253">
        <f t="shared" si="528"/>
        <v>0</v>
      </c>
      <c r="CJ105" s="253">
        <f t="shared" ref="CJ105:CT105" si="735">1-(1-$J53)^(CJ$55/12)-(1-(1-$J53)^(CI$55/12))</f>
        <v>0</v>
      </c>
      <c r="CK105" s="253">
        <f t="shared" si="735"/>
        <v>0</v>
      </c>
      <c r="CL105" s="253">
        <f t="shared" si="735"/>
        <v>0</v>
      </c>
      <c r="CM105" s="253">
        <f t="shared" si="735"/>
        <v>0</v>
      </c>
      <c r="CN105" s="253">
        <f t="shared" si="735"/>
        <v>0</v>
      </c>
      <c r="CO105" s="253">
        <f t="shared" si="735"/>
        <v>0</v>
      </c>
      <c r="CP105" s="253">
        <f t="shared" si="735"/>
        <v>0</v>
      </c>
      <c r="CQ105" s="253">
        <f t="shared" si="735"/>
        <v>0</v>
      </c>
      <c r="CR105" s="253">
        <f t="shared" si="735"/>
        <v>0</v>
      </c>
      <c r="CS105" s="253">
        <f t="shared" si="735"/>
        <v>0</v>
      </c>
      <c r="CT105" s="253">
        <f t="shared" si="735"/>
        <v>0</v>
      </c>
      <c r="CU105" s="253">
        <f t="shared" si="530"/>
        <v>0</v>
      </c>
      <c r="CV105" s="253">
        <f t="shared" ref="CV105:DF105" si="736">1-(1-$K53)^(CV$55/12)-(1-(1-$K53)^(CU$55/12))</f>
        <v>0</v>
      </c>
      <c r="CW105" s="253">
        <f t="shared" si="736"/>
        <v>0</v>
      </c>
      <c r="CX105" s="253">
        <f t="shared" si="736"/>
        <v>0</v>
      </c>
      <c r="CY105" s="253">
        <f t="shared" si="736"/>
        <v>0</v>
      </c>
      <c r="CZ105" s="253">
        <f t="shared" si="736"/>
        <v>0</v>
      </c>
      <c r="DA105" s="253">
        <f t="shared" si="736"/>
        <v>0</v>
      </c>
      <c r="DB105" s="253">
        <f t="shared" si="736"/>
        <v>0</v>
      </c>
      <c r="DC105" s="253">
        <f t="shared" si="736"/>
        <v>0</v>
      </c>
      <c r="DD105" s="253">
        <f t="shared" si="736"/>
        <v>0</v>
      </c>
      <c r="DE105" s="253">
        <f t="shared" si="736"/>
        <v>0</v>
      </c>
      <c r="DF105" s="253">
        <f t="shared" si="736"/>
        <v>0</v>
      </c>
      <c r="DG105" s="253">
        <f t="shared" si="532"/>
        <v>0</v>
      </c>
      <c r="DH105" s="253">
        <f t="shared" ref="DH105:DR105" si="737">1-(1-$L53)^(DH$55/12)-(1-(1-$L53)^(DG$55/12))</f>
        <v>0</v>
      </c>
      <c r="DI105" s="253">
        <f t="shared" si="737"/>
        <v>0</v>
      </c>
      <c r="DJ105" s="253">
        <f t="shared" si="737"/>
        <v>0</v>
      </c>
      <c r="DK105" s="253">
        <f t="shared" si="737"/>
        <v>0</v>
      </c>
      <c r="DL105" s="253">
        <f t="shared" si="737"/>
        <v>0</v>
      </c>
      <c r="DM105" s="253">
        <f t="shared" si="737"/>
        <v>0</v>
      </c>
      <c r="DN105" s="253">
        <f t="shared" si="737"/>
        <v>0</v>
      </c>
      <c r="DO105" s="253">
        <f t="shared" si="737"/>
        <v>0</v>
      </c>
      <c r="DP105" s="253">
        <f t="shared" si="737"/>
        <v>0</v>
      </c>
      <c r="DQ105" s="253">
        <f t="shared" si="737"/>
        <v>0</v>
      </c>
      <c r="DR105" s="253">
        <f t="shared" si="737"/>
        <v>0</v>
      </c>
      <c r="DS105" s="253">
        <f t="shared" si="534"/>
        <v>0</v>
      </c>
      <c r="DT105" s="260">
        <f t="shared" ref="DT105:ED105" si="738">1-(1-$M53)^(DT$55/12)-(1-(1-$M53)^(DS$55/12))</f>
        <v>0</v>
      </c>
      <c r="DU105" s="260">
        <f t="shared" si="738"/>
        <v>0</v>
      </c>
      <c r="DV105" s="260">
        <f t="shared" si="738"/>
        <v>0</v>
      </c>
      <c r="DW105" s="260">
        <f t="shared" si="738"/>
        <v>0</v>
      </c>
      <c r="DX105" s="260">
        <f t="shared" si="738"/>
        <v>0</v>
      </c>
      <c r="DY105" s="260">
        <f t="shared" si="738"/>
        <v>0</v>
      </c>
      <c r="DZ105" s="260">
        <f t="shared" si="738"/>
        <v>0</v>
      </c>
      <c r="EA105" s="260">
        <f t="shared" si="738"/>
        <v>0</v>
      </c>
      <c r="EB105" s="260">
        <f t="shared" si="738"/>
        <v>0</v>
      </c>
      <c r="EC105" s="260">
        <f t="shared" si="738"/>
        <v>0</v>
      </c>
      <c r="ED105" s="260">
        <f t="shared" si="738"/>
        <v>0</v>
      </c>
      <c r="EE105" s="253">
        <f t="shared" si="506"/>
        <v>0</v>
      </c>
      <c r="EF105" s="253">
        <f t="shared" si="570"/>
        <v>0</v>
      </c>
      <c r="EG105" s="253">
        <f t="shared" ref="EG105:EP105" si="739">1-(1-$N53)^(EG$55/12)-(1-(1-$N53)^(EF$55/12))</f>
        <v>0</v>
      </c>
      <c r="EH105" s="253">
        <f t="shared" si="739"/>
        <v>0</v>
      </c>
      <c r="EI105" s="253">
        <f t="shared" si="739"/>
        <v>0</v>
      </c>
      <c r="EJ105" s="253">
        <f t="shared" si="739"/>
        <v>0</v>
      </c>
      <c r="EK105" s="253">
        <f t="shared" si="739"/>
        <v>0</v>
      </c>
      <c r="EL105" s="253">
        <f t="shared" si="739"/>
        <v>0</v>
      </c>
      <c r="EM105" s="253">
        <f t="shared" si="739"/>
        <v>0</v>
      </c>
      <c r="EN105" s="253">
        <f t="shared" si="739"/>
        <v>0</v>
      </c>
      <c r="EO105" s="253">
        <f t="shared" si="739"/>
        <v>0</v>
      </c>
      <c r="EP105" s="253">
        <f t="shared" si="739"/>
        <v>0</v>
      </c>
      <c r="EQ105" s="253">
        <f t="shared" si="508"/>
        <v>0</v>
      </c>
      <c r="ER105" s="253">
        <f t="shared" si="571"/>
        <v>0</v>
      </c>
      <c r="ES105" s="253">
        <f t="shared" ref="ES105:FB105" si="740">1-(1-$O53)^(ES$55/12)-(1-(1-$O53)^(ER$55/12))</f>
        <v>0</v>
      </c>
      <c r="ET105" s="253">
        <f t="shared" si="740"/>
        <v>0</v>
      </c>
      <c r="EU105" s="253">
        <f t="shared" si="740"/>
        <v>0</v>
      </c>
      <c r="EV105" s="253">
        <f t="shared" si="740"/>
        <v>0</v>
      </c>
      <c r="EW105" s="253">
        <f t="shared" si="740"/>
        <v>0</v>
      </c>
      <c r="EX105" s="253">
        <f t="shared" si="740"/>
        <v>0</v>
      </c>
      <c r="EY105" s="253">
        <f t="shared" si="740"/>
        <v>0</v>
      </c>
      <c r="EZ105" s="253">
        <f t="shared" si="740"/>
        <v>0</v>
      </c>
      <c r="FA105" s="253">
        <f t="shared" si="740"/>
        <v>0</v>
      </c>
      <c r="FB105" s="253">
        <f t="shared" si="740"/>
        <v>0</v>
      </c>
      <c r="FC105" s="253">
        <f t="shared" si="510"/>
        <v>0</v>
      </c>
      <c r="FD105" s="253">
        <f t="shared" si="572"/>
        <v>0</v>
      </c>
      <c r="FE105" s="253">
        <f t="shared" ref="FE105:FN105" si="741">1-(1-$P53)^(FE$55/12)-(1-(1-$P53)^(FD$55/12))</f>
        <v>0</v>
      </c>
      <c r="FF105" s="253">
        <f t="shared" si="741"/>
        <v>0</v>
      </c>
      <c r="FG105" s="253">
        <f t="shared" si="741"/>
        <v>0</v>
      </c>
      <c r="FH105" s="253">
        <f t="shared" si="741"/>
        <v>0</v>
      </c>
      <c r="FI105" s="253">
        <f t="shared" si="741"/>
        <v>0</v>
      </c>
      <c r="FJ105" s="253">
        <f t="shared" si="741"/>
        <v>0</v>
      </c>
      <c r="FK105" s="253">
        <f t="shared" si="741"/>
        <v>0</v>
      </c>
      <c r="FL105" s="253">
        <f t="shared" si="741"/>
        <v>0</v>
      </c>
      <c r="FM105" s="253">
        <f t="shared" si="741"/>
        <v>0</v>
      </c>
      <c r="FN105" s="253">
        <f t="shared" si="741"/>
        <v>0</v>
      </c>
      <c r="FO105" s="253">
        <f t="shared" si="512"/>
        <v>0</v>
      </c>
      <c r="FP105" s="253">
        <f t="shared" si="573"/>
        <v>0</v>
      </c>
      <c r="FQ105" s="253">
        <f t="shared" ref="FQ105:FZ105" si="742">1-(1-$Q53)^(FQ$55/12)-(1-(1-$Q53)^(FP$55/12))</f>
        <v>0</v>
      </c>
      <c r="FR105" s="253">
        <f t="shared" si="742"/>
        <v>0</v>
      </c>
      <c r="FS105" s="253">
        <f t="shared" si="742"/>
        <v>0</v>
      </c>
      <c r="FT105" s="253">
        <f t="shared" si="742"/>
        <v>0</v>
      </c>
      <c r="FU105" s="253">
        <f t="shared" si="742"/>
        <v>0</v>
      </c>
      <c r="FV105" s="253">
        <f t="shared" si="742"/>
        <v>0</v>
      </c>
      <c r="FW105" s="253">
        <f t="shared" si="742"/>
        <v>0</v>
      </c>
      <c r="FX105" s="253">
        <f t="shared" si="742"/>
        <v>0</v>
      </c>
      <c r="FY105" s="253">
        <f t="shared" si="742"/>
        <v>0</v>
      </c>
      <c r="FZ105" s="253">
        <f t="shared" si="742"/>
        <v>0</v>
      </c>
    </row>
  </sheetData>
  <sheetProtection algorithmName="SHA-512" hashValue="1bJ5fSAS0ETk4heC/9VoahrTqgFySUj3RhR8XzhXsSp4SOw/ejxzLsFNuX67j4pbTcQQesSpVUbL5rVSofixkA==" saltValue="xVH/ONvkE2pCL3hmFb0X+w=="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zoomScale="75" zoomScaleNormal="75" workbookViewId="0">
      <selection activeCell="O103" sqref="O103"/>
    </sheetView>
  </sheetViews>
  <sheetFormatPr defaultColWidth="9.140625" defaultRowHeight="12.75" outlineLevelRow="1" x14ac:dyDescent="0.2"/>
  <cols>
    <col min="1" max="1" width="3.140625" style="224" customWidth="1"/>
    <col min="2" max="2" width="12" style="224" bestFit="1" customWidth="1"/>
    <col min="3" max="3" width="8.7109375" style="236" customWidth="1"/>
    <col min="4" max="22" width="9.140625" style="236"/>
    <col min="23" max="16384" width="9.140625" style="224"/>
  </cols>
  <sheetData>
    <row r="2" spans="2:29" x14ac:dyDescent="0.2">
      <c r="C2" s="234">
        <v>2024</v>
      </c>
      <c r="D2" s="234">
        <f t="shared" ref="D2:L2" si="0">C2+1</f>
        <v>2025</v>
      </c>
      <c r="E2" s="234">
        <f t="shared" si="0"/>
        <v>2026</v>
      </c>
      <c r="F2" s="234">
        <f t="shared" si="0"/>
        <v>2027</v>
      </c>
      <c r="G2" s="234">
        <f t="shared" si="0"/>
        <v>2028</v>
      </c>
      <c r="H2" s="234">
        <f t="shared" si="0"/>
        <v>2029</v>
      </c>
      <c r="I2" s="234">
        <f t="shared" si="0"/>
        <v>2030</v>
      </c>
      <c r="J2" s="234">
        <f t="shared" si="0"/>
        <v>2031</v>
      </c>
      <c r="K2" s="234">
        <f t="shared" si="0"/>
        <v>2032</v>
      </c>
      <c r="L2" s="234">
        <f t="shared" si="0"/>
        <v>2033</v>
      </c>
      <c r="M2" s="234">
        <f t="shared" ref="M2" si="1">L2+1</f>
        <v>2034</v>
      </c>
      <c r="N2" s="234">
        <f t="shared" ref="N2" si="2">M2+1</f>
        <v>2035</v>
      </c>
      <c r="O2" s="234">
        <f t="shared" ref="O2" si="3">N2+1</f>
        <v>2036</v>
      </c>
      <c r="P2" s="234">
        <f t="shared" ref="P2" si="4">O2+1</f>
        <v>2037</v>
      </c>
      <c r="Q2" s="234">
        <f t="shared" ref="Q2" si="5">P2+1</f>
        <v>2038</v>
      </c>
      <c r="R2" s="234">
        <f t="shared" ref="R2" si="6">Q2+1</f>
        <v>2039</v>
      </c>
      <c r="S2" s="234">
        <f t="shared" ref="S2" si="7">R2+1</f>
        <v>2040</v>
      </c>
      <c r="T2" s="234">
        <f t="shared" ref="T2" si="8">S2+1</f>
        <v>2041</v>
      </c>
      <c r="U2" s="234">
        <f t="shared" ref="U2" si="9">T2+1</f>
        <v>2042</v>
      </c>
      <c r="V2" s="234">
        <f t="shared" ref="V2" si="10">U2+1</f>
        <v>2043</v>
      </c>
    </row>
    <row r="3" spans="2:29" x14ac:dyDescent="0.2">
      <c r="B3" s="222" t="s">
        <v>576</v>
      </c>
      <c r="C3" s="246">
        <v>1</v>
      </c>
      <c r="D3" s="246">
        <v>1.1461202116258606</v>
      </c>
      <c r="E3" s="246">
        <v>1.0878361959157747</v>
      </c>
      <c r="F3" s="246">
        <v>1.0570609019464026</v>
      </c>
      <c r="G3" s="246">
        <v>1.0353589190988779</v>
      </c>
      <c r="H3" s="246">
        <v>1.0500597761737609</v>
      </c>
      <c r="I3" s="246">
        <v>1.0201060489192351</v>
      </c>
      <c r="J3" s="246">
        <v>1.0336203787015494</v>
      </c>
      <c r="K3" s="246">
        <v>1.0558092079620884</v>
      </c>
      <c r="L3" s="246">
        <v>1</v>
      </c>
      <c r="M3" s="246">
        <v>1</v>
      </c>
      <c r="N3" s="246">
        <v>1</v>
      </c>
      <c r="O3" s="246">
        <v>1</v>
      </c>
      <c r="P3" s="246">
        <v>1</v>
      </c>
      <c r="Q3" s="246">
        <v>1</v>
      </c>
      <c r="R3" s="246">
        <v>1</v>
      </c>
      <c r="S3" s="246">
        <v>1</v>
      </c>
      <c r="T3" s="246">
        <v>1</v>
      </c>
      <c r="U3" s="246">
        <v>1</v>
      </c>
      <c r="V3" s="246">
        <v>1</v>
      </c>
    </row>
    <row r="4" spans="2:29" x14ac:dyDescent="0.2">
      <c r="B4" s="222" t="s">
        <v>577</v>
      </c>
      <c r="C4" s="246">
        <v>1</v>
      </c>
      <c r="D4" s="246">
        <v>1.1037888028787322</v>
      </c>
      <c r="E4" s="246">
        <v>1.1461360602724482</v>
      </c>
      <c r="F4" s="246">
        <v>1.0782125846156629</v>
      </c>
      <c r="G4" s="246">
        <v>1.0316604188359721</v>
      </c>
      <c r="H4" s="246">
        <v>1.0365387545953717</v>
      </c>
      <c r="I4" s="246">
        <v>1.0834649178661262</v>
      </c>
      <c r="J4" s="246">
        <v>1.1739298057656371</v>
      </c>
      <c r="K4" s="246">
        <v>1.2667459051801653</v>
      </c>
      <c r="L4" s="247">
        <v>1</v>
      </c>
      <c r="M4" s="247">
        <v>1</v>
      </c>
      <c r="N4" s="247">
        <v>1</v>
      </c>
      <c r="O4" s="247">
        <v>1</v>
      </c>
      <c r="P4" s="247">
        <v>1</v>
      </c>
      <c r="Q4" s="247">
        <v>1</v>
      </c>
      <c r="R4" s="247">
        <v>1</v>
      </c>
      <c r="S4" s="247">
        <v>1</v>
      </c>
      <c r="T4" s="247">
        <v>1</v>
      </c>
      <c r="U4" s="247">
        <v>1</v>
      </c>
      <c r="V4" s="247">
        <v>1</v>
      </c>
    </row>
    <row r="6" spans="2:29" x14ac:dyDescent="0.2">
      <c r="B6" s="235" t="s">
        <v>537</v>
      </c>
    </row>
    <row r="7" spans="2:29" x14ac:dyDescent="0.2">
      <c r="B7" s="237"/>
    </row>
    <row r="8" spans="2:29" x14ac:dyDescent="0.2">
      <c r="B8" s="223" t="s">
        <v>578</v>
      </c>
      <c r="C8" s="223">
        <v>1</v>
      </c>
      <c r="D8" s="223">
        <v>2</v>
      </c>
      <c r="E8" s="223">
        <v>3</v>
      </c>
      <c r="F8" s="223">
        <v>4</v>
      </c>
      <c r="G8" s="223">
        <v>5</v>
      </c>
      <c r="H8" s="223">
        <v>6</v>
      </c>
      <c r="I8" s="223">
        <v>7</v>
      </c>
      <c r="J8" s="223">
        <v>8</v>
      </c>
      <c r="K8" s="223">
        <v>9</v>
      </c>
      <c r="L8" s="223">
        <v>10</v>
      </c>
      <c r="M8" s="223">
        <v>11</v>
      </c>
      <c r="N8" s="223">
        <v>12</v>
      </c>
      <c r="O8" s="223">
        <v>13</v>
      </c>
      <c r="P8" s="223">
        <v>14</v>
      </c>
      <c r="Q8" s="223">
        <v>15</v>
      </c>
      <c r="R8" s="223">
        <v>16</v>
      </c>
      <c r="S8" s="223">
        <v>17</v>
      </c>
      <c r="T8" s="223">
        <v>18</v>
      </c>
      <c r="U8" s="223">
        <v>19</v>
      </c>
      <c r="V8" s="223">
        <v>20</v>
      </c>
      <c r="Y8" s="236">
        <v>5</v>
      </c>
      <c r="Z8" s="236">
        <f>Y8*12</f>
        <v>60</v>
      </c>
      <c r="AC8" s="224">
        <v>200633.361076548</v>
      </c>
    </row>
    <row r="9" spans="2:29" x14ac:dyDescent="0.2">
      <c r="B9" s="238" t="s">
        <v>538</v>
      </c>
      <c r="C9" s="248">
        <f>'Lifetime PD'!C5*'FL PD'!C$3</f>
        <v>0</v>
      </c>
      <c r="D9" s="248">
        <f>'Lifetime PD'!D5*'FL PD'!D$3</f>
        <v>0</v>
      </c>
      <c r="E9" s="248">
        <f>'Lifetime PD'!E5*'FL PD'!E$3</f>
        <v>0</v>
      </c>
      <c r="F9" s="248">
        <f>'Lifetime PD'!F5*'FL PD'!F$3</f>
        <v>0</v>
      </c>
      <c r="G9" s="248">
        <f>'Lifetime PD'!G5*'FL PD'!G$3</f>
        <v>0</v>
      </c>
      <c r="H9" s="248">
        <f>'Lifetime PD'!H5*'FL PD'!H$3</f>
        <v>0</v>
      </c>
      <c r="I9" s="248">
        <f>'Lifetime PD'!I5*'FL PD'!I$3</f>
        <v>0</v>
      </c>
      <c r="J9" s="248">
        <f>'Lifetime PD'!J5*'FL PD'!J$3</f>
        <v>0</v>
      </c>
      <c r="K9" s="248">
        <f>'Lifetime PD'!K5*'FL PD'!K$3</f>
        <v>0</v>
      </c>
      <c r="L9" s="248">
        <f>'Lifetime PD'!L5*'FL PD'!L$3</f>
        <v>0</v>
      </c>
      <c r="M9" s="248">
        <f>'Lifetime PD'!M5*'FL PD'!M$3</f>
        <v>0</v>
      </c>
      <c r="N9" s="248">
        <f>'Lifetime PD'!N5*'FL PD'!N$3</f>
        <v>0</v>
      </c>
      <c r="O9" s="248">
        <f>'Lifetime PD'!O5*'FL PD'!O$3</f>
        <v>0</v>
      </c>
      <c r="P9" s="248">
        <f>'Lifetime PD'!P5*'FL PD'!P$3</f>
        <v>0</v>
      </c>
      <c r="Q9" s="248">
        <f>'Lifetime PD'!Q5*'FL PD'!Q$3</f>
        <v>0</v>
      </c>
      <c r="R9" s="248">
        <f>'Lifetime PD'!R5*'FL PD'!R$3</f>
        <v>0</v>
      </c>
      <c r="S9" s="248">
        <f>'Lifetime PD'!S5*'FL PD'!S$3</f>
        <v>0</v>
      </c>
      <c r="T9" s="248">
        <f>'Lifetime PD'!T5*'FL PD'!T$3</f>
        <v>0</v>
      </c>
      <c r="U9" s="248">
        <f>'Lifetime PD'!U5*'FL PD'!U$3</f>
        <v>0</v>
      </c>
      <c r="V9" s="248">
        <f>'Lifetime PD'!V5*'FL PD'!V$3</f>
        <v>0</v>
      </c>
      <c r="Y9" s="236">
        <v>10</v>
      </c>
      <c r="Z9" s="236">
        <f t="shared" ref="Z9:Z10" si="11">Y9*12</f>
        <v>120</v>
      </c>
    </row>
    <row r="10" spans="2:29" x14ac:dyDescent="0.2">
      <c r="B10" s="238" t="s">
        <v>539</v>
      </c>
      <c r="C10" s="248">
        <f>'Lifetime PD'!C6*'FL PD'!C$3</f>
        <v>1.1592536845819679E-2</v>
      </c>
      <c r="D10" s="248">
        <f>'Lifetime PD'!D6*'FL PD'!D$3</f>
        <v>4.5570492737345009E-3</v>
      </c>
      <c r="E10" s="248">
        <f>'Lifetime PD'!E6*'FL PD'!E$3</f>
        <v>1.8736391246552662E-3</v>
      </c>
      <c r="F10" s="248">
        <f>'Lifetime PD'!F6*'FL PD'!F$3</f>
        <v>8.677689019485537E-4</v>
      </c>
      <c r="G10" s="248">
        <f>'Lifetime PD'!G6*'FL PD'!G$3</f>
        <v>4.268971900513157E-4</v>
      </c>
      <c r="H10" s="248">
        <f>'Lifetime PD'!H6*'FL PD'!H$3</f>
        <v>2.2478246782042354E-4</v>
      </c>
      <c r="I10" s="248">
        <f>'Lifetime PD'!I6*'FL PD'!I$3</f>
        <v>1.1599482997736322E-4</v>
      </c>
      <c r="J10" s="248">
        <f>'Lifetime PD'!J6*'FL PD'!J$3</f>
        <v>6.3484332561208583E-5</v>
      </c>
      <c r="K10" s="248">
        <f>'Lifetime PD'!K6*'FL PD'!K$3</f>
        <v>3.5477552256268154E-5</v>
      </c>
      <c r="L10" s="248">
        <f>'Lifetime PD'!L6*'FL PD'!L$3</f>
        <v>1.8569886122009189E-5</v>
      </c>
      <c r="M10" s="248">
        <f>'Lifetime PD'!M6*'FL PD'!M$3</f>
        <v>1.0346477752435664E-5</v>
      </c>
      <c r="N10" s="248">
        <f>'Lifetime PD'!N6*'FL PD'!N$3</f>
        <v>5.8036436302305783E-6</v>
      </c>
      <c r="O10" s="248">
        <f>'Lifetime PD'!O6*'FL PD'!O$3</f>
        <v>3.273897360561797E-6</v>
      </c>
      <c r="P10" s="248">
        <f>'Lifetime PD'!P6*'FL PD'!P$3</f>
        <v>1.855756907710139E-6</v>
      </c>
      <c r="Q10" s="248">
        <f>'Lifetime PD'!Q6*'FL PD'!Q$3</f>
        <v>1.0562821333741584E-6</v>
      </c>
      <c r="R10" s="248">
        <f>'Lifetime PD'!R6*'FL PD'!R$3</f>
        <v>6.034047464312001E-7</v>
      </c>
      <c r="S10" s="248">
        <f>'Lifetime PD'!S6*'FL PD'!S$3</f>
        <v>3.4579361328949077E-7</v>
      </c>
      <c r="T10" s="248">
        <f>'Lifetime PD'!T6*'FL PD'!T$3</f>
        <v>1.9872242659115296E-7</v>
      </c>
      <c r="U10" s="248">
        <f>'Lifetime PD'!U6*'FL PD'!U$3</f>
        <v>1.1448966626337867E-7</v>
      </c>
      <c r="V10" s="248">
        <f>'Lifetime PD'!V6*'FL PD'!V$3</f>
        <v>6.6109423551938592E-8</v>
      </c>
      <c r="Y10" s="236">
        <v>15</v>
      </c>
      <c r="Z10" s="236">
        <f t="shared" si="11"/>
        <v>180</v>
      </c>
    </row>
    <row r="11" spans="2:29" x14ac:dyDescent="0.2">
      <c r="B11" s="238" t="s">
        <v>203</v>
      </c>
      <c r="C11" s="248">
        <f>'Lifetime PD'!C7*'FL PD'!C$3</f>
        <v>4.6370147383278715E-2</v>
      </c>
      <c r="D11" s="248">
        <f>'Lifetime PD'!D7*'FL PD'!D$3</f>
        <v>1.8228197094938003E-2</v>
      </c>
      <c r="E11" s="248">
        <f>'Lifetime PD'!E7*'FL PD'!E$3</f>
        <v>7.4945564986210649E-3</v>
      </c>
      <c r="F11" s="248">
        <f>'Lifetime PD'!F7*'FL PD'!F$3</f>
        <v>3.4710756077942148E-3</v>
      </c>
      <c r="G11" s="248">
        <f>'Lifetime PD'!G7*'FL PD'!G$3</f>
        <v>1.7075887602052628E-3</v>
      </c>
      <c r="H11" s="248">
        <f>'Lifetime PD'!H7*'FL PD'!H$3</f>
        <v>8.9912987128169418E-4</v>
      </c>
      <c r="I11" s="248">
        <f>'Lifetime PD'!I7*'FL PD'!I$3</f>
        <v>4.6397931990945288E-4</v>
      </c>
      <c r="J11" s="248">
        <f>'Lifetime PD'!J7*'FL PD'!J$3</f>
        <v>2.5393733024483433E-4</v>
      </c>
      <c r="K11" s="248">
        <f>'Lifetime PD'!K7*'FL PD'!K$3</f>
        <v>1.4191020902507262E-4</v>
      </c>
      <c r="L11" s="248">
        <f>'Lifetime PD'!L7*'FL PD'!L$3</f>
        <v>7.4279544488036755E-5</v>
      </c>
      <c r="M11" s="248">
        <f>'Lifetime PD'!M7*'FL PD'!M$3</f>
        <v>4.1385911009742657E-5</v>
      </c>
      <c r="N11" s="248">
        <f>'Lifetime PD'!N7*'FL PD'!N$3</f>
        <v>2.3214574520922313E-5</v>
      </c>
      <c r="O11" s="248">
        <f>'Lifetime PD'!O7*'FL PD'!O$3</f>
        <v>1.3095589442247188E-5</v>
      </c>
      <c r="P11" s="248">
        <f>'Lifetime PD'!P7*'FL PD'!P$3</f>
        <v>7.4230276308405561E-6</v>
      </c>
      <c r="Q11" s="248">
        <f>'Lifetime PD'!Q7*'FL PD'!Q$3</f>
        <v>4.2251285334966337E-6</v>
      </c>
      <c r="R11" s="248">
        <f>'Lifetime PD'!R7*'FL PD'!R$3</f>
        <v>2.4136189857248004E-6</v>
      </c>
      <c r="S11" s="248">
        <f>'Lifetime PD'!S7*'FL PD'!S$3</f>
        <v>1.3831744531579631E-6</v>
      </c>
      <c r="T11" s="248">
        <f>'Lifetime PD'!T7*'FL PD'!T$3</f>
        <v>7.9488970636461183E-7</v>
      </c>
      <c r="U11" s="248">
        <f>'Lifetime PD'!U7*'FL PD'!U$3</f>
        <v>4.5795866505351468E-7</v>
      </c>
      <c r="V11" s="248">
        <f>'Lifetime PD'!V7*'FL PD'!V$3</f>
        <v>2.6443769420775437E-7</v>
      </c>
    </row>
    <row r="12" spans="2:29" x14ac:dyDescent="0.2">
      <c r="B12" s="238" t="s">
        <v>149</v>
      </c>
      <c r="C12" s="248">
        <f>'Lifetime PD'!C8*'FL PD'!C$3</f>
        <v>4.6370147383278715E-2</v>
      </c>
      <c r="D12" s="248">
        <f>'Lifetime PD'!D8*'FL PD'!D$3</f>
        <v>1.8228197094938003E-2</v>
      </c>
      <c r="E12" s="248">
        <f>'Lifetime PD'!E8*'FL PD'!E$3</f>
        <v>7.4945564986210649E-3</v>
      </c>
      <c r="F12" s="248">
        <f>'Lifetime PD'!F8*'FL PD'!F$3</f>
        <v>3.4710756077942148E-3</v>
      </c>
      <c r="G12" s="248">
        <f>'Lifetime PD'!G8*'FL PD'!G$3</f>
        <v>1.7075887602052628E-3</v>
      </c>
      <c r="H12" s="248">
        <f>'Lifetime PD'!H8*'FL PD'!H$3</f>
        <v>8.9912987128169418E-4</v>
      </c>
      <c r="I12" s="248">
        <f>'Lifetime PD'!I8*'FL PD'!I$3</f>
        <v>4.6397931990945288E-4</v>
      </c>
      <c r="J12" s="248">
        <f>'Lifetime PD'!J8*'FL PD'!J$3</f>
        <v>2.5393733024483433E-4</v>
      </c>
      <c r="K12" s="248">
        <f>'Lifetime PD'!K8*'FL PD'!K$3</f>
        <v>1.4191020902507262E-4</v>
      </c>
      <c r="L12" s="248">
        <f>'Lifetime PD'!L8*'FL PD'!L$3</f>
        <v>7.4279544488036755E-5</v>
      </c>
      <c r="M12" s="248">
        <f>'Lifetime PD'!M8*'FL PD'!M$3</f>
        <v>4.1385911009742657E-5</v>
      </c>
      <c r="N12" s="248">
        <f>'Lifetime PD'!N8*'FL PD'!N$3</f>
        <v>2.3214574520922313E-5</v>
      </c>
      <c r="O12" s="248">
        <f>'Lifetime PD'!O8*'FL PD'!O$3</f>
        <v>1.3095589442247188E-5</v>
      </c>
      <c r="P12" s="248">
        <f>'Lifetime PD'!P8*'FL PD'!P$3</f>
        <v>7.4230276308405561E-6</v>
      </c>
      <c r="Q12" s="248">
        <f>'Lifetime PD'!Q8*'FL PD'!Q$3</f>
        <v>4.2251285334966337E-6</v>
      </c>
      <c r="R12" s="248">
        <f>'Lifetime PD'!R8*'FL PD'!R$3</f>
        <v>2.4136189857248004E-6</v>
      </c>
      <c r="S12" s="248">
        <f>'Lifetime PD'!S8*'FL PD'!S$3</f>
        <v>1.3831744531579631E-6</v>
      </c>
      <c r="T12" s="248">
        <f>'Lifetime PD'!T8*'FL PD'!T$3</f>
        <v>7.9488970636461183E-7</v>
      </c>
      <c r="U12" s="248">
        <f>'Lifetime PD'!U8*'FL PD'!U$3</f>
        <v>4.5795866505351468E-7</v>
      </c>
      <c r="V12" s="248">
        <f>'Lifetime PD'!V8*'FL PD'!V$3</f>
        <v>2.6443769420775437E-7</v>
      </c>
    </row>
    <row r="13" spans="2:29" x14ac:dyDescent="0.2">
      <c r="B13" s="238" t="s">
        <v>18</v>
      </c>
      <c r="C13" s="248">
        <f>'Lifetime PD'!C9*'FL PD'!C$3</f>
        <v>0.10730285890687512</v>
      </c>
      <c r="D13" s="248">
        <f>'Lifetime PD'!D9*'FL PD'!D$3</f>
        <v>7.1959249715493639E-2</v>
      </c>
      <c r="E13" s="248">
        <f>'Lifetime PD'!E9*'FL PD'!E$3</f>
        <v>4.9919035480911179E-2</v>
      </c>
      <c r="F13" s="248">
        <f>'Lifetime PD'!F9*'FL PD'!F$3</f>
        <v>3.8832862358572848E-2</v>
      </c>
      <c r="G13" s="248">
        <f>'Lifetime PD'!G9*'FL PD'!G$3</f>
        <v>3.2007996703479792E-2</v>
      </c>
      <c r="H13" s="248">
        <f>'Lifetime PD'!H9*'FL PD'!H$3</f>
        <v>2.8194046913719302E-2</v>
      </c>
      <c r="I13" s="248">
        <f>'Lifetime PD'!I9*'FL PD'!I$3</f>
        <v>2.4312189785752329E-2</v>
      </c>
      <c r="J13" s="248">
        <f>'Lifetime PD'!J9*'FL PD'!J$3</f>
        <v>2.2217692344599277E-2</v>
      </c>
      <c r="K13" s="248">
        <f>'Lifetime PD'!K9*'FL PD'!K$3</f>
        <v>2.0719087232144003E-2</v>
      </c>
      <c r="L13" s="248">
        <f>'Lifetime PD'!L9*'FL PD'!L$3</f>
        <v>1.8088553251570952E-2</v>
      </c>
      <c r="M13" s="248">
        <f>'Lifetime PD'!M9*'FL PD'!M$3</f>
        <v>1.6803405373131176E-2</v>
      </c>
      <c r="N13" s="248">
        <f>'Lifetime PD'!N9*'FL PD'!N$3</f>
        <v>1.5710045402607706E-2</v>
      </c>
      <c r="O13" s="248">
        <f>'Lifetime PD'!O9*'FL PD'!O$3</f>
        <v>1.4767180810155154E-2</v>
      </c>
      <c r="P13" s="248">
        <f>'Lifetime PD'!P9*'FL PD'!P$3</f>
        <v>1.3944744960434441E-2</v>
      </c>
      <c r="Q13" s="248">
        <f>'Lifetime PD'!Q9*'FL PD'!Q$3</f>
        <v>1.3220295542950344E-2</v>
      </c>
      <c r="R13" s="248">
        <f>'Lifetime PD'!R9*'FL PD'!R$3</f>
        <v>1.2576722637527224E-2</v>
      </c>
      <c r="S13" s="248">
        <f>'Lifetime PD'!S9*'FL PD'!S$3</f>
        <v>1.200074077649046E-2</v>
      </c>
      <c r="T13" s="248">
        <f>'Lifetime PD'!T9*'FL PD'!T$3</f>
        <v>1.1481867953176957E-2</v>
      </c>
      <c r="U13" s="248">
        <f>'Lifetime PD'!U9*'FL PD'!U$3</f>
        <v>1.1011716857079176E-2</v>
      </c>
      <c r="V13" s="248">
        <f>'Lifetime PD'!V9*'FL PD'!V$3</f>
        <v>1.0583491945900138E-2</v>
      </c>
    </row>
    <row r="14" spans="2:29" x14ac:dyDescent="0.2">
      <c r="B14" s="238" t="s">
        <v>146</v>
      </c>
      <c r="C14" s="248">
        <f>'Lifetime PD'!C10*'FL PD'!C$3</f>
        <v>0.10730285890687512</v>
      </c>
      <c r="D14" s="248">
        <f>'Lifetime PD'!D10*'FL PD'!D$3</f>
        <v>7.1959249715493639E-2</v>
      </c>
      <c r="E14" s="248">
        <f>'Lifetime PD'!E10*'FL PD'!E$3</f>
        <v>4.9919035480911179E-2</v>
      </c>
      <c r="F14" s="248">
        <f>'Lifetime PD'!F10*'FL PD'!F$3</f>
        <v>3.8832862358572848E-2</v>
      </c>
      <c r="G14" s="248">
        <f>'Lifetime PD'!G10*'FL PD'!G$3</f>
        <v>3.2007996703479792E-2</v>
      </c>
      <c r="H14" s="248">
        <f>'Lifetime PD'!H10*'FL PD'!H$3</f>
        <v>2.8194046913719302E-2</v>
      </c>
      <c r="I14" s="248">
        <f>'Lifetime PD'!I10*'FL PD'!I$3</f>
        <v>2.4312189785752329E-2</v>
      </c>
      <c r="J14" s="248">
        <f>'Lifetime PD'!J10*'FL PD'!J$3</f>
        <v>2.2217692344599277E-2</v>
      </c>
      <c r="K14" s="248">
        <f>'Lifetime PD'!K10*'FL PD'!K$3</f>
        <v>2.0719087232144003E-2</v>
      </c>
      <c r="L14" s="248">
        <f>'Lifetime PD'!L10*'FL PD'!L$3</f>
        <v>1.8088553251570952E-2</v>
      </c>
      <c r="M14" s="248">
        <f>'Lifetime PD'!M10*'FL PD'!M$3</f>
        <v>1.6803405373131176E-2</v>
      </c>
      <c r="N14" s="248">
        <f>'Lifetime PD'!N10*'FL PD'!N$3</f>
        <v>1.5710045402607706E-2</v>
      </c>
      <c r="O14" s="248">
        <f>'Lifetime PD'!O10*'FL PD'!O$3</f>
        <v>1.4767180810155154E-2</v>
      </c>
      <c r="P14" s="248">
        <f>'Lifetime PD'!P10*'FL PD'!P$3</f>
        <v>1.3944744960434441E-2</v>
      </c>
      <c r="Q14" s="248">
        <f>'Lifetime PD'!Q10*'FL PD'!Q$3</f>
        <v>1.3220295542950344E-2</v>
      </c>
      <c r="R14" s="248">
        <f>'Lifetime PD'!R10*'FL PD'!R$3</f>
        <v>1.2576722637527224E-2</v>
      </c>
      <c r="S14" s="248">
        <f>'Lifetime PD'!S10*'FL PD'!S$3</f>
        <v>1.200074077649046E-2</v>
      </c>
      <c r="T14" s="248">
        <f>'Lifetime PD'!T10*'FL PD'!T$3</f>
        <v>1.1481867953176957E-2</v>
      </c>
      <c r="U14" s="248">
        <f>'Lifetime PD'!U10*'FL PD'!U$3</f>
        <v>1.1011716857079176E-2</v>
      </c>
      <c r="V14" s="248">
        <f>'Lifetime PD'!V10*'FL PD'!V$3</f>
        <v>1.0583491945900138E-2</v>
      </c>
    </row>
    <row r="15" spans="2:29" x14ac:dyDescent="0.2">
      <c r="B15" s="238" t="s">
        <v>19</v>
      </c>
      <c r="C15" s="248">
        <f>'Lifetime PD'!C11*'FL PD'!C$3</f>
        <v>0.33047714418015633</v>
      </c>
      <c r="D15" s="248">
        <f>'Lifetime PD'!D11*'FL PD'!D$3</f>
        <v>5.3969437286620223E-2</v>
      </c>
      <c r="E15" s="248">
        <f>'Lifetime PD'!E11*'FL PD'!E$3</f>
        <v>3.7439276610683386E-2</v>
      </c>
      <c r="F15" s="248">
        <f>'Lifetime PD'!F11*'FL PD'!F$3</f>
        <v>2.9124646768929632E-2</v>
      </c>
      <c r="G15" s="248">
        <f>'Lifetime PD'!G11*'FL PD'!G$3</f>
        <v>2.4005997527609842E-2</v>
      </c>
      <c r="H15" s="248">
        <f>'Lifetime PD'!H11*'FL PD'!H$3</f>
        <v>2.1145535185289478E-2</v>
      </c>
      <c r="I15" s="248">
        <f>'Lifetime PD'!I11*'FL PD'!I$3</f>
        <v>1.8234142339314245E-2</v>
      </c>
      <c r="J15" s="248">
        <f>'Lifetime PD'!J11*'FL PD'!J$3</f>
        <v>1.6663269258449458E-2</v>
      </c>
      <c r="K15" s="248">
        <f>'Lifetime PD'!K11*'FL PD'!K$3</f>
        <v>1.5539315424108002E-2</v>
      </c>
      <c r="L15" s="248">
        <f>'Lifetime PD'!L11*'FL PD'!L$3</f>
        <v>1.3566414938678214E-2</v>
      </c>
      <c r="M15" s="248">
        <f>'Lifetime PD'!M11*'FL PD'!M$3</f>
        <v>1.2602554029848383E-2</v>
      </c>
      <c r="N15" s="248">
        <f>'Lifetime PD'!N11*'FL PD'!N$3</f>
        <v>1.1782534051955781E-2</v>
      </c>
      <c r="O15" s="248">
        <f>'Lifetime PD'!O11*'FL PD'!O$3</f>
        <v>1.1075385607616365E-2</v>
      </c>
      <c r="P15" s="248">
        <f>'Lifetime PD'!P11*'FL PD'!P$3</f>
        <v>1.045855872032583E-2</v>
      </c>
      <c r="Q15" s="248">
        <f>'Lifetime PD'!Q11*'FL PD'!Q$3</f>
        <v>9.9152216572127583E-3</v>
      </c>
      <c r="R15" s="248">
        <f>'Lifetime PD'!R11*'FL PD'!R$3</f>
        <v>9.432541978145418E-3</v>
      </c>
      <c r="S15" s="248">
        <f>'Lifetime PD'!S11*'FL PD'!S$3</f>
        <v>9.0005555823678453E-3</v>
      </c>
      <c r="T15" s="248">
        <f>'Lifetime PD'!T11*'FL PD'!T$3</f>
        <v>8.6114009648827171E-3</v>
      </c>
      <c r="U15" s="248">
        <f>'Lifetime PD'!U11*'FL PD'!U$3</f>
        <v>8.2587876428093822E-3</v>
      </c>
      <c r="V15" s="248">
        <f>'Lifetime PD'!V11*'FL PD'!V$3</f>
        <v>7.9376189594251041E-3</v>
      </c>
    </row>
    <row r="16" spans="2:29" x14ac:dyDescent="0.2">
      <c r="B16" s="238" t="s">
        <v>540</v>
      </c>
      <c r="C16" s="248">
        <f>'Lifetime PD'!C12*'FL PD'!C$3</f>
        <v>0.33047714418015633</v>
      </c>
      <c r="D16" s="248">
        <f>'Lifetime PD'!D12*'FL PD'!D$3</f>
        <v>5.3969437286620223E-2</v>
      </c>
      <c r="E16" s="248">
        <f>'Lifetime PD'!E12*'FL PD'!E$3</f>
        <v>3.7439276610683386E-2</v>
      </c>
      <c r="F16" s="248">
        <f>'Lifetime PD'!F12*'FL PD'!F$3</f>
        <v>2.9124646768929632E-2</v>
      </c>
      <c r="G16" s="248">
        <f>'Lifetime PD'!G12*'FL PD'!G$3</f>
        <v>2.4005997527609842E-2</v>
      </c>
      <c r="H16" s="248">
        <f>'Lifetime PD'!H12*'FL PD'!H$3</f>
        <v>2.1145535185289478E-2</v>
      </c>
      <c r="I16" s="248">
        <f>'Lifetime PD'!I12*'FL PD'!I$3</f>
        <v>1.8234142339314245E-2</v>
      </c>
      <c r="J16" s="248">
        <f>'Lifetime PD'!J12*'FL PD'!J$3</f>
        <v>1.6663269258449458E-2</v>
      </c>
      <c r="K16" s="248">
        <f>'Lifetime PD'!K12*'FL PD'!K$3</f>
        <v>1.5539315424108002E-2</v>
      </c>
      <c r="L16" s="248">
        <f>'Lifetime PD'!L12*'FL PD'!L$3</f>
        <v>1.3566414938678214E-2</v>
      </c>
      <c r="M16" s="248">
        <f>'Lifetime PD'!M12*'FL PD'!M$3</f>
        <v>1.2602554029848383E-2</v>
      </c>
      <c r="N16" s="248">
        <f>'Lifetime PD'!N12*'FL PD'!N$3</f>
        <v>1.1782534051955781E-2</v>
      </c>
      <c r="O16" s="248">
        <f>'Lifetime PD'!O12*'FL PD'!O$3</f>
        <v>1.1075385607616365E-2</v>
      </c>
      <c r="P16" s="248">
        <f>'Lifetime PD'!P12*'FL PD'!P$3</f>
        <v>1.045855872032583E-2</v>
      </c>
      <c r="Q16" s="248">
        <f>'Lifetime PD'!Q12*'FL PD'!Q$3</f>
        <v>9.9152216572127583E-3</v>
      </c>
      <c r="R16" s="248">
        <f>'Lifetime PD'!R12*'FL PD'!R$3</f>
        <v>9.432541978145418E-3</v>
      </c>
      <c r="S16" s="248">
        <f>'Lifetime PD'!S12*'FL PD'!S$3</f>
        <v>9.0005555823678453E-3</v>
      </c>
      <c r="T16" s="248">
        <f>'Lifetime PD'!T12*'FL PD'!T$3</f>
        <v>8.6114009648827171E-3</v>
      </c>
      <c r="U16" s="248">
        <f>'Lifetime PD'!U12*'FL PD'!U$3</f>
        <v>8.2587876428093822E-3</v>
      </c>
      <c r="V16" s="248">
        <f>'Lifetime PD'!V12*'FL PD'!V$3</f>
        <v>7.9376189594251041E-3</v>
      </c>
    </row>
    <row r="17" spans="2:22" x14ac:dyDescent="0.2">
      <c r="B17" s="238" t="s">
        <v>458</v>
      </c>
      <c r="C17" s="248">
        <f>'Lifetime PD'!C13*'FL PD'!C$3</f>
        <v>0.33047714418015633</v>
      </c>
      <c r="D17" s="248">
        <f>'Lifetime PD'!D13*'FL PD'!D$3</f>
        <v>5.3969437286620223E-2</v>
      </c>
      <c r="E17" s="248">
        <f>'Lifetime PD'!E13*'FL PD'!E$3</f>
        <v>3.7439276610683386E-2</v>
      </c>
      <c r="F17" s="248">
        <f>'Lifetime PD'!F13*'FL PD'!F$3</f>
        <v>2.9124646768929632E-2</v>
      </c>
      <c r="G17" s="248">
        <f>'Lifetime PD'!G13*'FL PD'!G$3</f>
        <v>2.4005997527609842E-2</v>
      </c>
      <c r="H17" s="248">
        <f>'Lifetime PD'!H13*'FL PD'!H$3</f>
        <v>2.1145535185289478E-2</v>
      </c>
      <c r="I17" s="248">
        <f>'Lifetime PD'!I13*'FL PD'!I$3</f>
        <v>1.8234142339314245E-2</v>
      </c>
      <c r="J17" s="248">
        <f>'Lifetime PD'!J13*'FL PD'!J$3</f>
        <v>1.6663269258449458E-2</v>
      </c>
      <c r="K17" s="248">
        <f>'Lifetime PD'!K13*'FL PD'!K$3</f>
        <v>1.5539315424108002E-2</v>
      </c>
      <c r="L17" s="248">
        <f>'Lifetime PD'!L13*'FL PD'!L$3</f>
        <v>1.3566414938678214E-2</v>
      </c>
      <c r="M17" s="248">
        <f>'Lifetime PD'!M13*'FL PD'!M$3</f>
        <v>1.2602554029848383E-2</v>
      </c>
      <c r="N17" s="248">
        <f>'Lifetime PD'!N13*'FL PD'!N$3</f>
        <v>1.1782534051955781E-2</v>
      </c>
      <c r="O17" s="248">
        <f>'Lifetime PD'!O13*'FL PD'!O$3</f>
        <v>1.1075385607616365E-2</v>
      </c>
      <c r="P17" s="248">
        <f>'Lifetime PD'!P13*'FL PD'!P$3</f>
        <v>1.045855872032583E-2</v>
      </c>
      <c r="Q17" s="248">
        <f>'Lifetime PD'!Q13*'FL PD'!Q$3</f>
        <v>9.9152216572127583E-3</v>
      </c>
      <c r="R17" s="248">
        <f>'Lifetime PD'!R13*'FL PD'!R$3</f>
        <v>9.432541978145418E-3</v>
      </c>
      <c r="S17" s="248">
        <f>'Lifetime PD'!S13*'FL PD'!S$3</f>
        <v>9.0005555823678453E-3</v>
      </c>
      <c r="T17" s="248">
        <f>'Lifetime PD'!T13*'FL PD'!T$3</f>
        <v>8.6114009648827171E-3</v>
      </c>
      <c r="U17" s="248">
        <f>'Lifetime PD'!U13*'FL PD'!U$3</f>
        <v>8.2587876428093822E-3</v>
      </c>
      <c r="V17" s="248">
        <f>'Lifetime PD'!V13*'FL PD'!V$3</f>
        <v>7.9376189594251041E-3</v>
      </c>
    </row>
    <row r="18" spans="2:22" x14ac:dyDescent="0.2">
      <c r="B18" s="238" t="s">
        <v>541</v>
      </c>
      <c r="C18" s="248">
        <v>1</v>
      </c>
      <c r="D18" s="248">
        <v>0</v>
      </c>
      <c r="E18" s="248">
        <v>0</v>
      </c>
      <c r="F18" s="248">
        <v>0</v>
      </c>
      <c r="G18" s="248">
        <v>0</v>
      </c>
      <c r="H18" s="248">
        <v>0</v>
      </c>
      <c r="I18" s="248">
        <v>0</v>
      </c>
      <c r="J18" s="248">
        <v>0</v>
      </c>
      <c r="K18" s="248">
        <v>0</v>
      </c>
      <c r="L18" s="248">
        <v>0</v>
      </c>
      <c r="M18" s="248">
        <v>0</v>
      </c>
      <c r="N18" s="248">
        <v>0</v>
      </c>
      <c r="O18" s="248">
        <v>0</v>
      </c>
      <c r="P18" s="248">
        <v>0</v>
      </c>
      <c r="Q18" s="248">
        <v>0</v>
      </c>
      <c r="R18" s="248">
        <v>0</v>
      </c>
      <c r="S18" s="248">
        <v>0</v>
      </c>
      <c r="T18" s="248">
        <v>0</v>
      </c>
      <c r="U18" s="248">
        <v>0</v>
      </c>
      <c r="V18" s="248">
        <v>0</v>
      </c>
    </row>
    <row r="19" spans="2:22" x14ac:dyDescent="0.2">
      <c r="B19" s="239" t="s">
        <v>542</v>
      </c>
      <c r="C19" s="249">
        <f>'Lifetime PD'!C15*'FL PD'!C$4</f>
        <v>1.818300791696217E-2</v>
      </c>
      <c r="D19" s="249">
        <f>'Lifetime PD'!D15*'FL PD'!D$4</f>
        <v>7.1522940813150513E-5</v>
      </c>
      <c r="E19" s="249">
        <f>'Lifetime PD'!E15*'FL PD'!E$4</f>
        <v>1.2067097146801567E-10</v>
      </c>
      <c r="F19" s="249">
        <f>'Lifetime PD'!F15*'FL PD'!F$4</f>
        <v>7.9062015955483231E-18</v>
      </c>
      <c r="G19" s="249">
        <f>'Lifetime PD'!G15*'FL PD'!G$4</f>
        <v>9.3790458657057832E-26</v>
      </c>
      <c r="H19" s="249">
        <f>'Lifetime PD'!H15*'FL PD'!H$4</f>
        <v>3.9216311421127736E-34</v>
      </c>
      <c r="I19" s="249">
        <f>'Lifetime PD'!I15*'FL PD'!I$4</f>
        <v>8.0312658634494386E-43</v>
      </c>
      <c r="J19" s="249">
        <f>'Lifetime PD'!J15*'FL PD'!J$4</f>
        <v>9.8226945742248011E-52</v>
      </c>
      <c r="K19" s="249">
        <f>'Lifetime PD'!K15*'FL PD'!K$4</f>
        <v>7.8523360200200279E-61</v>
      </c>
      <c r="L19" s="249">
        <f>'Lifetime PD'!L15*'FL PD'!L$4</f>
        <v>3.2942562010390764E-70</v>
      </c>
      <c r="M19" s="249">
        <f>'Lifetime PD'!M15*'FL PD'!M$4</f>
        <v>1.3380817122871194E-79</v>
      </c>
      <c r="N19" s="249">
        <f>'Lifetime PD'!N15*'FL PD'!N$4</f>
        <v>4.3533856042168729E-89</v>
      </c>
      <c r="O19" s="249">
        <f>'Lifetime PD'!O15*'FL PD'!O$4</f>
        <v>1.175543762585557E-98</v>
      </c>
      <c r="P19" s="249">
        <f>'Lifetime PD'!P15*'FL PD'!P$4</f>
        <v>2.7084794519384067E-108</v>
      </c>
      <c r="Q19" s="249">
        <f>'Lifetime PD'!Q15*'FL PD'!Q$4</f>
        <v>5.4426004773699729E-118</v>
      </c>
      <c r="R19" s="249">
        <f>'Lifetime PD'!R15*'FL PD'!R$4</f>
        <v>9.7085721923444906E-128</v>
      </c>
      <c r="S19" s="249">
        <f>'Lifetime PD'!S15*'FL PD'!S$4</f>
        <v>1.5597283649670869E-137</v>
      </c>
      <c r="T19" s="249">
        <f>'Lifetime PD'!T15*'FL PD'!T$4</f>
        <v>2.2839504492618905E-147</v>
      </c>
      <c r="U19" s="249">
        <f>'Lifetime PD'!U15*'FL PD'!U$4</f>
        <v>3.0791003703927589E-157</v>
      </c>
      <c r="V19" s="249">
        <f>'Lifetime PD'!V15*'FL PD'!V$4</f>
        <v>3.8542966757088581E-167</v>
      </c>
    </row>
    <row r="20" spans="2:22" x14ac:dyDescent="0.2">
      <c r="B20" s="239" t="s">
        <v>543</v>
      </c>
      <c r="C20" s="249">
        <f>'Lifetime PD'!C16*'FL PD'!C$4</f>
        <v>1.818300791696217E-2</v>
      </c>
      <c r="D20" s="249">
        <f>'Lifetime PD'!D16*'FL PD'!D$4</f>
        <v>7.1522940813150513E-5</v>
      </c>
      <c r="E20" s="249">
        <f>'Lifetime PD'!E16*'FL PD'!E$4</f>
        <v>1.2067097146801567E-10</v>
      </c>
      <c r="F20" s="249">
        <f>'Lifetime PD'!F16*'FL PD'!F$4</f>
        <v>7.9062015955483231E-18</v>
      </c>
      <c r="G20" s="249">
        <f>'Lifetime PD'!G16*'FL PD'!G$4</f>
        <v>9.3790458657057832E-26</v>
      </c>
      <c r="H20" s="249">
        <f>'Lifetime PD'!H16*'FL PD'!H$4</f>
        <v>3.9216311421127736E-34</v>
      </c>
      <c r="I20" s="249">
        <f>'Lifetime PD'!I16*'FL PD'!I$4</f>
        <v>8.0312658634494386E-43</v>
      </c>
      <c r="J20" s="249">
        <f>'Lifetime PD'!J16*'FL PD'!J$4</f>
        <v>9.8226945742248011E-52</v>
      </c>
      <c r="K20" s="249">
        <f>'Lifetime PD'!K16*'FL PD'!K$4</f>
        <v>7.8523360200200279E-61</v>
      </c>
      <c r="L20" s="249">
        <f>'Lifetime PD'!L16*'FL PD'!L$4</f>
        <v>3.2942562010390764E-70</v>
      </c>
      <c r="M20" s="249">
        <f>'Lifetime PD'!M16*'FL PD'!M$4</f>
        <v>1.3380817122871194E-79</v>
      </c>
      <c r="N20" s="249">
        <f>'Lifetime PD'!N16*'FL PD'!N$4</f>
        <v>4.3533856042168729E-89</v>
      </c>
      <c r="O20" s="249">
        <f>'Lifetime PD'!O16*'FL PD'!O$4</f>
        <v>1.175543762585557E-98</v>
      </c>
      <c r="P20" s="249">
        <f>'Lifetime PD'!P16*'FL PD'!P$4</f>
        <v>2.7084794519384067E-108</v>
      </c>
      <c r="Q20" s="249">
        <f>'Lifetime PD'!Q16*'FL PD'!Q$4</f>
        <v>5.4426004773699729E-118</v>
      </c>
      <c r="R20" s="249">
        <f>'Lifetime PD'!R16*'FL PD'!R$4</f>
        <v>9.7085721923444906E-128</v>
      </c>
      <c r="S20" s="249">
        <f>'Lifetime PD'!S16*'FL PD'!S$4</f>
        <v>1.5597283649670869E-137</v>
      </c>
      <c r="T20" s="249">
        <f>'Lifetime PD'!T16*'FL PD'!T$4</f>
        <v>2.2839504492618905E-147</v>
      </c>
      <c r="U20" s="249">
        <f>'Lifetime PD'!U16*'FL PD'!U$4</f>
        <v>3.0791003703927589E-157</v>
      </c>
      <c r="V20" s="249">
        <f>'Lifetime PD'!V16*'FL PD'!V$4</f>
        <v>3.8542966757088581E-167</v>
      </c>
    </row>
    <row r="21" spans="2:22" x14ac:dyDescent="0.2">
      <c r="B21" s="239" t="s">
        <v>364</v>
      </c>
      <c r="C21" s="249">
        <f>'Lifetime PD'!C17*'FL PD'!C$4</f>
        <v>4.2490245378622005E-2</v>
      </c>
      <c r="D21" s="249">
        <f>'Lifetime PD'!D17*'FL PD'!D$4</f>
        <v>5.090592932126884E-2</v>
      </c>
      <c r="E21" s="249">
        <f>'Lifetime PD'!E17*'FL PD'!E$4</f>
        <v>1.933379871285688E-2</v>
      </c>
      <c r="F21" s="249">
        <f>'Lifetime PD'!F17*'FL PD'!F$4</f>
        <v>4.2616313913013968E-3</v>
      </c>
      <c r="G21" s="249">
        <f>'Lifetime PD'!G17*'FL PD'!G$4</f>
        <v>7.4855180571260956E-4</v>
      </c>
      <c r="H21" s="249">
        <f>'Lifetime PD'!H17*'FL PD'!H$4</f>
        <v>1.1831821635580937E-4</v>
      </c>
      <c r="I21" s="249">
        <f>'Lifetime PD'!I17*'FL PD'!I$4</f>
        <v>1.7490543565018934E-5</v>
      </c>
      <c r="J21" s="249">
        <f>'Lifetime PD'!J17*'FL PD'!J$4</f>
        <v>2.4791032959882654E-6</v>
      </c>
      <c r="K21" s="249">
        <f>'Lifetime PD'!K17*'FL PD'!K$4</f>
        <v>3.2972062590422716E-7</v>
      </c>
      <c r="L21" s="249">
        <f>'Lifetime PD'!L17*'FL PD'!L$4</f>
        <v>3.0609910110824929E-8</v>
      </c>
      <c r="M21" s="249">
        <f>'Lifetime PD'!M17*'FL PD'!M$4</f>
        <v>3.4654858703584854E-9</v>
      </c>
      <c r="N21" s="249">
        <f>'Lifetime PD'!N17*'FL PD'!N$4</f>
        <v>3.8022352475305949E-10</v>
      </c>
      <c r="O21" s="249">
        <f>'Lifetime PD'!O17*'FL PD'!O$4</f>
        <v>4.0632241557255708E-11</v>
      </c>
      <c r="P21" s="249">
        <f>'Lifetime PD'!P17*'FL PD'!P$4</f>
        <v>4.2457783690718308E-12</v>
      </c>
      <c r="Q21" s="249">
        <f>'Lifetime PD'!Q17*'FL PD'!Q$4</f>
        <v>4.3515552081929209E-13</v>
      </c>
      <c r="R21" s="249">
        <f>'Lifetime PD'!R17*'FL PD'!R$4</f>
        <v>4.3854818094595625E-14</v>
      </c>
      <c r="S21" s="249">
        <f>'Lifetime PD'!S17*'FL PD'!S$4</f>
        <v>4.3547499993579414E-15</v>
      </c>
      <c r="T21" s="249">
        <f>'Lifetime PD'!T17*'FL PD'!T$4</f>
        <v>4.267930910730773E-16</v>
      </c>
      <c r="U21" s="249">
        <f>'Lifetime PD'!U17*'FL PD'!U$4</f>
        <v>4.1342389479696866E-17</v>
      </c>
      <c r="V21" s="249">
        <f>'Lifetime PD'!V17*'FL PD'!V$4</f>
        <v>3.9629517213650453E-18</v>
      </c>
    </row>
    <row r="22" spans="2:22" x14ac:dyDescent="0.2">
      <c r="B22" s="239" t="s">
        <v>225</v>
      </c>
      <c r="C22" s="249">
        <f>'Lifetime PD'!C18*'FL PD'!C$4</f>
        <v>0.10882940427319346</v>
      </c>
      <c r="D22" s="249">
        <f>'Lifetime PD'!D18*'FL PD'!D$4</f>
        <v>7.8636166548258724E-2</v>
      </c>
      <c r="E22" s="249">
        <f>'Lifetime PD'!E18*'FL PD'!E$4</f>
        <v>7.7358742719898076E-3</v>
      </c>
      <c r="F22" s="249">
        <f>'Lifetime PD'!F18*'FL PD'!F$4</f>
        <v>3.1248189239271824E-4</v>
      </c>
      <c r="G22" s="249">
        <f>'Lifetime PD'!G18*'FL PD'!G$4</f>
        <v>8.3211192273693532E-6</v>
      </c>
      <c r="H22" s="249">
        <f>'Lifetime PD'!H18*'FL PD'!H$4</f>
        <v>1.7686296128591762E-7</v>
      </c>
      <c r="I22" s="249">
        <f>'Lifetime PD'!I18*'FL PD'!I$4</f>
        <v>3.2364600796363964E-9</v>
      </c>
      <c r="J22" s="249">
        <f>'Lifetime PD'!J18*'FL PD'!J$4</f>
        <v>5.3448401726187283E-11</v>
      </c>
      <c r="K22" s="249">
        <f>'Lifetime PD'!K18*'FL PD'!K$4</f>
        <v>7.9079835557838426E-13</v>
      </c>
      <c r="L22" s="249">
        <f>'Lifetime PD'!L18*'FL PD'!L$4</f>
        <v>7.8742848708624953E-15</v>
      </c>
      <c r="M22" s="249">
        <f>'Lifetime PD'!M18*'FL PD'!M$4</f>
        <v>9.2836599286778645E-17</v>
      </c>
      <c r="N22" s="249">
        <f>'Lifetime PD'!N18*'FL PD'!N$4</f>
        <v>1.0351695920653387E-18</v>
      </c>
      <c r="O22" s="249">
        <f>'Lifetime PD'!O18*'FL PD'!O$4</f>
        <v>1.1014614102100766E-20</v>
      </c>
      <c r="P22" s="249">
        <f>'Lifetime PD'!P18*'FL PD'!P$4</f>
        <v>1.1261845661598273E-22</v>
      </c>
      <c r="Q22" s="249">
        <f>'Lifetime PD'!Q18*'FL PD'!Q$4</f>
        <v>1.1125615508737649E-24</v>
      </c>
      <c r="R22" s="249">
        <f>'Lifetime PD'!R18*'FL PD'!R$4</f>
        <v>1.0666962688342611E-26</v>
      </c>
      <c r="S22" s="249">
        <f>'Lifetime PD'!S18*'FL PD'!S$4</f>
        <v>9.9617763772868397E-29</v>
      </c>
      <c r="T22" s="249">
        <f>'Lifetime PD'!T18*'FL PD'!T$4</f>
        <v>9.0890489619707411E-31</v>
      </c>
      <c r="U22" s="249">
        <f>'Lifetime PD'!U18*'FL PD'!U$4</f>
        <v>8.1223187809212841E-33</v>
      </c>
      <c r="V22" s="249">
        <f>'Lifetime PD'!V18*'FL PD'!V$4</f>
        <v>7.124384152451481E-35</v>
      </c>
    </row>
    <row r="23" spans="2:22" x14ac:dyDescent="0.2">
      <c r="B23" s="239" t="s">
        <v>157</v>
      </c>
      <c r="C23" s="249">
        <f>'Lifetime PD'!C19*'FL PD'!C$4</f>
        <v>0.14843747155494377</v>
      </c>
      <c r="D23" s="249">
        <f>'Lifetime PD'!D19*'FL PD'!D$4</f>
        <v>8.5251960321079429E-2</v>
      </c>
      <c r="E23" s="249">
        <f>'Lifetime PD'!E19*'FL PD'!E$4</f>
        <v>5.3796073560507196E-2</v>
      </c>
      <c r="F23" s="249">
        <f>'Lifetime PD'!F19*'FL PD'!F$4</f>
        <v>2.9601482388783611E-2</v>
      </c>
      <c r="G23" s="249">
        <f>'Lifetime PD'!G19*'FL PD'!G$4</f>
        <v>1.6223474924547433E-2</v>
      </c>
      <c r="H23" s="249">
        <f>'Lifetime PD'!H19*'FL PD'!H$4</f>
        <v>9.2137602117117589E-3</v>
      </c>
      <c r="I23" s="249">
        <f>'Lifetime PD'!I19*'FL PD'!I$4</f>
        <v>5.3943586530022713E-3</v>
      </c>
      <c r="J23" s="249">
        <f>'Lifetime PD'!J19*'FL PD'!J$4</f>
        <v>3.2518794510181079E-3</v>
      </c>
      <c r="K23" s="249">
        <f>'Lifetime PD'!K19*'FL PD'!K$4</f>
        <v>1.9423587799424905E-3</v>
      </c>
      <c r="L23" s="249">
        <f>'Lifetime PD'!L19*'FL PD'!L$4</f>
        <v>8.4535016781252237E-4</v>
      </c>
      <c r="M23" s="249">
        <f>'Lifetime PD'!M19*'FL PD'!M$4</f>
        <v>4.64533203965342E-4</v>
      </c>
      <c r="N23" s="249">
        <f>'Lifetime PD'!N19*'FL PD'!N$4</f>
        <v>2.5458169659636049E-4</v>
      </c>
      <c r="O23" s="249">
        <f>'Lifetime PD'!O19*'FL PD'!O$4</f>
        <v>1.3920517058630069E-4</v>
      </c>
      <c r="P23" s="249">
        <f>'Lifetime PD'!P19*'FL PD'!P$4</f>
        <v>7.5970863868343741E-5</v>
      </c>
      <c r="Q23" s="249">
        <f>'Lifetime PD'!Q19*'FL PD'!Q$4</f>
        <v>4.1392132030251403E-5</v>
      </c>
      <c r="R23" s="249">
        <f>'Lifetime PD'!R19*'FL PD'!R$4</f>
        <v>2.2519601142072521E-5</v>
      </c>
      <c r="S23" s="249">
        <f>'Lifetime PD'!S19*'FL PD'!S$4</f>
        <v>1.223635119709472E-5</v>
      </c>
      <c r="T23" s="249">
        <f>'Lifetime PD'!T19*'FL PD'!T$4</f>
        <v>6.64132319261197E-6</v>
      </c>
      <c r="U23" s="249">
        <f>'Lifetime PD'!U19*'FL PD'!U$4</f>
        <v>3.6009873689932141E-6</v>
      </c>
      <c r="V23" s="249">
        <f>'Lifetime PD'!V19*'FL PD'!V$4</f>
        <v>1.9507319621218672E-6</v>
      </c>
    </row>
    <row r="24" spans="2:22" x14ac:dyDescent="0.2">
      <c r="B24" s="239" t="s">
        <v>200</v>
      </c>
      <c r="C24" s="249">
        <f>'Lifetime PD'!C20*'FL PD'!C$4</f>
        <v>0.14843747155494377</v>
      </c>
      <c r="D24" s="249">
        <f>'Lifetime PD'!D20*'FL PD'!D$4</f>
        <v>8.5251960321079429E-2</v>
      </c>
      <c r="E24" s="249">
        <f>'Lifetime PD'!E20*'FL PD'!E$4</f>
        <v>5.3796073560507196E-2</v>
      </c>
      <c r="F24" s="249">
        <f>'Lifetime PD'!F20*'FL PD'!F$4</f>
        <v>2.9601482388783611E-2</v>
      </c>
      <c r="G24" s="249">
        <f>'Lifetime PD'!G20*'FL PD'!G$4</f>
        <v>1.6223474924547433E-2</v>
      </c>
      <c r="H24" s="249">
        <f>'Lifetime PD'!H20*'FL PD'!H$4</f>
        <v>9.2137602117117589E-3</v>
      </c>
      <c r="I24" s="249">
        <f>'Lifetime PD'!I20*'FL PD'!I$4</f>
        <v>5.3943586530022713E-3</v>
      </c>
      <c r="J24" s="249">
        <f>'Lifetime PD'!J20*'FL PD'!J$4</f>
        <v>3.2518794510181079E-3</v>
      </c>
      <c r="K24" s="249">
        <f>'Lifetime PD'!K20*'FL PD'!K$4</f>
        <v>1.9423587799424905E-3</v>
      </c>
      <c r="L24" s="249">
        <f>'Lifetime PD'!L20*'FL PD'!L$4</f>
        <v>8.4535016781252237E-4</v>
      </c>
      <c r="M24" s="249">
        <f>'Lifetime PD'!M20*'FL PD'!M$4</f>
        <v>4.64533203965342E-4</v>
      </c>
      <c r="N24" s="249">
        <f>'Lifetime PD'!N20*'FL PD'!N$4</f>
        <v>2.5458169659636049E-4</v>
      </c>
      <c r="O24" s="249">
        <f>'Lifetime PD'!O20*'FL PD'!O$4</f>
        <v>1.3920517058630069E-4</v>
      </c>
      <c r="P24" s="249">
        <f>'Lifetime PD'!P20*'FL PD'!P$4</f>
        <v>7.5970863868343741E-5</v>
      </c>
      <c r="Q24" s="249">
        <f>'Lifetime PD'!Q20*'FL PD'!Q$4</f>
        <v>4.1392132030251403E-5</v>
      </c>
      <c r="R24" s="249">
        <f>'Lifetime PD'!R20*'FL PD'!R$4</f>
        <v>2.2519601142072521E-5</v>
      </c>
      <c r="S24" s="249">
        <f>'Lifetime PD'!S20*'FL PD'!S$4</f>
        <v>1.223635119709472E-5</v>
      </c>
      <c r="T24" s="249">
        <f>'Lifetime PD'!T20*'FL PD'!T$4</f>
        <v>6.64132319261197E-6</v>
      </c>
      <c r="U24" s="249">
        <f>'Lifetime PD'!U20*'FL PD'!U$4</f>
        <v>3.6009873689932141E-6</v>
      </c>
      <c r="V24" s="249">
        <f>'Lifetime PD'!V20*'FL PD'!V$4</f>
        <v>1.9507319621218672E-6</v>
      </c>
    </row>
    <row r="25" spans="2:22" x14ac:dyDescent="0.2">
      <c r="B25" s="239" t="s">
        <v>327</v>
      </c>
      <c r="C25" s="249">
        <f>'Lifetime PD'!C21*'FL PD'!C$4</f>
        <v>0.36132810366620782</v>
      </c>
      <c r="D25" s="249">
        <f>'Lifetime PD'!D21*'FL PD'!D$4</f>
        <v>6.3938970240809578E-2</v>
      </c>
      <c r="E25" s="249">
        <f>'Lifetime PD'!E21*'FL PD'!E$4</f>
        <v>4.0347055170380397E-2</v>
      </c>
      <c r="F25" s="249">
        <f>'Lifetime PD'!F21*'FL PD'!F$4</f>
        <v>2.2201111791587708E-2</v>
      </c>
      <c r="G25" s="249">
        <f>'Lifetime PD'!G21*'FL PD'!G$4</f>
        <v>1.2167606193410575E-2</v>
      </c>
      <c r="H25" s="249">
        <f>'Lifetime PD'!H21*'FL PD'!H$4</f>
        <v>6.9103201587838205E-3</v>
      </c>
      <c r="I25" s="249">
        <f>'Lifetime PD'!I21*'FL PD'!I$4</f>
        <v>4.0457689897517041E-3</v>
      </c>
      <c r="J25" s="249">
        <f>'Lifetime PD'!J21*'FL PD'!J$4</f>
        <v>2.438909588263581E-3</v>
      </c>
      <c r="K25" s="249">
        <f>'Lifetime PD'!K21*'FL PD'!K$4</f>
        <v>1.4567690849568678E-3</v>
      </c>
      <c r="L25" s="249">
        <f>'Lifetime PD'!L21*'FL PD'!L$4</f>
        <v>6.3401262585939175E-4</v>
      </c>
      <c r="M25" s="249">
        <f>'Lifetime PD'!M21*'FL PD'!M$4</f>
        <v>3.4839990297400649E-4</v>
      </c>
      <c r="N25" s="249">
        <f>'Lifetime PD'!N21*'FL PD'!N$4</f>
        <v>1.9093627244727037E-4</v>
      </c>
      <c r="O25" s="249">
        <f>'Lifetime PD'!O21*'FL PD'!O$4</f>
        <v>1.0440387793972551E-4</v>
      </c>
      <c r="P25" s="249">
        <f>'Lifetime PD'!P21*'FL PD'!P$4</f>
        <v>5.6978147901257806E-5</v>
      </c>
      <c r="Q25" s="249">
        <f>'Lifetime PD'!Q21*'FL PD'!Q$4</f>
        <v>3.104409902268855E-5</v>
      </c>
      <c r="R25" s="249">
        <f>'Lifetime PD'!R21*'FL PD'!R$4</f>
        <v>1.6889700856554392E-5</v>
      </c>
      <c r="S25" s="249">
        <f>'Lifetime PD'!S21*'FL PD'!S$4</f>
        <v>9.1772633978210412E-6</v>
      </c>
      <c r="T25" s="249">
        <f>'Lifetime PD'!T21*'FL PD'!T$4</f>
        <v>4.9809923944589779E-6</v>
      </c>
      <c r="U25" s="249">
        <f>'Lifetime PD'!U21*'FL PD'!U$4</f>
        <v>2.7007405267449105E-6</v>
      </c>
      <c r="V25" s="249">
        <f>'Lifetime PD'!V21*'FL PD'!V$4</f>
        <v>1.4630489715914004E-6</v>
      </c>
    </row>
    <row r="26" spans="2:22" x14ac:dyDescent="0.2">
      <c r="B26" s="239" t="s">
        <v>544</v>
      </c>
      <c r="C26" s="249">
        <f>'Lifetime PD'!C22*'FL PD'!C$4</f>
        <v>0.36132810366620782</v>
      </c>
      <c r="D26" s="249">
        <f>'Lifetime PD'!D22*'FL PD'!D$4</f>
        <v>6.3938970240809578E-2</v>
      </c>
      <c r="E26" s="249">
        <f>'Lifetime PD'!E22*'FL PD'!E$4</f>
        <v>4.0347055170380397E-2</v>
      </c>
      <c r="F26" s="249">
        <f>'Lifetime PD'!F22*'FL PD'!F$4</f>
        <v>2.2201111791587708E-2</v>
      </c>
      <c r="G26" s="249">
        <f>'Lifetime PD'!G22*'FL PD'!G$4</f>
        <v>1.2167606193410575E-2</v>
      </c>
      <c r="H26" s="249">
        <f>'Lifetime PD'!H22*'FL PD'!H$4</f>
        <v>6.9103201587838205E-3</v>
      </c>
      <c r="I26" s="249">
        <f>'Lifetime PD'!I22*'FL PD'!I$4</f>
        <v>4.0457689897517041E-3</v>
      </c>
      <c r="J26" s="249">
        <f>'Lifetime PD'!J22*'FL PD'!J$4</f>
        <v>2.438909588263581E-3</v>
      </c>
      <c r="K26" s="249">
        <f>'Lifetime PD'!K22*'FL PD'!K$4</f>
        <v>1.4567690849568678E-3</v>
      </c>
      <c r="L26" s="249">
        <f>'Lifetime PD'!L22*'FL PD'!L$4</f>
        <v>6.3401262585939175E-4</v>
      </c>
      <c r="M26" s="249">
        <f>'Lifetime PD'!M22*'FL PD'!M$4</f>
        <v>3.4839990297400649E-4</v>
      </c>
      <c r="N26" s="249">
        <f>'Lifetime PD'!N22*'FL PD'!N$4</f>
        <v>1.9093627244727037E-4</v>
      </c>
      <c r="O26" s="249">
        <f>'Lifetime PD'!O22*'FL PD'!O$4</f>
        <v>1.0440387793972551E-4</v>
      </c>
      <c r="P26" s="249">
        <f>'Lifetime PD'!P22*'FL PD'!P$4</f>
        <v>5.6978147901257806E-5</v>
      </c>
      <c r="Q26" s="249">
        <f>'Lifetime PD'!Q22*'FL PD'!Q$4</f>
        <v>3.104409902268855E-5</v>
      </c>
      <c r="R26" s="249">
        <f>'Lifetime PD'!R22*'FL PD'!R$4</f>
        <v>1.6889700856554392E-5</v>
      </c>
      <c r="S26" s="249">
        <f>'Lifetime PD'!S22*'FL PD'!S$4</f>
        <v>9.1772633978210412E-6</v>
      </c>
      <c r="T26" s="249">
        <f>'Lifetime PD'!T22*'FL PD'!T$4</f>
        <v>4.9809923944589779E-6</v>
      </c>
      <c r="U26" s="249">
        <f>'Lifetime PD'!U22*'FL PD'!U$4</f>
        <v>2.7007405267449105E-6</v>
      </c>
      <c r="V26" s="249">
        <f>'Lifetime PD'!V22*'FL PD'!V$4</f>
        <v>1.4630489715914004E-6</v>
      </c>
    </row>
    <row r="27" spans="2:22" x14ac:dyDescent="0.2">
      <c r="B27" s="239" t="s">
        <v>545</v>
      </c>
      <c r="C27" s="249">
        <f>'Lifetime PD'!C23*'FL PD'!C$4</f>
        <v>0.36132810366620782</v>
      </c>
      <c r="D27" s="249">
        <f>'Lifetime PD'!D23*'FL PD'!D$4</f>
        <v>6.3938970240809578E-2</v>
      </c>
      <c r="E27" s="249">
        <f>'Lifetime PD'!E23*'FL PD'!E$4</f>
        <v>4.0347055170380397E-2</v>
      </c>
      <c r="F27" s="249">
        <f>'Lifetime PD'!F23*'FL PD'!F$4</f>
        <v>2.2201111791587708E-2</v>
      </c>
      <c r="G27" s="249">
        <f>'Lifetime PD'!G23*'FL PD'!G$4</f>
        <v>1.2167606193410575E-2</v>
      </c>
      <c r="H27" s="249">
        <f>'Lifetime PD'!H23*'FL PD'!H$4</f>
        <v>6.9103201587838205E-3</v>
      </c>
      <c r="I27" s="249">
        <f>'Lifetime PD'!I23*'FL PD'!I$4</f>
        <v>4.0457689897517041E-3</v>
      </c>
      <c r="J27" s="249">
        <f>'Lifetime PD'!J23*'FL PD'!J$4</f>
        <v>2.438909588263581E-3</v>
      </c>
      <c r="K27" s="249">
        <f>'Lifetime PD'!K23*'FL PD'!K$4</f>
        <v>1.4567690849568678E-3</v>
      </c>
      <c r="L27" s="249">
        <f>'Lifetime PD'!L23*'FL PD'!L$4</f>
        <v>6.3401262585939175E-4</v>
      </c>
      <c r="M27" s="249">
        <f>'Lifetime PD'!M23*'FL PD'!M$4</f>
        <v>3.4839990297400649E-4</v>
      </c>
      <c r="N27" s="249">
        <f>'Lifetime PD'!N23*'FL PD'!N$4</f>
        <v>1.9093627244727037E-4</v>
      </c>
      <c r="O27" s="249">
        <f>'Lifetime PD'!O23*'FL PD'!O$4</f>
        <v>1.0440387793972551E-4</v>
      </c>
      <c r="P27" s="249">
        <f>'Lifetime PD'!P23*'FL PD'!P$4</f>
        <v>5.6978147901257806E-5</v>
      </c>
      <c r="Q27" s="249">
        <f>'Lifetime PD'!Q23*'FL PD'!Q$4</f>
        <v>3.104409902268855E-5</v>
      </c>
      <c r="R27" s="249">
        <f>'Lifetime PD'!R23*'FL PD'!R$4</f>
        <v>1.6889700856554392E-5</v>
      </c>
      <c r="S27" s="249">
        <f>'Lifetime PD'!S23*'FL PD'!S$4</f>
        <v>9.1772633978210412E-6</v>
      </c>
      <c r="T27" s="249">
        <f>'Lifetime PD'!T23*'FL PD'!T$4</f>
        <v>4.9809923944589779E-6</v>
      </c>
      <c r="U27" s="249">
        <f>'Lifetime PD'!U23*'FL PD'!U$4</f>
        <v>2.7007405267449105E-6</v>
      </c>
      <c r="V27" s="249">
        <f>'Lifetime PD'!V23*'FL PD'!V$4</f>
        <v>1.4630489715914004E-6</v>
      </c>
    </row>
    <row r="28" spans="2:22" x14ac:dyDescent="0.2">
      <c r="B28" s="239" t="s">
        <v>546</v>
      </c>
      <c r="C28" s="249">
        <v>1</v>
      </c>
      <c r="D28" s="249">
        <v>0</v>
      </c>
      <c r="E28" s="249">
        <v>0</v>
      </c>
      <c r="F28" s="249">
        <v>0</v>
      </c>
      <c r="G28" s="249">
        <v>0</v>
      </c>
      <c r="H28" s="249">
        <v>0</v>
      </c>
      <c r="I28" s="249">
        <v>0</v>
      </c>
      <c r="J28" s="249">
        <v>0</v>
      </c>
      <c r="K28" s="249">
        <v>0</v>
      </c>
      <c r="L28" s="249">
        <v>0</v>
      </c>
      <c r="M28" s="249">
        <v>0</v>
      </c>
      <c r="N28" s="249">
        <v>0</v>
      </c>
      <c r="O28" s="249">
        <v>0</v>
      </c>
      <c r="P28" s="249">
        <v>0</v>
      </c>
      <c r="Q28" s="249">
        <v>0</v>
      </c>
      <c r="R28" s="249">
        <v>0</v>
      </c>
      <c r="S28" s="249">
        <v>0</v>
      </c>
      <c r="T28" s="249">
        <v>0</v>
      </c>
      <c r="U28" s="249">
        <v>0</v>
      </c>
      <c r="V28" s="249">
        <v>0</v>
      </c>
    </row>
    <row r="29" spans="2:22" x14ac:dyDescent="0.2">
      <c r="B29" s="240" t="s">
        <v>547</v>
      </c>
      <c r="C29" s="250">
        <f>'Lifetime PD'!C25*'FL PD'!C$3</f>
        <v>0.22970569262893872</v>
      </c>
      <c r="D29" s="250">
        <f>'Lifetime PD'!D25*'FL PD'!D$3</f>
        <v>0.13330337849549534</v>
      </c>
      <c r="E29" s="250">
        <f>'Lifetime PD'!E25*'FL PD'!E$3</f>
        <v>3.3933826916755977E-2</v>
      </c>
      <c r="F29" s="250">
        <f>'Lifetime PD'!F25*'FL PD'!F$3</f>
        <v>6.8176605261588532E-3</v>
      </c>
      <c r="G29" s="250">
        <f>'Lifetime PD'!G25*'FL PD'!G$3</f>
        <v>1.1972334479058184E-3</v>
      </c>
      <c r="H29" s="250">
        <f>'Lifetime PD'!H25*'FL PD'!H$3</f>
        <v>1.9892661199546021E-4</v>
      </c>
      <c r="I29" s="250">
        <f>'Lifetime PD'!I25*'FL PD'!I$3</f>
        <v>2.9750213308195781E-5</v>
      </c>
      <c r="J29" s="250">
        <f>'Lifetime PD'!J25*'FL PD'!J$3</f>
        <v>4.4339531997566693E-6</v>
      </c>
      <c r="K29" s="250">
        <f>'Lifetime PD'!K25*'FL PD'!K$3</f>
        <v>6.4341763478554425E-7</v>
      </c>
      <c r="L29" s="250">
        <f>'Lifetime PD'!L25*'FL PD'!L$3</f>
        <v>8.4230182526188162E-8</v>
      </c>
      <c r="M29" s="250">
        <f>'Lifetime PD'!M25*'FL PD'!M$3</f>
        <v>1.1386399598481381E-8</v>
      </c>
      <c r="N29" s="250">
        <f>'Lifetime PD'!N25*'FL PD'!N$3</f>
        <v>1.5112762012751442E-9</v>
      </c>
      <c r="O29" s="250">
        <f>'Lifetime PD'!O25*'FL PD'!O$3</f>
        <v>1.9752225744431059E-10</v>
      </c>
      <c r="P29" s="250">
        <f>'Lifetime PD'!P25*'FL PD'!P$3</f>
        <v>2.5479734110682576E-11</v>
      </c>
      <c r="Q29" s="250">
        <f>'Lifetime PD'!Q25*'FL PD'!Q$3</f>
        <v>3.2498752777832224E-12</v>
      </c>
      <c r="R29" s="250">
        <f>'Lifetime PD'!R25*'FL PD'!R$3</f>
        <v>4.1045478479530789E-13</v>
      </c>
      <c r="S29" s="250">
        <f>'Lifetime PD'!S25*'FL PD'!S$3</f>
        <v>5.1393624388537813E-14</v>
      </c>
      <c r="T29" s="250">
        <f>'Lifetime PD'!T25*'FL PD'!T$3</f>
        <v>6.385985767626956E-15</v>
      </c>
      <c r="U29" s="250">
        <f>'Lifetime PD'!U25*'FL PD'!U$3</f>
        <v>7.8809974177683314E-16</v>
      </c>
      <c r="V29" s="250">
        <f>'Lifetime PD'!V25*'FL PD'!V$3</f>
        <v>9.6665905635612359E-17</v>
      </c>
    </row>
    <row r="30" spans="2:22" x14ac:dyDescent="0.2">
      <c r="B30" s="240" t="s">
        <v>548</v>
      </c>
      <c r="C30" s="250">
        <f>'Lifetime PD'!C26*'FL PD'!C$3</f>
        <v>0.22970569262893872</v>
      </c>
      <c r="D30" s="250">
        <f>'Lifetime PD'!D26*'FL PD'!D$3</f>
        <v>0.13330337849549534</v>
      </c>
      <c r="E30" s="250">
        <f>'Lifetime PD'!E26*'FL PD'!E$3</f>
        <v>3.3933826916755977E-2</v>
      </c>
      <c r="F30" s="250">
        <f>'Lifetime PD'!F26*'FL PD'!F$3</f>
        <v>6.8176605261588532E-3</v>
      </c>
      <c r="G30" s="250">
        <f>'Lifetime PD'!G26*'FL PD'!G$3</f>
        <v>1.1972334479058184E-3</v>
      </c>
      <c r="H30" s="250">
        <f>'Lifetime PD'!H26*'FL PD'!H$3</f>
        <v>1.9892661199546021E-4</v>
      </c>
      <c r="I30" s="250">
        <f>'Lifetime PD'!I26*'FL PD'!I$3</f>
        <v>2.9750213308195781E-5</v>
      </c>
      <c r="J30" s="250">
        <f>'Lifetime PD'!J26*'FL PD'!J$3</f>
        <v>4.4339531997566693E-6</v>
      </c>
      <c r="K30" s="250">
        <f>'Lifetime PD'!K26*'FL PD'!K$3</f>
        <v>6.4341763478554425E-7</v>
      </c>
      <c r="L30" s="250">
        <f>'Lifetime PD'!L26*'FL PD'!L$3</f>
        <v>8.4230182526188162E-8</v>
      </c>
      <c r="M30" s="250">
        <f>'Lifetime PD'!M26*'FL PD'!M$3</f>
        <v>1.1386399598481381E-8</v>
      </c>
      <c r="N30" s="250">
        <f>'Lifetime PD'!N26*'FL PD'!N$3</f>
        <v>1.5112762012751442E-9</v>
      </c>
      <c r="O30" s="250">
        <f>'Lifetime PD'!O26*'FL PD'!O$3</f>
        <v>1.9752225744431059E-10</v>
      </c>
      <c r="P30" s="250">
        <f>'Lifetime PD'!P26*'FL PD'!P$3</f>
        <v>2.5479734110682576E-11</v>
      </c>
      <c r="Q30" s="250">
        <f>'Lifetime PD'!Q26*'FL PD'!Q$3</f>
        <v>3.2498752777832224E-12</v>
      </c>
      <c r="R30" s="250">
        <f>'Lifetime PD'!R26*'FL PD'!R$3</f>
        <v>4.1045478479530789E-13</v>
      </c>
      <c r="S30" s="250">
        <f>'Lifetime PD'!S26*'FL PD'!S$3</f>
        <v>5.1393624388537813E-14</v>
      </c>
      <c r="T30" s="250">
        <f>'Lifetime PD'!T26*'FL PD'!T$3</f>
        <v>6.385985767626956E-15</v>
      </c>
      <c r="U30" s="250">
        <f>'Lifetime PD'!U26*'FL PD'!U$3</f>
        <v>7.8809974177683314E-16</v>
      </c>
      <c r="V30" s="250">
        <f>'Lifetime PD'!V26*'FL PD'!V$3</f>
        <v>9.6665905635612359E-17</v>
      </c>
    </row>
    <row r="31" spans="2:22" x14ac:dyDescent="0.2">
      <c r="B31" s="240" t="s">
        <v>549</v>
      </c>
      <c r="C31" s="250">
        <f>'Lifetime PD'!C27*'FL PD'!C$3</f>
        <v>0.22970569262893872</v>
      </c>
      <c r="D31" s="250">
        <f>'Lifetime PD'!D27*'FL PD'!D$3</f>
        <v>0.13330337849549534</v>
      </c>
      <c r="E31" s="250">
        <f>'Lifetime PD'!E27*'FL PD'!E$3</f>
        <v>3.3933826916755977E-2</v>
      </c>
      <c r="F31" s="250">
        <f>'Lifetime PD'!F27*'FL PD'!F$3</f>
        <v>6.8176605261588532E-3</v>
      </c>
      <c r="G31" s="250">
        <f>'Lifetime PD'!G27*'FL PD'!G$3</f>
        <v>1.1972334479058184E-3</v>
      </c>
      <c r="H31" s="250">
        <f>'Lifetime PD'!H27*'FL PD'!H$3</f>
        <v>1.9892661199546021E-4</v>
      </c>
      <c r="I31" s="250">
        <f>'Lifetime PD'!I27*'FL PD'!I$3</f>
        <v>2.9750213308195781E-5</v>
      </c>
      <c r="J31" s="250">
        <f>'Lifetime PD'!J27*'FL PD'!J$3</f>
        <v>4.4339531997566693E-6</v>
      </c>
      <c r="K31" s="250">
        <f>'Lifetime PD'!K27*'FL PD'!K$3</f>
        <v>6.4341763478554425E-7</v>
      </c>
      <c r="L31" s="250">
        <f>'Lifetime PD'!L27*'FL PD'!L$3</f>
        <v>8.4230182526188162E-8</v>
      </c>
      <c r="M31" s="250">
        <f>'Lifetime PD'!M27*'FL PD'!M$3</f>
        <v>1.1386399598481381E-8</v>
      </c>
      <c r="N31" s="250">
        <f>'Lifetime PD'!N27*'FL PD'!N$3</f>
        <v>1.5112762012751442E-9</v>
      </c>
      <c r="O31" s="250">
        <f>'Lifetime PD'!O27*'FL PD'!O$3</f>
        <v>1.9752225744431059E-10</v>
      </c>
      <c r="P31" s="250">
        <f>'Lifetime PD'!P27*'FL PD'!P$3</f>
        <v>2.5479734110682576E-11</v>
      </c>
      <c r="Q31" s="250">
        <f>'Lifetime PD'!Q27*'FL PD'!Q$3</f>
        <v>3.2498752777832224E-12</v>
      </c>
      <c r="R31" s="250">
        <f>'Lifetime PD'!R27*'FL PD'!R$3</f>
        <v>4.1045478479530789E-13</v>
      </c>
      <c r="S31" s="250">
        <f>'Lifetime PD'!S27*'FL PD'!S$3</f>
        <v>5.1393624388537813E-14</v>
      </c>
      <c r="T31" s="250">
        <f>'Lifetime PD'!T27*'FL PD'!T$3</f>
        <v>6.385985767626956E-15</v>
      </c>
      <c r="U31" s="250">
        <f>'Lifetime PD'!U27*'FL PD'!U$3</f>
        <v>7.8809974177683314E-16</v>
      </c>
      <c r="V31" s="250">
        <f>'Lifetime PD'!V27*'FL PD'!V$3</f>
        <v>9.6665905635612359E-17</v>
      </c>
    </row>
    <row r="32" spans="2:22" x14ac:dyDescent="0.2">
      <c r="B32" s="240" t="s">
        <v>550</v>
      </c>
      <c r="C32" s="250">
        <f>'Lifetime PD'!C28*'FL PD'!C$3</f>
        <v>0.22970569262893872</v>
      </c>
      <c r="D32" s="250">
        <f>'Lifetime PD'!D28*'FL PD'!D$3</f>
        <v>0.13330337849549534</v>
      </c>
      <c r="E32" s="250">
        <f>'Lifetime PD'!E28*'FL PD'!E$3</f>
        <v>3.3933826916755977E-2</v>
      </c>
      <c r="F32" s="250">
        <f>'Lifetime PD'!F28*'FL PD'!F$3</f>
        <v>6.8176605261588532E-3</v>
      </c>
      <c r="G32" s="250">
        <f>'Lifetime PD'!G28*'FL PD'!G$3</f>
        <v>1.1972334479058184E-3</v>
      </c>
      <c r="H32" s="250">
        <f>'Lifetime PD'!H28*'FL PD'!H$3</f>
        <v>1.9892661199546021E-4</v>
      </c>
      <c r="I32" s="250">
        <f>'Lifetime PD'!I28*'FL PD'!I$3</f>
        <v>2.9750213308195781E-5</v>
      </c>
      <c r="J32" s="250">
        <f>'Lifetime PD'!J28*'FL PD'!J$3</f>
        <v>4.4339531997566693E-6</v>
      </c>
      <c r="K32" s="250">
        <f>'Lifetime PD'!K28*'FL PD'!K$3</f>
        <v>6.4341763478554425E-7</v>
      </c>
      <c r="L32" s="250">
        <f>'Lifetime PD'!L28*'FL PD'!L$3</f>
        <v>8.4230182526188162E-8</v>
      </c>
      <c r="M32" s="250">
        <f>'Lifetime PD'!M28*'FL PD'!M$3</f>
        <v>1.1386399598481381E-8</v>
      </c>
      <c r="N32" s="250">
        <f>'Lifetime PD'!N28*'FL PD'!N$3</f>
        <v>1.5112762012751442E-9</v>
      </c>
      <c r="O32" s="250">
        <f>'Lifetime PD'!O28*'FL PD'!O$3</f>
        <v>1.9752225744431059E-10</v>
      </c>
      <c r="P32" s="250">
        <f>'Lifetime PD'!P28*'FL PD'!P$3</f>
        <v>2.5479734110682576E-11</v>
      </c>
      <c r="Q32" s="250">
        <f>'Lifetime PD'!Q28*'FL PD'!Q$3</f>
        <v>3.2498752777832224E-12</v>
      </c>
      <c r="R32" s="250">
        <f>'Lifetime PD'!R28*'FL PD'!R$3</f>
        <v>4.1045478479530789E-13</v>
      </c>
      <c r="S32" s="250">
        <f>'Lifetime PD'!S28*'FL PD'!S$3</f>
        <v>5.1393624388537813E-14</v>
      </c>
      <c r="T32" s="250">
        <f>'Lifetime PD'!T28*'FL PD'!T$3</f>
        <v>6.385985767626956E-15</v>
      </c>
      <c r="U32" s="250">
        <f>'Lifetime PD'!U28*'FL PD'!U$3</f>
        <v>7.8809974177683314E-16</v>
      </c>
      <c r="V32" s="250">
        <f>'Lifetime PD'!V28*'FL PD'!V$3</f>
        <v>9.6665905635612359E-17</v>
      </c>
    </row>
    <row r="33" spans="2:22" x14ac:dyDescent="0.2">
      <c r="B33" s="240" t="s">
        <v>551</v>
      </c>
      <c r="C33" s="250">
        <f>'Lifetime PD'!C29*'FL PD'!C$3</f>
        <v>0.27457832748745276</v>
      </c>
      <c r="D33" s="250">
        <f>'Lifetime PD'!D29*'FL PD'!D$3</f>
        <v>0.11906706124663007</v>
      </c>
      <c r="E33" s="250">
        <f>'Lifetime PD'!E29*'FL PD'!E$3</f>
        <v>2.5587743874520844E-2</v>
      </c>
      <c r="F33" s="250">
        <f>'Lifetime PD'!F29*'FL PD'!F$3</f>
        <v>5.1135337313592318E-3</v>
      </c>
      <c r="G33" s="250">
        <f>'Lifetime PD'!G29*'FL PD'!G$3</f>
        <v>8.979253925127513E-4</v>
      </c>
      <c r="H33" s="250">
        <f>'Lifetime PD'!H29*'FL PD'!H$3</f>
        <v>1.491949592150344E-4</v>
      </c>
      <c r="I33" s="250">
        <f>'Lifetime PD'!I29*'FL PD'!I$3</f>
        <v>2.2312659981257242E-5</v>
      </c>
      <c r="J33" s="250">
        <f>'Lifetime PD'!J29*'FL PD'!J$3</f>
        <v>3.325464899817549E-6</v>
      </c>
      <c r="K33" s="250">
        <f>'Lifetime PD'!K29*'FL PD'!K$3</f>
        <v>4.8256322608915811E-7</v>
      </c>
      <c r="L33" s="250">
        <f>'Lifetime PD'!L29*'FL PD'!L$3</f>
        <v>6.3172636894641118E-8</v>
      </c>
      <c r="M33" s="250">
        <f>'Lifetime PD'!M29*'FL PD'!M$3</f>
        <v>8.5397996988610349E-9</v>
      </c>
      <c r="N33" s="250">
        <f>'Lifetime PD'!N29*'FL PD'!N$3</f>
        <v>1.1334571509563582E-9</v>
      </c>
      <c r="O33" s="250">
        <f>'Lifetime PD'!O29*'FL PD'!O$3</f>
        <v>1.4814169308323294E-10</v>
      </c>
      <c r="P33" s="250">
        <f>'Lifetime PD'!P29*'FL PD'!P$3</f>
        <v>1.9109800583011934E-11</v>
      </c>
      <c r="Q33" s="250">
        <f>'Lifetime PD'!Q29*'FL PD'!Q$3</f>
        <v>2.4374064583374169E-12</v>
      </c>
      <c r="R33" s="250">
        <f>'Lifetime PD'!R29*'FL PD'!R$3</f>
        <v>3.0784108859648091E-13</v>
      </c>
      <c r="S33" s="250">
        <f>'Lifetime PD'!S29*'FL PD'!S$3</f>
        <v>3.8545218291403363E-14</v>
      </c>
      <c r="T33" s="250">
        <f>'Lifetime PD'!T29*'FL PD'!T$3</f>
        <v>4.7894893257202172E-15</v>
      </c>
      <c r="U33" s="250">
        <f>'Lifetime PD'!U29*'FL PD'!U$3</f>
        <v>5.9107480633262488E-16</v>
      </c>
      <c r="V33" s="250">
        <f>'Lifetime PD'!V29*'FL PD'!V$3</f>
        <v>7.2499429226709273E-17</v>
      </c>
    </row>
    <row r="34" spans="2:22" x14ac:dyDescent="0.2">
      <c r="B34" s="240" t="s">
        <v>552</v>
      </c>
      <c r="C34" s="250">
        <f>'Lifetime PD'!C30*'FL PD'!C$3</f>
        <v>0.40919623206299482</v>
      </c>
      <c r="D34" s="250">
        <f>'Lifetime PD'!D30*'FL PD'!D$3</f>
        <v>7.6358109500034327E-2</v>
      </c>
      <c r="E34" s="250">
        <f>'Lifetime PD'!E30*'FL PD'!E$3</f>
        <v>5.4949474781545906E-4</v>
      </c>
      <c r="F34" s="250">
        <f>'Lifetime PD'!F30*'FL PD'!F$3</f>
        <v>1.1533469603680804E-6</v>
      </c>
      <c r="G34" s="250">
        <f>'Lifetime PD'!G30*'FL PD'!G$3</f>
        <v>1.2263335504742203E-9</v>
      </c>
      <c r="H34" s="250">
        <f>'Lifetime PD'!H30*'FL PD'!H$3</f>
        <v>8.737569279116963E-13</v>
      </c>
      <c r="I34" s="250">
        <f>'Lifetime PD'!I30*'FL PD'!I$3</f>
        <v>4.4162592959150956E-16</v>
      </c>
      <c r="J34" s="250">
        <f>'Lifetime PD'!J30*'FL PD'!J$3</f>
        <v>1.8686983299488167E-19</v>
      </c>
      <c r="K34" s="250">
        <f>'Lifetime PD'!K30*'FL PD'!K$3</f>
        <v>6.7393854852162004E-23</v>
      </c>
      <c r="L34" s="250">
        <f>'Lifetime PD'!L30*'FL PD'!L$3</f>
        <v>1.9741377300874844E-26</v>
      </c>
      <c r="M34" s="250">
        <f>'Lifetime PD'!M30*'FL PD'!M$3</f>
        <v>5.4851527350176161E-30</v>
      </c>
      <c r="N34" s="250">
        <f>'Lifetime PD'!N30*'FL PD'!N$3</f>
        <v>1.3950121079217894E-33</v>
      </c>
      <c r="O34" s="250">
        <f>'Lifetime PD'!O30*'FL PD'!O$3</f>
        <v>3.2938475389297168E-37</v>
      </c>
      <c r="P34" s="250">
        <f>'Lifetime PD'!P30*'FL PD'!P$3</f>
        <v>7.300493333113909E-41</v>
      </c>
      <c r="Q34" s="250">
        <f>'Lifetime PD'!Q30*'FL PD'!Q$3</f>
        <v>1.532212112364566E-44</v>
      </c>
      <c r="R34" s="250">
        <f>'Lifetime PD'!R30*'FL PD'!R$3</f>
        <v>3.0666393254770755E-48</v>
      </c>
      <c r="S34" s="250">
        <f>'Lifetime PD'!S30*'FL PD'!S$3</f>
        <v>5.8868887949320438E-52</v>
      </c>
      <c r="T34" s="250">
        <f>'Lifetime PD'!T30*'FL PD'!T$3</f>
        <v>1.0890830998109651E-55</v>
      </c>
      <c r="U34" s="250">
        <f>'Lifetime PD'!U30*'FL PD'!U$3</f>
        <v>1.9495057378744809E-59</v>
      </c>
      <c r="V34" s="250">
        <f>'Lifetime PD'!V30*'FL PD'!V$3</f>
        <v>3.3880141399050597E-63</v>
      </c>
    </row>
    <row r="35" spans="2:22" x14ac:dyDescent="0.2">
      <c r="B35" s="240" t="s">
        <v>553</v>
      </c>
      <c r="C35" s="250">
        <f>'Lifetime PD'!C31*'FL PD'!C$3</f>
        <v>0.79999960602937492</v>
      </c>
      <c r="D35" s="250">
        <f>'Lifetime PD'!D31*'FL PD'!D$3</f>
        <v>0.22922449386286831</v>
      </c>
      <c r="E35" s="250">
        <f>'Lifetime PD'!E31*'FL PD'!E$3</f>
        <v>0</v>
      </c>
      <c r="F35" s="250">
        <f>'Lifetime PD'!F31*'FL PD'!F$3</f>
        <v>0</v>
      </c>
      <c r="G35" s="250">
        <f>'Lifetime PD'!G31*'FL PD'!G$3</f>
        <v>0</v>
      </c>
      <c r="H35" s="250">
        <f>'Lifetime PD'!H31*'FL PD'!H$3</f>
        <v>0</v>
      </c>
      <c r="I35" s="250">
        <f>'Lifetime PD'!I31*'FL PD'!I$3</f>
        <v>0</v>
      </c>
      <c r="J35" s="250">
        <f>'Lifetime PD'!J31*'FL PD'!J$3</f>
        <v>0</v>
      </c>
      <c r="K35" s="250">
        <f>'Lifetime PD'!K31*'FL PD'!K$3</f>
        <v>0</v>
      </c>
      <c r="L35" s="250">
        <f>'Lifetime PD'!L31*'FL PD'!L$3</f>
        <v>0</v>
      </c>
      <c r="M35" s="250">
        <f>'Lifetime PD'!M31*'FL PD'!M$3</f>
        <v>0</v>
      </c>
      <c r="N35" s="250">
        <f>'Lifetime PD'!N31*'FL PD'!N$3</f>
        <v>0</v>
      </c>
      <c r="O35" s="250">
        <f>'Lifetime PD'!O31*'FL PD'!O$3</f>
        <v>0</v>
      </c>
      <c r="P35" s="250">
        <f>'Lifetime PD'!P31*'FL PD'!P$3</f>
        <v>0</v>
      </c>
      <c r="Q35" s="250">
        <f>'Lifetime PD'!Q31*'FL PD'!Q$3</f>
        <v>0</v>
      </c>
      <c r="R35" s="250">
        <f>'Lifetime PD'!R31*'FL PD'!R$3</f>
        <v>0</v>
      </c>
      <c r="S35" s="250">
        <f>'Lifetime PD'!S31*'FL PD'!S$3</f>
        <v>0</v>
      </c>
      <c r="T35" s="250">
        <f>'Lifetime PD'!T31*'FL PD'!T$3</f>
        <v>0</v>
      </c>
      <c r="U35" s="250">
        <f>'Lifetime PD'!U31*'FL PD'!U$3</f>
        <v>0</v>
      </c>
      <c r="V35" s="250">
        <f>'Lifetime PD'!V31*'FL PD'!V$3</f>
        <v>0</v>
      </c>
    </row>
    <row r="36" spans="2:22" x14ac:dyDescent="0.2">
      <c r="B36" s="240" t="s">
        <v>554</v>
      </c>
      <c r="C36" s="250">
        <f>'Lifetime PD'!C32*'FL PD'!C$3</f>
        <v>0.79999960602937492</v>
      </c>
      <c r="D36" s="250">
        <f>'Lifetime PD'!D32*'FL PD'!D$3</f>
        <v>0.22922449386286831</v>
      </c>
      <c r="E36" s="250">
        <f>'Lifetime PD'!E32*'FL PD'!E$3</f>
        <v>0</v>
      </c>
      <c r="F36" s="250">
        <f>'Lifetime PD'!F32*'FL PD'!F$3</f>
        <v>0</v>
      </c>
      <c r="G36" s="250">
        <f>'Lifetime PD'!G32*'FL PD'!G$3</f>
        <v>0</v>
      </c>
      <c r="H36" s="250">
        <f>'Lifetime PD'!H32*'FL PD'!H$3</f>
        <v>0</v>
      </c>
      <c r="I36" s="250">
        <f>'Lifetime PD'!I32*'FL PD'!I$3</f>
        <v>0</v>
      </c>
      <c r="J36" s="250">
        <f>'Lifetime PD'!J32*'FL PD'!J$3</f>
        <v>0</v>
      </c>
      <c r="K36" s="250">
        <f>'Lifetime PD'!K32*'FL PD'!K$3</f>
        <v>0</v>
      </c>
      <c r="L36" s="250">
        <f>'Lifetime PD'!L32*'FL PD'!L$3</f>
        <v>0</v>
      </c>
      <c r="M36" s="250">
        <f>'Lifetime PD'!M32*'FL PD'!M$3</f>
        <v>0</v>
      </c>
      <c r="N36" s="250">
        <f>'Lifetime PD'!N32*'FL PD'!N$3</f>
        <v>0</v>
      </c>
      <c r="O36" s="250">
        <f>'Lifetime PD'!O32*'FL PD'!O$3</f>
        <v>0</v>
      </c>
      <c r="P36" s="250">
        <f>'Lifetime PD'!P32*'FL PD'!P$3</f>
        <v>0</v>
      </c>
      <c r="Q36" s="250">
        <f>'Lifetime PD'!Q32*'FL PD'!Q$3</f>
        <v>0</v>
      </c>
      <c r="R36" s="250">
        <f>'Lifetime PD'!R32*'FL PD'!R$3</f>
        <v>0</v>
      </c>
      <c r="S36" s="250">
        <f>'Lifetime PD'!S32*'FL PD'!S$3</f>
        <v>0</v>
      </c>
      <c r="T36" s="250">
        <f>'Lifetime PD'!T32*'FL PD'!T$3</f>
        <v>0</v>
      </c>
      <c r="U36" s="250">
        <f>'Lifetime PD'!U32*'FL PD'!U$3</f>
        <v>0</v>
      </c>
      <c r="V36" s="250">
        <f>'Lifetime PD'!V32*'FL PD'!V$3</f>
        <v>0</v>
      </c>
    </row>
    <row r="37" spans="2:22" x14ac:dyDescent="0.2">
      <c r="B37" s="240" t="s">
        <v>555</v>
      </c>
      <c r="C37" s="250">
        <f>'Lifetime PD'!C33*'FL PD'!C$3</f>
        <v>0.79999960602937492</v>
      </c>
      <c r="D37" s="250">
        <f>'Lifetime PD'!D33*'FL PD'!D$3</f>
        <v>0.22922449386286831</v>
      </c>
      <c r="E37" s="250">
        <f>'Lifetime PD'!E33*'FL PD'!E$3</f>
        <v>0</v>
      </c>
      <c r="F37" s="250">
        <f>'Lifetime PD'!F33*'FL PD'!F$3</f>
        <v>0</v>
      </c>
      <c r="G37" s="250">
        <f>'Lifetime PD'!G33*'FL PD'!G$3</f>
        <v>0</v>
      </c>
      <c r="H37" s="250">
        <f>'Lifetime PD'!H33*'FL PD'!H$3</f>
        <v>0</v>
      </c>
      <c r="I37" s="250">
        <f>'Lifetime PD'!I33*'FL PD'!I$3</f>
        <v>0</v>
      </c>
      <c r="J37" s="250">
        <f>'Lifetime PD'!J33*'FL PD'!J$3</f>
        <v>0</v>
      </c>
      <c r="K37" s="250">
        <f>'Lifetime PD'!K33*'FL PD'!K$3</f>
        <v>0</v>
      </c>
      <c r="L37" s="250">
        <f>'Lifetime PD'!L33*'FL PD'!L$3</f>
        <v>0</v>
      </c>
      <c r="M37" s="250">
        <f>'Lifetime PD'!M33*'FL PD'!M$3</f>
        <v>0</v>
      </c>
      <c r="N37" s="250">
        <f>'Lifetime PD'!N33*'FL PD'!N$3</f>
        <v>0</v>
      </c>
      <c r="O37" s="250">
        <f>'Lifetime PD'!O33*'FL PD'!O$3</f>
        <v>0</v>
      </c>
      <c r="P37" s="250">
        <f>'Lifetime PD'!P33*'FL PD'!P$3</f>
        <v>0</v>
      </c>
      <c r="Q37" s="250">
        <f>'Lifetime PD'!Q33*'FL PD'!Q$3</f>
        <v>0</v>
      </c>
      <c r="R37" s="250">
        <f>'Lifetime PD'!R33*'FL PD'!R$3</f>
        <v>0</v>
      </c>
      <c r="S37" s="250">
        <f>'Lifetime PD'!S33*'FL PD'!S$3</f>
        <v>0</v>
      </c>
      <c r="T37" s="250">
        <f>'Lifetime PD'!T33*'FL PD'!T$3</f>
        <v>0</v>
      </c>
      <c r="U37" s="250">
        <f>'Lifetime PD'!U33*'FL PD'!U$3</f>
        <v>0</v>
      </c>
      <c r="V37" s="250">
        <f>'Lifetime PD'!V33*'FL PD'!V$3</f>
        <v>0</v>
      </c>
    </row>
    <row r="38" spans="2:22" x14ac:dyDescent="0.2">
      <c r="B38" s="240" t="s">
        <v>556</v>
      </c>
      <c r="C38" s="250">
        <v>1</v>
      </c>
      <c r="D38" s="250">
        <v>0</v>
      </c>
      <c r="E38" s="250">
        <v>0</v>
      </c>
      <c r="F38" s="250">
        <v>0</v>
      </c>
      <c r="G38" s="250">
        <v>0</v>
      </c>
      <c r="H38" s="250">
        <v>0</v>
      </c>
      <c r="I38" s="250">
        <v>0</v>
      </c>
      <c r="J38" s="250">
        <v>0</v>
      </c>
      <c r="K38" s="250">
        <v>0</v>
      </c>
      <c r="L38" s="250">
        <v>0</v>
      </c>
      <c r="M38" s="250">
        <v>0</v>
      </c>
      <c r="N38" s="250">
        <v>0</v>
      </c>
      <c r="O38" s="250">
        <v>0</v>
      </c>
      <c r="P38" s="250">
        <v>0</v>
      </c>
      <c r="Q38" s="250">
        <v>0</v>
      </c>
      <c r="R38" s="250">
        <v>0</v>
      </c>
      <c r="S38" s="250">
        <v>0</v>
      </c>
      <c r="T38" s="250">
        <v>0</v>
      </c>
      <c r="U38" s="250">
        <v>0</v>
      </c>
      <c r="V38" s="250">
        <v>0</v>
      </c>
    </row>
    <row r="39" spans="2:22" x14ac:dyDescent="0.2">
      <c r="B39" s="241" t="s">
        <v>557</v>
      </c>
      <c r="C39" s="251">
        <f>'Lifetime PD'!C35*'FL PD'!C$4</f>
        <v>0</v>
      </c>
      <c r="D39" s="251">
        <f>'Lifetime PD'!D35*'FL PD'!D$4</f>
        <v>3.0209985383894837E-5</v>
      </c>
      <c r="E39" s="251">
        <f>'Lifetime PD'!E35*'FL PD'!E$4</f>
        <v>7.0529802353266308E-5</v>
      </c>
      <c r="F39" s="251">
        <f>'Lifetime PD'!F35*'FL PD'!F$4</f>
        <v>1.1126182218680707E-4</v>
      </c>
      <c r="G39" s="251">
        <f>'Lifetime PD'!G35*'FL PD'!G$4</f>
        <v>1.5782399815497368E-4</v>
      </c>
      <c r="H39" s="251">
        <f>'Lifetime PD'!H35*'FL PD'!H$4</f>
        <v>2.1923934257309403E-4</v>
      </c>
      <c r="I39" s="251">
        <f>'Lifetime PD'!I35*'FL PD'!I$4</f>
        <v>3.0263640223249184E-4</v>
      </c>
      <c r="J39" s="251">
        <f>'Lifetime PD'!J35*'FL PD'!J$4</f>
        <v>4.1893740740865811E-4</v>
      </c>
      <c r="K39" s="251">
        <f>'Lifetime PD'!K35*'FL PD'!K$4</f>
        <v>5.6305155388568901E-4</v>
      </c>
      <c r="L39" s="251">
        <f>'Lifetime PD'!L35*'FL PD'!L$4</f>
        <v>5.4239465440568597E-4</v>
      </c>
      <c r="M39" s="251">
        <f>'Lifetime PD'!M35*'FL PD'!M$4</f>
        <v>6.5066980473059042E-4</v>
      </c>
      <c r="N39" s="251">
        <f>'Lifetime PD'!N35*'FL PD'!N$4</f>
        <v>7.6924960668293919E-4</v>
      </c>
      <c r="O39" s="251">
        <f>'Lifetime PD'!O35*'FL PD'!O$4</f>
        <v>8.9793282332996946E-4</v>
      </c>
      <c r="P39" s="251">
        <f>'Lifetime PD'!P35*'FL PD'!P$4</f>
        <v>1.0363857411240605E-3</v>
      </c>
      <c r="Q39" s="251">
        <f>'Lifetime PD'!Q35*'FL PD'!Q$4</f>
        <v>1.184152194034273E-3</v>
      </c>
      <c r="R39" s="251"/>
      <c r="S39" s="251"/>
      <c r="T39" s="251"/>
      <c r="U39" s="251"/>
      <c r="V39" s="251"/>
    </row>
    <row r="40" spans="2:22" x14ac:dyDescent="0.2">
      <c r="B40" s="241" t="s">
        <v>558</v>
      </c>
      <c r="C40" s="251">
        <f>'Lifetime PD'!C36*'FL PD'!C$4</f>
        <v>2.2232000185266667E-4</v>
      </c>
      <c r="D40" s="251">
        <f>'Lifetime PD'!D36*'FL PD'!D$4</f>
        <v>3.3347583557011756E-4</v>
      </c>
      <c r="E40" s="251">
        <f>'Lifetime PD'!E36*'FL PD'!E$4</f>
        <v>4.5511231692769511E-4</v>
      </c>
      <c r="F40" s="251">
        <f>'Lifetime PD'!F36*'FL PD'!F$4</f>
        <v>5.4738486835451139E-4</v>
      </c>
      <c r="G40" s="251">
        <f>'Lifetime PD'!G36*'FL PD'!G$4</f>
        <v>6.5436712125837313E-4</v>
      </c>
      <c r="H40" s="251">
        <f>'Lifetime PD'!H36*'FL PD'!H$4</f>
        <v>8.0539312477494857E-4</v>
      </c>
      <c r="I40" s="251">
        <f>'Lifetime PD'!I36*'FL PD'!I$4</f>
        <v>1.0136501841459008E-3</v>
      </c>
      <c r="J40" s="251">
        <f>'Lifetime PD'!J36*'FL PD'!J$4</f>
        <v>1.3022849567849034E-3</v>
      </c>
      <c r="K40" s="251">
        <f>'Lifetime PD'!K36*'FL PD'!K$4</f>
        <v>1.6434332682217453E-3</v>
      </c>
      <c r="L40" s="251">
        <f>'Lifetime PD'!L36*'FL PD'!L$4</f>
        <v>1.4984121667028754E-3</v>
      </c>
      <c r="M40" s="251">
        <f>'Lifetime PD'!M36*'FL PD'!M$4</f>
        <v>1.7110251700043512E-3</v>
      </c>
      <c r="N40" s="251">
        <f>'Lifetime PD'!N36*'FL PD'!N$4</f>
        <v>1.9336000806153958E-3</v>
      </c>
      <c r="O40" s="251">
        <f>'Lifetime PD'!O36*'FL PD'!O$4</f>
        <v>2.1644348315880595E-3</v>
      </c>
      <c r="P40" s="251">
        <f>'Lifetime PD'!P36*'FL PD'!P$4</f>
        <v>2.4017817463323462E-3</v>
      </c>
      <c r="Q40" s="251">
        <f>'Lifetime PD'!Q36*'FL PD'!Q$4</f>
        <v>2.6438919736034168E-3</v>
      </c>
      <c r="R40" s="251"/>
      <c r="S40" s="251"/>
      <c r="T40" s="251"/>
      <c r="U40" s="251"/>
      <c r="V40" s="251"/>
    </row>
    <row r="41" spans="2:22" x14ac:dyDescent="0.2">
      <c r="B41" s="241" t="s">
        <v>559</v>
      </c>
      <c r="C41" s="251">
        <f>'Lifetime PD'!C37*'FL PD'!C$4</f>
        <v>2.2232000185266667E-4</v>
      </c>
      <c r="D41" s="251">
        <f>'Lifetime PD'!D37*'FL PD'!D$4</f>
        <v>3.3347583557011756E-4</v>
      </c>
      <c r="E41" s="251">
        <f>'Lifetime PD'!E37*'FL PD'!E$4</f>
        <v>4.5511231692769511E-4</v>
      </c>
      <c r="F41" s="251">
        <f>'Lifetime PD'!F37*'FL PD'!F$4</f>
        <v>5.4738486835451139E-4</v>
      </c>
      <c r="G41" s="251">
        <f>'Lifetime PD'!G37*'FL PD'!G$4</f>
        <v>6.5436712125837313E-4</v>
      </c>
      <c r="H41" s="251">
        <f>'Lifetime PD'!H37*'FL PD'!H$4</f>
        <v>8.0539312477494857E-4</v>
      </c>
      <c r="I41" s="251">
        <f>'Lifetime PD'!I37*'FL PD'!I$4</f>
        <v>1.0136501841459008E-3</v>
      </c>
      <c r="J41" s="251">
        <f>'Lifetime PD'!J37*'FL PD'!J$4</f>
        <v>1.3022849567849034E-3</v>
      </c>
      <c r="K41" s="251">
        <f>'Lifetime PD'!K37*'FL PD'!K$4</f>
        <v>1.6434332682217453E-3</v>
      </c>
      <c r="L41" s="251">
        <f>'Lifetime PD'!L37*'FL PD'!L$4</f>
        <v>1.4984121667028754E-3</v>
      </c>
      <c r="M41" s="251">
        <f>'Lifetime PD'!M37*'FL PD'!M$4</f>
        <v>1.7110251700043512E-3</v>
      </c>
      <c r="N41" s="251">
        <f>'Lifetime PD'!N37*'FL PD'!N$4</f>
        <v>1.9336000806153958E-3</v>
      </c>
      <c r="O41" s="251">
        <f>'Lifetime PD'!O37*'FL PD'!O$4</f>
        <v>2.1644348315880595E-3</v>
      </c>
      <c r="P41" s="251">
        <f>'Lifetime PD'!P37*'FL PD'!P$4</f>
        <v>2.4017817463323462E-3</v>
      </c>
      <c r="Q41" s="251">
        <f>'Lifetime PD'!Q37*'FL PD'!Q$4</f>
        <v>2.6438919736034168E-3</v>
      </c>
      <c r="R41" s="251"/>
      <c r="S41" s="251"/>
      <c r="T41" s="251"/>
      <c r="U41" s="251"/>
      <c r="V41" s="251"/>
    </row>
    <row r="42" spans="2:22" x14ac:dyDescent="0.2">
      <c r="B42" s="241" t="s">
        <v>560</v>
      </c>
      <c r="C42" s="251">
        <f>'Lifetime PD'!C38*'FL PD'!C$4</f>
        <v>2.2232000185266667E-4</v>
      </c>
      <c r="D42" s="251">
        <f>'Lifetime PD'!D38*'FL PD'!D$4</f>
        <v>3.3347583557011756E-4</v>
      </c>
      <c r="E42" s="251">
        <f>'Lifetime PD'!E38*'FL PD'!E$4</f>
        <v>4.5511231692769511E-4</v>
      </c>
      <c r="F42" s="251">
        <f>'Lifetime PD'!F38*'FL PD'!F$4</f>
        <v>5.4738486835451139E-4</v>
      </c>
      <c r="G42" s="251">
        <f>'Lifetime PD'!G38*'FL PD'!G$4</f>
        <v>6.5436712125837313E-4</v>
      </c>
      <c r="H42" s="251">
        <f>'Lifetime PD'!H38*'FL PD'!H$4</f>
        <v>8.0539312477494857E-4</v>
      </c>
      <c r="I42" s="251">
        <f>'Lifetime PD'!I38*'FL PD'!I$4</f>
        <v>1.0136501841459008E-3</v>
      </c>
      <c r="J42" s="251">
        <f>'Lifetime PD'!J38*'FL PD'!J$4</f>
        <v>1.3022849567849034E-3</v>
      </c>
      <c r="K42" s="251">
        <f>'Lifetime PD'!K38*'FL PD'!K$4</f>
        <v>1.6434332682217453E-3</v>
      </c>
      <c r="L42" s="251">
        <f>'Lifetime PD'!L38*'FL PD'!L$4</f>
        <v>1.4984121667028754E-3</v>
      </c>
      <c r="M42" s="251">
        <f>'Lifetime PD'!M38*'FL PD'!M$4</f>
        <v>1.7110251700043512E-3</v>
      </c>
      <c r="N42" s="251">
        <f>'Lifetime PD'!N38*'FL PD'!N$4</f>
        <v>1.9336000806153958E-3</v>
      </c>
      <c r="O42" s="251">
        <f>'Lifetime PD'!O38*'FL PD'!O$4</f>
        <v>2.1644348315880595E-3</v>
      </c>
      <c r="P42" s="251">
        <f>'Lifetime PD'!P38*'FL PD'!P$4</f>
        <v>2.4017817463323462E-3</v>
      </c>
      <c r="Q42" s="251">
        <f>'Lifetime PD'!Q38*'FL PD'!Q$4</f>
        <v>2.6438919736034168E-3</v>
      </c>
      <c r="R42" s="251"/>
      <c r="S42" s="251"/>
      <c r="T42" s="251"/>
      <c r="U42" s="251"/>
      <c r="V42" s="251"/>
    </row>
    <row r="43" spans="2:22" x14ac:dyDescent="0.2">
      <c r="B43" s="241" t="s">
        <v>561</v>
      </c>
      <c r="C43" s="251">
        <f>'Lifetime PD'!C39*'FL PD'!C$4</f>
        <v>5.8293796105881896E-4</v>
      </c>
      <c r="D43" s="251">
        <f>'Lifetime PD'!D39*'FL PD'!D$4</f>
        <v>8.8744403413311087E-4</v>
      </c>
      <c r="E43" s="251">
        <f>'Lifetime PD'!E39*'FL PD'!E$4</f>
        <v>1.2099500857098056E-3</v>
      </c>
      <c r="F43" s="251">
        <f>'Lifetime PD'!F39*'FL PD'!F$4</f>
        <v>1.438798335568589E-3</v>
      </c>
      <c r="G43" s="251">
        <f>'Lifetime PD'!G39*'FL PD'!G$4</f>
        <v>1.6878264191210013E-3</v>
      </c>
      <c r="H43" s="251">
        <f>'Lifetime PD'!H39*'FL PD'!H$4</f>
        <v>2.0273466375324198E-3</v>
      </c>
      <c r="I43" s="251">
        <f>'Lifetime PD'!I39*'FL PD'!I$4</f>
        <v>2.4803523896578146E-3</v>
      </c>
      <c r="J43" s="251">
        <f>'Lifetime PD'!J39*'FL PD'!J$4</f>
        <v>3.0893221000542815E-3</v>
      </c>
      <c r="K43" s="251">
        <f>'Lifetime PD'!K39*'FL PD'!K$4</f>
        <v>3.7730092460381702E-3</v>
      </c>
      <c r="L43" s="251">
        <f>'Lifetime PD'!L39*'FL PD'!L$4</f>
        <v>3.3259629208686062E-3</v>
      </c>
      <c r="M43" s="251">
        <f>'Lifetime PD'!M39*'FL PD'!M$4</f>
        <v>3.6703910048813118E-3</v>
      </c>
      <c r="N43" s="251">
        <f>'Lifetime PD'!N39*'FL PD'!N$4</f>
        <v>4.0086525583367038E-3</v>
      </c>
      <c r="O43" s="251">
        <f>'Lifetime PD'!O39*'FL PD'!O$4</f>
        <v>4.3380709601426688E-3</v>
      </c>
      <c r="P43" s="251">
        <f>'Lifetime PD'!P39*'FL PD'!P$4</f>
        <v>4.6564191458196499E-3</v>
      </c>
      <c r="Q43" s="251">
        <f>'Lifetime PD'!Q39*'FL PD'!Q$4</f>
        <v>4.9618959780400864E-3</v>
      </c>
      <c r="R43" s="251"/>
      <c r="S43" s="251"/>
      <c r="T43" s="251"/>
      <c r="U43" s="251"/>
      <c r="V43" s="251"/>
    </row>
    <row r="44" spans="2:22" x14ac:dyDescent="0.2">
      <c r="B44" s="241" t="s">
        <v>562</v>
      </c>
      <c r="C44" s="251">
        <f>'Lifetime PD'!C40*'FL PD'!C$4</f>
        <v>5.8293796105881896E-4</v>
      </c>
      <c r="D44" s="251">
        <f>'Lifetime PD'!D40*'FL PD'!D$4</f>
        <v>8.8744403413311087E-4</v>
      </c>
      <c r="E44" s="251">
        <f>'Lifetime PD'!E40*'FL PD'!E$4</f>
        <v>1.2099500857098056E-3</v>
      </c>
      <c r="F44" s="251">
        <f>'Lifetime PD'!F40*'FL PD'!F$4</f>
        <v>1.438798335568589E-3</v>
      </c>
      <c r="G44" s="251">
        <f>'Lifetime PD'!G40*'FL PD'!G$4</f>
        <v>1.6878264191210013E-3</v>
      </c>
      <c r="H44" s="251">
        <f>'Lifetime PD'!H40*'FL PD'!H$4</f>
        <v>2.0273466375324198E-3</v>
      </c>
      <c r="I44" s="251">
        <f>'Lifetime PD'!I40*'FL PD'!I$4</f>
        <v>2.4803523896578146E-3</v>
      </c>
      <c r="J44" s="251">
        <f>'Lifetime PD'!J40*'FL PD'!J$4</f>
        <v>3.0893221000542815E-3</v>
      </c>
      <c r="K44" s="251">
        <f>'Lifetime PD'!K40*'FL PD'!K$4</f>
        <v>3.7730092460381702E-3</v>
      </c>
      <c r="L44" s="251">
        <f>'Lifetime PD'!L40*'FL PD'!L$4</f>
        <v>3.3259629208686062E-3</v>
      </c>
      <c r="M44" s="251">
        <f>'Lifetime PD'!M40*'FL PD'!M$4</f>
        <v>3.6703910048813118E-3</v>
      </c>
      <c r="N44" s="251">
        <f>'Lifetime PD'!N40*'FL PD'!N$4</f>
        <v>4.0086525583367038E-3</v>
      </c>
      <c r="O44" s="251">
        <f>'Lifetime PD'!O40*'FL PD'!O$4</f>
        <v>4.3380709601426688E-3</v>
      </c>
      <c r="P44" s="251">
        <f>'Lifetime PD'!P40*'FL PD'!P$4</f>
        <v>4.6564191458196499E-3</v>
      </c>
      <c r="Q44" s="251">
        <f>'Lifetime PD'!Q40*'FL PD'!Q$4</f>
        <v>4.9618959780400864E-3</v>
      </c>
      <c r="R44" s="251"/>
      <c r="S44" s="251"/>
      <c r="T44" s="251"/>
      <c r="U44" s="251"/>
      <c r="V44" s="251"/>
    </row>
    <row r="45" spans="2:22" x14ac:dyDescent="0.2">
      <c r="B45" s="241" t="s">
        <v>563</v>
      </c>
      <c r="C45" s="251">
        <f>'Lifetime PD'!C41*'FL PD'!C$4</f>
        <v>5.8293796105881896E-4</v>
      </c>
      <c r="D45" s="251">
        <f>'Lifetime PD'!D41*'FL PD'!D$4</f>
        <v>8.8744403413311087E-4</v>
      </c>
      <c r="E45" s="251">
        <f>'Lifetime PD'!E41*'FL PD'!E$4</f>
        <v>1.2099500857098056E-3</v>
      </c>
      <c r="F45" s="251">
        <f>'Lifetime PD'!F41*'FL PD'!F$4</f>
        <v>1.438798335568589E-3</v>
      </c>
      <c r="G45" s="251">
        <f>'Lifetime PD'!G41*'FL PD'!G$4</f>
        <v>1.6878264191210013E-3</v>
      </c>
      <c r="H45" s="251">
        <f>'Lifetime PD'!H41*'FL PD'!H$4</f>
        <v>2.0273466375324198E-3</v>
      </c>
      <c r="I45" s="251">
        <f>'Lifetime PD'!I41*'FL PD'!I$4</f>
        <v>2.4803523896578146E-3</v>
      </c>
      <c r="J45" s="251">
        <f>'Lifetime PD'!J41*'FL PD'!J$4</f>
        <v>3.0893221000542815E-3</v>
      </c>
      <c r="K45" s="251">
        <f>'Lifetime PD'!K41*'FL PD'!K$4</f>
        <v>3.7730092460381702E-3</v>
      </c>
      <c r="L45" s="251">
        <f>'Lifetime PD'!L41*'FL PD'!L$4</f>
        <v>3.3259629208686062E-3</v>
      </c>
      <c r="M45" s="251">
        <f>'Lifetime PD'!M41*'FL PD'!M$4</f>
        <v>3.6703910048813118E-3</v>
      </c>
      <c r="N45" s="251">
        <f>'Lifetime PD'!N41*'FL PD'!N$4</f>
        <v>4.0086525583367038E-3</v>
      </c>
      <c r="O45" s="251">
        <f>'Lifetime PD'!O41*'FL PD'!O$4</f>
        <v>4.3380709601426688E-3</v>
      </c>
      <c r="P45" s="251">
        <f>'Lifetime PD'!P41*'FL PD'!P$4</f>
        <v>4.6564191458196499E-3</v>
      </c>
      <c r="Q45" s="251">
        <f>'Lifetime PD'!Q41*'FL PD'!Q$4</f>
        <v>4.9618959780400864E-3</v>
      </c>
      <c r="R45" s="251"/>
      <c r="S45" s="251"/>
      <c r="T45" s="251"/>
      <c r="U45" s="251"/>
      <c r="V45" s="251"/>
    </row>
    <row r="46" spans="2:22" x14ac:dyDescent="0.2">
      <c r="B46" s="241" t="s">
        <v>564</v>
      </c>
      <c r="C46" s="251">
        <f>'Lifetime PD'!C42*'FL PD'!C$4</f>
        <v>1.9300687889774455E-3</v>
      </c>
      <c r="D46" s="251">
        <f>'Lifetime PD'!D42*'FL PD'!D$4</f>
        <v>2.9625896040659963E-3</v>
      </c>
      <c r="E46" s="251">
        <f>'Lifetime PD'!E42*'FL PD'!E$4</f>
        <v>3.9567106646243629E-3</v>
      </c>
      <c r="F46" s="251">
        <f>'Lifetime PD'!F42*'FL PD'!F$4</f>
        <v>4.5454667531198293E-3</v>
      </c>
      <c r="G46" s="251">
        <f>'Lifetime PD'!G42*'FL PD'!G$4</f>
        <v>5.1152705466395278E-3</v>
      </c>
      <c r="H46" s="251">
        <f>'Lifetime PD'!H42*'FL PD'!H$4</f>
        <v>5.8736688292744107E-3</v>
      </c>
      <c r="I46" s="251">
        <f>'Lifetime PD'!I42*'FL PD'!I$4</f>
        <v>6.8590333820441711E-3</v>
      </c>
      <c r="J46" s="251">
        <f>'Lifetime PD'!J42*'FL PD'!J$4</f>
        <v>8.1509230244515597E-3</v>
      </c>
      <c r="K46" s="251">
        <f>'Lifetime PD'!K42*'FL PD'!K$4</f>
        <v>9.5006956725341221E-3</v>
      </c>
      <c r="L46" s="251">
        <f>'Lifetime PD'!L42*'FL PD'!L$4</f>
        <v>7.9988655836499018E-3</v>
      </c>
      <c r="M46" s="251">
        <f>'Lifetime PD'!M42*'FL PD'!M$4</f>
        <v>8.439290165980837E-3</v>
      </c>
      <c r="N46" s="251">
        <f>'Lifetime PD'!N42*'FL PD'!N$4</f>
        <v>8.8224429325325267E-3</v>
      </c>
      <c r="O46" s="251">
        <f>'Lifetime PD'!O42*'FL PD'!O$4</f>
        <v>9.1504883980788338E-3</v>
      </c>
      <c r="P46" s="251">
        <f>'Lifetime PD'!P42*'FL PD'!P$4</f>
        <v>9.4263560486857762E-3</v>
      </c>
      <c r="Q46" s="251">
        <f>'Lifetime PD'!Q42*'FL PD'!Q$4</f>
        <v>9.6534815865380354E-3</v>
      </c>
      <c r="R46" s="251"/>
      <c r="S46" s="251"/>
      <c r="T46" s="251"/>
      <c r="U46" s="251"/>
      <c r="V46" s="251"/>
    </row>
    <row r="47" spans="2:22" x14ac:dyDescent="0.2">
      <c r="B47" s="241" t="s">
        <v>565</v>
      </c>
      <c r="C47" s="251">
        <f>'Lifetime PD'!C43*'FL PD'!C$4</f>
        <v>1.9300687889774455E-3</v>
      </c>
      <c r="D47" s="251">
        <f>'Lifetime PD'!D43*'FL PD'!D$4</f>
        <v>2.9625896040659963E-3</v>
      </c>
      <c r="E47" s="251">
        <f>'Lifetime PD'!E43*'FL PD'!E$4</f>
        <v>3.9567106646243629E-3</v>
      </c>
      <c r="F47" s="251">
        <f>'Lifetime PD'!F43*'FL PD'!F$4</f>
        <v>4.5454667531198293E-3</v>
      </c>
      <c r="G47" s="251">
        <f>'Lifetime PD'!G43*'FL PD'!G$4</f>
        <v>5.1152705466395278E-3</v>
      </c>
      <c r="H47" s="251">
        <f>'Lifetime PD'!H43*'FL PD'!H$4</f>
        <v>5.8736688292744107E-3</v>
      </c>
      <c r="I47" s="251">
        <f>'Lifetime PD'!I43*'FL PD'!I$4</f>
        <v>6.8590333820441711E-3</v>
      </c>
      <c r="J47" s="251">
        <f>'Lifetime PD'!J43*'FL PD'!J$4</f>
        <v>8.1509230244515597E-3</v>
      </c>
      <c r="K47" s="251">
        <f>'Lifetime PD'!K43*'FL PD'!K$4</f>
        <v>9.5006956725341221E-3</v>
      </c>
      <c r="L47" s="251">
        <f>'Lifetime PD'!L43*'FL PD'!L$4</f>
        <v>7.9988655836499018E-3</v>
      </c>
      <c r="M47" s="251">
        <f>'Lifetime PD'!M43*'FL PD'!M$4</f>
        <v>8.439290165980837E-3</v>
      </c>
      <c r="N47" s="251">
        <f>'Lifetime PD'!N43*'FL PD'!N$4</f>
        <v>8.8224429325325267E-3</v>
      </c>
      <c r="O47" s="251">
        <f>'Lifetime PD'!O43*'FL PD'!O$4</f>
        <v>9.1504883980788338E-3</v>
      </c>
      <c r="P47" s="251">
        <f>'Lifetime PD'!P43*'FL PD'!P$4</f>
        <v>9.4263560486857762E-3</v>
      </c>
      <c r="Q47" s="251">
        <f>'Lifetime PD'!Q43*'FL PD'!Q$4</f>
        <v>9.6534815865380354E-3</v>
      </c>
      <c r="R47" s="251"/>
      <c r="S47" s="251"/>
      <c r="T47" s="251"/>
      <c r="U47" s="251"/>
      <c r="V47" s="251"/>
    </row>
    <row r="48" spans="2:22" x14ac:dyDescent="0.2">
      <c r="B48" s="241" t="s">
        <v>566</v>
      </c>
      <c r="C48" s="251">
        <f>'Lifetime PD'!C44*'FL PD'!C$4</f>
        <v>1.9300687889774455E-3</v>
      </c>
      <c r="D48" s="251">
        <f>'Lifetime PD'!D44*'FL PD'!D$4</f>
        <v>2.9625896040659963E-3</v>
      </c>
      <c r="E48" s="251">
        <f>'Lifetime PD'!E44*'FL PD'!E$4</f>
        <v>3.9567106646243629E-3</v>
      </c>
      <c r="F48" s="251">
        <f>'Lifetime PD'!F44*'FL PD'!F$4</f>
        <v>4.5454667531198293E-3</v>
      </c>
      <c r="G48" s="251">
        <f>'Lifetime PD'!G44*'FL PD'!G$4</f>
        <v>5.1152705466395278E-3</v>
      </c>
      <c r="H48" s="251">
        <f>'Lifetime PD'!H44*'FL PD'!H$4</f>
        <v>5.8736688292744107E-3</v>
      </c>
      <c r="I48" s="251">
        <f>'Lifetime PD'!I44*'FL PD'!I$4</f>
        <v>6.8590333820441711E-3</v>
      </c>
      <c r="J48" s="251">
        <f>'Lifetime PD'!J44*'FL PD'!J$4</f>
        <v>8.1509230244515597E-3</v>
      </c>
      <c r="K48" s="251">
        <f>'Lifetime PD'!K44*'FL PD'!K$4</f>
        <v>9.5006956725341221E-3</v>
      </c>
      <c r="L48" s="251">
        <f>'Lifetime PD'!L44*'FL PD'!L$4</f>
        <v>7.9988655836499018E-3</v>
      </c>
      <c r="M48" s="251">
        <f>'Lifetime PD'!M44*'FL PD'!M$4</f>
        <v>8.439290165980837E-3</v>
      </c>
      <c r="N48" s="251">
        <f>'Lifetime PD'!N44*'FL PD'!N$4</f>
        <v>8.8224429325325267E-3</v>
      </c>
      <c r="O48" s="251">
        <f>'Lifetime PD'!O44*'FL PD'!O$4</f>
        <v>9.1504883980788338E-3</v>
      </c>
      <c r="P48" s="251">
        <f>'Lifetime PD'!P44*'FL PD'!P$4</f>
        <v>9.4263560486857762E-3</v>
      </c>
      <c r="Q48" s="251">
        <f>'Lifetime PD'!Q44*'FL PD'!Q$4</f>
        <v>9.6534815865380354E-3</v>
      </c>
      <c r="R48" s="251"/>
      <c r="S48" s="251"/>
      <c r="T48" s="251"/>
      <c r="U48" s="251"/>
      <c r="V48" s="251"/>
    </row>
    <row r="49" spans="2:182" x14ac:dyDescent="0.2">
      <c r="B49" s="241" t="s">
        <v>567</v>
      </c>
      <c r="C49" s="251">
        <f>'Lifetime PD'!C45*'FL PD'!C$4</f>
        <v>9.9804850850292708E-3</v>
      </c>
      <c r="D49" s="251">
        <f>'Lifetime PD'!D45*'FL PD'!D$4</f>
        <v>1.3870488333820182E-2</v>
      </c>
      <c r="E49" s="251">
        <f>'Lifetime PD'!E45*'FL PD'!E$4</f>
        <v>1.6901774433402506E-2</v>
      </c>
      <c r="F49" s="251">
        <f>'Lifetime PD'!F45*'FL PD'!F$4</f>
        <v>1.7809101259027099E-2</v>
      </c>
      <c r="G49" s="251">
        <f>'Lifetime PD'!G45*'FL PD'!G$4</f>
        <v>1.8457134824628189E-2</v>
      </c>
      <c r="H49" s="251">
        <f>'Lifetime PD'!H45*'FL PD'!H$4</f>
        <v>1.9586111982221505E-2</v>
      </c>
      <c r="I49" s="251">
        <f>'Lifetime PD'!I45*'FL PD'!I$4</f>
        <v>2.1204470662290625E-2</v>
      </c>
      <c r="J49" s="251">
        <f>'Lifetime PD'!J45*'FL PD'!J$4</f>
        <v>2.3432032880732478E-2</v>
      </c>
      <c r="K49" s="251">
        <f>'Lifetime PD'!K45*'FL PD'!K$4</f>
        <v>2.5472153964391089E-2</v>
      </c>
      <c r="L49" s="251">
        <f>'Lifetime PD'!L45*'FL PD'!L$4</f>
        <v>2.005761437272718E-2</v>
      </c>
      <c r="M49" s="251">
        <f>'Lifetime PD'!M45*'FL PD'!M$4</f>
        <v>1.9847170647174117E-2</v>
      </c>
      <c r="N49" s="251">
        <f>'Lifetime PD'!N45*'FL PD'!N$4</f>
        <v>1.9511556536239396E-2</v>
      </c>
      <c r="O49" s="251">
        <f>'Lifetime PD'!O45*'FL PD'!O$4</f>
        <v>1.9080618468357652E-2</v>
      </c>
      <c r="P49" s="251">
        <f>'Lifetime PD'!P45*'FL PD'!P$4</f>
        <v>1.8579617606352513E-2</v>
      </c>
      <c r="Q49" s="251">
        <f>'Lifetime PD'!Q45*'FL PD'!Q$4</f>
        <v>1.8029564065761443E-2</v>
      </c>
      <c r="R49" s="251"/>
      <c r="S49" s="251"/>
      <c r="T49" s="251"/>
      <c r="U49" s="251"/>
      <c r="V49" s="251"/>
    </row>
    <row r="50" spans="2:182" x14ac:dyDescent="0.2">
      <c r="B50" s="241" t="s">
        <v>568</v>
      </c>
      <c r="C50" s="251">
        <f>'Lifetime PD'!C46*'FL PD'!C$4</f>
        <v>9.9804850850292708E-3</v>
      </c>
      <c r="D50" s="251">
        <f>'Lifetime PD'!D46*'FL PD'!D$4</f>
        <v>1.3870488333820182E-2</v>
      </c>
      <c r="E50" s="251">
        <f>'Lifetime PD'!E46*'FL PD'!E$4</f>
        <v>1.6901774433402506E-2</v>
      </c>
      <c r="F50" s="251">
        <f>'Lifetime PD'!F46*'FL PD'!F$4</f>
        <v>1.7809101259027099E-2</v>
      </c>
      <c r="G50" s="251">
        <f>'Lifetime PD'!G46*'FL PD'!G$4</f>
        <v>1.8457134824628189E-2</v>
      </c>
      <c r="H50" s="251">
        <f>'Lifetime PD'!H46*'FL PD'!H$4</f>
        <v>1.9586111982221505E-2</v>
      </c>
      <c r="I50" s="251">
        <f>'Lifetime PD'!I46*'FL PD'!I$4</f>
        <v>2.1204470662290625E-2</v>
      </c>
      <c r="J50" s="251">
        <f>'Lifetime PD'!J46*'FL PD'!J$4</f>
        <v>2.3432032880732478E-2</v>
      </c>
      <c r="K50" s="251">
        <f>'Lifetime PD'!K46*'FL PD'!K$4</f>
        <v>2.5472153964391089E-2</v>
      </c>
      <c r="L50" s="251">
        <f>'Lifetime PD'!L46*'FL PD'!L$4</f>
        <v>2.005761437272718E-2</v>
      </c>
      <c r="M50" s="251">
        <f>'Lifetime PD'!M46*'FL PD'!M$4</f>
        <v>1.9847170647174117E-2</v>
      </c>
      <c r="N50" s="251">
        <f>'Lifetime PD'!N46*'FL PD'!N$4</f>
        <v>1.9511556536239396E-2</v>
      </c>
      <c r="O50" s="251">
        <f>'Lifetime PD'!O46*'FL PD'!O$4</f>
        <v>1.9080618468357652E-2</v>
      </c>
      <c r="P50" s="251">
        <f>'Lifetime PD'!P46*'FL PD'!P$4</f>
        <v>1.8579617606352513E-2</v>
      </c>
      <c r="Q50" s="251">
        <f>'Lifetime PD'!Q46*'FL PD'!Q$4</f>
        <v>1.8029564065761443E-2</v>
      </c>
      <c r="R50" s="251"/>
      <c r="S50" s="251"/>
      <c r="T50" s="251"/>
      <c r="U50" s="251"/>
      <c r="V50" s="251"/>
    </row>
    <row r="51" spans="2:182" x14ac:dyDescent="0.2">
      <c r="B51" s="241" t="s">
        <v>569</v>
      </c>
      <c r="C51" s="251">
        <f>'Lifetime PD'!C47*'FL PD'!C$4</f>
        <v>9.9804850850292708E-3</v>
      </c>
      <c r="D51" s="251">
        <f>'Lifetime PD'!D47*'FL PD'!D$4</f>
        <v>1.3870488333820182E-2</v>
      </c>
      <c r="E51" s="251">
        <f>'Lifetime PD'!E47*'FL PD'!E$4</f>
        <v>1.6901774433402506E-2</v>
      </c>
      <c r="F51" s="251">
        <f>'Lifetime PD'!F47*'FL PD'!F$4</f>
        <v>1.7809101259027099E-2</v>
      </c>
      <c r="G51" s="251">
        <f>'Lifetime PD'!G47*'FL PD'!G$4</f>
        <v>1.8457134824628189E-2</v>
      </c>
      <c r="H51" s="251">
        <f>'Lifetime PD'!H47*'FL PD'!H$4</f>
        <v>1.9586111982221505E-2</v>
      </c>
      <c r="I51" s="251">
        <f>'Lifetime PD'!I47*'FL PD'!I$4</f>
        <v>2.1204470662290625E-2</v>
      </c>
      <c r="J51" s="251">
        <f>'Lifetime PD'!J47*'FL PD'!J$4</f>
        <v>2.3432032880732478E-2</v>
      </c>
      <c r="K51" s="251">
        <f>'Lifetime PD'!K47*'FL PD'!K$4</f>
        <v>2.5472153964391089E-2</v>
      </c>
      <c r="L51" s="251">
        <f>'Lifetime PD'!L47*'FL PD'!L$4</f>
        <v>2.005761437272718E-2</v>
      </c>
      <c r="M51" s="251">
        <f>'Lifetime PD'!M47*'FL PD'!M$4</f>
        <v>1.9847170647174117E-2</v>
      </c>
      <c r="N51" s="251">
        <f>'Lifetime PD'!N47*'FL PD'!N$4</f>
        <v>1.9511556536239396E-2</v>
      </c>
      <c r="O51" s="251">
        <f>'Lifetime PD'!O47*'FL PD'!O$4</f>
        <v>1.9080618468357652E-2</v>
      </c>
      <c r="P51" s="251">
        <f>'Lifetime PD'!P47*'FL PD'!P$4</f>
        <v>1.8579617606352513E-2</v>
      </c>
      <c r="Q51" s="251">
        <f>'Lifetime PD'!Q47*'FL PD'!Q$4</f>
        <v>1.8029564065761443E-2</v>
      </c>
      <c r="R51" s="251"/>
      <c r="S51" s="251"/>
      <c r="T51" s="251"/>
      <c r="U51" s="251"/>
      <c r="V51" s="251"/>
    </row>
    <row r="52" spans="2:182" x14ac:dyDescent="0.2">
      <c r="B52" s="241" t="s">
        <v>570</v>
      </c>
      <c r="C52" s="251">
        <f>'Lifetime PD'!C48*'FL PD'!C$4</f>
        <v>3.8164702899297166E-2</v>
      </c>
      <c r="D52" s="251">
        <f>'Lifetime PD'!D48*'FL PD'!D$4</f>
        <v>4.5399144977263106E-2</v>
      </c>
      <c r="E52" s="251">
        <f>'Lifetime PD'!E48*'FL PD'!E$4</f>
        <v>4.8402559703884532E-2</v>
      </c>
      <c r="F52" s="251">
        <f>'Lifetime PD'!F48*'FL PD'!F$4</f>
        <v>4.5300156681891003E-2</v>
      </c>
      <c r="G52" s="251">
        <f>'Lifetime PD'!G48*'FL PD'!G$4</f>
        <v>4.2206783861000199E-2</v>
      </c>
      <c r="H52" s="251">
        <f>'Lifetime PD'!H48*'FL PD'!H$4</f>
        <v>4.0681386283773539E-2</v>
      </c>
      <c r="I52" s="251">
        <f>'Lifetime PD'!I48*'FL PD'!I$4</f>
        <v>4.0365802951356916E-2</v>
      </c>
      <c r="J52" s="251">
        <f>'Lifetime PD'!J48*'FL PD'!J$4</f>
        <v>4.1208642246464651E-2</v>
      </c>
      <c r="K52" s="251">
        <f>'Lifetime PD'!K48*'FL PD'!K$4</f>
        <v>4.1677341371390057E-2</v>
      </c>
      <c r="L52" s="251">
        <f>'Lifetime PD'!L48*'FL PD'!L$4</f>
        <v>3.0725057345954595E-2</v>
      </c>
      <c r="M52" s="251">
        <f>'Lifetime PD'!M48*'FL PD'!M$4</f>
        <v>2.8622885852346461E-2</v>
      </c>
      <c r="N52" s="251">
        <f>'Lifetime PD'!N48*'FL PD'!N$4</f>
        <v>2.6623414136397624E-2</v>
      </c>
      <c r="O52" s="251">
        <f>'Lifetime PD'!O48*'FL PD'!O$4</f>
        <v>2.4742298989165856E-2</v>
      </c>
      <c r="P52" s="251">
        <f>'Lifetime PD'!P48*'FL PD'!P$4</f>
        <v>2.2986263663395068E-2</v>
      </c>
      <c r="Q52" s="251">
        <f>'Lifetime PD'!Q48*'FL PD'!Q$4</f>
        <v>2.1356104265264853E-2</v>
      </c>
      <c r="R52" s="251"/>
      <c r="S52" s="251"/>
      <c r="T52" s="251"/>
      <c r="U52" s="251"/>
      <c r="V52" s="251"/>
    </row>
    <row r="53" spans="2:182" x14ac:dyDescent="0.2">
      <c r="B53" s="241" t="s">
        <v>571</v>
      </c>
      <c r="C53" s="251">
        <f>'Lifetime PD'!C49*'FL PD'!C$4</f>
        <v>3.8164702899297166E-2</v>
      </c>
      <c r="D53" s="251">
        <f>'Lifetime PD'!D49*'FL PD'!D$4</f>
        <v>4.5399144977263106E-2</v>
      </c>
      <c r="E53" s="251">
        <f>'Lifetime PD'!E49*'FL PD'!E$4</f>
        <v>4.8402559703884532E-2</v>
      </c>
      <c r="F53" s="251">
        <f>'Lifetime PD'!F49*'FL PD'!F$4</f>
        <v>4.5300156681891003E-2</v>
      </c>
      <c r="G53" s="251">
        <f>'Lifetime PD'!G49*'FL PD'!G$4</f>
        <v>4.2206783861000199E-2</v>
      </c>
      <c r="H53" s="251">
        <f>'Lifetime PD'!H49*'FL PD'!H$4</f>
        <v>4.0681386283773539E-2</v>
      </c>
      <c r="I53" s="251">
        <f>'Lifetime PD'!I49*'FL PD'!I$4</f>
        <v>4.0365802951356916E-2</v>
      </c>
      <c r="J53" s="251">
        <f>'Lifetime PD'!J49*'FL PD'!J$4</f>
        <v>4.1208642246464651E-2</v>
      </c>
      <c r="K53" s="251">
        <f>'Lifetime PD'!K49*'FL PD'!K$4</f>
        <v>4.1677341371390057E-2</v>
      </c>
      <c r="L53" s="251">
        <f>'Lifetime PD'!L49*'FL PD'!L$4</f>
        <v>3.0725057345954595E-2</v>
      </c>
      <c r="M53" s="251">
        <f>'Lifetime PD'!M49*'FL PD'!M$4</f>
        <v>2.8622885852346461E-2</v>
      </c>
      <c r="N53" s="251">
        <f>'Lifetime PD'!N49*'FL PD'!N$4</f>
        <v>2.6623414136397624E-2</v>
      </c>
      <c r="O53" s="251">
        <f>'Lifetime PD'!O49*'FL PD'!O$4</f>
        <v>2.4742298989165856E-2</v>
      </c>
      <c r="P53" s="251">
        <f>'Lifetime PD'!P49*'FL PD'!P$4</f>
        <v>2.2986263663395068E-2</v>
      </c>
      <c r="Q53" s="251">
        <f>'Lifetime PD'!Q49*'FL PD'!Q$4</f>
        <v>2.1356104265264853E-2</v>
      </c>
      <c r="R53" s="251"/>
      <c r="S53" s="251"/>
      <c r="T53" s="251"/>
      <c r="U53" s="251"/>
      <c r="V53" s="251"/>
    </row>
    <row r="54" spans="2:182" x14ac:dyDescent="0.2">
      <c r="B54" s="241" t="s">
        <v>572</v>
      </c>
      <c r="C54" s="251">
        <f>'Lifetime PD'!C50*'FL PD'!C$4</f>
        <v>3.8164702899297166E-2</v>
      </c>
      <c r="D54" s="251">
        <f>'Lifetime PD'!D50*'FL PD'!D$4</f>
        <v>4.5399144977263106E-2</v>
      </c>
      <c r="E54" s="251">
        <f>'Lifetime PD'!E50*'FL PD'!E$4</f>
        <v>4.8402559703884532E-2</v>
      </c>
      <c r="F54" s="251">
        <f>'Lifetime PD'!F50*'FL PD'!F$4</f>
        <v>4.5300156681891003E-2</v>
      </c>
      <c r="G54" s="251">
        <f>'Lifetime PD'!G50*'FL PD'!G$4</f>
        <v>4.2206783861000199E-2</v>
      </c>
      <c r="H54" s="251">
        <f>'Lifetime PD'!H50*'FL PD'!H$4</f>
        <v>4.0681386283773539E-2</v>
      </c>
      <c r="I54" s="251">
        <f>'Lifetime PD'!I50*'FL PD'!I$4</f>
        <v>4.0365802951356916E-2</v>
      </c>
      <c r="J54" s="251">
        <f>'Lifetime PD'!J50*'FL PD'!J$4</f>
        <v>4.1208642246464651E-2</v>
      </c>
      <c r="K54" s="251">
        <f>'Lifetime PD'!K50*'FL PD'!K$4</f>
        <v>4.1677341371390057E-2</v>
      </c>
      <c r="L54" s="251">
        <f>'Lifetime PD'!L50*'FL PD'!L$4</f>
        <v>3.0725057345954595E-2</v>
      </c>
      <c r="M54" s="251">
        <f>'Lifetime PD'!M50*'FL PD'!M$4</f>
        <v>2.8622885852346461E-2</v>
      </c>
      <c r="N54" s="251">
        <f>'Lifetime PD'!N50*'FL PD'!N$4</f>
        <v>2.6623414136397624E-2</v>
      </c>
      <c r="O54" s="251">
        <f>'Lifetime PD'!O50*'FL PD'!O$4</f>
        <v>2.4742298989165856E-2</v>
      </c>
      <c r="P54" s="251">
        <f>'Lifetime PD'!P50*'FL PD'!P$4</f>
        <v>2.2986263663395068E-2</v>
      </c>
      <c r="Q54" s="251">
        <f>'Lifetime PD'!Q50*'FL PD'!Q$4</f>
        <v>2.1356104265264853E-2</v>
      </c>
      <c r="R54" s="251"/>
      <c r="S54" s="251"/>
      <c r="T54" s="251"/>
      <c r="U54" s="251"/>
      <c r="V54" s="251"/>
    </row>
    <row r="55" spans="2:182" x14ac:dyDescent="0.2">
      <c r="B55" s="241" t="s">
        <v>573</v>
      </c>
      <c r="C55" s="251">
        <f>'Lifetime PD'!C51*'FL PD'!C$4</f>
        <v>9.9448176583493281E-2</v>
      </c>
      <c r="D55" s="251">
        <f>'Lifetime PD'!D51*'FL PD'!D$4</f>
        <v>0.10047006253081577</v>
      </c>
      <c r="E55" s="251">
        <f>'Lifetime PD'!E51*'FL PD'!E$4</f>
        <v>9.1904042299753616E-2</v>
      </c>
      <c r="F55" s="251">
        <f>'Lifetime PD'!F51*'FL PD'!F$4</f>
        <v>7.4895144170386466E-2</v>
      </c>
      <c r="G55" s="251">
        <f>'Lifetime PD'!G51*'FL PD'!G$4</f>
        <v>6.1713437881681751E-2</v>
      </c>
      <c r="H55" s="251">
        <f>'Lifetime PD'!H51*'FL PD'!H$4</f>
        <v>5.3398038674054855E-2</v>
      </c>
      <c r="I55" s="251">
        <f>'Lifetime PD'!I51*'FL PD'!I$4</f>
        <v>4.8222130995448614E-2</v>
      </c>
      <c r="J55" s="251">
        <f>'Lifetime PD'!J51*'FL PD'!J$4</f>
        <v>4.5361080584687581E-2</v>
      </c>
      <c r="K55" s="251">
        <f>'Lifetime PD'!K51*'FL PD'!K$4</f>
        <v>4.2735271906153297E-2</v>
      </c>
      <c r="L55" s="251">
        <f>'Lifetime PD'!L51*'FL PD'!L$4</f>
        <v>2.9627356713029962E-2</v>
      </c>
      <c r="M55" s="251">
        <f>'Lifetime PD'!M51*'FL PD'!M$4</f>
        <v>2.6169052921522166E-2</v>
      </c>
      <c r="N55" s="251">
        <f>'Lifetime PD'!N51*'FL PD'!N$4</f>
        <v>2.3241650094993904E-2</v>
      </c>
      <c r="O55" s="251">
        <f>'Lifetime PD'!O51*'FL PD'!O$4</f>
        <v>2.0748093841450488E-2</v>
      </c>
      <c r="P55" s="251">
        <f>'Lifetime PD'!P51*'FL PD'!P$4</f>
        <v>1.8610461146139734E-2</v>
      </c>
      <c r="Q55" s="251">
        <f>'Lifetime PD'!Q51*'FL PD'!Q$4</f>
        <v>1.6766402619171394E-2</v>
      </c>
      <c r="R55" s="251"/>
      <c r="S55" s="251"/>
      <c r="T55" s="251"/>
      <c r="U55" s="251"/>
      <c r="V55" s="251"/>
    </row>
    <row r="56" spans="2:182" x14ac:dyDescent="0.2">
      <c r="B56" s="241" t="s">
        <v>574</v>
      </c>
      <c r="C56" s="251">
        <f>'Lifetime PD'!C52*'FL PD'!C$4</f>
        <v>0.31577293674067869</v>
      </c>
      <c r="D56" s="251">
        <f>'Lifetime PD'!D52*'FL PD'!D$4</f>
        <v>0.19595352653672285</v>
      </c>
      <c r="E56" s="251">
        <f>'Lifetime PD'!E52*'FL PD'!E$4</f>
        <v>0.1201795669230175</v>
      </c>
      <c r="F56" s="251">
        <f>'Lifetime PD'!F52*'FL PD'!F$4</f>
        <v>7.1001684767637491E-2</v>
      </c>
      <c r="G56" s="251">
        <f>'Lifetime PD'!G52*'FL PD'!G$4</f>
        <v>4.5688250896443343E-2</v>
      </c>
      <c r="H56" s="251">
        <f>'Lifetime PD'!H52*'FL PD'!H$4</f>
        <v>3.3038489688735961E-2</v>
      </c>
      <c r="I56" s="251">
        <f>'Lifetime PD'!I52*'FL PD'!I$4</f>
        <v>2.6389523163677171E-2</v>
      </c>
      <c r="J56" s="251">
        <f>'Lifetime PD'!J52*'FL PD'!J$4</f>
        <v>2.2923551877414149E-2</v>
      </c>
      <c r="K56" s="251">
        <f>'Lifetime PD'!K52*'FL PD'!K$4</f>
        <v>2.0555190421815462E-2</v>
      </c>
      <c r="L56" s="251">
        <f>'Lifetime PD'!L52*'FL PD'!L$4</f>
        <v>1.383577091746946E-2</v>
      </c>
      <c r="M56" s="251">
        <f>'Lifetime PD'!M52*'FL PD'!M$4</f>
        <v>1.2014637193660915E-2</v>
      </c>
      <c r="N56" s="251">
        <f>'Lifetime PD'!N52*'FL PD'!N$4</f>
        <v>1.0571059478071687E-2</v>
      </c>
      <c r="O56" s="251">
        <f>'Lifetime PD'!O52*'FL PD'!O$4</f>
        <v>9.3915928579975105E-3</v>
      </c>
      <c r="P56" s="251">
        <f>'Lifetime PD'!P52*'FL PD'!P$4</f>
        <v>8.406065839904997E-3</v>
      </c>
      <c r="Q56" s="251">
        <f>'Lifetime PD'!Q52*'FL PD'!Q$4</f>
        <v>7.5688130509579113E-3</v>
      </c>
      <c r="R56" s="251"/>
      <c r="S56" s="251"/>
      <c r="T56" s="251"/>
      <c r="U56" s="251"/>
      <c r="V56" s="251"/>
    </row>
    <row r="57" spans="2:182" x14ac:dyDescent="0.2">
      <c r="B57" s="241" t="s">
        <v>575</v>
      </c>
      <c r="C57" s="251">
        <v>1</v>
      </c>
      <c r="D57" s="251">
        <v>0</v>
      </c>
      <c r="E57" s="251">
        <v>0</v>
      </c>
      <c r="F57" s="251">
        <v>0</v>
      </c>
      <c r="G57" s="251">
        <v>0</v>
      </c>
      <c r="H57" s="251">
        <v>0</v>
      </c>
      <c r="I57" s="251">
        <v>0</v>
      </c>
      <c r="J57" s="251">
        <v>0</v>
      </c>
      <c r="K57" s="251">
        <v>0</v>
      </c>
      <c r="L57" s="251">
        <v>0</v>
      </c>
      <c r="M57" s="251">
        <v>0</v>
      </c>
      <c r="N57" s="251">
        <v>0</v>
      </c>
      <c r="O57" s="251">
        <v>0</v>
      </c>
      <c r="P57" s="251">
        <v>0</v>
      </c>
      <c r="Q57" s="251">
        <v>0</v>
      </c>
      <c r="R57" s="251"/>
      <c r="S57" s="251"/>
      <c r="T57" s="251"/>
      <c r="U57" s="251"/>
      <c r="V57" s="251"/>
    </row>
    <row r="58" spans="2:182" x14ac:dyDescent="0.2">
      <c r="C58" s="242"/>
      <c r="D58" s="242"/>
      <c r="E58" s="242"/>
      <c r="F58" s="242"/>
      <c r="G58" s="242"/>
      <c r="H58" s="242"/>
      <c r="I58" s="242"/>
      <c r="J58" s="242"/>
      <c r="K58" s="242"/>
      <c r="L58" s="242"/>
      <c r="M58" s="242"/>
      <c r="N58" s="242"/>
      <c r="O58" s="242"/>
      <c r="P58" s="242"/>
      <c r="Q58" s="242"/>
      <c r="R58" s="242"/>
      <c r="S58" s="242"/>
      <c r="T58" s="242"/>
      <c r="U58" s="242"/>
      <c r="V58" s="242"/>
    </row>
    <row r="59" spans="2:182" x14ac:dyDescent="0.2">
      <c r="B59" s="237"/>
      <c r="O59" s="224">
        <v>1</v>
      </c>
      <c r="P59" s="224">
        <v>2</v>
      </c>
      <c r="Q59" s="224">
        <v>3</v>
      </c>
      <c r="R59" s="224">
        <v>4</v>
      </c>
      <c r="S59" s="224">
        <v>5</v>
      </c>
      <c r="T59" s="224">
        <v>6</v>
      </c>
      <c r="U59" s="224">
        <v>7</v>
      </c>
      <c r="V59" s="224">
        <v>8</v>
      </c>
      <c r="W59" s="224">
        <v>9</v>
      </c>
      <c r="X59" s="224">
        <v>10</v>
      </c>
      <c r="Y59" s="224">
        <v>11</v>
      </c>
      <c r="Z59" s="224">
        <v>12</v>
      </c>
      <c r="AA59" s="224">
        <v>1</v>
      </c>
      <c r="AB59" s="224">
        <v>2</v>
      </c>
      <c r="AC59" s="224">
        <v>3</v>
      </c>
      <c r="AD59" s="224">
        <v>4</v>
      </c>
      <c r="AE59" s="224">
        <v>5</v>
      </c>
      <c r="AF59" s="224">
        <v>6</v>
      </c>
      <c r="AG59" s="224">
        <v>7</v>
      </c>
      <c r="AH59" s="224">
        <v>8</v>
      </c>
      <c r="AI59" s="224">
        <v>9</v>
      </c>
      <c r="AJ59" s="224">
        <v>10</v>
      </c>
      <c r="AK59" s="224">
        <v>11</v>
      </c>
      <c r="AL59" s="224">
        <v>12</v>
      </c>
      <c r="AM59" s="224">
        <v>1</v>
      </c>
      <c r="AN59" s="224">
        <v>2</v>
      </c>
      <c r="AO59" s="224">
        <v>3</v>
      </c>
      <c r="AP59" s="224">
        <v>4</v>
      </c>
      <c r="AQ59" s="224">
        <v>5</v>
      </c>
      <c r="AR59" s="224">
        <v>6</v>
      </c>
      <c r="AS59" s="224">
        <v>7</v>
      </c>
      <c r="AT59" s="224">
        <v>8</v>
      </c>
      <c r="AU59" s="224">
        <v>9</v>
      </c>
      <c r="AV59" s="224">
        <v>10</v>
      </c>
      <c r="AW59" s="224">
        <v>11</v>
      </c>
      <c r="AX59" s="224">
        <v>12</v>
      </c>
      <c r="AY59" s="224">
        <v>1</v>
      </c>
      <c r="AZ59" s="224">
        <v>2</v>
      </c>
      <c r="BA59" s="224">
        <v>3</v>
      </c>
      <c r="BB59" s="224">
        <v>4</v>
      </c>
      <c r="BC59" s="224">
        <v>5</v>
      </c>
      <c r="BD59" s="224">
        <v>6</v>
      </c>
      <c r="BE59" s="224">
        <v>7</v>
      </c>
      <c r="BF59" s="224">
        <v>8</v>
      </c>
      <c r="BG59" s="224">
        <v>9</v>
      </c>
      <c r="BH59" s="224">
        <v>10</v>
      </c>
      <c r="BI59" s="224">
        <v>11</v>
      </c>
      <c r="BJ59" s="224">
        <v>12</v>
      </c>
      <c r="BK59" s="224">
        <v>1</v>
      </c>
      <c r="BL59" s="224">
        <v>2</v>
      </c>
      <c r="BM59" s="224">
        <v>3</v>
      </c>
      <c r="BN59" s="224">
        <v>4</v>
      </c>
      <c r="BO59" s="224">
        <v>5</v>
      </c>
      <c r="BP59" s="224">
        <v>6</v>
      </c>
      <c r="BQ59" s="224">
        <v>7</v>
      </c>
      <c r="BR59" s="224">
        <v>8</v>
      </c>
      <c r="BS59" s="224">
        <v>9</v>
      </c>
      <c r="BT59" s="224">
        <v>10</v>
      </c>
      <c r="BU59" s="224">
        <v>11</v>
      </c>
      <c r="BV59" s="224">
        <v>12</v>
      </c>
      <c r="BW59" s="224">
        <v>1</v>
      </c>
      <c r="BX59" s="224">
        <v>2</v>
      </c>
      <c r="BY59" s="224">
        <v>3</v>
      </c>
      <c r="BZ59" s="224">
        <v>4</v>
      </c>
      <c r="CA59" s="224">
        <v>5</v>
      </c>
      <c r="CB59" s="224">
        <v>6</v>
      </c>
      <c r="CC59" s="224">
        <v>7</v>
      </c>
      <c r="CD59" s="224">
        <v>8</v>
      </c>
      <c r="CE59" s="224">
        <v>9</v>
      </c>
      <c r="CF59" s="224">
        <v>10</v>
      </c>
      <c r="CG59" s="224">
        <v>11</v>
      </c>
      <c r="CH59" s="224">
        <v>12</v>
      </c>
      <c r="CI59" s="224">
        <v>1</v>
      </c>
      <c r="CJ59" s="224">
        <v>2</v>
      </c>
      <c r="CK59" s="224">
        <v>3</v>
      </c>
      <c r="CL59" s="224">
        <v>4</v>
      </c>
      <c r="CM59" s="224">
        <v>5</v>
      </c>
      <c r="CN59" s="224">
        <v>6</v>
      </c>
      <c r="CO59" s="224">
        <v>7</v>
      </c>
      <c r="CP59" s="224">
        <v>8</v>
      </c>
      <c r="CQ59" s="224">
        <v>9</v>
      </c>
      <c r="CR59" s="224">
        <v>10</v>
      </c>
      <c r="CS59" s="224">
        <v>11</v>
      </c>
      <c r="CT59" s="224">
        <v>12</v>
      </c>
      <c r="CU59" s="224">
        <v>1</v>
      </c>
      <c r="CV59" s="224">
        <v>2</v>
      </c>
      <c r="CW59" s="224">
        <v>3</v>
      </c>
      <c r="CX59" s="224">
        <v>4</v>
      </c>
      <c r="CY59" s="224">
        <v>5</v>
      </c>
      <c r="CZ59" s="224">
        <v>6</v>
      </c>
      <c r="DA59" s="224">
        <v>7</v>
      </c>
      <c r="DB59" s="224">
        <v>8</v>
      </c>
      <c r="DC59" s="224">
        <v>9</v>
      </c>
      <c r="DD59" s="224">
        <v>10</v>
      </c>
      <c r="DE59" s="224">
        <v>11</v>
      </c>
      <c r="DF59" s="224">
        <v>12</v>
      </c>
      <c r="DG59" s="224">
        <v>1</v>
      </c>
      <c r="DH59" s="224">
        <v>2</v>
      </c>
      <c r="DI59" s="224">
        <v>3</v>
      </c>
      <c r="DJ59" s="224">
        <v>4</v>
      </c>
      <c r="DK59" s="224">
        <v>5</v>
      </c>
      <c r="DL59" s="224">
        <v>6</v>
      </c>
      <c r="DM59" s="224">
        <v>7</v>
      </c>
      <c r="DN59" s="224">
        <v>8</v>
      </c>
      <c r="DO59" s="224">
        <v>9</v>
      </c>
      <c r="DP59" s="224">
        <v>10</v>
      </c>
      <c r="DQ59" s="224">
        <v>11</v>
      </c>
      <c r="DR59" s="224">
        <v>12</v>
      </c>
      <c r="DS59" s="243">
        <v>1</v>
      </c>
      <c r="DT59" s="243">
        <v>2</v>
      </c>
      <c r="DU59" s="243">
        <v>3</v>
      </c>
      <c r="DV59" s="243">
        <v>4</v>
      </c>
      <c r="DW59" s="243">
        <v>5</v>
      </c>
      <c r="DX59" s="243">
        <v>6</v>
      </c>
      <c r="DY59" s="243">
        <v>7</v>
      </c>
      <c r="DZ59" s="243">
        <v>8</v>
      </c>
      <c r="EA59" s="243">
        <v>9</v>
      </c>
      <c r="EB59" s="243">
        <v>10</v>
      </c>
      <c r="EC59" s="243">
        <v>11</v>
      </c>
      <c r="ED59" s="243">
        <v>12</v>
      </c>
      <c r="EE59" s="243">
        <v>1</v>
      </c>
      <c r="EF59" s="243">
        <v>2</v>
      </c>
      <c r="EG59" s="243">
        <v>3</v>
      </c>
      <c r="EH59" s="243">
        <v>4</v>
      </c>
      <c r="EI59" s="243">
        <v>5</v>
      </c>
      <c r="EJ59" s="243">
        <v>6</v>
      </c>
      <c r="EK59" s="243">
        <v>7</v>
      </c>
      <c r="EL59" s="243">
        <v>8</v>
      </c>
      <c r="EM59" s="243">
        <v>9</v>
      </c>
      <c r="EN59" s="243">
        <v>10</v>
      </c>
      <c r="EO59" s="243">
        <v>11</v>
      </c>
      <c r="EP59" s="243">
        <v>12</v>
      </c>
      <c r="EQ59" s="243">
        <v>1</v>
      </c>
      <c r="ER59" s="243">
        <v>2</v>
      </c>
      <c r="ES59" s="243">
        <v>3</v>
      </c>
      <c r="ET59" s="243">
        <v>4</v>
      </c>
      <c r="EU59" s="243">
        <v>5</v>
      </c>
      <c r="EV59" s="243">
        <v>6</v>
      </c>
      <c r="EW59" s="243">
        <v>7</v>
      </c>
      <c r="EX59" s="243">
        <v>8</v>
      </c>
      <c r="EY59" s="243">
        <v>9</v>
      </c>
      <c r="EZ59" s="243">
        <v>10</v>
      </c>
      <c r="FA59" s="243">
        <v>11</v>
      </c>
      <c r="FB59" s="243">
        <v>12</v>
      </c>
      <c r="FC59" s="243">
        <v>1</v>
      </c>
      <c r="FD59" s="243">
        <v>2</v>
      </c>
      <c r="FE59" s="243">
        <v>3</v>
      </c>
      <c r="FF59" s="243">
        <v>4</v>
      </c>
      <c r="FG59" s="243">
        <v>5</v>
      </c>
      <c r="FH59" s="243">
        <v>6</v>
      </c>
      <c r="FI59" s="243">
        <v>7</v>
      </c>
      <c r="FJ59" s="243">
        <v>8</v>
      </c>
      <c r="FK59" s="243">
        <v>9</v>
      </c>
      <c r="FL59" s="243">
        <v>10</v>
      </c>
      <c r="FM59" s="243">
        <v>11</v>
      </c>
      <c r="FN59" s="243">
        <v>12</v>
      </c>
      <c r="FO59" s="243">
        <v>1</v>
      </c>
      <c r="FP59" s="243">
        <v>2</v>
      </c>
      <c r="FQ59" s="243">
        <v>3</v>
      </c>
      <c r="FR59" s="243">
        <v>4</v>
      </c>
      <c r="FS59" s="243">
        <v>5</v>
      </c>
      <c r="FT59" s="243">
        <v>6</v>
      </c>
      <c r="FU59" s="243">
        <v>7</v>
      </c>
      <c r="FV59" s="243">
        <v>8</v>
      </c>
      <c r="FW59" s="243">
        <v>9</v>
      </c>
      <c r="FX59" s="243">
        <v>10</v>
      </c>
      <c r="FY59" s="243">
        <v>11</v>
      </c>
      <c r="FZ59" s="243">
        <v>12</v>
      </c>
    </row>
    <row r="60" spans="2:182" x14ac:dyDescent="0.2">
      <c r="B60" s="222" t="s">
        <v>530</v>
      </c>
      <c r="C60" s="223">
        <v>1</v>
      </c>
      <c r="D60" s="223">
        <v>2</v>
      </c>
      <c r="E60" s="223">
        <v>3</v>
      </c>
      <c r="F60" s="223">
        <v>4</v>
      </c>
      <c r="G60" s="223">
        <v>5</v>
      </c>
      <c r="H60" s="223">
        <v>6</v>
      </c>
      <c r="I60" s="223">
        <v>7</v>
      </c>
      <c r="J60" s="223">
        <v>8</v>
      </c>
      <c r="K60" s="223">
        <v>9</v>
      </c>
      <c r="L60" s="223">
        <v>10</v>
      </c>
      <c r="M60" s="223">
        <v>11</v>
      </c>
      <c r="N60" s="223">
        <v>12</v>
      </c>
      <c r="O60" s="223">
        <v>13</v>
      </c>
      <c r="P60" s="223">
        <v>14</v>
      </c>
      <c r="Q60" s="223">
        <v>15</v>
      </c>
      <c r="R60" s="223">
        <v>16</v>
      </c>
      <c r="S60" s="223">
        <v>17</v>
      </c>
      <c r="T60" s="223">
        <v>18</v>
      </c>
      <c r="U60" s="223">
        <v>19</v>
      </c>
      <c r="V60" s="223">
        <v>20</v>
      </c>
      <c r="W60" s="222">
        <v>21</v>
      </c>
      <c r="X60" s="222">
        <v>22</v>
      </c>
      <c r="Y60" s="222">
        <v>23</v>
      </c>
      <c r="Z60" s="222">
        <v>24</v>
      </c>
      <c r="AA60" s="222">
        <v>25</v>
      </c>
      <c r="AB60" s="222">
        <v>26</v>
      </c>
      <c r="AC60" s="222">
        <v>27</v>
      </c>
      <c r="AD60" s="222">
        <v>28</v>
      </c>
      <c r="AE60" s="222">
        <v>29</v>
      </c>
      <c r="AF60" s="222">
        <v>30</v>
      </c>
      <c r="AG60" s="222">
        <v>31</v>
      </c>
      <c r="AH60" s="222">
        <v>32</v>
      </c>
      <c r="AI60" s="222">
        <v>33</v>
      </c>
      <c r="AJ60" s="222">
        <v>34</v>
      </c>
      <c r="AK60" s="222">
        <v>35</v>
      </c>
      <c r="AL60" s="222">
        <v>36</v>
      </c>
      <c r="AM60" s="222">
        <v>37</v>
      </c>
      <c r="AN60" s="222">
        <v>38</v>
      </c>
      <c r="AO60" s="222">
        <v>39</v>
      </c>
      <c r="AP60" s="222">
        <v>40</v>
      </c>
      <c r="AQ60" s="222">
        <v>41</v>
      </c>
      <c r="AR60" s="222">
        <v>42</v>
      </c>
      <c r="AS60" s="222">
        <v>43</v>
      </c>
      <c r="AT60" s="222">
        <v>44</v>
      </c>
      <c r="AU60" s="222">
        <v>45</v>
      </c>
      <c r="AV60" s="222">
        <v>46</v>
      </c>
      <c r="AW60" s="222">
        <v>47</v>
      </c>
      <c r="AX60" s="222">
        <v>48</v>
      </c>
      <c r="AY60" s="222">
        <v>49</v>
      </c>
      <c r="AZ60" s="222">
        <v>50</v>
      </c>
      <c r="BA60" s="222">
        <v>51</v>
      </c>
      <c r="BB60" s="222">
        <v>52</v>
      </c>
      <c r="BC60" s="222">
        <v>53</v>
      </c>
      <c r="BD60" s="222">
        <v>54</v>
      </c>
      <c r="BE60" s="222">
        <v>55</v>
      </c>
      <c r="BF60" s="222">
        <v>56</v>
      </c>
      <c r="BG60" s="222">
        <v>57</v>
      </c>
      <c r="BH60" s="222">
        <v>58</v>
      </c>
      <c r="BI60" s="222">
        <v>59</v>
      </c>
      <c r="BJ60" s="222">
        <v>60</v>
      </c>
      <c r="BK60" s="222">
        <v>61</v>
      </c>
      <c r="BL60" s="222">
        <v>62</v>
      </c>
      <c r="BM60" s="222">
        <v>63</v>
      </c>
      <c r="BN60" s="222">
        <v>64</v>
      </c>
      <c r="BO60" s="222">
        <v>65</v>
      </c>
      <c r="BP60" s="222">
        <v>66</v>
      </c>
      <c r="BQ60" s="222">
        <v>67</v>
      </c>
      <c r="BR60" s="222">
        <v>68</v>
      </c>
      <c r="BS60" s="222">
        <v>69</v>
      </c>
      <c r="BT60" s="222">
        <v>70</v>
      </c>
      <c r="BU60" s="222">
        <v>71</v>
      </c>
      <c r="BV60" s="222">
        <v>72</v>
      </c>
      <c r="BW60" s="222">
        <v>73</v>
      </c>
      <c r="BX60" s="222">
        <v>74</v>
      </c>
      <c r="BY60" s="222">
        <v>75</v>
      </c>
      <c r="BZ60" s="222">
        <v>76</v>
      </c>
      <c r="CA60" s="222">
        <v>77</v>
      </c>
      <c r="CB60" s="222">
        <v>78</v>
      </c>
      <c r="CC60" s="222">
        <v>79</v>
      </c>
      <c r="CD60" s="222">
        <v>80</v>
      </c>
      <c r="CE60" s="222">
        <v>81</v>
      </c>
      <c r="CF60" s="222">
        <v>82</v>
      </c>
      <c r="CG60" s="222">
        <v>83</v>
      </c>
      <c r="CH60" s="222">
        <v>84</v>
      </c>
      <c r="CI60" s="222">
        <v>85</v>
      </c>
      <c r="CJ60" s="222">
        <v>86</v>
      </c>
      <c r="CK60" s="222">
        <v>87</v>
      </c>
      <c r="CL60" s="222">
        <v>88</v>
      </c>
      <c r="CM60" s="222">
        <v>89</v>
      </c>
      <c r="CN60" s="222">
        <v>90</v>
      </c>
      <c r="CO60" s="222">
        <v>91</v>
      </c>
      <c r="CP60" s="222">
        <v>92</v>
      </c>
      <c r="CQ60" s="222">
        <v>93</v>
      </c>
      <c r="CR60" s="222">
        <v>94</v>
      </c>
      <c r="CS60" s="222">
        <v>95</v>
      </c>
      <c r="CT60" s="222">
        <v>96</v>
      </c>
      <c r="CU60" s="222">
        <v>97</v>
      </c>
      <c r="CV60" s="222">
        <v>98</v>
      </c>
      <c r="CW60" s="222">
        <v>99</v>
      </c>
      <c r="CX60" s="222">
        <v>100</v>
      </c>
      <c r="CY60" s="222">
        <v>101</v>
      </c>
      <c r="CZ60" s="222">
        <v>102</v>
      </c>
      <c r="DA60" s="222">
        <v>103</v>
      </c>
      <c r="DB60" s="222">
        <v>104</v>
      </c>
      <c r="DC60" s="222">
        <v>105</v>
      </c>
      <c r="DD60" s="222">
        <v>106</v>
      </c>
      <c r="DE60" s="222">
        <v>107</v>
      </c>
      <c r="DF60" s="222">
        <v>108</v>
      </c>
      <c r="DG60" s="222">
        <v>109</v>
      </c>
      <c r="DH60" s="222">
        <v>110</v>
      </c>
      <c r="DI60" s="222">
        <v>111</v>
      </c>
      <c r="DJ60" s="222">
        <v>112</v>
      </c>
      <c r="DK60" s="222">
        <v>113</v>
      </c>
      <c r="DL60" s="222">
        <v>114</v>
      </c>
      <c r="DM60" s="222">
        <v>115</v>
      </c>
      <c r="DN60" s="222">
        <v>116</v>
      </c>
      <c r="DO60" s="222">
        <v>117</v>
      </c>
      <c r="DP60" s="222">
        <v>118</v>
      </c>
      <c r="DQ60" s="222">
        <v>119</v>
      </c>
      <c r="DR60" s="222">
        <v>120</v>
      </c>
      <c r="DS60" s="244">
        <v>121</v>
      </c>
      <c r="DT60" s="244">
        <v>122</v>
      </c>
      <c r="DU60" s="244">
        <v>123</v>
      </c>
      <c r="DV60" s="244">
        <v>124</v>
      </c>
      <c r="DW60" s="244">
        <v>125</v>
      </c>
      <c r="DX60" s="244">
        <v>126</v>
      </c>
      <c r="DY60" s="244">
        <v>127</v>
      </c>
      <c r="DZ60" s="244">
        <v>128</v>
      </c>
      <c r="EA60" s="244">
        <v>129</v>
      </c>
      <c r="EB60" s="244">
        <v>130</v>
      </c>
      <c r="EC60" s="244">
        <v>131</v>
      </c>
      <c r="ED60" s="244">
        <v>132</v>
      </c>
      <c r="EE60" s="244">
        <v>133</v>
      </c>
      <c r="EF60" s="244">
        <v>134</v>
      </c>
      <c r="EG60" s="244">
        <v>135</v>
      </c>
      <c r="EH60" s="244">
        <v>136</v>
      </c>
      <c r="EI60" s="244">
        <v>137</v>
      </c>
      <c r="EJ60" s="244">
        <v>138</v>
      </c>
      <c r="EK60" s="244">
        <v>139</v>
      </c>
      <c r="EL60" s="244">
        <v>140</v>
      </c>
      <c r="EM60" s="244">
        <v>141</v>
      </c>
      <c r="EN60" s="244">
        <v>142</v>
      </c>
      <c r="EO60" s="244">
        <v>143</v>
      </c>
      <c r="EP60" s="244">
        <v>144</v>
      </c>
      <c r="EQ60" s="244">
        <v>145</v>
      </c>
      <c r="ER60" s="244">
        <v>146</v>
      </c>
      <c r="ES60" s="244">
        <v>147</v>
      </c>
      <c r="ET60" s="244">
        <v>148</v>
      </c>
      <c r="EU60" s="244">
        <v>149</v>
      </c>
      <c r="EV60" s="244">
        <v>150</v>
      </c>
      <c r="EW60" s="244">
        <v>151</v>
      </c>
      <c r="EX60" s="244">
        <v>152</v>
      </c>
      <c r="EY60" s="244">
        <v>153</v>
      </c>
      <c r="EZ60" s="244">
        <v>154</v>
      </c>
      <c r="FA60" s="244">
        <v>155</v>
      </c>
      <c r="FB60" s="244">
        <v>156</v>
      </c>
      <c r="FC60" s="244">
        <v>157</v>
      </c>
      <c r="FD60" s="244">
        <v>158</v>
      </c>
      <c r="FE60" s="244">
        <v>159</v>
      </c>
      <c r="FF60" s="244">
        <v>160</v>
      </c>
      <c r="FG60" s="244">
        <v>161</v>
      </c>
      <c r="FH60" s="244">
        <v>162</v>
      </c>
      <c r="FI60" s="244">
        <v>163</v>
      </c>
      <c r="FJ60" s="244">
        <v>164</v>
      </c>
      <c r="FK60" s="244">
        <v>165</v>
      </c>
      <c r="FL60" s="244">
        <v>166</v>
      </c>
      <c r="FM60" s="244">
        <v>167</v>
      </c>
      <c r="FN60" s="244">
        <v>168</v>
      </c>
      <c r="FO60" s="244">
        <v>169</v>
      </c>
      <c r="FP60" s="244">
        <v>170</v>
      </c>
      <c r="FQ60" s="244">
        <v>171</v>
      </c>
      <c r="FR60" s="244">
        <v>172</v>
      </c>
      <c r="FS60" s="244">
        <v>173</v>
      </c>
      <c r="FT60" s="244">
        <v>174</v>
      </c>
      <c r="FU60" s="244">
        <v>175</v>
      </c>
      <c r="FV60" s="244">
        <v>176</v>
      </c>
      <c r="FW60" s="244">
        <v>177</v>
      </c>
      <c r="FX60" s="244">
        <v>178</v>
      </c>
      <c r="FY60" s="244">
        <v>179</v>
      </c>
      <c r="FZ60" s="244">
        <v>180</v>
      </c>
    </row>
    <row r="61" spans="2:182" x14ac:dyDescent="0.2">
      <c r="B61" s="225" t="s">
        <v>538</v>
      </c>
      <c r="C61" s="252">
        <f t="shared" ref="C61:C80" si="12">1-(1-$C9)^(C$60/12)</f>
        <v>0</v>
      </c>
      <c r="D61" s="252">
        <f t="shared" ref="D61:N61" si="13">1-(1-$C9)^(D$60/12)-(1-(1-$C9)^(C$60/12))</f>
        <v>0</v>
      </c>
      <c r="E61" s="252">
        <f t="shared" si="13"/>
        <v>0</v>
      </c>
      <c r="F61" s="252">
        <f t="shared" si="13"/>
        <v>0</v>
      </c>
      <c r="G61" s="252">
        <f t="shared" si="13"/>
        <v>0</v>
      </c>
      <c r="H61" s="252">
        <f t="shared" si="13"/>
        <v>0</v>
      </c>
      <c r="I61" s="252">
        <f t="shared" si="13"/>
        <v>0</v>
      </c>
      <c r="J61" s="252">
        <f t="shared" si="13"/>
        <v>0</v>
      </c>
      <c r="K61" s="252">
        <f t="shared" si="13"/>
        <v>0</v>
      </c>
      <c r="L61" s="252">
        <f t="shared" si="13"/>
        <v>0</v>
      </c>
      <c r="M61" s="252">
        <f t="shared" si="13"/>
        <v>0</v>
      </c>
      <c r="N61" s="252">
        <f t="shared" si="13"/>
        <v>0</v>
      </c>
      <c r="O61" s="252">
        <f t="shared" ref="O61:O80" si="14">1-(1-$D9)^(O$59/12)</f>
        <v>0</v>
      </c>
      <c r="P61" s="226">
        <f t="shared" ref="P61:Z61" si="15">1-(1-$D9)^(P$59/12)-(1-(1-$D9)^(O$59/12))</f>
        <v>0</v>
      </c>
      <c r="Q61" s="226">
        <f t="shared" si="15"/>
        <v>0</v>
      </c>
      <c r="R61" s="226">
        <f t="shared" si="15"/>
        <v>0</v>
      </c>
      <c r="S61" s="226">
        <f t="shared" si="15"/>
        <v>0</v>
      </c>
      <c r="T61" s="226">
        <f t="shared" si="15"/>
        <v>0</v>
      </c>
      <c r="U61" s="226">
        <f t="shared" si="15"/>
        <v>0</v>
      </c>
      <c r="V61" s="226">
        <f t="shared" si="15"/>
        <v>0</v>
      </c>
      <c r="W61" s="226">
        <f t="shared" si="15"/>
        <v>0</v>
      </c>
      <c r="X61" s="226">
        <f t="shared" si="15"/>
        <v>0</v>
      </c>
      <c r="Y61" s="226">
        <f t="shared" si="15"/>
        <v>0</v>
      </c>
      <c r="Z61" s="226">
        <f t="shared" si="15"/>
        <v>0</v>
      </c>
      <c r="AA61" s="226">
        <f t="shared" ref="AA61:AA80" si="16">1-(1-$E9)^(AA$59/12)</f>
        <v>0</v>
      </c>
      <c r="AB61" s="226">
        <f t="shared" ref="AB61:AL61" si="17">1-(1-$E9)^(AB$59/12)-(1-(1-$E9)^(AA$59/12))</f>
        <v>0</v>
      </c>
      <c r="AC61" s="226">
        <f t="shared" si="17"/>
        <v>0</v>
      </c>
      <c r="AD61" s="226">
        <f t="shared" si="17"/>
        <v>0</v>
      </c>
      <c r="AE61" s="226">
        <f t="shared" si="17"/>
        <v>0</v>
      </c>
      <c r="AF61" s="226">
        <f t="shared" si="17"/>
        <v>0</v>
      </c>
      <c r="AG61" s="226">
        <f t="shared" si="17"/>
        <v>0</v>
      </c>
      <c r="AH61" s="226">
        <f t="shared" si="17"/>
        <v>0</v>
      </c>
      <c r="AI61" s="226">
        <f t="shared" si="17"/>
        <v>0</v>
      </c>
      <c r="AJ61" s="226">
        <f t="shared" si="17"/>
        <v>0</v>
      </c>
      <c r="AK61" s="226">
        <f t="shared" si="17"/>
        <v>0</v>
      </c>
      <c r="AL61" s="226">
        <f t="shared" si="17"/>
        <v>0</v>
      </c>
      <c r="AM61" s="226">
        <f t="shared" ref="AM61:AM80" si="18">1-(1-$F9)^(AM$59/12)</f>
        <v>0</v>
      </c>
      <c r="AN61" s="226">
        <f t="shared" ref="AN61:AX61" si="19">1-(1-$F9)^(AN$59/12)-(1-(1-$F9)^(AM$59/12))</f>
        <v>0</v>
      </c>
      <c r="AO61" s="226">
        <f t="shared" si="19"/>
        <v>0</v>
      </c>
      <c r="AP61" s="226">
        <f t="shared" si="19"/>
        <v>0</v>
      </c>
      <c r="AQ61" s="226">
        <f t="shared" si="19"/>
        <v>0</v>
      </c>
      <c r="AR61" s="226">
        <f t="shared" si="19"/>
        <v>0</v>
      </c>
      <c r="AS61" s="226">
        <f t="shared" si="19"/>
        <v>0</v>
      </c>
      <c r="AT61" s="226">
        <f t="shared" si="19"/>
        <v>0</v>
      </c>
      <c r="AU61" s="226">
        <f t="shared" si="19"/>
        <v>0</v>
      </c>
      <c r="AV61" s="226">
        <f t="shared" si="19"/>
        <v>0</v>
      </c>
      <c r="AW61" s="226">
        <f t="shared" si="19"/>
        <v>0</v>
      </c>
      <c r="AX61" s="226">
        <f t="shared" si="19"/>
        <v>0</v>
      </c>
      <c r="AY61" s="226">
        <f t="shared" ref="AY61:AY80" si="20">1-(1-$G9)^(AY$59/12)</f>
        <v>0</v>
      </c>
      <c r="AZ61" s="226">
        <f t="shared" ref="AZ61:BJ61" si="21">1-(1-$G9)^(AZ$59/12)-(1-(1-$G9)^(AY$59/12))</f>
        <v>0</v>
      </c>
      <c r="BA61" s="226">
        <f t="shared" si="21"/>
        <v>0</v>
      </c>
      <c r="BB61" s="226">
        <f t="shared" si="21"/>
        <v>0</v>
      </c>
      <c r="BC61" s="226">
        <f t="shared" si="21"/>
        <v>0</v>
      </c>
      <c r="BD61" s="226">
        <f t="shared" si="21"/>
        <v>0</v>
      </c>
      <c r="BE61" s="226">
        <f t="shared" si="21"/>
        <v>0</v>
      </c>
      <c r="BF61" s="226">
        <f t="shared" si="21"/>
        <v>0</v>
      </c>
      <c r="BG61" s="226">
        <f t="shared" si="21"/>
        <v>0</v>
      </c>
      <c r="BH61" s="226">
        <f t="shared" si="21"/>
        <v>0</v>
      </c>
      <c r="BI61" s="226">
        <f t="shared" si="21"/>
        <v>0</v>
      </c>
      <c r="BJ61" s="226">
        <f t="shared" si="21"/>
        <v>0</v>
      </c>
      <c r="BK61" s="226">
        <f t="shared" ref="BK61:BK80" si="22">1-(1-$H9)^(BK$59/12)</f>
        <v>0</v>
      </c>
      <c r="BL61" s="226">
        <f t="shared" ref="BL61:BV61" si="23">1-(1-$H9)^(BL$59/12)-(1-(1-$H9)^(BK$59/12))</f>
        <v>0</v>
      </c>
      <c r="BM61" s="226">
        <f t="shared" si="23"/>
        <v>0</v>
      </c>
      <c r="BN61" s="226">
        <f t="shared" si="23"/>
        <v>0</v>
      </c>
      <c r="BO61" s="226">
        <f t="shared" si="23"/>
        <v>0</v>
      </c>
      <c r="BP61" s="226">
        <f t="shared" si="23"/>
        <v>0</v>
      </c>
      <c r="BQ61" s="226">
        <f t="shared" si="23"/>
        <v>0</v>
      </c>
      <c r="BR61" s="226">
        <f t="shared" si="23"/>
        <v>0</v>
      </c>
      <c r="BS61" s="226">
        <f t="shared" si="23"/>
        <v>0</v>
      </c>
      <c r="BT61" s="226">
        <f t="shared" si="23"/>
        <v>0</v>
      </c>
      <c r="BU61" s="226">
        <f t="shared" si="23"/>
        <v>0</v>
      </c>
      <c r="BV61" s="226">
        <f t="shared" si="23"/>
        <v>0</v>
      </c>
      <c r="BW61" s="226">
        <f t="shared" ref="BW61:BW80" si="24">1-(1-$I9)^(BW$59/12)</f>
        <v>0</v>
      </c>
      <c r="BX61" s="226">
        <f t="shared" ref="BX61:CH61" si="25">1-(1-$I9)^(BX$59/12)-(1-(1-$I9)^(BW$59/12))</f>
        <v>0</v>
      </c>
      <c r="BY61" s="226">
        <f t="shared" si="25"/>
        <v>0</v>
      </c>
      <c r="BZ61" s="226">
        <f t="shared" si="25"/>
        <v>0</v>
      </c>
      <c r="CA61" s="226">
        <f t="shared" si="25"/>
        <v>0</v>
      </c>
      <c r="CB61" s="226">
        <f t="shared" si="25"/>
        <v>0</v>
      </c>
      <c r="CC61" s="226">
        <f t="shared" si="25"/>
        <v>0</v>
      </c>
      <c r="CD61" s="226">
        <f t="shared" si="25"/>
        <v>0</v>
      </c>
      <c r="CE61" s="226">
        <f t="shared" si="25"/>
        <v>0</v>
      </c>
      <c r="CF61" s="226">
        <f t="shared" si="25"/>
        <v>0</v>
      </c>
      <c r="CG61" s="226">
        <f t="shared" si="25"/>
        <v>0</v>
      </c>
      <c r="CH61" s="226">
        <f t="shared" si="25"/>
        <v>0</v>
      </c>
      <c r="CI61" s="226">
        <f t="shared" ref="CI61:CI80" si="26">1-(1-$J9)^(CI$59/12)</f>
        <v>0</v>
      </c>
      <c r="CJ61" s="226">
        <f t="shared" ref="CJ61:CT61" si="27">1-(1-$J9)^(CJ$59/12)-(1-(1-$J9)^(CI$59/12))</f>
        <v>0</v>
      </c>
      <c r="CK61" s="226">
        <f t="shared" si="27"/>
        <v>0</v>
      </c>
      <c r="CL61" s="226">
        <f t="shared" si="27"/>
        <v>0</v>
      </c>
      <c r="CM61" s="226">
        <f t="shared" si="27"/>
        <v>0</v>
      </c>
      <c r="CN61" s="226">
        <f t="shared" si="27"/>
        <v>0</v>
      </c>
      <c r="CO61" s="226">
        <f t="shared" si="27"/>
        <v>0</v>
      </c>
      <c r="CP61" s="226">
        <f t="shared" si="27"/>
        <v>0</v>
      </c>
      <c r="CQ61" s="226">
        <f t="shared" si="27"/>
        <v>0</v>
      </c>
      <c r="CR61" s="226">
        <f t="shared" si="27"/>
        <v>0</v>
      </c>
      <c r="CS61" s="226">
        <f t="shared" si="27"/>
        <v>0</v>
      </c>
      <c r="CT61" s="226">
        <f t="shared" si="27"/>
        <v>0</v>
      </c>
      <c r="CU61" s="226">
        <f t="shared" ref="CU61:CU80" si="28">1-(1-$K9)^(CU$59/12)</f>
        <v>0</v>
      </c>
      <c r="CV61" s="226">
        <f t="shared" ref="CV61:DF61" si="29">1-(1-$K9)^(CV$59/12)-(1-(1-$K9)^(CU$59/12))</f>
        <v>0</v>
      </c>
      <c r="CW61" s="226">
        <f t="shared" si="29"/>
        <v>0</v>
      </c>
      <c r="CX61" s="226">
        <f t="shared" si="29"/>
        <v>0</v>
      </c>
      <c r="CY61" s="226">
        <f t="shared" si="29"/>
        <v>0</v>
      </c>
      <c r="CZ61" s="226">
        <f t="shared" si="29"/>
        <v>0</v>
      </c>
      <c r="DA61" s="226">
        <f t="shared" si="29"/>
        <v>0</v>
      </c>
      <c r="DB61" s="226">
        <f t="shared" si="29"/>
        <v>0</v>
      </c>
      <c r="DC61" s="226">
        <f t="shared" si="29"/>
        <v>0</v>
      </c>
      <c r="DD61" s="226">
        <f t="shared" si="29"/>
        <v>0</v>
      </c>
      <c r="DE61" s="226">
        <f t="shared" si="29"/>
        <v>0</v>
      </c>
      <c r="DF61" s="226">
        <f t="shared" si="29"/>
        <v>0</v>
      </c>
      <c r="DG61" s="226">
        <f t="shared" ref="DG61:DG80" si="30">1-(1-$L9)^(DG$59/12)</f>
        <v>0</v>
      </c>
      <c r="DH61" s="226">
        <f t="shared" ref="DH61:DR61" si="31">1-(1-$L9)^(DH$59/12)-(1-(1-$L9)^(DG$59/12))</f>
        <v>0</v>
      </c>
      <c r="DI61" s="226">
        <f t="shared" si="31"/>
        <v>0</v>
      </c>
      <c r="DJ61" s="226">
        <f t="shared" si="31"/>
        <v>0</v>
      </c>
      <c r="DK61" s="226">
        <f t="shared" si="31"/>
        <v>0</v>
      </c>
      <c r="DL61" s="226">
        <f t="shared" si="31"/>
        <v>0</v>
      </c>
      <c r="DM61" s="226">
        <f t="shared" si="31"/>
        <v>0</v>
      </c>
      <c r="DN61" s="226">
        <f t="shared" si="31"/>
        <v>0</v>
      </c>
      <c r="DO61" s="226">
        <f t="shared" si="31"/>
        <v>0</v>
      </c>
      <c r="DP61" s="226">
        <f t="shared" si="31"/>
        <v>0</v>
      </c>
      <c r="DQ61" s="226">
        <f t="shared" si="31"/>
        <v>0</v>
      </c>
      <c r="DR61" s="226">
        <f t="shared" si="31"/>
        <v>0</v>
      </c>
      <c r="DS61" s="253">
        <f t="shared" ref="DS61:DS80" si="32">1-(1-$M9)^(DS$59/12)</f>
        <v>0</v>
      </c>
      <c r="DT61" s="253">
        <f t="shared" ref="DT61:DT80" si="33">1-(1-$M9)^(DT$59/12)-(1-(1-$M9)^(DS$59/12))</f>
        <v>0</v>
      </c>
      <c r="DU61" s="253">
        <f t="shared" ref="DU61:ED61" si="34">1-(1-$M9)^(DU$59/12)-(1-(1-$M9)^(DT$59/12))</f>
        <v>0</v>
      </c>
      <c r="DV61" s="253">
        <f t="shared" si="34"/>
        <v>0</v>
      </c>
      <c r="DW61" s="253">
        <f t="shared" si="34"/>
        <v>0</v>
      </c>
      <c r="DX61" s="253">
        <f t="shared" si="34"/>
        <v>0</v>
      </c>
      <c r="DY61" s="253">
        <f t="shared" si="34"/>
        <v>0</v>
      </c>
      <c r="DZ61" s="253">
        <f t="shared" si="34"/>
        <v>0</v>
      </c>
      <c r="EA61" s="253">
        <f t="shared" si="34"/>
        <v>0</v>
      </c>
      <c r="EB61" s="253">
        <f t="shared" si="34"/>
        <v>0</v>
      </c>
      <c r="EC61" s="253">
        <f t="shared" si="34"/>
        <v>0</v>
      </c>
      <c r="ED61" s="253">
        <f t="shared" si="34"/>
        <v>0</v>
      </c>
      <c r="EE61" s="253">
        <f t="shared" ref="EE61:EE80" si="35">1-(1-$N9)^(EE$59/12)</f>
        <v>0</v>
      </c>
      <c r="EF61" s="253">
        <f t="shared" ref="EF61:EF80" si="36">1-(1-$N9)^(EF$59/12)-(1-(1-$N9)^(EE$59/12))</f>
        <v>0</v>
      </c>
      <c r="EG61" s="253">
        <f t="shared" ref="EG61:EP61" si="37">1-(1-$N9)^(EG$59/12)-(1-(1-$N9)^(EF$59/12))</f>
        <v>0</v>
      </c>
      <c r="EH61" s="253">
        <f t="shared" si="37"/>
        <v>0</v>
      </c>
      <c r="EI61" s="253">
        <f t="shared" si="37"/>
        <v>0</v>
      </c>
      <c r="EJ61" s="253">
        <f t="shared" si="37"/>
        <v>0</v>
      </c>
      <c r="EK61" s="253">
        <f t="shared" si="37"/>
        <v>0</v>
      </c>
      <c r="EL61" s="253">
        <f t="shared" si="37"/>
        <v>0</v>
      </c>
      <c r="EM61" s="253">
        <f t="shared" si="37"/>
        <v>0</v>
      </c>
      <c r="EN61" s="253">
        <f t="shared" si="37"/>
        <v>0</v>
      </c>
      <c r="EO61" s="253">
        <f t="shared" si="37"/>
        <v>0</v>
      </c>
      <c r="EP61" s="253">
        <f t="shared" si="37"/>
        <v>0</v>
      </c>
      <c r="EQ61" s="253">
        <f t="shared" ref="EQ61:EQ80" si="38">1-(1-$O9)^(EQ$59/12)</f>
        <v>0</v>
      </c>
      <c r="ER61" s="253">
        <f t="shared" ref="ER61:ER80" si="39">1-(1-$O9)^(ER$59/12)-(1-(1-$O9)^(EQ$59/12))</f>
        <v>0</v>
      </c>
      <c r="ES61" s="253">
        <f t="shared" ref="ES61:FB61" si="40">1-(1-$O9)^(ES$59/12)-(1-(1-$O9)^(ER$59/12))</f>
        <v>0</v>
      </c>
      <c r="ET61" s="253">
        <f t="shared" si="40"/>
        <v>0</v>
      </c>
      <c r="EU61" s="253">
        <f t="shared" si="40"/>
        <v>0</v>
      </c>
      <c r="EV61" s="253">
        <f t="shared" si="40"/>
        <v>0</v>
      </c>
      <c r="EW61" s="253">
        <f t="shared" si="40"/>
        <v>0</v>
      </c>
      <c r="EX61" s="253">
        <f t="shared" si="40"/>
        <v>0</v>
      </c>
      <c r="EY61" s="253">
        <f t="shared" si="40"/>
        <v>0</v>
      </c>
      <c r="EZ61" s="253">
        <f t="shared" si="40"/>
        <v>0</v>
      </c>
      <c r="FA61" s="253">
        <f t="shared" si="40"/>
        <v>0</v>
      </c>
      <c r="FB61" s="253">
        <f t="shared" si="40"/>
        <v>0</v>
      </c>
      <c r="FC61" s="253">
        <f t="shared" ref="FC61:FC80" si="41">1-(1-$P9)^(FC$59/12)</f>
        <v>0</v>
      </c>
      <c r="FD61" s="253">
        <f t="shared" ref="FD61:FD80" si="42">1-(1-$P9)^(FD$59/12)-(1-(1-$P9)^(FC$59/12))</f>
        <v>0</v>
      </c>
      <c r="FE61" s="253">
        <f t="shared" ref="FE61:FN61" si="43">1-(1-$P9)^(FE$59/12)-(1-(1-$P9)^(FD$59/12))</f>
        <v>0</v>
      </c>
      <c r="FF61" s="253">
        <f t="shared" si="43"/>
        <v>0</v>
      </c>
      <c r="FG61" s="253">
        <f t="shared" si="43"/>
        <v>0</v>
      </c>
      <c r="FH61" s="253">
        <f t="shared" si="43"/>
        <v>0</v>
      </c>
      <c r="FI61" s="253">
        <f t="shared" si="43"/>
        <v>0</v>
      </c>
      <c r="FJ61" s="253">
        <f t="shared" si="43"/>
        <v>0</v>
      </c>
      <c r="FK61" s="253">
        <f t="shared" si="43"/>
        <v>0</v>
      </c>
      <c r="FL61" s="253">
        <f t="shared" si="43"/>
        <v>0</v>
      </c>
      <c r="FM61" s="253">
        <f t="shared" si="43"/>
        <v>0</v>
      </c>
      <c r="FN61" s="253">
        <f t="shared" si="43"/>
        <v>0</v>
      </c>
      <c r="FO61" s="253">
        <f t="shared" ref="FO61:FO80" si="44">1-(1-$Q9)^(FO$59/12)</f>
        <v>0</v>
      </c>
      <c r="FP61" s="253">
        <f t="shared" ref="FP61:FP80" si="45">1-(1-$Q9)^(FP$59/12)-(1-(1-$Q9)^(FO$59/12))</f>
        <v>0</v>
      </c>
      <c r="FQ61" s="253">
        <f t="shared" ref="FQ61:FZ61" si="46">1-(1-$Q9)^(FQ$59/12)-(1-(1-$Q9)^(FP$59/12))</f>
        <v>0</v>
      </c>
      <c r="FR61" s="253">
        <f t="shared" si="46"/>
        <v>0</v>
      </c>
      <c r="FS61" s="253">
        <f t="shared" si="46"/>
        <v>0</v>
      </c>
      <c r="FT61" s="253">
        <f t="shared" si="46"/>
        <v>0</v>
      </c>
      <c r="FU61" s="253">
        <f t="shared" si="46"/>
        <v>0</v>
      </c>
      <c r="FV61" s="253">
        <f t="shared" si="46"/>
        <v>0</v>
      </c>
      <c r="FW61" s="253">
        <f t="shared" si="46"/>
        <v>0</v>
      </c>
      <c r="FX61" s="253">
        <f t="shared" si="46"/>
        <v>0</v>
      </c>
      <c r="FY61" s="253">
        <f t="shared" si="46"/>
        <v>0</v>
      </c>
      <c r="FZ61" s="253">
        <f t="shared" si="46"/>
        <v>0</v>
      </c>
    </row>
    <row r="62" spans="2:182" outlineLevel="1" x14ac:dyDescent="0.2">
      <c r="B62" s="225" t="s">
        <v>539</v>
      </c>
      <c r="C62" s="252">
        <f t="shared" si="12"/>
        <v>9.712159103513196E-4</v>
      </c>
      <c r="D62" s="252">
        <f t="shared" ref="D62:N62" si="47">1-(1-$C10)^(D$60/12)-(1-(1-$C10)^(C$60/12))</f>
        <v>9.7027265000682039E-4</v>
      </c>
      <c r="E62" s="252">
        <f t="shared" si="47"/>
        <v>9.6933030577173174E-4</v>
      </c>
      <c r="F62" s="252">
        <f t="shared" si="47"/>
        <v>9.683888767563209E-4</v>
      </c>
      <c r="G62" s="252">
        <f t="shared" si="47"/>
        <v>9.6744836207185436E-4</v>
      </c>
      <c r="H62" s="252">
        <f t="shared" si="47"/>
        <v>9.6650876083015369E-4</v>
      </c>
      <c r="I62" s="252">
        <f t="shared" si="47"/>
        <v>9.6557007214415069E-4</v>
      </c>
      <c r="J62" s="252">
        <f t="shared" si="47"/>
        <v>9.6463229512755433E-4</v>
      </c>
      <c r="K62" s="252">
        <f t="shared" si="47"/>
        <v>9.6369542889485071E-4</v>
      </c>
      <c r="L62" s="252">
        <f t="shared" si="47"/>
        <v>9.6275947256163619E-4</v>
      </c>
      <c r="M62" s="252">
        <f t="shared" si="47"/>
        <v>9.6182442524395118E-4</v>
      </c>
      <c r="N62" s="252">
        <f t="shared" si="47"/>
        <v>9.608902860592794E-4</v>
      </c>
      <c r="O62" s="252">
        <f t="shared" si="14"/>
        <v>3.8054959562228152E-4</v>
      </c>
      <c r="P62" s="226">
        <f t="shared" ref="P62:Z62" si="48">1-(1-$D10)^(P$59/12)-(1-(1-$D10)^(O$59/12))</f>
        <v>3.8040477762746328E-4</v>
      </c>
      <c r="Q62" s="226">
        <f t="shared" si="48"/>
        <v>3.8026001474322779E-4</v>
      </c>
      <c r="R62" s="226">
        <f t="shared" si="48"/>
        <v>3.8011530694836981E-4</v>
      </c>
      <c r="S62" s="226">
        <f t="shared" si="48"/>
        <v>3.7997065422201715E-4</v>
      </c>
      <c r="T62" s="226">
        <f t="shared" si="48"/>
        <v>3.798260565432976E-4</v>
      </c>
      <c r="U62" s="226">
        <f t="shared" si="48"/>
        <v>3.7968151389100591E-4</v>
      </c>
      <c r="V62" s="226">
        <f t="shared" si="48"/>
        <v>3.795370262443809E-4</v>
      </c>
      <c r="W62" s="226">
        <f t="shared" si="48"/>
        <v>3.793925935825504E-4</v>
      </c>
      <c r="X62" s="226">
        <f t="shared" si="48"/>
        <v>3.7924821588453117E-4</v>
      </c>
      <c r="Y62" s="226">
        <f t="shared" si="48"/>
        <v>3.7910389312922899E-4</v>
      </c>
      <c r="Z62" s="226">
        <f t="shared" si="48"/>
        <v>3.7895962529610472E-4</v>
      </c>
      <c r="AA62" s="226">
        <f t="shared" si="16"/>
        <v>1.5627083694136346E-4</v>
      </c>
      <c r="AB62" s="226">
        <f t="shared" ref="AB62:AL62" si="49">1-(1-$E10)^(AB$59/12)-(1-(1-$E10)^(AA$59/12))</f>
        <v>1.5624641636691194E-4</v>
      </c>
      <c r="AC62" s="226">
        <f t="shared" si="49"/>
        <v>1.5622199960874106E-4</v>
      </c>
      <c r="AD62" s="226">
        <f t="shared" si="49"/>
        <v>1.5619758666596262E-4</v>
      </c>
      <c r="AE62" s="226">
        <f t="shared" si="49"/>
        <v>1.561731775384656E-4</v>
      </c>
      <c r="AF62" s="226">
        <f t="shared" si="49"/>
        <v>1.5614877222525081E-4</v>
      </c>
      <c r="AG62" s="226">
        <f t="shared" si="49"/>
        <v>1.5612437072598517E-4</v>
      </c>
      <c r="AH62" s="226">
        <f t="shared" si="49"/>
        <v>1.5609997303989154E-4</v>
      </c>
      <c r="AI62" s="226">
        <f t="shared" si="49"/>
        <v>1.5607557916641479E-4</v>
      </c>
      <c r="AJ62" s="226">
        <f t="shared" si="49"/>
        <v>1.5605118910499982E-4</v>
      </c>
      <c r="AK62" s="226">
        <f t="shared" si="49"/>
        <v>1.5602680285520254E-4</v>
      </c>
      <c r="AL62" s="226">
        <f t="shared" si="49"/>
        <v>1.5600242041602375E-4</v>
      </c>
      <c r="AM62" s="226">
        <f t="shared" si="18"/>
        <v>7.2342852407980551E-5</v>
      </c>
      <c r="AN62" s="226">
        <f t="shared" ref="AN62:AX62" si="50">1-(1-$F10)^(AN$59/12)-(1-(1-$F10)^(AM$59/12))</f>
        <v>7.2337618919782187E-5</v>
      </c>
      <c r="AO62" s="226">
        <f t="shared" si="50"/>
        <v>7.2332385810058852E-5</v>
      </c>
      <c r="AP62" s="226">
        <f t="shared" si="50"/>
        <v>7.2327153078921569E-5</v>
      </c>
      <c r="AQ62" s="226">
        <f t="shared" si="50"/>
        <v>7.2321920726370337E-5</v>
      </c>
      <c r="AR62" s="226">
        <f t="shared" si="50"/>
        <v>7.2316688752294134E-5</v>
      </c>
      <c r="AS62" s="226">
        <f t="shared" si="50"/>
        <v>7.2311457156803982E-5</v>
      </c>
      <c r="AT62" s="226">
        <f t="shared" si="50"/>
        <v>7.2306225939677837E-5</v>
      </c>
      <c r="AU62" s="226">
        <f t="shared" si="50"/>
        <v>7.2300995101137744E-5</v>
      </c>
      <c r="AV62" s="226">
        <f t="shared" si="50"/>
        <v>7.2295764640850635E-5</v>
      </c>
      <c r="AW62" s="226">
        <f t="shared" si="50"/>
        <v>7.2290534559038555E-5</v>
      </c>
      <c r="AX62" s="226">
        <f t="shared" si="50"/>
        <v>7.2285304855590482E-5</v>
      </c>
      <c r="AY62" s="226">
        <f t="shared" si="20"/>
        <v>3.5581728338396346E-5</v>
      </c>
      <c r="AZ62" s="226">
        <f t="shared" ref="AZ62:BJ62" si="51">1-(1-$G10)^(AZ$59/12)-(1-(1-$G10)^(AY$59/12))</f>
        <v>3.5580462279138914E-5</v>
      </c>
      <c r="BA62" s="226">
        <f t="shared" si="51"/>
        <v>3.5579196264623469E-5</v>
      </c>
      <c r="BB62" s="226">
        <f t="shared" si="51"/>
        <v>3.5577930295405125E-5</v>
      </c>
      <c r="BC62" s="226">
        <f t="shared" si="51"/>
        <v>3.5576664371150812E-5</v>
      </c>
      <c r="BD62" s="226">
        <f t="shared" si="51"/>
        <v>3.5575398491971555E-5</v>
      </c>
      <c r="BE62" s="226">
        <f t="shared" si="51"/>
        <v>3.557413265775633E-5</v>
      </c>
      <c r="BF62" s="226">
        <f t="shared" si="51"/>
        <v>3.5572866868727182E-5</v>
      </c>
      <c r="BG62" s="226">
        <f t="shared" si="51"/>
        <v>3.5571601124551044E-5</v>
      </c>
      <c r="BH62" s="226">
        <f t="shared" si="51"/>
        <v>3.5570335425560984E-5</v>
      </c>
      <c r="BI62" s="226">
        <f t="shared" si="51"/>
        <v>3.5569069771423933E-5</v>
      </c>
      <c r="BJ62" s="226">
        <f t="shared" si="51"/>
        <v>3.5567804162583982E-5</v>
      </c>
      <c r="BK62" s="226">
        <f t="shared" si="22"/>
        <v>1.8733802452319814E-5</v>
      </c>
      <c r="BL62" s="226">
        <f t="shared" ref="BL62:BV62" si="52">1-(1-$H10)^(BL$59/12)-(1-(1-$H10)^(BK$59/12))</f>
        <v>1.8733451496943943E-5</v>
      </c>
      <c r="BM62" s="226">
        <f t="shared" si="52"/>
        <v>1.8733100548118387E-5</v>
      </c>
      <c r="BN62" s="226">
        <f t="shared" si="52"/>
        <v>1.8732749605954169E-5</v>
      </c>
      <c r="BO62" s="226">
        <f t="shared" si="52"/>
        <v>1.8732398670340267E-5</v>
      </c>
      <c r="BP62" s="226">
        <f t="shared" si="52"/>
        <v>1.8732047741165658E-5</v>
      </c>
      <c r="BQ62" s="226">
        <f t="shared" si="52"/>
        <v>1.8731696818874433E-5</v>
      </c>
      <c r="BR62" s="226">
        <f t="shared" si="52"/>
        <v>1.8731345902800456E-5</v>
      </c>
      <c r="BS62" s="226">
        <f t="shared" si="52"/>
        <v>1.8730994993609862E-5</v>
      </c>
      <c r="BT62" s="226">
        <f t="shared" si="52"/>
        <v>1.8730644090747539E-5</v>
      </c>
      <c r="BU62" s="226">
        <f t="shared" si="52"/>
        <v>1.8730293194546555E-5</v>
      </c>
      <c r="BV62" s="226">
        <f t="shared" si="52"/>
        <v>1.8729942305006908E-5</v>
      </c>
      <c r="BW62" s="226">
        <f t="shared" si="24"/>
        <v>9.6667497682112469E-6</v>
      </c>
      <c r="BX62" s="226">
        <f t="shared" ref="BX62:CH62" si="53">1-(1-$I10)^(BX$59/12)-(1-(1-$I10)^(BW$59/12))</f>
        <v>9.6666563220715318E-6</v>
      </c>
      <c r="BY62" s="226">
        <f t="shared" si="53"/>
        <v>9.6665628769310175E-6</v>
      </c>
      <c r="BZ62" s="226">
        <f t="shared" si="53"/>
        <v>9.6664694327897038E-6</v>
      </c>
      <c r="CA62" s="226">
        <f t="shared" si="53"/>
        <v>9.666375989314524E-6</v>
      </c>
      <c r="CB62" s="226">
        <f t="shared" si="53"/>
        <v>9.6662825469495672E-6</v>
      </c>
      <c r="CC62" s="226">
        <f t="shared" si="53"/>
        <v>9.6661891054727889E-6</v>
      </c>
      <c r="CD62" s="226">
        <f t="shared" si="53"/>
        <v>9.6660956647731666E-6</v>
      </c>
      <c r="CE62" s="226">
        <f t="shared" si="53"/>
        <v>9.6660022250727451E-6</v>
      </c>
      <c r="CF62" s="226">
        <f t="shared" si="53"/>
        <v>9.6659087861494797E-6</v>
      </c>
      <c r="CG62" s="226">
        <f t="shared" si="53"/>
        <v>9.6658153483364373E-6</v>
      </c>
      <c r="CH62" s="226">
        <f t="shared" si="53"/>
        <v>9.665721911300551E-6</v>
      </c>
      <c r="CI62" s="226">
        <f t="shared" si="26"/>
        <v>5.2905149865445367E-6</v>
      </c>
      <c r="CJ62" s="226">
        <f t="shared" ref="CJ62:CT62" si="54">1-(1-$J10)^(CJ$59/12)-(1-(1-$J10)^(CI$59/12))</f>
        <v>5.2904869970449298E-6</v>
      </c>
      <c r="CK62" s="226">
        <f t="shared" si="54"/>
        <v>5.2904590076563451E-6</v>
      </c>
      <c r="CL62" s="226">
        <f t="shared" si="54"/>
        <v>5.2904310183787828E-6</v>
      </c>
      <c r="CM62" s="226">
        <f t="shared" si="54"/>
        <v>5.2904030292122428E-6</v>
      </c>
      <c r="CN62" s="226">
        <f t="shared" si="54"/>
        <v>5.2903750402677474E-6</v>
      </c>
      <c r="CO62" s="226">
        <f t="shared" si="54"/>
        <v>5.2903470515452966E-6</v>
      </c>
      <c r="CP62" s="226">
        <f t="shared" si="54"/>
        <v>5.2903190628228458E-6</v>
      </c>
      <c r="CQ62" s="226">
        <f t="shared" si="54"/>
        <v>5.2902910743224396E-6</v>
      </c>
      <c r="CR62" s="226">
        <f t="shared" si="54"/>
        <v>5.2902630859330557E-6</v>
      </c>
      <c r="CS62" s="226">
        <f t="shared" si="54"/>
        <v>5.2902350977657164E-6</v>
      </c>
      <c r="CT62" s="226">
        <f t="shared" si="54"/>
        <v>5.2902071097093994E-6</v>
      </c>
      <c r="CU62" s="226">
        <f t="shared" si="28"/>
        <v>2.9565107627638199E-6</v>
      </c>
      <c r="CV62" s="226">
        <f t="shared" ref="CV62:DF62" si="55">1-(1-$K10)^(CV$59/12)-(1-(1-$K10)^(CU$59/12))</f>
        <v>2.9565020218669247E-6</v>
      </c>
      <c r="CW62" s="226">
        <f t="shared" si="55"/>
        <v>2.9564932809700295E-6</v>
      </c>
      <c r="CX62" s="226">
        <f t="shared" si="55"/>
        <v>2.956484539962112E-6</v>
      </c>
      <c r="CY62" s="226">
        <f t="shared" si="55"/>
        <v>2.9564757991762391E-6</v>
      </c>
      <c r="CZ62" s="226">
        <f t="shared" si="55"/>
        <v>2.956467058279344E-6</v>
      </c>
      <c r="DA62" s="226">
        <f t="shared" si="55"/>
        <v>2.9564583174934711E-6</v>
      </c>
      <c r="DB62" s="226">
        <f t="shared" si="55"/>
        <v>2.9564495765965759E-6</v>
      </c>
      <c r="DC62" s="226">
        <f t="shared" si="55"/>
        <v>2.9564408359217254E-6</v>
      </c>
      <c r="DD62" s="226">
        <f t="shared" si="55"/>
        <v>2.9564320951358525E-6</v>
      </c>
      <c r="DE62" s="226">
        <f t="shared" si="55"/>
        <v>2.9564233544610019E-6</v>
      </c>
      <c r="DF62" s="226">
        <f t="shared" si="55"/>
        <v>2.956414613675129E-6</v>
      </c>
      <c r="DG62" s="226">
        <f t="shared" si="30"/>
        <v>1.5475036813095144E-6</v>
      </c>
      <c r="DH62" s="226">
        <f t="shared" ref="DH62:DR62" si="56">1-(1-$L10)^(DH$59/12)-(1-(1-$L10)^(DG$59/12))</f>
        <v>1.5475012865584503E-6</v>
      </c>
      <c r="DI62" s="226">
        <f t="shared" si="56"/>
        <v>1.5474988918073862E-6</v>
      </c>
      <c r="DJ62" s="226">
        <f t="shared" si="56"/>
        <v>1.5474964970563221E-6</v>
      </c>
      <c r="DK62" s="226">
        <f t="shared" si="56"/>
        <v>1.5474941021942357E-6</v>
      </c>
      <c r="DL62" s="226">
        <f t="shared" si="56"/>
        <v>1.5474917075541939E-6</v>
      </c>
      <c r="DM62" s="226">
        <f t="shared" si="56"/>
        <v>1.5474893128031297E-6</v>
      </c>
      <c r="DN62" s="226">
        <f t="shared" si="56"/>
        <v>1.5474869180520656E-6</v>
      </c>
      <c r="DO62" s="226">
        <f t="shared" si="56"/>
        <v>1.5474845233010015E-6</v>
      </c>
      <c r="DP62" s="226">
        <f t="shared" si="56"/>
        <v>1.5474821285499374E-6</v>
      </c>
      <c r="DQ62" s="226">
        <f t="shared" si="56"/>
        <v>1.5474797337988733E-6</v>
      </c>
      <c r="DR62" s="226">
        <f t="shared" si="56"/>
        <v>1.5474773390478092E-6</v>
      </c>
      <c r="DS62" s="253">
        <f t="shared" si="32"/>
        <v>8.622105680533565E-7</v>
      </c>
      <c r="DT62" s="253">
        <f t="shared" si="33"/>
        <v>8.6220982475904151E-7</v>
      </c>
      <c r="DU62" s="253">
        <f t="shared" ref="DU62:ED62" si="57">1-(1-$M10)^(DU$59/12)-(1-(1-$M10)^(DT$59/12))</f>
        <v>8.6220908124268192E-7</v>
      </c>
      <c r="DV62" s="253">
        <f t="shared" si="57"/>
        <v>8.6220833794836693E-7</v>
      </c>
      <c r="DW62" s="253">
        <f t="shared" si="57"/>
        <v>8.6220759443200734E-7</v>
      </c>
      <c r="DX62" s="253">
        <f t="shared" si="57"/>
        <v>8.6220685102667005E-7</v>
      </c>
      <c r="DY62" s="253">
        <f t="shared" si="57"/>
        <v>8.6220610773235506E-7</v>
      </c>
      <c r="DZ62" s="253">
        <f t="shared" si="57"/>
        <v>8.6220536421599547E-7</v>
      </c>
      <c r="EA62" s="253">
        <f t="shared" si="57"/>
        <v>8.6220462081065818E-7</v>
      </c>
      <c r="EB62" s="253">
        <f t="shared" si="57"/>
        <v>8.622038775163432E-7</v>
      </c>
      <c r="EC62" s="253">
        <f t="shared" si="57"/>
        <v>8.6220313399998361E-7</v>
      </c>
      <c r="ED62" s="253">
        <f t="shared" si="57"/>
        <v>8.6220239070566862E-7</v>
      </c>
      <c r="EE62" s="253">
        <f t="shared" si="35"/>
        <v>4.8363825566610785E-7</v>
      </c>
      <c r="EF62" s="253">
        <f t="shared" si="36"/>
        <v>4.8363802174211656E-7</v>
      </c>
      <c r="EG62" s="253">
        <f t="shared" ref="EG62:EP62" si="58">1-(1-$N10)^(EG$59/12)-(1-(1-$N10)^(EF$59/12))</f>
        <v>4.8363778792914758E-7</v>
      </c>
      <c r="EH62" s="253">
        <f t="shared" si="58"/>
        <v>4.8363755389413399E-7</v>
      </c>
      <c r="EI62" s="253">
        <f t="shared" si="58"/>
        <v>4.83637320081165E-7</v>
      </c>
      <c r="EJ62" s="253">
        <f t="shared" si="58"/>
        <v>4.8363708604615141E-7</v>
      </c>
      <c r="EK62" s="253">
        <f t="shared" si="58"/>
        <v>4.8363685223318242E-7</v>
      </c>
      <c r="EL62" s="253">
        <f t="shared" si="58"/>
        <v>4.8363661842021344E-7</v>
      </c>
      <c r="EM62" s="253">
        <f t="shared" si="58"/>
        <v>4.8363638438519985E-7</v>
      </c>
      <c r="EN62" s="253">
        <f t="shared" si="58"/>
        <v>4.8363615046120856E-7</v>
      </c>
      <c r="EO62" s="253">
        <f t="shared" si="58"/>
        <v>4.8363591664823957E-7</v>
      </c>
      <c r="EP62" s="253">
        <f t="shared" si="58"/>
        <v>4.8363568272424828E-7</v>
      </c>
      <c r="EQ62" s="253">
        <f t="shared" si="38"/>
        <v>2.7282518944016232E-7</v>
      </c>
      <c r="ER62" s="253">
        <f t="shared" si="39"/>
        <v>2.7282511494419737E-7</v>
      </c>
      <c r="ES62" s="253">
        <f t="shared" ref="ES62:FB62" si="59">1-(1-$O10)^(ES$59/12)-(1-(1-$O10)^(ER$59/12))</f>
        <v>2.7282504055925472E-7</v>
      </c>
      <c r="ET62" s="253">
        <f t="shared" si="59"/>
        <v>2.7282496617431207E-7</v>
      </c>
      <c r="EU62" s="253">
        <f t="shared" si="59"/>
        <v>2.7282489167834711E-7</v>
      </c>
      <c r="EV62" s="253">
        <f t="shared" si="59"/>
        <v>2.7282481729340446E-7</v>
      </c>
      <c r="EW62" s="253">
        <f t="shared" si="59"/>
        <v>2.7282474279743951E-7</v>
      </c>
      <c r="EX62" s="253">
        <f t="shared" si="59"/>
        <v>2.7282466841249686E-7</v>
      </c>
      <c r="EY62" s="253">
        <f t="shared" si="59"/>
        <v>2.7282459391653191E-7</v>
      </c>
      <c r="EZ62" s="253">
        <f t="shared" si="59"/>
        <v>2.7282451953158926E-7</v>
      </c>
      <c r="FA62" s="253">
        <f t="shared" si="59"/>
        <v>2.7282444514664661E-7</v>
      </c>
      <c r="FB62" s="253">
        <f t="shared" si="59"/>
        <v>2.7282437065068166E-7</v>
      </c>
      <c r="FC62" s="253">
        <f t="shared" si="41"/>
        <v>1.5464654046226656E-7</v>
      </c>
      <c r="FD62" s="253">
        <f t="shared" si="42"/>
        <v>1.5464651659247153E-7</v>
      </c>
      <c r="FE62" s="253">
        <f t="shared" ref="FE62:FN62" si="60">1-(1-$P10)^(FE$59/12)-(1-(1-$P10)^(FD$59/12))</f>
        <v>1.546464927226765E-7</v>
      </c>
      <c r="FF62" s="253">
        <f t="shared" si="60"/>
        <v>1.5464646874185917E-7</v>
      </c>
      <c r="FG62" s="253">
        <f t="shared" si="60"/>
        <v>1.5464644487206414E-7</v>
      </c>
      <c r="FH62" s="253">
        <f t="shared" si="60"/>
        <v>1.5464642089124681E-7</v>
      </c>
      <c r="FI62" s="253">
        <f t="shared" si="60"/>
        <v>1.5464639702145178E-7</v>
      </c>
      <c r="FJ62" s="253">
        <f t="shared" si="60"/>
        <v>1.5464637315165675E-7</v>
      </c>
      <c r="FK62" s="253">
        <f t="shared" si="60"/>
        <v>1.5464634917083941E-7</v>
      </c>
      <c r="FL62" s="253">
        <f t="shared" si="60"/>
        <v>1.5464632530104439E-7</v>
      </c>
      <c r="FM62" s="253">
        <f t="shared" si="60"/>
        <v>1.5464630132022705E-7</v>
      </c>
      <c r="FN62" s="253">
        <f t="shared" si="60"/>
        <v>1.5464627745043202E-7</v>
      </c>
      <c r="FO62" s="253">
        <f t="shared" si="44"/>
        <v>8.8023553779237318E-8</v>
      </c>
      <c r="FP62" s="253">
        <f t="shared" si="45"/>
        <v>8.8023545896653843E-8</v>
      </c>
      <c r="FQ62" s="253">
        <f t="shared" ref="FQ62:FZ62" si="61">1-(1-$Q10)^(FQ$59/12)-(1-(1-$Q10)^(FP$59/12))</f>
        <v>8.8023538236114973E-8</v>
      </c>
      <c r="FR62" s="253">
        <f t="shared" si="61"/>
        <v>8.8023530575576103E-8</v>
      </c>
      <c r="FS62" s="253">
        <f t="shared" si="61"/>
        <v>8.8023522692992628E-8</v>
      </c>
      <c r="FT62" s="253">
        <f t="shared" si="61"/>
        <v>8.8023515032453759E-8</v>
      </c>
      <c r="FU62" s="253">
        <f t="shared" si="61"/>
        <v>8.8023507260892586E-8</v>
      </c>
      <c r="FV62" s="253">
        <f t="shared" si="61"/>
        <v>8.8023499489331414E-8</v>
      </c>
      <c r="FW62" s="253">
        <f t="shared" si="61"/>
        <v>8.8023491717770241E-8</v>
      </c>
      <c r="FX62" s="253">
        <f t="shared" si="61"/>
        <v>8.8023483946209069E-8</v>
      </c>
      <c r="FY62" s="253">
        <f t="shared" si="61"/>
        <v>8.8023476285670199E-8</v>
      </c>
      <c r="FZ62" s="253">
        <f t="shared" si="61"/>
        <v>8.8023468514109027E-8</v>
      </c>
    </row>
    <row r="63" spans="2:182" outlineLevel="1" x14ac:dyDescent="0.2">
      <c r="B63" s="225" t="s">
        <v>203</v>
      </c>
      <c r="C63" s="252">
        <f t="shared" si="12"/>
        <v>3.9488226459580833E-3</v>
      </c>
      <c r="D63" s="252">
        <f t="shared" ref="D63:N63" si="62">1-(1-$C11)^(D$60/12)-(1-(1-$C11)^(C$60/12))</f>
        <v>3.9332294456688732E-3</v>
      </c>
      <c r="E63" s="252">
        <f t="shared" si="62"/>
        <v>3.9176978201620472E-3</v>
      </c>
      <c r="F63" s="252">
        <f t="shared" si="62"/>
        <v>3.9022275262897699E-3</v>
      </c>
      <c r="G63" s="252">
        <f t="shared" si="62"/>
        <v>3.8868183218642161E-3</v>
      </c>
      <c r="H63" s="252">
        <f t="shared" si="62"/>
        <v>3.8714699656541285E-3</v>
      </c>
      <c r="I63" s="252">
        <f t="shared" si="62"/>
        <v>3.8561822173807103E-3</v>
      </c>
      <c r="J63" s="252">
        <f t="shared" si="62"/>
        <v>3.8409548377137392E-3</v>
      </c>
      <c r="K63" s="252">
        <f t="shared" si="62"/>
        <v>3.8257875882684589E-3</v>
      </c>
      <c r="L63" s="252">
        <f t="shared" si="62"/>
        <v>3.8106802316012489E-3</v>
      </c>
      <c r="M63" s="252">
        <f t="shared" si="62"/>
        <v>3.7956325312061834E-3</v>
      </c>
      <c r="N63" s="252">
        <f t="shared" si="62"/>
        <v>3.7806442515112559E-3</v>
      </c>
      <c r="O63" s="252">
        <f t="shared" si="14"/>
        <v>1.5318569713381747E-3</v>
      </c>
      <c r="P63" s="226">
        <f t="shared" ref="P63:Z63" si="63">1-(1-$D11)^(P$59/12)-(1-(1-$D11)^(O$59/12))</f>
        <v>1.5295103855575976E-3</v>
      </c>
      <c r="Q63" s="226">
        <f t="shared" si="63"/>
        <v>1.5271673944107222E-3</v>
      </c>
      <c r="R63" s="226">
        <f t="shared" si="63"/>
        <v>1.5248279923911756E-3</v>
      </c>
      <c r="S63" s="226">
        <f t="shared" si="63"/>
        <v>1.5224921740009112E-3</v>
      </c>
      <c r="T63" s="226">
        <f t="shared" si="63"/>
        <v>1.5201599337504312E-3</v>
      </c>
      <c r="U63" s="226">
        <f t="shared" si="63"/>
        <v>1.5178312661583426E-3</v>
      </c>
      <c r="V63" s="226">
        <f t="shared" si="63"/>
        <v>1.515506165751912E-3</v>
      </c>
      <c r="W63" s="226">
        <f t="shared" si="63"/>
        <v>1.5131846270668436E-3</v>
      </c>
      <c r="X63" s="226">
        <f t="shared" si="63"/>
        <v>1.5108666446469465E-3</v>
      </c>
      <c r="Y63" s="226">
        <f t="shared" si="63"/>
        <v>1.5085522130445783E-3</v>
      </c>
      <c r="Z63" s="226">
        <f t="shared" si="63"/>
        <v>1.5062413268204233E-3</v>
      </c>
      <c r="AA63" s="226">
        <f t="shared" si="16"/>
        <v>6.267020235082299E-4</v>
      </c>
      <c r="AB63" s="226">
        <f t="shared" ref="AB63:AL63" si="64">1-(1-$E11)^(AB$59/12)-(1-(1-$E11)^(AA$59/12))</f>
        <v>6.2630926808204812E-4</v>
      </c>
      <c r="AC63" s="226">
        <f t="shared" si="64"/>
        <v>6.259167587963077E-4</v>
      </c>
      <c r="AD63" s="226">
        <f t="shared" si="64"/>
        <v>6.2552449549702072E-4</v>
      </c>
      <c r="AE63" s="226">
        <f t="shared" si="64"/>
        <v>6.2513247802997718E-4</v>
      </c>
      <c r="AF63" s="226">
        <f t="shared" si="64"/>
        <v>6.2474070624096711E-4</v>
      </c>
      <c r="AG63" s="226">
        <f t="shared" si="64"/>
        <v>6.2434917997633566E-4</v>
      </c>
      <c r="AH63" s="226">
        <f t="shared" si="64"/>
        <v>6.239578990817618E-4</v>
      </c>
      <c r="AI63" s="226">
        <f t="shared" si="64"/>
        <v>6.2356686340381273E-4</v>
      </c>
      <c r="AJ63" s="226">
        <f t="shared" si="64"/>
        <v>6.2317607278872256E-4</v>
      </c>
      <c r="AK63" s="226">
        <f t="shared" si="64"/>
        <v>6.2278552708294743E-4</v>
      </c>
      <c r="AL63" s="226">
        <f t="shared" si="64"/>
        <v>6.2239522613294351E-4</v>
      </c>
      <c r="AM63" s="226">
        <f t="shared" si="18"/>
        <v>2.8971750439166222E-4</v>
      </c>
      <c r="AN63" s="226">
        <f t="shared" ref="AN63:AX63" si="65">1-(1-$F11)^(AN$59/12)-(1-(1-$F11)^(AM$59/12))</f>
        <v>2.8963356815936425E-4</v>
      </c>
      <c r="AO63" s="226">
        <f t="shared" si="65"/>
        <v>2.8954965624472528E-4</v>
      </c>
      <c r="AP63" s="226">
        <f t="shared" si="65"/>
        <v>2.8946576864097295E-4</v>
      </c>
      <c r="AQ63" s="226">
        <f t="shared" si="65"/>
        <v>2.8938190534089081E-4</v>
      </c>
      <c r="AR63" s="226">
        <f t="shared" si="65"/>
        <v>2.8929806633748445E-4</v>
      </c>
      <c r="AS63" s="226">
        <f t="shared" si="65"/>
        <v>2.8921425162353742E-4</v>
      </c>
      <c r="AT63" s="226">
        <f t="shared" si="65"/>
        <v>2.8913046119249941E-4</v>
      </c>
      <c r="AU63" s="226">
        <f t="shared" si="65"/>
        <v>2.8904669503670988E-4</v>
      </c>
      <c r="AV63" s="226">
        <f t="shared" si="65"/>
        <v>2.8896295314961851E-4</v>
      </c>
      <c r="AW63" s="226">
        <f t="shared" si="65"/>
        <v>2.8887923552400885E-4</v>
      </c>
      <c r="AX63" s="226">
        <f t="shared" si="65"/>
        <v>2.8879554215277548E-4</v>
      </c>
      <c r="AY63" s="226">
        <f t="shared" si="20"/>
        <v>1.4241055463048991E-4</v>
      </c>
      <c r="AZ63" s="226">
        <f t="shared" ref="AZ63:BJ63" si="66">1-(1-$G11)^(AZ$59/12)-(1-(1-$G11)^(AY$59/12))</f>
        <v>1.423902738645344E-4</v>
      </c>
      <c r="BA63" s="226">
        <f t="shared" si="66"/>
        <v>1.4236999598660205E-4</v>
      </c>
      <c r="BB63" s="226">
        <f t="shared" si="66"/>
        <v>1.4234972099647081E-4</v>
      </c>
      <c r="BC63" s="226">
        <f t="shared" si="66"/>
        <v>1.4232944889380761E-4</v>
      </c>
      <c r="BD63" s="226">
        <f t="shared" si="66"/>
        <v>1.4230917967805734E-4</v>
      </c>
      <c r="BE63" s="226">
        <f t="shared" si="66"/>
        <v>1.4228891334877591E-4</v>
      </c>
      <c r="BF63" s="226">
        <f t="shared" si="66"/>
        <v>1.4226864990574128E-4</v>
      </c>
      <c r="BG63" s="226">
        <f t="shared" si="66"/>
        <v>1.4224838934850936E-4</v>
      </c>
      <c r="BH63" s="226">
        <f t="shared" si="66"/>
        <v>1.4222813167630299E-4</v>
      </c>
      <c r="BI63" s="226">
        <f t="shared" si="66"/>
        <v>1.4220787688934422E-4</v>
      </c>
      <c r="BJ63" s="226">
        <f t="shared" si="66"/>
        <v>1.4218762498663384E-4</v>
      </c>
      <c r="BK63" s="226">
        <f t="shared" si="22"/>
        <v>7.4958384730150485E-5</v>
      </c>
      <c r="BL63" s="226">
        <f t="shared" ref="BL63:BV63" si="67">1-(1-$H11)^(BL$59/12)-(1-(1-$H11)^(BK$59/12))</f>
        <v>7.4952765970803803E-5</v>
      </c>
      <c r="BM63" s="226">
        <f t="shared" si="67"/>
        <v>7.4947147632453692E-5</v>
      </c>
      <c r="BN63" s="226">
        <f t="shared" si="67"/>
        <v>7.4941529715433219E-5</v>
      </c>
      <c r="BO63" s="226">
        <f t="shared" si="67"/>
        <v>7.4935912219298295E-5</v>
      </c>
      <c r="BP63" s="226">
        <f t="shared" si="67"/>
        <v>7.4930295144381986E-5</v>
      </c>
      <c r="BQ63" s="226">
        <f t="shared" si="67"/>
        <v>7.4924678490573271E-5</v>
      </c>
      <c r="BR63" s="226">
        <f t="shared" si="67"/>
        <v>7.4919062257650104E-5</v>
      </c>
      <c r="BS63" s="226">
        <f t="shared" si="67"/>
        <v>7.4913446445723508E-5</v>
      </c>
      <c r="BT63" s="226">
        <f t="shared" si="67"/>
        <v>7.4907831054793483E-5</v>
      </c>
      <c r="BU63" s="226">
        <f t="shared" si="67"/>
        <v>7.4902216084749007E-5</v>
      </c>
      <c r="BV63" s="226">
        <f t="shared" si="67"/>
        <v>7.4896601535701102E-5</v>
      </c>
      <c r="BW63" s="226">
        <f t="shared" si="24"/>
        <v>3.8673168142100423E-5</v>
      </c>
      <c r="BX63" s="226">
        <f t="shared" ref="BX63:CH63" si="68">1-(1-$I11)^(BX$59/12)-(1-(1-$I11)^(BW$59/12))</f>
        <v>3.8671672528245438E-5</v>
      </c>
      <c r="BY63" s="226">
        <f t="shared" si="68"/>
        <v>3.8670176972011028E-5</v>
      </c>
      <c r="BZ63" s="226">
        <f t="shared" si="68"/>
        <v>3.8668681473841282E-5</v>
      </c>
      <c r="CA63" s="226">
        <f t="shared" si="68"/>
        <v>3.8667186033403134E-5</v>
      </c>
      <c r="CB63" s="226">
        <f t="shared" si="68"/>
        <v>3.8665690650918627E-5</v>
      </c>
      <c r="CC63" s="226">
        <f t="shared" si="68"/>
        <v>3.8664195326054696E-5</v>
      </c>
      <c r="CD63" s="226">
        <f t="shared" si="68"/>
        <v>3.8662700059144406E-5</v>
      </c>
      <c r="CE63" s="226">
        <f t="shared" si="68"/>
        <v>3.8661204849965713E-5</v>
      </c>
      <c r="CF63" s="226">
        <f t="shared" si="68"/>
        <v>3.8659709698851685E-5</v>
      </c>
      <c r="CG63" s="226">
        <f t="shared" si="68"/>
        <v>3.865821460524721E-5</v>
      </c>
      <c r="CH63" s="226">
        <f t="shared" si="68"/>
        <v>3.8656719569707398E-5</v>
      </c>
      <c r="CI63" s="226">
        <f t="shared" si="26"/>
        <v>2.1163907523713554E-5</v>
      </c>
      <c r="CJ63" s="226">
        <f t="shared" ref="CJ63:CT63" si="69">1-(1-$J11)^(CJ$59/12)-(1-(1-$J11)^(CI$59/12))</f>
        <v>2.1163459612671964E-5</v>
      </c>
      <c r="CK63" s="226">
        <f t="shared" si="69"/>
        <v>2.1163011711178292E-5</v>
      </c>
      <c r="CL63" s="226">
        <f t="shared" si="69"/>
        <v>2.1162563819232538E-5</v>
      </c>
      <c r="CM63" s="226">
        <f t="shared" si="69"/>
        <v>2.1162115936612658E-5</v>
      </c>
      <c r="CN63" s="226">
        <f t="shared" si="69"/>
        <v>2.1161668063540695E-5</v>
      </c>
      <c r="CO63" s="226">
        <f t="shared" si="69"/>
        <v>2.116122020001665E-5</v>
      </c>
      <c r="CP63" s="226">
        <f t="shared" si="69"/>
        <v>2.1160772345818479E-5</v>
      </c>
      <c r="CQ63" s="226">
        <f t="shared" si="69"/>
        <v>2.1160324501279248E-5</v>
      </c>
      <c r="CR63" s="226">
        <f t="shared" si="69"/>
        <v>2.1159876666065891E-5</v>
      </c>
      <c r="CS63" s="226">
        <f t="shared" si="69"/>
        <v>2.1159428840511474E-5</v>
      </c>
      <c r="CT63" s="226">
        <f t="shared" si="69"/>
        <v>2.1158981024171908E-5</v>
      </c>
      <c r="CU63" s="226">
        <f t="shared" si="28"/>
        <v>1.1826620000987553E-5</v>
      </c>
      <c r="CV63" s="226">
        <f t="shared" ref="CV63:DF63" si="70">1-(1-$K11)^(CV$59/12)-(1-(1-$K11)^(CU$59/12))</f>
        <v>1.1826480131982287E-5</v>
      </c>
      <c r="CW63" s="226">
        <f t="shared" si="70"/>
        <v>1.1826340264642354E-5</v>
      </c>
      <c r="CX63" s="226">
        <f t="shared" si="70"/>
        <v>1.1826200399078779E-5</v>
      </c>
      <c r="CY63" s="226">
        <f t="shared" si="70"/>
        <v>1.1826060535180538E-5</v>
      </c>
      <c r="CZ63" s="226">
        <f t="shared" si="70"/>
        <v>1.1825920672725587E-5</v>
      </c>
      <c r="DA63" s="226">
        <f t="shared" si="70"/>
        <v>1.1825780812158015E-5</v>
      </c>
      <c r="DB63" s="226">
        <f t="shared" si="70"/>
        <v>1.1825640953033734E-5</v>
      </c>
      <c r="DC63" s="226">
        <f t="shared" si="70"/>
        <v>1.1825501095796831E-5</v>
      </c>
      <c r="DD63" s="226">
        <f t="shared" si="70"/>
        <v>1.1825361240003218E-5</v>
      </c>
      <c r="DE63" s="226">
        <f t="shared" si="70"/>
        <v>1.1825221385985962E-5</v>
      </c>
      <c r="DF63" s="226">
        <f t="shared" si="70"/>
        <v>1.1825081533523019E-5</v>
      </c>
      <c r="DG63" s="226">
        <f t="shared" si="30"/>
        <v>6.1901727865798506E-6</v>
      </c>
      <c r="DH63" s="226">
        <f t="shared" ref="DH63:DR63" si="71">1-(1-$L11)^(DH$59/12)-(1-(1-$L11)^(DG$59/12))</f>
        <v>6.190134468453401E-6</v>
      </c>
      <c r="DI63" s="226">
        <f t="shared" si="71"/>
        <v>6.1900961504379737E-6</v>
      </c>
      <c r="DJ63" s="226">
        <f t="shared" si="71"/>
        <v>6.1900578325335687E-6</v>
      </c>
      <c r="DK63" s="226">
        <f t="shared" si="71"/>
        <v>6.1900195151842752E-6</v>
      </c>
      <c r="DL63" s="226">
        <f t="shared" si="71"/>
        <v>6.1899811977239594E-6</v>
      </c>
      <c r="DM63" s="226">
        <f t="shared" si="71"/>
        <v>6.1899428808187551E-6</v>
      </c>
      <c r="DN63" s="226">
        <f t="shared" si="71"/>
        <v>6.1899045639135508E-6</v>
      </c>
      <c r="DO63" s="226">
        <f t="shared" si="71"/>
        <v>6.1898662473414134E-6</v>
      </c>
      <c r="DP63" s="226">
        <f t="shared" si="71"/>
        <v>6.189827931102343E-6</v>
      </c>
      <c r="DQ63" s="226">
        <f t="shared" si="71"/>
        <v>6.1897896148632725E-6</v>
      </c>
      <c r="DR63" s="226">
        <f t="shared" si="71"/>
        <v>6.1897512990682912E-6</v>
      </c>
      <c r="DS63" s="253">
        <f t="shared" si="32"/>
        <v>3.448891338408977E-6</v>
      </c>
      <c r="DT63" s="253">
        <f t="shared" si="33"/>
        <v>3.4488794435905135E-6</v>
      </c>
      <c r="DU63" s="253">
        <f t="shared" ref="DU63:ED63" si="72">1-(1-$M11)^(DU$59/12)-(1-(1-$M11)^(DT$59/12))</f>
        <v>3.4488675487720499E-6</v>
      </c>
      <c r="DV63" s="253">
        <f t="shared" si="72"/>
        <v>3.4488556539535864E-6</v>
      </c>
      <c r="DW63" s="253">
        <f t="shared" si="72"/>
        <v>3.4488437592461452E-6</v>
      </c>
      <c r="DX63" s="253">
        <f t="shared" si="72"/>
        <v>3.4488318645387039E-6</v>
      </c>
      <c r="DY63" s="253">
        <f t="shared" si="72"/>
        <v>3.448819969942285E-6</v>
      </c>
      <c r="DZ63" s="253">
        <f t="shared" si="72"/>
        <v>3.4488080753458661E-6</v>
      </c>
      <c r="EA63" s="253">
        <f t="shared" si="72"/>
        <v>3.4487961807494472E-6</v>
      </c>
      <c r="EB63" s="253">
        <f t="shared" si="72"/>
        <v>3.4487842861530282E-6</v>
      </c>
      <c r="EC63" s="253">
        <f t="shared" si="72"/>
        <v>3.4487723917786539E-6</v>
      </c>
      <c r="ED63" s="253">
        <f t="shared" si="72"/>
        <v>3.4487604972932573E-6</v>
      </c>
      <c r="EE63" s="253">
        <f t="shared" si="35"/>
        <v>1.9345684606486557E-6</v>
      </c>
      <c r="EF63" s="253">
        <f t="shared" si="36"/>
        <v>1.9345647180868397E-6</v>
      </c>
      <c r="EG63" s="253">
        <f t="shared" ref="EG63:EP63" si="73">1-(1-$N11)^(EG$59/12)-(1-(1-$N11)^(EF$59/12))</f>
        <v>1.934560975636046E-6</v>
      </c>
      <c r="EH63" s="253">
        <f t="shared" si="73"/>
        <v>1.9345572329632077E-6</v>
      </c>
      <c r="EI63" s="253">
        <f t="shared" si="73"/>
        <v>1.934553490512414E-6</v>
      </c>
      <c r="EJ63" s="253">
        <f t="shared" si="73"/>
        <v>1.934549747950598E-6</v>
      </c>
      <c r="EK63" s="253">
        <f t="shared" si="73"/>
        <v>1.9345460054998043E-6</v>
      </c>
      <c r="EL63" s="253">
        <f t="shared" si="73"/>
        <v>1.934542262826966E-6</v>
      </c>
      <c r="EM63" s="253">
        <f t="shared" si="73"/>
        <v>1.9345385204871945E-6</v>
      </c>
      <c r="EN63" s="253">
        <f t="shared" si="73"/>
        <v>1.9345347779253785E-6</v>
      </c>
      <c r="EO63" s="253">
        <f t="shared" si="73"/>
        <v>1.9345310354745848E-6</v>
      </c>
      <c r="EP63" s="253">
        <f t="shared" si="73"/>
        <v>1.9345272929127688E-6</v>
      </c>
      <c r="EQ63" s="253">
        <f t="shared" si="38"/>
        <v>1.0913056703865109E-6</v>
      </c>
      <c r="ER63" s="253">
        <f t="shared" si="39"/>
        <v>1.0913044794502724E-6</v>
      </c>
      <c r="ES63" s="253">
        <f t="shared" ref="ES63:FB63" si="74">1-(1-$O11)^(ES$59/12)-(1-(1-$O11)^(ER$59/12))</f>
        <v>1.0913032885140339E-6</v>
      </c>
      <c r="ET63" s="253">
        <f t="shared" si="74"/>
        <v>1.0913020974667731E-6</v>
      </c>
      <c r="EU63" s="253">
        <f t="shared" si="74"/>
        <v>1.0913009066415569E-6</v>
      </c>
      <c r="EV63" s="253">
        <f t="shared" si="74"/>
        <v>1.0912997155942961E-6</v>
      </c>
      <c r="EW63" s="253">
        <f t="shared" si="74"/>
        <v>1.0912985247690798E-6</v>
      </c>
      <c r="EX63" s="253">
        <f t="shared" si="74"/>
        <v>1.091297333721819E-6</v>
      </c>
      <c r="EY63" s="253">
        <f t="shared" si="74"/>
        <v>1.0912961428966028E-6</v>
      </c>
      <c r="EZ63" s="253">
        <f t="shared" si="74"/>
        <v>1.091294951849342E-6</v>
      </c>
      <c r="FA63" s="253">
        <f t="shared" si="74"/>
        <v>1.0912937610241258E-6</v>
      </c>
      <c r="FB63" s="253">
        <f t="shared" si="74"/>
        <v>1.091292569976865E-6</v>
      </c>
      <c r="FC63" s="253">
        <f t="shared" si="41"/>
        <v>6.1858774047518494E-7</v>
      </c>
      <c r="FD63" s="253">
        <f t="shared" si="42"/>
        <v>6.1858735778130836E-7</v>
      </c>
      <c r="FE63" s="253">
        <f t="shared" ref="FE63:FN63" si="75">1-(1-$P11)^(FE$59/12)-(1-(1-$P11)^(FD$59/12))</f>
        <v>6.1858697519845407E-7</v>
      </c>
      <c r="FF63" s="253">
        <f t="shared" si="75"/>
        <v>6.1858659250457748E-7</v>
      </c>
      <c r="FG63" s="253">
        <f t="shared" si="75"/>
        <v>6.185862099217232E-7</v>
      </c>
      <c r="FH63" s="253">
        <f t="shared" si="75"/>
        <v>6.1858582722784661E-7</v>
      </c>
      <c r="FI63" s="253">
        <f t="shared" si="75"/>
        <v>6.1858544453397002E-7</v>
      </c>
      <c r="FJ63" s="253">
        <f t="shared" si="75"/>
        <v>6.1858506195111573E-7</v>
      </c>
      <c r="FK63" s="253">
        <f t="shared" si="75"/>
        <v>6.1858467925723915E-7</v>
      </c>
      <c r="FL63" s="253">
        <f t="shared" si="75"/>
        <v>6.1858429667438486E-7</v>
      </c>
      <c r="FM63" s="253">
        <f t="shared" si="75"/>
        <v>6.1858391398050827E-7</v>
      </c>
      <c r="FN63" s="253">
        <f t="shared" si="75"/>
        <v>6.1858353128663168E-7</v>
      </c>
      <c r="FO63" s="253">
        <f t="shared" si="44"/>
        <v>3.5209472626362981E-7</v>
      </c>
      <c r="FP63" s="253">
        <f t="shared" si="45"/>
        <v>3.5209460236274026E-7</v>
      </c>
      <c r="FQ63" s="253">
        <f t="shared" ref="FQ63:FZ63" si="76">1-(1-$Q11)^(FQ$59/12)-(1-(1-$Q11)^(FP$59/12))</f>
        <v>3.5209447835082841E-7</v>
      </c>
      <c r="FR63" s="253">
        <f t="shared" si="76"/>
        <v>3.5209435433891656E-7</v>
      </c>
      <c r="FS63" s="253">
        <f t="shared" si="76"/>
        <v>3.5209423043802701E-7</v>
      </c>
      <c r="FT63" s="253">
        <f t="shared" si="76"/>
        <v>3.5209410642611516E-7</v>
      </c>
      <c r="FU63" s="253">
        <f t="shared" si="76"/>
        <v>3.5209398252522561E-7</v>
      </c>
      <c r="FV63" s="253">
        <f t="shared" si="76"/>
        <v>3.5209385851331376E-7</v>
      </c>
      <c r="FW63" s="253">
        <f t="shared" si="76"/>
        <v>3.5209373450140191E-7</v>
      </c>
      <c r="FX63" s="253">
        <f t="shared" si="76"/>
        <v>3.5209361060051236E-7</v>
      </c>
      <c r="FY63" s="253">
        <f t="shared" si="76"/>
        <v>3.5209348658860051E-7</v>
      </c>
      <c r="FZ63" s="253">
        <f t="shared" si="76"/>
        <v>3.5209336257668866E-7</v>
      </c>
    </row>
    <row r="64" spans="2:182" outlineLevel="1" x14ac:dyDescent="0.2">
      <c r="B64" s="225" t="s">
        <v>149</v>
      </c>
      <c r="C64" s="252">
        <f t="shared" si="12"/>
        <v>3.9488226459580833E-3</v>
      </c>
      <c r="D64" s="252">
        <f t="shared" ref="D64:N64" si="77">1-(1-$C12)^(D$60/12)-(1-(1-$C12)^(C$60/12))</f>
        <v>3.9332294456688732E-3</v>
      </c>
      <c r="E64" s="252">
        <f t="shared" si="77"/>
        <v>3.9176978201620472E-3</v>
      </c>
      <c r="F64" s="252">
        <f t="shared" si="77"/>
        <v>3.9022275262897699E-3</v>
      </c>
      <c r="G64" s="252">
        <f t="shared" si="77"/>
        <v>3.8868183218642161E-3</v>
      </c>
      <c r="H64" s="252">
        <f t="shared" si="77"/>
        <v>3.8714699656541285E-3</v>
      </c>
      <c r="I64" s="252">
        <f t="shared" si="77"/>
        <v>3.8561822173807103E-3</v>
      </c>
      <c r="J64" s="252">
        <f t="shared" si="77"/>
        <v>3.8409548377137392E-3</v>
      </c>
      <c r="K64" s="252">
        <f t="shared" si="77"/>
        <v>3.8257875882684589E-3</v>
      </c>
      <c r="L64" s="252">
        <f t="shared" si="77"/>
        <v>3.8106802316012489E-3</v>
      </c>
      <c r="M64" s="252">
        <f t="shared" si="77"/>
        <v>3.7956325312061834E-3</v>
      </c>
      <c r="N64" s="252">
        <f t="shared" si="77"/>
        <v>3.7806442515112559E-3</v>
      </c>
      <c r="O64" s="252">
        <f t="shared" si="14"/>
        <v>1.5318569713381747E-3</v>
      </c>
      <c r="P64" s="226">
        <f t="shared" ref="P64:Z64" si="78">1-(1-$D12)^(P$59/12)-(1-(1-$D12)^(O$59/12))</f>
        <v>1.5295103855575976E-3</v>
      </c>
      <c r="Q64" s="226">
        <f t="shared" si="78"/>
        <v>1.5271673944107222E-3</v>
      </c>
      <c r="R64" s="226">
        <f t="shared" si="78"/>
        <v>1.5248279923911756E-3</v>
      </c>
      <c r="S64" s="226">
        <f t="shared" si="78"/>
        <v>1.5224921740009112E-3</v>
      </c>
      <c r="T64" s="226">
        <f t="shared" si="78"/>
        <v>1.5201599337504312E-3</v>
      </c>
      <c r="U64" s="226">
        <f t="shared" si="78"/>
        <v>1.5178312661583426E-3</v>
      </c>
      <c r="V64" s="226">
        <f t="shared" si="78"/>
        <v>1.515506165751912E-3</v>
      </c>
      <c r="W64" s="226">
        <f t="shared" si="78"/>
        <v>1.5131846270668436E-3</v>
      </c>
      <c r="X64" s="226">
        <f t="shared" si="78"/>
        <v>1.5108666446469465E-3</v>
      </c>
      <c r="Y64" s="226">
        <f t="shared" si="78"/>
        <v>1.5085522130445783E-3</v>
      </c>
      <c r="Z64" s="226">
        <f t="shared" si="78"/>
        <v>1.5062413268204233E-3</v>
      </c>
      <c r="AA64" s="226">
        <f t="shared" si="16"/>
        <v>6.267020235082299E-4</v>
      </c>
      <c r="AB64" s="226">
        <f t="shared" ref="AB64:AL64" si="79">1-(1-$E12)^(AB$59/12)-(1-(1-$E12)^(AA$59/12))</f>
        <v>6.2630926808204812E-4</v>
      </c>
      <c r="AC64" s="226">
        <f t="shared" si="79"/>
        <v>6.259167587963077E-4</v>
      </c>
      <c r="AD64" s="226">
        <f t="shared" si="79"/>
        <v>6.2552449549702072E-4</v>
      </c>
      <c r="AE64" s="226">
        <f t="shared" si="79"/>
        <v>6.2513247802997718E-4</v>
      </c>
      <c r="AF64" s="226">
        <f t="shared" si="79"/>
        <v>6.2474070624096711E-4</v>
      </c>
      <c r="AG64" s="226">
        <f t="shared" si="79"/>
        <v>6.2434917997633566E-4</v>
      </c>
      <c r="AH64" s="226">
        <f t="shared" si="79"/>
        <v>6.239578990817618E-4</v>
      </c>
      <c r="AI64" s="226">
        <f t="shared" si="79"/>
        <v>6.2356686340381273E-4</v>
      </c>
      <c r="AJ64" s="226">
        <f t="shared" si="79"/>
        <v>6.2317607278872256E-4</v>
      </c>
      <c r="AK64" s="226">
        <f t="shared" si="79"/>
        <v>6.2278552708294743E-4</v>
      </c>
      <c r="AL64" s="226">
        <f t="shared" si="79"/>
        <v>6.2239522613294351E-4</v>
      </c>
      <c r="AM64" s="226">
        <f t="shared" si="18"/>
        <v>2.8971750439166222E-4</v>
      </c>
      <c r="AN64" s="226">
        <f t="shared" ref="AN64:AX64" si="80">1-(1-$F12)^(AN$59/12)-(1-(1-$F12)^(AM$59/12))</f>
        <v>2.8963356815936425E-4</v>
      </c>
      <c r="AO64" s="226">
        <f t="shared" si="80"/>
        <v>2.8954965624472528E-4</v>
      </c>
      <c r="AP64" s="226">
        <f t="shared" si="80"/>
        <v>2.8946576864097295E-4</v>
      </c>
      <c r="AQ64" s="226">
        <f t="shared" si="80"/>
        <v>2.8938190534089081E-4</v>
      </c>
      <c r="AR64" s="226">
        <f t="shared" si="80"/>
        <v>2.8929806633748445E-4</v>
      </c>
      <c r="AS64" s="226">
        <f t="shared" si="80"/>
        <v>2.8921425162353742E-4</v>
      </c>
      <c r="AT64" s="226">
        <f t="shared" si="80"/>
        <v>2.8913046119249941E-4</v>
      </c>
      <c r="AU64" s="226">
        <f t="shared" si="80"/>
        <v>2.8904669503670988E-4</v>
      </c>
      <c r="AV64" s="226">
        <f t="shared" si="80"/>
        <v>2.8896295314961851E-4</v>
      </c>
      <c r="AW64" s="226">
        <f t="shared" si="80"/>
        <v>2.8887923552400885E-4</v>
      </c>
      <c r="AX64" s="226">
        <f t="shared" si="80"/>
        <v>2.8879554215277548E-4</v>
      </c>
      <c r="AY64" s="226">
        <f t="shared" si="20"/>
        <v>1.4241055463048991E-4</v>
      </c>
      <c r="AZ64" s="226">
        <f t="shared" ref="AZ64:BJ64" si="81">1-(1-$G12)^(AZ$59/12)-(1-(1-$G12)^(AY$59/12))</f>
        <v>1.423902738645344E-4</v>
      </c>
      <c r="BA64" s="226">
        <f t="shared" si="81"/>
        <v>1.4236999598660205E-4</v>
      </c>
      <c r="BB64" s="226">
        <f t="shared" si="81"/>
        <v>1.4234972099647081E-4</v>
      </c>
      <c r="BC64" s="226">
        <f t="shared" si="81"/>
        <v>1.4232944889380761E-4</v>
      </c>
      <c r="BD64" s="226">
        <f t="shared" si="81"/>
        <v>1.4230917967805734E-4</v>
      </c>
      <c r="BE64" s="226">
        <f t="shared" si="81"/>
        <v>1.4228891334877591E-4</v>
      </c>
      <c r="BF64" s="226">
        <f t="shared" si="81"/>
        <v>1.4226864990574128E-4</v>
      </c>
      <c r="BG64" s="226">
        <f t="shared" si="81"/>
        <v>1.4224838934850936E-4</v>
      </c>
      <c r="BH64" s="226">
        <f t="shared" si="81"/>
        <v>1.4222813167630299E-4</v>
      </c>
      <c r="BI64" s="226">
        <f t="shared" si="81"/>
        <v>1.4220787688934422E-4</v>
      </c>
      <c r="BJ64" s="226">
        <f t="shared" si="81"/>
        <v>1.4218762498663384E-4</v>
      </c>
      <c r="BK64" s="226">
        <f t="shared" si="22"/>
        <v>7.4958384730150485E-5</v>
      </c>
      <c r="BL64" s="226">
        <f t="shared" ref="BL64:BV64" si="82">1-(1-$H12)^(BL$59/12)-(1-(1-$H12)^(BK$59/12))</f>
        <v>7.4952765970803803E-5</v>
      </c>
      <c r="BM64" s="226">
        <f t="shared" si="82"/>
        <v>7.4947147632453692E-5</v>
      </c>
      <c r="BN64" s="226">
        <f t="shared" si="82"/>
        <v>7.4941529715433219E-5</v>
      </c>
      <c r="BO64" s="226">
        <f t="shared" si="82"/>
        <v>7.4935912219298295E-5</v>
      </c>
      <c r="BP64" s="226">
        <f t="shared" si="82"/>
        <v>7.4930295144381986E-5</v>
      </c>
      <c r="BQ64" s="226">
        <f t="shared" si="82"/>
        <v>7.4924678490573271E-5</v>
      </c>
      <c r="BR64" s="226">
        <f t="shared" si="82"/>
        <v>7.4919062257650104E-5</v>
      </c>
      <c r="BS64" s="226">
        <f t="shared" si="82"/>
        <v>7.4913446445723508E-5</v>
      </c>
      <c r="BT64" s="226">
        <f t="shared" si="82"/>
        <v>7.4907831054793483E-5</v>
      </c>
      <c r="BU64" s="226">
        <f t="shared" si="82"/>
        <v>7.4902216084749007E-5</v>
      </c>
      <c r="BV64" s="226">
        <f t="shared" si="82"/>
        <v>7.4896601535701102E-5</v>
      </c>
      <c r="BW64" s="226">
        <f t="shared" si="24"/>
        <v>3.8673168142100423E-5</v>
      </c>
      <c r="BX64" s="226">
        <f t="shared" ref="BX64:CH64" si="83">1-(1-$I12)^(BX$59/12)-(1-(1-$I12)^(BW$59/12))</f>
        <v>3.8671672528245438E-5</v>
      </c>
      <c r="BY64" s="226">
        <f t="shared" si="83"/>
        <v>3.8670176972011028E-5</v>
      </c>
      <c r="BZ64" s="226">
        <f t="shared" si="83"/>
        <v>3.8668681473841282E-5</v>
      </c>
      <c r="CA64" s="226">
        <f t="shared" si="83"/>
        <v>3.8667186033403134E-5</v>
      </c>
      <c r="CB64" s="226">
        <f t="shared" si="83"/>
        <v>3.8665690650918627E-5</v>
      </c>
      <c r="CC64" s="226">
        <f t="shared" si="83"/>
        <v>3.8664195326054696E-5</v>
      </c>
      <c r="CD64" s="226">
        <f t="shared" si="83"/>
        <v>3.8662700059144406E-5</v>
      </c>
      <c r="CE64" s="226">
        <f t="shared" si="83"/>
        <v>3.8661204849965713E-5</v>
      </c>
      <c r="CF64" s="226">
        <f t="shared" si="83"/>
        <v>3.8659709698851685E-5</v>
      </c>
      <c r="CG64" s="226">
        <f t="shared" si="83"/>
        <v>3.865821460524721E-5</v>
      </c>
      <c r="CH64" s="226">
        <f t="shared" si="83"/>
        <v>3.8656719569707398E-5</v>
      </c>
      <c r="CI64" s="226">
        <f t="shared" si="26"/>
        <v>2.1163907523713554E-5</v>
      </c>
      <c r="CJ64" s="226">
        <f t="shared" ref="CJ64:CT64" si="84">1-(1-$J12)^(CJ$59/12)-(1-(1-$J12)^(CI$59/12))</f>
        <v>2.1163459612671964E-5</v>
      </c>
      <c r="CK64" s="226">
        <f t="shared" si="84"/>
        <v>2.1163011711178292E-5</v>
      </c>
      <c r="CL64" s="226">
        <f t="shared" si="84"/>
        <v>2.1162563819232538E-5</v>
      </c>
      <c r="CM64" s="226">
        <f t="shared" si="84"/>
        <v>2.1162115936612658E-5</v>
      </c>
      <c r="CN64" s="226">
        <f t="shared" si="84"/>
        <v>2.1161668063540695E-5</v>
      </c>
      <c r="CO64" s="226">
        <f t="shared" si="84"/>
        <v>2.116122020001665E-5</v>
      </c>
      <c r="CP64" s="226">
        <f t="shared" si="84"/>
        <v>2.1160772345818479E-5</v>
      </c>
      <c r="CQ64" s="226">
        <f t="shared" si="84"/>
        <v>2.1160324501279248E-5</v>
      </c>
      <c r="CR64" s="226">
        <f t="shared" si="84"/>
        <v>2.1159876666065891E-5</v>
      </c>
      <c r="CS64" s="226">
        <f t="shared" si="84"/>
        <v>2.1159428840511474E-5</v>
      </c>
      <c r="CT64" s="226">
        <f t="shared" si="84"/>
        <v>2.1158981024171908E-5</v>
      </c>
      <c r="CU64" s="226">
        <f t="shared" si="28"/>
        <v>1.1826620000987553E-5</v>
      </c>
      <c r="CV64" s="226">
        <f t="shared" ref="CV64:DF64" si="85">1-(1-$K12)^(CV$59/12)-(1-(1-$K12)^(CU$59/12))</f>
        <v>1.1826480131982287E-5</v>
      </c>
      <c r="CW64" s="226">
        <f t="shared" si="85"/>
        <v>1.1826340264642354E-5</v>
      </c>
      <c r="CX64" s="226">
        <f t="shared" si="85"/>
        <v>1.1826200399078779E-5</v>
      </c>
      <c r="CY64" s="226">
        <f t="shared" si="85"/>
        <v>1.1826060535180538E-5</v>
      </c>
      <c r="CZ64" s="226">
        <f t="shared" si="85"/>
        <v>1.1825920672725587E-5</v>
      </c>
      <c r="DA64" s="226">
        <f t="shared" si="85"/>
        <v>1.1825780812158015E-5</v>
      </c>
      <c r="DB64" s="226">
        <f t="shared" si="85"/>
        <v>1.1825640953033734E-5</v>
      </c>
      <c r="DC64" s="226">
        <f t="shared" si="85"/>
        <v>1.1825501095796831E-5</v>
      </c>
      <c r="DD64" s="226">
        <f t="shared" si="85"/>
        <v>1.1825361240003218E-5</v>
      </c>
      <c r="DE64" s="226">
        <f t="shared" si="85"/>
        <v>1.1825221385985962E-5</v>
      </c>
      <c r="DF64" s="226">
        <f t="shared" si="85"/>
        <v>1.1825081533523019E-5</v>
      </c>
      <c r="DG64" s="226">
        <f t="shared" si="30"/>
        <v>6.1901727865798506E-6</v>
      </c>
      <c r="DH64" s="226">
        <f t="shared" ref="DH64:DR64" si="86">1-(1-$L12)^(DH$59/12)-(1-(1-$L12)^(DG$59/12))</f>
        <v>6.190134468453401E-6</v>
      </c>
      <c r="DI64" s="226">
        <f t="shared" si="86"/>
        <v>6.1900961504379737E-6</v>
      </c>
      <c r="DJ64" s="226">
        <f t="shared" si="86"/>
        <v>6.1900578325335687E-6</v>
      </c>
      <c r="DK64" s="226">
        <f t="shared" si="86"/>
        <v>6.1900195151842752E-6</v>
      </c>
      <c r="DL64" s="226">
        <f t="shared" si="86"/>
        <v>6.1899811977239594E-6</v>
      </c>
      <c r="DM64" s="226">
        <f t="shared" si="86"/>
        <v>6.1899428808187551E-6</v>
      </c>
      <c r="DN64" s="226">
        <f t="shared" si="86"/>
        <v>6.1899045639135508E-6</v>
      </c>
      <c r="DO64" s="226">
        <f t="shared" si="86"/>
        <v>6.1898662473414134E-6</v>
      </c>
      <c r="DP64" s="226">
        <f t="shared" si="86"/>
        <v>6.189827931102343E-6</v>
      </c>
      <c r="DQ64" s="226">
        <f t="shared" si="86"/>
        <v>6.1897896148632725E-6</v>
      </c>
      <c r="DR64" s="226">
        <f t="shared" si="86"/>
        <v>6.1897512990682912E-6</v>
      </c>
      <c r="DS64" s="253">
        <f t="shared" si="32"/>
        <v>3.448891338408977E-6</v>
      </c>
      <c r="DT64" s="253">
        <f t="shared" si="33"/>
        <v>3.4488794435905135E-6</v>
      </c>
      <c r="DU64" s="253">
        <f t="shared" ref="DU64:ED64" si="87">1-(1-$M12)^(DU$59/12)-(1-(1-$M12)^(DT$59/12))</f>
        <v>3.4488675487720499E-6</v>
      </c>
      <c r="DV64" s="253">
        <f t="shared" si="87"/>
        <v>3.4488556539535864E-6</v>
      </c>
      <c r="DW64" s="253">
        <f t="shared" si="87"/>
        <v>3.4488437592461452E-6</v>
      </c>
      <c r="DX64" s="253">
        <f t="shared" si="87"/>
        <v>3.4488318645387039E-6</v>
      </c>
      <c r="DY64" s="253">
        <f t="shared" si="87"/>
        <v>3.448819969942285E-6</v>
      </c>
      <c r="DZ64" s="253">
        <f t="shared" si="87"/>
        <v>3.4488080753458661E-6</v>
      </c>
      <c r="EA64" s="253">
        <f t="shared" si="87"/>
        <v>3.4487961807494472E-6</v>
      </c>
      <c r="EB64" s="253">
        <f t="shared" si="87"/>
        <v>3.4487842861530282E-6</v>
      </c>
      <c r="EC64" s="253">
        <f t="shared" si="87"/>
        <v>3.4487723917786539E-6</v>
      </c>
      <c r="ED64" s="253">
        <f t="shared" si="87"/>
        <v>3.4487604972932573E-6</v>
      </c>
      <c r="EE64" s="253">
        <f t="shared" si="35"/>
        <v>1.9345684606486557E-6</v>
      </c>
      <c r="EF64" s="253">
        <f t="shared" si="36"/>
        <v>1.9345647180868397E-6</v>
      </c>
      <c r="EG64" s="253">
        <f t="shared" ref="EG64:EP64" si="88">1-(1-$N12)^(EG$59/12)-(1-(1-$N12)^(EF$59/12))</f>
        <v>1.934560975636046E-6</v>
      </c>
      <c r="EH64" s="253">
        <f t="shared" si="88"/>
        <v>1.9345572329632077E-6</v>
      </c>
      <c r="EI64" s="253">
        <f t="shared" si="88"/>
        <v>1.934553490512414E-6</v>
      </c>
      <c r="EJ64" s="253">
        <f t="shared" si="88"/>
        <v>1.934549747950598E-6</v>
      </c>
      <c r="EK64" s="253">
        <f t="shared" si="88"/>
        <v>1.9345460054998043E-6</v>
      </c>
      <c r="EL64" s="253">
        <f t="shared" si="88"/>
        <v>1.934542262826966E-6</v>
      </c>
      <c r="EM64" s="253">
        <f t="shared" si="88"/>
        <v>1.9345385204871945E-6</v>
      </c>
      <c r="EN64" s="253">
        <f t="shared" si="88"/>
        <v>1.9345347779253785E-6</v>
      </c>
      <c r="EO64" s="253">
        <f t="shared" si="88"/>
        <v>1.9345310354745848E-6</v>
      </c>
      <c r="EP64" s="253">
        <f t="shared" si="88"/>
        <v>1.9345272929127688E-6</v>
      </c>
      <c r="EQ64" s="253">
        <f t="shared" si="38"/>
        <v>1.0913056703865109E-6</v>
      </c>
      <c r="ER64" s="253">
        <f t="shared" si="39"/>
        <v>1.0913044794502724E-6</v>
      </c>
      <c r="ES64" s="253">
        <f t="shared" ref="ES64:FB64" si="89">1-(1-$O12)^(ES$59/12)-(1-(1-$O12)^(ER$59/12))</f>
        <v>1.0913032885140339E-6</v>
      </c>
      <c r="ET64" s="253">
        <f t="shared" si="89"/>
        <v>1.0913020974667731E-6</v>
      </c>
      <c r="EU64" s="253">
        <f t="shared" si="89"/>
        <v>1.0913009066415569E-6</v>
      </c>
      <c r="EV64" s="253">
        <f t="shared" si="89"/>
        <v>1.0912997155942961E-6</v>
      </c>
      <c r="EW64" s="253">
        <f t="shared" si="89"/>
        <v>1.0912985247690798E-6</v>
      </c>
      <c r="EX64" s="253">
        <f t="shared" si="89"/>
        <v>1.091297333721819E-6</v>
      </c>
      <c r="EY64" s="253">
        <f t="shared" si="89"/>
        <v>1.0912961428966028E-6</v>
      </c>
      <c r="EZ64" s="253">
        <f t="shared" si="89"/>
        <v>1.091294951849342E-6</v>
      </c>
      <c r="FA64" s="253">
        <f t="shared" si="89"/>
        <v>1.0912937610241258E-6</v>
      </c>
      <c r="FB64" s="253">
        <f t="shared" si="89"/>
        <v>1.091292569976865E-6</v>
      </c>
      <c r="FC64" s="253">
        <f t="shared" si="41"/>
        <v>6.1858774047518494E-7</v>
      </c>
      <c r="FD64" s="253">
        <f t="shared" si="42"/>
        <v>6.1858735778130836E-7</v>
      </c>
      <c r="FE64" s="253">
        <f t="shared" ref="FE64:FN64" si="90">1-(1-$P12)^(FE$59/12)-(1-(1-$P12)^(FD$59/12))</f>
        <v>6.1858697519845407E-7</v>
      </c>
      <c r="FF64" s="253">
        <f t="shared" si="90"/>
        <v>6.1858659250457748E-7</v>
      </c>
      <c r="FG64" s="253">
        <f t="shared" si="90"/>
        <v>6.185862099217232E-7</v>
      </c>
      <c r="FH64" s="253">
        <f t="shared" si="90"/>
        <v>6.1858582722784661E-7</v>
      </c>
      <c r="FI64" s="253">
        <f t="shared" si="90"/>
        <v>6.1858544453397002E-7</v>
      </c>
      <c r="FJ64" s="253">
        <f t="shared" si="90"/>
        <v>6.1858506195111573E-7</v>
      </c>
      <c r="FK64" s="253">
        <f t="shared" si="90"/>
        <v>6.1858467925723915E-7</v>
      </c>
      <c r="FL64" s="253">
        <f t="shared" si="90"/>
        <v>6.1858429667438486E-7</v>
      </c>
      <c r="FM64" s="253">
        <f t="shared" si="90"/>
        <v>6.1858391398050827E-7</v>
      </c>
      <c r="FN64" s="253">
        <f t="shared" si="90"/>
        <v>6.1858353128663168E-7</v>
      </c>
      <c r="FO64" s="253">
        <f t="shared" si="44"/>
        <v>3.5209472626362981E-7</v>
      </c>
      <c r="FP64" s="253">
        <f t="shared" si="45"/>
        <v>3.5209460236274026E-7</v>
      </c>
      <c r="FQ64" s="253">
        <f t="shared" ref="FQ64:FZ64" si="91">1-(1-$Q12)^(FQ$59/12)-(1-(1-$Q12)^(FP$59/12))</f>
        <v>3.5209447835082841E-7</v>
      </c>
      <c r="FR64" s="253">
        <f t="shared" si="91"/>
        <v>3.5209435433891656E-7</v>
      </c>
      <c r="FS64" s="253">
        <f t="shared" si="91"/>
        <v>3.5209423043802701E-7</v>
      </c>
      <c r="FT64" s="253">
        <f t="shared" si="91"/>
        <v>3.5209410642611516E-7</v>
      </c>
      <c r="FU64" s="253">
        <f t="shared" si="91"/>
        <v>3.5209398252522561E-7</v>
      </c>
      <c r="FV64" s="253">
        <f t="shared" si="91"/>
        <v>3.5209385851331376E-7</v>
      </c>
      <c r="FW64" s="253">
        <f t="shared" si="91"/>
        <v>3.5209373450140191E-7</v>
      </c>
      <c r="FX64" s="253">
        <f t="shared" si="91"/>
        <v>3.5209361060051236E-7</v>
      </c>
      <c r="FY64" s="253">
        <f t="shared" si="91"/>
        <v>3.5209348658860051E-7</v>
      </c>
      <c r="FZ64" s="253">
        <f t="shared" si="91"/>
        <v>3.5209336257668866E-7</v>
      </c>
    </row>
    <row r="65" spans="2:182" outlineLevel="1" x14ac:dyDescent="0.2">
      <c r="B65" s="225" t="s">
        <v>18</v>
      </c>
      <c r="C65" s="252">
        <f t="shared" si="12"/>
        <v>9.4143964011949022E-3</v>
      </c>
      <c r="D65" s="252">
        <f t="shared" ref="D65:N65" si="92">1-(1-$C13)^(D$60/12)-(1-(1-$C13)^(C$60/12))</f>
        <v>9.3257655415960317E-3</v>
      </c>
      <c r="E65" s="252">
        <f t="shared" si="92"/>
        <v>9.2379690880428633E-3</v>
      </c>
      <c r="F65" s="252">
        <f t="shared" si="92"/>
        <v>9.1509991851060901E-3</v>
      </c>
      <c r="G65" s="252">
        <f t="shared" si="92"/>
        <v>9.0648480513104701E-3</v>
      </c>
      <c r="H65" s="252">
        <f t="shared" si="92"/>
        <v>8.9795079784388276E-3</v>
      </c>
      <c r="I65" s="252">
        <f t="shared" si="92"/>
        <v>8.8949713308420497E-3</v>
      </c>
      <c r="J65" s="252">
        <f t="shared" si="92"/>
        <v>8.8112305447562989E-3</v>
      </c>
      <c r="K65" s="252">
        <f t="shared" si="92"/>
        <v>8.728278127625666E-3</v>
      </c>
      <c r="L65" s="252">
        <f t="shared" si="92"/>
        <v>8.646106657432262E-3</v>
      </c>
      <c r="M65" s="252">
        <f t="shared" si="92"/>
        <v>8.5647087820321932E-3</v>
      </c>
      <c r="N65" s="252">
        <f t="shared" si="92"/>
        <v>8.4840772184974211E-3</v>
      </c>
      <c r="O65" s="252">
        <f t="shared" si="14"/>
        <v>6.2039782933991372E-3</v>
      </c>
      <c r="P65" s="226">
        <f t="shared" ref="P65:Z65" si="93">1-(1-$D13)^(P$59/12)-(1-(1-$D13)^(O$59/12))</f>
        <v>6.1654889467341878E-3</v>
      </c>
      <c r="Q65" s="226">
        <f t="shared" si="93"/>
        <v>6.1272383871404656E-3</v>
      </c>
      <c r="R65" s="226">
        <f t="shared" si="93"/>
        <v>6.0892251331881031E-3</v>
      </c>
      <c r="S65" s="226">
        <f t="shared" si="93"/>
        <v>6.0514477126383248E-3</v>
      </c>
      <c r="T65" s="226">
        <f t="shared" si="93"/>
        <v>6.0139046623853831E-3</v>
      </c>
      <c r="U65" s="226">
        <f t="shared" si="93"/>
        <v>5.9765945284013799E-3</v>
      </c>
      <c r="V65" s="226">
        <f t="shared" si="93"/>
        <v>5.9395158656786462E-3</v>
      </c>
      <c r="W65" s="226">
        <f t="shared" si="93"/>
        <v>5.9026672381747858E-3</v>
      </c>
      <c r="X65" s="226">
        <f t="shared" si="93"/>
        <v>5.8660472187559431E-3</v>
      </c>
      <c r="Y65" s="226">
        <f t="shared" si="93"/>
        <v>5.8296543891427355E-3</v>
      </c>
      <c r="Z65" s="226">
        <f t="shared" si="93"/>
        <v>5.7934873398545195E-3</v>
      </c>
      <c r="AA65" s="226">
        <f t="shared" si="16"/>
        <v>4.2582471959252688E-3</v>
      </c>
      <c r="AB65" s="226">
        <f t="shared" ref="AB65:AL65" si="94">1-(1-$E13)^(AB$59/12)-(1-(1-$E13)^(AA$59/12))</f>
        <v>4.2401145267435547E-3</v>
      </c>
      <c r="AC65" s="226">
        <f t="shared" si="94"/>
        <v>4.2220590709497463E-3</v>
      </c>
      <c r="AD65" s="226">
        <f t="shared" si="94"/>
        <v>4.2040804997497405E-3</v>
      </c>
      <c r="AE65" s="226">
        <f t="shared" si="94"/>
        <v>4.1861784857503137E-3</v>
      </c>
      <c r="AF65" s="226">
        <f t="shared" si="94"/>
        <v>4.1683527029516831E-3</v>
      </c>
      <c r="AG65" s="226">
        <f t="shared" si="94"/>
        <v>4.1506028267428441E-3</v>
      </c>
      <c r="AH65" s="226">
        <f t="shared" si="94"/>
        <v>4.1329285338943533E-3</v>
      </c>
      <c r="AI65" s="226">
        <f t="shared" si="94"/>
        <v>4.1153295025538883E-3</v>
      </c>
      <c r="AJ65" s="226">
        <f t="shared" si="94"/>
        <v>4.0978054122393637E-3</v>
      </c>
      <c r="AK65" s="226">
        <f t="shared" si="94"/>
        <v>4.0803559438332693E-3</v>
      </c>
      <c r="AL65" s="226">
        <f t="shared" si="94"/>
        <v>4.0629807795771189E-3</v>
      </c>
      <c r="AM65" s="226">
        <f t="shared" si="18"/>
        <v>3.2951394549280977E-3</v>
      </c>
      <c r="AN65" s="226">
        <f t="shared" ref="AN65:AX65" si="95">1-(1-$F13)^(AN$59/12)-(1-(1-$F13)^(AM$59/12))</f>
        <v>3.2842815109006551E-3</v>
      </c>
      <c r="AO65" s="226">
        <f t="shared" si="95"/>
        <v>3.27345934531309E-3</v>
      </c>
      <c r="AP65" s="226">
        <f t="shared" si="95"/>
        <v>3.2626728402701533E-3</v>
      </c>
      <c r="AQ65" s="226">
        <f t="shared" si="95"/>
        <v>3.2519218782657289E-3</v>
      </c>
      <c r="AR65" s="226">
        <f t="shared" si="95"/>
        <v>3.2412063421802806E-3</v>
      </c>
      <c r="AS65" s="226">
        <f t="shared" si="95"/>
        <v>3.2305261152805187E-3</v>
      </c>
      <c r="AT65" s="226">
        <f t="shared" si="95"/>
        <v>3.2198810812179568E-3</v>
      </c>
      <c r="AU65" s="226">
        <f t="shared" si="95"/>
        <v>3.2092711240270244E-3</v>
      </c>
      <c r="AV65" s="226">
        <f t="shared" si="95"/>
        <v>3.1986961281247339E-3</v>
      </c>
      <c r="AW65" s="226">
        <f t="shared" si="95"/>
        <v>3.1881559783085711E-3</v>
      </c>
      <c r="AX65" s="226">
        <f t="shared" si="95"/>
        <v>3.1776505597560512E-3</v>
      </c>
      <c r="AY65" s="226">
        <f t="shared" si="20"/>
        <v>2.707283081212708E-3</v>
      </c>
      <c r="AZ65" s="226">
        <f t="shared" ref="AZ65:BJ65" si="96">1-(1-$G13)^(AZ$59/12)-(1-(1-$G13)^(AY$59/12))</f>
        <v>2.6999536995307993E-3</v>
      </c>
      <c r="BA65" s="226">
        <f t="shared" si="96"/>
        <v>2.6926441605601426E-3</v>
      </c>
      <c r="BB65" s="226">
        <f t="shared" si="96"/>
        <v>2.6853544105803762E-3</v>
      </c>
      <c r="BC65" s="226">
        <f t="shared" si="96"/>
        <v>2.6780843960176881E-3</v>
      </c>
      <c r="BD65" s="226">
        <f t="shared" si="96"/>
        <v>2.6708340634422623E-3</v>
      </c>
      <c r="BE65" s="226">
        <f t="shared" si="96"/>
        <v>2.6636033595694997E-3</v>
      </c>
      <c r="BF65" s="226">
        <f t="shared" si="96"/>
        <v>2.6563922312591304E-3</v>
      </c>
      <c r="BG65" s="226">
        <f t="shared" si="96"/>
        <v>2.6492006255143252E-3</v>
      </c>
      <c r="BH65" s="226">
        <f t="shared" si="96"/>
        <v>2.642028489482251E-3</v>
      </c>
      <c r="BI65" s="226">
        <f t="shared" si="96"/>
        <v>2.6348757704525161E-3</v>
      </c>
      <c r="BJ65" s="226">
        <f t="shared" si="96"/>
        <v>2.6277424158580587E-3</v>
      </c>
      <c r="BK65" s="226">
        <f t="shared" si="22"/>
        <v>2.3804232213024967E-3</v>
      </c>
      <c r="BL65" s="226">
        <f t="shared" ref="BL65:BV65" si="97">1-(1-$H13)^(BL$59/12)-(1-(1-$H13)^(BK$59/12))</f>
        <v>2.3747568065900504E-3</v>
      </c>
      <c r="BM65" s="226">
        <f t="shared" si="97"/>
        <v>2.3691038803426157E-3</v>
      </c>
      <c r="BN65" s="226">
        <f t="shared" si="97"/>
        <v>2.3634644104522096E-3</v>
      </c>
      <c r="BO65" s="226">
        <f t="shared" si="97"/>
        <v>2.3578383648868995E-3</v>
      </c>
      <c r="BP65" s="226">
        <f t="shared" si="97"/>
        <v>2.352225711690914E-3</v>
      </c>
      <c r="BQ65" s="226">
        <f t="shared" si="97"/>
        <v>2.3466264189851982E-3</v>
      </c>
      <c r="BR65" s="226">
        <f t="shared" si="97"/>
        <v>2.3410404549656372E-3</v>
      </c>
      <c r="BS65" s="226">
        <f t="shared" si="97"/>
        <v>2.3354677879046104E-3</v>
      </c>
      <c r="BT65" s="226">
        <f t="shared" si="97"/>
        <v>2.3299083861497705E-3</v>
      </c>
      <c r="BU65" s="226">
        <f t="shared" si="97"/>
        <v>2.324362218123821E-3</v>
      </c>
      <c r="BV65" s="226">
        <f t="shared" si="97"/>
        <v>2.318829252325072E-3</v>
      </c>
      <c r="BW65" s="226">
        <f t="shared" si="24"/>
        <v>2.0489488925972132E-3</v>
      </c>
      <c r="BX65" s="226">
        <f t="shared" ref="BX65:CH65" si="98">1-(1-$I13)^(BX$59/12)-(1-(1-$I13)^(BW$59/12))</f>
        <v>2.0447507010327159E-3</v>
      </c>
      <c r="BY65" s="226">
        <f t="shared" si="98"/>
        <v>2.0405611113482047E-3</v>
      </c>
      <c r="BZ65" s="226">
        <f t="shared" si="98"/>
        <v>2.0363801059188891E-3</v>
      </c>
      <c r="CA65" s="226">
        <f t="shared" si="98"/>
        <v>2.0322076671559497E-3</v>
      </c>
      <c r="CB65" s="226">
        <f t="shared" si="98"/>
        <v>2.0280437775067606E-3</v>
      </c>
      <c r="CC65" s="226">
        <f t="shared" si="98"/>
        <v>2.0238884194546669E-3</v>
      </c>
      <c r="CD65" s="226">
        <f t="shared" si="98"/>
        <v>2.0197415755189851E-3</v>
      </c>
      <c r="CE65" s="226">
        <f t="shared" si="98"/>
        <v>2.0156032282544478E-3</v>
      </c>
      <c r="CF65" s="226">
        <f t="shared" si="98"/>
        <v>2.0114733602519808E-3</v>
      </c>
      <c r="CG65" s="226">
        <f t="shared" si="98"/>
        <v>2.0073519541380369E-3</v>
      </c>
      <c r="CH65" s="226">
        <f t="shared" si="98"/>
        <v>2.0032389925744853E-3</v>
      </c>
      <c r="CI65" s="226">
        <f t="shared" si="26"/>
        <v>1.8706001620677482E-3</v>
      </c>
      <c r="CJ65" s="226">
        <f t="shared" ref="CJ65:CT65" si="99">1-(1-$J13)^(CJ$59/12)-(1-(1-$J13)^(CI$59/12))</f>
        <v>1.8671010171015245E-3</v>
      </c>
      <c r="CK65" s="226">
        <f t="shared" si="99"/>
        <v>1.86360841763622E-3</v>
      </c>
      <c r="CL65" s="226">
        <f t="shared" si="99"/>
        <v>1.8601223514281839E-3</v>
      </c>
      <c r="CM65" s="226">
        <f t="shared" si="99"/>
        <v>1.8566428062561924E-3</v>
      </c>
      <c r="CN65" s="226">
        <f t="shared" si="99"/>
        <v>1.8531697699218919E-3</v>
      </c>
      <c r="CO65" s="226">
        <f t="shared" si="99"/>
        <v>1.8497032302499106E-3</v>
      </c>
      <c r="CP65" s="226">
        <f t="shared" si="99"/>
        <v>1.8462431750876362E-3</v>
      </c>
      <c r="CQ65" s="226">
        <f t="shared" si="99"/>
        <v>1.8427895923051052E-3</v>
      </c>
      <c r="CR65" s="226">
        <f t="shared" si="99"/>
        <v>1.8393424697950023E-3</v>
      </c>
      <c r="CS65" s="226">
        <f t="shared" si="99"/>
        <v>1.8359017954729939E-3</v>
      </c>
      <c r="CT65" s="226">
        <f t="shared" si="99"/>
        <v>1.8324675572768401E-3</v>
      </c>
      <c r="CU65" s="226">
        <f t="shared" si="28"/>
        <v>1.7432071076715072E-3</v>
      </c>
      <c r="CV65" s="226">
        <f t="shared" ref="CV65:DF65" si="100">1-(1-$K13)^(CV$59/12)-(1-(1-$K13)^(CU$59/12))</f>
        <v>1.7401683366512488E-3</v>
      </c>
      <c r="CW65" s="226">
        <f t="shared" si="100"/>
        <v>1.7371348628382188E-3</v>
      </c>
      <c r="CX65" s="226">
        <f t="shared" si="100"/>
        <v>1.7341066769983593E-3</v>
      </c>
      <c r="CY65" s="226">
        <f t="shared" si="100"/>
        <v>1.7310837699134884E-3</v>
      </c>
      <c r="CZ65" s="226">
        <f t="shared" si="100"/>
        <v>1.7280661323818558E-3</v>
      </c>
      <c r="DA65" s="226">
        <f t="shared" si="100"/>
        <v>1.725053755217365E-3</v>
      </c>
      <c r="DB65" s="226">
        <f t="shared" si="100"/>
        <v>1.7220466292502401E-3</v>
      </c>
      <c r="DC65" s="226">
        <f t="shared" si="100"/>
        <v>1.7190447453262481E-3</v>
      </c>
      <c r="DD65" s="226">
        <f t="shared" si="100"/>
        <v>1.7160480943078094E-3</v>
      </c>
      <c r="DE65" s="226">
        <f t="shared" si="100"/>
        <v>1.7130566670727765E-3</v>
      </c>
      <c r="DF65" s="226">
        <f t="shared" si="100"/>
        <v>1.7100704545148782E-3</v>
      </c>
      <c r="DG65" s="226">
        <f t="shared" si="30"/>
        <v>1.5200228533602811E-3</v>
      </c>
      <c r="DH65" s="226">
        <f t="shared" ref="DH65:DR65" si="101">1-(1-$L13)^(DH$59/12)-(1-(1-$L13)^(DG$59/12))</f>
        <v>1.5177123838854278E-3</v>
      </c>
      <c r="DI65" s="226">
        <f t="shared" si="101"/>
        <v>1.515405426377181E-3</v>
      </c>
      <c r="DJ65" s="226">
        <f t="shared" si="101"/>
        <v>1.5131019754970332E-3</v>
      </c>
      <c r="DK65" s="226">
        <f t="shared" si="101"/>
        <v>1.5108020259148036E-3</v>
      </c>
      <c r="DL65" s="226">
        <f t="shared" si="101"/>
        <v>1.5085055723084162E-3</v>
      </c>
      <c r="DM65" s="226">
        <f t="shared" si="101"/>
        <v>1.5062126093641215E-3</v>
      </c>
      <c r="DN65" s="226">
        <f t="shared" si="101"/>
        <v>1.5039231317759416E-3</v>
      </c>
      <c r="DO65" s="226">
        <f t="shared" si="101"/>
        <v>1.5016371342457813E-3</v>
      </c>
      <c r="DP65" s="226">
        <f t="shared" si="101"/>
        <v>1.4993546114844269E-3</v>
      </c>
      <c r="DQ65" s="226">
        <f t="shared" si="101"/>
        <v>1.4970755582096595E-3</v>
      </c>
      <c r="DR65" s="226">
        <f t="shared" si="101"/>
        <v>1.4947999691479197E-3</v>
      </c>
      <c r="DS65" s="253">
        <f t="shared" si="32"/>
        <v>1.4111853649467765E-3</v>
      </c>
      <c r="DT65" s="253">
        <f t="shared" si="33"/>
        <v>1.4091939208126236E-3</v>
      </c>
      <c r="DU65" s="253">
        <f t="shared" ref="DU65:ED65" si="102">1-(1-$M13)^(DU$59/12)-(1-(1-$M13)^(DT$59/12))</f>
        <v>1.4072052869751328E-3</v>
      </c>
      <c r="DV65" s="253">
        <f t="shared" si="102"/>
        <v>1.4052194594686984E-3</v>
      </c>
      <c r="DW65" s="253">
        <f t="shared" si="102"/>
        <v>1.4032364343329329E-3</v>
      </c>
      <c r="DX65" s="253">
        <f t="shared" si="102"/>
        <v>1.4012562076132218E-3</v>
      </c>
      <c r="DY65" s="253">
        <f t="shared" si="102"/>
        <v>1.3992787753605018E-3</v>
      </c>
      <c r="DZ65" s="253">
        <f t="shared" si="102"/>
        <v>1.3973041336312608E-3</v>
      </c>
      <c r="EA65" s="253">
        <f t="shared" si="102"/>
        <v>1.3953322784875377E-3</v>
      </c>
      <c r="EB65" s="253">
        <f t="shared" si="102"/>
        <v>1.3933632059969225E-3</v>
      </c>
      <c r="EC65" s="253">
        <f t="shared" si="102"/>
        <v>1.3913969122324454E-3</v>
      </c>
      <c r="ED65" s="253">
        <f t="shared" si="102"/>
        <v>1.3894333932731318E-3</v>
      </c>
      <c r="EE65" s="253">
        <f t="shared" si="35"/>
        <v>1.3186927620676414E-3</v>
      </c>
      <c r="EF65" s="253">
        <f t="shared" si="36"/>
        <v>1.3169538114669033E-3</v>
      </c>
      <c r="EG65" s="253">
        <f t="shared" ref="EG65:EP65" si="103">1-(1-$N13)^(EG$59/12)-(1-(1-$N13)^(EF$59/12))</f>
        <v>1.3152171540077306E-3</v>
      </c>
      <c r="EH65" s="253">
        <f t="shared" si="103"/>
        <v>1.3134827866662091E-3</v>
      </c>
      <c r="EI65" s="253">
        <f t="shared" si="103"/>
        <v>1.311750706422421E-3</v>
      </c>
      <c r="EJ65" s="253">
        <f t="shared" si="103"/>
        <v>1.3100209102601124E-3</v>
      </c>
      <c r="EK65" s="253">
        <f t="shared" si="103"/>
        <v>1.3082933951675813E-3</v>
      </c>
      <c r="EL65" s="253">
        <f t="shared" si="103"/>
        <v>1.3065681581367894E-3</v>
      </c>
      <c r="EM65" s="253">
        <f t="shared" si="103"/>
        <v>1.3048451961634733E-3</v>
      </c>
      <c r="EN65" s="253">
        <f t="shared" si="103"/>
        <v>1.3031245062476993E-3</v>
      </c>
      <c r="EO65" s="253">
        <f t="shared" si="103"/>
        <v>1.3014060853931975E-3</v>
      </c>
      <c r="EP65" s="253">
        <f t="shared" si="103"/>
        <v>1.2996899306079168E-3</v>
      </c>
      <c r="EQ65" s="253">
        <f t="shared" si="38"/>
        <v>1.2390068863651349E-3</v>
      </c>
      <c r="ER65" s="253">
        <f t="shared" si="39"/>
        <v>1.2374717483008002E-3</v>
      </c>
      <c r="ES65" s="253">
        <f t="shared" ref="ES65:FB65" si="104">1-(1-$O13)^(ES$59/12)-(1-(1-$O13)^(ER$59/12))</f>
        <v>1.2359385122828748E-3</v>
      </c>
      <c r="ET65" s="253">
        <f t="shared" si="104"/>
        <v>1.2344071759550213E-3</v>
      </c>
      <c r="EU65" s="253">
        <f t="shared" si="104"/>
        <v>1.2328777369634558E-3</v>
      </c>
      <c r="EV65" s="253">
        <f t="shared" si="104"/>
        <v>1.2313501929573922E-3</v>
      </c>
      <c r="EW65" s="253">
        <f t="shared" si="104"/>
        <v>1.2298245415887088E-3</v>
      </c>
      <c r="EX65" s="253">
        <f t="shared" si="104"/>
        <v>1.2283007805126145E-3</v>
      </c>
      <c r="EY65" s="253">
        <f t="shared" si="104"/>
        <v>1.2267789073870938E-3</v>
      </c>
      <c r="EZ65" s="253">
        <f t="shared" si="104"/>
        <v>1.2252589198727959E-3</v>
      </c>
      <c r="FA65" s="253">
        <f t="shared" si="104"/>
        <v>1.2237408156334784E-3</v>
      </c>
      <c r="FB65" s="253">
        <f t="shared" si="104"/>
        <v>1.2222245923357855E-3</v>
      </c>
      <c r="FC65" s="253">
        <f t="shared" si="41"/>
        <v>1.169556065221844E-3</v>
      </c>
      <c r="FD65" s="253">
        <f t="shared" si="42"/>
        <v>1.1681882038321323E-3</v>
      </c>
      <c r="FE65" s="253">
        <f t="shared" ref="FE65:FN65" si="105">1-(1-$P13)^(FE$59/12)-(1-(1-$P13)^(FD$59/12))</f>
        <v>1.1668219422330539E-3</v>
      </c>
      <c r="FF65" s="253">
        <f t="shared" si="105"/>
        <v>1.1654572785534389E-3</v>
      </c>
      <c r="FG65" s="253">
        <f t="shared" si="105"/>
        <v>1.164094210924671E-3</v>
      </c>
      <c r="FH65" s="253">
        <f t="shared" si="105"/>
        <v>1.1627327374796881E-3</v>
      </c>
      <c r="FI65" s="253">
        <f t="shared" si="105"/>
        <v>1.1613728563543146E-3</v>
      </c>
      <c r="FJ65" s="253">
        <f t="shared" si="105"/>
        <v>1.1600145656862626E-3</v>
      </c>
      <c r="FK65" s="253">
        <f t="shared" si="105"/>
        <v>1.1586578636151312E-3</v>
      </c>
      <c r="FL65" s="253">
        <f t="shared" si="105"/>
        <v>1.1573027482832954E-3</v>
      </c>
      <c r="FM65" s="253">
        <f t="shared" si="105"/>
        <v>1.1559492178346842E-3</v>
      </c>
      <c r="FN65" s="253">
        <f t="shared" si="105"/>
        <v>1.1545972704158913E-3</v>
      </c>
      <c r="FO65" s="253">
        <f t="shared" si="44"/>
        <v>1.1084237079728165E-3</v>
      </c>
      <c r="FP65" s="253">
        <f t="shared" si="45"/>
        <v>1.1071951048564621E-3</v>
      </c>
      <c r="FQ65" s="253">
        <f t="shared" ref="FQ65:FZ65" si="106">1-(1-$Q13)^(FQ$59/12)-(1-(1-$Q13)^(FP$59/12))</f>
        <v>1.1059678635527703E-3</v>
      </c>
      <c r="FR65" s="253">
        <f t="shared" si="106"/>
        <v>1.104741982552615E-3</v>
      </c>
      <c r="FS65" s="253">
        <f t="shared" si="106"/>
        <v>1.1035174603479803E-3</v>
      </c>
      <c r="FT65" s="253">
        <f t="shared" si="106"/>
        <v>1.1022942954327375E-3</v>
      </c>
      <c r="FU65" s="253">
        <f t="shared" si="106"/>
        <v>1.1010724863025345E-3</v>
      </c>
      <c r="FV65" s="253">
        <f t="shared" si="106"/>
        <v>1.0998520314545734E-3</v>
      </c>
      <c r="FW65" s="253">
        <f t="shared" si="106"/>
        <v>1.0986329293876107E-3</v>
      </c>
      <c r="FX65" s="253">
        <f t="shared" si="106"/>
        <v>1.0974151786022901E-3</v>
      </c>
      <c r="FY65" s="253">
        <f t="shared" si="106"/>
        <v>1.0961987776008097E-3</v>
      </c>
      <c r="FZ65" s="253">
        <f t="shared" si="106"/>
        <v>1.0949837248871441E-3</v>
      </c>
    </row>
    <row r="66" spans="2:182" outlineLevel="1" x14ac:dyDescent="0.2">
      <c r="B66" s="225" t="s">
        <v>146</v>
      </c>
      <c r="C66" s="252">
        <f t="shared" si="12"/>
        <v>9.4143964011949022E-3</v>
      </c>
      <c r="D66" s="252">
        <f t="shared" ref="D66:N66" si="107">1-(1-$C14)^(D$60/12)-(1-(1-$C14)^(C$60/12))</f>
        <v>9.3257655415960317E-3</v>
      </c>
      <c r="E66" s="252">
        <f t="shared" si="107"/>
        <v>9.2379690880428633E-3</v>
      </c>
      <c r="F66" s="252">
        <f t="shared" si="107"/>
        <v>9.1509991851060901E-3</v>
      </c>
      <c r="G66" s="252">
        <f t="shared" si="107"/>
        <v>9.0648480513104701E-3</v>
      </c>
      <c r="H66" s="252">
        <f t="shared" si="107"/>
        <v>8.9795079784388276E-3</v>
      </c>
      <c r="I66" s="252">
        <f t="shared" si="107"/>
        <v>8.8949713308420497E-3</v>
      </c>
      <c r="J66" s="252">
        <f t="shared" si="107"/>
        <v>8.8112305447562989E-3</v>
      </c>
      <c r="K66" s="252">
        <f t="shared" si="107"/>
        <v>8.728278127625666E-3</v>
      </c>
      <c r="L66" s="252">
        <f t="shared" si="107"/>
        <v>8.646106657432262E-3</v>
      </c>
      <c r="M66" s="252">
        <f t="shared" si="107"/>
        <v>8.5647087820321932E-3</v>
      </c>
      <c r="N66" s="252">
        <f t="shared" si="107"/>
        <v>8.4840772184974211E-3</v>
      </c>
      <c r="O66" s="252">
        <f t="shared" si="14"/>
        <v>6.2039782933991372E-3</v>
      </c>
      <c r="P66" s="226">
        <f t="shared" ref="P66:Z66" si="108">1-(1-$D14)^(P$59/12)-(1-(1-$D14)^(O$59/12))</f>
        <v>6.1654889467341878E-3</v>
      </c>
      <c r="Q66" s="226">
        <f t="shared" si="108"/>
        <v>6.1272383871404656E-3</v>
      </c>
      <c r="R66" s="226">
        <f t="shared" si="108"/>
        <v>6.0892251331881031E-3</v>
      </c>
      <c r="S66" s="226">
        <f t="shared" si="108"/>
        <v>6.0514477126383248E-3</v>
      </c>
      <c r="T66" s="226">
        <f t="shared" si="108"/>
        <v>6.0139046623853831E-3</v>
      </c>
      <c r="U66" s="226">
        <f t="shared" si="108"/>
        <v>5.9765945284013799E-3</v>
      </c>
      <c r="V66" s="226">
        <f t="shared" si="108"/>
        <v>5.9395158656786462E-3</v>
      </c>
      <c r="W66" s="226">
        <f t="shared" si="108"/>
        <v>5.9026672381747858E-3</v>
      </c>
      <c r="X66" s="226">
        <f t="shared" si="108"/>
        <v>5.8660472187559431E-3</v>
      </c>
      <c r="Y66" s="226">
        <f t="shared" si="108"/>
        <v>5.8296543891427355E-3</v>
      </c>
      <c r="Z66" s="226">
        <f t="shared" si="108"/>
        <v>5.7934873398545195E-3</v>
      </c>
      <c r="AA66" s="226">
        <f t="shared" si="16"/>
        <v>4.2582471959252688E-3</v>
      </c>
      <c r="AB66" s="226">
        <f t="shared" ref="AB66:AL66" si="109">1-(1-$E14)^(AB$59/12)-(1-(1-$E14)^(AA$59/12))</f>
        <v>4.2401145267435547E-3</v>
      </c>
      <c r="AC66" s="226">
        <f t="shared" si="109"/>
        <v>4.2220590709497463E-3</v>
      </c>
      <c r="AD66" s="226">
        <f t="shared" si="109"/>
        <v>4.2040804997497405E-3</v>
      </c>
      <c r="AE66" s="226">
        <f t="shared" si="109"/>
        <v>4.1861784857503137E-3</v>
      </c>
      <c r="AF66" s="226">
        <f t="shared" si="109"/>
        <v>4.1683527029516831E-3</v>
      </c>
      <c r="AG66" s="226">
        <f t="shared" si="109"/>
        <v>4.1506028267428441E-3</v>
      </c>
      <c r="AH66" s="226">
        <f t="shared" si="109"/>
        <v>4.1329285338943533E-3</v>
      </c>
      <c r="AI66" s="226">
        <f t="shared" si="109"/>
        <v>4.1153295025538883E-3</v>
      </c>
      <c r="AJ66" s="226">
        <f t="shared" si="109"/>
        <v>4.0978054122393637E-3</v>
      </c>
      <c r="AK66" s="226">
        <f t="shared" si="109"/>
        <v>4.0803559438332693E-3</v>
      </c>
      <c r="AL66" s="226">
        <f t="shared" si="109"/>
        <v>4.0629807795771189E-3</v>
      </c>
      <c r="AM66" s="226">
        <f t="shared" si="18"/>
        <v>3.2951394549280977E-3</v>
      </c>
      <c r="AN66" s="226">
        <f t="shared" ref="AN66:AX66" si="110">1-(1-$F14)^(AN$59/12)-(1-(1-$F14)^(AM$59/12))</f>
        <v>3.2842815109006551E-3</v>
      </c>
      <c r="AO66" s="226">
        <f t="shared" si="110"/>
        <v>3.27345934531309E-3</v>
      </c>
      <c r="AP66" s="226">
        <f t="shared" si="110"/>
        <v>3.2626728402701533E-3</v>
      </c>
      <c r="AQ66" s="226">
        <f t="shared" si="110"/>
        <v>3.2519218782657289E-3</v>
      </c>
      <c r="AR66" s="226">
        <f t="shared" si="110"/>
        <v>3.2412063421802806E-3</v>
      </c>
      <c r="AS66" s="226">
        <f t="shared" si="110"/>
        <v>3.2305261152805187E-3</v>
      </c>
      <c r="AT66" s="226">
        <f t="shared" si="110"/>
        <v>3.2198810812179568E-3</v>
      </c>
      <c r="AU66" s="226">
        <f t="shared" si="110"/>
        <v>3.2092711240270244E-3</v>
      </c>
      <c r="AV66" s="226">
        <f t="shared" si="110"/>
        <v>3.1986961281247339E-3</v>
      </c>
      <c r="AW66" s="226">
        <f t="shared" si="110"/>
        <v>3.1881559783085711E-3</v>
      </c>
      <c r="AX66" s="226">
        <f t="shared" si="110"/>
        <v>3.1776505597560512E-3</v>
      </c>
      <c r="AY66" s="226">
        <f t="shared" si="20"/>
        <v>2.707283081212708E-3</v>
      </c>
      <c r="AZ66" s="226">
        <f t="shared" ref="AZ66:BJ66" si="111">1-(1-$G14)^(AZ$59/12)-(1-(1-$G14)^(AY$59/12))</f>
        <v>2.6999536995307993E-3</v>
      </c>
      <c r="BA66" s="226">
        <f t="shared" si="111"/>
        <v>2.6926441605601426E-3</v>
      </c>
      <c r="BB66" s="226">
        <f t="shared" si="111"/>
        <v>2.6853544105803762E-3</v>
      </c>
      <c r="BC66" s="226">
        <f t="shared" si="111"/>
        <v>2.6780843960176881E-3</v>
      </c>
      <c r="BD66" s="226">
        <f t="shared" si="111"/>
        <v>2.6708340634422623E-3</v>
      </c>
      <c r="BE66" s="226">
        <f t="shared" si="111"/>
        <v>2.6636033595694997E-3</v>
      </c>
      <c r="BF66" s="226">
        <f t="shared" si="111"/>
        <v>2.6563922312591304E-3</v>
      </c>
      <c r="BG66" s="226">
        <f t="shared" si="111"/>
        <v>2.6492006255143252E-3</v>
      </c>
      <c r="BH66" s="226">
        <f t="shared" si="111"/>
        <v>2.642028489482251E-3</v>
      </c>
      <c r="BI66" s="226">
        <f t="shared" si="111"/>
        <v>2.6348757704525161E-3</v>
      </c>
      <c r="BJ66" s="226">
        <f t="shared" si="111"/>
        <v>2.6277424158580587E-3</v>
      </c>
      <c r="BK66" s="226">
        <f t="shared" si="22"/>
        <v>2.3804232213024967E-3</v>
      </c>
      <c r="BL66" s="226">
        <f t="shared" ref="BL66:BV66" si="112">1-(1-$H14)^(BL$59/12)-(1-(1-$H14)^(BK$59/12))</f>
        <v>2.3747568065900504E-3</v>
      </c>
      <c r="BM66" s="226">
        <f t="shared" si="112"/>
        <v>2.3691038803426157E-3</v>
      </c>
      <c r="BN66" s="226">
        <f t="shared" si="112"/>
        <v>2.3634644104522096E-3</v>
      </c>
      <c r="BO66" s="226">
        <f t="shared" si="112"/>
        <v>2.3578383648868995E-3</v>
      </c>
      <c r="BP66" s="226">
        <f t="shared" si="112"/>
        <v>2.352225711690914E-3</v>
      </c>
      <c r="BQ66" s="226">
        <f t="shared" si="112"/>
        <v>2.3466264189851982E-3</v>
      </c>
      <c r="BR66" s="226">
        <f t="shared" si="112"/>
        <v>2.3410404549656372E-3</v>
      </c>
      <c r="BS66" s="226">
        <f t="shared" si="112"/>
        <v>2.3354677879046104E-3</v>
      </c>
      <c r="BT66" s="226">
        <f t="shared" si="112"/>
        <v>2.3299083861497705E-3</v>
      </c>
      <c r="BU66" s="226">
        <f t="shared" si="112"/>
        <v>2.324362218123821E-3</v>
      </c>
      <c r="BV66" s="226">
        <f t="shared" si="112"/>
        <v>2.318829252325072E-3</v>
      </c>
      <c r="BW66" s="226">
        <f t="shared" si="24"/>
        <v>2.0489488925972132E-3</v>
      </c>
      <c r="BX66" s="226">
        <f t="shared" ref="BX66:CH66" si="113">1-(1-$I14)^(BX$59/12)-(1-(1-$I14)^(BW$59/12))</f>
        <v>2.0447507010327159E-3</v>
      </c>
      <c r="BY66" s="226">
        <f t="shared" si="113"/>
        <v>2.0405611113482047E-3</v>
      </c>
      <c r="BZ66" s="226">
        <f t="shared" si="113"/>
        <v>2.0363801059188891E-3</v>
      </c>
      <c r="CA66" s="226">
        <f t="shared" si="113"/>
        <v>2.0322076671559497E-3</v>
      </c>
      <c r="CB66" s="226">
        <f t="shared" si="113"/>
        <v>2.0280437775067606E-3</v>
      </c>
      <c r="CC66" s="226">
        <f t="shared" si="113"/>
        <v>2.0238884194546669E-3</v>
      </c>
      <c r="CD66" s="226">
        <f t="shared" si="113"/>
        <v>2.0197415755189851E-3</v>
      </c>
      <c r="CE66" s="226">
        <f t="shared" si="113"/>
        <v>2.0156032282544478E-3</v>
      </c>
      <c r="CF66" s="226">
        <f t="shared" si="113"/>
        <v>2.0114733602519808E-3</v>
      </c>
      <c r="CG66" s="226">
        <f t="shared" si="113"/>
        <v>2.0073519541380369E-3</v>
      </c>
      <c r="CH66" s="226">
        <f t="shared" si="113"/>
        <v>2.0032389925744853E-3</v>
      </c>
      <c r="CI66" s="226">
        <f t="shared" si="26"/>
        <v>1.8706001620677482E-3</v>
      </c>
      <c r="CJ66" s="226">
        <f t="shared" ref="CJ66:CT66" si="114">1-(1-$J14)^(CJ$59/12)-(1-(1-$J14)^(CI$59/12))</f>
        <v>1.8671010171015245E-3</v>
      </c>
      <c r="CK66" s="226">
        <f t="shared" si="114"/>
        <v>1.86360841763622E-3</v>
      </c>
      <c r="CL66" s="226">
        <f t="shared" si="114"/>
        <v>1.8601223514281839E-3</v>
      </c>
      <c r="CM66" s="226">
        <f t="shared" si="114"/>
        <v>1.8566428062561924E-3</v>
      </c>
      <c r="CN66" s="226">
        <f t="shared" si="114"/>
        <v>1.8531697699218919E-3</v>
      </c>
      <c r="CO66" s="226">
        <f t="shared" si="114"/>
        <v>1.8497032302499106E-3</v>
      </c>
      <c r="CP66" s="226">
        <f t="shared" si="114"/>
        <v>1.8462431750876362E-3</v>
      </c>
      <c r="CQ66" s="226">
        <f t="shared" si="114"/>
        <v>1.8427895923051052E-3</v>
      </c>
      <c r="CR66" s="226">
        <f t="shared" si="114"/>
        <v>1.8393424697950023E-3</v>
      </c>
      <c r="CS66" s="226">
        <f t="shared" si="114"/>
        <v>1.8359017954729939E-3</v>
      </c>
      <c r="CT66" s="226">
        <f t="shared" si="114"/>
        <v>1.8324675572768401E-3</v>
      </c>
      <c r="CU66" s="226">
        <f t="shared" si="28"/>
        <v>1.7432071076715072E-3</v>
      </c>
      <c r="CV66" s="226">
        <f t="shared" ref="CV66:DF66" si="115">1-(1-$K14)^(CV$59/12)-(1-(1-$K14)^(CU$59/12))</f>
        <v>1.7401683366512488E-3</v>
      </c>
      <c r="CW66" s="226">
        <f t="shared" si="115"/>
        <v>1.7371348628382188E-3</v>
      </c>
      <c r="CX66" s="226">
        <f t="shared" si="115"/>
        <v>1.7341066769983593E-3</v>
      </c>
      <c r="CY66" s="226">
        <f t="shared" si="115"/>
        <v>1.7310837699134884E-3</v>
      </c>
      <c r="CZ66" s="226">
        <f t="shared" si="115"/>
        <v>1.7280661323818558E-3</v>
      </c>
      <c r="DA66" s="226">
        <f t="shared" si="115"/>
        <v>1.725053755217365E-3</v>
      </c>
      <c r="DB66" s="226">
        <f t="shared" si="115"/>
        <v>1.7220466292502401E-3</v>
      </c>
      <c r="DC66" s="226">
        <f t="shared" si="115"/>
        <v>1.7190447453262481E-3</v>
      </c>
      <c r="DD66" s="226">
        <f t="shared" si="115"/>
        <v>1.7160480943078094E-3</v>
      </c>
      <c r="DE66" s="226">
        <f t="shared" si="115"/>
        <v>1.7130566670727765E-3</v>
      </c>
      <c r="DF66" s="226">
        <f t="shared" si="115"/>
        <v>1.7100704545148782E-3</v>
      </c>
      <c r="DG66" s="226">
        <f t="shared" si="30"/>
        <v>1.5200228533602811E-3</v>
      </c>
      <c r="DH66" s="226">
        <f t="shared" ref="DH66:DR66" si="116">1-(1-$L14)^(DH$59/12)-(1-(1-$L14)^(DG$59/12))</f>
        <v>1.5177123838854278E-3</v>
      </c>
      <c r="DI66" s="226">
        <f t="shared" si="116"/>
        <v>1.515405426377181E-3</v>
      </c>
      <c r="DJ66" s="226">
        <f t="shared" si="116"/>
        <v>1.5131019754970332E-3</v>
      </c>
      <c r="DK66" s="226">
        <f t="shared" si="116"/>
        <v>1.5108020259148036E-3</v>
      </c>
      <c r="DL66" s="226">
        <f t="shared" si="116"/>
        <v>1.5085055723084162E-3</v>
      </c>
      <c r="DM66" s="226">
        <f t="shared" si="116"/>
        <v>1.5062126093641215E-3</v>
      </c>
      <c r="DN66" s="226">
        <f t="shared" si="116"/>
        <v>1.5039231317759416E-3</v>
      </c>
      <c r="DO66" s="226">
        <f t="shared" si="116"/>
        <v>1.5016371342457813E-3</v>
      </c>
      <c r="DP66" s="226">
        <f t="shared" si="116"/>
        <v>1.4993546114844269E-3</v>
      </c>
      <c r="DQ66" s="226">
        <f t="shared" si="116"/>
        <v>1.4970755582096595E-3</v>
      </c>
      <c r="DR66" s="226">
        <f t="shared" si="116"/>
        <v>1.4947999691479197E-3</v>
      </c>
      <c r="DS66" s="253">
        <f t="shared" si="32"/>
        <v>1.4111853649467765E-3</v>
      </c>
      <c r="DT66" s="253">
        <f t="shared" si="33"/>
        <v>1.4091939208126236E-3</v>
      </c>
      <c r="DU66" s="253">
        <f t="shared" ref="DU66:ED66" si="117">1-(1-$M14)^(DU$59/12)-(1-(1-$M14)^(DT$59/12))</f>
        <v>1.4072052869751328E-3</v>
      </c>
      <c r="DV66" s="253">
        <f t="shared" si="117"/>
        <v>1.4052194594686984E-3</v>
      </c>
      <c r="DW66" s="253">
        <f t="shared" si="117"/>
        <v>1.4032364343329329E-3</v>
      </c>
      <c r="DX66" s="253">
        <f t="shared" si="117"/>
        <v>1.4012562076132218E-3</v>
      </c>
      <c r="DY66" s="253">
        <f t="shared" si="117"/>
        <v>1.3992787753605018E-3</v>
      </c>
      <c r="DZ66" s="253">
        <f t="shared" si="117"/>
        <v>1.3973041336312608E-3</v>
      </c>
      <c r="EA66" s="253">
        <f t="shared" si="117"/>
        <v>1.3953322784875377E-3</v>
      </c>
      <c r="EB66" s="253">
        <f t="shared" si="117"/>
        <v>1.3933632059969225E-3</v>
      </c>
      <c r="EC66" s="253">
        <f t="shared" si="117"/>
        <v>1.3913969122324454E-3</v>
      </c>
      <c r="ED66" s="253">
        <f t="shared" si="117"/>
        <v>1.3894333932731318E-3</v>
      </c>
      <c r="EE66" s="253">
        <f t="shared" si="35"/>
        <v>1.3186927620676414E-3</v>
      </c>
      <c r="EF66" s="253">
        <f t="shared" si="36"/>
        <v>1.3169538114669033E-3</v>
      </c>
      <c r="EG66" s="253">
        <f t="shared" ref="EG66:EP66" si="118">1-(1-$N14)^(EG$59/12)-(1-(1-$N14)^(EF$59/12))</f>
        <v>1.3152171540077306E-3</v>
      </c>
      <c r="EH66" s="253">
        <f t="shared" si="118"/>
        <v>1.3134827866662091E-3</v>
      </c>
      <c r="EI66" s="253">
        <f t="shared" si="118"/>
        <v>1.311750706422421E-3</v>
      </c>
      <c r="EJ66" s="253">
        <f t="shared" si="118"/>
        <v>1.3100209102601124E-3</v>
      </c>
      <c r="EK66" s="253">
        <f t="shared" si="118"/>
        <v>1.3082933951675813E-3</v>
      </c>
      <c r="EL66" s="253">
        <f t="shared" si="118"/>
        <v>1.3065681581367894E-3</v>
      </c>
      <c r="EM66" s="253">
        <f t="shared" si="118"/>
        <v>1.3048451961634733E-3</v>
      </c>
      <c r="EN66" s="253">
        <f t="shared" si="118"/>
        <v>1.3031245062476993E-3</v>
      </c>
      <c r="EO66" s="253">
        <f t="shared" si="118"/>
        <v>1.3014060853931975E-3</v>
      </c>
      <c r="EP66" s="253">
        <f t="shared" si="118"/>
        <v>1.2996899306079168E-3</v>
      </c>
      <c r="EQ66" s="253">
        <f t="shared" si="38"/>
        <v>1.2390068863651349E-3</v>
      </c>
      <c r="ER66" s="253">
        <f t="shared" si="39"/>
        <v>1.2374717483008002E-3</v>
      </c>
      <c r="ES66" s="253">
        <f t="shared" ref="ES66:FB66" si="119">1-(1-$O14)^(ES$59/12)-(1-(1-$O14)^(ER$59/12))</f>
        <v>1.2359385122828748E-3</v>
      </c>
      <c r="ET66" s="253">
        <f t="shared" si="119"/>
        <v>1.2344071759550213E-3</v>
      </c>
      <c r="EU66" s="253">
        <f t="shared" si="119"/>
        <v>1.2328777369634558E-3</v>
      </c>
      <c r="EV66" s="253">
        <f t="shared" si="119"/>
        <v>1.2313501929573922E-3</v>
      </c>
      <c r="EW66" s="253">
        <f t="shared" si="119"/>
        <v>1.2298245415887088E-3</v>
      </c>
      <c r="EX66" s="253">
        <f t="shared" si="119"/>
        <v>1.2283007805126145E-3</v>
      </c>
      <c r="EY66" s="253">
        <f t="shared" si="119"/>
        <v>1.2267789073870938E-3</v>
      </c>
      <c r="EZ66" s="253">
        <f t="shared" si="119"/>
        <v>1.2252589198727959E-3</v>
      </c>
      <c r="FA66" s="253">
        <f t="shared" si="119"/>
        <v>1.2237408156334784E-3</v>
      </c>
      <c r="FB66" s="253">
        <f t="shared" si="119"/>
        <v>1.2222245923357855E-3</v>
      </c>
      <c r="FC66" s="253">
        <f t="shared" si="41"/>
        <v>1.169556065221844E-3</v>
      </c>
      <c r="FD66" s="253">
        <f t="shared" si="42"/>
        <v>1.1681882038321323E-3</v>
      </c>
      <c r="FE66" s="253">
        <f t="shared" ref="FE66:FN66" si="120">1-(1-$P14)^(FE$59/12)-(1-(1-$P14)^(FD$59/12))</f>
        <v>1.1668219422330539E-3</v>
      </c>
      <c r="FF66" s="253">
        <f t="shared" si="120"/>
        <v>1.1654572785534389E-3</v>
      </c>
      <c r="FG66" s="253">
        <f t="shared" si="120"/>
        <v>1.164094210924671E-3</v>
      </c>
      <c r="FH66" s="253">
        <f t="shared" si="120"/>
        <v>1.1627327374796881E-3</v>
      </c>
      <c r="FI66" s="253">
        <f t="shared" si="120"/>
        <v>1.1613728563543146E-3</v>
      </c>
      <c r="FJ66" s="253">
        <f t="shared" si="120"/>
        <v>1.1600145656862626E-3</v>
      </c>
      <c r="FK66" s="253">
        <f t="shared" si="120"/>
        <v>1.1586578636151312E-3</v>
      </c>
      <c r="FL66" s="253">
        <f t="shared" si="120"/>
        <v>1.1573027482832954E-3</v>
      </c>
      <c r="FM66" s="253">
        <f t="shared" si="120"/>
        <v>1.1559492178346842E-3</v>
      </c>
      <c r="FN66" s="253">
        <f t="shared" si="120"/>
        <v>1.1545972704158913E-3</v>
      </c>
      <c r="FO66" s="253">
        <f t="shared" si="44"/>
        <v>1.1084237079728165E-3</v>
      </c>
      <c r="FP66" s="253">
        <f t="shared" si="45"/>
        <v>1.1071951048564621E-3</v>
      </c>
      <c r="FQ66" s="253">
        <f t="shared" ref="FQ66:FZ66" si="121">1-(1-$Q14)^(FQ$59/12)-(1-(1-$Q14)^(FP$59/12))</f>
        <v>1.1059678635527703E-3</v>
      </c>
      <c r="FR66" s="253">
        <f t="shared" si="121"/>
        <v>1.104741982552615E-3</v>
      </c>
      <c r="FS66" s="253">
        <f t="shared" si="121"/>
        <v>1.1035174603479803E-3</v>
      </c>
      <c r="FT66" s="253">
        <f t="shared" si="121"/>
        <v>1.1022942954327375E-3</v>
      </c>
      <c r="FU66" s="253">
        <f t="shared" si="121"/>
        <v>1.1010724863025345E-3</v>
      </c>
      <c r="FV66" s="253">
        <f t="shared" si="121"/>
        <v>1.0998520314545734E-3</v>
      </c>
      <c r="FW66" s="253">
        <f t="shared" si="121"/>
        <v>1.0986329293876107E-3</v>
      </c>
      <c r="FX66" s="253">
        <f t="shared" si="121"/>
        <v>1.0974151786022901E-3</v>
      </c>
      <c r="FY66" s="253">
        <f t="shared" si="121"/>
        <v>1.0961987776008097E-3</v>
      </c>
      <c r="FZ66" s="253">
        <f t="shared" si="121"/>
        <v>1.0949837248871441E-3</v>
      </c>
    </row>
    <row r="67" spans="2:182" outlineLevel="1" x14ac:dyDescent="0.2">
      <c r="B67" s="225" t="s">
        <v>19</v>
      </c>
      <c r="C67" s="252">
        <f t="shared" si="12"/>
        <v>3.2879808408050382E-2</v>
      </c>
      <c r="D67" s="252">
        <f t="shared" ref="D67:N67" si="122">1-(1-$C15)^(D$60/12)-(1-(1-$C15)^(C$60/12))</f>
        <v>3.1798726607100369E-2</v>
      </c>
      <c r="E67" s="252">
        <f t="shared" si="122"/>
        <v>3.07531905686389E-2</v>
      </c>
      <c r="F67" s="252">
        <f t="shared" si="122"/>
        <v>2.9742031554805703E-2</v>
      </c>
      <c r="G67" s="252">
        <f t="shared" si="122"/>
        <v>2.8764119255617615E-2</v>
      </c>
      <c r="H67" s="252">
        <f t="shared" si="122"/>
        <v>2.7818360525466601E-2</v>
      </c>
      <c r="I67" s="252">
        <f t="shared" si="122"/>
        <v>2.6903698161163114E-2</v>
      </c>
      <c r="J67" s="252">
        <f t="shared" si="122"/>
        <v>2.6019109720156086E-2</v>
      </c>
      <c r="K67" s="252">
        <f t="shared" si="122"/>
        <v>2.5163606377609282E-2</v>
      </c>
      <c r="L67" s="252">
        <f t="shared" si="122"/>
        <v>2.433623182105793E-2</v>
      </c>
      <c r="M67" s="252">
        <f t="shared" si="122"/>
        <v>2.3536061181407608E-2</v>
      </c>
      <c r="N67" s="252">
        <f t="shared" si="122"/>
        <v>2.2762199999082799E-2</v>
      </c>
      <c r="O67" s="252">
        <f t="shared" si="14"/>
        <v>4.6126956199240565E-3</v>
      </c>
      <c r="P67" s="226">
        <f t="shared" ref="P67:Z67" si="123">1-(1-$D15)^(P$59/12)-(1-(1-$D15)^(O$59/12))</f>
        <v>4.5914186590420014E-3</v>
      </c>
      <c r="Q67" s="226">
        <f t="shared" si="123"/>
        <v>4.5702398423040913E-3</v>
      </c>
      <c r="R67" s="226">
        <f t="shared" si="123"/>
        <v>4.5491587170015668E-3</v>
      </c>
      <c r="S67" s="226">
        <f t="shared" si="123"/>
        <v>4.528174832513332E-3</v>
      </c>
      <c r="T67" s="226">
        <f t="shared" si="123"/>
        <v>4.5072877402971834E-3</v>
      </c>
      <c r="U67" s="226">
        <f t="shared" si="123"/>
        <v>4.4864969938797072E-3</v>
      </c>
      <c r="V67" s="226">
        <f t="shared" si="123"/>
        <v>4.4658021488472865E-3</v>
      </c>
      <c r="W67" s="226">
        <f t="shared" si="123"/>
        <v>4.445202762835776E-3</v>
      </c>
      <c r="X67" s="226">
        <f t="shared" si="123"/>
        <v>4.4246983955220642E-3</v>
      </c>
      <c r="Y67" s="226">
        <f t="shared" si="123"/>
        <v>4.4042886086134159E-3</v>
      </c>
      <c r="Z67" s="226">
        <f t="shared" si="123"/>
        <v>4.3839729658396998E-3</v>
      </c>
      <c r="AA67" s="226">
        <f t="shared" si="16"/>
        <v>3.1747934491176411E-3</v>
      </c>
      <c r="AB67" s="226">
        <f t="shared" ref="AB67:AL67" si="124">1-(1-$E15)^(AB$59/12)-(1-(1-$E15)^(AA$59/12))</f>
        <v>3.1647141356730968E-3</v>
      </c>
      <c r="AC67" s="226">
        <f t="shared" si="124"/>
        <v>3.1546668219668561E-3</v>
      </c>
      <c r="AD67" s="226">
        <f t="shared" si="124"/>
        <v>3.1446514064062958E-3</v>
      </c>
      <c r="AE67" s="226">
        <f t="shared" si="124"/>
        <v>3.1346677877215345E-3</v>
      </c>
      <c r="AF67" s="226">
        <f t="shared" si="124"/>
        <v>3.1247158649637674E-3</v>
      </c>
      <c r="AG67" s="226">
        <f t="shared" si="124"/>
        <v>3.1147955375054881E-3</v>
      </c>
      <c r="AH67" s="226">
        <f t="shared" si="124"/>
        <v>3.1049067050376022E-3</v>
      </c>
      <c r="AI67" s="226">
        <f t="shared" si="124"/>
        <v>3.0950492675703156E-3</v>
      </c>
      <c r="AJ67" s="226">
        <f t="shared" si="124"/>
        <v>3.0852231254310247E-3</v>
      </c>
      <c r="AK67" s="226">
        <f t="shared" si="124"/>
        <v>3.0754281792632066E-3</v>
      </c>
      <c r="AL67" s="226">
        <f t="shared" si="124"/>
        <v>3.0656643300265296E-3</v>
      </c>
      <c r="AM67" s="226">
        <f t="shared" si="18"/>
        <v>2.46006809515531E-3</v>
      </c>
      <c r="AN67" s="226">
        <f t="shared" ref="AN67:AX67" si="125">1-(1-$F15)^(AN$59/12)-(1-(1-$F15)^(AM$59/12))</f>
        <v>2.4540161601225297E-3</v>
      </c>
      <c r="AO67" s="226">
        <f t="shared" si="125"/>
        <v>2.4479791132619999E-3</v>
      </c>
      <c r="AP67" s="226">
        <f t="shared" si="125"/>
        <v>2.4419569179477962E-3</v>
      </c>
      <c r="AQ67" s="226">
        <f t="shared" si="125"/>
        <v>2.4359495376443663E-3</v>
      </c>
      <c r="AR67" s="226">
        <f t="shared" si="125"/>
        <v>2.4299569359053086E-3</v>
      </c>
      <c r="AS67" s="226">
        <f t="shared" si="125"/>
        <v>2.4239790763745939E-3</v>
      </c>
      <c r="AT67" s="226">
        <f t="shared" si="125"/>
        <v>2.4180159227855658E-3</v>
      </c>
      <c r="AU67" s="226">
        <f t="shared" si="125"/>
        <v>2.4120674389603858E-3</v>
      </c>
      <c r="AV67" s="226">
        <f t="shared" si="125"/>
        <v>2.4061335888103663E-3</v>
      </c>
      <c r="AW67" s="226">
        <f t="shared" si="125"/>
        <v>2.4002143363359707E-3</v>
      </c>
      <c r="AX67" s="226">
        <f t="shared" si="125"/>
        <v>2.3943096456254809E-3</v>
      </c>
      <c r="AY67" s="226">
        <f t="shared" si="20"/>
        <v>2.0228543996899662E-3</v>
      </c>
      <c r="AZ67" s="226">
        <f t="shared" ref="AZ67:BJ67" si="126">1-(1-$G15)^(AZ$59/12)-(1-(1-$G15)^(AY$59/12))</f>
        <v>2.0187624597677312E-3</v>
      </c>
      <c r="BA67" s="226">
        <f t="shared" si="126"/>
        <v>2.0146787972439295E-3</v>
      </c>
      <c r="BB67" s="226">
        <f t="shared" si="126"/>
        <v>2.0106033953750657E-3</v>
      </c>
      <c r="BC67" s="226">
        <f t="shared" si="126"/>
        <v>2.0065362374506179E-3</v>
      </c>
      <c r="BD67" s="226">
        <f t="shared" si="126"/>
        <v>2.0024773067945922E-3</v>
      </c>
      <c r="BE67" s="226">
        <f t="shared" si="126"/>
        <v>1.9984265867643014E-3</v>
      </c>
      <c r="BF67" s="226">
        <f t="shared" si="126"/>
        <v>1.994384060750698E-3</v>
      </c>
      <c r="BG67" s="226">
        <f t="shared" si="126"/>
        <v>1.9903497121788183E-3</v>
      </c>
      <c r="BH67" s="226">
        <f t="shared" si="126"/>
        <v>1.9863235245065614E-3</v>
      </c>
      <c r="BI67" s="226">
        <f t="shared" si="126"/>
        <v>1.98230548122591E-3</v>
      </c>
      <c r="BJ67" s="226">
        <f t="shared" si="126"/>
        <v>1.9782955658615986E-3</v>
      </c>
      <c r="BK67" s="226">
        <f t="shared" si="22"/>
        <v>1.7794402891474492E-3</v>
      </c>
      <c r="BL67" s="226">
        <f t="shared" ref="BL67:BV67" si="127">1-(1-$H15)^(BL$59/12)-(1-(1-$H15)^(BK$59/12))</f>
        <v>1.7762738814047774E-3</v>
      </c>
      <c r="BM67" s="226">
        <f t="shared" si="127"/>
        <v>1.7731131080956919E-3</v>
      </c>
      <c r="BN67" s="226">
        <f t="shared" si="127"/>
        <v>1.7699579591938797E-3</v>
      </c>
      <c r="BO67" s="226">
        <f t="shared" si="127"/>
        <v>1.7668084246912352E-3</v>
      </c>
      <c r="BP67" s="226">
        <f t="shared" si="127"/>
        <v>1.7636644945971947E-3</v>
      </c>
      <c r="BQ67" s="226">
        <f t="shared" si="127"/>
        <v>1.7605261589388466E-3</v>
      </c>
      <c r="BR67" s="226">
        <f t="shared" si="127"/>
        <v>1.7573934077615982E-3</v>
      </c>
      <c r="BS67" s="226">
        <f t="shared" si="127"/>
        <v>1.7542662311279544E-3</v>
      </c>
      <c r="BT67" s="226">
        <f t="shared" si="127"/>
        <v>1.7511446191184055E-3</v>
      </c>
      <c r="BU67" s="226">
        <f t="shared" si="127"/>
        <v>1.7480285618309832E-3</v>
      </c>
      <c r="BV67" s="226">
        <f t="shared" si="127"/>
        <v>1.7449180493814831E-3</v>
      </c>
      <c r="BW67" s="226">
        <f t="shared" si="24"/>
        <v>1.532360835336144E-3</v>
      </c>
      <c r="BX67" s="226">
        <f t="shared" ref="BX67:CH67" si="128">1-(1-$I15)^(BX$59/12)-(1-(1-$I15)^(BW$59/12))</f>
        <v>1.5300127056063761E-3</v>
      </c>
      <c r="BY67" s="226">
        <f t="shared" si="128"/>
        <v>1.527668174058916E-3</v>
      </c>
      <c r="BZ67" s="226">
        <f t="shared" si="128"/>
        <v>1.5253272351793967E-3</v>
      </c>
      <c r="CA67" s="226">
        <f t="shared" si="128"/>
        <v>1.5229898834632216E-3</v>
      </c>
      <c r="CB67" s="226">
        <f t="shared" si="128"/>
        <v>1.5206561134132324E-3</v>
      </c>
      <c r="CC67" s="226">
        <f t="shared" si="128"/>
        <v>1.5183259195410415E-3</v>
      </c>
      <c r="CD67" s="226">
        <f t="shared" si="128"/>
        <v>1.515999296366588E-3</v>
      </c>
      <c r="CE67" s="226">
        <f t="shared" si="128"/>
        <v>1.513676238418471E-3</v>
      </c>
      <c r="CF67" s="226">
        <f t="shared" si="128"/>
        <v>1.5113567402332828E-3</v>
      </c>
      <c r="CG67" s="226">
        <f t="shared" si="128"/>
        <v>1.5090407963563868E-3</v>
      </c>
      <c r="CH67" s="226">
        <f t="shared" si="128"/>
        <v>1.5067284013411397E-3</v>
      </c>
      <c r="CI67" s="226">
        <f t="shared" si="26"/>
        <v>1.399325307615773E-3</v>
      </c>
      <c r="CJ67" s="226">
        <f t="shared" ref="CJ67:CT67" si="129">1-(1-$J15)^(CJ$59/12)-(1-(1-$J15)^(CI$59/12))</f>
        <v>1.3973671962991263E-3</v>
      </c>
      <c r="CK67" s="226">
        <f t="shared" si="129"/>
        <v>1.3954118250174563E-3</v>
      </c>
      <c r="CL67" s="226">
        <f t="shared" si="129"/>
        <v>1.3934591899360527E-3</v>
      </c>
      <c r="CM67" s="226">
        <f t="shared" si="129"/>
        <v>1.3915092872264223E-3</v>
      </c>
      <c r="CN67" s="226">
        <f t="shared" si="129"/>
        <v>1.3895621130651792E-3</v>
      </c>
      <c r="CO67" s="226">
        <f t="shared" si="129"/>
        <v>1.3876176636337112E-3</v>
      </c>
      <c r="CP67" s="226">
        <f t="shared" si="129"/>
        <v>1.3856759351197345E-3</v>
      </c>
      <c r="CQ67" s="226">
        <f t="shared" si="129"/>
        <v>1.3837369237156283E-3</v>
      </c>
      <c r="CR67" s="226">
        <f t="shared" si="129"/>
        <v>1.3818006256191007E-3</v>
      </c>
      <c r="CS67" s="226">
        <f t="shared" si="129"/>
        <v>1.379867037033633E-3</v>
      </c>
      <c r="CT67" s="226">
        <f t="shared" si="129"/>
        <v>1.3779361541675916E-3</v>
      </c>
      <c r="CU67" s="226">
        <f t="shared" si="28"/>
        <v>1.3042583903960514E-3</v>
      </c>
      <c r="CV67" s="226">
        <f t="shared" ref="CV67:DF67" si="130">1-(1-$K15)^(CV$59/12)-(1-(1-$K15)^(CU$59/12))</f>
        <v>1.3025573004471491E-3</v>
      </c>
      <c r="CW67" s="226">
        <f t="shared" si="130"/>
        <v>1.3008584291590575E-3</v>
      </c>
      <c r="CX67" s="226">
        <f t="shared" si="130"/>
        <v>1.2991617736380912E-3</v>
      </c>
      <c r="CY67" s="226">
        <f t="shared" si="130"/>
        <v>1.2974673309943396E-3</v>
      </c>
      <c r="CZ67" s="226">
        <f t="shared" si="130"/>
        <v>1.2957750983415561E-3</v>
      </c>
      <c r="DA67" s="226">
        <f t="shared" si="130"/>
        <v>1.2940850727976017E-3</v>
      </c>
      <c r="DB67" s="226">
        <f t="shared" si="130"/>
        <v>1.2923972514834459E-3</v>
      </c>
      <c r="DC67" s="226">
        <f t="shared" si="130"/>
        <v>1.2907116315244993E-3</v>
      </c>
      <c r="DD67" s="226">
        <f t="shared" si="130"/>
        <v>1.2890282100495032E-3</v>
      </c>
      <c r="DE67" s="226">
        <f t="shared" si="130"/>
        <v>1.2873469841910845E-3</v>
      </c>
      <c r="DF67" s="226">
        <f t="shared" si="130"/>
        <v>1.285667951085645E-3</v>
      </c>
      <c r="DG67" s="226">
        <f t="shared" si="30"/>
        <v>1.1376257123423272E-3</v>
      </c>
      <c r="DH67" s="226">
        <f t="shared" ref="DH67:DR67" si="131">1-(1-$L15)^(DH$59/12)-(1-(1-$L15)^(DG$59/12))</f>
        <v>1.1363315200809687E-3</v>
      </c>
      <c r="DI67" s="226">
        <f t="shared" si="131"/>
        <v>1.1350388001258871E-3</v>
      </c>
      <c r="DJ67" s="226">
        <f t="shared" si="131"/>
        <v>1.133747550802422E-3</v>
      </c>
      <c r="DK67" s="226">
        <f t="shared" si="131"/>
        <v>1.1324577704373562E-3</v>
      </c>
      <c r="DL67" s="226">
        <f t="shared" si="131"/>
        <v>1.1311694573595821E-3</v>
      </c>
      <c r="DM67" s="226">
        <f t="shared" si="131"/>
        <v>1.1298826098997683E-3</v>
      </c>
      <c r="DN67" s="226">
        <f t="shared" si="131"/>
        <v>1.128597226390915E-3</v>
      </c>
      <c r="DO67" s="226">
        <f t="shared" si="131"/>
        <v>1.1273133051672435E-3</v>
      </c>
      <c r="DP67" s="226">
        <f t="shared" si="131"/>
        <v>1.1260308445654177E-3</v>
      </c>
      <c r="DQ67" s="226">
        <f t="shared" si="131"/>
        <v>1.1247498429237668E-3</v>
      </c>
      <c r="DR67" s="226">
        <f t="shared" si="131"/>
        <v>1.1234702985825074E-3</v>
      </c>
      <c r="DS67" s="253">
        <f t="shared" si="32"/>
        <v>1.0563283405125024E-3</v>
      </c>
      <c r="DT67" s="253">
        <f t="shared" si="33"/>
        <v>1.0552125109496435E-3</v>
      </c>
      <c r="DU67" s="253">
        <f t="shared" ref="DU67:ED67" si="132">1-(1-$M15)^(DU$59/12)-(1-(1-$M15)^(DT$59/12))</f>
        <v>1.0540978600689366E-3</v>
      </c>
      <c r="DV67" s="253">
        <f t="shared" si="132"/>
        <v>1.0529843866257105E-3</v>
      </c>
      <c r="DW67" s="253">
        <f t="shared" si="132"/>
        <v>1.0518720893760714E-3</v>
      </c>
      <c r="DX67" s="253">
        <f t="shared" si="132"/>
        <v>1.0507609670773466E-3</v>
      </c>
      <c r="DY67" s="253">
        <f t="shared" si="132"/>
        <v>1.0496510184888619E-3</v>
      </c>
      <c r="DZ67" s="253">
        <f t="shared" si="132"/>
        <v>1.0485422423702762E-3</v>
      </c>
      <c r="EA67" s="253">
        <f t="shared" si="132"/>
        <v>1.0474346374834687E-3</v>
      </c>
      <c r="EB67" s="253">
        <f t="shared" si="132"/>
        <v>1.0463282025910958E-3</v>
      </c>
      <c r="EC67" s="253">
        <f t="shared" si="132"/>
        <v>1.0452229364571464E-3</v>
      </c>
      <c r="ED67" s="253">
        <f t="shared" si="132"/>
        <v>1.0441188378472743E-3</v>
      </c>
      <c r="EE67" s="253">
        <f t="shared" si="35"/>
        <v>9.8722056178124351E-4</v>
      </c>
      <c r="EF67" s="253">
        <f t="shared" si="36"/>
        <v>9.8624595734353449E-4</v>
      </c>
      <c r="EG67" s="253">
        <f t="shared" ref="EG67:EP67" si="133">1-(1-$N15)^(EG$59/12)-(1-(1-$N15)^(EF$59/12))</f>
        <v>9.8527231505562973E-4</v>
      </c>
      <c r="EH67" s="253">
        <f t="shared" si="133"/>
        <v>9.8429963396706732E-4</v>
      </c>
      <c r="EI67" s="253">
        <f t="shared" si="133"/>
        <v>9.8332791312960577E-4</v>
      </c>
      <c r="EJ67" s="253">
        <f t="shared" si="133"/>
        <v>9.8235715159478154E-4</v>
      </c>
      <c r="EK67" s="253">
        <f t="shared" si="133"/>
        <v>9.8138734841568542E-4</v>
      </c>
      <c r="EL67" s="253">
        <f t="shared" si="133"/>
        <v>9.8041850264618535E-4</v>
      </c>
      <c r="EM67" s="253">
        <f t="shared" si="133"/>
        <v>9.7945061334125949E-4</v>
      </c>
      <c r="EN67" s="253">
        <f t="shared" si="133"/>
        <v>9.7848367955655213E-4</v>
      </c>
      <c r="EO67" s="253">
        <f t="shared" si="133"/>
        <v>9.7751770034870678E-4</v>
      </c>
      <c r="EP67" s="253">
        <f t="shared" si="133"/>
        <v>9.7655267477547714E-4</v>
      </c>
      <c r="EQ67" s="253">
        <f t="shared" si="38"/>
        <v>9.2766731180748963E-4</v>
      </c>
      <c r="ER67" s="253">
        <f t="shared" si="39"/>
        <v>9.2680674516609773E-4</v>
      </c>
      <c r="ES67" s="253">
        <f t="shared" ref="ES67:FB67" si="134">1-(1-$O15)^(ES$59/12)-(1-(1-$O15)^(ER$59/12))</f>
        <v>9.2594697684433847E-4</v>
      </c>
      <c r="ET67" s="253">
        <f t="shared" si="134"/>
        <v>9.2508800610135999E-4</v>
      </c>
      <c r="EU67" s="253">
        <f t="shared" si="134"/>
        <v>9.2422983219753174E-4</v>
      </c>
      <c r="EV67" s="253">
        <f t="shared" si="134"/>
        <v>9.2337245439366722E-4</v>
      </c>
      <c r="EW67" s="253">
        <f t="shared" si="134"/>
        <v>9.2251587195102402E-4</v>
      </c>
      <c r="EX67" s="253">
        <f t="shared" si="134"/>
        <v>9.21660084132081E-4</v>
      </c>
      <c r="EY67" s="253">
        <f t="shared" si="134"/>
        <v>9.2080509019942802E-4</v>
      </c>
      <c r="EZ67" s="253">
        <f t="shared" si="134"/>
        <v>9.1995088941665415E-4</v>
      </c>
      <c r="FA67" s="253">
        <f t="shared" si="134"/>
        <v>9.1909748104812561E-4</v>
      </c>
      <c r="FB67" s="253">
        <f t="shared" si="134"/>
        <v>9.1824486435854169E-4</v>
      </c>
      <c r="FC67" s="253">
        <f t="shared" si="41"/>
        <v>8.7575245362292442E-4</v>
      </c>
      <c r="FD67" s="253">
        <f t="shared" si="42"/>
        <v>8.7498551126297119E-4</v>
      </c>
      <c r="FE67" s="253">
        <f t="shared" ref="FE67:FN67" si="135">1-(1-$P15)^(FE$59/12)-(1-(1-$P15)^(FD$59/12))</f>
        <v>8.7421924055453015E-4</v>
      </c>
      <c r="FF67" s="253">
        <f t="shared" si="135"/>
        <v>8.7345364090962718E-4</v>
      </c>
      <c r="FG67" s="253">
        <f t="shared" si="135"/>
        <v>8.7268871174051021E-4</v>
      </c>
      <c r="FH67" s="253">
        <f t="shared" si="135"/>
        <v>8.7192445245998229E-4</v>
      </c>
      <c r="FI67" s="253">
        <f t="shared" si="135"/>
        <v>8.7116086248129054E-4</v>
      </c>
      <c r="FJ67" s="253">
        <f t="shared" si="135"/>
        <v>8.7039794121857028E-4</v>
      </c>
      <c r="FK67" s="253">
        <f t="shared" si="135"/>
        <v>8.6963568808584579E-4</v>
      </c>
      <c r="FL67" s="253">
        <f t="shared" si="135"/>
        <v>8.6887410249825159E-4</v>
      </c>
      <c r="FM67" s="253">
        <f t="shared" si="135"/>
        <v>8.681131838710332E-4</v>
      </c>
      <c r="FN67" s="253">
        <f t="shared" si="135"/>
        <v>8.6735293162032434E-4</v>
      </c>
      <c r="FO67" s="253">
        <f t="shared" si="44"/>
        <v>8.3004738910696929E-4</v>
      </c>
      <c r="FP67" s="253">
        <f t="shared" si="45"/>
        <v>8.2935841043896286E-4</v>
      </c>
      <c r="FQ67" s="253">
        <f t="shared" ref="FQ67:FZ67" si="136">1-(1-$Q15)^(FQ$59/12)-(1-(1-$Q15)^(FP$59/12))</f>
        <v>8.2867000365560717E-4</v>
      </c>
      <c r="FR67" s="253">
        <f t="shared" si="136"/>
        <v>8.2798216828261495E-4</v>
      </c>
      <c r="FS67" s="253">
        <f t="shared" si="136"/>
        <v>8.2729490384569893E-4</v>
      </c>
      <c r="FT67" s="253">
        <f t="shared" si="136"/>
        <v>8.2660820987068284E-4</v>
      </c>
      <c r="FU67" s="253">
        <f t="shared" si="136"/>
        <v>8.2592208588427862E-4</v>
      </c>
      <c r="FV67" s="253">
        <f t="shared" si="136"/>
        <v>8.2523653141330922E-4</v>
      </c>
      <c r="FW67" s="253">
        <f t="shared" si="136"/>
        <v>8.2455154598504166E-4</v>
      </c>
      <c r="FX67" s="253">
        <f t="shared" si="136"/>
        <v>8.2386712912707605E-4</v>
      </c>
      <c r="FY67" s="253">
        <f t="shared" si="136"/>
        <v>8.231832803675676E-4</v>
      </c>
      <c r="FZ67" s="253">
        <f t="shared" si="136"/>
        <v>8.2249999923489359E-4</v>
      </c>
    </row>
    <row r="68" spans="2:182" outlineLevel="1" x14ac:dyDescent="0.2">
      <c r="B68" s="225" t="s">
        <v>540</v>
      </c>
      <c r="C68" s="252">
        <f t="shared" si="12"/>
        <v>3.2879808408050382E-2</v>
      </c>
      <c r="D68" s="252">
        <f t="shared" ref="D68:N68" si="137">1-(1-$C16)^(D$60/12)-(1-(1-$C16)^(C$60/12))</f>
        <v>3.1798726607100369E-2</v>
      </c>
      <c r="E68" s="252">
        <f t="shared" si="137"/>
        <v>3.07531905686389E-2</v>
      </c>
      <c r="F68" s="252">
        <f t="shared" si="137"/>
        <v>2.9742031554805703E-2</v>
      </c>
      <c r="G68" s="252">
        <f t="shared" si="137"/>
        <v>2.8764119255617615E-2</v>
      </c>
      <c r="H68" s="252">
        <f t="shared" si="137"/>
        <v>2.7818360525466601E-2</v>
      </c>
      <c r="I68" s="252">
        <f t="shared" si="137"/>
        <v>2.6903698161163114E-2</v>
      </c>
      <c r="J68" s="252">
        <f t="shared" si="137"/>
        <v>2.6019109720156086E-2</v>
      </c>
      <c r="K68" s="252">
        <f t="shared" si="137"/>
        <v>2.5163606377609282E-2</v>
      </c>
      <c r="L68" s="252">
        <f t="shared" si="137"/>
        <v>2.433623182105793E-2</v>
      </c>
      <c r="M68" s="252">
        <f t="shared" si="137"/>
        <v>2.3536061181407608E-2</v>
      </c>
      <c r="N68" s="252">
        <f t="shared" si="137"/>
        <v>2.2762199999082799E-2</v>
      </c>
      <c r="O68" s="252">
        <f t="shared" si="14"/>
        <v>4.6126956199240565E-3</v>
      </c>
      <c r="P68" s="226">
        <f t="shared" ref="P68:Z68" si="138">1-(1-$D16)^(P$59/12)-(1-(1-$D16)^(O$59/12))</f>
        <v>4.5914186590420014E-3</v>
      </c>
      <c r="Q68" s="226">
        <f t="shared" si="138"/>
        <v>4.5702398423040913E-3</v>
      </c>
      <c r="R68" s="226">
        <f t="shared" si="138"/>
        <v>4.5491587170015668E-3</v>
      </c>
      <c r="S68" s="226">
        <f t="shared" si="138"/>
        <v>4.528174832513332E-3</v>
      </c>
      <c r="T68" s="226">
        <f t="shared" si="138"/>
        <v>4.5072877402971834E-3</v>
      </c>
      <c r="U68" s="226">
        <f t="shared" si="138"/>
        <v>4.4864969938797072E-3</v>
      </c>
      <c r="V68" s="226">
        <f t="shared" si="138"/>
        <v>4.4658021488472865E-3</v>
      </c>
      <c r="W68" s="226">
        <f t="shared" si="138"/>
        <v>4.445202762835776E-3</v>
      </c>
      <c r="X68" s="226">
        <f t="shared" si="138"/>
        <v>4.4246983955220642E-3</v>
      </c>
      <c r="Y68" s="226">
        <f t="shared" si="138"/>
        <v>4.4042886086134159E-3</v>
      </c>
      <c r="Z68" s="226">
        <f t="shared" si="138"/>
        <v>4.3839729658396998E-3</v>
      </c>
      <c r="AA68" s="226">
        <f t="shared" si="16"/>
        <v>3.1747934491176411E-3</v>
      </c>
      <c r="AB68" s="226">
        <f t="shared" ref="AB68:AL68" si="139">1-(1-$E16)^(AB$59/12)-(1-(1-$E16)^(AA$59/12))</f>
        <v>3.1647141356730968E-3</v>
      </c>
      <c r="AC68" s="226">
        <f t="shared" si="139"/>
        <v>3.1546668219668561E-3</v>
      </c>
      <c r="AD68" s="226">
        <f t="shared" si="139"/>
        <v>3.1446514064062958E-3</v>
      </c>
      <c r="AE68" s="226">
        <f t="shared" si="139"/>
        <v>3.1346677877215345E-3</v>
      </c>
      <c r="AF68" s="226">
        <f t="shared" si="139"/>
        <v>3.1247158649637674E-3</v>
      </c>
      <c r="AG68" s="226">
        <f t="shared" si="139"/>
        <v>3.1147955375054881E-3</v>
      </c>
      <c r="AH68" s="226">
        <f t="shared" si="139"/>
        <v>3.1049067050376022E-3</v>
      </c>
      <c r="AI68" s="226">
        <f t="shared" si="139"/>
        <v>3.0950492675703156E-3</v>
      </c>
      <c r="AJ68" s="226">
        <f t="shared" si="139"/>
        <v>3.0852231254310247E-3</v>
      </c>
      <c r="AK68" s="226">
        <f t="shared" si="139"/>
        <v>3.0754281792632066E-3</v>
      </c>
      <c r="AL68" s="226">
        <f t="shared" si="139"/>
        <v>3.0656643300265296E-3</v>
      </c>
      <c r="AM68" s="226">
        <f t="shared" si="18"/>
        <v>2.46006809515531E-3</v>
      </c>
      <c r="AN68" s="226">
        <f t="shared" ref="AN68:AX68" si="140">1-(1-$F16)^(AN$59/12)-(1-(1-$F16)^(AM$59/12))</f>
        <v>2.4540161601225297E-3</v>
      </c>
      <c r="AO68" s="226">
        <f t="shared" si="140"/>
        <v>2.4479791132619999E-3</v>
      </c>
      <c r="AP68" s="226">
        <f t="shared" si="140"/>
        <v>2.4419569179477962E-3</v>
      </c>
      <c r="AQ68" s="226">
        <f t="shared" si="140"/>
        <v>2.4359495376443663E-3</v>
      </c>
      <c r="AR68" s="226">
        <f t="shared" si="140"/>
        <v>2.4299569359053086E-3</v>
      </c>
      <c r="AS68" s="226">
        <f t="shared" si="140"/>
        <v>2.4239790763745939E-3</v>
      </c>
      <c r="AT68" s="226">
        <f t="shared" si="140"/>
        <v>2.4180159227855658E-3</v>
      </c>
      <c r="AU68" s="226">
        <f t="shared" si="140"/>
        <v>2.4120674389603858E-3</v>
      </c>
      <c r="AV68" s="226">
        <f t="shared" si="140"/>
        <v>2.4061335888103663E-3</v>
      </c>
      <c r="AW68" s="226">
        <f t="shared" si="140"/>
        <v>2.4002143363359707E-3</v>
      </c>
      <c r="AX68" s="226">
        <f t="shared" si="140"/>
        <v>2.3943096456254809E-3</v>
      </c>
      <c r="AY68" s="226">
        <f t="shared" si="20"/>
        <v>2.0228543996899662E-3</v>
      </c>
      <c r="AZ68" s="226">
        <f t="shared" ref="AZ68:BJ68" si="141">1-(1-$G16)^(AZ$59/12)-(1-(1-$G16)^(AY$59/12))</f>
        <v>2.0187624597677312E-3</v>
      </c>
      <c r="BA68" s="226">
        <f t="shared" si="141"/>
        <v>2.0146787972439295E-3</v>
      </c>
      <c r="BB68" s="226">
        <f t="shared" si="141"/>
        <v>2.0106033953750657E-3</v>
      </c>
      <c r="BC68" s="226">
        <f t="shared" si="141"/>
        <v>2.0065362374506179E-3</v>
      </c>
      <c r="BD68" s="226">
        <f t="shared" si="141"/>
        <v>2.0024773067945922E-3</v>
      </c>
      <c r="BE68" s="226">
        <f t="shared" si="141"/>
        <v>1.9984265867643014E-3</v>
      </c>
      <c r="BF68" s="226">
        <f t="shared" si="141"/>
        <v>1.994384060750698E-3</v>
      </c>
      <c r="BG68" s="226">
        <f t="shared" si="141"/>
        <v>1.9903497121788183E-3</v>
      </c>
      <c r="BH68" s="226">
        <f t="shared" si="141"/>
        <v>1.9863235245065614E-3</v>
      </c>
      <c r="BI68" s="226">
        <f t="shared" si="141"/>
        <v>1.98230548122591E-3</v>
      </c>
      <c r="BJ68" s="226">
        <f t="shared" si="141"/>
        <v>1.9782955658615986E-3</v>
      </c>
      <c r="BK68" s="226">
        <f t="shared" si="22"/>
        <v>1.7794402891474492E-3</v>
      </c>
      <c r="BL68" s="226">
        <f t="shared" ref="BL68:BV68" si="142">1-(1-$H16)^(BL$59/12)-(1-(1-$H16)^(BK$59/12))</f>
        <v>1.7762738814047774E-3</v>
      </c>
      <c r="BM68" s="226">
        <f t="shared" si="142"/>
        <v>1.7731131080956919E-3</v>
      </c>
      <c r="BN68" s="226">
        <f t="shared" si="142"/>
        <v>1.7699579591938797E-3</v>
      </c>
      <c r="BO68" s="226">
        <f t="shared" si="142"/>
        <v>1.7668084246912352E-3</v>
      </c>
      <c r="BP68" s="226">
        <f t="shared" si="142"/>
        <v>1.7636644945971947E-3</v>
      </c>
      <c r="BQ68" s="226">
        <f t="shared" si="142"/>
        <v>1.7605261589388466E-3</v>
      </c>
      <c r="BR68" s="226">
        <f t="shared" si="142"/>
        <v>1.7573934077615982E-3</v>
      </c>
      <c r="BS68" s="226">
        <f t="shared" si="142"/>
        <v>1.7542662311279544E-3</v>
      </c>
      <c r="BT68" s="226">
        <f t="shared" si="142"/>
        <v>1.7511446191184055E-3</v>
      </c>
      <c r="BU68" s="226">
        <f t="shared" si="142"/>
        <v>1.7480285618309832E-3</v>
      </c>
      <c r="BV68" s="226">
        <f t="shared" si="142"/>
        <v>1.7449180493814831E-3</v>
      </c>
      <c r="BW68" s="226">
        <f t="shared" si="24"/>
        <v>1.532360835336144E-3</v>
      </c>
      <c r="BX68" s="226">
        <f t="shared" ref="BX68:CH68" si="143">1-(1-$I16)^(BX$59/12)-(1-(1-$I16)^(BW$59/12))</f>
        <v>1.5300127056063761E-3</v>
      </c>
      <c r="BY68" s="226">
        <f t="shared" si="143"/>
        <v>1.527668174058916E-3</v>
      </c>
      <c r="BZ68" s="226">
        <f t="shared" si="143"/>
        <v>1.5253272351793967E-3</v>
      </c>
      <c r="CA68" s="226">
        <f t="shared" si="143"/>
        <v>1.5229898834632216E-3</v>
      </c>
      <c r="CB68" s="226">
        <f t="shared" si="143"/>
        <v>1.5206561134132324E-3</v>
      </c>
      <c r="CC68" s="226">
        <f t="shared" si="143"/>
        <v>1.5183259195410415E-3</v>
      </c>
      <c r="CD68" s="226">
        <f t="shared" si="143"/>
        <v>1.515999296366588E-3</v>
      </c>
      <c r="CE68" s="226">
        <f t="shared" si="143"/>
        <v>1.513676238418471E-3</v>
      </c>
      <c r="CF68" s="226">
        <f t="shared" si="143"/>
        <v>1.5113567402332828E-3</v>
      </c>
      <c r="CG68" s="226">
        <f t="shared" si="143"/>
        <v>1.5090407963563868E-3</v>
      </c>
      <c r="CH68" s="226">
        <f t="shared" si="143"/>
        <v>1.5067284013411397E-3</v>
      </c>
      <c r="CI68" s="226">
        <f t="shared" si="26"/>
        <v>1.399325307615773E-3</v>
      </c>
      <c r="CJ68" s="226">
        <f t="shared" ref="CJ68:CT68" si="144">1-(1-$J16)^(CJ$59/12)-(1-(1-$J16)^(CI$59/12))</f>
        <v>1.3973671962991263E-3</v>
      </c>
      <c r="CK68" s="226">
        <f t="shared" si="144"/>
        <v>1.3954118250174563E-3</v>
      </c>
      <c r="CL68" s="226">
        <f t="shared" si="144"/>
        <v>1.3934591899360527E-3</v>
      </c>
      <c r="CM68" s="226">
        <f t="shared" si="144"/>
        <v>1.3915092872264223E-3</v>
      </c>
      <c r="CN68" s="226">
        <f t="shared" si="144"/>
        <v>1.3895621130651792E-3</v>
      </c>
      <c r="CO68" s="226">
        <f t="shared" si="144"/>
        <v>1.3876176636337112E-3</v>
      </c>
      <c r="CP68" s="226">
        <f t="shared" si="144"/>
        <v>1.3856759351197345E-3</v>
      </c>
      <c r="CQ68" s="226">
        <f t="shared" si="144"/>
        <v>1.3837369237156283E-3</v>
      </c>
      <c r="CR68" s="226">
        <f t="shared" si="144"/>
        <v>1.3818006256191007E-3</v>
      </c>
      <c r="CS68" s="226">
        <f t="shared" si="144"/>
        <v>1.379867037033633E-3</v>
      </c>
      <c r="CT68" s="226">
        <f t="shared" si="144"/>
        <v>1.3779361541675916E-3</v>
      </c>
      <c r="CU68" s="226">
        <f t="shared" si="28"/>
        <v>1.3042583903960514E-3</v>
      </c>
      <c r="CV68" s="226">
        <f t="shared" ref="CV68:DF68" si="145">1-(1-$K16)^(CV$59/12)-(1-(1-$K16)^(CU$59/12))</f>
        <v>1.3025573004471491E-3</v>
      </c>
      <c r="CW68" s="226">
        <f t="shared" si="145"/>
        <v>1.3008584291590575E-3</v>
      </c>
      <c r="CX68" s="226">
        <f t="shared" si="145"/>
        <v>1.2991617736380912E-3</v>
      </c>
      <c r="CY68" s="226">
        <f t="shared" si="145"/>
        <v>1.2974673309943396E-3</v>
      </c>
      <c r="CZ68" s="226">
        <f t="shared" si="145"/>
        <v>1.2957750983415561E-3</v>
      </c>
      <c r="DA68" s="226">
        <f t="shared" si="145"/>
        <v>1.2940850727976017E-3</v>
      </c>
      <c r="DB68" s="226">
        <f t="shared" si="145"/>
        <v>1.2923972514834459E-3</v>
      </c>
      <c r="DC68" s="226">
        <f t="shared" si="145"/>
        <v>1.2907116315244993E-3</v>
      </c>
      <c r="DD68" s="226">
        <f t="shared" si="145"/>
        <v>1.2890282100495032E-3</v>
      </c>
      <c r="DE68" s="226">
        <f t="shared" si="145"/>
        <v>1.2873469841910845E-3</v>
      </c>
      <c r="DF68" s="226">
        <f t="shared" si="145"/>
        <v>1.285667951085645E-3</v>
      </c>
      <c r="DG68" s="226">
        <f t="shared" si="30"/>
        <v>1.1376257123423272E-3</v>
      </c>
      <c r="DH68" s="226">
        <f t="shared" ref="DH68:DR68" si="146">1-(1-$L16)^(DH$59/12)-(1-(1-$L16)^(DG$59/12))</f>
        <v>1.1363315200809687E-3</v>
      </c>
      <c r="DI68" s="226">
        <f t="shared" si="146"/>
        <v>1.1350388001258871E-3</v>
      </c>
      <c r="DJ68" s="226">
        <f t="shared" si="146"/>
        <v>1.133747550802422E-3</v>
      </c>
      <c r="DK68" s="226">
        <f t="shared" si="146"/>
        <v>1.1324577704373562E-3</v>
      </c>
      <c r="DL68" s="226">
        <f t="shared" si="146"/>
        <v>1.1311694573595821E-3</v>
      </c>
      <c r="DM68" s="226">
        <f t="shared" si="146"/>
        <v>1.1298826098997683E-3</v>
      </c>
      <c r="DN68" s="226">
        <f t="shared" si="146"/>
        <v>1.128597226390915E-3</v>
      </c>
      <c r="DO68" s="226">
        <f t="shared" si="146"/>
        <v>1.1273133051672435E-3</v>
      </c>
      <c r="DP68" s="226">
        <f t="shared" si="146"/>
        <v>1.1260308445654177E-3</v>
      </c>
      <c r="DQ68" s="226">
        <f t="shared" si="146"/>
        <v>1.1247498429237668E-3</v>
      </c>
      <c r="DR68" s="226">
        <f t="shared" si="146"/>
        <v>1.1234702985825074E-3</v>
      </c>
      <c r="DS68" s="253">
        <f t="shared" si="32"/>
        <v>1.0563283405125024E-3</v>
      </c>
      <c r="DT68" s="253">
        <f t="shared" si="33"/>
        <v>1.0552125109496435E-3</v>
      </c>
      <c r="DU68" s="253">
        <f t="shared" ref="DU68:ED68" si="147">1-(1-$M16)^(DU$59/12)-(1-(1-$M16)^(DT$59/12))</f>
        <v>1.0540978600689366E-3</v>
      </c>
      <c r="DV68" s="253">
        <f t="shared" si="147"/>
        <v>1.0529843866257105E-3</v>
      </c>
      <c r="DW68" s="253">
        <f t="shared" si="147"/>
        <v>1.0518720893760714E-3</v>
      </c>
      <c r="DX68" s="253">
        <f t="shared" si="147"/>
        <v>1.0507609670773466E-3</v>
      </c>
      <c r="DY68" s="253">
        <f t="shared" si="147"/>
        <v>1.0496510184888619E-3</v>
      </c>
      <c r="DZ68" s="253">
        <f t="shared" si="147"/>
        <v>1.0485422423702762E-3</v>
      </c>
      <c r="EA68" s="253">
        <f t="shared" si="147"/>
        <v>1.0474346374834687E-3</v>
      </c>
      <c r="EB68" s="253">
        <f t="shared" si="147"/>
        <v>1.0463282025910958E-3</v>
      </c>
      <c r="EC68" s="253">
        <f t="shared" si="147"/>
        <v>1.0452229364571464E-3</v>
      </c>
      <c r="ED68" s="253">
        <f t="shared" si="147"/>
        <v>1.0441188378472743E-3</v>
      </c>
      <c r="EE68" s="253">
        <f t="shared" si="35"/>
        <v>9.8722056178124351E-4</v>
      </c>
      <c r="EF68" s="253">
        <f t="shared" si="36"/>
        <v>9.8624595734353449E-4</v>
      </c>
      <c r="EG68" s="253">
        <f t="shared" ref="EG68:EP68" si="148">1-(1-$N16)^(EG$59/12)-(1-(1-$N16)^(EF$59/12))</f>
        <v>9.8527231505562973E-4</v>
      </c>
      <c r="EH68" s="253">
        <f t="shared" si="148"/>
        <v>9.8429963396706732E-4</v>
      </c>
      <c r="EI68" s="253">
        <f t="shared" si="148"/>
        <v>9.8332791312960577E-4</v>
      </c>
      <c r="EJ68" s="253">
        <f t="shared" si="148"/>
        <v>9.8235715159478154E-4</v>
      </c>
      <c r="EK68" s="253">
        <f t="shared" si="148"/>
        <v>9.8138734841568542E-4</v>
      </c>
      <c r="EL68" s="253">
        <f t="shared" si="148"/>
        <v>9.8041850264618535E-4</v>
      </c>
      <c r="EM68" s="253">
        <f t="shared" si="148"/>
        <v>9.7945061334125949E-4</v>
      </c>
      <c r="EN68" s="253">
        <f t="shared" si="148"/>
        <v>9.7848367955655213E-4</v>
      </c>
      <c r="EO68" s="253">
        <f t="shared" si="148"/>
        <v>9.7751770034870678E-4</v>
      </c>
      <c r="EP68" s="253">
        <f t="shared" si="148"/>
        <v>9.7655267477547714E-4</v>
      </c>
      <c r="EQ68" s="253">
        <f t="shared" si="38"/>
        <v>9.2766731180748963E-4</v>
      </c>
      <c r="ER68" s="253">
        <f t="shared" si="39"/>
        <v>9.2680674516609773E-4</v>
      </c>
      <c r="ES68" s="253">
        <f t="shared" ref="ES68:FB68" si="149">1-(1-$O16)^(ES$59/12)-(1-(1-$O16)^(ER$59/12))</f>
        <v>9.2594697684433847E-4</v>
      </c>
      <c r="ET68" s="253">
        <f t="shared" si="149"/>
        <v>9.2508800610135999E-4</v>
      </c>
      <c r="EU68" s="253">
        <f t="shared" si="149"/>
        <v>9.2422983219753174E-4</v>
      </c>
      <c r="EV68" s="253">
        <f t="shared" si="149"/>
        <v>9.2337245439366722E-4</v>
      </c>
      <c r="EW68" s="253">
        <f t="shared" si="149"/>
        <v>9.2251587195102402E-4</v>
      </c>
      <c r="EX68" s="253">
        <f t="shared" si="149"/>
        <v>9.21660084132081E-4</v>
      </c>
      <c r="EY68" s="253">
        <f t="shared" si="149"/>
        <v>9.2080509019942802E-4</v>
      </c>
      <c r="EZ68" s="253">
        <f t="shared" si="149"/>
        <v>9.1995088941665415E-4</v>
      </c>
      <c r="FA68" s="253">
        <f t="shared" si="149"/>
        <v>9.1909748104812561E-4</v>
      </c>
      <c r="FB68" s="253">
        <f t="shared" si="149"/>
        <v>9.1824486435854169E-4</v>
      </c>
      <c r="FC68" s="253">
        <f t="shared" si="41"/>
        <v>8.7575245362292442E-4</v>
      </c>
      <c r="FD68" s="253">
        <f t="shared" si="42"/>
        <v>8.7498551126297119E-4</v>
      </c>
      <c r="FE68" s="253">
        <f t="shared" ref="FE68:FN68" si="150">1-(1-$P16)^(FE$59/12)-(1-(1-$P16)^(FD$59/12))</f>
        <v>8.7421924055453015E-4</v>
      </c>
      <c r="FF68" s="253">
        <f t="shared" si="150"/>
        <v>8.7345364090962718E-4</v>
      </c>
      <c r="FG68" s="253">
        <f t="shared" si="150"/>
        <v>8.7268871174051021E-4</v>
      </c>
      <c r="FH68" s="253">
        <f t="shared" si="150"/>
        <v>8.7192445245998229E-4</v>
      </c>
      <c r="FI68" s="253">
        <f t="shared" si="150"/>
        <v>8.7116086248129054E-4</v>
      </c>
      <c r="FJ68" s="253">
        <f t="shared" si="150"/>
        <v>8.7039794121857028E-4</v>
      </c>
      <c r="FK68" s="253">
        <f t="shared" si="150"/>
        <v>8.6963568808584579E-4</v>
      </c>
      <c r="FL68" s="253">
        <f t="shared" si="150"/>
        <v>8.6887410249825159E-4</v>
      </c>
      <c r="FM68" s="253">
        <f t="shared" si="150"/>
        <v>8.681131838710332E-4</v>
      </c>
      <c r="FN68" s="253">
        <f t="shared" si="150"/>
        <v>8.6735293162032434E-4</v>
      </c>
      <c r="FO68" s="253">
        <f t="shared" si="44"/>
        <v>8.3004738910696929E-4</v>
      </c>
      <c r="FP68" s="253">
        <f t="shared" si="45"/>
        <v>8.2935841043896286E-4</v>
      </c>
      <c r="FQ68" s="253">
        <f t="shared" ref="FQ68:FZ68" si="151">1-(1-$Q16)^(FQ$59/12)-(1-(1-$Q16)^(FP$59/12))</f>
        <v>8.2867000365560717E-4</v>
      </c>
      <c r="FR68" s="253">
        <f t="shared" si="151"/>
        <v>8.2798216828261495E-4</v>
      </c>
      <c r="FS68" s="253">
        <f t="shared" si="151"/>
        <v>8.2729490384569893E-4</v>
      </c>
      <c r="FT68" s="253">
        <f t="shared" si="151"/>
        <v>8.2660820987068284E-4</v>
      </c>
      <c r="FU68" s="253">
        <f t="shared" si="151"/>
        <v>8.2592208588427862E-4</v>
      </c>
      <c r="FV68" s="253">
        <f t="shared" si="151"/>
        <v>8.2523653141330922E-4</v>
      </c>
      <c r="FW68" s="253">
        <f t="shared" si="151"/>
        <v>8.2455154598504166E-4</v>
      </c>
      <c r="FX68" s="253">
        <f t="shared" si="151"/>
        <v>8.2386712912707605E-4</v>
      </c>
      <c r="FY68" s="253">
        <f t="shared" si="151"/>
        <v>8.231832803675676E-4</v>
      </c>
      <c r="FZ68" s="253">
        <f t="shared" si="151"/>
        <v>8.2249999923489359E-4</v>
      </c>
    </row>
    <row r="69" spans="2:182" outlineLevel="1" x14ac:dyDescent="0.2">
      <c r="B69" s="225" t="s">
        <v>458</v>
      </c>
      <c r="C69" s="252">
        <f t="shared" si="12"/>
        <v>3.2879808408050382E-2</v>
      </c>
      <c r="D69" s="252">
        <f t="shared" ref="D69:N69" si="152">1-(1-$C17)^(D$60/12)-(1-(1-$C17)^(C$60/12))</f>
        <v>3.1798726607100369E-2</v>
      </c>
      <c r="E69" s="252">
        <f t="shared" si="152"/>
        <v>3.07531905686389E-2</v>
      </c>
      <c r="F69" s="252">
        <f t="shared" si="152"/>
        <v>2.9742031554805703E-2</v>
      </c>
      <c r="G69" s="252">
        <f t="shared" si="152"/>
        <v>2.8764119255617615E-2</v>
      </c>
      <c r="H69" s="252">
        <f t="shared" si="152"/>
        <v>2.7818360525466601E-2</v>
      </c>
      <c r="I69" s="252">
        <f t="shared" si="152"/>
        <v>2.6903698161163114E-2</v>
      </c>
      <c r="J69" s="252">
        <f t="shared" si="152"/>
        <v>2.6019109720156086E-2</v>
      </c>
      <c r="K69" s="252">
        <f t="shared" si="152"/>
        <v>2.5163606377609282E-2</v>
      </c>
      <c r="L69" s="252">
        <f t="shared" si="152"/>
        <v>2.433623182105793E-2</v>
      </c>
      <c r="M69" s="252">
        <f t="shared" si="152"/>
        <v>2.3536061181407608E-2</v>
      </c>
      <c r="N69" s="252">
        <f t="shared" si="152"/>
        <v>2.2762199999082799E-2</v>
      </c>
      <c r="O69" s="252">
        <f t="shared" si="14"/>
        <v>4.6126956199240565E-3</v>
      </c>
      <c r="P69" s="226">
        <f t="shared" ref="P69:Z69" si="153">1-(1-$D17)^(P$59/12)-(1-(1-$D17)^(O$59/12))</f>
        <v>4.5914186590420014E-3</v>
      </c>
      <c r="Q69" s="226">
        <f t="shared" si="153"/>
        <v>4.5702398423040913E-3</v>
      </c>
      <c r="R69" s="226">
        <f t="shared" si="153"/>
        <v>4.5491587170015668E-3</v>
      </c>
      <c r="S69" s="226">
        <f t="shared" si="153"/>
        <v>4.528174832513332E-3</v>
      </c>
      <c r="T69" s="226">
        <f t="shared" si="153"/>
        <v>4.5072877402971834E-3</v>
      </c>
      <c r="U69" s="226">
        <f t="shared" si="153"/>
        <v>4.4864969938797072E-3</v>
      </c>
      <c r="V69" s="226">
        <f t="shared" si="153"/>
        <v>4.4658021488472865E-3</v>
      </c>
      <c r="W69" s="226">
        <f t="shared" si="153"/>
        <v>4.445202762835776E-3</v>
      </c>
      <c r="X69" s="226">
        <f t="shared" si="153"/>
        <v>4.4246983955220642E-3</v>
      </c>
      <c r="Y69" s="226">
        <f t="shared" si="153"/>
        <v>4.4042886086134159E-3</v>
      </c>
      <c r="Z69" s="226">
        <f t="shared" si="153"/>
        <v>4.3839729658396998E-3</v>
      </c>
      <c r="AA69" s="226">
        <f t="shared" si="16"/>
        <v>3.1747934491176411E-3</v>
      </c>
      <c r="AB69" s="226">
        <f t="shared" ref="AB69:AL69" si="154">1-(1-$E17)^(AB$59/12)-(1-(1-$E17)^(AA$59/12))</f>
        <v>3.1647141356730968E-3</v>
      </c>
      <c r="AC69" s="226">
        <f t="shared" si="154"/>
        <v>3.1546668219668561E-3</v>
      </c>
      <c r="AD69" s="226">
        <f t="shared" si="154"/>
        <v>3.1446514064062958E-3</v>
      </c>
      <c r="AE69" s="226">
        <f t="shared" si="154"/>
        <v>3.1346677877215345E-3</v>
      </c>
      <c r="AF69" s="226">
        <f t="shared" si="154"/>
        <v>3.1247158649637674E-3</v>
      </c>
      <c r="AG69" s="226">
        <f t="shared" si="154"/>
        <v>3.1147955375054881E-3</v>
      </c>
      <c r="AH69" s="226">
        <f t="shared" si="154"/>
        <v>3.1049067050376022E-3</v>
      </c>
      <c r="AI69" s="226">
        <f t="shared" si="154"/>
        <v>3.0950492675703156E-3</v>
      </c>
      <c r="AJ69" s="226">
        <f t="shared" si="154"/>
        <v>3.0852231254310247E-3</v>
      </c>
      <c r="AK69" s="226">
        <f t="shared" si="154"/>
        <v>3.0754281792632066E-3</v>
      </c>
      <c r="AL69" s="226">
        <f t="shared" si="154"/>
        <v>3.0656643300265296E-3</v>
      </c>
      <c r="AM69" s="226">
        <f t="shared" si="18"/>
        <v>2.46006809515531E-3</v>
      </c>
      <c r="AN69" s="226">
        <f t="shared" ref="AN69:AX69" si="155">1-(1-$F17)^(AN$59/12)-(1-(1-$F17)^(AM$59/12))</f>
        <v>2.4540161601225297E-3</v>
      </c>
      <c r="AO69" s="226">
        <f t="shared" si="155"/>
        <v>2.4479791132619999E-3</v>
      </c>
      <c r="AP69" s="226">
        <f t="shared" si="155"/>
        <v>2.4419569179477962E-3</v>
      </c>
      <c r="AQ69" s="226">
        <f t="shared" si="155"/>
        <v>2.4359495376443663E-3</v>
      </c>
      <c r="AR69" s="226">
        <f t="shared" si="155"/>
        <v>2.4299569359053086E-3</v>
      </c>
      <c r="AS69" s="226">
        <f t="shared" si="155"/>
        <v>2.4239790763745939E-3</v>
      </c>
      <c r="AT69" s="226">
        <f t="shared" si="155"/>
        <v>2.4180159227855658E-3</v>
      </c>
      <c r="AU69" s="226">
        <f t="shared" si="155"/>
        <v>2.4120674389603858E-3</v>
      </c>
      <c r="AV69" s="226">
        <f t="shared" si="155"/>
        <v>2.4061335888103663E-3</v>
      </c>
      <c r="AW69" s="226">
        <f t="shared" si="155"/>
        <v>2.4002143363359707E-3</v>
      </c>
      <c r="AX69" s="226">
        <f t="shared" si="155"/>
        <v>2.3943096456254809E-3</v>
      </c>
      <c r="AY69" s="226">
        <f t="shared" si="20"/>
        <v>2.0228543996899662E-3</v>
      </c>
      <c r="AZ69" s="226">
        <f t="shared" ref="AZ69:BJ69" si="156">1-(1-$G17)^(AZ$59/12)-(1-(1-$G17)^(AY$59/12))</f>
        <v>2.0187624597677312E-3</v>
      </c>
      <c r="BA69" s="226">
        <f t="shared" si="156"/>
        <v>2.0146787972439295E-3</v>
      </c>
      <c r="BB69" s="226">
        <f t="shared" si="156"/>
        <v>2.0106033953750657E-3</v>
      </c>
      <c r="BC69" s="226">
        <f t="shared" si="156"/>
        <v>2.0065362374506179E-3</v>
      </c>
      <c r="BD69" s="226">
        <f t="shared" si="156"/>
        <v>2.0024773067945922E-3</v>
      </c>
      <c r="BE69" s="226">
        <f t="shared" si="156"/>
        <v>1.9984265867643014E-3</v>
      </c>
      <c r="BF69" s="226">
        <f t="shared" si="156"/>
        <v>1.994384060750698E-3</v>
      </c>
      <c r="BG69" s="226">
        <f t="shared" si="156"/>
        <v>1.9903497121788183E-3</v>
      </c>
      <c r="BH69" s="226">
        <f t="shared" si="156"/>
        <v>1.9863235245065614E-3</v>
      </c>
      <c r="BI69" s="226">
        <f t="shared" si="156"/>
        <v>1.98230548122591E-3</v>
      </c>
      <c r="BJ69" s="226">
        <f t="shared" si="156"/>
        <v>1.9782955658615986E-3</v>
      </c>
      <c r="BK69" s="226">
        <f t="shared" si="22"/>
        <v>1.7794402891474492E-3</v>
      </c>
      <c r="BL69" s="226">
        <f t="shared" ref="BL69:BV69" si="157">1-(1-$H17)^(BL$59/12)-(1-(1-$H17)^(BK$59/12))</f>
        <v>1.7762738814047774E-3</v>
      </c>
      <c r="BM69" s="226">
        <f t="shared" si="157"/>
        <v>1.7731131080956919E-3</v>
      </c>
      <c r="BN69" s="226">
        <f t="shared" si="157"/>
        <v>1.7699579591938797E-3</v>
      </c>
      <c r="BO69" s="226">
        <f t="shared" si="157"/>
        <v>1.7668084246912352E-3</v>
      </c>
      <c r="BP69" s="226">
        <f t="shared" si="157"/>
        <v>1.7636644945971947E-3</v>
      </c>
      <c r="BQ69" s="226">
        <f t="shared" si="157"/>
        <v>1.7605261589388466E-3</v>
      </c>
      <c r="BR69" s="226">
        <f t="shared" si="157"/>
        <v>1.7573934077615982E-3</v>
      </c>
      <c r="BS69" s="226">
        <f t="shared" si="157"/>
        <v>1.7542662311279544E-3</v>
      </c>
      <c r="BT69" s="226">
        <f t="shared" si="157"/>
        <v>1.7511446191184055E-3</v>
      </c>
      <c r="BU69" s="226">
        <f t="shared" si="157"/>
        <v>1.7480285618309832E-3</v>
      </c>
      <c r="BV69" s="226">
        <f t="shared" si="157"/>
        <v>1.7449180493814831E-3</v>
      </c>
      <c r="BW69" s="226">
        <f t="shared" si="24"/>
        <v>1.532360835336144E-3</v>
      </c>
      <c r="BX69" s="226">
        <f t="shared" ref="BX69:CH69" si="158">1-(1-$I17)^(BX$59/12)-(1-(1-$I17)^(BW$59/12))</f>
        <v>1.5300127056063761E-3</v>
      </c>
      <c r="BY69" s="226">
        <f t="shared" si="158"/>
        <v>1.527668174058916E-3</v>
      </c>
      <c r="BZ69" s="226">
        <f t="shared" si="158"/>
        <v>1.5253272351793967E-3</v>
      </c>
      <c r="CA69" s="226">
        <f t="shared" si="158"/>
        <v>1.5229898834632216E-3</v>
      </c>
      <c r="CB69" s="226">
        <f t="shared" si="158"/>
        <v>1.5206561134132324E-3</v>
      </c>
      <c r="CC69" s="226">
        <f t="shared" si="158"/>
        <v>1.5183259195410415E-3</v>
      </c>
      <c r="CD69" s="226">
        <f t="shared" si="158"/>
        <v>1.515999296366588E-3</v>
      </c>
      <c r="CE69" s="226">
        <f t="shared" si="158"/>
        <v>1.513676238418471E-3</v>
      </c>
      <c r="CF69" s="226">
        <f t="shared" si="158"/>
        <v>1.5113567402332828E-3</v>
      </c>
      <c r="CG69" s="226">
        <f t="shared" si="158"/>
        <v>1.5090407963563868E-3</v>
      </c>
      <c r="CH69" s="226">
        <f t="shared" si="158"/>
        <v>1.5067284013411397E-3</v>
      </c>
      <c r="CI69" s="226">
        <f t="shared" si="26"/>
        <v>1.399325307615773E-3</v>
      </c>
      <c r="CJ69" s="226">
        <f t="shared" ref="CJ69:CT69" si="159">1-(1-$J17)^(CJ$59/12)-(1-(1-$J17)^(CI$59/12))</f>
        <v>1.3973671962991263E-3</v>
      </c>
      <c r="CK69" s="226">
        <f t="shared" si="159"/>
        <v>1.3954118250174563E-3</v>
      </c>
      <c r="CL69" s="226">
        <f t="shared" si="159"/>
        <v>1.3934591899360527E-3</v>
      </c>
      <c r="CM69" s="226">
        <f t="shared" si="159"/>
        <v>1.3915092872264223E-3</v>
      </c>
      <c r="CN69" s="226">
        <f t="shared" si="159"/>
        <v>1.3895621130651792E-3</v>
      </c>
      <c r="CO69" s="226">
        <f t="shared" si="159"/>
        <v>1.3876176636337112E-3</v>
      </c>
      <c r="CP69" s="226">
        <f t="shared" si="159"/>
        <v>1.3856759351197345E-3</v>
      </c>
      <c r="CQ69" s="226">
        <f t="shared" si="159"/>
        <v>1.3837369237156283E-3</v>
      </c>
      <c r="CR69" s="226">
        <f t="shared" si="159"/>
        <v>1.3818006256191007E-3</v>
      </c>
      <c r="CS69" s="226">
        <f t="shared" si="159"/>
        <v>1.379867037033633E-3</v>
      </c>
      <c r="CT69" s="226">
        <f t="shared" si="159"/>
        <v>1.3779361541675916E-3</v>
      </c>
      <c r="CU69" s="226">
        <f t="shared" si="28"/>
        <v>1.3042583903960514E-3</v>
      </c>
      <c r="CV69" s="226">
        <f t="shared" ref="CV69:DF69" si="160">1-(1-$K17)^(CV$59/12)-(1-(1-$K17)^(CU$59/12))</f>
        <v>1.3025573004471491E-3</v>
      </c>
      <c r="CW69" s="226">
        <f t="shared" si="160"/>
        <v>1.3008584291590575E-3</v>
      </c>
      <c r="CX69" s="226">
        <f t="shared" si="160"/>
        <v>1.2991617736380912E-3</v>
      </c>
      <c r="CY69" s="226">
        <f t="shared" si="160"/>
        <v>1.2974673309943396E-3</v>
      </c>
      <c r="CZ69" s="226">
        <f t="shared" si="160"/>
        <v>1.2957750983415561E-3</v>
      </c>
      <c r="DA69" s="226">
        <f t="shared" si="160"/>
        <v>1.2940850727976017E-3</v>
      </c>
      <c r="DB69" s="226">
        <f t="shared" si="160"/>
        <v>1.2923972514834459E-3</v>
      </c>
      <c r="DC69" s="226">
        <f t="shared" si="160"/>
        <v>1.2907116315244993E-3</v>
      </c>
      <c r="DD69" s="226">
        <f t="shared" si="160"/>
        <v>1.2890282100495032E-3</v>
      </c>
      <c r="DE69" s="226">
        <f t="shared" si="160"/>
        <v>1.2873469841910845E-3</v>
      </c>
      <c r="DF69" s="226">
        <f t="shared" si="160"/>
        <v>1.285667951085645E-3</v>
      </c>
      <c r="DG69" s="226">
        <f t="shared" si="30"/>
        <v>1.1376257123423272E-3</v>
      </c>
      <c r="DH69" s="226">
        <f t="shared" ref="DH69:DR69" si="161">1-(1-$L17)^(DH$59/12)-(1-(1-$L17)^(DG$59/12))</f>
        <v>1.1363315200809687E-3</v>
      </c>
      <c r="DI69" s="226">
        <f t="shared" si="161"/>
        <v>1.1350388001258871E-3</v>
      </c>
      <c r="DJ69" s="226">
        <f t="shared" si="161"/>
        <v>1.133747550802422E-3</v>
      </c>
      <c r="DK69" s="226">
        <f t="shared" si="161"/>
        <v>1.1324577704373562E-3</v>
      </c>
      <c r="DL69" s="226">
        <f t="shared" si="161"/>
        <v>1.1311694573595821E-3</v>
      </c>
      <c r="DM69" s="226">
        <f t="shared" si="161"/>
        <v>1.1298826098997683E-3</v>
      </c>
      <c r="DN69" s="226">
        <f t="shared" si="161"/>
        <v>1.128597226390915E-3</v>
      </c>
      <c r="DO69" s="226">
        <f t="shared" si="161"/>
        <v>1.1273133051672435E-3</v>
      </c>
      <c r="DP69" s="226">
        <f t="shared" si="161"/>
        <v>1.1260308445654177E-3</v>
      </c>
      <c r="DQ69" s="226">
        <f t="shared" si="161"/>
        <v>1.1247498429237668E-3</v>
      </c>
      <c r="DR69" s="226">
        <f t="shared" si="161"/>
        <v>1.1234702985825074E-3</v>
      </c>
      <c r="DS69" s="253">
        <f t="shared" si="32"/>
        <v>1.0563283405125024E-3</v>
      </c>
      <c r="DT69" s="253">
        <f t="shared" si="33"/>
        <v>1.0552125109496435E-3</v>
      </c>
      <c r="DU69" s="253">
        <f t="shared" ref="DU69:ED69" si="162">1-(1-$M17)^(DU$59/12)-(1-(1-$M17)^(DT$59/12))</f>
        <v>1.0540978600689366E-3</v>
      </c>
      <c r="DV69" s="253">
        <f t="shared" si="162"/>
        <v>1.0529843866257105E-3</v>
      </c>
      <c r="DW69" s="253">
        <f t="shared" si="162"/>
        <v>1.0518720893760714E-3</v>
      </c>
      <c r="DX69" s="253">
        <f t="shared" si="162"/>
        <v>1.0507609670773466E-3</v>
      </c>
      <c r="DY69" s="253">
        <f t="shared" si="162"/>
        <v>1.0496510184888619E-3</v>
      </c>
      <c r="DZ69" s="253">
        <f t="shared" si="162"/>
        <v>1.0485422423702762E-3</v>
      </c>
      <c r="EA69" s="253">
        <f t="shared" si="162"/>
        <v>1.0474346374834687E-3</v>
      </c>
      <c r="EB69" s="253">
        <f t="shared" si="162"/>
        <v>1.0463282025910958E-3</v>
      </c>
      <c r="EC69" s="253">
        <f t="shared" si="162"/>
        <v>1.0452229364571464E-3</v>
      </c>
      <c r="ED69" s="253">
        <f t="shared" si="162"/>
        <v>1.0441188378472743E-3</v>
      </c>
      <c r="EE69" s="253">
        <f t="shared" si="35"/>
        <v>9.8722056178124351E-4</v>
      </c>
      <c r="EF69" s="253">
        <f t="shared" si="36"/>
        <v>9.8624595734353449E-4</v>
      </c>
      <c r="EG69" s="253">
        <f t="shared" ref="EG69:EP69" si="163">1-(1-$N17)^(EG$59/12)-(1-(1-$N17)^(EF$59/12))</f>
        <v>9.8527231505562973E-4</v>
      </c>
      <c r="EH69" s="253">
        <f t="shared" si="163"/>
        <v>9.8429963396706732E-4</v>
      </c>
      <c r="EI69" s="253">
        <f t="shared" si="163"/>
        <v>9.8332791312960577E-4</v>
      </c>
      <c r="EJ69" s="253">
        <f t="shared" si="163"/>
        <v>9.8235715159478154E-4</v>
      </c>
      <c r="EK69" s="253">
        <f t="shared" si="163"/>
        <v>9.8138734841568542E-4</v>
      </c>
      <c r="EL69" s="253">
        <f t="shared" si="163"/>
        <v>9.8041850264618535E-4</v>
      </c>
      <c r="EM69" s="253">
        <f t="shared" si="163"/>
        <v>9.7945061334125949E-4</v>
      </c>
      <c r="EN69" s="253">
        <f t="shared" si="163"/>
        <v>9.7848367955655213E-4</v>
      </c>
      <c r="EO69" s="253">
        <f t="shared" si="163"/>
        <v>9.7751770034870678E-4</v>
      </c>
      <c r="EP69" s="253">
        <f t="shared" si="163"/>
        <v>9.7655267477547714E-4</v>
      </c>
      <c r="EQ69" s="253">
        <f t="shared" si="38"/>
        <v>9.2766731180748963E-4</v>
      </c>
      <c r="ER69" s="253">
        <f t="shared" si="39"/>
        <v>9.2680674516609773E-4</v>
      </c>
      <c r="ES69" s="253">
        <f t="shared" ref="ES69:FB69" si="164">1-(1-$O17)^(ES$59/12)-(1-(1-$O17)^(ER$59/12))</f>
        <v>9.2594697684433847E-4</v>
      </c>
      <c r="ET69" s="253">
        <f t="shared" si="164"/>
        <v>9.2508800610135999E-4</v>
      </c>
      <c r="EU69" s="253">
        <f t="shared" si="164"/>
        <v>9.2422983219753174E-4</v>
      </c>
      <c r="EV69" s="253">
        <f t="shared" si="164"/>
        <v>9.2337245439366722E-4</v>
      </c>
      <c r="EW69" s="253">
        <f t="shared" si="164"/>
        <v>9.2251587195102402E-4</v>
      </c>
      <c r="EX69" s="253">
        <f t="shared" si="164"/>
        <v>9.21660084132081E-4</v>
      </c>
      <c r="EY69" s="253">
        <f t="shared" si="164"/>
        <v>9.2080509019942802E-4</v>
      </c>
      <c r="EZ69" s="253">
        <f t="shared" si="164"/>
        <v>9.1995088941665415E-4</v>
      </c>
      <c r="FA69" s="253">
        <f t="shared" si="164"/>
        <v>9.1909748104812561E-4</v>
      </c>
      <c r="FB69" s="253">
        <f t="shared" si="164"/>
        <v>9.1824486435854169E-4</v>
      </c>
      <c r="FC69" s="253">
        <f t="shared" si="41"/>
        <v>8.7575245362292442E-4</v>
      </c>
      <c r="FD69" s="253">
        <f t="shared" si="42"/>
        <v>8.7498551126297119E-4</v>
      </c>
      <c r="FE69" s="253">
        <f t="shared" ref="FE69:FN69" si="165">1-(1-$P17)^(FE$59/12)-(1-(1-$P17)^(FD$59/12))</f>
        <v>8.7421924055453015E-4</v>
      </c>
      <c r="FF69" s="253">
        <f t="shared" si="165"/>
        <v>8.7345364090962718E-4</v>
      </c>
      <c r="FG69" s="253">
        <f t="shared" si="165"/>
        <v>8.7268871174051021E-4</v>
      </c>
      <c r="FH69" s="253">
        <f t="shared" si="165"/>
        <v>8.7192445245998229E-4</v>
      </c>
      <c r="FI69" s="253">
        <f t="shared" si="165"/>
        <v>8.7116086248129054E-4</v>
      </c>
      <c r="FJ69" s="253">
        <f t="shared" si="165"/>
        <v>8.7039794121857028E-4</v>
      </c>
      <c r="FK69" s="253">
        <f t="shared" si="165"/>
        <v>8.6963568808584579E-4</v>
      </c>
      <c r="FL69" s="253">
        <f t="shared" si="165"/>
        <v>8.6887410249825159E-4</v>
      </c>
      <c r="FM69" s="253">
        <f t="shared" si="165"/>
        <v>8.681131838710332E-4</v>
      </c>
      <c r="FN69" s="253">
        <f t="shared" si="165"/>
        <v>8.6735293162032434E-4</v>
      </c>
      <c r="FO69" s="253">
        <f t="shared" si="44"/>
        <v>8.3004738910696929E-4</v>
      </c>
      <c r="FP69" s="253">
        <f t="shared" si="45"/>
        <v>8.2935841043896286E-4</v>
      </c>
      <c r="FQ69" s="253">
        <f t="shared" ref="FQ69:FZ69" si="166">1-(1-$Q17)^(FQ$59/12)-(1-(1-$Q17)^(FP$59/12))</f>
        <v>8.2867000365560717E-4</v>
      </c>
      <c r="FR69" s="253">
        <f t="shared" si="166"/>
        <v>8.2798216828261495E-4</v>
      </c>
      <c r="FS69" s="253">
        <f t="shared" si="166"/>
        <v>8.2729490384569893E-4</v>
      </c>
      <c r="FT69" s="253">
        <f t="shared" si="166"/>
        <v>8.2660820987068284E-4</v>
      </c>
      <c r="FU69" s="253">
        <f t="shared" si="166"/>
        <v>8.2592208588427862E-4</v>
      </c>
      <c r="FV69" s="253">
        <f t="shared" si="166"/>
        <v>8.2523653141330922E-4</v>
      </c>
      <c r="FW69" s="253">
        <f t="shared" si="166"/>
        <v>8.2455154598504166E-4</v>
      </c>
      <c r="FX69" s="253">
        <f t="shared" si="166"/>
        <v>8.2386712912707605E-4</v>
      </c>
      <c r="FY69" s="253">
        <f t="shared" si="166"/>
        <v>8.231832803675676E-4</v>
      </c>
      <c r="FZ69" s="253">
        <f t="shared" si="166"/>
        <v>8.2249999923489359E-4</v>
      </c>
    </row>
    <row r="70" spans="2:182" outlineLevel="1" x14ac:dyDescent="0.2">
      <c r="B70" s="225" t="s">
        <v>541</v>
      </c>
      <c r="C70" s="252">
        <f t="shared" si="12"/>
        <v>1</v>
      </c>
      <c r="D70" s="252">
        <f t="shared" ref="D70:N70" si="167">1-(1-$C18)^(D$60/12)-(1-(1-$C18)^(C$60/12))</f>
        <v>0</v>
      </c>
      <c r="E70" s="252">
        <f t="shared" si="167"/>
        <v>0</v>
      </c>
      <c r="F70" s="252">
        <f t="shared" si="167"/>
        <v>0</v>
      </c>
      <c r="G70" s="252">
        <f t="shared" si="167"/>
        <v>0</v>
      </c>
      <c r="H70" s="252">
        <f t="shared" si="167"/>
        <v>0</v>
      </c>
      <c r="I70" s="252">
        <f t="shared" si="167"/>
        <v>0</v>
      </c>
      <c r="J70" s="252">
        <f t="shared" si="167"/>
        <v>0</v>
      </c>
      <c r="K70" s="252">
        <f t="shared" si="167"/>
        <v>0</v>
      </c>
      <c r="L70" s="252">
        <f t="shared" si="167"/>
        <v>0</v>
      </c>
      <c r="M70" s="252">
        <f t="shared" si="167"/>
        <v>0</v>
      </c>
      <c r="N70" s="252">
        <f t="shared" si="167"/>
        <v>0</v>
      </c>
      <c r="O70" s="252">
        <f t="shared" si="14"/>
        <v>0</v>
      </c>
      <c r="P70" s="226">
        <f t="shared" ref="P70:Z70" si="168">1-(1-$D18)^(P$59/12)-(1-(1-$D18)^(O$59/12))</f>
        <v>0</v>
      </c>
      <c r="Q70" s="226">
        <f t="shared" si="168"/>
        <v>0</v>
      </c>
      <c r="R70" s="226">
        <f t="shared" si="168"/>
        <v>0</v>
      </c>
      <c r="S70" s="226">
        <f t="shared" si="168"/>
        <v>0</v>
      </c>
      <c r="T70" s="226">
        <f t="shared" si="168"/>
        <v>0</v>
      </c>
      <c r="U70" s="226">
        <f t="shared" si="168"/>
        <v>0</v>
      </c>
      <c r="V70" s="226">
        <f t="shared" si="168"/>
        <v>0</v>
      </c>
      <c r="W70" s="226">
        <f t="shared" si="168"/>
        <v>0</v>
      </c>
      <c r="X70" s="226">
        <f t="shared" si="168"/>
        <v>0</v>
      </c>
      <c r="Y70" s="226">
        <f t="shared" si="168"/>
        <v>0</v>
      </c>
      <c r="Z70" s="226">
        <f t="shared" si="168"/>
        <v>0</v>
      </c>
      <c r="AA70" s="226">
        <f t="shared" si="16"/>
        <v>0</v>
      </c>
      <c r="AB70" s="226">
        <f t="shared" ref="AB70:AL70" si="169">1-(1-$E18)^(AB$59/12)-(1-(1-$E18)^(AA$59/12))</f>
        <v>0</v>
      </c>
      <c r="AC70" s="226">
        <f t="shared" si="169"/>
        <v>0</v>
      </c>
      <c r="AD70" s="226">
        <f t="shared" si="169"/>
        <v>0</v>
      </c>
      <c r="AE70" s="226">
        <f t="shared" si="169"/>
        <v>0</v>
      </c>
      <c r="AF70" s="226">
        <f t="shared" si="169"/>
        <v>0</v>
      </c>
      <c r="AG70" s="226">
        <f t="shared" si="169"/>
        <v>0</v>
      </c>
      <c r="AH70" s="226">
        <f t="shared" si="169"/>
        <v>0</v>
      </c>
      <c r="AI70" s="226">
        <f t="shared" si="169"/>
        <v>0</v>
      </c>
      <c r="AJ70" s="226">
        <f t="shared" si="169"/>
        <v>0</v>
      </c>
      <c r="AK70" s="226">
        <f t="shared" si="169"/>
        <v>0</v>
      </c>
      <c r="AL70" s="226">
        <f t="shared" si="169"/>
        <v>0</v>
      </c>
      <c r="AM70" s="226">
        <f t="shared" si="18"/>
        <v>0</v>
      </c>
      <c r="AN70" s="226">
        <f t="shared" ref="AN70:AX70" si="170">1-(1-$F18)^(AN$59/12)-(1-(1-$F18)^(AM$59/12))</f>
        <v>0</v>
      </c>
      <c r="AO70" s="226">
        <f t="shared" si="170"/>
        <v>0</v>
      </c>
      <c r="AP70" s="226">
        <f t="shared" si="170"/>
        <v>0</v>
      </c>
      <c r="AQ70" s="226">
        <f t="shared" si="170"/>
        <v>0</v>
      </c>
      <c r="AR70" s="226">
        <f t="shared" si="170"/>
        <v>0</v>
      </c>
      <c r="AS70" s="226">
        <f t="shared" si="170"/>
        <v>0</v>
      </c>
      <c r="AT70" s="226">
        <f t="shared" si="170"/>
        <v>0</v>
      </c>
      <c r="AU70" s="226">
        <f t="shared" si="170"/>
        <v>0</v>
      </c>
      <c r="AV70" s="226">
        <f t="shared" si="170"/>
        <v>0</v>
      </c>
      <c r="AW70" s="226">
        <f t="shared" si="170"/>
        <v>0</v>
      </c>
      <c r="AX70" s="226">
        <f t="shared" si="170"/>
        <v>0</v>
      </c>
      <c r="AY70" s="226">
        <f t="shared" si="20"/>
        <v>0</v>
      </c>
      <c r="AZ70" s="226">
        <f t="shared" ref="AZ70:BJ70" si="171">1-(1-$G18)^(AZ$59/12)-(1-(1-$G18)^(AY$59/12))</f>
        <v>0</v>
      </c>
      <c r="BA70" s="226">
        <f t="shared" si="171"/>
        <v>0</v>
      </c>
      <c r="BB70" s="226">
        <f t="shared" si="171"/>
        <v>0</v>
      </c>
      <c r="BC70" s="226">
        <f t="shared" si="171"/>
        <v>0</v>
      </c>
      <c r="BD70" s="226">
        <f t="shared" si="171"/>
        <v>0</v>
      </c>
      <c r="BE70" s="226">
        <f t="shared" si="171"/>
        <v>0</v>
      </c>
      <c r="BF70" s="226">
        <f t="shared" si="171"/>
        <v>0</v>
      </c>
      <c r="BG70" s="226">
        <f t="shared" si="171"/>
        <v>0</v>
      </c>
      <c r="BH70" s="226">
        <f t="shared" si="171"/>
        <v>0</v>
      </c>
      <c r="BI70" s="226">
        <f t="shared" si="171"/>
        <v>0</v>
      </c>
      <c r="BJ70" s="226">
        <f t="shared" si="171"/>
        <v>0</v>
      </c>
      <c r="BK70" s="226">
        <f t="shared" si="22"/>
        <v>0</v>
      </c>
      <c r="BL70" s="226">
        <f t="shared" ref="BL70:BV70" si="172">1-(1-$H18)^(BL$59/12)-(1-(1-$H18)^(BK$59/12))</f>
        <v>0</v>
      </c>
      <c r="BM70" s="226">
        <f t="shared" si="172"/>
        <v>0</v>
      </c>
      <c r="BN70" s="226">
        <f t="shared" si="172"/>
        <v>0</v>
      </c>
      <c r="BO70" s="226">
        <f t="shared" si="172"/>
        <v>0</v>
      </c>
      <c r="BP70" s="226">
        <f t="shared" si="172"/>
        <v>0</v>
      </c>
      <c r="BQ70" s="226">
        <f t="shared" si="172"/>
        <v>0</v>
      </c>
      <c r="BR70" s="226">
        <f t="shared" si="172"/>
        <v>0</v>
      </c>
      <c r="BS70" s="226">
        <f t="shared" si="172"/>
        <v>0</v>
      </c>
      <c r="BT70" s="226">
        <f t="shared" si="172"/>
        <v>0</v>
      </c>
      <c r="BU70" s="226">
        <f t="shared" si="172"/>
        <v>0</v>
      </c>
      <c r="BV70" s="226">
        <f t="shared" si="172"/>
        <v>0</v>
      </c>
      <c r="BW70" s="226">
        <f t="shared" si="24"/>
        <v>0</v>
      </c>
      <c r="BX70" s="226">
        <f t="shared" ref="BX70:CH70" si="173">1-(1-$I18)^(BX$59/12)-(1-(1-$I18)^(BW$59/12))</f>
        <v>0</v>
      </c>
      <c r="BY70" s="226">
        <f t="shared" si="173"/>
        <v>0</v>
      </c>
      <c r="BZ70" s="226">
        <f t="shared" si="173"/>
        <v>0</v>
      </c>
      <c r="CA70" s="226">
        <f t="shared" si="173"/>
        <v>0</v>
      </c>
      <c r="CB70" s="226">
        <f t="shared" si="173"/>
        <v>0</v>
      </c>
      <c r="CC70" s="226">
        <f t="shared" si="173"/>
        <v>0</v>
      </c>
      <c r="CD70" s="226">
        <f t="shared" si="173"/>
        <v>0</v>
      </c>
      <c r="CE70" s="226">
        <f t="shared" si="173"/>
        <v>0</v>
      </c>
      <c r="CF70" s="226">
        <f t="shared" si="173"/>
        <v>0</v>
      </c>
      <c r="CG70" s="226">
        <f t="shared" si="173"/>
        <v>0</v>
      </c>
      <c r="CH70" s="226">
        <f t="shared" si="173"/>
        <v>0</v>
      </c>
      <c r="CI70" s="226">
        <f t="shared" si="26"/>
        <v>0</v>
      </c>
      <c r="CJ70" s="226">
        <f t="shared" ref="CJ70:CT70" si="174">1-(1-$J18)^(CJ$59/12)-(1-(1-$J18)^(CI$59/12))</f>
        <v>0</v>
      </c>
      <c r="CK70" s="226">
        <f t="shared" si="174"/>
        <v>0</v>
      </c>
      <c r="CL70" s="226">
        <f t="shared" si="174"/>
        <v>0</v>
      </c>
      <c r="CM70" s="226">
        <f t="shared" si="174"/>
        <v>0</v>
      </c>
      <c r="CN70" s="226">
        <f t="shared" si="174"/>
        <v>0</v>
      </c>
      <c r="CO70" s="226">
        <f t="shared" si="174"/>
        <v>0</v>
      </c>
      <c r="CP70" s="226">
        <f t="shared" si="174"/>
        <v>0</v>
      </c>
      <c r="CQ70" s="226">
        <f t="shared" si="174"/>
        <v>0</v>
      </c>
      <c r="CR70" s="226">
        <f t="shared" si="174"/>
        <v>0</v>
      </c>
      <c r="CS70" s="226">
        <f t="shared" si="174"/>
        <v>0</v>
      </c>
      <c r="CT70" s="226">
        <f t="shared" si="174"/>
        <v>0</v>
      </c>
      <c r="CU70" s="226">
        <f t="shared" si="28"/>
        <v>0</v>
      </c>
      <c r="CV70" s="226">
        <f t="shared" ref="CV70:DF70" si="175">1-(1-$K18)^(CV$59/12)-(1-(1-$K18)^(CU$59/12))</f>
        <v>0</v>
      </c>
      <c r="CW70" s="226">
        <f t="shared" si="175"/>
        <v>0</v>
      </c>
      <c r="CX70" s="226">
        <f t="shared" si="175"/>
        <v>0</v>
      </c>
      <c r="CY70" s="226">
        <f t="shared" si="175"/>
        <v>0</v>
      </c>
      <c r="CZ70" s="226">
        <f t="shared" si="175"/>
        <v>0</v>
      </c>
      <c r="DA70" s="226">
        <f t="shared" si="175"/>
        <v>0</v>
      </c>
      <c r="DB70" s="226">
        <f t="shared" si="175"/>
        <v>0</v>
      </c>
      <c r="DC70" s="226">
        <f t="shared" si="175"/>
        <v>0</v>
      </c>
      <c r="DD70" s="226">
        <f t="shared" si="175"/>
        <v>0</v>
      </c>
      <c r="DE70" s="226">
        <f t="shared" si="175"/>
        <v>0</v>
      </c>
      <c r="DF70" s="226">
        <f t="shared" si="175"/>
        <v>0</v>
      </c>
      <c r="DG70" s="226">
        <f t="shared" si="30"/>
        <v>0</v>
      </c>
      <c r="DH70" s="226">
        <f t="shared" ref="DH70:DR70" si="176">1-(1-$L18)^(DH$59/12)-(1-(1-$L18)^(DG$59/12))</f>
        <v>0</v>
      </c>
      <c r="DI70" s="226">
        <f t="shared" si="176"/>
        <v>0</v>
      </c>
      <c r="DJ70" s="226">
        <f t="shared" si="176"/>
        <v>0</v>
      </c>
      <c r="DK70" s="226">
        <f t="shared" si="176"/>
        <v>0</v>
      </c>
      <c r="DL70" s="226">
        <f t="shared" si="176"/>
        <v>0</v>
      </c>
      <c r="DM70" s="226">
        <f t="shared" si="176"/>
        <v>0</v>
      </c>
      <c r="DN70" s="226">
        <f t="shared" si="176"/>
        <v>0</v>
      </c>
      <c r="DO70" s="226">
        <f t="shared" si="176"/>
        <v>0</v>
      </c>
      <c r="DP70" s="226">
        <f t="shared" si="176"/>
        <v>0</v>
      </c>
      <c r="DQ70" s="226">
        <f t="shared" si="176"/>
        <v>0</v>
      </c>
      <c r="DR70" s="226">
        <f t="shared" si="176"/>
        <v>0</v>
      </c>
      <c r="DS70" s="253">
        <f t="shared" si="32"/>
        <v>0</v>
      </c>
      <c r="DT70" s="253">
        <f t="shared" si="33"/>
        <v>0</v>
      </c>
      <c r="DU70" s="253">
        <f t="shared" ref="DU70:ED70" si="177">1-(1-$M18)^(DU$59/12)-(1-(1-$M18)^(DT$59/12))</f>
        <v>0</v>
      </c>
      <c r="DV70" s="253">
        <f t="shared" si="177"/>
        <v>0</v>
      </c>
      <c r="DW70" s="253">
        <f t="shared" si="177"/>
        <v>0</v>
      </c>
      <c r="DX70" s="253">
        <f t="shared" si="177"/>
        <v>0</v>
      </c>
      <c r="DY70" s="253">
        <f t="shared" si="177"/>
        <v>0</v>
      </c>
      <c r="DZ70" s="253">
        <f t="shared" si="177"/>
        <v>0</v>
      </c>
      <c r="EA70" s="253">
        <f t="shared" si="177"/>
        <v>0</v>
      </c>
      <c r="EB70" s="253">
        <f t="shared" si="177"/>
        <v>0</v>
      </c>
      <c r="EC70" s="253">
        <f t="shared" si="177"/>
        <v>0</v>
      </c>
      <c r="ED70" s="253">
        <f t="shared" si="177"/>
        <v>0</v>
      </c>
      <c r="EE70" s="253">
        <f t="shared" si="35"/>
        <v>0</v>
      </c>
      <c r="EF70" s="253">
        <f t="shared" si="36"/>
        <v>0</v>
      </c>
      <c r="EG70" s="253">
        <f t="shared" ref="EG70:EP70" si="178">1-(1-$N18)^(EG$59/12)-(1-(1-$N18)^(EF$59/12))</f>
        <v>0</v>
      </c>
      <c r="EH70" s="253">
        <f t="shared" si="178"/>
        <v>0</v>
      </c>
      <c r="EI70" s="253">
        <f t="shared" si="178"/>
        <v>0</v>
      </c>
      <c r="EJ70" s="253">
        <f t="shared" si="178"/>
        <v>0</v>
      </c>
      <c r="EK70" s="253">
        <f t="shared" si="178"/>
        <v>0</v>
      </c>
      <c r="EL70" s="253">
        <f t="shared" si="178"/>
        <v>0</v>
      </c>
      <c r="EM70" s="253">
        <f t="shared" si="178"/>
        <v>0</v>
      </c>
      <c r="EN70" s="253">
        <f t="shared" si="178"/>
        <v>0</v>
      </c>
      <c r="EO70" s="253">
        <f t="shared" si="178"/>
        <v>0</v>
      </c>
      <c r="EP70" s="253">
        <f t="shared" si="178"/>
        <v>0</v>
      </c>
      <c r="EQ70" s="253">
        <f t="shared" si="38"/>
        <v>0</v>
      </c>
      <c r="ER70" s="253">
        <f t="shared" si="39"/>
        <v>0</v>
      </c>
      <c r="ES70" s="253">
        <f t="shared" ref="ES70:FB70" si="179">1-(1-$O18)^(ES$59/12)-(1-(1-$O18)^(ER$59/12))</f>
        <v>0</v>
      </c>
      <c r="ET70" s="253">
        <f t="shared" si="179"/>
        <v>0</v>
      </c>
      <c r="EU70" s="253">
        <f t="shared" si="179"/>
        <v>0</v>
      </c>
      <c r="EV70" s="253">
        <f t="shared" si="179"/>
        <v>0</v>
      </c>
      <c r="EW70" s="253">
        <f t="shared" si="179"/>
        <v>0</v>
      </c>
      <c r="EX70" s="253">
        <f t="shared" si="179"/>
        <v>0</v>
      </c>
      <c r="EY70" s="253">
        <f t="shared" si="179"/>
        <v>0</v>
      </c>
      <c r="EZ70" s="253">
        <f t="shared" si="179"/>
        <v>0</v>
      </c>
      <c r="FA70" s="253">
        <f t="shared" si="179"/>
        <v>0</v>
      </c>
      <c r="FB70" s="253">
        <f t="shared" si="179"/>
        <v>0</v>
      </c>
      <c r="FC70" s="253">
        <f t="shared" si="41"/>
        <v>0</v>
      </c>
      <c r="FD70" s="253">
        <f t="shared" si="42"/>
        <v>0</v>
      </c>
      <c r="FE70" s="253">
        <f t="shared" ref="FE70:FN70" si="180">1-(1-$P18)^(FE$59/12)-(1-(1-$P18)^(FD$59/12))</f>
        <v>0</v>
      </c>
      <c r="FF70" s="253">
        <f t="shared" si="180"/>
        <v>0</v>
      </c>
      <c r="FG70" s="253">
        <f t="shared" si="180"/>
        <v>0</v>
      </c>
      <c r="FH70" s="253">
        <f t="shared" si="180"/>
        <v>0</v>
      </c>
      <c r="FI70" s="253">
        <f t="shared" si="180"/>
        <v>0</v>
      </c>
      <c r="FJ70" s="253">
        <f t="shared" si="180"/>
        <v>0</v>
      </c>
      <c r="FK70" s="253">
        <f t="shared" si="180"/>
        <v>0</v>
      </c>
      <c r="FL70" s="253">
        <f t="shared" si="180"/>
        <v>0</v>
      </c>
      <c r="FM70" s="253">
        <f t="shared" si="180"/>
        <v>0</v>
      </c>
      <c r="FN70" s="253">
        <f t="shared" si="180"/>
        <v>0</v>
      </c>
      <c r="FO70" s="253">
        <f t="shared" si="44"/>
        <v>0</v>
      </c>
      <c r="FP70" s="253">
        <f t="shared" si="45"/>
        <v>0</v>
      </c>
      <c r="FQ70" s="253">
        <f t="shared" ref="FQ70:FZ70" si="181">1-(1-$Q18)^(FQ$59/12)-(1-(1-$Q18)^(FP$59/12))</f>
        <v>0</v>
      </c>
      <c r="FR70" s="253">
        <f t="shared" si="181"/>
        <v>0</v>
      </c>
      <c r="FS70" s="253">
        <f t="shared" si="181"/>
        <v>0</v>
      </c>
      <c r="FT70" s="253">
        <f t="shared" si="181"/>
        <v>0</v>
      </c>
      <c r="FU70" s="253">
        <f t="shared" si="181"/>
        <v>0</v>
      </c>
      <c r="FV70" s="253">
        <f t="shared" si="181"/>
        <v>0</v>
      </c>
      <c r="FW70" s="253">
        <f t="shared" si="181"/>
        <v>0</v>
      </c>
      <c r="FX70" s="253">
        <f t="shared" si="181"/>
        <v>0</v>
      </c>
      <c r="FY70" s="253">
        <f t="shared" si="181"/>
        <v>0</v>
      </c>
      <c r="FZ70" s="253">
        <f t="shared" si="181"/>
        <v>0</v>
      </c>
    </row>
    <row r="71" spans="2:182" outlineLevel="1" x14ac:dyDescent="0.2">
      <c r="B71" s="225" t="s">
        <v>542</v>
      </c>
      <c r="C71" s="252">
        <f t="shared" si="12"/>
        <v>1.5280272454409882E-3</v>
      </c>
      <c r="D71" s="252">
        <f t="shared" ref="D71:N71" si="182">1-(1-$C19)^(D$60/12)-(1-(1-$C19)^(C$60/12))</f>
        <v>1.5256923781782339E-3</v>
      </c>
      <c r="E71" s="252">
        <f t="shared" si="182"/>
        <v>1.523361078656138E-3</v>
      </c>
      <c r="F71" s="252">
        <f t="shared" si="182"/>
        <v>1.5210333414233945E-3</v>
      </c>
      <c r="G71" s="252">
        <f t="shared" si="182"/>
        <v>1.5187091610364689E-3</v>
      </c>
      <c r="H71" s="252">
        <f t="shared" si="182"/>
        <v>1.5163885320603754E-3</v>
      </c>
      <c r="I71" s="252">
        <f t="shared" si="182"/>
        <v>1.5140714490688989E-3</v>
      </c>
      <c r="J71" s="252">
        <f t="shared" si="182"/>
        <v>1.5117579066430409E-3</v>
      </c>
      <c r="K71" s="252">
        <f t="shared" si="182"/>
        <v>1.5094478993732396E-3</v>
      </c>
      <c r="L71" s="252">
        <f t="shared" si="182"/>
        <v>1.507141421857372E-3</v>
      </c>
      <c r="M71" s="252">
        <f t="shared" si="182"/>
        <v>1.5048384687020855E-3</v>
      </c>
      <c r="N71" s="252">
        <f t="shared" si="182"/>
        <v>1.5025390345219103E-3</v>
      </c>
      <c r="O71" s="252">
        <f t="shared" si="14"/>
        <v>5.9604404615276607E-6</v>
      </c>
      <c r="P71" s="226">
        <f t="shared" ref="P71:Z71" si="183">1-(1-$D19)^(P$59/12)-(1-(1-$D19)^(O$59/12))</f>
        <v>5.9604049347239396E-6</v>
      </c>
      <c r="Q71" s="226">
        <f t="shared" si="183"/>
        <v>5.9603694080312408E-6</v>
      </c>
      <c r="R71" s="226">
        <f t="shared" si="183"/>
        <v>5.9603338816716089E-6</v>
      </c>
      <c r="S71" s="226">
        <f t="shared" si="183"/>
        <v>5.9602983554229994E-6</v>
      </c>
      <c r="T71" s="226">
        <f t="shared" si="183"/>
        <v>5.9602628293964344E-6</v>
      </c>
      <c r="U71" s="226">
        <f t="shared" si="183"/>
        <v>5.9602273037029363E-6</v>
      </c>
      <c r="V71" s="226">
        <f t="shared" si="183"/>
        <v>5.9601917780094382E-6</v>
      </c>
      <c r="W71" s="226">
        <f t="shared" si="183"/>
        <v>5.9601562526490071E-6</v>
      </c>
      <c r="X71" s="226">
        <f t="shared" si="183"/>
        <v>5.9601207276216428E-6</v>
      </c>
      <c r="Y71" s="226">
        <f t="shared" si="183"/>
        <v>5.9600852024832562E-6</v>
      </c>
      <c r="Z71" s="226">
        <f t="shared" si="183"/>
        <v>5.9600496778999812E-6</v>
      </c>
      <c r="AA71" s="226">
        <f t="shared" si="16"/>
        <v>1.0055956067844818E-11</v>
      </c>
      <c r="AB71" s="226">
        <f t="shared" ref="AB71:AL71" si="184">1-(1-$E19)^(AB$59/12)-(1-(1-$E19)^(AA$59/12))</f>
        <v>1.0055845045542355E-11</v>
      </c>
      <c r="AC71" s="226">
        <f t="shared" si="184"/>
        <v>1.0055956067844818E-11</v>
      </c>
      <c r="AD71" s="226">
        <f t="shared" si="184"/>
        <v>1.0055845045542355E-11</v>
      </c>
      <c r="AE71" s="226">
        <f t="shared" si="184"/>
        <v>1.0055956067844818E-11</v>
      </c>
      <c r="AF71" s="226">
        <f t="shared" si="184"/>
        <v>1.0055956067844818E-11</v>
      </c>
      <c r="AG71" s="226">
        <f t="shared" si="184"/>
        <v>1.0055845045542355E-11</v>
      </c>
      <c r="AH71" s="226">
        <f t="shared" si="184"/>
        <v>1.0055956067844818E-11</v>
      </c>
      <c r="AI71" s="226">
        <f t="shared" si="184"/>
        <v>1.0055845045542355E-11</v>
      </c>
      <c r="AJ71" s="226">
        <f t="shared" si="184"/>
        <v>1.0055956067844818E-11</v>
      </c>
      <c r="AK71" s="226">
        <f t="shared" si="184"/>
        <v>1.0055845045542355E-11</v>
      </c>
      <c r="AL71" s="226">
        <f t="shared" si="184"/>
        <v>1.0055956067844818E-11</v>
      </c>
      <c r="AM71" s="226">
        <f t="shared" si="18"/>
        <v>0</v>
      </c>
      <c r="AN71" s="226">
        <f t="shared" ref="AN71:AX71" si="185">1-(1-$F19)^(AN$59/12)-(1-(1-$F19)^(AM$59/12))</f>
        <v>0</v>
      </c>
      <c r="AO71" s="226">
        <f t="shared" si="185"/>
        <v>0</v>
      </c>
      <c r="AP71" s="226">
        <f t="shared" si="185"/>
        <v>0</v>
      </c>
      <c r="AQ71" s="226">
        <f t="shared" si="185"/>
        <v>0</v>
      </c>
      <c r="AR71" s="226">
        <f t="shared" si="185"/>
        <v>0</v>
      </c>
      <c r="AS71" s="226">
        <f t="shared" si="185"/>
        <v>0</v>
      </c>
      <c r="AT71" s="226">
        <f t="shared" si="185"/>
        <v>0</v>
      </c>
      <c r="AU71" s="226">
        <f t="shared" si="185"/>
        <v>0</v>
      </c>
      <c r="AV71" s="226">
        <f t="shared" si="185"/>
        <v>0</v>
      </c>
      <c r="AW71" s="226">
        <f t="shared" si="185"/>
        <v>0</v>
      </c>
      <c r="AX71" s="226">
        <f t="shared" si="185"/>
        <v>0</v>
      </c>
      <c r="AY71" s="226">
        <f t="shared" si="20"/>
        <v>0</v>
      </c>
      <c r="AZ71" s="226">
        <f t="shared" ref="AZ71:BJ71" si="186">1-(1-$G19)^(AZ$59/12)-(1-(1-$G19)^(AY$59/12))</f>
        <v>0</v>
      </c>
      <c r="BA71" s="226">
        <f t="shared" si="186"/>
        <v>0</v>
      </c>
      <c r="BB71" s="226">
        <f t="shared" si="186"/>
        <v>0</v>
      </c>
      <c r="BC71" s="226">
        <f t="shared" si="186"/>
        <v>0</v>
      </c>
      <c r="BD71" s="226">
        <f t="shared" si="186"/>
        <v>0</v>
      </c>
      <c r="BE71" s="226">
        <f t="shared" si="186"/>
        <v>0</v>
      </c>
      <c r="BF71" s="226">
        <f t="shared" si="186"/>
        <v>0</v>
      </c>
      <c r="BG71" s="226">
        <f t="shared" si="186"/>
        <v>0</v>
      </c>
      <c r="BH71" s="226">
        <f t="shared" si="186"/>
        <v>0</v>
      </c>
      <c r="BI71" s="226">
        <f t="shared" si="186"/>
        <v>0</v>
      </c>
      <c r="BJ71" s="226">
        <f t="shared" si="186"/>
        <v>0</v>
      </c>
      <c r="BK71" s="226">
        <f t="shared" si="22"/>
        <v>0</v>
      </c>
      <c r="BL71" s="226">
        <f t="shared" ref="BL71:BV71" si="187">1-(1-$H19)^(BL$59/12)-(1-(1-$H19)^(BK$59/12))</f>
        <v>0</v>
      </c>
      <c r="BM71" s="226">
        <f t="shared" si="187"/>
        <v>0</v>
      </c>
      <c r="BN71" s="226">
        <f t="shared" si="187"/>
        <v>0</v>
      </c>
      <c r="BO71" s="226">
        <f t="shared" si="187"/>
        <v>0</v>
      </c>
      <c r="BP71" s="226">
        <f t="shared" si="187"/>
        <v>0</v>
      </c>
      <c r="BQ71" s="226">
        <f t="shared" si="187"/>
        <v>0</v>
      </c>
      <c r="BR71" s="226">
        <f t="shared" si="187"/>
        <v>0</v>
      </c>
      <c r="BS71" s="226">
        <f t="shared" si="187"/>
        <v>0</v>
      </c>
      <c r="BT71" s="226">
        <f t="shared" si="187"/>
        <v>0</v>
      </c>
      <c r="BU71" s="226">
        <f t="shared" si="187"/>
        <v>0</v>
      </c>
      <c r="BV71" s="226">
        <f t="shared" si="187"/>
        <v>0</v>
      </c>
      <c r="BW71" s="226">
        <f t="shared" si="24"/>
        <v>0</v>
      </c>
      <c r="BX71" s="226">
        <f t="shared" ref="BX71:CH71" si="188">1-(1-$I19)^(BX$59/12)-(1-(1-$I19)^(BW$59/12))</f>
        <v>0</v>
      </c>
      <c r="BY71" s="226">
        <f t="shared" si="188"/>
        <v>0</v>
      </c>
      <c r="BZ71" s="226">
        <f t="shared" si="188"/>
        <v>0</v>
      </c>
      <c r="CA71" s="226">
        <f t="shared" si="188"/>
        <v>0</v>
      </c>
      <c r="CB71" s="226">
        <f t="shared" si="188"/>
        <v>0</v>
      </c>
      <c r="CC71" s="226">
        <f t="shared" si="188"/>
        <v>0</v>
      </c>
      <c r="CD71" s="226">
        <f t="shared" si="188"/>
        <v>0</v>
      </c>
      <c r="CE71" s="226">
        <f t="shared" si="188"/>
        <v>0</v>
      </c>
      <c r="CF71" s="226">
        <f t="shared" si="188"/>
        <v>0</v>
      </c>
      <c r="CG71" s="226">
        <f t="shared" si="188"/>
        <v>0</v>
      </c>
      <c r="CH71" s="226">
        <f t="shared" si="188"/>
        <v>0</v>
      </c>
      <c r="CI71" s="226">
        <f t="shared" si="26"/>
        <v>0</v>
      </c>
      <c r="CJ71" s="226">
        <f t="shared" ref="CJ71:CT71" si="189">1-(1-$J19)^(CJ$59/12)-(1-(1-$J19)^(CI$59/12))</f>
        <v>0</v>
      </c>
      <c r="CK71" s="226">
        <f t="shared" si="189"/>
        <v>0</v>
      </c>
      <c r="CL71" s="226">
        <f t="shared" si="189"/>
        <v>0</v>
      </c>
      <c r="CM71" s="226">
        <f t="shared" si="189"/>
        <v>0</v>
      </c>
      <c r="CN71" s="226">
        <f t="shared" si="189"/>
        <v>0</v>
      </c>
      <c r="CO71" s="226">
        <f t="shared" si="189"/>
        <v>0</v>
      </c>
      <c r="CP71" s="226">
        <f t="shared" si="189"/>
        <v>0</v>
      </c>
      <c r="CQ71" s="226">
        <f t="shared" si="189"/>
        <v>0</v>
      </c>
      <c r="CR71" s="226">
        <f t="shared" si="189"/>
        <v>0</v>
      </c>
      <c r="CS71" s="226">
        <f t="shared" si="189"/>
        <v>0</v>
      </c>
      <c r="CT71" s="226">
        <f t="shared" si="189"/>
        <v>0</v>
      </c>
      <c r="CU71" s="226">
        <f t="shared" si="28"/>
        <v>0</v>
      </c>
      <c r="CV71" s="226">
        <f t="shared" ref="CV71:DF71" si="190">1-(1-$K19)^(CV$59/12)-(1-(1-$K19)^(CU$59/12))</f>
        <v>0</v>
      </c>
      <c r="CW71" s="226">
        <f t="shared" si="190"/>
        <v>0</v>
      </c>
      <c r="CX71" s="226">
        <f t="shared" si="190"/>
        <v>0</v>
      </c>
      <c r="CY71" s="226">
        <f t="shared" si="190"/>
        <v>0</v>
      </c>
      <c r="CZ71" s="226">
        <f t="shared" si="190"/>
        <v>0</v>
      </c>
      <c r="DA71" s="226">
        <f t="shared" si="190"/>
        <v>0</v>
      </c>
      <c r="DB71" s="226">
        <f t="shared" si="190"/>
        <v>0</v>
      </c>
      <c r="DC71" s="226">
        <f t="shared" si="190"/>
        <v>0</v>
      </c>
      <c r="DD71" s="226">
        <f t="shared" si="190"/>
        <v>0</v>
      </c>
      <c r="DE71" s="226">
        <f t="shared" si="190"/>
        <v>0</v>
      </c>
      <c r="DF71" s="226">
        <f t="shared" si="190"/>
        <v>0</v>
      </c>
      <c r="DG71" s="226">
        <f t="shared" si="30"/>
        <v>0</v>
      </c>
      <c r="DH71" s="226">
        <f t="shared" ref="DH71:DR71" si="191">1-(1-$L19)^(DH$59/12)-(1-(1-$L19)^(DG$59/12))</f>
        <v>0</v>
      </c>
      <c r="DI71" s="226">
        <f t="shared" si="191"/>
        <v>0</v>
      </c>
      <c r="DJ71" s="226">
        <f t="shared" si="191"/>
        <v>0</v>
      </c>
      <c r="DK71" s="226">
        <f t="shared" si="191"/>
        <v>0</v>
      </c>
      <c r="DL71" s="226">
        <f t="shared" si="191"/>
        <v>0</v>
      </c>
      <c r="DM71" s="226">
        <f t="shared" si="191"/>
        <v>0</v>
      </c>
      <c r="DN71" s="226">
        <f t="shared" si="191"/>
        <v>0</v>
      </c>
      <c r="DO71" s="226">
        <f t="shared" si="191"/>
        <v>0</v>
      </c>
      <c r="DP71" s="226">
        <f t="shared" si="191"/>
        <v>0</v>
      </c>
      <c r="DQ71" s="226">
        <f t="shared" si="191"/>
        <v>0</v>
      </c>
      <c r="DR71" s="226">
        <f t="shared" si="191"/>
        <v>0</v>
      </c>
      <c r="DS71" s="253">
        <f t="shared" si="32"/>
        <v>0</v>
      </c>
      <c r="DT71" s="253">
        <f t="shared" si="33"/>
        <v>0</v>
      </c>
      <c r="DU71" s="253">
        <f t="shared" ref="DU71:ED71" si="192">1-(1-$M19)^(DU$59/12)-(1-(1-$M19)^(DT$59/12))</f>
        <v>0</v>
      </c>
      <c r="DV71" s="253">
        <f t="shared" si="192"/>
        <v>0</v>
      </c>
      <c r="DW71" s="253">
        <f t="shared" si="192"/>
        <v>0</v>
      </c>
      <c r="DX71" s="253">
        <f t="shared" si="192"/>
        <v>0</v>
      </c>
      <c r="DY71" s="253">
        <f t="shared" si="192"/>
        <v>0</v>
      </c>
      <c r="DZ71" s="253">
        <f t="shared" si="192"/>
        <v>0</v>
      </c>
      <c r="EA71" s="253">
        <f t="shared" si="192"/>
        <v>0</v>
      </c>
      <c r="EB71" s="253">
        <f t="shared" si="192"/>
        <v>0</v>
      </c>
      <c r="EC71" s="253">
        <f t="shared" si="192"/>
        <v>0</v>
      </c>
      <c r="ED71" s="253">
        <f t="shared" si="192"/>
        <v>0</v>
      </c>
      <c r="EE71" s="253">
        <f t="shared" si="35"/>
        <v>0</v>
      </c>
      <c r="EF71" s="253">
        <f t="shared" si="36"/>
        <v>0</v>
      </c>
      <c r="EG71" s="253">
        <f t="shared" ref="EG71:EP71" si="193">1-(1-$N19)^(EG$59/12)-(1-(1-$N19)^(EF$59/12))</f>
        <v>0</v>
      </c>
      <c r="EH71" s="253">
        <f t="shared" si="193"/>
        <v>0</v>
      </c>
      <c r="EI71" s="253">
        <f t="shared" si="193"/>
        <v>0</v>
      </c>
      <c r="EJ71" s="253">
        <f t="shared" si="193"/>
        <v>0</v>
      </c>
      <c r="EK71" s="253">
        <f t="shared" si="193"/>
        <v>0</v>
      </c>
      <c r="EL71" s="253">
        <f t="shared" si="193"/>
        <v>0</v>
      </c>
      <c r="EM71" s="253">
        <f t="shared" si="193"/>
        <v>0</v>
      </c>
      <c r="EN71" s="253">
        <f t="shared" si="193"/>
        <v>0</v>
      </c>
      <c r="EO71" s="253">
        <f t="shared" si="193"/>
        <v>0</v>
      </c>
      <c r="EP71" s="253">
        <f t="shared" si="193"/>
        <v>0</v>
      </c>
      <c r="EQ71" s="253">
        <f t="shared" si="38"/>
        <v>0</v>
      </c>
      <c r="ER71" s="253">
        <f t="shared" si="39"/>
        <v>0</v>
      </c>
      <c r="ES71" s="253">
        <f t="shared" ref="ES71:FB71" si="194">1-(1-$O19)^(ES$59/12)-(1-(1-$O19)^(ER$59/12))</f>
        <v>0</v>
      </c>
      <c r="ET71" s="253">
        <f t="shared" si="194"/>
        <v>0</v>
      </c>
      <c r="EU71" s="253">
        <f t="shared" si="194"/>
        <v>0</v>
      </c>
      <c r="EV71" s="253">
        <f t="shared" si="194"/>
        <v>0</v>
      </c>
      <c r="EW71" s="253">
        <f t="shared" si="194"/>
        <v>0</v>
      </c>
      <c r="EX71" s="253">
        <f t="shared" si="194"/>
        <v>0</v>
      </c>
      <c r="EY71" s="253">
        <f t="shared" si="194"/>
        <v>0</v>
      </c>
      <c r="EZ71" s="253">
        <f t="shared" si="194"/>
        <v>0</v>
      </c>
      <c r="FA71" s="253">
        <f t="shared" si="194"/>
        <v>0</v>
      </c>
      <c r="FB71" s="253">
        <f t="shared" si="194"/>
        <v>0</v>
      </c>
      <c r="FC71" s="253">
        <f t="shared" si="41"/>
        <v>0</v>
      </c>
      <c r="FD71" s="253">
        <f t="shared" si="42"/>
        <v>0</v>
      </c>
      <c r="FE71" s="253">
        <f t="shared" ref="FE71:FN71" si="195">1-(1-$P19)^(FE$59/12)-(1-(1-$P19)^(FD$59/12))</f>
        <v>0</v>
      </c>
      <c r="FF71" s="253">
        <f t="shared" si="195"/>
        <v>0</v>
      </c>
      <c r="FG71" s="253">
        <f t="shared" si="195"/>
        <v>0</v>
      </c>
      <c r="FH71" s="253">
        <f t="shared" si="195"/>
        <v>0</v>
      </c>
      <c r="FI71" s="253">
        <f t="shared" si="195"/>
        <v>0</v>
      </c>
      <c r="FJ71" s="253">
        <f t="shared" si="195"/>
        <v>0</v>
      </c>
      <c r="FK71" s="253">
        <f t="shared" si="195"/>
        <v>0</v>
      </c>
      <c r="FL71" s="253">
        <f t="shared" si="195"/>
        <v>0</v>
      </c>
      <c r="FM71" s="253">
        <f t="shared" si="195"/>
        <v>0</v>
      </c>
      <c r="FN71" s="253">
        <f t="shared" si="195"/>
        <v>0</v>
      </c>
      <c r="FO71" s="253">
        <f t="shared" si="44"/>
        <v>0</v>
      </c>
      <c r="FP71" s="253">
        <f t="shared" si="45"/>
        <v>0</v>
      </c>
      <c r="FQ71" s="253">
        <f t="shared" ref="FQ71:FZ71" si="196">1-(1-$Q19)^(FQ$59/12)-(1-(1-$Q19)^(FP$59/12))</f>
        <v>0</v>
      </c>
      <c r="FR71" s="253">
        <f t="shared" si="196"/>
        <v>0</v>
      </c>
      <c r="FS71" s="253">
        <f t="shared" si="196"/>
        <v>0</v>
      </c>
      <c r="FT71" s="253">
        <f t="shared" si="196"/>
        <v>0</v>
      </c>
      <c r="FU71" s="253">
        <f t="shared" si="196"/>
        <v>0</v>
      </c>
      <c r="FV71" s="253">
        <f t="shared" si="196"/>
        <v>0</v>
      </c>
      <c r="FW71" s="253">
        <f t="shared" si="196"/>
        <v>0</v>
      </c>
      <c r="FX71" s="253">
        <f t="shared" si="196"/>
        <v>0</v>
      </c>
      <c r="FY71" s="253">
        <f t="shared" si="196"/>
        <v>0</v>
      </c>
      <c r="FZ71" s="253">
        <f t="shared" si="196"/>
        <v>0</v>
      </c>
    </row>
    <row r="72" spans="2:182" outlineLevel="1" x14ac:dyDescent="0.2">
      <c r="B72" s="225" t="s">
        <v>543</v>
      </c>
      <c r="C72" s="252">
        <f t="shared" si="12"/>
        <v>1.5280272454409882E-3</v>
      </c>
      <c r="D72" s="252">
        <f t="shared" ref="D72:N72" si="197">1-(1-$C20)^(D$60/12)-(1-(1-$C20)^(C$60/12))</f>
        <v>1.5256923781782339E-3</v>
      </c>
      <c r="E72" s="252">
        <f t="shared" si="197"/>
        <v>1.523361078656138E-3</v>
      </c>
      <c r="F72" s="252">
        <f t="shared" si="197"/>
        <v>1.5210333414233945E-3</v>
      </c>
      <c r="G72" s="252">
        <f t="shared" si="197"/>
        <v>1.5187091610364689E-3</v>
      </c>
      <c r="H72" s="252">
        <f t="shared" si="197"/>
        <v>1.5163885320603754E-3</v>
      </c>
      <c r="I72" s="252">
        <f t="shared" si="197"/>
        <v>1.5140714490688989E-3</v>
      </c>
      <c r="J72" s="252">
        <f t="shared" si="197"/>
        <v>1.5117579066430409E-3</v>
      </c>
      <c r="K72" s="252">
        <f t="shared" si="197"/>
        <v>1.5094478993732396E-3</v>
      </c>
      <c r="L72" s="252">
        <f t="shared" si="197"/>
        <v>1.507141421857372E-3</v>
      </c>
      <c r="M72" s="252">
        <f t="shared" si="197"/>
        <v>1.5048384687020855E-3</v>
      </c>
      <c r="N72" s="252">
        <f t="shared" si="197"/>
        <v>1.5025390345219103E-3</v>
      </c>
      <c r="O72" s="252">
        <f t="shared" si="14"/>
        <v>5.9604404615276607E-6</v>
      </c>
      <c r="P72" s="226">
        <f t="shared" ref="P72:Z72" si="198">1-(1-$D20)^(P$59/12)-(1-(1-$D20)^(O$59/12))</f>
        <v>5.9604049347239396E-6</v>
      </c>
      <c r="Q72" s="226">
        <f t="shared" si="198"/>
        <v>5.9603694080312408E-6</v>
      </c>
      <c r="R72" s="226">
        <f t="shared" si="198"/>
        <v>5.9603338816716089E-6</v>
      </c>
      <c r="S72" s="226">
        <f t="shared" si="198"/>
        <v>5.9602983554229994E-6</v>
      </c>
      <c r="T72" s="226">
        <f t="shared" si="198"/>
        <v>5.9602628293964344E-6</v>
      </c>
      <c r="U72" s="226">
        <f t="shared" si="198"/>
        <v>5.9602273037029363E-6</v>
      </c>
      <c r="V72" s="226">
        <f t="shared" si="198"/>
        <v>5.9601917780094382E-6</v>
      </c>
      <c r="W72" s="226">
        <f t="shared" si="198"/>
        <v>5.9601562526490071E-6</v>
      </c>
      <c r="X72" s="226">
        <f t="shared" si="198"/>
        <v>5.9601207276216428E-6</v>
      </c>
      <c r="Y72" s="226">
        <f t="shared" si="198"/>
        <v>5.9600852024832562E-6</v>
      </c>
      <c r="Z72" s="226">
        <f t="shared" si="198"/>
        <v>5.9600496778999812E-6</v>
      </c>
      <c r="AA72" s="226">
        <f t="shared" si="16"/>
        <v>1.0055956067844818E-11</v>
      </c>
      <c r="AB72" s="226">
        <f t="shared" ref="AB72:AL72" si="199">1-(1-$E20)^(AB$59/12)-(1-(1-$E20)^(AA$59/12))</f>
        <v>1.0055845045542355E-11</v>
      </c>
      <c r="AC72" s="226">
        <f t="shared" si="199"/>
        <v>1.0055956067844818E-11</v>
      </c>
      <c r="AD72" s="226">
        <f t="shared" si="199"/>
        <v>1.0055845045542355E-11</v>
      </c>
      <c r="AE72" s="226">
        <f t="shared" si="199"/>
        <v>1.0055956067844818E-11</v>
      </c>
      <c r="AF72" s="226">
        <f t="shared" si="199"/>
        <v>1.0055956067844818E-11</v>
      </c>
      <c r="AG72" s="226">
        <f t="shared" si="199"/>
        <v>1.0055845045542355E-11</v>
      </c>
      <c r="AH72" s="226">
        <f t="shared" si="199"/>
        <v>1.0055956067844818E-11</v>
      </c>
      <c r="AI72" s="226">
        <f t="shared" si="199"/>
        <v>1.0055845045542355E-11</v>
      </c>
      <c r="AJ72" s="226">
        <f t="shared" si="199"/>
        <v>1.0055956067844818E-11</v>
      </c>
      <c r="AK72" s="226">
        <f t="shared" si="199"/>
        <v>1.0055845045542355E-11</v>
      </c>
      <c r="AL72" s="226">
        <f t="shared" si="199"/>
        <v>1.0055956067844818E-11</v>
      </c>
      <c r="AM72" s="226">
        <f t="shared" si="18"/>
        <v>0</v>
      </c>
      <c r="AN72" s="226">
        <f t="shared" ref="AN72:AX72" si="200">1-(1-$F20)^(AN$59/12)-(1-(1-$F20)^(AM$59/12))</f>
        <v>0</v>
      </c>
      <c r="AO72" s="226">
        <f t="shared" si="200"/>
        <v>0</v>
      </c>
      <c r="AP72" s="226">
        <f t="shared" si="200"/>
        <v>0</v>
      </c>
      <c r="AQ72" s="226">
        <f t="shared" si="200"/>
        <v>0</v>
      </c>
      <c r="AR72" s="226">
        <f t="shared" si="200"/>
        <v>0</v>
      </c>
      <c r="AS72" s="226">
        <f t="shared" si="200"/>
        <v>0</v>
      </c>
      <c r="AT72" s="226">
        <f t="shared" si="200"/>
        <v>0</v>
      </c>
      <c r="AU72" s="226">
        <f t="shared" si="200"/>
        <v>0</v>
      </c>
      <c r="AV72" s="226">
        <f t="shared" si="200"/>
        <v>0</v>
      </c>
      <c r="AW72" s="226">
        <f t="shared" si="200"/>
        <v>0</v>
      </c>
      <c r="AX72" s="226">
        <f t="shared" si="200"/>
        <v>0</v>
      </c>
      <c r="AY72" s="226">
        <f t="shared" si="20"/>
        <v>0</v>
      </c>
      <c r="AZ72" s="226">
        <f t="shared" ref="AZ72:BJ72" si="201">1-(1-$G20)^(AZ$59/12)-(1-(1-$G20)^(AY$59/12))</f>
        <v>0</v>
      </c>
      <c r="BA72" s="226">
        <f t="shared" si="201"/>
        <v>0</v>
      </c>
      <c r="BB72" s="226">
        <f t="shared" si="201"/>
        <v>0</v>
      </c>
      <c r="BC72" s="226">
        <f t="shared" si="201"/>
        <v>0</v>
      </c>
      <c r="BD72" s="226">
        <f t="shared" si="201"/>
        <v>0</v>
      </c>
      <c r="BE72" s="226">
        <f t="shared" si="201"/>
        <v>0</v>
      </c>
      <c r="BF72" s="226">
        <f t="shared" si="201"/>
        <v>0</v>
      </c>
      <c r="BG72" s="226">
        <f t="shared" si="201"/>
        <v>0</v>
      </c>
      <c r="BH72" s="226">
        <f t="shared" si="201"/>
        <v>0</v>
      </c>
      <c r="BI72" s="226">
        <f t="shared" si="201"/>
        <v>0</v>
      </c>
      <c r="BJ72" s="226">
        <f t="shared" si="201"/>
        <v>0</v>
      </c>
      <c r="BK72" s="226">
        <f t="shared" si="22"/>
        <v>0</v>
      </c>
      <c r="BL72" s="226">
        <f t="shared" ref="BL72:BV72" si="202">1-(1-$H20)^(BL$59/12)-(1-(1-$H20)^(BK$59/12))</f>
        <v>0</v>
      </c>
      <c r="BM72" s="226">
        <f t="shared" si="202"/>
        <v>0</v>
      </c>
      <c r="BN72" s="226">
        <f t="shared" si="202"/>
        <v>0</v>
      </c>
      <c r="BO72" s="226">
        <f t="shared" si="202"/>
        <v>0</v>
      </c>
      <c r="BP72" s="226">
        <f t="shared" si="202"/>
        <v>0</v>
      </c>
      <c r="BQ72" s="226">
        <f t="shared" si="202"/>
        <v>0</v>
      </c>
      <c r="BR72" s="226">
        <f t="shared" si="202"/>
        <v>0</v>
      </c>
      <c r="BS72" s="226">
        <f t="shared" si="202"/>
        <v>0</v>
      </c>
      <c r="BT72" s="226">
        <f t="shared" si="202"/>
        <v>0</v>
      </c>
      <c r="BU72" s="226">
        <f t="shared" si="202"/>
        <v>0</v>
      </c>
      <c r="BV72" s="226">
        <f t="shared" si="202"/>
        <v>0</v>
      </c>
      <c r="BW72" s="226">
        <f t="shared" si="24"/>
        <v>0</v>
      </c>
      <c r="BX72" s="226">
        <f t="shared" ref="BX72:CH72" si="203">1-(1-$I20)^(BX$59/12)-(1-(1-$I20)^(BW$59/12))</f>
        <v>0</v>
      </c>
      <c r="BY72" s="226">
        <f t="shared" si="203"/>
        <v>0</v>
      </c>
      <c r="BZ72" s="226">
        <f t="shared" si="203"/>
        <v>0</v>
      </c>
      <c r="CA72" s="226">
        <f t="shared" si="203"/>
        <v>0</v>
      </c>
      <c r="CB72" s="226">
        <f t="shared" si="203"/>
        <v>0</v>
      </c>
      <c r="CC72" s="226">
        <f t="shared" si="203"/>
        <v>0</v>
      </c>
      <c r="CD72" s="226">
        <f t="shared" si="203"/>
        <v>0</v>
      </c>
      <c r="CE72" s="226">
        <f t="shared" si="203"/>
        <v>0</v>
      </c>
      <c r="CF72" s="226">
        <f t="shared" si="203"/>
        <v>0</v>
      </c>
      <c r="CG72" s="226">
        <f t="shared" si="203"/>
        <v>0</v>
      </c>
      <c r="CH72" s="226">
        <f t="shared" si="203"/>
        <v>0</v>
      </c>
      <c r="CI72" s="226">
        <f t="shared" si="26"/>
        <v>0</v>
      </c>
      <c r="CJ72" s="226">
        <f t="shared" ref="CJ72:CT72" si="204">1-(1-$J20)^(CJ$59/12)-(1-(1-$J20)^(CI$59/12))</f>
        <v>0</v>
      </c>
      <c r="CK72" s="226">
        <f t="shared" si="204"/>
        <v>0</v>
      </c>
      <c r="CL72" s="226">
        <f t="shared" si="204"/>
        <v>0</v>
      </c>
      <c r="CM72" s="226">
        <f t="shared" si="204"/>
        <v>0</v>
      </c>
      <c r="CN72" s="226">
        <f t="shared" si="204"/>
        <v>0</v>
      </c>
      <c r="CO72" s="226">
        <f t="shared" si="204"/>
        <v>0</v>
      </c>
      <c r="CP72" s="226">
        <f t="shared" si="204"/>
        <v>0</v>
      </c>
      <c r="CQ72" s="226">
        <f t="shared" si="204"/>
        <v>0</v>
      </c>
      <c r="CR72" s="226">
        <f t="shared" si="204"/>
        <v>0</v>
      </c>
      <c r="CS72" s="226">
        <f t="shared" si="204"/>
        <v>0</v>
      </c>
      <c r="CT72" s="226">
        <f t="shared" si="204"/>
        <v>0</v>
      </c>
      <c r="CU72" s="226">
        <f t="shared" si="28"/>
        <v>0</v>
      </c>
      <c r="CV72" s="226">
        <f t="shared" ref="CV72:DF72" si="205">1-(1-$K20)^(CV$59/12)-(1-(1-$K20)^(CU$59/12))</f>
        <v>0</v>
      </c>
      <c r="CW72" s="226">
        <f t="shared" si="205"/>
        <v>0</v>
      </c>
      <c r="CX72" s="226">
        <f t="shared" si="205"/>
        <v>0</v>
      </c>
      <c r="CY72" s="226">
        <f t="shared" si="205"/>
        <v>0</v>
      </c>
      <c r="CZ72" s="226">
        <f t="shared" si="205"/>
        <v>0</v>
      </c>
      <c r="DA72" s="226">
        <f t="shared" si="205"/>
        <v>0</v>
      </c>
      <c r="DB72" s="226">
        <f t="shared" si="205"/>
        <v>0</v>
      </c>
      <c r="DC72" s="226">
        <f t="shared" si="205"/>
        <v>0</v>
      </c>
      <c r="DD72" s="226">
        <f t="shared" si="205"/>
        <v>0</v>
      </c>
      <c r="DE72" s="226">
        <f t="shared" si="205"/>
        <v>0</v>
      </c>
      <c r="DF72" s="226">
        <f t="shared" si="205"/>
        <v>0</v>
      </c>
      <c r="DG72" s="226">
        <f t="shared" si="30"/>
        <v>0</v>
      </c>
      <c r="DH72" s="226">
        <f t="shared" ref="DH72:DR72" si="206">1-(1-$L20)^(DH$59/12)-(1-(1-$L20)^(DG$59/12))</f>
        <v>0</v>
      </c>
      <c r="DI72" s="226">
        <f t="shared" si="206"/>
        <v>0</v>
      </c>
      <c r="DJ72" s="226">
        <f t="shared" si="206"/>
        <v>0</v>
      </c>
      <c r="DK72" s="226">
        <f t="shared" si="206"/>
        <v>0</v>
      </c>
      <c r="DL72" s="226">
        <f t="shared" si="206"/>
        <v>0</v>
      </c>
      <c r="DM72" s="226">
        <f t="shared" si="206"/>
        <v>0</v>
      </c>
      <c r="DN72" s="226">
        <f t="shared" si="206"/>
        <v>0</v>
      </c>
      <c r="DO72" s="226">
        <f t="shared" si="206"/>
        <v>0</v>
      </c>
      <c r="DP72" s="226">
        <f t="shared" si="206"/>
        <v>0</v>
      </c>
      <c r="DQ72" s="226">
        <f t="shared" si="206"/>
        <v>0</v>
      </c>
      <c r="DR72" s="226">
        <f t="shared" si="206"/>
        <v>0</v>
      </c>
      <c r="DS72" s="253">
        <f t="shared" si="32"/>
        <v>0</v>
      </c>
      <c r="DT72" s="253">
        <f t="shared" si="33"/>
        <v>0</v>
      </c>
      <c r="DU72" s="253">
        <f t="shared" ref="DU72:ED72" si="207">1-(1-$M20)^(DU$59/12)-(1-(1-$M20)^(DT$59/12))</f>
        <v>0</v>
      </c>
      <c r="DV72" s="253">
        <f t="shared" si="207"/>
        <v>0</v>
      </c>
      <c r="DW72" s="253">
        <f t="shared" si="207"/>
        <v>0</v>
      </c>
      <c r="DX72" s="253">
        <f t="shared" si="207"/>
        <v>0</v>
      </c>
      <c r="DY72" s="253">
        <f t="shared" si="207"/>
        <v>0</v>
      </c>
      <c r="DZ72" s="253">
        <f t="shared" si="207"/>
        <v>0</v>
      </c>
      <c r="EA72" s="253">
        <f t="shared" si="207"/>
        <v>0</v>
      </c>
      <c r="EB72" s="253">
        <f t="shared" si="207"/>
        <v>0</v>
      </c>
      <c r="EC72" s="253">
        <f t="shared" si="207"/>
        <v>0</v>
      </c>
      <c r="ED72" s="253">
        <f t="shared" si="207"/>
        <v>0</v>
      </c>
      <c r="EE72" s="253">
        <f t="shared" si="35"/>
        <v>0</v>
      </c>
      <c r="EF72" s="253">
        <f t="shared" si="36"/>
        <v>0</v>
      </c>
      <c r="EG72" s="253">
        <f t="shared" ref="EG72:EP72" si="208">1-(1-$N20)^(EG$59/12)-(1-(1-$N20)^(EF$59/12))</f>
        <v>0</v>
      </c>
      <c r="EH72" s="253">
        <f t="shared" si="208"/>
        <v>0</v>
      </c>
      <c r="EI72" s="253">
        <f t="shared" si="208"/>
        <v>0</v>
      </c>
      <c r="EJ72" s="253">
        <f t="shared" si="208"/>
        <v>0</v>
      </c>
      <c r="EK72" s="253">
        <f t="shared" si="208"/>
        <v>0</v>
      </c>
      <c r="EL72" s="253">
        <f t="shared" si="208"/>
        <v>0</v>
      </c>
      <c r="EM72" s="253">
        <f t="shared" si="208"/>
        <v>0</v>
      </c>
      <c r="EN72" s="253">
        <f t="shared" si="208"/>
        <v>0</v>
      </c>
      <c r="EO72" s="253">
        <f t="shared" si="208"/>
        <v>0</v>
      </c>
      <c r="EP72" s="253">
        <f t="shared" si="208"/>
        <v>0</v>
      </c>
      <c r="EQ72" s="253">
        <f t="shared" si="38"/>
        <v>0</v>
      </c>
      <c r="ER72" s="253">
        <f t="shared" si="39"/>
        <v>0</v>
      </c>
      <c r="ES72" s="253">
        <f t="shared" ref="ES72:FB72" si="209">1-(1-$O20)^(ES$59/12)-(1-(1-$O20)^(ER$59/12))</f>
        <v>0</v>
      </c>
      <c r="ET72" s="253">
        <f t="shared" si="209"/>
        <v>0</v>
      </c>
      <c r="EU72" s="253">
        <f t="shared" si="209"/>
        <v>0</v>
      </c>
      <c r="EV72" s="253">
        <f t="shared" si="209"/>
        <v>0</v>
      </c>
      <c r="EW72" s="253">
        <f t="shared" si="209"/>
        <v>0</v>
      </c>
      <c r="EX72" s="253">
        <f t="shared" si="209"/>
        <v>0</v>
      </c>
      <c r="EY72" s="253">
        <f t="shared" si="209"/>
        <v>0</v>
      </c>
      <c r="EZ72" s="253">
        <f t="shared" si="209"/>
        <v>0</v>
      </c>
      <c r="FA72" s="253">
        <f t="shared" si="209"/>
        <v>0</v>
      </c>
      <c r="FB72" s="253">
        <f t="shared" si="209"/>
        <v>0</v>
      </c>
      <c r="FC72" s="253">
        <f t="shared" si="41"/>
        <v>0</v>
      </c>
      <c r="FD72" s="253">
        <f t="shared" si="42"/>
        <v>0</v>
      </c>
      <c r="FE72" s="253">
        <f t="shared" ref="FE72:FN72" si="210">1-(1-$P20)^(FE$59/12)-(1-(1-$P20)^(FD$59/12))</f>
        <v>0</v>
      </c>
      <c r="FF72" s="253">
        <f t="shared" si="210"/>
        <v>0</v>
      </c>
      <c r="FG72" s="253">
        <f t="shared" si="210"/>
        <v>0</v>
      </c>
      <c r="FH72" s="253">
        <f t="shared" si="210"/>
        <v>0</v>
      </c>
      <c r="FI72" s="253">
        <f t="shared" si="210"/>
        <v>0</v>
      </c>
      <c r="FJ72" s="253">
        <f t="shared" si="210"/>
        <v>0</v>
      </c>
      <c r="FK72" s="253">
        <f t="shared" si="210"/>
        <v>0</v>
      </c>
      <c r="FL72" s="253">
        <f t="shared" si="210"/>
        <v>0</v>
      </c>
      <c r="FM72" s="253">
        <f t="shared" si="210"/>
        <v>0</v>
      </c>
      <c r="FN72" s="253">
        <f t="shared" si="210"/>
        <v>0</v>
      </c>
      <c r="FO72" s="253">
        <f t="shared" si="44"/>
        <v>0</v>
      </c>
      <c r="FP72" s="253">
        <f t="shared" si="45"/>
        <v>0</v>
      </c>
      <c r="FQ72" s="253">
        <f t="shared" ref="FQ72:FZ72" si="211">1-(1-$Q20)^(FQ$59/12)-(1-(1-$Q20)^(FP$59/12))</f>
        <v>0</v>
      </c>
      <c r="FR72" s="253">
        <f t="shared" si="211"/>
        <v>0</v>
      </c>
      <c r="FS72" s="253">
        <f t="shared" si="211"/>
        <v>0</v>
      </c>
      <c r="FT72" s="253">
        <f t="shared" si="211"/>
        <v>0</v>
      </c>
      <c r="FU72" s="253">
        <f t="shared" si="211"/>
        <v>0</v>
      </c>
      <c r="FV72" s="253">
        <f t="shared" si="211"/>
        <v>0</v>
      </c>
      <c r="FW72" s="253">
        <f t="shared" si="211"/>
        <v>0</v>
      </c>
      <c r="FX72" s="253">
        <f t="shared" si="211"/>
        <v>0</v>
      </c>
      <c r="FY72" s="253">
        <f t="shared" si="211"/>
        <v>0</v>
      </c>
      <c r="FZ72" s="253">
        <f t="shared" si="211"/>
        <v>0</v>
      </c>
    </row>
    <row r="73" spans="2:182" outlineLevel="1" x14ac:dyDescent="0.2">
      <c r="B73" s="225" t="s">
        <v>364</v>
      </c>
      <c r="C73" s="252">
        <f t="shared" si="12"/>
        <v>3.6117427751406472E-3</v>
      </c>
      <c r="D73" s="252">
        <f t="shared" ref="D73:N73" si="212">1-(1-$C21)^(D$60/12)-(1-(1-$C21)^(C$60/12))</f>
        <v>3.5986980892668274E-3</v>
      </c>
      <c r="E73" s="252">
        <f t="shared" si="212"/>
        <v>3.5857005174430023E-3</v>
      </c>
      <c r="F73" s="252">
        <f t="shared" si="212"/>
        <v>3.5727498895052889E-3</v>
      </c>
      <c r="G73" s="252">
        <f t="shared" si="212"/>
        <v>3.5598460359045347E-3</v>
      </c>
      <c r="H73" s="252">
        <f t="shared" si="212"/>
        <v>3.5469887877036532E-3</v>
      </c>
      <c r="I73" s="252">
        <f t="shared" si="212"/>
        <v>3.5341779765761805E-3</v>
      </c>
      <c r="J73" s="252">
        <f t="shared" si="212"/>
        <v>3.5214134348032777E-3</v>
      </c>
      <c r="K73" s="252">
        <f t="shared" si="212"/>
        <v>3.5086949952718438E-3</v>
      </c>
      <c r="L73" s="252">
        <f t="shared" si="212"/>
        <v>3.4960224914725169E-3</v>
      </c>
      <c r="M73" s="252">
        <f t="shared" si="212"/>
        <v>3.4833957574971208E-3</v>
      </c>
      <c r="N73" s="252">
        <f t="shared" si="212"/>
        <v>3.470814628037111E-3</v>
      </c>
      <c r="O73" s="252">
        <f t="shared" si="14"/>
        <v>4.3444819136136958E-3</v>
      </c>
      <c r="P73" s="226">
        <f t="shared" ref="P73:Z73" si="213">1-(1-$D21)^(P$59/12)-(1-(1-$D21)^(O$59/12))</f>
        <v>4.3256073905159065E-3</v>
      </c>
      <c r="Q73" s="226">
        <f t="shared" si="213"/>
        <v>4.3068148674424434E-3</v>
      </c>
      <c r="R73" s="226">
        <f t="shared" si="213"/>
        <v>4.2881039881454974E-3</v>
      </c>
      <c r="S73" s="226">
        <f t="shared" si="213"/>
        <v>4.2694743979254657E-3</v>
      </c>
      <c r="T73" s="226">
        <f t="shared" si="213"/>
        <v>4.2509257436228465E-3</v>
      </c>
      <c r="U73" s="226">
        <f t="shared" si="213"/>
        <v>4.2324576736136876E-3</v>
      </c>
      <c r="V73" s="226">
        <f t="shared" si="213"/>
        <v>4.2140698378004826E-3</v>
      </c>
      <c r="W73" s="226">
        <f t="shared" si="213"/>
        <v>4.1957618876075076E-3</v>
      </c>
      <c r="X73" s="226">
        <f t="shared" si="213"/>
        <v>4.1775334759729388E-3</v>
      </c>
      <c r="Y73" s="226">
        <f t="shared" si="213"/>
        <v>4.1593842573430795E-3</v>
      </c>
      <c r="Z73" s="226">
        <f t="shared" si="213"/>
        <v>4.1413138876652544E-3</v>
      </c>
      <c r="AA73" s="226">
        <f t="shared" si="16"/>
        <v>1.6256056896521986E-3</v>
      </c>
      <c r="AB73" s="226">
        <f t="shared" ref="AB73:AL73" si="214">1-(1-$E21)^(AB$59/12)-(1-(1-$E21)^(AA$59/12))</f>
        <v>1.6229630957940167E-3</v>
      </c>
      <c r="AC73" s="226">
        <f t="shared" si="214"/>
        <v>1.6203247977513158E-3</v>
      </c>
      <c r="AD73" s="226">
        <f t="shared" si="214"/>
        <v>1.6176907885410152E-3</v>
      </c>
      <c r="AE73" s="226">
        <f t="shared" si="214"/>
        <v>1.6150610611911365E-3</v>
      </c>
      <c r="AF73" s="226">
        <f t="shared" si="214"/>
        <v>1.6124356087408032E-3</v>
      </c>
      <c r="AG73" s="226">
        <f t="shared" si="214"/>
        <v>1.6098144242411294E-3</v>
      </c>
      <c r="AH73" s="226">
        <f t="shared" si="214"/>
        <v>1.6071975007537764E-3</v>
      </c>
      <c r="AI73" s="226">
        <f t="shared" si="214"/>
        <v>1.6045848313521738E-3</v>
      </c>
      <c r="AJ73" s="226">
        <f t="shared" si="214"/>
        <v>1.6019764091208533E-3</v>
      </c>
      <c r="AK73" s="226">
        <f t="shared" si="214"/>
        <v>1.5993722271553379E-3</v>
      </c>
      <c r="AL73" s="226">
        <f t="shared" si="214"/>
        <v>1.5967722785631411E-3</v>
      </c>
      <c r="AM73" s="226">
        <f t="shared" si="18"/>
        <v>3.558315123046718E-4</v>
      </c>
      <c r="AN73" s="226">
        <f t="shared" ref="AN73:AX73" si="215">1-(1-$F21)^(AN$59/12)-(1-(1-$F21)^(AM$59/12))</f>
        <v>3.5570489623937274E-4</v>
      </c>
      <c r="AO73" s="226">
        <f t="shared" si="215"/>
        <v>3.555783252283673E-4</v>
      </c>
      <c r="AP73" s="226">
        <f t="shared" si="215"/>
        <v>3.5545179925511317E-4</v>
      </c>
      <c r="AQ73" s="226">
        <f t="shared" si="215"/>
        <v>3.5532531830384517E-4</v>
      </c>
      <c r="AR73" s="226">
        <f t="shared" si="215"/>
        <v>3.5519888235846508E-4</v>
      </c>
      <c r="AS73" s="226">
        <f t="shared" si="215"/>
        <v>3.5507249140287467E-4</v>
      </c>
      <c r="AT73" s="226">
        <f t="shared" si="215"/>
        <v>3.5494614542141978E-4</v>
      </c>
      <c r="AU73" s="226">
        <f t="shared" si="215"/>
        <v>3.5481984439766912E-4</v>
      </c>
      <c r="AV73" s="226">
        <f t="shared" si="215"/>
        <v>3.5469358831585751E-4</v>
      </c>
      <c r="AW73" s="226">
        <f t="shared" si="215"/>
        <v>3.5456737715988673E-4</v>
      </c>
      <c r="AX73" s="226">
        <f t="shared" si="215"/>
        <v>3.5444121091388059E-4</v>
      </c>
      <c r="AY73" s="226">
        <f t="shared" si="20"/>
        <v>6.240072886898318E-5</v>
      </c>
      <c r="AZ73" s="226">
        <f t="shared" ref="AZ73:BJ73" si="216">1-(1-$G21)^(AZ$59/12)-(1-(1-$G21)^(AY$59/12))</f>
        <v>6.2396835018074803E-5</v>
      </c>
      <c r="BA73" s="226">
        <f t="shared" si="216"/>
        <v>6.2392941410083225E-5</v>
      </c>
      <c r="BB73" s="226">
        <f t="shared" si="216"/>
        <v>6.2389048045119466E-5</v>
      </c>
      <c r="BC73" s="226">
        <f t="shared" si="216"/>
        <v>6.2385154922961483E-5</v>
      </c>
      <c r="BD73" s="226">
        <f t="shared" si="216"/>
        <v>6.238126204383132E-5</v>
      </c>
      <c r="BE73" s="226">
        <f t="shared" si="216"/>
        <v>6.2377369407617955E-5</v>
      </c>
      <c r="BF73" s="226">
        <f t="shared" si="216"/>
        <v>6.2373477014321388E-5</v>
      </c>
      <c r="BG73" s="226">
        <f t="shared" si="216"/>
        <v>6.2369584863941618E-5</v>
      </c>
      <c r="BH73" s="226">
        <f t="shared" si="216"/>
        <v>6.2365692956256602E-5</v>
      </c>
      <c r="BI73" s="226">
        <f t="shared" si="216"/>
        <v>6.2361801291710428E-5</v>
      </c>
      <c r="BJ73" s="226">
        <f t="shared" si="216"/>
        <v>6.2357909869747985E-5</v>
      </c>
      <c r="BK73" s="226">
        <f t="shared" si="22"/>
        <v>9.8603860950730038E-6</v>
      </c>
      <c r="BL73" s="226">
        <f t="shared" ref="BL73:BV73" si="217">1-(1-$H21)^(BL$59/12)-(1-(1-$H21)^(BK$59/12))</f>
        <v>9.8602888678467338E-6</v>
      </c>
      <c r="BM73" s="226">
        <f t="shared" si="217"/>
        <v>9.8601916416196644E-6</v>
      </c>
      <c r="BN73" s="226">
        <f t="shared" si="217"/>
        <v>9.8600944163917958E-6</v>
      </c>
      <c r="BO73" s="226">
        <f t="shared" si="217"/>
        <v>9.8599971919410834E-6</v>
      </c>
      <c r="BP73" s="226">
        <f t="shared" si="217"/>
        <v>9.8598999686005939E-6</v>
      </c>
      <c r="BQ73" s="226">
        <f t="shared" si="217"/>
        <v>9.8598027461482829E-6</v>
      </c>
      <c r="BR73" s="226">
        <f t="shared" si="217"/>
        <v>9.8597055246951726E-6</v>
      </c>
      <c r="BS73" s="226">
        <f t="shared" si="217"/>
        <v>9.859608304241263E-6</v>
      </c>
      <c r="BT73" s="226">
        <f t="shared" si="217"/>
        <v>9.8595110846755318E-6</v>
      </c>
      <c r="BU73" s="226">
        <f t="shared" si="217"/>
        <v>9.8594138661090014E-6</v>
      </c>
      <c r="BV73" s="226">
        <f t="shared" si="217"/>
        <v>9.8593166484306494E-6</v>
      </c>
      <c r="BW73" s="226">
        <f t="shared" si="24"/>
        <v>1.4575569816654976E-6</v>
      </c>
      <c r="BX73" s="226">
        <f t="shared" ref="BX73:CH73" si="218">1-(1-$I21)^(BX$59/12)-(1-(1-$I21)^(BW$59/12))</f>
        <v>1.4575548571427177E-6</v>
      </c>
      <c r="BY73" s="226">
        <f t="shared" si="218"/>
        <v>1.4575527326199378E-6</v>
      </c>
      <c r="BZ73" s="226">
        <f t="shared" si="218"/>
        <v>1.4575506082081802E-6</v>
      </c>
      <c r="CA73" s="226">
        <f t="shared" si="218"/>
        <v>1.4575484837964225E-6</v>
      </c>
      <c r="CB73" s="226">
        <f t="shared" si="218"/>
        <v>1.4575463592736426E-6</v>
      </c>
      <c r="CC73" s="226">
        <f t="shared" si="218"/>
        <v>1.457544234861885E-6</v>
      </c>
      <c r="CD73" s="226">
        <f t="shared" si="218"/>
        <v>1.4575421104501274E-6</v>
      </c>
      <c r="CE73" s="226">
        <f t="shared" si="218"/>
        <v>1.4575399859273475E-6</v>
      </c>
      <c r="CF73" s="226">
        <f t="shared" si="218"/>
        <v>1.4575378614045675E-6</v>
      </c>
      <c r="CG73" s="226">
        <f t="shared" si="218"/>
        <v>1.4575357371038322E-6</v>
      </c>
      <c r="CH73" s="226">
        <f t="shared" si="218"/>
        <v>1.4575336125810523E-6</v>
      </c>
      <c r="CI73" s="226">
        <f t="shared" si="26"/>
        <v>2.0659217603302693E-7</v>
      </c>
      <c r="CJ73" s="226">
        <f t="shared" ref="CJ73:CT73" si="219">1-(1-$J21)^(CJ$59/12)-(1-(1-$J21)^(CI$59/12))</f>
        <v>2.0659213340046279E-7</v>
      </c>
      <c r="CK73" s="226">
        <f t="shared" si="219"/>
        <v>2.0659209076789864E-7</v>
      </c>
      <c r="CL73" s="226">
        <f t="shared" si="219"/>
        <v>2.0659204802431219E-7</v>
      </c>
      <c r="CM73" s="226">
        <f t="shared" si="219"/>
        <v>2.0659200539174805E-7</v>
      </c>
      <c r="CN73" s="226">
        <f t="shared" si="219"/>
        <v>2.065919626481616E-7</v>
      </c>
      <c r="CO73" s="226">
        <f t="shared" si="219"/>
        <v>2.0659192001559745E-7</v>
      </c>
      <c r="CP73" s="226">
        <f t="shared" si="219"/>
        <v>2.06591877272011E-7</v>
      </c>
      <c r="CQ73" s="226">
        <f t="shared" si="219"/>
        <v>2.0659183463944686E-7</v>
      </c>
      <c r="CR73" s="226">
        <f t="shared" si="219"/>
        <v>2.0659179189586041E-7</v>
      </c>
      <c r="CS73" s="226">
        <f t="shared" si="219"/>
        <v>2.0659174926329626E-7</v>
      </c>
      <c r="CT73" s="226">
        <f t="shared" si="219"/>
        <v>2.0659170663073212E-7</v>
      </c>
      <c r="CU73" s="226">
        <f t="shared" si="28"/>
        <v>2.747672300795756E-8</v>
      </c>
      <c r="CV73" s="226">
        <f t="shared" ref="CV73:DF73" si="220">1-(1-$K21)^(CV$59/12)-(1-(1-$K21)^(CU$59/12))</f>
        <v>2.7476722230801442E-8</v>
      </c>
      <c r="CW73" s="226">
        <f t="shared" si="220"/>
        <v>2.7476721453645325E-8</v>
      </c>
      <c r="CX73" s="226">
        <f t="shared" si="220"/>
        <v>2.7476720676489208E-8</v>
      </c>
      <c r="CY73" s="226">
        <f t="shared" si="220"/>
        <v>2.7476720010355393E-8</v>
      </c>
      <c r="CZ73" s="226">
        <f t="shared" si="220"/>
        <v>2.7476719122176974E-8</v>
      </c>
      <c r="DA73" s="226">
        <f t="shared" si="220"/>
        <v>2.7476718456043159E-8</v>
      </c>
      <c r="DB73" s="226">
        <f t="shared" si="220"/>
        <v>2.7476717678887042E-8</v>
      </c>
      <c r="DC73" s="226">
        <f t="shared" si="220"/>
        <v>2.7476717012753227E-8</v>
      </c>
      <c r="DD73" s="226">
        <f t="shared" si="220"/>
        <v>2.7476716124574807E-8</v>
      </c>
      <c r="DE73" s="226">
        <f t="shared" si="220"/>
        <v>2.7476715458440992E-8</v>
      </c>
      <c r="DF73" s="226">
        <f t="shared" si="220"/>
        <v>2.7476714681284875E-8</v>
      </c>
      <c r="DG73" s="226">
        <f t="shared" si="30"/>
        <v>2.5508258838513598E-9</v>
      </c>
      <c r="DH73" s="226">
        <f t="shared" ref="DH73:DR73" si="221">1-(1-$L21)^(DH$59/12)-(1-(1-$L21)^(DG$59/12))</f>
        <v>2.5508258838513598E-9</v>
      </c>
      <c r="DI73" s="226">
        <f t="shared" si="221"/>
        <v>2.5508258838513598E-9</v>
      </c>
      <c r="DJ73" s="226">
        <f t="shared" si="221"/>
        <v>2.5508258838513598E-9</v>
      </c>
      <c r="DK73" s="226">
        <f t="shared" si="221"/>
        <v>2.5508257728290573E-9</v>
      </c>
      <c r="DL73" s="226">
        <f t="shared" si="221"/>
        <v>2.5508258838513598E-9</v>
      </c>
      <c r="DM73" s="226">
        <f t="shared" si="221"/>
        <v>2.5508258838513598E-9</v>
      </c>
      <c r="DN73" s="226">
        <f t="shared" si="221"/>
        <v>2.5508257728290573E-9</v>
      </c>
      <c r="DO73" s="226">
        <f t="shared" si="221"/>
        <v>2.5508258838513598E-9</v>
      </c>
      <c r="DP73" s="226">
        <f t="shared" si="221"/>
        <v>2.5508257728290573E-9</v>
      </c>
      <c r="DQ73" s="226">
        <f t="shared" si="221"/>
        <v>2.5508258838513598E-9</v>
      </c>
      <c r="DR73" s="226">
        <f t="shared" si="221"/>
        <v>2.5508257728290573E-9</v>
      </c>
      <c r="DS73" s="253">
        <f t="shared" si="32"/>
        <v>2.8879054703168094E-10</v>
      </c>
      <c r="DT73" s="253">
        <f t="shared" si="33"/>
        <v>2.8879043600937848E-10</v>
      </c>
      <c r="DU73" s="253">
        <f t="shared" ref="DU73:ED73" si="222">1-(1-$M21)^(DU$59/12)-(1-(1-$M21)^(DT$59/12))</f>
        <v>2.8879054703168094E-10</v>
      </c>
      <c r="DV73" s="253">
        <f t="shared" si="222"/>
        <v>2.8879043600937848E-10</v>
      </c>
      <c r="DW73" s="253">
        <f t="shared" si="222"/>
        <v>2.8879054703168094E-10</v>
      </c>
      <c r="DX73" s="253">
        <f t="shared" si="222"/>
        <v>2.8879043600937848E-10</v>
      </c>
      <c r="DY73" s="253">
        <f t="shared" si="222"/>
        <v>2.8879054703168094E-10</v>
      </c>
      <c r="DZ73" s="253">
        <f t="shared" si="222"/>
        <v>2.8879043600937848E-10</v>
      </c>
      <c r="EA73" s="253">
        <f t="shared" si="222"/>
        <v>2.8879054703168094E-10</v>
      </c>
      <c r="EB73" s="253">
        <f t="shared" si="222"/>
        <v>2.8879043600937848E-10</v>
      </c>
      <c r="EC73" s="253">
        <f t="shared" si="222"/>
        <v>2.8879054703168094E-10</v>
      </c>
      <c r="ED73" s="253">
        <f t="shared" si="222"/>
        <v>2.8879043600937848E-10</v>
      </c>
      <c r="EE73" s="253">
        <f t="shared" si="35"/>
        <v>3.1685321033592118E-11</v>
      </c>
      <c r="EF73" s="253">
        <f t="shared" si="36"/>
        <v>3.1685321033592118E-11</v>
      </c>
      <c r="EG73" s="253">
        <f t="shared" ref="EG73:EP73" si="223">1-(1-$N21)^(EG$59/12)-(1-(1-$N21)^(EF$59/12))</f>
        <v>3.1685210011289655E-11</v>
      </c>
      <c r="EH73" s="253">
        <f t="shared" si="223"/>
        <v>3.1685321033592118E-11</v>
      </c>
      <c r="EI73" s="253">
        <f t="shared" si="223"/>
        <v>3.1685321033592118E-11</v>
      </c>
      <c r="EJ73" s="253">
        <f t="shared" si="223"/>
        <v>3.1685210011289655E-11</v>
      </c>
      <c r="EK73" s="253">
        <f t="shared" si="223"/>
        <v>3.1685321033592118E-11</v>
      </c>
      <c r="EL73" s="253">
        <f t="shared" si="223"/>
        <v>3.1685321033592118E-11</v>
      </c>
      <c r="EM73" s="253">
        <f t="shared" si="223"/>
        <v>3.1685321033592118E-11</v>
      </c>
      <c r="EN73" s="253">
        <f t="shared" si="223"/>
        <v>3.1685321033592118E-11</v>
      </c>
      <c r="EO73" s="253">
        <f t="shared" si="223"/>
        <v>3.1685210011289655E-11</v>
      </c>
      <c r="EP73" s="253">
        <f t="shared" si="223"/>
        <v>3.1685321033592118E-11</v>
      </c>
      <c r="EQ73" s="253">
        <f t="shared" si="38"/>
        <v>3.3860692028042649E-12</v>
      </c>
      <c r="ER73" s="253">
        <f t="shared" si="39"/>
        <v>3.3859581805018024E-12</v>
      </c>
      <c r="ES73" s="253">
        <f t="shared" ref="ES73:FB73" si="224">1-(1-$O21)^(ES$59/12)-(1-(1-$O21)^(ER$59/12))</f>
        <v>3.3860692028042649E-12</v>
      </c>
      <c r="ET73" s="253">
        <f t="shared" si="224"/>
        <v>3.3859581805018024E-12</v>
      </c>
      <c r="EU73" s="253">
        <f t="shared" si="224"/>
        <v>3.3860692028042649E-12</v>
      </c>
      <c r="EV73" s="253">
        <f t="shared" si="224"/>
        <v>3.3860692028042649E-12</v>
      </c>
      <c r="EW73" s="253">
        <f t="shared" si="224"/>
        <v>3.3859581805018024E-12</v>
      </c>
      <c r="EX73" s="253">
        <f t="shared" si="224"/>
        <v>3.3860692028042649E-12</v>
      </c>
      <c r="EY73" s="253">
        <f t="shared" si="224"/>
        <v>3.3859581805018024E-12</v>
      </c>
      <c r="EZ73" s="253">
        <f t="shared" si="224"/>
        <v>3.3860692028042649E-12</v>
      </c>
      <c r="FA73" s="253">
        <f t="shared" si="224"/>
        <v>3.3859581805018024E-12</v>
      </c>
      <c r="FB73" s="253">
        <f t="shared" si="224"/>
        <v>3.3860692028042649E-12</v>
      </c>
      <c r="FC73" s="253">
        <f t="shared" si="41"/>
        <v>3.5382807794803739E-13</v>
      </c>
      <c r="FD73" s="253">
        <f t="shared" si="42"/>
        <v>3.5382807794803739E-13</v>
      </c>
      <c r="FE73" s="253">
        <f t="shared" ref="FE73:FN73" si="225">1-(1-$P21)^(FE$59/12)-(1-(1-$P21)^(FD$59/12))</f>
        <v>3.5382807794803739E-13</v>
      </c>
      <c r="FF73" s="253">
        <f t="shared" si="225"/>
        <v>3.5382807794803739E-13</v>
      </c>
      <c r="FG73" s="253">
        <f t="shared" si="225"/>
        <v>3.5382807794803739E-13</v>
      </c>
      <c r="FH73" s="253">
        <f t="shared" si="225"/>
        <v>3.5382807794803739E-13</v>
      </c>
      <c r="FI73" s="253">
        <f t="shared" si="225"/>
        <v>3.5371705564557487E-13</v>
      </c>
      <c r="FJ73" s="253">
        <f t="shared" si="225"/>
        <v>3.5382807794803739E-13</v>
      </c>
      <c r="FK73" s="253">
        <f t="shared" si="225"/>
        <v>3.5382807794803739E-13</v>
      </c>
      <c r="FL73" s="253">
        <f t="shared" si="225"/>
        <v>3.5382807794803739E-13</v>
      </c>
      <c r="FM73" s="253">
        <f t="shared" si="225"/>
        <v>3.5382807794803739E-13</v>
      </c>
      <c r="FN73" s="253">
        <f t="shared" si="225"/>
        <v>3.5382807794803739E-13</v>
      </c>
      <c r="FO73" s="253">
        <f t="shared" si="44"/>
        <v>3.6304292905242619E-14</v>
      </c>
      <c r="FP73" s="253">
        <f t="shared" si="45"/>
        <v>3.6193270602780103E-14</v>
      </c>
      <c r="FQ73" s="253">
        <f t="shared" ref="FQ73:FZ73" si="226">1-(1-$Q21)^(FQ$59/12)-(1-(1-$Q21)^(FP$59/12))</f>
        <v>3.6304292905242619E-14</v>
      </c>
      <c r="FR73" s="253">
        <f t="shared" si="226"/>
        <v>3.6304292905242619E-14</v>
      </c>
      <c r="FS73" s="253">
        <f t="shared" si="226"/>
        <v>3.6193270602780103E-14</v>
      </c>
      <c r="FT73" s="253">
        <f t="shared" si="226"/>
        <v>3.6304292905242619E-14</v>
      </c>
      <c r="FU73" s="253">
        <f t="shared" si="226"/>
        <v>3.6304292905242619E-14</v>
      </c>
      <c r="FV73" s="253">
        <f t="shared" si="226"/>
        <v>3.6193270602780103E-14</v>
      </c>
      <c r="FW73" s="253">
        <f t="shared" si="226"/>
        <v>3.6304292905242619E-14</v>
      </c>
      <c r="FX73" s="253">
        <f t="shared" si="226"/>
        <v>3.6304292905242619E-14</v>
      </c>
      <c r="FY73" s="253">
        <f t="shared" si="226"/>
        <v>3.6193270602780103E-14</v>
      </c>
      <c r="FZ73" s="253">
        <f t="shared" si="226"/>
        <v>3.6304292905242619E-14</v>
      </c>
    </row>
    <row r="74" spans="2:182" outlineLevel="1" x14ac:dyDescent="0.2">
      <c r="B74" s="225" t="s">
        <v>225</v>
      </c>
      <c r="C74" s="252">
        <f t="shared" si="12"/>
        <v>9.5556686836225646E-3</v>
      </c>
      <c r="D74" s="252">
        <f t="shared" ref="D74:N74" si="227">1-(1-$C22)^(D$60/12)-(1-(1-$C22)^(C$60/12))</f>
        <v>9.4643578796314021E-3</v>
      </c>
      <c r="E74" s="252">
        <f t="shared" si="227"/>
        <v>9.3739196114304146E-3</v>
      </c>
      <c r="F74" s="252">
        <f t="shared" si="227"/>
        <v>9.2843455413567089E-3</v>
      </c>
      <c r="G74" s="252">
        <f t="shared" si="227"/>
        <v>9.195627411419216E-3</v>
      </c>
      <c r="H74" s="252">
        <f t="shared" si="227"/>
        <v>9.1077570425376342E-3</v>
      </c>
      <c r="I74" s="252">
        <f t="shared" si="227"/>
        <v>9.0207263337882537E-3</v>
      </c>
      <c r="J74" s="252">
        <f t="shared" si="227"/>
        <v>8.9345272616568883E-3</v>
      </c>
      <c r="K74" s="252">
        <f t="shared" si="227"/>
        <v>8.8491518792997992E-3</v>
      </c>
      <c r="L74" s="252">
        <f t="shared" si="227"/>
        <v>8.7645923158100603E-3</v>
      </c>
      <c r="M74" s="252">
        <f t="shared" si="227"/>
        <v>8.6808407754932482E-3</v>
      </c>
      <c r="N74" s="252">
        <f t="shared" si="227"/>
        <v>8.5978895371472408E-3</v>
      </c>
      <c r="O74" s="252">
        <f t="shared" si="14"/>
        <v>6.8017856733189053E-3</v>
      </c>
      <c r="P74" s="226">
        <f t="shared" ref="P74:Z74" si="228">1-(1-$D22)^(P$59/12)-(1-(1-$D22)^(O$59/12))</f>
        <v>6.75552138497304E-3</v>
      </c>
      <c r="Q74" s="226">
        <f t="shared" si="228"/>
        <v>6.7095717764009688E-3</v>
      </c>
      <c r="R74" s="226">
        <f t="shared" si="228"/>
        <v>6.6639347072181554E-3</v>
      </c>
      <c r="S74" s="226">
        <f t="shared" si="228"/>
        <v>6.6186080515986401E-3</v>
      </c>
      <c r="T74" s="226">
        <f t="shared" si="228"/>
        <v>6.5735896981760078E-3</v>
      </c>
      <c r="U74" s="226">
        <f t="shared" si="228"/>
        <v>6.5288775499446894E-3</v>
      </c>
      <c r="V74" s="226">
        <f t="shared" si="228"/>
        <v>6.4844695241624839E-3</v>
      </c>
      <c r="W74" s="226">
        <f t="shared" si="228"/>
        <v>6.4403635522540803E-3</v>
      </c>
      <c r="X74" s="226">
        <f t="shared" si="228"/>
        <v>6.3965575797133578E-3</v>
      </c>
      <c r="Y74" s="226">
        <f t="shared" si="228"/>
        <v>6.353049566009128E-3</v>
      </c>
      <c r="Z74" s="226">
        <f t="shared" si="228"/>
        <v>6.3098374844892113E-3</v>
      </c>
      <c r="AA74" s="226">
        <f t="shared" si="16"/>
        <v>6.4695324901242746E-4</v>
      </c>
      <c r="AB74" s="226">
        <f t="shared" ref="AB74:AL74" si="229">1-(1-$E22)^(AB$59/12)-(1-(1-$E22)^(AA$59/12))</f>
        <v>6.4653470050601847E-4</v>
      </c>
      <c r="AC74" s="226">
        <f t="shared" si="229"/>
        <v>6.4611642278089576E-4</v>
      </c>
      <c r="AD74" s="226">
        <f t="shared" si="229"/>
        <v>6.4569841566197717E-4</v>
      </c>
      <c r="AE74" s="226">
        <f t="shared" si="229"/>
        <v>6.4528067897406949E-4</v>
      </c>
      <c r="AF74" s="226">
        <f t="shared" si="229"/>
        <v>6.448632125423126E-4</v>
      </c>
      <c r="AG74" s="226">
        <f t="shared" si="229"/>
        <v>6.4444601619173536E-4</v>
      </c>
      <c r="AH74" s="226">
        <f t="shared" si="229"/>
        <v>6.4402908974769968E-4</v>
      </c>
      <c r="AI74" s="226">
        <f t="shared" si="229"/>
        <v>6.4361243303578952E-4</v>
      </c>
      <c r="AJ74" s="226">
        <f t="shared" si="229"/>
        <v>6.4319604588103374E-4</v>
      </c>
      <c r="AK74" s="226">
        <f t="shared" si="229"/>
        <v>6.4277992810934936E-4</v>
      </c>
      <c r="AL74" s="226">
        <f t="shared" si="229"/>
        <v>6.423640795465424E-4</v>
      </c>
      <c r="AM74" s="226">
        <f t="shared" si="18"/>
        <v>2.6043887938143051E-5</v>
      </c>
      <c r="AN74" s="226">
        <f t="shared" ref="AN74:AX74" si="230">1-(1-$F22)^(AN$59/12)-(1-(1-$F22)^(AM$59/12))</f>
        <v>2.6043209653936472E-5</v>
      </c>
      <c r="AO74" s="226">
        <f t="shared" si="230"/>
        <v>2.6042531387604484E-5</v>
      </c>
      <c r="AP74" s="226">
        <f t="shared" si="230"/>
        <v>2.604185313881402E-5</v>
      </c>
      <c r="AQ74" s="226">
        <f t="shared" si="230"/>
        <v>2.6041174907676101E-5</v>
      </c>
      <c r="AR74" s="226">
        <f t="shared" si="230"/>
        <v>2.6040496694190729E-5</v>
      </c>
      <c r="AS74" s="226">
        <f t="shared" si="230"/>
        <v>2.6039818498468925E-5</v>
      </c>
      <c r="AT74" s="226">
        <f t="shared" si="230"/>
        <v>2.6039140320399667E-5</v>
      </c>
      <c r="AU74" s="226">
        <f t="shared" si="230"/>
        <v>2.6038462159871933E-5</v>
      </c>
      <c r="AV74" s="226">
        <f t="shared" si="230"/>
        <v>2.6037784017107768E-5</v>
      </c>
      <c r="AW74" s="226">
        <f t="shared" si="230"/>
        <v>2.6037105891996148E-5</v>
      </c>
      <c r="AX74" s="226">
        <f t="shared" si="230"/>
        <v>2.6036427784537075E-5</v>
      </c>
      <c r="AY74" s="226">
        <f t="shared" si="20"/>
        <v>6.9342924691184749E-7</v>
      </c>
      <c r="AZ74" s="226">
        <f t="shared" ref="AZ74:BJ74" si="231">1-(1-$G22)^(AZ$59/12)-(1-(1-$G22)^(AY$59/12))</f>
        <v>6.9342876607425552E-7</v>
      </c>
      <c r="BA74" s="226">
        <f t="shared" si="231"/>
        <v>6.9342828523666356E-7</v>
      </c>
      <c r="BB74" s="226">
        <f t="shared" si="231"/>
        <v>6.9342780439907159E-7</v>
      </c>
      <c r="BC74" s="226">
        <f t="shared" si="231"/>
        <v>6.9342732356147962E-7</v>
      </c>
      <c r="BD74" s="226">
        <f t="shared" si="231"/>
        <v>6.9342684261286536E-7</v>
      </c>
      <c r="BE74" s="226">
        <f t="shared" si="231"/>
        <v>6.9342636188629569E-7</v>
      </c>
      <c r="BF74" s="226">
        <f t="shared" si="231"/>
        <v>6.9342588104870373E-7</v>
      </c>
      <c r="BG74" s="226">
        <f t="shared" si="231"/>
        <v>6.9342540010008946E-7</v>
      </c>
      <c r="BH74" s="226">
        <f t="shared" si="231"/>
        <v>6.934249193735198E-7</v>
      </c>
      <c r="BI74" s="226">
        <f t="shared" si="231"/>
        <v>6.9342443842490553E-7</v>
      </c>
      <c r="BJ74" s="226">
        <f t="shared" si="231"/>
        <v>6.9342395769833587E-7</v>
      </c>
      <c r="BK74" s="226">
        <f t="shared" si="22"/>
        <v>1.4738581355366875E-8</v>
      </c>
      <c r="BL74" s="226">
        <f t="shared" ref="BL74:BV74" si="232">1-(1-$H22)^(BL$59/12)-(1-(1-$H22)^(BK$59/12))</f>
        <v>1.4738581022299968E-8</v>
      </c>
      <c r="BM74" s="226">
        <f t="shared" si="232"/>
        <v>1.4738580911277666E-8</v>
      </c>
      <c r="BN74" s="226">
        <f t="shared" si="232"/>
        <v>1.4738580578210758E-8</v>
      </c>
      <c r="BO74" s="226">
        <f t="shared" si="232"/>
        <v>1.4738580467188456E-8</v>
      </c>
      <c r="BP74" s="226">
        <f t="shared" si="232"/>
        <v>1.4738580245143851E-8</v>
      </c>
      <c r="BQ74" s="226">
        <f t="shared" si="232"/>
        <v>1.4738579912076943E-8</v>
      </c>
      <c r="BR74" s="226">
        <f t="shared" si="232"/>
        <v>1.4738579801054641E-8</v>
      </c>
      <c r="BS74" s="226">
        <f t="shared" si="232"/>
        <v>1.4738579579010036E-8</v>
      </c>
      <c r="BT74" s="226">
        <f t="shared" si="232"/>
        <v>1.4738579356965431E-8</v>
      </c>
      <c r="BU74" s="226">
        <f t="shared" si="232"/>
        <v>1.4738579134920826E-8</v>
      </c>
      <c r="BV74" s="226">
        <f t="shared" si="232"/>
        <v>1.4738578912876221E-8</v>
      </c>
      <c r="BW74" s="226">
        <f t="shared" si="24"/>
        <v>2.6970503608225727E-10</v>
      </c>
      <c r="BX74" s="226">
        <f t="shared" ref="BX74:CH74" si="233">1-(1-$I22)^(BX$59/12)-(1-(1-$I22)^(BW$59/12))</f>
        <v>2.6970503608225727E-10</v>
      </c>
      <c r="BY74" s="226">
        <f t="shared" si="233"/>
        <v>2.697049250599548E-10</v>
      </c>
      <c r="BZ74" s="226">
        <f t="shared" si="233"/>
        <v>2.6970503608225727E-10</v>
      </c>
      <c r="CA74" s="226">
        <f t="shared" si="233"/>
        <v>2.6970503608225727E-10</v>
      </c>
      <c r="CB74" s="226">
        <f t="shared" si="233"/>
        <v>2.6970503608225727E-10</v>
      </c>
      <c r="CC74" s="226">
        <f t="shared" si="233"/>
        <v>2.697049250599548E-10</v>
      </c>
      <c r="CD74" s="226">
        <f t="shared" si="233"/>
        <v>2.6970503608225727E-10</v>
      </c>
      <c r="CE74" s="226">
        <f t="shared" si="233"/>
        <v>2.6970503608225727E-10</v>
      </c>
      <c r="CF74" s="226">
        <f t="shared" si="233"/>
        <v>2.6970503608225727E-10</v>
      </c>
      <c r="CG74" s="226">
        <f t="shared" si="233"/>
        <v>2.697049250599548E-10</v>
      </c>
      <c r="CH74" s="226">
        <f t="shared" si="233"/>
        <v>2.6970503608225727E-10</v>
      </c>
      <c r="CI74" s="226">
        <f t="shared" si="26"/>
        <v>4.453992730191203E-12</v>
      </c>
      <c r="CJ74" s="226">
        <f t="shared" ref="CJ74:CT74" si="234">1-(1-$J22)^(CJ$59/12)-(1-(1-$J22)^(CI$59/12))</f>
        <v>4.4541037524936655E-12</v>
      </c>
      <c r="CK74" s="226">
        <f t="shared" si="234"/>
        <v>4.453992730191203E-12</v>
      </c>
      <c r="CL74" s="226">
        <f t="shared" si="234"/>
        <v>4.453992730191203E-12</v>
      </c>
      <c r="CM74" s="226">
        <f t="shared" si="234"/>
        <v>4.4541037524936655E-12</v>
      </c>
      <c r="CN74" s="226">
        <f t="shared" si="234"/>
        <v>4.453992730191203E-12</v>
      </c>
      <c r="CO74" s="226">
        <f t="shared" si="234"/>
        <v>4.453992730191203E-12</v>
      </c>
      <c r="CP74" s="226">
        <f t="shared" si="234"/>
        <v>4.4541037524936655E-12</v>
      </c>
      <c r="CQ74" s="226">
        <f t="shared" si="234"/>
        <v>4.453992730191203E-12</v>
      </c>
      <c r="CR74" s="226">
        <f t="shared" si="234"/>
        <v>4.453992730191203E-12</v>
      </c>
      <c r="CS74" s="226">
        <f t="shared" si="234"/>
        <v>4.4541037524936655E-12</v>
      </c>
      <c r="CT74" s="226">
        <f t="shared" si="234"/>
        <v>4.453992730191203E-12</v>
      </c>
      <c r="CU74" s="226">
        <f t="shared" si="28"/>
        <v>6.5947247662734299E-14</v>
      </c>
      <c r="CV74" s="226">
        <f t="shared" ref="CV74:DF74" si="235">1-(1-$K22)^(CV$59/12)-(1-(1-$K22)^(CU$59/12))</f>
        <v>6.5836225360271783E-14</v>
      </c>
      <c r="CW74" s="226">
        <f t="shared" si="235"/>
        <v>6.5947247662734299E-14</v>
      </c>
      <c r="CX74" s="226">
        <f t="shared" si="235"/>
        <v>6.5836225360271783E-14</v>
      </c>
      <c r="CY74" s="226">
        <f t="shared" si="235"/>
        <v>6.5947247662734299E-14</v>
      </c>
      <c r="CZ74" s="226">
        <f t="shared" si="235"/>
        <v>6.5947247662734299E-14</v>
      </c>
      <c r="DA74" s="226">
        <f t="shared" si="235"/>
        <v>6.5836225360271783E-14</v>
      </c>
      <c r="DB74" s="226">
        <f t="shared" si="235"/>
        <v>6.5947247662734299E-14</v>
      </c>
      <c r="DC74" s="226">
        <f t="shared" si="235"/>
        <v>6.5836225360271783E-14</v>
      </c>
      <c r="DD74" s="226">
        <f t="shared" si="235"/>
        <v>6.5947247662734299E-14</v>
      </c>
      <c r="DE74" s="226">
        <f t="shared" si="235"/>
        <v>6.5836225360271783E-14</v>
      </c>
      <c r="DF74" s="226">
        <f t="shared" si="235"/>
        <v>6.5947247662734299E-14</v>
      </c>
      <c r="DG74" s="226">
        <f t="shared" si="30"/>
        <v>0</v>
      </c>
      <c r="DH74" s="226">
        <f t="shared" ref="DH74:DR74" si="236">1-(1-$L22)^(DH$59/12)-(1-(1-$L22)^(DG$59/12))</f>
        <v>6.6613381477509392E-16</v>
      </c>
      <c r="DI74" s="226">
        <f t="shared" si="236"/>
        <v>6.6613381477509392E-16</v>
      </c>
      <c r="DJ74" s="226">
        <f t="shared" si="236"/>
        <v>6.6613381477509392E-16</v>
      </c>
      <c r="DK74" s="226">
        <f t="shared" si="236"/>
        <v>6.6613381477509392E-16</v>
      </c>
      <c r="DL74" s="226">
        <f t="shared" si="236"/>
        <v>6.6613381477509392E-16</v>
      </c>
      <c r="DM74" s="226">
        <f t="shared" si="236"/>
        <v>5.5511151231257827E-16</v>
      </c>
      <c r="DN74" s="226">
        <f t="shared" si="236"/>
        <v>6.6613381477509392E-16</v>
      </c>
      <c r="DO74" s="226">
        <f t="shared" si="236"/>
        <v>6.6613381477509392E-16</v>
      </c>
      <c r="DP74" s="226">
        <f t="shared" si="236"/>
        <v>6.6613381477509392E-16</v>
      </c>
      <c r="DQ74" s="226">
        <f t="shared" si="236"/>
        <v>6.6613381477509392E-16</v>
      </c>
      <c r="DR74" s="226">
        <f t="shared" si="236"/>
        <v>6.6613381477509392E-16</v>
      </c>
      <c r="DS74" s="253">
        <f t="shared" si="32"/>
        <v>0</v>
      </c>
      <c r="DT74" s="253">
        <f t="shared" si="33"/>
        <v>0</v>
      </c>
      <c r="DU74" s="253">
        <f t="shared" ref="DU74:ED74" si="237">1-(1-$M22)^(DU$59/12)-(1-(1-$M22)^(DT$59/12))</f>
        <v>0</v>
      </c>
      <c r="DV74" s="253">
        <f t="shared" si="237"/>
        <v>0</v>
      </c>
      <c r="DW74" s="253">
        <f t="shared" si="237"/>
        <v>0</v>
      </c>
      <c r="DX74" s="253">
        <f t="shared" si="237"/>
        <v>0</v>
      </c>
      <c r="DY74" s="253">
        <f t="shared" si="237"/>
        <v>1.1102230246251565E-16</v>
      </c>
      <c r="DZ74" s="253">
        <f t="shared" si="237"/>
        <v>0</v>
      </c>
      <c r="EA74" s="253">
        <f t="shared" si="237"/>
        <v>0</v>
      </c>
      <c r="EB74" s="253">
        <f t="shared" si="237"/>
        <v>0</v>
      </c>
      <c r="EC74" s="253">
        <f t="shared" si="237"/>
        <v>0</v>
      </c>
      <c r="ED74" s="253">
        <f t="shared" si="237"/>
        <v>0</v>
      </c>
      <c r="EE74" s="253">
        <f t="shared" si="35"/>
        <v>0</v>
      </c>
      <c r="EF74" s="253">
        <f t="shared" si="36"/>
        <v>0</v>
      </c>
      <c r="EG74" s="253">
        <f t="shared" ref="EG74:EP74" si="238">1-(1-$N22)^(EG$59/12)-(1-(1-$N22)^(EF$59/12))</f>
        <v>0</v>
      </c>
      <c r="EH74" s="253">
        <f t="shared" si="238"/>
        <v>0</v>
      </c>
      <c r="EI74" s="253">
        <f t="shared" si="238"/>
        <v>0</v>
      </c>
      <c r="EJ74" s="253">
        <f t="shared" si="238"/>
        <v>0</v>
      </c>
      <c r="EK74" s="253">
        <f t="shared" si="238"/>
        <v>0</v>
      </c>
      <c r="EL74" s="253">
        <f t="shared" si="238"/>
        <v>0</v>
      </c>
      <c r="EM74" s="253">
        <f t="shared" si="238"/>
        <v>0</v>
      </c>
      <c r="EN74" s="253">
        <f t="shared" si="238"/>
        <v>0</v>
      </c>
      <c r="EO74" s="253">
        <f t="shared" si="238"/>
        <v>0</v>
      </c>
      <c r="EP74" s="253">
        <f t="shared" si="238"/>
        <v>0</v>
      </c>
      <c r="EQ74" s="253">
        <f t="shared" si="38"/>
        <v>0</v>
      </c>
      <c r="ER74" s="253">
        <f t="shared" si="39"/>
        <v>0</v>
      </c>
      <c r="ES74" s="253">
        <f t="shared" ref="ES74:FB74" si="239">1-(1-$O22)^(ES$59/12)-(1-(1-$O22)^(ER$59/12))</f>
        <v>0</v>
      </c>
      <c r="ET74" s="253">
        <f t="shared" si="239"/>
        <v>0</v>
      </c>
      <c r="EU74" s="253">
        <f t="shared" si="239"/>
        <v>0</v>
      </c>
      <c r="EV74" s="253">
        <f t="shared" si="239"/>
        <v>0</v>
      </c>
      <c r="EW74" s="253">
        <f t="shared" si="239"/>
        <v>0</v>
      </c>
      <c r="EX74" s="253">
        <f t="shared" si="239"/>
        <v>0</v>
      </c>
      <c r="EY74" s="253">
        <f t="shared" si="239"/>
        <v>0</v>
      </c>
      <c r="EZ74" s="253">
        <f t="shared" si="239"/>
        <v>0</v>
      </c>
      <c r="FA74" s="253">
        <f t="shared" si="239"/>
        <v>0</v>
      </c>
      <c r="FB74" s="253">
        <f t="shared" si="239"/>
        <v>0</v>
      </c>
      <c r="FC74" s="253">
        <f t="shared" si="41"/>
        <v>0</v>
      </c>
      <c r="FD74" s="253">
        <f t="shared" si="42"/>
        <v>0</v>
      </c>
      <c r="FE74" s="253">
        <f t="shared" ref="FE74:FN74" si="240">1-(1-$P22)^(FE$59/12)-(1-(1-$P22)^(FD$59/12))</f>
        <v>0</v>
      </c>
      <c r="FF74" s="253">
        <f t="shared" si="240"/>
        <v>0</v>
      </c>
      <c r="FG74" s="253">
        <f t="shared" si="240"/>
        <v>0</v>
      </c>
      <c r="FH74" s="253">
        <f t="shared" si="240"/>
        <v>0</v>
      </c>
      <c r="FI74" s="253">
        <f t="shared" si="240"/>
        <v>0</v>
      </c>
      <c r="FJ74" s="253">
        <f t="shared" si="240"/>
        <v>0</v>
      </c>
      <c r="FK74" s="253">
        <f t="shared" si="240"/>
        <v>0</v>
      </c>
      <c r="FL74" s="253">
        <f t="shared" si="240"/>
        <v>0</v>
      </c>
      <c r="FM74" s="253">
        <f t="shared" si="240"/>
        <v>0</v>
      </c>
      <c r="FN74" s="253">
        <f t="shared" si="240"/>
        <v>0</v>
      </c>
      <c r="FO74" s="253">
        <f t="shared" si="44"/>
        <v>0</v>
      </c>
      <c r="FP74" s="253">
        <f t="shared" si="45"/>
        <v>0</v>
      </c>
      <c r="FQ74" s="253">
        <f t="shared" ref="FQ74:FZ74" si="241">1-(1-$Q22)^(FQ$59/12)-(1-(1-$Q22)^(FP$59/12))</f>
        <v>0</v>
      </c>
      <c r="FR74" s="253">
        <f t="shared" si="241"/>
        <v>0</v>
      </c>
      <c r="FS74" s="253">
        <f t="shared" si="241"/>
        <v>0</v>
      </c>
      <c r="FT74" s="253">
        <f t="shared" si="241"/>
        <v>0</v>
      </c>
      <c r="FU74" s="253">
        <f t="shared" si="241"/>
        <v>0</v>
      </c>
      <c r="FV74" s="253">
        <f t="shared" si="241"/>
        <v>0</v>
      </c>
      <c r="FW74" s="253">
        <f t="shared" si="241"/>
        <v>0</v>
      </c>
      <c r="FX74" s="253">
        <f t="shared" si="241"/>
        <v>0</v>
      </c>
      <c r="FY74" s="253">
        <f t="shared" si="241"/>
        <v>0</v>
      </c>
      <c r="FZ74" s="253">
        <f t="shared" si="241"/>
        <v>0</v>
      </c>
    </row>
    <row r="75" spans="2:182" outlineLevel="1" x14ac:dyDescent="0.2">
      <c r="B75" s="225" t="s">
        <v>157</v>
      </c>
      <c r="C75" s="252">
        <f t="shared" si="12"/>
        <v>1.3300945822120713E-2</v>
      </c>
      <c r="D75" s="252">
        <f t="shared" ref="D75:N75" si="242">1-(1-$C23)^(D$60/12)-(1-(1-$C23)^(C$60/12))</f>
        <v>1.3124030662357788E-2</v>
      </c>
      <c r="E75" s="252">
        <f t="shared" si="242"/>
        <v>1.2949468641549888E-2</v>
      </c>
      <c r="F75" s="252">
        <f t="shared" si="242"/>
        <v>1.2777228460723378E-2</v>
      </c>
      <c r="G75" s="252">
        <f t="shared" si="242"/>
        <v>1.26072792372105E-2</v>
      </c>
      <c r="H75" s="252">
        <f t="shared" si="242"/>
        <v>1.2439590499111919E-2</v>
      </c>
      <c r="I75" s="252">
        <f t="shared" si="242"/>
        <v>1.2274132179833863E-2</v>
      </c>
      <c r="J75" s="252">
        <f t="shared" si="242"/>
        <v>1.2110874612696443E-2</v>
      </c>
      <c r="K75" s="252">
        <f t="shared" si="242"/>
        <v>1.1949788525614347E-2</v>
      </c>
      <c r="L75" s="252">
        <f t="shared" si="242"/>
        <v>1.1790845035849484E-2</v>
      </c>
      <c r="M75" s="252">
        <f t="shared" si="242"/>
        <v>1.1634015644830575E-2</v>
      </c>
      <c r="N75" s="252">
        <f t="shared" si="242"/>
        <v>1.1479272233044902E-2</v>
      </c>
      <c r="O75" s="252">
        <f t="shared" si="14"/>
        <v>7.3980502134317616E-3</v>
      </c>
      <c r="P75" s="226">
        <f t="shared" ref="P75:Z75" si="243">1-(1-$D23)^(P$59/12)-(1-(1-$D23)^(O$59/12))</f>
        <v>7.3433190664712322E-3</v>
      </c>
      <c r="Q75" s="226">
        <f t="shared" si="243"/>
        <v>7.2889928232843237E-3</v>
      </c>
      <c r="R75" s="226">
        <f t="shared" si="243"/>
        <v>7.2350684883722982E-3</v>
      </c>
      <c r="S75" s="226">
        <f t="shared" si="243"/>
        <v>7.1815430883976905E-3</v>
      </c>
      <c r="T75" s="226">
        <f t="shared" si="243"/>
        <v>7.1284136720197733E-3</v>
      </c>
      <c r="U75" s="226">
        <f t="shared" si="243"/>
        <v>7.0756773097321313E-3</v>
      </c>
      <c r="V75" s="226">
        <f t="shared" si="243"/>
        <v>7.0233310937006799E-3</v>
      </c>
      <c r="W75" s="226">
        <f t="shared" si="243"/>
        <v>6.971372137603904E-3</v>
      </c>
      <c r="X75" s="226">
        <f t="shared" si="243"/>
        <v>6.9197975764733188E-3</v>
      </c>
      <c r="Y75" s="226">
        <f t="shared" si="243"/>
        <v>6.8686045665359297E-3</v>
      </c>
      <c r="Z75" s="226">
        <f t="shared" si="243"/>
        <v>6.8177902850563576E-3</v>
      </c>
      <c r="AA75" s="226">
        <f t="shared" si="16"/>
        <v>4.5974961849881701E-3</v>
      </c>
      <c r="AB75" s="226">
        <f t="shared" ref="AB75:AL75" si="244">1-(1-$E23)^(AB$59/12)-(1-(1-$E23)^(AA$59/12))</f>
        <v>4.5763592138171605E-3</v>
      </c>
      <c r="AC75" s="226">
        <f t="shared" si="244"/>
        <v>4.5553194197905933E-3</v>
      </c>
      <c r="AD75" s="226">
        <f t="shared" si="244"/>
        <v>4.5343763561366268E-3</v>
      </c>
      <c r="AE75" s="226">
        <f t="shared" si="244"/>
        <v>4.513529578137998E-3</v>
      </c>
      <c r="AF75" s="226">
        <f t="shared" si="244"/>
        <v>4.4927786431215866E-3</v>
      </c>
      <c r="AG75" s="226">
        <f t="shared" si="244"/>
        <v>4.472123110449977E-3</v>
      </c>
      <c r="AH75" s="226">
        <f t="shared" si="244"/>
        <v>4.4515625415108007E-3</v>
      </c>
      <c r="AI75" s="226">
        <f t="shared" si="244"/>
        <v>4.4310964997090752E-3</v>
      </c>
      <c r="AJ75" s="226">
        <f t="shared" si="244"/>
        <v>4.4107245504562131E-3</v>
      </c>
      <c r="AK75" s="226">
        <f t="shared" si="244"/>
        <v>4.3904462611625839E-3</v>
      </c>
      <c r="AL75" s="226">
        <f t="shared" si="244"/>
        <v>4.3702612012264108E-3</v>
      </c>
      <c r="AM75" s="226">
        <f t="shared" si="18"/>
        <v>2.500904926764913E-3</v>
      </c>
      <c r="AN75" s="226">
        <f t="shared" ref="AN75:AX75" si="245">1-(1-$F23)^(AN$59/12)-(1-(1-$F23)^(AM$59/12))</f>
        <v>2.4946504013122484E-3</v>
      </c>
      <c r="AO75" s="226">
        <f t="shared" si="245"/>
        <v>2.4884115178330779E-3</v>
      </c>
      <c r="AP75" s="226">
        <f t="shared" si="245"/>
        <v>2.4821882372082493E-3</v>
      </c>
      <c r="AQ75" s="226">
        <f t="shared" si="245"/>
        <v>2.475980520416643E-3</v>
      </c>
      <c r="AR75" s="226">
        <f t="shared" si="245"/>
        <v>2.4697883285346167E-3</v>
      </c>
      <c r="AS75" s="226">
        <f t="shared" si="245"/>
        <v>2.463611622735673E-3</v>
      </c>
      <c r="AT75" s="226">
        <f t="shared" si="245"/>
        <v>2.4574503642906809E-3</v>
      </c>
      <c r="AU75" s="226">
        <f t="shared" si="245"/>
        <v>2.4513045145674317E-3</v>
      </c>
      <c r="AV75" s="226">
        <f t="shared" si="245"/>
        <v>2.4451740350299733E-3</v>
      </c>
      <c r="AW75" s="226">
        <f t="shared" si="245"/>
        <v>2.4390588872389429E-3</v>
      </c>
      <c r="AX75" s="226">
        <f t="shared" si="245"/>
        <v>2.432959032851123E-3</v>
      </c>
      <c r="AY75" s="226">
        <f t="shared" si="20"/>
        <v>1.3621145109422583E-3</v>
      </c>
      <c r="AZ75" s="226">
        <f t="shared" ref="AZ75:BJ75" si="246">1-(1-$G23)^(AZ$59/12)-(1-(1-$G23)^(AY$59/12))</f>
        <v>1.3602591550012644E-3</v>
      </c>
      <c r="BA75" s="226">
        <f t="shared" si="246"/>
        <v>1.3584063262676027E-3</v>
      </c>
      <c r="BB75" s="226">
        <f t="shared" si="246"/>
        <v>1.3565560212988048E-3</v>
      </c>
      <c r="BC75" s="226">
        <f t="shared" si="246"/>
        <v>1.3547082366573981E-3</v>
      </c>
      <c r="BD75" s="226">
        <f t="shared" si="246"/>
        <v>1.352862968910129E-3</v>
      </c>
      <c r="BE75" s="226">
        <f t="shared" si="246"/>
        <v>1.3510202146287398E-3</v>
      </c>
      <c r="BF75" s="226">
        <f t="shared" si="246"/>
        <v>1.3491799703899687E-3</v>
      </c>
      <c r="BG75" s="226">
        <f t="shared" si="246"/>
        <v>1.347342232774329E-3</v>
      </c>
      <c r="BH75" s="226">
        <f t="shared" si="246"/>
        <v>1.3455069983678847E-3</v>
      </c>
      <c r="BI75" s="226">
        <f t="shared" si="246"/>
        <v>1.3436742637609189E-3</v>
      </c>
      <c r="BJ75" s="226">
        <f t="shared" si="246"/>
        <v>1.3418440255481556E-3</v>
      </c>
      <c r="BK75" s="226">
        <f t="shared" si="22"/>
        <v>7.710750224596552E-4</v>
      </c>
      <c r="BL75" s="226">
        <f t="shared" ref="BL75:BV75" si="247">1-(1-$H23)^(BL$59/12)-(1-(1-$H23)^(BK$59/12))</f>
        <v>7.7048046576932983E-4</v>
      </c>
      <c r="BM75" s="226">
        <f t="shared" si="247"/>
        <v>7.6988636752695072E-4</v>
      </c>
      <c r="BN75" s="226">
        <f t="shared" si="247"/>
        <v>7.6929272737880083E-4</v>
      </c>
      <c r="BO75" s="226">
        <f t="shared" si="247"/>
        <v>7.6869954497171822E-4</v>
      </c>
      <c r="BP75" s="226">
        <f t="shared" si="247"/>
        <v>7.68106819952874E-4</v>
      </c>
      <c r="BQ75" s="226">
        <f t="shared" si="247"/>
        <v>7.675145519694393E-4</v>
      </c>
      <c r="BR75" s="226">
        <f t="shared" si="247"/>
        <v>7.6692274066902932E-4</v>
      </c>
      <c r="BS75" s="226">
        <f t="shared" si="247"/>
        <v>7.6633138569948134E-4</v>
      </c>
      <c r="BT75" s="226">
        <f t="shared" si="247"/>
        <v>7.6574048670907668E-4</v>
      </c>
      <c r="BU75" s="226">
        <f t="shared" si="247"/>
        <v>7.6515004334609671E-4</v>
      </c>
      <c r="BV75" s="226">
        <f t="shared" si="247"/>
        <v>7.6456005525926685E-4</v>
      </c>
      <c r="BW75" s="226">
        <f t="shared" si="24"/>
        <v>4.5064515744808187E-4</v>
      </c>
      <c r="BX75" s="226">
        <f t="shared" ref="BX75:CH75" si="248">1-(1-$I23)^(BX$59/12)-(1-(1-$I23)^(BW$59/12))</f>
        <v>4.504420763901118E-4</v>
      </c>
      <c r="BY75" s="226">
        <f t="shared" si="248"/>
        <v>4.5023908684971303E-4</v>
      </c>
      <c r="BZ75" s="226">
        <f t="shared" si="248"/>
        <v>4.5003618878547424E-4</v>
      </c>
      <c r="CA75" s="226">
        <f t="shared" si="248"/>
        <v>4.4983338215642821E-4</v>
      </c>
      <c r="CB75" s="226">
        <f t="shared" si="248"/>
        <v>4.4963066692105258E-4</v>
      </c>
      <c r="CC75" s="226">
        <f t="shared" si="248"/>
        <v>4.4942804303838013E-4</v>
      </c>
      <c r="CD75" s="226">
        <f t="shared" si="248"/>
        <v>4.4922551046711057E-4</v>
      </c>
      <c r="CE75" s="226">
        <f t="shared" si="248"/>
        <v>4.4902306916616563E-4</v>
      </c>
      <c r="CF75" s="226">
        <f t="shared" si="248"/>
        <v>4.488207190945781E-4</v>
      </c>
      <c r="CG75" s="226">
        <f t="shared" si="248"/>
        <v>4.4861846021093665E-4</v>
      </c>
      <c r="CH75" s="226">
        <f t="shared" si="248"/>
        <v>4.4841629247427406E-4</v>
      </c>
      <c r="CI75" s="226">
        <f t="shared" si="26"/>
        <v>2.7139469092973822E-4</v>
      </c>
      <c r="CJ75" s="226">
        <f t="shared" ref="CJ75:CT75" si="249">1-(1-$J23)^(CJ$59/12)-(1-(1-$J23)^(CI$59/12))</f>
        <v>2.7132103585136846E-4</v>
      </c>
      <c r="CK75" s="226">
        <f t="shared" si="249"/>
        <v>2.7124740076278631E-4</v>
      </c>
      <c r="CL75" s="226">
        <f t="shared" si="249"/>
        <v>2.7117378565832961E-4</v>
      </c>
      <c r="CM75" s="226">
        <f t="shared" si="249"/>
        <v>2.7110019053255829E-4</v>
      </c>
      <c r="CN75" s="226">
        <f t="shared" si="249"/>
        <v>2.7102661538003225E-4</v>
      </c>
      <c r="CO75" s="226">
        <f t="shared" si="249"/>
        <v>2.7095306019564447E-4</v>
      </c>
      <c r="CP75" s="226">
        <f t="shared" si="249"/>
        <v>2.7087952497351075E-4</v>
      </c>
      <c r="CQ75" s="226">
        <f t="shared" si="249"/>
        <v>2.7080600970863511E-4</v>
      </c>
      <c r="CR75" s="226">
        <f t="shared" si="249"/>
        <v>2.7073251439535539E-4</v>
      </c>
      <c r="CS75" s="226">
        <f t="shared" si="249"/>
        <v>2.7065903902823152E-4</v>
      </c>
      <c r="CT75" s="226">
        <f t="shared" si="249"/>
        <v>2.7058558360193441E-4</v>
      </c>
      <c r="CU75" s="226">
        <f t="shared" si="28"/>
        <v>1.6200750911632422E-4</v>
      </c>
      <c r="CV75" s="226">
        <f t="shared" ref="CV75:DF75" si="250">1-(1-$K23)^(CV$59/12)-(1-(1-$K23)^(CU$59/12))</f>
        <v>1.6198126268329727E-4</v>
      </c>
      <c r="CW75" s="226">
        <f t="shared" si="250"/>
        <v>1.619550205024245E-4</v>
      </c>
      <c r="CX75" s="226">
        <f t="shared" si="250"/>
        <v>1.6192878257292875E-4</v>
      </c>
      <c r="CY75" s="226">
        <f t="shared" si="250"/>
        <v>1.6190254889425493E-4</v>
      </c>
      <c r="CZ75" s="226">
        <f t="shared" si="250"/>
        <v>1.6187631946562586E-4</v>
      </c>
      <c r="DA75" s="226">
        <f t="shared" si="250"/>
        <v>1.618500942862644E-4</v>
      </c>
      <c r="DB75" s="226">
        <f t="shared" si="250"/>
        <v>1.6182387335561543E-4</v>
      </c>
      <c r="DC75" s="226">
        <f t="shared" si="250"/>
        <v>1.6179765667301282E-4</v>
      </c>
      <c r="DD75" s="226">
        <f t="shared" si="250"/>
        <v>1.6177144423767942E-4</v>
      </c>
      <c r="DE75" s="226">
        <f t="shared" si="250"/>
        <v>1.6174523604894908E-4</v>
      </c>
      <c r="DF75" s="226">
        <f t="shared" si="250"/>
        <v>1.6171903210615568E-4</v>
      </c>
      <c r="DG75" s="226">
        <f t="shared" si="30"/>
        <v>7.0473156463801701E-5</v>
      </c>
      <c r="DH75" s="226">
        <f t="shared" ref="DH75:DR75" si="251">1-(1-$L23)^(DH$59/12)-(1-(1-$L23)^(DG$59/12))</f>
        <v>7.0468189998007524E-5</v>
      </c>
      <c r="DI75" s="226">
        <f t="shared" si="251"/>
        <v>7.0463223882266668E-5</v>
      </c>
      <c r="DJ75" s="226">
        <f t="shared" si="251"/>
        <v>7.0458258116468109E-5</v>
      </c>
      <c r="DK75" s="226">
        <f t="shared" si="251"/>
        <v>7.0453292700611847E-5</v>
      </c>
      <c r="DL75" s="226">
        <f t="shared" si="251"/>
        <v>7.0448327634697883E-5</v>
      </c>
      <c r="DM75" s="226">
        <f t="shared" si="251"/>
        <v>7.0443362918615193E-5</v>
      </c>
      <c r="DN75" s="226">
        <f t="shared" si="251"/>
        <v>7.0438398552585824E-5</v>
      </c>
      <c r="DO75" s="226">
        <f t="shared" si="251"/>
        <v>7.0433434536276707E-5</v>
      </c>
      <c r="DP75" s="226">
        <f t="shared" si="251"/>
        <v>7.0428470869798865E-5</v>
      </c>
      <c r="DQ75" s="226">
        <f t="shared" si="251"/>
        <v>7.0423507553041276E-5</v>
      </c>
      <c r="DR75" s="226">
        <f t="shared" si="251"/>
        <v>7.0418544586337006E-5</v>
      </c>
      <c r="DS75" s="253">
        <f t="shared" si="32"/>
        <v>3.8719344798487931E-5</v>
      </c>
      <c r="DT75" s="253">
        <f t="shared" si="33"/>
        <v>3.871784561082503E-5</v>
      </c>
      <c r="DU75" s="253">
        <f t="shared" ref="DU75:ED75" si="252">1-(1-$M23)^(DU$59/12)-(1-(1-$M23)^(DT$59/12))</f>
        <v>3.8716346481115771E-5</v>
      </c>
      <c r="DV75" s="253">
        <f t="shared" si="252"/>
        <v>3.871484740969322E-5</v>
      </c>
      <c r="DW75" s="253">
        <f t="shared" si="252"/>
        <v>3.871334839611329E-5</v>
      </c>
      <c r="DX75" s="253">
        <f t="shared" si="252"/>
        <v>3.8711849440598023E-5</v>
      </c>
      <c r="DY75" s="253">
        <f t="shared" si="252"/>
        <v>3.871035054314742E-5</v>
      </c>
      <c r="DZ75" s="253">
        <f t="shared" si="252"/>
        <v>3.8708851703761482E-5</v>
      </c>
      <c r="EA75" s="253">
        <f t="shared" si="252"/>
        <v>3.8707352922440208E-5</v>
      </c>
      <c r="EB75" s="253">
        <f t="shared" si="252"/>
        <v>3.8705854198961553E-5</v>
      </c>
      <c r="EC75" s="253">
        <f t="shared" si="252"/>
        <v>3.8704355533769608E-5</v>
      </c>
      <c r="ED75" s="253">
        <f t="shared" si="252"/>
        <v>3.8702856926420282E-5</v>
      </c>
      <c r="EE75" s="253">
        <f t="shared" si="35"/>
        <v>2.1217617237945241E-5</v>
      </c>
      <c r="EF75" s="253">
        <f t="shared" si="36"/>
        <v>2.1217167050724406E-5</v>
      </c>
      <c r="EG75" s="253">
        <f t="shared" ref="EG75:EP75" si="253">1-(1-$N23)^(EG$59/12)-(1-(1-$N23)^(EF$59/12))</f>
        <v>2.1216716872940466E-5</v>
      </c>
      <c r="EH75" s="253">
        <f t="shared" si="253"/>
        <v>2.1216266704815467E-5</v>
      </c>
      <c r="EI75" s="253">
        <f t="shared" si="253"/>
        <v>2.1215816546127364E-5</v>
      </c>
      <c r="EJ75" s="253">
        <f t="shared" si="253"/>
        <v>2.1215366396987179E-5</v>
      </c>
      <c r="EK75" s="253">
        <f t="shared" si="253"/>
        <v>2.1214916257616956E-5</v>
      </c>
      <c r="EL75" s="253">
        <f t="shared" si="253"/>
        <v>2.1214466127572607E-5</v>
      </c>
      <c r="EM75" s="253">
        <f t="shared" si="253"/>
        <v>2.1214016007187197E-5</v>
      </c>
      <c r="EN75" s="253">
        <f t="shared" si="253"/>
        <v>2.1213565896238684E-5</v>
      </c>
      <c r="EO75" s="253">
        <f t="shared" si="253"/>
        <v>2.1213115794949111E-5</v>
      </c>
      <c r="EP75" s="253">
        <f t="shared" si="253"/>
        <v>2.1212665703207456E-5</v>
      </c>
      <c r="EQ75" s="253">
        <f t="shared" si="38"/>
        <v>1.1601171083008843E-5</v>
      </c>
      <c r="ER75" s="253">
        <f t="shared" si="39"/>
        <v>1.1601036495778594E-5</v>
      </c>
      <c r="ES75" s="253">
        <f t="shared" ref="ES75:FB75" si="254">1-(1-$O23)^(ES$59/12)-(1-(1-$O23)^(ER$59/12))</f>
        <v>1.1600901910324701E-5</v>
      </c>
      <c r="ET75" s="253">
        <f t="shared" si="254"/>
        <v>1.1600767326092054E-5</v>
      </c>
      <c r="EU75" s="253">
        <f t="shared" si="254"/>
        <v>1.1600632743746786E-5</v>
      </c>
      <c r="EV75" s="253">
        <f t="shared" si="254"/>
        <v>1.1600498162733786E-5</v>
      </c>
      <c r="EW75" s="253">
        <f t="shared" si="254"/>
        <v>1.160036358338612E-5</v>
      </c>
      <c r="EX75" s="253">
        <f t="shared" si="254"/>
        <v>1.1600229005592766E-5</v>
      </c>
      <c r="EY75" s="253">
        <f t="shared" si="254"/>
        <v>1.1600094429353724E-5</v>
      </c>
      <c r="EZ75" s="253">
        <f t="shared" si="254"/>
        <v>1.1599959854668995E-5</v>
      </c>
      <c r="FA75" s="253">
        <f t="shared" si="254"/>
        <v>1.1599825281649601E-5</v>
      </c>
      <c r="FB75" s="253">
        <f t="shared" si="254"/>
        <v>1.1599690709962474E-5</v>
      </c>
      <c r="FC75" s="253">
        <f t="shared" si="41"/>
        <v>6.3311257750831018E-6</v>
      </c>
      <c r="FD75" s="253">
        <f t="shared" si="42"/>
        <v>6.3310856919240877E-6</v>
      </c>
      <c r="FE75" s="253">
        <f t="shared" ref="FE75:FN75" si="255">1-(1-$P23)^(FE$59/12)-(1-(1-$P23)^(FD$59/12))</f>
        <v>6.3310456089871181E-6</v>
      </c>
      <c r="FF75" s="253">
        <f t="shared" si="255"/>
        <v>6.3310055262721932E-6</v>
      </c>
      <c r="FG75" s="253">
        <f t="shared" si="255"/>
        <v>6.3309654440013574E-6</v>
      </c>
      <c r="FH75" s="253">
        <f t="shared" si="255"/>
        <v>6.330925361841544E-6</v>
      </c>
      <c r="FI75" s="253">
        <f t="shared" si="255"/>
        <v>6.3308852799037751E-6</v>
      </c>
      <c r="FJ75" s="253">
        <f t="shared" si="255"/>
        <v>6.3308451982990732E-6</v>
      </c>
      <c r="FK75" s="253">
        <f t="shared" si="255"/>
        <v>6.3308051169164159E-6</v>
      </c>
      <c r="FL75" s="253">
        <f t="shared" si="255"/>
        <v>6.3307650358668255E-6</v>
      </c>
      <c r="FM75" s="253">
        <f t="shared" si="255"/>
        <v>6.3307249549282574E-6</v>
      </c>
      <c r="FN75" s="253">
        <f t="shared" si="255"/>
        <v>6.3306848743227562E-6</v>
      </c>
      <c r="FO75" s="253">
        <f t="shared" si="44"/>
        <v>3.4494097764792286E-6</v>
      </c>
      <c r="FP75" s="253">
        <f t="shared" si="45"/>
        <v>3.4493978779970291E-6</v>
      </c>
      <c r="FQ75" s="253">
        <f t="shared" ref="FQ75:FZ75" si="256">1-(1-$Q23)^(FQ$59/12)-(1-(1-$Q23)^(FP$59/12))</f>
        <v>3.4493859796258519E-6</v>
      </c>
      <c r="FR75" s="253">
        <f t="shared" si="256"/>
        <v>3.449374081365697E-6</v>
      </c>
      <c r="FS75" s="253">
        <f t="shared" si="256"/>
        <v>3.4493621828834975E-6</v>
      </c>
      <c r="FT75" s="253">
        <f t="shared" si="256"/>
        <v>3.4493502847343649E-6</v>
      </c>
      <c r="FU75" s="253">
        <f t="shared" si="256"/>
        <v>3.4493383865852323E-6</v>
      </c>
      <c r="FV75" s="253">
        <f t="shared" si="256"/>
        <v>3.4493264883250774E-6</v>
      </c>
      <c r="FW75" s="253">
        <f t="shared" si="256"/>
        <v>3.4493145901759448E-6</v>
      </c>
      <c r="FX75" s="253">
        <f t="shared" si="256"/>
        <v>3.4493026920268122E-6</v>
      </c>
      <c r="FY75" s="253">
        <f t="shared" si="256"/>
        <v>3.4492907940997242E-6</v>
      </c>
      <c r="FZ75" s="253">
        <f t="shared" si="256"/>
        <v>3.4492788959505916E-6</v>
      </c>
    </row>
    <row r="76" spans="2:182" outlineLevel="1" x14ac:dyDescent="0.2">
      <c r="B76" s="225" t="s">
        <v>200</v>
      </c>
      <c r="C76" s="252">
        <f t="shared" si="12"/>
        <v>1.3300945822120713E-2</v>
      </c>
      <c r="D76" s="252">
        <f t="shared" ref="D76:N76" si="257">1-(1-$C24)^(D$60/12)-(1-(1-$C24)^(C$60/12))</f>
        <v>1.3124030662357788E-2</v>
      </c>
      <c r="E76" s="252">
        <f t="shared" si="257"/>
        <v>1.2949468641549888E-2</v>
      </c>
      <c r="F76" s="252">
        <f t="shared" si="257"/>
        <v>1.2777228460723378E-2</v>
      </c>
      <c r="G76" s="252">
        <f t="shared" si="257"/>
        <v>1.26072792372105E-2</v>
      </c>
      <c r="H76" s="252">
        <f t="shared" si="257"/>
        <v>1.2439590499111919E-2</v>
      </c>
      <c r="I76" s="252">
        <f t="shared" si="257"/>
        <v>1.2274132179833863E-2</v>
      </c>
      <c r="J76" s="252">
        <f t="shared" si="257"/>
        <v>1.2110874612696443E-2</v>
      </c>
      <c r="K76" s="252">
        <f t="shared" si="257"/>
        <v>1.1949788525614347E-2</v>
      </c>
      <c r="L76" s="252">
        <f t="shared" si="257"/>
        <v>1.1790845035849484E-2</v>
      </c>
      <c r="M76" s="252">
        <f t="shared" si="257"/>
        <v>1.1634015644830575E-2</v>
      </c>
      <c r="N76" s="252">
        <f t="shared" si="257"/>
        <v>1.1479272233044902E-2</v>
      </c>
      <c r="O76" s="252">
        <f t="shared" si="14"/>
        <v>7.3980502134317616E-3</v>
      </c>
      <c r="P76" s="226">
        <f t="shared" ref="P76:Z76" si="258">1-(1-$D24)^(P$59/12)-(1-(1-$D24)^(O$59/12))</f>
        <v>7.3433190664712322E-3</v>
      </c>
      <c r="Q76" s="226">
        <f t="shared" si="258"/>
        <v>7.2889928232843237E-3</v>
      </c>
      <c r="R76" s="226">
        <f t="shared" si="258"/>
        <v>7.2350684883722982E-3</v>
      </c>
      <c r="S76" s="226">
        <f t="shared" si="258"/>
        <v>7.1815430883976905E-3</v>
      </c>
      <c r="T76" s="226">
        <f t="shared" si="258"/>
        <v>7.1284136720197733E-3</v>
      </c>
      <c r="U76" s="226">
        <f t="shared" si="258"/>
        <v>7.0756773097321313E-3</v>
      </c>
      <c r="V76" s="226">
        <f t="shared" si="258"/>
        <v>7.0233310937006799E-3</v>
      </c>
      <c r="W76" s="226">
        <f t="shared" si="258"/>
        <v>6.971372137603904E-3</v>
      </c>
      <c r="X76" s="226">
        <f t="shared" si="258"/>
        <v>6.9197975764733188E-3</v>
      </c>
      <c r="Y76" s="226">
        <f t="shared" si="258"/>
        <v>6.8686045665359297E-3</v>
      </c>
      <c r="Z76" s="226">
        <f t="shared" si="258"/>
        <v>6.8177902850563576E-3</v>
      </c>
      <c r="AA76" s="226">
        <f t="shared" si="16"/>
        <v>4.5974961849881701E-3</v>
      </c>
      <c r="AB76" s="226">
        <f t="shared" ref="AB76:AL76" si="259">1-(1-$E24)^(AB$59/12)-(1-(1-$E24)^(AA$59/12))</f>
        <v>4.5763592138171605E-3</v>
      </c>
      <c r="AC76" s="226">
        <f t="shared" si="259"/>
        <v>4.5553194197905933E-3</v>
      </c>
      <c r="AD76" s="226">
        <f t="shared" si="259"/>
        <v>4.5343763561366268E-3</v>
      </c>
      <c r="AE76" s="226">
        <f t="shared" si="259"/>
        <v>4.513529578137998E-3</v>
      </c>
      <c r="AF76" s="226">
        <f t="shared" si="259"/>
        <v>4.4927786431215866E-3</v>
      </c>
      <c r="AG76" s="226">
        <f t="shared" si="259"/>
        <v>4.472123110449977E-3</v>
      </c>
      <c r="AH76" s="226">
        <f t="shared" si="259"/>
        <v>4.4515625415108007E-3</v>
      </c>
      <c r="AI76" s="226">
        <f t="shared" si="259"/>
        <v>4.4310964997090752E-3</v>
      </c>
      <c r="AJ76" s="226">
        <f t="shared" si="259"/>
        <v>4.4107245504562131E-3</v>
      </c>
      <c r="AK76" s="226">
        <f t="shared" si="259"/>
        <v>4.3904462611625839E-3</v>
      </c>
      <c r="AL76" s="226">
        <f t="shared" si="259"/>
        <v>4.3702612012264108E-3</v>
      </c>
      <c r="AM76" s="226">
        <f t="shared" si="18"/>
        <v>2.500904926764913E-3</v>
      </c>
      <c r="AN76" s="226">
        <f t="shared" ref="AN76:AX76" si="260">1-(1-$F24)^(AN$59/12)-(1-(1-$F24)^(AM$59/12))</f>
        <v>2.4946504013122484E-3</v>
      </c>
      <c r="AO76" s="226">
        <f t="shared" si="260"/>
        <v>2.4884115178330779E-3</v>
      </c>
      <c r="AP76" s="226">
        <f t="shared" si="260"/>
        <v>2.4821882372082493E-3</v>
      </c>
      <c r="AQ76" s="226">
        <f t="shared" si="260"/>
        <v>2.475980520416643E-3</v>
      </c>
      <c r="AR76" s="226">
        <f t="shared" si="260"/>
        <v>2.4697883285346167E-3</v>
      </c>
      <c r="AS76" s="226">
        <f t="shared" si="260"/>
        <v>2.463611622735673E-3</v>
      </c>
      <c r="AT76" s="226">
        <f t="shared" si="260"/>
        <v>2.4574503642906809E-3</v>
      </c>
      <c r="AU76" s="226">
        <f t="shared" si="260"/>
        <v>2.4513045145674317E-3</v>
      </c>
      <c r="AV76" s="226">
        <f t="shared" si="260"/>
        <v>2.4451740350299733E-3</v>
      </c>
      <c r="AW76" s="226">
        <f t="shared" si="260"/>
        <v>2.4390588872389429E-3</v>
      </c>
      <c r="AX76" s="226">
        <f t="shared" si="260"/>
        <v>2.432959032851123E-3</v>
      </c>
      <c r="AY76" s="226">
        <f t="shared" si="20"/>
        <v>1.3621145109422583E-3</v>
      </c>
      <c r="AZ76" s="226">
        <f t="shared" ref="AZ76:BJ76" si="261">1-(1-$G24)^(AZ$59/12)-(1-(1-$G24)^(AY$59/12))</f>
        <v>1.3602591550012644E-3</v>
      </c>
      <c r="BA76" s="226">
        <f t="shared" si="261"/>
        <v>1.3584063262676027E-3</v>
      </c>
      <c r="BB76" s="226">
        <f t="shared" si="261"/>
        <v>1.3565560212988048E-3</v>
      </c>
      <c r="BC76" s="226">
        <f t="shared" si="261"/>
        <v>1.3547082366573981E-3</v>
      </c>
      <c r="BD76" s="226">
        <f t="shared" si="261"/>
        <v>1.352862968910129E-3</v>
      </c>
      <c r="BE76" s="226">
        <f t="shared" si="261"/>
        <v>1.3510202146287398E-3</v>
      </c>
      <c r="BF76" s="226">
        <f t="shared" si="261"/>
        <v>1.3491799703899687E-3</v>
      </c>
      <c r="BG76" s="226">
        <f t="shared" si="261"/>
        <v>1.347342232774329E-3</v>
      </c>
      <c r="BH76" s="226">
        <f t="shared" si="261"/>
        <v>1.3455069983678847E-3</v>
      </c>
      <c r="BI76" s="226">
        <f t="shared" si="261"/>
        <v>1.3436742637609189E-3</v>
      </c>
      <c r="BJ76" s="226">
        <f t="shared" si="261"/>
        <v>1.3418440255481556E-3</v>
      </c>
      <c r="BK76" s="226">
        <f t="shared" si="22"/>
        <v>7.710750224596552E-4</v>
      </c>
      <c r="BL76" s="226">
        <f t="shared" ref="BL76:BV76" si="262">1-(1-$H24)^(BL$59/12)-(1-(1-$H24)^(BK$59/12))</f>
        <v>7.7048046576932983E-4</v>
      </c>
      <c r="BM76" s="226">
        <f t="shared" si="262"/>
        <v>7.6988636752695072E-4</v>
      </c>
      <c r="BN76" s="226">
        <f t="shared" si="262"/>
        <v>7.6929272737880083E-4</v>
      </c>
      <c r="BO76" s="226">
        <f t="shared" si="262"/>
        <v>7.6869954497171822E-4</v>
      </c>
      <c r="BP76" s="226">
        <f t="shared" si="262"/>
        <v>7.68106819952874E-4</v>
      </c>
      <c r="BQ76" s="226">
        <f t="shared" si="262"/>
        <v>7.675145519694393E-4</v>
      </c>
      <c r="BR76" s="226">
        <f t="shared" si="262"/>
        <v>7.6692274066902932E-4</v>
      </c>
      <c r="BS76" s="226">
        <f t="shared" si="262"/>
        <v>7.6633138569948134E-4</v>
      </c>
      <c r="BT76" s="226">
        <f t="shared" si="262"/>
        <v>7.6574048670907668E-4</v>
      </c>
      <c r="BU76" s="226">
        <f t="shared" si="262"/>
        <v>7.6515004334609671E-4</v>
      </c>
      <c r="BV76" s="226">
        <f t="shared" si="262"/>
        <v>7.6456005525926685E-4</v>
      </c>
      <c r="BW76" s="226">
        <f t="shared" si="24"/>
        <v>4.5064515744808187E-4</v>
      </c>
      <c r="BX76" s="226">
        <f t="shared" ref="BX76:CH76" si="263">1-(1-$I24)^(BX$59/12)-(1-(1-$I24)^(BW$59/12))</f>
        <v>4.504420763901118E-4</v>
      </c>
      <c r="BY76" s="226">
        <f t="shared" si="263"/>
        <v>4.5023908684971303E-4</v>
      </c>
      <c r="BZ76" s="226">
        <f t="shared" si="263"/>
        <v>4.5003618878547424E-4</v>
      </c>
      <c r="CA76" s="226">
        <f t="shared" si="263"/>
        <v>4.4983338215642821E-4</v>
      </c>
      <c r="CB76" s="226">
        <f t="shared" si="263"/>
        <v>4.4963066692105258E-4</v>
      </c>
      <c r="CC76" s="226">
        <f t="shared" si="263"/>
        <v>4.4942804303838013E-4</v>
      </c>
      <c r="CD76" s="226">
        <f t="shared" si="263"/>
        <v>4.4922551046711057E-4</v>
      </c>
      <c r="CE76" s="226">
        <f t="shared" si="263"/>
        <v>4.4902306916616563E-4</v>
      </c>
      <c r="CF76" s="226">
        <f t="shared" si="263"/>
        <v>4.488207190945781E-4</v>
      </c>
      <c r="CG76" s="226">
        <f t="shared" si="263"/>
        <v>4.4861846021093665E-4</v>
      </c>
      <c r="CH76" s="226">
        <f t="shared" si="263"/>
        <v>4.4841629247427406E-4</v>
      </c>
      <c r="CI76" s="226">
        <f t="shared" si="26"/>
        <v>2.7139469092973822E-4</v>
      </c>
      <c r="CJ76" s="226">
        <f t="shared" ref="CJ76:CT76" si="264">1-(1-$J24)^(CJ$59/12)-(1-(1-$J24)^(CI$59/12))</f>
        <v>2.7132103585136846E-4</v>
      </c>
      <c r="CK76" s="226">
        <f t="shared" si="264"/>
        <v>2.7124740076278631E-4</v>
      </c>
      <c r="CL76" s="226">
        <f t="shared" si="264"/>
        <v>2.7117378565832961E-4</v>
      </c>
      <c r="CM76" s="226">
        <f t="shared" si="264"/>
        <v>2.7110019053255829E-4</v>
      </c>
      <c r="CN76" s="226">
        <f t="shared" si="264"/>
        <v>2.7102661538003225E-4</v>
      </c>
      <c r="CO76" s="226">
        <f t="shared" si="264"/>
        <v>2.7095306019564447E-4</v>
      </c>
      <c r="CP76" s="226">
        <f t="shared" si="264"/>
        <v>2.7087952497351075E-4</v>
      </c>
      <c r="CQ76" s="226">
        <f t="shared" si="264"/>
        <v>2.7080600970863511E-4</v>
      </c>
      <c r="CR76" s="226">
        <f t="shared" si="264"/>
        <v>2.7073251439535539E-4</v>
      </c>
      <c r="CS76" s="226">
        <f t="shared" si="264"/>
        <v>2.7065903902823152E-4</v>
      </c>
      <c r="CT76" s="226">
        <f t="shared" si="264"/>
        <v>2.7058558360193441E-4</v>
      </c>
      <c r="CU76" s="226">
        <f t="shared" si="28"/>
        <v>1.6200750911632422E-4</v>
      </c>
      <c r="CV76" s="226">
        <f t="shared" ref="CV76:DF76" si="265">1-(1-$K24)^(CV$59/12)-(1-(1-$K24)^(CU$59/12))</f>
        <v>1.6198126268329727E-4</v>
      </c>
      <c r="CW76" s="226">
        <f t="shared" si="265"/>
        <v>1.619550205024245E-4</v>
      </c>
      <c r="CX76" s="226">
        <f t="shared" si="265"/>
        <v>1.6192878257292875E-4</v>
      </c>
      <c r="CY76" s="226">
        <f t="shared" si="265"/>
        <v>1.6190254889425493E-4</v>
      </c>
      <c r="CZ76" s="226">
        <f t="shared" si="265"/>
        <v>1.6187631946562586E-4</v>
      </c>
      <c r="DA76" s="226">
        <f t="shared" si="265"/>
        <v>1.618500942862644E-4</v>
      </c>
      <c r="DB76" s="226">
        <f t="shared" si="265"/>
        <v>1.6182387335561543E-4</v>
      </c>
      <c r="DC76" s="226">
        <f t="shared" si="265"/>
        <v>1.6179765667301282E-4</v>
      </c>
      <c r="DD76" s="226">
        <f t="shared" si="265"/>
        <v>1.6177144423767942E-4</v>
      </c>
      <c r="DE76" s="226">
        <f t="shared" si="265"/>
        <v>1.6174523604894908E-4</v>
      </c>
      <c r="DF76" s="226">
        <f t="shared" si="265"/>
        <v>1.6171903210615568E-4</v>
      </c>
      <c r="DG76" s="226">
        <f t="shared" si="30"/>
        <v>7.0473156463801701E-5</v>
      </c>
      <c r="DH76" s="226">
        <f t="shared" ref="DH76:DR76" si="266">1-(1-$L24)^(DH$59/12)-(1-(1-$L24)^(DG$59/12))</f>
        <v>7.0468189998007524E-5</v>
      </c>
      <c r="DI76" s="226">
        <f t="shared" si="266"/>
        <v>7.0463223882266668E-5</v>
      </c>
      <c r="DJ76" s="226">
        <f t="shared" si="266"/>
        <v>7.0458258116468109E-5</v>
      </c>
      <c r="DK76" s="226">
        <f t="shared" si="266"/>
        <v>7.0453292700611847E-5</v>
      </c>
      <c r="DL76" s="226">
        <f t="shared" si="266"/>
        <v>7.0448327634697883E-5</v>
      </c>
      <c r="DM76" s="226">
        <f t="shared" si="266"/>
        <v>7.0443362918615193E-5</v>
      </c>
      <c r="DN76" s="226">
        <f t="shared" si="266"/>
        <v>7.0438398552585824E-5</v>
      </c>
      <c r="DO76" s="226">
        <f t="shared" si="266"/>
        <v>7.0433434536276707E-5</v>
      </c>
      <c r="DP76" s="226">
        <f t="shared" si="266"/>
        <v>7.0428470869798865E-5</v>
      </c>
      <c r="DQ76" s="226">
        <f t="shared" si="266"/>
        <v>7.0423507553041276E-5</v>
      </c>
      <c r="DR76" s="226">
        <f t="shared" si="266"/>
        <v>7.0418544586337006E-5</v>
      </c>
      <c r="DS76" s="253">
        <f t="shared" si="32"/>
        <v>3.8719344798487931E-5</v>
      </c>
      <c r="DT76" s="253">
        <f t="shared" si="33"/>
        <v>3.871784561082503E-5</v>
      </c>
      <c r="DU76" s="253">
        <f t="shared" ref="DU76:ED76" si="267">1-(1-$M24)^(DU$59/12)-(1-(1-$M24)^(DT$59/12))</f>
        <v>3.8716346481115771E-5</v>
      </c>
      <c r="DV76" s="253">
        <f t="shared" si="267"/>
        <v>3.871484740969322E-5</v>
      </c>
      <c r="DW76" s="253">
        <f t="shared" si="267"/>
        <v>3.871334839611329E-5</v>
      </c>
      <c r="DX76" s="253">
        <f t="shared" si="267"/>
        <v>3.8711849440598023E-5</v>
      </c>
      <c r="DY76" s="253">
        <f t="shared" si="267"/>
        <v>3.871035054314742E-5</v>
      </c>
      <c r="DZ76" s="253">
        <f t="shared" si="267"/>
        <v>3.8708851703761482E-5</v>
      </c>
      <c r="EA76" s="253">
        <f t="shared" si="267"/>
        <v>3.8707352922440208E-5</v>
      </c>
      <c r="EB76" s="253">
        <f t="shared" si="267"/>
        <v>3.8705854198961553E-5</v>
      </c>
      <c r="EC76" s="253">
        <f t="shared" si="267"/>
        <v>3.8704355533769608E-5</v>
      </c>
      <c r="ED76" s="253">
        <f t="shared" si="267"/>
        <v>3.8702856926420282E-5</v>
      </c>
      <c r="EE76" s="253">
        <f t="shared" si="35"/>
        <v>2.1217617237945241E-5</v>
      </c>
      <c r="EF76" s="253">
        <f t="shared" si="36"/>
        <v>2.1217167050724406E-5</v>
      </c>
      <c r="EG76" s="253">
        <f t="shared" ref="EG76:EP76" si="268">1-(1-$N24)^(EG$59/12)-(1-(1-$N24)^(EF$59/12))</f>
        <v>2.1216716872940466E-5</v>
      </c>
      <c r="EH76" s="253">
        <f t="shared" si="268"/>
        <v>2.1216266704815467E-5</v>
      </c>
      <c r="EI76" s="253">
        <f t="shared" si="268"/>
        <v>2.1215816546127364E-5</v>
      </c>
      <c r="EJ76" s="253">
        <f t="shared" si="268"/>
        <v>2.1215366396987179E-5</v>
      </c>
      <c r="EK76" s="253">
        <f t="shared" si="268"/>
        <v>2.1214916257616956E-5</v>
      </c>
      <c r="EL76" s="253">
        <f t="shared" si="268"/>
        <v>2.1214466127572607E-5</v>
      </c>
      <c r="EM76" s="253">
        <f t="shared" si="268"/>
        <v>2.1214016007187197E-5</v>
      </c>
      <c r="EN76" s="253">
        <f t="shared" si="268"/>
        <v>2.1213565896238684E-5</v>
      </c>
      <c r="EO76" s="253">
        <f t="shared" si="268"/>
        <v>2.1213115794949111E-5</v>
      </c>
      <c r="EP76" s="253">
        <f t="shared" si="268"/>
        <v>2.1212665703207456E-5</v>
      </c>
      <c r="EQ76" s="253">
        <f t="shared" si="38"/>
        <v>1.1601171083008843E-5</v>
      </c>
      <c r="ER76" s="253">
        <f t="shared" si="39"/>
        <v>1.1601036495778594E-5</v>
      </c>
      <c r="ES76" s="253">
        <f t="shared" ref="ES76:FB76" si="269">1-(1-$O24)^(ES$59/12)-(1-(1-$O24)^(ER$59/12))</f>
        <v>1.1600901910324701E-5</v>
      </c>
      <c r="ET76" s="253">
        <f t="shared" si="269"/>
        <v>1.1600767326092054E-5</v>
      </c>
      <c r="EU76" s="253">
        <f t="shared" si="269"/>
        <v>1.1600632743746786E-5</v>
      </c>
      <c r="EV76" s="253">
        <f t="shared" si="269"/>
        <v>1.1600498162733786E-5</v>
      </c>
      <c r="EW76" s="253">
        <f t="shared" si="269"/>
        <v>1.160036358338612E-5</v>
      </c>
      <c r="EX76" s="253">
        <f t="shared" si="269"/>
        <v>1.1600229005592766E-5</v>
      </c>
      <c r="EY76" s="253">
        <f t="shared" si="269"/>
        <v>1.1600094429353724E-5</v>
      </c>
      <c r="EZ76" s="253">
        <f t="shared" si="269"/>
        <v>1.1599959854668995E-5</v>
      </c>
      <c r="FA76" s="253">
        <f t="shared" si="269"/>
        <v>1.1599825281649601E-5</v>
      </c>
      <c r="FB76" s="253">
        <f t="shared" si="269"/>
        <v>1.1599690709962474E-5</v>
      </c>
      <c r="FC76" s="253">
        <f t="shared" si="41"/>
        <v>6.3311257750831018E-6</v>
      </c>
      <c r="FD76" s="253">
        <f t="shared" si="42"/>
        <v>6.3310856919240877E-6</v>
      </c>
      <c r="FE76" s="253">
        <f t="shared" ref="FE76:FN76" si="270">1-(1-$P24)^(FE$59/12)-(1-(1-$P24)^(FD$59/12))</f>
        <v>6.3310456089871181E-6</v>
      </c>
      <c r="FF76" s="253">
        <f t="shared" si="270"/>
        <v>6.3310055262721932E-6</v>
      </c>
      <c r="FG76" s="253">
        <f t="shared" si="270"/>
        <v>6.3309654440013574E-6</v>
      </c>
      <c r="FH76" s="253">
        <f t="shared" si="270"/>
        <v>6.330925361841544E-6</v>
      </c>
      <c r="FI76" s="253">
        <f t="shared" si="270"/>
        <v>6.3308852799037751E-6</v>
      </c>
      <c r="FJ76" s="253">
        <f t="shared" si="270"/>
        <v>6.3308451982990732E-6</v>
      </c>
      <c r="FK76" s="253">
        <f t="shared" si="270"/>
        <v>6.3308051169164159E-6</v>
      </c>
      <c r="FL76" s="253">
        <f t="shared" si="270"/>
        <v>6.3307650358668255E-6</v>
      </c>
      <c r="FM76" s="253">
        <f t="shared" si="270"/>
        <v>6.3307249549282574E-6</v>
      </c>
      <c r="FN76" s="253">
        <f t="shared" si="270"/>
        <v>6.3306848743227562E-6</v>
      </c>
      <c r="FO76" s="253">
        <f t="shared" si="44"/>
        <v>3.4494097764792286E-6</v>
      </c>
      <c r="FP76" s="253">
        <f t="shared" si="45"/>
        <v>3.4493978779970291E-6</v>
      </c>
      <c r="FQ76" s="253">
        <f t="shared" ref="FQ76:FZ76" si="271">1-(1-$Q24)^(FQ$59/12)-(1-(1-$Q24)^(FP$59/12))</f>
        <v>3.4493859796258519E-6</v>
      </c>
      <c r="FR76" s="253">
        <f t="shared" si="271"/>
        <v>3.449374081365697E-6</v>
      </c>
      <c r="FS76" s="253">
        <f t="shared" si="271"/>
        <v>3.4493621828834975E-6</v>
      </c>
      <c r="FT76" s="253">
        <f t="shared" si="271"/>
        <v>3.4493502847343649E-6</v>
      </c>
      <c r="FU76" s="253">
        <f t="shared" si="271"/>
        <v>3.4493383865852323E-6</v>
      </c>
      <c r="FV76" s="253">
        <f t="shared" si="271"/>
        <v>3.4493264883250774E-6</v>
      </c>
      <c r="FW76" s="253">
        <f t="shared" si="271"/>
        <v>3.4493145901759448E-6</v>
      </c>
      <c r="FX76" s="253">
        <f t="shared" si="271"/>
        <v>3.4493026920268122E-6</v>
      </c>
      <c r="FY76" s="253">
        <f t="shared" si="271"/>
        <v>3.4492907940997242E-6</v>
      </c>
      <c r="FZ76" s="253">
        <f t="shared" si="271"/>
        <v>3.4492788959505916E-6</v>
      </c>
    </row>
    <row r="77" spans="2:182" outlineLevel="1" x14ac:dyDescent="0.2">
      <c r="B77" s="225" t="s">
        <v>327</v>
      </c>
      <c r="C77" s="252">
        <f t="shared" si="12"/>
        <v>3.6674291597531217E-2</v>
      </c>
      <c r="D77" s="252">
        <f t="shared" ref="D77:N77" si="272">1-(1-$C25)^(D$60/12)-(1-(1-$C25)^(C$60/12))</f>
        <v>3.5329287933350551E-2</v>
      </c>
      <c r="E77" s="252">
        <f t="shared" si="272"/>
        <v>3.4033611325749669E-2</v>
      </c>
      <c r="F77" s="252">
        <f t="shared" si="272"/>
        <v>3.278545273987199E-2</v>
      </c>
      <c r="G77" s="252">
        <f t="shared" si="272"/>
        <v>3.1583069485933035E-2</v>
      </c>
      <c r="H77" s="252">
        <f t="shared" si="272"/>
        <v>3.0424782786060645E-2</v>
      </c>
      <c r="I77" s="252">
        <f t="shared" si="272"/>
        <v>2.9308975430373252E-2</v>
      </c>
      <c r="J77" s="252">
        <f t="shared" si="272"/>
        <v>2.8234089519014738E-2</v>
      </c>
      <c r="K77" s="252">
        <f t="shared" si="272"/>
        <v>2.7198624287003703E-2</v>
      </c>
      <c r="L77" s="252">
        <f t="shared" si="272"/>
        <v>2.620113400885038E-2</v>
      </c>
      <c r="M77" s="252">
        <f t="shared" si="272"/>
        <v>2.5240225980023734E-2</v>
      </c>
      <c r="N77" s="252">
        <f t="shared" si="272"/>
        <v>2.4314558572444911E-2</v>
      </c>
      <c r="O77" s="252">
        <f t="shared" si="14"/>
        <v>5.4910853978485941E-3</v>
      </c>
      <c r="P77" s="226">
        <f t="shared" ref="P77:Z77" si="273">1-(1-$D25)^(P$59/12)-(1-(1-$D25)^(O$59/12))</f>
        <v>5.4609333790022196E-3</v>
      </c>
      <c r="Q77" s="226">
        <f t="shared" si="273"/>
        <v>5.4309469274660405E-3</v>
      </c>
      <c r="R77" s="226">
        <f t="shared" si="273"/>
        <v>5.4011251340961852E-3</v>
      </c>
      <c r="S77" s="226">
        <f t="shared" si="273"/>
        <v>5.3714670947404564E-3</v>
      </c>
      <c r="T77" s="226">
        <f t="shared" si="273"/>
        <v>5.3419719102114627E-3</v>
      </c>
      <c r="U77" s="226">
        <f t="shared" si="273"/>
        <v>5.3126386862595298E-3</v>
      </c>
      <c r="V77" s="226">
        <f t="shared" si="273"/>
        <v>5.2834665335455E-3</v>
      </c>
      <c r="W77" s="226">
        <f t="shared" si="273"/>
        <v>5.2544545676129761E-3</v>
      </c>
      <c r="X77" s="226">
        <f t="shared" si="273"/>
        <v>5.2256019088632311E-3</v>
      </c>
      <c r="Y77" s="226">
        <f t="shared" si="273"/>
        <v>5.1969076825263416E-3</v>
      </c>
      <c r="Z77" s="226">
        <f t="shared" si="273"/>
        <v>5.1683710186369858E-3</v>
      </c>
      <c r="AA77" s="226">
        <f t="shared" si="16"/>
        <v>3.4260821811854525E-3</v>
      </c>
      <c r="AB77" s="226">
        <f t="shared" ref="AB77:AL77" si="274">1-(1-$E25)^(AB$59/12)-(1-(1-$E25)^(AA$59/12))</f>
        <v>3.4143441420732001E-3</v>
      </c>
      <c r="AC77" s="226">
        <f t="shared" si="274"/>
        <v>3.4026463184475553E-3</v>
      </c>
      <c r="AD77" s="226">
        <f t="shared" si="274"/>
        <v>3.390988572527065E-3</v>
      </c>
      <c r="AE77" s="226">
        <f t="shared" si="274"/>
        <v>3.3793707670022322E-3</v>
      </c>
      <c r="AF77" s="226">
        <f t="shared" si="274"/>
        <v>3.3677927650336281E-3</v>
      </c>
      <c r="AG77" s="226">
        <f t="shared" si="274"/>
        <v>3.3562544302515596E-3</v>
      </c>
      <c r="AH77" s="226">
        <f t="shared" si="274"/>
        <v>3.3447556267524048E-3</v>
      </c>
      <c r="AI77" s="226">
        <f t="shared" si="274"/>
        <v>3.3332962190992799E-3</v>
      </c>
      <c r="AJ77" s="226">
        <f t="shared" si="274"/>
        <v>3.3218760723183749E-3</v>
      </c>
      <c r="AK77" s="226">
        <f t="shared" si="274"/>
        <v>3.310495051898954E-3</v>
      </c>
      <c r="AL77" s="226">
        <f t="shared" si="274"/>
        <v>3.2991530237906908E-3</v>
      </c>
      <c r="AM77" s="226">
        <f t="shared" si="18"/>
        <v>1.8691897076246189E-3</v>
      </c>
      <c r="AN77" s="226">
        <f t="shared" ref="AN77:AX77" si="275">1-(1-$F25)^(AN$59/12)-(1-(1-$F25)^(AM$59/12))</f>
        <v>1.8656958374615451E-3</v>
      </c>
      <c r="AO77" s="226">
        <f t="shared" si="275"/>
        <v>1.8622084980045583E-3</v>
      </c>
      <c r="AP77" s="226">
        <f t="shared" si="275"/>
        <v>1.8587276770467565E-3</v>
      </c>
      <c r="AQ77" s="226">
        <f t="shared" si="275"/>
        <v>1.8552533624034417E-3</v>
      </c>
      <c r="AR77" s="226">
        <f t="shared" si="275"/>
        <v>1.8517855419134532E-3</v>
      </c>
      <c r="AS77" s="226">
        <f t="shared" si="275"/>
        <v>1.8483242034377234E-3</v>
      </c>
      <c r="AT77" s="226">
        <f t="shared" si="275"/>
        <v>1.8448693348602774E-3</v>
      </c>
      <c r="AU77" s="226">
        <f t="shared" si="275"/>
        <v>1.8414209240877888E-3</v>
      </c>
      <c r="AV77" s="226">
        <f t="shared" si="275"/>
        <v>1.8379789590489137E-3</v>
      </c>
      <c r="AW77" s="226">
        <f t="shared" si="275"/>
        <v>1.834543427695956E-3</v>
      </c>
      <c r="AX77" s="226">
        <f t="shared" si="275"/>
        <v>1.8311143180026468E-3</v>
      </c>
      <c r="AY77" s="226">
        <f t="shared" si="20"/>
        <v>1.0196662468171525E-3</v>
      </c>
      <c r="AZ77" s="226">
        <f t="shared" ref="AZ77:BJ77" si="276">1-(1-$G25)^(AZ$59/12)-(1-(1-$G25)^(AY$59/12))</f>
        <v>1.0186265275623496E-3</v>
      </c>
      <c r="BA77" s="226">
        <f t="shared" si="276"/>
        <v>1.0175878684739459E-3</v>
      </c>
      <c r="BB77" s="226">
        <f t="shared" si="276"/>
        <v>1.0165502684713612E-3</v>
      </c>
      <c r="BC77" s="226">
        <f t="shared" si="276"/>
        <v>1.0155137264744596E-3</v>
      </c>
      <c r="BD77" s="226">
        <f t="shared" si="276"/>
        <v>1.0144782414043263E-3</v>
      </c>
      <c r="BE77" s="226">
        <f t="shared" si="276"/>
        <v>1.0134438121834899E-3</v>
      </c>
      <c r="BF77" s="226">
        <f t="shared" si="276"/>
        <v>1.0124104377351451E-3</v>
      </c>
      <c r="BG77" s="226">
        <f t="shared" si="276"/>
        <v>1.0113781169838187E-3</v>
      </c>
      <c r="BH77" s="226">
        <f t="shared" si="276"/>
        <v>1.0103468488551481E-3</v>
      </c>
      <c r="BI77" s="226">
        <f t="shared" si="276"/>
        <v>1.0093166322758806E-3</v>
      </c>
      <c r="BJ77" s="226">
        <f t="shared" si="276"/>
        <v>1.0082874661735408E-3</v>
      </c>
      <c r="BK77" s="226">
        <f t="shared" si="22"/>
        <v>5.7769198747992245E-4</v>
      </c>
      <c r="BL77" s="226">
        <f t="shared" ref="BL77:BV77" si="277">1-(1-$H25)^(BL$59/12)-(1-(1-$H25)^(BK$59/12))</f>
        <v>5.7735825944760233E-4</v>
      </c>
      <c r="BM77" s="226">
        <f t="shared" si="277"/>
        <v>5.7702472420706474E-4</v>
      </c>
      <c r="BN77" s="226">
        <f t="shared" si="277"/>
        <v>5.7669138164739842E-4</v>
      </c>
      <c r="BO77" s="226">
        <f t="shared" si="277"/>
        <v>5.7635823165702593E-4</v>
      </c>
      <c r="BP77" s="226">
        <f t="shared" si="277"/>
        <v>5.7602527412459192E-4</v>
      </c>
      <c r="BQ77" s="226">
        <f t="shared" si="277"/>
        <v>5.7569250893918511E-4</v>
      </c>
      <c r="BR77" s="226">
        <f t="shared" si="277"/>
        <v>5.7535993598956114E-4</v>
      </c>
      <c r="BS77" s="226">
        <f t="shared" si="277"/>
        <v>5.7502755516447568E-4</v>
      </c>
      <c r="BT77" s="226">
        <f t="shared" si="277"/>
        <v>5.7469536635346152E-4</v>
      </c>
      <c r="BU77" s="226">
        <f t="shared" si="277"/>
        <v>5.7436336944494126E-4</v>
      </c>
      <c r="BV77" s="226">
        <f t="shared" si="277"/>
        <v>5.7403156432855873E-4</v>
      </c>
      <c r="BW77" s="226">
        <f t="shared" si="24"/>
        <v>3.377742126380312E-4</v>
      </c>
      <c r="BX77" s="226">
        <f t="shared" ref="BX77:CH77" si="278">1-(1-$I25)^(BX$59/12)-(1-(1-$I25)^(BW$59/12))</f>
        <v>3.3766012121938527E-4</v>
      </c>
      <c r="BY77" s="226">
        <f t="shared" si="278"/>
        <v>3.3754606833769074E-4</v>
      </c>
      <c r="BZ77" s="226">
        <f t="shared" si="278"/>
        <v>3.3743205398029108E-4</v>
      </c>
      <c r="CA77" s="226">
        <f t="shared" si="278"/>
        <v>3.3731807813397463E-4</v>
      </c>
      <c r="CB77" s="226">
        <f t="shared" si="278"/>
        <v>3.3720414078564076E-4</v>
      </c>
      <c r="CC77" s="226">
        <f t="shared" si="278"/>
        <v>3.3709024192263293E-4</v>
      </c>
      <c r="CD77" s="226">
        <f t="shared" si="278"/>
        <v>3.3697638153140641E-4</v>
      </c>
      <c r="CE77" s="226">
        <f t="shared" si="278"/>
        <v>3.3686255959952671E-4</v>
      </c>
      <c r="CF77" s="226">
        <f t="shared" si="278"/>
        <v>3.3674877611378218E-4</v>
      </c>
      <c r="CG77" s="226">
        <f t="shared" si="278"/>
        <v>3.3663503106096115E-4</v>
      </c>
      <c r="CH77" s="226">
        <f t="shared" si="278"/>
        <v>3.365213244284071E-4</v>
      </c>
      <c r="CI77" s="226">
        <f t="shared" si="26"/>
        <v>2.0347001157627886E-4</v>
      </c>
      <c r="CJ77" s="226">
        <f t="shared" ref="CJ77:CT77" si="279">1-(1-$J25)^(CJ$59/12)-(1-(1-$J25)^(CI$59/12))</f>
        <v>2.0342861153066494E-4</v>
      </c>
      <c r="CK77" s="226">
        <f t="shared" si="279"/>
        <v>2.0338721990864617E-4</v>
      </c>
      <c r="CL77" s="226">
        <f t="shared" si="279"/>
        <v>2.0334583670877926E-4</v>
      </c>
      <c r="CM77" s="226">
        <f t="shared" si="279"/>
        <v>2.0330446192895479E-4</v>
      </c>
      <c r="CN77" s="226">
        <f t="shared" si="279"/>
        <v>2.0326309556772948E-4</v>
      </c>
      <c r="CO77" s="226">
        <f t="shared" si="279"/>
        <v>2.0322173762332696E-4</v>
      </c>
      <c r="CP77" s="226">
        <f t="shared" si="279"/>
        <v>2.0318038809397088E-4</v>
      </c>
      <c r="CQ77" s="226">
        <f t="shared" si="279"/>
        <v>2.0313904697810692E-4</v>
      </c>
      <c r="CR77" s="226">
        <f t="shared" si="279"/>
        <v>2.0309771427395873E-4</v>
      </c>
      <c r="CS77" s="226">
        <f t="shared" si="279"/>
        <v>2.0305638997952791E-4</v>
      </c>
      <c r="CT77" s="226">
        <f t="shared" si="279"/>
        <v>2.0301507409359321E-4</v>
      </c>
      <c r="CU77" s="226">
        <f t="shared" si="28"/>
        <v>1.2147855460564738E-4</v>
      </c>
      <c r="CV77" s="226">
        <f t="shared" ref="CV77:DF77" si="280">1-(1-$K25)^(CV$59/12)-(1-(1-$K25)^(CU$59/12))</f>
        <v>1.2146379756639014E-4</v>
      </c>
      <c r="CW77" s="226">
        <f t="shared" si="280"/>
        <v>1.2144904231981002E-4</v>
      </c>
      <c r="CX77" s="226">
        <f t="shared" si="280"/>
        <v>1.2143428886579599E-4</v>
      </c>
      <c r="CY77" s="226">
        <f t="shared" si="280"/>
        <v>1.2141953720379295E-4</v>
      </c>
      <c r="CZ77" s="226">
        <f t="shared" si="280"/>
        <v>1.2140478733402293E-4</v>
      </c>
      <c r="DA77" s="226">
        <f t="shared" si="280"/>
        <v>1.2139003925581981E-4</v>
      </c>
      <c r="DB77" s="226">
        <f t="shared" si="280"/>
        <v>1.2137529296940563E-4</v>
      </c>
      <c r="DC77" s="226">
        <f t="shared" si="280"/>
        <v>1.2136054847411426E-4</v>
      </c>
      <c r="DD77" s="226">
        <f t="shared" si="280"/>
        <v>1.2134580577027876E-4</v>
      </c>
      <c r="DE77" s="226">
        <f t="shared" si="280"/>
        <v>1.2133106485701095E-4</v>
      </c>
      <c r="DF77" s="226">
        <f t="shared" si="280"/>
        <v>1.2131632573475493E-4</v>
      </c>
      <c r="DG77" s="226">
        <f t="shared" si="30"/>
        <v>5.2849744807681454E-5</v>
      </c>
      <c r="DH77" s="226">
        <f t="shared" ref="DH77:DR77" si="281">1-(1-$L25)^(DH$59/12)-(1-(1-$L25)^(DG$59/12))</f>
        <v>5.2846951712259838E-5</v>
      </c>
      <c r="DI77" s="226">
        <f t="shared" si="281"/>
        <v>5.2844158764275839E-5</v>
      </c>
      <c r="DJ77" s="226">
        <f t="shared" si="281"/>
        <v>5.2841365964062526E-5</v>
      </c>
      <c r="DK77" s="226">
        <f t="shared" si="281"/>
        <v>5.2838573311286829E-5</v>
      </c>
      <c r="DL77" s="226">
        <f t="shared" si="281"/>
        <v>5.2835780806170796E-5</v>
      </c>
      <c r="DM77" s="226">
        <f t="shared" si="281"/>
        <v>5.2832988448603402E-5</v>
      </c>
      <c r="DN77" s="226">
        <f t="shared" si="281"/>
        <v>5.283019623869567E-5</v>
      </c>
      <c r="DO77" s="226">
        <f t="shared" si="281"/>
        <v>5.2827404176225556E-5</v>
      </c>
      <c r="DP77" s="226">
        <f t="shared" si="281"/>
        <v>5.2824612261526127E-5</v>
      </c>
      <c r="DQ77" s="226">
        <f t="shared" si="281"/>
        <v>5.2821820494153293E-5</v>
      </c>
      <c r="DR77" s="226">
        <f t="shared" si="281"/>
        <v>5.2819028874440122E-5</v>
      </c>
      <c r="DS77" s="253">
        <f t="shared" si="32"/>
        <v>2.903796241693346E-5</v>
      </c>
      <c r="DT77" s="253">
        <f t="shared" si="33"/>
        <v>2.9037119213648488E-5</v>
      </c>
      <c r="DU77" s="253">
        <f t="shared" ref="DU77:ED77" si="282">1-(1-$M25)^(DU$59/12)-(1-(1-$M25)^(DT$59/12))</f>
        <v>2.9036276034788422E-5</v>
      </c>
      <c r="DV77" s="253">
        <f t="shared" si="282"/>
        <v>2.9035432880686329E-5</v>
      </c>
      <c r="DW77" s="253">
        <f t="shared" si="282"/>
        <v>2.9034589750676076E-5</v>
      </c>
      <c r="DX77" s="253">
        <f t="shared" si="282"/>
        <v>2.9033746645534819E-5</v>
      </c>
      <c r="DY77" s="253">
        <f t="shared" si="282"/>
        <v>2.9032903564596424E-5</v>
      </c>
      <c r="DZ77" s="253">
        <f t="shared" si="282"/>
        <v>2.9032060508193958E-5</v>
      </c>
      <c r="EA77" s="253">
        <f t="shared" si="282"/>
        <v>2.903121747632742E-5</v>
      </c>
      <c r="EB77" s="253">
        <f t="shared" si="282"/>
        <v>2.9030374468996811E-5</v>
      </c>
      <c r="EC77" s="253">
        <f t="shared" si="282"/>
        <v>2.9029531485980087E-5</v>
      </c>
      <c r="ED77" s="253">
        <f t="shared" si="282"/>
        <v>2.9028688527610313E-5</v>
      </c>
      <c r="EE77" s="253">
        <f t="shared" si="35"/>
        <v>1.5912748648982955E-5</v>
      </c>
      <c r="EF77" s="253">
        <f t="shared" si="36"/>
        <v>1.5912495433534346E-5</v>
      </c>
      <c r="EG77" s="253">
        <f t="shared" ref="EG77:EP77" si="283">1-(1-$N25)^(EG$59/12)-(1-(1-$N25)^(EF$59/12))</f>
        <v>1.5912242221860495E-5</v>
      </c>
      <c r="EH77" s="253">
        <f t="shared" si="283"/>
        <v>1.5911989014516514E-5</v>
      </c>
      <c r="EI77" s="253">
        <f t="shared" si="283"/>
        <v>1.5911735810836269E-5</v>
      </c>
      <c r="EJ77" s="253">
        <f t="shared" si="283"/>
        <v>1.5911482611485894E-5</v>
      </c>
      <c r="EK77" s="253">
        <f t="shared" si="283"/>
        <v>1.5911229416132322E-5</v>
      </c>
      <c r="EL77" s="253">
        <f t="shared" si="283"/>
        <v>1.591097622466453E-5</v>
      </c>
      <c r="EM77" s="253">
        <f t="shared" si="283"/>
        <v>1.5910723037304564E-5</v>
      </c>
      <c r="EN77" s="253">
        <f t="shared" si="283"/>
        <v>1.59104698539414E-5</v>
      </c>
      <c r="EO77" s="253">
        <f t="shared" si="283"/>
        <v>1.591021667457504E-5</v>
      </c>
      <c r="EP77" s="253">
        <f t="shared" si="283"/>
        <v>1.5909963499427526E-5</v>
      </c>
      <c r="EQ77" s="253">
        <f t="shared" si="38"/>
        <v>8.7007395153104738E-6</v>
      </c>
      <c r="ER77" s="253">
        <f t="shared" si="39"/>
        <v>8.7006638125330937E-6</v>
      </c>
      <c r="ES77" s="253">
        <f t="shared" ref="ES77:FB77" si="284">1-(1-$O25)^(ES$59/12)-(1-(1-$O25)^(ER$59/12))</f>
        <v>8.7005881101998028E-6</v>
      </c>
      <c r="ET77" s="253">
        <f t="shared" si="284"/>
        <v>8.7005124087546903E-6</v>
      </c>
      <c r="EU77" s="253">
        <f t="shared" si="284"/>
        <v>8.7004367078646894E-6</v>
      </c>
      <c r="EV77" s="253">
        <f t="shared" si="284"/>
        <v>8.7003610075297999E-6</v>
      </c>
      <c r="EW77" s="253">
        <f t="shared" si="284"/>
        <v>8.7002853080830889E-6</v>
      </c>
      <c r="EX77" s="253">
        <f t="shared" si="284"/>
        <v>8.700209609080467E-6</v>
      </c>
      <c r="EY77" s="253">
        <f t="shared" si="284"/>
        <v>8.7001339108550013E-6</v>
      </c>
      <c r="EZ77" s="253">
        <f t="shared" si="284"/>
        <v>8.7000582131846471E-6</v>
      </c>
      <c r="FA77" s="253">
        <f t="shared" si="284"/>
        <v>8.699982516291449E-6</v>
      </c>
      <c r="FB77" s="253">
        <f t="shared" si="284"/>
        <v>8.6999068200643848E-6</v>
      </c>
      <c r="FC77" s="253">
        <f t="shared" si="41"/>
        <v>4.7483029949058064E-6</v>
      </c>
      <c r="FD77" s="253">
        <f t="shared" si="42"/>
        <v>4.7482804484966223E-6</v>
      </c>
      <c r="FE77" s="253">
        <f t="shared" ref="FE77:FN77" si="285">1-(1-$P25)^(FE$59/12)-(1-(1-$P25)^(FD$59/12))</f>
        <v>4.7482579023094829E-6</v>
      </c>
      <c r="FF77" s="253">
        <f t="shared" si="285"/>
        <v>4.7482353560113211E-6</v>
      </c>
      <c r="FG77" s="253">
        <f t="shared" si="285"/>
        <v>4.7482128100462262E-6</v>
      </c>
      <c r="FH77" s="253">
        <f t="shared" si="285"/>
        <v>4.7481902640811313E-6</v>
      </c>
      <c r="FI77" s="253">
        <f t="shared" si="285"/>
        <v>4.7481677182270587E-6</v>
      </c>
      <c r="FJ77" s="253">
        <f t="shared" si="285"/>
        <v>4.7481451724840085E-6</v>
      </c>
      <c r="FK77" s="253">
        <f t="shared" si="285"/>
        <v>4.7481226268519805E-6</v>
      </c>
      <c r="FL77" s="253">
        <f t="shared" si="285"/>
        <v>4.7481000813309748E-6</v>
      </c>
      <c r="FM77" s="253">
        <f t="shared" si="285"/>
        <v>4.7480775359209915E-6</v>
      </c>
      <c r="FN77" s="253">
        <f t="shared" si="285"/>
        <v>4.7480549906220304E-6</v>
      </c>
      <c r="FO77" s="253">
        <f t="shared" si="44"/>
        <v>2.5870450619525087E-6</v>
      </c>
      <c r="FP77" s="253">
        <f t="shared" si="45"/>
        <v>2.5870383691950494E-6</v>
      </c>
      <c r="FQ77" s="253">
        <f t="shared" ref="FQ77:FZ77" si="286">1-(1-$Q25)^(FQ$59/12)-(1-(1-$Q25)^(FP$59/12))</f>
        <v>2.58703167643759E-6</v>
      </c>
      <c r="FR77" s="253">
        <f t="shared" si="286"/>
        <v>2.5870249835691084E-6</v>
      </c>
      <c r="FS77" s="253">
        <f t="shared" si="286"/>
        <v>2.5870182909226713E-6</v>
      </c>
      <c r="FT77" s="253">
        <f t="shared" si="286"/>
        <v>2.587011598165212E-6</v>
      </c>
      <c r="FU77" s="253">
        <f t="shared" si="286"/>
        <v>2.5870049054077526E-6</v>
      </c>
      <c r="FV77" s="253">
        <f t="shared" si="286"/>
        <v>2.5869982127613156E-6</v>
      </c>
      <c r="FW77" s="253">
        <f t="shared" si="286"/>
        <v>2.5869915200038562E-6</v>
      </c>
      <c r="FX77" s="253">
        <f t="shared" si="286"/>
        <v>2.5869848273574192E-6</v>
      </c>
      <c r="FY77" s="253">
        <f t="shared" si="286"/>
        <v>2.5869781348220044E-6</v>
      </c>
      <c r="FZ77" s="253">
        <f t="shared" si="286"/>
        <v>2.5869714420645451E-6</v>
      </c>
    </row>
    <row r="78" spans="2:182" outlineLevel="1" x14ac:dyDescent="0.2">
      <c r="B78" s="225" t="s">
        <v>544</v>
      </c>
      <c r="C78" s="252">
        <f t="shared" si="12"/>
        <v>3.6674291597531217E-2</v>
      </c>
      <c r="D78" s="252">
        <f t="shared" ref="D78:N78" si="287">1-(1-$C26)^(D$60/12)-(1-(1-$C26)^(C$60/12))</f>
        <v>3.5329287933350551E-2</v>
      </c>
      <c r="E78" s="252">
        <f t="shared" si="287"/>
        <v>3.4033611325749669E-2</v>
      </c>
      <c r="F78" s="252">
        <f t="shared" si="287"/>
        <v>3.278545273987199E-2</v>
      </c>
      <c r="G78" s="252">
        <f t="shared" si="287"/>
        <v>3.1583069485933035E-2</v>
      </c>
      <c r="H78" s="252">
        <f t="shared" si="287"/>
        <v>3.0424782786060645E-2</v>
      </c>
      <c r="I78" s="252">
        <f t="shared" si="287"/>
        <v>2.9308975430373252E-2</v>
      </c>
      <c r="J78" s="252">
        <f t="shared" si="287"/>
        <v>2.8234089519014738E-2</v>
      </c>
      <c r="K78" s="252">
        <f t="shared" si="287"/>
        <v>2.7198624287003703E-2</v>
      </c>
      <c r="L78" s="252">
        <f t="shared" si="287"/>
        <v>2.620113400885038E-2</v>
      </c>
      <c r="M78" s="252">
        <f t="shared" si="287"/>
        <v>2.5240225980023734E-2</v>
      </c>
      <c r="N78" s="252">
        <f t="shared" si="287"/>
        <v>2.4314558572444911E-2</v>
      </c>
      <c r="O78" s="252">
        <f t="shared" si="14"/>
        <v>5.4910853978485941E-3</v>
      </c>
      <c r="P78" s="226">
        <f t="shared" ref="P78:Z78" si="288">1-(1-$D26)^(P$59/12)-(1-(1-$D26)^(O$59/12))</f>
        <v>5.4609333790022196E-3</v>
      </c>
      <c r="Q78" s="226">
        <f t="shared" si="288"/>
        <v>5.4309469274660405E-3</v>
      </c>
      <c r="R78" s="226">
        <f t="shared" si="288"/>
        <v>5.4011251340961852E-3</v>
      </c>
      <c r="S78" s="226">
        <f t="shared" si="288"/>
        <v>5.3714670947404564E-3</v>
      </c>
      <c r="T78" s="226">
        <f t="shared" si="288"/>
        <v>5.3419719102114627E-3</v>
      </c>
      <c r="U78" s="226">
        <f t="shared" si="288"/>
        <v>5.3126386862595298E-3</v>
      </c>
      <c r="V78" s="226">
        <f t="shared" si="288"/>
        <v>5.2834665335455E-3</v>
      </c>
      <c r="W78" s="226">
        <f t="shared" si="288"/>
        <v>5.2544545676129761E-3</v>
      </c>
      <c r="X78" s="226">
        <f t="shared" si="288"/>
        <v>5.2256019088632311E-3</v>
      </c>
      <c r="Y78" s="226">
        <f t="shared" si="288"/>
        <v>5.1969076825263416E-3</v>
      </c>
      <c r="Z78" s="226">
        <f t="shared" si="288"/>
        <v>5.1683710186369858E-3</v>
      </c>
      <c r="AA78" s="226">
        <f t="shared" si="16"/>
        <v>3.4260821811854525E-3</v>
      </c>
      <c r="AB78" s="226">
        <f t="shared" ref="AB78:AL78" si="289">1-(1-$E26)^(AB$59/12)-(1-(1-$E26)^(AA$59/12))</f>
        <v>3.4143441420732001E-3</v>
      </c>
      <c r="AC78" s="226">
        <f t="shared" si="289"/>
        <v>3.4026463184475553E-3</v>
      </c>
      <c r="AD78" s="226">
        <f t="shared" si="289"/>
        <v>3.390988572527065E-3</v>
      </c>
      <c r="AE78" s="226">
        <f t="shared" si="289"/>
        <v>3.3793707670022322E-3</v>
      </c>
      <c r="AF78" s="226">
        <f t="shared" si="289"/>
        <v>3.3677927650336281E-3</v>
      </c>
      <c r="AG78" s="226">
        <f t="shared" si="289"/>
        <v>3.3562544302515596E-3</v>
      </c>
      <c r="AH78" s="226">
        <f t="shared" si="289"/>
        <v>3.3447556267524048E-3</v>
      </c>
      <c r="AI78" s="226">
        <f t="shared" si="289"/>
        <v>3.3332962190992799E-3</v>
      </c>
      <c r="AJ78" s="226">
        <f t="shared" si="289"/>
        <v>3.3218760723183749E-3</v>
      </c>
      <c r="AK78" s="226">
        <f t="shared" si="289"/>
        <v>3.310495051898954E-3</v>
      </c>
      <c r="AL78" s="226">
        <f t="shared" si="289"/>
        <v>3.2991530237906908E-3</v>
      </c>
      <c r="AM78" s="226">
        <f t="shared" si="18"/>
        <v>1.8691897076246189E-3</v>
      </c>
      <c r="AN78" s="226">
        <f t="shared" ref="AN78:AX78" si="290">1-(1-$F26)^(AN$59/12)-(1-(1-$F26)^(AM$59/12))</f>
        <v>1.8656958374615451E-3</v>
      </c>
      <c r="AO78" s="226">
        <f t="shared" si="290"/>
        <v>1.8622084980045583E-3</v>
      </c>
      <c r="AP78" s="226">
        <f t="shared" si="290"/>
        <v>1.8587276770467565E-3</v>
      </c>
      <c r="AQ78" s="226">
        <f t="shared" si="290"/>
        <v>1.8552533624034417E-3</v>
      </c>
      <c r="AR78" s="226">
        <f t="shared" si="290"/>
        <v>1.8517855419134532E-3</v>
      </c>
      <c r="AS78" s="226">
        <f t="shared" si="290"/>
        <v>1.8483242034377234E-3</v>
      </c>
      <c r="AT78" s="226">
        <f t="shared" si="290"/>
        <v>1.8448693348602774E-3</v>
      </c>
      <c r="AU78" s="226">
        <f t="shared" si="290"/>
        <v>1.8414209240877888E-3</v>
      </c>
      <c r="AV78" s="226">
        <f t="shared" si="290"/>
        <v>1.8379789590489137E-3</v>
      </c>
      <c r="AW78" s="226">
        <f t="shared" si="290"/>
        <v>1.834543427695956E-3</v>
      </c>
      <c r="AX78" s="226">
        <f t="shared" si="290"/>
        <v>1.8311143180026468E-3</v>
      </c>
      <c r="AY78" s="226">
        <f t="shared" si="20"/>
        <v>1.0196662468171525E-3</v>
      </c>
      <c r="AZ78" s="226">
        <f t="shared" ref="AZ78:BJ78" si="291">1-(1-$G26)^(AZ$59/12)-(1-(1-$G26)^(AY$59/12))</f>
        <v>1.0186265275623496E-3</v>
      </c>
      <c r="BA78" s="226">
        <f t="shared" si="291"/>
        <v>1.0175878684739459E-3</v>
      </c>
      <c r="BB78" s="226">
        <f t="shared" si="291"/>
        <v>1.0165502684713612E-3</v>
      </c>
      <c r="BC78" s="226">
        <f t="shared" si="291"/>
        <v>1.0155137264744596E-3</v>
      </c>
      <c r="BD78" s="226">
        <f t="shared" si="291"/>
        <v>1.0144782414043263E-3</v>
      </c>
      <c r="BE78" s="226">
        <f t="shared" si="291"/>
        <v>1.0134438121834899E-3</v>
      </c>
      <c r="BF78" s="226">
        <f t="shared" si="291"/>
        <v>1.0124104377351451E-3</v>
      </c>
      <c r="BG78" s="226">
        <f t="shared" si="291"/>
        <v>1.0113781169838187E-3</v>
      </c>
      <c r="BH78" s="226">
        <f t="shared" si="291"/>
        <v>1.0103468488551481E-3</v>
      </c>
      <c r="BI78" s="226">
        <f t="shared" si="291"/>
        <v>1.0093166322758806E-3</v>
      </c>
      <c r="BJ78" s="226">
        <f t="shared" si="291"/>
        <v>1.0082874661735408E-3</v>
      </c>
      <c r="BK78" s="226">
        <f t="shared" si="22"/>
        <v>5.7769198747992245E-4</v>
      </c>
      <c r="BL78" s="226">
        <f t="shared" ref="BL78:BV78" si="292">1-(1-$H26)^(BL$59/12)-(1-(1-$H26)^(BK$59/12))</f>
        <v>5.7735825944760233E-4</v>
      </c>
      <c r="BM78" s="226">
        <f t="shared" si="292"/>
        <v>5.7702472420706474E-4</v>
      </c>
      <c r="BN78" s="226">
        <f t="shared" si="292"/>
        <v>5.7669138164739842E-4</v>
      </c>
      <c r="BO78" s="226">
        <f t="shared" si="292"/>
        <v>5.7635823165702593E-4</v>
      </c>
      <c r="BP78" s="226">
        <f t="shared" si="292"/>
        <v>5.7602527412459192E-4</v>
      </c>
      <c r="BQ78" s="226">
        <f t="shared" si="292"/>
        <v>5.7569250893918511E-4</v>
      </c>
      <c r="BR78" s="226">
        <f t="shared" si="292"/>
        <v>5.7535993598956114E-4</v>
      </c>
      <c r="BS78" s="226">
        <f t="shared" si="292"/>
        <v>5.7502755516447568E-4</v>
      </c>
      <c r="BT78" s="226">
        <f t="shared" si="292"/>
        <v>5.7469536635346152E-4</v>
      </c>
      <c r="BU78" s="226">
        <f t="shared" si="292"/>
        <v>5.7436336944494126E-4</v>
      </c>
      <c r="BV78" s="226">
        <f t="shared" si="292"/>
        <v>5.7403156432855873E-4</v>
      </c>
      <c r="BW78" s="226">
        <f t="shared" si="24"/>
        <v>3.377742126380312E-4</v>
      </c>
      <c r="BX78" s="226">
        <f t="shared" ref="BX78:CH78" si="293">1-(1-$I26)^(BX$59/12)-(1-(1-$I26)^(BW$59/12))</f>
        <v>3.3766012121938527E-4</v>
      </c>
      <c r="BY78" s="226">
        <f t="shared" si="293"/>
        <v>3.3754606833769074E-4</v>
      </c>
      <c r="BZ78" s="226">
        <f t="shared" si="293"/>
        <v>3.3743205398029108E-4</v>
      </c>
      <c r="CA78" s="226">
        <f t="shared" si="293"/>
        <v>3.3731807813397463E-4</v>
      </c>
      <c r="CB78" s="226">
        <f t="shared" si="293"/>
        <v>3.3720414078564076E-4</v>
      </c>
      <c r="CC78" s="226">
        <f t="shared" si="293"/>
        <v>3.3709024192263293E-4</v>
      </c>
      <c r="CD78" s="226">
        <f t="shared" si="293"/>
        <v>3.3697638153140641E-4</v>
      </c>
      <c r="CE78" s="226">
        <f t="shared" si="293"/>
        <v>3.3686255959952671E-4</v>
      </c>
      <c r="CF78" s="226">
        <f t="shared" si="293"/>
        <v>3.3674877611378218E-4</v>
      </c>
      <c r="CG78" s="226">
        <f t="shared" si="293"/>
        <v>3.3663503106096115E-4</v>
      </c>
      <c r="CH78" s="226">
        <f t="shared" si="293"/>
        <v>3.365213244284071E-4</v>
      </c>
      <c r="CI78" s="226">
        <f t="shared" si="26"/>
        <v>2.0347001157627886E-4</v>
      </c>
      <c r="CJ78" s="226">
        <f t="shared" ref="CJ78:CT78" si="294">1-(1-$J26)^(CJ$59/12)-(1-(1-$J26)^(CI$59/12))</f>
        <v>2.0342861153066494E-4</v>
      </c>
      <c r="CK78" s="226">
        <f t="shared" si="294"/>
        <v>2.0338721990864617E-4</v>
      </c>
      <c r="CL78" s="226">
        <f t="shared" si="294"/>
        <v>2.0334583670877926E-4</v>
      </c>
      <c r="CM78" s="226">
        <f t="shared" si="294"/>
        <v>2.0330446192895479E-4</v>
      </c>
      <c r="CN78" s="226">
        <f t="shared" si="294"/>
        <v>2.0326309556772948E-4</v>
      </c>
      <c r="CO78" s="226">
        <f t="shared" si="294"/>
        <v>2.0322173762332696E-4</v>
      </c>
      <c r="CP78" s="226">
        <f t="shared" si="294"/>
        <v>2.0318038809397088E-4</v>
      </c>
      <c r="CQ78" s="226">
        <f t="shared" si="294"/>
        <v>2.0313904697810692E-4</v>
      </c>
      <c r="CR78" s="226">
        <f t="shared" si="294"/>
        <v>2.0309771427395873E-4</v>
      </c>
      <c r="CS78" s="226">
        <f t="shared" si="294"/>
        <v>2.0305638997952791E-4</v>
      </c>
      <c r="CT78" s="226">
        <f t="shared" si="294"/>
        <v>2.0301507409359321E-4</v>
      </c>
      <c r="CU78" s="226">
        <f t="shared" si="28"/>
        <v>1.2147855460564738E-4</v>
      </c>
      <c r="CV78" s="226">
        <f t="shared" ref="CV78:DF78" si="295">1-(1-$K26)^(CV$59/12)-(1-(1-$K26)^(CU$59/12))</f>
        <v>1.2146379756639014E-4</v>
      </c>
      <c r="CW78" s="226">
        <f t="shared" si="295"/>
        <v>1.2144904231981002E-4</v>
      </c>
      <c r="CX78" s="226">
        <f t="shared" si="295"/>
        <v>1.2143428886579599E-4</v>
      </c>
      <c r="CY78" s="226">
        <f t="shared" si="295"/>
        <v>1.2141953720379295E-4</v>
      </c>
      <c r="CZ78" s="226">
        <f t="shared" si="295"/>
        <v>1.2140478733402293E-4</v>
      </c>
      <c r="DA78" s="226">
        <f t="shared" si="295"/>
        <v>1.2139003925581981E-4</v>
      </c>
      <c r="DB78" s="226">
        <f t="shared" si="295"/>
        <v>1.2137529296940563E-4</v>
      </c>
      <c r="DC78" s="226">
        <f t="shared" si="295"/>
        <v>1.2136054847411426E-4</v>
      </c>
      <c r="DD78" s="226">
        <f t="shared" si="295"/>
        <v>1.2134580577027876E-4</v>
      </c>
      <c r="DE78" s="226">
        <f t="shared" si="295"/>
        <v>1.2133106485701095E-4</v>
      </c>
      <c r="DF78" s="226">
        <f t="shared" si="295"/>
        <v>1.2131632573475493E-4</v>
      </c>
      <c r="DG78" s="226">
        <f t="shared" si="30"/>
        <v>5.2849744807681454E-5</v>
      </c>
      <c r="DH78" s="226">
        <f t="shared" ref="DH78:DR78" si="296">1-(1-$L26)^(DH$59/12)-(1-(1-$L26)^(DG$59/12))</f>
        <v>5.2846951712259838E-5</v>
      </c>
      <c r="DI78" s="226">
        <f t="shared" si="296"/>
        <v>5.2844158764275839E-5</v>
      </c>
      <c r="DJ78" s="226">
        <f t="shared" si="296"/>
        <v>5.2841365964062526E-5</v>
      </c>
      <c r="DK78" s="226">
        <f t="shared" si="296"/>
        <v>5.2838573311286829E-5</v>
      </c>
      <c r="DL78" s="226">
        <f t="shared" si="296"/>
        <v>5.2835780806170796E-5</v>
      </c>
      <c r="DM78" s="226">
        <f t="shared" si="296"/>
        <v>5.2832988448603402E-5</v>
      </c>
      <c r="DN78" s="226">
        <f t="shared" si="296"/>
        <v>5.283019623869567E-5</v>
      </c>
      <c r="DO78" s="226">
        <f t="shared" si="296"/>
        <v>5.2827404176225556E-5</v>
      </c>
      <c r="DP78" s="226">
        <f t="shared" si="296"/>
        <v>5.2824612261526127E-5</v>
      </c>
      <c r="DQ78" s="226">
        <f t="shared" si="296"/>
        <v>5.2821820494153293E-5</v>
      </c>
      <c r="DR78" s="226">
        <f t="shared" si="296"/>
        <v>5.2819028874440122E-5</v>
      </c>
      <c r="DS78" s="253">
        <f t="shared" si="32"/>
        <v>2.903796241693346E-5</v>
      </c>
      <c r="DT78" s="253">
        <f t="shared" si="33"/>
        <v>2.9037119213648488E-5</v>
      </c>
      <c r="DU78" s="253">
        <f t="shared" ref="DU78:ED78" si="297">1-(1-$M26)^(DU$59/12)-(1-(1-$M26)^(DT$59/12))</f>
        <v>2.9036276034788422E-5</v>
      </c>
      <c r="DV78" s="253">
        <f t="shared" si="297"/>
        <v>2.9035432880686329E-5</v>
      </c>
      <c r="DW78" s="253">
        <f t="shared" si="297"/>
        <v>2.9034589750676076E-5</v>
      </c>
      <c r="DX78" s="253">
        <f t="shared" si="297"/>
        <v>2.9033746645534819E-5</v>
      </c>
      <c r="DY78" s="253">
        <f t="shared" si="297"/>
        <v>2.9032903564596424E-5</v>
      </c>
      <c r="DZ78" s="253">
        <f t="shared" si="297"/>
        <v>2.9032060508193958E-5</v>
      </c>
      <c r="EA78" s="253">
        <f t="shared" si="297"/>
        <v>2.903121747632742E-5</v>
      </c>
      <c r="EB78" s="253">
        <f t="shared" si="297"/>
        <v>2.9030374468996811E-5</v>
      </c>
      <c r="EC78" s="253">
        <f t="shared" si="297"/>
        <v>2.9029531485980087E-5</v>
      </c>
      <c r="ED78" s="253">
        <f t="shared" si="297"/>
        <v>2.9028688527610313E-5</v>
      </c>
      <c r="EE78" s="253">
        <f t="shared" si="35"/>
        <v>1.5912748648982955E-5</v>
      </c>
      <c r="EF78" s="253">
        <f t="shared" si="36"/>
        <v>1.5912495433534346E-5</v>
      </c>
      <c r="EG78" s="253">
        <f t="shared" ref="EG78:EP78" si="298">1-(1-$N26)^(EG$59/12)-(1-(1-$N26)^(EF$59/12))</f>
        <v>1.5912242221860495E-5</v>
      </c>
      <c r="EH78" s="253">
        <f t="shared" si="298"/>
        <v>1.5911989014516514E-5</v>
      </c>
      <c r="EI78" s="253">
        <f t="shared" si="298"/>
        <v>1.5911735810836269E-5</v>
      </c>
      <c r="EJ78" s="253">
        <f t="shared" si="298"/>
        <v>1.5911482611485894E-5</v>
      </c>
      <c r="EK78" s="253">
        <f t="shared" si="298"/>
        <v>1.5911229416132322E-5</v>
      </c>
      <c r="EL78" s="253">
        <f t="shared" si="298"/>
        <v>1.591097622466453E-5</v>
      </c>
      <c r="EM78" s="253">
        <f t="shared" si="298"/>
        <v>1.5910723037304564E-5</v>
      </c>
      <c r="EN78" s="253">
        <f t="shared" si="298"/>
        <v>1.59104698539414E-5</v>
      </c>
      <c r="EO78" s="253">
        <f t="shared" si="298"/>
        <v>1.591021667457504E-5</v>
      </c>
      <c r="EP78" s="253">
        <f t="shared" si="298"/>
        <v>1.5909963499427526E-5</v>
      </c>
      <c r="EQ78" s="253">
        <f t="shared" si="38"/>
        <v>8.7007395153104738E-6</v>
      </c>
      <c r="ER78" s="253">
        <f t="shared" si="39"/>
        <v>8.7006638125330937E-6</v>
      </c>
      <c r="ES78" s="253">
        <f t="shared" ref="ES78:FB78" si="299">1-(1-$O26)^(ES$59/12)-(1-(1-$O26)^(ER$59/12))</f>
        <v>8.7005881101998028E-6</v>
      </c>
      <c r="ET78" s="253">
        <f t="shared" si="299"/>
        <v>8.7005124087546903E-6</v>
      </c>
      <c r="EU78" s="253">
        <f t="shared" si="299"/>
        <v>8.7004367078646894E-6</v>
      </c>
      <c r="EV78" s="253">
        <f t="shared" si="299"/>
        <v>8.7003610075297999E-6</v>
      </c>
      <c r="EW78" s="253">
        <f t="shared" si="299"/>
        <v>8.7002853080830889E-6</v>
      </c>
      <c r="EX78" s="253">
        <f t="shared" si="299"/>
        <v>8.700209609080467E-6</v>
      </c>
      <c r="EY78" s="253">
        <f t="shared" si="299"/>
        <v>8.7001339108550013E-6</v>
      </c>
      <c r="EZ78" s="253">
        <f t="shared" si="299"/>
        <v>8.7000582131846471E-6</v>
      </c>
      <c r="FA78" s="253">
        <f t="shared" si="299"/>
        <v>8.699982516291449E-6</v>
      </c>
      <c r="FB78" s="253">
        <f t="shared" si="299"/>
        <v>8.6999068200643848E-6</v>
      </c>
      <c r="FC78" s="253">
        <f t="shared" si="41"/>
        <v>4.7483029949058064E-6</v>
      </c>
      <c r="FD78" s="253">
        <f t="shared" si="42"/>
        <v>4.7482804484966223E-6</v>
      </c>
      <c r="FE78" s="253">
        <f t="shared" ref="FE78:FN78" si="300">1-(1-$P26)^(FE$59/12)-(1-(1-$P26)^(FD$59/12))</f>
        <v>4.7482579023094829E-6</v>
      </c>
      <c r="FF78" s="253">
        <f t="shared" si="300"/>
        <v>4.7482353560113211E-6</v>
      </c>
      <c r="FG78" s="253">
        <f t="shared" si="300"/>
        <v>4.7482128100462262E-6</v>
      </c>
      <c r="FH78" s="253">
        <f t="shared" si="300"/>
        <v>4.7481902640811313E-6</v>
      </c>
      <c r="FI78" s="253">
        <f t="shared" si="300"/>
        <v>4.7481677182270587E-6</v>
      </c>
      <c r="FJ78" s="253">
        <f t="shared" si="300"/>
        <v>4.7481451724840085E-6</v>
      </c>
      <c r="FK78" s="253">
        <f t="shared" si="300"/>
        <v>4.7481226268519805E-6</v>
      </c>
      <c r="FL78" s="253">
        <f t="shared" si="300"/>
        <v>4.7481000813309748E-6</v>
      </c>
      <c r="FM78" s="253">
        <f t="shared" si="300"/>
        <v>4.7480775359209915E-6</v>
      </c>
      <c r="FN78" s="253">
        <f t="shared" si="300"/>
        <v>4.7480549906220304E-6</v>
      </c>
      <c r="FO78" s="253">
        <f t="shared" si="44"/>
        <v>2.5870450619525087E-6</v>
      </c>
      <c r="FP78" s="253">
        <f t="shared" si="45"/>
        <v>2.5870383691950494E-6</v>
      </c>
      <c r="FQ78" s="253">
        <f t="shared" ref="FQ78:FZ78" si="301">1-(1-$Q26)^(FQ$59/12)-(1-(1-$Q26)^(FP$59/12))</f>
        <v>2.58703167643759E-6</v>
      </c>
      <c r="FR78" s="253">
        <f t="shared" si="301"/>
        <v>2.5870249835691084E-6</v>
      </c>
      <c r="FS78" s="253">
        <f t="shared" si="301"/>
        <v>2.5870182909226713E-6</v>
      </c>
      <c r="FT78" s="253">
        <f t="shared" si="301"/>
        <v>2.587011598165212E-6</v>
      </c>
      <c r="FU78" s="253">
        <f t="shared" si="301"/>
        <v>2.5870049054077526E-6</v>
      </c>
      <c r="FV78" s="253">
        <f t="shared" si="301"/>
        <v>2.5869982127613156E-6</v>
      </c>
      <c r="FW78" s="253">
        <f t="shared" si="301"/>
        <v>2.5869915200038562E-6</v>
      </c>
      <c r="FX78" s="253">
        <f t="shared" si="301"/>
        <v>2.5869848273574192E-6</v>
      </c>
      <c r="FY78" s="253">
        <f t="shared" si="301"/>
        <v>2.5869781348220044E-6</v>
      </c>
      <c r="FZ78" s="253">
        <f t="shared" si="301"/>
        <v>2.5869714420645451E-6</v>
      </c>
    </row>
    <row r="79" spans="2:182" outlineLevel="1" x14ac:dyDescent="0.2">
      <c r="B79" s="225" t="s">
        <v>545</v>
      </c>
      <c r="C79" s="252">
        <f t="shared" si="12"/>
        <v>3.6674291597531217E-2</v>
      </c>
      <c r="D79" s="252">
        <f t="shared" ref="D79:N79" si="302">1-(1-$C27)^(D$60/12)-(1-(1-$C27)^(C$60/12))</f>
        <v>3.5329287933350551E-2</v>
      </c>
      <c r="E79" s="252">
        <f t="shared" si="302"/>
        <v>3.4033611325749669E-2</v>
      </c>
      <c r="F79" s="252">
        <f t="shared" si="302"/>
        <v>3.278545273987199E-2</v>
      </c>
      <c r="G79" s="252">
        <f t="shared" si="302"/>
        <v>3.1583069485933035E-2</v>
      </c>
      <c r="H79" s="252">
        <f t="shared" si="302"/>
        <v>3.0424782786060645E-2</v>
      </c>
      <c r="I79" s="252">
        <f t="shared" si="302"/>
        <v>2.9308975430373252E-2</v>
      </c>
      <c r="J79" s="252">
        <f t="shared" si="302"/>
        <v>2.8234089519014738E-2</v>
      </c>
      <c r="K79" s="252">
        <f t="shared" si="302"/>
        <v>2.7198624287003703E-2</v>
      </c>
      <c r="L79" s="252">
        <f t="shared" si="302"/>
        <v>2.620113400885038E-2</v>
      </c>
      <c r="M79" s="252">
        <f t="shared" si="302"/>
        <v>2.5240225980023734E-2</v>
      </c>
      <c r="N79" s="252">
        <f t="shared" si="302"/>
        <v>2.4314558572444911E-2</v>
      </c>
      <c r="O79" s="252">
        <f t="shared" si="14"/>
        <v>5.4910853978485941E-3</v>
      </c>
      <c r="P79" s="226">
        <f t="shared" ref="P79:Z79" si="303">1-(1-$D27)^(P$59/12)-(1-(1-$D27)^(O$59/12))</f>
        <v>5.4609333790022196E-3</v>
      </c>
      <c r="Q79" s="226">
        <f t="shared" si="303"/>
        <v>5.4309469274660405E-3</v>
      </c>
      <c r="R79" s="226">
        <f t="shared" si="303"/>
        <v>5.4011251340961852E-3</v>
      </c>
      <c r="S79" s="226">
        <f t="shared" si="303"/>
        <v>5.3714670947404564E-3</v>
      </c>
      <c r="T79" s="226">
        <f t="shared" si="303"/>
        <v>5.3419719102114627E-3</v>
      </c>
      <c r="U79" s="226">
        <f t="shared" si="303"/>
        <v>5.3126386862595298E-3</v>
      </c>
      <c r="V79" s="226">
        <f t="shared" si="303"/>
        <v>5.2834665335455E-3</v>
      </c>
      <c r="W79" s="226">
        <f t="shared" si="303"/>
        <v>5.2544545676129761E-3</v>
      </c>
      <c r="X79" s="226">
        <f t="shared" si="303"/>
        <v>5.2256019088632311E-3</v>
      </c>
      <c r="Y79" s="226">
        <f t="shared" si="303"/>
        <v>5.1969076825263416E-3</v>
      </c>
      <c r="Z79" s="226">
        <f t="shared" si="303"/>
        <v>5.1683710186369858E-3</v>
      </c>
      <c r="AA79" s="226">
        <f t="shared" si="16"/>
        <v>3.4260821811854525E-3</v>
      </c>
      <c r="AB79" s="226">
        <f t="shared" ref="AB79:AL79" si="304">1-(1-$E27)^(AB$59/12)-(1-(1-$E27)^(AA$59/12))</f>
        <v>3.4143441420732001E-3</v>
      </c>
      <c r="AC79" s="226">
        <f t="shared" si="304"/>
        <v>3.4026463184475553E-3</v>
      </c>
      <c r="AD79" s="226">
        <f t="shared" si="304"/>
        <v>3.390988572527065E-3</v>
      </c>
      <c r="AE79" s="226">
        <f t="shared" si="304"/>
        <v>3.3793707670022322E-3</v>
      </c>
      <c r="AF79" s="226">
        <f t="shared" si="304"/>
        <v>3.3677927650336281E-3</v>
      </c>
      <c r="AG79" s="226">
        <f t="shared" si="304"/>
        <v>3.3562544302515596E-3</v>
      </c>
      <c r="AH79" s="226">
        <f t="shared" si="304"/>
        <v>3.3447556267524048E-3</v>
      </c>
      <c r="AI79" s="226">
        <f t="shared" si="304"/>
        <v>3.3332962190992799E-3</v>
      </c>
      <c r="AJ79" s="226">
        <f t="shared" si="304"/>
        <v>3.3218760723183749E-3</v>
      </c>
      <c r="AK79" s="226">
        <f t="shared" si="304"/>
        <v>3.310495051898954E-3</v>
      </c>
      <c r="AL79" s="226">
        <f t="shared" si="304"/>
        <v>3.2991530237906908E-3</v>
      </c>
      <c r="AM79" s="226">
        <f t="shared" si="18"/>
        <v>1.8691897076246189E-3</v>
      </c>
      <c r="AN79" s="226">
        <f t="shared" ref="AN79:AX79" si="305">1-(1-$F27)^(AN$59/12)-(1-(1-$F27)^(AM$59/12))</f>
        <v>1.8656958374615451E-3</v>
      </c>
      <c r="AO79" s="226">
        <f t="shared" si="305"/>
        <v>1.8622084980045583E-3</v>
      </c>
      <c r="AP79" s="226">
        <f t="shared" si="305"/>
        <v>1.8587276770467565E-3</v>
      </c>
      <c r="AQ79" s="226">
        <f t="shared" si="305"/>
        <v>1.8552533624034417E-3</v>
      </c>
      <c r="AR79" s="226">
        <f t="shared" si="305"/>
        <v>1.8517855419134532E-3</v>
      </c>
      <c r="AS79" s="226">
        <f t="shared" si="305"/>
        <v>1.8483242034377234E-3</v>
      </c>
      <c r="AT79" s="226">
        <f t="shared" si="305"/>
        <v>1.8448693348602774E-3</v>
      </c>
      <c r="AU79" s="226">
        <f t="shared" si="305"/>
        <v>1.8414209240877888E-3</v>
      </c>
      <c r="AV79" s="226">
        <f t="shared" si="305"/>
        <v>1.8379789590489137E-3</v>
      </c>
      <c r="AW79" s="226">
        <f t="shared" si="305"/>
        <v>1.834543427695956E-3</v>
      </c>
      <c r="AX79" s="226">
        <f t="shared" si="305"/>
        <v>1.8311143180026468E-3</v>
      </c>
      <c r="AY79" s="226">
        <f t="shared" si="20"/>
        <v>1.0196662468171525E-3</v>
      </c>
      <c r="AZ79" s="226">
        <f t="shared" ref="AZ79:BJ79" si="306">1-(1-$G27)^(AZ$59/12)-(1-(1-$G27)^(AY$59/12))</f>
        <v>1.0186265275623496E-3</v>
      </c>
      <c r="BA79" s="226">
        <f t="shared" si="306"/>
        <v>1.0175878684739459E-3</v>
      </c>
      <c r="BB79" s="226">
        <f t="shared" si="306"/>
        <v>1.0165502684713612E-3</v>
      </c>
      <c r="BC79" s="226">
        <f t="shared" si="306"/>
        <v>1.0155137264744596E-3</v>
      </c>
      <c r="BD79" s="226">
        <f t="shared" si="306"/>
        <v>1.0144782414043263E-3</v>
      </c>
      <c r="BE79" s="226">
        <f t="shared" si="306"/>
        <v>1.0134438121834899E-3</v>
      </c>
      <c r="BF79" s="226">
        <f t="shared" si="306"/>
        <v>1.0124104377351451E-3</v>
      </c>
      <c r="BG79" s="226">
        <f t="shared" si="306"/>
        <v>1.0113781169838187E-3</v>
      </c>
      <c r="BH79" s="226">
        <f t="shared" si="306"/>
        <v>1.0103468488551481E-3</v>
      </c>
      <c r="BI79" s="226">
        <f t="shared" si="306"/>
        <v>1.0093166322758806E-3</v>
      </c>
      <c r="BJ79" s="226">
        <f t="shared" si="306"/>
        <v>1.0082874661735408E-3</v>
      </c>
      <c r="BK79" s="226">
        <f t="shared" si="22"/>
        <v>5.7769198747992245E-4</v>
      </c>
      <c r="BL79" s="226">
        <f t="shared" ref="BL79:BV79" si="307">1-(1-$H27)^(BL$59/12)-(1-(1-$H27)^(BK$59/12))</f>
        <v>5.7735825944760233E-4</v>
      </c>
      <c r="BM79" s="226">
        <f t="shared" si="307"/>
        <v>5.7702472420706474E-4</v>
      </c>
      <c r="BN79" s="226">
        <f t="shared" si="307"/>
        <v>5.7669138164739842E-4</v>
      </c>
      <c r="BO79" s="226">
        <f t="shared" si="307"/>
        <v>5.7635823165702593E-4</v>
      </c>
      <c r="BP79" s="226">
        <f t="shared" si="307"/>
        <v>5.7602527412459192E-4</v>
      </c>
      <c r="BQ79" s="226">
        <f t="shared" si="307"/>
        <v>5.7569250893918511E-4</v>
      </c>
      <c r="BR79" s="226">
        <f t="shared" si="307"/>
        <v>5.7535993598956114E-4</v>
      </c>
      <c r="BS79" s="226">
        <f t="shared" si="307"/>
        <v>5.7502755516447568E-4</v>
      </c>
      <c r="BT79" s="226">
        <f t="shared" si="307"/>
        <v>5.7469536635346152E-4</v>
      </c>
      <c r="BU79" s="226">
        <f t="shared" si="307"/>
        <v>5.7436336944494126E-4</v>
      </c>
      <c r="BV79" s="226">
        <f t="shared" si="307"/>
        <v>5.7403156432855873E-4</v>
      </c>
      <c r="BW79" s="226">
        <f t="shared" si="24"/>
        <v>3.377742126380312E-4</v>
      </c>
      <c r="BX79" s="226">
        <f t="shared" ref="BX79:CH79" si="308">1-(1-$I27)^(BX$59/12)-(1-(1-$I27)^(BW$59/12))</f>
        <v>3.3766012121938527E-4</v>
      </c>
      <c r="BY79" s="226">
        <f t="shared" si="308"/>
        <v>3.3754606833769074E-4</v>
      </c>
      <c r="BZ79" s="226">
        <f t="shared" si="308"/>
        <v>3.3743205398029108E-4</v>
      </c>
      <c r="CA79" s="226">
        <f t="shared" si="308"/>
        <v>3.3731807813397463E-4</v>
      </c>
      <c r="CB79" s="226">
        <f t="shared" si="308"/>
        <v>3.3720414078564076E-4</v>
      </c>
      <c r="CC79" s="226">
        <f t="shared" si="308"/>
        <v>3.3709024192263293E-4</v>
      </c>
      <c r="CD79" s="226">
        <f t="shared" si="308"/>
        <v>3.3697638153140641E-4</v>
      </c>
      <c r="CE79" s="226">
        <f t="shared" si="308"/>
        <v>3.3686255959952671E-4</v>
      </c>
      <c r="CF79" s="226">
        <f t="shared" si="308"/>
        <v>3.3674877611378218E-4</v>
      </c>
      <c r="CG79" s="226">
        <f t="shared" si="308"/>
        <v>3.3663503106096115E-4</v>
      </c>
      <c r="CH79" s="226">
        <f t="shared" si="308"/>
        <v>3.365213244284071E-4</v>
      </c>
      <c r="CI79" s="226">
        <f t="shared" si="26"/>
        <v>2.0347001157627886E-4</v>
      </c>
      <c r="CJ79" s="226">
        <f t="shared" ref="CJ79:CT79" si="309">1-(1-$J27)^(CJ$59/12)-(1-(1-$J27)^(CI$59/12))</f>
        <v>2.0342861153066494E-4</v>
      </c>
      <c r="CK79" s="226">
        <f t="shared" si="309"/>
        <v>2.0338721990864617E-4</v>
      </c>
      <c r="CL79" s="226">
        <f t="shared" si="309"/>
        <v>2.0334583670877926E-4</v>
      </c>
      <c r="CM79" s="226">
        <f t="shared" si="309"/>
        <v>2.0330446192895479E-4</v>
      </c>
      <c r="CN79" s="226">
        <f t="shared" si="309"/>
        <v>2.0326309556772948E-4</v>
      </c>
      <c r="CO79" s="226">
        <f t="shared" si="309"/>
        <v>2.0322173762332696E-4</v>
      </c>
      <c r="CP79" s="226">
        <f t="shared" si="309"/>
        <v>2.0318038809397088E-4</v>
      </c>
      <c r="CQ79" s="226">
        <f t="shared" si="309"/>
        <v>2.0313904697810692E-4</v>
      </c>
      <c r="CR79" s="226">
        <f t="shared" si="309"/>
        <v>2.0309771427395873E-4</v>
      </c>
      <c r="CS79" s="226">
        <f t="shared" si="309"/>
        <v>2.0305638997952791E-4</v>
      </c>
      <c r="CT79" s="226">
        <f t="shared" si="309"/>
        <v>2.0301507409359321E-4</v>
      </c>
      <c r="CU79" s="226">
        <f t="shared" si="28"/>
        <v>1.2147855460564738E-4</v>
      </c>
      <c r="CV79" s="226">
        <f t="shared" ref="CV79:DF79" si="310">1-(1-$K27)^(CV$59/12)-(1-(1-$K27)^(CU$59/12))</f>
        <v>1.2146379756639014E-4</v>
      </c>
      <c r="CW79" s="226">
        <f t="shared" si="310"/>
        <v>1.2144904231981002E-4</v>
      </c>
      <c r="CX79" s="226">
        <f t="shared" si="310"/>
        <v>1.2143428886579599E-4</v>
      </c>
      <c r="CY79" s="226">
        <f t="shared" si="310"/>
        <v>1.2141953720379295E-4</v>
      </c>
      <c r="CZ79" s="226">
        <f t="shared" si="310"/>
        <v>1.2140478733402293E-4</v>
      </c>
      <c r="DA79" s="226">
        <f t="shared" si="310"/>
        <v>1.2139003925581981E-4</v>
      </c>
      <c r="DB79" s="226">
        <f t="shared" si="310"/>
        <v>1.2137529296940563E-4</v>
      </c>
      <c r="DC79" s="226">
        <f t="shared" si="310"/>
        <v>1.2136054847411426E-4</v>
      </c>
      <c r="DD79" s="226">
        <f t="shared" si="310"/>
        <v>1.2134580577027876E-4</v>
      </c>
      <c r="DE79" s="226">
        <f t="shared" si="310"/>
        <v>1.2133106485701095E-4</v>
      </c>
      <c r="DF79" s="226">
        <f t="shared" si="310"/>
        <v>1.2131632573475493E-4</v>
      </c>
      <c r="DG79" s="226">
        <f t="shared" si="30"/>
        <v>5.2849744807681454E-5</v>
      </c>
      <c r="DH79" s="226">
        <f t="shared" ref="DH79:DR79" si="311">1-(1-$L27)^(DH$59/12)-(1-(1-$L27)^(DG$59/12))</f>
        <v>5.2846951712259838E-5</v>
      </c>
      <c r="DI79" s="226">
        <f t="shared" si="311"/>
        <v>5.2844158764275839E-5</v>
      </c>
      <c r="DJ79" s="226">
        <f t="shared" si="311"/>
        <v>5.2841365964062526E-5</v>
      </c>
      <c r="DK79" s="226">
        <f t="shared" si="311"/>
        <v>5.2838573311286829E-5</v>
      </c>
      <c r="DL79" s="226">
        <f t="shared" si="311"/>
        <v>5.2835780806170796E-5</v>
      </c>
      <c r="DM79" s="226">
        <f t="shared" si="311"/>
        <v>5.2832988448603402E-5</v>
      </c>
      <c r="DN79" s="226">
        <f t="shared" si="311"/>
        <v>5.283019623869567E-5</v>
      </c>
      <c r="DO79" s="226">
        <f t="shared" si="311"/>
        <v>5.2827404176225556E-5</v>
      </c>
      <c r="DP79" s="226">
        <f t="shared" si="311"/>
        <v>5.2824612261526127E-5</v>
      </c>
      <c r="DQ79" s="226">
        <f t="shared" si="311"/>
        <v>5.2821820494153293E-5</v>
      </c>
      <c r="DR79" s="226">
        <f t="shared" si="311"/>
        <v>5.2819028874440122E-5</v>
      </c>
      <c r="DS79" s="253">
        <f t="shared" si="32"/>
        <v>2.903796241693346E-5</v>
      </c>
      <c r="DT79" s="253">
        <f t="shared" si="33"/>
        <v>2.9037119213648488E-5</v>
      </c>
      <c r="DU79" s="253">
        <f t="shared" ref="DU79:ED79" si="312">1-(1-$M27)^(DU$59/12)-(1-(1-$M27)^(DT$59/12))</f>
        <v>2.9036276034788422E-5</v>
      </c>
      <c r="DV79" s="253">
        <f t="shared" si="312"/>
        <v>2.9035432880686329E-5</v>
      </c>
      <c r="DW79" s="253">
        <f t="shared" si="312"/>
        <v>2.9034589750676076E-5</v>
      </c>
      <c r="DX79" s="253">
        <f t="shared" si="312"/>
        <v>2.9033746645534819E-5</v>
      </c>
      <c r="DY79" s="253">
        <f t="shared" si="312"/>
        <v>2.9032903564596424E-5</v>
      </c>
      <c r="DZ79" s="253">
        <f t="shared" si="312"/>
        <v>2.9032060508193958E-5</v>
      </c>
      <c r="EA79" s="253">
        <f t="shared" si="312"/>
        <v>2.903121747632742E-5</v>
      </c>
      <c r="EB79" s="253">
        <f t="shared" si="312"/>
        <v>2.9030374468996811E-5</v>
      </c>
      <c r="EC79" s="253">
        <f t="shared" si="312"/>
        <v>2.9029531485980087E-5</v>
      </c>
      <c r="ED79" s="253">
        <f t="shared" si="312"/>
        <v>2.9028688527610313E-5</v>
      </c>
      <c r="EE79" s="253">
        <f t="shared" si="35"/>
        <v>1.5912748648982955E-5</v>
      </c>
      <c r="EF79" s="253">
        <f t="shared" si="36"/>
        <v>1.5912495433534346E-5</v>
      </c>
      <c r="EG79" s="253">
        <f t="shared" ref="EG79:EP79" si="313">1-(1-$N27)^(EG$59/12)-(1-(1-$N27)^(EF$59/12))</f>
        <v>1.5912242221860495E-5</v>
      </c>
      <c r="EH79" s="253">
        <f t="shared" si="313"/>
        <v>1.5911989014516514E-5</v>
      </c>
      <c r="EI79" s="253">
        <f t="shared" si="313"/>
        <v>1.5911735810836269E-5</v>
      </c>
      <c r="EJ79" s="253">
        <f t="shared" si="313"/>
        <v>1.5911482611485894E-5</v>
      </c>
      <c r="EK79" s="253">
        <f t="shared" si="313"/>
        <v>1.5911229416132322E-5</v>
      </c>
      <c r="EL79" s="253">
        <f t="shared" si="313"/>
        <v>1.591097622466453E-5</v>
      </c>
      <c r="EM79" s="253">
        <f t="shared" si="313"/>
        <v>1.5910723037304564E-5</v>
      </c>
      <c r="EN79" s="253">
        <f t="shared" si="313"/>
        <v>1.59104698539414E-5</v>
      </c>
      <c r="EO79" s="253">
        <f t="shared" si="313"/>
        <v>1.591021667457504E-5</v>
      </c>
      <c r="EP79" s="253">
        <f t="shared" si="313"/>
        <v>1.5909963499427526E-5</v>
      </c>
      <c r="EQ79" s="253">
        <f t="shared" si="38"/>
        <v>8.7007395153104738E-6</v>
      </c>
      <c r="ER79" s="253">
        <f t="shared" si="39"/>
        <v>8.7006638125330937E-6</v>
      </c>
      <c r="ES79" s="253">
        <f t="shared" ref="ES79:FB79" si="314">1-(1-$O27)^(ES$59/12)-(1-(1-$O27)^(ER$59/12))</f>
        <v>8.7005881101998028E-6</v>
      </c>
      <c r="ET79" s="253">
        <f t="shared" si="314"/>
        <v>8.7005124087546903E-6</v>
      </c>
      <c r="EU79" s="253">
        <f t="shared" si="314"/>
        <v>8.7004367078646894E-6</v>
      </c>
      <c r="EV79" s="253">
        <f t="shared" si="314"/>
        <v>8.7003610075297999E-6</v>
      </c>
      <c r="EW79" s="253">
        <f t="shared" si="314"/>
        <v>8.7002853080830889E-6</v>
      </c>
      <c r="EX79" s="253">
        <f t="shared" si="314"/>
        <v>8.700209609080467E-6</v>
      </c>
      <c r="EY79" s="253">
        <f t="shared" si="314"/>
        <v>8.7001339108550013E-6</v>
      </c>
      <c r="EZ79" s="253">
        <f t="shared" si="314"/>
        <v>8.7000582131846471E-6</v>
      </c>
      <c r="FA79" s="253">
        <f t="shared" si="314"/>
        <v>8.699982516291449E-6</v>
      </c>
      <c r="FB79" s="253">
        <f t="shared" si="314"/>
        <v>8.6999068200643848E-6</v>
      </c>
      <c r="FC79" s="253">
        <f t="shared" si="41"/>
        <v>4.7483029949058064E-6</v>
      </c>
      <c r="FD79" s="253">
        <f t="shared" si="42"/>
        <v>4.7482804484966223E-6</v>
      </c>
      <c r="FE79" s="253">
        <f t="shared" ref="FE79:FN79" si="315">1-(1-$P27)^(FE$59/12)-(1-(1-$P27)^(FD$59/12))</f>
        <v>4.7482579023094829E-6</v>
      </c>
      <c r="FF79" s="253">
        <f t="shared" si="315"/>
        <v>4.7482353560113211E-6</v>
      </c>
      <c r="FG79" s="253">
        <f t="shared" si="315"/>
        <v>4.7482128100462262E-6</v>
      </c>
      <c r="FH79" s="253">
        <f t="shared" si="315"/>
        <v>4.7481902640811313E-6</v>
      </c>
      <c r="FI79" s="253">
        <f t="shared" si="315"/>
        <v>4.7481677182270587E-6</v>
      </c>
      <c r="FJ79" s="253">
        <f t="shared" si="315"/>
        <v>4.7481451724840085E-6</v>
      </c>
      <c r="FK79" s="253">
        <f t="shared" si="315"/>
        <v>4.7481226268519805E-6</v>
      </c>
      <c r="FL79" s="253">
        <f t="shared" si="315"/>
        <v>4.7481000813309748E-6</v>
      </c>
      <c r="FM79" s="253">
        <f t="shared" si="315"/>
        <v>4.7480775359209915E-6</v>
      </c>
      <c r="FN79" s="253">
        <f t="shared" si="315"/>
        <v>4.7480549906220304E-6</v>
      </c>
      <c r="FO79" s="253">
        <f t="shared" si="44"/>
        <v>2.5870450619525087E-6</v>
      </c>
      <c r="FP79" s="253">
        <f t="shared" si="45"/>
        <v>2.5870383691950494E-6</v>
      </c>
      <c r="FQ79" s="253">
        <f t="shared" ref="FQ79:FZ79" si="316">1-(1-$Q27)^(FQ$59/12)-(1-(1-$Q27)^(FP$59/12))</f>
        <v>2.58703167643759E-6</v>
      </c>
      <c r="FR79" s="253">
        <f t="shared" si="316"/>
        <v>2.5870249835691084E-6</v>
      </c>
      <c r="FS79" s="253">
        <f t="shared" si="316"/>
        <v>2.5870182909226713E-6</v>
      </c>
      <c r="FT79" s="253">
        <f t="shared" si="316"/>
        <v>2.587011598165212E-6</v>
      </c>
      <c r="FU79" s="253">
        <f t="shared" si="316"/>
        <v>2.5870049054077526E-6</v>
      </c>
      <c r="FV79" s="253">
        <f t="shared" si="316"/>
        <v>2.5869982127613156E-6</v>
      </c>
      <c r="FW79" s="253">
        <f t="shared" si="316"/>
        <v>2.5869915200038562E-6</v>
      </c>
      <c r="FX79" s="253">
        <f t="shared" si="316"/>
        <v>2.5869848273574192E-6</v>
      </c>
      <c r="FY79" s="253">
        <f t="shared" si="316"/>
        <v>2.5869781348220044E-6</v>
      </c>
      <c r="FZ79" s="253">
        <f t="shared" si="316"/>
        <v>2.5869714420645451E-6</v>
      </c>
    </row>
    <row r="80" spans="2:182" outlineLevel="1" x14ac:dyDescent="0.2">
      <c r="B80" s="225" t="s">
        <v>546</v>
      </c>
      <c r="C80" s="252">
        <f t="shared" si="12"/>
        <v>1</v>
      </c>
      <c r="D80" s="252">
        <f t="shared" ref="D80:N80" si="317">1-(1-$C28)^(D$60/12)-(1-(1-$C28)^(C$60/12))</f>
        <v>0</v>
      </c>
      <c r="E80" s="252">
        <f t="shared" si="317"/>
        <v>0</v>
      </c>
      <c r="F80" s="252">
        <f t="shared" si="317"/>
        <v>0</v>
      </c>
      <c r="G80" s="252">
        <f t="shared" si="317"/>
        <v>0</v>
      </c>
      <c r="H80" s="252">
        <f t="shared" si="317"/>
        <v>0</v>
      </c>
      <c r="I80" s="252">
        <f t="shared" si="317"/>
        <v>0</v>
      </c>
      <c r="J80" s="252">
        <f t="shared" si="317"/>
        <v>0</v>
      </c>
      <c r="K80" s="252">
        <f t="shared" si="317"/>
        <v>0</v>
      </c>
      <c r="L80" s="252">
        <f t="shared" si="317"/>
        <v>0</v>
      </c>
      <c r="M80" s="252">
        <f t="shared" si="317"/>
        <v>0</v>
      </c>
      <c r="N80" s="252">
        <f t="shared" si="317"/>
        <v>0</v>
      </c>
      <c r="O80" s="252">
        <f t="shared" si="14"/>
        <v>0</v>
      </c>
      <c r="P80" s="226">
        <f t="shared" ref="P80:Z80" si="318">1-(1-$D28)^(P$59/12)-(1-(1-$D28)^(O$59/12))</f>
        <v>0</v>
      </c>
      <c r="Q80" s="226">
        <f t="shared" si="318"/>
        <v>0</v>
      </c>
      <c r="R80" s="226">
        <f t="shared" si="318"/>
        <v>0</v>
      </c>
      <c r="S80" s="226">
        <f t="shared" si="318"/>
        <v>0</v>
      </c>
      <c r="T80" s="226">
        <f t="shared" si="318"/>
        <v>0</v>
      </c>
      <c r="U80" s="226">
        <f t="shared" si="318"/>
        <v>0</v>
      </c>
      <c r="V80" s="226">
        <f t="shared" si="318"/>
        <v>0</v>
      </c>
      <c r="W80" s="226">
        <f t="shared" si="318"/>
        <v>0</v>
      </c>
      <c r="X80" s="226">
        <f t="shared" si="318"/>
        <v>0</v>
      </c>
      <c r="Y80" s="226">
        <f t="shared" si="318"/>
        <v>0</v>
      </c>
      <c r="Z80" s="226">
        <f t="shared" si="318"/>
        <v>0</v>
      </c>
      <c r="AA80" s="226">
        <f t="shared" si="16"/>
        <v>0</v>
      </c>
      <c r="AB80" s="226">
        <f t="shared" ref="AB80:AL80" si="319">1-(1-$E28)^(AB$59/12)-(1-(1-$E28)^(AA$59/12))</f>
        <v>0</v>
      </c>
      <c r="AC80" s="226">
        <f t="shared" si="319"/>
        <v>0</v>
      </c>
      <c r="AD80" s="226">
        <f t="shared" si="319"/>
        <v>0</v>
      </c>
      <c r="AE80" s="226">
        <f t="shared" si="319"/>
        <v>0</v>
      </c>
      <c r="AF80" s="226">
        <f t="shared" si="319"/>
        <v>0</v>
      </c>
      <c r="AG80" s="226">
        <f t="shared" si="319"/>
        <v>0</v>
      </c>
      <c r="AH80" s="226">
        <f t="shared" si="319"/>
        <v>0</v>
      </c>
      <c r="AI80" s="226">
        <f t="shared" si="319"/>
        <v>0</v>
      </c>
      <c r="AJ80" s="226">
        <f t="shared" si="319"/>
        <v>0</v>
      </c>
      <c r="AK80" s="226">
        <f t="shared" si="319"/>
        <v>0</v>
      </c>
      <c r="AL80" s="226">
        <f t="shared" si="319"/>
        <v>0</v>
      </c>
      <c r="AM80" s="226">
        <f t="shared" si="18"/>
        <v>0</v>
      </c>
      <c r="AN80" s="226">
        <f t="shared" ref="AN80:AX80" si="320">1-(1-$F28)^(AN$59/12)-(1-(1-$F28)^(AM$59/12))</f>
        <v>0</v>
      </c>
      <c r="AO80" s="226">
        <f t="shared" si="320"/>
        <v>0</v>
      </c>
      <c r="AP80" s="226">
        <f t="shared" si="320"/>
        <v>0</v>
      </c>
      <c r="AQ80" s="226">
        <f t="shared" si="320"/>
        <v>0</v>
      </c>
      <c r="AR80" s="226">
        <f t="shared" si="320"/>
        <v>0</v>
      </c>
      <c r="AS80" s="226">
        <f t="shared" si="320"/>
        <v>0</v>
      </c>
      <c r="AT80" s="226">
        <f t="shared" si="320"/>
        <v>0</v>
      </c>
      <c r="AU80" s="226">
        <f t="shared" si="320"/>
        <v>0</v>
      </c>
      <c r="AV80" s="226">
        <f t="shared" si="320"/>
        <v>0</v>
      </c>
      <c r="AW80" s="226">
        <f t="shared" si="320"/>
        <v>0</v>
      </c>
      <c r="AX80" s="226">
        <f t="shared" si="320"/>
        <v>0</v>
      </c>
      <c r="AY80" s="226">
        <f t="shared" si="20"/>
        <v>0</v>
      </c>
      <c r="AZ80" s="226">
        <f t="shared" ref="AZ80:BJ80" si="321">1-(1-$G28)^(AZ$59/12)-(1-(1-$G28)^(AY$59/12))</f>
        <v>0</v>
      </c>
      <c r="BA80" s="226">
        <f t="shared" si="321"/>
        <v>0</v>
      </c>
      <c r="BB80" s="226">
        <f t="shared" si="321"/>
        <v>0</v>
      </c>
      <c r="BC80" s="226">
        <f t="shared" si="321"/>
        <v>0</v>
      </c>
      <c r="BD80" s="226">
        <f t="shared" si="321"/>
        <v>0</v>
      </c>
      <c r="BE80" s="226">
        <f t="shared" si="321"/>
        <v>0</v>
      </c>
      <c r="BF80" s="226">
        <f t="shared" si="321"/>
        <v>0</v>
      </c>
      <c r="BG80" s="226">
        <f t="shared" si="321"/>
        <v>0</v>
      </c>
      <c r="BH80" s="226">
        <f t="shared" si="321"/>
        <v>0</v>
      </c>
      <c r="BI80" s="226">
        <f t="shared" si="321"/>
        <v>0</v>
      </c>
      <c r="BJ80" s="226">
        <f t="shared" si="321"/>
        <v>0</v>
      </c>
      <c r="BK80" s="226">
        <f t="shared" si="22"/>
        <v>0</v>
      </c>
      <c r="BL80" s="226">
        <f t="shared" ref="BL80:BV80" si="322">1-(1-$H28)^(BL$59/12)-(1-(1-$H28)^(BK$59/12))</f>
        <v>0</v>
      </c>
      <c r="BM80" s="226">
        <f t="shared" si="322"/>
        <v>0</v>
      </c>
      <c r="BN80" s="226">
        <f t="shared" si="322"/>
        <v>0</v>
      </c>
      <c r="BO80" s="226">
        <f t="shared" si="322"/>
        <v>0</v>
      </c>
      <c r="BP80" s="226">
        <f t="shared" si="322"/>
        <v>0</v>
      </c>
      <c r="BQ80" s="226">
        <f t="shared" si="322"/>
        <v>0</v>
      </c>
      <c r="BR80" s="226">
        <f t="shared" si="322"/>
        <v>0</v>
      </c>
      <c r="BS80" s="226">
        <f t="shared" si="322"/>
        <v>0</v>
      </c>
      <c r="BT80" s="226">
        <f t="shared" si="322"/>
        <v>0</v>
      </c>
      <c r="BU80" s="226">
        <f t="shared" si="322"/>
        <v>0</v>
      </c>
      <c r="BV80" s="226">
        <f t="shared" si="322"/>
        <v>0</v>
      </c>
      <c r="BW80" s="226">
        <f t="shared" si="24"/>
        <v>0</v>
      </c>
      <c r="BX80" s="226">
        <f t="shared" ref="BX80:CH80" si="323">1-(1-$I28)^(BX$59/12)-(1-(1-$I28)^(BW$59/12))</f>
        <v>0</v>
      </c>
      <c r="BY80" s="226">
        <f t="shared" si="323"/>
        <v>0</v>
      </c>
      <c r="BZ80" s="226">
        <f t="shared" si="323"/>
        <v>0</v>
      </c>
      <c r="CA80" s="226">
        <f t="shared" si="323"/>
        <v>0</v>
      </c>
      <c r="CB80" s="226">
        <f t="shared" si="323"/>
        <v>0</v>
      </c>
      <c r="CC80" s="226">
        <f t="shared" si="323"/>
        <v>0</v>
      </c>
      <c r="CD80" s="226">
        <f t="shared" si="323"/>
        <v>0</v>
      </c>
      <c r="CE80" s="226">
        <f t="shared" si="323"/>
        <v>0</v>
      </c>
      <c r="CF80" s="226">
        <f t="shared" si="323"/>
        <v>0</v>
      </c>
      <c r="CG80" s="226">
        <f t="shared" si="323"/>
        <v>0</v>
      </c>
      <c r="CH80" s="226">
        <f t="shared" si="323"/>
        <v>0</v>
      </c>
      <c r="CI80" s="226">
        <f t="shared" si="26"/>
        <v>0</v>
      </c>
      <c r="CJ80" s="226">
        <f t="shared" ref="CJ80:CT80" si="324">1-(1-$J28)^(CJ$59/12)-(1-(1-$J28)^(CI$59/12))</f>
        <v>0</v>
      </c>
      <c r="CK80" s="226">
        <f t="shared" si="324"/>
        <v>0</v>
      </c>
      <c r="CL80" s="226">
        <f t="shared" si="324"/>
        <v>0</v>
      </c>
      <c r="CM80" s="226">
        <f t="shared" si="324"/>
        <v>0</v>
      </c>
      <c r="CN80" s="226">
        <f t="shared" si="324"/>
        <v>0</v>
      </c>
      <c r="CO80" s="226">
        <f t="shared" si="324"/>
        <v>0</v>
      </c>
      <c r="CP80" s="226">
        <f t="shared" si="324"/>
        <v>0</v>
      </c>
      <c r="CQ80" s="226">
        <f t="shared" si="324"/>
        <v>0</v>
      </c>
      <c r="CR80" s="226">
        <f t="shared" si="324"/>
        <v>0</v>
      </c>
      <c r="CS80" s="226">
        <f t="shared" si="324"/>
        <v>0</v>
      </c>
      <c r="CT80" s="226">
        <f t="shared" si="324"/>
        <v>0</v>
      </c>
      <c r="CU80" s="226">
        <f t="shared" si="28"/>
        <v>0</v>
      </c>
      <c r="CV80" s="226">
        <f t="shared" ref="CV80:DF80" si="325">1-(1-$K28)^(CV$59/12)-(1-(1-$K28)^(CU$59/12))</f>
        <v>0</v>
      </c>
      <c r="CW80" s="226">
        <f t="shared" si="325"/>
        <v>0</v>
      </c>
      <c r="CX80" s="226">
        <f t="shared" si="325"/>
        <v>0</v>
      </c>
      <c r="CY80" s="226">
        <f t="shared" si="325"/>
        <v>0</v>
      </c>
      <c r="CZ80" s="226">
        <f t="shared" si="325"/>
        <v>0</v>
      </c>
      <c r="DA80" s="226">
        <f t="shared" si="325"/>
        <v>0</v>
      </c>
      <c r="DB80" s="226">
        <f t="shared" si="325"/>
        <v>0</v>
      </c>
      <c r="DC80" s="226">
        <f t="shared" si="325"/>
        <v>0</v>
      </c>
      <c r="DD80" s="226">
        <f t="shared" si="325"/>
        <v>0</v>
      </c>
      <c r="DE80" s="226">
        <f t="shared" si="325"/>
        <v>0</v>
      </c>
      <c r="DF80" s="226">
        <f t="shared" si="325"/>
        <v>0</v>
      </c>
      <c r="DG80" s="226">
        <f t="shared" si="30"/>
        <v>0</v>
      </c>
      <c r="DH80" s="226">
        <f t="shared" ref="DH80:DR80" si="326">1-(1-$L28)^(DH$59/12)-(1-(1-$L28)^(DG$59/12))</f>
        <v>0</v>
      </c>
      <c r="DI80" s="226">
        <f t="shared" si="326"/>
        <v>0</v>
      </c>
      <c r="DJ80" s="226">
        <f t="shared" si="326"/>
        <v>0</v>
      </c>
      <c r="DK80" s="226">
        <f t="shared" si="326"/>
        <v>0</v>
      </c>
      <c r="DL80" s="226">
        <f t="shared" si="326"/>
        <v>0</v>
      </c>
      <c r="DM80" s="226">
        <f t="shared" si="326"/>
        <v>0</v>
      </c>
      <c r="DN80" s="226">
        <f t="shared" si="326"/>
        <v>0</v>
      </c>
      <c r="DO80" s="226">
        <f t="shared" si="326"/>
        <v>0</v>
      </c>
      <c r="DP80" s="226">
        <f t="shared" si="326"/>
        <v>0</v>
      </c>
      <c r="DQ80" s="226">
        <f t="shared" si="326"/>
        <v>0</v>
      </c>
      <c r="DR80" s="226">
        <f t="shared" si="326"/>
        <v>0</v>
      </c>
      <c r="DS80" s="253">
        <f t="shared" si="32"/>
        <v>0</v>
      </c>
      <c r="DT80" s="253">
        <f t="shared" si="33"/>
        <v>0</v>
      </c>
      <c r="DU80" s="253">
        <f t="shared" ref="DU80:ED80" si="327">1-(1-$M28)^(DU$59/12)-(1-(1-$M28)^(DT$59/12))</f>
        <v>0</v>
      </c>
      <c r="DV80" s="253">
        <f t="shared" si="327"/>
        <v>0</v>
      </c>
      <c r="DW80" s="253">
        <f t="shared" si="327"/>
        <v>0</v>
      </c>
      <c r="DX80" s="253">
        <f t="shared" si="327"/>
        <v>0</v>
      </c>
      <c r="DY80" s="253">
        <f t="shared" si="327"/>
        <v>0</v>
      </c>
      <c r="DZ80" s="253">
        <f t="shared" si="327"/>
        <v>0</v>
      </c>
      <c r="EA80" s="253">
        <f t="shared" si="327"/>
        <v>0</v>
      </c>
      <c r="EB80" s="253">
        <f t="shared" si="327"/>
        <v>0</v>
      </c>
      <c r="EC80" s="253">
        <f t="shared" si="327"/>
        <v>0</v>
      </c>
      <c r="ED80" s="253">
        <f t="shared" si="327"/>
        <v>0</v>
      </c>
      <c r="EE80" s="253">
        <f t="shared" si="35"/>
        <v>0</v>
      </c>
      <c r="EF80" s="253">
        <f t="shared" si="36"/>
        <v>0</v>
      </c>
      <c r="EG80" s="253">
        <f t="shared" ref="EG80:EP80" si="328">1-(1-$N28)^(EG$59/12)-(1-(1-$N28)^(EF$59/12))</f>
        <v>0</v>
      </c>
      <c r="EH80" s="253">
        <f t="shared" si="328"/>
        <v>0</v>
      </c>
      <c r="EI80" s="253">
        <f t="shared" si="328"/>
        <v>0</v>
      </c>
      <c r="EJ80" s="253">
        <f t="shared" si="328"/>
        <v>0</v>
      </c>
      <c r="EK80" s="253">
        <f t="shared" si="328"/>
        <v>0</v>
      </c>
      <c r="EL80" s="253">
        <f t="shared" si="328"/>
        <v>0</v>
      </c>
      <c r="EM80" s="253">
        <f t="shared" si="328"/>
        <v>0</v>
      </c>
      <c r="EN80" s="253">
        <f t="shared" si="328"/>
        <v>0</v>
      </c>
      <c r="EO80" s="253">
        <f t="shared" si="328"/>
        <v>0</v>
      </c>
      <c r="EP80" s="253">
        <f t="shared" si="328"/>
        <v>0</v>
      </c>
      <c r="EQ80" s="253">
        <f t="shared" si="38"/>
        <v>0</v>
      </c>
      <c r="ER80" s="253">
        <f t="shared" si="39"/>
        <v>0</v>
      </c>
      <c r="ES80" s="253">
        <f t="shared" ref="ES80:FB80" si="329">1-(1-$O28)^(ES$59/12)-(1-(1-$O28)^(ER$59/12))</f>
        <v>0</v>
      </c>
      <c r="ET80" s="253">
        <f t="shared" si="329"/>
        <v>0</v>
      </c>
      <c r="EU80" s="253">
        <f t="shared" si="329"/>
        <v>0</v>
      </c>
      <c r="EV80" s="253">
        <f t="shared" si="329"/>
        <v>0</v>
      </c>
      <c r="EW80" s="253">
        <f t="shared" si="329"/>
        <v>0</v>
      </c>
      <c r="EX80" s="253">
        <f t="shared" si="329"/>
        <v>0</v>
      </c>
      <c r="EY80" s="253">
        <f t="shared" si="329"/>
        <v>0</v>
      </c>
      <c r="EZ80" s="253">
        <f t="shared" si="329"/>
        <v>0</v>
      </c>
      <c r="FA80" s="253">
        <f t="shared" si="329"/>
        <v>0</v>
      </c>
      <c r="FB80" s="253">
        <f t="shared" si="329"/>
        <v>0</v>
      </c>
      <c r="FC80" s="253">
        <f t="shared" si="41"/>
        <v>0</v>
      </c>
      <c r="FD80" s="253">
        <f t="shared" si="42"/>
        <v>0</v>
      </c>
      <c r="FE80" s="253">
        <f t="shared" ref="FE80:FN80" si="330">1-(1-$P28)^(FE$59/12)-(1-(1-$P28)^(FD$59/12))</f>
        <v>0</v>
      </c>
      <c r="FF80" s="253">
        <f t="shared" si="330"/>
        <v>0</v>
      </c>
      <c r="FG80" s="253">
        <f t="shared" si="330"/>
        <v>0</v>
      </c>
      <c r="FH80" s="253">
        <f t="shared" si="330"/>
        <v>0</v>
      </c>
      <c r="FI80" s="253">
        <f t="shared" si="330"/>
        <v>0</v>
      </c>
      <c r="FJ80" s="253">
        <f t="shared" si="330"/>
        <v>0</v>
      </c>
      <c r="FK80" s="253">
        <f t="shared" si="330"/>
        <v>0</v>
      </c>
      <c r="FL80" s="253">
        <f t="shared" si="330"/>
        <v>0</v>
      </c>
      <c r="FM80" s="253">
        <f t="shared" si="330"/>
        <v>0</v>
      </c>
      <c r="FN80" s="253">
        <f t="shared" si="330"/>
        <v>0</v>
      </c>
      <c r="FO80" s="253">
        <f t="shared" si="44"/>
        <v>0</v>
      </c>
      <c r="FP80" s="253">
        <f t="shared" si="45"/>
        <v>0</v>
      </c>
      <c r="FQ80" s="253">
        <f t="shared" ref="FQ80:FZ80" si="331">1-(1-$Q28)^(FQ$59/12)-(1-(1-$Q28)^(FP$59/12))</f>
        <v>0</v>
      </c>
      <c r="FR80" s="253">
        <f t="shared" si="331"/>
        <v>0</v>
      </c>
      <c r="FS80" s="253">
        <f t="shared" si="331"/>
        <v>0</v>
      </c>
      <c r="FT80" s="253">
        <f t="shared" si="331"/>
        <v>0</v>
      </c>
      <c r="FU80" s="253">
        <f t="shared" si="331"/>
        <v>0</v>
      </c>
      <c r="FV80" s="253">
        <f t="shared" si="331"/>
        <v>0</v>
      </c>
      <c r="FW80" s="253">
        <f t="shared" si="331"/>
        <v>0</v>
      </c>
      <c r="FX80" s="253">
        <f t="shared" si="331"/>
        <v>0</v>
      </c>
      <c r="FY80" s="253">
        <f t="shared" si="331"/>
        <v>0</v>
      </c>
      <c r="FZ80" s="253">
        <f t="shared" si="331"/>
        <v>0</v>
      </c>
    </row>
    <row r="81" spans="2:182" outlineLevel="1" x14ac:dyDescent="0.2">
      <c r="B81" s="245" t="s">
        <v>547</v>
      </c>
      <c r="C81" s="252">
        <f t="shared" ref="C81:C90" si="332">1-(1-$C29)^(C$60/12)</f>
        <v>2.1513757127609612E-2</v>
      </c>
      <c r="D81" s="252">
        <f t="shared" ref="D81:D90" si="333">1-(1-$C29)^(D$60/12)-(1-(1-$C29)^(C$60/12))</f>
        <v>2.1050915381863766E-2</v>
      </c>
      <c r="E81" s="252">
        <f t="shared" ref="E81:E90" si="334">1-(1-$C29)^(E$60/12)-(1-(1-$C29)^(D$60/12))</f>
        <v>2.0598031101024539E-2</v>
      </c>
      <c r="F81" s="252">
        <f t="shared" ref="F81:F90" si="335">1-(1-$C29)^(F$60/12)-(1-(1-$C29)^(E$60/12))</f>
        <v>2.0154890062610065E-2</v>
      </c>
      <c r="G81" s="252">
        <f t="shared" ref="G81:G90" si="336">1-(1-$C29)^(G$60/12)-(1-(1-$C29)^(F$60/12))</f>
        <v>1.9721282652869543E-2</v>
      </c>
      <c r="H81" s="252">
        <f t="shared" ref="H81:H90" si="337">1-(1-$C29)^(H$60/12)-(1-(1-$C29)^(G$60/12))</f>
        <v>1.929700376763066E-2</v>
      </c>
      <c r="I81" s="252">
        <f t="shared" ref="I81:I90" si="338">1-(1-$C29)^(I$60/12)-(1-(1-$C29)^(H$60/12))</f>
        <v>1.8881852715283309E-2</v>
      </c>
      <c r="J81" s="252">
        <f t="shared" ref="J81:J90" si="339">1-(1-$C29)^(J$60/12)-(1-(1-$C29)^(I$60/12))</f>
        <v>1.8475633121847412E-2</v>
      </c>
      <c r="K81" s="252">
        <f t="shared" ref="K81:K90" si="340">1-(1-$C29)^(K$60/12)-(1-(1-$C29)^(J$60/12))</f>
        <v>1.8078152838085226E-2</v>
      </c>
      <c r="L81" s="252">
        <f t="shared" ref="L81:L90" si="341">1-(1-$C29)^(L$60/12)-(1-(1-$C29)^(K$60/12))</f>
        <v>1.7689223848610824E-2</v>
      </c>
      <c r="M81" s="252">
        <f t="shared" ref="M81:M90" si="342">1-(1-$C29)^(M$60/12)-(1-(1-$C29)^(L$60/12))</f>
        <v>1.7308662182955792E-2</v>
      </c>
      <c r="N81" s="252">
        <f t="shared" ref="N81:N90" si="343">1-(1-$C29)^(N$60/12)-(1-(1-$C29)^(M$60/12))</f>
        <v>1.6936287828547947E-2</v>
      </c>
      <c r="O81" s="252">
        <f t="shared" ref="O81:O90" si="344">1-(1-$D29)^(O$59/12)</f>
        <v>1.1851402366268804E-2</v>
      </c>
      <c r="P81" s="226">
        <f t="shared" ref="P81:P90" si="345">1-(1-$D29)^(P$59/12)-(1-(1-$D29)^(O$59/12))</f>
        <v>1.1710946628221586E-2</v>
      </c>
      <c r="Q81" s="226">
        <f t="shared" ref="Q81:Q90" si="346">1-(1-$D29)^(Q$59/12)-(1-(1-$D29)^(P$59/12))</f>
        <v>1.1572155487640678E-2</v>
      </c>
      <c r="R81" s="226">
        <f t="shared" ref="R81:R90" si="347">1-(1-$D29)^(R$59/12)-(1-(1-$D29)^(Q$59/12))</f>
        <v>1.1435009216711589E-2</v>
      </c>
      <c r="S81" s="226">
        <f t="shared" ref="S81:S90" si="348">1-(1-$D29)^(S$59/12)-(1-(1-$D29)^(R$59/12))</f>
        <v>1.1299488321422357E-2</v>
      </c>
      <c r="T81" s="226">
        <f t="shared" ref="T81:T90" si="349">1-(1-$D29)^(T$59/12)-(1-(1-$D29)^(S$59/12))</f>
        <v>1.1165573538792217E-2</v>
      </c>
      <c r="U81" s="226">
        <f t="shared" ref="U81:U90" si="350">1-(1-$D29)^(U$59/12)-(1-(1-$D29)^(T$59/12))</f>
        <v>1.1033245834133898E-2</v>
      </c>
      <c r="V81" s="226">
        <f t="shared" ref="V81:V90" si="351">1-(1-$D29)^(V$59/12)-(1-(1-$D29)^(U$59/12))</f>
        <v>1.0902486398347566E-2</v>
      </c>
      <c r="W81" s="226">
        <f t="shared" ref="W81:W90" si="352">1-(1-$D29)^(W$59/12)-(1-(1-$D29)^(V$59/12))</f>
        <v>1.0773276645247964E-2</v>
      </c>
      <c r="X81" s="226">
        <f t="shared" ref="X81:X90" si="353">1-(1-$D29)^(X$59/12)-(1-(1-$D29)^(W$59/12))</f>
        <v>1.0645598208921969E-2</v>
      </c>
      <c r="Y81" s="226">
        <f t="shared" ref="Y81:Y90" si="354">1-(1-$D29)^(Y$59/12)-(1-(1-$D29)^(X$59/12))</f>
        <v>1.0519432941118456E-2</v>
      </c>
      <c r="Z81" s="226">
        <f t="shared" ref="Z81:Z90" si="355">1-(1-$D29)^(Z$59/12)-(1-(1-$D29)^(Y$59/12))</f>
        <v>1.0394762908668254E-2</v>
      </c>
      <c r="AA81" s="226">
        <f t="shared" ref="AA81:AA90" si="356">1-(1-$E29)^(AA$59/12)</f>
        <v>2.8727777340438188E-3</v>
      </c>
      <c r="AB81" s="226">
        <f t="shared" ref="AB81:AB90" si="357">1-(1-$E29)^(AB$59/12)-(1-(1-$E29)^(AA$59/12))</f>
        <v>2.8645248821346225E-3</v>
      </c>
      <c r="AC81" s="226">
        <f t="shared" ref="AC81:AC90" si="358">1-(1-$E29)^(AC$59/12)-(1-(1-$E29)^(AB$59/12))</f>
        <v>2.8562957388345023E-3</v>
      </c>
      <c r="AD81" s="226">
        <f t="shared" ref="AD81:AD90" si="359">1-(1-$E29)^(AD$59/12)-(1-(1-$E29)^(AC$59/12))</f>
        <v>2.848090236034273E-3</v>
      </c>
      <c r="AE81" s="226">
        <f t="shared" ref="AE81:AE90" si="360">1-(1-$E29)^(AE$59/12)-(1-(1-$E29)^(AD$59/12))</f>
        <v>2.839908305819594E-3</v>
      </c>
      <c r="AF81" s="226">
        <f t="shared" ref="AF81:AF90" si="361">1-(1-$E29)^(AF$59/12)-(1-(1-$E29)^(AE$59/12))</f>
        <v>2.8317498804718566E-3</v>
      </c>
      <c r="AG81" s="226">
        <f t="shared" ref="AG81:AG90" si="362">1-(1-$E29)^(AG$59/12)-(1-(1-$E29)^(AF$59/12))</f>
        <v>2.8236148924669635E-3</v>
      </c>
      <c r="AH81" s="226">
        <f t="shared" ref="AH81:AH90" si="363">1-(1-$E29)^(AH$59/12)-(1-(1-$E29)^(AG$59/12))</f>
        <v>2.8155032744743291E-3</v>
      </c>
      <c r="AI81" s="226">
        <f t="shared" ref="AI81:AI90" si="364">1-(1-$E29)^(AI$59/12)-(1-(1-$E29)^(AH$59/12))</f>
        <v>2.8074149593572129E-3</v>
      </c>
      <c r="AJ81" s="226">
        <f t="shared" ref="AJ81:AJ90" si="365">1-(1-$E29)^(AJ$59/12)-(1-(1-$E29)^(AI$59/12))</f>
        <v>2.7993498801718308E-3</v>
      </c>
      <c r="AK81" s="226">
        <f t="shared" ref="AK81:AK90" si="366">1-(1-$E29)^(AK$59/12)-(1-(1-$E29)^(AJ$59/12))</f>
        <v>2.7913079701662458E-3</v>
      </c>
      <c r="AL81" s="226">
        <f t="shared" ref="AL81:AL90" si="367">1-(1-$E29)^(AL$59/12)-(1-(1-$E29)^(AK$59/12))</f>
        <v>2.7832891627806999E-3</v>
      </c>
      <c r="AM81" s="226">
        <f t="shared" ref="AM81:AM90" si="368">1-(1-$F29)^(AM$59/12)</f>
        <v>5.6992144522194366E-4</v>
      </c>
      <c r="AN81" s="226">
        <f t="shared" ref="AN81:AN90" si="369">1-(1-$F29)^(AN$59/12)-(1-(1-$F29)^(AM$59/12))</f>
        <v>5.69596634768188E-4</v>
      </c>
      <c r="AO81" s="226">
        <f t="shared" ref="AO81:AO90" si="370">1-(1-$F29)^(AO$59/12)-(1-(1-$F29)^(AN$59/12))</f>
        <v>5.6927200943091005E-4</v>
      </c>
      <c r="AP81" s="226">
        <f t="shared" ref="AP81:AP90" si="371">1-(1-$F29)^(AP$59/12)-(1-(1-$F29)^(AO$59/12))</f>
        <v>5.689475691045276E-4</v>
      </c>
      <c r="AQ81" s="226">
        <f t="shared" ref="AQ81:AQ90" si="372">1-(1-$F29)^(AQ$59/12)-(1-(1-$F29)^(AP$59/12))</f>
        <v>5.6862331368368046E-4</v>
      </c>
      <c r="AR81" s="226">
        <f t="shared" ref="AR81:AR90" si="373">1-(1-$F29)^(AR$59/12)-(1-(1-$F29)^(AQ$59/12))</f>
        <v>5.682992430630085E-4</v>
      </c>
      <c r="AS81" s="226">
        <f t="shared" ref="AS81:AS90" si="374">1-(1-$F29)^(AS$59/12)-(1-(1-$F29)^(AR$59/12))</f>
        <v>5.6797535713715153E-4</v>
      </c>
      <c r="AT81" s="226">
        <f t="shared" ref="AT81:AT90" si="375">1-(1-$F29)^(AT$59/12)-(1-(1-$F29)^(AS$59/12))</f>
        <v>5.6765165580063837E-4</v>
      </c>
      <c r="AU81" s="226">
        <f t="shared" ref="AU81:AU90" si="376">1-(1-$F29)^(AU$59/12)-(1-(1-$F29)^(AT$59/12))</f>
        <v>5.6732813894866396E-4</v>
      </c>
      <c r="AV81" s="226">
        <f t="shared" ref="AV81:AV90" si="377">1-(1-$F29)^(AV$59/12)-(1-(1-$F29)^(AU$59/12))</f>
        <v>5.6700480647575713E-4</v>
      </c>
      <c r="AW81" s="226">
        <f t="shared" ref="AW81:AW90" si="378">1-(1-$F29)^(AW$59/12)-(1-(1-$F29)^(AV$59/12))</f>
        <v>5.6668165827700179E-4</v>
      </c>
      <c r="AX81" s="226">
        <f t="shared" ref="AX81:AX90" si="379">1-(1-$F29)^(AX$59/12)-(1-(1-$F29)^(AW$59/12))</f>
        <v>5.6635869424737084E-4</v>
      </c>
      <c r="AY81" s="226">
        <f t="shared" ref="AY81:AY90" si="380">1-(1-$G29)^(AY$59/12)</f>
        <v>9.9824242596135981E-5</v>
      </c>
      <c r="AZ81" s="226">
        <f t="shared" ref="AZ81:AZ90" si="381">1-(1-$G29)^(AZ$59/12)-(1-(1-$G29)^(AY$59/12))</f>
        <v>9.9814277716769872E-5</v>
      </c>
      <c r="BA81" s="226">
        <f t="shared" ref="BA81:BA90" si="382">1-(1-$G29)^(BA$59/12)-(1-(1-$G29)^(AZ$59/12))</f>
        <v>9.9804313832052571E-5</v>
      </c>
      <c r="BB81" s="226">
        <f t="shared" ref="BB81:BB90" si="383">1-(1-$G29)^(BB$59/12)-(1-(1-$G29)^(BA$59/12))</f>
        <v>9.97943509420951E-5</v>
      </c>
      <c r="BC81" s="226">
        <f t="shared" ref="BC81:BC90" si="384">1-(1-$G29)^(BC$59/12)-(1-(1-$G29)^(BB$59/12))</f>
        <v>9.9784389046564392E-5</v>
      </c>
      <c r="BD81" s="226">
        <f t="shared" ref="BD81:BD90" si="385">1-(1-$G29)^(BD$59/12)-(1-(1-$G29)^(BC$59/12))</f>
        <v>9.9774428145460448E-5</v>
      </c>
      <c r="BE81" s="226">
        <f t="shared" ref="BE81:BE90" si="386">1-(1-$G29)^(BE$59/12)-(1-(1-$G29)^(BD$59/12))</f>
        <v>9.9764468238783266E-5</v>
      </c>
      <c r="BF81" s="226">
        <f t="shared" ref="BF81:BF90" si="387">1-(1-$G29)^(BF$59/12)-(1-(1-$G29)^(BE$59/12))</f>
        <v>9.9754509326199781E-5</v>
      </c>
      <c r="BG81" s="226">
        <f t="shared" ref="BG81:BG90" si="388">1-(1-$G29)^(BG$59/12)-(1-(1-$G29)^(BF$59/12))</f>
        <v>9.9744551408043058E-5</v>
      </c>
      <c r="BH81" s="226">
        <f t="shared" ref="BH81:BH90" si="389">1-(1-$G29)^(BH$59/12)-(1-(1-$G29)^(BG$59/12))</f>
        <v>9.9734594483646966E-5</v>
      </c>
      <c r="BI81" s="226">
        <f t="shared" ref="BI81:BI90" si="390">1-(1-$G29)^(BI$59/12)-(1-(1-$G29)^(BH$59/12))</f>
        <v>9.9724638553233547E-5</v>
      </c>
      <c r="BJ81" s="226">
        <f t="shared" ref="BJ81:BJ90" si="391">1-(1-$G29)^(BJ$59/12)-(1-(1-$G29)^(BI$59/12))</f>
        <v>9.9714683616802802E-5</v>
      </c>
      <c r="BK81" s="226">
        <f t="shared" ref="BK81:BK90" si="392">1-(1-$H29)^(BK$59/12)</f>
        <v>1.6578729281180316E-5</v>
      </c>
      <c r="BL81" s="226">
        <f t="shared" ref="BL81:BL90" si="393">1-(1-$H29)^(BL$59/12)-(1-(1-$H29)^(BK$59/12))</f>
        <v>1.6578454426929845E-5</v>
      </c>
      <c r="BM81" s="226">
        <f t="shared" ref="BM81:BM90" si="394">1-(1-$H29)^(BM$59/12)-(1-(1-$H29)^(BL$59/12))</f>
        <v>1.6578179577231289E-5</v>
      </c>
      <c r="BN81" s="226">
        <f t="shared" ref="BN81:BN90" si="395">1-(1-$H29)^(BN$59/12)-(1-(1-$H29)^(BM$59/12))</f>
        <v>1.6577904732084647E-5</v>
      </c>
      <c r="BO81" s="226">
        <f t="shared" ref="BO81:BO90" si="396">1-(1-$H29)^(BO$59/12)-(1-(1-$H29)^(BN$59/12))</f>
        <v>1.657762989148992E-5</v>
      </c>
      <c r="BP81" s="226">
        <f t="shared" ref="BP81:BP90" si="397">1-(1-$H29)^(BP$59/12)-(1-(1-$H29)^(BO$59/12))</f>
        <v>1.6577355055558129E-5</v>
      </c>
      <c r="BQ81" s="226">
        <f t="shared" ref="BQ81:BQ90" si="398">1-(1-$H29)^(BQ$59/12)-(1-(1-$H29)^(BP$59/12))</f>
        <v>1.6577080223956209E-5</v>
      </c>
      <c r="BR81" s="226">
        <f t="shared" ref="BR81:BR90" si="399">1-(1-$H29)^(BR$59/12)-(1-(1-$H29)^(BQ$59/12))</f>
        <v>1.6576805397017225E-5</v>
      </c>
      <c r="BS81" s="226">
        <f t="shared" ref="BS81:BS90" si="400">1-(1-$H29)^(BS$59/12)-(1-(1-$H29)^(BR$59/12))</f>
        <v>1.6576530574630155E-5</v>
      </c>
      <c r="BT81" s="226">
        <f t="shared" ref="BT81:BT90" si="401">1-(1-$H29)^(BT$59/12)-(1-(1-$H29)^(BS$59/12))</f>
        <v>1.6576255756906022E-5</v>
      </c>
      <c r="BU81" s="226">
        <f t="shared" ref="BU81:BU90" si="402">1-(1-$H29)^(BU$59/12)-(1-(1-$H29)^(BT$59/12))</f>
        <v>1.6575980943622781E-5</v>
      </c>
      <c r="BV81" s="226">
        <f t="shared" ref="BV81:BV90" si="403">1-(1-$H29)^(BV$59/12)-(1-(1-$H29)^(BU$59/12))</f>
        <v>1.6575706134891455E-5</v>
      </c>
      <c r="BW81" s="226">
        <f t="shared" ref="BW81:BW90" si="404">1-(1-$I29)^(BW$59/12)</f>
        <v>2.4792182479194125E-6</v>
      </c>
      <c r="BX81" s="226">
        <f t="shared" ref="BX81:BX90" si="405">1-(1-$I29)^(BX$59/12)-(1-(1-$I29)^(BW$59/12))</f>
        <v>2.4792121015027035E-6</v>
      </c>
      <c r="BY81" s="226">
        <f t="shared" ref="BY81:BY90" si="406">1-(1-$I29)^(BY$59/12)-(1-(1-$I29)^(BX$59/12))</f>
        <v>2.47920595486395E-6</v>
      </c>
      <c r="BZ81" s="226">
        <f t="shared" ref="BZ81:BZ90" si="407">1-(1-$I29)^(BZ$59/12)-(1-(1-$I29)^(BY$59/12))</f>
        <v>2.4791998084472411E-6</v>
      </c>
      <c r="CA81" s="226">
        <f t="shared" ref="CA81:CA90" si="408">1-(1-$I29)^(CA$59/12)-(1-(1-$I29)^(BZ$59/12))</f>
        <v>2.4791936619195099E-6</v>
      </c>
      <c r="CB81" s="226">
        <f t="shared" ref="CB81:CB90" si="409">1-(1-$I29)^(CB$59/12)-(1-(1-$I29)^(CA$59/12))</f>
        <v>2.4791875155028009E-6</v>
      </c>
      <c r="CC81" s="226">
        <f t="shared" ref="CC81:CC90" si="410">1-(1-$I29)^(CC$59/12)-(1-(1-$I29)^(CB$59/12))</f>
        <v>2.4791813689750697E-6</v>
      </c>
      <c r="CD81" s="226">
        <f t="shared" ref="CD81:CD90" si="411">1-(1-$I29)^(CD$59/12)-(1-(1-$I29)^(CC$59/12))</f>
        <v>2.4791752226693831E-6</v>
      </c>
      <c r="CE81" s="226">
        <f t="shared" ref="CE81:CE90" si="412">1-(1-$I29)^(CE$59/12)-(1-(1-$I29)^(CD$59/12))</f>
        <v>2.4791690761416518E-6</v>
      </c>
      <c r="CF81" s="226">
        <f t="shared" ref="CF81:CF90" si="413">1-(1-$I29)^(CF$59/12)-(1-(1-$I29)^(CE$59/12))</f>
        <v>2.4791629298359652E-6</v>
      </c>
      <c r="CG81" s="226">
        <f t="shared" ref="CG81:CG90" si="414">1-(1-$I29)^(CG$59/12)-(1-(1-$I29)^(CF$59/12))</f>
        <v>2.4791567834192563E-6</v>
      </c>
      <c r="CH81" s="226">
        <f t="shared" ref="CH81:CH90" si="415">1-(1-$I29)^(CH$59/12)-(1-(1-$I29)^(CG$59/12))</f>
        <v>2.4791506370025473E-6</v>
      </c>
      <c r="CI81" s="226">
        <f t="shared" ref="CI81:CI90" si="416">1-(1-$J29)^(CI$59/12)</f>
        <v>3.6949685089382456E-7</v>
      </c>
      <c r="CJ81" s="226">
        <f t="shared" ref="CJ81:CJ90" si="417">1-(1-$J29)^(CJ$59/12)-(1-(1-$J29)^(CI$59/12))</f>
        <v>3.6949671433639253E-7</v>
      </c>
      <c r="CK81" s="226">
        <f t="shared" ref="CK81:CK90" si="418">1-(1-$J29)^(CK$59/12)-(1-(1-$J29)^(CJ$59/12))</f>
        <v>3.694965777789605E-7</v>
      </c>
      <c r="CL81" s="226">
        <f t="shared" ref="CL81:CL90" si="419">1-(1-$J29)^(CL$59/12)-(1-(1-$J29)^(CK$59/12))</f>
        <v>3.6949644133255077E-7</v>
      </c>
      <c r="CM81" s="226">
        <f t="shared" ref="CM81:CM90" si="420">1-(1-$J29)^(CM$59/12)-(1-(1-$J29)^(CL$59/12))</f>
        <v>3.6949630477511874E-7</v>
      </c>
      <c r="CN81" s="226">
        <f t="shared" ref="CN81:CN90" si="421">1-(1-$J29)^(CN$59/12)-(1-(1-$J29)^(CM$59/12))</f>
        <v>3.6949616821768672E-7</v>
      </c>
      <c r="CO81" s="226">
        <f t="shared" ref="CO81:CO90" si="422">1-(1-$J29)^(CO$59/12)-(1-(1-$J29)^(CN$59/12))</f>
        <v>3.6949603177127699E-7</v>
      </c>
      <c r="CP81" s="226">
        <f t="shared" ref="CP81:CP90" si="423">1-(1-$J29)^(CP$59/12)-(1-(1-$J29)^(CO$59/12))</f>
        <v>3.6949589510282266E-7</v>
      </c>
      <c r="CQ81" s="226">
        <f t="shared" ref="CQ81:CQ90" si="424">1-(1-$J29)^(CQ$59/12)-(1-(1-$J29)^(CP$59/12))</f>
        <v>3.6949575865641293E-7</v>
      </c>
      <c r="CR81" s="226">
        <f t="shared" ref="CR81:CR90" si="425">1-(1-$J29)^(CR$59/12)-(1-(1-$J29)^(CQ$59/12))</f>
        <v>3.6949562221000321E-7</v>
      </c>
      <c r="CS81" s="226">
        <f t="shared" ref="CS81:CS90" si="426">1-(1-$J29)^(CS$59/12)-(1-(1-$J29)^(CR$59/12))</f>
        <v>3.6949548554154887E-7</v>
      </c>
      <c r="CT81" s="226">
        <f t="shared" ref="CT81:CT90" si="427">1-(1-$J29)^(CT$59/12)-(1-(1-$J29)^(CS$59/12))</f>
        <v>3.6949534909513915E-7</v>
      </c>
      <c r="CU81" s="226">
        <f t="shared" ref="CU81:CU90" si="428">1-(1-$K29)^(CU$59/12)</f>
        <v>5.3618152029422106E-8</v>
      </c>
      <c r="CV81" s="226">
        <f t="shared" ref="CV81:CV90" si="429">1-(1-$K29)^(CV$59/12)-(1-(1-$K29)^(CU$59/12))</f>
        <v>5.3618149142842242E-8</v>
      </c>
      <c r="CW81" s="226">
        <f t="shared" ref="CW81:CW90" si="430">1-(1-$K29)^(CW$59/12)-(1-(1-$K29)^(CV$59/12))</f>
        <v>5.361814636728468E-8</v>
      </c>
      <c r="CX81" s="226">
        <f t="shared" ref="CX81:CX90" si="431">1-(1-$K29)^(CX$59/12)-(1-(1-$K29)^(CW$59/12))</f>
        <v>5.3618143369682514E-8</v>
      </c>
      <c r="CY81" s="226">
        <f t="shared" ref="CY81:CY90" si="432">1-(1-$K29)^(CY$59/12)-(1-(1-$K29)^(CX$59/12))</f>
        <v>5.3618140594124952E-8</v>
      </c>
      <c r="CZ81" s="226">
        <f t="shared" ref="CZ81:CZ90" si="433">1-(1-$K29)^(CZ$59/12)-(1-(1-$K29)^(CY$59/12))</f>
        <v>5.3618137707545088E-8</v>
      </c>
      <c r="DA81" s="226">
        <f t="shared" ref="DA81:DA90" si="434">1-(1-$K29)^(DA$59/12)-(1-(1-$K29)^(CZ$59/12))</f>
        <v>5.3618134709942922E-8</v>
      </c>
      <c r="DB81" s="226">
        <f t="shared" ref="DB81:DB90" si="435">1-(1-$K29)^(DB$59/12)-(1-(1-$K29)^(DA$59/12))</f>
        <v>5.361813193438536E-8</v>
      </c>
      <c r="DC81" s="226">
        <f t="shared" ref="DC81:DC90" si="436">1-(1-$K29)^(DC$59/12)-(1-(1-$K29)^(DB$59/12))</f>
        <v>5.3618129047805496E-8</v>
      </c>
      <c r="DD81" s="226">
        <f t="shared" ref="DD81:DD90" si="437">1-(1-$K29)^(DD$59/12)-(1-(1-$K29)^(DC$59/12))</f>
        <v>5.3618126161225632E-8</v>
      </c>
      <c r="DE81" s="226">
        <f t="shared" ref="DE81:DE90" si="438">1-(1-$K29)^(DE$59/12)-(1-(1-$K29)^(DD$59/12))</f>
        <v>5.3618123385668071E-8</v>
      </c>
      <c r="DF81" s="226">
        <f t="shared" ref="DF81:DF90" si="439">1-(1-$K29)^(DF$59/12)-(1-(1-$K29)^(DE$59/12))</f>
        <v>5.3618120388065904E-8</v>
      </c>
      <c r="DG81" s="226">
        <f t="shared" ref="DG81:DG90" si="440">1-(1-$L29)^(DG$59/12)</f>
        <v>7.0191821244236507E-9</v>
      </c>
      <c r="DH81" s="226">
        <f t="shared" ref="DH81:DH90" si="441">1-(1-$L29)^(DH$59/12)-(1-(1-$L29)^(DG$59/12))</f>
        <v>7.0191821244236507E-9</v>
      </c>
      <c r="DI81" s="226">
        <f t="shared" ref="DI81:DI90" si="442">1-(1-$L29)^(DI$59/12)-(1-(1-$L29)^(DH$59/12))</f>
        <v>7.0191820134013483E-9</v>
      </c>
      <c r="DJ81" s="226">
        <f t="shared" ref="DJ81:DJ90" si="443">1-(1-$L29)^(DJ$59/12)-(1-(1-$L29)^(DI$59/12))</f>
        <v>7.0191820134013483E-9</v>
      </c>
      <c r="DK81" s="226">
        <f t="shared" ref="DK81:DK90" si="444">1-(1-$L29)^(DK$59/12)-(1-(1-$L29)^(DJ$59/12))</f>
        <v>7.0191820134013483E-9</v>
      </c>
      <c r="DL81" s="226">
        <f t="shared" ref="DL81:DL90" si="445">1-(1-$L29)^(DL$59/12)-(1-(1-$L29)^(DK$59/12))</f>
        <v>7.0191817913567434E-9</v>
      </c>
      <c r="DM81" s="226">
        <f t="shared" ref="DM81:DM90" si="446">1-(1-$L29)^(DM$59/12)-(1-(1-$L29)^(DL$59/12))</f>
        <v>7.0191819023790458E-9</v>
      </c>
      <c r="DN81" s="226">
        <f t="shared" ref="DN81:DN90" si="447">1-(1-$L29)^(DN$59/12)-(1-(1-$L29)^(DM$59/12))</f>
        <v>7.0191817913567434E-9</v>
      </c>
      <c r="DO81" s="226">
        <f t="shared" ref="DO81:DO90" si="448">1-(1-$L29)^(DO$59/12)-(1-(1-$L29)^(DN$59/12))</f>
        <v>7.0191817913567434E-9</v>
      </c>
      <c r="DP81" s="226">
        <f t="shared" ref="DP81:DP90" si="449">1-(1-$L29)^(DP$59/12)-(1-(1-$L29)^(DO$59/12))</f>
        <v>7.0191816803344409E-9</v>
      </c>
      <c r="DQ81" s="226">
        <f t="shared" ref="DQ81:DQ90" si="450">1-(1-$L29)^(DQ$59/12)-(1-(1-$L29)^(DP$59/12))</f>
        <v>7.0191816803344409E-9</v>
      </c>
      <c r="DR81" s="226">
        <f t="shared" ref="DR81:DR90" si="451">1-(1-$L29)^(DR$59/12)-(1-(1-$L29)^(DQ$59/12))</f>
        <v>7.0191815693121384E-9</v>
      </c>
      <c r="DS81" s="253">
        <f t="shared" ref="DS81:DS90" si="452">1-(1-$M29)^(DS$59/12)</f>
        <v>9.4886665191751263E-10</v>
      </c>
      <c r="DT81" s="253">
        <f t="shared" ref="DT81:DT90" si="453">1-(1-$M29)^(DT$59/12)-(1-(1-$M29)^(DS$59/12))</f>
        <v>9.4886665191751263E-10</v>
      </c>
      <c r="DU81" s="253">
        <f t="shared" ref="DU81:DU90" si="454">1-(1-$M29)^(DU$59/12)-(1-(1-$M29)^(DT$59/12))</f>
        <v>9.4886665191751263E-10</v>
      </c>
      <c r="DV81" s="253">
        <f t="shared" ref="DV81:DV90" si="455">1-(1-$M29)^(DV$59/12)-(1-(1-$M29)^(DU$59/12))</f>
        <v>9.4886654089521016E-10</v>
      </c>
      <c r="DW81" s="253">
        <f t="shared" ref="DW81:DW90" si="456">1-(1-$M29)^(DW$59/12)-(1-(1-$M29)^(DV$59/12))</f>
        <v>9.4886665191751263E-10</v>
      </c>
      <c r="DX81" s="253">
        <f t="shared" ref="DX81:DX90" si="457">1-(1-$M29)^(DX$59/12)-(1-(1-$M29)^(DW$59/12))</f>
        <v>9.4886665191751263E-10</v>
      </c>
      <c r="DY81" s="253">
        <f t="shared" ref="DY81:DY90" si="458">1-(1-$M29)^(DY$59/12)-(1-(1-$M29)^(DX$59/12))</f>
        <v>9.4886665191751263E-10</v>
      </c>
      <c r="DZ81" s="253">
        <f t="shared" ref="DZ81:DZ90" si="459">1-(1-$M29)^(DZ$59/12)-(1-(1-$M29)^(DY$59/12))</f>
        <v>9.4886665191751263E-10</v>
      </c>
      <c r="EA81" s="253">
        <f t="shared" ref="EA81:EA90" si="460">1-(1-$M29)^(EA$59/12)-(1-(1-$M29)^(DZ$59/12))</f>
        <v>9.4886665191751263E-10</v>
      </c>
      <c r="EB81" s="253">
        <f t="shared" ref="EB81:EB90" si="461">1-(1-$M29)^(EB$59/12)-(1-(1-$M29)^(EA$59/12))</f>
        <v>9.4886654089521016E-10</v>
      </c>
      <c r="EC81" s="253">
        <f t="shared" ref="EC81:EC90" si="462">1-(1-$M29)^(EC$59/12)-(1-(1-$M29)^(EB$59/12))</f>
        <v>9.4886665191751263E-10</v>
      </c>
      <c r="ED81" s="253">
        <f t="shared" ref="ED81:ED90" si="463">1-(1-$M29)^(ED$59/12)-(1-(1-$M29)^(EC$59/12))</f>
        <v>9.4886665191751263E-10</v>
      </c>
      <c r="EE81" s="253">
        <f t="shared" ref="EE81:EE90" si="464">1-(1-$N29)^(EE$59/12)</f>
        <v>1.2593970311058911E-10</v>
      </c>
      <c r="EF81" s="253">
        <f t="shared" ref="EF81:EP81" si="465">1-(1-$N29)^(EF$59/12)-(1-(1-$N29)^(EE$59/12))</f>
        <v>1.2593970311058911E-10</v>
      </c>
      <c r="EG81" s="253">
        <f t="shared" si="465"/>
        <v>1.2593970311058911E-10</v>
      </c>
      <c r="EH81" s="253">
        <f t="shared" si="465"/>
        <v>1.2593959208828664E-10</v>
      </c>
      <c r="EI81" s="253">
        <f t="shared" si="465"/>
        <v>1.2593970311058911E-10</v>
      </c>
      <c r="EJ81" s="253">
        <f t="shared" si="465"/>
        <v>1.2593970311058911E-10</v>
      </c>
      <c r="EK81" s="253">
        <f t="shared" si="465"/>
        <v>1.2593970311058911E-10</v>
      </c>
      <c r="EL81" s="253">
        <f t="shared" si="465"/>
        <v>1.2593970311058911E-10</v>
      </c>
      <c r="EM81" s="253">
        <f t="shared" si="465"/>
        <v>1.2593970311058911E-10</v>
      </c>
      <c r="EN81" s="253">
        <f t="shared" si="465"/>
        <v>1.2593959208828664E-10</v>
      </c>
      <c r="EO81" s="253">
        <f t="shared" si="465"/>
        <v>1.2593970311058911E-10</v>
      </c>
      <c r="EP81" s="253">
        <f t="shared" si="465"/>
        <v>1.2593970311058911E-10</v>
      </c>
      <c r="EQ81" s="253">
        <f t="shared" ref="EQ81:EQ90" si="466">1-(1-$O29)^(EQ$59/12)</f>
        <v>1.6460166563092571E-11</v>
      </c>
      <c r="ER81" s="253">
        <f t="shared" ref="ER81:FB81" si="467">1-(1-$O29)^(ER$59/12)-(1-(1-$O29)^(EQ$59/12))</f>
        <v>1.6460166563092571E-11</v>
      </c>
      <c r="ES81" s="253">
        <f t="shared" si="467"/>
        <v>1.6460166563092571E-11</v>
      </c>
      <c r="ET81" s="253">
        <f t="shared" si="467"/>
        <v>1.6460277585395033E-11</v>
      </c>
      <c r="EU81" s="253">
        <f t="shared" si="467"/>
        <v>1.6460166563092571E-11</v>
      </c>
      <c r="EV81" s="253">
        <f t="shared" si="467"/>
        <v>1.6460166563092571E-11</v>
      </c>
      <c r="EW81" s="253">
        <f t="shared" si="467"/>
        <v>1.6460166563092571E-11</v>
      </c>
      <c r="EX81" s="253">
        <f t="shared" si="467"/>
        <v>1.6460166563092571E-11</v>
      </c>
      <c r="EY81" s="253">
        <f t="shared" si="467"/>
        <v>1.6460277585395033E-11</v>
      </c>
      <c r="EZ81" s="253">
        <f t="shared" si="467"/>
        <v>1.6460166563092571E-11</v>
      </c>
      <c r="FA81" s="253">
        <f t="shared" si="467"/>
        <v>1.6460166563092571E-11</v>
      </c>
      <c r="FB81" s="253">
        <f t="shared" si="467"/>
        <v>1.6460166563092571E-11</v>
      </c>
      <c r="FC81" s="253">
        <f t="shared" ref="FC81:FC90" si="468">1-(1-$P29)^(FC$59/12)</f>
        <v>2.1233015345956119E-12</v>
      </c>
      <c r="FD81" s="253">
        <f t="shared" ref="FD81:FN81" si="469">1-(1-$P29)^(FD$59/12)-(1-(1-$P29)^(FC$59/12))</f>
        <v>2.1233015345956119E-12</v>
      </c>
      <c r="FE81" s="253">
        <f t="shared" si="469"/>
        <v>2.1233015345956119E-12</v>
      </c>
      <c r="FF81" s="253">
        <f t="shared" si="469"/>
        <v>2.1233015345956119E-12</v>
      </c>
      <c r="FG81" s="253">
        <f t="shared" si="469"/>
        <v>2.1233015345956119E-12</v>
      </c>
      <c r="FH81" s="253">
        <f t="shared" si="469"/>
        <v>2.1233015345956119E-12</v>
      </c>
      <c r="FI81" s="253">
        <f t="shared" si="469"/>
        <v>2.1234125568980744E-12</v>
      </c>
      <c r="FJ81" s="253">
        <f t="shared" si="469"/>
        <v>2.1233015345956119E-12</v>
      </c>
      <c r="FK81" s="253">
        <f t="shared" si="469"/>
        <v>2.1233015345956119E-12</v>
      </c>
      <c r="FL81" s="253">
        <f t="shared" si="469"/>
        <v>2.1233015345956119E-12</v>
      </c>
      <c r="FM81" s="253">
        <f t="shared" si="469"/>
        <v>2.1233015345956119E-12</v>
      </c>
      <c r="FN81" s="253">
        <f t="shared" si="469"/>
        <v>2.1233015345956119E-12</v>
      </c>
      <c r="FO81" s="253">
        <f t="shared" ref="FO81:FO90" si="470">1-(1-$Q29)^(FO$59/12)</f>
        <v>2.7078339570607568E-13</v>
      </c>
      <c r="FP81" s="253">
        <f t="shared" ref="FP81:FZ81" si="471">1-(1-$Q29)^(FP$59/12)-(1-(1-$Q29)^(FO$59/12))</f>
        <v>2.708944180085382E-13</v>
      </c>
      <c r="FQ81" s="253">
        <f t="shared" si="471"/>
        <v>2.7078339570607568E-13</v>
      </c>
      <c r="FR81" s="253">
        <f t="shared" si="471"/>
        <v>2.7078339570607568E-13</v>
      </c>
      <c r="FS81" s="253">
        <f t="shared" si="471"/>
        <v>2.708944180085382E-13</v>
      </c>
      <c r="FT81" s="253">
        <f t="shared" si="471"/>
        <v>2.7078339570607568E-13</v>
      </c>
      <c r="FU81" s="253">
        <f t="shared" si="471"/>
        <v>2.7078339570607568E-13</v>
      </c>
      <c r="FV81" s="253">
        <f t="shared" si="471"/>
        <v>2.708944180085382E-13</v>
      </c>
      <c r="FW81" s="253">
        <f t="shared" si="471"/>
        <v>2.7078339570607568E-13</v>
      </c>
      <c r="FX81" s="253">
        <f t="shared" si="471"/>
        <v>2.7078339570607568E-13</v>
      </c>
      <c r="FY81" s="253">
        <f t="shared" si="471"/>
        <v>2.708944180085382E-13</v>
      </c>
      <c r="FZ81" s="253">
        <f t="shared" si="471"/>
        <v>2.7078339570607568E-13</v>
      </c>
    </row>
    <row r="82" spans="2:182" x14ac:dyDescent="0.2">
      <c r="B82" s="245" t="s">
        <v>548</v>
      </c>
      <c r="C82" s="252">
        <f t="shared" si="332"/>
        <v>2.1513757127609612E-2</v>
      </c>
      <c r="D82" s="252">
        <f t="shared" si="333"/>
        <v>2.1050915381863766E-2</v>
      </c>
      <c r="E82" s="252">
        <f t="shared" si="334"/>
        <v>2.0598031101024539E-2</v>
      </c>
      <c r="F82" s="252">
        <f t="shared" si="335"/>
        <v>2.0154890062610065E-2</v>
      </c>
      <c r="G82" s="252">
        <f t="shared" si="336"/>
        <v>1.9721282652869543E-2</v>
      </c>
      <c r="H82" s="252">
        <f t="shared" si="337"/>
        <v>1.929700376763066E-2</v>
      </c>
      <c r="I82" s="252">
        <f t="shared" si="338"/>
        <v>1.8881852715283309E-2</v>
      </c>
      <c r="J82" s="252">
        <f t="shared" si="339"/>
        <v>1.8475633121847412E-2</v>
      </c>
      <c r="K82" s="252">
        <f t="shared" si="340"/>
        <v>1.8078152838085226E-2</v>
      </c>
      <c r="L82" s="252">
        <f t="shared" si="341"/>
        <v>1.7689223848610824E-2</v>
      </c>
      <c r="M82" s="252">
        <f t="shared" si="342"/>
        <v>1.7308662182955792E-2</v>
      </c>
      <c r="N82" s="252">
        <f t="shared" si="343"/>
        <v>1.6936287828547947E-2</v>
      </c>
      <c r="O82" s="252">
        <f t="shared" si="344"/>
        <v>1.1851402366268804E-2</v>
      </c>
      <c r="P82" s="226">
        <f t="shared" si="345"/>
        <v>1.1710946628221586E-2</v>
      </c>
      <c r="Q82" s="226">
        <f t="shared" si="346"/>
        <v>1.1572155487640678E-2</v>
      </c>
      <c r="R82" s="226">
        <f t="shared" si="347"/>
        <v>1.1435009216711589E-2</v>
      </c>
      <c r="S82" s="226">
        <f t="shared" si="348"/>
        <v>1.1299488321422357E-2</v>
      </c>
      <c r="T82" s="226">
        <f t="shared" si="349"/>
        <v>1.1165573538792217E-2</v>
      </c>
      <c r="U82" s="226">
        <f t="shared" si="350"/>
        <v>1.1033245834133898E-2</v>
      </c>
      <c r="V82" s="226">
        <f t="shared" si="351"/>
        <v>1.0902486398347566E-2</v>
      </c>
      <c r="W82" s="226">
        <f t="shared" si="352"/>
        <v>1.0773276645247964E-2</v>
      </c>
      <c r="X82" s="226">
        <f t="shared" si="353"/>
        <v>1.0645598208921969E-2</v>
      </c>
      <c r="Y82" s="226">
        <f t="shared" si="354"/>
        <v>1.0519432941118456E-2</v>
      </c>
      <c r="Z82" s="226">
        <f t="shared" si="355"/>
        <v>1.0394762908668254E-2</v>
      </c>
      <c r="AA82" s="226">
        <f t="shared" si="356"/>
        <v>2.8727777340438188E-3</v>
      </c>
      <c r="AB82" s="226">
        <f t="shared" si="357"/>
        <v>2.8645248821346225E-3</v>
      </c>
      <c r="AC82" s="226">
        <f t="shared" si="358"/>
        <v>2.8562957388345023E-3</v>
      </c>
      <c r="AD82" s="226">
        <f t="shared" si="359"/>
        <v>2.848090236034273E-3</v>
      </c>
      <c r="AE82" s="226">
        <f t="shared" si="360"/>
        <v>2.839908305819594E-3</v>
      </c>
      <c r="AF82" s="226">
        <f t="shared" si="361"/>
        <v>2.8317498804718566E-3</v>
      </c>
      <c r="AG82" s="226">
        <f t="shared" si="362"/>
        <v>2.8236148924669635E-3</v>
      </c>
      <c r="AH82" s="226">
        <f t="shared" si="363"/>
        <v>2.8155032744743291E-3</v>
      </c>
      <c r="AI82" s="226">
        <f t="shared" si="364"/>
        <v>2.8074149593572129E-3</v>
      </c>
      <c r="AJ82" s="226">
        <f t="shared" si="365"/>
        <v>2.7993498801718308E-3</v>
      </c>
      <c r="AK82" s="226">
        <f t="shared" si="366"/>
        <v>2.7913079701662458E-3</v>
      </c>
      <c r="AL82" s="226">
        <f t="shared" si="367"/>
        <v>2.7832891627806999E-3</v>
      </c>
      <c r="AM82" s="226">
        <f t="shared" si="368"/>
        <v>5.6992144522194366E-4</v>
      </c>
      <c r="AN82" s="226">
        <f t="shared" si="369"/>
        <v>5.69596634768188E-4</v>
      </c>
      <c r="AO82" s="226">
        <f t="shared" si="370"/>
        <v>5.6927200943091005E-4</v>
      </c>
      <c r="AP82" s="226">
        <f t="shared" si="371"/>
        <v>5.689475691045276E-4</v>
      </c>
      <c r="AQ82" s="226">
        <f t="shared" si="372"/>
        <v>5.6862331368368046E-4</v>
      </c>
      <c r="AR82" s="226">
        <f t="shared" si="373"/>
        <v>5.682992430630085E-4</v>
      </c>
      <c r="AS82" s="226">
        <f t="shared" si="374"/>
        <v>5.6797535713715153E-4</v>
      </c>
      <c r="AT82" s="226">
        <f t="shared" si="375"/>
        <v>5.6765165580063837E-4</v>
      </c>
      <c r="AU82" s="226">
        <f t="shared" si="376"/>
        <v>5.6732813894866396E-4</v>
      </c>
      <c r="AV82" s="226">
        <f t="shared" si="377"/>
        <v>5.6700480647575713E-4</v>
      </c>
      <c r="AW82" s="226">
        <f t="shared" si="378"/>
        <v>5.6668165827700179E-4</v>
      </c>
      <c r="AX82" s="226">
        <f t="shared" si="379"/>
        <v>5.6635869424737084E-4</v>
      </c>
      <c r="AY82" s="226">
        <f t="shared" si="380"/>
        <v>9.9824242596135981E-5</v>
      </c>
      <c r="AZ82" s="226">
        <f t="shared" si="381"/>
        <v>9.9814277716769872E-5</v>
      </c>
      <c r="BA82" s="226">
        <f t="shared" si="382"/>
        <v>9.9804313832052571E-5</v>
      </c>
      <c r="BB82" s="226">
        <f t="shared" si="383"/>
        <v>9.97943509420951E-5</v>
      </c>
      <c r="BC82" s="226">
        <f t="shared" si="384"/>
        <v>9.9784389046564392E-5</v>
      </c>
      <c r="BD82" s="226">
        <f t="shared" si="385"/>
        <v>9.9774428145460448E-5</v>
      </c>
      <c r="BE82" s="226">
        <f t="shared" si="386"/>
        <v>9.9764468238783266E-5</v>
      </c>
      <c r="BF82" s="226">
        <f t="shared" si="387"/>
        <v>9.9754509326199781E-5</v>
      </c>
      <c r="BG82" s="226">
        <f t="shared" si="388"/>
        <v>9.9744551408043058E-5</v>
      </c>
      <c r="BH82" s="226">
        <f t="shared" si="389"/>
        <v>9.9734594483646966E-5</v>
      </c>
      <c r="BI82" s="226">
        <f t="shared" si="390"/>
        <v>9.9724638553233547E-5</v>
      </c>
      <c r="BJ82" s="226">
        <f t="shared" si="391"/>
        <v>9.9714683616802802E-5</v>
      </c>
      <c r="BK82" s="226">
        <f t="shared" si="392"/>
        <v>1.6578729281180316E-5</v>
      </c>
      <c r="BL82" s="226">
        <f t="shared" si="393"/>
        <v>1.6578454426929845E-5</v>
      </c>
      <c r="BM82" s="226">
        <f t="shared" si="394"/>
        <v>1.6578179577231289E-5</v>
      </c>
      <c r="BN82" s="226">
        <f t="shared" si="395"/>
        <v>1.6577904732084647E-5</v>
      </c>
      <c r="BO82" s="226">
        <f t="shared" si="396"/>
        <v>1.657762989148992E-5</v>
      </c>
      <c r="BP82" s="226">
        <f t="shared" si="397"/>
        <v>1.6577355055558129E-5</v>
      </c>
      <c r="BQ82" s="226">
        <f t="shared" si="398"/>
        <v>1.6577080223956209E-5</v>
      </c>
      <c r="BR82" s="226">
        <f t="shared" si="399"/>
        <v>1.6576805397017225E-5</v>
      </c>
      <c r="BS82" s="226">
        <f t="shared" si="400"/>
        <v>1.6576530574630155E-5</v>
      </c>
      <c r="BT82" s="226">
        <f t="shared" si="401"/>
        <v>1.6576255756906022E-5</v>
      </c>
      <c r="BU82" s="226">
        <f t="shared" si="402"/>
        <v>1.6575980943622781E-5</v>
      </c>
      <c r="BV82" s="226">
        <f t="shared" si="403"/>
        <v>1.6575706134891455E-5</v>
      </c>
      <c r="BW82" s="226">
        <f t="shared" si="404"/>
        <v>2.4792182479194125E-6</v>
      </c>
      <c r="BX82" s="226">
        <f t="shared" si="405"/>
        <v>2.4792121015027035E-6</v>
      </c>
      <c r="BY82" s="226">
        <f t="shared" si="406"/>
        <v>2.47920595486395E-6</v>
      </c>
      <c r="BZ82" s="226">
        <f t="shared" si="407"/>
        <v>2.4791998084472411E-6</v>
      </c>
      <c r="CA82" s="226">
        <f t="shared" si="408"/>
        <v>2.4791936619195099E-6</v>
      </c>
      <c r="CB82" s="226">
        <f t="shared" si="409"/>
        <v>2.4791875155028009E-6</v>
      </c>
      <c r="CC82" s="226">
        <f t="shared" si="410"/>
        <v>2.4791813689750697E-6</v>
      </c>
      <c r="CD82" s="226">
        <f t="shared" si="411"/>
        <v>2.4791752226693831E-6</v>
      </c>
      <c r="CE82" s="226">
        <f t="shared" si="412"/>
        <v>2.4791690761416518E-6</v>
      </c>
      <c r="CF82" s="226">
        <f t="shared" si="413"/>
        <v>2.4791629298359652E-6</v>
      </c>
      <c r="CG82" s="226">
        <f t="shared" si="414"/>
        <v>2.4791567834192563E-6</v>
      </c>
      <c r="CH82" s="226">
        <f t="shared" si="415"/>
        <v>2.4791506370025473E-6</v>
      </c>
      <c r="CI82" s="226">
        <f t="shared" si="416"/>
        <v>3.6949685089382456E-7</v>
      </c>
      <c r="CJ82" s="226">
        <f t="shared" si="417"/>
        <v>3.6949671433639253E-7</v>
      </c>
      <c r="CK82" s="226">
        <f t="shared" si="418"/>
        <v>3.694965777789605E-7</v>
      </c>
      <c r="CL82" s="226">
        <f t="shared" si="419"/>
        <v>3.6949644133255077E-7</v>
      </c>
      <c r="CM82" s="226">
        <f t="shared" si="420"/>
        <v>3.6949630477511874E-7</v>
      </c>
      <c r="CN82" s="226">
        <f t="shared" si="421"/>
        <v>3.6949616821768672E-7</v>
      </c>
      <c r="CO82" s="226">
        <f t="shared" si="422"/>
        <v>3.6949603177127699E-7</v>
      </c>
      <c r="CP82" s="226">
        <f t="shared" si="423"/>
        <v>3.6949589510282266E-7</v>
      </c>
      <c r="CQ82" s="226">
        <f t="shared" si="424"/>
        <v>3.6949575865641293E-7</v>
      </c>
      <c r="CR82" s="226">
        <f t="shared" si="425"/>
        <v>3.6949562221000321E-7</v>
      </c>
      <c r="CS82" s="226">
        <f t="shared" si="426"/>
        <v>3.6949548554154887E-7</v>
      </c>
      <c r="CT82" s="226">
        <f t="shared" si="427"/>
        <v>3.6949534909513915E-7</v>
      </c>
      <c r="CU82" s="226">
        <f t="shared" si="428"/>
        <v>5.3618152029422106E-8</v>
      </c>
      <c r="CV82" s="226">
        <f t="shared" si="429"/>
        <v>5.3618149142842242E-8</v>
      </c>
      <c r="CW82" s="226">
        <f t="shared" si="430"/>
        <v>5.361814636728468E-8</v>
      </c>
      <c r="CX82" s="226">
        <f t="shared" si="431"/>
        <v>5.3618143369682514E-8</v>
      </c>
      <c r="CY82" s="226">
        <f t="shared" si="432"/>
        <v>5.3618140594124952E-8</v>
      </c>
      <c r="CZ82" s="226">
        <f t="shared" si="433"/>
        <v>5.3618137707545088E-8</v>
      </c>
      <c r="DA82" s="226">
        <f t="shared" si="434"/>
        <v>5.3618134709942922E-8</v>
      </c>
      <c r="DB82" s="226">
        <f t="shared" si="435"/>
        <v>5.361813193438536E-8</v>
      </c>
      <c r="DC82" s="226">
        <f t="shared" si="436"/>
        <v>5.3618129047805496E-8</v>
      </c>
      <c r="DD82" s="226">
        <f t="shared" si="437"/>
        <v>5.3618126161225632E-8</v>
      </c>
      <c r="DE82" s="226">
        <f t="shared" si="438"/>
        <v>5.3618123385668071E-8</v>
      </c>
      <c r="DF82" s="226">
        <f t="shared" si="439"/>
        <v>5.3618120388065904E-8</v>
      </c>
      <c r="DG82" s="226">
        <f t="shared" si="440"/>
        <v>7.0191821244236507E-9</v>
      </c>
      <c r="DH82" s="226">
        <f t="shared" si="441"/>
        <v>7.0191821244236507E-9</v>
      </c>
      <c r="DI82" s="226">
        <f t="shared" si="442"/>
        <v>7.0191820134013483E-9</v>
      </c>
      <c r="DJ82" s="226">
        <f t="shared" si="443"/>
        <v>7.0191820134013483E-9</v>
      </c>
      <c r="DK82" s="226">
        <f t="shared" si="444"/>
        <v>7.0191820134013483E-9</v>
      </c>
      <c r="DL82" s="226">
        <f t="shared" si="445"/>
        <v>7.0191817913567434E-9</v>
      </c>
      <c r="DM82" s="226">
        <f t="shared" si="446"/>
        <v>7.0191819023790458E-9</v>
      </c>
      <c r="DN82" s="226">
        <f t="shared" si="447"/>
        <v>7.0191817913567434E-9</v>
      </c>
      <c r="DO82" s="226">
        <f t="shared" si="448"/>
        <v>7.0191817913567434E-9</v>
      </c>
      <c r="DP82" s="226">
        <f t="shared" si="449"/>
        <v>7.0191816803344409E-9</v>
      </c>
      <c r="DQ82" s="226">
        <f t="shared" si="450"/>
        <v>7.0191816803344409E-9</v>
      </c>
      <c r="DR82" s="226">
        <f t="shared" si="451"/>
        <v>7.0191815693121384E-9</v>
      </c>
      <c r="DS82" s="253">
        <f t="shared" si="452"/>
        <v>9.4886665191751263E-10</v>
      </c>
      <c r="DT82" s="253">
        <f t="shared" si="453"/>
        <v>9.4886665191751263E-10</v>
      </c>
      <c r="DU82" s="253">
        <f t="shared" si="454"/>
        <v>9.4886665191751263E-10</v>
      </c>
      <c r="DV82" s="253">
        <f t="shared" si="455"/>
        <v>9.4886654089521016E-10</v>
      </c>
      <c r="DW82" s="253">
        <f t="shared" si="456"/>
        <v>9.4886665191751263E-10</v>
      </c>
      <c r="DX82" s="253">
        <f t="shared" si="457"/>
        <v>9.4886665191751263E-10</v>
      </c>
      <c r="DY82" s="253">
        <f t="shared" si="458"/>
        <v>9.4886665191751263E-10</v>
      </c>
      <c r="DZ82" s="253">
        <f t="shared" si="459"/>
        <v>9.4886665191751263E-10</v>
      </c>
      <c r="EA82" s="253">
        <f t="shared" si="460"/>
        <v>9.4886665191751263E-10</v>
      </c>
      <c r="EB82" s="253">
        <f t="shared" si="461"/>
        <v>9.4886654089521016E-10</v>
      </c>
      <c r="EC82" s="253">
        <f t="shared" si="462"/>
        <v>9.4886665191751263E-10</v>
      </c>
      <c r="ED82" s="253">
        <f t="shared" si="463"/>
        <v>9.4886665191751263E-10</v>
      </c>
      <c r="EE82" s="253">
        <f t="shared" si="464"/>
        <v>1.2593970311058911E-10</v>
      </c>
      <c r="EF82" s="253">
        <f t="shared" ref="EF82:EP82" si="472">1-(1-$N30)^(EF$59/12)-(1-(1-$N30)^(EE$59/12))</f>
        <v>1.2593970311058911E-10</v>
      </c>
      <c r="EG82" s="253">
        <f t="shared" si="472"/>
        <v>1.2593970311058911E-10</v>
      </c>
      <c r="EH82" s="253">
        <f t="shared" si="472"/>
        <v>1.2593959208828664E-10</v>
      </c>
      <c r="EI82" s="253">
        <f t="shared" si="472"/>
        <v>1.2593970311058911E-10</v>
      </c>
      <c r="EJ82" s="253">
        <f t="shared" si="472"/>
        <v>1.2593970311058911E-10</v>
      </c>
      <c r="EK82" s="253">
        <f t="shared" si="472"/>
        <v>1.2593970311058911E-10</v>
      </c>
      <c r="EL82" s="253">
        <f t="shared" si="472"/>
        <v>1.2593970311058911E-10</v>
      </c>
      <c r="EM82" s="253">
        <f t="shared" si="472"/>
        <v>1.2593970311058911E-10</v>
      </c>
      <c r="EN82" s="253">
        <f t="shared" si="472"/>
        <v>1.2593959208828664E-10</v>
      </c>
      <c r="EO82" s="253">
        <f t="shared" si="472"/>
        <v>1.2593970311058911E-10</v>
      </c>
      <c r="EP82" s="253">
        <f t="shared" si="472"/>
        <v>1.2593970311058911E-10</v>
      </c>
      <c r="EQ82" s="253">
        <f t="shared" si="466"/>
        <v>1.6460166563092571E-11</v>
      </c>
      <c r="ER82" s="253">
        <f t="shared" ref="ER82:FB82" si="473">1-(1-$O30)^(ER$59/12)-(1-(1-$O30)^(EQ$59/12))</f>
        <v>1.6460166563092571E-11</v>
      </c>
      <c r="ES82" s="253">
        <f t="shared" si="473"/>
        <v>1.6460166563092571E-11</v>
      </c>
      <c r="ET82" s="253">
        <f t="shared" si="473"/>
        <v>1.6460277585395033E-11</v>
      </c>
      <c r="EU82" s="253">
        <f t="shared" si="473"/>
        <v>1.6460166563092571E-11</v>
      </c>
      <c r="EV82" s="253">
        <f t="shared" si="473"/>
        <v>1.6460166563092571E-11</v>
      </c>
      <c r="EW82" s="253">
        <f t="shared" si="473"/>
        <v>1.6460166563092571E-11</v>
      </c>
      <c r="EX82" s="253">
        <f t="shared" si="473"/>
        <v>1.6460166563092571E-11</v>
      </c>
      <c r="EY82" s="253">
        <f t="shared" si="473"/>
        <v>1.6460277585395033E-11</v>
      </c>
      <c r="EZ82" s="253">
        <f t="shared" si="473"/>
        <v>1.6460166563092571E-11</v>
      </c>
      <c r="FA82" s="253">
        <f t="shared" si="473"/>
        <v>1.6460166563092571E-11</v>
      </c>
      <c r="FB82" s="253">
        <f t="shared" si="473"/>
        <v>1.6460166563092571E-11</v>
      </c>
      <c r="FC82" s="253">
        <f t="shared" si="468"/>
        <v>2.1233015345956119E-12</v>
      </c>
      <c r="FD82" s="253">
        <f t="shared" ref="FD82:FN82" si="474">1-(1-$P30)^(FD$59/12)-(1-(1-$P30)^(FC$59/12))</f>
        <v>2.1233015345956119E-12</v>
      </c>
      <c r="FE82" s="253">
        <f t="shared" si="474"/>
        <v>2.1233015345956119E-12</v>
      </c>
      <c r="FF82" s="253">
        <f t="shared" si="474"/>
        <v>2.1233015345956119E-12</v>
      </c>
      <c r="FG82" s="253">
        <f t="shared" si="474"/>
        <v>2.1233015345956119E-12</v>
      </c>
      <c r="FH82" s="253">
        <f t="shared" si="474"/>
        <v>2.1233015345956119E-12</v>
      </c>
      <c r="FI82" s="253">
        <f t="shared" si="474"/>
        <v>2.1234125568980744E-12</v>
      </c>
      <c r="FJ82" s="253">
        <f t="shared" si="474"/>
        <v>2.1233015345956119E-12</v>
      </c>
      <c r="FK82" s="253">
        <f t="shared" si="474"/>
        <v>2.1233015345956119E-12</v>
      </c>
      <c r="FL82" s="253">
        <f t="shared" si="474"/>
        <v>2.1233015345956119E-12</v>
      </c>
      <c r="FM82" s="253">
        <f t="shared" si="474"/>
        <v>2.1233015345956119E-12</v>
      </c>
      <c r="FN82" s="253">
        <f t="shared" si="474"/>
        <v>2.1233015345956119E-12</v>
      </c>
      <c r="FO82" s="253">
        <f t="shared" si="470"/>
        <v>2.7078339570607568E-13</v>
      </c>
      <c r="FP82" s="253">
        <f t="shared" ref="FP82:FZ82" si="475">1-(1-$Q30)^(FP$59/12)-(1-(1-$Q30)^(FO$59/12))</f>
        <v>2.708944180085382E-13</v>
      </c>
      <c r="FQ82" s="253">
        <f t="shared" si="475"/>
        <v>2.7078339570607568E-13</v>
      </c>
      <c r="FR82" s="253">
        <f t="shared" si="475"/>
        <v>2.7078339570607568E-13</v>
      </c>
      <c r="FS82" s="253">
        <f t="shared" si="475"/>
        <v>2.708944180085382E-13</v>
      </c>
      <c r="FT82" s="253">
        <f t="shared" si="475"/>
        <v>2.7078339570607568E-13</v>
      </c>
      <c r="FU82" s="253">
        <f t="shared" si="475"/>
        <v>2.7078339570607568E-13</v>
      </c>
      <c r="FV82" s="253">
        <f t="shared" si="475"/>
        <v>2.708944180085382E-13</v>
      </c>
      <c r="FW82" s="253">
        <f t="shared" si="475"/>
        <v>2.7078339570607568E-13</v>
      </c>
      <c r="FX82" s="253">
        <f t="shared" si="475"/>
        <v>2.7078339570607568E-13</v>
      </c>
      <c r="FY82" s="253">
        <f t="shared" si="475"/>
        <v>2.708944180085382E-13</v>
      </c>
      <c r="FZ82" s="253">
        <f t="shared" si="475"/>
        <v>2.7078339570607568E-13</v>
      </c>
    </row>
    <row r="83" spans="2:182" x14ac:dyDescent="0.2">
      <c r="B83" s="245" t="s">
        <v>549</v>
      </c>
      <c r="C83" s="252">
        <f t="shared" si="332"/>
        <v>2.1513757127609612E-2</v>
      </c>
      <c r="D83" s="252">
        <f t="shared" si="333"/>
        <v>2.1050915381863766E-2</v>
      </c>
      <c r="E83" s="252">
        <f t="shared" si="334"/>
        <v>2.0598031101024539E-2</v>
      </c>
      <c r="F83" s="252">
        <f t="shared" si="335"/>
        <v>2.0154890062610065E-2</v>
      </c>
      <c r="G83" s="252">
        <f t="shared" si="336"/>
        <v>1.9721282652869543E-2</v>
      </c>
      <c r="H83" s="252">
        <f t="shared" si="337"/>
        <v>1.929700376763066E-2</v>
      </c>
      <c r="I83" s="252">
        <f t="shared" si="338"/>
        <v>1.8881852715283309E-2</v>
      </c>
      <c r="J83" s="252">
        <f t="shared" si="339"/>
        <v>1.8475633121847412E-2</v>
      </c>
      <c r="K83" s="252">
        <f t="shared" si="340"/>
        <v>1.8078152838085226E-2</v>
      </c>
      <c r="L83" s="252">
        <f t="shared" si="341"/>
        <v>1.7689223848610824E-2</v>
      </c>
      <c r="M83" s="252">
        <f t="shared" si="342"/>
        <v>1.7308662182955792E-2</v>
      </c>
      <c r="N83" s="252">
        <f t="shared" si="343"/>
        <v>1.6936287828547947E-2</v>
      </c>
      <c r="O83" s="252">
        <f t="shared" si="344"/>
        <v>1.1851402366268804E-2</v>
      </c>
      <c r="P83" s="226">
        <f t="shared" si="345"/>
        <v>1.1710946628221586E-2</v>
      </c>
      <c r="Q83" s="226">
        <f t="shared" si="346"/>
        <v>1.1572155487640678E-2</v>
      </c>
      <c r="R83" s="226">
        <f t="shared" si="347"/>
        <v>1.1435009216711589E-2</v>
      </c>
      <c r="S83" s="226">
        <f t="shared" si="348"/>
        <v>1.1299488321422357E-2</v>
      </c>
      <c r="T83" s="226">
        <f t="shared" si="349"/>
        <v>1.1165573538792217E-2</v>
      </c>
      <c r="U83" s="226">
        <f t="shared" si="350"/>
        <v>1.1033245834133898E-2</v>
      </c>
      <c r="V83" s="226">
        <f t="shared" si="351"/>
        <v>1.0902486398347566E-2</v>
      </c>
      <c r="W83" s="226">
        <f t="shared" si="352"/>
        <v>1.0773276645247964E-2</v>
      </c>
      <c r="X83" s="226">
        <f t="shared" si="353"/>
        <v>1.0645598208921969E-2</v>
      </c>
      <c r="Y83" s="226">
        <f t="shared" si="354"/>
        <v>1.0519432941118456E-2</v>
      </c>
      <c r="Z83" s="226">
        <f t="shared" si="355"/>
        <v>1.0394762908668254E-2</v>
      </c>
      <c r="AA83" s="226">
        <f t="shared" si="356"/>
        <v>2.8727777340438188E-3</v>
      </c>
      <c r="AB83" s="226">
        <f t="shared" si="357"/>
        <v>2.8645248821346225E-3</v>
      </c>
      <c r="AC83" s="226">
        <f t="shared" si="358"/>
        <v>2.8562957388345023E-3</v>
      </c>
      <c r="AD83" s="226">
        <f t="shared" si="359"/>
        <v>2.848090236034273E-3</v>
      </c>
      <c r="AE83" s="226">
        <f t="shared" si="360"/>
        <v>2.839908305819594E-3</v>
      </c>
      <c r="AF83" s="226">
        <f t="shared" si="361"/>
        <v>2.8317498804718566E-3</v>
      </c>
      <c r="AG83" s="226">
        <f t="shared" si="362"/>
        <v>2.8236148924669635E-3</v>
      </c>
      <c r="AH83" s="226">
        <f t="shared" si="363"/>
        <v>2.8155032744743291E-3</v>
      </c>
      <c r="AI83" s="226">
        <f t="shared" si="364"/>
        <v>2.8074149593572129E-3</v>
      </c>
      <c r="AJ83" s="226">
        <f t="shared" si="365"/>
        <v>2.7993498801718308E-3</v>
      </c>
      <c r="AK83" s="226">
        <f t="shared" si="366"/>
        <v>2.7913079701662458E-3</v>
      </c>
      <c r="AL83" s="226">
        <f t="shared" si="367"/>
        <v>2.7832891627806999E-3</v>
      </c>
      <c r="AM83" s="226">
        <f t="shared" si="368"/>
        <v>5.6992144522194366E-4</v>
      </c>
      <c r="AN83" s="226">
        <f t="shared" si="369"/>
        <v>5.69596634768188E-4</v>
      </c>
      <c r="AO83" s="226">
        <f t="shared" si="370"/>
        <v>5.6927200943091005E-4</v>
      </c>
      <c r="AP83" s="226">
        <f t="shared" si="371"/>
        <v>5.689475691045276E-4</v>
      </c>
      <c r="AQ83" s="226">
        <f t="shared" si="372"/>
        <v>5.6862331368368046E-4</v>
      </c>
      <c r="AR83" s="226">
        <f t="shared" si="373"/>
        <v>5.682992430630085E-4</v>
      </c>
      <c r="AS83" s="226">
        <f t="shared" si="374"/>
        <v>5.6797535713715153E-4</v>
      </c>
      <c r="AT83" s="226">
        <f t="shared" si="375"/>
        <v>5.6765165580063837E-4</v>
      </c>
      <c r="AU83" s="226">
        <f t="shared" si="376"/>
        <v>5.6732813894866396E-4</v>
      </c>
      <c r="AV83" s="226">
        <f t="shared" si="377"/>
        <v>5.6700480647575713E-4</v>
      </c>
      <c r="AW83" s="226">
        <f t="shared" si="378"/>
        <v>5.6668165827700179E-4</v>
      </c>
      <c r="AX83" s="226">
        <f t="shared" si="379"/>
        <v>5.6635869424737084E-4</v>
      </c>
      <c r="AY83" s="226">
        <f t="shared" si="380"/>
        <v>9.9824242596135981E-5</v>
      </c>
      <c r="AZ83" s="226">
        <f t="shared" si="381"/>
        <v>9.9814277716769872E-5</v>
      </c>
      <c r="BA83" s="226">
        <f t="shared" si="382"/>
        <v>9.9804313832052571E-5</v>
      </c>
      <c r="BB83" s="226">
        <f t="shared" si="383"/>
        <v>9.97943509420951E-5</v>
      </c>
      <c r="BC83" s="226">
        <f t="shared" si="384"/>
        <v>9.9784389046564392E-5</v>
      </c>
      <c r="BD83" s="226">
        <f t="shared" si="385"/>
        <v>9.9774428145460448E-5</v>
      </c>
      <c r="BE83" s="226">
        <f t="shared" si="386"/>
        <v>9.9764468238783266E-5</v>
      </c>
      <c r="BF83" s="226">
        <f t="shared" si="387"/>
        <v>9.9754509326199781E-5</v>
      </c>
      <c r="BG83" s="226">
        <f t="shared" si="388"/>
        <v>9.9744551408043058E-5</v>
      </c>
      <c r="BH83" s="226">
        <f t="shared" si="389"/>
        <v>9.9734594483646966E-5</v>
      </c>
      <c r="BI83" s="226">
        <f t="shared" si="390"/>
        <v>9.9724638553233547E-5</v>
      </c>
      <c r="BJ83" s="226">
        <f t="shared" si="391"/>
        <v>9.9714683616802802E-5</v>
      </c>
      <c r="BK83" s="226">
        <f t="shared" si="392"/>
        <v>1.6578729281180316E-5</v>
      </c>
      <c r="BL83" s="226">
        <f t="shared" si="393"/>
        <v>1.6578454426929845E-5</v>
      </c>
      <c r="BM83" s="226">
        <f t="shared" si="394"/>
        <v>1.6578179577231289E-5</v>
      </c>
      <c r="BN83" s="226">
        <f t="shared" si="395"/>
        <v>1.6577904732084647E-5</v>
      </c>
      <c r="BO83" s="226">
        <f t="shared" si="396"/>
        <v>1.657762989148992E-5</v>
      </c>
      <c r="BP83" s="226">
        <f t="shared" si="397"/>
        <v>1.6577355055558129E-5</v>
      </c>
      <c r="BQ83" s="226">
        <f t="shared" si="398"/>
        <v>1.6577080223956209E-5</v>
      </c>
      <c r="BR83" s="226">
        <f t="shared" si="399"/>
        <v>1.6576805397017225E-5</v>
      </c>
      <c r="BS83" s="226">
        <f t="shared" si="400"/>
        <v>1.6576530574630155E-5</v>
      </c>
      <c r="BT83" s="226">
        <f t="shared" si="401"/>
        <v>1.6576255756906022E-5</v>
      </c>
      <c r="BU83" s="226">
        <f t="shared" si="402"/>
        <v>1.6575980943622781E-5</v>
      </c>
      <c r="BV83" s="226">
        <f t="shared" si="403"/>
        <v>1.6575706134891455E-5</v>
      </c>
      <c r="BW83" s="226">
        <f t="shared" si="404"/>
        <v>2.4792182479194125E-6</v>
      </c>
      <c r="BX83" s="226">
        <f t="shared" si="405"/>
        <v>2.4792121015027035E-6</v>
      </c>
      <c r="BY83" s="226">
        <f t="shared" si="406"/>
        <v>2.47920595486395E-6</v>
      </c>
      <c r="BZ83" s="226">
        <f t="shared" si="407"/>
        <v>2.4791998084472411E-6</v>
      </c>
      <c r="CA83" s="226">
        <f t="shared" si="408"/>
        <v>2.4791936619195099E-6</v>
      </c>
      <c r="CB83" s="226">
        <f t="shared" si="409"/>
        <v>2.4791875155028009E-6</v>
      </c>
      <c r="CC83" s="226">
        <f t="shared" si="410"/>
        <v>2.4791813689750697E-6</v>
      </c>
      <c r="CD83" s="226">
        <f t="shared" si="411"/>
        <v>2.4791752226693831E-6</v>
      </c>
      <c r="CE83" s="226">
        <f t="shared" si="412"/>
        <v>2.4791690761416518E-6</v>
      </c>
      <c r="CF83" s="226">
        <f t="shared" si="413"/>
        <v>2.4791629298359652E-6</v>
      </c>
      <c r="CG83" s="226">
        <f t="shared" si="414"/>
        <v>2.4791567834192563E-6</v>
      </c>
      <c r="CH83" s="226">
        <f t="shared" si="415"/>
        <v>2.4791506370025473E-6</v>
      </c>
      <c r="CI83" s="226">
        <f t="shared" si="416"/>
        <v>3.6949685089382456E-7</v>
      </c>
      <c r="CJ83" s="226">
        <f t="shared" si="417"/>
        <v>3.6949671433639253E-7</v>
      </c>
      <c r="CK83" s="226">
        <f t="shared" si="418"/>
        <v>3.694965777789605E-7</v>
      </c>
      <c r="CL83" s="226">
        <f t="shared" si="419"/>
        <v>3.6949644133255077E-7</v>
      </c>
      <c r="CM83" s="226">
        <f t="shared" si="420"/>
        <v>3.6949630477511874E-7</v>
      </c>
      <c r="CN83" s="226">
        <f t="shared" si="421"/>
        <v>3.6949616821768672E-7</v>
      </c>
      <c r="CO83" s="226">
        <f t="shared" si="422"/>
        <v>3.6949603177127699E-7</v>
      </c>
      <c r="CP83" s="226">
        <f t="shared" si="423"/>
        <v>3.6949589510282266E-7</v>
      </c>
      <c r="CQ83" s="226">
        <f t="shared" si="424"/>
        <v>3.6949575865641293E-7</v>
      </c>
      <c r="CR83" s="226">
        <f t="shared" si="425"/>
        <v>3.6949562221000321E-7</v>
      </c>
      <c r="CS83" s="226">
        <f t="shared" si="426"/>
        <v>3.6949548554154887E-7</v>
      </c>
      <c r="CT83" s="226">
        <f t="shared" si="427"/>
        <v>3.6949534909513915E-7</v>
      </c>
      <c r="CU83" s="226">
        <f t="shared" si="428"/>
        <v>5.3618152029422106E-8</v>
      </c>
      <c r="CV83" s="226">
        <f t="shared" si="429"/>
        <v>5.3618149142842242E-8</v>
      </c>
      <c r="CW83" s="226">
        <f t="shared" si="430"/>
        <v>5.361814636728468E-8</v>
      </c>
      <c r="CX83" s="226">
        <f t="shared" si="431"/>
        <v>5.3618143369682514E-8</v>
      </c>
      <c r="CY83" s="226">
        <f t="shared" si="432"/>
        <v>5.3618140594124952E-8</v>
      </c>
      <c r="CZ83" s="226">
        <f t="shared" si="433"/>
        <v>5.3618137707545088E-8</v>
      </c>
      <c r="DA83" s="226">
        <f t="shared" si="434"/>
        <v>5.3618134709942922E-8</v>
      </c>
      <c r="DB83" s="226">
        <f t="shared" si="435"/>
        <v>5.361813193438536E-8</v>
      </c>
      <c r="DC83" s="226">
        <f t="shared" si="436"/>
        <v>5.3618129047805496E-8</v>
      </c>
      <c r="DD83" s="226">
        <f t="shared" si="437"/>
        <v>5.3618126161225632E-8</v>
      </c>
      <c r="DE83" s="226">
        <f t="shared" si="438"/>
        <v>5.3618123385668071E-8</v>
      </c>
      <c r="DF83" s="226">
        <f t="shared" si="439"/>
        <v>5.3618120388065904E-8</v>
      </c>
      <c r="DG83" s="226">
        <f t="shared" si="440"/>
        <v>7.0191821244236507E-9</v>
      </c>
      <c r="DH83" s="226">
        <f t="shared" si="441"/>
        <v>7.0191821244236507E-9</v>
      </c>
      <c r="DI83" s="226">
        <f t="shared" si="442"/>
        <v>7.0191820134013483E-9</v>
      </c>
      <c r="DJ83" s="226">
        <f t="shared" si="443"/>
        <v>7.0191820134013483E-9</v>
      </c>
      <c r="DK83" s="226">
        <f t="shared" si="444"/>
        <v>7.0191820134013483E-9</v>
      </c>
      <c r="DL83" s="226">
        <f t="shared" si="445"/>
        <v>7.0191817913567434E-9</v>
      </c>
      <c r="DM83" s="226">
        <f t="shared" si="446"/>
        <v>7.0191819023790458E-9</v>
      </c>
      <c r="DN83" s="226">
        <f t="shared" si="447"/>
        <v>7.0191817913567434E-9</v>
      </c>
      <c r="DO83" s="226">
        <f t="shared" si="448"/>
        <v>7.0191817913567434E-9</v>
      </c>
      <c r="DP83" s="226">
        <f t="shared" si="449"/>
        <v>7.0191816803344409E-9</v>
      </c>
      <c r="DQ83" s="226">
        <f t="shared" si="450"/>
        <v>7.0191816803344409E-9</v>
      </c>
      <c r="DR83" s="226">
        <f t="shared" si="451"/>
        <v>7.0191815693121384E-9</v>
      </c>
      <c r="DS83" s="253">
        <f t="shared" si="452"/>
        <v>9.4886665191751263E-10</v>
      </c>
      <c r="DT83" s="253">
        <f t="shared" si="453"/>
        <v>9.4886665191751263E-10</v>
      </c>
      <c r="DU83" s="253">
        <f t="shared" si="454"/>
        <v>9.4886665191751263E-10</v>
      </c>
      <c r="DV83" s="253">
        <f t="shared" si="455"/>
        <v>9.4886654089521016E-10</v>
      </c>
      <c r="DW83" s="253">
        <f t="shared" si="456"/>
        <v>9.4886665191751263E-10</v>
      </c>
      <c r="DX83" s="253">
        <f t="shared" si="457"/>
        <v>9.4886665191751263E-10</v>
      </c>
      <c r="DY83" s="253">
        <f t="shared" si="458"/>
        <v>9.4886665191751263E-10</v>
      </c>
      <c r="DZ83" s="253">
        <f t="shared" si="459"/>
        <v>9.4886665191751263E-10</v>
      </c>
      <c r="EA83" s="253">
        <f t="shared" si="460"/>
        <v>9.4886665191751263E-10</v>
      </c>
      <c r="EB83" s="253">
        <f t="shared" si="461"/>
        <v>9.4886654089521016E-10</v>
      </c>
      <c r="EC83" s="253">
        <f t="shared" si="462"/>
        <v>9.4886665191751263E-10</v>
      </c>
      <c r="ED83" s="253">
        <f t="shared" si="463"/>
        <v>9.4886665191751263E-10</v>
      </c>
      <c r="EE83" s="253">
        <f t="shared" si="464"/>
        <v>1.2593970311058911E-10</v>
      </c>
      <c r="EF83" s="253">
        <f t="shared" ref="EF83:EP83" si="476">1-(1-$N31)^(EF$59/12)-(1-(1-$N31)^(EE$59/12))</f>
        <v>1.2593970311058911E-10</v>
      </c>
      <c r="EG83" s="253">
        <f t="shared" si="476"/>
        <v>1.2593970311058911E-10</v>
      </c>
      <c r="EH83" s="253">
        <f t="shared" si="476"/>
        <v>1.2593959208828664E-10</v>
      </c>
      <c r="EI83" s="253">
        <f t="shared" si="476"/>
        <v>1.2593970311058911E-10</v>
      </c>
      <c r="EJ83" s="253">
        <f t="shared" si="476"/>
        <v>1.2593970311058911E-10</v>
      </c>
      <c r="EK83" s="253">
        <f t="shared" si="476"/>
        <v>1.2593970311058911E-10</v>
      </c>
      <c r="EL83" s="253">
        <f t="shared" si="476"/>
        <v>1.2593970311058911E-10</v>
      </c>
      <c r="EM83" s="253">
        <f t="shared" si="476"/>
        <v>1.2593970311058911E-10</v>
      </c>
      <c r="EN83" s="253">
        <f t="shared" si="476"/>
        <v>1.2593959208828664E-10</v>
      </c>
      <c r="EO83" s="253">
        <f t="shared" si="476"/>
        <v>1.2593970311058911E-10</v>
      </c>
      <c r="EP83" s="253">
        <f t="shared" si="476"/>
        <v>1.2593970311058911E-10</v>
      </c>
      <c r="EQ83" s="253">
        <f t="shared" si="466"/>
        <v>1.6460166563092571E-11</v>
      </c>
      <c r="ER83" s="253">
        <f t="shared" ref="ER83:FB83" si="477">1-(1-$O31)^(ER$59/12)-(1-(1-$O31)^(EQ$59/12))</f>
        <v>1.6460166563092571E-11</v>
      </c>
      <c r="ES83" s="253">
        <f t="shared" si="477"/>
        <v>1.6460166563092571E-11</v>
      </c>
      <c r="ET83" s="253">
        <f t="shared" si="477"/>
        <v>1.6460277585395033E-11</v>
      </c>
      <c r="EU83" s="253">
        <f t="shared" si="477"/>
        <v>1.6460166563092571E-11</v>
      </c>
      <c r="EV83" s="253">
        <f t="shared" si="477"/>
        <v>1.6460166563092571E-11</v>
      </c>
      <c r="EW83" s="253">
        <f t="shared" si="477"/>
        <v>1.6460166563092571E-11</v>
      </c>
      <c r="EX83" s="253">
        <f t="shared" si="477"/>
        <v>1.6460166563092571E-11</v>
      </c>
      <c r="EY83" s="253">
        <f t="shared" si="477"/>
        <v>1.6460277585395033E-11</v>
      </c>
      <c r="EZ83" s="253">
        <f t="shared" si="477"/>
        <v>1.6460166563092571E-11</v>
      </c>
      <c r="FA83" s="253">
        <f t="shared" si="477"/>
        <v>1.6460166563092571E-11</v>
      </c>
      <c r="FB83" s="253">
        <f t="shared" si="477"/>
        <v>1.6460166563092571E-11</v>
      </c>
      <c r="FC83" s="253">
        <f t="shared" si="468"/>
        <v>2.1233015345956119E-12</v>
      </c>
      <c r="FD83" s="253">
        <f t="shared" ref="FD83:FN83" si="478">1-(1-$P31)^(FD$59/12)-(1-(1-$P31)^(FC$59/12))</f>
        <v>2.1233015345956119E-12</v>
      </c>
      <c r="FE83" s="253">
        <f t="shared" si="478"/>
        <v>2.1233015345956119E-12</v>
      </c>
      <c r="FF83" s="253">
        <f t="shared" si="478"/>
        <v>2.1233015345956119E-12</v>
      </c>
      <c r="FG83" s="253">
        <f t="shared" si="478"/>
        <v>2.1233015345956119E-12</v>
      </c>
      <c r="FH83" s="253">
        <f t="shared" si="478"/>
        <v>2.1233015345956119E-12</v>
      </c>
      <c r="FI83" s="253">
        <f t="shared" si="478"/>
        <v>2.1234125568980744E-12</v>
      </c>
      <c r="FJ83" s="253">
        <f t="shared" si="478"/>
        <v>2.1233015345956119E-12</v>
      </c>
      <c r="FK83" s="253">
        <f t="shared" si="478"/>
        <v>2.1233015345956119E-12</v>
      </c>
      <c r="FL83" s="253">
        <f t="shared" si="478"/>
        <v>2.1233015345956119E-12</v>
      </c>
      <c r="FM83" s="253">
        <f t="shared" si="478"/>
        <v>2.1233015345956119E-12</v>
      </c>
      <c r="FN83" s="253">
        <f t="shared" si="478"/>
        <v>2.1233015345956119E-12</v>
      </c>
      <c r="FO83" s="253">
        <f t="shared" si="470"/>
        <v>2.7078339570607568E-13</v>
      </c>
      <c r="FP83" s="253">
        <f t="shared" ref="FP83:FZ83" si="479">1-(1-$Q31)^(FP$59/12)-(1-(1-$Q31)^(FO$59/12))</f>
        <v>2.708944180085382E-13</v>
      </c>
      <c r="FQ83" s="253">
        <f t="shared" si="479"/>
        <v>2.7078339570607568E-13</v>
      </c>
      <c r="FR83" s="253">
        <f t="shared" si="479"/>
        <v>2.7078339570607568E-13</v>
      </c>
      <c r="FS83" s="253">
        <f t="shared" si="479"/>
        <v>2.708944180085382E-13</v>
      </c>
      <c r="FT83" s="253">
        <f t="shared" si="479"/>
        <v>2.7078339570607568E-13</v>
      </c>
      <c r="FU83" s="253">
        <f t="shared" si="479"/>
        <v>2.7078339570607568E-13</v>
      </c>
      <c r="FV83" s="253">
        <f t="shared" si="479"/>
        <v>2.708944180085382E-13</v>
      </c>
      <c r="FW83" s="253">
        <f t="shared" si="479"/>
        <v>2.7078339570607568E-13</v>
      </c>
      <c r="FX83" s="253">
        <f t="shared" si="479"/>
        <v>2.7078339570607568E-13</v>
      </c>
      <c r="FY83" s="253">
        <f t="shared" si="479"/>
        <v>2.708944180085382E-13</v>
      </c>
      <c r="FZ83" s="253">
        <f t="shared" si="479"/>
        <v>2.7078339570607568E-13</v>
      </c>
    </row>
    <row r="84" spans="2:182" x14ac:dyDescent="0.2">
      <c r="B84" s="245" t="s">
        <v>550</v>
      </c>
      <c r="C84" s="252">
        <f t="shared" si="332"/>
        <v>2.1513757127609612E-2</v>
      </c>
      <c r="D84" s="252">
        <f t="shared" si="333"/>
        <v>2.1050915381863766E-2</v>
      </c>
      <c r="E84" s="252">
        <f t="shared" si="334"/>
        <v>2.0598031101024539E-2</v>
      </c>
      <c r="F84" s="252">
        <f t="shared" si="335"/>
        <v>2.0154890062610065E-2</v>
      </c>
      <c r="G84" s="252">
        <f t="shared" si="336"/>
        <v>1.9721282652869543E-2</v>
      </c>
      <c r="H84" s="252">
        <f t="shared" si="337"/>
        <v>1.929700376763066E-2</v>
      </c>
      <c r="I84" s="252">
        <f t="shared" si="338"/>
        <v>1.8881852715283309E-2</v>
      </c>
      <c r="J84" s="252">
        <f t="shared" si="339"/>
        <v>1.8475633121847412E-2</v>
      </c>
      <c r="K84" s="252">
        <f t="shared" si="340"/>
        <v>1.8078152838085226E-2</v>
      </c>
      <c r="L84" s="252">
        <f t="shared" si="341"/>
        <v>1.7689223848610824E-2</v>
      </c>
      <c r="M84" s="252">
        <f t="shared" si="342"/>
        <v>1.7308662182955792E-2</v>
      </c>
      <c r="N84" s="252">
        <f t="shared" si="343"/>
        <v>1.6936287828547947E-2</v>
      </c>
      <c r="O84" s="252">
        <f t="shared" si="344"/>
        <v>1.1851402366268804E-2</v>
      </c>
      <c r="P84" s="226">
        <f t="shared" si="345"/>
        <v>1.1710946628221586E-2</v>
      </c>
      <c r="Q84" s="226">
        <f t="shared" si="346"/>
        <v>1.1572155487640678E-2</v>
      </c>
      <c r="R84" s="226">
        <f t="shared" si="347"/>
        <v>1.1435009216711589E-2</v>
      </c>
      <c r="S84" s="226">
        <f t="shared" si="348"/>
        <v>1.1299488321422357E-2</v>
      </c>
      <c r="T84" s="226">
        <f t="shared" si="349"/>
        <v>1.1165573538792217E-2</v>
      </c>
      <c r="U84" s="226">
        <f t="shared" si="350"/>
        <v>1.1033245834133898E-2</v>
      </c>
      <c r="V84" s="226">
        <f t="shared" si="351"/>
        <v>1.0902486398347566E-2</v>
      </c>
      <c r="W84" s="226">
        <f t="shared" si="352"/>
        <v>1.0773276645247964E-2</v>
      </c>
      <c r="X84" s="226">
        <f t="shared" si="353"/>
        <v>1.0645598208921969E-2</v>
      </c>
      <c r="Y84" s="226">
        <f t="shared" si="354"/>
        <v>1.0519432941118456E-2</v>
      </c>
      <c r="Z84" s="226">
        <f t="shared" si="355"/>
        <v>1.0394762908668254E-2</v>
      </c>
      <c r="AA84" s="226">
        <f t="shared" si="356"/>
        <v>2.8727777340438188E-3</v>
      </c>
      <c r="AB84" s="226">
        <f t="shared" si="357"/>
        <v>2.8645248821346225E-3</v>
      </c>
      <c r="AC84" s="226">
        <f t="shared" si="358"/>
        <v>2.8562957388345023E-3</v>
      </c>
      <c r="AD84" s="226">
        <f t="shared" si="359"/>
        <v>2.848090236034273E-3</v>
      </c>
      <c r="AE84" s="226">
        <f t="shared" si="360"/>
        <v>2.839908305819594E-3</v>
      </c>
      <c r="AF84" s="226">
        <f t="shared" si="361"/>
        <v>2.8317498804718566E-3</v>
      </c>
      <c r="AG84" s="226">
        <f t="shared" si="362"/>
        <v>2.8236148924669635E-3</v>
      </c>
      <c r="AH84" s="226">
        <f t="shared" si="363"/>
        <v>2.8155032744743291E-3</v>
      </c>
      <c r="AI84" s="226">
        <f t="shared" si="364"/>
        <v>2.8074149593572129E-3</v>
      </c>
      <c r="AJ84" s="226">
        <f t="shared" si="365"/>
        <v>2.7993498801718308E-3</v>
      </c>
      <c r="AK84" s="226">
        <f t="shared" si="366"/>
        <v>2.7913079701662458E-3</v>
      </c>
      <c r="AL84" s="226">
        <f t="shared" si="367"/>
        <v>2.7832891627806999E-3</v>
      </c>
      <c r="AM84" s="226">
        <f t="shared" si="368"/>
        <v>5.6992144522194366E-4</v>
      </c>
      <c r="AN84" s="226">
        <f t="shared" si="369"/>
        <v>5.69596634768188E-4</v>
      </c>
      <c r="AO84" s="226">
        <f t="shared" si="370"/>
        <v>5.6927200943091005E-4</v>
      </c>
      <c r="AP84" s="226">
        <f t="shared" si="371"/>
        <v>5.689475691045276E-4</v>
      </c>
      <c r="AQ84" s="226">
        <f t="shared" si="372"/>
        <v>5.6862331368368046E-4</v>
      </c>
      <c r="AR84" s="226">
        <f t="shared" si="373"/>
        <v>5.682992430630085E-4</v>
      </c>
      <c r="AS84" s="226">
        <f t="shared" si="374"/>
        <v>5.6797535713715153E-4</v>
      </c>
      <c r="AT84" s="226">
        <f t="shared" si="375"/>
        <v>5.6765165580063837E-4</v>
      </c>
      <c r="AU84" s="226">
        <f t="shared" si="376"/>
        <v>5.6732813894866396E-4</v>
      </c>
      <c r="AV84" s="226">
        <f t="shared" si="377"/>
        <v>5.6700480647575713E-4</v>
      </c>
      <c r="AW84" s="226">
        <f t="shared" si="378"/>
        <v>5.6668165827700179E-4</v>
      </c>
      <c r="AX84" s="226">
        <f t="shared" si="379"/>
        <v>5.6635869424737084E-4</v>
      </c>
      <c r="AY84" s="226">
        <f t="shared" si="380"/>
        <v>9.9824242596135981E-5</v>
      </c>
      <c r="AZ84" s="226">
        <f t="shared" si="381"/>
        <v>9.9814277716769872E-5</v>
      </c>
      <c r="BA84" s="226">
        <f t="shared" si="382"/>
        <v>9.9804313832052571E-5</v>
      </c>
      <c r="BB84" s="226">
        <f t="shared" si="383"/>
        <v>9.97943509420951E-5</v>
      </c>
      <c r="BC84" s="226">
        <f t="shared" si="384"/>
        <v>9.9784389046564392E-5</v>
      </c>
      <c r="BD84" s="226">
        <f t="shared" si="385"/>
        <v>9.9774428145460448E-5</v>
      </c>
      <c r="BE84" s="226">
        <f t="shared" si="386"/>
        <v>9.9764468238783266E-5</v>
      </c>
      <c r="BF84" s="226">
        <f t="shared" si="387"/>
        <v>9.9754509326199781E-5</v>
      </c>
      <c r="BG84" s="226">
        <f t="shared" si="388"/>
        <v>9.9744551408043058E-5</v>
      </c>
      <c r="BH84" s="226">
        <f t="shared" si="389"/>
        <v>9.9734594483646966E-5</v>
      </c>
      <c r="BI84" s="226">
        <f t="shared" si="390"/>
        <v>9.9724638553233547E-5</v>
      </c>
      <c r="BJ84" s="226">
        <f t="shared" si="391"/>
        <v>9.9714683616802802E-5</v>
      </c>
      <c r="BK84" s="226">
        <f t="shared" si="392"/>
        <v>1.6578729281180316E-5</v>
      </c>
      <c r="BL84" s="226">
        <f t="shared" si="393"/>
        <v>1.6578454426929845E-5</v>
      </c>
      <c r="BM84" s="226">
        <f t="shared" si="394"/>
        <v>1.6578179577231289E-5</v>
      </c>
      <c r="BN84" s="226">
        <f t="shared" si="395"/>
        <v>1.6577904732084647E-5</v>
      </c>
      <c r="BO84" s="226">
        <f t="shared" si="396"/>
        <v>1.657762989148992E-5</v>
      </c>
      <c r="BP84" s="226">
        <f t="shared" si="397"/>
        <v>1.6577355055558129E-5</v>
      </c>
      <c r="BQ84" s="226">
        <f t="shared" si="398"/>
        <v>1.6577080223956209E-5</v>
      </c>
      <c r="BR84" s="226">
        <f t="shared" si="399"/>
        <v>1.6576805397017225E-5</v>
      </c>
      <c r="BS84" s="226">
        <f t="shared" si="400"/>
        <v>1.6576530574630155E-5</v>
      </c>
      <c r="BT84" s="226">
        <f t="shared" si="401"/>
        <v>1.6576255756906022E-5</v>
      </c>
      <c r="BU84" s="226">
        <f t="shared" si="402"/>
        <v>1.6575980943622781E-5</v>
      </c>
      <c r="BV84" s="226">
        <f t="shared" si="403"/>
        <v>1.6575706134891455E-5</v>
      </c>
      <c r="BW84" s="226">
        <f t="shared" si="404"/>
        <v>2.4792182479194125E-6</v>
      </c>
      <c r="BX84" s="226">
        <f t="shared" si="405"/>
        <v>2.4792121015027035E-6</v>
      </c>
      <c r="BY84" s="226">
        <f t="shared" si="406"/>
        <v>2.47920595486395E-6</v>
      </c>
      <c r="BZ84" s="226">
        <f t="shared" si="407"/>
        <v>2.4791998084472411E-6</v>
      </c>
      <c r="CA84" s="226">
        <f t="shared" si="408"/>
        <v>2.4791936619195099E-6</v>
      </c>
      <c r="CB84" s="226">
        <f t="shared" si="409"/>
        <v>2.4791875155028009E-6</v>
      </c>
      <c r="CC84" s="226">
        <f t="shared" si="410"/>
        <v>2.4791813689750697E-6</v>
      </c>
      <c r="CD84" s="226">
        <f t="shared" si="411"/>
        <v>2.4791752226693831E-6</v>
      </c>
      <c r="CE84" s="226">
        <f t="shared" si="412"/>
        <v>2.4791690761416518E-6</v>
      </c>
      <c r="CF84" s="226">
        <f t="shared" si="413"/>
        <v>2.4791629298359652E-6</v>
      </c>
      <c r="CG84" s="226">
        <f t="shared" si="414"/>
        <v>2.4791567834192563E-6</v>
      </c>
      <c r="CH84" s="226">
        <f t="shared" si="415"/>
        <v>2.4791506370025473E-6</v>
      </c>
      <c r="CI84" s="226">
        <f t="shared" si="416"/>
        <v>3.6949685089382456E-7</v>
      </c>
      <c r="CJ84" s="226">
        <f t="shared" si="417"/>
        <v>3.6949671433639253E-7</v>
      </c>
      <c r="CK84" s="226">
        <f t="shared" si="418"/>
        <v>3.694965777789605E-7</v>
      </c>
      <c r="CL84" s="226">
        <f t="shared" si="419"/>
        <v>3.6949644133255077E-7</v>
      </c>
      <c r="CM84" s="226">
        <f t="shared" si="420"/>
        <v>3.6949630477511874E-7</v>
      </c>
      <c r="CN84" s="226">
        <f t="shared" si="421"/>
        <v>3.6949616821768672E-7</v>
      </c>
      <c r="CO84" s="226">
        <f t="shared" si="422"/>
        <v>3.6949603177127699E-7</v>
      </c>
      <c r="CP84" s="226">
        <f t="shared" si="423"/>
        <v>3.6949589510282266E-7</v>
      </c>
      <c r="CQ84" s="226">
        <f t="shared" si="424"/>
        <v>3.6949575865641293E-7</v>
      </c>
      <c r="CR84" s="226">
        <f t="shared" si="425"/>
        <v>3.6949562221000321E-7</v>
      </c>
      <c r="CS84" s="226">
        <f t="shared" si="426"/>
        <v>3.6949548554154887E-7</v>
      </c>
      <c r="CT84" s="226">
        <f t="shared" si="427"/>
        <v>3.6949534909513915E-7</v>
      </c>
      <c r="CU84" s="226">
        <f t="shared" si="428"/>
        <v>5.3618152029422106E-8</v>
      </c>
      <c r="CV84" s="226">
        <f t="shared" si="429"/>
        <v>5.3618149142842242E-8</v>
      </c>
      <c r="CW84" s="226">
        <f t="shared" si="430"/>
        <v>5.361814636728468E-8</v>
      </c>
      <c r="CX84" s="226">
        <f t="shared" si="431"/>
        <v>5.3618143369682514E-8</v>
      </c>
      <c r="CY84" s="226">
        <f t="shared" si="432"/>
        <v>5.3618140594124952E-8</v>
      </c>
      <c r="CZ84" s="226">
        <f t="shared" si="433"/>
        <v>5.3618137707545088E-8</v>
      </c>
      <c r="DA84" s="226">
        <f t="shared" si="434"/>
        <v>5.3618134709942922E-8</v>
      </c>
      <c r="DB84" s="226">
        <f t="shared" si="435"/>
        <v>5.361813193438536E-8</v>
      </c>
      <c r="DC84" s="226">
        <f t="shared" si="436"/>
        <v>5.3618129047805496E-8</v>
      </c>
      <c r="DD84" s="226">
        <f t="shared" si="437"/>
        <v>5.3618126161225632E-8</v>
      </c>
      <c r="DE84" s="226">
        <f t="shared" si="438"/>
        <v>5.3618123385668071E-8</v>
      </c>
      <c r="DF84" s="226">
        <f t="shared" si="439"/>
        <v>5.3618120388065904E-8</v>
      </c>
      <c r="DG84" s="226">
        <f t="shared" si="440"/>
        <v>7.0191821244236507E-9</v>
      </c>
      <c r="DH84" s="226">
        <f t="shared" si="441"/>
        <v>7.0191821244236507E-9</v>
      </c>
      <c r="DI84" s="226">
        <f t="shared" si="442"/>
        <v>7.0191820134013483E-9</v>
      </c>
      <c r="DJ84" s="226">
        <f t="shared" si="443"/>
        <v>7.0191820134013483E-9</v>
      </c>
      <c r="DK84" s="226">
        <f t="shared" si="444"/>
        <v>7.0191820134013483E-9</v>
      </c>
      <c r="DL84" s="226">
        <f t="shared" si="445"/>
        <v>7.0191817913567434E-9</v>
      </c>
      <c r="DM84" s="226">
        <f t="shared" si="446"/>
        <v>7.0191819023790458E-9</v>
      </c>
      <c r="DN84" s="226">
        <f t="shared" si="447"/>
        <v>7.0191817913567434E-9</v>
      </c>
      <c r="DO84" s="226">
        <f t="shared" si="448"/>
        <v>7.0191817913567434E-9</v>
      </c>
      <c r="DP84" s="226">
        <f t="shared" si="449"/>
        <v>7.0191816803344409E-9</v>
      </c>
      <c r="DQ84" s="226">
        <f t="shared" si="450"/>
        <v>7.0191816803344409E-9</v>
      </c>
      <c r="DR84" s="226">
        <f t="shared" si="451"/>
        <v>7.0191815693121384E-9</v>
      </c>
      <c r="DS84" s="253">
        <f t="shared" si="452"/>
        <v>9.4886665191751263E-10</v>
      </c>
      <c r="DT84" s="253">
        <f t="shared" si="453"/>
        <v>9.4886665191751263E-10</v>
      </c>
      <c r="DU84" s="253">
        <f t="shared" si="454"/>
        <v>9.4886665191751263E-10</v>
      </c>
      <c r="DV84" s="253">
        <f t="shared" si="455"/>
        <v>9.4886654089521016E-10</v>
      </c>
      <c r="DW84" s="253">
        <f t="shared" si="456"/>
        <v>9.4886665191751263E-10</v>
      </c>
      <c r="DX84" s="253">
        <f t="shared" si="457"/>
        <v>9.4886665191751263E-10</v>
      </c>
      <c r="DY84" s="253">
        <f t="shared" si="458"/>
        <v>9.4886665191751263E-10</v>
      </c>
      <c r="DZ84" s="253">
        <f t="shared" si="459"/>
        <v>9.4886665191751263E-10</v>
      </c>
      <c r="EA84" s="253">
        <f t="shared" si="460"/>
        <v>9.4886665191751263E-10</v>
      </c>
      <c r="EB84" s="253">
        <f t="shared" si="461"/>
        <v>9.4886654089521016E-10</v>
      </c>
      <c r="EC84" s="253">
        <f t="shared" si="462"/>
        <v>9.4886665191751263E-10</v>
      </c>
      <c r="ED84" s="253">
        <f t="shared" si="463"/>
        <v>9.4886665191751263E-10</v>
      </c>
      <c r="EE84" s="253">
        <f t="shared" si="464"/>
        <v>1.2593970311058911E-10</v>
      </c>
      <c r="EF84" s="253">
        <f t="shared" ref="EF84:EP84" si="480">1-(1-$N32)^(EF$59/12)-(1-(1-$N32)^(EE$59/12))</f>
        <v>1.2593970311058911E-10</v>
      </c>
      <c r="EG84" s="253">
        <f t="shared" si="480"/>
        <v>1.2593970311058911E-10</v>
      </c>
      <c r="EH84" s="253">
        <f t="shared" si="480"/>
        <v>1.2593959208828664E-10</v>
      </c>
      <c r="EI84" s="253">
        <f t="shared" si="480"/>
        <v>1.2593970311058911E-10</v>
      </c>
      <c r="EJ84" s="253">
        <f t="shared" si="480"/>
        <v>1.2593970311058911E-10</v>
      </c>
      <c r="EK84" s="253">
        <f t="shared" si="480"/>
        <v>1.2593970311058911E-10</v>
      </c>
      <c r="EL84" s="253">
        <f t="shared" si="480"/>
        <v>1.2593970311058911E-10</v>
      </c>
      <c r="EM84" s="253">
        <f t="shared" si="480"/>
        <v>1.2593970311058911E-10</v>
      </c>
      <c r="EN84" s="253">
        <f t="shared" si="480"/>
        <v>1.2593959208828664E-10</v>
      </c>
      <c r="EO84" s="253">
        <f t="shared" si="480"/>
        <v>1.2593970311058911E-10</v>
      </c>
      <c r="EP84" s="253">
        <f t="shared" si="480"/>
        <v>1.2593970311058911E-10</v>
      </c>
      <c r="EQ84" s="253">
        <f t="shared" si="466"/>
        <v>1.6460166563092571E-11</v>
      </c>
      <c r="ER84" s="253">
        <f t="shared" ref="ER84:FB84" si="481">1-(1-$O32)^(ER$59/12)-(1-(1-$O32)^(EQ$59/12))</f>
        <v>1.6460166563092571E-11</v>
      </c>
      <c r="ES84" s="253">
        <f t="shared" si="481"/>
        <v>1.6460166563092571E-11</v>
      </c>
      <c r="ET84" s="253">
        <f t="shared" si="481"/>
        <v>1.6460277585395033E-11</v>
      </c>
      <c r="EU84" s="253">
        <f t="shared" si="481"/>
        <v>1.6460166563092571E-11</v>
      </c>
      <c r="EV84" s="253">
        <f t="shared" si="481"/>
        <v>1.6460166563092571E-11</v>
      </c>
      <c r="EW84" s="253">
        <f t="shared" si="481"/>
        <v>1.6460166563092571E-11</v>
      </c>
      <c r="EX84" s="253">
        <f t="shared" si="481"/>
        <v>1.6460166563092571E-11</v>
      </c>
      <c r="EY84" s="253">
        <f t="shared" si="481"/>
        <v>1.6460277585395033E-11</v>
      </c>
      <c r="EZ84" s="253">
        <f t="shared" si="481"/>
        <v>1.6460166563092571E-11</v>
      </c>
      <c r="FA84" s="253">
        <f t="shared" si="481"/>
        <v>1.6460166563092571E-11</v>
      </c>
      <c r="FB84" s="253">
        <f t="shared" si="481"/>
        <v>1.6460166563092571E-11</v>
      </c>
      <c r="FC84" s="253">
        <f t="shared" si="468"/>
        <v>2.1233015345956119E-12</v>
      </c>
      <c r="FD84" s="253">
        <f t="shared" ref="FD84:FN84" si="482">1-(1-$P32)^(FD$59/12)-(1-(1-$P32)^(FC$59/12))</f>
        <v>2.1233015345956119E-12</v>
      </c>
      <c r="FE84" s="253">
        <f t="shared" si="482"/>
        <v>2.1233015345956119E-12</v>
      </c>
      <c r="FF84" s="253">
        <f t="shared" si="482"/>
        <v>2.1233015345956119E-12</v>
      </c>
      <c r="FG84" s="253">
        <f t="shared" si="482"/>
        <v>2.1233015345956119E-12</v>
      </c>
      <c r="FH84" s="253">
        <f t="shared" si="482"/>
        <v>2.1233015345956119E-12</v>
      </c>
      <c r="FI84" s="253">
        <f t="shared" si="482"/>
        <v>2.1234125568980744E-12</v>
      </c>
      <c r="FJ84" s="253">
        <f t="shared" si="482"/>
        <v>2.1233015345956119E-12</v>
      </c>
      <c r="FK84" s="253">
        <f t="shared" si="482"/>
        <v>2.1233015345956119E-12</v>
      </c>
      <c r="FL84" s="253">
        <f t="shared" si="482"/>
        <v>2.1233015345956119E-12</v>
      </c>
      <c r="FM84" s="253">
        <f t="shared" si="482"/>
        <v>2.1233015345956119E-12</v>
      </c>
      <c r="FN84" s="253">
        <f t="shared" si="482"/>
        <v>2.1233015345956119E-12</v>
      </c>
      <c r="FO84" s="253">
        <f t="shared" si="470"/>
        <v>2.7078339570607568E-13</v>
      </c>
      <c r="FP84" s="253">
        <f t="shared" ref="FP84:FZ84" si="483">1-(1-$Q32)^(FP$59/12)-(1-(1-$Q32)^(FO$59/12))</f>
        <v>2.708944180085382E-13</v>
      </c>
      <c r="FQ84" s="253">
        <f t="shared" si="483"/>
        <v>2.7078339570607568E-13</v>
      </c>
      <c r="FR84" s="253">
        <f t="shared" si="483"/>
        <v>2.7078339570607568E-13</v>
      </c>
      <c r="FS84" s="253">
        <f t="shared" si="483"/>
        <v>2.708944180085382E-13</v>
      </c>
      <c r="FT84" s="253">
        <f t="shared" si="483"/>
        <v>2.7078339570607568E-13</v>
      </c>
      <c r="FU84" s="253">
        <f t="shared" si="483"/>
        <v>2.7078339570607568E-13</v>
      </c>
      <c r="FV84" s="253">
        <f t="shared" si="483"/>
        <v>2.708944180085382E-13</v>
      </c>
      <c r="FW84" s="253">
        <f t="shared" si="483"/>
        <v>2.7078339570607568E-13</v>
      </c>
      <c r="FX84" s="253">
        <f t="shared" si="483"/>
        <v>2.7078339570607568E-13</v>
      </c>
      <c r="FY84" s="253">
        <f t="shared" si="483"/>
        <v>2.708944180085382E-13</v>
      </c>
      <c r="FZ84" s="253">
        <f t="shared" si="483"/>
        <v>2.7078339570607568E-13</v>
      </c>
    </row>
    <row r="85" spans="2:182" x14ac:dyDescent="0.2">
      <c r="B85" s="245" t="s">
        <v>551</v>
      </c>
      <c r="C85" s="252">
        <f t="shared" si="332"/>
        <v>2.6395564287500117E-2</v>
      </c>
      <c r="D85" s="252">
        <f t="shared" si="333"/>
        <v>2.5698838473444563E-2</v>
      </c>
      <c r="E85" s="252">
        <f t="shared" si="334"/>
        <v>2.5020503130404603E-2</v>
      </c>
      <c r="F85" s="252">
        <f t="shared" si="335"/>
        <v>2.4360072831520529E-2</v>
      </c>
      <c r="G85" s="252">
        <f t="shared" si="336"/>
        <v>2.3717074963047868E-2</v>
      </c>
      <c r="H85" s="252">
        <f t="shared" si="337"/>
        <v>2.3091049386149254E-2</v>
      </c>
      <c r="I85" s="252">
        <f t="shared" si="338"/>
        <v>2.2481548107611382E-2</v>
      </c>
      <c r="J85" s="252">
        <f t="shared" si="339"/>
        <v>2.1888134959254346E-2</v>
      </c>
      <c r="K85" s="252">
        <f t="shared" si="340"/>
        <v>2.1310385285803868E-2</v>
      </c>
      <c r="L85" s="252">
        <f t="shared" si="341"/>
        <v>2.0747885641001163E-2</v>
      </c>
      <c r="M85" s="252">
        <f t="shared" si="342"/>
        <v>2.0200233491734276E-2</v>
      </c>
      <c r="N85" s="252">
        <f t="shared" si="343"/>
        <v>1.966703692998073E-2</v>
      </c>
      <c r="O85" s="252">
        <f t="shared" si="344"/>
        <v>1.0508873147407227E-2</v>
      </c>
      <c r="P85" s="226">
        <f t="shared" si="345"/>
        <v>1.0398436732578897E-2</v>
      </c>
      <c r="Q85" s="226">
        <f t="shared" si="346"/>
        <v>1.0289160880024961E-2</v>
      </c>
      <c r="R85" s="226">
        <f t="shared" si="347"/>
        <v>1.0181033393543482E-2</v>
      </c>
      <c r="S85" s="226">
        <f t="shared" si="348"/>
        <v>1.0074042205101108E-2</v>
      </c>
      <c r="T85" s="226">
        <f t="shared" si="349"/>
        <v>9.9681753734861545E-3</v>
      </c>
      <c r="U85" s="226">
        <f t="shared" si="350"/>
        <v>9.8634210829751101E-3</v>
      </c>
      <c r="V85" s="226">
        <f t="shared" si="351"/>
        <v>9.7597676420146939E-3</v>
      </c>
      <c r="W85" s="226">
        <f t="shared" si="352"/>
        <v>9.6572034819165653E-3</v>
      </c>
      <c r="X85" s="226">
        <f t="shared" si="353"/>
        <v>9.5557171555663567E-3</v>
      </c>
      <c r="Y85" s="226">
        <f t="shared" si="354"/>
        <v>9.4552973361460291E-3</v>
      </c>
      <c r="Z85" s="226">
        <f t="shared" si="355"/>
        <v>9.3559328158694388E-3</v>
      </c>
      <c r="AA85" s="226">
        <f t="shared" si="356"/>
        <v>2.1577357324900071E-3</v>
      </c>
      <c r="AB85" s="226">
        <f t="shared" si="357"/>
        <v>2.1530799089987118E-3</v>
      </c>
      <c r="AC85" s="226">
        <f t="shared" si="358"/>
        <v>2.1484341315441968E-3</v>
      </c>
      <c r="AD85" s="226">
        <f t="shared" si="359"/>
        <v>2.1437983784495795E-3</v>
      </c>
      <c r="AE85" s="226">
        <f t="shared" si="360"/>
        <v>2.139172628085162E-3</v>
      </c>
      <c r="AF85" s="226">
        <f t="shared" si="361"/>
        <v>2.1345568588676533E-3</v>
      </c>
      <c r="AG85" s="226">
        <f t="shared" si="362"/>
        <v>2.1299510492601703E-3</v>
      </c>
      <c r="AH85" s="226">
        <f t="shared" si="363"/>
        <v>2.1253551777727919E-3</v>
      </c>
      <c r="AI85" s="226">
        <f t="shared" si="364"/>
        <v>2.1207692229614494E-3</v>
      </c>
      <c r="AJ85" s="226">
        <f t="shared" si="365"/>
        <v>2.1161931634287034E-3</v>
      </c>
      <c r="AK85" s="226">
        <f t="shared" si="366"/>
        <v>2.1116269778230778E-3</v>
      </c>
      <c r="AL85" s="226">
        <f t="shared" si="367"/>
        <v>2.1070706448393928E-3</v>
      </c>
      <c r="AM85" s="226">
        <f t="shared" si="368"/>
        <v>4.2712980296155667E-4</v>
      </c>
      <c r="AN85" s="226">
        <f t="shared" si="369"/>
        <v>4.2694736309301096E-4</v>
      </c>
      <c r="AO85" s="226">
        <f t="shared" si="370"/>
        <v>4.2676500114990912E-4</v>
      </c>
      <c r="AP85" s="226">
        <f t="shared" si="371"/>
        <v>4.2658271709905549E-4</v>
      </c>
      <c r="AQ85" s="226">
        <f t="shared" si="372"/>
        <v>4.2640051090714337E-4</v>
      </c>
      <c r="AR85" s="226">
        <f t="shared" si="373"/>
        <v>4.262183825409771E-4</v>
      </c>
      <c r="AS85" s="226">
        <f t="shared" si="374"/>
        <v>4.2603633196713897E-4</v>
      </c>
      <c r="AT85" s="226">
        <f t="shared" si="375"/>
        <v>4.2585435915265535E-4</v>
      </c>
      <c r="AU85" s="226">
        <f t="shared" si="376"/>
        <v>4.2567246406421955E-4</v>
      </c>
      <c r="AV85" s="226">
        <f t="shared" si="377"/>
        <v>4.2549064666841385E-4</v>
      </c>
      <c r="AW85" s="226">
        <f t="shared" si="378"/>
        <v>4.2530890693237566E-4</v>
      </c>
      <c r="AX85" s="226">
        <f t="shared" si="379"/>
        <v>4.2512724482279829E-4</v>
      </c>
      <c r="AY85" s="226">
        <f t="shared" si="380"/>
        <v>7.4857928755722725E-5</v>
      </c>
      <c r="AZ85" s="226">
        <f t="shared" si="381"/>
        <v>7.485232504633732E-5</v>
      </c>
      <c r="BA85" s="226">
        <f t="shared" si="382"/>
        <v>7.484672175617213E-5</v>
      </c>
      <c r="BB85" s="226">
        <f t="shared" si="383"/>
        <v>7.4841118885671243E-5</v>
      </c>
      <c r="BC85" s="226">
        <f t="shared" si="384"/>
        <v>7.4835516434612614E-5</v>
      </c>
      <c r="BD85" s="226">
        <f t="shared" si="385"/>
        <v>7.48299144027742E-5</v>
      </c>
      <c r="BE85" s="226">
        <f t="shared" si="386"/>
        <v>7.4824312790378045E-5</v>
      </c>
      <c r="BF85" s="226">
        <f t="shared" si="387"/>
        <v>7.4818711597313126E-5</v>
      </c>
      <c r="BG85" s="226">
        <f t="shared" si="388"/>
        <v>7.4813110823468421E-5</v>
      </c>
      <c r="BH85" s="226">
        <f t="shared" si="389"/>
        <v>7.4807510468954952E-5</v>
      </c>
      <c r="BI85" s="226">
        <f t="shared" si="390"/>
        <v>7.480191053377272E-5</v>
      </c>
      <c r="BJ85" s="226">
        <f t="shared" si="391"/>
        <v>7.4796311017588657E-5</v>
      </c>
      <c r="BK85" s="226">
        <f t="shared" si="392"/>
        <v>1.243376352433323E-5</v>
      </c>
      <c r="BL85" s="226">
        <f t="shared" si="393"/>
        <v>1.2433608925777051E-5</v>
      </c>
      <c r="BM85" s="226">
        <f t="shared" si="394"/>
        <v>1.2433454329219273E-5</v>
      </c>
      <c r="BN85" s="226">
        <f t="shared" si="395"/>
        <v>1.2433299734659897E-5</v>
      </c>
      <c r="BO85" s="226">
        <f t="shared" si="396"/>
        <v>1.24331451419879E-5</v>
      </c>
      <c r="BP85" s="226">
        <f t="shared" si="397"/>
        <v>1.243299055109226E-5</v>
      </c>
      <c r="BQ85" s="226">
        <f t="shared" si="398"/>
        <v>1.2432835962306044E-5</v>
      </c>
      <c r="BR85" s="226">
        <f t="shared" si="399"/>
        <v>1.2432681375296184E-5</v>
      </c>
      <c r="BS85" s="226">
        <f t="shared" si="400"/>
        <v>1.2432526790395748E-5</v>
      </c>
      <c r="BT85" s="226">
        <f t="shared" si="401"/>
        <v>1.2432372207160647E-5</v>
      </c>
      <c r="BU85" s="226">
        <f t="shared" si="402"/>
        <v>1.2432217626034969E-5</v>
      </c>
      <c r="BV85" s="226">
        <f t="shared" si="403"/>
        <v>1.2432063046796671E-5</v>
      </c>
      <c r="BW85" s="226">
        <f t="shared" si="404"/>
        <v>1.8594073473154893E-6</v>
      </c>
      <c r="BX85" s="226">
        <f t="shared" si="405"/>
        <v>1.8594038899699683E-6</v>
      </c>
      <c r="BY85" s="226">
        <f t="shared" si="406"/>
        <v>1.859400432513425E-6</v>
      </c>
      <c r="BZ85" s="226">
        <f t="shared" si="407"/>
        <v>1.859396975167904E-6</v>
      </c>
      <c r="CA85" s="226">
        <f t="shared" si="408"/>
        <v>1.859393517822383E-6</v>
      </c>
      <c r="CB85" s="226">
        <f t="shared" si="409"/>
        <v>1.8593900603658398E-6</v>
      </c>
      <c r="CC85" s="226">
        <f t="shared" si="410"/>
        <v>1.8593866030203188E-6</v>
      </c>
      <c r="CD85" s="226">
        <f t="shared" si="411"/>
        <v>1.8593831456747978E-6</v>
      </c>
      <c r="CE85" s="226">
        <f t="shared" si="412"/>
        <v>1.8593796883292768E-6</v>
      </c>
      <c r="CF85" s="226">
        <f t="shared" si="413"/>
        <v>1.8593762310947781E-6</v>
      </c>
      <c r="CG85" s="226">
        <f t="shared" si="414"/>
        <v>1.8593727736382348E-6</v>
      </c>
      <c r="CH85" s="226">
        <f t="shared" si="415"/>
        <v>1.8593693162927138E-6</v>
      </c>
      <c r="CI85" s="226">
        <f t="shared" si="416"/>
        <v>2.771224973940889E-7</v>
      </c>
      <c r="CJ85" s="226">
        <f t="shared" si="417"/>
        <v>2.7712242056665559E-7</v>
      </c>
      <c r="CK85" s="226">
        <f t="shared" si="418"/>
        <v>2.7712234373922229E-7</v>
      </c>
      <c r="CL85" s="226">
        <f t="shared" si="419"/>
        <v>2.7712226702281129E-7</v>
      </c>
      <c r="CM85" s="226">
        <f t="shared" si="420"/>
        <v>2.7712219008435568E-7</v>
      </c>
      <c r="CN85" s="226">
        <f t="shared" si="421"/>
        <v>2.7712211347896698E-7</v>
      </c>
      <c r="CO85" s="226">
        <f t="shared" si="422"/>
        <v>2.7712203654051137E-7</v>
      </c>
      <c r="CP85" s="226">
        <f t="shared" si="423"/>
        <v>2.7712195982410037E-7</v>
      </c>
      <c r="CQ85" s="226">
        <f t="shared" si="424"/>
        <v>2.7712188299666707E-7</v>
      </c>
      <c r="CR85" s="226">
        <f t="shared" si="425"/>
        <v>2.7712180616923376E-7</v>
      </c>
      <c r="CS85" s="226">
        <f t="shared" si="426"/>
        <v>2.7712172934180046E-7</v>
      </c>
      <c r="CT85" s="226">
        <f t="shared" si="427"/>
        <v>2.7712165262538946E-7</v>
      </c>
      <c r="CU85" s="226">
        <f t="shared" si="428"/>
        <v>4.021361110773114E-8</v>
      </c>
      <c r="CV85" s="226">
        <f t="shared" si="429"/>
        <v>4.0213609442396603E-8</v>
      </c>
      <c r="CW85" s="226">
        <f t="shared" si="430"/>
        <v>4.0213607777062066E-8</v>
      </c>
      <c r="CX85" s="226">
        <f t="shared" si="431"/>
        <v>4.0213606222749831E-8</v>
      </c>
      <c r="CY85" s="226">
        <f t="shared" si="432"/>
        <v>4.0213604557415294E-8</v>
      </c>
      <c r="CZ85" s="226">
        <f t="shared" si="433"/>
        <v>4.021360300310306E-8</v>
      </c>
      <c r="DA85" s="226">
        <f t="shared" si="434"/>
        <v>4.0213601337768523E-8</v>
      </c>
      <c r="DB85" s="226">
        <f t="shared" si="435"/>
        <v>4.0213599783456289E-8</v>
      </c>
      <c r="DC85" s="226">
        <f t="shared" si="436"/>
        <v>4.0213598118121752E-8</v>
      </c>
      <c r="DD85" s="226">
        <f t="shared" si="437"/>
        <v>4.0213596563809517E-8</v>
      </c>
      <c r="DE85" s="226">
        <f t="shared" si="438"/>
        <v>4.021359489847498E-8</v>
      </c>
      <c r="DF85" s="226">
        <f t="shared" si="439"/>
        <v>4.0213593233140443E-8</v>
      </c>
      <c r="DG85" s="226">
        <f t="shared" si="440"/>
        <v>5.2643865933177381E-9</v>
      </c>
      <c r="DH85" s="226">
        <f t="shared" si="441"/>
        <v>5.2643864822954356E-9</v>
      </c>
      <c r="DI85" s="226">
        <f t="shared" si="442"/>
        <v>5.2643864822954356E-9</v>
      </c>
      <c r="DJ85" s="226">
        <f t="shared" si="443"/>
        <v>5.2643864822954356E-9</v>
      </c>
      <c r="DK85" s="226">
        <f t="shared" si="444"/>
        <v>5.2643864822954356E-9</v>
      </c>
      <c r="DL85" s="226">
        <f t="shared" si="445"/>
        <v>5.2643863712731331E-9</v>
      </c>
      <c r="DM85" s="226">
        <f t="shared" si="446"/>
        <v>5.2643864822954356E-9</v>
      </c>
      <c r="DN85" s="226">
        <f t="shared" si="447"/>
        <v>5.2643863712731331E-9</v>
      </c>
      <c r="DO85" s="226">
        <f t="shared" si="448"/>
        <v>5.2643862602508307E-9</v>
      </c>
      <c r="DP85" s="226">
        <f t="shared" si="449"/>
        <v>5.2643863712731331E-9</v>
      </c>
      <c r="DQ85" s="226">
        <f t="shared" si="450"/>
        <v>5.2643862602508307E-9</v>
      </c>
      <c r="DR85" s="226">
        <f t="shared" si="451"/>
        <v>5.2643862602508307E-9</v>
      </c>
      <c r="DS85" s="253">
        <f t="shared" si="452"/>
        <v>7.1164996118255885E-10</v>
      </c>
      <c r="DT85" s="253">
        <f t="shared" si="453"/>
        <v>7.1164996118255885E-10</v>
      </c>
      <c r="DU85" s="253">
        <f t="shared" si="454"/>
        <v>7.1164996118255885E-10</v>
      </c>
      <c r="DV85" s="253">
        <f t="shared" si="455"/>
        <v>7.1164996118255885E-10</v>
      </c>
      <c r="DW85" s="253">
        <f t="shared" si="456"/>
        <v>7.1164996118255885E-10</v>
      </c>
      <c r="DX85" s="253">
        <f t="shared" si="457"/>
        <v>7.1165007220486132E-10</v>
      </c>
      <c r="DY85" s="253">
        <f t="shared" si="458"/>
        <v>7.1164996118255885E-10</v>
      </c>
      <c r="DZ85" s="253">
        <f t="shared" si="459"/>
        <v>7.1164996118255885E-10</v>
      </c>
      <c r="EA85" s="253">
        <f t="shared" si="460"/>
        <v>7.1164996118255885E-10</v>
      </c>
      <c r="EB85" s="253">
        <f t="shared" si="461"/>
        <v>7.1164996118255885E-10</v>
      </c>
      <c r="EC85" s="253">
        <f t="shared" si="462"/>
        <v>7.1164996118255885E-10</v>
      </c>
      <c r="ED85" s="253">
        <f t="shared" si="463"/>
        <v>7.1164996118255885E-10</v>
      </c>
      <c r="EE85" s="253">
        <f t="shared" si="464"/>
        <v>9.4454777332941831E-11</v>
      </c>
      <c r="EF85" s="253">
        <f t="shared" ref="EF85:EP85" si="484">1-(1-$N33)^(EF$59/12)-(1-(1-$N33)^(EE$59/12))</f>
        <v>9.4454777332941831E-11</v>
      </c>
      <c r="EG85" s="253">
        <f t="shared" si="484"/>
        <v>9.4454777332941831E-11</v>
      </c>
      <c r="EH85" s="253">
        <f t="shared" si="484"/>
        <v>9.4454666310639368E-11</v>
      </c>
      <c r="EI85" s="253">
        <f t="shared" si="484"/>
        <v>9.4454777332941831E-11</v>
      </c>
      <c r="EJ85" s="253">
        <f t="shared" si="484"/>
        <v>9.4454777332941831E-11</v>
      </c>
      <c r="EK85" s="253">
        <f t="shared" si="484"/>
        <v>9.4454777332941831E-11</v>
      </c>
      <c r="EL85" s="253">
        <f t="shared" si="484"/>
        <v>9.4454777332941831E-11</v>
      </c>
      <c r="EM85" s="253">
        <f t="shared" si="484"/>
        <v>9.4454777332941831E-11</v>
      </c>
      <c r="EN85" s="253">
        <f t="shared" si="484"/>
        <v>9.4454666310639368E-11</v>
      </c>
      <c r="EO85" s="253">
        <f t="shared" si="484"/>
        <v>9.4454777332941831E-11</v>
      </c>
      <c r="EP85" s="253">
        <f t="shared" si="484"/>
        <v>9.4454777332941831E-11</v>
      </c>
      <c r="EQ85" s="253">
        <f t="shared" si="466"/>
        <v>1.2345124922319428E-11</v>
      </c>
      <c r="ER85" s="253">
        <f t="shared" ref="ER85:FB85" si="485">1-(1-$O33)^(ER$59/12)-(1-(1-$O33)^(EQ$59/12))</f>
        <v>1.2345124922319428E-11</v>
      </c>
      <c r="ES85" s="253">
        <f t="shared" si="485"/>
        <v>1.2345235944621891E-11</v>
      </c>
      <c r="ET85" s="253">
        <f t="shared" si="485"/>
        <v>1.2345124922319428E-11</v>
      </c>
      <c r="EU85" s="253">
        <f t="shared" si="485"/>
        <v>1.2345124922319428E-11</v>
      </c>
      <c r="EV85" s="253">
        <f t="shared" si="485"/>
        <v>1.2345124922319428E-11</v>
      </c>
      <c r="EW85" s="253">
        <f t="shared" si="485"/>
        <v>1.2345124922319428E-11</v>
      </c>
      <c r="EX85" s="253">
        <f t="shared" si="485"/>
        <v>1.2345124922319428E-11</v>
      </c>
      <c r="EY85" s="253">
        <f t="shared" si="485"/>
        <v>1.2345124922319428E-11</v>
      </c>
      <c r="EZ85" s="253">
        <f t="shared" si="485"/>
        <v>1.2345235944621891E-11</v>
      </c>
      <c r="FA85" s="253">
        <f t="shared" si="485"/>
        <v>1.2345124922319428E-11</v>
      </c>
      <c r="FB85" s="253">
        <f t="shared" si="485"/>
        <v>1.2345124922319428E-11</v>
      </c>
      <c r="FC85" s="253">
        <f t="shared" si="468"/>
        <v>1.5925039065223245E-12</v>
      </c>
      <c r="FD85" s="253">
        <f t="shared" ref="FD85:FN85" si="486">1-(1-$P33)^(FD$59/12)-(1-(1-$P33)^(FC$59/12))</f>
        <v>1.5925039065223245E-12</v>
      </c>
      <c r="FE85" s="253">
        <f t="shared" si="486"/>
        <v>1.5925039065223245E-12</v>
      </c>
      <c r="FF85" s="253">
        <f t="shared" si="486"/>
        <v>1.592392884219862E-12</v>
      </c>
      <c r="FG85" s="253">
        <f t="shared" si="486"/>
        <v>1.5925039065223245E-12</v>
      </c>
      <c r="FH85" s="253">
        <f t="shared" si="486"/>
        <v>1.5925039065223245E-12</v>
      </c>
      <c r="FI85" s="253">
        <f t="shared" si="486"/>
        <v>1.5925039065223245E-12</v>
      </c>
      <c r="FJ85" s="253">
        <f t="shared" si="486"/>
        <v>1.5925039065223245E-12</v>
      </c>
      <c r="FK85" s="253">
        <f t="shared" si="486"/>
        <v>1.592392884219862E-12</v>
      </c>
      <c r="FL85" s="253">
        <f t="shared" si="486"/>
        <v>1.5925039065223245E-12</v>
      </c>
      <c r="FM85" s="253">
        <f t="shared" si="486"/>
        <v>1.5925039065223245E-12</v>
      </c>
      <c r="FN85" s="253">
        <f t="shared" si="486"/>
        <v>1.5925039065223245E-12</v>
      </c>
      <c r="FO85" s="253">
        <f t="shared" si="470"/>
        <v>2.0317081350640365E-13</v>
      </c>
      <c r="FP85" s="253">
        <f t="shared" ref="FP85:FZ85" si="487">1-(1-$Q33)^(FP$59/12)-(1-(1-$Q33)^(FO$59/12))</f>
        <v>2.0305979120394113E-13</v>
      </c>
      <c r="FQ85" s="253">
        <f t="shared" si="487"/>
        <v>2.0305979120394113E-13</v>
      </c>
      <c r="FR85" s="253">
        <f t="shared" si="487"/>
        <v>2.0317081350640365E-13</v>
      </c>
      <c r="FS85" s="253">
        <f t="shared" si="487"/>
        <v>2.0317081350640365E-13</v>
      </c>
      <c r="FT85" s="253">
        <f t="shared" si="487"/>
        <v>2.0305979120394113E-13</v>
      </c>
      <c r="FU85" s="253">
        <f t="shared" si="487"/>
        <v>2.0305979120394113E-13</v>
      </c>
      <c r="FV85" s="253">
        <f t="shared" si="487"/>
        <v>2.0317081350640365E-13</v>
      </c>
      <c r="FW85" s="253">
        <f t="shared" si="487"/>
        <v>2.0317081350640365E-13</v>
      </c>
      <c r="FX85" s="253">
        <f t="shared" si="487"/>
        <v>2.0305979120394113E-13</v>
      </c>
      <c r="FY85" s="253">
        <f t="shared" si="487"/>
        <v>2.0305979120394113E-13</v>
      </c>
      <c r="FZ85" s="253">
        <f t="shared" si="487"/>
        <v>2.0317081350640365E-13</v>
      </c>
    </row>
    <row r="86" spans="2:182" x14ac:dyDescent="0.2">
      <c r="B86" s="245" t="s">
        <v>552</v>
      </c>
      <c r="C86" s="252">
        <f t="shared" si="332"/>
        <v>4.2908179444994587E-2</v>
      </c>
      <c r="D86" s="252">
        <f t="shared" si="333"/>
        <v>4.1067067581710748E-2</v>
      </c>
      <c r="E86" s="252">
        <f t="shared" si="334"/>
        <v>3.9304954476634957E-2</v>
      </c>
      <c r="F86" s="252">
        <f t="shared" si="335"/>
        <v>3.7618450436874173E-2</v>
      </c>
      <c r="G86" s="252">
        <f t="shared" si="336"/>
        <v>3.6004311215086182E-2</v>
      </c>
      <c r="H86" s="252">
        <f t="shared" si="337"/>
        <v>3.445943176867583E-2</v>
      </c>
      <c r="I86" s="252">
        <f t="shared" si="338"/>
        <v>3.298084028677295E-2</v>
      </c>
      <c r="J86" s="252">
        <f t="shared" si="339"/>
        <v>3.1565692473501272E-2</v>
      </c>
      <c r="K86" s="252">
        <f t="shared" si="340"/>
        <v>3.0211266076542787E-2</v>
      </c>
      <c r="L86" s="252">
        <f t="shared" si="341"/>
        <v>2.8914955650470087E-2</v>
      </c>
      <c r="M86" s="252">
        <f t="shared" si="342"/>
        <v>2.7674267544775644E-2</v>
      </c>
      <c r="N86" s="252">
        <f t="shared" si="343"/>
        <v>2.6486815106955608E-2</v>
      </c>
      <c r="O86" s="252">
        <f t="shared" si="344"/>
        <v>6.5973783435977484E-3</v>
      </c>
      <c r="P86" s="226">
        <f t="shared" si="345"/>
        <v>6.5538529425890335E-3</v>
      </c>
      <c r="Q86" s="226">
        <f t="shared" si="346"/>
        <v>6.5106146951185995E-3</v>
      </c>
      <c r="R86" s="226">
        <f t="shared" si="347"/>
        <v>6.4676617067255249E-3</v>
      </c>
      <c r="S86" s="226">
        <f t="shared" si="348"/>
        <v>6.4249920954477791E-3</v>
      </c>
      <c r="T86" s="226">
        <f t="shared" si="349"/>
        <v>6.3826039917395105E-3</v>
      </c>
      <c r="U86" s="226">
        <f t="shared" si="350"/>
        <v>6.3404955383886685E-3</v>
      </c>
      <c r="V86" s="226">
        <f t="shared" si="351"/>
        <v>6.2986648904359566E-3</v>
      </c>
      <c r="W86" s="226">
        <f t="shared" si="352"/>
        <v>6.2571102150943414E-3</v>
      </c>
      <c r="X86" s="226">
        <f t="shared" si="353"/>
        <v>6.2158296916676736E-3</v>
      </c>
      <c r="Y86" s="226">
        <f t="shared" si="354"/>
        <v>6.174821511472417E-3</v>
      </c>
      <c r="Z86" s="226">
        <f t="shared" si="355"/>
        <v>6.1340838777570461E-3</v>
      </c>
      <c r="AA86" s="226">
        <f t="shared" si="356"/>
        <v>4.5802765636482334E-5</v>
      </c>
      <c r="AB86" s="226">
        <f t="shared" si="357"/>
        <v>4.5800667743289836E-5</v>
      </c>
      <c r="AC86" s="226">
        <f t="shared" si="358"/>
        <v>4.5798569945909584E-5</v>
      </c>
      <c r="AD86" s="226">
        <f t="shared" si="359"/>
        <v>4.5796472244785669E-5</v>
      </c>
      <c r="AE86" s="226">
        <f t="shared" si="360"/>
        <v>4.5794374639696045E-5</v>
      </c>
      <c r="AF86" s="226">
        <f t="shared" si="361"/>
        <v>4.5792277130640713E-5</v>
      </c>
      <c r="AG86" s="226">
        <f t="shared" si="362"/>
        <v>4.5790179717730695E-5</v>
      </c>
      <c r="AH86" s="226">
        <f t="shared" si="363"/>
        <v>4.5788082400854968E-5</v>
      </c>
      <c r="AI86" s="226">
        <f t="shared" si="364"/>
        <v>4.5785985180124555E-5</v>
      </c>
      <c r="AJ86" s="226">
        <f t="shared" si="365"/>
        <v>4.5783888055317412E-5</v>
      </c>
      <c r="AK86" s="226">
        <f t="shared" si="366"/>
        <v>4.578179102654456E-5</v>
      </c>
      <c r="AL86" s="226">
        <f t="shared" si="367"/>
        <v>4.5779694094028045E-5</v>
      </c>
      <c r="AM86" s="226">
        <f t="shared" si="368"/>
        <v>9.6112297454098439E-8</v>
      </c>
      <c r="AN86" s="226">
        <f t="shared" si="369"/>
        <v>9.6112288350269637E-8</v>
      </c>
      <c r="AO86" s="226">
        <f t="shared" si="370"/>
        <v>9.611227902439623E-8</v>
      </c>
      <c r="AP86" s="226">
        <f t="shared" si="371"/>
        <v>9.6112269809545126E-8</v>
      </c>
      <c r="AQ86" s="226">
        <f t="shared" si="372"/>
        <v>9.6112260483671719E-8</v>
      </c>
      <c r="AR86" s="226">
        <f t="shared" si="373"/>
        <v>9.6112251379842917E-8</v>
      </c>
      <c r="AS86" s="226">
        <f t="shared" si="374"/>
        <v>9.611224205396951E-8</v>
      </c>
      <c r="AT86" s="226">
        <f t="shared" si="375"/>
        <v>9.6112232839118406E-8</v>
      </c>
      <c r="AU86" s="226">
        <f t="shared" si="376"/>
        <v>9.6112223624267301E-8</v>
      </c>
      <c r="AV86" s="226">
        <f t="shared" si="377"/>
        <v>9.6112214298393894E-8</v>
      </c>
      <c r="AW86" s="226">
        <f t="shared" si="378"/>
        <v>9.6112205194565092E-8</v>
      </c>
      <c r="AX86" s="226">
        <f t="shared" si="379"/>
        <v>9.6112195868691686E-8</v>
      </c>
      <c r="AY86" s="226">
        <f t="shared" si="380"/>
        <v>1.0219447510451118E-10</v>
      </c>
      <c r="AZ86" s="226">
        <f t="shared" si="381"/>
        <v>1.0219447510451118E-10</v>
      </c>
      <c r="BA86" s="226">
        <f t="shared" si="382"/>
        <v>1.0219447510451118E-10</v>
      </c>
      <c r="BB86" s="226">
        <f t="shared" si="383"/>
        <v>1.0219447510451118E-10</v>
      </c>
      <c r="BC86" s="226">
        <f t="shared" si="384"/>
        <v>1.0219447510451118E-10</v>
      </c>
      <c r="BD86" s="226">
        <f t="shared" si="385"/>
        <v>1.0219447510451118E-10</v>
      </c>
      <c r="BE86" s="226">
        <f t="shared" si="386"/>
        <v>1.0219436408220872E-10</v>
      </c>
      <c r="BF86" s="226">
        <f t="shared" si="387"/>
        <v>1.0219447510451118E-10</v>
      </c>
      <c r="BG86" s="226">
        <f t="shared" si="388"/>
        <v>1.0219447510451118E-10</v>
      </c>
      <c r="BH86" s="226">
        <f t="shared" si="389"/>
        <v>1.0219447510451118E-10</v>
      </c>
      <c r="BI86" s="226">
        <f t="shared" si="390"/>
        <v>1.0219447510451118E-10</v>
      </c>
      <c r="BJ86" s="226">
        <f t="shared" si="391"/>
        <v>1.0219447510451118E-10</v>
      </c>
      <c r="BK86" s="226">
        <f t="shared" si="392"/>
        <v>7.2830630415410269E-14</v>
      </c>
      <c r="BL86" s="226">
        <f t="shared" si="393"/>
        <v>7.2830630415410269E-14</v>
      </c>
      <c r="BM86" s="226">
        <f t="shared" si="394"/>
        <v>7.2830630415410269E-14</v>
      </c>
      <c r="BN86" s="226">
        <f t="shared" si="395"/>
        <v>7.2719608112947753E-14</v>
      </c>
      <c r="BO86" s="226">
        <f t="shared" si="396"/>
        <v>7.2830630415410269E-14</v>
      </c>
      <c r="BP86" s="226">
        <f t="shared" si="397"/>
        <v>7.2830630415410269E-14</v>
      </c>
      <c r="BQ86" s="226">
        <f t="shared" si="398"/>
        <v>7.2830630415410269E-14</v>
      </c>
      <c r="BR86" s="226">
        <f t="shared" si="399"/>
        <v>7.2830630415410269E-14</v>
      </c>
      <c r="BS86" s="226">
        <f t="shared" si="400"/>
        <v>7.2719608112947753E-14</v>
      </c>
      <c r="BT86" s="226">
        <f t="shared" si="401"/>
        <v>7.2830630415410269E-14</v>
      </c>
      <c r="BU86" s="226">
        <f t="shared" si="402"/>
        <v>7.2830630415410269E-14</v>
      </c>
      <c r="BV86" s="226">
        <f t="shared" si="403"/>
        <v>7.2830630415410269E-14</v>
      </c>
      <c r="BW86" s="226">
        <f t="shared" si="404"/>
        <v>0</v>
      </c>
      <c r="BX86" s="226">
        <f t="shared" si="405"/>
        <v>1.1102230246251565E-16</v>
      </c>
      <c r="BY86" s="226">
        <f t="shared" si="406"/>
        <v>0</v>
      </c>
      <c r="BZ86" s="226">
        <f t="shared" si="407"/>
        <v>0</v>
      </c>
      <c r="CA86" s="226">
        <f t="shared" si="408"/>
        <v>1.1102230246251565E-16</v>
      </c>
      <c r="CB86" s="226">
        <f t="shared" si="409"/>
        <v>0</v>
      </c>
      <c r="CC86" s="226">
        <f t="shared" si="410"/>
        <v>0</v>
      </c>
      <c r="CD86" s="226">
        <f t="shared" si="411"/>
        <v>1.1102230246251565E-16</v>
      </c>
      <c r="CE86" s="226">
        <f t="shared" si="412"/>
        <v>0</v>
      </c>
      <c r="CF86" s="226">
        <f t="shared" si="413"/>
        <v>0</v>
      </c>
      <c r="CG86" s="226">
        <f t="shared" si="414"/>
        <v>1.1102230246251565E-16</v>
      </c>
      <c r="CH86" s="226">
        <f t="shared" si="415"/>
        <v>0</v>
      </c>
      <c r="CI86" s="226">
        <f t="shared" si="416"/>
        <v>0</v>
      </c>
      <c r="CJ86" s="226">
        <f t="shared" si="417"/>
        <v>0</v>
      </c>
      <c r="CK86" s="226">
        <f t="shared" si="418"/>
        <v>0</v>
      </c>
      <c r="CL86" s="226">
        <f t="shared" si="419"/>
        <v>0</v>
      </c>
      <c r="CM86" s="226">
        <f t="shared" si="420"/>
        <v>0</v>
      </c>
      <c r="CN86" s="226">
        <f t="shared" si="421"/>
        <v>0</v>
      </c>
      <c r="CO86" s="226">
        <f t="shared" si="422"/>
        <v>0</v>
      </c>
      <c r="CP86" s="226">
        <f t="shared" si="423"/>
        <v>0</v>
      </c>
      <c r="CQ86" s="226">
        <f t="shared" si="424"/>
        <v>0</v>
      </c>
      <c r="CR86" s="226">
        <f t="shared" si="425"/>
        <v>0</v>
      </c>
      <c r="CS86" s="226">
        <f t="shared" si="426"/>
        <v>0</v>
      </c>
      <c r="CT86" s="226">
        <f t="shared" si="427"/>
        <v>0</v>
      </c>
      <c r="CU86" s="226">
        <f t="shared" si="428"/>
        <v>0</v>
      </c>
      <c r="CV86" s="226">
        <f t="shared" si="429"/>
        <v>0</v>
      </c>
      <c r="CW86" s="226">
        <f t="shared" si="430"/>
        <v>0</v>
      </c>
      <c r="CX86" s="226">
        <f t="shared" si="431"/>
        <v>0</v>
      </c>
      <c r="CY86" s="226">
        <f t="shared" si="432"/>
        <v>0</v>
      </c>
      <c r="CZ86" s="226">
        <f t="shared" si="433"/>
        <v>0</v>
      </c>
      <c r="DA86" s="226">
        <f t="shared" si="434"/>
        <v>0</v>
      </c>
      <c r="DB86" s="226">
        <f t="shared" si="435"/>
        <v>0</v>
      </c>
      <c r="DC86" s="226">
        <f t="shared" si="436"/>
        <v>0</v>
      </c>
      <c r="DD86" s="226">
        <f t="shared" si="437"/>
        <v>0</v>
      </c>
      <c r="DE86" s="226">
        <f t="shared" si="438"/>
        <v>0</v>
      </c>
      <c r="DF86" s="226">
        <f t="shared" si="439"/>
        <v>0</v>
      </c>
      <c r="DG86" s="226">
        <f t="shared" si="440"/>
        <v>0</v>
      </c>
      <c r="DH86" s="226">
        <f t="shared" si="441"/>
        <v>0</v>
      </c>
      <c r="DI86" s="226">
        <f t="shared" si="442"/>
        <v>0</v>
      </c>
      <c r="DJ86" s="226">
        <f t="shared" si="443"/>
        <v>0</v>
      </c>
      <c r="DK86" s="226">
        <f t="shared" si="444"/>
        <v>0</v>
      </c>
      <c r="DL86" s="226">
        <f t="shared" si="445"/>
        <v>0</v>
      </c>
      <c r="DM86" s="226">
        <f t="shared" si="446"/>
        <v>0</v>
      </c>
      <c r="DN86" s="226">
        <f t="shared" si="447"/>
        <v>0</v>
      </c>
      <c r="DO86" s="226">
        <f t="shared" si="448"/>
        <v>0</v>
      </c>
      <c r="DP86" s="226">
        <f t="shared" si="449"/>
        <v>0</v>
      </c>
      <c r="DQ86" s="226">
        <f t="shared" si="450"/>
        <v>0</v>
      </c>
      <c r="DR86" s="226">
        <f t="shared" si="451"/>
        <v>0</v>
      </c>
      <c r="DS86" s="253">
        <f t="shared" si="452"/>
        <v>0</v>
      </c>
      <c r="DT86" s="253">
        <f t="shared" si="453"/>
        <v>0</v>
      </c>
      <c r="DU86" s="253">
        <f t="shared" si="454"/>
        <v>0</v>
      </c>
      <c r="DV86" s="253">
        <f t="shared" si="455"/>
        <v>0</v>
      </c>
      <c r="DW86" s="253">
        <f t="shared" si="456"/>
        <v>0</v>
      </c>
      <c r="DX86" s="253">
        <f t="shared" si="457"/>
        <v>0</v>
      </c>
      <c r="DY86" s="253">
        <f t="shared" si="458"/>
        <v>0</v>
      </c>
      <c r="DZ86" s="253">
        <f t="shared" si="459"/>
        <v>0</v>
      </c>
      <c r="EA86" s="253">
        <f t="shared" si="460"/>
        <v>0</v>
      </c>
      <c r="EB86" s="253">
        <f t="shared" si="461"/>
        <v>0</v>
      </c>
      <c r="EC86" s="253">
        <f t="shared" si="462"/>
        <v>0</v>
      </c>
      <c r="ED86" s="253">
        <f t="shared" si="463"/>
        <v>0</v>
      </c>
      <c r="EE86" s="253">
        <f t="shared" si="464"/>
        <v>0</v>
      </c>
      <c r="EF86" s="253">
        <f t="shared" ref="EF86:EP86" si="488">1-(1-$N34)^(EF$59/12)-(1-(1-$N34)^(EE$59/12))</f>
        <v>0</v>
      </c>
      <c r="EG86" s="253">
        <f t="shared" si="488"/>
        <v>0</v>
      </c>
      <c r="EH86" s="253">
        <f t="shared" si="488"/>
        <v>0</v>
      </c>
      <c r="EI86" s="253">
        <f t="shared" si="488"/>
        <v>0</v>
      </c>
      <c r="EJ86" s="253">
        <f t="shared" si="488"/>
        <v>0</v>
      </c>
      <c r="EK86" s="253">
        <f t="shared" si="488"/>
        <v>0</v>
      </c>
      <c r="EL86" s="253">
        <f t="shared" si="488"/>
        <v>0</v>
      </c>
      <c r="EM86" s="253">
        <f t="shared" si="488"/>
        <v>0</v>
      </c>
      <c r="EN86" s="253">
        <f t="shared" si="488"/>
        <v>0</v>
      </c>
      <c r="EO86" s="253">
        <f t="shared" si="488"/>
        <v>0</v>
      </c>
      <c r="EP86" s="253">
        <f t="shared" si="488"/>
        <v>0</v>
      </c>
      <c r="EQ86" s="253">
        <f t="shared" si="466"/>
        <v>0</v>
      </c>
      <c r="ER86" s="253">
        <f t="shared" ref="ER86:FB86" si="489">1-(1-$O34)^(ER$59/12)-(1-(1-$O34)^(EQ$59/12))</f>
        <v>0</v>
      </c>
      <c r="ES86" s="253">
        <f t="shared" si="489"/>
        <v>0</v>
      </c>
      <c r="ET86" s="253">
        <f t="shared" si="489"/>
        <v>0</v>
      </c>
      <c r="EU86" s="253">
        <f t="shared" si="489"/>
        <v>0</v>
      </c>
      <c r="EV86" s="253">
        <f t="shared" si="489"/>
        <v>0</v>
      </c>
      <c r="EW86" s="253">
        <f t="shared" si="489"/>
        <v>0</v>
      </c>
      <c r="EX86" s="253">
        <f t="shared" si="489"/>
        <v>0</v>
      </c>
      <c r="EY86" s="253">
        <f t="shared" si="489"/>
        <v>0</v>
      </c>
      <c r="EZ86" s="253">
        <f t="shared" si="489"/>
        <v>0</v>
      </c>
      <c r="FA86" s="253">
        <f t="shared" si="489"/>
        <v>0</v>
      </c>
      <c r="FB86" s="253">
        <f t="shared" si="489"/>
        <v>0</v>
      </c>
      <c r="FC86" s="253">
        <f t="shared" si="468"/>
        <v>0</v>
      </c>
      <c r="FD86" s="253">
        <f t="shared" ref="FD86:FN86" si="490">1-(1-$P34)^(FD$59/12)-(1-(1-$P34)^(FC$59/12))</f>
        <v>0</v>
      </c>
      <c r="FE86" s="253">
        <f t="shared" si="490"/>
        <v>0</v>
      </c>
      <c r="FF86" s="253">
        <f t="shared" si="490"/>
        <v>0</v>
      </c>
      <c r="FG86" s="253">
        <f t="shared" si="490"/>
        <v>0</v>
      </c>
      <c r="FH86" s="253">
        <f t="shared" si="490"/>
        <v>0</v>
      </c>
      <c r="FI86" s="253">
        <f t="shared" si="490"/>
        <v>0</v>
      </c>
      <c r="FJ86" s="253">
        <f t="shared" si="490"/>
        <v>0</v>
      </c>
      <c r="FK86" s="253">
        <f t="shared" si="490"/>
        <v>0</v>
      </c>
      <c r="FL86" s="253">
        <f t="shared" si="490"/>
        <v>0</v>
      </c>
      <c r="FM86" s="253">
        <f t="shared" si="490"/>
        <v>0</v>
      </c>
      <c r="FN86" s="253">
        <f t="shared" si="490"/>
        <v>0</v>
      </c>
      <c r="FO86" s="253">
        <f t="shared" si="470"/>
        <v>0</v>
      </c>
      <c r="FP86" s="253">
        <f t="shared" ref="FP86:FZ86" si="491">1-(1-$Q34)^(FP$59/12)-(1-(1-$Q34)^(FO$59/12))</f>
        <v>0</v>
      </c>
      <c r="FQ86" s="253">
        <f t="shared" si="491"/>
        <v>0</v>
      </c>
      <c r="FR86" s="253">
        <f t="shared" si="491"/>
        <v>0</v>
      </c>
      <c r="FS86" s="253">
        <f t="shared" si="491"/>
        <v>0</v>
      </c>
      <c r="FT86" s="253">
        <f t="shared" si="491"/>
        <v>0</v>
      </c>
      <c r="FU86" s="253">
        <f t="shared" si="491"/>
        <v>0</v>
      </c>
      <c r="FV86" s="253">
        <f t="shared" si="491"/>
        <v>0</v>
      </c>
      <c r="FW86" s="253">
        <f t="shared" si="491"/>
        <v>0</v>
      </c>
      <c r="FX86" s="253">
        <f t="shared" si="491"/>
        <v>0</v>
      </c>
      <c r="FY86" s="253">
        <f t="shared" si="491"/>
        <v>0</v>
      </c>
      <c r="FZ86" s="253">
        <f t="shared" si="491"/>
        <v>0</v>
      </c>
    </row>
    <row r="87" spans="2:182" x14ac:dyDescent="0.2">
      <c r="B87" s="245" t="s">
        <v>553</v>
      </c>
      <c r="C87" s="252">
        <f t="shared" si="332"/>
        <v>0.12551458422833284</v>
      </c>
      <c r="D87" s="252">
        <f t="shared" si="333"/>
        <v>0.10976067337432172</v>
      </c>
      <c r="E87" s="252">
        <f t="shared" si="334"/>
        <v>9.5984108091121789E-2</v>
      </c>
      <c r="F87" s="252">
        <f t="shared" si="335"/>
        <v>8.3936702671537189E-2</v>
      </c>
      <c r="G87" s="252">
        <f t="shared" si="336"/>
        <v>7.3401422334222088E-2</v>
      </c>
      <c r="H87" s="252">
        <f t="shared" si="337"/>
        <v>6.4188473328173901E-2</v>
      </c>
      <c r="I87" s="252">
        <f t="shared" si="338"/>
        <v>5.6131883786136871E-2</v>
      </c>
      <c r="J87" s="252">
        <f t="shared" si="339"/>
        <v>4.9086513730766557E-2</v>
      </c>
      <c r="K87" s="252">
        <f t="shared" si="340"/>
        <v>4.2925440368631218E-2</v>
      </c>
      <c r="L87" s="252">
        <f t="shared" si="341"/>
        <v>3.7537671567944297E-2</v>
      </c>
      <c r="M87" s="252">
        <f t="shared" si="342"/>
        <v>3.2826146328194028E-2</v>
      </c>
      <c r="N87" s="252">
        <f t="shared" si="343"/>
        <v>2.870598621999243E-2</v>
      </c>
      <c r="O87" s="252">
        <f t="shared" si="344"/>
        <v>2.1462833775978241E-2</v>
      </c>
      <c r="P87" s="226">
        <f t="shared" si="345"/>
        <v>2.1002180542282867E-2</v>
      </c>
      <c r="Q87" s="226">
        <f t="shared" si="346"/>
        <v>2.0551414232370835E-2</v>
      </c>
      <c r="R87" s="226">
        <f t="shared" si="347"/>
        <v>2.011032264484014E-2</v>
      </c>
      <c r="S87" s="226">
        <f t="shared" si="348"/>
        <v>1.9678698132732708E-2</v>
      </c>
      <c r="T87" s="226">
        <f t="shared" si="349"/>
        <v>1.9256337505782151E-2</v>
      </c>
      <c r="U87" s="226">
        <f t="shared" si="350"/>
        <v>1.8843041934761495E-2</v>
      </c>
      <c r="V87" s="226">
        <f t="shared" si="351"/>
        <v>1.843861685788184E-2</v>
      </c>
      <c r="W87" s="226">
        <f t="shared" si="352"/>
        <v>1.8042871889202172E-2</v>
      </c>
      <c r="X87" s="226">
        <f t="shared" si="353"/>
        <v>1.7655620729003063E-2</v>
      </c>
      <c r="Y87" s="226">
        <f t="shared" si="354"/>
        <v>1.7276681076084599E-2</v>
      </c>
      <c r="Z87" s="226">
        <f t="shared" si="355"/>
        <v>1.690587454194814E-2</v>
      </c>
      <c r="AA87" s="226">
        <f t="shared" si="356"/>
        <v>0</v>
      </c>
      <c r="AB87" s="226">
        <f t="shared" si="357"/>
        <v>0</v>
      </c>
      <c r="AC87" s="226">
        <f t="shared" si="358"/>
        <v>0</v>
      </c>
      <c r="AD87" s="226">
        <f t="shared" si="359"/>
        <v>0</v>
      </c>
      <c r="AE87" s="226">
        <f t="shared" si="360"/>
        <v>0</v>
      </c>
      <c r="AF87" s="226">
        <f t="shared" si="361"/>
        <v>0</v>
      </c>
      <c r="AG87" s="226">
        <f t="shared" si="362"/>
        <v>0</v>
      </c>
      <c r="AH87" s="226">
        <f t="shared" si="363"/>
        <v>0</v>
      </c>
      <c r="AI87" s="226">
        <f t="shared" si="364"/>
        <v>0</v>
      </c>
      <c r="AJ87" s="226">
        <f t="shared" si="365"/>
        <v>0</v>
      </c>
      <c r="AK87" s="226">
        <f t="shared" si="366"/>
        <v>0</v>
      </c>
      <c r="AL87" s="226">
        <f t="shared" si="367"/>
        <v>0</v>
      </c>
      <c r="AM87" s="226">
        <f t="shared" si="368"/>
        <v>0</v>
      </c>
      <c r="AN87" s="226">
        <f t="shared" si="369"/>
        <v>0</v>
      </c>
      <c r="AO87" s="226">
        <f t="shared" si="370"/>
        <v>0</v>
      </c>
      <c r="AP87" s="226">
        <f t="shared" si="371"/>
        <v>0</v>
      </c>
      <c r="AQ87" s="226">
        <f t="shared" si="372"/>
        <v>0</v>
      </c>
      <c r="AR87" s="226">
        <f t="shared" si="373"/>
        <v>0</v>
      </c>
      <c r="AS87" s="226">
        <f t="shared" si="374"/>
        <v>0</v>
      </c>
      <c r="AT87" s="226">
        <f t="shared" si="375"/>
        <v>0</v>
      </c>
      <c r="AU87" s="226">
        <f t="shared" si="376"/>
        <v>0</v>
      </c>
      <c r="AV87" s="226">
        <f t="shared" si="377"/>
        <v>0</v>
      </c>
      <c r="AW87" s="226">
        <f t="shared" si="378"/>
        <v>0</v>
      </c>
      <c r="AX87" s="226">
        <f t="shared" si="379"/>
        <v>0</v>
      </c>
      <c r="AY87" s="226">
        <f t="shared" si="380"/>
        <v>0</v>
      </c>
      <c r="AZ87" s="226">
        <f t="shared" si="381"/>
        <v>0</v>
      </c>
      <c r="BA87" s="226">
        <f t="shared" si="382"/>
        <v>0</v>
      </c>
      <c r="BB87" s="226">
        <f t="shared" si="383"/>
        <v>0</v>
      </c>
      <c r="BC87" s="226">
        <f t="shared" si="384"/>
        <v>0</v>
      </c>
      <c r="BD87" s="226">
        <f t="shared" si="385"/>
        <v>0</v>
      </c>
      <c r="BE87" s="226">
        <f t="shared" si="386"/>
        <v>0</v>
      </c>
      <c r="BF87" s="226">
        <f t="shared" si="387"/>
        <v>0</v>
      </c>
      <c r="BG87" s="226">
        <f t="shared" si="388"/>
        <v>0</v>
      </c>
      <c r="BH87" s="226">
        <f t="shared" si="389"/>
        <v>0</v>
      </c>
      <c r="BI87" s="226">
        <f t="shared" si="390"/>
        <v>0</v>
      </c>
      <c r="BJ87" s="226">
        <f t="shared" si="391"/>
        <v>0</v>
      </c>
      <c r="BK87" s="226">
        <f t="shared" si="392"/>
        <v>0</v>
      </c>
      <c r="BL87" s="226">
        <f t="shared" si="393"/>
        <v>0</v>
      </c>
      <c r="BM87" s="226">
        <f t="shared" si="394"/>
        <v>0</v>
      </c>
      <c r="BN87" s="226">
        <f t="shared" si="395"/>
        <v>0</v>
      </c>
      <c r="BO87" s="226">
        <f t="shared" si="396"/>
        <v>0</v>
      </c>
      <c r="BP87" s="226">
        <f t="shared" si="397"/>
        <v>0</v>
      </c>
      <c r="BQ87" s="226">
        <f t="shared" si="398"/>
        <v>0</v>
      </c>
      <c r="BR87" s="226">
        <f t="shared" si="399"/>
        <v>0</v>
      </c>
      <c r="BS87" s="226">
        <f t="shared" si="400"/>
        <v>0</v>
      </c>
      <c r="BT87" s="226">
        <f t="shared" si="401"/>
        <v>0</v>
      </c>
      <c r="BU87" s="226">
        <f t="shared" si="402"/>
        <v>0</v>
      </c>
      <c r="BV87" s="226">
        <f t="shared" si="403"/>
        <v>0</v>
      </c>
      <c r="BW87" s="226">
        <f t="shared" si="404"/>
        <v>0</v>
      </c>
      <c r="BX87" s="226">
        <f t="shared" si="405"/>
        <v>0</v>
      </c>
      <c r="BY87" s="226">
        <f t="shared" si="406"/>
        <v>0</v>
      </c>
      <c r="BZ87" s="226">
        <f t="shared" si="407"/>
        <v>0</v>
      </c>
      <c r="CA87" s="226">
        <f t="shared" si="408"/>
        <v>0</v>
      </c>
      <c r="CB87" s="226">
        <f t="shared" si="409"/>
        <v>0</v>
      </c>
      <c r="CC87" s="226">
        <f t="shared" si="410"/>
        <v>0</v>
      </c>
      <c r="CD87" s="226">
        <f t="shared" si="411"/>
        <v>0</v>
      </c>
      <c r="CE87" s="226">
        <f t="shared" si="412"/>
        <v>0</v>
      </c>
      <c r="CF87" s="226">
        <f t="shared" si="413"/>
        <v>0</v>
      </c>
      <c r="CG87" s="226">
        <f t="shared" si="414"/>
        <v>0</v>
      </c>
      <c r="CH87" s="226">
        <f t="shared" si="415"/>
        <v>0</v>
      </c>
      <c r="CI87" s="226">
        <f t="shared" si="416"/>
        <v>0</v>
      </c>
      <c r="CJ87" s="226">
        <f t="shared" si="417"/>
        <v>0</v>
      </c>
      <c r="CK87" s="226">
        <f t="shared" si="418"/>
        <v>0</v>
      </c>
      <c r="CL87" s="226">
        <f t="shared" si="419"/>
        <v>0</v>
      </c>
      <c r="CM87" s="226">
        <f t="shared" si="420"/>
        <v>0</v>
      </c>
      <c r="CN87" s="226">
        <f t="shared" si="421"/>
        <v>0</v>
      </c>
      <c r="CO87" s="226">
        <f t="shared" si="422"/>
        <v>0</v>
      </c>
      <c r="CP87" s="226">
        <f t="shared" si="423"/>
        <v>0</v>
      </c>
      <c r="CQ87" s="226">
        <f t="shared" si="424"/>
        <v>0</v>
      </c>
      <c r="CR87" s="226">
        <f t="shared" si="425"/>
        <v>0</v>
      </c>
      <c r="CS87" s="226">
        <f t="shared" si="426"/>
        <v>0</v>
      </c>
      <c r="CT87" s="226">
        <f t="shared" si="427"/>
        <v>0</v>
      </c>
      <c r="CU87" s="226">
        <f t="shared" si="428"/>
        <v>0</v>
      </c>
      <c r="CV87" s="226">
        <f t="shared" si="429"/>
        <v>0</v>
      </c>
      <c r="CW87" s="226">
        <f t="shared" si="430"/>
        <v>0</v>
      </c>
      <c r="CX87" s="226">
        <f t="shared" si="431"/>
        <v>0</v>
      </c>
      <c r="CY87" s="226">
        <f t="shared" si="432"/>
        <v>0</v>
      </c>
      <c r="CZ87" s="226">
        <f t="shared" si="433"/>
        <v>0</v>
      </c>
      <c r="DA87" s="226">
        <f t="shared" si="434"/>
        <v>0</v>
      </c>
      <c r="DB87" s="226">
        <f t="shared" si="435"/>
        <v>0</v>
      </c>
      <c r="DC87" s="226">
        <f t="shared" si="436"/>
        <v>0</v>
      </c>
      <c r="DD87" s="226">
        <f t="shared" si="437"/>
        <v>0</v>
      </c>
      <c r="DE87" s="226">
        <f t="shared" si="438"/>
        <v>0</v>
      </c>
      <c r="DF87" s="226">
        <f t="shared" si="439"/>
        <v>0</v>
      </c>
      <c r="DG87" s="226">
        <f t="shared" si="440"/>
        <v>0</v>
      </c>
      <c r="DH87" s="226">
        <f t="shared" si="441"/>
        <v>0</v>
      </c>
      <c r="DI87" s="226">
        <f t="shared" si="442"/>
        <v>0</v>
      </c>
      <c r="DJ87" s="226">
        <f t="shared" si="443"/>
        <v>0</v>
      </c>
      <c r="DK87" s="226">
        <f t="shared" si="444"/>
        <v>0</v>
      </c>
      <c r="DL87" s="226">
        <f t="shared" si="445"/>
        <v>0</v>
      </c>
      <c r="DM87" s="226">
        <f t="shared" si="446"/>
        <v>0</v>
      </c>
      <c r="DN87" s="226">
        <f t="shared" si="447"/>
        <v>0</v>
      </c>
      <c r="DO87" s="226">
        <f t="shared" si="448"/>
        <v>0</v>
      </c>
      <c r="DP87" s="226">
        <f t="shared" si="449"/>
        <v>0</v>
      </c>
      <c r="DQ87" s="226">
        <f t="shared" si="450"/>
        <v>0</v>
      </c>
      <c r="DR87" s="226">
        <f t="shared" si="451"/>
        <v>0</v>
      </c>
      <c r="DS87" s="253">
        <f t="shared" si="452"/>
        <v>0</v>
      </c>
      <c r="DT87" s="253">
        <f t="shared" si="453"/>
        <v>0</v>
      </c>
      <c r="DU87" s="253">
        <f t="shared" si="454"/>
        <v>0</v>
      </c>
      <c r="DV87" s="253">
        <f t="shared" si="455"/>
        <v>0</v>
      </c>
      <c r="DW87" s="253">
        <f t="shared" si="456"/>
        <v>0</v>
      </c>
      <c r="DX87" s="253">
        <f t="shared" si="457"/>
        <v>0</v>
      </c>
      <c r="DY87" s="253">
        <f t="shared" si="458"/>
        <v>0</v>
      </c>
      <c r="DZ87" s="253">
        <f t="shared" si="459"/>
        <v>0</v>
      </c>
      <c r="EA87" s="253">
        <f t="shared" si="460"/>
        <v>0</v>
      </c>
      <c r="EB87" s="253">
        <f t="shared" si="461"/>
        <v>0</v>
      </c>
      <c r="EC87" s="253">
        <f t="shared" si="462"/>
        <v>0</v>
      </c>
      <c r="ED87" s="253">
        <f t="shared" si="463"/>
        <v>0</v>
      </c>
      <c r="EE87" s="253">
        <f t="shared" si="464"/>
        <v>0</v>
      </c>
      <c r="EF87" s="253">
        <f t="shared" ref="EF87:EP87" si="492">1-(1-$N35)^(EF$59/12)-(1-(1-$N35)^(EE$59/12))</f>
        <v>0</v>
      </c>
      <c r="EG87" s="253">
        <f t="shared" si="492"/>
        <v>0</v>
      </c>
      <c r="EH87" s="253">
        <f t="shared" si="492"/>
        <v>0</v>
      </c>
      <c r="EI87" s="253">
        <f t="shared" si="492"/>
        <v>0</v>
      </c>
      <c r="EJ87" s="253">
        <f t="shared" si="492"/>
        <v>0</v>
      </c>
      <c r="EK87" s="253">
        <f t="shared" si="492"/>
        <v>0</v>
      </c>
      <c r="EL87" s="253">
        <f t="shared" si="492"/>
        <v>0</v>
      </c>
      <c r="EM87" s="253">
        <f t="shared" si="492"/>
        <v>0</v>
      </c>
      <c r="EN87" s="253">
        <f t="shared" si="492"/>
        <v>0</v>
      </c>
      <c r="EO87" s="253">
        <f t="shared" si="492"/>
        <v>0</v>
      </c>
      <c r="EP87" s="253">
        <f t="shared" si="492"/>
        <v>0</v>
      </c>
      <c r="EQ87" s="253">
        <f t="shared" si="466"/>
        <v>0</v>
      </c>
      <c r="ER87" s="253">
        <f t="shared" ref="ER87:FB87" si="493">1-(1-$O35)^(ER$59/12)-(1-(1-$O35)^(EQ$59/12))</f>
        <v>0</v>
      </c>
      <c r="ES87" s="253">
        <f t="shared" si="493"/>
        <v>0</v>
      </c>
      <c r="ET87" s="253">
        <f t="shared" si="493"/>
        <v>0</v>
      </c>
      <c r="EU87" s="253">
        <f t="shared" si="493"/>
        <v>0</v>
      </c>
      <c r="EV87" s="253">
        <f t="shared" si="493"/>
        <v>0</v>
      </c>
      <c r="EW87" s="253">
        <f t="shared" si="493"/>
        <v>0</v>
      </c>
      <c r="EX87" s="253">
        <f t="shared" si="493"/>
        <v>0</v>
      </c>
      <c r="EY87" s="253">
        <f t="shared" si="493"/>
        <v>0</v>
      </c>
      <c r="EZ87" s="253">
        <f t="shared" si="493"/>
        <v>0</v>
      </c>
      <c r="FA87" s="253">
        <f t="shared" si="493"/>
        <v>0</v>
      </c>
      <c r="FB87" s="253">
        <f t="shared" si="493"/>
        <v>0</v>
      </c>
      <c r="FC87" s="253">
        <f t="shared" si="468"/>
        <v>0</v>
      </c>
      <c r="FD87" s="253">
        <f t="shared" ref="FD87:FN87" si="494">1-(1-$P35)^(FD$59/12)-(1-(1-$P35)^(FC$59/12))</f>
        <v>0</v>
      </c>
      <c r="FE87" s="253">
        <f t="shared" si="494"/>
        <v>0</v>
      </c>
      <c r="FF87" s="253">
        <f t="shared" si="494"/>
        <v>0</v>
      </c>
      <c r="FG87" s="253">
        <f t="shared" si="494"/>
        <v>0</v>
      </c>
      <c r="FH87" s="253">
        <f t="shared" si="494"/>
        <v>0</v>
      </c>
      <c r="FI87" s="253">
        <f t="shared" si="494"/>
        <v>0</v>
      </c>
      <c r="FJ87" s="253">
        <f t="shared" si="494"/>
        <v>0</v>
      </c>
      <c r="FK87" s="253">
        <f t="shared" si="494"/>
        <v>0</v>
      </c>
      <c r="FL87" s="253">
        <f t="shared" si="494"/>
        <v>0</v>
      </c>
      <c r="FM87" s="253">
        <f t="shared" si="494"/>
        <v>0</v>
      </c>
      <c r="FN87" s="253">
        <f t="shared" si="494"/>
        <v>0</v>
      </c>
      <c r="FO87" s="253">
        <f t="shared" si="470"/>
        <v>0</v>
      </c>
      <c r="FP87" s="253">
        <f t="shared" ref="FP87:FZ87" si="495">1-(1-$Q35)^(FP$59/12)-(1-(1-$Q35)^(FO$59/12))</f>
        <v>0</v>
      </c>
      <c r="FQ87" s="253">
        <f t="shared" si="495"/>
        <v>0</v>
      </c>
      <c r="FR87" s="253">
        <f t="shared" si="495"/>
        <v>0</v>
      </c>
      <c r="FS87" s="253">
        <f t="shared" si="495"/>
        <v>0</v>
      </c>
      <c r="FT87" s="253">
        <f t="shared" si="495"/>
        <v>0</v>
      </c>
      <c r="FU87" s="253">
        <f t="shared" si="495"/>
        <v>0</v>
      </c>
      <c r="FV87" s="253">
        <f t="shared" si="495"/>
        <v>0</v>
      </c>
      <c r="FW87" s="253">
        <f t="shared" si="495"/>
        <v>0</v>
      </c>
      <c r="FX87" s="253">
        <f t="shared" si="495"/>
        <v>0</v>
      </c>
      <c r="FY87" s="253">
        <f t="shared" si="495"/>
        <v>0</v>
      </c>
      <c r="FZ87" s="253">
        <f t="shared" si="495"/>
        <v>0</v>
      </c>
    </row>
    <row r="88" spans="2:182" x14ac:dyDescent="0.2">
      <c r="B88" s="245" t="s">
        <v>554</v>
      </c>
      <c r="C88" s="252">
        <f t="shared" si="332"/>
        <v>0.12551458422833284</v>
      </c>
      <c r="D88" s="252">
        <f t="shared" si="333"/>
        <v>0.10976067337432172</v>
      </c>
      <c r="E88" s="252">
        <f t="shared" si="334"/>
        <v>9.5984108091121789E-2</v>
      </c>
      <c r="F88" s="252">
        <f t="shared" si="335"/>
        <v>8.3936702671537189E-2</v>
      </c>
      <c r="G88" s="252">
        <f t="shared" si="336"/>
        <v>7.3401422334222088E-2</v>
      </c>
      <c r="H88" s="252">
        <f t="shared" si="337"/>
        <v>6.4188473328173901E-2</v>
      </c>
      <c r="I88" s="252">
        <f t="shared" si="338"/>
        <v>5.6131883786136871E-2</v>
      </c>
      <c r="J88" s="252">
        <f t="shared" si="339"/>
        <v>4.9086513730766557E-2</v>
      </c>
      <c r="K88" s="252">
        <f t="shared" si="340"/>
        <v>4.2925440368631218E-2</v>
      </c>
      <c r="L88" s="252">
        <f t="shared" si="341"/>
        <v>3.7537671567944297E-2</v>
      </c>
      <c r="M88" s="252">
        <f t="shared" si="342"/>
        <v>3.2826146328194028E-2</v>
      </c>
      <c r="N88" s="252">
        <f t="shared" si="343"/>
        <v>2.870598621999243E-2</v>
      </c>
      <c r="O88" s="252">
        <f t="shared" si="344"/>
        <v>2.1462833775978241E-2</v>
      </c>
      <c r="P88" s="226">
        <f t="shared" si="345"/>
        <v>2.1002180542282867E-2</v>
      </c>
      <c r="Q88" s="226">
        <f t="shared" si="346"/>
        <v>2.0551414232370835E-2</v>
      </c>
      <c r="R88" s="226">
        <f t="shared" si="347"/>
        <v>2.011032264484014E-2</v>
      </c>
      <c r="S88" s="226">
        <f t="shared" si="348"/>
        <v>1.9678698132732708E-2</v>
      </c>
      <c r="T88" s="226">
        <f t="shared" si="349"/>
        <v>1.9256337505782151E-2</v>
      </c>
      <c r="U88" s="226">
        <f t="shared" si="350"/>
        <v>1.8843041934761495E-2</v>
      </c>
      <c r="V88" s="226">
        <f t="shared" si="351"/>
        <v>1.843861685788184E-2</v>
      </c>
      <c r="W88" s="226">
        <f t="shared" si="352"/>
        <v>1.8042871889202172E-2</v>
      </c>
      <c r="X88" s="226">
        <f t="shared" si="353"/>
        <v>1.7655620729003063E-2</v>
      </c>
      <c r="Y88" s="226">
        <f t="shared" si="354"/>
        <v>1.7276681076084599E-2</v>
      </c>
      <c r="Z88" s="226">
        <f t="shared" si="355"/>
        <v>1.690587454194814E-2</v>
      </c>
      <c r="AA88" s="226">
        <f t="shared" si="356"/>
        <v>0</v>
      </c>
      <c r="AB88" s="226">
        <f t="shared" si="357"/>
        <v>0</v>
      </c>
      <c r="AC88" s="226">
        <f t="shared" si="358"/>
        <v>0</v>
      </c>
      <c r="AD88" s="226">
        <f t="shared" si="359"/>
        <v>0</v>
      </c>
      <c r="AE88" s="226">
        <f t="shared" si="360"/>
        <v>0</v>
      </c>
      <c r="AF88" s="226">
        <f t="shared" si="361"/>
        <v>0</v>
      </c>
      <c r="AG88" s="226">
        <f t="shared" si="362"/>
        <v>0</v>
      </c>
      <c r="AH88" s="226">
        <f t="shared" si="363"/>
        <v>0</v>
      </c>
      <c r="AI88" s="226">
        <f t="shared" si="364"/>
        <v>0</v>
      </c>
      <c r="AJ88" s="226">
        <f t="shared" si="365"/>
        <v>0</v>
      </c>
      <c r="AK88" s="226">
        <f t="shared" si="366"/>
        <v>0</v>
      </c>
      <c r="AL88" s="226">
        <f t="shared" si="367"/>
        <v>0</v>
      </c>
      <c r="AM88" s="226">
        <f t="shared" si="368"/>
        <v>0</v>
      </c>
      <c r="AN88" s="226">
        <f t="shared" si="369"/>
        <v>0</v>
      </c>
      <c r="AO88" s="226">
        <f t="shared" si="370"/>
        <v>0</v>
      </c>
      <c r="AP88" s="226">
        <f t="shared" si="371"/>
        <v>0</v>
      </c>
      <c r="AQ88" s="226">
        <f t="shared" si="372"/>
        <v>0</v>
      </c>
      <c r="AR88" s="226">
        <f t="shared" si="373"/>
        <v>0</v>
      </c>
      <c r="AS88" s="226">
        <f t="shared" si="374"/>
        <v>0</v>
      </c>
      <c r="AT88" s="226">
        <f t="shared" si="375"/>
        <v>0</v>
      </c>
      <c r="AU88" s="226">
        <f t="shared" si="376"/>
        <v>0</v>
      </c>
      <c r="AV88" s="226">
        <f t="shared" si="377"/>
        <v>0</v>
      </c>
      <c r="AW88" s="226">
        <f t="shared" si="378"/>
        <v>0</v>
      </c>
      <c r="AX88" s="226">
        <f t="shared" si="379"/>
        <v>0</v>
      </c>
      <c r="AY88" s="226">
        <f t="shared" si="380"/>
        <v>0</v>
      </c>
      <c r="AZ88" s="226">
        <f t="shared" si="381"/>
        <v>0</v>
      </c>
      <c r="BA88" s="226">
        <f t="shared" si="382"/>
        <v>0</v>
      </c>
      <c r="BB88" s="226">
        <f t="shared" si="383"/>
        <v>0</v>
      </c>
      <c r="BC88" s="226">
        <f t="shared" si="384"/>
        <v>0</v>
      </c>
      <c r="BD88" s="226">
        <f t="shared" si="385"/>
        <v>0</v>
      </c>
      <c r="BE88" s="226">
        <f t="shared" si="386"/>
        <v>0</v>
      </c>
      <c r="BF88" s="226">
        <f t="shared" si="387"/>
        <v>0</v>
      </c>
      <c r="BG88" s="226">
        <f t="shared" si="388"/>
        <v>0</v>
      </c>
      <c r="BH88" s="226">
        <f t="shared" si="389"/>
        <v>0</v>
      </c>
      <c r="BI88" s="226">
        <f t="shared" si="390"/>
        <v>0</v>
      </c>
      <c r="BJ88" s="226">
        <f t="shared" si="391"/>
        <v>0</v>
      </c>
      <c r="BK88" s="226">
        <f t="shared" si="392"/>
        <v>0</v>
      </c>
      <c r="BL88" s="226">
        <f t="shared" si="393"/>
        <v>0</v>
      </c>
      <c r="BM88" s="226">
        <f t="shared" si="394"/>
        <v>0</v>
      </c>
      <c r="BN88" s="226">
        <f t="shared" si="395"/>
        <v>0</v>
      </c>
      <c r="BO88" s="226">
        <f t="shared" si="396"/>
        <v>0</v>
      </c>
      <c r="BP88" s="226">
        <f t="shared" si="397"/>
        <v>0</v>
      </c>
      <c r="BQ88" s="226">
        <f t="shared" si="398"/>
        <v>0</v>
      </c>
      <c r="BR88" s="226">
        <f t="shared" si="399"/>
        <v>0</v>
      </c>
      <c r="BS88" s="226">
        <f t="shared" si="400"/>
        <v>0</v>
      </c>
      <c r="BT88" s="226">
        <f t="shared" si="401"/>
        <v>0</v>
      </c>
      <c r="BU88" s="226">
        <f t="shared" si="402"/>
        <v>0</v>
      </c>
      <c r="BV88" s="226">
        <f t="shared" si="403"/>
        <v>0</v>
      </c>
      <c r="BW88" s="226">
        <f t="shared" si="404"/>
        <v>0</v>
      </c>
      <c r="BX88" s="226">
        <f t="shared" si="405"/>
        <v>0</v>
      </c>
      <c r="BY88" s="226">
        <f t="shared" si="406"/>
        <v>0</v>
      </c>
      <c r="BZ88" s="226">
        <f t="shared" si="407"/>
        <v>0</v>
      </c>
      <c r="CA88" s="226">
        <f t="shared" si="408"/>
        <v>0</v>
      </c>
      <c r="CB88" s="226">
        <f t="shared" si="409"/>
        <v>0</v>
      </c>
      <c r="CC88" s="226">
        <f t="shared" si="410"/>
        <v>0</v>
      </c>
      <c r="CD88" s="226">
        <f t="shared" si="411"/>
        <v>0</v>
      </c>
      <c r="CE88" s="226">
        <f t="shared" si="412"/>
        <v>0</v>
      </c>
      <c r="CF88" s="226">
        <f t="shared" si="413"/>
        <v>0</v>
      </c>
      <c r="CG88" s="226">
        <f t="shared" si="414"/>
        <v>0</v>
      </c>
      <c r="CH88" s="226">
        <f t="shared" si="415"/>
        <v>0</v>
      </c>
      <c r="CI88" s="226">
        <f t="shared" si="416"/>
        <v>0</v>
      </c>
      <c r="CJ88" s="226">
        <f t="shared" si="417"/>
        <v>0</v>
      </c>
      <c r="CK88" s="226">
        <f t="shared" si="418"/>
        <v>0</v>
      </c>
      <c r="CL88" s="226">
        <f t="shared" si="419"/>
        <v>0</v>
      </c>
      <c r="CM88" s="226">
        <f t="shared" si="420"/>
        <v>0</v>
      </c>
      <c r="CN88" s="226">
        <f t="shared" si="421"/>
        <v>0</v>
      </c>
      <c r="CO88" s="226">
        <f t="shared" si="422"/>
        <v>0</v>
      </c>
      <c r="CP88" s="226">
        <f t="shared" si="423"/>
        <v>0</v>
      </c>
      <c r="CQ88" s="226">
        <f t="shared" si="424"/>
        <v>0</v>
      </c>
      <c r="CR88" s="226">
        <f t="shared" si="425"/>
        <v>0</v>
      </c>
      <c r="CS88" s="226">
        <f t="shared" si="426"/>
        <v>0</v>
      </c>
      <c r="CT88" s="226">
        <f t="shared" si="427"/>
        <v>0</v>
      </c>
      <c r="CU88" s="226">
        <f t="shared" si="428"/>
        <v>0</v>
      </c>
      <c r="CV88" s="226">
        <f t="shared" si="429"/>
        <v>0</v>
      </c>
      <c r="CW88" s="226">
        <f t="shared" si="430"/>
        <v>0</v>
      </c>
      <c r="CX88" s="226">
        <f t="shared" si="431"/>
        <v>0</v>
      </c>
      <c r="CY88" s="226">
        <f t="shared" si="432"/>
        <v>0</v>
      </c>
      <c r="CZ88" s="226">
        <f t="shared" si="433"/>
        <v>0</v>
      </c>
      <c r="DA88" s="226">
        <f t="shared" si="434"/>
        <v>0</v>
      </c>
      <c r="DB88" s="226">
        <f t="shared" si="435"/>
        <v>0</v>
      </c>
      <c r="DC88" s="226">
        <f t="shared" si="436"/>
        <v>0</v>
      </c>
      <c r="DD88" s="226">
        <f t="shared" si="437"/>
        <v>0</v>
      </c>
      <c r="DE88" s="226">
        <f t="shared" si="438"/>
        <v>0</v>
      </c>
      <c r="DF88" s="226">
        <f t="shared" si="439"/>
        <v>0</v>
      </c>
      <c r="DG88" s="226">
        <f t="shared" si="440"/>
        <v>0</v>
      </c>
      <c r="DH88" s="226">
        <f t="shared" si="441"/>
        <v>0</v>
      </c>
      <c r="DI88" s="226">
        <f t="shared" si="442"/>
        <v>0</v>
      </c>
      <c r="DJ88" s="226">
        <f t="shared" si="443"/>
        <v>0</v>
      </c>
      <c r="DK88" s="226">
        <f t="shared" si="444"/>
        <v>0</v>
      </c>
      <c r="DL88" s="226">
        <f t="shared" si="445"/>
        <v>0</v>
      </c>
      <c r="DM88" s="226">
        <f t="shared" si="446"/>
        <v>0</v>
      </c>
      <c r="DN88" s="226">
        <f t="shared" si="447"/>
        <v>0</v>
      </c>
      <c r="DO88" s="226">
        <f t="shared" si="448"/>
        <v>0</v>
      </c>
      <c r="DP88" s="226">
        <f t="shared" si="449"/>
        <v>0</v>
      </c>
      <c r="DQ88" s="226">
        <f t="shared" si="450"/>
        <v>0</v>
      </c>
      <c r="DR88" s="226">
        <f t="shared" si="451"/>
        <v>0</v>
      </c>
      <c r="DS88" s="253">
        <f t="shared" si="452"/>
        <v>0</v>
      </c>
      <c r="DT88" s="253">
        <f t="shared" si="453"/>
        <v>0</v>
      </c>
      <c r="DU88" s="253">
        <f t="shared" si="454"/>
        <v>0</v>
      </c>
      <c r="DV88" s="253">
        <f t="shared" si="455"/>
        <v>0</v>
      </c>
      <c r="DW88" s="253">
        <f t="shared" si="456"/>
        <v>0</v>
      </c>
      <c r="DX88" s="253">
        <f t="shared" si="457"/>
        <v>0</v>
      </c>
      <c r="DY88" s="253">
        <f t="shared" si="458"/>
        <v>0</v>
      </c>
      <c r="DZ88" s="253">
        <f t="shared" si="459"/>
        <v>0</v>
      </c>
      <c r="EA88" s="253">
        <f t="shared" si="460"/>
        <v>0</v>
      </c>
      <c r="EB88" s="253">
        <f t="shared" si="461"/>
        <v>0</v>
      </c>
      <c r="EC88" s="253">
        <f t="shared" si="462"/>
        <v>0</v>
      </c>
      <c r="ED88" s="253">
        <f t="shared" si="463"/>
        <v>0</v>
      </c>
      <c r="EE88" s="253">
        <f t="shared" si="464"/>
        <v>0</v>
      </c>
      <c r="EF88" s="253">
        <f t="shared" ref="EF88:EP88" si="496">1-(1-$N36)^(EF$59/12)-(1-(1-$N36)^(EE$59/12))</f>
        <v>0</v>
      </c>
      <c r="EG88" s="253">
        <f t="shared" si="496"/>
        <v>0</v>
      </c>
      <c r="EH88" s="253">
        <f t="shared" si="496"/>
        <v>0</v>
      </c>
      <c r="EI88" s="253">
        <f t="shared" si="496"/>
        <v>0</v>
      </c>
      <c r="EJ88" s="253">
        <f t="shared" si="496"/>
        <v>0</v>
      </c>
      <c r="EK88" s="253">
        <f t="shared" si="496"/>
        <v>0</v>
      </c>
      <c r="EL88" s="253">
        <f t="shared" si="496"/>
        <v>0</v>
      </c>
      <c r="EM88" s="253">
        <f t="shared" si="496"/>
        <v>0</v>
      </c>
      <c r="EN88" s="253">
        <f t="shared" si="496"/>
        <v>0</v>
      </c>
      <c r="EO88" s="253">
        <f t="shared" si="496"/>
        <v>0</v>
      </c>
      <c r="EP88" s="253">
        <f t="shared" si="496"/>
        <v>0</v>
      </c>
      <c r="EQ88" s="253">
        <f t="shared" si="466"/>
        <v>0</v>
      </c>
      <c r="ER88" s="253">
        <f t="shared" ref="ER88:FB88" si="497">1-(1-$O36)^(ER$59/12)-(1-(1-$O36)^(EQ$59/12))</f>
        <v>0</v>
      </c>
      <c r="ES88" s="253">
        <f t="shared" si="497"/>
        <v>0</v>
      </c>
      <c r="ET88" s="253">
        <f t="shared" si="497"/>
        <v>0</v>
      </c>
      <c r="EU88" s="253">
        <f t="shared" si="497"/>
        <v>0</v>
      </c>
      <c r="EV88" s="253">
        <f t="shared" si="497"/>
        <v>0</v>
      </c>
      <c r="EW88" s="253">
        <f t="shared" si="497"/>
        <v>0</v>
      </c>
      <c r="EX88" s="253">
        <f t="shared" si="497"/>
        <v>0</v>
      </c>
      <c r="EY88" s="253">
        <f t="shared" si="497"/>
        <v>0</v>
      </c>
      <c r="EZ88" s="253">
        <f t="shared" si="497"/>
        <v>0</v>
      </c>
      <c r="FA88" s="253">
        <f t="shared" si="497"/>
        <v>0</v>
      </c>
      <c r="FB88" s="253">
        <f t="shared" si="497"/>
        <v>0</v>
      </c>
      <c r="FC88" s="253">
        <f t="shared" si="468"/>
        <v>0</v>
      </c>
      <c r="FD88" s="253">
        <f t="shared" ref="FD88:FN88" si="498">1-(1-$P36)^(FD$59/12)-(1-(1-$P36)^(FC$59/12))</f>
        <v>0</v>
      </c>
      <c r="FE88" s="253">
        <f t="shared" si="498"/>
        <v>0</v>
      </c>
      <c r="FF88" s="253">
        <f t="shared" si="498"/>
        <v>0</v>
      </c>
      <c r="FG88" s="253">
        <f t="shared" si="498"/>
        <v>0</v>
      </c>
      <c r="FH88" s="253">
        <f t="shared" si="498"/>
        <v>0</v>
      </c>
      <c r="FI88" s="253">
        <f t="shared" si="498"/>
        <v>0</v>
      </c>
      <c r="FJ88" s="253">
        <f t="shared" si="498"/>
        <v>0</v>
      </c>
      <c r="FK88" s="253">
        <f t="shared" si="498"/>
        <v>0</v>
      </c>
      <c r="FL88" s="253">
        <f t="shared" si="498"/>
        <v>0</v>
      </c>
      <c r="FM88" s="253">
        <f t="shared" si="498"/>
        <v>0</v>
      </c>
      <c r="FN88" s="253">
        <f t="shared" si="498"/>
        <v>0</v>
      </c>
      <c r="FO88" s="253">
        <f t="shared" si="470"/>
        <v>0</v>
      </c>
      <c r="FP88" s="253">
        <f t="shared" ref="FP88:FZ88" si="499">1-(1-$Q36)^(FP$59/12)-(1-(1-$Q36)^(FO$59/12))</f>
        <v>0</v>
      </c>
      <c r="FQ88" s="253">
        <f t="shared" si="499"/>
        <v>0</v>
      </c>
      <c r="FR88" s="253">
        <f t="shared" si="499"/>
        <v>0</v>
      </c>
      <c r="FS88" s="253">
        <f t="shared" si="499"/>
        <v>0</v>
      </c>
      <c r="FT88" s="253">
        <f t="shared" si="499"/>
        <v>0</v>
      </c>
      <c r="FU88" s="253">
        <f t="shared" si="499"/>
        <v>0</v>
      </c>
      <c r="FV88" s="253">
        <f t="shared" si="499"/>
        <v>0</v>
      </c>
      <c r="FW88" s="253">
        <f t="shared" si="499"/>
        <v>0</v>
      </c>
      <c r="FX88" s="253">
        <f t="shared" si="499"/>
        <v>0</v>
      </c>
      <c r="FY88" s="253">
        <f t="shared" si="499"/>
        <v>0</v>
      </c>
      <c r="FZ88" s="253">
        <f t="shared" si="499"/>
        <v>0</v>
      </c>
    </row>
    <row r="89" spans="2:182" x14ac:dyDescent="0.2">
      <c r="B89" s="245" t="s">
        <v>555</v>
      </c>
      <c r="C89" s="252">
        <f t="shared" si="332"/>
        <v>0.12551458422833284</v>
      </c>
      <c r="D89" s="252">
        <f t="shared" si="333"/>
        <v>0.10976067337432172</v>
      </c>
      <c r="E89" s="252">
        <f t="shared" si="334"/>
        <v>9.5984108091121789E-2</v>
      </c>
      <c r="F89" s="252">
        <f t="shared" si="335"/>
        <v>8.3936702671537189E-2</v>
      </c>
      <c r="G89" s="252">
        <f t="shared" si="336"/>
        <v>7.3401422334222088E-2</v>
      </c>
      <c r="H89" s="252">
        <f t="shared" si="337"/>
        <v>6.4188473328173901E-2</v>
      </c>
      <c r="I89" s="252">
        <f t="shared" si="338"/>
        <v>5.6131883786136871E-2</v>
      </c>
      <c r="J89" s="252">
        <f t="shared" si="339"/>
        <v>4.9086513730766557E-2</v>
      </c>
      <c r="K89" s="252">
        <f t="shared" si="340"/>
        <v>4.2925440368631218E-2</v>
      </c>
      <c r="L89" s="252">
        <f t="shared" si="341"/>
        <v>3.7537671567944297E-2</v>
      </c>
      <c r="M89" s="252">
        <f t="shared" si="342"/>
        <v>3.2826146328194028E-2</v>
      </c>
      <c r="N89" s="252">
        <f t="shared" si="343"/>
        <v>2.870598621999243E-2</v>
      </c>
      <c r="O89" s="252">
        <f t="shared" si="344"/>
        <v>2.1462833775978241E-2</v>
      </c>
      <c r="P89" s="226">
        <f t="shared" si="345"/>
        <v>2.1002180542282867E-2</v>
      </c>
      <c r="Q89" s="226">
        <f t="shared" si="346"/>
        <v>2.0551414232370835E-2</v>
      </c>
      <c r="R89" s="226">
        <f t="shared" si="347"/>
        <v>2.011032264484014E-2</v>
      </c>
      <c r="S89" s="226">
        <f t="shared" si="348"/>
        <v>1.9678698132732708E-2</v>
      </c>
      <c r="T89" s="226">
        <f t="shared" si="349"/>
        <v>1.9256337505782151E-2</v>
      </c>
      <c r="U89" s="226">
        <f t="shared" si="350"/>
        <v>1.8843041934761495E-2</v>
      </c>
      <c r="V89" s="226">
        <f t="shared" si="351"/>
        <v>1.843861685788184E-2</v>
      </c>
      <c r="W89" s="226">
        <f t="shared" si="352"/>
        <v>1.8042871889202172E-2</v>
      </c>
      <c r="X89" s="226">
        <f t="shared" si="353"/>
        <v>1.7655620729003063E-2</v>
      </c>
      <c r="Y89" s="226">
        <f t="shared" si="354"/>
        <v>1.7276681076084599E-2</v>
      </c>
      <c r="Z89" s="226">
        <f t="shared" si="355"/>
        <v>1.690587454194814E-2</v>
      </c>
      <c r="AA89" s="226">
        <f t="shared" si="356"/>
        <v>0</v>
      </c>
      <c r="AB89" s="226">
        <f t="shared" si="357"/>
        <v>0</v>
      </c>
      <c r="AC89" s="226">
        <f t="shared" si="358"/>
        <v>0</v>
      </c>
      <c r="AD89" s="226">
        <f t="shared" si="359"/>
        <v>0</v>
      </c>
      <c r="AE89" s="226">
        <f t="shared" si="360"/>
        <v>0</v>
      </c>
      <c r="AF89" s="226">
        <f t="shared" si="361"/>
        <v>0</v>
      </c>
      <c r="AG89" s="226">
        <f t="shared" si="362"/>
        <v>0</v>
      </c>
      <c r="AH89" s="226">
        <f t="shared" si="363"/>
        <v>0</v>
      </c>
      <c r="AI89" s="226">
        <f t="shared" si="364"/>
        <v>0</v>
      </c>
      <c r="AJ89" s="226">
        <f t="shared" si="365"/>
        <v>0</v>
      </c>
      <c r="AK89" s="226">
        <f t="shared" si="366"/>
        <v>0</v>
      </c>
      <c r="AL89" s="226">
        <f t="shared" si="367"/>
        <v>0</v>
      </c>
      <c r="AM89" s="226">
        <f t="shared" si="368"/>
        <v>0</v>
      </c>
      <c r="AN89" s="226">
        <f t="shared" si="369"/>
        <v>0</v>
      </c>
      <c r="AO89" s="226">
        <f t="shared" si="370"/>
        <v>0</v>
      </c>
      <c r="AP89" s="226">
        <f t="shared" si="371"/>
        <v>0</v>
      </c>
      <c r="AQ89" s="226">
        <f t="shared" si="372"/>
        <v>0</v>
      </c>
      <c r="AR89" s="226">
        <f t="shared" si="373"/>
        <v>0</v>
      </c>
      <c r="AS89" s="226">
        <f t="shared" si="374"/>
        <v>0</v>
      </c>
      <c r="AT89" s="226">
        <f t="shared" si="375"/>
        <v>0</v>
      </c>
      <c r="AU89" s="226">
        <f t="shared" si="376"/>
        <v>0</v>
      </c>
      <c r="AV89" s="226">
        <f t="shared" si="377"/>
        <v>0</v>
      </c>
      <c r="AW89" s="226">
        <f t="shared" si="378"/>
        <v>0</v>
      </c>
      <c r="AX89" s="226">
        <f t="shared" si="379"/>
        <v>0</v>
      </c>
      <c r="AY89" s="226">
        <f t="shared" si="380"/>
        <v>0</v>
      </c>
      <c r="AZ89" s="226">
        <f t="shared" si="381"/>
        <v>0</v>
      </c>
      <c r="BA89" s="226">
        <f t="shared" si="382"/>
        <v>0</v>
      </c>
      <c r="BB89" s="226">
        <f t="shared" si="383"/>
        <v>0</v>
      </c>
      <c r="BC89" s="226">
        <f t="shared" si="384"/>
        <v>0</v>
      </c>
      <c r="BD89" s="226">
        <f t="shared" si="385"/>
        <v>0</v>
      </c>
      <c r="BE89" s="226">
        <f t="shared" si="386"/>
        <v>0</v>
      </c>
      <c r="BF89" s="226">
        <f t="shared" si="387"/>
        <v>0</v>
      </c>
      <c r="BG89" s="226">
        <f t="shared" si="388"/>
        <v>0</v>
      </c>
      <c r="BH89" s="226">
        <f t="shared" si="389"/>
        <v>0</v>
      </c>
      <c r="BI89" s="226">
        <f t="shared" si="390"/>
        <v>0</v>
      </c>
      <c r="BJ89" s="226">
        <f t="shared" si="391"/>
        <v>0</v>
      </c>
      <c r="BK89" s="226">
        <f t="shared" si="392"/>
        <v>0</v>
      </c>
      <c r="BL89" s="226">
        <f t="shared" si="393"/>
        <v>0</v>
      </c>
      <c r="BM89" s="226">
        <f t="shared" si="394"/>
        <v>0</v>
      </c>
      <c r="BN89" s="226">
        <f t="shared" si="395"/>
        <v>0</v>
      </c>
      <c r="BO89" s="226">
        <f t="shared" si="396"/>
        <v>0</v>
      </c>
      <c r="BP89" s="226">
        <f t="shared" si="397"/>
        <v>0</v>
      </c>
      <c r="BQ89" s="226">
        <f t="shared" si="398"/>
        <v>0</v>
      </c>
      <c r="BR89" s="226">
        <f t="shared" si="399"/>
        <v>0</v>
      </c>
      <c r="BS89" s="226">
        <f t="shared" si="400"/>
        <v>0</v>
      </c>
      <c r="BT89" s="226">
        <f t="shared" si="401"/>
        <v>0</v>
      </c>
      <c r="BU89" s="226">
        <f t="shared" si="402"/>
        <v>0</v>
      </c>
      <c r="BV89" s="226">
        <f t="shared" si="403"/>
        <v>0</v>
      </c>
      <c r="BW89" s="226">
        <f t="shared" si="404"/>
        <v>0</v>
      </c>
      <c r="BX89" s="226">
        <f t="shared" si="405"/>
        <v>0</v>
      </c>
      <c r="BY89" s="226">
        <f t="shared" si="406"/>
        <v>0</v>
      </c>
      <c r="BZ89" s="226">
        <f t="shared" si="407"/>
        <v>0</v>
      </c>
      <c r="CA89" s="226">
        <f t="shared" si="408"/>
        <v>0</v>
      </c>
      <c r="CB89" s="226">
        <f t="shared" si="409"/>
        <v>0</v>
      </c>
      <c r="CC89" s="226">
        <f t="shared" si="410"/>
        <v>0</v>
      </c>
      <c r="CD89" s="226">
        <f t="shared" si="411"/>
        <v>0</v>
      </c>
      <c r="CE89" s="226">
        <f t="shared" si="412"/>
        <v>0</v>
      </c>
      <c r="CF89" s="226">
        <f t="shared" si="413"/>
        <v>0</v>
      </c>
      <c r="CG89" s="226">
        <f t="shared" si="414"/>
        <v>0</v>
      </c>
      <c r="CH89" s="226">
        <f t="shared" si="415"/>
        <v>0</v>
      </c>
      <c r="CI89" s="226">
        <f t="shared" si="416"/>
        <v>0</v>
      </c>
      <c r="CJ89" s="226">
        <f t="shared" si="417"/>
        <v>0</v>
      </c>
      <c r="CK89" s="226">
        <f t="shared" si="418"/>
        <v>0</v>
      </c>
      <c r="CL89" s="226">
        <f t="shared" si="419"/>
        <v>0</v>
      </c>
      <c r="CM89" s="226">
        <f t="shared" si="420"/>
        <v>0</v>
      </c>
      <c r="CN89" s="226">
        <f t="shared" si="421"/>
        <v>0</v>
      </c>
      <c r="CO89" s="226">
        <f t="shared" si="422"/>
        <v>0</v>
      </c>
      <c r="CP89" s="226">
        <f t="shared" si="423"/>
        <v>0</v>
      </c>
      <c r="CQ89" s="226">
        <f t="shared" si="424"/>
        <v>0</v>
      </c>
      <c r="CR89" s="226">
        <f t="shared" si="425"/>
        <v>0</v>
      </c>
      <c r="CS89" s="226">
        <f t="shared" si="426"/>
        <v>0</v>
      </c>
      <c r="CT89" s="226">
        <f t="shared" si="427"/>
        <v>0</v>
      </c>
      <c r="CU89" s="226">
        <f t="shared" si="428"/>
        <v>0</v>
      </c>
      <c r="CV89" s="226">
        <f t="shared" si="429"/>
        <v>0</v>
      </c>
      <c r="CW89" s="226">
        <f t="shared" si="430"/>
        <v>0</v>
      </c>
      <c r="CX89" s="226">
        <f t="shared" si="431"/>
        <v>0</v>
      </c>
      <c r="CY89" s="226">
        <f t="shared" si="432"/>
        <v>0</v>
      </c>
      <c r="CZ89" s="226">
        <f t="shared" si="433"/>
        <v>0</v>
      </c>
      <c r="DA89" s="226">
        <f t="shared" si="434"/>
        <v>0</v>
      </c>
      <c r="DB89" s="226">
        <f t="shared" si="435"/>
        <v>0</v>
      </c>
      <c r="DC89" s="226">
        <f t="shared" si="436"/>
        <v>0</v>
      </c>
      <c r="DD89" s="226">
        <f t="shared" si="437"/>
        <v>0</v>
      </c>
      <c r="DE89" s="226">
        <f t="shared" si="438"/>
        <v>0</v>
      </c>
      <c r="DF89" s="226">
        <f t="shared" si="439"/>
        <v>0</v>
      </c>
      <c r="DG89" s="226">
        <f t="shared" si="440"/>
        <v>0</v>
      </c>
      <c r="DH89" s="226">
        <f t="shared" si="441"/>
        <v>0</v>
      </c>
      <c r="DI89" s="226">
        <f t="shared" si="442"/>
        <v>0</v>
      </c>
      <c r="DJ89" s="226">
        <f t="shared" si="443"/>
        <v>0</v>
      </c>
      <c r="DK89" s="226">
        <f t="shared" si="444"/>
        <v>0</v>
      </c>
      <c r="DL89" s="226">
        <f t="shared" si="445"/>
        <v>0</v>
      </c>
      <c r="DM89" s="226">
        <f t="shared" si="446"/>
        <v>0</v>
      </c>
      <c r="DN89" s="226">
        <f t="shared" si="447"/>
        <v>0</v>
      </c>
      <c r="DO89" s="226">
        <f t="shared" si="448"/>
        <v>0</v>
      </c>
      <c r="DP89" s="226">
        <f t="shared" si="449"/>
        <v>0</v>
      </c>
      <c r="DQ89" s="226">
        <f t="shared" si="450"/>
        <v>0</v>
      </c>
      <c r="DR89" s="226">
        <f t="shared" si="451"/>
        <v>0</v>
      </c>
      <c r="DS89" s="253">
        <f t="shared" si="452"/>
        <v>0</v>
      </c>
      <c r="DT89" s="253">
        <f t="shared" si="453"/>
        <v>0</v>
      </c>
      <c r="DU89" s="253">
        <f t="shared" si="454"/>
        <v>0</v>
      </c>
      <c r="DV89" s="253">
        <f t="shared" si="455"/>
        <v>0</v>
      </c>
      <c r="DW89" s="253">
        <f t="shared" si="456"/>
        <v>0</v>
      </c>
      <c r="DX89" s="253">
        <f t="shared" si="457"/>
        <v>0</v>
      </c>
      <c r="DY89" s="253">
        <f t="shared" si="458"/>
        <v>0</v>
      </c>
      <c r="DZ89" s="253">
        <f t="shared" si="459"/>
        <v>0</v>
      </c>
      <c r="EA89" s="253">
        <f t="shared" si="460"/>
        <v>0</v>
      </c>
      <c r="EB89" s="253">
        <f t="shared" si="461"/>
        <v>0</v>
      </c>
      <c r="EC89" s="253">
        <f t="shared" si="462"/>
        <v>0</v>
      </c>
      <c r="ED89" s="253">
        <f t="shared" si="463"/>
        <v>0</v>
      </c>
      <c r="EE89" s="253">
        <f t="shared" si="464"/>
        <v>0</v>
      </c>
      <c r="EF89" s="253">
        <f t="shared" ref="EF89:EP89" si="500">1-(1-$N37)^(EF$59/12)-(1-(1-$N37)^(EE$59/12))</f>
        <v>0</v>
      </c>
      <c r="EG89" s="253">
        <f t="shared" si="500"/>
        <v>0</v>
      </c>
      <c r="EH89" s="253">
        <f t="shared" si="500"/>
        <v>0</v>
      </c>
      <c r="EI89" s="253">
        <f t="shared" si="500"/>
        <v>0</v>
      </c>
      <c r="EJ89" s="253">
        <f t="shared" si="500"/>
        <v>0</v>
      </c>
      <c r="EK89" s="253">
        <f t="shared" si="500"/>
        <v>0</v>
      </c>
      <c r="EL89" s="253">
        <f t="shared" si="500"/>
        <v>0</v>
      </c>
      <c r="EM89" s="253">
        <f t="shared" si="500"/>
        <v>0</v>
      </c>
      <c r="EN89" s="253">
        <f t="shared" si="500"/>
        <v>0</v>
      </c>
      <c r="EO89" s="253">
        <f t="shared" si="500"/>
        <v>0</v>
      </c>
      <c r="EP89" s="253">
        <f t="shared" si="500"/>
        <v>0</v>
      </c>
      <c r="EQ89" s="253">
        <f t="shared" si="466"/>
        <v>0</v>
      </c>
      <c r="ER89" s="253">
        <f t="shared" ref="ER89:FB89" si="501">1-(1-$O37)^(ER$59/12)-(1-(1-$O37)^(EQ$59/12))</f>
        <v>0</v>
      </c>
      <c r="ES89" s="253">
        <f t="shared" si="501"/>
        <v>0</v>
      </c>
      <c r="ET89" s="253">
        <f t="shared" si="501"/>
        <v>0</v>
      </c>
      <c r="EU89" s="253">
        <f t="shared" si="501"/>
        <v>0</v>
      </c>
      <c r="EV89" s="253">
        <f t="shared" si="501"/>
        <v>0</v>
      </c>
      <c r="EW89" s="253">
        <f t="shared" si="501"/>
        <v>0</v>
      </c>
      <c r="EX89" s="253">
        <f t="shared" si="501"/>
        <v>0</v>
      </c>
      <c r="EY89" s="253">
        <f t="shared" si="501"/>
        <v>0</v>
      </c>
      <c r="EZ89" s="253">
        <f t="shared" si="501"/>
        <v>0</v>
      </c>
      <c r="FA89" s="253">
        <f t="shared" si="501"/>
        <v>0</v>
      </c>
      <c r="FB89" s="253">
        <f t="shared" si="501"/>
        <v>0</v>
      </c>
      <c r="FC89" s="253">
        <f t="shared" si="468"/>
        <v>0</v>
      </c>
      <c r="FD89" s="253">
        <f t="shared" ref="FD89:FN89" si="502">1-(1-$P37)^(FD$59/12)-(1-(1-$P37)^(FC$59/12))</f>
        <v>0</v>
      </c>
      <c r="FE89" s="253">
        <f t="shared" si="502"/>
        <v>0</v>
      </c>
      <c r="FF89" s="253">
        <f t="shared" si="502"/>
        <v>0</v>
      </c>
      <c r="FG89" s="253">
        <f t="shared" si="502"/>
        <v>0</v>
      </c>
      <c r="FH89" s="253">
        <f t="shared" si="502"/>
        <v>0</v>
      </c>
      <c r="FI89" s="253">
        <f t="shared" si="502"/>
        <v>0</v>
      </c>
      <c r="FJ89" s="253">
        <f t="shared" si="502"/>
        <v>0</v>
      </c>
      <c r="FK89" s="253">
        <f t="shared" si="502"/>
        <v>0</v>
      </c>
      <c r="FL89" s="253">
        <f t="shared" si="502"/>
        <v>0</v>
      </c>
      <c r="FM89" s="253">
        <f t="shared" si="502"/>
        <v>0</v>
      </c>
      <c r="FN89" s="253">
        <f t="shared" si="502"/>
        <v>0</v>
      </c>
      <c r="FO89" s="253">
        <f t="shared" si="470"/>
        <v>0</v>
      </c>
      <c r="FP89" s="253">
        <f t="shared" ref="FP89:FZ89" si="503">1-(1-$Q37)^(FP$59/12)-(1-(1-$Q37)^(FO$59/12))</f>
        <v>0</v>
      </c>
      <c r="FQ89" s="253">
        <f t="shared" si="503"/>
        <v>0</v>
      </c>
      <c r="FR89" s="253">
        <f t="shared" si="503"/>
        <v>0</v>
      </c>
      <c r="FS89" s="253">
        <f t="shared" si="503"/>
        <v>0</v>
      </c>
      <c r="FT89" s="253">
        <f t="shared" si="503"/>
        <v>0</v>
      </c>
      <c r="FU89" s="253">
        <f t="shared" si="503"/>
        <v>0</v>
      </c>
      <c r="FV89" s="253">
        <f t="shared" si="503"/>
        <v>0</v>
      </c>
      <c r="FW89" s="253">
        <f t="shared" si="503"/>
        <v>0</v>
      </c>
      <c r="FX89" s="253">
        <f t="shared" si="503"/>
        <v>0</v>
      </c>
      <c r="FY89" s="253">
        <f t="shared" si="503"/>
        <v>0</v>
      </c>
      <c r="FZ89" s="253">
        <f t="shared" si="503"/>
        <v>0</v>
      </c>
    </row>
    <row r="90" spans="2:182" x14ac:dyDescent="0.2">
      <c r="B90" s="245" t="s">
        <v>556</v>
      </c>
      <c r="C90" s="252">
        <f t="shared" si="332"/>
        <v>1</v>
      </c>
      <c r="D90" s="252">
        <f t="shared" si="333"/>
        <v>0</v>
      </c>
      <c r="E90" s="252">
        <f t="shared" si="334"/>
        <v>0</v>
      </c>
      <c r="F90" s="252">
        <f t="shared" si="335"/>
        <v>0</v>
      </c>
      <c r="G90" s="252">
        <f t="shared" si="336"/>
        <v>0</v>
      </c>
      <c r="H90" s="252">
        <f t="shared" si="337"/>
        <v>0</v>
      </c>
      <c r="I90" s="252">
        <f t="shared" si="338"/>
        <v>0</v>
      </c>
      <c r="J90" s="252">
        <f t="shared" si="339"/>
        <v>0</v>
      </c>
      <c r="K90" s="252">
        <f t="shared" si="340"/>
        <v>0</v>
      </c>
      <c r="L90" s="252">
        <f t="shared" si="341"/>
        <v>0</v>
      </c>
      <c r="M90" s="252">
        <f t="shared" si="342"/>
        <v>0</v>
      </c>
      <c r="N90" s="252">
        <f t="shared" si="343"/>
        <v>0</v>
      </c>
      <c r="O90" s="252">
        <f t="shared" si="344"/>
        <v>0</v>
      </c>
      <c r="P90" s="226">
        <f t="shared" si="345"/>
        <v>0</v>
      </c>
      <c r="Q90" s="226">
        <f t="shared" si="346"/>
        <v>0</v>
      </c>
      <c r="R90" s="226">
        <f t="shared" si="347"/>
        <v>0</v>
      </c>
      <c r="S90" s="226">
        <f t="shared" si="348"/>
        <v>0</v>
      </c>
      <c r="T90" s="226">
        <f t="shared" si="349"/>
        <v>0</v>
      </c>
      <c r="U90" s="226">
        <f t="shared" si="350"/>
        <v>0</v>
      </c>
      <c r="V90" s="226">
        <f t="shared" si="351"/>
        <v>0</v>
      </c>
      <c r="W90" s="226">
        <f t="shared" si="352"/>
        <v>0</v>
      </c>
      <c r="X90" s="226">
        <f t="shared" si="353"/>
        <v>0</v>
      </c>
      <c r="Y90" s="226">
        <f t="shared" si="354"/>
        <v>0</v>
      </c>
      <c r="Z90" s="226">
        <f t="shared" si="355"/>
        <v>0</v>
      </c>
      <c r="AA90" s="226">
        <f t="shared" si="356"/>
        <v>0</v>
      </c>
      <c r="AB90" s="226">
        <f t="shared" si="357"/>
        <v>0</v>
      </c>
      <c r="AC90" s="226">
        <f t="shared" si="358"/>
        <v>0</v>
      </c>
      <c r="AD90" s="226">
        <f t="shared" si="359"/>
        <v>0</v>
      </c>
      <c r="AE90" s="226">
        <f t="shared" si="360"/>
        <v>0</v>
      </c>
      <c r="AF90" s="226">
        <f t="shared" si="361"/>
        <v>0</v>
      </c>
      <c r="AG90" s="226">
        <f t="shared" si="362"/>
        <v>0</v>
      </c>
      <c r="AH90" s="226">
        <f t="shared" si="363"/>
        <v>0</v>
      </c>
      <c r="AI90" s="226">
        <f t="shared" si="364"/>
        <v>0</v>
      </c>
      <c r="AJ90" s="226">
        <f t="shared" si="365"/>
        <v>0</v>
      </c>
      <c r="AK90" s="226">
        <f t="shared" si="366"/>
        <v>0</v>
      </c>
      <c r="AL90" s="226">
        <f t="shared" si="367"/>
        <v>0</v>
      </c>
      <c r="AM90" s="226">
        <f t="shared" si="368"/>
        <v>0</v>
      </c>
      <c r="AN90" s="226">
        <f t="shared" si="369"/>
        <v>0</v>
      </c>
      <c r="AO90" s="226">
        <f t="shared" si="370"/>
        <v>0</v>
      </c>
      <c r="AP90" s="226">
        <f t="shared" si="371"/>
        <v>0</v>
      </c>
      <c r="AQ90" s="226">
        <f t="shared" si="372"/>
        <v>0</v>
      </c>
      <c r="AR90" s="226">
        <f t="shared" si="373"/>
        <v>0</v>
      </c>
      <c r="AS90" s="226">
        <f t="shared" si="374"/>
        <v>0</v>
      </c>
      <c r="AT90" s="226">
        <f t="shared" si="375"/>
        <v>0</v>
      </c>
      <c r="AU90" s="226">
        <f t="shared" si="376"/>
        <v>0</v>
      </c>
      <c r="AV90" s="226">
        <f t="shared" si="377"/>
        <v>0</v>
      </c>
      <c r="AW90" s="226">
        <f t="shared" si="378"/>
        <v>0</v>
      </c>
      <c r="AX90" s="226">
        <f t="shared" si="379"/>
        <v>0</v>
      </c>
      <c r="AY90" s="226">
        <f t="shared" si="380"/>
        <v>0</v>
      </c>
      <c r="AZ90" s="226">
        <f t="shared" si="381"/>
        <v>0</v>
      </c>
      <c r="BA90" s="226">
        <f t="shared" si="382"/>
        <v>0</v>
      </c>
      <c r="BB90" s="226">
        <f t="shared" si="383"/>
        <v>0</v>
      </c>
      <c r="BC90" s="226">
        <f t="shared" si="384"/>
        <v>0</v>
      </c>
      <c r="BD90" s="226">
        <f t="shared" si="385"/>
        <v>0</v>
      </c>
      <c r="BE90" s="226">
        <f t="shared" si="386"/>
        <v>0</v>
      </c>
      <c r="BF90" s="226">
        <f t="shared" si="387"/>
        <v>0</v>
      </c>
      <c r="BG90" s="226">
        <f t="shared" si="388"/>
        <v>0</v>
      </c>
      <c r="BH90" s="226">
        <f t="shared" si="389"/>
        <v>0</v>
      </c>
      <c r="BI90" s="226">
        <f t="shared" si="390"/>
        <v>0</v>
      </c>
      <c r="BJ90" s="226">
        <f t="shared" si="391"/>
        <v>0</v>
      </c>
      <c r="BK90" s="226">
        <f t="shared" si="392"/>
        <v>0</v>
      </c>
      <c r="BL90" s="226">
        <f t="shared" si="393"/>
        <v>0</v>
      </c>
      <c r="BM90" s="226">
        <f t="shared" si="394"/>
        <v>0</v>
      </c>
      <c r="BN90" s="226">
        <f t="shared" si="395"/>
        <v>0</v>
      </c>
      <c r="BO90" s="226">
        <f t="shared" si="396"/>
        <v>0</v>
      </c>
      <c r="BP90" s="226">
        <f t="shared" si="397"/>
        <v>0</v>
      </c>
      <c r="BQ90" s="226">
        <f t="shared" si="398"/>
        <v>0</v>
      </c>
      <c r="BR90" s="226">
        <f t="shared" si="399"/>
        <v>0</v>
      </c>
      <c r="BS90" s="226">
        <f t="shared" si="400"/>
        <v>0</v>
      </c>
      <c r="BT90" s="226">
        <f t="shared" si="401"/>
        <v>0</v>
      </c>
      <c r="BU90" s="226">
        <f t="shared" si="402"/>
        <v>0</v>
      </c>
      <c r="BV90" s="226">
        <f t="shared" si="403"/>
        <v>0</v>
      </c>
      <c r="BW90" s="226">
        <f t="shared" si="404"/>
        <v>0</v>
      </c>
      <c r="BX90" s="226">
        <f t="shared" si="405"/>
        <v>0</v>
      </c>
      <c r="BY90" s="226">
        <f t="shared" si="406"/>
        <v>0</v>
      </c>
      <c r="BZ90" s="226">
        <f t="shared" si="407"/>
        <v>0</v>
      </c>
      <c r="CA90" s="226">
        <f t="shared" si="408"/>
        <v>0</v>
      </c>
      <c r="CB90" s="226">
        <f t="shared" si="409"/>
        <v>0</v>
      </c>
      <c r="CC90" s="226">
        <f t="shared" si="410"/>
        <v>0</v>
      </c>
      <c r="CD90" s="226">
        <f t="shared" si="411"/>
        <v>0</v>
      </c>
      <c r="CE90" s="226">
        <f t="shared" si="412"/>
        <v>0</v>
      </c>
      <c r="CF90" s="226">
        <f t="shared" si="413"/>
        <v>0</v>
      </c>
      <c r="CG90" s="226">
        <f t="shared" si="414"/>
        <v>0</v>
      </c>
      <c r="CH90" s="226">
        <f t="shared" si="415"/>
        <v>0</v>
      </c>
      <c r="CI90" s="226">
        <f t="shared" si="416"/>
        <v>0</v>
      </c>
      <c r="CJ90" s="226">
        <f t="shared" si="417"/>
        <v>0</v>
      </c>
      <c r="CK90" s="226">
        <f t="shared" si="418"/>
        <v>0</v>
      </c>
      <c r="CL90" s="226">
        <f t="shared" si="419"/>
        <v>0</v>
      </c>
      <c r="CM90" s="226">
        <f t="shared" si="420"/>
        <v>0</v>
      </c>
      <c r="CN90" s="226">
        <f t="shared" si="421"/>
        <v>0</v>
      </c>
      <c r="CO90" s="226">
        <f t="shared" si="422"/>
        <v>0</v>
      </c>
      <c r="CP90" s="226">
        <f t="shared" si="423"/>
        <v>0</v>
      </c>
      <c r="CQ90" s="226">
        <f t="shared" si="424"/>
        <v>0</v>
      </c>
      <c r="CR90" s="226">
        <f t="shared" si="425"/>
        <v>0</v>
      </c>
      <c r="CS90" s="226">
        <f t="shared" si="426"/>
        <v>0</v>
      </c>
      <c r="CT90" s="226">
        <f t="shared" si="427"/>
        <v>0</v>
      </c>
      <c r="CU90" s="226">
        <f t="shared" si="428"/>
        <v>0</v>
      </c>
      <c r="CV90" s="226">
        <f t="shared" si="429"/>
        <v>0</v>
      </c>
      <c r="CW90" s="226">
        <f t="shared" si="430"/>
        <v>0</v>
      </c>
      <c r="CX90" s="226">
        <f t="shared" si="431"/>
        <v>0</v>
      </c>
      <c r="CY90" s="226">
        <f t="shared" si="432"/>
        <v>0</v>
      </c>
      <c r="CZ90" s="226">
        <f t="shared" si="433"/>
        <v>0</v>
      </c>
      <c r="DA90" s="226">
        <f t="shared" si="434"/>
        <v>0</v>
      </c>
      <c r="DB90" s="226">
        <f t="shared" si="435"/>
        <v>0</v>
      </c>
      <c r="DC90" s="226">
        <f t="shared" si="436"/>
        <v>0</v>
      </c>
      <c r="DD90" s="226">
        <f t="shared" si="437"/>
        <v>0</v>
      </c>
      <c r="DE90" s="226">
        <f t="shared" si="438"/>
        <v>0</v>
      </c>
      <c r="DF90" s="226">
        <f t="shared" si="439"/>
        <v>0</v>
      </c>
      <c r="DG90" s="226">
        <f t="shared" si="440"/>
        <v>0</v>
      </c>
      <c r="DH90" s="226">
        <f t="shared" si="441"/>
        <v>0</v>
      </c>
      <c r="DI90" s="226">
        <f t="shared" si="442"/>
        <v>0</v>
      </c>
      <c r="DJ90" s="226">
        <f t="shared" si="443"/>
        <v>0</v>
      </c>
      <c r="DK90" s="226">
        <f t="shared" si="444"/>
        <v>0</v>
      </c>
      <c r="DL90" s="226">
        <f t="shared" si="445"/>
        <v>0</v>
      </c>
      <c r="DM90" s="226">
        <f t="shared" si="446"/>
        <v>0</v>
      </c>
      <c r="DN90" s="226">
        <f t="shared" si="447"/>
        <v>0</v>
      </c>
      <c r="DO90" s="226">
        <f t="shared" si="448"/>
        <v>0</v>
      </c>
      <c r="DP90" s="226">
        <f t="shared" si="449"/>
        <v>0</v>
      </c>
      <c r="DQ90" s="226">
        <f t="shared" si="450"/>
        <v>0</v>
      </c>
      <c r="DR90" s="226">
        <f t="shared" si="451"/>
        <v>0</v>
      </c>
      <c r="DS90" s="253">
        <f t="shared" si="452"/>
        <v>0</v>
      </c>
      <c r="DT90" s="253">
        <f t="shared" si="453"/>
        <v>0</v>
      </c>
      <c r="DU90" s="253">
        <f t="shared" si="454"/>
        <v>0</v>
      </c>
      <c r="DV90" s="253">
        <f t="shared" si="455"/>
        <v>0</v>
      </c>
      <c r="DW90" s="253">
        <f t="shared" si="456"/>
        <v>0</v>
      </c>
      <c r="DX90" s="253">
        <f t="shared" si="457"/>
        <v>0</v>
      </c>
      <c r="DY90" s="253">
        <f t="shared" si="458"/>
        <v>0</v>
      </c>
      <c r="DZ90" s="253">
        <f t="shared" si="459"/>
        <v>0</v>
      </c>
      <c r="EA90" s="253">
        <f t="shared" si="460"/>
        <v>0</v>
      </c>
      <c r="EB90" s="253">
        <f t="shared" si="461"/>
        <v>0</v>
      </c>
      <c r="EC90" s="253">
        <f t="shared" si="462"/>
        <v>0</v>
      </c>
      <c r="ED90" s="253">
        <f t="shared" si="463"/>
        <v>0</v>
      </c>
      <c r="EE90" s="253">
        <f t="shared" si="464"/>
        <v>0</v>
      </c>
      <c r="EF90" s="253">
        <f t="shared" ref="EF90:EP90" si="504">1-(1-$N38)^(EF$59/12)-(1-(1-$N38)^(EE$59/12))</f>
        <v>0</v>
      </c>
      <c r="EG90" s="253">
        <f t="shared" si="504"/>
        <v>0</v>
      </c>
      <c r="EH90" s="253">
        <f t="shared" si="504"/>
        <v>0</v>
      </c>
      <c r="EI90" s="253">
        <f t="shared" si="504"/>
        <v>0</v>
      </c>
      <c r="EJ90" s="253">
        <f t="shared" si="504"/>
        <v>0</v>
      </c>
      <c r="EK90" s="253">
        <f t="shared" si="504"/>
        <v>0</v>
      </c>
      <c r="EL90" s="253">
        <f t="shared" si="504"/>
        <v>0</v>
      </c>
      <c r="EM90" s="253">
        <f t="shared" si="504"/>
        <v>0</v>
      </c>
      <c r="EN90" s="253">
        <f t="shared" si="504"/>
        <v>0</v>
      </c>
      <c r="EO90" s="253">
        <f t="shared" si="504"/>
        <v>0</v>
      </c>
      <c r="EP90" s="253">
        <f t="shared" si="504"/>
        <v>0</v>
      </c>
      <c r="EQ90" s="253">
        <f t="shared" si="466"/>
        <v>0</v>
      </c>
      <c r="ER90" s="253">
        <f t="shared" ref="ER90:FB90" si="505">1-(1-$O38)^(ER$59/12)-(1-(1-$O38)^(EQ$59/12))</f>
        <v>0</v>
      </c>
      <c r="ES90" s="253">
        <f t="shared" si="505"/>
        <v>0</v>
      </c>
      <c r="ET90" s="253">
        <f t="shared" si="505"/>
        <v>0</v>
      </c>
      <c r="EU90" s="253">
        <f t="shared" si="505"/>
        <v>0</v>
      </c>
      <c r="EV90" s="253">
        <f t="shared" si="505"/>
        <v>0</v>
      </c>
      <c r="EW90" s="253">
        <f t="shared" si="505"/>
        <v>0</v>
      </c>
      <c r="EX90" s="253">
        <f t="shared" si="505"/>
        <v>0</v>
      </c>
      <c r="EY90" s="253">
        <f t="shared" si="505"/>
        <v>0</v>
      </c>
      <c r="EZ90" s="253">
        <f t="shared" si="505"/>
        <v>0</v>
      </c>
      <c r="FA90" s="253">
        <f t="shared" si="505"/>
        <v>0</v>
      </c>
      <c r="FB90" s="253">
        <f t="shared" si="505"/>
        <v>0</v>
      </c>
      <c r="FC90" s="253">
        <f t="shared" si="468"/>
        <v>0</v>
      </c>
      <c r="FD90" s="253">
        <f t="shared" ref="FD90:FN90" si="506">1-(1-$P38)^(FD$59/12)-(1-(1-$P38)^(FC$59/12))</f>
        <v>0</v>
      </c>
      <c r="FE90" s="253">
        <f t="shared" si="506"/>
        <v>0</v>
      </c>
      <c r="FF90" s="253">
        <f t="shared" si="506"/>
        <v>0</v>
      </c>
      <c r="FG90" s="253">
        <f t="shared" si="506"/>
        <v>0</v>
      </c>
      <c r="FH90" s="253">
        <f t="shared" si="506"/>
        <v>0</v>
      </c>
      <c r="FI90" s="253">
        <f t="shared" si="506"/>
        <v>0</v>
      </c>
      <c r="FJ90" s="253">
        <f t="shared" si="506"/>
        <v>0</v>
      </c>
      <c r="FK90" s="253">
        <f t="shared" si="506"/>
        <v>0</v>
      </c>
      <c r="FL90" s="253">
        <f t="shared" si="506"/>
        <v>0</v>
      </c>
      <c r="FM90" s="253">
        <f t="shared" si="506"/>
        <v>0</v>
      </c>
      <c r="FN90" s="253">
        <f t="shared" si="506"/>
        <v>0</v>
      </c>
      <c r="FO90" s="253">
        <f t="shared" si="470"/>
        <v>0</v>
      </c>
      <c r="FP90" s="253">
        <f t="shared" ref="FP90:FZ90" si="507">1-(1-$Q38)^(FP$59/12)-(1-(1-$Q38)^(FO$59/12))</f>
        <v>0</v>
      </c>
      <c r="FQ90" s="253">
        <f t="shared" si="507"/>
        <v>0</v>
      </c>
      <c r="FR90" s="253">
        <f t="shared" si="507"/>
        <v>0</v>
      </c>
      <c r="FS90" s="253">
        <f t="shared" si="507"/>
        <v>0</v>
      </c>
      <c r="FT90" s="253">
        <f t="shared" si="507"/>
        <v>0</v>
      </c>
      <c r="FU90" s="253">
        <f t="shared" si="507"/>
        <v>0</v>
      </c>
      <c r="FV90" s="253">
        <f t="shared" si="507"/>
        <v>0</v>
      </c>
      <c r="FW90" s="253">
        <f t="shared" si="507"/>
        <v>0</v>
      </c>
      <c r="FX90" s="253">
        <f t="shared" si="507"/>
        <v>0</v>
      </c>
      <c r="FY90" s="253">
        <f t="shared" si="507"/>
        <v>0</v>
      </c>
      <c r="FZ90" s="253">
        <f t="shared" si="507"/>
        <v>0</v>
      </c>
    </row>
    <row r="91" spans="2:182" x14ac:dyDescent="0.2">
      <c r="B91" s="245" t="s">
        <v>557</v>
      </c>
      <c r="C91" s="252">
        <f>1-(1-$C39)^(C$60/12)</f>
        <v>0</v>
      </c>
      <c r="D91" s="252">
        <f t="shared" ref="D91:N91" si="508">1-(1-$C39)^(D$60/12)-(1-(1-$C39)^(C$60/12))</f>
        <v>0</v>
      </c>
      <c r="E91" s="252">
        <f t="shared" si="508"/>
        <v>0</v>
      </c>
      <c r="F91" s="252">
        <f t="shared" si="508"/>
        <v>0</v>
      </c>
      <c r="G91" s="252">
        <f t="shared" si="508"/>
        <v>0</v>
      </c>
      <c r="H91" s="252">
        <f t="shared" si="508"/>
        <v>0</v>
      </c>
      <c r="I91" s="252">
        <f t="shared" si="508"/>
        <v>0</v>
      </c>
      <c r="J91" s="252">
        <f t="shared" si="508"/>
        <v>0</v>
      </c>
      <c r="K91" s="252">
        <f t="shared" si="508"/>
        <v>0</v>
      </c>
      <c r="L91" s="252">
        <f t="shared" si="508"/>
        <v>0</v>
      </c>
      <c r="M91" s="252">
        <f t="shared" si="508"/>
        <v>0</v>
      </c>
      <c r="N91" s="252">
        <f t="shared" si="508"/>
        <v>0</v>
      </c>
      <c r="O91" s="252">
        <f>1-(1-$D39)^(O$59/12)</f>
        <v>2.5175336405558468E-6</v>
      </c>
      <c r="P91" s="226">
        <f t="shared" ref="P91:Z91" si="509">1-(1-$D39)^(P$59/12)-(1-(1-$D39)^(O$59/12))</f>
        <v>2.5175273026256662E-6</v>
      </c>
      <c r="Q91" s="226">
        <f t="shared" si="509"/>
        <v>2.5175209645844632E-6</v>
      </c>
      <c r="R91" s="226">
        <f t="shared" si="509"/>
        <v>2.5175146267653048E-6</v>
      </c>
      <c r="S91" s="226">
        <f t="shared" si="509"/>
        <v>2.5175082887241018E-6</v>
      </c>
      <c r="T91" s="226">
        <f t="shared" si="509"/>
        <v>2.5175019507939211E-6</v>
      </c>
      <c r="U91" s="226">
        <f t="shared" si="509"/>
        <v>2.5174956129747628E-6</v>
      </c>
      <c r="V91" s="226">
        <f t="shared" si="509"/>
        <v>2.5174892751556044E-6</v>
      </c>
      <c r="W91" s="226">
        <f t="shared" si="509"/>
        <v>2.5174829371144014E-6</v>
      </c>
      <c r="X91" s="226">
        <f t="shared" si="509"/>
        <v>2.5174765994062653E-6</v>
      </c>
      <c r="Y91" s="226">
        <f t="shared" si="509"/>
        <v>2.5174702614760847E-6</v>
      </c>
      <c r="Z91" s="226">
        <f t="shared" si="509"/>
        <v>2.5174639237679486E-6</v>
      </c>
      <c r="AA91" s="226">
        <f>1-(1-$E39)^(AA$59/12)</f>
        <v>5.8776735344379105E-6</v>
      </c>
      <c r="AB91" s="226">
        <f t="shared" ref="AB91:AL91" si="510">1-(1-$E39)^(AB$59/12)-(1-(1-$E39)^(AA$59/12))</f>
        <v>5.8776389874060087E-6</v>
      </c>
      <c r="AC91" s="226">
        <f t="shared" si="510"/>
        <v>5.8776044405961514E-6</v>
      </c>
      <c r="AD91" s="226">
        <f t="shared" si="510"/>
        <v>5.8775698940083387E-6</v>
      </c>
      <c r="AE91" s="226">
        <f t="shared" si="510"/>
        <v>5.8775353474205261E-6</v>
      </c>
      <c r="AF91" s="226">
        <f t="shared" si="510"/>
        <v>5.8775008012768026E-6</v>
      </c>
      <c r="AG91" s="226">
        <f t="shared" si="510"/>
        <v>5.8774662552441015E-6</v>
      </c>
      <c r="AH91" s="226">
        <f t="shared" si="510"/>
        <v>5.877431709433445E-6</v>
      </c>
      <c r="AI91" s="226">
        <f t="shared" si="510"/>
        <v>5.8773971637338107E-6</v>
      </c>
      <c r="AJ91" s="226">
        <f t="shared" si="510"/>
        <v>5.8773626183672434E-6</v>
      </c>
      <c r="AK91" s="226">
        <f t="shared" si="510"/>
        <v>5.8773280732227207E-6</v>
      </c>
      <c r="AL91" s="226">
        <f t="shared" si="510"/>
        <v>5.8772935280781979E-6</v>
      </c>
      <c r="AM91" s="226">
        <f>1-(1-$F39)^(AM$59/12)</f>
        <v>9.2722913656029249E-6</v>
      </c>
      <c r="AN91" s="226">
        <f t="shared" ref="AN91:AX91" si="511">1-(1-$F39)^(AN$59/12)-(1-(1-$F39)^(AM$59/12))</f>
        <v>9.2722053901539425E-6</v>
      </c>
      <c r="AO91" s="226">
        <f t="shared" si="511"/>
        <v>9.2721194155931386E-6</v>
      </c>
      <c r="AP91" s="226">
        <f t="shared" si="511"/>
        <v>9.2720334418094907E-6</v>
      </c>
      <c r="AQ91" s="226">
        <f t="shared" si="511"/>
        <v>9.271947468802999E-6</v>
      </c>
      <c r="AR91" s="226">
        <f t="shared" si="511"/>
        <v>9.2718614966846857E-6</v>
      </c>
      <c r="AS91" s="226">
        <f t="shared" si="511"/>
        <v>9.2717755252325063E-6</v>
      </c>
      <c r="AT91" s="226">
        <f t="shared" si="511"/>
        <v>9.2716895545574829E-6</v>
      </c>
      <c r="AU91" s="226">
        <f t="shared" si="511"/>
        <v>9.271603584770638E-6</v>
      </c>
      <c r="AV91" s="226">
        <f t="shared" si="511"/>
        <v>9.2715176158719714E-6</v>
      </c>
      <c r="AW91" s="226">
        <f t="shared" si="511"/>
        <v>9.2714316475284164E-6</v>
      </c>
      <c r="AX91" s="226">
        <f t="shared" si="511"/>
        <v>9.2713456801840621E-6</v>
      </c>
      <c r="AY91" s="226">
        <f>1-(1-$G39)^(AY$59/12)</f>
        <v>1.3152951305217542E-5</v>
      </c>
      <c r="AZ91" s="226">
        <f t="shared" ref="AZ91:BJ91" si="512">1-(1-$G39)^(AZ$59/12)-(1-(1-$G39)^(AY$59/12))</f>
        <v>1.3152778305158819E-5</v>
      </c>
      <c r="BA91" s="226">
        <f t="shared" si="512"/>
        <v>1.3152605307209519E-5</v>
      </c>
      <c r="BB91" s="226">
        <f t="shared" si="512"/>
        <v>1.3152432311702711E-5</v>
      </c>
      <c r="BC91" s="226">
        <f t="shared" si="512"/>
        <v>1.3152259318416348E-5</v>
      </c>
      <c r="BD91" s="226">
        <f t="shared" si="512"/>
        <v>1.3152086327350432E-5</v>
      </c>
      <c r="BE91" s="226">
        <f t="shared" si="512"/>
        <v>1.3151913338615984E-5</v>
      </c>
      <c r="BF91" s="226">
        <f t="shared" si="512"/>
        <v>1.3151740352101982E-5</v>
      </c>
      <c r="BG91" s="226">
        <f t="shared" si="512"/>
        <v>1.3151567367919448E-5</v>
      </c>
      <c r="BH91" s="226">
        <f t="shared" si="512"/>
        <v>1.315139438595736E-5</v>
      </c>
      <c r="BI91" s="226">
        <f t="shared" si="512"/>
        <v>1.3151221406326741E-5</v>
      </c>
      <c r="BJ91" s="226">
        <f t="shared" si="512"/>
        <v>1.315104842902759E-5</v>
      </c>
      <c r="BK91" s="226">
        <f>1-(1-$H39)^(BK$59/12)</f>
        <v>1.827178132152163E-5</v>
      </c>
      <c r="BL91" s="226">
        <f t="shared" ref="BL91:BV91" si="513">1-(1-$H39)^(BL$59/12)-(1-(1-$H39)^(BK$59/12))</f>
        <v>1.8271447463580337E-5</v>
      </c>
      <c r="BM91" s="226">
        <f t="shared" si="513"/>
        <v>1.8271113611634249E-5</v>
      </c>
      <c r="BN91" s="226">
        <f t="shared" si="513"/>
        <v>1.8270779765905409E-5</v>
      </c>
      <c r="BO91" s="226">
        <f t="shared" si="513"/>
        <v>1.8270445926171774E-5</v>
      </c>
      <c r="BP91" s="226">
        <f t="shared" si="513"/>
        <v>1.8270112092544366E-5</v>
      </c>
      <c r="BQ91" s="226">
        <f t="shared" si="513"/>
        <v>1.8269778265134207E-5</v>
      </c>
      <c r="BR91" s="226">
        <f t="shared" si="513"/>
        <v>1.8269444443719252E-5</v>
      </c>
      <c r="BS91" s="226">
        <f t="shared" si="513"/>
        <v>1.8269110628410523E-5</v>
      </c>
      <c r="BT91" s="226">
        <f t="shared" si="513"/>
        <v>1.8268776819208021E-5</v>
      </c>
      <c r="BU91" s="226">
        <f t="shared" si="513"/>
        <v>1.8268443016111746E-5</v>
      </c>
      <c r="BV91" s="226">
        <f t="shared" si="513"/>
        <v>1.8268109219121698E-5</v>
      </c>
      <c r="BW91" s="226">
        <f>1-(1-$I39)^(BW$59/12)</f>
        <v>2.5223199045631972E-5</v>
      </c>
      <c r="BX91" s="226">
        <f t="shared" ref="BX91:CH91" si="514">1-(1-$I39)^(BX$59/12)-(1-(1-$I39)^(BW$59/12))</f>
        <v>2.5222562835769402E-5</v>
      </c>
      <c r="BY91" s="226">
        <f t="shared" si="514"/>
        <v>2.5221926642116088E-5</v>
      </c>
      <c r="BZ91" s="226">
        <f t="shared" si="514"/>
        <v>2.5221290464449986E-5</v>
      </c>
      <c r="CA91" s="226">
        <f t="shared" si="514"/>
        <v>2.5220654302771095E-5</v>
      </c>
      <c r="CB91" s="226">
        <f t="shared" si="514"/>
        <v>2.5220018157190438E-5</v>
      </c>
      <c r="CC91" s="226">
        <f t="shared" si="514"/>
        <v>2.5219382027708015E-5</v>
      </c>
      <c r="CD91" s="226">
        <f t="shared" si="514"/>
        <v>2.5218745914212803E-5</v>
      </c>
      <c r="CE91" s="226">
        <f t="shared" si="514"/>
        <v>2.5218109816704803E-5</v>
      </c>
      <c r="CF91" s="226">
        <f t="shared" si="514"/>
        <v>2.5217473735295037E-5</v>
      </c>
      <c r="CG91" s="226">
        <f t="shared" si="514"/>
        <v>2.5216837669983505E-5</v>
      </c>
      <c r="CH91" s="226">
        <f t="shared" si="514"/>
        <v>2.5216201620659184E-5</v>
      </c>
      <c r="CI91" s="226">
        <f>1-(1-$J39)^(CI$59/12)</f>
        <v>3.4918155863761235E-5</v>
      </c>
      <c r="CJ91" s="226">
        <f t="shared" ref="CJ91:CT91" si="515">1-(1-$J39)^(CJ$59/12)-(1-(1-$J39)^(CI$59/12))</f>
        <v>3.4916936586193437E-5</v>
      </c>
      <c r="CK91" s="226">
        <f t="shared" si="515"/>
        <v>3.4915717351036157E-5</v>
      </c>
      <c r="CL91" s="226">
        <f t="shared" si="515"/>
        <v>3.4914498158622465E-5</v>
      </c>
      <c r="CM91" s="226">
        <f t="shared" si="515"/>
        <v>3.4913279008841336E-5</v>
      </c>
      <c r="CN91" s="226">
        <f t="shared" si="515"/>
        <v>3.4912059901470727E-5</v>
      </c>
      <c r="CO91" s="226">
        <f t="shared" si="515"/>
        <v>3.4910840836621659E-5</v>
      </c>
      <c r="CP91" s="226">
        <f t="shared" si="515"/>
        <v>3.4909621814516179E-5</v>
      </c>
      <c r="CQ91" s="226">
        <f t="shared" si="515"/>
        <v>3.490840283493224E-5</v>
      </c>
      <c r="CR91" s="226">
        <f t="shared" si="515"/>
        <v>3.4907183897869842E-5</v>
      </c>
      <c r="CS91" s="226">
        <f t="shared" si="515"/>
        <v>3.4905965003328987E-5</v>
      </c>
      <c r="CT91" s="226">
        <f t="shared" si="515"/>
        <v>3.4904746151420696E-5</v>
      </c>
      <c r="CU91" s="226">
        <f>1-(1-$K39)^(CU$59/12)</f>
        <v>4.6933075853572426E-5</v>
      </c>
      <c r="CV91" s="226">
        <f t="shared" ref="CV91:DF91" si="516">1-(1-$K39)^(CV$59/12)-(1-(1-$K39)^(CU$59/12))</f>
        <v>4.6930873139894302E-5</v>
      </c>
      <c r="CW91" s="226">
        <f t="shared" si="516"/>
        <v>4.6928670529799987E-5</v>
      </c>
      <c r="CX91" s="226">
        <f t="shared" si="516"/>
        <v>4.6926468022845391E-5</v>
      </c>
      <c r="CY91" s="226">
        <f t="shared" si="516"/>
        <v>4.6924265619363581E-5</v>
      </c>
      <c r="CZ91" s="226">
        <f t="shared" si="516"/>
        <v>4.6922063319243534E-5</v>
      </c>
      <c r="DA91" s="226">
        <f t="shared" si="516"/>
        <v>4.6919861122485251E-5</v>
      </c>
      <c r="DB91" s="226">
        <f t="shared" si="516"/>
        <v>4.6917659029088732E-5</v>
      </c>
      <c r="DC91" s="226">
        <f t="shared" si="516"/>
        <v>4.6915457039053976E-5</v>
      </c>
      <c r="DD91" s="226">
        <f t="shared" si="516"/>
        <v>4.6913255152380984E-5</v>
      </c>
      <c r="DE91" s="226">
        <f t="shared" si="516"/>
        <v>4.6911053368958733E-5</v>
      </c>
      <c r="DF91" s="226">
        <f t="shared" si="516"/>
        <v>4.6908851689009268E-5</v>
      </c>
      <c r="DG91" s="226">
        <f>1-(1-$L39)^(DG$59/12)</f>
        <v>4.5210794927696973E-5</v>
      </c>
      <c r="DH91" s="226">
        <f t="shared" ref="DH91:DR91" si="517">1-(1-$L39)^(DH$59/12)-(1-(1-$L39)^(DG$59/12))</f>
        <v>4.5208750911629458E-5</v>
      </c>
      <c r="DI91" s="226">
        <f t="shared" si="517"/>
        <v>4.5206706988043521E-5</v>
      </c>
      <c r="DJ91" s="226">
        <f t="shared" si="517"/>
        <v>4.5204663156939162E-5</v>
      </c>
      <c r="DK91" s="226">
        <f t="shared" si="517"/>
        <v>4.5202619418205359E-5</v>
      </c>
      <c r="DL91" s="226">
        <f t="shared" si="517"/>
        <v>4.5200575771842111E-5</v>
      </c>
      <c r="DM91" s="226">
        <f t="shared" si="517"/>
        <v>4.5198532217849419E-5</v>
      </c>
      <c r="DN91" s="226">
        <f t="shared" si="517"/>
        <v>4.5196488756338304E-5</v>
      </c>
      <c r="DO91" s="226">
        <f t="shared" si="517"/>
        <v>4.5194445387086724E-5</v>
      </c>
      <c r="DP91" s="226">
        <f t="shared" si="517"/>
        <v>4.5192402110316721E-5</v>
      </c>
      <c r="DQ91" s="226">
        <f t="shared" si="517"/>
        <v>4.5190358925917273E-5</v>
      </c>
      <c r="DR91" s="226">
        <f t="shared" si="517"/>
        <v>4.5188315833777359E-5</v>
      </c>
      <c r="DS91" s="253">
        <f>1-(1-$M39)^(DS$59/12)</f>
        <v>5.4238660880501222E-5</v>
      </c>
      <c r="DT91" s="253">
        <f>1-(1-$M39)^(DT$59/12)-(1-(1-$M39)^(DS$59/12))</f>
        <v>5.4235719048056907E-5</v>
      </c>
      <c r="DU91" s="253">
        <f t="shared" ref="DU91:ED91" si="518">1-(1-$M39)^(DU$59/12)-(1-(1-$M39)^(DT$59/12))</f>
        <v>5.4232777375373686E-5</v>
      </c>
      <c r="DV91" s="253">
        <f t="shared" si="518"/>
        <v>5.4229835862118492E-5</v>
      </c>
      <c r="DW91" s="253">
        <f t="shared" si="518"/>
        <v>5.4226894508513368E-5</v>
      </c>
      <c r="DX91" s="253">
        <f t="shared" si="518"/>
        <v>5.4223953314225248E-5</v>
      </c>
      <c r="DY91" s="253">
        <f t="shared" si="518"/>
        <v>5.4221012279698222E-5</v>
      </c>
      <c r="DZ91" s="253">
        <f t="shared" si="518"/>
        <v>5.4218071404599222E-5</v>
      </c>
      <c r="EA91" s="253">
        <f t="shared" si="518"/>
        <v>5.421513068903927E-5</v>
      </c>
      <c r="EB91" s="253">
        <f t="shared" si="518"/>
        <v>5.4212190132907345E-5</v>
      </c>
      <c r="EC91" s="253">
        <f t="shared" si="518"/>
        <v>5.4209249736314469E-5</v>
      </c>
      <c r="ED91" s="253">
        <f t="shared" si="518"/>
        <v>5.4206309499260641E-5</v>
      </c>
      <c r="EE91" s="253">
        <f t="shared" ref="EE91:EE109" si="519">1-(1-$N39)^(EE$59/12)</f>
        <v>6.4126746374126853E-5</v>
      </c>
      <c r="EF91" s="253">
        <f t="shared" ref="EF91:EP91" si="520">1-(1-$N39)^(EF$59/12)-(1-(1-$N39)^(EE$59/12))</f>
        <v>6.4122634134577972E-5</v>
      </c>
      <c r="EG91" s="253">
        <f t="shared" si="520"/>
        <v>6.4118522158707059E-5</v>
      </c>
      <c r="EH91" s="253">
        <f t="shared" si="520"/>
        <v>6.4114410446403092E-5</v>
      </c>
      <c r="EI91" s="253">
        <f t="shared" si="520"/>
        <v>6.4110298997888115E-5</v>
      </c>
      <c r="EJ91" s="253">
        <f t="shared" si="520"/>
        <v>6.4106187813051108E-5</v>
      </c>
      <c r="EK91" s="253">
        <f t="shared" si="520"/>
        <v>6.4102076891781046E-5</v>
      </c>
      <c r="EL91" s="253">
        <f t="shared" si="520"/>
        <v>6.4097966234188952E-5</v>
      </c>
      <c r="EM91" s="253">
        <f t="shared" si="520"/>
        <v>6.4093855840163805E-5</v>
      </c>
      <c r="EN91" s="253">
        <f t="shared" si="520"/>
        <v>6.4089745709705603E-5</v>
      </c>
      <c r="EO91" s="253">
        <f t="shared" si="520"/>
        <v>6.4085635842814348E-5</v>
      </c>
      <c r="EP91" s="253">
        <f t="shared" si="520"/>
        <v>6.4081526239490039E-5</v>
      </c>
      <c r="EQ91" s="253">
        <f t="shared" ref="EQ91:EQ109" si="521">1-(1-$O39)^(EQ$59/12)</f>
        <v>7.4858548500644773E-5</v>
      </c>
      <c r="ER91" s="253">
        <f t="shared" ref="ER91:FB91" si="522">1-(1-$O39)^(ER$59/12)-(1-(1-$O39)^(EQ$59/12))</f>
        <v>7.4852944698333701E-5</v>
      </c>
      <c r="ES91" s="253">
        <f t="shared" si="522"/>
        <v>7.484734131557591E-5</v>
      </c>
      <c r="ET91" s="253">
        <f t="shared" si="522"/>
        <v>7.4841738352260379E-5</v>
      </c>
      <c r="EU91" s="253">
        <f t="shared" si="522"/>
        <v>7.4836135808387105E-5</v>
      </c>
      <c r="EV91" s="253">
        <f t="shared" si="522"/>
        <v>7.4830533683845069E-5</v>
      </c>
      <c r="EW91" s="253">
        <f t="shared" si="522"/>
        <v>7.482493197874529E-5</v>
      </c>
      <c r="EX91" s="253">
        <f t="shared" si="522"/>
        <v>7.4819330692865726E-5</v>
      </c>
      <c r="EY91" s="253">
        <f t="shared" si="522"/>
        <v>7.4813729826428421E-5</v>
      </c>
      <c r="EZ91" s="253">
        <f t="shared" si="522"/>
        <v>7.480812937921133E-5</v>
      </c>
      <c r="FA91" s="253">
        <f t="shared" si="522"/>
        <v>7.4802529351214453E-5</v>
      </c>
      <c r="FB91" s="253">
        <f t="shared" si="522"/>
        <v>7.479692974243779E-5</v>
      </c>
      <c r="FC91" s="253">
        <f t="shared" ref="FC91:FC109" si="523">1-(1-$P39)^(FC$59/12)</f>
        <v>8.6406530088511957E-5</v>
      </c>
      <c r="FD91" s="253">
        <f t="shared" ref="FD91:FN91" si="524">1-(1-$P39)^(FD$59/12)-(1-(1-$P39)^(FC$59/12))</f>
        <v>8.6399064000208803E-5</v>
      </c>
      <c r="FE91" s="253">
        <f t="shared" si="524"/>
        <v>8.6391598556723181E-5</v>
      </c>
      <c r="FF91" s="253">
        <f t="shared" si="524"/>
        <v>8.6384133758610204E-5</v>
      </c>
      <c r="FG91" s="253">
        <f t="shared" si="524"/>
        <v>8.6376669605203737E-5</v>
      </c>
      <c r="FH91" s="253">
        <f t="shared" si="524"/>
        <v>8.6369206097058893E-5</v>
      </c>
      <c r="FI91" s="253">
        <f t="shared" si="524"/>
        <v>8.6361743233509536E-5</v>
      </c>
      <c r="FJ91" s="253">
        <f t="shared" si="524"/>
        <v>8.6354281014999756E-5</v>
      </c>
      <c r="FK91" s="253">
        <f t="shared" si="524"/>
        <v>8.6346819441196487E-5</v>
      </c>
      <c r="FL91" s="253">
        <f t="shared" si="524"/>
        <v>8.6339358512210751E-5</v>
      </c>
      <c r="FM91" s="253">
        <f t="shared" si="524"/>
        <v>8.6331898227820503E-5</v>
      </c>
      <c r="FN91" s="253">
        <f t="shared" si="524"/>
        <v>8.6324438588025743E-5</v>
      </c>
      <c r="FO91" s="253">
        <f t="shared" ref="FO91:FO109" si="525">1-(1-$Q39)^(FO$59/12)</f>
        <v>9.8732946932966748E-5</v>
      </c>
      <c r="FP91" s="253">
        <f t="shared" ref="FP91:FZ91" si="526">1-(1-$Q39)^(FP$59/12)-(1-(1-$Q39)^(FO$59/12))</f>
        <v>9.8723198738159823E-5</v>
      </c>
      <c r="FQ91" s="253">
        <f t="shared" si="526"/>
        <v>9.8713451505805239E-5</v>
      </c>
      <c r="FR91" s="253">
        <f t="shared" si="526"/>
        <v>9.8703705235902994E-5</v>
      </c>
      <c r="FS91" s="253">
        <f t="shared" si="526"/>
        <v>9.8693959928120023E-5</v>
      </c>
      <c r="FT91" s="253">
        <f t="shared" si="526"/>
        <v>9.868421558267837E-5</v>
      </c>
      <c r="FU91" s="253">
        <f t="shared" si="526"/>
        <v>9.8674472199244967E-5</v>
      </c>
      <c r="FV91" s="253">
        <f t="shared" si="526"/>
        <v>9.8664729777819815E-5</v>
      </c>
      <c r="FW91" s="253">
        <f t="shared" si="526"/>
        <v>9.8654988318291892E-5</v>
      </c>
      <c r="FX91" s="253">
        <f t="shared" si="526"/>
        <v>9.8645247820550175E-5</v>
      </c>
      <c r="FY91" s="253">
        <f t="shared" si="526"/>
        <v>9.8635508284594664E-5</v>
      </c>
      <c r="FZ91" s="253">
        <f t="shared" si="526"/>
        <v>9.8625769710092293E-5</v>
      </c>
    </row>
    <row r="92" spans="2:182" x14ac:dyDescent="0.2">
      <c r="B92" s="245" t="s">
        <v>558</v>
      </c>
      <c r="C92" s="252">
        <f t="shared" ref="C92:C109" si="527">1-(1-$C40)^(C$60/12)</f>
        <v>1.852855489481442E-5</v>
      </c>
      <c r="D92" s="252">
        <f t="shared" ref="D92:N92" si="528">1-(1-$C40)^(D$60/12)-(1-(1-$C40)^(C$60/12))</f>
        <v>1.852821158754292E-5</v>
      </c>
      <c r="E92" s="252">
        <f t="shared" si="528"/>
        <v>1.8527868286488669E-5</v>
      </c>
      <c r="F92" s="252">
        <f t="shared" si="528"/>
        <v>1.8527524991873712E-5</v>
      </c>
      <c r="G92" s="252">
        <f t="shared" si="528"/>
        <v>1.8527181703698048E-5</v>
      </c>
      <c r="H92" s="252">
        <f t="shared" si="528"/>
        <v>1.8526838421628611E-5</v>
      </c>
      <c r="I92" s="252">
        <f t="shared" si="528"/>
        <v>1.8526495146220512E-5</v>
      </c>
      <c r="J92" s="252">
        <f t="shared" si="528"/>
        <v>1.8526151877029662E-5</v>
      </c>
      <c r="K92" s="252">
        <f t="shared" si="528"/>
        <v>1.8525808614167083E-5</v>
      </c>
      <c r="L92" s="252">
        <f t="shared" si="528"/>
        <v>1.8525465357632775E-5</v>
      </c>
      <c r="M92" s="252">
        <f t="shared" si="528"/>
        <v>1.8525122107648784E-5</v>
      </c>
      <c r="N92" s="252">
        <f t="shared" si="528"/>
        <v>1.8524778863882041E-5</v>
      </c>
      <c r="O92" s="252">
        <f t="shared" ref="O92:O109" si="529">1-(1-$D40)^(O$59/12)</f>
        <v>2.779390132578996E-5</v>
      </c>
      <c r="P92" s="226">
        <f t="shared" ref="P92:Z92" si="530">1-(1-$D40)^(P$59/12)-(1-(1-$D40)^(O$59/12))</f>
        <v>2.7793128824837865E-5</v>
      </c>
      <c r="Q92" s="226">
        <f t="shared" si="530"/>
        <v>2.7792356345424096E-5</v>
      </c>
      <c r="R92" s="226">
        <f t="shared" si="530"/>
        <v>2.779158388732661E-5</v>
      </c>
      <c r="S92" s="226">
        <f t="shared" si="530"/>
        <v>2.779081145076745E-5</v>
      </c>
      <c r="T92" s="226">
        <f t="shared" si="530"/>
        <v>2.7790039035746616E-5</v>
      </c>
      <c r="U92" s="226">
        <f t="shared" si="530"/>
        <v>2.7789266642153088E-5</v>
      </c>
      <c r="V92" s="226">
        <f t="shared" si="530"/>
        <v>2.7788494269986863E-5</v>
      </c>
      <c r="W92" s="226">
        <f t="shared" si="530"/>
        <v>2.7787721919358965E-5</v>
      </c>
      <c r="X92" s="226">
        <f t="shared" si="530"/>
        <v>2.7786949590158372E-5</v>
      </c>
      <c r="Y92" s="226">
        <f t="shared" si="530"/>
        <v>2.7786177282385083E-5</v>
      </c>
      <c r="Z92" s="226">
        <f t="shared" si="530"/>
        <v>2.778540499615012E-5</v>
      </c>
      <c r="AA92" s="226">
        <f t="shared" ref="AA92:AA109" si="531">1-(1-$E40)^(AA$59/12)</f>
        <v>3.7933939820877782E-5</v>
      </c>
      <c r="AB92" s="226">
        <f t="shared" ref="AB92:AL92" si="532">1-(1-$E40)^(AB$59/12)-(1-(1-$E40)^(AA$59/12))</f>
        <v>3.7932500836945771E-5</v>
      </c>
      <c r="AC92" s="226">
        <f t="shared" si="532"/>
        <v>3.7931061907858776E-5</v>
      </c>
      <c r="AD92" s="226">
        <f t="shared" si="532"/>
        <v>3.7929623033283733E-5</v>
      </c>
      <c r="AE92" s="226">
        <f t="shared" si="532"/>
        <v>3.7928184213109617E-5</v>
      </c>
      <c r="AF92" s="226">
        <f t="shared" si="532"/>
        <v>3.7926745447780519E-5</v>
      </c>
      <c r="AG92" s="226">
        <f t="shared" si="532"/>
        <v>3.7925306736741327E-5</v>
      </c>
      <c r="AH92" s="226">
        <f t="shared" si="532"/>
        <v>3.7923868080547152E-5</v>
      </c>
      <c r="AI92" s="226">
        <f t="shared" si="532"/>
        <v>3.7922429478864927E-5</v>
      </c>
      <c r="AJ92" s="226">
        <f t="shared" si="532"/>
        <v>3.7920990931583631E-5</v>
      </c>
      <c r="AK92" s="226">
        <f t="shared" si="532"/>
        <v>3.7919552439147353E-5</v>
      </c>
      <c r="AL92" s="226">
        <f t="shared" si="532"/>
        <v>3.791811400100098E-5</v>
      </c>
      <c r="AM92" s="226">
        <f t="shared" ref="AM92:AM109" si="533">1-(1-$F40)^(AM$59/12)</f>
        <v>4.5626853908853349E-5</v>
      </c>
      <c r="AN92" s="226">
        <f t="shared" ref="AN92:AX92" si="534">1-(1-$F40)^(AN$59/12)-(1-(1-$F40)^(AM$59/12))</f>
        <v>4.5624772099017719E-5</v>
      </c>
      <c r="AO92" s="226">
        <f t="shared" si="534"/>
        <v>4.5622690384328202E-5</v>
      </c>
      <c r="AP92" s="226">
        <f t="shared" si="534"/>
        <v>4.5620608764340709E-5</v>
      </c>
      <c r="AQ92" s="226">
        <f t="shared" si="534"/>
        <v>4.5618527239610351E-5</v>
      </c>
      <c r="AR92" s="226">
        <f t="shared" si="534"/>
        <v>4.561644580969304E-5</v>
      </c>
      <c r="AS92" s="226">
        <f t="shared" si="534"/>
        <v>4.561436447481082E-5</v>
      </c>
      <c r="AT92" s="226">
        <f t="shared" si="534"/>
        <v>4.5612283234741646E-5</v>
      </c>
      <c r="AU92" s="226">
        <f t="shared" si="534"/>
        <v>4.5610202089929608E-5</v>
      </c>
      <c r="AV92" s="226">
        <f t="shared" si="534"/>
        <v>4.5608121039819594E-5</v>
      </c>
      <c r="AW92" s="226">
        <f t="shared" si="534"/>
        <v>4.560604008474467E-5</v>
      </c>
      <c r="AX92" s="226">
        <f t="shared" si="534"/>
        <v>4.5603959224593815E-5</v>
      </c>
      <c r="AY92" s="226">
        <f t="shared" ref="AY92:AY109" si="535">1-(1-$G40)^(AY$59/12)</f>
        <v>5.4546954999734609E-5</v>
      </c>
      <c r="AZ92" s="226">
        <f t="shared" ref="AZ92:BJ92" si="536">1-(1-$G40)^(AZ$59/12)-(1-(1-$G40)^(AY$59/12))</f>
        <v>5.4543979629451123E-5</v>
      </c>
      <c r="BA92" s="226">
        <f t="shared" si="536"/>
        <v>5.4541004421482242E-5</v>
      </c>
      <c r="BB92" s="226">
        <f t="shared" si="536"/>
        <v>5.4538029375716945E-5</v>
      </c>
      <c r="BC92" s="226">
        <f t="shared" si="536"/>
        <v>5.4535054492377277E-5</v>
      </c>
      <c r="BD92" s="226">
        <f t="shared" si="536"/>
        <v>5.4532079771130171E-5</v>
      </c>
      <c r="BE92" s="226">
        <f t="shared" si="536"/>
        <v>5.452910521219767E-5</v>
      </c>
      <c r="BF92" s="226">
        <f t="shared" si="536"/>
        <v>5.4526130815579776E-5</v>
      </c>
      <c r="BG92" s="226">
        <f t="shared" si="536"/>
        <v>5.4523156581165466E-5</v>
      </c>
      <c r="BH92" s="226">
        <f t="shared" si="536"/>
        <v>5.4520182509065762E-5</v>
      </c>
      <c r="BI92" s="226">
        <f t="shared" si="536"/>
        <v>5.451720859905862E-5</v>
      </c>
      <c r="BJ92" s="226">
        <f t="shared" si="536"/>
        <v>5.4514234851366083E-5</v>
      </c>
      <c r="BK92" s="226">
        <f t="shared" ref="BK92:BK109" si="537">1-(1-$H40)^(BK$59/12)</f>
        <v>6.7140881622185233E-5</v>
      </c>
      <c r="BL92" s="226">
        <f t="shared" ref="BL92:BV92" si="538">1-(1-$H40)^(BL$59/12)-(1-(1-$H40)^(BK$59/12))</f>
        <v>6.7136373724130394E-5</v>
      </c>
      <c r="BM92" s="226">
        <f t="shared" si="538"/>
        <v>6.7131866128833373E-5</v>
      </c>
      <c r="BN92" s="226">
        <f t="shared" si="538"/>
        <v>6.7127358836183149E-5</v>
      </c>
      <c r="BO92" s="226">
        <f t="shared" si="538"/>
        <v>6.7122851846068698E-5</v>
      </c>
      <c r="BP92" s="226">
        <f t="shared" si="538"/>
        <v>6.7118345158712067E-5</v>
      </c>
      <c r="BQ92" s="226">
        <f t="shared" si="538"/>
        <v>6.7113838773780188E-5</v>
      </c>
      <c r="BR92" s="226">
        <f t="shared" si="538"/>
        <v>6.7109332691495105E-5</v>
      </c>
      <c r="BS92" s="226">
        <f t="shared" si="538"/>
        <v>6.7104826911745796E-5</v>
      </c>
      <c r="BT92" s="226">
        <f t="shared" si="538"/>
        <v>6.7100321434532262E-5</v>
      </c>
      <c r="BU92" s="226">
        <f t="shared" si="538"/>
        <v>6.7095816259743479E-5</v>
      </c>
      <c r="BV92" s="226">
        <f t="shared" si="538"/>
        <v>6.7091311387490471E-5</v>
      </c>
      <c r="BW92" s="226">
        <f t="shared" ref="BW92:BW109" si="539">1-(1-$I40)^(BW$59/12)</f>
        <v>8.4510118396163847E-5</v>
      </c>
      <c r="BX92" s="226">
        <f t="shared" ref="BX92:CH92" si="540">1-(1-$I40)^(BX$59/12)-(1-(1-$I40)^(BW$59/12))</f>
        <v>8.4502976436029442E-5</v>
      </c>
      <c r="BY92" s="226">
        <f t="shared" si="540"/>
        <v>8.4495835079412274E-5</v>
      </c>
      <c r="BZ92" s="226">
        <f t="shared" si="540"/>
        <v>8.4488694326423364E-5</v>
      </c>
      <c r="CA92" s="226">
        <f t="shared" si="540"/>
        <v>8.448155417695169E-5</v>
      </c>
      <c r="CB92" s="226">
        <f t="shared" si="540"/>
        <v>8.4474414630664185E-5</v>
      </c>
      <c r="CC92" s="226">
        <f t="shared" si="540"/>
        <v>8.4467275688004939E-5</v>
      </c>
      <c r="CD92" s="226">
        <f t="shared" si="540"/>
        <v>8.4460137348529862E-5</v>
      </c>
      <c r="CE92" s="226">
        <f t="shared" si="540"/>
        <v>8.4452999612238955E-5</v>
      </c>
      <c r="CF92" s="226">
        <f t="shared" si="540"/>
        <v>8.4445862479354261E-5</v>
      </c>
      <c r="CG92" s="226">
        <f t="shared" si="540"/>
        <v>8.4438725949431692E-5</v>
      </c>
      <c r="CH92" s="226">
        <f t="shared" si="540"/>
        <v>8.4431590022693292E-5</v>
      </c>
      <c r="CI92" s="226">
        <f t="shared" ref="CI92:CI109" si="541">1-(1-$J40)^(CI$59/12)</f>
        <v>1.0858857606377281E-4</v>
      </c>
      <c r="CJ92" s="226">
        <f t="shared" ref="CJ92:CT92" si="542">1-(1-$J40)^(CJ$59/12)-(1-(1-$J40)^(CI$59/12))</f>
        <v>1.0857678458497944E-4</v>
      </c>
      <c r="CK92" s="226">
        <f t="shared" si="542"/>
        <v>1.0856499438649525E-4</v>
      </c>
      <c r="CL92" s="226">
        <f t="shared" si="542"/>
        <v>1.0855320546832026E-4</v>
      </c>
      <c r="CM92" s="226">
        <f t="shared" si="542"/>
        <v>1.0854141783034343E-4</v>
      </c>
      <c r="CN92" s="226">
        <f t="shared" si="542"/>
        <v>1.0852963147234274E-4</v>
      </c>
      <c r="CO92" s="226">
        <f t="shared" si="542"/>
        <v>1.0851784639420714E-4</v>
      </c>
      <c r="CP92" s="226">
        <f t="shared" si="542"/>
        <v>1.0850606259582563E-4</v>
      </c>
      <c r="CQ92" s="226">
        <f t="shared" si="542"/>
        <v>1.0849428007697615E-4</v>
      </c>
      <c r="CR92" s="226">
        <f t="shared" si="542"/>
        <v>1.0848249883754768E-4</v>
      </c>
      <c r="CS92" s="226">
        <f t="shared" si="542"/>
        <v>1.0847071887742921E-4</v>
      </c>
      <c r="CT92" s="226">
        <f t="shared" si="542"/>
        <v>1.0845894019662072E-4</v>
      </c>
      <c r="CU92" s="226">
        <f t="shared" ref="CU92:CU109" si="543">1-(1-$K40)^(CU$59/12)</f>
        <v>1.3705603913527487E-4</v>
      </c>
      <c r="CV92" s="226">
        <f t="shared" ref="CV92:DF92" si="544">1-(1-$K40)^(CV$59/12)-(1-(1-$K40)^(CU$59/12))</f>
        <v>1.370372547774279E-4</v>
      </c>
      <c r="CW92" s="226">
        <f t="shared" si="544"/>
        <v>1.3701847299396608E-4</v>
      </c>
      <c r="CX92" s="226">
        <f t="shared" si="544"/>
        <v>1.3699969378488941E-4</v>
      </c>
      <c r="CY92" s="226">
        <f t="shared" si="544"/>
        <v>1.3698091714942073E-4</v>
      </c>
      <c r="CZ92" s="226">
        <f t="shared" si="544"/>
        <v>1.3696214308756005E-4</v>
      </c>
      <c r="DA92" s="226">
        <f t="shared" si="544"/>
        <v>1.3694337159864123E-4</v>
      </c>
      <c r="DB92" s="226">
        <f t="shared" si="544"/>
        <v>1.3692460268255324E-4</v>
      </c>
      <c r="DC92" s="226">
        <f t="shared" si="544"/>
        <v>1.3690583633896303E-4</v>
      </c>
      <c r="DD92" s="226">
        <f t="shared" si="544"/>
        <v>1.3688707256720445E-4</v>
      </c>
      <c r="DE92" s="226">
        <f t="shared" si="544"/>
        <v>1.3686831136716648E-4</v>
      </c>
      <c r="DF92" s="226">
        <f t="shared" si="544"/>
        <v>1.3684955273862709E-4</v>
      </c>
      <c r="DG92" s="226">
        <f t="shared" ref="DG92:DG109" si="545">1-(1-$L40)^(DG$59/12)</f>
        <v>1.2495351840091651E-4</v>
      </c>
      <c r="DH92" s="226">
        <f t="shared" ref="DH92:DR92" si="546">1-(1-$L40)^(DH$59/12)-(1-(1-$L40)^(DG$59/12))</f>
        <v>1.2493790501921787E-4</v>
      </c>
      <c r="DI92" s="226">
        <f t="shared" si="546"/>
        <v>1.2492229358840312E-4</v>
      </c>
      <c r="DJ92" s="226">
        <f t="shared" si="546"/>
        <v>1.2490668410825023E-4</v>
      </c>
      <c r="DK92" s="226">
        <f t="shared" si="546"/>
        <v>1.2489107657864817E-4</v>
      </c>
      <c r="DL92" s="226">
        <f t="shared" si="546"/>
        <v>1.2487547099915286E-4</v>
      </c>
      <c r="DM92" s="226">
        <f t="shared" si="546"/>
        <v>1.2485986736965327E-4</v>
      </c>
      <c r="DN92" s="226">
        <f t="shared" si="546"/>
        <v>1.2484426569003837E-4</v>
      </c>
      <c r="DO92" s="226">
        <f t="shared" si="546"/>
        <v>1.2482866595975306E-4</v>
      </c>
      <c r="DP92" s="226">
        <f t="shared" si="546"/>
        <v>1.2481306817868631E-4</v>
      </c>
      <c r="DQ92" s="226">
        <f t="shared" si="546"/>
        <v>1.2479747234672711E-4</v>
      </c>
      <c r="DR92" s="226">
        <f t="shared" si="546"/>
        <v>1.2478187846343136E-4</v>
      </c>
      <c r="DS92" s="253">
        <f t="shared" ref="DS92:DS109" si="547">1-(1-$M40)^(DS$59/12)</f>
        <v>1.4269737154914974E-4</v>
      </c>
      <c r="DT92" s="253">
        <f t="shared" ref="DT92:ED92" si="548">1-(1-$M40)^(DT$59/12)-(1-(1-$M40)^(DS$59/12))</f>
        <v>1.4267700900927327E-4</v>
      </c>
      <c r="DU92" s="253">
        <f t="shared" si="548"/>
        <v>1.426566493750725E-4</v>
      </c>
      <c r="DV92" s="253">
        <f t="shared" si="548"/>
        <v>1.4263629264632538E-4</v>
      </c>
      <c r="DW92" s="253">
        <f t="shared" si="548"/>
        <v>1.4261593882214374E-4</v>
      </c>
      <c r="DX92" s="253">
        <f t="shared" si="548"/>
        <v>1.4259558790252758E-4</v>
      </c>
      <c r="DY92" s="253">
        <f t="shared" si="548"/>
        <v>1.425752398870328E-4</v>
      </c>
      <c r="DZ92" s="253">
        <f t="shared" si="548"/>
        <v>1.4255489477499328E-4</v>
      </c>
      <c r="EA92" s="253">
        <f t="shared" si="548"/>
        <v>1.4253455256618697E-4</v>
      </c>
      <c r="EB92" s="253">
        <f t="shared" si="548"/>
        <v>1.4251421326016978E-4</v>
      </c>
      <c r="EC92" s="253">
        <f t="shared" si="548"/>
        <v>1.4249387685660864E-4</v>
      </c>
      <c r="ED92" s="253">
        <f t="shared" si="548"/>
        <v>1.4247354335483742E-4</v>
      </c>
      <c r="EE92" s="253">
        <f t="shared" si="519"/>
        <v>1.6127631845430646E-4</v>
      </c>
      <c r="EF92" s="253">
        <f t="shared" ref="EF92:EP92" si="549">1-(1-$N40)^(EF$59/12)-(1-(1-$N40)^(EE$59/12))</f>
        <v>1.6125030840352661E-4</v>
      </c>
      <c r="EG92" s="253">
        <f t="shared" si="549"/>
        <v>1.6122430254728037E-4</v>
      </c>
      <c r="EH92" s="253">
        <f t="shared" si="549"/>
        <v>1.6119830088545672E-4</v>
      </c>
      <c r="EI92" s="253">
        <f t="shared" si="549"/>
        <v>1.6117230341683442E-4</v>
      </c>
      <c r="EJ92" s="253">
        <f t="shared" si="549"/>
        <v>1.6114631014119141E-4</v>
      </c>
      <c r="EK92" s="253">
        <f t="shared" si="549"/>
        <v>1.6112032105752849E-4</v>
      </c>
      <c r="EL92" s="253">
        <f t="shared" si="549"/>
        <v>1.6109433616529056E-4</v>
      </c>
      <c r="EM92" s="253">
        <f t="shared" si="549"/>
        <v>1.6106835546381149E-4</v>
      </c>
      <c r="EN92" s="253">
        <f t="shared" si="549"/>
        <v>1.6104237895253615E-4</v>
      </c>
      <c r="EO92" s="253">
        <f t="shared" si="549"/>
        <v>1.6101640663046535E-4</v>
      </c>
      <c r="EP92" s="253">
        <f t="shared" si="549"/>
        <v>1.60990438497155E-4</v>
      </c>
      <c r="EQ92" s="253">
        <f t="shared" si="521"/>
        <v>1.8054874962236678E-4</v>
      </c>
      <c r="ER92" s="253">
        <f t="shared" ref="ER92:FB92" si="550">1-(1-$O40)^(ER$59/12)-(1-(1-$O40)^(EQ$59/12))</f>
        <v>1.8051615177150371E-4</v>
      </c>
      <c r="ES92" s="253">
        <f t="shared" si="550"/>
        <v>1.8048355980593289E-4</v>
      </c>
      <c r="ET92" s="253">
        <f t="shared" si="550"/>
        <v>1.8045097372487717E-4</v>
      </c>
      <c r="EU92" s="253">
        <f t="shared" si="550"/>
        <v>1.8041839352722633E-4</v>
      </c>
      <c r="EV92" s="253">
        <f t="shared" si="550"/>
        <v>1.8038581921175911E-4</v>
      </c>
      <c r="EW92" s="253">
        <f t="shared" si="550"/>
        <v>1.8035325077780939E-4</v>
      </c>
      <c r="EX92" s="253">
        <f t="shared" si="550"/>
        <v>1.8032068822382286E-4</v>
      </c>
      <c r="EY92" s="253">
        <f t="shared" si="550"/>
        <v>1.8028813154902235E-4</v>
      </c>
      <c r="EZ92" s="253">
        <f t="shared" si="550"/>
        <v>1.8025558075229764E-4</v>
      </c>
      <c r="FA92" s="253">
        <f t="shared" si="550"/>
        <v>1.8022303583253851E-4</v>
      </c>
      <c r="FB92" s="253">
        <f t="shared" si="550"/>
        <v>1.8019049678885679E-4</v>
      </c>
      <c r="FC92" s="253">
        <f t="shared" si="523"/>
        <v>2.0036914431420527E-4</v>
      </c>
      <c r="FD92" s="253">
        <f t="shared" ref="FD92:FN92" si="551">1-(1-$P40)^(FD$59/12)-(1-(1-$P40)^(FC$59/12))</f>
        <v>2.0032899652011604E-4</v>
      </c>
      <c r="FE92" s="253">
        <f t="shared" si="551"/>
        <v>2.0028885677059183E-4</v>
      </c>
      <c r="FF92" s="253">
        <f t="shared" si="551"/>
        <v>2.0024872506374525E-4</v>
      </c>
      <c r="FG92" s="253">
        <f t="shared" si="551"/>
        <v>2.0020860139802199E-4</v>
      </c>
      <c r="FH92" s="253">
        <f t="shared" si="551"/>
        <v>2.0016848577186774E-4</v>
      </c>
      <c r="FI92" s="253">
        <f t="shared" si="551"/>
        <v>2.0012837818361717E-4</v>
      </c>
      <c r="FJ92" s="253">
        <f t="shared" si="551"/>
        <v>2.0008827863182699E-4</v>
      </c>
      <c r="FK92" s="253">
        <f t="shared" si="551"/>
        <v>2.0004818711460981E-4</v>
      </c>
      <c r="FL92" s="253">
        <f t="shared" si="551"/>
        <v>2.0000810363052235E-4</v>
      </c>
      <c r="FM92" s="253">
        <f t="shared" si="551"/>
        <v>1.9996802817789927E-4</v>
      </c>
      <c r="FN92" s="253">
        <f t="shared" si="551"/>
        <v>1.9992796075529728E-4</v>
      </c>
      <c r="FO92" s="253">
        <f t="shared" si="525"/>
        <v>2.2059176844402284E-4</v>
      </c>
      <c r="FP92" s="253">
        <f t="shared" ref="FP92:FZ92" si="552">1-(1-$Q40)^(FP$59/12)-(1-(1-$Q40)^(FO$59/12))</f>
        <v>2.2054310771579821E-4</v>
      </c>
      <c r="FQ92" s="253">
        <f t="shared" si="552"/>
        <v>2.2049445772165388E-4</v>
      </c>
      <c r="FR92" s="253">
        <f t="shared" si="552"/>
        <v>2.2044581845925837E-4</v>
      </c>
      <c r="FS92" s="253">
        <f t="shared" si="552"/>
        <v>2.2039718992628021E-4</v>
      </c>
      <c r="FT92" s="253">
        <f t="shared" si="552"/>
        <v>2.2034857212049896E-4</v>
      </c>
      <c r="FU92" s="253">
        <f t="shared" si="552"/>
        <v>2.2029996503913907E-4</v>
      </c>
      <c r="FV92" s="253">
        <f t="shared" si="552"/>
        <v>2.2025136868042416E-4</v>
      </c>
      <c r="FW92" s="253">
        <f t="shared" si="552"/>
        <v>2.2020278304135665E-4</v>
      </c>
      <c r="FX92" s="253">
        <f t="shared" si="552"/>
        <v>2.2015420812016018E-4</v>
      </c>
      <c r="FY92" s="253">
        <f t="shared" si="552"/>
        <v>2.2010564391405918E-4</v>
      </c>
      <c r="FZ92" s="253">
        <f t="shared" si="552"/>
        <v>2.2005709042072219E-4</v>
      </c>
    </row>
    <row r="93" spans="2:182" x14ac:dyDescent="0.2">
      <c r="B93" s="245" t="s">
        <v>559</v>
      </c>
      <c r="C93" s="252">
        <f t="shared" si="527"/>
        <v>1.852855489481442E-5</v>
      </c>
      <c r="D93" s="252">
        <f t="shared" ref="D93:N93" si="553">1-(1-$C41)^(D$60/12)-(1-(1-$C41)^(C$60/12))</f>
        <v>1.852821158754292E-5</v>
      </c>
      <c r="E93" s="252">
        <f t="shared" si="553"/>
        <v>1.8527868286488669E-5</v>
      </c>
      <c r="F93" s="252">
        <f t="shared" si="553"/>
        <v>1.8527524991873712E-5</v>
      </c>
      <c r="G93" s="252">
        <f t="shared" si="553"/>
        <v>1.8527181703698048E-5</v>
      </c>
      <c r="H93" s="252">
        <f t="shared" si="553"/>
        <v>1.8526838421628611E-5</v>
      </c>
      <c r="I93" s="252">
        <f t="shared" si="553"/>
        <v>1.8526495146220512E-5</v>
      </c>
      <c r="J93" s="252">
        <f t="shared" si="553"/>
        <v>1.8526151877029662E-5</v>
      </c>
      <c r="K93" s="252">
        <f t="shared" si="553"/>
        <v>1.8525808614167083E-5</v>
      </c>
      <c r="L93" s="252">
        <f t="shared" si="553"/>
        <v>1.8525465357632775E-5</v>
      </c>
      <c r="M93" s="252">
        <f t="shared" si="553"/>
        <v>1.8525122107648784E-5</v>
      </c>
      <c r="N93" s="252">
        <f t="shared" si="553"/>
        <v>1.8524778863882041E-5</v>
      </c>
      <c r="O93" s="252">
        <f t="shared" si="529"/>
        <v>2.779390132578996E-5</v>
      </c>
      <c r="P93" s="226">
        <f t="shared" ref="P93:Z93" si="554">1-(1-$D41)^(P$59/12)-(1-(1-$D41)^(O$59/12))</f>
        <v>2.7793128824837865E-5</v>
      </c>
      <c r="Q93" s="226">
        <f t="shared" si="554"/>
        <v>2.7792356345424096E-5</v>
      </c>
      <c r="R93" s="226">
        <f t="shared" si="554"/>
        <v>2.779158388732661E-5</v>
      </c>
      <c r="S93" s="226">
        <f t="shared" si="554"/>
        <v>2.779081145076745E-5</v>
      </c>
      <c r="T93" s="226">
        <f t="shared" si="554"/>
        <v>2.7790039035746616E-5</v>
      </c>
      <c r="U93" s="226">
        <f t="shared" si="554"/>
        <v>2.7789266642153088E-5</v>
      </c>
      <c r="V93" s="226">
        <f t="shared" si="554"/>
        <v>2.7788494269986863E-5</v>
      </c>
      <c r="W93" s="226">
        <f t="shared" si="554"/>
        <v>2.7787721919358965E-5</v>
      </c>
      <c r="X93" s="226">
        <f t="shared" si="554"/>
        <v>2.7786949590158372E-5</v>
      </c>
      <c r="Y93" s="226">
        <f t="shared" si="554"/>
        <v>2.7786177282385083E-5</v>
      </c>
      <c r="Z93" s="226">
        <f t="shared" si="554"/>
        <v>2.778540499615012E-5</v>
      </c>
      <c r="AA93" s="226">
        <f t="shared" si="531"/>
        <v>3.7933939820877782E-5</v>
      </c>
      <c r="AB93" s="226">
        <f t="shared" ref="AB93:AL93" si="555">1-(1-$E41)^(AB$59/12)-(1-(1-$E41)^(AA$59/12))</f>
        <v>3.7932500836945771E-5</v>
      </c>
      <c r="AC93" s="226">
        <f t="shared" si="555"/>
        <v>3.7931061907858776E-5</v>
      </c>
      <c r="AD93" s="226">
        <f t="shared" si="555"/>
        <v>3.7929623033283733E-5</v>
      </c>
      <c r="AE93" s="226">
        <f t="shared" si="555"/>
        <v>3.7928184213109617E-5</v>
      </c>
      <c r="AF93" s="226">
        <f t="shared" si="555"/>
        <v>3.7926745447780519E-5</v>
      </c>
      <c r="AG93" s="226">
        <f t="shared" si="555"/>
        <v>3.7925306736741327E-5</v>
      </c>
      <c r="AH93" s="226">
        <f t="shared" si="555"/>
        <v>3.7923868080547152E-5</v>
      </c>
      <c r="AI93" s="226">
        <f t="shared" si="555"/>
        <v>3.7922429478864927E-5</v>
      </c>
      <c r="AJ93" s="226">
        <f t="shared" si="555"/>
        <v>3.7920990931583631E-5</v>
      </c>
      <c r="AK93" s="226">
        <f t="shared" si="555"/>
        <v>3.7919552439147353E-5</v>
      </c>
      <c r="AL93" s="226">
        <f t="shared" si="555"/>
        <v>3.791811400100098E-5</v>
      </c>
      <c r="AM93" s="226">
        <f t="shared" si="533"/>
        <v>4.5626853908853349E-5</v>
      </c>
      <c r="AN93" s="226">
        <f t="shared" ref="AN93:AX93" si="556">1-(1-$F41)^(AN$59/12)-(1-(1-$F41)^(AM$59/12))</f>
        <v>4.5624772099017719E-5</v>
      </c>
      <c r="AO93" s="226">
        <f t="shared" si="556"/>
        <v>4.5622690384328202E-5</v>
      </c>
      <c r="AP93" s="226">
        <f t="shared" si="556"/>
        <v>4.5620608764340709E-5</v>
      </c>
      <c r="AQ93" s="226">
        <f t="shared" si="556"/>
        <v>4.5618527239610351E-5</v>
      </c>
      <c r="AR93" s="226">
        <f t="shared" si="556"/>
        <v>4.561644580969304E-5</v>
      </c>
      <c r="AS93" s="226">
        <f t="shared" si="556"/>
        <v>4.561436447481082E-5</v>
      </c>
      <c r="AT93" s="226">
        <f t="shared" si="556"/>
        <v>4.5612283234741646E-5</v>
      </c>
      <c r="AU93" s="226">
        <f t="shared" si="556"/>
        <v>4.5610202089929608E-5</v>
      </c>
      <c r="AV93" s="226">
        <f t="shared" si="556"/>
        <v>4.5608121039819594E-5</v>
      </c>
      <c r="AW93" s="226">
        <f t="shared" si="556"/>
        <v>4.560604008474467E-5</v>
      </c>
      <c r="AX93" s="226">
        <f t="shared" si="556"/>
        <v>4.5603959224593815E-5</v>
      </c>
      <c r="AY93" s="226">
        <f t="shared" si="535"/>
        <v>5.4546954999734609E-5</v>
      </c>
      <c r="AZ93" s="226">
        <f t="shared" ref="AZ93:BJ93" si="557">1-(1-$G41)^(AZ$59/12)-(1-(1-$G41)^(AY$59/12))</f>
        <v>5.4543979629451123E-5</v>
      </c>
      <c r="BA93" s="226">
        <f t="shared" si="557"/>
        <v>5.4541004421482242E-5</v>
      </c>
      <c r="BB93" s="226">
        <f t="shared" si="557"/>
        <v>5.4538029375716945E-5</v>
      </c>
      <c r="BC93" s="226">
        <f t="shared" si="557"/>
        <v>5.4535054492377277E-5</v>
      </c>
      <c r="BD93" s="226">
        <f t="shared" si="557"/>
        <v>5.4532079771130171E-5</v>
      </c>
      <c r="BE93" s="226">
        <f t="shared" si="557"/>
        <v>5.452910521219767E-5</v>
      </c>
      <c r="BF93" s="226">
        <f t="shared" si="557"/>
        <v>5.4526130815579776E-5</v>
      </c>
      <c r="BG93" s="226">
        <f t="shared" si="557"/>
        <v>5.4523156581165466E-5</v>
      </c>
      <c r="BH93" s="226">
        <f t="shared" si="557"/>
        <v>5.4520182509065762E-5</v>
      </c>
      <c r="BI93" s="226">
        <f t="shared" si="557"/>
        <v>5.451720859905862E-5</v>
      </c>
      <c r="BJ93" s="226">
        <f t="shared" si="557"/>
        <v>5.4514234851366083E-5</v>
      </c>
      <c r="BK93" s="226">
        <f t="shared" si="537"/>
        <v>6.7140881622185233E-5</v>
      </c>
      <c r="BL93" s="226">
        <f t="shared" ref="BL93:BV93" si="558">1-(1-$H41)^(BL$59/12)-(1-(1-$H41)^(BK$59/12))</f>
        <v>6.7136373724130394E-5</v>
      </c>
      <c r="BM93" s="226">
        <f t="shared" si="558"/>
        <v>6.7131866128833373E-5</v>
      </c>
      <c r="BN93" s="226">
        <f t="shared" si="558"/>
        <v>6.7127358836183149E-5</v>
      </c>
      <c r="BO93" s="226">
        <f t="shared" si="558"/>
        <v>6.7122851846068698E-5</v>
      </c>
      <c r="BP93" s="226">
        <f t="shared" si="558"/>
        <v>6.7118345158712067E-5</v>
      </c>
      <c r="BQ93" s="226">
        <f t="shared" si="558"/>
        <v>6.7113838773780188E-5</v>
      </c>
      <c r="BR93" s="226">
        <f t="shared" si="558"/>
        <v>6.7109332691495105E-5</v>
      </c>
      <c r="BS93" s="226">
        <f t="shared" si="558"/>
        <v>6.7104826911745796E-5</v>
      </c>
      <c r="BT93" s="226">
        <f t="shared" si="558"/>
        <v>6.7100321434532262E-5</v>
      </c>
      <c r="BU93" s="226">
        <f t="shared" si="558"/>
        <v>6.7095816259743479E-5</v>
      </c>
      <c r="BV93" s="226">
        <f t="shared" si="558"/>
        <v>6.7091311387490471E-5</v>
      </c>
      <c r="BW93" s="226">
        <f t="shared" si="539"/>
        <v>8.4510118396163847E-5</v>
      </c>
      <c r="BX93" s="226">
        <f t="shared" ref="BX93:CH93" si="559">1-(1-$I41)^(BX$59/12)-(1-(1-$I41)^(BW$59/12))</f>
        <v>8.4502976436029442E-5</v>
      </c>
      <c r="BY93" s="226">
        <f t="shared" si="559"/>
        <v>8.4495835079412274E-5</v>
      </c>
      <c r="BZ93" s="226">
        <f t="shared" si="559"/>
        <v>8.4488694326423364E-5</v>
      </c>
      <c r="CA93" s="226">
        <f t="shared" si="559"/>
        <v>8.448155417695169E-5</v>
      </c>
      <c r="CB93" s="226">
        <f t="shared" si="559"/>
        <v>8.4474414630664185E-5</v>
      </c>
      <c r="CC93" s="226">
        <f t="shared" si="559"/>
        <v>8.4467275688004939E-5</v>
      </c>
      <c r="CD93" s="226">
        <f t="shared" si="559"/>
        <v>8.4460137348529862E-5</v>
      </c>
      <c r="CE93" s="226">
        <f t="shared" si="559"/>
        <v>8.4452999612238955E-5</v>
      </c>
      <c r="CF93" s="226">
        <f t="shared" si="559"/>
        <v>8.4445862479354261E-5</v>
      </c>
      <c r="CG93" s="226">
        <f t="shared" si="559"/>
        <v>8.4438725949431692E-5</v>
      </c>
      <c r="CH93" s="226">
        <f t="shared" si="559"/>
        <v>8.4431590022693292E-5</v>
      </c>
      <c r="CI93" s="226">
        <f t="shared" si="541"/>
        <v>1.0858857606377281E-4</v>
      </c>
      <c r="CJ93" s="226">
        <f t="shared" ref="CJ93:CT93" si="560">1-(1-$J41)^(CJ$59/12)-(1-(1-$J41)^(CI$59/12))</f>
        <v>1.0857678458497944E-4</v>
      </c>
      <c r="CK93" s="226">
        <f t="shared" si="560"/>
        <v>1.0856499438649525E-4</v>
      </c>
      <c r="CL93" s="226">
        <f t="shared" si="560"/>
        <v>1.0855320546832026E-4</v>
      </c>
      <c r="CM93" s="226">
        <f t="shared" si="560"/>
        <v>1.0854141783034343E-4</v>
      </c>
      <c r="CN93" s="226">
        <f t="shared" si="560"/>
        <v>1.0852963147234274E-4</v>
      </c>
      <c r="CO93" s="226">
        <f t="shared" si="560"/>
        <v>1.0851784639420714E-4</v>
      </c>
      <c r="CP93" s="226">
        <f t="shared" si="560"/>
        <v>1.0850606259582563E-4</v>
      </c>
      <c r="CQ93" s="226">
        <f t="shared" si="560"/>
        <v>1.0849428007697615E-4</v>
      </c>
      <c r="CR93" s="226">
        <f t="shared" si="560"/>
        <v>1.0848249883754768E-4</v>
      </c>
      <c r="CS93" s="226">
        <f t="shared" si="560"/>
        <v>1.0847071887742921E-4</v>
      </c>
      <c r="CT93" s="226">
        <f t="shared" si="560"/>
        <v>1.0845894019662072E-4</v>
      </c>
      <c r="CU93" s="226">
        <f t="shared" si="543"/>
        <v>1.3705603913527487E-4</v>
      </c>
      <c r="CV93" s="226">
        <f t="shared" ref="CV93:DF93" si="561">1-(1-$K41)^(CV$59/12)-(1-(1-$K41)^(CU$59/12))</f>
        <v>1.370372547774279E-4</v>
      </c>
      <c r="CW93" s="226">
        <f t="shared" si="561"/>
        <v>1.3701847299396608E-4</v>
      </c>
      <c r="CX93" s="226">
        <f t="shared" si="561"/>
        <v>1.3699969378488941E-4</v>
      </c>
      <c r="CY93" s="226">
        <f t="shared" si="561"/>
        <v>1.3698091714942073E-4</v>
      </c>
      <c r="CZ93" s="226">
        <f t="shared" si="561"/>
        <v>1.3696214308756005E-4</v>
      </c>
      <c r="DA93" s="226">
        <f t="shared" si="561"/>
        <v>1.3694337159864123E-4</v>
      </c>
      <c r="DB93" s="226">
        <f t="shared" si="561"/>
        <v>1.3692460268255324E-4</v>
      </c>
      <c r="DC93" s="226">
        <f t="shared" si="561"/>
        <v>1.3690583633896303E-4</v>
      </c>
      <c r="DD93" s="226">
        <f t="shared" si="561"/>
        <v>1.3688707256720445E-4</v>
      </c>
      <c r="DE93" s="226">
        <f t="shared" si="561"/>
        <v>1.3686831136716648E-4</v>
      </c>
      <c r="DF93" s="226">
        <f t="shared" si="561"/>
        <v>1.3684955273862709E-4</v>
      </c>
      <c r="DG93" s="226">
        <f t="shared" si="545"/>
        <v>1.2495351840091651E-4</v>
      </c>
      <c r="DH93" s="226">
        <f t="shared" ref="DH93:DR93" si="562">1-(1-$L41)^(DH$59/12)-(1-(1-$L41)^(DG$59/12))</f>
        <v>1.2493790501921787E-4</v>
      </c>
      <c r="DI93" s="226">
        <f t="shared" si="562"/>
        <v>1.2492229358840312E-4</v>
      </c>
      <c r="DJ93" s="226">
        <f t="shared" si="562"/>
        <v>1.2490668410825023E-4</v>
      </c>
      <c r="DK93" s="226">
        <f t="shared" si="562"/>
        <v>1.2489107657864817E-4</v>
      </c>
      <c r="DL93" s="226">
        <f t="shared" si="562"/>
        <v>1.2487547099915286E-4</v>
      </c>
      <c r="DM93" s="226">
        <f t="shared" si="562"/>
        <v>1.2485986736965327E-4</v>
      </c>
      <c r="DN93" s="226">
        <f t="shared" si="562"/>
        <v>1.2484426569003837E-4</v>
      </c>
      <c r="DO93" s="226">
        <f t="shared" si="562"/>
        <v>1.2482866595975306E-4</v>
      </c>
      <c r="DP93" s="226">
        <f t="shared" si="562"/>
        <v>1.2481306817868631E-4</v>
      </c>
      <c r="DQ93" s="226">
        <f t="shared" si="562"/>
        <v>1.2479747234672711E-4</v>
      </c>
      <c r="DR93" s="226">
        <f t="shared" si="562"/>
        <v>1.2478187846343136E-4</v>
      </c>
      <c r="DS93" s="253">
        <f t="shared" si="547"/>
        <v>1.4269737154914974E-4</v>
      </c>
      <c r="DT93" s="253">
        <f t="shared" ref="DT93:ED93" si="563">1-(1-$M41)^(DT$59/12)-(1-(1-$M41)^(DS$59/12))</f>
        <v>1.4267700900927327E-4</v>
      </c>
      <c r="DU93" s="253">
        <f t="shared" si="563"/>
        <v>1.426566493750725E-4</v>
      </c>
      <c r="DV93" s="253">
        <f t="shared" si="563"/>
        <v>1.4263629264632538E-4</v>
      </c>
      <c r="DW93" s="253">
        <f t="shared" si="563"/>
        <v>1.4261593882214374E-4</v>
      </c>
      <c r="DX93" s="253">
        <f t="shared" si="563"/>
        <v>1.4259558790252758E-4</v>
      </c>
      <c r="DY93" s="253">
        <f t="shared" si="563"/>
        <v>1.425752398870328E-4</v>
      </c>
      <c r="DZ93" s="253">
        <f t="shared" si="563"/>
        <v>1.4255489477499328E-4</v>
      </c>
      <c r="EA93" s="253">
        <f t="shared" si="563"/>
        <v>1.4253455256618697E-4</v>
      </c>
      <c r="EB93" s="253">
        <f t="shared" si="563"/>
        <v>1.4251421326016978E-4</v>
      </c>
      <c r="EC93" s="253">
        <f t="shared" si="563"/>
        <v>1.4249387685660864E-4</v>
      </c>
      <c r="ED93" s="253">
        <f t="shared" si="563"/>
        <v>1.4247354335483742E-4</v>
      </c>
      <c r="EE93" s="253">
        <f t="shared" si="519"/>
        <v>1.6127631845430646E-4</v>
      </c>
      <c r="EF93" s="253">
        <f t="shared" ref="EF93:EM93" si="564">1-(1-$N41)^(EF$59/12)-(1-(1-$N41)^(EE$59/12))</f>
        <v>1.6125030840352661E-4</v>
      </c>
      <c r="EG93" s="253">
        <f t="shared" si="564"/>
        <v>1.6122430254728037E-4</v>
      </c>
      <c r="EH93" s="253">
        <f t="shared" si="564"/>
        <v>1.6119830088545672E-4</v>
      </c>
      <c r="EI93" s="253">
        <f t="shared" si="564"/>
        <v>1.6117230341683442E-4</v>
      </c>
      <c r="EJ93" s="253">
        <f t="shared" si="564"/>
        <v>1.6114631014119141E-4</v>
      </c>
      <c r="EK93" s="253">
        <f t="shared" si="564"/>
        <v>1.6112032105752849E-4</v>
      </c>
      <c r="EL93" s="253">
        <f t="shared" si="564"/>
        <v>1.6109433616529056E-4</v>
      </c>
      <c r="EM93" s="253">
        <f t="shared" si="564"/>
        <v>1.6106835546381149E-4</v>
      </c>
      <c r="EN93" s="253">
        <f t="shared" ref="EG93:EP108" si="565">1-(1-$N41)^(EN$59/12)-(1-(1-$N41)^(EM$59/12))</f>
        <v>1.6104237895253615E-4</v>
      </c>
      <c r="EO93" s="253">
        <f t="shared" si="565"/>
        <v>1.6101640663046535E-4</v>
      </c>
      <c r="EP93" s="253">
        <f t="shared" si="565"/>
        <v>1.60990438497155E-4</v>
      </c>
      <c r="EQ93" s="253">
        <f t="shared" si="521"/>
        <v>1.8054874962236678E-4</v>
      </c>
      <c r="ER93" s="253">
        <f t="shared" ref="ER93:EY93" si="566">1-(1-$O41)^(ER$59/12)-(1-(1-$O41)^(EQ$59/12))</f>
        <v>1.8051615177150371E-4</v>
      </c>
      <c r="ES93" s="253">
        <f t="shared" si="566"/>
        <v>1.8048355980593289E-4</v>
      </c>
      <c r="ET93" s="253">
        <f t="shared" si="566"/>
        <v>1.8045097372487717E-4</v>
      </c>
      <c r="EU93" s="253">
        <f t="shared" si="566"/>
        <v>1.8041839352722633E-4</v>
      </c>
      <c r="EV93" s="253">
        <f t="shared" si="566"/>
        <v>1.8038581921175911E-4</v>
      </c>
      <c r="EW93" s="253">
        <f t="shared" si="566"/>
        <v>1.8035325077780939E-4</v>
      </c>
      <c r="EX93" s="253">
        <f t="shared" si="566"/>
        <v>1.8032068822382286E-4</v>
      </c>
      <c r="EY93" s="253">
        <f t="shared" si="566"/>
        <v>1.8028813154902235E-4</v>
      </c>
      <c r="EZ93" s="253">
        <f t="shared" ref="ES93:FB108" si="567">1-(1-$O41)^(EZ$59/12)-(1-(1-$O41)^(EY$59/12))</f>
        <v>1.8025558075229764E-4</v>
      </c>
      <c r="FA93" s="253">
        <f t="shared" si="567"/>
        <v>1.8022303583253851E-4</v>
      </c>
      <c r="FB93" s="253">
        <f t="shared" si="567"/>
        <v>1.8019049678885679E-4</v>
      </c>
      <c r="FC93" s="253">
        <f t="shared" si="523"/>
        <v>2.0036914431420527E-4</v>
      </c>
      <c r="FD93" s="253">
        <f t="shared" ref="FD93:FK93" si="568">1-(1-$P41)^(FD$59/12)-(1-(1-$P41)^(FC$59/12))</f>
        <v>2.0032899652011604E-4</v>
      </c>
      <c r="FE93" s="253">
        <f t="shared" si="568"/>
        <v>2.0028885677059183E-4</v>
      </c>
      <c r="FF93" s="253">
        <f t="shared" si="568"/>
        <v>2.0024872506374525E-4</v>
      </c>
      <c r="FG93" s="253">
        <f t="shared" si="568"/>
        <v>2.0020860139802199E-4</v>
      </c>
      <c r="FH93" s="253">
        <f t="shared" si="568"/>
        <v>2.0016848577186774E-4</v>
      </c>
      <c r="FI93" s="253">
        <f t="shared" si="568"/>
        <v>2.0012837818361717E-4</v>
      </c>
      <c r="FJ93" s="253">
        <f t="shared" si="568"/>
        <v>2.0008827863182699E-4</v>
      </c>
      <c r="FK93" s="253">
        <f t="shared" si="568"/>
        <v>2.0004818711460981E-4</v>
      </c>
      <c r="FL93" s="253">
        <f t="shared" ref="FE93:FN108" si="569">1-(1-$P41)^(FL$59/12)-(1-(1-$P41)^(FK$59/12))</f>
        <v>2.0000810363052235E-4</v>
      </c>
      <c r="FM93" s="253">
        <f t="shared" si="569"/>
        <v>1.9996802817789927E-4</v>
      </c>
      <c r="FN93" s="253">
        <f t="shared" si="569"/>
        <v>1.9992796075529728E-4</v>
      </c>
      <c r="FO93" s="253">
        <f t="shared" si="525"/>
        <v>2.2059176844402284E-4</v>
      </c>
      <c r="FP93" s="253">
        <f t="shared" ref="FP93:FW93" si="570">1-(1-$Q41)^(FP$59/12)-(1-(1-$Q41)^(FO$59/12))</f>
        <v>2.2054310771579821E-4</v>
      </c>
      <c r="FQ93" s="253">
        <f t="shared" si="570"/>
        <v>2.2049445772165388E-4</v>
      </c>
      <c r="FR93" s="253">
        <f t="shared" si="570"/>
        <v>2.2044581845925837E-4</v>
      </c>
      <c r="FS93" s="253">
        <f t="shared" si="570"/>
        <v>2.2039718992628021E-4</v>
      </c>
      <c r="FT93" s="253">
        <f t="shared" si="570"/>
        <v>2.2034857212049896E-4</v>
      </c>
      <c r="FU93" s="253">
        <f t="shared" si="570"/>
        <v>2.2029996503913907E-4</v>
      </c>
      <c r="FV93" s="253">
        <f t="shared" si="570"/>
        <v>2.2025136868042416E-4</v>
      </c>
      <c r="FW93" s="253">
        <f t="shared" si="570"/>
        <v>2.2020278304135665E-4</v>
      </c>
      <c r="FX93" s="253">
        <f t="shared" ref="FQ93:FZ108" si="571">1-(1-$Q41)^(FX$59/12)-(1-(1-$Q41)^(FW$59/12))</f>
        <v>2.2015420812016018E-4</v>
      </c>
      <c r="FY93" s="253">
        <f t="shared" si="571"/>
        <v>2.2010564391405918E-4</v>
      </c>
      <c r="FZ93" s="253">
        <f t="shared" si="571"/>
        <v>2.2005709042072219E-4</v>
      </c>
    </row>
    <row r="94" spans="2:182" x14ac:dyDescent="0.2">
      <c r="B94" s="245" t="s">
        <v>560</v>
      </c>
      <c r="C94" s="252">
        <f t="shared" si="527"/>
        <v>1.852855489481442E-5</v>
      </c>
      <c r="D94" s="252">
        <f t="shared" ref="D94:N94" si="572">1-(1-$C42)^(D$60/12)-(1-(1-$C42)^(C$60/12))</f>
        <v>1.852821158754292E-5</v>
      </c>
      <c r="E94" s="252">
        <f t="shared" si="572"/>
        <v>1.8527868286488669E-5</v>
      </c>
      <c r="F94" s="252">
        <f t="shared" si="572"/>
        <v>1.8527524991873712E-5</v>
      </c>
      <c r="G94" s="252">
        <f t="shared" si="572"/>
        <v>1.8527181703698048E-5</v>
      </c>
      <c r="H94" s="252">
        <f t="shared" si="572"/>
        <v>1.8526838421628611E-5</v>
      </c>
      <c r="I94" s="252">
        <f t="shared" si="572"/>
        <v>1.8526495146220512E-5</v>
      </c>
      <c r="J94" s="252">
        <f t="shared" si="572"/>
        <v>1.8526151877029662E-5</v>
      </c>
      <c r="K94" s="252">
        <f t="shared" si="572"/>
        <v>1.8525808614167083E-5</v>
      </c>
      <c r="L94" s="252">
        <f t="shared" si="572"/>
        <v>1.8525465357632775E-5</v>
      </c>
      <c r="M94" s="252">
        <f t="shared" si="572"/>
        <v>1.8525122107648784E-5</v>
      </c>
      <c r="N94" s="252">
        <f t="shared" si="572"/>
        <v>1.8524778863882041E-5</v>
      </c>
      <c r="O94" s="252">
        <f t="shared" si="529"/>
        <v>2.779390132578996E-5</v>
      </c>
      <c r="P94" s="226">
        <f t="shared" ref="P94:Z94" si="573">1-(1-$D42)^(P$59/12)-(1-(1-$D42)^(O$59/12))</f>
        <v>2.7793128824837865E-5</v>
      </c>
      <c r="Q94" s="226">
        <f t="shared" si="573"/>
        <v>2.7792356345424096E-5</v>
      </c>
      <c r="R94" s="226">
        <f t="shared" si="573"/>
        <v>2.779158388732661E-5</v>
      </c>
      <c r="S94" s="226">
        <f t="shared" si="573"/>
        <v>2.779081145076745E-5</v>
      </c>
      <c r="T94" s="226">
        <f t="shared" si="573"/>
        <v>2.7790039035746616E-5</v>
      </c>
      <c r="U94" s="226">
        <f t="shared" si="573"/>
        <v>2.7789266642153088E-5</v>
      </c>
      <c r="V94" s="226">
        <f t="shared" si="573"/>
        <v>2.7788494269986863E-5</v>
      </c>
      <c r="W94" s="226">
        <f t="shared" si="573"/>
        <v>2.7787721919358965E-5</v>
      </c>
      <c r="X94" s="226">
        <f t="shared" si="573"/>
        <v>2.7786949590158372E-5</v>
      </c>
      <c r="Y94" s="226">
        <f t="shared" si="573"/>
        <v>2.7786177282385083E-5</v>
      </c>
      <c r="Z94" s="226">
        <f t="shared" si="573"/>
        <v>2.778540499615012E-5</v>
      </c>
      <c r="AA94" s="226">
        <f t="shared" si="531"/>
        <v>3.7933939820877782E-5</v>
      </c>
      <c r="AB94" s="226">
        <f t="shared" ref="AB94:AL94" si="574">1-(1-$E42)^(AB$59/12)-(1-(1-$E42)^(AA$59/12))</f>
        <v>3.7932500836945771E-5</v>
      </c>
      <c r="AC94" s="226">
        <f t="shared" si="574"/>
        <v>3.7931061907858776E-5</v>
      </c>
      <c r="AD94" s="226">
        <f t="shared" si="574"/>
        <v>3.7929623033283733E-5</v>
      </c>
      <c r="AE94" s="226">
        <f t="shared" si="574"/>
        <v>3.7928184213109617E-5</v>
      </c>
      <c r="AF94" s="226">
        <f t="shared" si="574"/>
        <v>3.7926745447780519E-5</v>
      </c>
      <c r="AG94" s="226">
        <f t="shared" si="574"/>
        <v>3.7925306736741327E-5</v>
      </c>
      <c r="AH94" s="226">
        <f t="shared" si="574"/>
        <v>3.7923868080547152E-5</v>
      </c>
      <c r="AI94" s="226">
        <f t="shared" si="574"/>
        <v>3.7922429478864927E-5</v>
      </c>
      <c r="AJ94" s="226">
        <f t="shared" si="574"/>
        <v>3.7920990931583631E-5</v>
      </c>
      <c r="AK94" s="226">
        <f t="shared" si="574"/>
        <v>3.7919552439147353E-5</v>
      </c>
      <c r="AL94" s="226">
        <f t="shared" si="574"/>
        <v>3.791811400100098E-5</v>
      </c>
      <c r="AM94" s="226">
        <f t="shared" si="533"/>
        <v>4.5626853908853349E-5</v>
      </c>
      <c r="AN94" s="226">
        <f t="shared" ref="AN94:AX94" si="575">1-(1-$F42)^(AN$59/12)-(1-(1-$F42)^(AM$59/12))</f>
        <v>4.5624772099017719E-5</v>
      </c>
      <c r="AO94" s="226">
        <f t="shared" si="575"/>
        <v>4.5622690384328202E-5</v>
      </c>
      <c r="AP94" s="226">
        <f t="shared" si="575"/>
        <v>4.5620608764340709E-5</v>
      </c>
      <c r="AQ94" s="226">
        <f t="shared" si="575"/>
        <v>4.5618527239610351E-5</v>
      </c>
      <c r="AR94" s="226">
        <f t="shared" si="575"/>
        <v>4.561644580969304E-5</v>
      </c>
      <c r="AS94" s="226">
        <f t="shared" si="575"/>
        <v>4.561436447481082E-5</v>
      </c>
      <c r="AT94" s="226">
        <f t="shared" si="575"/>
        <v>4.5612283234741646E-5</v>
      </c>
      <c r="AU94" s="226">
        <f t="shared" si="575"/>
        <v>4.5610202089929608E-5</v>
      </c>
      <c r="AV94" s="226">
        <f t="shared" si="575"/>
        <v>4.5608121039819594E-5</v>
      </c>
      <c r="AW94" s="226">
        <f t="shared" si="575"/>
        <v>4.560604008474467E-5</v>
      </c>
      <c r="AX94" s="226">
        <f t="shared" si="575"/>
        <v>4.5603959224593815E-5</v>
      </c>
      <c r="AY94" s="226">
        <f t="shared" si="535"/>
        <v>5.4546954999734609E-5</v>
      </c>
      <c r="AZ94" s="226">
        <f t="shared" ref="AZ94:BJ94" si="576">1-(1-$G42)^(AZ$59/12)-(1-(1-$G42)^(AY$59/12))</f>
        <v>5.4543979629451123E-5</v>
      </c>
      <c r="BA94" s="226">
        <f t="shared" si="576"/>
        <v>5.4541004421482242E-5</v>
      </c>
      <c r="BB94" s="226">
        <f t="shared" si="576"/>
        <v>5.4538029375716945E-5</v>
      </c>
      <c r="BC94" s="226">
        <f t="shared" si="576"/>
        <v>5.4535054492377277E-5</v>
      </c>
      <c r="BD94" s="226">
        <f t="shared" si="576"/>
        <v>5.4532079771130171E-5</v>
      </c>
      <c r="BE94" s="226">
        <f t="shared" si="576"/>
        <v>5.452910521219767E-5</v>
      </c>
      <c r="BF94" s="226">
        <f t="shared" si="576"/>
        <v>5.4526130815579776E-5</v>
      </c>
      <c r="BG94" s="226">
        <f t="shared" si="576"/>
        <v>5.4523156581165466E-5</v>
      </c>
      <c r="BH94" s="226">
        <f t="shared" si="576"/>
        <v>5.4520182509065762E-5</v>
      </c>
      <c r="BI94" s="226">
        <f t="shared" si="576"/>
        <v>5.451720859905862E-5</v>
      </c>
      <c r="BJ94" s="226">
        <f t="shared" si="576"/>
        <v>5.4514234851366083E-5</v>
      </c>
      <c r="BK94" s="226">
        <f t="shared" si="537"/>
        <v>6.7140881622185233E-5</v>
      </c>
      <c r="BL94" s="226">
        <f t="shared" ref="BL94:BV94" si="577">1-(1-$H42)^(BL$59/12)-(1-(1-$H42)^(BK$59/12))</f>
        <v>6.7136373724130394E-5</v>
      </c>
      <c r="BM94" s="226">
        <f t="shared" si="577"/>
        <v>6.7131866128833373E-5</v>
      </c>
      <c r="BN94" s="226">
        <f t="shared" si="577"/>
        <v>6.7127358836183149E-5</v>
      </c>
      <c r="BO94" s="226">
        <f t="shared" si="577"/>
        <v>6.7122851846068698E-5</v>
      </c>
      <c r="BP94" s="226">
        <f t="shared" si="577"/>
        <v>6.7118345158712067E-5</v>
      </c>
      <c r="BQ94" s="226">
        <f t="shared" si="577"/>
        <v>6.7113838773780188E-5</v>
      </c>
      <c r="BR94" s="226">
        <f t="shared" si="577"/>
        <v>6.7109332691495105E-5</v>
      </c>
      <c r="BS94" s="226">
        <f t="shared" si="577"/>
        <v>6.7104826911745796E-5</v>
      </c>
      <c r="BT94" s="226">
        <f t="shared" si="577"/>
        <v>6.7100321434532262E-5</v>
      </c>
      <c r="BU94" s="226">
        <f t="shared" si="577"/>
        <v>6.7095816259743479E-5</v>
      </c>
      <c r="BV94" s="226">
        <f t="shared" si="577"/>
        <v>6.7091311387490471E-5</v>
      </c>
      <c r="BW94" s="226">
        <f t="shared" si="539"/>
        <v>8.4510118396163847E-5</v>
      </c>
      <c r="BX94" s="226">
        <f t="shared" ref="BX94:CH94" si="578">1-(1-$I42)^(BX$59/12)-(1-(1-$I42)^(BW$59/12))</f>
        <v>8.4502976436029442E-5</v>
      </c>
      <c r="BY94" s="226">
        <f t="shared" si="578"/>
        <v>8.4495835079412274E-5</v>
      </c>
      <c r="BZ94" s="226">
        <f t="shared" si="578"/>
        <v>8.4488694326423364E-5</v>
      </c>
      <c r="CA94" s="226">
        <f t="shared" si="578"/>
        <v>8.448155417695169E-5</v>
      </c>
      <c r="CB94" s="226">
        <f t="shared" si="578"/>
        <v>8.4474414630664185E-5</v>
      </c>
      <c r="CC94" s="226">
        <f t="shared" si="578"/>
        <v>8.4467275688004939E-5</v>
      </c>
      <c r="CD94" s="226">
        <f t="shared" si="578"/>
        <v>8.4460137348529862E-5</v>
      </c>
      <c r="CE94" s="226">
        <f t="shared" si="578"/>
        <v>8.4452999612238955E-5</v>
      </c>
      <c r="CF94" s="226">
        <f t="shared" si="578"/>
        <v>8.4445862479354261E-5</v>
      </c>
      <c r="CG94" s="226">
        <f t="shared" si="578"/>
        <v>8.4438725949431692E-5</v>
      </c>
      <c r="CH94" s="226">
        <f t="shared" si="578"/>
        <v>8.4431590022693292E-5</v>
      </c>
      <c r="CI94" s="226">
        <f t="shared" si="541"/>
        <v>1.0858857606377281E-4</v>
      </c>
      <c r="CJ94" s="226">
        <f t="shared" ref="CJ94:CT94" si="579">1-(1-$J42)^(CJ$59/12)-(1-(1-$J42)^(CI$59/12))</f>
        <v>1.0857678458497944E-4</v>
      </c>
      <c r="CK94" s="226">
        <f t="shared" si="579"/>
        <v>1.0856499438649525E-4</v>
      </c>
      <c r="CL94" s="226">
        <f t="shared" si="579"/>
        <v>1.0855320546832026E-4</v>
      </c>
      <c r="CM94" s="226">
        <f t="shared" si="579"/>
        <v>1.0854141783034343E-4</v>
      </c>
      <c r="CN94" s="226">
        <f t="shared" si="579"/>
        <v>1.0852963147234274E-4</v>
      </c>
      <c r="CO94" s="226">
        <f t="shared" si="579"/>
        <v>1.0851784639420714E-4</v>
      </c>
      <c r="CP94" s="226">
        <f t="shared" si="579"/>
        <v>1.0850606259582563E-4</v>
      </c>
      <c r="CQ94" s="226">
        <f t="shared" si="579"/>
        <v>1.0849428007697615E-4</v>
      </c>
      <c r="CR94" s="226">
        <f t="shared" si="579"/>
        <v>1.0848249883754768E-4</v>
      </c>
      <c r="CS94" s="226">
        <f t="shared" si="579"/>
        <v>1.0847071887742921E-4</v>
      </c>
      <c r="CT94" s="226">
        <f t="shared" si="579"/>
        <v>1.0845894019662072E-4</v>
      </c>
      <c r="CU94" s="226">
        <f t="shared" si="543"/>
        <v>1.3705603913527487E-4</v>
      </c>
      <c r="CV94" s="226">
        <f t="shared" ref="CV94:DF94" si="580">1-(1-$K42)^(CV$59/12)-(1-(1-$K42)^(CU$59/12))</f>
        <v>1.370372547774279E-4</v>
      </c>
      <c r="CW94" s="226">
        <f t="shared" si="580"/>
        <v>1.3701847299396608E-4</v>
      </c>
      <c r="CX94" s="226">
        <f t="shared" si="580"/>
        <v>1.3699969378488941E-4</v>
      </c>
      <c r="CY94" s="226">
        <f t="shared" si="580"/>
        <v>1.3698091714942073E-4</v>
      </c>
      <c r="CZ94" s="226">
        <f t="shared" si="580"/>
        <v>1.3696214308756005E-4</v>
      </c>
      <c r="DA94" s="226">
        <f t="shared" si="580"/>
        <v>1.3694337159864123E-4</v>
      </c>
      <c r="DB94" s="226">
        <f t="shared" si="580"/>
        <v>1.3692460268255324E-4</v>
      </c>
      <c r="DC94" s="226">
        <f t="shared" si="580"/>
        <v>1.3690583633896303E-4</v>
      </c>
      <c r="DD94" s="226">
        <f t="shared" si="580"/>
        <v>1.3688707256720445E-4</v>
      </c>
      <c r="DE94" s="226">
        <f t="shared" si="580"/>
        <v>1.3686831136716648E-4</v>
      </c>
      <c r="DF94" s="226">
        <f t="shared" si="580"/>
        <v>1.3684955273862709E-4</v>
      </c>
      <c r="DG94" s="226">
        <f t="shared" si="545"/>
        <v>1.2495351840091651E-4</v>
      </c>
      <c r="DH94" s="226">
        <f t="shared" ref="DH94:DR94" si="581">1-(1-$L42)^(DH$59/12)-(1-(1-$L42)^(DG$59/12))</f>
        <v>1.2493790501921787E-4</v>
      </c>
      <c r="DI94" s="226">
        <f t="shared" si="581"/>
        <v>1.2492229358840312E-4</v>
      </c>
      <c r="DJ94" s="226">
        <f t="shared" si="581"/>
        <v>1.2490668410825023E-4</v>
      </c>
      <c r="DK94" s="226">
        <f t="shared" si="581"/>
        <v>1.2489107657864817E-4</v>
      </c>
      <c r="DL94" s="226">
        <f t="shared" si="581"/>
        <v>1.2487547099915286E-4</v>
      </c>
      <c r="DM94" s="226">
        <f t="shared" si="581"/>
        <v>1.2485986736965327E-4</v>
      </c>
      <c r="DN94" s="226">
        <f t="shared" si="581"/>
        <v>1.2484426569003837E-4</v>
      </c>
      <c r="DO94" s="226">
        <f t="shared" si="581"/>
        <v>1.2482866595975306E-4</v>
      </c>
      <c r="DP94" s="226">
        <f t="shared" si="581"/>
        <v>1.2481306817868631E-4</v>
      </c>
      <c r="DQ94" s="226">
        <f t="shared" si="581"/>
        <v>1.2479747234672711E-4</v>
      </c>
      <c r="DR94" s="226">
        <f t="shared" si="581"/>
        <v>1.2478187846343136E-4</v>
      </c>
      <c r="DS94" s="253">
        <f t="shared" si="547"/>
        <v>1.4269737154914974E-4</v>
      </c>
      <c r="DT94" s="253">
        <f t="shared" ref="DT94:ED94" si="582">1-(1-$M42)^(DT$59/12)-(1-(1-$M42)^(DS$59/12))</f>
        <v>1.4267700900927327E-4</v>
      </c>
      <c r="DU94" s="253">
        <f t="shared" si="582"/>
        <v>1.426566493750725E-4</v>
      </c>
      <c r="DV94" s="253">
        <f t="shared" si="582"/>
        <v>1.4263629264632538E-4</v>
      </c>
      <c r="DW94" s="253">
        <f t="shared" si="582"/>
        <v>1.4261593882214374E-4</v>
      </c>
      <c r="DX94" s="253">
        <f t="shared" si="582"/>
        <v>1.4259558790252758E-4</v>
      </c>
      <c r="DY94" s="253">
        <f t="shared" si="582"/>
        <v>1.425752398870328E-4</v>
      </c>
      <c r="DZ94" s="253">
        <f t="shared" si="582"/>
        <v>1.4255489477499328E-4</v>
      </c>
      <c r="EA94" s="253">
        <f t="shared" si="582"/>
        <v>1.4253455256618697E-4</v>
      </c>
      <c r="EB94" s="253">
        <f t="shared" si="582"/>
        <v>1.4251421326016978E-4</v>
      </c>
      <c r="EC94" s="253">
        <f t="shared" si="582"/>
        <v>1.4249387685660864E-4</v>
      </c>
      <c r="ED94" s="253">
        <f t="shared" si="582"/>
        <v>1.4247354335483742E-4</v>
      </c>
      <c r="EE94" s="253">
        <f t="shared" si="519"/>
        <v>1.6127631845430646E-4</v>
      </c>
      <c r="EF94" s="253">
        <f t="shared" ref="EF94:EF109" si="583">1-(1-$N42)^(EF$59/12)-(1-(1-$N42)^(EE$59/12))</f>
        <v>1.6125030840352661E-4</v>
      </c>
      <c r="EG94" s="253">
        <f t="shared" si="565"/>
        <v>1.6122430254728037E-4</v>
      </c>
      <c r="EH94" s="253">
        <f t="shared" si="565"/>
        <v>1.6119830088545672E-4</v>
      </c>
      <c r="EI94" s="253">
        <f t="shared" si="565"/>
        <v>1.6117230341683442E-4</v>
      </c>
      <c r="EJ94" s="253">
        <f t="shared" si="565"/>
        <v>1.6114631014119141E-4</v>
      </c>
      <c r="EK94" s="253">
        <f t="shared" si="565"/>
        <v>1.6112032105752849E-4</v>
      </c>
      <c r="EL94" s="253">
        <f t="shared" si="565"/>
        <v>1.6109433616529056E-4</v>
      </c>
      <c r="EM94" s="253">
        <f t="shared" si="565"/>
        <v>1.6106835546381149E-4</v>
      </c>
      <c r="EN94" s="253">
        <f t="shared" si="565"/>
        <v>1.6104237895253615E-4</v>
      </c>
      <c r="EO94" s="253">
        <f t="shared" si="565"/>
        <v>1.6101640663046535E-4</v>
      </c>
      <c r="EP94" s="253">
        <f t="shared" si="565"/>
        <v>1.60990438497155E-4</v>
      </c>
      <c r="EQ94" s="253">
        <f t="shared" si="521"/>
        <v>1.8054874962236678E-4</v>
      </c>
      <c r="ER94" s="253">
        <f t="shared" ref="ER94:ER109" si="584">1-(1-$O42)^(ER$59/12)-(1-(1-$O42)^(EQ$59/12))</f>
        <v>1.8051615177150371E-4</v>
      </c>
      <c r="ES94" s="253">
        <f t="shared" si="567"/>
        <v>1.8048355980593289E-4</v>
      </c>
      <c r="ET94" s="253">
        <f t="shared" si="567"/>
        <v>1.8045097372487717E-4</v>
      </c>
      <c r="EU94" s="253">
        <f t="shared" si="567"/>
        <v>1.8041839352722633E-4</v>
      </c>
      <c r="EV94" s="253">
        <f t="shared" si="567"/>
        <v>1.8038581921175911E-4</v>
      </c>
      <c r="EW94" s="253">
        <f t="shared" si="567"/>
        <v>1.8035325077780939E-4</v>
      </c>
      <c r="EX94" s="253">
        <f t="shared" si="567"/>
        <v>1.8032068822382286E-4</v>
      </c>
      <c r="EY94" s="253">
        <f t="shared" si="567"/>
        <v>1.8028813154902235E-4</v>
      </c>
      <c r="EZ94" s="253">
        <f t="shared" si="567"/>
        <v>1.8025558075229764E-4</v>
      </c>
      <c r="FA94" s="253">
        <f t="shared" si="567"/>
        <v>1.8022303583253851E-4</v>
      </c>
      <c r="FB94" s="253">
        <f t="shared" si="567"/>
        <v>1.8019049678885679E-4</v>
      </c>
      <c r="FC94" s="253">
        <f t="shared" si="523"/>
        <v>2.0036914431420527E-4</v>
      </c>
      <c r="FD94" s="253">
        <f t="shared" ref="FD94:FD109" si="585">1-(1-$P42)^(FD$59/12)-(1-(1-$P42)^(FC$59/12))</f>
        <v>2.0032899652011604E-4</v>
      </c>
      <c r="FE94" s="253">
        <f t="shared" si="569"/>
        <v>2.0028885677059183E-4</v>
      </c>
      <c r="FF94" s="253">
        <f t="shared" si="569"/>
        <v>2.0024872506374525E-4</v>
      </c>
      <c r="FG94" s="253">
        <f t="shared" si="569"/>
        <v>2.0020860139802199E-4</v>
      </c>
      <c r="FH94" s="253">
        <f t="shared" si="569"/>
        <v>2.0016848577186774E-4</v>
      </c>
      <c r="FI94" s="253">
        <f t="shared" si="569"/>
        <v>2.0012837818361717E-4</v>
      </c>
      <c r="FJ94" s="253">
        <f t="shared" si="569"/>
        <v>2.0008827863182699E-4</v>
      </c>
      <c r="FK94" s="253">
        <f t="shared" si="569"/>
        <v>2.0004818711460981E-4</v>
      </c>
      <c r="FL94" s="253">
        <f t="shared" si="569"/>
        <v>2.0000810363052235E-4</v>
      </c>
      <c r="FM94" s="253">
        <f t="shared" si="569"/>
        <v>1.9996802817789927E-4</v>
      </c>
      <c r="FN94" s="253">
        <f t="shared" si="569"/>
        <v>1.9992796075529728E-4</v>
      </c>
      <c r="FO94" s="253">
        <f t="shared" si="525"/>
        <v>2.2059176844402284E-4</v>
      </c>
      <c r="FP94" s="253">
        <f t="shared" ref="FP94:FP109" si="586">1-(1-$Q42)^(FP$59/12)-(1-(1-$Q42)^(FO$59/12))</f>
        <v>2.2054310771579821E-4</v>
      </c>
      <c r="FQ94" s="253">
        <f t="shared" si="571"/>
        <v>2.2049445772165388E-4</v>
      </c>
      <c r="FR94" s="253">
        <f t="shared" si="571"/>
        <v>2.2044581845925837E-4</v>
      </c>
      <c r="FS94" s="253">
        <f t="shared" si="571"/>
        <v>2.2039718992628021E-4</v>
      </c>
      <c r="FT94" s="253">
        <f t="shared" si="571"/>
        <v>2.2034857212049896E-4</v>
      </c>
      <c r="FU94" s="253">
        <f t="shared" si="571"/>
        <v>2.2029996503913907E-4</v>
      </c>
      <c r="FV94" s="253">
        <f t="shared" si="571"/>
        <v>2.2025136868042416E-4</v>
      </c>
      <c r="FW94" s="253">
        <f t="shared" si="571"/>
        <v>2.2020278304135665E-4</v>
      </c>
      <c r="FX94" s="253">
        <f t="shared" si="571"/>
        <v>2.2015420812016018E-4</v>
      </c>
      <c r="FY94" s="253">
        <f t="shared" si="571"/>
        <v>2.2010564391405918E-4</v>
      </c>
      <c r="FZ94" s="253">
        <f t="shared" si="571"/>
        <v>2.2005709042072219E-4</v>
      </c>
    </row>
    <row r="95" spans="2:182" x14ac:dyDescent="0.2">
      <c r="B95" s="245" t="s">
        <v>561</v>
      </c>
      <c r="C95" s="252">
        <f t="shared" si="527"/>
        <v>4.8591147366217058E-5</v>
      </c>
      <c r="D95" s="252">
        <f t="shared" ref="D95:N95" si="587">1-(1-$C43)^(D$60/12)-(1-(1-$C43)^(C$60/12))</f>
        <v>4.8588786266678952E-5</v>
      </c>
      <c r="E95" s="252">
        <f t="shared" si="587"/>
        <v>4.8586425281826884E-5</v>
      </c>
      <c r="F95" s="252">
        <f t="shared" si="587"/>
        <v>4.8584064411549832E-5</v>
      </c>
      <c r="G95" s="252">
        <f t="shared" si="587"/>
        <v>4.8581703656180864E-5</v>
      </c>
      <c r="H95" s="252">
        <f t="shared" si="587"/>
        <v>4.8579343015497933E-5</v>
      </c>
      <c r="I95" s="252">
        <f t="shared" si="587"/>
        <v>4.8576982489501042E-5</v>
      </c>
      <c r="J95" s="252">
        <f t="shared" si="587"/>
        <v>4.8574622078079166E-5</v>
      </c>
      <c r="K95" s="252">
        <f t="shared" si="587"/>
        <v>4.8572261781565373E-5</v>
      </c>
      <c r="L95" s="252">
        <f t="shared" si="587"/>
        <v>4.8569901599626597E-5</v>
      </c>
      <c r="M95" s="252">
        <f t="shared" si="587"/>
        <v>4.8567541532262837E-5</v>
      </c>
      <c r="N95" s="252">
        <f t="shared" si="587"/>
        <v>4.856518157980716E-5</v>
      </c>
      <c r="O95" s="252">
        <f t="shared" si="529"/>
        <v>7.3983766875840296E-5</v>
      </c>
      <c r="P95" s="226">
        <f t="shared" ref="P95:Z95" si="588">1-(1-$D43)^(P$59/12)-(1-(1-$D43)^(O$59/12))</f>
        <v>7.3978293278043061E-5</v>
      </c>
      <c r="Q95" s="226">
        <f t="shared" si="588"/>
        <v>7.3972820085144164E-5</v>
      </c>
      <c r="R95" s="226">
        <f t="shared" si="588"/>
        <v>7.3967347297365649E-5</v>
      </c>
      <c r="S95" s="226">
        <f t="shared" si="588"/>
        <v>7.3961874914374448E-5</v>
      </c>
      <c r="T95" s="226">
        <f t="shared" si="588"/>
        <v>7.3956402936281584E-5</v>
      </c>
      <c r="U95" s="226">
        <f t="shared" si="588"/>
        <v>7.3950931362976036E-5</v>
      </c>
      <c r="V95" s="226">
        <f t="shared" si="588"/>
        <v>7.3945460194568824E-5</v>
      </c>
      <c r="W95" s="226">
        <f t="shared" si="588"/>
        <v>7.3939989430837905E-5</v>
      </c>
      <c r="X95" s="226">
        <f t="shared" si="588"/>
        <v>7.39345190718943E-5</v>
      </c>
      <c r="Y95" s="226">
        <f t="shared" si="588"/>
        <v>7.3929049117626988E-5</v>
      </c>
      <c r="Z95" s="226">
        <f t="shared" si="588"/>
        <v>7.3923579568146991E-5</v>
      </c>
      <c r="AA95" s="226">
        <f t="shared" si="531"/>
        <v>1.0088513294426171E-4</v>
      </c>
      <c r="AB95" s="226">
        <f t="shared" ref="AB95:AL95" si="589">1-(1-$E43)^(AB$59/12)-(1-(1-$E43)^(AA$59/12))</f>
        <v>1.0087495513411149E-4</v>
      </c>
      <c r="AC95" s="226">
        <f t="shared" si="589"/>
        <v>1.0086477835091756E-4</v>
      </c>
      <c r="AD95" s="226">
        <f t="shared" si="589"/>
        <v>1.0085460259434686E-4</v>
      </c>
      <c r="AE95" s="226">
        <f t="shared" si="589"/>
        <v>1.0084442786428838E-4</v>
      </c>
      <c r="AF95" s="226">
        <f t="shared" si="589"/>
        <v>1.0083425416085312E-4</v>
      </c>
      <c r="AG95" s="226">
        <f t="shared" si="589"/>
        <v>1.0082408148370803E-4</v>
      </c>
      <c r="AH95" s="226">
        <f t="shared" si="589"/>
        <v>1.008139098328531E-4</v>
      </c>
      <c r="AI95" s="226">
        <f t="shared" si="589"/>
        <v>1.0080373920806629E-4</v>
      </c>
      <c r="AJ95" s="226">
        <f t="shared" si="589"/>
        <v>1.0079356960956964E-4</v>
      </c>
      <c r="AK95" s="226">
        <f t="shared" si="589"/>
        <v>1.0078340103680805E-4</v>
      </c>
      <c r="AL95" s="226">
        <f t="shared" si="589"/>
        <v>1.0077323349000356E-4</v>
      </c>
      <c r="AM95" s="226">
        <f t="shared" si="533"/>
        <v>1.1997900192750599E-4</v>
      </c>
      <c r="AN95" s="226">
        <f t="shared" ref="AN95:AX95" si="590">1-(1-$F43)^(AN$59/12)-(1-(1-$F43)^(AM$59/12))</f>
        <v>1.1996460696661604E-4</v>
      </c>
      <c r="AO95" s="226">
        <f t="shared" si="590"/>
        <v>1.1995021373278902E-4</v>
      </c>
      <c r="AP95" s="226">
        <f t="shared" si="590"/>
        <v>1.1993582222591392E-4</v>
      </c>
      <c r="AQ95" s="226">
        <f t="shared" si="590"/>
        <v>1.1992143244565767E-4</v>
      </c>
      <c r="AR95" s="226">
        <f t="shared" si="590"/>
        <v>1.1990704439190925E-4</v>
      </c>
      <c r="AS95" s="226">
        <f t="shared" si="590"/>
        <v>1.1989265806433558E-4</v>
      </c>
      <c r="AT95" s="226">
        <f t="shared" si="590"/>
        <v>1.1987827346293667E-4</v>
      </c>
      <c r="AU95" s="226">
        <f t="shared" si="590"/>
        <v>1.1986389058726843E-4</v>
      </c>
      <c r="AV95" s="226">
        <f t="shared" si="590"/>
        <v>1.1984950943733086E-4</v>
      </c>
      <c r="AW95" s="226">
        <f t="shared" si="590"/>
        <v>1.1983513001279089E-4</v>
      </c>
      <c r="AX95" s="226">
        <f t="shared" si="590"/>
        <v>1.198207523135375E-4</v>
      </c>
      <c r="AY95" s="226">
        <f t="shared" si="535"/>
        <v>1.407611257979724E-4</v>
      </c>
      <c r="AZ95" s="226">
        <f t="shared" ref="AZ95:BJ95" si="591">1-(1-$G43)^(AZ$59/12)-(1-(1-$G43)^(AY$59/12))</f>
        <v>1.4074131210339846E-4</v>
      </c>
      <c r="BA95" s="226">
        <f t="shared" si="591"/>
        <v>1.4072150119781579E-4</v>
      </c>
      <c r="BB95" s="226">
        <f t="shared" si="591"/>
        <v>1.4070169308089131E-4</v>
      </c>
      <c r="BC95" s="226">
        <f t="shared" si="591"/>
        <v>1.4068188775218093E-4</v>
      </c>
      <c r="BD95" s="226">
        <f t="shared" si="591"/>
        <v>1.406620852113516E-4</v>
      </c>
      <c r="BE95" s="226">
        <f t="shared" si="591"/>
        <v>1.4064228545784818E-4</v>
      </c>
      <c r="BF95" s="226">
        <f t="shared" si="591"/>
        <v>1.4062248849133763E-4</v>
      </c>
      <c r="BG95" s="226">
        <f t="shared" si="591"/>
        <v>1.4060269431159789E-4</v>
      </c>
      <c r="BH95" s="226">
        <f t="shared" si="591"/>
        <v>1.4058290291807385E-4</v>
      </c>
      <c r="BI95" s="226">
        <f t="shared" si="591"/>
        <v>1.4056311431043245E-4</v>
      </c>
      <c r="BJ95" s="226">
        <f t="shared" si="591"/>
        <v>1.4054332848811857E-4</v>
      </c>
      <c r="BK95" s="226">
        <f t="shared" si="537"/>
        <v>1.6910274106207712E-4</v>
      </c>
      <c r="BL95" s="226">
        <f t="shared" ref="BL95:BV95" si="592">1-(1-$H43)^(BL$59/12)-(1-(1-$H43)^(BK$59/12))</f>
        <v>1.6907414532518761E-4</v>
      </c>
      <c r="BM95" s="226">
        <f t="shared" si="592"/>
        <v>1.6904555442365243E-4</v>
      </c>
      <c r="BN95" s="226">
        <f t="shared" si="592"/>
        <v>1.6901696835702751E-4</v>
      </c>
      <c r="BO95" s="226">
        <f t="shared" si="592"/>
        <v>1.6898838712442465E-4</v>
      </c>
      <c r="BP95" s="226">
        <f t="shared" si="592"/>
        <v>1.6895981072495569E-4</v>
      </c>
      <c r="BQ95" s="226">
        <f t="shared" si="592"/>
        <v>1.6893123915784347E-4</v>
      </c>
      <c r="BR95" s="226">
        <f t="shared" si="592"/>
        <v>1.6890267242219981E-4</v>
      </c>
      <c r="BS95" s="226">
        <f t="shared" si="592"/>
        <v>1.6887411051735857E-4</v>
      </c>
      <c r="BT95" s="226">
        <f t="shared" si="592"/>
        <v>1.6884555344243157E-4</v>
      </c>
      <c r="BU95" s="226">
        <f t="shared" si="592"/>
        <v>1.6881700119641962E-4</v>
      </c>
      <c r="BV95" s="226">
        <f t="shared" si="592"/>
        <v>1.6878845377887863E-4</v>
      </c>
      <c r="BW95" s="226">
        <f t="shared" si="539"/>
        <v>2.0693138338268025E-4</v>
      </c>
      <c r="BX95" s="226">
        <f t="shared" ref="BX95:CH95" si="593">1-(1-$I43)^(BX$59/12)-(1-(1-$I43)^(BW$59/12))</f>
        <v>2.0688856278516798E-4</v>
      </c>
      <c r="BY95" s="226">
        <f t="shared" si="593"/>
        <v>2.0684575104878977E-4</v>
      </c>
      <c r="BZ95" s="226">
        <f t="shared" si="593"/>
        <v>2.0680294817132516E-4</v>
      </c>
      <c r="CA95" s="226">
        <f t="shared" si="593"/>
        <v>2.0676015415110882E-4</v>
      </c>
      <c r="CB95" s="226">
        <f t="shared" si="593"/>
        <v>2.0671736898647541E-4</v>
      </c>
      <c r="CC95" s="226">
        <f t="shared" si="593"/>
        <v>2.0667459267520449E-4</v>
      </c>
      <c r="CD95" s="226">
        <f t="shared" si="593"/>
        <v>2.0663182521596379E-4</v>
      </c>
      <c r="CE95" s="226">
        <f t="shared" si="593"/>
        <v>2.0658906660653287E-4</v>
      </c>
      <c r="CF95" s="226">
        <f t="shared" si="593"/>
        <v>2.0654631684513536E-4</v>
      </c>
      <c r="CG95" s="226">
        <f t="shared" si="593"/>
        <v>2.0650357592999491E-4</v>
      </c>
      <c r="CH95" s="226">
        <f t="shared" si="593"/>
        <v>2.0646084385944619E-4</v>
      </c>
      <c r="CI95" s="226">
        <f t="shared" si="541"/>
        <v>2.5780875381642421E-4</v>
      </c>
      <c r="CJ95" s="226">
        <f t="shared" ref="CJ95:CT95" si="594">1-(1-$J43)^(CJ$59/12)-(1-(1-$J43)^(CI$59/12))</f>
        <v>2.5774228846286995E-4</v>
      </c>
      <c r="CK95" s="226">
        <f t="shared" si="594"/>
        <v>2.576758402447199E-4</v>
      </c>
      <c r="CL95" s="226">
        <f t="shared" si="594"/>
        <v>2.5760940915742214E-4</v>
      </c>
      <c r="CM95" s="226">
        <f t="shared" si="594"/>
        <v>2.5754299519664681E-4</v>
      </c>
      <c r="CN95" s="226">
        <f t="shared" si="594"/>
        <v>2.5747659835806402E-4</v>
      </c>
      <c r="CO95" s="226">
        <f t="shared" si="594"/>
        <v>2.5741021863701086E-4</v>
      </c>
      <c r="CP95" s="226">
        <f t="shared" si="594"/>
        <v>2.5734385602937948E-4</v>
      </c>
      <c r="CQ95" s="226">
        <f t="shared" si="594"/>
        <v>2.5727751053061798E-4</v>
      </c>
      <c r="CR95" s="226">
        <f t="shared" si="594"/>
        <v>2.5721118213617444E-4</v>
      </c>
      <c r="CS95" s="226">
        <f t="shared" si="594"/>
        <v>2.5714487084183002E-4</v>
      </c>
      <c r="CT95" s="226">
        <f t="shared" si="594"/>
        <v>2.5707857664314382E-4</v>
      </c>
      <c r="CU95" s="226">
        <f t="shared" si="543"/>
        <v>3.1496247223006257E-4</v>
      </c>
      <c r="CV95" s="226">
        <f t="shared" ref="CV95:DF95" si="595">1-(1-$K43)^(CV$59/12)-(1-(1-$K43)^(CU$59/12))</f>
        <v>3.1486327087104637E-4</v>
      </c>
      <c r="CW95" s="226">
        <f t="shared" si="595"/>
        <v>3.1476410075692574E-4</v>
      </c>
      <c r="CX95" s="226">
        <f t="shared" si="595"/>
        <v>3.146649618774866E-4</v>
      </c>
      <c r="CY95" s="226">
        <f t="shared" si="595"/>
        <v>3.1456585422329209E-4</v>
      </c>
      <c r="CZ95" s="226">
        <f t="shared" si="595"/>
        <v>3.144667777840171E-4</v>
      </c>
      <c r="DA95" s="226">
        <f t="shared" si="595"/>
        <v>3.1436773255033579E-4</v>
      </c>
      <c r="DB95" s="226">
        <f t="shared" si="595"/>
        <v>3.1426871851214511E-4</v>
      </c>
      <c r="DC95" s="226">
        <f t="shared" si="595"/>
        <v>3.1416973565956408E-4</v>
      </c>
      <c r="DD95" s="226">
        <f t="shared" si="595"/>
        <v>3.1407078398293375E-4</v>
      </c>
      <c r="DE95" s="226">
        <f t="shared" si="595"/>
        <v>3.1397186347237316E-4</v>
      </c>
      <c r="DF95" s="226">
        <f t="shared" si="595"/>
        <v>3.138729741180013E-4</v>
      </c>
      <c r="DG95" s="226">
        <f t="shared" si="545"/>
        <v>2.7758698478375088E-4</v>
      </c>
      <c r="DH95" s="226">
        <f t="shared" ref="DH95:DR95" si="596">1-(1-$L43)^(DH$59/12)-(1-(1-$L43)^(DG$59/12))</f>
        <v>2.7750993024955317E-4</v>
      </c>
      <c r="DI95" s="226">
        <f t="shared" si="596"/>
        <v>2.7743289710480123E-4</v>
      </c>
      <c r="DJ95" s="226">
        <f t="shared" si="596"/>
        <v>2.7735588534338884E-4</v>
      </c>
      <c r="DK95" s="226">
        <f t="shared" si="596"/>
        <v>2.7727889495954283E-4</v>
      </c>
      <c r="DL95" s="226">
        <f t="shared" si="596"/>
        <v>2.7720192594704596E-4</v>
      </c>
      <c r="DM95" s="226">
        <f t="shared" si="596"/>
        <v>2.7712497830023608E-4</v>
      </c>
      <c r="DN95" s="226">
        <f t="shared" si="596"/>
        <v>2.7704805201322902E-4</v>
      </c>
      <c r="DO95" s="226">
        <f t="shared" si="596"/>
        <v>2.769711470796965E-4</v>
      </c>
      <c r="DP95" s="226">
        <f t="shared" si="596"/>
        <v>2.7689426349419843E-4</v>
      </c>
      <c r="DQ95" s="226">
        <f t="shared" si="596"/>
        <v>2.7681740125051757E-4</v>
      </c>
      <c r="DR95" s="226">
        <f t="shared" si="596"/>
        <v>2.767405603426587E-4</v>
      </c>
      <c r="DS95" s="253">
        <f t="shared" si="547"/>
        <v>3.0638167368557401E-4</v>
      </c>
      <c r="DT95" s="253">
        <f t="shared" ref="DT95:ED95" si="597">1-(1-$M43)^(DT$59/12)-(1-(1-$M43)^(DS$59/12))</f>
        <v>3.0628780395558497E-4</v>
      </c>
      <c r="DU95" s="253">
        <f t="shared" si="597"/>
        <v>3.0619396298559032E-4</v>
      </c>
      <c r="DV95" s="253">
        <f t="shared" si="597"/>
        <v>3.0610015076670827E-4</v>
      </c>
      <c r="DW95" s="253">
        <f t="shared" si="597"/>
        <v>3.0600636729016806E-4</v>
      </c>
      <c r="DX95" s="253">
        <f t="shared" si="597"/>
        <v>3.0591261254730995E-4</v>
      </c>
      <c r="DY95" s="253">
        <f t="shared" si="597"/>
        <v>3.0581888652903011E-4</v>
      </c>
      <c r="DZ95" s="253">
        <f t="shared" si="597"/>
        <v>3.057251892266688E-4</v>
      </c>
      <c r="EA95" s="253">
        <f t="shared" si="597"/>
        <v>3.0563152063156629E-4</v>
      </c>
      <c r="EB95" s="253">
        <f t="shared" si="597"/>
        <v>3.0553788073472976E-4</v>
      </c>
      <c r="EC95" s="253">
        <f t="shared" si="597"/>
        <v>3.0544426952738846E-4</v>
      </c>
      <c r="ED95" s="253">
        <f t="shared" si="597"/>
        <v>3.0535068700099366E-4</v>
      </c>
      <c r="EE95" s="253">
        <f t="shared" si="519"/>
        <v>3.3466971416340474E-4</v>
      </c>
      <c r="EF95" s="253">
        <f t="shared" si="583"/>
        <v>3.3455771034573978E-4</v>
      </c>
      <c r="EG95" s="253">
        <f t="shared" si="565"/>
        <v>3.344457440125348E-4</v>
      </c>
      <c r="EH95" s="253">
        <f t="shared" si="565"/>
        <v>3.3433381515091121E-4</v>
      </c>
      <c r="EI95" s="253">
        <f t="shared" si="565"/>
        <v>3.3422192374865656E-4</v>
      </c>
      <c r="EJ95" s="253">
        <f t="shared" si="565"/>
        <v>3.3411006979289226E-4</v>
      </c>
      <c r="EK95" s="253">
        <f t="shared" si="565"/>
        <v>3.3399825327129484E-4</v>
      </c>
      <c r="EL95" s="253">
        <f t="shared" si="565"/>
        <v>3.338864741714298E-4</v>
      </c>
      <c r="EM95" s="253">
        <f t="shared" si="565"/>
        <v>3.3377473248052958E-4</v>
      </c>
      <c r="EN95" s="253">
        <f t="shared" si="565"/>
        <v>3.3366302818615967E-4</v>
      </c>
      <c r="EO95" s="253">
        <f t="shared" si="565"/>
        <v>3.3355136127599661E-4</v>
      </c>
      <c r="EP95" s="253">
        <f t="shared" si="565"/>
        <v>3.3343973173716179E-4</v>
      </c>
      <c r="EQ95" s="253">
        <f t="shared" si="521"/>
        <v>3.622266876777136E-4</v>
      </c>
      <c r="ER95" s="253">
        <f t="shared" si="584"/>
        <v>3.6209547950449839E-4</v>
      </c>
      <c r="ES95" s="253">
        <f t="shared" si="567"/>
        <v>3.6196431885826552E-4</v>
      </c>
      <c r="ET95" s="253">
        <f t="shared" si="567"/>
        <v>3.6183320572202859E-4</v>
      </c>
      <c r="EU95" s="253">
        <f t="shared" si="567"/>
        <v>3.617021400783571E-4</v>
      </c>
      <c r="EV95" s="253">
        <f t="shared" si="567"/>
        <v>3.6157112191026464E-4</v>
      </c>
      <c r="EW95" s="253">
        <f t="shared" si="567"/>
        <v>3.6144015120043171E-4</v>
      </c>
      <c r="EX95" s="253">
        <f t="shared" si="567"/>
        <v>3.6130922793164988E-4</v>
      </c>
      <c r="EY95" s="253">
        <f t="shared" si="567"/>
        <v>3.611783520868217E-4</v>
      </c>
      <c r="EZ95" s="253">
        <f t="shared" si="567"/>
        <v>3.6104752364873871E-4</v>
      </c>
      <c r="FA95" s="253">
        <f t="shared" si="567"/>
        <v>3.6091674260008144E-4</v>
      </c>
      <c r="FB95" s="253">
        <f t="shared" si="567"/>
        <v>3.6078600892386348E-4</v>
      </c>
      <c r="FC95" s="253">
        <f t="shared" si="523"/>
        <v>3.8886554196215783E-4</v>
      </c>
      <c r="FD95" s="253">
        <f t="shared" si="585"/>
        <v>3.8871432555243057E-4</v>
      </c>
      <c r="FE95" s="253">
        <f t="shared" si="569"/>
        <v>3.8856316794555479E-4</v>
      </c>
      <c r="FF95" s="253">
        <f t="shared" si="569"/>
        <v>3.8841206911877091E-4</v>
      </c>
      <c r="FG95" s="253">
        <f t="shared" si="569"/>
        <v>3.8826102904887527E-4</v>
      </c>
      <c r="FH95" s="253">
        <f t="shared" si="569"/>
        <v>3.8811004771344138E-4</v>
      </c>
      <c r="FI95" s="253">
        <f t="shared" si="569"/>
        <v>3.8795912508937658E-4</v>
      </c>
      <c r="FJ95" s="253">
        <f t="shared" si="569"/>
        <v>3.8780826115392131E-4</v>
      </c>
      <c r="FK95" s="253">
        <f t="shared" si="569"/>
        <v>3.8765745588431599E-4</v>
      </c>
      <c r="FL95" s="253">
        <f t="shared" si="569"/>
        <v>3.8750670925769004E-4</v>
      </c>
      <c r="FM95" s="253">
        <f t="shared" si="569"/>
        <v>3.8735602125106183E-4</v>
      </c>
      <c r="FN95" s="253">
        <f t="shared" si="569"/>
        <v>3.8720539184200486E-4</v>
      </c>
      <c r="FO95" s="253">
        <f t="shared" si="525"/>
        <v>4.144346863225179E-4</v>
      </c>
      <c r="FP95" s="253">
        <f t="shared" si="586"/>
        <v>4.1426293021329386E-4</v>
      </c>
      <c r="FQ95" s="253">
        <f t="shared" si="571"/>
        <v>4.1409124528579699E-4</v>
      </c>
      <c r="FR95" s="253">
        <f t="shared" si="571"/>
        <v>4.1391963151038436E-4</v>
      </c>
      <c r="FS95" s="253">
        <f t="shared" si="571"/>
        <v>4.1374808885774605E-4</v>
      </c>
      <c r="FT95" s="253">
        <f t="shared" si="571"/>
        <v>4.1357661729835016E-4</v>
      </c>
      <c r="FU95" s="253">
        <f t="shared" si="571"/>
        <v>4.1340521680266473E-4</v>
      </c>
      <c r="FV95" s="253">
        <f t="shared" si="571"/>
        <v>4.1323388734137989E-4</v>
      </c>
      <c r="FW95" s="253">
        <f t="shared" si="571"/>
        <v>4.1306262888485268E-4</v>
      </c>
      <c r="FX95" s="253">
        <f t="shared" si="571"/>
        <v>4.1289144140388423E-4</v>
      </c>
      <c r="FY95" s="253">
        <f t="shared" si="571"/>
        <v>4.1272032486872057E-4</v>
      </c>
      <c r="FZ95" s="253">
        <f t="shared" si="571"/>
        <v>4.1254927925049589E-4</v>
      </c>
    </row>
    <row r="96" spans="2:182" x14ac:dyDescent="0.2">
      <c r="B96" s="245" t="s">
        <v>562</v>
      </c>
      <c r="C96" s="252">
        <f t="shared" si="527"/>
        <v>4.8591147366217058E-5</v>
      </c>
      <c r="D96" s="252">
        <f t="shared" ref="D96:N96" si="598">1-(1-$C44)^(D$60/12)-(1-(1-$C44)^(C$60/12))</f>
        <v>4.8588786266678952E-5</v>
      </c>
      <c r="E96" s="252">
        <f t="shared" si="598"/>
        <v>4.8586425281826884E-5</v>
      </c>
      <c r="F96" s="252">
        <f t="shared" si="598"/>
        <v>4.8584064411549832E-5</v>
      </c>
      <c r="G96" s="252">
        <f t="shared" si="598"/>
        <v>4.8581703656180864E-5</v>
      </c>
      <c r="H96" s="252">
        <f t="shared" si="598"/>
        <v>4.8579343015497933E-5</v>
      </c>
      <c r="I96" s="252">
        <f t="shared" si="598"/>
        <v>4.8576982489501042E-5</v>
      </c>
      <c r="J96" s="252">
        <f t="shared" si="598"/>
        <v>4.8574622078079166E-5</v>
      </c>
      <c r="K96" s="252">
        <f t="shared" si="598"/>
        <v>4.8572261781565373E-5</v>
      </c>
      <c r="L96" s="252">
        <f t="shared" si="598"/>
        <v>4.8569901599626597E-5</v>
      </c>
      <c r="M96" s="252">
        <f t="shared" si="598"/>
        <v>4.8567541532262837E-5</v>
      </c>
      <c r="N96" s="252">
        <f t="shared" si="598"/>
        <v>4.856518157980716E-5</v>
      </c>
      <c r="O96" s="252">
        <f t="shared" si="529"/>
        <v>7.3983766875840296E-5</v>
      </c>
      <c r="P96" s="226">
        <f t="shared" ref="P96:Z96" si="599">1-(1-$D44)^(P$59/12)-(1-(1-$D44)^(O$59/12))</f>
        <v>7.3978293278043061E-5</v>
      </c>
      <c r="Q96" s="226">
        <f t="shared" si="599"/>
        <v>7.3972820085144164E-5</v>
      </c>
      <c r="R96" s="226">
        <f t="shared" si="599"/>
        <v>7.3967347297365649E-5</v>
      </c>
      <c r="S96" s="226">
        <f t="shared" si="599"/>
        <v>7.3961874914374448E-5</v>
      </c>
      <c r="T96" s="226">
        <f t="shared" si="599"/>
        <v>7.3956402936281584E-5</v>
      </c>
      <c r="U96" s="226">
        <f t="shared" si="599"/>
        <v>7.3950931362976036E-5</v>
      </c>
      <c r="V96" s="226">
        <f t="shared" si="599"/>
        <v>7.3945460194568824E-5</v>
      </c>
      <c r="W96" s="226">
        <f t="shared" si="599"/>
        <v>7.3939989430837905E-5</v>
      </c>
      <c r="X96" s="226">
        <f t="shared" si="599"/>
        <v>7.39345190718943E-5</v>
      </c>
      <c r="Y96" s="226">
        <f t="shared" si="599"/>
        <v>7.3929049117626988E-5</v>
      </c>
      <c r="Z96" s="226">
        <f t="shared" si="599"/>
        <v>7.3923579568146991E-5</v>
      </c>
      <c r="AA96" s="226">
        <f t="shared" si="531"/>
        <v>1.0088513294426171E-4</v>
      </c>
      <c r="AB96" s="226">
        <f t="shared" ref="AB96:AL96" si="600">1-(1-$E44)^(AB$59/12)-(1-(1-$E44)^(AA$59/12))</f>
        <v>1.0087495513411149E-4</v>
      </c>
      <c r="AC96" s="226">
        <f t="shared" si="600"/>
        <v>1.0086477835091756E-4</v>
      </c>
      <c r="AD96" s="226">
        <f t="shared" si="600"/>
        <v>1.0085460259434686E-4</v>
      </c>
      <c r="AE96" s="226">
        <f t="shared" si="600"/>
        <v>1.0084442786428838E-4</v>
      </c>
      <c r="AF96" s="226">
        <f t="shared" si="600"/>
        <v>1.0083425416085312E-4</v>
      </c>
      <c r="AG96" s="226">
        <f t="shared" si="600"/>
        <v>1.0082408148370803E-4</v>
      </c>
      <c r="AH96" s="226">
        <f t="shared" si="600"/>
        <v>1.008139098328531E-4</v>
      </c>
      <c r="AI96" s="226">
        <f t="shared" si="600"/>
        <v>1.0080373920806629E-4</v>
      </c>
      <c r="AJ96" s="226">
        <f t="shared" si="600"/>
        <v>1.0079356960956964E-4</v>
      </c>
      <c r="AK96" s="226">
        <f t="shared" si="600"/>
        <v>1.0078340103680805E-4</v>
      </c>
      <c r="AL96" s="226">
        <f t="shared" si="600"/>
        <v>1.0077323349000356E-4</v>
      </c>
      <c r="AM96" s="226">
        <f t="shared" si="533"/>
        <v>1.1997900192750599E-4</v>
      </c>
      <c r="AN96" s="226">
        <f t="shared" ref="AN96:AX96" si="601">1-(1-$F44)^(AN$59/12)-(1-(1-$F44)^(AM$59/12))</f>
        <v>1.1996460696661604E-4</v>
      </c>
      <c r="AO96" s="226">
        <f t="shared" si="601"/>
        <v>1.1995021373278902E-4</v>
      </c>
      <c r="AP96" s="226">
        <f t="shared" si="601"/>
        <v>1.1993582222591392E-4</v>
      </c>
      <c r="AQ96" s="226">
        <f t="shared" si="601"/>
        <v>1.1992143244565767E-4</v>
      </c>
      <c r="AR96" s="226">
        <f t="shared" si="601"/>
        <v>1.1990704439190925E-4</v>
      </c>
      <c r="AS96" s="226">
        <f t="shared" si="601"/>
        <v>1.1989265806433558E-4</v>
      </c>
      <c r="AT96" s="226">
        <f t="shared" si="601"/>
        <v>1.1987827346293667E-4</v>
      </c>
      <c r="AU96" s="226">
        <f t="shared" si="601"/>
        <v>1.1986389058726843E-4</v>
      </c>
      <c r="AV96" s="226">
        <f t="shared" si="601"/>
        <v>1.1984950943733086E-4</v>
      </c>
      <c r="AW96" s="226">
        <f t="shared" si="601"/>
        <v>1.1983513001279089E-4</v>
      </c>
      <c r="AX96" s="226">
        <f t="shared" si="601"/>
        <v>1.198207523135375E-4</v>
      </c>
      <c r="AY96" s="226">
        <f t="shared" si="535"/>
        <v>1.407611257979724E-4</v>
      </c>
      <c r="AZ96" s="226">
        <f t="shared" ref="AZ96:BJ96" si="602">1-(1-$G44)^(AZ$59/12)-(1-(1-$G44)^(AY$59/12))</f>
        <v>1.4074131210339846E-4</v>
      </c>
      <c r="BA96" s="226">
        <f t="shared" si="602"/>
        <v>1.4072150119781579E-4</v>
      </c>
      <c r="BB96" s="226">
        <f t="shared" si="602"/>
        <v>1.4070169308089131E-4</v>
      </c>
      <c r="BC96" s="226">
        <f t="shared" si="602"/>
        <v>1.4068188775218093E-4</v>
      </c>
      <c r="BD96" s="226">
        <f t="shared" si="602"/>
        <v>1.406620852113516E-4</v>
      </c>
      <c r="BE96" s="226">
        <f t="shared" si="602"/>
        <v>1.4064228545784818E-4</v>
      </c>
      <c r="BF96" s="226">
        <f t="shared" si="602"/>
        <v>1.4062248849133763E-4</v>
      </c>
      <c r="BG96" s="226">
        <f t="shared" si="602"/>
        <v>1.4060269431159789E-4</v>
      </c>
      <c r="BH96" s="226">
        <f t="shared" si="602"/>
        <v>1.4058290291807385E-4</v>
      </c>
      <c r="BI96" s="226">
        <f t="shared" si="602"/>
        <v>1.4056311431043245E-4</v>
      </c>
      <c r="BJ96" s="226">
        <f t="shared" si="602"/>
        <v>1.4054332848811857E-4</v>
      </c>
      <c r="BK96" s="226">
        <f t="shared" si="537"/>
        <v>1.6910274106207712E-4</v>
      </c>
      <c r="BL96" s="226">
        <f t="shared" ref="BL96:BV96" si="603">1-(1-$H44)^(BL$59/12)-(1-(1-$H44)^(BK$59/12))</f>
        <v>1.6907414532518761E-4</v>
      </c>
      <c r="BM96" s="226">
        <f t="shared" si="603"/>
        <v>1.6904555442365243E-4</v>
      </c>
      <c r="BN96" s="226">
        <f t="shared" si="603"/>
        <v>1.6901696835702751E-4</v>
      </c>
      <c r="BO96" s="226">
        <f t="shared" si="603"/>
        <v>1.6898838712442465E-4</v>
      </c>
      <c r="BP96" s="226">
        <f t="shared" si="603"/>
        <v>1.6895981072495569E-4</v>
      </c>
      <c r="BQ96" s="226">
        <f t="shared" si="603"/>
        <v>1.6893123915784347E-4</v>
      </c>
      <c r="BR96" s="226">
        <f t="shared" si="603"/>
        <v>1.6890267242219981E-4</v>
      </c>
      <c r="BS96" s="226">
        <f t="shared" si="603"/>
        <v>1.6887411051735857E-4</v>
      </c>
      <c r="BT96" s="226">
        <f t="shared" si="603"/>
        <v>1.6884555344243157E-4</v>
      </c>
      <c r="BU96" s="226">
        <f t="shared" si="603"/>
        <v>1.6881700119641962E-4</v>
      </c>
      <c r="BV96" s="226">
        <f t="shared" si="603"/>
        <v>1.6878845377887863E-4</v>
      </c>
      <c r="BW96" s="226">
        <f t="shared" si="539"/>
        <v>2.0693138338268025E-4</v>
      </c>
      <c r="BX96" s="226">
        <f t="shared" ref="BX96:CH96" si="604">1-(1-$I44)^(BX$59/12)-(1-(1-$I44)^(BW$59/12))</f>
        <v>2.0688856278516798E-4</v>
      </c>
      <c r="BY96" s="226">
        <f t="shared" si="604"/>
        <v>2.0684575104878977E-4</v>
      </c>
      <c r="BZ96" s="226">
        <f t="shared" si="604"/>
        <v>2.0680294817132516E-4</v>
      </c>
      <c r="CA96" s="226">
        <f t="shared" si="604"/>
        <v>2.0676015415110882E-4</v>
      </c>
      <c r="CB96" s="226">
        <f t="shared" si="604"/>
        <v>2.0671736898647541E-4</v>
      </c>
      <c r="CC96" s="226">
        <f t="shared" si="604"/>
        <v>2.0667459267520449E-4</v>
      </c>
      <c r="CD96" s="226">
        <f t="shared" si="604"/>
        <v>2.0663182521596379E-4</v>
      </c>
      <c r="CE96" s="226">
        <f t="shared" si="604"/>
        <v>2.0658906660653287E-4</v>
      </c>
      <c r="CF96" s="226">
        <f t="shared" si="604"/>
        <v>2.0654631684513536E-4</v>
      </c>
      <c r="CG96" s="226">
        <f t="shared" si="604"/>
        <v>2.0650357592999491E-4</v>
      </c>
      <c r="CH96" s="226">
        <f t="shared" si="604"/>
        <v>2.0646084385944619E-4</v>
      </c>
      <c r="CI96" s="226">
        <f t="shared" si="541"/>
        <v>2.5780875381642421E-4</v>
      </c>
      <c r="CJ96" s="226">
        <f t="shared" ref="CJ96:CT96" si="605">1-(1-$J44)^(CJ$59/12)-(1-(1-$J44)^(CI$59/12))</f>
        <v>2.5774228846286995E-4</v>
      </c>
      <c r="CK96" s="226">
        <f t="shared" si="605"/>
        <v>2.576758402447199E-4</v>
      </c>
      <c r="CL96" s="226">
        <f t="shared" si="605"/>
        <v>2.5760940915742214E-4</v>
      </c>
      <c r="CM96" s="226">
        <f t="shared" si="605"/>
        <v>2.5754299519664681E-4</v>
      </c>
      <c r="CN96" s="226">
        <f t="shared" si="605"/>
        <v>2.5747659835806402E-4</v>
      </c>
      <c r="CO96" s="226">
        <f t="shared" si="605"/>
        <v>2.5741021863701086E-4</v>
      </c>
      <c r="CP96" s="226">
        <f t="shared" si="605"/>
        <v>2.5734385602937948E-4</v>
      </c>
      <c r="CQ96" s="226">
        <f t="shared" si="605"/>
        <v>2.5727751053061798E-4</v>
      </c>
      <c r="CR96" s="226">
        <f t="shared" si="605"/>
        <v>2.5721118213617444E-4</v>
      </c>
      <c r="CS96" s="226">
        <f t="shared" si="605"/>
        <v>2.5714487084183002E-4</v>
      </c>
      <c r="CT96" s="226">
        <f t="shared" si="605"/>
        <v>2.5707857664314382E-4</v>
      </c>
      <c r="CU96" s="226">
        <f t="shared" si="543"/>
        <v>3.1496247223006257E-4</v>
      </c>
      <c r="CV96" s="226">
        <f t="shared" ref="CV96:DF96" si="606">1-(1-$K44)^(CV$59/12)-(1-(1-$K44)^(CU$59/12))</f>
        <v>3.1486327087104637E-4</v>
      </c>
      <c r="CW96" s="226">
        <f t="shared" si="606"/>
        <v>3.1476410075692574E-4</v>
      </c>
      <c r="CX96" s="226">
        <f t="shared" si="606"/>
        <v>3.146649618774866E-4</v>
      </c>
      <c r="CY96" s="226">
        <f t="shared" si="606"/>
        <v>3.1456585422329209E-4</v>
      </c>
      <c r="CZ96" s="226">
        <f t="shared" si="606"/>
        <v>3.144667777840171E-4</v>
      </c>
      <c r="DA96" s="226">
        <f t="shared" si="606"/>
        <v>3.1436773255033579E-4</v>
      </c>
      <c r="DB96" s="226">
        <f t="shared" si="606"/>
        <v>3.1426871851214511E-4</v>
      </c>
      <c r="DC96" s="226">
        <f t="shared" si="606"/>
        <v>3.1416973565956408E-4</v>
      </c>
      <c r="DD96" s="226">
        <f t="shared" si="606"/>
        <v>3.1407078398293375E-4</v>
      </c>
      <c r="DE96" s="226">
        <f t="shared" si="606"/>
        <v>3.1397186347237316E-4</v>
      </c>
      <c r="DF96" s="226">
        <f t="shared" si="606"/>
        <v>3.138729741180013E-4</v>
      </c>
      <c r="DG96" s="226">
        <f t="shared" si="545"/>
        <v>2.7758698478375088E-4</v>
      </c>
      <c r="DH96" s="226">
        <f t="shared" ref="DH96:DR96" si="607">1-(1-$L44)^(DH$59/12)-(1-(1-$L44)^(DG$59/12))</f>
        <v>2.7750993024955317E-4</v>
      </c>
      <c r="DI96" s="226">
        <f t="shared" si="607"/>
        <v>2.7743289710480123E-4</v>
      </c>
      <c r="DJ96" s="226">
        <f t="shared" si="607"/>
        <v>2.7735588534338884E-4</v>
      </c>
      <c r="DK96" s="226">
        <f t="shared" si="607"/>
        <v>2.7727889495954283E-4</v>
      </c>
      <c r="DL96" s="226">
        <f t="shared" si="607"/>
        <v>2.7720192594704596E-4</v>
      </c>
      <c r="DM96" s="226">
        <f t="shared" si="607"/>
        <v>2.7712497830023608E-4</v>
      </c>
      <c r="DN96" s="226">
        <f t="shared" si="607"/>
        <v>2.7704805201322902E-4</v>
      </c>
      <c r="DO96" s="226">
        <f t="shared" si="607"/>
        <v>2.769711470796965E-4</v>
      </c>
      <c r="DP96" s="226">
        <f t="shared" si="607"/>
        <v>2.7689426349419843E-4</v>
      </c>
      <c r="DQ96" s="226">
        <f t="shared" si="607"/>
        <v>2.7681740125051757E-4</v>
      </c>
      <c r="DR96" s="226">
        <f t="shared" si="607"/>
        <v>2.767405603426587E-4</v>
      </c>
      <c r="DS96" s="253">
        <f t="shared" si="547"/>
        <v>3.0638167368557401E-4</v>
      </c>
      <c r="DT96" s="253">
        <f t="shared" ref="DT96:ED96" si="608">1-(1-$M44)^(DT$59/12)-(1-(1-$M44)^(DS$59/12))</f>
        <v>3.0628780395558497E-4</v>
      </c>
      <c r="DU96" s="253">
        <f t="shared" si="608"/>
        <v>3.0619396298559032E-4</v>
      </c>
      <c r="DV96" s="253">
        <f t="shared" si="608"/>
        <v>3.0610015076670827E-4</v>
      </c>
      <c r="DW96" s="253">
        <f t="shared" si="608"/>
        <v>3.0600636729016806E-4</v>
      </c>
      <c r="DX96" s="253">
        <f t="shared" si="608"/>
        <v>3.0591261254730995E-4</v>
      </c>
      <c r="DY96" s="253">
        <f t="shared" si="608"/>
        <v>3.0581888652903011E-4</v>
      </c>
      <c r="DZ96" s="253">
        <f t="shared" si="608"/>
        <v>3.057251892266688E-4</v>
      </c>
      <c r="EA96" s="253">
        <f t="shared" si="608"/>
        <v>3.0563152063156629E-4</v>
      </c>
      <c r="EB96" s="253">
        <f t="shared" si="608"/>
        <v>3.0553788073472976E-4</v>
      </c>
      <c r="EC96" s="253">
        <f t="shared" si="608"/>
        <v>3.0544426952738846E-4</v>
      </c>
      <c r="ED96" s="253">
        <f t="shared" si="608"/>
        <v>3.0535068700099366E-4</v>
      </c>
      <c r="EE96" s="253">
        <f t="shared" si="519"/>
        <v>3.3466971416340474E-4</v>
      </c>
      <c r="EF96" s="253">
        <f t="shared" si="583"/>
        <v>3.3455771034573978E-4</v>
      </c>
      <c r="EG96" s="253">
        <f t="shared" si="565"/>
        <v>3.344457440125348E-4</v>
      </c>
      <c r="EH96" s="253">
        <f t="shared" si="565"/>
        <v>3.3433381515091121E-4</v>
      </c>
      <c r="EI96" s="253">
        <f t="shared" si="565"/>
        <v>3.3422192374865656E-4</v>
      </c>
      <c r="EJ96" s="253">
        <f t="shared" si="565"/>
        <v>3.3411006979289226E-4</v>
      </c>
      <c r="EK96" s="253">
        <f t="shared" si="565"/>
        <v>3.3399825327129484E-4</v>
      </c>
      <c r="EL96" s="253">
        <f t="shared" si="565"/>
        <v>3.338864741714298E-4</v>
      </c>
      <c r="EM96" s="253">
        <f t="shared" si="565"/>
        <v>3.3377473248052958E-4</v>
      </c>
      <c r="EN96" s="253">
        <f t="shared" si="565"/>
        <v>3.3366302818615967E-4</v>
      </c>
      <c r="EO96" s="253">
        <f t="shared" si="565"/>
        <v>3.3355136127599661E-4</v>
      </c>
      <c r="EP96" s="253">
        <f t="shared" si="565"/>
        <v>3.3343973173716179E-4</v>
      </c>
      <c r="EQ96" s="253">
        <f t="shared" si="521"/>
        <v>3.622266876777136E-4</v>
      </c>
      <c r="ER96" s="253">
        <f t="shared" si="584"/>
        <v>3.6209547950449839E-4</v>
      </c>
      <c r="ES96" s="253">
        <f t="shared" si="567"/>
        <v>3.6196431885826552E-4</v>
      </c>
      <c r="ET96" s="253">
        <f t="shared" si="567"/>
        <v>3.6183320572202859E-4</v>
      </c>
      <c r="EU96" s="253">
        <f t="shared" si="567"/>
        <v>3.617021400783571E-4</v>
      </c>
      <c r="EV96" s="253">
        <f t="shared" si="567"/>
        <v>3.6157112191026464E-4</v>
      </c>
      <c r="EW96" s="253">
        <f t="shared" si="567"/>
        <v>3.6144015120043171E-4</v>
      </c>
      <c r="EX96" s="253">
        <f t="shared" si="567"/>
        <v>3.6130922793164988E-4</v>
      </c>
      <c r="EY96" s="253">
        <f t="shared" si="567"/>
        <v>3.611783520868217E-4</v>
      </c>
      <c r="EZ96" s="253">
        <f t="shared" si="567"/>
        <v>3.6104752364873871E-4</v>
      </c>
      <c r="FA96" s="253">
        <f t="shared" si="567"/>
        <v>3.6091674260008144E-4</v>
      </c>
      <c r="FB96" s="253">
        <f t="shared" si="567"/>
        <v>3.6078600892386348E-4</v>
      </c>
      <c r="FC96" s="253">
        <f t="shared" si="523"/>
        <v>3.8886554196215783E-4</v>
      </c>
      <c r="FD96" s="253">
        <f t="shared" si="585"/>
        <v>3.8871432555243057E-4</v>
      </c>
      <c r="FE96" s="253">
        <f t="shared" si="569"/>
        <v>3.8856316794555479E-4</v>
      </c>
      <c r="FF96" s="253">
        <f t="shared" si="569"/>
        <v>3.8841206911877091E-4</v>
      </c>
      <c r="FG96" s="253">
        <f t="shared" si="569"/>
        <v>3.8826102904887527E-4</v>
      </c>
      <c r="FH96" s="253">
        <f t="shared" si="569"/>
        <v>3.8811004771344138E-4</v>
      </c>
      <c r="FI96" s="253">
        <f t="shared" si="569"/>
        <v>3.8795912508937658E-4</v>
      </c>
      <c r="FJ96" s="253">
        <f t="shared" si="569"/>
        <v>3.8780826115392131E-4</v>
      </c>
      <c r="FK96" s="253">
        <f t="shared" si="569"/>
        <v>3.8765745588431599E-4</v>
      </c>
      <c r="FL96" s="253">
        <f t="shared" si="569"/>
        <v>3.8750670925769004E-4</v>
      </c>
      <c r="FM96" s="253">
        <f t="shared" si="569"/>
        <v>3.8735602125106183E-4</v>
      </c>
      <c r="FN96" s="253">
        <f t="shared" si="569"/>
        <v>3.8720539184200486E-4</v>
      </c>
      <c r="FO96" s="253">
        <f t="shared" si="525"/>
        <v>4.144346863225179E-4</v>
      </c>
      <c r="FP96" s="253">
        <f t="shared" si="586"/>
        <v>4.1426293021329386E-4</v>
      </c>
      <c r="FQ96" s="253">
        <f t="shared" si="571"/>
        <v>4.1409124528579699E-4</v>
      </c>
      <c r="FR96" s="253">
        <f t="shared" si="571"/>
        <v>4.1391963151038436E-4</v>
      </c>
      <c r="FS96" s="253">
        <f t="shared" si="571"/>
        <v>4.1374808885774605E-4</v>
      </c>
      <c r="FT96" s="253">
        <f t="shared" si="571"/>
        <v>4.1357661729835016E-4</v>
      </c>
      <c r="FU96" s="253">
        <f t="shared" si="571"/>
        <v>4.1340521680266473E-4</v>
      </c>
      <c r="FV96" s="253">
        <f t="shared" si="571"/>
        <v>4.1323388734137989E-4</v>
      </c>
      <c r="FW96" s="253">
        <f t="shared" si="571"/>
        <v>4.1306262888485268E-4</v>
      </c>
      <c r="FX96" s="253">
        <f t="shared" si="571"/>
        <v>4.1289144140388423E-4</v>
      </c>
      <c r="FY96" s="253">
        <f t="shared" si="571"/>
        <v>4.1272032486872057E-4</v>
      </c>
      <c r="FZ96" s="253">
        <f t="shared" si="571"/>
        <v>4.1254927925049589E-4</v>
      </c>
    </row>
    <row r="97" spans="2:182" x14ac:dyDescent="0.2">
      <c r="B97" s="245" t="s">
        <v>563</v>
      </c>
      <c r="C97" s="252">
        <f t="shared" si="527"/>
        <v>4.8591147366217058E-5</v>
      </c>
      <c r="D97" s="252">
        <f t="shared" ref="D97:N97" si="609">1-(1-$C45)^(D$60/12)-(1-(1-$C45)^(C$60/12))</f>
        <v>4.8588786266678952E-5</v>
      </c>
      <c r="E97" s="252">
        <f t="shared" si="609"/>
        <v>4.8586425281826884E-5</v>
      </c>
      <c r="F97" s="252">
        <f t="shared" si="609"/>
        <v>4.8584064411549832E-5</v>
      </c>
      <c r="G97" s="252">
        <f t="shared" si="609"/>
        <v>4.8581703656180864E-5</v>
      </c>
      <c r="H97" s="252">
        <f t="shared" si="609"/>
        <v>4.8579343015497933E-5</v>
      </c>
      <c r="I97" s="252">
        <f t="shared" si="609"/>
        <v>4.8576982489501042E-5</v>
      </c>
      <c r="J97" s="252">
        <f t="shared" si="609"/>
        <v>4.8574622078079166E-5</v>
      </c>
      <c r="K97" s="252">
        <f t="shared" si="609"/>
        <v>4.8572261781565373E-5</v>
      </c>
      <c r="L97" s="252">
        <f t="shared" si="609"/>
        <v>4.8569901599626597E-5</v>
      </c>
      <c r="M97" s="252">
        <f t="shared" si="609"/>
        <v>4.8567541532262837E-5</v>
      </c>
      <c r="N97" s="252">
        <f t="shared" si="609"/>
        <v>4.856518157980716E-5</v>
      </c>
      <c r="O97" s="252">
        <f t="shared" si="529"/>
        <v>7.3983766875840296E-5</v>
      </c>
      <c r="P97" s="226">
        <f t="shared" ref="P97:Z97" si="610">1-(1-$D45)^(P$59/12)-(1-(1-$D45)^(O$59/12))</f>
        <v>7.3978293278043061E-5</v>
      </c>
      <c r="Q97" s="226">
        <f t="shared" si="610"/>
        <v>7.3972820085144164E-5</v>
      </c>
      <c r="R97" s="226">
        <f t="shared" si="610"/>
        <v>7.3967347297365649E-5</v>
      </c>
      <c r="S97" s="226">
        <f t="shared" si="610"/>
        <v>7.3961874914374448E-5</v>
      </c>
      <c r="T97" s="226">
        <f t="shared" si="610"/>
        <v>7.3956402936281584E-5</v>
      </c>
      <c r="U97" s="226">
        <f t="shared" si="610"/>
        <v>7.3950931362976036E-5</v>
      </c>
      <c r="V97" s="226">
        <f t="shared" si="610"/>
        <v>7.3945460194568824E-5</v>
      </c>
      <c r="W97" s="226">
        <f t="shared" si="610"/>
        <v>7.3939989430837905E-5</v>
      </c>
      <c r="X97" s="226">
        <f t="shared" si="610"/>
        <v>7.39345190718943E-5</v>
      </c>
      <c r="Y97" s="226">
        <f t="shared" si="610"/>
        <v>7.3929049117626988E-5</v>
      </c>
      <c r="Z97" s="226">
        <f t="shared" si="610"/>
        <v>7.3923579568146991E-5</v>
      </c>
      <c r="AA97" s="226">
        <f t="shared" si="531"/>
        <v>1.0088513294426171E-4</v>
      </c>
      <c r="AB97" s="226">
        <f t="shared" ref="AB97:AL97" si="611">1-(1-$E45)^(AB$59/12)-(1-(1-$E45)^(AA$59/12))</f>
        <v>1.0087495513411149E-4</v>
      </c>
      <c r="AC97" s="226">
        <f t="shared" si="611"/>
        <v>1.0086477835091756E-4</v>
      </c>
      <c r="AD97" s="226">
        <f t="shared" si="611"/>
        <v>1.0085460259434686E-4</v>
      </c>
      <c r="AE97" s="226">
        <f t="shared" si="611"/>
        <v>1.0084442786428838E-4</v>
      </c>
      <c r="AF97" s="226">
        <f t="shared" si="611"/>
        <v>1.0083425416085312E-4</v>
      </c>
      <c r="AG97" s="226">
        <f t="shared" si="611"/>
        <v>1.0082408148370803E-4</v>
      </c>
      <c r="AH97" s="226">
        <f t="shared" si="611"/>
        <v>1.008139098328531E-4</v>
      </c>
      <c r="AI97" s="226">
        <f t="shared" si="611"/>
        <v>1.0080373920806629E-4</v>
      </c>
      <c r="AJ97" s="226">
        <f t="shared" si="611"/>
        <v>1.0079356960956964E-4</v>
      </c>
      <c r="AK97" s="226">
        <f t="shared" si="611"/>
        <v>1.0078340103680805E-4</v>
      </c>
      <c r="AL97" s="226">
        <f t="shared" si="611"/>
        <v>1.0077323349000356E-4</v>
      </c>
      <c r="AM97" s="226">
        <f t="shared" si="533"/>
        <v>1.1997900192750599E-4</v>
      </c>
      <c r="AN97" s="226">
        <f t="shared" ref="AN97:AX97" si="612">1-(1-$F45)^(AN$59/12)-(1-(1-$F45)^(AM$59/12))</f>
        <v>1.1996460696661604E-4</v>
      </c>
      <c r="AO97" s="226">
        <f t="shared" si="612"/>
        <v>1.1995021373278902E-4</v>
      </c>
      <c r="AP97" s="226">
        <f t="shared" si="612"/>
        <v>1.1993582222591392E-4</v>
      </c>
      <c r="AQ97" s="226">
        <f t="shared" si="612"/>
        <v>1.1992143244565767E-4</v>
      </c>
      <c r="AR97" s="226">
        <f t="shared" si="612"/>
        <v>1.1990704439190925E-4</v>
      </c>
      <c r="AS97" s="226">
        <f t="shared" si="612"/>
        <v>1.1989265806433558E-4</v>
      </c>
      <c r="AT97" s="226">
        <f t="shared" si="612"/>
        <v>1.1987827346293667E-4</v>
      </c>
      <c r="AU97" s="226">
        <f t="shared" si="612"/>
        <v>1.1986389058726843E-4</v>
      </c>
      <c r="AV97" s="226">
        <f t="shared" si="612"/>
        <v>1.1984950943733086E-4</v>
      </c>
      <c r="AW97" s="226">
        <f t="shared" si="612"/>
        <v>1.1983513001279089E-4</v>
      </c>
      <c r="AX97" s="226">
        <f t="shared" si="612"/>
        <v>1.198207523135375E-4</v>
      </c>
      <c r="AY97" s="226">
        <f t="shared" si="535"/>
        <v>1.407611257979724E-4</v>
      </c>
      <c r="AZ97" s="226">
        <f t="shared" ref="AZ97:BJ97" si="613">1-(1-$G45)^(AZ$59/12)-(1-(1-$G45)^(AY$59/12))</f>
        <v>1.4074131210339846E-4</v>
      </c>
      <c r="BA97" s="226">
        <f t="shared" si="613"/>
        <v>1.4072150119781579E-4</v>
      </c>
      <c r="BB97" s="226">
        <f t="shared" si="613"/>
        <v>1.4070169308089131E-4</v>
      </c>
      <c r="BC97" s="226">
        <f t="shared" si="613"/>
        <v>1.4068188775218093E-4</v>
      </c>
      <c r="BD97" s="226">
        <f t="shared" si="613"/>
        <v>1.406620852113516E-4</v>
      </c>
      <c r="BE97" s="226">
        <f t="shared" si="613"/>
        <v>1.4064228545784818E-4</v>
      </c>
      <c r="BF97" s="226">
        <f t="shared" si="613"/>
        <v>1.4062248849133763E-4</v>
      </c>
      <c r="BG97" s="226">
        <f t="shared" si="613"/>
        <v>1.4060269431159789E-4</v>
      </c>
      <c r="BH97" s="226">
        <f t="shared" si="613"/>
        <v>1.4058290291807385E-4</v>
      </c>
      <c r="BI97" s="226">
        <f t="shared" si="613"/>
        <v>1.4056311431043245E-4</v>
      </c>
      <c r="BJ97" s="226">
        <f t="shared" si="613"/>
        <v>1.4054332848811857E-4</v>
      </c>
      <c r="BK97" s="226">
        <f t="shared" si="537"/>
        <v>1.6910274106207712E-4</v>
      </c>
      <c r="BL97" s="226">
        <f t="shared" ref="BL97:BV97" si="614">1-(1-$H45)^(BL$59/12)-(1-(1-$H45)^(BK$59/12))</f>
        <v>1.6907414532518761E-4</v>
      </c>
      <c r="BM97" s="226">
        <f t="shared" si="614"/>
        <v>1.6904555442365243E-4</v>
      </c>
      <c r="BN97" s="226">
        <f t="shared" si="614"/>
        <v>1.6901696835702751E-4</v>
      </c>
      <c r="BO97" s="226">
        <f t="shared" si="614"/>
        <v>1.6898838712442465E-4</v>
      </c>
      <c r="BP97" s="226">
        <f t="shared" si="614"/>
        <v>1.6895981072495569E-4</v>
      </c>
      <c r="BQ97" s="226">
        <f t="shared" si="614"/>
        <v>1.6893123915784347E-4</v>
      </c>
      <c r="BR97" s="226">
        <f t="shared" si="614"/>
        <v>1.6890267242219981E-4</v>
      </c>
      <c r="BS97" s="226">
        <f t="shared" si="614"/>
        <v>1.6887411051735857E-4</v>
      </c>
      <c r="BT97" s="226">
        <f t="shared" si="614"/>
        <v>1.6884555344243157E-4</v>
      </c>
      <c r="BU97" s="226">
        <f t="shared" si="614"/>
        <v>1.6881700119641962E-4</v>
      </c>
      <c r="BV97" s="226">
        <f t="shared" si="614"/>
        <v>1.6878845377887863E-4</v>
      </c>
      <c r="BW97" s="226">
        <f t="shared" si="539"/>
        <v>2.0693138338268025E-4</v>
      </c>
      <c r="BX97" s="226">
        <f t="shared" ref="BX97:CH97" si="615">1-(1-$I45)^(BX$59/12)-(1-(1-$I45)^(BW$59/12))</f>
        <v>2.0688856278516798E-4</v>
      </c>
      <c r="BY97" s="226">
        <f t="shared" si="615"/>
        <v>2.0684575104878977E-4</v>
      </c>
      <c r="BZ97" s="226">
        <f t="shared" si="615"/>
        <v>2.0680294817132516E-4</v>
      </c>
      <c r="CA97" s="226">
        <f t="shared" si="615"/>
        <v>2.0676015415110882E-4</v>
      </c>
      <c r="CB97" s="226">
        <f t="shared" si="615"/>
        <v>2.0671736898647541E-4</v>
      </c>
      <c r="CC97" s="226">
        <f t="shared" si="615"/>
        <v>2.0667459267520449E-4</v>
      </c>
      <c r="CD97" s="226">
        <f t="shared" si="615"/>
        <v>2.0663182521596379E-4</v>
      </c>
      <c r="CE97" s="226">
        <f t="shared" si="615"/>
        <v>2.0658906660653287E-4</v>
      </c>
      <c r="CF97" s="226">
        <f t="shared" si="615"/>
        <v>2.0654631684513536E-4</v>
      </c>
      <c r="CG97" s="226">
        <f t="shared" si="615"/>
        <v>2.0650357592999491E-4</v>
      </c>
      <c r="CH97" s="226">
        <f t="shared" si="615"/>
        <v>2.0646084385944619E-4</v>
      </c>
      <c r="CI97" s="226">
        <f t="shared" si="541"/>
        <v>2.5780875381642421E-4</v>
      </c>
      <c r="CJ97" s="226">
        <f t="shared" ref="CJ97:CT97" si="616">1-(1-$J45)^(CJ$59/12)-(1-(1-$J45)^(CI$59/12))</f>
        <v>2.5774228846286995E-4</v>
      </c>
      <c r="CK97" s="226">
        <f t="shared" si="616"/>
        <v>2.576758402447199E-4</v>
      </c>
      <c r="CL97" s="226">
        <f t="shared" si="616"/>
        <v>2.5760940915742214E-4</v>
      </c>
      <c r="CM97" s="226">
        <f t="shared" si="616"/>
        <v>2.5754299519664681E-4</v>
      </c>
      <c r="CN97" s="226">
        <f t="shared" si="616"/>
        <v>2.5747659835806402E-4</v>
      </c>
      <c r="CO97" s="226">
        <f t="shared" si="616"/>
        <v>2.5741021863701086E-4</v>
      </c>
      <c r="CP97" s="226">
        <f t="shared" si="616"/>
        <v>2.5734385602937948E-4</v>
      </c>
      <c r="CQ97" s="226">
        <f t="shared" si="616"/>
        <v>2.5727751053061798E-4</v>
      </c>
      <c r="CR97" s="226">
        <f t="shared" si="616"/>
        <v>2.5721118213617444E-4</v>
      </c>
      <c r="CS97" s="226">
        <f t="shared" si="616"/>
        <v>2.5714487084183002E-4</v>
      </c>
      <c r="CT97" s="226">
        <f t="shared" si="616"/>
        <v>2.5707857664314382E-4</v>
      </c>
      <c r="CU97" s="226">
        <f t="shared" si="543"/>
        <v>3.1496247223006257E-4</v>
      </c>
      <c r="CV97" s="226">
        <f t="shared" ref="CV97:DF97" si="617">1-(1-$K45)^(CV$59/12)-(1-(1-$K45)^(CU$59/12))</f>
        <v>3.1486327087104637E-4</v>
      </c>
      <c r="CW97" s="226">
        <f t="shared" si="617"/>
        <v>3.1476410075692574E-4</v>
      </c>
      <c r="CX97" s="226">
        <f t="shared" si="617"/>
        <v>3.146649618774866E-4</v>
      </c>
      <c r="CY97" s="226">
        <f t="shared" si="617"/>
        <v>3.1456585422329209E-4</v>
      </c>
      <c r="CZ97" s="226">
        <f t="shared" si="617"/>
        <v>3.144667777840171E-4</v>
      </c>
      <c r="DA97" s="226">
        <f t="shared" si="617"/>
        <v>3.1436773255033579E-4</v>
      </c>
      <c r="DB97" s="226">
        <f t="shared" si="617"/>
        <v>3.1426871851214511E-4</v>
      </c>
      <c r="DC97" s="226">
        <f t="shared" si="617"/>
        <v>3.1416973565956408E-4</v>
      </c>
      <c r="DD97" s="226">
        <f t="shared" si="617"/>
        <v>3.1407078398293375E-4</v>
      </c>
      <c r="DE97" s="226">
        <f t="shared" si="617"/>
        <v>3.1397186347237316E-4</v>
      </c>
      <c r="DF97" s="226">
        <f t="shared" si="617"/>
        <v>3.138729741180013E-4</v>
      </c>
      <c r="DG97" s="226">
        <f t="shared" si="545"/>
        <v>2.7758698478375088E-4</v>
      </c>
      <c r="DH97" s="226">
        <f t="shared" ref="DH97:DR97" si="618">1-(1-$L45)^(DH$59/12)-(1-(1-$L45)^(DG$59/12))</f>
        <v>2.7750993024955317E-4</v>
      </c>
      <c r="DI97" s="226">
        <f t="shared" si="618"/>
        <v>2.7743289710480123E-4</v>
      </c>
      <c r="DJ97" s="226">
        <f t="shared" si="618"/>
        <v>2.7735588534338884E-4</v>
      </c>
      <c r="DK97" s="226">
        <f t="shared" si="618"/>
        <v>2.7727889495954283E-4</v>
      </c>
      <c r="DL97" s="226">
        <f t="shared" si="618"/>
        <v>2.7720192594704596E-4</v>
      </c>
      <c r="DM97" s="226">
        <f t="shared" si="618"/>
        <v>2.7712497830023608E-4</v>
      </c>
      <c r="DN97" s="226">
        <f t="shared" si="618"/>
        <v>2.7704805201322902E-4</v>
      </c>
      <c r="DO97" s="226">
        <f t="shared" si="618"/>
        <v>2.769711470796965E-4</v>
      </c>
      <c r="DP97" s="226">
        <f t="shared" si="618"/>
        <v>2.7689426349419843E-4</v>
      </c>
      <c r="DQ97" s="226">
        <f t="shared" si="618"/>
        <v>2.7681740125051757E-4</v>
      </c>
      <c r="DR97" s="226">
        <f t="shared" si="618"/>
        <v>2.767405603426587E-4</v>
      </c>
      <c r="DS97" s="253">
        <f t="shared" si="547"/>
        <v>3.0638167368557401E-4</v>
      </c>
      <c r="DT97" s="253">
        <f t="shared" ref="DT97:ED97" si="619">1-(1-$M45)^(DT$59/12)-(1-(1-$M45)^(DS$59/12))</f>
        <v>3.0628780395558497E-4</v>
      </c>
      <c r="DU97" s="253">
        <f t="shared" si="619"/>
        <v>3.0619396298559032E-4</v>
      </c>
      <c r="DV97" s="253">
        <f t="shared" si="619"/>
        <v>3.0610015076670827E-4</v>
      </c>
      <c r="DW97" s="253">
        <f t="shared" si="619"/>
        <v>3.0600636729016806E-4</v>
      </c>
      <c r="DX97" s="253">
        <f t="shared" si="619"/>
        <v>3.0591261254730995E-4</v>
      </c>
      <c r="DY97" s="253">
        <f t="shared" si="619"/>
        <v>3.0581888652903011E-4</v>
      </c>
      <c r="DZ97" s="253">
        <f t="shared" si="619"/>
        <v>3.057251892266688E-4</v>
      </c>
      <c r="EA97" s="253">
        <f t="shared" si="619"/>
        <v>3.0563152063156629E-4</v>
      </c>
      <c r="EB97" s="253">
        <f t="shared" si="619"/>
        <v>3.0553788073472976E-4</v>
      </c>
      <c r="EC97" s="253">
        <f t="shared" si="619"/>
        <v>3.0544426952738846E-4</v>
      </c>
      <c r="ED97" s="253">
        <f t="shared" si="619"/>
        <v>3.0535068700099366E-4</v>
      </c>
      <c r="EE97" s="253">
        <f t="shared" si="519"/>
        <v>3.3466971416340474E-4</v>
      </c>
      <c r="EF97" s="253">
        <f t="shared" si="583"/>
        <v>3.3455771034573978E-4</v>
      </c>
      <c r="EG97" s="253">
        <f t="shared" si="565"/>
        <v>3.344457440125348E-4</v>
      </c>
      <c r="EH97" s="253">
        <f t="shared" si="565"/>
        <v>3.3433381515091121E-4</v>
      </c>
      <c r="EI97" s="253">
        <f t="shared" si="565"/>
        <v>3.3422192374865656E-4</v>
      </c>
      <c r="EJ97" s="253">
        <f t="shared" si="565"/>
        <v>3.3411006979289226E-4</v>
      </c>
      <c r="EK97" s="253">
        <f t="shared" si="565"/>
        <v>3.3399825327129484E-4</v>
      </c>
      <c r="EL97" s="253">
        <f t="shared" si="565"/>
        <v>3.338864741714298E-4</v>
      </c>
      <c r="EM97" s="253">
        <f t="shared" si="565"/>
        <v>3.3377473248052958E-4</v>
      </c>
      <c r="EN97" s="253">
        <f t="shared" si="565"/>
        <v>3.3366302818615967E-4</v>
      </c>
      <c r="EO97" s="253">
        <f t="shared" si="565"/>
        <v>3.3355136127599661E-4</v>
      </c>
      <c r="EP97" s="253">
        <f t="shared" si="565"/>
        <v>3.3343973173716179E-4</v>
      </c>
      <c r="EQ97" s="253">
        <f t="shared" si="521"/>
        <v>3.622266876777136E-4</v>
      </c>
      <c r="ER97" s="253">
        <f t="shared" si="584"/>
        <v>3.6209547950449839E-4</v>
      </c>
      <c r="ES97" s="253">
        <f t="shared" si="567"/>
        <v>3.6196431885826552E-4</v>
      </c>
      <c r="ET97" s="253">
        <f t="shared" si="567"/>
        <v>3.6183320572202859E-4</v>
      </c>
      <c r="EU97" s="253">
        <f t="shared" si="567"/>
        <v>3.617021400783571E-4</v>
      </c>
      <c r="EV97" s="253">
        <f t="shared" si="567"/>
        <v>3.6157112191026464E-4</v>
      </c>
      <c r="EW97" s="253">
        <f t="shared" si="567"/>
        <v>3.6144015120043171E-4</v>
      </c>
      <c r="EX97" s="253">
        <f t="shared" si="567"/>
        <v>3.6130922793164988E-4</v>
      </c>
      <c r="EY97" s="253">
        <f t="shared" si="567"/>
        <v>3.611783520868217E-4</v>
      </c>
      <c r="EZ97" s="253">
        <f t="shared" si="567"/>
        <v>3.6104752364873871E-4</v>
      </c>
      <c r="FA97" s="253">
        <f t="shared" si="567"/>
        <v>3.6091674260008144E-4</v>
      </c>
      <c r="FB97" s="253">
        <f t="shared" si="567"/>
        <v>3.6078600892386348E-4</v>
      </c>
      <c r="FC97" s="253">
        <f t="shared" si="523"/>
        <v>3.8886554196215783E-4</v>
      </c>
      <c r="FD97" s="253">
        <f t="shared" si="585"/>
        <v>3.8871432555243057E-4</v>
      </c>
      <c r="FE97" s="253">
        <f t="shared" si="569"/>
        <v>3.8856316794555479E-4</v>
      </c>
      <c r="FF97" s="253">
        <f t="shared" si="569"/>
        <v>3.8841206911877091E-4</v>
      </c>
      <c r="FG97" s="253">
        <f t="shared" si="569"/>
        <v>3.8826102904887527E-4</v>
      </c>
      <c r="FH97" s="253">
        <f t="shared" si="569"/>
        <v>3.8811004771344138E-4</v>
      </c>
      <c r="FI97" s="253">
        <f t="shared" si="569"/>
        <v>3.8795912508937658E-4</v>
      </c>
      <c r="FJ97" s="253">
        <f t="shared" si="569"/>
        <v>3.8780826115392131E-4</v>
      </c>
      <c r="FK97" s="253">
        <f t="shared" si="569"/>
        <v>3.8765745588431599E-4</v>
      </c>
      <c r="FL97" s="253">
        <f t="shared" si="569"/>
        <v>3.8750670925769004E-4</v>
      </c>
      <c r="FM97" s="253">
        <f t="shared" si="569"/>
        <v>3.8735602125106183E-4</v>
      </c>
      <c r="FN97" s="253">
        <f t="shared" si="569"/>
        <v>3.8720539184200486E-4</v>
      </c>
      <c r="FO97" s="253">
        <f t="shared" si="525"/>
        <v>4.144346863225179E-4</v>
      </c>
      <c r="FP97" s="253">
        <f t="shared" si="586"/>
        <v>4.1426293021329386E-4</v>
      </c>
      <c r="FQ97" s="253">
        <f t="shared" si="571"/>
        <v>4.1409124528579699E-4</v>
      </c>
      <c r="FR97" s="253">
        <f t="shared" si="571"/>
        <v>4.1391963151038436E-4</v>
      </c>
      <c r="FS97" s="253">
        <f t="shared" si="571"/>
        <v>4.1374808885774605E-4</v>
      </c>
      <c r="FT97" s="253">
        <f t="shared" si="571"/>
        <v>4.1357661729835016E-4</v>
      </c>
      <c r="FU97" s="253">
        <f t="shared" si="571"/>
        <v>4.1340521680266473E-4</v>
      </c>
      <c r="FV97" s="253">
        <f t="shared" si="571"/>
        <v>4.1323388734137989E-4</v>
      </c>
      <c r="FW97" s="253">
        <f t="shared" si="571"/>
        <v>4.1306262888485268E-4</v>
      </c>
      <c r="FX97" s="253">
        <f t="shared" si="571"/>
        <v>4.1289144140388423E-4</v>
      </c>
      <c r="FY97" s="253">
        <f t="shared" si="571"/>
        <v>4.1272032486872057E-4</v>
      </c>
      <c r="FZ97" s="253">
        <f t="shared" si="571"/>
        <v>4.1254927925049589E-4</v>
      </c>
    </row>
    <row r="98" spans="2:182" x14ac:dyDescent="0.2">
      <c r="B98" s="245" t="s">
        <v>564</v>
      </c>
      <c r="C98" s="252">
        <f t="shared" si="527"/>
        <v>1.6098152206944771E-4</v>
      </c>
      <c r="D98" s="252">
        <f t="shared" ref="D98:N98" si="620">1-(1-$C46)^(D$60/12)-(1-(1-$C46)^(C$60/12))</f>
        <v>1.609556070190088E-4</v>
      </c>
      <c r="E98" s="252">
        <f t="shared" si="620"/>
        <v>1.6092969614045494E-4</v>
      </c>
      <c r="F98" s="252">
        <f t="shared" si="620"/>
        <v>1.6090378943300898E-4</v>
      </c>
      <c r="G98" s="252">
        <f t="shared" si="620"/>
        <v>1.608778868960048E-4</v>
      </c>
      <c r="H98" s="252">
        <f t="shared" si="620"/>
        <v>1.6085198852899829E-4</v>
      </c>
      <c r="I98" s="252">
        <f t="shared" si="620"/>
        <v>1.6082609433099027E-4</v>
      </c>
      <c r="J98" s="252">
        <f t="shared" si="620"/>
        <v>1.6080020430153663E-4</v>
      </c>
      <c r="K98" s="252">
        <f t="shared" si="620"/>
        <v>1.6077431843986023E-4</v>
      </c>
      <c r="L98" s="252">
        <f t="shared" si="620"/>
        <v>1.6074843674551698E-4</v>
      </c>
      <c r="M98" s="252">
        <f t="shared" si="620"/>
        <v>1.6072255921739664E-4</v>
      </c>
      <c r="N98" s="252">
        <f t="shared" si="620"/>
        <v>1.6069668585516617E-4</v>
      </c>
      <c r="O98" s="252">
        <f t="shared" si="529"/>
        <v>2.4721833313046115E-4</v>
      </c>
      <c r="P98" s="226">
        <f t="shared" ref="P98:Z98" si="621">1-(1-$D46)^(P$59/12)-(1-(1-$D46)^(O$59/12))</f>
        <v>2.4715721622625697E-4</v>
      </c>
      <c r="Q98" s="226">
        <f t="shared" si="621"/>
        <v>2.4709611443118895E-4</v>
      </c>
      <c r="R98" s="226">
        <f t="shared" si="621"/>
        <v>2.4703502774170438E-4</v>
      </c>
      <c r="S98" s="226">
        <f t="shared" si="621"/>
        <v>2.4697395615391748E-4</v>
      </c>
      <c r="T98" s="226">
        <f t="shared" si="621"/>
        <v>2.469128996640535E-4</v>
      </c>
      <c r="U98" s="226">
        <f t="shared" si="621"/>
        <v>2.4685185826867073E-4</v>
      </c>
      <c r="V98" s="226">
        <f t="shared" si="621"/>
        <v>2.4679083196377238E-4</v>
      </c>
      <c r="W98" s="226">
        <f t="shared" si="621"/>
        <v>2.4672982074558369E-4</v>
      </c>
      <c r="X98" s="226">
        <f t="shared" si="621"/>
        <v>2.4666882461055195E-4</v>
      </c>
      <c r="Y98" s="226">
        <f t="shared" si="621"/>
        <v>2.4660784355501342E-4</v>
      </c>
      <c r="Z98" s="226">
        <f t="shared" si="621"/>
        <v>2.4654687757486027E-4</v>
      </c>
      <c r="AA98" s="226">
        <f t="shared" si="531"/>
        <v>3.3032536005306312E-4</v>
      </c>
      <c r="AB98" s="226">
        <f t="shared" ref="AB98:AL98" si="622">1-(1-$E46)^(AB$59/12)-(1-(1-$E46)^(AA$59/12))</f>
        <v>3.3021624520968018E-4</v>
      </c>
      <c r="AC98" s="226">
        <f t="shared" si="622"/>
        <v>3.3010716640946569E-4</v>
      </c>
      <c r="AD98" s="226">
        <f t="shared" si="622"/>
        <v>3.2999812364098435E-4</v>
      </c>
      <c r="AE98" s="226">
        <f t="shared" si="622"/>
        <v>3.2988911689191269E-4</v>
      </c>
      <c r="AF98" s="226">
        <f t="shared" si="622"/>
        <v>3.2978014615059337E-4</v>
      </c>
      <c r="AG98" s="226">
        <f t="shared" si="622"/>
        <v>3.2967121140503597E-4</v>
      </c>
      <c r="AH98" s="226">
        <f t="shared" si="622"/>
        <v>3.2956231264347213E-4</v>
      </c>
      <c r="AI98" s="226">
        <f t="shared" si="622"/>
        <v>3.2945344985391145E-4</v>
      </c>
      <c r="AJ98" s="226">
        <f t="shared" si="622"/>
        <v>3.2934462302447454E-4</v>
      </c>
      <c r="AK98" s="226">
        <f t="shared" si="622"/>
        <v>3.29235832143282E-4</v>
      </c>
      <c r="AL98" s="226">
        <f t="shared" si="622"/>
        <v>3.2912707719845447E-4</v>
      </c>
      <c r="AM98" s="226">
        <f t="shared" si="533"/>
        <v>3.7958034108609429E-4</v>
      </c>
      <c r="AN98" s="226">
        <f t="shared" ref="AN98:AX98" si="623">1-(1-$F46)^(AN$59/12)-(1-(1-$F46)^(AM$59/12))</f>
        <v>3.7943625985070728E-4</v>
      </c>
      <c r="AO98" s="226">
        <f t="shared" si="623"/>
        <v>3.7929223330579465E-4</v>
      </c>
      <c r="AP98" s="226">
        <f t="shared" si="623"/>
        <v>3.7914826143048419E-4</v>
      </c>
      <c r="AQ98" s="226">
        <f t="shared" si="623"/>
        <v>3.7900434420412576E-4</v>
      </c>
      <c r="AR98" s="226">
        <f t="shared" si="623"/>
        <v>3.788604816059582E-4</v>
      </c>
      <c r="AS98" s="226">
        <f t="shared" si="623"/>
        <v>3.7871667361499828E-4</v>
      </c>
      <c r="AT98" s="226">
        <f t="shared" si="623"/>
        <v>3.7857292021092892E-4</v>
      </c>
      <c r="AU98" s="226">
        <f t="shared" si="623"/>
        <v>3.7842922137265589E-4</v>
      </c>
      <c r="AV98" s="226">
        <f t="shared" si="623"/>
        <v>3.7828557707975108E-4</v>
      </c>
      <c r="AW98" s="226">
        <f t="shared" si="623"/>
        <v>3.7814198731145332E-4</v>
      </c>
      <c r="AX98" s="226">
        <f t="shared" si="623"/>
        <v>3.7799845204689042E-4</v>
      </c>
      <c r="AY98" s="226">
        <f t="shared" si="535"/>
        <v>4.272752194557361E-4</v>
      </c>
      <c r="AZ98" s="226">
        <f t="shared" ref="AZ98:BJ98" si="624">1-(1-$G46)^(AZ$59/12)-(1-(1-$G46)^(AY$59/12))</f>
        <v>4.2709265534246477E-4</v>
      </c>
      <c r="BA98" s="226">
        <f t="shared" si="624"/>
        <v>4.2691016923446234E-4</v>
      </c>
      <c r="BB98" s="226">
        <f t="shared" si="624"/>
        <v>4.2672776109831112E-4</v>
      </c>
      <c r="BC98" s="226">
        <f t="shared" si="624"/>
        <v>4.2654543090048236E-4</v>
      </c>
      <c r="BD98" s="226">
        <f t="shared" si="624"/>
        <v>4.2636317860789141E-4</v>
      </c>
      <c r="BE98" s="226">
        <f t="shared" si="624"/>
        <v>4.2618100418712057E-4</v>
      </c>
      <c r="BF98" s="226">
        <f t="shared" si="624"/>
        <v>4.2599890760508519E-4</v>
      </c>
      <c r="BG98" s="226">
        <f t="shared" si="624"/>
        <v>4.2581688882836755E-4</v>
      </c>
      <c r="BH98" s="226">
        <f t="shared" si="624"/>
        <v>4.2563494782366096E-4</v>
      </c>
      <c r="BI98" s="226">
        <f t="shared" si="624"/>
        <v>4.254530845579918E-4</v>
      </c>
      <c r="BJ98" s="226">
        <f t="shared" si="624"/>
        <v>4.2527129899794236E-4</v>
      </c>
      <c r="BK98" s="226">
        <f t="shared" si="537"/>
        <v>4.9079507635474418E-4</v>
      </c>
      <c r="BL98" s="226">
        <f t="shared" ref="BL98:BV98" si="625">1-(1-$H46)^(BL$59/12)-(1-(1-$H46)^(BK$59/12))</f>
        <v>4.9055419654764343E-4</v>
      </c>
      <c r="BM98" s="226">
        <f t="shared" si="625"/>
        <v>4.9031343496341862E-4</v>
      </c>
      <c r="BN98" s="226">
        <f t="shared" si="625"/>
        <v>4.90072791543672E-4</v>
      </c>
      <c r="BO98" s="226">
        <f t="shared" si="625"/>
        <v>4.8983226623044995E-4</v>
      </c>
      <c r="BP98" s="226">
        <f t="shared" si="625"/>
        <v>4.8959185896602087E-4</v>
      </c>
      <c r="BQ98" s="226">
        <f t="shared" si="625"/>
        <v>4.8935156969209803E-4</v>
      </c>
      <c r="BR98" s="226">
        <f t="shared" si="625"/>
        <v>4.891113983511719E-4</v>
      </c>
      <c r="BS98" s="226">
        <f t="shared" si="625"/>
        <v>4.8887134488506678E-4</v>
      </c>
      <c r="BT98" s="226">
        <f t="shared" si="625"/>
        <v>4.8863140923605108E-4</v>
      </c>
      <c r="BU98" s="226">
        <f t="shared" si="625"/>
        <v>4.8839159134628218E-4</v>
      </c>
      <c r="BV98" s="226">
        <f t="shared" si="625"/>
        <v>4.8815189115780644E-4</v>
      </c>
      <c r="BW98" s="226">
        <f t="shared" si="539"/>
        <v>5.7339093788666418E-4</v>
      </c>
      <c r="BX98" s="226">
        <f t="shared" ref="BX98:CH98" si="626">1-(1-$I46)^(BX$59/12)-(1-(1-$I46)^(BW$59/12))</f>
        <v>5.7306216071906224E-4</v>
      </c>
      <c r="BY98" s="226">
        <f t="shared" si="626"/>
        <v>5.7273357206921727E-4</v>
      </c>
      <c r="BZ98" s="226">
        <f t="shared" si="626"/>
        <v>5.7240517182921558E-4</v>
      </c>
      <c r="CA98" s="226">
        <f t="shared" si="626"/>
        <v>5.7207695989081042E-4</v>
      </c>
      <c r="CB98" s="226">
        <f t="shared" si="626"/>
        <v>5.7174893614631017E-4</v>
      </c>
      <c r="CC98" s="226">
        <f t="shared" si="626"/>
        <v>5.7142110048746808E-4</v>
      </c>
      <c r="CD98" s="226">
        <f t="shared" si="626"/>
        <v>5.7109345280681456E-4</v>
      </c>
      <c r="CE98" s="226">
        <f t="shared" si="626"/>
        <v>5.7076599299632491E-4</v>
      </c>
      <c r="CF98" s="226">
        <f t="shared" si="626"/>
        <v>5.7043872094819648E-4</v>
      </c>
      <c r="CG98" s="226">
        <f t="shared" si="626"/>
        <v>5.7011163655507069E-4</v>
      </c>
      <c r="CH98" s="226">
        <f t="shared" si="626"/>
        <v>5.6978473970903387E-4</v>
      </c>
      <c r="CI98" s="226">
        <f t="shared" si="541"/>
        <v>6.8179442393234702E-4</v>
      </c>
      <c r="CJ98" s="226">
        <f t="shared" ref="CJ98:CT98" si="627">1-(1-$J46)^(CJ$59/12)-(1-(1-$J46)^(CI$59/12))</f>
        <v>6.8132958029576418E-4</v>
      </c>
      <c r="CK98" s="226">
        <f t="shared" si="627"/>
        <v>6.8086505358710969E-4</v>
      </c>
      <c r="CL98" s="226">
        <f t="shared" si="627"/>
        <v>6.804008435901121E-4</v>
      </c>
      <c r="CM98" s="226">
        <f t="shared" si="627"/>
        <v>6.7993695008894406E-4</v>
      </c>
      <c r="CN98" s="226">
        <f t="shared" si="627"/>
        <v>6.794733728677782E-4</v>
      </c>
      <c r="CO98" s="226">
        <f t="shared" si="627"/>
        <v>6.790101117108982E-4</v>
      </c>
      <c r="CP98" s="226">
        <f t="shared" si="627"/>
        <v>6.7854716640292079E-4</v>
      </c>
      <c r="CQ98" s="226">
        <f t="shared" si="627"/>
        <v>6.7808453672846269E-4</v>
      </c>
      <c r="CR98" s="226">
        <f t="shared" si="627"/>
        <v>6.7762222247247372E-4</v>
      </c>
      <c r="CS98" s="226">
        <f t="shared" si="627"/>
        <v>6.7716022341957061E-4</v>
      </c>
      <c r="CT98" s="226">
        <f t="shared" si="627"/>
        <v>6.7669853935514723E-4</v>
      </c>
      <c r="CU98" s="226">
        <f t="shared" si="543"/>
        <v>7.9519326517563105E-4</v>
      </c>
      <c r="CV98" s="226">
        <f t="shared" ref="CV98:DF98" si="628">1-(1-$K46)^(CV$59/12)-(1-(1-$K46)^(CU$59/12))</f>
        <v>7.9456093284668849E-4</v>
      </c>
      <c r="CW98" s="226">
        <f t="shared" si="628"/>
        <v>7.9392910334419309E-4</v>
      </c>
      <c r="CX98" s="226">
        <f t="shared" si="628"/>
        <v>7.9329777626802045E-4</v>
      </c>
      <c r="CY98" s="226">
        <f t="shared" si="628"/>
        <v>7.9266695121915642E-4</v>
      </c>
      <c r="CZ98" s="226">
        <f t="shared" si="628"/>
        <v>7.9203662779803174E-4</v>
      </c>
      <c r="DA98" s="226">
        <f t="shared" si="628"/>
        <v>7.914068056058543E-4</v>
      </c>
      <c r="DB98" s="226">
        <f t="shared" si="628"/>
        <v>7.9077748424394301E-4</v>
      </c>
      <c r="DC98" s="226">
        <f t="shared" si="628"/>
        <v>7.9014866331428291E-4</v>
      </c>
      <c r="DD98" s="226">
        <f t="shared" si="628"/>
        <v>7.89520342418637E-4</v>
      </c>
      <c r="DE98" s="226">
        <f t="shared" si="628"/>
        <v>7.8889252115976749E-4</v>
      </c>
      <c r="DF98" s="226">
        <f t="shared" si="628"/>
        <v>7.8826519913988147E-4</v>
      </c>
      <c r="DG98" s="226">
        <f t="shared" si="545"/>
        <v>6.6902844502170211E-4</v>
      </c>
      <c r="DH98" s="226">
        <f t="shared" ref="DH98:DR98" si="629">1-(1-$L46)^(DH$59/12)-(1-(1-$L46)^(DG$59/12))</f>
        <v>6.6858084596144174E-4</v>
      </c>
      <c r="DI98" s="226">
        <f t="shared" si="629"/>
        <v>6.6813354635764099E-4</v>
      </c>
      <c r="DJ98" s="226">
        <f t="shared" si="629"/>
        <v>6.6768654601012667E-4</v>
      </c>
      <c r="DK98" s="226">
        <f t="shared" si="629"/>
        <v>6.6723984471850351E-4</v>
      </c>
      <c r="DL98" s="226">
        <f t="shared" si="629"/>
        <v>6.6679344228270931E-4</v>
      </c>
      <c r="DM98" s="226">
        <f t="shared" si="629"/>
        <v>6.6634733850279293E-4</v>
      </c>
      <c r="DN98" s="226">
        <f t="shared" si="629"/>
        <v>6.6590153317913625E-4</v>
      </c>
      <c r="DO98" s="226">
        <f t="shared" si="629"/>
        <v>6.6545602611189913E-4</v>
      </c>
      <c r="DP98" s="226">
        <f t="shared" si="629"/>
        <v>6.6501081710146348E-4</v>
      </c>
      <c r="DQ98" s="226">
        <f t="shared" si="629"/>
        <v>6.6456590594854426E-4</v>
      </c>
      <c r="DR98" s="226">
        <f t="shared" si="629"/>
        <v>6.6412129245396745E-4</v>
      </c>
      <c r="DS98" s="253">
        <f t="shared" si="547"/>
        <v>7.0600920857399885E-4</v>
      </c>
      <c r="DT98" s="253">
        <f t="shared" ref="DT98:ED98" si="630">1-(1-$M46)^(DT$59/12)-(1-(1-$M46)^(DS$59/12))</f>
        <v>7.0551075957137055E-4</v>
      </c>
      <c r="DU98" s="253">
        <f t="shared" si="630"/>
        <v>7.0501266247835481E-4</v>
      </c>
      <c r="DV98" s="253">
        <f t="shared" si="630"/>
        <v>7.0451491704648372E-4</v>
      </c>
      <c r="DW98" s="253">
        <f t="shared" si="630"/>
        <v>7.0401752302751142E-4</v>
      </c>
      <c r="DX98" s="253">
        <f t="shared" si="630"/>
        <v>7.0352048017319202E-4</v>
      </c>
      <c r="DY98" s="253">
        <f t="shared" si="630"/>
        <v>7.0302378823583478E-4</v>
      </c>
      <c r="DZ98" s="253">
        <f t="shared" si="630"/>
        <v>7.0252744696752689E-4</v>
      </c>
      <c r="EA98" s="253">
        <f t="shared" si="630"/>
        <v>7.020314561205776E-4</v>
      </c>
      <c r="EB98" s="253">
        <f t="shared" si="630"/>
        <v>7.0153581544796229E-4</v>
      </c>
      <c r="EC98" s="253">
        <f t="shared" si="630"/>
        <v>7.0104052470199019E-4</v>
      </c>
      <c r="ED98" s="253">
        <f t="shared" si="630"/>
        <v>7.0054558363608077E-4</v>
      </c>
      <c r="EE98" s="253">
        <f t="shared" si="519"/>
        <v>7.381933267518459E-4</v>
      </c>
      <c r="EF98" s="253">
        <f t="shared" si="583"/>
        <v>7.3764839736412124E-4</v>
      </c>
      <c r="EG98" s="253">
        <f t="shared" si="565"/>
        <v>7.3710387023973034E-4</v>
      </c>
      <c r="EH98" s="253">
        <f t="shared" si="565"/>
        <v>7.3655974508157751E-4</v>
      </c>
      <c r="EI98" s="253">
        <f t="shared" si="565"/>
        <v>7.3601602159301116E-4</v>
      </c>
      <c r="EJ98" s="253">
        <f t="shared" si="565"/>
        <v>7.3547269947749072E-4</v>
      </c>
      <c r="EK98" s="253">
        <f t="shared" si="565"/>
        <v>7.3492977843869767E-4</v>
      </c>
      <c r="EL98" s="253">
        <f t="shared" si="565"/>
        <v>7.3438725818075756E-4</v>
      </c>
      <c r="EM98" s="253">
        <f t="shared" si="565"/>
        <v>7.3384513840735188E-4</v>
      </c>
      <c r="EN98" s="253">
        <f t="shared" si="565"/>
        <v>7.3330341882338335E-4</v>
      </c>
      <c r="EO98" s="253">
        <f t="shared" si="565"/>
        <v>7.3276209913308854E-4</v>
      </c>
      <c r="EP98" s="253">
        <f t="shared" si="565"/>
        <v>7.3222117904148121E-4</v>
      </c>
      <c r="EQ98" s="253">
        <f t="shared" si="521"/>
        <v>7.6575759765740159E-4</v>
      </c>
      <c r="ER98" s="253">
        <f t="shared" si="584"/>
        <v>7.6517121295904822E-4</v>
      </c>
      <c r="ES98" s="253">
        <f t="shared" si="567"/>
        <v>7.6458527728917591E-4</v>
      </c>
      <c r="ET98" s="253">
        <f t="shared" si="567"/>
        <v>7.6399979030405962E-4</v>
      </c>
      <c r="EU98" s="253">
        <f t="shared" si="567"/>
        <v>7.6341475166008532E-4</v>
      </c>
      <c r="EV98" s="253">
        <f t="shared" si="567"/>
        <v>7.6283016101375001E-4</v>
      </c>
      <c r="EW98" s="253">
        <f t="shared" si="567"/>
        <v>7.6224601802221681E-4</v>
      </c>
      <c r="EX98" s="253">
        <f t="shared" si="567"/>
        <v>7.6166232234275988E-4</v>
      </c>
      <c r="EY98" s="253">
        <f t="shared" si="567"/>
        <v>7.6107907363243132E-4</v>
      </c>
      <c r="EZ98" s="253">
        <f t="shared" si="567"/>
        <v>7.604962715495045E-4</v>
      </c>
      <c r="FA98" s="253">
        <f t="shared" si="567"/>
        <v>7.599139157514756E-4</v>
      </c>
      <c r="FB98" s="253">
        <f t="shared" si="567"/>
        <v>7.5933200589695105E-4</v>
      </c>
      <c r="FC98" s="253">
        <f t="shared" si="523"/>
        <v>7.8894406388130278E-4</v>
      </c>
      <c r="FD98" s="253">
        <f t="shared" si="585"/>
        <v>7.8832163114528342E-4</v>
      </c>
      <c r="FE98" s="253">
        <f t="shared" si="569"/>
        <v>7.8769968947400848E-4</v>
      </c>
      <c r="FF98" s="253">
        <f t="shared" si="569"/>
        <v>7.8707823847978808E-4</v>
      </c>
      <c r="FG98" s="253">
        <f t="shared" si="569"/>
        <v>7.8645727777582053E-4</v>
      </c>
      <c r="FH98" s="253">
        <f t="shared" si="569"/>
        <v>7.8583680697508207E-4</v>
      </c>
      <c r="FI98" s="253">
        <f t="shared" si="569"/>
        <v>7.8521682569088203E-4</v>
      </c>
      <c r="FJ98" s="253">
        <f t="shared" si="569"/>
        <v>7.8459733353752892E-4</v>
      </c>
      <c r="FK98" s="253">
        <f t="shared" si="569"/>
        <v>7.8397833012866514E-4</v>
      </c>
      <c r="FL98" s="253">
        <f t="shared" si="569"/>
        <v>7.8335981507882124E-4</v>
      </c>
      <c r="FM98" s="253">
        <f t="shared" si="569"/>
        <v>7.8274178800297189E-4</v>
      </c>
      <c r="FN98" s="253">
        <f t="shared" si="569"/>
        <v>7.8212424851564766E-4</v>
      </c>
      <c r="FO98" s="253">
        <f t="shared" si="525"/>
        <v>8.0803823582376033E-4</v>
      </c>
      <c r="FP98" s="253">
        <f t="shared" si="586"/>
        <v>8.0738531003332614E-4</v>
      </c>
      <c r="FQ98" s="253">
        <f t="shared" si="571"/>
        <v>8.0673291183164242E-4</v>
      </c>
      <c r="FR98" s="253">
        <f t="shared" si="571"/>
        <v>8.0608104079282761E-4</v>
      </c>
      <c r="FS98" s="253">
        <f t="shared" si="571"/>
        <v>8.0542969649066709E-4</v>
      </c>
      <c r="FT98" s="253">
        <f t="shared" si="571"/>
        <v>8.047788784997234E-4</v>
      </c>
      <c r="FU98" s="253">
        <f t="shared" si="571"/>
        <v>8.0412858639444806E-4</v>
      </c>
      <c r="FV98" s="253">
        <f t="shared" si="571"/>
        <v>8.0347881975018076E-4</v>
      </c>
      <c r="FW98" s="253">
        <f t="shared" si="571"/>
        <v>8.0282957814203915E-4</v>
      </c>
      <c r="FX98" s="253">
        <f t="shared" si="571"/>
        <v>8.0218086114614007E-4</v>
      </c>
      <c r="FY98" s="253">
        <f t="shared" si="571"/>
        <v>8.0153266833826731E-4</v>
      </c>
      <c r="FZ98" s="253">
        <f t="shared" si="571"/>
        <v>8.008849992949818E-4</v>
      </c>
    </row>
    <row r="99" spans="2:182" x14ac:dyDescent="0.2">
      <c r="B99" s="245" t="s">
        <v>565</v>
      </c>
      <c r="C99" s="252">
        <f t="shared" si="527"/>
        <v>1.6098152206944771E-4</v>
      </c>
      <c r="D99" s="252">
        <f t="shared" ref="D99:N99" si="631">1-(1-$C47)^(D$60/12)-(1-(1-$C47)^(C$60/12))</f>
        <v>1.609556070190088E-4</v>
      </c>
      <c r="E99" s="252">
        <f t="shared" si="631"/>
        <v>1.6092969614045494E-4</v>
      </c>
      <c r="F99" s="252">
        <f t="shared" si="631"/>
        <v>1.6090378943300898E-4</v>
      </c>
      <c r="G99" s="252">
        <f t="shared" si="631"/>
        <v>1.608778868960048E-4</v>
      </c>
      <c r="H99" s="252">
        <f t="shared" si="631"/>
        <v>1.6085198852899829E-4</v>
      </c>
      <c r="I99" s="252">
        <f t="shared" si="631"/>
        <v>1.6082609433099027E-4</v>
      </c>
      <c r="J99" s="252">
        <f t="shared" si="631"/>
        <v>1.6080020430153663E-4</v>
      </c>
      <c r="K99" s="252">
        <f t="shared" si="631"/>
        <v>1.6077431843986023E-4</v>
      </c>
      <c r="L99" s="252">
        <f t="shared" si="631"/>
        <v>1.6074843674551698E-4</v>
      </c>
      <c r="M99" s="252">
        <f t="shared" si="631"/>
        <v>1.6072255921739664E-4</v>
      </c>
      <c r="N99" s="252">
        <f t="shared" si="631"/>
        <v>1.6069668585516617E-4</v>
      </c>
      <c r="O99" s="252">
        <f t="shared" si="529"/>
        <v>2.4721833313046115E-4</v>
      </c>
      <c r="P99" s="226">
        <f t="shared" ref="P99:Z99" si="632">1-(1-$D47)^(P$59/12)-(1-(1-$D47)^(O$59/12))</f>
        <v>2.4715721622625697E-4</v>
      </c>
      <c r="Q99" s="226">
        <f t="shared" si="632"/>
        <v>2.4709611443118895E-4</v>
      </c>
      <c r="R99" s="226">
        <f t="shared" si="632"/>
        <v>2.4703502774170438E-4</v>
      </c>
      <c r="S99" s="226">
        <f t="shared" si="632"/>
        <v>2.4697395615391748E-4</v>
      </c>
      <c r="T99" s="226">
        <f t="shared" si="632"/>
        <v>2.469128996640535E-4</v>
      </c>
      <c r="U99" s="226">
        <f t="shared" si="632"/>
        <v>2.4685185826867073E-4</v>
      </c>
      <c r="V99" s="226">
        <f t="shared" si="632"/>
        <v>2.4679083196377238E-4</v>
      </c>
      <c r="W99" s="226">
        <f t="shared" si="632"/>
        <v>2.4672982074558369E-4</v>
      </c>
      <c r="X99" s="226">
        <f t="shared" si="632"/>
        <v>2.4666882461055195E-4</v>
      </c>
      <c r="Y99" s="226">
        <f t="shared" si="632"/>
        <v>2.4660784355501342E-4</v>
      </c>
      <c r="Z99" s="226">
        <f t="shared" si="632"/>
        <v>2.4654687757486027E-4</v>
      </c>
      <c r="AA99" s="226">
        <f t="shared" si="531"/>
        <v>3.3032536005306312E-4</v>
      </c>
      <c r="AB99" s="226">
        <f t="shared" ref="AB99:AL99" si="633">1-(1-$E47)^(AB$59/12)-(1-(1-$E47)^(AA$59/12))</f>
        <v>3.3021624520968018E-4</v>
      </c>
      <c r="AC99" s="226">
        <f t="shared" si="633"/>
        <v>3.3010716640946569E-4</v>
      </c>
      <c r="AD99" s="226">
        <f t="shared" si="633"/>
        <v>3.2999812364098435E-4</v>
      </c>
      <c r="AE99" s="226">
        <f t="shared" si="633"/>
        <v>3.2988911689191269E-4</v>
      </c>
      <c r="AF99" s="226">
        <f t="shared" si="633"/>
        <v>3.2978014615059337E-4</v>
      </c>
      <c r="AG99" s="226">
        <f t="shared" si="633"/>
        <v>3.2967121140503597E-4</v>
      </c>
      <c r="AH99" s="226">
        <f t="shared" si="633"/>
        <v>3.2956231264347213E-4</v>
      </c>
      <c r="AI99" s="226">
        <f t="shared" si="633"/>
        <v>3.2945344985391145E-4</v>
      </c>
      <c r="AJ99" s="226">
        <f t="shared" si="633"/>
        <v>3.2934462302447454E-4</v>
      </c>
      <c r="AK99" s="226">
        <f t="shared" si="633"/>
        <v>3.29235832143282E-4</v>
      </c>
      <c r="AL99" s="226">
        <f t="shared" si="633"/>
        <v>3.2912707719845447E-4</v>
      </c>
      <c r="AM99" s="226">
        <f t="shared" si="533"/>
        <v>3.7958034108609429E-4</v>
      </c>
      <c r="AN99" s="226">
        <f t="shared" ref="AN99:AX99" si="634">1-(1-$F47)^(AN$59/12)-(1-(1-$F47)^(AM$59/12))</f>
        <v>3.7943625985070728E-4</v>
      </c>
      <c r="AO99" s="226">
        <f t="shared" si="634"/>
        <v>3.7929223330579465E-4</v>
      </c>
      <c r="AP99" s="226">
        <f t="shared" si="634"/>
        <v>3.7914826143048419E-4</v>
      </c>
      <c r="AQ99" s="226">
        <f t="shared" si="634"/>
        <v>3.7900434420412576E-4</v>
      </c>
      <c r="AR99" s="226">
        <f t="shared" si="634"/>
        <v>3.788604816059582E-4</v>
      </c>
      <c r="AS99" s="226">
        <f t="shared" si="634"/>
        <v>3.7871667361499828E-4</v>
      </c>
      <c r="AT99" s="226">
        <f t="shared" si="634"/>
        <v>3.7857292021092892E-4</v>
      </c>
      <c r="AU99" s="226">
        <f t="shared" si="634"/>
        <v>3.7842922137265589E-4</v>
      </c>
      <c r="AV99" s="226">
        <f t="shared" si="634"/>
        <v>3.7828557707975108E-4</v>
      </c>
      <c r="AW99" s="226">
        <f t="shared" si="634"/>
        <v>3.7814198731145332E-4</v>
      </c>
      <c r="AX99" s="226">
        <f t="shared" si="634"/>
        <v>3.7799845204689042E-4</v>
      </c>
      <c r="AY99" s="226">
        <f t="shared" si="535"/>
        <v>4.272752194557361E-4</v>
      </c>
      <c r="AZ99" s="226">
        <f t="shared" ref="AZ99:BJ99" si="635">1-(1-$G47)^(AZ$59/12)-(1-(1-$G47)^(AY$59/12))</f>
        <v>4.2709265534246477E-4</v>
      </c>
      <c r="BA99" s="226">
        <f t="shared" si="635"/>
        <v>4.2691016923446234E-4</v>
      </c>
      <c r="BB99" s="226">
        <f t="shared" si="635"/>
        <v>4.2672776109831112E-4</v>
      </c>
      <c r="BC99" s="226">
        <f t="shared" si="635"/>
        <v>4.2654543090048236E-4</v>
      </c>
      <c r="BD99" s="226">
        <f t="shared" si="635"/>
        <v>4.2636317860789141E-4</v>
      </c>
      <c r="BE99" s="226">
        <f t="shared" si="635"/>
        <v>4.2618100418712057E-4</v>
      </c>
      <c r="BF99" s="226">
        <f t="shared" si="635"/>
        <v>4.2599890760508519E-4</v>
      </c>
      <c r="BG99" s="226">
        <f t="shared" si="635"/>
        <v>4.2581688882836755E-4</v>
      </c>
      <c r="BH99" s="226">
        <f t="shared" si="635"/>
        <v>4.2563494782366096E-4</v>
      </c>
      <c r="BI99" s="226">
        <f t="shared" si="635"/>
        <v>4.254530845579918E-4</v>
      </c>
      <c r="BJ99" s="226">
        <f t="shared" si="635"/>
        <v>4.2527129899794236E-4</v>
      </c>
      <c r="BK99" s="226">
        <f t="shared" si="537"/>
        <v>4.9079507635474418E-4</v>
      </c>
      <c r="BL99" s="226">
        <f t="shared" ref="BL99:BV99" si="636">1-(1-$H47)^(BL$59/12)-(1-(1-$H47)^(BK$59/12))</f>
        <v>4.9055419654764343E-4</v>
      </c>
      <c r="BM99" s="226">
        <f t="shared" si="636"/>
        <v>4.9031343496341862E-4</v>
      </c>
      <c r="BN99" s="226">
        <f t="shared" si="636"/>
        <v>4.90072791543672E-4</v>
      </c>
      <c r="BO99" s="226">
        <f t="shared" si="636"/>
        <v>4.8983226623044995E-4</v>
      </c>
      <c r="BP99" s="226">
        <f t="shared" si="636"/>
        <v>4.8959185896602087E-4</v>
      </c>
      <c r="BQ99" s="226">
        <f t="shared" si="636"/>
        <v>4.8935156969209803E-4</v>
      </c>
      <c r="BR99" s="226">
        <f t="shared" si="636"/>
        <v>4.891113983511719E-4</v>
      </c>
      <c r="BS99" s="226">
        <f t="shared" si="636"/>
        <v>4.8887134488506678E-4</v>
      </c>
      <c r="BT99" s="226">
        <f t="shared" si="636"/>
        <v>4.8863140923605108E-4</v>
      </c>
      <c r="BU99" s="226">
        <f t="shared" si="636"/>
        <v>4.8839159134628218E-4</v>
      </c>
      <c r="BV99" s="226">
        <f t="shared" si="636"/>
        <v>4.8815189115780644E-4</v>
      </c>
      <c r="BW99" s="226">
        <f t="shared" si="539"/>
        <v>5.7339093788666418E-4</v>
      </c>
      <c r="BX99" s="226">
        <f t="shared" ref="BX99:CH99" si="637">1-(1-$I47)^(BX$59/12)-(1-(1-$I47)^(BW$59/12))</f>
        <v>5.7306216071906224E-4</v>
      </c>
      <c r="BY99" s="226">
        <f t="shared" si="637"/>
        <v>5.7273357206921727E-4</v>
      </c>
      <c r="BZ99" s="226">
        <f t="shared" si="637"/>
        <v>5.7240517182921558E-4</v>
      </c>
      <c r="CA99" s="226">
        <f t="shared" si="637"/>
        <v>5.7207695989081042E-4</v>
      </c>
      <c r="CB99" s="226">
        <f t="shared" si="637"/>
        <v>5.7174893614631017E-4</v>
      </c>
      <c r="CC99" s="226">
        <f t="shared" si="637"/>
        <v>5.7142110048746808E-4</v>
      </c>
      <c r="CD99" s="226">
        <f t="shared" si="637"/>
        <v>5.7109345280681456E-4</v>
      </c>
      <c r="CE99" s="226">
        <f t="shared" si="637"/>
        <v>5.7076599299632491E-4</v>
      </c>
      <c r="CF99" s="226">
        <f t="shared" si="637"/>
        <v>5.7043872094819648E-4</v>
      </c>
      <c r="CG99" s="226">
        <f t="shared" si="637"/>
        <v>5.7011163655507069E-4</v>
      </c>
      <c r="CH99" s="226">
        <f t="shared" si="637"/>
        <v>5.6978473970903387E-4</v>
      </c>
      <c r="CI99" s="226">
        <f t="shared" si="541"/>
        <v>6.8179442393234702E-4</v>
      </c>
      <c r="CJ99" s="226">
        <f t="shared" ref="CJ99:CT99" si="638">1-(1-$J47)^(CJ$59/12)-(1-(1-$J47)^(CI$59/12))</f>
        <v>6.8132958029576418E-4</v>
      </c>
      <c r="CK99" s="226">
        <f t="shared" si="638"/>
        <v>6.8086505358710969E-4</v>
      </c>
      <c r="CL99" s="226">
        <f t="shared" si="638"/>
        <v>6.804008435901121E-4</v>
      </c>
      <c r="CM99" s="226">
        <f t="shared" si="638"/>
        <v>6.7993695008894406E-4</v>
      </c>
      <c r="CN99" s="226">
        <f t="shared" si="638"/>
        <v>6.794733728677782E-4</v>
      </c>
      <c r="CO99" s="226">
        <f t="shared" si="638"/>
        <v>6.790101117108982E-4</v>
      </c>
      <c r="CP99" s="226">
        <f t="shared" si="638"/>
        <v>6.7854716640292079E-4</v>
      </c>
      <c r="CQ99" s="226">
        <f t="shared" si="638"/>
        <v>6.7808453672846269E-4</v>
      </c>
      <c r="CR99" s="226">
        <f t="shared" si="638"/>
        <v>6.7762222247247372E-4</v>
      </c>
      <c r="CS99" s="226">
        <f t="shared" si="638"/>
        <v>6.7716022341957061E-4</v>
      </c>
      <c r="CT99" s="226">
        <f t="shared" si="638"/>
        <v>6.7669853935514723E-4</v>
      </c>
      <c r="CU99" s="226">
        <f t="shared" si="543"/>
        <v>7.9519326517563105E-4</v>
      </c>
      <c r="CV99" s="226">
        <f t="shared" ref="CV99:DF99" si="639">1-(1-$K47)^(CV$59/12)-(1-(1-$K47)^(CU$59/12))</f>
        <v>7.9456093284668849E-4</v>
      </c>
      <c r="CW99" s="226">
        <f t="shared" si="639"/>
        <v>7.9392910334419309E-4</v>
      </c>
      <c r="CX99" s="226">
        <f t="shared" si="639"/>
        <v>7.9329777626802045E-4</v>
      </c>
      <c r="CY99" s="226">
        <f t="shared" si="639"/>
        <v>7.9266695121915642E-4</v>
      </c>
      <c r="CZ99" s="226">
        <f t="shared" si="639"/>
        <v>7.9203662779803174E-4</v>
      </c>
      <c r="DA99" s="226">
        <f t="shared" si="639"/>
        <v>7.914068056058543E-4</v>
      </c>
      <c r="DB99" s="226">
        <f t="shared" si="639"/>
        <v>7.9077748424394301E-4</v>
      </c>
      <c r="DC99" s="226">
        <f t="shared" si="639"/>
        <v>7.9014866331428291E-4</v>
      </c>
      <c r="DD99" s="226">
        <f t="shared" si="639"/>
        <v>7.89520342418637E-4</v>
      </c>
      <c r="DE99" s="226">
        <f t="shared" si="639"/>
        <v>7.8889252115976749E-4</v>
      </c>
      <c r="DF99" s="226">
        <f t="shared" si="639"/>
        <v>7.8826519913988147E-4</v>
      </c>
      <c r="DG99" s="226">
        <f t="shared" si="545"/>
        <v>6.6902844502170211E-4</v>
      </c>
      <c r="DH99" s="226">
        <f t="shared" ref="DH99:DR99" si="640">1-(1-$L47)^(DH$59/12)-(1-(1-$L47)^(DG$59/12))</f>
        <v>6.6858084596144174E-4</v>
      </c>
      <c r="DI99" s="226">
        <f t="shared" si="640"/>
        <v>6.6813354635764099E-4</v>
      </c>
      <c r="DJ99" s="226">
        <f t="shared" si="640"/>
        <v>6.6768654601012667E-4</v>
      </c>
      <c r="DK99" s="226">
        <f t="shared" si="640"/>
        <v>6.6723984471850351E-4</v>
      </c>
      <c r="DL99" s="226">
        <f t="shared" si="640"/>
        <v>6.6679344228270931E-4</v>
      </c>
      <c r="DM99" s="226">
        <f t="shared" si="640"/>
        <v>6.6634733850279293E-4</v>
      </c>
      <c r="DN99" s="226">
        <f t="shared" si="640"/>
        <v>6.6590153317913625E-4</v>
      </c>
      <c r="DO99" s="226">
        <f t="shared" si="640"/>
        <v>6.6545602611189913E-4</v>
      </c>
      <c r="DP99" s="226">
        <f t="shared" si="640"/>
        <v>6.6501081710146348E-4</v>
      </c>
      <c r="DQ99" s="226">
        <f t="shared" si="640"/>
        <v>6.6456590594854426E-4</v>
      </c>
      <c r="DR99" s="226">
        <f t="shared" si="640"/>
        <v>6.6412129245396745E-4</v>
      </c>
      <c r="DS99" s="253">
        <f t="shared" si="547"/>
        <v>7.0600920857399885E-4</v>
      </c>
      <c r="DT99" s="253">
        <f t="shared" ref="DT99:ED99" si="641">1-(1-$M47)^(DT$59/12)-(1-(1-$M47)^(DS$59/12))</f>
        <v>7.0551075957137055E-4</v>
      </c>
      <c r="DU99" s="253">
        <f t="shared" si="641"/>
        <v>7.0501266247835481E-4</v>
      </c>
      <c r="DV99" s="253">
        <f t="shared" si="641"/>
        <v>7.0451491704648372E-4</v>
      </c>
      <c r="DW99" s="253">
        <f t="shared" si="641"/>
        <v>7.0401752302751142E-4</v>
      </c>
      <c r="DX99" s="253">
        <f t="shared" si="641"/>
        <v>7.0352048017319202E-4</v>
      </c>
      <c r="DY99" s="253">
        <f t="shared" si="641"/>
        <v>7.0302378823583478E-4</v>
      </c>
      <c r="DZ99" s="253">
        <f t="shared" si="641"/>
        <v>7.0252744696752689E-4</v>
      </c>
      <c r="EA99" s="253">
        <f t="shared" si="641"/>
        <v>7.020314561205776E-4</v>
      </c>
      <c r="EB99" s="253">
        <f t="shared" si="641"/>
        <v>7.0153581544796229E-4</v>
      </c>
      <c r="EC99" s="253">
        <f t="shared" si="641"/>
        <v>7.0104052470199019E-4</v>
      </c>
      <c r="ED99" s="253">
        <f t="shared" si="641"/>
        <v>7.0054558363608077E-4</v>
      </c>
      <c r="EE99" s="253">
        <f t="shared" si="519"/>
        <v>7.381933267518459E-4</v>
      </c>
      <c r="EF99" s="253">
        <f t="shared" si="583"/>
        <v>7.3764839736412124E-4</v>
      </c>
      <c r="EG99" s="253">
        <f t="shared" si="565"/>
        <v>7.3710387023973034E-4</v>
      </c>
      <c r="EH99" s="253">
        <f t="shared" si="565"/>
        <v>7.3655974508157751E-4</v>
      </c>
      <c r="EI99" s="253">
        <f t="shared" si="565"/>
        <v>7.3601602159301116E-4</v>
      </c>
      <c r="EJ99" s="253">
        <f t="shared" si="565"/>
        <v>7.3547269947749072E-4</v>
      </c>
      <c r="EK99" s="253">
        <f t="shared" si="565"/>
        <v>7.3492977843869767E-4</v>
      </c>
      <c r="EL99" s="253">
        <f t="shared" si="565"/>
        <v>7.3438725818075756E-4</v>
      </c>
      <c r="EM99" s="253">
        <f t="shared" si="565"/>
        <v>7.3384513840735188E-4</v>
      </c>
      <c r="EN99" s="253">
        <f t="shared" si="565"/>
        <v>7.3330341882338335E-4</v>
      </c>
      <c r="EO99" s="253">
        <f t="shared" si="565"/>
        <v>7.3276209913308854E-4</v>
      </c>
      <c r="EP99" s="253">
        <f t="shared" si="565"/>
        <v>7.3222117904148121E-4</v>
      </c>
      <c r="EQ99" s="253">
        <f t="shared" si="521"/>
        <v>7.6575759765740159E-4</v>
      </c>
      <c r="ER99" s="253">
        <f t="shared" si="584"/>
        <v>7.6517121295904822E-4</v>
      </c>
      <c r="ES99" s="253">
        <f t="shared" si="567"/>
        <v>7.6458527728917591E-4</v>
      </c>
      <c r="ET99" s="253">
        <f t="shared" si="567"/>
        <v>7.6399979030405962E-4</v>
      </c>
      <c r="EU99" s="253">
        <f t="shared" si="567"/>
        <v>7.6341475166008532E-4</v>
      </c>
      <c r="EV99" s="253">
        <f t="shared" si="567"/>
        <v>7.6283016101375001E-4</v>
      </c>
      <c r="EW99" s="253">
        <f t="shared" si="567"/>
        <v>7.6224601802221681E-4</v>
      </c>
      <c r="EX99" s="253">
        <f t="shared" si="567"/>
        <v>7.6166232234275988E-4</v>
      </c>
      <c r="EY99" s="253">
        <f t="shared" si="567"/>
        <v>7.6107907363243132E-4</v>
      </c>
      <c r="EZ99" s="253">
        <f t="shared" si="567"/>
        <v>7.604962715495045E-4</v>
      </c>
      <c r="FA99" s="253">
        <f t="shared" si="567"/>
        <v>7.599139157514756E-4</v>
      </c>
      <c r="FB99" s="253">
        <f t="shared" si="567"/>
        <v>7.5933200589695105E-4</v>
      </c>
      <c r="FC99" s="253">
        <f t="shared" si="523"/>
        <v>7.8894406388130278E-4</v>
      </c>
      <c r="FD99" s="253">
        <f t="shared" si="585"/>
        <v>7.8832163114528342E-4</v>
      </c>
      <c r="FE99" s="253">
        <f t="shared" si="569"/>
        <v>7.8769968947400848E-4</v>
      </c>
      <c r="FF99" s="253">
        <f t="shared" si="569"/>
        <v>7.8707823847978808E-4</v>
      </c>
      <c r="FG99" s="253">
        <f t="shared" si="569"/>
        <v>7.8645727777582053E-4</v>
      </c>
      <c r="FH99" s="253">
        <f t="shared" si="569"/>
        <v>7.8583680697508207E-4</v>
      </c>
      <c r="FI99" s="253">
        <f t="shared" si="569"/>
        <v>7.8521682569088203E-4</v>
      </c>
      <c r="FJ99" s="253">
        <f t="shared" si="569"/>
        <v>7.8459733353752892E-4</v>
      </c>
      <c r="FK99" s="253">
        <f t="shared" si="569"/>
        <v>7.8397833012866514E-4</v>
      </c>
      <c r="FL99" s="253">
        <f t="shared" si="569"/>
        <v>7.8335981507882124E-4</v>
      </c>
      <c r="FM99" s="253">
        <f t="shared" si="569"/>
        <v>7.8274178800297189E-4</v>
      </c>
      <c r="FN99" s="253">
        <f t="shared" si="569"/>
        <v>7.8212424851564766E-4</v>
      </c>
      <c r="FO99" s="253">
        <f t="shared" si="525"/>
        <v>8.0803823582376033E-4</v>
      </c>
      <c r="FP99" s="253">
        <f t="shared" si="586"/>
        <v>8.0738531003332614E-4</v>
      </c>
      <c r="FQ99" s="253">
        <f t="shared" si="571"/>
        <v>8.0673291183164242E-4</v>
      </c>
      <c r="FR99" s="253">
        <f t="shared" si="571"/>
        <v>8.0608104079282761E-4</v>
      </c>
      <c r="FS99" s="253">
        <f t="shared" si="571"/>
        <v>8.0542969649066709E-4</v>
      </c>
      <c r="FT99" s="253">
        <f t="shared" si="571"/>
        <v>8.047788784997234E-4</v>
      </c>
      <c r="FU99" s="253">
        <f t="shared" si="571"/>
        <v>8.0412858639444806E-4</v>
      </c>
      <c r="FV99" s="253">
        <f t="shared" si="571"/>
        <v>8.0347881975018076E-4</v>
      </c>
      <c r="FW99" s="253">
        <f t="shared" si="571"/>
        <v>8.0282957814203915E-4</v>
      </c>
      <c r="FX99" s="253">
        <f t="shared" si="571"/>
        <v>8.0218086114614007E-4</v>
      </c>
      <c r="FY99" s="253">
        <f t="shared" si="571"/>
        <v>8.0153266833826731E-4</v>
      </c>
      <c r="FZ99" s="253">
        <f t="shared" si="571"/>
        <v>8.008849992949818E-4</v>
      </c>
    </row>
    <row r="100" spans="2:182" x14ac:dyDescent="0.2">
      <c r="B100" s="245" t="s">
        <v>566</v>
      </c>
      <c r="C100" s="252">
        <f t="shared" si="527"/>
        <v>1.6098152206944771E-4</v>
      </c>
      <c r="D100" s="252">
        <f t="shared" ref="D100:N100" si="642">1-(1-$C48)^(D$60/12)-(1-(1-$C48)^(C$60/12))</f>
        <v>1.609556070190088E-4</v>
      </c>
      <c r="E100" s="252">
        <f t="shared" si="642"/>
        <v>1.6092969614045494E-4</v>
      </c>
      <c r="F100" s="252">
        <f t="shared" si="642"/>
        <v>1.6090378943300898E-4</v>
      </c>
      <c r="G100" s="252">
        <f t="shared" si="642"/>
        <v>1.608778868960048E-4</v>
      </c>
      <c r="H100" s="252">
        <f t="shared" si="642"/>
        <v>1.6085198852899829E-4</v>
      </c>
      <c r="I100" s="252">
        <f t="shared" si="642"/>
        <v>1.6082609433099027E-4</v>
      </c>
      <c r="J100" s="252">
        <f t="shared" si="642"/>
        <v>1.6080020430153663E-4</v>
      </c>
      <c r="K100" s="252">
        <f t="shared" si="642"/>
        <v>1.6077431843986023E-4</v>
      </c>
      <c r="L100" s="252">
        <f t="shared" si="642"/>
        <v>1.6074843674551698E-4</v>
      </c>
      <c r="M100" s="252">
        <f t="shared" si="642"/>
        <v>1.6072255921739664E-4</v>
      </c>
      <c r="N100" s="252">
        <f t="shared" si="642"/>
        <v>1.6069668585516617E-4</v>
      </c>
      <c r="O100" s="252">
        <f t="shared" si="529"/>
        <v>2.4721833313046115E-4</v>
      </c>
      <c r="P100" s="226">
        <f t="shared" ref="P100:Z100" si="643">1-(1-$D48)^(P$59/12)-(1-(1-$D48)^(O$59/12))</f>
        <v>2.4715721622625697E-4</v>
      </c>
      <c r="Q100" s="226">
        <f t="shared" si="643"/>
        <v>2.4709611443118895E-4</v>
      </c>
      <c r="R100" s="226">
        <f t="shared" si="643"/>
        <v>2.4703502774170438E-4</v>
      </c>
      <c r="S100" s="226">
        <f t="shared" si="643"/>
        <v>2.4697395615391748E-4</v>
      </c>
      <c r="T100" s="226">
        <f t="shared" si="643"/>
        <v>2.469128996640535E-4</v>
      </c>
      <c r="U100" s="226">
        <f t="shared" si="643"/>
        <v>2.4685185826867073E-4</v>
      </c>
      <c r="V100" s="226">
        <f t="shared" si="643"/>
        <v>2.4679083196377238E-4</v>
      </c>
      <c r="W100" s="226">
        <f t="shared" si="643"/>
        <v>2.4672982074558369E-4</v>
      </c>
      <c r="X100" s="226">
        <f t="shared" si="643"/>
        <v>2.4666882461055195E-4</v>
      </c>
      <c r="Y100" s="226">
        <f t="shared" si="643"/>
        <v>2.4660784355501342E-4</v>
      </c>
      <c r="Z100" s="226">
        <f t="shared" si="643"/>
        <v>2.4654687757486027E-4</v>
      </c>
      <c r="AA100" s="226">
        <f t="shared" si="531"/>
        <v>3.3032536005306312E-4</v>
      </c>
      <c r="AB100" s="226">
        <f t="shared" ref="AB100:AL100" si="644">1-(1-$E48)^(AB$59/12)-(1-(1-$E48)^(AA$59/12))</f>
        <v>3.3021624520968018E-4</v>
      </c>
      <c r="AC100" s="226">
        <f t="shared" si="644"/>
        <v>3.3010716640946569E-4</v>
      </c>
      <c r="AD100" s="226">
        <f t="shared" si="644"/>
        <v>3.2999812364098435E-4</v>
      </c>
      <c r="AE100" s="226">
        <f t="shared" si="644"/>
        <v>3.2988911689191269E-4</v>
      </c>
      <c r="AF100" s="226">
        <f t="shared" si="644"/>
        <v>3.2978014615059337E-4</v>
      </c>
      <c r="AG100" s="226">
        <f t="shared" si="644"/>
        <v>3.2967121140503597E-4</v>
      </c>
      <c r="AH100" s="226">
        <f t="shared" si="644"/>
        <v>3.2956231264347213E-4</v>
      </c>
      <c r="AI100" s="226">
        <f t="shared" si="644"/>
        <v>3.2945344985391145E-4</v>
      </c>
      <c r="AJ100" s="226">
        <f t="shared" si="644"/>
        <v>3.2934462302447454E-4</v>
      </c>
      <c r="AK100" s="226">
        <f t="shared" si="644"/>
        <v>3.29235832143282E-4</v>
      </c>
      <c r="AL100" s="226">
        <f t="shared" si="644"/>
        <v>3.2912707719845447E-4</v>
      </c>
      <c r="AM100" s="226">
        <f t="shared" si="533"/>
        <v>3.7958034108609429E-4</v>
      </c>
      <c r="AN100" s="226">
        <f t="shared" ref="AN100:AX100" si="645">1-(1-$F48)^(AN$59/12)-(1-(1-$F48)^(AM$59/12))</f>
        <v>3.7943625985070728E-4</v>
      </c>
      <c r="AO100" s="226">
        <f t="shared" si="645"/>
        <v>3.7929223330579465E-4</v>
      </c>
      <c r="AP100" s="226">
        <f t="shared" si="645"/>
        <v>3.7914826143048419E-4</v>
      </c>
      <c r="AQ100" s="226">
        <f t="shared" si="645"/>
        <v>3.7900434420412576E-4</v>
      </c>
      <c r="AR100" s="226">
        <f t="shared" si="645"/>
        <v>3.788604816059582E-4</v>
      </c>
      <c r="AS100" s="226">
        <f t="shared" si="645"/>
        <v>3.7871667361499828E-4</v>
      </c>
      <c r="AT100" s="226">
        <f t="shared" si="645"/>
        <v>3.7857292021092892E-4</v>
      </c>
      <c r="AU100" s="226">
        <f t="shared" si="645"/>
        <v>3.7842922137265589E-4</v>
      </c>
      <c r="AV100" s="226">
        <f t="shared" si="645"/>
        <v>3.7828557707975108E-4</v>
      </c>
      <c r="AW100" s="226">
        <f t="shared" si="645"/>
        <v>3.7814198731145332E-4</v>
      </c>
      <c r="AX100" s="226">
        <f t="shared" si="645"/>
        <v>3.7799845204689042E-4</v>
      </c>
      <c r="AY100" s="226">
        <f t="shared" si="535"/>
        <v>4.272752194557361E-4</v>
      </c>
      <c r="AZ100" s="226">
        <f t="shared" ref="AZ100:BJ100" si="646">1-(1-$G48)^(AZ$59/12)-(1-(1-$G48)^(AY$59/12))</f>
        <v>4.2709265534246477E-4</v>
      </c>
      <c r="BA100" s="226">
        <f t="shared" si="646"/>
        <v>4.2691016923446234E-4</v>
      </c>
      <c r="BB100" s="226">
        <f t="shared" si="646"/>
        <v>4.2672776109831112E-4</v>
      </c>
      <c r="BC100" s="226">
        <f t="shared" si="646"/>
        <v>4.2654543090048236E-4</v>
      </c>
      <c r="BD100" s="226">
        <f t="shared" si="646"/>
        <v>4.2636317860789141E-4</v>
      </c>
      <c r="BE100" s="226">
        <f t="shared" si="646"/>
        <v>4.2618100418712057E-4</v>
      </c>
      <c r="BF100" s="226">
        <f t="shared" si="646"/>
        <v>4.2599890760508519E-4</v>
      </c>
      <c r="BG100" s="226">
        <f t="shared" si="646"/>
        <v>4.2581688882836755E-4</v>
      </c>
      <c r="BH100" s="226">
        <f t="shared" si="646"/>
        <v>4.2563494782366096E-4</v>
      </c>
      <c r="BI100" s="226">
        <f t="shared" si="646"/>
        <v>4.254530845579918E-4</v>
      </c>
      <c r="BJ100" s="226">
        <f t="shared" si="646"/>
        <v>4.2527129899794236E-4</v>
      </c>
      <c r="BK100" s="226">
        <f t="shared" si="537"/>
        <v>4.9079507635474418E-4</v>
      </c>
      <c r="BL100" s="226">
        <f t="shared" ref="BL100:BV100" si="647">1-(1-$H48)^(BL$59/12)-(1-(1-$H48)^(BK$59/12))</f>
        <v>4.9055419654764343E-4</v>
      </c>
      <c r="BM100" s="226">
        <f t="shared" si="647"/>
        <v>4.9031343496341862E-4</v>
      </c>
      <c r="BN100" s="226">
        <f t="shared" si="647"/>
        <v>4.90072791543672E-4</v>
      </c>
      <c r="BO100" s="226">
        <f t="shared" si="647"/>
        <v>4.8983226623044995E-4</v>
      </c>
      <c r="BP100" s="226">
        <f t="shared" si="647"/>
        <v>4.8959185896602087E-4</v>
      </c>
      <c r="BQ100" s="226">
        <f t="shared" si="647"/>
        <v>4.8935156969209803E-4</v>
      </c>
      <c r="BR100" s="226">
        <f t="shared" si="647"/>
        <v>4.891113983511719E-4</v>
      </c>
      <c r="BS100" s="226">
        <f t="shared" si="647"/>
        <v>4.8887134488506678E-4</v>
      </c>
      <c r="BT100" s="226">
        <f t="shared" si="647"/>
        <v>4.8863140923605108E-4</v>
      </c>
      <c r="BU100" s="226">
        <f t="shared" si="647"/>
        <v>4.8839159134628218E-4</v>
      </c>
      <c r="BV100" s="226">
        <f t="shared" si="647"/>
        <v>4.8815189115780644E-4</v>
      </c>
      <c r="BW100" s="226">
        <f t="shared" si="539"/>
        <v>5.7339093788666418E-4</v>
      </c>
      <c r="BX100" s="226">
        <f t="shared" ref="BX100:CH100" si="648">1-(1-$I48)^(BX$59/12)-(1-(1-$I48)^(BW$59/12))</f>
        <v>5.7306216071906224E-4</v>
      </c>
      <c r="BY100" s="226">
        <f t="shared" si="648"/>
        <v>5.7273357206921727E-4</v>
      </c>
      <c r="BZ100" s="226">
        <f t="shared" si="648"/>
        <v>5.7240517182921558E-4</v>
      </c>
      <c r="CA100" s="226">
        <f t="shared" si="648"/>
        <v>5.7207695989081042E-4</v>
      </c>
      <c r="CB100" s="226">
        <f t="shared" si="648"/>
        <v>5.7174893614631017E-4</v>
      </c>
      <c r="CC100" s="226">
        <f t="shared" si="648"/>
        <v>5.7142110048746808E-4</v>
      </c>
      <c r="CD100" s="226">
        <f t="shared" si="648"/>
        <v>5.7109345280681456E-4</v>
      </c>
      <c r="CE100" s="226">
        <f t="shared" si="648"/>
        <v>5.7076599299632491E-4</v>
      </c>
      <c r="CF100" s="226">
        <f t="shared" si="648"/>
        <v>5.7043872094819648E-4</v>
      </c>
      <c r="CG100" s="226">
        <f t="shared" si="648"/>
        <v>5.7011163655507069E-4</v>
      </c>
      <c r="CH100" s="226">
        <f t="shared" si="648"/>
        <v>5.6978473970903387E-4</v>
      </c>
      <c r="CI100" s="226">
        <f t="shared" si="541"/>
        <v>6.8179442393234702E-4</v>
      </c>
      <c r="CJ100" s="226">
        <f t="shared" ref="CJ100:CT100" si="649">1-(1-$J48)^(CJ$59/12)-(1-(1-$J48)^(CI$59/12))</f>
        <v>6.8132958029576418E-4</v>
      </c>
      <c r="CK100" s="226">
        <f t="shared" si="649"/>
        <v>6.8086505358710969E-4</v>
      </c>
      <c r="CL100" s="226">
        <f t="shared" si="649"/>
        <v>6.804008435901121E-4</v>
      </c>
      <c r="CM100" s="226">
        <f t="shared" si="649"/>
        <v>6.7993695008894406E-4</v>
      </c>
      <c r="CN100" s="226">
        <f t="shared" si="649"/>
        <v>6.794733728677782E-4</v>
      </c>
      <c r="CO100" s="226">
        <f t="shared" si="649"/>
        <v>6.790101117108982E-4</v>
      </c>
      <c r="CP100" s="226">
        <f t="shared" si="649"/>
        <v>6.7854716640292079E-4</v>
      </c>
      <c r="CQ100" s="226">
        <f t="shared" si="649"/>
        <v>6.7808453672846269E-4</v>
      </c>
      <c r="CR100" s="226">
        <f t="shared" si="649"/>
        <v>6.7762222247247372E-4</v>
      </c>
      <c r="CS100" s="226">
        <f t="shared" si="649"/>
        <v>6.7716022341957061E-4</v>
      </c>
      <c r="CT100" s="226">
        <f t="shared" si="649"/>
        <v>6.7669853935514723E-4</v>
      </c>
      <c r="CU100" s="226">
        <f t="shared" si="543"/>
        <v>7.9519326517563105E-4</v>
      </c>
      <c r="CV100" s="226">
        <f t="shared" ref="CV100:DF100" si="650">1-(1-$K48)^(CV$59/12)-(1-(1-$K48)^(CU$59/12))</f>
        <v>7.9456093284668849E-4</v>
      </c>
      <c r="CW100" s="226">
        <f t="shared" si="650"/>
        <v>7.9392910334419309E-4</v>
      </c>
      <c r="CX100" s="226">
        <f t="shared" si="650"/>
        <v>7.9329777626802045E-4</v>
      </c>
      <c r="CY100" s="226">
        <f t="shared" si="650"/>
        <v>7.9266695121915642E-4</v>
      </c>
      <c r="CZ100" s="226">
        <f t="shared" si="650"/>
        <v>7.9203662779803174E-4</v>
      </c>
      <c r="DA100" s="226">
        <f t="shared" si="650"/>
        <v>7.914068056058543E-4</v>
      </c>
      <c r="DB100" s="226">
        <f t="shared" si="650"/>
        <v>7.9077748424394301E-4</v>
      </c>
      <c r="DC100" s="226">
        <f t="shared" si="650"/>
        <v>7.9014866331428291E-4</v>
      </c>
      <c r="DD100" s="226">
        <f t="shared" si="650"/>
        <v>7.89520342418637E-4</v>
      </c>
      <c r="DE100" s="226">
        <f t="shared" si="650"/>
        <v>7.8889252115976749E-4</v>
      </c>
      <c r="DF100" s="226">
        <f t="shared" si="650"/>
        <v>7.8826519913988147E-4</v>
      </c>
      <c r="DG100" s="226">
        <f t="shared" si="545"/>
        <v>6.6902844502170211E-4</v>
      </c>
      <c r="DH100" s="226">
        <f t="shared" ref="DH100:DR100" si="651">1-(1-$L48)^(DH$59/12)-(1-(1-$L48)^(DG$59/12))</f>
        <v>6.6858084596144174E-4</v>
      </c>
      <c r="DI100" s="226">
        <f t="shared" si="651"/>
        <v>6.6813354635764099E-4</v>
      </c>
      <c r="DJ100" s="226">
        <f t="shared" si="651"/>
        <v>6.6768654601012667E-4</v>
      </c>
      <c r="DK100" s="226">
        <f t="shared" si="651"/>
        <v>6.6723984471850351E-4</v>
      </c>
      <c r="DL100" s="226">
        <f t="shared" si="651"/>
        <v>6.6679344228270931E-4</v>
      </c>
      <c r="DM100" s="226">
        <f t="shared" si="651"/>
        <v>6.6634733850279293E-4</v>
      </c>
      <c r="DN100" s="226">
        <f t="shared" si="651"/>
        <v>6.6590153317913625E-4</v>
      </c>
      <c r="DO100" s="226">
        <f t="shared" si="651"/>
        <v>6.6545602611189913E-4</v>
      </c>
      <c r="DP100" s="226">
        <f t="shared" si="651"/>
        <v>6.6501081710146348E-4</v>
      </c>
      <c r="DQ100" s="226">
        <f t="shared" si="651"/>
        <v>6.6456590594854426E-4</v>
      </c>
      <c r="DR100" s="226">
        <f t="shared" si="651"/>
        <v>6.6412129245396745E-4</v>
      </c>
      <c r="DS100" s="253">
        <f t="shared" si="547"/>
        <v>7.0600920857399885E-4</v>
      </c>
      <c r="DT100" s="253">
        <f t="shared" ref="DT100:ED100" si="652">1-(1-$M48)^(DT$59/12)-(1-(1-$M48)^(DS$59/12))</f>
        <v>7.0551075957137055E-4</v>
      </c>
      <c r="DU100" s="253">
        <f t="shared" si="652"/>
        <v>7.0501266247835481E-4</v>
      </c>
      <c r="DV100" s="253">
        <f t="shared" si="652"/>
        <v>7.0451491704648372E-4</v>
      </c>
      <c r="DW100" s="253">
        <f t="shared" si="652"/>
        <v>7.0401752302751142E-4</v>
      </c>
      <c r="DX100" s="253">
        <f t="shared" si="652"/>
        <v>7.0352048017319202E-4</v>
      </c>
      <c r="DY100" s="253">
        <f t="shared" si="652"/>
        <v>7.0302378823583478E-4</v>
      </c>
      <c r="DZ100" s="253">
        <f t="shared" si="652"/>
        <v>7.0252744696752689E-4</v>
      </c>
      <c r="EA100" s="253">
        <f t="shared" si="652"/>
        <v>7.020314561205776E-4</v>
      </c>
      <c r="EB100" s="253">
        <f t="shared" si="652"/>
        <v>7.0153581544796229E-4</v>
      </c>
      <c r="EC100" s="253">
        <f t="shared" si="652"/>
        <v>7.0104052470199019E-4</v>
      </c>
      <c r="ED100" s="253">
        <f t="shared" si="652"/>
        <v>7.0054558363608077E-4</v>
      </c>
      <c r="EE100" s="253">
        <f t="shared" si="519"/>
        <v>7.381933267518459E-4</v>
      </c>
      <c r="EF100" s="253">
        <f t="shared" si="583"/>
        <v>7.3764839736412124E-4</v>
      </c>
      <c r="EG100" s="253">
        <f t="shared" si="565"/>
        <v>7.3710387023973034E-4</v>
      </c>
      <c r="EH100" s="253">
        <f t="shared" si="565"/>
        <v>7.3655974508157751E-4</v>
      </c>
      <c r="EI100" s="253">
        <f t="shared" si="565"/>
        <v>7.3601602159301116E-4</v>
      </c>
      <c r="EJ100" s="253">
        <f t="shared" si="565"/>
        <v>7.3547269947749072E-4</v>
      </c>
      <c r="EK100" s="253">
        <f t="shared" si="565"/>
        <v>7.3492977843869767E-4</v>
      </c>
      <c r="EL100" s="253">
        <f t="shared" si="565"/>
        <v>7.3438725818075756E-4</v>
      </c>
      <c r="EM100" s="253">
        <f t="shared" si="565"/>
        <v>7.3384513840735188E-4</v>
      </c>
      <c r="EN100" s="253">
        <f t="shared" si="565"/>
        <v>7.3330341882338335E-4</v>
      </c>
      <c r="EO100" s="253">
        <f t="shared" si="565"/>
        <v>7.3276209913308854E-4</v>
      </c>
      <c r="EP100" s="253">
        <f t="shared" si="565"/>
        <v>7.3222117904148121E-4</v>
      </c>
      <c r="EQ100" s="253">
        <f t="shared" si="521"/>
        <v>7.6575759765740159E-4</v>
      </c>
      <c r="ER100" s="253">
        <f t="shared" si="584"/>
        <v>7.6517121295904822E-4</v>
      </c>
      <c r="ES100" s="253">
        <f t="shared" si="567"/>
        <v>7.6458527728917591E-4</v>
      </c>
      <c r="ET100" s="253">
        <f t="shared" si="567"/>
        <v>7.6399979030405962E-4</v>
      </c>
      <c r="EU100" s="253">
        <f t="shared" si="567"/>
        <v>7.6341475166008532E-4</v>
      </c>
      <c r="EV100" s="253">
        <f t="shared" si="567"/>
        <v>7.6283016101375001E-4</v>
      </c>
      <c r="EW100" s="253">
        <f t="shared" si="567"/>
        <v>7.6224601802221681E-4</v>
      </c>
      <c r="EX100" s="253">
        <f t="shared" si="567"/>
        <v>7.6166232234275988E-4</v>
      </c>
      <c r="EY100" s="253">
        <f t="shared" si="567"/>
        <v>7.6107907363243132E-4</v>
      </c>
      <c r="EZ100" s="253">
        <f t="shared" si="567"/>
        <v>7.604962715495045E-4</v>
      </c>
      <c r="FA100" s="253">
        <f t="shared" si="567"/>
        <v>7.599139157514756E-4</v>
      </c>
      <c r="FB100" s="253">
        <f t="shared" si="567"/>
        <v>7.5933200589695105E-4</v>
      </c>
      <c r="FC100" s="253">
        <f t="shared" si="523"/>
        <v>7.8894406388130278E-4</v>
      </c>
      <c r="FD100" s="253">
        <f t="shared" si="585"/>
        <v>7.8832163114528342E-4</v>
      </c>
      <c r="FE100" s="253">
        <f t="shared" si="569"/>
        <v>7.8769968947400848E-4</v>
      </c>
      <c r="FF100" s="253">
        <f t="shared" si="569"/>
        <v>7.8707823847978808E-4</v>
      </c>
      <c r="FG100" s="253">
        <f t="shared" si="569"/>
        <v>7.8645727777582053E-4</v>
      </c>
      <c r="FH100" s="253">
        <f t="shared" si="569"/>
        <v>7.8583680697508207E-4</v>
      </c>
      <c r="FI100" s="253">
        <f t="shared" si="569"/>
        <v>7.8521682569088203E-4</v>
      </c>
      <c r="FJ100" s="253">
        <f t="shared" si="569"/>
        <v>7.8459733353752892E-4</v>
      </c>
      <c r="FK100" s="253">
        <f t="shared" si="569"/>
        <v>7.8397833012866514E-4</v>
      </c>
      <c r="FL100" s="253">
        <f t="shared" si="569"/>
        <v>7.8335981507882124E-4</v>
      </c>
      <c r="FM100" s="253">
        <f t="shared" si="569"/>
        <v>7.8274178800297189E-4</v>
      </c>
      <c r="FN100" s="253">
        <f t="shared" si="569"/>
        <v>7.8212424851564766E-4</v>
      </c>
      <c r="FO100" s="253">
        <f t="shared" si="525"/>
        <v>8.0803823582376033E-4</v>
      </c>
      <c r="FP100" s="253">
        <f t="shared" si="586"/>
        <v>8.0738531003332614E-4</v>
      </c>
      <c r="FQ100" s="253">
        <f t="shared" si="571"/>
        <v>8.0673291183164242E-4</v>
      </c>
      <c r="FR100" s="253">
        <f t="shared" si="571"/>
        <v>8.0608104079282761E-4</v>
      </c>
      <c r="FS100" s="253">
        <f t="shared" si="571"/>
        <v>8.0542969649066709E-4</v>
      </c>
      <c r="FT100" s="253">
        <f t="shared" si="571"/>
        <v>8.047788784997234E-4</v>
      </c>
      <c r="FU100" s="253">
        <f t="shared" si="571"/>
        <v>8.0412858639444806E-4</v>
      </c>
      <c r="FV100" s="253">
        <f t="shared" si="571"/>
        <v>8.0347881975018076E-4</v>
      </c>
      <c r="FW100" s="253">
        <f t="shared" si="571"/>
        <v>8.0282957814203915E-4</v>
      </c>
      <c r="FX100" s="253">
        <f t="shared" si="571"/>
        <v>8.0218086114614007E-4</v>
      </c>
      <c r="FY100" s="253">
        <f t="shared" si="571"/>
        <v>8.0153266833826731E-4</v>
      </c>
      <c r="FZ100" s="253">
        <f t="shared" si="571"/>
        <v>8.008849992949818E-4</v>
      </c>
    </row>
    <row r="101" spans="2:182" x14ac:dyDescent="0.2">
      <c r="B101" s="245" t="s">
        <v>567</v>
      </c>
      <c r="C101" s="252">
        <f t="shared" si="527"/>
        <v>8.3553607954445219E-4</v>
      </c>
      <c r="D101" s="252">
        <f t="shared" ref="D101:N101" si="653">1-(1-$C49)^(D$60/12)-(1-(1-$C49)^(C$60/12))</f>
        <v>8.3483795900418656E-4</v>
      </c>
      <c r="E101" s="252">
        <f t="shared" si="653"/>
        <v>8.3414042176888081E-4</v>
      </c>
      <c r="F101" s="252">
        <f t="shared" si="653"/>
        <v>8.3344346735103603E-4</v>
      </c>
      <c r="G101" s="252">
        <f t="shared" si="653"/>
        <v>8.3274709526393043E-4</v>
      </c>
      <c r="H101" s="252">
        <f t="shared" si="653"/>
        <v>8.3205130502062019E-4</v>
      </c>
      <c r="I101" s="252">
        <f t="shared" si="653"/>
        <v>8.313560961351607E-4</v>
      </c>
      <c r="J101" s="252">
        <f t="shared" si="653"/>
        <v>8.3066146812205144E-4</v>
      </c>
      <c r="K101" s="252">
        <f t="shared" si="653"/>
        <v>8.299674204954588E-4</v>
      </c>
      <c r="L101" s="252">
        <f t="shared" si="653"/>
        <v>8.2927395277077043E-4</v>
      </c>
      <c r="M101" s="252">
        <f t="shared" si="653"/>
        <v>8.2858106446348501E-4</v>
      </c>
      <c r="N101" s="252">
        <f t="shared" si="653"/>
        <v>8.2788875508921222E-4</v>
      </c>
      <c r="O101" s="252">
        <f t="shared" si="529"/>
        <v>1.1632880578379412E-3</v>
      </c>
      <c r="P101" s="226">
        <f t="shared" ref="P101:Z101" si="654">1-(1-$D49)^(P$59/12)-(1-(1-$D49)^(O$59/12))</f>
        <v>1.1619348187322798E-3</v>
      </c>
      <c r="Q101" s="226">
        <f t="shared" si="654"/>
        <v>1.1605831538338274E-3</v>
      </c>
      <c r="R101" s="226">
        <f t="shared" si="654"/>
        <v>1.159233061310716E-3</v>
      </c>
      <c r="S101" s="226">
        <f t="shared" si="654"/>
        <v>1.1578845393342974E-3</v>
      </c>
      <c r="T101" s="226">
        <f t="shared" si="654"/>
        <v>1.1565375860773663E-3</v>
      </c>
      <c r="U101" s="226">
        <f t="shared" si="654"/>
        <v>1.1551921997150494E-3</v>
      </c>
      <c r="V101" s="226">
        <f t="shared" si="654"/>
        <v>1.1538483784245823E-3</v>
      </c>
      <c r="W101" s="226">
        <f t="shared" si="654"/>
        <v>1.1525061203854214E-3</v>
      </c>
      <c r="X101" s="226">
        <f t="shared" si="654"/>
        <v>1.1511654237789104E-3</v>
      </c>
      <c r="Y101" s="226">
        <f t="shared" si="654"/>
        <v>1.1498262867889464E-3</v>
      </c>
      <c r="Z101" s="226">
        <f t="shared" si="654"/>
        <v>1.1484887076008699E-3</v>
      </c>
      <c r="AA101" s="226">
        <f t="shared" si="531"/>
        <v>1.4195115013979631E-3</v>
      </c>
      <c r="AB101" s="226">
        <f t="shared" ref="AB101:AL101" si="655">1-(1-$E49)^(AB$59/12)-(1-(1-$E49)^(AA$59/12))</f>
        <v>1.4174964884954289E-3</v>
      </c>
      <c r="AC101" s="226">
        <f t="shared" si="655"/>
        <v>1.4154843359268643E-3</v>
      </c>
      <c r="AD101" s="226">
        <f t="shared" si="655"/>
        <v>1.4134750396318507E-3</v>
      </c>
      <c r="AE101" s="226">
        <f t="shared" si="655"/>
        <v>1.4114685955561868E-3</v>
      </c>
      <c r="AF101" s="226">
        <f t="shared" si="655"/>
        <v>1.409464999651E-3</v>
      </c>
      <c r="AG101" s="226">
        <f t="shared" si="655"/>
        <v>1.4074642478730803E-3</v>
      </c>
      <c r="AH101" s="226">
        <f t="shared" si="655"/>
        <v>1.4054663361854347E-3</v>
      </c>
      <c r="AI101" s="226">
        <f t="shared" si="655"/>
        <v>1.4034712605563993E-3</v>
      </c>
      <c r="AJ101" s="226">
        <f t="shared" si="655"/>
        <v>1.4014790169601943E-3</v>
      </c>
      <c r="AK101" s="226">
        <f t="shared" si="655"/>
        <v>1.3994896013767022E-3</v>
      </c>
      <c r="AL101" s="226">
        <f t="shared" si="655"/>
        <v>1.3975030097913566E-3</v>
      </c>
      <c r="AM101" s="226">
        <f t="shared" si="533"/>
        <v>1.4963453253871162E-3</v>
      </c>
      <c r="AN101" s="226">
        <f t="shared" ref="AN101:AX101" si="656">1-(1-$F49)^(AN$59/12)-(1-(1-$F49)^(AM$59/12))</f>
        <v>1.4941062760542856E-3</v>
      </c>
      <c r="AO101" s="226">
        <f t="shared" si="656"/>
        <v>1.4918705771124197E-3</v>
      </c>
      <c r="AP101" s="226">
        <f t="shared" si="656"/>
        <v>1.4896382235484174E-3</v>
      </c>
      <c r="AQ101" s="226">
        <f t="shared" si="656"/>
        <v>1.48740921035595E-3</v>
      </c>
      <c r="AR101" s="226">
        <f t="shared" si="656"/>
        <v>1.4851835325372376E-3</v>
      </c>
      <c r="AS101" s="226">
        <f t="shared" si="656"/>
        <v>1.4829611851008284E-3</v>
      </c>
      <c r="AT101" s="226">
        <f t="shared" si="656"/>
        <v>1.4807421630639306E-3</v>
      </c>
      <c r="AU101" s="226">
        <f t="shared" si="656"/>
        <v>1.4785264614499694E-3</v>
      </c>
      <c r="AV101" s="226">
        <f t="shared" si="656"/>
        <v>1.4763140752910298E-3</v>
      </c>
      <c r="AW101" s="226">
        <f t="shared" si="656"/>
        <v>1.4741049996256361E-3</v>
      </c>
      <c r="AX101" s="226">
        <f t="shared" si="656"/>
        <v>1.4718992295003064E-3</v>
      </c>
      <c r="AY101" s="226">
        <f t="shared" si="535"/>
        <v>1.5512616388075884E-3</v>
      </c>
      <c r="AZ101" s="226">
        <f t="shared" ref="AZ101:BJ101" si="657">1-(1-$G49)^(AZ$59/12)-(1-(1-$G49)^(AY$59/12))</f>
        <v>1.5488552261355704E-3</v>
      </c>
      <c r="BA101" s="226">
        <f t="shared" si="657"/>
        <v>1.5464525464392587E-3</v>
      </c>
      <c r="BB101" s="226">
        <f t="shared" si="657"/>
        <v>1.544053593927619E-3</v>
      </c>
      <c r="BC101" s="226">
        <f t="shared" si="657"/>
        <v>1.5416583628191649E-3</v>
      </c>
      <c r="BD101" s="226">
        <f t="shared" si="657"/>
        <v>1.5392668473407367E-3</v>
      </c>
      <c r="BE101" s="226">
        <f t="shared" si="657"/>
        <v>1.5368790417286116E-3</v>
      </c>
      <c r="BF101" s="226">
        <f t="shared" si="657"/>
        <v>1.5344949402277264E-3</v>
      </c>
      <c r="BG101" s="226">
        <f t="shared" si="657"/>
        <v>1.5321145370918998E-3</v>
      </c>
      <c r="BH101" s="226">
        <f t="shared" si="657"/>
        <v>1.5297378265843875E-3</v>
      </c>
      <c r="BI101" s="226">
        <f t="shared" si="657"/>
        <v>1.5273648029764386E-3</v>
      </c>
      <c r="BJ101" s="226">
        <f t="shared" si="657"/>
        <v>1.5249954605491833E-3</v>
      </c>
      <c r="BK101" s="226">
        <f t="shared" si="537"/>
        <v>1.6470139949896767E-3</v>
      </c>
      <c r="BL101" s="226">
        <f t="shared" ref="BL101:BV101" si="658">1-(1-$H49)^(BL$59/12)-(1-(1-$H49)^(BK$59/12))</f>
        <v>1.6443013398900197E-3</v>
      </c>
      <c r="BM101" s="226">
        <f t="shared" si="658"/>
        <v>1.6415931525712857E-3</v>
      </c>
      <c r="BN101" s="226">
        <f t="shared" si="658"/>
        <v>1.6388894256748054E-3</v>
      </c>
      <c r="BO101" s="226">
        <f t="shared" si="658"/>
        <v>1.6361901518545663E-3</v>
      </c>
      <c r="BP101" s="226">
        <f t="shared" si="658"/>
        <v>1.6334953237759908E-3</v>
      </c>
      <c r="BQ101" s="226">
        <f t="shared" si="658"/>
        <v>1.6308049341169362E-3</v>
      </c>
      <c r="BR101" s="226">
        <f t="shared" si="658"/>
        <v>1.6281189755673608E-3</v>
      </c>
      <c r="BS101" s="226">
        <f t="shared" si="658"/>
        <v>1.6254374408291028E-3</v>
      </c>
      <c r="BT101" s="226">
        <f t="shared" si="658"/>
        <v>1.6227603226161014E-3</v>
      </c>
      <c r="BU101" s="226">
        <f t="shared" si="658"/>
        <v>1.6200876136541753E-3</v>
      </c>
      <c r="BV101" s="226">
        <f t="shared" si="658"/>
        <v>1.6174193066814668E-3</v>
      </c>
      <c r="BW101" s="226">
        <f t="shared" si="539"/>
        <v>1.7844488842692074E-3</v>
      </c>
      <c r="BX101" s="226">
        <f t="shared" ref="BX101:CH101" si="659">1-(1-$I49)^(BX$59/12)-(1-(1-$I49)^(BW$59/12))</f>
        <v>1.7812646264485643E-3</v>
      </c>
      <c r="BY101" s="226">
        <f t="shared" si="659"/>
        <v>1.778086050773342E-3</v>
      </c>
      <c r="BZ101" s="226">
        <f t="shared" si="659"/>
        <v>1.7749131471038737E-3</v>
      </c>
      <c r="CA101" s="226">
        <f t="shared" si="659"/>
        <v>1.7717459053189222E-3</v>
      </c>
      <c r="CB101" s="226">
        <f t="shared" si="659"/>
        <v>1.7685843153149028E-3</v>
      </c>
      <c r="CC101" s="226">
        <f t="shared" si="659"/>
        <v>1.7654283670067716E-3</v>
      </c>
      <c r="CD101" s="226">
        <f t="shared" si="659"/>
        <v>1.7622780503270263E-3</v>
      </c>
      <c r="CE101" s="226">
        <f t="shared" si="659"/>
        <v>1.7591333552262611E-3</v>
      </c>
      <c r="CF101" s="226">
        <f t="shared" si="659"/>
        <v>1.7559942716732779E-3</v>
      </c>
      <c r="CG101" s="226">
        <f t="shared" si="659"/>
        <v>1.7528607896544202E-3</v>
      </c>
      <c r="CH101" s="226">
        <f t="shared" si="659"/>
        <v>1.7497328991740169E-3</v>
      </c>
      <c r="CI101" s="226">
        <f t="shared" si="541"/>
        <v>1.9739598654713308E-3</v>
      </c>
      <c r="CJ101" s="226">
        <f t="shared" ref="CJ101:CT101" si="660">1-(1-$J49)^(CJ$59/12)-(1-(1-$J49)^(CI$59/12))</f>
        <v>1.9700633479208252E-3</v>
      </c>
      <c r="CK101" s="226">
        <f t="shared" si="660"/>
        <v>1.9661745219397009E-3</v>
      </c>
      <c r="CL101" s="226">
        <f t="shared" si="660"/>
        <v>1.96229337234477E-3</v>
      </c>
      <c r="CM101" s="226">
        <f t="shared" si="660"/>
        <v>1.9584198839834865E-3</v>
      </c>
      <c r="CN101" s="226">
        <f t="shared" si="660"/>
        <v>1.9545540417328366E-3</v>
      </c>
      <c r="CO101" s="226">
        <f t="shared" si="660"/>
        <v>1.9506958304994493E-3</v>
      </c>
      <c r="CP101" s="226">
        <f t="shared" si="660"/>
        <v>1.9468452352203736E-3</v>
      </c>
      <c r="CQ101" s="226">
        <f t="shared" si="660"/>
        <v>1.9430022408617464E-3</v>
      </c>
      <c r="CR101" s="226">
        <f t="shared" si="660"/>
        <v>1.9391668324197919E-3</v>
      </c>
      <c r="CS101" s="226">
        <f t="shared" si="660"/>
        <v>1.9353389949200439E-3</v>
      </c>
      <c r="CT101" s="226">
        <f t="shared" si="660"/>
        <v>1.9315187134181233E-3</v>
      </c>
      <c r="CU101" s="226">
        <f t="shared" si="543"/>
        <v>2.1478721603427342E-3</v>
      </c>
      <c r="CV101" s="226">
        <f t="shared" ref="CV101:DF101" si="661">1-(1-$K49)^(CV$59/12)-(1-(1-$K49)^(CU$59/12))</f>
        <v>2.1432588055256829E-3</v>
      </c>
      <c r="CW101" s="226">
        <f t="shared" si="661"/>
        <v>2.1386553596047797E-3</v>
      </c>
      <c r="CX101" s="226">
        <f t="shared" si="661"/>
        <v>2.1340618012973822E-3</v>
      </c>
      <c r="CY101" s="226">
        <f t="shared" si="661"/>
        <v>2.1294781093658122E-3</v>
      </c>
      <c r="CZ101" s="226">
        <f t="shared" si="661"/>
        <v>2.1249042626187986E-3</v>
      </c>
      <c r="DA101" s="226">
        <f t="shared" si="661"/>
        <v>2.1203402399095905E-3</v>
      </c>
      <c r="DB101" s="226">
        <f t="shared" si="661"/>
        <v>2.1157860201378442E-3</v>
      </c>
      <c r="DC101" s="226">
        <f t="shared" si="661"/>
        <v>2.111241582248069E-3</v>
      </c>
      <c r="DD101" s="226">
        <f t="shared" si="661"/>
        <v>2.1067069052297382E-3</v>
      </c>
      <c r="DE101" s="226">
        <f t="shared" si="661"/>
        <v>2.1021819681179554E-3</v>
      </c>
      <c r="DF101" s="226">
        <f t="shared" si="661"/>
        <v>2.0976667499926771E-3</v>
      </c>
      <c r="DG101" s="226">
        <f t="shared" si="545"/>
        <v>1.6870336247661877E-3</v>
      </c>
      <c r="DH101" s="226">
        <f t="shared" ref="DH101:DR101" si="662">1-(1-$L49)^(DH$59/12)-(1-(1-$L49)^(DG$59/12))</f>
        <v>1.6841875423151409E-3</v>
      </c>
      <c r="DI101" s="226">
        <f t="shared" si="662"/>
        <v>1.6813462613008978E-3</v>
      </c>
      <c r="DJ101" s="226">
        <f t="shared" si="662"/>
        <v>1.6785097736230492E-3</v>
      </c>
      <c r="DK101" s="226">
        <f t="shared" si="662"/>
        <v>1.6756780711956187E-3</v>
      </c>
      <c r="DL101" s="226">
        <f t="shared" si="662"/>
        <v>1.6728511459450646E-3</v>
      </c>
      <c r="DM101" s="226">
        <f t="shared" si="662"/>
        <v>1.6700289898127219E-3</v>
      </c>
      <c r="DN101" s="226">
        <f t="shared" si="662"/>
        <v>1.6672115947525823E-3</v>
      </c>
      <c r="DO101" s="226">
        <f t="shared" si="662"/>
        <v>1.6643989527326264E-3</v>
      </c>
      <c r="DP101" s="226">
        <f t="shared" si="662"/>
        <v>1.6615910557343794E-3</v>
      </c>
      <c r="DQ101" s="226">
        <f t="shared" si="662"/>
        <v>1.6587878957526891E-3</v>
      </c>
      <c r="DR101" s="226">
        <f t="shared" si="662"/>
        <v>1.6559894647961704E-3</v>
      </c>
      <c r="DS101" s="253">
        <f t="shared" si="547"/>
        <v>1.6691696473100093E-3</v>
      </c>
      <c r="DT101" s="253">
        <f t="shared" ref="DT101:ED101" si="663">1-(1-$M49)^(DT$59/12)-(1-(1-$M49)^(DS$59/12))</f>
        <v>1.6663835199984822E-3</v>
      </c>
      <c r="DU101" s="253">
        <f t="shared" si="663"/>
        <v>1.6636020432061471E-3</v>
      </c>
      <c r="DV101" s="253">
        <f t="shared" si="663"/>
        <v>1.6608252091704356E-3</v>
      </c>
      <c r="DW101" s="253">
        <f t="shared" si="663"/>
        <v>1.65805301014188E-3</v>
      </c>
      <c r="DX101" s="253">
        <f t="shared" si="663"/>
        <v>1.655285438383558E-3</v>
      </c>
      <c r="DY101" s="253">
        <f t="shared" si="663"/>
        <v>1.6525224861723142E-3</v>
      </c>
      <c r="DZ101" s="253">
        <f t="shared" si="663"/>
        <v>1.6497641457968726E-3</v>
      </c>
      <c r="EA101" s="253">
        <f t="shared" si="663"/>
        <v>1.6470104095593907E-3</v>
      </c>
      <c r="EB101" s="253">
        <f t="shared" si="663"/>
        <v>1.6442612697750159E-3</v>
      </c>
      <c r="EC101" s="253">
        <f t="shared" si="663"/>
        <v>1.6415167187713298E-3</v>
      </c>
      <c r="ED101" s="253">
        <f t="shared" si="663"/>
        <v>1.6387767488886817E-3</v>
      </c>
      <c r="EE101" s="253">
        <f t="shared" si="519"/>
        <v>1.6406875802915666E-3</v>
      </c>
      <c r="EF101" s="253">
        <f t="shared" si="583"/>
        <v>1.6379957245553634E-3</v>
      </c>
      <c r="EG101" s="253">
        <f t="shared" si="565"/>
        <v>1.6353082853136636E-3</v>
      </c>
      <c r="EH101" s="253">
        <f t="shared" si="565"/>
        <v>1.6326252553199305E-3</v>
      </c>
      <c r="EI101" s="253">
        <f t="shared" si="565"/>
        <v>1.629946627340173E-3</v>
      </c>
      <c r="EJ101" s="253">
        <f t="shared" si="565"/>
        <v>1.6272723941522793E-3</v>
      </c>
      <c r="EK101" s="253">
        <f t="shared" si="565"/>
        <v>1.6246025485453508E-3</v>
      </c>
      <c r="EL101" s="253">
        <f t="shared" si="565"/>
        <v>1.6219370833211455E-3</v>
      </c>
      <c r="EM101" s="253">
        <f t="shared" si="565"/>
        <v>1.6192759912924126E-3</v>
      </c>
      <c r="EN101" s="253">
        <f t="shared" si="565"/>
        <v>1.6166192652845579E-3</v>
      </c>
      <c r="EO101" s="253">
        <f t="shared" si="565"/>
        <v>1.6139668981338673E-3</v>
      </c>
      <c r="EP101" s="253">
        <f t="shared" si="565"/>
        <v>1.6113188826890612E-3</v>
      </c>
      <c r="EQ101" s="253">
        <f t="shared" si="521"/>
        <v>1.6041288976451629E-3</v>
      </c>
      <c r="ER101" s="253">
        <f t="shared" si="584"/>
        <v>1.601555668124921E-3</v>
      </c>
      <c r="ES101" s="253">
        <f t="shared" si="567"/>
        <v>1.5989865663965652E-3</v>
      </c>
      <c r="ET101" s="253">
        <f t="shared" si="567"/>
        <v>1.5964215858383923E-3</v>
      </c>
      <c r="EU101" s="253">
        <f t="shared" si="567"/>
        <v>1.5938607198396904E-3</v>
      </c>
      <c r="EV101" s="253">
        <f t="shared" si="567"/>
        <v>1.5913039618001834E-3</v>
      </c>
      <c r="EW101" s="253">
        <f t="shared" si="567"/>
        <v>1.5887513051301427E-3</v>
      </c>
      <c r="EX101" s="253">
        <f t="shared" si="567"/>
        <v>1.5862027432504977E-3</v>
      </c>
      <c r="EY101" s="253">
        <f t="shared" si="567"/>
        <v>1.5836582695923918E-3</v>
      </c>
      <c r="EZ101" s="253">
        <f t="shared" si="567"/>
        <v>1.5811178775981816E-3</v>
      </c>
      <c r="FA101" s="253">
        <f t="shared" si="567"/>
        <v>1.5785815607202158E-3</v>
      </c>
      <c r="FB101" s="253">
        <f t="shared" si="567"/>
        <v>1.5760493124212793E-3</v>
      </c>
      <c r="FC101" s="253">
        <f t="shared" si="523"/>
        <v>1.5616449324755699E-3</v>
      </c>
      <c r="FD101" s="253">
        <f t="shared" si="585"/>
        <v>1.5592061975805427E-3</v>
      </c>
      <c r="FE101" s="253">
        <f t="shared" si="569"/>
        <v>1.5567712711233028E-3</v>
      </c>
      <c r="FF101" s="253">
        <f t="shared" si="569"/>
        <v>1.5543401471567186E-3</v>
      </c>
      <c r="FG101" s="253">
        <f t="shared" si="569"/>
        <v>1.5519128197426513E-3</v>
      </c>
      <c r="FH101" s="253">
        <f t="shared" si="569"/>
        <v>1.5494892829520657E-3</v>
      </c>
      <c r="FI101" s="253">
        <f t="shared" si="569"/>
        <v>1.5470695308653637E-3</v>
      </c>
      <c r="FJ101" s="253">
        <f t="shared" si="569"/>
        <v>1.5446535575722731E-3</v>
      </c>
      <c r="FK101" s="253">
        <f t="shared" si="569"/>
        <v>1.5422413571717364E-3</v>
      </c>
      <c r="FL101" s="253">
        <f t="shared" si="569"/>
        <v>1.539832923771578E-3</v>
      </c>
      <c r="FM101" s="253">
        <f t="shared" si="569"/>
        <v>1.5374282514893922E-3</v>
      </c>
      <c r="FN101" s="253">
        <f t="shared" si="569"/>
        <v>1.5350273344513221E-3</v>
      </c>
      <c r="FO101" s="253">
        <f t="shared" si="525"/>
        <v>1.5150242781007961E-3</v>
      </c>
      <c r="FP101" s="253">
        <f t="shared" si="586"/>
        <v>1.5127289795375809E-3</v>
      </c>
      <c r="FQ101" s="253">
        <f t="shared" si="571"/>
        <v>1.5104371584073739E-3</v>
      </c>
      <c r="FR101" s="253">
        <f t="shared" si="571"/>
        <v>1.5081488094418338E-3</v>
      </c>
      <c r="FS101" s="253">
        <f t="shared" si="571"/>
        <v>1.5058639273805019E-3</v>
      </c>
      <c r="FT101" s="253">
        <f t="shared" si="571"/>
        <v>1.503582506971135E-3</v>
      </c>
      <c r="FU101" s="253">
        <f t="shared" si="571"/>
        <v>1.5013045429688177E-3</v>
      </c>
      <c r="FV101" s="253">
        <f t="shared" si="571"/>
        <v>1.4990300301374049E-3</v>
      </c>
      <c r="FW101" s="253">
        <f t="shared" si="571"/>
        <v>1.4967589632481904E-3</v>
      </c>
      <c r="FX101" s="253">
        <f t="shared" si="571"/>
        <v>1.4944913370804613E-3</v>
      </c>
      <c r="FY101" s="253">
        <f t="shared" si="571"/>
        <v>1.4922271464212766E-3</v>
      </c>
      <c r="FZ101" s="253">
        <f t="shared" si="571"/>
        <v>1.4899663860660217E-3</v>
      </c>
    </row>
    <row r="102" spans="2:182" x14ac:dyDescent="0.2">
      <c r="B102" s="245" t="s">
        <v>568</v>
      </c>
      <c r="C102" s="252">
        <f t="shared" si="527"/>
        <v>8.3553607954445219E-4</v>
      </c>
      <c r="D102" s="252">
        <f t="shared" ref="D102:N102" si="664">1-(1-$C50)^(D$60/12)-(1-(1-$C50)^(C$60/12))</f>
        <v>8.3483795900418656E-4</v>
      </c>
      <c r="E102" s="252">
        <f t="shared" si="664"/>
        <v>8.3414042176888081E-4</v>
      </c>
      <c r="F102" s="252">
        <f t="shared" si="664"/>
        <v>8.3344346735103603E-4</v>
      </c>
      <c r="G102" s="252">
        <f t="shared" si="664"/>
        <v>8.3274709526393043E-4</v>
      </c>
      <c r="H102" s="252">
        <f t="shared" si="664"/>
        <v>8.3205130502062019E-4</v>
      </c>
      <c r="I102" s="252">
        <f t="shared" si="664"/>
        <v>8.313560961351607E-4</v>
      </c>
      <c r="J102" s="252">
        <f t="shared" si="664"/>
        <v>8.3066146812205144E-4</v>
      </c>
      <c r="K102" s="252">
        <f t="shared" si="664"/>
        <v>8.299674204954588E-4</v>
      </c>
      <c r="L102" s="252">
        <f t="shared" si="664"/>
        <v>8.2927395277077043E-4</v>
      </c>
      <c r="M102" s="252">
        <f t="shared" si="664"/>
        <v>8.2858106446348501E-4</v>
      </c>
      <c r="N102" s="252">
        <f t="shared" si="664"/>
        <v>8.2788875508921222E-4</v>
      </c>
      <c r="O102" s="252">
        <f t="shared" si="529"/>
        <v>1.1632880578379412E-3</v>
      </c>
      <c r="P102" s="226">
        <f t="shared" ref="P102:Z102" si="665">1-(1-$D50)^(P$59/12)-(1-(1-$D50)^(O$59/12))</f>
        <v>1.1619348187322798E-3</v>
      </c>
      <c r="Q102" s="226">
        <f t="shared" si="665"/>
        <v>1.1605831538338274E-3</v>
      </c>
      <c r="R102" s="226">
        <f t="shared" si="665"/>
        <v>1.159233061310716E-3</v>
      </c>
      <c r="S102" s="226">
        <f t="shared" si="665"/>
        <v>1.1578845393342974E-3</v>
      </c>
      <c r="T102" s="226">
        <f t="shared" si="665"/>
        <v>1.1565375860773663E-3</v>
      </c>
      <c r="U102" s="226">
        <f t="shared" si="665"/>
        <v>1.1551921997150494E-3</v>
      </c>
      <c r="V102" s="226">
        <f t="shared" si="665"/>
        <v>1.1538483784245823E-3</v>
      </c>
      <c r="W102" s="226">
        <f t="shared" si="665"/>
        <v>1.1525061203854214E-3</v>
      </c>
      <c r="X102" s="226">
        <f t="shared" si="665"/>
        <v>1.1511654237789104E-3</v>
      </c>
      <c r="Y102" s="226">
        <f t="shared" si="665"/>
        <v>1.1498262867889464E-3</v>
      </c>
      <c r="Z102" s="226">
        <f t="shared" si="665"/>
        <v>1.1484887076008699E-3</v>
      </c>
      <c r="AA102" s="226">
        <f t="shared" si="531"/>
        <v>1.4195115013979631E-3</v>
      </c>
      <c r="AB102" s="226">
        <f t="shared" ref="AB102:AL102" si="666">1-(1-$E50)^(AB$59/12)-(1-(1-$E50)^(AA$59/12))</f>
        <v>1.4174964884954289E-3</v>
      </c>
      <c r="AC102" s="226">
        <f t="shared" si="666"/>
        <v>1.4154843359268643E-3</v>
      </c>
      <c r="AD102" s="226">
        <f t="shared" si="666"/>
        <v>1.4134750396318507E-3</v>
      </c>
      <c r="AE102" s="226">
        <f t="shared" si="666"/>
        <v>1.4114685955561868E-3</v>
      </c>
      <c r="AF102" s="226">
        <f t="shared" si="666"/>
        <v>1.409464999651E-3</v>
      </c>
      <c r="AG102" s="226">
        <f t="shared" si="666"/>
        <v>1.4074642478730803E-3</v>
      </c>
      <c r="AH102" s="226">
        <f t="shared" si="666"/>
        <v>1.4054663361854347E-3</v>
      </c>
      <c r="AI102" s="226">
        <f t="shared" si="666"/>
        <v>1.4034712605563993E-3</v>
      </c>
      <c r="AJ102" s="226">
        <f t="shared" si="666"/>
        <v>1.4014790169601943E-3</v>
      </c>
      <c r="AK102" s="226">
        <f t="shared" si="666"/>
        <v>1.3994896013767022E-3</v>
      </c>
      <c r="AL102" s="226">
        <f t="shared" si="666"/>
        <v>1.3975030097913566E-3</v>
      </c>
      <c r="AM102" s="226">
        <f t="shared" si="533"/>
        <v>1.4963453253871162E-3</v>
      </c>
      <c r="AN102" s="226">
        <f t="shared" ref="AN102:AX102" si="667">1-(1-$F50)^(AN$59/12)-(1-(1-$F50)^(AM$59/12))</f>
        <v>1.4941062760542856E-3</v>
      </c>
      <c r="AO102" s="226">
        <f t="shared" si="667"/>
        <v>1.4918705771124197E-3</v>
      </c>
      <c r="AP102" s="226">
        <f t="shared" si="667"/>
        <v>1.4896382235484174E-3</v>
      </c>
      <c r="AQ102" s="226">
        <f t="shared" si="667"/>
        <v>1.48740921035595E-3</v>
      </c>
      <c r="AR102" s="226">
        <f t="shared" si="667"/>
        <v>1.4851835325372376E-3</v>
      </c>
      <c r="AS102" s="226">
        <f t="shared" si="667"/>
        <v>1.4829611851008284E-3</v>
      </c>
      <c r="AT102" s="226">
        <f t="shared" si="667"/>
        <v>1.4807421630639306E-3</v>
      </c>
      <c r="AU102" s="226">
        <f t="shared" si="667"/>
        <v>1.4785264614499694E-3</v>
      </c>
      <c r="AV102" s="226">
        <f t="shared" si="667"/>
        <v>1.4763140752910298E-3</v>
      </c>
      <c r="AW102" s="226">
        <f t="shared" si="667"/>
        <v>1.4741049996256361E-3</v>
      </c>
      <c r="AX102" s="226">
        <f t="shared" si="667"/>
        <v>1.4718992295003064E-3</v>
      </c>
      <c r="AY102" s="226">
        <f t="shared" si="535"/>
        <v>1.5512616388075884E-3</v>
      </c>
      <c r="AZ102" s="226">
        <f t="shared" ref="AZ102:BJ102" si="668">1-(1-$G50)^(AZ$59/12)-(1-(1-$G50)^(AY$59/12))</f>
        <v>1.5488552261355704E-3</v>
      </c>
      <c r="BA102" s="226">
        <f t="shared" si="668"/>
        <v>1.5464525464392587E-3</v>
      </c>
      <c r="BB102" s="226">
        <f t="shared" si="668"/>
        <v>1.544053593927619E-3</v>
      </c>
      <c r="BC102" s="226">
        <f t="shared" si="668"/>
        <v>1.5416583628191649E-3</v>
      </c>
      <c r="BD102" s="226">
        <f t="shared" si="668"/>
        <v>1.5392668473407367E-3</v>
      </c>
      <c r="BE102" s="226">
        <f t="shared" si="668"/>
        <v>1.5368790417286116E-3</v>
      </c>
      <c r="BF102" s="226">
        <f t="shared" si="668"/>
        <v>1.5344949402277264E-3</v>
      </c>
      <c r="BG102" s="226">
        <f t="shared" si="668"/>
        <v>1.5321145370918998E-3</v>
      </c>
      <c r="BH102" s="226">
        <f t="shared" si="668"/>
        <v>1.5297378265843875E-3</v>
      </c>
      <c r="BI102" s="226">
        <f t="shared" si="668"/>
        <v>1.5273648029764386E-3</v>
      </c>
      <c r="BJ102" s="226">
        <f t="shared" si="668"/>
        <v>1.5249954605491833E-3</v>
      </c>
      <c r="BK102" s="226">
        <f t="shared" si="537"/>
        <v>1.6470139949896767E-3</v>
      </c>
      <c r="BL102" s="226">
        <f t="shared" ref="BL102:BV102" si="669">1-(1-$H50)^(BL$59/12)-(1-(1-$H50)^(BK$59/12))</f>
        <v>1.6443013398900197E-3</v>
      </c>
      <c r="BM102" s="226">
        <f t="shared" si="669"/>
        <v>1.6415931525712857E-3</v>
      </c>
      <c r="BN102" s="226">
        <f t="shared" si="669"/>
        <v>1.6388894256748054E-3</v>
      </c>
      <c r="BO102" s="226">
        <f t="shared" si="669"/>
        <v>1.6361901518545663E-3</v>
      </c>
      <c r="BP102" s="226">
        <f t="shared" si="669"/>
        <v>1.6334953237759908E-3</v>
      </c>
      <c r="BQ102" s="226">
        <f t="shared" si="669"/>
        <v>1.6308049341169362E-3</v>
      </c>
      <c r="BR102" s="226">
        <f t="shared" si="669"/>
        <v>1.6281189755673608E-3</v>
      </c>
      <c r="BS102" s="226">
        <f t="shared" si="669"/>
        <v>1.6254374408291028E-3</v>
      </c>
      <c r="BT102" s="226">
        <f t="shared" si="669"/>
        <v>1.6227603226161014E-3</v>
      </c>
      <c r="BU102" s="226">
        <f t="shared" si="669"/>
        <v>1.6200876136541753E-3</v>
      </c>
      <c r="BV102" s="226">
        <f t="shared" si="669"/>
        <v>1.6174193066814668E-3</v>
      </c>
      <c r="BW102" s="226">
        <f t="shared" si="539"/>
        <v>1.7844488842692074E-3</v>
      </c>
      <c r="BX102" s="226">
        <f t="shared" ref="BX102:CH102" si="670">1-(1-$I50)^(BX$59/12)-(1-(1-$I50)^(BW$59/12))</f>
        <v>1.7812646264485643E-3</v>
      </c>
      <c r="BY102" s="226">
        <f t="shared" si="670"/>
        <v>1.778086050773342E-3</v>
      </c>
      <c r="BZ102" s="226">
        <f t="shared" si="670"/>
        <v>1.7749131471038737E-3</v>
      </c>
      <c r="CA102" s="226">
        <f t="shared" si="670"/>
        <v>1.7717459053189222E-3</v>
      </c>
      <c r="CB102" s="226">
        <f t="shared" si="670"/>
        <v>1.7685843153149028E-3</v>
      </c>
      <c r="CC102" s="226">
        <f t="shared" si="670"/>
        <v>1.7654283670067716E-3</v>
      </c>
      <c r="CD102" s="226">
        <f t="shared" si="670"/>
        <v>1.7622780503270263E-3</v>
      </c>
      <c r="CE102" s="226">
        <f t="shared" si="670"/>
        <v>1.7591333552262611E-3</v>
      </c>
      <c r="CF102" s="226">
        <f t="shared" si="670"/>
        <v>1.7559942716732779E-3</v>
      </c>
      <c r="CG102" s="226">
        <f t="shared" si="670"/>
        <v>1.7528607896544202E-3</v>
      </c>
      <c r="CH102" s="226">
        <f t="shared" si="670"/>
        <v>1.7497328991740169E-3</v>
      </c>
      <c r="CI102" s="226">
        <f t="shared" si="541"/>
        <v>1.9739598654713308E-3</v>
      </c>
      <c r="CJ102" s="226">
        <f t="shared" ref="CJ102:CT102" si="671">1-(1-$J50)^(CJ$59/12)-(1-(1-$J50)^(CI$59/12))</f>
        <v>1.9700633479208252E-3</v>
      </c>
      <c r="CK102" s="226">
        <f t="shared" si="671"/>
        <v>1.9661745219397009E-3</v>
      </c>
      <c r="CL102" s="226">
        <f t="shared" si="671"/>
        <v>1.96229337234477E-3</v>
      </c>
      <c r="CM102" s="226">
        <f t="shared" si="671"/>
        <v>1.9584198839834865E-3</v>
      </c>
      <c r="CN102" s="226">
        <f t="shared" si="671"/>
        <v>1.9545540417328366E-3</v>
      </c>
      <c r="CO102" s="226">
        <f t="shared" si="671"/>
        <v>1.9506958304994493E-3</v>
      </c>
      <c r="CP102" s="226">
        <f t="shared" si="671"/>
        <v>1.9468452352203736E-3</v>
      </c>
      <c r="CQ102" s="226">
        <f t="shared" si="671"/>
        <v>1.9430022408617464E-3</v>
      </c>
      <c r="CR102" s="226">
        <f t="shared" si="671"/>
        <v>1.9391668324197919E-3</v>
      </c>
      <c r="CS102" s="226">
        <f t="shared" si="671"/>
        <v>1.9353389949200439E-3</v>
      </c>
      <c r="CT102" s="226">
        <f t="shared" si="671"/>
        <v>1.9315187134181233E-3</v>
      </c>
      <c r="CU102" s="226">
        <f t="shared" si="543"/>
        <v>2.1478721603427342E-3</v>
      </c>
      <c r="CV102" s="226">
        <f t="shared" ref="CV102:DF102" si="672">1-(1-$K50)^(CV$59/12)-(1-(1-$K50)^(CU$59/12))</f>
        <v>2.1432588055256829E-3</v>
      </c>
      <c r="CW102" s="226">
        <f t="shared" si="672"/>
        <v>2.1386553596047797E-3</v>
      </c>
      <c r="CX102" s="226">
        <f t="shared" si="672"/>
        <v>2.1340618012973822E-3</v>
      </c>
      <c r="CY102" s="226">
        <f t="shared" si="672"/>
        <v>2.1294781093658122E-3</v>
      </c>
      <c r="CZ102" s="226">
        <f t="shared" si="672"/>
        <v>2.1249042626187986E-3</v>
      </c>
      <c r="DA102" s="226">
        <f t="shared" si="672"/>
        <v>2.1203402399095905E-3</v>
      </c>
      <c r="DB102" s="226">
        <f t="shared" si="672"/>
        <v>2.1157860201378442E-3</v>
      </c>
      <c r="DC102" s="226">
        <f t="shared" si="672"/>
        <v>2.111241582248069E-3</v>
      </c>
      <c r="DD102" s="226">
        <f t="shared" si="672"/>
        <v>2.1067069052297382E-3</v>
      </c>
      <c r="DE102" s="226">
        <f t="shared" si="672"/>
        <v>2.1021819681179554E-3</v>
      </c>
      <c r="DF102" s="226">
        <f t="shared" si="672"/>
        <v>2.0976667499926771E-3</v>
      </c>
      <c r="DG102" s="226">
        <f t="shared" si="545"/>
        <v>1.6870336247661877E-3</v>
      </c>
      <c r="DH102" s="226">
        <f t="shared" ref="DH102:DR102" si="673">1-(1-$L50)^(DH$59/12)-(1-(1-$L50)^(DG$59/12))</f>
        <v>1.6841875423151409E-3</v>
      </c>
      <c r="DI102" s="226">
        <f t="shared" si="673"/>
        <v>1.6813462613008978E-3</v>
      </c>
      <c r="DJ102" s="226">
        <f t="shared" si="673"/>
        <v>1.6785097736230492E-3</v>
      </c>
      <c r="DK102" s="226">
        <f t="shared" si="673"/>
        <v>1.6756780711956187E-3</v>
      </c>
      <c r="DL102" s="226">
        <f t="shared" si="673"/>
        <v>1.6728511459450646E-3</v>
      </c>
      <c r="DM102" s="226">
        <f t="shared" si="673"/>
        <v>1.6700289898127219E-3</v>
      </c>
      <c r="DN102" s="226">
        <f t="shared" si="673"/>
        <v>1.6672115947525823E-3</v>
      </c>
      <c r="DO102" s="226">
        <f t="shared" si="673"/>
        <v>1.6643989527326264E-3</v>
      </c>
      <c r="DP102" s="226">
        <f t="shared" si="673"/>
        <v>1.6615910557343794E-3</v>
      </c>
      <c r="DQ102" s="226">
        <f t="shared" si="673"/>
        <v>1.6587878957526891E-3</v>
      </c>
      <c r="DR102" s="226">
        <f t="shared" si="673"/>
        <v>1.6559894647961704E-3</v>
      </c>
      <c r="DS102" s="253">
        <f t="shared" si="547"/>
        <v>1.6691696473100093E-3</v>
      </c>
      <c r="DT102" s="253">
        <f t="shared" ref="DT102:ED102" si="674">1-(1-$M50)^(DT$59/12)-(1-(1-$M50)^(DS$59/12))</f>
        <v>1.6663835199984822E-3</v>
      </c>
      <c r="DU102" s="253">
        <f t="shared" si="674"/>
        <v>1.6636020432061471E-3</v>
      </c>
      <c r="DV102" s="253">
        <f t="shared" si="674"/>
        <v>1.6608252091704356E-3</v>
      </c>
      <c r="DW102" s="253">
        <f t="shared" si="674"/>
        <v>1.65805301014188E-3</v>
      </c>
      <c r="DX102" s="253">
        <f t="shared" si="674"/>
        <v>1.655285438383558E-3</v>
      </c>
      <c r="DY102" s="253">
        <f t="shared" si="674"/>
        <v>1.6525224861723142E-3</v>
      </c>
      <c r="DZ102" s="253">
        <f t="shared" si="674"/>
        <v>1.6497641457968726E-3</v>
      </c>
      <c r="EA102" s="253">
        <f t="shared" si="674"/>
        <v>1.6470104095593907E-3</v>
      </c>
      <c r="EB102" s="253">
        <f t="shared" si="674"/>
        <v>1.6442612697750159E-3</v>
      </c>
      <c r="EC102" s="253">
        <f t="shared" si="674"/>
        <v>1.6415167187713298E-3</v>
      </c>
      <c r="ED102" s="253">
        <f t="shared" si="674"/>
        <v>1.6387767488886817E-3</v>
      </c>
      <c r="EE102" s="253">
        <f t="shared" si="519"/>
        <v>1.6406875802915666E-3</v>
      </c>
      <c r="EF102" s="253">
        <f t="shared" si="583"/>
        <v>1.6379957245553634E-3</v>
      </c>
      <c r="EG102" s="253">
        <f t="shared" si="565"/>
        <v>1.6353082853136636E-3</v>
      </c>
      <c r="EH102" s="253">
        <f t="shared" si="565"/>
        <v>1.6326252553199305E-3</v>
      </c>
      <c r="EI102" s="253">
        <f t="shared" si="565"/>
        <v>1.629946627340173E-3</v>
      </c>
      <c r="EJ102" s="253">
        <f t="shared" si="565"/>
        <v>1.6272723941522793E-3</v>
      </c>
      <c r="EK102" s="253">
        <f t="shared" si="565"/>
        <v>1.6246025485453508E-3</v>
      </c>
      <c r="EL102" s="253">
        <f t="shared" si="565"/>
        <v>1.6219370833211455E-3</v>
      </c>
      <c r="EM102" s="253">
        <f t="shared" si="565"/>
        <v>1.6192759912924126E-3</v>
      </c>
      <c r="EN102" s="253">
        <f t="shared" si="565"/>
        <v>1.6166192652845579E-3</v>
      </c>
      <c r="EO102" s="253">
        <f t="shared" si="565"/>
        <v>1.6139668981338673E-3</v>
      </c>
      <c r="EP102" s="253">
        <f t="shared" si="565"/>
        <v>1.6113188826890612E-3</v>
      </c>
      <c r="EQ102" s="253">
        <f t="shared" si="521"/>
        <v>1.6041288976451629E-3</v>
      </c>
      <c r="ER102" s="253">
        <f t="shared" si="584"/>
        <v>1.601555668124921E-3</v>
      </c>
      <c r="ES102" s="253">
        <f t="shared" si="567"/>
        <v>1.5989865663965652E-3</v>
      </c>
      <c r="ET102" s="253">
        <f t="shared" si="567"/>
        <v>1.5964215858383923E-3</v>
      </c>
      <c r="EU102" s="253">
        <f t="shared" si="567"/>
        <v>1.5938607198396904E-3</v>
      </c>
      <c r="EV102" s="253">
        <f t="shared" si="567"/>
        <v>1.5913039618001834E-3</v>
      </c>
      <c r="EW102" s="253">
        <f t="shared" si="567"/>
        <v>1.5887513051301427E-3</v>
      </c>
      <c r="EX102" s="253">
        <f t="shared" si="567"/>
        <v>1.5862027432504977E-3</v>
      </c>
      <c r="EY102" s="253">
        <f t="shared" si="567"/>
        <v>1.5836582695923918E-3</v>
      </c>
      <c r="EZ102" s="253">
        <f t="shared" si="567"/>
        <v>1.5811178775981816E-3</v>
      </c>
      <c r="FA102" s="253">
        <f t="shared" si="567"/>
        <v>1.5785815607202158E-3</v>
      </c>
      <c r="FB102" s="253">
        <f t="shared" si="567"/>
        <v>1.5760493124212793E-3</v>
      </c>
      <c r="FC102" s="253">
        <f t="shared" si="523"/>
        <v>1.5616449324755699E-3</v>
      </c>
      <c r="FD102" s="253">
        <f t="shared" si="585"/>
        <v>1.5592061975805427E-3</v>
      </c>
      <c r="FE102" s="253">
        <f t="shared" si="569"/>
        <v>1.5567712711233028E-3</v>
      </c>
      <c r="FF102" s="253">
        <f t="shared" si="569"/>
        <v>1.5543401471567186E-3</v>
      </c>
      <c r="FG102" s="253">
        <f t="shared" si="569"/>
        <v>1.5519128197426513E-3</v>
      </c>
      <c r="FH102" s="253">
        <f t="shared" si="569"/>
        <v>1.5494892829520657E-3</v>
      </c>
      <c r="FI102" s="253">
        <f t="shared" si="569"/>
        <v>1.5470695308653637E-3</v>
      </c>
      <c r="FJ102" s="253">
        <f t="shared" si="569"/>
        <v>1.5446535575722731E-3</v>
      </c>
      <c r="FK102" s="253">
        <f t="shared" si="569"/>
        <v>1.5422413571717364E-3</v>
      </c>
      <c r="FL102" s="253">
        <f t="shared" si="569"/>
        <v>1.539832923771578E-3</v>
      </c>
      <c r="FM102" s="253">
        <f t="shared" si="569"/>
        <v>1.5374282514893922E-3</v>
      </c>
      <c r="FN102" s="253">
        <f t="shared" si="569"/>
        <v>1.5350273344513221E-3</v>
      </c>
      <c r="FO102" s="253">
        <f t="shared" si="525"/>
        <v>1.5150242781007961E-3</v>
      </c>
      <c r="FP102" s="253">
        <f t="shared" si="586"/>
        <v>1.5127289795375809E-3</v>
      </c>
      <c r="FQ102" s="253">
        <f t="shared" si="571"/>
        <v>1.5104371584073739E-3</v>
      </c>
      <c r="FR102" s="253">
        <f t="shared" si="571"/>
        <v>1.5081488094418338E-3</v>
      </c>
      <c r="FS102" s="253">
        <f t="shared" si="571"/>
        <v>1.5058639273805019E-3</v>
      </c>
      <c r="FT102" s="253">
        <f t="shared" si="571"/>
        <v>1.503582506971135E-3</v>
      </c>
      <c r="FU102" s="253">
        <f t="shared" si="571"/>
        <v>1.5013045429688177E-3</v>
      </c>
      <c r="FV102" s="253">
        <f t="shared" si="571"/>
        <v>1.4990300301374049E-3</v>
      </c>
      <c r="FW102" s="253">
        <f t="shared" si="571"/>
        <v>1.4967589632481904E-3</v>
      </c>
      <c r="FX102" s="253">
        <f t="shared" si="571"/>
        <v>1.4944913370804613E-3</v>
      </c>
      <c r="FY102" s="253">
        <f t="shared" si="571"/>
        <v>1.4922271464212766E-3</v>
      </c>
      <c r="FZ102" s="253">
        <f t="shared" si="571"/>
        <v>1.4899663860660217E-3</v>
      </c>
    </row>
    <row r="103" spans="2:182" x14ac:dyDescent="0.2">
      <c r="B103" s="245" t="s">
        <v>569</v>
      </c>
      <c r="C103" s="252">
        <f t="shared" si="527"/>
        <v>8.3553607954445219E-4</v>
      </c>
      <c r="D103" s="252">
        <f t="shared" ref="D103:N103" si="675">1-(1-$C51)^(D$60/12)-(1-(1-$C51)^(C$60/12))</f>
        <v>8.3483795900418656E-4</v>
      </c>
      <c r="E103" s="252">
        <f t="shared" si="675"/>
        <v>8.3414042176888081E-4</v>
      </c>
      <c r="F103" s="252">
        <f t="shared" si="675"/>
        <v>8.3344346735103603E-4</v>
      </c>
      <c r="G103" s="252">
        <f t="shared" si="675"/>
        <v>8.3274709526393043E-4</v>
      </c>
      <c r="H103" s="252">
        <f t="shared" si="675"/>
        <v>8.3205130502062019E-4</v>
      </c>
      <c r="I103" s="252">
        <f t="shared" si="675"/>
        <v>8.313560961351607E-4</v>
      </c>
      <c r="J103" s="252">
        <f t="shared" si="675"/>
        <v>8.3066146812205144E-4</v>
      </c>
      <c r="K103" s="252">
        <f t="shared" si="675"/>
        <v>8.299674204954588E-4</v>
      </c>
      <c r="L103" s="252">
        <f t="shared" si="675"/>
        <v>8.2927395277077043E-4</v>
      </c>
      <c r="M103" s="252">
        <f t="shared" si="675"/>
        <v>8.2858106446348501E-4</v>
      </c>
      <c r="N103" s="252">
        <f t="shared" si="675"/>
        <v>8.2788875508921222E-4</v>
      </c>
      <c r="O103" s="252">
        <f t="shared" si="529"/>
        <v>1.1632880578379412E-3</v>
      </c>
      <c r="P103" s="226">
        <f t="shared" ref="P103:Z103" si="676">1-(1-$D51)^(P$59/12)-(1-(1-$D51)^(O$59/12))</f>
        <v>1.1619348187322798E-3</v>
      </c>
      <c r="Q103" s="226">
        <f t="shared" si="676"/>
        <v>1.1605831538338274E-3</v>
      </c>
      <c r="R103" s="226">
        <f t="shared" si="676"/>
        <v>1.159233061310716E-3</v>
      </c>
      <c r="S103" s="226">
        <f t="shared" si="676"/>
        <v>1.1578845393342974E-3</v>
      </c>
      <c r="T103" s="226">
        <f t="shared" si="676"/>
        <v>1.1565375860773663E-3</v>
      </c>
      <c r="U103" s="226">
        <f t="shared" si="676"/>
        <v>1.1551921997150494E-3</v>
      </c>
      <c r="V103" s="226">
        <f t="shared" si="676"/>
        <v>1.1538483784245823E-3</v>
      </c>
      <c r="W103" s="226">
        <f t="shared" si="676"/>
        <v>1.1525061203854214E-3</v>
      </c>
      <c r="X103" s="226">
        <f t="shared" si="676"/>
        <v>1.1511654237789104E-3</v>
      </c>
      <c r="Y103" s="226">
        <f t="shared" si="676"/>
        <v>1.1498262867889464E-3</v>
      </c>
      <c r="Z103" s="226">
        <f t="shared" si="676"/>
        <v>1.1484887076008699E-3</v>
      </c>
      <c r="AA103" s="226">
        <f t="shared" si="531"/>
        <v>1.4195115013979631E-3</v>
      </c>
      <c r="AB103" s="226">
        <f t="shared" ref="AB103:AL103" si="677">1-(1-$E51)^(AB$59/12)-(1-(1-$E51)^(AA$59/12))</f>
        <v>1.4174964884954289E-3</v>
      </c>
      <c r="AC103" s="226">
        <f t="shared" si="677"/>
        <v>1.4154843359268643E-3</v>
      </c>
      <c r="AD103" s="226">
        <f t="shared" si="677"/>
        <v>1.4134750396318507E-3</v>
      </c>
      <c r="AE103" s="226">
        <f t="shared" si="677"/>
        <v>1.4114685955561868E-3</v>
      </c>
      <c r="AF103" s="226">
        <f t="shared" si="677"/>
        <v>1.409464999651E-3</v>
      </c>
      <c r="AG103" s="226">
        <f t="shared" si="677"/>
        <v>1.4074642478730803E-3</v>
      </c>
      <c r="AH103" s="226">
        <f t="shared" si="677"/>
        <v>1.4054663361854347E-3</v>
      </c>
      <c r="AI103" s="226">
        <f t="shared" si="677"/>
        <v>1.4034712605563993E-3</v>
      </c>
      <c r="AJ103" s="226">
        <f t="shared" si="677"/>
        <v>1.4014790169601943E-3</v>
      </c>
      <c r="AK103" s="226">
        <f t="shared" si="677"/>
        <v>1.3994896013767022E-3</v>
      </c>
      <c r="AL103" s="226">
        <f t="shared" si="677"/>
        <v>1.3975030097913566E-3</v>
      </c>
      <c r="AM103" s="226">
        <f t="shared" si="533"/>
        <v>1.4963453253871162E-3</v>
      </c>
      <c r="AN103" s="226">
        <f t="shared" ref="AN103:AX103" si="678">1-(1-$F51)^(AN$59/12)-(1-(1-$F51)^(AM$59/12))</f>
        <v>1.4941062760542856E-3</v>
      </c>
      <c r="AO103" s="226">
        <f t="shared" si="678"/>
        <v>1.4918705771124197E-3</v>
      </c>
      <c r="AP103" s="226">
        <f t="shared" si="678"/>
        <v>1.4896382235484174E-3</v>
      </c>
      <c r="AQ103" s="226">
        <f t="shared" si="678"/>
        <v>1.48740921035595E-3</v>
      </c>
      <c r="AR103" s="226">
        <f t="shared" si="678"/>
        <v>1.4851835325372376E-3</v>
      </c>
      <c r="AS103" s="226">
        <f t="shared" si="678"/>
        <v>1.4829611851008284E-3</v>
      </c>
      <c r="AT103" s="226">
        <f t="shared" si="678"/>
        <v>1.4807421630639306E-3</v>
      </c>
      <c r="AU103" s="226">
        <f t="shared" si="678"/>
        <v>1.4785264614499694E-3</v>
      </c>
      <c r="AV103" s="226">
        <f t="shared" si="678"/>
        <v>1.4763140752910298E-3</v>
      </c>
      <c r="AW103" s="226">
        <f t="shared" si="678"/>
        <v>1.4741049996256361E-3</v>
      </c>
      <c r="AX103" s="226">
        <f t="shared" si="678"/>
        <v>1.4718992295003064E-3</v>
      </c>
      <c r="AY103" s="226">
        <f t="shared" si="535"/>
        <v>1.5512616388075884E-3</v>
      </c>
      <c r="AZ103" s="226">
        <f t="shared" ref="AZ103:BJ103" si="679">1-(1-$G51)^(AZ$59/12)-(1-(1-$G51)^(AY$59/12))</f>
        <v>1.5488552261355704E-3</v>
      </c>
      <c r="BA103" s="226">
        <f t="shared" si="679"/>
        <v>1.5464525464392587E-3</v>
      </c>
      <c r="BB103" s="226">
        <f t="shared" si="679"/>
        <v>1.544053593927619E-3</v>
      </c>
      <c r="BC103" s="226">
        <f t="shared" si="679"/>
        <v>1.5416583628191649E-3</v>
      </c>
      <c r="BD103" s="226">
        <f t="shared" si="679"/>
        <v>1.5392668473407367E-3</v>
      </c>
      <c r="BE103" s="226">
        <f t="shared" si="679"/>
        <v>1.5368790417286116E-3</v>
      </c>
      <c r="BF103" s="226">
        <f t="shared" si="679"/>
        <v>1.5344949402277264E-3</v>
      </c>
      <c r="BG103" s="226">
        <f t="shared" si="679"/>
        <v>1.5321145370918998E-3</v>
      </c>
      <c r="BH103" s="226">
        <f t="shared" si="679"/>
        <v>1.5297378265843875E-3</v>
      </c>
      <c r="BI103" s="226">
        <f t="shared" si="679"/>
        <v>1.5273648029764386E-3</v>
      </c>
      <c r="BJ103" s="226">
        <f t="shared" si="679"/>
        <v>1.5249954605491833E-3</v>
      </c>
      <c r="BK103" s="226">
        <f t="shared" si="537"/>
        <v>1.6470139949896767E-3</v>
      </c>
      <c r="BL103" s="226">
        <f t="shared" ref="BL103:BV103" si="680">1-(1-$H51)^(BL$59/12)-(1-(1-$H51)^(BK$59/12))</f>
        <v>1.6443013398900197E-3</v>
      </c>
      <c r="BM103" s="226">
        <f t="shared" si="680"/>
        <v>1.6415931525712857E-3</v>
      </c>
      <c r="BN103" s="226">
        <f t="shared" si="680"/>
        <v>1.6388894256748054E-3</v>
      </c>
      <c r="BO103" s="226">
        <f t="shared" si="680"/>
        <v>1.6361901518545663E-3</v>
      </c>
      <c r="BP103" s="226">
        <f t="shared" si="680"/>
        <v>1.6334953237759908E-3</v>
      </c>
      <c r="BQ103" s="226">
        <f t="shared" si="680"/>
        <v>1.6308049341169362E-3</v>
      </c>
      <c r="BR103" s="226">
        <f t="shared" si="680"/>
        <v>1.6281189755673608E-3</v>
      </c>
      <c r="BS103" s="226">
        <f t="shared" si="680"/>
        <v>1.6254374408291028E-3</v>
      </c>
      <c r="BT103" s="226">
        <f t="shared" si="680"/>
        <v>1.6227603226161014E-3</v>
      </c>
      <c r="BU103" s="226">
        <f t="shared" si="680"/>
        <v>1.6200876136541753E-3</v>
      </c>
      <c r="BV103" s="226">
        <f t="shared" si="680"/>
        <v>1.6174193066814668E-3</v>
      </c>
      <c r="BW103" s="226">
        <f t="shared" si="539"/>
        <v>1.7844488842692074E-3</v>
      </c>
      <c r="BX103" s="226">
        <f t="shared" ref="BX103:CH103" si="681">1-(1-$I51)^(BX$59/12)-(1-(1-$I51)^(BW$59/12))</f>
        <v>1.7812646264485643E-3</v>
      </c>
      <c r="BY103" s="226">
        <f t="shared" si="681"/>
        <v>1.778086050773342E-3</v>
      </c>
      <c r="BZ103" s="226">
        <f t="shared" si="681"/>
        <v>1.7749131471038737E-3</v>
      </c>
      <c r="CA103" s="226">
        <f t="shared" si="681"/>
        <v>1.7717459053189222E-3</v>
      </c>
      <c r="CB103" s="226">
        <f t="shared" si="681"/>
        <v>1.7685843153149028E-3</v>
      </c>
      <c r="CC103" s="226">
        <f t="shared" si="681"/>
        <v>1.7654283670067716E-3</v>
      </c>
      <c r="CD103" s="226">
        <f t="shared" si="681"/>
        <v>1.7622780503270263E-3</v>
      </c>
      <c r="CE103" s="226">
        <f t="shared" si="681"/>
        <v>1.7591333552262611E-3</v>
      </c>
      <c r="CF103" s="226">
        <f t="shared" si="681"/>
        <v>1.7559942716732779E-3</v>
      </c>
      <c r="CG103" s="226">
        <f t="shared" si="681"/>
        <v>1.7528607896544202E-3</v>
      </c>
      <c r="CH103" s="226">
        <f t="shared" si="681"/>
        <v>1.7497328991740169E-3</v>
      </c>
      <c r="CI103" s="226">
        <f t="shared" si="541"/>
        <v>1.9739598654713308E-3</v>
      </c>
      <c r="CJ103" s="226">
        <f t="shared" ref="CJ103:CT103" si="682">1-(1-$J51)^(CJ$59/12)-(1-(1-$J51)^(CI$59/12))</f>
        <v>1.9700633479208252E-3</v>
      </c>
      <c r="CK103" s="226">
        <f t="shared" si="682"/>
        <v>1.9661745219397009E-3</v>
      </c>
      <c r="CL103" s="226">
        <f t="shared" si="682"/>
        <v>1.96229337234477E-3</v>
      </c>
      <c r="CM103" s="226">
        <f t="shared" si="682"/>
        <v>1.9584198839834865E-3</v>
      </c>
      <c r="CN103" s="226">
        <f t="shared" si="682"/>
        <v>1.9545540417328366E-3</v>
      </c>
      <c r="CO103" s="226">
        <f t="shared" si="682"/>
        <v>1.9506958304994493E-3</v>
      </c>
      <c r="CP103" s="226">
        <f t="shared" si="682"/>
        <v>1.9468452352203736E-3</v>
      </c>
      <c r="CQ103" s="226">
        <f t="shared" si="682"/>
        <v>1.9430022408617464E-3</v>
      </c>
      <c r="CR103" s="226">
        <f t="shared" si="682"/>
        <v>1.9391668324197919E-3</v>
      </c>
      <c r="CS103" s="226">
        <f t="shared" si="682"/>
        <v>1.9353389949200439E-3</v>
      </c>
      <c r="CT103" s="226">
        <f t="shared" si="682"/>
        <v>1.9315187134181233E-3</v>
      </c>
      <c r="CU103" s="226">
        <f t="shared" si="543"/>
        <v>2.1478721603427342E-3</v>
      </c>
      <c r="CV103" s="226">
        <f t="shared" ref="CV103:DF103" si="683">1-(1-$K51)^(CV$59/12)-(1-(1-$K51)^(CU$59/12))</f>
        <v>2.1432588055256829E-3</v>
      </c>
      <c r="CW103" s="226">
        <f t="shared" si="683"/>
        <v>2.1386553596047797E-3</v>
      </c>
      <c r="CX103" s="226">
        <f t="shared" si="683"/>
        <v>2.1340618012973822E-3</v>
      </c>
      <c r="CY103" s="226">
        <f t="shared" si="683"/>
        <v>2.1294781093658122E-3</v>
      </c>
      <c r="CZ103" s="226">
        <f t="shared" si="683"/>
        <v>2.1249042626187986E-3</v>
      </c>
      <c r="DA103" s="226">
        <f t="shared" si="683"/>
        <v>2.1203402399095905E-3</v>
      </c>
      <c r="DB103" s="226">
        <f t="shared" si="683"/>
        <v>2.1157860201378442E-3</v>
      </c>
      <c r="DC103" s="226">
        <f t="shared" si="683"/>
        <v>2.111241582248069E-3</v>
      </c>
      <c r="DD103" s="226">
        <f t="shared" si="683"/>
        <v>2.1067069052297382E-3</v>
      </c>
      <c r="DE103" s="226">
        <f t="shared" si="683"/>
        <v>2.1021819681179554E-3</v>
      </c>
      <c r="DF103" s="226">
        <f t="shared" si="683"/>
        <v>2.0976667499926771E-3</v>
      </c>
      <c r="DG103" s="226">
        <f t="shared" si="545"/>
        <v>1.6870336247661877E-3</v>
      </c>
      <c r="DH103" s="226">
        <f t="shared" ref="DH103:DR103" si="684">1-(1-$L51)^(DH$59/12)-(1-(1-$L51)^(DG$59/12))</f>
        <v>1.6841875423151409E-3</v>
      </c>
      <c r="DI103" s="226">
        <f t="shared" si="684"/>
        <v>1.6813462613008978E-3</v>
      </c>
      <c r="DJ103" s="226">
        <f t="shared" si="684"/>
        <v>1.6785097736230492E-3</v>
      </c>
      <c r="DK103" s="226">
        <f t="shared" si="684"/>
        <v>1.6756780711956187E-3</v>
      </c>
      <c r="DL103" s="226">
        <f t="shared" si="684"/>
        <v>1.6728511459450646E-3</v>
      </c>
      <c r="DM103" s="226">
        <f t="shared" si="684"/>
        <v>1.6700289898127219E-3</v>
      </c>
      <c r="DN103" s="226">
        <f t="shared" si="684"/>
        <v>1.6672115947525823E-3</v>
      </c>
      <c r="DO103" s="226">
        <f t="shared" si="684"/>
        <v>1.6643989527326264E-3</v>
      </c>
      <c r="DP103" s="226">
        <f t="shared" si="684"/>
        <v>1.6615910557343794E-3</v>
      </c>
      <c r="DQ103" s="226">
        <f t="shared" si="684"/>
        <v>1.6587878957526891E-3</v>
      </c>
      <c r="DR103" s="226">
        <f t="shared" si="684"/>
        <v>1.6559894647961704E-3</v>
      </c>
      <c r="DS103" s="253">
        <f t="shared" si="547"/>
        <v>1.6691696473100093E-3</v>
      </c>
      <c r="DT103" s="253">
        <f t="shared" ref="DT103:ED103" si="685">1-(1-$M51)^(DT$59/12)-(1-(1-$M51)^(DS$59/12))</f>
        <v>1.6663835199984822E-3</v>
      </c>
      <c r="DU103" s="253">
        <f t="shared" si="685"/>
        <v>1.6636020432061471E-3</v>
      </c>
      <c r="DV103" s="253">
        <f t="shared" si="685"/>
        <v>1.6608252091704356E-3</v>
      </c>
      <c r="DW103" s="253">
        <f t="shared" si="685"/>
        <v>1.65805301014188E-3</v>
      </c>
      <c r="DX103" s="253">
        <f t="shared" si="685"/>
        <v>1.655285438383558E-3</v>
      </c>
      <c r="DY103" s="253">
        <f t="shared" si="685"/>
        <v>1.6525224861723142E-3</v>
      </c>
      <c r="DZ103" s="253">
        <f t="shared" si="685"/>
        <v>1.6497641457968726E-3</v>
      </c>
      <c r="EA103" s="253">
        <f t="shared" si="685"/>
        <v>1.6470104095593907E-3</v>
      </c>
      <c r="EB103" s="253">
        <f t="shared" si="685"/>
        <v>1.6442612697750159E-3</v>
      </c>
      <c r="EC103" s="253">
        <f t="shared" si="685"/>
        <v>1.6415167187713298E-3</v>
      </c>
      <c r="ED103" s="253">
        <f t="shared" si="685"/>
        <v>1.6387767488886817E-3</v>
      </c>
      <c r="EE103" s="253">
        <f t="shared" si="519"/>
        <v>1.6406875802915666E-3</v>
      </c>
      <c r="EF103" s="253">
        <f t="shared" si="583"/>
        <v>1.6379957245553634E-3</v>
      </c>
      <c r="EG103" s="253">
        <f t="shared" si="565"/>
        <v>1.6353082853136636E-3</v>
      </c>
      <c r="EH103" s="253">
        <f t="shared" si="565"/>
        <v>1.6326252553199305E-3</v>
      </c>
      <c r="EI103" s="253">
        <f t="shared" si="565"/>
        <v>1.629946627340173E-3</v>
      </c>
      <c r="EJ103" s="253">
        <f t="shared" si="565"/>
        <v>1.6272723941522793E-3</v>
      </c>
      <c r="EK103" s="253">
        <f t="shared" si="565"/>
        <v>1.6246025485453508E-3</v>
      </c>
      <c r="EL103" s="253">
        <f t="shared" si="565"/>
        <v>1.6219370833211455E-3</v>
      </c>
      <c r="EM103" s="253">
        <f t="shared" si="565"/>
        <v>1.6192759912924126E-3</v>
      </c>
      <c r="EN103" s="253">
        <f t="shared" si="565"/>
        <v>1.6166192652845579E-3</v>
      </c>
      <c r="EO103" s="253">
        <f t="shared" si="565"/>
        <v>1.6139668981338673E-3</v>
      </c>
      <c r="EP103" s="253">
        <f t="shared" si="565"/>
        <v>1.6113188826890612E-3</v>
      </c>
      <c r="EQ103" s="253">
        <f t="shared" si="521"/>
        <v>1.6041288976451629E-3</v>
      </c>
      <c r="ER103" s="253">
        <f t="shared" si="584"/>
        <v>1.601555668124921E-3</v>
      </c>
      <c r="ES103" s="253">
        <f t="shared" si="567"/>
        <v>1.5989865663965652E-3</v>
      </c>
      <c r="ET103" s="253">
        <f t="shared" si="567"/>
        <v>1.5964215858383923E-3</v>
      </c>
      <c r="EU103" s="253">
        <f t="shared" si="567"/>
        <v>1.5938607198396904E-3</v>
      </c>
      <c r="EV103" s="253">
        <f t="shared" si="567"/>
        <v>1.5913039618001834E-3</v>
      </c>
      <c r="EW103" s="253">
        <f t="shared" si="567"/>
        <v>1.5887513051301427E-3</v>
      </c>
      <c r="EX103" s="253">
        <f t="shared" si="567"/>
        <v>1.5862027432504977E-3</v>
      </c>
      <c r="EY103" s="253">
        <f t="shared" si="567"/>
        <v>1.5836582695923918E-3</v>
      </c>
      <c r="EZ103" s="253">
        <f t="shared" si="567"/>
        <v>1.5811178775981816E-3</v>
      </c>
      <c r="FA103" s="253">
        <f t="shared" si="567"/>
        <v>1.5785815607202158E-3</v>
      </c>
      <c r="FB103" s="253">
        <f t="shared" si="567"/>
        <v>1.5760493124212793E-3</v>
      </c>
      <c r="FC103" s="253">
        <f t="shared" si="523"/>
        <v>1.5616449324755699E-3</v>
      </c>
      <c r="FD103" s="253">
        <f t="shared" si="585"/>
        <v>1.5592061975805427E-3</v>
      </c>
      <c r="FE103" s="253">
        <f t="shared" si="569"/>
        <v>1.5567712711233028E-3</v>
      </c>
      <c r="FF103" s="253">
        <f t="shared" si="569"/>
        <v>1.5543401471567186E-3</v>
      </c>
      <c r="FG103" s="253">
        <f t="shared" si="569"/>
        <v>1.5519128197426513E-3</v>
      </c>
      <c r="FH103" s="253">
        <f t="shared" si="569"/>
        <v>1.5494892829520657E-3</v>
      </c>
      <c r="FI103" s="253">
        <f t="shared" si="569"/>
        <v>1.5470695308653637E-3</v>
      </c>
      <c r="FJ103" s="253">
        <f t="shared" si="569"/>
        <v>1.5446535575722731E-3</v>
      </c>
      <c r="FK103" s="253">
        <f t="shared" si="569"/>
        <v>1.5422413571717364E-3</v>
      </c>
      <c r="FL103" s="253">
        <f t="shared" si="569"/>
        <v>1.539832923771578E-3</v>
      </c>
      <c r="FM103" s="253">
        <f t="shared" si="569"/>
        <v>1.5374282514893922E-3</v>
      </c>
      <c r="FN103" s="253">
        <f t="shared" si="569"/>
        <v>1.5350273344513221E-3</v>
      </c>
      <c r="FO103" s="253">
        <f t="shared" si="525"/>
        <v>1.5150242781007961E-3</v>
      </c>
      <c r="FP103" s="253">
        <f t="shared" si="586"/>
        <v>1.5127289795375809E-3</v>
      </c>
      <c r="FQ103" s="253">
        <f t="shared" si="571"/>
        <v>1.5104371584073739E-3</v>
      </c>
      <c r="FR103" s="253">
        <f t="shared" si="571"/>
        <v>1.5081488094418338E-3</v>
      </c>
      <c r="FS103" s="253">
        <f t="shared" si="571"/>
        <v>1.5058639273805019E-3</v>
      </c>
      <c r="FT103" s="253">
        <f t="shared" si="571"/>
        <v>1.503582506971135E-3</v>
      </c>
      <c r="FU103" s="253">
        <f t="shared" si="571"/>
        <v>1.5013045429688177E-3</v>
      </c>
      <c r="FV103" s="253">
        <f t="shared" si="571"/>
        <v>1.4990300301374049E-3</v>
      </c>
      <c r="FW103" s="253">
        <f t="shared" si="571"/>
        <v>1.4967589632481904E-3</v>
      </c>
      <c r="FX103" s="253">
        <f t="shared" si="571"/>
        <v>1.4944913370804613E-3</v>
      </c>
      <c r="FY103" s="253">
        <f t="shared" si="571"/>
        <v>1.4922271464212766E-3</v>
      </c>
      <c r="FZ103" s="253">
        <f t="shared" si="571"/>
        <v>1.4899663860660217E-3</v>
      </c>
    </row>
    <row r="104" spans="2:182" x14ac:dyDescent="0.2">
      <c r="B104" s="245" t="s">
        <v>570</v>
      </c>
      <c r="C104" s="252">
        <f t="shared" si="527"/>
        <v>3.2374192046893402E-3</v>
      </c>
      <c r="D104" s="252">
        <f t="shared" ref="D104:N104" si="686">1-(1-$C52)^(D$60/12)-(1-(1-$C52)^(C$60/12))</f>
        <v>3.2269383215823844E-3</v>
      </c>
      <c r="E104" s="252">
        <f t="shared" si="686"/>
        <v>3.2164913694877617E-3</v>
      </c>
      <c r="F104" s="252">
        <f t="shared" si="686"/>
        <v>3.2060782385564535E-3</v>
      </c>
      <c r="G104" s="252">
        <f t="shared" si="686"/>
        <v>3.1956988192952673E-3</v>
      </c>
      <c r="H104" s="252">
        <f t="shared" si="686"/>
        <v>3.1853530025651722E-3</v>
      </c>
      <c r="I104" s="252">
        <f t="shared" si="686"/>
        <v>3.1750406795810759E-3</v>
      </c>
      <c r="J104" s="252">
        <f t="shared" si="686"/>
        <v>3.1647617419092722E-3</v>
      </c>
      <c r="K104" s="252">
        <f t="shared" si="686"/>
        <v>3.1545160814677731E-3</v>
      </c>
      <c r="L104" s="252">
        <f t="shared" si="686"/>
        <v>3.144303590524089E-3</v>
      </c>
      <c r="M104" s="252">
        <f t="shared" si="686"/>
        <v>3.1341241616947846E-3</v>
      </c>
      <c r="N104" s="252">
        <f t="shared" si="686"/>
        <v>3.123977687943813E-3</v>
      </c>
      <c r="O104" s="252">
        <f t="shared" si="529"/>
        <v>3.8643456849684066E-3</v>
      </c>
      <c r="P104" s="226">
        <f t="shared" ref="P104:Z104" si="687">1-(1-$D52)^(P$59/12)-(1-(1-$D52)^(O$59/12))</f>
        <v>3.8494125173954563E-3</v>
      </c>
      <c r="Q104" s="226">
        <f t="shared" si="687"/>
        <v>3.8345370567443027E-3</v>
      </c>
      <c r="R104" s="226">
        <f t="shared" si="687"/>
        <v>3.8197190800151049E-3</v>
      </c>
      <c r="S104" s="226">
        <f t="shared" si="687"/>
        <v>3.8049583650705543E-3</v>
      </c>
      <c r="T104" s="226">
        <f t="shared" si="687"/>
        <v>3.7902546906308787E-3</v>
      </c>
      <c r="U104" s="226">
        <f t="shared" si="687"/>
        <v>3.7756078362722878E-3</v>
      </c>
      <c r="V104" s="226">
        <f t="shared" si="687"/>
        <v>3.7610175824220882E-3</v>
      </c>
      <c r="W104" s="226">
        <f t="shared" si="687"/>
        <v>3.746483710356352E-3</v>
      </c>
      <c r="X104" s="226">
        <f t="shared" si="687"/>
        <v>3.7320060021963641E-3</v>
      </c>
      <c r="Y104" s="226">
        <f t="shared" si="687"/>
        <v>3.7175842409055138E-3</v>
      </c>
      <c r="Z104" s="226">
        <f t="shared" si="687"/>
        <v>3.7032182102857414E-3</v>
      </c>
      <c r="AA104" s="226">
        <f t="shared" si="531"/>
        <v>4.1258975379528939E-3</v>
      </c>
      <c r="AB104" s="226">
        <f t="shared" ref="AB104:AL104" si="688">1-(1-$E52)^(AB$59/12)-(1-(1-$E52)^(AA$59/12))</f>
        <v>4.1088745074591149E-3</v>
      </c>
      <c r="AC104" s="226">
        <f t="shared" si="688"/>
        <v>4.0919217122450391E-3</v>
      </c>
      <c r="AD104" s="226">
        <f t="shared" si="688"/>
        <v>4.0750388625270251E-3</v>
      </c>
      <c r="AE104" s="226">
        <f t="shared" si="688"/>
        <v>4.0582256697170305E-3</v>
      </c>
      <c r="AF104" s="226">
        <f t="shared" si="688"/>
        <v>4.0414818464179492E-3</v>
      </c>
      <c r="AG104" s="226">
        <f t="shared" si="688"/>
        <v>4.0248071064181712E-3</v>
      </c>
      <c r="AH104" s="226">
        <f t="shared" si="688"/>
        <v>4.0082011646869198E-3</v>
      </c>
      <c r="AI104" s="226">
        <f t="shared" si="688"/>
        <v>3.9916637373700325E-3</v>
      </c>
      <c r="AJ104" s="226">
        <f t="shared" si="688"/>
        <v>3.9751945417836332E-3</v>
      </c>
      <c r="AK104" s="226">
        <f t="shared" si="688"/>
        <v>3.9587932964108008E-3</v>
      </c>
      <c r="AL104" s="226">
        <f t="shared" si="688"/>
        <v>3.9424597208959078E-3</v>
      </c>
      <c r="AM104" s="226">
        <f t="shared" si="533"/>
        <v>3.8557381533753654E-3</v>
      </c>
      <c r="AN104" s="226">
        <f t="shared" ref="AN104:AX104" si="689">1-(1-$F52)^(AN$59/12)-(1-(1-$F52)^(AM$59/12))</f>
        <v>3.840871436667892E-3</v>
      </c>
      <c r="AO104" s="226">
        <f t="shared" si="689"/>
        <v>3.8260620421273206E-3</v>
      </c>
      <c r="AP104" s="226">
        <f t="shared" si="689"/>
        <v>3.8113097487344483E-3</v>
      </c>
      <c r="AQ104" s="226">
        <f t="shared" si="689"/>
        <v>3.7966143363217242E-3</v>
      </c>
      <c r="AR104" s="226">
        <f t="shared" si="689"/>
        <v>3.7819755855716952E-3</v>
      </c>
      <c r="AS104" s="226">
        <f t="shared" si="689"/>
        <v>3.7673932780111219E-3</v>
      </c>
      <c r="AT104" s="226">
        <f t="shared" si="689"/>
        <v>3.7528671960104232E-3</v>
      </c>
      <c r="AU104" s="226">
        <f t="shared" si="689"/>
        <v>3.7383971227782364E-3</v>
      </c>
      <c r="AV104" s="226">
        <f t="shared" si="689"/>
        <v>3.723982842359419E-3</v>
      </c>
      <c r="AW104" s="226">
        <f t="shared" si="689"/>
        <v>3.7096241396316065E-3</v>
      </c>
      <c r="AX104" s="226">
        <f t="shared" si="689"/>
        <v>3.6953208003017712E-3</v>
      </c>
      <c r="AY104" s="226">
        <f t="shared" si="535"/>
        <v>3.587165182866392E-3</v>
      </c>
      <c r="AZ104" s="226">
        <f t="shared" ref="AZ104:BJ104" si="690">1-(1-$G52)^(AZ$59/12)-(1-(1-$G52)^(AY$59/12))</f>
        <v>3.574297428817097E-3</v>
      </c>
      <c r="BA104" s="226">
        <f t="shared" si="690"/>
        <v>3.5614758335273944E-3</v>
      </c>
      <c r="BB104" s="226">
        <f t="shared" si="690"/>
        <v>3.548700231417623E-3</v>
      </c>
      <c r="BC104" s="226">
        <f t="shared" si="690"/>
        <v>3.5359704575030904E-3</v>
      </c>
      <c r="BD104" s="226">
        <f t="shared" si="690"/>
        <v>3.5232863473902976E-3</v>
      </c>
      <c r="BE104" s="226">
        <f t="shared" si="690"/>
        <v>3.5106477372757183E-3</v>
      </c>
      <c r="BF104" s="226">
        <f t="shared" si="690"/>
        <v>3.4980544639431344E-3</v>
      </c>
      <c r="BG104" s="226">
        <f t="shared" si="690"/>
        <v>3.485506364762414E-3</v>
      </c>
      <c r="BH104" s="226">
        <f t="shared" si="690"/>
        <v>3.4730032776860709E-3</v>
      </c>
      <c r="BI104" s="226">
        <f t="shared" si="690"/>
        <v>3.4605450412482641E-3</v>
      </c>
      <c r="BJ104" s="226">
        <f t="shared" si="690"/>
        <v>3.4481314945626895E-3</v>
      </c>
      <c r="BK104" s="226">
        <f t="shared" si="537"/>
        <v>3.4550196287852497E-3</v>
      </c>
      <c r="BL104" s="226">
        <f t="shared" ref="BL104:BV104" si="691">1-(1-$H52)^(BL$59/12)-(1-(1-$H52)^(BK$59/12))</f>
        <v>3.4430824681499494E-3</v>
      </c>
      <c r="BM104" s="226">
        <f t="shared" si="691"/>
        <v>3.4311865506390093E-3</v>
      </c>
      <c r="BN104" s="226">
        <f t="shared" si="691"/>
        <v>3.4193317337565254E-3</v>
      </c>
      <c r="BO104" s="226">
        <f t="shared" si="691"/>
        <v>3.4075178754990887E-3</v>
      </c>
      <c r="BP104" s="226">
        <f t="shared" si="691"/>
        <v>3.3957448343537866E-3</v>
      </c>
      <c r="BQ104" s="226">
        <f t="shared" si="691"/>
        <v>3.3840124692967599E-3</v>
      </c>
      <c r="BR104" s="226">
        <f t="shared" si="691"/>
        <v>3.3723206397912042E-3</v>
      </c>
      <c r="BS104" s="226">
        <f t="shared" si="691"/>
        <v>3.3606692057862597E-3</v>
      </c>
      <c r="BT104" s="226">
        <f t="shared" si="691"/>
        <v>3.3490580277143467E-3</v>
      </c>
      <c r="BU104" s="226">
        <f t="shared" si="691"/>
        <v>3.3374869664907214E-3</v>
      </c>
      <c r="BV104" s="226">
        <f t="shared" si="691"/>
        <v>3.3259558835105896E-3</v>
      </c>
      <c r="BW104" s="226">
        <f t="shared" si="539"/>
        <v>3.4277046181415693E-3</v>
      </c>
      <c r="BX104" s="226">
        <f t="shared" ref="BX104:CH104" si="692">1-(1-$I52)^(BX$59/12)-(1-(1-$I52)^(BW$59/12))</f>
        <v>3.4159554591922658E-3</v>
      </c>
      <c r="BY104" s="226">
        <f t="shared" si="692"/>
        <v>3.4042465728895133E-3</v>
      </c>
      <c r="BZ104" s="226">
        <f t="shared" si="692"/>
        <v>3.3925778211902902E-3</v>
      </c>
      <c r="CA104" s="226">
        <f t="shared" si="692"/>
        <v>3.3809490665251962E-3</v>
      </c>
      <c r="CB104" s="226">
        <f t="shared" si="692"/>
        <v>3.3693601717961208E-3</v>
      </c>
      <c r="CC104" s="226">
        <f t="shared" si="692"/>
        <v>3.3578110003751327E-3</v>
      </c>
      <c r="CD104" s="226">
        <f t="shared" si="692"/>
        <v>3.3463014161022597E-3</v>
      </c>
      <c r="CE104" s="226">
        <f t="shared" si="692"/>
        <v>3.3348312832846005E-3</v>
      </c>
      <c r="CF104" s="226">
        <f t="shared" si="692"/>
        <v>3.3234004666942152E-3</v>
      </c>
      <c r="CG104" s="226">
        <f t="shared" si="692"/>
        <v>3.3120088315665708E-3</v>
      </c>
      <c r="CH104" s="226">
        <f t="shared" si="692"/>
        <v>3.3006562435992093E-3</v>
      </c>
      <c r="CI104" s="226">
        <f t="shared" si="541"/>
        <v>3.5006741418337484E-3</v>
      </c>
      <c r="CJ104" s="226">
        <f t="shared" ref="CJ104:CT104" si="693">1-(1-$J52)^(CJ$59/12)-(1-(1-$J52)^(CI$59/12))</f>
        <v>3.488419422386424E-3</v>
      </c>
      <c r="CK104" s="226">
        <f t="shared" si="693"/>
        <v>3.4762076027187172E-3</v>
      </c>
      <c r="CL104" s="226">
        <f t="shared" si="693"/>
        <v>3.4640385326520917E-3</v>
      </c>
      <c r="CM104" s="226">
        <f t="shared" si="693"/>
        <v>3.45191206253459E-3</v>
      </c>
      <c r="CN104" s="226">
        <f t="shared" si="693"/>
        <v>3.4398280432373918E-3</v>
      </c>
      <c r="CO104" s="226">
        <f t="shared" si="693"/>
        <v>3.4277863261541475E-3</v>
      </c>
      <c r="CP104" s="226">
        <f t="shared" si="693"/>
        <v>3.4157867631983141E-3</v>
      </c>
      <c r="CQ104" s="226">
        <f t="shared" si="693"/>
        <v>3.4038292068024889E-3</v>
      </c>
      <c r="CR104" s="226">
        <f t="shared" si="693"/>
        <v>3.3919135099149678E-3</v>
      </c>
      <c r="CS104" s="226">
        <f t="shared" si="693"/>
        <v>3.380039525999412E-3</v>
      </c>
      <c r="CT104" s="226">
        <f t="shared" si="693"/>
        <v>3.3682071090324062E-3</v>
      </c>
      <c r="CU104" s="226">
        <f t="shared" si="543"/>
        <v>3.541277608977933E-3</v>
      </c>
      <c r="CV104" s="226">
        <f t="shared" ref="CV104:DF104" si="694">1-(1-$K52)^(CV$59/12)-(1-(1-$K52)^(CU$59/12))</f>
        <v>3.5287369618740572E-3</v>
      </c>
      <c r="CW104" s="226">
        <f t="shared" si="694"/>
        <v>3.5162407246829286E-3</v>
      </c>
      <c r="CX104" s="226">
        <f t="shared" si="694"/>
        <v>3.5037887401369039E-3</v>
      </c>
      <c r="CY104" s="226">
        <f t="shared" si="694"/>
        <v>3.4913808515248945E-3</v>
      </c>
      <c r="CZ104" s="226">
        <f t="shared" si="694"/>
        <v>3.4790169026909235E-3</v>
      </c>
      <c r="DA104" s="226">
        <f t="shared" si="694"/>
        <v>3.4666967380321267E-3</v>
      </c>
      <c r="DB104" s="226">
        <f t="shared" si="694"/>
        <v>3.4544202024967552E-3</v>
      </c>
      <c r="DC104" s="226">
        <f t="shared" si="694"/>
        <v>3.4421871415815097E-3</v>
      </c>
      <c r="DD104" s="226">
        <f t="shared" si="694"/>
        <v>3.4299974013312085E-3</v>
      </c>
      <c r="DE104" s="226">
        <f t="shared" si="694"/>
        <v>3.4178508283350117E-3</v>
      </c>
      <c r="DF104" s="226">
        <f t="shared" si="694"/>
        <v>3.4057472697257563E-3</v>
      </c>
      <c r="DG104" s="226">
        <f t="shared" si="545"/>
        <v>2.5972021516919019E-3</v>
      </c>
      <c r="DH104" s="226">
        <f t="shared" ref="DH104:DR104" si="695">1-(1-$L52)^(DH$59/12)-(1-(1-$L52)^(DG$59/12))</f>
        <v>2.5904566926751027E-3</v>
      </c>
      <c r="DI104" s="226">
        <f t="shared" si="695"/>
        <v>2.5837287529790753E-3</v>
      </c>
      <c r="DJ104" s="226">
        <f t="shared" si="695"/>
        <v>2.5770182871024394E-3</v>
      </c>
      <c r="DK104" s="226">
        <f t="shared" si="695"/>
        <v>2.5703252496621642E-3</v>
      </c>
      <c r="DL104" s="226">
        <f t="shared" si="695"/>
        <v>2.5636495953932359E-3</v>
      </c>
      <c r="DM104" s="226">
        <f t="shared" si="695"/>
        <v>2.5569912791478799E-3</v>
      </c>
      <c r="DN104" s="226">
        <f t="shared" si="695"/>
        <v>2.5503502558958946E-3</v>
      </c>
      <c r="DO104" s="226">
        <f t="shared" si="695"/>
        <v>2.5437264807236515E-3</v>
      </c>
      <c r="DP104" s="226">
        <f t="shared" si="695"/>
        <v>2.5371199088345397E-3</v>
      </c>
      <c r="DQ104" s="226">
        <f t="shared" si="695"/>
        <v>2.5305304955482999E-3</v>
      </c>
      <c r="DR104" s="226">
        <f t="shared" si="695"/>
        <v>2.5239581963003577E-3</v>
      </c>
      <c r="DS104" s="253">
        <f t="shared" si="547"/>
        <v>2.4171164753438168E-3</v>
      </c>
      <c r="DT104" s="253">
        <f t="shared" ref="DT104:ED104" si="696">1-(1-$M52)^(DT$59/12)-(1-(1-$M52)^(DS$59/12))</f>
        <v>2.4112740232884455E-3</v>
      </c>
      <c r="DU104" s="253">
        <f t="shared" si="696"/>
        <v>2.4054456931201784E-3</v>
      </c>
      <c r="DV104" s="253">
        <f t="shared" si="696"/>
        <v>2.3996314507047645E-3</v>
      </c>
      <c r="DW104" s="253">
        <f t="shared" si="696"/>
        <v>2.3938312619905533E-3</v>
      </c>
      <c r="DX104" s="253">
        <f t="shared" si="696"/>
        <v>2.38804509300794E-3</v>
      </c>
      <c r="DY104" s="253">
        <f t="shared" si="696"/>
        <v>2.3822729098699202E-3</v>
      </c>
      <c r="DZ104" s="253">
        <f t="shared" si="696"/>
        <v>2.376514678770536E-3</v>
      </c>
      <c r="EA104" s="253">
        <f t="shared" si="696"/>
        <v>2.3707703659866519E-3</v>
      </c>
      <c r="EB104" s="253">
        <f t="shared" si="696"/>
        <v>2.3650399378757347E-3</v>
      </c>
      <c r="EC104" s="253">
        <f t="shared" si="696"/>
        <v>2.3593233608770747E-3</v>
      </c>
      <c r="ED104" s="253">
        <f t="shared" si="696"/>
        <v>2.3536206015108974E-3</v>
      </c>
      <c r="EE104" s="253">
        <f t="shared" si="519"/>
        <v>2.2461599193105419E-3</v>
      </c>
      <c r="EF104" s="253">
        <f t="shared" si="583"/>
        <v>2.2411146849273811E-3</v>
      </c>
      <c r="EG104" s="253">
        <f t="shared" si="565"/>
        <v>2.2360807829475693E-3</v>
      </c>
      <c r="EH104" s="253">
        <f t="shared" si="565"/>
        <v>2.2310581879165792E-3</v>
      </c>
      <c r="EI104" s="253">
        <f t="shared" si="565"/>
        <v>2.2260468744371709E-3</v>
      </c>
      <c r="EJ104" s="253">
        <f t="shared" si="565"/>
        <v>2.221046817169392E-3</v>
      </c>
      <c r="EK104" s="253">
        <f t="shared" si="565"/>
        <v>2.2160579908296896E-3</v>
      </c>
      <c r="EL104" s="253">
        <f t="shared" si="565"/>
        <v>2.211080370191798E-3</v>
      </c>
      <c r="EM104" s="253">
        <f t="shared" si="565"/>
        <v>2.2061139300859622E-3</v>
      </c>
      <c r="EN104" s="253">
        <f t="shared" si="565"/>
        <v>2.2011586453987153E-3</v>
      </c>
      <c r="EO104" s="253">
        <f t="shared" si="565"/>
        <v>2.1962144910734338E-3</v>
      </c>
      <c r="EP104" s="253">
        <f t="shared" si="565"/>
        <v>2.1912814421093385E-3</v>
      </c>
      <c r="EQ104" s="253">
        <f t="shared" si="521"/>
        <v>2.0856165878690991E-3</v>
      </c>
      <c r="ER104" s="253">
        <f t="shared" si="584"/>
        <v>2.0812667913175931E-3</v>
      </c>
      <c r="ES104" s="253">
        <f t="shared" si="567"/>
        <v>2.0769260667737877E-3</v>
      </c>
      <c r="ET104" s="253">
        <f t="shared" si="567"/>
        <v>2.0725943953171511E-3</v>
      </c>
      <c r="EU104" s="253">
        <f t="shared" si="567"/>
        <v>2.0682717580664534E-3</v>
      </c>
      <c r="EV104" s="253">
        <f t="shared" si="567"/>
        <v>2.0639581361794335E-3</v>
      </c>
      <c r="EW104" s="253">
        <f t="shared" si="567"/>
        <v>2.0596535108541314E-3</v>
      </c>
      <c r="EX104" s="253">
        <f t="shared" si="567"/>
        <v>2.0553578633264458E-3</v>
      </c>
      <c r="EY104" s="253">
        <f t="shared" si="567"/>
        <v>2.0510711748727983E-3</v>
      </c>
      <c r="EZ104" s="253">
        <f t="shared" si="567"/>
        <v>2.0467934268075805E-3</v>
      </c>
      <c r="FA104" s="253">
        <f t="shared" si="567"/>
        <v>2.0425246004847075E-3</v>
      </c>
      <c r="FB104" s="253">
        <f t="shared" si="567"/>
        <v>2.0382646772967306E-3</v>
      </c>
      <c r="FC104" s="253">
        <f t="shared" si="523"/>
        <v>1.9360041323834842E-3</v>
      </c>
      <c r="FD104" s="253">
        <f t="shared" si="585"/>
        <v>1.9322560203829386E-3</v>
      </c>
      <c r="FE104" s="253">
        <f t="shared" si="569"/>
        <v>1.9285151647426835E-3</v>
      </c>
      <c r="FF104" s="253">
        <f t="shared" si="569"/>
        <v>1.9247815514142896E-3</v>
      </c>
      <c r="FG104" s="253">
        <f t="shared" si="569"/>
        <v>1.9210551663768616E-3</v>
      </c>
      <c r="FH104" s="253">
        <f t="shared" si="569"/>
        <v>1.9173359956362601E-3</v>
      </c>
      <c r="FI104" s="253">
        <f t="shared" si="569"/>
        <v>1.9136240252255465E-3</v>
      </c>
      <c r="FJ104" s="253">
        <f t="shared" si="569"/>
        <v>1.9099192412047605E-3</v>
      </c>
      <c r="FK104" s="253">
        <f t="shared" si="569"/>
        <v>1.9062216296613643E-3</v>
      </c>
      <c r="FL104" s="253">
        <f t="shared" si="569"/>
        <v>1.9025311767090214E-3</v>
      </c>
      <c r="FM104" s="253">
        <f t="shared" si="569"/>
        <v>1.8988478684890397E-3</v>
      </c>
      <c r="FN104" s="253">
        <f t="shared" si="569"/>
        <v>1.8951716911688177E-3</v>
      </c>
      <c r="FO104" s="253">
        <f t="shared" si="525"/>
        <v>1.7973366431285331E-3</v>
      </c>
      <c r="FP104" s="253">
        <f t="shared" si="586"/>
        <v>1.7941062241197958E-3</v>
      </c>
      <c r="FQ104" s="253">
        <f t="shared" si="571"/>
        <v>1.7908816112615078E-3</v>
      </c>
      <c r="FR104" s="253">
        <f t="shared" si="571"/>
        <v>1.7876627941180168E-3</v>
      </c>
      <c r="FS104" s="253">
        <f t="shared" si="571"/>
        <v>1.7844497622726552E-3</v>
      </c>
      <c r="FT104" s="253">
        <f t="shared" si="571"/>
        <v>1.7812425053270742E-3</v>
      </c>
      <c r="FU104" s="253">
        <f t="shared" si="571"/>
        <v>1.7780410129020208E-3</v>
      </c>
      <c r="FV104" s="253">
        <f t="shared" si="571"/>
        <v>1.7748452746364496E-3</v>
      </c>
      <c r="FW104" s="253">
        <f t="shared" si="571"/>
        <v>1.7716552801885221E-3</v>
      </c>
      <c r="FX104" s="253">
        <f t="shared" si="571"/>
        <v>1.7684710192344966E-3</v>
      </c>
      <c r="FY104" s="253">
        <f t="shared" si="571"/>
        <v>1.7652924814692827E-3</v>
      </c>
      <c r="FZ104" s="253">
        <f t="shared" si="571"/>
        <v>1.7621196566064423E-3</v>
      </c>
    </row>
    <row r="105" spans="2:182" x14ac:dyDescent="0.2">
      <c r="B105" s="245" t="s">
        <v>571</v>
      </c>
      <c r="C105" s="252">
        <f t="shared" si="527"/>
        <v>3.2374192046893402E-3</v>
      </c>
      <c r="D105" s="252">
        <f t="shared" ref="D105:N105" si="697">1-(1-$C53)^(D$60/12)-(1-(1-$C53)^(C$60/12))</f>
        <v>3.2269383215823844E-3</v>
      </c>
      <c r="E105" s="252">
        <f t="shared" si="697"/>
        <v>3.2164913694877617E-3</v>
      </c>
      <c r="F105" s="252">
        <f t="shared" si="697"/>
        <v>3.2060782385564535E-3</v>
      </c>
      <c r="G105" s="252">
        <f t="shared" si="697"/>
        <v>3.1956988192952673E-3</v>
      </c>
      <c r="H105" s="252">
        <f t="shared" si="697"/>
        <v>3.1853530025651722E-3</v>
      </c>
      <c r="I105" s="252">
        <f t="shared" si="697"/>
        <v>3.1750406795810759E-3</v>
      </c>
      <c r="J105" s="252">
        <f t="shared" si="697"/>
        <v>3.1647617419092722E-3</v>
      </c>
      <c r="K105" s="252">
        <f t="shared" si="697"/>
        <v>3.1545160814677731E-3</v>
      </c>
      <c r="L105" s="252">
        <f t="shared" si="697"/>
        <v>3.144303590524089E-3</v>
      </c>
      <c r="M105" s="252">
        <f t="shared" si="697"/>
        <v>3.1341241616947846E-3</v>
      </c>
      <c r="N105" s="252">
        <f t="shared" si="697"/>
        <v>3.123977687943813E-3</v>
      </c>
      <c r="O105" s="252">
        <f t="shared" si="529"/>
        <v>3.8643456849684066E-3</v>
      </c>
      <c r="P105" s="226">
        <f t="shared" ref="P105:Z105" si="698">1-(1-$D53)^(P$59/12)-(1-(1-$D53)^(O$59/12))</f>
        <v>3.8494125173954563E-3</v>
      </c>
      <c r="Q105" s="226">
        <f t="shared" si="698"/>
        <v>3.8345370567443027E-3</v>
      </c>
      <c r="R105" s="226">
        <f t="shared" si="698"/>
        <v>3.8197190800151049E-3</v>
      </c>
      <c r="S105" s="226">
        <f t="shared" si="698"/>
        <v>3.8049583650705543E-3</v>
      </c>
      <c r="T105" s="226">
        <f t="shared" si="698"/>
        <v>3.7902546906308787E-3</v>
      </c>
      <c r="U105" s="226">
        <f t="shared" si="698"/>
        <v>3.7756078362722878E-3</v>
      </c>
      <c r="V105" s="226">
        <f t="shared" si="698"/>
        <v>3.7610175824220882E-3</v>
      </c>
      <c r="W105" s="226">
        <f t="shared" si="698"/>
        <v>3.746483710356352E-3</v>
      </c>
      <c r="X105" s="226">
        <f t="shared" si="698"/>
        <v>3.7320060021963641E-3</v>
      </c>
      <c r="Y105" s="226">
        <f t="shared" si="698"/>
        <v>3.7175842409055138E-3</v>
      </c>
      <c r="Z105" s="226">
        <f t="shared" si="698"/>
        <v>3.7032182102857414E-3</v>
      </c>
      <c r="AA105" s="226">
        <f t="shared" si="531"/>
        <v>4.1258975379528939E-3</v>
      </c>
      <c r="AB105" s="226">
        <f t="shared" ref="AB105:AL105" si="699">1-(1-$E53)^(AB$59/12)-(1-(1-$E53)^(AA$59/12))</f>
        <v>4.1088745074591149E-3</v>
      </c>
      <c r="AC105" s="226">
        <f t="shared" si="699"/>
        <v>4.0919217122450391E-3</v>
      </c>
      <c r="AD105" s="226">
        <f t="shared" si="699"/>
        <v>4.0750388625270251E-3</v>
      </c>
      <c r="AE105" s="226">
        <f t="shared" si="699"/>
        <v>4.0582256697170305E-3</v>
      </c>
      <c r="AF105" s="226">
        <f t="shared" si="699"/>
        <v>4.0414818464179492E-3</v>
      </c>
      <c r="AG105" s="226">
        <f t="shared" si="699"/>
        <v>4.0248071064181712E-3</v>
      </c>
      <c r="AH105" s="226">
        <f t="shared" si="699"/>
        <v>4.0082011646869198E-3</v>
      </c>
      <c r="AI105" s="226">
        <f t="shared" si="699"/>
        <v>3.9916637373700325E-3</v>
      </c>
      <c r="AJ105" s="226">
        <f t="shared" si="699"/>
        <v>3.9751945417836332E-3</v>
      </c>
      <c r="AK105" s="226">
        <f t="shared" si="699"/>
        <v>3.9587932964108008E-3</v>
      </c>
      <c r="AL105" s="226">
        <f t="shared" si="699"/>
        <v>3.9424597208959078E-3</v>
      </c>
      <c r="AM105" s="226">
        <f t="shared" si="533"/>
        <v>3.8557381533753654E-3</v>
      </c>
      <c r="AN105" s="226">
        <f t="shared" ref="AN105:AX105" si="700">1-(1-$F53)^(AN$59/12)-(1-(1-$F53)^(AM$59/12))</f>
        <v>3.840871436667892E-3</v>
      </c>
      <c r="AO105" s="226">
        <f t="shared" si="700"/>
        <v>3.8260620421273206E-3</v>
      </c>
      <c r="AP105" s="226">
        <f t="shared" si="700"/>
        <v>3.8113097487344483E-3</v>
      </c>
      <c r="AQ105" s="226">
        <f t="shared" si="700"/>
        <v>3.7966143363217242E-3</v>
      </c>
      <c r="AR105" s="226">
        <f t="shared" si="700"/>
        <v>3.7819755855716952E-3</v>
      </c>
      <c r="AS105" s="226">
        <f t="shared" si="700"/>
        <v>3.7673932780111219E-3</v>
      </c>
      <c r="AT105" s="226">
        <f t="shared" si="700"/>
        <v>3.7528671960104232E-3</v>
      </c>
      <c r="AU105" s="226">
        <f t="shared" si="700"/>
        <v>3.7383971227782364E-3</v>
      </c>
      <c r="AV105" s="226">
        <f t="shared" si="700"/>
        <v>3.723982842359419E-3</v>
      </c>
      <c r="AW105" s="226">
        <f t="shared" si="700"/>
        <v>3.7096241396316065E-3</v>
      </c>
      <c r="AX105" s="226">
        <f t="shared" si="700"/>
        <v>3.6953208003017712E-3</v>
      </c>
      <c r="AY105" s="226">
        <f t="shared" si="535"/>
        <v>3.587165182866392E-3</v>
      </c>
      <c r="AZ105" s="226">
        <f t="shared" ref="AZ105:BJ105" si="701">1-(1-$G53)^(AZ$59/12)-(1-(1-$G53)^(AY$59/12))</f>
        <v>3.574297428817097E-3</v>
      </c>
      <c r="BA105" s="226">
        <f t="shared" si="701"/>
        <v>3.5614758335273944E-3</v>
      </c>
      <c r="BB105" s="226">
        <f t="shared" si="701"/>
        <v>3.548700231417623E-3</v>
      </c>
      <c r="BC105" s="226">
        <f t="shared" si="701"/>
        <v>3.5359704575030904E-3</v>
      </c>
      <c r="BD105" s="226">
        <f t="shared" si="701"/>
        <v>3.5232863473902976E-3</v>
      </c>
      <c r="BE105" s="226">
        <f t="shared" si="701"/>
        <v>3.5106477372757183E-3</v>
      </c>
      <c r="BF105" s="226">
        <f t="shared" si="701"/>
        <v>3.4980544639431344E-3</v>
      </c>
      <c r="BG105" s="226">
        <f t="shared" si="701"/>
        <v>3.485506364762414E-3</v>
      </c>
      <c r="BH105" s="226">
        <f t="shared" si="701"/>
        <v>3.4730032776860709E-3</v>
      </c>
      <c r="BI105" s="226">
        <f t="shared" si="701"/>
        <v>3.4605450412482641E-3</v>
      </c>
      <c r="BJ105" s="226">
        <f t="shared" si="701"/>
        <v>3.4481314945626895E-3</v>
      </c>
      <c r="BK105" s="226">
        <f t="shared" si="537"/>
        <v>3.4550196287852497E-3</v>
      </c>
      <c r="BL105" s="226">
        <f t="shared" ref="BL105:BV105" si="702">1-(1-$H53)^(BL$59/12)-(1-(1-$H53)^(BK$59/12))</f>
        <v>3.4430824681499494E-3</v>
      </c>
      <c r="BM105" s="226">
        <f t="shared" si="702"/>
        <v>3.4311865506390093E-3</v>
      </c>
      <c r="BN105" s="226">
        <f t="shared" si="702"/>
        <v>3.4193317337565254E-3</v>
      </c>
      <c r="BO105" s="226">
        <f t="shared" si="702"/>
        <v>3.4075178754990887E-3</v>
      </c>
      <c r="BP105" s="226">
        <f t="shared" si="702"/>
        <v>3.3957448343537866E-3</v>
      </c>
      <c r="BQ105" s="226">
        <f t="shared" si="702"/>
        <v>3.3840124692967599E-3</v>
      </c>
      <c r="BR105" s="226">
        <f t="shared" si="702"/>
        <v>3.3723206397912042E-3</v>
      </c>
      <c r="BS105" s="226">
        <f t="shared" si="702"/>
        <v>3.3606692057862597E-3</v>
      </c>
      <c r="BT105" s="226">
        <f t="shared" si="702"/>
        <v>3.3490580277143467E-3</v>
      </c>
      <c r="BU105" s="226">
        <f t="shared" si="702"/>
        <v>3.3374869664907214E-3</v>
      </c>
      <c r="BV105" s="226">
        <f t="shared" si="702"/>
        <v>3.3259558835105896E-3</v>
      </c>
      <c r="BW105" s="226">
        <f t="shared" si="539"/>
        <v>3.4277046181415693E-3</v>
      </c>
      <c r="BX105" s="226">
        <f t="shared" ref="BX105:CH105" si="703">1-(1-$I53)^(BX$59/12)-(1-(1-$I53)^(BW$59/12))</f>
        <v>3.4159554591922658E-3</v>
      </c>
      <c r="BY105" s="226">
        <f t="shared" si="703"/>
        <v>3.4042465728895133E-3</v>
      </c>
      <c r="BZ105" s="226">
        <f t="shared" si="703"/>
        <v>3.3925778211902902E-3</v>
      </c>
      <c r="CA105" s="226">
        <f t="shared" si="703"/>
        <v>3.3809490665251962E-3</v>
      </c>
      <c r="CB105" s="226">
        <f t="shared" si="703"/>
        <v>3.3693601717961208E-3</v>
      </c>
      <c r="CC105" s="226">
        <f t="shared" si="703"/>
        <v>3.3578110003751327E-3</v>
      </c>
      <c r="CD105" s="226">
        <f t="shared" si="703"/>
        <v>3.3463014161022597E-3</v>
      </c>
      <c r="CE105" s="226">
        <f t="shared" si="703"/>
        <v>3.3348312832846005E-3</v>
      </c>
      <c r="CF105" s="226">
        <f t="shared" si="703"/>
        <v>3.3234004666942152E-3</v>
      </c>
      <c r="CG105" s="226">
        <f t="shared" si="703"/>
        <v>3.3120088315665708E-3</v>
      </c>
      <c r="CH105" s="226">
        <f t="shared" si="703"/>
        <v>3.3006562435992093E-3</v>
      </c>
      <c r="CI105" s="226">
        <f t="shared" si="541"/>
        <v>3.5006741418337484E-3</v>
      </c>
      <c r="CJ105" s="226">
        <f t="shared" ref="CJ105:CT105" si="704">1-(1-$J53)^(CJ$59/12)-(1-(1-$J53)^(CI$59/12))</f>
        <v>3.488419422386424E-3</v>
      </c>
      <c r="CK105" s="226">
        <f t="shared" si="704"/>
        <v>3.4762076027187172E-3</v>
      </c>
      <c r="CL105" s="226">
        <f t="shared" si="704"/>
        <v>3.4640385326520917E-3</v>
      </c>
      <c r="CM105" s="226">
        <f t="shared" si="704"/>
        <v>3.45191206253459E-3</v>
      </c>
      <c r="CN105" s="226">
        <f t="shared" si="704"/>
        <v>3.4398280432373918E-3</v>
      </c>
      <c r="CO105" s="226">
        <f t="shared" si="704"/>
        <v>3.4277863261541475E-3</v>
      </c>
      <c r="CP105" s="226">
        <f t="shared" si="704"/>
        <v>3.4157867631983141E-3</v>
      </c>
      <c r="CQ105" s="226">
        <f t="shared" si="704"/>
        <v>3.4038292068024889E-3</v>
      </c>
      <c r="CR105" s="226">
        <f t="shared" si="704"/>
        <v>3.3919135099149678E-3</v>
      </c>
      <c r="CS105" s="226">
        <f t="shared" si="704"/>
        <v>3.380039525999412E-3</v>
      </c>
      <c r="CT105" s="226">
        <f t="shared" si="704"/>
        <v>3.3682071090324062E-3</v>
      </c>
      <c r="CU105" s="226">
        <f t="shared" si="543"/>
        <v>3.541277608977933E-3</v>
      </c>
      <c r="CV105" s="226">
        <f t="shared" ref="CV105:DF105" si="705">1-(1-$K53)^(CV$59/12)-(1-(1-$K53)^(CU$59/12))</f>
        <v>3.5287369618740572E-3</v>
      </c>
      <c r="CW105" s="226">
        <f t="shared" si="705"/>
        <v>3.5162407246829286E-3</v>
      </c>
      <c r="CX105" s="226">
        <f t="shared" si="705"/>
        <v>3.5037887401369039E-3</v>
      </c>
      <c r="CY105" s="226">
        <f t="shared" si="705"/>
        <v>3.4913808515248945E-3</v>
      </c>
      <c r="CZ105" s="226">
        <f t="shared" si="705"/>
        <v>3.4790169026909235E-3</v>
      </c>
      <c r="DA105" s="226">
        <f t="shared" si="705"/>
        <v>3.4666967380321267E-3</v>
      </c>
      <c r="DB105" s="226">
        <f t="shared" si="705"/>
        <v>3.4544202024967552E-3</v>
      </c>
      <c r="DC105" s="226">
        <f t="shared" si="705"/>
        <v>3.4421871415815097E-3</v>
      </c>
      <c r="DD105" s="226">
        <f t="shared" si="705"/>
        <v>3.4299974013312085E-3</v>
      </c>
      <c r="DE105" s="226">
        <f t="shared" si="705"/>
        <v>3.4178508283350117E-3</v>
      </c>
      <c r="DF105" s="226">
        <f t="shared" si="705"/>
        <v>3.4057472697257563E-3</v>
      </c>
      <c r="DG105" s="226">
        <f t="shared" si="545"/>
        <v>2.5972021516919019E-3</v>
      </c>
      <c r="DH105" s="226">
        <f t="shared" ref="DH105:DR105" si="706">1-(1-$L53)^(DH$59/12)-(1-(1-$L53)^(DG$59/12))</f>
        <v>2.5904566926751027E-3</v>
      </c>
      <c r="DI105" s="226">
        <f t="shared" si="706"/>
        <v>2.5837287529790753E-3</v>
      </c>
      <c r="DJ105" s="226">
        <f t="shared" si="706"/>
        <v>2.5770182871024394E-3</v>
      </c>
      <c r="DK105" s="226">
        <f t="shared" si="706"/>
        <v>2.5703252496621642E-3</v>
      </c>
      <c r="DL105" s="226">
        <f t="shared" si="706"/>
        <v>2.5636495953932359E-3</v>
      </c>
      <c r="DM105" s="226">
        <f t="shared" si="706"/>
        <v>2.5569912791478799E-3</v>
      </c>
      <c r="DN105" s="226">
        <f t="shared" si="706"/>
        <v>2.5503502558958946E-3</v>
      </c>
      <c r="DO105" s="226">
        <f t="shared" si="706"/>
        <v>2.5437264807236515E-3</v>
      </c>
      <c r="DP105" s="226">
        <f t="shared" si="706"/>
        <v>2.5371199088345397E-3</v>
      </c>
      <c r="DQ105" s="226">
        <f t="shared" si="706"/>
        <v>2.5305304955482999E-3</v>
      </c>
      <c r="DR105" s="226">
        <f t="shared" si="706"/>
        <v>2.5239581963003577E-3</v>
      </c>
      <c r="DS105" s="253">
        <f t="shared" si="547"/>
        <v>2.4171164753438168E-3</v>
      </c>
      <c r="DT105" s="253">
        <f t="shared" ref="DT105:ED105" si="707">1-(1-$M53)^(DT$59/12)-(1-(1-$M53)^(DS$59/12))</f>
        <v>2.4112740232884455E-3</v>
      </c>
      <c r="DU105" s="253">
        <f t="shared" si="707"/>
        <v>2.4054456931201784E-3</v>
      </c>
      <c r="DV105" s="253">
        <f t="shared" si="707"/>
        <v>2.3996314507047645E-3</v>
      </c>
      <c r="DW105" s="253">
        <f t="shared" si="707"/>
        <v>2.3938312619905533E-3</v>
      </c>
      <c r="DX105" s="253">
        <f t="shared" si="707"/>
        <v>2.38804509300794E-3</v>
      </c>
      <c r="DY105" s="253">
        <f t="shared" si="707"/>
        <v>2.3822729098699202E-3</v>
      </c>
      <c r="DZ105" s="253">
        <f t="shared" si="707"/>
        <v>2.376514678770536E-3</v>
      </c>
      <c r="EA105" s="253">
        <f t="shared" si="707"/>
        <v>2.3707703659866519E-3</v>
      </c>
      <c r="EB105" s="253">
        <f t="shared" si="707"/>
        <v>2.3650399378757347E-3</v>
      </c>
      <c r="EC105" s="253">
        <f t="shared" si="707"/>
        <v>2.3593233608770747E-3</v>
      </c>
      <c r="ED105" s="253">
        <f t="shared" si="707"/>
        <v>2.3536206015108974E-3</v>
      </c>
      <c r="EE105" s="253">
        <f t="shared" si="519"/>
        <v>2.2461599193105419E-3</v>
      </c>
      <c r="EF105" s="253">
        <f t="shared" si="583"/>
        <v>2.2411146849273811E-3</v>
      </c>
      <c r="EG105" s="253">
        <f t="shared" si="565"/>
        <v>2.2360807829475693E-3</v>
      </c>
      <c r="EH105" s="253">
        <f t="shared" si="565"/>
        <v>2.2310581879165792E-3</v>
      </c>
      <c r="EI105" s="253">
        <f t="shared" si="565"/>
        <v>2.2260468744371709E-3</v>
      </c>
      <c r="EJ105" s="253">
        <f t="shared" si="565"/>
        <v>2.221046817169392E-3</v>
      </c>
      <c r="EK105" s="253">
        <f t="shared" si="565"/>
        <v>2.2160579908296896E-3</v>
      </c>
      <c r="EL105" s="253">
        <f t="shared" si="565"/>
        <v>2.211080370191798E-3</v>
      </c>
      <c r="EM105" s="253">
        <f t="shared" si="565"/>
        <v>2.2061139300859622E-3</v>
      </c>
      <c r="EN105" s="253">
        <f t="shared" si="565"/>
        <v>2.2011586453987153E-3</v>
      </c>
      <c r="EO105" s="253">
        <f t="shared" si="565"/>
        <v>2.1962144910734338E-3</v>
      </c>
      <c r="EP105" s="253">
        <f t="shared" si="565"/>
        <v>2.1912814421093385E-3</v>
      </c>
      <c r="EQ105" s="253">
        <f t="shared" si="521"/>
        <v>2.0856165878690991E-3</v>
      </c>
      <c r="ER105" s="253">
        <f t="shared" si="584"/>
        <v>2.0812667913175931E-3</v>
      </c>
      <c r="ES105" s="253">
        <f t="shared" si="567"/>
        <v>2.0769260667737877E-3</v>
      </c>
      <c r="ET105" s="253">
        <f t="shared" si="567"/>
        <v>2.0725943953171511E-3</v>
      </c>
      <c r="EU105" s="253">
        <f t="shared" si="567"/>
        <v>2.0682717580664534E-3</v>
      </c>
      <c r="EV105" s="253">
        <f t="shared" si="567"/>
        <v>2.0639581361794335E-3</v>
      </c>
      <c r="EW105" s="253">
        <f t="shared" si="567"/>
        <v>2.0596535108541314E-3</v>
      </c>
      <c r="EX105" s="253">
        <f t="shared" si="567"/>
        <v>2.0553578633264458E-3</v>
      </c>
      <c r="EY105" s="253">
        <f t="shared" si="567"/>
        <v>2.0510711748727983E-3</v>
      </c>
      <c r="EZ105" s="253">
        <f t="shared" si="567"/>
        <v>2.0467934268075805E-3</v>
      </c>
      <c r="FA105" s="253">
        <f t="shared" si="567"/>
        <v>2.0425246004847075E-3</v>
      </c>
      <c r="FB105" s="253">
        <f t="shared" si="567"/>
        <v>2.0382646772967306E-3</v>
      </c>
      <c r="FC105" s="253">
        <f t="shared" si="523"/>
        <v>1.9360041323834842E-3</v>
      </c>
      <c r="FD105" s="253">
        <f t="shared" si="585"/>
        <v>1.9322560203829386E-3</v>
      </c>
      <c r="FE105" s="253">
        <f t="shared" si="569"/>
        <v>1.9285151647426835E-3</v>
      </c>
      <c r="FF105" s="253">
        <f t="shared" si="569"/>
        <v>1.9247815514142896E-3</v>
      </c>
      <c r="FG105" s="253">
        <f t="shared" si="569"/>
        <v>1.9210551663768616E-3</v>
      </c>
      <c r="FH105" s="253">
        <f t="shared" si="569"/>
        <v>1.9173359956362601E-3</v>
      </c>
      <c r="FI105" s="253">
        <f t="shared" si="569"/>
        <v>1.9136240252255465E-3</v>
      </c>
      <c r="FJ105" s="253">
        <f t="shared" si="569"/>
        <v>1.9099192412047605E-3</v>
      </c>
      <c r="FK105" s="253">
        <f t="shared" si="569"/>
        <v>1.9062216296613643E-3</v>
      </c>
      <c r="FL105" s="253">
        <f t="shared" si="569"/>
        <v>1.9025311767090214E-3</v>
      </c>
      <c r="FM105" s="253">
        <f t="shared" si="569"/>
        <v>1.8988478684890397E-3</v>
      </c>
      <c r="FN105" s="253">
        <f t="shared" si="569"/>
        <v>1.8951716911688177E-3</v>
      </c>
      <c r="FO105" s="253">
        <f t="shared" si="525"/>
        <v>1.7973366431285331E-3</v>
      </c>
      <c r="FP105" s="253">
        <f t="shared" si="586"/>
        <v>1.7941062241197958E-3</v>
      </c>
      <c r="FQ105" s="253">
        <f t="shared" si="571"/>
        <v>1.7908816112615078E-3</v>
      </c>
      <c r="FR105" s="253">
        <f t="shared" si="571"/>
        <v>1.7876627941180168E-3</v>
      </c>
      <c r="FS105" s="253">
        <f t="shared" si="571"/>
        <v>1.7844497622726552E-3</v>
      </c>
      <c r="FT105" s="253">
        <f t="shared" si="571"/>
        <v>1.7812425053270742E-3</v>
      </c>
      <c r="FU105" s="253">
        <f t="shared" si="571"/>
        <v>1.7780410129020208E-3</v>
      </c>
      <c r="FV105" s="253">
        <f t="shared" si="571"/>
        <v>1.7748452746364496E-3</v>
      </c>
      <c r="FW105" s="253">
        <f t="shared" si="571"/>
        <v>1.7716552801885221E-3</v>
      </c>
      <c r="FX105" s="253">
        <f t="shared" si="571"/>
        <v>1.7684710192344966E-3</v>
      </c>
      <c r="FY105" s="253">
        <f t="shared" si="571"/>
        <v>1.7652924814692827E-3</v>
      </c>
      <c r="FZ105" s="253">
        <f t="shared" si="571"/>
        <v>1.7621196566064423E-3</v>
      </c>
    </row>
    <row r="106" spans="2:182" x14ac:dyDescent="0.2">
      <c r="B106" s="245" t="s">
        <v>572</v>
      </c>
      <c r="C106" s="252">
        <f t="shared" si="527"/>
        <v>3.2374192046893402E-3</v>
      </c>
      <c r="D106" s="252">
        <f t="shared" ref="D106:N106" si="708">1-(1-$C54)^(D$60/12)-(1-(1-$C54)^(C$60/12))</f>
        <v>3.2269383215823844E-3</v>
      </c>
      <c r="E106" s="252">
        <f t="shared" si="708"/>
        <v>3.2164913694877617E-3</v>
      </c>
      <c r="F106" s="252">
        <f t="shared" si="708"/>
        <v>3.2060782385564535E-3</v>
      </c>
      <c r="G106" s="252">
        <f t="shared" si="708"/>
        <v>3.1956988192952673E-3</v>
      </c>
      <c r="H106" s="252">
        <f t="shared" si="708"/>
        <v>3.1853530025651722E-3</v>
      </c>
      <c r="I106" s="252">
        <f t="shared" si="708"/>
        <v>3.1750406795810759E-3</v>
      </c>
      <c r="J106" s="252">
        <f t="shared" si="708"/>
        <v>3.1647617419092722E-3</v>
      </c>
      <c r="K106" s="252">
        <f t="shared" si="708"/>
        <v>3.1545160814677731E-3</v>
      </c>
      <c r="L106" s="252">
        <f t="shared" si="708"/>
        <v>3.144303590524089E-3</v>
      </c>
      <c r="M106" s="252">
        <f t="shared" si="708"/>
        <v>3.1341241616947846E-3</v>
      </c>
      <c r="N106" s="252">
        <f t="shared" si="708"/>
        <v>3.123977687943813E-3</v>
      </c>
      <c r="O106" s="252">
        <f t="shared" si="529"/>
        <v>3.8643456849684066E-3</v>
      </c>
      <c r="P106" s="226">
        <f t="shared" ref="P106:Z106" si="709">1-(1-$D54)^(P$59/12)-(1-(1-$D54)^(O$59/12))</f>
        <v>3.8494125173954563E-3</v>
      </c>
      <c r="Q106" s="226">
        <f t="shared" si="709"/>
        <v>3.8345370567443027E-3</v>
      </c>
      <c r="R106" s="226">
        <f t="shared" si="709"/>
        <v>3.8197190800151049E-3</v>
      </c>
      <c r="S106" s="226">
        <f t="shared" si="709"/>
        <v>3.8049583650705543E-3</v>
      </c>
      <c r="T106" s="226">
        <f t="shared" si="709"/>
        <v>3.7902546906308787E-3</v>
      </c>
      <c r="U106" s="226">
        <f t="shared" si="709"/>
        <v>3.7756078362722878E-3</v>
      </c>
      <c r="V106" s="226">
        <f t="shared" si="709"/>
        <v>3.7610175824220882E-3</v>
      </c>
      <c r="W106" s="226">
        <f t="shared" si="709"/>
        <v>3.746483710356352E-3</v>
      </c>
      <c r="X106" s="226">
        <f t="shared" si="709"/>
        <v>3.7320060021963641E-3</v>
      </c>
      <c r="Y106" s="226">
        <f t="shared" si="709"/>
        <v>3.7175842409055138E-3</v>
      </c>
      <c r="Z106" s="226">
        <f t="shared" si="709"/>
        <v>3.7032182102857414E-3</v>
      </c>
      <c r="AA106" s="226">
        <f t="shared" si="531"/>
        <v>4.1258975379528939E-3</v>
      </c>
      <c r="AB106" s="226">
        <f t="shared" ref="AB106:AL106" si="710">1-(1-$E54)^(AB$59/12)-(1-(1-$E54)^(AA$59/12))</f>
        <v>4.1088745074591149E-3</v>
      </c>
      <c r="AC106" s="226">
        <f t="shared" si="710"/>
        <v>4.0919217122450391E-3</v>
      </c>
      <c r="AD106" s="226">
        <f t="shared" si="710"/>
        <v>4.0750388625270251E-3</v>
      </c>
      <c r="AE106" s="226">
        <f t="shared" si="710"/>
        <v>4.0582256697170305E-3</v>
      </c>
      <c r="AF106" s="226">
        <f t="shared" si="710"/>
        <v>4.0414818464179492E-3</v>
      </c>
      <c r="AG106" s="226">
        <f t="shared" si="710"/>
        <v>4.0248071064181712E-3</v>
      </c>
      <c r="AH106" s="226">
        <f t="shared" si="710"/>
        <v>4.0082011646869198E-3</v>
      </c>
      <c r="AI106" s="226">
        <f t="shared" si="710"/>
        <v>3.9916637373700325E-3</v>
      </c>
      <c r="AJ106" s="226">
        <f t="shared" si="710"/>
        <v>3.9751945417836332E-3</v>
      </c>
      <c r="AK106" s="226">
        <f t="shared" si="710"/>
        <v>3.9587932964108008E-3</v>
      </c>
      <c r="AL106" s="226">
        <f t="shared" si="710"/>
        <v>3.9424597208959078E-3</v>
      </c>
      <c r="AM106" s="226">
        <f t="shared" si="533"/>
        <v>3.8557381533753654E-3</v>
      </c>
      <c r="AN106" s="226">
        <f t="shared" ref="AN106:AX106" si="711">1-(1-$F54)^(AN$59/12)-(1-(1-$F54)^(AM$59/12))</f>
        <v>3.840871436667892E-3</v>
      </c>
      <c r="AO106" s="226">
        <f t="shared" si="711"/>
        <v>3.8260620421273206E-3</v>
      </c>
      <c r="AP106" s="226">
        <f t="shared" si="711"/>
        <v>3.8113097487344483E-3</v>
      </c>
      <c r="AQ106" s="226">
        <f t="shared" si="711"/>
        <v>3.7966143363217242E-3</v>
      </c>
      <c r="AR106" s="226">
        <f t="shared" si="711"/>
        <v>3.7819755855716952E-3</v>
      </c>
      <c r="AS106" s="226">
        <f t="shared" si="711"/>
        <v>3.7673932780111219E-3</v>
      </c>
      <c r="AT106" s="226">
        <f t="shared" si="711"/>
        <v>3.7528671960104232E-3</v>
      </c>
      <c r="AU106" s="226">
        <f t="shared" si="711"/>
        <v>3.7383971227782364E-3</v>
      </c>
      <c r="AV106" s="226">
        <f t="shared" si="711"/>
        <v>3.723982842359419E-3</v>
      </c>
      <c r="AW106" s="226">
        <f t="shared" si="711"/>
        <v>3.7096241396316065E-3</v>
      </c>
      <c r="AX106" s="226">
        <f t="shared" si="711"/>
        <v>3.6953208003017712E-3</v>
      </c>
      <c r="AY106" s="226">
        <f t="shared" si="535"/>
        <v>3.587165182866392E-3</v>
      </c>
      <c r="AZ106" s="226">
        <f t="shared" ref="AZ106:BJ106" si="712">1-(1-$G54)^(AZ$59/12)-(1-(1-$G54)^(AY$59/12))</f>
        <v>3.574297428817097E-3</v>
      </c>
      <c r="BA106" s="226">
        <f t="shared" si="712"/>
        <v>3.5614758335273944E-3</v>
      </c>
      <c r="BB106" s="226">
        <f t="shared" si="712"/>
        <v>3.548700231417623E-3</v>
      </c>
      <c r="BC106" s="226">
        <f t="shared" si="712"/>
        <v>3.5359704575030904E-3</v>
      </c>
      <c r="BD106" s="226">
        <f t="shared" si="712"/>
        <v>3.5232863473902976E-3</v>
      </c>
      <c r="BE106" s="226">
        <f t="shared" si="712"/>
        <v>3.5106477372757183E-3</v>
      </c>
      <c r="BF106" s="226">
        <f t="shared" si="712"/>
        <v>3.4980544639431344E-3</v>
      </c>
      <c r="BG106" s="226">
        <f t="shared" si="712"/>
        <v>3.485506364762414E-3</v>
      </c>
      <c r="BH106" s="226">
        <f t="shared" si="712"/>
        <v>3.4730032776860709E-3</v>
      </c>
      <c r="BI106" s="226">
        <f t="shared" si="712"/>
        <v>3.4605450412482641E-3</v>
      </c>
      <c r="BJ106" s="226">
        <f t="shared" si="712"/>
        <v>3.4481314945626895E-3</v>
      </c>
      <c r="BK106" s="226">
        <f t="shared" si="537"/>
        <v>3.4550196287852497E-3</v>
      </c>
      <c r="BL106" s="226">
        <f t="shared" ref="BL106:BV106" si="713">1-(1-$H54)^(BL$59/12)-(1-(1-$H54)^(BK$59/12))</f>
        <v>3.4430824681499494E-3</v>
      </c>
      <c r="BM106" s="226">
        <f t="shared" si="713"/>
        <v>3.4311865506390093E-3</v>
      </c>
      <c r="BN106" s="226">
        <f t="shared" si="713"/>
        <v>3.4193317337565254E-3</v>
      </c>
      <c r="BO106" s="226">
        <f t="shared" si="713"/>
        <v>3.4075178754990887E-3</v>
      </c>
      <c r="BP106" s="226">
        <f t="shared" si="713"/>
        <v>3.3957448343537866E-3</v>
      </c>
      <c r="BQ106" s="226">
        <f t="shared" si="713"/>
        <v>3.3840124692967599E-3</v>
      </c>
      <c r="BR106" s="226">
        <f t="shared" si="713"/>
        <v>3.3723206397912042E-3</v>
      </c>
      <c r="BS106" s="226">
        <f t="shared" si="713"/>
        <v>3.3606692057862597E-3</v>
      </c>
      <c r="BT106" s="226">
        <f t="shared" si="713"/>
        <v>3.3490580277143467E-3</v>
      </c>
      <c r="BU106" s="226">
        <f t="shared" si="713"/>
        <v>3.3374869664907214E-3</v>
      </c>
      <c r="BV106" s="226">
        <f t="shared" si="713"/>
        <v>3.3259558835105896E-3</v>
      </c>
      <c r="BW106" s="226">
        <f t="shared" si="539"/>
        <v>3.4277046181415693E-3</v>
      </c>
      <c r="BX106" s="226">
        <f t="shared" ref="BX106:CH106" si="714">1-(1-$I54)^(BX$59/12)-(1-(1-$I54)^(BW$59/12))</f>
        <v>3.4159554591922658E-3</v>
      </c>
      <c r="BY106" s="226">
        <f t="shared" si="714"/>
        <v>3.4042465728895133E-3</v>
      </c>
      <c r="BZ106" s="226">
        <f t="shared" si="714"/>
        <v>3.3925778211902902E-3</v>
      </c>
      <c r="CA106" s="226">
        <f t="shared" si="714"/>
        <v>3.3809490665251962E-3</v>
      </c>
      <c r="CB106" s="226">
        <f t="shared" si="714"/>
        <v>3.3693601717961208E-3</v>
      </c>
      <c r="CC106" s="226">
        <f t="shared" si="714"/>
        <v>3.3578110003751327E-3</v>
      </c>
      <c r="CD106" s="226">
        <f t="shared" si="714"/>
        <v>3.3463014161022597E-3</v>
      </c>
      <c r="CE106" s="226">
        <f t="shared" si="714"/>
        <v>3.3348312832846005E-3</v>
      </c>
      <c r="CF106" s="226">
        <f t="shared" si="714"/>
        <v>3.3234004666942152E-3</v>
      </c>
      <c r="CG106" s="226">
        <f t="shared" si="714"/>
        <v>3.3120088315665708E-3</v>
      </c>
      <c r="CH106" s="226">
        <f t="shared" si="714"/>
        <v>3.3006562435992093E-3</v>
      </c>
      <c r="CI106" s="226">
        <f t="shared" si="541"/>
        <v>3.5006741418337484E-3</v>
      </c>
      <c r="CJ106" s="226">
        <f t="shared" ref="CJ106:CT106" si="715">1-(1-$J54)^(CJ$59/12)-(1-(1-$J54)^(CI$59/12))</f>
        <v>3.488419422386424E-3</v>
      </c>
      <c r="CK106" s="226">
        <f t="shared" si="715"/>
        <v>3.4762076027187172E-3</v>
      </c>
      <c r="CL106" s="226">
        <f t="shared" si="715"/>
        <v>3.4640385326520917E-3</v>
      </c>
      <c r="CM106" s="226">
        <f t="shared" si="715"/>
        <v>3.45191206253459E-3</v>
      </c>
      <c r="CN106" s="226">
        <f t="shared" si="715"/>
        <v>3.4398280432373918E-3</v>
      </c>
      <c r="CO106" s="226">
        <f t="shared" si="715"/>
        <v>3.4277863261541475E-3</v>
      </c>
      <c r="CP106" s="226">
        <f t="shared" si="715"/>
        <v>3.4157867631983141E-3</v>
      </c>
      <c r="CQ106" s="226">
        <f t="shared" si="715"/>
        <v>3.4038292068024889E-3</v>
      </c>
      <c r="CR106" s="226">
        <f t="shared" si="715"/>
        <v>3.3919135099149678E-3</v>
      </c>
      <c r="CS106" s="226">
        <f t="shared" si="715"/>
        <v>3.380039525999412E-3</v>
      </c>
      <c r="CT106" s="226">
        <f t="shared" si="715"/>
        <v>3.3682071090324062E-3</v>
      </c>
      <c r="CU106" s="226">
        <f t="shared" si="543"/>
        <v>3.541277608977933E-3</v>
      </c>
      <c r="CV106" s="226">
        <f t="shared" ref="CV106:DF106" si="716">1-(1-$K54)^(CV$59/12)-(1-(1-$K54)^(CU$59/12))</f>
        <v>3.5287369618740572E-3</v>
      </c>
      <c r="CW106" s="226">
        <f t="shared" si="716"/>
        <v>3.5162407246829286E-3</v>
      </c>
      <c r="CX106" s="226">
        <f t="shared" si="716"/>
        <v>3.5037887401369039E-3</v>
      </c>
      <c r="CY106" s="226">
        <f t="shared" si="716"/>
        <v>3.4913808515248945E-3</v>
      </c>
      <c r="CZ106" s="226">
        <f t="shared" si="716"/>
        <v>3.4790169026909235E-3</v>
      </c>
      <c r="DA106" s="226">
        <f t="shared" si="716"/>
        <v>3.4666967380321267E-3</v>
      </c>
      <c r="DB106" s="226">
        <f t="shared" si="716"/>
        <v>3.4544202024967552E-3</v>
      </c>
      <c r="DC106" s="226">
        <f t="shared" si="716"/>
        <v>3.4421871415815097E-3</v>
      </c>
      <c r="DD106" s="226">
        <f t="shared" si="716"/>
        <v>3.4299974013312085E-3</v>
      </c>
      <c r="DE106" s="226">
        <f t="shared" si="716"/>
        <v>3.4178508283350117E-3</v>
      </c>
      <c r="DF106" s="226">
        <f t="shared" si="716"/>
        <v>3.4057472697257563E-3</v>
      </c>
      <c r="DG106" s="226">
        <f t="shared" si="545"/>
        <v>2.5972021516919019E-3</v>
      </c>
      <c r="DH106" s="226">
        <f t="shared" ref="DH106:DR106" si="717">1-(1-$L54)^(DH$59/12)-(1-(1-$L54)^(DG$59/12))</f>
        <v>2.5904566926751027E-3</v>
      </c>
      <c r="DI106" s="226">
        <f t="shared" si="717"/>
        <v>2.5837287529790753E-3</v>
      </c>
      <c r="DJ106" s="226">
        <f t="shared" si="717"/>
        <v>2.5770182871024394E-3</v>
      </c>
      <c r="DK106" s="226">
        <f t="shared" si="717"/>
        <v>2.5703252496621642E-3</v>
      </c>
      <c r="DL106" s="226">
        <f t="shared" si="717"/>
        <v>2.5636495953932359E-3</v>
      </c>
      <c r="DM106" s="226">
        <f t="shared" si="717"/>
        <v>2.5569912791478799E-3</v>
      </c>
      <c r="DN106" s="226">
        <f t="shared" si="717"/>
        <v>2.5503502558958946E-3</v>
      </c>
      <c r="DO106" s="226">
        <f t="shared" si="717"/>
        <v>2.5437264807236515E-3</v>
      </c>
      <c r="DP106" s="226">
        <f t="shared" si="717"/>
        <v>2.5371199088345397E-3</v>
      </c>
      <c r="DQ106" s="226">
        <f t="shared" si="717"/>
        <v>2.5305304955482999E-3</v>
      </c>
      <c r="DR106" s="226">
        <f t="shared" si="717"/>
        <v>2.5239581963003577E-3</v>
      </c>
      <c r="DS106" s="253">
        <f t="shared" si="547"/>
        <v>2.4171164753438168E-3</v>
      </c>
      <c r="DT106" s="253">
        <f t="shared" ref="DT106:ED106" si="718">1-(1-$M54)^(DT$59/12)-(1-(1-$M54)^(DS$59/12))</f>
        <v>2.4112740232884455E-3</v>
      </c>
      <c r="DU106" s="253">
        <f t="shared" si="718"/>
        <v>2.4054456931201784E-3</v>
      </c>
      <c r="DV106" s="253">
        <f t="shared" si="718"/>
        <v>2.3996314507047645E-3</v>
      </c>
      <c r="DW106" s="253">
        <f t="shared" si="718"/>
        <v>2.3938312619905533E-3</v>
      </c>
      <c r="DX106" s="253">
        <f t="shared" si="718"/>
        <v>2.38804509300794E-3</v>
      </c>
      <c r="DY106" s="253">
        <f t="shared" si="718"/>
        <v>2.3822729098699202E-3</v>
      </c>
      <c r="DZ106" s="253">
        <f t="shared" si="718"/>
        <v>2.376514678770536E-3</v>
      </c>
      <c r="EA106" s="253">
        <f t="shared" si="718"/>
        <v>2.3707703659866519E-3</v>
      </c>
      <c r="EB106" s="253">
        <f t="shared" si="718"/>
        <v>2.3650399378757347E-3</v>
      </c>
      <c r="EC106" s="253">
        <f t="shared" si="718"/>
        <v>2.3593233608770747E-3</v>
      </c>
      <c r="ED106" s="253">
        <f t="shared" si="718"/>
        <v>2.3536206015108974E-3</v>
      </c>
      <c r="EE106" s="253">
        <f t="shared" si="519"/>
        <v>2.2461599193105419E-3</v>
      </c>
      <c r="EF106" s="253">
        <f t="shared" si="583"/>
        <v>2.2411146849273811E-3</v>
      </c>
      <c r="EG106" s="253">
        <f t="shared" si="565"/>
        <v>2.2360807829475693E-3</v>
      </c>
      <c r="EH106" s="253">
        <f t="shared" si="565"/>
        <v>2.2310581879165792E-3</v>
      </c>
      <c r="EI106" s="253">
        <f t="shared" si="565"/>
        <v>2.2260468744371709E-3</v>
      </c>
      <c r="EJ106" s="253">
        <f t="shared" si="565"/>
        <v>2.221046817169392E-3</v>
      </c>
      <c r="EK106" s="253">
        <f t="shared" si="565"/>
        <v>2.2160579908296896E-3</v>
      </c>
      <c r="EL106" s="253">
        <f t="shared" si="565"/>
        <v>2.211080370191798E-3</v>
      </c>
      <c r="EM106" s="253">
        <f t="shared" si="565"/>
        <v>2.2061139300859622E-3</v>
      </c>
      <c r="EN106" s="253">
        <f t="shared" si="565"/>
        <v>2.2011586453987153E-3</v>
      </c>
      <c r="EO106" s="253">
        <f t="shared" si="565"/>
        <v>2.1962144910734338E-3</v>
      </c>
      <c r="EP106" s="253">
        <f t="shared" si="565"/>
        <v>2.1912814421093385E-3</v>
      </c>
      <c r="EQ106" s="253">
        <f t="shared" si="521"/>
        <v>2.0856165878690991E-3</v>
      </c>
      <c r="ER106" s="253">
        <f t="shared" si="584"/>
        <v>2.0812667913175931E-3</v>
      </c>
      <c r="ES106" s="253">
        <f t="shared" si="567"/>
        <v>2.0769260667737877E-3</v>
      </c>
      <c r="ET106" s="253">
        <f t="shared" si="567"/>
        <v>2.0725943953171511E-3</v>
      </c>
      <c r="EU106" s="253">
        <f t="shared" si="567"/>
        <v>2.0682717580664534E-3</v>
      </c>
      <c r="EV106" s="253">
        <f t="shared" si="567"/>
        <v>2.0639581361794335E-3</v>
      </c>
      <c r="EW106" s="253">
        <f t="shared" si="567"/>
        <v>2.0596535108541314E-3</v>
      </c>
      <c r="EX106" s="253">
        <f t="shared" si="567"/>
        <v>2.0553578633264458E-3</v>
      </c>
      <c r="EY106" s="253">
        <f t="shared" si="567"/>
        <v>2.0510711748727983E-3</v>
      </c>
      <c r="EZ106" s="253">
        <f t="shared" si="567"/>
        <v>2.0467934268075805E-3</v>
      </c>
      <c r="FA106" s="253">
        <f t="shared" si="567"/>
        <v>2.0425246004847075E-3</v>
      </c>
      <c r="FB106" s="253">
        <f t="shared" si="567"/>
        <v>2.0382646772967306E-3</v>
      </c>
      <c r="FC106" s="253">
        <f t="shared" si="523"/>
        <v>1.9360041323834842E-3</v>
      </c>
      <c r="FD106" s="253">
        <f t="shared" si="585"/>
        <v>1.9322560203829386E-3</v>
      </c>
      <c r="FE106" s="253">
        <f t="shared" si="569"/>
        <v>1.9285151647426835E-3</v>
      </c>
      <c r="FF106" s="253">
        <f t="shared" si="569"/>
        <v>1.9247815514142896E-3</v>
      </c>
      <c r="FG106" s="253">
        <f t="shared" si="569"/>
        <v>1.9210551663768616E-3</v>
      </c>
      <c r="FH106" s="253">
        <f t="shared" si="569"/>
        <v>1.9173359956362601E-3</v>
      </c>
      <c r="FI106" s="253">
        <f t="shared" si="569"/>
        <v>1.9136240252255465E-3</v>
      </c>
      <c r="FJ106" s="253">
        <f t="shared" si="569"/>
        <v>1.9099192412047605E-3</v>
      </c>
      <c r="FK106" s="253">
        <f t="shared" si="569"/>
        <v>1.9062216296613643E-3</v>
      </c>
      <c r="FL106" s="253">
        <f t="shared" si="569"/>
        <v>1.9025311767090214E-3</v>
      </c>
      <c r="FM106" s="253">
        <f t="shared" si="569"/>
        <v>1.8988478684890397E-3</v>
      </c>
      <c r="FN106" s="253">
        <f t="shared" si="569"/>
        <v>1.8951716911688177E-3</v>
      </c>
      <c r="FO106" s="253">
        <f t="shared" si="525"/>
        <v>1.7973366431285331E-3</v>
      </c>
      <c r="FP106" s="253">
        <f t="shared" si="586"/>
        <v>1.7941062241197958E-3</v>
      </c>
      <c r="FQ106" s="253">
        <f t="shared" si="571"/>
        <v>1.7908816112615078E-3</v>
      </c>
      <c r="FR106" s="253">
        <f t="shared" si="571"/>
        <v>1.7876627941180168E-3</v>
      </c>
      <c r="FS106" s="253">
        <f t="shared" si="571"/>
        <v>1.7844497622726552E-3</v>
      </c>
      <c r="FT106" s="253">
        <f t="shared" si="571"/>
        <v>1.7812425053270742E-3</v>
      </c>
      <c r="FU106" s="253">
        <f t="shared" si="571"/>
        <v>1.7780410129020208E-3</v>
      </c>
      <c r="FV106" s="253">
        <f t="shared" si="571"/>
        <v>1.7748452746364496E-3</v>
      </c>
      <c r="FW106" s="253">
        <f t="shared" si="571"/>
        <v>1.7716552801885221E-3</v>
      </c>
      <c r="FX106" s="253">
        <f t="shared" si="571"/>
        <v>1.7684710192344966E-3</v>
      </c>
      <c r="FY106" s="253">
        <f t="shared" si="571"/>
        <v>1.7652924814692827E-3</v>
      </c>
      <c r="FZ106" s="253">
        <f t="shared" si="571"/>
        <v>1.7621196566064423E-3</v>
      </c>
    </row>
    <row r="107" spans="2:182" x14ac:dyDescent="0.2">
      <c r="B107" s="245" t="s">
        <v>573</v>
      </c>
      <c r="C107" s="252">
        <f t="shared" si="527"/>
        <v>8.6909770720485779E-3</v>
      </c>
      <c r="D107" s="252">
        <f t="shared" ref="D107:N107" si="719">1-(1-$C55)^(D$60/12)-(1-(1-$C55)^(C$60/12))</f>
        <v>8.6154439895816948E-3</v>
      </c>
      <c r="E107" s="252">
        <f t="shared" si="719"/>
        <v>8.5405673634026957E-3</v>
      </c>
      <c r="F107" s="252">
        <f t="shared" si="719"/>
        <v>8.4663414882651944E-3</v>
      </c>
      <c r="G107" s="252">
        <f t="shared" si="719"/>
        <v>8.3927607085064748E-3</v>
      </c>
      <c r="H107" s="252">
        <f t="shared" si="719"/>
        <v>8.3198194176176132E-3</v>
      </c>
      <c r="I107" s="252">
        <f t="shared" si="719"/>
        <v>8.247512057815487E-3</v>
      </c>
      <c r="J107" s="252">
        <f t="shared" si="719"/>
        <v>8.1758331196196687E-3</v>
      </c>
      <c r="K107" s="252">
        <f t="shared" si="719"/>
        <v>8.1047771414320957E-3</v>
      </c>
      <c r="L107" s="252">
        <f t="shared" si="719"/>
        <v>8.0343387091218466E-3</v>
      </c>
      <c r="M107" s="252">
        <f t="shared" si="719"/>
        <v>7.9645124556118052E-3</v>
      </c>
      <c r="N107" s="252">
        <f t="shared" si="719"/>
        <v>7.8952930604700988E-3</v>
      </c>
      <c r="O107" s="252">
        <f t="shared" si="529"/>
        <v>8.7847651219128409E-3</v>
      </c>
      <c r="P107" s="226">
        <f t="shared" ref="P107:Z107" si="720">1-(1-$D55)^(P$59/12)-(1-(1-$D55)^(O$59/12))</f>
        <v>8.7075930236657495E-3</v>
      </c>
      <c r="Q107" s="226">
        <f t="shared" si="720"/>
        <v>8.6310988641755682E-3</v>
      </c>
      <c r="R107" s="226">
        <f t="shared" si="720"/>
        <v>8.5552766879098963E-3</v>
      </c>
      <c r="S107" s="226">
        <f t="shared" si="720"/>
        <v>8.4801205916534839E-3</v>
      </c>
      <c r="T107" s="226">
        <f t="shared" si="720"/>
        <v>8.4056247240503756E-3</v>
      </c>
      <c r="U107" s="226">
        <f t="shared" si="720"/>
        <v>8.3317832851467211E-3</v>
      </c>
      <c r="V107" s="226">
        <f t="shared" si="720"/>
        <v>8.2585905259399128E-3</v>
      </c>
      <c r="W107" s="226">
        <f t="shared" si="720"/>
        <v>8.1860407479315001E-3</v>
      </c>
      <c r="X107" s="226">
        <f t="shared" si="720"/>
        <v>8.1141283026825439E-3</v>
      </c>
      <c r="Y107" s="226">
        <f t="shared" si="720"/>
        <v>8.0428475913744135E-3</v>
      </c>
      <c r="Z107" s="226">
        <f t="shared" si="720"/>
        <v>7.9721930643728012E-3</v>
      </c>
      <c r="AA107" s="226">
        <f t="shared" si="531"/>
        <v>8.0015843310964341E-3</v>
      </c>
      <c r="AB107" s="226">
        <f t="shared" ref="AB107:AL107" si="721">1-(1-$E55)^(AB$59/12)-(1-(1-$E55)^(AA$59/12))</f>
        <v>7.9375589792887169E-3</v>
      </c>
      <c r="AC107" s="226">
        <f t="shared" si="721"/>
        <v>7.8740459317330203E-3</v>
      </c>
      <c r="AD107" s="226">
        <f t="shared" si="721"/>
        <v>7.8110410891831794E-3</v>
      </c>
      <c r="AE107" s="226">
        <f t="shared" si="721"/>
        <v>7.7485403851945689E-3</v>
      </c>
      <c r="AF107" s="226">
        <f t="shared" si="721"/>
        <v>7.6865397858594253E-3</v>
      </c>
      <c r="AG107" s="226">
        <f t="shared" si="721"/>
        <v>7.6250352895486095E-3</v>
      </c>
      <c r="AH107" s="226">
        <f t="shared" si="721"/>
        <v>7.5640229266515924E-3</v>
      </c>
      <c r="AI107" s="226">
        <f t="shared" si="721"/>
        <v>7.5034987593217695E-3</v>
      </c>
      <c r="AJ107" s="226">
        <f t="shared" si="721"/>
        <v>7.4434588812206659E-3</v>
      </c>
      <c r="AK107" s="226">
        <f t="shared" si="721"/>
        <v>7.3838994172675809E-3</v>
      </c>
      <c r="AL107" s="226">
        <f t="shared" si="721"/>
        <v>7.3248165233880114E-3</v>
      </c>
      <c r="AM107" s="226">
        <f t="shared" si="533"/>
        <v>6.466351767378975E-3</v>
      </c>
      <c r="AN107" s="226">
        <f t="shared" ref="AN107:AX107" si="722">1-(1-$F55)^(AN$59/12)-(1-(1-$F55)^(AM$59/12))</f>
        <v>6.4245380621995585E-3</v>
      </c>
      <c r="AO107" s="226">
        <f t="shared" si="722"/>
        <v>6.3829947391463859E-3</v>
      </c>
      <c r="AP107" s="226">
        <f t="shared" si="722"/>
        <v>6.3417200498337989E-3</v>
      </c>
      <c r="AQ107" s="226">
        <f t="shared" si="722"/>
        <v>6.3007122571813179E-3</v>
      </c>
      <c r="AR107" s="226">
        <f t="shared" si="722"/>
        <v>6.2599696353412559E-3</v>
      </c>
      <c r="AS107" s="226">
        <f t="shared" si="722"/>
        <v>6.21949046962611E-3</v>
      </c>
      <c r="AT107" s="226">
        <f t="shared" si="722"/>
        <v>6.1792730564356191E-3</v>
      </c>
      <c r="AU107" s="226">
        <f t="shared" si="722"/>
        <v>6.1393157031860435E-3</v>
      </c>
      <c r="AV107" s="226">
        <f t="shared" si="722"/>
        <v>6.0996167282382219E-3</v>
      </c>
      <c r="AW107" s="226">
        <f t="shared" si="722"/>
        <v>6.0601744608272945E-3</v>
      </c>
      <c r="AX107" s="226">
        <f t="shared" si="722"/>
        <v>6.0209872409918708E-3</v>
      </c>
      <c r="AY107" s="226">
        <f t="shared" si="535"/>
        <v>5.2942585271925635E-3</v>
      </c>
      <c r="AZ107" s="226">
        <f t="shared" ref="AZ107:BJ107" si="723">1-(1-$G55)^(AZ$59/12)-(1-(1-$G55)^(AY$59/12))</f>
        <v>5.266229353839802E-3</v>
      </c>
      <c r="BA107" s="226">
        <f t="shared" si="723"/>
        <v>5.238348574177043E-3</v>
      </c>
      <c r="BB107" s="226">
        <f t="shared" si="723"/>
        <v>5.2106154025698403E-3</v>
      </c>
      <c r="BC107" s="226">
        <f t="shared" si="723"/>
        <v>5.183029057542865E-3</v>
      </c>
      <c r="BD107" s="226">
        <f t="shared" si="723"/>
        <v>5.1555887617582563E-3</v>
      </c>
      <c r="BE107" s="226">
        <f t="shared" si="723"/>
        <v>5.1282937419936392E-3</v>
      </c>
      <c r="BF107" s="226">
        <f t="shared" si="723"/>
        <v>5.101143229120142E-3</v>
      </c>
      <c r="BG107" s="226">
        <f t="shared" si="723"/>
        <v>5.0741364580809689E-3</v>
      </c>
      <c r="BH107" s="226">
        <f t="shared" si="723"/>
        <v>5.04727266786964E-3</v>
      </c>
      <c r="BI107" s="226">
        <f t="shared" si="723"/>
        <v>5.0205511015086746E-3</v>
      </c>
      <c r="BJ107" s="226">
        <f t="shared" si="723"/>
        <v>4.9939710060282749E-3</v>
      </c>
      <c r="BK107" s="226">
        <f t="shared" si="537"/>
        <v>4.5626086604082516E-3</v>
      </c>
      <c r="BL107" s="226">
        <f t="shared" ref="BL107:BV107" si="724">1-(1-$H55)^(BL$59/12)-(1-(1-$H55)^(BK$59/12))</f>
        <v>4.5417912626203316E-3</v>
      </c>
      <c r="BM107" s="226">
        <f t="shared" si="724"/>
        <v>4.521068846471632E-3</v>
      </c>
      <c r="BN107" s="226">
        <f t="shared" si="724"/>
        <v>4.5004409785984745E-3</v>
      </c>
      <c r="BO107" s="226">
        <f t="shared" si="724"/>
        <v>4.4799072276138219E-3</v>
      </c>
      <c r="BP107" s="226">
        <f t="shared" si="724"/>
        <v>4.4594671640992845E-3</v>
      </c>
      <c r="BQ107" s="226">
        <f t="shared" si="724"/>
        <v>4.439120360595572E-3</v>
      </c>
      <c r="BR107" s="226">
        <f t="shared" si="724"/>
        <v>4.4188663915937232E-3</v>
      </c>
      <c r="BS107" s="226">
        <f t="shared" si="724"/>
        <v>4.3987048335263346E-3</v>
      </c>
      <c r="BT107" s="226">
        <f t="shared" si="724"/>
        <v>4.3786352647582349E-3</v>
      </c>
      <c r="BU107" s="226">
        <f t="shared" si="724"/>
        <v>4.3586572655784916E-3</v>
      </c>
      <c r="BV107" s="226">
        <f t="shared" si="724"/>
        <v>4.3387704181907516E-3</v>
      </c>
      <c r="BW107" s="226">
        <f t="shared" si="539"/>
        <v>4.1101635856456431E-3</v>
      </c>
      <c r="BX107" s="226">
        <f t="shared" ref="BX107:CH107" si="725">1-(1-$I55)^(BX$59/12)-(1-(1-$I55)^(BW$59/12))</f>
        <v>4.0932701409449601E-3</v>
      </c>
      <c r="BY107" s="226">
        <f t="shared" si="725"/>
        <v>4.0764461310653921E-3</v>
      </c>
      <c r="BZ107" s="226">
        <f t="shared" si="725"/>
        <v>4.0596912706186705E-3</v>
      </c>
      <c r="CA107" s="226">
        <f t="shared" si="725"/>
        <v>4.0430052753891443E-3</v>
      </c>
      <c r="CB107" s="226">
        <f t="shared" si="725"/>
        <v>4.0263878623297833E-3</v>
      </c>
      <c r="CC107" s="226">
        <f t="shared" si="725"/>
        <v>4.0098387495562937E-3</v>
      </c>
      <c r="CD107" s="226">
        <f t="shared" si="725"/>
        <v>3.9933576563434547E-3</v>
      </c>
      <c r="CE107" s="226">
        <f t="shared" si="725"/>
        <v>3.9769443031200113E-3</v>
      </c>
      <c r="CF107" s="226">
        <f t="shared" si="725"/>
        <v>3.9605984114631232E-3</v>
      </c>
      <c r="CG107" s="226">
        <f t="shared" si="725"/>
        <v>3.944319704095034E-3</v>
      </c>
      <c r="CH107" s="226">
        <f t="shared" si="725"/>
        <v>3.9281079048770762E-3</v>
      </c>
      <c r="CI107" s="226">
        <f t="shared" si="541"/>
        <v>3.8610356972171855E-3</v>
      </c>
      <c r="CJ107" s="226">
        <f t="shared" ref="CJ107:CT107" si="726">1-(1-$J55)^(CJ$59/12)-(1-(1-$J55)^(CI$59/12))</f>
        <v>3.8461281005619519E-3</v>
      </c>
      <c r="CK107" s="226">
        <f t="shared" si="726"/>
        <v>3.8312780626696963E-3</v>
      </c>
      <c r="CL107" s="226">
        <f t="shared" si="726"/>
        <v>3.8164853613036342E-3</v>
      </c>
      <c r="CM107" s="226">
        <f t="shared" si="726"/>
        <v>3.8017497750858498E-3</v>
      </c>
      <c r="CN107" s="226">
        <f t="shared" si="726"/>
        <v>3.7870710834922994E-3</v>
      </c>
      <c r="CO107" s="226">
        <f t="shared" si="726"/>
        <v>3.7724490668510358E-3</v>
      </c>
      <c r="CP107" s="226">
        <f t="shared" si="726"/>
        <v>3.757883506337989E-3</v>
      </c>
      <c r="CQ107" s="226">
        <f t="shared" si="726"/>
        <v>3.7433741839740797E-3</v>
      </c>
      <c r="CR107" s="226">
        <f t="shared" si="726"/>
        <v>3.7289208826216669E-3</v>
      </c>
      <c r="CS107" s="226">
        <f t="shared" si="726"/>
        <v>3.7145233859817717E-3</v>
      </c>
      <c r="CT107" s="226">
        <f t="shared" si="726"/>
        <v>3.7001814785904141E-3</v>
      </c>
      <c r="CU107" s="226">
        <f t="shared" si="543"/>
        <v>3.6329932282884725E-3</v>
      </c>
      <c r="CV107" s="226">
        <f t="shared" ref="CV107:DF107" si="727">1-(1-$K55)^(CV$59/12)-(1-(1-$K55)^(CU$59/12))</f>
        <v>3.6197945884915983E-3</v>
      </c>
      <c r="CW107" s="226">
        <f t="shared" si="727"/>
        <v>3.6066438992639061E-3</v>
      </c>
      <c r="CX107" s="226">
        <f t="shared" si="727"/>
        <v>3.5935409864009671E-3</v>
      </c>
      <c r="CY107" s="226">
        <f t="shared" si="727"/>
        <v>3.580485676331846E-3</v>
      </c>
      <c r="CZ107" s="226">
        <f t="shared" si="727"/>
        <v>3.56747779611577E-3</v>
      </c>
      <c r="DA107" s="226">
        <f t="shared" si="727"/>
        <v>3.5545171734403525E-3</v>
      </c>
      <c r="DB107" s="226">
        <f t="shared" si="727"/>
        <v>3.5416036366194836E-3</v>
      </c>
      <c r="DC107" s="226">
        <f t="shared" si="727"/>
        <v>3.528737014590333E-3</v>
      </c>
      <c r="DD107" s="226">
        <f t="shared" si="727"/>
        <v>3.5159171369119058E-3</v>
      </c>
      <c r="DE107" s="226">
        <f t="shared" si="727"/>
        <v>3.5031438337621568E-3</v>
      </c>
      <c r="DF107" s="226">
        <f t="shared" si="727"/>
        <v>3.4904169359365467E-3</v>
      </c>
      <c r="DG107" s="226">
        <f t="shared" si="545"/>
        <v>2.5031213641334427E-3</v>
      </c>
      <c r="DH107" s="226">
        <f t="shared" ref="DH107:DR107" si="728">1-(1-$L55)^(DH$59/12)-(1-(1-$L55)^(DG$59/12))</f>
        <v>2.4968557475698594E-3</v>
      </c>
      <c r="DI107" s="226">
        <f t="shared" si="728"/>
        <v>2.4906058146050292E-3</v>
      </c>
      <c r="DJ107" s="226">
        <f t="shared" si="728"/>
        <v>2.4843715259807997E-3</v>
      </c>
      <c r="DK107" s="226">
        <f t="shared" si="728"/>
        <v>2.4781528425376065E-3</v>
      </c>
      <c r="DL107" s="226">
        <f t="shared" si="728"/>
        <v>2.4719497252140288E-3</v>
      </c>
      <c r="DM107" s="226">
        <f t="shared" si="728"/>
        <v>2.4657621350456793E-3</v>
      </c>
      <c r="DN107" s="226">
        <f t="shared" si="728"/>
        <v>2.4595900331665366E-3</v>
      </c>
      <c r="DO107" s="226">
        <f t="shared" si="728"/>
        <v>2.4534333808075015E-3</v>
      </c>
      <c r="DP107" s="226">
        <f t="shared" si="728"/>
        <v>2.4472921392966196E-3</v>
      </c>
      <c r="DQ107" s="226">
        <f t="shared" si="728"/>
        <v>2.4411662700584147E-3</v>
      </c>
      <c r="DR107" s="226">
        <f t="shared" si="728"/>
        <v>2.4350557346144441E-3</v>
      </c>
      <c r="DS107" s="253">
        <f t="shared" si="547"/>
        <v>2.2073565335385403E-3</v>
      </c>
      <c r="DT107" s="253">
        <f t="shared" ref="DT107:ED107" si="729">1-(1-$M55)^(DT$59/12)-(1-(1-$M55)^(DS$59/12))</f>
        <v>2.2024841106723647E-3</v>
      </c>
      <c r="DU107" s="253">
        <f t="shared" si="729"/>
        <v>2.1976224429807178E-3</v>
      </c>
      <c r="DV107" s="253">
        <f t="shared" si="729"/>
        <v>2.1927715067229236E-3</v>
      </c>
      <c r="DW107" s="253">
        <f t="shared" si="729"/>
        <v>2.1879312782110416E-3</v>
      </c>
      <c r="DX107" s="253">
        <f t="shared" si="729"/>
        <v>2.1831017338090897E-3</v>
      </c>
      <c r="DY107" s="253">
        <f t="shared" si="729"/>
        <v>2.1782828499335993E-3</v>
      </c>
      <c r="DZ107" s="253">
        <f t="shared" si="729"/>
        <v>2.1734746030528385E-3</v>
      </c>
      <c r="EA107" s="253">
        <f t="shared" si="729"/>
        <v>2.1686769696874775E-3</v>
      </c>
      <c r="EB107" s="253">
        <f t="shared" si="729"/>
        <v>2.163889926409146E-3</v>
      </c>
      <c r="EC107" s="253">
        <f t="shared" si="729"/>
        <v>2.1591134498423203E-3</v>
      </c>
      <c r="ED107" s="253">
        <f t="shared" si="729"/>
        <v>2.1543475166621029E-3</v>
      </c>
      <c r="EE107" s="253">
        <f t="shared" si="519"/>
        <v>1.9577474760391622E-3</v>
      </c>
      <c r="EF107" s="253">
        <f t="shared" si="583"/>
        <v>1.9539147008592606E-3</v>
      </c>
      <c r="EG107" s="253">
        <f t="shared" si="565"/>
        <v>1.9500894292853177E-3</v>
      </c>
      <c r="EH107" s="253">
        <f t="shared" si="565"/>
        <v>1.9462716466269736E-3</v>
      </c>
      <c r="EI107" s="253">
        <f t="shared" si="565"/>
        <v>1.9424613382231781E-3</v>
      </c>
      <c r="EJ107" s="253">
        <f t="shared" si="565"/>
        <v>1.9386584894409697E-3</v>
      </c>
      <c r="EK107" s="253">
        <f t="shared" si="565"/>
        <v>1.9348630856763638E-3</v>
      </c>
      <c r="EL107" s="253">
        <f t="shared" si="565"/>
        <v>1.9310751123537973E-3</v>
      </c>
      <c r="EM107" s="253">
        <f t="shared" si="565"/>
        <v>1.927294554926684E-3</v>
      </c>
      <c r="EN107" s="253">
        <f t="shared" si="565"/>
        <v>1.9235213988760824E-3</v>
      </c>
      <c r="EO107" s="253">
        <f t="shared" si="565"/>
        <v>1.9197556297124718E-3</v>
      </c>
      <c r="EP107" s="253">
        <f t="shared" si="565"/>
        <v>1.915997232973643E-3</v>
      </c>
      <c r="EQ107" s="253">
        <f t="shared" si="521"/>
        <v>1.7456711978621753E-3</v>
      </c>
      <c r="ER107" s="253">
        <f t="shared" si="584"/>
        <v>1.742623829931067E-3</v>
      </c>
      <c r="ES107" s="253">
        <f t="shared" si="567"/>
        <v>1.7395817817025261E-3</v>
      </c>
      <c r="ET107" s="253">
        <f t="shared" si="567"/>
        <v>1.73654504388987E-3</v>
      </c>
      <c r="EU107" s="253">
        <f t="shared" si="567"/>
        <v>1.7335136072229584E-3</v>
      </c>
      <c r="EV107" s="253">
        <f t="shared" si="567"/>
        <v>1.7304874624477495E-3</v>
      </c>
      <c r="EW107" s="253">
        <f t="shared" si="567"/>
        <v>1.7274666003261885E-3</v>
      </c>
      <c r="EX107" s="253">
        <f t="shared" si="567"/>
        <v>1.7244510116368739E-3</v>
      </c>
      <c r="EY107" s="253">
        <f t="shared" si="567"/>
        <v>1.7214406871736143E-3</v>
      </c>
      <c r="EZ107" s="253">
        <f t="shared" si="567"/>
        <v>1.7184356177472049E-3</v>
      </c>
      <c r="FA107" s="253">
        <f t="shared" si="567"/>
        <v>1.7154357941839837E-3</v>
      </c>
      <c r="FB107" s="253">
        <f t="shared" si="567"/>
        <v>1.7124412073262762E-3</v>
      </c>
      <c r="FC107" s="253">
        <f t="shared" si="523"/>
        <v>1.5642598344138836E-3</v>
      </c>
      <c r="FD107" s="253">
        <f t="shared" si="585"/>
        <v>1.5618129255844382E-3</v>
      </c>
      <c r="FE107" s="253">
        <f t="shared" si="569"/>
        <v>1.5593698443560067E-3</v>
      </c>
      <c r="FF107" s="253">
        <f t="shared" si="569"/>
        <v>1.5569305847413784E-3</v>
      </c>
      <c r="FG107" s="253">
        <f t="shared" si="569"/>
        <v>1.5544951407628904E-3</v>
      </c>
      <c r="FH107" s="253">
        <f t="shared" si="569"/>
        <v>1.5520635064512067E-3</v>
      </c>
      <c r="FI107" s="253">
        <f t="shared" si="569"/>
        <v>1.5496356758477603E-3</v>
      </c>
      <c r="FJ107" s="253">
        <f t="shared" si="569"/>
        <v>1.5472116430019778E-3</v>
      </c>
      <c r="FK107" s="253">
        <f t="shared" si="569"/>
        <v>1.5447914019734998E-3</v>
      </c>
      <c r="FL107" s="253">
        <f t="shared" si="569"/>
        <v>1.542374946830849E-3</v>
      </c>
      <c r="FM107" s="253">
        <f t="shared" si="569"/>
        <v>1.5399622716519845E-3</v>
      </c>
      <c r="FN107" s="253">
        <f t="shared" si="569"/>
        <v>1.5375533705238587E-3</v>
      </c>
      <c r="FO107" s="253">
        <f t="shared" si="525"/>
        <v>1.4080535820921725E-3</v>
      </c>
      <c r="FP107" s="253">
        <f t="shared" si="586"/>
        <v>1.4060709672020222E-3</v>
      </c>
      <c r="FQ107" s="253">
        <f t="shared" si="571"/>
        <v>1.4040911439400228E-3</v>
      </c>
      <c r="FR107" s="253">
        <f t="shared" si="571"/>
        <v>1.4021141083752076E-3</v>
      </c>
      <c r="FS107" s="253">
        <f t="shared" si="571"/>
        <v>1.4001398565824941E-3</v>
      </c>
      <c r="FT107" s="253">
        <f t="shared" si="571"/>
        <v>1.3981683846419068E-3</v>
      </c>
      <c r="FU107" s="253">
        <f t="shared" si="571"/>
        <v>1.3961996886395767E-3</v>
      </c>
      <c r="FV107" s="253">
        <f t="shared" si="571"/>
        <v>1.3942337646666303E-3</v>
      </c>
      <c r="FW107" s="253">
        <f t="shared" si="571"/>
        <v>1.3922706088200787E-3</v>
      </c>
      <c r="FX107" s="253">
        <f t="shared" si="571"/>
        <v>1.3903102172020398E-3</v>
      </c>
      <c r="FY107" s="253">
        <f t="shared" si="571"/>
        <v>1.3883525859205159E-3</v>
      </c>
      <c r="FZ107" s="253">
        <f t="shared" si="571"/>
        <v>1.3863977110887271E-3</v>
      </c>
    </row>
    <row r="108" spans="2:182" x14ac:dyDescent="0.2">
      <c r="B108" s="245" t="s">
        <v>574</v>
      </c>
      <c r="C108" s="252">
        <f t="shared" si="527"/>
        <v>3.1127370515500075E-2</v>
      </c>
      <c r="D108" s="252">
        <f t="shared" ref="D108:N108" si="730">1-(1-$C56)^(D$60/12)-(1-(1-$C56)^(C$60/12))</f>
        <v>3.0158457320290766E-2</v>
      </c>
      <c r="E108" s="252">
        <f t="shared" si="730"/>
        <v>2.9219703845106304E-2</v>
      </c>
      <c r="F108" s="252">
        <f t="shared" si="730"/>
        <v>2.8310171297166398E-2</v>
      </c>
      <c r="G108" s="252">
        <f t="shared" si="730"/>
        <v>2.7428950105842231E-2</v>
      </c>
      <c r="H108" s="252">
        <f t="shared" si="730"/>
        <v>2.6575159013046523E-2</v>
      </c>
      <c r="I108" s="252">
        <f t="shared" si="730"/>
        <v>2.5747944191939154E-2</v>
      </c>
      <c r="J108" s="252">
        <f t="shared" si="730"/>
        <v>2.4946478393064186E-2</v>
      </c>
      <c r="K108" s="252">
        <f t="shared" si="730"/>
        <v>2.4169960117066402E-2</v>
      </c>
      <c r="L108" s="252">
        <f t="shared" si="730"/>
        <v>2.3417612813157573E-2</v>
      </c>
      <c r="M108" s="252">
        <f t="shared" si="730"/>
        <v>2.2688684102533996E-2</v>
      </c>
      <c r="N108" s="252">
        <f t="shared" si="730"/>
        <v>2.1982445025965136E-2</v>
      </c>
      <c r="O108" s="252">
        <f t="shared" si="529"/>
        <v>1.8010684194071924E-2</v>
      </c>
      <c r="P108" s="226">
        <f t="shared" ref="P108:Z108" si="731">1-(1-$D56)^(P$59/12)-(1-(1-$D56)^(O$59/12))</f>
        <v>1.7686299448933296E-2</v>
      </c>
      <c r="Q108" s="226">
        <f t="shared" si="731"/>
        <v>1.7367757094996827E-2</v>
      </c>
      <c r="R108" s="226">
        <f t="shared" si="731"/>
        <v>1.7054951906799509E-2</v>
      </c>
      <c r="S108" s="226">
        <f t="shared" si="731"/>
        <v>1.6747780554061009E-2</v>
      </c>
      <c r="T108" s="226">
        <f t="shared" si="731"/>
        <v>1.6446141567550199E-2</v>
      </c>
      <c r="U108" s="226">
        <f t="shared" si="731"/>
        <v>1.6149935305566077E-2</v>
      </c>
      <c r="V108" s="226">
        <f t="shared" si="731"/>
        <v>1.5859063921022876E-2</v>
      </c>
      <c r="W108" s="226">
        <f t="shared" si="731"/>
        <v>1.5573431329127585E-2</v>
      </c>
      <c r="X108" s="226">
        <f t="shared" si="731"/>
        <v>1.5292943175640783E-2</v>
      </c>
      <c r="Y108" s="226">
        <f t="shared" si="731"/>
        <v>1.5017506805706349E-2</v>
      </c>
      <c r="Z108" s="226">
        <f t="shared" si="731"/>
        <v>1.4747031233246388E-2</v>
      </c>
      <c r="AA108" s="226">
        <f t="shared" si="531"/>
        <v>1.0613066869289534E-2</v>
      </c>
      <c r="AB108" s="226">
        <f t="shared" ref="AB108:AL108" si="732">1-(1-$E56)^(AB$59/12)-(1-(1-$E56)^(AA$59/12))</f>
        <v>1.0500429680917578E-2</v>
      </c>
      <c r="AC108" s="226">
        <f t="shared" si="732"/>
        <v>1.0388987918557691E-2</v>
      </c>
      <c r="AD108" s="226">
        <f t="shared" si="732"/>
        <v>1.0278728895073863E-2</v>
      </c>
      <c r="AE108" s="226">
        <f t="shared" si="732"/>
        <v>1.0169640057979157E-2</v>
      </c>
      <c r="AF108" s="226">
        <f t="shared" si="732"/>
        <v>1.0061708988007068E-2</v>
      </c>
      <c r="AG108" s="226">
        <f t="shared" si="732"/>
        <v>9.9549233976982121E-3</v>
      </c>
      <c r="AH108" s="226">
        <f t="shared" si="732"/>
        <v>9.8492711299996705E-3</v>
      </c>
      <c r="AI108" s="226">
        <f t="shared" si="732"/>
        <v>9.7447401568832026E-3</v>
      </c>
      <c r="AJ108" s="226">
        <f t="shared" si="732"/>
        <v>9.6413185779743449E-3</v>
      </c>
      <c r="AK108" s="226">
        <f t="shared" si="732"/>
        <v>9.5389946191982711E-3</v>
      </c>
      <c r="AL108" s="226">
        <f t="shared" si="732"/>
        <v>9.437756631438865E-3</v>
      </c>
      <c r="AM108" s="226">
        <f t="shared" si="533"/>
        <v>6.1185676675767908E-3</v>
      </c>
      <c r="AN108" s="226">
        <f t="shared" ref="AN108:AX108" si="733">1-(1-$F56)^(AN$59/12)-(1-(1-$F56)^(AM$59/12))</f>
        <v>6.0811307972740147E-3</v>
      </c>
      <c r="AO108" s="226">
        <f t="shared" si="733"/>
        <v>6.0439229869955202E-3</v>
      </c>
      <c r="AP108" s="226">
        <f t="shared" si="733"/>
        <v>6.0069428352219623E-3</v>
      </c>
      <c r="AQ108" s="226">
        <f t="shared" si="733"/>
        <v>5.9701889490093585E-3</v>
      </c>
      <c r="AR108" s="226">
        <f t="shared" si="733"/>
        <v>5.9336599439366866E-3</v>
      </c>
      <c r="AS108" s="226">
        <f t="shared" si="733"/>
        <v>5.8973544440532599E-3</v>
      </c>
      <c r="AT108" s="226">
        <f t="shared" si="733"/>
        <v>5.861271081827657E-3</v>
      </c>
      <c r="AU108" s="226">
        <f t="shared" si="733"/>
        <v>5.8254084980955412E-3</v>
      </c>
      <c r="AV108" s="226">
        <f t="shared" si="733"/>
        <v>5.7897653420085904E-3</v>
      </c>
      <c r="AW108" s="226">
        <f t="shared" si="733"/>
        <v>5.754340270984204E-3</v>
      </c>
      <c r="AX108" s="226">
        <f t="shared" si="733"/>
        <v>5.7191319506538774E-3</v>
      </c>
      <c r="AY108" s="226">
        <f t="shared" si="535"/>
        <v>3.8894895880913216E-3</v>
      </c>
      <c r="AZ108" s="226">
        <f t="shared" ref="AZ108:BJ108" si="734">1-(1-$G56)^(AZ$59/12)-(1-(1-$G56)^(AY$59/12))</f>
        <v>3.8743614588355735E-3</v>
      </c>
      <c r="BA108" s="226">
        <f t="shared" si="734"/>
        <v>3.8592921702808036E-3</v>
      </c>
      <c r="BB108" s="226">
        <f t="shared" si="734"/>
        <v>3.8442814935671921E-3</v>
      </c>
      <c r="BC108" s="226">
        <f t="shared" si="734"/>
        <v>3.8293292007242075E-3</v>
      </c>
      <c r="BD108" s="226">
        <f t="shared" si="734"/>
        <v>3.8144350646686087E-3</v>
      </c>
      <c r="BE108" s="226">
        <f t="shared" si="734"/>
        <v>3.7995988592002261E-3</v>
      </c>
      <c r="BF108" s="226">
        <f t="shared" si="734"/>
        <v>3.7848203589982976E-3</v>
      </c>
      <c r="BG108" s="226">
        <f t="shared" si="734"/>
        <v>3.7700993396192484E-3</v>
      </c>
      <c r="BH108" s="226">
        <f t="shared" si="734"/>
        <v>3.7554355774918058E-3</v>
      </c>
      <c r="BI108" s="226">
        <f t="shared" si="734"/>
        <v>3.740828849914335E-3</v>
      </c>
      <c r="BJ108" s="226">
        <f t="shared" si="734"/>
        <v>3.72627893505173E-3</v>
      </c>
      <c r="BK108" s="226">
        <f t="shared" si="537"/>
        <v>2.7958000774622738E-3</v>
      </c>
      <c r="BL108" s="226">
        <f t="shared" ref="BL108:BV108" si="735">1-(1-$H56)^(BL$59/12)-(1-(1-$H56)^(BK$59/12))</f>
        <v>2.7879835793891417E-3</v>
      </c>
      <c r="BM108" s="226">
        <f t="shared" si="735"/>
        <v>2.7801889346819042E-3</v>
      </c>
      <c r="BN108" s="226">
        <f t="shared" si="735"/>
        <v>2.7724160822428789E-3</v>
      </c>
      <c r="BO108" s="226">
        <f t="shared" si="735"/>
        <v>2.7646649611454688E-3</v>
      </c>
      <c r="BP108" s="226">
        <f t="shared" si="735"/>
        <v>2.7569355106329407E-3</v>
      </c>
      <c r="BQ108" s="226">
        <f t="shared" si="735"/>
        <v>2.749227670118759E-3</v>
      </c>
      <c r="BR108" s="226">
        <f t="shared" si="735"/>
        <v>2.7415413791856968E-3</v>
      </c>
      <c r="BS108" s="226">
        <f t="shared" si="735"/>
        <v>2.7338765775853924E-3</v>
      </c>
      <c r="BT108" s="226">
        <f t="shared" si="735"/>
        <v>2.7262332052380156E-3</v>
      </c>
      <c r="BU108" s="226">
        <f t="shared" si="735"/>
        <v>2.7186112022316022E-3</v>
      </c>
      <c r="BV108" s="226">
        <f t="shared" si="735"/>
        <v>2.7110105088218317E-3</v>
      </c>
      <c r="BW108" s="226">
        <f t="shared" si="539"/>
        <v>2.226183074233723E-3</v>
      </c>
      <c r="BX108" s="226">
        <f t="shared" ref="BX108:CH108" si="736">1-(1-$I56)^(BX$59/12)-(1-(1-$I56)^(BW$59/12))</f>
        <v>2.2212271831537622E-3</v>
      </c>
      <c r="BY108" s="226">
        <f t="shared" si="736"/>
        <v>2.2162823247945385E-3</v>
      </c>
      <c r="BZ108" s="226">
        <f t="shared" si="736"/>
        <v>2.2113484745953649E-3</v>
      </c>
      <c r="CA108" s="226">
        <f t="shared" si="736"/>
        <v>2.2064256080499556E-3</v>
      </c>
      <c r="CB108" s="226">
        <f t="shared" si="736"/>
        <v>2.2015137007068697E-3</v>
      </c>
      <c r="CC108" s="226">
        <f t="shared" si="736"/>
        <v>2.1966127281685122E-3</v>
      </c>
      <c r="CD108" s="226">
        <f t="shared" si="736"/>
        <v>2.191722666092466E-3</v>
      </c>
      <c r="CE108" s="226">
        <f t="shared" si="736"/>
        <v>2.1868434901899381E-3</v>
      </c>
      <c r="CF108" s="226">
        <f t="shared" si="736"/>
        <v>2.1819751762258699E-3</v>
      </c>
      <c r="CG108" s="226">
        <f t="shared" si="736"/>
        <v>2.1771177000202702E-3</v>
      </c>
      <c r="CH108" s="226">
        <f t="shared" si="736"/>
        <v>2.1722710374458831E-3</v>
      </c>
      <c r="CI108" s="226">
        <f t="shared" si="541"/>
        <v>1.9306657108157932E-3</v>
      </c>
      <c r="CJ108" s="226">
        <f t="shared" ref="CJ108:CT108" si="737">1-(1-$J56)^(CJ$59/12)-(1-(1-$J56)^(CI$59/12))</f>
        <v>1.9269382407288704E-3</v>
      </c>
      <c r="CK108" s="226">
        <f t="shared" si="737"/>
        <v>1.9232179671405669E-3</v>
      </c>
      <c r="CL108" s="226">
        <f t="shared" si="737"/>
        <v>1.9195048761569966E-3</v>
      </c>
      <c r="CM108" s="226">
        <f t="shared" si="737"/>
        <v>1.9157989539109188E-3</v>
      </c>
      <c r="CN108" s="226">
        <f t="shared" si="737"/>
        <v>1.9121001865617382E-3</v>
      </c>
      <c r="CO108" s="226">
        <f t="shared" si="737"/>
        <v>1.9084085602959489E-3</v>
      </c>
      <c r="CP108" s="226">
        <f t="shared" si="737"/>
        <v>1.9047240613263572E-3</v>
      </c>
      <c r="CQ108" s="226">
        <f t="shared" si="737"/>
        <v>1.901046675892526E-3</v>
      </c>
      <c r="CR108" s="226">
        <f t="shared" si="737"/>
        <v>1.8973763902607743E-3</v>
      </c>
      <c r="CS108" s="226">
        <f t="shared" si="737"/>
        <v>1.8937131907235116E-3</v>
      </c>
      <c r="CT108" s="226">
        <f t="shared" si="737"/>
        <v>1.8900570636001257E-3</v>
      </c>
      <c r="CU108" s="226">
        <f t="shared" si="543"/>
        <v>1.7292854507140465E-3</v>
      </c>
      <c r="CV108" s="226">
        <f t="shared" ref="CV108:DF108" si="738">1-(1-$K56)^(CV$59/12)-(1-(1-$K56)^(CU$59/12))</f>
        <v>1.7262950225440665E-3</v>
      </c>
      <c r="CW108" s="226">
        <f t="shared" si="738"/>
        <v>1.7233097656779162E-3</v>
      </c>
      <c r="CX108" s="226">
        <f t="shared" si="738"/>
        <v>1.720329671173082E-3</v>
      </c>
      <c r="CY108" s="226">
        <f t="shared" si="738"/>
        <v>1.7173547301022607E-3</v>
      </c>
      <c r="CZ108" s="226">
        <f t="shared" si="738"/>
        <v>1.714384933553692E-3</v>
      </c>
      <c r="DA108" s="226">
        <f t="shared" si="738"/>
        <v>1.7114202726312699E-3</v>
      </c>
      <c r="DB108" s="226">
        <f t="shared" si="738"/>
        <v>1.7084607384537653E-3</v>
      </c>
      <c r="DC108" s="226">
        <f t="shared" si="738"/>
        <v>1.7055063221556033E-3</v>
      </c>
      <c r="DD108" s="226">
        <f t="shared" si="738"/>
        <v>1.7025570148866409E-3</v>
      </c>
      <c r="DE108" s="226">
        <f t="shared" si="738"/>
        <v>1.6996128078117234E-3</v>
      </c>
      <c r="DF108" s="226">
        <f t="shared" si="738"/>
        <v>1.6966736921113501E-3</v>
      </c>
      <c r="DG108" s="226">
        <f t="shared" si="545"/>
        <v>1.1603577065629755E-3</v>
      </c>
      <c r="DH108" s="226">
        <f t="shared" ref="DH108:DR108" si="739">1-(1-$L56)^(DH$59/12)-(1-(1-$L56)^(DG$59/12))</f>
        <v>1.1590112765559324E-3</v>
      </c>
      <c r="DI108" s="226">
        <f t="shared" si="739"/>
        <v>1.1576664088890354E-3</v>
      </c>
      <c r="DJ108" s="226">
        <f t="shared" si="739"/>
        <v>1.1563231017499565E-3</v>
      </c>
      <c r="DK108" s="226">
        <f t="shared" si="739"/>
        <v>1.1549813533274778E-3</v>
      </c>
      <c r="DL108" s="226">
        <f t="shared" si="739"/>
        <v>1.153641161813268E-3</v>
      </c>
      <c r="DM108" s="226">
        <f t="shared" si="739"/>
        <v>1.1523025254005503E-3</v>
      </c>
      <c r="DN108" s="226">
        <f t="shared" si="739"/>
        <v>1.1509654422848792E-3</v>
      </c>
      <c r="DO108" s="226">
        <f t="shared" si="739"/>
        <v>1.1496299106640295E-3</v>
      </c>
      <c r="DP108" s="226">
        <f t="shared" si="739"/>
        <v>1.1482959287374417E-3</v>
      </c>
      <c r="DQ108" s="226">
        <f t="shared" si="739"/>
        <v>1.1469634947069984E-3</v>
      </c>
      <c r="DR108" s="226">
        <f t="shared" si="739"/>
        <v>1.145632606776914E-3</v>
      </c>
      <c r="DS108" s="253">
        <f t="shared" si="547"/>
        <v>1.0067758871903365E-3</v>
      </c>
      <c r="DT108" s="253">
        <f t="shared" ref="DT108:ED108" si="740">1-(1-$M56)^(DT$59/12)-(1-(1-$M56)^(DS$59/12))</f>
        <v>1.0057622895032203E-3</v>
      </c>
      <c r="DU108" s="253">
        <f t="shared" si="740"/>
        <v>1.0047497122819271E-3</v>
      </c>
      <c r="DV108" s="253">
        <f t="shared" si="740"/>
        <v>1.0037381544989454E-3</v>
      </c>
      <c r="DW108" s="253">
        <f t="shared" si="740"/>
        <v>1.0027276151279851E-3</v>
      </c>
      <c r="DX108" s="253">
        <f t="shared" si="740"/>
        <v>1.0017180931435332E-3</v>
      </c>
      <c r="DY108" s="253">
        <f t="shared" si="740"/>
        <v>1.000709587521742E-3</v>
      </c>
      <c r="DZ108" s="253">
        <f t="shared" si="740"/>
        <v>9.9970209723887482E-4</v>
      </c>
      <c r="EA108" s="253">
        <f t="shared" si="740"/>
        <v>9.986956212729714E-4</v>
      </c>
      <c r="EB108" s="253">
        <f t="shared" si="740"/>
        <v>9.9769015860295962E-4</v>
      </c>
      <c r="EC108" s="253">
        <f t="shared" si="740"/>
        <v>9.9668570820821145E-4</v>
      </c>
      <c r="ED108" s="253">
        <f t="shared" si="740"/>
        <v>9.9568226907020829E-4</v>
      </c>
      <c r="EE108" s="253">
        <f t="shared" si="519"/>
        <v>8.8521879898451061E-4</v>
      </c>
      <c r="EF108" s="253">
        <f t="shared" si="583"/>
        <v>8.8443518666236898E-4</v>
      </c>
      <c r="EG108" s="253">
        <f t="shared" si="565"/>
        <v>8.8365226800868335E-4</v>
      </c>
      <c r="EH108" s="253">
        <f t="shared" si="565"/>
        <v>8.8287004240927835E-4</v>
      </c>
      <c r="EI108" s="253">
        <f t="shared" si="565"/>
        <v>8.8208850925064475E-4</v>
      </c>
      <c r="EJ108" s="253">
        <f t="shared" si="565"/>
        <v>8.8130766791993942E-4</v>
      </c>
      <c r="EK108" s="253">
        <f t="shared" si="565"/>
        <v>8.805275178045413E-4</v>
      </c>
      <c r="EL108" s="253">
        <f t="shared" si="565"/>
        <v>8.7974805829282854E-4</v>
      </c>
      <c r="EM108" s="253">
        <f t="shared" si="565"/>
        <v>8.7896928877317926E-4</v>
      </c>
      <c r="EN108" s="253">
        <f t="shared" si="565"/>
        <v>8.7819120863508182E-4</v>
      </c>
      <c r="EO108" s="253">
        <f t="shared" si="565"/>
        <v>8.7741381726802459E-4</v>
      </c>
      <c r="EP108" s="253">
        <f t="shared" si="565"/>
        <v>8.7663711406260614E-4</v>
      </c>
      <c r="EQ108" s="253">
        <f t="shared" si="521"/>
        <v>7.8602191821475209E-4</v>
      </c>
      <c r="ER108" s="253">
        <f t="shared" si="584"/>
        <v>7.8540408775895632E-4</v>
      </c>
      <c r="ES108" s="253">
        <f t="shared" si="567"/>
        <v>7.8478674293114281E-4</v>
      </c>
      <c r="ET108" s="253">
        <f t="shared" si="567"/>
        <v>7.8416988335017201E-4</v>
      </c>
      <c r="EU108" s="253">
        <f t="shared" si="567"/>
        <v>7.8355350863434925E-4</v>
      </c>
      <c r="EV108" s="253">
        <f t="shared" si="567"/>
        <v>7.8293761840231291E-4</v>
      </c>
      <c r="EW108" s="253">
        <f t="shared" si="567"/>
        <v>7.8232221227370058E-4</v>
      </c>
      <c r="EX108" s="253">
        <f t="shared" si="567"/>
        <v>7.8170728986781679E-4</v>
      </c>
      <c r="EY108" s="253">
        <f t="shared" si="567"/>
        <v>7.8109285080429913E-4</v>
      </c>
      <c r="EZ108" s="253">
        <f t="shared" si="567"/>
        <v>7.8047889470334031E-4</v>
      </c>
      <c r="FA108" s="253">
        <f t="shared" si="567"/>
        <v>7.7986542118546609E-4</v>
      </c>
      <c r="FB108" s="253">
        <f t="shared" si="567"/>
        <v>7.7925242987120225E-4</v>
      </c>
      <c r="FC108" s="253">
        <f t="shared" si="523"/>
        <v>7.0321896426539521E-4</v>
      </c>
      <c r="FD108" s="253">
        <f t="shared" si="585"/>
        <v>7.0272444735364203E-4</v>
      </c>
      <c r="FE108" s="253">
        <f t="shared" si="569"/>
        <v>7.0223027819560357E-4</v>
      </c>
      <c r="FF108" s="253">
        <f t="shared" si="569"/>
        <v>7.0173645654680872E-4</v>
      </c>
      <c r="FG108" s="253">
        <f t="shared" si="569"/>
        <v>7.0124298216256431E-4</v>
      </c>
      <c r="FH108" s="253">
        <f t="shared" si="569"/>
        <v>7.0074985479895435E-4</v>
      </c>
      <c r="FI108" s="253">
        <f t="shared" si="569"/>
        <v>7.002570742118408E-4</v>
      </c>
      <c r="FJ108" s="253">
        <f t="shared" si="569"/>
        <v>6.9976464015741868E-4</v>
      </c>
      <c r="FK108" s="253">
        <f t="shared" si="569"/>
        <v>6.9927255239188302E-4</v>
      </c>
      <c r="FL108" s="253">
        <f t="shared" si="569"/>
        <v>6.9878081067198394E-4</v>
      </c>
      <c r="FM108" s="253">
        <f t="shared" si="569"/>
        <v>6.9828941475391648E-4</v>
      </c>
      <c r="FN108" s="253">
        <f t="shared" si="569"/>
        <v>6.9779836439498588E-4</v>
      </c>
      <c r="FO108" s="253">
        <f t="shared" si="525"/>
        <v>6.3293310272360959E-4</v>
      </c>
      <c r="FP108" s="253">
        <f t="shared" si="586"/>
        <v>6.3253249841099812E-4</v>
      </c>
      <c r="FQ108" s="253">
        <f t="shared" si="571"/>
        <v>6.3213214765422965E-4</v>
      </c>
      <c r="FR108" s="253">
        <f t="shared" si="571"/>
        <v>6.3173205029276591E-4</v>
      </c>
      <c r="FS108" s="253">
        <f t="shared" si="571"/>
        <v>6.3133220616595764E-4</v>
      </c>
      <c r="FT108" s="253">
        <f t="shared" si="571"/>
        <v>6.3093261511393273E-4</v>
      </c>
      <c r="FU108" s="253">
        <f t="shared" si="571"/>
        <v>6.3053327697626393E-4</v>
      </c>
      <c r="FV108" s="253">
        <f t="shared" si="571"/>
        <v>6.3013419159285711E-4</v>
      </c>
      <c r="FW108" s="253">
        <f t="shared" si="571"/>
        <v>6.2973535880384013E-4</v>
      </c>
      <c r="FX108" s="253">
        <f t="shared" si="571"/>
        <v>6.2933677844934088E-4</v>
      </c>
      <c r="FY108" s="253">
        <f t="shared" si="571"/>
        <v>6.2893845036948726E-4</v>
      </c>
      <c r="FZ108" s="253">
        <f t="shared" si="571"/>
        <v>6.2854037440462918E-4</v>
      </c>
    </row>
    <row r="109" spans="2:182" x14ac:dyDescent="0.2">
      <c r="B109" s="245" t="s">
        <v>575</v>
      </c>
      <c r="C109" s="252">
        <f t="shared" si="527"/>
        <v>1</v>
      </c>
      <c r="D109" s="252">
        <f t="shared" ref="D109:N109" si="741">1-(1-$C57)^(D$60/12)-(1-(1-$C57)^(C$60/12))</f>
        <v>0</v>
      </c>
      <c r="E109" s="252">
        <f t="shared" si="741"/>
        <v>0</v>
      </c>
      <c r="F109" s="252">
        <f t="shared" si="741"/>
        <v>0</v>
      </c>
      <c r="G109" s="252">
        <f t="shared" si="741"/>
        <v>0</v>
      </c>
      <c r="H109" s="252">
        <f t="shared" si="741"/>
        <v>0</v>
      </c>
      <c r="I109" s="252">
        <f t="shared" si="741"/>
        <v>0</v>
      </c>
      <c r="J109" s="252">
        <f t="shared" si="741"/>
        <v>0</v>
      </c>
      <c r="K109" s="252">
        <f t="shared" si="741"/>
        <v>0</v>
      </c>
      <c r="L109" s="252">
        <f t="shared" si="741"/>
        <v>0</v>
      </c>
      <c r="M109" s="252">
        <f t="shared" si="741"/>
        <v>0</v>
      </c>
      <c r="N109" s="252">
        <f t="shared" si="741"/>
        <v>0</v>
      </c>
      <c r="O109" s="252">
        <f t="shared" si="529"/>
        <v>0</v>
      </c>
      <c r="P109" s="226">
        <f t="shared" ref="P109:Z109" si="742">1-(1-$D57)^(P$59/12)-(1-(1-$D57)^(O$59/12))</f>
        <v>0</v>
      </c>
      <c r="Q109" s="226">
        <f t="shared" si="742"/>
        <v>0</v>
      </c>
      <c r="R109" s="226">
        <f t="shared" si="742"/>
        <v>0</v>
      </c>
      <c r="S109" s="226">
        <f t="shared" si="742"/>
        <v>0</v>
      </c>
      <c r="T109" s="226">
        <f t="shared" si="742"/>
        <v>0</v>
      </c>
      <c r="U109" s="226">
        <f t="shared" si="742"/>
        <v>0</v>
      </c>
      <c r="V109" s="226">
        <f t="shared" si="742"/>
        <v>0</v>
      </c>
      <c r="W109" s="226">
        <f t="shared" si="742"/>
        <v>0</v>
      </c>
      <c r="X109" s="226">
        <f t="shared" si="742"/>
        <v>0</v>
      </c>
      <c r="Y109" s="226">
        <f t="shared" si="742"/>
        <v>0</v>
      </c>
      <c r="Z109" s="226">
        <f t="shared" si="742"/>
        <v>0</v>
      </c>
      <c r="AA109" s="226">
        <f t="shared" si="531"/>
        <v>0</v>
      </c>
      <c r="AB109" s="226">
        <f t="shared" ref="AB109:AL109" si="743">1-(1-$E57)^(AB$59/12)-(1-(1-$E57)^(AA$59/12))</f>
        <v>0</v>
      </c>
      <c r="AC109" s="226">
        <f t="shared" si="743"/>
        <v>0</v>
      </c>
      <c r="AD109" s="226">
        <f t="shared" si="743"/>
        <v>0</v>
      </c>
      <c r="AE109" s="226">
        <f t="shared" si="743"/>
        <v>0</v>
      </c>
      <c r="AF109" s="226">
        <f t="shared" si="743"/>
        <v>0</v>
      </c>
      <c r="AG109" s="226">
        <f t="shared" si="743"/>
        <v>0</v>
      </c>
      <c r="AH109" s="226">
        <f t="shared" si="743"/>
        <v>0</v>
      </c>
      <c r="AI109" s="226">
        <f t="shared" si="743"/>
        <v>0</v>
      </c>
      <c r="AJ109" s="226">
        <f t="shared" si="743"/>
        <v>0</v>
      </c>
      <c r="AK109" s="226">
        <f t="shared" si="743"/>
        <v>0</v>
      </c>
      <c r="AL109" s="226">
        <f t="shared" si="743"/>
        <v>0</v>
      </c>
      <c r="AM109" s="226">
        <f t="shared" si="533"/>
        <v>0</v>
      </c>
      <c r="AN109" s="226">
        <f t="shared" ref="AN109:AX109" si="744">1-(1-$F57)^(AN$59/12)-(1-(1-$F57)^(AM$59/12))</f>
        <v>0</v>
      </c>
      <c r="AO109" s="226">
        <f t="shared" si="744"/>
        <v>0</v>
      </c>
      <c r="AP109" s="226">
        <f t="shared" si="744"/>
        <v>0</v>
      </c>
      <c r="AQ109" s="226">
        <f t="shared" si="744"/>
        <v>0</v>
      </c>
      <c r="AR109" s="226">
        <f t="shared" si="744"/>
        <v>0</v>
      </c>
      <c r="AS109" s="226">
        <f t="shared" si="744"/>
        <v>0</v>
      </c>
      <c r="AT109" s="226">
        <f t="shared" si="744"/>
        <v>0</v>
      </c>
      <c r="AU109" s="226">
        <f t="shared" si="744"/>
        <v>0</v>
      </c>
      <c r="AV109" s="226">
        <f t="shared" si="744"/>
        <v>0</v>
      </c>
      <c r="AW109" s="226">
        <f t="shared" si="744"/>
        <v>0</v>
      </c>
      <c r="AX109" s="226">
        <f t="shared" si="744"/>
        <v>0</v>
      </c>
      <c r="AY109" s="226">
        <f t="shared" si="535"/>
        <v>0</v>
      </c>
      <c r="AZ109" s="226">
        <f t="shared" ref="AZ109:BJ109" si="745">1-(1-$G57)^(AZ$59/12)-(1-(1-$G57)^(AY$59/12))</f>
        <v>0</v>
      </c>
      <c r="BA109" s="226">
        <f t="shared" si="745"/>
        <v>0</v>
      </c>
      <c r="BB109" s="226">
        <f t="shared" si="745"/>
        <v>0</v>
      </c>
      <c r="BC109" s="226">
        <f t="shared" si="745"/>
        <v>0</v>
      </c>
      <c r="BD109" s="226">
        <f t="shared" si="745"/>
        <v>0</v>
      </c>
      <c r="BE109" s="226">
        <f t="shared" si="745"/>
        <v>0</v>
      </c>
      <c r="BF109" s="226">
        <f t="shared" si="745"/>
        <v>0</v>
      </c>
      <c r="BG109" s="226">
        <f t="shared" si="745"/>
        <v>0</v>
      </c>
      <c r="BH109" s="226">
        <f t="shared" si="745"/>
        <v>0</v>
      </c>
      <c r="BI109" s="226">
        <f t="shared" si="745"/>
        <v>0</v>
      </c>
      <c r="BJ109" s="226">
        <f t="shared" si="745"/>
        <v>0</v>
      </c>
      <c r="BK109" s="226">
        <f t="shared" si="537"/>
        <v>0</v>
      </c>
      <c r="BL109" s="226">
        <f t="shared" ref="BL109:BV109" si="746">1-(1-$H57)^(BL$59/12)-(1-(1-$H57)^(BK$59/12))</f>
        <v>0</v>
      </c>
      <c r="BM109" s="226">
        <f t="shared" si="746"/>
        <v>0</v>
      </c>
      <c r="BN109" s="226">
        <f t="shared" si="746"/>
        <v>0</v>
      </c>
      <c r="BO109" s="226">
        <f t="shared" si="746"/>
        <v>0</v>
      </c>
      <c r="BP109" s="226">
        <f t="shared" si="746"/>
        <v>0</v>
      </c>
      <c r="BQ109" s="226">
        <f t="shared" si="746"/>
        <v>0</v>
      </c>
      <c r="BR109" s="226">
        <f t="shared" si="746"/>
        <v>0</v>
      </c>
      <c r="BS109" s="226">
        <f t="shared" si="746"/>
        <v>0</v>
      </c>
      <c r="BT109" s="226">
        <f t="shared" si="746"/>
        <v>0</v>
      </c>
      <c r="BU109" s="226">
        <f t="shared" si="746"/>
        <v>0</v>
      </c>
      <c r="BV109" s="226">
        <f t="shared" si="746"/>
        <v>0</v>
      </c>
      <c r="BW109" s="226">
        <f t="shared" si="539"/>
        <v>0</v>
      </c>
      <c r="BX109" s="226">
        <f t="shared" ref="BX109:CH109" si="747">1-(1-$I57)^(BX$59/12)-(1-(1-$I57)^(BW$59/12))</f>
        <v>0</v>
      </c>
      <c r="BY109" s="226">
        <f t="shared" si="747"/>
        <v>0</v>
      </c>
      <c r="BZ109" s="226">
        <f t="shared" si="747"/>
        <v>0</v>
      </c>
      <c r="CA109" s="226">
        <f t="shared" si="747"/>
        <v>0</v>
      </c>
      <c r="CB109" s="226">
        <f t="shared" si="747"/>
        <v>0</v>
      </c>
      <c r="CC109" s="226">
        <f t="shared" si="747"/>
        <v>0</v>
      </c>
      <c r="CD109" s="226">
        <f t="shared" si="747"/>
        <v>0</v>
      </c>
      <c r="CE109" s="226">
        <f t="shared" si="747"/>
        <v>0</v>
      </c>
      <c r="CF109" s="226">
        <f t="shared" si="747"/>
        <v>0</v>
      </c>
      <c r="CG109" s="226">
        <f t="shared" si="747"/>
        <v>0</v>
      </c>
      <c r="CH109" s="226">
        <f t="shared" si="747"/>
        <v>0</v>
      </c>
      <c r="CI109" s="226">
        <f t="shared" si="541"/>
        <v>0</v>
      </c>
      <c r="CJ109" s="226">
        <f t="shared" ref="CJ109:CT109" si="748">1-(1-$J57)^(CJ$59/12)-(1-(1-$J57)^(CI$59/12))</f>
        <v>0</v>
      </c>
      <c r="CK109" s="226">
        <f t="shared" si="748"/>
        <v>0</v>
      </c>
      <c r="CL109" s="226">
        <f t="shared" si="748"/>
        <v>0</v>
      </c>
      <c r="CM109" s="226">
        <f t="shared" si="748"/>
        <v>0</v>
      </c>
      <c r="CN109" s="226">
        <f t="shared" si="748"/>
        <v>0</v>
      </c>
      <c r="CO109" s="226">
        <f t="shared" si="748"/>
        <v>0</v>
      </c>
      <c r="CP109" s="226">
        <f t="shared" si="748"/>
        <v>0</v>
      </c>
      <c r="CQ109" s="226">
        <f t="shared" si="748"/>
        <v>0</v>
      </c>
      <c r="CR109" s="226">
        <f t="shared" si="748"/>
        <v>0</v>
      </c>
      <c r="CS109" s="226">
        <f t="shared" si="748"/>
        <v>0</v>
      </c>
      <c r="CT109" s="226">
        <f t="shared" si="748"/>
        <v>0</v>
      </c>
      <c r="CU109" s="226">
        <f t="shared" si="543"/>
        <v>0</v>
      </c>
      <c r="CV109" s="226">
        <f t="shared" ref="CV109:DF109" si="749">1-(1-$K57)^(CV$59/12)-(1-(1-$K57)^(CU$59/12))</f>
        <v>0</v>
      </c>
      <c r="CW109" s="226">
        <f t="shared" si="749"/>
        <v>0</v>
      </c>
      <c r="CX109" s="226">
        <f t="shared" si="749"/>
        <v>0</v>
      </c>
      <c r="CY109" s="226">
        <f t="shared" si="749"/>
        <v>0</v>
      </c>
      <c r="CZ109" s="226">
        <f t="shared" si="749"/>
        <v>0</v>
      </c>
      <c r="DA109" s="226">
        <f t="shared" si="749"/>
        <v>0</v>
      </c>
      <c r="DB109" s="226">
        <f t="shared" si="749"/>
        <v>0</v>
      </c>
      <c r="DC109" s="226">
        <f t="shared" si="749"/>
        <v>0</v>
      </c>
      <c r="DD109" s="226">
        <f t="shared" si="749"/>
        <v>0</v>
      </c>
      <c r="DE109" s="226">
        <f t="shared" si="749"/>
        <v>0</v>
      </c>
      <c r="DF109" s="226">
        <f t="shared" si="749"/>
        <v>0</v>
      </c>
      <c r="DG109" s="226">
        <f t="shared" si="545"/>
        <v>0</v>
      </c>
      <c r="DH109" s="226">
        <f t="shared" ref="DH109:DR109" si="750">1-(1-$L57)^(DH$59/12)-(1-(1-$L57)^(DG$59/12))</f>
        <v>0</v>
      </c>
      <c r="DI109" s="226">
        <f t="shared" si="750"/>
        <v>0</v>
      </c>
      <c r="DJ109" s="226">
        <f t="shared" si="750"/>
        <v>0</v>
      </c>
      <c r="DK109" s="226">
        <f t="shared" si="750"/>
        <v>0</v>
      </c>
      <c r="DL109" s="226">
        <f t="shared" si="750"/>
        <v>0</v>
      </c>
      <c r="DM109" s="226">
        <f t="shared" si="750"/>
        <v>0</v>
      </c>
      <c r="DN109" s="226">
        <f t="shared" si="750"/>
        <v>0</v>
      </c>
      <c r="DO109" s="226">
        <f t="shared" si="750"/>
        <v>0</v>
      </c>
      <c r="DP109" s="226">
        <f t="shared" si="750"/>
        <v>0</v>
      </c>
      <c r="DQ109" s="226">
        <f t="shared" si="750"/>
        <v>0</v>
      </c>
      <c r="DR109" s="226">
        <f t="shared" si="750"/>
        <v>0</v>
      </c>
      <c r="DS109" s="253">
        <f t="shared" si="547"/>
        <v>0</v>
      </c>
      <c r="DT109" s="253">
        <f t="shared" ref="DT109:ED109" si="751">1-(1-$M57)^(DT$59/12)-(1-(1-$M57)^(DS$59/12))</f>
        <v>0</v>
      </c>
      <c r="DU109" s="253">
        <f t="shared" si="751"/>
        <v>0</v>
      </c>
      <c r="DV109" s="253">
        <f t="shared" si="751"/>
        <v>0</v>
      </c>
      <c r="DW109" s="253">
        <f t="shared" si="751"/>
        <v>0</v>
      </c>
      <c r="DX109" s="253">
        <f t="shared" si="751"/>
        <v>0</v>
      </c>
      <c r="DY109" s="253">
        <f t="shared" si="751"/>
        <v>0</v>
      </c>
      <c r="DZ109" s="253">
        <f t="shared" si="751"/>
        <v>0</v>
      </c>
      <c r="EA109" s="253">
        <f t="shared" si="751"/>
        <v>0</v>
      </c>
      <c r="EB109" s="253">
        <f t="shared" si="751"/>
        <v>0</v>
      </c>
      <c r="EC109" s="253">
        <f t="shared" si="751"/>
        <v>0</v>
      </c>
      <c r="ED109" s="253">
        <f t="shared" si="751"/>
        <v>0</v>
      </c>
      <c r="EE109" s="253">
        <f t="shared" si="519"/>
        <v>0</v>
      </c>
      <c r="EF109" s="253">
        <f t="shared" si="583"/>
        <v>0</v>
      </c>
      <c r="EG109" s="253">
        <f t="shared" ref="EG109:EP109" si="752">1-(1-$N57)^(EG$59/12)-(1-(1-$N57)^(EF$59/12))</f>
        <v>0</v>
      </c>
      <c r="EH109" s="253">
        <f t="shared" si="752"/>
        <v>0</v>
      </c>
      <c r="EI109" s="253">
        <f t="shared" si="752"/>
        <v>0</v>
      </c>
      <c r="EJ109" s="253">
        <f t="shared" si="752"/>
        <v>0</v>
      </c>
      <c r="EK109" s="253">
        <f t="shared" si="752"/>
        <v>0</v>
      </c>
      <c r="EL109" s="253">
        <f t="shared" si="752"/>
        <v>0</v>
      </c>
      <c r="EM109" s="253">
        <f t="shared" si="752"/>
        <v>0</v>
      </c>
      <c r="EN109" s="253">
        <f t="shared" si="752"/>
        <v>0</v>
      </c>
      <c r="EO109" s="253">
        <f t="shared" si="752"/>
        <v>0</v>
      </c>
      <c r="EP109" s="253">
        <f t="shared" si="752"/>
        <v>0</v>
      </c>
      <c r="EQ109" s="253">
        <f t="shared" si="521"/>
        <v>0</v>
      </c>
      <c r="ER109" s="253">
        <f t="shared" si="584"/>
        <v>0</v>
      </c>
      <c r="ES109" s="253">
        <f t="shared" ref="ES109:FB109" si="753">1-(1-$O57)^(ES$59/12)-(1-(1-$O57)^(ER$59/12))</f>
        <v>0</v>
      </c>
      <c r="ET109" s="253">
        <f t="shared" si="753"/>
        <v>0</v>
      </c>
      <c r="EU109" s="253">
        <f t="shared" si="753"/>
        <v>0</v>
      </c>
      <c r="EV109" s="253">
        <f t="shared" si="753"/>
        <v>0</v>
      </c>
      <c r="EW109" s="253">
        <f t="shared" si="753"/>
        <v>0</v>
      </c>
      <c r="EX109" s="253">
        <f t="shared" si="753"/>
        <v>0</v>
      </c>
      <c r="EY109" s="253">
        <f t="shared" si="753"/>
        <v>0</v>
      </c>
      <c r="EZ109" s="253">
        <f t="shared" si="753"/>
        <v>0</v>
      </c>
      <c r="FA109" s="253">
        <f t="shared" si="753"/>
        <v>0</v>
      </c>
      <c r="FB109" s="253">
        <f t="shared" si="753"/>
        <v>0</v>
      </c>
      <c r="FC109" s="253">
        <f t="shared" si="523"/>
        <v>0</v>
      </c>
      <c r="FD109" s="253">
        <f t="shared" si="585"/>
        <v>0</v>
      </c>
      <c r="FE109" s="253">
        <f t="shared" ref="FE109:FN109" si="754">1-(1-$P57)^(FE$59/12)-(1-(1-$P57)^(FD$59/12))</f>
        <v>0</v>
      </c>
      <c r="FF109" s="253">
        <f t="shared" si="754"/>
        <v>0</v>
      </c>
      <c r="FG109" s="253">
        <f t="shared" si="754"/>
        <v>0</v>
      </c>
      <c r="FH109" s="253">
        <f t="shared" si="754"/>
        <v>0</v>
      </c>
      <c r="FI109" s="253">
        <f t="shared" si="754"/>
        <v>0</v>
      </c>
      <c r="FJ109" s="253">
        <f t="shared" si="754"/>
        <v>0</v>
      </c>
      <c r="FK109" s="253">
        <f t="shared" si="754"/>
        <v>0</v>
      </c>
      <c r="FL109" s="253">
        <f t="shared" si="754"/>
        <v>0</v>
      </c>
      <c r="FM109" s="253">
        <f t="shared" si="754"/>
        <v>0</v>
      </c>
      <c r="FN109" s="253">
        <f t="shared" si="754"/>
        <v>0</v>
      </c>
      <c r="FO109" s="253">
        <f t="shared" si="525"/>
        <v>0</v>
      </c>
      <c r="FP109" s="253">
        <f t="shared" si="586"/>
        <v>0</v>
      </c>
      <c r="FQ109" s="253">
        <f t="shared" ref="FQ109:FZ109" si="755">1-(1-$Q57)^(FQ$59/12)-(1-(1-$Q57)^(FP$59/12))</f>
        <v>0</v>
      </c>
      <c r="FR109" s="253">
        <f t="shared" si="755"/>
        <v>0</v>
      </c>
      <c r="FS109" s="253">
        <f t="shared" si="755"/>
        <v>0</v>
      </c>
      <c r="FT109" s="253">
        <f t="shared" si="755"/>
        <v>0</v>
      </c>
      <c r="FU109" s="253">
        <f t="shared" si="755"/>
        <v>0</v>
      </c>
      <c r="FV109" s="253">
        <f t="shared" si="755"/>
        <v>0</v>
      </c>
      <c r="FW109" s="253">
        <f t="shared" si="755"/>
        <v>0</v>
      </c>
      <c r="FX109" s="253">
        <f t="shared" si="755"/>
        <v>0</v>
      </c>
      <c r="FY109" s="253">
        <f t="shared" si="755"/>
        <v>0</v>
      </c>
      <c r="FZ109" s="253">
        <f t="shared" si="755"/>
        <v>0</v>
      </c>
    </row>
  </sheetData>
  <sheetProtection algorithmName="SHA-512" hashValue="gMn9K6bqanCCW4jGsdvhtwG6x4wVICPVGqxBEMzRFQZevf+EW8GvIeZFEpbumegIbFUcpXLYEBNwwdfp4MGx2g==" saltValue="AYHDIq79Q1FnV0XQfNhF6Q=="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G8" sqref="G8"/>
    </sheetView>
  </sheetViews>
  <sheetFormatPr defaultColWidth="9.140625" defaultRowHeight="12.75" x14ac:dyDescent="0.2"/>
  <cols>
    <col min="1" max="1" width="3" style="224" customWidth="1"/>
    <col min="2" max="2" width="14.5703125" style="224" bestFit="1" customWidth="1"/>
    <col min="3" max="16384" width="9.140625" style="224"/>
  </cols>
  <sheetData>
    <row r="2" spans="2:29" x14ac:dyDescent="0.2">
      <c r="B2" s="222" t="s">
        <v>579</v>
      </c>
      <c r="C2" s="223" t="s">
        <v>117</v>
      </c>
    </row>
    <row r="3" spans="2:29" x14ac:dyDescent="0.2">
      <c r="B3" s="225" t="s">
        <v>20</v>
      </c>
      <c r="C3" s="226">
        <v>0.39539999999999997</v>
      </c>
    </row>
    <row r="4" spans="2:29" x14ac:dyDescent="0.2">
      <c r="B4" s="225" t="s">
        <v>16</v>
      </c>
      <c r="C4" s="226">
        <v>8.8999999999999999E-3</v>
      </c>
    </row>
    <row r="5" spans="2:29" x14ac:dyDescent="0.2">
      <c r="B5" s="225" t="s">
        <v>158</v>
      </c>
      <c r="C5" s="226">
        <v>0.80820000000000003</v>
      </c>
    </row>
    <row r="6" spans="2:29" x14ac:dyDescent="0.2">
      <c r="B6" s="225" t="s">
        <v>450</v>
      </c>
      <c r="C6" s="226">
        <v>0.54</v>
      </c>
    </row>
    <row r="8" spans="2:29" x14ac:dyDescent="0.2">
      <c r="AC8" s="224">
        <v>200633.361076548</v>
      </c>
    </row>
  </sheetData>
  <sheetProtection algorithmName="SHA-512" hashValue="y9xOoydMa5jcEBYC6wzjgLdjI9an9uH6tcOZhM0fabxV/gA+pUL7aLxS/Q04Z4eeW0CPx7hem+/7DHqboj6Ghg==" saltValue="u7+NDiFq3Q/jc8PFO5yxcQ=="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tabSelected="1" topLeftCell="A7" zoomScale="80" zoomScaleNormal="80" workbookViewId="0">
      <selection activeCell="M8" sqref="M8"/>
    </sheetView>
  </sheetViews>
  <sheetFormatPr defaultColWidth="9.140625" defaultRowHeight="15" x14ac:dyDescent="0.25"/>
  <cols>
    <col min="1" max="1" width="3.7109375" style="178" customWidth="1"/>
    <col min="2" max="4" width="9.140625" style="178"/>
    <col min="5" max="5" width="9.42578125" style="233" bestFit="1" customWidth="1"/>
    <col min="6" max="16384" width="9.140625" style="178"/>
  </cols>
  <sheetData>
    <row r="3" spans="2:5" x14ac:dyDescent="0.25">
      <c r="B3" s="227"/>
      <c r="C3" s="228">
        <f>D3-1</f>
        <v>45626</v>
      </c>
      <c r="D3" s="228">
        <v>45627</v>
      </c>
      <c r="E3" s="229" t="s">
        <v>580</v>
      </c>
    </row>
    <row r="4" spans="2:5" x14ac:dyDescent="0.25">
      <c r="B4" s="227" t="s">
        <v>581</v>
      </c>
      <c r="C4" s="4">
        <v>1.2089570000000001</v>
      </c>
      <c r="D4" s="4">
        <v>1.21852</v>
      </c>
      <c r="E4" s="230">
        <f>D4-C4</f>
        <v>9.5629999999999882E-3</v>
      </c>
    </row>
    <row r="5" spans="2:5" x14ac:dyDescent="0.25">
      <c r="B5" s="227" t="s">
        <v>226</v>
      </c>
      <c r="C5" s="4">
        <v>2.8904999999999998</v>
      </c>
      <c r="D5" s="4">
        <v>2.7816999999999998</v>
      </c>
      <c r="E5" s="230">
        <f t="shared" ref="E5:E24" si="0">D5-C5</f>
        <v>-0.10880000000000001</v>
      </c>
    </row>
    <row r="6" spans="2:5" x14ac:dyDescent="0.25">
      <c r="B6" s="227" t="s">
        <v>582</v>
      </c>
      <c r="C6" s="4">
        <v>2.3961199999999998</v>
      </c>
      <c r="D6" s="4">
        <v>2.3778299999999999</v>
      </c>
      <c r="E6" s="230">
        <f t="shared" si="0"/>
        <v>-1.8289999999999917E-2</v>
      </c>
    </row>
    <row r="7" spans="2:5" x14ac:dyDescent="0.25">
      <c r="B7" s="227" t="s">
        <v>583</v>
      </c>
      <c r="C7" s="4">
        <v>3.3149999999999999</v>
      </c>
      <c r="D7" s="4">
        <v>3.2877999999999998</v>
      </c>
      <c r="E7" s="230">
        <f t="shared" si="0"/>
        <v>-2.7200000000000113E-2</v>
      </c>
    </row>
    <row r="8" spans="2:5" x14ac:dyDescent="0.25">
      <c r="B8" s="227" t="s">
        <v>222</v>
      </c>
      <c r="C8" s="4">
        <v>4.6936</v>
      </c>
      <c r="D8" s="4">
        <v>4.6626000000000003</v>
      </c>
      <c r="E8" s="230">
        <f t="shared" si="0"/>
        <v>-3.0999999999999694E-2</v>
      </c>
    </row>
    <row r="9" spans="2:5" x14ac:dyDescent="0.25">
      <c r="B9" s="227" t="s">
        <v>160</v>
      </c>
      <c r="C9" s="4">
        <v>5.6414</v>
      </c>
      <c r="D9" s="4">
        <v>5.6185</v>
      </c>
      <c r="E9" s="230">
        <f t="shared" si="0"/>
        <v>-2.289999999999992E-2</v>
      </c>
    </row>
    <row r="10" spans="2:5" x14ac:dyDescent="0.25">
      <c r="B10" s="227" t="s">
        <v>584</v>
      </c>
      <c r="C10" s="4">
        <v>0.57052000000000003</v>
      </c>
      <c r="D10" s="4">
        <v>0.57642400000000005</v>
      </c>
      <c r="E10" s="230">
        <f t="shared" si="0"/>
        <v>5.9040000000000203E-3</v>
      </c>
    </row>
    <row r="11" spans="2:5" x14ac:dyDescent="0.25">
      <c r="B11" s="227" t="s">
        <v>585</v>
      </c>
      <c r="C11" s="4">
        <v>2.8000000000000003E-4</v>
      </c>
      <c r="D11" s="4">
        <v>2.7799999999999998E-4</v>
      </c>
      <c r="E11" s="230">
        <f t="shared" si="0"/>
        <v>-2.0000000000000486E-6</v>
      </c>
    </row>
    <row r="12" spans="2:5" x14ac:dyDescent="0.25">
      <c r="B12" s="227" t="s">
        <v>586</v>
      </c>
      <c r="C12" s="4">
        <v>5.2553000000000002E-2</v>
      </c>
      <c r="D12" s="4">
        <v>5.2287E-2</v>
      </c>
      <c r="E12" s="230">
        <f t="shared" si="0"/>
        <v>-2.6600000000000235E-4</v>
      </c>
    </row>
    <row r="13" spans="2:5" x14ac:dyDescent="0.25">
      <c r="B13" s="227" t="s">
        <v>587</v>
      </c>
      <c r="C13" s="4">
        <v>6.2655000000000003</v>
      </c>
      <c r="D13" s="4">
        <v>6.2976999999999999</v>
      </c>
      <c r="E13" s="230">
        <f t="shared" si="0"/>
        <v>3.2199999999999562E-2</v>
      </c>
    </row>
    <row r="14" spans="2:5" x14ac:dyDescent="0.25">
      <c r="B14" s="227" t="s">
        <v>588</v>
      </c>
      <c r="C14" s="4">
        <v>2.9565000000000001E-2</v>
      </c>
      <c r="D14" s="4">
        <v>2.8660000000000001E-2</v>
      </c>
      <c r="E14" s="230">
        <f t="shared" si="0"/>
        <v>-9.0499999999999955E-4</v>
      </c>
    </row>
    <row r="15" spans="2:5" x14ac:dyDescent="0.25">
      <c r="B15" s="231" t="s">
        <v>589</v>
      </c>
      <c r="C15" s="4">
        <v>0.90441000000000005</v>
      </c>
      <c r="D15" s="4">
        <v>1.5180000000000001E-2</v>
      </c>
      <c r="E15" s="230">
        <f t="shared" si="0"/>
        <v>-0.88923000000000008</v>
      </c>
    </row>
    <row r="16" spans="2:5" x14ac:dyDescent="0.25">
      <c r="B16" s="227" t="s">
        <v>590</v>
      </c>
      <c r="C16" s="4">
        <v>0.90441000000000005</v>
      </c>
      <c r="D16" s="4">
        <v>0.90356999999999998</v>
      </c>
      <c r="E16" s="230">
        <f t="shared" si="0"/>
        <v>-8.4000000000006292E-4</v>
      </c>
    </row>
    <row r="17" spans="2:5" x14ac:dyDescent="0.25">
      <c r="B17" s="227" t="s">
        <v>100</v>
      </c>
      <c r="C17" s="4">
        <v>1</v>
      </c>
      <c r="D17" s="4">
        <v>1</v>
      </c>
      <c r="E17" s="230">
        <f t="shared" si="0"/>
        <v>0</v>
      </c>
    </row>
    <row r="18" spans="2:5" x14ac:dyDescent="0.25">
      <c r="B18" s="227" t="s">
        <v>591</v>
      </c>
      <c r="C18" s="4">
        <v>1.1827700000000001</v>
      </c>
      <c r="D18" s="4">
        <v>1.17879</v>
      </c>
      <c r="E18" s="230">
        <f t="shared" si="0"/>
        <v>-3.9800000000000946E-3</v>
      </c>
    </row>
    <row r="19" spans="2:5" x14ac:dyDescent="0.25">
      <c r="B19" s="227" t="s">
        <v>592</v>
      </c>
      <c r="C19" s="4">
        <v>1.182037</v>
      </c>
      <c r="D19" s="4">
        <v>1.1914019999999999</v>
      </c>
      <c r="E19" s="230">
        <f t="shared" si="0"/>
        <v>9.3649999999998457E-3</v>
      </c>
    </row>
    <row r="20" spans="2:5" x14ac:dyDescent="0.25">
      <c r="B20" s="227" t="s">
        <v>593</v>
      </c>
      <c r="C20" s="4">
        <v>3.3149999999999999</v>
      </c>
      <c r="D20" s="4">
        <v>3.2877999999999998</v>
      </c>
      <c r="E20" s="230">
        <f t="shared" si="0"/>
        <v>-2.7200000000000113E-2</v>
      </c>
    </row>
    <row r="21" spans="2:5" x14ac:dyDescent="0.25">
      <c r="B21" s="227" t="s">
        <v>594</v>
      </c>
      <c r="C21" s="4">
        <v>0.129744</v>
      </c>
      <c r="D21" s="4">
        <v>0.130662</v>
      </c>
      <c r="E21" s="230">
        <f t="shared" si="0"/>
        <v>9.1800000000000215E-4</v>
      </c>
    </row>
    <row r="22" spans="2:5" x14ac:dyDescent="0.25">
      <c r="B22" s="227" t="s">
        <v>171</v>
      </c>
      <c r="C22" s="4">
        <v>4.4405000000000001</v>
      </c>
      <c r="D22" s="4">
        <v>4.4755000000000003</v>
      </c>
      <c r="E22" s="230">
        <f t="shared" si="0"/>
        <v>3.5000000000000142E-2</v>
      </c>
    </row>
    <row r="23" spans="2:5" x14ac:dyDescent="0.25">
      <c r="B23" s="227" t="s">
        <v>595</v>
      </c>
      <c r="C23" s="4">
        <v>1.7500000000000003E-4</v>
      </c>
      <c r="D23" s="4">
        <v>1.76E-4</v>
      </c>
      <c r="E23" s="230">
        <f t="shared" si="0"/>
        <v>9.999999999999701E-7</v>
      </c>
    </row>
    <row r="24" spans="2:5" x14ac:dyDescent="0.25">
      <c r="B24" s="227" t="s">
        <v>596</v>
      </c>
      <c r="C24" s="4">
        <v>0.24446999999999999</v>
      </c>
      <c r="D24" s="4">
        <v>0.23813000000000001</v>
      </c>
      <c r="E24" s="230">
        <f t="shared" si="0"/>
        <v>-6.3399999999999845E-3</v>
      </c>
    </row>
    <row r="25" spans="2:5" ht="4.9000000000000004" customHeight="1" x14ac:dyDescent="0.25">
      <c r="B25" s="360"/>
      <c r="C25" s="361"/>
      <c r="D25" s="361"/>
      <c r="E25" s="362"/>
    </row>
    <row r="26" spans="2:5" x14ac:dyDescent="0.25">
      <c r="C26" s="232" t="b">
        <f>SUM($C$4:$C$24)=SUM([3]FX!$N$4:$N$24)</f>
        <v>1</v>
      </c>
      <c r="D26" s="232">
        <f>SUM($D$4:$D$24)-SUM([3]FX!$O$4:$O$24)</f>
        <v>-1.0000000116860974E-6</v>
      </c>
    </row>
  </sheetData>
  <sheetProtection algorithmName="SHA-512" hashValue="zND8hxO3kYjlQfOTowjiz5JT01Tg9laGDILGlqi9QcA4hFqSoCtyBUgxf+3swJZt5o6ZZlMX8mAKUbTsmR6fvQ==" saltValue="u2tTI4G45UNE/ZnAKMdyoA=="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12" ht="15" x14ac:dyDescent="0.25">
      <c r="B2" s="7" t="s">
        <v>597</v>
      </c>
      <c r="C2" s="1">
        <v>43646</v>
      </c>
      <c r="H2" s="2"/>
      <c r="I2" s="3">
        <v>43646</v>
      </c>
    </row>
    <row r="3" spans="2:12" ht="15" x14ac:dyDescent="0.25">
      <c r="H3" s="2" t="s">
        <v>581</v>
      </c>
      <c r="I3" s="4">
        <v>1.1253279999999999</v>
      </c>
    </row>
    <row r="4" spans="2:12" ht="15" x14ac:dyDescent="0.25">
      <c r="B4" s="8"/>
      <c r="C4" s="9"/>
      <c r="D4" s="9"/>
      <c r="E4" s="9"/>
      <c r="H4" s="2" t="s">
        <v>226</v>
      </c>
      <c r="I4" s="4">
        <v>2.8984000000000001</v>
      </c>
    </row>
    <row r="5" spans="2:12" ht="15" x14ac:dyDescent="0.25">
      <c r="B5" s="9" t="s">
        <v>105</v>
      </c>
      <c r="C5" s="10">
        <v>43615</v>
      </c>
      <c r="D5" s="9"/>
      <c r="E5" s="9"/>
      <c r="H5" s="2" t="s">
        <v>582</v>
      </c>
      <c r="I5" s="4">
        <v>2.4060000000000001</v>
      </c>
    </row>
    <row r="6" spans="2:12" ht="15" x14ac:dyDescent="0.25">
      <c r="B6" s="11" t="s">
        <v>598</v>
      </c>
      <c r="C6" s="12">
        <v>19068377.930000011</v>
      </c>
      <c r="D6" s="9" t="s">
        <v>100</v>
      </c>
      <c r="E6" s="9"/>
      <c r="H6" s="2" t="s">
        <v>583</v>
      </c>
      <c r="I6" s="4">
        <v>3.0562</v>
      </c>
    </row>
    <row r="7" spans="2:12" ht="15" x14ac:dyDescent="0.25">
      <c r="B7" s="9" t="s">
        <v>530</v>
      </c>
      <c r="C7" s="13">
        <v>4.6370147383278715E-2</v>
      </c>
      <c r="D7" s="9"/>
      <c r="E7" s="9"/>
      <c r="H7" s="2" t="s">
        <v>222</v>
      </c>
      <c r="I7" s="4">
        <v>4.7083000000000004</v>
      </c>
      <c r="L7" s="14"/>
    </row>
    <row r="8" spans="2:12" ht="15" x14ac:dyDescent="0.25">
      <c r="B8" s="9" t="s">
        <v>531</v>
      </c>
      <c r="C8" s="13">
        <v>0.80820000000000003</v>
      </c>
      <c r="D8" s="9"/>
      <c r="E8" s="9"/>
      <c r="H8" s="2" t="s">
        <v>160</v>
      </c>
      <c r="I8" s="4">
        <v>5.2412999999999998</v>
      </c>
    </row>
    <row r="9" spans="2:12" ht="15" x14ac:dyDescent="0.25">
      <c r="B9" s="9" t="s">
        <v>532</v>
      </c>
      <c r="C9" s="15">
        <v>5.5300000000000002E-2</v>
      </c>
      <c r="D9" s="9"/>
      <c r="E9" s="9"/>
      <c r="H9" s="2" t="s">
        <v>584</v>
      </c>
      <c r="I9" s="4">
        <v>0.529474</v>
      </c>
    </row>
    <row r="10" spans="2:12" ht="15" x14ac:dyDescent="0.25">
      <c r="B10" s="9"/>
      <c r="C10" s="9"/>
      <c r="D10" s="9"/>
      <c r="E10" s="9" t="s">
        <v>599</v>
      </c>
      <c r="H10" s="2" t="s">
        <v>585</v>
      </c>
      <c r="I10" s="4">
        <v>2.9300000000000002E-4</v>
      </c>
    </row>
    <row r="11" spans="2:12" ht="15" x14ac:dyDescent="0.25">
      <c r="B11" s="9" t="s">
        <v>600</v>
      </c>
      <c r="C11" s="12">
        <f>C6*C7*C8*C9</f>
        <v>39518.113534487813</v>
      </c>
      <c r="D11" s="9" t="s">
        <v>601</v>
      </c>
      <c r="E11" s="16">
        <f>C11*VLOOKUP(D6,$H$2:$I$22,2,FALSE)</f>
        <v>39518.113534487813</v>
      </c>
      <c r="F11" s="7" t="s">
        <v>93</v>
      </c>
      <c r="H11" s="2" t="s">
        <v>586</v>
      </c>
      <c r="I11" s="4">
        <v>5.9885000000000001E-2</v>
      </c>
    </row>
    <row r="12" spans="2:12" ht="15" x14ac:dyDescent="0.25">
      <c r="B12" s="9"/>
      <c r="C12" s="9"/>
      <c r="D12" s="9"/>
      <c r="E12" s="9"/>
      <c r="H12" s="2" t="s">
        <v>587</v>
      </c>
      <c r="I12" s="4">
        <v>5.8350999999999997</v>
      </c>
    </row>
    <row r="13" spans="2:12" ht="15" x14ac:dyDescent="0.25">
      <c r="B13" s="9" t="s">
        <v>602</v>
      </c>
      <c r="C13" s="12">
        <f>((C5-C2+1)/30)*C11</f>
        <v>-39518.113534487813</v>
      </c>
      <c r="D13" s="9" t="s">
        <v>601</v>
      </c>
      <c r="E13" s="17">
        <f>C13*VLOOKUP(D6,$H$2:$I$22,2,FALSE)</f>
        <v>-39518.113534487813</v>
      </c>
      <c r="F13" s="7" t="s">
        <v>95</v>
      </c>
      <c r="H13" s="2" t="s">
        <v>588</v>
      </c>
      <c r="I13" s="4">
        <v>3.8396E-2</v>
      </c>
    </row>
    <row r="14" spans="2:12" ht="15" x14ac:dyDescent="0.25">
      <c r="H14" s="5" t="s">
        <v>589</v>
      </c>
      <c r="I14" s="6">
        <v>2.35E-2</v>
      </c>
    </row>
    <row r="15" spans="2:12" ht="15" x14ac:dyDescent="0.25">
      <c r="B15" s="18"/>
      <c r="C15" s="9"/>
      <c r="D15" s="9"/>
      <c r="E15" s="9"/>
      <c r="H15" s="2" t="s">
        <v>590</v>
      </c>
      <c r="I15" s="4">
        <v>2.9723000000000002</v>
      </c>
    </row>
    <row r="16" spans="2:12" ht="15" x14ac:dyDescent="0.25">
      <c r="B16" s="9" t="s">
        <v>105</v>
      </c>
      <c r="C16" s="10"/>
      <c r="D16" s="9"/>
      <c r="E16" s="9"/>
      <c r="H16" s="2" t="s">
        <v>100</v>
      </c>
      <c r="I16" s="4">
        <v>1</v>
      </c>
    </row>
    <row r="17" spans="2:9" ht="15" x14ac:dyDescent="0.25">
      <c r="B17" s="11" t="s">
        <v>598</v>
      </c>
      <c r="C17" s="12"/>
      <c r="D17" s="9" t="s">
        <v>171</v>
      </c>
      <c r="E17" s="9"/>
      <c r="H17" s="2" t="s">
        <v>591</v>
      </c>
      <c r="I17" s="4">
        <v>1.1362000000000001</v>
      </c>
    </row>
    <row r="18" spans="2:9" ht="15" x14ac:dyDescent="0.25">
      <c r="B18" s="9" t="s">
        <v>530</v>
      </c>
      <c r="C18" s="13"/>
      <c r="D18" s="9"/>
      <c r="E18" s="9"/>
      <c r="H18" s="2" t="s">
        <v>592</v>
      </c>
      <c r="I18" s="4">
        <v>1.102179</v>
      </c>
    </row>
    <row r="19" spans="2:9" ht="15" x14ac:dyDescent="0.25">
      <c r="B19" s="9" t="s">
        <v>531</v>
      </c>
      <c r="C19" s="13"/>
      <c r="D19" s="9"/>
      <c r="E19" s="9"/>
      <c r="H19" s="2" t="s">
        <v>593</v>
      </c>
      <c r="I19" s="4">
        <v>3.0562999999999998</v>
      </c>
    </row>
    <row r="20" spans="2:9" ht="15" x14ac:dyDescent="0.25">
      <c r="B20" s="9" t="s">
        <v>532</v>
      </c>
      <c r="C20" s="15"/>
      <c r="D20" s="9"/>
      <c r="E20" s="9"/>
      <c r="H20" s="2" t="s">
        <v>594</v>
      </c>
      <c r="I20" s="4">
        <v>0.134773</v>
      </c>
    </row>
    <row r="21" spans="2:9" ht="15" x14ac:dyDescent="0.25">
      <c r="B21" s="9"/>
      <c r="C21" s="9"/>
      <c r="D21" s="9"/>
      <c r="E21" s="9" t="s">
        <v>599</v>
      </c>
      <c r="H21" s="2" t="s">
        <v>171</v>
      </c>
      <c r="I21" s="4">
        <v>4.1334999999999997</v>
      </c>
    </row>
    <row r="22" spans="2:9" ht="15" x14ac:dyDescent="0.25">
      <c r="B22" s="9" t="s">
        <v>600</v>
      </c>
      <c r="C22" s="12">
        <f>C17*C18*C19*C20</f>
        <v>0</v>
      </c>
      <c r="D22" s="9" t="s">
        <v>601</v>
      </c>
      <c r="E22" s="17">
        <f>C22*VLOOKUP(D17,$H$2:$I$22,2,FALSE)</f>
        <v>0</v>
      </c>
      <c r="F22" s="7" t="s">
        <v>93</v>
      </c>
      <c r="H22" s="2" t="s">
        <v>596</v>
      </c>
      <c r="I22" s="4">
        <v>0.29260000000000003</v>
      </c>
    </row>
    <row r="23" spans="2:9" x14ac:dyDescent="0.2">
      <c r="B23" s="9"/>
      <c r="C23" s="9"/>
      <c r="D23" s="9"/>
      <c r="E23" s="9"/>
    </row>
    <row r="24" spans="2:9" x14ac:dyDescent="0.2">
      <c r="B24" s="9" t="s">
        <v>602</v>
      </c>
      <c r="C24" s="12">
        <f>((C16-C2+1)/30)*C22</f>
        <v>0</v>
      </c>
      <c r="D24" s="9" t="s">
        <v>601</v>
      </c>
      <c r="E24" s="20">
        <f>C24*VLOOKUP(D17,$H$2:$I$22,2,FALSE)</f>
        <v>0</v>
      </c>
      <c r="F24" s="7" t="s">
        <v>95</v>
      </c>
    </row>
    <row r="27" spans="2:9" hidden="1" outlineLevel="1" x14ac:dyDescent="0.2">
      <c r="B27" s="18" t="s">
        <v>603</v>
      </c>
      <c r="C27" s="9"/>
      <c r="D27" s="9"/>
      <c r="E27" s="9"/>
    </row>
    <row r="28" spans="2:9" hidden="1" outlineLevel="1" x14ac:dyDescent="0.2">
      <c r="B28" s="9" t="s">
        <v>105</v>
      </c>
      <c r="C28" s="10">
        <v>43373</v>
      </c>
      <c r="D28" s="9"/>
      <c r="E28" s="9"/>
    </row>
    <row r="29" spans="2:9" hidden="1" outlineLevel="1" x14ac:dyDescent="0.2">
      <c r="B29" s="11" t="s">
        <v>598</v>
      </c>
      <c r="C29" s="12">
        <v>5351965.3910716474</v>
      </c>
      <c r="D29" s="9" t="s">
        <v>171</v>
      </c>
      <c r="E29" s="9"/>
    </row>
    <row r="30" spans="2:9" hidden="1" outlineLevel="1" x14ac:dyDescent="0.2">
      <c r="B30" s="9" t="s">
        <v>530</v>
      </c>
      <c r="C30" s="13">
        <v>0.10730285890687512</v>
      </c>
      <c r="D30" s="9"/>
      <c r="E30" s="9"/>
    </row>
    <row r="31" spans="2:9" hidden="1" outlineLevel="1" x14ac:dyDescent="0.2">
      <c r="B31" s="9" t="s">
        <v>531</v>
      </c>
      <c r="C31" s="13">
        <v>0.41236665664956623</v>
      </c>
      <c r="D31" s="9"/>
      <c r="E31" s="9"/>
    </row>
    <row r="32" spans="2:9" hidden="1" outlineLevel="1" x14ac:dyDescent="0.2">
      <c r="B32" s="9" t="s">
        <v>532</v>
      </c>
      <c r="C32" s="15">
        <v>6.0999999999999999E-2</v>
      </c>
      <c r="D32" s="9"/>
      <c r="E32" s="9"/>
    </row>
    <row r="33" spans="2:6" hidden="1" outlineLevel="1" x14ac:dyDescent="0.2">
      <c r="B33" s="9"/>
      <c r="C33" s="9"/>
      <c r="D33" s="9"/>
      <c r="E33" s="9" t="s">
        <v>599</v>
      </c>
    </row>
    <row r="34" spans="2:6" hidden="1" outlineLevel="1" x14ac:dyDescent="0.2">
      <c r="B34" s="9" t="s">
        <v>600</v>
      </c>
      <c r="C34" s="12">
        <f>C29*C30*C31*C32</f>
        <v>14445.679202507898</v>
      </c>
      <c r="D34" s="9" t="s">
        <v>601</v>
      </c>
      <c r="E34" s="17">
        <f>C34*VLOOKUP(D29,$H$2:$I$22,2,FALSE)</f>
        <v>59711.214983566388</v>
      </c>
      <c r="F34" s="7" t="s">
        <v>93</v>
      </c>
    </row>
    <row r="35" spans="2:6" hidden="1" outlineLevel="1" x14ac:dyDescent="0.2">
      <c r="B35" s="9"/>
      <c r="C35" s="9"/>
      <c r="D35" s="9"/>
      <c r="E35" s="9"/>
    </row>
    <row r="36" spans="2:6" hidden="1" outlineLevel="1" x14ac:dyDescent="0.2">
      <c r="B36" s="9" t="s">
        <v>602</v>
      </c>
      <c r="C36" s="12">
        <f>((C28-C2+1)/30)*C34</f>
        <v>-130974.15810273826</v>
      </c>
      <c r="D36" s="9" t="s">
        <v>601</v>
      </c>
      <c r="E36" s="16">
        <f>C36*VLOOKUP(D29,$H$2:$I$22,2,FALSE)</f>
        <v>-541381.68251766858</v>
      </c>
      <c r="F36" s="7" t="s">
        <v>95</v>
      </c>
    </row>
    <row r="37" spans="2:6" hidden="1" outlineLevel="1" x14ac:dyDescent="0.2"/>
    <row r="38" spans="2:6" hidden="1" outlineLevel="1" x14ac:dyDescent="0.2"/>
    <row r="39" spans="2:6" hidden="1" outlineLevel="1" x14ac:dyDescent="0.2">
      <c r="B39" s="18" t="s">
        <v>604</v>
      </c>
      <c r="C39" s="9"/>
      <c r="D39" s="9"/>
      <c r="E39" s="9"/>
    </row>
    <row r="40" spans="2:6" hidden="1" outlineLevel="1" x14ac:dyDescent="0.2">
      <c r="B40" s="9" t="s">
        <v>105</v>
      </c>
      <c r="C40" s="10">
        <v>43364</v>
      </c>
      <c r="D40" s="9"/>
      <c r="E40" s="9"/>
    </row>
    <row r="41" spans="2:6" hidden="1" outlineLevel="1" x14ac:dyDescent="0.2">
      <c r="B41" s="11" t="s">
        <v>598</v>
      </c>
      <c r="C41" s="12">
        <v>1801835.1952317236</v>
      </c>
      <c r="D41" s="9" t="s">
        <v>171</v>
      </c>
      <c r="E41" s="9"/>
    </row>
    <row r="42" spans="2:6" hidden="1" outlineLevel="1" x14ac:dyDescent="0.2">
      <c r="B42" s="9" t="s">
        <v>530</v>
      </c>
      <c r="C42" s="13">
        <v>0.10730285890687512</v>
      </c>
      <c r="D42" s="9"/>
      <c r="E42" s="9"/>
    </row>
    <row r="43" spans="2:6" hidden="1" outlineLevel="1" x14ac:dyDescent="0.2">
      <c r="B43" s="9" t="s">
        <v>531</v>
      </c>
      <c r="C43" s="13">
        <v>0.41236665664956623</v>
      </c>
      <c r="D43" s="9"/>
      <c r="E43" s="9"/>
    </row>
    <row r="44" spans="2:6" hidden="1" outlineLevel="1" x14ac:dyDescent="0.2">
      <c r="B44" s="9" t="s">
        <v>532</v>
      </c>
      <c r="C44" s="15">
        <v>7.3630000000000001E-2</v>
      </c>
      <c r="D44" s="9"/>
      <c r="E44" s="9"/>
    </row>
    <row r="45" spans="2:6" hidden="1" outlineLevel="1" x14ac:dyDescent="0.2">
      <c r="B45" s="9"/>
      <c r="C45" s="9"/>
      <c r="D45" s="9"/>
      <c r="E45" s="9" t="s">
        <v>599</v>
      </c>
    </row>
    <row r="46" spans="2:6" hidden="1" outlineLevel="1" x14ac:dyDescent="0.2">
      <c r="B46" s="9" t="s">
        <v>600</v>
      </c>
      <c r="C46" s="12">
        <f>C41*C42*C43*C44</f>
        <v>5870.3595381642926</v>
      </c>
      <c r="D46" s="9" t="s">
        <v>601</v>
      </c>
      <c r="E46" s="16">
        <f>C46*VLOOKUP(D41,$H$2:$I$22,2,FALSE)</f>
        <v>24265.131151002101</v>
      </c>
      <c r="F46" s="7" t="s">
        <v>93</v>
      </c>
    </row>
    <row r="47" spans="2:6" hidden="1" outlineLevel="1" x14ac:dyDescent="0.2">
      <c r="B47" s="9"/>
      <c r="C47" s="9"/>
      <c r="D47" s="9"/>
      <c r="E47" s="9"/>
    </row>
    <row r="48" spans="2:6" hidden="1" outlineLevel="1" x14ac:dyDescent="0.2">
      <c r="B48" s="9" t="s">
        <v>602</v>
      </c>
      <c r="C48" s="12">
        <f>((C40-C2+1)/30)*C46</f>
        <v>-54985.701007472213</v>
      </c>
      <c r="D48" s="9" t="s">
        <v>601</v>
      </c>
      <c r="E48" s="17">
        <f>C48*VLOOKUP(D41,$H$2:$I$22,2,FALSE)</f>
        <v>-227283.39511438637</v>
      </c>
      <c r="F48" s="7" t="s">
        <v>95</v>
      </c>
    </row>
    <row r="49" spans="2:6" hidden="1" outlineLevel="1" x14ac:dyDescent="0.2"/>
    <row r="50" spans="2:6" hidden="1" outlineLevel="1" x14ac:dyDescent="0.2"/>
    <row r="51" spans="2:6" hidden="1" outlineLevel="1" x14ac:dyDescent="0.2">
      <c r="B51" s="18" t="s">
        <v>605</v>
      </c>
      <c r="C51" s="9"/>
      <c r="D51" s="9"/>
      <c r="E51" s="9"/>
    </row>
    <row r="52" spans="2:6" hidden="1" outlineLevel="1" x14ac:dyDescent="0.2">
      <c r="B52" s="9" t="s">
        <v>105</v>
      </c>
      <c r="C52" s="10">
        <v>43349</v>
      </c>
      <c r="D52" s="9"/>
      <c r="E52" s="9"/>
    </row>
    <row r="53" spans="2:6" hidden="1" outlineLevel="1" x14ac:dyDescent="0.2">
      <c r="B53" s="11" t="s">
        <v>598</v>
      </c>
      <c r="C53" s="12">
        <v>930717.87130519375</v>
      </c>
      <c r="D53" s="9" t="s">
        <v>171</v>
      </c>
      <c r="E53" s="9"/>
    </row>
    <row r="54" spans="2:6" hidden="1" outlineLevel="1" x14ac:dyDescent="0.2">
      <c r="B54" s="9" t="s">
        <v>530</v>
      </c>
      <c r="C54" s="13">
        <v>0.10730285890687512</v>
      </c>
      <c r="D54" s="9"/>
      <c r="E54" s="9"/>
    </row>
    <row r="55" spans="2:6" hidden="1" outlineLevel="1" x14ac:dyDescent="0.2">
      <c r="B55" s="9" t="s">
        <v>531</v>
      </c>
      <c r="C55" s="13">
        <v>0.41236665664956623</v>
      </c>
      <c r="D55" s="9"/>
      <c r="E55" s="9"/>
    </row>
    <row r="56" spans="2:6" hidden="1" outlineLevel="1" x14ac:dyDescent="0.2">
      <c r="B56" s="9" t="s">
        <v>532</v>
      </c>
      <c r="C56" s="15">
        <v>6.3625000000000001E-2</v>
      </c>
      <c r="D56" s="9"/>
      <c r="E56" s="9"/>
    </row>
    <row r="57" spans="2:6" hidden="1" outlineLevel="1" x14ac:dyDescent="0.2">
      <c r="B57" s="9"/>
      <c r="C57" s="9"/>
      <c r="D57" s="9"/>
      <c r="E57" s="9" t="s">
        <v>599</v>
      </c>
    </row>
    <row r="58" spans="2:6" hidden="1" outlineLevel="1" x14ac:dyDescent="0.2">
      <c r="B58" s="9" t="s">
        <v>600</v>
      </c>
      <c r="C58" s="12">
        <f>C53*C54*C55*C56</f>
        <v>2620.2376537020705</v>
      </c>
      <c r="D58" s="9" t="s">
        <v>601</v>
      </c>
      <c r="E58" s="16">
        <f>C58*VLOOKUP(D53,$H$2:$I$22,2,FALSE)</f>
        <v>10830.752341577507</v>
      </c>
      <c r="F58" s="7" t="s">
        <v>93</v>
      </c>
    </row>
    <row r="59" spans="2:6" hidden="1" outlineLevel="1" x14ac:dyDescent="0.2">
      <c r="B59" s="9"/>
      <c r="C59" s="9"/>
      <c r="D59" s="9"/>
      <c r="E59" s="9"/>
    </row>
    <row r="60" spans="2:6" hidden="1" outlineLevel="1" x14ac:dyDescent="0.2">
      <c r="B60" s="9" t="s">
        <v>602</v>
      </c>
      <c r="C60" s="12">
        <f>((C52-C2+1)/30)*C58</f>
        <v>-25853.011516527098</v>
      </c>
      <c r="D60" s="9" t="s">
        <v>601</v>
      </c>
      <c r="E60" s="17">
        <f>C60*VLOOKUP(D53,$H$2:$I$22,2,FALSE)</f>
        <v>-106863.42310356475</v>
      </c>
      <c r="F60" s="7" t="s">
        <v>95</v>
      </c>
    </row>
    <row r="61" spans="2:6" hidden="1" outlineLevel="1" x14ac:dyDescent="0.2"/>
    <row r="62" spans="2:6" hidden="1" outlineLevel="1" x14ac:dyDescent="0.2"/>
    <row r="63" spans="2:6" hidden="1" outlineLevel="1" x14ac:dyDescent="0.2">
      <c r="B63" s="18" t="s">
        <v>606</v>
      </c>
      <c r="C63" s="9"/>
      <c r="D63" s="9"/>
      <c r="E63" s="9"/>
    </row>
    <row r="64" spans="2:6" hidden="1" outlineLevel="1" x14ac:dyDescent="0.2">
      <c r="B64" s="9" t="s">
        <v>105</v>
      </c>
      <c r="C64" s="10">
        <v>43353</v>
      </c>
      <c r="D64" s="9"/>
      <c r="E64" s="9"/>
    </row>
    <row r="65" spans="2:6" hidden="1" outlineLevel="1" x14ac:dyDescent="0.2">
      <c r="B65" s="11" t="s">
        <v>598</v>
      </c>
      <c r="C65" s="12">
        <v>30017714.051818527</v>
      </c>
      <c r="D65" s="9" t="s">
        <v>171</v>
      </c>
      <c r="E65" s="9"/>
    </row>
    <row r="66" spans="2:6" hidden="1" outlineLevel="1" x14ac:dyDescent="0.2">
      <c r="B66" s="9" t="s">
        <v>530</v>
      </c>
      <c r="C66" s="13">
        <v>0.10730285890687512</v>
      </c>
      <c r="D66" s="9"/>
      <c r="E66" s="9"/>
    </row>
    <row r="67" spans="2:6" hidden="1" outlineLevel="1" x14ac:dyDescent="0.2">
      <c r="B67" s="9" t="s">
        <v>531</v>
      </c>
      <c r="C67" s="13">
        <v>0.41236665664956623</v>
      </c>
      <c r="D67" s="9"/>
      <c r="E67" s="9"/>
    </row>
    <row r="68" spans="2:6" hidden="1" outlineLevel="1" x14ac:dyDescent="0.2">
      <c r="B68" s="9" t="s">
        <v>532</v>
      </c>
      <c r="C68" s="15">
        <v>4.5359999999999998E-2</v>
      </c>
      <c r="D68" s="9"/>
      <c r="E68" s="9"/>
    </row>
    <row r="69" spans="2:6" hidden="1" outlineLevel="1" x14ac:dyDescent="0.2">
      <c r="B69" s="9"/>
      <c r="C69" s="9"/>
      <c r="D69" s="9"/>
      <c r="E69" s="9" t="s">
        <v>599</v>
      </c>
    </row>
    <row r="70" spans="2:6" hidden="1" outlineLevel="1" x14ac:dyDescent="0.2">
      <c r="B70" s="9" t="s">
        <v>600</v>
      </c>
      <c r="C70" s="12">
        <f>C65*C66*C67*C68</f>
        <v>60248.397077678557</v>
      </c>
      <c r="D70" s="9" t="s">
        <v>601</v>
      </c>
      <c r="E70" s="19">
        <f>C70*VLOOKUP(D65,$H$2:$I$22,2,FALSE)</f>
        <v>249036.74932058429</v>
      </c>
      <c r="F70" s="7" t="s">
        <v>93</v>
      </c>
    </row>
    <row r="71" spans="2:6" hidden="1" outlineLevel="1" x14ac:dyDescent="0.2">
      <c r="B71" s="9"/>
      <c r="C71" s="9"/>
      <c r="D71" s="9"/>
      <c r="E71" s="9"/>
    </row>
    <row r="72" spans="2:6" hidden="1" outlineLevel="1" x14ac:dyDescent="0.2">
      <c r="B72" s="9" t="s">
        <v>602</v>
      </c>
      <c r="C72" s="12">
        <f>((C64-C2+1)/30)*C70</f>
        <v>-586417.7315560712</v>
      </c>
      <c r="D72" s="9" t="s">
        <v>601</v>
      </c>
      <c r="E72" s="16">
        <f>C72*VLOOKUP(D65,$H$2:$I$22,2,FALSE)</f>
        <v>-2423957.6933870204</v>
      </c>
      <c r="F72" s="7" t="s">
        <v>95</v>
      </c>
    </row>
    <row r="73" spans="2:6" hidden="1" outlineLevel="1" x14ac:dyDescent="0.2"/>
    <row r="74" spans="2:6" hidden="1" outlineLevel="1" x14ac:dyDescent="0.2"/>
    <row r="75" spans="2:6" hidden="1" outlineLevel="1" x14ac:dyDescent="0.2">
      <c r="B75" s="18" t="s">
        <v>607</v>
      </c>
      <c r="C75" s="9"/>
      <c r="D75" s="9"/>
      <c r="E75" s="9"/>
    </row>
    <row r="76" spans="2:6" hidden="1" outlineLevel="1" x14ac:dyDescent="0.2">
      <c r="B76" s="9" t="s">
        <v>105</v>
      </c>
      <c r="C76" s="10">
        <v>43373</v>
      </c>
      <c r="D76" s="9"/>
      <c r="E76" s="9"/>
    </row>
    <row r="77" spans="2:6" hidden="1" outlineLevel="1" x14ac:dyDescent="0.2">
      <c r="B77" s="11" t="s">
        <v>598</v>
      </c>
      <c r="C77" s="12">
        <v>885558.90694562707</v>
      </c>
      <c r="D77" s="9" t="s">
        <v>171</v>
      </c>
      <c r="E77" s="9"/>
    </row>
    <row r="78" spans="2:6" hidden="1" outlineLevel="1" x14ac:dyDescent="0.2">
      <c r="B78" s="9" t="s">
        <v>530</v>
      </c>
      <c r="C78" s="13">
        <v>4.6370147383278715E-2</v>
      </c>
      <c r="D78" s="9"/>
      <c r="E78" s="9"/>
    </row>
    <row r="79" spans="2:6" hidden="1" outlineLevel="1" x14ac:dyDescent="0.2">
      <c r="B79" s="9" t="s">
        <v>531</v>
      </c>
      <c r="C79" s="13">
        <v>0.41236665664956623</v>
      </c>
      <c r="D79" s="9"/>
      <c r="E79" s="9"/>
    </row>
    <row r="80" spans="2:6" hidden="1" outlineLevel="1" x14ac:dyDescent="0.2">
      <c r="B80" s="9" t="s">
        <v>532</v>
      </c>
      <c r="C80" s="15">
        <v>6.6750000000000004E-2</v>
      </c>
      <c r="D80" s="9"/>
      <c r="E80" s="9"/>
    </row>
    <row r="81" spans="2:6" hidden="1" outlineLevel="1" x14ac:dyDescent="0.2">
      <c r="B81" s="9"/>
      <c r="C81" s="9"/>
      <c r="D81" s="9"/>
      <c r="E81" s="9" t="s">
        <v>599</v>
      </c>
    </row>
    <row r="82" spans="2:6" hidden="1" outlineLevel="1" x14ac:dyDescent="0.2">
      <c r="B82" s="9" t="s">
        <v>600</v>
      </c>
      <c r="C82" s="12">
        <f>C77*C78*C79*C80</f>
        <v>1130.2922335003329</v>
      </c>
      <c r="D82" s="9" t="s">
        <v>601</v>
      </c>
      <c r="E82" s="16">
        <f>C82*VLOOKUP(D77,$H$2:$I$22,2,FALSE)</f>
        <v>4672.0629471736256</v>
      </c>
      <c r="F82" s="7" t="s">
        <v>93</v>
      </c>
    </row>
    <row r="83" spans="2:6" hidden="1" outlineLevel="1" x14ac:dyDescent="0.2">
      <c r="B83" s="9"/>
      <c r="C83" s="9"/>
      <c r="D83" s="9"/>
      <c r="E83" s="9"/>
    </row>
    <row r="84" spans="2:6" hidden="1" outlineLevel="1" x14ac:dyDescent="0.2">
      <c r="B84" s="9" t="s">
        <v>602</v>
      </c>
      <c r="C84" s="12">
        <f>((C76-C2+1)/30)*C82</f>
        <v>-10247.982917069685</v>
      </c>
      <c r="D84" s="9" t="s">
        <v>601</v>
      </c>
      <c r="E84" s="17">
        <f>C84*VLOOKUP(D77,$H$2:$I$22,2,FALSE)</f>
        <v>-42360.03738770754</v>
      </c>
      <c r="F84" s="7" t="s">
        <v>95</v>
      </c>
    </row>
    <row r="85" spans="2:6" hidden="1" outlineLevel="1" x14ac:dyDescent="0.2"/>
    <row r="86" spans="2:6" hidden="1" outlineLevel="1" x14ac:dyDescent="0.2"/>
    <row r="87" spans="2:6" hidden="1" outlineLevel="1" x14ac:dyDescent="0.2">
      <c r="B87" s="18" t="s">
        <v>608</v>
      </c>
      <c r="C87" s="9"/>
      <c r="D87" s="9"/>
      <c r="E87" s="9"/>
    </row>
    <row r="88" spans="2:6" hidden="1" outlineLevel="1" x14ac:dyDescent="0.2">
      <c r="B88" s="9" t="s">
        <v>105</v>
      </c>
      <c r="C88" s="10">
        <v>43373</v>
      </c>
      <c r="D88" s="9"/>
      <c r="E88" s="9"/>
    </row>
    <row r="89" spans="2:6" hidden="1" outlineLevel="1" x14ac:dyDescent="0.2">
      <c r="B89" s="11" t="s">
        <v>598</v>
      </c>
      <c r="C89" s="12">
        <v>2433000.0413574991</v>
      </c>
      <c r="D89" s="9" t="s">
        <v>171</v>
      </c>
      <c r="E89" s="9"/>
    </row>
    <row r="90" spans="2:6" hidden="1" outlineLevel="1" x14ac:dyDescent="0.2">
      <c r="B90" s="9" t="s">
        <v>530</v>
      </c>
      <c r="C90" s="13">
        <v>0.10730285890687512</v>
      </c>
      <c r="D90" s="9"/>
      <c r="E90" s="9"/>
    </row>
    <row r="91" spans="2:6" hidden="1" outlineLevel="1" x14ac:dyDescent="0.2">
      <c r="B91" s="9" t="s">
        <v>531</v>
      </c>
      <c r="C91" s="13">
        <v>0.41236665664956623</v>
      </c>
      <c r="D91" s="9"/>
      <c r="E91" s="9"/>
    </row>
    <row r="92" spans="2:6" hidden="1" outlineLevel="1" x14ac:dyDescent="0.2">
      <c r="B92" s="9" t="s">
        <v>532</v>
      </c>
      <c r="C92" s="15">
        <v>6.3500000000000001E-2</v>
      </c>
      <c r="D92" s="9"/>
      <c r="E92" s="9"/>
    </row>
    <row r="93" spans="2:6" hidden="1" outlineLevel="1" x14ac:dyDescent="0.2">
      <c r="B93" s="9"/>
      <c r="C93" s="9"/>
      <c r="D93" s="9"/>
      <c r="E93" s="9" t="s">
        <v>599</v>
      </c>
    </row>
    <row r="94" spans="2:6" hidden="1" outlineLevel="1" x14ac:dyDescent="0.2">
      <c r="B94" s="9" t="s">
        <v>600</v>
      </c>
      <c r="C94" s="12">
        <f>C89*C90*C91*C92</f>
        <v>6836.1357214080654</v>
      </c>
      <c r="D94" s="9" t="s">
        <v>601</v>
      </c>
      <c r="E94" s="16">
        <f>C94*VLOOKUP(D89,$H$2:$I$22,2,FALSE)</f>
        <v>28257.167004440238</v>
      </c>
      <c r="F94" s="7" t="s">
        <v>93</v>
      </c>
    </row>
    <row r="95" spans="2:6" hidden="1" outlineLevel="1" x14ac:dyDescent="0.2">
      <c r="B95" s="9"/>
      <c r="C95" s="9"/>
      <c r="D95" s="9"/>
      <c r="E95" s="9"/>
    </row>
    <row r="96" spans="2:6" hidden="1" outlineLevel="1" x14ac:dyDescent="0.2">
      <c r="B96" s="9" t="s">
        <v>602</v>
      </c>
      <c r="C96" s="12">
        <f>((C88-C2+1)/30)*C94</f>
        <v>-61980.963874099791</v>
      </c>
      <c r="D96" s="9" t="s">
        <v>601</v>
      </c>
      <c r="E96" s="17">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3FC5EA677B0D428BB3DEF800CC934E" ma:contentTypeVersion="12" ma:contentTypeDescription="Create a new document." ma:contentTypeScope="" ma:versionID="a835543cea47934c1c807f04a32e2243">
  <xsd:schema xmlns:xsd="http://www.w3.org/2001/XMLSchema" xmlns:xs="http://www.w3.org/2001/XMLSchema" xmlns:p="http://schemas.microsoft.com/office/2006/metadata/properties" xmlns:ns2="bc0b5e8a-587c-417a-a78e-e458d1f7fb32" xmlns:ns3="77cad204-e1c4-43ee-83ad-806302431b9d" targetNamespace="http://schemas.microsoft.com/office/2006/metadata/properties" ma:root="true" ma:fieldsID="be3f84c1b1936658f3264a131c677c9b" ns2:_="" ns3:_="">
    <xsd:import namespace="bc0b5e8a-587c-417a-a78e-e458d1f7fb32"/>
    <xsd:import namespace="77cad204-e1c4-43ee-83ad-806302431b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b5e8a-587c-417a-a78e-e458d1f7fb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cad204-e1c4-43ee-83ad-806302431b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9f84459-e966-4fb1-b54f-37563ad1e55b}" ma:internalName="TaxCatchAll" ma:showField="CatchAllData" ma:web="77cad204-e1c4-43ee-83ad-806302431b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c0b5e8a-587c-417a-a78e-e458d1f7fb32">
      <Terms xmlns="http://schemas.microsoft.com/office/infopath/2007/PartnerControls"/>
    </lcf76f155ced4ddcb4097134ff3c332f>
    <SharedWithUsers xmlns="77cad204-e1c4-43ee-83ad-806302431b9d">
      <UserInfo>
        <DisplayName/>
        <AccountId xsi:nil="true"/>
        <AccountType/>
      </UserInfo>
    </SharedWithUsers>
    <TaxCatchAll xmlns="77cad204-e1c4-43ee-83ad-806302431b9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152E22-C623-4BA7-89C4-03FADBC9AF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b5e8a-587c-417a-a78e-e458d1f7fb32"/>
    <ds:schemaRef ds:uri="77cad204-e1c4-43ee-83ad-806302431b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AF3360-DF57-436F-A7AA-59486C7D630A}">
  <ds:schemaRefs>
    <ds:schemaRef ds:uri="http://schemas.microsoft.com/office/2006/metadata/properties"/>
    <ds:schemaRef ds:uri="http://schemas.microsoft.com/office/infopath/2007/PartnerControls"/>
    <ds:schemaRef ds:uri="bc0b5e8a-587c-417a-a78e-e458d1f7fb32"/>
    <ds:schemaRef ds:uri="77cad204-e1c4-43ee-83ad-806302431b9d"/>
  </ds:schemaRefs>
</ds:datastoreItem>
</file>

<file path=customXml/itemProps3.xml><?xml version="1.0" encoding="utf-8"?>
<ds:datastoreItem xmlns:ds="http://schemas.openxmlformats.org/officeDocument/2006/customXml" ds:itemID="{96F9ABB9-A5FE-49C3-8F69-865FDCED71AE}">
  <ds:schemaRefs>
    <ds:schemaRef ds:uri="http://schemas.microsoft.com/sharepoint/v3/contenttype/fo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Dec-24</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2025-01-14T03:06:28Z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0x010100943FC5EA677B0D428BB3DEF800CC934E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